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workbookProtection workbookPassword="DD46" lockStructure="1"/>
  <bookViews>
    <workbookView xWindow="630" yWindow="630" windowWidth="19860" windowHeight="7515" tabRatio="785" firstSheet="21" activeTab="21"/>
  </bookViews>
  <sheets>
    <sheet name="Dubletter" sheetId="11" state="hidden" r:id="rId1"/>
    <sheet name="Egen hetvattenprod" sheetId="4" state="hidden" r:id="rId2"/>
    <sheet name="Köpt hetvatten" sheetId="6" state="hidden" r:id="rId3"/>
    <sheet name="Kraftvärmeprod" sheetId="5" state="hidden" r:id="rId4"/>
    <sheet name="Allokerad kvv" sheetId="25" state="hidden" r:id="rId5"/>
    <sheet name="Justerad allokering kvv" sheetId="24" state="hidden" r:id="rId6"/>
    <sheet name="Slutlig allokering kvv" sheetId="23" state="hidden" r:id="rId7"/>
    <sheet name="Allokerat till el" sheetId="22" state="hidden" r:id="rId8"/>
    <sheet name="Spillvärme" sheetId="9" state="hidden" r:id="rId9"/>
    <sheet name="Miljö" sheetId="8" state="hidden" r:id="rId10"/>
    <sheet name="Leveranser" sheetId="7" state="hidden" r:id="rId11"/>
    <sheet name="Tillförd energi" sheetId="17" state="hidden" r:id="rId12"/>
    <sheet name="Totalt" sheetId="19" state="hidden" r:id="rId13"/>
    <sheet name="Sammanfattning bränslen" sheetId="18" state="hidden" r:id="rId14"/>
    <sheet name="Viktade värden el" sheetId="26" state="hidden" r:id="rId15"/>
    <sheet name="Miljövärden" sheetId="1" state="hidden" r:id="rId16"/>
    <sheet name="Miljövärden urval för publ" sheetId="10" state="hidden" r:id="rId17"/>
    <sheet name="Miljövärden för publ företag" sheetId="13" state="hidden" r:id="rId18"/>
    <sheet name="Miljövärden för publ nät" sheetId="14" state="hidden" r:id="rId19"/>
    <sheet name="Underlagsinformation" sheetId="15" state="hidden" r:id="rId20"/>
    <sheet name="Underlag till diagram" sheetId="16" state="hidden" r:id="rId21"/>
    <sheet name="Redovisning för kunder" sheetId="21" r:id="rId22"/>
    <sheet name="Emissionsfaktorer" sheetId="27" r:id="rId23"/>
  </sheets>
  <definedNames>
    <definedName name="_xlnm._FilterDatabase" localSheetId="1" hidden="1">'Egen hetvattenprod'!$A$1:$AO$1</definedName>
    <definedName name="_xlnm._FilterDatabase" localSheetId="2" hidden="1">'Köpt hetvatten'!$A$1:$V$415</definedName>
    <definedName name="_xlnm._FilterDatabase" localSheetId="10" hidden="1">Leveranser!$A$1:$V$415</definedName>
    <definedName name="_xlnm._FilterDatabase" localSheetId="9" hidden="1">Miljö!$A$1:$AA$415</definedName>
    <definedName name="_xlnm._FilterDatabase" localSheetId="12" hidden="1">Totalt!$A$1:$BL$409</definedName>
    <definedName name="_xlnm._FilterDatabase" localSheetId="14" hidden="1">'Viktade värden el'!$A$3:$O$411</definedName>
    <definedName name="Nätlista_2014">'Miljövärden för publ nät'!$J$3:$J$411</definedName>
  </definedNames>
  <calcPr calcId="145621"/>
</workbook>
</file>

<file path=xl/calcChain.xml><?xml version="1.0" encoding="utf-8"?>
<calcChain xmlns="http://schemas.openxmlformats.org/spreadsheetml/2006/main">
  <c r="C18" i="21" l="1"/>
  <c r="D18" i="18"/>
  <c r="AE555" i="17"/>
  <c r="D554" i="17"/>
  <c r="E554" i="17"/>
  <c r="F554" i="17"/>
  <c r="G554" i="17"/>
  <c r="H554" i="17"/>
  <c r="I554" i="17"/>
  <c r="J554" i="17"/>
  <c r="K554" i="17"/>
  <c r="L554" i="17"/>
  <c r="M554" i="17"/>
  <c r="N554" i="17"/>
  <c r="O554" i="17"/>
  <c r="P554" i="17"/>
  <c r="Q554" i="17"/>
  <c r="R554" i="17"/>
  <c r="S554" i="17"/>
  <c r="T554" i="17"/>
  <c r="U554" i="17"/>
  <c r="V554" i="17"/>
  <c r="W554" i="17"/>
  <c r="X554" i="17"/>
  <c r="Y554" i="17"/>
  <c r="Z554" i="17"/>
  <c r="AA554" i="17"/>
  <c r="AB554" i="17"/>
  <c r="AC554" i="17"/>
  <c r="AD554" i="17"/>
  <c r="AE554" i="17"/>
  <c r="AF554" i="17"/>
  <c r="C554" i="17"/>
  <c r="V122" i="7" l="1"/>
  <c r="F54" i="16" l="1"/>
  <c r="AG5" i="22" l="1"/>
  <c r="AG6" i="22"/>
  <c r="AG7" i="22"/>
  <c r="AG8" i="22"/>
  <c r="AG9" i="22"/>
  <c r="AG10" i="22"/>
  <c r="AG11" i="22"/>
  <c r="AG12" i="22"/>
  <c r="AG13" i="22"/>
  <c r="AG14" i="22"/>
  <c r="AG15" i="22"/>
  <c r="AG16" i="22"/>
  <c r="AG17" i="22"/>
  <c r="AG18" i="22"/>
  <c r="AG19" i="22"/>
  <c r="AG20" i="22"/>
  <c r="AG21" i="22"/>
  <c r="AG22" i="22"/>
  <c r="AG23" i="22"/>
  <c r="AG24" i="22"/>
  <c r="AG25" i="22"/>
  <c r="AG26" i="22"/>
  <c r="AG27" i="22"/>
  <c r="AG28" i="22"/>
  <c r="AG29" i="22"/>
  <c r="AG30" i="22"/>
  <c r="AG31" i="22"/>
  <c r="AG32" i="22"/>
  <c r="AG33" i="22"/>
  <c r="AG34" i="22"/>
  <c r="AG35" i="22"/>
  <c r="AG36" i="22"/>
  <c r="AG37" i="22"/>
  <c r="AG38" i="22"/>
  <c r="AG39" i="22"/>
  <c r="AG40" i="22"/>
  <c r="AG41" i="22"/>
  <c r="AG42" i="22"/>
  <c r="AG43" i="22"/>
  <c r="AG44" i="22"/>
  <c r="AG45" i="22"/>
  <c r="AG46" i="22"/>
  <c r="AG47" i="22"/>
  <c r="AG48" i="22"/>
  <c r="AG49" i="22"/>
  <c r="AG50" i="22"/>
  <c r="AG51" i="22"/>
  <c r="AG52" i="22"/>
  <c r="AG53" i="22"/>
  <c r="AG54" i="22"/>
  <c r="AG55" i="22"/>
  <c r="AG56" i="22"/>
  <c r="AG57" i="22"/>
  <c r="AG58" i="22"/>
  <c r="AG59" i="22"/>
  <c r="AG60" i="22"/>
  <c r="AG61" i="22"/>
  <c r="AG62" i="22"/>
  <c r="AG63" i="22"/>
  <c r="AG64" i="22"/>
  <c r="AG65" i="22"/>
  <c r="AG66" i="22"/>
  <c r="AG67" i="22"/>
  <c r="AG68" i="22"/>
  <c r="AG69" i="22"/>
  <c r="AG70" i="22"/>
  <c r="AG71" i="22"/>
  <c r="AG72" i="22"/>
  <c r="AG73" i="22"/>
  <c r="AG74" i="22"/>
  <c r="AG75" i="22"/>
  <c r="AG76" i="22"/>
  <c r="AG77" i="22"/>
  <c r="AG78" i="22"/>
  <c r="AG79" i="22"/>
  <c r="AG80" i="22"/>
  <c r="AG81" i="22"/>
  <c r="AG82" i="22"/>
  <c r="AG83" i="22"/>
  <c r="AG84" i="22"/>
  <c r="AG85" i="22"/>
  <c r="AG86" i="22"/>
  <c r="AG87" i="22"/>
  <c r="AG88" i="22"/>
  <c r="AG89" i="22"/>
  <c r="AG90" i="22"/>
  <c r="AG91" i="22"/>
  <c r="AG92" i="22"/>
  <c r="AG93" i="22"/>
  <c r="AG94" i="22"/>
  <c r="AG95" i="22"/>
  <c r="AG96" i="22"/>
  <c r="AG97" i="22"/>
  <c r="AG98" i="22"/>
  <c r="AG99" i="22"/>
  <c r="AG100" i="22"/>
  <c r="AG101" i="22"/>
  <c r="AG102" i="22"/>
  <c r="AG103" i="22"/>
  <c r="AG104" i="22"/>
  <c r="AG105" i="22"/>
  <c r="AG106" i="22"/>
  <c r="AG107" i="22"/>
  <c r="AG108" i="22"/>
  <c r="AG109" i="22"/>
  <c r="AG110" i="22"/>
  <c r="AG111" i="22"/>
  <c r="AG112" i="22"/>
  <c r="AG113" i="22"/>
  <c r="AG114" i="22"/>
  <c r="AG115" i="22"/>
  <c r="AG116" i="22"/>
  <c r="AG117" i="22"/>
  <c r="AG118" i="22"/>
  <c r="AG119" i="22"/>
  <c r="AG120" i="22"/>
  <c r="AG121" i="22"/>
  <c r="AG122" i="22"/>
  <c r="AG123" i="22"/>
  <c r="AG124" i="22"/>
  <c r="AG125" i="22"/>
  <c r="AG126" i="22"/>
  <c r="AG127" i="22"/>
  <c r="AG128" i="22"/>
  <c r="AG129" i="22"/>
  <c r="AG130" i="22"/>
  <c r="AG131" i="22"/>
  <c r="AG132" i="22"/>
  <c r="AG133" i="22"/>
  <c r="AG134" i="22"/>
  <c r="AG135" i="22"/>
  <c r="AG136" i="22"/>
  <c r="AG137" i="22"/>
  <c r="AG138" i="22"/>
  <c r="AG139" i="22"/>
  <c r="AG140" i="22"/>
  <c r="AG141" i="22"/>
  <c r="AG142" i="22"/>
  <c r="AG143" i="22"/>
  <c r="AG144" i="22"/>
  <c r="AG145" i="22"/>
  <c r="AG146" i="22"/>
  <c r="AG147" i="22"/>
  <c r="AG148" i="22"/>
  <c r="AG149" i="22"/>
  <c r="AG150" i="22"/>
  <c r="AG151" i="22"/>
  <c r="AG152" i="22"/>
  <c r="AG153" i="22"/>
  <c r="AG154" i="22"/>
  <c r="AG155" i="22"/>
  <c r="AG156" i="22"/>
  <c r="AG157" i="22"/>
  <c r="AG158" i="22"/>
  <c r="AG159" i="22"/>
  <c r="AG160" i="22"/>
  <c r="AG161" i="22"/>
  <c r="AG162" i="22"/>
  <c r="AG163" i="22"/>
  <c r="AG164" i="22"/>
  <c r="AG165" i="22"/>
  <c r="AG166" i="22"/>
  <c r="AG167" i="22"/>
  <c r="AG168" i="22"/>
  <c r="AG169" i="22"/>
  <c r="AG170" i="22"/>
  <c r="AG171" i="22"/>
  <c r="AG172" i="22"/>
  <c r="AG173" i="22"/>
  <c r="AG174" i="22"/>
  <c r="AG175" i="22"/>
  <c r="AG176" i="22"/>
  <c r="AG177" i="22"/>
  <c r="AG178" i="22"/>
  <c r="AG179" i="22"/>
  <c r="AG180" i="22"/>
  <c r="AG181" i="22"/>
  <c r="AG182" i="22"/>
  <c r="AG183" i="22"/>
  <c r="AG184" i="22"/>
  <c r="AG185" i="22"/>
  <c r="AG186" i="22"/>
  <c r="AG187" i="22"/>
  <c r="AG188" i="22"/>
  <c r="AG189" i="22"/>
  <c r="AG190" i="22"/>
  <c r="AG191" i="22"/>
  <c r="AG192" i="22"/>
  <c r="AG193" i="22"/>
  <c r="AG194" i="22"/>
  <c r="AG195" i="22"/>
  <c r="AG196" i="22"/>
  <c r="AG197" i="22"/>
  <c r="AG198" i="22"/>
  <c r="AG199" i="22"/>
  <c r="AG200" i="22"/>
  <c r="AG201" i="22"/>
  <c r="AG202" i="22"/>
  <c r="AG203" i="22"/>
  <c r="AG204" i="22"/>
  <c r="AG205" i="22"/>
  <c r="AG206" i="22"/>
  <c r="AG207" i="22"/>
  <c r="AG208" i="22"/>
  <c r="AG209" i="22"/>
  <c r="AG210" i="22"/>
  <c r="AG211" i="22"/>
  <c r="AG212" i="22"/>
  <c r="AG213" i="22"/>
  <c r="AG214" i="22"/>
  <c r="AG215" i="22"/>
  <c r="AG216" i="22"/>
  <c r="AG217" i="22"/>
  <c r="AG218" i="22"/>
  <c r="AG219" i="22"/>
  <c r="AG220" i="22"/>
  <c r="AG221" i="22"/>
  <c r="AG222" i="22"/>
  <c r="AG223" i="22"/>
  <c r="AG224" i="22"/>
  <c r="AG225" i="22"/>
  <c r="AG226" i="22"/>
  <c r="AG227" i="22"/>
  <c r="AG228" i="22"/>
  <c r="AG229" i="22"/>
  <c r="AG230" i="22"/>
  <c r="AG231" i="22"/>
  <c r="AG232" i="22"/>
  <c r="AG233" i="22"/>
  <c r="AG234" i="22"/>
  <c r="AG235" i="22"/>
  <c r="AG236" i="22"/>
  <c r="AG237" i="22"/>
  <c r="AG238" i="22"/>
  <c r="AG239" i="22"/>
  <c r="AG240" i="22"/>
  <c r="AG241" i="22"/>
  <c r="AG242" i="22"/>
  <c r="AG243" i="22"/>
  <c r="AG244" i="22"/>
  <c r="AG245" i="22"/>
  <c r="AG246" i="22"/>
  <c r="AG247" i="22"/>
  <c r="AG248" i="22"/>
  <c r="AG249" i="22"/>
  <c r="AG250" i="22"/>
  <c r="AG251" i="22"/>
  <c r="AG252" i="22"/>
  <c r="AG253" i="22"/>
  <c r="AG254" i="22"/>
  <c r="AG255" i="22"/>
  <c r="AG256" i="22"/>
  <c r="AG257" i="22"/>
  <c r="AG258" i="22"/>
  <c r="AG259" i="22"/>
  <c r="AG260" i="22"/>
  <c r="AG261" i="22"/>
  <c r="AG262" i="22"/>
  <c r="AG263" i="22"/>
  <c r="AG264" i="22"/>
  <c r="AG265" i="22"/>
  <c r="AG266" i="22"/>
  <c r="AG267" i="22"/>
  <c r="AG268" i="22"/>
  <c r="AG269" i="22"/>
  <c r="AG270" i="22"/>
  <c r="AG271" i="22"/>
  <c r="AG272" i="22"/>
  <c r="AG273" i="22"/>
  <c r="AG274" i="22"/>
  <c r="AG275" i="22"/>
  <c r="AG276" i="22"/>
  <c r="AG277" i="22"/>
  <c r="AG278" i="22"/>
  <c r="AG279" i="22"/>
  <c r="AG280" i="22"/>
  <c r="AG281" i="22"/>
  <c r="AG282" i="22"/>
  <c r="AG283" i="22"/>
  <c r="AG284" i="22"/>
  <c r="AG285" i="22"/>
  <c r="AG286" i="22"/>
  <c r="AG287" i="22"/>
  <c r="AG288" i="22"/>
  <c r="AG289" i="22"/>
  <c r="AG290" i="22"/>
  <c r="AG291" i="22"/>
  <c r="AG292" i="22"/>
  <c r="AG293" i="22"/>
  <c r="AG294" i="22"/>
  <c r="AG295" i="22"/>
  <c r="AG296" i="22"/>
  <c r="AG297" i="22"/>
  <c r="AG298" i="22"/>
  <c r="AG299" i="22"/>
  <c r="AG300" i="22"/>
  <c r="AG301" i="22"/>
  <c r="AG302" i="22"/>
  <c r="AG303" i="22"/>
  <c r="AG304" i="22"/>
  <c r="AG305" i="22"/>
  <c r="AG306" i="22"/>
  <c r="AG307" i="22"/>
  <c r="AG308" i="22"/>
  <c r="AG309" i="22"/>
  <c r="AG310" i="22"/>
  <c r="AG311" i="22"/>
  <c r="AG312" i="22"/>
  <c r="AG313" i="22"/>
  <c r="AG314" i="22"/>
  <c r="AG315" i="22"/>
  <c r="AG316" i="22"/>
  <c r="AG317" i="22"/>
  <c r="AG318" i="22"/>
  <c r="AG319" i="22"/>
  <c r="AG320" i="22"/>
  <c r="AG321" i="22"/>
  <c r="AG322" i="22"/>
  <c r="AG323" i="22"/>
  <c r="AG324" i="22"/>
  <c r="AG325" i="22"/>
  <c r="AG326" i="22"/>
  <c r="AG327" i="22"/>
  <c r="AG328" i="22"/>
  <c r="AG329" i="22"/>
  <c r="AG330" i="22"/>
  <c r="AG331" i="22"/>
  <c r="AG332" i="22"/>
  <c r="AG333" i="22"/>
  <c r="AG334" i="22"/>
  <c r="AG335" i="22"/>
  <c r="AG336" i="22"/>
  <c r="AG337" i="22"/>
  <c r="AG338" i="22"/>
  <c r="AG339" i="22"/>
  <c r="AG340" i="22"/>
  <c r="AG341" i="22"/>
  <c r="AG342" i="22"/>
  <c r="AG343" i="22"/>
  <c r="AG344" i="22"/>
  <c r="AG345" i="22"/>
  <c r="AG346" i="22"/>
  <c r="AG347" i="22"/>
  <c r="AG348" i="22"/>
  <c r="AG349" i="22"/>
  <c r="AG350" i="22"/>
  <c r="AG351" i="22"/>
  <c r="AG352" i="22"/>
  <c r="AG353" i="22"/>
  <c r="AG354" i="22"/>
  <c r="AG355" i="22"/>
  <c r="AG356" i="22"/>
  <c r="AG357" i="22"/>
  <c r="AG358" i="22"/>
  <c r="AG359" i="22"/>
  <c r="AG360" i="22"/>
  <c r="AG361" i="22"/>
  <c r="AG362" i="22"/>
  <c r="AG363" i="22"/>
  <c r="AG364" i="22"/>
  <c r="AG365" i="22"/>
  <c r="AG366" i="22"/>
  <c r="AG367" i="22"/>
  <c r="AG368" i="22"/>
  <c r="AG369" i="22"/>
  <c r="AG370" i="22"/>
  <c r="AG371" i="22"/>
  <c r="AG372" i="22"/>
  <c r="AG373" i="22"/>
  <c r="AG374" i="22"/>
  <c r="AG375" i="22"/>
  <c r="AG376" i="22"/>
  <c r="AG377" i="22"/>
  <c r="AG378" i="22"/>
  <c r="AG379" i="22"/>
  <c r="AG380" i="22"/>
  <c r="AG381" i="22"/>
  <c r="AG382" i="22"/>
  <c r="AG383" i="22"/>
  <c r="AG384" i="22"/>
  <c r="AG385" i="22"/>
  <c r="AG386" i="22"/>
  <c r="AG387" i="22"/>
  <c r="AG388" i="22"/>
  <c r="AG389" i="22"/>
  <c r="AG390" i="22"/>
  <c r="AG391" i="22"/>
  <c r="AG392" i="22"/>
  <c r="AG393" i="22"/>
  <c r="AG394" i="22"/>
  <c r="AG395" i="22"/>
  <c r="AG396" i="22"/>
  <c r="AG397" i="22"/>
  <c r="AG398" i="22"/>
  <c r="AG399" i="22"/>
  <c r="AG400" i="22"/>
  <c r="AG401" i="22"/>
  <c r="AG402" i="22"/>
  <c r="AG403" i="22"/>
  <c r="AG404" i="22"/>
  <c r="AG405" i="22"/>
  <c r="AG406" i="22"/>
  <c r="AG407" i="22"/>
  <c r="AG408" i="22"/>
  <c r="AG409" i="22"/>
  <c r="AG410" i="22"/>
  <c r="AG411" i="22"/>
  <c r="AG412" i="22"/>
  <c r="AG413" i="22"/>
  <c r="AG414" i="22"/>
  <c r="AG415" i="22"/>
  <c r="AG416" i="22"/>
  <c r="AG417" i="22"/>
  <c r="AG4" i="22"/>
  <c r="E90" i="26" l="1"/>
  <c r="E307" i="26"/>
  <c r="E309" i="26"/>
  <c r="E311" i="26"/>
  <c r="E312" i="26"/>
  <c r="E382" i="26"/>
  <c r="F5" i="26"/>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F201" i="26"/>
  <c r="F202" i="26"/>
  <c r="F203" i="26"/>
  <c r="F204" i="26"/>
  <c r="F205" i="26"/>
  <c r="F206" i="26"/>
  <c r="F207" i="26"/>
  <c r="F208" i="26"/>
  <c r="F209" i="26"/>
  <c r="F210" i="26"/>
  <c r="F211" i="26"/>
  <c r="F212" i="26"/>
  <c r="F213" i="26"/>
  <c r="F214" i="26"/>
  <c r="F215" i="26"/>
  <c r="F216" i="26"/>
  <c r="F217" i="26"/>
  <c r="F218" i="26"/>
  <c r="F219" i="26"/>
  <c r="F220" i="26"/>
  <c r="F221" i="26"/>
  <c r="F222" i="26"/>
  <c r="F223" i="26"/>
  <c r="F224" i="26"/>
  <c r="F225" i="26"/>
  <c r="F226" i="26"/>
  <c r="F227" i="26"/>
  <c r="F228" i="26"/>
  <c r="F229" i="26"/>
  <c r="F230" i="26"/>
  <c r="F231" i="26"/>
  <c r="F232" i="26"/>
  <c r="F233" i="26"/>
  <c r="F234" i="26"/>
  <c r="F235" i="26"/>
  <c r="F236" i="26"/>
  <c r="F237" i="26"/>
  <c r="F238" i="26"/>
  <c r="F239" i="26"/>
  <c r="F240" i="26"/>
  <c r="F241" i="26"/>
  <c r="F242" i="26"/>
  <c r="F243" i="26"/>
  <c r="F244" i="26"/>
  <c r="F245" i="26"/>
  <c r="F246" i="26"/>
  <c r="F247" i="26"/>
  <c r="F248" i="26"/>
  <c r="F249" i="26"/>
  <c r="F250" i="26"/>
  <c r="F251" i="26"/>
  <c r="F252" i="26"/>
  <c r="F253" i="26"/>
  <c r="F254" i="26"/>
  <c r="F255" i="26"/>
  <c r="F256" i="26"/>
  <c r="F257" i="26"/>
  <c r="F258" i="26"/>
  <c r="F259" i="26"/>
  <c r="F260" i="26"/>
  <c r="F261" i="26"/>
  <c r="F262" i="26"/>
  <c r="F263" i="26"/>
  <c r="F264" i="26"/>
  <c r="F265" i="26"/>
  <c r="F266" i="26"/>
  <c r="F267" i="26"/>
  <c r="F268" i="26"/>
  <c r="F269" i="26"/>
  <c r="F270" i="26"/>
  <c r="F271" i="26"/>
  <c r="F272" i="26"/>
  <c r="F273" i="26"/>
  <c r="F274" i="26"/>
  <c r="F275" i="26"/>
  <c r="F276" i="26"/>
  <c r="F277" i="26"/>
  <c r="F278" i="26"/>
  <c r="F279" i="26"/>
  <c r="F280" i="26"/>
  <c r="F281" i="26"/>
  <c r="F282" i="26"/>
  <c r="F283" i="26"/>
  <c r="F284" i="26"/>
  <c r="F285" i="26"/>
  <c r="F286"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313" i="26"/>
  <c r="F314" i="26"/>
  <c r="F315" i="26"/>
  <c r="F316" i="26"/>
  <c r="F317" i="26"/>
  <c r="F318" i="26"/>
  <c r="F319" i="26"/>
  <c r="F320" i="26"/>
  <c r="F321" i="26"/>
  <c r="F322" i="26"/>
  <c r="F323" i="26"/>
  <c r="F324" i="26"/>
  <c r="F325" i="26"/>
  <c r="F326" i="26"/>
  <c r="F327" i="26"/>
  <c r="F328" i="26"/>
  <c r="F329" i="26"/>
  <c r="F330" i="26"/>
  <c r="F331" i="26"/>
  <c r="F332" i="26"/>
  <c r="F333" i="26"/>
  <c r="F334" i="26"/>
  <c r="F335" i="26"/>
  <c r="F336" i="26"/>
  <c r="F337" i="26"/>
  <c r="F338" i="26"/>
  <c r="F339" i="26"/>
  <c r="F340" i="26"/>
  <c r="F341" i="26"/>
  <c r="F342" i="26"/>
  <c r="F343" i="26"/>
  <c r="F344" i="26"/>
  <c r="F345" i="26"/>
  <c r="F346" i="26"/>
  <c r="F347" i="26"/>
  <c r="F348" i="26"/>
  <c r="F349" i="26"/>
  <c r="F350" i="26"/>
  <c r="F351" i="26"/>
  <c r="F352" i="26"/>
  <c r="F353" i="26"/>
  <c r="F354" i="26"/>
  <c r="F355" i="26"/>
  <c r="F356" i="26"/>
  <c r="F357" i="26"/>
  <c r="F358" i="26"/>
  <c r="F359" i="26"/>
  <c r="F360" i="26"/>
  <c r="F361" i="26"/>
  <c r="F362" i="26"/>
  <c r="F363" i="26"/>
  <c r="F364" i="26"/>
  <c r="F365" i="26"/>
  <c r="F366" i="26"/>
  <c r="F367" i="26"/>
  <c r="F368" i="26"/>
  <c r="F369" i="26"/>
  <c r="F370" i="26"/>
  <c r="F371" i="26"/>
  <c r="F372" i="26"/>
  <c r="F373" i="26"/>
  <c r="F374" i="26"/>
  <c r="F375" i="26"/>
  <c r="F376" i="26"/>
  <c r="F377" i="26"/>
  <c r="F378" i="26"/>
  <c r="F379" i="26"/>
  <c r="F380" i="26"/>
  <c r="F381" i="26"/>
  <c r="F382" i="26"/>
  <c r="F383" i="26"/>
  <c r="F384" i="26"/>
  <c r="F385" i="26"/>
  <c r="F386" i="26"/>
  <c r="F387" i="26"/>
  <c r="F388" i="26"/>
  <c r="F389" i="26"/>
  <c r="F390" i="26"/>
  <c r="F391" i="26"/>
  <c r="F392" i="26"/>
  <c r="F393" i="26"/>
  <c r="F394" i="26"/>
  <c r="F395" i="26"/>
  <c r="F396" i="26"/>
  <c r="F397" i="26"/>
  <c r="F398" i="26"/>
  <c r="F399" i="26"/>
  <c r="F400" i="26"/>
  <c r="F401" i="26"/>
  <c r="F402" i="26"/>
  <c r="F403" i="26"/>
  <c r="F404" i="26"/>
  <c r="F405" i="26"/>
  <c r="F406" i="26"/>
  <c r="F407" i="26"/>
  <c r="F408" i="26"/>
  <c r="F409" i="26"/>
  <c r="F410" i="26"/>
  <c r="F411" i="26"/>
  <c r="F4" i="26"/>
  <c r="E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2" i="15"/>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2" i="15"/>
  <c r="K417" i="19" l="1"/>
  <c r="C404" i="19"/>
  <c r="D404" i="19"/>
  <c r="E404" i="19"/>
  <c r="F404" i="19"/>
  <c r="G404" i="19"/>
  <c r="H404" i="19"/>
  <c r="I404" i="19"/>
  <c r="J404" i="19"/>
  <c r="L404" i="19"/>
  <c r="M404" i="19"/>
  <c r="N404" i="19"/>
  <c r="O404" i="19"/>
  <c r="P404" i="19"/>
  <c r="Q404" i="19"/>
  <c r="R404" i="19"/>
  <c r="S404" i="19"/>
  <c r="T404" i="19"/>
  <c r="U404" i="19"/>
  <c r="V404" i="19"/>
  <c r="W404" i="19"/>
  <c r="X404" i="19"/>
  <c r="AV404" i="19" s="1"/>
  <c r="Y404" i="19"/>
  <c r="Z404" i="19"/>
  <c r="AA404" i="19"/>
  <c r="AB404" i="19"/>
  <c r="AC404" i="19"/>
  <c r="AD404" i="19"/>
  <c r="AE404" i="19"/>
  <c r="AF404" i="19"/>
  <c r="AG404" i="19"/>
  <c r="AK404" i="19"/>
  <c r="AM404" i="19"/>
  <c r="AP404" i="19"/>
  <c r="C406" i="26" s="1"/>
  <c r="AQ404" i="19"/>
  <c r="C405" i="19"/>
  <c r="D405" i="19"/>
  <c r="E405" i="19"/>
  <c r="F405" i="19"/>
  <c r="G405" i="19"/>
  <c r="H405" i="19"/>
  <c r="I405" i="19"/>
  <c r="J405" i="19"/>
  <c r="L405" i="19"/>
  <c r="M405" i="19"/>
  <c r="N405" i="19"/>
  <c r="O405" i="19"/>
  <c r="P405" i="19"/>
  <c r="Q405" i="19"/>
  <c r="R405" i="19"/>
  <c r="S405" i="19"/>
  <c r="T405" i="19"/>
  <c r="U405" i="19"/>
  <c r="V405" i="19"/>
  <c r="W405" i="19"/>
  <c r="X405" i="19"/>
  <c r="AV405" i="19" s="1"/>
  <c r="Y405" i="19"/>
  <c r="Z405" i="19"/>
  <c r="AA405" i="19"/>
  <c r="AB405" i="19"/>
  <c r="AC405" i="19"/>
  <c r="AD405" i="19"/>
  <c r="AE405" i="19"/>
  <c r="AF405" i="19"/>
  <c r="AG405" i="19"/>
  <c r="AK405" i="19"/>
  <c r="AM405" i="19"/>
  <c r="AP405" i="19"/>
  <c r="C407" i="26" s="1"/>
  <c r="AQ405" i="19"/>
  <c r="C406" i="19"/>
  <c r="D406" i="19"/>
  <c r="E406" i="19"/>
  <c r="F406" i="19"/>
  <c r="G406" i="19"/>
  <c r="H406" i="19"/>
  <c r="I406" i="19"/>
  <c r="J406" i="19"/>
  <c r="L406" i="19"/>
  <c r="M406" i="19"/>
  <c r="N406" i="19"/>
  <c r="O406" i="19"/>
  <c r="P406" i="19"/>
  <c r="Q406" i="19"/>
  <c r="R406" i="19"/>
  <c r="S406" i="19"/>
  <c r="T406" i="19"/>
  <c r="U406" i="19"/>
  <c r="V406" i="19"/>
  <c r="W406" i="19"/>
  <c r="X406" i="19"/>
  <c r="AV406" i="19" s="1"/>
  <c r="Y406" i="19"/>
  <c r="Z406" i="19"/>
  <c r="AA406" i="19"/>
  <c r="AB406" i="19"/>
  <c r="AC406" i="19"/>
  <c r="AD406" i="19"/>
  <c r="AE406" i="19"/>
  <c r="AF406" i="19"/>
  <c r="AG406" i="19"/>
  <c r="AK406" i="19"/>
  <c r="AM406" i="19"/>
  <c r="AP406" i="19"/>
  <c r="C408" i="26" s="1"/>
  <c r="AQ406" i="19"/>
  <c r="C407" i="19"/>
  <c r="D407" i="19"/>
  <c r="E407" i="19"/>
  <c r="F407" i="19"/>
  <c r="G407" i="19"/>
  <c r="H407" i="19"/>
  <c r="I407" i="19"/>
  <c r="J407" i="19"/>
  <c r="L407" i="19"/>
  <c r="M407" i="19"/>
  <c r="N407" i="19"/>
  <c r="O407" i="19"/>
  <c r="P407" i="19"/>
  <c r="Q407" i="19"/>
  <c r="R407" i="19"/>
  <c r="S407" i="19"/>
  <c r="T407" i="19"/>
  <c r="U407" i="19"/>
  <c r="V407" i="19"/>
  <c r="W407" i="19"/>
  <c r="X407" i="19"/>
  <c r="AV407" i="19" s="1"/>
  <c r="Y407" i="19"/>
  <c r="Z407" i="19"/>
  <c r="AA407" i="19"/>
  <c r="AB407" i="19"/>
  <c r="AC407" i="19"/>
  <c r="AD407" i="19"/>
  <c r="AE407" i="19"/>
  <c r="AF407" i="19"/>
  <c r="AG407" i="19"/>
  <c r="AK407" i="19"/>
  <c r="AM407" i="19"/>
  <c r="AP407" i="19"/>
  <c r="C409" i="26" s="1"/>
  <c r="AQ407" i="19"/>
  <c r="C408" i="19"/>
  <c r="D408" i="19"/>
  <c r="E408" i="19"/>
  <c r="F408" i="19"/>
  <c r="G408" i="19"/>
  <c r="H408" i="19"/>
  <c r="I408" i="19"/>
  <c r="J408" i="19"/>
  <c r="L408" i="19"/>
  <c r="M408" i="19"/>
  <c r="N408" i="19"/>
  <c r="O408" i="19"/>
  <c r="P408" i="19"/>
  <c r="Q408" i="19"/>
  <c r="R408" i="19"/>
  <c r="S408" i="19"/>
  <c r="T408" i="19"/>
  <c r="U408" i="19"/>
  <c r="V408" i="19"/>
  <c r="W408" i="19"/>
  <c r="X408" i="19"/>
  <c r="AV408" i="19" s="1"/>
  <c r="Y408" i="19"/>
  <c r="Z408" i="19"/>
  <c r="AA408" i="19"/>
  <c r="AB408" i="19"/>
  <c r="AC408" i="19"/>
  <c r="AD408" i="19"/>
  <c r="AE408" i="19"/>
  <c r="AF408" i="19"/>
  <c r="AG408" i="19"/>
  <c r="AK408" i="19"/>
  <c r="AM408" i="19"/>
  <c r="AP408" i="19"/>
  <c r="C410" i="26" s="1"/>
  <c r="AQ408" i="19"/>
  <c r="C409" i="19"/>
  <c r="D409" i="19"/>
  <c r="E409" i="19"/>
  <c r="F409" i="19"/>
  <c r="G409" i="19"/>
  <c r="H409" i="19"/>
  <c r="I409" i="19"/>
  <c r="J409" i="19"/>
  <c r="L409" i="19"/>
  <c r="M409" i="19"/>
  <c r="N409" i="19"/>
  <c r="O409" i="19"/>
  <c r="P409" i="19"/>
  <c r="Q409" i="19"/>
  <c r="R409" i="19"/>
  <c r="S409" i="19"/>
  <c r="T409" i="19"/>
  <c r="U409" i="19"/>
  <c r="V409" i="19"/>
  <c r="W409" i="19"/>
  <c r="X409" i="19"/>
  <c r="AV409" i="19" s="1"/>
  <c r="Y409" i="19"/>
  <c r="Z409" i="19"/>
  <c r="AA409" i="19"/>
  <c r="AB409" i="19"/>
  <c r="AC409" i="19"/>
  <c r="AD409" i="19"/>
  <c r="AE409" i="19"/>
  <c r="AF409" i="19"/>
  <c r="AG409" i="19"/>
  <c r="AK409" i="19"/>
  <c r="AM409" i="19"/>
  <c r="AP409" i="19"/>
  <c r="C411" i="26" s="1"/>
  <c r="AQ409" i="19"/>
  <c r="AQ3" i="19"/>
  <c r="AQ4" i="19"/>
  <c r="AQ5" i="19"/>
  <c r="AQ6" i="19"/>
  <c r="AQ7" i="19"/>
  <c r="AQ8" i="19"/>
  <c r="AQ9" i="19"/>
  <c r="AQ10" i="19"/>
  <c r="AQ11" i="19"/>
  <c r="AQ12" i="19"/>
  <c r="AQ13" i="19"/>
  <c r="AQ14" i="19"/>
  <c r="AQ15" i="19"/>
  <c r="AQ16" i="19"/>
  <c r="AQ17" i="19"/>
  <c r="AQ18" i="19"/>
  <c r="AQ19" i="19"/>
  <c r="AQ20" i="19"/>
  <c r="AQ21" i="19"/>
  <c r="AQ22" i="19"/>
  <c r="AQ23" i="19"/>
  <c r="AQ24" i="19"/>
  <c r="AQ25" i="19"/>
  <c r="AQ26" i="19"/>
  <c r="AQ27" i="19"/>
  <c r="AQ28" i="19"/>
  <c r="AQ29" i="19"/>
  <c r="AQ30" i="19"/>
  <c r="AQ31" i="19"/>
  <c r="AQ32" i="19"/>
  <c r="AQ33" i="19"/>
  <c r="AQ34" i="19"/>
  <c r="AQ35" i="19"/>
  <c r="AQ36" i="19"/>
  <c r="AQ37" i="19"/>
  <c r="AQ38" i="19"/>
  <c r="AQ39" i="19"/>
  <c r="AQ40" i="19"/>
  <c r="AQ41" i="19"/>
  <c r="AQ42" i="19"/>
  <c r="AQ43" i="19"/>
  <c r="AQ44" i="19"/>
  <c r="AQ45" i="19"/>
  <c r="AQ46" i="19"/>
  <c r="AQ47" i="19"/>
  <c r="AQ48" i="19"/>
  <c r="AQ49" i="19"/>
  <c r="AQ50" i="19"/>
  <c r="AQ51" i="19"/>
  <c r="AQ52" i="19"/>
  <c r="AQ53" i="19"/>
  <c r="AQ54" i="19"/>
  <c r="AQ55" i="19"/>
  <c r="AQ56" i="19"/>
  <c r="AQ57" i="19"/>
  <c r="AQ58" i="19"/>
  <c r="AQ59" i="19"/>
  <c r="AQ60" i="19"/>
  <c r="AQ61" i="19"/>
  <c r="AQ62" i="19"/>
  <c r="AQ63" i="19"/>
  <c r="AQ64" i="19"/>
  <c r="AQ65" i="19"/>
  <c r="AQ66" i="19"/>
  <c r="AQ67" i="19"/>
  <c r="AQ68" i="19"/>
  <c r="AQ69" i="19"/>
  <c r="AQ70" i="19"/>
  <c r="AQ71" i="19"/>
  <c r="AQ72" i="19"/>
  <c r="AQ73" i="19"/>
  <c r="AQ74" i="19"/>
  <c r="AQ75" i="19"/>
  <c r="AQ76" i="19"/>
  <c r="AQ77" i="19"/>
  <c r="AQ78" i="19"/>
  <c r="AQ79" i="19"/>
  <c r="AQ80" i="19"/>
  <c r="AQ81" i="19"/>
  <c r="AQ82" i="19"/>
  <c r="AQ83" i="19"/>
  <c r="AQ84" i="19"/>
  <c r="AQ85" i="19"/>
  <c r="AQ86" i="19"/>
  <c r="AQ87" i="19"/>
  <c r="AQ88" i="19"/>
  <c r="AQ89" i="19"/>
  <c r="AQ90" i="19"/>
  <c r="AQ91" i="19"/>
  <c r="AQ92" i="19"/>
  <c r="AQ93" i="19"/>
  <c r="AQ94" i="19"/>
  <c r="AQ95" i="19"/>
  <c r="AQ96" i="19"/>
  <c r="AQ97" i="19"/>
  <c r="AQ98" i="19"/>
  <c r="AQ99" i="19"/>
  <c r="AQ100" i="19"/>
  <c r="AQ101" i="19"/>
  <c r="AQ102" i="19"/>
  <c r="AQ103" i="19"/>
  <c r="AQ104" i="19"/>
  <c r="AQ105" i="19"/>
  <c r="AQ106" i="19"/>
  <c r="AQ107" i="19"/>
  <c r="AQ108" i="19"/>
  <c r="AQ109" i="19"/>
  <c r="AQ110" i="19"/>
  <c r="AQ111" i="19"/>
  <c r="AQ112" i="19"/>
  <c r="AQ113" i="19"/>
  <c r="AQ114" i="19"/>
  <c r="AQ115" i="19"/>
  <c r="AQ116" i="19"/>
  <c r="AQ117" i="19"/>
  <c r="AQ118" i="19"/>
  <c r="AQ119" i="19"/>
  <c r="AQ120" i="19"/>
  <c r="AQ121" i="19"/>
  <c r="AQ122" i="19"/>
  <c r="AQ123" i="19"/>
  <c r="AQ124" i="19"/>
  <c r="AQ125" i="19"/>
  <c r="AQ126" i="19"/>
  <c r="AQ127" i="19"/>
  <c r="AQ128" i="19"/>
  <c r="AQ129" i="19"/>
  <c r="AQ130" i="19"/>
  <c r="AQ131" i="19"/>
  <c r="AQ132" i="19"/>
  <c r="AQ133" i="19"/>
  <c r="AQ134" i="19"/>
  <c r="AQ135" i="19"/>
  <c r="AQ136" i="19"/>
  <c r="AQ137" i="19"/>
  <c r="AQ138" i="19"/>
  <c r="AQ139" i="19"/>
  <c r="AQ140" i="19"/>
  <c r="AQ141" i="19"/>
  <c r="AQ142" i="19"/>
  <c r="AQ143" i="19"/>
  <c r="AQ144" i="19"/>
  <c r="AQ145" i="19"/>
  <c r="AQ146" i="19"/>
  <c r="AQ147" i="19"/>
  <c r="AQ148" i="19"/>
  <c r="AQ149" i="19"/>
  <c r="AQ150" i="19"/>
  <c r="AQ151" i="19"/>
  <c r="AQ152" i="19"/>
  <c r="AQ153" i="19"/>
  <c r="AQ154" i="19"/>
  <c r="AQ155" i="19"/>
  <c r="AQ156" i="19"/>
  <c r="AQ157" i="19"/>
  <c r="AQ158" i="19"/>
  <c r="AQ159" i="19"/>
  <c r="AQ160" i="19"/>
  <c r="AQ161" i="19"/>
  <c r="AQ162" i="19"/>
  <c r="AQ163" i="19"/>
  <c r="AQ164" i="19"/>
  <c r="AQ165" i="19"/>
  <c r="AQ166" i="19"/>
  <c r="AQ167" i="19"/>
  <c r="AQ168" i="19"/>
  <c r="AQ169" i="19"/>
  <c r="AQ170" i="19"/>
  <c r="AQ171" i="19"/>
  <c r="AQ172" i="19"/>
  <c r="AQ173" i="19"/>
  <c r="AQ174" i="19"/>
  <c r="AQ175" i="19"/>
  <c r="AQ176" i="19"/>
  <c r="AQ177" i="19"/>
  <c r="AQ178" i="19"/>
  <c r="AQ179" i="19"/>
  <c r="AQ180" i="19"/>
  <c r="AQ181" i="19"/>
  <c r="AQ182" i="19"/>
  <c r="AQ183" i="19"/>
  <c r="AQ184" i="19"/>
  <c r="AQ185" i="19"/>
  <c r="AQ186" i="19"/>
  <c r="AQ187" i="19"/>
  <c r="AQ188" i="19"/>
  <c r="AQ189" i="19"/>
  <c r="AQ190" i="19"/>
  <c r="AQ191" i="19"/>
  <c r="AQ192" i="19"/>
  <c r="AQ193" i="19"/>
  <c r="AQ194" i="19"/>
  <c r="AQ195" i="19"/>
  <c r="AQ196" i="19"/>
  <c r="AQ197" i="19"/>
  <c r="AQ198" i="19"/>
  <c r="AQ199" i="19"/>
  <c r="AQ200" i="19"/>
  <c r="AQ201" i="19"/>
  <c r="AQ202" i="19"/>
  <c r="AQ203" i="19"/>
  <c r="AQ204" i="19"/>
  <c r="AQ205" i="19"/>
  <c r="AQ206" i="19"/>
  <c r="AQ207" i="19"/>
  <c r="AQ208" i="19"/>
  <c r="AQ209" i="19"/>
  <c r="AQ210" i="19"/>
  <c r="AQ211" i="19"/>
  <c r="AQ212" i="19"/>
  <c r="AQ213" i="19"/>
  <c r="AQ214" i="19"/>
  <c r="AQ215" i="19"/>
  <c r="AQ216" i="19"/>
  <c r="AQ217" i="19"/>
  <c r="AQ218" i="19"/>
  <c r="AQ219" i="19"/>
  <c r="AQ220" i="19"/>
  <c r="AQ221" i="19"/>
  <c r="AQ222" i="19"/>
  <c r="AQ223" i="19"/>
  <c r="AQ224" i="19"/>
  <c r="AQ225" i="19"/>
  <c r="AQ226" i="19"/>
  <c r="AQ227" i="19"/>
  <c r="AQ228" i="19"/>
  <c r="AQ229" i="19"/>
  <c r="AQ230" i="19"/>
  <c r="AQ231" i="19"/>
  <c r="AQ232" i="19"/>
  <c r="AQ233" i="19"/>
  <c r="AQ234" i="19"/>
  <c r="AQ235" i="19"/>
  <c r="AQ236" i="19"/>
  <c r="AQ237" i="19"/>
  <c r="AQ238" i="19"/>
  <c r="AQ239" i="19"/>
  <c r="AQ240" i="19"/>
  <c r="AQ241" i="19"/>
  <c r="AQ242" i="19"/>
  <c r="AQ243" i="19"/>
  <c r="AQ244" i="19"/>
  <c r="AQ245" i="19"/>
  <c r="AQ246" i="19"/>
  <c r="AQ247" i="19"/>
  <c r="AQ248" i="19"/>
  <c r="AQ249" i="19"/>
  <c r="AQ250" i="19"/>
  <c r="AQ251" i="19"/>
  <c r="AQ252" i="19"/>
  <c r="AQ253" i="19"/>
  <c r="AQ254" i="19"/>
  <c r="AQ255" i="19"/>
  <c r="AQ256" i="19"/>
  <c r="AQ257" i="19"/>
  <c r="AQ258" i="19"/>
  <c r="AQ259" i="19"/>
  <c r="AQ260" i="19"/>
  <c r="AQ261" i="19"/>
  <c r="AQ262" i="19"/>
  <c r="AQ263" i="19"/>
  <c r="AQ264" i="19"/>
  <c r="AQ265" i="19"/>
  <c r="AQ266" i="19"/>
  <c r="AQ267" i="19"/>
  <c r="AQ268" i="19"/>
  <c r="AQ269" i="19"/>
  <c r="AQ270" i="19"/>
  <c r="AQ271" i="19"/>
  <c r="AQ272" i="19"/>
  <c r="AQ273" i="19"/>
  <c r="AQ274" i="19"/>
  <c r="AQ275" i="19"/>
  <c r="AQ276" i="19"/>
  <c r="AQ277" i="19"/>
  <c r="AQ278" i="19"/>
  <c r="AQ279" i="19"/>
  <c r="AQ280" i="19"/>
  <c r="AQ281" i="19"/>
  <c r="AQ282" i="19"/>
  <c r="AQ283" i="19"/>
  <c r="AQ284" i="19"/>
  <c r="AQ285" i="19"/>
  <c r="AQ286" i="19"/>
  <c r="AQ287" i="19"/>
  <c r="AQ288" i="19"/>
  <c r="AQ289" i="19"/>
  <c r="AQ290" i="19"/>
  <c r="AQ291" i="19"/>
  <c r="AQ292" i="19"/>
  <c r="AQ293" i="19"/>
  <c r="AQ294" i="19"/>
  <c r="AQ295" i="19"/>
  <c r="AQ296" i="19"/>
  <c r="AQ297" i="19"/>
  <c r="AQ298" i="19"/>
  <c r="AQ299" i="19"/>
  <c r="AQ300" i="19"/>
  <c r="AQ301" i="19"/>
  <c r="AQ302" i="19"/>
  <c r="AQ303" i="19"/>
  <c r="AQ304" i="19"/>
  <c r="AQ305" i="19"/>
  <c r="AQ306" i="19"/>
  <c r="AQ307" i="19"/>
  <c r="AQ308" i="19"/>
  <c r="AQ309" i="19"/>
  <c r="AQ310" i="19"/>
  <c r="AQ311" i="19"/>
  <c r="AQ312" i="19"/>
  <c r="AQ313" i="19"/>
  <c r="AQ314" i="19"/>
  <c r="AQ315" i="19"/>
  <c r="AQ316" i="19"/>
  <c r="AQ317" i="19"/>
  <c r="AQ318" i="19"/>
  <c r="AQ319" i="19"/>
  <c r="AQ320" i="19"/>
  <c r="AQ321" i="19"/>
  <c r="AQ322" i="19"/>
  <c r="AQ323" i="19"/>
  <c r="AQ324" i="19"/>
  <c r="AQ325" i="19"/>
  <c r="AQ326" i="19"/>
  <c r="AQ327" i="19"/>
  <c r="AQ328" i="19"/>
  <c r="AQ329" i="19"/>
  <c r="AQ330" i="19"/>
  <c r="AQ331" i="19"/>
  <c r="AQ332" i="19"/>
  <c r="AQ333" i="19"/>
  <c r="AQ334" i="19"/>
  <c r="AQ335" i="19"/>
  <c r="AQ336" i="19"/>
  <c r="AQ337" i="19"/>
  <c r="AQ338" i="19"/>
  <c r="AQ339" i="19"/>
  <c r="AQ340" i="19"/>
  <c r="AQ341" i="19"/>
  <c r="AQ342" i="19"/>
  <c r="AQ343" i="19"/>
  <c r="AQ344" i="19"/>
  <c r="AQ345" i="19"/>
  <c r="AQ346" i="19"/>
  <c r="AQ347" i="19"/>
  <c r="AQ348" i="19"/>
  <c r="AQ349" i="19"/>
  <c r="AQ350" i="19"/>
  <c r="AQ351" i="19"/>
  <c r="AQ352" i="19"/>
  <c r="AQ353" i="19"/>
  <c r="AQ354" i="19"/>
  <c r="AQ355" i="19"/>
  <c r="AQ356" i="19"/>
  <c r="AQ357" i="19"/>
  <c r="AQ358" i="19"/>
  <c r="AQ359" i="19"/>
  <c r="AQ360" i="19"/>
  <c r="AQ361" i="19"/>
  <c r="AQ362" i="19"/>
  <c r="AQ363" i="19"/>
  <c r="AQ364" i="19"/>
  <c r="AQ365" i="19"/>
  <c r="AQ366" i="19"/>
  <c r="AQ367" i="19"/>
  <c r="AQ368" i="19"/>
  <c r="AQ369" i="19"/>
  <c r="AQ370" i="19"/>
  <c r="AQ371" i="19"/>
  <c r="AQ372" i="19"/>
  <c r="AQ373" i="19"/>
  <c r="AQ374" i="19"/>
  <c r="AQ375" i="19"/>
  <c r="AQ376" i="19"/>
  <c r="AQ377" i="19"/>
  <c r="AQ378" i="19"/>
  <c r="AQ379" i="19"/>
  <c r="AQ380" i="19"/>
  <c r="AQ381" i="19"/>
  <c r="AQ382" i="19"/>
  <c r="AQ383" i="19"/>
  <c r="AQ384" i="19"/>
  <c r="AQ385" i="19"/>
  <c r="AQ386" i="19"/>
  <c r="AQ387" i="19"/>
  <c r="AQ388" i="19"/>
  <c r="AQ389" i="19"/>
  <c r="AQ390" i="19"/>
  <c r="AQ391" i="19"/>
  <c r="AQ392" i="19"/>
  <c r="AQ393" i="19"/>
  <c r="AQ394" i="19"/>
  <c r="AQ395" i="19"/>
  <c r="AQ396" i="19"/>
  <c r="AQ397" i="19"/>
  <c r="AQ398" i="19"/>
  <c r="AQ399" i="19"/>
  <c r="AQ400" i="19"/>
  <c r="AQ401" i="19"/>
  <c r="AQ402" i="19"/>
  <c r="AQ403" i="19"/>
  <c r="AQ2" i="19"/>
  <c r="AP3" i="19"/>
  <c r="C5" i="26" s="1"/>
  <c r="AP4" i="19"/>
  <c r="C6" i="26" s="1"/>
  <c r="AP5" i="19"/>
  <c r="C7" i="26" s="1"/>
  <c r="AP6" i="19"/>
  <c r="C8" i="26" s="1"/>
  <c r="AP7" i="19"/>
  <c r="C9" i="26" s="1"/>
  <c r="AP8" i="19"/>
  <c r="C10" i="26" s="1"/>
  <c r="AP9" i="19"/>
  <c r="C11" i="26" s="1"/>
  <c r="AP10" i="19"/>
  <c r="C12" i="26" s="1"/>
  <c r="AP11" i="19"/>
  <c r="C13" i="26" s="1"/>
  <c r="AP12" i="19"/>
  <c r="C14" i="26" s="1"/>
  <c r="AP13" i="19"/>
  <c r="C15" i="26" s="1"/>
  <c r="AP14" i="19"/>
  <c r="C16" i="26" s="1"/>
  <c r="AP15" i="19"/>
  <c r="C17" i="26" s="1"/>
  <c r="AP16" i="19"/>
  <c r="C18" i="26" s="1"/>
  <c r="AP17" i="19"/>
  <c r="C19" i="26" s="1"/>
  <c r="AP18" i="19"/>
  <c r="C20" i="26" s="1"/>
  <c r="AP19" i="19"/>
  <c r="C21" i="26" s="1"/>
  <c r="AP20" i="19"/>
  <c r="C22" i="26" s="1"/>
  <c r="AP21" i="19"/>
  <c r="C23" i="26" s="1"/>
  <c r="AP22" i="19"/>
  <c r="C24" i="26" s="1"/>
  <c r="AP23" i="19"/>
  <c r="C25" i="26" s="1"/>
  <c r="AP24" i="19"/>
  <c r="C26" i="26" s="1"/>
  <c r="AP25" i="19"/>
  <c r="C27" i="26" s="1"/>
  <c r="AP26" i="19"/>
  <c r="C28" i="26" s="1"/>
  <c r="AP27" i="19"/>
  <c r="C29" i="26" s="1"/>
  <c r="AP28" i="19"/>
  <c r="C30" i="26" s="1"/>
  <c r="AP29" i="19"/>
  <c r="C31" i="26" s="1"/>
  <c r="AP30" i="19"/>
  <c r="C32" i="26" s="1"/>
  <c r="AP31" i="19"/>
  <c r="C33" i="26" s="1"/>
  <c r="AP32" i="19"/>
  <c r="C34" i="26" s="1"/>
  <c r="AP33" i="19"/>
  <c r="C35" i="26" s="1"/>
  <c r="AP34" i="19"/>
  <c r="C36" i="26" s="1"/>
  <c r="AP35" i="19"/>
  <c r="C37" i="26" s="1"/>
  <c r="AP36" i="19"/>
  <c r="C38" i="26" s="1"/>
  <c r="AP37" i="19"/>
  <c r="C39" i="26" s="1"/>
  <c r="AP38" i="19"/>
  <c r="C40" i="26" s="1"/>
  <c r="AP39" i="19"/>
  <c r="C41" i="26" s="1"/>
  <c r="AP40" i="19"/>
  <c r="C42" i="26" s="1"/>
  <c r="AP41" i="19"/>
  <c r="C43" i="26" s="1"/>
  <c r="AP42" i="19"/>
  <c r="C44" i="26" s="1"/>
  <c r="AP43" i="19"/>
  <c r="C45" i="26" s="1"/>
  <c r="AP44" i="19"/>
  <c r="C46" i="26" s="1"/>
  <c r="AP45" i="19"/>
  <c r="C47" i="26" s="1"/>
  <c r="AP46" i="19"/>
  <c r="C48" i="26" s="1"/>
  <c r="AP47" i="19"/>
  <c r="C49" i="26" s="1"/>
  <c r="AP48" i="19"/>
  <c r="C50" i="26" s="1"/>
  <c r="AP49" i="19"/>
  <c r="C51" i="26" s="1"/>
  <c r="AP50" i="19"/>
  <c r="C52" i="26" s="1"/>
  <c r="AP51" i="19"/>
  <c r="C53" i="26" s="1"/>
  <c r="AP52" i="19"/>
  <c r="C54" i="26" s="1"/>
  <c r="AP53" i="19"/>
  <c r="C55" i="26" s="1"/>
  <c r="AP54" i="19"/>
  <c r="C56" i="26" s="1"/>
  <c r="AP55" i="19"/>
  <c r="C57" i="26" s="1"/>
  <c r="AP56" i="19"/>
  <c r="C58" i="26" s="1"/>
  <c r="AP57" i="19"/>
  <c r="C59" i="26" s="1"/>
  <c r="AP58" i="19"/>
  <c r="C60" i="26" s="1"/>
  <c r="AP59" i="19"/>
  <c r="C61" i="26" s="1"/>
  <c r="AP60" i="19"/>
  <c r="C62" i="26" s="1"/>
  <c r="AP61" i="19"/>
  <c r="C63" i="26" s="1"/>
  <c r="AP62" i="19"/>
  <c r="C64" i="26" s="1"/>
  <c r="AP63" i="19"/>
  <c r="C65" i="26" s="1"/>
  <c r="AP64" i="19"/>
  <c r="C66" i="26" s="1"/>
  <c r="AP65" i="19"/>
  <c r="C67" i="26" s="1"/>
  <c r="AP66" i="19"/>
  <c r="C68" i="26" s="1"/>
  <c r="AP67" i="19"/>
  <c r="C69" i="26" s="1"/>
  <c r="AP68" i="19"/>
  <c r="C70" i="26" s="1"/>
  <c r="AP69" i="19"/>
  <c r="C71" i="26" s="1"/>
  <c r="AP70" i="19"/>
  <c r="C72" i="26" s="1"/>
  <c r="AP71" i="19"/>
  <c r="C73" i="26" s="1"/>
  <c r="AP72" i="19"/>
  <c r="C74" i="26" s="1"/>
  <c r="AP73" i="19"/>
  <c r="C75" i="26" s="1"/>
  <c r="AP74" i="19"/>
  <c r="C76" i="26" s="1"/>
  <c r="AP75" i="19"/>
  <c r="C77" i="26" s="1"/>
  <c r="AP76" i="19"/>
  <c r="C78" i="26" s="1"/>
  <c r="AP77" i="19"/>
  <c r="C79" i="26" s="1"/>
  <c r="AP78" i="19"/>
  <c r="C80" i="26" s="1"/>
  <c r="AP79" i="19"/>
  <c r="C81" i="26" s="1"/>
  <c r="AP80" i="19"/>
  <c r="C82" i="26" s="1"/>
  <c r="AP81" i="19"/>
  <c r="C83" i="26" s="1"/>
  <c r="AP82" i="19"/>
  <c r="C84" i="26" s="1"/>
  <c r="AP83" i="19"/>
  <c r="C85" i="26" s="1"/>
  <c r="AP84" i="19"/>
  <c r="C86" i="26" s="1"/>
  <c r="AP85" i="19"/>
  <c r="C87" i="26" s="1"/>
  <c r="AP86" i="19"/>
  <c r="C88" i="26" s="1"/>
  <c r="AP87" i="19"/>
  <c r="C89" i="26" s="1"/>
  <c r="AP88" i="19"/>
  <c r="C90" i="26" s="1"/>
  <c r="AP89" i="19"/>
  <c r="C91" i="26" s="1"/>
  <c r="AP90" i="19"/>
  <c r="C92" i="26" s="1"/>
  <c r="AP91" i="19"/>
  <c r="C93" i="26" s="1"/>
  <c r="AP92" i="19"/>
  <c r="C94" i="26" s="1"/>
  <c r="AP93" i="19"/>
  <c r="C95" i="26" s="1"/>
  <c r="AP94" i="19"/>
  <c r="C96" i="26" s="1"/>
  <c r="AP95" i="19"/>
  <c r="C97" i="26" s="1"/>
  <c r="AP96" i="19"/>
  <c r="C98" i="26" s="1"/>
  <c r="AP97" i="19"/>
  <c r="C99" i="26" s="1"/>
  <c r="AP98" i="19"/>
  <c r="C100" i="26" s="1"/>
  <c r="AP99" i="19"/>
  <c r="C101" i="26" s="1"/>
  <c r="AP100" i="19"/>
  <c r="C102" i="26" s="1"/>
  <c r="AP101" i="19"/>
  <c r="C103" i="26" s="1"/>
  <c r="AP102" i="19"/>
  <c r="C104" i="26" s="1"/>
  <c r="AP103" i="19"/>
  <c r="C105" i="26" s="1"/>
  <c r="AP104" i="19"/>
  <c r="C106" i="26" s="1"/>
  <c r="AP105" i="19"/>
  <c r="C107" i="26" s="1"/>
  <c r="AP106" i="19"/>
  <c r="C108" i="26" s="1"/>
  <c r="AP107" i="19"/>
  <c r="C109" i="26" s="1"/>
  <c r="AP108" i="19"/>
  <c r="C110" i="26" s="1"/>
  <c r="AP109" i="19"/>
  <c r="C111" i="26" s="1"/>
  <c r="AP110" i="19"/>
  <c r="C112" i="26" s="1"/>
  <c r="AP111" i="19"/>
  <c r="C113" i="26" s="1"/>
  <c r="AP112" i="19"/>
  <c r="C114" i="26" s="1"/>
  <c r="AP113" i="19"/>
  <c r="C115" i="26" s="1"/>
  <c r="AP114" i="19"/>
  <c r="C116" i="26" s="1"/>
  <c r="AP115" i="19"/>
  <c r="C117" i="26" s="1"/>
  <c r="AP116" i="19"/>
  <c r="C118" i="26" s="1"/>
  <c r="AP117" i="19"/>
  <c r="C119" i="26" s="1"/>
  <c r="AP118" i="19"/>
  <c r="C120" i="26" s="1"/>
  <c r="AP119" i="19"/>
  <c r="C121" i="26" s="1"/>
  <c r="AP120" i="19"/>
  <c r="C122" i="26" s="1"/>
  <c r="AP121" i="19"/>
  <c r="C123" i="26" s="1"/>
  <c r="AP122" i="19"/>
  <c r="C124" i="26" s="1"/>
  <c r="AP123" i="19"/>
  <c r="C125" i="26" s="1"/>
  <c r="AP124" i="19"/>
  <c r="C126" i="26" s="1"/>
  <c r="AP125" i="19"/>
  <c r="C127" i="26" s="1"/>
  <c r="AP126" i="19"/>
  <c r="C128" i="26" s="1"/>
  <c r="AP127" i="19"/>
  <c r="C129" i="26" s="1"/>
  <c r="AP128" i="19"/>
  <c r="C130" i="26" s="1"/>
  <c r="AP129" i="19"/>
  <c r="C131" i="26" s="1"/>
  <c r="AP130" i="19"/>
  <c r="C132" i="26" s="1"/>
  <c r="AP131" i="19"/>
  <c r="C133" i="26" s="1"/>
  <c r="AP132" i="19"/>
  <c r="C134" i="26" s="1"/>
  <c r="AP133" i="19"/>
  <c r="C135" i="26" s="1"/>
  <c r="AP134" i="19"/>
  <c r="C136" i="26" s="1"/>
  <c r="AP135" i="19"/>
  <c r="C137" i="26" s="1"/>
  <c r="AP136" i="19"/>
  <c r="C138" i="26" s="1"/>
  <c r="AP137" i="19"/>
  <c r="C139" i="26" s="1"/>
  <c r="AP138" i="19"/>
  <c r="C140" i="26" s="1"/>
  <c r="AP139" i="19"/>
  <c r="C141" i="26" s="1"/>
  <c r="AP140" i="19"/>
  <c r="C142" i="26" s="1"/>
  <c r="AP141" i="19"/>
  <c r="C143" i="26" s="1"/>
  <c r="AP142" i="19"/>
  <c r="C144" i="26" s="1"/>
  <c r="AP143" i="19"/>
  <c r="C145" i="26" s="1"/>
  <c r="AP144" i="19"/>
  <c r="C146" i="26" s="1"/>
  <c r="AP145" i="19"/>
  <c r="C147" i="26" s="1"/>
  <c r="AP146" i="19"/>
  <c r="C148" i="26" s="1"/>
  <c r="AP147" i="19"/>
  <c r="C149" i="26" s="1"/>
  <c r="AP148" i="19"/>
  <c r="C150" i="26" s="1"/>
  <c r="AP149" i="19"/>
  <c r="C151" i="26" s="1"/>
  <c r="AP150" i="19"/>
  <c r="C152" i="26" s="1"/>
  <c r="AP151" i="19"/>
  <c r="C153" i="26" s="1"/>
  <c r="AP152" i="19"/>
  <c r="C154" i="26" s="1"/>
  <c r="AP153" i="19"/>
  <c r="C155" i="26" s="1"/>
  <c r="AP154" i="19"/>
  <c r="C156" i="26" s="1"/>
  <c r="AP155" i="19"/>
  <c r="C157" i="26" s="1"/>
  <c r="AP156" i="19"/>
  <c r="C158" i="26" s="1"/>
  <c r="AP157" i="19"/>
  <c r="C159" i="26" s="1"/>
  <c r="AP158" i="19"/>
  <c r="C160" i="26" s="1"/>
  <c r="AP159" i="19"/>
  <c r="C161" i="26" s="1"/>
  <c r="AP160" i="19"/>
  <c r="C162" i="26" s="1"/>
  <c r="AP161" i="19"/>
  <c r="C163" i="26" s="1"/>
  <c r="AP162" i="19"/>
  <c r="C164" i="26" s="1"/>
  <c r="AP163" i="19"/>
  <c r="C165" i="26" s="1"/>
  <c r="AP164" i="19"/>
  <c r="C166" i="26" s="1"/>
  <c r="AP165" i="19"/>
  <c r="C167" i="26" s="1"/>
  <c r="AP166" i="19"/>
  <c r="C168" i="26" s="1"/>
  <c r="AP167" i="19"/>
  <c r="C169" i="26" s="1"/>
  <c r="AP168" i="19"/>
  <c r="C170" i="26" s="1"/>
  <c r="AP169" i="19"/>
  <c r="C171" i="26" s="1"/>
  <c r="AP170" i="19"/>
  <c r="C172" i="26" s="1"/>
  <c r="AP171" i="19"/>
  <c r="C173" i="26" s="1"/>
  <c r="AP172" i="19"/>
  <c r="C174" i="26" s="1"/>
  <c r="AP173" i="19"/>
  <c r="C175" i="26" s="1"/>
  <c r="AP174" i="19"/>
  <c r="C176" i="26" s="1"/>
  <c r="AP175" i="19"/>
  <c r="C177" i="26" s="1"/>
  <c r="AP176" i="19"/>
  <c r="C178" i="26" s="1"/>
  <c r="AP177" i="19"/>
  <c r="C179" i="26" s="1"/>
  <c r="AP178" i="19"/>
  <c r="C180" i="26" s="1"/>
  <c r="AP179" i="19"/>
  <c r="C181" i="26" s="1"/>
  <c r="AP180" i="19"/>
  <c r="C182" i="26" s="1"/>
  <c r="AP181" i="19"/>
  <c r="C183" i="26" s="1"/>
  <c r="AP182" i="19"/>
  <c r="C184" i="26" s="1"/>
  <c r="AP183" i="19"/>
  <c r="C185" i="26" s="1"/>
  <c r="AP184" i="19"/>
  <c r="C186" i="26" s="1"/>
  <c r="AP185" i="19"/>
  <c r="C187" i="26" s="1"/>
  <c r="AP186" i="19"/>
  <c r="C188" i="26" s="1"/>
  <c r="AP187" i="19"/>
  <c r="C189" i="26" s="1"/>
  <c r="AP188" i="19"/>
  <c r="C190" i="26" s="1"/>
  <c r="AP189" i="19"/>
  <c r="C191" i="26" s="1"/>
  <c r="AP190" i="19"/>
  <c r="C192" i="26" s="1"/>
  <c r="AP191" i="19"/>
  <c r="C193" i="26" s="1"/>
  <c r="AP192" i="19"/>
  <c r="C194" i="26" s="1"/>
  <c r="AP193" i="19"/>
  <c r="C195" i="26" s="1"/>
  <c r="AP194" i="19"/>
  <c r="C196" i="26" s="1"/>
  <c r="AP195" i="19"/>
  <c r="C197" i="26" s="1"/>
  <c r="AP196" i="19"/>
  <c r="C198" i="26" s="1"/>
  <c r="AP197" i="19"/>
  <c r="C199" i="26" s="1"/>
  <c r="AP198" i="19"/>
  <c r="C200" i="26" s="1"/>
  <c r="AP199" i="19"/>
  <c r="C201" i="26" s="1"/>
  <c r="AP200" i="19"/>
  <c r="C202" i="26" s="1"/>
  <c r="AP201" i="19"/>
  <c r="C203" i="26" s="1"/>
  <c r="AP202" i="19"/>
  <c r="C204" i="26" s="1"/>
  <c r="AP203" i="19"/>
  <c r="C205" i="26" s="1"/>
  <c r="AP204" i="19"/>
  <c r="C206" i="26" s="1"/>
  <c r="AP205" i="19"/>
  <c r="C207" i="26" s="1"/>
  <c r="AP206" i="19"/>
  <c r="C208" i="26" s="1"/>
  <c r="AP207" i="19"/>
  <c r="C209" i="26" s="1"/>
  <c r="AP208" i="19"/>
  <c r="C210" i="26" s="1"/>
  <c r="AP209" i="19"/>
  <c r="C211" i="26" s="1"/>
  <c r="AP210" i="19"/>
  <c r="C212" i="26" s="1"/>
  <c r="AP211" i="19"/>
  <c r="C213" i="26" s="1"/>
  <c r="AP212" i="19"/>
  <c r="C214" i="26" s="1"/>
  <c r="AP213" i="19"/>
  <c r="C215" i="26" s="1"/>
  <c r="AP214" i="19"/>
  <c r="C216" i="26" s="1"/>
  <c r="AP215" i="19"/>
  <c r="C217" i="26" s="1"/>
  <c r="AP216" i="19"/>
  <c r="C218" i="26" s="1"/>
  <c r="AP217" i="19"/>
  <c r="C219" i="26" s="1"/>
  <c r="AP218" i="19"/>
  <c r="C220" i="26" s="1"/>
  <c r="AP219" i="19"/>
  <c r="C221" i="26" s="1"/>
  <c r="AP220" i="19"/>
  <c r="C222" i="26" s="1"/>
  <c r="AP221" i="19"/>
  <c r="C223" i="26" s="1"/>
  <c r="AP222" i="19"/>
  <c r="C224" i="26" s="1"/>
  <c r="AP223" i="19"/>
  <c r="C225" i="26" s="1"/>
  <c r="AP224" i="19"/>
  <c r="C226" i="26" s="1"/>
  <c r="AP225" i="19"/>
  <c r="C227" i="26" s="1"/>
  <c r="AP226" i="19"/>
  <c r="C228" i="26" s="1"/>
  <c r="AP227" i="19"/>
  <c r="C229" i="26" s="1"/>
  <c r="AP228" i="19"/>
  <c r="C230" i="26" s="1"/>
  <c r="AP229" i="19"/>
  <c r="C231" i="26" s="1"/>
  <c r="AP230" i="19"/>
  <c r="C232" i="26" s="1"/>
  <c r="AP231" i="19"/>
  <c r="C233" i="26" s="1"/>
  <c r="AP232" i="19"/>
  <c r="C234" i="26" s="1"/>
  <c r="AP233" i="19"/>
  <c r="C235" i="26" s="1"/>
  <c r="AP234" i="19"/>
  <c r="C236" i="26" s="1"/>
  <c r="AP235" i="19"/>
  <c r="C237" i="26" s="1"/>
  <c r="AP236" i="19"/>
  <c r="C238" i="26" s="1"/>
  <c r="AP237" i="19"/>
  <c r="C239" i="26" s="1"/>
  <c r="AP238" i="19"/>
  <c r="C240" i="26" s="1"/>
  <c r="AP239" i="19"/>
  <c r="C241" i="26" s="1"/>
  <c r="AP240" i="19"/>
  <c r="C242" i="26" s="1"/>
  <c r="AP241" i="19"/>
  <c r="C243" i="26" s="1"/>
  <c r="AP242" i="19"/>
  <c r="C244" i="26" s="1"/>
  <c r="AP243" i="19"/>
  <c r="C245" i="26" s="1"/>
  <c r="AP244" i="19"/>
  <c r="C246" i="26" s="1"/>
  <c r="AP245" i="19"/>
  <c r="C247" i="26" s="1"/>
  <c r="AP246" i="19"/>
  <c r="C248" i="26" s="1"/>
  <c r="AP247" i="19"/>
  <c r="C249" i="26" s="1"/>
  <c r="AP248" i="19"/>
  <c r="C250" i="26" s="1"/>
  <c r="AP249" i="19"/>
  <c r="C251" i="26" s="1"/>
  <c r="AP250" i="19"/>
  <c r="C252" i="26" s="1"/>
  <c r="AP251" i="19"/>
  <c r="C253" i="26" s="1"/>
  <c r="AP252" i="19"/>
  <c r="C254" i="26" s="1"/>
  <c r="AP253" i="19"/>
  <c r="C255" i="26" s="1"/>
  <c r="AP254" i="19"/>
  <c r="C256" i="26" s="1"/>
  <c r="AP255" i="19"/>
  <c r="C257" i="26" s="1"/>
  <c r="AP256" i="19"/>
  <c r="C258" i="26" s="1"/>
  <c r="AP257" i="19"/>
  <c r="C259" i="26" s="1"/>
  <c r="AP258" i="19"/>
  <c r="C260" i="26" s="1"/>
  <c r="AP259" i="19"/>
  <c r="C261" i="26" s="1"/>
  <c r="AP260" i="19"/>
  <c r="C262" i="26" s="1"/>
  <c r="AP261" i="19"/>
  <c r="C263" i="26" s="1"/>
  <c r="AP262" i="19"/>
  <c r="C264" i="26" s="1"/>
  <c r="AP263" i="19"/>
  <c r="C265" i="26" s="1"/>
  <c r="AP264" i="19"/>
  <c r="C266" i="26" s="1"/>
  <c r="AP265" i="19"/>
  <c r="C267" i="26" s="1"/>
  <c r="AP266" i="19"/>
  <c r="C268" i="26" s="1"/>
  <c r="AP267" i="19"/>
  <c r="C269" i="26" s="1"/>
  <c r="AP268" i="19"/>
  <c r="C270" i="26" s="1"/>
  <c r="AP269" i="19"/>
  <c r="C271" i="26" s="1"/>
  <c r="AP270" i="19"/>
  <c r="C272" i="26" s="1"/>
  <c r="AP271" i="19"/>
  <c r="C273" i="26" s="1"/>
  <c r="AP272" i="19"/>
  <c r="C274" i="26" s="1"/>
  <c r="AP273" i="19"/>
  <c r="C275" i="26" s="1"/>
  <c r="AP274" i="19"/>
  <c r="C276" i="26" s="1"/>
  <c r="AP275" i="19"/>
  <c r="C277" i="26" s="1"/>
  <c r="AP276" i="19"/>
  <c r="C278" i="26" s="1"/>
  <c r="AP277" i="19"/>
  <c r="C279" i="26" s="1"/>
  <c r="AP278" i="19"/>
  <c r="C280" i="26" s="1"/>
  <c r="AP279" i="19"/>
  <c r="C281" i="26" s="1"/>
  <c r="AP280" i="19"/>
  <c r="C282" i="26" s="1"/>
  <c r="AP281" i="19"/>
  <c r="C283" i="26" s="1"/>
  <c r="AP282" i="19"/>
  <c r="C284" i="26" s="1"/>
  <c r="AP283" i="19"/>
  <c r="C285" i="26" s="1"/>
  <c r="AP284" i="19"/>
  <c r="C286" i="26" s="1"/>
  <c r="AP285" i="19"/>
  <c r="C287" i="26" s="1"/>
  <c r="AP286" i="19"/>
  <c r="C288" i="26" s="1"/>
  <c r="AP287" i="19"/>
  <c r="C289" i="26" s="1"/>
  <c r="AP288" i="19"/>
  <c r="C290" i="26" s="1"/>
  <c r="AP289" i="19"/>
  <c r="C291" i="26" s="1"/>
  <c r="AP290" i="19"/>
  <c r="C292" i="26" s="1"/>
  <c r="AP291" i="19"/>
  <c r="C293" i="26" s="1"/>
  <c r="AP292" i="19"/>
  <c r="C294" i="26" s="1"/>
  <c r="AP293" i="19"/>
  <c r="C295" i="26" s="1"/>
  <c r="AP294" i="19"/>
  <c r="C296" i="26" s="1"/>
  <c r="AP295" i="19"/>
  <c r="C297" i="26" s="1"/>
  <c r="AP296" i="19"/>
  <c r="C298" i="26" s="1"/>
  <c r="AP297" i="19"/>
  <c r="C299" i="26" s="1"/>
  <c r="AP298" i="19"/>
  <c r="C300" i="26" s="1"/>
  <c r="AP299" i="19"/>
  <c r="C301" i="26" s="1"/>
  <c r="AP300" i="19"/>
  <c r="C302" i="26" s="1"/>
  <c r="AP301" i="19"/>
  <c r="C303" i="26" s="1"/>
  <c r="AP302" i="19"/>
  <c r="C304" i="26" s="1"/>
  <c r="AP303" i="19"/>
  <c r="C305" i="26" s="1"/>
  <c r="AP304" i="19"/>
  <c r="C306" i="26" s="1"/>
  <c r="AP305" i="19"/>
  <c r="C307" i="26" s="1"/>
  <c r="AP306" i="19"/>
  <c r="C308" i="26" s="1"/>
  <c r="AP307" i="19"/>
  <c r="C309" i="26" s="1"/>
  <c r="AP308" i="19"/>
  <c r="C310" i="26" s="1"/>
  <c r="AP309" i="19"/>
  <c r="C311" i="26" s="1"/>
  <c r="AP310" i="19"/>
  <c r="C312" i="26" s="1"/>
  <c r="AP311" i="19"/>
  <c r="C313" i="26" s="1"/>
  <c r="AP312" i="19"/>
  <c r="C314" i="26" s="1"/>
  <c r="AP313" i="19"/>
  <c r="C315" i="26" s="1"/>
  <c r="AP314" i="19"/>
  <c r="C316" i="26" s="1"/>
  <c r="AP315" i="19"/>
  <c r="C317" i="26" s="1"/>
  <c r="AP316" i="19"/>
  <c r="C318" i="26" s="1"/>
  <c r="AP317" i="19"/>
  <c r="C319" i="26" s="1"/>
  <c r="AP318" i="19"/>
  <c r="C320" i="26" s="1"/>
  <c r="AP319" i="19"/>
  <c r="C321" i="26" s="1"/>
  <c r="AP320" i="19"/>
  <c r="C322" i="26" s="1"/>
  <c r="AP321" i="19"/>
  <c r="C323" i="26" s="1"/>
  <c r="AP322" i="19"/>
  <c r="C324" i="26" s="1"/>
  <c r="AP323" i="19"/>
  <c r="C325" i="26" s="1"/>
  <c r="AP324" i="19"/>
  <c r="C326" i="26" s="1"/>
  <c r="AP325" i="19"/>
  <c r="C327" i="26" s="1"/>
  <c r="AP326" i="19"/>
  <c r="C328" i="26" s="1"/>
  <c r="AP327" i="19"/>
  <c r="C329" i="26" s="1"/>
  <c r="AP328" i="19"/>
  <c r="C330" i="26" s="1"/>
  <c r="AP329" i="19"/>
  <c r="C331" i="26" s="1"/>
  <c r="AP330" i="19"/>
  <c r="C332" i="26" s="1"/>
  <c r="AP331" i="19"/>
  <c r="C333" i="26" s="1"/>
  <c r="AP332" i="19"/>
  <c r="C334" i="26" s="1"/>
  <c r="AP333" i="19"/>
  <c r="C335" i="26" s="1"/>
  <c r="AP334" i="19"/>
  <c r="C336" i="26" s="1"/>
  <c r="AP335" i="19"/>
  <c r="C337" i="26" s="1"/>
  <c r="AP336" i="19"/>
  <c r="C338" i="26" s="1"/>
  <c r="AP337" i="19"/>
  <c r="C339" i="26" s="1"/>
  <c r="AP338" i="19"/>
  <c r="C340" i="26" s="1"/>
  <c r="AP339" i="19"/>
  <c r="C341" i="26" s="1"/>
  <c r="AP340" i="19"/>
  <c r="C342" i="26" s="1"/>
  <c r="AP341" i="19"/>
  <c r="C343" i="26" s="1"/>
  <c r="AP342" i="19"/>
  <c r="C344" i="26" s="1"/>
  <c r="AP343" i="19"/>
  <c r="C345" i="26" s="1"/>
  <c r="AP344" i="19"/>
  <c r="C346" i="26" s="1"/>
  <c r="AP345" i="19"/>
  <c r="C347" i="26" s="1"/>
  <c r="AP346" i="19"/>
  <c r="C348" i="26" s="1"/>
  <c r="AP347" i="19"/>
  <c r="C349" i="26" s="1"/>
  <c r="AP348" i="19"/>
  <c r="C350" i="26" s="1"/>
  <c r="AP349" i="19"/>
  <c r="C351" i="26" s="1"/>
  <c r="AP350" i="19"/>
  <c r="C352" i="26" s="1"/>
  <c r="AP351" i="19"/>
  <c r="C353" i="26" s="1"/>
  <c r="AP352" i="19"/>
  <c r="C354" i="26" s="1"/>
  <c r="AP353" i="19"/>
  <c r="C355" i="26" s="1"/>
  <c r="AP354" i="19"/>
  <c r="C356" i="26" s="1"/>
  <c r="AP355" i="19"/>
  <c r="C357" i="26" s="1"/>
  <c r="AP356" i="19"/>
  <c r="C358" i="26" s="1"/>
  <c r="AP357" i="19"/>
  <c r="C359" i="26" s="1"/>
  <c r="AP358" i="19"/>
  <c r="C360" i="26" s="1"/>
  <c r="AP359" i="19"/>
  <c r="C361" i="26" s="1"/>
  <c r="AP360" i="19"/>
  <c r="C362" i="26" s="1"/>
  <c r="AP361" i="19"/>
  <c r="C363" i="26" s="1"/>
  <c r="AP362" i="19"/>
  <c r="C364" i="26" s="1"/>
  <c r="AP363" i="19"/>
  <c r="C365" i="26" s="1"/>
  <c r="AP364" i="19"/>
  <c r="C366" i="26" s="1"/>
  <c r="AP365" i="19"/>
  <c r="C367" i="26" s="1"/>
  <c r="AP366" i="19"/>
  <c r="C368" i="26" s="1"/>
  <c r="AP367" i="19"/>
  <c r="C369" i="26" s="1"/>
  <c r="AP368" i="19"/>
  <c r="C370" i="26" s="1"/>
  <c r="AP369" i="19"/>
  <c r="C371" i="26" s="1"/>
  <c r="AP370" i="19"/>
  <c r="C372" i="26" s="1"/>
  <c r="AP371" i="19"/>
  <c r="C373" i="26" s="1"/>
  <c r="AP372" i="19"/>
  <c r="C374" i="26" s="1"/>
  <c r="AP373" i="19"/>
  <c r="C375" i="26" s="1"/>
  <c r="AP374" i="19"/>
  <c r="C376" i="26" s="1"/>
  <c r="AP375" i="19"/>
  <c r="C377" i="26" s="1"/>
  <c r="AP376" i="19"/>
  <c r="C378" i="26" s="1"/>
  <c r="AP377" i="19"/>
  <c r="C379" i="26" s="1"/>
  <c r="AP378" i="19"/>
  <c r="C380" i="26" s="1"/>
  <c r="AP379" i="19"/>
  <c r="C381" i="26" s="1"/>
  <c r="AP380" i="19"/>
  <c r="C382" i="26" s="1"/>
  <c r="AP381" i="19"/>
  <c r="C383" i="26" s="1"/>
  <c r="AP382" i="19"/>
  <c r="C384" i="26" s="1"/>
  <c r="AP383" i="19"/>
  <c r="C385" i="26" s="1"/>
  <c r="AP384" i="19"/>
  <c r="C386" i="26" s="1"/>
  <c r="AP385" i="19"/>
  <c r="C387" i="26" s="1"/>
  <c r="AP386" i="19"/>
  <c r="C388" i="26" s="1"/>
  <c r="AP387" i="19"/>
  <c r="C389" i="26" s="1"/>
  <c r="AP388" i="19"/>
  <c r="C390" i="26" s="1"/>
  <c r="AP389" i="19"/>
  <c r="C391" i="26" s="1"/>
  <c r="AP390" i="19"/>
  <c r="C392" i="26" s="1"/>
  <c r="AP391" i="19"/>
  <c r="C393" i="26" s="1"/>
  <c r="AP392" i="19"/>
  <c r="C394" i="26" s="1"/>
  <c r="AP393" i="19"/>
  <c r="C395" i="26" s="1"/>
  <c r="AP394" i="19"/>
  <c r="C396" i="26" s="1"/>
  <c r="AP395" i="19"/>
  <c r="C397" i="26" s="1"/>
  <c r="AP396" i="19"/>
  <c r="C398" i="26" s="1"/>
  <c r="AP397" i="19"/>
  <c r="C399" i="26" s="1"/>
  <c r="AP398" i="19"/>
  <c r="C400" i="26" s="1"/>
  <c r="AP399" i="19"/>
  <c r="C401" i="26" s="1"/>
  <c r="AP400" i="19"/>
  <c r="C402" i="26" s="1"/>
  <c r="AP401" i="19"/>
  <c r="C403" i="26" s="1"/>
  <c r="AP402" i="19"/>
  <c r="C404" i="26" s="1"/>
  <c r="AP403" i="19"/>
  <c r="C405" i="26" s="1"/>
  <c r="AP2" i="19"/>
  <c r="C4" i="26" s="1"/>
  <c r="AM3" i="19"/>
  <c r="AM4" i="19"/>
  <c r="AM5" i="19"/>
  <c r="AM6" i="19"/>
  <c r="AM7" i="19"/>
  <c r="AM8" i="19"/>
  <c r="AM9" i="19"/>
  <c r="AM10" i="19"/>
  <c r="AM11" i="19"/>
  <c r="AM12" i="19"/>
  <c r="AM13" i="19"/>
  <c r="AM14" i="19"/>
  <c r="AM15" i="19"/>
  <c r="AM16" i="19"/>
  <c r="AM17" i="19"/>
  <c r="AM18" i="19"/>
  <c r="AM19" i="19"/>
  <c r="AM20" i="19"/>
  <c r="AM21" i="19"/>
  <c r="AM22" i="19"/>
  <c r="AM23" i="19"/>
  <c r="AM24" i="19"/>
  <c r="AM25" i="19"/>
  <c r="AM26" i="19"/>
  <c r="AM27" i="19"/>
  <c r="AM28" i="19"/>
  <c r="AM29" i="19"/>
  <c r="AM30" i="19"/>
  <c r="AM31" i="19"/>
  <c r="AM32" i="19"/>
  <c r="AM33" i="19"/>
  <c r="AM34" i="19"/>
  <c r="AM35" i="19"/>
  <c r="AM36" i="19"/>
  <c r="AM37" i="19"/>
  <c r="AM38" i="19"/>
  <c r="AM39" i="19"/>
  <c r="AM40" i="19"/>
  <c r="AM41" i="19"/>
  <c r="AM42" i="19"/>
  <c r="AM43" i="19"/>
  <c r="AM44" i="19"/>
  <c r="AM45" i="19"/>
  <c r="AM46" i="19"/>
  <c r="AM47" i="19"/>
  <c r="AM48" i="19"/>
  <c r="AM49" i="19"/>
  <c r="AM50" i="19"/>
  <c r="AM51" i="19"/>
  <c r="AM52" i="19"/>
  <c r="AM53" i="19"/>
  <c r="AM54" i="19"/>
  <c r="AM55" i="19"/>
  <c r="AM56" i="19"/>
  <c r="AM57" i="19"/>
  <c r="AM58" i="19"/>
  <c r="AM59" i="19"/>
  <c r="AM60" i="19"/>
  <c r="AM61" i="19"/>
  <c r="AM62" i="19"/>
  <c r="AM63" i="19"/>
  <c r="AM64" i="19"/>
  <c r="AM65" i="19"/>
  <c r="AM66" i="19"/>
  <c r="AM67" i="19"/>
  <c r="AM68" i="19"/>
  <c r="AM69" i="19"/>
  <c r="AM70" i="19"/>
  <c r="AM71" i="19"/>
  <c r="AM72" i="19"/>
  <c r="AM73" i="19"/>
  <c r="AM74" i="19"/>
  <c r="AM75" i="19"/>
  <c r="AM76" i="19"/>
  <c r="AM77" i="19"/>
  <c r="AM78" i="19"/>
  <c r="AM79" i="19"/>
  <c r="AM80" i="19"/>
  <c r="AM81" i="19"/>
  <c r="AM82" i="19"/>
  <c r="AM83" i="19"/>
  <c r="AM84" i="19"/>
  <c r="AM85" i="19"/>
  <c r="AM86" i="19"/>
  <c r="AM87" i="19"/>
  <c r="AM88" i="19"/>
  <c r="AM89" i="19"/>
  <c r="AM90" i="19"/>
  <c r="AM91" i="19"/>
  <c r="AM92" i="19"/>
  <c r="AM93" i="19"/>
  <c r="AM94" i="19"/>
  <c r="AM95" i="19"/>
  <c r="AM96" i="19"/>
  <c r="AM97" i="19"/>
  <c r="AM98" i="19"/>
  <c r="AM99" i="19"/>
  <c r="AM100" i="19"/>
  <c r="AM101" i="19"/>
  <c r="AM102" i="19"/>
  <c r="AM103" i="19"/>
  <c r="AM104" i="19"/>
  <c r="AM105" i="19"/>
  <c r="AM106" i="19"/>
  <c r="AM107" i="19"/>
  <c r="AM108" i="19"/>
  <c r="AM109" i="19"/>
  <c r="AM110" i="19"/>
  <c r="AM111" i="19"/>
  <c r="AM112" i="19"/>
  <c r="AM113" i="19"/>
  <c r="AM114" i="19"/>
  <c r="AM115" i="19"/>
  <c r="AM116" i="19"/>
  <c r="AM117" i="19"/>
  <c r="AM118" i="19"/>
  <c r="AM119" i="19"/>
  <c r="AM120" i="19"/>
  <c r="AM121" i="19"/>
  <c r="AM122" i="19"/>
  <c r="AM123" i="19"/>
  <c r="AM124" i="19"/>
  <c r="AM125" i="19"/>
  <c r="AM126" i="19"/>
  <c r="AM127" i="19"/>
  <c r="AM128" i="19"/>
  <c r="AM129" i="19"/>
  <c r="AM130" i="19"/>
  <c r="AM131" i="19"/>
  <c r="AM132" i="19"/>
  <c r="AM133" i="19"/>
  <c r="AM134" i="19"/>
  <c r="AM135" i="19"/>
  <c r="AM136" i="19"/>
  <c r="AM137" i="19"/>
  <c r="AM138" i="19"/>
  <c r="AM139" i="19"/>
  <c r="AM140" i="19"/>
  <c r="AM141" i="19"/>
  <c r="AM142" i="19"/>
  <c r="AM143" i="19"/>
  <c r="AM144" i="19"/>
  <c r="AM145" i="19"/>
  <c r="AM146" i="19"/>
  <c r="AM147" i="19"/>
  <c r="AM148" i="19"/>
  <c r="AM149" i="19"/>
  <c r="AM150" i="19"/>
  <c r="AM151" i="19"/>
  <c r="AM152" i="19"/>
  <c r="AM153" i="19"/>
  <c r="AM154" i="19"/>
  <c r="AM155" i="19"/>
  <c r="AM156" i="19"/>
  <c r="AM157" i="19"/>
  <c r="AM158" i="19"/>
  <c r="AM159" i="19"/>
  <c r="AM160" i="19"/>
  <c r="AM161" i="19"/>
  <c r="AM162" i="19"/>
  <c r="AM163" i="19"/>
  <c r="AM164" i="19"/>
  <c r="AM165" i="19"/>
  <c r="AM166" i="19"/>
  <c r="AM167" i="19"/>
  <c r="AM168" i="19"/>
  <c r="AM169" i="19"/>
  <c r="AM170" i="19"/>
  <c r="AM171" i="19"/>
  <c r="AM172" i="19"/>
  <c r="AM173" i="19"/>
  <c r="AM174" i="19"/>
  <c r="AM175" i="19"/>
  <c r="AM176" i="19"/>
  <c r="AM177" i="19"/>
  <c r="AM178" i="19"/>
  <c r="AM179" i="19"/>
  <c r="AM180" i="19"/>
  <c r="AM181" i="19"/>
  <c r="AM182" i="19"/>
  <c r="AM183" i="19"/>
  <c r="AM184" i="19"/>
  <c r="AM185" i="19"/>
  <c r="AM186" i="19"/>
  <c r="AM187" i="19"/>
  <c r="AM188" i="19"/>
  <c r="AM189" i="19"/>
  <c r="AM190" i="19"/>
  <c r="AM191" i="19"/>
  <c r="AM192" i="19"/>
  <c r="AM193" i="19"/>
  <c r="AM194" i="19"/>
  <c r="AM195" i="19"/>
  <c r="AM196" i="19"/>
  <c r="AM197" i="19"/>
  <c r="AM198" i="19"/>
  <c r="AM199" i="19"/>
  <c r="AM200" i="19"/>
  <c r="AM201" i="19"/>
  <c r="AM202" i="19"/>
  <c r="AM203" i="19"/>
  <c r="AM204" i="19"/>
  <c r="AM205" i="19"/>
  <c r="AM206" i="19"/>
  <c r="AM207" i="19"/>
  <c r="AM208" i="19"/>
  <c r="AM209" i="19"/>
  <c r="AM210" i="19"/>
  <c r="AM211" i="19"/>
  <c r="AM212" i="19"/>
  <c r="AM213" i="19"/>
  <c r="AM214" i="19"/>
  <c r="AM215" i="19"/>
  <c r="AM216" i="19"/>
  <c r="AM217" i="19"/>
  <c r="AM218" i="19"/>
  <c r="AM219" i="19"/>
  <c r="AM220" i="19"/>
  <c r="AM221" i="19"/>
  <c r="AM222" i="19"/>
  <c r="AM223" i="19"/>
  <c r="AM224" i="19"/>
  <c r="AM225" i="19"/>
  <c r="AM226" i="19"/>
  <c r="AM227" i="19"/>
  <c r="AM228" i="19"/>
  <c r="AM229" i="19"/>
  <c r="AM230" i="19"/>
  <c r="AM231" i="19"/>
  <c r="AM232" i="19"/>
  <c r="AM233" i="19"/>
  <c r="AM234" i="19"/>
  <c r="AM235" i="19"/>
  <c r="AM236" i="19"/>
  <c r="AM237" i="19"/>
  <c r="AM238" i="19"/>
  <c r="AM239" i="19"/>
  <c r="AM240" i="19"/>
  <c r="AM241" i="19"/>
  <c r="AM242" i="19"/>
  <c r="AM243" i="19"/>
  <c r="AM244" i="19"/>
  <c r="AM245" i="19"/>
  <c r="AM246" i="19"/>
  <c r="AM247" i="19"/>
  <c r="AM248" i="19"/>
  <c r="AM249" i="19"/>
  <c r="AM250" i="19"/>
  <c r="AM251" i="19"/>
  <c r="AM252" i="19"/>
  <c r="AM253" i="19"/>
  <c r="AM254" i="19"/>
  <c r="AM255" i="19"/>
  <c r="AM256" i="19"/>
  <c r="AM257" i="19"/>
  <c r="AM258" i="19"/>
  <c r="AM259" i="19"/>
  <c r="AM260" i="19"/>
  <c r="AM261" i="19"/>
  <c r="AM262" i="19"/>
  <c r="AM263" i="19"/>
  <c r="AM264" i="19"/>
  <c r="AM265" i="19"/>
  <c r="AM266" i="19"/>
  <c r="AM267" i="19"/>
  <c r="AM268" i="19"/>
  <c r="AM269" i="19"/>
  <c r="AM270" i="19"/>
  <c r="AM271" i="19"/>
  <c r="AM272" i="19"/>
  <c r="AM273" i="19"/>
  <c r="AM274" i="19"/>
  <c r="AM275" i="19"/>
  <c r="AM276" i="19"/>
  <c r="AM277" i="19"/>
  <c r="AM278" i="19"/>
  <c r="AM279" i="19"/>
  <c r="AM280" i="19"/>
  <c r="AM281" i="19"/>
  <c r="AM282" i="19"/>
  <c r="AM283" i="19"/>
  <c r="AM284" i="19"/>
  <c r="AM285" i="19"/>
  <c r="AM286" i="19"/>
  <c r="AM287" i="19"/>
  <c r="AM288" i="19"/>
  <c r="AM289" i="19"/>
  <c r="AM290" i="19"/>
  <c r="AM291" i="19"/>
  <c r="AM292" i="19"/>
  <c r="AM293" i="19"/>
  <c r="AM294" i="19"/>
  <c r="AM295" i="19"/>
  <c r="AM296" i="19"/>
  <c r="AM297" i="19"/>
  <c r="AM298" i="19"/>
  <c r="AM299" i="19"/>
  <c r="AM300" i="19"/>
  <c r="AM301" i="19"/>
  <c r="AM302" i="19"/>
  <c r="AM303" i="19"/>
  <c r="AM304" i="19"/>
  <c r="AM305" i="19"/>
  <c r="AM306" i="19"/>
  <c r="AM307" i="19"/>
  <c r="AM308" i="19"/>
  <c r="AM309" i="19"/>
  <c r="AM310" i="19"/>
  <c r="AM311" i="19"/>
  <c r="AM312" i="19"/>
  <c r="AM313" i="19"/>
  <c r="AM314" i="19"/>
  <c r="AM315" i="19"/>
  <c r="AM316" i="19"/>
  <c r="AM317" i="19"/>
  <c r="AM318" i="19"/>
  <c r="AM319" i="19"/>
  <c r="AM320" i="19"/>
  <c r="AM321" i="19"/>
  <c r="AM322" i="19"/>
  <c r="AM323" i="19"/>
  <c r="AM324" i="19"/>
  <c r="AM325" i="19"/>
  <c r="AM326" i="19"/>
  <c r="AM327" i="19"/>
  <c r="AM328" i="19"/>
  <c r="AM329" i="19"/>
  <c r="AM330" i="19"/>
  <c r="AM331" i="19"/>
  <c r="AM332" i="19"/>
  <c r="AM333" i="19"/>
  <c r="AM334" i="19"/>
  <c r="AM335" i="19"/>
  <c r="AM336" i="19"/>
  <c r="AM337" i="19"/>
  <c r="AM338" i="19"/>
  <c r="AM339" i="19"/>
  <c r="AM340" i="19"/>
  <c r="AM341" i="19"/>
  <c r="AM342" i="19"/>
  <c r="AM343" i="19"/>
  <c r="AM344" i="19"/>
  <c r="AM345" i="19"/>
  <c r="AM346" i="19"/>
  <c r="AM347" i="19"/>
  <c r="AM348" i="19"/>
  <c r="AM349" i="19"/>
  <c r="AM350" i="19"/>
  <c r="AM351" i="19"/>
  <c r="AM352" i="19"/>
  <c r="AM353" i="19"/>
  <c r="AM354" i="19"/>
  <c r="AM355" i="19"/>
  <c r="AM356" i="19"/>
  <c r="AM357" i="19"/>
  <c r="AM358" i="19"/>
  <c r="AM359" i="19"/>
  <c r="AM360" i="19"/>
  <c r="AM361" i="19"/>
  <c r="AM362" i="19"/>
  <c r="AM363" i="19"/>
  <c r="AM364" i="19"/>
  <c r="AM365" i="19"/>
  <c r="AM366" i="19"/>
  <c r="AM367" i="19"/>
  <c r="AM368" i="19"/>
  <c r="AM369" i="19"/>
  <c r="AM370" i="19"/>
  <c r="AM371" i="19"/>
  <c r="AM372" i="19"/>
  <c r="AM373" i="19"/>
  <c r="AM374" i="19"/>
  <c r="AM375" i="19"/>
  <c r="AM376" i="19"/>
  <c r="AM377" i="19"/>
  <c r="AM378" i="19"/>
  <c r="AM379" i="19"/>
  <c r="AM380" i="19"/>
  <c r="AM381" i="19"/>
  <c r="AM382" i="19"/>
  <c r="AM383" i="19"/>
  <c r="AM384" i="19"/>
  <c r="AM385" i="19"/>
  <c r="AM386" i="19"/>
  <c r="AM387" i="19"/>
  <c r="AM388" i="19"/>
  <c r="AM389" i="19"/>
  <c r="AM390" i="19"/>
  <c r="AM391" i="19"/>
  <c r="AM392" i="19"/>
  <c r="AM393" i="19"/>
  <c r="AM394" i="19"/>
  <c r="AM395" i="19"/>
  <c r="AM396" i="19"/>
  <c r="AM397" i="19"/>
  <c r="AM398" i="19"/>
  <c r="AM399" i="19"/>
  <c r="AM400" i="19"/>
  <c r="AM401" i="19"/>
  <c r="AM402" i="19"/>
  <c r="AM403" i="19"/>
  <c r="AM2" i="19"/>
  <c r="AL95" i="19"/>
  <c r="AL197" i="19"/>
  <c r="AL199" i="19"/>
  <c r="AL267" i="19"/>
  <c r="AL273" i="19"/>
  <c r="AL344" i="19"/>
  <c r="AL348" i="19"/>
  <c r="U3" i="7"/>
  <c r="V3" i="7"/>
  <c r="AL3" i="19" s="1"/>
  <c r="U4" i="7"/>
  <c r="V4" i="7"/>
  <c r="AL4" i="19" s="1"/>
  <c r="U5" i="7"/>
  <c r="V5" i="7"/>
  <c r="AL5" i="19" s="1"/>
  <c r="U6" i="7"/>
  <c r="V6" i="7"/>
  <c r="AL6" i="19" s="1"/>
  <c r="U7" i="7"/>
  <c r="V7" i="7"/>
  <c r="AL7" i="19" s="1"/>
  <c r="U8" i="7"/>
  <c r="V8" i="7"/>
  <c r="AL8" i="19" s="1"/>
  <c r="U9" i="7"/>
  <c r="V9" i="7"/>
  <c r="AL9" i="19" s="1"/>
  <c r="U10" i="7"/>
  <c r="V10" i="7"/>
  <c r="AL10" i="19" s="1"/>
  <c r="U11" i="7"/>
  <c r="V11" i="7"/>
  <c r="AL11" i="19" s="1"/>
  <c r="U12" i="7"/>
  <c r="V12" i="7"/>
  <c r="AL12" i="19" s="1"/>
  <c r="U13" i="7"/>
  <c r="V13" i="7"/>
  <c r="AL13" i="19" s="1"/>
  <c r="U14" i="7"/>
  <c r="V14" i="7"/>
  <c r="AL14" i="19" s="1"/>
  <c r="U15" i="7"/>
  <c r="V15" i="7"/>
  <c r="AL15" i="19" s="1"/>
  <c r="U16" i="7"/>
  <c r="V16" i="7"/>
  <c r="AL16" i="19" s="1"/>
  <c r="U17" i="7"/>
  <c r="V17" i="7"/>
  <c r="AL17" i="19" s="1"/>
  <c r="U18" i="7"/>
  <c r="V18" i="7"/>
  <c r="AL18" i="19" s="1"/>
  <c r="U19" i="7"/>
  <c r="V19" i="7"/>
  <c r="AL19" i="19" s="1"/>
  <c r="U20" i="7"/>
  <c r="V20" i="7"/>
  <c r="AL20" i="19" s="1"/>
  <c r="U21" i="7"/>
  <c r="V21" i="7"/>
  <c r="AL21" i="19" s="1"/>
  <c r="U22" i="7"/>
  <c r="V22" i="7"/>
  <c r="AL22" i="19" s="1"/>
  <c r="U23" i="7"/>
  <c r="V23" i="7"/>
  <c r="AL23" i="19" s="1"/>
  <c r="U24" i="7"/>
  <c r="V24" i="7"/>
  <c r="AL24" i="19" s="1"/>
  <c r="U25" i="7"/>
  <c r="V25" i="7"/>
  <c r="AL25" i="19" s="1"/>
  <c r="U26" i="7"/>
  <c r="V26" i="7"/>
  <c r="AL26" i="19" s="1"/>
  <c r="U27" i="7"/>
  <c r="V27" i="7"/>
  <c r="AL27" i="19" s="1"/>
  <c r="U28" i="7"/>
  <c r="V28" i="7"/>
  <c r="AL28" i="19" s="1"/>
  <c r="U29" i="7"/>
  <c r="V29" i="7"/>
  <c r="AL29" i="19" s="1"/>
  <c r="U30" i="7"/>
  <c r="V30" i="7"/>
  <c r="AL30" i="19" s="1"/>
  <c r="U31" i="7"/>
  <c r="V31" i="7"/>
  <c r="AL31" i="19" s="1"/>
  <c r="U32" i="7"/>
  <c r="V32" i="7"/>
  <c r="AL32" i="19" s="1"/>
  <c r="U33" i="7"/>
  <c r="V33" i="7"/>
  <c r="AL33" i="19" s="1"/>
  <c r="U34" i="7"/>
  <c r="V34" i="7"/>
  <c r="AL34" i="19" s="1"/>
  <c r="U35" i="7"/>
  <c r="V35" i="7"/>
  <c r="AL35" i="19" s="1"/>
  <c r="U36" i="7"/>
  <c r="V36" i="7"/>
  <c r="AL36" i="19" s="1"/>
  <c r="U37" i="7"/>
  <c r="V37" i="7"/>
  <c r="AL37" i="19" s="1"/>
  <c r="U38" i="7"/>
  <c r="V38" i="7"/>
  <c r="AL38" i="19" s="1"/>
  <c r="U39" i="7"/>
  <c r="V39" i="7"/>
  <c r="AL39" i="19" s="1"/>
  <c r="U40" i="7"/>
  <c r="V40" i="7"/>
  <c r="AL40" i="19" s="1"/>
  <c r="U41" i="7"/>
  <c r="V41" i="7"/>
  <c r="AL41" i="19" s="1"/>
  <c r="U42" i="7"/>
  <c r="V42" i="7"/>
  <c r="AL42" i="19" s="1"/>
  <c r="U43" i="7"/>
  <c r="V43" i="7"/>
  <c r="AL43" i="19" s="1"/>
  <c r="U44" i="7"/>
  <c r="V44" i="7"/>
  <c r="AL44" i="19" s="1"/>
  <c r="U45" i="7"/>
  <c r="V45" i="7"/>
  <c r="AL45" i="19" s="1"/>
  <c r="U46" i="7"/>
  <c r="V46" i="7"/>
  <c r="AL46" i="19" s="1"/>
  <c r="U47" i="7"/>
  <c r="V47" i="7"/>
  <c r="AL47" i="19" s="1"/>
  <c r="U48" i="7"/>
  <c r="V48" i="7"/>
  <c r="AL48" i="19" s="1"/>
  <c r="U49" i="7"/>
  <c r="V49" i="7"/>
  <c r="AL49" i="19" s="1"/>
  <c r="U50" i="7"/>
  <c r="V50" i="7"/>
  <c r="AL50" i="19" s="1"/>
  <c r="U51" i="7"/>
  <c r="V51" i="7"/>
  <c r="AL51" i="19" s="1"/>
  <c r="U52" i="7"/>
  <c r="V52" i="7"/>
  <c r="AL52" i="19" s="1"/>
  <c r="U53" i="7"/>
  <c r="V53" i="7"/>
  <c r="AL53" i="19" s="1"/>
  <c r="U54" i="7"/>
  <c r="V54" i="7"/>
  <c r="AL54" i="19" s="1"/>
  <c r="U55" i="7"/>
  <c r="V55" i="7"/>
  <c r="AL55" i="19" s="1"/>
  <c r="U56" i="7"/>
  <c r="V56" i="7"/>
  <c r="AL56" i="19" s="1"/>
  <c r="U57" i="7"/>
  <c r="V57" i="7"/>
  <c r="AL57" i="19" s="1"/>
  <c r="U58" i="7"/>
  <c r="V58" i="7"/>
  <c r="AL58" i="19" s="1"/>
  <c r="U59" i="7"/>
  <c r="V59" i="7"/>
  <c r="AL59" i="19" s="1"/>
  <c r="U60" i="7"/>
  <c r="V60" i="7"/>
  <c r="AL60" i="19" s="1"/>
  <c r="U61" i="7"/>
  <c r="V61" i="7"/>
  <c r="AL61" i="19" s="1"/>
  <c r="U62" i="7"/>
  <c r="V62" i="7"/>
  <c r="AL62" i="19" s="1"/>
  <c r="U63" i="7"/>
  <c r="V63" i="7"/>
  <c r="AL63" i="19" s="1"/>
  <c r="U64" i="7"/>
  <c r="V64" i="7"/>
  <c r="AL64" i="19" s="1"/>
  <c r="U65" i="7"/>
  <c r="V65" i="7"/>
  <c r="AL65" i="19" s="1"/>
  <c r="U66" i="7"/>
  <c r="V66" i="7"/>
  <c r="AL66" i="19" s="1"/>
  <c r="U67" i="7"/>
  <c r="V67" i="7"/>
  <c r="AL67" i="19" s="1"/>
  <c r="U68" i="7"/>
  <c r="V68" i="7"/>
  <c r="AL68" i="19" s="1"/>
  <c r="U69" i="7"/>
  <c r="V69" i="7"/>
  <c r="AL69" i="19" s="1"/>
  <c r="U70" i="7"/>
  <c r="V70" i="7"/>
  <c r="AL70" i="19" s="1"/>
  <c r="U71" i="7"/>
  <c r="V71" i="7"/>
  <c r="AL71" i="19" s="1"/>
  <c r="U72" i="7"/>
  <c r="V72" i="7"/>
  <c r="AL72" i="19" s="1"/>
  <c r="U73" i="7"/>
  <c r="V73" i="7"/>
  <c r="AL73" i="19" s="1"/>
  <c r="U74" i="7"/>
  <c r="V74" i="7"/>
  <c r="AL74" i="19" s="1"/>
  <c r="U75" i="7"/>
  <c r="V75" i="7"/>
  <c r="AL75" i="19" s="1"/>
  <c r="U76" i="7"/>
  <c r="V76" i="7"/>
  <c r="AL76" i="19" s="1"/>
  <c r="U77" i="7"/>
  <c r="V77" i="7"/>
  <c r="AL77" i="19" s="1"/>
  <c r="U78" i="7"/>
  <c r="V78" i="7"/>
  <c r="AL78" i="19" s="1"/>
  <c r="U79" i="7"/>
  <c r="V79" i="7"/>
  <c r="AL79" i="19" s="1"/>
  <c r="U80" i="7"/>
  <c r="V80" i="7"/>
  <c r="AL80" i="19" s="1"/>
  <c r="U81" i="7"/>
  <c r="V81" i="7"/>
  <c r="AL81" i="19" s="1"/>
  <c r="U82" i="7"/>
  <c r="V82" i="7"/>
  <c r="AL82" i="19" s="1"/>
  <c r="U83" i="7"/>
  <c r="V83" i="7"/>
  <c r="AL83" i="19" s="1"/>
  <c r="U84" i="7"/>
  <c r="V84" i="7"/>
  <c r="AL84" i="19" s="1"/>
  <c r="U85" i="7"/>
  <c r="V85" i="7"/>
  <c r="AL85" i="19" s="1"/>
  <c r="U86" i="7"/>
  <c r="V86" i="7"/>
  <c r="AL86" i="19" s="1"/>
  <c r="U87" i="7"/>
  <c r="V87" i="7"/>
  <c r="AL87" i="19" s="1"/>
  <c r="U88" i="7"/>
  <c r="V88" i="7"/>
  <c r="AL88" i="19" s="1"/>
  <c r="U89" i="7"/>
  <c r="V89" i="7"/>
  <c r="AL89" i="19" s="1"/>
  <c r="U90" i="7"/>
  <c r="V90" i="7"/>
  <c r="AL90" i="19" s="1"/>
  <c r="U91" i="7"/>
  <c r="V91" i="7"/>
  <c r="AL91" i="19" s="1"/>
  <c r="U92" i="7"/>
  <c r="V92" i="7"/>
  <c r="AL92" i="19" s="1"/>
  <c r="U93" i="7"/>
  <c r="V93" i="7"/>
  <c r="AL93" i="19" s="1"/>
  <c r="U94" i="7"/>
  <c r="V94" i="7"/>
  <c r="AL94" i="19" s="1"/>
  <c r="U95" i="7"/>
  <c r="V95" i="7"/>
  <c r="U96" i="7"/>
  <c r="V96" i="7"/>
  <c r="U97" i="7"/>
  <c r="V97" i="7"/>
  <c r="AL96" i="19" s="1"/>
  <c r="U98" i="7"/>
  <c r="V98" i="7"/>
  <c r="AL97" i="19" s="1"/>
  <c r="U99" i="7"/>
  <c r="V99" i="7"/>
  <c r="AL98" i="19" s="1"/>
  <c r="U100" i="7"/>
  <c r="V100" i="7"/>
  <c r="AL99" i="19" s="1"/>
  <c r="U101" i="7"/>
  <c r="V101" i="7"/>
  <c r="AL100" i="19" s="1"/>
  <c r="U102" i="7"/>
  <c r="V102" i="7"/>
  <c r="AL101" i="19" s="1"/>
  <c r="U103" i="7"/>
  <c r="V103" i="7"/>
  <c r="AL102" i="19" s="1"/>
  <c r="U104" i="7"/>
  <c r="V104" i="7"/>
  <c r="AL103" i="19" s="1"/>
  <c r="U105" i="7"/>
  <c r="V105" i="7"/>
  <c r="AL104" i="19" s="1"/>
  <c r="U106" i="7"/>
  <c r="V106" i="7"/>
  <c r="AL105" i="19" s="1"/>
  <c r="U107" i="7"/>
  <c r="V107" i="7"/>
  <c r="AL106" i="19" s="1"/>
  <c r="U108" i="7"/>
  <c r="V108" i="7"/>
  <c r="AL107" i="19" s="1"/>
  <c r="U109" i="7"/>
  <c r="V109" i="7"/>
  <c r="AL108" i="19" s="1"/>
  <c r="U110" i="7"/>
  <c r="V110" i="7"/>
  <c r="AL109" i="19" s="1"/>
  <c r="U111" i="7"/>
  <c r="V111" i="7"/>
  <c r="AL110" i="19" s="1"/>
  <c r="U112" i="7"/>
  <c r="V112" i="7"/>
  <c r="AL111" i="19" s="1"/>
  <c r="U113" i="7"/>
  <c r="V113" i="7"/>
  <c r="AL112" i="19" s="1"/>
  <c r="U114" i="7"/>
  <c r="V114" i="7"/>
  <c r="AL113" i="19" s="1"/>
  <c r="U115" i="7"/>
  <c r="V115" i="7"/>
  <c r="AL114" i="19" s="1"/>
  <c r="U116" i="7"/>
  <c r="V116" i="7"/>
  <c r="AL115" i="19" s="1"/>
  <c r="U117" i="7"/>
  <c r="V117" i="7"/>
  <c r="AL116" i="19" s="1"/>
  <c r="U118" i="7"/>
  <c r="V118" i="7"/>
  <c r="AL117" i="19" s="1"/>
  <c r="U119" i="7"/>
  <c r="V119" i="7"/>
  <c r="AL118" i="19" s="1"/>
  <c r="U120" i="7"/>
  <c r="V120" i="7"/>
  <c r="AL119" i="19" s="1"/>
  <c r="U121" i="7"/>
  <c r="V121" i="7"/>
  <c r="AL120" i="19" s="1"/>
  <c r="U122" i="7"/>
  <c r="AL121" i="19"/>
  <c r="U123" i="7"/>
  <c r="V123" i="7"/>
  <c r="AL122" i="19" s="1"/>
  <c r="U124" i="7"/>
  <c r="V124" i="7"/>
  <c r="AL123" i="19" s="1"/>
  <c r="U125" i="7"/>
  <c r="V125" i="7"/>
  <c r="AL124" i="19" s="1"/>
  <c r="U126" i="7"/>
  <c r="V126" i="7"/>
  <c r="AL125" i="19" s="1"/>
  <c r="U127" i="7"/>
  <c r="V127" i="7"/>
  <c r="AL126" i="19" s="1"/>
  <c r="U128" i="7"/>
  <c r="V128" i="7"/>
  <c r="AL127" i="19" s="1"/>
  <c r="U129" i="7"/>
  <c r="V129" i="7"/>
  <c r="AL128" i="19" s="1"/>
  <c r="U130" i="7"/>
  <c r="V130" i="7"/>
  <c r="AL129" i="19" s="1"/>
  <c r="U131" i="7"/>
  <c r="V131" i="7"/>
  <c r="AL130" i="19" s="1"/>
  <c r="U132" i="7"/>
  <c r="V132" i="7"/>
  <c r="AL131" i="19" s="1"/>
  <c r="U133" i="7"/>
  <c r="V133" i="7"/>
  <c r="AL132" i="19" s="1"/>
  <c r="U134" i="7"/>
  <c r="V134" i="7"/>
  <c r="AL133" i="19" s="1"/>
  <c r="U135" i="7"/>
  <c r="V135" i="7"/>
  <c r="AL134" i="19" s="1"/>
  <c r="U136" i="7"/>
  <c r="V136" i="7"/>
  <c r="AL135" i="19" s="1"/>
  <c r="U137" i="7"/>
  <c r="V137" i="7"/>
  <c r="AL136" i="19" s="1"/>
  <c r="U138" i="7"/>
  <c r="V138" i="7"/>
  <c r="AL137" i="19" s="1"/>
  <c r="U139" i="7"/>
  <c r="V139" i="7"/>
  <c r="AL138" i="19" s="1"/>
  <c r="U140" i="7"/>
  <c r="V140" i="7"/>
  <c r="AL139" i="19" s="1"/>
  <c r="U141" i="7"/>
  <c r="V141" i="7"/>
  <c r="AL140" i="19" s="1"/>
  <c r="U142" i="7"/>
  <c r="V142" i="7"/>
  <c r="AL141" i="19" s="1"/>
  <c r="U143" i="7"/>
  <c r="V143" i="7"/>
  <c r="AL142" i="19" s="1"/>
  <c r="U144" i="7"/>
  <c r="V144" i="7"/>
  <c r="AL143" i="19" s="1"/>
  <c r="U145" i="7"/>
  <c r="V145" i="7"/>
  <c r="AL144" i="19" s="1"/>
  <c r="U146" i="7"/>
  <c r="V146" i="7"/>
  <c r="AL145" i="19" s="1"/>
  <c r="U147" i="7"/>
  <c r="V147" i="7"/>
  <c r="AL146" i="19" s="1"/>
  <c r="U148" i="7"/>
  <c r="V148" i="7"/>
  <c r="AL147" i="19" s="1"/>
  <c r="U149" i="7"/>
  <c r="V149" i="7"/>
  <c r="AL148" i="19" s="1"/>
  <c r="U150" i="7"/>
  <c r="V150" i="7"/>
  <c r="U151" i="7"/>
  <c r="V151" i="7"/>
  <c r="AL149" i="19" s="1"/>
  <c r="U152" i="7"/>
  <c r="V152" i="7"/>
  <c r="AL150" i="19" s="1"/>
  <c r="U153" i="7"/>
  <c r="V153" i="7"/>
  <c r="AL151" i="19" s="1"/>
  <c r="U154" i="7"/>
  <c r="V154" i="7"/>
  <c r="AL152" i="19" s="1"/>
  <c r="U155" i="7"/>
  <c r="V155" i="7"/>
  <c r="AL153" i="19" s="1"/>
  <c r="U156" i="7"/>
  <c r="V156" i="7"/>
  <c r="AL154" i="19" s="1"/>
  <c r="U157" i="7"/>
  <c r="V157" i="7"/>
  <c r="AL155" i="19" s="1"/>
  <c r="U158" i="7"/>
  <c r="V158" i="7"/>
  <c r="AL156" i="19" s="1"/>
  <c r="U159" i="7"/>
  <c r="V159" i="7"/>
  <c r="AL157" i="19" s="1"/>
  <c r="U160" i="7"/>
  <c r="V160" i="7"/>
  <c r="AL158" i="19" s="1"/>
  <c r="U161" i="7"/>
  <c r="V161" i="7"/>
  <c r="AL159" i="19" s="1"/>
  <c r="U162" i="7"/>
  <c r="V162" i="7"/>
  <c r="AL160" i="19" s="1"/>
  <c r="U163" i="7"/>
  <c r="V163" i="7"/>
  <c r="AL161" i="19" s="1"/>
  <c r="U164" i="7"/>
  <c r="V164" i="7"/>
  <c r="AL162" i="19" s="1"/>
  <c r="U165" i="7"/>
  <c r="V165" i="7"/>
  <c r="AL163" i="19" s="1"/>
  <c r="U166" i="7"/>
  <c r="V166" i="7"/>
  <c r="AL164" i="19" s="1"/>
  <c r="U167" i="7"/>
  <c r="V167" i="7"/>
  <c r="AL165" i="19" s="1"/>
  <c r="U168" i="7"/>
  <c r="V168" i="7"/>
  <c r="AL166" i="19" s="1"/>
  <c r="U169" i="7"/>
  <c r="V169" i="7"/>
  <c r="AL167" i="19" s="1"/>
  <c r="U170" i="7"/>
  <c r="V170" i="7"/>
  <c r="AL168" i="19" s="1"/>
  <c r="U171" i="7"/>
  <c r="V171" i="7"/>
  <c r="AL169" i="19" s="1"/>
  <c r="U172" i="7"/>
  <c r="V172" i="7"/>
  <c r="AL170" i="19" s="1"/>
  <c r="U173" i="7"/>
  <c r="V173" i="7"/>
  <c r="AL171" i="19" s="1"/>
  <c r="U174" i="7"/>
  <c r="V174" i="7"/>
  <c r="AL172" i="19" s="1"/>
  <c r="U175" i="7"/>
  <c r="V175" i="7"/>
  <c r="AL173" i="19" s="1"/>
  <c r="U176" i="7"/>
  <c r="V176" i="7"/>
  <c r="AL174" i="19" s="1"/>
  <c r="U177" i="7"/>
  <c r="V177" i="7"/>
  <c r="AL175" i="19" s="1"/>
  <c r="U178" i="7"/>
  <c r="V178" i="7"/>
  <c r="AL176" i="19" s="1"/>
  <c r="U179" i="7"/>
  <c r="V179" i="7"/>
  <c r="AL177" i="19" s="1"/>
  <c r="U180" i="7"/>
  <c r="V180" i="7"/>
  <c r="AL178" i="19" s="1"/>
  <c r="U181" i="7"/>
  <c r="V181" i="7"/>
  <c r="AL179" i="19" s="1"/>
  <c r="U182" i="7"/>
  <c r="V182" i="7"/>
  <c r="AL180" i="19" s="1"/>
  <c r="U183" i="7"/>
  <c r="V183" i="7"/>
  <c r="AL181" i="19" s="1"/>
  <c r="U184" i="7"/>
  <c r="V184" i="7"/>
  <c r="AL182" i="19" s="1"/>
  <c r="U185" i="7"/>
  <c r="V185" i="7"/>
  <c r="AL183" i="19" s="1"/>
  <c r="U186" i="7"/>
  <c r="V186" i="7"/>
  <c r="U187" i="7"/>
  <c r="V187" i="7"/>
  <c r="AL184" i="19" s="1"/>
  <c r="U188" i="7"/>
  <c r="V188" i="7"/>
  <c r="AL185" i="19" s="1"/>
  <c r="U189" i="7"/>
  <c r="V189" i="7"/>
  <c r="AL186" i="19" s="1"/>
  <c r="U190" i="7"/>
  <c r="V190" i="7"/>
  <c r="AL187" i="19" s="1"/>
  <c r="U191" i="7"/>
  <c r="V191" i="7"/>
  <c r="AL188" i="19" s="1"/>
  <c r="U192" i="7"/>
  <c r="V192" i="7"/>
  <c r="AL189" i="19" s="1"/>
  <c r="U193" i="7"/>
  <c r="V193" i="7"/>
  <c r="AL190" i="19" s="1"/>
  <c r="U194" i="7"/>
  <c r="V194" i="7"/>
  <c r="AL191" i="19" s="1"/>
  <c r="U195" i="7"/>
  <c r="V195" i="7"/>
  <c r="AL192" i="19" s="1"/>
  <c r="U196" i="7"/>
  <c r="V196" i="7"/>
  <c r="AL193" i="19" s="1"/>
  <c r="U197" i="7"/>
  <c r="V197" i="7"/>
  <c r="AL194" i="19" s="1"/>
  <c r="U198" i="7"/>
  <c r="V198" i="7"/>
  <c r="AL195" i="19" s="1"/>
  <c r="U199" i="7"/>
  <c r="V199" i="7"/>
  <c r="AL196" i="19" s="1"/>
  <c r="U200" i="7"/>
  <c r="V200" i="7"/>
  <c r="U201" i="7"/>
  <c r="V201" i="7"/>
  <c r="AL198" i="19" s="1"/>
  <c r="U202" i="7"/>
  <c r="V202" i="7"/>
  <c r="U203" i="7"/>
  <c r="V203" i="7"/>
  <c r="AL200" i="19" s="1"/>
  <c r="U204" i="7"/>
  <c r="V204" i="7"/>
  <c r="AL201" i="19" s="1"/>
  <c r="U205" i="7"/>
  <c r="V205" i="7"/>
  <c r="AL202" i="19" s="1"/>
  <c r="U206" i="7"/>
  <c r="V206" i="7"/>
  <c r="AL203" i="19" s="1"/>
  <c r="U207" i="7"/>
  <c r="V207" i="7"/>
  <c r="AL204" i="19" s="1"/>
  <c r="U208" i="7"/>
  <c r="V208" i="7"/>
  <c r="AL205" i="19" s="1"/>
  <c r="U209" i="7"/>
  <c r="V209" i="7"/>
  <c r="AL206" i="19" s="1"/>
  <c r="U210" i="7"/>
  <c r="V210" i="7"/>
  <c r="AL207" i="19" s="1"/>
  <c r="U211" i="7"/>
  <c r="V211" i="7"/>
  <c r="AL208" i="19" s="1"/>
  <c r="U212" i="7"/>
  <c r="V212" i="7"/>
  <c r="AL209" i="19" s="1"/>
  <c r="U213" i="7"/>
  <c r="V213" i="7"/>
  <c r="AL210" i="19" s="1"/>
  <c r="U214" i="7"/>
  <c r="V214" i="7"/>
  <c r="AL211" i="19" s="1"/>
  <c r="U215" i="7"/>
  <c r="V215" i="7"/>
  <c r="AL212" i="19" s="1"/>
  <c r="U216" i="7"/>
  <c r="V216" i="7"/>
  <c r="AL213" i="19" s="1"/>
  <c r="U217" i="7"/>
  <c r="V217" i="7"/>
  <c r="AL214" i="19" s="1"/>
  <c r="U218" i="7"/>
  <c r="V218" i="7"/>
  <c r="AL215" i="19" s="1"/>
  <c r="U219" i="7"/>
  <c r="V219" i="7"/>
  <c r="AL216" i="19" s="1"/>
  <c r="U220" i="7"/>
  <c r="V220" i="7"/>
  <c r="AL217" i="19" s="1"/>
  <c r="U221" i="7"/>
  <c r="V221" i="7"/>
  <c r="AL218" i="19" s="1"/>
  <c r="U222" i="7"/>
  <c r="V222" i="7"/>
  <c r="AL219" i="19" s="1"/>
  <c r="U223" i="7"/>
  <c r="V223" i="7"/>
  <c r="AL220" i="19" s="1"/>
  <c r="U224" i="7"/>
  <c r="V224" i="7"/>
  <c r="AL221" i="19" s="1"/>
  <c r="U225" i="7"/>
  <c r="V225" i="7"/>
  <c r="AL222" i="19" s="1"/>
  <c r="U226" i="7"/>
  <c r="V226" i="7"/>
  <c r="U227" i="7"/>
  <c r="V227" i="7"/>
  <c r="AL223" i="19" s="1"/>
  <c r="U228" i="7"/>
  <c r="V228" i="7"/>
  <c r="AL224" i="19" s="1"/>
  <c r="U229" i="7"/>
  <c r="V229" i="7"/>
  <c r="AL225" i="19" s="1"/>
  <c r="U230" i="7"/>
  <c r="V230" i="7"/>
  <c r="AL226" i="19" s="1"/>
  <c r="U231" i="7"/>
  <c r="V231" i="7"/>
  <c r="AL227" i="19" s="1"/>
  <c r="U232" i="7"/>
  <c r="V232" i="7"/>
  <c r="AL228" i="19" s="1"/>
  <c r="U233" i="7"/>
  <c r="V233" i="7"/>
  <c r="AL229" i="19" s="1"/>
  <c r="U234" i="7"/>
  <c r="V234" i="7"/>
  <c r="AL230" i="19" s="1"/>
  <c r="U235" i="7"/>
  <c r="V235" i="7"/>
  <c r="AL231" i="19" s="1"/>
  <c r="U236" i="7"/>
  <c r="V236" i="7"/>
  <c r="AL232" i="19" s="1"/>
  <c r="U237" i="7"/>
  <c r="V237" i="7"/>
  <c r="AL233" i="19" s="1"/>
  <c r="U238" i="7"/>
  <c r="V238" i="7"/>
  <c r="AL234" i="19" s="1"/>
  <c r="U239" i="7"/>
  <c r="V239" i="7"/>
  <c r="AL235" i="19" s="1"/>
  <c r="U240" i="7"/>
  <c r="V240" i="7"/>
  <c r="AL236" i="19" s="1"/>
  <c r="U241" i="7"/>
  <c r="V241" i="7"/>
  <c r="AL237" i="19" s="1"/>
  <c r="U242" i="7"/>
  <c r="V242" i="7"/>
  <c r="AL238" i="19" s="1"/>
  <c r="U243" i="7"/>
  <c r="V243" i="7"/>
  <c r="AL239" i="19" s="1"/>
  <c r="U244" i="7"/>
  <c r="V244" i="7"/>
  <c r="AL240" i="19" s="1"/>
  <c r="U245" i="7"/>
  <c r="V245" i="7"/>
  <c r="AL241" i="19" s="1"/>
  <c r="U246" i="7"/>
  <c r="V246" i="7"/>
  <c r="AL242" i="19" s="1"/>
  <c r="U247" i="7"/>
  <c r="V247" i="7"/>
  <c r="U248" i="7"/>
  <c r="V248" i="7"/>
  <c r="AL243" i="19" s="1"/>
  <c r="U249" i="7"/>
  <c r="V249" i="7"/>
  <c r="AL244" i="19" s="1"/>
  <c r="U250" i="7"/>
  <c r="V250" i="7"/>
  <c r="AL245" i="19" s="1"/>
  <c r="U251" i="7"/>
  <c r="V251" i="7"/>
  <c r="AL246" i="19" s="1"/>
  <c r="U252" i="7"/>
  <c r="V252" i="7"/>
  <c r="AL247" i="19" s="1"/>
  <c r="U253" i="7"/>
  <c r="V253" i="7"/>
  <c r="AL248" i="19" s="1"/>
  <c r="U254" i="7"/>
  <c r="V254" i="7"/>
  <c r="AL249" i="19" s="1"/>
  <c r="U255" i="7"/>
  <c r="V255" i="7"/>
  <c r="AL250" i="19" s="1"/>
  <c r="U256" i="7"/>
  <c r="V256" i="7"/>
  <c r="AL251" i="19" s="1"/>
  <c r="U257" i="7"/>
  <c r="V257" i="7"/>
  <c r="AL252" i="19" s="1"/>
  <c r="U258" i="7"/>
  <c r="V258" i="7"/>
  <c r="AL253" i="19" s="1"/>
  <c r="U259" i="7"/>
  <c r="V259" i="7"/>
  <c r="AL254" i="19" s="1"/>
  <c r="U260" i="7"/>
  <c r="V260" i="7"/>
  <c r="AL255" i="19" s="1"/>
  <c r="U261" i="7"/>
  <c r="V261" i="7"/>
  <c r="AL256" i="19" s="1"/>
  <c r="U262" i="7"/>
  <c r="V262" i="7"/>
  <c r="AL257" i="19" s="1"/>
  <c r="U263" i="7"/>
  <c r="V263" i="7"/>
  <c r="AL258" i="19" s="1"/>
  <c r="U264" i="7"/>
  <c r="V264" i="7"/>
  <c r="AL259" i="19" s="1"/>
  <c r="U265" i="7"/>
  <c r="V265" i="7"/>
  <c r="AL260" i="19" s="1"/>
  <c r="U266" i="7"/>
  <c r="V266" i="7"/>
  <c r="AL261" i="19" s="1"/>
  <c r="U267" i="7"/>
  <c r="V267" i="7"/>
  <c r="AL262" i="19" s="1"/>
  <c r="U268" i="7"/>
  <c r="V268" i="7"/>
  <c r="AL263" i="19" s="1"/>
  <c r="U269" i="7"/>
  <c r="V269" i="7"/>
  <c r="AL264" i="19" s="1"/>
  <c r="U270" i="7"/>
  <c r="V270" i="7"/>
  <c r="AL265" i="19" s="1"/>
  <c r="U271" i="7"/>
  <c r="V271" i="7"/>
  <c r="AL266" i="19" s="1"/>
  <c r="U272" i="7"/>
  <c r="V272" i="7"/>
  <c r="U273" i="7"/>
  <c r="V273" i="7"/>
  <c r="AL268" i="19" s="1"/>
  <c r="U274" i="7"/>
  <c r="V274" i="7"/>
  <c r="AL269" i="19" s="1"/>
  <c r="U275" i="7"/>
  <c r="V275" i="7"/>
  <c r="AL270" i="19" s="1"/>
  <c r="U276" i="7"/>
  <c r="V276" i="7"/>
  <c r="AL271" i="19" s="1"/>
  <c r="U277" i="7"/>
  <c r="V277" i="7"/>
  <c r="AL272" i="19" s="1"/>
  <c r="U278" i="7"/>
  <c r="V278" i="7"/>
  <c r="U279" i="7"/>
  <c r="V279" i="7"/>
  <c r="AL274" i="19" s="1"/>
  <c r="U280" i="7"/>
  <c r="V280" i="7"/>
  <c r="AL275" i="19" s="1"/>
  <c r="U281" i="7"/>
  <c r="V281" i="7"/>
  <c r="AL276" i="19" s="1"/>
  <c r="U282" i="7"/>
  <c r="V282" i="7"/>
  <c r="AL277" i="19" s="1"/>
  <c r="U283" i="7"/>
  <c r="V283" i="7"/>
  <c r="AL278" i="19" s="1"/>
  <c r="U284" i="7"/>
  <c r="V284" i="7"/>
  <c r="AL279" i="19" s="1"/>
  <c r="U285" i="7"/>
  <c r="V285" i="7"/>
  <c r="AL280" i="19" s="1"/>
  <c r="U286" i="7"/>
  <c r="V286" i="7"/>
  <c r="AL281" i="19" s="1"/>
  <c r="U287" i="7"/>
  <c r="V287" i="7"/>
  <c r="AL282" i="19" s="1"/>
  <c r="U288" i="7"/>
  <c r="V288" i="7"/>
  <c r="AL283" i="19" s="1"/>
  <c r="U289" i="7"/>
  <c r="V289" i="7"/>
  <c r="AL284" i="19" s="1"/>
  <c r="U290" i="7"/>
  <c r="V290" i="7"/>
  <c r="AL285" i="19" s="1"/>
  <c r="U291" i="7"/>
  <c r="V291" i="7"/>
  <c r="AL286" i="19" s="1"/>
  <c r="U292" i="7"/>
  <c r="V292" i="7"/>
  <c r="AL287" i="19" s="1"/>
  <c r="U293" i="7"/>
  <c r="V293" i="7"/>
  <c r="AL288" i="19" s="1"/>
  <c r="U294" i="7"/>
  <c r="V294" i="7"/>
  <c r="AL289" i="19" s="1"/>
  <c r="U295" i="7"/>
  <c r="V295" i="7"/>
  <c r="AL290" i="19" s="1"/>
  <c r="U296" i="7"/>
  <c r="V296" i="7"/>
  <c r="AL291" i="19" s="1"/>
  <c r="U297" i="7"/>
  <c r="V297" i="7"/>
  <c r="AL292" i="19" s="1"/>
  <c r="U298" i="7"/>
  <c r="V298" i="7"/>
  <c r="AL293" i="19" s="1"/>
  <c r="U299" i="7"/>
  <c r="V299" i="7"/>
  <c r="AL294" i="19" s="1"/>
  <c r="U300" i="7"/>
  <c r="V300" i="7"/>
  <c r="AL295" i="19" s="1"/>
  <c r="U301" i="7"/>
  <c r="V301" i="7"/>
  <c r="AL296" i="19" s="1"/>
  <c r="U302" i="7"/>
  <c r="V302" i="7"/>
  <c r="AL297" i="19" s="1"/>
  <c r="U303" i="7"/>
  <c r="V303" i="7"/>
  <c r="AL298" i="19" s="1"/>
  <c r="U304" i="7"/>
  <c r="V304" i="7"/>
  <c r="AL299" i="19" s="1"/>
  <c r="U305" i="7"/>
  <c r="V305" i="7"/>
  <c r="AL300" i="19" s="1"/>
  <c r="U306" i="7"/>
  <c r="V306" i="7"/>
  <c r="AL301" i="19" s="1"/>
  <c r="U307" i="7"/>
  <c r="V307" i="7"/>
  <c r="AL302" i="19" s="1"/>
  <c r="U308" i="7"/>
  <c r="V308" i="7"/>
  <c r="AL303" i="19" s="1"/>
  <c r="U309" i="7"/>
  <c r="V309" i="7"/>
  <c r="AL304" i="19" s="1"/>
  <c r="U310" i="7"/>
  <c r="V310" i="7"/>
  <c r="AL305" i="19" s="1"/>
  <c r="U311" i="7"/>
  <c r="V311" i="7"/>
  <c r="AL306" i="19" s="1"/>
  <c r="U312" i="7"/>
  <c r="V312" i="7"/>
  <c r="AL307" i="19" s="1"/>
  <c r="U313" i="7"/>
  <c r="V313" i="7"/>
  <c r="AL308" i="19" s="1"/>
  <c r="U314" i="7"/>
  <c r="V314" i="7"/>
  <c r="AL309" i="19" s="1"/>
  <c r="U315" i="7"/>
  <c r="V315" i="7"/>
  <c r="AL310" i="19" s="1"/>
  <c r="U316" i="7"/>
  <c r="V316" i="7"/>
  <c r="AL311" i="19" s="1"/>
  <c r="U317" i="7"/>
  <c r="V317" i="7"/>
  <c r="AL312" i="19" s="1"/>
  <c r="U318" i="7"/>
  <c r="V318" i="7"/>
  <c r="AL313" i="19" s="1"/>
  <c r="U319" i="7"/>
  <c r="V319" i="7"/>
  <c r="AL314" i="19" s="1"/>
  <c r="U320" i="7"/>
  <c r="V320" i="7"/>
  <c r="AL315" i="19" s="1"/>
  <c r="U321" i="7"/>
  <c r="V321" i="7"/>
  <c r="AL316" i="19" s="1"/>
  <c r="U322" i="7"/>
  <c r="V322" i="7"/>
  <c r="AL317" i="19" s="1"/>
  <c r="U323" i="7"/>
  <c r="V323" i="7"/>
  <c r="AL318" i="19" s="1"/>
  <c r="U324" i="7"/>
  <c r="V324" i="7"/>
  <c r="AL319" i="19" s="1"/>
  <c r="U325" i="7"/>
  <c r="V325" i="7"/>
  <c r="AL320" i="19" s="1"/>
  <c r="U326" i="7"/>
  <c r="V326" i="7"/>
  <c r="U327" i="7"/>
  <c r="V327" i="7"/>
  <c r="AL321" i="19" s="1"/>
  <c r="U328" i="7"/>
  <c r="V328" i="7"/>
  <c r="AL322" i="19" s="1"/>
  <c r="U329" i="7"/>
  <c r="V329" i="7"/>
  <c r="AL323" i="19" s="1"/>
  <c r="U330" i="7"/>
  <c r="V330" i="7"/>
  <c r="AL324" i="19" s="1"/>
  <c r="U331" i="7"/>
  <c r="V331" i="7"/>
  <c r="AL325" i="19" s="1"/>
  <c r="U332" i="7"/>
  <c r="V332" i="7"/>
  <c r="AL326" i="19" s="1"/>
  <c r="U333" i="7"/>
  <c r="V333" i="7"/>
  <c r="AL327" i="19" s="1"/>
  <c r="U334" i="7"/>
  <c r="V334" i="7"/>
  <c r="AL328" i="19" s="1"/>
  <c r="U335" i="7"/>
  <c r="V335" i="7"/>
  <c r="AL329" i="19" s="1"/>
  <c r="U336" i="7"/>
  <c r="V336" i="7"/>
  <c r="AL330" i="19" s="1"/>
  <c r="U337" i="7"/>
  <c r="V337" i="7"/>
  <c r="AL331" i="19" s="1"/>
  <c r="U338" i="7"/>
  <c r="V338" i="7"/>
  <c r="AL332" i="19" s="1"/>
  <c r="U339" i="7"/>
  <c r="V339" i="7"/>
  <c r="AL333" i="19" s="1"/>
  <c r="U340" i="7"/>
  <c r="V340" i="7"/>
  <c r="AL334" i="19" s="1"/>
  <c r="U341" i="7"/>
  <c r="V341" i="7"/>
  <c r="AL335" i="19" s="1"/>
  <c r="U342" i="7"/>
  <c r="V342" i="7"/>
  <c r="AL336" i="19" s="1"/>
  <c r="U343" i="7"/>
  <c r="V343" i="7"/>
  <c r="AL337" i="19" s="1"/>
  <c r="U344" i="7"/>
  <c r="V344" i="7"/>
  <c r="AL338" i="19" s="1"/>
  <c r="U345" i="7"/>
  <c r="V345" i="7"/>
  <c r="AL339" i="19" s="1"/>
  <c r="U346" i="7"/>
  <c r="V346" i="7"/>
  <c r="AL340" i="19" s="1"/>
  <c r="U347" i="7"/>
  <c r="V347" i="7"/>
  <c r="AL341" i="19" s="1"/>
  <c r="U348" i="7"/>
  <c r="V348" i="7"/>
  <c r="AL342" i="19" s="1"/>
  <c r="U349" i="7"/>
  <c r="V349" i="7"/>
  <c r="AL343" i="19" s="1"/>
  <c r="U350" i="7"/>
  <c r="V350" i="7"/>
  <c r="U351" i="7"/>
  <c r="V351" i="7"/>
  <c r="AL345" i="19" s="1"/>
  <c r="U352" i="7"/>
  <c r="V352" i="7"/>
  <c r="AL346" i="19" s="1"/>
  <c r="U353" i="7"/>
  <c r="V353" i="7"/>
  <c r="AL347" i="19" s="1"/>
  <c r="U354" i="7"/>
  <c r="V354" i="7"/>
  <c r="U355" i="7"/>
  <c r="V355" i="7"/>
  <c r="AL349" i="19" s="1"/>
  <c r="U356" i="7"/>
  <c r="V356" i="7"/>
  <c r="AL350" i="19" s="1"/>
  <c r="U357" i="7"/>
  <c r="V357" i="7"/>
  <c r="AL351" i="19" s="1"/>
  <c r="U358" i="7"/>
  <c r="V358" i="7"/>
  <c r="AL352" i="19" s="1"/>
  <c r="U359" i="7"/>
  <c r="V359" i="7"/>
  <c r="AL353" i="19" s="1"/>
  <c r="U360" i="7"/>
  <c r="V360" i="7"/>
  <c r="AL354" i="19" s="1"/>
  <c r="U361" i="7"/>
  <c r="V361" i="7"/>
  <c r="AL355" i="19" s="1"/>
  <c r="U362" i="7"/>
  <c r="V362" i="7"/>
  <c r="AL356" i="19" s="1"/>
  <c r="U363" i="7"/>
  <c r="V363" i="7"/>
  <c r="AL357" i="19" s="1"/>
  <c r="U364" i="7"/>
  <c r="V364" i="7"/>
  <c r="AL358" i="19" s="1"/>
  <c r="U365" i="7"/>
  <c r="V365" i="7"/>
  <c r="AL359" i="19" s="1"/>
  <c r="U366" i="7"/>
  <c r="V366" i="7"/>
  <c r="AL360" i="19" s="1"/>
  <c r="U367" i="7"/>
  <c r="V367" i="7"/>
  <c r="AL361" i="19" s="1"/>
  <c r="U368" i="7"/>
  <c r="V368" i="7"/>
  <c r="AL362" i="19" s="1"/>
  <c r="U369" i="7"/>
  <c r="V369" i="7"/>
  <c r="AL363" i="19" s="1"/>
  <c r="U370" i="7"/>
  <c r="V370" i="7"/>
  <c r="AL364" i="19" s="1"/>
  <c r="U371" i="7"/>
  <c r="V371" i="7"/>
  <c r="AL365" i="19" s="1"/>
  <c r="U372" i="7"/>
  <c r="V372" i="7"/>
  <c r="AL366" i="19" s="1"/>
  <c r="U373" i="7"/>
  <c r="V373" i="7"/>
  <c r="AL367" i="19" s="1"/>
  <c r="U374" i="7"/>
  <c r="V374" i="7"/>
  <c r="AL368" i="19" s="1"/>
  <c r="U375" i="7"/>
  <c r="V375" i="7"/>
  <c r="AL369" i="19" s="1"/>
  <c r="U376" i="7"/>
  <c r="V376" i="7"/>
  <c r="AL370" i="19" s="1"/>
  <c r="U377" i="7"/>
  <c r="V377" i="7"/>
  <c r="AL371" i="19" s="1"/>
  <c r="U378" i="7"/>
  <c r="V378" i="7"/>
  <c r="AL372" i="19" s="1"/>
  <c r="U379" i="7"/>
  <c r="V379" i="7"/>
  <c r="AL373" i="19" s="1"/>
  <c r="U380" i="7"/>
  <c r="V380" i="7"/>
  <c r="AL374" i="19" s="1"/>
  <c r="U381" i="7"/>
  <c r="V381" i="7"/>
  <c r="AL375" i="19" s="1"/>
  <c r="U382" i="7"/>
  <c r="V382" i="7"/>
  <c r="AL376" i="19" s="1"/>
  <c r="U383" i="7"/>
  <c r="V383" i="7"/>
  <c r="AL377" i="19" s="1"/>
  <c r="U384" i="7"/>
  <c r="V384" i="7"/>
  <c r="AL378" i="19" s="1"/>
  <c r="U385" i="7"/>
  <c r="V385" i="7"/>
  <c r="AL379" i="19" s="1"/>
  <c r="U386" i="7"/>
  <c r="V386" i="7"/>
  <c r="AL380" i="19" s="1"/>
  <c r="U387" i="7"/>
  <c r="V387" i="7"/>
  <c r="AL381" i="19" s="1"/>
  <c r="U388" i="7"/>
  <c r="V388" i="7"/>
  <c r="AL382" i="19" s="1"/>
  <c r="U389" i="7"/>
  <c r="V389" i="7"/>
  <c r="AL383" i="19" s="1"/>
  <c r="U390" i="7"/>
  <c r="V390" i="7"/>
  <c r="AL384" i="19" s="1"/>
  <c r="U391" i="7"/>
  <c r="V391" i="7"/>
  <c r="AL385" i="19" s="1"/>
  <c r="U392" i="7"/>
  <c r="V392" i="7"/>
  <c r="AL386" i="19" s="1"/>
  <c r="U393" i="7"/>
  <c r="V393" i="7"/>
  <c r="AL387" i="19" s="1"/>
  <c r="U394" i="7"/>
  <c r="V394" i="7"/>
  <c r="AL388" i="19" s="1"/>
  <c r="U395" i="7"/>
  <c r="V395" i="7"/>
  <c r="AL389" i="19" s="1"/>
  <c r="U396" i="7"/>
  <c r="V396" i="7"/>
  <c r="AL390" i="19" s="1"/>
  <c r="U397" i="7"/>
  <c r="V397" i="7"/>
  <c r="AL391" i="19" s="1"/>
  <c r="U398" i="7"/>
  <c r="V398" i="7"/>
  <c r="AL392" i="19" s="1"/>
  <c r="U399" i="7"/>
  <c r="V399" i="7"/>
  <c r="AL393" i="19" s="1"/>
  <c r="U400" i="7"/>
  <c r="V400" i="7"/>
  <c r="AL394" i="19" s="1"/>
  <c r="U401" i="7"/>
  <c r="V401" i="7"/>
  <c r="AL395" i="19" s="1"/>
  <c r="U402" i="7"/>
  <c r="V402" i="7"/>
  <c r="AL396" i="19" s="1"/>
  <c r="U403" i="7"/>
  <c r="V403" i="7"/>
  <c r="AL397" i="19" s="1"/>
  <c r="U404" i="7"/>
  <c r="V404" i="7"/>
  <c r="AL398" i="19" s="1"/>
  <c r="U405" i="7"/>
  <c r="V405" i="7"/>
  <c r="AL399" i="19" s="1"/>
  <c r="U406" i="7"/>
  <c r="V406" i="7"/>
  <c r="AL400" i="19" s="1"/>
  <c r="U407" i="7"/>
  <c r="V407" i="7"/>
  <c r="AL401" i="19" s="1"/>
  <c r="U408" i="7"/>
  <c r="V408" i="7"/>
  <c r="AL402" i="19" s="1"/>
  <c r="U409" i="7"/>
  <c r="V409" i="7"/>
  <c r="AL403" i="19" s="1"/>
  <c r="U410" i="7"/>
  <c r="V410" i="7"/>
  <c r="AL404" i="19" s="1"/>
  <c r="U411" i="7"/>
  <c r="V411" i="7"/>
  <c r="AL405" i="19" s="1"/>
  <c r="U412" i="7"/>
  <c r="V412" i="7"/>
  <c r="AL406" i="19" s="1"/>
  <c r="U413" i="7"/>
  <c r="V413" i="7"/>
  <c r="AL407" i="19" s="1"/>
  <c r="U414" i="7"/>
  <c r="V414" i="7"/>
  <c r="AL408" i="19" s="1"/>
  <c r="U415" i="7"/>
  <c r="V415" i="7"/>
  <c r="AL409" i="19" s="1"/>
  <c r="V2" i="7"/>
  <c r="AL2" i="19" s="1"/>
  <c r="U2" i="7"/>
  <c r="AK3" i="19"/>
  <c r="AK4" i="19"/>
  <c r="AK5" i="19"/>
  <c r="AK6" i="19"/>
  <c r="AK7" i="19"/>
  <c r="AK8" i="19"/>
  <c r="AK9" i="19"/>
  <c r="AK10" i="19"/>
  <c r="AK11" i="19"/>
  <c r="AK12" i="19"/>
  <c r="AK13" i="19"/>
  <c r="AK14" i="19"/>
  <c r="AK15" i="19"/>
  <c r="AK16" i="19"/>
  <c r="AK17" i="19"/>
  <c r="AK18" i="19"/>
  <c r="AK19" i="19"/>
  <c r="AK20" i="19"/>
  <c r="AK21" i="19"/>
  <c r="AK22" i="19"/>
  <c r="AK23" i="19"/>
  <c r="AK24" i="19"/>
  <c r="AK25" i="19"/>
  <c r="AK26" i="19"/>
  <c r="AK27" i="19"/>
  <c r="AK28" i="19"/>
  <c r="AK29" i="19"/>
  <c r="AK30" i="19"/>
  <c r="AK31" i="19"/>
  <c r="AK32" i="19"/>
  <c r="AK33" i="19"/>
  <c r="AK34" i="19"/>
  <c r="AK35" i="19"/>
  <c r="AK36" i="19"/>
  <c r="AK37" i="19"/>
  <c r="AK38" i="19"/>
  <c r="AK39" i="19"/>
  <c r="AK40" i="19"/>
  <c r="AK41" i="19"/>
  <c r="AK42" i="19"/>
  <c r="AK43" i="19"/>
  <c r="AK44" i="19"/>
  <c r="AK45" i="19"/>
  <c r="AK46" i="19"/>
  <c r="AK47" i="19"/>
  <c r="AK48" i="19"/>
  <c r="AK49" i="19"/>
  <c r="AK50" i="19"/>
  <c r="AK51" i="19"/>
  <c r="AK52" i="19"/>
  <c r="AK53" i="19"/>
  <c r="AK54" i="19"/>
  <c r="AK55" i="19"/>
  <c r="AK56" i="19"/>
  <c r="AK57" i="19"/>
  <c r="AK58" i="19"/>
  <c r="AK59" i="19"/>
  <c r="AK60" i="19"/>
  <c r="AK61" i="19"/>
  <c r="AK62" i="19"/>
  <c r="AK63" i="19"/>
  <c r="AK64" i="19"/>
  <c r="AK65" i="19"/>
  <c r="AK66" i="19"/>
  <c r="AK67" i="19"/>
  <c r="AK68" i="19"/>
  <c r="AK69" i="19"/>
  <c r="AK70" i="19"/>
  <c r="AK71" i="19"/>
  <c r="AK72" i="19"/>
  <c r="AK73" i="19"/>
  <c r="AK74" i="19"/>
  <c r="AK75" i="19"/>
  <c r="AK76" i="19"/>
  <c r="AK77" i="19"/>
  <c r="AK78" i="19"/>
  <c r="AK79" i="19"/>
  <c r="AK80" i="19"/>
  <c r="AK81" i="19"/>
  <c r="AK82" i="19"/>
  <c r="AK83" i="19"/>
  <c r="AK84" i="19"/>
  <c r="AK85" i="19"/>
  <c r="AK86" i="19"/>
  <c r="AK87" i="19"/>
  <c r="AK88" i="19"/>
  <c r="AK89" i="19"/>
  <c r="AK90" i="19"/>
  <c r="AK91" i="19"/>
  <c r="AK92" i="19"/>
  <c r="AK93" i="19"/>
  <c r="AK94" i="19"/>
  <c r="AK95" i="19"/>
  <c r="AK96" i="19"/>
  <c r="AK97" i="19"/>
  <c r="AK98" i="19"/>
  <c r="AK99" i="19"/>
  <c r="AK100" i="19"/>
  <c r="AK101" i="19"/>
  <c r="AK102" i="19"/>
  <c r="AK103" i="19"/>
  <c r="AK104" i="19"/>
  <c r="AK105" i="19"/>
  <c r="AK106" i="19"/>
  <c r="AK107" i="19"/>
  <c r="AK108" i="19"/>
  <c r="AK109" i="19"/>
  <c r="AK110" i="19"/>
  <c r="AK111" i="19"/>
  <c r="AK112" i="19"/>
  <c r="AK113" i="19"/>
  <c r="AK114" i="19"/>
  <c r="AK115" i="19"/>
  <c r="AK116" i="19"/>
  <c r="AK117" i="19"/>
  <c r="AK118" i="19"/>
  <c r="AK119" i="19"/>
  <c r="AK120" i="19"/>
  <c r="AK121" i="19"/>
  <c r="AK122" i="19"/>
  <c r="AK123" i="19"/>
  <c r="AK124" i="19"/>
  <c r="AK125" i="19"/>
  <c r="AK126" i="19"/>
  <c r="AK127" i="19"/>
  <c r="AK128" i="19"/>
  <c r="AK129" i="19"/>
  <c r="AK130" i="19"/>
  <c r="AK131" i="19"/>
  <c r="AK132" i="19"/>
  <c r="AK133" i="19"/>
  <c r="AK134" i="19"/>
  <c r="AK135" i="19"/>
  <c r="AK136" i="19"/>
  <c r="AK137" i="19"/>
  <c r="AK138" i="19"/>
  <c r="AK139" i="19"/>
  <c r="AK140" i="19"/>
  <c r="AK141" i="19"/>
  <c r="AK142" i="19"/>
  <c r="AK143" i="19"/>
  <c r="AK144" i="19"/>
  <c r="AK145" i="19"/>
  <c r="AK146" i="19"/>
  <c r="AK147" i="19"/>
  <c r="AK148" i="19"/>
  <c r="AK149" i="19"/>
  <c r="AK150" i="19"/>
  <c r="AK151" i="19"/>
  <c r="AK152" i="19"/>
  <c r="AK153" i="19"/>
  <c r="AK154" i="19"/>
  <c r="AK155" i="19"/>
  <c r="AK156" i="19"/>
  <c r="AK157" i="19"/>
  <c r="AK158" i="19"/>
  <c r="AK159" i="19"/>
  <c r="AK160" i="19"/>
  <c r="AK161" i="19"/>
  <c r="AK162" i="19"/>
  <c r="AK163" i="19"/>
  <c r="AK164" i="19"/>
  <c r="AK165" i="19"/>
  <c r="AK166" i="19"/>
  <c r="AK167" i="19"/>
  <c r="AK168" i="19"/>
  <c r="AK169" i="19"/>
  <c r="AK170" i="19"/>
  <c r="AK171" i="19"/>
  <c r="AK172" i="19"/>
  <c r="AK173" i="19"/>
  <c r="AK174" i="19"/>
  <c r="AK175" i="19"/>
  <c r="AK176" i="19"/>
  <c r="AK177" i="19"/>
  <c r="AK178" i="19"/>
  <c r="AK179" i="19"/>
  <c r="AK180" i="19"/>
  <c r="AK181" i="19"/>
  <c r="AK182" i="19"/>
  <c r="AK183" i="19"/>
  <c r="AK184" i="19"/>
  <c r="AK185" i="19"/>
  <c r="AK186" i="19"/>
  <c r="AK187" i="19"/>
  <c r="AK188" i="19"/>
  <c r="AK189" i="19"/>
  <c r="AK190" i="19"/>
  <c r="AK191" i="19"/>
  <c r="AK192" i="19"/>
  <c r="AK193" i="19"/>
  <c r="AK194" i="19"/>
  <c r="AK195" i="19"/>
  <c r="AK196" i="19"/>
  <c r="AK197" i="19"/>
  <c r="AK198" i="19"/>
  <c r="AK199" i="19"/>
  <c r="AK200" i="19"/>
  <c r="AK201" i="19"/>
  <c r="AK202" i="19"/>
  <c r="AK203" i="19"/>
  <c r="AK204" i="19"/>
  <c r="AK205" i="19"/>
  <c r="AK206" i="19"/>
  <c r="AK207" i="19"/>
  <c r="AK208" i="19"/>
  <c r="AK209" i="19"/>
  <c r="AK210" i="19"/>
  <c r="AK211" i="19"/>
  <c r="AK212" i="19"/>
  <c r="AK213" i="19"/>
  <c r="AK214" i="19"/>
  <c r="AK215" i="19"/>
  <c r="AK216" i="19"/>
  <c r="AK217" i="19"/>
  <c r="AK218" i="19"/>
  <c r="AK219" i="19"/>
  <c r="AK220" i="19"/>
  <c r="AK221" i="19"/>
  <c r="AK222" i="19"/>
  <c r="AK223" i="19"/>
  <c r="AK224" i="19"/>
  <c r="AK225" i="19"/>
  <c r="AK226" i="19"/>
  <c r="AK227" i="19"/>
  <c r="AK228" i="19"/>
  <c r="AK229" i="19"/>
  <c r="AK230" i="19"/>
  <c r="AK231" i="19"/>
  <c r="AK232" i="19"/>
  <c r="AK233" i="19"/>
  <c r="AK234" i="19"/>
  <c r="AK235" i="19"/>
  <c r="AK236" i="19"/>
  <c r="AK237" i="19"/>
  <c r="AK238" i="19"/>
  <c r="AK239" i="19"/>
  <c r="AK240" i="19"/>
  <c r="AK241" i="19"/>
  <c r="AK242" i="19"/>
  <c r="AK243" i="19"/>
  <c r="AK244" i="19"/>
  <c r="AK245" i="19"/>
  <c r="AK246" i="19"/>
  <c r="AK247" i="19"/>
  <c r="AK248" i="19"/>
  <c r="AK249" i="19"/>
  <c r="AK250" i="19"/>
  <c r="AK251" i="19"/>
  <c r="AK252" i="19"/>
  <c r="AK253" i="19"/>
  <c r="AK254" i="19"/>
  <c r="AK255" i="19"/>
  <c r="AK256" i="19"/>
  <c r="AK257" i="19"/>
  <c r="AK258" i="19"/>
  <c r="AK259" i="19"/>
  <c r="AK260" i="19"/>
  <c r="AK261" i="19"/>
  <c r="AK262" i="19"/>
  <c r="AK263" i="19"/>
  <c r="AK264" i="19"/>
  <c r="AK265" i="19"/>
  <c r="AK266" i="19"/>
  <c r="AK267" i="19"/>
  <c r="AK268" i="19"/>
  <c r="AK269" i="19"/>
  <c r="AK270" i="19"/>
  <c r="AK271" i="19"/>
  <c r="AK272" i="19"/>
  <c r="AK273" i="19"/>
  <c r="AK274" i="19"/>
  <c r="AK275" i="19"/>
  <c r="AK276" i="19"/>
  <c r="AK277" i="19"/>
  <c r="AK278" i="19"/>
  <c r="AK279" i="19"/>
  <c r="AK280" i="19"/>
  <c r="AK281" i="19"/>
  <c r="AK282" i="19"/>
  <c r="AK283" i="19"/>
  <c r="AK284" i="19"/>
  <c r="AK285" i="19"/>
  <c r="AK286" i="19"/>
  <c r="AK287" i="19"/>
  <c r="AK288" i="19"/>
  <c r="AK289" i="19"/>
  <c r="AK290" i="19"/>
  <c r="AK291" i="19"/>
  <c r="AK292" i="19"/>
  <c r="AK293" i="19"/>
  <c r="AK294" i="19"/>
  <c r="AK295" i="19"/>
  <c r="AK296" i="19"/>
  <c r="AK297" i="19"/>
  <c r="AK298" i="19"/>
  <c r="AK299" i="19"/>
  <c r="AK300" i="19"/>
  <c r="AK301" i="19"/>
  <c r="AK302" i="19"/>
  <c r="AK303" i="19"/>
  <c r="AK304" i="19"/>
  <c r="AK305" i="19"/>
  <c r="AK306" i="19"/>
  <c r="AK307" i="19"/>
  <c r="AK308" i="19"/>
  <c r="AK309" i="19"/>
  <c r="AK310" i="19"/>
  <c r="AK311" i="19"/>
  <c r="AK312" i="19"/>
  <c r="AK313" i="19"/>
  <c r="AK314" i="19"/>
  <c r="AK315" i="19"/>
  <c r="AK316" i="19"/>
  <c r="AK317" i="19"/>
  <c r="AK318" i="19"/>
  <c r="AK319" i="19"/>
  <c r="AK320" i="19"/>
  <c r="AK321" i="19"/>
  <c r="AK322" i="19"/>
  <c r="AK323" i="19"/>
  <c r="AK324" i="19"/>
  <c r="AK325" i="19"/>
  <c r="AK326" i="19"/>
  <c r="AK327" i="19"/>
  <c r="AK328" i="19"/>
  <c r="AK329" i="19"/>
  <c r="AK330" i="19"/>
  <c r="AK331" i="19"/>
  <c r="AK332" i="19"/>
  <c r="AK333" i="19"/>
  <c r="AK334" i="19"/>
  <c r="AK335" i="19"/>
  <c r="AK336" i="19"/>
  <c r="AK337" i="19"/>
  <c r="AK338" i="19"/>
  <c r="AK339" i="19"/>
  <c r="AK340" i="19"/>
  <c r="AK341" i="19"/>
  <c r="AK342" i="19"/>
  <c r="AK343" i="19"/>
  <c r="AK344" i="19"/>
  <c r="AK345" i="19"/>
  <c r="AK346" i="19"/>
  <c r="AK347" i="19"/>
  <c r="AK348" i="19"/>
  <c r="AK349" i="19"/>
  <c r="AK350" i="19"/>
  <c r="AK351" i="19"/>
  <c r="AK352" i="19"/>
  <c r="AK353" i="19"/>
  <c r="AK354" i="19"/>
  <c r="AK355" i="19"/>
  <c r="AK356" i="19"/>
  <c r="AK357" i="19"/>
  <c r="AK358" i="19"/>
  <c r="AK359" i="19"/>
  <c r="AK360" i="19"/>
  <c r="AK361" i="19"/>
  <c r="AK362" i="19"/>
  <c r="AK363" i="19"/>
  <c r="AK364" i="19"/>
  <c r="AK365" i="19"/>
  <c r="AK366" i="19"/>
  <c r="AK367" i="19"/>
  <c r="AK368" i="19"/>
  <c r="AK369" i="19"/>
  <c r="AK370" i="19"/>
  <c r="AK371" i="19"/>
  <c r="AK372" i="19"/>
  <c r="AK373" i="19"/>
  <c r="AK374" i="19"/>
  <c r="AK375" i="19"/>
  <c r="AK376" i="19"/>
  <c r="AK377" i="19"/>
  <c r="AK378" i="19"/>
  <c r="AK379" i="19"/>
  <c r="AK380" i="19"/>
  <c r="AK381" i="19"/>
  <c r="AK382" i="19"/>
  <c r="AK383" i="19"/>
  <c r="AK384" i="19"/>
  <c r="AK385" i="19"/>
  <c r="AK386" i="19"/>
  <c r="AK387" i="19"/>
  <c r="AK388" i="19"/>
  <c r="AK389" i="19"/>
  <c r="AK390" i="19"/>
  <c r="AK391" i="19"/>
  <c r="AK392" i="19"/>
  <c r="AK393" i="19"/>
  <c r="AK394" i="19"/>
  <c r="AK395" i="19"/>
  <c r="AK396" i="19"/>
  <c r="AK397" i="19"/>
  <c r="AK398" i="19"/>
  <c r="AK399" i="19"/>
  <c r="AK400" i="19"/>
  <c r="AK401" i="19"/>
  <c r="AK402" i="19"/>
  <c r="AK403" i="19"/>
  <c r="AK2" i="19"/>
  <c r="E417" i="26" l="1"/>
  <c r="AZ408" i="19"/>
  <c r="AX405" i="19"/>
  <c r="AU404" i="19"/>
  <c r="K406" i="26" s="1"/>
  <c r="AX409" i="19"/>
  <c r="AW408" i="19"/>
  <c r="AU406" i="19"/>
  <c r="K408" i="26" s="1"/>
  <c r="AW404" i="19"/>
  <c r="AW409" i="19"/>
  <c r="AX406" i="19"/>
  <c r="AW405" i="19"/>
  <c r="AU408" i="19"/>
  <c r="K410" i="26" s="1"/>
  <c r="AU407" i="19"/>
  <c r="K409" i="26" s="1"/>
  <c r="AX407" i="19"/>
  <c r="AW406" i="19"/>
  <c r="AM417" i="19"/>
  <c r="AZ409" i="19"/>
  <c r="AZ405" i="19"/>
  <c r="AZ406" i="19"/>
  <c r="AK417" i="19"/>
  <c r="AX408" i="19"/>
  <c r="AW407" i="19"/>
  <c r="AX404" i="19"/>
  <c r="AZ404" i="19"/>
  <c r="AU409" i="19"/>
  <c r="K411" i="26" s="1"/>
  <c r="AZ407" i="19"/>
  <c r="AU405" i="19"/>
  <c r="K407" i="26" s="1"/>
  <c r="AI406" i="19"/>
  <c r="AJ408" i="19"/>
  <c r="AL415" i="19"/>
  <c r="K413" i="19"/>
  <c r="K412" i="19"/>
  <c r="AK413" i="19"/>
  <c r="AL414" i="19"/>
  <c r="AM415" i="19"/>
  <c r="AK412" i="19"/>
  <c r="AL413" i="19"/>
  <c r="AM414" i="19"/>
  <c r="K415" i="19"/>
  <c r="AL412" i="19"/>
  <c r="AM413" i="19"/>
  <c r="K414" i="19"/>
  <c r="AK415" i="19"/>
  <c r="AL417" i="19"/>
  <c r="AN408" i="19"/>
  <c r="AI408" i="19"/>
  <c r="AI404" i="19"/>
  <c r="AK414" i="19"/>
  <c r="AM412" i="19"/>
  <c r="AI407" i="19"/>
  <c r="AJ404" i="19"/>
  <c r="AN404" i="19" s="1"/>
  <c r="AI409" i="19"/>
  <c r="AJ406" i="19"/>
  <c r="AN406" i="19" s="1"/>
  <c r="AI405" i="19"/>
  <c r="AJ407" i="19"/>
  <c r="AN407" i="19" s="1"/>
  <c r="AJ409" i="19"/>
  <c r="AN409" i="19" s="1"/>
  <c r="AJ405" i="19"/>
  <c r="AN405" i="19" s="1"/>
  <c r="AG3" i="19"/>
  <c r="AG4" i="19"/>
  <c r="AG5" i="19"/>
  <c r="AG6" i="19"/>
  <c r="AG7" i="19"/>
  <c r="AG8" i="19"/>
  <c r="AG9" i="19"/>
  <c r="AG10" i="19"/>
  <c r="AG11" i="19"/>
  <c r="AG12" i="19"/>
  <c r="AG13" i="19"/>
  <c r="AG14" i="19"/>
  <c r="AG15" i="19"/>
  <c r="AG16" i="19"/>
  <c r="AG17" i="19"/>
  <c r="AG18" i="19"/>
  <c r="AG19" i="19"/>
  <c r="AG20" i="19"/>
  <c r="AG21" i="19"/>
  <c r="AG22" i="19"/>
  <c r="AG23" i="19"/>
  <c r="AG24" i="19"/>
  <c r="AG25" i="19"/>
  <c r="AG26" i="19"/>
  <c r="AG27" i="19"/>
  <c r="AG28" i="19"/>
  <c r="AG29" i="19"/>
  <c r="AG30" i="19"/>
  <c r="AG31" i="19"/>
  <c r="AG32" i="19"/>
  <c r="AG33" i="19"/>
  <c r="AG34" i="19"/>
  <c r="AG35" i="19"/>
  <c r="AG36" i="19"/>
  <c r="AG37" i="19"/>
  <c r="AG38" i="19"/>
  <c r="AG39" i="19"/>
  <c r="AG40" i="19"/>
  <c r="AG41" i="19"/>
  <c r="AG42" i="19"/>
  <c r="AG43" i="19"/>
  <c r="AG44" i="19"/>
  <c r="AG45" i="19"/>
  <c r="AG46" i="19"/>
  <c r="AG47" i="19"/>
  <c r="AG48" i="19"/>
  <c r="AG49" i="19"/>
  <c r="AG50" i="19"/>
  <c r="AG51" i="19"/>
  <c r="AG52" i="19"/>
  <c r="AG53" i="19"/>
  <c r="AG54" i="19"/>
  <c r="AG55" i="19"/>
  <c r="AG56" i="19"/>
  <c r="AG57" i="19"/>
  <c r="AG58" i="19"/>
  <c r="AG59" i="19"/>
  <c r="AG60" i="19"/>
  <c r="AG61" i="19"/>
  <c r="AG62" i="19"/>
  <c r="AG63" i="19"/>
  <c r="AG64" i="19"/>
  <c r="AG65" i="19"/>
  <c r="AG66" i="19"/>
  <c r="AG67" i="19"/>
  <c r="AG68" i="19"/>
  <c r="AG69" i="19"/>
  <c r="AG70" i="19"/>
  <c r="AG71" i="19"/>
  <c r="AG72" i="19"/>
  <c r="AG73" i="19"/>
  <c r="AG74" i="19"/>
  <c r="AG75" i="19"/>
  <c r="AG76" i="19"/>
  <c r="AG77" i="19"/>
  <c r="AG78" i="19"/>
  <c r="AG79" i="19"/>
  <c r="AG80" i="19"/>
  <c r="AG81" i="19"/>
  <c r="AG82" i="19"/>
  <c r="AG83" i="19"/>
  <c r="AG84" i="19"/>
  <c r="AG85" i="19"/>
  <c r="AG86" i="19"/>
  <c r="AG87" i="19"/>
  <c r="AG88" i="19"/>
  <c r="AG89" i="19"/>
  <c r="AG90" i="19"/>
  <c r="AG91" i="19"/>
  <c r="AG92" i="19"/>
  <c r="AG93" i="19"/>
  <c r="AG94" i="19"/>
  <c r="AG95" i="19"/>
  <c r="AG96" i="19"/>
  <c r="AG97" i="19"/>
  <c r="AG98" i="19"/>
  <c r="AG99" i="19"/>
  <c r="AG100" i="19"/>
  <c r="AG101" i="19"/>
  <c r="AG102" i="19"/>
  <c r="AG103" i="19"/>
  <c r="AG104" i="19"/>
  <c r="AG105" i="19"/>
  <c r="AG106" i="19"/>
  <c r="AG107" i="19"/>
  <c r="AG108" i="19"/>
  <c r="AG109" i="19"/>
  <c r="AG110" i="19"/>
  <c r="AG111" i="19"/>
  <c r="AG112" i="19"/>
  <c r="AG113" i="19"/>
  <c r="AG114" i="19"/>
  <c r="AG115" i="19"/>
  <c r="AG116" i="19"/>
  <c r="AG117" i="19"/>
  <c r="AG118" i="19"/>
  <c r="AG119" i="19"/>
  <c r="AG120" i="19"/>
  <c r="AG121" i="19"/>
  <c r="AG122" i="19"/>
  <c r="AG123" i="19"/>
  <c r="AG124" i="19"/>
  <c r="AG125" i="19"/>
  <c r="AG126" i="19"/>
  <c r="AG127" i="19"/>
  <c r="AG128" i="19"/>
  <c r="AG129" i="19"/>
  <c r="AG130" i="19"/>
  <c r="AG131" i="19"/>
  <c r="AG132" i="19"/>
  <c r="AG133" i="19"/>
  <c r="AG134" i="19"/>
  <c r="AG135" i="19"/>
  <c r="AG136" i="19"/>
  <c r="AG137" i="19"/>
  <c r="AG138" i="19"/>
  <c r="AG139" i="19"/>
  <c r="AG140" i="19"/>
  <c r="AG141" i="19"/>
  <c r="AG142" i="19"/>
  <c r="AG143" i="19"/>
  <c r="AG144" i="19"/>
  <c r="AG145" i="19"/>
  <c r="AG146" i="19"/>
  <c r="AG147" i="19"/>
  <c r="AG148" i="19"/>
  <c r="AG149" i="19"/>
  <c r="AG150" i="19"/>
  <c r="AG151" i="19"/>
  <c r="AG152" i="19"/>
  <c r="AG153" i="19"/>
  <c r="AG154" i="19"/>
  <c r="AG155" i="19"/>
  <c r="AG156" i="19"/>
  <c r="AG157" i="19"/>
  <c r="AG158" i="19"/>
  <c r="AG159" i="19"/>
  <c r="AG160" i="19"/>
  <c r="AG161" i="19"/>
  <c r="AG162" i="19"/>
  <c r="AG163" i="19"/>
  <c r="AG164" i="19"/>
  <c r="AG165" i="19"/>
  <c r="AG166" i="19"/>
  <c r="AG167" i="19"/>
  <c r="AG168" i="19"/>
  <c r="AG169" i="19"/>
  <c r="AG170" i="19"/>
  <c r="AG171" i="19"/>
  <c r="AG172" i="19"/>
  <c r="AG173" i="19"/>
  <c r="AG174" i="19"/>
  <c r="AG175" i="19"/>
  <c r="AG176" i="19"/>
  <c r="AG177" i="19"/>
  <c r="AG178" i="19"/>
  <c r="AG179" i="19"/>
  <c r="AG180" i="19"/>
  <c r="AG181" i="19"/>
  <c r="AG182" i="19"/>
  <c r="AG183" i="19"/>
  <c r="AG184" i="19"/>
  <c r="AG185" i="19"/>
  <c r="AG186" i="19"/>
  <c r="AG187" i="19"/>
  <c r="AG188" i="19"/>
  <c r="AG189" i="19"/>
  <c r="AG190" i="19"/>
  <c r="AG191" i="19"/>
  <c r="AG192" i="19"/>
  <c r="AG193" i="19"/>
  <c r="AG194" i="19"/>
  <c r="AG195" i="19"/>
  <c r="AG196" i="19"/>
  <c r="AG197" i="19"/>
  <c r="AG198" i="19"/>
  <c r="AG199" i="19"/>
  <c r="AG200" i="19"/>
  <c r="AG201" i="19"/>
  <c r="AG202" i="19"/>
  <c r="AG203" i="19"/>
  <c r="AG204" i="19"/>
  <c r="AG205" i="19"/>
  <c r="AG206" i="19"/>
  <c r="AG207" i="19"/>
  <c r="AG208" i="19"/>
  <c r="AG209" i="19"/>
  <c r="AG210" i="19"/>
  <c r="AG211" i="19"/>
  <c r="AG212" i="19"/>
  <c r="AG213" i="19"/>
  <c r="AG214" i="19"/>
  <c r="AG215" i="19"/>
  <c r="AG216" i="19"/>
  <c r="AG217" i="19"/>
  <c r="AG218" i="19"/>
  <c r="AG219" i="19"/>
  <c r="AG220" i="19"/>
  <c r="AG221" i="19"/>
  <c r="AG222" i="19"/>
  <c r="AG223" i="19"/>
  <c r="AG224" i="19"/>
  <c r="AG225" i="19"/>
  <c r="AG226" i="19"/>
  <c r="AG227" i="19"/>
  <c r="AG228" i="19"/>
  <c r="AG229" i="19"/>
  <c r="AG230" i="19"/>
  <c r="AG231" i="19"/>
  <c r="AG232" i="19"/>
  <c r="AG233" i="19"/>
  <c r="AG234" i="19"/>
  <c r="AG235" i="19"/>
  <c r="AG236" i="19"/>
  <c r="AG237" i="19"/>
  <c r="AG238" i="19"/>
  <c r="AG239" i="19"/>
  <c r="AG240" i="19"/>
  <c r="AG241" i="19"/>
  <c r="AG242" i="19"/>
  <c r="AG243" i="19"/>
  <c r="AG244" i="19"/>
  <c r="AG245" i="19"/>
  <c r="AG246" i="19"/>
  <c r="AG247" i="19"/>
  <c r="AG248" i="19"/>
  <c r="AG249" i="19"/>
  <c r="AG250" i="19"/>
  <c r="AG251" i="19"/>
  <c r="AG252" i="19"/>
  <c r="AG253" i="19"/>
  <c r="AG254" i="19"/>
  <c r="AG255" i="19"/>
  <c r="AG256" i="19"/>
  <c r="AG257" i="19"/>
  <c r="AG258" i="19"/>
  <c r="AG259" i="19"/>
  <c r="AG260" i="19"/>
  <c r="AG261" i="19"/>
  <c r="AG262" i="19"/>
  <c r="AG263" i="19"/>
  <c r="AG264" i="19"/>
  <c r="AG265" i="19"/>
  <c r="AG266" i="19"/>
  <c r="AG267" i="19"/>
  <c r="AG268" i="19"/>
  <c r="AG269" i="19"/>
  <c r="AG270" i="19"/>
  <c r="AG271" i="19"/>
  <c r="AG272" i="19"/>
  <c r="AG273" i="19"/>
  <c r="AG274" i="19"/>
  <c r="AG275" i="19"/>
  <c r="AG276" i="19"/>
  <c r="AG277" i="19"/>
  <c r="AG278" i="19"/>
  <c r="AG279" i="19"/>
  <c r="AG280" i="19"/>
  <c r="AG281" i="19"/>
  <c r="AG282" i="19"/>
  <c r="AG283" i="19"/>
  <c r="AG284" i="19"/>
  <c r="AG285" i="19"/>
  <c r="AG286" i="19"/>
  <c r="AG287" i="19"/>
  <c r="AG288" i="19"/>
  <c r="AG289" i="19"/>
  <c r="AG290" i="19"/>
  <c r="AG291" i="19"/>
  <c r="AG292" i="19"/>
  <c r="AG293" i="19"/>
  <c r="AG294" i="19"/>
  <c r="AG295" i="19"/>
  <c r="AG296" i="19"/>
  <c r="AG297" i="19"/>
  <c r="AG298" i="19"/>
  <c r="AG299" i="19"/>
  <c r="AG300" i="19"/>
  <c r="AG301" i="19"/>
  <c r="AG302" i="19"/>
  <c r="AG303" i="19"/>
  <c r="AG304" i="19"/>
  <c r="AG305" i="19"/>
  <c r="AG306" i="19"/>
  <c r="AG307" i="19"/>
  <c r="AG308" i="19"/>
  <c r="AG309" i="19"/>
  <c r="AG310" i="19"/>
  <c r="AG311" i="19"/>
  <c r="AG312" i="19"/>
  <c r="AG313" i="19"/>
  <c r="AG314" i="19"/>
  <c r="AG315" i="19"/>
  <c r="AG316" i="19"/>
  <c r="AG317" i="19"/>
  <c r="AG318" i="19"/>
  <c r="AG319" i="19"/>
  <c r="AG320" i="19"/>
  <c r="AG321" i="19"/>
  <c r="AG322" i="19"/>
  <c r="AG323" i="19"/>
  <c r="AG324" i="19"/>
  <c r="AG325" i="19"/>
  <c r="AG326" i="19"/>
  <c r="AG327" i="19"/>
  <c r="AG328" i="19"/>
  <c r="AG329" i="19"/>
  <c r="AG330" i="19"/>
  <c r="AG331" i="19"/>
  <c r="AG332" i="19"/>
  <c r="AG333" i="19"/>
  <c r="AG334" i="19"/>
  <c r="AG335" i="19"/>
  <c r="AG336" i="19"/>
  <c r="AG337" i="19"/>
  <c r="AG338" i="19"/>
  <c r="AG339" i="19"/>
  <c r="AG340" i="19"/>
  <c r="AG341" i="19"/>
  <c r="AG342" i="19"/>
  <c r="AG343" i="19"/>
  <c r="AG344" i="19"/>
  <c r="AG345" i="19"/>
  <c r="AG346" i="19"/>
  <c r="AG347" i="19"/>
  <c r="AG348" i="19"/>
  <c r="AG349" i="19"/>
  <c r="AG350" i="19"/>
  <c r="AG351" i="19"/>
  <c r="AG352" i="19"/>
  <c r="AG353" i="19"/>
  <c r="AG354" i="19"/>
  <c r="AG355" i="19"/>
  <c r="AG356" i="19"/>
  <c r="AG357" i="19"/>
  <c r="AG358" i="19"/>
  <c r="AG359" i="19"/>
  <c r="AG360" i="19"/>
  <c r="AG361" i="19"/>
  <c r="AG362" i="19"/>
  <c r="AG363" i="19"/>
  <c r="AG364" i="19"/>
  <c r="AG365" i="19"/>
  <c r="AG366" i="19"/>
  <c r="AG367" i="19"/>
  <c r="AG368" i="19"/>
  <c r="AG369" i="19"/>
  <c r="AG370" i="19"/>
  <c r="AG371" i="19"/>
  <c r="AG372" i="19"/>
  <c r="AG373" i="19"/>
  <c r="AG374" i="19"/>
  <c r="AG375" i="19"/>
  <c r="AG376" i="19"/>
  <c r="AG377" i="19"/>
  <c r="AG378" i="19"/>
  <c r="AG379" i="19"/>
  <c r="AG380" i="19"/>
  <c r="AG381" i="19"/>
  <c r="AG382" i="19"/>
  <c r="AG383" i="19"/>
  <c r="AG384" i="19"/>
  <c r="AG385" i="19"/>
  <c r="AG386" i="19"/>
  <c r="AG387" i="19"/>
  <c r="AG388" i="19"/>
  <c r="AG389" i="19"/>
  <c r="AG390" i="19"/>
  <c r="AG391" i="19"/>
  <c r="AG392" i="19"/>
  <c r="AG393" i="19"/>
  <c r="AG394" i="19"/>
  <c r="AG395" i="19"/>
  <c r="AG396" i="19"/>
  <c r="AG397" i="19"/>
  <c r="AG398" i="19"/>
  <c r="AG399" i="19"/>
  <c r="AG400" i="19"/>
  <c r="AG401" i="19"/>
  <c r="AG402" i="19"/>
  <c r="AG403" i="19"/>
  <c r="AG2" i="19"/>
  <c r="C3" i="19"/>
  <c r="D3" i="19"/>
  <c r="E3" i="19"/>
  <c r="F3" i="19"/>
  <c r="G3" i="19"/>
  <c r="H3" i="19"/>
  <c r="I3" i="19"/>
  <c r="J3" i="19"/>
  <c r="L3" i="19"/>
  <c r="M3" i="19"/>
  <c r="N3" i="19"/>
  <c r="O3" i="19"/>
  <c r="P3" i="19"/>
  <c r="Q3" i="19"/>
  <c r="R3" i="19"/>
  <c r="S3" i="19"/>
  <c r="T3" i="19"/>
  <c r="U3" i="19"/>
  <c r="V3" i="19"/>
  <c r="W3" i="19"/>
  <c r="X3" i="19"/>
  <c r="AV3" i="19" s="1"/>
  <c r="Y3" i="19"/>
  <c r="Z3" i="19"/>
  <c r="AA3" i="19"/>
  <c r="AB3" i="19"/>
  <c r="AC3" i="19"/>
  <c r="AD3" i="19"/>
  <c r="AE3" i="19"/>
  <c r="AF3" i="19"/>
  <c r="C4" i="19"/>
  <c r="D4" i="19"/>
  <c r="E4" i="19"/>
  <c r="F4" i="19"/>
  <c r="G4" i="19"/>
  <c r="H4" i="19"/>
  <c r="I4" i="19"/>
  <c r="J4" i="19"/>
  <c r="L4" i="19"/>
  <c r="M4" i="19"/>
  <c r="N4" i="19"/>
  <c r="O4" i="19"/>
  <c r="P4" i="19"/>
  <c r="Q4" i="19"/>
  <c r="R4" i="19"/>
  <c r="S4" i="19"/>
  <c r="T4" i="19"/>
  <c r="U4" i="19"/>
  <c r="V4" i="19"/>
  <c r="W4" i="19"/>
  <c r="X4" i="19"/>
  <c r="AV4" i="19" s="1"/>
  <c r="Y4" i="19"/>
  <c r="Z4" i="19"/>
  <c r="AA4" i="19"/>
  <c r="AB4" i="19"/>
  <c r="AC4" i="19"/>
  <c r="AD4" i="19"/>
  <c r="AE4" i="19"/>
  <c r="AF4" i="19"/>
  <c r="C5" i="19"/>
  <c r="D5" i="19"/>
  <c r="E5" i="19"/>
  <c r="F5" i="19"/>
  <c r="G5" i="19"/>
  <c r="H5" i="19"/>
  <c r="I5" i="19"/>
  <c r="J5" i="19"/>
  <c r="L5" i="19"/>
  <c r="M5" i="19"/>
  <c r="N5" i="19"/>
  <c r="O5" i="19"/>
  <c r="P5" i="19"/>
  <c r="Q5" i="19"/>
  <c r="R5" i="19"/>
  <c r="S5" i="19"/>
  <c r="T5" i="19"/>
  <c r="U5" i="19"/>
  <c r="V5" i="19"/>
  <c r="W5" i="19"/>
  <c r="X5" i="19"/>
  <c r="AV5" i="19" s="1"/>
  <c r="Y5" i="19"/>
  <c r="Z5" i="19"/>
  <c r="AA5" i="19"/>
  <c r="AB5" i="19"/>
  <c r="AC5" i="19"/>
  <c r="AD5" i="19"/>
  <c r="AE5" i="19"/>
  <c r="AF5" i="19"/>
  <c r="C6" i="19"/>
  <c r="D6" i="19"/>
  <c r="E6" i="19"/>
  <c r="F6" i="19"/>
  <c r="G6" i="19"/>
  <c r="H6" i="19"/>
  <c r="I6" i="19"/>
  <c r="J6" i="19"/>
  <c r="L6" i="19"/>
  <c r="M6" i="19"/>
  <c r="N6" i="19"/>
  <c r="O6" i="19"/>
  <c r="P6" i="19"/>
  <c r="Q6" i="19"/>
  <c r="R6" i="19"/>
  <c r="S6" i="19"/>
  <c r="T6" i="19"/>
  <c r="U6" i="19"/>
  <c r="V6" i="19"/>
  <c r="W6" i="19"/>
  <c r="X6" i="19"/>
  <c r="AV6" i="19" s="1"/>
  <c r="Y6" i="19"/>
  <c r="Z6" i="19"/>
  <c r="AA6" i="19"/>
  <c r="AB6" i="19"/>
  <c r="AC6" i="19"/>
  <c r="AD6" i="19"/>
  <c r="AE6" i="19"/>
  <c r="AF6" i="19"/>
  <c r="C7" i="19"/>
  <c r="D7" i="19"/>
  <c r="E7" i="19"/>
  <c r="F7" i="19"/>
  <c r="G7" i="19"/>
  <c r="H7" i="19"/>
  <c r="I7" i="19"/>
  <c r="J7" i="19"/>
  <c r="L7" i="19"/>
  <c r="M7" i="19"/>
  <c r="N7" i="19"/>
  <c r="O7" i="19"/>
  <c r="P7" i="19"/>
  <c r="Q7" i="19"/>
  <c r="R7" i="19"/>
  <c r="S7" i="19"/>
  <c r="T7" i="19"/>
  <c r="U7" i="19"/>
  <c r="V7" i="19"/>
  <c r="W7" i="19"/>
  <c r="X7" i="19"/>
  <c r="AV7" i="19" s="1"/>
  <c r="Y7" i="19"/>
  <c r="Z7" i="19"/>
  <c r="AA7" i="19"/>
  <c r="AB7" i="19"/>
  <c r="AC7" i="19"/>
  <c r="AD7" i="19"/>
  <c r="AE7" i="19"/>
  <c r="AF7" i="19"/>
  <c r="C8" i="19"/>
  <c r="D8" i="19"/>
  <c r="E8" i="19"/>
  <c r="F8" i="19"/>
  <c r="G8" i="19"/>
  <c r="H8" i="19"/>
  <c r="I8" i="19"/>
  <c r="J8" i="19"/>
  <c r="L8" i="19"/>
  <c r="M8" i="19"/>
  <c r="N8" i="19"/>
  <c r="O8" i="19"/>
  <c r="P8" i="19"/>
  <c r="Q8" i="19"/>
  <c r="R8" i="19"/>
  <c r="S8" i="19"/>
  <c r="T8" i="19"/>
  <c r="U8" i="19"/>
  <c r="V8" i="19"/>
  <c r="W8" i="19"/>
  <c r="X8" i="19"/>
  <c r="AV8" i="19" s="1"/>
  <c r="Y8" i="19"/>
  <c r="Z8" i="19"/>
  <c r="AA8" i="19"/>
  <c r="AB8" i="19"/>
  <c r="AC8" i="19"/>
  <c r="AD8" i="19"/>
  <c r="AE8" i="19"/>
  <c r="AF8" i="19"/>
  <c r="C9" i="19"/>
  <c r="D9" i="19"/>
  <c r="E9" i="19"/>
  <c r="F9" i="19"/>
  <c r="G9" i="19"/>
  <c r="H9" i="19"/>
  <c r="I9" i="19"/>
  <c r="J9" i="19"/>
  <c r="L9" i="19"/>
  <c r="M9" i="19"/>
  <c r="N9" i="19"/>
  <c r="O9" i="19"/>
  <c r="P9" i="19"/>
  <c r="Q9" i="19"/>
  <c r="R9" i="19"/>
  <c r="S9" i="19"/>
  <c r="T9" i="19"/>
  <c r="U9" i="19"/>
  <c r="V9" i="19"/>
  <c r="W9" i="19"/>
  <c r="X9" i="19"/>
  <c r="AV9" i="19" s="1"/>
  <c r="Y9" i="19"/>
  <c r="Z9" i="19"/>
  <c r="AA9" i="19"/>
  <c r="AB9" i="19"/>
  <c r="AC9" i="19"/>
  <c r="AD9" i="19"/>
  <c r="AE9" i="19"/>
  <c r="AF9" i="19"/>
  <c r="C10" i="19"/>
  <c r="D10" i="19"/>
  <c r="E10" i="19"/>
  <c r="F10" i="19"/>
  <c r="G10" i="19"/>
  <c r="H10" i="19"/>
  <c r="I10" i="19"/>
  <c r="J10" i="19"/>
  <c r="L10" i="19"/>
  <c r="M10" i="19"/>
  <c r="N10" i="19"/>
  <c r="O10" i="19"/>
  <c r="P10" i="19"/>
  <c r="Q10" i="19"/>
  <c r="R10" i="19"/>
  <c r="S10" i="19"/>
  <c r="T10" i="19"/>
  <c r="U10" i="19"/>
  <c r="V10" i="19"/>
  <c r="W10" i="19"/>
  <c r="X10" i="19"/>
  <c r="AV10" i="19" s="1"/>
  <c r="Y10" i="19"/>
  <c r="Z10" i="19"/>
  <c r="AA10" i="19"/>
  <c r="AB10" i="19"/>
  <c r="AC10" i="19"/>
  <c r="AD10" i="19"/>
  <c r="AE10" i="19"/>
  <c r="AF10" i="19"/>
  <c r="C11" i="19"/>
  <c r="D11" i="19"/>
  <c r="E11" i="19"/>
  <c r="F11" i="19"/>
  <c r="G11" i="19"/>
  <c r="H11" i="19"/>
  <c r="I11" i="19"/>
  <c r="J11" i="19"/>
  <c r="L11" i="19"/>
  <c r="M11" i="19"/>
  <c r="N11" i="19"/>
  <c r="O11" i="19"/>
  <c r="P11" i="19"/>
  <c r="Q11" i="19"/>
  <c r="R11" i="19"/>
  <c r="S11" i="19"/>
  <c r="T11" i="19"/>
  <c r="U11" i="19"/>
  <c r="V11" i="19"/>
  <c r="W11" i="19"/>
  <c r="X11" i="19"/>
  <c r="Y11" i="19"/>
  <c r="Z11" i="19"/>
  <c r="AA11" i="19"/>
  <c r="AB11" i="19"/>
  <c r="AC11" i="19"/>
  <c r="AD11" i="19"/>
  <c r="AE11" i="19"/>
  <c r="AF11" i="19"/>
  <c r="C12" i="19"/>
  <c r="D12" i="19"/>
  <c r="E12" i="19"/>
  <c r="F12" i="19"/>
  <c r="G12" i="19"/>
  <c r="H12" i="19"/>
  <c r="I12" i="19"/>
  <c r="J12" i="19"/>
  <c r="L12" i="19"/>
  <c r="M12" i="19"/>
  <c r="N12" i="19"/>
  <c r="O12" i="19"/>
  <c r="P12" i="19"/>
  <c r="Q12" i="19"/>
  <c r="R12" i="19"/>
  <c r="S12" i="19"/>
  <c r="T12" i="19"/>
  <c r="U12" i="19"/>
  <c r="V12" i="19"/>
  <c r="W12" i="19"/>
  <c r="X12" i="19"/>
  <c r="AV12" i="19" s="1"/>
  <c r="Y12" i="19"/>
  <c r="Z12" i="19"/>
  <c r="AA12" i="19"/>
  <c r="AB12" i="19"/>
  <c r="AC12" i="19"/>
  <c r="AD12" i="19"/>
  <c r="AE12" i="19"/>
  <c r="AF12" i="19"/>
  <c r="C13" i="19"/>
  <c r="D13" i="19"/>
  <c r="E13" i="19"/>
  <c r="F13" i="19"/>
  <c r="G13" i="19"/>
  <c r="H13" i="19"/>
  <c r="I13" i="19"/>
  <c r="J13" i="19"/>
  <c r="L13" i="19"/>
  <c r="M13" i="19"/>
  <c r="N13" i="19"/>
  <c r="O13" i="19"/>
  <c r="P13" i="19"/>
  <c r="Q13" i="19"/>
  <c r="R13" i="19"/>
  <c r="S13" i="19"/>
  <c r="T13" i="19"/>
  <c r="U13" i="19"/>
  <c r="V13" i="19"/>
  <c r="W13" i="19"/>
  <c r="X13" i="19"/>
  <c r="AV13" i="19" s="1"/>
  <c r="Y13" i="19"/>
  <c r="Z13" i="19"/>
  <c r="AA13" i="19"/>
  <c r="AB13" i="19"/>
  <c r="AC13" i="19"/>
  <c r="AD13" i="19"/>
  <c r="AE13" i="19"/>
  <c r="AF13" i="19"/>
  <c r="C14" i="19"/>
  <c r="D14" i="19"/>
  <c r="E14" i="19"/>
  <c r="F14" i="19"/>
  <c r="G14" i="19"/>
  <c r="H14" i="19"/>
  <c r="I14" i="19"/>
  <c r="J14" i="19"/>
  <c r="L14" i="19"/>
  <c r="M14" i="19"/>
  <c r="N14" i="19"/>
  <c r="O14" i="19"/>
  <c r="P14" i="19"/>
  <c r="Q14" i="19"/>
  <c r="R14" i="19"/>
  <c r="S14" i="19"/>
  <c r="T14" i="19"/>
  <c r="U14" i="19"/>
  <c r="V14" i="19"/>
  <c r="W14" i="19"/>
  <c r="X14" i="19"/>
  <c r="AV14" i="19" s="1"/>
  <c r="Y14" i="19"/>
  <c r="Z14" i="19"/>
  <c r="AA14" i="19"/>
  <c r="AB14" i="19"/>
  <c r="AC14" i="19"/>
  <c r="AD14" i="19"/>
  <c r="AE14" i="19"/>
  <c r="AF14" i="19"/>
  <c r="C15" i="19"/>
  <c r="D15" i="19"/>
  <c r="E15" i="19"/>
  <c r="F15" i="19"/>
  <c r="G15" i="19"/>
  <c r="H15" i="19"/>
  <c r="I15" i="19"/>
  <c r="J15" i="19"/>
  <c r="L15" i="19"/>
  <c r="M15" i="19"/>
  <c r="N15" i="19"/>
  <c r="O15" i="19"/>
  <c r="P15" i="19"/>
  <c r="Q15" i="19"/>
  <c r="R15" i="19"/>
  <c r="S15" i="19"/>
  <c r="T15" i="19"/>
  <c r="U15" i="19"/>
  <c r="V15" i="19"/>
  <c r="W15" i="19"/>
  <c r="X15" i="19"/>
  <c r="AV15" i="19" s="1"/>
  <c r="Y15" i="19"/>
  <c r="Z15" i="19"/>
  <c r="AA15" i="19"/>
  <c r="AB15" i="19"/>
  <c r="AC15" i="19"/>
  <c r="AD15" i="19"/>
  <c r="AE15" i="19"/>
  <c r="AF15" i="19"/>
  <c r="C16" i="19"/>
  <c r="D16" i="19"/>
  <c r="E16" i="19"/>
  <c r="F16" i="19"/>
  <c r="G16" i="19"/>
  <c r="H16" i="19"/>
  <c r="I16" i="19"/>
  <c r="J16" i="19"/>
  <c r="L16" i="19"/>
  <c r="M16" i="19"/>
  <c r="N16" i="19"/>
  <c r="O16" i="19"/>
  <c r="P16" i="19"/>
  <c r="Q16" i="19"/>
  <c r="R16" i="19"/>
  <c r="S16" i="19"/>
  <c r="T16" i="19"/>
  <c r="U16" i="19"/>
  <c r="V16" i="19"/>
  <c r="W16" i="19"/>
  <c r="X16" i="19"/>
  <c r="AV16" i="19" s="1"/>
  <c r="Y16" i="19"/>
  <c r="Z16" i="19"/>
  <c r="AA16" i="19"/>
  <c r="AB16" i="19"/>
  <c r="AC16" i="19"/>
  <c r="AD16" i="19"/>
  <c r="AE16" i="19"/>
  <c r="AF16" i="19"/>
  <c r="C17" i="19"/>
  <c r="D17" i="19"/>
  <c r="E17" i="19"/>
  <c r="F17" i="19"/>
  <c r="G17" i="19"/>
  <c r="H17" i="19"/>
  <c r="I17" i="19"/>
  <c r="J17" i="19"/>
  <c r="L17" i="19"/>
  <c r="M17" i="19"/>
  <c r="N17" i="19"/>
  <c r="O17" i="19"/>
  <c r="P17" i="19"/>
  <c r="Q17" i="19"/>
  <c r="R17" i="19"/>
  <c r="S17" i="19"/>
  <c r="T17" i="19"/>
  <c r="U17" i="19"/>
  <c r="V17" i="19"/>
  <c r="W17" i="19"/>
  <c r="X17" i="19"/>
  <c r="AV17" i="19" s="1"/>
  <c r="Y17" i="19"/>
  <c r="Z17" i="19"/>
  <c r="AA17" i="19"/>
  <c r="AB17" i="19"/>
  <c r="AC17" i="19"/>
  <c r="AD17" i="19"/>
  <c r="AE17" i="19"/>
  <c r="AF17" i="19"/>
  <c r="C18" i="19"/>
  <c r="D18" i="19"/>
  <c r="E18" i="19"/>
  <c r="F18" i="19"/>
  <c r="G18" i="19"/>
  <c r="H18" i="19"/>
  <c r="I18" i="19"/>
  <c r="J18" i="19"/>
  <c r="L18" i="19"/>
  <c r="M18" i="19"/>
  <c r="N18" i="19"/>
  <c r="O18" i="19"/>
  <c r="P18" i="19"/>
  <c r="Q18" i="19"/>
  <c r="R18" i="19"/>
  <c r="S18" i="19"/>
  <c r="T18" i="19"/>
  <c r="U18" i="19"/>
  <c r="V18" i="19"/>
  <c r="W18" i="19"/>
  <c r="X18" i="19"/>
  <c r="AV18" i="19" s="1"/>
  <c r="Y18" i="19"/>
  <c r="Z18" i="19"/>
  <c r="AA18" i="19"/>
  <c r="AB18" i="19"/>
  <c r="AC18" i="19"/>
  <c r="AD18" i="19"/>
  <c r="AE18" i="19"/>
  <c r="AF18" i="19"/>
  <c r="C19" i="19"/>
  <c r="D19" i="19"/>
  <c r="E19" i="19"/>
  <c r="F19" i="19"/>
  <c r="G19" i="19"/>
  <c r="H19" i="19"/>
  <c r="I19" i="19"/>
  <c r="J19" i="19"/>
  <c r="L19" i="19"/>
  <c r="M19" i="19"/>
  <c r="N19" i="19"/>
  <c r="O19" i="19"/>
  <c r="P19" i="19"/>
  <c r="Q19" i="19"/>
  <c r="R19" i="19"/>
  <c r="S19" i="19"/>
  <c r="T19" i="19"/>
  <c r="U19" i="19"/>
  <c r="V19" i="19"/>
  <c r="W19" i="19"/>
  <c r="X19" i="19"/>
  <c r="AV19" i="19" s="1"/>
  <c r="Y19" i="19"/>
  <c r="Z19" i="19"/>
  <c r="AA19" i="19"/>
  <c r="AB19" i="19"/>
  <c r="AC19" i="19"/>
  <c r="AD19" i="19"/>
  <c r="AE19" i="19"/>
  <c r="AF19" i="19"/>
  <c r="C20" i="19"/>
  <c r="D20" i="19"/>
  <c r="E20" i="19"/>
  <c r="F20" i="19"/>
  <c r="G20" i="19"/>
  <c r="H20" i="19"/>
  <c r="I20" i="19"/>
  <c r="J20" i="19"/>
  <c r="L20" i="19"/>
  <c r="M20" i="19"/>
  <c r="N20" i="19"/>
  <c r="O20" i="19"/>
  <c r="P20" i="19"/>
  <c r="Q20" i="19"/>
  <c r="R20" i="19"/>
  <c r="S20" i="19"/>
  <c r="T20" i="19"/>
  <c r="U20" i="19"/>
  <c r="V20" i="19"/>
  <c r="W20" i="19"/>
  <c r="X20" i="19"/>
  <c r="AV20" i="19" s="1"/>
  <c r="Y20" i="19"/>
  <c r="Z20" i="19"/>
  <c r="AA20" i="19"/>
  <c r="AB20" i="19"/>
  <c r="AC20" i="19"/>
  <c r="AD20" i="19"/>
  <c r="AE20" i="19"/>
  <c r="AF20" i="19"/>
  <c r="C21" i="19"/>
  <c r="D21" i="19"/>
  <c r="E21" i="19"/>
  <c r="F21" i="19"/>
  <c r="G21" i="19"/>
  <c r="H21" i="19"/>
  <c r="I21" i="19"/>
  <c r="J21" i="19"/>
  <c r="L21" i="19"/>
  <c r="M21" i="19"/>
  <c r="N21" i="19"/>
  <c r="O21" i="19"/>
  <c r="P21" i="19"/>
  <c r="Q21" i="19"/>
  <c r="R21" i="19"/>
  <c r="S21" i="19"/>
  <c r="T21" i="19"/>
  <c r="U21" i="19"/>
  <c r="V21" i="19"/>
  <c r="W21" i="19"/>
  <c r="X21" i="19"/>
  <c r="AV21" i="19" s="1"/>
  <c r="Y21" i="19"/>
  <c r="Z21" i="19"/>
  <c r="AA21" i="19"/>
  <c r="AB21" i="19"/>
  <c r="AC21" i="19"/>
  <c r="AD21" i="19"/>
  <c r="AE21" i="19"/>
  <c r="AF21" i="19"/>
  <c r="C22" i="19"/>
  <c r="D22" i="19"/>
  <c r="E22" i="19"/>
  <c r="F22" i="19"/>
  <c r="G22" i="19"/>
  <c r="H22" i="19"/>
  <c r="I22" i="19"/>
  <c r="J22" i="19"/>
  <c r="L22" i="19"/>
  <c r="M22" i="19"/>
  <c r="N22" i="19"/>
  <c r="O22" i="19"/>
  <c r="P22" i="19"/>
  <c r="Q22" i="19"/>
  <c r="R22" i="19"/>
  <c r="S22" i="19"/>
  <c r="T22" i="19"/>
  <c r="U22" i="19"/>
  <c r="V22" i="19"/>
  <c r="W22" i="19"/>
  <c r="X22" i="19"/>
  <c r="AV22" i="19" s="1"/>
  <c r="Y22" i="19"/>
  <c r="Z22" i="19"/>
  <c r="AA22" i="19"/>
  <c r="AB22" i="19"/>
  <c r="AC22" i="19"/>
  <c r="AD22" i="19"/>
  <c r="AE22" i="19"/>
  <c r="AF22" i="19"/>
  <c r="C23" i="19"/>
  <c r="D23" i="19"/>
  <c r="E23" i="19"/>
  <c r="F23" i="19"/>
  <c r="G23" i="19"/>
  <c r="H23" i="19"/>
  <c r="I23" i="19"/>
  <c r="J23" i="19"/>
  <c r="L23" i="19"/>
  <c r="M23" i="19"/>
  <c r="N23" i="19"/>
  <c r="O23" i="19"/>
  <c r="P23" i="19"/>
  <c r="Q23" i="19"/>
  <c r="R23" i="19"/>
  <c r="S23" i="19"/>
  <c r="T23" i="19"/>
  <c r="U23" i="19"/>
  <c r="V23" i="19"/>
  <c r="W23" i="19"/>
  <c r="X23" i="19"/>
  <c r="AV23" i="19" s="1"/>
  <c r="Y23" i="19"/>
  <c r="Z23" i="19"/>
  <c r="AA23" i="19"/>
  <c r="AB23" i="19"/>
  <c r="AC23" i="19"/>
  <c r="AD23" i="19"/>
  <c r="AE23" i="19"/>
  <c r="AF23" i="19"/>
  <c r="C24" i="19"/>
  <c r="D24" i="19"/>
  <c r="E24" i="19"/>
  <c r="F24" i="19"/>
  <c r="G24" i="19"/>
  <c r="H24" i="19"/>
  <c r="I24" i="19"/>
  <c r="J24" i="19"/>
  <c r="L24" i="19"/>
  <c r="M24" i="19"/>
  <c r="N24" i="19"/>
  <c r="O24" i="19"/>
  <c r="P24" i="19"/>
  <c r="Q24" i="19"/>
  <c r="R24" i="19"/>
  <c r="S24" i="19"/>
  <c r="T24" i="19"/>
  <c r="U24" i="19"/>
  <c r="V24" i="19"/>
  <c r="W24" i="19"/>
  <c r="X24" i="19"/>
  <c r="AV24" i="19" s="1"/>
  <c r="Y24" i="19"/>
  <c r="Z24" i="19"/>
  <c r="AA24" i="19"/>
  <c r="AB24" i="19"/>
  <c r="AC24" i="19"/>
  <c r="AD24" i="19"/>
  <c r="AE24" i="19"/>
  <c r="AF24" i="19"/>
  <c r="C25" i="19"/>
  <c r="D25" i="19"/>
  <c r="E25" i="19"/>
  <c r="F25" i="19"/>
  <c r="G25" i="19"/>
  <c r="H25" i="19"/>
  <c r="I25" i="19"/>
  <c r="J25" i="19"/>
  <c r="L25" i="19"/>
  <c r="M25" i="19"/>
  <c r="N25" i="19"/>
  <c r="O25" i="19"/>
  <c r="P25" i="19"/>
  <c r="Q25" i="19"/>
  <c r="R25" i="19"/>
  <c r="S25" i="19"/>
  <c r="T25" i="19"/>
  <c r="U25" i="19"/>
  <c r="V25" i="19"/>
  <c r="W25" i="19"/>
  <c r="X25" i="19"/>
  <c r="AV25" i="19" s="1"/>
  <c r="Y25" i="19"/>
  <c r="Z25" i="19"/>
  <c r="AA25" i="19"/>
  <c r="AB25" i="19"/>
  <c r="AC25" i="19"/>
  <c r="AD25" i="19"/>
  <c r="AE25" i="19"/>
  <c r="AF25" i="19"/>
  <c r="C26" i="19"/>
  <c r="D26" i="19"/>
  <c r="E26" i="19"/>
  <c r="F26" i="19"/>
  <c r="G26" i="19"/>
  <c r="H26" i="19"/>
  <c r="I26" i="19"/>
  <c r="J26" i="19"/>
  <c r="L26" i="19"/>
  <c r="M26" i="19"/>
  <c r="N26" i="19"/>
  <c r="O26" i="19"/>
  <c r="P26" i="19"/>
  <c r="Q26" i="19"/>
  <c r="R26" i="19"/>
  <c r="S26" i="19"/>
  <c r="T26" i="19"/>
  <c r="U26" i="19"/>
  <c r="V26" i="19"/>
  <c r="W26" i="19"/>
  <c r="X26" i="19"/>
  <c r="AV26" i="19" s="1"/>
  <c r="Y26" i="19"/>
  <c r="Z26" i="19"/>
  <c r="AA26" i="19"/>
  <c r="AB26" i="19"/>
  <c r="AC26" i="19"/>
  <c r="AD26" i="19"/>
  <c r="AE26" i="19"/>
  <c r="AF26" i="19"/>
  <c r="C27" i="19"/>
  <c r="D27" i="19"/>
  <c r="E27" i="19"/>
  <c r="F27" i="19"/>
  <c r="G27" i="19"/>
  <c r="H27" i="19"/>
  <c r="I27" i="19"/>
  <c r="J27" i="19"/>
  <c r="L27" i="19"/>
  <c r="M27" i="19"/>
  <c r="N27" i="19"/>
  <c r="O27" i="19"/>
  <c r="P27" i="19"/>
  <c r="Q27" i="19"/>
  <c r="R27" i="19"/>
  <c r="S27" i="19"/>
  <c r="T27" i="19"/>
  <c r="U27" i="19"/>
  <c r="V27" i="19"/>
  <c r="W27" i="19"/>
  <c r="X27" i="19"/>
  <c r="AV27" i="19" s="1"/>
  <c r="Y27" i="19"/>
  <c r="Z27" i="19"/>
  <c r="AA27" i="19"/>
  <c r="AB27" i="19"/>
  <c r="AC27" i="19"/>
  <c r="AD27" i="19"/>
  <c r="AE27" i="19"/>
  <c r="AF27" i="19"/>
  <c r="C28" i="19"/>
  <c r="D28" i="19"/>
  <c r="E28" i="19"/>
  <c r="F28" i="19"/>
  <c r="G28" i="19"/>
  <c r="H28" i="19"/>
  <c r="I28" i="19"/>
  <c r="J28" i="19"/>
  <c r="L28" i="19"/>
  <c r="M28" i="19"/>
  <c r="N28" i="19"/>
  <c r="O28" i="19"/>
  <c r="P28" i="19"/>
  <c r="Q28" i="19"/>
  <c r="R28" i="19"/>
  <c r="S28" i="19"/>
  <c r="T28" i="19"/>
  <c r="U28" i="19"/>
  <c r="V28" i="19"/>
  <c r="W28" i="19"/>
  <c r="X28" i="19"/>
  <c r="AV28" i="19" s="1"/>
  <c r="Y28" i="19"/>
  <c r="Z28" i="19"/>
  <c r="AA28" i="19"/>
  <c r="AB28" i="19"/>
  <c r="AC28" i="19"/>
  <c r="AD28" i="19"/>
  <c r="AE28" i="19"/>
  <c r="AF28" i="19"/>
  <c r="C29" i="19"/>
  <c r="D29" i="19"/>
  <c r="E29" i="19"/>
  <c r="F29" i="19"/>
  <c r="G29" i="19"/>
  <c r="H29" i="19"/>
  <c r="I29" i="19"/>
  <c r="J29" i="19"/>
  <c r="L29" i="19"/>
  <c r="M29" i="19"/>
  <c r="N29" i="19"/>
  <c r="O29" i="19"/>
  <c r="P29" i="19"/>
  <c r="Q29" i="19"/>
  <c r="R29" i="19"/>
  <c r="S29" i="19"/>
  <c r="T29" i="19"/>
  <c r="U29" i="19"/>
  <c r="V29" i="19"/>
  <c r="W29" i="19"/>
  <c r="X29" i="19"/>
  <c r="AV29" i="19" s="1"/>
  <c r="Y29" i="19"/>
  <c r="Z29" i="19"/>
  <c r="AA29" i="19"/>
  <c r="AB29" i="19"/>
  <c r="AC29" i="19"/>
  <c r="AD29" i="19"/>
  <c r="AE29" i="19"/>
  <c r="AF29" i="19"/>
  <c r="C30" i="19"/>
  <c r="D30" i="19"/>
  <c r="E30" i="19"/>
  <c r="F30" i="19"/>
  <c r="G30" i="19"/>
  <c r="H30" i="19"/>
  <c r="I30" i="19"/>
  <c r="J30" i="19"/>
  <c r="L30" i="19"/>
  <c r="M30" i="19"/>
  <c r="N30" i="19"/>
  <c r="O30" i="19"/>
  <c r="P30" i="19"/>
  <c r="Q30" i="19"/>
  <c r="R30" i="19"/>
  <c r="S30" i="19"/>
  <c r="T30" i="19"/>
  <c r="U30" i="19"/>
  <c r="V30" i="19"/>
  <c r="W30" i="19"/>
  <c r="X30" i="19"/>
  <c r="AV30" i="19" s="1"/>
  <c r="Y30" i="19"/>
  <c r="Z30" i="19"/>
  <c r="AA30" i="19"/>
  <c r="AB30" i="19"/>
  <c r="AC30" i="19"/>
  <c r="AD30" i="19"/>
  <c r="AE30" i="19"/>
  <c r="AF30" i="19"/>
  <c r="C31" i="19"/>
  <c r="D31" i="19"/>
  <c r="E31" i="19"/>
  <c r="F31" i="19"/>
  <c r="G31" i="19"/>
  <c r="H31" i="19"/>
  <c r="I31" i="19"/>
  <c r="J31" i="19"/>
  <c r="L31" i="19"/>
  <c r="M31" i="19"/>
  <c r="N31" i="19"/>
  <c r="O31" i="19"/>
  <c r="P31" i="19"/>
  <c r="Q31" i="19"/>
  <c r="R31" i="19"/>
  <c r="S31" i="19"/>
  <c r="T31" i="19"/>
  <c r="U31" i="19"/>
  <c r="V31" i="19"/>
  <c r="W31" i="19"/>
  <c r="X31" i="19"/>
  <c r="AV31" i="19" s="1"/>
  <c r="Y31" i="19"/>
  <c r="Z31" i="19"/>
  <c r="AA31" i="19"/>
  <c r="AB31" i="19"/>
  <c r="AC31" i="19"/>
  <c r="AD31" i="19"/>
  <c r="AE31" i="19"/>
  <c r="AF31" i="19"/>
  <c r="C32" i="19"/>
  <c r="D32" i="19"/>
  <c r="E32" i="19"/>
  <c r="F32" i="19"/>
  <c r="G32" i="19"/>
  <c r="H32" i="19"/>
  <c r="I32" i="19"/>
  <c r="J32" i="19"/>
  <c r="L32" i="19"/>
  <c r="M32" i="19"/>
  <c r="N32" i="19"/>
  <c r="O32" i="19"/>
  <c r="P32" i="19"/>
  <c r="Q32" i="19"/>
  <c r="R32" i="19"/>
  <c r="S32" i="19"/>
  <c r="T32" i="19"/>
  <c r="U32" i="19"/>
  <c r="V32" i="19"/>
  <c r="W32" i="19"/>
  <c r="X32" i="19"/>
  <c r="AV32" i="19" s="1"/>
  <c r="Y32" i="19"/>
  <c r="Z32" i="19"/>
  <c r="AA32" i="19"/>
  <c r="AB32" i="19"/>
  <c r="AC32" i="19"/>
  <c r="AD32" i="19"/>
  <c r="AE32" i="19"/>
  <c r="AF32" i="19"/>
  <c r="C33" i="19"/>
  <c r="D33" i="19"/>
  <c r="E33" i="19"/>
  <c r="F33" i="19"/>
  <c r="G33" i="19"/>
  <c r="H33" i="19"/>
  <c r="I33" i="19"/>
  <c r="J33" i="19"/>
  <c r="L33" i="19"/>
  <c r="M33" i="19"/>
  <c r="N33" i="19"/>
  <c r="O33" i="19"/>
  <c r="P33" i="19"/>
  <c r="Q33" i="19"/>
  <c r="R33" i="19"/>
  <c r="S33" i="19"/>
  <c r="T33" i="19"/>
  <c r="U33" i="19"/>
  <c r="V33" i="19"/>
  <c r="W33" i="19"/>
  <c r="X33" i="19"/>
  <c r="AV33" i="19" s="1"/>
  <c r="Y33" i="19"/>
  <c r="Z33" i="19"/>
  <c r="AA33" i="19"/>
  <c r="AB33" i="19"/>
  <c r="AC33" i="19"/>
  <c r="AD33" i="19"/>
  <c r="AE33" i="19"/>
  <c r="AF33" i="19"/>
  <c r="C34" i="19"/>
  <c r="D34" i="19"/>
  <c r="E34" i="19"/>
  <c r="F34" i="19"/>
  <c r="G34" i="19"/>
  <c r="H34" i="19"/>
  <c r="I34" i="19"/>
  <c r="J34" i="19"/>
  <c r="L34" i="19"/>
  <c r="M34" i="19"/>
  <c r="N34" i="19"/>
  <c r="O34" i="19"/>
  <c r="P34" i="19"/>
  <c r="Q34" i="19"/>
  <c r="R34" i="19"/>
  <c r="S34" i="19"/>
  <c r="T34" i="19"/>
  <c r="U34" i="19"/>
  <c r="V34" i="19"/>
  <c r="W34" i="19"/>
  <c r="X34" i="19"/>
  <c r="AV34" i="19" s="1"/>
  <c r="Y34" i="19"/>
  <c r="Z34" i="19"/>
  <c r="AA34" i="19"/>
  <c r="AB34" i="19"/>
  <c r="AC34" i="19"/>
  <c r="AD34" i="19"/>
  <c r="AE34" i="19"/>
  <c r="AF34" i="19"/>
  <c r="C35" i="19"/>
  <c r="D35" i="19"/>
  <c r="E35" i="19"/>
  <c r="F35" i="19"/>
  <c r="G35" i="19"/>
  <c r="H35" i="19"/>
  <c r="I35" i="19"/>
  <c r="J35" i="19"/>
  <c r="L35" i="19"/>
  <c r="M35" i="19"/>
  <c r="N35" i="19"/>
  <c r="O35" i="19"/>
  <c r="P35" i="19"/>
  <c r="Q35" i="19"/>
  <c r="R35" i="19"/>
  <c r="S35" i="19"/>
  <c r="T35" i="19"/>
  <c r="U35" i="19"/>
  <c r="V35" i="19"/>
  <c r="W35" i="19"/>
  <c r="X35" i="19"/>
  <c r="AV35" i="19" s="1"/>
  <c r="Y35" i="19"/>
  <c r="Z35" i="19"/>
  <c r="AA35" i="19"/>
  <c r="AB35" i="19"/>
  <c r="AC35" i="19"/>
  <c r="AD35" i="19"/>
  <c r="AE35" i="19"/>
  <c r="AF35" i="19"/>
  <c r="C36" i="19"/>
  <c r="D36" i="19"/>
  <c r="E36" i="19"/>
  <c r="F36" i="19"/>
  <c r="G36" i="19"/>
  <c r="H36" i="19"/>
  <c r="I36" i="19"/>
  <c r="J36" i="19"/>
  <c r="L36" i="19"/>
  <c r="M36" i="19"/>
  <c r="N36" i="19"/>
  <c r="O36" i="19"/>
  <c r="P36" i="19"/>
  <c r="Q36" i="19"/>
  <c r="R36" i="19"/>
  <c r="S36" i="19"/>
  <c r="T36" i="19"/>
  <c r="U36" i="19"/>
  <c r="V36" i="19"/>
  <c r="W36" i="19"/>
  <c r="X36" i="19"/>
  <c r="AV36" i="19" s="1"/>
  <c r="Y36" i="19"/>
  <c r="Z36" i="19"/>
  <c r="AA36" i="19"/>
  <c r="AB36" i="19"/>
  <c r="AC36" i="19"/>
  <c r="AD36" i="19"/>
  <c r="AE36" i="19"/>
  <c r="AF36" i="19"/>
  <c r="C37" i="19"/>
  <c r="D37" i="19"/>
  <c r="E37" i="19"/>
  <c r="F37" i="19"/>
  <c r="G37" i="19"/>
  <c r="H37" i="19"/>
  <c r="I37" i="19"/>
  <c r="J37" i="19"/>
  <c r="L37" i="19"/>
  <c r="M37" i="19"/>
  <c r="N37" i="19"/>
  <c r="O37" i="19"/>
  <c r="P37" i="19"/>
  <c r="Q37" i="19"/>
  <c r="R37" i="19"/>
  <c r="S37" i="19"/>
  <c r="T37" i="19"/>
  <c r="U37" i="19"/>
  <c r="V37" i="19"/>
  <c r="W37" i="19"/>
  <c r="X37" i="19"/>
  <c r="AV37" i="19" s="1"/>
  <c r="Y37" i="19"/>
  <c r="Z37" i="19"/>
  <c r="AA37" i="19"/>
  <c r="AB37" i="19"/>
  <c r="AC37" i="19"/>
  <c r="AD37" i="19"/>
  <c r="AE37" i="19"/>
  <c r="AF37" i="19"/>
  <c r="C38" i="19"/>
  <c r="D38" i="19"/>
  <c r="E38" i="19"/>
  <c r="F38" i="19"/>
  <c r="G38" i="19"/>
  <c r="H38" i="19"/>
  <c r="I38" i="19"/>
  <c r="J38" i="19"/>
  <c r="L38" i="19"/>
  <c r="M38" i="19"/>
  <c r="N38" i="19"/>
  <c r="O38" i="19"/>
  <c r="P38" i="19"/>
  <c r="Q38" i="19"/>
  <c r="R38" i="19"/>
  <c r="S38" i="19"/>
  <c r="T38" i="19"/>
  <c r="U38" i="19"/>
  <c r="V38" i="19"/>
  <c r="W38" i="19"/>
  <c r="X38" i="19"/>
  <c r="AV38" i="19" s="1"/>
  <c r="Y38" i="19"/>
  <c r="Z38" i="19"/>
  <c r="AA38" i="19"/>
  <c r="AB38" i="19"/>
  <c r="AC38" i="19"/>
  <c r="AD38" i="19"/>
  <c r="AE38" i="19"/>
  <c r="AF38" i="19"/>
  <c r="C39" i="19"/>
  <c r="D39" i="19"/>
  <c r="E39" i="19"/>
  <c r="F39" i="19"/>
  <c r="G39" i="19"/>
  <c r="H39" i="19"/>
  <c r="I39" i="19"/>
  <c r="J39" i="19"/>
  <c r="L39" i="19"/>
  <c r="M39" i="19"/>
  <c r="N39" i="19"/>
  <c r="O39" i="19"/>
  <c r="P39" i="19"/>
  <c r="Q39" i="19"/>
  <c r="R39" i="19"/>
  <c r="S39" i="19"/>
  <c r="T39" i="19"/>
  <c r="U39" i="19"/>
  <c r="V39" i="19"/>
  <c r="W39" i="19"/>
  <c r="X39" i="19"/>
  <c r="AV39" i="19" s="1"/>
  <c r="Y39" i="19"/>
  <c r="Z39" i="19"/>
  <c r="AA39" i="19"/>
  <c r="AB39" i="19"/>
  <c r="AC39" i="19"/>
  <c r="AD39" i="19"/>
  <c r="AE39" i="19"/>
  <c r="AF39" i="19"/>
  <c r="C40" i="19"/>
  <c r="D40" i="19"/>
  <c r="E40" i="19"/>
  <c r="F40" i="19"/>
  <c r="G40" i="19"/>
  <c r="H40" i="19"/>
  <c r="I40" i="19"/>
  <c r="J40" i="19"/>
  <c r="L40" i="19"/>
  <c r="M40" i="19"/>
  <c r="N40" i="19"/>
  <c r="O40" i="19"/>
  <c r="P40" i="19"/>
  <c r="Q40" i="19"/>
  <c r="R40" i="19"/>
  <c r="S40" i="19"/>
  <c r="T40" i="19"/>
  <c r="U40" i="19"/>
  <c r="V40" i="19"/>
  <c r="W40" i="19"/>
  <c r="X40" i="19"/>
  <c r="AV40" i="19" s="1"/>
  <c r="Y40" i="19"/>
  <c r="Z40" i="19"/>
  <c r="AA40" i="19"/>
  <c r="AB40" i="19"/>
  <c r="AC40" i="19"/>
  <c r="AD40" i="19"/>
  <c r="AE40" i="19"/>
  <c r="AF40" i="19"/>
  <c r="C41" i="19"/>
  <c r="D41" i="19"/>
  <c r="E41" i="19"/>
  <c r="F41" i="19"/>
  <c r="G41" i="19"/>
  <c r="H41" i="19"/>
  <c r="I41" i="19"/>
  <c r="J41" i="19"/>
  <c r="L41" i="19"/>
  <c r="M41" i="19"/>
  <c r="N41" i="19"/>
  <c r="O41" i="19"/>
  <c r="P41" i="19"/>
  <c r="Q41" i="19"/>
  <c r="R41" i="19"/>
  <c r="S41" i="19"/>
  <c r="T41" i="19"/>
  <c r="U41" i="19"/>
  <c r="V41" i="19"/>
  <c r="W41" i="19"/>
  <c r="X41" i="19"/>
  <c r="AV41" i="19" s="1"/>
  <c r="Y41" i="19"/>
  <c r="Z41" i="19"/>
  <c r="AA41" i="19"/>
  <c r="AB41" i="19"/>
  <c r="AC41" i="19"/>
  <c r="AD41" i="19"/>
  <c r="AE41" i="19"/>
  <c r="AF41" i="19"/>
  <c r="C42" i="19"/>
  <c r="D42" i="19"/>
  <c r="E42" i="19"/>
  <c r="F42" i="19"/>
  <c r="G42" i="19"/>
  <c r="H42" i="19"/>
  <c r="I42" i="19"/>
  <c r="J42" i="19"/>
  <c r="L42" i="19"/>
  <c r="M42" i="19"/>
  <c r="N42" i="19"/>
  <c r="O42" i="19"/>
  <c r="P42" i="19"/>
  <c r="Q42" i="19"/>
  <c r="R42" i="19"/>
  <c r="S42" i="19"/>
  <c r="T42" i="19"/>
  <c r="U42" i="19"/>
  <c r="V42" i="19"/>
  <c r="W42" i="19"/>
  <c r="X42" i="19"/>
  <c r="AV42" i="19" s="1"/>
  <c r="Y42" i="19"/>
  <c r="Z42" i="19"/>
  <c r="AA42" i="19"/>
  <c r="AB42" i="19"/>
  <c r="AC42" i="19"/>
  <c r="AD42" i="19"/>
  <c r="AE42" i="19"/>
  <c r="AF42" i="19"/>
  <c r="C43" i="19"/>
  <c r="D43" i="19"/>
  <c r="E43" i="19"/>
  <c r="F43" i="19"/>
  <c r="G43" i="19"/>
  <c r="H43" i="19"/>
  <c r="I43" i="19"/>
  <c r="J43" i="19"/>
  <c r="L43" i="19"/>
  <c r="M43" i="19"/>
  <c r="N43" i="19"/>
  <c r="O43" i="19"/>
  <c r="P43" i="19"/>
  <c r="Q43" i="19"/>
  <c r="R43" i="19"/>
  <c r="S43" i="19"/>
  <c r="T43" i="19"/>
  <c r="U43" i="19"/>
  <c r="V43" i="19"/>
  <c r="W43" i="19"/>
  <c r="X43" i="19"/>
  <c r="AV43" i="19" s="1"/>
  <c r="Y43" i="19"/>
  <c r="Z43" i="19"/>
  <c r="AA43" i="19"/>
  <c r="AB43" i="19"/>
  <c r="AC43" i="19"/>
  <c r="AD43" i="19"/>
  <c r="AE43" i="19"/>
  <c r="AF43" i="19"/>
  <c r="C44" i="19"/>
  <c r="D44" i="19"/>
  <c r="E44" i="19"/>
  <c r="F44" i="19"/>
  <c r="G44" i="19"/>
  <c r="H44" i="19"/>
  <c r="I44" i="19"/>
  <c r="J44" i="19"/>
  <c r="L44" i="19"/>
  <c r="M44" i="19"/>
  <c r="N44" i="19"/>
  <c r="O44" i="19"/>
  <c r="P44" i="19"/>
  <c r="Q44" i="19"/>
  <c r="R44" i="19"/>
  <c r="S44" i="19"/>
  <c r="T44" i="19"/>
  <c r="U44" i="19"/>
  <c r="V44" i="19"/>
  <c r="W44" i="19"/>
  <c r="X44" i="19"/>
  <c r="AV44" i="19" s="1"/>
  <c r="Y44" i="19"/>
  <c r="Z44" i="19"/>
  <c r="AA44" i="19"/>
  <c r="AB44" i="19"/>
  <c r="AC44" i="19"/>
  <c r="AD44" i="19"/>
  <c r="AE44" i="19"/>
  <c r="AF44" i="19"/>
  <c r="C45" i="19"/>
  <c r="D45" i="19"/>
  <c r="E45" i="19"/>
  <c r="F45" i="19"/>
  <c r="G45" i="19"/>
  <c r="H45" i="19"/>
  <c r="I45" i="19"/>
  <c r="J45" i="19"/>
  <c r="L45" i="19"/>
  <c r="M45" i="19"/>
  <c r="N45" i="19"/>
  <c r="O45" i="19"/>
  <c r="P45" i="19"/>
  <c r="Q45" i="19"/>
  <c r="R45" i="19"/>
  <c r="S45" i="19"/>
  <c r="T45" i="19"/>
  <c r="U45" i="19"/>
  <c r="V45" i="19"/>
  <c r="W45" i="19"/>
  <c r="X45" i="19"/>
  <c r="AV45" i="19" s="1"/>
  <c r="Y45" i="19"/>
  <c r="Z45" i="19"/>
  <c r="AA45" i="19"/>
  <c r="AB45" i="19"/>
  <c r="AC45" i="19"/>
  <c r="AD45" i="19"/>
  <c r="AE45" i="19"/>
  <c r="AF45" i="19"/>
  <c r="C46" i="19"/>
  <c r="D46" i="19"/>
  <c r="E46" i="19"/>
  <c r="F46" i="19"/>
  <c r="G46" i="19"/>
  <c r="H46" i="19"/>
  <c r="I46" i="19"/>
  <c r="J46" i="19"/>
  <c r="L46" i="19"/>
  <c r="M46" i="19"/>
  <c r="N46" i="19"/>
  <c r="O46" i="19"/>
  <c r="P46" i="19"/>
  <c r="Q46" i="19"/>
  <c r="R46" i="19"/>
  <c r="S46" i="19"/>
  <c r="T46" i="19"/>
  <c r="U46" i="19"/>
  <c r="V46" i="19"/>
  <c r="W46" i="19"/>
  <c r="X46" i="19"/>
  <c r="AV46" i="19" s="1"/>
  <c r="Y46" i="19"/>
  <c r="Z46" i="19"/>
  <c r="AA46" i="19"/>
  <c r="AB46" i="19"/>
  <c r="AC46" i="19"/>
  <c r="AD46" i="19"/>
  <c r="AE46" i="19"/>
  <c r="AF46" i="19"/>
  <c r="C47" i="19"/>
  <c r="D47" i="19"/>
  <c r="E47" i="19"/>
  <c r="F47" i="19"/>
  <c r="G47" i="19"/>
  <c r="H47" i="19"/>
  <c r="I47" i="19"/>
  <c r="J47" i="19"/>
  <c r="L47" i="19"/>
  <c r="M47" i="19"/>
  <c r="N47" i="19"/>
  <c r="O47" i="19"/>
  <c r="P47" i="19"/>
  <c r="Q47" i="19"/>
  <c r="R47" i="19"/>
  <c r="S47" i="19"/>
  <c r="T47" i="19"/>
  <c r="U47" i="19"/>
  <c r="V47" i="19"/>
  <c r="W47" i="19"/>
  <c r="X47" i="19"/>
  <c r="AV47" i="19" s="1"/>
  <c r="Y47" i="19"/>
  <c r="Z47" i="19"/>
  <c r="AA47" i="19"/>
  <c r="AB47" i="19"/>
  <c r="AC47" i="19"/>
  <c r="AD47" i="19"/>
  <c r="AE47" i="19"/>
  <c r="AF47" i="19"/>
  <c r="C48" i="19"/>
  <c r="D48" i="19"/>
  <c r="E48" i="19"/>
  <c r="F48" i="19"/>
  <c r="G48" i="19"/>
  <c r="H48" i="19"/>
  <c r="I48" i="19"/>
  <c r="J48" i="19"/>
  <c r="L48" i="19"/>
  <c r="M48" i="19"/>
  <c r="N48" i="19"/>
  <c r="O48" i="19"/>
  <c r="P48" i="19"/>
  <c r="Q48" i="19"/>
  <c r="R48" i="19"/>
  <c r="S48" i="19"/>
  <c r="T48" i="19"/>
  <c r="U48" i="19"/>
  <c r="V48" i="19"/>
  <c r="W48" i="19"/>
  <c r="X48" i="19"/>
  <c r="AV48" i="19" s="1"/>
  <c r="Y48" i="19"/>
  <c r="Z48" i="19"/>
  <c r="AA48" i="19"/>
  <c r="AB48" i="19"/>
  <c r="AC48" i="19"/>
  <c r="AD48" i="19"/>
  <c r="AE48" i="19"/>
  <c r="AF48" i="19"/>
  <c r="C49" i="19"/>
  <c r="D49" i="19"/>
  <c r="E49" i="19"/>
  <c r="F49" i="19"/>
  <c r="G49" i="19"/>
  <c r="H49" i="19"/>
  <c r="I49" i="19"/>
  <c r="J49" i="19"/>
  <c r="L49" i="19"/>
  <c r="M49" i="19"/>
  <c r="N49" i="19"/>
  <c r="O49" i="19"/>
  <c r="P49" i="19"/>
  <c r="Q49" i="19"/>
  <c r="R49" i="19"/>
  <c r="S49" i="19"/>
  <c r="T49" i="19"/>
  <c r="U49" i="19"/>
  <c r="V49" i="19"/>
  <c r="W49" i="19"/>
  <c r="X49" i="19"/>
  <c r="AV49" i="19" s="1"/>
  <c r="Y49" i="19"/>
  <c r="Z49" i="19"/>
  <c r="AA49" i="19"/>
  <c r="AB49" i="19"/>
  <c r="AC49" i="19"/>
  <c r="AD49" i="19"/>
  <c r="AE49" i="19"/>
  <c r="AF49" i="19"/>
  <c r="C50" i="19"/>
  <c r="D50" i="19"/>
  <c r="E50" i="19"/>
  <c r="F50" i="19"/>
  <c r="G50" i="19"/>
  <c r="H50" i="19"/>
  <c r="I50" i="19"/>
  <c r="J50" i="19"/>
  <c r="L50" i="19"/>
  <c r="M50" i="19"/>
  <c r="N50" i="19"/>
  <c r="O50" i="19"/>
  <c r="P50" i="19"/>
  <c r="Q50" i="19"/>
  <c r="R50" i="19"/>
  <c r="S50" i="19"/>
  <c r="T50" i="19"/>
  <c r="U50" i="19"/>
  <c r="V50" i="19"/>
  <c r="W50" i="19"/>
  <c r="X50" i="19"/>
  <c r="AV50" i="19" s="1"/>
  <c r="Y50" i="19"/>
  <c r="Z50" i="19"/>
  <c r="AA50" i="19"/>
  <c r="AB50" i="19"/>
  <c r="AC50" i="19"/>
  <c r="AD50" i="19"/>
  <c r="AE50" i="19"/>
  <c r="AF50" i="19"/>
  <c r="C51" i="19"/>
  <c r="D51" i="19"/>
  <c r="E51" i="19"/>
  <c r="F51" i="19"/>
  <c r="G51" i="19"/>
  <c r="H51" i="19"/>
  <c r="I51" i="19"/>
  <c r="J51" i="19"/>
  <c r="L51" i="19"/>
  <c r="M51" i="19"/>
  <c r="N51" i="19"/>
  <c r="O51" i="19"/>
  <c r="P51" i="19"/>
  <c r="Q51" i="19"/>
  <c r="R51" i="19"/>
  <c r="S51" i="19"/>
  <c r="T51" i="19"/>
  <c r="U51" i="19"/>
  <c r="V51" i="19"/>
  <c r="W51" i="19"/>
  <c r="X51" i="19"/>
  <c r="AV51" i="19" s="1"/>
  <c r="Y51" i="19"/>
  <c r="Z51" i="19"/>
  <c r="AA51" i="19"/>
  <c r="AB51" i="19"/>
  <c r="AC51" i="19"/>
  <c r="AD51" i="19"/>
  <c r="AE51" i="19"/>
  <c r="AF51" i="19"/>
  <c r="C52" i="19"/>
  <c r="D52" i="19"/>
  <c r="E52" i="19"/>
  <c r="F52" i="19"/>
  <c r="G52" i="19"/>
  <c r="H52" i="19"/>
  <c r="I52" i="19"/>
  <c r="J52" i="19"/>
  <c r="L52" i="19"/>
  <c r="M52" i="19"/>
  <c r="N52" i="19"/>
  <c r="O52" i="19"/>
  <c r="P52" i="19"/>
  <c r="Q52" i="19"/>
  <c r="R52" i="19"/>
  <c r="S52" i="19"/>
  <c r="T52" i="19"/>
  <c r="U52" i="19"/>
  <c r="V52" i="19"/>
  <c r="W52" i="19"/>
  <c r="X52" i="19"/>
  <c r="AV52" i="19" s="1"/>
  <c r="Y52" i="19"/>
  <c r="Z52" i="19"/>
  <c r="AA52" i="19"/>
  <c r="AB52" i="19"/>
  <c r="AC52" i="19"/>
  <c r="AD52" i="19"/>
  <c r="AE52" i="19"/>
  <c r="AF52" i="19"/>
  <c r="C53" i="19"/>
  <c r="D53" i="19"/>
  <c r="E53" i="19"/>
  <c r="F53" i="19"/>
  <c r="G53" i="19"/>
  <c r="H53" i="19"/>
  <c r="I53" i="19"/>
  <c r="J53" i="19"/>
  <c r="L53" i="19"/>
  <c r="M53" i="19"/>
  <c r="N53" i="19"/>
  <c r="O53" i="19"/>
  <c r="P53" i="19"/>
  <c r="Q53" i="19"/>
  <c r="R53" i="19"/>
  <c r="S53" i="19"/>
  <c r="T53" i="19"/>
  <c r="U53" i="19"/>
  <c r="V53" i="19"/>
  <c r="W53" i="19"/>
  <c r="X53" i="19"/>
  <c r="AV53" i="19" s="1"/>
  <c r="Y53" i="19"/>
  <c r="Z53" i="19"/>
  <c r="AA53" i="19"/>
  <c r="AB53" i="19"/>
  <c r="AC53" i="19"/>
  <c r="AD53" i="19"/>
  <c r="AE53" i="19"/>
  <c r="AF53" i="19"/>
  <c r="C54" i="19"/>
  <c r="D54" i="19"/>
  <c r="E54" i="19"/>
  <c r="F54" i="19"/>
  <c r="G54" i="19"/>
  <c r="H54" i="19"/>
  <c r="I54" i="19"/>
  <c r="J54" i="19"/>
  <c r="L54" i="19"/>
  <c r="M54" i="19"/>
  <c r="N54" i="19"/>
  <c r="O54" i="19"/>
  <c r="P54" i="19"/>
  <c r="Q54" i="19"/>
  <c r="R54" i="19"/>
  <c r="S54" i="19"/>
  <c r="T54" i="19"/>
  <c r="U54" i="19"/>
  <c r="V54" i="19"/>
  <c r="W54" i="19"/>
  <c r="X54" i="19"/>
  <c r="AV54" i="19" s="1"/>
  <c r="Y54" i="19"/>
  <c r="Z54" i="19"/>
  <c r="AA54" i="19"/>
  <c r="AB54" i="19"/>
  <c r="AC54" i="19"/>
  <c r="AD54" i="19"/>
  <c r="AE54" i="19"/>
  <c r="AF54" i="19"/>
  <c r="C55" i="19"/>
  <c r="D55" i="19"/>
  <c r="E55" i="19"/>
  <c r="F55" i="19"/>
  <c r="G55" i="19"/>
  <c r="H55" i="19"/>
  <c r="I55" i="19"/>
  <c r="J55" i="19"/>
  <c r="L55" i="19"/>
  <c r="M55" i="19"/>
  <c r="N55" i="19"/>
  <c r="O55" i="19"/>
  <c r="P55" i="19"/>
  <c r="Q55" i="19"/>
  <c r="R55" i="19"/>
  <c r="S55" i="19"/>
  <c r="T55" i="19"/>
  <c r="U55" i="19"/>
  <c r="V55" i="19"/>
  <c r="W55" i="19"/>
  <c r="X55" i="19"/>
  <c r="AV55" i="19" s="1"/>
  <c r="Y55" i="19"/>
  <c r="Z55" i="19"/>
  <c r="AA55" i="19"/>
  <c r="AB55" i="19"/>
  <c r="AC55" i="19"/>
  <c r="AD55" i="19"/>
  <c r="AE55" i="19"/>
  <c r="AF55" i="19"/>
  <c r="C56" i="19"/>
  <c r="D56" i="19"/>
  <c r="E56" i="19"/>
  <c r="F56" i="19"/>
  <c r="G56" i="19"/>
  <c r="H56" i="19"/>
  <c r="I56" i="19"/>
  <c r="J56" i="19"/>
  <c r="L56" i="19"/>
  <c r="M56" i="19"/>
  <c r="N56" i="19"/>
  <c r="O56" i="19"/>
  <c r="P56" i="19"/>
  <c r="Q56" i="19"/>
  <c r="R56" i="19"/>
  <c r="S56" i="19"/>
  <c r="T56" i="19"/>
  <c r="U56" i="19"/>
  <c r="V56" i="19"/>
  <c r="W56" i="19"/>
  <c r="X56" i="19"/>
  <c r="AV56" i="19" s="1"/>
  <c r="Y56" i="19"/>
  <c r="Z56" i="19"/>
  <c r="AA56" i="19"/>
  <c r="AB56" i="19"/>
  <c r="AC56" i="19"/>
  <c r="AD56" i="19"/>
  <c r="AE56" i="19"/>
  <c r="AF56" i="19"/>
  <c r="C57" i="19"/>
  <c r="D57" i="19"/>
  <c r="E57" i="19"/>
  <c r="F57" i="19"/>
  <c r="G57" i="19"/>
  <c r="H57" i="19"/>
  <c r="I57" i="19"/>
  <c r="J57" i="19"/>
  <c r="L57" i="19"/>
  <c r="M57" i="19"/>
  <c r="N57" i="19"/>
  <c r="O57" i="19"/>
  <c r="P57" i="19"/>
  <c r="Q57" i="19"/>
  <c r="R57" i="19"/>
  <c r="S57" i="19"/>
  <c r="T57" i="19"/>
  <c r="U57" i="19"/>
  <c r="V57" i="19"/>
  <c r="W57" i="19"/>
  <c r="X57" i="19"/>
  <c r="AV57" i="19" s="1"/>
  <c r="Y57" i="19"/>
  <c r="Z57" i="19"/>
  <c r="AA57" i="19"/>
  <c r="AB57" i="19"/>
  <c r="AC57" i="19"/>
  <c r="AD57" i="19"/>
  <c r="AE57" i="19"/>
  <c r="AF57" i="19"/>
  <c r="C58" i="19"/>
  <c r="D58" i="19"/>
  <c r="E58" i="19"/>
  <c r="F58" i="19"/>
  <c r="G58" i="19"/>
  <c r="H58" i="19"/>
  <c r="I58" i="19"/>
  <c r="J58" i="19"/>
  <c r="L58" i="19"/>
  <c r="M58" i="19"/>
  <c r="N58" i="19"/>
  <c r="O58" i="19"/>
  <c r="P58" i="19"/>
  <c r="Q58" i="19"/>
  <c r="R58" i="19"/>
  <c r="S58" i="19"/>
  <c r="T58" i="19"/>
  <c r="U58" i="19"/>
  <c r="V58" i="19"/>
  <c r="W58" i="19"/>
  <c r="X58" i="19"/>
  <c r="AV58" i="19" s="1"/>
  <c r="Y58" i="19"/>
  <c r="Z58" i="19"/>
  <c r="AA58" i="19"/>
  <c r="AB58" i="19"/>
  <c r="AC58" i="19"/>
  <c r="AD58" i="19"/>
  <c r="AE58" i="19"/>
  <c r="AF58" i="19"/>
  <c r="C59" i="19"/>
  <c r="D59" i="19"/>
  <c r="E59" i="19"/>
  <c r="F59" i="19"/>
  <c r="G59" i="19"/>
  <c r="H59" i="19"/>
  <c r="I59" i="19"/>
  <c r="J59" i="19"/>
  <c r="L59" i="19"/>
  <c r="M59" i="19"/>
  <c r="N59" i="19"/>
  <c r="O59" i="19"/>
  <c r="P59" i="19"/>
  <c r="Q59" i="19"/>
  <c r="R59" i="19"/>
  <c r="S59" i="19"/>
  <c r="T59" i="19"/>
  <c r="U59" i="19"/>
  <c r="V59" i="19"/>
  <c r="W59" i="19"/>
  <c r="X59" i="19"/>
  <c r="Y59" i="19"/>
  <c r="Z59" i="19"/>
  <c r="AA59" i="19"/>
  <c r="AB59" i="19"/>
  <c r="AC59" i="19"/>
  <c r="AD59" i="19"/>
  <c r="AE59" i="19"/>
  <c r="AF59" i="19"/>
  <c r="C60" i="19"/>
  <c r="D60" i="19"/>
  <c r="E60" i="19"/>
  <c r="F60" i="19"/>
  <c r="G60" i="19"/>
  <c r="H60" i="19"/>
  <c r="I60" i="19"/>
  <c r="J60" i="19"/>
  <c r="L60" i="19"/>
  <c r="M60" i="19"/>
  <c r="N60" i="19"/>
  <c r="O60" i="19"/>
  <c r="P60" i="19"/>
  <c r="Q60" i="19"/>
  <c r="R60" i="19"/>
  <c r="S60" i="19"/>
  <c r="T60" i="19"/>
  <c r="U60" i="19"/>
  <c r="V60" i="19"/>
  <c r="W60" i="19"/>
  <c r="X60" i="19"/>
  <c r="AV60" i="19" s="1"/>
  <c r="Y60" i="19"/>
  <c r="Z60" i="19"/>
  <c r="AA60" i="19"/>
  <c r="AB60" i="19"/>
  <c r="AC60" i="19"/>
  <c r="AD60" i="19"/>
  <c r="AE60" i="19"/>
  <c r="AF60" i="19"/>
  <c r="C61" i="19"/>
  <c r="D61" i="19"/>
  <c r="E61" i="19"/>
  <c r="F61" i="19"/>
  <c r="G61" i="19"/>
  <c r="H61" i="19"/>
  <c r="I61" i="19"/>
  <c r="J61" i="19"/>
  <c r="L61" i="19"/>
  <c r="M61" i="19"/>
  <c r="N61" i="19"/>
  <c r="O61" i="19"/>
  <c r="P61" i="19"/>
  <c r="Q61" i="19"/>
  <c r="R61" i="19"/>
  <c r="S61" i="19"/>
  <c r="T61" i="19"/>
  <c r="U61" i="19"/>
  <c r="V61" i="19"/>
  <c r="W61" i="19"/>
  <c r="X61" i="19"/>
  <c r="AV61" i="19" s="1"/>
  <c r="Y61" i="19"/>
  <c r="Z61" i="19"/>
  <c r="AA61" i="19"/>
  <c r="AB61" i="19"/>
  <c r="AC61" i="19"/>
  <c r="AD61" i="19"/>
  <c r="AE61" i="19"/>
  <c r="AF61" i="19"/>
  <c r="C62" i="19"/>
  <c r="D62" i="19"/>
  <c r="E62" i="19"/>
  <c r="F62" i="19"/>
  <c r="G62" i="19"/>
  <c r="H62" i="19"/>
  <c r="I62" i="19"/>
  <c r="J62" i="19"/>
  <c r="L62" i="19"/>
  <c r="M62" i="19"/>
  <c r="N62" i="19"/>
  <c r="O62" i="19"/>
  <c r="P62" i="19"/>
  <c r="Q62" i="19"/>
  <c r="R62" i="19"/>
  <c r="S62" i="19"/>
  <c r="T62" i="19"/>
  <c r="U62" i="19"/>
  <c r="V62" i="19"/>
  <c r="W62" i="19"/>
  <c r="X62" i="19"/>
  <c r="AV62" i="19" s="1"/>
  <c r="Y62" i="19"/>
  <c r="Z62" i="19"/>
  <c r="AA62" i="19"/>
  <c r="AB62" i="19"/>
  <c r="AC62" i="19"/>
  <c r="AD62" i="19"/>
  <c r="AE62" i="19"/>
  <c r="AF62" i="19"/>
  <c r="C63" i="19"/>
  <c r="D63" i="19"/>
  <c r="E63" i="19"/>
  <c r="F63" i="19"/>
  <c r="G63" i="19"/>
  <c r="H63" i="19"/>
  <c r="I63" i="19"/>
  <c r="J63" i="19"/>
  <c r="L63" i="19"/>
  <c r="M63" i="19"/>
  <c r="N63" i="19"/>
  <c r="O63" i="19"/>
  <c r="P63" i="19"/>
  <c r="Q63" i="19"/>
  <c r="R63" i="19"/>
  <c r="S63" i="19"/>
  <c r="T63" i="19"/>
  <c r="U63" i="19"/>
  <c r="V63" i="19"/>
  <c r="W63" i="19"/>
  <c r="X63" i="19"/>
  <c r="AV63" i="19" s="1"/>
  <c r="Y63" i="19"/>
  <c r="Z63" i="19"/>
  <c r="AA63" i="19"/>
  <c r="AB63" i="19"/>
  <c r="AC63" i="19"/>
  <c r="AD63" i="19"/>
  <c r="AE63" i="19"/>
  <c r="AF63" i="19"/>
  <c r="C64" i="19"/>
  <c r="D64" i="19"/>
  <c r="E64" i="19"/>
  <c r="F64" i="19"/>
  <c r="G64" i="19"/>
  <c r="H64" i="19"/>
  <c r="I64" i="19"/>
  <c r="J64" i="19"/>
  <c r="L64" i="19"/>
  <c r="M64" i="19"/>
  <c r="N64" i="19"/>
  <c r="O64" i="19"/>
  <c r="P64" i="19"/>
  <c r="Q64" i="19"/>
  <c r="R64" i="19"/>
  <c r="S64" i="19"/>
  <c r="T64" i="19"/>
  <c r="U64" i="19"/>
  <c r="V64" i="19"/>
  <c r="W64" i="19"/>
  <c r="X64" i="19"/>
  <c r="AV64" i="19" s="1"/>
  <c r="Y64" i="19"/>
  <c r="Z64" i="19"/>
  <c r="AA64" i="19"/>
  <c r="AB64" i="19"/>
  <c r="AC64" i="19"/>
  <c r="AD64" i="19"/>
  <c r="AE64" i="19"/>
  <c r="AF64" i="19"/>
  <c r="C65" i="19"/>
  <c r="D65" i="19"/>
  <c r="E65" i="19"/>
  <c r="F65" i="19"/>
  <c r="G65" i="19"/>
  <c r="H65" i="19"/>
  <c r="I65" i="19"/>
  <c r="J65" i="19"/>
  <c r="L65" i="19"/>
  <c r="M65" i="19"/>
  <c r="N65" i="19"/>
  <c r="O65" i="19"/>
  <c r="P65" i="19"/>
  <c r="Q65" i="19"/>
  <c r="R65" i="19"/>
  <c r="S65" i="19"/>
  <c r="T65" i="19"/>
  <c r="U65" i="19"/>
  <c r="V65" i="19"/>
  <c r="W65" i="19"/>
  <c r="X65" i="19"/>
  <c r="AV65" i="19" s="1"/>
  <c r="Y65" i="19"/>
  <c r="Z65" i="19"/>
  <c r="AA65" i="19"/>
  <c r="AB65" i="19"/>
  <c r="AC65" i="19"/>
  <c r="AD65" i="19"/>
  <c r="AE65" i="19"/>
  <c r="AF65" i="19"/>
  <c r="C66" i="19"/>
  <c r="D66" i="19"/>
  <c r="E66" i="19"/>
  <c r="F66" i="19"/>
  <c r="G66" i="19"/>
  <c r="H66" i="19"/>
  <c r="I66" i="19"/>
  <c r="J66" i="19"/>
  <c r="L66" i="19"/>
  <c r="M66" i="19"/>
  <c r="N66" i="19"/>
  <c r="O66" i="19"/>
  <c r="P66" i="19"/>
  <c r="Q66" i="19"/>
  <c r="R66" i="19"/>
  <c r="S66" i="19"/>
  <c r="T66" i="19"/>
  <c r="U66" i="19"/>
  <c r="V66" i="19"/>
  <c r="W66" i="19"/>
  <c r="X66" i="19"/>
  <c r="AV66" i="19" s="1"/>
  <c r="Y66" i="19"/>
  <c r="Z66" i="19"/>
  <c r="AA66" i="19"/>
  <c r="AB66" i="19"/>
  <c r="AC66" i="19"/>
  <c r="AD66" i="19"/>
  <c r="AE66" i="19"/>
  <c r="AF66" i="19"/>
  <c r="C67" i="19"/>
  <c r="D67" i="19"/>
  <c r="E67" i="19"/>
  <c r="F67" i="19"/>
  <c r="G67" i="19"/>
  <c r="H67" i="19"/>
  <c r="I67" i="19"/>
  <c r="J67" i="19"/>
  <c r="L67" i="19"/>
  <c r="M67" i="19"/>
  <c r="N67" i="19"/>
  <c r="O67" i="19"/>
  <c r="P67" i="19"/>
  <c r="Q67" i="19"/>
  <c r="R67" i="19"/>
  <c r="S67" i="19"/>
  <c r="T67" i="19"/>
  <c r="U67" i="19"/>
  <c r="V67" i="19"/>
  <c r="W67" i="19"/>
  <c r="X67" i="19"/>
  <c r="AV67" i="19" s="1"/>
  <c r="Y67" i="19"/>
  <c r="Z67" i="19"/>
  <c r="AA67" i="19"/>
  <c r="AB67" i="19"/>
  <c r="AC67" i="19"/>
  <c r="AD67" i="19"/>
  <c r="AE67" i="19"/>
  <c r="AF67" i="19"/>
  <c r="C68" i="19"/>
  <c r="D68" i="19"/>
  <c r="E68" i="19"/>
  <c r="F68" i="19"/>
  <c r="G68" i="19"/>
  <c r="H68" i="19"/>
  <c r="I68" i="19"/>
  <c r="J68" i="19"/>
  <c r="L68" i="19"/>
  <c r="M68" i="19"/>
  <c r="N68" i="19"/>
  <c r="O68" i="19"/>
  <c r="P68" i="19"/>
  <c r="Q68" i="19"/>
  <c r="R68" i="19"/>
  <c r="S68" i="19"/>
  <c r="T68" i="19"/>
  <c r="U68" i="19"/>
  <c r="V68" i="19"/>
  <c r="W68" i="19"/>
  <c r="X68" i="19"/>
  <c r="AV68" i="19" s="1"/>
  <c r="Y68" i="19"/>
  <c r="Z68" i="19"/>
  <c r="AA68" i="19"/>
  <c r="AB68" i="19"/>
  <c r="AC68" i="19"/>
  <c r="AD68" i="19"/>
  <c r="AE68" i="19"/>
  <c r="AF68" i="19"/>
  <c r="C69" i="19"/>
  <c r="D69" i="19"/>
  <c r="E69" i="19"/>
  <c r="F69" i="19"/>
  <c r="G69" i="19"/>
  <c r="H69" i="19"/>
  <c r="I69" i="19"/>
  <c r="J69" i="19"/>
  <c r="L69" i="19"/>
  <c r="M69" i="19"/>
  <c r="N69" i="19"/>
  <c r="O69" i="19"/>
  <c r="P69" i="19"/>
  <c r="Q69" i="19"/>
  <c r="R69" i="19"/>
  <c r="S69" i="19"/>
  <c r="T69" i="19"/>
  <c r="U69" i="19"/>
  <c r="V69" i="19"/>
  <c r="W69" i="19"/>
  <c r="X69" i="19"/>
  <c r="AV69" i="19" s="1"/>
  <c r="Y69" i="19"/>
  <c r="Z69" i="19"/>
  <c r="AA69" i="19"/>
  <c r="AB69" i="19"/>
  <c r="AC69" i="19"/>
  <c r="AD69" i="19"/>
  <c r="AE69" i="19"/>
  <c r="AF69" i="19"/>
  <c r="C70" i="19"/>
  <c r="D70" i="19"/>
  <c r="E70" i="19"/>
  <c r="F70" i="19"/>
  <c r="G70" i="19"/>
  <c r="H70" i="19"/>
  <c r="I70" i="19"/>
  <c r="J70" i="19"/>
  <c r="L70" i="19"/>
  <c r="M70" i="19"/>
  <c r="N70" i="19"/>
  <c r="O70" i="19"/>
  <c r="P70" i="19"/>
  <c r="Q70" i="19"/>
  <c r="R70" i="19"/>
  <c r="S70" i="19"/>
  <c r="T70" i="19"/>
  <c r="U70" i="19"/>
  <c r="V70" i="19"/>
  <c r="W70" i="19"/>
  <c r="X70" i="19"/>
  <c r="AV70" i="19" s="1"/>
  <c r="Y70" i="19"/>
  <c r="Z70" i="19"/>
  <c r="AA70" i="19"/>
  <c r="AB70" i="19"/>
  <c r="AC70" i="19"/>
  <c r="AD70" i="19"/>
  <c r="AE70" i="19"/>
  <c r="AF70" i="19"/>
  <c r="C71" i="19"/>
  <c r="D71" i="19"/>
  <c r="E71" i="19"/>
  <c r="F71" i="19"/>
  <c r="G71" i="19"/>
  <c r="H71" i="19"/>
  <c r="I71" i="19"/>
  <c r="J71" i="19"/>
  <c r="L71" i="19"/>
  <c r="M71" i="19"/>
  <c r="N71" i="19"/>
  <c r="O71" i="19"/>
  <c r="P71" i="19"/>
  <c r="Q71" i="19"/>
  <c r="R71" i="19"/>
  <c r="S71" i="19"/>
  <c r="T71" i="19"/>
  <c r="U71" i="19"/>
  <c r="V71" i="19"/>
  <c r="W71" i="19"/>
  <c r="X71" i="19"/>
  <c r="AV71" i="19" s="1"/>
  <c r="Y71" i="19"/>
  <c r="Z71" i="19"/>
  <c r="AA71" i="19"/>
  <c r="AB71" i="19"/>
  <c r="AC71" i="19"/>
  <c r="AD71" i="19"/>
  <c r="AE71" i="19"/>
  <c r="AF71" i="19"/>
  <c r="C72" i="19"/>
  <c r="D72" i="19"/>
  <c r="E72" i="19"/>
  <c r="F72" i="19"/>
  <c r="G72" i="19"/>
  <c r="H72" i="19"/>
  <c r="I72" i="19"/>
  <c r="J72" i="19"/>
  <c r="L72" i="19"/>
  <c r="M72" i="19"/>
  <c r="N72" i="19"/>
  <c r="O72" i="19"/>
  <c r="P72" i="19"/>
  <c r="Q72" i="19"/>
  <c r="R72" i="19"/>
  <c r="S72" i="19"/>
  <c r="T72" i="19"/>
  <c r="U72" i="19"/>
  <c r="V72" i="19"/>
  <c r="W72" i="19"/>
  <c r="X72" i="19"/>
  <c r="AV72" i="19" s="1"/>
  <c r="Y72" i="19"/>
  <c r="Z72" i="19"/>
  <c r="AA72" i="19"/>
  <c r="AB72" i="19"/>
  <c r="AC72" i="19"/>
  <c r="AD72" i="19"/>
  <c r="AE72" i="19"/>
  <c r="AF72" i="19"/>
  <c r="C73" i="19"/>
  <c r="D73" i="19"/>
  <c r="E73" i="19"/>
  <c r="F73" i="19"/>
  <c r="G73" i="19"/>
  <c r="H73" i="19"/>
  <c r="I73" i="19"/>
  <c r="J73" i="19"/>
  <c r="L73" i="19"/>
  <c r="M73" i="19"/>
  <c r="N73" i="19"/>
  <c r="O73" i="19"/>
  <c r="P73" i="19"/>
  <c r="Q73" i="19"/>
  <c r="R73" i="19"/>
  <c r="S73" i="19"/>
  <c r="T73" i="19"/>
  <c r="U73" i="19"/>
  <c r="V73" i="19"/>
  <c r="W73" i="19"/>
  <c r="X73" i="19"/>
  <c r="AV73" i="19" s="1"/>
  <c r="Y73" i="19"/>
  <c r="Z73" i="19"/>
  <c r="AA73" i="19"/>
  <c r="AB73" i="19"/>
  <c r="AC73" i="19"/>
  <c r="AD73" i="19"/>
  <c r="AE73" i="19"/>
  <c r="AF73" i="19"/>
  <c r="C74" i="19"/>
  <c r="D74" i="19"/>
  <c r="E74" i="19"/>
  <c r="F74" i="19"/>
  <c r="G74" i="19"/>
  <c r="H74" i="19"/>
  <c r="I74" i="19"/>
  <c r="J74" i="19"/>
  <c r="L74" i="19"/>
  <c r="M74" i="19"/>
  <c r="N74" i="19"/>
  <c r="O74" i="19"/>
  <c r="P74" i="19"/>
  <c r="Q74" i="19"/>
  <c r="R74" i="19"/>
  <c r="S74" i="19"/>
  <c r="T74" i="19"/>
  <c r="U74" i="19"/>
  <c r="V74" i="19"/>
  <c r="W74" i="19"/>
  <c r="X74" i="19"/>
  <c r="AV74" i="19" s="1"/>
  <c r="Y74" i="19"/>
  <c r="Z74" i="19"/>
  <c r="AA74" i="19"/>
  <c r="AB74" i="19"/>
  <c r="AC74" i="19"/>
  <c r="AD74" i="19"/>
  <c r="AE74" i="19"/>
  <c r="AF74" i="19"/>
  <c r="C75" i="19"/>
  <c r="D75" i="19"/>
  <c r="E75" i="19"/>
  <c r="F75" i="19"/>
  <c r="G75" i="19"/>
  <c r="H75" i="19"/>
  <c r="I75" i="19"/>
  <c r="J75" i="19"/>
  <c r="L75" i="19"/>
  <c r="M75" i="19"/>
  <c r="N75" i="19"/>
  <c r="O75" i="19"/>
  <c r="P75" i="19"/>
  <c r="Q75" i="19"/>
  <c r="R75" i="19"/>
  <c r="S75" i="19"/>
  <c r="T75" i="19"/>
  <c r="U75" i="19"/>
  <c r="V75" i="19"/>
  <c r="W75" i="19"/>
  <c r="X75" i="19"/>
  <c r="AV75" i="19" s="1"/>
  <c r="Y75" i="19"/>
  <c r="Z75" i="19"/>
  <c r="AA75" i="19"/>
  <c r="AB75" i="19"/>
  <c r="AC75" i="19"/>
  <c r="AD75" i="19"/>
  <c r="AE75" i="19"/>
  <c r="AF75" i="19"/>
  <c r="C76" i="19"/>
  <c r="D76" i="19"/>
  <c r="E76" i="19"/>
  <c r="F76" i="19"/>
  <c r="G76" i="19"/>
  <c r="H76" i="19"/>
  <c r="I76" i="19"/>
  <c r="J76" i="19"/>
  <c r="L76" i="19"/>
  <c r="M76" i="19"/>
  <c r="N76" i="19"/>
  <c r="O76" i="19"/>
  <c r="P76" i="19"/>
  <c r="Q76" i="19"/>
  <c r="R76" i="19"/>
  <c r="S76" i="19"/>
  <c r="T76" i="19"/>
  <c r="U76" i="19"/>
  <c r="V76" i="19"/>
  <c r="W76" i="19"/>
  <c r="X76" i="19"/>
  <c r="AV76" i="19" s="1"/>
  <c r="Y76" i="19"/>
  <c r="Z76" i="19"/>
  <c r="AA76" i="19"/>
  <c r="AB76" i="19"/>
  <c r="AC76" i="19"/>
  <c r="AD76" i="19"/>
  <c r="AE76" i="19"/>
  <c r="AF76" i="19"/>
  <c r="C77" i="19"/>
  <c r="D77" i="19"/>
  <c r="E77" i="19"/>
  <c r="F77" i="19"/>
  <c r="G77" i="19"/>
  <c r="H77" i="19"/>
  <c r="I77" i="19"/>
  <c r="J77" i="19"/>
  <c r="L77" i="19"/>
  <c r="M77" i="19"/>
  <c r="N77" i="19"/>
  <c r="O77" i="19"/>
  <c r="P77" i="19"/>
  <c r="Q77" i="19"/>
  <c r="R77" i="19"/>
  <c r="S77" i="19"/>
  <c r="T77" i="19"/>
  <c r="U77" i="19"/>
  <c r="V77" i="19"/>
  <c r="W77" i="19"/>
  <c r="X77" i="19"/>
  <c r="AV77" i="19" s="1"/>
  <c r="Y77" i="19"/>
  <c r="Z77" i="19"/>
  <c r="AA77" i="19"/>
  <c r="AB77" i="19"/>
  <c r="AC77" i="19"/>
  <c r="AD77" i="19"/>
  <c r="AE77" i="19"/>
  <c r="AF77" i="19"/>
  <c r="C78" i="19"/>
  <c r="D78" i="19"/>
  <c r="E78" i="19"/>
  <c r="F78" i="19"/>
  <c r="G78" i="19"/>
  <c r="H78" i="19"/>
  <c r="I78" i="19"/>
  <c r="J78" i="19"/>
  <c r="L78" i="19"/>
  <c r="M78" i="19"/>
  <c r="N78" i="19"/>
  <c r="O78" i="19"/>
  <c r="P78" i="19"/>
  <c r="Q78" i="19"/>
  <c r="R78" i="19"/>
  <c r="S78" i="19"/>
  <c r="T78" i="19"/>
  <c r="U78" i="19"/>
  <c r="V78" i="19"/>
  <c r="W78" i="19"/>
  <c r="X78" i="19"/>
  <c r="AV78" i="19" s="1"/>
  <c r="Y78" i="19"/>
  <c r="Z78" i="19"/>
  <c r="AA78" i="19"/>
  <c r="AB78" i="19"/>
  <c r="AC78" i="19"/>
  <c r="AD78" i="19"/>
  <c r="AE78" i="19"/>
  <c r="AF78" i="19"/>
  <c r="C79" i="19"/>
  <c r="D79" i="19"/>
  <c r="E79" i="19"/>
  <c r="F79" i="19"/>
  <c r="G79" i="19"/>
  <c r="H79" i="19"/>
  <c r="I79" i="19"/>
  <c r="J79" i="19"/>
  <c r="L79" i="19"/>
  <c r="M79" i="19"/>
  <c r="N79" i="19"/>
  <c r="O79" i="19"/>
  <c r="P79" i="19"/>
  <c r="Q79" i="19"/>
  <c r="R79" i="19"/>
  <c r="S79" i="19"/>
  <c r="T79" i="19"/>
  <c r="U79" i="19"/>
  <c r="V79" i="19"/>
  <c r="W79" i="19"/>
  <c r="X79" i="19"/>
  <c r="AV79" i="19" s="1"/>
  <c r="Y79" i="19"/>
  <c r="Z79" i="19"/>
  <c r="AA79" i="19"/>
  <c r="AB79" i="19"/>
  <c r="AC79" i="19"/>
  <c r="AD79" i="19"/>
  <c r="AE79" i="19"/>
  <c r="AF79" i="19"/>
  <c r="C80" i="19"/>
  <c r="D80" i="19"/>
  <c r="E80" i="19"/>
  <c r="F80" i="19"/>
  <c r="G80" i="19"/>
  <c r="H80" i="19"/>
  <c r="I80" i="19"/>
  <c r="J80" i="19"/>
  <c r="L80" i="19"/>
  <c r="M80" i="19"/>
  <c r="N80" i="19"/>
  <c r="O80" i="19"/>
  <c r="P80" i="19"/>
  <c r="Q80" i="19"/>
  <c r="R80" i="19"/>
  <c r="S80" i="19"/>
  <c r="T80" i="19"/>
  <c r="U80" i="19"/>
  <c r="V80" i="19"/>
  <c r="W80" i="19"/>
  <c r="X80" i="19"/>
  <c r="AV80" i="19" s="1"/>
  <c r="Y80" i="19"/>
  <c r="Z80" i="19"/>
  <c r="AA80" i="19"/>
  <c r="AB80" i="19"/>
  <c r="AC80" i="19"/>
  <c r="AD80" i="19"/>
  <c r="AE80" i="19"/>
  <c r="AF80" i="19"/>
  <c r="C81" i="19"/>
  <c r="D81" i="19"/>
  <c r="E81" i="19"/>
  <c r="F81" i="19"/>
  <c r="G81" i="19"/>
  <c r="H81" i="19"/>
  <c r="I81" i="19"/>
  <c r="J81" i="19"/>
  <c r="L81" i="19"/>
  <c r="M81" i="19"/>
  <c r="N81" i="19"/>
  <c r="O81" i="19"/>
  <c r="P81" i="19"/>
  <c r="Q81" i="19"/>
  <c r="R81" i="19"/>
  <c r="S81" i="19"/>
  <c r="T81" i="19"/>
  <c r="U81" i="19"/>
  <c r="V81" i="19"/>
  <c r="W81" i="19"/>
  <c r="X81" i="19"/>
  <c r="AV81" i="19" s="1"/>
  <c r="Y81" i="19"/>
  <c r="Z81" i="19"/>
  <c r="AA81" i="19"/>
  <c r="AB81" i="19"/>
  <c r="AC81" i="19"/>
  <c r="AD81" i="19"/>
  <c r="AE81" i="19"/>
  <c r="AF81" i="19"/>
  <c r="C82" i="19"/>
  <c r="D82" i="19"/>
  <c r="E82" i="19"/>
  <c r="F82" i="19"/>
  <c r="G82" i="19"/>
  <c r="H82" i="19"/>
  <c r="I82" i="19"/>
  <c r="J82" i="19"/>
  <c r="L82" i="19"/>
  <c r="M82" i="19"/>
  <c r="N82" i="19"/>
  <c r="O82" i="19"/>
  <c r="P82" i="19"/>
  <c r="Q82" i="19"/>
  <c r="R82" i="19"/>
  <c r="S82" i="19"/>
  <c r="T82" i="19"/>
  <c r="U82" i="19"/>
  <c r="V82" i="19"/>
  <c r="W82" i="19"/>
  <c r="X82" i="19"/>
  <c r="AV82" i="19" s="1"/>
  <c r="Y82" i="19"/>
  <c r="Z82" i="19"/>
  <c r="AA82" i="19"/>
  <c r="AB82" i="19"/>
  <c r="AC82" i="19"/>
  <c r="AD82" i="19"/>
  <c r="AE82" i="19"/>
  <c r="AF82" i="19"/>
  <c r="C83" i="19"/>
  <c r="D83" i="19"/>
  <c r="E83" i="19"/>
  <c r="F83" i="19"/>
  <c r="G83" i="19"/>
  <c r="H83" i="19"/>
  <c r="I83" i="19"/>
  <c r="J83" i="19"/>
  <c r="L83" i="19"/>
  <c r="M83" i="19"/>
  <c r="N83" i="19"/>
  <c r="O83" i="19"/>
  <c r="P83" i="19"/>
  <c r="Q83" i="19"/>
  <c r="R83" i="19"/>
  <c r="S83" i="19"/>
  <c r="T83" i="19"/>
  <c r="U83" i="19"/>
  <c r="V83" i="19"/>
  <c r="W83" i="19"/>
  <c r="X83" i="19"/>
  <c r="AV83" i="19" s="1"/>
  <c r="Y83" i="19"/>
  <c r="Z83" i="19"/>
  <c r="AA83" i="19"/>
  <c r="AB83" i="19"/>
  <c r="AC83" i="19"/>
  <c r="AD83" i="19"/>
  <c r="AE83" i="19"/>
  <c r="AF83" i="19"/>
  <c r="C84" i="19"/>
  <c r="D84" i="19"/>
  <c r="E84" i="19"/>
  <c r="F84" i="19"/>
  <c r="G84" i="19"/>
  <c r="H84" i="19"/>
  <c r="I84" i="19"/>
  <c r="J84" i="19"/>
  <c r="L84" i="19"/>
  <c r="M84" i="19"/>
  <c r="N84" i="19"/>
  <c r="O84" i="19"/>
  <c r="P84" i="19"/>
  <c r="Q84" i="19"/>
  <c r="R84" i="19"/>
  <c r="S84" i="19"/>
  <c r="T84" i="19"/>
  <c r="U84" i="19"/>
  <c r="V84" i="19"/>
  <c r="W84" i="19"/>
  <c r="X84" i="19"/>
  <c r="AV84" i="19" s="1"/>
  <c r="Y84" i="19"/>
  <c r="Z84" i="19"/>
  <c r="AA84" i="19"/>
  <c r="AB84" i="19"/>
  <c r="AC84" i="19"/>
  <c r="AD84" i="19"/>
  <c r="AE84" i="19"/>
  <c r="AF84" i="19"/>
  <c r="C85" i="19"/>
  <c r="D85" i="19"/>
  <c r="E85" i="19"/>
  <c r="F85" i="19"/>
  <c r="G85" i="19"/>
  <c r="H85" i="19"/>
  <c r="I85" i="19"/>
  <c r="J85" i="19"/>
  <c r="L85" i="19"/>
  <c r="M85" i="19"/>
  <c r="N85" i="19"/>
  <c r="O85" i="19"/>
  <c r="P85" i="19"/>
  <c r="Q85" i="19"/>
  <c r="R85" i="19"/>
  <c r="S85" i="19"/>
  <c r="T85" i="19"/>
  <c r="U85" i="19"/>
  <c r="V85" i="19"/>
  <c r="W85" i="19"/>
  <c r="X85" i="19"/>
  <c r="AV85" i="19" s="1"/>
  <c r="Y85" i="19"/>
  <c r="Z85" i="19"/>
  <c r="AA85" i="19"/>
  <c r="AB85" i="19"/>
  <c r="AC85" i="19"/>
  <c r="AD85" i="19"/>
  <c r="AE85" i="19"/>
  <c r="AF85" i="19"/>
  <c r="C86" i="19"/>
  <c r="D86" i="19"/>
  <c r="E86" i="19"/>
  <c r="F86" i="19"/>
  <c r="G86" i="19"/>
  <c r="H86" i="19"/>
  <c r="I86" i="19"/>
  <c r="J86" i="19"/>
  <c r="L86" i="19"/>
  <c r="M86" i="19"/>
  <c r="N86" i="19"/>
  <c r="O86" i="19"/>
  <c r="P86" i="19"/>
  <c r="Q86" i="19"/>
  <c r="R86" i="19"/>
  <c r="S86" i="19"/>
  <c r="T86" i="19"/>
  <c r="U86" i="19"/>
  <c r="V86" i="19"/>
  <c r="W86" i="19"/>
  <c r="X86" i="19"/>
  <c r="AV86" i="19" s="1"/>
  <c r="Y86" i="19"/>
  <c r="Z86" i="19"/>
  <c r="AA86" i="19"/>
  <c r="AB86" i="19"/>
  <c r="AC86" i="19"/>
  <c r="AD86" i="19"/>
  <c r="AE86" i="19"/>
  <c r="AF86" i="19"/>
  <c r="C87" i="19"/>
  <c r="D87" i="19"/>
  <c r="E87" i="19"/>
  <c r="F87" i="19"/>
  <c r="G87" i="19"/>
  <c r="H87" i="19"/>
  <c r="I87" i="19"/>
  <c r="J87" i="19"/>
  <c r="L87" i="19"/>
  <c r="M87" i="19"/>
  <c r="N87" i="19"/>
  <c r="O87" i="19"/>
  <c r="P87" i="19"/>
  <c r="Q87" i="19"/>
  <c r="R87" i="19"/>
  <c r="S87" i="19"/>
  <c r="T87" i="19"/>
  <c r="U87" i="19"/>
  <c r="V87" i="19"/>
  <c r="W87" i="19"/>
  <c r="X87" i="19"/>
  <c r="AV87" i="19" s="1"/>
  <c r="Y87" i="19"/>
  <c r="Z87" i="19"/>
  <c r="AA87" i="19"/>
  <c r="AB87" i="19"/>
  <c r="AC87" i="19"/>
  <c r="AD87" i="19"/>
  <c r="AE87" i="19"/>
  <c r="AF87" i="19"/>
  <c r="C88" i="19"/>
  <c r="D88" i="19"/>
  <c r="E88" i="19"/>
  <c r="F88" i="19"/>
  <c r="G88" i="19"/>
  <c r="H88" i="19"/>
  <c r="I88" i="19"/>
  <c r="J88" i="19"/>
  <c r="L88" i="19"/>
  <c r="M88" i="19"/>
  <c r="N88" i="19"/>
  <c r="O88" i="19"/>
  <c r="P88" i="19"/>
  <c r="Q88" i="19"/>
  <c r="R88" i="19"/>
  <c r="S88" i="19"/>
  <c r="T88" i="19"/>
  <c r="U88" i="19"/>
  <c r="V88" i="19"/>
  <c r="W88" i="19"/>
  <c r="X88" i="19"/>
  <c r="AV88" i="19" s="1"/>
  <c r="Y88" i="19"/>
  <c r="Z88" i="19"/>
  <c r="AA88" i="19"/>
  <c r="AB88" i="19"/>
  <c r="AC88" i="19"/>
  <c r="AD88" i="19"/>
  <c r="AE88" i="19"/>
  <c r="AF88" i="19"/>
  <c r="C89" i="19"/>
  <c r="D89" i="19"/>
  <c r="E89" i="19"/>
  <c r="F89" i="19"/>
  <c r="G89" i="19"/>
  <c r="H89" i="19"/>
  <c r="I89" i="19"/>
  <c r="J89" i="19"/>
  <c r="L89" i="19"/>
  <c r="M89" i="19"/>
  <c r="N89" i="19"/>
  <c r="O89" i="19"/>
  <c r="P89" i="19"/>
  <c r="Q89" i="19"/>
  <c r="R89" i="19"/>
  <c r="S89" i="19"/>
  <c r="T89" i="19"/>
  <c r="U89" i="19"/>
  <c r="V89" i="19"/>
  <c r="W89" i="19"/>
  <c r="X89" i="19"/>
  <c r="AV89" i="19" s="1"/>
  <c r="Y89" i="19"/>
  <c r="Z89" i="19"/>
  <c r="AA89" i="19"/>
  <c r="AB89" i="19"/>
  <c r="AC89" i="19"/>
  <c r="AD89" i="19"/>
  <c r="AE89" i="19"/>
  <c r="AF89" i="19"/>
  <c r="C90" i="19"/>
  <c r="D90" i="19"/>
  <c r="E90" i="19"/>
  <c r="F90" i="19"/>
  <c r="G90" i="19"/>
  <c r="H90" i="19"/>
  <c r="I90" i="19"/>
  <c r="J90" i="19"/>
  <c r="L90" i="19"/>
  <c r="M90" i="19"/>
  <c r="N90" i="19"/>
  <c r="O90" i="19"/>
  <c r="P90" i="19"/>
  <c r="Q90" i="19"/>
  <c r="R90" i="19"/>
  <c r="S90" i="19"/>
  <c r="T90" i="19"/>
  <c r="U90" i="19"/>
  <c r="V90" i="19"/>
  <c r="W90" i="19"/>
  <c r="X90" i="19"/>
  <c r="AV90" i="19" s="1"/>
  <c r="Y90" i="19"/>
  <c r="Z90" i="19"/>
  <c r="AA90" i="19"/>
  <c r="AB90" i="19"/>
  <c r="AC90" i="19"/>
  <c r="AD90" i="19"/>
  <c r="AE90" i="19"/>
  <c r="AF90" i="19"/>
  <c r="C91" i="19"/>
  <c r="D91" i="19"/>
  <c r="E91" i="19"/>
  <c r="F91" i="19"/>
  <c r="G91" i="19"/>
  <c r="H91" i="19"/>
  <c r="I91" i="19"/>
  <c r="J91" i="19"/>
  <c r="L91" i="19"/>
  <c r="M91" i="19"/>
  <c r="N91" i="19"/>
  <c r="O91" i="19"/>
  <c r="P91" i="19"/>
  <c r="Q91" i="19"/>
  <c r="R91" i="19"/>
  <c r="S91" i="19"/>
  <c r="T91" i="19"/>
  <c r="U91" i="19"/>
  <c r="V91" i="19"/>
  <c r="W91" i="19"/>
  <c r="X91" i="19"/>
  <c r="AV91" i="19" s="1"/>
  <c r="Y91" i="19"/>
  <c r="Z91" i="19"/>
  <c r="AA91" i="19"/>
  <c r="AB91" i="19"/>
  <c r="AC91" i="19"/>
  <c r="AD91" i="19"/>
  <c r="AE91" i="19"/>
  <c r="AF91" i="19"/>
  <c r="C92" i="19"/>
  <c r="D92" i="19"/>
  <c r="E92" i="19"/>
  <c r="F92" i="19"/>
  <c r="G92" i="19"/>
  <c r="H92" i="19"/>
  <c r="I92" i="19"/>
  <c r="J92" i="19"/>
  <c r="L92" i="19"/>
  <c r="M92" i="19"/>
  <c r="N92" i="19"/>
  <c r="O92" i="19"/>
  <c r="P92" i="19"/>
  <c r="Q92" i="19"/>
  <c r="R92" i="19"/>
  <c r="S92" i="19"/>
  <c r="T92" i="19"/>
  <c r="U92" i="19"/>
  <c r="V92" i="19"/>
  <c r="W92" i="19"/>
  <c r="X92" i="19"/>
  <c r="AV92" i="19" s="1"/>
  <c r="Y92" i="19"/>
  <c r="Z92" i="19"/>
  <c r="AA92" i="19"/>
  <c r="AB92" i="19"/>
  <c r="AC92" i="19"/>
  <c r="AD92" i="19"/>
  <c r="AE92" i="19"/>
  <c r="AF92" i="19"/>
  <c r="C93" i="19"/>
  <c r="D93" i="19"/>
  <c r="E93" i="19"/>
  <c r="F93" i="19"/>
  <c r="G93" i="19"/>
  <c r="H93" i="19"/>
  <c r="I93" i="19"/>
  <c r="J93" i="19"/>
  <c r="L93" i="19"/>
  <c r="M93" i="19"/>
  <c r="N93" i="19"/>
  <c r="O93" i="19"/>
  <c r="P93" i="19"/>
  <c r="Q93" i="19"/>
  <c r="R93" i="19"/>
  <c r="S93" i="19"/>
  <c r="T93" i="19"/>
  <c r="U93" i="19"/>
  <c r="V93" i="19"/>
  <c r="W93" i="19"/>
  <c r="X93" i="19"/>
  <c r="AV93" i="19" s="1"/>
  <c r="Y93" i="19"/>
  <c r="Z93" i="19"/>
  <c r="AA93" i="19"/>
  <c r="AB93" i="19"/>
  <c r="AC93" i="19"/>
  <c r="AD93" i="19"/>
  <c r="AE93" i="19"/>
  <c r="AF93" i="19"/>
  <c r="C94" i="19"/>
  <c r="D94" i="19"/>
  <c r="E94" i="19"/>
  <c r="F94" i="19"/>
  <c r="G94" i="19"/>
  <c r="H94" i="19"/>
  <c r="I94" i="19"/>
  <c r="J94" i="19"/>
  <c r="L94" i="19"/>
  <c r="M94" i="19"/>
  <c r="N94" i="19"/>
  <c r="O94" i="19"/>
  <c r="P94" i="19"/>
  <c r="Q94" i="19"/>
  <c r="R94" i="19"/>
  <c r="S94" i="19"/>
  <c r="T94" i="19"/>
  <c r="U94" i="19"/>
  <c r="V94" i="19"/>
  <c r="W94" i="19"/>
  <c r="X94" i="19"/>
  <c r="AV94" i="19" s="1"/>
  <c r="Y94" i="19"/>
  <c r="Z94" i="19"/>
  <c r="AA94" i="19"/>
  <c r="AB94" i="19"/>
  <c r="AC94" i="19"/>
  <c r="AD94" i="19"/>
  <c r="AE94" i="19"/>
  <c r="AF94" i="19"/>
  <c r="C95" i="19"/>
  <c r="D95" i="19"/>
  <c r="E95" i="19"/>
  <c r="F95" i="19"/>
  <c r="G95" i="19"/>
  <c r="H95" i="19"/>
  <c r="I95" i="19"/>
  <c r="J95" i="19"/>
  <c r="L95" i="19"/>
  <c r="M95" i="19"/>
  <c r="N95" i="19"/>
  <c r="O95" i="19"/>
  <c r="P95" i="19"/>
  <c r="Q95" i="19"/>
  <c r="R95" i="19"/>
  <c r="S95" i="19"/>
  <c r="T95" i="19"/>
  <c r="U95" i="19"/>
  <c r="V95" i="19"/>
  <c r="W95" i="19"/>
  <c r="X95" i="19"/>
  <c r="AV95" i="19" s="1"/>
  <c r="Y95" i="19"/>
  <c r="Z95" i="19"/>
  <c r="AA95" i="19"/>
  <c r="AB95" i="19"/>
  <c r="AC95" i="19"/>
  <c r="AD95" i="19"/>
  <c r="AE95" i="19"/>
  <c r="AF95" i="19"/>
  <c r="C96" i="19"/>
  <c r="D96" i="19"/>
  <c r="E96" i="19"/>
  <c r="F96" i="19"/>
  <c r="G96" i="19"/>
  <c r="H96" i="19"/>
  <c r="I96" i="19"/>
  <c r="J96" i="19"/>
  <c r="L96" i="19"/>
  <c r="M96" i="19"/>
  <c r="N96" i="19"/>
  <c r="O96" i="19"/>
  <c r="P96" i="19"/>
  <c r="Q96" i="19"/>
  <c r="R96" i="19"/>
  <c r="S96" i="19"/>
  <c r="T96" i="19"/>
  <c r="U96" i="19"/>
  <c r="V96" i="19"/>
  <c r="W96" i="19"/>
  <c r="X96" i="19"/>
  <c r="AV96" i="19" s="1"/>
  <c r="Y96" i="19"/>
  <c r="Z96" i="19"/>
  <c r="AA96" i="19"/>
  <c r="AB96" i="19"/>
  <c r="AC96" i="19"/>
  <c r="AD96" i="19"/>
  <c r="AE96" i="19"/>
  <c r="AF96" i="19"/>
  <c r="C97" i="19"/>
  <c r="D97" i="19"/>
  <c r="E97" i="19"/>
  <c r="F97" i="19"/>
  <c r="G97" i="19"/>
  <c r="H97" i="19"/>
  <c r="I97" i="19"/>
  <c r="J97" i="19"/>
  <c r="L97" i="19"/>
  <c r="M97" i="19"/>
  <c r="N97" i="19"/>
  <c r="O97" i="19"/>
  <c r="P97" i="19"/>
  <c r="Q97" i="19"/>
  <c r="R97" i="19"/>
  <c r="S97" i="19"/>
  <c r="T97" i="19"/>
  <c r="U97" i="19"/>
  <c r="V97" i="19"/>
  <c r="W97" i="19"/>
  <c r="X97" i="19"/>
  <c r="AV97" i="19" s="1"/>
  <c r="Y97" i="19"/>
  <c r="Z97" i="19"/>
  <c r="AA97" i="19"/>
  <c r="AB97" i="19"/>
  <c r="AC97" i="19"/>
  <c r="AD97" i="19"/>
  <c r="AE97" i="19"/>
  <c r="AF97" i="19"/>
  <c r="C98" i="19"/>
  <c r="D98" i="19"/>
  <c r="E98" i="19"/>
  <c r="F98" i="19"/>
  <c r="G98" i="19"/>
  <c r="H98" i="19"/>
  <c r="I98" i="19"/>
  <c r="J98" i="19"/>
  <c r="L98" i="19"/>
  <c r="M98" i="19"/>
  <c r="N98" i="19"/>
  <c r="O98" i="19"/>
  <c r="P98" i="19"/>
  <c r="Q98" i="19"/>
  <c r="R98" i="19"/>
  <c r="S98" i="19"/>
  <c r="T98" i="19"/>
  <c r="U98" i="19"/>
  <c r="V98" i="19"/>
  <c r="W98" i="19"/>
  <c r="X98" i="19"/>
  <c r="AV98" i="19" s="1"/>
  <c r="Y98" i="19"/>
  <c r="Z98" i="19"/>
  <c r="AA98" i="19"/>
  <c r="AB98" i="19"/>
  <c r="AC98" i="19"/>
  <c r="AD98" i="19"/>
  <c r="AE98" i="19"/>
  <c r="AF98" i="19"/>
  <c r="C99" i="19"/>
  <c r="D99" i="19"/>
  <c r="E99" i="19"/>
  <c r="F99" i="19"/>
  <c r="G99" i="19"/>
  <c r="H99" i="19"/>
  <c r="I99" i="19"/>
  <c r="J99" i="19"/>
  <c r="L99" i="19"/>
  <c r="M99" i="19"/>
  <c r="N99" i="19"/>
  <c r="O99" i="19"/>
  <c r="P99" i="19"/>
  <c r="Q99" i="19"/>
  <c r="R99" i="19"/>
  <c r="S99" i="19"/>
  <c r="T99" i="19"/>
  <c r="U99" i="19"/>
  <c r="V99" i="19"/>
  <c r="W99" i="19"/>
  <c r="X99" i="19"/>
  <c r="AV99" i="19" s="1"/>
  <c r="Y99" i="19"/>
  <c r="Z99" i="19"/>
  <c r="AA99" i="19"/>
  <c r="AB99" i="19"/>
  <c r="AC99" i="19"/>
  <c r="AD99" i="19"/>
  <c r="AE99" i="19"/>
  <c r="AF99" i="19"/>
  <c r="C100" i="19"/>
  <c r="D100" i="19"/>
  <c r="E100" i="19"/>
  <c r="F100" i="19"/>
  <c r="G100" i="19"/>
  <c r="H100" i="19"/>
  <c r="I100" i="19"/>
  <c r="J100" i="19"/>
  <c r="L100" i="19"/>
  <c r="M100" i="19"/>
  <c r="N100" i="19"/>
  <c r="O100" i="19"/>
  <c r="P100" i="19"/>
  <c r="Q100" i="19"/>
  <c r="R100" i="19"/>
  <c r="S100" i="19"/>
  <c r="T100" i="19"/>
  <c r="U100" i="19"/>
  <c r="V100" i="19"/>
  <c r="W100" i="19"/>
  <c r="X100" i="19"/>
  <c r="AV100" i="19" s="1"/>
  <c r="Y100" i="19"/>
  <c r="Z100" i="19"/>
  <c r="AA100" i="19"/>
  <c r="AB100" i="19"/>
  <c r="AC100" i="19"/>
  <c r="AD100" i="19"/>
  <c r="AE100" i="19"/>
  <c r="AF100" i="19"/>
  <c r="C101" i="19"/>
  <c r="D101" i="19"/>
  <c r="E101" i="19"/>
  <c r="F101" i="19"/>
  <c r="G101" i="19"/>
  <c r="H101" i="19"/>
  <c r="I101" i="19"/>
  <c r="J101" i="19"/>
  <c r="L101" i="19"/>
  <c r="M101" i="19"/>
  <c r="N101" i="19"/>
  <c r="O101" i="19"/>
  <c r="P101" i="19"/>
  <c r="Q101" i="19"/>
  <c r="R101" i="19"/>
  <c r="S101" i="19"/>
  <c r="T101" i="19"/>
  <c r="U101" i="19"/>
  <c r="V101" i="19"/>
  <c r="W101" i="19"/>
  <c r="X101" i="19"/>
  <c r="AV101" i="19" s="1"/>
  <c r="Y101" i="19"/>
  <c r="Z101" i="19"/>
  <c r="AA101" i="19"/>
  <c r="AB101" i="19"/>
  <c r="AC101" i="19"/>
  <c r="AD101" i="19"/>
  <c r="AE101" i="19"/>
  <c r="AF101" i="19"/>
  <c r="C102" i="19"/>
  <c r="D102" i="19"/>
  <c r="E102" i="19"/>
  <c r="F102" i="19"/>
  <c r="G102" i="19"/>
  <c r="H102" i="19"/>
  <c r="I102" i="19"/>
  <c r="J102" i="19"/>
  <c r="L102" i="19"/>
  <c r="M102" i="19"/>
  <c r="N102" i="19"/>
  <c r="O102" i="19"/>
  <c r="P102" i="19"/>
  <c r="Q102" i="19"/>
  <c r="R102" i="19"/>
  <c r="S102" i="19"/>
  <c r="T102" i="19"/>
  <c r="U102" i="19"/>
  <c r="V102" i="19"/>
  <c r="W102" i="19"/>
  <c r="X102" i="19"/>
  <c r="AV102" i="19" s="1"/>
  <c r="Y102" i="19"/>
  <c r="Z102" i="19"/>
  <c r="AA102" i="19"/>
  <c r="AB102" i="19"/>
  <c r="AC102" i="19"/>
  <c r="AD102" i="19"/>
  <c r="AE102" i="19"/>
  <c r="AF102" i="19"/>
  <c r="C103" i="19"/>
  <c r="D103" i="19"/>
  <c r="E103" i="19"/>
  <c r="F103" i="19"/>
  <c r="G103" i="19"/>
  <c r="H103" i="19"/>
  <c r="I103" i="19"/>
  <c r="J103" i="19"/>
  <c r="L103" i="19"/>
  <c r="M103" i="19"/>
  <c r="N103" i="19"/>
  <c r="O103" i="19"/>
  <c r="P103" i="19"/>
  <c r="Q103" i="19"/>
  <c r="R103" i="19"/>
  <c r="S103" i="19"/>
  <c r="T103" i="19"/>
  <c r="U103" i="19"/>
  <c r="V103" i="19"/>
  <c r="W103" i="19"/>
  <c r="X103" i="19"/>
  <c r="AV103" i="19" s="1"/>
  <c r="Y103" i="19"/>
  <c r="Z103" i="19"/>
  <c r="AA103" i="19"/>
  <c r="AB103" i="19"/>
  <c r="AC103" i="19"/>
  <c r="AD103" i="19"/>
  <c r="AE103" i="19"/>
  <c r="AF103" i="19"/>
  <c r="C104" i="19"/>
  <c r="D104" i="19"/>
  <c r="E104" i="19"/>
  <c r="F104" i="19"/>
  <c r="G104" i="19"/>
  <c r="H104" i="19"/>
  <c r="I104" i="19"/>
  <c r="J104" i="19"/>
  <c r="L104" i="19"/>
  <c r="M104" i="19"/>
  <c r="N104" i="19"/>
  <c r="O104" i="19"/>
  <c r="P104" i="19"/>
  <c r="Q104" i="19"/>
  <c r="R104" i="19"/>
  <c r="S104" i="19"/>
  <c r="T104" i="19"/>
  <c r="U104" i="19"/>
  <c r="V104" i="19"/>
  <c r="W104" i="19"/>
  <c r="X104" i="19"/>
  <c r="AV104" i="19" s="1"/>
  <c r="Y104" i="19"/>
  <c r="Z104" i="19"/>
  <c r="AA104" i="19"/>
  <c r="AB104" i="19"/>
  <c r="AC104" i="19"/>
  <c r="AD104" i="19"/>
  <c r="AE104" i="19"/>
  <c r="AF104" i="19"/>
  <c r="C105" i="19"/>
  <c r="D105" i="19"/>
  <c r="E105" i="19"/>
  <c r="F105" i="19"/>
  <c r="G105" i="19"/>
  <c r="H105" i="19"/>
  <c r="I105" i="19"/>
  <c r="J105" i="19"/>
  <c r="L105" i="19"/>
  <c r="M105" i="19"/>
  <c r="N105" i="19"/>
  <c r="O105" i="19"/>
  <c r="P105" i="19"/>
  <c r="Q105" i="19"/>
  <c r="R105" i="19"/>
  <c r="S105" i="19"/>
  <c r="T105" i="19"/>
  <c r="U105" i="19"/>
  <c r="V105" i="19"/>
  <c r="W105" i="19"/>
  <c r="X105" i="19"/>
  <c r="AV105" i="19" s="1"/>
  <c r="Y105" i="19"/>
  <c r="Z105" i="19"/>
  <c r="AA105" i="19"/>
  <c r="AB105" i="19"/>
  <c r="AC105" i="19"/>
  <c r="AD105" i="19"/>
  <c r="AE105" i="19"/>
  <c r="AF105" i="19"/>
  <c r="C106" i="19"/>
  <c r="D106" i="19"/>
  <c r="E106" i="19"/>
  <c r="F106" i="19"/>
  <c r="G106" i="19"/>
  <c r="H106" i="19"/>
  <c r="I106" i="19"/>
  <c r="J106" i="19"/>
  <c r="L106" i="19"/>
  <c r="M106" i="19"/>
  <c r="N106" i="19"/>
  <c r="O106" i="19"/>
  <c r="P106" i="19"/>
  <c r="Q106" i="19"/>
  <c r="R106" i="19"/>
  <c r="S106" i="19"/>
  <c r="T106" i="19"/>
  <c r="U106" i="19"/>
  <c r="V106" i="19"/>
  <c r="W106" i="19"/>
  <c r="X106" i="19"/>
  <c r="AV106" i="19" s="1"/>
  <c r="Y106" i="19"/>
  <c r="Z106" i="19"/>
  <c r="AA106" i="19"/>
  <c r="AB106" i="19"/>
  <c r="AC106" i="19"/>
  <c r="AD106" i="19"/>
  <c r="AE106" i="19"/>
  <c r="AF106" i="19"/>
  <c r="C107" i="19"/>
  <c r="D107" i="19"/>
  <c r="E107" i="19"/>
  <c r="F107" i="19"/>
  <c r="G107" i="19"/>
  <c r="H107" i="19"/>
  <c r="I107" i="19"/>
  <c r="J107" i="19"/>
  <c r="L107" i="19"/>
  <c r="M107" i="19"/>
  <c r="N107" i="19"/>
  <c r="O107" i="19"/>
  <c r="P107" i="19"/>
  <c r="Q107" i="19"/>
  <c r="R107" i="19"/>
  <c r="S107" i="19"/>
  <c r="T107" i="19"/>
  <c r="U107" i="19"/>
  <c r="V107" i="19"/>
  <c r="W107" i="19"/>
  <c r="X107" i="19"/>
  <c r="AV107" i="19" s="1"/>
  <c r="Y107" i="19"/>
  <c r="Z107" i="19"/>
  <c r="AA107" i="19"/>
  <c r="AB107" i="19"/>
  <c r="AC107" i="19"/>
  <c r="AD107" i="19"/>
  <c r="AE107" i="19"/>
  <c r="AF107" i="19"/>
  <c r="C108" i="19"/>
  <c r="D108" i="19"/>
  <c r="E108" i="19"/>
  <c r="F108" i="19"/>
  <c r="G108" i="19"/>
  <c r="H108" i="19"/>
  <c r="I108" i="19"/>
  <c r="J108" i="19"/>
  <c r="L108" i="19"/>
  <c r="M108" i="19"/>
  <c r="N108" i="19"/>
  <c r="O108" i="19"/>
  <c r="P108" i="19"/>
  <c r="Q108" i="19"/>
  <c r="R108" i="19"/>
  <c r="S108" i="19"/>
  <c r="T108" i="19"/>
  <c r="U108" i="19"/>
  <c r="V108" i="19"/>
  <c r="W108" i="19"/>
  <c r="X108" i="19"/>
  <c r="AV108" i="19" s="1"/>
  <c r="Y108" i="19"/>
  <c r="Z108" i="19"/>
  <c r="AA108" i="19"/>
  <c r="AB108" i="19"/>
  <c r="AC108" i="19"/>
  <c r="AD108" i="19"/>
  <c r="AE108" i="19"/>
  <c r="AF108" i="19"/>
  <c r="C109" i="19"/>
  <c r="D109" i="19"/>
  <c r="E109" i="19"/>
  <c r="F109" i="19"/>
  <c r="G109" i="19"/>
  <c r="H109" i="19"/>
  <c r="I109" i="19"/>
  <c r="J109" i="19"/>
  <c r="L109" i="19"/>
  <c r="M109" i="19"/>
  <c r="N109" i="19"/>
  <c r="O109" i="19"/>
  <c r="P109" i="19"/>
  <c r="Q109" i="19"/>
  <c r="R109" i="19"/>
  <c r="S109" i="19"/>
  <c r="T109" i="19"/>
  <c r="U109" i="19"/>
  <c r="V109" i="19"/>
  <c r="W109" i="19"/>
  <c r="X109" i="19"/>
  <c r="AV109" i="19" s="1"/>
  <c r="Y109" i="19"/>
  <c r="Z109" i="19"/>
  <c r="AA109" i="19"/>
  <c r="AB109" i="19"/>
  <c r="AC109" i="19"/>
  <c r="AD109" i="19"/>
  <c r="AE109" i="19"/>
  <c r="AF109" i="19"/>
  <c r="C110" i="19"/>
  <c r="D110" i="19"/>
  <c r="E110" i="19"/>
  <c r="F110" i="19"/>
  <c r="G110" i="19"/>
  <c r="H110" i="19"/>
  <c r="I110" i="19"/>
  <c r="J110" i="19"/>
  <c r="L110" i="19"/>
  <c r="M110" i="19"/>
  <c r="N110" i="19"/>
  <c r="O110" i="19"/>
  <c r="P110" i="19"/>
  <c r="Q110" i="19"/>
  <c r="R110" i="19"/>
  <c r="S110" i="19"/>
  <c r="T110" i="19"/>
  <c r="U110" i="19"/>
  <c r="V110" i="19"/>
  <c r="W110" i="19"/>
  <c r="X110" i="19"/>
  <c r="AV110" i="19" s="1"/>
  <c r="Y110" i="19"/>
  <c r="Z110" i="19"/>
  <c r="AA110" i="19"/>
  <c r="AB110" i="19"/>
  <c r="AC110" i="19"/>
  <c r="AD110" i="19"/>
  <c r="AE110" i="19"/>
  <c r="AF110" i="19"/>
  <c r="C111" i="19"/>
  <c r="D111" i="19"/>
  <c r="E111" i="19"/>
  <c r="F111" i="19"/>
  <c r="G111" i="19"/>
  <c r="H111" i="19"/>
  <c r="I111" i="19"/>
  <c r="J111" i="19"/>
  <c r="L111" i="19"/>
  <c r="M111" i="19"/>
  <c r="N111" i="19"/>
  <c r="O111" i="19"/>
  <c r="P111" i="19"/>
  <c r="Q111" i="19"/>
  <c r="R111" i="19"/>
  <c r="S111" i="19"/>
  <c r="T111" i="19"/>
  <c r="U111" i="19"/>
  <c r="V111" i="19"/>
  <c r="W111" i="19"/>
  <c r="X111" i="19"/>
  <c r="AV111" i="19" s="1"/>
  <c r="Y111" i="19"/>
  <c r="Z111" i="19"/>
  <c r="AA111" i="19"/>
  <c r="AB111" i="19"/>
  <c r="AC111" i="19"/>
  <c r="AD111" i="19"/>
  <c r="AE111" i="19"/>
  <c r="AF111" i="19"/>
  <c r="C112" i="19"/>
  <c r="D112" i="19"/>
  <c r="E112" i="19"/>
  <c r="F112" i="19"/>
  <c r="G112" i="19"/>
  <c r="H112" i="19"/>
  <c r="I112" i="19"/>
  <c r="J112" i="19"/>
  <c r="L112" i="19"/>
  <c r="M112" i="19"/>
  <c r="N112" i="19"/>
  <c r="O112" i="19"/>
  <c r="P112" i="19"/>
  <c r="Q112" i="19"/>
  <c r="R112" i="19"/>
  <c r="S112" i="19"/>
  <c r="T112" i="19"/>
  <c r="U112" i="19"/>
  <c r="V112" i="19"/>
  <c r="W112" i="19"/>
  <c r="X112" i="19"/>
  <c r="AV112" i="19" s="1"/>
  <c r="Y112" i="19"/>
  <c r="Z112" i="19"/>
  <c r="AA112" i="19"/>
  <c r="AB112" i="19"/>
  <c r="AC112" i="19"/>
  <c r="AD112" i="19"/>
  <c r="AE112" i="19"/>
  <c r="AF112" i="19"/>
  <c r="C113" i="19"/>
  <c r="D113" i="19"/>
  <c r="E113" i="19"/>
  <c r="F113" i="19"/>
  <c r="G113" i="19"/>
  <c r="H113" i="19"/>
  <c r="I113" i="19"/>
  <c r="J113" i="19"/>
  <c r="L113" i="19"/>
  <c r="M113" i="19"/>
  <c r="N113" i="19"/>
  <c r="O113" i="19"/>
  <c r="P113" i="19"/>
  <c r="Q113" i="19"/>
  <c r="R113" i="19"/>
  <c r="S113" i="19"/>
  <c r="T113" i="19"/>
  <c r="U113" i="19"/>
  <c r="V113" i="19"/>
  <c r="W113" i="19"/>
  <c r="X113" i="19"/>
  <c r="AV113" i="19" s="1"/>
  <c r="Y113" i="19"/>
  <c r="Z113" i="19"/>
  <c r="AA113" i="19"/>
  <c r="AB113" i="19"/>
  <c r="AC113" i="19"/>
  <c r="AD113" i="19"/>
  <c r="AE113" i="19"/>
  <c r="AF113" i="19"/>
  <c r="C114" i="19"/>
  <c r="D114" i="19"/>
  <c r="E114" i="19"/>
  <c r="F114" i="19"/>
  <c r="G114" i="19"/>
  <c r="H114" i="19"/>
  <c r="I114" i="19"/>
  <c r="J114" i="19"/>
  <c r="L114" i="19"/>
  <c r="M114" i="19"/>
  <c r="N114" i="19"/>
  <c r="O114" i="19"/>
  <c r="P114" i="19"/>
  <c r="Q114" i="19"/>
  <c r="R114" i="19"/>
  <c r="S114" i="19"/>
  <c r="T114" i="19"/>
  <c r="U114" i="19"/>
  <c r="V114" i="19"/>
  <c r="W114" i="19"/>
  <c r="X114" i="19"/>
  <c r="AV114" i="19" s="1"/>
  <c r="Y114" i="19"/>
  <c r="Z114" i="19"/>
  <c r="AA114" i="19"/>
  <c r="AB114" i="19"/>
  <c r="AC114" i="19"/>
  <c r="AD114" i="19"/>
  <c r="AE114" i="19"/>
  <c r="AF114" i="19"/>
  <c r="C115" i="19"/>
  <c r="D115" i="19"/>
  <c r="E115" i="19"/>
  <c r="F115" i="19"/>
  <c r="G115" i="19"/>
  <c r="H115" i="19"/>
  <c r="I115" i="19"/>
  <c r="J115" i="19"/>
  <c r="L115" i="19"/>
  <c r="M115" i="19"/>
  <c r="N115" i="19"/>
  <c r="O115" i="19"/>
  <c r="P115" i="19"/>
  <c r="Q115" i="19"/>
  <c r="R115" i="19"/>
  <c r="S115" i="19"/>
  <c r="T115" i="19"/>
  <c r="U115" i="19"/>
  <c r="V115" i="19"/>
  <c r="W115" i="19"/>
  <c r="X115" i="19"/>
  <c r="AV115" i="19" s="1"/>
  <c r="Y115" i="19"/>
  <c r="Z115" i="19"/>
  <c r="AA115" i="19"/>
  <c r="AB115" i="19"/>
  <c r="AC115" i="19"/>
  <c r="AD115" i="19"/>
  <c r="AE115" i="19"/>
  <c r="AF115" i="19"/>
  <c r="C116" i="19"/>
  <c r="D116" i="19"/>
  <c r="E116" i="19"/>
  <c r="F116" i="19"/>
  <c r="G116" i="19"/>
  <c r="H116" i="19"/>
  <c r="I116" i="19"/>
  <c r="J116" i="19"/>
  <c r="L116" i="19"/>
  <c r="M116" i="19"/>
  <c r="N116" i="19"/>
  <c r="O116" i="19"/>
  <c r="P116" i="19"/>
  <c r="Q116" i="19"/>
  <c r="R116" i="19"/>
  <c r="S116" i="19"/>
  <c r="T116" i="19"/>
  <c r="U116" i="19"/>
  <c r="V116" i="19"/>
  <c r="W116" i="19"/>
  <c r="X116" i="19"/>
  <c r="AV116" i="19" s="1"/>
  <c r="Y116" i="19"/>
  <c r="Z116" i="19"/>
  <c r="AA116" i="19"/>
  <c r="AB116" i="19"/>
  <c r="AC116" i="19"/>
  <c r="AD116" i="19"/>
  <c r="AE116" i="19"/>
  <c r="AF116" i="19"/>
  <c r="C117" i="19"/>
  <c r="D117" i="19"/>
  <c r="E117" i="19"/>
  <c r="F117" i="19"/>
  <c r="G117" i="19"/>
  <c r="H117" i="19"/>
  <c r="I117" i="19"/>
  <c r="J117" i="19"/>
  <c r="L117" i="19"/>
  <c r="M117" i="19"/>
  <c r="N117" i="19"/>
  <c r="O117" i="19"/>
  <c r="P117" i="19"/>
  <c r="Q117" i="19"/>
  <c r="R117" i="19"/>
  <c r="S117" i="19"/>
  <c r="T117" i="19"/>
  <c r="U117" i="19"/>
  <c r="V117" i="19"/>
  <c r="W117" i="19"/>
  <c r="X117" i="19"/>
  <c r="AV117" i="19" s="1"/>
  <c r="Y117" i="19"/>
  <c r="Z117" i="19"/>
  <c r="AA117" i="19"/>
  <c r="AB117" i="19"/>
  <c r="AC117" i="19"/>
  <c r="AD117" i="19"/>
  <c r="AE117" i="19"/>
  <c r="AF117" i="19"/>
  <c r="C118" i="19"/>
  <c r="D118" i="19"/>
  <c r="E118" i="19"/>
  <c r="F118" i="19"/>
  <c r="G118" i="19"/>
  <c r="H118" i="19"/>
  <c r="I118" i="19"/>
  <c r="J118" i="19"/>
  <c r="L118" i="19"/>
  <c r="M118" i="19"/>
  <c r="N118" i="19"/>
  <c r="O118" i="19"/>
  <c r="P118" i="19"/>
  <c r="Q118" i="19"/>
  <c r="R118" i="19"/>
  <c r="S118" i="19"/>
  <c r="T118" i="19"/>
  <c r="U118" i="19"/>
  <c r="V118" i="19"/>
  <c r="W118" i="19"/>
  <c r="X118" i="19"/>
  <c r="AV118" i="19" s="1"/>
  <c r="Y118" i="19"/>
  <c r="Z118" i="19"/>
  <c r="AA118" i="19"/>
  <c r="AB118" i="19"/>
  <c r="AC118" i="19"/>
  <c r="AD118" i="19"/>
  <c r="AE118" i="19"/>
  <c r="AF118" i="19"/>
  <c r="C119" i="19"/>
  <c r="D119" i="19"/>
  <c r="E119" i="19"/>
  <c r="F119" i="19"/>
  <c r="G119" i="19"/>
  <c r="H119" i="19"/>
  <c r="I119" i="19"/>
  <c r="J119" i="19"/>
  <c r="L119" i="19"/>
  <c r="M119" i="19"/>
  <c r="N119" i="19"/>
  <c r="O119" i="19"/>
  <c r="P119" i="19"/>
  <c r="Q119" i="19"/>
  <c r="R119" i="19"/>
  <c r="S119" i="19"/>
  <c r="T119" i="19"/>
  <c r="U119" i="19"/>
  <c r="V119" i="19"/>
  <c r="W119" i="19"/>
  <c r="X119" i="19"/>
  <c r="AV119" i="19" s="1"/>
  <c r="Y119" i="19"/>
  <c r="Z119" i="19"/>
  <c r="AA119" i="19"/>
  <c r="AB119" i="19"/>
  <c r="AC119" i="19"/>
  <c r="AD119" i="19"/>
  <c r="AE119" i="19"/>
  <c r="AF119" i="19"/>
  <c r="C120" i="19"/>
  <c r="D120" i="19"/>
  <c r="E120" i="19"/>
  <c r="F120" i="19"/>
  <c r="G120" i="19"/>
  <c r="H120" i="19"/>
  <c r="I120" i="19"/>
  <c r="J120" i="19"/>
  <c r="L120" i="19"/>
  <c r="M120" i="19"/>
  <c r="N120" i="19"/>
  <c r="O120" i="19"/>
  <c r="P120" i="19"/>
  <c r="Q120" i="19"/>
  <c r="R120" i="19"/>
  <c r="S120" i="19"/>
  <c r="T120" i="19"/>
  <c r="U120" i="19"/>
  <c r="V120" i="19"/>
  <c r="W120" i="19"/>
  <c r="X120" i="19"/>
  <c r="AV120" i="19" s="1"/>
  <c r="Y120" i="19"/>
  <c r="Z120" i="19"/>
  <c r="AA120" i="19"/>
  <c r="AB120" i="19"/>
  <c r="AC120" i="19"/>
  <c r="AD120" i="19"/>
  <c r="AE120" i="19"/>
  <c r="AF120" i="19"/>
  <c r="C121" i="19"/>
  <c r="D121" i="19"/>
  <c r="E121" i="19"/>
  <c r="F121" i="19"/>
  <c r="G121" i="19"/>
  <c r="H121" i="19"/>
  <c r="I121" i="19"/>
  <c r="J121" i="19"/>
  <c r="L121" i="19"/>
  <c r="M121" i="19"/>
  <c r="N121" i="19"/>
  <c r="O121" i="19"/>
  <c r="P121" i="19"/>
  <c r="Q121" i="19"/>
  <c r="R121" i="19"/>
  <c r="S121" i="19"/>
  <c r="T121" i="19"/>
  <c r="U121" i="19"/>
  <c r="V121" i="19"/>
  <c r="W121" i="19"/>
  <c r="X121" i="19"/>
  <c r="AV121" i="19" s="1"/>
  <c r="Y121" i="19"/>
  <c r="Z121" i="19"/>
  <c r="AA121" i="19"/>
  <c r="AB121" i="19"/>
  <c r="AC121" i="19"/>
  <c r="AD121" i="19"/>
  <c r="AE121" i="19"/>
  <c r="AF121" i="19"/>
  <c r="C122" i="19"/>
  <c r="D122" i="19"/>
  <c r="E122" i="19"/>
  <c r="F122" i="19"/>
  <c r="G122" i="19"/>
  <c r="H122" i="19"/>
  <c r="I122" i="19"/>
  <c r="J122" i="19"/>
  <c r="L122" i="19"/>
  <c r="M122" i="19"/>
  <c r="N122" i="19"/>
  <c r="O122" i="19"/>
  <c r="P122" i="19"/>
  <c r="Q122" i="19"/>
  <c r="R122" i="19"/>
  <c r="S122" i="19"/>
  <c r="T122" i="19"/>
  <c r="U122" i="19"/>
  <c r="V122" i="19"/>
  <c r="W122" i="19"/>
  <c r="X122" i="19"/>
  <c r="AV122" i="19" s="1"/>
  <c r="Y122" i="19"/>
  <c r="Z122" i="19"/>
  <c r="AA122" i="19"/>
  <c r="AB122" i="19"/>
  <c r="AC122" i="19"/>
  <c r="AD122" i="19"/>
  <c r="AE122" i="19"/>
  <c r="AF122" i="19"/>
  <c r="C123" i="19"/>
  <c r="D123" i="19"/>
  <c r="E123" i="19"/>
  <c r="F123" i="19"/>
  <c r="G123" i="19"/>
  <c r="H123" i="19"/>
  <c r="I123" i="19"/>
  <c r="J123" i="19"/>
  <c r="L123" i="19"/>
  <c r="M123" i="19"/>
  <c r="N123" i="19"/>
  <c r="O123" i="19"/>
  <c r="P123" i="19"/>
  <c r="Q123" i="19"/>
  <c r="R123" i="19"/>
  <c r="S123" i="19"/>
  <c r="T123" i="19"/>
  <c r="U123" i="19"/>
  <c r="V123" i="19"/>
  <c r="W123" i="19"/>
  <c r="X123" i="19"/>
  <c r="AV123" i="19" s="1"/>
  <c r="Y123" i="19"/>
  <c r="Z123" i="19"/>
  <c r="AA123" i="19"/>
  <c r="AB123" i="19"/>
  <c r="AC123" i="19"/>
  <c r="AD123" i="19"/>
  <c r="AE123" i="19"/>
  <c r="AF123" i="19"/>
  <c r="C124" i="19"/>
  <c r="D124" i="19"/>
  <c r="E124" i="19"/>
  <c r="F124" i="19"/>
  <c r="G124" i="19"/>
  <c r="H124" i="19"/>
  <c r="I124" i="19"/>
  <c r="J124" i="19"/>
  <c r="L124" i="19"/>
  <c r="M124" i="19"/>
  <c r="N124" i="19"/>
  <c r="O124" i="19"/>
  <c r="P124" i="19"/>
  <c r="Q124" i="19"/>
  <c r="R124" i="19"/>
  <c r="S124" i="19"/>
  <c r="T124" i="19"/>
  <c r="U124" i="19"/>
  <c r="V124" i="19"/>
  <c r="W124" i="19"/>
  <c r="X124" i="19"/>
  <c r="AV124" i="19" s="1"/>
  <c r="Y124" i="19"/>
  <c r="Z124" i="19"/>
  <c r="AA124" i="19"/>
  <c r="AB124" i="19"/>
  <c r="AC124" i="19"/>
  <c r="AD124" i="19"/>
  <c r="AE124" i="19"/>
  <c r="AF124" i="19"/>
  <c r="C125" i="19"/>
  <c r="D125" i="19"/>
  <c r="E125" i="19"/>
  <c r="F125" i="19"/>
  <c r="G125" i="19"/>
  <c r="H125" i="19"/>
  <c r="I125" i="19"/>
  <c r="J125" i="19"/>
  <c r="L125" i="19"/>
  <c r="M125" i="19"/>
  <c r="N125" i="19"/>
  <c r="O125" i="19"/>
  <c r="P125" i="19"/>
  <c r="Q125" i="19"/>
  <c r="R125" i="19"/>
  <c r="S125" i="19"/>
  <c r="T125" i="19"/>
  <c r="U125" i="19"/>
  <c r="V125" i="19"/>
  <c r="W125" i="19"/>
  <c r="X125" i="19"/>
  <c r="AV125" i="19" s="1"/>
  <c r="Y125" i="19"/>
  <c r="Z125" i="19"/>
  <c r="AA125" i="19"/>
  <c r="AB125" i="19"/>
  <c r="AC125" i="19"/>
  <c r="AD125" i="19"/>
  <c r="AE125" i="19"/>
  <c r="AF125" i="19"/>
  <c r="C126" i="19"/>
  <c r="D126" i="19"/>
  <c r="E126" i="19"/>
  <c r="F126" i="19"/>
  <c r="G126" i="19"/>
  <c r="H126" i="19"/>
  <c r="I126" i="19"/>
  <c r="J126" i="19"/>
  <c r="L126" i="19"/>
  <c r="M126" i="19"/>
  <c r="N126" i="19"/>
  <c r="O126" i="19"/>
  <c r="P126" i="19"/>
  <c r="Q126" i="19"/>
  <c r="R126" i="19"/>
  <c r="S126" i="19"/>
  <c r="T126" i="19"/>
  <c r="U126" i="19"/>
  <c r="V126" i="19"/>
  <c r="W126" i="19"/>
  <c r="X126" i="19"/>
  <c r="AV126" i="19" s="1"/>
  <c r="Y126" i="19"/>
  <c r="Z126" i="19"/>
  <c r="AA126" i="19"/>
  <c r="AB126" i="19"/>
  <c r="AC126" i="19"/>
  <c r="AD126" i="19"/>
  <c r="AE126" i="19"/>
  <c r="AF126" i="19"/>
  <c r="C127" i="19"/>
  <c r="D127" i="19"/>
  <c r="E127" i="19"/>
  <c r="F127" i="19"/>
  <c r="G127" i="19"/>
  <c r="H127" i="19"/>
  <c r="I127" i="19"/>
  <c r="J127" i="19"/>
  <c r="L127" i="19"/>
  <c r="M127" i="19"/>
  <c r="N127" i="19"/>
  <c r="O127" i="19"/>
  <c r="P127" i="19"/>
  <c r="Q127" i="19"/>
  <c r="R127" i="19"/>
  <c r="S127" i="19"/>
  <c r="T127" i="19"/>
  <c r="U127" i="19"/>
  <c r="V127" i="19"/>
  <c r="W127" i="19"/>
  <c r="X127" i="19"/>
  <c r="AV127" i="19" s="1"/>
  <c r="Y127" i="19"/>
  <c r="Z127" i="19"/>
  <c r="AA127" i="19"/>
  <c r="AB127" i="19"/>
  <c r="AC127" i="19"/>
  <c r="AD127" i="19"/>
  <c r="AE127" i="19"/>
  <c r="AF127" i="19"/>
  <c r="C128" i="19"/>
  <c r="D128" i="19"/>
  <c r="E128" i="19"/>
  <c r="F128" i="19"/>
  <c r="G128" i="19"/>
  <c r="H128" i="19"/>
  <c r="I128" i="19"/>
  <c r="J128" i="19"/>
  <c r="L128" i="19"/>
  <c r="M128" i="19"/>
  <c r="N128" i="19"/>
  <c r="O128" i="19"/>
  <c r="P128" i="19"/>
  <c r="Q128" i="19"/>
  <c r="R128" i="19"/>
  <c r="S128" i="19"/>
  <c r="T128" i="19"/>
  <c r="U128" i="19"/>
  <c r="V128" i="19"/>
  <c r="W128" i="19"/>
  <c r="X128" i="19"/>
  <c r="AV128" i="19" s="1"/>
  <c r="Y128" i="19"/>
  <c r="Z128" i="19"/>
  <c r="AA128" i="19"/>
  <c r="AB128" i="19"/>
  <c r="AC128" i="19"/>
  <c r="AD128" i="19"/>
  <c r="AE128" i="19"/>
  <c r="AF128" i="19"/>
  <c r="C129" i="19"/>
  <c r="D129" i="19"/>
  <c r="E129" i="19"/>
  <c r="F129" i="19"/>
  <c r="G129" i="19"/>
  <c r="H129" i="19"/>
  <c r="I129" i="19"/>
  <c r="J129" i="19"/>
  <c r="L129" i="19"/>
  <c r="M129" i="19"/>
  <c r="N129" i="19"/>
  <c r="O129" i="19"/>
  <c r="P129" i="19"/>
  <c r="Q129" i="19"/>
  <c r="R129" i="19"/>
  <c r="S129" i="19"/>
  <c r="T129" i="19"/>
  <c r="U129" i="19"/>
  <c r="V129" i="19"/>
  <c r="W129" i="19"/>
  <c r="X129" i="19"/>
  <c r="AV129" i="19" s="1"/>
  <c r="Y129" i="19"/>
  <c r="Z129" i="19"/>
  <c r="AA129" i="19"/>
  <c r="AB129" i="19"/>
  <c r="AC129" i="19"/>
  <c r="AD129" i="19"/>
  <c r="AE129" i="19"/>
  <c r="AF129" i="19"/>
  <c r="C130" i="19"/>
  <c r="D130" i="19"/>
  <c r="E130" i="19"/>
  <c r="F130" i="19"/>
  <c r="G130" i="19"/>
  <c r="H130" i="19"/>
  <c r="I130" i="19"/>
  <c r="J130" i="19"/>
  <c r="L130" i="19"/>
  <c r="M130" i="19"/>
  <c r="N130" i="19"/>
  <c r="O130" i="19"/>
  <c r="P130" i="19"/>
  <c r="Q130" i="19"/>
  <c r="R130" i="19"/>
  <c r="S130" i="19"/>
  <c r="T130" i="19"/>
  <c r="U130" i="19"/>
  <c r="V130" i="19"/>
  <c r="W130" i="19"/>
  <c r="X130" i="19"/>
  <c r="AV130" i="19" s="1"/>
  <c r="Y130" i="19"/>
  <c r="Z130" i="19"/>
  <c r="AA130" i="19"/>
  <c r="AB130" i="19"/>
  <c r="AC130" i="19"/>
  <c r="AD130" i="19"/>
  <c r="AE130" i="19"/>
  <c r="AF130" i="19"/>
  <c r="C131" i="19"/>
  <c r="D131" i="19"/>
  <c r="E131" i="19"/>
  <c r="F131" i="19"/>
  <c r="G131" i="19"/>
  <c r="H131" i="19"/>
  <c r="I131" i="19"/>
  <c r="J131" i="19"/>
  <c r="L131" i="19"/>
  <c r="M131" i="19"/>
  <c r="N131" i="19"/>
  <c r="O131" i="19"/>
  <c r="P131" i="19"/>
  <c r="Q131" i="19"/>
  <c r="R131" i="19"/>
  <c r="S131" i="19"/>
  <c r="T131" i="19"/>
  <c r="U131" i="19"/>
  <c r="V131" i="19"/>
  <c r="W131" i="19"/>
  <c r="X131" i="19"/>
  <c r="AV131" i="19" s="1"/>
  <c r="Y131" i="19"/>
  <c r="Z131" i="19"/>
  <c r="AA131" i="19"/>
  <c r="AB131" i="19"/>
  <c r="AC131" i="19"/>
  <c r="AD131" i="19"/>
  <c r="AE131" i="19"/>
  <c r="AF131" i="19"/>
  <c r="C132" i="19"/>
  <c r="D132" i="19"/>
  <c r="E132" i="19"/>
  <c r="F132" i="19"/>
  <c r="G132" i="19"/>
  <c r="H132" i="19"/>
  <c r="I132" i="19"/>
  <c r="J132" i="19"/>
  <c r="L132" i="19"/>
  <c r="M132" i="19"/>
  <c r="N132" i="19"/>
  <c r="O132" i="19"/>
  <c r="P132" i="19"/>
  <c r="Q132" i="19"/>
  <c r="R132" i="19"/>
  <c r="S132" i="19"/>
  <c r="T132" i="19"/>
  <c r="U132" i="19"/>
  <c r="V132" i="19"/>
  <c r="W132" i="19"/>
  <c r="X132" i="19"/>
  <c r="AV132" i="19" s="1"/>
  <c r="Y132" i="19"/>
  <c r="Z132" i="19"/>
  <c r="AA132" i="19"/>
  <c r="AB132" i="19"/>
  <c r="AC132" i="19"/>
  <c r="AD132" i="19"/>
  <c r="AE132" i="19"/>
  <c r="AF132" i="19"/>
  <c r="C133" i="19"/>
  <c r="D133" i="19"/>
  <c r="E133" i="19"/>
  <c r="F133" i="19"/>
  <c r="G133" i="19"/>
  <c r="H133" i="19"/>
  <c r="I133" i="19"/>
  <c r="J133" i="19"/>
  <c r="L133" i="19"/>
  <c r="M133" i="19"/>
  <c r="N133" i="19"/>
  <c r="O133" i="19"/>
  <c r="P133" i="19"/>
  <c r="Q133" i="19"/>
  <c r="R133" i="19"/>
  <c r="S133" i="19"/>
  <c r="T133" i="19"/>
  <c r="U133" i="19"/>
  <c r="V133" i="19"/>
  <c r="W133" i="19"/>
  <c r="X133" i="19"/>
  <c r="AV133" i="19" s="1"/>
  <c r="Y133" i="19"/>
  <c r="Z133" i="19"/>
  <c r="AA133" i="19"/>
  <c r="AB133" i="19"/>
  <c r="AC133" i="19"/>
  <c r="AD133" i="19"/>
  <c r="AE133" i="19"/>
  <c r="AF133" i="19"/>
  <c r="C134" i="19"/>
  <c r="D134" i="19"/>
  <c r="E134" i="19"/>
  <c r="F134" i="19"/>
  <c r="G134" i="19"/>
  <c r="H134" i="19"/>
  <c r="I134" i="19"/>
  <c r="J134" i="19"/>
  <c r="L134" i="19"/>
  <c r="M134" i="19"/>
  <c r="N134" i="19"/>
  <c r="O134" i="19"/>
  <c r="P134" i="19"/>
  <c r="Q134" i="19"/>
  <c r="R134" i="19"/>
  <c r="S134" i="19"/>
  <c r="T134" i="19"/>
  <c r="U134" i="19"/>
  <c r="V134" i="19"/>
  <c r="W134" i="19"/>
  <c r="X134" i="19"/>
  <c r="AV134" i="19" s="1"/>
  <c r="Y134" i="19"/>
  <c r="Z134" i="19"/>
  <c r="AA134" i="19"/>
  <c r="AB134" i="19"/>
  <c r="AC134" i="19"/>
  <c r="AD134" i="19"/>
  <c r="AE134" i="19"/>
  <c r="AF134" i="19"/>
  <c r="C135" i="19"/>
  <c r="D135" i="19"/>
  <c r="E135" i="19"/>
  <c r="F135" i="19"/>
  <c r="G135" i="19"/>
  <c r="H135" i="19"/>
  <c r="I135" i="19"/>
  <c r="J135" i="19"/>
  <c r="L135" i="19"/>
  <c r="M135" i="19"/>
  <c r="N135" i="19"/>
  <c r="O135" i="19"/>
  <c r="P135" i="19"/>
  <c r="Q135" i="19"/>
  <c r="R135" i="19"/>
  <c r="S135" i="19"/>
  <c r="T135" i="19"/>
  <c r="U135" i="19"/>
  <c r="V135" i="19"/>
  <c r="W135" i="19"/>
  <c r="X135" i="19"/>
  <c r="AV135" i="19" s="1"/>
  <c r="Y135" i="19"/>
  <c r="Z135" i="19"/>
  <c r="AA135" i="19"/>
  <c r="AB135" i="19"/>
  <c r="AC135" i="19"/>
  <c r="AD135" i="19"/>
  <c r="AE135" i="19"/>
  <c r="AF135" i="19"/>
  <c r="C136" i="19"/>
  <c r="D136" i="19"/>
  <c r="E136" i="19"/>
  <c r="F136" i="19"/>
  <c r="G136" i="19"/>
  <c r="H136" i="19"/>
  <c r="I136" i="19"/>
  <c r="J136" i="19"/>
  <c r="L136" i="19"/>
  <c r="M136" i="19"/>
  <c r="N136" i="19"/>
  <c r="O136" i="19"/>
  <c r="P136" i="19"/>
  <c r="Q136" i="19"/>
  <c r="R136" i="19"/>
  <c r="S136" i="19"/>
  <c r="T136" i="19"/>
  <c r="U136" i="19"/>
  <c r="V136" i="19"/>
  <c r="W136" i="19"/>
  <c r="X136" i="19"/>
  <c r="AV136" i="19" s="1"/>
  <c r="Y136" i="19"/>
  <c r="Z136" i="19"/>
  <c r="AA136" i="19"/>
  <c r="AB136" i="19"/>
  <c r="AC136" i="19"/>
  <c r="AD136" i="19"/>
  <c r="AE136" i="19"/>
  <c r="AF136" i="19"/>
  <c r="C137" i="19"/>
  <c r="D137" i="19"/>
  <c r="E137" i="19"/>
  <c r="F137" i="19"/>
  <c r="G137" i="19"/>
  <c r="H137" i="19"/>
  <c r="I137" i="19"/>
  <c r="J137" i="19"/>
  <c r="L137" i="19"/>
  <c r="M137" i="19"/>
  <c r="N137" i="19"/>
  <c r="O137" i="19"/>
  <c r="P137" i="19"/>
  <c r="Q137" i="19"/>
  <c r="R137" i="19"/>
  <c r="S137" i="19"/>
  <c r="T137" i="19"/>
  <c r="U137" i="19"/>
  <c r="V137" i="19"/>
  <c r="W137" i="19"/>
  <c r="X137" i="19"/>
  <c r="AV137" i="19" s="1"/>
  <c r="Y137" i="19"/>
  <c r="Z137" i="19"/>
  <c r="AA137" i="19"/>
  <c r="AB137" i="19"/>
  <c r="AC137" i="19"/>
  <c r="AD137" i="19"/>
  <c r="AE137" i="19"/>
  <c r="AF137" i="19"/>
  <c r="C138" i="19"/>
  <c r="D138" i="19"/>
  <c r="E138" i="19"/>
  <c r="F138" i="19"/>
  <c r="G138" i="19"/>
  <c r="H138" i="19"/>
  <c r="I138" i="19"/>
  <c r="J138" i="19"/>
  <c r="L138" i="19"/>
  <c r="M138" i="19"/>
  <c r="N138" i="19"/>
  <c r="O138" i="19"/>
  <c r="P138" i="19"/>
  <c r="Q138" i="19"/>
  <c r="R138" i="19"/>
  <c r="S138" i="19"/>
  <c r="T138" i="19"/>
  <c r="U138" i="19"/>
  <c r="V138" i="19"/>
  <c r="W138" i="19"/>
  <c r="X138" i="19"/>
  <c r="AV138" i="19" s="1"/>
  <c r="Y138" i="19"/>
  <c r="Z138" i="19"/>
  <c r="AA138" i="19"/>
  <c r="AB138" i="19"/>
  <c r="AC138" i="19"/>
  <c r="AD138" i="19"/>
  <c r="AE138" i="19"/>
  <c r="AF138" i="19"/>
  <c r="C139" i="19"/>
  <c r="D139" i="19"/>
  <c r="E139" i="19"/>
  <c r="F139" i="19"/>
  <c r="G139" i="19"/>
  <c r="H139" i="19"/>
  <c r="I139" i="19"/>
  <c r="J139" i="19"/>
  <c r="L139" i="19"/>
  <c r="M139" i="19"/>
  <c r="N139" i="19"/>
  <c r="O139" i="19"/>
  <c r="P139" i="19"/>
  <c r="Q139" i="19"/>
  <c r="R139" i="19"/>
  <c r="S139" i="19"/>
  <c r="T139" i="19"/>
  <c r="U139" i="19"/>
  <c r="V139" i="19"/>
  <c r="W139" i="19"/>
  <c r="X139" i="19"/>
  <c r="AV139" i="19" s="1"/>
  <c r="Y139" i="19"/>
  <c r="Z139" i="19"/>
  <c r="AA139" i="19"/>
  <c r="AB139" i="19"/>
  <c r="AC139" i="19"/>
  <c r="AD139" i="19"/>
  <c r="AE139" i="19"/>
  <c r="AF139" i="19"/>
  <c r="C140" i="19"/>
  <c r="D140" i="19"/>
  <c r="E140" i="19"/>
  <c r="F140" i="19"/>
  <c r="G140" i="19"/>
  <c r="H140" i="19"/>
  <c r="I140" i="19"/>
  <c r="J140" i="19"/>
  <c r="L140" i="19"/>
  <c r="M140" i="19"/>
  <c r="N140" i="19"/>
  <c r="O140" i="19"/>
  <c r="P140" i="19"/>
  <c r="Q140" i="19"/>
  <c r="R140" i="19"/>
  <c r="S140" i="19"/>
  <c r="T140" i="19"/>
  <c r="U140" i="19"/>
  <c r="V140" i="19"/>
  <c r="W140" i="19"/>
  <c r="X140" i="19"/>
  <c r="AV140" i="19" s="1"/>
  <c r="Y140" i="19"/>
  <c r="Z140" i="19"/>
  <c r="AA140" i="19"/>
  <c r="AB140" i="19"/>
  <c r="AC140" i="19"/>
  <c r="AD140" i="19"/>
  <c r="AE140" i="19"/>
  <c r="AF140" i="19"/>
  <c r="C141" i="19"/>
  <c r="D141" i="19"/>
  <c r="E141" i="19"/>
  <c r="F141" i="19"/>
  <c r="G141" i="19"/>
  <c r="H141" i="19"/>
  <c r="I141" i="19"/>
  <c r="J141" i="19"/>
  <c r="L141" i="19"/>
  <c r="M141" i="19"/>
  <c r="N141" i="19"/>
  <c r="O141" i="19"/>
  <c r="P141" i="19"/>
  <c r="Q141" i="19"/>
  <c r="R141" i="19"/>
  <c r="S141" i="19"/>
  <c r="T141" i="19"/>
  <c r="U141" i="19"/>
  <c r="V141" i="19"/>
  <c r="W141" i="19"/>
  <c r="X141" i="19"/>
  <c r="AV141" i="19" s="1"/>
  <c r="Y141" i="19"/>
  <c r="Z141" i="19"/>
  <c r="AA141" i="19"/>
  <c r="AB141" i="19"/>
  <c r="AC141" i="19"/>
  <c r="AD141" i="19"/>
  <c r="AE141" i="19"/>
  <c r="AF141" i="19"/>
  <c r="C142" i="19"/>
  <c r="D142" i="19"/>
  <c r="E142" i="19"/>
  <c r="F142" i="19"/>
  <c r="G142" i="19"/>
  <c r="H142" i="19"/>
  <c r="I142" i="19"/>
  <c r="J142" i="19"/>
  <c r="L142" i="19"/>
  <c r="M142" i="19"/>
  <c r="N142" i="19"/>
  <c r="O142" i="19"/>
  <c r="P142" i="19"/>
  <c r="Q142" i="19"/>
  <c r="R142" i="19"/>
  <c r="S142" i="19"/>
  <c r="T142" i="19"/>
  <c r="U142" i="19"/>
  <c r="V142" i="19"/>
  <c r="W142" i="19"/>
  <c r="X142" i="19"/>
  <c r="AV142" i="19" s="1"/>
  <c r="Y142" i="19"/>
  <c r="Z142" i="19"/>
  <c r="AA142" i="19"/>
  <c r="AB142" i="19"/>
  <c r="AC142" i="19"/>
  <c r="AD142" i="19"/>
  <c r="AE142" i="19"/>
  <c r="AF142" i="19"/>
  <c r="C143" i="19"/>
  <c r="D143" i="19"/>
  <c r="E143" i="19"/>
  <c r="F143" i="19"/>
  <c r="G143" i="19"/>
  <c r="H143" i="19"/>
  <c r="I143" i="19"/>
  <c r="J143" i="19"/>
  <c r="L143" i="19"/>
  <c r="M143" i="19"/>
  <c r="N143" i="19"/>
  <c r="O143" i="19"/>
  <c r="P143" i="19"/>
  <c r="Q143" i="19"/>
  <c r="R143" i="19"/>
  <c r="S143" i="19"/>
  <c r="T143" i="19"/>
  <c r="U143" i="19"/>
  <c r="V143" i="19"/>
  <c r="W143" i="19"/>
  <c r="X143" i="19"/>
  <c r="AV143" i="19" s="1"/>
  <c r="Y143" i="19"/>
  <c r="Z143" i="19"/>
  <c r="AA143" i="19"/>
  <c r="AB143" i="19"/>
  <c r="AC143" i="19"/>
  <c r="AD143" i="19"/>
  <c r="AE143" i="19"/>
  <c r="AF143" i="19"/>
  <c r="C144" i="19"/>
  <c r="D144" i="19"/>
  <c r="E144" i="19"/>
  <c r="F144" i="19"/>
  <c r="G144" i="19"/>
  <c r="H144" i="19"/>
  <c r="I144" i="19"/>
  <c r="J144" i="19"/>
  <c r="L144" i="19"/>
  <c r="M144" i="19"/>
  <c r="N144" i="19"/>
  <c r="O144" i="19"/>
  <c r="P144" i="19"/>
  <c r="Q144" i="19"/>
  <c r="R144" i="19"/>
  <c r="S144" i="19"/>
  <c r="T144" i="19"/>
  <c r="U144" i="19"/>
  <c r="V144" i="19"/>
  <c r="W144" i="19"/>
  <c r="X144" i="19"/>
  <c r="AV144" i="19" s="1"/>
  <c r="Y144" i="19"/>
  <c r="Z144" i="19"/>
  <c r="AA144" i="19"/>
  <c r="AB144" i="19"/>
  <c r="AC144" i="19"/>
  <c r="AD144" i="19"/>
  <c r="AE144" i="19"/>
  <c r="AF144" i="19"/>
  <c r="C145" i="19"/>
  <c r="D145" i="19"/>
  <c r="E145" i="19"/>
  <c r="F145" i="19"/>
  <c r="G145" i="19"/>
  <c r="H145" i="19"/>
  <c r="I145" i="19"/>
  <c r="J145" i="19"/>
  <c r="L145" i="19"/>
  <c r="M145" i="19"/>
  <c r="N145" i="19"/>
  <c r="O145" i="19"/>
  <c r="P145" i="19"/>
  <c r="Q145" i="19"/>
  <c r="R145" i="19"/>
  <c r="S145" i="19"/>
  <c r="T145" i="19"/>
  <c r="U145" i="19"/>
  <c r="V145" i="19"/>
  <c r="W145" i="19"/>
  <c r="X145" i="19"/>
  <c r="AV145" i="19" s="1"/>
  <c r="Y145" i="19"/>
  <c r="Z145" i="19"/>
  <c r="AA145" i="19"/>
  <c r="AB145" i="19"/>
  <c r="AC145" i="19"/>
  <c r="AD145" i="19"/>
  <c r="AE145" i="19"/>
  <c r="AF145" i="19"/>
  <c r="C146" i="19"/>
  <c r="D146" i="19"/>
  <c r="E146" i="19"/>
  <c r="F146" i="19"/>
  <c r="G146" i="19"/>
  <c r="H146" i="19"/>
  <c r="I146" i="19"/>
  <c r="J146" i="19"/>
  <c r="L146" i="19"/>
  <c r="M146" i="19"/>
  <c r="N146" i="19"/>
  <c r="O146" i="19"/>
  <c r="P146" i="19"/>
  <c r="Q146" i="19"/>
  <c r="R146" i="19"/>
  <c r="S146" i="19"/>
  <c r="T146" i="19"/>
  <c r="U146" i="19"/>
  <c r="V146" i="19"/>
  <c r="W146" i="19"/>
  <c r="X146" i="19"/>
  <c r="AV146" i="19" s="1"/>
  <c r="Y146" i="19"/>
  <c r="Z146" i="19"/>
  <c r="AA146" i="19"/>
  <c r="AB146" i="19"/>
  <c r="AC146" i="19"/>
  <c r="AD146" i="19"/>
  <c r="AE146" i="19"/>
  <c r="AF146" i="19"/>
  <c r="C147" i="19"/>
  <c r="D147" i="19"/>
  <c r="E147" i="19"/>
  <c r="F147" i="19"/>
  <c r="G147" i="19"/>
  <c r="H147" i="19"/>
  <c r="I147" i="19"/>
  <c r="J147" i="19"/>
  <c r="L147" i="19"/>
  <c r="M147" i="19"/>
  <c r="N147" i="19"/>
  <c r="O147" i="19"/>
  <c r="P147" i="19"/>
  <c r="Q147" i="19"/>
  <c r="R147" i="19"/>
  <c r="S147" i="19"/>
  <c r="T147" i="19"/>
  <c r="U147" i="19"/>
  <c r="V147" i="19"/>
  <c r="W147" i="19"/>
  <c r="X147" i="19"/>
  <c r="AV147" i="19" s="1"/>
  <c r="Y147" i="19"/>
  <c r="Z147" i="19"/>
  <c r="AA147" i="19"/>
  <c r="AB147" i="19"/>
  <c r="AC147" i="19"/>
  <c r="AD147" i="19"/>
  <c r="AE147" i="19"/>
  <c r="AF147" i="19"/>
  <c r="C148" i="19"/>
  <c r="D148" i="19"/>
  <c r="E148" i="19"/>
  <c r="F148" i="19"/>
  <c r="G148" i="19"/>
  <c r="H148" i="19"/>
  <c r="I148" i="19"/>
  <c r="J148" i="19"/>
  <c r="L148" i="19"/>
  <c r="M148" i="19"/>
  <c r="N148" i="19"/>
  <c r="O148" i="19"/>
  <c r="P148" i="19"/>
  <c r="Q148" i="19"/>
  <c r="R148" i="19"/>
  <c r="S148" i="19"/>
  <c r="T148" i="19"/>
  <c r="U148" i="19"/>
  <c r="V148" i="19"/>
  <c r="W148" i="19"/>
  <c r="X148" i="19"/>
  <c r="AV148" i="19" s="1"/>
  <c r="Y148" i="19"/>
  <c r="Z148" i="19"/>
  <c r="AA148" i="19"/>
  <c r="AB148" i="19"/>
  <c r="AC148" i="19"/>
  <c r="AD148" i="19"/>
  <c r="AE148" i="19"/>
  <c r="AF148" i="19"/>
  <c r="C149" i="19"/>
  <c r="D149" i="19"/>
  <c r="E149" i="19"/>
  <c r="F149" i="19"/>
  <c r="G149" i="19"/>
  <c r="H149" i="19"/>
  <c r="I149" i="19"/>
  <c r="J149" i="19"/>
  <c r="L149" i="19"/>
  <c r="M149" i="19"/>
  <c r="N149" i="19"/>
  <c r="O149" i="19"/>
  <c r="P149" i="19"/>
  <c r="Q149" i="19"/>
  <c r="R149" i="19"/>
  <c r="S149" i="19"/>
  <c r="T149" i="19"/>
  <c r="U149" i="19"/>
  <c r="V149" i="19"/>
  <c r="W149" i="19"/>
  <c r="X149" i="19"/>
  <c r="AV149" i="19" s="1"/>
  <c r="Y149" i="19"/>
  <c r="Z149" i="19"/>
  <c r="AA149" i="19"/>
  <c r="AB149" i="19"/>
  <c r="AC149" i="19"/>
  <c r="AD149" i="19"/>
  <c r="AE149" i="19"/>
  <c r="AF149" i="19"/>
  <c r="C150" i="19"/>
  <c r="D150" i="19"/>
  <c r="E150" i="19"/>
  <c r="F150" i="19"/>
  <c r="G150" i="19"/>
  <c r="H150" i="19"/>
  <c r="I150" i="19"/>
  <c r="J150" i="19"/>
  <c r="L150" i="19"/>
  <c r="M150" i="19"/>
  <c r="N150" i="19"/>
  <c r="O150" i="19"/>
  <c r="P150" i="19"/>
  <c r="Q150" i="19"/>
  <c r="R150" i="19"/>
  <c r="S150" i="19"/>
  <c r="T150" i="19"/>
  <c r="U150" i="19"/>
  <c r="V150" i="19"/>
  <c r="W150" i="19"/>
  <c r="X150" i="19"/>
  <c r="AV150" i="19" s="1"/>
  <c r="Y150" i="19"/>
  <c r="Z150" i="19"/>
  <c r="AA150" i="19"/>
  <c r="AB150" i="19"/>
  <c r="AC150" i="19"/>
  <c r="AD150" i="19"/>
  <c r="AE150" i="19"/>
  <c r="AF150" i="19"/>
  <c r="C151" i="19"/>
  <c r="D151" i="19"/>
  <c r="E151" i="19"/>
  <c r="F151" i="19"/>
  <c r="G151" i="19"/>
  <c r="H151" i="19"/>
  <c r="I151" i="19"/>
  <c r="J151" i="19"/>
  <c r="L151" i="19"/>
  <c r="M151" i="19"/>
  <c r="N151" i="19"/>
  <c r="O151" i="19"/>
  <c r="P151" i="19"/>
  <c r="Q151" i="19"/>
  <c r="R151" i="19"/>
  <c r="S151" i="19"/>
  <c r="T151" i="19"/>
  <c r="U151" i="19"/>
  <c r="V151" i="19"/>
  <c r="W151" i="19"/>
  <c r="X151" i="19"/>
  <c r="AV151" i="19" s="1"/>
  <c r="Y151" i="19"/>
  <c r="Z151" i="19"/>
  <c r="AA151" i="19"/>
  <c r="AB151" i="19"/>
  <c r="AC151" i="19"/>
  <c r="AD151" i="19"/>
  <c r="AE151" i="19"/>
  <c r="AF151" i="19"/>
  <c r="C152" i="19"/>
  <c r="D152" i="19"/>
  <c r="E152" i="19"/>
  <c r="F152" i="19"/>
  <c r="G152" i="19"/>
  <c r="H152" i="19"/>
  <c r="I152" i="19"/>
  <c r="J152" i="19"/>
  <c r="L152" i="19"/>
  <c r="M152" i="19"/>
  <c r="N152" i="19"/>
  <c r="O152" i="19"/>
  <c r="P152" i="19"/>
  <c r="Q152" i="19"/>
  <c r="R152" i="19"/>
  <c r="S152" i="19"/>
  <c r="T152" i="19"/>
  <c r="U152" i="19"/>
  <c r="V152" i="19"/>
  <c r="W152" i="19"/>
  <c r="X152" i="19"/>
  <c r="AV152" i="19" s="1"/>
  <c r="Y152" i="19"/>
  <c r="Z152" i="19"/>
  <c r="AA152" i="19"/>
  <c r="AB152" i="19"/>
  <c r="AC152" i="19"/>
  <c r="AD152" i="19"/>
  <c r="AE152" i="19"/>
  <c r="AF152" i="19"/>
  <c r="C153" i="19"/>
  <c r="D153" i="19"/>
  <c r="E153" i="19"/>
  <c r="F153" i="19"/>
  <c r="G153" i="19"/>
  <c r="H153" i="19"/>
  <c r="I153" i="19"/>
  <c r="J153" i="19"/>
  <c r="L153" i="19"/>
  <c r="M153" i="19"/>
  <c r="N153" i="19"/>
  <c r="O153" i="19"/>
  <c r="P153" i="19"/>
  <c r="Q153" i="19"/>
  <c r="R153" i="19"/>
  <c r="S153" i="19"/>
  <c r="T153" i="19"/>
  <c r="U153" i="19"/>
  <c r="V153" i="19"/>
  <c r="W153" i="19"/>
  <c r="X153" i="19"/>
  <c r="AV153" i="19" s="1"/>
  <c r="Y153" i="19"/>
  <c r="Z153" i="19"/>
  <c r="AA153" i="19"/>
  <c r="AB153" i="19"/>
  <c r="AC153" i="19"/>
  <c r="AD153" i="19"/>
  <c r="AE153" i="19"/>
  <c r="AF153" i="19"/>
  <c r="C154" i="19"/>
  <c r="D154" i="19"/>
  <c r="E154" i="19"/>
  <c r="F154" i="19"/>
  <c r="G154" i="19"/>
  <c r="H154" i="19"/>
  <c r="I154" i="19"/>
  <c r="J154" i="19"/>
  <c r="L154" i="19"/>
  <c r="M154" i="19"/>
  <c r="N154" i="19"/>
  <c r="O154" i="19"/>
  <c r="P154" i="19"/>
  <c r="Q154" i="19"/>
  <c r="R154" i="19"/>
  <c r="S154" i="19"/>
  <c r="T154" i="19"/>
  <c r="U154" i="19"/>
  <c r="V154" i="19"/>
  <c r="W154" i="19"/>
  <c r="X154" i="19"/>
  <c r="AV154" i="19" s="1"/>
  <c r="Y154" i="19"/>
  <c r="Z154" i="19"/>
  <c r="AA154" i="19"/>
  <c r="AB154" i="19"/>
  <c r="AC154" i="19"/>
  <c r="AD154" i="19"/>
  <c r="AE154" i="19"/>
  <c r="AF154" i="19"/>
  <c r="C155" i="19"/>
  <c r="D155" i="19"/>
  <c r="E155" i="19"/>
  <c r="F155" i="19"/>
  <c r="G155" i="19"/>
  <c r="H155" i="19"/>
  <c r="I155" i="19"/>
  <c r="J155" i="19"/>
  <c r="L155" i="19"/>
  <c r="M155" i="19"/>
  <c r="N155" i="19"/>
  <c r="O155" i="19"/>
  <c r="P155" i="19"/>
  <c r="Q155" i="19"/>
  <c r="R155" i="19"/>
  <c r="S155" i="19"/>
  <c r="T155" i="19"/>
  <c r="U155" i="19"/>
  <c r="V155" i="19"/>
  <c r="W155" i="19"/>
  <c r="X155" i="19"/>
  <c r="AV155" i="19" s="1"/>
  <c r="Y155" i="19"/>
  <c r="Z155" i="19"/>
  <c r="AA155" i="19"/>
  <c r="AB155" i="19"/>
  <c r="AC155" i="19"/>
  <c r="AD155" i="19"/>
  <c r="AE155" i="19"/>
  <c r="AF155" i="19"/>
  <c r="C156" i="19"/>
  <c r="D156" i="19"/>
  <c r="E156" i="19"/>
  <c r="F156" i="19"/>
  <c r="G156" i="19"/>
  <c r="H156" i="19"/>
  <c r="I156" i="19"/>
  <c r="J156" i="19"/>
  <c r="L156" i="19"/>
  <c r="M156" i="19"/>
  <c r="N156" i="19"/>
  <c r="O156" i="19"/>
  <c r="P156" i="19"/>
  <c r="Q156" i="19"/>
  <c r="R156" i="19"/>
  <c r="S156" i="19"/>
  <c r="T156" i="19"/>
  <c r="U156" i="19"/>
  <c r="V156" i="19"/>
  <c r="W156" i="19"/>
  <c r="X156" i="19"/>
  <c r="AV156" i="19" s="1"/>
  <c r="Y156" i="19"/>
  <c r="Z156" i="19"/>
  <c r="AA156" i="19"/>
  <c r="AB156" i="19"/>
  <c r="AC156" i="19"/>
  <c r="AD156" i="19"/>
  <c r="AE156" i="19"/>
  <c r="AF156" i="19"/>
  <c r="C157" i="19"/>
  <c r="D157" i="19"/>
  <c r="E157" i="19"/>
  <c r="F157" i="19"/>
  <c r="G157" i="19"/>
  <c r="H157" i="19"/>
  <c r="I157" i="19"/>
  <c r="J157" i="19"/>
  <c r="L157" i="19"/>
  <c r="M157" i="19"/>
  <c r="N157" i="19"/>
  <c r="O157" i="19"/>
  <c r="P157" i="19"/>
  <c r="Q157" i="19"/>
  <c r="R157" i="19"/>
  <c r="S157" i="19"/>
  <c r="T157" i="19"/>
  <c r="U157" i="19"/>
  <c r="V157" i="19"/>
  <c r="W157" i="19"/>
  <c r="X157" i="19"/>
  <c r="AV157" i="19" s="1"/>
  <c r="Y157" i="19"/>
  <c r="Z157" i="19"/>
  <c r="AA157" i="19"/>
  <c r="AB157" i="19"/>
  <c r="AC157" i="19"/>
  <c r="AD157" i="19"/>
  <c r="AE157" i="19"/>
  <c r="AF157" i="19"/>
  <c r="C158" i="19"/>
  <c r="D158" i="19"/>
  <c r="E158" i="19"/>
  <c r="F158" i="19"/>
  <c r="G158" i="19"/>
  <c r="H158" i="19"/>
  <c r="I158" i="19"/>
  <c r="J158" i="19"/>
  <c r="L158" i="19"/>
  <c r="M158" i="19"/>
  <c r="N158" i="19"/>
  <c r="O158" i="19"/>
  <c r="P158" i="19"/>
  <c r="Q158" i="19"/>
  <c r="R158" i="19"/>
  <c r="S158" i="19"/>
  <c r="T158" i="19"/>
  <c r="U158" i="19"/>
  <c r="V158" i="19"/>
  <c r="W158" i="19"/>
  <c r="X158" i="19"/>
  <c r="AV158" i="19" s="1"/>
  <c r="Y158" i="19"/>
  <c r="Z158" i="19"/>
  <c r="AA158" i="19"/>
  <c r="AB158" i="19"/>
  <c r="AC158" i="19"/>
  <c r="AD158" i="19"/>
  <c r="AE158" i="19"/>
  <c r="AF158" i="19"/>
  <c r="C159" i="19"/>
  <c r="D159" i="19"/>
  <c r="E159" i="19"/>
  <c r="F159" i="19"/>
  <c r="G159" i="19"/>
  <c r="H159" i="19"/>
  <c r="I159" i="19"/>
  <c r="J159" i="19"/>
  <c r="L159" i="19"/>
  <c r="M159" i="19"/>
  <c r="N159" i="19"/>
  <c r="O159" i="19"/>
  <c r="P159" i="19"/>
  <c r="Q159" i="19"/>
  <c r="R159" i="19"/>
  <c r="S159" i="19"/>
  <c r="T159" i="19"/>
  <c r="U159" i="19"/>
  <c r="V159" i="19"/>
  <c r="W159" i="19"/>
  <c r="X159" i="19"/>
  <c r="AV159" i="19" s="1"/>
  <c r="Y159" i="19"/>
  <c r="Z159" i="19"/>
  <c r="AA159" i="19"/>
  <c r="AB159" i="19"/>
  <c r="AC159" i="19"/>
  <c r="AD159" i="19"/>
  <c r="AE159" i="19"/>
  <c r="AF159" i="19"/>
  <c r="C160" i="19"/>
  <c r="D160" i="19"/>
  <c r="E160" i="19"/>
  <c r="F160" i="19"/>
  <c r="G160" i="19"/>
  <c r="H160" i="19"/>
  <c r="I160" i="19"/>
  <c r="J160" i="19"/>
  <c r="L160" i="19"/>
  <c r="M160" i="19"/>
  <c r="N160" i="19"/>
  <c r="O160" i="19"/>
  <c r="P160" i="19"/>
  <c r="Q160" i="19"/>
  <c r="R160" i="19"/>
  <c r="S160" i="19"/>
  <c r="T160" i="19"/>
  <c r="U160" i="19"/>
  <c r="V160" i="19"/>
  <c r="W160" i="19"/>
  <c r="X160" i="19"/>
  <c r="AV160" i="19" s="1"/>
  <c r="Y160" i="19"/>
  <c r="Z160" i="19"/>
  <c r="AA160" i="19"/>
  <c r="AB160" i="19"/>
  <c r="AC160" i="19"/>
  <c r="AD160" i="19"/>
  <c r="AE160" i="19"/>
  <c r="AF160" i="19"/>
  <c r="C161" i="19"/>
  <c r="D161" i="19"/>
  <c r="E161" i="19"/>
  <c r="F161" i="19"/>
  <c r="G161" i="19"/>
  <c r="H161" i="19"/>
  <c r="I161" i="19"/>
  <c r="J161" i="19"/>
  <c r="L161" i="19"/>
  <c r="M161" i="19"/>
  <c r="N161" i="19"/>
  <c r="O161" i="19"/>
  <c r="P161" i="19"/>
  <c r="Q161" i="19"/>
  <c r="R161" i="19"/>
  <c r="S161" i="19"/>
  <c r="T161" i="19"/>
  <c r="U161" i="19"/>
  <c r="V161" i="19"/>
  <c r="W161" i="19"/>
  <c r="X161" i="19"/>
  <c r="AV161" i="19" s="1"/>
  <c r="Y161" i="19"/>
  <c r="Z161" i="19"/>
  <c r="AA161" i="19"/>
  <c r="AB161" i="19"/>
  <c r="AC161" i="19"/>
  <c r="AD161" i="19"/>
  <c r="AE161" i="19"/>
  <c r="AF161" i="19"/>
  <c r="C162" i="19"/>
  <c r="D162" i="19"/>
  <c r="E162" i="19"/>
  <c r="F162" i="19"/>
  <c r="G162" i="19"/>
  <c r="H162" i="19"/>
  <c r="I162" i="19"/>
  <c r="J162" i="19"/>
  <c r="L162" i="19"/>
  <c r="M162" i="19"/>
  <c r="N162" i="19"/>
  <c r="O162" i="19"/>
  <c r="P162" i="19"/>
  <c r="Q162" i="19"/>
  <c r="R162" i="19"/>
  <c r="S162" i="19"/>
  <c r="T162" i="19"/>
  <c r="U162" i="19"/>
  <c r="V162" i="19"/>
  <c r="W162" i="19"/>
  <c r="X162" i="19"/>
  <c r="AV162" i="19" s="1"/>
  <c r="Y162" i="19"/>
  <c r="Z162" i="19"/>
  <c r="AA162" i="19"/>
  <c r="AB162" i="19"/>
  <c r="AC162" i="19"/>
  <c r="AD162" i="19"/>
  <c r="AE162" i="19"/>
  <c r="AF162" i="19"/>
  <c r="C163" i="19"/>
  <c r="D163" i="19"/>
  <c r="E163" i="19"/>
  <c r="F163" i="19"/>
  <c r="G163" i="19"/>
  <c r="H163" i="19"/>
  <c r="I163" i="19"/>
  <c r="J163" i="19"/>
  <c r="L163" i="19"/>
  <c r="M163" i="19"/>
  <c r="N163" i="19"/>
  <c r="O163" i="19"/>
  <c r="P163" i="19"/>
  <c r="Q163" i="19"/>
  <c r="R163" i="19"/>
  <c r="S163" i="19"/>
  <c r="T163" i="19"/>
  <c r="U163" i="19"/>
  <c r="V163" i="19"/>
  <c r="W163" i="19"/>
  <c r="X163" i="19"/>
  <c r="AV163" i="19" s="1"/>
  <c r="Y163" i="19"/>
  <c r="Z163" i="19"/>
  <c r="AA163" i="19"/>
  <c r="AB163" i="19"/>
  <c r="AC163" i="19"/>
  <c r="AD163" i="19"/>
  <c r="AE163" i="19"/>
  <c r="AF163" i="19"/>
  <c r="C164" i="19"/>
  <c r="D164" i="19"/>
  <c r="E164" i="19"/>
  <c r="F164" i="19"/>
  <c r="G164" i="19"/>
  <c r="H164" i="19"/>
  <c r="I164" i="19"/>
  <c r="J164" i="19"/>
  <c r="L164" i="19"/>
  <c r="M164" i="19"/>
  <c r="N164" i="19"/>
  <c r="O164" i="19"/>
  <c r="P164" i="19"/>
  <c r="Q164" i="19"/>
  <c r="R164" i="19"/>
  <c r="S164" i="19"/>
  <c r="T164" i="19"/>
  <c r="U164" i="19"/>
  <c r="V164" i="19"/>
  <c r="W164" i="19"/>
  <c r="X164" i="19"/>
  <c r="AV164" i="19" s="1"/>
  <c r="Y164" i="19"/>
  <c r="Z164" i="19"/>
  <c r="AA164" i="19"/>
  <c r="AB164" i="19"/>
  <c r="AC164" i="19"/>
  <c r="AD164" i="19"/>
  <c r="AE164" i="19"/>
  <c r="AF164" i="19"/>
  <c r="C165" i="19"/>
  <c r="D165" i="19"/>
  <c r="E165" i="19"/>
  <c r="F165" i="19"/>
  <c r="G165" i="19"/>
  <c r="H165" i="19"/>
  <c r="I165" i="19"/>
  <c r="J165" i="19"/>
  <c r="L165" i="19"/>
  <c r="M165" i="19"/>
  <c r="N165" i="19"/>
  <c r="O165" i="19"/>
  <c r="P165" i="19"/>
  <c r="Q165" i="19"/>
  <c r="R165" i="19"/>
  <c r="S165" i="19"/>
  <c r="T165" i="19"/>
  <c r="U165" i="19"/>
  <c r="V165" i="19"/>
  <c r="W165" i="19"/>
  <c r="X165" i="19"/>
  <c r="AV165" i="19" s="1"/>
  <c r="Y165" i="19"/>
  <c r="Z165" i="19"/>
  <c r="AA165" i="19"/>
  <c r="AB165" i="19"/>
  <c r="AC165" i="19"/>
  <c r="AD165" i="19"/>
  <c r="AE165" i="19"/>
  <c r="AF165" i="19"/>
  <c r="C166" i="19"/>
  <c r="D166" i="19"/>
  <c r="E166" i="19"/>
  <c r="F166" i="19"/>
  <c r="G166" i="19"/>
  <c r="H166" i="19"/>
  <c r="I166" i="19"/>
  <c r="J166" i="19"/>
  <c r="L166" i="19"/>
  <c r="M166" i="19"/>
  <c r="N166" i="19"/>
  <c r="O166" i="19"/>
  <c r="P166" i="19"/>
  <c r="Q166" i="19"/>
  <c r="R166" i="19"/>
  <c r="S166" i="19"/>
  <c r="T166" i="19"/>
  <c r="U166" i="19"/>
  <c r="V166" i="19"/>
  <c r="W166" i="19"/>
  <c r="X166" i="19"/>
  <c r="AV166" i="19" s="1"/>
  <c r="Y166" i="19"/>
  <c r="Z166" i="19"/>
  <c r="AA166" i="19"/>
  <c r="AB166" i="19"/>
  <c r="AC166" i="19"/>
  <c r="AD166" i="19"/>
  <c r="AE166" i="19"/>
  <c r="AF166" i="19"/>
  <c r="C167" i="19"/>
  <c r="D167" i="19"/>
  <c r="E167" i="19"/>
  <c r="F167" i="19"/>
  <c r="G167" i="19"/>
  <c r="H167" i="19"/>
  <c r="I167" i="19"/>
  <c r="J167" i="19"/>
  <c r="L167" i="19"/>
  <c r="M167" i="19"/>
  <c r="N167" i="19"/>
  <c r="O167" i="19"/>
  <c r="P167" i="19"/>
  <c r="Q167" i="19"/>
  <c r="R167" i="19"/>
  <c r="S167" i="19"/>
  <c r="T167" i="19"/>
  <c r="U167" i="19"/>
  <c r="V167" i="19"/>
  <c r="W167" i="19"/>
  <c r="X167" i="19"/>
  <c r="AV167" i="19" s="1"/>
  <c r="Y167" i="19"/>
  <c r="Z167" i="19"/>
  <c r="AA167" i="19"/>
  <c r="AB167" i="19"/>
  <c r="AC167" i="19"/>
  <c r="AD167" i="19"/>
  <c r="AE167" i="19"/>
  <c r="AF167" i="19"/>
  <c r="C168" i="19"/>
  <c r="D168" i="19"/>
  <c r="E168" i="19"/>
  <c r="F168" i="19"/>
  <c r="G168" i="19"/>
  <c r="H168" i="19"/>
  <c r="I168" i="19"/>
  <c r="J168" i="19"/>
  <c r="L168" i="19"/>
  <c r="M168" i="19"/>
  <c r="N168" i="19"/>
  <c r="O168" i="19"/>
  <c r="P168" i="19"/>
  <c r="Q168" i="19"/>
  <c r="R168" i="19"/>
  <c r="S168" i="19"/>
  <c r="T168" i="19"/>
  <c r="U168" i="19"/>
  <c r="V168" i="19"/>
  <c r="W168" i="19"/>
  <c r="X168" i="19"/>
  <c r="AV168" i="19" s="1"/>
  <c r="Y168" i="19"/>
  <c r="Z168" i="19"/>
  <c r="AA168" i="19"/>
  <c r="AB168" i="19"/>
  <c r="AC168" i="19"/>
  <c r="AD168" i="19"/>
  <c r="AE168" i="19"/>
  <c r="AF168" i="19"/>
  <c r="C169" i="19"/>
  <c r="D169" i="19"/>
  <c r="E169" i="19"/>
  <c r="F169" i="19"/>
  <c r="G169" i="19"/>
  <c r="H169" i="19"/>
  <c r="I169" i="19"/>
  <c r="J169" i="19"/>
  <c r="L169" i="19"/>
  <c r="M169" i="19"/>
  <c r="N169" i="19"/>
  <c r="O169" i="19"/>
  <c r="P169" i="19"/>
  <c r="Q169" i="19"/>
  <c r="R169" i="19"/>
  <c r="S169" i="19"/>
  <c r="T169" i="19"/>
  <c r="U169" i="19"/>
  <c r="V169" i="19"/>
  <c r="W169" i="19"/>
  <c r="X169" i="19"/>
  <c r="AV169" i="19" s="1"/>
  <c r="Y169" i="19"/>
  <c r="Z169" i="19"/>
  <c r="AA169" i="19"/>
  <c r="AB169" i="19"/>
  <c r="AC169" i="19"/>
  <c r="AD169" i="19"/>
  <c r="AE169" i="19"/>
  <c r="AF169" i="19"/>
  <c r="C170" i="19"/>
  <c r="D170" i="19"/>
  <c r="E170" i="19"/>
  <c r="F170" i="19"/>
  <c r="G170" i="19"/>
  <c r="H170" i="19"/>
  <c r="I170" i="19"/>
  <c r="J170" i="19"/>
  <c r="L170" i="19"/>
  <c r="M170" i="19"/>
  <c r="N170" i="19"/>
  <c r="O170" i="19"/>
  <c r="P170" i="19"/>
  <c r="Q170" i="19"/>
  <c r="R170" i="19"/>
  <c r="S170" i="19"/>
  <c r="T170" i="19"/>
  <c r="U170" i="19"/>
  <c r="V170" i="19"/>
  <c r="W170" i="19"/>
  <c r="X170" i="19"/>
  <c r="AV170" i="19" s="1"/>
  <c r="Y170" i="19"/>
  <c r="Z170" i="19"/>
  <c r="AA170" i="19"/>
  <c r="AB170" i="19"/>
  <c r="AC170" i="19"/>
  <c r="AD170" i="19"/>
  <c r="AE170" i="19"/>
  <c r="AF170" i="19"/>
  <c r="C171" i="19"/>
  <c r="D171" i="19"/>
  <c r="E171" i="19"/>
  <c r="F171" i="19"/>
  <c r="G171" i="19"/>
  <c r="H171" i="19"/>
  <c r="I171" i="19"/>
  <c r="J171" i="19"/>
  <c r="L171" i="19"/>
  <c r="M171" i="19"/>
  <c r="N171" i="19"/>
  <c r="O171" i="19"/>
  <c r="P171" i="19"/>
  <c r="Q171" i="19"/>
  <c r="R171" i="19"/>
  <c r="S171" i="19"/>
  <c r="T171" i="19"/>
  <c r="U171" i="19"/>
  <c r="V171" i="19"/>
  <c r="W171" i="19"/>
  <c r="X171" i="19"/>
  <c r="AV171" i="19" s="1"/>
  <c r="Y171" i="19"/>
  <c r="Z171" i="19"/>
  <c r="AA171" i="19"/>
  <c r="AB171" i="19"/>
  <c r="AC171" i="19"/>
  <c r="AD171" i="19"/>
  <c r="AE171" i="19"/>
  <c r="AF171" i="19"/>
  <c r="C172" i="19"/>
  <c r="D172" i="19"/>
  <c r="E172" i="19"/>
  <c r="F172" i="19"/>
  <c r="G172" i="19"/>
  <c r="H172" i="19"/>
  <c r="I172" i="19"/>
  <c r="J172" i="19"/>
  <c r="L172" i="19"/>
  <c r="M172" i="19"/>
  <c r="N172" i="19"/>
  <c r="O172" i="19"/>
  <c r="P172" i="19"/>
  <c r="Q172" i="19"/>
  <c r="R172" i="19"/>
  <c r="S172" i="19"/>
  <c r="T172" i="19"/>
  <c r="U172" i="19"/>
  <c r="V172" i="19"/>
  <c r="W172" i="19"/>
  <c r="X172" i="19"/>
  <c r="AV172" i="19" s="1"/>
  <c r="Y172" i="19"/>
  <c r="Z172" i="19"/>
  <c r="AA172" i="19"/>
  <c r="AB172" i="19"/>
  <c r="AC172" i="19"/>
  <c r="AD172" i="19"/>
  <c r="AE172" i="19"/>
  <c r="AF172" i="19"/>
  <c r="C173" i="19"/>
  <c r="D173" i="19"/>
  <c r="E173" i="19"/>
  <c r="F173" i="19"/>
  <c r="G173" i="19"/>
  <c r="H173" i="19"/>
  <c r="I173" i="19"/>
  <c r="J173" i="19"/>
  <c r="L173" i="19"/>
  <c r="M173" i="19"/>
  <c r="N173" i="19"/>
  <c r="O173" i="19"/>
  <c r="P173" i="19"/>
  <c r="Q173" i="19"/>
  <c r="R173" i="19"/>
  <c r="S173" i="19"/>
  <c r="T173" i="19"/>
  <c r="U173" i="19"/>
  <c r="V173" i="19"/>
  <c r="W173" i="19"/>
  <c r="X173" i="19"/>
  <c r="AV173" i="19" s="1"/>
  <c r="Y173" i="19"/>
  <c r="Z173" i="19"/>
  <c r="AA173" i="19"/>
  <c r="AB173" i="19"/>
  <c r="AC173" i="19"/>
  <c r="AD173" i="19"/>
  <c r="AE173" i="19"/>
  <c r="AF173" i="19"/>
  <c r="C174" i="19"/>
  <c r="D174" i="19"/>
  <c r="E174" i="19"/>
  <c r="F174" i="19"/>
  <c r="G174" i="19"/>
  <c r="H174" i="19"/>
  <c r="I174" i="19"/>
  <c r="J174" i="19"/>
  <c r="L174" i="19"/>
  <c r="M174" i="19"/>
  <c r="N174" i="19"/>
  <c r="O174" i="19"/>
  <c r="P174" i="19"/>
  <c r="Q174" i="19"/>
  <c r="R174" i="19"/>
  <c r="S174" i="19"/>
  <c r="T174" i="19"/>
  <c r="U174" i="19"/>
  <c r="V174" i="19"/>
  <c r="W174" i="19"/>
  <c r="X174" i="19"/>
  <c r="AV174" i="19" s="1"/>
  <c r="Y174" i="19"/>
  <c r="Z174" i="19"/>
  <c r="AA174" i="19"/>
  <c r="AB174" i="19"/>
  <c r="AC174" i="19"/>
  <c r="AD174" i="19"/>
  <c r="AE174" i="19"/>
  <c r="AF174" i="19"/>
  <c r="C175" i="19"/>
  <c r="D175" i="19"/>
  <c r="E175" i="19"/>
  <c r="F175" i="19"/>
  <c r="G175" i="19"/>
  <c r="H175" i="19"/>
  <c r="I175" i="19"/>
  <c r="J175" i="19"/>
  <c r="L175" i="19"/>
  <c r="M175" i="19"/>
  <c r="N175" i="19"/>
  <c r="O175" i="19"/>
  <c r="P175" i="19"/>
  <c r="Q175" i="19"/>
  <c r="R175" i="19"/>
  <c r="S175" i="19"/>
  <c r="T175" i="19"/>
  <c r="U175" i="19"/>
  <c r="V175" i="19"/>
  <c r="W175" i="19"/>
  <c r="X175" i="19"/>
  <c r="AV175" i="19" s="1"/>
  <c r="Y175" i="19"/>
  <c r="Z175" i="19"/>
  <c r="AA175" i="19"/>
  <c r="AB175" i="19"/>
  <c r="AC175" i="19"/>
  <c r="AD175" i="19"/>
  <c r="AE175" i="19"/>
  <c r="AF175" i="19"/>
  <c r="C176" i="19"/>
  <c r="D176" i="19"/>
  <c r="E176" i="19"/>
  <c r="F176" i="19"/>
  <c r="G176" i="19"/>
  <c r="H176" i="19"/>
  <c r="I176" i="19"/>
  <c r="J176" i="19"/>
  <c r="L176" i="19"/>
  <c r="M176" i="19"/>
  <c r="N176" i="19"/>
  <c r="O176" i="19"/>
  <c r="P176" i="19"/>
  <c r="Q176" i="19"/>
  <c r="R176" i="19"/>
  <c r="S176" i="19"/>
  <c r="T176" i="19"/>
  <c r="U176" i="19"/>
  <c r="V176" i="19"/>
  <c r="W176" i="19"/>
  <c r="X176" i="19"/>
  <c r="AV176" i="19" s="1"/>
  <c r="Y176" i="19"/>
  <c r="Z176" i="19"/>
  <c r="AA176" i="19"/>
  <c r="AB176" i="19"/>
  <c r="AC176" i="19"/>
  <c r="AD176" i="19"/>
  <c r="AE176" i="19"/>
  <c r="AF176" i="19"/>
  <c r="C177" i="19"/>
  <c r="D177" i="19"/>
  <c r="E177" i="19"/>
  <c r="F177" i="19"/>
  <c r="G177" i="19"/>
  <c r="H177" i="19"/>
  <c r="I177" i="19"/>
  <c r="J177" i="19"/>
  <c r="L177" i="19"/>
  <c r="M177" i="19"/>
  <c r="N177" i="19"/>
  <c r="O177" i="19"/>
  <c r="P177" i="19"/>
  <c r="Q177" i="19"/>
  <c r="R177" i="19"/>
  <c r="S177" i="19"/>
  <c r="T177" i="19"/>
  <c r="U177" i="19"/>
  <c r="V177" i="19"/>
  <c r="W177" i="19"/>
  <c r="X177" i="19"/>
  <c r="AV177" i="19" s="1"/>
  <c r="Y177" i="19"/>
  <c r="Z177" i="19"/>
  <c r="AA177" i="19"/>
  <c r="AB177" i="19"/>
  <c r="AC177" i="19"/>
  <c r="AD177" i="19"/>
  <c r="AE177" i="19"/>
  <c r="AF177" i="19"/>
  <c r="C178" i="19"/>
  <c r="D178" i="19"/>
  <c r="E178" i="19"/>
  <c r="F178" i="19"/>
  <c r="G178" i="19"/>
  <c r="H178" i="19"/>
  <c r="I178" i="19"/>
  <c r="J178" i="19"/>
  <c r="L178" i="19"/>
  <c r="M178" i="19"/>
  <c r="N178" i="19"/>
  <c r="O178" i="19"/>
  <c r="P178" i="19"/>
  <c r="Q178" i="19"/>
  <c r="R178" i="19"/>
  <c r="S178" i="19"/>
  <c r="T178" i="19"/>
  <c r="U178" i="19"/>
  <c r="V178" i="19"/>
  <c r="W178" i="19"/>
  <c r="X178" i="19"/>
  <c r="AV178" i="19" s="1"/>
  <c r="Y178" i="19"/>
  <c r="Z178" i="19"/>
  <c r="AA178" i="19"/>
  <c r="AB178" i="19"/>
  <c r="AC178" i="19"/>
  <c r="AD178" i="19"/>
  <c r="AE178" i="19"/>
  <c r="AF178" i="19"/>
  <c r="C179" i="19"/>
  <c r="D179" i="19"/>
  <c r="E179" i="19"/>
  <c r="F179" i="19"/>
  <c r="G179" i="19"/>
  <c r="H179" i="19"/>
  <c r="I179" i="19"/>
  <c r="J179" i="19"/>
  <c r="L179" i="19"/>
  <c r="M179" i="19"/>
  <c r="N179" i="19"/>
  <c r="O179" i="19"/>
  <c r="P179" i="19"/>
  <c r="Q179" i="19"/>
  <c r="R179" i="19"/>
  <c r="S179" i="19"/>
  <c r="T179" i="19"/>
  <c r="U179" i="19"/>
  <c r="V179" i="19"/>
  <c r="W179" i="19"/>
  <c r="X179" i="19"/>
  <c r="AV179" i="19" s="1"/>
  <c r="Y179" i="19"/>
  <c r="Z179" i="19"/>
  <c r="AA179" i="19"/>
  <c r="AB179" i="19"/>
  <c r="AC179" i="19"/>
  <c r="AD179" i="19"/>
  <c r="AE179" i="19"/>
  <c r="AF179" i="19"/>
  <c r="C180" i="19"/>
  <c r="D180" i="19"/>
  <c r="E180" i="19"/>
  <c r="F180" i="19"/>
  <c r="G180" i="19"/>
  <c r="H180" i="19"/>
  <c r="I180" i="19"/>
  <c r="J180" i="19"/>
  <c r="L180" i="19"/>
  <c r="M180" i="19"/>
  <c r="N180" i="19"/>
  <c r="O180" i="19"/>
  <c r="P180" i="19"/>
  <c r="Q180" i="19"/>
  <c r="R180" i="19"/>
  <c r="S180" i="19"/>
  <c r="T180" i="19"/>
  <c r="U180" i="19"/>
  <c r="V180" i="19"/>
  <c r="W180" i="19"/>
  <c r="X180" i="19"/>
  <c r="AV180" i="19" s="1"/>
  <c r="Y180" i="19"/>
  <c r="Z180" i="19"/>
  <c r="AA180" i="19"/>
  <c r="AB180" i="19"/>
  <c r="AC180" i="19"/>
  <c r="AD180" i="19"/>
  <c r="AE180" i="19"/>
  <c r="AF180" i="19"/>
  <c r="C181" i="19"/>
  <c r="D181" i="19"/>
  <c r="E181" i="19"/>
  <c r="F181" i="19"/>
  <c r="G181" i="19"/>
  <c r="H181" i="19"/>
  <c r="I181" i="19"/>
  <c r="J181" i="19"/>
  <c r="L181" i="19"/>
  <c r="M181" i="19"/>
  <c r="N181" i="19"/>
  <c r="O181" i="19"/>
  <c r="P181" i="19"/>
  <c r="Q181" i="19"/>
  <c r="R181" i="19"/>
  <c r="S181" i="19"/>
  <c r="T181" i="19"/>
  <c r="U181" i="19"/>
  <c r="V181" i="19"/>
  <c r="W181" i="19"/>
  <c r="X181" i="19"/>
  <c r="AV181" i="19" s="1"/>
  <c r="Y181" i="19"/>
  <c r="Z181" i="19"/>
  <c r="AA181" i="19"/>
  <c r="AB181" i="19"/>
  <c r="AC181" i="19"/>
  <c r="AD181" i="19"/>
  <c r="AE181" i="19"/>
  <c r="AF181" i="19"/>
  <c r="C182" i="19"/>
  <c r="D182" i="19"/>
  <c r="E182" i="19"/>
  <c r="F182" i="19"/>
  <c r="G182" i="19"/>
  <c r="H182" i="19"/>
  <c r="I182" i="19"/>
  <c r="J182" i="19"/>
  <c r="L182" i="19"/>
  <c r="M182" i="19"/>
  <c r="N182" i="19"/>
  <c r="O182" i="19"/>
  <c r="P182" i="19"/>
  <c r="Q182" i="19"/>
  <c r="R182" i="19"/>
  <c r="S182" i="19"/>
  <c r="T182" i="19"/>
  <c r="U182" i="19"/>
  <c r="V182" i="19"/>
  <c r="W182" i="19"/>
  <c r="X182" i="19"/>
  <c r="AV182" i="19" s="1"/>
  <c r="Y182" i="19"/>
  <c r="Z182" i="19"/>
  <c r="AA182" i="19"/>
  <c r="AB182" i="19"/>
  <c r="AC182" i="19"/>
  <c r="AD182" i="19"/>
  <c r="AE182" i="19"/>
  <c r="AF182" i="19"/>
  <c r="C183" i="19"/>
  <c r="D183" i="19"/>
  <c r="E183" i="19"/>
  <c r="F183" i="19"/>
  <c r="G183" i="19"/>
  <c r="H183" i="19"/>
  <c r="I183" i="19"/>
  <c r="J183" i="19"/>
  <c r="L183" i="19"/>
  <c r="M183" i="19"/>
  <c r="N183" i="19"/>
  <c r="O183" i="19"/>
  <c r="P183" i="19"/>
  <c r="Q183" i="19"/>
  <c r="R183" i="19"/>
  <c r="S183" i="19"/>
  <c r="T183" i="19"/>
  <c r="U183" i="19"/>
  <c r="V183" i="19"/>
  <c r="W183" i="19"/>
  <c r="X183" i="19"/>
  <c r="AV183" i="19" s="1"/>
  <c r="Y183" i="19"/>
  <c r="Z183" i="19"/>
  <c r="AA183" i="19"/>
  <c r="AB183" i="19"/>
  <c r="AC183" i="19"/>
  <c r="AD183" i="19"/>
  <c r="AE183" i="19"/>
  <c r="AF183" i="19"/>
  <c r="C184" i="19"/>
  <c r="D184" i="19"/>
  <c r="E184" i="19"/>
  <c r="F184" i="19"/>
  <c r="G184" i="19"/>
  <c r="H184" i="19"/>
  <c r="I184" i="19"/>
  <c r="J184" i="19"/>
  <c r="L184" i="19"/>
  <c r="M184" i="19"/>
  <c r="N184" i="19"/>
  <c r="O184" i="19"/>
  <c r="P184" i="19"/>
  <c r="Q184" i="19"/>
  <c r="R184" i="19"/>
  <c r="S184" i="19"/>
  <c r="T184" i="19"/>
  <c r="U184" i="19"/>
  <c r="V184" i="19"/>
  <c r="W184" i="19"/>
  <c r="X184" i="19"/>
  <c r="AV184" i="19" s="1"/>
  <c r="Y184" i="19"/>
  <c r="Z184" i="19"/>
  <c r="AA184" i="19"/>
  <c r="AB184" i="19"/>
  <c r="AC184" i="19"/>
  <c r="AD184" i="19"/>
  <c r="AE184" i="19"/>
  <c r="AF184" i="19"/>
  <c r="C185" i="19"/>
  <c r="D185" i="19"/>
  <c r="E185" i="19"/>
  <c r="F185" i="19"/>
  <c r="G185" i="19"/>
  <c r="H185" i="19"/>
  <c r="I185" i="19"/>
  <c r="J185" i="19"/>
  <c r="L185" i="19"/>
  <c r="M185" i="19"/>
  <c r="N185" i="19"/>
  <c r="O185" i="19"/>
  <c r="P185" i="19"/>
  <c r="Q185" i="19"/>
  <c r="R185" i="19"/>
  <c r="S185" i="19"/>
  <c r="T185" i="19"/>
  <c r="U185" i="19"/>
  <c r="V185" i="19"/>
  <c r="W185" i="19"/>
  <c r="X185" i="19"/>
  <c r="AV185" i="19" s="1"/>
  <c r="Y185" i="19"/>
  <c r="Z185" i="19"/>
  <c r="AA185" i="19"/>
  <c r="AB185" i="19"/>
  <c r="AC185" i="19"/>
  <c r="AD185" i="19"/>
  <c r="AE185" i="19"/>
  <c r="AF185" i="19"/>
  <c r="C186" i="19"/>
  <c r="D186" i="19"/>
  <c r="E186" i="19"/>
  <c r="F186" i="19"/>
  <c r="G186" i="19"/>
  <c r="H186" i="19"/>
  <c r="I186" i="19"/>
  <c r="J186" i="19"/>
  <c r="L186" i="19"/>
  <c r="M186" i="19"/>
  <c r="N186" i="19"/>
  <c r="O186" i="19"/>
  <c r="P186" i="19"/>
  <c r="Q186" i="19"/>
  <c r="R186" i="19"/>
  <c r="S186" i="19"/>
  <c r="T186" i="19"/>
  <c r="U186" i="19"/>
  <c r="V186" i="19"/>
  <c r="W186" i="19"/>
  <c r="X186" i="19"/>
  <c r="AV186" i="19" s="1"/>
  <c r="Y186" i="19"/>
  <c r="Z186" i="19"/>
  <c r="AA186" i="19"/>
  <c r="AB186" i="19"/>
  <c r="AC186" i="19"/>
  <c r="AD186" i="19"/>
  <c r="AE186" i="19"/>
  <c r="AF186" i="19"/>
  <c r="C187" i="19"/>
  <c r="D187" i="19"/>
  <c r="E187" i="19"/>
  <c r="F187" i="19"/>
  <c r="G187" i="19"/>
  <c r="H187" i="19"/>
  <c r="I187" i="19"/>
  <c r="J187" i="19"/>
  <c r="L187" i="19"/>
  <c r="M187" i="19"/>
  <c r="N187" i="19"/>
  <c r="O187" i="19"/>
  <c r="P187" i="19"/>
  <c r="Q187" i="19"/>
  <c r="R187" i="19"/>
  <c r="S187" i="19"/>
  <c r="T187" i="19"/>
  <c r="U187" i="19"/>
  <c r="V187" i="19"/>
  <c r="W187" i="19"/>
  <c r="X187" i="19"/>
  <c r="AV187" i="19" s="1"/>
  <c r="Y187" i="19"/>
  <c r="Z187" i="19"/>
  <c r="AA187" i="19"/>
  <c r="AB187" i="19"/>
  <c r="AC187" i="19"/>
  <c r="AD187" i="19"/>
  <c r="AE187" i="19"/>
  <c r="AF187" i="19"/>
  <c r="C188" i="19"/>
  <c r="D188" i="19"/>
  <c r="E188" i="19"/>
  <c r="F188" i="19"/>
  <c r="G188" i="19"/>
  <c r="H188" i="19"/>
  <c r="I188" i="19"/>
  <c r="J188" i="19"/>
  <c r="L188" i="19"/>
  <c r="M188" i="19"/>
  <c r="N188" i="19"/>
  <c r="O188" i="19"/>
  <c r="P188" i="19"/>
  <c r="Q188" i="19"/>
  <c r="R188" i="19"/>
  <c r="S188" i="19"/>
  <c r="T188" i="19"/>
  <c r="U188" i="19"/>
  <c r="V188" i="19"/>
  <c r="W188" i="19"/>
  <c r="X188" i="19"/>
  <c r="AV188" i="19" s="1"/>
  <c r="Y188" i="19"/>
  <c r="Z188" i="19"/>
  <c r="AA188" i="19"/>
  <c r="AB188" i="19"/>
  <c r="AC188" i="19"/>
  <c r="AD188" i="19"/>
  <c r="AE188" i="19"/>
  <c r="AF188" i="19"/>
  <c r="C189" i="19"/>
  <c r="D189" i="19"/>
  <c r="E189" i="19"/>
  <c r="F189" i="19"/>
  <c r="G189" i="19"/>
  <c r="H189" i="19"/>
  <c r="I189" i="19"/>
  <c r="J189" i="19"/>
  <c r="L189" i="19"/>
  <c r="M189" i="19"/>
  <c r="N189" i="19"/>
  <c r="O189" i="19"/>
  <c r="P189" i="19"/>
  <c r="Q189" i="19"/>
  <c r="R189" i="19"/>
  <c r="S189" i="19"/>
  <c r="T189" i="19"/>
  <c r="U189" i="19"/>
  <c r="V189" i="19"/>
  <c r="W189" i="19"/>
  <c r="X189" i="19"/>
  <c r="AV189" i="19" s="1"/>
  <c r="Y189" i="19"/>
  <c r="Z189" i="19"/>
  <c r="AA189" i="19"/>
  <c r="AB189" i="19"/>
  <c r="AC189" i="19"/>
  <c r="AD189" i="19"/>
  <c r="AE189" i="19"/>
  <c r="AF189" i="19"/>
  <c r="C190" i="19"/>
  <c r="D190" i="19"/>
  <c r="E190" i="19"/>
  <c r="F190" i="19"/>
  <c r="G190" i="19"/>
  <c r="H190" i="19"/>
  <c r="I190" i="19"/>
  <c r="J190" i="19"/>
  <c r="L190" i="19"/>
  <c r="M190" i="19"/>
  <c r="N190" i="19"/>
  <c r="O190" i="19"/>
  <c r="P190" i="19"/>
  <c r="Q190" i="19"/>
  <c r="R190" i="19"/>
  <c r="S190" i="19"/>
  <c r="T190" i="19"/>
  <c r="U190" i="19"/>
  <c r="V190" i="19"/>
  <c r="W190" i="19"/>
  <c r="X190" i="19"/>
  <c r="AV190" i="19" s="1"/>
  <c r="Y190" i="19"/>
  <c r="Z190" i="19"/>
  <c r="AA190" i="19"/>
  <c r="AB190" i="19"/>
  <c r="AC190" i="19"/>
  <c r="AD190" i="19"/>
  <c r="AE190" i="19"/>
  <c r="AF190" i="19"/>
  <c r="C191" i="19"/>
  <c r="D191" i="19"/>
  <c r="E191" i="19"/>
  <c r="F191" i="19"/>
  <c r="G191" i="19"/>
  <c r="H191" i="19"/>
  <c r="I191" i="19"/>
  <c r="J191" i="19"/>
  <c r="L191" i="19"/>
  <c r="M191" i="19"/>
  <c r="N191" i="19"/>
  <c r="O191" i="19"/>
  <c r="P191" i="19"/>
  <c r="Q191" i="19"/>
  <c r="R191" i="19"/>
  <c r="S191" i="19"/>
  <c r="T191" i="19"/>
  <c r="U191" i="19"/>
  <c r="V191" i="19"/>
  <c r="W191" i="19"/>
  <c r="X191" i="19"/>
  <c r="AV191" i="19" s="1"/>
  <c r="Y191" i="19"/>
  <c r="Z191" i="19"/>
  <c r="AA191" i="19"/>
  <c r="AB191" i="19"/>
  <c r="AC191" i="19"/>
  <c r="AD191" i="19"/>
  <c r="AE191" i="19"/>
  <c r="AF191" i="19"/>
  <c r="C192" i="19"/>
  <c r="D192" i="19"/>
  <c r="E192" i="19"/>
  <c r="F192" i="19"/>
  <c r="G192" i="19"/>
  <c r="H192" i="19"/>
  <c r="I192" i="19"/>
  <c r="J192" i="19"/>
  <c r="L192" i="19"/>
  <c r="M192" i="19"/>
  <c r="N192" i="19"/>
  <c r="O192" i="19"/>
  <c r="P192" i="19"/>
  <c r="Q192" i="19"/>
  <c r="R192" i="19"/>
  <c r="S192" i="19"/>
  <c r="T192" i="19"/>
  <c r="U192" i="19"/>
  <c r="V192" i="19"/>
  <c r="W192" i="19"/>
  <c r="X192" i="19"/>
  <c r="AV192" i="19" s="1"/>
  <c r="Y192" i="19"/>
  <c r="Z192" i="19"/>
  <c r="AA192" i="19"/>
  <c r="AB192" i="19"/>
  <c r="AC192" i="19"/>
  <c r="AD192" i="19"/>
  <c r="AE192" i="19"/>
  <c r="AF192" i="19"/>
  <c r="C193" i="19"/>
  <c r="D193" i="19"/>
  <c r="E193" i="19"/>
  <c r="F193" i="19"/>
  <c r="G193" i="19"/>
  <c r="H193" i="19"/>
  <c r="I193" i="19"/>
  <c r="J193" i="19"/>
  <c r="L193" i="19"/>
  <c r="M193" i="19"/>
  <c r="N193" i="19"/>
  <c r="O193" i="19"/>
  <c r="P193" i="19"/>
  <c r="Q193" i="19"/>
  <c r="R193" i="19"/>
  <c r="S193" i="19"/>
  <c r="T193" i="19"/>
  <c r="U193" i="19"/>
  <c r="V193" i="19"/>
  <c r="W193" i="19"/>
  <c r="X193" i="19"/>
  <c r="AV193" i="19" s="1"/>
  <c r="Y193" i="19"/>
  <c r="Z193" i="19"/>
  <c r="AA193" i="19"/>
  <c r="AB193" i="19"/>
  <c r="AC193" i="19"/>
  <c r="AD193" i="19"/>
  <c r="AE193" i="19"/>
  <c r="AF193" i="19"/>
  <c r="C194" i="19"/>
  <c r="D194" i="19"/>
  <c r="E194" i="19"/>
  <c r="F194" i="19"/>
  <c r="G194" i="19"/>
  <c r="H194" i="19"/>
  <c r="I194" i="19"/>
  <c r="J194" i="19"/>
  <c r="L194" i="19"/>
  <c r="M194" i="19"/>
  <c r="N194" i="19"/>
  <c r="O194" i="19"/>
  <c r="P194" i="19"/>
  <c r="Q194" i="19"/>
  <c r="R194" i="19"/>
  <c r="S194" i="19"/>
  <c r="T194" i="19"/>
  <c r="U194" i="19"/>
  <c r="V194" i="19"/>
  <c r="W194" i="19"/>
  <c r="X194" i="19"/>
  <c r="AV194" i="19" s="1"/>
  <c r="Y194" i="19"/>
  <c r="Z194" i="19"/>
  <c r="AA194" i="19"/>
  <c r="AB194" i="19"/>
  <c r="AC194" i="19"/>
  <c r="AD194" i="19"/>
  <c r="AE194" i="19"/>
  <c r="AF194" i="19"/>
  <c r="C195" i="19"/>
  <c r="D195" i="19"/>
  <c r="E195" i="19"/>
  <c r="F195" i="19"/>
  <c r="G195" i="19"/>
  <c r="H195" i="19"/>
  <c r="I195" i="19"/>
  <c r="J195" i="19"/>
  <c r="L195" i="19"/>
  <c r="M195" i="19"/>
  <c r="N195" i="19"/>
  <c r="O195" i="19"/>
  <c r="P195" i="19"/>
  <c r="Q195" i="19"/>
  <c r="R195" i="19"/>
  <c r="S195" i="19"/>
  <c r="T195" i="19"/>
  <c r="U195" i="19"/>
  <c r="V195" i="19"/>
  <c r="W195" i="19"/>
  <c r="X195" i="19"/>
  <c r="AV195" i="19" s="1"/>
  <c r="Y195" i="19"/>
  <c r="Z195" i="19"/>
  <c r="AA195" i="19"/>
  <c r="AB195" i="19"/>
  <c r="AC195" i="19"/>
  <c r="AE195" i="19"/>
  <c r="AF195" i="19"/>
  <c r="C196" i="19"/>
  <c r="D196" i="19"/>
  <c r="E196" i="19"/>
  <c r="F196" i="19"/>
  <c r="G196" i="19"/>
  <c r="H196" i="19"/>
  <c r="I196" i="19"/>
  <c r="J196" i="19"/>
  <c r="L196" i="19"/>
  <c r="M196" i="19"/>
  <c r="N196" i="19"/>
  <c r="O196" i="19"/>
  <c r="P196" i="19"/>
  <c r="Q196" i="19"/>
  <c r="R196" i="19"/>
  <c r="S196" i="19"/>
  <c r="T196" i="19"/>
  <c r="U196" i="19"/>
  <c r="V196" i="19"/>
  <c r="W196" i="19"/>
  <c r="X196" i="19"/>
  <c r="AV196" i="19" s="1"/>
  <c r="Y196" i="19"/>
  <c r="Z196" i="19"/>
  <c r="AA196" i="19"/>
  <c r="AB196" i="19"/>
  <c r="AC196" i="19"/>
  <c r="AD196" i="19"/>
  <c r="AE196" i="19"/>
  <c r="AF196" i="19"/>
  <c r="C197" i="19"/>
  <c r="D197" i="19"/>
  <c r="E197" i="19"/>
  <c r="F197" i="19"/>
  <c r="G197" i="19"/>
  <c r="H197" i="19"/>
  <c r="I197" i="19"/>
  <c r="J197" i="19"/>
  <c r="L197" i="19"/>
  <c r="M197" i="19"/>
  <c r="N197" i="19"/>
  <c r="O197" i="19"/>
  <c r="P197" i="19"/>
  <c r="Q197" i="19"/>
  <c r="R197" i="19"/>
  <c r="S197" i="19"/>
  <c r="T197" i="19"/>
  <c r="U197" i="19"/>
  <c r="V197" i="19"/>
  <c r="W197" i="19"/>
  <c r="X197" i="19"/>
  <c r="AV197" i="19" s="1"/>
  <c r="Y197" i="19"/>
  <c r="Z197" i="19"/>
  <c r="AA197" i="19"/>
  <c r="AB197" i="19"/>
  <c r="AC197" i="19"/>
  <c r="AD197" i="19"/>
  <c r="AE197" i="19"/>
  <c r="AF197" i="19"/>
  <c r="C198" i="19"/>
  <c r="D198" i="19"/>
  <c r="E198" i="19"/>
  <c r="F198" i="19"/>
  <c r="G198" i="19"/>
  <c r="H198" i="19"/>
  <c r="I198" i="19"/>
  <c r="J198" i="19"/>
  <c r="L198" i="19"/>
  <c r="M198" i="19"/>
  <c r="N198" i="19"/>
  <c r="O198" i="19"/>
  <c r="P198" i="19"/>
  <c r="Q198" i="19"/>
  <c r="R198" i="19"/>
  <c r="S198" i="19"/>
  <c r="T198" i="19"/>
  <c r="U198" i="19"/>
  <c r="V198" i="19"/>
  <c r="W198" i="19"/>
  <c r="X198" i="19"/>
  <c r="AV198" i="19" s="1"/>
  <c r="Y198" i="19"/>
  <c r="Z198" i="19"/>
  <c r="AA198" i="19"/>
  <c r="AB198" i="19"/>
  <c r="AC198" i="19"/>
  <c r="AD198" i="19"/>
  <c r="AE198" i="19"/>
  <c r="AF198" i="19"/>
  <c r="C199" i="19"/>
  <c r="D199" i="19"/>
  <c r="E199" i="19"/>
  <c r="F199" i="19"/>
  <c r="G199" i="19"/>
  <c r="H199" i="19"/>
  <c r="I199" i="19"/>
  <c r="J199" i="19"/>
  <c r="L199" i="19"/>
  <c r="M199" i="19"/>
  <c r="N199" i="19"/>
  <c r="O199" i="19"/>
  <c r="P199" i="19"/>
  <c r="Q199" i="19"/>
  <c r="R199" i="19"/>
  <c r="S199" i="19"/>
  <c r="T199" i="19"/>
  <c r="U199" i="19"/>
  <c r="V199" i="19"/>
  <c r="W199" i="19"/>
  <c r="X199" i="19"/>
  <c r="AV199" i="19" s="1"/>
  <c r="Y199" i="19"/>
  <c r="Z199" i="19"/>
  <c r="AA199" i="19"/>
  <c r="AB199" i="19"/>
  <c r="AC199" i="19"/>
  <c r="AD199" i="19"/>
  <c r="AE199" i="19"/>
  <c r="AF199" i="19"/>
  <c r="C200" i="19"/>
  <c r="D200" i="19"/>
  <c r="E200" i="19"/>
  <c r="F200" i="19"/>
  <c r="G200" i="19"/>
  <c r="H200" i="19"/>
  <c r="I200" i="19"/>
  <c r="J200" i="19"/>
  <c r="L200" i="19"/>
  <c r="M200" i="19"/>
  <c r="N200" i="19"/>
  <c r="O200" i="19"/>
  <c r="P200" i="19"/>
  <c r="Q200" i="19"/>
  <c r="R200" i="19"/>
  <c r="S200" i="19"/>
  <c r="T200" i="19"/>
  <c r="U200" i="19"/>
  <c r="V200" i="19"/>
  <c r="W200" i="19"/>
  <c r="X200" i="19"/>
  <c r="AV200" i="19" s="1"/>
  <c r="Y200" i="19"/>
  <c r="Z200" i="19"/>
  <c r="AA200" i="19"/>
  <c r="AB200" i="19"/>
  <c r="AC200" i="19"/>
  <c r="AD200" i="19"/>
  <c r="AE200" i="19"/>
  <c r="AF200" i="19"/>
  <c r="C201" i="19"/>
  <c r="D201" i="19"/>
  <c r="E201" i="19"/>
  <c r="F201" i="19"/>
  <c r="G201" i="19"/>
  <c r="H201" i="19"/>
  <c r="I201" i="19"/>
  <c r="J201" i="19"/>
  <c r="L201" i="19"/>
  <c r="M201" i="19"/>
  <c r="N201" i="19"/>
  <c r="O201" i="19"/>
  <c r="P201" i="19"/>
  <c r="Q201" i="19"/>
  <c r="R201" i="19"/>
  <c r="S201" i="19"/>
  <c r="T201" i="19"/>
  <c r="U201" i="19"/>
  <c r="V201" i="19"/>
  <c r="W201" i="19"/>
  <c r="X201" i="19"/>
  <c r="AV201" i="19" s="1"/>
  <c r="Y201" i="19"/>
  <c r="Z201" i="19"/>
  <c r="AA201" i="19"/>
  <c r="AB201" i="19"/>
  <c r="AC201" i="19"/>
  <c r="AD201" i="19"/>
  <c r="AE201" i="19"/>
  <c r="AF201" i="19"/>
  <c r="C202" i="19"/>
  <c r="D202" i="19"/>
  <c r="E202" i="19"/>
  <c r="F202" i="19"/>
  <c r="G202" i="19"/>
  <c r="H202" i="19"/>
  <c r="I202" i="19"/>
  <c r="J202" i="19"/>
  <c r="L202" i="19"/>
  <c r="M202" i="19"/>
  <c r="N202" i="19"/>
  <c r="O202" i="19"/>
  <c r="P202" i="19"/>
  <c r="Q202" i="19"/>
  <c r="R202" i="19"/>
  <c r="S202" i="19"/>
  <c r="T202" i="19"/>
  <c r="U202" i="19"/>
  <c r="V202" i="19"/>
  <c r="W202" i="19"/>
  <c r="X202" i="19"/>
  <c r="AV202" i="19" s="1"/>
  <c r="Y202" i="19"/>
  <c r="Z202" i="19"/>
  <c r="AA202" i="19"/>
  <c r="AB202" i="19"/>
  <c r="AC202" i="19"/>
  <c r="AD202" i="19"/>
  <c r="AE202" i="19"/>
  <c r="AF202" i="19"/>
  <c r="C203" i="19"/>
  <c r="D203" i="19"/>
  <c r="E203" i="19"/>
  <c r="F203" i="19"/>
  <c r="G203" i="19"/>
  <c r="H203" i="19"/>
  <c r="I203" i="19"/>
  <c r="J203" i="19"/>
  <c r="L203" i="19"/>
  <c r="M203" i="19"/>
  <c r="N203" i="19"/>
  <c r="O203" i="19"/>
  <c r="P203" i="19"/>
  <c r="Q203" i="19"/>
  <c r="R203" i="19"/>
  <c r="S203" i="19"/>
  <c r="T203" i="19"/>
  <c r="U203" i="19"/>
  <c r="V203" i="19"/>
  <c r="W203" i="19"/>
  <c r="X203" i="19"/>
  <c r="AV203" i="19" s="1"/>
  <c r="Y203" i="19"/>
  <c r="Z203" i="19"/>
  <c r="AA203" i="19"/>
  <c r="AB203" i="19"/>
  <c r="AC203" i="19"/>
  <c r="AD203" i="19"/>
  <c r="AE203" i="19"/>
  <c r="AF203" i="19"/>
  <c r="C204" i="19"/>
  <c r="D204" i="19"/>
  <c r="E204" i="19"/>
  <c r="F204" i="19"/>
  <c r="G204" i="19"/>
  <c r="H204" i="19"/>
  <c r="I204" i="19"/>
  <c r="J204" i="19"/>
  <c r="L204" i="19"/>
  <c r="M204" i="19"/>
  <c r="N204" i="19"/>
  <c r="O204" i="19"/>
  <c r="P204" i="19"/>
  <c r="Q204" i="19"/>
  <c r="R204" i="19"/>
  <c r="S204" i="19"/>
  <c r="T204" i="19"/>
  <c r="U204" i="19"/>
  <c r="V204" i="19"/>
  <c r="W204" i="19"/>
  <c r="X204" i="19"/>
  <c r="AV204" i="19" s="1"/>
  <c r="Y204" i="19"/>
  <c r="Z204" i="19"/>
  <c r="AA204" i="19"/>
  <c r="AB204" i="19"/>
  <c r="AC204" i="19"/>
  <c r="AD204" i="19"/>
  <c r="AE204" i="19"/>
  <c r="AF204" i="19"/>
  <c r="C205" i="19"/>
  <c r="D205" i="19"/>
  <c r="E205" i="19"/>
  <c r="F205" i="19"/>
  <c r="G205" i="19"/>
  <c r="H205" i="19"/>
  <c r="I205" i="19"/>
  <c r="J205" i="19"/>
  <c r="L205" i="19"/>
  <c r="M205" i="19"/>
  <c r="N205" i="19"/>
  <c r="O205" i="19"/>
  <c r="P205" i="19"/>
  <c r="Q205" i="19"/>
  <c r="R205" i="19"/>
  <c r="S205" i="19"/>
  <c r="T205" i="19"/>
  <c r="U205" i="19"/>
  <c r="V205" i="19"/>
  <c r="W205" i="19"/>
  <c r="X205" i="19"/>
  <c r="AV205" i="19" s="1"/>
  <c r="Y205" i="19"/>
  <c r="Z205" i="19"/>
  <c r="AA205" i="19"/>
  <c r="AB205" i="19"/>
  <c r="AC205" i="19"/>
  <c r="AD205" i="19"/>
  <c r="AE205" i="19"/>
  <c r="AF205" i="19"/>
  <c r="C206" i="19"/>
  <c r="D206" i="19"/>
  <c r="E206" i="19"/>
  <c r="F206" i="19"/>
  <c r="G206" i="19"/>
  <c r="H206" i="19"/>
  <c r="I206" i="19"/>
  <c r="J206" i="19"/>
  <c r="L206" i="19"/>
  <c r="M206" i="19"/>
  <c r="N206" i="19"/>
  <c r="O206" i="19"/>
  <c r="P206" i="19"/>
  <c r="Q206" i="19"/>
  <c r="R206" i="19"/>
  <c r="S206" i="19"/>
  <c r="T206" i="19"/>
  <c r="U206" i="19"/>
  <c r="V206" i="19"/>
  <c r="W206" i="19"/>
  <c r="X206" i="19"/>
  <c r="AV206" i="19" s="1"/>
  <c r="Y206" i="19"/>
  <c r="Z206" i="19"/>
  <c r="AA206" i="19"/>
  <c r="AB206" i="19"/>
  <c r="AC206" i="19"/>
  <c r="AD206" i="19"/>
  <c r="AE206" i="19"/>
  <c r="AF206" i="19"/>
  <c r="C207" i="19"/>
  <c r="D207" i="19"/>
  <c r="E207" i="19"/>
  <c r="F207" i="19"/>
  <c r="G207" i="19"/>
  <c r="H207" i="19"/>
  <c r="I207" i="19"/>
  <c r="J207" i="19"/>
  <c r="L207" i="19"/>
  <c r="M207" i="19"/>
  <c r="N207" i="19"/>
  <c r="O207" i="19"/>
  <c r="P207" i="19"/>
  <c r="Q207" i="19"/>
  <c r="R207" i="19"/>
  <c r="S207" i="19"/>
  <c r="T207" i="19"/>
  <c r="U207" i="19"/>
  <c r="V207" i="19"/>
  <c r="W207" i="19"/>
  <c r="X207" i="19"/>
  <c r="AV207" i="19" s="1"/>
  <c r="Y207" i="19"/>
  <c r="Z207" i="19"/>
  <c r="AA207" i="19"/>
  <c r="AB207" i="19"/>
  <c r="AC207" i="19"/>
  <c r="AD207" i="19"/>
  <c r="AE207" i="19"/>
  <c r="AF207" i="19"/>
  <c r="C208" i="19"/>
  <c r="D208" i="19"/>
  <c r="E208" i="19"/>
  <c r="F208" i="19"/>
  <c r="G208" i="19"/>
  <c r="H208" i="19"/>
  <c r="I208" i="19"/>
  <c r="J208" i="19"/>
  <c r="L208" i="19"/>
  <c r="M208" i="19"/>
  <c r="N208" i="19"/>
  <c r="O208" i="19"/>
  <c r="P208" i="19"/>
  <c r="Q208" i="19"/>
  <c r="R208" i="19"/>
  <c r="S208" i="19"/>
  <c r="T208" i="19"/>
  <c r="U208" i="19"/>
  <c r="V208" i="19"/>
  <c r="W208" i="19"/>
  <c r="X208" i="19"/>
  <c r="AV208" i="19" s="1"/>
  <c r="Y208" i="19"/>
  <c r="Z208" i="19"/>
  <c r="AA208" i="19"/>
  <c r="AB208" i="19"/>
  <c r="AC208" i="19"/>
  <c r="AD208" i="19"/>
  <c r="AE208" i="19"/>
  <c r="AF208" i="19"/>
  <c r="C209" i="19"/>
  <c r="D209" i="19"/>
  <c r="E209" i="19"/>
  <c r="F209" i="19"/>
  <c r="G209" i="19"/>
  <c r="H209" i="19"/>
  <c r="I209" i="19"/>
  <c r="J209" i="19"/>
  <c r="L209" i="19"/>
  <c r="M209" i="19"/>
  <c r="N209" i="19"/>
  <c r="O209" i="19"/>
  <c r="P209" i="19"/>
  <c r="Q209" i="19"/>
  <c r="R209" i="19"/>
  <c r="S209" i="19"/>
  <c r="T209" i="19"/>
  <c r="U209" i="19"/>
  <c r="V209" i="19"/>
  <c r="W209" i="19"/>
  <c r="X209" i="19"/>
  <c r="AV209" i="19" s="1"/>
  <c r="Y209" i="19"/>
  <c r="Z209" i="19"/>
  <c r="AA209" i="19"/>
  <c r="AB209" i="19"/>
  <c r="AC209" i="19"/>
  <c r="AD209" i="19"/>
  <c r="AE209" i="19"/>
  <c r="AF209" i="19"/>
  <c r="C210" i="19"/>
  <c r="D210" i="19"/>
  <c r="E210" i="19"/>
  <c r="F210" i="19"/>
  <c r="G210" i="19"/>
  <c r="H210" i="19"/>
  <c r="I210" i="19"/>
  <c r="J210" i="19"/>
  <c r="L210" i="19"/>
  <c r="M210" i="19"/>
  <c r="N210" i="19"/>
  <c r="O210" i="19"/>
  <c r="P210" i="19"/>
  <c r="Q210" i="19"/>
  <c r="R210" i="19"/>
  <c r="S210" i="19"/>
  <c r="T210" i="19"/>
  <c r="U210" i="19"/>
  <c r="V210" i="19"/>
  <c r="W210" i="19"/>
  <c r="X210" i="19"/>
  <c r="AV210" i="19" s="1"/>
  <c r="Y210" i="19"/>
  <c r="Z210" i="19"/>
  <c r="AA210" i="19"/>
  <c r="AB210" i="19"/>
  <c r="AC210" i="19"/>
  <c r="AD210" i="19"/>
  <c r="AE210" i="19"/>
  <c r="AF210" i="19"/>
  <c r="C211" i="19"/>
  <c r="D211" i="19"/>
  <c r="E211" i="19"/>
  <c r="F211" i="19"/>
  <c r="G211" i="19"/>
  <c r="H211" i="19"/>
  <c r="I211" i="19"/>
  <c r="J211" i="19"/>
  <c r="L211" i="19"/>
  <c r="M211" i="19"/>
  <c r="N211" i="19"/>
  <c r="O211" i="19"/>
  <c r="P211" i="19"/>
  <c r="Q211" i="19"/>
  <c r="R211" i="19"/>
  <c r="S211" i="19"/>
  <c r="T211" i="19"/>
  <c r="U211" i="19"/>
  <c r="V211" i="19"/>
  <c r="W211" i="19"/>
  <c r="X211" i="19"/>
  <c r="AV211" i="19" s="1"/>
  <c r="Y211" i="19"/>
  <c r="Z211" i="19"/>
  <c r="AA211" i="19"/>
  <c r="AB211" i="19"/>
  <c r="AC211" i="19"/>
  <c r="AD211" i="19"/>
  <c r="AE211" i="19"/>
  <c r="AF211" i="19"/>
  <c r="C212" i="19"/>
  <c r="D212" i="19"/>
  <c r="E212" i="19"/>
  <c r="F212" i="19"/>
  <c r="G212" i="19"/>
  <c r="H212" i="19"/>
  <c r="I212" i="19"/>
  <c r="J212" i="19"/>
  <c r="L212" i="19"/>
  <c r="M212" i="19"/>
  <c r="N212" i="19"/>
  <c r="O212" i="19"/>
  <c r="P212" i="19"/>
  <c r="Q212" i="19"/>
  <c r="R212" i="19"/>
  <c r="S212" i="19"/>
  <c r="T212" i="19"/>
  <c r="U212" i="19"/>
  <c r="V212" i="19"/>
  <c r="W212" i="19"/>
  <c r="X212" i="19"/>
  <c r="AV212" i="19" s="1"/>
  <c r="Y212" i="19"/>
  <c r="Z212" i="19"/>
  <c r="AA212" i="19"/>
  <c r="AB212" i="19"/>
  <c r="AC212" i="19"/>
  <c r="AD212" i="19"/>
  <c r="AE212" i="19"/>
  <c r="AF212" i="19"/>
  <c r="C213" i="19"/>
  <c r="D213" i="19"/>
  <c r="E213" i="19"/>
  <c r="F213" i="19"/>
  <c r="G213" i="19"/>
  <c r="H213" i="19"/>
  <c r="I213" i="19"/>
  <c r="J213" i="19"/>
  <c r="L213" i="19"/>
  <c r="M213" i="19"/>
  <c r="N213" i="19"/>
  <c r="O213" i="19"/>
  <c r="P213" i="19"/>
  <c r="Q213" i="19"/>
  <c r="R213" i="19"/>
  <c r="S213" i="19"/>
  <c r="T213" i="19"/>
  <c r="U213" i="19"/>
  <c r="V213" i="19"/>
  <c r="W213" i="19"/>
  <c r="X213" i="19"/>
  <c r="AV213" i="19" s="1"/>
  <c r="Y213" i="19"/>
  <c r="Z213" i="19"/>
  <c r="AA213" i="19"/>
  <c r="AB213" i="19"/>
  <c r="AC213" i="19"/>
  <c r="AD213" i="19"/>
  <c r="AE213" i="19"/>
  <c r="AF213" i="19"/>
  <c r="C214" i="19"/>
  <c r="D214" i="19"/>
  <c r="E214" i="19"/>
  <c r="F214" i="19"/>
  <c r="G214" i="19"/>
  <c r="H214" i="19"/>
  <c r="I214" i="19"/>
  <c r="J214" i="19"/>
  <c r="L214" i="19"/>
  <c r="M214" i="19"/>
  <c r="N214" i="19"/>
  <c r="O214" i="19"/>
  <c r="P214" i="19"/>
  <c r="Q214" i="19"/>
  <c r="R214" i="19"/>
  <c r="S214" i="19"/>
  <c r="T214" i="19"/>
  <c r="U214" i="19"/>
  <c r="V214" i="19"/>
  <c r="W214" i="19"/>
  <c r="X214" i="19"/>
  <c r="AV214" i="19" s="1"/>
  <c r="Y214" i="19"/>
  <c r="Z214" i="19"/>
  <c r="AA214" i="19"/>
  <c r="AB214" i="19"/>
  <c r="AC214" i="19"/>
  <c r="AD214" i="19"/>
  <c r="AE214" i="19"/>
  <c r="AF214" i="19"/>
  <c r="C215" i="19"/>
  <c r="D215" i="19"/>
  <c r="E215" i="19"/>
  <c r="F215" i="19"/>
  <c r="G215" i="19"/>
  <c r="H215" i="19"/>
  <c r="I215" i="19"/>
  <c r="J215" i="19"/>
  <c r="L215" i="19"/>
  <c r="M215" i="19"/>
  <c r="N215" i="19"/>
  <c r="O215" i="19"/>
  <c r="P215" i="19"/>
  <c r="Q215" i="19"/>
  <c r="R215" i="19"/>
  <c r="S215" i="19"/>
  <c r="T215" i="19"/>
  <c r="U215" i="19"/>
  <c r="V215" i="19"/>
  <c r="W215" i="19"/>
  <c r="X215" i="19"/>
  <c r="AV215" i="19" s="1"/>
  <c r="Y215" i="19"/>
  <c r="Z215" i="19"/>
  <c r="AA215" i="19"/>
  <c r="AB215" i="19"/>
  <c r="AC215" i="19"/>
  <c r="AD215" i="19"/>
  <c r="AE215" i="19"/>
  <c r="AF215" i="19"/>
  <c r="C216" i="19"/>
  <c r="D216" i="19"/>
  <c r="E216" i="19"/>
  <c r="F216" i="19"/>
  <c r="G216" i="19"/>
  <c r="H216" i="19"/>
  <c r="I216" i="19"/>
  <c r="J216" i="19"/>
  <c r="L216" i="19"/>
  <c r="M216" i="19"/>
  <c r="N216" i="19"/>
  <c r="O216" i="19"/>
  <c r="P216" i="19"/>
  <c r="Q216" i="19"/>
  <c r="R216" i="19"/>
  <c r="S216" i="19"/>
  <c r="T216" i="19"/>
  <c r="U216" i="19"/>
  <c r="V216" i="19"/>
  <c r="W216" i="19"/>
  <c r="X216" i="19"/>
  <c r="AV216" i="19" s="1"/>
  <c r="Y216" i="19"/>
  <c r="Z216" i="19"/>
  <c r="AA216" i="19"/>
  <c r="AB216" i="19"/>
  <c r="AC216" i="19"/>
  <c r="AD216" i="19"/>
  <c r="AE216" i="19"/>
  <c r="AF216" i="19"/>
  <c r="C217" i="19"/>
  <c r="D217" i="19"/>
  <c r="E217" i="19"/>
  <c r="F217" i="19"/>
  <c r="G217" i="19"/>
  <c r="H217" i="19"/>
  <c r="I217" i="19"/>
  <c r="J217" i="19"/>
  <c r="L217" i="19"/>
  <c r="M217" i="19"/>
  <c r="N217" i="19"/>
  <c r="O217" i="19"/>
  <c r="P217" i="19"/>
  <c r="Q217" i="19"/>
  <c r="R217" i="19"/>
  <c r="S217" i="19"/>
  <c r="T217" i="19"/>
  <c r="U217" i="19"/>
  <c r="V217" i="19"/>
  <c r="W217" i="19"/>
  <c r="X217" i="19"/>
  <c r="AV217" i="19" s="1"/>
  <c r="Y217" i="19"/>
  <c r="Z217" i="19"/>
  <c r="AA217" i="19"/>
  <c r="AB217" i="19"/>
  <c r="AC217" i="19"/>
  <c r="AD217" i="19"/>
  <c r="AE217" i="19"/>
  <c r="AF217" i="19"/>
  <c r="C218" i="19"/>
  <c r="D218" i="19"/>
  <c r="E218" i="19"/>
  <c r="F218" i="19"/>
  <c r="G218" i="19"/>
  <c r="H218" i="19"/>
  <c r="I218" i="19"/>
  <c r="J218" i="19"/>
  <c r="L218" i="19"/>
  <c r="M218" i="19"/>
  <c r="N218" i="19"/>
  <c r="O218" i="19"/>
  <c r="P218" i="19"/>
  <c r="Q218" i="19"/>
  <c r="R218" i="19"/>
  <c r="S218" i="19"/>
  <c r="T218" i="19"/>
  <c r="U218" i="19"/>
  <c r="V218" i="19"/>
  <c r="W218" i="19"/>
  <c r="X218" i="19"/>
  <c r="AV218" i="19" s="1"/>
  <c r="Y218" i="19"/>
  <c r="Z218" i="19"/>
  <c r="AA218" i="19"/>
  <c r="AB218" i="19"/>
  <c r="AC218" i="19"/>
  <c r="AD218" i="19"/>
  <c r="AE218" i="19"/>
  <c r="AF218" i="19"/>
  <c r="C219" i="19"/>
  <c r="D219" i="19"/>
  <c r="E219" i="19"/>
  <c r="F219" i="19"/>
  <c r="G219" i="19"/>
  <c r="H219" i="19"/>
  <c r="I219" i="19"/>
  <c r="J219" i="19"/>
  <c r="L219" i="19"/>
  <c r="M219" i="19"/>
  <c r="N219" i="19"/>
  <c r="O219" i="19"/>
  <c r="P219" i="19"/>
  <c r="Q219" i="19"/>
  <c r="R219" i="19"/>
  <c r="S219" i="19"/>
  <c r="T219" i="19"/>
  <c r="U219" i="19"/>
  <c r="V219" i="19"/>
  <c r="W219" i="19"/>
  <c r="X219" i="19"/>
  <c r="AV219" i="19" s="1"/>
  <c r="Y219" i="19"/>
  <c r="Z219" i="19"/>
  <c r="AA219" i="19"/>
  <c r="AB219" i="19"/>
  <c r="AC219" i="19"/>
  <c r="AD219" i="19"/>
  <c r="AE219" i="19"/>
  <c r="AF219" i="19"/>
  <c r="C220" i="19"/>
  <c r="D220" i="19"/>
  <c r="E220" i="19"/>
  <c r="F220" i="19"/>
  <c r="G220" i="19"/>
  <c r="H220" i="19"/>
  <c r="I220" i="19"/>
  <c r="J220" i="19"/>
  <c r="L220" i="19"/>
  <c r="M220" i="19"/>
  <c r="N220" i="19"/>
  <c r="O220" i="19"/>
  <c r="P220" i="19"/>
  <c r="Q220" i="19"/>
  <c r="R220" i="19"/>
  <c r="S220" i="19"/>
  <c r="T220" i="19"/>
  <c r="U220" i="19"/>
  <c r="V220" i="19"/>
  <c r="W220" i="19"/>
  <c r="X220" i="19"/>
  <c r="AV220" i="19" s="1"/>
  <c r="Y220" i="19"/>
  <c r="Z220" i="19"/>
  <c r="AA220" i="19"/>
  <c r="AB220" i="19"/>
  <c r="AC220" i="19"/>
  <c r="AD220" i="19"/>
  <c r="AE220" i="19"/>
  <c r="AF220" i="19"/>
  <c r="C221" i="19"/>
  <c r="D221" i="19"/>
  <c r="E221" i="19"/>
  <c r="F221" i="19"/>
  <c r="G221" i="19"/>
  <c r="H221" i="19"/>
  <c r="I221" i="19"/>
  <c r="J221" i="19"/>
  <c r="L221" i="19"/>
  <c r="M221" i="19"/>
  <c r="N221" i="19"/>
  <c r="O221" i="19"/>
  <c r="P221" i="19"/>
  <c r="Q221" i="19"/>
  <c r="R221" i="19"/>
  <c r="S221" i="19"/>
  <c r="T221" i="19"/>
  <c r="U221" i="19"/>
  <c r="V221" i="19"/>
  <c r="W221" i="19"/>
  <c r="X221" i="19"/>
  <c r="AV221" i="19" s="1"/>
  <c r="Y221" i="19"/>
  <c r="Z221" i="19"/>
  <c r="AA221" i="19"/>
  <c r="AB221" i="19"/>
  <c r="AC221" i="19"/>
  <c r="AD221" i="19"/>
  <c r="AE221" i="19"/>
  <c r="AF221" i="19"/>
  <c r="C222" i="19"/>
  <c r="D222" i="19"/>
  <c r="E222" i="19"/>
  <c r="F222" i="19"/>
  <c r="G222" i="19"/>
  <c r="H222" i="19"/>
  <c r="I222" i="19"/>
  <c r="J222" i="19"/>
  <c r="L222" i="19"/>
  <c r="M222" i="19"/>
  <c r="N222" i="19"/>
  <c r="O222" i="19"/>
  <c r="P222" i="19"/>
  <c r="Q222" i="19"/>
  <c r="R222" i="19"/>
  <c r="S222" i="19"/>
  <c r="T222" i="19"/>
  <c r="U222" i="19"/>
  <c r="V222" i="19"/>
  <c r="W222" i="19"/>
  <c r="X222" i="19"/>
  <c r="AV222" i="19" s="1"/>
  <c r="Y222" i="19"/>
  <c r="Z222" i="19"/>
  <c r="AA222" i="19"/>
  <c r="AB222" i="19"/>
  <c r="AC222" i="19"/>
  <c r="AD222" i="19"/>
  <c r="AE222" i="19"/>
  <c r="AF222" i="19"/>
  <c r="C223" i="19"/>
  <c r="D223" i="19"/>
  <c r="E223" i="19"/>
  <c r="F223" i="19"/>
  <c r="G223" i="19"/>
  <c r="H223" i="19"/>
  <c r="I223" i="19"/>
  <c r="J223" i="19"/>
  <c r="L223" i="19"/>
  <c r="M223" i="19"/>
  <c r="N223" i="19"/>
  <c r="O223" i="19"/>
  <c r="P223" i="19"/>
  <c r="Q223" i="19"/>
  <c r="R223" i="19"/>
  <c r="S223" i="19"/>
  <c r="T223" i="19"/>
  <c r="U223" i="19"/>
  <c r="V223" i="19"/>
  <c r="W223" i="19"/>
  <c r="X223" i="19"/>
  <c r="AV223" i="19" s="1"/>
  <c r="Y223" i="19"/>
  <c r="Z223" i="19"/>
  <c r="AA223" i="19"/>
  <c r="AB223" i="19"/>
  <c r="AC223" i="19"/>
  <c r="AD223" i="19"/>
  <c r="AE223" i="19"/>
  <c r="AF223" i="19"/>
  <c r="C224" i="19"/>
  <c r="D224" i="19"/>
  <c r="E224" i="19"/>
  <c r="F224" i="19"/>
  <c r="G224" i="19"/>
  <c r="H224" i="19"/>
  <c r="I224" i="19"/>
  <c r="J224" i="19"/>
  <c r="L224" i="19"/>
  <c r="M224" i="19"/>
  <c r="N224" i="19"/>
  <c r="O224" i="19"/>
  <c r="P224" i="19"/>
  <c r="Q224" i="19"/>
  <c r="R224" i="19"/>
  <c r="S224" i="19"/>
  <c r="T224" i="19"/>
  <c r="U224" i="19"/>
  <c r="V224" i="19"/>
  <c r="W224" i="19"/>
  <c r="X224" i="19"/>
  <c r="AV224" i="19" s="1"/>
  <c r="Y224" i="19"/>
  <c r="Z224" i="19"/>
  <c r="AA224" i="19"/>
  <c r="AB224" i="19"/>
  <c r="AC224" i="19"/>
  <c r="AD224" i="19"/>
  <c r="AE224" i="19"/>
  <c r="AF224" i="19"/>
  <c r="C225" i="19"/>
  <c r="D225" i="19"/>
  <c r="E225" i="19"/>
  <c r="F225" i="19"/>
  <c r="G225" i="19"/>
  <c r="H225" i="19"/>
  <c r="I225" i="19"/>
  <c r="J225" i="19"/>
  <c r="L225" i="19"/>
  <c r="M225" i="19"/>
  <c r="N225" i="19"/>
  <c r="O225" i="19"/>
  <c r="P225" i="19"/>
  <c r="Q225" i="19"/>
  <c r="R225" i="19"/>
  <c r="S225" i="19"/>
  <c r="T225" i="19"/>
  <c r="U225" i="19"/>
  <c r="V225" i="19"/>
  <c r="W225" i="19"/>
  <c r="X225" i="19"/>
  <c r="AV225" i="19" s="1"/>
  <c r="Y225" i="19"/>
  <c r="Z225" i="19"/>
  <c r="AA225" i="19"/>
  <c r="AB225" i="19"/>
  <c r="AC225" i="19"/>
  <c r="AD225" i="19"/>
  <c r="AE225" i="19"/>
  <c r="AF225" i="19"/>
  <c r="C226" i="19"/>
  <c r="D226" i="19"/>
  <c r="E226" i="19"/>
  <c r="F226" i="19"/>
  <c r="G226" i="19"/>
  <c r="H226" i="19"/>
  <c r="I226" i="19"/>
  <c r="J226" i="19"/>
  <c r="L226" i="19"/>
  <c r="M226" i="19"/>
  <c r="N226" i="19"/>
  <c r="O226" i="19"/>
  <c r="P226" i="19"/>
  <c r="Q226" i="19"/>
  <c r="R226" i="19"/>
  <c r="S226" i="19"/>
  <c r="T226" i="19"/>
  <c r="U226" i="19"/>
  <c r="V226" i="19"/>
  <c r="W226" i="19"/>
  <c r="X226" i="19"/>
  <c r="AV226" i="19" s="1"/>
  <c r="Y226" i="19"/>
  <c r="Z226" i="19"/>
  <c r="AA226" i="19"/>
  <c r="AB226" i="19"/>
  <c r="AC226" i="19"/>
  <c r="AD226" i="19"/>
  <c r="AE226" i="19"/>
  <c r="AF226" i="19"/>
  <c r="C227" i="19"/>
  <c r="D227" i="19"/>
  <c r="E227" i="19"/>
  <c r="F227" i="19"/>
  <c r="G227" i="19"/>
  <c r="H227" i="19"/>
  <c r="I227" i="19"/>
  <c r="J227" i="19"/>
  <c r="L227" i="19"/>
  <c r="M227" i="19"/>
  <c r="N227" i="19"/>
  <c r="O227" i="19"/>
  <c r="P227" i="19"/>
  <c r="Q227" i="19"/>
  <c r="R227" i="19"/>
  <c r="S227" i="19"/>
  <c r="T227" i="19"/>
  <c r="U227" i="19"/>
  <c r="V227" i="19"/>
  <c r="W227" i="19"/>
  <c r="X227" i="19"/>
  <c r="AV227" i="19" s="1"/>
  <c r="Y227" i="19"/>
  <c r="Z227" i="19"/>
  <c r="AA227" i="19"/>
  <c r="AB227" i="19"/>
  <c r="AC227" i="19"/>
  <c r="AD227" i="19"/>
  <c r="AE227" i="19"/>
  <c r="AF227" i="19"/>
  <c r="C228" i="19"/>
  <c r="D228" i="19"/>
  <c r="E228" i="19"/>
  <c r="F228" i="19"/>
  <c r="G228" i="19"/>
  <c r="H228" i="19"/>
  <c r="I228" i="19"/>
  <c r="J228" i="19"/>
  <c r="L228" i="19"/>
  <c r="M228" i="19"/>
  <c r="N228" i="19"/>
  <c r="O228" i="19"/>
  <c r="P228" i="19"/>
  <c r="Q228" i="19"/>
  <c r="R228" i="19"/>
  <c r="S228" i="19"/>
  <c r="T228" i="19"/>
  <c r="U228" i="19"/>
  <c r="V228" i="19"/>
  <c r="W228" i="19"/>
  <c r="X228" i="19"/>
  <c r="AV228" i="19" s="1"/>
  <c r="Y228" i="19"/>
  <c r="Z228" i="19"/>
  <c r="AA228" i="19"/>
  <c r="AB228" i="19"/>
  <c r="AC228" i="19"/>
  <c r="AD228" i="19"/>
  <c r="AE228" i="19"/>
  <c r="AF228" i="19"/>
  <c r="C229" i="19"/>
  <c r="D229" i="19"/>
  <c r="E229" i="19"/>
  <c r="F229" i="19"/>
  <c r="G229" i="19"/>
  <c r="H229" i="19"/>
  <c r="I229" i="19"/>
  <c r="J229" i="19"/>
  <c r="L229" i="19"/>
  <c r="M229" i="19"/>
  <c r="N229" i="19"/>
  <c r="O229" i="19"/>
  <c r="P229" i="19"/>
  <c r="Q229" i="19"/>
  <c r="R229" i="19"/>
  <c r="S229" i="19"/>
  <c r="T229" i="19"/>
  <c r="U229" i="19"/>
  <c r="V229" i="19"/>
  <c r="W229" i="19"/>
  <c r="X229" i="19"/>
  <c r="AV229" i="19" s="1"/>
  <c r="Y229" i="19"/>
  <c r="Z229" i="19"/>
  <c r="AA229" i="19"/>
  <c r="AB229" i="19"/>
  <c r="AC229" i="19"/>
  <c r="AD229" i="19"/>
  <c r="AE229" i="19"/>
  <c r="AF229" i="19"/>
  <c r="C230" i="19"/>
  <c r="D230" i="19"/>
  <c r="E230" i="19"/>
  <c r="F230" i="19"/>
  <c r="G230" i="19"/>
  <c r="H230" i="19"/>
  <c r="I230" i="19"/>
  <c r="J230" i="19"/>
  <c r="L230" i="19"/>
  <c r="M230" i="19"/>
  <c r="N230" i="19"/>
  <c r="O230" i="19"/>
  <c r="P230" i="19"/>
  <c r="Q230" i="19"/>
  <c r="R230" i="19"/>
  <c r="S230" i="19"/>
  <c r="T230" i="19"/>
  <c r="U230" i="19"/>
  <c r="V230" i="19"/>
  <c r="W230" i="19"/>
  <c r="X230" i="19"/>
  <c r="AV230" i="19" s="1"/>
  <c r="Y230" i="19"/>
  <c r="Z230" i="19"/>
  <c r="AA230" i="19"/>
  <c r="AB230" i="19"/>
  <c r="AC230" i="19"/>
  <c r="AD230" i="19"/>
  <c r="AE230" i="19"/>
  <c r="AF230" i="19"/>
  <c r="C231" i="19"/>
  <c r="D231" i="19"/>
  <c r="E231" i="19"/>
  <c r="F231" i="19"/>
  <c r="G231" i="19"/>
  <c r="H231" i="19"/>
  <c r="I231" i="19"/>
  <c r="J231" i="19"/>
  <c r="L231" i="19"/>
  <c r="M231" i="19"/>
  <c r="N231" i="19"/>
  <c r="O231" i="19"/>
  <c r="P231" i="19"/>
  <c r="Q231" i="19"/>
  <c r="R231" i="19"/>
  <c r="S231" i="19"/>
  <c r="T231" i="19"/>
  <c r="U231" i="19"/>
  <c r="V231" i="19"/>
  <c r="W231" i="19"/>
  <c r="X231" i="19"/>
  <c r="AV231" i="19" s="1"/>
  <c r="Y231" i="19"/>
  <c r="Z231" i="19"/>
  <c r="AA231" i="19"/>
  <c r="AB231" i="19"/>
  <c r="AC231" i="19"/>
  <c r="AD231" i="19"/>
  <c r="AE231" i="19"/>
  <c r="AF231" i="19"/>
  <c r="C232" i="19"/>
  <c r="D232" i="19"/>
  <c r="E232" i="19"/>
  <c r="F232" i="19"/>
  <c r="G232" i="19"/>
  <c r="H232" i="19"/>
  <c r="I232" i="19"/>
  <c r="J232" i="19"/>
  <c r="L232" i="19"/>
  <c r="M232" i="19"/>
  <c r="N232" i="19"/>
  <c r="O232" i="19"/>
  <c r="P232" i="19"/>
  <c r="Q232" i="19"/>
  <c r="R232" i="19"/>
  <c r="S232" i="19"/>
  <c r="T232" i="19"/>
  <c r="U232" i="19"/>
  <c r="V232" i="19"/>
  <c r="W232" i="19"/>
  <c r="X232" i="19"/>
  <c r="AV232" i="19" s="1"/>
  <c r="Y232" i="19"/>
  <c r="Z232" i="19"/>
  <c r="AA232" i="19"/>
  <c r="AB232" i="19"/>
  <c r="AC232" i="19"/>
  <c r="AD232" i="19"/>
  <c r="AE232" i="19"/>
  <c r="AF232" i="19"/>
  <c r="C233" i="19"/>
  <c r="D233" i="19"/>
  <c r="E233" i="19"/>
  <c r="F233" i="19"/>
  <c r="G233" i="19"/>
  <c r="H233" i="19"/>
  <c r="I233" i="19"/>
  <c r="J233" i="19"/>
  <c r="L233" i="19"/>
  <c r="M233" i="19"/>
  <c r="N233" i="19"/>
  <c r="O233" i="19"/>
  <c r="P233" i="19"/>
  <c r="Q233" i="19"/>
  <c r="R233" i="19"/>
  <c r="S233" i="19"/>
  <c r="T233" i="19"/>
  <c r="U233" i="19"/>
  <c r="V233" i="19"/>
  <c r="W233" i="19"/>
  <c r="X233" i="19"/>
  <c r="AV233" i="19" s="1"/>
  <c r="Y233" i="19"/>
  <c r="Z233" i="19"/>
  <c r="AA233" i="19"/>
  <c r="AB233" i="19"/>
  <c r="AC233" i="19"/>
  <c r="AD233" i="19"/>
  <c r="AE233" i="19"/>
  <c r="AF233" i="19"/>
  <c r="C234" i="19"/>
  <c r="D234" i="19"/>
  <c r="E234" i="19"/>
  <c r="F234" i="19"/>
  <c r="G234" i="19"/>
  <c r="H234" i="19"/>
  <c r="I234" i="19"/>
  <c r="J234" i="19"/>
  <c r="L234" i="19"/>
  <c r="M234" i="19"/>
  <c r="N234" i="19"/>
  <c r="O234" i="19"/>
  <c r="P234" i="19"/>
  <c r="Q234" i="19"/>
  <c r="R234" i="19"/>
  <c r="S234" i="19"/>
  <c r="T234" i="19"/>
  <c r="U234" i="19"/>
  <c r="V234" i="19"/>
  <c r="W234" i="19"/>
  <c r="X234" i="19"/>
  <c r="AV234" i="19" s="1"/>
  <c r="Y234" i="19"/>
  <c r="Z234" i="19"/>
  <c r="AA234" i="19"/>
  <c r="AB234" i="19"/>
  <c r="AC234" i="19"/>
  <c r="AD234" i="19"/>
  <c r="AE234" i="19"/>
  <c r="AF234" i="19"/>
  <c r="C235" i="19"/>
  <c r="D235" i="19"/>
  <c r="E235" i="19"/>
  <c r="F235" i="19"/>
  <c r="G235" i="19"/>
  <c r="H235" i="19"/>
  <c r="I235" i="19"/>
  <c r="J235" i="19"/>
  <c r="L235" i="19"/>
  <c r="M235" i="19"/>
  <c r="N235" i="19"/>
  <c r="O235" i="19"/>
  <c r="P235" i="19"/>
  <c r="Q235" i="19"/>
  <c r="R235" i="19"/>
  <c r="S235" i="19"/>
  <c r="T235" i="19"/>
  <c r="U235" i="19"/>
  <c r="V235" i="19"/>
  <c r="W235" i="19"/>
  <c r="X235" i="19"/>
  <c r="AV235" i="19" s="1"/>
  <c r="Y235" i="19"/>
  <c r="Z235" i="19"/>
  <c r="AA235" i="19"/>
  <c r="AB235" i="19"/>
  <c r="AC235" i="19"/>
  <c r="AD235" i="19"/>
  <c r="AE235" i="19"/>
  <c r="AF235" i="19"/>
  <c r="C236" i="19"/>
  <c r="D236" i="19"/>
  <c r="E236" i="19"/>
  <c r="F236" i="19"/>
  <c r="G236" i="19"/>
  <c r="H236" i="19"/>
  <c r="I236" i="19"/>
  <c r="J236" i="19"/>
  <c r="L236" i="19"/>
  <c r="M236" i="19"/>
  <c r="N236" i="19"/>
  <c r="O236" i="19"/>
  <c r="P236" i="19"/>
  <c r="Q236" i="19"/>
  <c r="R236" i="19"/>
  <c r="S236" i="19"/>
  <c r="T236" i="19"/>
  <c r="U236" i="19"/>
  <c r="V236" i="19"/>
  <c r="W236" i="19"/>
  <c r="X236" i="19"/>
  <c r="AV236" i="19" s="1"/>
  <c r="Y236" i="19"/>
  <c r="Z236" i="19"/>
  <c r="AA236" i="19"/>
  <c r="AB236" i="19"/>
  <c r="AC236" i="19"/>
  <c r="AD236" i="19"/>
  <c r="AE236" i="19"/>
  <c r="AF236" i="19"/>
  <c r="C237" i="19"/>
  <c r="D237" i="19"/>
  <c r="E237" i="19"/>
  <c r="F237" i="19"/>
  <c r="G237" i="19"/>
  <c r="H237" i="19"/>
  <c r="I237" i="19"/>
  <c r="J237" i="19"/>
  <c r="L237" i="19"/>
  <c r="M237" i="19"/>
  <c r="N237" i="19"/>
  <c r="O237" i="19"/>
  <c r="P237" i="19"/>
  <c r="Q237" i="19"/>
  <c r="R237" i="19"/>
  <c r="S237" i="19"/>
  <c r="T237" i="19"/>
  <c r="U237" i="19"/>
  <c r="V237" i="19"/>
  <c r="W237" i="19"/>
  <c r="X237" i="19"/>
  <c r="AV237" i="19" s="1"/>
  <c r="Y237" i="19"/>
  <c r="Z237" i="19"/>
  <c r="AA237" i="19"/>
  <c r="AB237" i="19"/>
  <c r="AC237" i="19"/>
  <c r="AD237" i="19"/>
  <c r="AE237" i="19"/>
  <c r="AF237" i="19"/>
  <c r="C238" i="19"/>
  <c r="D238" i="19"/>
  <c r="E238" i="19"/>
  <c r="F238" i="19"/>
  <c r="G238" i="19"/>
  <c r="H238" i="19"/>
  <c r="I238" i="19"/>
  <c r="J238" i="19"/>
  <c r="L238" i="19"/>
  <c r="M238" i="19"/>
  <c r="N238" i="19"/>
  <c r="O238" i="19"/>
  <c r="P238" i="19"/>
  <c r="Q238" i="19"/>
  <c r="R238" i="19"/>
  <c r="S238" i="19"/>
  <c r="T238" i="19"/>
  <c r="U238" i="19"/>
  <c r="V238" i="19"/>
  <c r="W238" i="19"/>
  <c r="X238" i="19"/>
  <c r="AV238" i="19" s="1"/>
  <c r="Y238" i="19"/>
  <c r="Z238" i="19"/>
  <c r="AA238" i="19"/>
  <c r="AB238" i="19"/>
  <c r="AC238" i="19"/>
  <c r="AD238" i="19"/>
  <c r="AE238" i="19"/>
  <c r="AF238" i="19"/>
  <c r="C239" i="19"/>
  <c r="D239" i="19"/>
  <c r="E239" i="19"/>
  <c r="F239" i="19"/>
  <c r="G239" i="19"/>
  <c r="H239" i="19"/>
  <c r="I239" i="19"/>
  <c r="J239" i="19"/>
  <c r="L239" i="19"/>
  <c r="M239" i="19"/>
  <c r="N239" i="19"/>
  <c r="O239" i="19"/>
  <c r="P239" i="19"/>
  <c r="Q239" i="19"/>
  <c r="R239" i="19"/>
  <c r="S239" i="19"/>
  <c r="T239" i="19"/>
  <c r="U239" i="19"/>
  <c r="V239" i="19"/>
  <c r="W239" i="19"/>
  <c r="X239" i="19"/>
  <c r="AV239" i="19" s="1"/>
  <c r="Y239" i="19"/>
  <c r="Z239" i="19"/>
  <c r="AA239" i="19"/>
  <c r="AB239" i="19"/>
  <c r="AC239" i="19"/>
  <c r="AD239" i="19"/>
  <c r="AE239" i="19"/>
  <c r="AF239" i="19"/>
  <c r="C240" i="19"/>
  <c r="D240" i="19"/>
  <c r="E240" i="19"/>
  <c r="F240" i="19"/>
  <c r="G240" i="19"/>
  <c r="H240" i="19"/>
  <c r="I240" i="19"/>
  <c r="J240" i="19"/>
  <c r="L240" i="19"/>
  <c r="M240" i="19"/>
  <c r="N240" i="19"/>
  <c r="O240" i="19"/>
  <c r="P240" i="19"/>
  <c r="Q240" i="19"/>
  <c r="R240" i="19"/>
  <c r="S240" i="19"/>
  <c r="T240" i="19"/>
  <c r="U240" i="19"/>
  <c r="V240" i="19"/>
  <c r="W240" i="19"/>
  <c r="X240" i="19"/>
  <c r="AV240" i="19" s="1"/>
  <c r="Y240" i="19"/>
  <c r="Z240" i="19"/>
  <c r="AA240" i="19"/>
  <c r="AB240" i="19"/>
  <c r="AC240" i="19"/>
  <c r="AD240" i="19"/>
  <c r="AE240" i="19"/>
  <c r="AF240" i="19"/>
  <c r="C241" i="19"/>
  <c r="D241" i="19"/>
  <c r="E241" i="19"/>
  <c r="F241" i="19"/>
  <c r="G241" i="19"/>
  <c r="H241" i="19"/>
  <c r="I241" i="19"/>
  <c r="J241" i="19"/>
  <c r="L241" i="19"/>
  <c r="M241" i="19"/>
  <c r="N241" i="19"/>
  <c r="O241" i="19"/>
  <c r="P241" i="19"/>
  <c r="Q241" i="19"/>
  <c r="R241" i="19"/>
  <c r="S241" i="19"/>
  <c r="T241" i="19"/>
  <c r="U241" i="19"/>
  <c r="V241" i="19"/>
  <c r="W241" i="19"/>
  <c r="X241" i="19"/>
  <c r="AV241" i="19" s="1"/>
  <c r="Y241" i="19"/>
  <c r="Z241" i="19"/>
  <c r="AA241" i="19"/>
  <c r="AB241" i="19"/>
  <c r="AC241" i="19"/>
  <c r="AD241" i="19"/>
  <c r="AE241" i="19"/>
  <c r="AF241" i="19"/>
  <c r="C242" i="19"/>
  <c r="D242" i="19"/>
  <c r="E242" i="19"/>
  <c r="F242" i="19"/>
  <c r="G242" i="19"/>
  <c r="H242" i="19"/>
  <c r="I242" i="19"/>
  <c r="J242" i="19"/>
  <c r="L242" i="19"/>
  <c r="M242" i="19"/>
  <c r="N242" i="19"/>
  <c r="O242" i="19"/>
  <c r="P242" i="19"/>
  <c r="Q242" i="19"/>
  <c r="R242" i="19"/>
  <c r="S242" i="19"/>
  <c r="T242" i="19"/>
  <c r="U242" i="19"/>
  <c r="V242" i="19"/>
  <c r="W242" i="19"/>
  <c r="X242" i="19"/>
  <c r="AV242" i="19" s="1"/>
  <c r="Y242" i="19"/>
  <c r="Z242" i="19"/>
  <c r="AA242" i="19"/>
  <c r="AB242" i="19"/>
  <c r="AC242" i="19"/>
  <c r="AD242" i="19"/>
  <c r="AE242" i="19"/>
  <c r="AF242" i="19"/>
  <c r="C243" i="19"/>
  <c r="D243" i="19"/>
  <c r="E243" i="19"/>
  <c r="F243" i="19"/>
  <c r="G243" i="19"/>
  <c r="H243" i="19"/>
  <c r="I243" i="19"/>
  <c r="J243" i="19"/>
  <c r="L243" i="19"/>
  <c r="M243" i="19"/>
  <c r="N243" i="19"/>
  <c r="O243" i="19"/>
  <c r="P243" i="19"/>
  <c r="Q243" i="19"/>
  <c r="R243" i="19"/>
  <c r="S243" i="19"/>
  <c r="T243" i="19"/>
  <c r="U243" i="19"/>
  <c r="V243" i="19"/>
  <c r="W243" i="19"/>
  <c r="X243" i="19"/>
  <c r="AV243" i="19" s="1"/>
  <c r="Y243" i="19"/>
  <c r="Z243" i="19"/>
  <c r="AA243" i="19"/>
  <c r="AB243" i="19"/>
  <c r="AC243" i="19"/>
  <c r="AD243" i="19"/>
  <c r="AE243" i="19"/>
  <c r="AF243" i="19"/>
  <c r="C244" i="19"/>
  <c r="D244" i="19"/>
  <c r="E244" i="19"/>
  <c r="F244" i="19"/>
  <c r="G244" i="19"/>
  <c r="H244" i="19"/>
  <c r="I244" i="19"/>
  <c r="J244" i="19"/>
  <c r="L244" i="19"/>
  <c r="M244" i="19"/>
  <c r="N244" i="19"/>
  <c r="O244" i="19"/>
  <c r="P244" i="19"/>
  <c r="Q244" i="19"/>
  <c r="R244" i="19"/>
  <c r="S244" i="19"/>
  <c r="T244" i="19"/>
  <c r="U244" i="19"/>
  <c r="V244" i="19"/>
  <c r="W244" i="19"/>
  <c r="X244" i="19"/>
  <c r="AV244" i="19" s="1"/>
  <c r="Y244" i="19"/>
  <c r="Z244" i="19"/>
  <c r="AA244" i="19"/>
  <c r="AB244" i="19"/>
  <c r="AC244" i="19"/>
  <c r="AD244" i="19"/>
  <c r="AE244" i="19"/>
  <c r="AF244" i="19"/>
  <c r="C245" i="19"/>
  <c r="D245" i="19"/>
  <c r="E245" i="19"/>
  <c r="F245" i="19"/>
  <c r="G245" i="19"/>
  <c r="H245" i="19"/>
  <c r="I245" i="19"/>
  <c r="J245" i="19"/>
  <c r="L245" i="19"/>
  <c r="M245" i="19"/>
  <c r="N245" i="19"/>
  <c r="O245" i="19"/>
  <c r="P245" i="19"/>
  <c r="Q245" i="19"/>
  <c r="R245" i="19"/>
  <c r="S245" i="19"/>
  <c r="T245" i="19"/>
  <c r="U245" i="19"/>
  <c r="V245" i="19"/>
  <c r="W245" i="19"/>
  <c r="X245" i="19"/>
  <c r="AV245" i="19" s="1"/>
  <c r="Y245" i="19"/>
  <c r="Z245" i="19"/>
  <c r="AA245" i="19"/>
  <c r="AB245" i="19"/>
  <c r="AC245" i="19"/>
  <c r="AD245" i="19"/>
  <c r="AE245" i="19"/>
  <c r="AF245" i="19"/>
  <c r="C246" i="19"/>
  <c r="D246" i="19"/>
  <c r="E246" i="19"/>
  <c r="F246" i="19"/>
  <c r="G246" i="19"/>
  <c r="H246" i="19"/>
  <c r="I246" i="19"/>
  <c r="J246" i="19"/>
  <c r="L246" i="19"/>
  <c r="M246" i="19"/>
  <c r="N246" i="19"/>
  <c r="O246" i="19"/>
  <c r="P246" i="19"/>
  <c r="Q246" i="19"/>
  <c r="R246" i="19"/>
  <c r="S246" i="19"/>
  <c r="T246" i="19"/>
  <c r="U246" i="19"/>
  <c r="V246" i="19"/>
  <c r="W246" i="19"/>
  <c r="X246" i="19"/>
  <c r="AV246" i="19" s="1"/>
  <c r="Y246" i="19"/>
  <c r="Z246" i="19"/>
  <c r="AA246" i="19"/>
  <c r="AB246" i="19"/>
  <c r="AC246" i="19"/>
  <c r="AD246" i="19"/>
  <c r="AE246" i="19"/>
  <c r="AF246" i="19"/>
  <c r="C247" i="19"/>
  <c r="D247" i="19"/>
  <c r="E247" i="19"/>
  <c r="F247" i="19"/>
  <c r="G247" i="19"/>
  <c r="H247" i="19"/>
  <c r="I247" i="19"/>
  <c r="J247" i="19"/>
  <c r="L247" i="19"/>
  <c r="M247" i="19"/>
  <c r="N247" i="19"/>
  <c r="O247" i="19"/>
  <c r="P247" i="19"/>
  <c r="Q247" i="19"/>
  <c r="R247" i="19"/>
  <c r="S247" i="19"/>
  <c r="T247" i="19"/>
  <c r="U247" i="19"/>
  <c r="V247" i="19"/>
  <c r="W247" i="19"/>
  <c r="X247" i="19"/>
  <c r="AV247" i="19" s="1"/>
  <c r="Y247" i="19"/>
  <c r="Z247" i="19"/>
  <c r="AA247" i="19"/>
  <c r="AB247" i="19"/>
  <c r="AC247" i="19"/>
  <c r="AD247" i="19"/>
  <c r="AE247" i="19"/>
  <c r="AF247" i="19"/>
  <c r="C248" i="19"/>
  <c r="D248" i="19"/>
  <c r="E248" i="19"/>
  <c r="F248" i="19"/>
  <c r="G248" i="19"/>
  <c r="H248" i="19"/>
  <c r="I248" i="19"/>
  <c r="J248" i="19"/>
  <c r="L248" i="19"/>
  <c r="M248" i="19"/>
  <c r="N248" i="19"/>
  <c r="O248" i="19"/>
  <c r="P248" i="19"/>
  <c r="Q248" i="19"/>
  <c r="R248" i="19"/>
  <c r="S248" i="19"/>
  <c r="T248" i="19"/>
  <c r="U248" i="19"/>
  <c r="V248" i="19"/>
  <c r="W248" i="19"/>
  <c r="X248" i="19"/>
  <c r="AV248" i="19" s="1"/>
  <c r="Y248" i="19"/>
  <c r="Z248" i="19"/>
  <c r="AA248" i="19"/>
  <c r="AB248" i="19"/>
  <c r="AC248" i="19"/>
  <c r="AD248" i="19"/>
  <c r="AE248" i="19"/>
  <c r="AF248" i="19"/>
  <c r="C249" i="19"/>
  <c r="D249" i="19"/>
  <c r="E249" i="19"/>
  <c r="F249" i="19"/>
  <c r="G249" i="19"/>
  <c r="H249" i="19"/>
  <c r="I249" i="19"/>
  <c r="J249" i="19"/>
  <c r="L249" i="19"/>
  <c r="M249" i="19"/>
  <c r="N249" i="19"/>
  <c r="O249" i="19"/>
  <c r="P249" i="19"/>
  <c r="Q249" i="19"/>
  <c r="R249" i="19"/>
  <c r="S249" i="19"/>
  <c r="T249" i="19"/>
  <c r="U249" i="19"/>
  <c r="V249" i="19"/>
  <c r="W249" i="19"/>
  <c r="X249" i="19"/>
  <c r="AV249" i="19" s="1"/>
  <c r="Y249" i="19"/>
  <c r="Z249" i="19"/>
  <c r="AA249" i="19"/>
  <c r="AB249" i="19"/>
  <c r="AC249" i="19"/>
  <c r="AD249" i="19"/>
  <c r="AE249" i="19"/>
  <c r="AF249" i="19"/>
  <c r="C250" i="19"/>
  <c r="D250" i="19"/>
  <c r="E250" i="19"/>
  <c r="F250" i="19"/>
  <c r="G250" i="19"/>
  <c r="H250" i="19"/>
  <c r="I250" i="19"/>
  <c r="J250" i="19"/>
  <c r="L250" i="19"/>
  <c r="M250" i="19"/>
  <c r="N250" i="19"/>
  <c r="O250" i="19"/>
  <c r="P250" i="19"/>
  <c r="Q250" i="19"/>
  <c r="R250" i="19"/>
  <c r="S250" i="19"/>
  <c r="T250" i="19"/>
  <c r="U250" i="19"/>
  <c r="V250" i="19"/>
  <c r="W250" i="19"/>
  <c r="X250" i="19"/>
  <c r="AV250" i="19" s="1"/>
  <c r="Y250" i="19"/>
  <c r="Z250" i="19"/>
  <c r="AA250" i="19"/>
  <c r="AB250" i="19"/>
  <c r="AC250" i="19"/>
  <c r="AD250" i="19"/>
  <c r="AE250" i="19"/>
  <c r="AF250" i="19"/>
  <c r="C251" i="19"/>
  <c r="D251" i="19"/>
  <c r="E251" i="19"/>
  <c r="F251" i="19"/>
  <c r="G251" i="19"/>
  <c r="H251" i="19"/>
  <c r="I251" i="19"/>
  <c r="J251" i="19"/>
  <c r="L251" i="19"/>
  <c r="M251" i="19"/>
  <c r="N251" i="19"/>
  <c r="O251" i="19"/>
  <c r="P251" i="19"/>
  <c r="Q251" i="19"/>
  <c r="R251" i="19"/>
  <c r="S251" i="19"/>
  <c r="T251" i="19"/>
  <c r="U251" i="19"/>
  <c r="V251" i="19"/>
  <c r="W251" i="19"/>
  <c r="X251" i="19"/>
  <c r="AV251" i="19" s="1"/>
  <c r="Y251" i="19"/>
  <c r="Z251" i="19"/>
  <c r="AA251" i="19"/>
  <c r="AB251" i="19"/>
  <c r="AC251" i="19"/>
  <c r="AD251" i="19"/>
  <c r="AE251" i="19"/>
  <c r="AF251" i="19"/>
  <c r="C252" i="19"/>
  <c r="D252" i="19"/>
  <c r="E252" i="19"/>
  <c r="F252" i="19"/>
  <c r="G252" i="19"/>
  <c r="H252" i="19"/>
  <c r="I252" i="19"/>
  <c r="J252" i="19"/>
  <c r="L252" i="19"/>
  <c r="M252" i="19"/>
  <c r="N252" i="19"/>
  <c r="O252" i="19"/>
  <c r="P252" i="19"/>
  <c r="Q252" i="19"/>
  <c r="R252" i="19"/>
  <c r="S252" i="19"/>
  <c r="T252" i="19"/>
  <c r="U252" i="19"/>
  <c r="V252" i="19"/>
  <c r="W252" i="19"/>
  <c r="X252" i="19"/>
  <c r="AV252" i="19" s="1"/>
  <c r="Y252" i="19"/>
  <c r="Z252" i="19"/>
  <c r="AA252" i="19"/>
  <c r="AB252" i="19"/>
  <c r="AC252" i="19"/>
  <c r="AD252" i="19"/>
  <c r="AE252" i="19"/>
  <c r="AF252" i="19"/>
  <c r="C253" i="19"/>
  <c r="D253" i="19"/>
  <c r="E253" i="19"/>
  <c r="F253" i="19"/>
  <c r="G253" i="19"/>
  <c r="H253" i="19"/>
  <c r="I253" i="19"/>
  <c r="J253" i="19"/>
  <c r="L253" i="19"/>
  <c r="M253" i="19"/>
  <c r="N253" i="19"/>
  <c r="O253" i="19"/>
  <c r="P253" i="19"/>
  <c r="Q253" i="19"/>
  <c r="R253" i="19"/>
  <c r="S253" i="19"/>
  <c r="T253" i="19"/>
  <c r="U253" i="19"/>
  <c r="V253" i="19"/>
  <c r="W253" i="19"/>
  <c r="X253" i="19"/>
  <c r="AV253" i="19" s="1"/>
  <c r="Y253" i="19"/>
  <c r="Z253" i="19"/>
  <c r="AA253" i="19"/>
  <c r="AB253" i="19"/>
  <c r="AC253" i="19"/>
  <c r="AD253" i="19"/>
  <c r="AE253" i="19"/>
  <c r="AF253" i="19"/>
  <c r="C254" i="19"/>
  <c r="D254" i="19"/>
  <c r="E254" i="19"/>
  <c r="F254" i="19"/>
  <c r="G254" i="19"/>
  <c r="H254" i="19"/>
  <c r="I254" i="19"/>
  <c r="J254" i="19"/>
  <c r="L254" i="19"/>
  <c r="M254" i="19"/>
  <c r="N254" i="19"/>
  <c r="O254" i="19"/>
  <c r="P254" i="19"/>
  <c r="Q254" i="19"/>
  <c r="R254" i="19"/>
  <c r="S254" i="19"/>
  <c r="T254" i="19"/>
  <c r="U254" i="19"/>
  <c r="V254" i="19"/>
  <c r="W254" i="19"/>
  <c r="X254" i="19"/>
  <c r="AV254" i="19" s="1"/>
  <c r="Y254" i="19"/>
  <c r="Z254" i="19"/>
  <c r="AA254" i="19"/>
  <c r="AB254" i="19"/>
  <c r="AC254" i="19"/>
  <c r="AD254" i="19"/>
  <c r="AE254" i="19"/>
  <c r="AF254" i="19"/>
  <c r="C255" i="19"/>
  <c r="D255" i="19"/>
  <c r="E255" i="19"/>
  <c r="F255" i="19"/>
  <c r="G255" i="19"/>
  <c r="H255" i="19"/>
  <c r="I255" i="19"/>
  <c r="J255" i="19"/>
  <c r="L255" i="19"/>
  <c r="M255" i="19"/>
  <c r="N255" i="19"/>
  <c r="O255" i="19"/>
  <c r="P255" i="19"/>
  <c r="Q255" i="19"/>
  <c r="R255" i="19"/>
  <c r="S255" i="19"/>
  <c r="T255" i="19"/>
  <c r="U255" i="19"/>
  <c r="V255" i="19"/>
  <c r="W255" i="19"/>
  <c r="X255" i="19"/>
  <c r="AV255" i="19" s="1"/>
  <c r="Y255" i="19"/>
  <c r="Z255" i="19"/>
  <c r="AA255" i="19"/>
  <c r="AB255" i="19"/>
  <c r="AC255" i="19"/>
  <c r="AD255" i="19"/>
  <c r="AE255" i="19"/>
  <c r="AF255" i="19"/>
  <c r="C256" i="19"/>
  <c r="D256" i="19"/>
  <c r="E256" i="19"/>
  <c r="F256" i="19"/>
  <c r="G256" i="19"/>
  <c r="H256" i="19"/>
  <c r="I256" i="19"/>
  <c r="J256" i="19"/>
  <c r="L256" i="19"/>
  <c r="M256" i="19"/>
  <c r="N256" i="19"/>
  <c r="O256" i="19"/>
  <c r="P256" i="19"/>
  <c r="Q256" i="19"/>
  <c r="R256" i="19"/>
  <c r="S256" i="19"/>
  <c r="T256" i="19"/>
  <c r="U256" i="19"/>
  <c r="V256" i="19"/>
  <c r="W256" i="19"/>
  <c r="X256" i="19"/>
  <c r="AV256" i="19" s="1"/>
  <c r="Y256" i="19"/>
  <c r="Z256" i="19"/>
  <c r="AA256" i="19"/>
  <c r="AB256" i="19"/>
  <c r="AC256" i="19"/>
  <c r="AD256" i="19"/>
  <c r="AE256" i="19"/>
  <c r="AF256" i="19"/>
  <c r="C257" i="19"/>
  <c r="D257" i="19"/>
  <c r="E257" i="19"/>
  <c r="F257" i="19"/>
  <c r="G257" i="19"/>
  <c r="H257" i="19"/>
  <c r="I257" i="19"/>
  <c r="J257" i="19"/>
  <c r="L257" i="19"/>
  <c r="M257" i="19"/>
  <c r="N257" i="19"/>
  <c r="O257" i="19"/>
  <c r="P257" i="19"/>
  <c r="Q257" i="19"/>
  <c r="R257" i="19"/>
  <c r="S257" i="19"/>
  <c r="T257" i="19"/>
  <c r="U257" i="19"/>
  <c r="V257" i="19"/>
  <c r="W257" i="19"/>
  <c r="X257" i="19"/>
  <c r="AV257" i="19" s="1"/>
  <c r="Y257" i="19"/>
  <c r="Z257" i="19"/>
  <c r="AA257" i="19"/>
  <c r="AB257" i="19"/>
  <c r="AC257" i="19"/>
  <c r="AD257" i="19"/>
  <c r="AE257" i="19"/>
  <c r="AF257" i="19"/>
  <c r="C258" i="19"/>
  <c r="D258" i="19"/>
  <c r="E258" i="19"/>
  <c r="F258" i="19"/>
  <c r="G258" i="19"/>
  <c r="H258" i="19"/>
  <c r="I258" i="19"/>
  <c r="J258" i="19"/>
  <c r="L258" i="19"/>
  <c r="M258" i="19"/>
  <c r="N258" i="19"/>
  <c r="O258" i="19"/>
  <c r="P258" i="19"/>
  <c r="Q258" i="19"/>
  <c r="R258" i="19"/>
  <c r="S258" i="19"/>
  <c r="T258" i="19"/>
  <c r="U258" i="19"/>
  <c r="V258" i="19"/>
  <c r="W258" i="19"/>
  <c r="X258" i="19"/>
  <c r="AV258" i="19" s="1"/>
  <c r="Y258" i="19"/>
  <c r="Z258" i="19"/>
  <c r="AA258" i="19"/>
  <c r="AB258" i="19"/>
  <c r="AC258" i="19"/>
  <c r="AD258" i="19"/>
  <c r="AE258" i="19"/>
  <c r="AF258" i="19"/>
  <c r="C259" i="19"/>
  <c r="D259" i="19"/>
  <c r="E259" i="19"/>
  <c r="F259" i="19"/>
  <c r="G259" i="19"/>
  <c r="H259" i="19"/>
  <c r="I259" i="19"/>
  <c r="J259" i="19"/>
  <c r="L259" i="19"/>
  <c r="M259" i="19"/>
  <c r="N259" i="19"/>
  <c r="O259" i="19"/>
  <c r="P259" i="19"/>
  <c r="Q259" i="19"/>
  <c r="R259" i="19"/>
  <c r="S259" i="19"/>
  <c r="T259" i="19"/>
  <c r="U259" i="19"/>
  <c r="V259" i="19"/>
  <c r="W259" i="19"/>
  <c r="X259" i="19"/>
  <c r="AV259" i="19" s="1"/>
  <c r="Y259" i="19"/>
  <c r="Z259" i="19"/>
  <c r="AA259" i="19"/>
  <c r="AB259" i="19"/>
  <c r="AC259" i="19"/>
  <c r="AD259" i="19"/>
  <c r="AE259" i="19"/>
  <c r="AF259" i="19"/>
  <c r="C260" i="19"/>
  <c r="D260" i="19"/>
  <c r="E260" i="19"/>
  <c r="F260" i="19"/>
  <c r="G260" i="19"/>
  <c r="H260" i="19"/>
  <c r="I260" i="19"/>
  <c r="J260" i="19"/>
  <c r="L260" i="19"/>
  <c r="M260" i="19"/>
  <c r="N260" i="19"/>
  <c r="O260" i="19"/>
  <c r="P260" i="19"/>
  <c r="Q260" i="19"/>
  <c r="R260" i="19"/>
  <c r="S260" i="19"/>
  <c r="T260" i="19"/>
  <c r="U260" i="19"/>
  <c r="V260" i="19"/>
  <c r="W260" i="19"/>
  <c r="X260" i="19"/>
  <c r="AV260" i="19" s="1"/>
  <c r="Y260" i="19"/>
  <c r="Z260" i="19"/>
  <c r="AA260" i="19"/>
  <c r="AB260" i="19"/>
  <c r="AC260" i="19"/>
  <c r="AD260" i="19"/>
  <c r="AE260" i="19"/>
  <c r="AF260" i="19"/>
  <c r="C261" i="19"/>
  <c r="D261" i="19"/>
  <c r="E261" i="19"/>
  <c r="F261" i="19"/>
  <c r="G261" i="19"/>
  <c r="H261" i="19"/>
  <c r="I261" i="19"/>
  <c r="J261" i="19"/>
  <c r="L261" i="19"/>
  <c r="M261" i="19"/>
  <c r="N261" i="19"/>
  <c r="O261" i="19"/>
  <c r="P261" i="19"/>
  <c r="Q261" i="19"/>
  <c r="R261" i="19"/>
  <c r="S261" i="19"/>
  <c r="T261" i="19"/>
  <c r="U261" i="19"/>
  <c r="V261" i="19"/>
  <c r="W261" i="19"/>
  <c r="X261" i="19"/>
  <c r="AV261" i="19" s="1"/>
  <c r="Y261" i="19"/>
  <c r="Z261" i="19"/>
  <c r="AA261" i="19"/>
  <c r="AB261" i="19"/>
  <c r="AC261" i="19"/>
  <c r="AD261" i="19"/>
  <c r="AE261" i="19"/>
  <c r="AF261" i="19"/>
  <c r="C262" i="19"/>
  <c r="D262" i="19"/>
  <c r="E262" i="19"/>
  <c r="F262" i="19"/>
  <c r="G262" i="19"/>
  <c r="H262" i="19"/>
  <c r="I262" i="19"/>
  <c r="J262" i="19"/>
  <c r="L262" i="19"/>
  <c r="M262" i="19"/>
  <c r="N262" i="19"/>
  <c r="O262" i="19"/>
  <c r="P262" i="19"/>
  <c r="Q262" i="19"/>
  <c r="R262" i="19"/>
  <c r="S262" i="19"/>
  <c r="T262" i="19"/>
  <c r="U262" i="19"/>
  <c r="V262" i="19"/>
  <c r="W262" i="19"/>
  <c r="X262" i="19"/>
  <c r="AV262" i="19" s="1"/>
  <c r="Y262" i="19"/>
  <c r="Z262" i="19"/>
  <c r="AA262" i="19"/>
  <c r="AB262" i="19"/>
  <c r="AC262" i="19"/>
  <c r="AD262" i="19"/>
  <c r="AE262" i="19"/>
  <c r="AF262" i="19"/>
  <c r="C263" i="19"/>
  <c r="D263" i="19"/>
  <c r="E263" i="19"/>
  <c r="F263" i="19"/>
  <c r="G263" i="19"/>
  <c r="H263" i="19"/>
  <c r="I263" i="19"/>
  <c r="J263" i="19"/>
  <c r="L263" i="19"/>
  <c r="M263" i="19"/>
  <c r="N263" i="19"/>
  <c r="O263" i="19"/>
  <c r="P263" i="19"/>
  <c r="Q263" i="19"/>
  <c r="R263" i="19"/>
  <c r="S263" i="19"/>
  <c r="T263" i="19"/>
  <c r="U263" i="19"/>
  <c r="V263" i="19"/>
  <c r="W263" i="19"/>
  <c r="X263" i="19"/>
  <c r="AV263" i="19" s="1"/>
  <c r="Y263" i="19"/>
  <c r="Z263" i="19"/>
  <c r="AA263" i="19"/>
  <c r="AB263" i="19"/>
  <c r="AC263" i="19"/>
  <c r="AD263" i="19"/>
  <c r="AE263" i="19"/>
  <c r="AF263" i="19"/>
  <c r="C264" i="19"/>
  <c r="D264" i="19"/>
  <c r="E264" i="19"/>
  <c r="F264" i="19"/>
  <c r="G264" i="19"/>
  <c r="H264" i="19"/>
  <c r="I264" i="19"/>
  <c r="J264" i="19"/>
  <c r="L264" i="19"/>
  <c r="M264" i="19"/>
  <c r="N264" i="19"/>
  <c r="O264" i="19"/>
  <c r="P264" i="19"/>
  <c r="Q264" i="19"/>
  <c r="R264" i="19"/>
  <c r="S264" i="19"/>
  <c r="T264" i="19"/>
  <c r="U264" i="19"/>
  <c r="V264" i="19"/>
  <c r="W264" i="19"/>
  <c r="X264" i="19"/>
  <c r="AV264" i="19" s="1"/>
  <c r="Y264" i="19"/>
  <c r="Z264" i="19"/>
  <c r="AA264" i="19"/>
  <c r="AB264" i="19"/>
  <c r="AC264" i="19"/>
  <c r="AD264" i="19"/>
  <c r="AE264" i="19"/>
  <c r="AF264" i="19"/>
  <c r="C265" i="19"/>
  <c r="D265" i="19"/>
  <c r="E265" i="19"/>
  <c r="F265" i="19"/>
  <c r="G265" i="19"/>
  <c r="H265" i="19"/>
  <c r="I265" i="19"/>
  <c r="J265" i="19"/>
  <c r="L265" i="19"/>
  <c r="M265" i="19"/>
  <c r="N265" i="19"/>
  <c r="O265" i="19"/>
  <c r="P265" i="19"/>
  <c r="Q265" i="19"/>
  <c r="R265" i="19"/>
  <c r="S265" i="19"/>
  <c r="T265" i="19"/>
  <c r="U265" i="19"/>
  <c r="V265" i="19"/>
  <c r="W265" i="19"/>
  <c r="X265" i="19"/>
  <c r="AV265" i="19" s="1"/>
  <c r="Y265" i="19"/>
  <c r="Z265" i="19"/>
  <c r="AA265" i="19"/>
  <c r="AB265" i="19"/>
  <c r="AC265" i="19"/>
  <c r="AD265" i="19"/>
  <c r="AE265" i="19"/>
  <c r="AF265" i="19"/>
  <c r="C266" i="19"/>
  <c r="D266" i="19"/>
  <c r="E266" i="19"/>
  <c r="F266" i="19"/>
  <c r="G266" i="19"/>
  <c r="H266" i="19"/>
  <c r="I266" i="19"/>
  <c r="J266" i="19"/>
  <c r="L266" i="19"/>
  <c r="M266" i="19"/>
  <c r="N266" i="19"/>
  <c r="O266" i="19"/>
  <c r="P266" i="19"/>
  <c r="Q266" i="19"/>
  <c r="R266" i="19"/>
  <c r="S266" i="19"/>
  <c r="T266" i="19"/>
  <c r="U266" i="19"/>
  <c r="V266" i="19"/>
  <c r="W266" i="19"/>
  <c r="X266" i="19"/>
  <c r="AV266" i="19" s="1"/>
  <c r="Y266" i="19"/>
  <c r="Z266" i="19"/>
  <c r="AA266" i="19"/>
  <c r="AB266" i="19"/>
  <c r="AC266" i="19"/>
  <c r="AD266" i="19"/>
  <c r="AE266" i="19"/>
  <c r="AF266" i="19"/>
  <c r="C267" i="19"/>
  <c r="D267" i="19"/>
  <c r="E267" i="19"/>
  <c r="F267" i="19"/>
  <c r="G267" i="19"/>
  <c r="H267" i="19"/>
  <c r="I267" i="19"/>
  <c r="J267" i="19"/>
  <c r="L267" i="19"/>
  <c r="M267" i="19"/>
  <c r="N267" i="19"/>
  <c r="O267" i="19"/>
  <c r="P267" i="19"/>
  <c r="Q267" i="19"/>
  <c r="R267" i="19"/>
  <c r="S267" i="19"/>
  <c r="T267" i="19"/>
  <c r="U267" i="19"/>
  <c r="V267" i="19"/>
  <c r="W267" i="19"/>
  <c r="X267" i="19"/>
  <c r="AV267" i="19" s="1"/>
  <c r="Y267" i="19"/>
  <c r="Z267" i="19"/>
  <c r="AA267" i="19"/>
  <c r="AB267" i="19"/>
  <c r="AC267" i="19"/>
  <c r="AD267" i="19"/>
  <c r="AE267" i="19"/>
  <c r="AF267" i="19"/>
  <c r="C268" i="19"/>
  <c r="D268" i="19"/>
  <c r="E268" i="19"/>
  <c r="F268" i="19"/>
  <c r="G268" i="19"/>
  <c r="H268" i="19"/>
  <c r="I268" i="19"/>
  <c r="J268" i="19"/>
  <c r="L268" i="19"/>
  <c r="M268" i="19"/>
  <c r="N268" i="19"/>
  <c r="O268" i="19"/>
  <c r="P268" i="19"/>
  <c r="Q268" i="19"/>
  <c r="R268" i="19"/>
  <c r="S268" i="19"/>
  <c r="T268" i="19"/>
  <c r="U268" i="19"/>
  <c r="V268" i="19"/>
  <c r="W268" i="19"/>
  <c r="X268" i="19"/>
  <c r="AV268" i="19" s="1"/>
  <c r="Y268" i="19"/>
  <c r="Z268" i="19"/>
  <c r="AA268" i="19"/>
  <c r="AB268" i="19"/>
  <c r="AC268" i="19"/>
  <c r="AD268" i="19"/>
  <c r="AE268" i="19"/>
  <c r="AF268" i="19"/>
  <c r="C269" i="19"/>
  <c r="D269" i="19"/>
  <c r="E269" i="19"/>
  <c r="F269" i="19"/>
  <c r="G269" i="19"/>
  <c r="H269" i="19"/>
  <c r="I269" i="19"/>
  <c r="J269" i="19"/>
  <c r="L269" i="19"/>
  <c r="M269" i="19"/>
  <c r="N269" i="19"/>
  <c r="O269" i="19"/>
  <c r="P269" i="19"/>
  <c r="Q269" i="19"/>
  <c r="R269" i="19"/>
  <c r="S269" i="19"/>
  <c r="T269" i="19"/>
  <c r="U269" i="19"/>
  <c r="V269" i="19"/>
  <c r="W269" i="19"/>
  <c r="X269" i="19"/>
  <c r="AV269" i="19" s="1"/>
  <c r="Y269" i="19"/>
  <c r="Z269" i="19"/>
  <c r="AA269" i="19"/>
  <c r="AB269" i="19"/>
  <c r="AC269" i="19"/>
  <c r="AD269" i="19"/>
  <c r="AE269" i="19"/>
  <c r="AF269" i="19"/>
  <c r="C270" i="19"/>
  <c r="D270" i="19"/>
  <c r="E270" i="19"/>
  <c r="F270" i="19"/>
  <c r="G270" i="19"/>
  <c r="H270" i="19"/>
  <c r="I270" i="19"/>
  <c r="J270" i="19"/>
  <c r="L270" i="19"/>
  <c r="M270" i="19"/>
  <c r="N270" i="19"/>
  <c r="O270" i="19"/>
  <c r="P270" i="19"/>
  <c r="Q270" i="19"/>
  <c r="R270" i="19"/>
  <c r="S270" i="19"/>
  <c r="T270" i="19"/>
  <c r="U270" i="19"/>
  <c r="V270" i="19"/>
  <c r="W270" i="19"/>
  <c r="X270" i="19"/>
  <c r="AV270" i="19" s="1"/>
  <c r="Y270" i="19"/>
  <c r="Z270" i="19"/>
  <c r="AA270" i="19"/>
  <c r="AB270" i="19"/>
  <c r="AC270" i="19"/>
  <c r="AD270" i="19"/>
  <c r="AE270" i="19"/>
  <c r="AF270" i="19"/>
  <c r="C271" i="19"/>
  <c r="D271" i="19"/>
  <c r="E271" i="19"/>
  <c r="F271" i="19"/>
  <c r="G271" i="19"/>
  <c r="H271" i="19"/>
  <c r="I271" i="19"/>
  <c r="J271" i="19"/>
  <c r="L271" i="19"/>
  <c r="M271" i="19"/>
  <c r="N271" i="19"/>
  <c r="O271" i="19"/>
  <c r="P271" i="19"/>
  <c r="Q271" i="19"/>
  <c r="R271" i="19"/>
  <c r="S271" i="19"/>
  <c r="T271" i="19"/>
  <c r="U271" i="19"/>
  <c r="V271" i="19"/>
  <c r="W271" i="19"/>
  <c r="X271" i="19"/>
  <c r="AV271" i="19" s="1"/>
  <c r="Y271" i="19"/>
  <c r="Z271" i="19"/>
  <c r="AA271" i="19"/>
  <c r="AB271" i="19"/>
  <c r="AC271" i="19"/>
  <c r="AD271" i="19"/>
  <c r="AE271" i="19"/>
  <c r="AF271" i="19"/>
  <c r="C272" i="19"/>
  <c r="D272" i="19"/>
  <c r="E272" i="19"/>
  <c r="F272" i="19"/>
  <c r="G272" i="19"/>
  <c r="H272" i="19"/>
  <c r="I272" i="19"/>
  <c r="J272" i="19"/>
  <c r="L272" i="19"/>
  <c r="M272" i="19"/>
  <c r="N272" i="19"/>
  <c r="O272" i="19"/>
  <c r="P272" i="19"/>
  <c r="Q272" i="19"/>
  <c r="R272" i="19"/>
  <c r="S272" i="19"/>
  <c r="T272" i="19"/>
  <c r="U272" i="19"/>
  <c r="V272" i="19"/>
  <c r="W272" i="19"/>
  <c r="X272" i="19"/>
  <c r="AV272" i="19" s="1"/>
  <c r="Y272" i="19"/>
  <c r="Z272" i="19"/>
  <c r="AA272" i="19"/>
  <c r="AB272" i="19"/>
  <c r="AC272" i="19"/>
  <c r="AD272" i="19"/>
  <c r="AE272" i="19"/>
  <c r="AF272" i="19"/>
  <c r="C273" i="19"/>
  <c r="D273" i="19"/>
  <c r="E273" i="19"/>
  <c r="F273" i="19"/>
  <c r="G273" i="19"/>
  <c r="H273" i="19"/>
  <c r="I273" i="19"/>
  <c r="J273" i="19"/>
  <c r="L273" i="19"/>
  <c r="M273" i="19"/>
  <c r="N273" i="19"/>
  <c r="O273" i="19"/>
  <c r="P273" i="19"/>
  <c r="Q273" i="19"/>
  <c r="R273" i="19"/>
  <c r="S273" i="19"/>
  <c r="T273" i="19"/>
  <c r="U273" i="19"/>
  <c r="V273" i="19"/>
  <c r="W273" i="19"/>
  <c r="X273" i="19"/>
  <c r="AV273" i="19" s="1"/>
  <c r="Y273" i="19"/>
  <c r="Z273" i="19"/>
  <c r="AA273" i="19"/>
  <c r="AB273" i="19"/>
  <c r="AC273" i="19"/>
  <c r="AD273" i="19"/>
  <c r="AE273" i="19"/>
  <c r="AF273" i="19"/>
  <c r="C274" i="19"/>
  <c r="D274" i="19"/>
  <c r="E274" i="19"/>
  <c r="F274" i="19"/>
  <c r="G274" i="19"/>
  <c r="H274" i="19"/>
  <c r="I274" i="19"/>
  <c r="J274" i="19"/>
  <c r="L274" i="19"/>
  <c r="M274" i="19"/>
  <c r="N274" i="19"/>
  <c r="O274" i="19"/>
  <c r="P274" i="19"/>
  <c r="Q274" i="19"/>
  <c r="R274" i="19"/>
  <c r="S274" i="19"/>
  <c r="T274" i="19"/>
  <c r="U274" i="19"/>
  <c r="V274" i="19"/>
  <c r="W274" i="19"/>
  <c r="X274" i="19"/>
  <c r="AV274" i="19" s="1"/>
  <c r="Y274" i="19"/>
  <c r="Z274" i="19"/>
  <c r="AA274" i="19"/>
  <c r="AB274" i="19"/>
  <c r="AC274" i="19"/>
  <c r="AD274" i="19"/>
  <c r="AE274" i="19"/>
  <c r="AF274" i="19"/>
  <c r="C275" i="19"/>
  <c r="D275" i="19"/>
  <c r="E275" i="19"/>
  <c r="F275" i="19"/>
  <c r="G275" i="19"/>
  <c r="H275" i="19"/>
  <c r="I275" i="19"/>
  <c r="J275" i="19"/>
  <c r="L275" i="19"/>
  <c r="M275" i="19"/>
  <c r="N275" i="19"/>
  <c r="O275" i="19"/>
  <c r="P275" i="19"/>
  <c r="Q275" i="19"/>
  <c r="R275" i="19"/>
  <c r="S275" i="19"/>
  <c r="T275" i="19"/>
  <c r="U275" i="19"/>
  <c r="V275" i="19"/>
  <c r="W275" i="19"/>
  <c r="X275" i="19"/>
  <c r="AV275" i="19" s="1"/>
  <c r="Y275" i="19"/>
  <c r="Z275" i="19"/>
  <c r="AA275" i="19"/>
  <c r="AB275" i="19"/>
  <c r="AC275" i="19"/>
  <c r="AD275" i="19"/>
  <c r="AE275" i="19"/>
  <c r="AF275" i="19"/>
  <c r="C276" i="19"/>
  <c r="D276" i="19"/>
  <c r="E276" i="19"/>
  <c r="F276" i="19"/>
  <c r="G276" i="19"/>
  <c r="H276" i="19"/>
  <c r="I276" i="19"/>
  <c r="J276" i="19"/>
  <c r="L276" i="19"/>
  <c r="M276" i="19"/>
  <c r="N276" i="19"/>
  <c r="O276" i="19"/>
  <c r="P276" i="19"/>
  <c r="Q276" i="19"/>
  <c r="R276" i="19"/>
  <c r="S276" i="19"/>
  <c r="T276" i="19"/>
  <c r="U276" i="19"/>
  <c r="V276" i="19"/>
  <c r="W276" i="19"/>
  <c r="X276" i="19"/>
  <c r="AV276" i="19" s="1"/>
  <c r="Y276" i="19"/>
  <c r="Z276" i="19"/>
  <c r="AA276" i="19"/>
  <c r="AB276" i="19"/>
  <c r="AC276" i="19"/>
  <c r="AD276" i="19"/>
  <c r="AE276" i="19"/>
  <c r="AF276" i="19"/>
  <c r="C277" i="19"/>
  <c r="D277" i="19"/>
  <c r="E277" i="19"/>
  <c r="F277" i="19"/>
  <c r="G277" i="19"/>
  <c r="H277" i="19"/>
  <c r="I277" i="19"/>
  <c r="J277" i="19"/>
  <c r="L277" i="19"/>
  <c r="M277" i="19"/>
  <c r="N277" i="19"/>
  <c r="O277" i="19"/>
  <c r="P277" i="19"/>
  <c r="Q277" i="19"/>
  <c r="R277" i="19"/>
  <c r="S277" i="19"/>
  <c r="T277" i="19"/>
  <c r="U277" i="19"/>
  <c r="V277" i="19"/>
  <c r="W277" i="19"/>
  <c r="X277" i="19"/>
  <c r="AV277" i="19" s="1"/>
  <c r="Y277" i="19"/>
  <c r="Z277" i="19"/>
  <c r="AA277" i="19"/>
  <c r="AB277" i="19"/>
  <c r="AC277" i="19"/>
  <c r="AD277" i="19"/>
  <c r="AE277" i="19"/>
  <c r="AF277" i="19"/>
  <c r="C278" i="19"/>
  <c r="D278" i="19"/>
  <c r="E278" i="19"/>
  <c r="F278" i="19"/>
  <c r="G278" i="19"/>
  <c r="H278" i="19"/>
  <c r="I278" i="19"/>
  <c r="J278" i="19"/>
  <c r="L278" i="19"/>
  <c r="M278" i="19"/>
  <c r="N278" i="19"/>
  <c r="O278" i="19"/>
  <c r="P278" i="19"/>
  <c r="Q278" i="19"/>
  <c r="R278" i="19"/>
  <c r="S278" i="19"/>
  <c r="T278" i="19"/>
  <c r="U278" i="19"/>
  <c r="V278" i="19"/>
  <c r="W278" i="19"/>
  <c r="X278" i="19"/>
  <c r="AV278" i="19" s="1"/>
  <c r="Y278" i="19"/>
  <c r="Z278" i="19"/>
  <c r="AA278" i="19"/>
  <c r="AB278" i="19"/>
  <c r="AC278" i="19"/>
  <c r="AD278" i="19"/>
  <c r="AE278" i="19"/>
  <c r="AF278" i="19"/>
  <c r="C279" i="19"/>
  <c r="D279" i="19"/>
  <c r="E279" i="19"/>
  <c r="F279" i="19"/>
  <c r="G279" i="19"/>
  <c r="H279" i="19"/>
  <c r="I279" i="19"/>
  <c r="J279" i="19"/>
  <c r="L279" i="19"/>
  <c r="M279" i="19"/>
  <c r="N279" i="19"/>
  <c r="O279" i="19"/>
  <c r="P279" i="19"/>
  <c r="Q279" i="19"/>
  <c r="R279" i="19"/>
  <c r="S279" i="19"/>
  <c r="T279" i="19"/>
  <c r="U279" i="19"/>
  <c r="V279" i="19"/>
  <c r="W279" i="19"/>
  <c r="X279" i="19"/>
  <c r="AV279" i="19" s="1"/>
  <c r="Y279" i="19"/>
  <c r="Z279" i="19"/>
  <c r="AA279" i="19"/>
  <c r="AB279" i="19"/>
  <c r="AC279" i="19"/>
  <c r="AD279" i="19"/>
  <c r="AE279" i="19"/>
  <c r="AF279" i="19"/>
  <c r="C280" i="19"/>
  <c r="D280" i="19"/>
  <c r="E280" i="19"/>
  <c r="F280" i="19"/>
  <c r="G280" i="19"/>
  <c r="H280" i="19"/>
  <c r="I280" i="19"/>
  <c r="J280" i="19"/>
  <c r="L280" i="19"/>
  <c r="M280" i="19"/>
  <c r="N280" i="19"/>
  <c r="O280" i="19"/>
  <c r="P280" i="19"/>
  <c r="Q280" i="19"/>
  <c r="R280" i="19"/>
  <c r="S280" i="19"/>
  <c r="T280" i="19"/>
  <c r="U280" i="19"/>
  <c r="V280" i="19"/>
  <c r="W280" i="19"/>
  <c r="X280" i="19"/>
  <c r="AV280" i="19" s="1"/>
  <c r="Y280" i="19"/>
  <c r="Z280" i="19"/>
  <c r="AA280" i="19"/>
  <c r="AB280" i="19"/>
  <c r="AC280" i="19"/>
  <c r="AD280" i="19"/>
  <c r="AE280" i="19"/>
  <c r="AF280" i="19"/>
  <c r="C281" i="19"/>
  <c r="D281" i="19"/>
  <c r="E281" i="19"/>
  <c r="F281" i="19"/>
  <c r="G281" i="19"/>
  <c r="H281" i="19"/>
  <c r="I281" i="19"/>
  <c r="J281" i="19"/>
  <c r="L281" i="19"/>
  <c r="M281" i="19"/>
  <c r="N281" i="19"/>
  <c r="O281" i="19"/>
  <c r="P281" i="19"/>
  <c r="Q281" i="19"/>
  <c r="R281" i="19"/>
  <c r="S281" i="19"/>
  <c r="T281" i="19"/>
  <c r="U281" i="19"/>
  <c r="V281" i="19"/>
  <c r="W281" i="19"/>
  <c r="X281" i="19"/>
  <c r="AV281" i="19" s="1"/>
  <c r="Y281" i="19"/>
  <c r="Z281" i="19"/>
  <c r="AA281" i="19"/>
  <c r="AB281" i="19"/>
  <c r="AC281" i="19"/>
  <c r="AD281" i="19"/>
  <c r="AE281" i="19"/>
  <c r="AF281" i="19"/>
  <c r="C282" i="19"/>
  <c r="D282" i="19"/>
  <c r="E282" i="19"/>
  <c r="F282" i="19"/>
  <c r="G282" i="19"/>
  <c r="H282" i="19"/>
  <c r="I282" i="19"/>
  <c r="J282" i="19"/>
  <c r="L282" i="19"/>
  <c r="M282" i="19"/>
  <c r="N282" i="19"/>
  <c r="O282" i="19"/>
  <c r="P282" i="19"/>
  <c r="Q282" i="19"/>
  <c r="R282" i="19"/>
  <c r="S282" i="19"/>
  <c r="T282" i="19"/>
  <c r="U282" i="19"/>
  <c r="V282" i="19"/>
  <c r="W282" i="19"/>
  <c r="X282" i="19"/>
  <c r="AV282" i="19" s="1"/>
  <c r="Y282" i="19"/>
  <c r="Z282" i="19"/>
  <c r="AA282" i="19"/>
  <c r="AB282" i="19"/>
  <c r="AC282" i="19"/>
  <c r="AD282" i="19"/>
  <c r="AE282" i="19"/>
  <c r="AF282" i="19"/>
  <c r="C283" i="19"/>
  <c r="D283" i="19"/>
  <c r="E283" i="19"/>
  <c r="F283" i="19"/>
  <c r="G283" i="19"/>
  <c r="H283" i="19"/>
  <c r="I283" i="19"/>
  <c r="J283" i="19"/>
  <c r="L283" i="19"/>
  <c r="M283" i="19"/>
  <c r="N283" i="19"/>
  <c r="O283" i="19"/>
  <c r="P283" i="19"/>
  <c r="Q283" i="19"/>
  <c r="R283" i="19"/>
  <c r="S283" i="19"/>
  <c r="T283" i="19"/>
  <c r="U283" i="19"/>
  <c r="V283" i="19"/>
  <c r="W283" i="19"/>
  <c r="X283" i="19"/>
  <c r="AV283" i="19" s="1"/>
  <c r="Y283" i="19"/>
  <c r="Z283" i="19"/>
  <c r="AA283" i="19"/>
  <c r="AB283" i="19"/>
  <c r="AC283" i="19"/>
  <c r="AD283" i="19"/>
  <c r="AE283" i="19"/>
  <c r="AF283" i="19"/>
  <c r="C284" i="19"/>
  <c r="D284" i="19"/>
  <c r="E284" i="19"/>
  <c r="F284" i="19"/>
  <c r="G284" i="19"/>
  <c r="H284" i="19"/>
  <c r="I284" i="19"/>
  <c r="J284" i="19"/>
  <c r="L284" i="19"/>
  <c r="M284" i="19"/>
  <c r="N284" i="19"/>
  <c r="O284" i="19"/>
  <c r="P284" i="19"/>
  <c r="Q284" i="19"/>
  <c r="R284" i="19"/>
  <c r="S284" i="19"/>
  <c r="T284" i="19"/>
  <c r="U284" i="19"/>
  <c r="V284" i="19"/>
  <c r="W284" i="19"/>
  <c r="X284" i="19"/>
  <c r="AV284" i="19" s="1"/>
  <c r="Y284" i="19"/>
  <c r="Z284" i="19"/>
  <c r="AA284" i="19"/>
  <c r="AB284" i="19"/>
  <c r="AC284" i="19"/>
  <c r="AD284" i="19"/>
  <c r="AE284" i="19"/>
  <c r="AF284" i="19"/>
  <c r="C285" i="19"/>
  <c r="D285" i="19"/>
  <c r="E285" i="19"/>
  <c r="F285" i="19"/>
  <c r="G285" i="19"/>
  <c r="H285" i="19"/>
  <c r="I285" i="19"/>
  <c r="J285" i="19"/>
  <c r="L285" i="19"/>
  <c r="M285" i="19"/>
  <c r="N285" i="19"/>
  <c r="O285" i="19"/>
  <c r="P285" i="19"/>
  <c r="Q285" i="19"/>
  <c r="R285" i="19"/>
  <c r="S285" i="19"/>
  <c r="T285" i="19"/>
  <c r="U285" i="19"/>
  <c r="V285" i="19"/>
  <c r="W285" i="19"/>
  <c r="X285" i="19"/>
  <c r="AV285" i="19" s="1"/>
  <c r="Y285" i="19"/>
  <c r="Z285" i="19"/>
  <c r="AA285" i="19"/>
  <c r="AB285" i="19"/>
  <c r="AC285" i="19"/>
  <c r="AD285" i="19"/>
  <c r="AE285" i="19"/>
  <c r="AF285" i="19"/>
  <c r="C286" i="19"/>
  <c r="D286" i="19"/>
  <c r="E286" i="19"/>
  <c r="F286" i="19"/>
  <c r="G286" i="19"/>
  <c r="H286" i="19"/>
  <c r="I286" i="19"/>
  <c r="J286" i="19"/>
  <c r="L286" i="19"/>
  <c r="M286" i="19"/>
  <c r="N286" i="19"/>
  <c r="O286" i="19"/>
  <c r="P286" i="19"/>
  <c r="Q286" i="19"/>
  <c r="R286" i="19"/>
  <c r="S286" i="19"/>
  <c r="T286" i="19"/>
  <c r="U286" i="19"/>
  <c r="V286" i="19"/>
  <c r="W286" i="19"/>
  <c r="X286" i="19"/>
  <c r="AV286" i="19" s="1"/>
  <c r="Y286" i="19"/>
  <c r="Z286" i="19"/>
  <c r="AA286" i="19"/>
  <c r="AB286" i="19"/>
  <c r="AC286" i="19"/>
  <c r="AD286" i="19"/>
  <c r="AE286" i="19"/>
  <c r="AF286" i="19"/>
  <c r="C287" i="19"/>
  <c r="D287" i="19"/>
  <c r="E287" i="19"/>
  <c r="F287" i="19"/>
  <c r="G287" i="19"/>
  <c r="H287" i="19"/>
  <c r="I287" i="19"/>
  <c r="J287" i="19"/>
  <c r="L287" i="19"/>
  <c r="M287" i="19"/>
  <c r="N287" i="19"/>
  <c r="O287" i="19"/>
  <c r="P287" i="19"/>
  <c r="Q287" i="19"/>
  <c r="R287" i="19"/>
  <c r="S287" i="19"/>
  <c r="T287" i="19"/>
  <c r="U287" i="19"/>
  <c r="V287" i="19"/>
  <c r="W287" i="19"/>
  <c r="X287" i="19"/>
  <c r="AV287" i="19" s="1"/>
  <c r="Y287" i="19"/>
  <c r="Z287" i="19"/>
  <c r="AA287" i="19"/>
  <c r="AB287" i="19"/>
  <c r="AC287" i="19"/>
  <c r="AD287" i="19"/>
  <c r="AE287" i="19"/>
  <c r="AF287" i="19"/>
  <c r="C288" i="19"/>
  <c r="D288" i="19"/>
  <c r="E288" i="19"/>
  <c r="F288" i="19"/>
  <c r="G288" i="19"/>
  <c r="H288" i="19"/>
  <c r="I288" i="19"/>
  <c r="J288" i="19"/>
  <c r="L288" i="19"/>
  <c r="M288" i="19"/>
  <c r="N288" i="19"/>
  <c r="O288" i="19"/>
  <c r="P288" i="19"/>
  <c r="Q288" i="19"/>
  <c r="R288" i="19"/>
  <c r="S288" i="19"/>
  <c r="T288" i="19"/>
  <c r="U288" i="19"/>
  <c r="V288" i="19"/>
  <c r="W288" i="19"/>
  <c r="X288" i="19"/>
  <c r="AV288" i="19" s="1"/>
  <c r="Y288" i="19"/>
  <c r="Z288" i="19"/>
  <c r="AA288" i="19"/>
  <c r="AB288" i="19"/>
  <c r="AC288" i="19"/>
  <c r="AD288" i="19"/>
  <c r="AE288" i="19"/>
  <c r="AF288" i="19"/>
  <c r="C289" i="19"/>
  <c r="D289" i="19"/>
  <c r="E289" i="19"/>
  <c r="F289" i="19"/>
  <c r="G289" i="19"/>
  <c r="H289" i="19"/>
  <c r="I289" i="19"/>
  <c r="J289" i="19"/>
  <c r="L289" i="19"/>
  <c r="M289" i="19"/>
  <c r="N289" i="19"/>
  <c r="O289" i="19"/>
  <c r="P289" i="19"/>
  <c r="Q289" i="19"/>
  <c r="R289" i="19"/>
  <c r="S289" i="19"/>
  <c r="T289" i="19"/>
  <c r="U289" i="19"/>
  <c r="V289" i="19"/>
  <c r="W289" i="19"/>
  <c r="X289" i="19"/>
  <c r="AV289" i="19" s="1"/>
  <c r="Y289" i="19"/>
  <c r="Z289" i="19"/>
  <c r="AA289" i="19"/>
  <c r="AB289" i="19"/>
  <c r="AC289" i="19"/>
  <c r="AD289" i="19"/>
  <c r="AE289" i="19"/>
  <c r="AF289" i="19"/>
  <c r="C290" i="19"/>
  <c r="D290" i="19"/>
  <c r="E290" i="19"/>
  <c r="F290" i="19"/>
  <c r="G290" i="19"/>
  <c r="H290" i="19"/>
  <c r="I290" i="19"/>
  <c r="J290" i="19"/>
  <c r="L290" i="19"/>
  <c r="M290" i="19"/>
  <c r="N290" i="19"/>
  <c r="O290" i="19"/>
  <c r="P290" i="19"/>
  <c r="Q290" i="19"/>
  <c r="R290" i="19"/>
  <c r="S290" i="19"/>
  <c r="T290" i="19"/>
  <c r="U290" i="19"/>
  <c r="V290" i="19"/>
  <c r="W290" i="19"/>
  <c r="X290" i="19"/>
  <c r="AV290" i="19" s="1"/>
  <c r="Y290" i="19"/>
  <c r="Z290" i="19"/>
  <c r="AA290" i="19"/>
  <c r="AB290" i="19"/>
  <c r="AC290" i="19"/>
  <c r="AD290" i="19"/>
  <c r="AE290" i="19"/>
  <c r="AF290" i="19"/>
  <c r="C291" i="19"/>
  <c r="D291" i="19"/>
  <c r="E291" i="19"/>
  <c r="F291" i="19"/>
  <c r="G291" i="19"/>
  <c r="H291" i="19"/>
  <c r="I291" i="19"/>
  <c r="J291" i="19"/>
  <c r="L291" i="19"/>
  <c r="M291" i="19"/>
  <c r="N291" i="19"/>
  <c r="O291" i="19"/>
  <c r="P291" i="19"/>
  <c r="Q291" i="19"/>
  <c r="R291" i="19"/>
  <c r="S291" i="19"/>
  <c r="T291" i="19"/>
  <c r="U291" i="19"/>
  <c r="V291" i="19"/>
  <c r="W291" i="19"/>
  <c r="X291" i="19"/>
  <c r="AV291" i="19" s="1"/>
  <c r="Y291" i="19"/>
  <c r="Z291" i="19"/>
  <c r="AA291" i="19"/>
  <c r="AB291" i="19"/>
  <c r="AC291" i="19"/>
  <c r="AD291" i="19"/>
  <c r="AE291" i="19"/>
  <c r="AF291" i="19"/>
  <c r="C292" i="19"/>
  <c r="D292" i="19"/>
  <c r="E292" i="19"/>
  <c r="F292" i="19"/>
  <c r="G292" i="19"/>
  <c r="H292" i="19"/>
  <c r="I292" i="19"/>
  <c r="J292" i="19"/>
  <c r="L292" i="19"/>
  <c r="M292" i="19"/>
  <c r="N292" i="19"/>
  <c r="O292" i="19"/>
  <c r="P292" i="19"/>
  <c r="Q292" i="19"/>
  <c r="R292" i="19"/>
  <c r="S292" i="19"/>
  <c r="T292" i="19"/>
  <c r="U292" i="19"/>
  <c r="V292" i="19"/>
  <c r="W292" i="19"/>
  <c r="X292" i="19"/>
  <c r="AV292" i="19" s="1"/>
  <c r="Y292" i="19"/>
  <c r="Z292" i="19"/>
  <c r="AA292" i="19"/>
  <c r="AB292" i="19"/>
  <c r="AC292" i="19"/>
  <c r="AD292" i="19"/>
  <c r="AE292" i="19"/>
  <c r="AF292" i="19"/>
  <c r="C293" i="19"/>
  <c r="D293" i="19"/>
  <c r="E293" i="19"/>
  <c r="F293" i="19"/>
  <c r="G293" i="19"/>
  <c r="H293" i="19"/>
  <c r="I293" i="19"/>
  <c r="J293" i="19"/>
  <c r="L293" i="19"/>
  <c r="M293" i="19"/>
  <c r="N293" i="19"/>
  <c r="O293" i="19"/>
  <c r="P293" i="19"/>
  <c r="Q293" i="19"/>
  <c r="R293" i="19"/>
  <c r="S293" i="19"/>
  <c r="T293" i="19"/>
  <c r="U293" i="19"/>
  <c r="V293" i="19"/>
  <c r="W293" i="19"/>
  <c r="X293" i="19"/>
  <c r="AV293" i="19" s="1"/>
  <c r="Y293" i="19"/>
  <c r="Z293" i="19"/>
  <c r="AA293" i="19"/>
  <c r="AB293" i="19"/>
  <c r="AC293" i="19"/>
  <c r="AD293" i="19"/>
  <c r="AE293" i="19"/>
  <c r="AF293" i="19"/>
  <c r="C294" i="19"/>
  <c r="D294" i="19"/>
  <c r="E294" i="19"/>
  <c r="F294" i="19"/>
  <c r="G294" i="19"/>
  <c r="H294" i="19"/>
  <c r="I294" i="19"/>
  <c r="J294" i="19"/>
  <c r="L294" i="19"/>
  <c r="M294" i="19"/>
  <c r="N294" i="19"/>
  <c r="O294" i="19"/>
  <c r="P294" i="19"/>
  <c r="Q294" i="19"/>
  <c r="R294" i="19"/>
  <c r="S294" i="19"/>
  <c r="T294" i="19"/>
  <c r="U294" i="19"/>
  <c r="V294" i="19"/>
  <c r="W294" i="19"/>
  <c r="X294" i="19"/>
  <c r="AV294" i="19" s="1"/>
  <c r="Y294" i="19"/>
  <c r="Z294" i="19"/>
  <c r="AA294" i="19"/>
  <c r="AB294" i="19"/>
  <c r="AC294" i="19"/>
  <c r="AD294" i="19"/>
  <c r="AE294" i="19"/>
  <c r="AF294" i="19"/>
  <c r="C295" i="19"/>
  <c r="D295" i="19"/>
  <c r="E295" i="19"/>
  <c r="F295" i="19"/>
  <c r="G295" i="19"/>
  <c r="H295" i="19"/>
  <c r="I295" i="19"/>
  <c r="J295" i="19"/>
  <c r="L295" i="19"/>
  <c r="M295" i="19"/>
  <c r="N295" i="19"/>
  <c r="O295" i="19"/>
  <c r="P295" i="19"/>
  <c r="Q295" i="19"/>
  <c r="R295" i="19"/>
  <c r="S295" i="19"/>
  <c r="T295" i="19"/>
  <c r="U295" i="19"/>
  <c r="V295" i="19"/>
  <c r="W295" i="19"/>
  <c r="X295" i="19"/>
  <c r="AV295" i="19" s="1"/>
  <c r="Y295" i="19"/>
  <c r="Z295" i="19"/>
  <c r="AA295" i="19"/>
  <c r="AB295" i="19"/>
  <c r="AC295" i="19"/>
  <c r="AD295" i="19"/>
  <c r="AE295" i="19"/>
  <c r="AF295" i="19"/>
  <c r="C296" i="19"/>
  <c r="D296" i="19"/>
  <c r="E296" i="19"/>
  <c r="F296" i="19"/>
  <c r="G296" i="19"/>
  <c r="H296" i="19"/>
  <c r="I296" i="19"/>
  <c r="J296" i="19"/>
  <c r="L296" i="19"/>
  <c r="M296" i="19"/>
  <c r="N296" i="19"/>
  <c r="O296" i="19"/>
  <c r="P296" i="19"/>
  <c r="Q296" i="19"/>
  <c r="R296" i="19"/>
  <c r="S296" i="19"/>
  <c r="T296" i="19"/>
  <c r="U296" i="19"/>
  <c r="V296" i="19"/>
  <c r="W296" i="19"/>
  <c r="X296" i="19"/>
  <c r="AV296" i="19" s="1"/>
  <c r="Y296" i="19"/>
  <c r="Z296" i="19"/>
  <c r="AA296" i="19"/>
  <c r="AB296" i="19"/>
  <c r="AC296" i="19"/>
  <c r="AD296" i="19"/>
  <c r="AE296" i="19"/>
  <c r="AF296" i="19"/>
  <c r="C297" i="19"/>
  <c r="D297" i="19"/>
  <c r="E297" i="19"/>
  <c r="F297" i="19"/>
  <c r="G297" i="19"/>
  <c r="H297" i="19"/>
  <c r="I297" i="19"/>
  <c r="J297" i="19"/>
  <c r="L297" i="19"/>
  <c r="M297" i="19"/>
  <c r="N297" i="19"/>
  <c r="O297" i="19"/>
  <c r="P297" i="19"/>
  <c r="Q297" i="19"/>
  <c r="R297" i="19"/>
  <c r="S297" i="19"/>
  <c r="T297" i="19"/>
  <c r="U297" i="19"/>
  <c r="V297" i="19"/>
  <c r="W297" i="19"/>
  <c r="X297" i="19"/>
  <c r="AV297" i="19" s="1"/>
  <c r="Y297" i="19"/>
  <c r="Z297" i="19"/>
  <c r="AA297" i="19"/>
  <c r="AB297" i="19"/>
  <c r="AC297" i="19"/>
  <c r="AD297" i="19"/>
  <c r="AE297" i="19"/>
  <c r="AF297" i="19"/>
  <c r="C298" i="19"/>
  <c r="D298" i="19"/>
  <c r="E298" i="19"/>
  <c r="F298" i="19"/>
  <c r="G298" i="19"/>
  <c r="H298" i="19"/>
  <c r="I298" i="19"/>
  <c r="J298" i="19"/>
  <c r="L298" i="19"/>
  <c r="M298" i="19"/>
  <c r="N298" i="19"/>
  <c r="O298" i="19"/>
  <c r="P298" i="19"/>
  <c r="Q298" i="19"/>
  <c r="R298" i="19"/>
  <c r="S298" i="19"/>
  <c r="T298" i="19"/>
  <c r="U298" i="19"/>
  <c r="V298" i="19"/>
  <c r="W298" i="19"/>
  <c r="X298" i="19"/>
  <c r="AV298" i="19" s="1"/>
  <c r="Y298" i="19"/>
  <c r="Z298" i="19"/>
  <c r="AA298" i="19"/>
  <c r="AB298" i="19"/>
  <c r="AC298" i="19"/>
  <c r="AD298" i="19"/>
  <c r="AE298" i="19"/>
  <c r="AF298" i="19"/>
  <c r="C299" i="19"/>
  <c r="D299" i="19"/>
  <c r="E299" i="19"/>
  <c r="F299" i="19"/>
  <c r="G299" i="19"/>
  <c r="H299" i="19"/>
  <c r="I299" i="19"/>
  <c r="J299" i="19"/>
  <c r="L299" i="19"/>
  <c r="M299" i="19"/>
  <c r="N299" i="19"/>
  <c r="O299" i="19"/>
  <c r="P299" i="19"/>
  <c r="Q299" i="19"/>
  <c r="R299" i="19"/>
  <c r="S299" i="19"/>
  <c r="T299" i="19"/>
  <c r="U299" i="19"/>
  <c r="V299" i="19"/>
  <c r="W299" i="19"/>
  <c r="X299" i="19"/>
  <c r="AV299" i="19" s="1"/>
  <c r="Y299" i="19"/>
  <c r="Z299" i="19"/>
  <c r="AA299" i="19"/>
  <c r="AB299" i="19"/>
  <c r="AC299" i="19"/>
  <c r="AD299" i="19"/>
  <c r="AE299" i="19"/>
  <c r="AF299" i="19"/>
  <c r="C300" i="19"/>
  <c r="D300" i="19"/>
  <c r="E300" i="19"/>
  <c r="F300" i="19"/>
  <c r="G300" i="19"/>
  <c r="H300" i="19"/>
  <c r="I300" i="19"/>
  <c r="J300" i="19"/>
  <c r="L300" i="19"/>
  <c r="M300" i="19"/>
  <c r="N300" i="19"/>
  <c r="O300" i="19"/>
  <c r="P300" i="19"/>
  <c r="Q300" i="19"/>
  <c r="R300" i="19"/>
  <c r="S300" i="19"/>
  <c r="T300" i="19"/>
  <c r="U300" i="19"/>
  <c r="V300" i="19"/>
  <c r="W300" i="19"/>
  <c r="X300" i="19"/>
  <c r="AV300" i="19" s="1"/>
  <c r="Y300" i="19"/>
  <c r="Z300" i="19"/>
  <c r="AA300" i="19"/>
  <c r="AB300" i="19"/>
  <c r="AC300" i="19"/>
  <c r="AD300" i="19"/>
  <c r="AE300" i="19"/>
  <c r="AF300" i="19"/>
  <c r="C301" i="19"/>
  <c r="D301" i="19"/>
  <c r="E301" i="19"/>
  <c r="F301" i="19"/>
  <c r="G301" i="19"/>
  <c r="H301" i="19"/>
  <c r="I301" i="19"/>
  <c r="J301" i="19"/>
  <c r="L301" i="19"/>
  <c r="M301" i="19"/>
  <c r="N301" i="19"/>
  <c r="O301" i="19"/>
  <c r="P301" i="19"/>
  <c r="Q301" i="19"/>
  <c r="R301" i="19"/>
  <c r="S301" i="19"/>
  <c r="T301" i="19"/>
  <c r="U301" i="19"/>
  <c r="V301" i="19"/>
  <c r="W301" i="19"/>
  <c r="X301" i="19"/>
  <c r="AV301" i="19" s="1"/>
  <c r="Y301" i="19"/>
  <c r="Z301" i="19"/>
  <c r="AA301" i="19"/>
  <c r="AB301" i="19"/>
  <c r="AC301" i="19"/>
  <c r="AD301" i="19"/>
  <c r="AE301" i="19"/>
  <c r="AF301" i="19"/>
  <c r="C302" i="19"/>
  <c r="D302" i="19"/>
  <c r="E302" i="19"/>
  <c r="F302" i="19"/>
  <c r="G302" i="19"/>
  <c r="H302" i="19"/>
  <c r="I302" i="19"/>
  <c r="J302" i="19"/>
  <c r="L302" i="19"/>
  <c r="M302" i="19"/>
  <c r="N302" i="19"/>
  <c r="O302" i="19"/>
  <c r="P302" i="19"/>
  <c r="Q302" i="19"/>
  <c r="R302" i="19"/>
  <c r="S302" i="19"/>
  <c r="T302" i="19"/>
  <c r="U302" i="19"/>
  <c r="V302" i="19"/>
  <c r="W302" i="19"/>
  <c r="X302" i="19"/>
  <c r="AV302" i="19" s="1"/>
  <c r="Y302" i="19"/>
  <c r="Z302" i="19"/>
  <c r="AA302" i="19"/>
  <c r="AB302" i="19"/>
  <c r="AC302" i="19"/>
  <c r="AD302" i="19"/>
  <c r="AE302" i="19"/>
  <c r="AF302" i="19"/>
  <c r="C303" i="19"/>
  <c r="D303" i="19"/>
  <c r="E303" i="19"/>
  <c r="F303" i="19"/>
  <c r="G303" i="19"/>
  <c r="H303" i="19"/>
  <c r="I303" i="19"/>
  <c r="J303" i="19"/>
  <c r="L303" i="19"/>
  <c r="M303" i="19"/>
  <c r="N303" i="19"/>
  <c r="O303" i="19"/>
  <c r="P303" i="19"/>
  <c r="Q303" i="19"/>
  <c r="R303" i="19"/>
  <c r="S303" i="19"/>
  <c r="T303" i="19"/>
  <c r="U303" i="19"/>
  <c r="V303" i="19"/>
  <c r="W303" i="19"/>
  <c r="X303" i="19"/>
  <c r="AV303" i="19" s="1"/>
  <c r="Y303" i="19"/>
  <c r="Z303" i="19"/>
  <c r="AA303" i="19"/>
  <c r="AB303" i="19"/>
  <c r="AC303" i="19"/>
  <c r="AD303" i="19"/>
  <c r="AE303" i="19"/>
  <c r="AF303" i="19"/>
  <c r="C304" i="19"/>
  <c r="D304" i="19"/>
  <c r="E304" i="19"/>
  <c r="F304" i="19"/>
  <c r="G304" i="19"/>
  <c r="H304" i="19"/>
  <c r="I304" i="19"/>
  <c r="J304" i="19"/>
  <c r="L304" i="19"/>
  <c r="M304" i="19"/>
  <c r="N304" i="19"/>
  <c r="O304" i="19"/>
  <c r="P304" i="19"/>
  <c r="Q304" i="19"/>
  <c r="R304" i="19"/>
  <c r="S304" i="19"/>
  <c r="T304" i="19"/>
  <c r="U304" i="19"/>
  <c r="V304" i="19"/>
  <c r="W304" i="19"/>
  <c r="X304" i="19"/>
  <c r="AV304" i="19" s="1"/>
  <c r="Y304" i="19"/>
  <c r="Z304" i="19"/>
  <c r="AA304" i="19"/>
  <c r="AB304" i="19"/>
  <c r="AC304" i="19"/>
  <c r="AD304" i="19"/>
  <c r="AE304" i="19"/>
  <c r="AF304" i="19"/>
  <c r="C305" i="19"/>
  <c r="D305" i="19"/>
  <c r="E305" i="19"/>
  <c r="F305" i="19"/>
  <c r="G305" i="19"/>
  <c r="H305" i="19"/>
  <c r="I305" i="19"/>
  <c r="J305" i="19"/>
  <c r="L305" i="19"/>
  <c r="M305" i="19"/>
  <c r="N305" i="19"/>
  <c r="O305" i="19"/>
  <c r="P305" i="19"/>
  <c r="Q305" i="19"/>
  <c r="R305" i="19"/>
  <c r="S305" i="19"/>
  <c r="T305" i="19"/>
  <c r="U305" i="19"/>
  <c r="V305" i="19"/>
  <c r="W305" i="19"/>
  <c r="X305" i="19"/>
  <c r="AV305" i="19" s="1"/>
  <c r="Y305" i="19"/>
  <c r="Z305" i="19"/>
  <c r="AA305" i="19"/>
  <c r="AB305" i="19"/>
  <c r="AC305" i="19"/>
  <c r="AD305" i="19"/>
  <c r="AE305" i="19"/>
  <c r="AF305" i="19"/>
  <c r="C306" i="19"/>
  <c r="D306" i="19"/>
  <c r="E306" i="19"/>
  <c r="F306" i="19"/>
  <c r="G306" i="19"/>
  <c r="H306" i="19"/>
  <c r="I306" i="19"/>
  <c r="J306" i="19"/>
  <c r="L306" i="19"/>
  <c r="M306" i="19"/>
  <c r="N306" i="19"/>
  <c r="O306" i="19"/>
  <c r="P306" i="19"/>
  <c r="Q306" i="19"/>
  <c r="R306" i="19"/>
  <c r="S306" i="19"/>
  <c r="T306" i="19"/>
  <c r="U306" i="19"/>
  <c r="V306" i="19"/>
  <c r="W306" i="19"/>
  <c r="X306" i="19"/>
  <c r="AV306" i="19" s="1"/>
  <c r="Y306" i="19"/>
  <c r="Z306" i="19"/>
  <c r="AA306" i="19"/>
  <c r="AB306" i="19"/>
  <c r="AC306" i="19"/>
  <c r="AD306" i="19"/>
  <c r="AE306" i="19"/>
  <c r="AF306" i="19"/>
  <c r="C307" i="19"/>
  <c r="D307" i="19"/>
  <c r="E307" i="19"/>
  <c r="F307" i="19"/>
  <c r="G307" i="19"/>
  <c r="H307" i="19"/>
  <c r="I307" i="19"/>
  <c r="J307" i="19"/>
  <c r="L307" i="19"/>
  <c r="M307" i="19"/>
  <c r="N307" i="19"/>
  <c r="O307" i="19"/>
  <c r="P307" i="19"/>
  <c r="Q307" i="19"/>
  <c r="R307" i="19"/>
  <c r="S307" i="19"/>
  <c r="T307" i="19"/>
  <c r="U307" i="19"/>
  <c r="V307" i="19"/>
  <c r="W307" i="19"/>
  <c r="X307" i="19"/>
  <c r="AV307" i="19" s="1"/>
  <c r="Y307" i="19"/>
  <c r="Z307" i="19"/>
  <c r="AA307" i="19"/>
  <c r="AB307" i="19"/>
  <c r="AC307" i="19"/>
  <c r="AD307" i="19"/>
  <c r="AE307" i="19"/>
  <c r="AF307" i="19"/>
  <c r="C308" i="19"/>
  <c r="D308" i="19"/>
  <c r="E308" i="19"/>
  <c r="F308" i="19"/>
  <c r="G308" i="19"/>
  <c r="H308" i="19"/>
  <c r="I308" i="19"/>
  <c r="J308" i="19"/>
  <c r="L308" i="19"/>
  <c r="M308" i="19"/>
  <c r="N308" i="19"/>
  <c r="O308" i="19"/>
  <c r="P308" i="19"/>
  <c r="Q308" i="19"/>
  <c r="R308" i="19"/>
  <c r="S308" i="19"/>
  <c r="T308" i="19"/>
  <c r="U308" i="19"/>
  <c r="V308" i="19"/>
  <c r="W308" i="19"/>
  <c r="X308" i="19"/>
  <c r="AV308" i="19" s="1"/>
  <c r="Y308" i="19"/>
  <c r="Z308" i="19"/>
  <c r="AA308" i="19"/>
  <c r="AB308" i="19"/>
  <c r="AC308" i="19"/>
  <c r="AD308" i="19"/>
  <c r="AE308" i="19"/>
  <c r="AF308" i="19"/>
  <c r="C309" i="19"/>
  <c r="D309" i="19"/>
  <c r="E309" i="19"/>
  <c r="F309" i="19"/>
  <c r="G309" i="19"/>
  <c r="H309" i="19"/>
  <c r="I309" i="19"/>
  <c r="J309" i="19"/>
  <c r="L309" i="19"/>
  <c r="M309" i="19"/>
  <c r="N309" i="19"/>
  <c r="O309" i="19"/>
  <c r="P309" i="19"/>
  <c r="Q309" i="19"/>
  <c r="R309" i="19"/>
  <c r="S309" i="19"/>
  <c r="T309" i="19"/>
  <c r="U309" i="19"/>
  <c r="V309" i="19"/>
  <c r="W309" i="19"/>
  <c r="X309" i="19"/>
  <c r="AV309" i="19" s="1"/>
  <c r="Y309" i="19"/>
  <c r="Z309" i="19"/>
  <c r="AA309" i="19"/>
  <c r="AB309" i="19"/>
  <c r="AC309" i="19"/>
  <c r="AD309" i="19"/>
  <c r="AE309" i="19"/>
  <c r="AF309" i="19"/>
  <c r="C310" i="19"/>
  <c r="D310" i="19"/>
  <c r="E310" i="19"/>
  <c r="F310" i="19"/>
  <c r="G310" i="19"/>
  <c r="H310" i="19"/>
  <c r="I310" i="19"/>
  <c r="J310" i="19"/>
  <c r="L310" i="19"/>
  <c r="M310" i="19"/>
  <c r="N310" i="19"/>
  <c r="O310" i="19"/>
  <c r="P310" i="19"/>
  <c r="Q310" i="19"/>
  <c r="R310" i="19"/>
  <c r="S310" i="19"/>
  <c r="T310" i="19"/>
  <c r="U310" i="19"/>
  <c r="V310" i="19"/>
  <c r="W310" i="19"/>
  <c r="X310" i="19"/>
  <c r="AV310" i="19" s="1"/>
  <c r="Y310" i="19"/>
  <c r="Z310" i="19"/>
  <c r="AA310" i="19"/>
  <c r="AB310" i="19"/>
  <c r="AC310" i="19"/>
  <c r="AD310" i="19"/>
  <c r="AE310" i="19"/>
  <c r="AF310" i="19"/>
  <c r="C311" i="19"/>
  <c r="D311" i="19"/>
  <c r="E311" i="19"/>
  <c r="F311" i="19"/>
  <c r="G311" i="19"/>
  <c r="H311" i="19"/>
  <c r="I311" i="19"/>
  <c r="J311" i="19"/>
  <c r="L311" i="19"/>
  <c r="M311" i="19"/>
  <c r="N311" i="19"/>
  <c r="O311" i="19"/>
  <c r="P311" i="19"/>
  <c r="Q311" i="19"/>
  <c r="R311" i="19"/>
  <c r="S311" i="19"/>
  <c r="T311" i="19"/>
  <c r="U311" i="19"/>
  <c r="V311" i="19"/>
  <c r="W311" i="19"/>
  <c r="X311" i="19"/>
  <c r="AV311" i="19" s="1"/>
  <c r="Y311" i="19"/>
  <c r="Z311" i="19"/>
  <c r="AA311" i="19"/>
  <c r="AB311" i="19"/>
  <c r="AC311" i="19"/>
  <c r="AD311" i="19"/>
  <c r="AE311" i="19"/>
  <c r="AF311" i="19"/>
  <c r="C312" i="19"/>
  <c r="D312" i="19"/>
  <c r="E312" i="19"/>
  <c r="F312" i="19"/>
  <c r="G312" i="19"/>
  <c r="H312" i="19"/>
  <c r="I312" i="19"/>
  <c r="J312" i="19"/>
  <c r="L312" i="19"/>
  <c r="M312" i="19"/>
  <c r="N312" i="19"/>
  <c r="O312" i="19"/>
  <c r="P312" i="19"/>
  <c r="Q312" i="19"/>
  <c r="R312" i="19"/>
  <c r="S312" i="19"/>
  <c r="T312" i="19"/>
  <c r="U312" i="19"/>
  <c r="V312" i="19"/>
  <c r="W312" i="19"/>
  <c r="X312" i="19"/>
  <c r="AV312" i="19" s="1"/>
  <c r="Y312" i="19"/>
  <c r="Z312" i="19"/>
  <c r="AA312" i="19"/>
  <c r="AB312" i="19"/>
  <c r="AC312" i="19"/>
  <c r="AD312" i="19"/>
  <c r="AE312" i="19"/>
  <c r="AF312" i="19"/>
  <c r="C313" i="19"/>
  <c r="D313" i="19"/>
  <c r="E313" i="19"/>
  <c r="F313" i="19"/>
  <c r="G313" i="19"/>
  <c r="H313" i="19"/>
  <c r="I313" i="19"/>
  <c r="J313" i="19"/>
  <c r="L313" i="19"/>
  <c r="M313" i="19"/>
  <c r="N313" i="19"/>
  <c r="O313" i="19"/>
  <c r="P313" i="19"/>
  <c r="Q313" i="19"/>
  <c r="R313" i="19"/>
  <c r="S313" i="19"/>
  <c r="T313" i="19"/>
  <c r="U313" i="19"/>
  <c r="V313" i="19"/>
  <c r="W313" i="19"/>
  <c r="X313" i="19"/>
  <c r="AV313" i="19" s="1"/>
  <c r="Y313" i="19"/>
  <c r="Z313" i="19"/>
  <c r="AA313" i="19"/>
  <c r="AB313" i="19"/>
  <c r="AC313" i="19"/>
  <c r="AD313" i="19"/>
  <c r="AE313" i="19"/>
  <c r="AF313" i="19"/>
  <c r="C314" i="19"/>
  <c r="D314" i="19"/>
  <c r="E314" i="19"/>
  <c r="F314" i="19"/>
  <c r="G314" i="19"/>
  <c r="H314" i="19"/>
  <c r="I314" i="19"/>
  <c r="J314" i="19"/>
  <c r="L314" i="19"/>
  <c r="M314" i="19"/>
  <c r="N314" i="19"/>
  <c r="O314" i="19"/>
  <c r="P314" i="19"/>
  <c r="Q314" i="19"/>
  <c r="R314" i="19"/>
  <c r="S314" i="19"/>
  <c r="T314" i="19"/>
  <c r="U314" i="19"/>
  <c r="V314" i="19"/>
  <c r="W314" i="19"/>
  <c r="X314" i="19"/>
  <c r="AV314" i="19" s="1"/>
  <c r="Y314" i="19"/>
  <c r="Z314" i="19"/>
  <c r="AA314" i="19"/>
  <c r="AB314" i="19"/>
  <c r="AC314" i="19"/>
  <c r="AD314" i="19"/>
  <c r="AE314" i="19"/>
  <c r="AF314" i="19"/>
  <c r="C315" i="19"/>
  <c r="D315" i="19"/>
  <c r="E315" i="19"/>
  <c r="F315" i="19"/>
  <c r="G315" i="19"/>
  <c r="H315" i="19"/>
  <c r="I315" i="19"/>
  <c r="J315" i="19"/>
  <c r="L315" i="19"/>
  <c r="M315" i="19"/>
  <c r="N315" i="19"/>
  <c r="O315" i="19"/>
  <c r="P315" i="19"/>
  <c r="Q315" i="19"/>
  <c r="R315" i="19"/>
  <c r="S315" i="19"/>
  <c r="T315" i="19"/>
  <c r="U315" i="19"/>
  <c r="V315" i="19"/>
  <c r="W315" i="19"/>
  <c r="X315" i="19"/>
  <c r="AV315" i="19" s="1"/>
  <c r="Y315" i="19"/>
  <c r="Z315" i="19"/>
  <c r="AA315" i="19"/>
  <c r="AB315" i="19"/>
  <c r="AC315" i="19"/>
  <c r="AD315" i="19"/>
  <c r="AE315" i="19"/>
  <c r="AF315" i="19"/>
  <c r="C316" i="19"/>
  <c r="D316" i="19"/>
  <c r="E316" i="19"/>
  <c r="F316" i="19"/>
  <c r="G316" i="19"/>
  <c r="H316" i="19"/>
  <c r="I316" i="19"/>
  <c r="J316" i="19"/>
  <c r="L316" i="19"/>
  <c r="M316" i="19"/>
  <c r="N316" i="19"/>
  <c r="O316" i="19"/>
  <c r="P316" i="19"/>
  <c r="Q316" i="19"/>
  <c r="R316" i="19"/>
  <c r="S316" i="19"/>
  <c r="T316" i="19"/>
  <c r="U316" i="19"/>
  <c r="V316" i="19"/>
  <c r="W316" i="19"/>
  <c r="X316" i="19"/>
  <c r="AV316" i="19" s="1"/>
  <c r="Y316" i="19"/>
  <c r="Z316" i="19"/>
  <c r="AA316" i="19"/>
  <c r="AB316" i="19"/>
  <c r="AC316" i="19"/>
  <c r="AD316" i="19"/>
  <c r="AE316" i="19"/>
  <c r="AF316" i="19"/>
  <c r="C317" i="19"/>
  <c r="D317" i="19"/>
  <c r="E317" i="19"/>
  <c r="F317" i="19"/>
  <c r="G317" i="19"/>
  <c r="H317" i="19"/>
  <c r="I317" i="19"/>
  <c r="J317" i="19"/>
  <c r="L317" i="19"/>
  <c r="M317" i="19"/>
  <c r="N317" i="19"/>
  <c r="O317" i="19"/>
  <c r="P317" i="19"/>
  <c r="Q317" i="19"/>
  <c r="R317" i="19"/>
  <c r="S317" i="19"/>
  <c r="T317" i="19"/>
  <c r="U317" i="19"/>
  <c r="V317" i="19"/>
  <c r="W317" i="19"/>
  <c r="X317" i="19"/>
  <c r="AV317" i="19" s="1"/>
  <c r="Y317" i="19"/>
  <c r="Z317" i="19"/>
  <c r="AA317" i="19"/>
  <c r="AB317" i="19"/>
  <c r="AC317" i="19"/>
  <c r="AD317" i="19"/>
  <c r="AE317" i="19"/>
  <c r="AF317" i="19"/>
  <c r="C318" i="19"/>
  <c r="D318" i="19"/>
  <c r="E318" i="19"/>
  <c r="F318" i="19"/>
  <c r="G318" i="19"/>
  <c r="H318" i="19"/>
  <c r="I318" i="19"/>
  <c r="J318" i="19"/>
  <c r="L318" i="19"/>
  <c r="M318" i="19"/>
  <c r="N318" i="19"/>
  <c r="O318" i="19"/>
  <c r="P318" i="19"/>
  <c r="Q318" i="19"/>
  <c r="R318" i="19"/>
  <c r="S318" i="19"/>
  <c r="T318" i="19"/>
  <c r="U318" i="19"/>
  <c r="V318" i="19"/>
  <c r="W318" i="19"/>
  <c r="X318" i="19"/>
  <c r="AV318" i="19" s="1"/>
  <c r="Y318" i="19"/>
  <c r="Z318" i="19"/>
  <c r="AA318" i="19"/>
  <c r="AB318" i="19"/>
  <c r="AC318" i="19"/>
  <c r="AD318" i="19"/>
  <c r="AE318" i="19"/>
  <c r="AF318" i="19"/>
  <c r="C319" i="19"/>
  <c r="D319" i="19"/>
  <c r="E319" i="19"/>
  <c r="F319" i="19"/>
  <c r="G319" i="19"/>
  <c r="H319" i="19"/>
  <c r="I319" i="19"/>
  <c r="J319" i="19"/>
  <c r="L319" i="19"/>
  <c r="M319" i="19"/>
  <c r="N319" i="19"/>
  <c r="O319" i="19"/>
  <c r="P319" i="19"/>
  <c r="Q319" i="19"/>
  <c r="R319" i="19"/>
  <c r="S319" i="19"/>
  <c r="T319" i="19"/>
  <c r="U319" i="19"/>
  <c r="V319" i="19"/>
  <c r="W319" i="19"/>
  <c r="X319" i="19"/>
  <c r="AV319" i="19" s="1"/>
  <c r="Y319" i="19"/>
  <c r="Z319" i="19"/>
  <c r="AA319" i="19"/>
  <c r="AB319" i="19"/>
  <c r="AC319" i="19"/>
  <c r="AD319" i="19"/>
  <c r="AE319" i="19"/>
  <c r="AF319" i="19"/>
  <c r="C320" i="19"/>
  <c r="D320" i="19"/>
  <c r="E320" i="19"/>
  <c r="F320" i="19"/>
  <c r="G320" i="19"/>
  <c r="H320" i="19"/>
  <c r="I320" i="19"/>
  <c r="J320" i="19"/>
  <c r="L320" i="19"/>
  <c r="M320" i="19"/>
  <c r="N320" i="19"/>
  <c r="O320" i="19"/>
  <c r="P320" i="19"/>
  <c r="Q320" i="19"/>
  <c r="R320" i="19"/>
  <c r="S320" i="19"/>
  <c r="T320" i="19"/>
  <c r="U320" i="19"/>
  <c r="V320" i="19"/>
  <c r="W320" i="19"/>
  <c r="X320" i="19"/>
  <c r="AV320" i="19" s="1"/>
  <c r="Y320" i="19"/>
  <c r="Z320" i="19"/>
  <c r="AA320" i="19"/>
  <c r="AB320" i="19"/>
  <c r="AC320" i="19"/>
  <c r="AD320" i="19"/>
  <c r="AE320" i="19"/>
  <c r="AF320" i="19"/>
  <c r="C321" i="19"/>
  <c r="D321" i="19"/>
  <c r="E321" i="19"/>
  <c r="F321" i="19"/>
  <c r="G321" i="19"/>
  <c r="H321" i="19"/>
  <c r="I321" i="19"/>
  <c r="J321" i="19"/>
  <c r="L321" i="19"/>
  <c r="M321" i="19"/>
  <c r="N321" i="19"/>
  <c r="O321" i="19"/>
  <c r="P321" i="19"/>
  <c r="Q321" i="19"/>
  <c r="R321" i="19"/>
  <c r="S321" i="19"/>
  <c r="T321" i="19"/>
  <c r="U321" i="19"/>
  <c r="V321" i="19"/>
  <c r="W321" i="19"/>
  <c r="X321" i="19"/>
  <c r="AV321" i="19" s="1"/>
  <c r="Y321" i="19"/>
  <c r="Z321" i="19"/>
  <c r="AA321" i="19"/>
  <c r="AB321" i="19"/>
  <c r="AC321" i="19"/>
  <c r="AD321" i="19"/>
  <c r="AE321" i="19"/>
  <c r="AF321" i="19"/>
  <c r="C322" i="19"/>
  <c r="D322" i="19"/>
  <c r="E322" i="19"/>
  <c r="F322" i="19"/>
  <c r="G322" i="19"/>
  <c r="H322" i="19"/>
  <c r="I322" i="19"/>
  <c r="J322" i="19"/>
  <c r="L322" i="19"/>
  <c r="M322" i="19"/>
  <c r="N322" i="19"/>
  <c r="O322" i="19"/>
  <c r="P322" i="19"/>
  <c r="Q322" i="19"/>
  <c r="R322" i="19"/>
  <c r="S322" i="19"/>
  <c r="T322" i="19"/>
  <c r="U322" i="19"/>
  <c r="V322" i="19"/>
  <c r="W322" i="19"/>
  <c r="X322" i="19"/>
  <c r="AV322" i="19" s="1"/>
  <c r="Y322" i="19"/>
  <c r="Z322" i="19"/>
  <c r="AA322" i="19"/>
  <c r="AB322" i="19"/>
  <c r="AC322" i="19"/>
  <c r="AD322" i="19"/>
  <c r="AE322" i="19"/>
  <c r="AF322" i="19"/>
  <c r="C323" i="19"/>
  <c r="D323" i="19"/>
  <c r="E323" i="19"/>
  <c r="F323" i="19"/>
  <c r="G323" i="19"/>
  <c r="H323" i="19"/>
  <c r="I323" i="19"/>
  <c r="J323" i="19"/>
  <c r="L323" i="19"/>
  <c r="M323" i="19"/>
  <c r="N323" i="19"/>
  <c r="O323" i="19"/>
  <c r="P323" i="19"/>
  <c r="Q323" i="19"/>
  <c r="R323" i="19"/>
  <c r="S323" i="19"/>
  <c r="T323" i="19"/>
  <c r="U323" i="19"/>
  <c r="V323" i="19"/>
  <c r="W323" i="19"/>
  <c r="X323" i="19"/>
  <c r="AV323" i="19" s="1"/>
  <c r="Y323" i="19"/>
  <c r="Z323" i="19"/>
  <c r="AA323" i="19"/>
  <c r="AB323" i="19"/>
  <c r="AC323" i="19"/>
  <c r="AD323" i="19"/>
  <c r="AE323" i="19"/>
  <c r="AF323" i="19"/>
  <c r="C324" i="19"/>
  <c r="D324" i="19"/>
  <c r="E324" i="19"/>
  <c r="F324" i="19"/>
  <c r="G324" i="19"/>
  <c r="H324" i="19"/>
  <c r="I324" i="19"/>
  <c r="J324" i="19"/>
  <c r="L324" i="19"/>
  <c r="M324" i="19"/>
  <c r="N324" i="19"/>
  <c r="O324" i="19"/>
  <c r="P324" i="19"/>
  <c r="Q324" i="19"/>
  <c r="R324" i="19"/>
  <c r="S324" i="19"/>
  <c r="T324" i="19"/>
  <c r="U324" i="19"/>
  <c r="V324" i="19"/>
  <c r="W324" i="19"/>
  <c r="X324" i="19"/>
  <c r="AV324" i="19" s="1"/>
  <c r="Y324" i="19"/>
  <c r="Z324" i="19"/>
  <c r="AA324" i="19"/>
  <c r="AB324" i="19"/>
  <c r="AC324" i="19"/>
  <c r="AD324" i="19"/>
  <c r="AE324" i="19"/>
  <c r="AF324" i="19"/>
  <c r="C325" i="19"/>
  <c r="D325" i="19"/>
  <c r="E325" i="19"/>
  <c r="F325" i="19"/>
  <c r="G325" i="19"/>
  <c r="H325" i="19"/>
  <c r="I325" i="19"/>
  <c r="J325" i="19"/>
  <c r="L325" i="19"/>
  <c r="M325" i="19"/>
  <c r="N325" i="19"/>
  <c r="O325" i="19"/>
  <c r="P325" i="19"/>
  <c r="Q325" i="19"/>
  <c r="R325" i="19"/>
  <c r="S325" i="19"/>
  <c r="T325" i="19"/>
  <c r="U325" i="19"/>
  <c r="V325" i="19"/>
  <c r="W325" i="19"/>
  <c r="X325" i="19"/>
  <c r="AV325" i="19" s="1"/>
  <c r="Y325" i="19"/>
  <c r="Z325" i="19"/>
  <c r="AA325" i="19"/>
  <c r="AB325" i="19"/>
  <c r="AC325" i="19"/>
  <c r="AD325" i="19"/>
  <c r="AE325" i="19"/>
  <c r="AF325" i="19"/>
  <c r="C326" i="19"/>
  <c r="D326" i="19"/>
  <c r="E326" i="19"/>
  <c r="F326" i="19"/>
  <c r="G326" i="19"/>
  <c r="H326" i="19"/>
  <c r="I326" i="19"/>
  <c r="J326" i="19"/>
  <c r="L326" i="19"/>
  <c r="M326" i="19"/>
  <c r="N326" i="19"/>
  <c r="O326" i="19"/>
  <c r="P326" i="19"/>
  <c r="Q326" i="19"/>
  <c r="R326" i="19"/>
  <c r="S326" i="19"/>
  <c r="T326" i="19"/>
  <c r="U326" i="19"/>
  <c r="V326" i="19"/>
  <c r="W326" i="19"/>
  <c r="X326" i="19"/>
  <c r="AV326" i="19" s="1"/>
  <c r="Y326" i="19"/>
  <c r="Z326" i="19"/>
  <c r="AA326" i="19"/>
  <c r="AB326" i="19"/>
  <c r="AC326" i="19"/>
  <c r="AD326" i="19"/>
  <c r="AE326" i="19"/>
  <c r="AF326" i="19"/>
  <c r="C327" i="19"/>
  <c r="D327" i="19"/>
  <c r="E327" i="19"/>
  <c r="F327" i="19"/>
  <c r="G327" i="19"/>
  <c r="H327" i="19"/>
  <c r="I327" i="19"/>
  <c r="J327" i="19"/>
  <c r="L327" i="19"/>
  <c r="M327" i="19"/>
  <c r="N327" i="19"/>
  <c r="O327" i="19"/>
  <c r="P327" i="19"/>
  <c r="Q327" i="19"/>
  <c r="R327" i="19"/>
  <c r="S327" i="19"/>
  <c r="T327" i="19"/>
  <c r="U327" i="19"/>
  <c r="V327" i="19"/>
  <c r="W327" i="19"/>
  <c r="X327" i="19"/>
  <c r="AV327" i="19" s="1"/>
  <c r="Y327" i="19"/>
  <c r="Z327" i="19"/>
  <c r="AA327" i="19"/>
  <c r="AB327" i="19"/>
  <c r="AC327" i="19"/>
  <c r="AD327" i="19"/>
  <c r="AE327" i="19"/>
  <c r="AF327" i="19"/>
  <c r="C328" i="19"/>
  <c r="D328" i="19"/>
  <c r="E328" i="19"/>
  <c r="F328" i="19"/>
  <c r="G328" i="19"/>
  <c r="H328" i="19"/>
  <c r="I328" i="19"/>
  <c r="J328" i="19"/>
  <c r="L328" i="19"/>
  <c r="M328" i="19"/>
  <c r="N328" i="19"/>
  <c r="O328" i="19"/>
  <c r="P328" i="19"/>
  <c r="Q328" i="19"/>
  <c r="R328" i="19"/>
  <c r="S328" i="19"/>
  <c r="T328" i="19"/>
  <c r="U328" i="19"/>
  <c r="V328" i="19"/>
  <c r="W328" i="19"/>
  <c r="X328" i="19"/>
  <c r="AV328" i="19" s="1"/>
  <c r="Y328" i="19"/>
  <c r="Z328" i="19"/>
  <c r="AA328" i="19"/>
  <c r="AB328" i="19"/>
  <c r="AC328" i="19"/>
  <c r="AD328" i="19"/>
  <c r="AE328" i="19"/>
  <c r="AF328" i="19"/>
  <c r="C329" i="19"/>
  <c r="D329" i="19"/>
  <c r="E329" i="19"/>
  <c r="F329" i="19"/>
  <c r="G329" i="19"/>
  <c r="H329" i="19"/>
  <c r="I329" i="19"/>
  <c r="J329" i="19"/>
  <c r="L329" i="19"/>
  <c r="M329" i="19"/>
  <c r="N329" i="19"/>
  <c r="O329" i="19"/>
  <c r="P329" i="19"/>
  <c r="Q329" i="19"/>
  <c r="R329" i="19"/>
  <c r="S329" i="19"/>
  <c r="T329" i="19"/>
  <c r="U329" i="19"/>
  <c r="V329" i="19"/>
  <c r="W329" i="19"/>
  <c r="X329" i="19"/>
  <c r="AV329" i="19" s="1"/>
  <c r="Y329" i="19"/>
  <c r="Z329" i="19"/>
  <c r="AA329" i="19"/>
  <c r="AB329" i="19"/>
  <c r="AC329" i="19"/>
  <c r="AD329" i="19"/>
  <c r="AE329" i="19"/>
  <c r="AF329" i="19"/>
  <c r="C330" i="19"/>
  <c r="D330" i="19"/>
  <c r="E330" i="19"/>
  <c r="F330" i="19"/>
  <c r="G330" i="19"/>
  <c r="H330" i="19"/>
  <c r="I330" i="19"/>
  <c r="J330" i="19"/>
  <c r="L330" i="19"/>
  <c r="M330" i="19"/>
  <c r="N330" i="19"/>
  <c r="O330" i="19"/>
  <c r="P330" i="19"/>
  <c r="Q330" i="19"/>
  <c r="R330" i="19"/>
  <c r="S330" i="19"/>
  <c r="T330" i="19"/>
  <c r="U330" i="19"/>
  <c r="V330" i="19"/>
  <c r="W330" i="19"/>
  <c r="X330" i="19"/>
  <c r="AV330" i="19" s="1"/>
  <c r="Y330" i="19"/>
  <c r="Z330" i="19"/>
  <c r="AA330" i="19"/>
  <c r="AB330" i="19"/>
  <c r="AC330" i="19"/>
  <c r="AD330" i="19"/>
  <c r="AE330" i="19"/>
  <c r="AF330" i="19"/>
  <c r="C331" i="19"/>
  <c r="D331" i="19"/>
  <c r="E331" i="19"/>
  <c r="F331" i="19"/>
  <c r="G331" i="19"/>
  <c r="H331" i="19"/>
  <c r="I331" i="19"/>
  <c r="J331" i="19"/>
  <c r="L331" i="19"/>
  <c r="M331" i="19"/>
  <c r="N331" i="19"/>
  <c r="O331" i="19"/>
  <c r="P331" i="19"/>
  <c r="Q331" i="19"/>
  <c r="R331" i="19"/>
  <c r="S331" i="19"/>
  <c r="T331" i="19"/>
  <c r="U331" i="19"/>
  <c r="V331" i="19"/>
  <c r="W331" i="19"/>
  <c r="X331" i="19"/>
  <c r="AV331" i="19" s="1"/>
  <c r="Y331" i="19"/>
  <c r="Z331" i="19"/>
  <c r="AA331" i="19"/>
  <c r="AB331" i="19"/>
  <c r="AC331" i="19"/>
  <c r="AD331" i="19"/>
  <c r="AE331" i="19"/>
  <c r="AF331" i="19"/>
  <c r="C332" i="19"/>
  <c r="D332" i="19"/>
  <c r="E332" i="19"/>
  <c r="F332" i="19"/>
  <c r="G332" i="19"/>
  <c r="H332" i="19"/>
  <c r="I332" i="19"/>
  <c r="J332" i="19"/>
  <c r="L332" i="19"/>
  <c r="M332" i="19"/>
  <c r="N332" i="19"/>
  <c r="O332" i="19"/>
  <c r="P332" i="19"/>
  <c r="Q332" i="19"/>
  <c r="R332" i="19"/>
  <c r="S332" i="19"/>
  <c r="T332" i="19"/>
  <c r="U332" i="19"/>
  <c r="V332" i="19"/>
  <c r="W332" i="19"/>
  <c r="X332" i="19"/>
  <c r="AV332" i="19" s="1"/>
  <c r="Y332" i="19"/>
  <c r="Z332" i="19"/>
  <c r="AA332" i="19"/>
  <c r="AB332" i="19"/>
  <c r="AC332" i="19"/>
  <c r="AD332" i="19"/>
  <c r="AE332" i="19"/>
  <c r="AF332" i="19"/>
  <c r="C333" i="19"/>
  <c r="D333" i="19"/>
  <c r="E333" i="19"/>
  <c r="F333" i="19"/>
  <c r="G333" i="19"/>
  <c r="H333" i="19"/>
  <c r="I333" i="19"/>
  <c r="J333" i="19"/>
  <c r="L333" i="19"/>
  <c r="M333" i="19"/>
  <c r="N333" i="19"/>
  <c r="O333" i="19"/>
  <c r="P333" i="19"/>
  <c r="Q333" i="19"/>
  <c r="R333" i="19"/>
  <c r="S333" i="19"/>
  <c r="T333" i="19"/>
  <c r="U333" i="19"/>
  <c r="V333" i="19"/>
  <c r="W333" i="19"/>
  <c r="X333" i="19"/>
  <c r="AV333" i="19" s="1"/>
  <c r="Y333" i="19"/>
  <c r="Z333" i="19"/>
  <c r="AA333" i="19"/>
  <c r="AB333" i="19"/>
  <c r="AC333" i="19"/>
  <c r="AD333" i="19"/>
  <c r="AE333" i="19"/>
  <c r="AF333" i="19"/>
  <c r="C334" i="19"/>
  <c r="D334" i="19"/>
  <c r="E334" i="19"/>
  <c r="F334" i="19"/>
  <c r="G334" i="19"/>
  <c r="H334" i="19"/>
  <c r="I334" i="19"/>
  <c r="J334" i="19"/>
  <c r="L334" i="19"/>
  <c r="M334" i="19"/>
  <c r="N334" i="19"/>
  <c r="O334" i="19"/>
  <c r="P334" i="19"/>
  <c r="Q334" i="19"/>
  <c r="R334" i="19"/>
  <c r="S334" i="19"/>
  <c r="T334" i="19"/>
  <c r="U334" i="19"/>
  <c r="V334" i="19"/>
  <c r="W334" i="19"/>
  <c r="X334" i="19"/>
  <c r="AV334" i="19" s="1"/>
  <c r="Y334" i="19"/>
  <c r="Z334" i="19"/>
  <c r="AA334" i="19"/>
  <c r="AB334" i="19"/>
  <c r="AC334" i="19"/>
  <c r="AD334" i="19"/>
  <c r="AE334" i="19"/>
  <c r="AF334" i="19"/>
  <c r="C335" i="19"/>
  <c r="D335" i="19"/>
  <c r="E335" i="19"/>
  <c r="F335" i="19"/>
  <c r="G335" i="19"/>
  <c r="H335" i="19"/>
  <c r="I335" i="19"/>
  <c r="J335" i="19"/>
  <c r="L335" i="19"/>
  <c r="M335" i="19"/>
  <c r="N335" i="19"/>
  <c r="O335" i="19"/>
  <c r="P335" i="19"/>
  <c r="Q335" i="19"/>
  <c r="R335" i="19"/>
  <c r="S335" i="19"/>
  <c r="T335" i="19"/>
  <c r="U335" i="19"/>
  <c r="V335" i="19"/>
  <c r="W335" i="19"/>
  <c r="X335" i="19"/>
  <c r="AV335" i="19" s="1"/>
  <c r="Y335" i="19"/>
  <c r="Z335" i="19"/>
  <c r="AA335" i="19"/>
  <c r="AB335" i="19"/>
  <c r="AC335" i="19"/>
  <c r="AD335" i="19"/>
  <c r="AE335" i="19"/>
  <c r="AF335" i="19"/>
  <c r="C336" i="19"/>
  <c r="D336" i="19"/>
  <c r="E336" i="19"/>
  <c r="F336" i="19"/>
  <c r="G336" i="19"/>
  <c r="H336" i="19"/>
  <c r="I336" i="19"/>
  <c r="J336" i="19"/>
  <c r="L336" i="19"/>
  <c r="M336" i="19"/>
  <c r="N336" i="19"/>
  <c r="O336" i="19"/>
  <c r="P336" i="19"/>
  <c r="Q336" i="19"/>
  <c r="R336" i="19"/>
  <c r="S336" i="19"/>
  <c r="T336" i="19"/>
  <c r="U336" i="19"/>
  <c r="V336" i="19"/>
  <c r="W336" i="19"/>
  <c r="X336" i="19"/>
  <c r="AV336" i="19" s="1"/>
  <c r="Y336" i="19"/>
  <c r="Z336" i="19"/>
  <c r="AA336" i="19"/>
  <c r="AB336" i="19"/>
  <c r="AC336" i="19"/>
  <c r="AD336" i="19"/>
  <c r="AE336" i="19"/>
  <c r="AF336" i="19"/>
  <c r="C337" i="19"/>
  <c r="D337" i="19"/>
  <c r="E337" i="19"/>
  <c r="F337" i="19"/>
  <c r="G337" i="19"/>
  <c r="H337" i="19"/>
  <c r="I337" i="19"/>
  <c r="J337" i="19"/>
  <c r="L337" i="19"/>
  <c r="M337" i="19"/>
  <c r="N337" i="19"/>
  <c r="O337" i="19"/>
  <c r="P337" i="19"/>
  <c r="Q337" i="19"/>
  <c r="R337" i="19"/>
  <c r="S337" i="19"/>
  <c r="T337" i="19"/>
  <c r="U337" i="19"/>
  <c r="V337" i="19"/>
  <c r="W337" i="19"/>
  <c r="X337" i="19"/>
  <c r="AV337" i="19" s="1"/>
  <c r="Y337" i="19"/>
  <c r="Z337" i="19"/>
  <c r="AA337" i="19"/>
  <c r="AB337" i="19"/>
  <c r="AC337" i="19"/>
  <c r="AD337" i="19"/>
  <c r="AE337" i="19"/>
  <c r="AF337" i="19"/>
  <c r="C338" i="19"/>
  <c r="D338" i="19"/>
  <c r="E338" i="19"/>
  <c r="F338" i="19"/>
  <c r="G338" i="19"/>
  <c r="H338" i="19"/>
  <c r="I338" i="19"/>
  <c r="J338" i="19"/>
  <c r="L338" i="19"/>
  <c r="M338" i="19"/>
  <c r="N338" i="19"/>
  <c r="O338" i="19"/>
  <c r="P338" i="19"/>
  <c r="Q338" i="19"/>
  <c r="R338" i="19"/>
  <c r="S338" i="19"/>
  <c r="T338" i="19"/>
  <c r="U338" i="19"/>
  <c r="V338" i="19"/>
  <c r="W338" i="19"/>
  <c r="X338" i="19"/>
  <c r="AV338" i="19" s="1"/>
  <c r="Y338" i="19"/>
  <c r="Z338" i="19"/>
  <c r="AA338" i="19"/>
  <c r="AB338" i="19"/>
  <c r="AC338" i="19"/>
  <c r="AD338" i="19"/>
  <c r="AE338" i="19"/>
  <c r="AF338" i="19"/>
  <c r="C339" i="19"/>
  <c r="D339" i="19"/>
  <c r="E339" i="19"/>
  <c r="F339" i="19"/>
  <c r="G339" i="19"/>
  <c r="H339" i="19"/>
  <c r="I339" i="19"/>
  <c r="J339" i="19"/>
  <c r="L339" i="19"/>
  <c r="M339" i="19"/>
  <c r="N339" i="19"/>
  <c r="O339" i="19"/>
  <c r="P339" i="19"/>
  <c r="Q339" i="19"/>
  <c r="R339" i="19"/>
  <c r="S339" i="19"/>
  <c r="T339" i="19"/>
  <c r="U339" i="19"/>
  <c r="V339" i="19"/>
  <c r="W339" i="19"/>
  <c r="X339" i="19"/>
  <c r="AV339" i="19" s="1"/>
  <c r="Y339" i="19"/>
  <c r="Z339" i="19"/>
  <c r="AA339" i="19"/>
  <c r="AB339" i="19"/>
  <c r="AC339" i="19"/>
  <c r="AD339" i="19"/>
  <c r="AE339" i="19"/>
  <c r="AF339" i="19"/>
  <c r="C340" i="19"/>
  <c r="D340" i="19"/>
  <c r="E340" i="19"/>
  <c r="F340" i="19"/>
  <c r="G340" i="19"/>
  <c r="H340" i="19"/>
  <c r="I340" i="19"/>
  <c r="J340" i="19"/>
  <c r="L340" i="19"/>
  <c r="M340" i="19"/>
  <c r="N340" i="19"/>
  <c r="O340" i="19"/>
  <c r="P340" i="19"/>
  <c r="Q340" i="19"/>
  <c r="R340" i="19"/>
  <c r="S340" i="19"/>
  <c r="T340" i="19"/>
  <c r="U340" i="19"/>
  <c r="V340" i="19"/>
  <c r="W340" i="19"/>
  <c r="X340" i="19"/>
  <c r="AV340" i="19" s="1"/>
  <c r="Y340" i="19"/>
  <c r="Z340" i="19"/>
  <c r="AA340" i="19"/>
  <c r="AB340" i="19"/>
  <c r="AC340" i="19"/>
  <c r="AD340" i="19"/>
  <c r="AE340" i="19"/>
  <c r="AF340" i="19"/>
  <c r="C341" i="19"/>
  <c r="D341" i="19"/>
  <c r="E341" i="19"/>
  <c r="F341" i="19"/>
  <c r="G341" i="19"/>
  <c r="H341" i="19"/>
  <c r="I341" i="19"/>
  <c r="J341" i="19"/>
  <c r="L341" i="19"/>
  <c r="M341" i="19"/>
  <c r="N341" i="19"/>
  <c r="O341" i="19"/>
  <c r="P341" i="19"/>
  <c r="Q341" i="19"/>
  <c r="R341" i="19"/>
  <c r="S341" i="19"/>
  <c r="T341" i="19"/>
  <c r="U341" i="19"/>
  <c r="V341" i="19"/>
  <c r="W341" i="19"/>
  <c r="X341" i="19"/>
  <c r="AV341" i="19" s="1"/>
  <c r="Y341" i="19"/>
  <c r="Z341" i="19"/>
  <c r="AA341" i="19"/>
  <c r="AB341" i="19"/>
  <c r="AC341" i="19"/>
  <c r="AD341" i="19"/>
  <c r="AE341" i="19"/>
  <c r="AF341" i="19"/>
  <c r="C342" i="19"/>
  <c r="D342" i="19"/>
  <c r="E342" i="19"/>
  <c r="F342" i="19"/>
  <c r="G342" i="19"/>
  <c r="H342" i="19"/>
  <c r="I342" i="19"/>
  <c r="J342" i="19"/>
  <c r="L342" i="19"/>
  <c r="M342" i="19"/>
  <c r="N342" i="19"/>
  <c r="O342" i="19"/>
  <c r="P342" i="19"/>
  <c r="Q342" i="19"/>
  <c r="R342" i="19"/>
  <c r="S342" i="19"/>
  <c r="T342" i="19"/>
  <c r="U342" i="19"/>
  <c r="V342" i="19"/>
  <c r="W342" i="19"/>
  <c r="X342" i="19"/>
  <c r="AV342" i="19" s="1"/>
  <c r="Y342" i="19"/>
  <c r="Z342" i="19"/>
  <c r="AA342" i="19"/>
  <c r="AB342" i="19"/>
  <c r="AC342" i="19"/>
  <c r="AD342" i="19"/>
  <c r="AE342" i="19"/>
  <c r="AF342" i="19"/>
  <c r="C343" i="19"/>
  <c r="D343" i="19"/>
  <c r="E343" i="19"/>
  <c r="F343" i="19"/>
  <c r="G343" i="19"/>
  <c r="H343" i="19"/>
  <c r="I343" i="19"/>
  <c r="J343" i="19"/>
  <c r="L343" i="19"/>
  <c r="M343" i="19"/>
  <c r="N343" i="19"/>
  <c r="O343" i="19"/>
  <c r="P343" i="19"/>
  <c r="Q343" i="19"/>
  <c r="R343" i="19"/>
  <c r="S343" i="19"/>
  <c r="T343" i="19"/>
  <c r="U343" i="19"/>
  <c r="V343" i="19"/>
  <c r="W343" i="19"/>
  <c r="X343" i="19"/>
  <c r="AV343" i="19" s="1"/>
  <c r="Y343" i="19"/>
  <c r="Z343" i="19"/>
  <c r="AA343" i="19"/>
  <c r="AB343" i="19"/>
  <c r="AC343" i="19"/>
  <c r="AD343" i="19"/>
  <c r="AE343" i="19"/>
  <c r="AF343" i="19"/>
  <c r="C344" i="19"/>
  <c r="D344" i="19"/>
  <c r="E344" i="19"/>
  <c r="F344" i="19"/>
  <c r="G344" i="19"/>
  <c r="H344" i="19"/>
  <c r="I344" i="19"/>
  <c r="J344" i="19"/>
  <c r="L344" i="19"/>
  <c r="M344" i="19"/>
  <c r="N344" i="19"/>
  <c r="O344" i="19"/>
  <c r="P344" i="19"/>
  <c r="Q344" i="19"/>
  <c r="R344" i="19"/>
  <c r="S344" i="19"/>
  <c r="T344" i="19"/>
  <c r="U344" i="19"/>
  <c r="V344" i="19"/>
  <c r="W344" i="19"/>
  <c r="X344" i="19"/>
  <c r="AV344" i="19" s="1"/>
  <c r="Y344" i="19"/>
  <c r="Z344" i="19"/>
  <c r="AA344" i="19"/>
  <c r="AB344" i="19"/>
  <c r="AC344" i="19"/>
  <c r="AD344" i="19"/>
  <c r="AE344" i="19"/>
  <c r="AF344" i="19"/>
  <c r="C345" i="19"/>
  <c r="D345" i="19"/>
  <c r="E345" i="19"/>
  <c r="F345" i="19"/>
  <c r="G345" i="19"/>
  <c r="H345" i="19"/>
  <c r="I345" i="19"/>
  <c r="J345" i="19"/>
  <c r="L345" i="19"/>
  <c r="M345" i="19"/>
  <c r="N345" i="19"/>
  <c r="O345" i="19"/>
  <c r="P345" i="19"/>
  <c r="Q345" i="19"/>
  <c r="R345" i="19"/>
  <c r="S345" i="19"/>
  <c r="T345" i="19"/>
  <c r="U345" i="19"/>
  <c r="V345" i="19"/>
  <c r="W345" i="19"/>
  <c r="X345" i="19"/>
  <c r="AV345" i="19" s="1"/>
  <c r="Y345" i="19"/>
  <c r="Z345" i="19"/>
  <c r="AA345" i="19"/>
  <c r="AB345" i="19"/>
  <c r="AC345" i="19"/>
  <c r="AD345" i="19"/>
  <c r="AE345" i="19"/>
  <c r="AF345" i="19"/>
  <c r="C346" i="19"/>
  <c r="D346" i="19"/>
  <c r="E346" i="19"/>
  <c r="F346" i="19"/>
  <c r="G346" i="19"/>
  <c r="H346" i="19"/>
  <c r="I346" i="19"/>
  <c r="J346" i="19"/>
  <c r="L346" i="19"/>
  <c r="M346" i="19"/>
  <c r="N346" i="19"/>
  <c r="O346" i="19"/>
  <c r="P346" i="19"/>
  <c r="Q346" i="19"/>
  <c r="R346" i="19"/>
  <c r="S346" i="19"/>
  <c r="T346" i="19"/>
  <c r="U346" i="19"/>
  <c r="V346" i="19"/>
  <c r="W346" i="19"/>
  <c r="X346" i="19"/>
  <c r="AV346" i="19" s="1"/>
  <c r="Y346" i="19"/>
  <c r="Z346" i="19"/>
  <c r="AA346" i="19"/>
  <c r="AB346" i="19"/>
  <c r="AC346" i="19"/>
  <c r="AD346" i="19"/>
  <c r="AE346" i="19"/>
  <c r="AF346" i="19"/>
  <c r="C347" i="19"/>
  <c r="D347" i="19"/>
  <c r="E347" i="19"/>
  <c r="F347" i="19"/>
  <c r="G347" i="19"/>
  <c r="H347" i="19"/>
  <c r="I347" i="19"/>
  <c r="J347" i="19"/>
  <c r="L347" i="19"/>
  <c r="M347" i="19"/>
  <c r="N347" i="19"/>
  <c r="O347" i="19"/>
  <c r="P347" i="19"/>
  <c r="Q347" i="19"/>
  <c r="R347" i="19"/>
  <c r="S347" i="19"/>
  <c r="T347" i="19"/>
  <c r="U347" i="19"/>
  <c r="V347" i="19"/>
  <c r="W347" i="19"/>
  <c r="X347" i="19"/>
  <c r="AV347" i="19" s="1"/>
  <c r="Y347" i="19"/>
  <c r="Z347" i="19"/>
  <c r="AA347" i="19"/>
  <c r="AB347" i="19"/>
  <c r="AC347" i="19"/>
  <c r="AD347" i="19"/>
  <c r="AE347" i="19"/>
  <c r="AF347" i="19"/>
  <c r="C348" i="19"/>
  <c r="D348" i="19"/>
  <c r="E348" i="19"/>
  <c r="F348" i="19"/>
  <c r="G348" i="19"/>
  <c r="H348" i="19"/>
  <c r="I348" i="19"/>
  <c r="J348" i="19"/>
  <c r="L348" i="19"/>
  <c r="M348" i="19"/>
  <c r="N348" i="19"/>
  <c r="O348" i="19"/>
  <c r="P348" i="19"/>
  <c r="Q348" i="19"/>
  <c r="R348" i="19"/>
  <c r="S348" i="19"/>
  <c r="T348" i="19"/>
  <c r="U348" i="19"/>
  <c r="V348" i="19"/>
  <c r="W348" i="19"/>
  <c r="X348" i="19"/>
  <c r="AV348" i="19" s="1"/>
  <c r="Y348" i="19"/>
  <c r="Z348" i="19"/>
  <c r="AA348" i="19"/>
  <c r="AB348" i="19"/>
  <c r="AC348" i="19"/>
  <c r="AD348" i="19"/>
  <c r="AE348" i="19"/>
  <c r="AF348" i="19"/>
  <c r="C349" i="19"/>
  <c r="D349" i="19"/>
  <c r="E349" i="19"/>
  <c r="F349" i="19"/>
  <c r="G349" i="19"/>
  <c r="H349" i="19"/>
  <c r="I349" i="19"/>
  <c r="J349" i="19"/>
  <c r="L349" i="19"/>
  <c r="M349" i="19"/>
  <c r="N349" i="19"/>
  <c r="O349" i="19"/>
  <c r="P349" i="19"/>
  <c r="Q349" i="19"/>
  <c r="R349" i="19"/>
  <c r="S349" i="19"/>
  <c r="T349" i="19"/>
  <c r="U349" i="19"/>
  <c r="V349" i="19"/>
  <c r="W349" i="19"/>
  <c r="X349" i="19"/>
  <c r="AV349" i="19" s="1"/>
  <c r="Y349" i="19"/>
  <c r="Z349" i="19"/>
  <c r="AA349" i="19"/>
  <c r="AB349" i="19"/>
  <c r="AC349" i="19"/>
  <c r="AD349" i="19"/>
  <c r="AE349" i="19"/>
  <c r="AF349" i="19"/>
  <c r="C350" i="19"/>
  <c r="D350" i="19"/>
  <c r="E350" i="19"/>
  <c r="F350" i="19"/>
  <c r="G350" i="19"/>
  <c r="H350" i="19"/>
  <c r="I350" i="19"/>
  <c r="J350" i="19"/>
  <c r="L350" i="19"/>
  <c r="M350" i="19"/>
  <c r="N350" i="19"/>
  <c r="O350" i="19"/>
  <c r="P350" i="19"/>
  <c r="Q350" i="19"/>
  <c r="R350" i="19"/>
  <c r="S350" i="19"/>
  <c r="T350" i="19"/>
  <c r="U350" i="19"/>
  <c r="V350" i="19"/>
  <c r="W350" i="19"/>
  <c r="X350" i="19"/>
  <c r="AV350" i="19" s="1"/>
  <c r="Y350" i="19"/>
  <c r="Z350" i="19"/>
  <c r="AA350" i="19"/>
  <c r="AB350" i="19"/>
  <c r="AC350" i="19"/>
  <c r="AD350" i="19"/>
  <c r="AE350" i="19"/>
  <c r="AF350" i="19"/>
  <c r="C351" i="19"/>
  <c r="D351" i="19"/>
  <c r="E351" i="19"/>
  <c r="F351" i="19"/>
  <c r="G351" i="19"/>
  <c r="H351" i="19"/>
  <c r="I351" i="19"/>
  <c r="J351" i="19"/>
  <c r="L351" i="19"/>
  <c r="M351" i="19"/>
  <c r="N351" i="19"/>
  <c r="O351" i="19"/>
  <c r="P351" i="19"/>
  <c r="Q351" i="19"/>
  <c r="R351" i="19"/>
  <c r="S351" i="19"/>
  <c r="T351" i="19"/>
  <c r="U351" i="19"/>
  <c r="V351" i="19"/>
  <c r="W351" i="19"/>
  <c r="X351" i="19"/>
  <c r="AV351" i="19" s="1"/>
  <c r="Y351" i="19"/>
  <c r="Z351" i="19"/>
  <c r="AA351" i="19"/>
  <c r="AB351" i="19"/>
  <c r="AC351" i="19"/>
  <c r="AD351" i="19"/>
  <c r="AE351" i="19"/>
  <c r="AF351" i="19"/>
  <c r="C352" i="19"/>
  <c r="D352" i="19"/>
  <c r="E352" i="19"/>
  <c r="F352" i="19"/>
  <c r="G352" i="19"/>
  <c r="H352" i="19"/>
  <c r="I352" i="19"/>
  <c r="J352" i="19"/>
  <c r="L352" i="19"/>
  <c r="M352" i="19"/>
  <c r="N352" i="19"/>
  <c r="O352" i="19"/>
  <c r="P352" i="19"/>
  <c r="Q352" i="19"/>
  <c r="R352" i="19"/>
  <c r="S352" i="19"/>
  <c r="T352" i="19"/>
  <c r="U352" i="19"/>
  <c r="V352" i="19"/>
  <c r="W352" i="19"/>
  <c r="X352" i="19"/>
  <c r="AV352" i="19" s="1"/>
  <c r="Y352" i="19"/>
  <c r="Z352" i="19"/>
  <c r="AA352" i="19"/>
  <c r="AB352" i="19"/>
  <c r="AC352" i="19"/>
  <c r="AD352" i="19"/>
  <c r="AE352" i="19"/>
  <c r="AF352" i="19"/>
  <c r="C353" i="19"/>
  <c r="D353" i="19"/>
  <c r="E353" i="19"/>
  <c r="F353" i="19"/>
  <c r="G353" i="19"/>
  <c r="H353" i="19"/>
  <c r="I353" i="19"/>
  <c r="J353" i="19"/>
  <c r="L353" i="19"/>
  <c r="M353" i="19"/>
  <c r="N353" i="19"/>
  <c r="O353" i="19"/>
  <c r="P353" i="19"/>
  <c r="Q353" i="19"/>
  <c r="R353" i="19"/>
  <c r="S353" i="19"/>
  <c r="T353" i="19"/>
  <c r="U353" i="19"/>
  <c r="V353" i="19"/>
  <c r="W353" i="19"/>
  <c r="X353" i="19"/>
  <c r="AV353" i="19" s="1"/>
  <c r="Y353" i="19"/>
  <c r="Z353" i="19"/>
  <c r="AA353" i="19"/>
  <c r="AB353" i="19"/>
  <c r="AC353" i="19"/>
  <c r="AD353" i="19"/>
  <c r="AE353" i="19"/>
  <c r="AF353" i="19"/>
  <c r="C354" i="19"/>
  <c r="D354" i="19"/>
  <c r="E354" i="19"/>
  <c r="F354" i="19"/>
  <c r="G354" i="19"/>
  <c r="H354" i="19"/>
  <c r="I354" i="19"/>
  <c r="J354" i="19"/>
  <c r="L354" i="19"/>
  <c r="M354" i="19"/>
  <c r="N354" i="19"/>
  <c r="O354" i="19"/>
  <c r="P354" i="19"/>
  <c r="Q354" i="19"/>
  <c r="R354" i="19"/>
  <c r="S354" i="19"/>
  <c r="T354" i="19"/>
  <c r="U354" i="19"/>
  <c r="V354" i="19"/>
  <c r="W354" i="19"/>
  <c r="X354" i="19"/>
  <c r="AV354" i="19" s="1"/>
  <c r="Y354" i="19"/>
  <c r="Z354" i="19"/>
  <c r="AA354" i="19"/>
  <c r="AB354" i="19"/>
  <c r="AC354" i="19"/>
  <c r="AD354" i="19"/>
  <c r="AE354" i="19"/>
  <c r="AF354" i="19"/>
  <c r="C355" i="19"/>
  <c r="D355" i="19"/>
  <c r="E355" i="19"/>
  <c r="F355" i="19"/>
  <c r="G355" i="19"/>
  <c r="H355" i="19"/>
  <c r="I355" i="19"/>
  <c r="J355" i="19"/>
  <c r="L355" i="19"/>
  <c r="M355" i="19"/>
  <c r="N355" i="19"/>
  <c r="O355" i="19"/>
  <c r="P355" i="19"/>
  <c r="Q355" i="19"/>
  <c r="R355" i="19"/>
  <c r="S355" i="19"/>
  <c r="T355" i="19"/>
  <c r="U355" i="19"/>
  <c r="V355" i="19"/>
  <c r="W355" i="19"/>
  <c r="X355" i="19"/>
  <c r="AV355" i="19" s="1"/>
  <c r="Y355" i="19"/>
  <c r="Z355" i="19"/>
  <c r="AA355" i="19"/>
  <c r="AB355" i="19"/>
  <c r="AC355" i="19"/>
  <c r="AD355" i="19"/>
  <c r="AE355" i="19"/>
  <c r="AF355" i="19"/>
  <c r="C356" i="19"/>
  <c r="D356" i="19"/>
  <c r="E356" i="19"/>
  <c r="F356" i="19"/>
  <c r="G356" i="19"/>
  <c r="H356" i="19"/>
  <c r="I356" i="19"/>
  <c r="J356" i="19"/>
  <c r="L356" i="19"/>
  <c r="M356" i="19"/>
  <c r="N356" i="19"/>
  <c r="O356" i="19"/>
  <c r="P356" i="19"/>
  <c r="Q356" i="19"/>
  <c r="R356" i="19"/>
  <c r="S356" i="19"/>
  <c r="T356" i="19"/>
  <c r="U356" i="19"/>
  <c r="V356" i="19"/>
  <c r="W356" i="19"/>
  <c r="X356" i="19"/>
  <c r="AV356" i="19" s="1"/>
  <c r="Y356" i="19"/>
  <c r="Z356" i="19"/>
  <c r="AA356" i="19"/>
  <c r="AB356" i="19"/>
  <c r="AC356" i="19"/>
  <c r="AD356" i="19"/>
  <c r="AE356" i="19"/>
  <c r="AF356" i="19"/>
  <c r="C357" i="19"/>
  <c r="D357" i="19"/>
  <c r="E357" i="19"/>
  <c r="F357" i="19"/>
  <c r="G357" i="19"/>
  <c r="H357" i="19"/>
  <c r="I357" i="19"/>
  <c r="J357" i="19"/>
  <c r="L357" i="19"/>
  <c r="M357" i="19"/>
  <c r="N357" i="19"/>
  <c r="O357" i="19"/>
  <c r="P357" i="19"/>
  <c r="Q357" i="19"/>
  <c r="R357" i="19"/>
  <c r="S357" i="19"/>
  <c r="T357" i="19"/>
  <c r="U357" i="19"/>
  <c r="V357" i="19"/>
  <c r="W357" i="19"/>
  <c r="X357" i="19"/>
  <c r="AV357" i="19" s="1"/>
  <c r="Y357" i="19"/>
  <c r="Z357" i="19"/>
  <c r="AA357" i="19"/>
  <c r="AB357" i="19"/>
  <c r="AC357" i="19"/>
  <c r="AD357" i="19"/>
  <c r="AE357" i="19"/>
  <c r="AF357" i="19"/>
  <c r="C358" i="19"/>
  <c r="D358" i="19"/>
  <c r="E358" i="19"/>
  <c r="F358" i="19"/>
  <c r="G358" i="19"/>
  <c r="H358" i="19"/>
  <c r="I358" i="19"/>
  <c r="J358" i="19"/>
  <c r="L358" i="19"/>
  <c r="M358" i="19"/>
  <c r="N358" i="19"/>
  <c r="O358" i="19"/>
  <c r="P358" i="19"/>
  <c r="Q358" i="19"/>
  <c r="R358" i="19"/>
  <c r="S358" i="19"/>
  <c r="T358" i="19"/>
  <c r="U358" i="19"/>
  <c r="V358" i="19"/>
  <c r="W358" i="19"/>
  <c r="X358" i="19"/>
  <c r="AV358" i="19" s="1"/>
  <c r="Y358" i="19"/>
  <c r="Z358" i="19"/>
  <c r="AA358" i="19"/>
  <c r="AB358" i="19"/>
  <c r="AC358" i="19"/>
  <c r="AD358" i="19"/>
  <c r="AE358" i="19"/>
  <c r="AF358" i="19"/>
  <c r="C359" i="19"/>
  <c r="D359" i="19"/>
  <c r="E359" i="19"/>
  <c r="F359" i="19"/>
  <c r="G359" i="19"/>
  <c r="H359" i="19"/>
  <c r="I359" i="19"/>
  <c r="J359" i="19"/>
  <c r="L359" i="19"/>
  <c r="M359" i="19"/>
  <c r="N359" i="19"/>
  <c r="O359" i="19"/>
  <c r="P359" i="19"/>
  <c r="Q359" i="19"/>
  <c r="R359" i="19"/>
  <c r="S359" i="19"/>
  <c r="T359" i="19"/>
  <c r="U359" i="19"/>
  <c r="V359" i="19"/>
  <c r="W359" i="19"/>
  <c r="X359" i="19"/>
  <c r="AV359" i="19" s="1"/>
  <c r="Y359" i="19"/>
  <c r="Z359" i="19"/>
  <c r="AA359" i="19"/>
  <c r="AB359" i="19"/>
  <c r="AC359" i="19"/>
  <c r="AD359" i="19"/>
  <c r="AE359" i="19"/>
  <c r="AF359" i="19"/>
  <c r="C360" i="19"/>
  <c r="D360" i="19"/>
  <c r="E360" i="19"/>
  <c r="F360" i="19"/>
  <c r="G360" i="19"/>
  <c r="H360" i="19"/>
  <c r="I360" i="19"/>
  <c r="J360" i="19"/>
  <c r="L360" i="19"/>
  <c r="M360" i="19"/>
  <c r="N360" i="19"/>
  <c r="O360" i="19"/>
  <c r="P360" i="19"/>
  <c r="Q360" i="19"/>
  <c r="R360" i="19"/>
  <c r="S360" i="19"/>
  <c r="T360" i="19"/>
  <c r="U360" i="19"/>
  <c r="V360" i="19"/>
  <c r="W360" i="19"/>
  <c r="X360" i="19"/>
  <c r="AV360" i="19" s="1"/>
  <c r="Y360" i="19"/>
  <c r="Z360" i="19"/>
  <c r="AA360" i="19"/>
  <c r="AB360" i="19"/>
  <c r="AC360" i="19"/>
  <c r="AD360" i="19"/>
  <c r="AE360" i="19"/>
  <c r="AF360" i="19"/>
  <c r="C361" i="19"/>
  <c r="D361" i="19"/>
  <c r="E361" i="19"/>
  <c r="F361" i="19"/>
  <c r="G361" i="19"/>
  <c r="H361" i="19"/>
  <c r="I361" i="19"/>
  <c r="J361" i="19"/>
  <c r="L361" i="19"/>
  <c r="M361" i="19"/>
  <c r="N361" i="19"/>
  <c r="O361" i="19"/>
  <c r="P361" i="19"/>
  <c r="Q361" i="19"/>
  <c r="R361" i="19"/>
  <c r="S361" i="19"/>
  <c r="T361" i="19"/>
  <c r="U361" i="19"/>
  <c r="V361" i="19"/>
  <c r="W361" i="19"/>
  <c r="X361" i="19"/>
  <c r="AV361" i="19" s="1"/>
  <c r="Y361" i="19"/>
  <c r="Z361" i="19"/>
  <c r="AA361" i="19"/>
  <c r="AB361" i="19"/>
  <c r="AC361" i="19"/>
  <c r="AD361" i="19"/>
  <c r="AE361" i="19"/>
  <c r="AF361" i="19"/>
  <c r="C362" i="19"/>
  <c r="D362" i="19"/>
  <c r="E362" i="19"/>
  <c r="F362" i="19"/>
  <c r="G362" i="19"/>
  <c r="H362" i="19"/>
  <c r="I362" i="19"/>
  <c r="J362" i="19"/>
  <c r="L362" i="19"/>
  <c r="M362" i="19"/>
  <c r="N362" i="19"/>
  <c r="O362" i="19"/>
  <c r="P362" i="19"/>
  <c r="Q362" i="19"/>
  <c r="R362" i="19"/>
  <c r="S362" i="19"/>
  <c r="T362" i="19"/>
  <c r="U362" i="19"/>
  <c r="V362" i="19"/>
  <c r="W362" i="19"/>
  <c r="X362" i="19"/>
  <c r="AV362" i="19" s="1"/>
  <c r="Y362" i="19"/>
  <c r="Z362" i="19"/>
  <c r="AA362" i="19"/>
  <c r="AB362" i="19"/>
  <c r="AC362" i="19"/>
  <c r="AD362" i="19"/>
  <c r="AE362" i="19"/>
  <c r="AF362" i="19"/>
  <c r="C363" i="19"/>
  <c r="D363" i="19"/>
  <c r="E363" i="19"/>
  <c r="F363" i="19"/>
  <c r="G363" i="19"/>
  <c r="H363" i="19"/>
  <c r="I363" i="19"/>
  <c r="J363" i="19"/>
  <c r="L363" i="19"/>
  <c r="M363" i="19"/>
  <c r="N363" i="19"/>
  <c r="O363" i="19"/>
  <c r="P363" i="19"/>
  <c r="Q363" i="19"/>
  <c r="R363" i="19"/>
  <c r="S363" i="19"/>
  <c r="T363" i="19"/>
  <c r="U363" i="19"/>
  <c r="V363" i="19"/>
  <c r="W363" i="19"/>
  <c r="X363" i="19"/>
  <c r="AV363" i="19" s="1"/>
  <c r="Y363" i="19"/>
  <c r="Z363" i="19"/>
  <c r="AA363" i="19"/>
  <c r="AB363" i="19"/>
  <c r="AC363" i="19"/>
  <c r="AD363" i="19"/>
  <c r="AE363" i="19"/>
  <c r="AF363" i="19"/>
  <c r="C364" i="19"/>
  <c r="D364" i="19"/>
  <c r="E364" i="19"/>
  <c r="F364" i="19"/>
  <c r="G364" i="19"/>
  <c r="H364" i="19"/>
  <c r="I364" i="19"/>
  <c r="J364" i="19"/>
  <c r="L364" i="19"/>
  <c r="M364" i="19"/>
  <c r="N364" i="19"/>
  <c r="O364" i="19"/>
  <c r="P364" i="19"/>
  <c r="Q364" i="19"/>
  <c r="R364" i="19"/>
  <c r="S364" i="19"/>
  <c r="T364" i="19"/>
  <c r="U364" i="19"/>
  <c r="V364" i="19"/>
  <c r="W364" i="19"/>
  <c r="X364" i="19"/>
  <c r="AV364" i="19" s="1"/>
  <c r="Y364" i="19"/>
  <c r="Z364" i="19"/>
  <c r="AA364" i="19"/>
  <c r="AB364" i="19"/>
  <c r="AC364" i="19"/>
  <c r="AD364" i="19"/>
  <c r="AE364" i="19"/>
  <c r="AF364" i="19"/>
  <c r="C365" i="19"/>
  <c r="D365" i="19"/>
  <c r="E365" i="19"/>
  <c r="F365" i="19"/>
  <c r="G365" i="19"/>
  <c r="H365" i="19"/>
  <c r="I365" i="19"/>
  <c r="J365" i="19"/>
  <c r="L365" i="19"/>
  <c r="M365" i="19"/>
  <c r="N365" i="19"/>
  <c r="O365" i="19"/>
  <c r="P365" i="19"/>
  <c r="Q365" i="19"/>
  <c r="R365" i="19"/>
  <c r="S365" i="19"/>
  <c r="T365" i="19"/>
  <c r="U365" i="19"/>
  <c r="V365" i="19"/>
  <c r="W365" i="19"/>
  <c r="X365" i="19"/>
  <c r="AV365" i="19" s="1"/>
  <c r="Y365" i="19"/>
  <c r="Z365" i="19"/>
  <c r="AA365" i="19"/>
  <c r="AB365" i="19"/>
  <c r="AC365" i="19"/>
  <c r="AD365" i="19"/>
  <c r="AE365" i="19"/>
  <c r="AF365" i="19"/>
  <c r="C366" i="19"/>
  <c r="D366" i="19"/>
  <c r="E366" i="19"/>
  <c r="F366" i="19"/>
  <c r="G366" i="19"/>
  <c r="H366" i="19"/>
  <c r="I366" i="19"/>
  <c r="J366" i="19"/>
  <c r="L366" i="19"/>
  <c r="M366" i="19"/>
  <c r="N366" i="19"/>
  <c r="O366" i="19"/>
  <c r="P366" i="19"/>
  <c r="Q366" i="19"/>
  <c r="R366" i="19"/>
  <c r="S366" i="19"/>
  <c r="T366" i="19"/>
  <c r="U366" i="19"/>
  <c r="V366" i="19"/>
  <c r="W366" i="19"/>
  <c r="X366" i="19"/>
  <c r="AV366" i="19" s="1"/>
  <c r="Y366" i="19"/>
  <c r="Z366" i="19"/>
  <c r="AA366" i="19"/>
  <c r="AB366" i="19"/>
  <c r="AC366" i="19"/>
  <c r="AD366" i="19"/>
  <c r="AE366" i="19"/>
  <c r="AF366" i="19"/>
  <c r="C367" i="19"/>
  <c r="D367" i="19"/>
  <c r="E367" i="19"/>
  <c r="F367" i="19"/>
  <c r="G367" i="19"/>
  <c r="H367" i="19"/>
  <c r="I367" i="19"/>
  <c r="J367" i="19"/>
  <c r="L367" i="19"/>
  <c r="M367" i="19"/>
  <c r="N367" i="19"/>
  <c r="O367" i="19"/>
  <c r="P367" i="19"/>
  <c r="Q367" i="19"/>
  <c r="R367" i="19"/>
  <c r="S367" i="19"/>
  <c r="T367" i="19"/>
  <c r="U367" i="19"/>
  <c r="V367" i="19"/>
  <c r="W367" i="19"/>
  <c r="X367" i="19"/>
  <c r="AV367" i="19" s="1"/>
  <c r="Y367" i="19"/>
  <c r="Z367" i="19"/>
  <c r="AA367" i="19"/>
  <c r="AB367" i="19"/>
  <c r="AC367" i="19"/>
  <c r="AD367" i="19"/>
  <c r="AE367" i="19"/>
  <c r="AF367" i="19"/>
  <c r="C368" i="19"/>
  <c r="D368" i="19"/>
  <c r="E368" i="19"/>
  <c r="F368" i="19"/>
  <c r="G368" i="19"/>
  <c r="H368" i="19"/>
  <c r="I368" i="19"/>
  <c r="J368" i="19"/>
  <c r="L368" i="19"/>
  <c r="M368" i="19"/>
  <c r="N368" i="19"/>
  <c r="O368" i="19"/>
  <c r="P368" i="19"/>
  <c r="Q368" i="19"/>
  <c r="R368" i="19"/>
  <c r="S368" i="19"/>
  <c r="T368" i="19"/>
  <c r="U368" i="19"/>
  <c r="V368" i="19"/>
  <c r="W368" i="19"/>
  <c r="X368" i="19"/>
  <c r="AV368" i="19" s="1"/>
  <c r="Y368" i="19"/>
  <c r="Z368" i="19"/>
  <c r="AA368" i="19"/>
  <c r="AB368" i="19"/>
  <c r="AC368" i="19"/>
  <c r="AD368" i="19"/>
  <c r="AE368" i="19"/>
  <c r="AF368" i="19"/>
  <c r="C369" i="19"/>
  <c r="D369" i="19"/>
  <c r="E369" i="19"/>
  <c r="F369" i="19"/>
  <c r="G369" i="19"/>
  <c r="H369" i="19"/>
  <c r="I369" i="19"/>
  <c r="J369" i="19"/>
  <c r="L369" i="19"/>
  <c r="M369" i="19"/>
  <c r="N369" i="19"/>
  <c r="O369" i="19"/>
  <c r="P369" i="19"/>
  <c r="Q369" i="19"/>
  <c r="R369" i="19"/>
  <c r="S369" i="19"/>
  <c r="T369" i="19"/>
  <c r="U369" i="19"/>
  <c r="V369" i="19"/>
  <c r="W369" i="19"/>
  <c r="X369" i="19"/>
  <c r="AV369" i="19" s="1"/>
  <c r="Y369" i="19"/>
  <c r="Z369" i="19"/>
  <c r="AA369" i="19"/>
  <c r="AB369" i="19"/>
  <c r="AC369" i="19"/>
  <c r="AD369" i="19"/>
  <c r="AE369" i="19"/>
  <c r="AF369" i="19"/>
  <c r="C370" i="19"/>
  <c r="D370" i="19"/>
  <c r="E370" i="19"/>
  <c r="F370" i="19"/>
  <c r="G370" i="19"/>
  <c r="H370" i="19"/>
  <c r="I370" i="19"/>
  <c r="J370" i="19"/>
  <c r="L370" i="19"/>
  <c r="M370" i="19"/>
  <c r="N370" i="19"/>
  <c r="O370" i="19"/>
  <c r="P370" i="19"/>
  <c r="Q370" i="19"/>
  <c r="R370" i="19"/>
  <c r="S370" i="19"/>
  <c r="T370" i="19"/>
  <c r="U370" i="19"/>
  <c r="V370" i="19"/>
  <c r="W370" i="19"/>
  <c r="X370" i="19"/>
  <c r="AV370" i="19" s="1"/>
  <c r="Y370" i="19"/>
  <c r="Z370" i="19"/>
  <c r="AA370" i="19"/>
  <c r="AB370" i="19"/>
  <c r="AC370" i="19"/>
  <c r="AD370" i="19"/>
  <c r="AE370" i="19"/>
  <c r="AF370" i="19"/>
  <c r="C371" i="19"/>
  <c r="D371" i="19"/>
  <c r="E371" i="19"/>
  <c r="F371" i="19"/>
  <c r="G371" i="19"/>
  <c r="H371" i="19"/>
  <c r="I371" i="19"/>
  <c r="J371" i="19"/>
  <c r="L371" i="19"/>
  <c r="M371" i="19"/>
  <c r="N371" i="19"/>
  <c r="O371" i="19"/>
  <c r="P371" i="19"/>
  <c r="Q371" i="19"/>
  <c r="R371" i="19"/>
  <c r="S371" i="19"/>
  <c r="T371" i="19"/>
  <c r="U371" i="19"/>
  <c r="V371" i="19"/>
  <c r="W371" i="19"/>
  <c r="X371" i="19"/>
  <c r="AV371" i="19" s="1"/>
  <c r="Y371" i="19"/>
  <c r="Z371" i="19"/>
  <c r="AA371" i="19"/>
  <c r="AB371" i="19"/>
  <c r="AC371" i="19"/>
  <c r="AD371" i="19"/>
  <c r="AE371" i="19"/>
  <c r="AF371" i="19"/>
  <c r="C372" i="19"/>
  <c r="D372" i="19"/>
  <c r="E372" i="19"/>
  <c r="F372" i="19"/>
  <c r="G372" i="19"/>
  <c r="H372" i="19"/>
  <c r="I372" i="19"/>
  <c r="J372" i="19"/>
  <c r="L372" i="19"/>
  <c r="M372" i="19"/>
  <c r="N372" i="19"/>
  <c r="O372" i="19"/>
  <c r="P372" i="19"/>
  <c r="Q372" i="19"/>
  <c r="R372" i="19"/>
  <c r="S372" i="19"/>
  <c r="T372" i="19"/>
  <c r="U372" i="19"/>
  <c r="V372" i="19"/>
  <c r="W372" i="19"/>
  <c r="X372" i="19"/>
  <c r="AV372" i="19" s="1"/>
  <c r="Y372" i="19"/>
  <c r="Z372" i="19"/>
  <c r="AA372" i="19"/>
  <c r="AB372" i="19"/>
  <c r="AC372" i="19"/>
  <c r="AD372" i="19"/>
  <c r="AE372" i="19"/>
  <c r="AF372" i="19"/>
  <c r="C373" i="19"/>
  <c r="D373" i="19"/>
  <c r="E373" i="19"/>
  <c r="F373" i="19"/>
  <c r="G373" i="19"/>
  <c r="H373" i="19"/>
  <c r="I373" i="19"/>
  <c r="J373" i="19"/>
  <c r="L373" i="19"/>
  <c r="M373" i="19"/>
  <c r="N373" i="19"/>
  <c r="O373" i="19"/>
  <c r="P373" i="19"/>
  <c r="Q373" i="19"/>
  <c r="R373" i="19"/>
  <c r="S373" i="19"/>
  <c r="T373" i="19"/>
  <c r="U373" i="19"/>
  <c r="V373" i="19"/>
  <c r="W373" i="19"/>
  <c r="X373" i="19"/>
  <c r="AV373" i="19" s="1"/>
  <c r="Y373" i="19"/>
  <c r="Z373" i="19"/>
  <c r="AA373" i="19"/>
  <c r="AB373" i="19"/>
  <c r="AC373" i="19"/>
  <c r="AD373" i="19"/>
  <c r="AE373" i="19"/>
  <c r="AF373" i="19"/>
  <c r="C374" i="19"/>
  <c r="D374" i="19"/>
  <c r="E374" i="19"/>
  <c r="F374" i="19"/>
  <c r="G374" i="19"/>
  <c r="H374" i="19"/>
  <c r="I374" i="19"/>
  <c r="J374" i="19"/>
  <c r="L374" i="19"/>
  <c r="M374" i="19"/>
  <c r="N374" i="19"/>
  <c r="O374" i="19"/>
  <c r="P374" i="19"/>
  <c r="Q374" i="19"/>
  <c r="R374" i="19"/>
  <c r="S374" i="19"/>
  <c r="T374" i="19"/>
  <c r="U374" i="19"/>
  <c r="V374" i="19"/>
  <c r="W374" i="19"/>
  <c r="X374" i="19"/>
  <c r="AV374" i="19" s="1"/>
  <c r="Y374" i="19"/>
  <c r="Z374" i="19"/>
  <c r="AA374" i="19"/>
  <c r="AB374" i="19"/>
  <c r="AC374" i="19"/>
  <c r="AD374" i="19"/>
  <c r="AE374" i="19"/>
  <c r="AF374" i="19"/>
  <c r="C375" i="19"/>
  <c r="D375" i="19"/>
  <c r="E375" i="19"/>
  <c r="F375" i="19"/>
  <c r="G375" i="19"/>
  <c r="H375" i="19"/>
  <c r="I375" i="19"/>
  <c r="J375" i="19"/>
  <c r="L375" i="19"/>
  <c r="M375" i="19"/>
  <c r="N375" i="19"/>
  <c r="O375" i="19"/>
  <c r="P375" i="19"/>
  <c r="Q375" i="19"/>
  <c r="R375" i="19"/>
  <c r="S375" i="19"/>
  <c r="T375" i="19"/>
  <c r="U375" i="19"/>
  <c r="V375" i="19"/>
  <c r="W375" i="19"/>
  <c r="X375" i="19"/>
  <c r="AV375" i="19" s="1"/>
  <c r="Y375" i="19"/>
  <c r="Z375" i="19"/>
  <c r="AA375" i="19"/>
  <c r="AB375" i="19"/>
  <c r="AC375" i="19"/>
  <c r="AD375" i="19"/>
  <c r="AE375" i="19"/>
  <c r="AF375" i="19"/>
  <c r="C376" i="19"/>
  <c r="D376" i="19"/>
  <c r="E376" i="19"/>
  <c r="F376" i="19"/>
  <c r="G376" i="19"/>
  <c r="H376" i="19"/>
  <c r="I376" i="19"/>
  <c r="J376" i="19"/>
  <c r="L376" i="19"/>
  <c r="M376" i="19"/>
  <c r="N376" i="19"/>
  <c r="O376" i="19"/>
  <c r="P376" i="19"/>
  <c r="Q376" i="19"/>
  <c r="R376" i="19"/>
  <c r="S376" i="19"/>
  <c r="T376" i="19"/>
  <c r="U376" i="19"/>
  <c r="V376" i="19"/>
  <c r="W376" i="19"/>
  <c r="X376" i="19"/>
  <c r="AV376" i="19" s="1"/>
  <c r="Y376" i="19"/>
  <c r="Z376" i="19"/>
  <c r="AA376" i="19"/>
  <c r="AB376" i="19"/>
  <c r="AC376" i="19"/>
  <c r="AD376" i="19"/>
  <c r="AE376" i="19"/>
  <c r="AF376" i="19"/>
  <c r="C377" i="19"/>
  <c r="D377" i="19"/>
  <c r="E377" i="19"/>
  <c r="F377" i="19"/>
  <c r="G377" i="19"/>
  <c r="H377" i="19"/>
  <c r="I377" i="19"/>
  <c r="J377" i="19"/>
  <c r="L377" i="19"/>
  <c r="M377" i="19"/>
  <c r="N377" i="19"/>
  <c r="O377" i="19"/>
  <c r="P377" i="19"/>
  <c r="Q377" i="19"/>
  <c r="R377" i="19"/>
  <c r="S377" i="19"/>
  <c r="T377" i="19"/>
  <c r="U377" i="19"/>
  <c r="V377" i="19"/>
  <c r="W377" i="19"/>
  <c r="X377" i="19"/>
  <c r="AV377" i="19" s="1"/>
  <c r="Y377" i="19"/>
  <c r="Z377" i="19"/>
  <c r="AA377" i="19"/>
  <c r="AB377" i="19"/>
  <c r="AC377" i="19"/>
  <c r="AD377" i="19"/>
  <c r="AE377" i="19"/>
  <c r="AF377" i="19"/>
  <c r="C378" i="19"/>
  <c r="D378" i="19"/>
  <c r="E378" i="19"/>
  <c r="F378" i="19"/>
  <c r="G378" i="19"/>
  <c r="H378" i="19"/>
  <c r="I378" i="19"/>
  <c r="J378" i="19"/>
  <c r="L378" i="19"/>
  <c r="M378" i="19"/>
  <c r="N378" i="19"/>
  <c r="O378" i="19"/>
  <c r="P378" i="19"/>
  <c r="Q378" i="19"/>
  <c r="R378" i="19"/>
  <c r="S378" i="19"/>
  <c r="T378" i="19"/>
  <c r="U378" i="19"/>
  <c r="V378" i="19"/>
  <c r="W378" i="19"/>
  <c r="X378" i="19"/>
  <c r="AV378" i="19" s="1"/>
  <c r="Y378" i="19"/>
  <c r="Z378" i="19"/>
  <c r="AA378" i="19"/>
  <c r="AB378" i="19"/>
  <c r="AC378" i="19"/>
  <c r="AD378" i="19"/>
  <c r="AE378" i="19"/>
  <c r="AF378" i="19"/>
  <c r="C379" i="19"/>
  <c r="D379" i="19"/>
  <c r="E379" i="19"/>
  <c r="F379" i="19"/>
  <c r="G379" i="19"/>
  <c r="H379" i="19"/>
  <c r="I379" i="19"/>
  <c r="J379" i="19"/>
  <c r="L379" i="19"/>
  <c r="M379" i="19"/>
  <c r="N379" i="19"/>
  <c r="O379" i="19"/>
  <c r="P379" i="19"/>
  <c r="Q379" i="19"/>
  <c r="R379" i="19"/>
  <c r="S379" i="19"/>
  <c r="T379" i="19"/>
  <c r="U379" i="19"/>
  <c r="V379" i="19"/>
  <c r="W379" i="19"/>
  <c r="X379" i="19"/>
  <c r="AV379" i="19" s="1"/>
  <c r="Y379" i="19"/>
  <c r="Z379" i="19"/>
  <c r="AA379" i="19"/>
  <c r="AB379" i="19"/>
  <c r="AC379" i="19"/>
  <c r="AD379" i="19"/>
  <c r="AE379" i="19"/>
  <c r="AF379" i="19"/>
  <c r="C380" i="19"/>
  <c r="D380" i="19"/>
  <c r="E380" i="19"/>
  <c r="F380" i="19"/>
  <c r="G380" i="19"/>
  <c r="H380" i="19"/>
  <c r="I380" i="19"/>
  <c r="J380" i="19"/>
  <c r="L380" i="19"/>
  <c r="M380" i="19"/>
  <c r="N380" i="19"/>
  <c r="O380" i="19"/>
  <c r="P380" i="19"/>
  <c r="Q380" i="19"/>
  <c r="R380" i="19"/>
  <c r="S380" i="19"/>
  <c r="T380" i="19"/>
  <c r="U380" i="19"/>
  <c r="V380" i="19"/>
  <c r="W380" i="19"/>
  <c r="X380" i="19"/>
  <c r="AV380" i="19" s="1"/>
  <c r="Y380" i="19"/>
  <c r="Z380" i="19"/>
  <c r="AA380" i="19"/>
  <c r="AB380" i="19"/>
  <c r="AC380" i="19"/>
  <c r="AD380" i="19"/>
  <c r="AE380" i="19"/>
  <c r="AF380" i="19"/>
  <c r="C381" i="19"/>
  <c r="D381" i="19"/>
  <c r="E381" i="19"/>
  <c r="F381" i="19"/>
  <c r="G381" i="19"/>
  <c r="H381" i="19"/>
  <c r="I381" i="19"/>
  <c r="J381" i="19"/>
  <c r="L381" i="19"/>
  <c r="M381" i="19"/>
  <c r="N381" i="19"/>
  <c r="O381" i="19"/>
  <c r="P381" i="19"/>
  <c r="Q381" i="19"/>
  <c r="R381" i="19"/>
  <c r="S381" i="19"/>
  <c r="T381" i="19"/>
  <c r="U381" i="19"/>
  <c r="V381" i="19"/>
  <c r="W381" i="19"/>
  <c r="X381" i="19"/>
  <c r="AV381" i="19" s="1"/>
  <c r="Y381" i="19"/>
  <c r="Z381" i="19"/>
  <c r="AA381" i="19"/>
  <c r="AB381" i="19"/>
  <c r="AC381" i="19"/>
  <c r="AD381" i="19"/>
  <c r="AE381" i="19"/>
  <c r="AF381" i="19"/>
  <c r="C382" i="19"/>
  <c r="D382" i="19"/>
  <c r="E382" i="19"/>
  <c r="F382" i="19"/>
  <c r="G382" i="19"/>
  <c r="H382" i="19"/>
  <c r="I382" i="19"/>
  <c r="J382" i="19"/>
  <c r="L382" i="19"/>
  <c r="M382" i="19"/>
  <c r="N382" i="19"/>
  <c r="O382" i="19"/>
  <c r="P382" i="19"/>
  <c r="Q382" i="19"/>
  <c r="R382" i="19"/>
  <c r="S382" i="19"/>
  <c r="T382" i="19"/>
  <c r="U382" i="19"/>
  <c r="V382" i="19"/>
  <c r="W382" i="19"/>
  <c r="X382" i="19"/>
  <c r="AV382" i="19" s="1"/>
  <c r="Y382" i="19"/>
  <c r="Z382" i="19"/>
  <c r="AA382" i="19"/>
  <c r="AB382" i="19"/>
  <c r="AC382" i="19"/>
  <c r="AD382" i="19"/>
  <c r="AE382" i="19"/>
  <c r="AF382" i="19"/>
  <c r="C383" i="19"/>
  <c r="D383" i="19"/>
  <c r="E383" i="19"/>
  <c r="F383" i="19"/>
  <c r="G383" i="19"/>
  <c r="H383" i="19"/>
  <c r="I383" i="19"/>
  <c r="J383" i="19"/>
  <c r="L383" i="19"/>
  <c r="M383" i="19"/>
  <c r="N383" i="19"/>
  <c r="O383" i="19"/>
  <c r="P383" i="19"/>
  <c r="Q383" i="19"/>
  <c r="R383" i="19"/>
  <c r="S383" i="19"/>
  <c r="T383" i="19"/>
  <c r="U383" i="19"/>
  <c r="V383" i="19"/>
  <c r="W383" i="19"/>
  <c r="X383" i="19"/>
  <c r="AV383" i="19" s="1"/>
  <c r="Y383" i="19"/>
  <c r="Z383" i="19"/>
  <c r="AA383" i="19"/>
  <c r="AB383" i="19"/>
  <c r="AC383" i="19"/>
  <c r="AD383" i="19"/>
  <c r="AE383" i="19"/>
  <c r="AF383" i="19"/>
  <c r="C384" i="19"/>
  <c r="D384" i="19"/>
  <c r="E384" i="19"/>
  <c r="F384" i="19"/>
  <c r="G384" i="19"/>
  <c r="H384" i="19"/>
  <c r="I384" i="19"/>
  <c r="J384" i="19"/>
  <c r="L384" i="19"/>
  <c r="M384" i="19"/>
  <c r="N384" i="19"/>
  <c r="O384" i="19"/>
  <c r="P384" i="19"/>
  <c r="Q384" i="19"/>
  <c r="R384" i="19"/>
  <c r="S384" i="19"/>
  <c r="T384" i="19"/>
  <c r="U384" i="19"/>
  <c r="V384" i="19"/>
  <c r="W384" i="19"/>
  <c r="X384" i="19"/>
  <c r="AV384" i="19" s="1"/>
  <c r="Y384" i="19"/>
  <c r="Z384" i="19"/>
  <c r="AA384" i="19"/>
  <c r="AB384" i="19"/>
  <c r="AC384" i="19"/>
  <c r="AD384" i="19"/>
  <c r="AE384" i="19"/>
  <c r="AF384" i="19"/>
  <c r="C385" i="19"/>
  <c r="D385" i="19"/>
  <c r="E385" i="19"/>
  <c r="F385" i="19"/>
  <c r="G385" i="19"/>
  <c r="H385" i="19"/>
  <c r="I385" i="19"/>
  <c r="J385" i="19"/>
  <c r="L385" i="19"/>
  <c r="M385" i="19"/>
  <c r="N385" i="19"/>
  <c r="O385" i="19"/>
  <c r="P385" i="19"/>
  <c r="Q385" i="19"/>
  <c r="R385" i="19"/>
  <c r="S385" i="19"/>
  <c r="T385" i="19"/>
  <c r="U385" i="19"/>
  <c r="V385" i="19"/>
  <c r="W385" i="19"/>
  <c r="X385" i="19"/>
  <c r="AV385" i="19" s="1"/>
  <c r="Y385" i="19"/>
  <c r="Z385" i="19"/>
  <c r="AA385" i="19"/>
  <c r="AB385" i="19"/>
  <c r="AC385" i="19"/>
  <c r="AD385" i="19"/>
  <c r="AE385" i="19"/>
  <c r="AF385" i="19"/>
  <c r="C386" i="19"/>
  <c r="D386" i="19"/>
  <c r="E386" i="19"/>
  <c r="F386" i="19"/>
  <c r="G386" i="19"/>
  <c r="H386" i="19"/>
  <c r="I386" i="19"/>
  <c r="J386" i="19"/>
  <c r="L386" i="19"/>
  <c r="M386" i="19"/>
  <c r="N386" i="19"/>
  <c r="O386" i="19"/>
  <c r="P386" i="19"/>
  <c r="Q386" i="19"/>
  <c r="R386" i="19"/>
  <c r="S386" i="19"/>
  <c r="T386" i="19"/>
  <c r="U386" i="19"/>
  <c r="V386" i="19"/>
  <c r="W386" i="19"/>
  <c r="X386" i="19"/>
  <c r="AV386" i="19" s="1"/>
  <c r="Y386" i="19"/>
  <c r="Z386" i="19"/>
  <c r="AA386" i="19"/>
  <c r="AB386" i="19"/>
  <c r="AC386" i="19"/>
  <c r="AD386" i="19"/>
  <c r="AE386" i="19"/>
  <c r="AF386" i="19"/>
  <c r="C387" i="19"/>
  <c r="D387" i="19"/>
  <c r="E387" i="19"/>
  <c r="F387" i="19"/>
  <c r="G387" i="19"/>
  <c r="H387" i="19"/>
  <c r="I387" i="19"/>
  <c r="J387" i="19"/>
  <c r="L387" i="19"/>
  <c r="M387" i="19"/>
  <c r="N387" i="19"/>
  <c r="O387" i="19"/>
  <c r="P387" i="19"/>
  <c r="Q387" i="19"/>
  <c r="R387" i="19"/>
  <c r="S387" i="19"/>
  <c r="T387" i="19"/>
  <c r="U387" i="19"/>
  <c r="V387" i="19"/>
  <c r="W387" i="19"/>
  <c r="X387" i="19"/>
  <c r="AV387" i="19" s="1"/>
  <c r="Y387" i="19"/>
  <c r="Z387" i="19"/>
  <c r="AA387" i="19"/>
  <c r="AB387" i="19"/>
  <c r="AC387" i="19"/>
  <c r="AD387" i="19"/>
  <c r="AE387" i="19"/>
  <c r="AF387" i="19"/>
  <c r="C388" i="19"/>
  <c r="D388" i="19"/>
  <c r="E388" i="19"/>
  <c r="F388" i="19"/>
  <c r="G388" i="19"/>
  <c r="H388" i="19"/>
  <c r="I388" i="19"/>
  <c r="J388" i="19"/>
  <c r="L388" i="19"/>
  <c r="M388" i="19"/>
  <c r="N388" i="19"/>
  <c r="O388" i="19"/>
  <c r="P388" i="19"/>
  <c r="Q388" i="19"/>
  <c r="R388" i="19"/>
  <c r="S388" i="19"/>
  <c r="T388" i="19"/>
  <c r="U388" i="19"/>
  <c r="V388" i="19"/>
  <c r="W388" i="19"/>
  <c r="X388" i="19"/>
  <c r="AV388" i="19" s="1"/>
  <c r="Y388" i="19"/>
  <c r="Z388" i="19"/>
  <c r="AA388" i="19"/>
  <c r="AB388" i="19"/>
  <c r="AC388" i="19"/>
  <c r="AD388" i="19"/>
  <c r="AE388" i="19"/>
  <c r="AF388" i="19"/>
  <c r="C389" i="19"/>
  <c r="D389" i="19"/>
  <c r="E389" i="19"/>
  <c r="F389" i="19"/>
  <c r="G389" i="19"/>
  <c r="H389" i="19"/>
  <c r="I389" i="19"/>
  <c r="J389" i="19"/>
  <c r="L389" i="19"/>
  <c r="M389" i="19"/>
  <c r="N389" i="19"/>
  <c r="O389" i="19"/>
  <c r="P389" i="19"/>
  <c r="Q389" i="19"/>
  <c r="R389" i="19"/>
  <c r="S389" i="19"/>
  <c r="T389" i="19"/>
  <c r="U389" i="19"/>
  <c r="V389" i="19"/>
  <c r="W389" i="19"/>
  <c r="X389" i="19"/>
  <c r="AV389" i="19" s="1"/>
  <c r="Y389" i="19"/>
  <c r="Z389" i="19"/>
  <c r="AA389" i="19"/>
  <c r="AB389" i="19"/>
  <c r="AC389" i="19"/>
  <c r="AD389" i="19"/>
  <c r="AE389" i="19"/>
  <c r="AF389" i="19"/>
  <c r="C390" i="19"/>
  <c r="D390" i="19"/>
  <c r="E390" i="19"/>
  <c r="F390" i="19"/>
  <c r="G390" i="19"/>
  <c r="H390" i="19"/>
  <c r="I390" i="19"/>
  <c r="J390" i="19"/>
  <c r="L390" i="19"/>
  <c r="M390" i="19"/>
  <c r="N390" i="19"/>
  <c r="O390" i="19"/>
  <c r="P390" i="19"/>
  <c r="Q390" i="19"/>
  <c r="R390" i="19"/>
  <c r="S390" i="19"/>
  <c r="T390" i="19"/>
  <c r="U390" i="19"/>
  <c r="V390" i="19"/>
  <c r="W390" i="19"/>
  <c r="X390" i="19"/>
  <c r="AV390" i="19" s="1"/>
  <c r="Y390" i="19"/>
  <c r="Z390" i="19"/>
  <c r="AA390" i="19"/>
  <c r="AB390" i="19"/>
  <c r="AC390" i="19"/>
  <c r="AD390" i="19"/>
  <c r="AE390" i="19"/>
  <c r="AF390" i="19"/>
  <c r="C391" i="19"/>
  <c r="D391" i="19"/>
  <c r="E391" i="19"/>
  <c r="F391" i="19"/>
  <c r="G391" i="19"/>
  <c r="H391" i="19"/>
  <c r="I391" i="19"/>
  <c r="J391" i="19"/>
  <c r="L391" i="19"/>
  <c r="M391" i="19"/>
  <c r="N391" i="19"/>
  <c r="O391" i="19"/>
  <c r="P391" i="19"/>
  <c r="Q391" i="19"/>
  <c r="R391" i="19"/>
  <c r="S391" i="19"/>
  <c r="T391" i="19"/>
  <c r="U391" i="19"/>
  <c r="V391" i="19"/>
  <c r="W391" i="19"/>
  <c r="X391" i="19"/>
  <c r="AV391" i="19" s="1"/>
  <c r="Y391" i="19"/>
  <c r="Z391" i="19"/>
  <c r="AA391" i="19"/>
  <c r="AB391" i="19"/>
  <c r="AC391" i="19"/>
  <c r="AD391" i="19"/>
  <c r="AE391" i="19"/>
  <c r="AF391" i="19"/>
  <c r="C392" i="19"/>
  <c r="D392" i="19"/>
  <c r="E392" i="19"/>
  <c r="F392" i="19"/>
  <c r="G392" i="19"/>
  <c r="H392" i="19"/>
  <c r="I392" i="19"/>
  <c r="J392" i="19"/>
  <c r="L392" i="19"/>
  <c r="M392" i="19"/>
  <c r="N392" i="19"/>
  <c r="O392" i="19"/>
  <c r="P392" i="19"/>
  <c r="Q392" i="19"/>
  <c r="R392" i="19"/>
  <c r="S392" i="19"/>
  <c r="T392" i="19"/>
  <c r="U392" i="19"/>
  <c r="V392" i="19"/>
  <c r="W392" i="19"/>
  <c r="X392" i="19"/>
  <c r="AV392" i="19" s="1"/>
  <c r="Y392" i="19"/>
  <c r="Z392" i="19"/>
  <c r="AA392" i="19"/>
  <c r="AB392" i="19"/>
  <c r="AC392" i="19"/>
  <c r="AD392" i="19"/>
  <c r="AE392" i="19"/>
  <c r="AF392" i="19"/>
  <c r="C393" i="19"/>
  <c r="D393" i="19"/>
  <c r="E393" i="19"/>
  <c r="F393" i="19"/>
  <c r="G393" i="19"/>
  <c r="H393" i="19"/>
  <c r="I393" i="19"/>
  <c r="J393" i="19"/>
  <c r="L393" i="19"/>
  <c r="M393" i="19"/>
  <c r="N393" i="19"/>
  <c r="O393" i="19"/>
  <c r="P393" i="19"/>
  <c r="Q393" i="19"/>
  <c r="R393" i="19"/>
  <c r="S393" i="19"/>
  <c r="T393" i="19"/>
  <c r="U393" i="19"/>
  <c r="V393" i="19"/>
  <c r="W393" i="19"/>
  <c r="X393" i="19"/>
  <c r="AV393" i="19" s="1"/>
  <c r="Y393" i="19"/>
  <c r="Z393" i="19"/>
  <c r="AA393" i="19"/>
  <c r="AB393" i="19"/>
  <c r="AC393" i="19"/>
  <c r="AD393" i="19"/>
  <c r="AE393" i="19"/>
  <c r="AF393" i="19"/>
  <c r="C394" i="19"/>
  <c r="D394" i="19"/>
  <c r="E394" i="19"/>
  <c r="F394" i="19"/>
  <c r="G394" i="19"/>
  <c r="H394" i="19"/>
  <c r="I394" i="19"/>
  <c r="J394" i="19"/>
  <c r="L394" i="19"/>
  <c r="M394" i="19"/>
  <c r="N394" i="19"/>
  <c r="O394" i="19"/>
  <c r="P394" i="19"/>
  <c r="Q394" i="19"/>
  <c r="R394" i="19"/>
  <c r="S394" i="19"/>
  <c r="T394" i="19"/>
  <c r="U394" i="19"/>
  <c r="V394" i="19"/>
  <c r="W394" i="19"/>
  <c r="X394" i="19"/>
  <c r="AV394" i="19" s="1"/>
  <c r="Y394" i="19"/>
  <c r="Z394" i="19"/>
  <c r="AA394" i="19"/>
  <c r="AB394" i="19"/>
  <c r="AC394" i="19"/>
  <c r="AD394" i="19"/>
  <c r="AE394" i="19"/>
  <c r="AF394" i="19"/>
  <c r="C395" i="19"/>
  <c r="D395" i="19"/>
  <c r="E395" i="19"/>
  <c r="F395" i="19"/>
  <c r="G395" i="19"/>
  <c r="H395" i="19"/>
  <c r="I395" i="19"/>
  <c r="J395" i="19"/>
  <c r="L395" i="19"/>
  <c r="M395" i="19"/>
  <c r="N395" i="19"/>
  <c r="O395" i="19"/>
  <c r="P395" i="19"/>
  <c r="Q395" i="19"/>
  <c r="R395" i="19"/>
  <c r="S395" i="19"/>
  <c r="T395" i="19"/>
  <c r="U395" i="19"/>
  <c r="V395" i="19"/>
  <c r="W395" i="19"/>
  <c r="X395" i="19"/>
  <c r="AV395" i="19" s="1"/>
  <c r="Y395" i="19"/>
  <c r="Z395" i="19"/>
  <c r="AA395" i="19"/>
  <c r="AB395" i="19"/>
  <c r="AC395" i="19"/>
  <c r="AD395" i="19"/>
  <c r="AE395" i="19"/>
  <c r="AF395" i="19"/>
  <c r="C396" i="19"/>
  <c r="D396" i="19"/>
  <c r="E396" i="19"/>
  <c r="F396" i="19"/>
  <c r="G396" i="19"/>
  <c r="H396" i="19"/>
  <c r="I396" i="19"/>
  <c r="J396" i="19"/>
  <c r="L396" i="19"/>
  <c r="M396" i="19"/>
  <c r="N396" i="19"/>
  <c r="O396" i="19"/>
  <c r="P396" i="19"/>
  <c r="Q396" i="19"/>
  <c r="R396" i="19"/>
  <c r="S396" i="19"/>
  <c r="T396" i="19"/>
  <c r="U396" i="19"/>
  <c r="V396" i="19"/>
  <c r="W396" i="19"/>
  <c r="X396" i="19"/>
  <c r="AV396" i="19" s="1"/>
  <c r="Y396" i="19"/>
  <c r="Z396" i="19"/>
  <c r="AA396" i="19"/>
  <c r="AB396" i="19"/>
  <c r="AC396" i="19"/>
  <c r="AD396" i="19"/>
  <c r="AE396" i="19"/>
  <c r="AF396" i="19"/>
  <c r="C397" i="19"/>
  <c r="D397" i="19"/>
  <c r="E397" i="19"/>
  <c r="F397" i="19"/>
  <c r="G397" i="19"/>
  <c r="H397" i="19"/>
  <c r="I397" i="19"/>
  <c r="J397" i="19"/>
  <c r="L397" i="19"/>
  <c r="M397" i="19"/>
  <c r="N397" i="19"/>
  <c r="O397" i="19"/>
  <c r="P397" i="19"/>
  <c r="Q397" i="19"/>
  <c r="R397" i="19"/>
  <c r="S397" i="19"/>
  <c r="T397" i="19"/>
  <c r="U397" i="19"/>
  <c r="V397" i="19"/>
  <c r="W397" i="19"/>
  <c r="X397" i="19"/>
  <c r="AV397" i="19" s="1"/>
  <c r="Y397" i="19"/>
  <c r="Z397" i="19"/>
  <c r="AA397" i="19"/>
  <c r="AB397" i="19"/>
  <c r="AC397" i="19"/>
  <c r="AD397" i="19"/>
  <c r="AE397" i="19"/>
  <c r="AF397" i="19"/>
  <c r="C398" i="19"/>
  <c r="D398" i="19"/>
  <c r="E398" i="19"/>
  <c r="F398" i="19"/>
  <c r="G398" i="19"/>
  <c r="H398" i="19"/>
  <c r="I398" i="19"/>
  <c r="J398" i="19"/>
  <c r="L398" i="19"/>
  <c r="M398" i="19"/>
  <c r="N398" i="19"/>
  <c r="O398" i="19"/>
  <c r="P398" i="19"/>
  <c r="Q398" i="19"/>
  <c r="R398" i="19"/>
  <c r="S398" i="19"/>
  <c r="T398" i="19"/>
  <c r="U398" i="19"/>
  <c r="V398" i="19"/>
  <c r="W398" i="19"/>
  <c r="X398" i="19"/>
  <c r="AV398" i="19" s="1"/>
  <c r="Y398" i="19"/>
  <c r="Z398" i="19"/>
  <c r="AA398" i="19"/>
  <c r="AB398" i="19"/>
  <c r="AC398" i="19"/>
  <c r="AD398" i="19"/>
  <c r="AE398" i="19"/>
  <c r="AF398" i="19"/>
  <c r="C399" i="19"/>
  <c r="D399" i="19"/>
  <c r="E399" i="19"/>
  <c r="F399" i="19"/>
  <c r="G399" i="19"/>
  <c r="H399" i="19"/>
  <c r="I399" i="19"/>
  <c r="J399" i="19"/>
  <c r="L399" i="19"/>
  <c r="M399" i="19"/>
  <c r="N399" i="19"/>
  <c r="O399" i="19"/>
  <c r="P399" i="19"/>
  <c r="Q399" i="19"/>
  <c r="R399" i="19"/>
  <c r="S399" i="19"/>
  <c r="T399" i="19"/>
  <c r="U399" i="19"/>
  <c r="V399" i="19"/>
  <c r="W399" i="19"/>
  <c r="X399" i="19"/>
  <c r="AV399" i="19" s="1"/>
  <c r="Y399" i="19"/>
  <c r="Z399" i="19"/>
  <c r="AA399" i="19"/>
  <c r="AB399" i="19"/>
  <c r="AC399" i="19"/>
  <c r="AD399" i="19"/>
  <c r="AE399" i="19"/>
  <c r="AF399" i="19"/>
  <c r="C400" i="19"/>
  <c r="D400" i="19"/>
  <c r="E400" i="19"/>
  <c r="F400" i="19"/>
  <c r="G400" i="19"/>
  <c r="H400" i="19"/>
  <c r="I400" i="19"/>
  <c r="J400" i="19"/>
  <c r="L400" i="19"/>
  <c r="M400" i="19"/>
  <c r="N400" i="19"/>
  <c r="O400" i="19"/>
  <c r="P400" i="19"/>
  <c r="Q400" i="19"/>
  <c r="R400" i="19"/>
  <c r="S400" i="19"/>
  <c r="T400" i="19"/>
  <c r="U400" i="19"/>
  <c r="V400" i="19"/>
  <c r="W400" i="19"/>
  <c r="X400" i="19"/>
  <c r="AV400" i="19" s="1"/>
  <c r="Y400" i="19"/>
  <c r="Z400" i="19"/>
  <c r="AA400" i="19"/>
  <c r="AB400" i="19"/>
  <c r="AC400" i="19"/>
  <c r="AD400" i="19"/>
  <c r="AE400" i="19"/>
  <c r="AF400" i="19"/>
  <c r="C401" i="19"/>
  <c r="D401" i="19"/>
  <c r="E401" i="19"/>
  <c r="F401" i="19"/>
  <c r="G401" i="19"/>
  <c r="H401" i="19"/>
  <c r="I401" i="19"/>
  <c r="J401" i="19"/>
  <c r="L401" i="19"/>
  <c r="M401" i="19"/>
  <c r="N401" i="19"/>
  <c r="O401" i="19"/>
  <c r="P401" i="19"/>
  <c r="Q401" i="19"/>
  <c r="R401" i="19"/>
  <c r="S401" i="19"/>
  <c r="T401" i="19"/>
  <c r="U401" i="19"/>
  <c r="V401" i="19"/>
  <c r="W401" i="19"/>
  <c r="X401" i="19"/>
  <c r="AV401" i="19" s="1"/>
  <c r="Y401" i="19"/>
  <c r="Z401" i="19"/>
  <c r="AA401" i="19"/>
  <c r="AB401" i="19"/>
  <c r="AC401" i="19"/>
  <c r="AD401" i="19"/>
  <c r="AE401" i="19"/>
  <c r="AF401" i="19"/>
  <c r="C402" i="19"/>
  <c r="D402" i="19"/>
  <c r="E402" i="19"/>
  <c r="F402" i="19"/>
  <c r="G402" i="19"/>
  <c r="H402" i="19"/>
  <c r="I402" i="19"/>
  <c r="J402" i="19"/>
  <c r="L402" i="19"/>
  <c r="M402" i="19"/>
  <c r="N402" i="19"/>
  <c r="O402" i="19"/>
  <c r="P402" i="19"/>
  <c r="Q402" i="19"/>
  <c r="R402" i="19"/>
  <c r="S402" i="19"/>
  <c r="T402" i="19"/>
  <c r="U402" i="19"/>
  <c r="V402" i="19"/>
  <c r="W402" i="19"/>
  <c r="X402" i="19"/>
  <c r="AV402" i="19" s="1"/>
  <c r="Y402" i="19"/>
  <c r="Z402" i="19"/>
  <c r="AA402" i="19"/>
  <c r="AB402" i="19"/>
  <c r="AC402" i="19"/>
  <c r="AD402" i="19"/>
  <c r="AE402" i="19"/>
  <c r="AF402" i="19"/>
  <c r="C403" i="19"/>
  <c r="D403" i="19"/>
  <c r="E403" i="19"/>
  <c r="F403" i="19"/>
  <c r="G403" i="19"/>
  <c r="H403" i="19"/>
  <c r="I403" i="19"/>
  <c r="J403" i="19"/>
  <c r="L403" i="19"/>
  <c r="M403" i="19"/>
  <c r="N403" i="19"/>
  <c r="O403" i="19"/>
  <c r="P403" i="19"/>
  <c r="Q403" i="19"/>
  <c r="R403" i="19"/>
  <c r="S403" i="19"/>
  <c r="T403" i="19"/>
  <c r="U403" i="19"/>
  <c r="V403" i="19"/>
  <c r="W403" i="19"/>
  <c r="X403" i="19"/>
  <c r="AV403" i="19" s="1"/>
  <c r="Y403" i="19"/>
  <c r="Z403" i="19"/>
  <c r="AA403" i="19"/>
  <c r="AB403" i="19"/>
  <c r="AC403" i="19"/>
  <c r="AD403" i="19"/>
  <c r="AE403" i="19"/>
  <c r="AF403" i="19"/>
  <c r="D2" i="19"/>
  <c r="E2" i="19"/>
  <c r="F2" i="19"/>
  <c r="G2" i="19"/>
  <c r="H2" i="19"/>
  <c r="I2" i="19"/>
  <c r="J2" i="19"/>
  <c r="L2" i="19"/>
  <c r="M2" i="19"/>
  <c r="N2" i="19"/>
  <c r="O2" i="19"/>
  <c r="P2" i="19"/>
  <c r="Q2" i="19"/>
  <c r="R2" i="19"/>
  <c r="S2" i="19"/>
  <c r="T2" i="19"/>
  <c r="U2" i="19"/>
  <c r="V2" i="19"/>
  <c r="W2" i="19"/>
  <c r="X2" i="19"/>
  <c r="Y2" i="19"/>
  <c r="Z2" i="19"/>
  <c r="AA2" i="19"/>
  <c r="AB2" i="19"/>
  <c r="AC2" i="19"/>
  <c r="AD2" i="19"/>
  <c r="AE2" i="19"/>
  <c r="AF2" i="19"/>
  <c r="C2" i="19"/>
  <c r="P413" i="19" l="1"/>
  <c r="AX401" i="19"/>
  <c r="AU397" i="19"/>
  <c r="K399" i="26" s="1"/>
  <c r="AX397" i="19"/>
  <c r="AW390" i="19"/>
  <c r="AX385" i="19"/>
  <c r="AX381" i="19"/>
  <c r="AX373" i="19"/>
  <c r="AU369" i="19"/>
  <c r="K371" i="26" s="1"/>
  <c r="AX369" i="19"/>
  <c r="AU365" i="19"/>
  <c r="K367" i="26" s="1"/>
  <c r="AX365" i="19"/>
  <c r="AU361" i="19"/>
  <c r="K363" i="26" s="1"/>
  <c r="AX361" i="19"/>
  <c r="AU357" i="19"/>
  <c r="K359" i="26" s="1"/>
  <c r="AX357" i="19"/>
  <c r="AU353" i="19"/>
  <c r="K355" i="26" s="1"/>
  <c r="AX353" i="19"/>
  <c r="AU349" i="19"/>
  <c r="K351" i="26" s="1"/>
  <c r="AX349" i="19"/>
  <c r="AU345" i="19"/>
  <c r="K347" i="26" s="1"/>
  <c r="AX345" i="19"/>
  <c r="AU341" i="19"/>
  <c r="K343" i="26" s="1"/>
  <c r="AX341" i="19"/>
  <c r="AW338" i="19"/>
  <c r="AU337" i="19"/>
  <c r="K339" i="26" s="1"/>
  <c r="AX337" i="19"/>
  <c r="AU333" i="19"/>
  <c r="K335" i="26" s="1"/>
  <c r="AX333" i="19"/>
  <c r="AU329" i="19"/>
  <c r="K331" i="26" s="1"/>
  <c r="AX329" i="19"/>
  <c r="AU325" i="19"/>
  <c r="K327" i="26" s="1"/>
  <c r="AX325" i="19"/>
  <c r="AW322" i="19"/>
  <c r="AU321" i="19"/>
  <c r="K323" i="26" s="1"/>
  <c r="AX321" i="19"/>
  <c r="AU317" i="19"/>
  <c r="K319" i="26" s="1"/>
  <c r="AX317" i="19"/>
  <c r="AU313" i="19"/>
  <c r="K315" i="26" s="1"/>
  <c r="AX313" i="19"/>
  <c r="AU309" i="19"/>
  <c r="K311" i="26" s="1"/>
  <c r="AX309" i="19"/>
  <c r="AU305" i="19"/>
  <c r="K307" i="26" s="1"/>
  <c r="AX305" i="19"/>
  <c r="AU301" i="19"/>
  <c r="K303" i="26" s="1"/>
  <c r="AX301" i="19"/>
  <c r="AU297" i="19"/>
  <c r="K299" i="26" s="1"/>
  <c r="AX297" i="19"/>
  <c r="AU293" i="19"/>
  <c r="K295" i="26" s="1"/>
  <c r="AX293" i="19"/>
  <c r="AU289" i="19"/>
  <c r="K291" i="26" s="1"/>
  <c r="AX289" i="19"/>
  <c r="AU285" i="19"/>
  <c r="K287" i="26" s="1"/>
  <c r="AX285" i="19"/>
  <c r="AU281" i="19"/>
  <c r="K283" i="26" s="1"/>
  <c r="AX281" i="19"/>
  <c r="AU277" i="19"/>
  <c r="K279" i="26" s="1"/>
  <c r="AX277" i="19"/>
  <c r="AU273" i="19"/>
  <c r="K275" i="26" s="1"/>
  <c r="AX273" i="19"/>
  <c r="AU269" i="19"/>
  <c r="K271" i="26" s="1"/>
  <c r="AX269" i="19"/>
  <c r="AU265" i="19"/>
  <c r="K267" i="26" s="1"/>
  <c r="AX265" i="19"/>
  <c r="AU261" i="19"/>
  <c r="K263" i="26" s="1"/>
  <c r="AX261" i="19"/>
  <c r="AU257" i="19"/>
  <c r="K259" i="26" s="1"/>
  <c r="AX257" i="19"/>
  <c r="AU253" i="19"/>
  <c r="K255" i="26" s="1"/>
  <c r="AX253" i="19"/>
  <c r="AU249" i="19"/>
  <c r="K251" i="26" s="1"/>
  <c r="AX249" i="19"/>
  <c r="AU245" i="19"/>
  <c r="K247" i="26" s="1"/>
  <c r="AX245" i="19"/>
  <c r="AU241" i="19"/>
  <c r="K243" i="26" s="1"/>
  <c r="AX241" i="19"/>
  <c r="AU237" i="19"/>
  <c r="K239" i="26" s="1"/>
  <c r="AX237" i="19"/>
  <c r="AU233" i="19"/>
  <c r="K235" i="26" s="1"/>
  <c r="AX233" i="19"/>
  <c r="AU229" i="19"/>
  <c r="K231" i="26" s="1"/>
  <c r="AX229" i="19"/>
  <c r="AU225" i="19"/>
  <c r="K227" i="26" s="1"/>
  <c r="AX225" i="19"/>
  <c r="AU221" i="19"/>
  <c r="K223" i="26" s="1"/>
  <c r="AX221" i="19"/>
  <c r="AU217" i="19"/>
  <c r="K219" i="26" s="1"/>
  <c r="AX217" i="19"/>
  <c r="AU213" i="19"/>
  <c r="K215" i="26" s="1"/>
  <c r="AX213" i="19"/>
  <c r="AU209" i="19"/>
  <c r="K211" i="26" s="1"/>
  <c r="AX209" i="19"/>
  <c r="AU205" i="19"/>
  <c r="K207" i="26" s="1"/>
  <c r="AX205" i="19"/>
  <c r="AU201" i="19"/>
  <c r="K203" i="26" s="1"/>
  <c r="AX201" i="19"/>
  <c r="AU197" i="19"/>
  <c r="K199" i="26" s="1"/>
  <c r="AX197" i="19"/>
  <c r="AU192" i="19"/>
  <c r="K194" i="26" s="1"/>
  <c r="AX192" i="19"/>
  <c r="AU188" i="19"/>
  <c r="K190" i="26" s="1"/>
  <c r="AX188" i="19"/>
  <c r="AU184" i="19"/>
  <c r="K186" i="26" s="1"/>
  <c r="AX184" i="19"/>
  <c r="AU180" i="19"/>
  <c r="K182" i="26" s="1"/>
  <c r="AX180" i="19"/>
  <c r="AU176" i="19"/>
  <c r="K178" i="26" s="1"/>
  <c r="AX176" i="19"/>
  <c r="AU172" i="19"/>
  <c r="K174" i="26" s="1"/>
  <c r="AX172" i="19"/>
  <c r="AF413" i="19"/>
  <c r="G413" i="19"/>
  <c r="AU393" i="19"/>
  <c r="K395" i="26" s="1"/>
  <c r="AU389" i="19"/>
  <c r="K391" i="26" s="1"/>
  <c r="AU377" i="19"/>
  <c r="K379" i="26" s="1"/>
  <c r="AU373" i="19"/>
  <c r="K375" i="26" s="1"/>
  <c r="T413" i="19"/>
  <c r="AU401" i="19"/>
  <c r="K403" i="26" s="1"/>
  <c r="AX393" i="19"/>
  <c r="AX389" i="19"/>
  <c r="AU385" i="19"/>
  <c r="K387" i="26" s="1"/>
  <c r="AU381" i="19"/>
  <c r="K383" i="26" s="1"/>
  <c r="AX377" i="19"/>
  <c r="AU168" i="19"/>
  <c r="K170" i="26" s="1"/>
  <c r="AX168" i="19"/>
  <c r="AU164" i="19"/>
  <c r="K166" i="26" s="1"/>
  <c r="AX164" i="19"/>
  <c r="AU160" i="19"/>
  <c r="K162" i="26" s="1"/>
  <c r="AX160" i="19"/>
  <c r="AU156" i="19"/>
  <c r="K158" i="26" s="1"/>
  <c r="AX156" i="19"/>
  <c r="AU152" i="19"/>
  <c r="K154" i="26" s="1"/>
  <c r="AX152" i="19"/>
  <c r="AU148" i="19"/>
  <c r="K150" i="26" s="1"/>
  <c r="AX148" i="19"/>
  <c r="AU144" i="19"/>
  <c r="K146" i="26" s="1"/>
  <c r="AX144" i="19"/>
  <c r="AU140" i="19"/>
  <c r="K142" i="26" s="1"/>
  <c r="AX140" i="19"/>
  <c r="AU136" i="19"/>
  <c r="K138" i="26" s="1"/>
  <c r="AX136" i="19"/>
  <c r="AU132" i="19"/>
  <c r="K134" i="26" s="1"/>
  <c r="AX132" i="19"/>
  <c r="AU128" i="19"/>
  <c r="K130" i="26" s="1"/>
  <c r="AX128" i="19"/>
  <c r="AU124" i="19"/>
  <c r="K126" i="26" s="1"/>
  <c r="AX124" i="19"/>
  <c r="AU120" i="19"/>
  <c r="K122" i="26" s="1"/>
  <c r="AX120" i="19"/>
  <c r="AU116" i="19"/>
  <c r="K118" i="26" s="1"/>
  <c r="AX116" i="19"/>
  <c r="AU112" i="19"/>
  <c r="K114" i="26" s="1"/>
  <c r="AX112" i="19"/>
  <c r="AU108" i="19"/>
  <c r="K110" i="26" s="1"/>
  <c r="AX108" i="19"/>
  <c r="AU104" i="19"/>
  <c r="K106" i="26" s="1"/>
  <c r="AX104" i="19"/>
  <c r="AU100" i="19"/>
  <c r="K102" i="26" s="1"/>
  <c r="AX100" i="19"/>
  <c r="AU96" i="19"/>
  <c r="K98" i="26" s="1"/>
  <c r="AX96" i="19"/>
  <c r="AU92" i="19"/>
  <c r="K94" i="26" s="1"/>
  <c r="AX92" i="19"/>
  <c r="AU88" i="19"/>
  <c r="K90" i="26" s="1"/>
  <c r="AX88" i="19"/>
  <c r="AU84" i="19"/>
  <c r="K86" i="26" s="1"/>
  <c r="AX84" i="19"/>
  <c r="AU80" i="19"/>
  <c r="K82" i="26" s="1"/>
  <c r="AX80" i="19"/>
  <c r="AU76" i="19"/>
  <c r="K78" i="26" s="1"/>
  <c r="AX76" i="19"/>
  <c r="AU72" i="19"/>
  <c r="K74" i="26" s="1"/>
  <c r="AX72" i="19"/>
  <c r="AU68" i="19"/>
  <c r="K70" i="26" s="1"/>
  <c r="AX68" i="19"/>
  <c r="AU64" i="19"/>
  <c r="K66" i="26" s="1"/>
  <c r="AX64" i="19"/>
  <c r="AU60" i="19"/>
  <c r="K62" i="26" s="1"/>
  <c r="AX60" i="19"/>
  <c r="AU56" i="19"/>
  <c r="K58" i="26" s="1"/>
  <c r="AX56" i="19"/>
  <c r="AU52" i="19"/>
  <c r="K54" i="26" s="1"/>
  <c r="AX52" i="19"/>
  <c r="AU48" i="19"/>
  <c r="K50" i="26" s="1"/>
  <c r="AX48" i="19"/>
  <c r="AU44" i="19"/>
  <c r="K46" i="26" s="1"/>
  <c r="AX44" i="19"/>
  <c r="AU40" i="19"/>
  <c r="K42" i="26" s="1"/>
  <c r="AX40" i="19"/>
  <c r="AU36" i="19"/>
  <c r="K38" i="26" s="1"/>
  <c r="AX36" i="19"/>
  <c r="AU32" i="19"/>
  <c r="K34" i="26" s="1"/>
  <c r="AX32" i="19"/>
  <c r="AU28" i="19"/>
  <c r="K30" i="26" s="1"/>
  <c r="AX28" i="19"/>
  <c r="AU24" i="19"/>
  <c r="K26" i="26" s="1"/>
  <c r="AX24" i="19"/>
  <c r="AU20" i="19"/>
  <c r="K22" i="26" s="1"/>
  <c r="AX20" i="19"/>
  <c r="AU16" i="19"/>
  <c r="K18" i="26" s="1"/>
  <c r="AX16" i="19"/>
  <c r="AU12" i="19"/>
  <c r="K14" i="26" s="1"/>
  <c r="AX12" i="19"/>
  <c r="AU8" i="19"/>
  <c r="K10" i="26" s="1"/>
  <c r="AX8" i="19"/>
  <c r="AU4" i="19"/>
  <c r="K6" i="26" s="1"/>
  <c r="AX4" i="19"/>
  <c r="AG412" i="19"/>
  <c r="AW398" i="19"/>
  <c r="AW394" i="19"/>
  <c r="AW378" i="19"/>
  <c r="AW358" i="19"/>
  <c r="AZ355" i="19"/>
  <c r="AZ351" i="19"/>
  <c r="AW342" i="19"/>
  <c r="AW326" i="19"/>
  <c r="AW318" i="19"/>
  <c r="AW314" i="19"/>
  <c r="AZ303" i="19"/>
  <c r="AW298" i="19"/>
  <c r="AZ287" i="19"/>
  <c r="AW286" i="19"/>
  <c r="AZ283" i="19"/>
  <c r="AW282" i="19"/>
  <c r="AZ279" i="19"/>
  <c r="AW278" i="19"/>
  <c r="AZ275" i="19"/>
  <c r="AW274" i="19"/>
  <c r="AZ271" i="19"/>
  <c r="AW270" i="19"/>
  <c r="AZ267" i="19"/>
  <c r="AW266" i="19"/>
  <c r="AZ263" i="19"/>
  <c r="AW262" i="19"/>
  <c r="AZ259" i="19"/>
  <c r="AW258" i="19"/>
  <c r="AZ255" i="19"/>
  <c r="AW254" i="19"/>
  <c r="AZ251" i="19"/>
  <c r="AW250" i="19"/>
  <c r="AZ395" i="19"/>
  <c r="AZ375" i="19"/>
  <c r="AW374" i="19"/>
  <c r="AW370" i="19"/>
  <c r="AW366" i="19"/>
  <c r="AZ363" i="19"/>
  <c r="AW362" i="19"/>
  <c r="AW354" i="19"/>
  <c r="AW350" i="19"/>
  <c r="AW346" i="19"/>
  <c r="AZ343" i="19"/>
  <c r="AZ327" i="19"/>
  <c r="AZ315" i="19"/>
  <c r="AZ307" i="19"/>
  <c r="AZ299" i="19"/>
  <c r="AZ295" i="19"/>
  <c r="S412" i="19"/>
  <c r="AZ402" i="19"/>
  <c r="AX400" i="19"/>
  <c r="AZ398" i="19"/>
  <c r="AW397" i="19"/>
  <c r="AZ394" i="19"/>
  <c r="AW393" i="19"/>
  <c r="AU392" i="19"/>
  <c r="K394" i="26" s="1"/>
  <c r="AX392" i="19"/>
  <c r="AZ390" i="19"/>
  <c r="AW389" i="19"/>
  <c r="AU388" i="19"/>
  <c r="K390" i="26" s="1"/>
  <c r="AX388" i="19"/>
  <c r="AZ386" i="19"/>
  <c r="AW385" i="19"/>
  <c r="AU384" i="19"/>
  <c r="K386" i="26" s="1"/>
  <c r="AX384" i="19"/>
  <c r="AZ382" i="19"/>
  <c r="AW381" i="19"/>
  <c r="AU380" i="19"/>
  <c r="K382" i="26" s="1"/>
  <c r="AX380" i="19"/>
  <c r="AZ378" i="19"/>
  <c r="AW377" i="19"/>
  <c r="AU376" i="19"/>
  <c r="K378" i="26" s="1"/>
  <c r="AX376" i="19"/>
  <c r="AZ374" i="19"/>
  <c r="AW373" i="19"/>
  <c r="AU372" i="19"/>
  <c r="K374" i="26" s="1"/>
  <c r="AX372" i="19"/>
  <c r="AZ370" i="19"/>
  <c r="AW369" i="19"/>
  <c r="AU368" i="19"/>
  <c r="K370" i="26" s="1"/>
  <c r="AX368" i="19"/>
  <c r="AZ391" i="19"/>
  <c r="AZ387" i="19"/>
  <c r="AZ383" i="19"/>
  <c r="AZ347" i="19"/>
  <c r="AZ339" i="19"/>
  <c r="AZ335" i="19"/>
  <c r="AW330" i="19"/>
  <c r="AZ323" i="19"/>
  <c r="AZ319" i="19"/>
  <c r="AW310" i="19"/>
  <c r="AW302" i="19"/>
  <c r="AW294" i="19"/>
  <c r="W413" i="19"/>
  <c r="F412" i="19"/>
  <c r="AU400" i="19"/>
  <c r="K402" i="26" s="1"/>
  <c r="AU396" i="19"/>
  <c r="K398" i="26" s="1"/>
  <c r="AD412" i="19"/>
  <c r="D2" i="18" s="1"/>
  <c r="Z412" i="19"/>
  <c r="V417" i="19"/>
  <c r="AZ397" i="19"/>
  <c r="AZ393" i="19"/>
  <c r="AW392" i="19"/>
  <c r="AW388" i="19"/>
  <c r="AZ385" i="19"/>
  <c r="AW380" i="19"/>
  <c r="AU379" i="19"/>
  <c r="K381" i="26" s="1"/>
  <c r="AX379" i="19"/>
  <c r="AW376" i="19"/>
  <c r="AU375" i="19"/>
  <c r="K377" i="26" s="1"/>
  <c r="AX375" i="19"/>
  <c r="AW372" i="19"/>
  <c r="AU371" i="19"/>
  <c r="K373" i="26" s="1"/>
  <c r="AX371" i="19"/>
  <c r="AZ369" i="19"/>
  <c r="AZ365" i="19"/>
  <c r="AW360" i="19"/>
  <c r="AU359" i="19"/>
  <c r="K361" i="26" s="1"/>
  <c r="AX359" i="19"/>
  <c r="AZ357" i="19"/>
  <c r="AW352" i="19"/>
  <c r="AU351" i="19"/>
  <c r="K353" i="26" s="1"/>
  <c r="AX351" i="19"/>
  <c r="AZ403" i="19"/>
  <c r="AW402" i="19"/>
  <c r="AZ399" i="19"/>
  <c r="AW386" i="19"/>
  <c r="AW382" i="19"/>
  <c r="AZ379" i="19"/>
  <c r="AZ371" i="19"/>
  <c r="AZ367" i="19"/>
  <c r="AZ359" i="19"/>
  <c r="AW334" i="19"/>
  <c r="AZ331" i="19"/>
  <c r="AZ311" i="19"/>
  <c r="AW306" i="19"/>
  <c r="AZ291" i="19"/>
  <c r="AW290" i="19"/>
  <c r="AE412" i="19"/>
  <c r="D16" i="18" s="1"/>
  <c r="O412" i="19"/>
  <c r="AW401" i="19"/>
  <c r="AX396" i="19"/>
  <c r="R413" i="19"/>
  <c r="N417" i="19"/>
  <c r="I417" i="19"/>
  <c r="E417" i="19"/>
  <c r="AU403" i="19"/>
  <c r="K405" i="26" s="1"/>
  <c r="AX403" i="19"/>
  <c r="AZ401" i="19"/>
  <c r="AW400" i="19"/>
  <c r="AU399" i="19"/>
  <c r="K401" i="26" s="1"/>
  <c r="AX399" i="19"/>
  <c r="AW396" i="19"/>
  <c r="AU395" i="19"/>
  <c r="K397" i="26" s="1"/>
  <c r="AX395" i="19"/>
  <c r="AU391" i="19"/>
  <c r="K393" i="26" s="1"/>
  <c r="AX391" i="19"/>
  <c r="AZ389" i="19"/>
  <c r="AU387" i="19"/>
  <c r="K389" i="26" s="1"/>
  <c r="AX387" i="19"/>
  <c r="AW384" i="19"/>
  <c r="AU383" i="19"/>
  <c r="K385" i="26" s="1"/>
  <c r="AX383" i="19"/>
  <c r="AZ381" i="19"/>
  <c r="AZ377" i="19"/>
  <c r="AZ373" i="19"/>
  <c r="AW368" i="19"/>
  <c r="AU367" i="19"/>
  <c r="K369" i="26" s="1"/>
  <c r="AX367" i="19"/>
  <c r="AW364" i="19"/>
  <c r="AU363" i="19"/>
  <c r="K365" i="26" s="1"/>
  <c r="AX363" i="19"/>
  <c r="AZ361" i="19"/>
  <c r="AW356" i="19"/>
  <c r="AU355" i="19"/>
  <c r="K357" i="26" s="1"/>
  <c r="AX355" i="19"/>
  <c r="AZ353" i="19"/>
  <c r="AZ247" i="19"/>
  <c r="AW246" i="19"/>
  <c r="AZ243" i="19"/>
  <c r="AW242" i="19"/>
  <c r="AZ239" i="19"/>
  <c r="AW238" i="19"/>
  <c r="AZ235" i="19"/>
  <c r="AW234" i="19"/>
  <c r="AZ231" i="19"/>
  <c r="AW230" i="19"/>
  <c r="AZ227" i="19"/>
  <c r="AW226" i="19"/>
  <c r="AZ223" i="19"/>
  <c r="AW222" i="19"/>
  <c r="AZ219" i="19"/>
  <c r="AW218" i="19"/>
  <c r="AZ215" i="19"/>
  <c r="AW214" i="19"/>
  <c r="AZ211" i="19"/>
  <c r="AW210" i="19"/>
  <c r="AZ207" i="19"/>
  <c r="AW206" i="19"/>
  <c r="AZ203" i="19"/>
  <c r="AW202" i="19"/>
  <c r="AZ199" i="19"/>
  <c r="AW198" i="19"/>
  <c r="AZ194" i="19"/>
  <c r="AW193" i="19"/>
  <c r="AZ190" i="19"/>
  <c r="AW189" i="19"/>
  <c r="AZ186" i="19"/>
  <c r="AW185" i="19"/>
  <c r="AZ182" i="19"/>
  <c r="AW181" i="19"/>
  <c r="AZ178" i="19"/>
  <c r="AW177" i="19"/>
  <c r="AZ174" i="19"/>
  <c r="AW173" i="19"/>
  <c r="AZ170" i="19"/>
  <c r="AW169" i="19"/>
  <c r="AZ166" i="19"/>
  <c r="AW165" i="19"/>
  <c r="AZ162" i="19"/>
  <c r="AW161" i="19"/>
  <c r="AZ158" i="19"/>
  <c r="AW157" i="19"/>
  <c r="AZ154" i="19"/>
  <c r="AW153" i="19"/>
  <c r="AZ150" i="19"/>
  <c r="AW149" i="19"/>
  <c r="AZ146" i="19"/>
  <c r="AW145" i="19"/>
  <c r="AZ142" i="19"/>
  <c r="AW141" i="19"/>
  <c r="AZ138" i="19"/>
  <c r="AW137" i="19"/>
  <c r="AZ134" i="19"/>
  <c r="AW133" i="19"/>
  <c r="AZ130" i="19"/>
  <c r="AW129" i="19"/>
  <c r="AZ126" i="19"/>
  <c r="AW125" i="19"/>
  <c r="AZ122" i="19"/>
  <c r="AW121" i="19"/>
  <c r="AZ118" i="19"/>
  <c r="AW117" i="19"/>
  <c r="AZ114" i="19"/>
  <c r="AW113" i="19"/>
  <c r="AZ110" i="19"/>
  <c r="AW109" i="19"/>
  <c r="AZ106" i="19"/>
  <c r="AW105" i="19"/>
  <c r="AZ102" i="19"/>
  <c r="AW101" i="19"/>
  <c r="AZ98" i="19"/>
  <c r="AW97" i="19"/>
  <c r="AZ94" i="19"/>
  <c r="AW93" i="19"/>
  <c r="AZ90" i="19"/>
  <c r="AW89" i="19"/>
  <c r="AZ86" i="19"/>
  <c r="AW85" i="19"/>
  <c r="AZ82" i="19"/>
  <c r="AW81" i="19"/>
  <c r="AZ78" i="19"/>
  <c r="AZ366" i="19"/>
  <c r="AW365" i="19"/>
  <c r="AU364" i="19"/>
  <c r="K366" i="26" s="1"/>
  <c r="AX364" i="19"/>
  <c r="AZ362" i="19"/>
  <c r="AW361" i="19"/>
  <c r="AU360" i="19"/>
  <c r="K362" i="26" s="1"/>
  <c r="AX360" i="19"/>
  <c r="AZ358" i="19"/>
  <c r="AW357" i="19"/>
  <c r="AU356" i="19"/>
  <c r="K358" i="26" s="1"/>
  <c r="AX356" i="19"/>
  <c r="AZ354" i="19"/>
  <c r="AW353" i="19"/>
  <c r="AU352" i="19"/>
  <c r="K354" i="26" s="1"/>
  <c r="AX352" i="19"/>
  <c r="AZ350" i="19"/>
  <c r="AW349" i="19"/>
  <c r="AU348" i="19"/>
  <c r="K350" i="26" s="1"/>
  <c r="AX348" i="19"/>
  <c r="AZ346" i="19"/>
  <c r="AW345" i="19"/>
  <c r="AU344" i="19"/>
  <c r="K346" i="26" s="1"/>
  <c r="AX344" i="19"/>
  <c r="AZ342" i="19"/>
  <c r="AW341" i="19"/>
  <c r="AU340" i="19"/>
  <c r="K342" i="26" s="1"/>
  <c r="AX340" i="19"/>
  <c r="AZ338" i="19"/>
  <c r="AW337" i="19"/>
  <c r="AU336" i="19"/>
  <c r="K338" i="26" s="1"/>
  <c r="AX336" i="19"/>
  <c r="AZ334" i="19"/>
  <c r="AW333" i="19"/>
  <c r="AU332" i="19"/>
  <c r="K334" i="26" s="1"/>
  <c r="AX332" i="19"/>
  <c r="AZ330" i="19"/>
  <c r="AW329" i="19"/>
  <c r="AU328" i="19"/>
  <c r="K330" i="26" s="1"/>
  <c r="AX328" i="19"/>
  <c r="AZ326" i="19"/>
  <c r="AW325" i="19"/>
  <c r="AU324" i="19"/>
  <c r="K326" i="26" s="1"/>
  <c r="AX324" i="19"/>
  <c r="AZ322" i="19"/>
  <c r="AW321" i="19"/>
  <c r="AU320" i="19"/>
  <c r="K322" i="26" s="1"/>
  <c r="AX320" i="19"/>
  <c r="AZ318" i="19"/>
  <c r="AW317" i="19"/>
  <c r="AU316" i="19"/>
  <c r="K318" i="26" s="1"/>
  <c r="AX316" i="19"/>
  <c r="AZ314" i="19"/>
  <c r="AW313" i="19"/>
  <c r="AU312" i="19"/>
  <c r="K314" i="26" s="1"/>
  <c r="AX312" i="19"/>
  <c r="AZ310" i="19"/>
  <c r="AW309" i="19"/>
  <c r="AU308" i="19"/>
  <c r="K310" i="26" s="1"/>
  <c r="AX308" i="19"/>
  <c r="AZ306" i="19"/>
  <c r="AW305" i="19"/>
  <c r="AU304" i="19"/>
  <c r="K306" i="26" s="1"/>
  <c r="AX304" i="19"/>
  <c r="AZ302" i="19"/>
  <c r="AW301" i="19"/>
  <c r="AU300" i="19"/>
  <c r="K302" i="26" s="1"/>
  <c r="AX300" i="19"/>
  <c r="AZ298" i="19"/>
  <c r="AW297" i="19"/>
  <c r="AU296" i="19"/>
  <c r="K298" i="26" s="1"/>
  <c r="AX296" i="19"/>
  <c r="AZ294" i="19"/>
  <c r="AW293" i="19"/>
  <c r="AU292" i="19"/>
  <c r="K294" i="26" s="1"/>
  <c r="AX292" i="19"/>
  <c r="AZ290" i="19"/>
  <c r="AW289" i="19"/>
  <c r="AU288" i="19"/>
  <c r="K290" i="26" s="1"/>
  <c r="AX288" i="19"/>
  <c r="AZ286" i="19"/>
  <c r="AW285" i="19"/>
  <c r="AU284" i="19"/>
  <c r="K286" i="26" s="1"/>
  <c r="AX284" i="19"/>
  <c r="AZ282" i="19"/>
  <c r="AW281" i="19"/>
  <c r="AU280" i="19"/>
  <c r="K282" i="26" s="1"/>
  <c r="AX280" i="19"/>
  <c r="AZ278" i="19"/>
  <c r="AW277" i="19"/>
  <c r="AU276" i="19"/>
  <c r="K278" i="26" s="1"/>
  <c r="AX276" i="19"/>
  <c r="AW348" i="19"/>
  <c r="AU347" i="19"/>
  <c r="K349" i="26" s="1"/>
  <c r="AX347" i="19"/>
  <c r="AW344" i="19"/>
  <c r="AU343" i="19"/>
  <c r="K345" i="26" s="1"/>
  <c r="AX343" i="19"/>
  <c r="AW336" i="19"/>
  <c r="AU335" i="19"/>
  <c r="K337" i="26" s="1"/>
  <c r="AW332" i="19"/>
  <c r="AU331" i="19"/>
  <c r="K333" i="26" s="1"/>
  <c r="AX331" i="19"/>
  <c r="AZ329" i="19"/>
  <c r="AW328" i="19"/>
  <c r="AU327" i="19"/>
  <c r="K329" i="26" s="1"/>
  <c r="AX327" i="19"/>
  <c r="AZ325" i="19"/>
  <c r="AW324" i="19"/>
  <c r="AU323" i="19"/>
  <c r="K325" i="26" s="1"/>
  <c r="AX323" i="19"/>
  <c r="AZ321" i="19"/>
  <c r="AW320" i="19"/>
  <c r="AU319" i="19"/>
  <c r="K321" i="26" s="1"/>
  <c r="AX319" i="19"/>
  <c r="AZ317" i="19"/>
  <c r="AW316" i="19"/>
  <c r="AU315" i="19"/>
  <c r="K317" i="26" s="1"/>
  <c r="AX315" i="19"/>
  <c r="AZ313" i="19"/>
  <c r="AW312" i="19"/>
  <c r="AU311" i="19"/>
  <c r="K313" i="26" s="1"/>
  <c r="AX311" i="19"/>
  <c r="AZ309" i="19"/>
  <c r="AW308" i="19"/>
  <c r="AU307" i="19"/>
  <c r="K309" i="26" s="1"/>
  <c r="AX307" i="19"/>
  <c r="AZ305" i="19"/>
  <c r="AW304" i="19"/>
  <c r="AU303" i="19"/>
  <c r="K305" i="26" s="1"/>
  <c r="AX303" i="19"/>
  <c r="AZ301" i="19"/>
  <c r="AW300" i="19"/>
  <c r="AU299" i="19"/>
  <c r="K301" i="26" s="1"/>
  <c r="AX299" i="19"/>
  <c r="AZ297" i="19"/>
  <c r="AW296" i="19"/>
  <c r="AU295" i="19"/>
  <c r="K297" i="26" s="1"/>
  <c r="AX295" i="19"/>
  <c r="AZ293" i="19"/>
  <c r="AW292" i="19"/>
  <c r="AU291" i="19"/>
  <c r="K293" i="26" s="1"/>
  <c r="AX291" i="19"/>
  <c r="AZ289" i="19"/>
  <c r="AW288" i="19"/>
  <c r="AU287" i="19"/>
  <c r="K289" i="26" s="1"/>
  <c r="AX287" i="19"/>
  <c r="AZ285" i="19"/>
  <c r="AW284" i="19"/>
  <c r="AU283" i="19"/>
  <c r="K285" i="26" s="1"/>
  <c r="AX283" i="19"/>
  <c r="AZ281" i="19"/>
  <c r="AW280" i="19"/>
  <c r="AU279" i="19"/>
  <c r="K281" i="26" s="1"/>
  <c r="AX279" i="19"/>
  <c r="AZ277" i="19"/>
  <c r="AW276" i="19"/>
  <c r="AU275" i="19"/>
  <c r="K277" i="26" s="1"/>
  <c r="AX275" i="19"/>
  <c r="AZ273" i="19"/>
  <c r="AW272" i="19"/>
  <c r="AU271" i="19"/>
  <c r="K273" i="26" s="1"/>
  <c r="AX271" i="19"/>
  <c r="AZ269" i="19"/>
  <c r="AW268" i="19"/>
  <c r="AU267" i="19"/>
  <c r="K269" i="26" s="1"/>
  <c r="AX267" i="19"/>
  <c r="AZ265" i="19"/>
  <c r="AW264" i="19"/>
  <c r="AU263" i="19"/>
  <c r="K265" i="26" s="1"/>
  <c r="AX263" i="19"/>
  <c r="AZ261" i="19"/>
  <c r="AW260" i="19"/>
  <c r="AU259" i="19"/>
  <c r="K261" i="26" s="1"/>
  <c r="AX259" i="19"/>
  <c r="AZ257" i="19"/>
  <c r="AW256" i="19"/>
  <c r="AU255" i="19"/>
  <c r="K257" i="26" s="1"/>
  <c r="AX255" i="19"/>
  <c r="AZ253" i="19"/>
  <c r="AW252" i="19"/>
  <c r="AU251" i="19"/>
  <c r="K253" i="26" s="1"/>
  <c r="AX251" i="19"/>
  <c r="AZ249" i="19"/>
  <c r="AW248" i="19"/>
  <c r="AU247" i="19"/>
  <c r="K249" i="26" s="1"/>
  <c r="AX247" i="19"/>
  <c r="AZ245" i="19"/>
  <c r="AW244" i="19"/>
  <c r="AU243" i="19"/>
  <c r="K245" i="26" s="1"/>
  <c r="AX243" i="19"/>
  <c r="AZ241" i="19"/>
  <c r="AW240" i="19"/>
  <c r="AU239" i="19"/>
  <c r="K241" i="26" s="1"/>
  <c r="AX239" i="19"/>
  <c r="AZ237" i="19"/>
  <c r="AZ349" i="19"/>
  <c r="AZ345" i="19"/>
  <c r="AZ341" i="19"/>
  <c r="AW340" i="19"/>
  <c r="AU339" i="19"/>
  <c r="K341" i="26" s="1"/>
  <c r="AX339" i="19"/>
  <c r="AZ337" i="19"/>
  <c r="AX335" i="19"/>
  <c r="AZ333" i="19"/>
  <c r="Y412" i="19"/>
  <c r="D15" i="18" s="1"/>
  <c r="Q413" i="19"/>
  <c r="D413" i="19"/>
  <c r="AW403" i="19"/>
  <c r="AU402" i="19"/>
  <c r="K404" i="26" s="1"/>
  <c r="AX402" i="19"/>
  <c r="AZ400" i="19"/>
  <c r="AW399" i="19"/>
  <c r="AU398" i="19"/>
  <c r="K400" i="26" s="1"/>
  <c r="AX398" i="19"/>
  <c r="AZ396" i="19"/>
  <c r="AW395" i="19"/>
  <c r="AU394" i="19"/>
  <c r="K396" i="26" s="1"/>
  <c r="AX394" i="19"/>
  <c r="AZ392" i="19"/>
  <c r="AW391" i="19"/>
  <c r="AU390" i="19"/>
  <c r="K392" i="26" s="1"/>
  <c r="AX390" i="19"/>
  <c r="AZ388" i="19"/>
  <c r="AW387" i="19"/>
  <c r="AU386" i="19"/>
  <c r="K388" i="26" s="1"/>
  <c r="AX386" i="19"/>
  <c r="AZ384" i="19"/>
  <c r="AW383" i="19"/>
  <c r="AU382" i="19"/>
  <c r="K384" i="26" s="1"/>
  <c r="AX382" i="19"/>
  <c r="AZ380" i="19"/>
  <c r="AW379" i="19"/>
  <c r="AU378" i="19"/>
  <c r="K380" i="26" s="1"/>
  <c r="AX378" i="19"/>
  <c r="AZ376" i="19"/>
  <c r="AW375" i="19"/>
  <c r="AU374" i="19"/>
  <c r="K376" i="26" s="1"/>
  <c r="AX374" i="19"/>
  <c r="AZ372" i="19"/>
  <c r="AW371" i="19"/>
  <c r="AU370" i="19"/>
  <c r="K372" i="26" s="1"/>
  <c r="AX370" i="19"/>
  <c r="AZ368" i="19"/>
  <c r="AW367" i="19"/>
  <c r="AU366" i="19"/>
  <c r="K368" i="26" s="1"/>
  <c r="AX366" i="19"/>
  <c r="AZ364" i="19"/>
  <c r="AW363" i="19"/>
  <c r="AU362" i="19"/>
  <c r="K364" i="26" s="1"/>
  <c r="AX362" i="19"/>
  <c r="AZ360" i="19"/>
  <c r="AW359" i="19"/>
  <c r="AU358" i="19"/>
  <c r="K360" i="26" s="1"/>
  <c r="AX358" i="19"/>
  <c r="AZ356" i="19"/>
  <c r="AW355" i="19"/>
  <c r="AU354" i="19"/>
  <c r="K356" i="26" s="1"/>
  <c r="AX354" i="19"/>
  <c r="AZ352" i="19"/>
  <c r="AW351" i="19"/>
  <c r="AU350" i="19"/>
  <c r="K352" i="26" s="1"/>
  <c r="AX350" i="19"/>
  <c r="AZ348" i="19"/>
  <c r="AW347" i="19"/>
  <c r="AU346" i="19"/>
  <c r="K348" i="26" s="1"/>
  <c r="AX346" i="19"/>
  <c r="AZ344" i="19"/>
  <c r="AW343" i="19"/>
  <c r="AU342" i="19"/>
  <c r="K344" i="26" s="1"/>
  <c r="AX342" i="19"/>
  <c r="AZ340" i="19"/>
  <c r="AW339" i="19"/>
  <c r="AU338" i="19"/>
  <c r="K340" i="26" s="1"/>
  <c r="AX338" i="19"/>
  <c r="AZ336" i="19"/>
  <c r="AW335" i="19"/>
  <c r="AU334" i="19"/>
  <c r="K336" i="26" s="1"/>
  <c r="AX334" i="19"/>
  <c r="AZ332" i="19"/>
  <c r="AW77" i="19"/>
  <c r="AZ74" i="19"/>
  <c r="AW73" i="19"/>
  <c r="AZ70" i="19"/>
  <c r="AW69" i="19"/>
  <c r="AZ66" i="19"/>
  <c r="AW65" i="19"/>
  <c r="AZ62" i="19"/>
  <c r="AW61" i="19"/>
  <c r="AE415" i="19"/>
  <c r="W415" i="19"/>
  <c r="S415" i="19"/>
  <c r="O415" i="19"/>
  <c r="J415" i="19"/>
  <c r="F415" i="19"/>
  <c r="AZ58" i="19"/>
  <c r="AW57" i="19"/>
  <c r="AZ54" i="19"/>
  <c r="AW53" i="19"/>
  <c r="AZ50" i="19"/>
  <c r="AW49" i="19"/>
  <c r="AZ46" i="19"/>
  <c r="AW45" i="19"/>
  <c r="AZ42" i="19"/>
  <c r="AW41" i="19"/>
  <c r="AZ38" i="19"/>
  <c r="AW37" i="19"/>
  <c r="AZ34" i="19"/>
  <c r="AW33" i="19"/>
  <c r="AZ30" i="19"/>
  <c r="AW29" i="19"/>
  <c r="AZ26" i="19"/>
  <c r="AW25" i="19"/>
  <c r="AZ22" i="19"/>
  <c r="AW21" i="19"/>
  <c r="AZ18" i="19"/>
  <c r="AW17" i="19"/>
  <c r="AZ14" i="19"/>
  <c r="AW13" i="19"/>
  <c r="AE414" i="19"/>
  <c r="AA414" i="19"/>
  <c r="W414" i="19"/>
  <c r="O414" i="19"/>
  <c r="J414" i="19"/>
  <c r="F414" i="19"/>
  <c r="AZ10" i="19"/>
  <c r="AW9" i="19"/>
  <c r="AZ6" i="19"/>
  <c r="AW5" i="19"/>
  <c r="AZ274" i="19"/>
  <c r="AW273" i="19"/>
  <c r="AU272" i="19"/>
  <c r="K274" i="26" s="1"/>
  <c r="AX272" i="19"/>
  <c r="AZ270" i="19"/>
  <c r="AW269" i="19"/>
  <c r="AU268" i="19"/>
  <c r="K270" i="26" s="1"/>
  <c r="AX268" i="19"/>
  <c r="AZ266" i="19"/>
  <c r="AW265" i="19"/>
  <c r="AU264" i="19"/>
  <c r="K266" i="26" s="1"/>
  <c r="AX264" i="19"/>
  <c r="AZ262" i="19"/>
  <c r="AW261" i="19"/>
  <c r="AU260" i="19"/>
  <c r="K262" i="26" s="1"/>
  <c r="AX260" i="19"/>
  <c r="AZ258" i="19"/>
  <c r="AW257" i="19"/>
  <c r="AU256" i="19"/>
  <c r="K258" i="26" s="1"/>
  <c r="AX256" i="19"/>
  <c r="AZ254" i="19"/>
  <c r="AW253" i="19"/>
  <c r="AU252" i="19"/>
  <c r="K254" i="26" s="1"/>
  <c r="AX252" i="19"/>
  <c r="AZ250" i="19"/>
  <c r="AW249" i="19"/>
  <c r="AU248" i="19"/>
  <c r="K250" i="26" s="1"/>
  <c r="AX248" i="19"/>
  <c r="AZ246" i="19"/>
  <c r="AW245" i="19"/>
  <c r="AU244" i="19"/>
  <c r="K246" i="26" s="1"/>
  <c r="AX244" i="19"/>
  <c r="AZ242" i="19"/>
  <c r="AW241" i="19"/>
  <c r="AU240" i="19"/>
  <c r="K242" i="26" s="1"/>
  <c r="AX240" i="19"/>
  <c r="AZ238" i="19"/>
  <c r="AW237" i="19"/>
  <c r="AU236" i="19"/>
  <c r="K238" i="26" s="1"/>
  <c r="AX236" i="19"/>
  <c r="AZ234" i="19"/>
  <c r="AW233" i="19"/>
  <c r="AU232" i="19"/>
  <c r="K234" i="26" s="1"/>
  <c r="AX232" i="19"/>
  <c r="AZ230" i="19"/>
  <c r="AW229" i="19"/>
  <c r="AU228" i="19"/>
  <c r="K230" i="26" s="1"/>
  <c r="AX228" i="19"/>
  <c r="AZ226" i="19"/>
  <c r="AW225" i="19"/>
  <c r="AU224" i="19"/>
  <c r="K226" i="26" s="1"/>
  <c r="AX224" i="19"/>
  <c r="AZ222" i="19"/>
  <c r="AW221" i="19"/>
  <c r="AU220" i="19"/>
  <c r="K222" i="26" s="1"/>
  <c r="AX220" i="19"/>
  <c r="AZ218" i="19"/>
  <c r="AW217" i="19"/>
  <c r="AU216" i="19"/>
  <c r="K218" i="26" s="1"/>
  <c r="AX216" i="19"/>
  <c r="AZ214" i="19"/>
  <c r="AW213" i="19"/>
  <c r="AU212" i="19"/>
  <c r="K214" i="26" s="1"/>
  <c r="AX212" i="19"/>
  <c r="AZ210" i="19"/>
  <c r="AW209" i="19"/>
  <c r="AU208" i="19"/>
  <c r="K210" i="26" s="1"/>
  <c r="AX208" i="19"/>
  <c r="AZ206" i="19"/>
  <c r="AW205" i="19"/>
  <c r="AU204" i="19"/>
  <c r="K206" i="26" s="1"/>
  <c r="AX204" i="19"/>
  <c r="AZ202" i="19"/>
  <c r="AW201" i="19"/>
  <c r="AU200" i="19"/>
  <c r="K202" i="26" s="1"/>
  <c r="AX200" i="19"/>
  <c r="AZ198" i="19"/>
  <c r="AW197" i="19"/>
  <c r="AU196" i="19"/>
  <c r="K198" i="26" s="1"/>
  <c r="AX196" i="19"/>
  <c r="AU195" i="19"/>
  <c r="K197" i="26" s="1"/>
  <c r="AX195" i="19"/>
  <c r="AZ193" i="19"/>
  <c r="AW192" i="19"/>
  <c r="AU191" i="19"/>
  <c r="K193" i="26" s="1"/>
  <c r="AX191" i="19"/>
  <c r="AZ189" i="19"/>
  <c r="AW188" i="19"/>
  <c r="AU187" i="19"/>
  <c r="K189" i="26" s="1"/>
  <c r="AX187" i="19"/>
  <c r="AZ185" i="19"/>
  <c r="AW184" i="19"/>
  <c r="AU183" i="19"/>
  <c r="K185" i="26" s="1"/>
  <c r="AX183" i="19"/>
  <c r="AZ181" i="19"/>
  <c r="AW180" i="19"/>
  <c r="AU179" i="19"/>
  <c r="K181" i="26" s="1"/>
  <c r="AX179" i="19"/>
  <c r="AZ177" i="19"/>
  <c r="AW176" i="19"/>
  <c r="AU175" i="19"/>
  <c r="K177" i="26" s="1"/>
  <c r="AX175" i="19"/>
  <c r="AZ173" i="19"/>
  <c r="AW172" i="19"/>
  <c r="AU171" i="19"/>
  <c r="K173" i="26" s="1"/>
  <c r="AX171" i="19"/>
  <c r="AZ169" i="19"/>
  <c r="AW168" i="19"/>
  <c r="AU167" i="19"/>
  <c r="K169" i="26" s="1"/>
  <c r="AX167" i="19"/>
  <c r="AZ165" i="19"/>
  <c r="AW164" i="19"/>
  <c r="AU163" i="19"/>
  <c r="K165" i="26" s="1"/>
  <c r="AX163" i="19"/>
  <c r="AZ161" i="19"/>
  <c r="AW160" i="19"/>
  <c r="AU159" i="19"/>
  <c r="K161" i="26" s="1"/>
  <c r="AX159" i="19"/>
  <c r="AZ157" i="19"/>
  <c r="AW156" i="19"/>
  <c r="AU155" i="19"/>
  <c r="K157" i="26" s="1"/>
  <c r="AX155" i="19"/>
  <c r="AZ153" i="19"/>
  <c r="AW152" i="19"/>
  <c r="AU151" i="19"/>
  <c r="K153" i="26" s="1"/>
  <c r="AX151" i="19"/>
  <c r="AZ149" i="19"/>
  <c r="AW148" i="19"/>
  <c r="AU147" i="19"/>
  <c r="K149" i="26" s="1"/>
  <c r="AX147" i="19"/>
  <c r="AZ145" i="19"/>
  <c r="AW144" i="19"/>
  <c r="AU143" i="19"/>
  <c r="K145" i="26" s="1"/>
  <c r="AX143" i="19"/>
  <c r="AZ141" i="19"/>
  <c r="AW140" i="19"/>
  <c r="AU139" i="19"/>
  <c r="K141" i="26" s="1"/>
  <c r="AX139" i="19"/>
  <c r="AZ137" i="19"/>
  <c r="AW136" i="19"/>
  <c r="AU135" i="19"/>
  <c r="K137" i="26" s="1"/>
  <c r="AX135" i="19"/>
  <c r="AZ133" i="19"/>
  <c r="AW132" i="19"/>
  <c r="AU131" i="19"/>
  <c r="K133" i="26" s="1"/>
  <c r="AX131" i="19"/>
  <c r="AZ129" i="19"/>
  <c r="AW128" i="19"/>
  <c r="AU127" i="19"/>
  <c r="K129" i="26" s="1"/>
  <c r="AX127" i="19"/>
  <c r="AZ125" i="19"/>
  <c r="AW124" i="19"/>
  <c r="AU123" i="19"/>
  <c r="K125" i="26" s="1"/>
  <c r="AX123" i="19"/>
  <c r="AF415" i="19"/>
  <c r="P415" i="19"/>
  <c r="AZ121" i="19"/>
  <c r="C415" i="19"/>
  <c r="AW120" i="19"/>
  <c r="AU119" i="19"/>
  <c r="K121" i="26" s="1"/>
  <c r="AX119" i="19"/>
  <c r="AZ117" i="19"/>
  <c r="AW116" i="19"/>
  <c r="AU115" i="19"/>
  <c r="K117" i="26" s="1"/>
  <c r="AX115" i="19"/>
  <c r="AZ113" i="19"/>
  <c r="AW112" i="19"/>
  <c r="AU111" i="19"/>
  <c r="K113" i="26" s="1"/>
  <c r="AX111" i="19"/>
  <c r="AZ109" i="19"/>
  <c r="AW108" i="19"/>
  <c r="AU107" i="19"/>
  <c r="K109" i="26" s="1"/>
  <c r="AX107" i="19"/>
  <c r="AZ105" i="19"/>
  <c r="AW104" i="19"/>
  <c r="AU103" i="19"/>
  <c r="K105" i="26" s="1"/>
  <c r="AX103" i="19"/>
  <c r="AZ101" i="19"/>
  <c r="AW100" i="19"/>
  <c r="AU99" i="19"/>
  <c r="K101" i="26" s="1"/>
  <c r="AX99" i="19"/>
  <c r="AA415" i="19"/>
  <c r="AZ97" i="19"/>
  <c r="AW96" i="19"/>
  <c r="AU95" i="19"/>
  <c r="K97" i="26" s="1"/>
  <c r="AX95" i="19"/>
  <c r="AZ93" i="19"/>
  <c r="AW92" i="19"/>
  <c r="AU91" i="19"/>
  <c r="K93" i="26" s="1"/>
  <c r="AX91" i="19"/>
  <c r="S414" i="19"/>
  <c r="AZ89" i="19"/>
  <c r="AW88" i="19"/>
  <c r="AU87" i="19"/>
  <c r="K89" i="26" s="1"/>
  <c r="AX87" i="19"/>
  <c r="AZ85" i="19"/>
  <c r="AW84" i="19"/>
  <c r="AU83" i="19"/>
  <c r="K85" i="26" s="1"/>
  <c r="AX83" i="19"/>
  <c r="AZ81" i="19"/>
  <c r="AW80" i="19"/>
  <c r="AU79" i="19"/>
  <c r="K81" i="26" s="1"/>
  <c r="AX79" i="19"/>
  <c r="AZ77" i="19"/>
  <c r="AW76" i="19"/>
  <c r="AU75" i="19"/>
  <c r="K77" i="26" s="1"/>
  <c r="AX75" i="19"/>
  <c r="AZ73" i="19"/>
  <c r="AW72" i="19"/>
  <c r="AU71" i="19"/>
  <c r="K73" i="26" s="1"/>
  <c r="AX71" i="19"/>
  <c r="AZ69" i="19"/>
  <c r="AW68" i="19"/>
  <c r="AU67" i="19"/>
  <c r="K69" i="26" s="1"/>
  <c r="AX67" i="19"/>
  <c r="AZ65" i="19"/>
  <c r="AW64" i="19"/>
  <c r="AU63" i="19"/>
  <c r="K65" i="26" s="1"/>
  <c r="AX63" i="19"/>
  <c r="AZ61" i="19"/>
  <c r="AW60" i="19"/>
  <c r="AD415" i="19"/>
  <c r="Z415" i="19"/>
  <c r="AU59" i="19"/>
  <c r="K61" i="26" s="1"/>
  <c r="V415" i="19"/>
  <c r="R415" i="19"/>
  <c r="AX59" i="19"/>
  <c r="N415" i="19"/>
  <c r="I415" i="19"/>
  <c r="E415" i="19"/>
  <c r="AZ57" i="19"/>
  <c r="AW56" i="19"/>
  <c r="AU55" i="19"/>
  <c r="K57" i="26" s="1"/>
  <c r="AX55" i="19"/>
  <c r="AZ53" i="19"/>
  <c r="AW52" i="19"/>
  <c r="AU51" i="19"/>
  <c r="K53" i="26" s="1"/>
  <c r="AX51" i="19"/>
  <c r="AZ49" i="19"/>
  <c r="AW48" i="19"/>
  <c r="AU47" i="19"/>
  <c r="K49" i="26" s="1"/>
  <c r="AX47" i="19"/>
  <c r="AZ45" i="19"/>
  <c r="AW44" i="19"/>
  <c r="AU43" i="19"/>
  <c r="K45" i="26" s="1"/>
  <c r="AX43" i="19"/>
  <c r="AZ41" i="19"/>
  <c r="Q414" i="19"/>
  <c r="AW40" i="19"/>
  <c r="H414" i="19"/>
  <c r="AU39" i="19"/>
  <c r="K41" i="26" s="1"/>
  <c r="AX39" i="19"/>
  <c r="AF414" i="19"/>
  <c r="T414" i="19"/>
  <c r="AZ37" i="19"/>
  <c r="AW36" i="19"/>
  <c r="AU35" i="19"/>
  <c r="K37" i="26" s="1"/>
  <c r="AX35" i="19"/>
  <c r="AZ33" i="19"/>
  <c r="AW32" i="19"/>
  <c r="AU31" i="19"/>
  <c r="K33" i="26" s="1"/>
  <c r="AX31" i="19"/>
  <c r="AZ29" i="19"/>
  <c r="AW28" i="19"/>
  <c r="AU27" i="19"/>
  <c r="K29" i="26" s="1"/>
  <c r="AX27" i="19"/>
  <c r="AZ25" i="19"/>
  <c r="AW24" i="19"/>
  <c r="AU23" i="19"/>
  <c r="K25" i="26" s="1"/>
  <c r="AX23" i="19"/>
  <c r="AZ21" i="19"/>
  <c r="AW20" i="19"/>
  <c r="AU19" i="19"/>
  <c r="K21" i="26" s="1"/>
  <c r="AX19" i="19"/>
  <c r="AZ17" i="19"/>
  <c r="AW16" i="19"/>
  <c r="AU15" i="19"/>
  <c r="K17" i="26" s="1"/>
  <c r="AX15" i="19"/>
  <c r="AZ13" i="19"/>
  <c r="AW12" i="19"/>
  <c r="AD414" i="19"/>
  <c r="Z414" i="19"/>
  <c r="AU11" i="19"/>
  <c r="K13" i="26" s="1"/>
  <c r="V414" i="19"/>
  <c r="R414" i="19"/>
  <c r="AX11" i="19"/>
  <c r="N414" i="19"/>
  <c r="I414" i="19"/>
  <c r="E414" i="19"/>
  <c r="AZ9" i="19"/>
  <c r="AW8" i="19"/>
  <c r="AU7" i="19"/>
  <c r="K9" i="26" s="1"/>
  <c r="AX7" i="19"/>
  <c r="AZ5" i="19"/>
  <c r="AW4" i="19"/>
  <c r="AU3" i="19"/>
  <c r="K5" i="26" s="1"/>
  <c r="AX3" i="19"/>
  <c r="AG415" i="19"/>
  <c r="AG414" i="19"/>
  <c r="AG413" i="19"/>
  <c r="AW236" i="19"/>
  <c r="AU235" i="19"/>
  <c r="K237" i="26" s="1"/>
  <c r="AX235" i="19"/>
  <c r="AZ233" i="19"/>
  <c r="AW232" i="19"/>
  <c r="AU231" i="19"/>
  <c r="K233" i="26" s="1"/>
  <c r="AX231" i="19"/>
  <c r="AZ229" i="19"/>
  <c r="AW228" i="19"/>
  <c r="AU227" i="19"/>
  <c r="K229" i="26" s="1"/>
  <c r="AX227" i="19"/>
  <c r="AZ225" i="19"/>
  <c r="AW224" i="19"/>
  <c r="AU223" i="19"/>
  <c r="K225" i="26" s="1"/>
  <c r="AX223" i="19"/>
  <c r="AZ221" i="19"/>
  <c r="AW220" i="19"/>
  <c r="AU219" i="19"/>
  <c r="K221" i="26" s="1"/>
  <c r="AX219" i="19"/>
  <c r="AZ217" i="19"/>
  <c r="AW216" i="19"/>
  <c r="AU215" i="19"/>
  <c r="K217" i="26" s="1"/>
  <c r="AX215" i="19"/>
  <c r="AZ213" i="19"/>
  <c r="AW212" i="19"/>
  <c r="AU211" i="19"/>
  <c r="K213" i="26" s="1"/>
  <c r="AX211" i="19"/>
  <c r="AZ209" i="19"/>
  <c r="AW208" i="19"/>
  <c r="AU207" i="19"/>
  <c r="K209" i="26" s="1"/>
  <c r="AX207" i="19"/>
  <c r="AZ205" i="19"/>
  <c r="AW204" i="19"/>
  <c r="AU203" i="19"/>
  <c r="K205" i="26" s="1"/>
  <c r="AX203" i="19"/>
  <c r="AZ201" i="19"/>
  <c r="AW200" i="19"/>
  <c r="AU199" i="19"/>
  <c r="K201" i="26" s="1"/>
  <c r="AX199" i="19"/>
  <c r="AZ197" i="19"/>
  <c r="AW196" i="19"/>
  <c r="AW195" i="19"/>
  <c r="AU194" i="19"/>
  <c r="K196" i="26" s="1"/>
  <c r="AX194" i="19"/>
  <c r="AZ192" i="19"/>
  <c r="AW191" i="19"/>
  <c r="AU190" i="19"/>
  <c r="K192" i="26" s="1"/>
  <c r="AX190" i="19"/>
  <c r="AZ188" i="19"/>
  <c r="AW187" i="19"/>
  <c r="AU186" i="19"/>
  <c r="K188" i="26" s="1"/>
  <c r="AX186" i="19"/>
  <c r="AZ184" i="19"/>
  <c r="AW183" i="19"/>
  <c r="AU182" i="19"/>
  <c r="K184" i="26" s="1"/>
  <c r="AX182" i="19"/>
  <c r="AZ180" i="19"/>
  <c r="AW179" i="19"/>
  <c r="AU178" i="19"/>
  <c r="K180" i="26" s="1"/>
  <c r="AX178" i="19"/>
  <c r="AZ176" i="19"/>
  <c r="AW175" i="19"/>
  <c r="AU174" i="19"/>
  <c r="K176" i="26" s="1"/>
  <c r="AX174" i="19"/>
  <c r="AZ172" i="19"/>
  <c r="AW171" i="19"/>
  <c r="AU170" i="19"/>
  <c r="K172" i="26" s="1"/>
  <c r="AX170" i="19"/>
  <c r="AZ168" i="19"/>
  <c r="AW167" i="19"/>
  <c r="AU166" i="19"/>
  <c r="K168" i="26" s="1"/>
  <c r="AX166" i="19"/>
  <c r="AZ164" i="19"/>
  <c r="AW163" i="19"/>
  <c r="AU162" i="19"/>
  <c r="K164" i="26" s="1"/>
  <c r="AX162" i="19"/>
  <c r="AZ160" i="19"/>
  <c r="AW159" i="19"/>
  <c r="AU158" i="19"/>
  <c r="K160" i="26" s="1"/>
  <c r="AX158" i="19"/>
  <c r="AZ156" i="19"/>
  <c r="AW155" i="19"/>
  <c r="AU154" i="19"/>
  <c r="K156" i="26" s="1"/>
  <c r="AX154" i="19"/>
  <c r="AZ152" i="19"/>
  <c r="AW151" i="19"/>
  <c r="AU150" i="19"/>
  <c r="K152" i="26" s="1"/>
  <c r="AX150" i="19"/>
  <c r="AZ148" i="19"/>
  <c r="AW147" i="19"/>
  <c r="AU146" i="19"/>
  <c r="K148" i="26" s="1"/>
  <c r="AX146" i="19"/>
  <c r="AZ144" i="19"/>
  <c r="AW143" i="19"/>
  <c r="AU142" i="19"/>
  <c r="K144" i="26" s="1"/>
  <c r="AX142" i="19"/>
  <c r="AZ140" i="19"/>
  <c r="AW139" i="19"/>
  <c r="AU138" i="19"/>
  <c r="K140" i="26" s="1"/>
  <c r="AX138" i="19"/>
  <c r="AZ136" i="19"/>
  <c r="AW135" i="19"/>
  <c r="AU134" i="19"/>
  <c r="K136" i="26" s="1"/>
  <c r="AX134" i="19"/>
  <c r="AZ132" i="19"/>
  <c r="AW131" i="19"/>
  <c r="AU130" i="19"/>
  <c r="K132" i="26" s="1"/>
  <c r="AX130" i="19"/>
  <c r="AZ128" i="19"/>
  <c r="AW127" i="19"/>
  <c r="AU126" i="19"/>
  <c r="K128" i="26" s="1"/>
  <c r="AX126" i="19"/>
  <c r="AZ124" i="19"/>
  <c r="AW123" i="19"/>
  <c r="AU122" i="19"/>
  <c r="K124" i="26" s="1"/>
  <c r="AX122" i="19"/>
  <c r="AZ120" i="19"/>
  <c r="AW119" i="19"/>
  <c r="AU118" i="19"/>
  <c r="K120" i="26" s="1"/>
  <c r="AX118" i="19"/>
  <c r="AZ116" i="19"/>
  <c r="AW115" i="19"/>
  <c r="AU114" i="19"/>
  <c r="K116" i="26" s="1"/>
  <c r="AX114" i="19"/>
  <c r="AZ112" i="19"/>
  <c r="AW111" i="19"/>
  <c r="AU110" i="19"/>
  <c r="K112" i="26" s="1"/>
  <c r="AX110" i="19"/>
  <c r="AZ108" i="19"/>
  <c r="AW107" i="19"/>
  <c r="AU106" i="19"/>
  <c r="K108" i="26" s="1"/>
  <c r="AX106" i="19"/>
  <c r="AZ104" i="19"/>
  <c r="AW103" i="19"/>
  <c r="AU102" i="19"/>
  <c r="K104" i="26" s="1"/>
  <c r="AX102" i="19"/>
  <c r="AZ100" i="19"/>
  <c r="AW99" i="19"/>
  <c r="AU98" i="19"/>
  <c r="K100" i="26" s="1"/>
  <c r="AX98" i="19"/>
  <c r="AZ96" i="19"/>
  <c r="AW95" i="19"/>
  <c r="AU94" i="19"/>
  <c r="K96" i="26" s="1"/>
  <c r="AX94" i="19"/>
  <c r="AZ92" i="19"/>
  <c r="AW91" i="19"/>
  <c r="AU90" i="19"/>
  <c r="K92" i="26" s="1"/>
  <c r="AX90" i="19"/>
  <c r="AZ88" i="19"/>
  <c r="AW87" i="19"/>
  <c r="AU86" i="19"/>
  <c r="K88" i="26" s="1"/>
  <c r="AX86" i="19"/>
  <c r="AZ84" i="19"/>
  <c r="AW83" i="19"/>
  <c r="AU82" i="19"/>
  <c r="K84" i="26" s="1"/>
  <c r="AX82" i="19"/>
  <c r="AZ80" i="19"/>
  <c r="AW79" i="19"/>
  <c r="AU78" i="19"/>
  <c r="K80" i="26" s="1"/>
  <c r="AX78" i="19"/>
  <c r="AZ76" i="19"/>
  <c r="AW75" i="19"/>
  <c r="AU74" i="19"/>
  <c r="K76" i="26" s="1"/>
  <c r="AX74" i="19"/>
  <c r="AZ72" i="19"/>
  <c r="AW71" i="19"/>
  <c r="AU70" i="19"/>
  <c r="K72" i="26" s="1"/>
  <c r="AX70" i="19"/>
  <c r="AZ68" i="19"/>
  <c r="AW67" i="19"/>
  <c r="AU66" i="19"/>
  <c r="K68" i="26" s="1"/>
  <c r="AX66" i="19"/>
  <c r="AZ64" i="19"/>
  <c r="AW63" i="19"/>
  <c r="AU62" i="19"/>
  <c r="K64" i="26" s="1"/>
  <c r="AX62" i="19"/>
  <c r="AZ60" i="19"/>
  <c r="AC415" i="19"/>
  <c r="Y415" i="19"/>
  <c r="U415" i="19"/>
  <c r="Q415" i="19"/>
  <c r="M415" i="19"/>
  <c r="AW59" i="19"/>
  <c r="H415" i="19"/>
  <c r="D415" i="19"/>
  <c r="AU58" i="19"/>
  <c r="K60" i="26" s="1"/>
  <c r="AX58" i="19"/>
  <c r="AZ56" i="19"/>
  <c r="AW55" i="19"/>
  <c r="AU54" i="19"/>
  <c r="K56" i="26" s="1"/>
  <c r="AX54" i="19"/>
  <c r="AZ52" i="19"/>
  <c r="AW51" i="19"/>
  <c r="AU50" i="19"/>
  <c r="K52" i="26" s="1"/>
  <c r="AX50" i="19"/>
  <c r="AZ48" i="19"/>
  <c r="AW47" i="19"/>
  <c r="AU46" i="19"/>
  <c r="K48" i="26" s="1"/>
  <c r="AX46" i="19"/>
  <c r="AZ44" i="19"/>
  <c r="AW43" i="19"/>
  <c r="AU42" i="19"/>
  <c r="K44" i="26" s="1"/>
  <c r="AX42" i="19"/>
  <c r="AZ40" i="19"/>
  <c r="AW39" i="19"/>
  <c r="AU38" i="19"/>
  <c r="K40" i="26" s="1"/>
  <c r="AX38" i="19"/>
  <c r="AZ36" i="19"/>
  <c r="AW35" i="19"/>
  <c r="AU34" i="19"/>
  <c r="K36" i="26" s="1"/>
  <c r="AX34" i="19"/>
  <c r="AZ32" i="19"/>
  <c r="AW31" i="19"/>
  <c r="AU30" i="19"/>
  <c r="K32" i="26" s="1"/>
  <c r="AX30" i="19"/>
  <c r="AZ28" i="19"/>
  <c r="AW27" i="19"/>
  <c r="AU26" i="19"/>
  <c r="K28" i="26" s="1"/>
  <c r="AX26" i="19"/>
  <c r="AZ24" i="19"/>
  <c r="AW23" i="19"/>
  <c r="AU22" i="19"/>
  <c r="K24" i="26" s="1"/>
  <c r="AX22" i="19"/>
  <c r="AZ20" i="19"/>
  <c r="AW19" i="19"/>
  <c r="AU18" i="19"/>
  <c r="K20" i="26" s="1"/>
  <c r="AX18" i="19"/>
  <c r="AZ16" i="19"/>
  <c r="AW15" i="19"/>
  <c r="AU14" i="19"/>
  <c r="K16" i="26" s="1"/>
  <c r="AX14" i="19"/>
  <c r="AZ12" i="19"/>
  <c r="AC414" i="19"/>
  <c r="Y414" i="19"/>
  <c r="U414" i="19"/>
  <c r="M414" i="19"/>
  <c r="AW11" i="19"/>
  <c r="D414" i="19"/>
  <c r="AU10" i="19"/>
  <c r="K12" i="26" s="1"/>
  <c r="AX10" i="19"/>
  <c r="AZ8" i="19"/>
  <c r="AW7" i="19"/>
  <c r="AU6" i="19"/>
  <c r="K8" i="26" s="1"/>
  <c r="AX6" i="19"/>
  <c r="AZ4" i="19"/>
  <c r="AW3" i="19"/>
  <c r="AW331" i="19"/>
  <c r="AU330" i="19"/>
  <c r="K332" i="26" s="1"/>
  <c r="AX330" i="19"/>
  <c r="AZ328" i="19"/>
  <c r="AW327" i="19"/>
  <c r="AU326" i="19"/>
  <c r="K328" i="26" s="1"/>
  <c r="AX326" i="19"/>
  <c r="AZ324" i="19"/>
  <c r="AW323" i="19"/>
  <c r="AU322" i="19"/>
  <c r="K324" i="26" s="1"/>
  <c r="AX322" i="19"/>
  <c r="AZ320" i="19"/>
  <c r="AW319" i="19"/>
  <c r="AU318" i="19"/>
  <c r="K320" i="26" s="1"/>
  <c r="AX318" i="19"/>
  <c r="AZ316" i="19"/>
  <c r="AW315" i="19"/>
  <c r="AU314" i="19"/>
  <c r="K316" i="26" s="1"/>
  <c r="AX314" i="19"/>
  <c r="AZ312" i="19"/>
  <c r="AW311" i="19"/>
  <c r="AU310" i="19"/>
  <c r="K312" i="26" s="1"/>
  <c r="AX310" i="19"/>
  <c r="AZ308" i="19"/>
  <c r="AW307" i="19"/>
  <c r="AU306" i="19"/>
  <c r="K308" i="26" s="1"/>
  <c r="AX306" i="19"/>
  <c r="AZ304" i="19"/>
  <c r="AW303" i="19"/>
  <c r="AU302" i="19"/>
  <c r="K304" i="26" s="1"/>
  <c r="AX302" i="19"/>
  <c r="AZ300" i="19"/>
  <c r="AW299" i="19"/>
  <c r="AU298" i="19"/>
  <c r="K300" i="26" s="1"/>
  <c r="AX298" i="19"/>
  <c r="AZ296" i="19"/>
  <c r="AW295" i="19"/>
  <c r="AU294" i="19"/>
  <c r="K296" i="26" s="1"/>
  <c r="AX294" i="19"/>
  <c r="AZ292" i="19"/>
  <c r="AW291" i="19"/>
  <c r="AU290" i="19"/>
  <c r="K292" i="26" s="1"/>
  <c r="AX290" i="19"/>
  <c r="AZ288" i="19"/>
  <c r="AW287" i="19"/>
  <c r="AU286" i="19"/>
  <c r="K288" i="26" s="1"/>
  <c r="AX286" i="19"/>
  <c r="AZ284" i="19"/>
  <c r="AW283" i="19"/>
  <c r="AU282" i="19"/>
  <c r="K284" i="26" s="1"/>
  <c r="AX282" i="19"/>
  <c r="AZ280" i="19"/>
  <c r="AW279" i="19"/>
  <c r="AU278" i="19"/>
  <c r="K280" i="26" s="1"/>
  <c r="AX278" i="19"/>
  <c r="AZ276" i="19"/>
  <c r="AW275" i="19"/>
  <c r="AU274" i="19"/>
  <c r="K276" i="26" s="1"/>
  <c r="AX274" i="19"/>
  <c r="AZ272" i="19"/>
  <c r="AW271" i="19"/>
  <c r="AU270" i="19"/>
  <c r="K272" i="26" s="1"/>
  <c r="AX270" i="19"/>
  <c r="AZ268" i="19"/>
  <c r="AW267" i="19"/>
  <c r="AU266" i="19"/>
  <c r="K268" i="26" s="1"/>
  <c r="AX266" i="19"/>
  <c r="AZ264" i="19"/>
  <c r="AW263" i="19"/>
  <c r="AU262" i="19"/>
  <c r="K264" i="26" s="1"/>
  <c r="AX262" i="19"/>
  <c r="AZ260" i="19"/>
  <c r="AW259" i="19"/>
  <c r="AU258" i="19"/>
  <c r="K260" i="26" s="1"/>
  <c r="AX258" i="19"/>
  <c r="AZ256" i="19"/>
  <c r="AW255" i="19"/>
  <c r="AU254" i="19"/>
  <c r="K256" i="26" s="1"/>
  <c r="AX254" i="19"/>
  <c r="AZ252" i="19"/>
  <c r="AW251" i="19"/>
  <c r="AU250" i="19"/>
  <c r="K252" i="26" s="1"/>
  <c r="AX250" i="19"/>
  <c r="AZ248" i="19"/>
  <c r="AW247" i="19"/>
  <c r="AU246" i="19"/>
  <c r="K248" i="26" s="1"/>
  <c r="AX246" i="19"/>
  <c r="AZ244" i="19"/>
  <c r="AW243" i="19"/>
  <c r="AU242" i="19"/>
  <c r="K244" i="26" s="1"/>
  <c r="AX242" i="19"/>
  <c r="AZ240" i="19"/>
  <c r="AW239" i="19"/>
  <c r="AU238" i="19"/>
  <c r="K240" i="26" s="1"/>
  <c r="AX238" i="19"/>
  <c r="AZ236" i="19"/>
  <c r="AW235" i="19"/>
  <c r="AU234" i="19"/>
  <c r="K236" i="26" s="1"/>
  <c r="AX234" i="19"/>
  <c r="AZ232" i="19"/>
  <c r="AW231" i="19"/>
  <c r="AU230" i="19"/>
  <c r="K232" i="26" s="1"/>
  <c r="AX230" i="19"/>
  <c r="AZ228" i="19"/>
  <c r="AW227" i="19"/>
  <c r="AU226" i="19"/>
  <c r="K228" i="26" s="1"/>
  <c r="AX226" i="19"/>
  <c r="AZ224" i="19"/>
  <c r="AW223" i="19"/>
  <c r="AU222" i="19"/>
  <c r="K224" i="26" s="1"/>
  <c r="AX222" i="19"/>
  <c r="AZ220" i="19"/>
  <c r="AW219" i="19"/>
  <c r="AU218" i="19"/>
  <c r="K220" i="26" s="1"/>
  <c r="AX218" i="19"/>
  <c r="AZ216" i="19"/>
  <c r="AW215" i="19"/>
  <c r="AU214" i="19"/>
  <c r="K216" i="26" s="1"/>
  <c r="AX214" i="19"/>
  <c r="AZ212" i="19"/>
  <c r="AW211" i="19"/>
  <c r="AU210" i="19"/>
  <c r="K212" i="26" s="1"/>
  <c r="AX210" i="19"/>
  <c r="AZ208" i="19"/>
  <c r="AW207" i="19"/>
  <c r="AU206" i="19"/>
  <c r="K208" i="26" s="1"/>
  <c r="AX206" i="19"/>
  <c r="AZ204" i="19"/>
  <c r="AW203" i="19"/>
  <c r="AU202" i="19"/>
  <c r="K204" i="26" s="1"/>
  <c r="AX202" i="19"/>
  <c r="AZ200" i="19"/>
  <c r="AW199" i="19"/>
  <c r="AU198" i="19"/>
  <c r="K200" i="26" s="1"/>
  <c r="AX198" i="19"/>
  <c r="AZ196" i="19"/>
  <c r="AZ195" i="19"/>
  <c r="AW194" i="19"/>
  <c r="AU193" i="19"/>
  <c r="K195" i="26" s="1"/>
  <c r="AX193" i="19"/>
  <c r="AZ191" i="19"/>
  <c r="AW190" i="19"/>
  <c r="AU189" i="19"/>
  <c r="K191" i="26" s="1"/>
  <c r="AX189" i="19"/>
  <c r="AZ187" i="19"/>
  <c r="AW186" i="19"/>
  <c r="AU185" i="19"/>
  <c r="K187" i="26" s="1"/>
  <c r="AX185" i="19"/>
  <c r="AZ183" i="19"/>
  <c r="AW182" i="19"/>
  <c r="AU181" i="19"/>
  <c r="K183" i="26" s="1"/>
  <c r="AX181" i="19"/>
  <c r="AZ179" i="19"/>
  <c r="AW178" i="19"/>
  <c r="AU177" i="19"/>
  <c r="K179" i="26" s="1"/>
  <c r="AX177" i="19"/>
  <c r="AZ175" i="19"/>
  <c r="AW174" i="19"/>
  <c r="AU173" i="19"/>
  <c r="K175" i="26" s="1"/>
  <c r="AX173" i="19"/>
  <c r="AZ171" i="19"/>
  <c r="AW170" i="19"/>
  <c r="AU169" i="19"/>
  <c r="K171" i="26" s="1"/>
  <c r="AX169" i="19"/>
  <c r="AZ167" i="19"/>
  <c r="AW166" i="19"/>
  <c r="AU165" i="19"/>
  <c r="K167" i="26" s="1"/>
  <c r="AX165" i="19"/>
  <c r="AZ163" i="19"/>
  <c r="AW162" i="19"/>
  <c r="AU161" i="19"/>
  <c r="K163" i="26" s="1"/>
  <c r="AX161" i="19"/>
  <c r="AZ159" i="19"/>
  <c r="AW158" i="19"/>
  <c r="AU157" i="19"/>
  <c r="K159" i="26" s="1"/>
  <c r="AX157" i="19"/>
  <c r="AZ155" i="19"/>
  <c r="AW154" i="19"/>
  <c r="AU153" i="19"/>
  <c r="K155" i="26" s="1"/>
  <c r="AX153" i="19"/>
  <c r="AZ151" i="19"/>
  <c r="AW150" i="19"/>
  <c r="AU149" i="19"/>
  <c r="K151" i="26" s="1"/>
  <c r="AX149" i="19"/>
  <c r="AZ147" i="19"/>
  <c r="AW146" i="19"/>
  <c r="AU145" i="19"/>
  <c r="K147" i="26" s="1"/>
  <c r="AX145" i="19"/>
  <c r="AZ143" i="19"/>
  <c r="AW142" i="19"/>
  <c r="AU141" i="19"/>
  <c r="K143" i="26" s="1"/>
  <c r="AX141" i="19"/>
  <c r="AZ139" i="19"/>
  <c r="AW138" i="19"/>
  <c r="AU137" i="19"/>
  <c r="K139" i="26" s="1"/>
  <c r="AX137" i="19"/>
  <c r="AZ135" i="19"/>
  <c r="AW134" i="19"/>
  <c r="AU133" i="19"/>
  <c r="K135" i="26" s="1"/>
  <c r="AX133" i="19"/>
  <c r="AZ131" i="19"/>
  <c r="AW130" i="19"/>
  <c r="AU129" i="19"/>
  <c r="K131" i="26" s="1"/>
  <c r="AX129" i="19"/>
  <c r="AZ127" i="19"/>
  <c r="AW126" i="19"/>
  <c r="AU125" i="19"/>
  <c r="K127" i="26" s="1"/>
  <c r="AX125" i="19"/>
  <c r="AZ123" i="19"/>
  <c r="AW122" i="19"/>
  <c r="AU121" i="19"/>
  <c r="K123" i="26" s="1"/>
  <c r="AX121" i="19"/>
  <c r="AZ119" i="19"/>
  <c r="AW118" i="19"/>
  <c r="AU117" i="19"/>
  <c r="K119" i="26" s="1"/>
  <c r="AX117" i="19"/>
  <c r="AZ115" i="19"/>
  <c r="AW114" i="19"/>
  <c r="AU113" i="19"/>
  <c r="K115" i="26" s="1"/>
  <c r="AX113" i="19"/>
  <c r="AZ111" i="19"/>
  <c r="AW110" i="19"/>
  <c r="AU109" i="19"/>
  <c r="K111" i="26" s="1"/>
  <c r="AX109" i="19"/>
  <c r="AZ107" i="19"/>
  <c r="AW106" i="19"/>
  <c r="AU105" i="19"/>
  <c r="K107" i="26" s="1"/>
  <c r="AX105" i="19"/>
  <c r="AZ103" i="19"/>
  <c r="AW102" i="19"/>
  <c r="AU101" i="19"/>
  <c r="K103" i="26" s="1"/>
  <c r="AX101" i="19"/>
  <c r="AZ99" i="19"/>
  <c r="AW98" i="19"/>
  <c r="AU97" i="19"/>
  <c r="K99" i="26" s="1"/>
  <c r="AX97" i="19"/>
  <c r="AZ95" i="19"/>
  <c r="AW94" i="19"/>
  <c r="AU93" i="19"/>
  <c r="K95" i="26" s="1"/>
  <c r="AX93" i="19"/>
  <c r="AZ91" i="19"/>
  <c r="AW90" i="19"/>
  <c r="AU89" i="19"/>
  <c r="K91" i="26" s="1"/>
  <c r="AX89" i="19"/>
  <c r="AZ87" i="19"/>
  <c r="AW86" i="19"/>
  <c r="AU85" i="19"/>
  <c r="K87" i="26" s="1"/>
  <c r="AX85" i="19"/>
  <c r="AZ83" i="19"/>
  <c r="AW82" i="19"/>
  <c r="AU81" i="19"/>
  <c r="K83" i="26" s="1"/>
  <c r="AX81" i="19"/>
  <c r="AZ79" i="19"/>
  <c r="AW78" i="19"/>
  <c r="AU77" i="19"/>
  <c r="K79" i="26" s="1"/>
  <c r="AX77" i="19"/>
  <c r="AZ75" i="19"/>
  <c r="AW74" i="19"/>
  <c r="AU73" i="19"/>
  <c r="K75" i="26" s="1"/>
  <c r="AX73" i="19"/>
  <c r="AZ71" i="19"/>
  <c r="AW70" i="19"/>
  <c r="AU69" i="19"/>
  <c r="K71" i="26" s="1"/>
  <c r="AX69" i="19"/>
  <c r="AZ67" i="19"/>
  <c r="AW66" i="19"/>
  <c r="AU65" i="19"/>
  <c r="K67" i="26" s="1"/>
  <c r="AX65" i="19"/>
  <c r="AZ63" i="19"/>
  <c r="AW62" i="19"/>
  <c r="AU61" i="19"/>
  <c r="K63" i="26" s="1"/>
  <c r="AX61" i="19"/>
  <c r="AB415" i="19"/>
  <c r="X415" i="19"/>
  <c r="AV59" i="19"/>
  <c r="AV415" i="19" s="1"/>
  <c r="T415" i="19"/>
  <c r="L415" i="19"/>
  <c r="AZ59" i="19"/>
  <c r="G415" i="19"/>
  <c r="AW58" i="19"/>
  <c r="AU57" i="19"/>
  <c r="K59" i="26" s="1"/>
  <c r="AX57" i="19"/>
  <c r="AZ55" i="19"/>
  <c r="AW54" i="19"/>
  <c r="AU53" i="19"/>
  <c r="K55" i="26" s="1"/>
  <c r="AX53" i="19"/>
  <c r="AZ51" i="19"/>
  <c r="AW50" i="19"/>
  <c r="AU49" i="19"/>
  <c r="K51" i="26" s="1"/>
  <c r="AX49" i="19"/>
  <c r="AZ47" i="19"/>
  <c r="AW46" i="19"/>
  <c r="AU45" i="19"/>
  <c r="K47" i="26" s="1"/>
  <c r="AX45" i="19"/>
  <c r="AZ43" i="19"/>
  <c r="AW42" i="19"/>
  <c r="AU41" i="19"/>
  <c r="K43" i="26" s="1"/>
  <c r="AX41" i="19"/>
  <c r="AZ39" i="19"/>
  <c r="AW38" i="19"/>
  <c r="AU37" i="19"/>
  <c r="K39" i="26" s="1"/>
  <c r="AX37" i="19"/>
  <c r="AZ35" i="19"/>
  <c r="AW34" i="19"/>
  <c r="AU33" i="19"/>
  <c r="K35" i="26" s="1"/>
  <c r="AX33" i="19"/>
  <c r="AZ31" i="19"/>
  <c r="AW30" i="19"/>
  <c r="AU29" i="19"/>
  <c r="K31" i="26" s="1"/>
  <c r="AX29" i="19"/>
  <c r="AZ27" i="19"/>
  <c r="AW26" i="19"/>
  <c r="AU25" i="19"/>
  <c r="K27" i="26" s="1"/>
  <c r="AX25" i="19"/>
  <c r="AZ23" i="19"/>
  <c r="AW22" i="19"/>
  <c r="AU21" i="19"/>
  <c r="K23" i="26" s="1"/>
  <c r="AX21" i="19"/>
  <c r="AZ19" i="19"/>
  <c r="AW18" i="19"/>
  <c r="AU17" i="19"/>
  <c r="K19" i="26" s="1"/>
  <c r="AX17" i="19"/>
  <c r="AZ15" i="19"/>
  <c r="AW14" i="19"/>
  <c r="AU13" i="19"/>
  <c r="K15" i="26" s="1"/>
  <c r="AX13" i="19"/>
  <c r="AB414" i="19"/>
  <c r="X414" i="19"/>
  <c r="AV11" i="19"/>
  <c r="AV414" i="19" s="1"/>
  <c r="P414" i="19"/>
  <c r="L414" i="19"/>
  <c r="AZ11" i="19"/>
  <c r="G414" i="19"/>
  <c r="C414" i="19"/>
  <c r="AW10" i="19"/>
  <c r="AU9" i="19"/>
  <c r="K11" i="26" s="1"/>
  <c r="AX9" i="19"/>
  <c r="AZ7" i="19"/>
  <c r="AW6" i="19"/>
  <c r="AU5" i="19"/>
  <c r="K7" i="26" s="1"/>
  <c r="AX5" i="19"/>
  <c r="AZ3" i="19"/>
  <c r="D27" i="18"/>
  <c r="V413" i="19"/>
  <c r="F413" i="19"/>
  <c r="I412" i="19"/>
  <c r="D4" i="18" s="1"/>
  <c r="T412" i="19"/>
  <c r="D412" i="19"/>
  <c r="W412" i="19"/>
  <c r="D12" i="18" s="1"/>
  <c r="G412" i="19"/>
  <c r="D21" i="18" s="1"/>
  <c r="O413" i="19"/>
  <c r="C417" i="19"/>
  <c r="AC417" i="19"/>
  <c r="Y417" i="19"/>
  <c r="U417" i="19"/>
  <c r="Q417" i="19"/>
  <c r="AW2" i="19"/>
  <c r="M417" i="19"/>
  <c r="H417" i="19"/>
  <c r="D417" i="19"/>
  <c r="S413" i="19"/>
  <c r="U412" i="19"/>
  <c r="E412" i="19"/>
  <c r="AC413" i="19"/>
  <c r="M413" i="19"/>
  <c r="AF412" i="19"/>
  <c r="D20" i="18" s="1"/>
  <c r="P412" i="19"/>
  <c r="C412" i="19"/>
  <c r="D23" i="18" s="1"/>
  <c r="C413" i="19"/>
  <c r="AE413" i="19"/>
  <c r="AD417" i="19"/>
  <c r="AU2" i="19"/>
  <c r="K4" i="26" s="1"/>
  <c r="Z417" i="19"/>
  <c r="AX2" i="19"/>
  <c r="R417" i="19"/>
  <c r="AB417" i="19"/>
  <c r="AV2" i="19"/>
  <c r="X417" i="19"/>
  <c r="P417" i="19"/>
  <c r="AZ2" i="19"/>
  <c r="L417" i="19"/>
  <c r="G417" i="19"/>
  <c r="AD413" i="19"/>
  <c r="N413" i="19"/>
  <c r="Q412" i="19"/>
  <c r="Y413" i="19"/>
  <c r="I413" i="19"/>
  <c r="AB412" i="19"/>
  <c r="L412" i="19"/>
  <c r="D6" i="18" s="1"/>
  <c r="AB413" i="19"/>
  <c r="L413" i="19"/>
  <c r="R412" i="19"/>
  <c r="AF417" i="19"/>
  <c r="T417" i="19"/>
  <c r="AE417" i="19"/>
  <c r="AA417" i="19"/>
  <c r="W417" i="19"/>
  <c r="S417" i="19"/>
  <c r="O417" i="19"/>
  <c r="J417" i="19"/>
  <c r="F417" i="19"/>
  <c r="AG417" i="19"/>
  <c r="V412" i="19"/>
  <c r="D11" i="18" s="1"/>
  <c r="J412" i="19"/>
  <c r="D5" i="18" s="1"/>
  <c r="Z413" i="19"/>
  <c r="J413" i="19"/>
  <c r="AC412" i="19"/>
  <c r="D25" i="18" s="1"/>
  <c r="M412" i="19"/>
  <c r="U413" i="19"/>
  <c r="E413" i="19"/>
  <c r="X412" i="19"/>
  <c r="H412" i="19"/>
  <c r="D24" i="18" s="1"/>
  <c r="X413" i="19"/>
  <c r="H413" i="19"/>
  <c r="AA412" i="19"/>
  <c r="AA413" i="19"/>
  <c r="N412" i="19"/>
  <c r="D19" i="18"/>
  <c r="AJ398" i="19"/>
  <c r="AN398" i="19" s="1"/>
  <c r="AI398" i="19"/>
  <c r="AJ394" i="19"/>
  <c r="AN394" i="19" s="1"/>
  <c r="AI394" i="19"/>
  <c r="AJ382" i="19"/>
  <c r="AN382" i="19" s="1"/>
  <c r="AI382" i="19"/>
  <c r="AJ362" i="19"/>
  <c r="AN362" i="19" s="1"/>
  <c r="AI362" i="19"/>
  <c r="AJ354" i="19"/>
  <c r="AN354" i="19" s="1"/>
  <c r="AI354" i="19"/>
  <c r="AJ350" i="19"/>
  <c r="AN350" i="19" s="1"/>
  <c r="AI350" i="19"/>
  <c r="AJ346" i="19"/>
  <c r="AN346" i="19" s="1"/>
  <c r="AI346" i="19"/>
  <c r="AJ342" i="19"/>
  <c r="AN342" i="19" s="1"/>
  <c r="AI342" i="19"/>
  <c r="AJ338" i="19"/>
  <c r="AN338" i="19" s="1"/>
  <c r="AI338" i="19"/>
  <c r="AJ334" i="19"/>
  <c r="AN334" i="19" s="1"/>
  <c r="AI334" i="19"/>
  <c r="AJ330" i="19"/>
  <c r="AN330" i="19" s="1"/>
  <c r="AI330" i="19"/>
  <c r="AJ326" i="19"/>
  <c r="AN326" i="19" s="1"/>
  <c r="AI326" i="19"/>
  <c r="AJ322" i="19"/>
  <c r="AN322" i="19" s="1"/>
  <c r="AI322" i="19"/>
  <c r="AJ319" i="19"/>
  <c r="AN319" i="19" s="1"/>
  <c r="AI319" i="19"/>
  <c r="AJ312" i="19"/>
  <c r="AN312" i="19" s="1"/>
  <c r="AI312" i="19"/>
  <c r="AJ308" i="19"/>
  <c r="AN308" i="19" s="1"/>
  <c r="AI308" i="19"/>
  <c r="AJ304" i="19"/>
  <c r="AN304" i="19" s="1"/>
  <c r="AI304" i="19"/>
  <c r="AJ300" i="19"/>
  <c r="AN300" i="19" s="1"/>
  <c r="AI300" i="19"/>
  <c r="AJ296" i="19"/>
  <c r="AN296" i="19" s="1"/>
  <c r="AI296" i="19"/>
  <c r="AJ292" i="19"/>
  <c r="AN292" i="19" s="1"/>
  <c r="AI292" i="19"/>
  <c r="AJ288" i="19"/>
  <c r="AN288" i="19" s="1"/>
  <c r="AI288" i="19"/>
  <c r="AJ284" i="19"/>
  <c r="AN284" i="19" s="1"/>
  <c r="AI284" i="19"/>
  <c r="AJ280" i="19"/>
  <c r="AN280" i="19" s="1"/>
  <c r="AI280" i="19"/>
  <c r="AJ276" i="19"/>
  <c r="AN276" i="19" s="1"/>
  <c r="AI276" i="19"/>
  <c r="AJ272" i="19"/>
  <c r="AN272" i="19" s="1"/>
  <c r="AI272" i="19"/>
  <c r="AJ268" i="19"/>
  <c r="AN268" i="19" s="1"/>
  <c r="AI268" i="19"/>
  <c r="AJ264" i="19"/>
  <c r="AN264" i="19" s="1"/>
  <c r="AI264" i="19"/>
  <c r="AJ260" i="19"/>
  <c r="AN260" i="19" s="1"/>
  <c r="AI260" i="19"/>
  <c r="AJ256" i="19"/>
  <c r="AN256" i="19" s="1"/>
  <c r="AI256" i="19"/>
  <c r="AJ252" i="19"/>
  <c r="AN252" i="19" s="1"/>
  <c r="AI252" i="19"/>
  <c r="AJ248" i="19"/>
  <c r="AN248" i="19" s="1"/>
  <c r="AI248" i="19"/>
  <c r="AJ244" i="19"/>
  <c r="AN244" i="19" s="1"/>
  <c r="AI244" i="19"/>
  <c r="AJ241" i="19"/>
  <c r="AN241" i="19" s="1"/>
  <c r="AI241" i="19"/>
  <c r="AJ238" i="19"/>
  <c r="AN238" i="19" s="1"/>
  <c r="AI238" i="19"/>
  <c r="AJ234" i="19"/>
  <c r="AN234" i="19" s="1"/>
  <c r="AI234" i="19"/>
  <c r="AJ230" i="19"/>
  <c r="AN230" i="19" s="1"/>
  <c r="AI230" i="19"/>
  <c r="AJ226" i="19"/>
  <c r="AN226" i="19" s="1"/>
  <c r="AI226" i="19"/>
  <c r="AJ216" i="19"/>
  <c r="AN216" i="19" s="1"/>
  <c r="AI216" i="19"/>
  <c r="AJ212" i="19"/>
  <c r="AN212" i="19" s="1"/>
  <c r="AI212" i="19"/>
  <c r="AJ208" i="19"/>
  <c r="AN208" i="19" s="1"/>
  <c r="AI208" i="19"/>
  <c r="AJ204" i="19"/>
  <c r="AN204" i="19" s="1"/>
  <c r="AI204" i="19"/>
  <c r="AJ200" i="19"/>
  <c r="AN200" i="19" s="1"/>
  <c r="AI200" i="19"/>
  <c r="AJ196" i="19"/>
  <c r="AN196" i="19" s="1"/>
  <c r="AI196" i="19"/>
  <c r="AJ192" i="19"/>
  <c r="AN192" i="19" s="1"/>
  <c r="AI192" i="19"/>
  <c r="AJ188" i="19"/>
  <c r="AN188" i="19" s="1"/>
  <c r="AI188" i="19"/>
  <c r="AJ184" i="19"/>
  <c r="AN184" i="19" s="1"/>
  <c r="AI184" i="19"/>
  <c r="AJ178" i="19"/>
  <c r="AN178" i="19" s="1"/>
  <c r="AI178" i="19"/>
  <c r="AJ174" i="19"/>
  <c r="AN174" i="19" s="1"/>
  <c r="AI174" i="19"/>
  <c r="AJ170" i="19"/>
  <c r="AN170" i="19" s="1"/>
  <c r="AI170" i="19"/>
  <c r="AJ166" i="19"/>
  <c r="AN166" i="19" s="1"/>
  <c r="AI166" i="19"/>
  <c r="AJ162" i="19"/>
  <c r="AN162" i="19" s="1"/>
  <c r="AI162" i="19"/>
  <c r="AJ158" i="19"/>
  <c r="AI158" i="19"/>
  <c r="AJ154" i="19"/>
  <c r="AN154" i="19" s="1"/>
  <c r="AI154" i="19"/>
  <c r="AJ150" i="19"/>
  <c r="AN150" i="19" s="1"/>
  <c r="AI150" i="19"/>
  <c r="AJ144" i="19"/>
  <c r="AN144" i="19" s="1"/>
  <c r="AI144" i="19"/>
  <c r="AJ140" i="19"/>
  <c r="AN140" i="19" s="1"/>
  <c r="AI140" i="19"/>
  <c r="AJ136" i="19"/>
  <c r="AN136" i="19" s="1"/>
  <c r="AI136" i="19"/>
  <c r="AJ132" i="19"/>
  <c r="AN132" i="19" s="1"/>
  <c r="AI132" i="19"/>
  <c r="AJ128" i="19"/>
  <c r="AN128" i="19" s="1"/>
  <c r="AI128" i="19"/>
  <c r="AJ124" i="19"/>
  <c r="AN124" i="19" s="1"/>
  <c r="AI124" i="19"/>
  <c r="AJ120" i="19"/>
  <c r="AN120" i="19" s="1"/>
  <c r="AI120" i="19"/>
  <c r="AJ116" i="19"/>
  <c r="AN116" i="19" s="1"/>
  <c r="AI116" i="19"/>
  <c r="AJ112" i="19"/>
  <c r="AN112" i="19" s="1"/>
  <c r="AI112" i="19"/>
  <c r="AJ108" i="19"/>
  <c r="AN108" i="19" s="1"/>
  <c r="AI108" i="19"/>
  <c r="AJ104" i="19"/>
  <c r="AN104" i="19" s="1"/>
  <c r="AI104" i="19"/>
  <c r="AJ100" i="19"/>
  <c r="AN100" i="19" s="1"/>
  <c r="AI100" i="19"/>
  <c r="AJ96" i="19"/>
  <c r="AN96" i="19" s="1"/>
  <c r="AI96" i="19"/>
  <c r="AJ93" i="19"/>
  <c r="AN93" i="19" s="1"/>
  <c r="AI93" i="19"/>
  <c r="AJ89" i="19"/>
  <c r="AN89" i="19" s="1"/>
  <c r="AI89" i="19"/>
  <c r="AJ85" i="19"/>
  <c r="AN85" i="19" s="1"/>
  <c r="AI85" i="19"/>
  <c r="AJ81" i="19"/>
  <c r="AN81" i="19" s="1"/>
  <c r="AI81" i="19"/>
  <c r="AJ77" i="19"/>
  <c r="AN77" i="19" s="1"/>
  <c r="AI77" i="19"/>
  <c r="AJ73" i="19"/>
  <c r="AN73" i="19" s="1"/>
  <c r="AI73" i="19"/>
  <c r="AJ69" i="19"/>
  <c r="AN69" i="19" s="1"/>
  <c r="AI69" i="19"/>
  <c r="AJ65" i="19"/>
  <c r="AN65" i="19" s="1"/>
  <c r="AI65" i="19"/>
  <c r="AJ61" i="19"/>
  <c r="AN61" i="19" s="1"/>
  <c r="AI61" i="19"/>
  <c r="AJ57" i="19"/>
  <c r="AN57" i="19" s="1"/>
  <c r="AI57" i="19"/>
  <c r="AJ53" i="19"/>
  <c r="AN53" i="19" s="1"/>
  <c r="AI53" i="19"/>
  <c r="AJ49" i="19"/>
  <c r="AN49" i="19" s="1"/>
  <c r="AI49" i="19"/>
  <c r="AJ45" i="19"/>
  <c r="AN45" i="19" s="1"/>
  <c r="AI45" i="19"/>
  <c r="AJ41" i="19"/>
  <c r="AN41" i="19" s="1"/>
  <c r="AI41" i="19"/>
  <c r="AJ37" i="19"/>
  <c r="AN37" i="19" s="1"/>
  <c r="AI37" i="19"/>
  <c r="AJ402" i="19"/>
  <c r="AN402" i="19" s="1"/>
  <c r="AI402" i="19"/>
  <c r="AJ390" i="19"/>
  <c r="AN390" i="19" s="1"/>
  <c r="AI390" i="19"/>
  <c r="AJ386" i="19"/>
  <c r="AN386" i="19" s="1"/>
  <c r="AI386" i="19"/>
  <c r="AJ378" i="19"/>
  <c r="AN378" i="19" s="1"/>
  <c r="AI378" i="19"/>
  <c r="AJ374" i="19"/>
  <c r="AN374" i="19" s="1"/>
  <c r="AI374" i="19"/>
  <c r="AJ370" i="19"/>
  <c r="AN370" i="19" s="1"/>
  <c r="AI370" i="19"/>
  <c r="AJ366" i="19"/>
  <c r="AN366" i="19" s="1"/>
  <c r="AI366" i="19"/>
  <c r="AJ358" i="19"/>
  <c r="AN358" i="19" s="1"/>
  <c r="AI358" i="19"/>
  <c r="AI401" i="19"/>
  <c r="AJ401" i="19"/>
  <c r="AN401" i="19" s="1"/>
  <c r="AI397" i="19"/>
  <c r="AJ397" i="19"/>
  <c r="AN397" i="19" s="1"/>
  <c r="AI393" i="19"/>
  <c r="AJ393" i="19"/>
  <c r="AN393" i="19" s="1"/>
  <c r="AI389" i="19"/>
  <c r="AJ389" i="19"/>
  <c r="AN389" i="19" s="1"/>
  <c r="AI385" i="19"/>
  <c r="AJ385" i="19"/>
  <c r="AN385" i="19" s="1"/>
  <c r="AI381" i="19"/>
  <c r="AJ381" i="19"/>
  <c r="AN381" i="19" s="1"/>
  <c r="AI377" i="19"/>
  <c r="AJ377" i="19"/>
  <c r="AN377" i="19" s="1"/>
  <c r="AI373" i="19"/>
  <c r="AJ373" i="19"/>
  <c r="AN373" i="19" s="1"/>
  <c r="AI369" i="19"/>
  <c r="AJ369" i="19"/>
  <c r="AN369" i="19" s="1"/>
  <c r="AI365" i="19"/>
  <c r="AJ365" i="19"/>
  <c r="AN365" i="19" s="1"/>
  <c r="AI361" i="19"/>
  <c r="AJ361" i="19"/>
  <c r="AN361" i="19" s="1"/>
  <c r="AI357" i="19"/>
  <c r="AJ357" i="19"/>
  <c r="AN357" i="19" s="1"/>
  <c r="AI353" i="19"/>
  <c r="AJ353" i="19"/>
  <c r="AN353" i="19" s="1"/>
  <c r="AI349" i="19"/>
  <c r="AJ349" i="19"/>
  <c r="AN349" i="19" s="1"/>
  <c r="AI345" i="19"/>
  <c r="AJ345" i="19"/>
  <c r="AN345" i="19" s="1"/>
  <c r="AI341" i="19"/>
  <c r="AJ341" i="19"/>
  <c r="AN341" i="19" s="1"/>
  <c r="AI337" i="19"/>
  <c r="AJ337" i="19"/>
  <c r="AN337" i="19" s="1"/>
  <c r="AI333" i="19"/>
  <c r="AJ333" i="19"/>
  <c r="AN333" i="19" s="1"/>
  <c r="AI329" i="19"/>
  <c r="AJ329" i="19"/>
  <c r="AN329" i="19" s="1"/>
  <c r="AI325" i="19"/>
  <c r="AJ325" i="19"/>
  <c r="AN325" i="19" s="1"/>
  <c r="AI321" i="19"/>
  <c r="AJ321" i="19"/>
  <c r="AN321" i="19" s="1"/>
  <c r="AI318" i="19"/>
  <c r="AJ318" i="19"/>
  <c r="AN318" i="19" s="1"/>
  <c r="AI315" i="19"/>
  <c r="AJ315" i="19"/>
  <c r="AN315" i="19" s="1"/>
  <c r="AI311" i="19"/>
  <c r="AJ311" i="19"/>
  <c r="AN311" i="19" s="1"/>
  <c r="AI307" i="19"/>
  <c r="AJ307" i="19"/>
  <c r="AN307" i="19" s="1"/>
  <c r="AI303" i="19"/>
  <c r="AJ303" i="19"/>
  <c r="AN303" i="19" s="1"/>
  <c r="AI299" i="19"/>
  <c r="AJ299" i="19"/>
  <c r="AN299" i="19" s="1"/>
  <c r="AI295" i="19"/>
  <c r="AJ295" i="19"/>
  <c r="AN295" i="19" s="1"/>
  <c r="AI291" i="19"/>
  <c r="AJ291" i="19"/>
  <c r="AN291" i="19" s="1"/>
  <c r="AI287" i="19"/>
  <c r="AJ287" i="19"/>
  <c r="AN287" i="19" s="1"/>
  <c r="AI283" i="19"/>
  <c r="AJ283" i="19"/>
  <c r="AN283" i="19" s="1"/>
  <c r="AI279" i="19"/>
  <c r="AJ279" i="19"/>
  <c r="AN279" i="19" s="1"/>
  <c r="AI275" i="19"/>
  <c r="AJ275" i="19"/>
  <c r="AN275" i="19" s="1"/>
  <c r="AI271" i="19"/>
  <c r="AJ271" i="19"/>
  <c r="AN271" i="19" s="1"/>
  <c r="AI267" i="19"/>
  <c r="AJ267" i="19"/>
  <c r="AN267" i="19" s="1"/>
  <c r="AI263" i="19"/>
  <c r="AJ263" i="19"/>
  <c r="AN263" i="19" s="1"/>
  <c r="AI259" i="19"/>
  <c r="AJ259" i="19"/>
  <c r="AN259" i="19" s="1"/>
  <c r="AI255" i="19"/>
  <c r="AJ255" i="19"/>
  <c r="AN255" i="19" s="1"/>
  <c r="AI251" i="19"/>
  <c r="AJ251" i="19"/>
  <c r="AN251" i="19" s="1"/>
  <c r="AI247" i="19"/>
  <c r="AJ247" i="19"/>
  <c r="AN247" i="19" s="1"/>
  <c r="AI243" i="19"/>
  <c r="AJ243" i="19"/>
  <c r="AN243" i="19" s="1"/>
  <c r="AI240" i="19"/>
  <c r="AJ240" i="19"/>
  <c r="AN240" i="19" s="1"/>
  <c r="AI237" i="19"/>
  <c r="AJ237" i="19"/>
  <c r="AN237" i="19" s="1"/>
  <c r="AI233" i="19"/>
  <c r="AJ233" i="19"/>
  <c r="AN233" i="19" s="1"/>
  <c r="AJ229" i="19"/>
  <c r="AN229" i="19" s="1"/>
  <c r="AI229" i="19"/>
  <c r="AI225" i="19"/>
  <c r="AJ225" i="19"/>
  <c r="AN225" i="19" s="1"/>
  <c r="AI222" i="19"/>
  <c r="AJ222" i="19"/>
  <c r="AN222" i="19" s="1"/>
  <c r="AI219" i="19"/>
  <c r="AJ219" i="19"/>
  <c r="AN219" i="19" s="1"/>
  <c r="AJ215" i="19"/>
  <c r="AN215" i="19" s="1"/>
  <c r="AI215" i="19"/>
  <c r="AI211" i="19"/>
  <c r="AJ211" i="19"/>
  <c r="AN211" i="19" s="1"/>
  <c r="AI207" i="19"/>
  <c r="AJ207" i="19"/>
  <c r="AN207" i="19" s="1"/>
  <c r="AI203" i="19"/>
  <c r="AJ203" i="19"/>
  <c r="AN203" i="19" s="1"/>
  <c r="AJ199" i="19"/>
  <c r="AN199" i="19" s="1"/>
  <c r="AI199" i="19"/>
  <c r="AI195" i="19"/>
  <c r="AJ195" i="19"/>
  <c r="AN195" i="19" s="1"/>
  <c r="AI191" i="19"/>
  <c r="AJ191" i="19"/>
  <c r="AN191" i="19" s="1"/>
  <c r="AI187" i="19"/>
  <c r="AJ187" i="19"/>
  <c r="AN187" i="19" s="1"/>
  <c r="AI181" i="19"/>
  <c r="AJ181" i="19"/>
  <c r="AN181" i="19" s="1"/>
  <c r="AI177" i="19"/>
  <c r="AJ177" i="19"/>
  <c r="AN177" i="19" s="1"/>
  <c r="AI173" i="19"/>
  <c r="AJ173" i="19"/>
  <c r="AN173" i="19" s="1"/>
  <c r="AI169" i="19"/>
  <c r="AJ169" i="19"/>
  <c r="AN169" i="19" s="1"/>
  <c r="AI165" i="19"/>
  <c r="AJ165" i="19"/>
  <c r="AN165" i="19" s="1"/>
  <c r="AI161" i="19"/>
  <c r="AJ161" i="19"/>
  <c r="AN161" i="19" s="1"/>
  <c r="AJ157" i="19"/>
  <c r="AN157" i="19" s="1"/>
  <c r="AI157" i="19"/>
  <c r="AI153" i="19"/>
  <c r="AJ153" i="19"/>
  <c r="AN153" i="19" s="1"/>
  <c r="AJ400" i="19"/>
  <c r="AN400" i="19" s="1"/>
  <c r="AI400" i="19"/>
  <c r="AJ396" i="19"/>
  <c r="AN396" i="19" s="1"/>
  <c r="AI396" i="19"/>
  <c r="AJ392" i="19"/>
  <c r="AN392" i="19" s="1"/>
  <c r="AI392" i="19"/>
  <c r="AJ388" i="19"/>
  <c r="AN388" i="19" s="1"/>
  <c r="AI388" i="19"/>
  <c r="AJ384" i="19"/>
  <c r="AN384" i="19" s="1"/>
  <c r="AI384" i="19"/>
  <c r="AJ380" i="19"/>
  <c r="AN380" i="19" s="1"/>
  <c r="AI380" i="19"/>
  <c r="AJ376" i="19"/>
  <c r="AN376" i="19" s="1"/>
  <c r="AI376" i="19"/>
  <c r="AJ372" i="19"/>
  <c r="AN372" i="19" s="1"/>
  <c r="AI372" i="19"/>
  <c r="AJ368" i="19"/>
  <c r="AN368" i="19" s="1"/>
  <c r="AI368" i="19"/>
  <c r="AJ364" i="19"/>
  <c r="AN364" i="19" s="1"/>
  <c r="AI364" i="19"/>
  <c r="AJ360" i="19"/>
  <c r="AN360" i="19" s="1"/>
  <c r="AI360" i="19"/>
  <c r="AJ356" i="19"/>
  <c r="AN356" i="19" s="1"/>
  <c r="AI356" i="19"/>
  <c r="AJ352" i="19"/>
  <c r="AN352" i="19" s="1"/>
  <c r="AI352" i="19"/>
  <c r="AJ348" i="19"/>
  <c r="AN348" i="19" s="1"/>
  <c r="AI348" i="19"/>
  <c r="AJ344" i="19"/>
  <c r="AN344" i="19" s="1"/>
  <c r="AI344" i="19"/>
  <c r="AJ340" i="19"/>
  <c r="AN340" i="19" s="1"/>
  <c r="AI340" i="19"/>
  <c r="AJ336" i="19"/>
  <c r="AN336" i="19" s="1"/>
  <c r="AI336" i="19"/>
  <c r="AJ332" i="19"/>
  <c r="AN332" i="19" s="1"/>
  <c r="AI332" i="19"/>
  <c r="AJ328" i="19"/>
  <c r="AN328" i="19" s="1"/>
  <c r="AI328" i="19"/>
  <c r="AJ324" i="19"/>
  <c r="AN324" i="19" s="1"/>
  <c r="AI324" i="19"/>
  <c r="AJ317" i="19"/>
  <c r="AN317" i="19" s="1"/>
  <c r="AI317" i="19"/>
  <c r="AJ314" i="19"/>
  <c r="AN314" i="19" s="1"/>
  <c r="AI314" i="19"/>
  <c r="AJ310" i="19"/>
  <c r="AN310" i="19" s="1"/>
  <c r="AI310" i="19"/>
  <c r="AJ306" i="19"/>
  <c r="AN306" i="19" s="1"/>
  <c r="AI306" i="19"/>
  <c r="AJ302" i="19"/>
  <c r="AN302" i="19" s="1"/>
  <c r="AI302" i="19"/>
  <c r="AJ298" i="19"/>
  <c r="AN298" i="19" s="1"/>
  <c r="AI298" i="19"/>
  <c r="AJ294" i="19"/>
  <c r="AN294" i="19" s="1"/>
  <c r="AI294" i="19"/>
  <c r="AJ290" i="19"/>
  <c r="AN290" i="19" s="1"/>
  <c r="AI290" i="19"/>
  <c r="AJ286" i="19"/>
  <c r="AN286" i="19" s="1"/>
  <c r="AI286" i="19"/>
  <c r="AJ282" i="19"/>
  <c r="AN282" i="19" s="1"/>
  <c r="AI282" i="19"/>
  <c r="AJ278" i="19"/>
  <c r="AN278" i="19" s="1"/>
  <c r="AI278" i="19"/>
  <c r="AJ274" i="19"/>
  <c r="AN274" i="19" s="1"/>
  <c r="AI274" i="19"/>
  <c r="AJ270" i="19"/>
  <c r="AN270" i="19" s="1"/>
  <c r="AI270" i="19"/>
  <c r="AJ266" i="19"/>
  <c r="AN266" i="19" s="1"/>
  <c r="AI266" i="19"/>
  <c r="AJ262" i="19"/>
  <c r="AN262" i="19" s="1"/>
  <c r="AI262" i="19"/>
  <c r="AJ258" i="19"/>
  <c r="AN258" i="19" s="1"/>
  <c r="AI258" i="19"/>
  <c r="AJ254" i="19"/>
  <c r="AN254" i="19" s="1"/>
  <c r="AI254" i="19"/>
  <c r="AJ250" i="19"/>
  <c r="AN250" i="19" s="1"/>
  <c r="AI250" i="19"/>
  <c r="AJ246" i="19"/>
  <c r="AN246" i="19" s="1"/>
  <c r="AI246" i="19"/>
  <c r="AJ239" i="19"/>
  <c r="AN239" i="19" s="1"/>
  <c r="AI239" i="19"/>
  <c r="AJ236" i="19"/>
  <c r="AN236" i="19" s="1"/>
  <c r="AI236" i="19"/>
  <c r="AJ232" i="19"/>
  <c r="AN232" i="19" s="1"/>
  <c r="AI232" i="19"/>
  <c r="AJ228" i="19"/>
  <c r="AN228" i="19" s="1"/>
  <c r="AI228" i="19"/>
  <c r="AJ224" i="19"/>
  <c r="AN224" i="19" s="1"/>
  <c r="AI224" i="19"/>
  <c r="AJ221" i="19"/>
  <c r="AN221" i="19" s="1"/>
  <c r="AI221" i="19"/>
  <c r="AJ218" i="19"/>
  <c r="AN218" i="19" s="1"/>
  <c r="AI218" i="19"/>
  <c r="AJ214" i="19"/>
  <c r="AN214" i="19" s="1"/>
  <c r="AI214" i="19"/>
  <c r="AJ210" i="19"/>
  <c r="AN210" i="19" s="1"/>
  <c r="AI210" i="19"/>
  <c r="AJ206" i="19"/>
  <c r="AN206" i="19" s="1"/>
  <c r="AI206" i="19"/>
  <c r="AJ202" i="19"/>
  <c r="AN202" i="19" s="1"/>
  <c r="AI202" i="19"/>
  <c r="AJ198" i="19"/>
  <c r="AN198" i="19" s="1"/>
  <c r="AI198" i="19"/>
  <c r="AJ194" i="19"/>
  <c r="AN194" i="19" s="1"/>
  <c r="AI194" i="19"/>
  <c r="AJ190" i="19"/>
  <c r="AN190" i="19" s="1"/>
  <c r="AI190" i="19"/>
  <c r="AJ186" i="19"/>
  <c r="AN186" i="19" s="1"/>
  <c r="AI186" i="19"/>
  <c r="AJ183" i="19"/>
  <c r="AN183" i="19" s="1"/>
  <c r="AI183" i="19"/>
  <c r="AJ180" i="19"/>
  <c r="AN180" i="19" s="1"/>
  <c r="AI180" i="19"/>
  <c r="AJ176" i="19"/>
  <c r="AN176" i="19" s="1"/>
  <c r="AI176" i="19"/>
  <c r="AJ172" i="19"/>
  <c r="AN172" i="19" s="1"/>
  <c r="AI172" i="19"/>
  <c r="AJ168" i="19"/>
  <c r="AN168" i="19" s="1"/>
  <c r="AI168" i="19"/>
  <c r="AJ164" i="19"/>
  <c r="AN164" i="19" s="1"/>
  <c r="AI164" i="19"/>
  <c r="AJ160" i="19"/>
  <c r="AN160" i="19" s="1"/>
  <c r="AI160" i="19"/>
  <c r="AJ156" i="19"/>
  <c r="AN156" i="19" s="1"/>
  <c r="AI156" i="19"/>
  <c r="AJ152" i="19"/>
  <c r="AN152" i="19" s="1"/>
  <c r="AI152" i="19"/>
  <c r="AJ146" i="19"/>
  <c r="AN146" i="19" s="1"/>
  <c r="AI146" i="19"/>
  <c r="AJ142" i="19"/>
  <c r="AN142" i="19" s="1"/>
  <c r="AI142" i="19"/>
  <c r="AI2" i="19"/>
  <c r="AJ2" i="19"/>
  <c r="AJ403" i="19"/>
  <c r="AN403" i="19" s="1"/>
  <c r="AI403" i="19"/>
  <c r="AJ399" i="19"/>
  <c r="AN399" i="19" s="1"/>
  <c r="AI399" i="19"/>
  <c r="AJ395" i="19"/>
  <c r="AN395" i="19" s="1"/>
  <c r="AI395" i="19"/>
  <c r="AJ391" i="19"/>
  <c r="AN391" i="19" s="1"/>
  <c r="AI391" i="19"/>
  <c r="AJ387" i="19"/>
  <c r="AN387" i="19" s="1"/>
  <c r="AI387" i="19"/>
  <c r="AJ383" i="19"/>
  <c r="AN383" i="19" s="1"/>
  <c r="AI383" i="19"/>
  <c r="AJ379" i="19"/>
  <c r="AN379" i="19" s="1"/>
  <c r="AI379" i="19"/>
  <c r="AJ375" i="19"/>
  <c r="AN375" i="19" s="1"/>
  <c r="AI375" i="19"/>
  <c r="AJ371" i="19"/>
  <c r="AN371" i="19" s="1"/>
  <c r="AI371" i="19"/>
  <c r="AJ367" i="19"/>
  <c r="AN367" i="19" s="1"/>
  <c r="AI367" i="19"/>
  <c r="AJ363" i="19"/>
  <c r="AN363" i="19" s="1"/>
  <c r="AI363" i="19"/>
  <c r="AJ359" i="19"/>
  <c r="AN359" i="19" s="1"/>
  <c r="AI359" i="19"/>
  <c r="AJ355" i="19"/>
  <c r="AN355" i="19" s="1"/>
  <c r="AI355" i="19"/>
  <c r="AJ351" i="19"/>
  <c r="AN351" i="19" s="1"/>
  <c r="AI351" i="19"/>
  <c r="AJ347" i="19"/>
  <c r="AN347" i="19" s="1"/>
  <c r="AI347" i="19"/>
  <c r="AJ343" i="19"/>
  <c r="AN343" i="19" s="1"/>
  <c r="AI343" i="19"/>
  <c r="AJ339" i="19"/>
  <c r="AN339" i="19" s="1"/>
  <c r="AI339" i="19"/>
  <c r="AJ335" i="19"/>
  <c r="AN335" i="19" s="1"/>
  <c r="AI335" i="19"/>
  <c r="AJ331" i="19"/>
  <c r="AN331" i="19" s="1"/>
  <c r="AI331" i="19"/>
  <c r="AJ327" i="19"/>
  <c r="AN327" i="19" s="1"/>
  <c r="AI327" i="19"/>
  <c r="AJ323" i="19"/>
  <c r="AN323" i="19" s="1"/>
  <c r="AI323" i="19"/>
  <c r="AJ320" i="19"/>
  <c r="AN320" i="19" s="1"/>
  <c r="AI320" i="19"/>
  <c r="AJ316" i="19"/>
  <c r="AN316" i="19" s="1"/>
  <c r="AI316" i="19"/>
  <c r="AJ313" i="19"/>
  <c r="AN313" i="19" s="1"/>
  <c r="AI313" i="19"/>
  <c r="AJ309" i="19"/>
  <c r="AN309" i="19" s="1"/>
  <c r="AI309" i="19"/>
  <c r="AJ305" i="19"/>
  <c r="AN305" i="19" s="1"/>
  <c r="AI305" i="19"/>
  <c r="AJ301" i="19"/>
  <c r="AN301" i="19" s="1"/>
  <c r="AI301" i="19"/>
  <c r="AJ297" i="19"/>
  <c r="AN297" i="19" s="1"/>
  <c r="AI297" i="19"/>
  <c r="AJ293" i="19"/>
  <c r="AN293" i="19" s="1"/>
  <c r="AI293" i="19"/>
  <c r="AJ289" i="19"/>
  <c r="AN289" i="19" s="1"/>
  <c r="AI289" i="19"/>
  <c r="AJ285" i="19"/>
  <c r="AN285" i="19" s="1"/>
  <c r="AI285" i="19"/>
  <c r="AJ281" i="19"/>
  <c r="AN281" i="19" s="1"/>
  <c r="AI281" i="19"/>
  <c r="AJ277" i="19"/>
  <c r="AN277" i="19" s="1"/>
  <c r="AI277" i="19"/>
  <c r="AJ273" i="19"/>
  <c r="AN273" i="19" s="1"/>
  <c r="AI273" i="19"/>
  <c r="AJ269" i="19"/>
  <c r="AN269" i="19" s="1"/>
  <c r="AI269" i="19"/>
  <c r="AJ265" i="19"/>
  <c r="AN265" i="19" s="1"/>
  <c r="AI265" i="19"/>
  <c r="AJ261" i="19"/>
  <c r="AN261" i="19" s="1"/>
  <c r="AI261" i="19"/>
  <c r="AJ257" i="19"/>
  <c r="AN257" i="19" s="1"/>
  <c r="AI257" i="19"/>
  <c r="AJ253" i="19"/>
  <c r="AN253" i="19" s="1"/>
  <c r="AI253" i="19"/>
  <c r="AJ249" i="19"/>
  <c r="AN249" i="19" s="1"/>
  <c r="AI249" i="19"/>
  <c r="AJ245" i="19"/>
  <c r="AN245" i="19" s="1"/>
  <c r="AI245" i="19"/>
  <c r="AJ242" i="19"/>
  <c r="AN242" i="19" s="1"/>
  <c r="AI242" i="19"/>
  <c r="AJ235" i="19"/>
  <c r="AN235" i="19" s="1"/>
  <c r="AI235" i="19"/>
  <c r="AJ231" i="19"/>
  <c r="AN231" i="19" s="1"/>
  <c r="AI231" i="19"/>
  <c r="AJ227" i="19"/>
  <c r="AN227" i="19" s="1"/>
  <c r="AI227" i="19"/>
  <c r="AI223" i="19"/>
  <c r="AJ223" i="19"/>
  <c r="AN223" i="19" s="1"/>
  <c r="AJ220" i="19"/>
  <c r="AN220" i="19" s="1"/>
  <c r="AI220" i="19"/>
  <c r="AJ217" i="19"/>
  <c r="AN217" i="19" s="1"/>
  <c r="AI217" i="19"/>
  <c r="AJ213" i="19"/>
  <c r="AN213" i="19" s="1"/>
  <c r="AI213" i="19"/>
  <c r="AI209" i="19"/>
  <c r="AJ209" i="19"/>
  <c r="AN209" i="19" s="1"/>
  <c r="AJ205" i="19"/>
  <c r="AN205" i="19" s="1"/>
  <c r="AI205" i="19"/>
  <c r="AJ201" i="19"/>
  <c r="AN201" i="19" s="1"/>
  <c r="AI201" i="19"/>
  <c r="AJ197" i="19"/>
  <c r="AN197" i="19" s="1"/>
  <c r="AI197" i="19"/>
  <c r="AI193" i="19"/>
  <c r="AJ193" i="19"/>
  <c r="AN193" i="19" s="1"/>
  <c r="AJ189" i="19"/>
  <c r="AN189" i="19" s="1"/>
  <c r="AI189" i="19"/>
  <c r="AJ185" i="19"/>
  <c r="AN185" i="19" s="1"/>
  <c r="AI185" i="19"/>
  <c r="AJ182" i="19"/>
  <c r="AN182" i="19" s="1"/>
  <c r="AI182" i="19"/>
  <c r="AI179" i="19"/>
  <c r="AJ179" i="19"/>
  <c r="AN179" i="19" s="1"/>
  <c r="AJ175" i="19"/>
  <c r="AN175" i="19" s="1"/>
  <c r="AI175" i="19"/>
  <c r="AJ171" i="19"/>
  <c r="AN171" i="19" s="1"/>
  <c r="AI171" i="19"/>
  <c r="AJ167" i="19"/>
  <c r="AN167" i="19" s="1"/>
  <c r="AI167" i="19"/>
  <c r="AJ163" i="19"/>
  <c r="AN163" i="19" s="1"/>
  <c r="AI163" i="19"/>
  <c r="AI159" i="19"/>
  <c r="AJ159" i="19"/>
  <c r="AN159" i="19" s="1"/>
  <c r="AJ33" i="19"/>
  <c r="AN33" i="19" s="1"/>
  <c r="AI33" i="19"/>
  <c r="AJ29" i="19"/>
  <c r="AN29" i="19" s="1"/>
  <c r="AI29" i="19"/>
  <c r="AJ25" i="19"/>
  <c r="AN25" i="19" s="1"/>
  <c r="AI25" i="19"/>
  <c r="AJ21" i="19"/>
  <c r="AN21" i="19" s="1"/>
  <c r="AI21" i="19"/>
  <c r="AJ17" i="19"/>
  <c r="AN17" i="19" s="1"/>
  <c r="AI17" i="19"/>
  <c r="AJ13" i="19"/>
  <c r="AN13" i="19" s="1"/>
  <c r="AI13" i="19"/>
  <c r="AJ9" i="19"/>
  <c r="AN9" i="19" s="1"/>
  <c r="AI9" i="19"/>
  <c r="AJ5" i="19"/>
  <c r="AN5" i="19" s="1"/>
  <c r="AI5" i="19"/>
  <c r="AI149" i="19"/>
  <c r="AJ149" i="19"/>
  <c r="AN149" i="19" s="1"/>
  <c r="AI147" i="19"/>
  <c r="AJ147" i="19"/>
  <c r="AN147" i="19" s="1"/>
  <c r="AJ143" i="19"/>
  <c r="AN143" i="19" s="1"/>
  <c r="AI143" i="19"/>
  <c r="AI139" i="19"/>
  <c r="AJ139" i="19"/>
  <c r="AN139" i="19" s="1"/>
  <c r="AI135" i="19"/>
  <c r="AJ135" i="19"/>
  <c r="AN135" i="19" s="1"/>
  <c r="AI131" i="19"/>
  <c r="AJ131" i="19"/>
  <c r="AN131" i="19" s="1"/>
  <c r="AJ127" i="19"/>
  <c r="AN127" i="19" s="1"/>
  <c r="AI127" i="19"/>
  <c r="AI123" i="19"/>
  <c r="AJ123" i="19"/>
  <c r="AN123" i="19" s="1"/>
  <c r="AJ119" i="19"/>
  <c r="AN119" i="19" s="1"/>
  <c r="AI119" i="19"/>
  <c r="AI115" i="19"/>
  <c r="AJ115" i="19"/>
  <c r="AN115" i="19" s="1"/>
  <c r="AI111" i="19"/>
  <c r="AJ111" i="19"/>
  <c r="AN111" i="19" s="1"/>
  <c r="AI107" i="19"/>
  <c r="AJ107" i="19"/>
  <c r="AN107" i="19" s="1"/>
  <c r="AI103" i="19"/>
  <c r="AJ103" i="19"/>
  <c r="AN103" i="19" s="1"/>
  <c r="AI99" i="19"/>
  <c r="AJ99" i="19"/>
  <c r="AN99" i="19" s="1"/>
  <c r="AJ95" i="19"/>
  <c r="AN95" i="19" s="1"/>
  <c r="AI95" i="19"/>
  <c r="AI92" i="19"/>
  <c r="AJ92" i="19"/>
  <c r="AN92" i="19" s="1"/>
  <c r="AI88" i="19"/>
  <c r="AJ88" i="19"/>
  <c r="AN88" i="19" s="1"/>
  <c r="AI84" i="19"/>
  <c r="AJ84" i="19"/>
  <c r="AN84" i="19" s="1"/>
  <c r="AJ80" i="19"/>
  <c r="AN80" i="19" s="1"/>
  <c r="AI80" i="19"/>
  <c r="AI76" i="19"/>
  <c r="AJ76" i="19"/>
  <c r="AN76" i="19" s="1"/>
  <c r="AI72" i="19"/>
  <c r="AJ72" i="19"/>
  <c r="AN72" i="19" s="1"/>
  <c r="AI68" i="19"/>
  <c r="AJ68" i="19"/>
  <c r="AN68" i="19" s="1"/>
  <c r="AJ64" i="19"/>
  <c r="AN64" i="19" s="1"/>
  <c r="AI64" i="19"/>
  <c r="AI60" i="19"/>
  <c r="AJ60" i="19"/>
  <c r="AN60" i="19" s="1"/>
  <c r="AJ56" i="19"/>
  <c r="AN56" i="19" s="1"/>
  <c r="AI56" i="19"/>
  <c r="AI52" i="19"/>
  <c r="AJ52" i="19"/>
  <c r="AN52" i="19" s="1"/>
  <c r="AI48" i="19"/>
  <c r="AJ48" i="19"/>
  <c r="AN48" i="19" s="1"/>
  <c r="AI44" i="19"/>
  <c r="AJ44" i="19"/>
  <c r="AN44" i="19" s="1"/>
  <c r="AI40" i="19"/>
  <c r="AJ40" i="19"/>
  <c r="AN40" i="19" s="1"/>
  <c r="AI36" i="19"/>
  <c r="AJ36" i="19"/>
  <c r="AN36" i="19" s="1"/>
  <c r="AJ32" i="19"/>
  <c r="AN32" i="19" s="1"/>
  <c r="AI32" i="19"/>
  <c r="AI28" i="19"/>
  <c r="AJ28" i="19"/>
  <c r="AN28" i="19" s="1"/>
  <c r="AI24" i="19"/>
  <c r="AJ24" i="19"/>
  <c r="AN24" i="19" s="1"/>
  <c r="AI20" i="19"/>
  <c r="AJ20" i="19"/>
  <c r="AN20" i="19" s="1"/>
  <c r="AJ16" i="19"/>
  <c r="AN16" i="19" s="1"/>
  <c r="AI16" i="19"/>
  <c r="AI12" i="19"/>
  <c r="AJ12" i="19"/>
  <c r="AN12" i="19" s="1"/>
  <c r="AI8" i="19"/>
  <c r="AJ8" i="19"/>
  <c r="AN8" i="19" s="1"/>
  <c r="AI4" i="19"/>
  <c r="AJ4" i="19"/>
  <c r="AN4" i="19" s="1"/>
  <c r="AJ138" i="19"/>
  <c r="AN138" i="19" s="1"/>
  <c r="AI138" i="19"/>
  <c r="AJ134" i="19"/>
  <c r="AN134" i="19" s="1"/>
  <c r="AI134" i="19"/>
  <c r="AJ130" i="19"/>
  <c r="AN130" i="19" s="1"/>
  <c r="AI130" i="19"/>
  <c r="AJ126" i="19"/>
  <c r="AN126" i="19" s="1"/>
  <c r="AI126" i="19"/>
  <c r="AJ122" i="19"/>
  <c r="AN122" i="19" s="1"/>
  <c r="AI122" i="19"/>
  <c r="AJ118" i="19"/>
  <c r="AN118" i="19" s="1"/>
  <c r="AI118" i="19"/>
  <c r="AJ114" i="19"/>
  <c r="AN114" i="19" s="1"/>
  <c r="AI114" i="19"/>
  <c r="AJ110" i="19"/>
  <c r="AN110" i="19" s="1"/>
  <c r="AI110" i="19"/>
  <c r="AJ106" i="19"/>
  <c r="AN106" i="19" s="1"/>
  <c r="AI106" i="19"/>
  <c r="AJ102" i="19"/>
  <c r="AN102" i="19" s="1"/>
  <c r="AI102" i="19"/>
  <c r="AJ98" i="19"/>
  <c r="AN98" i="19" s="1"/>
  <c r="AI98" i="19"/>
  <c r="AJ91" i="19"/>
  <c r="AN91" i="19" s="1"/>
  <c r="AI91" i="19"/>
  <c r="AJ87" i="19"/>
  <c r="AN87" i="19" s="1"/>
  <c r="AI87" i="19"/>
  <c r="AJ83" i="19"/>
  <c r="AN83" i="19" s="1"/>
  <c r="AI83" i="19"/>
  <c r="AJ79" i="19"/>
  <c r="AN79" i="19" s="1"/>
  <c r="AI79" i="19"/>
  <c r="AJ75" i="19"/>
  <c r="AN75" i="19" s="1"/>
  <c r="AI75" i="19"/>
  <c r="AJ71" i="19"/>
  <c r="AN71" i="19" s="1"/>
  <c r="AI71" i="19"/>
  <c r="AJ67" i="19"/>
  <c r="AN67" i="19" s="1"/>
  <c r="AI67" i="19"/>
  <c r="AJ63" i="19"/>
  <c r="AN63" i="19" s="1"/>
  <c r="AI63" i="19"/>
  <c r="AJ59" i="19"/>
  <c r="AI59" i="19"/>
  <c r="AJ55" i="19"/>
  <c r="AN55" i="19" s="1"/>
  <c r="AI55" i="19"/>
  <c r="AJ51" i="19"/>
  <c r="AN51" i="19" s="1"/>
  <c r="AI51" i="19"/>
  <c r="AJ47" i="19"/>
  <c r="AN47" i="19" s="1"/>
  <c r="AI47" i="19"/>
  <c r="AJ43" i="19"/>
  <c r="AN43" i="19" s="1"/>
  <c r="AI43" i="19"/>
  <c r="AJ39" i="19"/>
  <c r="AN39" i="19" s="1"/>
  <c r="AI39" i="19"/>
  <c r="AJ35" i="19"/>
  <c r="AN35" i="19" s="1"/>
  <c r="AI35" i="19"/>
  <c r="AJ31" i="19"/>
  <c r="AN31" i="19" s="1"/>
  <c r="AI31" i="19"/>
  <c r="AJ27" i="19"/>
  <c r="AN27" i="19" s="1"/>
  <c r="AI27" i="19"/>
  <c r="AJ23" i="19"/>
  <c r="AN23" i="19" s="1"/>
  <c r="AI23" i="19"/>
  <c r="AJ19" i="19"/>
  <c r="AN19" i="19" s="1"/>
  <c r="AI19" i="19"/>
  <c r="AJ15" i="19"/>
  <c r="AN15" i="19" s="1"/>
  <c r="AI15" i="19"/>
  <c r="AJ11" i="19"/>
  <c r="AI11" i="19"/>
  <c r="AJ7" i="19"/>
  <c r="AN7" i="19" s="1"/>
  <c r="AI7" i="19"/>
  <c r="AJ3" i="19"/>
  <c r="AN3" i="19" s="1"/>
  <c r="AI3" i="19"/>
  <c r="AJ155" i="19"/>
  <c r="AN155" i="19" s="1"/>
  <c r="AI155" i="19"/>
  <c r="AI151" i="19"/>
  <c r="AJ151" i="19"/>
  <c r="AN151" i="19" s="1"/>
  <c r="AJ148" i="19"/>
  <c r="AN148" i="19" s="1"/>
  <c r="AI148" i="19"/>
  <c r="AJ145" i="19"/>
  <c r="AN145" i="19" s="1"/>
  <c r="AI145" i="19"/>
  <c r="AJ141" i="19"/>
  <c r="AN141" i="19" s="1"/>
  <c r="AI141" i="19"/>
  <c r="AI137" i="19"/>
  <c r="AJ137" i="19"/>
  <c r="AN137" i="19" s="1"/>
  <c r="AJ133" i="19"/>
  <c r="AN133" i="19" s="1"/>
  <c r="AI133" i="19"/>
  <c r="AJ129" i="19"/>
  <c r="AN129" i="19" s="1"/>
  <c r="AI129" i="19"/>
  <c r="AJ125" i="19"/>
  <c r="AN125" i="19" s="1"/>
  <c r="AI125" i="19"/>
  <c r="AI121" i="19"/>
  <c r="AJ121" i="19"/>
  <c r="AN121" i="19" s="1"/>
  <c r="AJ117" i="19"/>
  <c r="AN117" i="19" s="1"/>
  <c r="AI117" i="19"/>
  <c r="AJ113" i="19"/>
  <c r="AN113" i="19" s="1"/>
  <c r="AI113" i="19"/>
  <c r="AJ109" i="19"/>
  <c r="AN109" i="19" s="1"/>
  <c r="AI109" i="19"/>
  <c r="AJ105" i="19"/>
  <c r="AN105" i="19" s="1"/>
  <c r="AI105" i="19"/>
  <c r="AJ101" i="19"/>
  <c r="AN101" i="19" s="1"/>
  <c r="AI101" i="19"/>
  <c r="AI97" i="19"/>
  <c r="AJ97" i="19"/>
  <c r="AN97" i="19" s="1"/>
  <c r="AJ94" i="19"/>
  <c r="AN94" i="19" s="1"/>
  <c r="AI94" i="19"/>
  <c r="AI90" i="19"/>
  <c r="AJ90" i="19"/>
  <c r="AN90" i="19" s="1"/>
  <c r="AJ86" i="19"/>
  <c r="AN86" i="19" s="1"/>
  <c r="AI86" i="19"/>
  <c r="AJ82" i="19"/>
  <c r="AN82" i="19" s="1"/>
  <c r="AI82" i="19"/>
  <c r="AJ78" i="19"/>
  <c r="AN78" i="19" s="1"/>
  <c r="AI78" i="19"/>
  <c r="AI74" i="19"/>
  <c r="AJ74" i="19"/>
  <c r="AN74" i="19" s="1"/>
  <c r="AJ70" i="19"/>
  <c r="AN70" i="19" s="1"/>
  <c r="AI70" i="19"/>
  <c r="AJ66" i="19"/>
  <c r="AN66" i="19" s="1"/>
  <c r="AI66" i="19"/>
  <c r="AJ62" i="19"/>
  <c r="AN62" i="19" s="1"/>
  <c r="AI62" i="19"/>
  <c r="AI58" i="19"/>
  <c r="AJ58" i="19"/>
  <c r="AN58" i="19" s="1"/>
  <c r="AJ54" i="19"/>
  <c r="AN54" i="19" s="1"/>
  <c r="AI54" i="19"/>
  <c r="AJ50" i="19"/>
  <c r="AN50" i="19" s="1"/>
  <c r="AI50" i="19"/>
  <c r="AJ46" i="19"/>
  <c r="AN46" i="19" s="1"/>
  <c r="AI46" i="19"/>
  <c r="AJ42" i="19"/>
  <c r="AN42" i="19" s="1"/>
  <c r="AI42" i="19"/>
  <c r="AJ38" i="19"/>
  <c r="AN38" i="19" s="1"/>
  <c r="AI38" i="19"/>
  <c r="AI34" i="19"/>
  <c r="AJ34" i="19"/>
  <c r="AN34" i="19" s="1"/>
  <c r="AJ30" i="19"/>
  <c r="AN30" i="19" s="1"/>
  <c r="AI30" i="19"/>
  <c r="AI26" i="19"/>
  <c r="AJ26" i="19"/>
  <c r="AN26" i="19" s="1"/>
  <c r="AJ22" i="19"/>
  <c r="AN22" i="19" s="1"/>
  <c r="AI22" i="19"/>
  <c r="AJ18" i="19"/>
  <c r="AN18" i="19" s="1"/>
  <c r="AI18" i="19"/>
  <c r="AJ14" i="19"/>
  <c r="AN14" i="19" s="1"/>
  <c r="AI14" i="19"/>
  <c r="AI10" i="19"/>
  <c r="AJ10" i="19"/>
  <c r="AN10" i="19" s="1"/>
  <c r="AJ6" i="19"/>
  <c r="AN6" i="19" s="1"/>
  <c r="AI6" i="19"/>
  <c r="B18" i="18" l="1"/>
  <c r="K413" i="26"/>
  <c r="AZ414" i="19"/>
  <c r="AN158" i="19"/>
  <c r="D17" i="18"/>
  <c r="C17" i="18" s="1"/>
  <c r="C24" i="18"/>
  <c r="B24" i="18"/>
  <c r="C21" i="18"/>
  <c r="B21" i="18"/>
  <c r="B15" i="18"/>
  <c r="C15" i="18"/>
  <c r="C4" i="18"/>
  <c r="B4" i="18"/>
  <c r="B27" i="18"/>
  <c r="C27" i="18"/>
  <c r="AW414" i="19"/>
  <c r="B12" i="18"/>
  <c r="C12" i="18"/>
  <c r="B23" i="18"/>
  <c r="C23" i="18"/>
  <c r="B19" i="18"/>
  <c r="C19" i="18"/>
  <c r="AX417" i="19"/>
  <c r="AX412" i="19"/>
  <c r="D8" i="18" s="1"/>
  <c r="AX413" i="19"/>
  <c r="AZ415" i="19"/>
  <c r="AU415" i="19"/>
  <c r="C11" i="18"/>
  <c r="B11" i="18"/>
  <c r="AV417" i="19"/>
  <c r="AV413" i="19"/>
  <c r="AV412" i="19"/>
  <c r="D9" i="18" s="1"/>
  <c r="AW417" i="19"/>
  <c r="AW412" i="19"/>
  <c r="D7" i="18" s="1"/>
  <c r="AW413" i="19"/>
  <c r="AW415" i="19"/>
  <c r="AU414" i="19"/>
  <c r="AX415" i="19"/>
  <c r="C6" i="18"/>
  <c r="B6" i="18"/>
  <c r="C20" i="18"/>
  <c r="B20" i="18"/>
  <c r="C25" i="18"/>
  <c r="B25" i="18"/>
  <c r="C16" i="18"/>
  <c r="B16" i="18"/>
  <c r="AZ417" i="19"/>
  <c r="AZ413" i="19"/>
  <c r="AZ412" i="19"/>
  <c r="AU417" i="19"/>
  <c r="AU412" i="19"/>
  <c r="AU413" i="19"/>
  <c r="AX414" i="19"/>
  <c r="C5" i="18"/>
  <c r="B5" i="18"/>
  <c r="B2" i="18"/>
  <c r="C2" i="18"/>
  <c r="AI414" i="19"/>
  <c r="AI415" i="19"/>
  <c r="AJ414" i="19"/>
  <c r="AJ415" i="19"/>
  <c r="AJ417" i="19"/>
  <c r="AJ413" i="19"/>
  <c r="AJ412" i="19"/>
  <c r="AI417" i="19"/>
  <c r="AI412" i="19"/>
  <c r="AI413" i="19"/>
  <c r="AN2" i="19"/>
  <c r="D22" i="18"/>
  <c r="AN11" i="19"/>
  <c r="AN59" i="19"/>
  <c r="C18" i="18" l="1"/>
  <c r="B17" i="18"/>
  <c r="B22" i="18"/>
  <c r="C22" i="18"/>
  <c r="C9" i="18"/>
  <c r="B9" i="18"/>
  <c r="B7" i="18"/>
  <c r="C7" i="18"/>
  <c r="B8" i="18"/>
  <c r="C8" i="18"/>
  <c r="F46" i="16" l="1"/>
  <c r="I46" i="16" s="1"/>
  <c r="F61" i="16"/>
  <c r="F66" i="16"/>
  <c r="M46" i="16" l="1"/>
  <c r="S46" i="16" s="1"/>
  <c r="X46" i="16" s="1"/>
  <c r="Y46" i="16" s="1"/>
  <c r="M46" i="21" s="1"/>
  <c r="G28" i="18"/>
  <c r="F28" i="18"/>
  <c r="G26" i="18"/>
  <c r="F26" i="18"/>
  <c r="AI5" i="22"/>
  <c r="AI6" i="22"/>
  <c r="AI7" i="22"/>
  <c r="AI8" i="22"/>
  <c r="AI9" i="22"/>
  <c r="AI10" i="22"/>
  <c r="AI11" i="22"/>
  <c r="AI12" i="22"/>
  <c r="AI13" i="22"/>
  <c r="AI14" i="22"/>
  <c r="AI15" i="22"/>
  <c r="AI16" i="22"/>
  <c r="AI17" i="22"/>
  <c r="AI18" i="22"/>
  <c r="AI19" i="22"/>
  <c r="AI20" i="22"/>
  <c r="AI21" i="22"/>
  <c r="AI22" i="22"/>
  <c r="AI23" i="22"/>
  <c r="AI24" i="22"/>
  <c r="AI25" i="22"/>
  <c r="AI26" i="22"/>
  <c r="AI27" i="22"/>
  <c r="AI28" i="22"/>
  <c r="AI29" i="22"/>
  <c r="AI30" i="22"/>
  <c r="AI31" i="22"/>
  <c r="AI32" i="22"/>
  <c r="AI33" i="22"/>
  <c r="AI34" i="22"/>
  <c r="AI35" i="22"/>
  <c r="AI36" i="22"/>
  <c r="AI37" i="22"/>
  <c r="AI38" i="22"/>
  <c r="AI39" i="22"/>
  <c r="AI40" i="22"/>
  <c r="AI41" i="22"/>
  <c r="AI42" i="22"/>
  <c r="AI43" i="22"/>
  <c r="AI44" i="22"/>
  <c r="AI45" i="22"/>
  <c r="AI46" i="22"/>
  <c r="AI47" i="22"/>
  <c r="AI48" i="22"/>
  <c r="AI49" i="22"/>
  <c r="AI50" i="22"/>
  <c r="AI51" i="22"/>
  <c r="AI52" i="22"/>
  <c r="AI53" i="22"/>
  <c r="AI54" i="22"/>
  <c r="AI55" i="22"/>
  <c r="AI56" i="22"/>
  <c r="AI57" i="22"/>
  <c r="AI58" i="22"/>
  <c r="AI59" i="22"/>
  <c r="AI60" i="22"/>
  <c r="AI61" i="22"/>
  <c r="AI62" i="22"/>
  <c r="AI63" i="22"/>
  <c r="AI64" i="22"/>
  <c r="AI65" i="22"/>
  <c r="AI66" i="22"/>
  <c r="AI67" i="22"/>
  <c r="AI68" i="22"/>
  <c r="AI69" i="22"/>
  <c r="AI70" i="22"/>
  <c r="AI71" i="22"/>
  <c r="AI72" i="22"/>
  <c r="AI73" i="22"/>
  <c r="AI74" i="22"/>
  <c r="AI75" i="22"/>
  <c r="AI76" i="22"/>
  <c r="AI77" i="22"/>
  <c r="AI78" i="22"/>
  <c r="AI79" i="22"/>
  <c r="AI80" i="22"/>
  <c r="AI81" i="22"/>
  <c r="AI82" i="22"/>
  <c r="AI83" i="22"/>
  <c r="AI84" i="22"/>
  <c r="AI85" i="22"/>
  <c r="AI86" i="22"/>
  <c r="AI87" i="22"/>
  <c r="AI88" i="22"/>
  <c r="AI89" i="22"/>
  <c r="AI90" i="22"/>
  <c r="AI91" i="22"/>
  <c r="AI92" i="22"/>
  <c r="AI93" i="22"/>
  <c r="AI94" i="22"/>
  <c r="AI95" i="22"/>
  <c r="AI96" i="22"/>
  <c r="AI97" i="22"/>
  <c r="AI98" i="22"/>
  <c r="AI99" i="22"/>
  <c r="AI100" i="22"/>
  <c r="AI101" i="22"/>
  <c r="AI102" i="22"/>
  <c r="AI103" i="22"/>
  <c r="AI104" i="22"/>
  <c r="AI105" i="22"/>
  <c r="AI106" i="22"/>
  <c r="AI107" i="22"/>
  <c r="AI108" i="22"/>
  <c r="AI109" i="22"/>
  <c r="AI110" i="22"/>
  <c r="AI111" i="22"/>
  <c r="AI112" i="22"/>
  <c r="AI113" i="22"/>
  <c r="AI114" i="22"/>
  <c r="AI115" i="22"/>
  <c r="AI116" i="22"/>
  <c r="AI117" i="22"/>
  <c r="AI118" i="22"/>
  <c r="AI119" i="22"/>
  <c r="AI120" i="22"/>
  <c r="AI121" i="22"/>
  <c r="AI122" i="22"/>
  <c r="AI123" i="22"/>
  <c r="AI124" i="22"/>
  <c r="AI125" i="22"/>
  <c r="AI126" i="22"/>
  <c r="AI127" i="22"/>
  <c r="AI128" i="22"/>
  <c r="AI129" i="22"/>
  <c r="AI130" i="22"/>
  <c r="AI131" i="22"/>
  <c r="AI132" i="22"/>
  <c r="AI133" i="22"/>
  <c r="AI134" i="22"/>
  <c r="AI135" i="22"/>
  <c r="AI136" i="22"/>
  <c r="AI137" i="22"/>
  <c r="AI138" i="22"/>
  <c r="AI139" i="22"/>
  <c r="AI140" i="22"/>
  <c r="AI141" i="22"/>
  <c r="AI142" i="22"/>
  <c r="AI143" i="22"/>
  <c r="AI144" i="22"/>
  <c r="AI145" i="22"/>
  <c r="AI146" i="22"/>
  <c r="AI147" i="22"/>
  <c r="AI148" i="22"/>
  <c r="AI149" i="22"/>
  <c r="AI150" i="22"/>
  <c r="AI151" i="22"/>
  <c r="AI152" i="22"/>
  <c r="AI153" i="22"/>
  <c r="AI154" i="22"/>
  <c r="AI155" i="22"/>
  <c r="AI156" i="22"/>
  <c r="AI157" i="22"/>
  <c r="AI158" i="22"/>
  <c r="AI159" i="22"/>
  <c r="AI160" i="22"/>
  <c r="AI161" i="22"/>
  <c r="AI162" i="22"/>
  <c r="AI163" i="22"/>
  <c r="AI164" i="22"/>
  <c r="AI165" i="22"/>
  <c r="AI166" i="22"/>
  <c r="AI167" i="22"/>
  <c r="AI168" i="22"/>
  <c r="AI169" i="22"/>
  <c r="AI170" i="22"/>
  <c r="AI171" i="22"/>
  <c r="AI172" i="22"/>
  <c r="AI173" i="22"/>
  <c r="AI174" i="22"/>
  <c r="AI175" i="22"/>
  <c r="AI176" i="22"/>
  <c r="AI177" i="22"/>
  <c r="AI178" i="22"/>
  <c r="AI179" i="22"/>
  <c r="AI180" i="22"/>
  <c r="AI181" i="22"/>
  <c r="AI182" i="22"/>
  <c r="AI183" i="22"/>
  <c r="AI184" i="22"/>
  <c r="AI185" i="22"/>
  <c r="AI186" i="22"/>
  <c r="AI187" i="22"/>
  <c r="AI188" i="22"/>
  <c r="AI189" i="22"/>
  <c r="AI190" i="22"/>
  <c r="AI191" i="22"/>
  <c r="AI192" i="22"/>
  <c r="AI193" i="22"/>
  <c r="AI194" i="22"/>
  <c r="AI195" i="22"/>
  <c r="AI196" i="22"/>
  <c r="AI197" i="22"/>
  <c r="AI198" i="22"/>
  <c r="AI199" i="22"/>
  <c r="AI200" i="22"/>
  <c r="AI201" i="22"/>
  <c r="AI202" i="22"/>
  <c r="AI203" i="22"/>
  <c r="AI204" i="22"/>
  <c r="AI205" i="22"/>
  <c r="AI206" i="22"/>
  <c r="AI207" i="22"/>
  <c r="AI208" i="22"/>
  <c r="AI209" i="22"/>
  <c r="AI210" i="22"/>
  <c r="AI211" i="22"/>
  <c r="AI212" i="22"/>
  <c r="AI213" i="22"/>
  <c r="AI214" i="22"/>
  <c r="AI215" i="22"/>
  <c r="AI216" i="22"/>
  <c r="AI217" i="22"/>
  <c r="AI218" i="22"/>
  <c r="AI219" i="22"/>
  <c r="AI220" i="22"/>
  <c r="AI221" i="22"/>
  <c r="AI222" i="22"/>
  <c r="AI223" i="22"/>
  <c r="AI224" i="22"/>
  <c r="AI225" i="22"/>
  <c r="AI226" i="22"/>
  <c r="AI227" i="22"/>
  <c r="AI228" i="22"/>
  <c r="AI229" i="22"/>
  <c r="AI230" i="22"/>
  <c r="AI231" i="22"/>
  <c r="AI232" i="22"/>
  <c r="AI233" i="22"/>
  <c r="AI234" i="22"/>
  <c r="AI235" i="22"/>
  <c r="AI236" i="22"/>
  <c r="AI237" i="22"/>
  <c r="AI238" i="22"/>
  <c r="AI239" i="22"/>
  <c r="AI240" i="22"/>
  <c r="AI241" i="22"/>
  <c r="AI242" i="22"/>
  <c r="AI243" i="22"/>
  <c r="AI244" i="22"/>
  <c r="AI245" i="22"/>
  <c r="AI246" i="22"/>
  <c r="AI247" i="22"/>
  <c r="AI248" i="22"/>
  <c r="AI249" i="22"/>
  <c r="AI250" i="22"/>
  <c r="AI251" i="22"/>
  <c r="AI252" i="22"/>
  <c r="AI253" i="22"/>
  <c r="AI254" i="22"/>
  <c r="AI255" i="22"/>
  <c r="AI256" i="22"/>
  <c r="AI257" i="22"/>
  <c r="AI258" i="22"/>
  <c r="AI259" i="22"/>
  <c r="AI260" i="22"/>
  <c r="AI261" i="22"/>
  <c r="AI262" i="22"/>
  <c r="AI263" i="22"/>
  <c r="AI264" i="22"/>
  <c r="AI265" i="22"/>
  <c r="AI266" i="22"/>
  <c r="AI267" i="22"/>
  <c r="AI268" i="22"/>
  <c r="AI269" i="22"/>
  <c r="AI270" i="22"/>
  <c r="AI271" i="22"/>
  <c r="AI272" i="22"/>
  <c r="AI273" i="22"/>
  <c r="AI274" i="22"/>
  <c r="AI275" i="22"/>
  <c r="AI276" i="22"/>
  <c r="AI277" i="22"/>
  <c r="AI278" i="22"/>
  <c r="AI279" i="22"/>
  <c r="AI280" i="22"/>
  <c r="AI281" i="22"/>
  <c r="AI282" i="22"/>
  <c r="AI283" i="22"/>
  <c r="AI284" i="22"/>
  <c r="AI285" i="22"/>
  <c r="AI286" i="22"/>
  <c r="AI287" i="22"/>
  <c r="AI288" i="22"/>
  <c r="AI289" i="22"/>
  <c r="AI290" i="22"/>
  <c r="AI291" i="22"/>
  <c r="AI292" i="22"/>
  <c r="AI293" i="22"/>
  <c r="AI294" i="22"/>
  <c r="AI295" i="22"/>
  <c r="AI296" i="22"/>
  <c r="AI297" i="22"/>
  <c r="AI298" i="22"/>
  <c r="AI299" i="22"/>
  <c r="AI300" i="22"/>
  <c r="AI301" i="22"/>
  <c r="AI302" i="22"/>
  <c r="AI303" i="22"/>
  <c r="AI304" i="22"/>
  <c r="AI305" i="22"/>
  <c r="AI306" i="22"/>
  <c r="AI307" i="22"/>
  <c r="AI308" i="22"/>
  <c r="AI309" i="22"/>
  <c r="AI310" i="22"/>
  <c r="AI311" i="22"/>
  <c r="AI312" i="22"/>
  <c r="AI313" i="22"/>
  <c r="AI314" i="22"/>
  <c r="AI315" i="22"/>
  <c r="AI316" i="22"/>
  <c r="AI317" i="22"/>
  <c r="AI318" i="22"/>
  <c r="AI319" i="22"/>
  <c r="AI320" i="22"/>
  <c r="AI321" i="22"/>
  <c r="AI322" i="22"/>
  <c r="AI323" i="22"/>
  <c r="AI324" i="22"/>
  <c r="AI325" i="22"/>
  <c r="AI326" i="22"/>
  <c r="AI327" i="22"/>
  <c r="AI328" i="22"/>
  <c r="AI329" i="22"/>
  <c r="AI330" i="22"/>
  <c r="AI331" i="22"/>
  <c r="AI332" i="22"/>
  <c r="AI333" i="22"/>
  <c r="AI334" i="22"/>
  <c r="AI335" i="22"/>
  <c r="AI336" i="22"/>
  <c r="AI337" i="22"/>
  <c r="AI338" i="22"/>
  <c r="AI339" i="22"/>
  <c r="AI340" i="22"/>
  <c r="AI341" i="22"/>
  <c r="AI342" i="22"/>
  <c r="AI343" i="22"/>
  <c r="AI344" i="22"/>
  <c r="AI345" i="22"/>
  <c r="AI346" i="22"/>
  <c r="AI347" i="22"/>
  <c r="AI348" i="22"/>
  <c r="AI349" i="22"/>
  <c r="AI350" i="22"/>
  <c r="AI351" i="22"/>
  <c r="AI352" i="22"/>
  <c r="AI353" i="22"/>
  <c r="AI354" i="22"/>
  <c r="AI355" i="22"/>
  <c r="AI356" i="22"/>
  <c r="AI357" i="22"/>
  <c r="AI358" i="22"/>
  <c r="AI359" i="22"/>
  <c r="AI360" i="22"/>
  <c r="AI361" i="22"/>
  <c r="AI362" i="22"/>
  <c r="AI363" i="22"/>
  <c r="AI364" i="22"/>
  <c r="AI365" i="22"/>
  <c r="AI366" i="22"/>
  <c r="AI367" i="22"/>
  <c r="AI368" i="22"/>
  <c r="AI369" i="22"/>
  <c r="AI370" i="22"/>
  <c r="AI371" i="22"/>
  <c r="AI372" i="22"/>
  <c r="AI373" i="22"/>
  <c r="AI374" i="22"/>
  <c r="AI375" i="22"/>
  <c r="AI376" i="22"/>
  <c r="AI377" i="22"/>
  <c r="AI378" i="22"/>
  <c r="AI379" i="22"/>
  <c r="AI380" i="22"/>
  <c r="AI381" i="22"/>
  <c r="AI382" i="22"/>
  <c r="AI383" i="22"/>
  <c r="AI384" i="22"/>
  <c r="AI385" i="22"/>
  <c r="AI386" i="22"/>
  <c r="AI387" i="22"/>
  <c r="AI388" i="22"/>
  <c r="AI389" i="22"/>
  <c r="AI390" i="22"/>
  <c r="AI391" i="22"/>
  <c r="AI392" i="22"/>
  <c r="AI393" i="22"/>
  <c r="AI394" i="22"/>
  <c r="AI395" i="22"/>
  <c r="AI396" i="22"/>
  <c r="AI397" i="22"/>
  <c r="AI398" i="22"/>
  <c r="AI399" i="22"/>
  <c r="AI400" i="22"/>
  <c r="AI401" i="22"/>
  <c r="AI402" i="22"/>
  <c r="AI403" i="22"/>
  <c r="AI404" i="22"/>
  <c r="AI405" i="22"/>
  <c r="AI406" i="22"/>
  <c r="AI407" i="22"/>
  <c r="AI408" i="22"/>
  <c r="AI409" i="22"/>
  <c r="AI410" i="22"/>
  <c r="AI411" i="22"/>
  <c r="AI412" i="22"/>
  <c r="AI413" i="22"/>
  <c r="AI414" i="22"/>
  <c r="AI415" i="22"/>
  <c r="AI416" i="22"/>
  <c r="AI417" i="22"/>
  <c r="AI4" i="22"/>
  <c r="T5" i="22"/>
  <c r="T6" i="22"/>
  <c r="T7" i="22"/>
  <c r="T8" i="22"/>
  <c r="T9" i="22"/>
  <c r="T10" i="22"/>
  <c r="T11" i="22"/>
  <c r="T12" i="22"/>
  <c r="T13" i="22"/>
  <c r="T14" i="22"/>
  <c r="T15" i="22"/>
  <c r="T16" i="22"/>
  <c r="T17" i="22"/>
  <c r="T18" i="22"/>
  <c r="T19" i="22"/>
  <c r="T20" i="22"/>
  <c r="T21" i="22"/>
  <c r="T22" i="22"/>
  <c r="T23" i="22"/>
  <c r="T24" i="22"/>
  <c r="T25" i="22"/>
  <c r="T26" i="22"/>
  <c r="T27" i="22"/>
  <c r="T28" i="22"/>
  <c r="T29" i="22"/>
  <c r="T30" i="22"/>
  <c r="T31" i="22"/>
  <c r="T32" i="22"/>
  <c r="T33" i="22"/>
  <c r="T34" i="22"/>
  <c r="T35" i="22"/>
  <c r="T36" i="22"/>
  <c r="T37" i="22"/>
  <c r="T38" i="22"/>
  <c r="T39" i="22"/>
  <c r="T40" i="22"/>
  <c r="T41" i="22"/>
  <c r="T42" i="22"/>
  <c r="T43" i="22"/>
  <c r="T44" i="22"/>
  <c r="T45" i="22"/>
  <c r="T46" i="22"/>
  <c r="T47" i="22"/>
  <c r="T48" i="22"/>
  <c r="T49" i="22"/>
  <c r="T50" i="22"/>
  <c r="T51" i="22"/>
  <c r="T52" i="22"/>
  <c r="T53" i="22"/>
  <c r="T54" i="22"/>
  <c r="T55" i="22"/>
  <c r="T56" i="22"/>
  <c r="T57" i="22"/>
  <c r="T58" i="22"/>
  <c r="T59" i="22"/>
  <c r="T60" i="22"/>
  <c r="T61" i="22"/>
  <c r="T62" i="22"/>
  <c r="T63" i="22"/>
  <c r="T64" i="22"/>
  <c r="T65" i="22"/>
  <c r="T66" i="22"/>
  <c r="T67" i="22"/>
  <c r="T68" i="22"/>
  <c r="T69" i="22"/>
  <c r="T70" i="22"/>
  <c r="T71" i="22"/>
  <c r="T72" i="22"/>
  <c r="T73" i="22"/>
  <c r="T74" i="22"/>
  <c r="T75" i="22"/>
  <c r="T76" i="22"/>
  <c r="T77" i="22"/>
  <c r="T78" i="22"/>
  <c r="T79" i="22"/>
  <c r="T80" i="22"/>
  <c r="T81" i="22"/>
  <c r="T82" i="22"/>
  <c r="T83" i="22"/>
  <c r="T84" i="22"/>
  <c r="T85" i="22"/>
  <c r="T86" i="22"/>
  <c r="T87" i="22"/>
  <c r="T88" i="22"/>
  <c r="T89" i="22"/>
  <c r="T90" i="22"/>
  <c r="T91" i="22"/>
  <c r="T92" i="22"/>
  <c r="T93" i="22"/>
  <c r="T94" i="22"/>
  <c r="T95" i="22"/>
  <c r="T96" i="22"/>
  <c r="T97" i="22"/>
  <c r="T98" i="22"/>
  <c r="T99" i="22"/>
  <c r="T100" i="22"/>
  <c r="T101" i="22"/>
  <c r="T102" i="22"/>
  <c r="T103" i="22"/>
  <c r="T104" i="22"/>
  <c r="T105" i="22"/>
  <c r="T106" i="22"/>
  <c r="T107" i="22"/>
  <c r="T108" i="22"/>
  <c r="T109" i="22"/>
  <c r="T110" i="22"/>
  <c r="T111" i="22"/>
  <c r="T112" i="22"/>
  <c r="T113" i="22"/>
  <c r="T114" i="22"/>
  <c r="T115" i="22"/>
  <c r="T116" i="22"/>
  <c r="T117" i="22"/>
  <c r="T118" i="22"/>
  <c r="T119" i="22"/>
  <c r="T120" i="22"/>
  <c r="T121" i="22"/>
  <c r="T122" i="22"/>
  <c r="T123" i="22"/>
  <c r="T124" i="22"/>
  <c r="T125" i="22"/>
  <c r="T126" i="22"/>
  <c r="T127" i="22"/>
  <c r="T128" i="22"/>
  <c r="T129" i="22"/>
  <c r="T130" i="22"/>
  <c r="T131" i="22"/>
  <c r="T132" i="22"/>
  <c r="T133" i="22"/>
  <c r="T134" i="22"/>
  <c r="T135" i="22"/>
  <c r="T136" i="22"/>
  <c r="T137" i="22"/>
  <c r="T138" i="22"/>
  <c r="T139" i="22"/>
  <c r="T140" i="22"/>
  <c r="T141" i="22"/>
  <c r="T142" i="22"/>
  <c r="T143" i="22"/>
  <c r="T144" i="22"/>
  <c r="T145" i="22"/>
  <c r="T146" i="22"/>
  <c r="T147" i="22"/>
  <c r="T148" i="22"/>
  <c r="T149" i="22"/>
  <c r="T150" i="22"/>
  <c r="T151" i="22"/>
  <c r="T152" i="22"/>
  <c r="T153" i="22"/>
  <c r="T154" i="22"/>
  <c r="T155" i="22"/>
  <c r="T156" i="22"/>
  <c r="T157" i="22"/>
  <c r="T158" i="22"/>
  <c r="T159" i="22"/>
  <c r="T160" i="22"/>
  <c r="T161" i="22"/>
  <c r="T162" i="22"/>
  <c r="T163" i="22"/>
  <c r="T164" i="22"/>
  <c r="T165" i="22"/>
  <c r="T166" i="22"/>
  <c r="T167" i="22"/>
  <c r="T168" i="22"/>
  <c r="T169" i="22"/>
  <c r="T170" i="22"/>
  <c r="T171" i="22"/>
  <c r="T172" i="22"/>
  <c r="T173" i="22"/>
  <c r="T174" i="22"/>
  <c r="T175" i="22"/>
  <c r="T176" i="22"/>
  <c r="T177" i="22"/>
  <c r="T178" i="22"/>
  <c r="T179" i="22"/>
  <c r="T180" i="22"/>
  <c r="T181" i="22"/>
  <c r="T182" i="22"/>
  <c r="T183" i="22"/>
  <c r="T184" i="22"/>
  <c r="T185" i="22"/>
  <c r="T186" i="22"/>
  <c r="T187" i="22"/>
  <c r="T188" i="22"/>
  <c r="T189" i="22"/>
  <c r="T190" i="22"/>
  <c r="T191" i="22"/>
  <c r="T192" i="22"/>
  <c r="T193" i="22"/>
  <c r="T194" i="22"/>
  <c r="T195" i="22"/>
  <c r="T196" i="22"/>
  <c r="T197" i="22"/>
  <c r="T198" i="22"/>
  <c r="T199" i="22"/>
  <c r="T200" i="22"/>
  <c r="T201" i="22"/>
  <c r="T202" i="22"/>
  <c r="T203" i="22"/>
  <c r="T204" i="22"/>
  <c r="T205" i="22"/>
  <c r="T206" i="22"/>
  <c r="T207" i="22"/>
  <c r="T208" i="22"/>
  <c r="T209" i="22"/>
  <c r="T210" i="22"/>
  <c r="T211" i="22"/>
  <c r="T212" i="22"/>
  <c r="T213" i="22"/>
  <c r="T214" i="22"/>
  <c r="T215" i="22"/>
  <c r="T216" i="22"/>
  <c r="T217" i="22"/>
  <c r="T218" i="22"/>
  <c r="T219" i="22"/>
  <c r="T220" i="22"/>
  <c r="T221" i="22"/>
  <c r="T222" i="22"/>
  <c r="T223" i="22"/>
  <c r="T224" i="22"/>
  <c r="T225" i="22"/>
  <c r="T226" i="22"/>
  <c r="T227" i="22"/>
  <c r="T228" i="22"/>
  <c r="T229" i="22"/>
  <c r="T230" i="22"/>
  <c r="T231" i="22"/>
  <c r="T232" i="22"/>
  <c r="T233" i="22"/>
  <c r="T234" i="22"/>
  <c r="T235" i="22"/>
  <c r="T236" i="22"/>
  <c r="T237" i="22"/>
  <c r="T238" i="22"/>
  <c r="T239" i="22"/>
  <c r="T240" i="22"/>
  <c r="T241" i="22"/>
  <c r="T242" i="22"/>
  <c r="T243" i="22"/>
  <c r="T244" i="22"/>
  <c r="T245" i="22"/>
  <c r="T246" i="22"/>
  <c r="T247" i="22"/>
  <c r="T248" i="22"/>
  <c r="T249" i="22"/>
  <c r="T250" i="22"/>
  <c r="T251" i="22"/>
  <c r="T252" i="22"/>
  <c r="T253" i="22"/>
  <c r="T254" i="22"/>
  <c r="T255" i="22"/>
  <c r="T256" i="22"/>
  <c r="T257" i="22"/>
  <c r="T258" i="22"/>
  <c r="T259" i="22"/>
  <c r="T260" i="22"/>
  <c r="T261" i="22"/>
  <c r="T262" i="22"/>
  <c r="T263" i="22"/>
  <c r="T264" i="22"/>
  <c r="T265" i="22"/>
  <c r="T266" i="22"/>
  <c r="T267" i="22"/>
  <c r="T268" i="22"/>
  <c r="T269" i="22"/>
  <c r="T270" i="22"/>
  <c r="T271" i="22"/>
  <c r="T272" i="22"/>
  <c r="T273" i="22"/>
  <c r="T274" i="22"/>
  <c r="T275" i="22"/>
  <c r="T276" i="22"/>
  <c r="T277" i="22"/>
  <c r="T278" i="22"/>
  <c r="T279" i="22"/>
  <c r="T280" i="22"/>
  <c r="T281" i="22"/>
  <c r="T282" i="22"/>
  <c r="T283" i="22"/>
  <c r="T284" i="22"/>
  <c r="T285" i="22"/>
  <c r="T286" i="22"/>
  <c r="T287" i="22"/>
  <c r="T288" i="22"/>
  <c r="T289" i="22"/>
  <c r="T290" i="22"/>
  <c r="T291" i="22"/>
  <c r="T292" i="22"/>
  <c r="T293" i="22"/>
  <c r="T294" i="22"/>
  <c r="T295" i="22"/>
  <c r="T296" i="22"/>
  <c r="T297" i="22"/>
  <c r="T298" i="22"/>
  <c r="T299" i="22"/>
  <c r="T300" i="22"/>
  <c r="T301" i="22"/>
  <c r="T302" i="22"/>
  <c r="T303" i="22"/>
  <c r="T304" i="22"/>
  <c r="T305" i="22"/>
  <c r="T306" i="22"/>
  <c r="T307" i="22"/>
  <c r="T308" i="22"/>
  <c r="T309" i="22"/>
  <c r="T310" i="22"/>
  <c r="T311" i="22"/>
  <c r="T312" i="22"/>
  <c r="T313" i="22"/>
  <c r="T314" i="22"/>
  <c r="T315" i="22"/>
  <c r="T316" i="22"/>
  <c r="T317" i="22"/>
  <c r="T318" i="22"/>
  <c r="T319" i="22"/>
  <c r="T320" i="22"/>
  <c r="T321" i="22"/>
  <c r="T322" i="22"/>
  <c r="T323" i="22"/>
  <c r="T324" i="22"/>
  <c r="T325" i="22"/>
  <c r="T326" i="22"/>
  <c r="T327" i="22"/>
  <c r="T328" i="22"/>
  <c r="T329" i="22"/>
  <c r="T330" i="22"/>
  <c r="T331" i="22"/>
  <c r="T332" i="22"/>
  <c r="T333" i="22"/>
  <c r="T334" i="22"/>
  <c r="T335" i="22"/>
  <c r="T336" i="22"/>
  <c r="T337" i="22"/>
  <c r="T338" i="22"/>
  <c r="T339" i="22"/>
  <c r="T340" i="22"/>
  <c r="T341" i="22"/>
  <c r="T342" i="22"/>
  <c r="T343" i="22"/>
  <c r="T344" i="22"/>
  <c r="T345" i="22"/>
  <c r="T346" i="22"/>
  <c r="T347" i="22"/>
  <c r="T348" i="22"/>
  <c r="T349" i="22"/>
  <c r="T350" i="22"/>
  <c r="T351" i="22"/>
  <c r="T352" i="22"/>
  <c r="T353" i="22"/>
  <c r="T354" i="22"/>
  <c r="T355" i="22"/>
  <c r="T356" i="22"/>
  <c r="T357" i="22"/>
  <c r="T358" i="22"/>
  <c r="T359" i="22"/>
  <c r="T360" i="22"/>
  <c r="T361" i="22"/>
  <c r="T362" i="22"/>
  <c r="T363" i="22"/>
  <c r="T364" i="22"/>
  <c r="T365" i="22"/>
  <c r="T366" i="22"/>
  <c r="T367" i="22"/>
  <c r="T368" i="22"/>
  <c r="T369" i="22"/>
  <c r="T370" i="22"/>
  <c r="T371" i="22"/>
  <c r="T372" i="22"/>
  <c r="T373" i="22"/>
  <c r="T374" i="22"/>
  <c r="T375" i="22"/>
  <c r="T376" i="22"/>
  <c r="T377" i="22"/>
  <c r="T378" i="22"/>
  <c r="T379" i="22"/>
  <c r="T380" i="22"/>
  <c r="T381" i="22"/>
  <c r="T382" i="22"/>
  <c r="T383" i="22"/>
  <c r="T384" i="22"/>
  <c r="T385" i="22"/>
  <c r="T386" i="22"/>
  <c r="T387" i="22"/>
  <c r="T388" i="22"/>
  <c r="T389" i="22"/>
  <c r="T390" i="22"/>
  <c r="T391" i="22"/>
  <c r="T392" i="22"/>
  <c r="T393" i="22"/>
  <c r="T394" i="22"/>
  <c r="T395" i="22"/>
  <c r="T396" i="22"/>
  <c r="T397" i="22"/>
  <c r="T398" i="22"/>
  <c r="T399" i="22"/>
  <c r="T400" i="22"/>
  <c r="T401" i="22"/>
  <c r="T402" i="22"/>
  <c r="T403" i="22"/>
  <c r="T404" i="22"/>
  <c r="T405" i="22"/>
  <c r="T406" i="22"/>
  <c r="T407" i="22"/>
  <c r="T408" i="22"/>
  <c r="T409" i="22"/>
  <c r="T410" i="22"/>
  <c r="T411" i="22"/>
  <c r="T412" i="22"/>
  <c r="T413" i="22"/>
  <c r="T414" i="22"/>
  <c r="T415" i="22"/>
  <c r="T416" i="22"/>
  <c r="T417" i="22"/>
  <c r="T4" i="22"/>
  <c r="U5" i="22"/>
  <c r="V5" i="22"/>
  <c r="W5" i="22"/>
  <c r="X5" i="22"/>
  <c r="Y5" i="22"/>
  <c r="Z5" i="22"/>
  <c r="AA5" i="22"/>
  <c r="U6" i="22"/>
  <c r="V6" i="22"/>
  <c r="W6" i="22"/>
  <c r="X6" i="22"/>
  <c r="Y6" i="22"/>
  <c r="Z6" i="22"/>
  <c r="AA6" i="22"/>
  <c r="U7" i="22"/>
  <c r="V7" i="22"/>
  <c r="W7" i="22"/>
  <c r="X7" i="22"/>
  <c r="Y7" i="22"/>
  <c r="Z7" i="22"/>
  <c r="AA7" i="22"/>
  <c r="U8" i="22"/>
  <c r="V8" i="22"/>
  <c r="W8" i="22"/>
  <c r="X8" i="22"/>
  <c r="Y8" i="22"/>
  <c r="Z8" i="22"/>
  <c r="AA8" i="22"/>
  <c r="U9" i="22"/>
  <c r="V9" i="22"/>
  <c r="W9" i="22"/>
  <c r="X9" i="22"/>
  <c r="Y9" i="22"/>
  <c r="Z9" i="22"/>
  <c r="AA9" i="22"/>
  <c r="U10" i="22"/>
  <c r="V10" i="22"/>
  <c r="W10" i="22"/>
  <c r="X10" i="22"/>
  <c r="Y10" i="22"/>
  <c r="Z10" i="22"/>
  <c r="AA10" i="22"/>
  <c r="U11" i="22"/>
  <c r="V11" i="22"/>
  <c r="W11" i="22"/>
  <c r="X11" i="22"/>
  <c r="Y11" i="22"/>
  <c r="Z11" i="22"/>
  <c r="AA11" i="22"/>
  <c r="U12" i="22"/>
  <c r="V12" i="22"/>
  <c r="W12" i="22"/>
  <c r="X12" i="22"/>
  <c r="Y12" i="22"/>
  <c r="Z12" i="22"/>
  <c r="AA12" i="22"/>
  <c r="U13" i="22"/>
  <c r="V13" i="22"/>
  <c r="W13" i="22"/>
  <c r="X13" i="22"/>
  <c r="Y13" i="22"/>
  <c r="Z13" i="22"/>
  <c r="AA13" i="22"/>
  <c r="U14" i="22"/>
  <c r="V14" i="22"/>
  <c r="W14" i="22"/>
  <c r="X14" i="22"/>
  <c r="Y14" i="22"/>
  <c r="Z14" i="22"/>
  <c r="AA14" i="22"/>
  <c r="U15" i="22"/>
  <c r="V15" i="22"/>
  <c r="W15" i="22"/>
  <c r="X15" i="22"/>
  <c r="Y15" i="22"/>
  <c r="Z15" i="22"/>
  <c r="AA15" i="22"/>
  <c r="U16" i="22"/>
  <c r="V16" i="22"/>
  <c r="W16" i="22"/>
  <c r="X16" i="22"/>
  <c r="Y16" i="22"/>
  <c r="Z16" i="22"/>
  <c r="AA16" i="22"/>
  <c r="U17" i="22"/>
  <c r="V17" i="22"/>
  <c r="W17" i="22"/>
  <c r="X17" i="22"/>
  <c r="Y17" i="22"/>
  <c r="Z17" i="22"/>
  <c r="AA17" i="22"/>
  <c r="U18" i="22"/>
  <c r="V18" i="22"/>
  <c r="W18" i="22"/>
  <c r="X18" i="22"/>
  <c r="Y18" i="22"/>
  <c r="Z18" i="22"/>
  <c r="AA18" i="22"/>
  <c r="U19" i="22"/>
  <c r="V19" i="22"/>
  <c r="W19" i="22"/>
  <c r="X19" i="22"/>
  <c r="Y19" i="22"/>
  <c r="Z19" i="22"/>
  <c r="AA19" i="22"/>
  <c r="U20" i="22"/>
  <c r="V20" i="22"/>
  <c r="W20" i="22"/>
  <c r="X20" i="22"/>
  <c r="Y20" i="22"/>
  <c r="Z20" i="22"/>
  <c r="AA20" i="22"/>
  <c r="U21" i="22"/>
  <c r="V21" i="22"/>
  <c r="W21" i="22"/>
  <c r="X21" i="22"/>
  <c r="Y21" i="22"/>
  <c r="Z21" i="22"/>
  <c r="AA21" i="22"/>
  <c r="U22" i="22"/>
  <c r="V22" i="22"/>
  <c r="W22" i="22"/>
  <c r="X22" i="22"/>
  <c r="Y22" i="22"/>
  <c r="Z22" i="22"/>
  <c r="AA22" i="22"/>
  <c r="U23" i="22"/>
  <c r="V23" i="22"/>
  <c r="W23" i="22"/>
  <c r="X23" i="22"/>
  <c r="Y23" i="22"/>
  <c r="Z23" i="22"/>
  <c r="AA23" i="22"/>
  <c r="U24" i="22"/>
  <c r="V24" i="22"/>
  <c r="W24" i="22"/>
  <c r="X24" i="22"/>
  <c r="Y24" i="22"/>
  <c r="Z24" i="22"/>
  <c r="AA24" i="22"/>
  <c r="U25" i="22"/>
  <c r="V25" i="22"/>
  <c r="W25" i="22"/>
  <c r="X25" i="22"/>
  <c r="Y25" i="22"/>
  <c r="Z25" i="22"/>
  <c r="AA25" i="22"/>
  <c r="U26" i="22"/>
  <c r="V26" i="22"/>
  <c r="W26" i="22"/>
  <c r="X26" i="22"/>
  <c r="Y26" i="22"/>
  <c r="Z26" i="22"/>
  <c r="AA26" i="22"/>
  <c r="U27" i="22"/>
  <c r="V27" i="22"/>
  <c r="W27" i="22"/>
  <c r="X27" i="22"/>
  <c r="Y27" i="22"/>
  <c r="Z27" i="22"/>
  <c r="AA27" i="22"/>
  <c r="U28" i="22"/>
  <c r="V28" i="22"/>
  <c r="W28" i="22"/>
  <c r="X28" i="22"/>
  <c r="Y28" i="22"/>
  <c r="Z28" i="22"/>
  <c r="AA28" i="22"/>
  <c r="U29" i="22"/>
  <c r="V29" i="22"/>
  <c r="W29" i="22"/>
  <c r="X29" i="22"/>
  <c r="Y29" i="22"/>
  <c r="Z29" i="22"/>
  <c r="AA29" i="22"/>
  <c r="U30" i="22"/>
  <c r="V30" i="22"/>
  <c r="W30" i="22"/>
  <c r="X30" i="22"/>
  <c r="Y30" i="22"/>
  <c r="Z30" i="22"/>
  <c r="AA30" i="22"/>
  <c r="U31" i="22"/>
  <c r="V31" i="22"/>
  <c r="W31" i="22"/>
  <c r="X31" i="22"/>
  <c r="Y31" i="22"/>
  <c r="Z31" i="22"/>
  <c r="AA31" i="22"/>
  <c r="U32" i="22"/>
  <c r="V32" i="22"/>
  <c r="W32" i="22"/>
  <c r="X32" i="22"/>
  <c r="Y32" i="22"/>
  <c r="Z32" i="22"/>
  <c r="AA32" i="22"/>
  <c r="U33" i="22"/>
  <c r="V33" i="22"/>
  <c r="W33" i="22"/>
  <c r="X33" i="22"/>
  <c r="Y33" i="22"/>
  <c r="Z33" i="22"/>
  <c r="AA33" i="22"/>
  <c r="U34" i="22"/>
  <c r="V34" i="22"/>
  <c r="W34" i="22"/>
  <c r="X34" i="22"/>
  <c r="Y34" i="22"/>
  <c r="Z34" i="22"/>
  <c r="AA34" i="22"/>
  <c r="U35" i="22"/>
  <c r="V35" i="22"/>
  <c r="W35" i="22"/>
  <c r="X35" i="22"/>
  <c r="Y35" i="22"/>
  <c r="Z35" i="22"/>
  <c r="AA35" i="22"/>
  <c r="U36" i="22"/>
  <c r="V36" i="22"/>
  <c r="W36" i="22"/>
  <c r="X36" i="22"/>
  <c r="Y36" i="22"/>
  <c r="Z36" i="22"/>
  <c r="AA36" i="22"/>
  <c r="U37" i="22"/>
  <c r="V37" i="22"/>
  <c r="W37" i="22"/>
  <c r="X37" i="22"/>
  <c r="Y37" i="22"/>
  <c r="Z37" i="22"/>
  <c r="AA37" i="22"/>
  <c r="U38" i="22"/>
  <c r="V38" i="22"/>
  <c r="W38" i="22"/>
  <c r="X38" i="22"/>
  <c r="Y38" i="22"/>
  <c r="Z38" i="22"/>
  <c r="AA38" i="22"/>
  <c r="U39" i="22"/>
  <c r="V39" i="22"/>
  <c r="W39" i="22"/>
  <c r="X39" i="22"/>
  <c r="Y39" i="22"/>
  <c r="Z39" i="22"/>
  <c r="AA39" i="22"/>
  <c r="U40" i="22"/>
  <c r="V40" i="22"/>
  <c r="W40" i="22"/>
  <c r="X40" i="22"/>
  <c r="Y40" i="22"/>
  <c r="Z40" i="22"/>
  <c r="AA40" i="22"/>
  <c r="U41" i="22"/>
  <c r="V41" i="22"/>
  <c r="W41" i="22"/>
  <c r="X41" i="22"/>
  <c r="Y41" i="22"/>
  <c r="Z41" i="22"/>
  <c r="AA41" i="22"/>
  <c r="U42" i="22"/>
  <c r="V42" i="22"/>
  <c r="W42" i="22"/>
  <c r="X42" i="22"/>
  <c r="Y42" i="22"/>
  <c r="Z42" i="22"/>
  <c r="AA42" i="22"/>
  <c r="U43" i="22"/>
  <c r="V43" i="22"/>
  <c r="W43" i="22"/>
  <c r="X43" i="22"/>
  <c r="Y43" i="22"/>
  <c r="Z43" i="22"/>
  <c r="AA43" i="22"/>
  <c r="U44" i="22"/>
  <c r="V44" i="22"/>
  <c r="W44" i="22"/>
  <c r="X44" i="22"/>
  <c r="Y44" i="22"/>
  <c r="Z44" i="22"/>
  <c r="AA44" i="22"/>
  <c r="U45" i="22"/>
  <c r="V45" i="22"/>
  <c r="W45" i="22"/>
  <c r="X45" i="22"/>
  <c r="Y45" i="22"/>
  <c r="Z45" i="22"/>
  <c r="AA45" i="22"/>
  <c r="U46" i="22"/>
  <c r="V46" i="22"/>
  <c r="W46" i="22"/>
  <c r="X46" i="22"/>
  <c r="Y46" i="22"/>
  <c r="Z46" i="22"/>
  <c r="AA46" i="22"/>
  <c r="U47" i="22"/>
  <c r="V47" i="22"/>
  <c r="W47" i="22"/>
  <c r="X47" i="22"/>
  <c r="Y47" i="22"/>
  <c r="Z47" i="22"/>
  <c r="AA47" i="22"/>
  <c r="U48" i="22"/>
  <c r="V48" i="22"/>
  <c r="W48" i="22"/>
  <c r="X48" i="22"/>
  <c r="Y48" i="22"/>
  <c r="Z48" i="22"/>
  <c r="AA48" i="22"/>
  <c r="U49" i="22"/>
  <c r="V49" i="22"/>
  <c r="W49" i="22"/>
  <c r="X49" i="22"/>
  <c r="Y49" i="22"/>
  <c r="Z49" i="22"/>
  <c r="AA49" i="22"/>
  <c r="U50" i="22"/>
  <c r="V50" i="22"/>
  <c r="W50" i="22"/>
  <c r="X50" i="22"/>
  <c r="Y50" i="22"/>
  <c r="Z50" i="22"/>
  <c r="AA50" i="22"/>
  <c r="U51" i="22"/>
  <c r="V51" i="22"/>
  <c r="W51" i="22"/>
  <c r="X51" i="22"/>
  <c r="Y51" i="22"/>
  <c r="Z51" i="22"/>
  <c r="AA51" i="22"/>
  <c r="U52" i="22"/>
  <c r="V52" i="22"/>
  <c r="W52" i="22"/>
  <c r="X52" i="22"/>
  <c r="Y52" i="22"/>
  <c r="Z52" i="22"/>
  <c r="AA52" i="22"/>
  <c r="U53" i="22"/>
  <c r="V53" i="22"/>
  <c r="W53" i="22"/>
  <c r="X53" i="22"/>
  <c r="Y53" i="22"/>
  <c r="Z53" i="22"/>
  <c r="AA53" i="22"/>
  <c r="U54" i="22"/>
  <c r="V54" i="22"/>
  <c r="W54" i="22"/>
  <c r="X54" i="22"/>
  <c r="Y54" i="22"/>
  <c r="Z54" i="22"/>
  <c r="AA54" i="22"/>
  <c r="U55" i="22"/>
  <c r="V55" i="22"/>
  <c r="W55" i="22"/>
  <c r="X55" i="22"/>
  <c r="Y55" i="22"/>
  <c r="Z55" i="22"/>
  <c r="AA55" i="22"/>
  <c r="U56" i="22"/>
  <c r="V56" i="22"/>
  <c r="W56" i="22"/>
  <c r="X56" i="22"/>
  <c r="Y56" i="22"/>
  <c r="Z56" i="22"/>
  <c r="AA56" i="22"/>
  <c r="U57" i="22"/>
  <c r="V57" i="22"/>
  <c r="W57" i="22"/>
  <c r="X57" i="22"/>
  <c r="Y57" i="22"/>
  <c r="Z57" i="22"/>
  <c r="AA57" i="22"/>
  <c r="U58" i="22"/>
  <c r="V58" i="22"/>
  <c r="W58" i="22"/>
  <c r="X58" i="22"/>
  <c r="Y58" i="22"/>
  <c r="Z58" i="22"/>
  <c r="AA58" i="22"/>
  <c r="U59" i="22"/>
  <c r="V59" i="22"/>
  <c r="W59" i="22"/>
  <c r="X59" i="22"/>
  <c r="Y59" i="22"/>
  <c r="Z59" i="22"/>
  <c r="AA59" i="22"/>
  <c r="U60" i="22"/>
  <c r="V60" i="22"/>
  <c r="W60" i="22"/>
  <c r="X60" i="22"/>
  <c r="Y60" i="22"/>
  <c r="Z60" i="22"/>
  <c r="AA60" i="22"/>
  <c r="U61" i="22"/>
  <c r="V61" i="22"/>
  <c r="W61" i="22"/>
  <c r="X61" i="22"/>
  <c r="Y61" i="22"/>
  <c r="Z61" i="22"/>
  <c r="AA61" i="22"/>
  <c r="U62" i="22"/>
  <c r="V62" i="22"/>
  <c r="W62" i="22"/>
  <c r="X62" i="22"/>
  <c r="Y62" i="22"/>
  <c r="Z62" i="22"/>
  <c r="AA62" i="22"/>
  <c r="U63" i="22"/>
  <c r="V63" i="22"/>
  <c r="W63" i="22"/>
  <c r="X63" i="22"/>
  <c r="Y63" i="22"/>
  <c r="Z63" i="22"/>
  <c r="AA63" i="22"/>
  <c r="U64" i="22"/>
  <c r="V64" i="22"/>
  <c r="W64" i="22"/>
  <c r="X64" i="22"/>
  <c r="Y64" i="22"/>
  <c r="Z64" i="22"/>
  <c r="AA64" i="22"/>
  <c r="U65" i="22"/>
  <c r="V65" i="22"/>
  <c r="W65" i="22"/>
  <c r="X65" i="22"/>
  <c r="Y65" i="22"/>
  <c r="Z65" i="22"/>
  <c r="AA65" i="22"/>
  <c r="U66" i="22"/>
  <c r="V66" i="22"/>
  <c r="W66" i="22"/>
  <c r="X66" i="22"/>
  <c r="Y66" i="22"/>
  <c r="Z66" i="22"/>
  <c r="AA66" i="22"/>
  <c r="U67" i="22"/>
  <c r="V67" i="22"/>
  <c r="W67" i="22"/>
  <c r="X67" i="22"/>
  <c r="Y67" i="22"/>
  <c r="Z67" i="22"/>
  <c r="AA67" i="22"/>
  <c r="U68" i="22"/>
  <c r="V68" i="22"/>
  <c r="W68" i="22"/>
  <c r="X68" i="22"/>
  <c r="Y68" i="22"/>
  <c r="Z68" i="22"/>
  <c r="AA68" i="22"/>
  <c r="U69" i="22"/>
  <c r="V69" i="22"/>
  <c r="W69" i="22"/>
  <c r="X69" i="22"/>
  <c r="Y69" i="22"/>
  <c r="Z69" i="22"/>
  <c r="AA69" i="22"/>
  <c r="U70" i="22"/>
  <c r="V70" i="22"/>
  <c r="W70" i="22"/>
  <c r="X70" i="22"/>
  <c r="Y70" i="22"/>
  <c r="Z70" i="22"/>
  <c r="AA70" i="22"/>
  <c r="U71" i="22"/>
  <c r="V71" i="22"/>
  <c r="W71" i="22"/>
  <c r="X71" i="22"/>
  <c r="Y71" i="22"/>
  <c r="Z71" i="22"/>
  <c r="AA71" i="22"/>
  <c r="U72" i="22"/>
  <c r="V72" i="22"/>
  <c r="W72" i="22"/>
  <c r="X72" i="22"/>
  <c r="Y72" i="22"/>
  <c r="Z72" i="22"/>
  <c r="AA72" i="22"/>
  <c r="U73" i="22"/>
  <c r="V73" i="22"/>
  <c r="W73" i="22"/>
  <c r="X73" i="22"/>
  <c r="Y73" i="22"/>
  <c r="Z73" i="22"/>
  <c r="AA73" i="22"/>
  <c r="U74" i="22"/>
  <c r="V74" i="22"/>
  <c r="W74" i="22"/>
  <c r="X74" i="22"/>
  <c r="Y74" i="22"/>
  <c r="Z74" i="22"/>
  <c r="AA74" i="22"/>
  <c r="U75" i="22"/>
  <c r="V75" i="22"/>
  <c r="W75" i="22"/>
  <c r="X75" i="22"/>
  <c r="Y75" i="22"/>
  <c r="Z75" i="22"/>
  <c r="AA75" i="22"/>
  <c r="U76" i="22"/>
  <c r="V76" i="22"/>
  <c r="W76" i="22"/>
  <c r="X76" i="22"/>
  <c r="Y76" i="22"/>
  <c r="Z76" i="22"/>
  <c r="AA76" i="22"/>
  <c r="U77" i="22"/>
  <c r="V77" i="22"/>
  <c r="W77" i="22"/>
  <c r="X77" i="22"/>
  <c r="Y77" i="22"/>
  <c r="Z77" i="22"/>
  <c r="AA77" i="22"/>
  <c r="U78" i="22"/>
  <c r="V78" i="22"/>
  <c r="W78" i="22"/>
  <c r="X78" i="22"/>
  <c r="Y78" i="22"/>
  <c r="Z78" i="22"/>
  <c r="AA78" i="22"/>
  <c r="U79" i="22"/>
  <c r="V79" i="22"/>
  <c r="W79" i="22"/>
  <c r="X79" i="22"/>
  <c r="Y79" i="22"/>
  <c r="Z79" i="22"/>
  <c r="AA79" i="22"/>
  <c r="U80" i="22"/>
  <c r="V80" i="22"/>
  <c r="W80" i="22"/>
  <c r="X80" i="22"/>
  <c r="Y80" i="22"/>
  <c r="Z80" i="22"/>
  <c r="AA80" i="22"/>
  <c r="U81" i="22"/>
  <c r="V81" i="22"/>
  <c r="W81" i="22"/>
  <c r="X81" i="22"/>
  <c r="Y81" i="22"/>
  <c r="Z81" i="22"/>
  <c r="AA81" i="22"/>
  <c r="U82" i="22"/>
  <c r="V82" i="22"/>
  <c r="W82" i="22"/>
  <c r="X82" i="22"/>
  <c r="Y82" i="22"/>
  <c r="Z82" i="22"/>
  <c r="AA82" i="22"/>
  <c r="U83" i="22"/>
  <c r="V83" i="22"/>
  <c r="W83" i="22"/>
  <c r="X83" i="22"/>
  <c r="Y83" i="22"/>
  <c r="Z83" i="22"/>
  <c r="AA83" i="22"/>
  <c r="U84" i="22"/>
  <c r="V84" i="22"/>
  <c r="W84" i="22"/>
  <c r="X84" i="22"/>
  <c r="Y84" i="22"/>
  <c r="Z84" i="22"/>
  <c r="AA84" i="22"/>
  <c r="U85" i="22"/>
  <c r="V85" i="22"/>
  <c r="W85" i="22"/>
  <c r="X85" i="22"/>
  <c r="Y85" i="22"/>
  <c r="Z85" i="22"/>
  <c r="AA85" i="22"/>
  <c r="U86" i="22"/>
  <c r="V86" i="22"/>
  <c r="W86" i="22"/>
  <c r="X86" i="22"/>
  <c r="Y86" i="22"/>
  <c r="Z86" i="22"/>
  <c r="AA86" i="22"/>
  <c r="U87" i="22"/>
  <c r="V87" i="22"/>
  <c r="W87" i="22"/>
  <c r="X87" i="22"/>
  <c r="Y87" i="22"/>
  <c r="Z87" i="22"/>
  <c r="AA87" i="22"/>
  <c r="U88" i="22"/>
  <c r="V88" i="22"/>
  <c r="W88" i="22"/>
  <c r="X88" i="22"/>
  <c r="Y88" i="22"/>
  <c r="Z88" i="22"/>
  <c r="AA88" i="22"/>
  <c r="U89" i="22"/>
  <c r="V89" i="22"/>
  <c r="W89" i="22"/>
  <c r="X89" i="22"/>
  <c r="Y89" i="22"/>
  <c r="Z89" i="22"/>
  <c r="AA89" i="22"/>
  <c r="U90" i="22"/>
  <c r="V90" i="22"/>
  <c r="W90" i="22"/>
  <c r="X90" i="22"/>
  <c r="Y90" i="22"/>
  <c r="Z90" i="22"/>
  <c r="AA90" i="22"/>
  <c r="U91" i="22"/>
  <c r="V91" i="22"/>
  <c r="W91" i="22"/>
  <c r="X91" i="22"/>
  <c r="Y91" i="22"/>
  <c r="Z91" i="22"/>
  <c r="AA91" i="22"/>
  <c r="U92" i="22"/>
  <c r="V92" i="22"/>
  <c r="W92" i="22"/>
  <c r="X92" i="22"/>
  <c r="Y92" i="22"/>
  <c r="Z92" i="22"/>
  <c r="AA92" i="22"/>
  <c r="U93" i="22"/>
  <c r="V93" i="22"/>
  <c r="W93" i="22"/>
  <c r="X93" i="22"/>
  <c r="Y93" i="22"/>
  <c r="Z93" i="22"/>
  <c r="AA93" i="22"/>
  <c r="U94" i="22"/>
  <c r="V94" i="22"/>
  <c r="W94" i="22"/>
  <c r="X94" i="22"/>
  <c r="Y94" i="22"/>
  <c r="Z94" i="22"/>
  <c r="AA94" i="22"/>
  <c r="U95" i="22"/>
  <c r="V95" i="22"/>
  <c r="W95" i="22"/>
  <c r="X95" i="22"/>
  <c r="Y95" i="22"/>
  <c r="Z95" i="22"/>
  <c r="AA95" i="22"/>
  <c r="U96" i="22"/>
  <c r="V96" i="22"/>
  <c r="W96" i="22"/>
  <c r="X96" i="22"/>
  <c r="Y96" i="22"/>
  <c r="Z96" i="22"/>
  <c r="AA96" i="22"/>
  <c r="U97" i="22"/>
  <c r="V97" i="22"/>
  <c r="W97" i="22"/>
  <c r="X97" i="22"/>
  <c r="Y97" i="22"/>
  <c r="Z97" i="22"/>
  <c r="AA97" i="22"/>
  <c r="U98" i="22"/>
  <c r="V98" i="22"/>
  <c r="W98" i="22"/>
  <c r="X98" i="22"/>
  <c r="Y98" i="22"/>
  <c r="Z98" i="22"/>
  <c r="AA98" i="22"/>
  <c r="U99" i="22"/>
  <c r="V99" i="22"/>
  <c r="W99" i="22"/>
  <c r="X99" i="22"/>
  <c r="Y99" i="22"/>
  <c r="Z99" i="22"/>
  <c r="AA99" i="22"/>
  <c r="U100" i="22"/>
  <c r="V100" i="22"/>
  <c r="W100" i="22"/>
  <c r="X100" i="22"/>
  <c r="Y100" i="22"/>
  <c r="Z100" i="22"/>
  <c r="AA100" i="22"/>
  <c r="U101" i="22"/>
  <c r="V101" i="22"/>
  <c r="W101" i="22"/>
  <c r="X101" i="22"/>
  <c r="Y101" i="22"/>
  <c r="Z101" i="22"/>
  <c r="AA101" i="22"/>
  <c r="U102" i="22"/>
  <c r="V102" i="22"/>
  <c r="W102" i="22"/>
  <c r="X102" i="22"/>
  <c r="Y102" i="22"/>
  <c r="Z102" i="22"/>
  <c r="AA102" i="22"/>
  <c r="U103" i="22"/>
  <c r="V103" i="22"/>
  <c r="W103" i="22"/>
  <c r="X103" i="22"/>
  <c r="Y103" i="22"/>
  <c r="Z103" i="22"/>
  <c r="AA103" i="22"/>
  <c r="U104" i="22"/>
  <c r="V104" i="22"/>
  <c r="W104" i="22"/>
  <c r="X104" i="22"/>
  <c r="Y104" i="22"/>
  <c r="Z104" i="22"/>
  <c r="AA104" i="22"/>
  <c r="U105" i="22"/>
  <c r="V105" i="22"/>
  <c r="W105" i="22"/>
  <c r="X105" i="22"/>
  <c r="Y105" i="22"/>
  <c r="Z105" i="22"/>
  <c r="AA105" i="22"/>
  <c r="U106" i="22"/>
  <c r="V106" i="22"/>
  <c r="W106" i="22"/>
  <c r="X106" i="22"/>
  <c r="Y106" i="22"/>
  <c r="Z106" i="22"/>
  <c r="AA106" i="22"/>
  <c r="U107" i="22"/>
  <c r="V107" i="22"/>
  <c r="W107" i="22"/>
  <c r="X107" i="22"/>
  <c r="Y107" i="22"/>
  <c r="Z107" i="22"/>
  <c r="AA107" i="22"/>
  <c r="U108" i="22"/>
  <c r="V108" i="22"/>
  <c r="W108" i="22"/>
  <c r="X108" i="22"/>
  <c r="Y108" i="22"/>
  <c r="Z108" i="22"/>
  <c r="AA108" i="22"/>
  <c r="U109" i="22"/>
  <c r="V109" i="22"/>
  <c r="W109" i="22"/>
  <c r="X109" i="22"/>
  <c r="Y109" i="22"/>
  <c r="Z109" i="22"/>
  <c r="AA109" i="22"/>
  <c r="U110" i="22"/>
  <c r="V110" i="22"/>
  <c r="W110" i="22"/>
  <c r="X110" i="22"/>
  <c r="Y110" i="22"/>
  <c r="Z110" i="22"/>
  <c r="AA110" i="22"/>
  <c r="U111" i="22"/>
  <c r="V111" i="22"/>
  <c r="W111" i="22"/>
  <c r="X111" i="22"/>
  <c r="Y111" i="22"/>
  <c r="Z111" i="22"/>
  <c r="AA111" i="22"/>
  <c r="U112" i="22"/>
  <c r="V112" i="22"/>
  <c r="W112" i="22"/>
  <c r="X112" i="22"/>
  <c r="Y112" i="22"/>
  <c r="Z112" i="22"/>
  <c r="AA112" i="22"/>
  <c r="U113" i="22"/>
  <c r="V113" i="22"/>
  <c r="W113" i="22"/>
  <c r="X113" i="22"/>
  <c r="Y113" i="22"/>
  <c r="Z113" i="22"/>
  <c r="AA113" i="22"/>
  <c r="U114" i="22"/>
  <c r="V114" i="22"/>
  <c r="W114" i="22"/>
  <c r="X114" i="22"/>
  <c r="Y114" i="22"/>
  <c r="Z114" i="22"/>
  <c r="AA114" i="22"/>
  <c r="U115" i="22"/>
  <c r="V115" i="22"/>
  <c r="W115" i="22"/>
  <c r="X115" i="22"/>
  <c r="Y115" i="22"/>
  <c r="Z115" i="22"/>
  <c r="AA115" i="22"/>
  <c r="U116" i="22"/>
  <c r="V116" i="22"/>
  <c r="W116" i="22"/>
  <c r="X116" i="22"/>
  <c r="Y116" i="22"/>
  <c r="Z116" i="22"/>
  <c r="AA116" i="22"/>
  <c r="U117" i="22"/>
  <c r="V117" i="22"/>
  <c r="W117" i="22"/>
  <c r="X117" i="22"/>
  <c r="Y117" i="22"/>
  <c r="Z117" i="22"/>
  <c r="AA117" i="22"/>
  <c r="U118" i="22"/>
  <c r="V118" i="22"/>
  <c r="W118" i="22"/>
  <c r="X118" i="22"/>
  <c r="Y118" i="22"/>
  <c r="Z118" i="22"/>
  <c r="AA118" i="22"/>
  <c r="U119" i="22"/>
  <c r="V119" i="22"/>
  <c r="W119" i="22"/>
  <c r="X119" i="22"/>
  <c r="Y119" i="22"/>
  <c r="Z119" i="22"/>
  <c r="AA119" i="22"/>
  <c r="U120" i="22"/>
  <c r="V120" i="22"/>
  <c r="W120" i="22"/>
  <c r="X120" i="22"/>
  <c r="Y120" i="22"/>
  <c r="Z120" i="22"/>
  <c r="AA120" i="22"/>
  <c r="U121" i="22"/>
  <c r="V121" i="22"/>
  <c r="W121" i="22"/>
  <c r="X121" i="22"/>
  <c r="Y121" i="22"/>
  <c r="Z121" i="22"/>
  <c r="AA121" i="22"/>
  <c r="U122" i="22"/>
  <c r="V122" i="22"/>
  <c r="W122" i="22"/>
  <c r="X122" i="22"/>
  <c r="Y122" i="22"/>
  <c r="Z122" i="22"/>
  <c r="AA122" i="22"/>
  <c r="U123" i="22"/>
  <c r="V123" i="22"/>
  <c r="W123" i="22"/>
  <c r="X123" i="22"/>
  <c r="Y123" i="22"/>
  <c r="Z123" i="22"/>
  <c r="AA123" i="22"/>
  <c r="U124" i="22"/>
  <c r="V124" i="22"/>
  <c r="W124" i="22"/>
  <c r="X124" i="22"/>
  <c r="Y124" i="22"/>
  <c r="Z124" i="22"/>
  <c r="AA124" i="22"/>
  <c r="U125" i="22"/>
  <c r="V125" i="22"/>
  <c r="W125" i="22"/>
  <c r="X125" i="22"/>
  <c r="Y125" i="22"/>
  <c r="Z125" i="22"/>
  <c r="AA125" i="22"/>
  <c r="U126" i="22"/>
  <c r="V126" i="22"/>
  <c r="W126" i="22"/>
  <c r="X126" i="22"/>
  <c r="Y126" i="22"/>
  <c r="Z126" i="22"/>
  <c r="AA126" i="22"/>
  <c r="U127" i="22"/>
  <c r="V127" i="22"/>
  <c r="W127" i="22"/>
  <c r="X127" i="22"/>
  <c r="Y127" i="22"/>
  <c r="Z127" i="22"/>
  <c r="AA127" i="22"/>
  <c r="U128" i="22"/>
  <c r="V128" i="22"/>
  <c r="W128" i="22"/>
  <c r="X128" i="22"/>
  <c r="Y128" i="22"/>
  <c r="Z128" i="22"/>
  <c r="AA128" i="22"/>
  <c r="U129" i="22"/>
  <c r="V129" i="22"/>
  <c r="W129" i="22"/>
  <c r="X129" i="22"/>
  <c r="Y129" i="22"/>
  <c r="Z129" i="22"/>
  <c r="AA129" i="22"/>
  <c r="U130" i="22"/>
  <c r="V130" i="22"/>
  <c r="W130" i="22"/>
  <c r="X130" i="22"/>
  <c r="Y130" i="22"/>
  <c r="Z130" i="22"/>
  <c r="AA130" i="22"/>
  <c r="U131" i="22"/>
  <c r="V131" i="22"/>
  <c r="W131" i="22"/>
  <c r="X131" i="22"/>
  <c r="Y131" i="22"/>
  <c r="Z131" i="22"/>
  <c r="AA131" i="22"/>
  <c r="U132" i="22"/>
  <c r="V132" i="22"/>
  <c r="W132" i="22"/>
  <c r="X132" i="22"/>
  <c r="Y132" i="22"/>
  <c r="Z132" i="22"/>
  <c r="AA132" i="22"/>
  <c r="U133" i="22"/>
  <c r="V133" i="22"/>
  <c r="W133" i="22"/>
  <c r="X133" i="22"/>
  <c r="Y133" i="22"/>
  <c r="Z133" i="22"/>
  <c r="AA133" i="22"/>
  <c r="U134" i="22"/>
  <c r="V134" i="22"/>
  <c r="W134" i="22"/>
  <c r="X134" i="22"/>
  <c r="Y134" i="22"/>
  <c r="Z134" i="22"/>
  <c r="AA134" i="22"/>
  <c r="U135" i="22"/>
  <c r="V135" i="22"/>
  <c r="W135" i="22"/>
  <c r="X135" i="22"/>
  <c r="Y135" i="22"/>
  <c r="Z135" i="22"/>
  <c r="AA135" i="22"/>
  <c r="U136" i="22"/>
  <c r="V136" i="22"/>
  <c r="W136" i="22"/>
  <c r="X136" i="22"/>
  <c r="Y136" i="22"/>
  <c r="Z136" i="22"/>
  <c r="AA136" i="22"/>
  <c r="U137" i="22"/>
  <c r="V137" i="22"/>
  <c r="W137" i="22"/>
  <c r="X137" i="22"/>
  <c r="Y137" i="22"/>
  <c r="Z137" i="22"/>
  <c r="AA137" i="22"/>
  <c r="U138" i="22"/>
  <c r="V138" i="22"/>
  <c r="W138" i="22"/>
  <c r="X138" i="22"/>
  <c r="Y138" i="22"/>
  <c r="Z138" i="22"/>
  <c r="AA138" i="22"/>
  <c r="U139" i="22"/>
  <c r="V139" i="22"/>
  <c r="W139" i="22"/>
  <c r="X139" i="22"/>
  <c r="Y139" i="22"/>
  <c r="Z139" i="22"/>
  <c r="AA139" i="22"/>
  <c r="U140" i="22"/>
  <c r="V140" i="22"/>
  <c r="W140" i="22"/>
  <c r="X140" i="22"/>
  <c r="Y140" i="22"/>
  <c r="Z140" i="22"/>
  <c r="AA140" i="22"/>
  <c r="U141" i="22"/>
  <c r="V141" i="22"/>
  <c r="W141" i="22"/>
  <c r="X141" i="22"/>
  <c r="Y141" i="22"/>
  <c r="Z141" i="22"/>
  <c r="AA141" i="22"/>
  <c r="U142" i="22"/>
  <c r="V142" i="22"/>
  <c r="W142" i="22"/>
  <c r="X142" i="22"/>
  <c r="Y142" i="22"/>
  <c r="Z142" i="22"/>
  <c r="AA142" i="22"/>
  <c r="U143" i="22"/>
  <c r="V143" i="22"/>
  <c r="W143" i="22"/>
  <c r="X143" i="22"/>
  <c r="Y143" i="22"/>
  <c r="Z143" i="22"/>
  <c r="AA143" i="22"/>
  <c r="U144" i="22"/>
  <c r="V144" i="22"/>
  <c r="W144" i="22"/>
  <c r="X144" i="22"/>
  <c r="Y144" i="22"/>
  <c r="Z144" i="22"/>
  <c r="AA144" i="22"/>
  <c r="U145" i="22"/>
  <c r="V145" i="22"/>
  <c r="W145" i="22"/>
  <c r="X145" i="22"/>
  <c r="Y145" i="22"/>
  <c r="Z145" i="22"/>
  <c r="AA145" i="22"/>
  <c r="U146" i="22"/>
  <c r="V146" i="22"/>
  <c r="W146" i="22"/>
  <c r="X146" i="22"/>
  <c r="Y146" i="22"/>
  <c r="Z146" i="22"/>
  <c r="AA146" i="22"/>
  <c r="U147" i="22"/>
  <c r="V147" i="22"/>
  <c r="W147" i="22"/>
  <c r="X147" i="22"/>
  <c r="Y147" i="22"/>
  <c r="Z147" i="22"/>
  <c r="AA147" i="22"/>
  <c r="U148" i="22"/>
  <c r="V148" i="22"/>
  <c r="W148" i="22"/>
  <c r="X148" i="22"/>
  <c r="Y148" i="22"/>
  <c r="Z148" i="22"/>
  <c r="AA148" i="22"/>
  <c r="U149" i="22"/>
  <c r="V149" i="22"/>
  <c r="W149" i="22"/>
  <c r="X149" i="22"/>
  <c r="Y149" i="22"/>
  <c r="Z149" i="22"/>
  <c r="AA149" i="22"/>
  <c r="U150" i="22"/>
  <c r="V150" i="22"/>
  <c r="W150" i="22"/>
  <c r="X150" i="22"/>
  <c r="Y150" i="22"/>
  <c r="Z150" i="22"/>
  <c r="AA150" i="22"/>
  <c r="U151" i="22"/>
  <c r="V151" i="22"/>
  <c r="W151" i="22"/>
  <c r="X151" i="22"/>
  <c r="Y151" i="22"/>
  <c r="Z151" i="22"/>
  <c r="AA151" i="22"/>
  <c r="U152" i="22"/>
  <c r="V152" i="22"/>
  <c r="W152" i="22"/>
  <c r="X152" i="22"/>
  <c r="Y152" i="22"/>
  <c r="Z152" i="22"/>
  <c r="AA152" i="22"/>
  <c r="U153" i="22"/>
  <c r="V153" i="22"/>
  <c r="W153" i="22"/>
  <c r="X153" i="22"/>
  <c r="Y153" i="22"/>
  <c r="Z153" i="22"/>
  <c r="AA153" i="22"/>
  <c r="U154" i="22"/>
  <c r="V154" i="22"/>
  <c r="W154" i="22"/>
  <c r="X154" i="22"/>
  <c r="Y154" i="22"/>
  <c r="Z154" i="22"/>
  <c r="AA154" i="22"/>
  <c r="U155" i="22"/>
  <c r="V155" i="22"/>
  <c r="W155" i="22"/>
  <c r="X155" i="22"/>
  <c r="Y155" i="22"/>
  <c r="Z155" i="22"/>
  <c r="AA155" i="22"/>
  <c r="U156" i="22"/>
  <c r="V156" i="22"/>
  <c r="W156" i="22"/>
  <c r="X156" i="22"/>
  <c r="Y156" i="22"/>
  <c r="Z156" i="22"/>
  <c r="AA156" i="22"/>
  <c r="U157" i="22"/>
  <c r="V157" i="22"/>
  <c r="W157" i="22"/>
  <c r="X157" i="22"/>
  <c r="Y157" i="22"/>
  <c r="Z157" i="22"/>
  <c r="AA157" i="22"/>
  <c r="U158" i="22"/>
  <c r="V158" i="22"/>
  <c r="W158" i="22"/>
  <c r="X158" i="22"/>
  <c r="Y158" i="22"/>
  <c r="Z158" i="22"/>
  <c r="AA158" i="22"/>
  <c r="U159" i="22"/>
  <c r="V159" i="22"/>
  <c r="W159" i="22"/>
  <c r="X159" i="22"/>
  <c r="Y159" i="22"/>
  <c r="Z159" i="22"/>
  <c r="AA159" i="22"/>
  <c r="U160" i="22"/>
  <c r="V160" i="22"/>
  <c r="W160" i="22"/>
  <c r="X160" i="22"/>
  <c r="Y160" i="22"/>
  <c r="Z160" i="22"/>
  <c r="AA160" i="22"/>
  <c r="U161" i="22"/>
  <c r="V161" i="22"/>
  <c r="W161" i="22"/>
  <c r="X161" i="22"/>
  <c r="Y161" i="22"/>
  <c r="Z161" i="22"/>
  <c r="AA161" i="22"/>
  <c r="U162" i="22"/>
  <c r="V162" i="22"/>
  <c r="W162" i="22"/>
  <c r="X162" i="22"/>
  <c r="Y162" i="22"/>
  <c r="Z162" i="22"/>
  <c r="AA162" i="22"/>
  <c r="U163" i="22"/>
  <c r="V163" i="22"/>
  <c r="W163" i="22"/>
  <c r="X163" i="22"/>
  <c r="Y163" i="22"/>
  <c r="Z163" i="22"/>
  <c r="AA163" i="22"/>
  <c r="U164" i="22"/>
  <c r="V164" i="22"/>
  <c r="W164" i="22"/>
  <c r="X164" i="22"/>
  <c r="Y164" i="22"/>
  <c r="Z164" i="22"/>
  <c r="AA164" i="22"/>
  <c r="U165" i="22"/>
  <c r="V165" i="22"/>
  <c r="W165" i="22"/>
  <c r="X165" i="22"/>
  <c r="Y165" i="22"/>
  <c r="Z165" i="22"/>
  <c r="AA165" i="22"/>
  <c r="U166" i="22"/>
  <c r="V166" i="22"/>
  <c r="W166" i="22"/>
  <c r="X166" i="22"/>
  <c r="Y166" i="22"/>
  <c r="Z166" i="22"/>
  <c r="AA166" i="22"/>
  <c r="U167" i="22"/>
  <c r="V167" i="22"/>
  <c r="W167" i="22"/>
  <c r="X167" i="22"/>
  <c r="Y167" i="22"/>
  <c r="Z167" i="22"/>
  <c r="AA167" i="22"/>
  <c r="U168" i="22"/>
  <c r="V168" i="22"/>
  <c r="W168" i="22"/>
  <c r="X168" i="22"/>
  <c r="Y168" i="22"/>
  <c r="Z168" i="22"/>
  <c r="AA168" i="22"/>
  <c r="U169" i="22"/>
  <c r="V169" i="22"/>
  <c r="W169" i="22"/>
  <c r="X169" i="22"/>
  <c r="Y169" i="22"/>
  <c r="Z169" i="22"/>
  <c r="AA169" i="22"/>
  <c r="U170" i="22"/>
  <c r="V170" i="22"/>
  <c r="W170" i="22"/>
  <c r="X170" i="22"/>
  <c r="Y170" i="22"/>
  <c r="Z170" i="22"/>
  <c r="AA170" i="22"/>
  <c r="U171" i="22"/>
  <c r="V171" i="22"/>
  <c r="W171" i="22"/>
  <c r="X171" i="22"/>
  <c r="Y171" i="22"/>
  <c r="Z171" i="22"/>
  <c r="AA171" i="22"/>
  <c r="U172" i="22"/>
  <c r="V172" i="22"/>
  <c r="W172" i="22"/>
  <c r="X172" i="22"/>
  <c r="Y172" i="22"/>
  <c r="Z172" i="22"/>
  <c r="AA172" i="22"/>
  <c r="U173" i="22"/>
  <c r="V173" i="22"/>
  <c r="W173" i="22"/>
  <c r="X173" i="22"/>
  <c r="Y173" i="22"/>
  <c r="Z173" i="22"/>
  <c r="AA173" i="22"/>
  <c r="U174" i="22"/>
  <c r="V174" i="22"/>
  <c r="W174" i="22"/>
  <c r="X174" i="22"/>
  <c r="Y174" i="22"/>
  <c r="Z174" i="22"/>
  <c r="AA174" i="22"/>
  <c r="U175" i="22"/>
  <c r="V175" i="22"/>
  <c r="W175" i="22"/>
  <c r="X175" i="22"/>
  <c r="Y175" i="22"/>
  <c r="Z175" i="22"/>
  <c r="AA175" i="22"/>
  <c r="U176" i="22"/>
  <c r="V176" i="22"/>
  <c r="W176" i="22"/>
  <c r="X176" i="22"/>
  <c r="Y176" i="22"/>
  <c r="Z176" i="22"/>
  <c r="AA176" i="22"/>
  <c r="U177" i="22"/>
  <c r="V177" i="22"/>
  <c r="W177" i="22"/>
  <c r="X177" i="22"/>
  <c r="Y177" i="22"/>
  <c r="Z177" i="22"/>
  <c r="AA177" i="22"/>
  <c r="U178" i="22"/>
  <c r="V178" i="22"/>
  <c r="W178" i="22"/>
  <c r="X178" i="22"/>
  <c r="Y178" i="22"/>
  <c r="Z178" i="22"/>
  <c r="AA178" i="22"/>
  <c r="U179" i="22"/>
  <c r="V179" i="22"/>
  <c r="W179" i="22"/>
  <c r="X179" i="22"/>
  <c r="Y179" i="22"/>
  <c r="Z179" i="22"/>
  <c r="AA179" i="22"/>
  <c r="U180" i="22"/>
  <c r="V180" i="22"/>
  <c r="W180" i="22"/>
  <c r="X180" i="22"/>
  <c r="Y180" i="22"/>
  <c r="Z180" i="22"/>
  <c r="AA180" i="22"/>
  <c r="U181" i="22"/>
  <c r="V181" i="22"/>
  <c r="W181" i="22"/>
  <c r="X181" i="22"/>
  <c r="Y181" i="22"/>
  <c r="Z181" i="22"/>
  <c r="AA181" i="22"/>
  <c r="U182" i="22"/>
  <c r="V182" i="22"/>
  <c r="W182" i="22"/>
  <c r="X182" i="22"/>
  <c r="Y182" i="22"/>
  <c r="Z182" i="22"/>
  <c r="AA182" i="22"/>
  <c r="U183" i="22"/>
  <c r="V183" i="22"/>
  <c r="W183" i="22"/>
  <c r="X183" i="22"/>
  <c r="Y183" i="22"/>
  <c r="Z183" i="22"/>
  <c r="AA183" i="22"/>
  <c r="U184" i="22"/>
  <c r="V184" i="22"/>
  <c r="W184" i="22"/>
  <c r="X184" i="22"/>
  <c r="Y184" i="22"/>
  <c r="Z184" i="22"/>
  <c r="AA184" i="22"/>
  <c r="U185" i="22"/>
  <c r="V185" i="22"/>
  <c r="W185" i="22"/>
  <c r="X185" i="22"/>
  <c r="Y185" i="22"/>
  <c r="Z185" i="22"/>
  <c r="AA185" i="22"/>
  <c r="U186" i="22"/>
  <c r="V186" i="22"/>
  <c r="W186" i="22"/>
  <c r="X186" i="22"/>
  <c r="Y186" i="22"/>
  <c r="Z186" i="22"/>
  <c r="AA186" i="22"/>
  <c r="U187" i="22"/>
  <c r="V187" i="22"/>
  <c r="W187" i="22"/>
  <c r="X187" i="22"/>
  <c r="Y187" i="22"/>
  <c r="Z187" i="22"/>
  <c r="AA187" i="22"/>
  <c r="U188" i="22"/>
  <c r="V188" i="22"/>
  <c r="W188" i="22"/>
  <c r="X188" i="22"/>
  <c r="Y188" i="22"/>
  <c r="Z188" i="22"/>
  <c r="AA188" i="22"/>
  <c r="U189" i="22"/>
  <c r="V189" i="22"/>
  <c r="W189" i="22"/>
  <c r="X189" i="22"/>
  <c r="Y189" i="22"/>
  <c r="Z189" i="22"/>
  <c r="AA189" i="22"/>
  <c r="U190" i="22"/>
  <c r="V190" i="22"/>
  <c r="W190" i="22"/>
  <c r="X190" i="22"/>
  <c r="Y190" i="22"/>
  <c r="Z190" i="22"/>
  <c r="AA190" i="22"/>
  <c r="U191" i="22"/>
  <c r="V191" i="22"/>
  <c r="W191" i="22"/>
  <c r="X191" i="22"/>
  <c r="Y191" i="22"/>
  <c r="Z191" i="22"/>
  <c r="AA191" i="22"/>
  <c r="U192" i="22"/>
  <c r="V192" i="22"/>
  <c r="W192" i="22"/>
  <c r="X192" i="22"/>
  <c r="Y192" i="22"/>
  <c r="Z192" i="22"/>
  <c r="AA192" i="22"/>
  <c r="U193" i="22"/>
  <c r="V193" i="22"/>
  <c r="W193" i="22"/>
  <c r="X193" i="22"/>
  <c r="Y193" i="22"/>
  <c r="Z193" i="22"/>
  <c r="AA193" i="22"/>
  <c r="U194" i="22"/>
  <c r="V194" i="22"/>
  <c r="W194" i="22"/>
  <c r="X194" i="22"/>
  <c r="Y194" i="22"/>
  <c r="Z194" i="22"/>
  <c r="AA194" i="22"/>
  <c r="U195" i="22"/>
  <c r="V195" i="22"/>
  <c r="W195" i="22"/>
  <c r="X195" i="22"/>
  <c r="Y195" i="22"/>
  <c r="Z195" i="22"/>
  <c r="AA195" i="22"/>
  <c r="U196" i="22"/>
  <c r="V196" i="22"/>
  <c r="W196" i="22"/>
  <c r="X196" i="22"/>
  <c r="Y196" i="22"/>
  <c r="Z196" i="22"/>
  <c r="AA196" i="22"/>
  <c r="U197" i="22"/>
  <c r="V197" i="22"/>
  <c r="W197" i="22"/>
  <c r="X197" i="22"/>
  <c r="Y197" i="22"/>
  <c r="Z197" i="22"/>
  <c r="AA197" i="22"/>
  <c r="U198" i="22"/>
  <c r="V198" i="22"/>
  <c r="W198" i="22"/>
  <c r="X198" i="22"/>
  <c r="Y198" i="22"/>
  <c r="Z198" i="22"/>
  <c r="AA198" i="22"/>
  <c r="U199" i="22"/>
  <c r="V199" i="22"/>
  <c r="W199" i="22"/>
  <c r="X199" i="22"/>
  <c r="Y199" i="22"/>
  <c r="Z199" i="22"/>
  <c r="AA199" i="22"/>
  <c r="U200" i="22"/>
  <c r="V200" i="22"/>
  <c r="W200" i="22"/>
  <c r="X200" i="22"/>
  <c r="Y200" i="22"/>
  <c r="Z200" i="22"/>
  <c r="AA200" i="22"/>
  <c r="U201" i="22"/>
  <c r="V201" i="22"/>
  <c r="W201" i="22"/>
  <c r="X201" i="22"/>
  <c r="Y201" i="22"/>
  <c r="Z201" i="22"/>
  <c r="AA201" i="22"/>
  <c r="U202" i="22"/>
  <c r="V202" i="22"/>
  <c r="W202" i="22"/>
  <c r="X202" i="22"/>
  <c r="Y202" i="22"/>
  <c r="Z202" i="22"/>
  <c r="AA202" i="22"/>
  <c r="U203" i="22"/>
  <c r="V203" i="22"/>
  <c r="W203" i="22"/>
  <c r="X203" i="22"/>
  <c r="Y203" i="22"/>
  <c r="Z203" i="22"/>
  <c r="AA203" i="22"/>
  <c r="U204" i="22"/>
  <c r="V204" i="22"/>
  <c r="W204" i="22"/>
  <c r="X204" i="22"/>
  <c r="Y204" i="22"/>
  <c r="Z204" i="22"/>
  <c r="AA204" i="22"/>
  <c r="U205" i="22"/>
  <c r="V205" i="22"/>
  <c r="W205" i="22"/>
  <c r="X205" i="22"/>
  <c r="Y205" i="22"/>
  <c r="Z205" i="22"/>
  <c r="AA205" i="22"/>
  <c r="U206" i="22"/>
  <c r="V206" i="22"/>
  <c r="W206" i="22"/>
  <c r="X206" i="22"/>
  <c r="Y206" i="22"/>
  <c r="Z206" i="22"/>
  <c r="AA206" i="22"/>
  <c r="U207" i="22"/>
  <c r="V207" i="22"/>
  <c r="W207" i="22"/>
  <c r="X207" i="22"/>
  <c r="Y207" i="22"/>
  <c r="Z207" i="22"/>
  <c r="AA207" i="22"/>
  <c r="U208" i="22"/>
  <c r="V208" i="22"/>
  <c r="W208" i="22"/>
  <c r="X208" i="22"/>
  <c r="Y208" i="22"/>
  <c r="Z208" i="22"/>
  <c r="AA208" i="22"/>
  <c r="U209" i="22"/>
  <c r="V209" i="22"/>
  <c r="W209" i="22"/>
  <c r="X209" i="22"/>
  <c r="Y209" i="22"/>
  <c r="Z209" i="22"/>
  <c r="AA209" i="22"/>
  <c r="U210" i="22"/>
  <c r="V210" i="22"/>
  <c r="W210" i="22"/>
  <c r="X210" i="22"/>
  <c r="Y210" i="22"/>
  <c r="Z210" i="22"/>
  <c r="AA210" i="22"/>
  <c r="U211" i="22"/>
  <c r="V211" i="22"/>
  <c r="W211" i="22"/>
  <c r="X211" i="22"/>
  <c r="Y211" i="22"/>
  <c r="Z211" i="22"/>
  <c r="AA211" i="22"/>
  <c r="U212" i="22"/>
  <c r="V212" i="22"/>
  <c r="W212" i="22"/>
  <c r="X212" i="22"/>
  <c r="Y212" i="22"/>
  <c r="Z212" i="22"/>
  <c r="AA212" i="22"/>
  <c r="U213" i="22"/>
  <c r="V213" i="22"/>
  <c r="W213" i="22"/>
  <c r="X213" i="22"/>
  <c r="Y213" i="22"/>
  <c r="Z213" i="22"/>
  <c r="AA213" i="22"/>
  <c r="U214" i="22"/>
  <c r="V214" i="22"/>
  <c r="W214" i="22"/>
  <c r="X214" i="22"/>
  <c r="Y214" i="22"/>
  <c r="Z214" i="22"/>
  <c r="AA214" i="22"/>
  <c r="U215" i="22"/>
  <c r="V215" i="22"/>
  <c r="W215" i="22"/>
  <c r="X215" i="22"/>
  <c r="Y215" i="22"/>
  <c r="Z215" i="22"/>
  <c r="AA215" i="22"/>
  <c r="U216" i="22"/>
  <c r="V216" i="22"/>
  <c r="W216" i="22"/>
  <c r="X216" i="22"/>
  <c r="Y216" i="22"/>
  <c r="Z216" i="22"/>
  <c r="AA216" i="22"/>
  <c r="U217" i="22"/>
  <c r="V217" i="22"/>
  <c r="W217" i="22"/>
  <c r="X217" i="22"/>
  <c r="Y217" i="22"/>
  <c r="Z217" i="22"/>
  <c r="AA217" i="22"/>
  <c r="U218" i="22"/>
  <c r="V218" i="22"/>
  <c r="W218" i="22"/>
  <c r="X218" i="22"/>
  <c r="Y218" i="22"/>
  <c r="Z218" i="22"/>
  <c r="AA218" i="22"/>
  <c r="U219" i="22"/>
  <c r="V219" i="22"/>
  <c r="W219" i="22"/>
  <c r="X219" i="22"/>
  <c r="Y219" i="22"/>
  <c r="Z219" i="22"/>
  <c r="AA219" i="22"/>
  <c r="U220" i="22"/>
  <c r="V220" i="22"/>
  <c r="W220" i="22"/>
  <c r="X220" i="22"/>
  <c r="Y220" i="22"/>
  <c r="Z220" i="22"/>
  <c r="AA220" i="22"/>
  <c r="U221" i="22"/>
  <c r="V221" i="22"/>
  <c r="W221" i="22"/>
  <c r="X221" i="22"/>
  <c r="Y221" i="22"/>
  <c r="Z221" i="22"/>
  <c r="AA221" i="22"/>
  <c r="U222" i="22"/>
  <c r="V222" i="22"/>
  <c r="W222" i="22"/>
  <c r="X222" i="22"/>
  <c r="Y222" i="22"/>
  <c r="Z222" i="22"/>
  <c r="AA222" i="22"/>
  <c r="U223" i="22"/>
  <c r="V223" i="22"/>
  <c r="W223" i="22"/>
  <c r="X223" i="22"/>
  <c r="Y223" i="22"/>
  <c r="Z223" i="22"/>
  <c r="AA223" i="22"/>
  <c r="U224" i="22"/>
  <c r="V224" i="22"/>
  <c r="W224" i="22"/>
  <c r="X224" i="22"/>
  <c r="Y224" i="22"/>
  <c r="Z224" i="22"/>
  <c r="AA224" i="22"/>
  <c r="U225" i="22"/>
  <c r="V225" i="22"/>
  <c r="W225" i="22"/>
  <c r="X225" i="22"/>
  <c r="Y225" i="22"/>
  <c r="Z225" i="22"/>
  <c r="AA225" i="22"/>
  <c r="U226" i="22"/>
  <c r="V226" i="22"/>
  <c r="W226" i="22"/>
  <c r="X226" i="22"/>
  <c r="Y226" i="22"/>
  <c r="Z226" i="22"/>
  <c r="AA226" i="22"/>
  <c r="U227" i="22"/>
  <c r="V227" i="22"/>
  <c r="W227" i="22"/>
  <c r="X227" i="22"/>
  <c r="Y227" i="22"/>
  <c r="Z227" i="22"/>
  <c r="AA227" i="22"/>
  <c r="U228" i="22"/>
  <c r="V228" i="22"/>
  <c r="W228" i="22"/>
  <c r="X228" i="22"/>
  <c r="Y228" i="22"/>
  <c r="Z228" i="22"/>
  <c r="AA228" i="22"/>
  <c r="U229" i="22"/>
  <c r="V229" i="22"/>
  <c r="W229" i="22"/>
  <c r="X229" i="22"/>
  <c r="Y229" i="22"/>
  <c r="Z229" i="22"/>
  <c r="AA229" i="22"/>
  <c r="U230" i="22"/>
  <c r="V230" i="22"/>
  <c r="W230" i="22"/>
  <c r="X230" i="22"/>
  <c r="Y230" i="22"/>
  <c r="Z230" i="22"/>
  <c r="AA230" i="22"/>
  <c r="U231" i="22"/>
  <c r="V231" i="22"/>
  <c r="W231" i="22"/>
  <c r="X231" i="22"/>
  <c r="Y231" i="22"/>
  <c r="Z231" i="22"/>
  <c r="AA231" i="22"/>
  <c r="U232" i="22"/>
  <c r="V232" i="22"/>
  <c r="W232" i="22"/>
  <c r="X232" i="22"/>
  <c r="Y232" i="22"/>
  <c r="Z232" i="22"/>
  <c r="AA232" i="22"/>
  <c r="U233" i="22"/>
  <c r="V233" i="22"/>
  <c r="W233" i="22"/>
  <c r="X233" i="22"/>
  <c r="Y233" i="22"/>
  <c r="Z233" i="22"/>
  <c r="AA233" i="22"/>
  <c r="U234" i="22"/>
  <c r="V234" i="22"/>
  <c r="W234" i="22"/>
  <c r="X234" i="22"/>
  <c r="Y234" i="22"/>
  <c r="Z234" i="22"/>
  <c r="AA234" i="22"/>
  <c r="U235" i="22"/>
  <c r="V235" i="22"/>
  <c r="W235" i="22"/>
  <c r="X235" i="22"/>
  <c r="Y235" i="22"/>
  <c r="Z235" i="22"/>
  <c r="AA235" i="22"/>
  <c r="U236" i="22"/>
  <c r="V236" i="22"/>
  <c r="W236" i="22"/>
  <c r="X236" i="22"/>
  <c r="Y236" i="22"/>
  <c r="Z236" i="22"/>
  <c r="AA236" i="22"/>
  <c r="U237" i="22"/>
  <c r="V237" i="22"/>
  <c r="W237" i="22"/>
  <c r="X237" i="22"/>
  <c r="Y237" i="22"/>
  <c r="Z237" i="22"/>
  <c r="AA237" i="22"/>
  <c r="U238" i="22"/>
  <c r="V238" i="22"/>
  <c r="W238" i="22"/>
  <c r="X238" i="22"/>
  <c r="Y238" i="22"/>
  <c r="Z238" i="22"/>
  <c r="AA238" i="22"/>
  <c r="U239" i="22"/>
  <c r="V239" i="22"/>
  <c r="W239" i="22"/>
  <c r="X239" i="22"/>
  <c r="Y239" i="22"/>
  <c r="Z239" i="22"/>
  <c r="AA239" i="22"/>
  <c r="U240" i="22"/>
  <c r="V240" i="22"/>
  <c r="W240" i="22"/>
  <c r="X240" i="22"/>
  <c r="Y240" i="22"/>
  <c r="Z240" i="22"/>
  <c r="AA240" i="22"/>
  <c r="U241" i="22"/>
  <c r="V241" i="22"/>
  <c r="W241" i="22"/>
  <c r="X241" i="22"/>
  <c r="Y241" i="22"/>
  <c r="Z241" i="22"/>
  <c r="AA241" i="22"/>
  <c r="U242" i="22"/>
  <c r="V242" i="22"/>
  <c r="W242" i="22"/>
  <c r="X242" i="22"/>
  <c r="Y242" i="22"/>
  <c r="Z242" i="22"/>
  <c r="AA242" i="22"/>
  <c r="U243" i="22"/>
  <c r="V243" i="22"/>
  <c r="W243" i="22"/>
  <c r="X243" i="22"/>
  <c r="Y243" i="22"/>
  <c r="Z243" i="22"/>
  <c r="AA243" i="22"/>
  <c r="U244" i="22"/>
  <c r="V244" i="22"/>
  <c r="W244" i="22"/>
  <c r="X244" i="22"/>
  <c r="Y244" i="22"/>
  <c r="Z244" i="22"/>
  <c r="AA244" i="22"/>
  <c r="U245" i="22"/>
  <c r="V245" i="22"/>
  <c r="W245" i="22"/>
  <c r="X245" i="22"/>
  <c r="Y245" i="22"/>
  <c r="Z245" i="22"/>
  <c r="AA245" i="22"/>
  <c r="U246" i="22"/>
  <c r="V246" i="22"/>
  <c r="W246" i="22"/>
  <c r="X246" i="22"/>
  <c r="Y246" i="22"/>
  <c r="Z246" i="22"/>
  <c r="AA246" i="22"/>
  <c r="U247" i="22"/>
  <c r="V247" i="22"/>
  <c r="W247" i="22"/>
  <c r="X247" i="22"/>
  <c r="Y247" i="22"/>
  <c r="Z247" i="22"/>
  <c r="AA247" i="22"/>
  <c r="U248" i="22"/>
  <c r="V248" i="22"/>
  <c r="W248" i="22"/>
  <c r="X248" i="22"/>
  <c r="Y248" i="22"/>
  <c r="Z248" i="22"/>
  <c r="AA248" i="22"/>
  <c r="U249" i="22"/>
  <c r="V249" i="22"/>
  <c r="W249" i="22"/>
  <c r="X249" i="22"/>
  <c r="Y249" i="22"/>
  <c r="Z249" i="22"/>
  <c r="AA249" i="22"/>
  <c r="U250" i="22"/>
  <c r="V250" i="22"/>
  <c r="W250" i="22"/>
  <c r="X250" i="22"/>
  <c r="Y250" i="22"/>
  <c r="Z250" i="22"/>
  <c r="AA250" i="22"/>
  <c r="U251" i="22"/>
  <c r="V251" i="22"/>
  <c r="W251" i="22"/>
  <c r="X251" i="22"/>
  <c r="Y251" i="22"/>
  <c r="Z251" i="22"/>
  <c r="AA251" i="22"/>
  <c r="U252" i="22"/>
  <c r="V252" i="22"/>
  <c r="W252" i="22"/>
  <c r="X252" i="22"/>
  <c r="Y252" i="22"/>
  <c r="Z252" i="22"/>
  <c r="AA252" i="22"/>
  <c r="U253" i="22"/>
  <c r="V253" i="22"/>
  <c r="W253" i="22"/>
  <c r="X253" i="22"/>
  <c r="Y253" i="22"/>
  <c r="Z253" i="22"/>
  <c r="AA253" i="22"/>
  <c r="U254" i="22"/>
  <c r="V254" i="22"/>
  <c r="W254" i="22"/>
  <c r="X254" i="22"/>
  <c r="Y254" i="22"/>
  <c r="Z254" i="22"/>
  <c r="AA254" i="22"/>
  <c r="U255" i="22"/>
  <c r="V255" i="22"/>
  <c r="W255" i="22"/>
  <c r="X255" i="22"/>
  <c r="Y255" i="22"/>
  <c r="Z255" i="22"/>
  <c r="AA255" i="22"/>
  <c r="U256" i="22"/>
  <c r="V256" i="22"/>
  <c r="W256" i="22"/>
  <c r="X256" i="22"/>
  <c r="Y256" i="22"/>
  <c r="Z256" i="22"/>
  <c r="AA256" i="22"/>
  <c r="U257" i="22"/>
  <c r="V257" i="22"/>
  <c r="W257" i="22"/>
  <c r="X257" i="22"/>
  <c r="Y257" i="22"/>
  <c r="Z257" i="22"/>
  <c r="AA257" i="22"/>
  <c r="U258" i="22"/>
  <c r="V258" i="22"/>
  <c r="W258" i="22"/>
  <c r="X258" i="22"/>
  <c r="Y258" i="22"/>
  <c r="Z258" i="22"/>
  <c r="AA258" i="22"/>
  <c r="U259" i="22"/>
  <c r="V259" i="22"/>
  <c r="W259" i="22"/>
  <c r="X259" i="22"/>
  <c r="Y259" i="22"/>
  <c r="Z259" i="22"/>
  <c r="AA259" i="22"/>
  <c r="U260" i="22"/>
  <c r="V260" i="22"/>
  <c r="W260" i="22"/>
  <c r="X260" i="22"/>
  <c r="Y260" i="22"/>
  <c r="Z260" i="22"/>
  <c r="AA260" i="22"/>
  <c r="U261" i="22"/>
  <c r="V261" i="22"/>
  <c r="W261" i="22"/>
  <c r="X261" i="22"/>
  <c r="Y261" i="22"/>
  <c r="Z261" i="22"/>
  <c r="AA261" i="22"/>
  <c r="U262" i="22"/>
  <c r="V262" i="22"/>
  <c r="W262" i="22"/>
  <c r="X262" i="22"/>
  <c r="Y262" i="22"/>
  <c r="Z262" i="22"/>
  <c r="AA262" i="22"/>
  <c r="U263" i="22"/>
  <c r="V263" i="22"/>
  <c r="W263" i="22"/>
  <c r="X263" i="22"/>
  <c r="Y263" i="22"/>
  <c r="Z263" i="22"/>
  <c r="AA263" i="22"/>
  <c r="U264" i="22"/>
  <c r="V264" i="22"/>
  <c r="W264" i="22"/>
  <c r="X264" i="22"/>
  <c r="Y264" i="22"/>
  <c r="Z264" i="22"/>
  <c r="AA264" i="22"/>
  <c r="U265" i="22"/>
  <c r="V265" i="22"/>
  <c r="W265" i="22"/>
  <c r="X265" i="22"/>
  <c r="Y265" i="22"/>
  <c r="Z265" i="22"/>
  <c r="AA265" i="22"/>
  <c r="U266" i="22"/>
  <c r="V266" i="22"/>
  <c r="W266" i="22"/>
  <c r="X266" i="22"/>
  <c r="Y266" i="22"/>
  <c r="Z266" i="22"/>
  <c r="AA266" i="22"/>
  <c r="U267" i="22"/>
  <c r="V267" i="22"/>
  <c r="W267" i="22"/>
  <c r="X267" i="22"/>
  <c r="Y267" i="22"/>
  <c r="Z267" i="22"/>
  <c r="AA267" i="22"/>
  <c r="U268" i="22"/>
  <c r="V268" i="22"/>
  <c r="W268" i="22"/>
  <c r="X268" i="22"/>
  <c r="Y268" i="22"/>
  <c r="Z268" i="22"/>
  <c r="AA268" i="22"/>
  <c r="U269" i="22"/>
  <c r="V269" i="22"/>
  <c r="W269" i="22"/>
  <c r="X269" i="22"/>
  <c r="Y269" i="22"/>
  <c r="Z269" i="22"/>
  <c r="AA269" i="22"/>
  <c r="U270" i="22"/>
  <c r="V270" i="22"/>
  <c r="W270" i="22"/>
  <c r="X270" i="22"/>
  <c r="Y270" i="22"/>
  <c r="Z270" i="22"/>
  <c r="AA270" i="22"/>
  <c r="U271" i="22"/>
  <c r="V271" i="22"/>
  <c r="W271" i="22"/>
  <c r="X271" i="22"/>
  <c r="Y271" i="22"/>
  <c r="Z271" i="22"/>
  <c r="AA271" i="22"/>
  <c r="U272" i="22"/>
  <c r="V272" i="22"/>
  <c r="W272" i="22"/>
  <c r="X272" i="22"/>
  <c r="Y272" i="22"/>
  <c r="Z272" i="22"/>
  <c r="AA272" i="22"/>
  <c r="U273" i="22"/>
  <c r="V273" i="22"/>
  <c r="W273" i="22"/>
  <c r="X273" i="22"/>
  <c r="Y273" i="22"/>
  <c r="Z273" i="22"/>
  <c r="AA273" i="22"/>
  <c r="U274" i="22"/>
  <c r="V274" i="22"/>
  <c r="W274" i="22"/>
  <c r="X274" i="22"/>
  <c r="Y274" i="22"/>
  <c r="Z274" i="22"/>
  <c r="AA274" i="22"/>
  <c r="U275" i="22"/>
  <c r="V275" i="22"/>
  <c r="W275" i="22"/>
  <c r="X275" i="22"/>
  <c r="Y275" i="22"/>
  <c r="Z275" i="22"/>
  <c r="AA275" i="22"/>
  <c r="U276" i="22"/>
  <c r="V276" i="22"/>
  <c r="W276" i="22"/>
  <c r="X276" i="22"/>
  <c r="Y276" i="22"/>
  <c r="Z276" i="22"/>
  <c r="AA276" i="22"/>
  <c r="U277" i="22"/>
  <c r="V277" i="22"/>
  <c r="W277" i="22"/>
  <c r="X277" i="22"/>
  <c r="Y277" i="22"/>
  <c r="Z277" i="22"/>
  <c r="AA277" i="22"/>
  <c r="U278" i="22"/>
  <c r="V278" i="22"/>
  <c r="W278" i="22"/>
  <c r="X278" i="22"/>
  <c r="Y278" i="22"/>
  <c r="Z278" i="22"/>
  <c r="AA278" i="22"/>
  <c r="U279" i="22"/>
  <c r="V279" i="22"/>
  <c r="W279" i="22"/>
  <c r="X279" i="22"/>
  <c r="Y279" i="22"/>
  <c r="Z279" i="22"/>
  <c r="AA279" i="22"/>
  <c r="U280" i="22"/>
  <c r="V280" i="22"/>
  <c r="W280" i="22"/>
  <c r="X280" i="22"/>
  <c r="Y280" i="22"/>
  <c r="Z280" i="22"/>
  <c r="AA280" i="22"/>
  <c r="U281" i="22"/>
  <c r="V281" i="22"/>
  <c r="W281" i="22"/>
  <c r="X281" i="22"/>
  <c r="Y281" i="22"/>
  <c r="Z281" i="22"/>
  <c r="AA281" i="22"/>
  <c r="U282" i="22"/>
  <c r="V282" i="22"/>
  <c r="W282" i="22"/>
  <c r="X282" i="22"/>
  <c r="Y282" i="22"/>
  <c r="Z282" i="22"/>
  <c r="AA282" i="22"/>
  <c r="U283" i="22"/>
  <c r="V283" i="22"/>
  <c r="W283" i="22"/>
  <c r="X283" i="22"/>
  <c r="Y283" i="22"/>
  <c r="Z283" i="22"/>
  <c r="AA283" i="22"/>
  <c r="U284" i="22"/>
  <c r="V284" i="22"/>
  <c r="W284" i="22"/>
  <c r="X284" i="22"/>
  <c r="Y284" i="22"/>
  <c r="Z284" i="22"/>
  <c r="AA284" i="22"/>
  <c r="U285" i="22"/>
  <c r="V285" i="22"/>
  <c r="W285" i="22"/>
  <c r="X285" i="22"/>
  <c r="Y285" i="22"/>
  <c r="Z285" i="22"/>
  <c r="AA285" i="22"/>
  <c r="U286" i="22"/>
  <c r="V286" i="22"/>
  <c r="W286" i="22"/>
  <c r="X286" i="22"/>
  <c r="Y286" i="22"/>
  <c r="Z286" i="22"/>
  <c r="AA286" i="22"/>
  <c r="U287" i="22"/>
  <c r="V287" i="22"/>
  <c r="W287" i="22"/>
  <c r="X287" i="22"/>
  <c r="Y287" i="22"/>
  <c r="Z287" i="22"/>
  <c r="AA287" i="22"/>
  <c r="U288" i="22"/>
  <c r="V288" i="22"/>
  <c r="W288" i="22"/>
  <c r="X288" i="22"/>
  <c r="Y288" i="22"/>
  <c r="Z288" i="22"/>
  <c r="AA288" i="22"/>
  <c r="U289" i="22"/>
  <c r="V289" i="22"/>
  <c r="W289" i="22"/>
  <c r="X289" i="22"/>
  <c r="Y289" i="22"/>
  <c r="Z289" i="22"/>
  <c r="AA289" i="22"/>
  <c r="U290" i="22"/>
  <c r="V290" i="22"/>
  <c r="W290" i="22"/>
  <c r="X290" i="22"/>
  <c r="Y290" i="22"/>
  <c r="Z290" i="22"/>
  <c r="AA290" i="22"/>
  <c r="U291" i="22"/>
  <c r="V291" i="22"/>
  <c r="W291" i="22"/>
  <c r="X291" i="22"/>
  <c r="Y291" i="22"/>
  <c r="Z291" i="22"/>
  <c r="AA291" i="22"/>
  <c r="U292" i="22"/>
  <c r="V292" i="22"/>
  <c r="W292" i="22"/>
  <c r="X292" i="22"/>
  <c r="Y292" i="22"/>
  <c r="Z292" i="22"/>
  <c r="AA292" i="22"/>
  <c r="U293" i="22"/>
  <c r="V293" i="22"/>
  <c r="W293" i="22"/>
  <c r="X293" i="22"/>
  <c r="Y293" i="22"/>
  <c r="Z293" i="22"/>
  <c r="AA293" i="22"/>
  <c r="U294" i="22"/>
  <c r="V294" i="22"/>
  <c r="W294" i="22"/>
  <c r="X294" i="22"/>
  <c r="Y294" i="22"/>
  <c r="Z294" i="22"/>
  <c r="AA294" i="22"/>
  <c r="U295" i="22"/>
  <c r="V295" i="22"/>
  <c r="W295" i="22"/>
  <c r="X295" i="22"/>
  <c r="Y295" i="22"/>
  <c r="Z295" i="22"/>
  <c r="AA295" i="22"/>
  <c r="U296" i="22"/>
  <c r="V296" i="22"/>
  <c r="W296" i="22"/>
  <c r="X296" i="22"/>
  <c r="Y296" i="22"/>
  <c r="Z296" i="22"/>
  <c r="AA296" i="22"/>
  <c r="U297" i="22"/>
  <c r="V297" i="22"/>
  <c r="W297" i="22"/>
  <c r="X297" i="22"/>
  <c r="Y297" i="22"/>
  <c r="Z297" i="22"/>
  <c r="AA297" i="22"/>
  <c r="U298" i="22"/>
  <c r="V298" i="22"/>
  <c r="W298" i="22"/>
  <c r="X298" i="22"/>
  <c r="Y298" i="22"/>
  <c r="Z298" i="22"/>
  <c r="AA298" i="22"/>
  <c r="U299" i="22"/>
  <c r="V299" i="22"/>
  <c r="W299" i="22"/>
  <c r="X299" i="22"/>
  <c r="Y299" i="22"/>
  <c r="Z299" i="22"/>
  <c r="AA299" i="22"/>
  <c r="U300" i="22"/>
  <c r="V300" i="22"/>
  <c r="W300" i="22"/>
  <c r="X300" i="22"/>
  <c r="Y300" i="22"/>
  <c r="Z300" i="22"/>
  <c r="AA300" i="22"/>
  <c r="U301" i="22"/>
  <c r="V301" i="22"/>
  <c r="W301" i="22"/>
  <c r="X301" i="22"/>
  <c r="Y301" i="22"/>
  <c r="Z301" i="22"/>
  <c r="AA301" i="22"/>
  <c r="U302" i="22"/>
  <c r="V302" i="22"/>
  <c r="W302" i="22"/>
  <c r="X302" i="22"/>
  <c r="Y302" i="22"/>
  <c r="Z302" i="22"/>
  <c r="AA302" i="22"/>
  <c r="U303" i="22"/>
  <c r="V303" i="22"/>
  <c r="W303" i="22"/>
  <c r="X303" i="22"/>
  <c r="Y303" i="22"/>
  <c r="Z303" i="22"/>
  <c r="AA303" i="22"/>
  <c r="U304" i="22"/>
  <c r="V304" i="22"/>
  <c r="W304" i="22"/>
  <c r="X304" i="22"/>
  <c r="Y304" i="22"/>
  <c r="Z304" i="22"/>
  <c r="AA304" i="22"/>
  <c r="U305" i="22"/>
  <c r="V305" i="22"/>
  <c r="W305" i="22"/>
  <c r="X305" i="22"/>
  <c r="Y305" i="22"/>
  <c r="Z305" i="22"/>
  <c r="AA305" i="22"/>
  <c r="U306" i="22"/>
  <c r="V306" i="22"/>
  <c r="W306" i="22"/>
  <c r="X306" i="22"/>
  <c r="Y306" i="22"/>
  <c r="Z306" i="22"/>
  <c r="AA306" i="22"/>
  <c r="U307" i="22"/>
  <c r="V307" i="22"/>
  <c r="W307" i="22"/>
  <c r="X307" i="22"/>
  <c r="Y307" i="22"/>
  <c r="Z307" i="22"/>
  <c r="AA307" i="22"/>
  <c r="U308" i="22"/>
  <c r="V308" i="22"/>
  <c r="W308" i="22"/>
  <c r="X308" i="22"/>
  <c r="Y308" i="22"/>
  <c r="Z308" i="22"/>
  <c r="AA308" i="22"/>
  <c r="U309" i="22"/>
  <c r="V309" i="22"/>
  <c r="W309" i="22"/>
  <c r="X309" i="22"/>
  <c r="Y309" i="22"/>
  <c r="Z309" i="22"/>
  <c r="AA309" i="22"/>
  <c r="U310" i="22"/>
  <c r="V310" i="22"/>
  <c r="W310" i="22"/>
  <c r="X310" i="22"/>
  <c r="Y310" i="22"/>
  <c r="Z310" i="22"/>
  <c r="AA310" i="22"/>
  <c r="U311" i="22"/>
  <c r="V311" i="22"/>
  <c r="W311" i="22"/>
  <c r="X311" i="22"/>
  <c r="Y311" i="22"/>
  <c r="Z311" i="22"/>
  <c r="AA311" i="22"/>
  <c r="U312" i="22"/>
  <c r="V312" i="22"/>
  <c r="W312" i="22"/>
  <c r="X312" i="22"/>
  <c r="Y312" i="22"/>
  <c r="Z312" i="22"/>
  <c r="AA312" i="22"/>
  <c r="U313" i="22"/>
  <c r="V313" i="22"/>
  <c r="W313" i="22"/>
  <c r="X313" i="22"/>
  <c r="Y313" i="22"/>
  <c r="Z313" i="22"/>
  <c r="AA313" i="22"/>
  <c r="U314" i="22"/>
  <c r="V314" i="22"/>
  <c r="W314" i="22"/>
  <c r="X314" i="22"/>
  <c r="Y314" i="22"/>
  <c r="Z314" i="22"/>
  <c r="AA314" i="22"/>
  <c r="U315" i="22"/>
  <c r="V315" i="22"/>
  <c r="W315" i="22"/>
  <c r="X315" i="22"/>
  <c r="Y315" i="22"/>
  <c r="Z315" i="22"/>
  <c r="AA315" i="22"/>
  <c r="U316" i="22"/>
  <c r="V316" i="22"/>
  <c r="W316" i="22"/>
  <c r="X316" i="22"/>
  <c r="Y316" i="22"/>
  <c r="Z316" i="22"/>
  <c r="AA316" i="22"/>
  <c r="U317" i="22"/>
  <c r="V317" i="22"/>
  <c r="W317" i="22"/>
  <c r="X317" i="22"/>
  <c r="Y317" i="22"/>
  <c r="Z317" i="22"/>
  <c r="AA317" i="22"/>
  <c r="U318" i="22"/>
  <c r="V318" i="22"/>
  <c r="W318" i="22"/>
  <c r="X318" i="22"/>
  <c r="Y318" i="22"/>
  <c r="Z318" i="22"/>
  <c r="AA318" i="22"/>
  <c r="U319" i="22"/>
  <c r="V319" i="22"/>
  <c r="W319" i="22"/>
  <c r="X319" i="22"/>
  <c r="Y319" i="22"/>
  <c r="Z319" i="22"/>
  <c r="AA319" i="22"/>
  <c r="U320" i="22"/>
  <c r="V320" i="22"/>
  <c r="W320" i="22"/>
  <c r="X320" i="22"/>
  <c r="Y320" i="22"/>
  <c r="Z320" i="22"/>
  <c r="AA320" i="22"/>
  <c r="U321" i="22"/>
  <c r="V321" i="22"/>
  <c r="W321" i="22"/>
  <c r="X321" i="22"/>
  <c r="Y321" i="22"/>
  <c r="Z321" i="22"/>
  <c r="AA321" i="22"/>
  <c r="U322" i="22"/>
  <c r="V322" i="22"/>
  <c r="W322" i="22"/>
  <c r="X322" i="22"/>
  <c r="Y322" i="22"/>
  <c r="Z322" i="22"/>
  <c r="AA322" i="22"/>
  <c r="U323" i="22"/>
  <c r="V323" i="22"/>
  <c r="W323" i="22"/>
  <c r="X323" i="22"/>
  <c r="Y323" i="22"/>
  <c r="Z323" i="22"/>
  <c r="AA323" i="22"/>
  <c r="U324" i="22"/>
  <c r="V324" i="22"/>
  <c r="W324" i="22"/>
  <c r="X324" i="22"/>
  <c r="Y324" i="22"/>
  <c r="Z324" i="22"/>
  <c r="AA324" i="22"/>
  <c r="U325" i="22"/>
  <c r="V325" i="22"/>
  <c r="W325" i="22"/>
  <c r="X325" i="22"/>
  <c r="Y325" i="22"/>
  <c r="Z325" i="22"/>
  <c r="AA325" i="22"/>
  <c r="U326" i="22"/>
  <c r="V326" i="22"/>
  <c r="W326" i="22"/>
  <c r="X326" i="22"/>
  <c r="Y326" i="22"/>
  <c r="Z326" i="22"/>
  <c r="AA326" i="22"/>
  <c r="U327" i="22"/>
  <c r="V327" i="22"/>
  <c r="W327" i="22"/>
  <c r="X327" i="22"/>
  <c r="Y327" i="22"/>
  <c r="Z327" i="22"/>
  <c r="AA327" i="22"/>
  <c r="U328" i="22"/>
  <c r="V328" i="22"/>
  <c r="W328" i="22"/>
  <c r="X328" i="22"/>
  <c r="Y328" i="22"/>
  <c r="Z328" i="22"/>
  <c r="AA328" i="22"/>
  <c r="U329" i="22"/>
  <c r="V329" i="22"/>
  <c r="W329" i="22"/>
  <c r="X329" i="22"/>
  <c r="Y329" i="22"/>
  <c r="Z329" i="22"/>
  <c r="AA329" i="22"/>
  <c r="U330" i="22"/>
  <c r="V330" i="22"/>
  <c r="W330" i="22"/>
  <c r="X330" i="22"/>
  <c r="Y330" i="22"/>
  <c r="Z330" i="22"/>
  <c r="AA330" i="22"/>
  <c r="U331" i="22"/>
  <c r="V331" i="22"/>
  <c r="W331" i="22"/>
  <c r="X331" i="22"/>
  <c r="Y331" i="22"/>
  <c r="Z331" i="22"/>
  <c r="AA331" i="22"/>
  <c r="U332" i="22"/>
  <c r="V332" i="22"/>
  <c r="W332" i="22"/>
  <c r="X332" i="22"/>
  <c r="Y332" i="22"/>
  <c r="Z332" i="22"/>
  <c r="AA332" i="22"/>
  <c r="U333" i="22"/>
  <c r="V333" i="22"/>
  <c r="W333" i="22"/>
  <c r="X333" i="22"/>
  <c r="Y333" i="22"/>
  <c r="Z333" i="22"/>
  <c r="AA333" i="22"/>
  <c r="U334" i="22"/>
  <c r="V334" i="22"/>
  <c r="W334" i="22"/>
  <c r="X334" i="22"/>
  <c r="Y334" i="22"/>
  <c r="Z334" i="22"/>
  <c r="AA334" i="22"/>
  <c r="U335" i="22"/>
  <c r="V335" i="22"/>
  <c r="W335" i="22"/>
  <c r="X335" i="22"/>
  <c r="Y335" i="22"/>
  <c r="Z335" i="22"/>
  <c r="AA335" i="22"/>
  <c r="U336" i="22"/>
  <c r="V336" i="22"/>
  <c r="W336" i="22"/>
  <c r="X336" i="22"/>
  <c r="Y336" i="22"/>
  <c r="Z336" i="22"/>
  <c r="AA336" i="22"/>
  <c r="U337" i="22"/>
  <c r="V337" i="22"/>
  <c r="W337" i="22"/>
  <c r="X337" i="22"/>
  <c r="Y337" i="22"/>
  <c r="Z337" i="22"/>
  <c r="AA337" i="22"/>
  <c r="U338" i="22"/>
  <c r="V338" i="22"/>
  <c r="W338" i="22"/>
  <c r="X338" i="22"/>
  <c r="Y338" i="22"/>
  <c r="Z338" i="22"/>
  <c r="AA338" i="22"/>
  <c r="U339" i="22"/>
  <c r="V339" i="22"/>
  <c r="W339" i="22"/>
  <c r="X339" i="22"/>
  <c r="Y339" i="22"/>
  <c r="Z339" i="22"/>
  <c r="AA339" i="22"/>
  <c r="U340" i="22"/>
  <c r="V340" i="22"/>
  <c r="W340" i="22"/>
  <c r="X340" i="22"/>
  <c r="Y340" i="22"/>
  <c r="Z340" i="22"/>
  <c r="AA340" i="22"/>
  <c r="U341" i="22"/>
  <c r="V341" i="22"/>
  <c r="W341" i="22"/>
  <c r="X341" i="22"/>
  <c r="Y341" i="22"/>
  <c r="Z341" i="22"/>
  <c r="AA341" i="22"/>
  <c r="U342" i="22"/>
  <c r="V342" i="22"/>
  <c r="W342" i="22"/>
  <c r="X342" i="22"/>
  <c r="Y342" i="22"/>
  <c r="Z342" i="22"/>
  <c r="AA342" i="22"/>
  <c r="U343" i="22"/>
  <c r="V343" i="22"/>
  <c r="W343" i="22"/>
  <c r="X343" i="22"/>
  <c r="Y343" i="22"/>
  <c r="Z343" i="22"/>
  <c r="AA343" i="22"/>
  <c r="U344" i="22"/>
  <c r="V344" i="22"/>
  <c r="W344" i="22"/>
  <c r="X344" i="22"/>
  <c r="Y344" i="22"/>
  <c r="Z344" i="22"/>
  <c r="AA344" i="22"/>
  <c r="U345" i="22"/>
  <c r="V345" i="22"/>
  <c r="W345" i="22"/>
  <c r="X345" i="22"/>
  <c r="Y345" i="22"/>
  <c r="Z345" i="22"/>
  <c r="AA345" i="22"/>
  <c r="U346" i="22"/>
  <c r="V346" i="22"/>
  <c r="W346" i="22"/>
  <c r="X346" i="22"/>
  <c r="Y346" i="22"/>
  <c r="Z346" i="22"/>
  <c r="AA346" i="22"/>
  <c r="U347" i="22"/>
  <c r="V347" i="22"/>
  <c r="W347" i="22"/>
  <c r="X347" i="22"/>
  <c r="Y347" i="22"/>
  <c r="Z347" i="22"/>
  <c r="AA347" i="22"/>
  <c r="U348" i="22"/>
  <c r="V348" i="22"/>
  <c r="W348" i="22"/>
  <c r="X348" i="22"/>
  <c r="Y348" i="22"/>
  <c r="Z348" i="22"/>
  <c r="AA348" i="22"/>
  <c r="U349" i="22"/>
  <c r="V349" i="22"/>
  <c r="W349" i="22"/>
  <c r="X349" i="22"/>
  <c r="Y349" i="22"/>
  <c r="Z349" i="22"/>
  <c r="AA349" i="22"/>
  <c r="U350" i="22"/>
  <c r="V350" i="22"/>
  <c r="W350" i="22"/>
  <c r="X350" i="22"/>
  <c r="Y350" i="22"/>
  <c r="Z350" i="22"/>
  <c r="AA350" i="22"/>
  <c r="U351" i="22"/>
  <c r="V351" i="22"/>
  <c r="W351" i="22"/>
  <c r="X351" i="22"/>
  <c r="Y351" i="22"/>
  <c r="Z351" i="22"/>
  <c r="AA351" i="22"/>
  <c r="U352" i="22"/>
  <c r="V352" i="22"/>
  <c r="W352" i="22"/>
  <c r="X352" i="22"/>
  <c r="Y352" i="22"/>
  <c r="Z352" i="22"/>
  <c r="AA352" i="22"/>
  <c r="U353" i="22"/>
  <c r="V353" i="22"/>
  <c r="W353" i="22"/>
  <c r="X353" i="22"/>
  <c r="Y353" i="22"/>
  <c r="Z353" i="22"/>
  <c r="AA353" i="22"/>
  <c r="U354" i="22"/>
  <c r="V354" i="22"/>
  <c r="W354" i="22"/>
  <c r="X354" i="22"/>
  <c r="Y354" i="22"/>
  <c r="Z354" i="22"/>
  <c r="AA354" i="22"/>
  <c r="U355" i="22"/>
  <c r="V355" i="22"/>
  <c r="W355" i="22"/>
  <c r="X355" i="22"/>
  <c r="Y355" i="22"/>
  <c r="Z355" i="22"/>
  <c r="AA355" i="22"/>
  <c r="U356" i="22"/>
  <c r="V356" i="22"/>
  <c r="W356" i="22"/>
  <c r="X356" i="22"/>
  <c r="Y356" i="22"/>
  <c r="Z356" i="22"/>
  <c r="AA356" i="22"/>
  <c r="U357" i="22"/>
  <c r="V357" i="22"/>
  <c r="W357" i="22"/>
  <c r="X357" i="22"/>
  <c r="Y357" i="22"/>
  <c r="Z357" i="22"/>
  <c r="AA357" i="22"/>
  <c r="U358" i="22"/>
  <c r="V358" i="22"/>
  <c r="W358" i="22"/>
  <c r="X358" i="22"/>
  <c r="Y358" i="22"/>
  <c r="Z358" i="22"/>
  <c r="AA358" i="22"/>
  <c r="U359" i="22"/>
  <c r="V359" i="22"/>
  <c r="W359" i="22"/>
  <c r="X359" i="22"/>
  <c r="Y359" i="22"/>
  <c r="Z359" i="22"/>
  <c r="AA359" i="22"/>
  <c r="U360" i="22"/>
  <c r="V360" i="22"/>
  <c r="W360" i="22"/>
  <c r="X360" i="22"/>
  <c r="Y360" i="22"/>
  <c r="Z360" i="22"/>
  <c r="AA360" i="22"/>
  <c r="U361" i="22"/>
  <c r="V361" i="22"/>
  <c r="W361" i="22"/>
  <c r="X361" i="22"/>
  <c r="Y361" i="22"/>
  <c r="Z361" i="22"/>
  <c r="AA361" i="22"/>
  <c r="U362" i="22"/>
  <c r="V362" i="22"/>
  <c r="W362" i="22"/>
  <c r="X362" i="22"/>
  <c r="Y362" i="22"/>
  <c r="Z362" i="22"/>
  <c r="AA362" i="22"/>
  <c r="U363" i="22"/>
  <c r="V363" i="22"/>
  <c r="W363" i="22"/>
  <c r="X363" i="22"/>
  <c r="Y363" i="22"/>
  <c r="Z363" i="22"/>
  <c r="AA363" i="22"/>
  <c r="U364" i="22"/>
  <c r="V364" i="22"/>
  <c r="W364" i="22"/>
  <c r="X364" i="22"/>
  <c r="Y364" i="22"/>
  <c r="Z364" i="22"/>
  <c r="AA364" i="22"/>
  <c r="U365" i="22"/>
  <c r="V365" i="22"/>
  <c r="W365" i="22"/>
  <c r="X365" i="22"/>
  <c r="Y365" i="22"/>
  <c r="Z365" i="22"/>
  <c r="AA365" i="22"/>
  <c r="U366" i="22"/>
  <c r="V366" i="22"/>
  <c r="W366" i="22"/>
  <c r="X366" i="22"/>
  <c r="Y366" i="22"/>
  <c r="Z366" i="22"/>
  <c r="AA366" i="22"/>
  <c r="U367" i="22"/>
  <c r="V367" i="22"/>
  <c r="W367" i="22"/>
  <c r="X367" i="22"/>
  <c r="Y367" i="22"/>
  <c r="Z367" i="22"/>
  <c r="AA367" i="22"/>
  <c r="U368" i="22"/>
  <c r="V368" i="22"/>
  <c r="W368" i="22"/>
  <c r="X368" i="22"/>
  <c r="Y368" i="22"/>
  <c r="Z368" i="22"/>
  <c r="AA368" i="22"/>
  <c r="U369" i="22"/>
  <c r="V369" i="22"/>
  <c r="W369" i="22"/>
  <c r="X369" i="22"/>
  <c r="Y369" i="22"/>
  <c r="Z369" i="22"/>
  <c r="AA369" i="22"/>
  <c r="U370" i="22"/>
  <c r="V370" i="22"/>
  <c r="W370" i="22"/>
  <c r="X370" i="22"/>
  <c r="Y370" i="22"/>
  <c r="Z370" i="22"/>
  <c r="AA370" i="22"/>
  <c r="U371" i="22"/>
  <c r="V371" i="22"/>
  <c r="W371" i="22"/>
  <c r="X371" i="22"/>
  <c r="Y371" i="22"/>
  <c r="Z371" i="22"/>
  <c r="AA371" i="22"/>
  <c r="U372" i="22"/>
  <c r="V372" i="22"/>
  <c r="W372" i="22"/>
  <c r="X372" i="22"/>
  <c r="Y372" i="22"/>
  <c r="Z372" i="22"/>
  <c r="AA372" i="22"/>
  <c r="U373" i="22"/>
  <c r="V373" i="22"/>
  <c r="W373" i="22"/>
  <c r="X373" i="22"/>
  <c r="Y373" i="22"/>
  <c r="Z373" i="22"/>
  <c r="AA373" i="22"/>
  <c r="U374" i="22"/>
  <c r="V374" i="22"/>
  <c r="W374" i="22"/>
  <c r="X374" i="22"/>
  <c r="Y374" i="22"/>
  <c r="Z374" i="22"/>
  <c r="AA374" i="22"/>
  <c r="U375" i="22"/>
  <c r="V375" i="22"/>
  <c r="W375" i="22"/>
  <c r="X375" i="22"/>
  <c r="Y375" i="22"/>
  <c r="Z375" i="22"/>
  <c r="AA375" i="22"/>
  <c r="U376" i="22"/>
  <c r="V376" i="22"/>
  <c r="W376" i="22"/>
  <c r="X376" i="22"/>
  <c r="Y376" i="22"/>
  <c r="Z376" i="22"/>
  <c r="AA376" i="22"/>
  <c r="U377" i="22"/>
  <c r="V377" i="22"/>
  <c r="W377" i="22"/>
  <c r="X377" i="22"/>
  <c r="Y377" i="22"/>
  <c r="Z377" i="22"/>
  <c r="AA377" i="22"/>
  <c r="U378" i="22"/>
  <c r="V378" i="22"/>
  <c r="W378" i="22"/>
  <c r="X378" i="22"/>
  <c r="Y378" i="22"/>
  <c r="Z378" i="22"/>
  <c r="AA378" i="22"/>
  <c r="U379" i="22"/>
  <c r="V379" i="22"/>
  <c r="W379" i="22"/>
  <c r="X379" i="22"/>
  <c r="Y379" i="22"/>
  <c r="Z379" i="22"/>
  <c r="AA379" i="22"/>
  <c r="U380" i="22"/>
  <c r="V380" i="22"/>
  <c r="W380" i="22"/>
  <c r="X380" i="22"/>
  <c r="Y380" i="22"/>
  <c r="Z380" i="22"/>
  <c r="AA380" i="22"/>
  <c r="U381" i="22"/>
  <c r="V381" i="22"/>
  <c r="W381" i="22"/>
  <c r="X381" i="22"/>
  <c r="Y381" i="22"/>
  <c r="Z381" i="22"/>
  <c r="AA381" i="22"/>
  <c r="U382" i="22"/>
  <c r="V382" i="22"/>
  <c r="W382" i="22"/>
  <c r="X382" i="22"/>
  <c r="Y382" i="22"/>
  <c r="Z382" i="22"/>
  <c r="AA382" i="22"/>
  <c r="U383" i="22"/>
  <c r="V383" i="22"/>
  <c r="W383" i="22"/>
  <c r="X383" i="22"/>
  <c r="Y383" i="22"/>
  <c r="Z383" i="22"/>
  <c r="AA383" i="22"/>
  <c r="U384" i="22"/>
  <c r="V384" i="22"/>
  <c r="W384" i="22"/>
  <c r="X384" i="22"/>
  <c r="Y384" i="22"/>
  <c r="Z384" i="22"/>
  <c r="AA384" i="22"/>
  <c r="U385" i="22"/>
  <c r="V385" i="22"/>
  <c r="W385" i="22"/>
  <c r="X385" i="22"/>
  <c r="Y385" i="22"/>
  <c r="Z385" i="22"/>
  <c r="AA385" i="22"/>
  <c r="U386" i="22"/>
  <c r="V386" i="22"/>
  <c r="W386" i="22"/>
  <c r="X386" i="22"/>
  <c r="Y386" i="22"/>
  <c r="Z386" i="22"/>
  <c r="AA386" i="22"/>
  <c r="U387" i="22"/>
  <c r="V387" i="22"/>
  <c r="W387" i="22"/>
  <c r="X387" i="22"/>
  <c r="Y387" i="22"/>
  <c r="Z387" i="22"/>
  <c r="AA387" i="22"/>
  <c r="U388" i="22"/>
  <c r="V388" i="22"/>
  <c r="W388" i="22"/>
  <c r="X388" i="22"/>
  <c r="Y388" i="22"/>
  <c r="Z388" i="22"/>
  <c r="AA388" i="22"/>
  <c r="U389" i="22"/>
  <c r="V389" i="22"/>
  <c r="W389" i="22"/>
  <c r="X389" i="22"/>
  <c r="Y389" i="22"/>
  <c r="Z389" i="22"/>
  <c r="AA389" i="22"/>
  <c r="U390" i="22"/>
  <c r="V390" i="22"/>
  <c r="W390" i="22"/>
  <c r="X390" i="22"/>
  <c r="Y390" i="22"/>
  <c r="Z390" i="22"/>
  <c r="AA390" i="22"/>
  <c r="U391" i="22"/>
  <c r="V391" i="22"/>
  <c r="W391" i="22"/>
  <c r="X391" i="22"/>
  <c r="Y391" i="22"/>
  <c r="Z391" i="22"/>
  <c r="AA391" i="22"/>
  <c r="U392" i="22"/>
  <c r="V392" i="22"/>
  <c r="W392" i="22"/>
  <c r="X392" i="22"/>
  <c r="Y392" i="22"/>
  <c r="Z392" i="22"/>
  <c r="AA392" i="22"/>
  <c r="U393" i="22"/>
  <c r="V393" i="22"/>
  <c r="W393" i="22"/>
  <c r="X393" i="22"/>
  <c r="Y393" i="22"/>
  <c r="Z393" i="22"/>
  <c r="AA393" i="22"/>
  <c r="U394" i="22"/>
  <c r="V394" i="22"/>
  <c r="W394" i="22"/>
  <c r="X394" i="22"/>
  <c r="Y394" i="22"/>
  <c r="Z394" i="22"/>
  <c r="AA394" i="22"/>
  <c r="U395" i="22"/>
  <c r="V395" i="22"/>
  <c r="W395" i="22"/>
  <c r="X395" i="22"/>
  <c r="Y395" i="22"/>
  <c r="Z395" i="22"/>
  <c r="AA395" i="22"/>
  <c r="U396" i="22"/>
  <c r="V396" i="22"/>
  <c r="W396" i="22"/>
  <c r="X396" i="22"/>
  <c r="Y396" i="22"/>
  <c r="Z396" i="22"/>
  <c r="AA396" i="22"/>
  <c r="U397" i="22"/>
  <c r="V397" i="22"/>
  <c r="W397" i="22"/>
  <c r="X397" i="22"/>
  <c r="Y397" i="22"/>
  <c r="Z397" i="22"/>
  <c r="AA397" i="22"/>
  <c r="U398" i="22"/>
  <c r="V398" i="22"/>
  <c r="W398" i="22"/>
  <c r="X398" i="22"/>
  <c r="Y398" i="22"/>
  <c r="Z398" i="22"/>
  <c r="AA398" i="22"/>
  <c r="U399" i="22"/>
  <c r="V399" i="22"/>
  <c r="W399" i="22"/>
  <c r="X399" i="22"/>
  <c r="Y399" i="22"/>
  <c r="Z399" i="22"/>
  <c r="AA399" i="22"/>
  <c r="U400" i="22"/>
  <c r="V400" i="22"/>
  <c r="W400" i="22"/>
  <c r="X400" i="22"/>
  <c r="Y400" i="22"/>
  <c r="Z400" i="22"/>
  <c r="AA400" i="22"/>
  <c r="U401" i="22"/>
  <c r="V401" i="22"/>
  <c r="W401" i="22"/>
  <c r="X401" i="22"/>
  <c r="Y401" i="22"/>
  <c r="Z401" i="22"/>
  <c r="AA401" i="22"/>
  <c r="U402" i="22"/>
  <c r="V402" i="22"/>
  <c r="W402" i="22"/>
  <c r="X402" i="22"/>
  <c r="Y402" i="22"/>
  <c r="Z402" i="22"/>
  <c r="AA402" i="22"/>
  <c r="U403" i="22"/>
  <c r="V403" i="22"/>
  <c r="W403" i="22"/>
  <c r="X403" i="22"/>
  <c r="Y403" i="22"/>
  <c r="Z403" i="22"/>
  <c r="AA403" i="22"/>
  <c r="U404" i="22"/>
  <c r="V404" i="22"/>
  <c r="W404" i="22"/>
  <c r="X404" i="22"/>
  <c r="Y404" i="22"/>
  <c r="Z404" i="22"/>
  <c r="AA404" i="22"/>
  <c r="U405" i="22"/>
  <c r="V405" i="22"/>
  <c r="W405" i="22"/>
  <c r="X405" i="22"/>
  <c r="Y405" i="22"/>
  <c r="Z405" i="22"/>
  <c r="AA405" i="22"/>
  <c r="U406" i="22"/>
  <c r="V406" i="22"/>
  <c r="W406" i="22"/>
  <c r="X406" i="22"/>
  <c r="Y406" i="22"/>
  <c r="Z406" i="22"/>
  <c r="AA406" i="22"/>
  <c r="U407" i="22"/>
  <c r="V407" i="22"/>
  <c r="W407" i="22"/>
  <c r="X407" i="22"/>
  <c r="Y407" i="22"/>
  <c r="Z407" i="22"/>
  <c r="AA407" i="22"/>
  <c r="U408" i="22"/>
  <c r="V408" i="22"/>
  <c r="W408" i="22"/>
  <c r="X408" i="22"/>
  <c r="Y408" i="22"/>
  <c r="Z408" i="22"/>
  <c r="AA408" i="22"/>
  <c r="U409" i="22"/>
  <c r="V409" i="22"/>
  <c r="W409" i="22"/>
  <c r="X409" i="22"/>
  <c r="Y409" i="22"/>
  <c r="Z409" i="22"/>
  <c r="AA409" i="22"/>
  <c r="U410" i="22"/>
  <c r="V410" i="22"/>
  <c r="W410" i="22"/>
  <c r="X410" i="22"/>
  <c r="Y410" i="22"/>
  <c r="Z410" i="22"/>
  <c r="AA410" i="22"/>
  <c r="U411" i="22"/>
  <c r="V411" i="22"/>
  <c r="W411" i="22"/>
  <c r="X411" i="22"/>
  <c r="Y411" i="22"/>
  <c r="Z411" i="22"/>
  <c r="AA411" i="22"/>
  <c r="U412" i="22"/>
  <c r="V412" i="22"/>
  <c r="W412" i="22"/>
  <c r="X412" i="22"/>
  <c r="Y412" i="22"/>
  <c r="Z412" i="22"/>
  <c r="AA412" i="22"/>
  <c r="U413" i="22"/>
  <c r="V413" i="22"/>
  <c r="W413" i="22"/>
  <c r="X413" i="22"/>
  <c r="Y413" i="22"/>
  <c r="Z413" i="22"/>
  <c r="AA413" i="22"/>
  <c r="U414" i="22"/>
  <c r="V414" i="22"/>
  <c r="W414" i="22"/>
  <c r="X414" i="22"/>
  <c r="Y414" i="22"/>
  <c r="Z414" i="22"/>
  <c r="AA414" i="22"/>
  <c r="U415" i="22"/>
  <c r="V415" i="22"/>
  <c r="W415" i="22"/>
  <c r="X415" i="22"/>
  <c r="Y415" i="22"/>
  <c r="Z415" i="22"/>
  <c r="AA415" i="22"/>
  <c r="U416" i="22"/>
  <c r="V416" i="22"/>
  <c r="W416" i="22"/>
  <c r="X416" i="22"/>
  <c r="Y416" i="22"/>
  <c r="Z416" i="22"/>
  <c r="AA416" i="22"/>
  <c r="U417" i="22"/>
  <c r="V417" i="22"/>
  <c r="W417" i="22"/>
  <c r="X417" i="22"/>
  <c r="Y417" i="22"/>
  <c r="Z417" i="22"/>
  <c r="AA417" i="22"/>
  <c r="V4" i="22"/>
  <c r="W4" i="22"/>
  <c r="X4" i="22"/>
  <c r="Y4" i="22"/>
  <c r="Z4" i="22"/>
  <c r="AA4" i="22"/>
  <c r="U4" i="22"/>
  <c r="E182" i="22"/>
  <c r="F182" i="22"/>
  <c r="G182" i="22"/>
  <c r="H182" i="22"/>
  <c r="I182" i="22"/>
  <c r="J182" i="22"/>
  <c r="K182" i="22"/>
  <c r="L182" i="22"/>
  <c r="M182" i="22"/>
  <c r="N182" i="22"/>
  <c r="O182" i="22"/>
  <c r="P182" i="22"/>
  <c r="Q182" i="22"/>
  <c r="R182" i="22"/>
  <c r="S182" i="22"/>
  <c r="E183" i="22"/>
  <c r="F183" i="22"/>
  <c r="G183" i="22"/>
  <c r="H183" i="22"/>
  <c r="I183" i="22"/>
  <c r="J183" i="22"/>
  <c r="K183" i="22"/>
  <c r="L183" i="22"/>
  <c r="M183" i="22"/>
  <c r="N183" i="22"/>
  <c r="O183" i="22"/>
  <c r="P183" i="22"/>
  <c r="Q183" i="22"/>
  <c r="R183" i="22"/>
  <c r="S183" i="22"/>
  <c r="E184" i="22"/>
  <c r="F184" i="22"/>
  <c r="G184" i="22"/>
  <c r="H184" i="22"/>
  <c r="I184" i="22"/>
  <c r="J184" i="22"/>
  <c r="K184" i="22"/>
  <c r="L184" i="22"/>
  <c r="M184" i="22"/>
  <c r="N184" i="22"/>
  <c r="O184" i="22"/>
  <c r="P184" i="22"/>
  <c r="Q184" i="22"/>
  <c r="R184" i="22"/>
  <c r="S184" i="22"/>
  <c r="E185" i="22"/>
  <c r="F185" i="22"/>
  <c r="G185" i="22"/>
  <c r="H185" i="22"/>
  <c r="I185" i="22"/>
  <c r="J185" i="22"/>
  <c r="K185" i="22"/>
  <c r="L185" i="22"/>
  <c r="M185" i="22"/>
  <c r="N185" i="22"/>
  <c r="O185" i="22"/>
  <c r="P185" i="22"/>
  <c r="Q185" i="22"/>
  <c r="R185" i="22"/>
  <c r="S185" i="22"/>
  <c r="E186" i="22"/>
  <c r="F186" i="22"/>
  <c r="G186" i="22"/>
  <c r="H186" i="22"/>
  <c r="I186" i="22"/>
  <c r="J186" i="22"/>
  <c r="K186" i="22"/>
  <c r="L186" i="22"/>
  <c r="M186" i="22"/>
  <c r="N186" i="22"/>
  <c r="O186" i="22"/>
  <c r="P186" i="22"/>
  <c r="Q186" i="22"/>
  <c r="R186" i="22"/>
  <c r="S186" i="22"/>
  <c r="E187" i="22"/>
  <c r="F187" i="22"/>
  <c r="G187" i="22"/>
  <c r="H187" i="22"/>
  <c r="I187" i="22"/>
  <c r="J187" i="22"/>
  <c r="K187" i="22"/>
  <c r="L187" i="22"/>
  <c r="M187" i="22"/>
  <c r="N187" i="22"/>
  <c r="O187" i="22"/>
  <c r="P187" i="22"/>
  <c r="Q187" i="22"/>
  <c r="R187" i="22"/>
  <c r="S187" i="22"/>
  <c r="E188" i="22"/>
  <c r="F188" i="22"/>
  <c r="G188" i="22"/>
  <c r="H188" i="22"/>
  <c r="I188" i="22"/>
  <c r="J188" i="22"/>
  <c r="K188" i="22"/>
  <c r="L188" i="22"/>
  <c r="M188" i="22"/>
  <c r="N188" i="22"/>
  <c r="O188" i="22"/>
  <c r="P188" i="22"/>
  <c r="Q188" i="22"/>
  <c r="R188" i="22"/>
  <c r="S188" i="22"/>
  <c r="E189" i="22"/>
  <c r="F189" i="22"/>
  <c r="G189" i="22"/>
  <c r="H189" i="22"/>
  <c r="I189" i="22"/>
  <c r="J189" i="22"/>
  <c r="K189" i="22"/>
  <c r="L189" i="22"/>
  <c r="M189" i="22"/>
  <c r="N189" i="22"/>
  <c r="O189" i="22"/>
  <c r="P189" i="22"/>
  <c r="Q189" i="22"/>
  <c r="R189" i="22"/>
  <c r="S189" i="22"/>
  <c r="E190" i="22"/>
  <c r="F190" i="22"/>
  <c r="G190" i="22"/>
  <c r="H190" i="22"/>
  <c r="I190" i="22"/>
  <c r="J190" i="22"/>
  <c r="K190" i="22"/>
  <c r="L190" i="22"/>
  <c r="M190" i="22"/>
  <c r="N190" i="22"/>
  <c r="O190" i="22"/>
  <c r="P190" i="22"/>
  <c r="Q190" i="22"/>
  <c r="R190" i="22"/>
  <c r="S190" i="22"/>
  <c r="E191" i="22"/>
  <c r="F191" i="22"/>
  <c r="G191" i="22"/>
  <c r="H191" i="22"/>
  <c r="I191" i="22"/>
  <c r="J191" i="22"/>
  <c r="K191" i="22"/>
  <c r="L191" i="22"/>
  <c r="M191" i="22"/>
  <c r="N191" i="22"/>
  <c r="O191" i="22"/>
  <c r="P191" i="22"/>
  <c r="Q191" i="22"/>
  <c r="R191" i="22"/>
  <c r="S191" i="22"/>
  <c r="E192" i="22"/>
  <c r="F192" i="22"/>
  <c r="G192" i="22"/>
  <c r="H192" i="22"/>
  <c r="I192" i="22"/>
  <c r="J192" i="22"/>
  <c r="K192" i="22"/>
  <c r="L192" i="22"/>
  <c r="M192" i="22"/>
  <c r="N192" i="22"/>
  <c r="O192" i="22"/>
  <c r="P192" i="22"/>
  <c r="Q192" i="22"/>
  <c r="R192" i="22"/>
  <c r="S192" i="22"/>
  <c r="E193" i="22"/>
  <c r="F193" i="22"/>
  <c r="G193" i="22"/>
  <c r="H193" i="22"/>
  <c r="I193" i="22"/>
  <c r="J193" i="22"/>
  <c r="K193" i="22"/>
  <c r="L193" i="22"/>
  <c r="M193" i="22"/>
  <c r="N193" i="22"/>
  <c r="O193" i="22"/>
  <c r="P193" i="22"/>
  <c r="Q193" i="22"/>
  <c r="R193" i="22"/>
  <c r="S193" i="22"/>
  <c r="E194" i="22"/>
  <c r="F194" i="22"/>
  <c r="G194" i="22"/>
  <c r="H194" i="22"/>
  <c r="I194" i="22"/>
  <c r="J194" i="22"/>
  <c r="K194" i="22"/>
  <c r="L194" i="22"/>
  <c r="M194" i="22"/>
  <c r="N194" i="22"/>
  <c r="O194" i="22"/>
  <c r="P194" i="22"/>
  <c r="Q194" i="22"/>
  <c r="R194" i="22"/>
  <c r="S194" i="22"/>
  <c r="E195" i="22"/>
  <c r="F195" i="22"/>
  <c r="G195" i="22"/>
  <c r="H195" i="22"/>
  <c r="I195" i="22"/>
  <c r="J195" i="22"/>
  <c r="K195" i="22"/>
  <c r="L195" i="22"/>
  <c r="M195" i="22"/>
  <c r="N195" i="22"/>
  <c r="O195" i="22"/>
  <c r="P195" i="22"/>
  <c r="Q195" i="22"/>
  <c r="R195" i="22"/>
  <c r="S195" i="22"/>
  <c r="E196" i="22"/>
  <c r="F196" i="22"/>
  <c r="G196" i="22"/>
  <c r="H196" i="22"/>
  <c r="I196" i="22"/>
  <c r="J196" i="22"/>
  <c r="K196" i="22"/>
  <c r="L196" i="22"/>
  <c r="M196" i="22"/>
  <c r="N196" i="22"/>
  <c r="O196" i="22"/>
  <c r="P196" i="22"/>
  <c r="Q196" i="22"/>
  <c r="R196" i="22"/>
  <c r="S196" i="22"/>
  <c r="E197" i="22"/>
  <c r="F197" i="22"/>
  <c r="G197" i="22"/>
  <c r="H197" i="22"/>
  <c r="I197" i="22"/>
  <c r="J197" i="22"/>
  <c r="K197" i="22"/>
  <c r="L197" i="22"/>
  <c r="M197" i="22"/>
  <c r="N197" i="22"/>
  <c r="O197" i="22"/>
  <c r="P197" i="22"/>
  <c r="Q197" i="22"/>
  <c r="R197" i="22"/>
  <c r="S197" i="22"/>
  <c r="E198" i="22"/>
  <c r="F198" i="22"/>
  <c r="G198" i="22"/>
  <c r="H198" i="22"/>
  <c r="I198" i="22"/>
  <c r="J198" i="22"/>
  <c r="K198" i="22"/>
  <c r="L198" i="22"/>
  <c r="M198" i="22"/>
  <c r="N198" i="22"/>
  <c r="O198" i="22"/>
  <c r="P198" i="22"/>
  <c r="Q198" i="22"/>
  <c r="R198" i="22"/>
  <c r="S198" i="22"/>
  <c r="E199" i="22"/>
  <c r="F199" i="22"/>
  <c r="G199" i="22"/>
  <c r="H199" i="22"/>
  <c r="I199" i="22"/>
  <c r="J199" i="22"/>
  <c r="K199" i="22"/>
  <c r="L199" i="22"/>
  <c r="M199" i="22"/>
  <c r="N199" i="22"/>
  <c r="O199" i="22"/>
  <c r="P199" i="22"/>
  <c r="Q199" i="22"/>
  <c r="R199" i="22"/>
  <c r="S199" i="22"/>
  <c r="E200" i="22"/>
  <c r="F200" i="22"/>
  <c r="G200" i="22"/>
  <c r="H200" i="22"/>
  <c r="I200" i="22"/>
  <c r="J200" i="22"/>
  <c r="K200" i="22"/>
  <c r="L200" i="22"/>
  <c r="M200" i="22"/>
  <c r="N200" i="22"/>
  <c r="O200" i="22"/>
  <c r="P200" i="22"/>
  <c r="Q200" i="22"/>
  <c r="R200" i="22"/>
  <c r="S200" i="22"/>
  <c r="E201" i="22"/>
  <c r="F201" i="22"/>
  <c r="G201" i="22"/>
  <c r="H201" i="22"/>
  <c r="I201" i="22"/>
  <c r="J201" i="22"/>
  <c r="K201" i="22"/>
  <c r="L201" i="22"/>
  <c r="M201" i="22"/>
  <c r="N201" i="22"/>
  <c r="O201" i="22"/>
  <c r="P201" i="22"/>
  <c r="Q201" i="22"/>
  <c r="R201" i="22"/>
  <c r="S201" i="22"/>
  <c r="E202" i="22"/>
  <c r="F202" i="22"/>
  <c r="G202" i="22"/>
  <c r="H202" i="22"/>
  <c r="I202" i="22"/>
  <c r="J202" i="22"/>
  <c r="K202" i="22"/>
  <c r="L202" i="22"/>
  <c r="M202" i="22"/>
  <c r="N202" i="22"/>
  <c r="O202" i="22"/>
  <c r="P202" i="22"/>
  <c r="Q202" i="22"/>
  <c r="R202" i="22"/>
  <c r="S202" i="22"/>
  <c r="E203" i="22"/>
  <c r="F203" i="22"/>
  <c r="G203" i="22"/>
  <c r="H203" i="22"/>
  <c r="I203" i="22"/>
  <c r="J203" i="22"/>
  <c r="K203" i="22"/>
  <c r="L203" i="22"/>
  <c r="M203" i="22"/>
  <c r="N203" i="22"/>
  <c r="O203" i="22"/>
  <c r="P203" i="22"/>
  <c r="Q203" i="22"/>
  <c r="R203" i="22"/>
  <c r="S203" i="22"/>
  <c r="E204" i="22"/>
  <c r="F204" i="22"/>
  <c r="G204" i="22"/>
  <c r="H204" i="22"/>
  <c r="I204" i="22"/>
  <c r="J204" i="22"/>
  <c r="K204" i="22"/>
  <c r="L204" i="22"/>
  <c r="M204" i="22"/>
  <c r="N204" i="22"/>
  <c r="O204" i="22"/>
  <c r="P204" i="22"/>
  <c r="Q204" i="22"/>
  <c r="R204" i="22"/>
  <c r="S204" i="22"/>
  <c r="E205" i="22"/>
  <c r="F205" i="22"/>
  <c r="G205" i="22"/>
  <c r="H205" i="22"/>
  <c r="I205" i="22"/>
  <c r="J205" i="22"/>
  <c r="K205" i="22"/>
  <c r="L205" i="22"/>
  <c r="M205" i="22"/>
  <c r="N205" i="22"/>
  <c r="O205" i="22"/>
  <c r="P205" i="22"/>
  <c r="Q205" i="22"/>
  <c r="R205" i="22"/>
  <c r="S205" i="22"/>
  <c r="E206" i="22"/>
  <c r="F206" i="22"/>
  <c r="G206" i="22"/>
  <c r="H206" i="22"/>
  <c r="I206" i="22"/>
  <c r="J206" i="22"/>
  <c r="K206" i="22"/>
  <c r="L206" i="22"/>
  <c r="M206" i="22"/>
  <c r="N206" i="22"/>
  <c r="O206" i="22"/>
  <c r="P206" i="22"/>
  <c r="Q206" i="22"/>
  <c r="R206" i="22"/>
  <c r="S206" i="22"/>
  <c r="E207" i="22"/>
  <c r="F207" i="22"/>
  <c r="G207" i="22"/>
  <c r="H207" i="22"/>
  <c r="I207" i="22"/>
  <c r="J207" i="22"/>
  <c r="K207" i="22"/>
  <c r="L207" i="22"/>
  <c r="M207" i="22"/>
  <c r="N207" i="22"/>
  <c r="O207" i="22"/>
  <c r="P207" i="22"/>
  <c r="Q207" i="22"/>
  <c r="R207" i="22"/>
  <c r="S207" i="22"/>
  <c r="E208" i="22"/>
  <c r="F208" i="22"/>
  <c r="G208" i="22"/>
  <c r="H208" i="22"/>
  <c r="I208" i="22"/>
  <c r="J208" i="22"/>
  <c r="K208" i="22"/>
  <c r="L208" i="22"/>
  <c r="M208" i="22"/>
  <c r="N208" i="22"/>
  <c r="O208" i="22"/>
  <c r="P208" i="22"/>
  <c r="Q208" i="22"/>
  <c r="R208" i="22"/>
  <c r="S208" i="22"/>
  <c r="E209" i="22"/>
  <c r="F209" i="22"/>
  <c r="G209" i="22"/>
  <c r="H209" i="22"/>
  <c r="I209" i="22"/>
  <c r="J209" i="22"/>
  <c r="K209" i="22"/>
  <c r="L209" i="22"/>
  <c r="M209" i="22"/>
  <c r="N209" i="22"/>
  <c r="O209" i="22"/>
  <c r="P209" i="22"/>
  <c r="Q209" i="22"/>
  <c r="R209" i="22"/>
  <c r="S209" i="22"/>
  <c r="E210" i="22"/>
  <c r="F210" i="22"/>
  <c r="G210" i="22"/>
  <c r="H210" i="22"/>
  <c r="I210" i="22"/>
  <c r="J210" i="22"/>
  <c r="K210" i="22"/>
  <c r="L210" i="22"/>
  <c r="M210" i="22"/>
  <c r="N210" i="22"/>
  <c r="O210" i="22"/>
  <c r="P210" i="22"/>
  <c r="Q210" i="22"/>
  <c r="R210" i="22"/>
  <c r="S210" i="22"/>
  <c r="E211" i="22"/>
  <c r="F211" i="22"/>
  <c r="G211" i="22"/>
  <c r="H211" i="22"/>
  <c r="I211" i="22"/>
  <c r="J211" i="22"/>
  <c r="K211" i="22"/>
  <c r="L211" i="22"/>
  <c r="M211" i="22"/>
  <c r="N211" i="22"/>
  <c r="O211" i="22"/>
  <c r="P211" i="22"/>
  <c r="Q211" i="22"/>
  <c r="R211" i="22"/>
  <c r="S211" i="22"/>
  <c r="E212" i="22"/>
  <c r="F212" i="22"/>
  <c r="G212" i="22"/>
  <c r="H212" i="22"/>
  <c r="I212" i="22"/>
  <c r="J212" i="22"/>
  <c r="K212" i="22"/>
  <c r="L212" i="22"/>
  <c r="M212" i="22"/>
  <c r="N212" i="22"/>
  <c r="O212" i="22"/>
  <c r="P212" i="22"/>
  <c r="Q212" i="22"/>
  <c r="R212" i="22"/>
  <c r="S212" i="22"/>
  <c r="E213" i="22"/>
  <c r="F213" i="22"/>
  <c r="G213" i="22"/>
  <c r="H213" i="22"/>
  <c r="I213" i="22"/>
  <c r="J213" i="22"/>
  <c r="K213" i="22"/>
  <c r="L213" i="22"/>
  <c r="M213" i="22"/>
  <c r="N213" i="22"/>
  <c r="O213" i="22"/>
  <c r="P213" i="22"/>
  <c r="Q213" i="22"/>
  <c r="R213" i="22"/>
  <c r="S213" i="22"/>
  <c r="E214" i="22"/>
  <c r="F214" i="22"/>
  <c r="G214" i="22"/>
  <c r="H214" i="22"/>
  <c r="I214" i="22"/>
  <c r="J214" i="22"/>
  <c r="K214" i="22"/>
  <c r="L214" i="22"/>
  <c r="M214" i="22"/>
  <c r="N214" i="22"/>
  <c r="O214" i="22"/>
  <c r="P214" i="22"/>
  <c r="Q214" i="22"/>
  <c r="R214" i="22"/>
  <c r="S214" i="22"/>
  <c r="E215" i="22"/>
  <c r="F215" i="22"/>
  <c r="G215" i="22"/>
  <c r="H215" i="22"/>
  <c r="I215" i="22"/>
  <c r="J215" i="22"/>
  <c r="K215" i="22"/>
  <c r="L215" i="22"/>
  <c r="M215" i="22"/>
  <c r="N215" i="22"/>
  <c r="O215" i="22"/>
  <c r="P215" i="22"/>
  <c r="Q215" i="22"/>
  <c r="R215" i="22"/>
  <c r="S215" i="22"/>
  <c r="E216" i="22"/>
  <c r="F216" i="22"/>
  <c r="G216" i="22"/>
  <c r="H216" i="22"/>
  <c r="I216" i="22"/>
  <c r="J216" i="22"/>
  <c r="K216" i="22"/>
  <c r="L216" i="22"/>
  <c r="M216" i="22"/>
  <c r="N216" i="22"/>
  <c r="O216" i="22"/>
  <c r="P216" i="22"/>
  <c r="Q216" i="22"/>
  <c r="R216" i="22"/>
  <c r="S216" i="22"/>
  <c r="E217" i="22"/>
  <c r="F217" i="22"/>
  <c r="G217" i="22"/>
  <c r="H217" i="22"/>
  <c r="I217" i="22"/>
  <c r="J217" i="22"/>
  <c r="K217" i="22"/>
  <c r="L217" i="22"/>
  <c r="M217" i="22"/>
  <c r="N217" i="22"/>
  <c r="O217" i="22"/>
  <c r="P217" i="22"/>
  <c r="Q217" i="22"/>
  <c r="R217" i="22"/>
  <c r="S217" i="22"/>
  <c r="E218" i="22"/>
  <c r="F218" i="22"/>
  <c r="G218" i="22"/>
  <c r="H218" i="22"/>
  <c r="I218" i="22"/>
  <c r="J218" i="22"/>
  <c r="K218" i="22"/>
  <c r="L218" i="22"/>
  <c r="M218" i="22"/>
  <c r="N218" i="22"/>
  <c r="O218" i="22"/>
  <c r="P218" i="22"/>
  <c r="Q218" i="22"/>
  <c r="R218" i="22"/>
  <c r="S218" i="22"/>
  <c r="E219" i="22"/>
  <c r="F219" i="22"/>
  <c r="G219" i="22"/>
  <c r="H219" i="22"/>
  <c r="I219" i="22"/>
  <c r="J219" i="22"/>
  <c r="K219" i="22"/>
  <c r="L219" i="22"/>
  <c r="M219" i="22"/>
  <c r="N219" i="22"/>
  <c r="O219" i="22"/>
  <c r="P219" i="22"/>
  <c r="Q219" i="22"/>
  <c r="R219" i="22"/>
  <c r="S219" i="22"/>
  <c r="E220" i="22"/>
  <c r="F220" i="22"/>
  <c r="G220" i="22"/>
  <c r="H220" i="22"/>
  <c r="I220" i="22"/>
  <c r="J220" i="22"/>
  <c r="K220" i="22"/>
  <c r="L220" i="22"/>
  <c r="M220" i="22"/>
  <c r="N220" i="22"/>
  <c r="O220" i="22"/>
  <c r="P220" i="22"/>
  <c r="Q220" i="22"/>
  <c r="R220" i="22"/>
  <c r="S220" i="22"/>
  <c r="E221" i="22"/>
  <c r="F221" i="22"/>
  <c r="G221" i="22"/>
  <c r="H221" i="22"/>
  <c r="I221" i="22"/>
  <c r="J221" i="22"/>
  <c r="K221" i="22"/>
  <c r="L221" i="22"/>
  <c r="M221" i="22"/>
  <c r="N221" i="22"/>
  <c r="O221" i="22"/>
  <c r="P221" i="22"/>
  <c r="Q221" i="22"/>
  <c r="R221" i="22"/>
  <c r="S221" i="22"/>
  <c r="E222" i="22"/>
  <c r="F222" i="22"/>
  <c r="G222" i="22"/>
  <c r="H222" i="22"/>
  <c r="I222" i="22"/>
  <c r="J222" i="22"/>
  <c r="K222" i="22"/>
  <c r="L222" i="22"/>
  <c r="M222" i="22"/>
  <c r="N222" i="22"/>
  <c r="O222" i="22"/>
  <c r="P222" i="22"/>
  <c r="Q222" i="22"/>
  <c r="R222" i="22"/>
  <c r="S222" i="22"/>
  <c r="E223" i="22"/>
  <c r="F223" i="22"/>
  <c r="G223" i="22"/>
  <c r="H223" i="22"/>
  <c r="I223" i="22"/>
  <c r="J223" i="22"/>
  <c r="K223" i="22"/>
  <c r="L223" i="22"/>
  <c r="M223" i="22"/>
  <c r="N223" i="22"/>
  <c r="O223" i="22"/>
  <c r="P223" i="22"/>
  <c r="Q223" i="22"/>
  <c r="R223" i="22"/>
  <c r="S223" i="22"/>
  <c r="E224" i="22"/>
  <c r="F224" i="22"/>
  <c r="G224" i="22"/>
  <c r="H224" i="22"/>
  <c r="I224" i="22"/>
  <c r="J224" i="22"/>
  <c r="K224" i="22"/>
  <c r="L224" i="22"/>
  <c r="M224" i="22"/>
  <c r="N224" i="22"/>
  <c r="O224" i="22"/>
  <c r="P224" i="22"/>
  <c r="Q224" i="22"/>
  <c r="R224" i="22"/>
  <c r="S224" i="22"/>
  <c r="E225" i="22"/>
  <c r="F225" i="22"/>
  <c r="G225" i="22"/>
  <c r="H225" i="22"/>
  <c r="I225" i="22"/>
  <c r="J225" i="22"/>
  <c r="K225" i="22"/>
  <c r="L225" i="22"/>
  <c r="M225" i="22"/>
  <c r="N225" i="22"/>
  <c r="O225" i="22"/>
  <c r="P225" i="22"/>
  <c r="Q225" i="22"/>
  <c r="R225" i="22"/>
  <c r="S225" i="22"/>
  <c r="E226" i="22"/>
  <c r="F226" i="22"/>
  <c r="G226" i="22"/>
  <c r="H226" i="22"/>
  <c r="I226" i="22"/>
  <c r="J226" i="22"/>
  <c r="K226" i="22"/>
  <c r="L226" i="22"/>
  <c r="M226" i="22"/>
  <c r="N226" i="22"/>
  <c r="O226" i="22"/>
  <c r="P226" i="22"/>
  <c r="Q226" i="22"/>
  <c r="R226" i="22"/>
  <c r="S226" i="22"/>
  <c r="E227" i="22"/>
  <c r="F227" i="22"/>
  <c r="G227" i="22"/>
  <c r="H227" i="22"/>
  <c r="I227" i="22"/>
  <c r="J227" i="22"/>
  <c r="K227" i="22"/>
  <c r="L227" i="22"/>
  <c r="M227" i="22"/>
  <c r="N227" i="22"/>
  <c r="O227" i="22"/>
  <c r="P227" i="22"/>
  <c r="Q227" i="22"/>
  <c r="R227" i="22"/>
  <c r="S227" i="22"/>
  <c r="E228" i="22"/>
  <c r="F228" i="22"/>
  <c r="G228" i="22"/>
  <c r="H228" i="22"/>
  <c r="I228" i="22"/>
  <c r="J228" i="22"/>
  <c r="K228" i="22"/>
  <c r="L228" i="22"/>
  <c r="M228" i="22"/>
  <c r="N228" i="22"/>
  <c r="O228" i="22"/>
  <c r="P228" i="22"/>
  <c r="Q228" i="22"/>
  <c r="R228" i="22"/>
  <c r="S228" i="22"/>
  <c r="E229" i="22"/>
  <c r="F229" i="22"/>
  <c r="G229" i="22"/>
  <c r="H229" i="22"/>
  <c r="I229" i="22"/>
  <c r="J229" i="22"/>
  <c r="K229" i="22"/>
  <c r="L229" i="22"/>
  <c r="M229" i="22"/>
  <c r="N229" i="22"/>
  <c r="O229" i="22"/>
  <c r="P229" i="22"/>
  <c r="Q229" i="22"/>
  <c r="R229" i="22"/>
  <c r="S229" i="22"/>
  <c r="E230" i="22"/>
  <c r="F230" i="22"/>
  <c r="G230" i="22"/>
  <c r="H230" i="22"/>
  <c r="I230" i="22"/>
  <c r="J230" i="22"/>
  <c r="K230" i="22"/>
  <c r="L230" i="22"/>
  <c r="M230" i="22"/>
  <c r="N230" i="22"/>
  <c r="O230" i="22"/>
  <c r="P230" i="22"/>
  <c r="Q230" i="22"/>
  <c r="R230" i="22"/>
  <c r="S230" i="22"/>
  <c r="E231" i="22"/>
  <c r="F231" i="22"/>
  <c r="G231" i="22"/>
  <c r="H231" i="22"/>
  <c r="I231" i="22"/>
  <c r="J231" i="22"/>
  <c r="K231" i="22"/>
  <c r="L231" i="22"/>
  <c r="M231" i="22"/>
  <c r="N231" i="22"/>
  <c r="O231" i="22"/>
  <c r="P231" i="22"/>
  <c r="Q231" i="22"/>
  <c r="R231" i="22"/>
  <c r="S231" i="22"/>
  <c r="E232" i="22"/>
  <c r="F232" i="22"/>
  <c r="G232" i="22"/>
  <c r="H232" i="22"/>
  <c r="I232" i="22"/>
  <c r="J232" i="22"/>
  <c r="K232" i="22"/>
  <c r="L232" i="22"/>
  <c r="M232" i="22"/>
  <c r="N232" i="22"/>
  <c r="O232" i="22"/>
  <c r="P232" i="22"/>
  <c r="Q232" i="22"/>
  <c r="R232" i="22"/>
  <c r="S232" i="22"/>
  <c r="E233" i="22"/>
  <c r="F233" i="22"/>
  <c r="G233" i="22"/>
  <c r="H233" i="22"/>
  <c r="I233" i="22"/>
  <c r="J233" i="22"/>
  <c r="K233" i="22"/>
  <c r="L233" i="22"/>
  <c r="M233" i="22"/>
  <c r="N233" i="22"/>
  <c r="O233" i="22"/>
  <c r="P233" i="22"/>
  <c r="Q233" i="22"/>
  <c r="R233" i="22"/>
  <c r="S233" i="22"/>
  <c r="E234" i="22"/>
  <c r="F234" i="22"/>
  <c r="G234" i="22"/>
  <c r="H234" i="22"/>
  <c r="I234" i="22"/>
  <c r="J234" i="22"/>
  <c r="K234" i="22"/>
  <c r="L234" i="22"/>
  <c r="M234" i="22"/>
  <c r="N234" i="22"/>
  <c r="O234" i="22"/>
  <c r="P234" i="22"/>
  <c r="Q234" i="22"/>
  <c r="R234" i="22"/>
  <c r="S234" i="22"/>
  <c r="E235" i="22"/>
  <c r="F235" i="22"/>
  <c r="G235" i="22"/>
  <c r="H235" i="22"/>
  <c r="I235" i="22"/>
  <c r="J235" i="22"/>
  <c r="K235" i="22"/>
  <c r="L235" i="22"/>
  <c r="M235" i="22"/>
  <c r="N235" i="22"/>
  <c r="O235" i="22"/>
  <c r="P235" i="22"/>
  <c r="Q235" i="22"/>
  <c r="R235" i="22"/>
  <c r="S235" i="22"/>
  <c r="E236" i="22"/>
  <c r="F236" i="22"/>
  <c r="G236" i="22"/>
  <c r="H236" i="22"/>
  <c r="I236" i="22"/>
  <c r="J236" i="22"/>
  <c r="K236" i="22"/>
  <c r="L236" i="22"/>
  <c r="M236" i="22"/>
  <c r="N236" i="22"/>
  <c r="O236" i="22"/>
  <c r="P236" i="22"/>
  <c r="Q236" i="22"/>
  <c r="R236" i="22"/>
  <c r="S236" i="22"/>
  <c r="E237" i="22"/>
  <c r="F237" i="22"/>
  <c r="G237" i="22"/>
  <c r="H237" i="22"/>
  <c r="I237" i="22"/>
  <c r="J237" i="22"/>
  <c r="K237" i="22"/>
  <c r="L237" i="22"/>
  <c r="M237" i="22"/>
  <c r="N237" i="22"/>
  <c r="O237" i="22"/>
  <c r="P237" i="22"/>
  <c r="Q237" i="22"/>
  <c r="R237" i="22"/>
  <c r="S237" i="22"/>
  <c r="E238" i="22"/>
  <c r="F238" i="22"/>
  <c r="G238" i="22"/>
  <c r="H238" i="22"/>
  <c r="I238" i="22"/>
  <c r="J238" i="22"/>
  <c r="K238" i="22"/>
  <c r="L238" i="22"/>
  <c r="M238" i="22"/>
  <c r="N238" i="22"/>
  <c r="O238" i="22"/>
  <c r="P238" i="22"/>
  <c r="Q238" i="22"/>
  <c r="R238" i="22"/>
  <c r="S238" i="22"/>
  <c r="E239" i="22"/>
  <c r="F239" i="22"/>
  <c r="G239" i="22"/>
  <c r="H239" i="22"/>
  <c r="I239" i="22"/>
  <c r="J239" i="22"/>
  <c r="K239" i="22"/>
  <c r="L239" i="22"/>
  <c r="M239" i="22"/>
  <c r="N239" i="22"/>
  <c r="O239" i="22"/>
  <c r="P239" i="22"/>
  <c r="Q239" i="22"/>
  <c r="R239" i="22"/>
  <c r="S239" i="22"/>
  <c r="E240" i="22"/>
  <c r="F240" i="22"/>
  <c r="G240" i="22"/>
  <c r="H240" i="22"/>
  <c r="I240" i="22"/>
  <c r="J240" i="22"/>
  <c r="K240" i="22"/>
  <c r="L240" i="22"/>
  <c r="M240" i="22"/>
  <c r="N240" i="22"/>
  <c r="O240" i="22"/>
  <c r="P240" i="22"/>
  <c r="Q240" i="22"/>
  <c r="R240" i="22"/>
  <c r="S240" i="22"/>
  <c r="E241" i="22"/>
  <c r="F241" i="22"/>
  <c r="G241" i="22"/>
  <c r="H241" i="22"/>
  <c r="I241" i="22"/>
  <c r="J241" i="22"/>
  <c r="K241" i="22"/>
  <c r="L241" i="22"/>
  <c r="M241" i="22"/>
  <c r="N241" i="22"/>
  <c r="O241" i="22"/>
  <c r="P241" i="22"/>
  <c r="Q241" i="22"/>
  <c r="R241" i="22"/>
  <c r="S241" i="22"/>
  <c r="E242" i="22"/>
  <c r="F242" i="22"/>
  <c r="G242" i="22"/>
  <c r="H242" i="22"/>
  <c r="I242" i="22"/>
  <c r="J242" i="22"/>
  <c r="K242" i="22"/>
  <c r="L242" i="22"/>
  <c r="M242" i="22"/>
  <c r="N242" i="22"/>
  <c r="O242" i="22"/>
  <c r="P242" i="22"/>
  <c r="Q242" i="22"/>
  <c r="R242" i="22"/>
  <c r="S242" i="22"/>
  <c r="E243" i="22"/>
  <c r="F243" i="22"/>
  <c r="G243" i="22"/>
  <c r="H243" i="22"/>
  <c r="I243" i="22"/>
  <c r="J243" i="22"/>
  <c r="K243" i="22"/>
  <c r="L243" i="22"/>
  <c r="M243" i="22"/>
  <c r="N243" i="22"/>
  <c r="O243" i="22"/>
  <c r="P243" i="22"/>
  <c r="Q243" i="22"/>
  <c r="R243" i="22"/>
  <c r="S243" i="22"/>
  <c r="E244" i="22"/>
  <c r="F244" i="22"/>
  <c r="G244" i="22"/>
  <c r="H244" i="22"/>
  <c r="I244" i="22"/>
  <c r="J244" i="22"/>
  <c r="K244" i="22"/>
  <c r="L244" i="22"/>
  <c r="M244" i="22"/>
  <c r="N244" i="22"/>
  <c r="O244" i="22"/>
  <c r="P244" i="22"/>
  <c r="Q244" i="22"/>
  <c r="R244" i="22"/>
  <c r="S244" i="22"/>
  <c r="E245" i="22"/>
  <c r="F245" i="22"/>
  <c r="G245" i="22"/>
  <c r="H245" i="22"/>
  <c r="I245" i="22"/>
  <c r="J245" i="22"/>
  <c r="K245" i="22"/>
  <c r="L245" i="22"/>
  <c r="M245" i="22"/>
  <c r="N245" i="22"/>
  <c r="O245" i="22"/>
  <c r="P245" i="22"/>
  <c r="Q245" i="22"/>
  <c r="R245" i="22"/>
  <c r="S245" i="22"/>
  <c r="E246" i="22"/>
  <c r="F246" i="22"/>
  <c r="G246" i="22"/>
  <c r="H246" i="22"/>
  <c r="I246" i="22"/>
  <c r="J246" i="22"/>
  <c r="K246" i="22"/>
  <c r="L246" i="22"/>
  <c r="M246" i="22"/>
  <c r="N246" i="22"/>
  <c r="O246" i="22"/>
  <c r="P246" i="22"/>
  <c r="Q246" i="22"/>
  <c r="R246" i="22"/>
  <c r="S246" i="22"/>
  <c r="E247" i="22"/>
  <c r="F247" i="22"/>
  <c r="G247" i="22"/>
  <c r="H247" i="22"/>
  <c r="I247" i="22"/>
  <c r="J247" i="22"/>
  <c r="K247" i="22"/>
  <c r="L247" i="22"/>
  <c r="M247" i="22"/>
  <c r="N247" i="22"/>
  <c r="O247" i="22"/>
  <c r="P247" i="22"/>
  <c r="Q247" i="22"/>
  <c r="R247" i="22"/>
  <c r="S247" i="22"/>
  <c r="E248" i="22"/>
  <c r="F248" i="22"/>
  <c r="G248" i="22"/>
  <c r="H248" i="22"/>
  <c r="I248" i="22"/>
  <c r="J248" i="22"/>
  <c r="K248" i="22"/>
  <c r="L248" i="22"/>
  <c r="M248" i="22"/>
  <c r="N248" i="22"/>
  <c r="O248" i="22"/>
  <c r="P248" i="22"/>
  <c r="Q248" i="22"/>
  <c r="R248" i="22"/>
  <c r="S248" i="22"/>
  <c r="E249" i="22"/>
  <c r="F249" i="22"/>
  <c r="G249" i="22"/>
  <c r="H249" i="22"/>
  <c r="I249" i="22"/>
  <c r="J249" i="22"/>
  <c r="K249" i="22"/>
  <c r="L249" i="22"/>
  <c r="M249" i="22"/>
  <c r="N249" i="22"/>
  <c r="O249" i="22"/>
  <c r="P249" i="22"/>
  <c r="Q249" i="22"/>
  <c r="R249" i="22"/>
  <c r="S249" i="22"/>
  <c r="E250" i="22"/>
  <c r="F250" i="22"/>
  <c r="G250" i="22"/>
  <c r="H250" i="22"/>
  <c r="I250" i="22"/>
  <c r="J250" i="22"/>
  <c r="K250" i="22"/>
  <c r="L250" i="22"/>
  <c r="M250" i="22"/>
  <c r="N250" i="22"/>
  <c r="O250" i="22"/>
  <c r="P250" i="22"/>
  <c r="Q250" i="22"/>
  <c r="R250" i="22"/>
  <c r="S250" i="22"/>
  <c r="E251" i="22"/>
  <c r="F251" i="22"/>
  <c r="G251" i="22"/>
  <c r="H251" i="22"/>
  <c r="I251" i="22"/>
  <c r="J251" i="22"/>
  <c r="K251" i="22"/>
  <c r="L251" i="22"/>
  <c r="M251" i="22"/>
  <c r="N251" i="22"/>
  <c r="O251" i="22"/>
  <c r="P251" i="22"/>
  <c r="Q251" i="22"/>
  <c r="R251" i="22"/>
  <c r="S251" i="22"/>
  <c r="E252" i="22"/>
  <c r="F252" i="22"/>
  <c r="G252" i="22"/>
  <c r="H252" i="22"/>
  <c r="I252" i="22"/>
  <c r="J252" i="22"/>
  <c r="K252" i="22"/>
  <c r="L252" i="22"/>
  <c r="M252" i="22"/>
  <c r="N252" i="22"/>
  <c r="O252" i="22"/>
  <c r="P252" i="22"/>
  <c r="Q252" i="22"/>
  <c r="R252" i="22"/>
  <c r="S252" i="22"/>
  <c r="E253" i="22"/>
  <c r="F253" i="22"/>
  <c r="G253" i="22"/>
  <c r="H253" i="22"/>
  <c r="I253" i="22"/>
  <c r="J253" i="22"/>
  <c r="K253" i="22"/>
  <c r="L253" i="22"/>
  <c r="M253" i="22"/>
  <c r="N253" i="22"/>
  <c r="O253" i="22"/>
  <c r="P253" i="22"/>
  <c r="Q253" i="22"/>
  <c r="R253" i="22"/>
  <c r="S253" i="22"/>
  <c r="E254" i="22"/>
  <c r="F254" i="22"/>
  <c r="G254" i="22"/>
  <c r="H254" i="22"/>
  <c r="I254" i="22"/>
  <c r="J254" i="22"/>
  <c r="K254" i="22"/>
  <c r="L254" i="22"/>
  <c r="M254" i="22"/>
  <c r="N254" i="22"/>
  <c r="O254" i="22"/>
  <c r="P254" i="22"/>
  <c r="Q254" i="22"/>
  <c r="R254" i="22"/>
  <c r="S254" i="22"/>
  <c r="E255" i="22"/>
  <c r="F255" i="22"/>
  <c r="G255" i="22"/>
  <c r="H255" i="22"/>
  <c r="I255" i="22"/>
  <c r="J255" i="22"/>
  <c r="K255" i="22"/>
  <c r="L255" i="22"/>
  <c r="M255" i="22"/>
  <c r="N255" i="22"/>
  <c r="O255" i="22"/>
  <c r="P255" i="22"/>
  <c r="Q255" i="22"/>
  <c r="R255" i="22"/>
  <c r="S255" i="22"/>
  <c r="E256" i="22"/>
  <c r="F256" i="22"/>
  <c r="G256" i="22"/>
  <c r="H256" i="22"/>
  <c r="I256" i="22"/>
  <c r="J256" i="22"/>
  <c r="K256" i="22"/>
  <c r="L256" i="22"/>
  <c r="M256" i="22"/>
  <c r="N256" i="22"/>
  <c r="O256" i="22"/>
  <c r="P256" i="22"/>
  <c r="Q256" i="22"/>
  <c r="R256" i="22"/>
  <c r="S256" i="22"/>
  <c r="E257" i="22"/>
  <c r="F257" i="22"/>
  <c r="G257" i="22"/>
  <c r="H257" i="22"/>
  <c r="I257" i="22"/>
  <c r="J257" i="22"/>
  <c r="K257" i="22"/>
  <c r="L257" i="22"/>
  <c r="M257" i="22"/>
  <c r="N257" i="22"/>
  <c r="O257" i="22"/>
  <c r="P257" i="22"/>
  <c r="Q257" i="22"/>
  <c r="R257" i="22"/>
  <c r="S257" i="22"/>
  <c r="E258" i="22"/>
  <c r="F258" i="22"/>
  <c r="G258" i="22"/>
  <c r="H258" i="22"/>
  <c r="I258" i="22"/>
  <c r="J258" i="22"/>
  <c r="K258" i="22"/>
  <c r="L258" i="22"/>
  <c r="M258" i="22"/>
  <c r="N258" i="22"/>
  <c r="O258" i="22"/>
  <c r="P258" i="22"/>
  <c r="Q258" i="22"/>
  <c r="R258" i="22"/>
  <c r="S258" i="22"/>
  <c r="E259" i="22"/>
  <c r="F259" i="22"/>
  <c r="G259" i="22"/>
  <c r="H259" i="22"/>
  <c r="I259" i="22"/>
  <c r="J259" i="22"/>
  <c r="K259" i="22"/>
  <c r="L259" i="22"/>
  <c r="M259" i="22"/>
  <c r="N259" i="22"/>
  <c r="O259" i="22"/>
  <c r="P259" i="22"/>
  <c r="Q259" i="22"/>
  <c r="R259" i="22"/>
  <c r="S259" i="22"/>
  <c r="E260" i="22"/>
  <c r="F260" i="22"/>
  <c r="G260" i="22"/>
  <c r="H260" i="22"/>
  <c r="I260" i="22"/>
  <c r="J260" i="22"/>
  <c r="K260" i="22"/>
  <c r="L260" i="22"/>
  <c r="M260" i="22"/>
  <c r="N260" i="22"/>
  <c r="O260" i="22"/>
  <c r="P260" i="22"/>
  <c r="Q260" i="22"/>
  <c r="R260" i="22"/>
  <c r="S260" i="22"/>
  <c r="E261" i="22"/>
  <c r="F261" i="22"/>
  <c r="G261" i="22"/>
  <c r="H261" i="22"/>
  <c r="I261" i="22"/>
  <c r="J261" i="22"/>
  <c r="K261" i="22"/>
  <c r="L261" i="22"/>
  <c r="M261" i="22"/>
  <c r="N261" i="22"/>
  <c r="O261" i="22"/>
  <c r="P261" i="22"/>
  <c r="Q261" i="22"/>
  <c r="R261" i="22"/>
  <c r="S261" i="22"/>
  <c r="E262" i="22"/>
  <c r="F262" i="22"/>
  <c r="G262" i="22"/>
  <c r="H262" i="22"/>
  <c r="I262" i="22"/>
  <c r="J262" i="22"/>
  <c r="K262" i="22"/>
  <c r="L262" i="22"/>
  <c r="M262" i="22"/>
  <c r="N262" i="22"/>
  <c r="O262" i="22"/>
  <c r="P262" i="22"/>
  <c r="Q262" i="22"/>
  <c r="R262" i="22"/>
  <c r="S262" i="22"/>
  <c r="E263" i="22"/>
  <c r="F263" i="22"/>
  <c r="G263" i="22"/>
  <c r="H263" i="22"/>
  <c r="I263" i="22"/>
  <c r="J263" i="22"/>
  <c r="K263" i="22"/>
  <c r="L263" i="22"/>
  <c r="M263" i="22"/>
  <c r="N263" i="22"/>
  <c r="O263" i="22"/>
  <c r="P263" i="22"/>
  <c r="Q263" i="22"/>
  <c r="R263" i="22"/>
  <c r="S263" i="22"/>
  <c r="E264" i="22"/>
  <c r="F264" i="22"/>
  <c r="G264" i="22"/>
  <c r="H264" i="22"/>
  <c r="I264" i="22"/>
  <c r="J264" i="22"/>
  <c r="K264" i="22"/>
  <c r="L264" i="22"/>
  <c r="M264" i="22"/>
  <c r="N264" i="22"/>
  <c r="O264" i="22"/>
  <c r="P264" i="22"/>
  <c r="Q264" i="22"/>
  <c r="R264" i="22"/>
  <c r="S264" i="22"/>
  <c r="E265" i="22"/>
  <c r="F265" i="22"/>
  <c r="G265" i="22"/>
  <c r="H265" i="22"/>
  <c r="I265" i="22"/>
  <c r="J265" i="22"/>
  <c r="K265" i="22"/>
  <c r="L265" i="22"/>
  <c r="M265" i="22"/>
  <c r="N265" i="22"/>
  <c r="O265" i="22"/>
  <c r="P265" i="22"/>
  <c r="Q265" i="22"/>
  <c r="R265" i="22"/>
  <c r="S265" i="22"/>
  <c r="E266" i="22"/>
  <c r="F266" i="22"/>
  <c r="G266" i="22"/>
  <c r="H266" i="22"/>
  <c r="I266" i="22"/>
  <c r="J266" i="22"/>
  <c r="K266" i="22"/>
  <c r="L266" i="22"/>
  <c r="M266" i="22"/>
  <c r="N266" i="22"/>
  <c r="O266" i="22"/>
  <c r="P266" i="22"/>
  <c r="Q266" i="22"/>
  <c r="R266" i="22"/>
  <c r="S266" i="22"/>
  <c r="E267" i="22"/>
  <c r="F267" i="22"/>
  <c r="G267" i="22"/>
  <c r="H267" i="22"/>
  <c r="I267" i="22"/>
  <c r="J267" i="22"/>
  <c r="K267" i="22"/>
  <c r="L267" i="22"/>
  <c r="M267" i="22"/>
  <c r="N267" i="22"/>
  <c r="O267" i="22"/>
  <c r="P267" i="22"/>
  <c r="Q267" i="22"/>
  <c r="R267" i="22"/>
  <c r="S267" i="22"/>
  <c r="E268" i="22"/>
  <c r="F268" i="22"/>
  <c r="G268" i="22"/>
  <c r="H268" i="22"/>
  <c r="I268" i="22"/>
  <c r="J268" i="22"/>
  <c r="K268" i="22"/>
  <c r="L268" i="22"/>
  <c r="M268" i="22"/>
  <c r="N268" i="22"/>
  <c r="O268" i="22"/>
  <c r="P268" i="22"/>
  <c r="Q268" i="22"/>
  <c r="R268" i="22"/>
  <c r="S268" i="22"/>
  <c r="E269" i="22"/>
  <c r="F269" i="22"/>
  <c r="G269" i="22"/>
  <c r="H269" i="22"/>
  <c r="I269" i="22"/>
  <c r="J269" i="22"/>
  <c r="K269" i="22"/>
  <c r="L269" i="22"/>
  <c r="M269" i="22"/>
  <c r="N269" i="22"/>
  <c r="O269" i="22"/>
  <c r="P269" i="22"/>
  <c r="Q269" i="22"/>
  <c r="R269" i="22"/>
  <c r="S269" i="22"/>
  <c r="E270" i="22"/>
  <c r="F270" i="22"/>
  <c r="G270" i="22"/>
  <c r="H270" i="22"/>
  <c r="I270" i="22"/>
  <c r="J270" i="22"/>
  <c r="K270" i="22"/>
  <c r="L270" i="22"/>
  <c r="M270" i="22"/>
  <c r="N270" i="22"/>
  <c r="O270" i="22"/>
  <c r="P270" i="22"/>
  <c r="Q270" i="22"/>
  <c r="R270" i="22"/>
  <c r="S270" i="22"/>
  <c r="E271" i="22"/>
  <c r="F271" i="22"/>
  <c r="G271" i="22"/>
  <c r="H271" i="22"/>
  <c r="I271" i="22"/>
  <c r="J271" i="22"/>
  <c r="K271" i="22"/>
  <c r="L271" i="22"/>
  <c r="M271" i="22"/>
  <c r="N271" i="22"/>
  <c r="O271" i="22"/>
  <c r="P271" i="22"/>
  <c r="Q271" i="22"/>
  <c r="R271" i="22"/>
  <c r="S271" i="22"/>
  <c r="E272" i="22"/>
  <c r="F272" i="22"/>
  <c r="G272" i="22"/>
  <c r="H272" i="22"/>
  <c r="I272" i="22"/>
  <c r="J272" i="22"/>
  <c r="K272" i="22"/>
  <c r="L272" i="22"/>
  <c r="M272" i="22"/>
  <c r="N272" i="22"/>
  <c r="O272" i="22"/>
  <c r="P272" i="22"/>
  <c r="Q272" i="22"/>
  <c r="R272" i="22"/>
  <c r="S272" i="22"/>
  <c r="E273" i="22"/>
  <c r="F273" i="22"/>
  <c r="G273" i="22"/>
  <c r="H273" i="22"/>
  <c r="I273" i="22"/>
  <c r="J273" i="22"/>
  <c r="K273" i="22"/>
  <c r="L273" i="22"/>
  <c r="M273" i="22"/>
  <c r="N273" i="22"/>
  <c r="O273" i="22"/>
  <c r="P273" i="22"/>
  <c r="Q273" i="22"/>
  <c r="R273" i="22"/>
  <c r="S273" i="22"/>
  <c r="E274" i="22"/>
  <c r="F274" i="22"/>
  <c r="G274" i="22"/>
  <c r="H274" i="22"/>
  <c r="I274" i="22"/>
  <c r="J274" i="22"/>
  <c r="K274" i="22"/>
  <c r="L274" i="22"/>
  <c r="M274" i="22"/>
  <c r="N274" i="22"/>
  <c r="O274" i="22"/>
  <c r="P274" i="22"/>
  <c r="Q274" i="22"/>
  <c r="R274" i="22"/>
  <c r="S274" i="22"/>
  <c r="E275" i="22"/>
  <c r="F275" i="22"/>
  <c r="G275" i="22"/>
  <c r="H275" i="22"/>
  <c r="I275" i="22"/>
  <c r="J275" i="22"/>
  <c r="K275" i="22"/>
  <c r="L275" i="22"/>
  <c r="M275" i="22"/>
  <c r="N275" i="22"/>
  <c r="O275" i="22"/>
  <c r="P275" i="22"/>
  <c r="Q275" i="22"/>
  <c r="R275" i="22"/>
  <c r="S275" i="22"/>
  <c r="E276" i="22"/>
  <c r="F276" i="22"/>
  <c r="G276" i="22"/>
  <c r="H276" i="22"/>
  <c r="I276" i="22"/>
  <c r="J276" i="22"/>
  <c r="K276" i="22"/>
  <c r="L276" i="22"/>
  <c r="M276" i="22"/>
  <c r="N276" i="22"/>
  <c r="O276" i="22"/>
  <c r="P276" i="22"/>
  <c r="Q276" i="22"/>
  <c r="R276" i="22"/>
  <c r="S276" i="22"/>
  <c r="E277" i="22"/>
  <c r="F277" i="22"/>
  <c r="G277" i="22"/>
  <c r="H277" i="22"/>
  <c r="I277" i="22"/>
  <c r="J277" i="22"/>
  <c r="K277" i="22"/>
  <c r="L277" i="22"/>
  <c r="M277" i="22"/>
  <c r="N277" i="22"/>
  <c r="O277" i="22"/>
  <c r="P277" i="22"/>
  <c r="Q277" i="22"/>
  <c r="R277" i="22"/>
  <c r="S277" i="22"/>
  <c r="E278" i="22"/>
  <c r="F278" i="22"/>
  <c r="G278" i="22"/>
  <c r="H278" i="22"/>
  <c r="I278" i="22"/>
  <c r="J278" i="22"/>
  <c r="K278" i="22"/>
  <c r="L278" i="22"/>
  <c r="M278" i="22"/>
  <c r="N278" i="22"/>
  <c r="O278" i="22"/>
  <c r="P278" i="22"/>
  <c r="Q278" i="22"/>
  <c r="R278" i="22"/>
  <c r="S278" i="22"/>
  <c r="E279" i="22"/>
  <c r="F279" i="22"/>
  <c r="G279" i="22"/>
  <c r="H279" i="22"/>
  <c r="I279" i="22"/>
  <c r="J279" i="22"/>
  <c r="K279" i="22"/>
  <c r="L279" i="22"/>
  <c r="M279" i="22"/>
  <c r="N279" i="22"/>
  <c r="O279" i="22"/>
  <c r="P279" i="22"/>
  <c r="Q279" i="22"/>
  <c r="R279" i="22"/>
  <c r="S279" i="22"/>
  <c r="E280" i="22"/>
  <c r="F280" i="22"/>
  <c r="G280" i="22"/>
  <c r="H280" i="22"/>
  <c r="I280" i="22"/>
  <c r="J280" i="22"/>
  <c r="K280" i="22"/>
  <c r="L280" i="22"/>
  <c r="M280" i="22"/>
  <c r="N280" i="22"/>
  <c r="O280" i="22"/>
  <c r="P280" i="22"/>
  <c r="Q280" i="22"/>
  <c r="R280" i="22"/>
  <c r="S280" i="22"/>
  <c r="E281" i="22"/>
  <c r="F281" i="22"/>
  <c r="G281" i="22"/>
  <c r="H281" i="22"/>
  <c r="I281" i="22"/>
  <c r="J281" i="22"/>
  <c r="K281" i="22"/>
  <c r="L281" i="22"/>
  <c r="M281" i="22"/>
  <c r="N281" i="22"/>
  <c r="O281" i="22"/>
  <c r="P281" i="22"/>
  <c r="Q281" i="22"/>
  <c r="R281" i="22"/>
  <c r="S281" i="22"/>
  <c r="E282" i="22"/>
  <c r="F282" i="22"/>
  <c r="G282" i="22"/>
  <c r="H282" i="22"/>
  <c r="I282" i="22"/>
  <c r="J282" i="22"/>
  <c r="K282" i="22"/>
  <c r="L282" i="22"/>
  <c r="M282" i="22"/>
  <c r="N282" i="22"/>
  <c r="O282" i="22"/>
  <c r="P282" i="22"/>
  <c r="Q282" i="22"/>
  <c r="R282" i="22"/>
  <c r="S282" i="22"/>
  <c r="E283" i="22"/>
  <c r="F283" i="22"/>
  <c r="G283" i="22"/>
  <c r="H283" i="22"/>
  <c r="I283" i="22"/>
  <c r="J283" i="22"/>
  <c r="K283" i="22"/>
  <c r="L283" i="22"/>
  <c r="M283" i="22"/>
  <c r="N283" i="22"/>
  <c r="O283" i="22"/>
  <c r="P283" i="22"/>
  <c r="Q283" i="22"/>
  <c r="R283" i="22"/>
  <c r="S283" i="22"/>
  <c r="E284" i="22"/>
  <c r="F284" i="22"/>
  <c r="G284" i="22"/>
  <c r="H284" i="22"/>
  <c r="I284" i="22"/>
  <c r="J284" i="22"/>
  <c r="K284" i="22"/>
  <c r="L284" i="22"/>
  <c r="M284" i="22"/>
  <c r="N284" i="22"/>
  <c r="O284" i="22"/>
  <c r="P284" i="22"/>
  <c r="Q284" i="22"/>
  <c r="R284" i="22"/>
  <c r="S284" i="22"/>
  <c r="E285" i="22"/>
  <c r="F285" i="22"/>
  <c r="G285" i="22"/>
  <c r="H285" i="22"/>
  <c r="I285" i="22"/>
  <c r="J285" i="22"/>
  <c r="K285" i="22"/>
  <c r="L285" i="22"/>
  <c r="M285" i="22"/>
  <c r="N285" i="22"/>
  <c r="O285" i="22"/>
  <c r="P285" i="22"/>
  <c r="Q285" i="22"/>
  <c r="R285" i="22"/>
  <c r="S285" i="22"/>
  <c r="E286" i="22"/>
  <c r="F286" i="22"/>
  <c r="G286" i="22"/>
  <c r="H286" i="22"/>
  <c r="I286" i="22"/>
  <c r="J286" i="22"/>
  <c r="K286" i="22"/>
  <c r="L286" i="22"/>
  <c r="M286" i="22"/>
  <c r="N286" i="22"/>
  <c r="O286" i="22"/>
  <c r="P286" i="22"/>
  <c r="Q286" i="22"/>
  <c r="R286" i="22"/>
  <c r="S286" i="22"/>
  <c r="E287" i="22"/>
  <c r="F287" i="22"/>
  <c r="G287" i="22"/>
  <c r="H287" i="22"/>
  <c r="I287" i="22"/>
  <c r="J287" i="22"/>
  <c r="K287" i="22"/>
  <c r="L287" i="22"/>
  <c r="M287" i="22"/>
  <c r="N287" i="22"/>
  <c r="O287" i="22"/>
  <c r="P287" i="22"/>
  <c r="Q287" i="22"/>
  <c r="R287" i="22"/>
  <c r="S287" i="22"/>
  <c r="E288" i="22"/>
  <c r="F288" i="22"/>
  <c r="G288" i="22"/>
  <c r="H288" i="22"/>
  <c r="I288" i="22"/>
  <c r="J288" i="22"/>
  <c r="K288" i="22"/>
  <c r="L288" i="22"/>
  <c r="M288" i="22"/>
  <c r="N288" i="22"/>
  <c r="O288" i="22"/>
  <c r="P288" i="22"/>
  <c r="Q288" i="22"/>
  <c r="R288" i="22"/>
  <c r="S288" i="22"/>
  <c r="E289" i="22"/>
  <c r="F289" i="22"/>
  <c r="G289" i="22"/>
  <c r="H289" i="22"/>
  <c r="I289" i="22"/>
  <c r="J289" i="22"/>
  <c r="K289" i="22"/>
  <c r="L289" i="22"/>
  <c r="M289" i="22"/>
  <c r="N289" i="22"/>
  <c r="O289" i="22"/>
  <c r="P289" i="22"/>
  <c r="Q289" i="22"/>
  <c r="R289" i="22"/>
  <c r="S289" i="22"/>
  <c r="E290" i="22"/>
  <c r="F290" i="22"/>
  <c r="G290" i="22"/>
  <c r="H290" i="22"/>
  <c r="I290" i="22"/>
  <c r="J290" i="22"/>
  <c r="K290" i="22"/>
  <c r="L290" i="22"/>
  <c r="M290" i="22"/>
  <c r="N290" i="22"/>
  <c r="O290" i="22"/>
  <c r="P290" i="22"/>
  <c r="Q290" i="22"/>
  <c r="R290" i="22"/>
  <c r="S290" i="22"/>
  <c r="E291" i="22"/>
  <c r="F291" i="22"/>
  <c r="G291" i="22"/>
  <c r="H291" i="22"/>
  <c r="I291" i="22"/>
  <c r="J291" i="22"/>
  <c r="K291" i="22"/>
  <c r="L291" i="22"/>
  <c r="M291" i="22"/>
  <c r="N291" i="22"/>
  <c r="O291" i="22"/>
  <c r="P291" i="22"/>
  <c r="Q291" i="22"/>
  <c r="R291" i="22"/>
  <c r="S291" i="22"/>
  <c r="E292" i="22"/>
  <c r="F292" i="22"/>
  <c r="G292" i="22"/>
  <c r="H292" i="22"/>
  <c r="I292" i="22"/>
  <c r="J292" i="22"/>
  <c r="K292" i="22"/>
  <c r="L292" i="22"/>
  <c r="M292" i="22"/>
  <c r="N292" i="22"/>
  <c r="O292" i="22"/>
  <c r="P292" i="22"/>
  <c r="Q292" i="22"/>
  <c r="R292" i="22"/>
  <c r="S292" i="22"/>
  <c r="E293" i="22"/>
  <c r="F293" i="22"/>
  <c r="G293" i="22"/>
  <c r="H293" i="22"/>
  <c r="I293" i="22"/>
  <c r="J293" i="22"/>
  <c r="K293" i="22"/>
  <c r="L293" i="22"/>
  <c r="M293" i="22"/>
  <c r="N293" i="22"/>
  <c r="O293" i="22"/>
  <c r="P293" i="22"/>
  <c r="Q293" i="22"/>
  <c r="R293" i="22"/>
  <c r="S293" i="22"/>
  <c r="E294" i="22"/>
  <c r="F294" i="22"/>
  <c r="G294" i="22"/>
  <c r="H294" i="22"/>
  <c r="I294" i="22"/>
  <c r="J294" i="22"/>
  <c r="K294" i="22"/>
  <c r="L294" i="22"/>
  <c r="M294" i="22"/>
  <c r="N294" i="22"/>
  <c r="O294" i="22"/>
  <c r="P294" i="22"/>
  <c r="Q294" i="22"/>
  <c r="R294" i="22"/>
  <c r="S294" i="22"/>
  <c r="E295" i="22"/>
  <c r="F295" i="22"/>
  <c r="G295" i="22"/>
  <c r="H295" i="22"/>
  <c r="I295" i="22"/>
  <c r="J295" i="22"/>
  <c r="K295" i="22"/>
  <c r="L295" i="22"/>
  <c r="M295" i="22"/>
  <c r="N295" i="22"/>
  <c r="O295" i="22"/>
  <c r="P295" i="22"/>
  <c r="Q295" i="22"/>
  <c r="R295" i="22"/>
  <c r="S295" i="22"/>
  <c r="E296" i="22"/>
  <c r="F296" i="22"/>
  <c r="G296" i="22"/>
  <c r="H296" i="22"/>
  <c r="I296" i="22"/>
  <c r="J296" i="22"/>
  <c r="K296" i="22"/>
  <c r="L296" i="22"/>
  <c r="M296" i="22"/>
  <c r="N296" i="22"/>
  <c r="O296" i="22"/>
  <c r="P296" i="22"/>
  <c r="Q296" i="22"/>
  <c r="R296" i="22"/>
  <c r="S296" i="22"/>
  <c r="E297" i="22"/>
  <c r="F297" i="22"/>
  <c r="G297" i="22"/>
  <c r="H297" i="22"/>
  <c r="I297" i="22"/>
  <c r="J297" i="22"/>
  <c r="K297" i="22"/>
  <c r="L297" i="22"/>
  <c r="M297" i="22"/>
  <c r="N297" i="22"/>
  <c r="O297" i="22"/>
  <c r="P297" i="22"/>
  <c r="Q297" i="22"/>
  <c r="R297" i="22"/>
  <c r="S297" i="22"/>
  <c r="E298" i="22"/>
  <c r="F298" i="22"/>
  <c r="G298" i="22"/>
  <c r="H298" i="22"/>
  <c r="I298" i="22"/>
  <c r="J298" i="22"/>
  <c r="K298" i="22"/>
  <c r="L298" i="22"/>
  <c r="M298" i="22"/>
  <c r="N298" i="22"/>
  <c r="O298" i="22"/>
  <c r="P298" i="22"/>
  <c r="Q298" i="22"/>
  <c r="R298" i="22"/>
  <c r="S298" i="22"/>
  <c r="E299" i="22"/>
  <c r="F299" i="22"/>
  <c r="G299" i="22"/>
  <c r="H299" i="22"/>
  <c r="I299" i="22"/>
  <c r="J299" i="22"/>
  <c r="K299" i="22"/>
  <c r="L299" i="22"/>
  <c r="M299" i="22"/>
  <c r="N299" i="22"/>
  <c r="O299" i="22"/>
  <c r="P299" i="22"/>
  <c r="Q299" i="22"/>
  <c r="R299" i="22"/>
  <c r="S299" i="22"/>
  <c r="E300" i="22"/>
  <c r="F300" i="22"/>
  <c r="G300" i="22"/>
  <c r="H300" i="22"/>
  <c r="I300" i="22"/>
  <c r="J300" i="22"/>
  <c r="K300" i="22"/>
  <c r="L300" i="22"/>
  <c r="M300" i="22"/>
  <c r="N300" i="22"/>
  <c r="O300" i="22"/>
  <c r="P300" i="22"/>
  <c r="Q300" i="22"/>
  <c r="R300" i="22"/>
  <c r="S300" i="22"/>
  <c r="E301" i="22"/>
  <c r="F301" i="22"/>
  <c r="G301" i="22"/>
  <c r="H301" i="22"/>
  <c r="I301" i="22"/>
  <c r="J301" i="22"/>
  <c r="K301" i="22"/>
  <c r="L301" i="22"/>
  <c r="M301" i="22"/>
  <c r="N301" i="22"/>
  <c r="O301" i="22"/>
  <c r="P301" i="22"/>
  <c r="Q301" i="22"/>
  <c r="R301" i="22"/>
  <c r="S301" i="22"/>
  <c r="E302" i="22"/>
  <c r="F302" i="22"/>
  <c r="G302" i="22"/>
  <c r="H302" i="22"/>
  <c r="I302" i="22"/>
  <c r="J302" i="22"/>
  <c r="K302" i="22"/>
  <c r="L302" i="22"/>
  <c r="M302" i="22"/>
  <c r="N302" i="22"/>
  <c r="O302" i="22"/>
  <c r="P302" i="22"/>
  <c r="Q302" i="22"/>
  <c r="R302" i="22"/>
  <c r="S302" i="22"/>
  <c r="E303" i="22"/>
  <c r="F303" i="22"/>
  <c r="G303" i="22"/>
  <c r="H303" i="22"/>
  <c r="I303" i="22"/>
  <c r="J303" i="22"/>
  <c r="K303" i="22"/>
  <c r="L303" i="22"/>
  <c r="M303" i="22"/>
  <c r="N303" i="22"/>
  <c r="O303" i="22"/>
  <c r="P303" i="22"/>
  <c r="Q303" i="22"/>
  <c r="R303" i="22"/>
  <c r="S303" i="22"/>
  <c r="E304" i="22"/>
  <c r="F304" i="22"/>
  <c r="G304" i="22"/>
  <c r="H304" i="22"/>
  <c r="I304" i="22"/>
  <c r="J304" i="22"/>
  <c r="K304" i="22"/>
  <c r="L304" i="22"/>
  <c r="M304" i="22"/>
  <c r="N304" i="22"/>
  <c r="O304" i="22"/>
  <c r="P304" i="22"/>
  <c r="Q304" i="22"/>
  <c r="R304" i="22"/>
  <c r="S304" i="22"/>
  <c r="E305" i="22"/>
  <c r="F305" i="22"/>
  <c r="G305" i="22"/>
  <c r="H305" i="22"/>
  <c r="I305" i="22"/>
  <c r="J305" i="22"/>
  <c r="K305" i="22"/>
  <c r="L305" i="22"/>
  <c r="M305" i="22"/>
  <c r="N305" i="22"/>
  <c r="O305" i="22"/>
  <c r="P305" i="22"/>
  <c r="Q305" i="22"/>
  <c r="R305" i="22"/>
  <c r="S305" i="22"/>
  <c r="E306" i="22"/>
  <c r="F306" i="22"/>
  <c r="G306" i="22"/>
  <c r="H306" i="22"/>
  <c r="I306" i="22"/>
  <c r="J306" i="22"/>
  <c r="K306" i="22"/>
  <c r="L306" i="22"/>
  <c r="M306" i="22"/>
  <c r="N306" i="22"/>
  <c r="O306" i="22"/>
  <c r="P306" i="22"/>
  <c r="Q306" i="22"/>
  <c r="R306" i="22"/>
  <c r="S306" i="22"/>
  <c r="E307" i="22"/>
  <c r="F307" i="22"/>
  <c r="G307" i="22"/>
  <c r="H307" i="22"/>
  <c r="I307" i="22"/>
  <c r="J307" i="22"/>
  <c r="K307" i="22"/>
  <c r="L307" i="22"/>
  <c r="M307" i="22"/>
  <c r="N307" i="22"/>
  <c r="O307" i="22"/>
  <c r="P307" i="22"/>
  <c r="Q307" i="22"/>
  <c r="R307" i="22"/>
  <c r="S307" i="22"/>
  <c r="E308" i="22"/>
  <c r="F308" i="22"/>
  <c r="G308" i="22"/>
  <c r="H308" i="22"/>
  <c r="I308" i="22"/>
  <c r="J308" i="22"/>
  <c r="K308" i="22"/>
  <c r="L308" i="22"/>
  <c r="M308" i="22"/>
  <c r="N308" i="22"/>
  <c r="O308" i="22"/>
  <c r="P308" i="22"/>
  <c r="Q308" i="22"/>
  <c r="R308" i="22"/>
  <c r="S308" i="22"/>
  <c r="E309" i="22"/>
  <c r="F309" i="22"/>
  <c r="G309" i="22"/>
  <c r="H309" i="22"/>
  <c r="I309" i="22"/>
  <c r="J309" i="22"/>
  <c r="K309" i="22"/>
  <c r="L309" i="22"/>
  <c r="M309" i="22"/>
  <c r="N309" i="22"/>
  <c r="O309" i="22"/>
  <c r="P309" i="22"/>
  <c r="Q309" i="22"/>
  <c r="R309" i="22"/>
  <c r="S309" i="22"/>
  <c r="E310" i="22"/>
  <c r="F310" i="22"/>
  <c r="G310" i="22"/>
  <c r="H310" i="22"/>
  <c r="I310" i="22"/>
  <c r="J310" i="22"/>
  <c r="K310" i="22"/>
  <c r="L310" i="22"/>
  <c r="M310" i="22"/>
  <c r="N310" i="22"/>
  <c r="O310" i="22"/>
  <c r="P310" i="22"/>
  <c r="Q310" i="22"/>
  <c r="R310" i="22"/>
  <c r="S310" i="22"/>
  <c r="E311" i="22"/>
  <c r="F311" i="22"/>
  <c r="G311" i="22"/>
  <c r="H311" i="22"/>
  <c r="I311" i="22"/>
  <c r="J311" i="22"/>
  <c r="K311" i="22"/>
  <c r="L311" i="22"/>
  <c r="M311" i="22"/>
  <c r="N311" i="22"/>
  <c r="O311" i="22"/>
  <c r="P311" i="22"/>
  <c r="Q311" i="22"/>
  <c r="R311" i="22"/>
  <c r="S311" i="22"/>
  <c r="E312" i="22"/>
  <c r="F312" i="22"/>
  <c r="G312" i="22"/>
  <c r="H312" i="22"/>
  <c r="I312" i="22"/>
  <c r="J312" i="22"/>
  <c r="K312" i="22"/>
  <c r="L312" i="22"/>
  <c r="M312" i="22"/>
  <c r="N312" i="22"/>
  <c r="O312" i="22"/>
  <c r="P312" i="22"/>
  <c r="Q312" i="22"/>
  <c r="R312" i="22"/>
  <c r="S312" i="22"/>
  <c r="E313" i="22"/>
  <c r="F313" i="22"/>
  <c r="G313" i="22"/>
  <c r="H313" i="22"/>
  <c r="I313" i="22"/>
  <c r="J313" i="22"/>
  <c r="K313" i="22"/>
  <c r="L313" i="22"/>
  <c r="M313" i="22"/>
  <c r="N313" i="22"/>
  <c r="O313" i="22"/>
  <c r="P313" i="22"/>
  <c r="Q313" i="22"/>
  <c r="R313" i="22"/>
  <c r="S313" i="22"/>
  <c r="E314" i="22"/>
  <c r="F314" i="22"/>
  <c r="G314" i="22"/>
  <c r="H314" i="22"/>
  <c r="I314" i="22"/>
  <c r="J314" i="22"/>
  <c r="K314" i="22"/>
  <c r="L314" i="22"/>
  <c r="M314" i="22"/>
  <c r="N314" i="22"/>
  <c r="O314" i="22"/>
  <c r="P314" i="22"/>
  <c r="Q314" i="22"/>
  <c r="R314" i="22"/>
  <c r="S314" i="22"/>
  <c r="E315" i="22"/>
  <c r="F315" i="22"/>
  <c r="G315" i="22"/>
  <c r="H315" i="22"/>
  <c r="I315" i="22"/>
  <c r="J315" i="22"/>
  <c r="K315" i="22"/>
  <c r="L315" i="22"/>
  <c r="M315" i="22"/>
  <c r="N315" i="22"/>
  <c r="O315" i="22"/>
  <c r="P315" i="22"/>
  <c r="Q315" i="22"/>
  <c r="R315" i="22"/>
  <c r="S315" i="22"/>
  <c r="E316" i="22"/>
  <c r="F316" i="22"/>
  <c r="G316" i="22"/>
  <c r="H316" i="22"/>
  <c r="I316" i="22"/>
  <c r="J316" i="22"/>
  <c r="K316" i="22"/>
  <c r="L316" i="22"/>
  <c r="M316" i="22"/>
  <c r="N316" i="22"/>
  <c r="O316" i="22"/>
  <c r="P316" i="22"/>
  <c r="Q316" i="22"/>
  <c r="R316" i="22"/>
  <c r="S316" i="22"/>
  <c r="E317" i="22"/>
  <c r="F317" i="22"/>
  <c r="G317" i="22"/>
  <c r="H317" i="22"/>
  <c r="I317" i="22"/>
  <c r="J317" i="22"/>
  <c r="K317" i="22"/>
  <c r="L317" i="22"/>
  <c r="M317" i="22"/>
  <c r="N317" i="22"/>
  <c r="O317" i="22"/>
  <c r="P317" i="22"/>
  <c r="Q317" i="22"/>
  <c r="R317" i="22"/>
  <c r="S317" i="22"/>
  <c r="E318" i="22"/>
  <c r="F318" i="22"/>
  <c r="G318" i="22"/>
  <c r="H318" i="22"/>
  <c r="I318" i="22"/>
  <c r="J318" i="22"/>
  <c r="K318" i="22"/>
  <c r="L318" i="22"/>
  <c r="M318" i="22"/>
  <c r="N318" i="22"/>
  <c r="O318" i="22"/>
  <c r="P318" i="22"/>
  <c r="Q318" i="22"/>
  <c r="R318" i="22"/>
  <c r="S318" i="22"/>
  <c r="E319" i="22"/>
  <c r="F319" i="22"/>
  <c r="G319" i="22"/>
  <c r="H319" i="22"/>
  <c r="I319" i="22"/>
  <c r="J319" i="22"/>
  <c r="K319" i="22"/>
  <c r="L319" i="22"/>
  <c r="M319" i="22"/>
  <c r="N319" i="22"/>
  <c r="O319" i="22"/>
  <c r="P319" i="22"/>
  <c r="Q319" i="22"/>
  <c r="R319" i="22"/>
  <c r="S319" i="22"/>
  <c r="E320" i="22"/>
  <c r="F320" i="22"/>
  <c r="G320" i="22"/>
  <c r="H320" i="22"/>
  <c r="I320" i="22"/>
  <c r="J320" i="22"/>
  <c r="K320" i="22"/>
  <c r="L320" i="22"/>
  <c r="M320" i="22"/>
  <c r="N320" i="22"/>
  <c r="O320" i="22"/>
  <c r="P320" i="22"/>
  <c r="Q320" i="22"/>
  <c r="R320" i="22"/>
  <c r="S320" i="22"/>
  <c r="E321" i="22"/>
  <c r="F321" i="22"/>
  <c r="G321" i="22"/>
  <c r="H321" i="22"/>
  <c r="I321" i="22"/>
  <c r="J321" i="22"/>
  <c r="K321" i="22"/>
  <c r="L321" i="22"/>
  <c r="M321" i="22"/>
  <c r="N321" i="22"/>
  <c r="O321" i="22"/>
  <c r="P321" i="22"/>
  <c r="Q321" i="22"/>
  <c r="R321" i="22"/>
  <c r="S321" i="22"/>
  <c r="E322" i="22"/>
  <c r="F322" i="22"/>
  <c r="G322" i="22"/>
  <c r="H322" i="22"/>
  <c r="I322" i="22"/>
  <c r="J322" i="22"/>
  <c r="K322" i="22"/>
  <c r="L322" i="22"/>
  <c r="M322" i="22"/>
  <c r="N322" i="22"/>
  <c r="O322" i="22"/>
  <c r="P322" i="22"/>
  <c r="Q322" i="22"/>
  <c r="R322" i="22"/>
  <c r="S322" i="22"/>
  <c r="E323" i="22"/>
  <c r="F323" i="22"/>
  <c r="G323" i="22"/>
  <c r="H323" i="22"/>
  <c r="I323" i="22"/>
  <c r="J323" i="22"/>
  <c r="K323" i="22"/>
  <c r="L323" i="22"/>
  <c r="M323" i="22"/>
  <c r="N323" i="22"/>
  <c r="O323" i="22"/>
  <c r="P323" i="22"/>
  <c r="Q323" i="22"/>
  <c r="R323" i="22"/>
  <c r="S323" i="22"/>
  <c r="E324" i="22"/>
  <c r="F324" i="22"/>
  <c r="G324" i="22"/>
  <c r="H324" i="22"/>
  <c r="I324" i="22"/>
  <c r="J324" i="22"/>
  <c r="K324" i="22"/>
  <c r="L324" i="22"/>
  <c r="M324" i="22"/>
  <c r="N324" i="22"/>
  <c r="O324" i="22"/>
  <c r="P324" i="22"/>
  <c r="Q324" i="22"/>
  <c r="R324" i="22"/>
  <c r="S324" i="22"/>
  <c r="E325" i="22"/>
  <c r="F325" i="22"/>
  <c r="G325" i="22"/>
  <c r="H325" i="22"/>
  <c r="I325" i="22"/>
  <c r="J325" i="22"/>
  <c r="K325" i="22"/>
  <c r="L325" i="22"/>
  <c r="M325" i="22"/>
  <c r="N325" i="22"/>
  <c r="O325" i="22"/>
  <c r="P325" i="22"/>
  <c r="Q325" i="22"/>
  <c r="R325" i="22"/>
  <c r="S325" i="22"/>
  <c r="E326" i="22"/>
  <c r="F326" i="22"/>
  <c r="G326" i="22"/>
  <c r="H326" i="22"/>
  <c r="I326" i="22"/>
  <c r="J326" i="22"/>
  <c r="K326" i="22"/>
  <c r="L326" i="22"/>
  <c r="M326" i="22"/>
  <c r="N326" i="22"/>
  <c r="O326" i="22"/>
  <c r="P326" i="22"/>
  <c r="Q326" i="22"/>
  <c r="R326" i="22"/>
  <c r="S326" i="22"/>
  <c r="E327" i="22"/>
  <c r="F327" i="22"/>
  <c r="G327" i="22"/>
  <c r="H327" i="22"/>
  <c r="I327" i="22"/>
  <c r="J327" i="22"/>
  <c r="K327" i="22"/>
  <c r="L327" i="22"/>
  <c r="M327" i="22"/>
  <c r="N327" i="22"/>
  <c r="O327" i="22"/>
  <c r="P327" i="22"/>
  <c r="Q327" i="22"/>
  <c r="R327" i="22"/>
  <c r="S327" i="22"/>
  <c r="E328" i="22"/>
  <c r="F328" i="22"/>
  <c r="G328" i="22"/>
  <c r="H328" i="22"/>
  <c r="I328" i="22"/>
  <c r="J328" i="22"/>
  <c r="K328" i="22"/>
  <c r="L328" i="22"/>
  <c r="M328" i="22"/>
  <c r="N328" i="22"/>
  <c r="O328" i="22"/>
  <c r="P328" i="22"/>
  <c r="Q328" i="22"/>
  <c r="R328" i="22"/>
  <c r="S328" i="22"/>
  <c r="E329" i="22"/>
  <c r="F329" i="22"/>
  <c r="G329" i="22"/>
  <c r="H329" i="22"/>
  <c r="I329" i="22"/>
  <c r="J329" i="22"/>
  <c r="K329" i="22"/>
  <c r="L329" i="22"/>
  <c r="M329" i="22"/>
  <c r="N329" i="22"/>
  <c r="O329" i="22"/>
  <c r="P329" i="22"/>
  <c r="Q329" i="22"/>
  <c r="R329" i="22"/>
  <c r="S329" i="22"/>
  <c r="E330" i="22"/>
  <c r="F330" i="22"/>
  <c r="G330" i="22"/>
  <c r="H330" i="22"/>
  <c r="I330" i="22"/>
  <c r="J330" i="22"/>
  <c r="K330" i="22"/>
  <c r="L330" i="22"/>
  <c r="M330" i="22"/>
  <c r="N330" i="22"/>
  <c r="O330" i="22"/>
  <c r="P330" i="22"/>
  <c r="Q330" i="22"/>
  <c r="R330" i="22"/>
  <c r="S330" i="22"/>
  <c r="E331" i="22"/>
  <c r="F331" i="22"/>
  <c r="G331" i="22"/>
  <c r="H331" i="22"/>
  <c r="I331" i="22"/>
  <c r="J331" i="22"/>
  <c r="K331" i="22"/>
  <c r="L331" i="22"/>
  <c r="M331" i="22"/>
  <c r="N331" i="22"/>
  <c r="O331" i="22"/>
  <c r="P331" i="22"/>
  <c r="Q331" i="22"/>
  <c r="R331" i="22"/>
  <c r="S331" i="22"/>
  <c r="E332" i="22"/>
  <c r="F332" i="22"/>
  <c r="G332" i="22"/>
  <c r="H332" i="22"/>
  <c r="I332" i="22"/>
  <c r="J332" i="22"/>
  <c r="K332" i="22"/>
  <c r="L332" i="22"/>
  <c r="M332" i="22"/>
  <c r="N332" i="22"/>
  <c r="O332" i="22"/>
  <c r="P332" i="22"/>
  <c r="Q332" i="22"/>
  <c r="R332" i="22"/>
  <c r="S332" i="22"/>
  <c r="E333" i="22"/>
  <c r="F333" i="22"/>
  <c r="G333" i="22"/>
  <c r="H333" i="22"/>
  <c r="I333" i="22"/>
  <c r="J333" i="22"/>
  <c r="K333" i="22"/>
  <c r="L333" i="22"/>
  <c r="M333" i="22"/>
  <c r="N333" i="22"/>
  <c r="O333" i="22"/>
  <c r="P333" i="22"/>
  <c r="Q333" i="22"/>
  <c r="R333" i="22"/>
  <c r="S333" i="22"/>
  <c r="E334" i="22"/>
  <c r="F334" i="22"/>
  <c r="G334" i="22"/>
  <c r="H334" i="22"/>
  <c r="I334" i="22"/>
  <c r="J334" i="22"/>
  <c r="K334" i="22"/>
  <c r="L334" i="22"/>
  <c r="M334" i="22"/>
  <c r="N334" i="22"/>
  <c r="O334" i="22"/>
  <c r="P334" i="22"/>
  <c r="Q334" i="22"/>
  <c r="R334" i="22"/>
  <c r="S334" i="22"/>
  <c r="E335" i="22"/>
  <c r="F335" i="22"/>
  <c r="G335" i="22"/>
  <c r="H335" i="22"/>
  <c r="I335" i="22"/>
  <c r="J335" i="22"/>
  <c r="K335" i="22"/>
  <c r="L335" i="22"/>
  <c r="M335" i="22"/>
  <c r="N335" i="22"/>
  <c r="O335" i="22"/>
  <c r="P335" i="22"/>
  <c r="Q335" i="22"/>
  <c r="R335" i="22"/>
  <c r="S335" i="22"/>
  <c r="E336" i="22"/>
  <c r="F336" i="22"/>
  <c r="G336" i="22"/>
  <c r="H336" i="22"/>
  <c r="I336" i="22"/>
  <c r="J336" i="22"/>
  <c r="K336" i="22"/>
  <c r="L336" i="22"/>
  <c r="M336" i="22"/>
  <c r="N336" i="22"/>
  <c r="O336" i="22"/>
  <c r="P336" i="22"/>
  <c r="Q336" i="22"/>
  <c r="R336" i="22"/>
  <c r="S336" i="22"/>
  <c r="E337" i="22"/>
  <c r="F337" i="22"/>
  <c r="G337" i="22"/>
  <c r="H337" i="22"/>
  <c r="I337" i="22"/>
  <c r="J337" i="22"/>
  <c r="K337" i="22"/>
  <c r="L337" i="22"/>
  <c r="M337" i="22"/>
  <c r="N337" i="22"/>
  <c r="O337" i="22"/>
  <c r="P337" i="22"/>
  <c r="Q337" i="22"/>
  <c r="R337" i="22"/>
  <c r="S337" i="22"/>
  <c r="E338" i="22"/>
  <c r="F338" i="22"/>
  <c r="G338" i="22"/>
  <c r="H338" i="22"/>
  <c r="I338" i="22"/>
  <c r="J338" i="22"/>
  <c r="K338" i="22"/>
  <c r="L338" i="22"/>
  <c r="M338" i="22"/>
  <c r="N338" i="22"/>
  <c r="O338" i="22"/>
  <c r="P338" i="22"/>
  <c r="Q338" i="22"/>
  <c r="R338" i="22"/>
  <c r="S338" i="22"/>
  <c r="E339" i="22"/>
  <c r="F339" i="22"/>
  <c r="G339" i="22"/>
  <c r="H339" i="22"/>
  <c r="I339" i="22"/>
  <c r="J339" i="22"/>
  <c r="K339" i="22"/>
  <c r="L339" i="22"/>
  <c r="M339" i="22"/>
  <c r="N339" i="22"/>
  <c r="O339" i="22"/>
  <c r="P339" i="22"/>
  <c r="Q339" i="22"/>
  <c r="R339" i="22"/>
  <c r="S339" i="22"/>
  <c r="E340" i="22"/>
  <c r="F340" i="22"/>
  <c r="G340" i="22"/>
  <c r="H340" i="22"/>
  <c r="I340" i="22"/>
  <c r="J340" i="22"/>
  <c r="K340" i="22"/>
  <c r="L340" i="22"/>
  <c r="M340" i="22"/>
  <c r="N340" i="22"/>
  <c r="O340" i="22"/>
  <c r="P340" i="22"/>
  <c r="Q340" i="22"/>
  <c r="R340" i="22"/>
  <c r="S340" i="22"/>
  <c r="E341" i="22"/>
  <c r="F341" i="22"/>
  <c r="G341" i="22"/>
  <c r="H341" i="22"/>
  <c r="I341" i="22"/>
  <c r="J341" i="22"/>
  <c r="K341" i="22"/>
  <c r="L341" i="22"/>
  <c r="M341" i="22"/>
  <c r="N341" i="22"/>
  <c r="O341" i="22"/>
  <c r="P341" i="22"/>
  <c r="Q341" i="22"/>
  <c r="R341" i="22"/>
  <c r="S341" i="22"/>
  <c r="E342" i="22"/>
  <c r="F342" i="22"/>
  <c r="G342" i="22"/>
  <c r="H342" i="22"/>
  <c r="I342" i="22"/>
  <c r="J342" i="22"/>
  <c r="K342" i="22"/>
  <c r="L342" i="22"/>
  <c r="M342" i="22"/>
  <c r="N342" i="22"/>
  <c r="O342" i="22"/>
  <c r="P342" i="22"/>
  <c r="Q342" i="22"/>
  <c r="R342" i="22"/>
  <c r="S342" i="22"/>
  <c r="E343" i="22"/>
  <c r="F343" i="22"/>
  <c r="G343" i="22"/>
  <c r="H343" i="22"/>
  <c r="I343" i="22"/>
  <c r="J343" i="22"/>
  <c r="K343" i="22"/>
  <c r="L343" i="22"/>
  <c r="M343" i="22"/>
  <c r="N343" i="22"/>
  <c r="O343" i="22"/>
  <c r="P343" i="22"/>
  <c r="Q343" i="22"/>
  <c r="R343" i="22"/>
  <c r="S343" i="22"/>
  <c r="E344" i="22"/>
  <c r="F344" i="22"/>
  <c r="G344" i="22"/>
  <c r="H344" i="22"/>
  <c r="I344" i="22"/>
  <c r="J344" i="22"/>
  <c r="K344" i="22"/>
  <c r="L344" i="22"/>
  <c r="M344" i="22"/>
  <c r="N344" i="22"/>
  <c r="O344" i="22"/>
  <c r="P344" i="22"/>
  <c r="Q344" i="22"/>
  <c r="R344" i="22"/>
  <c r="S344" i="22"/>
  <c r="E345" i="22"/>
  <c r="F345" i="22"/>
  <c r="G345" i="22"/>
  <c r="H345" i="22"/>
  <c r="I345" i="22"/>
  <c r="J345" i="22"/>
  <c r="K345" i="22"/>
  <c r="L345" i="22"/>
  <c r="M345" i="22"/>
  <c r="N345" i="22"/>
  <c r="O345" i="22"/>
  <c r="P345" i="22"/>
  <c r="Q345" i="22"/>
  <c r="R345" i="22"/>
  <c r="S345" i="22"/>
  <c r="E346" i="22"/>
  <c r="F346" i="22"/>
  <c r="G346" i="22"/>
  <c r="H346" i="22"/>
  <c r="I346" i="22"/>
  <c r="J346" i="22"/>
  <c r="K346" i="22"/>
  <c r="L346" i="22"/>
  <c r="M346" i="22"/>
  <c r="N346" i="22"/>
  <c r="O346" i="22"/>
  <c r="P346" i="22"/>
  <c r="Q346" i="22"/>
  <c r="R346" i="22"/>
  <c r="S346" i="22"/>
  <c r="E347" i="22"/>
  <c r="F347" i="22"/>
  <c r="G347" i="22"/>
  <c r="H347" i="22"/>
  <c r="I347" i="22"/>
  <c r="J347" i="22"/>
  <c r="K347" i="22"/>
  <c r="L347" i="22"/>
  <c r="M347" i="22"/>
  <c r="N347" i="22"/>
  <c r="O347" i="22"/>
  <c r="P347" i="22"/>
  <c r="Q347" i="22"/>
  <c r="R347" i="22"/>
  <c r="S347" i="22"/>
  <c r="E348" i="22"/>
  <c r="F348" i="22"/>
  <c r="G348" i="22"/>
  <c r="H348" i="22"/>
  <c r="I348" i="22"/>
  <c r="J348" i="22"/>
  <c r="K348" i="22"/>
  <c r="L348" i="22"/>
  <c r="M348" i="22"/>
  <c r="N348" i="22"/>
  <c r="O348" i="22"/>
  <c r="P348" i="22"/>
  <c r="Q348" i="22"/>
  <c r="R348" i="22"/>
  <c r="S348" i="22"/>
  <c r="E349" i="22"/>
  <c r="F349" i="22"/>
  <c r="G349" i="22"/>
  <c r="H349" i="22"/>
  <c r="I349" i="22"/>
  <c r="J349" i="22"/>
  <c r="K349" i="22"/>
  <c r="L349" i="22"/>
  <c r="M349" i="22"/>
  <c r="N349" i="22"/>
  <c r="O349" i="22"/>
  <c r="P349" i="22"/>
  <c r="Q349" i="22"/>
  <c r="R349" i="22"/>
  <c r="S349" i="22"/>
  <c r="E350" i="22"/>
  <c r="F350" i="22"/>
  <c r="G350" i="22"/>
  <c r="H350" i="22"/>
  <c r="I350" i="22"/>
  <c r="J350" i="22"/>
  <c r="K350" i="22"/>
  <c r="L350" i="22"/>
  <c r="M350" i="22"/>
  <c r="N350" i="22"/>
  <c r="O350" i="22"/>
  <c r="P350" i="22"/>
  <c r="Q350" i="22"/>
  <c r="R350" i="22"/>
  <c r="S350" i="22"/>
  <c r="E351" i="22"/>
  <c r="F351" i="22"/>
  <c r="G351" i="22"/>
  <c r="H351" i="22"/>
  <c r="I351" i="22"/>
  <c r="J351" i="22"/>
  <c r="K351" i="22"/>
  <c r="L351" i="22"/>
  <c r="M351" i="22"/>
  <c r="N351" i="22"/>
  <c r="O351" i="22"/>
  <c r="P351" i="22"/>
  <c r="Q351" i="22"/>
  <c r="R351" i="22"/>
  <c r="S351" i="22"/>
  <c r="E352" i="22"/>
  <c r="F352" i="22"/>
  <c r="G352" i="22"/>
  <c r="H352" i="22"/>
  <c r="I352" i="22"/>
  <c r="J352" i="22"/>
  <c r="K352" i="22"/>
  <c r="L352" i="22"/>
  <c r="M352" i="22"/>
  <c r="N352" i="22"/>
  <c r="O352" i="22"/>
  <c r="P352" i="22"/>
  <c r="Q352" i="22"/>
  <c r="R352" i="22"/>
  <c r="S352" i="22"/>
  <c r="E353" i="22"/>
  <c r="F353" i="22"/>
  <c r="G353" i="22"/>
  <c r="H353" i="22"/>
  <c r="I353" i="22"/>
  <c r="J353" i="22"/>
  <c r="K353" i="22"/>
  <c r="L353" i="22"/>
  <c r="M353" i="22"/>
  <c r="N353" i="22"/>
  <c r="O353" i="22"/>
  <c r="P353" i="22"/>
  <c r="Q353" i="22"/>
  <c r="R353" i="22"/>
  <c r="S353" i="22"/>
  <c r="E354" i="22"/>
  <c r="F354" i="22"/>
  <c r="G354" i="22"/>
  <c r="H354" i="22"/>
  <c r="I354" i="22"/>
  <c r="J354" i="22"/>
  <c r="K354" i="22"/>
  <c r="L354" i="22"/>
  <c r="M354" i="22"/>
  <c r="N354" i="22"/>
  <c r="O354" i="22"/>
  <c r="P354" i="22"/>
  <c r="Q354" i="22"/>
  <c r="R354" i="22"/>
  <c r="S354" i="22"/>
  <c r="E355" i="22"/>
  <c r="F355" i="22"/>
  <c r="G355" i="22"/>
  <c r="H355" i="22"/>
  <c r="I355" i="22"/>
  <c r="J355" i="22"/>
  <c r="K355" i="22"/>
  <c r="L355" i="22"/>
  <c r="M355" i="22"/>
  <c r="N355" i="22"/>
  <c r="O355" i="22"/>
  <c r="P355" i="22"/>
  <c r="Q355" i="22"/>
  <c r="R355" i="22"/>
  <c r="S355" i="22"/>
  <c r="E356" i="22"/>
  <c r="F356" i="22"/>
  <c r="G356" i="22"/>
  <c r="H356" i="22"/>
  <c r="I356" i="22"/>
  <c r="J356" i="22"/>
  <c r="K356" i="22"/>
  <c r="L356" i="22"/>
  <c r="M356" i="22"/>
  <c r="N356" i="22"/>
  <c r="O356" i="22"/>
  <c r="P356" i="22"/>
  <c r="Q356" i="22"/>
  <c r="R356" i="22"/>
  <c r="S356" i="22"/>
  <c r="E357" i="22"/>
  <c r="F357" i="22"/>
  <c r="G357" i="22"/>
  <c r="H357" i="22"/>
  <c r="I357" i="22"/>
  <c r="J357" i="22"/>
  <c r="K357" i="22"/>
  <c r="L357" i="22"/>
  <c r="M357" i="22"/>
  <c r="N357" i="22"/>
  <c r="O357" i="22"/>
  <c r="P357" i="22"/>
  <c r="Q357" i="22"/>
  <c r="R357" i="22"/>
  <c r="S357" i="22"/>
  <c r="E358" i="22"/>
  <c r="F358" i="22"/>
  <c r="G358" i="22"/>
  <c r="H358" i="22"/>
  <c r="I358" i="22"/>
  <c r="J358" i="22"/>
  <c r="K358" i="22"/>
  <c r="L358" i="22"/>
  <c r="M358" i="22"/>
  <c r="N358" i="22"/>
  <c r="O358" i="22"/>
  <c r="P358" i="22"/>
  <c r="Q358" i="22"/>
  <c r="R358" i="22"/>
  <c r="S358" i="22"/>
  <c r="E359" i="22"/>
  <c r="F359" i="22"/>
  <c r="G359" i="22"/>
  <c r="H359" i="22"/>
  <c r="I359" i="22"/>
  <c r="J359" i="22"/>
  <c r="K359" i="22"/>
  <c r="L359" i="22"/>
  <c r="M359" i="22"/>
  <c r="N359" i="22"/>
  <c r="O359" i="22"/>
  <c r="P359" i="22"/>
  <c r="Q359" i="22"/>
  <c r="R359" i="22"/>
  <c r="S359" i="22"/>
  <c r="E360" i="22"/>
  <c r="F360" i="22"/>
  <c r="G360" i="22"/>
  <c r="H360" i="22"/>
  <c r="I360" i="22"/>
  <c r="J360" i="22"/>
  <c r="K360" i="22"/>
  <c r="L360" i="22"/>
  <c r="M360" i="22"/>
  <c r="N360" i="22"/>
  <c r="O360" i="22"/>
  <c r="P360" i="22"/>
  <c r="Q360" i="22"/>
  <c r="R360" i="22"/>
  <c r="S360" i="22"/>
  <c r="E361" i="22"/>
  <c r="F361" i="22"/>
  <c r="G361" i="22"/>
  <c r="H361" i="22"/>
  <c r="I361" i="22"/>
  <c r="J361" i="22"/>
  <c r="K361" i="22"/>
  <c r="L361" i="22"/>
  <c r="M361" i="22"/>
  <c r="N361" i="22"/>
  <c r="O361" i="22"/>
  <c r="P361" i="22"/>
  <c r="Q361" i="22"/>
  <c r="R361" i="22"/>
  <c r="S361" i="22"/>
  <c r="E362" i="22"/>
  <c r="F362" i="22"/>
  <c r="G362" i="22"/>
  <c r="H362" i="22"/>
  <c r="I362" i="22"/>
  <c r="J362" i="22"/>
  <c r="K362" i="22"/>
  <c r="L362" i="22"/>
  <c r="M362" i="22"/>
  <c r="N362" i="22"/>
  <c r="O362" i="22"/>
  <c r="P362" i="22"/>
  <c r="Q362" i="22"/>
  <c r="R362" i="22"/>
  <c r="S362" i="22"/>
  <c r="E363" i="22"/>
  <c r="F363" i="22"/>
  <c r="G363" i="22"/>
  <c r="H363" i="22"/>
  <c r="I363" i="22"/>
  <c r="J363" i="22"/>
  <c r="K363" i="22"/>
  <c r="L363" i="22"/>
  <c r="M363" i="22"/>
  <c r="N363" i="22"/>
  <c r="O363" i="22"/>
  <c r="P363" i="22"/>
  <c r="Q363" i="22"/>
  <c r="R363" i="22"/>
  <c r="S363" i="22"/>
  <c r="E364" i="22"/>
  <c r="F364" i="22"/>
  <c r="G364" i="22"/>
  <c r="H364" i="22"/>
  <c r="I364" i="22"/>
  <c r="J364" i="22"/>
  <c r="K364" i="22"/>
  <c r="L364" i="22"/>
  <c r="M364" i="22"/>
  <c r="N364" i="22"/>
  <c r="O364" i="22"/>
  <c r="P364" i="22"/>
  <c r="Q364" i="22"/>
  <c r="R364" i="22"/>
  <c r="S364" i="22"/>
  <c r="E365" i="22"/>
  <c r="F365" i="22"/>
  <c r="G365" i="22"/>
  <c r="H365" i="22"/>
  <c r="I365" i="22"/>
  <c r="J365" i="22"/>
  <c r="K365" i="22"/>
  <c r="L365" i="22"/>
  <c r="M365" i="22"/>
  <c r="N365" i="22"/>
  <c r="O365" i="22"/>
  <c r="P365" i="22"/>
  <c r="Q365" i="22"/>
  <c r="R365" i="22"/>
  <c r="S365" i="22"/>
  <c r="E366" i="22"/>
  <c r="F366" i="22"/>
  <c r="G366" i="22"/>
  <c r="H366" i="22"/>
  <c r="I366" i="22"/>
  <c r="J366" i="22"/>
  <c r="K366" i="22"/>
  <c r="L366" i="22"/>
  <c r="M366" i="22"/>
  <c r="N366" i="22"/>
  <c r="O366" i="22"/>
  <c r="P366" i="22"/>
  <c r="Q366" i="22"/>
  <c r="R366" i="22"/>
  <c r="S366" i="22"/>
  <c r="E367" i="22"/>
  <c r="F367" i="22"/>
  <c r="G367" i="22"/>
  <c r="H367" i="22"/>
  <c r="I367" i="22"/>
  <c r="J367" i="22"/>
  <c r="K367" i="22"/>
  <c r="L367" i="22"/>
  <c r="M367" i="22"/>
  <c r="N367" i="22"/>
  <c r="O367" i="22"/>
  <c r="P367" i="22"/>
  <c r="Q367" i="22"/>
  <c r="R367" i="22"/>
  <c r="S367" i="22"/>
  <c r="E368" i="22"/>
  <c r="F368" i="22"/>
  <c r="G368" i="22"/>
  <c r="H368" i="22"/>
  <c r="I368" i="22"/>
  <c r="J368" i="22"/>
  <c r="K368" i="22"/>
  <c r="L368" i="22"/>
  <c r="M368" i="22"/>
  <c r="N368" i="22"/>
  <c r="O368" i="22"/>
  <c r="P368" i="22"/>
  <c r="Q368" i="22"/>
  <c r="R368" i="22"/>
  <c r="S368" i="22"/>
  <c r="E369" i="22"/>
  <c r="F369" i="22"/>
  <c r="G369" i="22"/>
  <c r="H369" i="22"/>
  <c r="I369" i="22"/>
  <c r="J369" i="22"/>
  <c r="K369" i="22"/>
  <c r="L369" i="22"/>
  <c r="M369" i="22"/>
  <c r="N369" i="22"/>
  <c r="O369" i="22"/>
  <c r="P369" i="22"/>
  <c r="Q369" i="22"/>
  <c r="R369" i="22"/>
  <c r="S369" i="22"/>
  <c r="E370" i="22"/>
  <c r="F370" i="22"/>
  <c r="G370" i="22"/>
  <c r="H370" i="22"/>
  <c r="I370" i="22"/>
  <c r="J370" i="22"/>
  <c r="K370" i="22"/>
  <c r="L370" i="22"/>
  <c r="M370" i="22"/>
  <c r="N370" i="22"/>
  <c r="O370" i="22"/>
  <c r="P370" i="22"/>
  <c r="Q370" i="22"/>
  <c r="R370" i="22"/>
  <c r="S370" i="22"/>
  <c r="E371" i="22"/>
  <c r="F371" i="22"/>
  <c r="G371" i="22"/>
  <c r="H371" i="22"/>
  <c r="I371" i="22"/>
  <c r="J371" i="22"/>
  <c r="K371" i="22"/>
  <c r="L371" i="22"/>
  <c r="M371" i="22"/>
  <c r="N371" i="22"/>
  <c r="O371" i="22"/>
  <c r="P371" i="22"/>
  <c r="Q371" i="22"/>
  <c r="R371" i="22"/>
  <c r="S371" i="22"/>
  <c r="E372" i="22"/>
  <c r="F372" i="22"/>
  <c r="G372" i="22"/>
  <c r="H372" i="22"/>
  <c r="I372" i="22"/>
  <c r="J372" i="22"/>
  <c r="K372" i="22"/>
  <c r="L372" i="22"/>
  <c r="M372" i="22"/>
  <c r="N372" i="22"/>
  <c r="O372" i="22"/>
  <c r="P372" i="22"/>
  <c r="Q372" i="22"/>
  <c r="R372" i="22"/>
  <c r="S372" i="22"/>
  <c r="E373" i="22"/>
  <c r="F373" i="22"/>
  <c r="G373" i="22"/>
  <c r="H373" i="22"/>
  <c r="I373" i="22"/>
  <c r="J373" i="22"/>
  <c r="K373" i="22"/>
  <c r="L373" i="22"/>
  <c r="M373" i="22"/>
  <c r="N373" i="22"/>
  <c r="O373" i="22"/>
  <c r="P373" i="22"/>
  <c r="Q373" i="22"/>
  <c r="R373" i="22"/>
  <c r="S373" i="22"/>
  <c r="E374" i="22"/>
  <c r="F374" i="22"/>
  <c r="G374" i="22"/>
  <c r="H374" i="22"/>
  <c r="I374" i="22"/>
  <c r="J374" i="22"/>
  <c r="K374" i="22"/>
  <c r="L374" i="22"/>
  <c r="M374" i="22"/>
  <c r="N374" i="22"/>
  <c r="O374" i="22"/>
  <c r="P374" i="22"/>
  <c r="Q374" i="22"/>
  <c r="R374" i="22"/>
  <c r="S374" i="22"/>
  <c r="E375" i="22"/>
  <c r="F375" i="22"/>
  <c r="G375" i="22"/>
  <c r="H375" i="22"/>
  <c r="I375" i="22"/>
  <c r="J375" i="22"/>
  <c r="K375" i="22"/>
  <c r="L375" i="22"/>
  <c r="M375" i="22"/>
  <c r="N375" i="22"/>
  <c r="O375" i="22"/>
  <c r="P375" i="22"/>
  <c r="Q375" i="22"/>
  <c r="R375" i="22"/>
  <c r="S375" i="22"/>
  <c r="E376" i="22"/>
  <c r="F376" i="22"/>
  <c r="G376" i="22"/>
  <c r="H376" i="22"/>
  <c r="I376" i="22"/>
  <c r="J376" i="22"/>
  <c r="K376" i="22"/>
  <c r="L376" i="22"/>
  <c r="M376" i="22"/>
  <c r="N376" i="22"/>
  <c r="O376" i="22"/>
  <c r="P376" i="22"/>
  <c r="Q376" i="22"/>
  <c r="R376" i="22"/>
  <c r="S376" i="22"/>
  <c r="E377" i="22"/>
  <c r="F377" i="22"/>
  <c r="G377" i="22"/>
  <c r="H377" i="22"/>
  <c r="I377" i="22"/>
  <c r="J377" i="22"/>
  <c r="K377" i="22"/>
  <c r="L377" i="22"/>
  <c r="M377" i="22"/>
  <c r="N377" i="22"/>
  <c r="O377" i="22"/>
  <c r="P377" i="22"/>
  <c r="Q377" i="22"/>
  <c r="R377" i="22"/>
  <c r="S377" i="22"/>
  <c r="E378" i="22"/>
  <c r="F378" i="22"/>
  <c r="G378" i="22"/>
  <c r="H378" i="22"/>
  <c r="I378" i="22"/>
  <c r="J378" i="22"/>
  <c r="K378" i="22"/>
  <c r="L378" i="22"/>
  <c r="M378" i="22"/>
  <c r="N378" i="22"/>
  <c r="O378" i="22"/>
  <c r="P378" i="22"/>
  <c r="Q378" i="22"/>
  <c r="R378" i="22"/>
  <c r="S378" i="22"/>
  <c r="E379" i="22"/>
  <c r="F379" i="22"/>
  <c r="G379" i="22"/>
  <c r="H379" i="22"/>
  <c r="I379" i="22"/>
  <c r="J379" i="22"/>
  <c r="K379" i="22"/>
  <c r="L379" i="22"/>
  <c r="M379" i="22"/>
  <c r="N379" i="22"/>
  <c r="O379" i="22"/>
  <c r="P379" i="22"/>
  <c r="Q379" i="22"/>
  <c r="R379" i="22"/>
  <c r="S379" i="22"/>
  <c r="E380" i="22"/>
  <c r="F380" i="22"/>
  <c r="G380" i="22"/>
  <c r="H380" i="22"/>
  <c r="I380" i="22"/>
  <c r="J380" i="22"/>
  <c r="K380" i="22"/>
  <c r="L380" i="22"/>
  <c r="M380" i="22"/>
  <c r="N380" i="22"/>
  <c r="O380" i="22"/>
  <c r="P380" i="22"/>
  <c r="Q380" i="22"/>
  <c r="R380" i="22"/>
  <c r="S380" i="22"/>
  <c r="E381" i="22"/>
  <c r="F381" i="22"/>
  <c r="G381" i="22"/>
  <c r="H381" i="22"/>
  <c r="I381" i="22"/>
  <c r="J381" i="22"/>
  <c r="K381" i="22"/>
  <c r="L381" i="22"/>
  <c r="M381" i="22"/>
  <c r="N381" i="22"/>
  <c r="O381" i="22"/>
  <c r="P381" i="22"/>
  <c r="Q381" i="22"/>
  <c r="R381" i="22"/>
  <c r="S381" i="22"/>
  <c r="E382" i="22"/>
  <c r="F382" i="22"/>
  <c r="G382" i="22"/>
  <c r="H382" i="22"/>
  <c r="I382" i="22"/>
  <c r="J382" i="22"/>
  <c r="K382" i="22"/>
  <c r="L382" i="22"/>
  <c r="M382" i="22"/>
  <c r="N382" i="22"/>
  <c r="O382" i="22"/>
  <c r="P382" i="22"/>
  <c r="Q382" i="22"/>
  <c r="R382" i="22"/>
  <c r="S382" i="22"/>
  <c r="E383" i="22"/>
  <c r="F383" i="22"/>
  <c r="G383" i="22"/>
  <c r="H383" i="22"/>
  <c r="I383" i="22"/>
  <c r="J383" i="22"/>
  <c r="K383" i="22"/>
  <c r="L383" i="22"/>
  <c r="M383" i="22"/>
  <c r="N383" i="22"/>
  <c r="O383" i="22"/>
  <c r="P383" i="22"/>
  <c r="Q383" i="22"/>
  <c r="R383" i="22"/>
  <c r="S383" i="22"/>
  <c r="E384" i="22"/>
  <c r="F384" i="22"/>
  <c r="G384" i="22"/>
  <c r="H384" i="22"/>
  <c r="I384" i="22"/>
  <c r="J384" i="22"/>
  <c r="K384" i="22"/>
  <c r="L384" i="22"/>
  <c r="M384" i="22"/>
  <c r="N384" i="22"/>
  <c r="O384" i="22"/>
  <c r="P384" i="22"/>
  <c r="Q384" i="22"/>
  <c r="R384" i="22"/>
  <c r="S384" i="22"/>
  <c r="E385" i="22"/>
  <c r="F385" i="22"/>
  <c r="G385" i="22"/>
  <c r="H385" i="22"/>
  <c r="I385" i="22"/>
  <c r="J385" i="22"/>
  <c r="K385" i="22"/>
  <c r="L385" i="22"/>
  <c r="M385" i="22"/>
  <c r="N385" i="22"/>
  <c r="O385" i="22"/>
  <c r="P385" i="22"/>
  <c r="Q385" i="22"/>
  <c r="R385" i="22"/>
  <c r="S385" i="22"/>
  <c r="E386" i="22"/>
  <c r="F386" i="22"/>
  <c r="G386" i="22"/>
  <c r="H386" i="22"/>
  <c r="I386" i="22"/>
  <c r="J386" i="22"/>
  <c r="K386" i="22"/>
  <c r="L386" i="22"/>
  <c r="M386" i="22"/>
  <c r="N386" i="22"/>
  <c r="O386" i="22"/>
  <c r="P386" i="22"/>
  <c r="Q386" i="22"/>
  <c r="R386" i="22"/>
  <c r="S386" i="22"/>
  <c r="E387" i="22"/>
  <c r="F387" i="22"/>
  <c r="G387" i="22"/>
  <c r="H387" i="22"/>
  <c r="I387" i="22"/>
  <c r="J387" i="22"/>
  <c r="K387" i="22"/>
  <c r="L387" i="22"/>
  <c r="M387" i="22"/>
  <c r="N387" i="22"/>
  <c r="O387" i="22"/>
  <c r="P387" i="22"/>
  <c r="Q387" i="22"/>
  <c r="R387" i="22"/>
  <c r="S387" i="22"/>
  <c r="E388" i="22"/>
  <c r="F388" i="22"/>
  <c r="G388" i="22"/>
  <c r="H388" i="22"/>
  <c r="I388" i="22"/>
  <c r="J388" i="22"/>
  <c r="K388" i="22"/>
  <c r="L388" i="22"/>
  <c r="M388" i="22"/>
  <c r="N388" i="22"/>
  <c r="O388" i="22"/>
  <c r="P388" i="22"/>
  <c r="Q388" i="22"/>
  <c r="R388" i="22"/>
  <c r="S388" i="22"/>
  <c r="E389" i="22"/>
  <c r="F389" i="22"/>
  <c r="G389" i="22"/>
  <c r="H389" i="22"/>
  <c r="I389" i="22"/>
  <c r="J389" i="22"/>
  <c r="K389" i="22"/>
  <c r="L389" i="22"/>
  <c r="M389" i="22"/>
  <c r="N389" i="22"/>
  <c r="O389" i="22"/>
  <c r="P389" i="22"/>
  <c r="Q389" i="22"/>
  <c r="R389" i="22"/>
  <c r="S389" i="22"/>
  <c r="E390" i="22"/>
  <c r="F390" i="22"/>
  <c r="G390" i="22"/>
  <c r="H390" i="22"/>
  <c r="I390" i="22"/>
  <c r="J390" i="22"/>
  <c r="K390" i="22"/>
  <c r="L390" i="22"/>
  <c r="M390" i="22"/>
  <c r="N390" i="22"/>
  <c r="O390" i="22"/>
  <c r="P390" i="22"/>
  <c r="Q390" i="22"/>
  <c r="R390" i="22"/>
  <c r="S390" i="22"/>
  <c r="E391" i="22"/>
  <c r="F391" i="22"/>
  <c r="G391" i="22"/>
  <c r="H391" i="22"/>
  <c r="I391" i="22"/>
  <c r="J391" i="22"/>
  <c r="K391" i="22"/>
  <c r="L391" i="22"/>
  <c r="M391" i="22"/>
  <c r="N391" i="22"/>
  <c r="O391" i="22"/>
  <c r="P391" i="22"/>
  <c r="Q391" i="22"/>
  <c r="R391" i="22"/>
  <c r="S391" i="22"/>
  <c r="E392" i="22"/>
  <c r="F392" i="22"/>
  <c r="G392" i="22"/>
  <c r="H392" i="22"/>
  <c r="I392" i="22"/>
  <c r="J392" i="22"/>
  <c r="K392" i="22"/>
  <c r="L392" i="22"/>
  <c r="M392" i="22"/>
  <c r="N392" i="22"/>
  <c r="O392" i="22"/>
  <c r="P392" i="22"/>
  <c r="Q392" i="22"/>
  <c r="R392" i="22"/>
  <c r="S392" i="22"/>
  <c r="E393" i="22"/>
  <c r="F393" i="22"/>
  <c r="G393" i="22"/>
  <c r="H393" i="22"/>
  <c r="I393" i="22"/>
  <c r="J393" i="22"/>
  <c r="K393" i="22"/>
  <c r="L393" i="22"/>
  <c r="M393" i="22"/>
  <c r="N393" i="22"/>
  <c r="O393" i="22"/>
  <c r="P393" i="22"/>
  <c r="Q393" i="22"/>
  <c r="R393" i="22"/>
  <c r="S393" i="22"/>
  <c r="E394" i="22"/>
  <c r="F394" i="22"/>
  <c r="G394" i="22"/>
  <c r="H394" i="22"/>
  <c r="I394" i="22"/>
  <c r="J394" i="22"/>
  <c r="K394" i="22"/>
  <c r="L394" i="22"/>
  <c r="M394" i="22"/>
  <c r="N394" i="22"/>
  <c r="O394" i="22"/>
  <c r="P394" i="22"/>
  <c r="Q394" i="22"/>
  <c r="R394" i="22"/>
  <c r="S394" i="22"/>
  <c r="E395" i="22"/>
  <c r="F395" i="22"/>
  <c r="G395" i="22"/>
  <c r="H395" i="22"/>
  <c r="I395" i="22"/>
  <c r="J395" i="22"/>
  <c r="K395" i="22"/>
  <c r="L395" i="22"/>
  <c r="M395" i="22"/>
  <c r="N395" i="22"/>
  <c r="O395" i="22"/>
  <c r="P395" i="22"/>
  <c r="Q395" i="22"/>
  <c r="R395" i="22"/>
  <c r="S395" i="22"/>
  <c r="E396" i="22"/>
  <c r="F396" i="22"/>
  <c r="G396" i="22"/>
  <c r="H396" i="22"/>
  <c r="I396" i="22"/>
  <c r="J396" i="22"/>
  <c r="K396" i="22"/>
  <c r="L396" i="22"/>
  <c r="M396" i="22"/>
  <c r="N396" i="22"/>
  <c r="O396" i="22"/>
  <c r="P396" i="22"/>
  <c r="Q396" i="22"/>
  <c r="R396" i="22"/>
  <c r="S396" i="22"/>
  <c r="E397" i="22"/>
  <c r="F397" i="22"/>
  <c r="G397" i="22"/>
  <c r="H397" i="22"/>
  <c r="I397" i="22"/>
  <c r="J397" i="22"/>
  <c r="K397" i="22"/>
  <c r="L397" i="22"/>
  <c r="M397" i="22"/>
  <c r="N397" i="22"/>
  <c r="O397" i="22"/>
  <c r="P397" i="22"/>
  <c r="Q397" i="22"/>
  <c r="R397" i="22"/>
  <c r="S397" i="22"/>
  <c r="E398" i="22"/>
  <c r="F398" i="22"/>
  <c r="G398" i="22"/>
  <c r="H398" i="22"/>
  <c r="I398" i="22"/>
  <c r="J398" i="22"/>
  <c r="K398" i="22"/>
  <c r="L398" i="22"/>
  <c r="M398" i="22"/>
  <c r="N398" i="22"/>
  <c r="O398" i="22"/>
  <c r="P398" i="22"/>
  <c r="Q398" i="22"/>
  <c r="R398" i="22"/>
  <c r="S398" i="22"/>
  <c r="E399" i="22"/>
  <c r="F399" i="22"/>
  <c r="G399" i="22"/>
  <c r="H399" i="22"/>
  <c r="I399" i="22"/>
  <c r="J399" i="22"/>
  <c r="K399" i="22"/>
  <c r="L399" i="22"/>
  <c r="M399" i="22"/>
  <c r="N399" i="22"/>
  <c r="O399" i="22"/>
  <c r="P399" i="22"/>
  <c r="Q399" i="22"/>
  <c r="R399" i="22"/>
  <c r="S399" i="22"/>
  <c r="E400" i="22"/>
  <c r="F400" i="22"/>
  <c r="G400" i="22"/>
  <c r="H400" i="22"/>
  <c r="I400" i="22"/>
  <c r="J400" i="22"/>
  <c r="K400" i="22"/>
  <c r="L400" i="22"/>
  <c r="M400" i="22"/>
  <c r="N400" i="22"/>
  <c r="O400" i="22"/>
  <c r="P400" i="22"/>
  <c r="Q400" i="22"/>
  <c r="R400" i="22"/>
  <c r="S400" i="22"/>
  <c r="E401" i="22"/>
  <c r="F401" i="22"/>
  <c r="G401" i="22"/>
  <c r="H401" i="22"/>
  <c r="I401" i="22"/>
  <c r="J401" i="22"/>
  <c r="K401" i="22"/>
  <c r="L401" i="22"/>
  <c r="M401" i="22"/>
  <c r="N401" i="22"/>
  <c r="O401" i="22"/>
  <c r="P401" i="22"/>
  <c r="Q401" i="22"/>
  <c r="R401" i="22"/>
  <c r="S401" i="22"/>
  <c r="E402" i="22"/>
  <c r="F402" i="22"/>
  <c r="G402" i="22"/>
  <c r="H402" i="22"/>
  <c r="I402" i="22"/>
  <c r="J402" i="22"/>
  <c r="K402" i="22"/>
  <c r="L402" i="22"/>
  <c r="M402" i="22"/>
  <c r="N402" i="22"/>
  <c r="O402" i="22"/>
  <c r="P402" i="22"/>
  <c r="Q402" i="22"/>
  <c r="R402" i="22"/>
  <c r="S402" i="22"/>
  <c r="E403" i="22"/>
  <c r="F403" i="22"/>
  <c r="G403" i="22"/>
  <c r="H403" i="22"/>
  <c r="I403" i="22"/>
  <c r="J403" i="22"/>
  <c r="K403" i="22"/>
  <c r="L403" i="22"/>
  <c r="M403" i="22"/>
  <c r="N403" i="22"/>
  <c r="O403" i="22"/>
  <c r="P403" i="22"/>
  <c r="Q403" i="22"/>
  <c r="R403" i="22"/>
  <c r="S403" i="22"/>
  <c r="E404" i="22"/>
  <c r="F404" i="22"/>
  <c r="G404" i="22"/>
  <c r="H404" i="22"/>
  <c r="I404" i="22"/>
  <c r="J404" i="22"/>
  <c r="K404" i="22"/>
  <c r="L404" i="22"/>
  <c r="M404" i="22"/>
  <c r="N404" i="22"/>
  <c r="O404" i="22"/>
  <c r="P404" i="22"/>
  <c r="Q404" i="22"/>
  <c r="R404" i="22"/>
  <c r="S404" i="22"/>
  <c r="E405" i="22"/>
  <c r="F405" i="22"/>
  <c r="G405" i="22"/>
  <c r="H405" i="22"/>
  <c r="I405" i="22"/>
  <c r="J405" i="22"/>
  <c r="K405" i="22"/>
  <c r="L405" i="22"/>
  <c r="M405" i="22"/>
  <c r="N405" i="22"/>
  <c r="O405" i="22"/>
  <c r="P405" i="22"/>
  <c r="Q405" i="22"/>
  <c r="R405" i="22"/>
  <c r="S405" i="22"/>
  <c r="E406" i="22"/>
  <c r="F406" i="22"/>
  <c r="G406" i="22"/>
  <c r="H406" i="22"/>
  <c r="I406" i="22"/>
  <c r="J406" i="22"/>
  <c r="K406" i="22"/>
  <c r="L406" i="22"/>
  <c r="M406" i="22"/>
  <c r="N406" i="22"/>
  <c r="O406" i="22"/>
  <c r="P406" i="22"/>
  <c r="Q406" i="22"/>
  <c r="R406" i="22"/>
  <c r="S406" i="22"/>
  <c r="E407" i="22"/>
  <c r="F407" i="22"/>
  <c r="G407" i="22"/>
  <c r="H407" i="22"/>
  <c r="I407" i="22"/>
  <c r="J407" i="22"/>
  <c r="K407" i="22"/>
  <c r="L407" i="22"/>
  <c r="M407" i="22"/>
  <c r="N407" i="22"/>
  <c r="O407" i="22"/>
  <c r="P407" i="22"/>
  <c r="Q407" i="22"/>
  <c r="R407" i="22"/>
  <c r="S407" i="22"/>
  <c r="E408" i="22"/>
  <c r="F408" i="22"/>
  <c r="G408" i="22"/>
  <c r="H408" i="22"/>
  <c r="I408" i="22"/>
  <c r="J408" i="22"/>
  <c r="K408" i="22"/>
  <c r="L408" i="22"/>
  <c r="M408" i="22"/>
  <c r="N408" i="22"/>
  <c r="O408" i="22"/>
  <c r="P408" i="22"/>
  <c r="Q408" i="22"/>
  <c r="R408" i="22"/>
  <c r="S408" i="22"/>
  <c r="E409" i="22"/>
  <c r="F409" i="22"/>
  <c r="G409" i="22"/>
  <c r="H409" i="22"/>
  <c r="I409" i="22"/>
  <c r="J409" i="22"/>
  <c r="K409" i="22"/>
  <c r="L409" i="22"/>
  <c r="M409" i="22"/>
  <c r="N409" i="22"/>
  <c r="O409" i="22"/>
  <c r="P409" i="22"/>
  <c r="Q409" i="22"/>
  <c r="R409" i="22"/>
  <c r="S409" i="22"/>
  <c r="E410" i="22"/>
  <c r="F410" i="22"/>
  <c r="G410" i="22"/>
  <c r="H410" i="22"/>
  <c r="I410" i="22"/>
  <c r="J410" i="22"/>
  <c r="K410" i="22"/>
  <c r="L410" i="22"/>
  <c r="M410" i="22"/>
  <c r="N410" i="22"/>
  <c r="O410" i="22"/>
  <c r="P410" i="22"/>
  <c r="Q410" i="22"/>
  <c r="R410" i="22"/>
  <c r="S410" i="22"/>
  <c r="E411" i="22"/>
  <c r="F411" i="22"/>
  <c r="G411" i="22"/>
  <c r="H411" i="22"/>
  <c r="I411" i="22"/>
  <c r="J411" i="22"/>
  <c r="K411" i="22"/>
  <c r="L411" i="22"/>
  <c r="M411" i="22"/>
  <c r="N411" i="22"/>
  <c r="O411" i="22"/>
  <c r="P411" i="22"/>
  <c r="Q411" i="22"/>
  <c r="R411" i="22"/>
  <c r="S411" i="22"/>
  <c r="E412" i="22"/>
  <c r="F412" i="22"/>
  <c r="G412" i="22"/>
  <c r="H412" i="22"/>
  <c r="I412" i="22"/>
  <c r="J412" i="22"/>
  <c r="K412" i="22"/>
  <c r="L412" i="22"/>
  <c r="M412" i="22"/>
  <c r="N412" i="22"/>
  <c r="O412" i="22"/>
  <c r="P412" i="22"/>
  <c r="Q412" i="22"/>
  <c r="R412" i="22"/>
  <c r="S412" i="22"/>
  <c r="E413" i="22"/>
  <c r="F413" i="22"/>
  <c r="G413" i="22"/>
  <c r="H413" i="22"/>
  <c r="I413" i="22"/>
  <c r="J413" i="22"/>
  <c r="K413" i="22"/>
  <c r="L413" i="22"/>
  <c r="M413" i="22"/>
  <c r="N413" i="22"/>
  <c r="O413" i="22"/>
  <c r="P413" i="22"/>
  <c r="Q413" i="22"/>
  <c r="R413" i="22"/>
  <c r="S413" i="22"/>
  <c r="E414" i="22"/>
  <c r="F414" i="22"/>
  <c r="G414" i="22"/>
  <c r="H414" i="22"/>
  <c r="I414" i="22"/>
  <c r="J414" i="22"/>
  <c r="K414" i="22"/>
  <c r="L414" i="22"/>
  <c r="M414" i="22"/>
  <c r="N414" i="22"/>
  <c r="O414" i="22"/>
  <c r="P414" i="22"/>
  <c r="Q414" i="22"/>
  <c r="R414" i="22"/>
  <c r="S414" i="22"/>
  <c r="E415" i="22"/>
  <c r="F415" i="22"/>
  <c r="G415" i="22"/>
  <c r="H415" i="22"/>
  <c r="I415" i="22"/>
  <c r="J415" i="22"/>
  <c r="K415" i="22"/>
  <c r="L415" i="22"/>
  <c r="M415" i="22"/>
  <c r="N415" i="22"/>
  <c r="O415" i="22"/>
  <c r="P415" i="22"/>
  <c r="Q415" i="22"/>
  <c r="R415" i="22"/>
  <c r="S415" i="22"/>
  <c r="E416" i="22"/>
  <c r="F416" i="22"/>
  <c r="G416" i="22"/>
  <c r="H416" i="22"/>
  <c r="I416" i="22"/>
  <c r="J416" i="22"/>
  <c r="K416" i="22"/>
  <c r="L416" i="22"/>
  <c r="M416" i="22"/>
  <c r="N416" i="22"/>
  <c r="O416" i="22"/>
  <c r="P416" i="22"/>
  <c r="Q416" i="22"/>
  <c r="R416" i="22"/>
  <c r="S416" i="22"/>
  <c r="E417" i="22"/>
  <c r="F417" i="22"/>
  <c r="G417" i="22"/>
  <c r="H417" i="22"/>
  <c r="I417" i="22"/>
  <c r="J417" i="22"/>
  <c r="K417" i="22"/>
  <c r="L417" i="22"/>
  <c r="M417" i="22"/>
  <c r="N417" i="22"/>
  <c r="O417" i="22"/>
  <c r="P417" i="22"/>
  <c r="Q417" i="22"/>
  <c r="R417" i="22"/>
  <c r="S417" i="22"/>
  <c r="E5" i="22"/>
  <c r="F5" i="22"/>
  <c r="G5" i="22"/>
  <c r="H5" i="22"/>
  <c r="I5" i="22"/>
  <c r="J5" i="22"/>
  <c r="K5" i="22"/>
  <c r="L5" i="22"/>
  <c r="M5" i="22"/>
  <c r="N5" i="22"/>
  <c r="O5" i="22"/>
  <c r="P5" i="22"/>
  <c r="Q5" i="22"/>
  <c r="R5" i="22"/>
  <c r="S5" i="22"/>
  <c r="E6" i="22"/>
  <c r="F6" i="22"/>
  <c r="G6" i="22"/>
  <c r="H6" i="22"/>
  <c r="I6" i="22"/>
  <c r="J6" i="22"/>
  <c r="K6" i="22"/>
  <c r="L6" i="22"/>
  <c r="M6" i="22"/>
  <c r="N6" i="22"/>
  <c r="O6" i="22"/>
  <c r="P6" i="22"/>
  <c r="Q6" i="22"/>
  <c r="R6" i="22"/>
  <c r="S6" i="22"/>
  <c r="E7" i="22"/>
  <c r="F7" i="22"/>
  <c r="G7" i="22"/>
  <c r="H7" i="22"/>
  <c r="I7" i="22"/>
  <c r="J7" i="22"/>
  <c r="K7" i="22"/>
  <c r="L7" i="22"/>
  <c r="M7" i="22"/>
  <c r="N7" i="22"/>
  <c r="O7" i="22"/>
  <c r="P7" i="22"/>
  <c r="Q7" i="22"/>
  <c r="R7" i="22"/>
  <c r="S7" i="22"/>
  <c r="E8" i="22"/>
  <c r="F8" i="22"/>
  <c r="G8" i="22"/>
  <c r="H8" i="22"/>
  <c r="I8" i="22"/>
  <c r="J8" i="22"/>
  <c r="K8" i="22"/>
  <c r="L8" i="22"/>
  <c r="M8" i="22"/>
  <c r="N8" i="22"/>
  <c r="O8" i="22"/>
  <c r="P8" i="22"/>
  <c r="Q8" i="22"/>
  <c r="R8" i="22"/>
  <c r="S8" i="22"/>
  <c r="E9" i="22"/>
  <c r="F9" i="22"/>
  <c r="G9" i="22"/>
  <c r="H9" i="22"/>
  <c r="I9" i="22"/>
  <c r="J9" i="22"/>
  <c r="K9" i="22"/>
  <c r="L9" i="22"/>
  <c r="M9" i="22"/>
  <c r="N9" i="22"/>
  <c r="O9" i="22"/>
  <c r="P9" i="22"/>
  <c r="Q9" i="22"/>
  <c r="R9" i="22"/>
  <c r="S9" i="22"/>
  <c r="E10" i="22"/>
  <c r="F10" i="22"/>
  <c r="G10" i="22"/>
  <c r="H10" i="22"/>
  <c r="I10" i="22"/>
  <c r="J10" i="22"/>
  <c r="K10" i="22"/>
  <c r="L10" i="22"/>
  <c r="M10" i="22"/>
  <c r="N10" i="22"/>
  <c r="O10" i="22"/>
  <c r="P10" i="22"/>
  <c r="Q10" i="22"/>
  <c r="R10" i="22"/>
  <c r="S10" i="22"/>
  <c r="E11" i="22"/>
  <c r="F11" i="22"/>
  <c r="G11" i="22"/>
  <c r="H11" i="22"/>
  <c r="I11" i="22"/>
  <c r="J11" i="22"/>
  <c r="K11" i="22"/>
  <c r="L11" i="22"/>
  <c r="M11" i="22"/>
  <c r="N11" i="22"/>
  <c r="O11" i="22"/>
  <c r="P11" i="22"/>
  <c r="Q11" i="22"/>
  <c r="R11" i="22"/>
  <c r="S11" i="22"/>
  <c r="E12" i="22"/>
  <c r="F12" i="22"/>
  <c r="G12" i="22"/>
  <c r="H12" i="22"/>
  <c r="I12" i="22"/>
  <c r="J12" i="22"/>
  <c r="K12" i="22"/>
  <c r="L12" i="22"/>
  <c r="M12" i="22"/>
  <c r="N12" i="22"/>
  <c r="O12" i="22"/>
  <c r="P12" i="22"/>
  <c r="Q12" i="22"/>
  <c r="R12" i="22"/>
  <c r="S12" i="22"/>
  <c r="E13" i="22"/>
  <c r="F13" i="22"/>
  <c r="G13" i="22"/>
  <c r="H13" i="22"/>
  <c r="I13" i="22"/>
  <c r="J13" i="22"/>
  <c r="K13" i="22"/>
  <c r="L13" i="22"/>
  <c r="M13" i="22"/>
  <c r="N13" i="22"/>
  <c r="O13" i="22"/>
  <c r="P13" i="22"/>
  <c r="Q13" i="22"/>
  <c r="R13" i="22"/>
  <c r="S13" i="22"/>
  <c r="E14" i="22"/>
  <c r="F14" i="22"/>
  <c r="G14" i="22"/>
  <c r="H14" i="22"/>
  <c r="I14" i="22"/>
  <c r="J14" i="22"/>
  <c r="K14" i="22"/>
  <c r="L14" i="22"/>
  <c r="M14" i="22"/>
  <c r="N14" i="22"/>
  <c r="O14" i="22"/>
  <c r="P14" i="22"/>
  <c r="Q14" i="22"/>
  <c r="R14" i="22"/>
  <c r="S14" i="22"/>
  <c r="E15" i="22"/>
  <c r="F15" i="22"/>
  <c r="G15" i="22"/>
  <c r="H15" i="22"/>
  <c r="I15" i="22"/>
  <c r="J15" i="22"/>
  <c r="K15" i="22"/>
  <c r="L15" i="22"/>
  <c r="M15" i="22"/>
  <c r="N15" i="22"/>
  <c r="O15" i="22"/>
  <c r="P15" i="22"/>
  <c r="Q15" i="22"/>
  <c r="R15" i="22"/>
  <c r="S15" i="22"/>
  <c r="E16" i="22"/>
  <c r="F16" i="22"/>
  <c r="G16" i="22"/>
  <c r="H16" i="22"/>
  <c r="I16" i="22"/>
  <c r="J16" i="22"/>
  <c r="K16" i="22"/>
  <c r="L16" i="22"/>
  <c r="M16" i="22"/>
  <c r="N16" i="22"/>
  <c r="O16" i="22"/>
  <c r="P16" i="22"/>
  <c r="Q16" i="22"/>
  <c r="R16" i="22"/>
  <c r="S16" i="22"/>
  <c r="E17" i="22"/>
  <c r="F17" i="22"/>
  <c r="G17" i="22"/>
  <c r="H17" i="22"/>
  <c r="I17" i="22"/>
  <c r="J17" i="22"/>
  <c r="K17" i="22"/>
  <c r="L17" i="22"/>
  <c r="M17" i="22"/>
  <c r="N17" i="22"/>
  <c r="O17" i="22"/>
  <c r="P17" i="22"/>
  <c r="Q17" i="22"/>
  <c r="R17" i="22"/>
  <c r="S17" i="22"/>
  <c r="E18" i="22"/>
  <c r="F18" i="22"/>
  <c r="G18" i="22"/>
  <c r="H18" i="22"/>
  <c r="I18" i="22"/>
  <c r="J18" i="22"/>
  <c r="K18" i="22"/>
  <c r="L18" i="22"/>
  <c r="M18" i="22"/>
  <c r="N18" i="22"/>
  <c r="O18" i="22"/>
  <c r="P18" i="22"/>
  <c r="Q18" i="22"/>
  <c r="R18" i="22"/>
  <c r="S18" i="22"/>
  <c r="E19" i="22"/>
  <c r="F19" i="22"/>
  <c r="G19" i="22"/>
  <c r="H19" i="22"/>
  <c r="I19" i="22"/>
  <c r="J19" i="22"/>
  <c r="K19" i="22"/>
  <c r="L19" i="22"/>
  <c r="M19" i="22"/>
  <c r="N19" i="22"/>
  <c r="O19" i="22"/>
  <c r="P19" i="22"/>
  <c r="Q19" i="22"/>
  <c r="R19" i="22"/>
  <c r="S19" i="22"/>
  <c r="E20" i="22"/>
  <c r="F20" i="22"/>
  <c r="G20" i="22"/>
  <c r="H20" i="22"/>
  <c r="I20" i="22"/>
  <c r="J20" i="22"/>
  <c r="K20" i="22"/>
  <c r="L20" i="22"/>
  <c r="M20" i="22"/>
  <c r="N20" i="22"/>
  <c r="O20" i="22"/>
  <c r="P20" i="22"/>
  <c r="Q20" i="22"/>
  <c r="R20" i="22"/>
  <c r="S20" i="22"/>
  <c r="E21" i="22"/>
  <c r="F21" i="22"/>
  <c r="G21" i="22"/>
  <c r="H21" i="22"/>
  <c r="I21" i="22"/>
  <c r="J21" i="22"/>
  <c r="K21" i="22"/>
  <c r="L21" i="22"/>
  <c r="M21" i="22"/>
  <c r="N21" i="22"/>
  <c r="O21" i="22"/>
  <c r="P21" i="22"/>
  <c r="Q21" i="22"/>
  <c r="R21" i="22"/>
  <c r="S21" i="22"/>
  <c r="E22" i="22"/>
  <c r="F22" i="22"/>
  <c r="G22" i="22"/>
  <c r="H22" i="22"/>
  <c r="I22" i="22"/>
  <c r="J22" i="22"/>
  <c r="K22" i="22"/>
  <c r="L22" i="22"/>
  <c r="M22" i="22"/>
  <c r="N22" i="22"/>
  <c r="O22" i="22"/>
  <c r="P22" i="22"/>
  <c r="Q22" i="22"/>
  <c r="R22" i="22"/>
  <c r="S22" i="22"/>
  <c r="E23" i="22"/>
  <c r="F23" i="22"/>
  <c r="G23" i="22"/>
  <c r="H23" i="22"/>
  <c r="I23" i="22"/>
  <c r="J23" i="22"/>
  <c r="K23" i="22"/>
  <c r="L23" i="22"/>
  <c r="M23" i="22"/>
  <c r="N23" i="22"/>
  <c r="O23" i="22"/>
  <c r="P23" i="22"/>
  <c r="Q23" i="22"/>
  <c r="R23" i="22"/>
  <c r="S23" i="22"/>
  <c r="E24" i="22"/>
  <c r="F24" i="22"/>
  <c r="G24" i="22"/>
  <c r="H24" i="22"/>
  <c r="I24" i="22"/>
  <c r="J24" i="22"/>
  <c r="K24" i="22"/>
  <c r="L24" i="22"/>
  <c r="M24" i="22"/>
  <c r="N24" i="22"/>
  <c r="O24" i="22"/>
  <c r="P24" i="22"/>
  <c r="Q24" i="22"/>
  <c r="R24" i="22"/>
  <c r="S24" i="22"/>
  <c r="E25" i="22"/>
  <c r="F25" i="22"/>
  <c r="G25" i="22"/>
  <c r="H25" i="22"/>
  <c r="I25" i="22"/>
  <c r="J25" i="22"/>
  <c r="K25" i="22"/>
  <c r="L25" i="22"/>
  <c r="M25" i="22"/>
  <c r="N25" i="22"/>
  <c r="O25" i="22"/>
  <c r="P25" i="22"/>
  <c r="Q25" i="22"/>
  <c r="R25" i="22"/>
  <c r="S25" i="22"/>
  <c r="E26" i="22"/>
  <c r="F26" i="22"/>
  <c r="G26" i="22"/>
  <c r="H26" i="22"/>
  <c r="I26" i="22"/>
  <c r="J26" i="22"/>
  <c r="K26" i="22"/>
  <c r="L26" i="22"/>
  <c r="M26" i="22"/>
  <c r="N26" i="22"/>
  <c r="O26" i="22"/>
  <c r="P26" i="22"/>
  <c r="Q26" i="22"/>
  <c r="R26" i="22"/>
  <c r="S26" i="22"/>
  <c r="E27" i="22"/>
  <c r="F27" i="22"/>
  <c r="G27" i="22"/>
  <c r="H27" i="22"/>
  <c r="I27" i="22"/>
  <c r="J27" i="22"/>
  <c r="K27" i="22"/>
  <c r="L27" i="22"/>
  <c r="M27" i="22"/>
  <c r="N27" i="22"/>
  <c r="O27" i="22"/>
  <c r="P27" i="22"/>
  <c r="Q27" i="22"/>
  <c r="R27" i="22"/>
  <c r="S27" i="22"/>
  <c r="E28" i="22"/>
  <c r="F28" i="22"/>
  <c r="G28" i="22"/>
  <c r="H28" i="22"/>
  <c r="I28" i="22"/>
  <c r="J28" i="22"/>
  <c r="K28" i="22"/>
  <c r="L28" i="22"/>
  <c r="M28" i="22"/>
  <c r="N28" i="22"/>
  <c r="O28" i="22"/>
  <c r="P28" i="22"/>
  <c r="Q28" i="22"/>
  <c r="R28" i="22"/>
  <c r="S28" i="22"/>
  <c r="E29" i="22"/>
  <c r="F29" i="22"/>
  <c r="G29" i="22"/>
  <c r="H29" i="22"/>
  <c r="I29" i="22"/>
  <c r="J29" i="22"/>
  <c r="K29" i="22"/>
  <c r="L29" i="22"/>
  <c r="M29" i="22"/>
  <c r="N29" i="22"/>
  <c r="O29" i="22"/>
  <c r="P29" i="22"/>
  <c r="Q29" i="22"/>
  <c r="R29" i="22"/>
  <c r="S29" i="22"/>
  <c r="E30" i="22"/>
  <c r="F30" i="22"/>
  <c r="G30" i="22"/>
  <c r="H30" i="22"/>
  <c r="I30" i="22"/>
  <c r="J30" i="22"/>
  <c r="K30" i="22"/>
  <c r="L30" i="22"/>
  <c r="M30" i="22"/>
  <c r="N30" i="22"/>
  <c r="O30" i="22"/>
  <c r="P30" i="22"/>
  <c r="Q30" i="22"/>
  <c r="R30" i="22"/>
  <c r="S30" i="22"/>
  <c r="E31" i="22"/>
  <c r="F31" i="22"/>
  <c r="G31" i="22"/>
  <c r="H31" i="22"/>
  <c r="I31" i="22"/>
  <c r="J31" i="22"/>
  <c r="K31" i="22"/>
  <c r="L31" i="22"/>
  <c r="M31" i="22"/>
  <c r="N31" i="22"/>
  <c r="O31" i="22"/>
  <c r="P31" i="22"/>
  <c r="Q31" i="22"/>
  <c r="R31" i="22"/>
  <c r="S31" i="22"/>
  <c r="E32" i="22"/>
  <c r="F32" i="22"/>
  <c r="G32" i="22"/>
  <c r="H32" i="22"/>
  <c r="I32" i="22"/>
  <c r="J32" i="22"/>
  <c r="K32" i="22"/>
  <c r="L32" i="22"/>
  <c r="M32" i="22"/>
  <c r="N32" i="22"/>
  <c r="O32" i="22"/>
  <c r="P32" i="22"/>
  <c r="Q32" i="22"/>
  <c r="R32" i="22"/>
  <c r="S32" i="22"/>
  <c r="E33" i="22"/>
  <c r="F33" i="22"/>
  <c r="G33" i="22"/>
  <c r="H33" i="22"/>
  <c r="I33" i="22"/>
  <c r="J33" i="22"/>
  <c r="K33" i="22"/>
  <c r="L33" i="22"/>
  <c r="M33" i="22"/>
  <c r="N33" i="22"/>
  <c r="O33" i="22"/>
  <c r="P33" i="22"/>
  <c r="Q33" i="22"/>
  <c r="R33" i="22"/>
  <c r="S33" i="22"/>
  <c r="E34" i="22"/>
  <c r="F34" i="22"/>
  <c r="G34" i="22"/>
  <c r="H34" i="22"/>
  <c r="I34" i="22"/>
  <c r="J34" i="22"/>
  <c r="K34" i="22"/>
  <c r="L34" i="22"/>
  <c r="M34" i="22"/>
  <c r="N34" i="22"/>
  <c r="O34" i="22"/>
  <c r="P34" i="22"/>
  <c r="Q34" i="22"/>
  <c r="R34" i="22"/>
  <c r="S34" i="22"/>
  <c r="E35" i="22"/>
  <c r="F35" i="22"/>
  <c r="G35" i="22"/>
  <c r="H35" i="22"/>
  <c r="I35" i="22"/>
  <c r="J35" i="22"/>
  <c r="K35" i="22"/>
  <c r="L35" i="22"/>
  <c r="M35" i="22"/>
  <c r="N35" i="22"/>
  <c r="O35" i="22"/>
  <c r="P35" i="22"/>
  <c r="Q35" i="22"/>
  <c r="R35" i="22"/>
  <c r="S35" i="22"/>
  <c r="E36" i="22"/>
  <c r="F36" i="22"/>
  <c r="G36" i="22"/>
  <c r="H36" i="22"/>
  <c r="I36" i="22"/>
  <c r="J36" i="22"/>
  <c r="K36" i="22"/>
  <c r="L36" i="22"/>
  <c r="M36" i="22"/>
  <c r="N36" i="22"/>
  <c r="O36" i="22"/>
  <c r="P36" i="22"/>
  <c r="Q36" i="22"/>
  <c r="R36" i="22"/>
  <c r="S36" i="22"/>
  <c r="E37" i="22"/>
  <c r="F37" i="22"/>
  <c r="G37" i="22"/>
  <c r="H37" i="22"/>
  <c r="I37" i="22"/>
  <c r="J37" i="22"/>
  <c r="K37" i="22"/>
  <c r="L37" i="22"/>
  <c r="M37" i="22"/>
  <c r="N37" i="22"/>
  <c r="O37" i="22"/>
  <c r="P37" i="22"/>
  <c r="Q37" i="22"/>
  <c r="R37" i="22"/>
  <c r="S37" i="22"/>
  <c r="E38" i="22"/>
  <c r="F38" i="22"/>
  <c r="G38" i="22"/>
  <c r="H38" i="22"/>
  <c r="I38" i="22"/>
  <c r="J38" i="22"/>
  <c r="K38" i="22"/>
  <c r="L38" i="22"/>
  <c r="M38" i="22"/>
  <c r="N38" i="22"/>
  <c r="O38" i="22"/>
  <c r="P38" i="22"/>
  <c r="Q38" i="22"/>
  <c r="R38" i="22"/>
  <c r="S38" i="22"/>
  <c r="E39" i="22"/>
  <c r="F39" i="22"/>
  <c r="G39" i="22"/>
  <c r="H39" i="22"/>
  <c r="I39" i="22"/>
  <c r="J39" i="22"/>
  <c r="K39" i="22"/>
  <c r="L39" i="22"/>
  <c r="M39" i="22"/>
  <c r="N39" i="22"/>
  <c r="O39" i="22"/>
  <c r="P39" i="22"/>
  <c r="Q39" i="22"/>
  <c r="R39" i="22"/>
  <c r="S39" i="22"/>
  <c r="E40" i="22"/>
  <c r="F40" i="22"/>
  <c r="G40" i="22"/>
  <c r="H40" i="22"/>
  <c r="I40" i="22"/>
  <c r="J40" i="22"/>
  <c r="K40" i="22"/>
  <c r="L40" i="22"/>
  <c r="M40" i="22"/>
  <c r="N40" i="22"/>
  <c r="O40" i="22"/>
  <c r="P40" i="22"/>
  <c r="Q40" i="22"/>
  <c r="R40" i="22"/>
  <c r="S40" i="22"/>
  <c r="E41" i="22"/>
  <c r="F41" i="22"/>
  <c r="G41" i="22"/>
  <c r="H41" i="22"/>
  <c r="I41" i="22"/>
  <c r="J41" i="22"/>
  <c r="K41" i="22"/>
  <c r="L41" i="22"/>
  <c r="M41" i="22"/>
  <c r="N41" i="22"/>
  <c r="O41" i="22"/>
  <c r="P41" i="22"/>
  <c r="Q41" i="22"/>
  <c r="R41" i="22"/>
  <c r="S41" i="22"/>
  <c r="E42" i="22"/>
  <c r="F42" i="22"/>
  <c r="G42" i="22"/>
  <c r="H42" i="22"/>
  <c r="I42" i="22"/>
  <c r="J42" i="22"/>
  <c r="K42" i="22"/>
  <c r="L42" i="22"/>
  <c r="M42" i="22"/>
  <c r="N42" i="22"/>
  <c r="O42" i="22"/>
  <c r="P42" i="22"/>
  <c r="Q42" i="22"/>
  <c r="R42" i="22"/>
  <c r="S42" i="22"/>
  <c r="E43" i="22"/>
  <c r="F43" i="22"/>
  <c r="G43" i="22"/>
  <c r="H43" i="22"/>
  <c r="I43" i="22"/>
  <c r="J43" i="22"/>
  <c r="K43" i="22"/>
  <c r="L43" i="22"/>
  <c r="M43" i="22"/>
  <c r="N43" i="22"/>
  <c r="O43" i="22"/>
  <c r="P43" i="22"/>
  <c r="Q43" i="22"/>
  <c r="R43" i="22"/>
  <c r="S43" i="22"/>
  <c r="E44" i="22"/>
  <c r="F44" i="22"/>
  <c r="G44" i="22"/>
  <c r="H44" i="22"/>
  <c r="I44" i="22"/>
  <c r="J44" i="22"/>
  <c r="K44" i="22"/>
  <c r="L44" i="22"/>
  <c r="M44" i="22"/>
  <c r="N44" i="22"/>
  <c r="O44" i="22"/>
  <c r="P44" i="22"/>
  <c r="Q44" i="22"/>
  <c r="R44" i="22"/>
  <c r="S44" i="22"/>
  <c r="E45" i="22"/>
  <c r="F45" i="22"/>
  <c r="G45" i="22"/>
  <c r="H45" i="22"/>
  <c r="I45" i="22"/>
  <c r="J45" i="22"/>
  <c r="K45" i="22"/>
  <c r="L45" i="22"/>
  <c r="M45" i="22"/>
  <c r="N45" i="22"/>
  <c r="O45" i="22"/>
  <c r="P45" i="22"/>
  <c r="Q45" i="22"/>
  <c r="R45" i="22"/>
  <c r="S45" i="22"/>
  <c r="E46" i="22"/>
  <c r="F46" i="22"/>
  <c r="G46" i="22"/>
  <c r="H46" i="22"/>
  <c r="I46" i="22"/>
  <c r="J46" i="22"/>
  <c r="K46" i="22"/>
  <c r="L46" i="22"/>
  <c r="M46" i="22"/>
  <c r="N46" i="22"/>
  <c r="O46" i="22"/>
  <c r="P46" i="22"/>
  <c r="Q46" i="22"/>
  <c r="R46" i="22"/>
  <c r="S46" i="22"/>
  <c r="E47" i="22"/>
  <c r="F47" i="22"/>
  <c r="G47" i="22"/>
  <c r="H47" i="22"/>
  <c r="I47" i="22"/>
  <c r="J47" i="22"/>
  <c r="K47" i="22"/>
  <c r="L47" i="22"/>
  <c r="M47" i="22"/>
  <c r="N47" i="22"/>
  <c r="O47" i="22"/>
  <c r="P47" i="22"/>
  <c r="Q47" i="22"/>
  <c r="R47" i="22"/>
  <c r="S47" i="22"/>
  <c r="E48" i="22"/>
  <c r="F48" i="22"/>
  <c r="G48" i="22"/>
  <c r="H48" i="22"/>
  <c r="I48" i="22"/>
  <c r="J48" i="22"/>
  <c r="K48" i="22"/>
  <c r="L48" i="22"/>
  <c r="M48" i="22"/>
  <c r="N48" i="22"/>
  <c r="O48" i="22"/>
  <c r="P48" i="22"/>
  <c r="Q48" i="22"/>
  <c r="R48" i="22"/>
  <c r="S48" i="22"/>
  <c r="E49" i="22"/>
  <c r="F49" i="22"/>
  <c r="G49" i="22"/>
  <c r="H49" i="22"/>
  <c r="I49" i="22"/>
  <c r="J49" i="22"/>
  <c r="K49" i="22"/>
  <c r="L49" i="22"/>
  <c r="M49" i="22"/>
  <c r="N49" i="22"/>
  <c r="O49" i="22"/>
  <c r="P49" i="22"/>
  <c r="Q49" i="22"/>
  <c r="R49" i="22"/>
  <c r="S49" i="22"/>
  <c r="E50" i="22"/>
  <c r="F50" i="22"/>
  <c r="G50" i="22"/>
  <c r="H50" i="22"/>
  <c r="I50" i="22"/>
  <c r="J50" i="22"/>
  <c r="K50" i="22"/>
  <c r="L50" i="22"/>
  <c r="M50" i="22"/>
  <c r="N50" i="22"/>
  <c r="O50" i="22"/>
  <c r="P50" i="22"/>
  <c r="Q50" i="22"/>
  <c r="R50" i="22"/>
  <c r="S50" i="22"/>
  <c r="E51" i="22"/>
  <c r="F51" i="22"/>
  <c r="G51" i="22"/>
  <c r="H51" i="22"/>
  <c r="I51" i="22"/>
  <c r="J51" i="22"/>
  <c r="K51" i="22"/>
  <c r="L51" i="22"/>
  <c r="M51" i="22"/>
  <c r="N51" i="22"/>
  <c r="O51" i="22"/>
  <c r="P51" i="22"/>
  <c r="Q51" i="22"/>
  <c r="R51" i="22"/>
  <c r="S51" i="22"/>
  <c r="E52" i="22"/>
  <c r="F52" i="22"/>
  <c r="G52" i="22"/>
  <c r="H52" i="22"/>
  <c r="I52" i="22"/>
  <c r="J52" i="22"/>
  <c r="K52" i="22"/>
  <c r="L52" i="22"/>
  <c r="M52" i="22"/>
  <c r="N52" i="22"/>
  <c r="O52" i="22"/>
  <c r="P52" i="22"/>
  <c r="Q52" i="22"/>
  <c r="R52" i="22"/>
  <c r="S52" i="22"/>
  <c r="E53" i="22"/>
  <c r="F53" i="22"/>
  <c r="G53" i="22"/>
  <c r="H53" i="22"/>
  <c r="I53" i="22"/>
  <c r="J53" i="22"/>
  <c r="K53" i="22"/>
  <c r="L53" i="22"/>
  <c r="M53" i="22"/>
  <c r="N53" i="22"/>
  <c r="O53" i="22"/>
  <c r="P53" i="22"/>
  <c r="Q53" i="22"/>
  <c r="R53" i="22"/>
  <c r="S53" i="22"/>
  <c r="E54" i="22"/>
  <c r="F54" i="22"/>
  <c r="G54" i="22"/>
  <c r="H54" i="22"/>
  <c r="I54" i="22"/>
  <c r="J54" i="22"/>
  <c r="K54" i="22"/>
  <c r="L54" i="22"/>
  <c r="M54" i="22"/>
  <c r="N54" i="22"/>
  <c r="O54" i="22"/>
  <c r="P54" i="22"/>
  <c r="Q54" i="22"/>
  <c r="R54" i="22"/>
  <c r="S54" i="22"/>
  <c r="E55" i="22"/>
  <c r="F55" i="22"/>
  <c r="G55" i="22"/>
  <c r="H55" i="22"/>
  <c r="I55" i="22"/>
  <c r="J55" i="22"/>
  <c r="K55" i="22"/>
  <c r="L55" i="22"/>
  <c r="M55" i="22"/>
  <c r="N55" i="22"/>
  <c r="O55" i="22"/>
  <c r="P55" i="22"/>
  <c r="Q55" i="22"/>
  <c r="R55" i="22"/>
  <c r="S55" i="22"/>
  <c r="E56" i="22"/>
  <c r="F56" i="22"/>
  <c r="G56" i="22"/>
  <c r="H56" i="22"/>
  <c r="I56" i="22"/>
  <c r="J56" i="22"/>
  <c r="K56" i="22"/>
  <c r="L56" i="22"/>
  <c r="M56" i="22"/>
  <c r="N56" i="22"/>
  <c r="O56" i="22"/>
  <c r="P56" i="22"/>
  <c r="Q56" i="22"/>
  <c r="R56" i="22"/>
  <c r="S56" i="22"/>
  <c r="E57" i="22"/>
  <c r="F57" i="22"/>
  <c r="G57" i="22"/>
  <c r="H57" i="22"/>
  <c r="I57" i="22"/>
  <c r="J57" i="22"/>
  <c r="K57" i="22"/>
  <c r="L57" i="22"/>
  <c r="M57" i="22"/>
  <c r="N57" i="22"/>
  <c r="O57" i="22"/>
  <c r="P57" i="22"/>
  <c r="Q57" i="22"/>
  <c r="R57" i="22"/>
  <c r="S57" i="22"/>
  <c r="E58" i="22"/>
  <c r="F58" i="22"/>
  <c r="G58" i="22"/>
  <c r="H58" i="22"/>
  <c r="I58" i="22"/>
  <c r="J58" i="22"/>
  <c r="K58" i="22"/>
  <c r="L58" i="22"/>
  <c r="M58" i="22"/>
  <c r="N58" i="22"/>
  <c r="O58" i="22"/>
  <c r="P58" i="22"/>
  <c r="Q58" i="22"/>
  <c r="R58" i="22"/>
  <c r="S58" i="22"/>
  <c r="E59" i="22"/>
  <c r="F59" i="22"/>
  <c r="G59" i="22"/>
  <c r="H59" i="22"/>
  <c r="I59" i="22"/>
  <c r="J59" i="22"/>
  <c r="K59" i="22"/>
  <c r="L59" i="22"/>
  <c r="M59" i="22"/>
  <c r="N59" i="22"/>
  <c r="O59" i="22"/>
  <c r="P59" i="22"/>
  <c r="Q59" i="22"/>
  <c r="R59" i="22"/>
  <c r="S59" i="22"/>
  <c r="E60" i="22"/>
  <c r="F60" i="22"/>
  <c r="G60" i="22"/>
  <c r="H60" i="22"/>
  <c r="I60" i="22"/>
  <c r="J60" i="22"/>
  <c r="K60" i="22"/>
  <c r="L60" i="22"/>
  <c r="M60" i="22"/>
  <c r="N60" i="22"/>
  <c r="O60" i="22"/>
  <c r="P60" i="22"/>
  <c r="Q60" i="22"/>
  <c r="R60" i="22"/>
  <c r="S60" i="22"/>
  <c r="E61" i="22"/>
  <c r="F61" i="22"/>
  <c r="G61" i="22"/>
  <c r="H61" i="22"/>
  <c r="I61" i="22"/>
  <c r="J61" i="22"/>
  <c r="K61" i="22"/>
  <c r="L61" i="22"/>
  <c r="M61" i="22"/>
  <c r="N61" i="22"/>
  <c r="O61" i="22"/>
  <c r="P61" i="22"/>
  <c r="Q61" i="22"/>
  <c r="R61" i="22"/>
  <c r="S61" i="22"/>
  <c r="E62" i="22"/>
  <c r="F62" i="22"/>
  <c r="G62" i="22"/>
  <c r="H62" i="22"/>
  <c r="I62" i="22"/>
  <c r="J62" i="22"/>
  <c r="K62" i="22"/>
  <c r="L62" i="22"/>
  <c r="M62" i="22"/>
  <c r="N62" i="22"/>
  <c r="O62" i="22"/>
  <c r="P62" i="22"/>
  <c r="Q62" i="22"/>
  <c r="R62" i="22"/>
  <c r="S62" i="22"/>
  <c r="E63" i="22"/>
  <c r="F63" i="22"/>
  <c r="G63" i="22"/>
  <c r="H63" i="22"/>
  <c r="I63" i="22"/>
  <c r="J63" i="22"/>
  <c r="K63" i="22"/>
  <c r="L63" i="22"/>
  <c r="M63" i="22"/>
  <c r="N63" i="22"/>
  <c r="O63" i="22"/>
  <c r="P63" i="22"/>
  <c r="Q63" i="22"/>
  <c r="R63" i="22"/>
  <c r="S63" i="22"/>
  <c r="E64" i="22"/>
  <c r="F64" i="22"/>
  <c r="G64" i="22"/>
  <c r="H64" i="22"/>
  <c r="I64" i="22"/>
  <c r="J64" i="22"/>
  <c r="K64" i="22"/>
  <c r="L64" i="22"/>
  <c r="M64" i="22"/>
  <c r="N64" i="22"/>
  <c r="O64" i="22"/>
  <c r="P64" i="22"/>
  <c r="Q64" i="22"/>
  <c r="R64" i="22"/>
  <c r="S64" i="22"/>
  <c r="E65" i="22"/>
  <c r="F65" i="22"/>
  <c r="G65" i="22"/>
  <c r="H65" i="22"/>
  <c r="I65" i="22"/>
  <c r="J65" i="22"/>
  <c r="K65" i="22"/>
  <c r="L65" i="22"/>
  <c r="M65" i="22"/>
  <c r="N65" i="22"/>
  <c r="O65" i="22"/>
  <c r="P65" i="22"/>
  <c r="Q65" i="22"/>
  <c r="R65" i="22"/>
  <c r="S65" i="22"/>
  <c r="E66" i="22"/>
  <c r="F66" i="22"/>
  <c r="G66" i="22"/>
  <c r="H66" i="22"/>
  <c r="I66" i="22"/>
  <c r="J66" i="22"/>
  <c r="K66" i="22"/>
  <c r="L66" i="22"/>
  <c r="M66" i="22"/>
  <c r="N66" i="22"/>
  <c r="O66" i="22"/>
  <c r="P66" i="22"/>
  <c r="Q66" i="22"/>
  <c r="R66" i="22"/>
  <c r="S66" i="22"/>
  <c r="E67" i="22"/>
  <c r="F67" i="22"/>
  <c r="G67" i="22"/>
  <c r="H67" i="22"/>
  <c r="I67" i="22"/>
  <c r="J67" i="22"/>
  <c r="K67" i="22"/>
  <c r="L67" i="22"/>
  <c r="M67" i="22"/>
  <c r="N67" i="22"/>
  <c r="O67" i="22"/>
  <c r="P67" i="22"/>
  <c r="Q67" i="22"/>
  <c r="R67" i="22"/>
  <c r="S67" i="22"/>
  <c r="E68" i="22"/>
  <c r="F68" i="22"/>
  <c r="G68" i="22"/>
  <c r="H68" i="22"/>
  <c r="I68" i="22"/>
  <c r="J68" i="22"/>
  <c r="K68" i="22"/>
  <c r="L68" i="22"/>
  <c r="M68" i="22"/>
  <c r="N68" i="22"/>
  <c r="O68" i="22"/>
  <c r="P68" i="22"/>
  <c r="Q68" i="22"/>
  <c r="R68" i="22"/>
  <c r="S68" i="22"/>
  <c r="E69" i="22"/>
  <c r="F69" i="22"/>
  <c r="G69" i="22"/>
  <c r="H69" i="22"/>
  <c r="I69" i="22"/>
  <c r="J69" i="22"/>
  <c r="K69" i="22"/>
  <c r="L69" i="22"/>
  <c r="M69" i="22"/>
  <c r="N69" i="22"/>
  <c r="O69" i="22"/>
  <c r="P69" i="22"/>
  <c r="Q69" i="22"/>
  <c r="R69" i="22"/>
  <c r="S69" i="22"/>
  <c r="E70" i="22"/>
  <c r="F70" i="22"/>
  <c r="G70" i="22"/>
  <c r="H70" i="22"/>
  <c r="I70" i="22"/>
  <c r="J70" i="22"/>
  <c r="K70" i="22"/>
  <c r="L70" i="22"/>
  <c r="M70" i="22"/>
  <c r="N70" i="22"/>
  <c r="O70" i="22"/>
  <c r="P70" i="22"/>
  <c r="Q70" i="22"/>
  <c r="R70" i="22"/>
  <c r="S70" i="22"/>
  <c r="E71" i="22"/>
  <c r="F71" i="22"/>
  <c r="G71" i="22"/>
  <c r="H71" i="22"/>
  <c r="I71" i="22"/>
  <c r="J71" i="22"/>
  <c r="K71" i="22"/>
  <c r="L71" i="22"/>
  <c r="M71" i="22"/>
  <c r="N71" i="22"/>
  <c r="O71" i="22"/>
  <c r="P71" i="22"/>
  <c r="Q71" i="22"/>
  <c r="R71" i="22"/>
  <c r="S71" i="22"/>
  <c r="E72" i="22"/>
  <c r="F72" i="22"/>
  <c r="G72" i="22"/>
  <c r="H72" i="22"/>
  <c r="I72" i="22"/>
  <c r="J72" i="22"/>
  <c r="K72" i="22"/>
  <c r="L72" i="22"/>
  <c r="M72" i="22"/>
  <c r="N72" i="22"/>
  <c r="O72" i="22"/>
  <c r="P72" i="22"/>
  <c r="Q72" i="22"/>
  <c r="R72" i="22"/>
  <c r="S72" i="22"/>
  <c r="E73" i="22"/>
  <c r="F73" i="22"/>
  <c r="G73" i="22"/>
  <c r="H73" i="22"/>
  <c r="I73" i="22"/>
  <c r="J73" i="22"/>
  <c r="K73" i="22"/>
  <c r="L73" i="22"/>
  <c r="M73" i="22"/>
  <c r="N73" i="22"/>
  <c r="O73" i="22"/>
  <c r="P73" i="22"/>
  <c r="Q73" i="22"/>
  <c r="R73" i="22"/>
  <c r="S73" i="22"/>
  <c r="E74" i="22"/>
  <c r="F74" i="22"/>
  <c r="G74" i="22"/>
  <c r="H74" i="22"/>
  <c r="I74" i="22"/>
  <c r="J74" i="22"/>
  <c r="K74" i="22"/>
  <c r="L74" i="22"/>
  <c r="M74" i="22"/>
  <c r="N74" i="22"/>
  <c r="O74" i="22"/>
  <c r="P74" i="22"/>
  <c r="Q74" i="22"/>
  <c r="R74" i="22"/>
  <c r="S74" i="22"/>
  <c r="E75" i="22"/>
  <c r="F75" i="22"/>
  <c r="G75" i="22"/>
  <c r="H75" i="22"/>
  <c r="I75" i="22"/>
  <c r="J75" i="22"/>
  <c r="K75" i="22"/>
  <c r="L75" i="22"/>
  <c r="M75" i="22"/>
  <c r="N75" i="22"/>
  <c r="O75" i="22"/>
  <c r="P75" i="22"/>
  <c r="Q75" i="22"/>
  <c r="R75" i="22"/>
  <c r="S75" i="22"/>
  <c r="E76" i="22"/>
  <c r="F76" i="22"/>
  <c r="G76" i="22"/>
  <c r="H76" i="22"/>
  <c r="I76" i="22"/>
  <c r="J76" i="22"/>
  <c r="K76" i="22"/>
  <c r="L76" i="22"/>
  <c r="M76" i="22"/>
  <c r="N76" i="22"/>
  <c r="O76" i="22"/>
  <c r="P76" i="22"/>
  <c r="Q76" i="22"/>
  <c r="R76" i="22"/>
  <c r="S76" i="22"/>
  <c r="E77" i="22"/>
  <c r="F77" i="22"/>
  <c r="G77" i="22"/>
  <c r="H77" i="22"/>
  <c r="I77" i="22"/>
  <c r="J77" i="22"/>
  <c r="K77" i="22"/>
  <c r="L77" i="22"/>
  <c r="M77" i="22"/>
  <c r="N77" i="22"/>
  <c r="O77" i="22"/>
  <c r="P77" i="22"/>
  <c r="Q77" i="22"/>
  <c r="R77" i="22"/>
  <c r="S77" i="22"/>
  <c r="E78" i="22"/>
  <c r="F78" i="22"/>
  <c r="G78" i="22"/>
  <c r="H78" i="22"/>
  <c r="I78" i="22"/>
  <c r="J78" i="22"/>
  <c r="K78" i="22"/>
  <c r="L78" i="22"/>
  <c r="M78" i="22"/>
  <c r="N78" i="22"/>
  <c r="O78" i="22"/>
  <c r="P78" i="22"/>
  <c r="Q78" i="22"/>
  <c r="R78" i="22"/>
  <c r="S78" i="22"/>
  <c r="E79" i="22"/>
  <c r="F79" i="22"/>
  <c r="G79" i="22"/>
  <c r="H79" i="22"/>
  <c r="I79" i="22"/>
  <c r="J79" i="22"/>
  <c r="K79" i="22"/>
  <c r="L79" i="22"/>
  <c r="M79" i="22"/>
  <c r="N79" i="22"/>
  <c r="O79" i="22"/>
  <c r="P79" i="22"/>
  <c r="Q79" i="22"/>
  <c r="R79" i="22"/>
  <c r="S79" i="22"/>
  <c r="E80" i="22"/>
  <c r="F80" i="22"/>
  <c r="G80" i="22"/>
  <c r="H80" i="22"/>
  <c r="I80" i="22"/>
  <c r="J80" i="22"/>
  <c r="K80" i="22"/>
  <c r="L80" i="22"/>
  <c r="M80" i="22"/>
  <c r="N80" i="22"/>
  <c r="O80" i="22"/>
  <c r="P80" i="22"/>
  <c r="Q80" i="22"/>
  <c r="R80" i="22"/>
  <c r="S80" i="22"/>
  <c r="E81" i="22"/>
  <c r="F81" i="22"/>
  <c r="G81" i="22"/>
  <c r="H81" i="22"/>
  <c r="I81" i="22"/>
  <c r="J81" i="22"/>
  <c r="K81" i="22"/>
  <c r="L81" i="22"/>
  <c r="M81" i="22"/>
  <c r="N81" i="22"/>
  <c r="O81" i="22"/>
  <c r="P81" i="22"/>
  <c r="Q81" i="22"/>
  <c r="R81" i="22"/>
  <c r="S81" i="22"/>
  <c r="E82" i="22"/>
  <c r="F82" i="22"/>
  <c r="G82" i="22"/>
  <c r="H82" i="22"/>
  <c r="I82" i="22"/>
  <c r="J82" i="22"/>
  <c r="K82" i="22"/>
  <c r="L82" i="22"/>
  <c r="M82" i="22"/>
  <c r="N82" i="22"/>
  <c r="O82" i="22"/>
  <c r="P82" i="22"/>
  <c r="Q82" i="22"/>
  <c r="R82" i="22"/>
  <c r="S82" i="22"/>
  <c r="E83" i="22"/>
  <c r="F83" i="22"/>
  <c r="G83" i="22"/>
  <c r="H83" i="22"/>
  <c r="I83" i="22"/>
  <c r="J83" i="22"/>
  <c r="K83" i="22"/>
  <c r="L83" i="22"/>
  <c r="M83" i="22"/>
  <c r="N83" i="22"/>
  <c r="O83" i="22"/>
  <c r="P83" i="22"/>
  <c r="Q83" i="22"/>
  <c r="R83" i="22"/>
  <c r="S83" i="22"/>
  <c r="E84" i="22"/>
  <c r="F84" i="22"/>
  <c r="G84" i="22"/>
  <c r="H84" i="22"/>
  <c r="I84" i="22"/>
  <c r="J84" i="22"/>
  <c r="K84" i="22"/>
  <c r="L84" i="22"/>
  <c r="M84" i="22"/>
  <c r="N84" i="22"/>
  <c r="O84" i="22"/>
  <c r="P84" i="22"/>
  <c r="Q84" i="22"/>
  <c r="R84" i="22"/>
  <c r="S84" i="22"/>
  <c r="E85" i="22"/>
  <c r="F85" i="22"/>
  <c r="G85" i="22"/>
  <c r="H85" i="22"/>
  <c r="I85" i="22"/>
  <c r="J85" i="22"/>
  <c r="K85" i="22"/>
  <c r="L85" i="22"/>
  <c r="M85" i="22"/>
  <c r="N85" i="22"/>
  <c r="O85" i="22"/>
  <c r="P85" i="22"/>
  <c r="Q85" i="22"/>
  <c r="R85" i="22"/>
  <c r="S85" i="22"/>
  <c r="E86" i="22"/>
  <c r="F86" i="22"/>
  <c r="G86" i="22"/>
  <c r="H86" i="22"/>
  <c r="I86" i="22"/>
  <c r="J86" i="22"/>
  <c r="K86" i="22"/>
  <c r="L86" i="22"/>
  <c r="M86" i="22"/>
  <c r="N86" i="22"/>
  <c r="O86" i="22"/>
  <c r="P86" i="22"/>
  <c r="Q86" i="22"/>
  <c r="R86" i="22"/>
  <c r="S86" i="22"/>
  <c r="E87" i="22"/>
  <c r="F87" i="22"/>
  <c r="G87" i="22"/>
  <c r="H87" i="22"/>
  <c r="I87" i="22"/>
  <c r="J87" i="22"/>
  <c r="K87" i="22"/>
  <c r="L87" i="22"/>
  <c r="M87" i="22"/>
  <c r="N87" i="22"/>
  <c r="O87" i="22"/>
  <c r="P87" i="22"/>
  <c r="Q87" i="22"/>
  <c r="R87" i="22"/>
  <c r="S87" i="22"/>
  <c r="E88" i="22"/>
  <c r="F88" i="22"/>
  <c r="G88" i="22"/>
  <c r="H88" i="22"/>
  <c r="I88" i="22"/>
  <c r="J88" i="22"/>
  <c r="K88" i="22"/>
  <c r="L88" i="22"/>
  <c r="M88" i="22"/>
  <c r="N88" i="22"/>
  <c r="O88" i="22"/>
  <c r="P88" i="22"/>
  <c r="Q88" i="22"/>
  <c r="R88" i="22"/>
  <c r="S88" i="22"/>
  <c r="E89" i="22"/>
  <c r="F89" i="22"/>
  <c r="G89" i="22"/>
  <c r="H89" i="22"/>
  <c r="I89" i="22"/>
  <c r="J89" i="22"/>
  <c r="K89" i="22"/>
  <c r="L89" i="22"/>
  <c r="M89" i="22"/>
  <c r="N89" i="22"/>
  <c r="O89" i="22"/>
  <c r="P89" i="22"/>
  <c r="Q89" i="22"/>
  <c r="R89" i="22"/>
  <c r="S89" i="22"/>
  <c r="E90" i="22"/>
  <c r="F90" i="22"/>
  <c r="G90" i="22"/>
  <c r="H90" i="22"/>
  <c r="I90" i="22"/>
  <c r="J90" i="22"/>
  <c r="K90" i="22"/>
  <c r="L90" i="22"/>
  <c r="M90" i="22"/>
  <c r="N90" i="22"/>
  <c r="O90" i="22"/>
  <c r="P90" i="22"/>
  <c r="Q90" i="22"/>
  <c r="R90" i="22"/>
  <c r="S90" i="22"/>
  <c r="E91" i="22"/>
  <c r="F91" i="22"/>
  <c r="G91" i="22"/>
  <c r="H91" i="22"/>
  <c r="I91" i="22"/>
  <c r="J91" i="22"/>
  <c r="K91" i="22"/>
  <c r="L91" i="22"/>
  <c r="M91" i="22"/>
  <c r="N91" i="22"/>
  <c r="O91" i="22"/>
  <c r="P91" i="22"/>
  <c r="Q91" i="22"/>
  <c r="R91" i="22"/>
  <c r="S91" i="22"/>
  <c r="E92" i="22"/>
  <c r="F92" i="22"/>
  <c r="G92" i="22"/>
  <c r="H92" i="22"/>
  <c r="I92" i="22"/>
  <c r="J92" i="22"/>
  <c r="K92" i="22"/>
  <c r="L92" i="22"/>
  <c r="M92" i="22"/>
  <c r="N92" i="22"/>
  <c r="O92" i="22"/>
  <c r="P92" i="22"/>
  <c r="Q92" i="22"/>
  <c r="R92" i="22"/>
  <c r="S92" i="22"/>
  <c r="E93" i="22"/>
  <c r="F93" i="22"/>
  <c r="G93" i="22"/>
  <c r="H93" i="22"/>
  <c r="I93" i="22"/>
  <c r="J93" i="22"/>
  <c r="K93" i="22"/>
  <c r="L93" i="22"/>
  <c r="M93" i="22"/>
  <c r="N93" i="22"/>
  <c r="O93" i="22"/>
  <c r="P93" i="22"/>
  <c r="Q93" i="22"/>
  <c r="R93" i="22"/>
  <c r="S93" i="22"/>
  <c r="E94" i="22"/>
  <c r="F94" i="22"/>
  <c r="G94" i="22"/>
  <c r="H94" i="22"/>
  <c r="I94" i="22"/>
  <c r="J94" i="22"/>
  <c r="K94" i="22"/>
  <c r="L94" i="22"/>
  <c r="M94" i="22"/>
  <c r="N94" i="22"/>
  <c r="O94" i="22"/>
  <c r="P94" i="22"/>
  <c r="Q94" i="22"/>
  <c r="R94" i="22"/>
  <c r="S94" i="22"/>
  <c r="E95" i="22"/>
  <c r="F95" i="22"/>
  <c r="G95" i="22"/>
  <c r="H95" i="22"/>
  <c r="I95" i="22"/>
  <c r="J95" i="22"/>
  <c r="K95" i="22"/>
  <c r="L95" i="22"/>
  <c r="M95" i="22"/>
  <c r="N95" i="22"/>
  <c r="O95" i="22"/>
  <c r="P95" i="22"/>
  <c r="Q95" i="22"/>
  <c r="R95" i="22"/>
  <c r="S95" i="22"/>
  <c r="E96" i="22"/>
  <c r="F96" i="22"/>
  <c r="G96" i="22"/>
  <c r="H96" i="22"/>
  <c r="I96" i="22"/>
  <c r="J96" i="22"/>
  <c r="K96" i="22"/>
  <c r="L96" i="22"/>
  <c r="M96" i="22"/>
  <c r="N96" i="22"/>
  <c r="O96" i="22"/>
  <c r="P96" i="22"/>
  <c r="Q96" i="22"/>
  <c r="R96" i="22"/>
  <c r="S96" i="22"/>
  <c r="E97" i="22"/>
  <c r="F97" i="22"/>
  <c r="G97" i="22"/>
  <c r="H97" i="22"/>
  <c r="I97" i="22"/>
  <c r="J97" i="22"/>
  <c r="K97" i="22"/>
  <c r="L97" i="22"/>
  <c r="M97" i="22"/>
  <c r="N97" i="22"/>
  <c r="O97" i="22"/>
  <c r="P97" i="22"/>
  <c r="Q97" i="22"/>
  <c r="R97" i="22"/>
  <c r="S97" i="22"/>
  <c r="E98" i="22"/>
  <c r="F98" i="22"/>
  <c r="G98" i="22"/>
  <c r="H98" i="22"/>
  <c r="I98" i="22"/>
  <c r="J98" i="22"/>
  <c r="K98" i="22"/>
  <c r="L98" i="22"/>
  <c r="M98" i="22"/>
  <c r="N98" i="22"/>
  <c r="O98" i="22"/>
  <c r="P98" i="22"/>
  <c r="Q98" i="22"/>
  <c r="R98" i="22"/>
  <c r="S98" i="22"/>
  <c r="E99" i="22"/>
  <c r="F99" i="22"/>
  <c r="G99" i="22"/>
  <c r="H99" i="22"/>
  <c r="I99" i="22"/>
  <c r="J99" i="22"/>
  <c r="K99" i="22"/>
  <c r="L99" i="22"/>
  <c r="M99" i="22"/>
  <c r="N99" i="22"/>
  <c r="O99" i="22"/>
  <c r="P99" i="22"/>
  <c r="Q99" i="22"/>
  <c r="R99" i="22"/>
  <c r="S99" i="22"/>
  <c r="E100" i="22"/>
  <c r="F100" i="22"/>
  <c r="G100" i="22"/>
  <c r="H100" i="22"/>
  <c r="I100" i="22"/>
  <c r="J100" i="22"/>
  <c r="K100" i="22"/>
  <c r="L100" i="22"/>
  <c r="M100" i="22"/>
  <c r="N100" i="22"/>
  <c r="O100" i="22"/>
  <c r="P100" i="22"/>
  <c r="Q100" i="22"/>
  <c r="R100" i="22"/>
  <c r="S100" i="22"/>
  <c r="E101" i="22"/>
  <c r="F101" i="22"/>
  <c r="G101" i="22"/>
  <c r="H101" i="22"/>
  <c r="I101" i="22"/>
  <c r="J101" i="22"/>
  <c r="K101" i="22"/>
  <c r="L101" i="22"/>
  <c r="M101" i="22"/>
  <c r="N101" i="22"/>
  <c r="O101" i="22"/>
  <c r="P101" i="22"/>
  <c r="Q101" i="22"/>
  <c r="R101" i="22"/>
  <c r="S101" i="22"/>
  <c r="E102" i="22"/>
  <c r="F102" i="22"/>
  <c r="G102" i="22"/>
  <c r="H102" i="22"/>
  <c r="I102" i="22"/>
  <c r="J102" i="22"/>
  <c r="K102" i="22"/>
  <c r="L102" i="22"/>
  <c r="M102" i="22"/>
  <c r="N102" i="22"/>
  <c r="O102" i="22"/>
  <c r="P102" i="22"/>
  <c r="Q102" i="22"/>
  <c r="R102" i="22"/>
  <c r="S102" i="22"/>
  <c r="E103" i="22"/>
  <c r="F103" i="22"/>
  <c r="G103" i="22"/>
  <c r="H103" i="22"/>
  <c r="I103" i="22"/>
  <c r="J103" i="22"/>
  <c r="K103" i="22"/>
  <c r="L103" i="22"/>
  <c r="M103" i="22"/>
  <c r="N103" i="22"/>
  <c r="O103" i="22"/>
  <c r="P103" i="22"/>
  <c r="Q103" i="22"/>
  <c r="R103" i="22"/>
  <c r="S103" i="22"/>
  <c r="E104" i="22"/>
  <c r="F104" i="22"/>
  <c r="G104" i="22"/>
  <c r="H104" i="22"/>
  <c r="I104" i="22"/>
  <c r="J104" i="22"/>
  <c r="K104" i="22"/>
  <c r="L104" i="22"/>
  <c r="M104" i="22"/>
  <c r="N104" i="22"/>
  <c r="O104" i="22"/>
  <c r="P104" i="22"/>
  <c r="Q104" i="22"/>
  <c r="R104" i="22"/>
  <c r="S104" i="22"/>
  <c r="E105" i="22"/>
  <c r="F105" i="22"/>
  <c r="G105" i="22"/>
  <c r="H105" i="22"/>
  <c r="I105" i="22"/>
  <c r="J105" i="22"/>
  <c r="K105" i="22"/>
  <c r="L105" i="22"/>
  <c r="M105" i="22"/>
  <c r="N105" i="22"/>
  <c r="O105" i="22"/>
  <c r="P105" i="22"/>
  <c r="Q105" i="22"/>
  <c r="R105" i="22"/>
  <c r="S105" i="22"/>
  <c r="E106" i="22"/>
  <c r="F106" i="22"/>
  <c r="G106" i="22"/>
  <c r="H106" i="22"/>
  <c r="I106" i="22"/>
  <c r="J106" i="22"/>
  <c r="K106" i="22"/>
  <c r="L106" i="22"/>
  <c r="M106" i="22"/>
  <c r="N106" i="22"/>
  <c r="O106" i="22"/>
  <c r="P106" i="22"/>
  <c r="Q106" i="22"/>
  <c r="R106" i="22"/>
  <c r="S106" i="22"/>
  <c r="E107" i="22"/>
  <c r="F107" i="22"/>
  <c r="G107" i="22"/>
  <c r="H107" i="22"/>
  <c r="I107" i="22"/>
  <c r="J107" i="22"/>
  <c r="K107" i="22"/>
  <c r="L107" i="22"/>
  <c r="M107" i="22"/>
  <c r="N107" i="22"/>
  <c r="O107" i="22"/>
  <c r="P107" i="22"/>
  <c r="Q107" i="22"/>
  <c r="R107" i="22"/>
  <c r="S107" i="22"/>
  <c r="E108" i="22"/>
  <c r="F108" i="22"/>
  <c r="G108" i="22"/>
  <c r="H108" i="22"/>
  <c r="I108" i="22"/>
  <c r="J108" i="22"/>
  <c r="K108" i="22"/>
  <c r="L108" i="22"/>
  <c r="M108" i="22"/>
  <c r="N108" i="22"/>
  <c r="O108" i="22"/>
  <c r="P108" i="22"/>
  <c r="Q108" i="22"/>
  <c r="R108" i="22"/>
  <c r="S108" i="22"/>
  <c r="E109" i="22"/>
  <c r="F109" i="22"/>
  <c r="G109" i="22"/>
  <c r="H109" i="22"/>
  <c r="I109" i="22"/>
  <c r="J109" i="22"/>
  <c r="K109" i="22"/>
  <c r="L109" i="22"/>
  <c r="M109" i="22"/>
  <c r="N109" i="22"/>
  <c r="O109" i="22"/>
  <c r="P109" i="22"/>
  <c r="Q109" i="22"/>
  <c r="R109" i="22"/>
  <c r="S109" i="22"/>
  <c r="E110" i="22"/>
  <c r="F110" i="22"/>
  <c r="G110" i="22"/>
  <c r="H110" i="22"/>
  <c r="I110" i="22"/>
  <c r="J110" i="22"/>
  <c r="K110" i="22"/>
  <c r="L110" i="22"/>
  <c r="M110" i="22"/>
  <c r="N110" i="22"/>
  <c r="O110" i="22"/>
  <c r="P110" i="22"/>
  <c r="Q110" i="22"/>
  <c r="R110" i="22"/>
  <c r="S110" i="22"/>
  <c r="E111" i="22"/>
  <c r="F111" i="22"/>
  <c r="G111" i="22"/>
  <c r="H111" i="22"/>
  <c r="I111" i="22"/>
  <c r="J111" i="22"/>
  <c r="K111" i="22"/>
  <c r="L111" i="22"/>
  <c r="M111" i="22"/>
  <c r="N111" i="22"/>
  <c r="O111" i="22"/>
  <c r="P111" i="22"/>
  <c r="Q111" i="22"/>
  <c r="R111" i="22"/>
  <c r="S111" i="22"/>
  <c r="E112" i="22"/>
  <c r="F112" i="22"/>
  <c r="G112" i="22"/>
  <c r="H112" i="22"/>
  <c r="I112" i="22"/>
  <c r="J112" i="22"/>
  <c r="K112" i="22"/>
  <c r="L112" i="22"/>
  <c r="M112" i="22"/>
  <c r="N112" i="22"/>
  <c r="O112" i="22"/>
  <c r="P112" i="22"/>
  <c r="Q112" i="22"/>
  <c r="R112" i="22"/>
  <c r="S112" i="22"/>
  <c r="E113" i="22"/>
  <c r="F113" i="22"/>
  <c r="G113" i="22"/>
  <c r="H113" i="22"/>
  <c r="I113" i="22"/>
  <c r="J113" i="22"/>
  <c r="K113" i="22"/>
  <c r="L113" i="22"/>
  <c r="M113" i="22"/>
  <c r="N113" i="22"/>
  <c r="O113" i="22"/>
  <c r="P113" i="22"/>
  <c r="Q113" i="22"/>
  <c r="R113" i="22"/>
  <c r="S113" i="22"/>
  <c r="E114" i="22"/>
  <c r="F114" i="22"/>
  <c r="G114" i="22"/>
  <c r="H114" i="22"/>
  <c r="I114" i="22"/>
  <c r="J114" i="22"/>
  <c r="K114" i="22"/>
  <c r="L114" i="22"/>
  <c r="M114" i="22"/>
  <c r="N114" i="22"/>
  <c r="O114" i="22"/>
  <c r="P114" i="22"/>
  <c r="Q114" i="22"/>
  <c r="R114" i="22"/>
  <c r="S114" i="22"/>
  <c r="E115" i="22"/>
  <c r="F115" i="22"/>
  <c r="G115" i="22"/>
  <c r="H115" i="22"/>
  <c r="I115" i="22"/>
  <c r="J115" i="22"/>
  <c r="K115" i="22"/>
  <c r="L115" i="22"/>
  <c r="M115" i="22"/>
  <c r="N115" i="22"/>
  <c r="O115" i="22"/>
  <c r="P115" i="22"/>
  <c r="Q115" i="22"/>
  <c r="R115" i="22"/>
  <c r="S115" i="22"/>
  <c r="E116" i="22"/>
  <c r="F116" i="22"/>
  <c r="G116" i="22"/>
  <c r="H116" i="22"/>
  <c r="I116" i="22"/>
  <c r="J116" i="22"/>
  <c r="K116" i="22"/>
  <c r="L116" i="22"/>
  <c r="M116" i="22"/>
  <c r="N116" i="22"/>
  <c r="O116" i="22"/>
  <c r="P116" i="22"/>
  <c r="Q116" i="22"/>
  <c r="R116" i="22"/>
  <c r="S116" i="22"/>
  <c r="E117" i="22"/>
  <c r="F117" i="22"/>
  <c r="G117" i="22"/>
  <c r="H117" i="22"/>
  <c r="I117" i="22"/>
  <c r="J117" i="22"/>
  <c r="K117" i="22"/>
  <c r="L117" i="22"/>
  <c r="M117" i="22"/>
  <c r="N117" i="22"/>
  <c r="O117" i="22"/>
  <c r="P117" i="22"/>
  <c r="Q117" i="22"/>
  <c r="R117" i="22"/>
  <c r="S117" i="22"/>
  <c r="E118" i="22"/>
  <c r="F118" i="22"/>
  <c r="G118" i="22"/>
  <c r="H118" i="22"/>
  <c r="I118" i="22"/>
  <c r="J118" i="22"/>
  <c r="K118" i="22"/>
  <c r="L118" i="22"/>
  <c r="M118" i="22"/>
  <c r="N118" i="22"/>
  <c r="O118" i="22"/>
  <c r="P118" i="22"/>
  <c r="Q118" i="22"/>
  <c r="R118" i="22"/>
  <c r="S118" i="22"/>
  <c r="E119" i="22"/>
  <c r="F119" i="22"/>
  <c r="G119" i="22"/>
  <c r="H119" i="22"/>
  <c r="I119" i="22"/>
  <c r="J119" i="22"/>
  <c r="K119" i="22"/>
  <c r="L119" i="22"/>
  <c r="M119" i="22"/>
  <c r="N119" i="22"/>
  <c r="O119" i="22"/>
  <c r="P119" i="22"/>
  <c r="Q119" i="22"/>
  <c r="R119" i="22"/>
  <c r="S119" i="22"/>
  <c r="E120" i="22"/>
  <c r="F120" i="22"/>
  <c r="G120" i="22"/>
  <c r="H120" i="22"/>
  <c r="I120" i="22"/>
  <c r="J120" i="22"/>
  <c r="K120" i="22"/>
  <c r="L120" i="22"/>
  <c r="M120" i="22"/>
  <c r="N120" i="22"/>
  <c r="O120" i="22"/>
  <c r="P120" i="22"/>
  <c r="Q120" i="22"/>
  <c r="R120" i="22"/>
  <c r="S120" i="22"/>
  <c r="E121" i="22"/>
  <c r="F121" i="22"/>
  <c r="G121" i="22"/>
  <c r="H121" i="22"/>
  <c r="I121" i="22"/>
  <c r="J121" i="22"/>
  <c r="K121" i="22"/>
  <c r="L121" i="22"/>
  <c r="M121" i="22"/>
  <c r="N121" i="22"/>
  <c r="O121" i="22"/>
  <c r="P121" i="22"/>
  <c r="Q121" i="22"/>
  <c r="R121" i="22"/>
  <c r="S121" i="22"/>
  <c r="E122" i="22"/>
  <c r="F122" i="22"/>
  <c r="G122" i="22"/>
  <c r="H122" i="22"/>
  <c r="I122" i="22"/>
  <c r="J122" i="22"/>
  <c r="K122" i="22"/>
  <c r="L122" i="22"/>
  <c r="M122" i="22"/>
  <c r="N122" i="22"/>
  <c r="O122" i="22"/>
  <c r="P122" i="22"/>
  <c r="Q122" i="22"/>
  <c r="R122" i="22"/>
  <c r="S122" i="22"/>
  <c r="E123" i="22"/>
  <c r="F123" i="22"/>
  <c r="G123" i="22"/>
  <c r="H123" i="22"/>
  <c r="I123" i="22"/>
  <c r="J123" i="22"/>
  <c r="K123" i="22"/>
  <c r="L123" i="22"/>
  <c r="M123" i="22"/>
  <c r="N123" i="22"/>
  <c r="O123" i="22"/>
  <c r="P123" i="22"/>
  <c r="Q123" i="22"/>
  <c r="R123" i="22"/>
  <c r="S123" i="22"/>
  <c r="E124" i="22"/>
  <c r="F124" i="22"/>
  <c r="G124" i="22"/>
  <c r="H124" i="22"/>
  <c r="I124" i="22"/>
  <c r="J124" i="22"/>
  <c r="K124" i="22"/>
  <c r="L124" i="22"/>
  <c r="M124" i="22"/>
  <c r="N124" i="22"/>
  <c r="O124" i="22"/>
  <c r="P124" i="22"/>
  <c r="Q124" i="22"/>
  <c r="R124" i="22"/>
  <c r="S124" i="22"/>
  <c r="E125" i="22"/>
  <c r="F125" i="22"/>
  <c r="G125" i="22"/>
  <c r="H125" i="22"/>
  <c r="I125" i="22"/>
  <c r="J125" i="22"/>
  <c r="K125" i="22"/>
  <c r="L125" i="22"/>
  <c r="M125" i="22"/>
  <c r="N125" i="22"/>
  <c r="O125" i="22"/>
  <c r="P125" i="22"/>
  <c r="Q125" i="22"/>
  <c r="R125" i="22"/>
  <c r="S125" i="22"/>
  <c r="E126" i="22"/>
  <c r="F126" i="22"/>
  <c r="G126" i="22"/>
  <c r="H126" i="22"/>
  <c r="I126" i="22"/>
  <c r="J126" i="22"/>
  <c r="K126" i="22"/>
  <c r="L126" i="22"/>
  <c r="M126" i="22"/>
  <c r="N126" i="22"/>
  <c r="O126" i="22"/>
  <c r="P126" i="22"/>
  <c r="Q126" i="22"/>
  <c r="R126" i="22"/>
  <c r="S126" i="22"/>
  <c r="E127" i="22"/>
  <c r="F127" i="22"/>
  <c r="G127" i="22"/>
  <c r="H127" i="22"/>
  <c r="I127" i="22"/>
  <c r="J127" i="22"/>
  <c r="K127" i="22"/>
  <c r="L127" i="22"/>
  <c r="M127" i="22"/>
  <c r="N127" i="22"/>
  <c r="O127" i="22"/>
  <c r="P127" i="22"/>
  <c r="Q127" i="22"/>
  <c r="R127" i="22"/>
  <c r="S127" i="22"/>
  <c r="E128" i="22"/>
  <c r="F128" i="22"/>
  <c r="G128" i="22"/>
  <c r="H128" i="22"/>
  <c r="I128" i="22"/>
  <c r="J128" i="22"/>
  <c r="K128" i="22"/>
  <c r="L128" i="22"/>
  <c r="M128" i="22"/>
  <c r="N128" i="22"/>
  <c r="O128" i="22"/>
  <c r="P128" i="22"/>
  <c r="Q128" i="22"/>
  <c r="R128" i="22"/>
  <c r="S128" i="22"/>
  <c r="E129" i="22"/>
  <c r="F129" i="22"/>
  <c r="G129" i="22"/>
  <c r="H129" i="22"/>
  <c r="I129" i="22"/>
  <c r="J129" i="22"/>
  <c r="K129" i="22"/>
  <c r="L129" i="22"/>
  <c r="M129" i="22"/>
  <c r="N129" i="22"/>
  <c r="O129" i="22"/>
  <c r="P129" i="22"/>
  <c r="Q129" i="22"/>
  <c r="R129" i="22"/>
  <c r="S129" i="22"/>
  <c r="E130" i="22"/>
  <c r="F130" i="22"/>
  <c r="G130" i="22"/>
  <c r="H130" i="22"/>
  <c r="I130" i="22"/>
  <c r="J130" i="22"/>
  <c r="K130" i="22"/>
  <c r="L130" i="22"/>
  <c r="M130" i="22"/>
  <c r="N130" i="22"/>
  <c r="O130" i="22"/>
  <c r="P130" i="22"/>
  <c r="Q130" i="22"/>
  <c r="R130" i="22"/>
  <c r="S130" i="22"/>
  <c r="E131" i="22"/>
  <c r="F131" i="22"/>
  <c r="G131" i="22"/>
  <c r="H131" i="22"/>
  <c r="I131" i="22"/>
  <c r="J131" i="22"/>
  <c r="K131" i="22"/>
  <c r="L131" i="22"/>
  <c r="M131" i="22"/>
  <c r="N131" i="22"/>
  <c r="O131" i="22"/>
  <c r="P131" i="22"/>
  <c r="Q131" i="22"/>
  <c r="R131" i="22"/>
  <c r="S131" i="22"/>
  <c r="E132" i="22"/>
  <c r="F132" i="22"/>
  <c r="G132" i="22"/>
  <c r="H132" i="22"/>
  <c r="I132" i="22"/>
  <c r="J132" i="22"/>
  <c r="K132" i="22"/>
  <c r="L132" i="22"/>
  <c r="M132" i="22"/>
  <c r="N132" i="22"/>
  <c r="O132" i="22"/>
  <c r="P132" i="22"/>
  <c r="Q132" i="22"/>
  <c r="R132" i="22"/>
  <c r="S132" i="22"/>
  <c r="E133" i="22"/>
  <c r="F133" i="22"/>
  <c r="G133" i="22"/>
  <c r="H133" i="22"/>
  <c r="I133" i="22"/>
  <c r="J133" i="22"/>
  <c r="K133" i="22"/>
  <c r="L133" i="22"/>
  <c r="M133" i="22"/>
  <c r="N133" i="22"/>
  <c r="O133" i="22"/>
  <c r="P133" i="22"/>
  <c r="Q133" i="22"/>
  <c r="R133" i="22"/>
  <c r="S133" i="22"/>
  <c r="E134" i="22"/>
  <c r="F134" i="22"/>
  <c r="G134" i="22"/>
  <c r="H134" i="22"/>
  <c r="I134" i="22"/>
  <c r="J134" i="22"/>
  <c r="K134" i="22"/>
  <c r="L134" i="22"/>
  <c r="M134" i="22"/>
  <c r="N134" i="22"/>
  <c r="O134" i="22"/>
  <c r="P134" i="22"/>
  <c r="Q134" i="22"/>
  <c r="R134" i="22"/>
  <c r="S134" i="22"/>
  <c r="E135" i="22"/>
  <c r="F135" i="22"/>
  <c r="G135" i="22"/>
  <c r="H135" i="22"/>
  <c r="I135" i="22"/>
  <c r="J135" i="22"/>
  <c r="K135" i="22"/>
  <c r="L135" i="22"/>
  <c r="M135" i="22"/>
  <c r="N135" i="22"/>
  <c r="O135" i="22"/>
  <c r="P135" i="22"/>
  <c r="Q135" i="22"/>
  <c r="R135" i="22"/>
  <c r="S135" i="22"/>
  <c r="E136" i="22"/>
  <c r="F136" i="22"/>
  <c r="G136" i="22"/>
  <c r="H136" i="22"/>
  <c r="I136" i="22"/>
  <c r="J136" i="22"/>
  <c r="K136" i="22"/>
  <c r="L136" i="22"/>
  <c r="M136" i="22"/>
  <c r="N136" i="22"/>
  <c r="O136" i="22"/>
  <c r="P136" i="22"/>
  <c r="Q136" i="22"/>
  <c r="R136" i="22"/>
  <c r="S136" i="22"/>
  <c r="E137" i="22"/>
  <c r="F137" i="22"/>
  <c r="G137" i="22"/>
  <c r="H137" i="22"/>
  <c r="I137" i="22"/>
  <c r="J137" i="22"/>
  <c r="K137" i="22"/>
  <c r="L137" i="22"/>
  <c r="M137" i="22"/>
  <c r="N137" i="22"/>
  <c r="O137" i="22"/>
  <c r="P137" i="22"/>
  <c r="Q137" i="22"/>
  <c r="R137" i="22"/>
  <c r="S137" i="22"/>
  <c r="E138" i="22"/>
  <c r="F138" i="22"/>
  <c r="G138" i="22"/>
  <c r="H138" i="22"/>
  <c r="I138" i="22"/>
  <c r="J138" i="22"/>
  <c r="K138" i="22"/>
  <c r="L138" i="22"/>
  <c r="M138" i="22"/>
  <c r="N138" i="22"/>
  <c r="O138" i="22"/>
  <c r="P138" i="22"/>
  <c r="Q138" i="22"/>
  <c r="R138" i="22"/>
  <c r="S138" i="22"/>
  <c r="E139" i="22"/>
  <c r="F139" i="22"/>
  <c r="G139" i="22"/>
  <c r="H139" i="22"/>
  <c r="I139" i="22"/>
  <c r="J139" i="22"/>
  <c r="K139" i="22"/>
  <c r="L139" i="22"/>
  <c r="M139" i="22"/>
  <c r="N139" i="22"/>
  <c r="O139" i="22"/>
  <c r="P139" i="22"/>
  <c r="Q139" i="22"/>
  <c r="R139" i="22"/>
  <c r="S139" i="22"/>
  <c r="E140" i="22"/>
  <c r="F140" i="22"/>
  <c r="G140" i="22"/>
  <c r="H140" i="22"/>
  <c r="I140" i="22"/>
  <c r="J140" i="22"/>
  <c r="K140" i="22"/>
  <c r="L140" i="22"/>
  <c r="M140" i="22"/>
  <c r="N140" i="22"/>
  <c r="O140" i="22"/>
  <c r="P140" i="22"/>
  <c r="Q140" i="22"/>
  <c r="R140" i="22"/>
  <c r="S140" i="22"/>
  <c r="E141" i="22"/>
  <c r="F141" i="22"/>
  <c r="G141" i="22"/>
  <c r="H141" i="22"/>
  <c r="I141" i="22"/>
  <c r="J141" i="22"/>
  <c r="K141" i="22"/>
  <c r="L141" i="22"/>
  <c r="M141" i="22"/>
  <c r="N141" i="22"/>
  <c r="O141" i="22"/>
  <c r="P141" i="22"/>
  <c r="Q141" i="22"/>
  <c r="R141" i="22"/>
  <c r="S141" i="22"/>
  <c r="E142" i="22"/>
  <c r="F142" i="22"/>
  <c r="G142" i="22"/>
  <c r="H142" i="22"/>
  <c r="I142" i="22"/>
  <c r="J142" i="22"/>
  <c r="K142" i="22"/>
  <c r="L142" i="22"/>
  <c r="M142" i="22"/>
  <c r="N142" i="22"/>
  <c r="O142" i="22"/>
  <c r="P142" i="22"/>
  <c r="Q142" i="22"/>
  <c r="R142" i="22"/>
  <c r="S142" i="22"/>
  <c r="E143" i="22"/>
  <c r="F143" i="22"/>
  <c r="G143" i="22"/>
  <c r="H143" i="22"/>
  <c r="I143" i="22"/>
  <c r="J143" i="22"/>
  <c r="K143" i="22"/>
  <c r="L143" i="22"/>
  <c r="M143" i="22"/>
  <c r="N143" i="22"/>
  <c r="O143" i="22"/>
  <c r="P143" i="22"/>
  <c r="Q143" i="22"/>
  <c r="R143" i="22"/>
  <c r="S143" i="22"/>
  <c r="E144" i="22"/>
  <c r="F144" i="22"/>
  <c r="G144" i="22"/>
  <c r="H144" i="22"/>
  <c r="I144" i="22"/>
  <c r="J144" i="22"/>
  <c r="K144" i="22"/>
  <c r="L144" i="22"/>
  <c r="M144" i="22"/>
  <c r="N144" i="22"/>
  <c r="O144" i="22"/>
  <c r="P144" i="22"/>
  <c r="Q144" i="22"/>
  <c r="R144" i="22"/>
  <c r="S144" i="22"/>
  <c r="E145" i="22"/>
  <c r="F145" i="22"/>
  <c r="G145" i="22"/>
  <c r="H145" i="22"/>
  <c r="I145" i="22"/>
  <c r="J145" i="22"/>
  <c r="K145" i="22"/>
  <c r="L145" i="22"/>
  <c r="M145" i="22"/>
  <c r="N145" i="22"/>
  <c r="O145" i="22"/>
  <c r="P145" i="22"/>
  <c r="Q145" i="22"/>
  <c r="R145" i="22"/>
  <c r="S145" i="22"/>
  <c r="E146" i="22"/>
  <c r="F146" i="22"/>
  <c r="G146" i="22"/>
  <c r="H146" i="22"/>
  <c r="I146" i="22"/>
  <c r="J146" i="22"/>
  <c r="K146" i="22"/>
  <c r="L146" i="22"/>
  <c r="M146" i="22"/>
  <c r="N146" i="22"/>
  <c r="O146" i="22"/>
  <c r="P146" i="22"/>
  <c r="Q146" i="22"/>
  <c r="R146" i="22"/>
  <c r="S146" i="22"/>
  <c r="E147" i="22"/>
  <c r="F147" i="22"/>
  <c r="G147" i="22"/>
  <c r="H147" i="22"/>
  <c r="I147" i="22"/>
  <c r="J147" i="22"/>
  <c r="K147" i="22"/>
  <c r="L147" i="22"/>
  <c r="M147" i="22"/>
  <c r="N147" i="22"/>
  <c r="O147" i="22"/>
  <c r="P147" i="22"/>
  <c r="Q147" i="22"/>
  <c r="R147" i="22"/>
  <c r="S147" i="22"/>
  <c r="E148" i="22"/>
  <c r="F148" i="22"/>
  <c r="G148" i="22"/>
  <c r="H148" i="22"/>
  <c r="I148" i="22"/>
  <c r="J148" i="22"/>
  <c r="K148" i="22"/>
  <c r="L148" i="22"/>
  <c r="M148" i="22"/>
  <c r="N148" i="22"/>
  <c r="O148" i="22"/>
  <c r="P148" i="22"/>
  <c r="Q148" i="22"/>
  <c r="R148" i="22"/>
  <c r="S148" i="22"/>
  <c r="E149" i="22"/>
  <c r="F149" i="22"/>
  <c r="G149" i="22"/>
  <c r="H149" i="22"/>
  <c r="I149" i="22"/>
  <c r="J149" i="22"/>
  <c r="K149" i="22"/>
  <c r="L149" i="22"/>
  <c r="M149" i="22"/>
  <c r="N149" i="22"/>
  <c r="O149" i="22"/>
  <c r="P149" i="22"/>
  <c r="Q149" i="22"/>
  <c r="R149" i="22"/>
  <c r="S149" i="22"/>
  <c r="E150" i="22"/>
  <c r="F150" i="22"/>
  <c r="G150" i="22"/>
  <c r="H150" i="22"/>
  <c r="I150" i="22"/>
  <c r="J150" i="22"/>
  <c r="K150" i="22"/>
  <c r="L150" i="22"/>
  <c r="M150" i="22"/>
  <c r="N150" i="22"/>
  <c r="O150" i="22"/>
  <c r="P150" i="22"/>
  <c r="Q150" i="22"/>
  <c r="R150" i="22"/>
  <c r="S150" i="22"/>
  <c r="E151" i="22"/>
  <c r="F151" i="22"/>
  <c r="G151" i="22"/>
  <c r="H151" i="22"/>
  <c r="I151" i="22"/>
  <c r="J151" i="22"/>
  <c r="K151" i="22"/>
  <c r="L151" i="22"/>
  <c r="M151" i="22"/>
  <c r="N151" i="22"/>
  <c r="O151" i="22"/>
  <c r="P151" i="22"/>
  <c r="Q151" i="22"/>
  <c r="R151" i="22"/>
  <c r="S151" i="22"/>
  <c r="E152" i="22"/>
  <c r="F152" i="22"/>
  <c r="G152" i="22"/>
  <c r="H152" i="22"/>
  <c r="I152" i="22"/>
  <c r="J152" i="22"/>
  <c r="K152" i="22"/>
  <c r="L152" i="22"/>
  <c r="M152" i="22"/>
  <c r="N152" i="22"/>
  <c r="O152" i="22"/>
  <c r="P152" i="22"/>
  <c r="Q152" i="22"/>
  <c r="R152" i="22"/>
  <c r="S152" i="22"/>
  <c r="E153" i="22"/>
  <c r="F153" i="22"/>
  <c r="G153" i="22"/>
  <c r="H153" i="22"/>
  <c r="I153" i="22"/>
  <c r="J153" i="22"/>
  <c r="K153" i="22"/>
  <c r="L153" i="22"/>
  <c r="M153" i="22"/>
  <c r="N153" i="22"/>
  <c r="O153" i="22"/>
  <c r="P153" i="22"/>
  <c r="Q153" i="22"/>
  <c r="R153" i="22"/>
  <c r="S153" i="22"/>
  <c r="E154" i="22"/>
  <c r="F154" i="22"/>
  <c r="G154" i="22"/>
  <c r="H154" i="22"/>
  <c r="I154" i="22"/>
  <c r="J154" i="22"/>
  <c r="K154" i="22"/>
  <c r="L154" i="22"/>
  <c r="M154" i="22"/>
  <c r="N154" i="22"/>
  <c r="O154" i="22"/>
  <c r="P154" i="22"/>
  <c r="Q154" i="22"/>
  <c r="R154" i="22"/>
  <c r="S154" i="22"/>
  <c r="E155" i="22"/>
  <c r="F155" i="22"/>
  <c r="G155" i="22"/>
  <c r="H155" i="22"/>
  <c r="I155" i="22"/>
  <c r="J155" i="22"/>
  <c r="K155" i="22"/>
  <c r="L155" i="22"/>
  <c r="M155" i="22"/>
  <c r="N155" i="22"/>
  <c r="O155" i="22"/>
  <c r="P155" i="22"/>
  <c r="Q155" i="22"/>
  <c r="R155" i="22"/>
  <c r="S155" i="22"/>
  <c r="E156" i="22"/>
  <c r="F156" i="22"/>
  <c r="G156" i="22"/>
  <c r="H156" i="22"/>
  <c r="I156" i="22"/>
  <c r="J156" i="22"/>
  <c r="K156" i="22"/>
  <c r="L156" i="22"/>
  <c r="M156" i="22"/>
  <c r="N156" i="22"/>
  <c r="O156" i="22"/>
  <c r="P156" i="22"/>
  <c r="Q156" i="22"/>
  <c r="R156" i="22"/>
  <c r="S156" i="22"/>
  <c r="E157" i="22"/>
  <c r="F157" i="22"/>
  <c r="G157" i="22"/>
  <c r="H157" i="22"/>
  <c r="I157" i="22"/>
  <c r="J157" i="22"/>
  <c r="K157" i="22"/>
  <c r="L157" i="22"/>
  <c r="M157" i="22"/>
  <c r="N157" i="22"/>
  <c r="O157" i="22"/>
  <c r="P157" i="22"/>
  <c r="Q157" i="22"/>
  <c r="R157" i="22"/>
  <c r="S157" i="22"/>
  <c r="E158" i="22"/>
  <c r="F158" i="22"/>
  <c r="G158" i="22"/>
  <c r="H158" i="22"/>
  <c r="I158" i="22"/>
  <c r="J158" i="22"/>
  <c r="K158" i="22"/>
  <c r="L158" i="22"/>
  <c r="M158" i="22"/>
  <c r="N158" i="22"/>
  <c r="O158" i="22"/>
  <c r="P158" i="22"/>
  <c r="Q158" i="22"/>
  <c r="R158" i="22"/>
  <c r="S158" i="22"/>
  <c r="E159" i="22"/>
  <c r="F159" i="22"/>
  <c r="G159" i="22"/>
  <c r="H159" i="22"/>
  <c r="I159" i="22"/>
  <c r="J159" i="22"/>
  <c r="K159" i="22"/>
  <c r="L159" i="22"/>
  <c r="M159" i="22"/>
  <c r="N159" i="22"/>
  <c r="O159" i="22"/>
  <c r="P159" i="22"/>
  <c r="Q159" i="22"/>
  <c r="R159" i="22"/>
  <c r="S159" i="22"/>
  <c r="E160" i="22"/>
  <c r="F160" i="22"/>
  <c r="G160" i="22"/>
  <c r="H160" i="22"/>
  <c r="I160" i="22"/>
  <c r="J160" i="22"/>
  <c r="K160" i="22"/>
  <c r="L160" i="22"/>
  <c r="M160" i="22"/>
  <c r="N160" i="22"/>
  <c r="O160" i="22"/>
  <c r="P160" i="22"/>
  <c r="Q160" i="22"/>
  <c r="R160" i="22"/>
  <c r="S160" i="22"/>
  <c r="E161" i="22"/>
  <c r="F161" i="22"/>
  <c r="G161" i="22"/>
  <c r="H161" i="22"/>
  <c r="I161" i="22"/>
  <c r="J161" i="22"/>
  <c r="K161" i="22"/>
  <c r="L161" i="22"/>
  <c r="M161" i="22"/>
  <c r="N161" i="22"/>
  <c r="O161" i="22"/>
  <c r="P161" i="22"/>
  <c r="Q161" i="22"/>
  <c r="R161" i="22"/>
  <c r="S161" i="22"/>
  <c r="E162" i="22"/>
  <c r="F162" i="22"/>
  <c r="G162" i="22"/>
  <c r="H162" i="22"/>
  <c r="I162" i="22"/>
  <c r="J162" i="22"/>
  <c r="K162" i="22"/>
  <c r="L162" i="22"/>
  <c r="M162" i="22"/>
  <c r="N162" i="22"/>
  <c r="O162" i="22"/>
  <c r="P162" i="22"/>
  <c r="Q162" i="22"/>
  <c r="R162" i="22"/>
  <c r="S162" i="22"/>
  <c r="E163" i="22"/>
  <c r="F163" i="22"/>
  <c r="G163" i="22"/>
  <c r="H163" i="22"/>
  <c r="I163" i="22"/>
  <c r="J163" i="22"/>
  <c r="K163" i="22"/>
  <c r="L163" i="22"/>
  <c r="M163" i="22"/>
  <c r="N163" i="22"/>
  <c r="O163" i="22"/>
  <c r="P163" i="22"/>
  <c r="Q163" i="22"/>
  <c r="R163" i="22"/>
  <c r="S163" i="22"/>
  <c r="E164" i="22"/>
  <c r="F164" i="22"/>
  <c r="G164" i="22"/>
  <c r="H164" i="22"/>
  <c r="I164" i="22"/>
  <c r="J164" i="22"/>
  <c r="K164" i="22"/>
  <c r="L164" i="22"/>
  <c r="M164" i="22"/>
  <c r="N164" i="22"/>
  <c r="O164" i="22"/>
  <c r="P164" i="22"/>
  <c r="Q164" i="22"/>
  <c r="R164" i="22"/>
  <c r="S164" i="22"/>
  <c r="E165" i="22"/>
  <c r="F165" i="22"/>
  <c r="G165" i="22"/>
  <c r="H165" i="22"/>
  <c r="I165" i="22"/>
  <c r="J165" i="22"/>
  <c r="K165" i="22"/>
  <c r="L165" i="22"/>
  <c r="M165" i="22"/>
  <c r="N165" i="22"/>
  <c r="O165" i="22"/>
  <c r="P165" i="22"/>
  <c r="Q165" i="22"/>
  <c r="R165" i="22"/>
  <c r="S165" i="22"/>
  <c r="E166" i="22"/>
  <c r="F166" i="22"/>
  <c r="G166" i="22"/>
  <c r="H166" i="22"/>
  <c r="I166" i="22"/>
  <c r="J166" i="22"/>
  <c r="K166" i="22"/>
  <c r="L166" i="22"/>
  <c r="M166" i="22"/>
  <c r="N166" i="22"/>
  <c r="O166" i="22"/>
  <c r="P166" i="22"/>
  <c r="Q166" i="22"/>
  <c r="R166" i="22"/>
  <c r="S166" i="22"/>
  <c r="E167" i="22"/>
  <c r="F167" i="22"/>
  <c r="G167" i="22"/>
  <c r="H167" i="22"/>
  <c r="I167" i="22"/>
  <c r="J167" i="22"/>
  <c r="K167" i="22"/>
  <c r="L167" i="22"/>
  <c r="M167" i="22"/>
  <c r="N167" i="22"/>
  <c r="O167" i="22"/>
  <c r="P167" i="22"/>
  <c r="Q167" i="22"/>
  <c r="R167" i="22"/>
  <c r="S167" i="22"/>
  <c r="E168" i="22"/>
  <c r="F168" i="22"/>
  <c r="G168" i="22"/>
  <c r="H168" i="22"/>
  <c r="I168" i="22"/>
  <c r="J168" i="22"/>
  <c r="K168" i="22"/>
  <c r="L168" i="22"/>
  <c r="M168" i="22"/>
  <c r="N168" i="22"/>
  <c r="O168" i="22"/>
  <c r="P168" i="22"/>
  <c r="Q168" i="22"/>
  <c r="R168" i="22"/>
  <c r="S168" i="22"/>
  <c r="E169" i="22"/>
  <c r="F169" i="22"/>
  <c r="G169" i="22"/>
  <c r="H169" i="22"/>
  <c r="I169" i="22"/>
  <c r="J169" i="22"/>
  <c r="K169" i="22"/>
  <c r="L169" i="22"/>
  <c r="M169" i="22"/>
  <c r="N169" i="22"/>
  <c r="O169" i="22"/>
  <c r="P169" i="22"/>
  <c r="Q169" i="22"/>
  <c r="R169" i="22"/>
  <c r="S169" i="22"/>
  <c r="E170" i="22"/>
  <c r="F170" i="22"/>
  <c r="G170" i="22"/>
  <c r="H170" i="22"/>
  <c r="I170" i="22"/>
  <c r="J170" i="22"/>
  <c r="K170" i="22"/>
  <c r="L170" i="22"/>
  <c r="M170" i="22"/>
  <c r="N170" i="22"/>
  <c r="O170" i="22"/>
  <c r="P170" i="22"/>
  <c r="Q170" i="22"/>
  <c r="R170" i="22"/>
  <c r="S170" i="22"/>
  <c r="E171" i="22"/>
  <c r="F171" i="22"/>
  <c r="G171" i="22"/>
  <c r="H171" i="22"/>
  <c r="I171" i="22"/>
  <c r="J171" i="22"/>
  <c r="K171" i="22"/>
  <c r="L171" i="22"/>
  <c r="M171" i="22"/>
  <c r="N171" i="22"/>
  <c r="O171" i="22"/>
  <c r="P171" i="22"/>
  <c r="Q171" i="22"/>
  <c r="R171" i="22"/>
  <c r="S171" i="22"/>
  <c r="E172" i="22"/>
  <c r="F172" i="22"/>
  <c r="G172" i="22"/>
  <c r="H172" i="22"/>
  <c r="I172" i="22"/>
  <c r="J172" i="22"/>
  <c r="K172" i="22"/>
  <c r="L172" i="22"/>
  <c r="M172" i="22"/>
  <c r="N172" i="22"/>
  <c r="O172" i="22"/>
  <c r="P172" i="22"/>
  <c r="Q172" i="22"/>
  <c r="R172" i="22"/>
  <c r="S172" i="22"/>
  <c r="E173" i="22"/>
  <c r="F173" i="22"/>
  <c r="G173" i="22"/>
  <c r="H173" i="22"/>
  <c r="I173" i="22"/>
  <c r="J173" i="22"/>
  <c r="K173" i="22"/>
  <c r="L173" i="22"/>
  <c r="M173" i="22"/>
  <c r="N173" i="22"/>
  <c r="O173" i="22"/>
  <c r="P173" i="22"/>
  <c r="Q173" i="22"/>
  <c r="R173" i="22"/>
  <c r="S173" i="22"/>
  <c r="E174" i="22"/>
  <c r="F174" i="22"/>
  <c r="G174" i="22"/>
  <c r="H174" i="22"/>
  <c r="I174" i="22"/>
  <c r="J174" i="22"/>
  <c r="K174" i="22"/>
  <c r="L174" i="22"/>
  <c r="M174" i="22"/>
  <c r="N174" i="22"/>
  <c r="O174" i="22"/>
  <c r="P174" i="22"/>
  <c r="Q174" i="22"/>
  <c r="R174" i="22"/>
  <c r="S174" i="22"/>
  <c r="E175" i="22"/>
  <c r="F175" i="22"/>
  <c r="G175" i="22"/>
  <c r="H175" i="22"/>
  <c r="I175" i="22"/>
  <c r="J175" i="22"/>
  <c r="K175" i="22"/>
  <c r="L175" i="22"/>
  <c r="M175" i="22"/>
  <c r="N175" i="22"/>
  <c r="O175" i="22"/>
  <c r="P175" i="22"/>
  <c r="Q175" i="22"/>
  <c r="R175" i="22"/>
  <c r="S175" i="22"/>
  <c r="E176" i="22"/>
  <c r="F176" i="22"/>
  <c r="G176" i="22"/>
  <c r="H176" i="22"/>
  <c r="I176" i="22"/>
  <c r="J176" i="22"/>
  <c r="K176" i="22"/>
  <c r="L176" i="22"/>
  <c r="M176" i="22"/>
  <c r="N176" i="22"/>
  <c r="O176" i="22"/>
  <c r="P176" i="22"/>
  <c r="Q176" i="22"/>
  <c r="R176" i="22"/>
  <c r="S176" i="22"/>
  <c r="E177" i="22"/>
  <c r="F177" i="22"/>
  <c r="G177" i="22"/>
  <c r="H177" i="22"/>
  <c r="I177" i="22"/>
  <c r="J177" i="22"/>
  <c r="K177" i="22"/>
  <c r="L177" i="22"/>
  <c r="M177" i="22"/>
  <c r="N177" i="22"/>
  <c r="O177" i="22"/>
  <c r="P177" i="22"/>
  <c r="Q177" i="22"/>
  <c r="R177" i="22"/>
  <c r="S177" i="22"/>
  <c r="E178" i="22"/>
  <c r="F178" i="22"/>
  <c r="G178" i="22"/>
  <c r="H178" i="22"/>
  <c r="I178" i="22"/>
  <c r="J178" i="22"/>
  <c r="K178" i="22"/>
  <c r="L178" i="22"/>
  <c r="M178" i="22"/>
  <c r="N178" i="22"/>
  <c r="O178" i="22"/>
  <c r="P178" i="22"/>
  <c r="Q178" i="22"/>
  <c r="R178" i="22"/>
  <c r="S178" i="22"/>
  <c r="E179" i="22"/>
  <c r="F179" i="22"/>
  <c r="G179" i="22"/>
  <c r="H179" i="22"/>
  <c r="I179" i="22"/>
  <c r="J179" i="22"/>
  <c r="K179" i="22"/>
  <c r="L179" i="22"/>
  <c r="M179" i="22"/>
  <c r="N179" i="22"/>
  <c r="O179" i="22"/>
  <c r="P179" i="22"/>
  <c r="Q179" i="22"/>
  <c r="R179" i="22"/>
  <c r="S179" i="22"/>
  <c r="E180" i="22"/>
  <c r="F180" i="22"/>
  <c r="G180" i="22"/>
  <c r="H180" i="22"/>
  <c r="I180" i="22"/>
  <c r="J180" i="22"/>
  <c r="K180" i="22"/>
  <c r="L180" i="22"/>
  <c r="M180" i="22"/>
  <c r="N180" i="22"/>
  <c r="O180" i="22"/>
  <c r="P180" i="22"/>
  <c r="Q180" i="22"/>
  <c r="R180" i="22"/>
  <c r="S180" i="22"/>
  <c r="E181" i="22"/>
  <c r="F181" i="22"/>
  <c r="G181" i="22"/>
  <c r="H181" i="22"/>
  <c r="I181" i="22"/>
  <c r="J181" i="22"/>
  <c r="K181" i="22"/>
  <c r="L181" i="22"/>
  <c r="M181" i="22"/>
  <c r="N181" i="22"/>
  <c r="O181" i="22"/>
  <c r="P181" i="22"/>
  <c r="Q181" i="22"/>
  <c r="R181" i="22"/>
  <c r="S181" i="22"/>
  <c r="F4" i="22"/>
  <c r="G4" i="22"/>
  <c r="H4" i="22"/>
  <c r="I4" i="22"/>
  <c r="J4" i="22"/>
  <c r="K4" i="22"/>
  <c r="L4" i="22"/>
  <c r="M4" i="22"/>
  <c r="N4" i="22"/>
  <c r="O4" i="22"/>
  <c r="P4" i="22"/>
  <c r="Q4" i="22"/>
  <c r="R4" i="22"/>
  <c r="S4" i="22"/>
  <c r="E4" i="22"/>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D350" i="22"/>
  <c r="D351" i="22"/>
  <c r="D352" i="22"/>
  <c r="D353" i="22"/>
  <c r="D354" i="22"/>
  <c r="D355" i="22"/>
  <c r="D356" i="22"/>
  <c r="D357" i="22"/>
  <c r="D358" i="22"/>
  <c r="D359" i="22"/>
  <c r="D360" i="22"/>
  <c r="D361" i="22"/>
  <c r="D362" i="22"/>
  <c r="D363" i="22"/>
  <c r="D364" i="22"/>
  <c r="D365" i="22"/>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 i="22"/>
  <c r="C5" i="22"/>
  <c r="C6" i="22"/>
  <c r="C7" i="22"/>
  <c r="C8" i="22"/>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C399" i="22"/>
  <c r="C400" i="22"/>
  <c r="C401" i="22"/>
  <c r="C402" i="22"/>
  <c r="C403" i="22"/>
  <c r="C404" i="22"/>
  <c r="C405" i="22"/>
  <c r="C406" i="22"/>
  <c r="C407" i="22"/>
  <c r="C408" i="22"/>
  <c r="C409" i="22"/>
  <c r="C410" i="22"/>
  <c r="C411" i="22"/>
  <c r="C412" i="22"/>
  <c r="C413" i="22"/>
  <c r="C414" i="22"/>
  <c r="C415" i="22"/>
  <c r="C416" i="22"/>
  <c r="C417" i="22"/>
  <c r="C4" i="22"/>
  <c r="AM3" i="4"/>
  <c r="AN3" i="4"/>
  <c r="AO3" i="4" s="1"/>
  <c r="AM4" i="4"/>
  <c r="AN4" i="4"/>
  <c r="AO4" i="4"/>
  <c r="AM5" i="4"/>
  <c r="AN5" i="4"/>
  <c r="AO5" i="4" s="1"/>
  <c r="AM6" i="4"/>
  <c r="AO6" i="4" s="1"/>
  <c r="AN6" i="4"/>
  <c r="AM7" i="4"/>
  <c r="AN7" i="4"/>
  <c r="AO7" i="4" s="1"/>
  <c r="AM8" i="4"/>
  <c r="AN8" i="4"/>
  <c r="AO8" i="4"/>
  <c r="AM9" i="4"/>
  <c r="AN9" i="4"/>
  <c r="AO9" i="4" s="1"/>
  <c r="AM10" i="4"/>
  <c r="AN10" i="4"/>
  <c r="AO10" i="4"/>
  <c r="AM11" i="4"/>
  <c r="AN11" i="4"/>
  <c r="AO11" i="4" s="1"/>
  <c r="AM12" i="4"/>
  <c r="AO12" i="4" s="1"/>
  <c r="AN12" i="4"/>
  <c r="AM13" i="4"/>
  <c r="AN13" i="4"/>
  <c r="AO13" i="4" s="1"/>
  <c r="AM14" i="4"/>
  <c r="AO14" i="4" s="1"/>
  <c r="AN14" i="4"/>
  <c r="AM15" i="4"/>
  <c r="AN15" i="4"/>
  <c r="AO15" i="4" s="1"/>
  <c r="AM16" i="4"/>
  <c r="AN16" i="4"/>
  <c r="AO16" i="4"/>
  <c r="AM17" i="4"/>
  <c r="AN17" i="4"/>
  <c r="AO17" i="4" s="1"/>
  <c r="AM18" i="4"/>
  <c r="AN18" i="4"/>
  <c r="AO18" i="4"/>
  <c r="AM19" i="4"/>
  <c r="AN19" i="4"/>
  <c r="AO19" i="4" s="1"/>
  <c r="AM20" i="4"/>
  <c r="AO20" i="4" s="1"/>
  <c r="AN20" i="4"/>
  <c r="AM21" i="4"/>
  <c r="AN21" i="4"/>
  <c r="AO21" i="4" s="1"/>
  <c r="AM22" i="4"/>
  <c r="AO22" i="4" s="1"/>
  <c r="AN22" i="4"/>
  <c r="AM23" i="4"/>
  <c r="AN23" i="4"/>
  <c r="AO23" i="4" s="1"/>
  <c r="AM24" i="4"/>
  <c r="AN24" i="4"/>
  <c r="AO24" i="4"/>
  <c r="AM25" i="4"/>
  <c r="AN25" i="4"/>
  <c r="AO25" i="4" s="1"/>
  <c r="AM26" i="4"/>
  <c r="AN26" i="4"/>
  <c r="AO26" i="4"/>
  <c r="AM27" i="4"/>
  <c r="AN27" i="4"/>
  <c r="AO27" i="4" s="1"/>
  <c r="AM28" i="4"/>
  <c r="AO28" i="4" s="1"/>
  <c r="AN28" i="4"/>
  <c r="AM29" i="4"/>
  <c r="AN29" i="4"/>
  <c r="AO29" i="4" s="1"/>
  <c r="AM30" i="4"/>
  <c r="AO30" i="4" s="1"/>
  <c r="AN30" i="4"/>
  <c r="AM31" i="4"/>
  <c r="AN31" i="4"/>
  <c r="AO31" i="4" s="1"/>
  <c r="AM32" i="4"/>
  <c r="AN32" i="4"/>
  <c r="AO32" i="4"/>
  <c r="AM33" i="4"/>
  <c r="AN33" i="4"/>
  <c r="AO33" i="4" s="1"/>
  <c r="AM34" i="4"/>
  <c r="AN34" i="4"/>
  <c r="AO34" i="4"/>
  <c r="AM35" i="4"/>
  <c r="AN35" i="4"/>
  <c r="AO35" i="4" s="1"/>
  <c r="AM36" i="4"/>
  <c r="AO36" i="4" s="1"/>
  <c r="AN36" i="4"/>
  <c r="AM37" i="4"/>
  <c r="AN37" i="4"/>
  <c r="AO37" i="4" s="1"/>
  <c r="AM38" i="4"/>
  <c r="AO38" i="4" s="1"/>
  <c r="AN38" i="4"/>
  <c r="AM39" i="4"/>
  <c r="AN39" i="4"/>
  <c r="AO39" i="4" s="1"/>
  <c r="AM40" i="4"/>
  <c r="AN40" i="4"/>
  <c r="AO40" i="4"/>
  <c r="AM41" i="4"/>
  <c r="AN41" i="4"/>
  <c r="AO41" i="4" s="1"/>
  <c r="AM42" i="4"/>
  <c r="AN42" i="4"/>
  <c r="AO42" i="4"/>
  <c r="AM43" i="4"/>
  <c r="AN43" i="4"/>
  <c r="AO43" i="4" s="1"/>
  <c r="AM44" i="4"/>
  <c r="AO44" i="4" s="1"/>
  <c r="AN44" i="4"/>
  <c r="AM45" i="4"/>
  <c r="AN45" i="4"/>
  <c r="AO45" i="4" s="1"/>
  <c r="AM46" i="4"/>
  <c r="AO46" i="4" s="1"/>
  <c r="AN46" i="4"/>
  <c r="AM47" i="4"/>
  <c r="AN47" i="4"/>
  <c r="AO47" i="4" s="1"/>
  <c r="AM48" i="4"/>
  <c r="AN48" i="4"/>
  <c r="AO48" i="4"/>
  <c r="AM49" i="4"/>
  <c r="AN49" i="4"/>
  <c r="AO49" i="4" s="1"/>
  <c r="AM50" i="4"/>
  <c r="AN50" i="4"/>
  <c r="AO50" i="4"/>
  <c r="AM51" i="4"/>
  <c r="AN51" i="4"/>
  <c r="AO51" i="4" s="1"/>
  <c r="AM52" i="4"/>
  <c r="AO52" i="4" s="1"/>
  <c r="AN52" i="4"/>
  <c r="AM53" i="4"/>
  <c r="AN53" i="4"/>
  <c r="AO53" i="4" s="1"/>
  <c r="AM54" i="4"/>
  <c r="AO54" i="4" s="1"/>
  <c r="AN54" i="4"/>
  <c r="AM55" i="4"/>
  <c r="AN55" i="4"/>
  <c r="AO55" i="4" s="1"/>
  <c r="AM56" i="4"/>
  <c r="AN56" i="4"/>
  <c r="AO56" i="4"/>
  <c r="AM57" i="4"/>
  <c r="AN57" i="4"/>
  <c r="AO57" i="4" s="1"/>
  <c r="AM58" i="4"/>
  <c r="AN58" i="4"/>
  <c r="AO58" i="4"/>
  <c r="AM59" i="4"/>
  <c r="AN59" i="4"/>
  <c r="AO59" i="4" s="1"/>
  <c r="AM60" i="4"/>
  <c r="AO60" i="4" s="1"/>
  <c r="AN60" i="4"/>
  <c r="AM61" i="4"/>
  <c r="AN61" i="4"/>
  <c r="AO61" i="4" s="1"/>
  <c r="AM62" i="4"/>
  <c r="AO62" i="4" s="1"/>
  <c r="AN62" i="4"/>
  <c r="AM63" i="4"/>
  <c r="AN63" i="4"/>
  <c r="AO63" i="4" s="1"/>
  <c r="AM64" i="4"/>
  <c r="AN64" i="4"/>
  <c r="AO64" i="4"/>
  <c r="AM65" i="4"/>
  <c r="AN65" i="4"/>
  <c r="AO65" i="4" s="1"/>
  <c r="AM66" i="4"/>
  <c r="AN66" i="4"/>
  <c r="AO66" i="4"/>
  <c r="AM67" i="4"/>
  <c r="AN67" i="4"/>
  <c r="AO67" i="4" s="1"/>
  <c r="AM68" i="4"/>
  <c r="AO68" i="4" s="1"/>
  <c r="AN68" i="4"/>
  <c r="AM69" i="4"/>
  <c r="AN69" i="4"/>
  <c r="AO69" i="4" s="1"/>
  <c r="AM70" i="4"/>
  <c r="AO70" i="4" s="1"/>
  <c r="AN70" i="4"/>
  <c r="AM71" i="4"/>
  <c r="AN71" i="4"/>
  <c r="AO71" i="4" s="1"/>
  <c r="AM72" i="4"/>
  <c r="AN72" i="4"/>
  <c r="AO72" i="4"/>
  <c r="AM73" i="4"/>
  <c r="AN73" i="4"/>
  <c r="AO73" i="4" s="1"/>
  <c r="AM74" i="4"/>
  <c r="AN74" i="4"/>
  <c r="AO74" i="4"/>
  <c r="AM75" i="4"/>
  <c r="AN75" i="4"/>
  <c r="AO75" i="4" s="1"/>
  <c r="AM76" i="4"/>
  <c r="AO76" i="4" s="1"/>
  <c r="AN76" i="4"/>
  <c r="AM77" i="4"/>
  <c r="AN77" i="4"/>
  <c r="AO77" i="4" s="1"/>
  <c r="AM78" i="4"/>
  <c r="AO78" i="4" s="1"/>
  <c r="AN78" i="4"/>
  <c r="AM79" i="4"/>
  <c r="AN79" i="4"/>
  <c r="AO79" i="4" s="1"/>
  <c r="AM80" i="4"/>
  <c r="AN80" i="4"/>
  <c r="AO80" i="4"/>
  <c r="AM81" i="4"/>
  <c r="AN81" i="4"/>
  <c r="AO81" i="4" s="1"/>
  <c r="AM82" i="4"/>
  <c r="AN82" i="4"/>
  <c r="AO82" i="4"/>
  <c r="AM83" i="4"/>
  <c r="AN83" i="4"/>
  <c r="AO83" i="4" s="1"/>
  <c r="AM84" i="4"/>
  <c r="AO84" i="4" s="1"/>
  <c r="AN84" i="4"/>
  <c r="AM85" i="4"/>
  <c r="AN85" i="4"/>
  <c r="AO85" i="4" s="1"/>
  <c r="AM86" i="4"/>
  <c r="AO86" i="4" s="1"/>
  <c r="AN86" i="4"/>
  <c r="AM87" i="4"/>
  <c r="AN87" i="4"/>
  <c r="AO87" i="4" s="1"/>
  <c r="AM88" i="4"/>
  <c r="AN88" i="4"/>
  <c r="AO88" i="4"/>
  <c r="AM89" i="4"/>
  <c r="AN89" i="4"/>
  <c r="AO89" i="4" s="1"/>
  <c r="AM90" i="4"/>
  <c r="AN90" i="4"/>
  <c r="AO90" i="4"/>
  <c r="AM91" i="4"/>
  <c r="AN91" i="4"/>
  <c r="AO91" i="4" s="1"/>
  <c r="AM92" i="4"/>
  <c r="AO92" i="4" s="1"/>
  <c r="AN92" i="4"/>
  <c r="AM93" i="4"/>
  <c r="AN93" i="4"/>
  <c r="AO93" i="4" s="1"/>
  <c r="AM94" i="4"/>
  <c r="AO94" i="4" s="1"/>
  <c r="AN94" i="4"/>
  <c r="AM95" i="4"/>
  <c r="AN95" i="4"/>
  <c r="AO95" i="4" s="1"/>
  <c r="AM96" i="4"/>
  <c r="AN96" i="4"/>
  <c r="AO96" i="4"/>
  <c r="AM97" i="4"/>
  <c r="AN97" i="4"/>
  <c r="AO97" i="4" s="1"/>
  <c r="AM98" i="4"/>
  <c r="AN98" i="4"/>
  <c r="AO98" i="4"/>
  <c r="AM99" i="4"/>
  <c r="AN99" i="4"/>
  <c r="AO99" i="4" s="1"/>
  <c r="AM100" i="4"/>
  <c r="AO100" i="4" s="1"/>
  <c r="AN100" i="4"/>
  <c r="AM101" i="4"/>
  <c r="AN101" i="4"/>
  <c r="AO101" i="4" s="1"/>
  <c r="AM102" i="4"/>
  <c r="AO102" i="4" s="1"/>
  <c r="AN102" i="4"/>
  <c r="AM103" i="4"/>
  <c r="AN103" i="4"/>
  <c r="AO103" i="4" s="1"/>
  <c r="AM104" i="4"/>
  <c r="AN104" i="4"/>
  <c r="AO104" i="4"/>
  <c r="AM105" i="4"/>
  <c r="AN105" i="4"/>
  <c r="AO105" i="4" s="1"/>
  <c r="AM106" i="4"/>
  <c r="AN106" i="4"/>
  <c r="AO106" i="4"/>
  <c r="AM107" i="4"/>
  <c r="AN107" i="4"/>
  <c r="AO107" i="4" s="1"/>
  <c r="AM108" i="4"/>
  <c r="AO108" i="4" s="1"/>
  <c r="AN108" i="4"/>
  <c r="AM109" i="4"/>
  <c r="AN109" i="4"/>
  <c r="AO109" i="4" s="1"/>
  <c r="AM110" i="4"/>
  <c r="AO110" i="4" s="1"/>
  <c r="AN110" i="4"/>
  <c r="AM111" i="4"/>
  <c r="AN111" i="4"/>
  <c r="AO111" i="4" s="1"/>
  <c r="AM112" i="4"/>
  <c r="AN112" i="4"/>
  <c r="AO112" i="4"/>
  <c r="AM113" i="4"/>
  <c r="AN113" i="4"/>
  <c r="AO113" i="4" s="1"/>
  <c r="AM114" i="4"/>
  <c r="AN114" i="4"/>
  <c r="AO114" i="4"/>
  <c r="AM115" i="4"/>
  <c r="AN115" i="4"/>
  <c r="AO115" i="4" s="1"/>
  <c r="AM116" i="4"/>
  <c r="AO116" i="4" s="1"/>
  <c r="AN116" i="4"/>
  <c r="AM117" i="4"/>
  <c r="AN117" i="4"/>
  <c r="AO117" i="4" s="1"/>
  <c r="AM118" i="4"/>
  <c r="AO118" i="4" s="1"/>
  <c r="AN118" i="4"/>
  <c r="AM119" i="4"/>
  <c r="AN119" i="4"/>
  <c r="AO119" i="4" s="1"/>
  <c r="AM120" i="4"/>
  <c r="AN120" i="4"/>
  <c r="AO120" i="4"/>
  <c r="AM121" i="4"/>
  <c r="AN121" i="4"/>
  <c r="AO121" i="4" s="1"/>
  <c r="AM122" i="4"/>
  <c r="AN122" i="4"/>
  <c r="AO122" i="4"/>
  <c r="AM123" i="4"/>
  <c r="AN123" i="4"/>
  <c r="AO123" i="4" s="1"/>
  <c r="AM124" i="4"/>
  <c r="AO124" i="4" s="1"/>
  <c r="AN124" i="4"/>
  <c r="AM125" i="4"/>
  <c r="AN125" i="4"/>
  <c r="AO125" i="4" s="1"/>
  <c r="AM126" i="4"/>
  <c r="AO126" i="4" s="1"/>
  <c r="AN126" i="4"/>
  <c r="AM127" i="4"/>
  <c r="AN127" i="4"/>
  <c r="AO127" i="4" s="1"/>
  <c r="AM128" i="4"/>
  <c r="AN128" i="4"/>
  <c r="AO128" i="4"/>
  <c r="AM129" i="4"/>
  <c r="AN129" i="4"/>
  <c r="AO129" i="4" s="1"/>
  <c r="AM130" i="4"/>
  <c r="AN130" i="4"/>
  <c r="AO130" i="4"/>
  <c r="AM131" i="4"/>
  <c r="AN131" i="4"/>
  <c r="AO131" i="4" s="1"/>
  <c r="AM132" i="4"/>
  <c r="AO132" i="4" s="1"/>
  <c r="AN132" i="4"/>
  <c r="AM133" i="4"/>
  <c r="AN133" i="4"/>
  <c r="AO133" i="4" s="1"/>
  <c r="AM134" i="4"/>
  <c r="AO134" i="4" s="1"/>
  <c r="AN134" i="4"/>
  <c r="AM135" i="4"/>
  <c r="AN135" i="4"/>
  <c r="AO135" i="4" s="1"/>
  <c r="AM136" i="4"/>
  <c r="AN136" i="4"/>
  <c r="AO136" i="4"/>
  <c r="AM137" i="4"/>
  <c r="AN137" i="4"/>
  <c r="AO137" i="4" s="1"/>
  <c r="AM138" i="4"/>
  <c r="AN138" i="4"/>
  <c r="AO138" i="4"/>
  <c r="AM139" i="4"/>
  <c r="AN139" i="4"/>
  <c r="AO139" i="4" s="1"/>
  <c r="AM140" i="4"/>
  <c r="AO140" i="4" s="1"/>
  <c r="AN140" i="4"/>
  <c r="AM141" i="4"/>
  <c r="AN141" i="4"/>
  <c r="AO141" i="4" s="1"/>
  <c r="AM142" i="4"/>
  <c r="AO142" i="4" s="1"/>
  <c r="AN142" i="4"/>
  <c r="AM143" i="4"/>
  <c r="AN143" i="4"/>
  <c r="AO143" i="4" s="1"/>
  <c r="AM144" i="4"/>
  <c r="AN144" i="4"/>
  <c r="AO144" i="4"/>
  <c r="AM145" i="4"/>
  <c r="AN145" i="4"/>
  <c r="AO145" i="4" s="1"/>
  <c r="AM146" i="4"/>
  <c r="AN146" i="4"/>
  <c r="AO146" i="4"/>
  <c r="AM147" i="4"/>
  <c r="AN147" i="4"/>
  <c r="AO147" i="4" s="1"/>
  <c r="AM148" i="4"/>
  <c r="AO148" i="4" s="1"/>
  <c r="AN148" i="4"/>
  <c r="AM149" i="4"/>
  <c r="AN149" i="4"/>
  <c r="AO149" i="4" s="1"/>
  <c r="AM150" i="4"/>
  <c r="AO150" i="4" s="1"/>
  <c r="AN150" i="4"/>
  <c r="AM151" i="4"/>
  <c r="AN151" i="4"/>
  <c r="AO151" i="4" s="1"/>
  <c r="AM152" i="4"/>
  <c r="AN152" i="4"/>
  <c r="AO152" i="4"/>
  <c r="AM153" i="4"/>
  <c r="AN153" i="4"/>
  <c r="AO153" i="4" s="1"/>
  <c r="AM154" i="4"/>
  <c r="AN154" i="4"/>
  <c r="AO154" i="4"/>
  <c r="AM155" i="4"/>
  <c r="AN155" i="4"/>
  <c r="AO155" i="4" s="1"/>
  <c r="AM156" i="4"/>
  <c r="AO156" i="4" s="1"/>
  <c r="AN156" i="4"/>
  <c r="AM157" i="4"/>
  <c r="AN157" i="4"/>
  <c r="AO157" i="4" s="1"/>
  <c r="AM158" i="4"/>
  <c r="AO158" i="4" s="1"/>
  <c r="AN158" i="4"/>
  <c r="AM159" i="4"/>
  <c r="AN159" i="4"/>
  <c r="AO159" i="4" s="1"/>
  <c r="AM160" i="4"/>
  <c r="AN160" i="4"/>
  <c r="AO160" i="4"/>
  <c r="AM161" i="4"/>
  <c r="AN161" i="4"/>
  <c r="AO161" i="4" s="1"/>
  <c r="AM162" i="4"/>
  <c r="AN162" i="4"/>
  <c r="AO162" i="4"/>
  <c r="AM163" i="4"/>
  <c r="AN163" i="4"/>
  <c r="AO163" i="4" s="1"/>
  <c r="AM164" i="4"/>
  <c r="AO164" i="4" s="1"/>
  <c r="AN164" i="4"/>
  <c r="AM165" i="4"/>
  <c r="AN165" i="4"/>
  <c r="AO165" i="4" s="1"/>
  <c r="AM166" i="4"/>
  <c r="AO166" i="4" s="1"/>
  <c r="AN166" i="4"/>
  <c r="AM167" i="4"/>
  <c r="AN167" i="4"/>
  <c r="AO167" i="4" s="1"/>
  <c r="AM168" i="4"/>
  <c r="AN168" i="4"/>
  <c r="AO168" i="4"/>
  <c r="AM169" i="4"/>
  <c r="AN169" i="4"/>
  <c r="AO169" i="4" s="1"/>
  <c r="AM170" i="4"/>
  <c r="AN170" i="4"/>
  <c r="AO170" i="4"/>
  <c r="AM171" i="4"/>
  <c r="AN171" i="4"/>
  <c r="AO171" i="4" s="1"/>
  <c r="AM172" i="4"/>
  <c r="AO172" i="4" s="1"/>
  <c r="AN172" i="4"/>
  <c r="AM173" i="4"/>
  <c r="AN173" i="4"/>
  <c r="AO173" i="4" s="1"/>
  <c r="AM174" i="4"/>
  <c r="AO174" i="4" s="1"/>
  <c r="AN174" i="4"/>
  <c r="AM175" i="4"/>
  <c r="AN175" i="4"/>
  <c r="AO175" i="4" s="1"/>
  <c r="AM176" i="4"/>
  <c r="AN176" i="4"/>
  <c r="AO176" i="4"/>
  <c r="AM177" i="4"/>
  <c r="AN177" i="4"/>
  <c r="AO177" i="4" s="1"/>
  <c r="AM178" i="4"/>
  <c r="AO178" i="4" s="1"/>
  <c r="AN178" i="4"/>
  <c r="AM179" i="4"/>
  <c r="AN179" i="4"/>
  <c r="AO179" i="4" s="1"/>
  <c r="AM180" i="4"/>
  <c r="AO180" i="4" s="1"/>
  <c r="AN180" i="4"/>
  <c r="AM181" i="4"/>
  <c r="AN181" i="4"/>
  <c r="AO181" i="4" s="1"/>
  <c r="AM182" i="4"/>
  <c r="AO182" i="4" s="1"/>
  <c r="AN182" i="4"/>
  <c r="AM183" i="4"/>
  <c r="AN183" i="4"/>
  <c r="AO183" i="4" s="1"/>
  <c r="AM184" i="4"/>
  <c r="AN184" i="4"/>
  <c r="AO184" i="4"/>
  <c r="AM185" i="4"/>
  <c r="AN185" i="4"/>
  <c r="AO185" i="4" s="1"/>
  <c r="AM186" i="4"/>
  <c r="AO186" i="4" s="1"/>
  <c r="AN186" i="4"/>
  <c r="AM187" i="4"/>
  <c r="AN187" i="4"/>
  <c r="AO187" i="4" s="1"/>
  <c r="AM188" i="4"/>
  <c r="AO188" i="4" s="1"/>
  <c r="AN188" i="4"/>
  <c r="AM189" i="4"/>
  <c r="AN189" i="4"/>
  <c r="AO189" i="4" s="1"/>
  <c r="AM190" i="4"/>
  <c r="AO190" i="4" s="1"/>
  <c r="AN190" i="4"/>
  <c r="AM191" i="4"/>
  <c r="AN191" i="4"/>
  <c r="AO191" i="4" s="1"/>
  <c r="AM192" i="4"/>
  <c r="AN192" i="4"/>
  <c r="AO192" i="4"/>
  <c r="AM193" i="4"/>
  <c r="AN193" i="4"/>
  <c r="AO193" i="4" s="1"/>
  <c r="AM194" i="4"/>
  <c r="AN194" i="4"/>
  <c r="AO194" i="4"/>
  <c r="AM195" i="4"/>
  <c r="AN195" i="4"/>
  <c r="AO195" i="4" s="1"/>
  <c r="AM196" i="4"/>
  <c r="AO196" i="4" s="1"/>
  <c r="AN196" i="4"/>
  <c r="AM197" i="4"/>
  <c r="AN197" i="4"/>
  <c r="AO197" i="4" s="1"/>
  <c r="AM198" i="4"/>
  <c r="AO198" i="4" s="1"/>
  <c r="AN198" i="4"/>
  <c r="AM199" i="4"/>
  <c r="AN199" i="4"/>
  <c r="AO199" i="4" s="1"/>
  <c r="AM200" i="4"/>
  <c r="AN200" i="4"/>
  <c r="AO200" i="4"/>
  <c r="AM201" i="4"/>
  <c r="AN201" i="4"/>
  <c r="AO201" i="4" s="1"/>
  <c r="AM202" i="4"/>
  <c r="AN202" i="4"/>
  <c r="AO202" i="4"/>
  <c r="AM203" i="4"/>
  <c r="AN203" i="4"/>
  <c r="AO203" i="4" s="1"/>
  <c r="AM204" i="4"/>
  <c r="AO204" i="4" s="1"/>
  <c r="AN204" i="4"/>
  <c r="AM205" i="4"/>
  <c r="AN205" i="4"/>
  <c r="AO205" i="4" s="1"/>
  <c r="AM206" i="4"/>
  <c r="AN206" i="4"/>
  <c r="AO206" i="4"/>
  <c r="AM207" i="4"/>
  <c r="AN207" i="4"/>
  <c r="AO207" i="4" s="1"/>
  <c r="AM208" i="4"/>
  <c r="AN208" i="4"/>
  <c r="AO208" i="4"/>
  <c r="AM209" i="4"/>
  <c r="AN209" i="4"/>
  <c r="AO209" i="4" s="1"/>
  <c r="AM210" i="4"/>
  <c r="AO210" i="4" s="1"/>
  <c r="AN210" i="4"/>
  <c r="AM211" i="4"/>
  <c r="AN211" i="4"/>
  <c r="AO211" i="4" s="1"/>
  <c r="AM212" i="4"/>
  <c r="AO212" i="4" s="1"/>
  <c r="AN212" i="4"/>
  <c r="AM213" i="4"/>
  <c r="AN213" i="4"/>
  <c r="AO213" i="4" s="1"/>
  <c r="AM214" i="4"/>
  <c r="AO214" i="4" s="1"/>
  <c r="AN214" i="4"/>
  <c r="AM215" i="4"/>
  <c r="AN215" i="4"/>
  <c r="AO215" i="4" s="1"/>
  <c r="AM216" i="4"/>
  <c r="AN216" i="4"/>
  <c r="AO216" i="4"/>
  <c r="AM217" i="4"/>
  <c r="AN217" i="4"/>
  <c r="AO217" i="4" s="1"/>
  <c r="AM218" i="4"/>
  <c r="AO218" i="4" s="1"/>
  <c r="AN218" i="4"/>
  <c r="AM219" i="4"/>
  <c r="AN219" i="4"/>
  <c r="AO219" i="4" s="1"/>
  <c r="AM220" i="4"/>
  <c r="AO220" i="4" s="1"/>
  <c r="AN220" i="4"/>
  <c r="AM221" i="4"/>
  <c r="AN221" i="4"/>
  <c r="AO221" i="4" s="1"/>
  <c r="AM222" i="4"/>
  <c r="AO222" i="4" s="1"/>
  <c r="AN222" i="4"/>
  <c r="AM223" i="4"/>
  <c r="AN223" i="4"/>
  <c r="AO223" i="4" s="1"/>
  <c r="AM224" i="4"/>
  <c r="AN224" i="4"/>
  <c r="AO224" i="4"/>
  <c r="AM225" i="4"/>
  <c r="AN225" i="4"/>
  <c r="AO225" i="4" s="1"/>
  <c r="AM226" i="4"/>
  <c r="AN226" i="4"/>
  <c r="AO226" i="4"/>
  <c r="AM227" i="4"/>
  <c r="AN227" i="4"/>
  <c r="AO227" i="4" s="1"/>
  <c r="AM228" i="4"/>
  <c r="AO228" i="4" s="1"/>
  <c r="AN228" i="4"/>
  <c r="AM229" i="4"/>
  <c r="AN229" i="4"/>
  <c r="AO229" i="4" s="1"/>
  <c r="AM230" i="4"/>
  <c r="AO230" i="4" s="1"/>
  <c r="AN230" i="4"/>
  <c r="AM231" i="4"/>
  <c r="AN231" i="4"/>
  <c r="AO231" i="4" s="1"/>
  <c r="AM232" i="4"/>
  <c r="AN232" i="4"/>
  <c r="AO232" i="4"/>
  <c r="AM233" i="4"/>
  <c r="AN233" i="4"/>
  <c r="AO233" i="4" s="1"/>
  <c r="AM234" i="4"/>
  <c r="AN234" i="4"/>
  <c r="AO234" i="4"/>
  <c r="AM235" i="4"/>
  <c r="AN235" i="4"/>
  <c r="AO235" i="4" s="1"/>
  <c r="AM236" i="4"/>
  <c r="AO236" i="4" s="1"/>
  <c r="AN236" i="4"/>
  <c r="AM237" i="4"/>
  <c r="AN237" i="4"/>
  <c r="AO237" i="4" s="1"/>
  <c r="AM238" i="4"/>
  <c r="AN238" i="4"/>
  <c r="AO238" i="4"/>
  <c r="AM239" i="4"/>
  <c r="AN239" i="4"/>
  <c r="AO239" i="4" s="1"/>
  <c r="AM240" i="4"/>
  <c r="AN240" i="4"/>
  <c r="AO240" i="4"/>
  <c r="AM241" i="4"/>
  <c r="AN241" i="4"/>
  <c r="AO241" i="4" s="1"/>
  <c r="AM242" i="4"/>
  <c r="AO242" i="4" s="1"/>
  <c r="AN242" i="4"/>
  <c r="AM243" i="4"/>
  <c r="AN243" i="4"/>
  <c r="AO243" i="4" s="1"/>
  <c r="AM244" i="4"/>
  <c r="AO244" i="4" s="1"/>
  <c r="AN244" i="4"/>
  <c r="AM245" i="4"/>
  <c r="AN245" i="4"/>
  <c r="AO245" i="4" s="1"/>
  <c r="AM246" i="4"/>
  <c r="AO246" i="4" s="1"/>
  <c r="AN246" i="4"/>
  <c r="AM247" i="4"/>
  <c r="AN247" i="4"/>
  <c r="AO247" i="4" s="1"/>
  <c r="AM248" i="4"/>
  <c r="AN248" i="4"/>
  <c r="AO248" i="4"/>
  <c r="AM249" i="4"/>
  <c r="AN249" i="4"/>
  <c r="AO249" i="4" s="1"/>
  <c r="AM250" i="4"/>
  <c r="AO250" i="4" s="1"/>
  <c r="AN250" i="4"/>
  <c r="AM251" i="4"/>
  <c r="AN251" i="4"/>
  <c r="AO251" i="4" s="1"/>
  <c r="AM252" i="4"/>
  <c r="AO252" i="4" s="1"/>
  <c r="AN252" i="4"/>
  <c r="AM253" i="4"/>
  <c r="AN253" i="4"/>
  <c r="AO253" i="4" s="1"/>
  <c r="AM254" i="4"/>
  <c r="AO254" i="4" s="1"/>
  <c r="AN254" i="4"/>
  <c r="AM255" i="4"/>
  <c r="AN255" i="4"/>
  <c r="AO255" i="4" s="1"/>
  <c r="AM256" i="4"/>
  <c r="AN256" i="4"/>
  <c r="AO256" i="4"/>
  <c r="AM257" i="4"/>
  <c r="AN257" i="4"/>
  <c r="AO257" i="4" s="1"/>
  <c r="AM258" i="4"/>
  <c r="AN258" i="4"/>
  <c r="AO258" i="4"/>
  <c r="AM259" i="4"/>
  <c r="AN259" i="4"/>
  <c r="AO259" i="4" s="1"/>
  <c r="AM260" i="4"/>
  <c r="AO260" i="4" s="1"/>
  <c r="AN260" i="4"/>
  <c r="AM261" i="4"/>
  <c r="AN261" i="4"/>
  <c r="AO261" i="4" s="1"/>
  <c r="AM262" i="4"/>
  <c r="AO262" i="4" s="1"/>
  <c r="AN262" i="4"/>
  <c r="AM263" i="4"/>
  <c r="AN263" i="4"/>
  <c r="AO263" i="4" s="1"/>
  <c r="AM264" i="4"/>
  <c r="AN264" i="4"/>
  <c r="AO264" i="4"/>
  <c r="AM265" i="4"/>
  <c r="AN265" i="4"/>
  <c r="AO265" i="4" s="1"/>
  <c r="AM266" i="4"/>
  <c r="AN266" i="4"/>
  <c r="AO266" i="4"/>
  <c r="AM267" i="4"/>
  <c r="AN267" i="4"/>
  <c r="AO267" i="4" s="1"/>
  <c r="AM268" i="4"/>
  <c r="AO268" i="4" s="1"/>
  <c r="AN268" i="4"/>
  <c r="AM269" i="4"/>
  <c r="AN269" i="4"/>
  <c r="AO269" i="4" s="1"/>
  <c r="AM270" i="4"/>
  <c r="AN270" i="4"/>
  <c r="AO270" i="4"/>
  <c r="AM271" i="4"/>
  <c r="AN271" i="4"/>
  <c r="AO271" i="4" s="1"/>
  <c r="AM272" i="4"/>
  <c r="AN272" i="4"/>
  <c r="AO272" i="4"/>
  <c r="AM273" i="4"/>
  <c r="AN273" i="4"/>
  <c r="AO273" i="4" s="1"/>
  <c r="AM274" i="4"/>
  <c r="AO274" i="4" s="1"/>
  <c r="AN274" i="4"/>
  <c r="AM275" i="4"/>
  <c r="AN275" i="4"/>
  <c r="AO275" i="4" s="1"/>
  <c r="AM276" i="4"/>
  <c r="AO276" i="4" s="1"/>
  <c r="AN276" i="4"/>
  <c r="AM277" i="4"/>
  <c r="AN277" i="4"/>
  <c r="AO277" i="4" s="1"/>
  <c r="AM278" i="4"/>
  <c r="AO278" i="4" s="1"/>
  <c r="AN278" i="4"/>
  <c r="AM279" i="4"/>
  <c r="AN279" i="4"/>
  <c r="AO279" i="4" s="1"/>
  <c r="AM280" i="4"/>
  <c r="AN280" i="4"/>
  <c r="AO280" i="4"/>
  <c r="AM281" i="4"/>
  <c r="AN281" i="4"/>
  <c r="AO281" i="4" s="1"/>
  <c r="AM282" i="4"/>
  <c r="AN282" i="4"/>
  <c r="AO282" i="4"/>
  <c r="AM283" i="4"/>
  <c r="AN283" i="4"/>
  <c r="AO283" i="4" s="1"/>
  <c r="AM284" i="4"/>
  <c r="AO284" i="4" s="1"/>
  <c r="AN284" i="4"/>
  <c r="AM285" i="4"/>
  <c r="AN285" i="4"/>
  <c r="AO285" i="4" s="1"/>
  <c r="AM286" i="4"/>
  <c r="AO286" i="4" s="1"/>
  <c r="AN286" i="4"/>
  <c r="AM287" i="4"/>
  <c r="AN287" i="4"/>
  <c r="AO287" i="4" s="1"/>
  <c r="AM288" i="4"/>
  <c r="AN288" i="4"/>
  <c r="AO288" i="4"/>
  <c r="AM289" i="4"/>
  <c r="AN289" i="4"/>
  <c r="AO289" i="4" s="1"/>
  <c r="AM290" i="4"/>
  <c r="AN290" i="4"/>
  <c r="AO290" i="4"/>
  <c r="AM291" i="4"/>
  <c r="AN291" i="4"/>
  <c r="AO291" i="4" s="1"/>
  <c r="AM292" i="4"/>
  <c r="AO292" i="4" s="1"/>
  <c r="AN292" i="4"/>
  <c r="AM293" i="4"/>
  <c r="AN293" i="4"/>
  <c r="AO293" i="4" s="1"/>
  <c r="AM294" i="4"/>
  <c r="AO294" i="4" s="1"/>
  <c r="AN294" i="4"/>
  <c r="AM295" i="4"/>
  <c r="AN295" i="4"/>
  <c r="AO295" i="4" s="1"/>
  <c r="AM296" i="4"/>
  <c r="AN296" i="4"/>
  <c r="AO296" i="4"/>
  <c r="AM297" i="4"/>
  <c r="AN297" i="4"/>
  <c r="AO297" i="4" s="1"/>
  <c r="AM298" i="4"/>
  <c r="AN298" i="4"/>
  <c r="AO298" i="4"/>
  <c r="AM299" i="4"/>
  <c r="AN299" i="4"/>
  <c r="AO299" i="4" s="1"/>
  <c r="AM300" i="4"/>
  <c r="AO300" i="4" s="1"/>
  <c r="AN300" i="4"/>
  <c r="AM301" i="4"/>
  <c r="AN301" i="4"/>
  <c r="AO301" i="4" s="1"/>
  <c r="AM302" i="4"/>
  <c r="AN302" i="4"/>
  <c r="AO302" i="4"/>
  <c r="AM303" i="4"/>
  <c r="AN303" i="4"/>
  <c r="AO303" i="4" s="1"/>
  <c r="AM304" i="4"/>
  <c r="AN304" i="4"/>
  <c r="AO304" i="4"/>
  <c r="AM305" i="4"/>
  <c r="AN305" i="4"/>
  <c r="AO305" i="4" s="1"/>
  <c r="AM306" i="4"/>
  <c r="AO306" i="4" s="1"/>
  <c r="AN306" i="4"/>
  <c r="AM307" i="4"/>
  <c r="AN307" i="4"/>
  <c r="AO307" i="4" s="1"/>
  <c r="AM308" i="4"/>
  <c r="AO308" i="4" s="1"/>
  <c r="AN308" i="4"/>
  <c r="AM309" i="4"/>
  <c r="AN309" i="4"/>
  <c r="AO309" i="4" s="1"/>
  <c r="AM310" i="4"/>
  <c r="AO310" i="4" s="1"/>
  <c r="AN310" i="4"/>
  <c r="AM311" i="4"/>
  <c r="AN311" i="4"/>
  <c r="AO311" i="4" s="1"/>
  <c r="AM312" i="4"/>
  <c r="AN312" i="4"/>
  <c r="AO312" i="4"/>
  <c r="AM313" i="4"/>
  <c r="AN313" i="4"/>
  <c r="AO313" i="4" s="1"/>
  <c r="AM314" i="4"/>
  <c r="AN314" i="4"/>
  <c r="AO314" i="4"/>
  <c r="AM315" i="4"/>
  <c r="AN315" i="4"/>
  <c r="AO315" i="4" s="1"/>
  <c r="AM316" i="4"/>
  <c r="AO316" i="4" s="1"/>
  <c r="AN316" i="4"/>
  <c r="AM317" i="4"/>
  <c r="AN317" i="4"/>
  <c r="AO317" i="4" s="1"/>
  <c r="AM318" i="4"/>
  <c r="AO318" i="4" s="1"/>
  <c r="AN318" i="4"/>
  <c r="AM319" i="4"/>
  <c r="AN319" i="4"/>
  <c r="AO319" i="4" s="1"/>
  <c r="AM320" i="4"/>
  <c r="AN320" i="4"/>
  <c r="AO320" i="4" s="1"/>
  <c r="AM321" i="4"/>
  <c r="AN321" i="4"/>
  <c r="AO321" i="4"/>
  <c r="AM322" i="4"/>
  <c r="AO322" i="4" s="1"/>
  <c r="AN322" i="4"/>
  <c r="AM323" i="4"/>
  <c r="AN323" i="4"/>
  <c r="AM324" i="4"/>
  <c r="AN324" i="4"/>
  <c r="AO324" i="4"/>
  <c r="AM325" i="4"/>
  <c r="AN325" i="4"/>
  <c r="AO325" i="4" s="1"/>
  <c r="AM326" i="4"/>
  <c r="AO326" i="4" s="1"/>
  <c r="AN326" i="4"/>
  <c r="AM327" i="4"/>
  <c r="AN327" i="4"/>
  <c r="AO327" i="4" s="1"/>
  <c r="AM328" i="4"/>
  <c r="AN328" i="4"/>
  <c r="AO328" i="4" s="1"/>
  <c r="AM329" i="4"/>
  <c r="AN329" i="4"/>
  <c r="AO329" i="4"/>
  <c r="AM330" i="4"/>
  <c r="AN330" i="4"/>
  <c r="AO330" i="4"/>
  <c r="AM331" i="4"/>
  <c r="AN331" i="4"/>
  <c r="AM332" i="4"/>
  <c r="AN332" i="4"/>
  <c r="AO332" i="4"/>
  <c r="AM333" i="4"/>
  <c r="AN333" i="4"/>
  <c r="AO333" i="4" s="1"/>
  <c r="AM334" i="4"/>
  <c r="AO334" i="4" s="1"/>
  <c r="AN334" i="4"/>
  <c r="AM335" i="4"/>
  <c r="AN335" i="4"/>
  <c r="AO335" i="4" s="1"/>
  <c r="AM336" i="4"/>
  <c r="AN336" i="4"/>
  <c r="AO336" i="4" s="1"/>
  <c r="AM337" i="4"/>
  <c r="AN337" i="4"/>
  <c r="AO337" i="4"/>
  <c r="AM338" i="4"/>
  <c r="AO338" i="4" s="1"/>
  <c r="AN338" i="4"/>
  <c r="AM339" i="4"/>
  <c r="AN339" i="4"/>
  <c r="AM340" i="4"/>
  <c r="AN340" i="4"/>
  <c r="AO340" i="4"/>
  <c r="AM341" i="4"/>
  <c r="AN341" i="4"/>
  <c r="AO341" i="4" s="1"/>
  <c r="AM342" i="4"/>
  <c r="AN342" i="4"/>
  <c r="AO342" i="4"/>
  <c r="AM343" i="4"/>
  <c r="AN343" i="4"/>
  <c r="AO343" i="4" s="1"/>
  <c r="AM344" i="4"/>
  <c r="AO344" i="4" s="1"/>
  <c r="AN344" i="4"/>
  <c r="AM345" i="4"/>
  <c r="AN345" i="4"/>
  <c r="AO345" i="4" s="1"/>
  <c r="AM346" i="4"/>
  <c r="AO346" i="4" s="1"/>
  <c r="AN346" i="4"/>
  <c r="AM347" i="4"/>
  <c r="AN347" i="4"/>
  <c r="AO347" i="4" s="1"/>
  <c r="AM348" i="4"/>
  <c r="AN348" i="4"/>
  <c r="AO348" i="4"/>
  <c r="AM349" i="4"/>
  <c r="AN349" i="4"/>
  <c r="AO349" i="4" s="1"/>
  <c r="AM350" i="4"/>
  <c r="AN350" i="4"/>
  <c r="AO350" i="4"/>
  <c r="AM351" i="4"/>
  <c r="AN351" i="4"/>
  <c r="AO351" i="4" s="1"/>
  <c r="AM352" i="4"/>
  <c r="AO352" i="4" s="1"/>
  <c r="AN352" i="4"/>
  <c r="AM353" i="4"/>
  <c r="AN353" i="4"/>
  <c r="AO353" i="4" s="1"/>
  <c r="AM354" i="4"/>
  <c r="AO354" i="4" s="1"/>
  <c r="AN354" i="4"/>
  <c r="AM355" i="4"/>
  <c r="AN355" i="4"/>
  <c r="AO355" i="4" s="1"/>
  <c r="AM356" i="4"/>
  <c r="AN356" i="4"/>
  <c r="AO356" i="4"/>
  <c r="AM357" i="4"/>
  <c r="AN357" i="4"/>
  <c r="AO357" i="4" s="1"/>
  <c r="AM358" i="4"/>
  <c r="AN358" i="4"/>
  <c r="AO358" i="4"/>
  <c r="AM359" i="4"/>
  <c r="AN359" i="4"/>
  <c r="AO359" i="4" s="1"/>
  <c r="AM360" i="4"/>
  <c r="AO360" i="4" s="1"/>
  <c r="AN360" i="4"/>
  <c r="AM361" i="4"/>
  <c r="AN361" i="4"/>
  <c r="AO361" i="4" s="1"/>
  <c r="AM362" i="4"/>
  <c r="AO362" i="4" s="1"/>
  <c r="AN362" i="4"/>
  <c r="AM363" i="4"/>
  <c r="AN363" i="4"/>
  <c r="AO363" i="4" s="1"/>
  <c r="AM364" i="4"/>
  <c r="AN364" i="4"/>
  <c r="AO364" i="4"/>
  <c r="AM365" i="4"/>
  <c r="AN365" i="4"/>
  <c r="AO365" i="4" s="1"/>
  <c r="AM366" i="4"/>
  <c r="AN366" i="4"/>
  <c r="AO366" i="4"/>
  <c r="AM367" i="4"/>
  <c r="AN367" i="4"/>
  <c r="AO367" i="4" s="1"/>
  <c r="AM368" i="4"/>
  <c r="AO368" i="4" s="1"/>
  <c r="AN368" i="4"/>
  <c r="AM369" i="4"/>
  <c r="AN369" i="4"/>
  <c r="AO369" i="4" s="1"/>
  <c r="AM370" i="4"/>
  <c r="AO370" i="4" s="1"/>
  <c r="AN370" i="4"/>
  <c r="AM371" i="4"/>
  <c r="AN371" i="4"/>
  <c r="AO371" i="4" s="1"/>
  <c r="AM372" i="4"/>
  <c r="AN372" i="4"/>
  <c r="AO372" i="4"/>
  <c r="AM373" i="4"/>
  <c r="AN373" i="4"/>
  <c r="AO373" i="4" s="1"/>
  <c r="AM374" i="4"/>
  <c r="AN374" i="4"/>
  <c r="AO374" i="4"/>
  <c r="AM375" i="4"/>
  <c r="AN375" i="4"/>
  <c r="AO375" i="4" s="1"/>
  <c r="AM376" i="4"/>
  <c r="AO376" i="4" s="1"/>
  <c r="AN376" i="4"/>
  <c r="AM377" i="4"/>
  <c r="AN377" i="4"/>
  <c r="AO377" i="4" s="1"/>
  <c r="AM378" i="4"/>
  <c r="AO378" i="4" s="1"/>
  <c r="AN378" i="4"/>
  <c r="AM379" i="4"/>
  <c r="AN379" i="4"/>
  <c r="AO379" i="4" s="1"/>
  <c r="AM380" i="4"/>
  <c r="AN380" i="4"/>
  <c r="AO380" i="4"/>
  <c r="AM381" i="4"/>
  <c r="AN381" i="4"/>
  <c r="AO381" i="4" s="1"/>
  <c r="AM382" i="4"/>
  <c r="AN382" i="4"/>
  <c r="AO382" i="4"/>
  <c r="AM383" i="4"/>
  <c r="AN383" i="4"/>
  <c r="AO383" i="4" s="1"/>
  <c r="AM384" i="4"/>
  <c r="AO384" i="4" s="1"/>
  <c r="AN384" i="4"/>
  <c r="AM385" i="4"/>
  <c r="AN385" i="4"/>
  <c r="AO385" i="4" s="1"/>
  <c r="AM386" i="4"/>
  <c r="AO386" i="4" s="1"/>
  <c r="AN386" i="4"/>
  <c r="AM387" i="4"/>
  <c r="AN387" i="4"/>
  <c r="AO387" i="4" s="1"/>
  <c r="AM388" i="4"/>
  <c r="AN388" i="4"/>
  <c r="AO388" i="4"/>
  <c r="AM389" i="4"/>
  <c r="AN389" i="4"/>
  <c r="AO389" i="4" s="1"/>
  <c r="AM390" i="4"/>
  <c r="AN390" i="4"/>
  <c r="AO390" i="4"/>
  <c r="AM391" i="4"/>
  <c r="AN391" i="4"/>
  <c r="AO391" i="4" s="1"/>
  <c r="AM392" i="4"/>
  <c r="AO392" i="4" s="1"/>
  <c r="AN392" i="4"/>
  <c r="AM393" i="4"/>
  <c r="AN393" i="4"/>
  <c r="AO393" i="4" s="1"/>
  <c r="AM394" i="4"/>
  <c r="AO394" i="4" s="1"/>
  <c r="AN394" i="4"/>
  <c r="AM395" i="4"/>
  <c r="AN395" i="4"/>
  <c r="AO395" i="4" s="1"/>
  <c r="AM396" i="4"/>
  <c r="AN396" i="4"/>
  <c r="AO396" i="4"/>
  <c r="AM397" i="4"/>
  <c r="AN397" i="4"/>
  <c r="AO397" i="4" s="1"/>
  <c r="AM398" i="4"/>
  <c r="AO398" i="4" s="1"/>
  <c r="AN398" i="4"/>
  <c r="AM399" i="4"/>
  <c r="AN399" i="4"/>
  <c r="AO399" i="4" s="1"/>
  <c r="AM400" i="4"/>
  <c r="AO400" i="4" s="1"/>
  <c r="AN400" i="4"/>
  <c r="AM401" i="4"/>
  <c r="AN401" i="4"/>
  <c r="AO401" i="4" s="1"/>
  <c r="AM402" i="4"/>
  <c r="AO402" i="4" s="1"/>
  <c r="AN402" i="4"/>
  <c r="AM403" i="4"/>
  <c r="AN403" i="4"/>
  <c r="AO403" i="4" s="1"/>
  <c r="AM404" i="4"/>
  <c r="AN404" i="4"/>
  <c r="AO404" i="4"/>
  <c r="AM405" i="4"/>
  <c r="AN405" i="4"/>
  <c r="AO405" i="4" s="1"/>
  <c r="AM406" i="4"/>
  <c r="AO406" i="4" s="1"/>
  <c r="AN406" i="4"/>
  <c r="AM407" i="4"/>
  <c r="AN407" i="4"/>
  <c r="AO407" i="4" s="1"/>
  <c r="AM408" i="4"/>
  <c r="AO408" i="4" s="1"/>
  <c r="AN408" i="4"/>
  <c r="AM409" i="4"/>
  <c r="AN409" i="4"/>
  <c r="AO409" i="4" s="1"/>
  <c r="AM410" i="4"/>
  <c r="AO410" i="4" s="1"/>
  <c r="AN410" i="4"/>
  <c r="AM411" i="4"/>
  <c r="AN411" i="4"/>
  <c r="AO411" i="4" s="1"/>
  <c r="AM412" i="4"/>
  <c r="AN412" i="4"/>
  <c r="AO412" i="4"/>
  <c r="AM413" i="4"/>
  <c r="AN413" i="4"/>
  <c r="AO413" i="4" s="1"/>
  <c r="AM414" i="4"/>
  <c r="AO414" i="4" s="1"/>
  <c r="AN414" i="4"/>
  <c r="AM415" i="4"/>
  <c r="AN415" i="4"/>
  <c r="AO415" i="4" s="1"/>
  <c r="AM2" i="4"/>
  <c r="AN2" i="4"/>
  <c r="AO2" i="4" s="1"/>
  <c r="AJ3" i="5"/>
  <c r="AL3" i="5"/>
  <c r="AM3" i="5"/>
  <c r="AN3" i="5"/>
  <c r="AJ4" i="5"/>
  <c r="AL4" i="5"/>
  <c r="AM4" i="5"/>
  <c r="AN4" i="5"/>
  <c r="AJ5" i="5"/>
  <c r="AL5" i="5"/>
  <c r="AM5" i="5"/>
  <c r="AN5" i="5"/>
  <c r="AJ6" i="5"/>
  <c r="AL6" i="5"/>
  <c r="AM6" i="5"/>
  <c r="AN6" i="5"/>
  <c r="AJ7" i="5"/>
  <c r="AL7" i="5"/>
  <c r="AM7" i="5"/>
  <c r="AN7" i="5"/>
  <c r="AJ8" i="5"/>
  <c r="AL8" i="5"/>
  <c r="AM8" i="5"/>
  <c r="AN8" i="5"/>
  <c r="AJ9" i="5"/>
  <c r="AL9" i="5"/>
  <c r="AM9" i="5"/>
  <c r="AN9" i="5"/>
  <c r="AJ10" i="5"/>
  <c r="AL10" i="5"/>
  <c r="AM10" i="5"/>
  <c r="AN10" i="5"/>
  <c r="AJ11" i="5"/>
  <c r="AL11" i="5"/>
  <c r="AM11" i="5"/>
  <c r="AN11" i="5"/>
  <c r="AJ12" i="5"/>
  <c r="AL12" i="5"/>
  <c r="AM12" i="5"/>
  <c r="AN12" i="5"/>
  <c r="AJ13" i="5"/>
  <c r="AL13" i="5"/>
  <c r="AM13" i="5"/>
  <c r="AN13" i="5"/>
  <c r="AJ14" i="5"/>
  <c r="AL14" i="5"/>
  <c r="AM14" i="5"/>
  <c r="AN14" i="5"/>
  <c r="AJ15" i="5"/>
  <c r="AL15" i="5"/>
  <c r="AM15" i="5"/>
  <c r="AN15" i="5"/>
  <c r="AJ16" i="5"/>
  <c r="AL16" i="5"/>
  <c r="AM16" i="5"/>
  <c r="AN16" i="5"/>
  <c r="AJ17" i="5"/>
  <c r="AL17" i="5"/>
  <c r="AM17" i="5"/>
  <c r="AN17" i="5"/>
  <c r="AJ18" i="5"/>
  <c r="AL18" i="5"/>
  <c r="AM18" i="5"/>
  <c r="AN18" i="5"/>
  <c r="AJ19" i="5"/>
  <c r="AL19" i="5"/>
  <c r="AM19" i="5"/>
  <c r="AN19" i="5"/>
  <c r="AJ20" i="5"/>
  <c r="AL20" i="5"/>
  <c r="AM20" i="5"/>
  <c r="AN20" i="5"/>
  <c r="AJ21" i="5"/>
  <c r="AL21" i="5"/>
  <c r="AM21" i="5"/>
  <c r="AN21" i="5"/>
  <c r="AJ22" i="5"/>
  <c r="AL22" i="5"/>
  <c r="AM22" i="5"/>
  <c r="AN22" i="5"/>
  <c r="AJ23" i="5"/>
  <c r="AL23" i="5"/>
  <c r="AM23" i="5"/>
  <c r="AN23" i="5"/>
  <c r="AJ24" i="5"/>
  <c r="AL24" i="5"/>
  <c r="AM24" i="5"/>
  <c r="AN24" i="5"/>
  <c r="AJ25" i="5"/>
  <c r="AL25" i="5"/>
  <c r="AM25" i="5"/>
  <c r="AN25" i="5"/>
  <c r="AJ26" i="5"/>
  <c r="AL26" i="5"/>
  <c r="AM26" i="5"/>
  <c r="AN26" i="5"/>
  <c r="AJ27" i="5"/>
  <c r="AL27" i="5"/>
  <c r="AM27" i="5"/>
  <c r="AN27" i="5"/>
  <c r="AJ28" i="5"/>
  <c r="AL28" i="5"/>
  <c r="AM28" i="5"/>
  <c r="AN28" i="5"/>
  <c r="AJ29" i="5"/>
  <c r="AL29" i="5"/>
  <c r="AM29" i="5"/>
  <c r="AN29" i="5"/>
  <c r="AJ30" i="5"/>
  <c r="AL30" i="5"/>
  <c r="AM30" i="5"/>
  <c r="AN30" i="5"/>
  <c r="AJ31" i="5"/>
  <c r="AL31" i="5"/>
  <c r="AM31" i="5"/>
  <c r="AN31" i="5"/>
  <c r="AJ32" i="5"/>
  <c r="AL32" i="5"/>
  <c r="AM32" i="5"/>
  <c r="AN32" i="5"/>
  <c r="AJ33" i="5"/>
  <c r="AL33" i="5"/>
  <c r="AM33" i="5"/>
  <c r="AN33" i="5"/>
  <c r="AJ34" i="5"/>
  <c r="AL34" i="5"/>
  <c r="AM34" i="5"/>
  <c r="AN34" i="5"/>
  <c r="AJ35" i="5"/>
  <c r="AL35" i="5"/>
  <c r="AM35" i="5"/>
  <c r="AN35" i="5"/>
  <c r="AJ36" i="5"/>
  <c r="AL36" i="5"/>
  <c r="AM36" i="5"/>
  <c r="AN36" i="5"/>
  <c r="AJ37" i="5"/>
  <c r="AL37" i="5"/>
  <c r="AM37" i="5"/>
  <c r="AN37" i="5"/>
  <c r="AJ38" i="5"/>
  <c r="AL38" i="5"/>
  <c r="AM38" i="5"/>
  <c r="AN38" i="5"/>
  <c r="AJ39" i="5"/>
  <c r="AL39" i="5"/>
  <c r="AM39" i="5"/>
  <c r="AN39" i="5"/>
  <c r="AJ40" i="5"/>
  <c r="AL40" i="5"/>
  <c r="AM40" i="5"/>
  <c r="AN40" i="5"/>
  <c r="AJ41" i="5"/>
  <c r="AL41" i="5"/>
  <c r="AM41" i="5"/>
  <c r="AN41" i="5"/>
  <c r="AJ42" i="5"/>
  <c r="AL42" i="5"/>
  <c r="AM42" i="5"/>
  <c r="AN42" i="5"/>
  <c r="AJ43" i="5"/>
  <c r="AL43" i="5"/>
  <c r="AM43" i="5"/>
  <c r="AN43" i="5"/>
  <c r="AJ44" i="5"/>
  <c r="AL44" i="5"/>
  <c r="AM44" i="5"/>
  <c r="AN44" i="5"/>
  <c r="AJ45" i="5"/>
  <c r="AL45" i="5"/>
  <c r="AM45" i="5"/>
  <c r="AN45" i="5"/>
  <c r="AJ46" i="5"/>
  <c r="AL46" i="5"/>
  <c r="AM46" i="5"/>
  <c r="AN46" i="5"/>
  <c r="AJ47" i="5"/>
  <c r="AL47" i="5"/>
  <c r="AM47" i="5"/>
  <c r="AN47" i="5"/>
  <c r="AJ48" i="5"/>
  <c r="AL48" i="5"/>
  <c r="AM48" i="5"/>
  <c r="AN48" i="5"/>
  <c r="AJ49" i="5"/>
  <c r="AL49" i="5"/>
  <c r="AM49" i="5"/>
  <c r="AN49" i="5"/>
  <c r="AJ50" i="5"/>
  <c r="AL50" i="5"/>
  <c r="AM50" i="5"/>
  <c r="AN50" i="5"/>
  <c r="AJ51" i="5"/>
  <c r="AL51" i="5"/>
  <c r="AM51" i="5"/>
  <c r="AN51" i="5"/>
  <c r="AJ52" i="5"/>
  <c r="AL52" i="5"/>
  <c r="AM52" i="5"/>
  <c r="AN52" i="5"/>
  <c r="AJ53" i="5"/>
  <c r="AL53" i="5"/>
  <c r="AM53" i="5"/>
  <c r="AN53" i="5"/>
  <c r="AJ54" i="5"/>
  <c r="AL54" i="5"/>
  <c r="AM54" i="5"/>
  <c r="AN54" i="5"/>
  <c r="AJ55" i="5"/>
  <c r="AL55" i="5"/>
  <c r="AM55" i="5"/>
  <c r="AN55" i="5"/>
  <c r="AJ56" i="5"/>
  <c r="AL56" i="5"/>
  <c r="AM56" i="5"/>
  <c r="AN56" i="5"/>
  <c r="AJ57" i="5"/>
  <c r="AL57" i="5"/>
  <c r="AM57" i="5"/>
  <c r="AN57" i="5"/>
  <c r="AJ58" i="5"/>
  <c r="AL58" i="5"/>
  <c r="AM58" i="5"/>
  <c r="AN58" i="5"/>
  <c r="AJ59" i="5"/>
  <c r="AL59" i="5"/>
  <c r="AM59" i="5"/>
  <c r="AN59" i="5"/>
  <c r="AJ60" i="5"/>
  <c r="AL60" i="5"/>
  <c r="AM60" i="5"/>
  <c r="AN60" i="5"/>
  <c r="AJ61" i="5"/>
  <c r="AL61" i="5"/>
  <c r="AM61" i="5"/>
  <c r="AN61" i="5"/>
  <c r="AJ62" i="5"/>
  <c r="AL62" i="5"/>
  <c r="AM62" i="5"/>
  <c r="AN62" i="5"/>
  <c r="AJ63" i="5"/>
  <c r="AL63" i="5"/>
  <c r="AM63" i="5"/>
  <c r="AN63" i="5"/>
  <c r="AJ64" i="5"/>
  <c r="AL64" i="5"/>
  <c r="AM64" i="5"/>
  <c r="AN64" i="5"/>
  <c r="AJ65" i="5"/>
  <c r="AL65" i="5"/>
  <c r="AM65" i="5"/>
  <c r="AN65" i="5"/>
  <c r="AJ66" i="5"/>
  <c r="AL66" i="5"/>
  <c r="AM66" i="5"/>
  <c r="AN66" i="5"/>
  <c r="AJ67" i="5"/>
  <c r="AL67" i="5"/>
  <c r="AM67" i="5"/>
  <c r="AN67" i="5"/>
  <c r="AJ68" i="5"/>
  <c r="AL68" i="5"/>
  <c r="AM68" i="5"/>
  <c r="AN68" i="5"/>
  <c r="AJ69" i="5"/>
  <c r="AL69" i="5"/>
  <c r="AM69" i="5"/>
  <c r="AN69" i="5"/>
  <c r="AJ70" i="5"/>
  <c r="AL70" i="5"/>
  <c r="AM70" i="5"/>
  <c r="AN70" i="5"/>
  <c r="AJ71" i="5"/>
  <c r="AL71" i="5"/>
  <c r="AM71" i="5"/>
  <c r="AN71" i="5"/>
  <c r="AJ72" i="5"/>
  <c r="AL72" i="5"/>
  <c r="AM72" i="5"/>
  <c r="AN72" i="5"/>
  <c r="AJ73" i="5"/>
  <c r="AL73" i="5"/>
  <c r="AM73" i="5"/>
  <c r="AN73" i="5"/>
  <c r="AJ74" i="5"/>
  <c r="AL74" i="5"/>
  <c r="AM74" i="5"/>
  <c r="AN74" i="5"/>
  <c r="AJ75" i="5"/>
  <c r="AL75" i="5"/>
  <c r="AM75" i="5"/>
  <c r="AN75" i="5"/>
  <c r="AJ76" i="5"/>
  <c r="AL76" i="5"/>
  <c r="AM76" i="5"/>
  <c r="AN76" i="5"/>
  <c r="AJ77" i="5"/>
  <c r="AL77" i="5"/>
  <c r="AM77" i="5"/>
  <c r="AN77" i="5"/>
  <c r="AJ78" i="5"/>
  <c r="AL78" i="5"/>
  <c r="AM78" i="5"/>
  <c r="AN78" i="5"/>
  <c r="AJ79" i="5"/>
  <c r="AL79" i="5"/>
  <c r="AM79" i="5"/>
  <c r="AN79" i="5"/>
  <c r="AJ80" i="5"/>
  <c r="AL80" i="5"/>
  <c r="AM80" i="5"/>
  <c r="AN80" i="5"/>
  <c r="AJ81" i="5"/>
  <c r="AL81" i="5"/>
  <c r="AM81" i="5"/>
  <c r="AN81" i="5"/>
  <c r="AJ82" i="5"/>
  <c r="AL82" i="5"/>
  <c r="AM82" i="5"/>
  <c r="AN82" i="5"/>
  <c r="AJ83" i="5"/>
  <c r="AL83" i="5"/>
  <c r="AM83" i="5"/>
  <c r="AN83" i="5"/>
  <c r="AJ84" i="5"/>
  <c r="AL84" i="5"/>
  <c r="AM84" i="5"/>
  <c r="AN84" i="5"/>
  <c r="AJ85" i="5"/>
  <c r="AL85" i="5"/>
  <c r="AM85" i="5"/>
  <c r="AN85" i="5"/>
  <c r="AJ86" i="5"/>
  <c r="AL86" i="5"/>
  <c r="AM86" i="5"/>
  <c r="AN86" i="5"/>
  <c r="AJ87" i="5"/>
  <c r="AL87" i="5"/>
  <c r="AM87" i="5"/>
  <c r="AN87" i="5"/>
  <c r="AJ88" i="5"/>
  <c r="AL88" i="5"/>
  <c r="AM88" i="5"/>
  <c r="AN88" i="5"/>
  <c r="AJ89" i="5"/>
  <c r="AL89" i="5"/>
  <c r="AM89" i="5"/>
  <c r="AN89" i="5"/>
  <c r="AJ90" i="5"/>
  <c r="AL90" i="5"/>
  <c r="AM90" i="5"/>
  <c r="AN90" i="5"/>
  <c r="AJ91" i="5"/>
  <c r="AL91" i="5"/>
  <c r="AM91" i="5"/>
  <c r="AN91" i="5"/>
  <c r="AJ92" i="5"/>
  <c r="AL92" i="5"/>
  <c r="AM92" i="5"/>
  <c r="AN92" i="5"/>
  <c r="AJ93" i="5"/>
  <c r="AL93" i="5"/>
  <c r="AM93" i="5"/>
  <c r="AN93" i="5"/>
  <c r="AJ94" i="5"/>
  <c r="AL94" i="5"/>
  <c r="AM94" i="5"/>
  <c r="AN94" i="5"/>
  <c r="AJ95" i="5"/>
  <c r="AL95" i="5"/>
  <c r="AM95" i="5"/>
  <c r="AN95" i="5"/>
  <c r="AJ96" i="5"/>
  <c r="AL96" i="5"/>
  <c r="AM96" i="5"/>
  <c r="AN96" i="5"/>
  <c r="AJ97" i="5"/>
  <c r="AL97" i="5"/>
  <c r="AM97" i="5"/>
  <c r="AN97" i="5"/>
  <c r="AJ98" i="5"/>
  <c r="AL98" i="5"/>
  <c r="AM98" i="5"/>
  <c r="AN98" i="5"/>
  <c r="AJ99" i="5"/>
  <c r="AL99" i="5"/>
  <c r="AM99" i="5"/>
  <c r="AN99" i="5"/>
  <c r="AJ100" i="5"/>
  <c r="AL100" i="5"/>
  <c r="AM100" i="5"/>
  <c r="AN100" i="5"/>
  <c r="AJ101" i="5"/>
  <c r="AL101" i="5"/>
  <c r="AM101" i="5"/>
  <c r="AN101" i="5"/>
  <c r="AJ102" i="5"/>
  <c r="AL102" i="5"/>
  <c r="AM102" i="5"/>
  <c r="AN102" i="5" s="1"/>
  <c r="AJ103" i="5"/>
  <c r="AL103" i="5"/>
  <c r="AM103" i="5"/>
  <c r="AN103" i="5"/>
  <c r="AJ104" i="5"/>
  <c r="AL104" i="5"/>
  <c r="AM104" i="5"/>
  <c r="AN104" i="5"/>
  <c r="AJ105" i="5"/>
  <c r="AL105" i="5"/>
  <c r="AM105" i="5"/>
  <c r="AN105" i="5"/>
  <c r="AJ106" i="5"/>
  <c r="AL106" i="5"/>
  <c r="AM106" i="5"/>
  <c r="AN106" i="5"/>
  <c r="AJ107" i="5"/>
  <c r="AL107" i="5"/>
  <c r="AM107" i="5"/>
  <c r="AN107" i="5"/>
  <c r="AJ108" i="5"/>
  <c r="AL108" i="5"/>
  <c r="AM108" i="5"/>
  <c r="AN108" i="5"/>
  <c r="AJ109" i="5"/>
  <c r="AL109" i="5"/>
  <c r="AM109" i="5"/>
  <c r="AN109" i="5"/>
  <c r="AJ110" i="5"/>
  <c r="AL110" i="5"/>
  <c r="AM110" i="5"/>
  <c r="AN110" i="5"/>
  <c r="AJ111" i="5"/>
  <c r="AL111" i="5"/>
  <c r="AM111" i="5"/>
  <c r="AN111" i="5"/>
  <c r="AJ112" i="5"/>
  <c r="AL112" i="5"/>
  <c r="AM112" i="5"/>
  <c r="AN112" i="5"/>
  <c r="AJ113" i="5"/>
  <c r="AL113" i="5"/>
  <c r="AM113" i="5"/>
  <c r="AN113" i="5"/>
  <c r="AJ114" i="5"/>
  <c r="AL114" i="5"/>
  <c r="AM114" i="5"/>
  <c r="AN114" i="5"/>
  <c r="AJ115" i="5"/>
  <c r="AL115" i="5"/>
  <c r="AM115" i="5"/>
  <c r="AN115" i="5"/>
  <c r="AJ116" i="5"/>
  <c r="AL116" i="5"/>
  <c r="AM116" i="5"/>
  <c r="AN116" i="5"/>
  <c r="AJ117" i="5"/>
  <c r="AL117" i="5"/>
  <c r="AM117" i="5"/>
  <c r="AN117" i="5"/>
  <c r="AJ118" i="5"/>
  <c r="AL118" i="5"/>
  <c r="AM118" i="5"/>
  <c r="AN118" i="5"/>
  <c r="AJ119" i="5"/>
  <c r="AL119" i="5"/>
  <c r="AM119" i="5"/>
  <c r="AN119" i="5"/>
  <c r="AJ120" i="5"/>
  <c r="AL120" i="5"/>
  <c r="AM120" i="5"/>
  <c r="AN120" i="5"/>
  <c r="AJ121" i="5"/>
  <c r="AL121" i="5"/>
  <c r="AM121" i="5"/>
  <c r="AN121" i="5"/>
  <c r="AJ122" i="5"/>
  <c r="AL122" i="5"/>
  <c r="AM122" i="5"/>
  <c r="AN122" i="5"/>
  <c r="AJ123" i="5"/>
  <c r="AL123" i="5"/>
  <c r="AM123" i="5"/>
  <c r="AN123" i="5"/>
  <c r="AJ124" i="5"/>
  <c r="AL124" i="5"/>
  <c r="AM124" i="5"/>
  <c r="AN124" i="5"/>
  <c r="AJ125" i="5"/>
  <c r="AL125" i="5"/>
  <c r="AM125" i="5"/>
  <c r="AN125" i="5"/>
  <c r="AJ126" i="5"/>
  <c r="AL126" i="5"/>
  <c r="AM126" i="5"/>
  <c r="AN126" i="5"/>
  <c r="AJ127" i="5"/>
  <c r="AL127" i="5"/>
  <c r="AM127" i="5"/>
  <c r="AN127" i="5"/>
  <c r="AJ128" i="5"/>
  <c r="AL128" i="5"/>
  <c r="AM128" i="5"/>
  <c r="AN128" i="5"/>
  <c r="AJ129" i="5"/>
  <c r="AL129" i="5"/>
  <c r="AM129" i="5"/>
  <c r="AN129" i="5"/>
  <c r="AJ130" i="5"/>
  <c r="AL130" i="5"/>
  <c r="AM130" i="5"/>
  <c r="AN130" i="5"/>
  <c r="AJ131" i="5"/>
  <c r="AL131" i="5"/>
  <c r="AM131" i="5"/>
  <c r="AN131" i="5"/>
  <c r="AJ132" i="5"/>
  <c r="AL132" i="5"/>
  <c r="AM132" i="5"/>
  <c r="AN132" i="5"/>
  <c r="AJ133" i="5"/>
  <c r="AL133" i="5"/>
  <c r="AM133" i="5"/>
  <c r="AN133" i="5"/>
  <c r="AJ134" i="5"/>
  <c r="AL134" i="5"/>
  <c r="AM134" i="5"/>
  <c r="AN134" i="5"/>
  <c r="AJ135" i="5"/>
  <c r="AL135" i="5"/>
  <c r="AM135" i="5"/>
  <c r="AN135" i="5"/>
  <c r="AJ136" i="5"/>
  <c r="AL136" i="5"/>
  <c r="AM136" i="5"/>
  <c r="AN136" i="5"/>
  <c r="AJ137" i="5"/>
  <c r="AL137" i="5"/>
  <c r="AM137" i="5"/>
  <c r="AN137" i="5"/>
  <c r="AJ138" i="5"/>
  <c r="AL138" i="5"/>
  <c r="AM138" i="5"/>
  <c r="AN138" i="5"/>
  <c r="AJ139" i="5"/>
  <c r="AL139" i="5"/>
  <c r="AM139" i="5"/>
  <c r="AN139" i="5"/>
  <c r="AJ140" i="5"/>
  <c r="AL140" i="5"/>
  <c r="AM140" i="5"/>
  <c r="AN140" i="5"/>
  <c r="AJ141" i="5"/>
  <c r="AL141" i="5"/>
  <c r="AM141" i="5"/>
  <c r="AN141" i="5"/>
  <c r="AJ142" i="5"/>
  <c r="AL142" i="5"/>
  <c r="AM142" i="5"/>
  <c r="AN142" i="5"/>
  <c r="AJ143" i="5"/>
  <c r="AL143" i="5"/>
  <c r="AM143" i="5"/>
  <c r="AN143" i="5"/>
  <c r="AJ144" i="5"/>
  <c r="AL144" i="5"/>
  <c r="AM144" i="5"/>
  <c r="AN144" i="5"/>
  <c r="AJ145" i="5"/>
  <c r="AL145" i="5"/>
  <c r="AM145" i="5"/>
  <c r="AN145" i="5"/>
  <c r="AJ146" i="5"/>
  <c r="AL146" i="5"/>
  <c r="AM146" i="5"/>
  <c r="AN146" i="5"/>
  <c r="AJ147" i="5"/>
  <c r="AL147" i="5"/>
  <c r="AM147" i="5"/>
  <c r="AN147" i="5"/>
  <c r="AJ148" i="5"/>
  <c r="AL148" i="5"/>
  <c r="AM148" i="5"/>
  <c r="AN148" i="5"/>
  <c r="AJ149" i="5"/>
  <c r="AL149" i="5"/>
  <c r="AM149" i="5"/>
  <c r="AN149" i="5"/>
  <c r="AJ150" i="5"/>
  <c r="AL150" i="5"/>
  <c r="AM150" i="5"/>
  <c r="AN150" i="5"/>
  <c r="AJ151" i="5"/>
  <c r="AL151" i="5"/>
  <c r="AM151" i="5"/>
  <c r="AN151" i="5"/>
  <c r="AJ152" i="5"/>
  <c r="AL152" i="5"/>
  <c r="AM152" i="5"/>
  <c r="AN152" i="5"/>
  <c r="AJ153" i="5"/>
  <c r="AL153" i="5"/>
  <c r="AM153" i="5"/>
  <c r="AN153" i="5"/>
  <c r="AJ154" i="5"/>
  <c r="AL154" i="5"/>
  <c r="AM154" i="5"/>
  <c r="AN154" i="5"/>
  <c r="AJ155" i="5"/>
  <c r="AL155" i="5"/>
  <c r="AM155" i="5"/>
  <c r="AN155" i="5"/>
  <c r="AJ156" i="5"/>
  <c r="AL156" i="5"/>
  <c r="AM156" i="5"/>
  <c r="AN156" i="5"/>
  <c r="AJ157" i="5"/>
  <c r="AL157" i="5"/>
  <c r="AM157" i="5"/>
  <c r="AN157" i="5"/>
  <c r="AJ158" i="5"/>
  <c r="AL158" i="5"/>
  <c r="AM158" i="5"/>
  <c r="AN158" i="5"/>
  <c r="AJ159" i="5"/>
  <c r="AL159" i="5"/>
  <c r="AM159" i="5"/>
  <c r="AN159" i="5"/>
  <c r="AJ160" i="5"/>
  <c r="AL160" i="5"/>
  <c r="AM160" i="5"/>
  <c r="AN160" i="5"/>
  <c r="AJ161" i="5"/>
  <c r="AL161" i="5"/>
  <c r="AM161" i="5"/>
  <c r="AN161" i="5"/>
  <c r="AJ162" i="5"/>
  <c r="AL162" i="5"/>
  <c r="AM162" i="5"/>
  <c r="AN162" i="5"/>
  <c r="AJ163" i="5"/>
  <c r="AL163" i="5"/>
  <c r="AM163" i="5"/>
  <c r="AN163" i="5"/>
  <c r="AJ164" i="5"/>
  <c r="AL164" i="5"/>
  <c r="AM164" i="5"/>
  <c r="AN164" i="5"/>
  <c r="AJ165" i="5"/>
  <c r="AL165" i="5"/>
  <c r="AM165" i="5"/>
  <c r="AN165" i="5"/>
  <c r="AJ166" i="5"/>
  <c r="AL166" i="5"/>
  <c r="AM166" i="5"/>
  <c r="AN166" i="5"/>
  <c r="AJ167" i="5"/>
  <c r="AL167" i="5"/>
  <c r="AM167" i="5"/>
  <c r="AN167" i="5"/>
  <c r="AJ168" i="5"/>
  <c r="AL168" i="5"/>
  <c r="AM168" i="5"/>
  <c r="AN168" i="5"/>
  <c r="AJ169" i="5"/>
  <c r="AL169" i="5"/>
  <c r="AM169" i="5"/>
  <c r="AN169" i="5"/>
  <c r="AJ170" i="5"/>
  <c r="AL170" i="5"/>
  <c r="AM170" i="5"/>
  <c r="AN170" i="5"/>
  <c r="AJ171" i="5"/>
  <c r="AL171" i="5"/>
  <c r="AM171" i="5"/>
  <c r="AN171" i="5"/>
  <c r="AJ172" i="5"/>
  <c r="AL172" i="5"/>
  <c r="AM172" i="5"/>
  <c r="AN172" i="5"/>
  <c r="AJ173" i="5"/>
  <c r="AL173" i="5"/>
  <c r="AM173" i="5"/>
  <c r="AN173" i="5"/>
  <c r="AJ174" i="5"/>
  <c r="AL174" i="5"/>
  <c r="AM174" i="5"/>
  <c r="AN174" i="5"/>
  <c r="AJ175" i="5"/>
  <c r="AL175" i="5"/>
  <c r="AM175" i="5"/>
  <c r="AN175" i="5"/>
  <c r="AJ176" i="5"/>
  <c r="AL176" i="5"/>
  <c r="AM176" i="5"/>
  <c r="AN176" i="5"/>
  <c r="AJ177" i="5"/>
  <c r="AL177" i="5"/>
  <c r="AM177" i="5"/>
  <c r="AN177" i="5"/>
  <c r="AJ178" i="5"/>
  <c r="AL178" i="5"/>
  <c r="AM178" i="5"/>
  <c r="AN178" i="5"/>
  <c r="AJ179" i="5"/>
  <c r="AL179" i="5"/>
  <c r="AM179" i="5"/>
  <c r="AN179" i="5"/>
  <c r="AJ180" i="5"/>
  <c r="AL180" i="5"/>
  <c r="AM180" i="5"/>
  <c r="AN180" i="5"/>
  <c r="AJ181" i="5"/>
  <c r="AL181" i="5"/>
  <c r="AM181" i="5"/>
  <c r="AN181" i="5"/>
  <c r="AJ182" i="5"/>
  <c r="AL182" i="5"/>
  <c r="AM182" i="5"/>
  <c r="AN182" i="5"/>
  <c r="AJ183" i="5"/>
  <c r="AL183" i="5"/>
  <c r="AM183" i="5"/>
  <c r="AN183" i="5"/>
  <c r="AJ184" i="5"/>
  <c r="AL184" i="5"/>
  <c r="AM184" i="5"/>
  <c r="AN184" i="5"/>
  <c r="AJ185" i="5"/>
  <c r="AL185" i="5"/>
  <c r="AM185" i="5"/>
  <c r="AN185" i="5"/>
  <c r="AJ186" i="5"/>
  <c r="AL186" i="5"/>
  <c r="AM186" i="5"/>
  <c r="AN186" i="5"/>
  <c r="AJ187" i="5"/>
  <c r="AL187" i="5"/>
  <c r="AM187" i="5"/>
  <c r="AN187" i="5"/>
  <c r="AJ188" i="5"/>
  <c r="AL188" i="5"/>
  <c r="AM188" i="5"/>
  <c r="AN188" i="5"/>
  <c r="AJ189" i="5"/>
  <c r="AL189" i="5"/>
  <c r="AM189" i="5"/>
  <c r="AN189" i="5"/>
  <c r="AJ190" i="5"/>
  <c r="AL190" i="5"/>
  <c r="AM190" i="5"/>
  <c r="AN190" i="5"/>
  <c r="AJ191" i="5"/>
  <c r="AL191" i="5"/>
  <c r="AM191" i="5"/>
  <c r="AN191" i="5"/>
  <c r="AJ192" i="5"/>
  <c r="AL192" i="5"/>
  <c r="AM192" i="5"/>
  <c r="AN192" i="5"/>
  <c r="AJ193" i="5"/>
  <c r="AL193" i="5"/>
  <c r="AM193" i="5"/>
  <c r="AN193" i="5"/>
  <c r="AJ194" i="5"/>
  <c r="AL194" i="5"/>
  <c r="AM194" i="5"/>
  <c r="AN194" i="5"/>
  <c r="AJ195" i="5"/>
  <c r="AL195" i="5"/>
  <c r="AM195" i="5"/>
  <c r="AN195" i="5"/>
  <c r="AJ196" i="5"/>
  <c r="AL196" i="5"/>
  <c r="AM196" i="5"/>
  <c r="AN196" i="5"/>
  <c r="AJ197" i="5"/>
  <c r="AL197" i="5"/>
  <c r="AM197" i="5"/>
  <c r="AN197" i="5"/>
  <c r="AJ198" i="5"/>
  <c r="AL198" i="5"/>
  <c r="AM198" i="5"/>
  <c r="AN198" i="5"/>
  <c r="AJ199" i="5"/>
  <c r="AL199" i="5"/>
  <c r="AM199" i="5"/>
  <c r="AN199" i="5"/>
  <c r="AJ200" i="5"/>
  <c r="AL200" i="5"/>
  <c r="AM200" i="5"/>
  <c r="AN200" i="5"/>
  <c r="AJ201" i="5"/>
  <c r="AL201" i="5"/>
  <c r="AM201" i="5"/>
  <c r="AN201" i="5"/>
  <c r="AJ202" i="5"/>
  <c r="AL202" i="5"/>
  <c r="AM202" i="5"/>
  <c r="AN202" i="5"/>
  <c r="AJ203" i="5"/>
  <c r="AL203" i="5"/>
  <c r="AM203" i="5"/>
  <c r="AN203" i="5"/>
  <c r="AJ204" i="5"/>
  <c r="AL204" i="5"/>
  <c r="AM204" i="5"/>
  <c r="AN204" i="5"/>
  <c r="AJ205" i="5"/>
  <c r="AL205" i="5"/>
  <c r="AM205" i="5"/>
  <c r="AN205" i="5"/>
  <c r="AJ206" i="5"/>
  <c r="AL206" i="5"/>
  <c r="AM206" i="5"/>
  <c r="AN206" i="5"/>
  <c r="AJ207" i="5"/>
  <c r="AL207" i="5"/>
  <c r="AM207" i="5"/>
  <c r="AN207" i="5"/>
  <c r="AJ208" i="5"/>
  <c r="AL208" i="5"/>
  <c r="AM208" i="5"/>
  <c r="AN208" i="5"/>
  <c r="AJ209" i="5"/>
  <c r="AL209" i="5"/>
  <c r="AM209" i="5"/>
  <c r="AN209" i="5"/>
  <c r="AJ210" i="5"/>
  <c r="AL210" i="5"/>
  <c r="AM210" i="5"/>
  <c r="AN210" i="5"/>
  <c r="AJ211" i="5"/>
  <c r="AL211" i="5"/>
  <c r="AM211" i="5"/>
  <c r="AN211" i="5"/>
  <c r="AJ212" i="5"/>
  <c r="AL212" i="5"/>
  <c r="AM212" i="5"/>
  <c r="AN212" i="5"/>
  <c r="AJ213" i="5"/>
  <c r="AL213" i="5"/>
  <c r="AM213" i="5"/>
  <c r="AN213" i="5"/>
  <c r="AJ214" i="5"/>
  <c r="AL214" i="5"/>
  <c r="AM214" i="5"/>
  <c r="AN214" i="5"/>
  <c r="AJ215" i="5"/>
  <c r="AL215" i="5"/>
  <c r="AM215" i="5"/>
  <c r="AN215" i="5"/>
  <c r="AJ216" i="5"/>
  <c r="AL216" i="5"/>
  <c r="AM216" i="5"/>
  <c r="AN216" i="5"/>
  <c r="AJ217" i="5"/>
  <c r="AL217" i="5"/>
  <c r="AM217" i="5"/>
  <c r="AN217" i="5"/>
  <c r="AJ218" i="5"/>
  <c r="AL218" i="5"/>
  <c r="AM218" i="5"/>
  <c r="AN218" i="5"/>
  <c r="AJ219" i="5"/>
  <c r="AL219" i="5"/>
  <c r="AM219" i="5"/>
  <c r="AN219" i="5"/>
  <c r="AJ220" i="5"/>
  <c r="AL220" i="5"/>
  <c r="AM220" i="5"/>
  <c r="AN220" i="5"/>
  <c r="AJ221" i="5"/>
  <c r="AL221" i="5"/>
  <c r="AM221" i="5"/>
  <c r="AN221" i="5"/>
  <c r="AJ222" i="5"/>
  <c r="AL222" i="5"/>
  <c r="AM222" i="5"/>
  <c r="AN222" i="5"/>
  <c r="AJ223" i="5"/>
  <c r="AL223" i="5"/>
  <c r="AM223" i="5"/>
  <c r="AN223" i="5"/>
  <c r="AJ224" i="5"/>
  <c r="AL224" i="5"/>
  <c r="AM224" i="5"/>
  <c r="AN224" i="5"/>
  <c r="AJ225" i="5"/>
  <c r="AL225" i="5"/>
  <c r="AM225" i="5"/>
  <c r="AN225" i="5"/>
  <c r="AJ226" i="5"/>
  <c r="AL226" i="5"/>
  <c r="AM226" i="5"/>
  <c r="AN226" i="5"/>
  <c r="AJ227" i="5"/>
  <c r="AL227" i="5"/>
  <c r="AM227" i="5"/>
  <c r="AN227" i="5"/>
  <c r="AJ228" i="5"/>
  <c r="AL228" i="5"/>
  <c r="AM228" i="5"/>
  <c r="AN228" i="5"/>
  <c r="AJ229" i="5"/>
  <c r="AL229" i="5"/>
  <c r="AM229" i="5"/>
  <c r="AN229" i="5"/>
  <c r="AJ230" i="5"/>
  <c r="AL230" i="5"/>
  <c r="AM230" i="5"/>
  <c r="AN230" i="5"/>
  <c r="AJ231" i="5"/>
  <c r="AL231" i="5"/>
  <c r="AM231" i="5"/>
  <c r="AN231" i="5"/>
  <c r="AJ232" i="5"/>
  <c r="AL232" i="5"/>
  <c r="AM232" i="5"/>
  <c r="AN232" i="5"/>
  <c r="AJ233" i="5"/>
  <c r="AL233" i="5"/>
  <c r="AM233" i="5"/>
  <c r="AN233" i="5"/>
  <c r="AJ234" i="5"/>
  <c r="AL234" i="5"/>
  <c r="AM234" i="5"/>
  <c r="AN234" i="5"/>
  <c r="AJ235" i="5"/>
  <c r="AL235" i="5"/>
  <c r="AM235" i="5"/>
  <c r="AN235" i="5"/>
  <c r="AJ236" i="5"/>
  <c r="AL236" i="5"/>
  <c r="AM236" i="5"/>
  <c r="AN236" i="5"/>
  <c r="AJ237" i="5"/>
  <c r="AL237" i="5"/>
  <c r="AM237" i="5"/>
  <c r="AN237" i="5"/>
  <c r="AJ238" i="5"/>
  <c r="AL238" i="5"/>
  <c r="AM238" i="5"/>
  <c r="AN238" i="5"/>
  <c r="AJ239" i="5"/>
  <c r="AL239" i="5"/>
  <c r="AM239" i="5"/>
  <c r="AN239" i="5"/>
  <c r="AJ240" i="5"/>
  <c r="AL240" i="5"/>
  <c r="AM240" i="5"/>
  <c r="AN240" i="5"/>
  <c r="AJ241" i="5"/>
  <c r="AL241" i="5"/>
  <c r="AM241" i="5"/>
  <c r="AN241" i="5"/>
  <c r="AJ242" i="5"/>
  <c r="AL242" i="5"/>
  <c r="AM242" i="5"/>
  <c r="AN242" i="5"/>
  <c r="AJ243" i="5"/>
  <c r="AL243" i="5"/>
  <c r="AM243" i="5"/>
  <c r="AN243" i="5"/>
  <c r="AJ244" i="5"/>
  <c r="AL244" i="5"/>
  <c r="AM244" i="5"/>
  <c r="AN244" i="5"/>
  <c r="AJ245" i="5"/>
  <c r="AL245" i="5"/>
  <c r="AM245" i="5"/>
  <c r="AN245" i="5"/>
  <c r="AJ246" i="5"/>
  <c r="AL246" i="5"/>
  <c r="AM246" i="5"/>
  <c r="AN246" i="5"/>
  <c r="AJ247" i="5"/>
  <c r="AL247" i="5"/>
  <c r="AM247" i="5"/>
  <c r="AN247" i="5"/>
  <c r="AJ248" i="5"/>
  <c r="AL248" i="5"/>
  <c r="AM248" i="5"/>
  <c r="AN248" i="5"/>
  <c r="AJ249" i="5"/>
  <c r="AL249" i="5"/>
  <c r="AM249" i="5"/>
  <c r="AN249" i="5"/>
  <c r="AJ250" i="5"/>
  <c r="AL250" i="5"/>
  <c r="AM250" i="5"/>
  <c r="AN250" i="5"/>
  <c r="AJ251" i="5"/>
  <c r="AL251" i="5"/>
  <c r="AM251" i="5"/>
  <c r="AN251" i="5"/>
  <c r="AJ252" i="5"/>
  <c r="AL252" i="5"/>
  <c r="AM252" i="5"/>
  <c r="AN252" i="5"/>
  <c r="AJ253" i="5"/>
  <c r="AL253" i="5"/>
  <c r="AM253" i="5"/>
  <c r="AN253" i="5"/>
  <c r="AJ254" i="5"/>
  <c r="AL254" i="5"/>
  <c r="AM254" i="5"/>
  <c r="AN254" i="5"/>
  <c r="AJ255" i="5"/>
  <c r="AL255" i="5"/>
  <c r="AM255" i="5"/>
  <c r="AN255" i="5"/>
  <c r="AJ256" i="5"/>
  <c r="AL256" i="5"/>
  <c r="AM256" i="5"/>
  <c r="AN256" i="5"/>
  <c r="AJ257" i="5"/>
  <c r="AL257" i="5"/>
  <c r="AM257" i="5"/>
  <c r="AN257" i="5"/>
  <c r="AJ258" i="5"/>
  <c r="AL258" i="5"/>
  <c r="AM258" i="5"/>
  <c r="AN258" i="5"/>
  <c r="AJ259" i="5"/>
  <c r="AL259" i="5"/>
  <c r="AM259" i="5"/>
  <c r="AN259" i="5"/>
  <c r="AJ260" i="5"/>
  <c r="AL260" i="5"/>
  <c r="AM260" i="5"/>
  <c r="AN260" i="5"/>
  <c r="AJ261" i="5"/>
  <c r="AL261" i="5"/>
  <c r="AM261" i="5"/>
  <c r="AN261" i="5"/>
  <c r="AJ262" i="5"/>
  <c r="AL262" i="5"/>
  <c r="AM262" i="5"/>
  <c r="AN262" i="5"/>
  <c r="AJ263" i="5"/>
  <c r="AL263" i="5"/>
  <c r="AM263" i="5"/>
  <c r="AN263" i="5"/>
  <c r="AJ264" i="5"/>
  <c r="AL264" i="5"/>
  <c r="AM264" i="5"/>
  <c r="AN264" i="5"/>
  <c r="AJ265" i="5"/>
  <c r="AL265" i="5"/>
  <c r="AM265" i="5"/>
  <c r="AN265" i="5"/>
  <c r="AJ266" i="5"/>
  <c r="AL266" i="5"/>
  <c r="AM266" i="5"/>
  <c r="AN266" i="5"/>
  <c r="AJ267" i="5"/>
  <c r="AL267" i="5"/>
  <c r="AM267" i="5"/>
  <c r="AN267" i="5"/>
  <c r="AJ268" i="5"/>
  <c r="AL268" i="5"/>
  <c r="AM268" i="5"/>
  <c r="AN268" i="5"/>
  <c r="AJ269" i="5"/>
  <c r="AL269" i="5"/>
  <c r="AM269" i="5"/>
  <c r="AN269" i="5"/>
  <c r="AJ270" i="5"/>
  <c r="AL270" i="5"/>
  <c r="AM270" i="5"/>
  <c r="AN270" i="5"/>
  <c r="AJ271" i="5"/>
  <c r="AL271" i="5"/>
  <c r="AM271" i="5"/>
  <c r="AN271" i="5"/>
  <c r="AJ272" i="5"/>
  <c r="AL272" i="5"/>
  <c r="AM272" i="5"/>
  <c r="AN272" i="5"/>
  <c r="AJ273" i="5"/>
  <c r="AL273" i="5"/>
  <c r="AM273" i="5"/>
  <c r="AN273" i="5"/>
  <c r="AJ274" i="5"/>
  <c r="AL274" i="5"/>
  <c r="AM274" i="5"/>
  <c r="AN274" i="5"/>
  <c r="AJ275" i="5"/>
  <c r="AL275" i="5"/>
  <c r="AM275" i="5"/>
  <c r="AN275" i="5"/>
  <c r="AJ276" i="5"/>
  <c r="AL276" i="5"/>
  <c r="AM276" i="5"/>
  <c r="AN276" i="5"/>
  <c r="AJ277" i="5"/>
  <c r="AL277" i="5"/>
  <c r="AM277" i="5"/>
  <c r="AN277" i="5"/>
  <c r="AJ278" i="5"/>
  <c r="AL278" i="5"/>
  <c r="AM278" i="5"/>
  <c r="AN278" i="5"/>
  <c r="AJ279" i="5"/>
  <c r="AL279" i="5"/>
  <c r="AM279" i="5"/>
  <c r="AN279" i="5"/>
  <c r="AJ280" i="5"/>
  <c r="AL280" i="5"/>
  <c r="AM280" i="5"/>
  <c r="AN280" i="5"/>
  <c r="AJ281" i="5"/>
  <c r="AL281" i="5"/>
  <c r="AM281" i="5"/>
  <c r="AN281" i="5"/>
  <c r="AJ282" i="5"/>
  <c r="AL282" i="5"/>
  <c r="AM282" i="5"/>
  <c r="AN282" i="5"/>
  <c r="AJ283" i="5"/>
  <c r="AL283" i="5"/>
  <c r="AM283" i="5"/>
  <c r="AN283" i="5"/>
  <c r="AJ284" i="5"/>
  <c r="AL284" i="5"/>
  <c r="AM284" i="5"/>
  <c r="AN284" i="5"/>
  <c r="AJ285" i="5"/>
  <c r="AL285" i="5"/>
  <c r="AM285" i="5"/>
  <c r="AN285" i="5"/>
  <c r="AJ286" i="5"/>
  <c r="AL286" i="5"/>
  <c r="AM286" i="5"/>
  <c r="AN286" i="5"/>
  <c r="AJ287" i="5"/>
  <c r="AL287" i="5"/>
  <c r="AM287" i="5"/>
  <c r="AN287" i="5"/>
  <c r="AJ288" i="5"/>
  <c r="AL288" i="5"/>
  <c r="AM288" i="5"/>
  <c r="AN288" i="5"/>
  <c r="AJ289" i="5"/>
  <c r="AL289" i="5"/>
  <c r="AM289" i="5"/>
  <c r="AN289" i="5"/>
  <c r="AJ290" i="5"/>
  <c r="AL290" i="5"/>
  <c r="AM290" i="5"/>
  <c r="AN290" i="5"/>
  <c r="AJ291" i="5"/>
  <c r="AL291" i="5"/>
  <c r="AM291" i="5"/>
  <c r="AN291" i="5"/>
  <c r="AJ292" i="5"/>
  <c r="AL292" i="5"/>
  <c r="AM292" i="5"/>
  <c r="AN292" i="5"/>
  <c r="AJ293" i="5"/>
  <c r="AL293" i="5"/>
  <c r="AM293" i="5"/>
  <c r="AN293" i="5"/>
  <c r="AJ294" i="5"/>
  <c r="AL294" i="5"/>
  <c r="AM294" i="5"/>
  <c r="AN294" i="5"/>
  <c r="AJ295" i="5"/>
  <c r="AL295" i="5"/>
  <c r="AM295" i="5"/>
  <c r="AN295" i="5"/>
  <c r="AJ296" i="5"/>
  <c r="AL296" i="5"/>
  <c r="AM296" i="5"/>
  <c r="AN296" i="5"/>
  <c r="AJ297" i="5"/>
  <c r="AL297" i="5"/>
  <c r="AM297" i="5"/>
  <c r="AN297" i="5"/>
  <c r="AJ298" i="5"/>
  <c r="AL298" i="5"/>
  <c r="AM298" i="5"/>
  <c r="AN298" i="5"/>
  <c r="AJ299" i="5"/>
  <c r="AL299" i="5"/>
  <c r="AM299" i="5"/>
  <c r="AN299" i="5"/>
  <c r="AJ300" i="5"/>
  <c r="AL300" i="5"/>
  <c r="AM300" i="5"/>
  <c r="AN300" i="5"/>
  <c r="AJ301" i="5"/>
  <c r="AL301" i="5"/>
  <c r="AM301" i="5"/>
  <c r="AN301" i="5"/>
  <c r="AJ302" i="5"/>
  <c r="AL302" i="5"/>
  <c r="AM302" i="5"/>
  <c r="AN302" i="5"/>
  <c r="AJ303" i="5"/>
  <c r="AL303" i="5"/>
  <c r="AM303" i="5"/>
  <c r="AN303" i="5"/>
  <c r="AJ304" i="5"/>
  <c r="AL304" i="5"/>
  <c r="AM304" i="5"/>
  <c r="AN304" i="5"/>
  <c r="AJ305" i="5"/>
  <c r="AL305" i="5"/>
  <c r="AM305" i="5"/>
  <c r="AN305" i="5"/>
  <c r="AJ306" i="5"/>
  <c r="AL306" i="5"/>
  <c r="AM306" i="5"/>
  <c r="AN306" i="5"/>
  <c r="AJ307" i="5"/>
  <c r="AL307" i="5"/>
  <c r="AM307" i="5"/>
  <c r="AN307" i="5"/>
  <c r="AJ308" i="5"/>
  <c r="AL308" i="5"/>
  <c r="AM308" i="5"/>
  <c r="AN308" i="5"/>
  <c r="AJ309" i="5"/>
  <c r="AL309" i="5"/>
  <c r="AM309" i="5"/>
  <c r="AN309" i="5"/>
  <c r="AJ310" i="5"/>
  <c r="AL310" i="5"/>
  <c r="AM310" i="5"/>
  <c r="AN310" i="5"/>
  <c r="AJ311" i="5"/>
  <c r="AL311" i="5"/>
  <c r="AM311" i="5"/>
  <c r="AN311" i="5"/>
  <c r="AJ312" i="5"/>
  <c r="AL312" i="5"/>
  <c r="AM312" i="5"/>
  <c r="AN312" i="5"/>
  <c r="AJ313" i="5"/>
  <c r="AL313" i="5"/>
  <c r="AM313" i="5"/>
  <c r="AN313" i="5"/>
  <c r="AJ314" i="5"/>
  <c r="AL314" i="5"/>
  <c r="AM314" i="5"/>
  <c r="AN314" i="5"/>
  <c r="AJ315" i="5"/>
  <c r="AL315" i="5"/>
  <c r="AM315" i="5"/>
  <c r="AN315" i="5"/>
  <c r="AJ316" i="5"/>
  <c r="AL316" i="5"/>
  <c r="AM316" i="5"/>
  <c r="AN316" i="5"/>
  <c r="AJ317" i="5"/>
  <c r="AL317" i="5"/>
  <c r="AM317" i="5"/>
  <c r="AN317" i="5"/>
  <c r="AJ318" i="5"/>
  <c r="AL318" i="5"/>
  <c r="AM318" i="5"/>
  <c r="AN318" i="5"/>
  <c r="AJ319" i="5"/>
  <c r="AL319" i="5"/>
  <c r="AM319" i="5"/>
  <c r="AN319" i="5"/>
  <c r="AJ320" i="5"/>
  <c r="AL320" i="5"/>
  <c r="AM320" i="5"/>
  <c r="AN320" i="5"/>
  <c r="AJ321" i="5"/>
  <c r="AL321" i="5"/>
  <c r="AM321" i="5"/>
  <c r="AN321" i="5"/>
  <c r="AJ322" i="5"/>
  <c r="AL322" i="5"/>
  <c r="AM322" i="5"/>
  <c r="AN322" i="5"/>
  <c r="AJ323" i="5"/>
  <c r="AL323" i="5"/>
  <c r="AM323" i="5"/>
  <c r="AN323" i="5"/>
  <c r="AJ324" i="5"/>
  <c r="AL324" i="5"/>
  <c r="AM324" i="5"/>
  <c r="AN324" i="5"/>
  <c r="AJ325" i="5"/>
  <c r="AL325" i="5"/>
  <c r="AM325" i="5"/>
  <c r="AN325" i="5"/>
  <c r="AJ326" i="5"/>
  <c r="AL326" i="5"/>
  <c r="AM326" i="5"/>
  <c r="AN326" i="5"/>
  <c r="AJ327" i="5"/>
  <c r="AL327" i="5"/>
  <c r="AM327" i="5"/>
  <c r="AN327" i="5"/>
  <c r="AJ328" i="5"/>
  <c r="AL328" i="5"/>
  <c r="AM328" i="5"/>
  <c r="AN328" i="5"/>
  <c r="AJ329" i="5"/>
  <c r="AL329" i="5"/>
  <c r="AM329" i="5"/>
  <c r="AN329" i="5"/>
  <c r="AJ330" i="5"/>
  <c r="AL330" i="5"/>
  <c r="AM330" i="5"/>
  <c r="AN330" i="5"/>
  <c r="AJ331" i="5"/>
  <c r="AL331" i="5"/>
  <c r="AM331" i="5"/>
  <c r="AN331" i="5"/>
  <c r="AJ332" i="5"/>
  <c r="AL332" i="5"/>
  <c r="AM332" i="5"/>
  <c r="AN332" i="5"/>
  <c r="AJ333" i="5"/>
  <c r="AL333" i="5"/>
  <c r="AM333" i="5"/>
  <c r="AN333" i="5"/>
  <c r="AJ334" i="5"/>
  <c r="AL334" i="5"/>
  <c r="AM334" i="5"/>
  <c r="AN334" i="5"/>
  <c r="AJ335" i="5"/>
  <c r="AL335" i="5"/>
  <c r="AM335" i="5"/>
  <c r="AN335" i="5"/>
  <c r="AJ336" i="5"/>
  <c r="AL336" i="5"/>
  <c r="AM336" i="5"/>
  <c r="AN336" i="5"/>
  <c r="AJ337" i="5"/>
  <c r="AL337" i="5"/>
  <c r="AM337" i="5"/>
  <c r="AN337" i="5"/>
  <c r="AJ338" i="5"/>
  <c r="AL338" i="5"/>
  <c r="AM338" i="5"/>
  <c r="AN338" i="5"/>
  <c r="AJ339" i="5"/>
  <c r="AL339" i="5"/>
  <c r="AM339" i="5"/>
  <c r="AN339" i="5"/>
  <c r="AJ340" i="5"/>
  <c r="AL340" i="5"/>
  <c r="AM340" i="5"/>
  <c r="AN340" i="5"/>
  <c r="AJ341" i="5"/>
  <c r="AL341" i="5"/>
  <c r="AM341" i="5"/>
  <c r="AN341" i="5"/>
  <c r="AJ342" i="5"/>
  <c r="AL342" i="5"/>
  <c r="AM342" i="5"/>
  <c r="AN342" i="5"/>
  <c r="AJ343" i="5"/>
  <c r="AL343" i="5"/>
  <c r="AM343" i="5"/>
  <c r="AN343" i="5"/>
  <c r="AJ344" i="5"/>
  <c r="AL344" i="5"/>
  <c r="AM344" i="5"/>
  <c r="AN344" i="5"/>
  <c r="AJ345" i="5"/>
  <c r="AL345" i="5"/>
  <c r="AM345" i="5"/>
  <c r="AN345" i="5"/>
  <c r="AJ346" i="5"/>
  <c r="AL346" i="5"/>
  <c r="AM346" i="5"/>
  <c r="AN346" i="5"/>
  <c r="AJ347" i="5"/>
  <c r="AL347" i="5"/>
  <c r="AM347" i="5"/>
  <c r="AN347" i="5"/>
  <c r="AJ348" i="5"/>
  <c r="AL348" i="5"/>
  <c r="AM348" i="5"/>
  <c r="AN348" i="5"/>
  <c r="AJ349" i="5"/>
  <c r="AL349" i="5"/>
  <c r="AM349" i="5"/>
  <c r="AN349" i="5"/>
  <c r="AJ350" i="5"/>
  <c r="AL350" i="5"/>
  <c r="AM350" i="5"/>
  <c r="AN350" i="5"/>
  <c r="AJ351" i="5"/>
  <c r="AL351" i="5"/>
  <c r="AM351" i="5"/>
  <c r="AN351" i="5"/>
  <c r="AJ352" i="5"/>
  <c r="AL352" i="5"/>
  <c r="AM352" i="5"/>
  <c r="AN352" i="5"/>
  <c r="AJ353" i="5"/>
  <c r="AL353" i="5"/>
  <c r="AM353" i="5"/>
  <c r="AN353" i="5"/>
  <c r="AJ354" i="5"/>
  <c r="AL354" i="5"/>
  <c r="AM354" i="5"/>
  <c r="AN354" i="5"/>
  <c r="AJ355" i="5"/>
  <c r="AL355" i="5"/>
  <c r="AM355" i="5"/>
  <c r="AN355" i="5"/>
  <c r="AJ356" i="5"/>
  <c r="AL356" i="5"/>
  <c r="AM356" i="5"/>
  <c r="AN356" i="5"/>
  <c r="AJ357" i="5"/>
  <c r="AL357" i="5"/>
  <c r="AM357" i="5"/>
  <c r="AN357" i="5"/>
  <c r="AJ358" i="5"/>
  <c r="AL358" i="5"/>
  <c r="AM358" i="5"/>
  <c r="AN358" i="5"/>
  <c r="AJ359" i="5"/>
  <c r="AL359" i="5"/>
  <c r="AM359" i="5"/>
  <c r="AN359" i="5"/>
  <c r="AJ360" i="5"/>
  <c r="AL360" i="5"/>
  <c r="AM360" i="5"/>
  <c r="AN360" i="5"/>
  <c r="AJ361" i="5"/>
  <c r="AL361" i="5"/>
  <c r="AM361" i="5"/>
  <c r="AN361" i="5"/>
  <c r="AJ362" i="5"/>
  <c r="AL362" i="5"/>
  <c r="AM362" i="5"/>
  <c r="AN362" i="5"/>
  <c r="AJ363" i="5"/>
  <c r="AL363" i="5"/>
  <c r="AM363" i="5"/>
  <c r="AN363" i="5"/>
  <c r="AJ364" i="5"/>
  <c r="AL364" i="5"/>
  <c r="AM364" i="5"/>
  <c r="AN364" i="5"/>
  <c r="AJ365" i="5"/>
  <c r="AL365" i="5"/>
  <c r="AM365" i="5"/>
  <c r="AN365" i="5"/>
  <c r="AJ366" i="5"/>
  <c r="AL366" i="5"/>
  <c r="AM366" i="5"/>
  <c r="AN366" i="5"/>
  <c r="AJ367" i="5"/>
  <c r="AL367" i="5"/>
  <c r="AM367" i="5"/>
  <c r="AN367" i="5"/>
  <c r="AJ368" i="5"/>
  <c r="AL368" i="5"/>
  <c r="AM368" i="5"/>
  <c r="AN368" i="5"/>
  <c r="AJ369" i="5"/>
  <c r="AL369" i="5"/>
  <c r="AM369" i="5"/>
  <c r="AN369" i="5"/>
  <c r="AJ370" i="5"/>
  <c r="AL370" i="5"/>
  <c r="AM370" i="5"/>
  <c r="AN370" i="5"/>
  <c r="AJ371" i="5"/>
  <c r="AL371" i="5"/>
  <c r="AM371" i="5"/>
  <c r="AN371" i="5"/>
  <c r="AJ372" i="5"/>
  <c r="AL372" i="5"/>
  <c r="AM372" i="5"/>
  <c r="AN372" i="5"/>
  <c r="AJ373" i="5"/>
  <c r="AL373" i="5"/>
  <c r="AM373" i="5"/>
  <c r="AN373" i="5"/>
  <c r="AJ374" i="5"/>
  <c r="AL374" i="5"/>
  <c r="AM374" i="5"/>
  <c r="AN374" i="5"/>
  <c r="AJ375" i="5"/>
  <c r="AL375" i="5"/>
  <c r="AM375" i="5"/>
  <c r="AN375" i="5"/>
  <c r="AJ376" i="5"/>
  <c r="AL376" i="5"/>
  <c r="AM376" i="5"/>
  <c r="AN376" i="5"/>
  <c r="AJ377" i="5"/>
  <c r="AL377" i="5"/>
  <c r="AM377" i="5"/>
  <c r="AN377" i="5"/>
  <c r="AJ378" i="5"/>
  <c r="AL378" i="5"/>
  <c r="AM378" i="5"/>
  <c r="AN378" i="5"/>
  <c r="AJ379" i="5"/>
  <c r="AL379" i="5"/>
  <c r="AM379" i="5"/>
  <c r="AN379" i="5"/>
  <c r="AJ380" i="5"/>
  <c r="AL380" i="5"/>
  <c r="AM380" i="5"/>
  <c r="AN380" i="5"/>
  <c r="AJ381" i="5"/>
  <c r="AL381" i="5"/>
  <c r="AM381" i="5"/>
  <c r="AN381" i="5"/>
  <c r="AJ382" i="5"/>
  <c r="AL382" i="5"/>
  <c r="AM382" i="5"/>
  <c r="AN382" i="5"/>
  <c r="AJ383" i="5"/>
  <c r="AL383" i="5"/>
  <c r="AM383" i="5"/>
  <c r="AN383" i="5"/>
  <c r="AJ384" i="5"/>
  <c r="AL384" i="5"/>
  <c r="AM384" i="5"/>
  <c r="AN384" i="5"/>
  <c r="AJ385" i="5"/>
  <c r="AL385" i="5"/>
  <c r="AM385" i="5"/>
  <c r="AN385" i="5"/>
  <c r="AJ386" i="5"/>
  <c r="AL386" i="5"/>
  <c r="AM386" i="5"/>
  <c r="AN386" i="5"/>
  <c r="AJ387" i="5"/>
  <c r="AL387" i="5"/>
  <c r="AM387" i="5"/>
  <c r="AN387" i="5"/>
  <c r="AJ388" i="5"/>
  <c r="AL388" i="5"/>
  <c r="AM388" i="5"/>
  <c r="AN388" i="5"/>
  <c r="AJ389" i="5"/>
  <c r="AL389" i="5"/>
  <c r="AM389" i="5"/>
  <c r="AN389" i="5"/>
  <c r="AJ390" i="5"/>
  <c r="AL390" i="5"/>
  <c r="AM390" i="5"/>
  <c r="AN390" i="5"/>
  <c r="AJ391" i="5"/>
  <c r="AL391" i="5"/>
  <c r="AM391" i="5"/>
  <c r="AN391" i="5"/>
  <c r="AJ392" i="5"/>
  <c r="AL392" i="5"/>
  <c r="AM392" i="5"/>
  <c r="AN392" i="5"/>
  <c r="AJ393" i="5"/>
  <c r="AL393" i="5"/>
  <c r="AM393" i="5"/>
  <c r="AN393" i="5"/>
  <c r="AJ394" i="5"/>
  <c r="AL394" i="5"/>
  <c r="AM394" i="5"/>
  <c r="AN394" i="5"/>
  <c r="AJ395" i="5"/>
  <c r="AL395" i="5"/>
  <c r="AM395" i="5"/>
  <c r="AN395" i="5"/>
  <c r="AJ396" i="5"/>
  <c r="AL396" i="5"/>
  <c r="AM396" i="5"/>
  <c r="AN396" i="5"/>
  <c r="AJ397" i="5"/>
  <c r="AL397" i="5"/>
  <c r="AM397" i="5"/>
  <c r="AN397" i="5"/>
  <c r="AJ398" i="5"/>
  <c r="AL398" i="5"/>
  <c r="AM398" i="5"/>
  <c r="AN398" i="5"/>
  <c r="AJ399" i="5"/>
  <c r="AL399" i="5"/>
  <c r="AM399" i="5"/>
  <c r="AN399" i="5"/>
  <c r="AJ400" i="5"/>
  <c r="AL400" i="5"/>
  <c r="AM400" i="5"/>
  <c r="AN400" i="5"/>
  <c r="AJ401" i="5"/>
  <c r="AL401" i="5"/>
  <c r="AM401" i="5"/>
  <c r="AN401" i="5"/>
  <c r="AJ402" i="5"/>
  <c r="AL402" i="5"/>
  <c r="AM402" i="5"/>
  <c r="AN402" i="5"/>
  <c r="AJ403" i="5"/>
  <c r="AL403" i="5"/>
  <c r="AM403" i="5"/>
  <c r="AN403" i="5"/>
  <c r="AJ404" i="5"/>
  <c r="AL404" i="5"/>
  <c r="AM404" i="5"/>
  <c r="AN404" i="5"/>
  <c r="AJ405" i="5"/>
  <c r="AL405" i="5"/>
  <c r="AM405" i="5"/>
  <c r="AN405" i="5"/>
  <c r="AJ406" i="5"/>
  <c r="AL406" i="5"/>
  <c r="AM406" i="5"/>
  <c r="AN406" i="5"/>
  <c r="AJ407" i="5"/>
  <c r="AL407" i="5"/>
  <c r="AM407" i="5"/>
  <c r="AN407" i="5"/>
  <c r="AJ408" i="5"/>
  <c r="AL408" i="5"/>
  <c r="AM408" i="5"/>
  <c r="AN408" i="5"/>
  <c r="AJ409" i="5"/>
  <c r="AL409" i="5"/>
  <c r="AM409" i="5"/>
  <c r="AN409" i="5"/>
  <c r="AJ410" i="5"/>
  <c r="AL410" i="5"/>
  <c r="AM410" i="5"/>
  <c r="AN410" i="5"/>
  <c r="AJ411" i="5"/>
  <c r="AL411" i="5"/>
  <c r="AM411" i="5"/>
  <c r="AN411" i="5"/>
  <c r="AJ412" i="5"/>
  <c r="AL412" i="5"/>
  <c r="AM412" i="5"/>
  <c r="AN412" i="5"/>
  <c r="AJ413" i="5"/>
  <c r="AL413" i="5"/>
  <c r="AM413" i="5"/>
  <c r="AN413" i="5"/>
  <c r="AJ414" i="5"/>
  <c r="AL414" i="5"/>
  <c r="AM414" i="5"/>
  <c r="AN414" i="5"/>
  <c r="AJ415" i="5"/>
  <c r="AL415" i="5"/>
  <c r="AM415" i="5"/>
  <c r="AN415" i="5"/>
  <c r="AJ2" i="5"/>
  <c r="AM2" i="5"/>
  <c r="AL2" i="5"/>
  <c r="AN2" i="5" s="1"/>
  <c r="AK3" i="23"/>
  <c r="AK4" i="23"/>
  <c r="AK5" i="23"/>
  <c r="AK6" i="23"/>
  <c r="AK7" i="23"/>
  <c r="AK8" i="23"/>
  <c r="AK9" i="23"/>
  <c r="AK10" i="23"/>
  <c r="AK11" i="23"/>
  <c r="AK12" i="23"/>
  <c r="AK13" i="23"/>
  <c r="AK14" i="23"/>
  <c r="AK15" i="23"/>
  <c r="AK16" i="23"/>
  <c r="AK17" i="23"/>
  <c r="AK18" i="23"/>
  <c r="AK19" i="23"/>
  <c r="AK20" i="23"/>
  <c r="AK21" i="23"/>
  <c r="AK22" i="23"/>
  <c r="AK23" i="23"/>
  <c r="AK24" i="23"/>
  <c r="AK25" i="23"/>
  <c r="AK26" i="23"/>
  <c r="AK27" i="23"/>
  <c r="AK28" i="23"/>
  <c r="AK29" i="23"/>
  <c r="AK30" i="23"/>
  <c r="AK31" i="23"/>
  <c r="AK32" i="23"/>
  <c r="AK33" i="23"/>
  <c r="AK34" i="23"/>
  <c r="AK35" i="23"/>
  <c r="AK36" i="23"/>
  <c r="AK37" i="23"/>
  <c r="AK38" i="23"/>
  <c r="AK39" i="23"/>
  <c r="AK40" i="23"/>
  <c r="AK41" i="23"/>
  <c r="AK42" i="23"/>
  <c r="AK43" i="23"/>
  <c r="AK44" i="23"/>
  <c r="AK45" i="23"/>
  <c r="AK46" i="23"/>
  <c r="AK47" i="23"/>
  <c r="AK48" i="23"/>
  <c r="AK49" i="23"/>
  <c r="AK50" i="23"/>
  <c r="AK51" i="23"/>
  <c r="AK52" i="23"/>
  <c r="AK53" i="23"/>
  <c r="AK54" i="23"/>
  <c r="AK55" i="23"/>
  <c r="AK56" i="23"/>
  <c r="AK57" i="23"/>
  <c r="AK58" i="23"/>
  <c r="AK59" i="23"/>
  <c r="AK60" i="23"/>
  <c r="AK61" i="23"/>
  <c r="AK62" i="23"/>
  <c r="AK63" i="23"/>
  <c r="AK64" i="23"/>
  <c r="AK65" i="23"/>
  <c r="AK66" i="23"/>
  <c r="AK67" i="23"/>
  <c r="AK68" i="23"/>
  <c r="AK69" i="23"/>
  <c r="AK70" i="23"/>
  <c r="AK71" i="23"/>
  <c r="AK72" i="23"/>
  <c r="AK73" i="23"/>
  <c r="AK74" i="23"/>
  <c r="AK75" i="23"/>
  <c r="AK76" i="23"/>
  <c r="AK77" i="23"/>
  <c r="AK78" i="23"/>
  <c r="AK79" i="23"/>
  <c r="AK80" i="23"/>
  <c r="AK81" i="23"/>
  <c r="AK82" i="23"/>
  <c r="AK83" i="23"/>
  <c r="AK84" i="23"/>
  <c r="AK85" i="23"/>
  <c r="AK86" i="23"/>
  <c r="AK87" i="23"/>
  <c r="AK88" i="23"/>
  <c r="AK89" i="23"/>
  <c r="AK90" i="23"/>
  <c r="AK91" i="23"/>
  <c r="AK92" i="23"/>
  <c r="AK93" i="23"/>
  <c r="AK94" i="23"/>
  <c r="AK95" i="23"/>
  <c r="AK96" i="23"/>
  <c r="AK97" i="23"/>
  <c r="AK98" i="23"/>
  <c r="AK99" i="23"/>
  <c r="AK100" i="23"/>
  <c r="AK101" i="23"/>
  <c r="AK102" i="23"/>
  <c r="AK103" i="23"/>
  <c r="AK104" i="23"/>
  <c r="AK105" i="23"/>
  <c r="AK106" i="23"/>
  <c r="AK107" i="23"/>
  <c r="AK108" i="23"/>
  <c r="AK109" i="23"/>
  <c r="AK110" i="23"/>
  <c r="AK111" i="23"/>
  <c r="AK112" i="23"/>
  <c r="AK113" i="23"/>
  <c r="AK114" i="23"/>
  <c r="AK115" i="23"/>
  <c r="AK116" i="23"/>
  <c r="AK117" i="23"/>
  <c r="AK118" i="23"/>
  <c r="AK119" i="23"/>
  <c r="AK120" i="23"/>
  <c r="AK121" i="23"/>
  <c r="AK122" i="23"/>
  <c r="AK123" i="23"/>
  <c r="AK124" i="23"/>
  <c r="AK125" i="23"/>
  <c r="AK126" i="23"/>
  <c r="AK127" i="23"/>
  <c r="AK128" i="23"/>
  <c r="AK129" i="23"/>
  <c r="AK130" i="23"/>
  <c r="AK131" i="23"/>
  <c r="AK132" i="23"/>
  <c r="AK133" i="23"/>
  <c r="AK134" i="23"/>
  <c r="AK135" i="23"/>
  <c r="AK136" i="23"/>
  <c r="AK137" i="23"/>
  <c r="AK138" i="23"/>
  <c r="AK139" i="23"/>
  <c r="AK140" i="23"/>
  <c r="AK141" i="23"/>
  <c r="AK142" i="23"/>
  <c r="AK143" i="23"/>
  <c r="AK144" i="23"/>
  <c r="AK145" i="23"/>
  <c r="AK146" i="23"/>
  <c r="AK147" i="23"/>
  <c r="AK148" i="23"/>
  <c r="AK149" i="23"/>
  <c r="AK150" i="23"/>
  <c r="AK151" i="23"/>
  <c r="AK152" i="23"/>
  <c r="AK153" i="23"/>
  <c r="AK154" i="23"/>
  <c r="AK155" i="23"/>
  <c r="AK156" i="23"/>
  <c r="AK157" i="23"/>
  <c r="AK158" i="23"/>
  <c r="AK159" i="23"/>
  <c r="AK160" i="23"/>
  <c r="AK161" i="23"/>
  <c r="AK162" i="23"/>
  <c r="AK163" i="23"/>
  <c r="AK164" i="23"/>
  <c r="AK165" i="23"/>
  <c r="AK166" i="23"/>
  <c r="AK167" i="23"/>
  <c r="AK168" i="23"/>
  <c r="AK169" i="23"/>
  <c r="AK170" i="23"/>
  <c r="AK171" i="23"/>
  <c r="AK172" i="23"/>
  <c r="AK173" i="23"/>
  <c r="AK174" i="23"/>
  <c r="AK175" i="23"/>
  <c r="AK176" i="23"/>
  <c r="AK177" i="23"/>
  <c r="AK178" i="23"/>
  <c r="AK179" i="23"/>
  <c r="AK180" i="23"/>
  <c r="AK181" i="23"/>
  <c r="AK182" i="23"/>
  <c r="AK183" i="23"/>
  <c r="AK184" i="23"/>
  <c r="AK185" i="23"/>
  <c r="AK186" i="23"/>
  <c r="AK187" i="23"/>
  <c r="AK188" i="23"/>
  <c r="AK189" i="23"/>
  <c r="AK190" i="23"/>
  <c r="AK191" i="23"/>
  <c r="AK192" i="23"/>
  <c r="AK193" i="23"/>
  <c r="AK194" i="23"/>
  <c r="AK195" i="23"/>
  <c r="AK196" i="23"/>
  <c r="AK197" i="23"/>
  <c r="AK198" i="23"/>
  <c r="AK199" i="23"/>
  <c r="AK200" i="23"/>
  <c r="AK201" i="23"/>
  <c r="AK202" i="23"/>
  <c r="AK203" i="23"/>
  <c r="AK204" i="23"/>
  <c r="AK205" i="23"/>
  <c r="AK206" i="23"/>
  <c r="AK207" i="23"/>
  <c r="AK208" i="23"/>
  <c r="AK209" i="23"/>
  <c r="AK210" i="23"/>
  <c r="AK211" i="23"/>
  <c r="AK212" i="23"/>
  <c r="AK213" i="23"/>
  <c r="AK214" i="23"/>
  <c r="AK215" i="23"/>
  <c r="AK216" i="23"/>
  <c r="AK217" i="23"/>
  <c r="AK218" i="23"/>
  <c r="AK219" i="23"/>
  <c r="AK220" i="23"/>
  <c r="AK221" i="23"/>
  <c r="AK222" i="23"/>
  <c r="AK223" i="23"/>
  <c r="AK224" i="23"/>
  <c r="AK225" i="23"/>
  <c r="AK226" i="23"/>
  <c r="AK227" i="23"/>
  <c r="AK228" i="23"/>
  <c r="AK229" i="23"/>
  <c r="AK230" i="23"/>
  <c r="AK231" i="23"/>
  <c r="AK232" i="23"/>
  <c r="AK233" i="23"/>
  <c r="AK234" i="23"/>
  <c r="AK235" i="23"/>
  <c r="AK236" i="23"/>
  <c r="AK237" i="23"/>
  <c r="AK238" i="23"/>
  <c r="AK239" i="23"/>
  <c r="AK240" i="23"/>
  <c r="AK241" i="23"/>
  <c r="AK242" i="23"/>
  <c r="AK243" i="23"/>
  <c r="AK244" i="23"/>
  <c r="AK245" i="23"/>
  <c r="AK246" i="23"/>
  <c r="AK247" i="23"/>
  <c r="AK248" i="23"/>
  <c r="AK249" i="23"/>
  <c r="AK250" i="23"/>
  <c r="AK251" i="23"/>
  <c r="AK252" i="23"/>
  <c r="AK253" i="23"/>
  <c r="AK254" i="23"/>
  <c r="AK255" i="23"/>
  <c r="AK256" i="23"/>
  <c r="AK257" i="23"/>
  <c r="AK258" i="23"/>
  <c r="AK259" i="23"/>
  <c r="AK260" i="23"/>
  <c r="AK261" i="23"/>
  <c r="AK262" i="23"/>
  <c r="AK263" i="23"/>
  <c r="AK264" i="23"/>
  <c r="AK265" i="23"/>
  <c r="AK266" i="23"/>
  <c r="AK267" i="23"/>
  <c r="AK268" i="23"/>
  <c r="AK269" i="23"/>
  <c r="AK270" i="23"/>
  <c r="AK271" i="23"/>
  <c r="AK272" i="23"/>
  <c r="AK273" i="23"/>
  <c r="AK274" i="23"/>
  <c r="AK275" i="23"/>
  <c r="AK276" i="23"/>
  <c r="AK277" i="23"/>
  <c r="AK278" i="23"/>
  <c r="AK279" i="23"/>
  <c r="AK280" i="23"/>
  <c r="AK281" i="23"/>
  <c r="AK282" i="23"/>
  <c r="AK283" i="23"/>
  <c r="AK284" i="23"/>
  <c r="AK285" i="23"/>
  <c r="AK286" i="23"/>
  <c r="AK287" i="23"/>
  <c r="AK288" i="23"/>
  <c r="AK289" i="23"/>
  <c r="AK290" i="23"/>
  <c r="AK291" i="23"/>
  <c r="AK292" i="23"/>
  <c r="AK293" i="23"/>
  <c r="AK294" i="23"/>
  <c r="AK295" i="23"/>
  <c r="AK296" i="23"/>
  <c r="AK297" i="23"/>
  <c r="AK298" i="23"/>
  <c r="AK299" i="23"/>
  <c r="AK300" i="23"/>
  <c r="AK301" i="23"/>
  <c r="AK302" i="23"/>
  <c r="AK303" i="23"/>
  <c r="AK304" i="23"/>
  <c r="AK305" i="23"/>
  <c r="AK306" i="23"/>
  <c r="AK307" i="23"/>
  <c r="AK308" i="23"/>
  <c r="AK309" i="23"/>
  <c r="AK310" i="23"/>
  <c r="AK311" i="23"/>
  <c r="AK312" i="23"/>
  <c r="AK313" i="23"/>
  <c r="AK314" i="23"/>
  <c r="AK315" i="23"/>
  <c r="AK316" i="23"/>
  <c r="AK317" i="23"/>
  <c r="AK318" i="23"/>
  <c r="AK319" i="23"/>
  <c r="AK320" i="23"/>
  <c r="AK321" i="23"/>
  <c r="AK322" i="23"/>
  <c r="AK323" i="23"/>
  <c r="AK324" i="23"/>
  <c r="AK325" i="23"/>
  <c r="AK326" i="23"/>
  <c r="AK327" i="23"/>
  <c r="AK328" i="23"/>
  <c r="AK329" i="23"/>
  <c r="AK330" i="23"/>
  <c r="AK331" i="23"/>
  <c r="AK332" i="23"/>
  <c r="AK333" i="23"/>
  <c r="AK334" i="23"/>
  <c r="AK335" i="23"/>
  <c r="AK336" i="23"/>
  <c r="AK337" i="23"/>
  <c r="AK338" i="23"/>
  <c r="AK339" i="23"/>
  <c r="AK340" i="23"/>
  <c r="AK341" i="23"/>
  <c r="AK342" i="23"/>
  <c r="AK343" i="23"/>
  <c r="AK344" i="23"/>
  <c r="AK345" i="23"/>
  <c r="AK346" i="23"/>
  <c r="AK347" i="23"/>
  <c r="AK348" i="23"/>
  <c r="AK349" i="23"/>
  <c r="AK350" i="23"/>
  <c r="AK351" i="23"/>
  <c r="AK352" i="23"/>
  <c r="AK353" i="23"/>
  <c r="AK354" i="23"/>
  <c r="AK355" i="23"/>
  <c r="AK356" i="23"/>
  <c r="AK357" i="23"/>
  <c r="AK358" i="23"/>
  <c r="AK359" i="23"/>
  <c r="AK360" i="23"/>
  <c r="AK361" i="23"/>
  <c r="AK362" i="23"/>
  <c r="AK363" i="23"/>
  <c r="AK364" i="23"/>
  <c r="AK365" i="23"/>
  <c r="AK366" i="23"/>
  <c r="AK367" i="23"/>
  <c r="AK368" i="23"/>
  <c r="AK369" i="23"/>
  <c r="AK370" i="23"/>
  <c r="AK371" i="23"/>
  <c r="AK372" i="23"/>
  <c r="AK373" i="23"/>
  <c r="AK374" i="23"/>
  <c r="AK375" i="23"/>
  <c r="AK376" i="23"/>
  <c r="AK377" i="23"/>
  <c r="AK378" i="23"/>
  <c r="AK379" i="23"/>
  <c r="AK380" i="23"/>
  <c r="AK381" i="23"/>
  <c r="AK382" i="23"/>
  <c r="AK383" i="23"/>
  <c r="AK384" i="23"/>
  <c r="AK385" i="23"/>
  <c r="AK386" i="23"/>
  <c r="AK387" i="23"/>
  <c r="AK388" i="23"/>
  <c r="AK389" i="23"/>
  <c r="AK390" i="23"/>
  <c r="AK391" i="23"/>
  <c r="AK392" i="23"/>
  <c r="AK393" i="23"/>
  <c r="AK394" i="23"/>
  <c r="AK395" i="23"/>
  <c r="AK396" i="23"/>
  <c r="AK397" i="23"/>
  <c r="AK398" i="23"/>
  <c r="AK399" i="23"/>
  <c r="AK400" i="23"/>
  <c r="AK401" i="23"/>
  <c r="AK402" i="23"/>
  <c r="AK403" i="23"/>
  <c r="AK404" i="23"/>
  <c r="AK405" i="23"/>
  <c r="AK406" i="23"/>
  <c r="AK407" i="23"/>
  <c r="AK408" i="23"/>
  <c r="AK409" i="23"/>
  <c r="AK410" i="23"/>
  <c r="AK411" i="23"/>
  <c r="AK412" i="23"/>
  <c r="AK413" i="23"/>
  <c r="AK414" i="23"/>
  <c r="AK415" i="23"/>
  <c r="AK2" i="23"/>
  <c r="AB3" i="23"/>
  <c r="AE3" i="23" s="1"/>
  <c r="AG3" i="23" s="1"/>
  <c r="AH3" i="23" s="1"/>
  <c r="AI3" i="23" s="1"/>
  <c r="AB4" i="23"/>
  <c r="AE4" i="23" s="1"/>
  <c r="AG4" i="23" s="1"/>
  <c r="AH4" i="23" s="1"/>
  <c r="AI4" i="23" s="1"/>
  <c r="AB5" i="23"/>
  <c r="AE5" i="23" s="1"/>
  <c r="AG5" i="23" s="1"/>
  <c r="AH5" i="23" s="1"/>
  <c r="AI5" i="23" s="1"/>
  <c r="AB6" i="23"/>
  <c r="AE6" i="23" s="1"/>
  <c r="AG6" i="23" s="1"/>
  <c r="AH6" i="23" s="1"/>
  <c r="AI6" i="23" s="1"/>
  <c r="AB7" i="23"/>
  <c r="AE7" i="23" s="1"/>
  <c r="AG7" i="23" s="1"/>
  <c r="AH7" i="23" s="1"/>
  <c r="AI7" i="23" s="1"/>
  <c r="AB8" i="23"/>
  <c r="AE8" i="23" s="1"/>
  <c r="AG8" i="23" s="1"/>
  <c r="AH8" i="23" s="1"/>
  <c r="AI8" i="23" s="1"/>
  <c r="AB9" i="23"/>
  <c r="AE9" i="23" s="1"/>
  <c r="AG9" i="23" s="1"/>
  <c r="AH9" i="23" s="1"/>
  <c r="AI9" i="23" s="1"/>
  <c r="AB10" i="23"/>
  <c r="AE10" i="23" s="1"/>
  <c r="AG10" i="23" s="1"/>
  <c r="AH10" i="23" s="1"/>
  <c r="AI10" i="23" s="1"/>
  <c r="AB11" i="23"/>
  <c r="AE11" i="23" s="1"/>
  <c r="AG11" i="23" s="1"/>
  <c r="AH11" i="23" s="1"/>
  <c r="AI11" i="23" s="1"/>
  <c r="AB12" i="23"/>
  <c r="AE12" i="23" s="1"/>
  <c r="AG12" i="23" s="1"/>
  <c r="AH12" i="23" s="1"/>
  <c r="AI12" i="23" s="1"/>
  <c r="AB13" i="23"/>
  <c r="AE13" i="23" s="1"/>
  <c r="AG13" i="23" s="1"/>
  <c r="AH13" i="23" s="1"/>
  <c r="AI13" i="23" s="1"/>
  <c r="AB14" i="23"/>
  <c r="AE14" i="23" s="1"/>
  <c r="AG14" i="23" s="1"/>
  <c r="AH14" i="23" s="1"/>
  <c r="AI14" i="23" s="1"/>
  <c r="AB15" i="23"/>
  <c r="AE15" i="23" s="1"/>
  <c r="AG15" i="23" s="1"/>
  <c r="AH15" i="23" s="1"/>
  <c r="AI15" i="23" s="1"/>
  <c r="AB16" i="23"/>
  <c r="AE16" i="23" s="1"/>
  <c r="AG16" i="23" s="1"/>
  <c r="AH16" i="23" s="1"/>
  <c r="AI16" i="23" s="1"/>
  <c r="AB17" i="23"/>
  <c r="AE17" i="23" s="1"/>
  <c r="AG17" i="23" s="1"/>
  <c r="AH17" i="23" s="1"/>
  <c r="AI17" i="23" s="1"/>
  <c r="AB18" i="23"/>
  <c r="AE18" i="23" s="1"/>
  <c r="AG18" i="23" s="1"/>
  <c r="AH18" i="23" s="1"/>
  <c r="AI18" i="23" s="1"/>
  <c r="AB19" i="23"/>
  <c r="AE19" i="23" s="1"/>
  <c r="AG19" i="23" s="1"/>
  <c r="AH19" i="23" s="1"/>
  <c r="AI19" i="23" s="1"/>
  <c r="AB20" i="23"/>
  <c r="AE20" i="23" s="1"/>
  <c r="AG20" i="23" s="1"/>
  <c r="AH20" i="23" s="1"/>
  <c r="AI20" i="23" s="1"/>
  <c r="AB21" i="23"/>
  <c r="AE21" i="23" s="1"/>
  <c r="AG21" i="23" s="1"/>
  <c r="AH21" i="23" s="1"/>
  <c r="AI21" i="23" s="1"/>
  <c r="AB22" i="23"/>
  <c r="AE22" i="23" s="1"/>
  <c r="AG22" i="23" s="1"/>
  <c r="AH22" i="23" s="1"/>
  <c r="AI22" i="23" s="1"/>
  <c r="AB23" i="23"/>
  <c r="AE23" i="23" s="1"/>
  <c r="AG23" i="23" s="1"/>
  <c r="AH23" i="23" s="1"/>
  <c r="AI23" i="23" s="1"/>
  <c r="AB24" i="23"/>
  <c r="AE24" i="23" s="1"/>
  <c r="AG24" i="23" s="1"/>
  <c r="AH24" i="23" s="1"/>
  <c r="AI24" i="23" s="1"/>
  <c r="AB25" i="23"/>
  <c r="AE25" i="23" s="1"/>
  <c r="AG25" i="23" s="1"/>
  <c r="AH25" i="23" s="1"/>
  <c r="AI25" i="23" s="1"/>
  <c r="AB26" i="23"/>
  <c r="AE26" i="23" s="1"/>
  <c r="AG26" i="23" s="1"/>
  <c r="AH26" i="23" s="1"/>
  <c r="AI26" i="23" s="1"/>
  <c r="AB27" i="23"/>
  <c r="AE27" i="23" s="1"/>
  <c r="AG27" i="23" s="1"/>
  <c r="AH27" i="23" s="1"/>
  <c r="AI27" i="23" s="1"/>
  <c r="AB28" i="23"/>
  <c r="AE28" i="23" s="1"/>
  <c r="AG28" i="23" s="1"/>
  <c r="AH28" i="23" s="1"/>
  <c r="AI28" i="23" s="1"/>
  <c r="AB29" i="23"/>
  <c r="AE29" i="23" s="1"/>
  <c r="AG29" i="23" s="1"/>
  <c r="AH29" i="23" s="1"/>
  <c r="AI29" i="23" s="1"/>
  <c r="AB30" i="23"/>
  <c r="AE30" i="23" s="1"/>
  <c r="AG30" i="23" s="1"/>
  <c r="AH30" i="23" s="1"/>
  <c r="AI30" i="23" s="1"/>
  <c r="AB31" i="23"/>
  <c r="AE31" i="23" s="1"/>
  <c r="AG31" i="23" s="1"/>
  <c r="AH31" i="23" s="1"/>
  <c r="AI31" i="23" s="1"/>
  <c r="AB32" i="23"/>
  <c r="AE32" i="23" s="1"/>
  <c r="AG32" i="23" s="1"/>
  <c r="AH32" i="23" s="1"/>
  <c r="AI32" i="23" s="1"/>
  <c r="AB33" i="23"/>
  <c r="AE33" i="23" s="1"/>
  <c r="AG33" i="23" s="1"/>
  <c r="AH33" i="23" s="1"/>
  <c r="AI33" i="23" s="1"/>
  <c r="AB34" i="23"/>
  <c r="AE34" i="23" s="1"/>
  <c r="AG34" i="23" s="1"/>
  <c r="AH34" i="23" s="1"/>
  <c r="AI34" i="23" s="1"/>
  <c r="AB35" i="23"/>
  <c r="AE35" i="23" s="1"/>
  <c r="AG35" i="23" s="1"/>
  <c r="AH35" i="23" s="1"/>
  <c r="AI35" i="23" s="1"/>
  <c r="AB36" i="23"/>
  <c r="AE36" i="23" s="1"/>
  <c r="AG36" i="23" s="1"/>
  <c r="AH36" i="23" s="1"/>
  <c r="AI36" i="23" s="1"/>
  <c r="AB37" i="23"/>
  <c r="AE37" i="23" s="1"/>
  <c r="AG37" i="23" s="1"/>
  <c r="AH37" i="23" s="1"/>
  <c r="AI37" i="23" s="1"/>
  <c r="AB38" i="23"/>
  <c r="AE38" i="23" s="1"/>
  <c r="AG38" i="23" s="1"/>
  <c r="AH38" i="23" s="1"/>
  <c r="AI38" i="23" s="1"/>
  <c r="AB39" i="23"/>
  <c r="AE39" i="23" s="1"/>
  <c r="AG39" i="23" s="1"/>
  <c r="AH39" i="23" s="1"/>
  <c r="AI39" i="23" s="1"/>
  <c r="AB40" i="23"/>
  <c r="AE40" i="23" s="1"/>
  <c r="AG40" i="23" s="1"/>
  <c r="AH40" i="23" s="1"/>
  <c r="AI40" i="23" s="1"/>
  <c r="AB41" i="23"/>
  <c r="AE41" i="23" s="1"/>
  <c r="AG41" i="23" s="1"/>
  <c r="AH41" i="23" s="1"/>
  <c r="AI41" i="23" s="1"/>
  <c r="AB42" i="23"/>
  <c r="AE42" i="23" s="1"/>
  <c r="AG42" i="23" s="1"/>
  <c r="AH42" i="23" s="1"/>
  <c r="AI42" i="23" s="1"/>
  <c r="AB43" i="23"/>
  <c r="AE43" i="23" s="1"/>
  <c r="AG43" i="23" s="1"/>
  <c r="AH43" i="23" s="1"/>
  <c r="AI43" i="23" s="1"/>
  <c r="AB44" i="23"/>
  <c r="AE44" i="23" s="1"/>
  <c r="AG44" i="23" s="1"/>
  <c r="AH44" i="23" s="1"/>
  <c r="AI44" i="23" s="1"/>
  <c r="AB45" i="23"/>
  <c r="AE45" i="23" s="1"/>
  <c r="AG45" i="23" s="1"/>
  <c r="AH45" i="23" s="1"/>
  <c r="AI45" i="23" s="1"/>
  <c r="AB46" i="23"/>
  <c r="AE46" i="23" s="1"/>
  <c r="AG46" i="23" s="1"/>
  <c r="AH46" i="23" s="1"/>
  <c r="AI46" i="23" s="1"/>
  <c r="AB47" i="23"/>
  <c r="AE47" i="23" s="1"/>
  <c r="AG47" i="23" s="1"/>
  <c r="AH47" i="23" s="1"/>
  <c r="AI47" i="23" s="1"/>
  <c r="AB48" i="23"/>
  <c r="AE48" i="23" s="1"/>
  <c r="AG48" i="23" s="1"/>
  <c r="AH48" i="23" s="1"/>
  <c r="AI48" i="23" s="1"/>
  <c r="AB49" i="23"/>
  <c r="AE49" i="23" s="1"/>
  <c r="AG49" i="23" s="1"/>
  <c r="AH49" i="23" s="1"/>
  <c r="AI49" i="23" s="1"/>
  <c r="AB50" i="23"/>
  <c r="AE50" i="23" s="1"/>
  <c r="AG50" i="23" s="1"/>
  <c r="AH50" i="23" s="1"/>
  <c r="AI50" i="23" s="1"/>
  <c r="AB51" i="23"/>
  <c r="AE51" i="23" s="1"/>
  <c r="AG51" i="23" s="1"/>
  <c r="AH51" i="23" s="1"/>
  <c r="AI51" i="23" s="1"/>
  <c r="AB52" i="23"/>
  <c r="AE52" i="23" s="1"/>
  <c r="AG52" i="23" s="1"/>
  <c r="AH52" i="23" s="1"/>
  <c r="AI52" i="23" s="1"/>
  <c r="AB53" i="23"/>
  <c r="AE53" i="23" s="1"/>
  <c r="AG53" i="23" s="1"/>
  <c r="AH53" i="23" s="1"/>
  <c r="AI53" i="23" s="1"/>
  <c r="AB54" i="23"/>
  <c r="AE54" i="23" s="1"/>
  <c r="AG54" i="23" s="1"/>
  <c r="AH54" i="23" s="1"/>
  <c r="AI54" i="23" s="1"/>
  <c r="AB55" i="23"/>
  <c r="AE55" i="23" s="1"/>
  <c r="AG55" i="23" s="1"/>
  <c r="AH55" i="23" s="1"/>
  <c r="AI55" i="23" s="1"/>
  <c r="AB56" i="23"/>
  <c r="AE56" i="23" s="1"/>
  <c r="AG56" i="23" s="1"/>
  <c r="AH56" i="23" s="1"/>
  <c r="AI56" i="23" s="1"/>
  <c r="AB57" i="23"/>
  <c r="AE57" i="23" s="1"/>
  <c r="AG57" i="23" s="1"/>
  <c r="AH57" i="23" s="1"/>
  <c r="AI57" i="23" s="1"/>
  <c r="AB58" i="23"/>
  <c r="AE58" i="23" s="1"/>
  <c r="AG58" i="23" s="1"/>
  <c r="AH58" i="23" s="1"/>
  <c r="AI58" i="23" s="1"/>
  <c r="AB59" i="23"/>
  <c r="AE59" i="23" s="1"/>
  <c r="AG59" i="23" s="1"/>
  <c r="AH59" i="23" s="1"/>
  <c r="AI59" i="23" s="1"/>
  <c r="AB60" i="23"/>
  <c r="AE60" i="23" s="1"/>
  <c r="AG60" i="23" s="1"/>
  <c r="AH60" i="23" s="1"/>
  <c r="AI60" i="23" s="1"/>
  <c r="AB61" i="23"/>
  <c r="AE61" i="23" s="1"/>
  <c r="AG61" i="23" s="1"/>
  <c r="AH61" i="23" s="1"/>
  <c r="AI61" i="23" s="1"/>
  <c r="AB62" i="23"/>
  <c r="AE62" i="23" s="1"/>
  <c r="AG62" i="23" s="1"/>
  <c r="AH62" i="23" s="1"/>
  <c r="AI62" i="23" s="1"/>
  <c r="AB63" i="23"/>
  <c r="AE63" i="23" s="1"/>
  <c r="AG63" i="23" s="1"/>
  <c r="AH63" i="23" s="1"/>
  <c r="AI63" i="23" s="1"/>
  <c r="AB64" i="23"/>
  <c r="AE64" i="23" s="1"/>
  <c r="AG64" i="23" s="1"/>
  <c r="AH64" i="23" s="1"/>
  <c r="AI64" i="23" s="1"/>
  <c r="AB65" i="23"/>
  <c r="AE65" i="23" s="1"/>
  <c r="AG65" i="23" s="1"/>
  <c r="AH65" i="23" s="1"/>
  <c r="AI65" i="23" s="1"/>
  <c r="AB66" i="23"/>
  <c r="AE66" i="23" s="1"/>
  <c r="AG66" i="23" s="1"/>
  <c r="AH66" i="23" s="1"/>
  <c r="AI66" i="23" s="1"/>
  <c r="AB67" i="23"/>
  <c r="AE67" i="23" s="1"/>
  <c r="AG67" i="23" s="1"/>
  <c r="AH67" i="23" s="1"/>
  <c r="AI67" i="23" s="1"/>
  <c r="AB68" i="23"/>
  <c r="AE68" i="23" s="1"/>
  <c r="AG68" i="23" s="1"/>
  <c r="AH68" i="23" s="1"/>
  <c r="AI68" i="23" s="1"/>
  <c r="AB69" i="23"/>
  <c r="AE69" i="23" s="1"/>
  <c r="AG69" i="23" s="1"/>
  <c r="AH69" i="23" s="1"/>
  <c r="AI69" i="23" s="1"/>
  <c r="AB70" i="23"/>
  <c r="AE70" i="23" s="1"/>
  <c r="AG70" i="23" s="1"/>
  <c r="AH70" i="23" s="1"/>
  <c r="AI70" i="23" s="1"/>
  <c r="AB71" i="23"/>
  <c r="AE71" i="23" s="1"/>
  <c r="AG71" i="23" s="1"/>
  <c r="AH71" i="23" s="1"/>
  <c r="AI71" i="23" s="1"/>
  <c r="AB72" i="23"/>
  <c r="AE72" i="23" s="1"/>
  <c r="AG72" i="23" s="1"/>
  <c r="AH72" i="23" s="1"/>
  <c r="AI72" i="23" s="1"/>
  <c r="AB73" i="23"/>
  <c r="AE73" i="23" s="1"/>
  <c r="AG73" i="23" s="1"/>
  <c r="AH73" i="23" s="1"/>
  <c r="AI73" i="23" s="1"/>
  <c r="AB74" i="23"/>
  <c r="AE74" i="23" s="1"/>
  <c r="AG74" i="23" s="1"/>
  <c r="AH74" i="23" s="1"/>
  <c r="AI74" i="23" s="1"/>
  <c r="AB75" i="23"/>
  <c r="AE75" i="23" s="1"/>
  <c r="AG75" i="23" s="1"/>
  <c r="AH75" i="23" s="1"/>
  <c r="AI75" i="23" s="1"/>
  <c r="AB76" i="23"/>
  <c r="AE76" i="23" s="1"/>
  <c r="AG76" i="23" s="1"/>
  <c r="AH76" i="23" s="1"/>
  <c r="AI76" i="23" s="1"/>
  <c r="AB77" i="23"/>
  <c r="AE77" i="23" s="1"/>
  <c r="AG77" i="23" s="1"/>
  <c r="AH77" i="23" s="1"/>
  <c r="AI77" i="23" s="1"/>
  <c r="AB78" i="23"/>
  <c r="AE78" i="23" s="1"/>
  <c r="AG78" i="23" s="1"/>
  <c r="AH78" i="23" s="1"/>
  <c r="AI78" i="23" s="1"/>
  <c r="AB79" i="23"/>
  <c r="AE79" i="23" s="1"/>
  <c r="AG79" i="23" s="1"/>
  <c r="AH79" i="23" s="1"/>
  <c r="AI79" i="23" s="1"/>
  <c r="AB80" i="23"/>
  <c r="AE80" i="23" s="1"/>
  <c r="AG80" i="23" s="1"/>
  <c r="AH80" i="23" s="1"/>
  <c r="AI80" i="23" s="1"/>
  <c r="AB81" i="23"/>
  <c r="AE81" i="23" s="1"/>
  <c r="AG81" i="23" s="1"/>
  <c r="AH81" i="23" s="1"/>
  <c r="AI81" i="23" s="1"/>
  <c r="AB82" i="23"/>
  <c r="AE82" i="23" s="1"/>
  <c r="AG82" i="23" s="1"/>
  <c r="AH82" i="23" s="1"/>
  <c r="AI82" i="23" s="1"/>
  <c r="AB83" i="23"/>
  <c r="AE83" i="23" s="1"/>
  <c r="AG83" i="23" s="1"/>
  <c r="AH83" i="23" s="1"/>
  <c r="AI83" i="23" s="1"/>
  <c r="AB84" i="23"/>
  <c r="AE84" i="23" s="1"/>
  <c r="AG84" i="23" s="1"/>
  <c r="AH84" i="23" s="1"/>
  <c r="AI84" i="23" s="1"/>
  <c r="AB85" i="23"/>
  <c r="AE85" i="23" s="1"/>
  <c r="AG85" i="23" s="1"/>
  <c r="AH85" i="23" s="1"/>
  <c r="AI85" i="23" s="1"/>
  <c r="AB86" i="23"/>
  <c r="AE86" i="23" s="1"/>
  <c r="AG86" i="23" s="1"/>
  <c r="AH86" i="23" s="1"/>
  <c r="AI86" i="23" s="1"/>
  <c r="AB87" i="23"/>
  <c r="AE87" i="23" s="1"/>
  <c r="AG87" i="23" s="1"/>
  <c r="AH87" i="23" s="1"/>
  <c r="AI87" i="23" s="1"/>
  <c r="AB88" i="23"/>
  <c r="AE88" i="23" s="1"/>
  <c r="AG88" i="23" s="1"/>
  <c r="AH88" i="23" s="1"/>
  <c r="AI88" i="23" s="1"/>
  <c r="AB89" i="23"/>
  <c r="AE89" i="23" s="1"/>
  <c r="AG89" i="23" s="1"/>
  <c r="AH89" i="23" s="1"/>
  <c r="AI89" i="23" s="1"/>
  <c r="AB90" i="23"/>
  <c r="AE90" i="23" s="1"/>
  <c r="AG90" i="23" s="1"/>
  <c r="AH90" i="23" s="1"/>
  <c r="AI90" i="23" s="1"/>
  <c r="AB91" i="23"/>
  <c r="AE91" i="23" s="1"/>
  <c r="AG91" i="23" s="1"/>
  <c r="AH91" i="23" s="1"/>
  <c r="AI91" i="23" s="1"/>
  <c r="AB92" i="23"/>
  <c r="AE92" i="23" s="1"/>
  <c r="AG92" i="23" s="1"/>
  <c r="AH92" i="23" s="1"/>
  <c r="AI92" i="23" s="1"/>
  <c r="AB93" i="23"/>
  <c r="AE93" i="23" s="1"/>
  <c r="AG93" i="23" s="1"/>
  <c r="AH93" i="23" s="1"/>
  <c r="AI93" i="23" s="1"/>
  <c r="AB94" i="23"/>
  <c r="AE94" i="23" s="1"/>
  <c r="AG94" i="23" s="1"/>
  <c r="AH94" i="23" s="1"/>
  <c r="AI94" i="23" s="1"/>
  <c r="AB95" i="23"/>
  <c r="AE95" i="23" s="1"/>
  <c r="AG95" i="23" s="1"/>
  <c r="AH95" i="23" s="1"/>
  <c r="AI95" i="23" s="1"/>
  <c r="AB96" i="23"/>
  <c r="AE96" i="23" s="1"/>
  <c r="AG96" i="23" s="1"/>
  <c r="AH96" i="23" s="1"/>
  <c r="AI96" i="23" s="1"/>
  <c r="AB97" i="23"/>
  <c r="AE97" i="23" s="1"/>
  <c r="AG97" i="23" s="1"/>
  <c r="AH97" i="23" s="1"/>
  <c r="AI97" i="23" s="1"/>
  <c r="AB98" i="23"/>
  <c r="AE98" i="23" s="1"/>
  <c r="AG98" i="23" s="1"/>
  <c r="AH98" i="23" s="1"/>
  <c r="AI98" i="23" s="1"/>
  <c r="AB99" i="23"/>
  <c r="AE99" i="23" s="1"/>
  <c r="AG99" i="23" s="1"/>
  <c r="AH99" i="23" s="1"/>
  <c r="AI99" i="23" s="1"/>
  <c r="AB100" i="23"/>
  <c r="AE100" i="23" s="1"/>
  <c r="AG100" i="23" s="1"/>
  <c r="AH100" i="23" s="1"/>
  <c r="AI100" i="23" s="1"/>
  <c r="AB101" i="23"/>
  <c r="AE101" i="23" s="1"/>
  <c r="AG101" i="23" s="1"/>
  <c r="AH101" i="23" s="1"/>
  <c r="AI101" i="23" s="1"/>
  <c r="AB102" i="23"/>
  <c r="AE102" i="23" s="1"/>
  <c r="AG102" i="23" s="1"/>
  <c r="AH102" i="23" s="1"/>
  <c r="AI102" i="23" s="1"/>
  <c r="AB103" i="23"/>
  <c r="AE103" i="23" s="1"/>
  <c r="AG103" i="23" s="1"/>
  <c r="AH103" i="23" s="1"/>
  <c r="AI103" i="23" s="1"/>
  <c r="AB104" i="23"/>
  <c r="AE104" i="23" s="1"/>
  <c r="AG104" i="23" s="1"/>
  <c r="AH104" i="23" s="1"/>
  <c r="AI104" i="23" s="1"/>
  <c r="AB105" i="23"/>
  <c r="AE105" i="23" s="1"/>
  <c r="AG105" i="23" s="1"/>
  <c r="AH105" i="23" s="1"/>
  <c r="AI105" i="23" s="1"/>
  <c r="AB106" i="23"/>
  <c r="AE106" i="23" s="1"/>
  <c r="AG106" i="23" s="1"/>
  <c r="AH106" i="23" s="1"/>
  <c r="AI106" i="23" s="1"/>
  <c r="AB107" i="23"/>
  <c r="AE107" i="23" s="1"/>
  <c r="AG107" i="23" s="1"/>
  <c r="AH107" i="23" s="1"/>
  <c r="AI107" i="23" s="1"/>
  <c r="AB108" i="23"/>
  <c r="AE108" i="23" s="1"/>
  <c r="AG108" i="23" s="1"/>
  <c r="AH108" i="23" s="1"/>
  <c r="AI108" i="23" s="1"/>
  <c r="AB109" i="23"/>
  <c r="AE109" i="23" s="1"/>
  <c r="AG109" i="23" s="1"/>
  <c r="AH109" i="23" s="1"/>
  <c r="AI109" i="23" s="1"/>
  <c r="AB110" i="23"/>
  <c r="AE110" i="23" s="1"/>
  <c r="AG110" i="23" s="1"/>
  <c r="AH110" i="23" s="1"/>
  <c r="AI110" i="23" s="1"/>
  <c r="AB111" i="23"/>
  <c r="AE111" i="23" s="1"/>
  <c r="AG111" i="23" s="1"/>
  <c r="AH111" i="23" s="1"/>
  <c r="AI111" i="23" s="1"/>
  <c r="AB112" i="23"/>
  <c r="AE112" i="23" s="1"/>
  <c r="AG112" i="23" s="1"/>
  <c r="AH112" i="23" s="1"/>
  <c r="AI112" i="23" s="1"/>
  <c r="AB113" i="23"/>
  <c r="AE113" i="23" s="1"/>
  <c r="AG113" i="23" s="1"/>
  <c r="AH113" i="23" s="1"/>
  <c r="AI113" i="23" s="1"/>
  <c r="AB114" i="23"/>
  <c r="AE114" i="23" s="1"/>
  <c r="AG114" i="23" s="1"/>
  <c r="AH114" i="23" s="1"/>
  <c r="AI114" i="23" s="1"/>
  <c r="AB115" i="23"/>
  <c r="AE115" i="23" s="1"/>
  <c r="AG115" i="23" s="1"/>
  <c r="AH115" i="23" s="1"/>
  <c r="AI115" i="23" s="1"/>
  <c r="AB116" i="23"/>
  <c r="AE116" i="23" s="1"/>
  <c r="AG116" i="23" s="1"/>
  <c r="AH116" i="23" s="1"/>
  <c r="AI116" i="23" s="1"/>
  <c r="AB117" i="23"/>
  <c r="AE117" i="23" s="1"/>
  <c r="AG117" i="23" s="1"/>
  <c r="AH117" i="23" s="1"/>
  <c r="AI117" i="23" s="1"/>
  <c r="AB118" i="23"/>
  <c r="AE118" i="23" s="1"/>
  <c r="AG118" i="23" s="1"/>
  <c r="AH118" i="23" s="1"/>
  <c r="AI118" i="23" s="1"/>
  <c r="AB119" i="23"/>
  <c r="AE119" i="23" s="1"/>
  <c r="AG119" i="23" s="1"/>
  <c r="AH119" i="23" s="1"/>
  <c r="AI119" i="23" s="1"/>
  <c r="AB120" i="23"/>
  <c r="AE120" i="23" s="1"/>
  <c r="AG120" i="23" s="1"/>
  <c r="AH120" i="23" s="1"/>
  <c r="AI120" i="23" s="1"/>
  <c r="AB121" i="23"/>
  <c r="AE121" i="23" s="1"/>
  <c r="AG121" i="23" s="1"/>
  <c r="AH121" i="23" s="1"/>
  <c r="AI121" i="23" s="1"/>
  <c r="AB122" i="23"/>
  <c r="AE122" i="23" s="1"/>
  <c r="AG122" i="23" s="1"/>
  <c r="AH122" i="23" s="1"/>
  <c r="AI122" i="23" s="1"/>
  <c r="AB123" i="23"/>
  <c r="AE123" i="23" s="1"/>
  <c r="AG123" i="23" s="1"/>
  <c r="AH123" i="23" s="1"/>
  <c r="AI123" i="23" s="1"/>
  <c r="AB124" i="23"/>
  <c r="AE124" i="23" s="1"/>
  <c r="AG124" i="23" s="1"/>
  <c r="AH124" i="23" s="1"/>
  <c r="AI124" i="23" s="1"/>
  <c r="AB125" i="23"/>
  <c r="AE125" i="23" s="1"/>
  <c r="AG125" i="23" s="1"/>
  <c r="AH125" i="23" s="1"/>
  <c r="AI125" i="23" s="1"/>
  <c r="AB126" i="23"/>
  <c r="AE126" i="23" s="1"/>
  <c r="AG126" i="23" s="1"/>
  <c r="AH126" i="23" s="1"/>
  <c r="AI126" i="23" s="1"/>
  <c r="AB127" i="23"/>
  <c r="AE127" i="23" s="1"/>
  <c r="AG127" i="23" s="1"/>
  <c r="AH127" i="23" s="1"/>
  <c r="AI127" i="23" s="1"/>
  <c r="AB128" i="23"/>
  <c r="AE128" i="23" s="1"/>
  <c r="AG128" i="23" s="1"/>
  <c r="AH128" i="23" s="1"/>
  <c r="AI128" i="23" s="1"/>
  <c r="AB129" i="23"/>
  <c r="AE129" i="23" s="1"/>
  <c r="AG129" i="23" s="1"/>
  <c r="AH129" i="23" s="1"/>
  <c r="AI129" i="23" s="1"/>
  <c r="AB130" i="23"/>
  <c r="AE130" i="23" s="1"/>
  <c r="AG130" i="23" s="1"/>
  <c r="AH130" i="23" s="1"/>
  <c r="AI130" i="23" s="1"/>
  <c r="AB131" i="23"/>
  <c r="AE131" i="23" s="1"/>
  <c r="AG131" i="23" s="1"/>
  <c r="AH131" i="23" s="1"/>
  <c r="AI131" i="23" s="1"/>
  <c r="AB132" i="23"/>
  <c r="AE132" i="23" s="1"/>
  <c r="AG132" i="23" s="1"/>
  <c r="AH132" i="23" s="1"/>
  <c r="AI132" i="23" s="1"/>
  <c r="AB133" i="23"/>
  <c r="AE133" i="23" s="1"/>
  <c r="AG133" i="23" s="1"/>
  <c r="AH133" i="23" s="1"/>
  <c r="AI133" i="23" s="1"/>
  <c r="AB134" i="23"/>
  <c r="AE134" i="23" s="1"/>
  <c r="AG134" i="23" s="1"/>
  <c r="AH134" i="23" s="1"/>
  <c r="AI134" i="23" s="1"/>
  <c r="AB135" i="23"/>
  <c r="AE135" i="23" s="1"/>
  <c r="AG135" i="23" s="1"/>
  <c r="AH135" i="23" s="1"/>
  <c r="AI135" i="23" s="1"/>
  <c r="AB136" i="23"/>
  <c r="AE136" i="23" s="1"/>
  <c r="AG136" i="23" s="1"/>
  <c r="AH136" i="23" s="1"/>
  <c r="AI136" i="23" s="1"/>
  <c r="AB137" i="23"/>
  <c r="AE137" i="23" s="1"/>
  <c r="AG137" i="23" s="1"/>
  <c r="AH137" i="23" s="1"/>
  <c r="AI137" i="23" s="1"/>
  <c r="AB138" i="23"/>
  <c r="AE138" i="23" s="1"/>
  <c r="AG138" i="23" s="1"/>
  <c r="AH138" i="23" s="1"/>
  <c r="AI138" i="23" s="1"/>
  <c r="AB139" i="23"/>
  <c r="AE139" i="23" s="1"/>
  <c r="AG139" i="23" s="1"/>
  <c r="AH139" i="23" s="1"/>
  <c r="AI139" i="23" s="1"/>
  <c r="AB140" i="23"/>
  <c r="AE140" i="23" s="1"/>
  <c r="AG140" i="23" s="1"/>
  <c r="AH140" i="23" s="1"/>
  <c r="AI140" i="23" s="1"/>
  <c r="AB141" i="23"/>
  <c r="AE141" i="23" s="1"/>
  <c r="AG141" i="23" s="1"/>
  <c r="AH141" i="23" s="1"/>
  <c r="AI141" i="23" s="1"/>
  <c r="AB142" i="23"/>
  <c r="AE142" i="23" s="1"/>
  <c r="AG142" i="23" s="1"/>
  <c r="AH142" i="23" s="1"/>
  <c r="AI142" i="23" s="1"/>
  <c r="AB143" i="23"/>
  <c r="AE143" i="23" s="1"/>
  <c r="AG143" i="23" s="1"/>
  <c r="AH143" i="23" s="1"/>
  <c r="AI143" i="23" s="1"/>
  <c r="AB144" i="23"/>
  <c r="AE144" i="23" s="1"/>
  <c r="AG144" i="23" s="1"/>
  <c r="AH144" i="23" s="1"/>
  <c r="AI144" i="23" s="1"/>
  <c r="AB145" i="23"/>
  <c r="AE145" i="23" s="1"/>
  <c r="AG145" i="23" s="1"/>
  <c r="AH145" i="23" s="1"/>
  <c r="AI145" i="23" s="1"/>
  <c r="AB146" i="23"/>
  <c r="AE146" i="23" s="1"/>
  <c r="AG146" i="23" s="1"/>
  <c r="AH146" i="23" s="1"/>
  <c r="AI146" i="23" s="1"/>
  <c r="AB147" i="23"/>
  <c r="AE147" i="23" s="1"/>
  <c r="AG147" i="23" s="1"/>
  <c r="AH147" i="23" s="1"/>
  <c r="AI147" i="23" s="1"/>
  <c r="AB148" i="23"/>
  <c r="AE148" i="23" s="1"/>
  <c r="AG148" i="23" s="1"/>
  <c r="AH148" i="23" s="1"/>
  <c r="AI148" i="23" s="1"/>
  <c r="AB149" i="23"/>
  <c r="AE149" i="23" s="1"/>
  <c r="AG149" i="23" s="1"/>
  <c r="AH149" i="23" s="1"/>
  <c r="AI149" i="23" s="1"/>
  <c r="AB150" i="23"/>
  <c r="AE150" i="23" s="1"/>
  <c r="AG150" i="23" s="1"/>
  <c r="AH150" i="23" s="1"/>
  <c r="AI150" i="23" s="1"/>
  <c r="AB151" i="23"/>
  <c r="AE151" i="23" s="1"/>
  <c r="AG151" i="23" s="1"/>
  <c r="AH151" i="23" s="1"/>
  <c r="AI151" i="23" s="1"/>
  <c r="AB152" i="23"/>
  <c r="AE152" i="23" s="1"/>
  <c r="AG152" i="23" s="1"/>
  <c r="AH152" i="23" s="1"/>
  <c r="AI152" i="23" s="1"/>
  <c r="AB153" i="23"/>
  <c r="AE153" i="23" s="1"/>
  <c r="AG153" i="23" s="1"/>
  <c r="AH153" i="23" s="1"/>
  <c r="AI153" i="23" s="1"/>
  <c r="AB154" i="23"/>
  <c r="AE154" i="23" s="1"/>
  <c r="AG154" i="23" s="1"/>
  <c r="AH154" i="23" s="1"/>
  <c r="AI154" i="23" s="1"/>
  <c r="AB155" i="23"/>
  <c r="AE155" i="23" s="1"/>
  <c r="AG155" i="23" s="1"/>
  <c r="AH155" i="23" s="1"/>
  <c r="AI155" i="23" s="1"/>
  <c r="AB156" i="23"/>
  <c r="AE156" i="23" s="1"/>
  <c r="AG156" i="23" s="1"/>
  <c r="AH156" i="23" s="1"/>
  <c r="AI156" i="23" s="1"/>
  <c r="AB157" i="23"/>
  <c r="AE157" i="23" s="1"/>
  <c r="AG157" i="23" s="1"/>
  <c r="AH157" i="23" s="1"/>
  <c r="AI157" i="23" s="1"/>
  <c r="AB158" i="23"/>
  <c r="AE158" i="23" s="1"/>
  <c r="AG158" i="23" s="1"/>
  <c r="AH158" i="23" s="1"/>
  <c r="AI158" i="23" s="1"/>
  <c r="AB159" i="23"/>
  <c r="AE159" i="23" s="1"/>
  <c r="AG159" i="23" s="1"/>
  <c r="AH159" i="23" s="1"/>
  <c r="AI159" i="23" s="1"/>
  <c r="AB160" i="23"/>
  <c r="AE160" i="23" s="1"/>
  <c r="AG160" i="23" s="1"/>
  <c r="AH160" i="23" s="1"/>
  <c r="AI160" i="23" s="1"/>
  <c r="AB161" i="23"/>
  <c r="AE161" i="23" s="1"/>
  <c r="AG161" i="23" s="1"/>
  <c r="AH161" i="23" s="1"/>
  <c r="AI161" i="23" s="1"/>
  <c r="AB162" i="23"/>
  <c r="AE162" i="23" s="1"/>
  <c r="AG162" i="23" s="1"/>
  <c r="AH162" i="23" s="1"/>
  <c r="AI162" i="23" s="1"/>
  <c r="AB163" i="23"/>
  <c r="AE163" i="23" s="1"/>
  <c r="AG163" i="23" s="1"/>
  <c r="AH163" i="23" s="1"/>
  <c r="AI163" i="23" s="1"/>
  <c r="AB164" i="23"/>
  <c r="AE164" i="23" s="1"/>
  <c r="AG164" i="23" s="1"/>
  <c r="AH164" i="23" s="1"/>
  <c r="AI164" i="23" s="1"/>
  <c r="AB165" i="23"/>
  <c r="AE165" i="23" s="1"/>
  <c r="AG165" i="23" s="1"/>
  <c r="AH165" i="23" s="1"/>
  <c r="AI165" i="23" s="1"/>
  <c r="AB166" i="23"/>
  <c r="AE166" i="23" s="1"/>
  <c r="AG166" i="23" s="1"/>
  <c r="AH166" i="23" s="1"/>
  <c r="AI166" i="23" s="1"/>
  <c r="AB167" i="23"/>
  <c r="AE167" i="23" s="1"/>
  <c r="AG167" i="23" s="1"/>
  <c r="AH167" i="23" s="1"/>
  <c r="AI167" i="23" s="1"/>
  <c r="AB168" i="23"/>
  <c r="AE168" i="23" s="1"/>
  <c r="AG168" i="23" s="1"/>
  <c r="AH168" i="23" s="1"/>
  <c r="AI168" i="23" s="1"/>
  <c r="AB169" i="23"/>
  <c r="AE169" i="23" s="1"/>
  <c r="AG169" i="23" s="1"/>
  <c r="AH169" i="23" s="1"/>
  <c r="AI169" i="23" s="1"/>
  <c r="AB170" i="23"/>
  <c r="AE170" i="23" s="1"/>
  <c r="AG170" i="23" s="1"/>
  <c r="AH170" i="23" s="1"/>
  <c r="AI170" i="23" s="1"/>
  <c r="AB171" i="23"/>
  <c r="AE171" i="23" s="1"/>
  <c r="AG171" i="23" s="1"/>
  <c r="AH171" i="23" s="1"/>
  <c r="AI171" i="23" s="1"/>
  <c r="AB172" i="23"/>
  <c r="AE172" i="23" s="1"/>
  <c r="AG172" i="23" s="1"/>
  <c r="AH172" i="23" s="1"/>
  <c r="AI172" i="23" s="1"/>
  <c r="AB173" i="23"/>
  <c r="AE173" i="23" s="1"/>
  <c r="AG173" i="23" s="1"/>
  <c r="AH173" i="23" s="1"/>
  <c r="AI173" i="23" s="1"/>
  <c r="AB174" i="23"/>
  <c r="AE174" i="23" s="1"/>
  <c r="AG174" i="23" s="1"/>
  <c r="AH174" i="23" s="1"/>
  <c r="AI174" i="23" s="1"/>
  <c r="AB175" i="23"/>
  <c r="AE175" i="23" s="1"/>
  <c r="AG175" i="23" s="1"/>
  <c r="AH175" i="23" s="1"/>
  <c r="AI175" i="23" s="1"/>
  <c r="AB176" i="23"/>
  <c r="AE176" i="23" s="1"/>
  <c r="AG176" i="23" s="1"/>
  <c r="AH176" i="23" s="1"/>
  <c r="AI176" i="23" s="1"/>
  <c r="AB177" i="23"/>
  <c r="AE177" i="23" s="1"/>
  <c r="AG177" i="23" s="1"/>
  <c r="AH177" i="23" s="1"/>
  <c r="AI177" i="23" s="1"/>
  <c r="AB178" i="23"/>
  <c r="AE178" i="23" s="1"/>
  <c r="AG178" i="23" s="1"/>
  <c r="AH178" i="23" s="1"/>
  <c r="AI178" i="23" s="1"/>
  <c r="AB179" i="23"/>
  <c r="AE179" i="23" s="1"/>
  <c r="AG179" i="23" s="1"/>
  <c r="AH179" i="23" s="1"/>
  <c r="AI179" i="23" s="1"/>
  <c r="AB180" i="23"/>
  <c r="AE180" i="23" s="1"/>
  <c r="AG180" i="23" s="1"/>
  <c r="AH180" i="23" s="1"/>
  <c r="AI180" i="23" s="1"/>
  <c r="AB181" i="23"/>
  <c r="AE181" i="23" s="1"/>
  <c r="AG181" i="23" s="1"/>
  <c r="AH181" i="23" s="1"/>
  <c r="AI181" i="23" s="1"/>
  <c r="AB182" i="23"/>
  <c r="AE182" i="23" s="1"/>
  <c r="AG182" i="23" s="1"/>
  <c r="AH182" i="23" s="1"/>
  <c r="AI182" i="23" s="1"/>
  <c r="AB183" i="23"/>
  <c r="AE183" i="23" s="1"/>
  <c r="AG183" i="23" s="1"/>
  <c r="AH183" i="23" s="1"/>
  <c r="AI183" i="23" s="1"/>
  <c r="AB184" i="23"/>
  <c r="AE184" i="23" s="1"/>
  <c r="AG184" i="23" s="1"/>
  <c r="AH184" i="23" s="1"/>
  <c r="AI184" i="23" s="1"/>
  <c r="AB185" i="23"/>
  <c r="AE185" i="23" s="1"/>
  <c r="AG185" i="23" s="1"/>
  <c r="AH185" i="23" s="1"/>
  <c r="AI185" i="23" s="1"/>
  <c r="AB186" i="23"/>
  <c r="AE186" i="23" s="1"/>
  <c r="AG186" i="23" s="1"/>
  <c r="AH186" i="23" s="1"/>
  <c r="AI186" i="23" s="1"/>
  <c r="AB187" i="23"/>
  <c r="AE187" i="23" s="1"/>
  <c r="AG187" i="23" s="1"/>
  <c r="AH187" i="23" s="1"/>
  <c r="AI187" i="23" s="1"/>
  <c r="AB188" i="23"/>
  <c r="AE188" i="23" s="1"/>
  <c r="AG188" i="23" s="1"/>
  <c r="AH188" i="23" s="1"/>
  <c r="AI188" i="23" s="1"/>
  <c r="AB189" i="23"/>
  <c r="AE189" i="23" s="1"/>
  <c r="AG189" i="23" s="1"/>
  <c r="AH189" i="23" s="1"/>
  <c r="AI189" i="23" s="1"/>
  <c r="AB190" i="23"/>
  <c r="AE190" i="23" s="1"/>
  <c r="AG190" i="23" s="1"/>
  <c r="AH190" i="23" s="1"/>
  <c r="AI190" i="23" s="1"/>
  <c r="AB191" i="23"/>
  <c r="AE191" i="23" s="1"/>
  <c r="AG191" i="23" s="1"/>
  <c r="AH191" i="23" s="1"/>
  <c r="AI191" i="23" s="1"/>
  <c r="AB192" i="23"/>
  <c r="AE192" i="23" s="1"/>
  <c r="AG192" i="23" s="1"/>
  <c r="AH192" i="23" s="1"/>
  <c r="AI192" i="23" s="1"/>
  <c r="AB193" i="23"/>
  <c r="AE193" i="23" s="1"/>
  <c r="AG193" i="23" s="1"/>
  <c r="AH193" i="23" s="1"/>
  <c r="AI193" i="23" s="1"/>
  <c r="AB194" i="23"/>
  <c r="AE194" i="23" s="1"/>
  <c r="AG194" i="23" s="1"/>
  <c r="AH194" i="23" s="1"/>
  <c r="AI194" i="23" s="1"/>
  <c r="AB195" i="23"/>
  <c r="AE195" i="23" s="1"/>
  <c r="AG195" i="23" s="1"/>
  <c r="AH195" i="23" s="1"/>
  <c r="AI195" i="23" s="1"/>
  <c r="AB196" i="23"/>
  <c r="AE196" i="23" s="1"/>
  <c r="AG196" i="23" s="1"/>
  <c r="AH196" i="23" s="1"/>
  <c r="AI196" i="23" s="1"/>
  <c r="AB197" i="23"/>
  <c r="AE197" i="23" s="1"/>
  <c r="AG197" i="23" s="1"/>
  <c r="AH197" i="23" s="1"/>
  <c r="AI197" i="23" s="1"/>
  <c r="AB198" i="23"/>
  <c r="AE198" i="23" s="1"/>
  <c r="AG198" i="23" s="1"/>
  <c r="AH198" i="23" s="1"/>
  <c r="AI198" i="23" s="1"/>
  <c r="AB199" i="23"/>
  <c r="AE199" i="23" s="1"/>
  <c r="AG199" i="23" s="1"/>
  <c r="AH199" i="23" s="1"/>
  <c r="AI199" i="23" s="1"/>
  <c r="AB200" i="23"/>
  <c r="AE200" i="23" s="1"/>
  <c r="AG200" i="23" s="1"/>
  <c r="AH200" i="23" s="1"/>
  <c r="AI200" i="23" s="1"/>
  <c r="AB201" i="23"/>
  <c r="AE201" i="23" s="1"/>
  <c r="AG201" i="23" s="1"/>
  <c r="AH201" i="23" s="1"/>
  <c r="AI201" i="23" s="1"/>
  <c r="AB202" i="23"/>
  <c r="AE202" i="23" s="1"/>
  <c r="AG202" i="23" s="1"/>
  <c r="AH202" i="23" s="1"/>
  <c r="AI202" i="23" s="1"/>
  <c r="AB203" i="23"/>
  <c r="AE203" i="23" s="1"/>
  <c r="AG203" i="23" s="1"/>
  <c r="AH203" i="23" s="1"/>
  <c r="AI203" i="23" s="1"/>
  <c r="AB204" i="23"/>
  <c r="AE204" i="23" s="1"/>
  <c r="AG204" i="23" s="1"/>
  <c r="AH204" i="23" s="1"/>
  <c r="AI204" i="23" s="1"/>
  <c r="AB205" i="23"/>
  <c r="AE205" i="23" s="1"/>
  <c r="AG205" i="23" s="1"/>
  <c r="AH205" i="23" s="1"/>
  <c r="AI205" i="23" s="1"/>
  <c r="AB206" i="23"/>
  <c r="AE206" i="23" s="1"/>
  <c r="AG206" i="23" s="1"/>
  <c r="AH206" i="23" s="1"/>
  <c r="AI206" i="23" s="1"/>
  <c r="AB207" i="23"/>
  <c r="AE207" i="23" s="1"/>
  <c r="AG207" i="23" s="1"/>
  <c r="AH207" i="23" s="1"/>
  <c r="AI207" i="23" s="1"/>
  <c r="AB208" i="23"/>
  <c r="AE208" i="23" s="1"/>
  <c r="AG208" i="23" s="1"/>
  <c r="AH208" i="23" s="1"/>
  <c r="AI208" i="23" s="1"/>
  <c r="AB209" i="23"/>
  <c r="AE209" i="23" s="1"/>
  <c r="AG209" i="23" s="1"/>
  <c r="AH209" i="23" s="1"/>
  <c r="AI209" i="23" s="1"/>
  <c r="AB210" i="23"/>
  <c r="AE210" i="23" s="1"/>
  <c r="AG210" i="23" s="1"/>
  <c r="AH210" i="23" s="1"/>
  <c r="AI210" i="23" s="1"/>
  <c r="AB211" i="23"/>
  <c r="AE211" i="23" s="1"/>
  <c r="AG211" i="23" s="1"/>
  <c r="AH211" i="23" s="1"/>
  <c r="AI211" i="23" s="1"/>
  <c r="AB212" i="23"/>
  <c r="AE212" i="23" s="1"/>
  <c r="AG212" i="23" s="1"/>
  <c r="AH212" i="23" s="1"/>
  <c r="AI212" i="23" s="1"/>
  <c r="AB213" i="23"/>
  <c r="AE213" i="23" s="1"/>
  <c r="AG213" i="23" s="1"/>
  <c r="AH213" i="23" s="1"/>
  <c r="AI213" i="23" s="1"/>
  <c r="AB214" i="23"/>
  <c r="AE214" i="23" s="1"/>
  <c r="AG214" i="23" s="1"/>
  <c r="AH214" i="23" s="1"/>
  <c r="AI214" i="23" s="1"/>
  <c r="AB215" i="23"/>
  <c r="AE215" i="23" s="1"/>
  <c r="AG215" i="23" s="1"/>
  <c r="AH215" i="23" s="1"/>
  <c r="AI215" i="23" s="1"/>
  <c r="AB216" i="23"/>
  <c r="AE216" i="23" s="1"/>
  <c r="AG216" i="23" s="1"/>
  <c r="AH216" i="23" s="1"/>
  <c r="AI216" i="23" s="1"/>
  <c r="AB217" i="23"/>
  <c r="AE217" i="23" s="1"/>
  <c r="AG217" i="23" s="1"/>
  <c r="AH217" i="23" s="1"/>
  <c r="AI217" i="23" s="1"/>
  <c r="AB218" i="23"/>
  <c r="AE218" i="23" s="1"/>
  <c r="AG218" i="23" s="1"/>
  <c r="AH218" i="23" s="1"/>
  <c r="AI218" i="23" s="1"/>
  <c r="AB219" i="23"/>
  <c r="AE219" i="23" s="1"/>
  <c r="AG219" i="23" s="1"/>
  <c r="AH219" i="23" s="1"/>
  <c r="AI219" i="23" s="1"/>
  <c r="AB220" i="23"/>
  <c r="AE220" i="23" s="1"/>
  <c r="AG220" i="23" s="1"/>
  <c r="AH220" i="23" s="1"/>
  <c r="AI220" i="23" s="1"/>
  <c r="AB221" i="23"/>
  <c r="AE221" i="23" s="1"/>
  <c r="AG221" i="23" s="1"/>
  <c r="AH221" i="23" s="1"/>
  <c r="AI221" i="23" s="1"/>
  <c r="AB222" i="23"/>
  <c r="AE222" i="23" s="1"/>
  <c r="AG222" i="23" s="1"/>
  <c r="AH222" i="23" s="1"/>
  <c r="AI222" i="23" s="1"/>
  <c r="AB223" i="23"/>
  <c r="AE223" i="23" s="1"/>
  <c r="AG223" i="23" s="1"/>
  <c r="AH223" i="23" s="1"/>
  <c r="AI223" i="23" s="1"/>
  <c r="AB224" i="23"/>
  <c r="AE224" i="23" s="1"/>
  <c r="AG224" i="23" s="1"/>
  <c r="AH224" i="23" s="1"/>
  <c r="AI224" i="23" s="1"/>
  <c r="AB225" i="23"/>
  <c r="AE225" i="23" s="1"/>
  <c r="AG225" i="23" s="1"/>
  <c r="AH225" i="23" s="1"/>
  <c r="AI225" i="23" s="1"/>
  <c r="AB226" i="23"/>
  <c r="AE226" i="23" s="1"/>
  <c r="AG226" i="23" s="1"/>
  <c r="AH226" i="23" s="1"/>
  <c r="AI226" i="23" s="1"/>
  <c r="AB227" i="23"/>
  <c r="AE227" i="23" s="1"/>
  <c r="AG227" i="23" s="1"/>
  <c r="AH227" i="23" s="1"/>
  <c r="AI227" i="23" s="1"/>
  <c r="AB228" i="23"/>
  <c r="AE228" i="23" s="1"/>
  <c r="AG228" i="23" s="1"/>
  <c r="AH228" i="23" s="1"/>
  <c r="AI228" i="23" s="1"/>
  <c r="AB229" i="23"/>
  <c r="AE229" i="23" s="1"/>
  <c r="AG229" i="23" s="1"/>
  <c r="AH229" i="23" s="1"/>
  <c r="AI229" i="23" s="1"/>
  <c r="AB230" i="23"/>
  <c r="AE230" i="23" s="1"/>
  <c r="AG230" i="23" s="1"/>
  <c r="AH230" i="23" s="1"/>
  <c r="AI230" i="23" s="1"/>
  <c r="AB231" i="23"/>
  <c r="AE231" i="23" s="1"/>
  <c r="AG231" i="23" s="1"/>
  <c r="AH231" i="23" s="1"/>
  <c r="AI231" i="23" s="1"/>
  <c r="AB232" i="23"/>
  <c r="AE232" i="23" s="1"/>
  <c r="AG232" i="23" s="1"/>
  <c r="AH232" i="23" s="1"/>
  <c r="AI232" i="23" s="1"/>
  <c r="AB233" i="23"/>
  <c r="AE233" i="23" s="1"/>
  <c r="AG233" i="23" s="1"/>
  <c r="AH233" i="23" s="1"/>
  <c r="AI233" i="23" s="1"/>
  <c r="AB234" i="23"/>
  <c r="AE234" i="23" s="1"/>
  <c r="AG234" i="23" s="1"/>
  <c r="AH234" i="23" s="1"/>
  <c r="AI234" i="23" s="1"/>
  <c r="AB235" i="23"/>
  <c r="AE235" i="23" s="1"/>
  <c r="AG235" i="23" s="1"/>
  <c r="AH235" i="23" s="1"/>
  <c r="AI235" i="23" s="1"/>
  <c r="AB236" i="23"/>
  <c r="AE236" i="23" s="1"/>
  <c r="AG236" i="23" s="1"/>
  <c r="AH236" i="23" s="1"/>
  <c r="AI236" i="23" s="1"/>
  <c r="AB237" i="23"/>
  <c r="AE237" i="23" s="1"/>
  <c r="AG237" i="23" s="1"/>
  <c r="AH237" i="23" s="1"/>
  <c r="AI237" i="23" s="1"/>
  <c r="AB238" i="23"/>
  <c r="AE238" i="23" s="1"/>
  <c r="AG238" i="23" s="1"/>
  <c r="AH238" i="23" s="1"/>
  <c r="AI238" i="23" s="1"/>
  <c r="AB239" i="23"/>
  <c r="AE239" i="23" s="1"/>
  <c r="AG239" i="23" s="1"/>
  <c r="AH239" i="23" s="1"/>
  <c r="AI239" i="23" s="1"/>
  <c r="AB240" i="23"/>
  <c r="AE240" i="23" s="1"/>
  <c r="AG240" i="23" s="1"/>
  <c r="AH240" i="23" s="1"/>
  <c r="AI240" i="23" s="1"/>
  <c r="AB241" i="23"/>
  <c r="AE241" i="23" s="1"/>
  <c r="AG241" i="23" s="1"/>
  <c r="AH241" i="23" s="1"/>
  <c r="AI241" i="23" s="1"/>
  <c r="AB242" i="23"/>
  <c r="AE242" i="23" s="1"/>
  <c r="AG242" i="23" s="1"/>
  <c r="AH242" i="23" s="1"/>
  <c r="AI242" i="23" s="1"/>
  <c r="AB243" i="23"/>
  <c r="AE243" i="23" s="1"/>
  <c r="AG243" i="23" s="1"/>
  <c r="AH243" i="23" s="1"/>
  <c r="AI243" i="23" s="1"/>
  <c r="AB244" i="23"/>
  <c r="AE244" i="23" s="1"/>
  <c r="AG244" i="23" s="1"/>
  <c r="AH244" i="23" s="1"/>
  <c r="AI244" i="23" s="1"/>
  <c r="AB245" i="23"/>
  <c r="AE245" i="23" s="1"/>
  <c r="AG245" i="23" s="1"/>
  <c r="AH245" i="23" s="1"/>
  <c r="AI245" i="23" s="1"/>
  <c r="AB246" i="23"/>
  <c r="AE246" i="23" s="1"/>
  <c r="AG246" i="23" s="1"/>
  <c r="AH246" i="23" s="1"/>
  <c r="AI246" i="23" s="1"/>
  <c r="AB247" i="23"/>
  <c r="AE247" i="23" s="1"/>
  <c r="AG247" i="23" s="1"/>
  <c r="AH247" i="23" s="1"/>
  <c r="AI247" i="23" s="1"/>
  <c r="AB248" i="23"/>
  <c r="AE248" i="23" s="1"/>
  <c r="AG248" i="23" s="1"/>
  <c r="AH248" i="23" s="1"/>
  <c r="AI248" i="23" s="1"/>
  <c r="AB249" i="23"/>
  <c r="AE249" i="23" s="1"/>
  <c r="AG249" i="23" s="1"/>
  <c r="AH249" i="23" s="1"/>
  <c r="AI249" i="23" s="1"/>
  <c r="AB250" i="23"/>
  <c r="AE250" i="23" s="1"/>
  <c r="AG250" i="23" s="1"/>
  <c r="AH250" i="23" s="1"/>
  <c r="AI250" i="23" s="1"/>
  <c r="AB251" i="23"/>
  <c r="AE251" i="23" s="1"/>
  <c r="AG251" i="23" s="1"/>
  <c r="AH251" i="23" s="1"/>
  <c r="AI251" i="23" s="1"/>
  <c r="AB252" i="23"/>
  <c r="AE252" i="23" s="1"/>
  <c r="AG252" i="23" s="1"/>
  <c r="AH252" i="23" s="1"/>
  <c r="AI252" i="23" s="1"/>
  <c r="AB253" i="23"/>
  <c r="AE253" i="23" s="1"/>
  <c r="AG253" i="23" s="1"/>
  <c r="AH253" i="23" s="1"/>
  <c r="AI253" i="23" s="1"/>
  <c r="AB254" i="23"/>
  <c r="AE254" i="23" s="1"/>
  <c r="AG254" i="23" s="1"/>
  <c r="AH254" i="23" s="1"/>
  <c r="AI254" i="23" s="1"/>
  <c r="AB255" i="23"/>
  <c r="AE255" i="23" s="1"/>
  <c r="AG255" i="23" s="1"/>
  <c r="AH255" i="23" s="1"/>
  <c r="AI255" i="23" s="1"/>
  <c r="AB256" i="23"/>
  <c r="AE256" i="23" s="1"/>
  <c r="AG256" i="23" s="1"/>
  <c r="AH256" i="23" s="1"/>
  <c r="AI256" i="23" s="1"/>
  <c r="AB257" i="23"/>
  <c r="AE257" i="23" s="1"/>
  <c r="AG257" i="23" s="1"/>
  <c r="AH257" i="23" s="1"/>
  <c r="AI257" i="23" s="1"/>
  <c r="AB258" i="23"/>
  <c r="AE258" i="23" s="1"/>
  <c r="AG258" i="23" s="1"/>
  <c r="AH258" i="23" s="1"/>
  <c r="AI258" i="23" s="1"/>
  <c r="AB259" i="23"/>
  <c r="AE259" i="23" s="1"/>
  <c r="AG259" i="23" s="1"/>
  <c r="AH259" i="23" s="1"/>
  <c r="AI259" i="23" s="1"/>
  <c r="AB260" i="23"/>
  <c r="AE260" i="23" s="1"/>
  <c r="AG260" i="23" s="1"/>
  <c r="AH260" i="23" s="1"/>
  <c r="AI260" i="23" s="1"/>
  <c r="AB261" i="23"/>
  <c r="AE261" i="23" s="1"/>
  <c r="AG261" i="23" s="1"/>
  <c r="AH261" i="23" s="1"/>
  <c r="AI261" i="23" s="1"/>
  <c r="AB262" i="23"/>
  <c r="AE262" i="23" s="1"/>
  <c r="AG262" i="23" s="1"/>
  <c r="AH262" i="23" s="1"/>
  <c r="AI262" i="23" s="1"/>
  <c r="AB263" i="23"/>
  <c r="AE263" i="23" s="1"/>
  <c r="AG263" i="23" s="1"/>
  <c r="AH263" i="23" s="1"/>
  <c r="AI263" i="23" s="1"/>
  <c r="AB264" i="23"/>
  <c r="AE264" i="23" s="1"/>
  <c r="AG264" i="23" s="1"/>
  <c r="AH264" i="23" s="1"/>
  <c r="AI264" i="23" s="1"/>
  <c r="AB265" i="23"/>
  <c r="AE265" i="23" s="1"/>
  <c r="AG265" i="23" s="1"/>
  <c r="AH265" i="23" s="1"/>
  <c r="AI265" i="23" s="1"/>
  <c r="AB266" i="23"/>
  <c r="AE266" i="23" s="1"/>
  <c r="AG266" i="23" s="1"/>
  <c r="AH266" i="23" s="1"/>
  <c r="AI266" i="23" s="1"/>
  <c r="AB267" i="23"/>
  <c r="AE267" i="23" s="1"/>
  <c r="AG267" i="23" s="1"/>
  <c r="AH267" i="23" s="1"/>
  <c r="AI267" i="23" s="1"/>
  <c r="AB268" i="23"/>
  <c r="AE268" i="23" s="1"/>
  <c r="AG268" i="23" s="1"/>
  <c r="AH268" i="23" s="1"/>
  <c r="AI268" i="23" s="1"/>
  <c r="AB269" i="23"/>
  <c r="AE269" i="23" s="1"/>
  <c r="AG269" i="23" s="1"/>
  <c r="AH269" i="23" s="1"/>
  <c r="AI269" i="23" s="1"/>
  <c r="AB270" i="23"/>
  <c r="AE270" i="23" s="1"/>
  <c r="AG270" i="23" s="1"/>
  <c r="AH270" i="23" s="1"/>
  <c r="AI270" i="23" s="1"/>
  <c r="AB271" i="23"/>
  <c r="AE271" i="23" s="1"/>
  <c r="AG271" i="23" s="1"/>
  <c r="AH271" i="23" s="1"/>
  <c r="AI271" i="23" s="1"/>
  <c r="AB272" i="23"/>
  <c r="AE272" i="23" s="1"/>
  <c r="AG272" i="23" s="1"/>
  <c r="AH272" i="23" s="1"/>
  <c r="AI272" i="23" s="1"/>
  <c r="AB273" i="23"/>
  <c r="AE273" i="23" s="1"/>
  <c r="AG273" i="23" s="1"/>
  <c r="AH273" i="23" s="1"/>
  <c r="AI273" i="23" s="1"/>
  <c r="AB274" i="23"/>
  <c r="AE274" i="23" s="1"/>
  <c r="AG274" i="23" s="1"/>
  <c r="AH274" i="23" s="1"/>
  <c r="AI274" i="23" s="1"/>
  <c r="AB275" i="23"/>
  <c r="AE275" i="23" s="1"/>
  <c r="AG275" i="23" s="1"/>
  <c r="AH275" i="23" s="1"/>
  <c r="AI275" i="23" s="1"/>
  <c r="AB276" i="23"/>
  <c r="AE276" i="23" s="1"/>
  <c r="AG276" i="23" s="1"/>
  <c r="AH276" i="23" s="1"/>
  <c r="AI276" i="23" s="1"/>
  <c r="AB277" i="23"/>
  <c r="AE277" i="23" s="1"/>
  <c r="AG277" i="23" s="1"/>
  <c r="AH277" i="23" s="1"/>
  <c r="AI277" i="23" s="1"/>
  <c r="AB278" i="23"/>
  <c r="AE278" i="23" s="1"/>
  <c r="AG278" i="23" s="1"/>
  <c r="AH278" i="23" s="1"/>
  <c r="AI278" i="23" s="1"/>
  <c r="AB279" i="23"/>
  <c r="AE279" i="23" s="1"/>
  <c r="AG279" i="23" s="1"/>
  <c r="AH279" i="23" s="1"/>
  <c r="AI279" i="23" s="1"/>
  <c r="AB280" i="23"/>
  <c r="AE280" i="23" s="1"/>
  <c r="AG280" i="23" s="1"/>
  <c r="AH280" i="23" s="1"/>
  <c r="AI280" i="23" s="1"/>
  <c r="AB281" i="23"/>
  <c r="AE281" i="23" s="1"/>
  <c r="AG281" i="23" s="1"/>
  <c r="AH281" i="23" s="1"/>
  <c r="AI281" i="23" s="1"/>
  <c r="AB282" i="23"/>
  <c r="AE282" i="23" s="1"/>
  <c r="AG282" i="23" s="1"/>
  <c r="AH282" i="23" s="1"/>
  <c r="AI282" i="23" s="1"/>
  <c r="AB283" i="23"/>
  <c r="AE283" i="23" s="1"/>
  <c r="AG283" i="23" s="1"/>
  <c r="AH283" i="23" s="1"/>
  <c r="AI283" i="23" s="1"/>
  <c r="AB284" i="23"/>
  <c r="AE284" i="23" s="1"/>
  <c r="AG284" i="23" s="1"/>
  <c r="AH284" i="23" s="1"/>
  <c r="AI284" i="23" s="1"/>
  <c r="AB285" i="23"/>
  <c r="AE285" i="23" s="1"/>
  <c r="AG285" i="23" s="1"/>
  <c r="AH285" i="23" s="1"/>
  <c r="AI285" i="23" s="1"/>
  <c r="AB286" i="23"/>
  <c r="AE286" i="23" s="1"/>
  <c r="AG286" i="23" s="1"/>
  <c r="AH286" i="23" s="1"/>
  <c r="AI286" i="23" s="1"/>
  <c r="AB287" i="23"/>
  <c r="AE287" i="23" s="1"/>
  <c r="AG287" i="23" s="1"/>
  <c r="AH287" i="23" s="1"/>
  <c r="AI287" i="23" s="1"/>
  <c r="AB288" i="23"/>
  <c r="AE288" i="23" s="1"/>
  <c r="AG288" i="23" s="1"/>
  <c r="AH288" i="23" s="1"/>
  <c r="AI288" i="23" s="1"/>
  <c r="AB289" i="23"/>
  <c r="AE289" i="23" s="1"/>
  <c r="AG289" i="23" s="1"/>
  <c r="AH289" i="23" s="1"/>
  <c r="AI289" i="23" s="1"/>
  <c r="AB290" i="23"/>
  <c r="AE290" i="23" s="1"/>
  <c r="AG290" i="23" s="1"/>
  <c r="AH290" i="23" s="1"/>
  <c r="AI290" i="23" s="1"/>
  <c r="AB291" i="23"/>
  <c r="AE291" i="23" s="1"/>
  <c r="AG291" i="23" s="1"/>
  <c r="AH291" i="23" s="1"/>
  <c r="AI291" i="23" s="1"/>
  <c r="AB292" i="23"/>
  <c r="AE292" i="23" s="1"/>
  <c r="AG292" i="23" s="1"/>
  <c r="AH292" i="23" s="1"/>
  <c r="AI292" i="23" s="1"/>
  <c r="AB293" i="23"/>
  <c r="AE293" i="23" s="1"/>
  <c r="AG293" i="23" s="1"/>
  <c r="AH293" i="23" s="1"/>
  <c r="AI293" i="23" s="1"/>
  <c r="AB294" i="23"/>
  <c r="AE294" i="23" s="1"/>
  <c r="AG294" i="23" s="1"/>
  <c r="AH294" i="23" s="1"/>
  <c r="AI294" i="23" s="1"/>
  <c r="AB295" i="23"/>
  <c r="AE295" i="23" s="1"/>
  <c r="AG295" i="23" s="1"/>
  <c r="AH295" i="23" s="1"/>
  <c r="AI295" i="23" s="1"/>
  <c r="AB296" i="23"/>
  <c r="AE296" i="23" s="1"/>
  <c r="AG296" i="23" s="1"/>
  <c r="AH296" i="23" s="1"/>
  <c r="AI296" i="23" s="1"/>
  <c r="AB297" i="23"/>
  <c r="AE297" i="23" s="1"/>
  <c r="AG297" i="23" s="1"/>
  <c r="AH297" i="23" s="1"/>
  <c r="AI297" i="23" s="1"/>
  <c r="AB298" i="23"/>
  <c r="AE298" i="23" s="1"/>
  <c r="AG298" i="23" s="1"/>
  <c r="AH298" i="23" s="1"/>
  <c r="AI298" i="23" s="1"/>
  <c r="AB299" i="23"/>
  <c r="AE299" i="23" s="1"/>
  <c r="AG299" i="23" s="1"/>
  <c r="AH299" i="23" s="1"/>
  <c r="AI299" i="23" s="1"/>
  <c r="AB300" i="23"/>
  <c r="AE300" i="23" s="1"/>
  <c r="AG300" i="23" s="1"/>
  <c r="AH300" i="23" s="1"/>
  <c r="AI300" i="23" s="1"/>
  <c r="AB301" i="23"/>
  <c r="AE301" i="23" s="1"/>
  <c r="AG301" i="23" s="1"/>
  <c r="AH301" i="23" s="1"/>
  <c r="AI301" i="23" s="1"/>
  <c r="AB302" i="23"/>
  <c r="AE302" i="23" s="1"/>
  <c r="AG302" i="23" s="1"/>
  <c r="AH302" i="23" s="1"/>
  <c r="AI302" i="23" s="1"/>
  <c r="AB303" i="23"/>
  <c r="AE303" i="23" s="1"/>
  <c r="AG303" i="23" s="1"/>
  <c r="AH303" i="23" s="1"/>
  <c r="AI303" i="23" s="1"/>
  <c r="AB304" i="23"/>
  <c r="AE304" i="23" s="1"/>
  <c r="AG304" i="23" s="1"/>
  <c r="AH304" i="23" s="1"/>
  <c r="AI304" i="23" s="1"/>
  <c r="AB305" i="23"/>
  <c r="AE305" i="23" s="1"/>
  <c r="AG305" i="23" s="1"/>
  <c r="AH305" i="23" s="1"/>
  <c r="AI305" i="23" s="1"/>
  <c r="AB306" i="23"/>
  <c r="AE306" i="23" s="1"/>
  <c r="AG306" i="23" s="1"/>
  <c r="AH306" i="23" s="1"/>
  <c r="AI306" i="23" s="1"/>
  <c r="AB307" i="23"/>
  <c r="AE307" i="23" s="1"/>
  <c r="AG307" i="23" s="1"/>
  <c r="AH307" i="23" s="1"/>
  <c r="AI307" i="23" s="1"/>
  <c r="AB308" i="23"/>
  <c r="AE308" i="23" s="1"/>
  <c r="AG308" i="23" s="1"/>
  <c r="AH308" i="23" s="1"/>
  <c r="AI308" i="23" s="1"/>
  <c r="AB309" i="23"/>
  <c r="AE309" i="23" s="1"/>
  <c r="AG309" i="23" s="1"/>
  <c r="AH309" i="23" s="1"/>
  <c r="AI309" i="23" s="1"/>
  <c r="AB310" i="23"/>
  <c r="AE310" i="23" s="1"/>
  <c r="AG310" i="23" s="1"/>
  <c r="AH310" i="23" s="1"/>
  <c r="AI310" i="23" s="1"/>
  <c r="AB311" i="23"/>
  <c r="AE311" i="23" s="1"/>
  <c r="AG311" i="23" s="1"/>
  <c r="AH311" i="23" s="1"/>
  <c r="AI311" i="23" s="1"/>
  <c r="AB312" i="23"/>
  <c r="AE312" i="23" s="1"/>
  <c r="AG312" i="23" s="1"/>
  <c r="AH312" i="23" s="1"/>
  <c r="AI312" i="23" s="1"/>
  <c r="AB313" i="23"/>
  <c r="AE313" i="23" s="1"/>
  <c r="AG313" i="23" s="1"/>
  <c r="AH313" i="23" s="1"/>
  <c r="AI313" i="23" s="1"/>
  <c r="AB314" i="23"/>
  <c r="AE314" i="23" s="1"/>
  <c r="AG314" i="23" s="1"/>
  <c r="AH314" i="23" s="1"/>
  <c r="AI314" i="23" s="1"/>
  <c r="AB315" i="23"/>
  <c r="AE315" i="23" s="1"/>
  <c r="AG315" i="23" s="1"/>
  <c r="AH315" i="23" s="1"/>
  <c r="AI315" i="23" s="1"/>
  <c r="AB316" i="23"/>
  <c r="AE316" i="23" s="1"/>
  <c r="AG316" i="23" s="1"/>
  <c r="AH316" i="23" s="1"/>
  <c r="AI316" i="23" s="1"/>
  <c r="AB317" i="23"/>
  <c r="AE317" i="23" s="1"/>
  <c r="AG317" i="23" s="1"/>
  <c r="AH317" i="23" s="1"/>
  <c r="AI317" i="23" s="1"/>
  <c r="AB318" i="23"/>
  <c r="AE318" i="23" s="1"/>
  <c r="AG318" i="23" s="1"/>
  <c r="AH318" i="23" s="1"/>
  <c r="AI318" i="23" s="1"/>
  <c r="AB319" i="23"/>
  <c r="AE319" i="23" s="1"/>
  <c r="AG319" i="23" s="1"/>
  <c r="AH319" i="23" s="1"/>
  <c r="AI319" i="23" s="1"/>
  <c r="AB320" i="23"/>
  <c r="AE320" i="23" s="1"/>
  <c r="AG320" i="23" s="1"/>
  <c r="AH320" i="23" s="1"/>
  <c r="AI320" i="23" s="1"/>
  <c r="AB321" i="23"/>
  <c r="AE321" i="23" s="1"/>
  <c r="AG321" i="23" s="1"/>
  <c r="AH321" i="23" s="1"/>
  <c r="AI321" i="23" s="1"/>
  <c r="AB322" i="23"/>
  <c r="AE322" i="23" s="1"/>
  <c r="AG322" i="23" s="1"/>
  <c r="AH322" i="23" s="1"/>
  <c r="AI322" i="23" s="1"/>
  <c r="AB323" i="23"/>
  <c r="AE323" i="23" s="1"/>
  <c r="AG323" i="23" s="1"/>
  <c r="AH323" i="23" s="1"/>
  <c r="AI323" i="23" s="1"/>
  <c r="AB324" i="23"/>
  <c r="AE324" i="23" s="1"/>
  <c r="AG324" i="23" s="1"/>
  <c r="AH324" i="23" s="1"/>
  <c r="AI324" i="23" s="1"/>
  <c r="AB325" i="23"/>
  <c r="AE325" i="23" s="1"/>
  <c r="AG325" i="23" s="1"/>
  <c r="AH325" i="23" s="1"/>
  <c r="AI325" i="23" s="1"/>
  <c r="AB326" i="23"/>
  <c r="AE326" i="23" s="1"/>
  <c r="AG326" i="23" s="1"/>
  <c r="AH326" i="23" s="1"/>
  <c r="AI326" i="23" s="1"/>
  <c r="AB327" i="23"/>
  <c r="AE327" i="23" s="1"/>
  <c r="AG327" i="23" s="1"/>
  <c r="AH327" i="23" s="1"/>
  <c r="AI327" i="23" s="1"/>
  <c r="AB328" i="23"/>
  <c r="AE328" i="23" s="1"/>
  <c r="AG328" i="23" s="1"/>
  <c r="AH328" i="23" s="1"/>
  <c r="AI328" i="23" s="1"/>
  <c r="AB329" i="23"/>
  <c r="AE329" i="23" s="1"/>
  <c r="AG329" i="23" s="1"/>
  <c r="AH329" i="23" s="1"/>
  <c r="AI329" i="23" s="1"/>
  <c r="AB330" i="23"/>
  <c r="AE330" i="23" s="1"/>
  <c r="AG330" i="23" s="1"/>
  <c r="AH330" i="23" s="1"/>
  <c r="AI330" i="23" s="1"/>
  <c r="AB331" i="23"/>
  <c r="AE331" i="23" s="1"/>
  <c r="AG331" i="23" s="1"/>
  <c r="AH331" i="23" s="1"/>
  <c r="AI331" i="23" s="1"/>
  <c r="AB332" i="23"/>
  <c r="AE332" i="23" s="1"/>
  <c r="AG332" i="23" s="1"/>
  <c r="AH332" i="23" s="1"/>
  <c r="AI332" i="23" s="1"/>
  <c r="AB333" i="23"/>
  <c r="AE333" i="23" s="1"/>
  <c r="AG333" i="23" s="1"/>
  <c r="AH333" i="23" s="1"/>
  <c r="AI333" i="23" s="1"/>
  <c r="AB334" i="23"/>
  <c r="AE334" i="23" s="1"/>
  <c r="AG334" i="23" s="1"/>
  <c r="AH334" i="23" s="1"/>
  <c r="AI334" i="23" s="1"/>
  <c r="AB335" i="23"/>
  <c r="AE335" i="23" s="1"/>
  <c r="AG335" i="23" s="1"/>
  <c r="AH335" i="23" s="1"/>
  <c r="AI335" i="23" s="1"/>
  <c r="AB336" i="23"/>
  <c r="AE336" i="23" s="1"/>
  <c r="AG336" i="23" s="1"/>
  <c r="AH336" i="23" s="1"/>
  <c r="AI336" i="23" s="1"/>
  <c r="AB337" i="23"/>
  <c r="AE337" i="23" s="1"/>
  <c r="AG337" i="23" s="1"/>
  <c r="AH337" i="23" s="1"/>
  <c r="AI337" i="23" s="1"/>
  <c r="AB338" i="23"/>
  <c r="AE338" i="23" s="1"/>
  <c r="AG338" i="23" s="1"/>
  <c r="AH338" i="23" s="1"/>
  <c r="AI338" i="23" s="1"/>
  <c r="AB339" i="23"/>
  <c r="AE339" i="23" s="1"/>
  <c r="AG339" i="23" s="1"/>
  <c r="AH339" i="23" s="1"/>
  <c r="AI339" i="23" s="1"/>
  <c r="AB340" i="23"/>
  <c r="AE340" i="23" s="1"/>
  <c r="AG340" i="23" s="1"/>
  <c r="AH340" i="23" s="1"/>
  <c r="AI340" i="23" s="1"/>
  <c r="AB341" i="23"/>
  <c r="AE341" i="23" s="1"/>
  <c r="AG341" i="23" s="1"/>
  <c r="AH341" i="23" s="1"/>
  <c r="AI341" i="23" s="1"/>
  <c r="AB342" i="23"/>
  <c r="AE342" i="23" s="1"/>
  <c r="AG342" i="23" s="1"/>
  <c r="AH342" i="23" s="1"/>
  <c r="AI342" i="23" s="1"/>
  <c r="AB343" i="23"/>
  <c r="AE343" i="23" s="1"/>
  <c r="AG343" i="23" s="1"/>
  <c r="AH343" i="23" s="1"/>
  <c r="AI343" i="23" s="1"/>
  <c r="AB344" i="23"/>
  <c r="AE344" i="23" s="1"/>
  <c r="AG344" i="23" s="1"/>
  <c r="AH344" i="23" s="1"/>
  <c r="AI344" i="23" s="1"/>
  <c r="AB345" i="23"/>
  <c r="AE345" i="23" s="1"/>
  <c r="AG345" i="23" s="1"/>
  <c r="AH345" i="23" s="1"/>
  <c r="AI345" i="23" s="1"/>
  <c r="AB346" i="23"/>
  <c r="AE346" i="23" s="1"/>
  <c r="AG346" i="23" s="1"/>
  <c r="AH346" i="23" s="1"/>
  <c r="AI346" i="23" s="1"/>
  <c r="AB347" i="23"/>
  <c r="AE347" i="23" s="1"/>
  <c r="AG347" i="23" s="1"/>
  <c r="AH347" i="23" s="1"/>
  <c r="AI347" i="23" s="1"/>
  <c r="AB348" i="23"/>
  <c r="AE348" i="23" s="1"/>
  <c r="AG348" i="23" s="1"/>
  <c r="AH348" i="23" s="1"/>
  <c r="AI348" i="23" s="1"/>
  <c r="AB349" i="23"/>
  <c r="AE349" i="23" s="1"/>
  <c r="AG349" i="23" s="1"/>
  <c r="AH349" i="23" s="1"/>
  <c r="AI349" i="23" s="1"/>
  <c r="AB350" i="23"/>
  <c r="AE350" i="23" s="1"/>
  <c r="AG350" i="23" s="1"/>
  <c r="AH350" i="23" s="1"/>
  <c r="AI350" i="23" s="1"/>
  <c r="AB351" i="23"/>
  <c r="AE351" i="23" s="1"/>
  <c r="AG351" i="23" s="1"/>
  <c r="AH351" i="23" s="1"/>
  <c r="AI351" i="23" s="1"/>
  <c r="AB352" i="23"/>
  <c r="AE352" i="23" s="1"/>
  <c r="AG352" i="23" s="1"/>
  <c r="AH352" i="23" s="1"/>
  <c r="AI352" i="23" s="1"/>
  <c r="AB353" i="23"/>
  <c r="AE353" i="23" s="1"/>
  <c r="AG353" i="23" s="1"/>
  <c r="AH353" i="23" s="1"/>
  <c r="AI353" i="23" s="1"/>
  <c r="AB354" i="23"/>
  <c r="AE354" i="23" s="1"/>
  <c r="AG354" i="23" s="1"/>
  <c r="AH354" i="23" s="1"/>
  <c r="AI354" i="23" s="1"/>
  <c r="AB355" i="23"/>
  <c r="AE355" i="23" s="1"/>
  <c r="AG355" i="23" s="1"/>
  <c r="AH355" i="23" s="1"/>
  <c r="AI355" i="23" s="1"/>
  <c r="AB356" i="23"/>
  <c r="AE356" i="23" s="1"/>
  <c r="AG356" i="23" s="1"/>
  <c r="AH356" i="23" s="1"/>
  <c r="AI356" i="23" s="1"/>
  <c r="AB357" i="23"/>
  <c r="AE357" i="23" s="1"/>
  <c r="AG357" i="23" s="1"/>
  <c r="AH357" i="23" s="1"/>
  <c r="AI357" i="23" s="1"/>
  <c r="AB358" i="23"/>
  <c r="AE358" i="23" s="1"/>
  <c r="AG358" i="23" s="1"/>
  <c r="AH358" i="23" s="1"/>
  <c r="AI358" i="23" s="1"/>
  <c r="AB359" i="23"/>
  <c r="AE359" i="23" s="1"/>
  <c r="AG359" i="23" s="1"/>
  <c r="AH359" i="23" s="1"/>
  <c r="AI359" i="23" s="1"/>
  <c r="AB360" i="23"/>
  <c r="AE360" i="23" s="1"/>
  <c r="AG360" i="23" s="1"/>
  <c r="AH360" i="23" s="1"/>
  <c r="AI360" i="23" s="1"/>
  <c r="AB361" i="23"/>
  <c r="AE361" i="23" s="1"/>
  <c r="AG361" i="23" s="1"/>
  <c r="AH361" i="23" s="1"/>
  <c r="AI361" i="23" s="1"/>
  <c r="AB362" i="23"/>
  <c r="AE362" i="23" s="1"/>
  <c r="AG362" i="23" s="1"/>
  <c r="AH362" i="23" s="1"/>
  <c r="AI362" i="23" s="1"/>
  <c r="AB363" i="23"/>
  <c r="AE363" i="23" s="1"/>
  <c r="AG363" i="23" s="1"/>
  <c r="AH363" i="23" s="1"/>
  <c r="AI363" i="23" s="1"/>
  <c r="AB364" i="23"/>
  <c r="AE364" i="23" s="1"/>
  <c r="AG364" i="23" s="1"/>
  <c r="AH364" i="23" s="1"/>
  <c r="AI364" i="23" s="1"/>
  <c r="AB365" i="23"/>
  <c r="AE365" i="23" s="1"/>
  <c r="AG365" i="23" s="1"/>
  <c r="AH365" i="23" s="1"/>
  <c r="AI365" i="23" s="1"/>
  <c r="AB366" i="23"/>
  <c r="AE366" i="23" s="1"/>
  <c r="AG366" i="23" s="1"/>
  <c r="AH366" i="23" s="1"/>
  <c r="AI366" i="23" s="1"/>
  <c r="AB367" i="23"/>
  <c r="AE367" i="23" s="1"/>
  <c r="AG367" i="23" s="1"/>
  <c r="AH367" i="23" s="1"/>
  <c r="AI367" i="23" s="1"/>
  <c r="AB368" i="23"/>
  <c r="AE368" i="23" s="1"/>
  <c r="AG368" i="23" s="1"/>
  <c r="AH368" i="23" s="1"/>
  <c r="AI368" i="23" s="1"/>
  <c r="AB369" i="23"/>
  <c r="AE369" i="23" s="1"/>
  <c r="AG369" i="23" s="1"/>
  <c r="AH369" i="23" s="1"/>
  <c r="AI369" i="23" s="1"/>
  <c r="AB370" i="23"/>
  <c r="AE370" i="23" s="1"/>
  <c r="AG370" i="23" s="1"/>
  <c r="AH370" i="23" s="1"/>
  <c r="AI370" i="23" s="1"/>
  <c r="AB371" i="23"/>
  <c r="AE371" i="23" s="1"/>
  <c r="AG371" i="23" s="1"/>
  <c r="AH371" i="23" s="1"/>
  <c r="AI371" i="23" s="1"/>
  <c r="AB372" i="23"/>
  <c r="AE372" i="23" s="1"/>
  <c r="AG372" i="23" s="1"/>
  <c r="AH372" i="23" s="1"/>
  <c r="AI372" i="23" s="1"/>
  <c r="AB373" i="23"/>
  <c r="AE373" i="23" s="1"/>
  <c r="AG373" i="23" s="1"/>
  <c r="AH373" i="23" s="1"/>
  <c r="AI373" i="23" s="1"/>
  <c r="AB374" i="23"/>
  <c r="AE374" i="23" s="1"/>
  <c r="AG374" i="23" s="1"/>
  <c r="AH374" i="23" s="1"/>
  <c r="AI374" i="23" s="1"/>
  <c r="AB375" i="23"/>
  <c r="AE375" i="23" s="1"/>
  <c r="AG375" i="23" s="1"/>
  <c r="AH375" i="23" s="1"/>
  <c r="AI375" i="23" s="1"/>
  <c r="AB376" i="23"/>
  <c r="AE376" i="23" s="1"/>
  <c r="AG376" i="23" s="1"/>
  <c r="AH376" i="23" s="1"/>
  <c r="AI376" i="23" s="1"/>
  <c r="AB377" i="23"/>
  <c r="AE377" i="23" s="1"/>
  <c r="AG377" i="23" s="1"/>
  <c r="AH377" i="23" s="1"/>
  <c r="AI377" i="23" s="1"/>
  <c r="AB378" i="23"/>
  <c r="AE378" i="23" s="1"/>
  <c r="AG378" i="23" s="1"/>
  <c r="AH378" i="23" s="1"/>
  <c r="AI378" i="23" s="1"/>
  <c r="AB379" i="23"/>
  <c r="AE379" i="23" s="1"/>
  <c r="AG379" i="23" s="1"/>
  <c r="AH379" i="23" s="1"/>
  <c r="AI379" i="23" s="1"/>
  <c r="AB380" i="23"/>
  <c r="AE380" i="23" s="1"/>
  <c r="AG380" i="23" s="1"/>
  <c r="AH380" i="23" s="1"/>
  <c r="AI380" i="23" s="1"/>
  <c r="AB381" i="23"/>
  <c r="AE381" i="23" s="1"/>
  <c r="AG381" i="23" s="1"/>
  <c r="AH381" i="23" s="1"/>
  <c r="AI381" i="23" s="1"/>
  <c r="AB382" i="23"/>
  <c r="AE382" i="23" s="1"/>
  <c r="AG382" i="23" s="1"/>
  <c r="AH382" i="23" s="1"/>
  <c r="AI382" i="23" s="1"/>
  <c r="AB383" i="23"/>
  <c r="AE383" i="23" s="1"/>
  <c r="AG383" i="23" s="1"/>
  <c r="AH383" i="23" s="1"/>
  <c r="AI383" i="23" s="1"/>
  <c r="AB384" i="23"/>
  <c r="AE384" i="23" s="1"/>
  <c r="AG384" i="23" s="1"/>
  <c r="AH384" i="23" s="1"/>
  <c r="AI384" i="23" s="1"/>
  <c r="AB385" i="23"/>
  <c r="AE385" i="23" s="1"/>
  <c r="AG385" i="23" s="1"/>
  <c r="AH385" i="23" s="1"/>
  <c r="AI385" i="23" s="1"/>
  <c r="AB386" i="23"/>
  <c r="AE386" i="23" s="1"/>
  <c r="AG386" i="23" s="1"/>
  <c r="AH386" i="23" s="1"/>
  <c r="AI386" i="23" s="1"/>
  <c r="AB387" i="23"/>
  <c r="AE387" i="23" s="1"/>
  <c r="AG387" i="23" s="1"/>
  <c r="AH387" i="23" s="1"/>
  <c r="AI387" i="23" s="1"/>
  <c r="AB388" i="23"/>
  <c r="AE388" i="23" s="1"/>
  <c r="AG388" i="23" s="1"/>
  <c r="AH388" i="23" s="1"/>
  <c r="AI388" i="23" s="1"/>
  <c r="AB389" i="23"/>
  <c r="AE389" i="23" s="1"/>
  <c r="AG389" i="23" s="1"/>
  <c r="AH389" i="23" s="1"/>
  <c r="AI389" i="23" s="1"/>
  <c r="AB390" i="23"/>
  <c r="AE390" i="23" s="1"/>
  <c r="AG390" i="23" s="1"/>
  <c r="AH390" i="23" s="1"/>
  <c r="AI390" i="23" s="1"/>
  <c r="AB391" i="23"/>
  <c r="AE391" i="23" s="1"/>
  <c r="AG391" i="23" s="1"/>
  <c r="AH391" i="23" s="1"/>
  <c r="AI391" i="23" s="1"/>
  <c r="AB392" i="23"/>
  <c r="AE392" i="23" s="1"/>
  <c r="AG392" i="23" s="1"/>
  <c r="AH392" i="23" s="1"/>
  <c r="AI392" i="23" s="1"/>
  <c r="AB393" i="23"/>
  <c r="AE393" i="23" s="1"/>
  <c r="AG393" i="23" s="1"/>
  <c r="AH393" i="23" s="1"/>
  <c r="AI393" i="23" s="1"/>
  <c r="AB394" i="23"/>
  <c r="AE394" i="23" s="1"/>
  <c r="AG394" i="23" s="1"/>
  <c r="AH394" i="23" s="1"/>
  <c r="AI394" i="23" s="1"/>
  <c r="AB395" i="23"/>
  <c r="AE395" i="23" s="1"/>
  <c r="AG395" i="23" s="1"/>
  <c r="AH395" i="23" s="1"/>
  <c r="AI395" i="23" s="1"/>
  <c r="AB396" i="23"/>
  <c r="AE396" i="23" s="1"/>
  <c r="AG396" i="23" s="1"/>
  <c r="AH396" i="23" s="1"/>
  <c r="AI396" i="23" s="1"/>
  <c r="AB397" i="23"/>
  <c r="AE397" i="23" s="1"/>
  <c r="AG397" i="23" s="1"/>
  <c r="AH397" i="23" s="1"/>
  <c r="AI397" i="23" s="1"/>
  <c r="AB398" i="23"/>
  <c r="AE398" i="23" s="1"/>
  <c r="AG398" i="23" s="1"/>
  <c r="AH398" i="23" s="1"/>
  <c r="AI398" i="23" s="1"/>
  <c r="AB399" i="23"/>
  <c r="AE399" i="23" s="1"/>
  <c r="AG399" i="23" s="1"/>
  <c r="AH399" i="23" s="1"/>
  <c r="AI399" i="23" s="1"/>
  <c r="AB400" i="23"/>
  <c r="AE400" i="23" s="1"/>
  <c r="AG400" i="23" s="1"/>
  <c r="AH400" i="23" s="1"/>
  <c r="AI400" i="23" s="1"/>
  <c r="AB401" i="23"/>
  <c r="AE401" i="23" s="1"/>
  <c r="AG401" i="23" s="1"/>
  <c r="AH401" i="23" s="1"/>
  <c r="AI401" i="23" s="1"/>
  <c r="AB402" i="23"/>
  <c r="AE402" i="23" s="1"/>
  <c r="AG402" i="23" s="1"/>
  <c r="AH402" i="23" s="1"/>
  <c r="AI402" i="23" s="1"/>
  <c r="AB403" i="23"/>
  <c r="AE403" i="23" s="1"/>
  <c r="AG403" i="23" s="1"/>
  <c r="AH403" i="23" s="1"/>
  <c r="AI403" i="23" s="1"/>
  <c r="AB404" i="23"/>
  <c r="AE404" i="23" s="1"/>
  <c r="AG404" i="23" s="1"/>
  <c r="AH404" i="23" s="1"/>
  <c r="AI404" i="23" s="1"/>
  <c r="AB405" i="23"/>
  <c r="AE405" i="23" s="1"/>
  <c r="AG405" i="23" s="1"/>
  <c r="AH405" i="23" s="1"/>
  <c r="AI405" i="23" s="1"/>
  <c r="AB406" i="23"/>
  <c r="AE406" i="23" s="1"/>
  <c r="AG406" i="23" s="1"/>
  <c r="AH406" i="23" s="1"/>
  <c r="AI406" i="23" s="1"/>
  <c r="AB407" i="23"/>
  <c r="AE407" i="23" s="1"/>
  <c r="AG407" i="23" s="1"/>
  <c r="AH407" i="23" s="1"/>
  <c r="AI407" i="23" s="1"/>
  <c r="AB408" i="23"/>
  <c r="AE408" i="23" s="1"/>
  <c r="AG408" i="23" s="1"/>
  <c r="AH408" i="23" s="1"/>
  <c r="AI408" i="23" s="1"/>
  <c r="AB409" i="23"/>
  <c r="AE409" i="23" s="1"/>
  <c r="AG409" i="23" s="1"/>
  <c r="AH409" i="23" s="1"/>
  <c r="AI409" i="23" s="1"/>
  <c r="AB410" i="23"/>
  <c r="AE410" i="23" s="1"/>
  <c r="AG410" i="23" s="1"/>
  <c r="AH410" i="23" s="1"/>
  <c r="AI410" i="23" s="1"/>
  <c r="AB411" i="23"/>
  <c r="AE411" i="23" s="1"/>
  <c r="AG411" i="23" s="1"/>
  <c r="AH411" i="23" s="1"/>
  <c r="AI411" i="23" s="1"/>
  <c r="AB412" i="23"/>
  <c r="AE412" i="23" s="1"/>
  <c r="AG412" i="23" s="1"/>
  <c r="AH412" i="23" s="1"/>
  <c r="AI412" i="23" s="1"/>
  <c r="AB413" i="23"/>
  <c r="AE413" i="23" s="1"/>
  <c r="AG413" i="23" s="1"/>
  <c r="AH413" i="23" s="1"/>
  <c r="AI413" i="23" s="1"/>
  <c r="AB414" i="23"/>
  <c r="AE414" i="23" s="1"/>
  <c r="AG414" i="23" s="1"/>
  <c r="AH414" i="23" s="1"/>
  <c r="AI414" i="23" s="1"/>
  <c r="AB415" i="23"/>
  <c r="AE415" i="23" s="1"/>
  <c r="AG415" i="23" s="1"/>
  <c r="AH415" i="23" s="1"/>
  <c r="AI415" i="23" s="1"/>
  <c r="AB2" i="23"/>
  <c r="AE2" i="23" s="1"/>
  <c r="AG2" i="23" s="1"/>
  <c r="AH2" i="23" s="1"/>
  <c r="AI2" i="23" s="1"/>
  <c r="C3" i="23"/>
  <c r="D3" i="23"/>
  <c r="E3" i="23"/>
  <c r="F3" i="23"/>
  <c r="G3" i="23"/>
  <c r="H3" i="23"/>
  <c r="I3" i="23"/>
  <c r="J3" i="23"/>
  <c r="K3" i="23"/>
  <c r="L3" i="23"/>
  <c r="M3" i="23"/>
  <c r="N3" i="23"/>
  <c r="O3" i="23"/>
  <c r="P3" i="23"/>
  <c r="Q3" i="23"/>
  <c r="R3" i="23"/>
  <c r="S3" i="23"/>
  <c r="T3" i="23"/>
  <c r="U3" i="23"/>
  <c r="V3" i="23"/>
  <c r="W3" i="23"/>
  <c r="X3" i="23"/>
  <c r="Y3" i="23"/>
  <c r="C4" i="23"/>
  <c r="D4" i="23"/>
  <c r="E4" i="23"/>
  <c r="F4" i="23"/>
  <c r="G4" i="23"/>
  <c r="H4" i="23"/>
  <c r="I4" i="23"/>
  <c r="J4" i="23"/>
  <c r="K4" i="23"/>
  <c r="L4" i="23"/>
  <c r="M4" i="23"/>
  <c r="N4" i="23"/>
  <c r="O4" i="23"/>
  <c r="P4" i="23"/>
  <c r="Q4" i="23"/>
  <c r="R4" i="23"/>
  <c r="S4" i="23"/>
  <c r="T4" i="23"/>
  <c r="U4" i="23"/>
  <c r="V4" i="23"/>
  <c r="W4" i="23"/>
  <c r="X4" i="23"/>
  <c r="Y4" i="23"/>
  <c r="C5" i="23"/>
  <c r="D5" i="23"/>
  <c r="E5" i="23"/>
  <c r="F5" i="23"/>
  <c r="G5" i="23"/>
  <c r="H5" i="23"/>
  <c r="I5" i="23"/>
  <c r="J5" i="23"/>
  <c r="K5" i="23"/>
  <c r="L5" i="23"/>
  <c r="M5" i="23"/>
  <c r="N5" i="23"/>
  <c r="O5" i="23"/>
  <c r="P5" i="23"/>
  <c r="Q5" i="23"/>
  <c r="R5" i="23"/>
  <c r="S5" i="23"/>
  <c r="T5" i="23"/>
  <c r="U5" i="23"/>
  <c r="V5" i="23"/>
  <c r="W5" i="23"/>
  <c r="X5" i="23"/>
  <c r="Y5" i="23"/>
  <c r="C6" i="23"/>
  <c r="D6" i="23"/>
  <c r="E6" i="23"/>
  <c r="F6" i="23"/>
  <c r="G6" i="23"/>
  <c r="H6" i="23"/>
  <c r="I6" i="23"/>
  <c r="J6" i="23"/>
  <c r="K6" i="23"/>
  <c r="L6" i="23"/>
  <c r="M6" i="23"/>
  <c r="N6" i="23"/>
  <c r="O6" i="23"/>
  <c r="P6" i="23"/>
  <c r="Q6" i="23"/>
  <c r="R6" i="23"/>
  <c r="S6" i="23"/>
  <c r="T6" i="23"/>
  <c r="U6" i="23"/>
  <c r="V6" i="23"/>
  <c r="W6" i="23"/>
  <c r="X6" i="23"/>
  <c r="Y6" i="23"/>
  <c r="C7" i="23"/>
  <c r="D7" i="23"/>
  <c r="E7" i="23"/>
  <c r="F7" i="23"/>
  <c r="G7" i="23"/>
  <c r="H7" i="23"/>
  <c r="I7" i="23"/>
  <c r="J7" i="23"/>
  <c r="K7" i="23"/>
  <c r="L7" i="23"/>
  <c r="M7" i="23"/>
  <c r="N7" i="23"/>
  <c r="O7" i="23"/>
  <c r="P7" i="23"/>
  <c r="Q7" i="23"/>
  <c r="R7" i="23"/>
  <c r="S7" i="23"/>
  <c r="T7" i="23"/>
  <c r="U7" i="23"/>
  <c r="V7" i="23"/>
  <c r="W7" i="23"/>
  <c r="X7" i="23"/>
  <c r="Y7" i="23"/>
  <c r="C8" i="23"/>
  <c r="D8" i="23"/>
  <c r="E8" i="23"/>
  <c r="F8" i="23"/>
  <c r="G8" i="23"/>
  <c r="H8" i="23"/>
  <c r="I8" i="23"/>
  <c r="J8" i="23"/>
  <c r="K8" i="23"/>
  <c r="L8" i="23"/>
  <c r="M8" i="23"/>
  <c r="N8" i="23"/>
  <c r="O8" i="23"/>
  <c r="P8" i="23"/>
  <c r="Q8" i="23"/>
  <c r="R8" i="23"/>
  <c r="S8" i="23"/>
  <c r="T8" i="23"/>
  <c r="U8" i="23"/>
  <c r="V8" i="23"/>
  <c r="W8" i="23"/>
  <c r="X8" i="23"/>
  <c r="Y8" i="23"/>
  <c r="C9" i="23"/>
  <c r="D9" i="23"/>
  <c r="E9" i="23"/>
  <c r="F9" i="23"/>
  <c r="G9" i="23"/>
  <c r="H9" i="23"/>
  <c r="I9" i="23"/>
  <c r="J9" i="23"/>
  <c r="K9" i="23"/>
  <c r="L9" i="23"/>
  <c r="M9" i="23"/>
  <c r="N9" i="23"/>
  <c r="O9" i="23"/>
  <c r="P9" i="23"/>
  <c r="Q9" i="23"/>
  <c r="R9" i="23"/>
  <c r="S9" i="23"/>
  <c r="T9" i="23"/>
  <c r="U9" i="23"/>
  <c r="V9" i="23"/>
  <c r="W9" i="23"/>
  <c r="X9" i="23"/>
  <c r="Y9" i="23"/>
  <c r="C10" i="23"/>
  <c r="D10" i="23"/>
  <c r="E10" i="23"/>
  <c r="F10" i="23"/>
  <c r="G10" i="23"/>
  <c r="H10" i="23"/>
  <c r="I10" i="23"/>
  <c r="J10" i="23"/>
  <c r="K10" i="23"/>
  <c r="L10" i="23"/>
  <c r="M10" i="23"/>
  <c r="N10" i="23"/>
  <c r="O10" i="23"/>
  <c r="P10" i="23"/>
  <c r="Q10" i="23"/>
  <c r="R10" i="23"/>
  <c r="S10" i="23"/>
  <c r="T10" i="23"/>
  <c r="U10" i="23"/>
  <c r="V10" i="23"/>
  <c r="W10" i="23"/>
  <c r="X10" i="23"/>
  <c r="Y10" i="23"/>
  <c r="C11" i="23"/>
  <c r="D11" i="23"/>
  <c r="E11" i="23"/>
  <c r="F11" i="23"/>
  <c r="G11" i="23"/>
  <c r="H11" i="23"/>
  <c r="I11" i="23"/>
  <c r="J11" i="23"/>
  <c r="K11" i="23"/>
  <c r="L11" i="23"/>
  <c r="M11" i="23"/>
  <c r="N11" i="23"/>
  <c r="O11" i="23"/>
  <c r="P11" i="23"/>
  <c r="Q11" i="23"/>
  <c r="R11" i="23"/>
  <c r="S11" i="23"/>
  <c r="T11" i="23"/>
  <c r="U11" i="23"/>
  <c r="V11" i="23"/>
  <c r="W11" i="23"/>
  <c r="X11" i="23"/>
  <c r="Y11" i="23"/>
  <c r="C12" i="23"/>
  <c r="D12" i="23"/>
  <c r="E12" i="23"/>
  <c r="F12" i="23"/>
  <c r="G12" i="23"/>
  <c r="H12" i="23"/>
  <c r="I12" i="23"/>
  <c r="J12" i="23"/>
  <c r="K12" i="23"/>
  <c r="L12" i="23"/>
  <c r="M12" i="23"/>
  <c r="N12" i="23"/>
  <c r="O12" i="23"/>
  <c r="P12" i="23"/>
  <c r="Q12" i="23"/>
  <c r="R12" i="23"/>
  <c r="S12" i="23"/>
  <c r="T12" i="23"/>
  <c r="U12" i="23"/>
  <c r="V12" i="23"/>
  <c r="W12" i="23"/>
  <c r="X12" i="23"/>
  <c r="Y12" i="23"/>
  <c r="C13" i="23"/>
  <c r="D13" i="23"/>
  <c r="E13" i="23"/>
  <c r="F13" i="23"/>
  <c r="G13" i="23"/>
  <c r="H13" i="23"/>
  <c r="I13" i="23"/>
  <c r="J13" i="23"/>
  <c r="K13" i="23"/>
  <c r="L13" i="23"/>
  <c r="M13" i="23"/>
  <c r="N13" i="23"/>
  <c r="O13" i="23"/>
  <c r="P13" i="23"/>
  <c r="Q13" i="23"/>
  <c r="R13" i="23"/>
  <c r="S13" i="23"/>
  <c r="T13" i="23"/>
  <c r="U13" i="23"/>
  <c r="V13" i="23"/>
  <c r="W13" i="23"/>
  <c r="X13" i="23"/>
  <c r="Y13" i="23"/>
  <c r="C14" i="23"/>
  <c r="D14" i="23"/>
  <c r="E14" i="23"/>
  <c r="F14" i="23"/>
  <c r="G14" i="23"/>
  <c r="H14" i="23"/>
  <c r="I14" i="23"/>
  <c r="J14" i="23"/>
  <c r="K14" i="23"/>
  <c r="L14" i="23"/>
  <c r="M14" i="23"/>
  <c r="N14" i="23"/>
  <c r="O14" i="23"/>
  <c r="P14" i="23"/>
  <c r="Q14" i="23"/>
  <c r="R14" i="23"/>
  <c r="S14" i="23"/>
  <c r="T14" i="23"/>
  <c r="U14" i="23"/>
  <c r="V14" i="23"/>
  <c r="W14" i="23"/>
  <c r="X14" i="23"/>
  <c r="Y14" i="23"/>
  <c r="C15" i="23"/>
  <c r="D15" i="23"/>
  <c r="E15" i="23"/>
  <c r="F15" i="23"/>
  <c r="G15" i="23"/>
  <c r="H15" i="23"/>
  <c r="I15" i="23"/>
  <c r="J15" i="23"/>
  <c r="K15" i="23"/>
  <c r="L15" i="23"/>
  <c r="M15" i="23"/>
  <c r="N15" i="23"/>
  <c r="O15" i="23"/>
  <c r="P15" i="23"/>
  <c r="Q15" i="23"/>
  <c r="R15" i="23"/>
  <c r="S15" i="23"/>
  <c r="T15" i="23"/>
  <c r="U15" i="23"/>
  <c r="V15" i="23"/>
  <c r="W15" i="23"/>
  <c r="X15" i="23"/>
  <c r="Y15" i="23"/>
  <c r="C16" i="23"/>
  <c r="D16" i="23"/>
  <c r="E16" i="23"/>
  <c r="F16" i="23"/>
  <c r="G16" i="23"/>
  <c r="H16" i="23"/>
  <c r="I16" i="23"/>
  <c r="J16" i="23"/>
  <c r="K16" i="23"/>
  <c r="L16" i="23"/>
  <c r="M16" i="23"/>
  <c r="N16" i="23"/>
  <c r="O16" i="23"/>
  <c r="P16" i="23"/>
  <c r="Q16" i="23"/>
  <c r="R16" i="23"/>
  <c r="S16" i="23"/>
  <c r="T16" i="23"/>
  <c r="U16" i="23"/>
  <c r="V16" i="23"/>
  <c r="W16" i="23"/>
  <c r="X16" i="23"/>
  <c r="Y16" i="23"/>
  <c r="C17" i="23"/>
  <c r="D17" i="23"/>
  <c r="E17" i="23"/>
  <c r="F17" i="23"/>
  <c r="G17" i="23"/>
  <c r="H17" i="23"/>
  <c r="I17" i="23"/>
  <c r="J17" i="23"/>
  <c r="K17" i="23"/>
  <c r="L17" i="23"/>
  <c r="M17" i="23"/>
  <c r="N17" i="23"/>
  <c r="O17" i="23"/>
  <c r="P17" i="23"/>
  <c r="Q17" i="23"/>
  <c r="R17" i="23"/>
  <c r="S17" i="23"/>
  <c r="T17" i="23"/>
  <c r="U17" i="23"/>
  <c r="V17" i="23"/>
  <c r="W17" i="23"/>
  <c r="X17" i="23"/>
  <c r="Y17" i="23"/>
  <c r="C18" i="23"/>
  <c r="D18" i="23"/>
  <c r="E18" i="23"/>
  <c r="F18" i="23"/>
  <c r="G18" i="23"/>
  <c r="H18" i="23"/>
  <c r="I18" i="23"/>
  <c r="J18" i="23"/>
  <c r="K18" i="23"/>
  <c r="L18" i="23"/>
  <c r="M18" i="23"/>
  <c r="N18" i="23"/>
  <c r="O18" i="23"/>
  <c r="P18" i="23"/>
  <c r="Q18" i="23"/>
  <c r="R18" i="23"/>
  <c r="S18" i="23"/>
  <c r="T18" i="23"/>
  <c r="U18" i="23"/>
  <c r="V18" i="23"/>
  <c r="W18" i="23"/>
  <c r="X18" i="23"/>
  <c r="Y18" i="23"/>
  <c r="C19" i="23"/>
  <c r="D19" i="23"/>
  <c r="E19" i="23"/>
  <c r="F19" i="23"/>
  <c r="G19" i="23"/>
  <c r="H19" i="23"/>
  <c r="I19" i="23"/>
  <c r="J19" i="23"/>
  <c r="K19" i="23"/>
  <c r="L19" i="23"/>
  <c r="M19" i="23"/>
  <c r="N19" i="23"/>
  <c r="O19" i="23"/>
  <c r="P19" i="23"/>
  <c r="Q19" i="23"/>
  <c r="R19" i="23"/>
  <c r="S19" i="23"/>
  <c r="T19" i="23"/>
  <c r="U19" i="23"/>
  <c r="V19" i="23"/>
  <c r="W19" i="23"/>
  <c r="X19" i="23"/>
  <c r="Y19" i="23"/>
  <c r="C20" i="23"/>
  <c r="D20" i="23"/>
  <c r="E20" i="23"/>
  <c r="F20" i="23"/>
  <c r="G20" i="23"/>
  <c r="H20" i="23"/>
  <c r="I20" i="23"/>
  <c r="J20" i="23"/>
  <c r="K20" i="23"/>
  <c r="L20" i="23"/>
  <c r="M20" i="23"/>
  <c r="N20" i="23"/>
  <c r="O20" i="23"/>
  <c r="P20" i="23"/>
  <c r="Q20" i="23"/>
  <c r="R20" i="23"/>
  <c r="S20" i="23"/>
  <c r="T20" i="23"/>
  <c r="U20" i="23"/>
  <c r="V20" i="23"/>
  <c r="W20" i="23"/>
  <c r="X20" i="23"/>
  <c r="Y20" i="23"/>
  <c r="C21" i="23"/>
  <c r="D21" i="23"/>
  <c r="E21" i="23"/>
  <c r="F21" i="23"/>
  <c r="G21" i="23"/>
  <c r="H21" i="23"/>
  <c r="I21" i="23"/>
  <c r="J21" i="23"/>
  <c r="K21" i="23"/>
  <c r="L21" i="23"/>
  <c r="M21" i="23"/>
  <c r="N21" i="23"/>
  <c r="O21" i="23"/>
  <c r="P21" i="23"/>
  <c r="Q21" i="23"/>
  <c r="R21" i="23"/>
  <c r="S21" i="23"/>
  <c r="T21" i="23"/>
  <c r="U21" i="23"/>
  <c r="V21" i="23"/>
  <c r="W21" i="23"/>
  <c r="X21" i="23"/>
  <c r="Y21" i="23"/>
  <c r="C22" i="23"/>
  <c r="D22" i="23"/>
  <c r="E22" i="23"/>
  <c r="F22" i="23"/>
  <c r="G22" i="23"/>
  <c r="H22" i="23"/>
  <c r="I22" i="23"/>
  <c r="J22" i="23"/>
  <c r="K22" i="23"/>
  <c r="L22" i="23"/>
  <c r="M22" i="23"/>
  <c r="N22" i="23"/>
  <c r="O22" i="23"/>
  <c r="P22" i="23"/>
  <c r="Q22" i="23"/>
  <c r="R22" i="23"/>
  <c r="S22" i="23"/>
  <c r="T22" i="23"/>
  <c r="U22" i="23"/>
  <c r="V22" i="23"/>
  <c r="W22" i="23"/>
  <c r="X22" i="23"/>
  <c r="Y22" i="23"/>
  <c r="C23" i="23"/>
  <c r="D23" i="23"/>
  <c r="E23" i="23"/>
  <c r="F23" i="23"/>
  <c r="G23" i="23"/>
  <c r="H23" i="23"/>
  <c r="I23" i="23"/>
  <c r="J23" i="23"/>
  <c r="K23" i="23"/>
  <c r="L23" i="23"/>
  <c r="M23" i="23"/>
  <c r="N23" i="23"/>
  <c r="O23" i="23"/>
  <c r="P23" i="23"/>
  <c r="Q23" i="23"/>
  <c r="R23" i="23"/>
  <c r="S23" i="23"/>
  <c r="T23" i="23"/>
  <c r="U23" i="23"/>
  <c r="V23" i="23"/>
  <c r="W23" i="23"/>
  <c r="X23" i="23"/>
  <c r="Y23" i="23"/>
  <c r="C24" i="23"/>
  <c r="D24" i="23"/>
  <c r="E24" i="23"/>
  <c r="F24" i="23"/>
  <c r="G24" i="23"/>
  <c r="H24" i="23"/>
  <c r="I24" i="23"/>
  <c r="J24" i="23"/>
  <c r="K24" i="23"/>
  <c r="L24" i="23"/>
  <c r="M24" i="23"/>
  <c r="N24" i="23"/>
  <c r="O24" i="23"/>
  <c r="P24" i="23"/>
  <c r="Q24" i="23"/>
  <c r="R24" i="23"/>
  <c r="S24" i="23"/>
  <c r="T24" i="23"/>
  <c r="U24" i="23"/>
  <c r="V24" i="23"/>
  <c r="W24" i="23"/>
  <c r="X24" i="23"/>
  <c r="Y24" i="23"/>
  <c r="C25" i="23"/>
  <c r="D25" i="23"/>
  <c r="E25" i="23"/>
  <c r="F25" i="23"/>
  <c r="G25" i="23"/>
  <c r="H25" i="23"/>
  <c r="I25" i="23"/>
  <c r="J25" i="23"/>
  <c r="K25" i="23"/>
  <c r="L25" i="23"/>
  <c r="M25" i="23"/>
  <c r="N25" i="23"/>
  <c r="O25" i="23"/>
  <c r="P25" i="23"/>
  <c r="Q25" i="23"/>
  <c r="R25" i="23"/>
  <c r="S25" i="23"/>
  <c r="T25" i="23"/>
  <c r="U25" i="23"/>
  <c r="V25" i="23"/>
  <c r="W25" i="23"/>
  <c r="X25" i="23"/>
  <c r="Y25" i="23"/>
  <c r="C26" i="23"/>
  <c r="D26" i="23"/>
  <c r="E26" i="23"/>
  <c r="F26" i="23"/>
  <c r="G26" i="23"/>
  <c r="H26" i="23"/>
  <c r="I26" i="23"/>
  <c r="J26" i="23"/>
  <c r="K26" i="23"/>
  <c r="L26" i="23"/>
  <c r="M26" i="23"/>
  <c r="N26" i="23"/>
  <c r="O26" i="23"/>
  <c r="P26" i="23"/>
  <c r="Q26" i="23"/>
  <c r="R26" i="23"/>
  <c r="S26" i="23"/>
  <c r="T26" i="23"/>
  <c r="U26" i="23"/>
  <c r="V26" i="23"/>
  <c r="W26" i="23"/>
  <c r="X26" i="23"/>
  <c r="Y26" i="23"/>
  <c r="C27" i="23"/>
  <c r="D27" i="23"/>
  <c r="E27" i="23"/>
  <c r="F27" i="23"/>
  <c r="G27" i="23"/>
  <c r="H27" i="23"/>
  <c r="I27" i="23"/>
  <c r="J27" i="23"/>
  <c r="K27" i="23"/>
  <c r="L27" i="23"/>
  <c r="M27" i="23"/>
  <c r="N27" i="23"/>
  <c r="O27" i="23"/>
  <c r="P27" i="23"/>
  <c r="Q27" i="23"/>
  <c r="R27" i="23"/>
  <c r="S27" i="23"/>
  <c r="T27" i="23"/>
  <c r="U27" i="23"/>
  <c r="V27" i="23"/>
  <c r="W27" i="23"/>
  <c r="X27" i="23"/>
  <c r="Y27" i="23"/>
  <c r="C28" i="23"/>
  <c r="D28" i="23"/>
  <c r="E28" i="23"/>
  <c r="F28" i="23"/>
  <c r="G28" i="23"/>
  <c r="H28" i="23"/>
  <c r="I28" i="23"/>
  <c r="J28" i="23"/>
  <c r="K28" i="23"/>
  <c r="L28" i="23"/>
  <c r="M28" i="23"/>
  <c r="N28" i="23"/>
  <c r="O28" i="23"/>
  <c r="P28" i="23"/>
  <c r="Q28" i="23"/>
  <c r="R28" i="23"/>
  <c r="S28" i="23"/>
  <c r="T28" i="23"/>
  <c r="U28" i="23"/>
  <c r="V28" i="23"/>
  <c r="W28" i="23"/>
  <c r="X28" i="23"/>
  <c r="Y28" i="23"/>
  <c r="C29" i="23"/>
  <c r="D29" i="23"/>
  <c r="E29" i="23"/>
  <c r="F29" i="23"/>
  <c r="G29" i="23"/>
  <c r="H29" i="23"/>
  <c r="I29" i="23"/>
  <c r="J29" i="23"/>
  <c r="K29" i="23"/>
  <c r="L29" i="23"/>
  <c r="M29" i="23"/>
  <c r="N29" i="23"/>
  <c r="O29" i="23"/>
  <c r="P29" i="23"/>
  <c r="Q29" i="23"/>
  <c r="R29" i="23"/>
  <c r="S29" i="23"/>
  <c r="T29" i="23"/>
  <c r="U29" i="23"/>
  <c r="V29" i="23"/>
  <c r="W29" i="23"/>
  <c r="X29" i="23"/>
  <c r="Y29" i="23"/>
  <c r="C30" i="23"/>
  <c r="D30" i="23"/>
  <c r="E30" i="23"/>
  <c r="F30" i="23"/>
  <c r="G30" i="23"/>
  <c r="H30" i="23"/>
  <c r="I30" i="23"/>
  <c r="J30" i="23"/>
  <c r="K30" i="23"/>
  <c r="L30" i="23"/>
  <c r="M30" i="23"/>
  <c r="N30" i="23"/>
  <c r="O30" i="23"/>
  <c r="P30" i="23"/>
  <c r="Q30" i="23"/>
  <c r="R30" i="23"/>
  <c r="S30" i="23"/>
  <c r="T30" i="23"/>
  <c r="U30" i="23"/>
  <c r="V30" i="23"/>
  <c r="W30" i="23"/>
  <c r="X30" i="23"/>
  <c r="Y30" i="23"/>
  <c r="C31" i="23"/>
  <c r="D31" i="23"/>
  <c r="E31" i="23"/>
  <c r="F31" i="23"/>
  <c r="G31" i="23"/>
  <c r="H31" i="23"/>
  <c r="I31" i="23"/>
  <c r="J31" i="23"/>
  <c r="K31" i="23"/>
  <c r="L31" i="23"/>
  <c r="M31" i="23"/>
  <c r="N31" i="23"/>
  <c r="O31" i="23"/>
  <c r="P31" i="23"/>
  <c r="Q31" i="23"/>
  <c r="R31" i="23"/>
  <c r="S31" i="23"/>
  <c r="T31" i="23"/>
  <c r="U31" i="23"/>
  <c r="V31" i="23"/>
  <c r="W31" i="23"/>
  <c r="X31" i="23"/>
  <c r="Y31" i="23"/>
  <c r="C32" i="23"/>
  <c r="D32" i="23"/>
  <c r="E32" i="23"/>
  <c r="F32" i="23"/>
  <c r="G32" i="23"/>
  <c r="H32" i="23"/>
  <c r="I32" i="23"/>
  <c r="J32" i="23"/>
  <c r="K32" i="23"/>
  <c r="L32" i="23"/>
  <c r="M32" i="23"/>
  <c r="N32" i="23"/>
  <c r="O32" i="23"/>
  <c r="P32" i="23"/>
  <c r="Q32" i="23"/>
  <c r="R32" i="23"/>
  <c r="S32" i="23"/>
  <c r="T32" i="23"/>
  <c r="U32" i="23"/>
  <c r="V32" i="23"/>
  <c r="W32" i="23"/>
  <c r="X32" i="23"/>
  <c r="Y32" i="23"/>
  <c r="C33" i="23"/>
  <c r="D33" i="23"/>
  <c r="E33" i="23"/>
  <c r="F33" i="23"/>
  <c r="G33" i="23"/>
  <c r="H33" i="23"/>
  <c r="I33" i="23"/>
  <c r="J33" i="23"/>
  <c r="K33" i="23"/>
  <c r="L33" i="23"/>
  <c r="M33" i="23"/>
  <c r="N33" i="23"/>
  <c r="O33" i="23"/>
  <c r="P33" i="23"/>
  <c r="Q33" i="23"/>
  <c r="R33" i="23"/>
  <c r="S33" i="23"/>
  <c r="T33" i="23"/>
  <c r="U33" i="23"/>
  <c r="V33" i="23"/>
  <c r="W33" i="23"/>
  <c r="X33" i="23"/>
  <c r="Y33" i="23"/>
  <c r="C34" i="23"/>
  <c r="D34" i="23"/>
  <c r="E34" i="23"/>
  <c r="F34" i="23"/>
  <c r="G34" i="23"/>
  <c r="H34" i="23"/>
  <c r="I34" i="23"/>
  <c r="J34" i="23"/>
  <c r="K34" i="23"/>
  <c r="L34" i="23"/>
  <c r="M34" i="23"/>
  <c r="N34" i="23"/>
  <c r="O34" i="23"/>
  <c r="P34" i="23"/>
  <c r="Q34" i="23"/>
  <c r="R34" i="23"/>
  <c r="S34" i="23"/>
  <c r="T34" i="23"/>
  <c r="U34" i="23"/>
  <c r="V34" i="23"/>
  <c r="W34" i="23"/>
  <c r="X34" i="23"/>
  <c r="Y34" i="23"/>
  <c r="C35" i="23"/>
  <c r="D35" i="23"/>
  <c r="E35" i="23"/>
  <c r="F35" i="23"/>
  <c r="G35" i="23"/>
  <c r="H35" i="23"/>
  <c r="I35" i="23"/>
  <c r="J35" i="23"/>
  <c r="K35" i="23"/>
  <c r="L35" i="23"/>
  <c r="M35" i="23"/>
  <c r="N35" i="23"/>
  <c r="O35" i="23"/>
  <c r="P35" i="23"/>
  <c r="Q35" i="23"/>
  <c r="R35" i="23"/>
  <c r="S35" i="23"/>
  <c r="T35" i="23"/>
  <c r="U35" i="23"/>
  <c r="V35" i="23"/>
  <c r="W35" i="23"/>
  <c r="X35" i="23"/>
  <c r="Y35" i="23"/>
  <c r="C36" i="23"/>
  <c r="D36" i="23"/>
  <c r="E36" i="23"/>
  <c r="F36" i="23"/>
  <c r="G36" i="23"/>
  <c r="H36" i="23"/>
  <c r="I36" i="23"/>
  <c r="J36" i="23"/>
  <c r="K36" i="23"/>
  <c r="L36" i="23"/>
  <c r="M36" i="23"/>
  <c r="N36" i="23"/>
  <c r="O36" i="23"/>
  <c r="P36" i="23"/>
  <c r="Q36" i="23"/>
  <c r="R36" i="23"/>
  <c r="S36" i="23"/>
  <c r="T36" i="23"/>
  <c r="U36" i="23"/>
  <c r="V36" i="23"/>
  <c r="W36" i="23"/>
  <c r="X36" i="23"/>
  <c r="Y36" i="23"/>
  <c r="C37" i="23"/>
  <c r="D37" i="23"/>
  <c r="E37" i="23"/>
  <c r="F37" i="23"/>
  <c r="G37" i="23"/>
  <c r="H37" i="23"/>
  <c r="I37" i="23"/>
  <c r="J37" i="23"/>
  <c r="K37" i="23"/>
  <c r="L37" i="23"/>
  <c r="M37" i="23"/>
  <c r="N37" i="23"/>
  <c r="O37" i="23"/>
  <c r="P37" i="23"/>
  <c r="Q37" i="23"/>
  <c r="R37" i="23"/>
  <c r="S37" i="23"/>
  <c r="T37" i="23"/>
  <c r="U37" i="23"/>
  <c r="V37" i="23"/>
  <c r="W37" i="23"/>
  <c r="X37" i="23"/>
  <c r="Y37" i="23"/>
  <c r="C38" i="23"/>
  <c r="D38" i="23"/>
  <c r="E38" i="23"/>
  <c r="F38" i="23"/>
  <c r="G38" i="23"/>
  <c r="H38" i="23"/>
  <c r="I38" i="23"/>
  <c r="J38" i="23"/>
  <c r="K38" i="23"/>
  <c r="L38" i="23"/>
  <c r="M38" i="23"/>
  <c r="N38" i="23"/>
  <c r="O38" i="23"/>
  <c r="P38" i="23"/>
  <c r="Q38" i="23"/>
  <c r="R38" i="23"/>
  <c r="S38" i="23"/>
  <c r="T38" i="23"/>
  <c r="U38" i="23"/>
  <c r="V38" i="23"/>
  <c r="W38" i="23"/>
  <c r="X38" i="23"/>
  <c r="Y38" i="23"/>
  <c r="C39" i="23"/>
  <c r="D39" i="23"/>
  <c r="E39" i="23"/>
  <c r="F39" i="23"/>
  <c r="G39" i="23"/>
  <c r="H39" i="23"/>
  <c r="I39" i="23"/>
  <c r="J39" i="23"/>
  <c r="K39" i="23"/>
  <c r="L39" i="23"/>
  <c r="M39" i="23"/>
  <c r="N39" i="23"/>
  <c r="O39" i="23"/>
  <c r="P39" i="23"/>
  <c r="Q39" i="23"/>
  <c r="R39" i="23"/>
  <c r="S39" i="23"/>
  <c r="T39" i="23"/>
  <c r="U39" i="23"/>
  <c r="V39" i="23"/>
  <c r="W39" i="23"/>
  <c r="X39" i="23"/>
  <c r="Y39" i="23"/>
  <c r="C40" i="23"/>
  <c r="D40" i="23"/>
  <c r="E40" i="23"/>
  <c r="F40" i="23"/>
  <c r="G40" i="23"/>
  <c r="H40" i="23"/>
  <c r="I40" i="23"/>
  <c r="J40" i="23"/>
  <c r="K40" i="23"/>
  <c r="L40" i="23"/>
  <c r="M40" i="23"/>
  <c r="N40" i="23"/>
  <c r="O40" i="23"/>
  <c r="P40" i="23"/>
  <c r="Q40" i="23"/>
  <c r="R40" i="23"/>
  <c r="S40" i="23"/>
  <c r="T40" i="23"/>
  <c r="U40" i="23"/>
  <c r="V40" i="23"/>
  <c r="W40" i="23"/>
  <c r="X40" i="23"/>
  <c r="Y40" i="23"/>
  <c r="C41" i="23"/>
  <c r="D41" i="23"/>
  <c r="E41" i="23"/>
  <c r="F41" i="23"/>
  <c r="G41" i="23"/>
  <c r="H41" i="23"/>
  <c r="I41" i="23"/>
  <c r="J41" i="23"/>
  <c r="K41" i="23"/>
  <c r="L41" i="23"/>
  <c r="M41" i="23"/>
  <c r="N41" i="23"/>
  <c r="O41" i="23"/>
  <c r="P41" i="23"/>
  <c r="Q41" i="23"/>
  <c r="R41" i="23"/>
  <c r="S41" i="23"/>
  <c r="T41" i="23"/>
  <c r="U41" i="23"/>
  <c r="V41" i="23"/>
  <c r="W41" i="23"/>
  <c r="X41" i="23"/>
  <c r="Y41" i="23"/>
  <c r="C42" i="23"/>
  <c r="D42" i="23"/>
  <c r="E42" i="23"/>
  <c r="F42" i="23"/>
  <c r="G42" i="23"/>
  <c r="H42" i="23"/>
  <c r="I42" i="23"/>
  <c r="J42" i="23"/>
  <c r="K42" i="23"/>
  <c r="L42" i="23"/>
  <c r="M42" i="23"/>
  <c r="N42" i="23"/>
  <c r="O42" i="23"/>
  <c r="P42" i="23"/>
  <c r="Q42" i="23"/>
  <c r="R42" i="23"/>
  <c r="S42" i="23"/>
  <c r="T42" i="23"/>
  <c r="U42" i="23"/>
  <c r="V42" i="23"/>
  <c r="W42" i="23"/>
  <c r="X42" i="23"/>
  <c r="Y42" i="23"/>
  <c r="C43" i="23"/>
  <c r="D43" i="23"/>
  <c r="E43" i="23"/>
  <c r="F43" i="23"/>
  <c r="G43" i="23"/>
  <c r="H43" i="23"/>
  <c r="I43" i="23"/>
  <c r="J43" i="23"/>
  <c r="K43" i="23"/>
  <c r="L43" i="23"/>
  <c r="M43" i="23"/>
  <c r="N43" i="23"/>
  <c r="O43" i="23"/>
  <c r="P43" i="23"/>
  <c r="Q43" i="23"/>
  <c r="R43" i="23"/>
  <c r="S43" i="23"/>
  <c r="T43" i="23"/>
  <c r="U43" i="23"/>
  <c r="V43" i="23"/>
  <c r="W43" i="23"/>
  <c r="X43" i="23"/>
  <c r="Y43" i="23"/>
  <c r="C44" i="23"/>
  <c r="D44" i="23"/>
  <c r="E44" i="23"/>
  <c r="F44" i="23"/>
  <c r="G44" i="23"/>
  <c r="H44" i="23"/>
  <c r="I44" i="23"/>
  <c r="J44" i="23"/>
  <c r="K44" i="23"/>
  <c r="L44" i="23"/>
  <c r="M44" i="23"/>
  <c r="N44" i="23"/>
  <c r="O44" i="23"/>
  <c r="P44" i="23"/>
  <c r="Q44" i="23"/>
  <c r="R44" i="23"/>
  <c r="S44" i="23"/>
  <c r="T44" i="23"/>
  <c r="U44" i="23"/>
  <c r="V44" i="23"/>
  <c r="W44" i="23"/>
  <c r="X44" i="23"/>
  <c r="Y44" i="23"/>
  <c r="C45" i="23"/>
  <c r="D45" i="23"/>
  <c r="E45" i="23"/>
  <c r="F45" i="23"/>
  <c r="G45" i="23"/>
  <c r="H45" i="23"/>
  <c r="I45" i="23"/>
  <c r="J45" i="23"/>
  <c r="K45" i="23"/>
  <c r="L45" i="23"/>
  <c r="M45" i="23"/>
  <c r="N45" i="23"/>
  <c r="O45" i="23"/>
  <c r="P45" i="23"/>
  <c r="Q45" i="23"/>
  <c r="R45" i="23"/>
  <c r="S45" i="23"/>
  <c r="T45" i="23"/>
  <c r="U45" i="23"/>
  <c r="V45" i="23"/>
  <c r="W45" i="23"/>
  <c r="X45" i="23"/>
  <c r="Y45" i="23"/>
  <c r="C46" i="23"/>
  <c r="D46" i="23"/>
  <c r="E46" i="23"/>
  <c r="F46" i="23"/>
  <c r="G46" i="23"/>
  <c r="H46" i="23"/>
  <c r="I46" i="23"/>
  <c r="J46" i="23"/>
  <c r="K46" i="23"/>
  <c r="L46" i="23"/>
  <c r="M46" i="23"/>
  <c r="N46" i="23"/>
  <c r="O46" i="23"/>
  <c r="P46" i="23"/>
  <c r="Q46" i="23"/>
  <c r="R46" i="23"/>
  <c r="S46" i="23"/>
  <c r="T46" i="23"/>
  <c r="U46" i="23"/>
  <c r="V46" i="23"/>
  <c r="W46" i="23"/>
  <c r="X46" i="23"/>
  <c r="Y46" i="23"/>
  <c r="C47" i="23"/>
  <c r="D47" i="23"/>
  <c r="E47" i="23"/>
  <c r="F47" i="23"/>
  <c r="G47" i="23"/>
  <c r="H47" i="23"/>
  <c r="I47" i="23"/>
  <c r="J47" i="23"/>
  <c r="K47" i="23"/>
  <c r="L47" i="23"/>
  <c r="M47" i="23"/>
  <c r="N47" i="23"/>
  <c r="O47" i="23"/>
  <c r="P47" i="23"/>
  <c r="Q47" i="23"/>
  <c r="R47" i="23"/>
  <c r="S47" i="23"/>
  <c r="T47" i="23"/>
  <c r="U47" i="23"/>
  <c r="V47" i="23"/>
  <c r="W47" i="23"/>
  <c r="X47" i="23"/>
  <c r="Y47" i="23"/>
  <c r="C48" i="23"/>
  <c r="D48" i="23"/>
  <c r="E48" i="23"/>
  <c r="F48" i="23"/>
  <c r="G48" i="23"/>
  <c r="H48" i="23"/>
  <c r="I48" i="23"/>
  <c r="J48" i="23"/>
  <c r="K48" i="23"/>
  <c r="L48" i="23"/>
  <c r="M48" i="23"/>
  <c r="N48" i="23"/>
  <c r="O48" i="23"/>
  <c r="P48" i="23"/>
  <c r="Q48" i="23"/>
  <c r="R48" i="23"/>
  <c r="S48" i="23"/>
  <c r="T48" i="23"/>
  <c r="U48" i="23"/>
  <c r="V48" i="23"/>
  <c r="W48" i="23"/>
  <c r="X48" i="23"/>
  <c r="Y48" i="23"/>
  <c r="C49" i="23"/>
  <c r="D49" i="23"/>
  <c r="E49" i="23"/>
  <c r="F49" i="23"/>
  <c r="G49" i="23"/>
  <c r="H49" i="23"/>
  <c r="I49" i="23"/>
  <c r="J49" i="23"/>
  <c r="K49" i="23"/>
  <c r="L49" i="23"/>
  <c r="M49" i="23"/>
  <c r="N49" i="23"/>
  <c r="O49" i="23"/>
  <c r="P49" i="23"/>
  <c r="Q49" i="23"/>
  <c r="R49" i="23"/>
  <c r="S49" i="23"/>
  <c r="T49" i="23"/>
  <c r="U49" i="23"/>
  <c r="V49" i="23"/>
  <c r="W49" i="23"/>
  <c r="X49" i="23"/>
  <c r="Y49" i="23"/>
  <c r="C50" i="23"/>
  <c r="D50" i="23"/>
  <c r="E50" i="23"/>
  <c r="F50" i="23"/>
  <c r="G50" i="23"/>
  <c r="H50" i="23"/>
  <c r="I50" i="23"/>
  <c r="J50" i="23"/>
  <c r="K50" i="23"/>
  <c r="L50" i="23"/>
  <c r="M50" i="23"/>
  <c r="N50" i="23"/>
  <c r="O50" i="23"/>
  <c r="P50" i="23"/>
  <c r="Q50" i="23"/>
  <c r="R50" i="23"/>
  <c r="S50" i="23"/>
  <c r="T50" i="23"/>
  <c r="U50" i="23"/>
  <c r="V50" i="23"/>
  <c r="W50" i="23"/>
  <c r="X50" i="23"/>
  <c r="Y50" i="23"/>
  <c r="C51" i="23"/>
  <c r="D51" i="23"/>
  <c r="E51" i="23"/>
  <c r="F51" i="23"/>
  <c r="G51" i="23"/>
  <c r="H51" i="23"/>
  <c r="I51" i="23"/>
  <c r="J51" i="23"/>
  <c r="K51" i="23"/>
  <c r="L51" i="23"/>
  <c r="M51" i="23"/>
  <c r="N51" i="23"/>
  <c r="O51" i="23"/>
  <c r="P51" i="23"/>
  <c r="Q51" i="23"/>
  <c r="R51" i="23"/>
  <c r="S51" i="23"/>
  <c r="T51" i="23"/>
  <c r="U51" i="23"/>
  <c r="V51" i="23"/>
  <c r="W51" i="23"/>
  <c r="X51" i="23"/>
  <c r="Y51" i="23"/>
  <c r="C52" i="23"/>
  <c r="D52" i="23"/>
  <c r="E52" i="23"/>
  <c r="F52" i="23"/>
  <c r="G52" i="23"/>
  <c r="H52" i="23"/>
  <c r="I52" i="23"/>
  <c r="J52" i="23"/>
  <c r="K52" i="23"/>
  <c r="L52" i="23"/>
  <c r="M52" i="23"/>
  <c r="N52" i="23"/>
  <c r="O52" i="23"/>
  <c r="P52" i="23"/>
  <c r="Q52" i="23"/>
  <c r="R52" i="23"/>
  <c r="S52" i="23"/>
  <c r="T52" i="23"/>
  <c r="U52" i="23"/>
  <c r="V52" i="23"/>
  <c r="W52" i="23"/>
  <c r="X52" i="23"/>
  <c r="Y52" i="23"/>
  <c r="C53" i="23"/>
  <c r="D53" i="23"/>
  <c r="E53" i="23"/>
  <c r="F53" i="23"/>
  <c r="G53" i="23"/>
  <c r="H53" i="23"/>
  <c r="I53" i="23"/>
  <c r="J53" i="23"/>
  <c r="K53" i="23"/>
  <c r="L53" i="23"/>
  <c r="M53" i="23"/>
  <c r="N53" i="23"/>
  <c r="O53" i="23"/>
  <c r="P53" i="23"/>
  <c r="Q53" i="23"/>
  <c r="R53" i="23"/>
  <c r="S53" i="23"/>
  <c r="T53" i="23"/>
  <c r="U53" i="23"/>
  <c r="V53" i="23"/>
  <c r="W53" i="23"/>
  <c r="X53" i="23"/>
  <c r="Y53" i="23"/>
  <c r="C54" i="23"/>
  <c r="D54" i="23"/>
  <c r="E54" i="23"/>
  <c r="F54" i="23"/>
  <c r="G54" i="23"/>
  <c r="H54" i="23"/>
  <c r="I54" i="23"/>
  <c r="J54" i="23"/>
  <c r="K54" i="23"/>
  <c r="L54" i="23"/>
  <c r="M54" i="23"/>
  <c r="N54" i="23"/>
  <c r="O54" i="23"/>
  <c r="P54" i="23"/>
  <c r="Q54" i="23"/>
  <c r="R54" i="23"/>
  <c r="S54" i="23"/>
  <c r="T54" i="23"/>
  <c r="U54" i="23"/>
  <c r="V54" i="23"/>
  <c r="W54" i="23"/>
  <c r="X54" i="23"/>
  <c r="Y54" i="23"/>
  <c r="C55" i="23"/>
  <c r="D55" i="23"/>
  <c r="E55" i="23"/>
  <c r="F55" i="23"/>
  <c r="G55" i="23"/>
  <c r="H55" i="23"/>
  <c r="I55" i="23"/>
  <c r="J55" i="23"/>
  <c r="K55" i="23"/>
  <c r="L55" i="23"/>
  <c r="M55" i="23"/>
  <c r="N55" i="23"/>
  <c r="O55" i="23"/>
  <c r="P55" i="23"/>
  <c r="Q55" i="23"/>
  <c r="R55" i="23"/>
  <c r="S55" i="23"/>
  <c r="T55" i="23"/>
  <c r="U55" i="23"/>
  <c r="V55" i="23"/>
  <c r="W55" i="23"/>
  <c r="X55" i="23"/>
  <c r="Y55" i="23"/>
  <c r="C56" i="23"/>
  <c r="D56" i="23"/>
  <c r="E56" i="23"/>
  <c r="F56" i="23"/>
  <c r="G56" i="23"/>
  <c r="H56" i="23"/>
  <c r="I56" i="23"/>
  <c r="J56" i="23"/>
  <c r="K56" i="23"/>
  <c r="L56" i="23"/>
  <c r="M56" i="23"/>
  <c r="N56" i="23"/>
  <c r="O56" i="23"/>
  <c r="P56" i="23"/>
  <c r="Q56" i="23"/>
  <c r="R56" i="23"/>
  <c r="S56" i="23"/>
  <c r="T56" i="23"/>
  <c r="U56" i="23"/>
  <c r="V56" i="23"/>
  <c r="W56" i="23"/>
  <c r="X56" i="23"/>
  <c r="Y56" i="23"/>
  <c r="C57" i="23"/>
  <c r="D57" i="23"/>
  <c r="E57" i="23"/>
  <c r="F57" i="23"/>
  <c r="G57" i="23"/>
  <c r="H57" i="23"/>
  <c r="I57" i="23"/>
  <c r="J57" i="23"/>
  <c r="K57" i="23"/>
  <c r="L57" i="23"/>
  <c r="M57" i="23"/>
  <c r="N57" i="23"/>
  <c r="O57" i="23"/>
  <c r="P57" i="23"/>
  <c r="Q57" i="23"/>
  <c r="R57" i="23"/>
  <c r="S57" i="23"/>
  <c r="T57" i="23"/>
  <c r="U57" i="23"/>
  <c r="V57" i="23"/>
  <c r="W57" i="23"/>
  <c r="X57" i="23"/>
  <c r="Y57" i="23"/>
  <c r="C58" i="23"/>
  <c r="D58" i="23"/>
  <c r="E58" i="23"/>
  <c r="F58" i="23"/>
  <c r="G58" i="23"/>
  <c r="H58" i="23"/>
  <c r="I58" i="23"/>
  <c r="J58" i="23"/>
  <c r="K58" i="23"/>
  <c r="L58" i="23"/>
  <c r="M58" i="23"/>
  <c r="N58" i="23"/>
  <c r="O58" i="23"/>
  <c r="P58" i="23"/>
  <c r="Q58" i="23"/>
  <c r="R58" i="23"/>
  <c r="S58" i="23"/>
  <c r="T58" i="23"/>
  <c r="U58" i="23"/>
  <c r="V58" i="23"/>
  <c r="W58" i="23"/>
  <c r="X58" i="23"/>
  <c r="Y58" i="23"/>
  <c r="C59" i="23"/>
  <c r="D59" i="23"/>
  <c r="E59" i="23"/>
  <c r="F59" i="23"/>
  <c r="G59" i="23"/>
  <c r="H59" i="23"/>
  <c r="I59" i="23"/>
  <c r="J59" i="23"/>
  <c r="K59" i="23"/>
  <c r="L59" i="23"/>
  <c r="M59" i="23"/>
  <c r="N59" i="23"/>
  <c r="O59" i="23"/>
  <c r="P59" i="23"/>
  <c r="Q59" i="23"/>
  <c r="R59" i="23"/>
  <c r="S59" i="23"/>
  <c r="T59" i="23"/>
  <c r="U59" i="23"/>
  <c r="V59" i="23"/>
  <c r="W59" i="23"/>
  <c r="X59" i="23"/>
  <c r="Y59" i="23"/>
  <c r="C60" i="23"/>
  <c r="D60" i="23"/>
  <c r="E60" i="23"/>
  <c r="F60" i="23"/>
  <c r="G60" i="23"/>
  <c r="H60" i="23"/>
  <c r="I60" i="23"/>
  <c r="J60" i="23"/>
  <c r="K60" i="23"/>
  <c r="L60" i="23"/>
  <c r="M60" i="23"/>
  <c r="N60" i="23"/>
  <c r="O60" i="23"/>
  <c r="P60" i="23"/>
  <c r="Q60" i="23"/>
  <c r="R60" i="23"/>
  <c r="S60" i="23"/>
  <c r="T60" i="23"/>
  <c r="U60" i="23"/>
  <c r="V60" i="23"/>
  <c r="W60" i="23"/>
  <c r="X60" i="23"/>
  <c r="Y60" i="23"/>
  <c r="C61" i="23"/>
  <c r="D61" i="23"/>
  <c r="E61" i="23"/>
  <c r="F61" i="23"/>
  <c r="G61" i="23"/>
  <c r="H61" i="23"/>
  <c r="I61" i="23"/>
  <c r="J61" i="23"/>
  <c r="K61" i="23"/>
  <c r="L61" i="23"/>
  <c r="M61" i="23"/>
  <c r="N61" i="23"/>
  <c r="O61" i="23"/>
  <c r="P61" i="23"/>
  <c r="Q61" i="23"/>
  <c r="R61" i="23"/>
  <c r="S61" i="23"/>
  <c r="T61" i="23"/>
  <c r="U61" i="23"/>
  <c r="V61" i="23"/>
  <c r="W61" i="23"/>
  <c r="X61" i="23"/>
  <c r="Y61" i="23"/>
  <c r="C62" i="23"/>
  <c r="D62" i="23"/>
  <c r="E62" i="23"/>
  <c r="F62" i="23"/>
  <c r="G62" i="23"/>
  <c r="H62" i="23"/>
  <c r="I62" i="23"/>
  <c r="J62" i="23"/>
  <c r="K62" i="23"/>
  <c r="L62" i="23"/>
  <c r="M62" i="23"/>
  <c r="N62" i="23"/>
  <c r="O62" i="23"/>
  <c r="P62" i="23"/>
  <c r="Q62" i="23"/>
  <c r="R62" i="23"/>
  <c r="S62" i="23"/>
  <c r="T62" i="23"/>
  <c r="U62" i="23"/>
  <c r="V62" i="23"/>
  <c r="W62" i="23"/>
  <c r="X62" i="23"/>
  <c r="Y62" i="23"/>
  <c r="C63" i="23"/>
  <c r="D63" i="23"/>
  <c r="E63" i="23"/>
  <c r="F63" i="23"/>
  <c r="G63" i="23"/>
  <c r="H63" i="23"/>
  <c r="I63" i="23"/>
  <c r="J63" i="23"/>
  <c r="K63" i="23"/>
  <c r="L63" i="23"/>
  <c r="M63" i="23"/>
  <c r="N63" i="23"/>
  <c r="O63" i="23"/>
  <c r="P63" i="23"/>
  <c r="Q63" i="23"/>
  <c r="R63" i="23"/>
  <c r="S63" i="23"/>
  <c r="T63" i="23"/>
  <c r="U63" i="23"/>
  <c r="V63" i="23"/>
  <c r="W63" i="23"/>
  <c r="X63" i="23"/>
  <c r="Y63" i="23"/>
  <c r="C64" i="23"/>
  <c r="D64" i="23"/>
  <c r="E64" i="23"/>
  <c r="F64" i="23"/>
  <c r="G64" i="23"/>
  <c r="H64" i="23"/>
  <c r="I64" i="23"/>
  <c r="J64" i="23"/>
  <c r="K64" i="23"/>
  <c r="L64" i="23"/>
  <c r="M64" i="23"/>
  <c r="N64" i="23"/>
  <c r="O64" i="23"/>
  <c r="P64" i="23"/>
  <c r="Q64" i="23"/>
  <c r="R64" i="23"/>
  <c r="S64" i="23"/>
  <c r="T64" i="23"/>
  <c r="U64" i="23"/>
  <c r="V64" i="23"/>
  <c r="W64" i="23"/>
  <c r="X64" i="23"/>
  <c r="Y64" i="23"/>
  <c r="C65" i="23"/>
  <c r="D65" i="23"/>
  <c r="E65" i="23"/>
  <c r="F65" i="23"/>
  <c r="G65" i="23"/>
  <c r="H65" i="23"/>
  <c r="I65" i="23"/>
  <c r="J65" i="23"/>
  <c r="K65" i="23"/>
  <c r="L65" i="23"/>
  <c r="M65" i="23"/>
  <c r="N65" i="23"/>
  <c r="O65" i="23"/>
  <c r="P65" i="23"/>
  <c r="Q65" i="23"/>
  <c r="R65" i="23"/>
  <c r="S65" i="23"/>
  <c r="T65" i="23"/>
  <c r="U65" i="23"/>
  <c r="V65" i="23"/>
  <c r="W65" i="23"/>
  <c r="X65" i="23"/>
  <c r="Y65" i="23"/>
  <c r="C66" i="23"/>
  <c r="D66" i="23"/>
  <c r="E66" i="23"/>
  <c r="F66" i="23"/>
  <c r="G66" i="23"/>
  <c r="H66" i="23"/>
  <c r="I66" i="23"/>
  <c r="J66" i="23"/>
  <c r="K66" i="23"/>
  <c r="L66" i="23"/>
  <c r="M66" i="23"/>
  <c r="N66" i="23"/>
  <c r="O66" i="23"/>
  <c r="P66" i="23"/>
  <c r="Q66" i="23"/>
  <c r="R66" i="23"/>
  <c r="S66" i="23"/>
  <c r="T66" i="23"/>
  <c r="U66" i="23"/>
  <c r="V66" i="23"/>
  <c r="W66" i="23"/>
  <c r="X66" i="23"/>
  <c r="Y66" i="23"/>
  <c r="C67" i="23"/>
  <c r="D67" i="23"/>
  <c r="E67" i="23"/>
  <c r="F67" i="23"/>
  <c r="G67" i="23"/>
  <c r="H67" i="23"/>
  <c r="I67" i="23"/>
  <c r="J67" i="23"/>
  <c r="K67" i="23"/>
  <c r="L67" i="23"/>
  <c r="M67" i="23"/>
  <c r="N67" i="23"/>
  <c r="O67" i="23"/>
  <c r="P67" i="23"/>
  <c r="Q67" i="23"/>
  <c r="R67" i="23"/>
  <c r="S67" i="23"/>
  <c r="T67" i="23"/>
  <c r="U67" i="23"/>
  <c r="V67" i="23"/>
  <c r="W67" i="23"/>
  <c r="X67" i="23"/>
  <c r="Y67" i="23"/>
  <c r="C68" i="23"/>
  <c r="D68" i="23"/>
  <c r="E68" i="23"/>
  <c r="F68" i="23"/>
  <c r="G68" i="23"/>
  <c r="H68" i="23"/>
  <c r="I68" i="23"/>
  <c r="J68" i="23"/>
  <c r="K68" i="23"/>
  <c r="L68" i="23"/>
  <c r="M68" i="23"/>
  <c r="N68" i="23"/>
  <c r="O68" i="23"/>
  <c r="P68" i="23"/>
  <c r="Q68" i="23"/>
  <c r="R68" i="23"/>
  <c r="S68" i="23"/>
  <c r="T68" i="23"/>
  <c r="U68" i="23"/>
  <c r="V68" i="23"/>
  <c r="W68" i="23"/>
  <c r="X68" i="23"/>
  <c r="Y68" i="23"/>
  <c r="C69" i="23"/>
  <c r="D69" i="23"/>
  <c r="E69" i="23"/>
  <c r="F69" i="23"/>
  <c r="G69" i="23"/>
  <c r="H69" i="23"/>
  <c r="I69" i="23"/>
  <c r="J69" i="23"/>
  <c r="K69" i="23"/>
  <c r="L69" i="23"/>
  <c r="M69" i="23"/>
  <c r="N69" i="23"/>
  <c r="O69" i="23"/>
  <c r="P69" i="23"/>
  <c r="Q69" i="23"/>
  <c r="R69" i="23"/>
  <c r="S69" i="23"/>
  <c r="T69" i="23"/>
  <c r="U69" i="23"/>
  <c r="V69" i="23"/>
  <c r="W69" i="23"/>
  <c r="X69" i="23"/>
  <c r="Y69" i="23"/>
  <c r="C70" i="23"/>
  <c r="D70" i="23"/>
  <c r="E70" i="23"/>
  <c r="F70" i="23"/>
  <c r="G70" i="23"/>
  <c r="H70" i="23"/>
  <c r="I70" i="23"/>
  <c r="J70" i="23"/>
  <c r="K70" i="23"/>
  <c r="L70" i="23"/>
  <c r="M70" i="23"/>
  <c r="N70" i="23"/>
  <c r="O70" i="23"/>
  <c r="P70" i="23"/>
  <c r="Q70" i="23"/>
  <c r="R70" i="23"/>
  <c r="S70" i="23"/>
  <c r="T70" i="23"/>
  <c r="U70" i="23"/>
  <c r="V70" i="23"/>
  <c r="W70" i="23"/>
  <c r="X70" i="23"/>
  <c r="Y70" i="23"/>
  <c r="C71" i="23"/>
  <c r="D71" i="23"/>
  <c r="E71" i="23"/>
  <c r="F71" i="23"/>
  <c r="G71" i="23"/>
  <c r="H71" i="23"/>
  <c r="I71" i="23"/>
  <c r="J71" i="23"/>
  <c r="K71" i="23"/>
  <c r="L71" i="23"/>
  <c r="M71" i="23"/>
  <c r="N71" i="23"/>
  <c r="O71" i="23"/>
  <c r="P71" i="23"/>
  <c r="Q71" i="23"/>
  <c r="R71" i="23"/>
  <c r="S71" i="23"/>
  <c r="T71" i="23"/>
  <c r="U71" i="23"/>
  <c r="V71" i="23"/>
  <c r="W71" i="23"/>
  <c r="X71" i="23"/>
  <c r="Y71" i="23"/>
  <c r="C72" i="23"/>
  <c r="D72" i="23"/>
  <c r="E72" i="23"/>
  <c r="F72" i="23"/>
  <c r="G72" i="23"/>
  <c r="H72" i="23"/>
  <c r="I72" i="23"/>
  <c r="J72" i="23"/>
  <c r="K72" i="23"/>
  <c r="L72" i="23"/>
  <c r="M72" i="23"/>
  <c r="N72" i="23"/>
  <c r="O72" i="23"/>
  <c r="P72" i="23"/>
  <c r="Q72" i="23"/>
  <c r="R72" i="23"/>
  <c r="S72" i="23"/>
  <c r="T72" i="23"/>
  <c r="U72" i="23"/>
  <c r="V72" i="23"/>
  <c r="W72" i="23"/>
  <c r="X72" i="23"/>
  <c r="Y72" i="23"/>
  <c r="C73" i="23"/>
  <c r="D73" i="23"/>
  <c r="E73" i="23"/>
  <c r="F73" i="23"/>
  <c r="G73" i="23"/>
  <c r="H73" i="23"/>
  <c r="I73" i="23"/>
  <c r="J73" i="23"/>
  <c r="K73" i="23"/>
  <c r="L73" i="23"/>
  <c r="M73" i="23"/>
  <c r="N73" i="23"/>
  <c r="O73" i="23"/>
  <c r="P73" i="23"/>
  <c r="Q73" i="23"/>
  <c r="R73" i="23"/>
  <c r="S73" i="23"/>
  <c r="T73" i="23"/>
  <c r="U73" i="23"/>
  <c r="V73" i="23"/>
  <c r="W73" i="23"/>
  <c r="X73" i="23"/>
  <c r="Y73" i="23"/>
  <c r="C74" i="23"/>
  <c r="D74" i="23"/>
  <c r="E74" i="23"/>
  <c r="F74" i="23"/>
  <c r="G74" i="23"/>
  <c r="H74" i="23"/>
  <c r="I74" i="23"/>
  <c r="J74" i="23"/>
  <c r="K74" i="23"/>
  <c r="L74" i="23"/>
  <c r="M74" i="23"/>
  <c r="N74" i="23"/>
  <c r="O74" i="23"/>
  <c r="P74" i="23"/>
  <c r="Q74" i="23"/>
  <c r="R74" i="23"/>
  <c r="S74" i="23"/>
  <c r="T74" i="23"/>
  <c r="U74" i="23"/>
  <c r="V74" i="23"/>
  <c r="W74" i="23"/>
  <c r="X74" i="23"/>
  <c r="Y74" i="23"/>
  <c r="C75" i="23"/>
  <c r="D75" i="23"/>
  <c r="E75" i="23"/>
  <c r="F75" i="23"/>
  <c r="G75" i="23"/>
  <c r="H75" i="23"/>
  <c r="I75" i="23"/>
  <c r="J75" i="23"/>
  <c r="K75" i="23"/>
  <c r="L75" i="23"/>
  <c r="M75" i="23"/>
  <c r="N75" i="23"/>
  <c r="O75" i="23"/>
  <c r="P75" i="23"/>
  <c r="Q75" i="23"/>
  <c r="R75" i="23"/>
  <c r="S75" i="23"/>
  <c r="T75" i="23"/>
  <c r="U75" i="23"/>
  <c r="V75" i="23"/>
  <c r="W75" i="23"/>
  <c r="X75" i="23"/>
  <c r="Y75" i="23"/>
  <c r="C76" i="23"/>
  <c r="D76" i="23"/>
  <c r="E76" i="23"/>
  <c r="F76" i="23"/>
  <c r="G76" i="23"/>
  <c r="H76" i="23"/>
  <c r="I76" i="23"/>
  <c r="J76" i="23"/>
  <c r="K76" i="23"/>
  <c r="L76" i="23"/>
  <c r="M76" i="23"/>
  <c r="N76" i="23"/>
  <c r="O76" i="23"/>
  <c r="P76" i="23"/>
  <c r="Q76" i="23"/>
  <c r="R76" i="23"/>
  <c r="S76" i="23"/>
  <c r="T76" i="23"/>
  <c r="U76" i="23"/>
  <c r="V76" i="23"/>
  <c r="W76" i="23"/>
  <c r="X76" i="23"/>
  <c r="Y76" i="23"/>
  <c r="C77" i="23"/>
  <c r="D77" i="23"/>
  <c r="E77" i="23"/>
  <c r="F77" i="23"/>
  <c r="G77" i="23"/>
  <c r="H77" i="23"/>
  <c r="I77" i="23"/>
  <c r="J77" i="23"/>
  <c r="K77" i="23"/>
  <c r="L77" i="23"/>
  <c r="M77" i="23"/>
  <c r="N77" i="23"/>
  <c r="O77" i="23"/>
  <c r="P77" i="23"/>
  <c r="Q77" i="23"/>
  <c r="R77" i="23"/>
  <c r="S77" i="23"/>
  <c r="T77" i="23"/>
  <c r="U77" i="23"/>
  <c r="V77" i="23"/>
  <c r="W77" i="23"/>
  <c r="X77" i="23"/>
  <c r="Y77" i="23"/>
  <c r="C78" i="23"/>
  <c r="D78" i="23"/>
  <c r="E78" i="23"/>
  <c r="F78" i="23"/>
  <c r="G78" i="23"/>
  <c r="H78" i="23"/>
  <c r="I78" i="23"/>
  <c r="J78" i="23"/>
  <c r="K78" i="23"/>
  <c r="L78" i="23"/>
  <c r="M78" i="23"/>
  <c r="N78" i="23"/>
  <c r="O78" i="23"/>
  <c r="P78" i="23"/>
  <c r="Q78" i="23"/>
  <c r="R78" i="23"/>
  <c r="S78" i="23"/>
  <c r="T78" i="23"/>
  <c r="U78" i="23"/>
  <c r="V78" i="23"/>
  <c r="W78" i="23"/>
  <c r="X78" i="23"/>
  <c r="Y78" i="23"/>
  <c r="C79" i="23"/>
  <c r="D79" i="23"/>
  <c r="E79" i="23"/>
  <c r="F79" i="23"/>
  <c r="G79" i="23"/>
  <c r="H79" i="23"/>
  <c r="I79" i="23"/>
  <c r="J79" i="23"/>
  <c r="K79" i="23"/>
  <c r="L79" i="23"/>
  <c r="M79" i="23"/>
  <c r="N79" i="23"/>
  <c r="O79" i="23"/>
  <c r="P79" i="23"/>
  <c r="Q79" i="23"/>
  <c r="R79" i="23"/>
  <c r="S79" i="23"/>
  <c r="T79" i="23"/>
  <c r="U79" i="23"/>
  <c r="V79" i="23"/>
  <c r="W79" i="23"/>
  <c r="X79" i="23"/>
  <c r="Y79" i="23"/>
  <c r="C80" i="23"/>
  <c r="D80" i="23"/>
  <c r="E80" i="23"/>
  <c r="F80" i="23"/>
  <c r="G80" i="23"/>
  <c r="H80" i="23"/>
  <c r="I80" i="23"/>
  <c r="J80" i="23"/>
  <c r="K80" i="23"/>
  <c r="L80" i="23"/>
  <c r="M80" i="23"/>
  <c r="N80" i="23"/>
  <c r="O80" i="23"/>
  <c r="P80" i="23"/>
  <c r="Q80" i="23"/>
  <c r="R80" i="23"/>
  <c r="S80" i="23"/>
  <c r="T80" i="23"/>
  <c r="U80" i="23"/>
  <c r="V80" i="23"/>
  <c r="W80" i="23"/>
  <c r="X80" i="23"/>
  <c r="Y80" i="23"/>
  <c r="C81" i="23"/>
  <c r="D81" i="23"/>
  <c r="E81" i="23"/>
  <c r="F81" i="23"/>
  <c r="G81" i="23"/>
  <c r="H81" i="23"/>
  <c r="I81" i="23"/>
  <c r="J81" i="23"/>
  <c r="K81" i="23"/>
  <c r="L81" i="23"/>
  <c r="M81" i="23"/>
  <c r="N81" i="23"/>
  <c r="O81" i="23"/>
  <c r="P81" i="23"/>
  <c r="Q81" i="23"/>
  <c r="R81" i="23"/>
  <c r="S81" i="23"/>
  <c r="T81" i="23"/>
  <c r="U81" i="23"/>
  <c r="V81" i="23"/>
  <c r="W81" i="23"/>
  <c r="X81" i="23"/>
  <c r="Y81" i="23"/>
  <c r="C82" i="23"/>
  <c r="D82" i="23"/>
  <c r="E82" i="23"/>
  <c r="F82" i="23"/>
  <c r="G82" i="23"/>
  <c r="H82" i="23"/>
  <c r="I82" i="23"/>
  <c r="J82" i="23"/>
  <c r="K82" i="23"/>
  <c r="L82" i="23"/>
  <c r="M82" i="23"/>
  <c r="N82" i="23"/>
  <c r="O82" i="23"/>
  <c r="P82" i="23"/>
  <c r="Q82" i="23"/>
  <c r="R82" i="23"/>
  <c r="S82" i="23"/>
  <c r="T82" i="23"/>
  <c r="U82" i="23"/>
  <c r="V82" i="23"/>
  <c r="W82" i="23"/>
  <c r="X82" i="23"/>
  <c r="Y82" i="23"/>
  <c r="C83" i="23"/>
  <c r="D83" i="23"/>
  <c r="E83" i="23"/>
  <c r="F83" i="23"/>
  <c r="G83" i="23"/>
  <c r="H83" i="23"/>
  <c r="I83" i="23"/>
  <c r="J83" i="23"/>
  <c r="K83" i="23"/>
  <c r="L83" i="23"/>
  <c r="M83" i="23"/>
  <c r="N83" i="23"/>
  <c r="O83" i="23"/>
  <c r="P83" i="23"/>
  <c r="Q83" i="23"/>
  <c r="R83" i="23"/>
  <c r="S83" i="23"/>
  <c r="T83" i="23"/>
  <c r="U83" i="23"/>
  <c r="V83" i="23"/>
  <c r="W83" i="23"/>
  <c r="X83" i="23"/>
  <c r="Y83" i="23"/>
  <c r="C84" i="23"/>
  <c r="D84" i="23"/>
  <c r="E84" i="23"/>
  <c r="F84" i="23"/>
  <c r="G84" i="23"/>
  <c r="H84" i="23"/>
  <c r="I84" i="23"/>
  <c r="J84" i="23"/>
  <c r="K84" i="23"/>
  <c r="L84" i="23"/>
  <c r="M84" i="23"/>
  <c r="N84" i="23"/>
  <c r="O84" i="23"/>
  <c r="P84" i="23"/>
  <c r="Q84" i="23"/>
  <c r="R84" i="23"/>
  <c r="S84" i="23"/>
  <c r="T84" i="23"/>
  <c r="U84" i="23"/>
  <c r="V84" i="23"/>
  <c r="W84" i="23"/>
  <c r="X84" i="23"/>
  <c r="Y84" i="23"/>
  <c r="C85" i="23"/>
  <c r="D85" i="23"/>
  <c r="E85" i="23"/>
  <c r="F85" i="23"/>
  <c r="G85" i="23"/>
  <c r="H85" i="23"/>
  <c r="I85" i="23"/>
  <c r="J85" i="23"/>
  <c r="K85" i="23"/>
  <c r="L85" i="23"/>
  <c r="M85" i="23"/>
  <c r="N85" i="23"/>
  <c r="O85" i="23"/>
  <c r="P85" i="23"/>
  <c r="Q85" i="23"/>
  <c r="R85" i="23"/>
  <c r="S85" i="23"/>
  <c r="T85" i="23"/>
  <c r="U85" i="23"/>
  <c r="V85" i="23"/>
  <c r="W85" i="23"/>
  <c r="X85" i="23"/>
  <c r="Y85" i="23"/>
  <c r="C86" i="23"/>
  <c r="D86" i="23"/>
  <c r="E86" i="23"/>
  <c r="F86" i="23"/>
  <c r="G86" i="23"/>
  <c r="H86" i="23"/>
  <c r="I86" i="23"/>
  <c r="J86" i="23"/>
  <c r="K86" i="23"/>
  <c r="L86" i="23"/>
  <c r="M86" i="23"/>
  <c r="N86" i="23"/>
  <c r="O86" i="23"/>
  <c r="P86" i="23"/>
  <c r="Q86" i="23"/>
  <c r="R86" i="23"/>
  <c r="S86" i="23"/>
  <c r="T86" i="23"/>
  <c r="U86" i="23"/>
  <c r="V86" i="23"/>
  <c r="W86" i="23"/>
  <c r="X86" i="23"/>
  <c r="Y86" i="23"/>
  <c r="C87" i="23"/>
  <c r="D87" i="23"/>
  <c r="E87" i="23"/>
  <c r="F87" i="23"/>
  <c r="G87" i="23"/>
  <c r="H87" i="23"/>
  <c r="I87" i="23"/>
  <c r="J87" i="23"/>
  <c r="K87" i="23"/>
  <c r="L87" i="23"/>
  <c r="M87" i="23"/>
  <c r="N87" i="23"/>
  <c r="O87" i="23"/>
  <c r="P87" i="23"/>
  <c r="Q87" i="23"/>
  <c r="R87" i="23"/>
  <c r="S87" i="23"/>
  <c r="T87" i="23"/>
  <c r="U87" i="23"/>
  <c r="V87" i="23"/>
  <c r="W87" i="23"/>
  <c r="X87" i="23"/>
  <c r="Y87" i="23"/>
  <c r="C88" i="23"/>
  <c r="D88" i="23"/>
  <c r="E88" i="23"/>
  <c r="F88" i="23"/>
  <c r="G88" i="23"/>
  <c r="H88" i="23"/>
  <c r="I88" i="23"/>
  <c r="J88" i="23"/>
  <c r="K88" i="23"/>
  <c r="L88" i="23"/>
  <c r="M88" i="23"/>
  <c r="N88" i="23"/>
  <c r="O88" i="23"/>
  <c r="P88" i="23"/>
  <c r="Q88" i="23"/>
  <c r="R88" i="23"/>
  <c r="S88" i="23"/>
  <c r="T88" i="23"/>
  <c r="U88" i="23"/>
  <c r="V88" i="23"/>
  <c r="W88" i="23"/>
  <c r="X88" i="23"/>
  <c r="Y88" i="23"/>
  <c r="C89" i="23"/>
  <c r="D89" i="23"/>
  <c r="E89" i="23"/>
  <c r="F89" i="23"/>
  <c r="G89" i="23"/>
  <c r="H89" i="23"/>
  <c r="I89" i="23"/>
  <c r="J89" i="23"/>
  <c r="K89" i="23"/>
  <c r="L89" i="23"/>
  <c r="M89" i="23"/>
  <c r="N89" i="23"/>
  <c r="O89" i="23"/>
  <c r="P89" i="23"/>
  <c r="Q89" i="23"/>
  <c r="R89" i="23"/>
  <c r="S89" i="23"/>
  <c r="T89" i="23"/>
  <c r="U89" i="23"/>
  <c r="V89" i="23"/>
  <c r="W89" i="23"/>
  <c r="X89" i="23"/>
  <c r="Y89" i="23"/>
  <c r="C90" i="23"/>
  <c r="D90" i="23"/>
  <c r="E90" i="23"/>
  <c r="F90" i="23"/>
  <c r="G90" i="23"/>
  <c r="H90" i="23"/>
  <c r="I90" i="23"/>
  <c r="J90" i="23"/>
  <c r="K90" i="23"/>
  <c r="L90" i="23"/>
  <c r="M90" i="23"/>
  <c r="N90" i="23"/>
  <c r="O90" i="23"/>
  <c r="P90" i="23"/>
  <c r="Q90" i="23"/>
  <c r="R90" i="23"/>
  <c r="S90" i="23"/>
  <c r="T90" i="23"/>
  <c r="U90" i="23"/>
  <c r="V90" i="23"/>
  <c r="W90" i="23"/>
  <c r="X90" i="23"/>
  <c r="Y90" i="23"/>
  <c r="C91" i="23"/>
  <c r="D91" i="23"/>
  <c r="E91" i="23"/>
  <c r="F91" i="23"/>
  <c r="G91" i="23"/>
  <c r="H91" i="23"/>
  <c r="I91" i="23"/>
  <c r="J91" i="23"/>
  <c r="K91" i="23"/>
  <c r="L91" i="23"/>
  <c r="M91" i="23"/>
  <c r="N91" i="23"/>
  <c r="O91" i="23"/>
  <c r="P91" i="23"/>
  <c r="Q91" i="23"/>
  <c r="R91" i="23"/>
  <c r="S91" i="23"/>
  <c r="T91" i="23"/>
  <c r="U91" i="23"/>
  <c r="V91" i="23"/>
  <c r="W91" i="23"/>
  <c r="X91" i="23"/>
  <c r="Y91" i="23"/>
  <c r="C92" i="23"/>
  <c r="D92" i="23"/>
  <c r="E92" i="23"/>
  <c r="F92" i="23"/>
  <c r="G92" i="23"/>
  <c r="H92" i="23"/>
  <c r="I92" i="23"/>
  <c r="J92" i="23"/>
  <c r="K92" i="23"/>
  <c r="L92" i="23"/>
  <c r="M92" i="23"/>
  <c r="N92" i="23"/>
  <c r="O92" i="23"/>
  <c r="P92" i="23"/>
  <c r="Q92" i="23"/>
  <c r="R92" i="23"/>
  <c r="S92" i="23"/>
  <c r="T92" i="23"/>
  <c r="U92" i="23"/>
  <c r="V92" i="23"/>
  <c r="W92" i="23"/>
  <c r="X92" i="23"/>
  <c r="Y92" i="23"/>
  <c r="C93" i="23"/>
  <c r="D93" i="23"/>
  <c r="E93" i="23"/>
  <c r="F93" i="23"/>
  <c r="G93" i="23"/>
  <c r="H93" i="23"/>
  <c r="I93" i="23"/>
  <c r="J93" i="23"/>
  <c r="K93" i="23"/>
  <c r="L93" i="23"/>
  <c r="M93" i="23"/>
  <c r="N93" i="23"/>
  <c r="O93" i="23"/>
  <c r="P93" i="23"/>
  <c r="Q93" i="23"/>
  <c r="R93" i="23"/>
  <c r="S93" i="23"/>
  <c r="T93" i="23"/>
  <c r="U93" i="23"/>
  <c r="V93" i="23"/>
  <c r="W93" i="23"/>
  <c r="X93" i="23"/>
  <c r="Y93" i="23"/>
  <c r="C94" i="23"/>
  <c r="D94" i="23"/>
  <c r="E94" i="23"/>
  <c r="F94" i="23"/>
  <c r="G94" i="23"/>
  <c r="H94" i="23"/>
  <c r="I94" i="23"/>
  <c r="J94" i="23"/>
  <c r="K94" i="23"/>
  <c r="L94" i="23"/>
  <c r="M94" i="23"/>
  <c r="N94" i="23"/>
  <c r="O94" i="23"/>
  <c r="P94" i="23"/>
  <c r="Q94" i="23"/>
  <c r="R94" i="23"/>
  <c r="S94" i="23"/>
  <c r="T94" i="23"/>
  <c r="U94" i="23"/>
  <c r="V94" i="23"/>
  <c r="W94" i="23"/>
  <c r="X94" i="23"/>
  <c r="Y94" i="23"/>
  <c r="C95" i="23"/>
  <c r="D95" i="23"/>
  <c r="E95" i="23"/>
  <c r="F95" i="23"/>
  <c r="G95" i="23"/>
  <c r="H95" i="23"/>
  <c r="I95" i="23"/>
  <c r="J95" i="23"/>
  <c r="K95" i="23"/>
  <c r="L95" i="23"/>
  <c r="M95" i="23"/>
  <c r="N95" i="23"/>
  <c r="O95" i="23"/>
  <c r="P95" i="23"/>
  <c r="Q95" i="23"/>
  <c r="R95" i="23"/>
  <c r="S95" i="23"/>
  <c r="T95" i="23"/>
  <c r="U95" i="23"/>
  <c r="V95" i="23"/>
  <c r="W95" i="23"/>
  <c r="X95" i="23"/>
  <c r="Y95" i="23"/>
  <c r="C96" i="23"/>
  <c r="D96" i="23"/>
  <c r="E96" i="23"/>
  <c r="F96" i="23"/>
  <c r="G96" i="23"/>
  <c r="H96" i="23"/>
  <c r="I96" i="23"/>
  <c r="J96" i="23"/>
  <c r="K96" i="23"/>
  <c r="L96" i="23"/>
  <c r="M96" i="23"/>
  <c r="N96" i="23"/>
  <c r="O96" i="23"/>
  <c r="P96" i="23"/>
  <c r="Q96" i="23"/>
  <c r="R96" i="23"/>
  <c r="S96" i="23"/>
  <c r="T96" i="23"/>
  <c r="U96" i="23"/>
  <c r="V96" i="23"/>
  <c r="W96" i="23"/>
  <c r="X96" i="23"/>
  <c r="Y96" i="23"/>
  <c r="C97" i="23"/>
  <c r="D97" i="23"/>
  <c r="E97" i="23"/>
  <c r="F97" i="23"/>
  <c r="G97" i="23"/>
  <c r="H97" i="23"/>
  <c r="I97" i="23"/>
  <c r="J97" i="23"/>
  <c r="K97" i="23"/>
  <c r="L97" i="23"/>
  <c r="M97" i="23"/>
  <c r="N97" i="23"/>
  <c r="O97" i="23"/>
  <c r="P97" i="23"/>
  <c r="Q97" i="23"/>
  <c r="R97" i="23"/>
  <c r="S97" i="23"/>
  <c r="T97" i="23"/>
  <c r="U97" i="23"/>
  <c r="V97" i="23"/>
  <c r="W97" i="23"/>
  <c r="X97" i="23"/>
  <c r="Y97" i="23"/>
  <c r="C98" i="23"/>
  <c r="D98" i="23"/>
  <c r="E98" i="23"/>
  <c r="F98" i="23"/>
  <c r="G98" i="23"/>
  <c r="H98" i="23"/>
  <c r="I98" i="23"/>
  <c r="J98" i="23"/>
  <c r="K98" i="23"/>
  <c r="L98" i="23"/>
  <c r="M98" i="23"/>
  <c r="N98" i="23"/>
  <c r="O98" i="23"/>
  <c r="P98" i="23"/>
  <c r="Q98" i="23"/>
  <c r="R98" i="23"/>
  <c r="S98" i="23"/>
  <c r="T98" i="23"/>
  <c r="U98" i="23"/>
  <c r="V98" i="23"/>
  <c r="W98" i="23"/>
  <c r="X98" i="23"/>
  <c r="Y98" i="23"/>
  <c r="C99" i="23"/>
  <c r="D99" i="23"/>
  <c r="E99" i="23"/>
  <c r="F99" i="23"/>
  <c r="G99" i="23"/>
  <c r="H99" i="23"/>
  <c r="I99" i="23"/>
  <c r="J99" i="23"/>
  <c r="K99" i="23"/>
  <c r="L99" i="23"/>
  <c r="M99" i="23"/>
  <c r="N99" i="23"/>
  <c r="O99" i="23"/>
  <c r="P99" i="23"/>
  <c r="Q99" i="23"/>
  <c r="R99" i="23"/>
  <c r="S99" i="23"/>
  <c r="T99" i="23"/>
  <c r="U99" i="23"/>
  <c r="V99" i="23"/>
  <c r="W99" i="23"/>
  <c r="X99" i="23"/>
  <c r="Y99" i="23"/>
  <c r="C100" i="23"/>
  <c r="D100" i="23"/>
  <c r="E100" i="23"/>
  <c r="F100" i="23"/>
  <c r="G100" i="23"/>
  <c r="H100" i="23"/>
  <c r="I100" i="23"/>
  <c r="J100" i="23"/>
  <c r="K100" i="23"/>
  <c r="L100" i="23"/>
  <c r="M100" i="23"/>
  <c r="N100" i="23"/>
  <c r="O100" i="23"/>
  <c r="P100" i="23"/>
  <c r="Q100" i="23"/>
  <c r="R100" i="23"/>
  <c r="S100" i="23"/>
  <c r="T100" i="23"/>
  <c r="U100" i="23"/>
  <c r="V100" i="23"/>
  <c r="W100" i="23"/>
  <c r="X100" i="23"/>
  <c r="Y100" i="23"/>
  <c r="C101" i="23"/>
  <c r="D101" i="23"/>
  <c r="E101" i="23"/>
  <c r="F101" i="23"/>
  <c r="G101" i="23"/>
  <c r="H101" i="23"/>
  <c r="I101" i="23"/>
  <c r="J101" i="23"/>
  <c r="K101" i="23"/>
  <c r="L101" i="23"/>
  <c r="M101" i="23"/>
  <c r="N101" i="23"/>
  <c r="O101" i="23"/>
  <c r="P101" i="23"/>
  <c r="Q101" i="23"/>
  <c r="R101" i="23"/>
  <c r="S101" i="23"/>
  <c r="T101" i="23"/>
  <c r="U101" i="23"/>
  <c r="V101" i="23"/>
  <c r="W101" i="23"/>
  <c r="X101" i="23"/>
  <c r="Y101" i="23"/>
  <c r="C102" i="23"/>
  <c r="D102" i="23"/>
  <c r="E102" i="23"/>
  <c r="F102" i="23"/>
  <c r="G102" i="23"/>
  <c r="H102" i="23"/>
  <c r="I102" i="23"/>
  <c r="J102" i="23"/>
  <c r="K102" i="23"/>
  <c r="L102" i="23"/>
  <c r="M102" i="23"/>
  <c r="N102" i="23"/>
  <c r="O102" i="23"/>
  <c r="P102" i="23"/>
  <c r="Q102" i="23"/>
  <c r="R102" i="23"/>
  <c r="S102" i="23"/>
  <c r="T102" i="23"/>
  <c r="U102" i="23"/>
  <c r="V102" i="23"/>
  <c r="W102" i="23"/>
  <c r="X102" i="23"/>
  <c r="Y102" i="23"/>
  <c r="C103" i="23"/>
  <c r="D103" i="23"/>
  <c r="E103" i="23"/>
  <c r="F103" i="23"/>
  <c r="G103" i="23"/>
  <c r="H103" i="23"/>
  <c r="I103" i="23"/>
  <c r="J103" i="23"/>
  <c r="K103" i="23"/>
  <c r="L103" i="23"/>
  <c r="M103" i="23"/>
  <c r="N103" i="23"/>
  <c r="O103" i="23"/>
  <c r="P103" i="23"/>
  <c r="Q103" i="23"/>
  <c r="R103" i="23"/>
  <c r="S103" i="23"/>
  <c r="T103" i="23"/>
  <c r="U103" i="23"/>
  <c r="V103" i="23"/>
  <c r="W103" i="23"/>
  <c r="X103" i="23"/>
  <c r="Y103" i="23"/>
  <c r="C104" i="23"/>
  <c r="D104" i="23"/>
  <c r="E104" i="23"/>
  <c r="F104" i="23"/>
  <c r="G104" i="23"/>
  <c r="H104" i="23"/>
  <c r="I104" i="23"/>
  <c r="J104" i="23"/>
  <c r="K104" i="23"/>
  <c r="L104" i="23"/>
  <c r="M104" i="23"/>
  <c r="N104" i="23"/>
  <c r="O104" i="23"/>
  <c r="P104" i="23"/>
  <c r="Q104" i="23"/>
  <c r="R104" i="23"/>
  <c r="S104" i="23"/>
  <c r="T104" i="23"/>
  <c r="U104" i="23"/>
  <c r="V104" i="23"/>
  <c r="W104" i="23"/>
  <c r="X104" i="23"/>
  <c r="Y104" i="23"/>
  <c r="C105" i="23"/>
  <c r="D105" i="23"/>
  <c r="E105" i="23"/>
  <c r="F105" i="23"/>
  <c r="G105" i="23"/>
  <c r="H105" i="23"/>
  <c r="I105" i="23"/>
  <c r="J105" i="23"/>
  <c r="K105" i="23"/>
  <c r="L105" i="23"/>
  <c r="M105" i="23"/>
  <c r="N105" i="23"/>
  <c r="O105" i="23"/>
  <c r="P105" i="23"/>
  <c r="Q105" i="23"/>
  <c r="R105" i="23"/>
  <c r="S105" i="23"/>
  <c r="T105" i="23"/>
  <c r="U105" i="23"/>
  <c r="V105" i="23"/>
  <c r="W105" i="23"/>
  <c r="X105" i="23"/>
  <c r="Y105" i="23"/>
  <c r="C106" i="23"/>
  <c r="D106" i="23"/>
  <c r="E106" i="23"/>
  <c r="F106" i="23"/>
  <c r="G106" i="23"/>
  <c r="H106" i="23"/>
  <c r="I106" i="23"/>
  <c r="J106" i="23"/>
  <c r="K106" i="23"/>
  <c r="L106" i="23"/>
  <c r="M106" i="23"/>
  <c r="N106" i="23"/>
  <c r="O106" i="23"/>
  <c r="P106" i="23"/>
  <c r="Q106" i="23"/>
  <c r="R106" i="23"/>
  <c r="S106" i="23"/>
  <c r="T106" i="23"/>
  <c r="U106" i="23"/>
  <c r="V106" i="23"/>
  <c r="W106" i="23"/>
  <c r="X106" i="23"/>
  <c r="Y106" i="23"/>
  <c r="C107" i="23"/>
  <c r="D107" i="23"/>
  <c r="E107" i="23"/>
  <c r="F107" i="23"/>
  <c r="G107" i="23"/>
  <c r="H107" i="23"/>
  <c r="I107" i="23"/>
  <c r="J107" i="23"/>
  <c r="K107" i="23"/>
  <c r="L107" i="23"/>
  <c r="M107" i="23"/>
  <c r="N107" i="23"/>
  <c r="O107" i="23"/>
  <c r="P107" i="23"/>
  <c r="Q107" i="23"/>
  <c r="R107" i="23"/>
  <c r="S107" i="23"/>
  <c r="T107" i="23"/>
  <c r="U107" i="23"/>
  <c r="V107" i="23"/>
  <c r="W107" i="23"/>
  <c r="X107" i="23"/>
  <c r="Y107" i="23"/>
  <c r="C108" i="23"/>
  <c r="D108" i="23"/>
  <c r="E108" i="23"/>
  <c r="F108" i="23"/>
  <c r="G108" i="23"/>
  <c r="H108" i="23"/>
  <c r="I108" i="23"/>
  <c r="J108" i="23"/>
  <c r="K108" i="23"/>
  <c r="L108" i="23"/>
  <c r="M108" i="23"/>
  <c r="N108" i="23"/>
  <c r="O108" i="23"/>
  <c r="P108" i="23"/>
  <c r="Q108" i="23"/>
  <c r="R108" i="23"/>
  <c r="S108" i="23"/>
  <c r="T108" i="23"/>
  <c r="U108" i="23"/>
  <c r="V108" i="23"/>
  <c r="W108" i="23"/>
  <c r="X108" i="23"/>
  <c r="Y108" i="23"/>
  <c r="C109" i="23"/>
  <c r="D109" i="23"/>
  <c r="E109" i="23"/>
  <c r="F109" i="23"/>
  <c r="G109" i="23"/>
  <c r="H109" i="23"/>
  <c r="I109" i="23"/>
  <c r="J109" i="23"/>
  <c r="K109" i="23"/>
  <c r="L109" i="23"/>
  <c r="M109" i="23"/>
  <c r="N109" i="23"/>
  <c r="O109" i="23"/>
  <c r="P109" i="23"/>
  <c r="Q109" i="23"/>
  <c r="R109" i="23"/>
  <c r="S109" i="23"/>
  <c r="T109" i="23"/>
  <c r="U109" i="23"/>
  <c r="V109" i="23"/>
  <c r="W109" i="23"/>
  <c r="X109" i="23"/>
  <c r="Y109" i="23"/>
  <c r="C110" i="23"/>
  <c r="D110" i="23"/>
  <c r="E110" i="23"/>
  <c r="F110" i="23"/>
  <c r="G110" i="23"/>
  <c r="H110" i="23"/>
  <c r="I110" i="23"/>
  <c r="J110" i="23"/>
  <c r="K110" i="23"/>
  <c r="L110" i="23"/>
  <c r="M110" i="23"/>
  <c r="N110" i="23"/>
  <c r="O110" i="23"/>
  <c r="P110" i="23"/>
  <c r="Q110" i="23"/>
  <c r="R110" i="23"/>
  <c r="S110" i="23"/>
  <c r="T110" i="23"/>
  <c r="U110" i="23"/>
  <c r="V110" i="23"/>
  <c r="W110" i="23"/>
  <c r="X110" i="23"/>
  <c r="Y110" i="23"/>
  <c r="C111" i="23"/>
  <c r="D111" i="23"/>
  <c r="E111" i="23"/>
  <c r="F111" i="23"/>
  <c r="G111" i="23"/>
  <c r="H111" i="23"/>
  <c r="I111" i="23"/>
  <c r="J111" i="23"/>
  <c r="K111" i="23"/>
  <c r="L111" i="23"/>
  <c r="M111" i="23"/>
  <c r="N111" i="23"/>
  <c r="O111" i="23"/>
  <c r="P111" i="23"/>
  <c r="Q111" i="23"/>
  <c r="R111" i="23"/>
  <c r="S111" i="23"/>
  <c r="T111" i="23"/>
  <c r="U111" i="23"/>
  <c r="V111" i="23"/>
  <c r="W111" i="23"/>
  <c r="X111" i="23"/>
  <c r="Y111" i="23"/>
  <c r="C112" i="23"/>
  <c r="D112" i="23"/>
  <c r="E112" i="23"/>
  <c r="F112" i="23"/>
  <c r="G112" i="23"/>
  <c r="H112" i="23"/>
  <c r="I112" i="23"/>
  <c r="J112" i="23"/>
  <c r="K112" i="23"/>
  <c r="L112" i="23"/>
  <c r="M112" i="23"/>
  <c r="N112" i="23"/>
  <c r="O112" i="23"/>
  <c r="P112" i="23"/>
  <c r="Q112" i="23"/>
  <c r="R112" i="23"/>
  <c r="S112" i="23"/>
  <c r="T112" i="23"/>
  <c r="U112" i="23"/>
  <c r="V112" i="23"/>
  <c r="W112" i="23"/>
  <c r="X112" i="23"/>
  <c r="Y112" i="23"/>
  <c r="C113" i="23"/>
  <c r="D113" i="23"/>
  <c r="E113" i="23"/>
  <c r="F113" i="23"/>
  <c r="G113" i="23"/>
  <c r="H113" i="23"/>
  <c r="I113" i="23"/>
  <c r="J113" i="23"/>
  <c r="K113" i="23"/>
  <c r="L113" i="23"/>
  <c r="M113" i="23"/>
  <c r="N113" i="23"/>
  <c r="O113" i="23"/>
  <c r="P113" i="23"/>
  <c r="Q113" i="23"/>
  <c r="R113" i="23"/>
  <c r="S113" i="23"/>
  <c r="T113" i="23"/>
  <c r="U113" i="23"/>
  <c r="V113" i="23"/>
  <c r="W113" i="23"/>
  <c r="X113" i="23"/>
  <c r="Y113" i="23"/>
  <c r="C114" i="23"/>
  <c r="D114" i="23"/>
  <c r="E114" i="23"/>
  <c r="F114" i="23"/>
  <c r="G114" i="23"/>
  <c r="H114" i="23"/>
  <c r="I114" i="23"/>
  <c r="J114" i="23"/>
  <c r="K114" i="23"/>
  <c r="L114" i="23"/>
  <c r="M114" i="23"/>
  <c r="N114" i="23"/>
  <c r="O114" i="23"/>
  <c r="P114" i="23"/>
  <c r="Q114" i="23"/>
  <c r="R114" i="23"/>
  <c r="S114" i="23"/>
  <c r="T114" i="23"/>
  <c r="U114" i="23"/>
  <c r="V114" i="23"/>
  <c r="W114" i="23"/>
  <c r="X114" i="23"/>
  <c r="Y114" i="23"/>
  <c r="C115" i="23"/>
  <c r="D115" i="23"/>
  <c r="E115" i="23"/>
  <c r="F115" i="23"/>
  <c r="G115" i="23"/>
  <c r="H115" i="23"/>
  <c r="I115" i="23"/>
  <c r="J115" i="23"/>
  <c r="K115" i="23"/>
  <c r="L115" i="23"/>
  <c r="M115" i="23"/>
  <c r="N115" i="23"/>
  <c r="O115" i="23"/>
  <c r="P115" i="23"/>
  <c r="Q115" i="23"/>
  <c r="R115" i="23"/>
  <c r="S115" i="23"/>
  <c r="T115" i="23"/>
  <c r="U115" i="23"/>
  <c r="V115" i="23"/>
  <c r="W115" i="23"/>
  <c r="X115" i="23"/>
  <c r="Y115" i="23"/>
  <c r="C116" i="23"/>
  <c r="D116" i="23"/>
  <c r="E116" i="23"/>
  <c r="F116" i="23"/>
  <c r="G116" i="23"/>
  <c r="H116" i="23"/>
  <c r="I116" i="23"/>
  <c r="J116" i="23"/>
  <c r="K116" i="23"/>
  <c r="L116" i="23"/>
  <c r="M116" i="23"/>
  <c r="N116" i="23"/>
  <c r="O116" i="23"/>
  <c r="P116" i="23"/>
  <c r="Q116" i="23"/>
  <c r="R116" i="23"/>
  <c r="S116" i="23"/>
  <c r="T116" i="23"/>
  <c r="U116" i="23"/>
  <c r="V116" i="23"/>
  <c r="W116" i="23"/>
  <c r="X116" i="23"/>
  <c r="Y116" i="23"/>
  <c r="C117" i="23"/>
  <c r="D117" i="23"/>
  <c r="E117" i="23"/>
  <c r="F117" i="23"/>
  <c r="G117" i="23"/>
  <c r="H117" i="23"/>
  <c r="I117" i="23"/>
  <c r="J117" i="23"/>
  <c r="K117" i="23"/>
  <c r="L117" i="23"/>
  <c r="M117" i="23"/>
  <c r="N117" i="23"/>
  <c r="O117" i="23"/>
  <c r="P117" i="23"/>
  <c r="Q117" i="23"/>
  <c r="R117" i="23"/>
  <c r="S117" i="23"/>
  <c r="T117" i="23"/>
  <c r="U117" i="23"/>
  <c r="V117" i="23"/>
  <c r="W117" i="23"/>
  <c r="X117" i="23"/>
  <c r="Y117" i="23"/>
  <c r="C118" i="23"/>
  <c r="D118" i="23"/>
  <c r="E118" i="23"/>
  <c r="F118" i="23"/>
  <c r="G118" i="23"/>
  <c r="H118" i="23"/>
  <c r="I118" i="23"/>
  <c r="J118" i="23"/>
  <c r="K118" i="23"/>
  <c r="L118" i="23"/>
  <c r="M118" i="23"/>
  <c r="N118" i="23"/>
  <c r="O118" i="23"/>
  <c r="P118" i="23"/>
  <c r="Q118" i="23"/>
  <c r="R118" i="23"/>
  <c r="S118" i="23"/>
  <c r="T118" i="23"/>
  <c r="U118" i="23"/>
  <c r="V118" i="23"/>
  <c r="W118" i="23"/>
  <c r="X118" i="23"/>
  <c r="Y118" i="23"/>
  <c r="C119" i="23"/>
  <c r="D119" i="23"/>
  <c r="E119" i="23"/>
  <c r="F119" i="23"/>
  <c r="G119" i="23"/>
  <c r="H119" i="23"/>
  <c r="I119" i="23"/>
  <c r="J119" i="23"/>
  <c r="K119" i="23"/>
  <c r="L119" i="23"/>
  <c r="M119" i="23"/>
  <c r="N119" i="23"/>
  <c r="O119" i="23"/>
  <c r="P119" i="23"/>
  <c r="Q119" i="23"/>
  <c r="R119" i="23"/>
  <c r="S119" i="23"/>
  <c r="T119" i="23"/>
  <c r="U119" i="23"/>
  <c r="V119" i="23"/>
  <c r="W119" i="23"/>
  <c r="X119" i="23"/>
  <c r="Y119" i="23"/>
  <c r="C120" i="23"/>
  <c r="D120" i="23"/>
  <c r="E120" i="23"/>
  <c r="F120" i="23"/>
  <c r="G120" i="23"/>
  <c r="H120" i="23"/>
  <c r="I120" i="23"/>
  <c r="J120" i="23"/>
  <c r="K120" i="23"/>
  <c r="L120" i="23"/>
  <c r="M120" i="23"/>
  <c r="N120" i="23"/>
  <c r="O120" i="23"/>
  <c r="P120" i="23"/>
  <c r="Q120" i="23"/>
  <c r="R120" i="23"/>
  <c r="S120" i="23"/>
  <c r="T120" i="23"/>
  <c r="U120" i="23"/>
  <c r="V120" i="23"/>
  <c r="W120" i="23"/>
  <c r="X120" i="23"/>
  <c r="Y120" i="23"/>
  <c r="C121" i="23"/>
  <c r="D121" i="23"/>
  <c r="E121" i="23"/>
  <c r="F121" i="23"/>
  <c r="G121" i="23"/>
  <c r="H121" i="23"/>
  <c r="I121" i="23"/>
  <c r="J121" i="23"/>
  <c r="K121" i="23"/>
  <c r="L121" i="23"/>
  <c r="M121" i="23"/>
  <c r="N121" i="23"/>
  <c r="O121" i="23"/>
  <c r="P121" i="23"/>
  <c r="Q121" i="23"/>
  <c r="R121" i="23"/>
  <c r="S121" i="23"/>
  <c r="T121" i="23"/>
  <c r="U121" i="23"/>
  <c r="V121" i="23"/>
  <c r="W121" i="23"/>
  <c r="X121" i="23"/>
  <c r="Y121" i="23"/>
  <c r="C122" i="23"/>
  <c r="D122" i="23"/>
  <c r="E122" i="23"/>
  <c r="F122" i="23"/>
  <c r="G122" i="23"/>
  <c r="H122" i="23"/>
  <c r="I122" i="23"/>
  <c r="J122" i="23"/>
  <c r="K122" i="23"/>
  <c r="L122" i="23"/>
  <c r="M122" i="23"/>
  <c r="N122" i="23"/>
  <c r="O122" i="23"/>
  <c r="P122" i="23"/>
  <c r="Q122" i="23"/>
  <c r="R122" i="23"/>
  <c r="S122" i="23"/>
  <c r="T122" i="23"/>
  <c r="U122" i="23"/>
  <c r="V122" i="23"/>
  <c r="W122" i="23"/>
  <c r="X122" i="23"/>
  <c r="Y122" i="23"/>
  <c r="C123" i="23"/>
  <c r="D123" i="23"/>
  <c r="E123" i="23"/>
  <c r="F123" i="23"/>
  <c r="G123" i="23"/>
  <c r="H123" i="23"/>
  <c r="I123" i="23"/>
  <c r="J123" i="23"/>
  <c r="K123" i="23"/>
  <c r="L123" i="23"/>
  <c r="M123" i="23"/>
  <c r="N123" i="23"/>
  <c r="O123" i="23"/>
  <c r="P123" i="23"/>
  <c r="Q123" i="23"/>
  <c r="R123" i="23"/>
  <c r="S123" i="23"/>
  <c r="T123" i="23"/>
  <c r="U123" i="23"/>
  <c r="V123" i="23"/>
  <c r="W123" i="23"/>
  <c r="X123" i="23"/>
  <c r="Y123" i="23"/>
  <c r="C124" i="23"/>
  <c r="D124" i="23"/>
  <c r="E124" i="23"/>
  <c r="F124" i="23"/>
  <c r="G124" i="23"/>
  <c r="H124" i="23"/>
  <c r="I124" i="23"/>
  <c r="J124" i="23"/>
  <c r="K124" i="23"/>
  <c r="L124" i="23"/>
  <c r="M124" i="23"/>
  <c r="N124" i="23"/>
  <c r="O124" i="23"/>
  <c r="P124" i="23"/>
  <c r="Q124" i="23"/>
  <c r="R124" i="23"/>
  <c r="S124" i="23"/>
  <c r="T124" i="23"/>
  <c r="U124" i="23"/>
  <c r="V124" i="23"/>
  <c r="W124" i="23"/>
  <c r="X124" i="23"/>
  <c r="Y124" i="23"/>
  <c r="C125" i="23"/>
  <c r="D125" i="23"/>
  <c r="E125" i="23"/>
  <c r="F125" i="23"/>
  <c r="G125" i="23"/>
  <c r="H125" i="23"/>
  <c r="I125" i="23"/>
  <c r="J125" i="23"/>
  <c r="K125" i="23"/>
  <c r="L125" i="23"/>
  <c r="M125" i="23"/>
  <c r="N125" i="23"/>
  <c r="O125" i="23"/>
  <c r="P125" i="23"/>
  <c r="Q125" i="23"/>
  <c r="R125" i="23"/>
  <c r="S125" i="23"/>
  <c r="T125" i="23"/>
  <c r="U125" i="23"/>
  <c r="V125" i="23"/>
  <c r="W125" i="23"/>
  <c r="X125" i="23"/>
  <c r="Y125" i="23"/>
  <c r="C126" i="23"/>
  <c r="D126" i="23"/>
  <c r="E126" i="23"/>
  <c r="F126" i="23"/>
  <c r="G126" i="23"/>
  <c r="H126" i="23"/>
  <c r="I126" i="23"/>
  <c r="J126" i="23"/>
  <c r="K126" i="23"/>
  <c r="L126" i="23"/>
  <c r="M126" i="23"/>
  <c r="N126" i="23"/>
  <c r="O126" i="23"/>
  <c r="P126" i="23"/>
  <c r="Q126" i="23"/>
  <c r="R126" i="23"/>
  <c r="S126" i="23"/>
  <c r="T126" i="23"/>
  <c r="U126" i="23"/>
  <c r="V126" i="23"/>
  <c r="W126" i="23"/>
  <c r="X126" i="23"/>
  <c r="Y126" i="23"/>
  <c r="C127" i="23"/>
  <c r="D127" i="23"/>
  <c r="E127" i="23"/>
  <c r="F127" i="23"/>
  <c r="G127" i="23"/>
  <c r="H127" i="23"/>
  <c r="I127" i="23"/>
  <c r="J127" i="23"/>
  <c r="K127" i="23"/>
  <c r="L127" i="23"/>
  <c r="M127" i="23"/>
  <c r="N127" i="23"/>
  <c r="O127" i="23"/>
  <c r="P127" i="23"/>
  <c r="Q127" i="23"/>
  <c r="R127" i="23"/>
  <c r="S127" i="23"/>
  <c r="T127" i="23"/>
  <c r="U127" i="23"/>
  <c r="V127" i="23"/>
  <c r="W127" i="23"/>
  <c r="X127" i="23"/>
  <c r="Y127" i="23"/>
  <c r="C128" i="23"/>
  <c r="D128" i="23"/>
  <c r="E128" i="23"/>
  <c r="F128" i="23"/>
  <c r="G128" i="23"/>
  <c r="H128" i="23"/>
  <c r="I128" i="23"/>
  <c r="J128" i="23"/>
  <c r="K128" i="23"/>
  <c r="L128" i="23"/>
  <c r="M128" i="23"/>
  <c r="N128" i="23"/>
  <c r="O128" i="23"/>
  <c r="P128" i="23"/>
  <c r="Q128" i="23"/>
  <c r="R128" i="23"/>
  <c r="S128" i="23"/>
  <c r="T128" i="23"/>
  <c r="U128" i="23"/>
  <c r="V128" i="23"/>
  <c r="W128" i="23"/>
  <c r="X128" i="23"/>
  <c r="Y128" i="23"/>
  <c r="C129" i="23"/>
  <c r="D129" i="23"/>
  <c r="E129" i="23"/>
  <c r="F129" i="23"/>
  <c r="G129" i="23"/>
  <c r="H129" i="23"/>
  <c r="I129" i="23"/>
  <c r="J129" i="23"/>
  <c r="K129" i="23"/>
  <c r="L129" i="23"/>
  <c r="M129" i="23"/>
  <c r="N129" i="23"/>
  <c r="O129" i="23"/>
  <c r="P129" i="23"/>
  <c r="Q129" i="23"/>
  <c r="R129" i="23"/>
  <c r="S129" i="23"/>
  <c r="T129" i="23"/>
  <c r="U129" i="23"/>
  <c r="V129" i="23"/>
  <c r="W129" i="23"/>
  <c r="X129" i="23"/>
  <c r="Y129" i="23"/>
  <c r="C130" i="23"/>
  <c r="D130" i="23"/>
  <c r="E130" i="23"/>
  <c r="F130" i="23"/>
  <c r="G130" i="23"/>
  <c r="H130" i="23"/>
  <c r="I130" i="23"/>
  <c r="J130" i="23"/>
  <c r="K130" i="23"/>
  <c r="L130" i="23"/>
  <c r="M130" i="23"/>
  <c r="N130" i="23"/>
  <c r="O130" i="23"/>
  <c r="P130" i="23"/>
  <c r="Q130" i="23"/>
  <c r="R130" i="23"/>
  <c r="S130" i="23"/>
  <c r="T130" i="23"/>
  <c r="U130" i="23"/>
  <c r="V130" i="23"/>
  <c r="W130" i="23"/>
  <c r="X130" i="23"/>
  <c r="Y130" i="23"/>
  <c r="C131" i="23"/>
  <c r="D131" i="23"/>
  <c r="E131" i="23"/>
  <c r="F131" i="23"/>
  <c r="G131" i="23"/>
  <c r="H131" i="23"/>
  <c r="I131" i="23"/>
  <c r="J131" i="23"/>
  <c r="K131" i="23"/>
  <c r="L131" i="23"/>
  <c r="M131" i="23"/>
  <c r="N131" i="23"/>
  <c r="O131" i="23"/>
  <c r="P131" i="23"/>
  <c r="Q131" i="23"/>
  <c r="R131" i="23"/>
  <c r="S131" i="23"/>
  <c r="T131" i="23"/>
  <c r="U131" i="23"/>
  <c r="V131" i="23"/>
  <c r="W131" i="23"/>
  <c r="X131" i="23"/>
  <c r="Y131" i="23"/>
  <c r="C132" i="23"/>
  <c r="D132" i="23"/>
  <c r="E132" i="23"/>
  <c r="F132" i="23"/>
  <c r="G132" i="23"/>
  <c r="H132" i="23"/>
  <c r="I132" i="23"/>
  <c r="J132" i="23"/>
  <c r="K132" i="23"/>
  <c r="L132" i="23"/>
  <c r="M132" i="23"/>
  <c r="N132" i="23"/>
  <c r="O132" i="23"/>
  <c r="P132" i="23"/>
  <c r="Q132" i="23"/>
  <c r="R132" i="23"/>
  <c r="S132" i="23"/>
  <c r="T132" i="23"/>
  <c r="U132" i="23"/>
  <c r="V132" i="23"/>
  <c r="W132" i="23"/>
  <c r="X132" i="23"/>
  <c r="Y132" i="23"/>
  <c r="C133" i="23"/>
  <c r="D133" i="23"/>
  <c r="E133" i="23"/>
  <c r="F133" i="23"/>
  <c r="G133" i="23"/>
  <c r="H133" i="23"/>
  <c r="I133" i="23"/>
  <c r="J133" i="23"/>
  <c r="K133" i="23"/>
  <c r="L133" i="23"/>
  <c r="M133" i="23"/>
  <c r="N133" i="23"/>
  <c r="O133" i="23"/>
  <c r="P133" i="23"/>
  <c r="Q133" i="23"/>
  <c r="R133" i="23"/>
  <c r="S133" i="23"/>
  <c r="T133" i="23"/>
  <c r="U133" i="23"/>
  <c r="V133" i="23"/>
  <c r="W133" i="23"/>
  <c r="X133" i="23"/>
  <c r="Y133" i="23"/>
  <c r="C134" i="23"/>
  <c r="D134" i="23"/>
  <c r="E134" i="23"/>
  <c r="F134" i="23"/>
  <c r="G134" i="23"/>
  <c r="H134" i="23"/>
  <c r="I134" i="23"/>
  <c r="J134" i="23"/>
  <c r="K134" i="23"/>
  <c r="L134" i="23"/>
  <c r="M134" i="23"/>
  <c r="N134" i="23"/>
  <c r="O134" i="23"/>
  <c r="P134" i="23"/>
  <c r="Q134" i="23"/>
  <c r="R134" i="23"/>
  <c r="S134" i="23"/>
  <c r="T134" i="23"/>
  <c r="U134" i="23"/>
  <c r="V134" i="23"/>
  <c r="W134" i="23"/>
  <c r="X134" i="23"/>
  <c r="Y134" i="23"/>
  <c r="C135" i="23"/>
  <c r="D135" i="23"/>
  <c r="E135" i="23"/>
  <c r="F135" i="23"/>
  <c r="G135" i="23"/>
  <c r="H135" i="23"/>
  <c r="I135" i="23"/>
  <c r="J135" i="23"/>
  <c r="K135" i="23"/>
  <c r="L135" i="23"/>
  <c r="M135" i="23"/>
  <c r="N135" i="23"/>
  <c r="O135" i="23"/>
  <c r="P135" i="23"/>
  <c r="Q135" i="23"/>
  <c r="R135" i="23"/>
  <c r="S135" i="23"/>
  <c r="T135" i="23"/>
  <c r="U135" i="23"/>
  <c r="V135" i="23"/>
  <c r="W135" i="23"/>
  <c r="X135" i="23"/>
  <c r="Y135" i="23"/>
  <c r="C136" i="23"/>
  <c r="D136" i="23"/>
  <c r="E136" i="23"/>
  <c r="F136" i="23"/>
  <c r="G136" i="23"/>
  <c r="H136" i="23"/>
  <c r="I136" i="23"/>
  <c r="J136" i="23"/>
  <c r="K136" i="23"/>
  <c r="L136" i="23"/>
  <c r="M136" i="23"/>
  <c r="N136" i="23"/>
  <c r="O136" i="23"/>
  <c r="P136" i="23"/>
  <c r="Q136" i="23"/>
  <c r="R136" i="23"/>
  <c r="S136" i="23"/>
  <c r="T136" i="23"/>
  <c r="U136" i="23"/>
  <c r="V136" i="23"/>
  <c r="W136" i="23"/>
  <c r="X136" i="23"/>
  <c r="Y136" i="23"/>
  <c r="C137" i="23"/>
  <c r="D137" i="23"/>
  <c r="E137" i="23"/>
  <c r="F137" i="23"/>
  <c r="G137" i="23"/>
  <c r="H137" i="23"/>
  <c r="I137" i="23"/>
  <c r="J137" i="23"/>
  <c r="K137" i="23"/>
  <c r="L137" i="23"/>
  <c r="M137" i="23"/>
  <c r="N137" i="23"/>
  <c r="O137" i="23"/>
  <c r="P137" i="23"/>
  <c r="Q137" i="23"/>
  <c r="R137" i="23"/>
  <c r="S137" i="23"/>
  <c r="T137" i="23"/>
  <c r="U137" i="23"/>
  <c r="V137" i="23"/>
  <c r="W137" i="23"/>
  <c r="X137" i="23"/>
  <c r="Y137" i="23"/>
  <c r="C138" i="23"/>
  <c r="D138" i="23"/>
  <c r="E138" i="23"/>
  <c r="F138" i="23"/>
  <c r="G138" i="23"/>
  <c r="H138" i="23"/>
  <c r="I138" i="23"/>
  <c r="J138" i="23"/>
  <c r="K138" i="23"/>
  <c r="L138" i="23"/>
  <c r="M138" i="23"/>
  <c r="N138" i="23"/>
  <c r="O138" i="23"/>
  <c r="P138" i="23"/>
  <c r="Q138" i="23"/>
  <c r="R138" i="23"/>
  <c r="S138" i="23"/>
  <c r="T138" i="23"/>
  <c r="U138" i="23"/>
  <c r="V138" i="23"/>
  <c r="W138" i="23"/>
  <c r="X138" i="23"/>
  <c r="Y138" i="23"/>
  <c r="C139" i="23"/>
  <c r="D139" i="23"/>
  <c r="E139" i="23"/>
  <c r="F139" i="23"/>
  <c r="G139" i="23"/>
  <c r="H139" i="23"/>
  <c r="I139" i="23"/>
  <c r="J139" i="23"/>
  <c r="K139" i="23"/>
  <c r="L139" i="23"/>
  <c r="M139" i="23"/>
  <c r="N139" i="23"/>
  <c r="O139" i="23"/>
  <c r="P139" i="23"/>
  <c r="Q139" i="23"/>
  <c r="R139" i="23"/>
  <c r="S139" i="23"/>
  <c r="T139" i="23"/>
  <c r="U139" i="23"/>
  <c r="V139" i="23"/>
  <c r="W139" i="23"/>
  <c r="X139" i="23"/>
  <c r="Y139" i="23"/>
  <c r="C140" i="23"/>
  <c r="D140" i="23"/>
  <c r="E140" i="23"/>
  <c r="F140" i="23"/>
  <c r="G140" i="23"/>
  <c r="H140" i="23"/>
  <c r="I140" i="23"/>
  <c r="J140" i="23"/>
  <c r="K140" i="23"/>
  <c r="L140" i="23"/>
  <c r="M140" i="23"/>
  <c r="N140" i="23"/>
  <c r="O140" i="23"/>
  <c r="P140" i="23"/>
  <c r="Q140" i="23"/>
  <c r="R140" i="23"/>
  <c r="S140" i="23"/>
  <c r="T140" i="23"/>
  <c r="U140" i="23"/>
  <c r="V140" i="23"/>
  <c r="W140" i="23"/>
  <c r="X140" i="23"/>
  <c r="Y140" i="23"/>
  <c r="C141" i="23"/>
  <c r="D141" i="23"/>
  <c r="E141" i="23"/>
  <c r="F141" i="23"/>
  <c r="G141" i="23"/>
  <c r="H141" i="23"/>
  <c r="I141" i="23"/>
  <c r="J141" i="23"/>
  <c r="K141" i="23"/>
  <c r="L141" i="23"/>
  <c r="M141" i="23"/>
  <c r="N141" i="23"/>
  <c r="O141" i="23"/>
  <c r="P141" i="23"/>
  <c r="Q141" i="23"/>
  <c r="R141" i="23"/>
  <c r="S141" i="23"/>
  <c r="T141" i="23"/>
  <c r="U141" i="23"/>
  <c r="V141" i="23"/>
  <c r="W141" i="23"/>
  <c r="X141" i="23"/>
  <c r="Y141" i="23"/>
  <c r="C142" i="23"/>
  <c r="D142" i="23"/>
  <c r="E142" i="23"/>
  <c r="F142" i="23"/>
  <c r="G142" i="23"/>
  <c r="H142" i="23"/>
  <c r="I142" i="23"/>
  <c r="J142" i="23"/>
  <c r="K142" i="23"/>
  <c r="L142" i="23"/>
  <c r="M142" i="23"/>
  <c r="N142" i="23"/>
  <c r="O142" i="23"/>
  <c r="P142" i="23"/>
  <c r="Q142" i="23"/>
  <c r="R142" i="23"/>
  <c r="S142" i="23"/>
  <c r="T142" i="23"/>
  <c r="U142" i="23"/>
  <c r="V142" i="23"/>
  <c r="W142" i="23"/>
  <c r="X142" i="23"/>
  <c r="Y142" i="23"/>
  <c r="C143" i="23"/>
  <c r="D143" i="23"/>
  <c r="E143" i="23"/>
  <c r="F143" i="23"/>
  <c r="G143" i="23"/>
  <c r="H143" i="23"/>
  <c r="I143" i="23"/>
  <c r="J143" i="23"/>
  <c r="K143" i="23"/>
  <c r="L143" i="23"/>
  <c r="M143" i="23"/>
  <c r="N143" i="23"/>
  <c r="O143" i="23"/>
  <c r="P143" i="23"/>
  <c r="Q143" i="23"/>
  <c r="R143" i="23"/>
  <c r="S143" i="23"/>
  <c r="T143" i="23"/>
  <c r="U143" i="23"/>
  <c r="V143" i="23"/>
  <c r="W143" i="23"/>
  <c r="X143" i="23"/>
  <c r="Y143" i="23"/>
  <c r="C144" i="23"/>
  <c r="D144" i="23"/>
  <c r="E144" i="23"/>
  <c r="F144" i="23"/>
  <c r="G144" i="23"/>
  <c r="H144" i="23"/>
  <c r="I144" i="23"/>
  <c r="J144" i="23"/>
  <c r="K144" i="23"/>
  <c r="L144" i="23"/>
  <c r="M144" i="23"/>
  <c r="N144" i="23"/>
  <c r="O144" i="23"/>
  <c r="P144" i="23"/>
  <c r="Q144" i="23"/>
  <c r="R144" i="23"/>
  <c r="S144" i="23"/>
  <c r="T144" i="23"/>
  <c r="U144" i="23"/>
  <c r="V144" i="23"/>
  <c r="W144" i="23"/>
  <c r="X144" i="23"/>
  <c r="Y144" i="23"/>
  <c r="C145" i="23"/>
  <c r="D145" i="23"/>
  <c r="E145" i="23"/>
  <c r="F145" i="23"/>
  <c r="G145" i="23"/>
  <c r="H145" i="23"/>
  <c r="I145" i="23"/>
  <c r="J145" i="23"/>
  <c r="K145" i="23"/>
  <c r="L145" i="23"/>
  <c r="M145" i="23"/>
  <c r="N145" i="23"/>
  <c r="O145" i="23"/>
  <c r="P145" i="23"/>
  <c r="Q145" i="23"/>
  <c r="R145" i="23"/>
  <c r="S145" i="23"/>
  <c r="T145" i="23"/>
  <c r="U145" i="23"/>
  <c r="V145" i="23"/>
  <c r="W145" i="23"/>
  <c r="X145" i="23"/>
  <c r="Y145" i="23"/>
  <c r="C146" i="23"/>
  <c r="D146" i="23"/>
  <c r="E146" i="23"/>
  <c r="F146" i="23"/>
  <c r="G146" i="23"/>
  <c r="H146" i="23"/>
  <c r="I146" i="23"/>
  <c r="J146" i="23"/>
  <c r="K146" i="23"/>
  <c r="L146" i="23"/>
  <c r="M146" i="23"/>
  <c r="N146" i="23"/>
  <c r="O146" i="23"/>
  <c r="P146" i="23"/>
  <c r="Q146" i="23"/>
  <c r="R146" i="23"/>
  <c r="S146" i="23"/>
  <c r="T146" i="23"/>
  <c r="U146" i="23"/>
  <c r="V146" i="23"/>
  <c r="W146" i="23"/>
  <c r="X146" i="23"/>
  <c r="Y146" i="23"/>
  <c r="C147" i="23"/>
  <c r="D147" i="23"/>
  <c r="E147" i="23"/>
  <c r="F147" i="23"/>
  <c r="G147" i="23"/>
  <c r="H147" i="23"/>
  <c r="I147" i="23"/>
  <c r="J147" i="23"/>
  <c r="K147" i="23"/>
  <c r="L147" i="23"/>
  <c r="M147" i="23"/>
  <c r="N147" i="23"/>
  <c r="O147" i="23"/>
  <c r="P147" i="23"/>
  <c r="Q147" i="23"/>
  <c r="R147" i="23"/>
  <c r="S147" i="23"/>
  <c r="T147" i="23"/>
  <c r="U147" i="23"/>
  <c r="V147" i="23"/>
  <c r="W147" i="23"/>
  <c r="X147" i="23"/>
  <c r="Y147" i="23"/>
  <c r="C148" i="23"/>
  <c r="D148" i="23"/>
  <c r="E148" i="23"/>
  <c r="F148" i="23"/>
  <c r="G148" i="23"/>
  <c r="H148" i="23"/>
  <c r="I148" i="23"/>
  <c r="J148" i="23"/>
  <c r="K148" i="23"/>
  <c r="L148" i="23"/>
  <c r="M148" i="23"/>
  <c r="N148" i="23"/>
  <c r="O148" i="23"/>
  <c r="P148" i="23"/>
  <c r="Q148" i="23"/>
  <c r="R148" i="23"/>
  <c r="S148" i="23"/>
  <c r="T148" i="23"/>
  <c r="U148" i="23"/>
  <c r="V148" i="23"/>
  <c r="W148" i="23"/>
  <c r="X148" i="23"/>
  <c r="Y148" i="23"/>
  <c r="C149" i="23"/>
  <c r="D149" i="23"/>
  <c r="E149" i="23"/>
  <c r="F149" i="23"/>
  <c r="G149" i="23"/>
  <c r="H149" i="23"/>
  <c r="I149" i="23"/>
  <c r="J149" i="23"/>
  <c r="K149" i="23"/>
  <c r="L149" i="23"/>
  <c r="M149" i="23"/>
  <c r="N149" i="23"/>
  <c r="O149" i="23"/>
  <c r="P149" i="23"/>
  <c r="Q149" i="23"/>
  <c r="R149" i="23"/>
  <c r="S149" i="23"/>
  <c r="T149" i="23"/>
  <c r="U149" i="23"/>
  <c r="V149" i="23"/>
  <c r="W149" i="23"/>
  <c r="X149" i="23"/>
  <c r="Y149" i="23"/>
  <c r="C150" i="23"/>
  <c r="D150" i="23"/>
  <c r="E150" i="23"/>
  <c r="F150" i="23"/>
  <c r="G150" i="23"/>
  <c r="H150" i="23"/>
  <c r="I150" i="23"/>
  <c r="J150" i="23"/>
  <c r="K150" i="23"/>
  <c r="L150" i="23"/>
  <c r="M150" i="23"/>
  <c r="N150" i="23"/>
  <c r="O150" i="23"/>
  <c r="P150" i="23"/>
  <c r="Q150" i="23"/>
  <c r="R150" i="23"/>
  <c r="S150" i="23"/>
  <c r="T150" i="23"/>
  <c r="U150" i="23"/>
  <c r="V150" i="23"/>
  <c r="W150" i="23"/>
  <c r="X150" i="23"/>
  <c r="Y150" i="23"/>
  <c r="C151" i="23"/>
  <c r="D151" i="23"/>
  <c r="E151" i="23"/>
  <c r="F151" i="23"/>
  <c r="G151" i="23"/>
  <c r="H151" i="23"/>
  <c r="I151" i="23"/>
  <c r="J151" i="23"/>
  <c r="K151" i="23"/>
  <c r="L151" i="23"/>
  <c r="M151" i="23"/>
  <c r="N151" i="23"/>
  <c r="O151" i="23"/>
  <c r="P151" i="23"/>
  <c r="Q151" i="23"/>
  <c r="R151" i="23"/>
  <c r="S151" i="23"/>
  <c r="T151" i="23"/>
  <c r="U151" i="23"/>
  <c r="V151" i="23"/>
  <c r="W151" i="23"/>
  <c r="X151" i="23"/>
  <c r="Y151" i="23"/>
  <c r="C152" i="23"/>
  <c r="D152" i="23"/>
  <c r="E152" i="23"/>
  <c r="F152" i="23"/>
  <c r="G152" i="23"/>
  <c r="H152" i="23"/>
  <c r="I152" i="23"/>
  <c r="J152" i="23"/>
  <c r="K152" i="23"/>
  <c r="L152" i="23"/>
  <c r="M152" i="23"/>
  <c r="N152" i="23"/>
  <c r="O152" i="23"/>
  <c r="P152" i="23"/>
  <c r="Q152" i="23"/>
  <c r="R152" i="23"/>
  <c r="S152" i="23"/>
  <c r="T152" i="23"/>
  <c r="U152" i="23"/>
  <c r="V152" i="23"/>
  <c r="W152" i="23"/>
  <c r="X152" i="23"/>
  <c r="Y152" i="23"/>
  <c r="C153" i="23"/>
  <c r="D153" i="23"/>
  <c r="E153" i="23"/>
  <c r="F153" i="23"/>
  <c r="G153" i="23"/>
  <c r="H153" i="23"/>
  <c r="I153" i="23"/>
  <c r="J153" i="23"/>
  <c r="K153" i="23"/>
  <c r="L153" i="23"/>
  <c r="M153" i="23"/>
  <c r="N153" i="23"/>
  <c r="O153" i="23"/>
  <c r="P153" i="23"/>
  <c r="Q153" i="23"/>
  <c r="R153" i="23"/>
  <c r="S153" i="23"/>
  <c r="T153" i="23"/>
  <c r="U153" i="23"/>
  <c r="V153" i="23"/>
  <c r="W153" i="23"/>
  <c r="X153" i="23"/>
  <c r="Y153" i="23"/>
  <c r="C154" i="23"/>
  <c r="D154" i="23"/>
  <c r="E154" i="23"/>
  <c r="F154" i="23"/>
  <c r="G154" i="23"/>
  <c r="H154" i="23"/>
  <c r="I154" i="23"/>
  <c r="J154" i="23"/>
  <c r="K154" i="23"/>
  <c r="L154" i="23"/>
  <c r="M154" i="23"/>
  <c r="N154" i="23"/>
  <c r="O154" i="23"/>
  <c r="P154" i="23"/>
  <c r="Q154" i="23"/>
  <c r="R154" i="23"/>
  <c r="S154" i="23"/>
  <c r="T154" i="23"/>
  <c r="U154" i="23"/>
  <c r="V154" i="23"/>
  <c r="W154" i="23"/>
  <c r="X154" i="23"/>
  <c r="Y154" i="23"/>
  <c r="C155" i="23"/>
  <c r="D155" i="23"/>
  <c r="E155" i="23"/>
  <c r="F155" i="23"/>
  <c r="G155" i="23"/>
  <c r="H155" i="23"/>
  <c r="I155" i="23"/>
  <c r="J155" i="23"/>
  <c r="K155" i="23"/>
  <c r="L155" i="23"/>
  <c r="M155" i="23"/>
  <c r="N155" i="23"/>
  <c r="O155" i="23"/>
  <c r="P155" i="23"/>
  <c r="Q155" i="23"/>
  <c r="R155" i="23"/>
  <c r="S155" i="23"/>
  <c r="T155" i="23"/>
  <c r="U155" i="23"/>
  <c r="V155" i="23"/>
  <c r="W155" i="23"/>
  <c r="X155" i="23"/>
  <c r="Y155" i="23"/>
  <c r="C156" i="23"/>
  <c r="D156" i="23"/>
  <c r="E156" i="23"/>
  <c r="F156" i="23"/>
  <c r="G156" i="23"/>
  <c r="H156" i="23"/>
  <c r="I156" i="23"/>
  <c r="J156" i="23"/>
  <c r="K156" i="23"/>
  <c r="L156" i="23"/>
  <c r="M156" i="23"/>
  <c r="N156" i="23"/>
  <c r="O156" i="23"/>
  <c r="P156" i="23"/>
  <c r="Q156" i="23"/>
  <c r="R156" i="23"/>
  <c r="S156" i="23"/>
  <c r="T156" i="23"/>
  <c r="U156" i="23"/>
  <c r="V156" i="23"/>
  <c r="W156" i="23"/>
  <c r="X156" i="23"/>
  <c r="Y156" i="23"/>
  <c r="C157" i="23"/>
  <c r="D157" i="23"/>
  <c r="E157" i="23"/>
  <c r="F157" i="23"/>
  <c r="G157" i="23"/>
  <c r="H157" i="23"/>
  <c r="I157" i="23"/>
  <c r="J157" i="23"/>
  <c r="K157" i="23"/>
  <c r="L157" i="23"/>
  <c r="M157" i="23"/>
  <c r="N157" i="23"/>
  <c r="O157" i="23"/>
  <c r="P157" i="23"/>
  <c r="Q157" i="23"/>
  <c r="R157" i="23"/>
  <c r="S157" i="23"/>
  <c r="T157" i="23"/>
  <c r="U157" i="23"/>
  <c r="V157" i="23"/>
  <c r="W157" i="23"/>
  <c r="X157" i="23"/>
  <c r="Y157" i="23"/>
  <c r="C158" i="23"/>
  <c r="D158" i="23"/>
  <c r="E158" i="23"/>
  <c r="F158" i="23"/>
  <c r="G158" i="23"/>
  <c r="H158" i="23"/>
  <c r="I158" i="23"/>
  <c r="J158" i="23"/>
  <c r="K158" i="23"/>
  <c r="L158" i="23"/>
  <c r="M158" i="23"/>
  <c r="N158" i="23"/>
  <c r="O158" i="23"/>
  <c r="P158" i="23"/>
  <c r="Q158" i="23"/>
  <c r="R158" i="23"/>
  <c r="S158" i="23"/>
  <c r="T158" i="23"/>
  <c r="U158" i="23"/>
  <c r="V158" i="23"/>
  <c r="W158" i="23"/>
  <c r="X158" i="23"/>
  <c r="Y158" i="23"/>
  <c r="C159" i="23"/>
  <c r="D159" i="23"/>
  <c r="E159" i="23"/>
  <c r="F159" i="23"/>
  <c r="G159" i="23"/>
  <c r="H159" i="23"/>
  <c r="I159" i="23"/>
  <c r="J159" i="23"/>
  <c r="K159" i="23"/>
  <c r="L159" i="23"/>
  <c r="M159" i="23"/>
  <c r="N159" i="23"/>
  <c r="O159" i="23"/>
  <c r="P159" i="23"/>
  <c r="Q159" i="23"/>
  <c r="R159" i="23"/>
  <c r="S159" i="23"/>
  <c r="T159" i="23"/>
  <c r="U159" i="23"/>
  <c r="V159" i="23"/>
  <c r="W159" i="23"/>
  <c r="X159" i="23"/>
  <c r="Y159" i="23"/>
  <c r="C160" i="23"/>
  <c r="D160" i="23"/>
  <c r="E160" i="23"/>
  <c r="F160" i="23"/>
  <c r="G160" i="23"/>
  <c r="H160" i="23"/>
  <c r="I160" i="23"/>
  <c r="J160" i="23"/>
  <c r="K160" i="23"/>
  <c r="L160" i="23"/>
  <c r="M160" i="23"/>
  <c r="N160" i="23"/>
  <c r="O160" i="23"/>
  <c r="P160" i="23"/>
  <c r="Q160" i="23"/>
  <c r="R160" i="23"/>
  <c r="S160" i="23"/>
  <c r="T160" i="23"/>
  <c r="U160" i="23"/>
  <c r="V160" i="23"/>
  <c r="W160" i="23"/>
  <c r="X160" i="23"/>
  <c r="Y160" i="23"/>
  <c r="C161" i="23"/>
  <c r="D161" i="23"/>
  <c r="E161" i="23"/>
  <c r="F161" i="23"/>
  <c r="G161" i="23"/>
  <c r="H161" i="23"/>
  <c r="I161" i="23"/>
  <c r="J161" i="23"/>
  <c r="K161" i="23"/>
  <c r="L161" i="23"/>
  <c r="M161" i="23"/>
  <c r="N161" i="23"/>
  <c r="O161" i="23"/>
  <c r="P161" i="23"/>
  <c r="Q161" i="23"/>
  <c r="R161" i="23"/>
  <c r="S161" i="23"/>
  <c r="T161" i="23"/>
  <c r="U161" i="23"/>
  <c r="V161" i="23"/>
  <c r="W161" i="23"/>
  <c r="X161" i="23"/>
  <c r="Y161" i="23"/>
  <c r="C162" i="23"/>
  <c r="D162" i="23"/>
  <c r="E162" i="23"/>
  <c r="F162" i="23"/>
  <c r="G162" i="23"/>
  <c r="H162" i="23"/>
  <c r="I162" i="23"/>
  <c r="J162" i="23"/>
  <c r="K162" i="23"/>
  <c r="L162" i="23"/>
  <c r="M162" i="23"/>
  <c r="N162" i="23"/>
  <c r="O162" i="23"/>
  <c r="P162" i="23"/>
  <c r="Q162" i="23"/>
  <c r="R162" i="23"/>
  <c r="S162" i="23"/>
  <c r="T162" i="23"/>
  <c r="U162" i="23"/>
  <c r="V162" i="23"/>
  <c r="W162" i="23"/>
  <c r="X162" i="23"/>
  <c r="Y162" i="23"/>
  <c r="C163" i="23"/>
  <c r="D163" i="23"/>
  <c r="E163" i="23"/>
  <c r="F163" i="23"/>
  <c r="G163" i="23"/>
  <c r="H163" i="23"/>
  <c r="I163" i="23"/>
  <c r="J163" i="23"/>
  <c r="K163" i="23"/>
  <c r="L163" i="23"/>
  <c r="M163" i="23"/>
  <c r="N163" i="23"/>
  <c r="O163" i="23"/>
  <c r="P163" i="23"/>
  <c r="Q163" i="23"/>
  <c r="R163" i="23"/>
  <c r="S163" i="23"/>
  <c r="T163" i="23"/>
  <c r="U163" i="23"/>
  <c r="V163" i="23"/>
  <c r="W163" i="23"/>
  <c r="X163" i="23"/>
  <c r="Y163" i="23"/>
  <c r="C164" i="23"/>
  <c r="D164" i="23"/>
  <c r="E164" i="23"/>
  <c r="F164" i="23"/>
  <c r="G164" i="23"/>
  <c r="H164" i="23"/>
  <c r="I164" i="23"/>
  <c r="J164" i="23"/>
  <c r="K164" i="23"/>
  <c r="L164" i="23"/>
  <c r="M164" i="23"/>
  <c r="N164" i="23"/>
  <c r="O164" i="23"/>
  <c r="P164" i="23"/>
  <c r="Q164" i="23"/>
  <c r="R164" i="23"/>
  <c r="S164" i="23"/>
  <c r="T164" i="23"/>
  <c r="U164" i="23"/>
  <c r="V164" i="23"/>
  <c r="W164" i="23"/>
  <c r="X164" i="23"/>
  <c r="Y164" i="23"/>
  <c r="C165" i="23"/>
  <c r="D165" i="23"/>
  <c r="E165" i="23"/>
  <c r="F165" i="23"/>
  <c r="G165" i="23"/>
  <c r="H165" i="23"/>
  <c r="I165" i="23"/>
  <c r="J165" i="23"/>
  <c r="K165" i="23"/>
  <c r="L165" i="23"/>
  <c r="M165" i="23"/>
  <c r="N165" i="23"/>
  <c r="O165" i="23"/>
  <c r="P165" i="23"/>
  <c r="Q165" i="23"/>
  <c r="R165" i="23"/>
  <c r="S165" i="23"/>
  <c r="T165" i="23"/>
  <c r="U165" i="23"/>
  <c r="V165" i="23"/>
  <c r="W165" i="23"/>
  <c r="X165" i="23"/>
  <c r="Y165" i="23"/>
  <c r="C166" i="23"/>
  <c r="D166" i="23"/>
  <c r="E166" i="23"/>
  <c r="F166" i="23"/>
  <c r="G166" i="23"/>
  <c r="H166" i="23"/>
  <c r="I166" i="23"/>
  <c r="J166" i="23"/>
  <c r="K166" i="23"/>
  <c r="L166" i="23"/>
  <c r="M166" i="23"/>
  <c r="N166" i="23"/>
  <c r="O166" i="23"/>
  <c r="P166" i="23"/>
  <c r="Q166" i="23"/>
  <c r="R166" i="23"/>
  <c r="S166" i="23"/>
  <c r="T166" i="23"/>
  <c r="U166" i="23"/>
  <c r="V166" i="23"/>
  <c r="W166" i="23"/>
  <c r="X166" i="23"/>
  <c r="Y166" i="23"/>
  <c r="C167" i="23"/>
  <c r="D167" i="23"/>
  <c r="E167" i="23"/>
  <c r="F167" i="23"/>
  <c r="G167" i="23"/>
  <c r="H167" i="23"/>
  <c r="I167" i="23"/>
  <c r="J167" i="23"/>
  <c r="K167" i="23"/>
  <c r="L167" i="23"/>
  <c r="M167" i="23"/>
  <c r="N167" i="23"/>
  <c r="O167" i="23"/>
  <c r="P167" i="23"/>
  <c r="Q167" i="23"/>
  <c r="R167" i="23"/>
  <c r="S167" i="23"/>
  <c r="T167" i="23"/>
  <c r="U167" i="23"/>
  <c r="V167" i="23"/>
  <c r="W167" i="23"/>
  <c r="X167" i="23"/>
  <c r="Y167" i="23"/>
  <c r="C168" i="23"/>
  <c r="D168" i="23"/>
  <c r="E168" i="23"/>
  <c r="F168" i="23"/>
  <c r="G168" i="23"/>
  <c r="H168" i="23"/>
  <c r="I168" i="23"/>
  <c r="J168" i="23"/>
  <c r="K168" i="23"/>
  <c r="L168" i="23"/>
  <c r="M168" i="23"/>
  <c r="N168" i="23"/>
  <c r="O168" i="23"/>
  <c r="P168" i="23"/>
  <c r="Q168" i="23"/>
  <c r="R168" i="23"/>
  <c r="S168" i="23"/>
  <c r="T168" i="23"/>
  <c r="U168" i="23"/>
  <c r="V168" i="23"/>
  <c r="W168" i="23"/>
  <c r="X168" i="23"/>
  <c r="Y168" i="23"/>
  <c r="C169" i="23"/>
  <c r="D169" i="23"/>
  <c r="E169" i="23"/>
  <c r="F169" i="23"/>
  <c r="G169" i="23"/>
  <c r="H169" i="23"/>
  <c r="I169" i="23"/>
  <c r="J169" i="23"/>
  <c r="K169" i="23"/>
  <c r="L169" i="23"/>
  <c r="M169" i="23"/>
  <c r="N169" i="23"/>
  <c r="O169" i="23"/>
  <c r="P169" i="23"/>
  <c r="Q169" i="23"/>
  <c r="R169" i="23"/>
  <c r="S169" i="23"/>
  <c r="T169" i="23"/>
  <c r="U169" i="23"/>
  <c r="V169" i="23"/>
  <c r="W169" i="23"/>
  <c r="X169" i="23"/>
  <c r="Y169" i="23"/>
  <c r="C170" i="23"/>
  <c r="D170" i="23"/>
  <c r="E170" i="23"/>
  <c r="F170" i="23"/>
  <c r="G170" i="23"/>
  <c r="H170" i="23"/>
  <c r="I170" i="23"/>
  <c r="J170" i="23"/>
  <c r="K170" i="23"/>
  <c r="L170" i="23"/>
  <c r="M170" i="23"/>
  <c r="N170" i="23"/>
  <c r="O170" i="23"/>
  <c r="P170" i="23"/>
  <c r="Q170" i="23"/>
  <c r="R170" i="23"/>
  <c r="S170" i="23"/>
  <c r="T170" i="23"/>
  <c r="U170" i="23"/>
  <c r="V170" i="23"/>
  <c r="W170" i="23"/>
  <c r="X170" i="23"/>
  <c r="Y170" i="23"/>
  <c r="C171" i="23"/>
  <c r="D171" i="23"/>
  <c r="E171" i="23"/>
  <c r="F171" i="23"/>
  <c r="G171" i="23"/>
  <c r="H171" i="23"/>
  <c r="I171" i="23"/>
  <c r="J171" i="23"/>
  <c r="K171" i="23"/>
  <c r="L171" i="23"/>
  <c r="M171" i="23"/>
  <c r="N171" i="23"/>
  <c r="O171" i="23"/>
  <c r="P171" i="23"/>
  <c r="Q171" i="23"/>
  <c r="R171" i="23"/>
  <c r="S171" i="23"/>
  <c r="T171" i="23"/>
  <c r="U171" i="23"/>
  <c r="V171" i="23"/>
  <c r="W171" i="23"/>
  <c r="X171" i="23"/>
  <c r="Y171" i="23"/>
  <c r="C172" i="23"/>
  <c r="D172" i="23"/>
  <c r="E172" i="23"/>
  <c r="F172" i="23"/>
  <c r="G172" i="23"/>
  <c r="H172" i="23"/>
  <c r="I172" i="23"/>
  <c r="J172" i="23"/>
  <c r="K172" i="23"/>
  <c r="L172" i="23"/>
  <c r="M172" i="23"/>
  <c r="N172" i="23"/>
  <c r="O172" i="23"/>
  <c r="P172" i="23"/>
  <c r="Q172" i="23"/>
  <c r="R172" i="23"/>
  <c r="S172" i="23"/>
  <c r="T172" i="23"/>
  <c r="U172" i="23"/>
  <c r="V172" i="23"/>
  <c r="W172" i="23"/>
  <c r="X172" i="23"/>
  <c r="Y172" i="23"/>
  <c r="C173" i="23"/>
  <c r="D173" i="23"/>
  <c r="E173" i="23"/>
  <c r="F173" i="23"/>
  <c r="G173" i="23"/>
  <c r="H173" i="23"/>
  <c r="I173" i="23"/>
  <c r="J173" i="23"/>
  <c r="K173" i="23"/>
  <c r="L173" i="23"/>
  <c r="M173" i="23"/>
  <c r="N173" i="23"/>
  <c r="O173" i="23"/>
  <c r="P173" i="23"/>
  <c r="Q173" i="23"/>
  <c r="R173" i="23"/>
  <c r="S173" i="23"/>
  <c r="T173" i="23"/>
  <c r="U173" i="23"/>
  <c r="V173" i="23"/>
  <c r="W173" i="23"/>
  <c r="X173" i="23"/>
  <c r="Y173" i="23"/>
  <c r="C174" i="23"/>
  <c r="D174" i="23"/>
  <c r="E174" i="23"/>
  <c r="F174" i="23"/>
  <c r="G174" i="23"/>
  <c r="H174" i="23"/>
  <c r="I174" i="23"/>
  <c r="J174" i="23"/>
  <c r="K174" i="23"/>
  <c r="L174" i="23"/>
  <c r="M174" i="23"/>
  <c r="N174" i="23"/>
  <c r="O174" i="23"/>
  <c r="P174" i="23"/>
  <c r="Q174" i="23"/>
  <c r="R174" i="23"/>
  <c r="S174" i="23"/>
  <c r="T174" i="23"/>
  <c r="U174" i="23"/>
  <c r="V174" i="23"/>
  <c r="W174" i="23"/>
  <c r="X174" i="23"/>
  <c r="Y174" i="23"/>
  <c r="C175" i="23"/>
  <c r="D175" i="23"/>
  <c r="E175" i="23"/>
  <c r="F175" i="23"/>
  <c r="G175" i="23"/>
  <c r="H175" i="23"/>
  <c r="I175" i="23"/>
  <c r="J175" i="23"/>
  <c r="K175" i="23"/>
  <c r="L175" i="23"/>
  <c r="M175" i="23"/>
  <c r="N175" i="23"/>
  <c r="O175" i="23"/>
  <c r="P175" i="23"/>
  <c r="Q175" i="23"/>
  <c r="R175" i="23"/>
  <c r="S175" i="23"/>
  <c r="T175" i="23"/>
  <c r="U175" i="23"/>
  <c r="V175" i="23"/>
  <c r="W175" i="23"/>
  <c r="X175" i="23"/>
  <c r="Y175" i="23"/>
  <c r="C176" i="23"/>
  <c r="D176" i="23"/>
  <c r="E176" i="23"/>
  <c r="F176" i="23"/>
  <c r="G176" i="23"/>
  <c r="H176" i="23"/>
  <c r="I176" i="23"/>
  <c r="J176" i="23"/>
  <c r="K176" i="23"/>
  <c r="L176" i="23"/>
  <c r="M176" i="23"/>
  <c r="N176" i="23"/>
  <c r="O176" i="23"/>
  <c r="P176" i="23"/>
  <c r="Q176" i="23"/>
  <c r="R176" i="23"/>
  <c r="S176" i="23"/>
  <c r="T176" i="23"/>
  <c r="U176" i="23"/>
  <c r="V176" i="23"/>
  <c r="W176" i="23"/>
  <c r="X176" i="23"/>
  <c r="Y176" i="23"/>
  <c r="C177" i="23"/>
  <c r="D177" i="23"/>
  <c r="E177" i="23"/>
  <c r="F177" i="23"/>
  <c r="G177" i="23"/>
  <c r="H177" i="23"/>
  <c r="I177" i="23"/>
  <c r="J177" i="23"/>
  <c r="K177" i="23"/>
  <c r="L177" i="23"/>
  <c r="M177" i="23"/>
  <c r="N177" i="23"/>
  <c r="O177" i="23"/>
  <c r="P177" i="23"/>
  <c r="Q177" i="23"/>
  <c r="R177" i="23"/>
  <c r="S177" i="23"/>
  <c r="T177" i="23"/>
  <c r="U177" i="23"/>
  <c r="V177" i="23"/>
  <c r="W177" i="23"/>
  <c r="X177" i="23"/>
  <c r="Y177" i="23"/>
  <c r="C178" i="23"/>
  <c r="D178" i="23"/>
  <c r="E178" i="23"/>
  <c r="F178" i="23"/>
  <c r="G178" i="23"/>
  <c r="H178" i="23"/>
  <c r="I178" i="23"/>
  <c r="J178" i="23"/>
  <c r="K178" i="23"/>
  <c r="L178" i="23"/>
  <c r="M178" i="23"/>
  <c r="N178" i="23"/>
  <c r="O178" i="23"/>
  <c r="P178" i="23"/>
  <c r="Q178" i="23"/>
  <c r="R178" i="23"/>
  <c r="S178" i="23"/>
  <c r="T178" i="23"/>
  <c r="U178" i="23"/>
  <c r="V178" i="23"/>
  <c r="W178" i="23"/>
  <c r="X178" i="23"/>
  <c r="Y178" i="23"/>
  <c r="C179" i="23"/>
  <c r="D179" i="23"/>
  <c r="E179" i="23"/>
  <c r="F179" i="23"/>
  <c r="G179" i="23"/>
  <c r="H179" i="23"/>
  <c r="I179" i="23"/>
  <c r="J179" i="23"/>
  <c r="K179" i="23"/>
  <c r="L179" i="23"/>
  <c r="M179" i="23"/>
  <c r="N179" i="23"/>
  <c r="O179" i="23"/>
  <c r="P179" i="23"/>
  <c r="Q179" i="23"/>
  <c r="R179" i="23"/>
  <c r="S179" i="23"/>
  <c r="T179" i="23"/>
  <c r="U179" i="23"/>
  <c r="V179" i="23"/>
  <c r="W179" i="23"/>
  <c r="X179" i="23"/>
  <c r="Y179" i="23"/>
  <c r="C180" i="23"/>
  <c r="D180" i="23"/>
  <c r="E180" i="23"/>
  <c r="F180" i="23"/>
  <c r="G180" i="23"/>
  <c r="H180" i="23"/>
  <c r="I180" i="23"/>
  <c r="J180" i="23"/>
  <c r="K180" i="23"/>
  <c r="L180" i="23"/>
  <c r="M180" i="23"/>
  <c r="N180" i="23"/>
  <c r="O180" i="23"/>
  <c r="P180" i="23"/>
  <c r="Q180" i="23"/>
  <c r="R180" i="23"/>
  <c r="S180" i="23"/>
  <c r="T180" i="23"/>
  <c r="U180" i="23"/>
  <c r="V180" i="23"/>
  <c r="W180" i="23"/>
  <c r="X180" i="23"/>
  <c r="Y180" i="23"/>
  <c r="C181" i="23"/>
  <c r="D181" i="23"/>
  <c r="E181" i="23"/>
  <c r="F181" i="23"/>
  <c r="G181" i="23"/>
  <c r="H181" i="23"/>
  <c r="I181" i="23"/>
  <c r="J181" i="23"/>
  <c r="K181" i="23"/>
  <c r="L181" i="23"/>
  <c r="M181" i="23"/>
  <c r="N181" i="23"/>
  <c r="O181" i="23"/>
  <c r="P181" i="23"/>
  <c r="Q181" i="23"/>
  <c r="R181" i="23"/>
  <c r="S181" i="23"/>
  <c r="T181" i="23"/>
  <c r="U181" i="23"/>
  <c r="V181" i="23"/>
  <c r="W181" i="23"/>
  <c r="X181" i="23"/>
  <c r="Y181" i="23"/>
  <c r="C182" i="23"/>
  <c r="D182" i="23"/>
  <c r="E182" i="23"/>
  <c r="F182" i="23"/>
  <c r="G182" i="23"/>
  <c r="H182" i="23"/>
  <c r="I182" i="23"/>
  <c r="J182" i="23"/>
  <c r="K182" i="23"/>
  <c r="L182" i="23"/>
  <c r="M182" i="23"/>
  <c r="N182" i="23"/>
  <c r="O182" i="23"/>
  <c r="P182" i="23"/>
  <c r="Q182" i="23"/>
  <c r="R182" i="23"/>
  <c r="S182" i="23"/>
  <c r="T182" i="23"/>
  <c r="U182" i="23"/>
  <c r="V182" i="23"/>
  <c r="W182" i="23"/>
  <c r="X182" i="23"/>
  <c r="Y182" i="23"/>
  <c r="C183" i="23"/>
  <c r="D183" i="23"/>
  <c r="E183" i="23"/>
  <c r="F183" i="23"/>
  <c r="G183" i="23"/>
  <c r="H183" i="23"/>
  <c r="I183" i="23"/>
  <c r="J183" i="23"/>
  <c r="K183" i="23"/>
  <c r="L183" i="23"/>
  <c r="M183" i="23"/>
  <c r="N183" i="23"/>
  <c r="O183" i="23"/>
  <c r="P183" i="23"/>
  <c r="Q183" i="23"/>
  <c r="R183" i="23"/>
  <c r="S183" i="23"/>
  <c r="T183" i="23"/>
  <c r="U183" i="23"/>
  <c r="V183" i="23"/>
  <c r="W183" i="23"/>
  <c r="X183" i="23"/>
  <c r="Y183" i="23"/>
  <c r="C184" i="23"/>
  <c r="D184" i="23"/>
  <c r="E184" i="23"/>
  <c r="F184" i="23"/>
  <c r="G184" i="23"/>
  <c r="H184" i="23"/>
  <c r="I184" i="23"/>
  <c r="J184" i="23"/>
  <c r="K184" i="23"/>
  <c r="L184" i="23"/>
  <c r="M184" i="23"/>
  <c r="N184" i="23"/>
  <c r="O184" i="23"/>
  <c r="P184" i="23"/>
  <c r="Q184" i="23"/>
  <c r="R184" i="23"/>
  <c r="S184" i="23"/>
  <c r="T184" i="23"/>
  <c r="U184" i="23"/>
  <c r="V184" i="23"/>
  <c r="W184" i="23"/>
  <c r="X184" i="23"/>
  <c r="Y184" i="23"/>
  <c r="C185" i="23"/>
  <c r="D185" i="23"/>
  <c r="E185" i="23"/>
  <c r="F185" i="23"/>
  <c r="G185" i="23"/>
  <c r="H185" i="23"/>
  <c r="I185" i="23"/>
  <c r="J185" i="23"/>
  <c r="K185" i="23"/>
  <c r="L185" i="23"/>
  <c r="M185" i="23"/>
  <c r="N185" i="23"/>
  <c r="O185" i="23"/>
  <c r="P185" i="23"/>
  <c r="Q185" i="23"/>
  <c r="R185" i="23"/>
  <c r="S185" i="23"/>
  <c r="T185" i="23"/>
  <c r="U185" i="23"/>
  <c r="V185" i="23"/>
  <c r="W185" i="23"/>
  <c r="X185" i="23"/>
  <c r="Y185" i="23"/>
  <c r="C186" i="23"/>
  <c r="D186" i="23"/>
  <c r="E186" i="23"/>
  <c r="F186" i="23"/>
  <c r="G186" i="23"/>
  <c r="H186" i="23"/>
  <c r="I186" i="23"/>
  <c r="J186" i="23"/>
  <c r="K186" i="23"/>
  <c r="L186" i="23"/>
  <c r="M186" i="23"/>
  <c r="N186" i="23"/>
  <c r="O186" i="23"/>
  <c r="P186" i="23"/>
  <c r="Q186" i="23"/>
  <c r="R186" i="23"/>
  <c r="S186" i="23"/>
  <c r="T186" i="23"/>
  <c r="U186" i="23"/>
  <c r="V186" i="23"/>
  <c r="W186" i="23"/>
  <c r="X186" i="23"/>
  <c r="Y186" i="23"/>
  <c r="C187" i="23"/>
  <c r="D187" i="23"/>
  <c r="E187" i="23"/>
  <c r="F187" i="23"/>
  <c r="G187" i="23"/>
  <c r="H187" i="23"/>
  <c r="I187" i="23"/>
  <c r="J187" i="23"/>
  <c r="K187" i="23"/>
  <c r="L187" i="23"/>
  <c r="M187" i="23"/>
  <c r="N187" i="23"/>
  <c r="O187" i="23"/>
  <c r="P187" i="23"/>
  <c r="Q187" i="23"/>
  <c r="R187" i="23"/>
  <c r="S187" i="23"/>
  <c r="T187" i="23"/>
  <c r="U187" i="23"/>
  <c r="V187" i="23"/>
  <c r="W187" i="23"/>
  <c r="X187" i="23"/>
  <c r="Y187" i="23"/>
  <c r="C188" i="23"/>
  <c r="D188" i="23"/>
  <c r="E188" i="23"/>
  <c r="F188" i="23"/>
  <c r="G188" i="23"/>
  <c r="H188" i="23"/>
  <c r="I188" i="23"/>
  <c r="J188" i="23"/>
  <c r="K188" i="23"/>
  <c r="L188" i="23"/>
  <c r="M188" i="23"/>
  <c r="N188" i="23"/>
  <c r="O188" i="23"/>
  <c r="P188" i="23"/>
  <c r="Q188" i="23"/>
  <c r="R188" i="23"/>
  <c r="S188" i="23"/>
  <c r="T188" i="23"/>
  <c r="U188" i="23"/>
  <c r="V188" i="23"/>
  <c r="W188" i="23"/>
  <c r="X188" i="23"/>
  <c r="Y188" i="23"/>
  <c r="C189" i="23"/>
  <c r="D189" i="23"/>
  <c r="E189" i="23"/>
  <c r="F189" i="23"/>
  <c r="G189" i="23"/>
  <c r="H189" i="23"/>
  <c r="I189" i="23"/>
  <c r="J189" i="23"/>
  <c r="K189" i="23"/>
  <c r="L189" i="23"/>
  <c r="M189" i="23"/>
  <c r="N189" i="23"/>
  <c r="O189" i="23"/>
  <c r="P189" i="23"/>
  <c r="Q189" i="23"/>
  <c r="R189" i="23"/>
  <c r="S189" i="23"/>
  <c r="T189" i="23"/>
  <c r="U189" i="23"/>
  <c r="V189" i="23"/>
  <c r="W189" i="23"/>
  <c r="X189" i="23"/>
  <c r="Y189" i="23"/>
  <c r="C190" i="23"/>
  <c r="D190" i="23"/>
  <c r="E190" i="23"/>
  <c r="F190" i="23"/>
  <c r="G190" i="23"/>
  <c r="H190" i="23"/>
  <c r="I190" i="23"/>
  <c r="J190" i="23"/>
  <c r="K190" i="23"/>
  <c r="L190" i="23"/>
  <c r="M190" i="23"/>
  <c r="N190" i="23"/>
  <c r="O190" i="23"/>
  <c r="P190" i="23"/>
  <c r="Q190" i="23"/>
  <c r="R190" i="23"/>
  <c r="S190" i="23"/>
  <c r="T190" i="23"/>
  <c r="U190" i="23"/>
  <c r="V190" i="23"/>
  <c r="W190" i="23"/>
  <c r="X190" i="23"/>
  <c r="Y190" i="23"/>
  <c r="C191" i="23"/>
  <c r="D191" i="23"/>
  <c r="E191" i="23"/>
  <c r="F191" i="23"/>
  <c r="G191" i="23"/>
  <c r="H191" i="23"/>
  <c r="I191" i="23"/>
  <c r="J191" i="23"/>
  <c r="K191" i="23"/>
  <c r="L191" i="23"/>
  <c r="M191" i="23"/>
  <c r="N191" i="23"/>
  <c r="O191" i="23"/>
  <c r="P191" i="23"/>
  <c r="Q191" i="23"/>
  <c r="R191" i="23"/>
  <c r="S191" i="23"/>
  <c r="T191" i="23"/>
  <c r="U191" i="23"/>
  <c r="V191" i="23"/>
  <c r="W191" i="23"/>
  <c r="X191" i="23"/>
  <c r="Y191" i="23"/>
  <c r="C192" i="23"/>
  <c r="D192" i="23"/>
  <c r="E192" i="23"/>
  <c r="F192" i="23"/>
  <c r="G192" i="23"/>
  <c r="H192" i="23"/>
  <c r="I192" i="23"/>
  <c r="J192" i="23"/>
  <c r="K192" i="23"/>
  <c r="L192" i="23"/>
  <c r="M192" i="23"/>
  <c r="N192" i="23"/>
  <c r="O192" i="23"/>
  <c r="P192" i="23"/>
  <c r="Q192" i="23"/>
  <c r="R192" i="23"/>
  <c r="S192" i="23"/>
  <c r="T192" i="23"/>
  <c r="U192" i="23"/>
  <c r="V192" i="23"/>
  <c r="W192" i="23"/>
  <c r="X192" i="23"/>
  <c r="Y192" i="23"/>
  <c r="C193" i="23"/>
  <c r="D193" i="23"/>
  <c r="E193" i="23"/>
  <c r="F193" i="23"/>
  <c r="G193" i="23"/>
  <c r="H193" i="23"/>
  <c r="I193" i="23"/>
  <c r="J193" i="23"/>
  <c r="K193" i="23"/>
  <c r="L193" i="23"/>
  <c r="M193" i="23"/>
  <c r="N193" i="23"/>
  <c r="O193" i="23"/>
  <c r="P193" i="23"/>
  <c r="Q193" i="23"/>
  <c r="R193" i="23"/>
  <c r="S193" i="23"/>
  <c r="T193" i="23"/>
  <c r="U193" i="23"/>
  <c r="V193" i="23"/>
  <c r="W193" i="23"/>
  <c r="X193" i="23"/>
  <c r="Y193" i="23"/>
  <c r="C194" i="23"/>
  <c r="D194" i="23"/>
  <c r="E194" i="23"/>
  <c r="F194" i="23"/>
  <c r="G194" i="23"/>
  <c r="H194" i="23"/>
  <c r="I194" i="23"/>
  <c r="J194" i="23"/>
  <c r="K194" i="23"/>
  <c r="L194" i="23"/>
  <c r="M194" i="23"/>
  <c r="N194" i="23"/>
  <c r="O194" i="23"/>
  <c r="P194" i="23"/>
  <c r="Q194" i="23"/>
  <c r="R194" i="23"/>
  <c r="S194" i="23"/>
  <c r="T194" i="23"/>
  <c r="U194" i="23"/>
  <c r="V194" i="23"/>
  <c r="W194" i="23"/>
  <c r="X194" i="23"/>
  <c r="Y194" i="23"/>
  <c r="C195" i="23"/>
  <c r="D195" i="23"/>
  <c r="E195" i="23"/>
  <c r="F195" i="23"/>
  <c r="G195" i="23"/>
  <c r="H195" i="23"/>
  <c r="I195" i="23"/>
  <c r="J195" i="23"/>
  <c r="K195" i="23"/>
  <c r="L195" i="23"/>
  <c r="M195" i="23"/>
  <c r="N195" i="23"/>
  <c r="O195" i="23"/>
  <c r="P195" i="23"/>
  <c r="Q195" i="23"/>
  <c r="R195" i="23"/>
  <c r="S195" i="23"/>
  <c r="T195" i="23"/>
  <c r="U195" i="23"/>
  <c r="V195" i="23"/>
  <c r="W195" i="23"/>
  <c r="X195" i="23"/>
  <c r="Y195" i="23"/>
  <c r="C196" i="23"/>
  <c r="D196" i="23"/>
  <c r="E196" i="23"/>
  <c r="F196" i="23"/>
  <c r="G196" i="23"/>
  <c r="H196" i="23"/>
  <c r="I196" i="23"/>
  <c r="J196" i="23"/>
  <c r="K196" i="23"/>
  <c r="L196" i="23"/>
  <c r="M196" i="23"/>
  <c r="N196" i="23"/>
  <c r="O196" i="23"/>
  <c r="P196" i="23"/>
  <c r="Q196" i="23"/>
  <c r="R196" i="23"/>
  <c r="S196" i="23"/>
  <c r="T196" i="23"/>
  <c r="U196" i="23"/>
  <c r="V196" i="23"/>
  <c r="W196" i="23"/>
  <c r="X196" i="23"/>
  <c r="Y196" i="23"/>
  <c r="C197" i="23"/>
  <c r="D197" i="23"/>
  <c r="E197" i="23"/>
  <c r="F197" i="23"/>
  <c r="G197" i="23"/>
  <c r="H197" i="23"/>
  <c r="I197" i="23"/>
  <c r="J197" i="23"/>
  <c r="K197" i="23"/>
  <c r="L197" i="23"/>
  <c r="M197" i="23"/>
  <c r="N197" i="23"/>
  <c r="O197" i="23"/>
  <c r="P197" i="23"/>
  <c r="Q197" i="23"/>
  <c r="R197" i="23"/>
  <c r="S197" i="23"/>
  <c r="T197" i="23"/>
  <c r="U197" i="23"/>
  <c r="V197" i="23"/>
  <c r="W197" i="23"/>
  <c r="X197" i="23"/>
  <c r="Y197" i="23"/>
  <c r="C198" i="23"/>
  <c r="D198" i="23"/>
  <c r="E198" i="23"/>
  <c r="F198" i="23"/>
  <c r="G198" i="23"/>
  <c r="H198" i="23"/>
  <c r="I198" i="23"/>
  <c r="J198" i="23"/>
  <c r="K198" i="23"/>
  <c r="L198" i="23"/>
  <c r="M198" i="23"/>
  <c r="N198" i="23"/>
  <c r="O198" i="23"/>
  <c r="P198" i="23"/>
  <c r="Q198" i="23"/>
  <c r="R198" i="23"/>
  <c r="S198" i="23"/>
  <c r="T198" i="23"/>
  <c r="U198" i="23"/>
  <c r="V198" i="23"/>
  <c r="W198" i="23"/>
  <c r="X198" i="23"/>
  <c r="Y198" i="23"/>
  <c r="C199" i="23"/>
  <c r="D199" i="23"/>
  <c r="E199" i="23"/>
  <c r="F199" i="23"/>
  <c r="G199" i="23"/>
  <c r="H199" i="23"/>
  <c r="I199" i="23"/>
  <c r="J199" i="23"/>
  <c r="K199" i="23"/>
  <c r="L199" i="23"/>
  <c r="M199" i="23"/>
  <c r="N199" i="23"/>
  <c r="O199" i="23"/>
  <c r="P199" i="23"/>
  <c r="Q199" i="23"/>
  <c r="R199" i="23"/>
  <c r="S199" i="23"/>
  <c r="T199" i="23"/>
  <c r="U199" i="23"/>
  <c r="V199" i="23"/>
  <c r="W199" i="23"/>
  <c r="X199" i="23"/>
  <c r="Y199" i="23"/>
  <c r="C200" i="23"/>
  <c r="D200" i="23"/>
  <c r="E200" i="23"/>
  <c r="F200" i="23"/>
  <c r="G200" i="23"/>
  <c r="H200" i="23"/>
  <c r="I200" i="23"/>
  <c r="J200" i="23"/>
  <c r="K200" i="23"/>
  <c r="L200" i="23"/>
  <c r="M200" i="23"/>
  <c r="N200" i="23"/>
  <c r="O200" i="23"/>
  <c r="P200" i="23"/>
  <c r="Q200" i="23"/>
  <c r="R200" i="23"/>
  <c r="S200" i="23"/>
  <c r="T200" i="23"/>
  <c r="U200" i="23"/>
  <c r="V200" i="23"/>
  <c r="W200" i="23"/>
  <c r="X200" i="23"/>
  <c r="Y200" i="23"/>
  <c r="C201" i="23"/>
  <c r="D201" i="23"/>
  <c r="E201" i="23"/>
  <c r="F201" i="23"/>
  <c r="G201" i="23"/>
  <c r="H201" i="23"/>
  <c r="I201" i="23"/>
  <c r="J201" i="23"/>
  <c r="K201" i="23"/>
  <c r="L201" i="23"/>
  <c r="M201" i="23"/>
  <c r="N201" i="23"/>
  <c r="O201" i="23"/>
  <c r="P201" i="23"/>
  <c r="Q201" i="23"/>
  <c r="R201" i="23"/>
  <c r="S201" i="23"/>
  <c r="T201" i="23"/>
  <c r="U201" i="23"/>
  <c r="V201" i="23"/>
  <c r="W201" i="23"/>
  <c r="X201" i="23"/>
  <c r="Y201" i="23"/>
  <c r="C202" i="23"/>
  <c r="D202" i="23"/>
  <c r="E202" i="23"/>
  <c r="F202" i="23"/>
  <c r="G202" i="23"/>
  <c r="H202" i="23"/>
  <c r="I202" i="23"/>
  <c r="J202" i="23"/>
  <c r="K202" i="23"/>
  <c r="L202" i="23"/>
  <c r="M202" i="23"/>
  <c r="N202" i="23"/>
  <c r="O202" i="23"/>
  <c r="P202" i="23"/>
  <c r="Q202" i="23"/>
  <c r="R202" i="23"/>
  <c r="S202" i="23"/>
  <c r="T202" i="23"/>
  <c r="U202" i="23"/>
  <c r="V202" i="23"/>
  <c r="W202" i="23"/>
  <c r="X202" i="23"/>
  <c r="Y202" i="23"/>
  <c r="C203" i="23"/>
  <c r="D203" i="23"/>
  <c r="E203" i="23"/>
  <c r="F203" i="23"/>
  <c r="G203" i="23"/>
  <c r="H203" i="23"/>
  <c r="I203" i="23"/>
  <c r="J203" i="23"/>
  <c r="K203" i="23"/>
  <c r="L203" i="23"/>
  <c r="M203" i="23"/>
  <c r="N203" i="23"/>
  <c r="O203" i="23"/>
  <c r="P203" i="23"/>
  <c r="Q203" i="23"/>
  <c r="R203" i="23"/>
  <c r="S203" i="23"/>
  <c r="T203" i="23"/>
  <c r="U203" i="23"/>
  <c r="V203" i="23"/>
  <c r="W203" i="23"/>
  <c r="X203" i="23"/>
  <c r="Y203" i="23"/>
  <c r="C204" i="23"/>
  <c r="D204" i="23"/>
  <c r="E204" i="23"/>
  <c r="F204" i="23"/>
  <c r="G204" i="23"/>
  <c r="H204" i="23"/>
  <c r="I204" i="23"/>
  <c r="J204" i="23"/>
  <c r="K204" i="23"/>
  <c r="L204" i="23"/>
  <c r="M204" i="23"/>
  <c r="N204" i="23"/>
  <c r="O204" i="23"/>
  <c r="P204" i="23"/>
  <c r="Q204" i="23"/>
  <c r="R204" i="23"/>
  <c r="S204" i="23"/>
  <c r="T204" i="23"/>
  <c r="U204" i="23"/>
  <c r="V204" i="23"/>
  <c r="W204" i="23"/>
  <c r="X204" i="23"/>
  <c r="Y204" i="23"/>
  <c r="C205" i="23"/>
  <c r="D205" i="23"/>
  <c r="E205" i="23"/>
  <c r="F205" i="23"/>
  <c r="G205" i="23"/>
  <c r="H205" i="23"/>
  <c r="I205" i="23"/>
  <c r="J205" i="23"/>
  <c r="K205" i="23"/>
  <c r="L205" i="23"/>
  <c r="M205" i="23"/>
  <c r="N205" i="23"/>
  <c r="O205" i="23"/>
  <c r="P205" i="23"/>
  <c r="Q205" i="23"/>
  <c r="R205" i="23"/>
  <c r="S205" i="23"/>
  <c r="T205" i="23"/>
  <c r="U205" i="23"/>
  <c r="V205" i="23"/>
  <c r="W205" i="23"/>
  <c r="X205" i="23"/>
  <c r="Y205" i="23"/>
  <c r="C206" i="23"/>
  <c r="D206" i="23"/>
  <c r="E206" i="23"/>
  <c r="F206" i="23"/>
  <c r="G206" i="23"/>
  <c r="H206" i="23"/>
  <c r="I206" i="23"/>
  <c r="J206" i="23"/>
  <c r="K206" i="23"/>
  <c r="L206" i="23"/>
  <c r="M206" i="23"/>
  <c r="N206" i="23"/>
  <c r="O206" i="23"/>
  <c r="P206" i="23"/>
  <c r="Q206" i="23"/>
  <c r="R206" i="23"/>
  <c r="S206" i="23"/>
  <c r="T206" i="23"/>
  <c r="U206" i="23"/>
  <c r="V206" i="23"/>
  <c r="W206" i="23"/>
  <c r="X206" i="23"/>
  <c r="Y206" i="23"/>
  <c r="C207" i="23"/>
  <c r="D207" i="23"/>
  <c r="E207" i="23"/>
  <c r="F207" i="23"/>
  <c r="G207" i="23"/>
  <c r="H207" i="23"/>
  <c r="I207" i="23"/>
  <c r="J207" i="23"/>
  <c r="K207" i="23"/>
  <c r="L207" i="23"/>
  <c r="M207" i="23"/>
  <c r="N207" i="23"/>
  <c r="O207" i="23"/>
  <c r="P207" i="23"/>
  <c r="Q207" i="23"/>
  <c r="R207" i="23"/>
  <c r="S207" i="23"/>
  <c r="T207" i="23"/>
  <c r="U207" i="23"/>
  <c r="V207" i="23"/>
  <c r="W207" i="23"/>
  <c r="X207" i="23"/>
  <c r="Y207" i="23"/>
  <c r="C208" i="23"/>
  <c r="D208" i="23"/>
  <c r="E208" i="23"/>
  <c r="F208" i="23"/>
  <c r="G208" i="23"/>
  <c r="H208" i="23"/>
  <c r="I208" i="23"/>
  <c r="J208" i="23"/>
  <c r="K208" i="23"/>
  <c r="L208" i="23"/>
  <c r="M208" i="23"/>
  <c r="N208" i="23"/>
  <c r="O208" i="23"/>
  <c r="P208" i="23"/>
  <c r="Q208" i="23"/>
  <c r="R208" i="23"/>
  <c r="S208" i="23"/>
  <c r="T208" i="23"/>
  <c r="U208" i="23"/>
  <c r="V208" i="23"/>
  <c r="W208" i="23"/>
  <c r="X208" i="23"/>
  <c r="Y208" i="23"/>
  <c r="C209" i="23"/>
  <c r="D209" i="23"/>
  <c r="E209" i="23"/>
  <c r="F209" i="23"/>
  <c r="G209" i="23"/>
  <c r="H209" i="23"/>
  <c r="I209" i="23"/>
  <c r="J209" i="23"/>
  <c r="K209" i="23"/>
  <c r="L209" i="23"/>
  <c r="M209" i="23"/>
  <c r="N209" i="23"/>
  <c r="O209" i="23"/>
  <c r="P209" i="23"/>
  <c r="Q209" i="23"/>
  <c r="R209" i="23"/>
  <c r="S209" i="23"/>
  <c r="T209" i="23"/>
  <c r="U209" i="23"/>
  <c r="V209" i="23"/>
  <c r="W209" i="23"/>
  <c r="X209" i="23"/>
  <c r="Y209" i="23"/>
  <c r="C210" i="23"/>
  <c r="D210" i="23"/>
  <c r="E210" i="23"/>
  <c r="F210" i="23"/>
  <c r="G210" i="23"/>
  <c r="H210" i="23"/>
  <c r="I210" i="23"/>
  <c r="J210" i="23"/>
  <c r="K210" i="23"/>
  <c r="L210" i="23"/>
  <c r="M210" i="23"/>
  <c r="N210" i="23"/>
  <c r="O210" i="23"/>
  <c r="P210" i="23"/>
  <c r="Q210" i="23"/>
  <c r="R210" i="23"/>
  <c r="S210" i="23"/>
  <c r="T210" i="23"/>
  <c r="U210" i="23"/>
  <c r="V210" i="23"/>
  <c r="W210" i="23"/>
  <c r="X210" i="23"/>
  <c r="Y210" i="23"/>
  <c r="C211" i="23"/>
  <c r="D211" i="23"/>
  <c r="E211" i="23"/>
  <c r="F211" i="23"/>
  <c r="G211" i="23"/>
  <c r="H211" i="23"/>
  <c r="I211" i="23"/>
  <c r="J211" i="23"/>
  <c r="K211" i="23"/>
  <c r="L211" i="23"/>
  <c r="M211" i="23"/>
  <c r="N211" i="23"/>
  <c r="O211" i="23"/>
  <c r="P211" i="23"/>
  <c r="Q211" i="23"/>
  <c r="R211" i="23"/>
  <c r="S211" i="23"/>
  <c r="T211" i="23"/>
  <c r="U211" i="23"/>
  <c r="V211" i="23"/>
  <c r="W211" i="23"/>
  <c r="X211" i="23"/>
  <c r="Y211" i="23"/>
  <c r="C212" i="23"/>
  <c r="D212" i="23"/>
  <c r="E212" i="23"/>
  <c r="F212" i="23"/>
  <c r="G212" i="23"/>
  <c r="H212" i="23"/>
  <c r="I212" i="23"/>
  <c r="J212" i="23"/>
  <c r="K212" i="23"/>
  <c r="L212" i="23"/>
  <c r="M212" i="23"/>
  <c r="N212" i="23"/>
  <c r="O212" i="23"/>
  <c r="P212" i="23"/>
  <c r="Q212" i="23"/>
  <c r="R212" i="23"/>
  <c r="S212" i="23"/>
  <c r="T212" i="23"/>
  <c r="U212" i="23"/>
  <c r="V212" i="23"/>
  <c r="W212" i="23"/>
  <c r="X212" i="23"/>
  <c r="Y212" i="23"/>
  <c r="C213" i="23"/>
  <c r="D213" i="23"/>
  <c r="E213" i="23"/>
  <c r="F213" i="23"/>
  <c r="G213" i="23"/>
  <c r="H213" i="23"/>
  <c r="I213" i="23"/>
  <c r="J213" i="23"/>
  <c r="K213" i="23"/>
  <c r="L213" i="23"/>
  <c r="M213" i="23"/>
  <c r="N213" i="23"/>
  <c r="O213" i="23"/>
  <c r="P213" i="23"/>
  <c r="Q213" i="23"/>
  <c r="R213" i="23"/>
  <c r="S213" i="23"/>
  <c r="T213" i="23"/>
  <c r="U213" i="23"/>
  <c r="V213" i="23"/>
  <c r="W213" i="23"/>
  <c r="X213" i="23"/>
  <c r="Y213" i="23"/>
  <c r="C214" i="23"/>
  <c r="D214" i="23"/>
  <c r="E214" i="23"/>
  <c r="F214" i="23"/>
  <c r="G214" i="23"/>
  <c r="H214" i="23"/>
  <c r="I214" i="23"/>
  <c r="J214" i="23"/>
  <c r="K214" i="23"/>
  <c r="L214" i="23"/>
  <c r="M214" i="23"/>
  <c r="N214" i="23"/>
  <c r="O214" i="23"/>
  <c r="P214" i="23"/>
  <c r="Q214" i="23"/>
  <c r="R214" i="23"/>
  <c r="S214" i="23"/>
  <c r="T214" i="23"/>
  <c r="U214" i="23"/>
  <c r="V214" i="23"/>
  <c r="W214" i="23"/>
  <c r="X214" i="23"/>
  <c r="Y214" i="23"/>
  <c r="C215" i="23"/>
  <c r="D215" i="23"/>
  <c r="E215" i="23"/>
  <c r="F215" i="23"/>
  <c r="G215" i="23"/>
  <c r="H215" i="23"/>
  <c r="I215" i="23"/>
  <c r="J215" i="23"/>
  <c r="K215" i="23"/>
  <c r="L215" i="23"/>
  <c r="M215" i="23"/>
  <c r="N215" i="23"/>
  <c r="O215" i="23"/>
  <c r="P215" i="23"/>
  <c r="Q215" i="23"/>
  <c r="R215" i="23"/>
  <c r="S215" i="23"/>
  <c r="T215" i="23"/>
  <c r="U215" i="23"/>
  <c r="V215" i="23"/>
  <c r="W215" i="23"/>
  <c r="X215" i="23"/>
  <c r="Y215" i="23"/>
  <c r="C216" i="23"/>
  <c r="D216" i="23"/>
  <c r="E216" i="23"/>
  <c r="F216" i="23"/>
  <c r="G216" i="23"/>
  <c r="H216" i="23"/>
  <c r="I216" i="23"/>
  <c r="J216" i="23"/>
  <c r="K216" i="23"/>
  <c r="L216" i="23"/>
  <c r="M216" i="23"/>
  <c r="N216" i="23"/>
  <c r="O216" i="23"/>
  <c r="P216" i="23"/>
  <c r="Q216" i="23"/>
  <c r="R216" i="23"/>
  <c r="S216" i="23"/>
  <c r="T216" i="23"/>
  <c r="U216" i="23"/>
  <c r="V216" i="23"/>
  <c r="W216" i="23"/>
  <c r="X216" i="23"/>
  <c r="Y216" i="23"/>
  <c r="C217" i="23"/>
  <c r="D217" i="23"/>
  <c r="E217" i="23"/>
  <c r="F217" i="23"/>
  <c r="G217" i="23"/>
  <c r="H217" i="23"/>
  <c r="I217" i="23"/>
  <c r="J217" i="23"/>
  <c r="K217" i="23"/>
  <c r="L217" i="23"/>
  <c r="M217" i="23"/>
  <c r="N217" i="23"/>
  <c r="O217" i="23"/>
  <c r="P217" i="23"/>
  <c r="Q217" i="23"/>
  <c r="R217" i="23"/>
  <c r="S217" i="23"/>
  <c r="T217" i="23"/>
  <c r="U217" i="23"/>
  <c r="V217" i="23"/>
  <c r="W217" i="23"/>
  <c r="X217" i="23"/>
  <c r="Y217" i="23"/>
  <c r="C218" i="23"/>
  <c r="D218" i="23"/>
  <c r="E218" i="23"/>
  <c r="F218" i="23"/>
  <c r="G218" i="23"/>
  <c r="H218" i="23"/>
  <c r="I218" i="23"/>
  <c r="J218" i="23"/>
  <c r="K218" i="23"/>
  <c r="L218" i="23"/>
  <c r="M218" i="23"/>
  <c r="N218" i="23"/>
  <c r="O218" i="23"/>
  <c r="P218" i="23"/>
  <c r="Q218" i="23"/>
  <c r="R218" i="23"/>
  <c r="S218" i="23"/>
  <c r="T218" i="23"/>
  <c r="U218" i="23"/>
  <c r="V218" i="23"/>
  <c r="W218" i="23"/>
  <c r="X218" i="23"/>
  <c r="Y218" i="23"/>
  <c r="C219" i="23"/>
  <c r="D219" i="23"/>
  <c r="E219" i="23"/>
  <c r="F219" i="23"/>
  <c r="G219" i="23"/>
  <c r="H219" i="23"/>
  <c r="I219" i="23"/>
  <c r="J219" i="23"/>
  <c r="K219" i="23"/>
  <c r="L219" i="23"/>
  <c r="M219" i="23"/>
  <c r="N219" i="23"/>
  <c r="O219" i="23"/>
  <c r="P219" i="23"/>
  <c r="Q219" i="23"/>
  <c r="R219" i="23"/>
  <c r="S219" i="23"/>
  <c r="T219" i="23"/>
  <c r="U219" i="23"/>
  <c r="V219" i="23"/>
  <c r="W219" i="23"/>
  <c r="X219" i="23"/>
  <c r="Y219" i="23"/>
  <c r="C220" i="23"/>
  <c r="D220" i="23"/>
  <c r="E220" i="23"/>
  <c r="F220" i="23"/>
  <c r="G220" i="23"/>
  <c r="H220" i="23"/>
  <c r="I220" i="23"/>
  <c r="J220" i="23"/>
  <c r="K220" i="23"/>
  <c r="L220" i="23"/>
  <c r="M220" i="23"/>
  <c r="N220" i="23"/>
  <c r="O220" i="23"/>
  <c r="P220" i="23"/>
  <c r="Q220" i="23"/>
  <c r="R220" i="23"/>
  <c r="S220" i="23"/>
  <c r="T220" i="23"/>
  <c r="U220" i="23"/>
  <c r="V220" i="23"/>
  <c r="W220" i="23"/>
  <c r="X220" i="23"/>
  <c r="Y220" i="23"/>
  <c r="C221" i="23"/>
  <c r="D221" i="23"/>
  <c r="E221" i="23"/>
  <c r="F221" i="23"/>
  <c r="G221" i="23"/>
  <c r="H221" i="23"/>
  <c r="I221" i="23"/>
  <c r="J221" i="23"/>
  <c r="K221" i="23"/>
  <c r="L221" i="23"/>
  <c r="M221" i="23"/>
  <c r="N221" i="23"/>
  <c r="O221" i="23"/>
  <c r="P221" i="23"/>
  <c r="Q221" i="23"/>
  <c r="R221" i="23"/>
  <c r="S221" i="23"/>
  <c r="T221" i="23"/>
  <c r="U221" i="23"/>
  <c r="V221" i="23"/>
  <c r="W221" i="23"/>
  <c r="X221" i="23"/>
  <c r="Y221" i="23"/>
  <c r="C222" i="23"/>
  <c r="D222" i="23"/>
  <c r="E222" i="23"/>
  <c r="F222" i="23"/>
  <c r="G222" i="23"/>
  <c r="H222" i="23"/>
  <c r="I222" i="23"/>
  <c r="J222" i="23"/>
  <c r="K222" i="23"/>
  <c r="L222" i="23"/>
  <c r="M222" i="23"/>
  <c r="N222" i="23"/>
  <c r="O222" i="23"/>
  <c r="P222" i="23"/>
  <c r="Q222" i="23"/>
  <c r="R222" i="23"/>
  <c r="S222" i="23"/>
  <c r="T222" i="23"/>
  <c r="U222" i="23"/>
  <c r="V222" i="23"/>
  <c r="W222" i="23"/>
  <c r="X222" i="23"/>
  <c r="Y222" i="23"/>
  <c r="C223" i="23"/>
  <c r="D223" i="23"/>
  <c r="E223" i="23"/>
  <c r="F223" i="23"/>
  <c r="G223" i="23"/>
  <c r="H223" i="23"/>
  <c r="I223" i="23"/>
  <c r="J223" i="23"/>
  <c r="K223" i="23"/>
  <c r="L223" i="23"/>
  <c r="M223" i="23"/>
  <c r="N223" i="23"/>
  <c r="O223" i="23"/>
  <c r="P223" i="23"/>
  <c r="Q223" i="23"/>
  <c r="R223" i="23"/>
  <c r="S223" i="23"/>
  <c r="T223" i="23"/>
  <c r="U223" i="23"/>
  <c r="V223" i="23"/>
  <c r="W223" i="23"/>
  <c r="X223" i="23"/>
  <c r="Y223" i="23"/>
  <c r="C224" i="23"/>
  <c r="D224" i="23"/>
  <c r="E224" i="23"/>
  <c r="F224" i="23"/>
  <c r="G224" i="23"/>
  <c r="H224" i="23"/>
  <c r="I224" i="23"/>
  <c r="J224" i="23"/>
  <c r="K224" i="23"/>
  <c r="L224" i="23"/>
  <c r="M224" i="23"/>
  <c r="N224" i="23"/>
  <c r="O224" i="23"/>
  <c r="P224" i="23"/>
  <c r="Q224" i="23"/>
  <c r="R224" i="23"/>
  <c r="S224" i="23"/>
  <c r="T224" i="23"/>
  <c r="U224" i="23"/>
  <c r="V224" i="23"/>
  <c r="W224" i="23"/>
  <c r="X224" i="23"/>
  <c r="Y224" i="23"/>
  <c r="C225" i="23"/>
  <c r="D225" i="23"/>
  <c r="E225" i="23"/>
  <c r="F225" i="23"/>
  <c r="G225" i="23"/>
  <c r="H225" i="23"/>
  <c r="I225" i="23"/>
  <c r="J225" i="23"/>
  <c r="K225" i="23"/>
  <c r="L225" i="23"/>
  <c r="M225" i="23"/>
  <c r="N225" i="23"/>
  <c r="O225" i="23"/>
  <c r="P225" i="23"/>
  <c r="Q225" i="23"/>
  <c r="R225" i="23"/>
  <c r="S225" i="23"/>
  <c r="T225" i="23"/>
  <c r="U225" i="23"/>
  <c r="V225" i="23"/>
  <c r="W225" i="23"/>
  <c r="X225" i="23"/>
  <c r="Y225" i="23"/>
  <c r="C226" i="23"/>
  <c r="D226" i="23"/>
  <c r="E226" i="23"/>
  <c r="F226" i="23"/>
  <c r="G226" i="23"/>
  <c r="H226" i="23"/>
  <c r="I226" i="23"/>
  <c r="J226" i="23"/>
  <c r="K226" i="23"/>
  <c r="L226" i="23"/>
  <c r="M226" i="23"/>
  <c r="N226" i="23"/>
  <c r="O226" i="23"/>
  <c r="P226" i="23"/>
  <c r="Q226" i="23"/>
  <c r="R226" i="23"/>
  <c r="S226" i="23"/>
  <c r="T226" i="23"/>
  <c r="U226" i="23"/>
  <c r="V226" i="23"/>
  <c r="W226" i="23"/>
  <c r="X226" i="23"/>
  <c r="Y226" i="23"/>
  <c r="C227" i="23"/>
  <c r="D227" i="23"/>
  <c r="E227" i="23"/>
  <c r="F227" i="23"/>
  <c r="G227" i="23"/>
  <c r="H227" i="23"/>
  <c r="I227" i="23"/>
  <c r="J227" i="23"/>
  <c r="K227" i="23"/>
  <c r="L227" i="23"/>
  <c r="M227" i="23"/>
  <c r="N227" i="23"/>
  <c r="O227" i="23"/>
  <c r="P227" i="23"/>
  <c r="Q227" i="23"/>
  <c r="R227" i="23"/>
  <c r="S227" i="23"/>
  <c r="T227" i="23"/>
  <c r="U227" i="23"/>
  <c r="V227" i="23"/>
  <c r="W227" i="23"/>
  <c r="X227" i="23"/>
  <c r="Y227" i="23"/>
  <c r="C228" i="23"/>
  <c r="D228" i="23"/>
  <c r="E228" i="23"/>
  <c r="F228" i="23"/>
  <c r="G228" i="23"/>
  <c r="H228" i="23"/>
  <c r="I228" i="23"/>
  <c r="J228" i="23"/>
  <c r="K228" i="23"/>
  <c r="L228" i="23"/>
  <c r="M228" i="23"/>
  <c r="N228" i="23"/>
  <c r="O228" i="23"/>
  <c r="P228" i="23"/>
  <c r="Q228" i="23"/>
  <c r="R228" i="23"/>
  <c r="S228" i="23"/>
  <c r="T228" i="23"/>
  <c r="U228" i="23"/>
  <c r="V228" i="23"/>
  <c r="W228" i="23"/>
  <c r="X228" i="23"/>
  <c r="Y228" i="23"/>
  <c r="C229" i="23"/>
  <c r="D229" i="23"/>
  <c r="E229" i="23"/>
  <c r="F229" i="23"/>
  <c r="G229" i="23"/>
  <c r="H229" i="23"/>
  <c r="I229" i="23"/>
  <c r="J229" i="23"/>
  <c r="K229" i="23"/>
  <c r="L229" i="23"/>
  <c r="M229" i="23"/>
  <c r="N229" i="23"/>
  <c r="O229" i="23"/>
  <c r="P229" i="23"/>
  <c r="Q229" i="23"/>
  <c r="R229" i="23"/>
  <c r="S229" i="23"/>
  <c r="T229" i="23"/>
  <c r="U229" i="23"/>
  <c r="V229" i="23"/>
  <c r="W229" i="23"/>
  <c r="X229" i="23"/>
  <c r="Y229" i="23"/>
  <c r="C230" i="23"/>
  <c r="D230" i="23"/>
  <c r="E230" i="23"/>
  <c r="F230" i="23"/>
  <c r="G230" i="23"/>
  <c r="H230" i="23"/>
  <c r="I230" i="23"/>
  <c r="J230" i="23"/>
  <c r="K230" i="23"/>
  <c r="L230" i="23"/>
  <c r="M230" i="23"/>
  <c r="N230" i="23"/>
  <c r="O230" i="23"/>
  <c r="P230" i="23"/>
  <c r="Q230" i="23"/>
  <c r="R230" i="23"/>
  <c r="S230" i="23"/>
  <c r="T230" i="23"/>
  <c r="U230" i="23"/>
  <c r="V230" i="23"/>
  <c r="W230" i="23"/>
  <c r="X230" i="23"/>
  <c r="Y230" i="23"/>
  <c r="C231" i="23"/>
  <c r="D231" i="23"/>
  <c r="E231" i="23"/>
  <c r="F231" i="23"/>
  <c r="G231" i="23"/>
  <c r="H231" i="23"/>
  <c r="I231" i="23"/>
  <c r="J231" i="23"/>
  <c r="K231" i="23"/>
  <c r="L231" i="23"/>
  <c r="M231" i="23"/>
  <c r="N231" i="23"/>
  <c r="O231" i="23"/>
  <c r="P231" i="23"/>
  <c r="Q231" i="23"/>
  <c r="R231" i="23"/>
  <c r="S231" i="23"/>
  <c r="T231" i="23"/>
  <c r="U231" i="23"/>
  <c r="V231" i="23"/>
  <c r="W231" i="23"/>
  <c r="X231" i="23"/>
  <c r="Y231" i="23"/>
  <c r="C232" i="23"/>
  <c r="D232" i="23"/>
  <c r="E232" i="23"/>
  <c r="F232" i="23"/>
  <c r="G232" i="23"/>
  <c r="H232" i="23"/>
  <c r="I232" i="23"/>
  <c r="J232" i="23"/>
  <c r="K232" i="23"/>
  <c r="L232" i="23"/>
  <c r="M232" i="23"/>
  <c r="N232" i="23"/>
  <c r="O232" i="23"/>
  <c r="P232" i="23"/>
  <c r="Q232" i="23"/>
  <c r="R232" i="23"/>
  <c r="S232" i="23"/>
  <c r="T232" i="23"/>
  <c r="U232" i="23"/>
  <c r="V232" i="23"/>
  <c r="W232" i="23"/>
  <c r="X232" i="23"/>
  <c r="Y232" i="23"/>
  <c r="C233" i="23"/>
  <c r="D233" i="23"/>
  <c r="E233" i="23"/>
  <c r="F233" i="23"/>
  <c r="G233" i="23"/>
  <c r="H233" i="23"/>
  <c r="I233" i="23"/>
  <c r="J233" i="23"/>
  <c r="K233" i="23"/>
  <c r="L233" i="23"/>
  <c r="M233" i="23"/>
  <c r="N233" i="23"/>
  <c r="O233" i="23"/>
  <c r="P233" i="23"/>
  <c r="Q233" i="23"/>
  <c r="R233" i="23"/>
  <c r="S233" i="23"/>
  <c r="T233" i="23"/>
  <c r="U233" i="23"/>
  <c r="V233" i="23"/>
  <c r="W233" i="23"/>
  <c r="X233" i="23"/>
  <c r="Y233" i="23"/>
  <c r="C234" i="23"/>
  <c r="D234" i="23"/>
  <c r="E234" i="23"/>
  <c r="F234" i="23"/>
  <c r="G234" i="23"/>
  <c r="H234" i="23"/>
  <c r="I234" i="23"/>
  <c r="J234" i="23"/>
  <c r="K234" i="23"/>
  <c r="L234" i="23"/>
  <c r="M234" i="23"/>
  <c r="N234" i="23"/>
  <c r="O234" i="23"/>
  <c r="P234" i="23"/>
  <c r="Q234" i="23"/>
  <c r="R234" i="23"/>
  <c r="S234" i="23"/>
  <c r="T234" i="23"/>
  <c r="U234" i="23"/>
  <c r="V234" i="23"/>
  <c r="W234" i="23"/>
  <c r="X234" i="23"/>
  <c r="Y234" i="23"/>
  <c r="C235" i="23"/>
  <c r="D235" i="23"/>
  <c r="E235" i="23"/>
  <c r="F235" i="23"/>
  <c r="G235" i="23"/>
  <c r="H235" i="23"/>
  <c r="I235" i="23"/>
  <c r="J235" i="23"/>
  <c r="K235" i="23"/>
  <c r="L235" i="23"/>
  <c r="M235" i="23"/>
  <c r="N235" i="23"/>
  <c r="O235" i="23"/>
  <c r="P235" i="23"/>
  <c r="Q235" i="23"/>
  <c r="R235" i="23"/>
  <c r="S235" i="23"/>
  <c r="T235" i="23"/>
  <c r="U235" i="23"/>
  <c r="V235" i="23"/>
  <c r="W235" i="23"/>
  <c r="X235" i="23"/>
  <c r="Y235" i="23"/>
  <c r="C236" i="23"/>
  <c r="D236" i="23"/>
  <c r="E236" i="23"/>
  <c r="F236" i="23"/>
  <c r="G236" i="23"/>
  <c r="H236" i="23"/>
  <c r="I236" i="23"/>
  <c r="J236" i="23"/>
  <c r="K236" i="23"/>
  <c r="L236" i="23"/>
  <c r="M236" i="23"/>
  <c r="N236" i="23"/>
  <c r="O236" i="23"/>
  <c r="P236" i="23"/>
  <c r="Q236" i="23"/>
  <c r="R236" i="23"/>
  <c r="S236" i="23"/>
  <c r="T236" i="23"/>
  <c r="U236" i="23"/>
  <c r="V236" i="23"/>
  <c r="W236" i="23"/>
  <c r="X236" i="23"/>
  <c r="Y236" i="23"/>
  <c r="C237" i="23"/>
  <c r="D237" i="23"/>
  <c r="E237" i="23"/>
  <c r="F237" i="23"/>
  <c r="G237" i="23"/>
  <c r="H237" i="23"/>
  <c r="I237" i="23"/>
  <c r="J237" i="23"/>
  <c r="K237" i="23"/>
  <c r="L237" i="23"/>
  <c r="M237" i="23"/>
  <c r="N237" i="23"/>
  <c r="O237" i="23"/>
  <c r="P237" i="23"/>
  <c r="Q237" i="23"/>
  <c r="R237" i="23"/>
  <c r="S237" i="23"/>
  <c r="T237" i="23"/>
  <c r="U237" i="23"/>
  <c r="V237" i="23"/>
  <c r="W237" i="23"/>
  <c r="X237" i="23"/>
  <c r="Y237" i="23"/>
  <c r="C238" i="23"/>
  <c r="D238" i="23"/>
  <c r="E238" i="23"/>
  <c r="F238" i="23"/>
  <c r="G238" i="23"/>
  <c r="H238" i="23"/>
  <c r="I238" i="23"/>
  <c r="J238" i="23"/>
  <c r="K238" i="23"/>
  <c r="L238" i="23"/>
  <c r="M238" i="23"/>
  <c r="N238" i="23"/>
  <c r="O238" i="23"/>
  <c r="P238" i="23"/>
  <c r="Q238" i="23"/>
  <c r="R238" i="23"/>
  <c r="S238" i="23"/>
  <c r="T238" i="23"/>
  <c r="U238" i="23"/>
  <c r="V238" i="23"/>
  <c r="W238" i="23"/>
  <c r="X238" i="23"/>
  <c r="Y238" i="23"/>
  <c r="C239" i="23"/>
  <c r="D239" i="23"/>
  <c r="E239" i="23"/>
  <c r="F239" i="23"/>
  <c r="G239" i="23"/>
  <c r="H239" i="23"/>
  <c r="I239" i="23"/>
  <c r="J239" i="23"/>
  <c r="K239" i="23"/>
  <c r="L239" i="23"/>
  <c r="M239" i="23"/>
  <c r="N239" i="23"/>
  <c r="O239" i="23"/>
  <c r="P239" i="23"/>
  <c r="Q239" i="23"/>
  <c r="R239" i="23"/>
  <c r="S239" i="23"/>
  <c r="T239" i="23"/>
  <c r="U239" i="23"/>
  <c r="V239" i="23"/>
  <c r="W239" i="23"/>
  <c r="X239" i="23"/>
  <c r="Y239" i="23"/>
  <c r="C240" i="23"/>
  <c r="D240" i="23"/>
  <c r="E240" i="23"/>
  <c r="F240" i="23"/>
  <c r="G240" i="23"/>
  <c r="H240" i="23"/>
  <c r="I240" i="23"/>
  <c r="J240" i="23"/>
  <c r="K240" i="23"/>
  <c r="L240" i="23"/>
  <c r="M240" i="23"/>
  <c r="N240" i="23"/>
  <c r="O240" i="23"/>
  <c r="P240" i="23"/>
  <c r="Q240" i="23"/>
  <c r="R240" i="23"/>
  <c r="S240" i="23"/>
  <c r="T240" i="23"/>
  <c r="U240" i="23"/>
  <c r="V240" i="23"/>
  <c r="W240" i="23"/>
  <c r="X240" i="23"/>
  <c r="Y240" i="23"/>
  <c r="C241" i="23"/>
  <c r="D241" i="23"/>
  <c r="E241" i="23"/>
  <c r="F241" i="23"/>
  <c r="G241" i="23"/>
  <c r="H241" i="23"/>
  <c r="I241" i="23"/>
  <c r="J241" i="23"/>
  <c r="K241" i="23"/>
  <c r="L241" i="23"/>
  <c r="M241" i="23"/>
  <c r="N241" i="23"/>
  <c r="O241" i="23"/>
  <c r="P241" i="23"/>
  <c r="Q241" i="23"/>
  <c r="R241" i="23"/>
  <c r="S241" i="23"/>
  <c r="T241" i="23"/>
  <c r="U241" i="23"/>
  <c r="V241" i="23"/>
  <c r="W241" i="23"/>
  <c r="X241" i="23"/>
  <c r="Y241" i="23"/>
  <c r="C242" i="23"/>
  <c r="D242" i="23"/>
  <c r="E242" i="23"/>
  <c r="F242" i="23"/>
  <c r="G242" i="23"/>
  <c r="H242" i="23"/>
  <c r="I242" i="23"/>
  <c r="J242" i="23"/>
  <c r="K242" i="23"/>
  <c r="L242" i="23"/>
  <c r="M242" i="23"/>
  <c r="N242" i="23"/>
  <c r="O242" i="23"/>
  <c r="P242" i="23"/>
  <c r="Q242" i="23"/>
  <c r="R242" i="23"/>
  <c r="S242" i="23"/>
  <c r="T242" i="23"/>
  <c r="U242" i="23"/>
  <c r="V242" i="23"/>
  <c r="W242" i="23"/>
  <c r="X242" i="23"/>
  <c r="Y242" i="23"/>
  <c r="C243" i="23"/>
  <c r="D243" i="23"/>
  <c r="E243" i="23"/>
  <c r="F243" i="23"/>
  <c r="G243" i="23"/>
  <c r="H243" i="23"/>
  <c r="I243" i="23"/>
  <c r="J243" i="23"/>
  <c r="K243" i="23"/>
  <c r="L243" i="23"/>
  <c r="M243" i="23"/>
  <c r="N243" i="23"/>
  <c r="O243" i="23"/>
  <c r="P243" i="23"/>
  <c r="Q243" i="23"/>
  <c r="R243" i="23"/>
  <c r="S243" i="23"/>
  <c r="T243" i="23"/>
  <c r="U243" i="23"/>
  <c r="V243" i="23"/>
  <c r="W243" i="23"/>
  <c r="X243" i="23"/>
  <c r="Y243" i="23"/>
  <c r="C244" i="23"/>
  <c r="D244" i="23"/>
  <c r="E244" i="23"/>
  <c r="F244" i="23"/>
  <c r="G244" i="23"/>
  <c r="H244" i="23"/>
  <c r="I244" i="23"/>
  <c r="J244" i="23"/>
  <c r="K244" i="23"/>
  <c r="L244" i="23"/>
  <c r="M244" i="23"/>
  <c r="N244" i="23"/>
  <c r="O244" i="23"/>
  <c r="P244" i="23"/>
  <c r="Q244" i="23"/>
  <c r="R244" i="23"/>
  <c r="S244" i="23"/>
  <c r="T244" i="23"/>
  <c r="U244" i="23"/>
  <c r="V244" i="23"/>
  <c r="W244" i="23"/>
  <c r="X244" i="23"/>
  <c r="Y244" i="23"/>
  <c r="C245" i="23"/>
  <c r="D245" i="23"/>
  <c r="E245" i="23"/>
  <c r="F245" i="23"/>
  <c r="G245" i="23"/>
  <c r="H245" i="23"/>
  <c r="I245" i="23"/>
  <c r="J245" i="23"/>
  <c r="K245" i="23"/>
  <c r="L245" i="23"/>
  <c r="M245" i="23"/>
  <c r="N245" i="23"/>
  <c r="O245" i="23"/>
  <c r="P245" i="23"/>
  <c r="Q245" i="23"/>
  <c r="R245" i="23"/>
  <c r="S245" i="23"/>
  <c r="T245" i="23"/>
  <c r="U245" i="23"/>
  <c r="V245" i="23"/>
  <c r="W245" i="23"/>
  <c r="X245" i="23"/>
  <c r="Y245" i="23"/>
  <c r="C246" i="23"/>
  <c r="D246" i="23"/>
  <c r="E246" i="23"/>
  <c r="F246" i="23"/>
  <c r="G246" i="23"/>
  <c r="H246" i="23"/>
  <c r="I246" i="23"/>
  <c r="J246" i="23"/>
  <c r="K246" i="23"/>
  <c r="L246" i="23"/>
  <c r="M246" i="23"/>
  <c r="N246" i="23"/>
  <c r="O246" i="23"/>
  <c r="P246" i="23"/>
  <c r="Q246" i="23"/>
  <c r="R246" i="23"/>
  <c r="S246" i="23"/>
  <c r="T246" i="23"/>
  <c r="U246" i="23"/>
  <c r="V246" i="23"/>
  <c r="W246" i="23"/>
  <c r="X246" i="23"/>
  <c r="Y246" i="23"/>
  <c r="C247" i="23"/>
  <c r="D247" i="23"/>
  <c r="E247" i="23"/>
  <c r="F247" i="23"/>
  <c r="G247" i="23"/>
  <c r="H247" i="23"/>
  <c r="I247" i="23"/>
  <c r="J247" i="23"/>
  <c r="K247" i="23"/>
  <c r="L247" i="23"/>
  <c r="M247" i="23"/>
  <c r="N247" i="23"/>
  <c r="O247" i="23"/>
  <c r="P247" i="23"/>
  <c r="Q247" i="23"/>
  <c r="R247" i="23"/>
  <c r="S247" i="23"/>
  <c r="T247" i="23"/>
  <c r="U247" i="23"/>
  <c r="V247" i="23"/>
  <c r="W247" i="23"/>
  <c r="X247" i="23"/>
  <c r="Y247" i="23"/>
  <c r="C248" i="23"/>
  <c r="D248" i="23"/>
  <c r="E248" i="23"/>
  <c r="F248" i="23"/>
  <c r="G248" i="23"/>
  <c r="H248" i="23"/>
  <c r="I248" i="23"/>
  <c r="J248" i="23"/>
  <c r="K248" i="23"/>
  <c r="L248" i="23"/>
  <c r="M248" i="23"/>
  <c r="N248" i="23"/>
  <c r="O248" i="23"/>
  <c r="P248" i="23"/>
  <c r="Q248" i="23"/>
  <c r="R248" i="23"/>
  <c r="S248" i="23"/>
  <c r="T248" i="23"/>
  <c r="U248" i="23"/>
  <c r="V248" i="23"/>
  <c r="W248" i="23"/>
  <c r="X248" i="23"/>
  <c r="Y248" i="23"/>
  <c r="C249" i="23"/>
  <c r="D249" i="23"/>
  <c r="E249" i="23"/>
  <c r="F249" i="23"/>
  <c r="G249" i="23"/>
  <c r="H249" i="23"/>
  <c r="I249" i="23"/>
  <c r="J249" i="23"/>
  <c r="K249" i="23"/>
  <c r="L249" i="23"/>
  <c r="M249" i="23"/>
  <c r="N249" i="23"/>
  <c r="O249" i="23"/>
  <c r="P249" i="23"/>
  <c r="Q249" i="23"/>
  <c r="R249" i="23"/>
  <c r="S249" i="23"/>
  <c r="T249" i="23"/>
  <c r="U249" i="23"/>
  <c r="V249" i="23"/>
  <c r="W249" i="23"/>
  <c r="X249" i="23"/>
  <c r="Y249" i="23"/>
  <c r="C250" i="23"/>
  <c r="D250" i="23"/>
  <c r="E250" i="23"/>
  <c r="F250" i="23"/>
  <c r="G250" i="23"/>
  <c r="H250" i="23"/>
  <c r="I250" i="23"/>
  <c r="J250" i="23"/>
  <c r="K250" i="23"/>
  <c r="L250" i="23"/>
  <c r="M250" i="23"/>
  <c r="N250" i="23"/>
  <c r="O250" i="23"/>
  <c r="P250" i="23"/>
  <c r="Q250" i="23"/>
  <c r="R250" i="23"/>
  <c r="S250" i="23"/>
  <c r="T250" i="23"/>
  <c r="U250" i="23"/>
  <c r="V250" i="23"/>
  <c r="W250" i="23"/>
  <c r="X250" i="23"/>
  <c r="Y250" i="23"/>
  <c r="C251" i="23"/>
  <c r="D251" i="23"/>
  <c r="E251" i="23"/>
  <c r="F251" i="23"/>
  <c r="G251" i="23"/>
  <c r="H251" i="23"/>
  <c r="I251" i="23"/>
  <c r="J251" i="23"/>
  <c r="K251" i="23"/>
  <c r="L251" i="23"/>
  <c r="M251" i="23"/>
  <c r="N251" i="23"/>
  <c r="O251" i="23"/>
  <c r="P251" i="23"/>
  <c r="Q251" i="23"/>
  <c r="R251" i="23"/>
  <c r="S251" i="23"/>
  <c r="T251" i="23"/>
  <c r="U251" i="23"/>
  <c r="V251" i="23"/>
  <c r="W251" i="23"/>
  <c r="X251" i="23"/>
  <c r="Y251" i="23"/>
  <c r="C252" i="23"/>
  <c r="D252" i="23"/>
  <c r="E252" i="23"/>
  <c r="F252" i="23"/>
  <c r="G252" i="23"/>
  <c r="H252" i="23"/>
  <c r="I252" i="23"/>
  <c r="J252" i="23"/>
  <c r="K252" i="23"/>
  <c r="L252" i="23"/>
  <c r="M252" i="23"/>
  <c r="N252" i="23"/>
  <c r="O252" i="23"/>
  <c r="P252" i="23"/>
  <c r="Q252" i="23"/>
  <c r="R252" i="23"/>
  <c r="S252" i="23"/>
  <c r="T252" i="23"/>
  <c r="U252" i="23"/>
  <c r="V252" i="23"/>
  <c r="W252" i="23"/>
  <c r="X252" i="23"/>
  <c r="Y252" i="23"/>
  <c r="C253" i="23"/>
  <c r="D253" i="23"/>
  <c r="E253" i="23"/>
  <c r="F253" i="23"/>
  <c r="G253" i="23"/>
  <c r="H253" i="23"/>
  <c r="I253" i="23"/>
  <c r="J253" i="23"/>
  <c r="K253" i="23"/>
  <c r="L253" i="23"/>
  <c r="M253" i="23"/>
  <c r="N253" i="23"/>
  <c r="O253" i="23"/>
  <c r="P253" i="23"/>
  <c r="Q253" i="23"/>
  <c r="R253" i="23"/>
  <c r="S253" i="23"/>
  <c r="T253" i="23"/>
  <c r="U253" i="23"/>
  <c r="V253" i="23"/>
  <c r="W253" i="23"/>
  <c r="X253" i="23"/>
  <c r="Y253" i="23"/>
  <c r="C254" i="23"/>
  <c r="D254" i="23"/>
  <c r="E254" i="23"/>
  <c r="F254" i="23"/>
  <c r="G254" i="23"/>
  <c r="H254" i="23"/>
  <c r="I254" i="23"/>
  <c r="J254" i="23"/>
  <c r="K254" i="23"/>
  <c r="L254" i="23"/>
  <c r="M254" i="23"/>
  <c r="N254" i="23"/>
  <c r="O254" i="23"/>
  <c r="P254" i="23"/>
  <c r="Q254" i="23"/>
  <c r="R254" i="23"/>
  <c r="S254" i="23"/>
  <c r="T254" i="23"/>
  <c r="U254" i="23"/>
  <c r="V254" i="23"/>
  <c r="W254" i="23"/>
  <c r="X254" i="23"/>
  <c r="Y254" i="23"/>
  <c r="C255" i="23"/>
  <c r="D255" i="23"/>
  <c r="E255" i="23"/>
  <c r="F255" i="23"/>
  <c r="G255" i="23"/>
  <c r="H255" i="23"/>
  <c r="I255" i="23"/>
  <c r="J255" i="23"/>
  <c r="K255" i="23"/>
  <c r="L255" i="23"/>
  <c r="M255" i="23"/>
  <c r="N255" i="23"/>
  <c r="O255" i="23"/>
  <c r="P255" i="23"/>
  <c r="Q255" i="23"/>
  <c r="R255" i="23"/>
  <c r="S255" i="23"/>
  <c r="T255" i="23"/>
  <c r="U255" i="23"/>
  <c r="V255" i="23"/>
  <c r="W255" i="23"/>
  <c r="X255" i="23"/>
  <c r="Y255" i="23"/>
  <c r="C256" i="23"/>
  <c r="D256" i="23"/>
  <c r="E256" i="23"/>
  <c r="F256" i="23"/>
  <c r="G256" i="23"/>
  <c r="H256" i="23"/>
  <c r="I256" i="23"/>
  <c r="J256" i="23"/>
  <c r="K256" i="23"/>
  <c r="L256" i="23"/>
  <c r="M256" i="23"/>
  <c r="N256" i="23"/>
  <c r="O256" i="23"/>
  <c r="P256" i="23"/>
  <c r="Q256" i="23"/>
  <c r="R256" i="23"/>
  <c r="S256" i="23"/>
  <c r="T256" i="23"/>
  <c r="U256" i="23"/>
  <c r="V256" i="23"/>
  <c r="W256" i="23"/>
  <c r="X256" i="23"/>
  <c r="Y256" i="23"/>
  <c r="C257" i="23"/>
  <c r="D257" i="23"/>
  <c r="E257" i="23"/>
  <c r="F257" i="23"/>
  <c r="G257" i="23"/>
  <c r="H257" i="23"/>
  <c r="I257" i="23"/>
  <c r="J257" i="23"/>
  <c r="K257" i="23"/>
  <c r="L257" i="23"/>
  <c r="M257" i="23"/>
  <c r="N257" i="23"/>
  <c r="O257" i="23"/>
  <c r="P257" i="23"/>
  <c r="Q257" i="23"/>
  <c r="R257" i="23"/>
  <c r="S257" i="23"/>
  <c r="T257" i="23"/>
  <c r="U257" i="23"/>
  <c r="V257" i="23"/>
  <c r="W257" i="23"/>
  <c r="X257" i="23"/>
  <c r="Y257" i="23"/>
  <c r="C258" i="23"/>
  <c r="D258" i="23"/>
  <c r="E258" i="23"/>
  <c r="F258" i="23"/>
  <c r="G258" i="23"/>
  <c r="H258" i="23"/>
  <c r="I258" i="23"/>
  <c r="J258" i="23"/>
  <c r="K258" i="23"/>
  <c r="L258" i="23"/>
  <c r="M258" i="23"/>
  <c r="N258" i="23"/>
  <c r="O258" i="23"/>
  <c r="P258" i="23"/>
  <c r="Q258" i="23"/>
  <c r="R258" i="23"/>
  <c r="S258" i="23"/>
  <c r="T258" i="23"/>
  <c r="U258" i="23"/>
  <c r="V258" i="23"/>
  <c r="W258" i="23"/>
  <c r="X258" i="23"/>
  <c r="Y258" i="23"/>
  <c r="C259" i="23"/>
  <c r="D259" i="23"/>
  <c r="E259" i="23"/>
  <c r="F259" i="23"/>
  <c r="G259" i="23"/>
  <c r="H259" i="23"/>
  <c r="I259" i="23"/>
  <c r="J259" i="23"/>
  <c r="K259" i="23"/>
  <c r="L259" i="23"/>
  <c r="M259" i="23"/>
  <c r="N259" i="23"/>
  <c r="O259" i="23"/>
  <c r="P259" i="23"/>
  <c r="Q259" i="23"/>
  <c r="R259" i="23"/>
  <c r="S259" i="23"/>
  <c r="T259" i="23"/>
  <c r="U259" i="23"/>
  <c r="V259" i="23"/>
  <c r="W259" i="23"/>
  <c r="X259" i="23"/>
  <c r="Y259" i="23"/>
  <c r="C260" i="23"/>
  <c r="D260" i="23"/>
  <c r="E260" i="23"/>
  <c r="F260" i="23"/>
  <c r="G260" i="23"/>
  <c r="H260" i="23"/>
  <c r="I260" i="23"/>
  <c r="J260" i="23"/>
  <c r="K260" i="23"/>
  <c r="L260" i="23"/>
  <c r="M260" i="23"/>
  <c r="N260" i="23"/>
  <c r="O260" i="23"/>
  <c r="P260" i="23"/>
  <c r="Q260" i="23"/>
  <c r="R260" i="23"/>
  <c r="S260" i="23"/>
  <c r="T260" i="23"/>
  <c r="U260" i="23"/>
  <c r="V260" i="23"/>
  <c r="W260" i="23"/>
  <c r="X260" i="23"/>
  <c r="Y260" i="23"/>
  <c r="C261" i="23"/>
  <c r="D261" i="23"/>
  <c r="E261" i="23"/>
  <c r="F261" i="23"/>
  <c r="G261" i="23"/>
  <c r="H261" i="23"/>
  <c r="I261" i="23"/>
  <c r="J261" i="23"/>
  <c r="K261" i="23"/>
  <c r="L261" i="23"/>
  <c r="M261" i="23"/>
  <c r="N261" i="23"/>
  <c r="O261" i="23"/>
  <c r="P261" i="23"/>
  <c r="Q261" i="23"/>
  <c r="R261" i="23"/>
  <c r="S261" i="23"/>
  <c r="T261" i="23"/>
  <c r="U261" i="23"/>
  <c r="V261" i="23"/>
  <c r="W261" i="23"/>
  <c r="X261" i="23"/>
  <c r="Y261" i="23"/>
  <c r="C262" i="23"/>
  <c r="D262" i="23"/>
  <c r="E262" i="23"/>
  <c r="F262" i="23"/>
  <c r="G262" i="23"/>
  <c r="H262" i="23"/>
  <c r="I262" i="23"/>
  <c r="J262" i="23"/>
  <c r="K262" i="23"/>
  <c r="L262" i="23"/>
  <c r="M262" i="23"/>
  <c r="N262" i="23"/>
  <c r="O262" i="23"/>
  <c r="P262" i="23"/>
  <c r="Q262" i="23"/>
  <c r="R262" i="23"/>
  <c r="S262" i="23"/>
  <c r="T262" i="23"/>
  <c r="U262" i="23"/>
  <c r="V262" i="23"/>
  <c r="W262" i="23"/>
  <c r="X262" i="23"/>
  <c r="Y262" i="23"/>
  <c r="C263" i="23"/>
  <c r="D263" i="23"/>
  <c r="E263" i="23"/>
  <c r="F263" i="23"/>
  <c r="G263" i="23"/>
  <c r="H263" i="23"/>
  <c r="I263" i="23"/>
  <c r="J263" i="23"/>
  <c r="K263" i="23"/>
  <c r="L263" i="23"/>
  <c r="M263" i="23"/>
  <c r="N263" i="23"/>
  <c r="O263" i="23"/>
  <c r="P263" i="23"/>
  <c r="Q263" i="23"/>
  <c r="R263" i="23"/>
  <c r="S263" i="23"/>
  <c r="T263" i="23"/>
  <c r="U263" i="23"/>
  <c r="V263" i="23"/>
  <c r="W263" i="23"/>
  <c r="X263" i="23"/>
  <c r="Y263" i="23"/>
  <c r="C264" i="23"/>
  <c r="D264" i="23"/>
  <c r="E264" i="23"/>
  <c r="F264" i="23"/>
  <c r="G264" i="23"/>
  <c r="H264" i="23"/>
  <c r="I264" i="23"/>
  <c r="J264" i="23"/>
  <c r="K264" i="23"/>
  <c r="L264" i="23"/>
  <c r="M264" i="23"/>
  <c r="N264" i="23"/>
  <c r="O264" i="23"/>
  <c r="P264" i="23"/>
  <c r="Q264" i="23"/>
  <c r="R264" i="23"/>
  <c r="S264" i="23"/>
  <c r="T264" i="23"/>
  <c r="U264" i="23"/>
  <c r="V264" i="23"/>
  <c r="W264" i="23"/>
  <c r="X264" i="23"/>
  <c r="Y264" i="23"/>
  <c r="C265" i="23"/>
  <c r="D265" i="23"/>
  <c r="E265" i="23"/>
  <c r="F265" i="23"/>
  <c r="G265" i="23"/>
  <c r="H265" i="23"/>
  <c r="I265" i="23"/>
  <c r="J265" i="23"/>
  <c r="K265" i="23"/>
  <c r="L265" i="23"/>
  <c r="M265" i="23"/>
  <c r="N265" i="23"/>
  <c r="O265" i="23"/>
  <c r="P265" i="23"/>
  <c r="Q265" i="23"/>
  <c r="R265" i="23"/>
  <c r="S265" i="23"/>
  <c r="T265" i="23"/>
  <c r="U265" i="23"/>
  <c r="V265" i="23"/>
  <c r="W265" i="23"/>
  <c r="X265" i="23"/>
  <c r="Y265" i="23"/>
  <c r="C266" i="23"/>
  <c r="D266" i="23"/>
  <c r="E266" i="23"/>
  <c r="F266" i="23"/>
  <c r="G266" i="23"/>
  <c r="H266" i="23"/>
  <c r="I266" i="23"/>
  <c r="J266" i="23"/>
  <c r="K266" i="23"/>
  <c r="L266" i="23"/>
  <c r="M266" i="23"/>
  <c r="N266" i="23"/>
  <c r="O266" i="23"/>
  <c r="P266" i="23"/>
  <c r="Q266" i="23"/>
  <c r="R266" i="23"/>
  <c r="S266" i="23"/>
  <c r="T266" i="23"/>
  <c r="U266" i="23"/>
  <c r="V266" i="23"/>
  <c r="W266" i="23"/>
  <c r="X266" i="23"/>
  <c r="Y266" i="23"/>
  <c r="C267" i="23"/>
  <c r="D267" i="23"/>
  <c r="E267" i="23"/>
  <c r="F267" i="23"/>
  <c r="G267" i="23"/>
  <c r="H267" i="23"/>
  <c r="I267" i="23"/>
  <c r="J267" i="23"/>
  <c r="K267" i="23"/>
  <c r="L267" i="23"/>
  <c r="M267" i="23"/>
  <c r="N267" i="23"/>
  <c r="O267" i="23"/>
  <c r="P267" i="23"/>
  <c r="Q267" i="23"/>
  <c r="R267" i="23"/>
  <c r="S267" i="23"/>
  <c r="T267" i="23"/>
  <c r="U267" i="23"/>
  <c r="V267" i="23"/>
  <c r="W267" i="23"/>
  <c r="X267" i="23"/>
  <c r="Y267" i="23"/>
  <c r="C268" i="23"/>
  <c r="D268" i="23"/>
  <c r="E268" i="23"/>
  <c r="F268" i="23"/>
  <c r="G268" i="23"/>
  <c r="H268" i="23"/>
  <c r="I268" i="23"/>
  <c r="J268" i="23"/>
  <c r="K268" i="23"/>
  <c r="L268" i="23"/>
  <c r="M268" i="23"/>
  <c r="N268" i="23"/>
  <c r="O268" i="23"/>
  <c r="P268" i="23"/>
  <c r="Q268" i="23"/>
  <c r="R268" i="23"/>
  <c r="S268" i="23"/>
  <c r="T268" i="23"/>
  <c r="U268" i="23"/>
  <c r="V268" i="23"/>
  <c r="W268" i="23"/>
  <c r="X268" i="23"/>
  <c r="Y268" i="23"/>
  <c r="C269" i="23"/>
  <c r="D269" i="23"/>
  <c r="E269" i="23"/>
  <c r="F269" i="23"/>
  <c r="G269" i="23"/>
  <c r="H269" i="23"/>
  <c r="I269" i="23"/>
  <c r="J269" i="23"/>
  <c r="K269" i="23"/>
  <c r="L269" i="23"/>
  <c r="M269" i="23"/>
  <c r="N269" i="23"/>
  <c r="O269" i="23"/>
  <c r="P269" i="23"/>
  <c r="Q269" i="23"/>
  <c r="R269" i="23"/>
  <c r="S269" i="23"/>
  <c r="T269" i="23"/>
  <c r="U269" i="23"/>
  <c r="V269" i="23"/>
  <c r="W269" i="23"/>
  <c r="X269" i="23"/>
  <c r="Y269" i="23"/>
  <c r="C270" i="23"/>
  <c r="D270" i="23"/>
  <c r="E270" i="23"/>
  <c r="F270" i="23"/>
  <c r="G270" i="23"/>
  <c r="H270" i="23"/>
  <c r="I270" i="23"/>
  <c r="J270" i="23"/>
  <c r="K270" i="23"/>
  <c r="L270" i="23"/>
  <c r="M270" i="23"/>
  <c r="N270" i="23"/>
  <c r="O270" i="23"/>
  <c r="P270" i="23"/>
  <c r="Q270" i="23"/>
  <c r="R270" i="23"/>
  <c r="S270" i="23"/>
  <c r="T270" i="23"/>
  <c r="U270" i="23"/>
  <c r="V270" i="23"/>
  <c r="W270" i="23"/>
  <c r="X270" i="23"/>
  <c r="Y270" i="23"/>
  <c r="C271" i="23"/>
  <c r="D271" i="23"/>
  <c r="E271" i="23"/>
  <c r="F271" i="23"/>
  <c r="G271" i="23"/>
  <c r="H271" i="23"/>
  <c r="I271" i="23"/>
  <c r="J271" i="23"/>
  <c r="K271" i="23"/>
  <c r="L271" i="23"/>
  <c r="M271" i="23"/>
  <c r="N271" i="23"/>
  <c r="O271" i="23"/>
  <c r="P271" i="23"/>
  <c r="Q271" i="23"/>
  <c r="R271" i="23"/>
  <c r="S271" i="23"/>
  <c r="T271" i="23"/>
  <c r="U271" i="23"/>
  <c r="V271" i="23"/>
  <c r="W271" i="23"/>
  <c r="X271" i="23"/>
  <c r="Y271" i="23"/>
  <c r="C272" i="23"/>
  <c r="D272" i="23"/>
  <c r="E272" i="23"/>
  <c r="F272" i="23"/>
  <c r="G272" i="23"/>
  <c r="H272" i="23"/>
  <c r="I272" i="23"/>
  <c r="J272" i="23"/>
  <c r="K272" i="23"/>
  <c r="L272" i="23"/>
  <c r="M272" i="23"/>
  <c r="N272" i="23"/>
  <c r="O272" i="23"/>
  <c r="P272" i="23"/>
  <c r="Q272" i="23"/>
  <c r="R272" i="23"/>
  <c r="S272" i="23"/>
  <c r="T272" i="23"/>
  <c r="U272" i="23"/>
  <c r="V272" i="23"/>
  <c r="W272" i="23"/>
  <c r="X272" i="23"/>
  <c r="Y272" i="23"/>
  <c r="C273" i="23"/>
  <c r="D273" i="23"/>
  <c r="E273" i="23"/>
  <c r="F273" i="23"/>
  <c r="G273" i="23"/>
  <c r="H273" i="23"/>
  <c r="I273" i="23"/>
  <c r="J273" i="23"/>
  <c r="K273" i="23"/>
  <c r="L273" i="23"/>
  <c r="M273" i="23"/>
  <c r="N273" i="23"/>
  <c r="O273" i="23"/>
  <c r="P273" i="23"/>
  <c r="Q273" i="23"/>
  <c r="R273" i="23"/>
  <c r="S273" i="23"/>
  <c r="T273" i="23"/>
  <c r="U273" i="23"/>
  <c r="V273" i="23"/>
  <c r="W273" i="23"/>
  <c r="X273" i="23"/>
  <c r="Y273" i="23"/>
  <c r="C274" i="23"/>
  <c r="D274" i="23"/>
  <c r="E274" i="23"/>
  <c r="F274" i="23"/>
  <c r="G274" i="23"/>
  <c r="H274" i="23"/>
  <c r="I274" i="23"/>
  <c r="J274" i="23"/>
  <c r="K274" i="23"/>
  <c r="L274" i="23"/>
  <c r="M274" i="23"/>
  <c r="N274" i="23"/>
  <c r="O274" i="23"/>
  <c r="P274" i="23"/>
  <c r="Q274" i="23"/>
  <c r="R274" i="23"/>
  <c r="S274" i="23"/>
  <c r="T274" i="23"/>
  <c r="U274" i="23"/>
  <c r="V274" i="23"/>
  <c r="W274" i="23"/>
  <c r="X274" i="23"/>
  <c r="Y274" i="23"/>
  <c r="C275" i="23"/>
  <c r="D275" i="23"/>
  <c r="E275" i="23"/>
  <c r="F275" i="23"/>
  <c r="G275" i="23"/>
  <c r="H275" i="23"/>
  <c r="I275" i="23"/>
  <c r="J275" i="23"/>
  <c r="K275" i="23"/>
  <c r="L275" i="23"/>
  <c r="M275" i="23"/>
  <c r="N275" i="23"/>
  <c r="O275" i="23"/>
  <c r="P275" i="23"/>
  <c r="Q275" i="23"/>
  <c r="R275" i="23"/>
  <c r="S275" i="23"/>
  <c r="T275" i="23"/>
  <c r="U275" i="23"/>
  <c r="V275" i="23"/>
  <c r="W275" i="23"/>
  <c r="X275" i="23"/>
  <c r="Y275" i="23"/>
  <c r="C276" i="23"/>
  <c r="D276" i="23"/>
  <c r="E276" i="23"/>
  <c r="F276" i="23"/>
  <c r="G276" i="23"/>
  <c r="H276" i="23"/>
  <c r="I276" i="23"/>
  <c r="J276" i="23"/>
  <c r="K276" i="23"/>
  <c r="L276" i="23"/>
  <c r="M276" i="23"/>
  <c r="N276" i="23"/>
  <c r="O276" i="23"/>
  <c r="P276" i="23"/>
  <c r="Q276" i="23"/>
  <c r="R276" i="23"/>
  <c r="S276" i="23"/>
  <c r="T276" i="23"/>
  <c r="U276" i="23"/>
  <c r="V276" i="23"/>
  <c r="W276" i="23"/>
  <c r="X276" i="23"/>
  <c r="Y276" i="23"/>
  <c r="C277" i="23"/>
  <c r="D277" i="23"/>
  <c r="E277" i="23"/>
  <c r="F277" i="23"/>
  <c r="G277" i="23"/>
  <c r="H277" i="23"/>
  <c r="I277" i="23"/>
  <c r="J277" i="23"/>
  <c r="K277" i="23"/>
  <c r="L277" i="23"/>
  <c r="M277" i="23"/>
  <c r="N277" i="23"/>
  <c r="O277" i="23"/>
  <c r="P277" i="23"/>
  <c r="Q277" i="23"/>
  <c r="R277" i="23"/>
  <c r="S277" i="23"/>
  <c r="T277" i="23"/>
  <c r="U277" i="23"/>
  <c r="V277" i="23"/>
  <c r="W277" i="23"/>
  <c r="X277" i="23"/>
  <c r="Y277" i="23"/>
  <c r="C278" i="23"/>
  <c r="D278" i="23"/>
  <c r="E278" i="23"/>
  <c r="F278" i="23"/>
  <c r="G278" i="23"/>
  <c r="H278" i="23"/>
  <c r="I278" i="23"/>
  <c r="J278" i="23"/>
  <c r="K278" i="23"/>
  <c r="L278" i="23"/>
  <c r="M278" i="23"/>
  <c r="N278" i="23"/>
  <c r="O278" i="23"/>
  <c r="P278" i="23"/>
  <c r="Q278" i="23"/>
  <c r="R278" i="23"/>
  <c r="S278" i="23"/>
  <c r="T278" i="23"/>
  <c r="U278" i="23"/>
  <c r="V278" i="23"/>
  <c r="W278" i="23"/>
  <c r="X278" i="23"/>
  <c r="Y278" i="23"/>
  <c r="C279" i="23"/>
  <c r="D279" i="23"/>
  <c r="E279" i="23"/>
  <c r="F279" i="23"/>
  <c r="G279" i="23"/>
  <c r="H279" i="23"/>
  <c r="I279" i="23"/>
  <c r="J279" i="23"/>
  <c r="K279" i="23"/>
  <c r="L279" i="23"/>
  <c r="M279" i="23"/>
  <c r="N279" i="23"/>
  <c r="O279" i="23"/>
  <c r="P279" i="23"/>
  <c r="Q279" i="23"/>
  <c r="R279" i="23"/>
  <c r="S279" i="23"/>
  <c r="T279" i="23"/>
  <c r="U279" i="23"/>
  <c r="V279" i="23"/>
  <c r="W279" i="23"/>
  <c r="X279" i="23"/>
  <c r="Y279" i="23"/>
  <c r="C280" i="23"/>
  <c r="D280" i="23"/>
  <c r="E280" i="23"/>
  <c r="F280" i="23"/>
  <c r="G280" i="23"/>
  <c r="H280" i="23"/>
  <c r="I280" i="23"/>
  <c r="J280" i="23"/>
  <c r="K280" i="23"/>
  <c r="L280" i="23"/>
  <c r="M280" i="23"/>
  <c r="N280" i="23"/>
  <c r="O280" i="23"/>
  <c r="P280" i="23"/>
  <c r="Q280" i="23"/>
  <c r="R280" i="23"/>
  <c r="S280" i="23"/>
  <c r="T280" i="23"/>
  <c r="U280" i="23"/>
  <c r="V280" i="23"/>
  <c r="W280" i="23"/>
  <c r="X280" i="23"/>
  <c r="Y280" i="23"/>
  <c r="C281" i="23"/>
  <c r="D281" i="23"/>
  <c r="E281" i="23"/>
  <c r="F281" i="23"/>
  <c r="G281" i="23"/>
  <c r="H281" i="23"/>
  <c r="I281" i="23"/>
  <c r="J281" i="23"/>
  <c r="K281" i="23"/>
  <c r="L281" i="23"/>
  <c r="M281" i="23"/>
  <c r="N281" i="23"/>
  <c r="O281" i="23"/>
  <c r="P281" i="23"/>
  <c r="Q281" i="23"/>
  <c r="R281" i="23"/>
  <c r="S281" i="23"/>
  <c r="T281" i="23"/>
  <c r="U281" i="23"/>
  <c r="V281" i="23"/>
  <c r="W281" i="23"/>
  <c r="X281" i="23"/>
  <c r="Y281" i="23"/>
  <c r="C282" i="23"/>
  <c r="D282" i="23"/>
  <c r="E282" i="23"/>
  <c r="F282" i="23"/>
  <c r="G282" i="23"/>
  <c r="H282" i="23"/>
  <c r="I282" i="23"/>
  <c r="J282" i="23"/>
  <c r="K282" i="23"/>
  <c r="L282" i="23"/>
  <c r="M282" i="23"/>
  <c r="N282" i="23"/>
  <c r="O282" i="23"/>
  <c r="P282" i="23"/>
  <c r="Q282" i="23"/>
  <c r="R282" i="23"/>
  <c r="S282" i="23"/>
  <c r="T282" i="23"/>
  <c r="U282" i="23"/>
  <c r="V282" i="23"/>
  <c r="W282" i="23"/>
  <c r="X282" i="23"/>
  <c r="Y282" i="23"/>
  <c r="C283" i="23"/>
  <c r="D283" i="23"/>
  <c r="E283" i="23"/>
  <c r="F283" i="23"/>
  <c r="G283" i="23"/>
  <c r="H283" i="23"/>
  <c r="I283" i="23"/>
  <c r="J283" i="23"/>
  <c r="K283" i="23"/>
  <c r="L283" i="23"/>
  <c r="M283" i="23"/>
  <c r="N283" i="23"/>
  <c r="O283" i="23"/>
  <c r="P283" i="23"/>
  <c r="Q283" i="23"/>
  <c r="R283" i="23"/>
  <c r="S283" i="23"/>
  <c r="T283" i="23"/>
  <c r="U283" i="23"/>
  <c r="V283" i="23"/>
  <c r="W283" i="23"/>
  <c r="X283" i="23"/>
  <c r="Y283" i="23"/>
  <c r="C284" i="23"/>
  <c r="D284" i="23"/>
  <c r="E284" i="23"/>
  <c r="F284" i="23"/>
  <c r="G284" i="23"/>
  <c r="H284" i="23"/>
  <c r="I284" i="23"/>
  <c r="J284" i="23"/>
  <c r="K284" i="23"/>
  <c r="L284" i="23"/>
  <c r="M284" i="23"/>
  <c r="N284" i="23"/>
  <c r="O284" i="23"/>
  <c r="P284" i="23"/>
  <c r="Q284" i="23"/>
  <c r="R284" i="23"/>
  <c r="S284" i="23"/>
  <c r="T284" i="23"/>
  <c r="U284" i="23"/>
  <c r="V284" i="23"/>
  <c r="W284" i="23"/>
  <c r="X284" i="23"/>
  <c r="Y284" i="23"/>
  <c r="C285" i="23"/>
  <c r="D285" i="23"/>
  <c r="E285" i="23"/>
  <c r="F285" i="23"/>
  <c r="G285" i="23"/>
  <c r="H285" i="23"/>
  <c r="I285" i="23"/>
  <c r="J285" i="23"/>
  <c r="K285" i="23"/>
  <c r="L285" i="23"/>
  <c r="M285" i="23"/>
  <c r="N285" i="23"/>
  <c r="O285" i="23"/>
  <c r="P285" i="23"/>
  <c r="Q285" i="23"/>
  <c r="R285" i="23"/>
  <c r="S285" i="23"/>
  <c r="T285" i="23"/>
  <c r="U285" i="23"/>
  <c r="V285" i="23"/>
  <c r="W285" i="23"/>
  <c r="X285" i="23"/>
  <c r="Y285" i="23"/>
  <c r="C286" i="23"/>
  <c r="D286" i="23"/>
  <c r="E286" i="23"/>
  <c r="F286" i="23"/>
  <c r="G286" i="23"/>
  <c r="H286" i="23"/>
  <c r="I286" i="23"/>
  <c r="J286" i="23"/>
  <c r="K286" i="23"/>
  <c r="L286" i="23"/>
  <c r="M286" i="23"/>
  <c r="N286" i="23"/>
  <c r="O286" i="23"/>
  <c r="P286" i="23"/>
  <c r="Q286" i="23"/>
  <c r="R286" i="23"/>
  <c r="S286" i="23"/>
  <c r="T286" i="23"/>
  <c r="U286" i="23"/>
  <c r="V286" i="23"/>
  <c r="W286" i="23"/>
  <c r="X286" i="23"/>
  <c r="Y286" i="23"/>
  <c r="C287" i="23"/>
  <c r="D287" i="23"/>
  <c r="E287" i="23"/>
  <c r="F287" i="23"/>
  <c r="G287" i="23"/>
  <c r="H287" i="23"/>
  <c r="I287" i="23"/>
  <c r="J287" i="23"/>
  <c r="K287" i="23"/>
  <c r="L287" i="23"/>
  <c r="M287" i="23"/>
  <c r="N287" i="23"/>
  <c r="O287" i="23"/>
  <c r="P287" i="23"/>
  <c r="Q287" i="23"/>
  <c r="R287" i="23"/>
  <c r="S287" i="23"/>
  <c r="T287" i="23"/>
  <c r="U287" i="23"/>
  <c r="V287" i="23"/>
  <c r="W287" i="23"/>
  <c r="X287" i="23"/>
  <c r="Y287" i="23"/>
  <c r="C288" i="23"/>
  <c r="D288" i="23"/>
  <c r="E288" i="23"/>
  <c r="F288" i="23"/>
  <c r="G288" i="23"/>
  <c r="H288" i="23"/>
  <c r="I288" i="23"/>
  <c r="J288" i="23"/>
  <c r="K288" i="23"/>
  <c r="L288" i="23"/>
  <c r="M288" i="23"/>
  <c r="N288" i="23"/>
  <c r="O288" i="23"/>
  <c r="P288" i="23"/>
  <c r="Q288" i="23"/>
  <c r="R288" i="23"/>
  <c r="S288" i="23"/>
  <c r="T288" i="23"/>
  <c r="U288" i="23"/>
  <c r="V288" i="23"/>
  <c r="W288" i="23"/>
  <c r="X288" i="23"/>
  <c r="Y288" i="23"/>
  <c r="C289" i="23"/>
  <c r="D289" i="23"/>
  <c r="E289" i="23"/>
  <c r="F289" i="23"/>
  <c r="G289" i="23"/>
  <c r="H289" i="23"/>
  <c r="I289" i="23"/>
  <c r="J289" i="23"/>
  <c r="K289" i="23"/>
  <c r="L289" i="23"/>
  <c r="M289" i="23"/>
  <c r="N289" i="23"/>
  <c r="O289" i="23"/>
  <c r="P289" i="23"/>
  <c r="Q289" i="23"/>
  <c r="R289" i="23"/>
  <c r="S289" i="23"/>
  <c r="T289" i="23"/>
  <c r="U289" i="23"/>
  <c r="V289" i="23"/>
  <c r="W289" i="23"/>
  <c r="X289" i="23"/>
  <c r="Y289" i="23"/>
  <c r="C290" i="23"/>
  <c r="D290" i="23"/>
  <c r="E290" i="23"/>
  <c r="F290" i="23"/>
  <c r="G290" i="23"/>
  <c r="H290" i="23"/>
  <c r="I290" i="23"/>
  <c r="J290" i="23"/>
  <c r="K290" i="23"/>
  <c r="L290" i="23"/>
  <c r="M290" i="23"/>
  <c r="N290" i="23"/>
  <c r="O290" i="23"/>
  <c r="P290" i="23"/>
  <c r="Q290" i="23"/>
  <c r="R290" i="23"/>
  <c r="S290" i="23"/>
  <c r="T290" i="23"/>
  <c r="U290" i="23"/>
  <c r="V290" i="23"/>
  <c r="W290" i="23"/>
  <c r="X290" i="23"/>
  <c r="Y290" i="23"/>
  <c r="C291" i="23"/>
  <c r="D291" i="23"/>
  <c r="E291" i="23"/>
  <c r="F291" i="23"/>
  <c r="G291" i="23"/>
  <c r="H291" i="23"/>
  <c r="I291" i="23"/>
  <c r="J291" i="23"/>
  <c r="K291" i="23"/>
  <c r="L291" i="23"/>
  <c r="M291" i="23"/>
  <c r="N291" i="23"/>
  <c r="O291" i="23"/>
  <c r="P291" i="23"/>
  <c r="Q291" i="23"/>
  <c r="R291" i="23"/>
  <c r="S291" i="23"/>
  <c r="T291" i="23"/>
  <c r="U291" i="23"/>
  <c r="V291" i="23"/>
  <c r="W291" i="23"/>
  <c r="X291" i="23"/>
  <c r="Y291" i="23"/>
  <c r="C292" i="23"/>
  <c r="D292" i="23"/>
  <c r="E292" i="23"/>
  <c r="F292" i="23"/>
  <c r="G292" i="23"/>
  <c r="H292" i="23"/>
  <c r="I292" i="23"/>
  <c r="J292" i="23"/>
  <c r="K292" i="23"/>
  <c r="L292" i="23"/>
  <c r="M292" i="23"/>
  <c r="N292" i="23"/>
  <c r="O292" i="23"/>
  <c r="P292" i="23"/>
  <c r="Q292" i="23"/>
  <c r="R292" i="23"/>
  <c r="S292" i="23"/>
  <c r="T292" i="23"/>
  <c r="U292" i="23"/>
  <c r="V292" i="23"/>
  <c r="W292" i="23"/>
  <c r="X292" i="23"/>
  <c r="Y292" i="23"/>
  <c r="C293" i="23"/>
  <c r="D293" i="23"/>
  <c r="E293" i="23"/>
  <c r="F293" i="23"/>
  <c r="G293" i="23"/>
  <c r="H293" i="23"/>
  <c r="I293" i="23"/>
  <c r="J293" i="23"/>
  <c r="K293" i="23"/>
  <c r="L293" i="23"/>
  <c r="M293" i="23"/>
  <c r="N293" i="23"/>
  <c r="O293" i="23"/>
  <c r="P293" i="23"/>
  <c r="Q293" i="23"/>
  <c r="R293" i="23"/>
  <c r="S293" i="23"/>
  <c r="T293" i="23"/>
  <c r="U293" i="23"/>
  <c r="V293" i="23"/>
  <c r="W293" i="23"/>
  <c r="X293" i="23"/>
  <c r="Y293" i="23"/>
  <c r="C294" i="23"/>
  <c r="D294" i="23"/>
  <c r="E294" i="23"/>
  <c r="F294" i="23"/>
  <c r="G294" i="23"/>
  <c r="H294" i="23"/>
  <c r="I294" i="23"/>
  <c r="J294" i="23"/>
  <c r="K294" i="23"/>
  <c r="L294" i="23"/>
  <c r="M294" i="23"/>
  <c r="N294" i="23"/>
  <c r="O294" i="23"/>
  <c r="P294" i="23"/>
  <c r="Q294" i="23"/>
  <c r="R294" i="23"/>
  <c r="S294" i="23"/>
  <c r="T294" i="23"/>
  <c r="U294" i="23"/>
  <c r="V294" i="23"/>
  <c r="W294" i="23"/>
  <c r="X294" i="23"/>
  <c r="Y294" i="23"/>
  <c r="C295" i="23"/>
  <c r="D295" i="23"/>
  <c r="E295" i="23"/>
  <c r="F295" i="23"/>
  <c r="G295" i="23"/>
  <c r="H295" i="23"/>
  <c r="I295" i="23"/>
  <c r="J295" i="23"/>
  <c r="K295" i="23"/>
  <c r="L295" i="23"/>
  <c r="M295" i="23"/>
  <c r="N295" i="23"/>
  <c r="O295" i="23"/>
  <c r="P295" i="23"/>
  <c r="Q295" i="23"/>
  <c r="R295" i="23"/>
  <c r="S295" i="23"/>
  <c r="T295" i="23"/>
  <c r="U295" i="23"/>
  <c r="V295" i="23"/>
  <c r="W295" i="23"/>
  <c r="X295" i="23"/>
  <c r="Y295" i="23"/>
  <c r="C296" i="23"/>
  <c r="D296" i="23"/>
  <c r="E296" i="23"/>
  <c r="F296" i="23"/>
  <c r="G296" i="23"/>
  <c r="H296" i="23"/>
  <c r="I296" i="23"/>
  <c r="J296" i="23"/>
  <c r="K296" i="23"/>
  <c r="L296" i="23"/>
  <c r="M296" i="23"/>
  <c r="N296" i="23"/>
  <c r="O296" i="23"/>
  <c r="P296" i="23"/>
  <c r="Q296" i="23"/>
  <c r="R296" i="23"/>
  <c r="S296" i="23"/>
  <c r="T296" i="23"/>
  <c r="U296" i="23"/>
  <c r="V296" i="23"/>
  <c r="W296" i="23"/>
  <c r="X296" i="23"/>
  <c r="Y296" i="23"/>
  <c r="C297" i="23"/>
  <c r="D297" i="23"/>
  <c r="E297" i="23"/>
  <c r="F297" i="23"/>
  <c r="G297" i="23"/>
  <c r="H297" i="23"/>
  <c r="I297" i="23"/>
  <c r="J297" i="23"/>
  <c r="K297" i="23"/>
  <c r="L297" i="23"/>
  <c r="M297" i="23"/>
  <c r="N297" i="23"/>
  <c r="O297" i="23"/>
  <c r="P297" i="23"/>
  <c r="Q297" i="23"/>
  <c r="R297" i="23"/>
  <c r="S297" i="23"/>
  <c r="T297" i="23"/>
  <c r="U297" i="23"/>
  <c r="V297" i="23"/>
  <c r="W297" i="23"/>
  <c r="X297" i="23"/>
  <c r="Y297" i="23"/>
  <c r="C298" i="23"/>
  <c r="D298" i="23"/>
  <c r="E298" i="23"/>
  <c r="F298" i="23"/>
  <c r="G298" i="23"/>
  <c r="H298" i="23"/>
  <c r="I298" i="23"/>
  <c r="J298" i="23"/>
  <c r="K298" i="23"/>
  <c r="L298" i="23"/>
  <c r="M298" i="23"/>
  <c r="N298" i="23"/>
  <c r="O298" i="23"/>
  <c r="P298" i="23"/>
  <c r="Q298" i="23"/>
  <c r="R298" i="23"/>
  <c r="S298" i="23"/>
  <c r="T298" i="23"/>
  <c r="U298" i="23"/>
  <c r="V298" i="23"/>
  <c r="W298" i="23"/>
  <c r="X298" i="23"/>
  <c r="Y298" i="23"/>
  <c r="C299" i="23"/>
  <c r="D299" i="23"/>
  <c r="E299" i="23"/>
  <c r="F299" i="23"/>
  <c r="G299" i="23"/>
  <c r="H299" i="23"/>
  <c r="I299" i="23"/>
  <c r="J299" i="23"/>
  <c r="K299" i="23"/>
  <c r="L299" i="23"/>
  <c r="M299" i="23"/>
  <c r="N299" i="23"/>
  <c r="O299" i="23"/>
  <c r="P299" i="23"/>
  <c r="Q299" i="23"/>
  <c r="R299" i="23"/>
  <c r="S299" i="23"/>
  <c r="T299" i="23"/>
  <c r="U299" i="23"/>
  <c r="V299" i="23"/>
  <c r="W299" i="23"/>
  <c r="X299" i="23"/>
  <c r="Y299" i="23"/>
  <c r="C300" i="23"/>
  <c r="D300" i="23"/>
  <c r="E300" i="23"/>
  <c r="F300" i="23"/>
  <c r="G300" i="23"/>
  <c r="H300" i="23"/>
  <c r="I300" i="23"/>
  <c r="J300" i="23"/>
  <c r="K300" i="23"/>
  <c r="L300" i="23"/>
  <c r="M300" i="23"/>
  <c r="N300" i="23"/>
  <c r="O300" i="23"/>
  <c r="P300" i="23"/>
  <c r="Q300" i="23"/>
  <c r="R300" i="23"/>
  <c r="S300" i="23"/>
  <c r="T300" i="23"/>
  <c r="U300" i="23"/>
  <c r="V300" i="23"/>
  <c r="W300" i="23"/>
  <c r="X300" i="23"/>
  <c r="Y300" i="23"/>
  <c r="C301" i="23"/>
  <c r="D301" i="23"/>
  <c r="E301" i="23"/>
  <c r="F301" i="23"/>
  <c r="G301" i="23"/>
  <c r="H301" i="23"/>
  <c r="I301" i="23"/>
  <c r="J301" i="23"/>
  <c r="K301" i="23"/>
  <c r="L301" i="23"/>
  <c r="M301" i="23"/>
  <c r="N301" i="23"/>
  <c r="O301" i="23"/>
  <c r="P301" i="23"/>
  <c r="Q301" i="23"/>
  <c r="R301" i="23"/>
  <c r="S301" i="23"/>
  <c r="T301" i="23"/>
  <c r="U301" i="23"/>
  <c r="V301" i="23"/>
  <c r="W301" i="23"/>
  <c r="X301" i="23"/>
  <c r="Y301" i="23"/>
  <c r="C302" i="23"/>
  <c r="D302" i="23"/>
  <c r="E302" i="23"/>
  <c r="F302" i="23"/>
  <c r="G302" i="23"/>
  <c r="H302" i="23"/>
  <c r="I302" i="23"/>
  <c r="J302" i="23"/>
  <c r="K302" i="23"/>
  <c r="L302" i="23"/>
  <c r="M302" i="23"/>
  <c r="N302" i="23"/>
  <c r="O302" i="23"/>
  <c r="P302" i="23"/>
  <c r="Q302" i="23"/>
  <c r="R302" i="23"/>
  <c r="S302" i="23"/>
  <c r="T302" i="23"/>
  <c r="U302" i="23"/>
  <c r="V302" i="23"/>
  <c r="W302" i="23"/>
  <c r="X302" i="23"/>
  <c r="Y302" i="23"/>
  <c r="C303" i="23"/>
  <c r="D303" i="23"/>
  <c r="E303" i="23"/>
  <c r="F303" i="23"/>
  <c r="G303" i="23"/>
  <c r="H303" i="23"/>
  <c r="I303" i="23"/>
  <c r="J303" i="23"/>
  <c r="K303" i="23"/>
  <c r="L303" i="23"/>
  <c r="M303" i="23"/>
  <c r="N303" i="23"/>
  <c r="O303" i="23"/>
  <c r="P303" i="23"/>
  <c r="Q303" i="23"/>
  <c r="R303" i="23"/>
  <c r="S303" i="23"/>
  <c r="T303" i="23"/>
  <c r="U303" i="23"/>
  <c r="V303" i="23"/>
  <c r="W303" i="23"/>
  <c r="X303" i="23"/>
  <c r="Y303" i="23"/>
  <c r="C304" i="23"/>
  <c r="D304" i="23"/>
  <c r="E304" i="23"/>
  <c r="F304" i="23"/>
  <c r="G304" i="23"/>
  <c r="H304" i="23"/>
  <c r="I304" i="23"/>
  <c r="J304" i="23"/>
  <c r="K304" i="23"/>
  <c r="L304" i="23"/>
  <c r="M304" i="23"/>
  <c r="N304" i="23"/>
  <c r="O304" i="23"/>
  <c r="P304" i="23"/>
  <c r="Q304" i="23"/>
  <c r="R304" i="23"/>
  <c r="S304" i="23"/>
  <c r="T304" i="23"/>
  <c r="U304" i="23"/>
  <c r="V304" i="23"/>
  <c r="W304" i="23"/>
  <c r="X304" i="23"/>
  <c r="Y304" i="23"/>
  <c r="C305" i="23"/>
  <c r="D305" i="23"/>
  <c r="E305" i="23"/>
  <c r="F305" i="23"/>
  <c r="G305" i="23"/>
  <c r="H305" i="23"/>
  <c r="I305" i="23"/>
  <c r="J305" i="23"/>
  <c r="K305" i="23"/>
  <c r="L305" i="23"/>
  <c r="M305" i="23"/>
  <c r="N305" i="23"/>
  <c r="O305" i="23"/>
  <c r="P305" i="23"/>
  <c r="Q305" i="23"/>
  <c r="R305" i="23"/>
  <c r="S305" i="23"/>
  <c r="T305" i="23"/>
  <c r="U305" i="23"/>
  <c r="V305" i="23"/>
  <c r="W305" i="23"/>
  <c r="X305" i="23"/>
  <c r="Y305" i="23"/>
  <c r="C306" i="23"/>
  <c r="D306" i="23"/>
  <c r="E306" i="23"/>
  <c r="F306" i="23"/>
  <c r="G306" i="23"/>
  <c r="H306" i="23"/>
  <c r="I306" i="23"/>
  <c r="J306" i="23"/>
  <c r="K306" i="23"/>
  <c r="L306" i="23"/>
  <c r="M306" i="23"/>
  <c r="N306" i="23"/>
  <c r="O306" i="23"/>
  <c r="P306" i="23"/>
  <c r="Q306" i="23"/>
  <c r="R306" i="23"/>
  <c r="S306" i="23"/>
  <c r="T306" i="23"/>
  <c r="U306" i="23"/>
  <c r="V306" i="23"/>
  <c r="W306" i="23"/>
  <c r="X306" i="23"/>
  <c r="Y306" i="23"/>
  <c r="C307" i="23"/>
  <c r="D307" i="23"/>
  <c r="E307" i="23"/>
  <c r="F307" i="23"/>
  <c r="G307" i="23"/>
  <c r="H307" i="23"/>
  <c r="I307" i="23"/>
  <c r="J307" i="23"/>
  <c r="K307" i="23"/>
  <c r="L307" i="23"/>
  <c r="M307" i="23"/>
  <c r="N307" i="23"/>
  <c r="O307" i="23"/>
  <c r="P307" i="23"/>
  <c r="Q307" i="23"/>
  <c r="R307" i="23"/>
  <c r="S307" i="23"/>
  <c r="T307" i="23"/>
  <c r="U307" i="23"/>
  <c r="V307" i="23"/>
  <c r="W307" i="23"/>
  <c r="X307" i="23"/>
  <c r="Y307" i="23"/>
  <c r="C308" i="23"/>
  <c r="D308" i="23"/>
  <c r="E308" i="23"/>
  <c r="F308" i="23"/>
  <c r="G308" i="23"/>
  <c r="H308" i="23"/>
  <c r="I308" i="23"/>
  <c r="J308" i="23"/>
  <c r="K308" i="23"/>
  <c r="L308" i="23"/>
  <c r="M308" i="23"/>
  <c r="N308" i="23"/>
  <c r="O308" i="23"/>
  <c r="P308" i="23"/>
  <c r="Q308" i="23"/>
  <c r="R308" i="23"/>
  <c r="S308" i="23"/>
  <c r="T308" i="23"/>
  <c r="U308" i="23"/>
  <c r="V308" i="23"/>
  <c r="W308" i="23"/>
  <c r="X308" i="23"/>
  <c r="Y308" i="23"/>
  <c r="C309" i="23"/>
  <c r="D309" i="23"/>
  <c r="E309" i="23"/>
  <c r="F309" i="23"/>
  <c r="G309" i="23"/>
  <c r="H309" i="23"/>
  <c r="I309" i="23"/>
  <c r="J309" i="23"/>
  <c r="K309" i="23"/>
  <c r="L309" i="23"/>
  <c r="M309" i="23"/>
  <c r="N309" i="23"/>
  <c r="O309" i="23"/>
  <c r="P309" i="23"/>
  <c r="Q309" i="23"/>
  <c r="R309" i="23"/>
  <c r="S309" i="23"/>
  <c r="T309" i="23"/>
  <c r="U309" i="23"/>
  <c r="V309" i="23"/>
  <c r="W309" i="23"/>
  <c r="X309" i="23"/>
  <c r="Y309" i="23"/>
  <c r="C310" i="23"/>
  <c r="D310" i="23"/>
  <c r="E310" i="23"/>
  <c r="F310" i="23"/>
  <c r="G310" i="23"/>
  <c r="H310" i="23"/>
  <c r="I310" i="23"/>
  <c r="J310" i="23"/>
  <c r="K310" i="23"/>
  <c r="L310" i="23"/>
  <c r="M310" i="23"/>
  <c r="N310" i="23"/>
  <c r="O310" i="23"/>
  <c r="P310" i="23"/>
  <c r="Q310" i="23"/>
  <c r="R310" i="23"/>
  <c r="S310" i="23"/>
  <c r="T310" i="23"/>
  <c r="U310" i="23"/>
  <c r="V310" i="23"/>
  <c r="W310" i="23"/>
  <c r="X310" i="23"/>
  <c r="Y310" i="23"/>
  <c r="C311" i="23"/>
  <c r="D311" i="23"/>
  <c r="E311" i="23"/>
  <c r="F311" i="23"/>
  <c r="G311" i="23"/>
  <c r="H311" i="23"/>
  <c r="I311" i="23"/>
  <c r="J311" i="23"/>
  <c r="K311" i="23"/>
  <c r="L311" i="23"/>
  <c r="M311" i="23"/>
  <c r="N311" i="23"/>
  <c r="O311" i="23"/>
  <c r="P311" i="23"/>
  <c r="Q311" i="23"/>
  <c r="R311" i="23"/>
  <c r="S311" i="23"/>
  <c r="T311" i="23"/>
  <c r="U311" i="23"/>
  <c r="V311" i="23"/>
  <c r="W311" i="23"/>
  <c r="X311" i="23"/>
  <c r="Y311" i="23"/>
  <c r="C312" i="23"/>
  <c r="D312" i="23"/>
  <c r="E312" i="23"/>
  <c r="F312" i="23"/>
  <c r="G312" i="23"/>
  <c r="H312" i="23"/>
  <c r="I312" i="23"/>
  <c r="J312" i="23"/>
  <c r="K312" i="23"/>
  <c r="L312" i="23"/>
  <c r="M312" i="23"/>
  <c r="N312" i="23"/>
  <c r="O312" i="23"/>
  <c r="P312" i="23"/>
  <c r="Q312" i="23"/>
  <c r="R312" i="23"/>
  <c r="S312" i="23"/>
  <c r="T312" i="23"/>
  <c r="U312" i="23"/>
  <c r="V312" i="23"/>
  <c r="W312" i="23"/>
  <c r="X312" i="23"/>
  <c r="Y312" i="23"/>
  <c r="C313" i="23"/>
  <c r="D313" i="23"/>
  <c r="E313" i="23"/>
  <c r="F313" i="23"/>
  <c r="G313" i="23"/>
  <c r="H313" i="23"/>
  <c r="I313" i="23"/>
  <c r="J313" i="23"/>
  <c r="K313" i="23"/>
  <c r="L313" i="23"/>
  <c r="M313" i="23"/>
  <c r="N313" i="23"/>
  <c r="O313" i="23"/>
  <c r="P313" i="23"/>
  <c r="Q313" i="23"/>
  <c r="R313" i="23"/>
  <c r="S313" i="23"/>
  <c r="T313" i="23"/>
  <c r="U313" i="23"/>
  <c r="V313" i="23"/>
  <c r="W313" i="23"/>
  <c r="X313" i="23"/>
  <c r="Y313" i="23"/>
  <c r="C314" i="23"/>
  <c r="D314" i="23"/>
  <c r="E314" i="23"/>
  <c r="F314" i="23"/>
  <c r="G314" i="23"/>
  <c r="H314" i="23"/>
  <c r="I314" i="23"/>
  <c r="J314" i="23"/>
  <c r="K314" i="23"/>
  <c r="L314" i="23"/>
  <c r="M314" i="23"/>
  <c r="N314" i="23"/>
  <c r="O314" i="23"/>
  <c r="P314" i="23"/>
  <c r="Q314" i="23"/>
  <c r="R314" i="23"/>
  <c r="S314" i="23"/>
  <c r="T314" i="23"/>
  <c r="U314" i="23"/>
  <c r="V314" i="23"/>
  <c r="W314" i="23"/>
  <c r="X314" i="23"/>
  <c r="Y314" i="23"/>
  <c r="C315" i="23"/>
  <c r="D315" i="23"/>
  <c r="E315" i="23"/>
  <c r="F315" i="23"/>
  <c r="G315" i="23"/>
  <c r="H315" i="23"/>
  <c r="I315" i="23"/>
  <c r="J315" i="23"/>
  <c r="K315" i="23"/>
  <c r="L315" i="23"/>
  <c r="M315" i="23"/>
  <c r="N315" i="23"/>
  <c r="O315" i="23"/>
  <c r="P315" i="23"/>
  <c r="Q315" i="23"/>
  <c r="R315" i="23"/>
  <c r="S315" i="23"/>
  <c r="T315" i="23"/>
  <c r="U315" i="23"/>
  <c r="V315" i="23"/>
  <c r="W315" i="23"/>
  <c r="X315" i="23"/>
  <c r="Y315" i="23"/>
  <c r="C316" i="23"/>
  <c r="D316" i="23"/>
  <c r="E316" i="23"/>
  <c r="F316" i="23"/>
  <c r="G316" i="23"/>
  <c r="H316" i="23"/>
  <c r="I316" i="23"/>
  <c r="J316" i="23"/>
  <c r="K316" i="23"/>
  <c r="L316" i="23"/>
  <c r="M316" i="23"/>
  <c r="N316" i="23"/>
  <c r="O316" i="23"/>
  <c r="P316" i="23"/>
  <c r="Q316" i="23"/>
  <c r="R316" i="23"/>
  <c r="S316" i="23"/>
  <c r="T316" i="23"/>
  <c r="U316" i="23"/>
  <c r="V316" i="23"/>
  <c r="W316" i="23"/>
  <c r="X316" i="23"/>
  <c r="Y316" i="23"/>
  <c r="C317" i="23"/>
  <c r="D317" i="23"/>
  <c r="E317" i="23"/>
  <c r="F317" i="23"/>
  <c r="G317" i="23"/>
  <c r="H317" i="23"/>
  <c r="I317" i="23"/>
  <c r="J317" i="23"/>
  <c r="K317" i="23"/>
  <c r="L317" i="23"/>
  <c r="M317" i="23"/>
  <c r="N317" i="23"/>
  <c r="O317" i="23"/>
  <c r="P317" i="23"/>
  <c r="Q317" i="23"/>
  <c r="R317" i="23"/>
  <c r="S317" i="23"/>
  <c r="T317" i="23"/>
  <c r="U317" i="23"/>
  <c r="V317" i="23"/>
  <c r="W317" i="23"/>
  <c r="X317" i="23"/>
  <c r="Y317" i="23"/>
  <c r="C318" i="23"/>
  <c r="D318" i="23"/>
  <c r="E318" i="23"/>
  <c r="F318" i="23"/>
  <c r="G318" i="23"/>
  <c r="H318" i="23"/>
  <c r="I318" i="23"/>
  <c r="J318" i="23"/>
  <c r="K318" i="23"/>
  <c r="L318" i="23"/>
  <c r="M318" i="23"/>
  <c r="N318" i="23"/>
  <c r="O318" i="23"/>
  <c r="P318" i="23"/>
  <c r="Q318" i="23"/>
  <c r="R318" i="23"/>
  <c r="S318" i="23"/>
  <c r="T318" i="23"/>
  <c r="U318" i="23"/>
  <c r="V318" i="23"/>
  <c r="W318" i="23"/>
  <c r="X318" i="23"/>
  <c r="Y318" i="23"/>
  <c r="C319" i="23"/>
  <c r="D319" i="23"/>
  <c r="E319" i="23"/>
  <c r="F319" i="23"/>
  <c r="G319" i="23"/>
  <c r="H319" i="23"/>
  <c r="I319" i="23"/>
  <c r="J319" i="23"/>
  <c r="K319" i="23"/>
  <c r="L319" i="23"/>
  <c r="M319" i="23"/>
  <c r="N319" i="23"/>
  <c r="O319" i="23"/>
  <c r="P319" i="23"/>
  <c r="Q319" i="23"/>
  <c r="R319" i="23"/>
  <c r="S319" i="23"/>
  <c r="T319" i="23"/>
  <c r="U319" i="23"/>
  <c r="V319" i="23"/>
  <c r="W319" i="23"/>
  <c r="X319" i="23"/>
  <c r="Y319" i="23"/>
  <c r="C320" i="23"/>
  <c r="D320" i="23"/>
  <c r="E320" i="23"/>
  <c r="F320" i="23"/>
  <c r="G320" i="23"/>
  <c r="H320" i="23"/>
  <c r="I320" i="23"/>
  <c r="J320" i="23"/>
  <c r="K320" i="23"/>
  <c r="L320" i="23"/>
  <c r="M320" i="23"/>
  <c r="N320" i="23"/>
  <c r="O320" i="23"/>
  <c r="P320" i="23"/>
  <c r="Q320" i="23"/>
  <c r="R320" i="23"/>
  <c r="S320" i="23"/>
  <c r="T320" i="23"/>
  <c r="U320" i="23"/>
  <c r="V320" i="23"/>
  <c r="W320" i="23"/>
  <c r="X320" i="23"/>
  <c r="Y320" i="23"/>
  <c r="C321" i="23"/>
  <c r="D321" i="23"/>
  <c r="E321" i="23"/>
  <c r="F321" i="23"/>
  <c r="G321" i="23"/>
  <c r="H321" i="23"/>
  <c r="I321" i="23"/>
  <c r="J321" i="23"/>
  <c r="K321" i="23"/>
  <c r="L321" i="23"/>
  <c r="M321" i="23"/>
  <c r="N321" i="23"/>
  <c r="O321" i="23"/>
  <c r="P321" i="23"/>
  <c r="Q321" i="23"/>
  <c r="R321" i="23"/>
  <c r="S321" i="23"/>
  <c r="T321" i="23"/>
  <c r="U321" i="23"/>
  <c r="V321" i="23"/>
  <c r="W321" i="23"/>
  <c r="X321" i="23"/>
  <c r="Y321" i="23"/>
  <c r="C322" i="23"/>
  <c r="D322" i="23"/>
  <c r="E322" i="23"/>
  <c r="F322" i="23"/>
  <c r="G322" i="23"/>
  <c r="H322" i="23"/>
  <c r="I322" i="23"/>
  <c r="J322" i="23"/>
  <c r="K322" i="23"/>
  <c r="L322" i="23"/>
  <c r="M322" i="23"/>
  <c r="N322" i="23"/>
  <c r="O322" i="23"/>
  <c r="P322" i="23"/>
  <c r="Q322" i="23"/>
  <c r="R322" i="23"/>
  <c r="S322" i="23"/>
  <c r="T322" i="23"/>
  <c r="U322" i="23"/>
  <c r="V322" i="23"/>
  <c r="W322" i="23"/>
  <c r="X322" i="23"/>
  <c r="Y322" i="23"/>
  <c r="C323" i="23"/>
  <c r="D323" i="23"/>
  <c r="E323" i="23"/>
  <c r="F323" i="23"/>
  <c r="G323" i="23"/>
  <c r="H323" i="23"/>
  <c r="I323" i="23"/>
  <c r="J323" i="23"/>
  <c r="K323" i="23"/>
  <c r="L323" i="23"/>
  <c r="M323" i="23"/>
  <c r="N323" i="23"/>
  <c r="O323" i="23"/>
  <c r="P323" i="23"/>
  <c r="Q323" i="23"/>
  <c r="R323" i="23"/>
  <c r="S323" i="23"/>
  <c r="T323" i="23"/>
  <c r="U323" i="23"/>
  <c r="V323" i="23"/>
  <c r="W323" i="23"/>
  <c r="X323" i="23"/>
  <c r="Y323" i="23"/>
  <c r="C324" i="23"/>
  <c r="D324" i="23"/>
  <c r="E324" i="23"/>
  <c r="F324" i="23"/>
  <c r="G324" i="23"/>
  <c r="H324" i="23"/>
  <c r="I324" i="23"/>
  <c r="J324" i="23"/>
  <c r="K324" i="23"/>
  <c r="L324" i="23"/>
  <c r="M324" i="23"/>
  <c r="N324" i="23"/>
  <c r="O324" i="23"/>
  <c r="P324" i="23"/>
  <c r="Q324" i="23"/>
  <c r="R324" i="23"/>
  <c r="S324" i="23"/>
  <c r="T324" i="23"/>
  <c r="U324" i="23"/>
  <c r="V324" i="23"/>
  <c r="W324" i="23"/>
  <c r="X324" i="23"/>
  <c r="Y324" i="23"/>
  <c r="C325" i="23"/>
  <c r="D325" i="23"/>
  <c r="E325" i="23"/>
  <c r="F325" i="23"/>
  <c r="G325" i="23"/>
  <c r="H325" i="23"/>
  <c r="I325" i="23"/>
  <c r="J325" i="23"/>
  <c r="K325" i="23"/>
  <c r="L325" i="23"/>
  <c r="M325" i="23"/>
  <c r="N325" i="23"/>
  <c r="O325" i="23"/>
  <c r="P325" i="23"/>
  <c r="Q325" i="23"/>
  <c r="R325" i="23"/>
  <c r="S325" i="23"/>
  <c r="T325" i="23"/>
  <c r="U325" i="23"/>
  <c r="V325" i="23"/>
  <c r="W325" i="23"/>
  <c r="X325" i="23"/>
  <c r="Y325" i="23"/>
  <c r="C326" i="23"/>
  <c r="D326" i="23"/>
  <c r="E326" i="23"/>
  <c r="F326" i="23"/>
  <c r="G326" i="23"/>
  <c r="H326" i="23"/>
  <c r="I326" i="23"/>
  <c r="J326" i="23"/>
  <c r="K326" i="23"/>
  <c r="L326" i="23"/>
  <c r="M326" i="23"/>
  <c r="N326" i="23"/>
  <c r="O326" i="23"/>
  <c r="P326" i="23"/>
  <c r="Q326" i="23"/>
  <c r="R326" i="23"/>
  <c r="S326" i="23"/>
  <c r="T326" i="23"/>
  <c r="U326" i="23"/>
  <c r="V326" i="23"/>
  <c r="W326" i="23"/>
  <c r="X326" i="23"/>
  <c r="Y326" i="23"/>
  <c r="C327" i="23"/>
  <c r="D327" i="23"/>
  <c r="E327" i="23"/>
  <c r="F327" i="23"/>
  <c r="G327" i="23"/>
  <c r="H327" i="23"/>
  <c r="I327" i="23"/>
  <c r="J327" i="23"/>
  <c r="K327" i="23"/>
  <c r="L327" i="23"/>
  <c r="M327" i="23"/>
  <c r="N327" i="23"/>
  <c r="O327" i="23"/>
  <c r="P327" i="23"/>
  <c r="Q327" i="23"/>
  <c r="R327" i="23"/>
  <c r="S327" i="23"/>
  <c r="T327" i="23"/>
  <c r="U327" i="23"/>
  <c r="V327" i="23"/>
  <c r="W327" i="23"/>
  <c r="X327" i="23"/>
  <c r="Y327" i="23"/>
  <c r="C328" i="23"/>
  <c r="D328" i="23"/>
  <c r="E328" i="23"/>
  <c r="F328" i="23"/>
  <c r="G328" i="23"/>
  <c r="H328" i="23"/>
  <c r="I328" i="23"/>
  <c r="J328" i="23"/>
  <c r="K328" i="23"/>
  <c r="L328" i="23"/>
  <c r="M328" i="23"/>
  <c r="N328" i="23"/>
  <c r="O328" i="23"/>
  <c r="P328" i="23"/>
  <c r="Q328" i="23"/>
  <c r="R328" i="23"/>
  <c r="S328" i="23"/>
  <c r="T328" i="23"/>
  <c r="U328" i="23"/>
  <c r="V328" i="23"/>
  <c r="W328" i="23"/>
  <c r="X328" i="23"/>
  <c r="Y328" i="23"/>
  <c r="C329" i="23"/>
  <c r="D329" i="23"/>
  <c r="E329" i="23"/>
  <c r="F329" i="23"/>
  <c r="G329" i="23"/>
  <c r="H329" i="23"/>
  <c r="I329" i="23"/>
  <c r="J329" i="23"/>
  <c r="K329" i="23"/>
  <c r="L329" i="23"/>
  <c r="M329" i="23"/>
  <c r="N329" i="23"/>
  <c r="O329" i="23"/>
  <c r="P329" i="23"/>
  <c r="Q329" i="23"/>
  <c r="R329" i="23"/>
  <c r="S329" i="23"/>
  <c r="T329" i="23"/>
  <c r="U329" i="23"/>
  <c r="V329" i="23"/>
  <c r="W329" i="23"/>
  <c r="X329" i="23"/>
  <c r="Y329" i="23"/>
  <c r="C330" i="23"/>
  <c r="D330" i="23"/>
  <c r="E330" i="23"/>
  <c r="F330" i="23"/>
  <c r="G330" i="23"/>
  <c r="H330" i="23"/>
  <c r="I330" i="23"/>
  <c r="J330" i="23"/>
  <c r="K330" i="23"/>
  <c r="L330" i="23"/>
  <c r="M330" i="23"/>
  <c r="N330" i="23"/>
  <c r="O330" i="23"/>
  <c r="P330" i="23"/>
  <c r="Q330" i="23"/>
  <c r="R330" i="23"/>
  <c r="S330" i="23"/>
  <c r="T330" i="23"/>
  <c r="U330" i="23"/>
  <c r="V330" i="23"/>
  <c r="W330" i="23"/>
  <c r="X330" i="23"/>
  <c r="Y330" i="23"/>
  <c r="C331" i="23"/>
  <c r="D331" i="23"/>
  <c r="E331" i="23"/>
  <c r="F331" i="23"/>
  <c r="G331" i="23"/>
  <c r="H331" i="23"/>
  <c r="I331" i="23"/>
  <c r="J331" i="23"/>
  <c r="K331" i="23"/>
  <c r="L331" i="23"/>
  <c r="M331" i="23"/>
  <c r="N331" i="23"/>
  <c r="O331" i="23"/>
  <c r="P331" i="23"/>
  <c r="Q331" i="23"/>
  <c r="R331" i="23"/>
  <c r="S331" i="23"/>
  <c r="T331" i="23"/>
  <c r="U331" i="23"/>
  <c r="V331" i="23"/>
  <c r="W331" i="23"/>
  <c r="X331" i="23"/>
  <c r="Y331" i="23"/>
  <c r="C332" i="23"/>
  <c r="D332" i="23"/>
  <c r="E332" i="23"/>
  <c r="F332" i="23"/>
  <c r="G332" i="23"/>
  <c r="H332" i="23"/>
  <c r="I332" i="23"/>
  <c r="J332" i="23"/>
  <c r="K332" i="23"/>
  <c r="L332" i="23"/>
  <c r="M332" i="23"/>
  <c r="N332" i="23"/>
  <c r="O332" i="23"/>
  <c r="P332" i="23"/>
  <c r="Q332" i="23"/>
  <c r="R332" i="23"/>
  <c r="S332" i="23"/>
  <c r="T332" i="23"/>
  <c r="U332" i="23"/>
  <c r="V332" i="23"/>
  <c r="W332" i="23"/>
  <c r="X332" i="23"/>
  <c r="Y332" i="23"/>
  <c r="C333" i="23"/>
  <c r="D333" i="23"/>
  <c r="E333" i="23"/>
  <c r="F333" i="23"/>
  <c r="G333" i="23"/>
  <c r="H333" i="23"/>
  <c r="I333" i="23"/>
  <c r="J333" i="23"/>
  <c r="K333" i="23"/>
  <c r="L333" i="23"/>
  <c r="M333" i="23"/>
  <c r="N333" i="23"/>
  <c r="O333" i="23"/>
  <c r="P333" i="23"/>
  <c r="Q333" i="23"/>
  <c r="R333" i="23"/>
  <c r="S333" i="23"/>
  <c r="T333" i="23"/>
  <c r="U333" i="23"/>
  <c r="V333" i="23"/>
  <c r="W333" i="23"/>
  <c r="X333" i="23"/>
  <c r="Y333" i="23"/>
  <c r="C334" i="23"/>
  <c r="D334" i="23"/>
  <c r="E334" i="23"/>
  <c r="F334" i="23"/>
  <c r="G334" i="23"/>
  <c r="H334" i="23"/>
  <c r="I334" i="23"/>
  <c r="J334" i="23"/>
  <c r="K334" i="23"/>
  <c r="L334" i="23"/>
  <c r="M334" i="23"/>
  <c r="N334" i="23"/>
  <c r="O334" i="23"/>
  <c r="P334" i="23"/>
  <c r="Q334" i="23"/>
  <c r="R334" i="23"/>
  <c r="S334" i="23"/>
  <c r="T334" i="23"/>
  <c r="U334" i="23"/>
  <c r="V334" i="23"/>
  <c r="W334" i="23"/>
  <c r="X334" i="23"/>
  <c r="Y334" i="23"/>
  <c r="C335" i="23"/>
  <c r="D335" i="23"/>
  <c r="E335" i="23"/>
  <c r="F335" i="23"/>
  <c r="G335" i="23"/>
  <c r="H335" i="23"/>
  <c r="I335" i="23"/>
  <c r="J335" i="23"/>
  <c r="K335" i="23"/>
  <c r="L335" i="23"/>
  <c r="M335" i="23"/>
  <c r="N335" i="23"/>
  <c r="O335" i="23"/>
  <c r="P335" i="23"/>
  <c r="Q335" i="23"/>
  <c r="R335" i="23"/>
  <c r="S335" i="23"/>
  <c r="T335" i="23"/>
  <c r="U335" i="23"/>
  <c r="V335" i="23"/>
  <c r="W335" i="23"/>
  <c r="X335" i="23"/>
  <c r="Y335" i="23"/>
  <c r="C336" i="23"/>
  <c r="D336" i="23"/>
  <c r="E336" i="23"/>
  <c r="F336" i="23"/>
  <c r="G336" i="23"/>
  <c r="H336" i="23"/>
  <c r="I336" i="23"/>
  <c r="J336" i="23"/>
  <c r="K336" i="23"/>
  <c r="L336" i="23"/>
  <c r="M336" i="23"/>
  <c r="N336" i="23"/>
  <c r="O336" i="23"/>
  <c r="P336" i="23"/>
  <c r="Q336" i="23"/>
  <c r="R336" i="23"/>
  <c r="S336" i="23"/>
  <c r="T336" i="23"/>
  <c r="U336" i="23"/>
  <c r="V336" i="23"/>
  <c r="W336" i="23"/>
  <c r="X336" i="23"/>
  <c r="Y336" i="23"/>
  <c r="C337" i="23"/>
  <c r="D337" i="23"/>
  <c r="E337" i="23"/>
  <c r="F337" i="23"/>
  <c r="G337" i="23"/>
  <c r="H337" i="23"/>
  <c r="I337" i="23"/>
  <c r="J337" i="23"/>
  <c r="K337" i="23"/>
  <c r="L337" i="23"/>
  <c r="M337" i="23"/>
  <c r="N337" i="23"/>
  <c r="O337" i="23"/>
  <c r="P337" i="23"/>
  <c r="Q337" i="23"/>
  <c r="R337" i="23"/>
  <c r="S337" i="23"/>
  <c r="T337" i="23"/>
  <c r="U337" i="23"/>
  <c r="V337" i="23"/>
  <c r="W337" i="23"/>
  <c r="X337" i="23"/>
  <c r="Y337" i="23"/>
  <c r="C338" i="23"/>
  <c r="D338" i="23"/>
  <c r="E338" i="23"/>
  <c r="F338" i="23"/>
  <c r="G338" i="23"/>
  <c r="H338" i="23"/>
  <c r="I338" i="23"/>
  <c r="J338" i="23"/>
  <c r="K338" i="23"/>
  <c r="L338" i="23"/>
  <c r="M338" i="23"/>
  <c r="N338" i="23"/>
  <c r="O338" i="23"/>
  <c r="P338" i="23"/>
  <c r="Q338" i="23"/>
  <c r="R338" i="23"/>
  <c r="S338" i="23"/>
  <c r="T338" i="23"/>
  <c r="U338" i="23"/>
  <c r="V338" i="23"/>
  <c r="W338" i="23"/>
  <c r="X338" i="23"/>
  <c r="Y338" i="23"/>
  <c r="C339" i="23"/>
  <c r="D339" i="23"/>
  <c r="E339" i="23"/>
  <c r="F339" i="23"/>
  <c r="G339" i="23"/>
  <c r="H339" i="23"/>
  <c r="I339" i="23"/>
  <c r="J339" i="23"/>
  <c r="K339" i="23"/>
  <c r="L339" i="23"/>
  <c r="M339" i="23"/>
  <c r="N339" i="23"/>
  <c r="O339" i="23"/>
  <c r="P339" i="23"/>
  <c r="Q339" i="23"/>
  <c r="R339" i="23"/>
  <c r="S339" i="23"/>
  <c r="T339" i="23"/>
  <c r="U339" i="23"/>
  <c r="V339" i="23"/>
  <c r="W339" i="23"/>
  <c r="X339" i="23"/>
  <c r="Y339" i="23"/>
  <c r="C340" i="23"/>
  <c r="D340" i="23"/>
  <c r="E340" i="23"/>
  <c r="F340" i="23"/>
  <c r="G340" i="23"/>
  <c r="H340" i="23"/>
  <c r="I340" i="23"/>
  <c r="J340" i="23"/>
  <c r="K340" i="23"/>
  <c r="L340" i="23"/>
  <c r="M340" i="23"/>
  <c r="N340" i="23"/>
  <c r="O340" i="23"/>
  <c r="P340" i="23"/>
  <c r="Q340" i="23"/>
  <c r="R340" i="23"/>
  <c r="S340" i="23"/>
  <c r="T340" i="23"/>
  <c r="U340" i="23"/>
  <c r="V340" i="23"/>
  <c r="W340" i="23"/>
  <c r="X340" i="23"/>
  <c r="Y340" i="23"/>
  <c r="C341" i="23"/>
  <c r="D341" i="23"/>
  <c r="E341" i="23"/>
  <c r="F341" i="23"/>
  <c r="G341" i="23"/>
  <c r="H341" i="23"/>
  <c r="I341" i="23"/>
  <c r="J341" i="23"/>
  <c r="K341" i="23"/>
  <c r="L341" i="23"/>
  <c r="M341" i="23"/>
  <c r="N341" i="23"/>
  <c r="O341" i="23"/>
  <c r="P341" i="23"/>
  <c r="Q341" i="23"/>
  <c r="R341" i="23"/>
  <c r="S341" i="23"/>
  <c r="T341" i="23"/>
  <c r="U341" i="23"/>
  <c r="V341" i="23"/>
  <c r="W341" i="23"/>
  <c r="X341" i="23"/>
  <c r="Y341" i="23"/>
  <c r="C342" i="23"/>
  <c r="D342" i="23"/>
  <c r="E342" i="23"/>
  <c r="F342" i="23"/>
  <c r="G342" i="23"/>
  <c r="H342" i="23"/>
  <c r="I342" i="23"/>
  <c r="J342" i="23"/>
  <c r="K342" i="23"/>
  <c r="L342" i="23"/>
  <c r="M342" i="23"/>
  <c r="N342" i="23"/>
  <c r="O342" i="23"/>
  <c r="P342" i="23"/>
  <c r="Q342" i="23"/>
  <c r="R342" i="23"/>
  <c r="S342" i="23"/>
  <c r="T342" i="23"/>
  <c r="U342" i="23"/>
  <c r="V342" i="23"/>
  <c r="W342" i="23"/>
  <c r="X342" i="23"/>
  <c r="Y342" i="23"/>
  <c r="C343" i="23"/>
  <c r="D343" i="23"/>
  <c r="E343" i="23"/>
  <c r="F343" i="23"/>
  <c r="G343" i="23"/>
  <c r="H343" i="23"/>
  <c r="I343" i="23"/>
  <c r="J343" i="23"/>
  <c r="K343" i="23"/>
  <c r="L343" i="23"/>
  <c r="M343" i="23"/>
  <c r="N343" i="23"/>
  <c r="O343" i="23"/>
  <c r="P343" i="23"/>
  <c r="Q343" i="23"/>
  <c r="R343" i="23"/>
  <c r="S343" i="23"/>
  <c r="T343" i="23"/>
  <c r="U343" i="23"/>
  <c r="V343" i="23"/>
  <c r="W343" i="23"/>
  <c r="X343" i="23"/>
  <c r="Y343" i="23"/>
  <c r="C344" i="23"/>
  <c r="D344" i="23"/>
  <c r="E344" i="23"/>
  <c r="F344" i="23"/>
  <c r="G344" i="23"/>
  <c r="H344" i="23"/>
  <c r="I344" i="23"/>
  <c r="J344" i="23"/>
  <c r="K344" i="23"/>
  <c r="L344" i="23"/>
  <c r="M344" i="23"/>
  <c r="N344" i="23"/>
  <c r="O344" i="23"/>
  <c r="P344" i="23"/>
  <c r="Q344" i="23"/>
  <c r="R344" i="23"/>
  <c r="S344" i="23"/>
  <c r="T344" i="23"/>
  <c r="U344" i="23"/>
  <c r="V344" i="23"/>
  <c r="W344" i="23"/>
  <c r="X344" i="23"/>
  <c r="Y344" i="23"/>
  <c r="C345" i="23"/>
  <c r="D345" i="23"/>
  <c r="E345" i="23"/>
  <c r="F345" i="23"/>
  <c r="G345" i="23"/>
  <c r="H345" i="23"/>
  <c r="I345" i="23"/>
  <c r="J345" i="23"/>
  <c r="K345" i="23"/>
  <c r="L345" i="23"/>
  <c r="M345" i="23"/>
  <c r="N345" i="23"/>
  <c r="O345" i="23"/>
  <c r="P345" i="23"/>
  <c r="Q345" i="23"/>
  <c r="R345" i="23"/>
  <c r="S345" i="23"/>
  <c r="T345" i="23"/>
  <c r="U345" i="23"/>
  <c r="V345" i="23"/>
  <c r="W345" i="23"/>
  <c r="X345" i="23"/>
  <c r="Y345" i="23"/>
  <c r="C346" i="23"/>
  <c r="D346" i="23"/>
  <c r="E346" i="23"/>
  <c r="F346" i="23"/>
  <c r="G346" i="23"/>
  <c r="H346" i="23"/>
  <c r="I346" i="23"/>
  <c r="J346" i="23"/>
  <c r="K346" i="23"/>
  <c r="L346" i="23"/>
  <c r="M346" i="23"/>
  <c r="N346" i="23"/>
  <c r="O346" i="23"/>
  <c r="P346" i="23"/>
  <c r="Q346" i="23"/>
  <c r="R346" i="23"/>
  <c r="S346" i="23"/>
  <c r="T346" i="23"/>
  <c r="U346" i="23"/>
  <c r="V346" i="23"/>
  <c r="W346" i="23"/>
  <c r="X346" i="23"/>
  <c r="Y346" i="23"/>
  <c r="C347" i="23"/>
  <c r="D347" i="23"/>
  <c r="E347" i="23"/>
  <c r="F347" i="23"/>
  <c r="G347" i="23"/>
  <c r="H347" i="23"/>
  <c r="I347" i="23"/>
  <c r="J347" i="23"/>
  <c r="K347" i="23"/>
  <c r="L347" i="23"/>
  <c r="M347" i="23"/>
  <c r="N347" i="23"/>
  <c r="O347" i="23"/>
  <c r="P347" i="23"/>
  <c r="Q347" i="23"/>
  <c r="R347" i="23"/>
  <c r="S347" i="23"/>
  <c r="T347" i="23"/>
  <c r="U347" i="23"/>
  <c r="V347" i="23"/>
  <c r="W347" i="23"/>
  <c r="X347" i="23"/>
  <c r="Y347" i="23"/>
  <c r="C348" i="23"/>
  <c r="D348" i="23"/>
  <c r="E348" i="23"/>
  <c r="F348" i="23"/>
  <c r="G348" i="23"/>
  <c r="H348" i="23"/>
  <c r="I348" i="23"/>
  <c r="J348" i="23"/>
  <c r="K348" i="23"/>
  <c r="L348" i="23"/>
  <c r="M348" i="23"/>
  <c r="N348" i="23"/>
  <c r="O348" i="23"/>
  <c r="P348" i="23"/>
  <c r="Q348" i="23"/>
  <c r="R348" i="23"/>
  <c r="S348" i="23"/>
  <c r="T348" i="23"/>
  <c r="U348" i="23"/>
  <c r="V348" i="23"/>
  <c r="W348" i="23"/>
  <c r="X348" i="23"/>
  <c r="Y348" i="23"/>
  <c r="C349" i="23"/>
  <c r="D349" i="23"/>
  <c r="E349" i="23"/>
  <c r="F349" i="23"/>
  <c r="G349" i="23"/>
  <c r="H349" i="23"/>
  <c r="I349" i="23"/>
  <c r="J349" i="23"/>
  <c r="K349" i="23"/>
  <c r="L349" i="23"/>
  <c r="M349" i="23"/>
  <c r="N349" i="23"/>
  <c r="O349" i="23"/>
  <c r="P349" i="23"/>
  <c r="Q349" i="23"/>
  <c r="R349" i="23"/>
  <c r="S349" i="23"/>
  <c r="T349" i="23"/>
  <c r="U349" i="23"/>
  <c r="V349" i="23"/>
  <c r="W349" i="23"/>
  <c r="X349" i="23"/>
  <c r="Y349" i="23"/>
  <c r="C350" i="23"/>
  <c r="D350" i="23"/>
  <c r="E350" i="23"/>
  <c r="F350" i="23"/>
  <c r="G350" i="23"/>
  <c r="H350" i="23"/>
  <c r="I350" i="23"/>
  <c r="J350" i="23"/>
  <c r="K350" i="23"/>
  <c r="L350" i="23"/>
  <c r="M350" i="23"/>
  <c r="N350" i="23"/>
  <c r="O350" i="23"/>
  <c r="P350" i="23"/>
  <c r="Q350" i="23"/>
  <c r="R350" i="23"/>
  <c r="S350" i="23"/>
  <c r="T350" i="23"/>
  <c r="U350" i="23"/>
  <c r="V350" i="23"/>
  <c r="W350" i="23"/>
  <c r="X350" i="23"/>
  <c r="Y350" i="23"/>
  <c r="C351" i="23"/>
  <c r="D351" i="23"/>
  <c r="E351" i="23"/>
  <c r="F351" i="23"/>
  <c r="G351" i="23"/>
  <c r="H351" i="23"/>
  <c r="I351" i="23"/>
  <c r="J351" i="23"/>
  <c r="K351" i="23"/>
  <c r="L351" i="23"/>
  <c r="M351" i="23"/>
  <c r="N351" i="23"/>
  <c r="O351" i="23"/>
  <c r="P351" i="23"/>
  <c r="Q351" i="23"/>
  <c r="R351" i="23"/>
  <c r="S351" i="23"/>
  <c r="T351" i="23"/>
  <c r="U351" i="23"/>
  <c r="V351" i="23"/>
  <c r="W351" i="23"/>
  <c r="X351" i="23"/>
  <c r="Y351" i="23"/>
  <c r="C352" i="23"/>
  <c r="D352" i="23"/>
  <c r="E352" i="23"/>
  <c r="F352" i="23"/>
  <c r="G352" i="23"/>
  <c r="H352" i="23"/>
  <c r="I352" i="23"/>
  <c r="J352" i="23"/>
  <c r="K352" i="23"/>
  <c r="L352" i="23"/>
  <c r="M352" i="23"/>
  <c r="N352" i="23"/>
  <c r="O352" i="23"/>
  <c r="P352" i="23"/>
  <c r="Q352" i="23"/>
  <c r="R352" i="23"/>
  <c r="S352" i="23"/>
  <c r="T352" i="23"/>
  <c r="U352" i="23"/>
  <c r="V352" i="23"/>
  <c r="W352" i="23"/>
  <c r="X352" i="23"/>
  <c r="Y352" i="23"/>
  <c r="C353" i="23"/>
  <c r="D353" i="23"/>
  <c r="E353" i="23"/>
  <c r="F353" i="23"/>
  <c r="G353" i="23"/>
  <c r="H353" i="23"/>
  <c r="I353" i="23"/>
  <c r="J353" i="23"/>
  <c r="K353" i="23"/>
  <c r="L353" i="23"/>
  <c r="M353" i="23"/>
  <c r="N353" i="23"/>
  <c r="O353" i="23"/>
  <c r="P353" i="23"/>
  <c r="Q353" i="23"/>
  <c r="R353" i="23"/>
  <c r="S353" i="23"/>
  <c r="T353" i="23"/>
  <c r="U353" i="23"/>
  <c r="V353" i="23"/>
  <c r="W353" i="23"/>
  <c r="X353" i="23"/>
  <c r="Y353" i="23"/>
  <c r="C354" i="23"/>
  <c r="D354" i="23"/>
  <c r="E354" i="23"/>
  <c r="F354" i="23"/>
  <c r="G354" i="23"/>
  <c r="H354" i="23"/>
  <c r="I354" i="23"/>
  <c r="J354" i="23"/>
  <c r="K354" i="23"/>
  <c r="L354" i="23"/>
  <c r="M354" i="23"/>
  <c r="N354" i="23"/>
  <c r="O354" i="23"/>
  <c r="P354" i="23"/>
  <c r="Q354" i="23"/>
  <c r="R354" i="23"/>
  <c r="S354" i="23"/>
  <c r="T354" i="23"/>
  <c r="U354" i="23"/>
  <c r="V354" i="23"/>
  <c r="W354" i="23"/>
  <c r="X354" i="23"/>
  <c r="Y354" i="23"/>
  <c r="C355" i="23"/>
  <c r="D355" i="23"/>
  <c r="E355" i="23"/>
  <c r="F355" i="23"/>
  <c r="G355" i="23"/>
  <c r="H355" i="23"/>
  <c r="I355" i="23"/>
  <c r="J355" i="23"/>
  <c r="K355" i="23"/>
  <c r="L355" i="23"/>
  <c r="M355" i="23"/>
  <c r="N355" i="23"/>
  <c r="O355" i="23"/>
  <c r="P355" i="23"/>
  <c r="Q355" i="23"/>
  <c r="R355" i="23"/>
  <c r="S355" i="23"/>
  <c r="T355" i="23"/>
  <c r="U355" i="23"/>
  <c r="V355" i="23"/>
  <c r="W355" i="23"/>
  <c r="X355" i="23"/>
  <c r="Y355" i="23"/>
  <c r="C356" i="23"/>
  <c r="D356" i="23"/>
  <c r="E356" i="23"/>
  <c r="F356" i="23"/>
  <c r="G356" i="23"/>
  <c r="H356" i="23"/>
  <c r="I356" i="23"/>
  <c r="J356" i="23"/>
  <c r="K356" i="23"/>
  <c r="L356" i="23"/>
  <c r="M356" i="23"/>
  <c r="N356" i="23"/>
  <c r="O356" i="23"/>
  <c r="P356" i="23"/>
  <c r="Q356" i="23"/>
  <c r="R356" i="23"/>
  <c r="S356" i="23"/>
  <c r="T356" i="23"/>
  <c r="U356" i="23"/>
  <c r="V356" i="23"/>
  <c r="W356" i="23"/>
  <c r="X356" i="23"/>
  <c r="Y356" i="23"/>
  <c r="C357" i="23"/>
  <c r="D357" i="23"/>
  <c r="E357" i="23"/>
  <c r="F357" i="23"/>
  <c r="G357" i="23"/>
  <c r="H357" i="23"/>
  <c r="I357" i="23"/>
  <c r="J357" i="23"/>
  <c r="K357" i="23"/>
  <c r="L357" i="23"/>
  <c r="M357" i="23"/>
  <c r="N357" i="23"/>
  <c r="O357" i="23"/>
  <c r="P357" i="23"/>
  <c r="Q357" i="23"/>
  <c r="R357" i="23"/>
  <c r="S357" i="23"/>
  <c r="T357" i="23"/>
  <c r="U357" i="23"/>
  <c r="V357" i="23"/>
  <c r="W357" i="23"/>
  <c r="X357" i="23"/>
  <c r="Y357" i="23"/>
  <c r="C358" i="23"/>
  <c r="D358" i="23"/>
  <c r="E358" i="23"/>
  <c r="F358" i="23"/>
  <c r="G358" i="23"/>
  <c r="H358" i="23"/>
  <c r="I358" i="23"/>
  <c r="J358" i="23"/>
  <c r="K358" i="23"/>
  <c r="L358" i="23"/>
  <c r="M358" i="23"/>
  <c r="N358" i="23"/>
  <c r="O358" i="23"/>
  <c r="P358" i="23"/>
  <c r="Q358" i="23"/>
  <c r="R358" i="23"/>
  <c r="S358" i="23"/>
  <c r="T358" i="23"/>
  <c r="U358" i="23"/>
  <c r="V358" i="23"/>
  <c r="W358" i="23"/>
  <c r="X358" i="23"/>
  <c r="Y358" i="23"/>
  <c r="C359" i="23"/>
  <c r="D359" i="23"/>
  <c r="E359" i="23"/>
  <c r="F359" i="23"/>
  <c r="G359" i="23"/>
  <c r="H359" i="23"/>
  <c r="I359" i="23"/>
  <c r="J359" i="23"/>
  <c r="K359" i="23"/>
  <c r="L359" i="23"/>
  <c r="M359" i="23"/>
  <c r="N359" i="23"/>
  <c r="O359" i="23"/>
  <c r="P359" i="23"/>
  <c r="Q359" i="23"/>
  <c r="R359" i="23"/>
  <c r="S359" i="23"/>
  <c r="T359" i="23"/>
  <c r="U359" i="23"/>
  <c r="V359" i="23"/>
  <c r="W359" i="23"/>
  <c r="X359" i="23"/>
  <c r="Y359" i="23"/>
  <c r="C360" i="23"/>
  <c r="D360" i="23"/>
  <c r="E360" i="23"/>
  <c r="F360" i="23"/>
  <c r="G360" i="23"/>
  <c r="H360" i="23"/>
  <c r="I360" i="23"/>
  <c r="J360" i="23"/>
  <c r="K360" i="23"/>
  <c r="L360" i="23"/>
  <c r="M360" i="23"/>
  <c r="N360" i="23"/>
  <c r="O360" i="23"/>
  <c r="P360" i="23"/>
  <c r="Q360" i="23"/>
  <c r="R360" i="23"/>
  <c r="S360" i="23"/>
  <c r="T360" i="23"/>
  <c r="U360" i="23"/>
  <c r="V360" i="23"/>
  <c r="W360" i="23"/>
  <c r="X360" i="23"/>
  <c r="Y360" i="23"/>
  <c r="C361" i="23"/>
  <c r="D361" i="23"/>
  <c r="E361" i="23"/>
  <c r="F361" i="23"/>
  <c r="G361" i="23"/>
  <c r="H361" i="23"/>
  <c r="I361" i="23"/>
  <c r="J361" i="23"/>
  <c r="K361" i="23"/>
  <c r="L361" i="23"/>
  <c r="M361" i="23"/>
  <c r="N361" i="23"/>
  <c r="O361" i="23"/>
  <c r="P361" i="23"/>
  <c r="Q361" i="23"/>
  <c r="R361" i="23"/>
  <c r="S361" i="23"/>
  <c r="T361" i="23"/>
  <c r="U361" i="23"/>
  <c r="V361" i="23"/>
  <c r="W361" i="23"/>
  <c r="X361" i="23"/>
  <c r="Y361" i="23"/>
  <c r="C362" i="23"/>
  <c r="D362" i="23"/>
  <c r="E362" i="23"/>
  <c r="F362" i="23"/>
  <c r="G362" i="23"/>
  <c r="H362" i="23"/>
  <c r="I362" i="23"/>
  <c r="J362" i="23"/>
  <c r="K362" i="23"/>
  <c r="L362" i="23"/>
  <c r="M362" i="23"/>
  <c r="N362" i="23"/>
  <c r="O362" i="23"/>
  <c r="P362" i="23"/>
  <c r="Q362" i="23"/>
  <c r="R362" i="23"/>
  <c r="S362" i="23"/>
  <c r="T362" i="23"/>
  <c r="U362" i="23"/>
  <c r="V362" i="23"/>
  <c r="W362" i="23"/>
  <c r="X362" i="23"/>
  <c r="Y362" i="23"/>
  <c r="C363" i="23"/>
  <c r="D363" i="23"/>
  <c r="E363" i="23"/>
  <c r="F363" i="23"/>
  <c r="G363" i="23"/>
  <c r="H363" i="23"/>
  <c r="I363" i="23"/>
  <c r="J363" i="23"/>
  <c r="K363" i="23"/>
  <c r="L363" i="23"/>
  <c r="M363" i="23"/>
  <c r="N363" i="23"/>
  <c r="O363" i="23"/>
  <c r="P363" i="23"/>
  <c r="Q363" i="23"/>
  <c r="R363" i="23"/>
  <c r="S363" i="23"/>
  <c r="T363" i="23"/>
  <c r="U363" i="23"/>
  <c r="V363" i="23"/>
  <c r="W363" i="23"/>
  <c r="X363" i="23"/>
  <c r="Y363" i="23"/>
  <c r="C364" i="23"/>
  <c r="D364" i="23"/>
  <c r="E364" i="23"/>
  <c r="F364" i="23"/>
  <c r="G364" i="23"/>
  <c r="H364" i="23"/>
  <c r="I364" i="23"/>
  <c r="J364" i="23"/>
  <c r="K364" i="23"/>
  <c r="L364" i="23"/>
  <c r="M364" i="23"/>
  <c r="N364" i="23"/>
  <c r="O364" i="23"/>
  <c r="P364" i="23"/>
  <c r="Q364" i="23"/>
  <c r="R364" i="23"/>
  <c r="S364" i="23"/>
  <c r="T364" i="23"/>
  <c r="U364" i="23"/>
  <c r="V364" i="23"/>
  <c r="W364" i="23"/>
  <c r="X364" i="23"/>
  <c r="Y364" i="23"/>
  <c r="C365" i="23"/>
  <c r="D365" i="23"/>
  <c r="E365" i="23"/>
  <c r="F365" i="23"/>
  <c r="G365" i="23"/>
  <c r="H365" i="23"/>
  <c r="I365" i="23"/>
  <c r="J365" i="23"/>
  <c r="K365" i="23"/>
  <c r="L365" i="23"/>
  <c r="M365" i="23"/>
  <c r="N365" i="23"/>
  <c r="O365" i="23"/>
  <c r="P365" i="23"/>
  <c r="Q365" i="23"/>
  <c r="R365" i="23"/>
  <c r="S365" i="23"/>
  <c r="T365" i="23"/>
  <c r="U365" i="23"/>
  <c r="V365" i="23"/>
  <c r="W365" i="23"/>
  <c r="X365" i="23"/>
  <c r="Y365" i="23"/>
  <c r="C366" i="23"/>
  <c r="D366" i="23"/>
  <c r="E366" i="23"/>
  <c r="F366" i="23"/>
  <c r="G366" i="23"/>
  <c r="H366" i="23"/>
  <c r="I366" i="23"/>
  <c r="J366" i="23"/>
  <c r="K366" i="23"/>
  <c r="L366" i="23"/>
  <c r="M366" i="23"/>
  <c r="N366" i="23"/>
  <c r="O366" i="23"/>
  <c r="P366" i="23"/>
  <c r="Q366" i="23"/>
  <c r="R366" i="23"/>
  <c r="S366" i="23"/>
  <c r="T366" i="23"/>
  <c r="U366" i="23"/>
  <c r="V366" i="23"/>
  <c r="W366" i="23"/>
  <c r="X366" i="23"/>
  <c r="Y366" i="23"/>
  <c r="C367" i="23"/>
  <c r="D367" i="23"/>
  <c r="E367" i="23"/>
  <c r="F367" i="23"/>
  <c r="G367" i="23"/>
  <c r="H367" i="23"/>
  <c r="I367" i="23"/>
  <c r="J367" i="23"/>
  <c r="K367" i="23"/>
  <c r="L367" i="23"/>
  <c r="M367" i="23"/>
  <c r="N367" i="23"/>
  <c r="O367" i="23"/>
  <c r="P367" i="23"/>
  <c r="Q367" i="23"/>
  <c r="R367" i="23"/>
  <c r="S367" i="23"/>
  <c r="T367" i="23"/>
  <c r="U367" i="23"/>
  <c r="V367" i="23"/>
  <c r="W367" i="23"/>
  <c r="X367" i="23"/>
  <c r="Y367" i="23"/>
  <c r="C368" i="23"/>
  <c r="D368" i="23"/>
  <c r="E368" i="23"/>
  <c r="F368" i="23"/>
  <c r="G368" i="23"/>
  <c r="H368" i="23"/>
  <c r="I368" i="23"/>
  <c r="J368" i="23"/>
  <c r="K368" i="23"/>
  <c r="L368" i="23"/>
  <c r="M368" i="23"/>
  <c r="N368" i="23"/>
  <c r="O368" i="23"/>
  <c r="P368" i="23"/>
  <c r="Q368" i="23"/>
  <c r="R368" i="23"/>
  <c r="S368" i="23"/>
  <c r="T368" i="23"/>
  <c r="U368" i="23"/>
  <c r="V368" i="23"/>
  <c r="W368" i="23"/>
  <c r="X368" i="23"/>
  <c r="Y368" i="23"/>
  <c r="C369" i="23"/>
  <c r="D369" i="23"/>
  <c r="E369" i="23"/>
  <c r="F369" i="23"/>
  <c r="G369" i="23"/>
  <c r="H369" i="23"/>
  <c r="I369" i="23"/>
  <c r="J369" i="23"/>
  <c r="K369" i="23"/>
  <c r="L369" i="23"/>
  <c r="M369" i="23"/>
  <c r="N369" i="23"/>
  <c r="O369" i="23"/>
  <c r="P369" i="23"/>
  <c r="Q369" i="23"/>
  <c r="R369" i="23"/>
  <c r="S369" i="23"/>
  <c r="T369" i="23"/>
  <c r="U369" i="23"/>
  <c r="V369" i="23"/>
  <c r="W369" i="23"/>
  <c r="X369" i="23"/>
  <c r="Y369" i="23"/>
  <c r="C370" i="23"/>
  <c r="D370" i="23"/>
  <c r="E370" i="23"/>
  <c r="F370" i="23"/>
  <c r="G370" i="23"/>
  <c r="H370" i="23"/>
  <c r="I370" i="23"/>
  <c r="J370" i="23"/>
  <c r="K370" i="23"/>
  <c r="L370" i="23"/>
  <c r="M370" i="23"/>
  <c r="N370" i="23"/>
  <c r="O370" i="23"/>
  <c r="P370" i="23"/>
  <c r="Q370" i="23"/>
  <c r="R370" i="23"/>
  <c r="S370" i="23"/>
  <c r="T370" i="23"/>
  <c r="U370" i="23"/>
  <c r="V370" i="23"/>
  <c r="W370" i="23"/>
  <c r="X370" i="23"/>
  <c r="Y370" i="23"/>
  <c r="C371" i="23"/>
  <c r="D371" i="23"/>
  <c r="E371" i="23"/>
  <c r="F371" i="23"/>
  <c r="G371" i="23"/>
  <c r="H371" i="23"/>
  <c r="I371" i="23"/>
  <c r="J371" i="23"/>
  <c r="K371" i="23"/>
  <c r="L371" i="23"/>
  <c r="M371" i="23"/>
  <c r="N371" i="23"/>
  <c r="O371" i="23"/>
  <c r="P371" i="23"/>
  <c r="Q371" i="23"/>
  <c r="R371" i="23"/>
  <c r="S371" i="23"/>
  <c r="T371" i="23"/>
  <c r="U371" i="23"/>
  <c r="V371" i="23"/>
  <c r="W371" i="23"/>
  <c r="X371" i="23"/>
  <c r="Y371" i="23"/>
  <c r="C372" i="23"/>
  <c r="D372" i="23"/>
  <c r="E372" i="23"/>
  <c r="F372" i="23"/>
  <c r="G372" i="23"/>
  <c r="H372" i="23"/>
  <c r="I372" i="23"/>
  <c r="J372" i="23"/>
  <c r="K372" i="23"/>
  <c r="L372" i="23"/>
  <c r="M372" i="23"/>
  <c r="N372" i="23"/>
  <c r="O372" i="23"/>
  <c r="P372" i="23"/>
  <c r="Q372" i="23"/>
  <c r="R372" i="23"/>
  <c r="S372" i="23"/>
  <c r="T372" i="23"/>
  <c r="U372" i="23"/>
  <c r="V372" i="23"/>
  <c r="W372" i="23"/>
  <c r="X372" i="23"/>
  <c r="Y372" i="23"/>
  <c r="C373" i="23"/>
  <c r="D373" i="23"/>
  <c r="E373" i="23"/>
  <c r="F373" i="23"/>
  <c r="G373" i="23"/>
  <c r="H373" i="23"/>
  <c r="I373" i="23"/>
  <c r="J373" i="23"/>
  <c r="K373" i="23"/>
  <c r="L373" i="23"/>
  <c r="M373" i="23"/>
  <c r="N373" i="23"/>
  <c r="O373" i="23"/>
  <c r="P373" i="23"/>
  <c r="Q373" i="23"/>
  <c r="R373" i="23"/>
  <c r="S373" i="23"/>
  <c r="T373" i="23"/>
  <c r="U373" i="23"/>
  <c r="V373" i="23"/>
  <c r="W373" i="23"/>
  <c r="X373" i="23"/>
  <c r="Y373" i="23"/>
  <c r="C374" i="23"/>
  <c r="D374" i="23"/>
  <c r="E374" i="23"/>
  <c r="F374" i="23"/>
  <c r="G374" i="23"/>
  <c r="H374" i="23"/>
  <c r="I374" i="23"/>
  <c r="J374" i="23"/>
  <c r="K374" i="23"/>
  <c r="L374" i="23"/>
  <c r="M374" i="23"/>
  <c r="N374" i="23"/>
  <c r="O374" i="23"/>
  <c r="P374" i="23"/>
  <c r="Q374" i="23"/>
  <c r="R374" i="23"/>
  <c r="S374" i="23"/>
  <c r="T374" i="23"/>
  <c r="U374" i="23"/>
  <c r="V374" i="23"/>
  <c r="W374" i="23"/>
  <c r="X374" i="23"/>
  <c r="Y374" i="23"/>
  <c r="C375" i="23"/>
  <c r="D375" i="23"/>
  <c r="E375" i="23"/>
  <c r="F375" i="23"/>
  <c r="G375" i="23"/>
  <c r="H375" i="23"/>
  <c r="I375" i="23"/>
  <c r="J375" i="23"/>
  <c r="K375" i="23"/>
  <c r="L375" i="23"/>
  <c r="M375" i="23"/>
  <c r="N375" i="23"/>
  <c r="O375" i="23"/>
  <c r="P375" i="23"/>
  <c r="Q375" i="23"/>
  <c r="R375" i="23"/>
  <c r="S375" i="23"/>
  <c r="T375" i="23"/>
  <c r="U375" i="23"/>
  <c r="V375" i="23"/>
  <c r="W375" i="23"/>
  <c r="X375" i="23"/>
  <c r="Y375" i="23"/>
  <c r="C376" i="23"/>
  <c r="D376" i="23"/>
  <c r="E376" i="23"/>
  <c r="F376" i="23"/>
  <c r="G376" i="23"/>
  <c r="H376" i="23"/>
  <c r="I376" i="23"/>
  <c r="J376" i="23"/>
  <c r="K376" i="23"/>
  <c r="L376" i="23"/>
  <c r="M376" i="23"/>
  <c r="N376" i="23"/>
  <c r="O376" i="23"/>
  <c r="P376" i="23"/>
  <c r="Q376" i="23"/>
  <c r="R376" i="23"/>
  <c r="S376" i="23"/>
  <c r="T376" i="23"/>
  <c r="U376" i="23"/>
  <c r="V376" i="23"/>
  <c r="W376" i="23"/>
  <c r="X376" i="23"/>
  <c r="Y376" i="23"/>
  <c r="C377" i="23"/>
  <c r="D377" i="23"/>
  <c r="E377" i="23"/>
  <c r="F377" i="23"/>
  <c r="G377" i="23"/>
  <c r="H377" i="23"/>
  <c r="I377" i="23"/>
  <c r="J377" i="23"/>
  <c r="K377" i="23"/>
  <c r="L377" i="23"/>
  <c r="M377" i="23"/>
  <c r="N377" i="23"/>
  <c r="O377" i="23"/>
  <c r="P377" i="23"/>
  <c r="Q377" i="23"/>
  <c r="R377" i="23"/>
  <c r="S377" i="23"/>
  <c r="T377" i="23"/>
  <c r="U377" i="23"/>
  <c r="V377" i="23"/>
  <c r="W377" i="23"/>
  <c r="X377" i="23"/>
  <c r="Y377" i="23"/>
  <c r="C378" i="23"/>
  <c r="D378" i="23"/>
  <c r="E378" i="23"/>
  <c r="F378" i="23"/>
  <c r="G378" i="23"/>
  <c r="H378" i="23"/>
  <c r="I378" i="23"/>
  <c r="J378" i="23"/>
  <c r="K378" i="23"/>
  <c r="L378" i="23"/>
  <c r="M378" i="23"/>
  <c r="N378" i="23"/>
  <c r="O378" i="23"/>
  <c r="P378" i="23"/>
  <c r="Q378" i="23"/>
  <c r="R378" i="23"/>
  <c r="S378" i="23"/>
  <c r="T378" i="23"/>
  <c r="U378" i="23"/>
  <c r="V378" i="23"/>
  <c r="W378" i="23"/>
  <c r="X378" i="23"/>
  <c r="Y378" i="23"/>
  <c r="C379" i="23"/>
  <c r="D379" i="23"/>
  <c r="E379" i="23"/>
  <c r="F379" i="23"/>
  <c r="G379" i="23"/>
  <c r="H379" i="23"/>
  <c r="I379" i="23"/>
  <c r="J379" i="23"/>
  <c r="K379" i="23"/>
  <c r="L379" i="23"/>
  <c r="M379" i="23"/>
  <c r="N379" i="23"/>
  <c r="O379" i="23"/>
  <c r="P379" i="23"/>
  <c r="Q379" i="23"/>
  <c r="R379" i="23"/>
  <c r="S379" i="23"/>
  <c r="T379" i="23"/>
  <c r="U379" i="23"/>
  <c r="V379" i="23"/>
  <c r="W379" i="23"/>
  <c r="X379" i="23"/>
  <c r="Y379" i="23"/>
  <c r="C380" i="23"/>
  <c r="D380" i="23"/>
  <c r="E380" i="23"/>
  <c r="F380" i="23"/>
  <c r="G380" i="23"/>
  <c r="H380" i="23"/>
  <c r="I380" i="23"/>
  <c r="J380" i="23"/>
  <c r="K380" i="23"/>
  <c r="L380" i="23"/>
  <c r="M380" i="23"/>
  <c r="N380" i="23"/>
  <c r="O380" i="23"/>
  <c r="P380" i="23"/>
  <c r="Q380" i="23"/>
  <c r="R380" i="23"/>
  <c r="S380" i="23"/>
  <c r="T380" i="23"/>
  <c r="U380" i="23"/>
  <c r="V380" i="23"/>
  <c r="W380" i="23"/>
  <c r="X380" i="23"/>
  <c r="Y380" i="23"/>
  <c r="C381" i="23"/>
  <c r="D381" i="23"/>
  <c r="E381" i="23"/>
  <c r="F381" i="23"/>
  <c r="G381" i="23"/>
  <c r="H381" i="23"/>
  <c r="I381" i="23"/>
  <c r="J381" i="23"/>
  <c r="K381" i="23"/>
  <c r="L381" i="23"/>
  <c r="M381" i="23"/>
  <c r="N381" i="23"/>
  <c r="O381" i="23"/>
  <c r="P381" i="23"/>
  <c r="Q381" i="23"/>
  <c r="R381" i="23"/>
  <c r="S381" i="23"/>
  <c r="T381" i="23"/>
  <c r="U381" i="23"/>
  <c r="V381" i="23"/>
  <c r="W381" i="23"/>
  <c r="X381" i="23"/>
  <c r="Y381" i="23"/>
  <c r="C382" i="23"/>
  <c r="D382" i="23"/>
  <c r="E382" i="23"/>
  <c r="F382" i="23"/>
  <c r="G382" i="23"/>
  <c r="H382" i="23"/>
  <c r="I382" i="23"/>
  <c r="J382" i="23"/>
  <c r="K382" i="23"/>
  <c r="L382" i="23"/>
  <c r="M382" i="23"/>
  <c r="N382" i="23"/>
  <c r="O382" i="23"/>
  <c r="P382" i="23"/>
  <c r="Q382" i="23"/>
  <c r="R382" i="23"/>
  <c r="S382" i="23"/>
  <c r="T382" i="23"/>
  <c r="U382" i="23"/>
  <c r="V382" i="23"/>
  <c r="W382" i="23"/>
  <c r="X382" i="23"/>
  <c r="Y382" i="23"/>
  <c r="C383" i="23"/>
  <c r="D383" i="23"/>
  <c r="E383" i="23"/>
  <c r="F383" i="23"/>
  <c r="G383" i="23"/>
  <c r="H383" i="23"/>
  <c r="I383" i="23"/>
  <c r="J383" i="23"/>
  <c r="K383" i="23"/>
  <c r="L383" i="23"/>
  <c r="M383" i="23"/>
  <c r="N383" i="23"/>
  <c r="O383" i="23"/>
  <c r="P383" i="23"/>
  <c r="Q383" i="23"/>
  <c r="R383" i="23"/>
  <c r="S383" i="23"/>
  <c r="T383" i="23"/>
  <c r="U383" i="23"/>
  <c r="V383" i="23"/>
  <c r="W383" i="23"/>
  <c r="X383" i="23"/>
  <c r="Y383" i="23"/>
  <c r="C384" i="23"/>
  <c r="D384" i="23"/>
  <c r="E384" i="23"/>
  <c r="F384" i="23"/>
  <c r="G384" i="23"/>
  <c r="H384" i="23"/>
  <c r="I384" i="23"/>
  <c r="J384" i="23"/>
  <c r="K384" i="23"/>
  <c r="L384" i="23"/>
  <c r="M384" i="23"/>
  <c r="N384" i="23"/>
  <c r="O384" i="23"/>
  <c r="P384" i="23"/>
  <c r="Q384" i="23"/>
  <c r="R384" i="23"/>
  <c r="S384" i="23"/>
  <c r="T384" i="23"/>
  <c r="U384" i="23"/>
  <c r="V384" i="23"/>
  <c r="W384" i="23"/>
  <c r="X384" i="23"/>
  <c r="Y384" i="23"/>
  <c r="C385" i="23"/>
  <c r="D385" i="23"/>
  <c r="E385" i="23"/>
  <c r="F385" i="23"/>
  <c r="G385" i="23"/>
  <c r="H385" i="23"/>
  <c r="I385" i="23"/>
  <c r="J385" i="23"/>
  <c r="K385" i="23"/>
  <c r="L385" i="23"/>
  <c r="M385" i="23"/>
  <c r="N385" i="23"/>
  <c r="O385" i="23"/>
  <c r="P385" i="23"/>
  <c r="Q385" i="23"/>
  <c r="R385" i="23"/>
  <c r="S385" i="23"/>
  <c r="T385" i="23"/>
  <c r="U385" i="23"/>
  <c r="V385" i="23"/>
  <c r="W385" i="23"/>
  <c r="X385" i="23"/>
  <c r="Y385" i="23"/>
  <c r="C386" i="23"/>
  <c r="D386" i="23"/>
  <c r="E386" i="23"/>
  <c r="F386" i="23"/>
  <c r="G386" i="23"/>
  <c r="H386" i="23"/>
  <c r="I386" i="23"/>
  <c r="J386" i="23"/>
  <c r="K386" i="23"/>
  <c r="L386" i="23"/>
  <c r="M386" i="23"/>
  <c r="N386" i="23"/>
  <c r="O386" i="23"/>
  <c r="P386" i="23"/>
  <c r="Q386" i="23"/>
  <c r="R386" i="23"/>
  <c r="S386" i="23"/>
  <c r="T386" i="23"/>
  <c r="U386" i="23"/>
  <c r="V386" i="23"/>
  <c r="W386" i="23"/>
  <c r="X386" i="23"/>
  <c r="Y386" i="23"/>
  <c r="C387" i="23"/>
  <c r="D387" i="23"/>
  <c r="E387" i="23"/>
  <c r="F387" i="23"/>
  <c r="G387" i="23"/>
  <c r="H387" i="23"/>
  <c r="I387" i="23"/>
  <c r="J387" i="23"/>
  <c r="K387" i="23"/>
  <c r="L387" i="23"/>
  <c r="M387" i="23"/>
  <c r="N387" i="23"/>
  <c r="O387" i="23"/>
  <c r="P387" i="23"/>
  <c r="Q387" i="23"/>
  <c r="R387" i="23"/>
  <c r="S387" i="23"/>
  <c r="T387" i="23"/>
  <c r="U387" i="23"/>
  <c r="V387" i="23"/>
  <c r="W387" i="23"/>
  <c r="X387" i="23"/>
  <c r="Y387" i="23"/>
  <c r="C388" i="23"/>
  <c r="D388" i="23"/>
  <c r="E388" i="23"/>
  <c r="F388" i="23"/>
  <c r="G388" i="23"/>
  <c r="H388" i="23"/>
  <c r="I388" i="23"/>
  <c r="J388" i="23"/>
  <c r="K388" i="23"/>
  <c r="L388" i="23"/>
  <c r="M388" i="23"/>
  <c r="N388" i="23"/>
  <c r="O388" i="23"/>
  <c r="P388" i="23"/>
  <c r="Q388" i="23"/>
  <c r="R388" i="23"/>
  <c r="S388" i="23"/>
  <c r="T388" i="23"/>
  <c r="U388" i="23"/>
  <c r="V388" i="23"/>
  <c r="W388" i="23"/>
  <c r="X388" i="23"/>
  <c r="Y388" i="23"/>
  <c r="C389" i="23"/>
  <c r="D389" i="23"/>
  <c r="E389" i="23"/>
  <c r="F389" i="23"/>
  <c r="G389" i="23"/>
  <c r="H389" i="23"/>
  <c r="I389" i="23"/>
  <c r="J389" i="23"/>
  <c r="K389" i="23"/>
  <c r="L389" i="23"/>
  <c r="M389" i="23"/>
  <c r="N389" i="23"/>
  <c r="O389" i="23"/>
  <c r="P389" i="23"/>
  <c r="Q389" i="23"/>
  <c r="R389" i="23"/>
  <c r="S389" i="23"/>
  <c r="T389" i="23"/>
  <c r="U389" i="23"/>
  <c r="V389" i="23"/>
  <c r="W389" i="23"/>
  <c r="X389" i="23"/>
  <c r="Y389" i="23"/>
  <c r="C390" i="23"/>
  <c r="D390" i="23"/>
  <c r="E390" i="23"/>
  <c r="F390" i="23"/>
  <c r="G390" i="23"/>
  <c r="H390" i="23"/>
  <c r="I390" i="23"/>
  <c r="J390" i="23"/>
  <c r="K390" i="23"/>
  <c r="L390" i="23"/>
  <c r="M390" i="23"/>
  <c r="N390" i="23"/>
  <c r="O390" i="23"/>
  <c r="P390" i="23"/>
  <c r="Q390" i="23"/>
  <c r="R390" i="23"/>
  <c r="S390" i="23"/>
  <c r="T390" i="23"/>
  <c r="U390" i="23"/>
  <c r="V390" i="23"/>
  <c r="W390" i="23"/>
  <c r="X390" i="23"/>
  <c r="Y390" i="23"/>
  <c r="C391" i="23"/>
  <c r="D391" i="23"/>
  <c r="E391" i="23"/>
  <c r="F391" i="23"/>
  <c r="G391" i="23"/>
  <c r="H391" i="23"/>
  <c r="I391" i="23"/>
  <c r="J391" i="23"/>
  <c r="K391" i="23"/>
  <c r="L391" i="23"/>
  <c r="M391" i="23"/>
  <c r="N391" i="23"/>
  <c r="O391" i="23"/>
  <c r="P391" i="23"/>
  <c r="Q391" i="23"/>
  <c r="R391" i="23"/>
  <c r="S391" i="23"/>
  <c r="T391" i="23"/>
  <c r="U391" i="23"/>
  <c r="V391" i="23"/>
  <c r="W391" i="23"/>
  <c r="X391" i="23"/>
  <c r="Y391" i="23"/>
  <c r="C392" i="23"/>
  <c r="D392" i="23"/>
  <c r="E392" i="23"/>
  <c r="F392" i="23"/>
  <c r="G392" i="23"/>
  <c r="H392" i="23"/>
  <c r="I392" i="23"/>
  <c r="J392" i="23"/>
  <c r="K392" i="23"/>
  <c r="L392" i="23"/>
  <c r="M392" i="23"/>
  <c r="N392" i="23"/>
  <c r="O392" i="23"/>
  <c r="P392" i="23"/>
  <c r="Q392" i="23"/>
  <c r="R392" i="23"/>
  <c r="S392" i="23"/>
  <c r="T392" i="23"/>
  <c r="U392" i="23"/>
  <c r="V392" i="23"/>
  <c r="W392" i="23"/>
  <c r="X392" i="23"/>
  <c r="Y392" i="23"/>
  <c r="C393" i="23"/>
  <c r="D393" i="23"/>
  <c r="E393" i="23"/>
  <c r="F393" i="23"/>
  <c r="G393" i="23"/>
  <c r="H393" i="23"/>
  <c r="I393" i="23"/>
  <c r="J393" i="23"/>
  <c r="K393" i="23"/>
  <c r="L393" i="23"/>
  <c r="M393" i="23"/>
  <c r="N393" i="23"/>
  <c r="O393" i="23"/>
  <c r="P393" i="23"/>
  <c r="Q393" i="23"/>
  <c r="R393" i="23"/>
  <c r="S393" i="23"/>
  <c r="T393" i="23"/>
  <c r="U393" i="23"/>
  <c r="V393" i="23"/>
  <c r="W393" i="23"/>
  <c r="X393" i="23"/>
  <c r="Y393" i="23"/>
  <c r="C394" i="23"/>
  <c r="D394" i="23"/>
  <c r="E394" i="23"/>
  <c r="F394" i="23"/>
  <c r="G394" i="23"/>
  <c r="H394" i="23"/>
  <c r="I394" i="23"/>
  <c r="J394" i="23"/>
  <c r="K394" i="23"/>
  <c r="L394" i="23"/>
  <c r="M394" i="23"/>
  <c r="N394" i="23"/>
  <c r="O394" i="23"/>
  <c r="P394" i="23"/>
  <c r="Q394" i="23"/>
  <c r="R394" i="23"/>
  <c r="S394" i="23"/>
  <c r="T394" i="23"/>
  <c r="U394" i="23"/>
  <c r="V394" i="23"/>
  <c r="W394" i="23"/>
  <c r="X394" i="23"/>
  <c r="Y394" i="23"/>
  <c r="C395" i="23"/>
  <c r="D395" i="23"/>
  <c r="E395" i="23"/>
  <c r="F395" i="23"/>
  <c r="G395" i="23"/>
  <c r="H395" i="23"/>
  <c r="I395" i="23"/>
  <c r="J395" i="23"/>
  <c r="K395" i="23"/>
  <c r="L395" i="23"/>
  <c r="M395" i="23"/>
  <c r="N395" i="23"/>
  <c r="O395" i="23"/>
  <c r="P395" i="23"/>
  <c r="Q395" i="23"/>
  <c r="R395" i="23"/>
  <c r="S395" i="23"/>
  <c r="T395" i="23"/>
  <c r="U395" i="23"/>
  <c r="V395" i="23"/>
  <c r="W395" i="23"/>
  <c r="X395" i="23"/>
  <c r="Y395" i="23"/>
  <c r="C396" i="23"/>
  <c r="D396" i="23"/>
  <c r="E396" i="23"/>
  <c r="F396" i="23"/>
  <c r="G396" i="23"/>
  <c r="H396" i="23"/>
  <c r="I396" i="23"/>
  <c r="J396" i="23"/>
  <c r="K396" i="23"/>
  <c r="L396" i="23"/>
  <c r="M396" i="23"/>
  <c r="N396" i="23"/>
  <c r="O396" i="23"/>
  <c r="P396" i="23"/>
  <c r="Q396" i="23"/>
  <c r="R396" i="23"/>
  <c r="S396" i="23"/>
  <c r="T396" i="23"/>
  <c r="U396" i="23"/>
  <c r="V396" i="23"/>
  <c r="W396" i="23"/>
  <c r="X396" i="23"/>
  <c r="Y396" i="23"/>
  <c r="C397" i="23"/>
  <c r="D397" i="23"/>
  <c r="E397" i="23"/>
  <c r="F397" i="23"/>
  <c r="G397" i="23"/>
  <c r="H397" i="23"/>
  <c r="I397" i="23"/>
  <c r="J397" i="23"/>
  <c r="K397" i="23"/>
  <c r="L397" i="23"/>
  <c r="M397" i="23"/>
  <c r="N397" i="23"/>
  <c r="O397" i="23"/>
  <c r="P397" i="23"/>
  <c r="Q397" i="23"/>
  <c r="R397" i="23"/>
  <c r="S397" i="23"/>
  <c r="T397" i="23"/>
  <c r="U397" i="23"/>
  <c r="V397" i="23"/>
  <c r="W397" i="23"/>
  <c r="X397" i="23"/>
  <c r="Y397" i="23"/>
  <c r="C398" i="23"/>
  <c r="D398" i="23"/>
  <c r="E398" i="23"/>
  <c r="F398" i="23"/>
  <c r="G398" i="23"/>
  <c r="H398" i="23"/>
  <c r="I398" i="23"/>
  <c r="J398" i="23"/>
  <c r="K398" i="23"/>
  <c r="L398" i="23"/>
  <c r="M398" i="23"/>
  <c r="N398" i="23"/>
  <c r="O398" i="23"/>
  <c r="P398" i="23"/>
  <c r="Q398" i="23"/>
  <c r="R398" i="23"/>
  <c r="S398" i="23"/>
  <c r="T398" i="23"/>
  <c r="U398" i="23"/>
  <c r="V398" i="23"/>
  <c r="W398" i="23"/>
  <c r="X398" i="23"/>
  <c r="Y398" i="23"/>
  <c r="C399" i="23"/>
  <c r="D399" i="23"/>
  <c r="E399" i="23"/>
  <c r="F399" i="23"/>
  <c r="G399" i="23"/>
  <c r="H399" i="23"/>
  <c r="I399" i="23"/>
  <c r="J399" i="23"/>
  <c r="K399" i="23"/>
  <c r="L399" i="23"/>
  <c r="M399" i="23"/>
  <c r="N399" i="23"/>
  <c r="O399" i="23"/>
  <c r="P399" i="23"/>
  <c r="Q399" i="23"/>
  <c r="R399" i="23"/>
  <c r="S399" i="23"/>
  <c r="T399" i="23"/>
  <c r="U399" i="23"/>
  <c r="V399" i="23"/>
  <c r="W399" i="23"/>
  <c r="X399" i="23"/>
  <c r="Y399" i="23"/>
  <c r="C400" i="23"/>
  <c r="D400" i="23"/>
  <c r="E400" i="23"/>
  <c r="F400" i="23"/>
  <c r="G400" i="23"/>
  <c r="H400" i="23"/>
  <c r="I400" i="23"/>
  <c r="J400" i="23"/>
  <c r="K400" i="23"/>
  <c r="L400" i="23"/>
  <c r="M400" i="23"/>
  <c r="N400" i="23"/>
  <c r="O400" i="23"/>
  <c r="P400" i="23"/>
  <c r="Q400" i="23"/>
  <c r="R400" i="23"/>
  <c r="S400" i="23"/>
  <c r="T400" i="23"/>
  <c r="U400" i="23"/>
  <c r="V400" i="23"/>
  <c r="W400" i="23"/>
  <c r="X400" i="23"/>
  <c r="Y400" i="23"/>
  <c r="C401" i="23"/>
  <c r="D401" i="23"/>
  <c r="E401" i="23"/>
  <c r="F401" i="23"/>
  <c r="G401" i="23"/>
  <c r="H401" i="23"/>
  <c r="I401" i="23"/>
  <c r="J401" i="23"/>
  <c r="K401" i="23"/>
  <c r="L401" i="23"/>
  <c r="M401" i="23"/>
  <c r="N401" i="23"/>
  <c r="O401" i="23"/>
  <c r="P401" i="23"/>
  <c r="Q401" i="23"/>
  <c r="R401" i="23"/>
  <c r="S401" i="23"/>
  <c r="T401" i="23"/>
  <c r="U401" i="23"/>
  <c r="V401" i="23"/>
  <c r="W401" i="23"/>
  <c r="X401" i="23"/>
  <c r="Y401" i="23"/>
  <c r="C402" i="23"/>
  <c r="D402" i="23"/>
  <c r="E402" i="23"/>
  <c r="F402" i="23"/>
  <c r="G402" i="23"/>
  <c r="H402" i="23"/>
  <c r="I402" i="23"/>
  <c r="J402" i="23"/>
  <c r="K402" i="23"/>
  <c r="L402" i="23"/>
  <c r="M402" i="23"/>
  <c r="N402" i="23"/>
  <c r="O402" i="23"/>
  <c r="P402" i="23"/>
  <c r="Q402" i="23"/>
  <c r="R402" i="23"/>
  <c r="S402" i="23"/>
  <c r="T402" i="23"/>
  <c r="U402" i="23"/>
  <c r="V402" i="23"/>
  <c r="W402" i="23"/>
  <c r="X402" i="23"/>
  <c r="Y402" i="23"/>
  <c r="C403" i="23"/>
  <c r="D403" i="23"/>
  <c r="E403" i="23"/>
  <c r="F403" i="23"/>
  <c r="G403" i="23"/>
  <c r="H403" i="23"/>
  <c r="I403" i="23"/>
  <c r="J403" i="23"/>
  <c r="K403" i="23"/>
  <c r="L403" i="23"/>
  <c r="M403" i="23"/>
  <c r="N403" i="23"/>
  <c r="O403" i="23"/>
  <c r="P403" i="23"/>
  <c r="Q403" i="23"/>
  <c r="R403" i="23"/>
  <c r="S403" i="23"/>
  <c r="T403" i="23"/>
  <c r="U403" i="23"/>
  <c r="V403" i="23"/>
  <c r="W403" i="23"/>
  <c r="X403" i="23"/>
  <c r="Y403" i="23"/>
  <c r="C404" i="23"/>
  <c r="D404" i="23"/>
  <c r="E404" i="23"/>
  <c r="F404" i="23"/>
  <c r="G404" i="23"/>
  <c r="H404" i="23"/>
  <c r="I404" i="23"/>
  <c r="J404" i="23"/>
  <c r="K404" i="23"/>
  <c r="L404" i="23"/>
  <c r="M404" i="23"/>
  <c r="N404" i="23"/>
  <c r="O404" i="23"/>
  <c r="P404" i="23"/>
  <c r="Q404" i="23"/>
  <c r="R404" i="23"/>
  <c r="S404" i="23"/>
  <c r="T404" i="23"/>
  <c r="U404" i="23"/>
  <c r="V404" i="23"/>
  <c r="W404" i="23"/>
  <c r="X404" i="23"/>
  <c r="Y404" i="23"/>
  <c r="C405" i="23"/>
  <c r="D405" i="23"/>
  <c r="E405" i="23"/>
  <c r="F405" i="23"/>
  <c r="G405" i="23"/>
  <c r="H405" i="23"/>
  <c r="I405" i="23"/>
  <c r="J405" i="23"/>
  <c r="K405" i="23"/>
  <c r="L405" i="23"/>
  <c r="M405" i="23"/>
  <c r="N405" i="23"/>
  <c r="O405" i="23"/>
  <c r="P405" i="23"/>
  <c r="Q405" i="23"/>
  <c r="R405" i="23"/>
  <c r="S405" i="23"/>
  <c r="T405" i="23"/>
  <c r="U405" i="23"/>
  <c r="V405" i="23"/>
  <c r="W405" i="23"/>
  <c r="X405" i="23"/>
  <c r="Y405" i="23"/>
  <c r="C406" i="23"/>
  <c r="D406" i="23"/>
  <c r="E406" i="23"/>
  <c r="F406" i="23"/>
  <c r="G406" i="23"/>
  <c r="H406" i="23"/>
  <c r="I406" i="23"/>
  <c r="J406" i="23"/>
  <c r="K406" i="23"/>
  <c r="L406" i="23"/>
  <c r="M406" i="23"/>
  <c r="N406" i="23"/>
  <c r="O406" i="23"/>
  <c r="P406" i="23"/>
  <c r="Q406" i="23"/>
  <c r="R406" i="23"/>
  <c r="S406" i="23"/>
  <c r="T406" i="23"/>
  <c r="U406" i="23"/>
  <c r="V406" i="23"/>
  <c r="W406" i="23"/>
  <c r="X406" i="23"/>
  <c r="Y406" i="23"/>
  <c r="C407" i="23"/>
  <c r="D407" i="23"/>
  <c r="E407" i="23"/>
  <c r="F407" i="23"/>
  <c r="G407" i="23"/>
  <c r="H407" i="23"/>
  <c r="I407" i="23"/>
  <c r="J407" i="23"/>
  <c r="K407" i="23"/>
  <c r="L407" i="23"/>
  <c r="M407" i="23"/>
  <c r="N407" i="23"/>
  <c r="O407" i="23"/>
  <c r="P407" i="23"/>
  <c r="Q407" i="23"/>
  <c r="R407" i="23"/>
  <c r="S407" i="23"/>
  <c r="T407" i="23"/>
  <c r="U407" i="23"/>
  <c r="V407" i="23"/>
  <c r="W407" i="23"/>
  <c r="X407" i="23"/>
  <c r="Y407" i="23"/>
  <c r="C408" i="23"/>
  <c r="D408" i="23"/>
  <c r="E408" i="23"/>
  <c r="F408" i="23"/>
  <c r="G408" i="23"/>
  <c r="H408" i="23"/>
  <c r="I408" i="23"/>
  <c r="J408" i="23"/>
  <c r="K408" i="23"/>
  <c r="L408" i="23"/>
  <c r="M408" i="23"/>
  <c r="N408" i="23"/>
  <c r="O408" i="23"/>
  <c r="P408" i="23"/>
  <c r="Q408" i="23"/>
  <c r="R408" i="23"/>
  <c r="S408" i="23"/>
  <c r="T408" i="23"/>
  <c r="U408" i="23"/>
  <c r="V408" i="23"/>
  <c r="W408" i="23"/>
  <c r="X408" i="23"/>
  <c r="Y408" i="23"/>
  <c r="C409" i="23"/>
  <c r="D409" i="23"/>
  <c r="E409" i="23"/>
  <c r="F409" i="23"/>
  <c r="G409" i="23"/>
  <c r="H409" i="23"/>
  <c r="I409" i="23"/>
  <c r="J409" i="23"/>
  <c r="K409" i="23"/>
  <c r="L409" i="23"/>
  <c r="M409" i="23"/>
  <c r="N409" i="23"/>
  <c r="O409" i="23"/>
  <c r="P409" i="23"/>
  <c r="Q409" i="23"/>
  <c r="R409" i="23"/>
  <c r="S409" i="23"/>
  <c r="T409" i="23"/>
  <c r="U409" i="23"/>
  <c r="V409" i="23"/>
  <c r="W409" i="23"/>
  <c r="X409" i="23"/>
  <c r="Y409" i="23"/>
  <c r="C410" i="23"/>
  <c r="D410" i="23"/>
  <c r="E410" i="23"/>
  <c r="F410" i="23"/>
  <c r="G410" i="23"/>
  <c r="H410" i="23"/>
  <c r="I410" i="23"/>
  <c r="J410" i="23"/>
  <c r="K410" i="23"/>
  <c r="L410" i="23"/>
  <c r="M410" i="23"/>
  <c r="N410" i="23"/>
  <c r="O410" i="23"/>
  <c r="P410" i="23"/>
  <c r="Q410" i="23"/>
  <c r="R410" i="23"/>
  <c r="S410" i="23"/>
  <c r="T410" i="23"/>
  <c r="U410" i="23"/>
  <c r="V410" i="23"/>
  <c r="W410" i="23"/>
  <c r="X410" i="23"/>
  <c r="Y410" i="23"/>
  <c r="C411" i="23"/>
  <c r="D411" i="23"/>
  <c r="E411" i="23"/>
  <c r="F411" i="23"/>
  <c r="G411" i="23"/>
  <c r="H411" i="23"/>
  <c r="I411" i="23"/>
  <c r="J411" i="23"/>
  <c r="K411" i="23"/>
  <c r="L411" i="23"/>
  <c r="M411" i="23"/>
  <c r="N411" i="23"/>
  <c r="O411" i="23"/>
  <c r="P411" i="23"/>
  <c r="Q411" i="23"/>
  <c r="R411" i="23"/>
  <c r="S411" i="23"/>
  <c r="T411" i="23"/>
  <c r="U411" i="23"/>
  <c r="V411" i="23"/>
  <c r="W411" i="23"/>
  <c r="X411" i="23"/>
  <c r="Y411" i="23"/>
  <c r="C412" i="23"/>
  <c r="D412" i="23"/>
  <c r="E412" i="23"/>
  <c r="F412" i="23"/>
  <c r="G412" i="23"/>
  <c r="H412" i="23"/>
  <c r="I412" i="23"/>
  <c r="J412" i="23"/>
  <c r="K412" i="23"/>
  <c r="L412" i="23"/>
  <c r="M412" i="23"/>
  <c r="N412" i="23"/>
  <c r="O412" i="23"/>
  <c r="P412" i="23"/>
  <c r="Q412" i="23"/>
  <c r="R412" i="23"/>
  <c r="S412" i="23"/>
  <c r="T412" i="23"/>
  <c r="U412" i="23"/>
  <c r="V412" i="23"/>
  <c r="W412" i="23"/>
  <c r="X412" i="23"/>
  <c r="Y412" i="23"/>
  <c r="C413" i="23"/>
  <c r="D413" i="23"/>
  <c r="E413" i="23"/>
  <c r="F413" i="23"/>
  <c r="G413" i="23"/>
  <c r="H413" i="23"/>
  <c r="I413" i="23"/>
  <c r="J413" i="23"/>
  <c r="K413" i="23"/>
  <c r="L413" i="23"/>
  <c r="M413" i="23"/>
  <c r="N413" i="23"/>
  <c r="O413" i="23"/>
  <c r="P413" i="23"/>
  <c r="Q413" i="23"/>
  <c r="R413" i="23"/>
  <c r="S413" i="23"/>
  <c r="T413" i="23"/>
  <c r="U413" i="23"/>
  <c r="V413" i="23"/>
  <c r="W413" i="23"/>
  <c r="X413" i="23"/>
  <c r="Y413" i="23"/>
  <c r="C414" i="23"/>
  <c r="D414" i="23"/>
  <c r="E414" i="23"/>
  <c r="F414" i="23"/>
  <c r="G414" i="23"/>
  <c r="H414" i="23"/>
  <c r="I414" i="23"/>
  <c r="J414" i="23"/>
  <c r="K414" i="23"/>
  <c r="L414" i="23"/>
  <c r="M414" i="23"/>
  <c r="N414" i="23"/>
  <c r="O414" i="23"/>
  <c r="P414" i="23"/>
  <c r="Q414" i="23"/>
  <c r="R414" i="23"/>
  <c r="S414" i="23"/>
  <c r="T414" i="23"/>
  <c r="U414" i="23"/>
  <c r="V414" i="23"/>
  <c r="W414" i="23"/>
  <c r="X414" i="23"/>
  <c r="Y414" i="23"/>
  <c r="C415" i="23"/>
  <c r="D415" i="23"/>
  <c r="E415" i="23"/>
  <c r="F415" i="23"/>
  <c r="G415" i="23"/>
  <c r="H415" i="23"/>
  <c r="I415" i="23"/>
  <c r="J415" i="23"/>
  <c r="K415" i="23"/>
  <c r="L415" i="23"/>
  <c r="M415" i="23"/>
  <c r="N415" i="23"/>
  <c r="O415" i="23"/>
  <c r="P415" i="23"/>
  <c r="Q415" i="23"/>
  <c r="R415" i="23"/>
  <c r="S415" i="23"/>
  <c r="T415" i="23"/>
  <c r="U415" i="23"/>
  <c r="V415" i="23"/>
  <c r="W415" i="23"/>
  <c r="X415" i="23"/>
  <c r="Y415" i="23"/>
  <c r="D2" i="23"/>
  <c r="E2" i="23"/>
  <c r="F2" i="23"/>
  <c r="G2" i="23"/>
  <c r="H2" i="23"/>
  <c r="I2" i="23"/>
  <c r="J2" i="23"/>
  <c r="K2" i="23"/>
  <c r="L2" i="23"/>
  <c r="M2" i="23"/>
  <c r="N2" i="23"/>
  <c r="O2" i="23"/>
  <c r="P2" i="23"/>
  <c r="Q2" i="23"/>
  <c r="R2" i="23"/>
  <c r="S2" i="23"/>
  <c r="T2" i="23"/>
  <c r="U2" i="23"/>
  <c r="V2" i="23"/>
  <c r="W2" i="23"/>
  <c r="X2" i="23"/>
  <c r="Y2" i="23"/>
  <c r="C2" i="23"/>
  <c r="J46" i="21" l="1"/>
  <c r="AE417" i="22"/>
  <c r="AK417" i="22" s="1"/>
  <c r="AE413" i="22"/>
  <c r="AK413" i="22" s="1"/>
  <c r="AE409" i="22"/>
  <c r="AK409" i="22" s="1"/>
  <c r="AE405" i="22"/>
  <c r="AK405" i="22" s="1"/>
  <c r="AE401" i="22"/>
  <c r="AK401" i="22" s="1"/>
  <c r="AE397" i="22"/>
  <c r="AK397" i="22" s="1"/>
  <c r="AE393" i="22"/>
  <c r="AK393" i="22" s="1"/>
  <c r="AE389" i="22"/>
  <c r="AK389" i="22" s="1"/>
  <c r="AE385" i="22"/>
  <c r="AK385" i="22" s="1"/>
  <c r="AE381" i="22"/>
  <c r="AK381" i="22" s="1"/>
  <c r="AE377" i="22"/>
  <c r="AK377" i="22" s="1"/>
  <c r="AE373" i="22"/>
  <c r="AK373" i="22" s="1"/>
  <c r="AE369" i="22"/>
  <c r="AK369" i="22" s="1"/>
  <c r="AE365" i="22"/>
  <c r="AK365" i="22" s="1"/>
  <c r="AE361" i="22"/>
  <c r="AK361" i="22" s="1"/>
  <c r="AE357" i="22"/>
  <c r="AK357" i="22" s="1"/>
  <c r="AE353" i="22"/>
  <c r="AK353" i="22" s="1"/>
  <c r="AE349" i="22"/>
  <c r="AK349" i="22" s="1"/>
  <c r="AE345" i="22"/>
  <c r="AK345" i="22" s="1"/>
  <c r="AE341" i="22"/>
  <c r="AK341" i="22" s="1"/>
  <c r="AE337" i="22"/>
  <c r="AK337" i="22" s="1"/>
  <c r="AE333" i="22"/>
  <c r="AK333" i="22" s="1"/>
  <c r="AE329" i="22"/>
  <c r="AK329" i="22" s="1"/>
  <c r="AE325" i="22"/>
  <c r="AK325" i="22" s="1"/>
  <c r="AE321" i="22"/>
  <c r="AK321" i="22" s="1"/>
  <c r="AE317" i="22"/>
  <c r="AK317" i="22" s="1"/>
  <c r="AE313" i="22"/>
  <c r="AK313" i="22" s="1"/>
  <c r="AE309" i="22"/>
  <c r="AK309" i="22" s="1"/>
  <c r="AE305" i="22"/>
  <c r="AK305" i="22" s="1"/>
  <c r="AE301" i="22"/>
  <c r="AK301" i="22" s="1"/>
  <c r="AE297" i="22"/>
  <c r="AK297" i="22" s="1"/>
  <c r="AE293" i="22"/>
  <c r="AK293" i="22" s="1"/>
  <c r="AE289" i="22"/>
  <c r="AK289" i="22" s="1"/>
  <c r="AE285" i="22"/>
  <c r="AK285" i="22" s="1"/>
  <c r="AE281" i="22"/>
  <c r="AK281" i="22" s="1"/>
  <c r="AE277" i="22"/>
  <c r="AK277" i="22" s="1"/>
  <c r="AE273" i="22"/>
  <c r="AK273" i="22" s="1"/>
  <c r="AE269" i="22"/>
  <c r="AK269" i="22" s="1"/>
  <c r="AE265" i="22"/>
  <c r="AK265" i="22" s="1"/>
  <c r="AE261" i="22"/>
  <c r="AK261" i="22" s="1"/>
  <c r="AE257" i="22"/>
  <c r="AK257" i="22" s="1"/>
  <c r="AE253" i="22"/>
  <c r="AK253" i="22" s="1"/>
  <c r="AE249" i="22"/>
  <c r="AK249" i="22" s="1"/>
  <c r="AE245" i="22"/>
  <c r="AK245" i="22" s="1"/>
  <c r="AE241" i="22"/>
  <c r="AK241" i="22" s="1"/>
  <c r="AE237" i="22"/>
  <c r="AK237" i="22" s="1"/>
  <c r="AE233" i="22"/>
  <c r="AK233" i="22" s="1"/>
  <c r="AE229" i="22"/>
  <c r="AK229" i="22" s="1"/>
  <c r="AE225" i="22"/>
  <c r="AK225" i="22" s="1"/>
  <c r="AE221" i="22"/>
  <c r="AK221" i="22" s="1"/>
  <c r="AE217" i="22"/>
  <c r="AK217" i="22" s="1"/>
  <c r="AE213" i="22"/>
  <c r="AK213" i="22" s="1"/>
  <c r="AE209" i="22"/>
  <c r="AK209" i="22" s="1"/>
  <c r="AE205" i="22"/>
  <c r="AK205" i="22" s="1"/>
  <c r="AE201" i="22"/>
  <c r="AK201" i="22" s="1"/>
  <c r="AE197" i="22"/>
  <c r="AK197" i="22" s="1"/>
  <c r="AE193" i="22"/>
  <c r="AK193" i="22" s="1"/>
  <c r="AE189" i="22"/>
  <c r="AK189" i="22" s="1"/>
  <c r="AE185" i="22"/>
  <c r="AK185" i="22" s="1"/>
  <c r="AE181" i="22"/>
  <c r="AK181" i="22" s="1"/>
  <c r="AE177" i="22"/>
  <c r="AK177" i="22" s="1"/>
  <c r="AE173" i="22"/>
  <c r="AK173" i="22" s="1"/>
  <c r="AE169" i="22"/>
  <c r="AK169" i="22" s="1"/>
  <c r="AE165" i="22"/>
  <c r="AK165" i="22" s="1"/>
  <c r="AE161" i="22"/>
  <c r="AK161" i="22" s="1"/>
  <c r="AE157" i="22"/>
  <c r="AK157" i="22" s="1"/>
  <c r="AE153" i="22"/>
  <c r="AK153" i="22" s="1"/>
  <c r="AE149" i="22"/>
  <c r="AK149" i="22" s="1"/>
  <c r="AE145" i="22"/>
  <c r="AK145" i="22" s="1"/>
  <c r="AE141" i="22"/>
  <c r="AK141" i="22" s="1"/>
  <c r="AE137" i="22"/>
  <c r="AK137" i="22" s="1"/>
  <c r="AE133" i="22"/>
  <c r="AK133" i="22" s="1"/>
  <c r="AE129" i="22"/>
  <c r="AK129" i="22" s="1"/>
  <c r="AE125" i="22"/>
  <c r="AK125" i="22" s="1"/>
  <c r="AE121" i="22"/>
  <c r="AK121" i="22" s="1"/>
  <c r="AE117" i="22"/>
  <c r="AK117" i="22" s="1"/>
  <c r="AE113" i="22"/>
  <c r="AK113" i="22" s="1"/>
  <c r="AE109" i="22"/>
  <c r="AK109" i="22" s="1"/>
  <c r="AE105" i="22"/>
  <c r="AK105" i="22" s="1"/>
  <c r="AE101" i="22"/>
  <c r="AK101" i="22" s="1"/>
  <c r="AE97" i="22"/>
  <c r="AK97" i="22" s="1"/>
  <c r="AE93" i="22"/>
  <c r="AK93" i="22" s="1"/>
  <c r="AE89" i="22"/>
  <c r="AK89" i="22" s="1"/>
  <c r="AE85" i="22"/>
  <c r="AK85" i="22" s="1"/>
  <c r="AE81" i="22"/>
  <c r="AK81" i="22" s="1"/>
  <c r="AE77" i="22"/>
  <c r="AK77" i="22" s="1"/>
  <c r="AE73" i="22"/>
  <c r="AK73" i="22" s="1"/>
  <c r="AE69" i="22"/>
  <c r="AK69" i="22" s="1"/>
  <c r="AE65" i="22"/>
  <c r="AK65" i="22" s="1"/>
  <c r="AE61" i="22"/>
  <c r="AK61" i="22" s="1"/>
  <c r="AE57" i="22"/>
  <c r="AK57" i="22" s="1"/>
  <c r="AE53" i="22"/>
  <c r="AK53" i="22" s="1"/>
  <c r="AE49" i="22"/>
  <c r="AK49" i="22" s="1"/>
  <c r="AE45" i="22"/>
  <c r="AK45" i="22" s="1"/>
  <c r="AE41" i="22"/>
  <c r="AK41" i="22" s="1"/>
  <c r="AE37" i="22"/>
  <c r="AK37" i="22" s="1"/>
  <c r="AE33" i="22"/>
  <c r="AK33" i="22" s="1"/>
  <c r="AE29" i="22"/>
  <c r="AK29" i="22" s="1"/>
  <c r="AE25" i="22"/>
  <c r="AK25" i="22" s="1"/>
  <c r="AE21" i="22"/>
  <c r="AK21" i="22" s="1"/>
  <c r="AE17" i="22"/>
  <c r="AK17" i="22" s="1"/>
  <c r="AE13" i="22"/>
  <c r="AK13" i="22" s="1"/>
  <c r="AE9" i="22"/>
  <c r="AK9" i="22" s="1"/>
  <c r="AE5" i="22"/>
  <c r="AK5" i="22" s="1"/>
  <c r="AE416" i="22"/>
  <c r="AK416" i="22" s="1"/>
  <c r="AE412" i="22"/>
  <c r="AK412" i="22" s="1"/>
  <c r="AE408" i="22"/>
  <c r="AK408" i="22" s="1"/>
  <c r="AE404" i="22"/>
  <c r="AK404" i="22" s="1"/>
  <c r="AE400" i="22"/>
  <c r="AK400" i="22" s="1"/>
  <c r="AE396" i="22"/>
  <c r="AK396" i="22" s="1"/>
  <c r="AE392" i="22"/>
  <c r="AK392" i="22" s="1"/>
  <c r="AE388" i="22"/>
  <c r="AK388" i="22" s="1"/>
  <c r="AE384" i="22"/>
  <c r="AK384" i="22" s="1"/>
  <c r="AE380" i="22"/>
  <c r="AK380" i="22" s="1"/>
  <c r="AE376" i="22"/>
  <c r="AK376" i="22" s="1"/>
  <c r="AE372" i="22"/>
  <c r="AK372" i="22" s="1"/>
  <c r="AE368" i="22"/>
  <c r="AK368" i="22" s="1"/>
  <c r="AE364" i="22"/>
  <c r="AK364" i="22" s="1"/>
  <c r="AE360" i="22"/>
  <c r="AK360" i="22" s="1"/>
  <c r="AE356" i="22"/>
  <c r="AK356" i="22" s="1"/>
  <c r="AE352" i="22"/>
  <c r="AK352" i="22" s="1"/>
  <c r="AE348" i="22"/>
  <c r="AK348" i="22" s="1"/>
  <c r="AE344" i="22"/>
  <c r="AK344" i="22" s="1"/>
  <c r="AE340" i="22"/>
  <c r="AK340" i="22" s="1"/>
  <c r="AE336" i="22"/>
  <c r="AK336" i="22" s="1"/>
  <c r="AE332" i="22"/>
  <c r="AK332" i="22" s="1"/>
  <c r="AE328" i="22"/>
  <c r="AK328" i="22" s="1"/>
  <c r="AE324" i="22"/>
  <c r="AK324" i="22" s="1"/>
  <c r="AE320" i="22"/>
  <c r="AK320" i="22" s="1"/>
  <c r="AE316" i="22"/>
  <c r="AK316" i="22" s="1"/>
  <c r="AE312" i="22"/>
  <c r="AK312" i="22" s="1"/>
  <c r="AE308" i="22"/>
  <c r="AK308" i="22" s="1"/>
  <c r="AE304" i="22"/>
  <c r="AK304" i="22" s="1"/>
  <c r="AE300" i="22"/>
  <c r="AK300" i="22" s="1"/>
  <c r="AE296" i="22"/>
  <c r="AK296" i="22" s="1"/>
  <c r="AE292" i="22"/>
  <c r="AK292" i="22" s="1"/>
  <c r="AE288" i="22"/>
  <c r="AK288" i="22" s="1"/>
  <c r="AE284" i="22"/>
  <c r="AK284" i="22" s="1"/>
  <c r="AE280" i="22"/>
  <c r="AK280" i="22" s="1"/>
  <c r="AE276" i="22"/>
  <c r="AK276" i="22" s="1"/>
  <c r="AE272" i="22"/>
  <c r="AK272" i="22" s="1"/>
  <c r="AE268" i="22"/>
  <c r="AK268" i="22" s="1"/>
  <c r="AE264" i="22"/>
  <c r="AK264" i="22" s="1"/>
  <c r="AE260" i="22"/>
  <c r="AK260" i="22" s="1"/>
  <c r="AE256" i="22"/>
  <c r="AK256" i="22" s="1"/>
  <c r="AE252" i="22"/>
  <c r="AK252" i="22" s="1"/>
  <c r="AE248" i="22"/>
  <c r="AK248" i="22" s="1"/>
  <c r="AE244" i="22"/>
  <c r="AK244" i="22" s="1"/>
  <c r="AE240" i="22"/>
  <c r="AK240" i="22" s="1"/>
  <c r="AE236" i="22"/>
  <c r="AK236" i="22" s="1"/>
  <c r="AE232" i="22"/>
  <c r="AK232" i="22" s="1"/>
  <c r="AE228" i="22"/>
  <c r="AK228" i="22" s="1"/>
  <c r="AE224" i="22"/>
  <c r="AK224" i="22" s="1"/>
  <c r="AE220" i="22"/>
  <c r="AK220" i="22" s="1"/>
  <c r="AE216" i="22"/>
  <c r="AK216" i="22" s="1"/>
  <c r="AE212" i="22"/>
  <c r="AK212" i="22" s="1"/>
  <c r="AE208" i="22"/>
  <c r="AK208" i="22" s="1"/>
  <c r="AE204" i="22"/>
  <c r="AK204" i="22" s="1"/>
  <c r="AE200" i="22"/>
  <c r="AK200" i="22" s="1"/>
  <c r="AE196" i="22"/>
  <c r="AK196" i="22" s="1"/>
  <c r="AE192" i="22"/>
  <c r="AK192" i="22" s="1"/>
  <c r="AE188" i="22"/>
  <c r="AK188" i="22" s="1"/>
  <c r="AE184" i="22"/>
  <c r="AK184" i="22" s="1"/>
  <c r="AE180" i="22"/>
  <c r="AK180" i="22" s="1"/>
  <c r="AE176" i="22"/>
  <c r="AK176" i="22" s="1"/>
  <c r="AE172" i="22"/>
  <c r="AK172" i="22" s="1"/>
  <c r="AE168" i="22"/>
  <c r="AK168" i="22" s="1"/>
  <c r="AE164" i="22"/>
  <c r="AK164" i="22" s="1"/>
  <c r="AE160" i="22"/>
  <c r="AK160" i="22" s="1"/>
  <c r="AE156" i="22"/>
  <c r="AK156" i="22" s="1"/>
  <c r="AE152" i="22"/>
  <c r="AK152" i="22" s="1"/>
  <c r="AE148" i="22"/>
  <c r="AK148" i="22" s="1"/>
  <c r="AE144" i="22"/>
  <c r="AK144" i="22" s="1"/>
  <c r="AE140" i="22"/>
  <c r="AK140" i="22" s="1"/>
  <c r="AE136" i="22"/>
  <c r="AK136" i="22" s="1"/>
  <c r="AE132" i="22"/>
  <c r="AK132" i="22" s="1"/>
  <c r="AE128" i="22"/>
  <c r="AK128" i="22" s="1"/>
  <c r="AE124" i="22"/>
  <c r="AK124" i="22" s="1"/>
  <c r="AE120" i="22"/>
  <c r="AK120" i="22" s="1"/>
  <c r="AE116" i="22"/>
  <c r="AK116" i="22" s="1"/>
  <c r="AE112" i="22"/>
  <c r="AK112" i="22" s="1"/>
  <c r="AE108" i="22"/>
  <c r="AK108" i="22" s="1"/>
  <c r="AE104" i="22"/>
  <c r="AK104" i="22" s="1"/>
  <c r="AE100" i="22"/>
  <c r="AK100" i="22" s="1"/>
  <c r="AE96" i="22"/>
  <c r="AK96" i="22" s="1"/>
  <c r="AE92" i="22"/>
  <c r="AK92" i="22" s="1"/>
  <c r="AE88" i="22"/>
  <c r="AK88" i="22" s="1"/>
  <c r="AE84" i="22"/>
  <c r="AK84" i="22" s="1"/>
  <c r="AE80" i="22"/>
  <c r="AK80" i="22" s="1"/>
  <c r="AE76" i="22"/>
  <c r="AK76" i="22" s="1"/>
  <c r="AE72" i="22"/>
  <c r="AK72" i="22" s="1"/>
  <c r="AE68" i="22"/>
  <c r="AK68" i="22" s="1"/>
  <c r="AE64" i="22"/>
  <c r="AK64" i="22" s="1"/>
  <c r="AE60" i="22"/>
  <c r="AK60" i="22" s="1"/>
  <c r="AE56" i="22"/>
  <c r="AK56" i="22" s="1"/>
  <c r="AE52" i="22"/>
  <c r="AK52" i="22" s="1"/>
  <c r="AE48" i="22"/>
  <c r="AK48" i="22" s="1"/>
  <c r="AE44" i="22"/>
  <c r="AK44" i="22" s="1"/>
  <c r="AE40" i="22"/>
  <c r="AK40" i="22" s="1"/>
  <c r="AE36" i="22"/>
  <c r="AK36" i="22" s="1"/>
  <c r="AE32" i="22"/>
  <c r="AK32" i="22" s="1"/>
  <c r="AE28" i="22"/>
  <c r="AK28" i="22" s="1"/>
  <c r="AE24" i="22"/>
  <c r="AK24" i="22" s="1"/>
  <c r="AE20" i="22"/>
  <c r="AK20" i="22" s="1"/>
  <c r="AE16" i="22"/>
  <c r="AK16" i="22" s="1"/>
  <c r="AE12" i="22"/>
  <c r="AK12" i="22" s="1"/>
  <c r="AE8" i="22"/>
  <c r="AK8" i="22" s="1"/>
  <c r="AE415" i="22"/>
  <c r="AK415" i="22" s="1"/>
  <c r="AE411" i="22"/>
  <c r="AK411" i="22" s="1"/>
  <c r="AE407" i="22"/>
  <c r="AK407" i="22" s="1"/>
  <c r="AE403" i="22"/>
  <c r="AK403" i="22" s="1"/>
  <c r="AE399" i="22"/>
  <c r="AK399" i="22" s="1"/>
  <c r="AE395" i="22"/>
  <c r="AK395" i="22" s="1"/>
  <c r="AE391" i="22"/>
  <c r="AK391" i="22" s="1"/>
  <c r="AE387" i="22"/>
  <c r="AK387" i="22" s="1"/>
  <c r="AE383" i="22"/>
  <c r="AK383" i="22" s="1"/>
  <c r="AE379" i="22"/>
  <c r="AK379" i="22" s="1"/>
  <c r="AE375" i="22"/>
  <c r="AK375" i="22" s="1"/>
  <c r="AE371" i="22"/>
  <c r="AK371" i="22" s="1"/>
  <c r="AE367" i="22"/>
  <c r="AK367" i="22" s="1"/>
  <c r="AE363" i="22"/>
  <c r="AK363" i="22" s="1"/>
  <c r="AE359" i="22"/>
  <c r="AK359" i="22" s="1"/>
  <c r="AE355" i="22"/>
  <c r="AK355" i="22" s="1"/>
  <c r="AE351" i="22"/>
  <c r="AK351" i="22" s="1"/>
  <c r="AE347" i="22"/>
  <c r="AK347" i="22" s="1"/>
  <c r="AE4" i="22"/>
  <c r="AK4" i="22" s="1"/>
  <c r="AE414" i="22"/>
  <c r="AK414" i="22" s="1"/>
  <c r="AE410" i="22"/>
  <c r="AK410" i="22" s="1"/>
  <c r="AE406" i="22"/>
  <c r="AK406" i="22" s="1"/>
  <c r="AE402" i="22"/>
  <c r="AK402" i="22" s="1"/>
  <c r="AE398" i="22"/>
  <c r="AK398" i="22" s="1"/>
  <c r="AE394" i="22"/>
  <c r="AK394" i="22" s="1"/>
  <c r="AE390" i="22"/>
  <c r="AK390" i="22" s="1"/>
  <c r="AE386" i="22"/>
  <c r="AK386" i="22" s="1"/>
  <c r="AE382" i="22"/>
  <c r="AK382" i="22" s="1"/>
  <c r="AE378" i="22"/>
  <c r="AK378" i="22" s="1"/>
  <c r="AE374" i="22"/>
  <c r="AK374" i="22" s="1"/>
  <c r="AE370" i="22"/>
  <c r="AK370" i="22" s="1"/>
  <c r="AE366" i="22"/>
  <c r="AK366" i="22" s="1"/>
  <c r="AE362" i="22"/>
  <c r="AK362" i="22" s="1"/>
  <c r="AE358" i="22"/>
  <c r="AK358" i="22" s="1"/>
  <c r="AE354" i="22"/>
  <c r="AK354" i="22" s="1"/>
  <c r="AE350" i="22"/>
  <c r="AK350" i="22" s="1"/>
  <c r="AE346" i="22"/>
  <c r="AK346" i="22" s="1"/>
  <c r="AE343" i="22"/>
  <c r="AK343" i="22" s="1"/>
  <c r="AE339" i="22"/>
  <c r="AK339" i="22" s="1"/>
  <c r="AE335" i="22"/>
  <c r="AK335" i="22" s="1"/>
  <c r="AE331" i="22"/>
  <c r="AK331" i="22" s="1"/>
  <c r="AE327" i="22"/>
  <c r="AK327" i="22" s="1"/>
  <c r="AE323" i="22"/>
  <c r="AK323" i="22" s="1"/>
  <c r="AE319" i="22"/>
  <c r="AK319" i="22" s="1"/>
  <c r="AE315" i="22"/>
  <c r="AK315" i="22" s="1"/>
  <c r="AE311" i="22"/>
  <c r="AK311" i="22" s="1"/>
  <c r="AE307" i="22"/>
  <c r="AK307" i="22" s="1"/>
  <c r="AE303" i="22"/>
  <c r="AK303" i="22" s="1"/>
  <c r="AE299" i="22"/>
  <c r="AK299" i="22" s="1"/>
  <c r="AE295" i="22"/>
  <c r="AK295" i="22" s="1"/>
  <c r="AE291" i="22"/>
  <c r="AK291" i="22" s="1"/>
  <c r="AE287" i="22"/>
  <c r="AK287" i="22" s="1"/>
  <c r="AE283" i="22"/>
  <c r="AK283" i="22" s="1"/>
  <c r="AE279" i="22"/>
  <c r="AK279" i="22" s="1"/>
  <c r="AE275" i="22"/>
  <c r="AK275" i="22" s="1"/>
  <c r="AE271" i="22"/>
  <c r="AK271" i="22" s="1"/>
  <c r="AE267" i="22"/>
  <c r="AK267" i="22" s="1"/>
  <c r="AE263" i="22"/>
  <c r="AK263" i="22" s="1"/>
  <c r="AE259" i="22"/>
  <c r="AK259" i="22" s="1"/>
  <c r="AE255" i="22"/>
  <c r="AK255" i="22" s="1"/>
  <c r="AE251" i="22"/>
  <c r="AK251" i="22" s="1"/>
  <c r="AE247" i="22"/>
  <c r="AK247" i="22" s="1"/>
  <c r="AE243" i="22"/>
  <c r="AK243" i="22" s="1"/>
  <c r="AE239" i="22"/>
  <c r="AK239" i="22" s="1"/>
  <c r="AE235" i="22"/>
  <c r="AK235" i="22" s="1"/>
  <c r="AE231" i="22"/>
  <c r="AK231" i="22" s="1"/>
  <c r="AE227" i="22"/>
  <c r="AK227" i="22" s="1"/>
  <c r="AE223" i="22"/>
  <c r="AK223" i="22" s="1"/>
  <c r="AE219" i="22"/>
  <c r="AK219" i="22" s="1"/>
  <c r="AE215" i="22"/>
  <c r="AK215" i="22" s="1"/>
  <c r="AE211" i="22"/>
  <c r="AK211" i="22" s="1"/>
  <c r="AE207" i="22"/>
  <c r="AK207" i="22" s="1"/>
  <c r="AE203" i="22"/>
  <c r="AK203" i="22" s="1"/>
  <c r="AE199" i="22"/>
  <c r="AK199" i="22" s="1"/>
  <c r="AE195" i="22"/>
  <c r="AK195" i="22" s="1"/>
  <c r="AE191" i="22"/>
  <c r="AK191" i="22" s="1"/>
  <c r="AE187" i="22"/>
  <c r="AK187" i="22" s="1"/>
  <c r="AE183" i="22"/>
  <c r="AK183" i="22" s="1"/>
  <c r="AE179" i="22"/>
  <c r="AK179" i="22" s="1"/>
  <c r="AE175" i="22"/>
  <c r="AK175" i="22" s="1"/>
  <c r="AE171" i="22"/>
  <c r="AK171" i="22" s="1"/>
  <c r="AE167" i="22"/>
  <c r="AK167" i="22" s="1"/>
  <c r="AE163" i="22"/>
  <c r="AK163" i="22" s="1"/>
  <c r="AE159" i="22"/>
  <c r="AK159" i="22" s="1"/>
  <c r="AE155" i="22"/>
  <c r="AK155" i="22" s="1"/>
  <c r="AE151" i="22"/>
  <c r="AK151" i="22" s="1"/>
  <c r="AE147" i="22"/>
  <c r="AK147" i="22" s="1"/>
  <c r="AE143" i="22"/>
  <c r="AK143" i="22" s="1"/>
  <c r="AE139" i="22"/>
  <c r="AK139" i="22" s="1"/>
  <c r="AE135" i="22"/>
  <c r="AK135" i="22" s="1"/>
  <c r="AE131" i="22"/>
  <c r="AK131" i="22" s="1"/>
  <c r="AE127" i="22"/>
  <c r="AK127" i="22" s="1"/>
  <c r="AE123" i="22"/>
  <c r="AK123" i="22" s="1"/>
  <c r="AE119" i="22"/>
  <c r="AK119" i="22" s="1"/>
  <c r="AE115" i="22"/>
  <c r="AK115" i="22" s="1"/>
  <c r="AE111" i="22"/>
  <c r="AK111" i="22" s="1"/>
  <c r="AE107" i="22"/>
  <c r="AK107" i="22" s="1"/>
  <c r="AE103" i="22"/>
  <c r="AK103" i="22" s="1"/>
  <c r="AE99" i="22"/>
  <c r="AK99" i="22" s="1"/>
  <c r="AE95" i="22"/>
  <c r="AK95" i="22" s="1"/>
  <c r="AE91" i="22"/>
  <c r="AK91" i="22" s="1"/>
  <c r="AE87" i="22"/>
  <c r="AK87" i="22" s="1"/>
  <c r="AE83" i="22"/>
  <c r="AK83" i="22" s="1"/>
  <c r="AE79" i="22"/>
  <c r="AK79" i="22" s="1"/>
  <c r="AE75" i="22"/>
  <c r="AK75" i="22" s="1"/>
  <c r="AE71" i="22"/>
  <c r="AK71" i="22" s="1"/>
  <c r="AE67" i="22"/>
  <c r="AK67" i="22" s="1"/>
  <c r="AE63" i="22"/>
  <c r="AK63" i="22" s="1"/>
  <c r="AE59" i="22"/>
  <c r="AK59" i="22" s="1"/>
  <c r="AE55" i="22"/>
  <c r="AK55" i="22" s="1"/>
  <c r="AE51" i="22"/>
  <c r="AK51" i="22" s="1"/>
  <c r="AE47" i="22"/>
  <c r="AK47" i="22" s="1"/>
  <c r="AE43" i="22"/>
  <c r="AK43" i="22" s="1"/>
  <c r="AE39" i="22"/>
  <c r="AK39" i="22" s="1"/>
  <c r="AE35" i="22"/>
  <c r="AK35" i="22" s="1"/>
  <c r="AE31" i="22"/>
  <c r="AK31" i="22" s="1"/>
  <c r="AE27" i="22"/>
  <c r="AK27" i="22" s="1"/>
  <c r="AE23" i="22"/>
  <c r="AK23" i="22" s="1"/>
  <c r="AE19" i="22"/>
  <c r="AK19" i="22" s="1"/>
  <c r="AE15" i="22"/>
  <c r="AK15" i="22" s="1"/>
  <c r="AE11" i="22"/>
  <c r="AK11" i="22" s="1"/>
  <c r="AE7" i="22"/>
  <c r="AK7" i="22" s="1"/>
  <c r="AE342" i="22"/>
  <c r="AK342" i="22" s="1"/>
  <c r="AE338" i="22"/>
  <c r="AK338" i="22" s="1"/>
  <c r="AE334" i="22"/>
  <c r="AK334" i="22" s="1"/>
  <c r="AE330" i="22"/>
  <c r="AK330" i="22" s="1"/>
  <c r="AE326" i="22"/>
  <c r="AK326" i="22" s="1"/>
  <c r="AE322" i="22"/>
  <c r="AK322" i="22" s="1"/>
  <c r="AE318" i="22"/>
  <c r="AK318" i="22" s="1"/>
  <c r="AE314" i="22"/>
  <c r="AK314" i="22" s="1"/>
  <c r="AE310" i="22"/>
  <c r="AK310" i="22" s="1"/>
  <c r="AE306" i="22"/>
  <c r="AK306" i="22" s="1"/>
  <c r="AE302" i="22"/>
  <c r="AK302" i="22" s="1"/>
  <c r="AE298" i="22"/>
  <c r="AK298" i="22" s="1"/>
  <c r="AE294" i="22"/>
  <c r="AK294" i="22" s="1"/>
  <c r="AE290" i="22"/>
  <c r="AK290" i="22" s="1"/>
  <c r="AE286" i="22"/>
  <c r="AK286" i="22" s="1"/>
  <c r="AE282" i="22"/>
  <c r="AK282" i="22" s="1"/>
  <c r="AE278" i="22"/>
  <c r="AK278" i="22" s="1"/>
  <c r="AE274" i="22"/>
  <c r="AK274" i="22" s="1"/>
  <c r="AE270" i="22"/>
  <c r="AK270" i="22" s="1"/>
  <c r="AE266" i="22"/>
  <c r="AK266" i="22" s="1"/>
  <c r="AE262" i="22"/>
  <c r="AK262" i="22" s="1"/>
  <c r="AE258" i="22"/>
  <c r="AK258" i="22" s="1"/>
  <c r="AE254" i="22"/>
  <c r="AK254" i="22" s="1"/>
  <c r="AE250" i="22"/>
  <c r="AK250" i="22" s="1"/>
  <c r="AE246" i="22"/>
  <c r="AK246" i="22" s="1"/>
  <c r="AE242" i="22"/>
  <c r="AK242" i="22" s="1"/>
  <c r="AE238" i="22"/>
  <c r="AK238" i="22" s="1"/>
  <c r="AE234" i="22"/>
  <c r="AK234" i="22" s="1"/>
  <c r="AE230" i="22"/>
  <c r="AK230" i="22" s="1"/>
  <c r="AE226" i="22"/>
  <c r="AK226" i="22" s="1"/>
  <c r="AE222" i="22"/>
  <c r="AK222" i="22" s="1"/>
  <c r="AE218" i="22"/>
  <c r="AK218" i="22" s="1"/>
  <c r="AE214" i="22"/>
  <c r="AK214" i="22" s="1"/>
  <c r="AE210" i="22"/>
  <c r="AK210" i="22" s="1"/>
  <c r="AE206" i="22"/>
  <c r="AK206" i="22" s="1"/>
  <c r="AE202" i="22"/>
  <c r="AK202" i="22" s="1"/>
  <c r="AE198" i="22"/>
  <c r="AK198" i="22" s="1"/>
  <c r="AE194" i="22"/>
  <c r="AK194" i="22" s="1"/>
  <c r="AE190" i="22"/>
  <c r="AK190" i="22" s="1"/>
  <c r="AE186" i="22"/>
  <c r="AK186" i="22" s="1"/>
  <c r="AE182" i="22"/>
  <c r="AK182" i="22" s="1"/>
  <c r="AE178" i="22"/>
  <c r="AK178" i="22" s="1"/>
  <c r="AE174" i="22"/>
  <c r="AK174" i="22" s="1"/>
  <c r="AE170" i="22"/>
  <c r="AK170" i="22" s="1"/>
  <c r="AE166" i="22"/>
  <c r="AK166" i="22" s="1"/>
  <c r="AE162" i="22"/>
  <c r="AK162" i="22" s="1"/>
  <c r="AE158" i="22"/>
  <c r="AK158" i="22" s="1"/>
  <c r="AE154" i="22"/>
  <c r="AK154" i="22" s="1"/>
  <c r="AE150" i="22"/>
  <c r="AK150" i="22" s="1"/>
  <c r="AE146" i="22"/>
  <c r="AK146" i="22" s="1"/>
  <c r="AE142" i="22"/>
  <c r="AK142" i="22" s="1"/>
  <c r="AE138" i="22"/>
  <c r="AK138" i="22" s="1"/>
  <c r="AE134" i="22"/>
  <c r="AK134" i="22" s="1"/>
  <c r="AE130" i="22"/>
  <c r="AK130" i="22" s="1"/>
  <c r="AE126" i="22"/>
  <c r="AK126" i="22" s="1"/>
  <c r="AE122" i="22"/>
  <c r="AK122" i="22" s="1"/>
  <c r="AE118" i="22"/>
  <c r="AK118" i="22" s="1"/>
  <c r="AE114" i="22"/>
  <c r="AK114" i="22" s="1"/>
  <c r="AE110" i="22"/>
  <c r="AK110" i="22" s="1"/>
  <c r="AE106" i="22"/>
  <c r="AK106" i="22" s="1"/>
  <c r="AE102" i="22"/>
  <c r="AK102" i="22" s="1"/>
  <c r="AE98" i="22"/>
  <c r="AK98" i="22" s="1"/>
  <c r="AE94" i="22"/>
  <c r="AK94" i="22" s="1"/>
  <c r="AE90" i="22"/>
  <c r="AK90" i="22" s="1"/>
  <c r="AE86" i="22"/>
  <c r="AK86" i="22" s="1"/>
  <c r="AE82" i="22"/>
  <c r="AK82" i="22" s="1"/>
  <c r="AE78" i="22"/>
  <c r="AK78" i="22" s="1"/>
  <c r="AE74" i="22"/>
  <c r="AK74" i="22" s="1"/>
  <c r="AE70" i="22"/>
  <c r="AK70" i="22" s="1"/>
  <c r="AE66" i="22"/>
  <c r="AK66" i="22" s="1"/>
  <c r="AE62" i="22"/>
  <c r="AK62" i="22" s="1"/>
  <c r="AE58" i="22"/>
  <c r="AK58" i="22" s="1"/>
  <c r="AE54" i="22"/>
  <c r="AK54" i="22" s="1"/>
  <c r="AE50" i="22"/>
  <c r="AK50" i="22" s="1"/>
  <c r="AE46" i="22"/>
  <c r="AK46" i="22" s="1"/>
  <c r="AE42" i="22"/>
  <c r="AK42" i="22" s="1"/>
  <c r="AE38" i="22"/>
  <c r="AK38" i="22" s="1"/>
  <c r="AE34" i="22"/>
  <c r="AK34" i="22" s="1"/>
  <c r="AE30" i="22"/>
  <c r="AK30" i="22" s="1"/>
  <c r="AE26" i="22"/>
  <c r="AK26" i="22" s="1"/>
  <c r="AE22" i="22"/>
  <c r="AK22" i="22" s="1"/>
  <c r="AE18" i="22"/>
  <c r="AK18" i="22" s="1"/>
  <c r="AE14" i="22"/>
  <c r="AK14" i="22" s="1"/>
  <c r="AE10" i="22"/>
  <c r="AK10" i="22" s="1"/>
  <c r="AE6" i="22"/>
  <c r="AK6" i="22" s="1"/>
  <c r="D26" i="18"/>
  <c r="AO339" i="4"/>
  <c r="AO323" i="4"/>
  <c r="AO331" i="4"/>
  <c r="AB3" i="8"/>
  <c r="G5" i="26" s="1"/>
  <c r="M5" i="26" s="1"/>
  <c r="AC3" i="8"/>
  <c r="H5" i="26" s="1"/>
  <c r="N5" i="26" s="1"/>
  <c r="AD3" i="8"/>
  <c r="I5" i="26" s="1"/>
  <c r="O5" i="26" s="1"/>
  <c r="AB4" i="8"/>
  <c r="G6" i="26" s="1"/>
  <c r="M6" i="26" s="1"/>
  <c r="AC4" i="8"/>
  <c r="H6" i="26" s="1"/>
  <c r="N6" i="26" s="1"/>
  <c r="AD4" i="8"/>
  <c r="I6" i="26" s="1"/>
  <c r="O6" i="26" s="1"/>
  <c r="AB5" i="8"/>
  <c r="G7" i="26" s="1"/>
  <c r="M7" i="26" s="1"/>
  <c r="AC5" i="8"/>
  <c r="H7" i="26" s="1"/>
  <c r="N7" i="26" s="1"/>
  <c r="AD5" i="8"/>
  <c r="I7" i="26" s="1"/>
  <c r="O7" i="26" s="1"/>
  <c r="AB6" i="8"/>
  <c r="G8" i="26" s="1"/>
  <c r="M8" i="26" s="1"/>
  <c r="AC6" i="8"/>
  <c r="H8" i="26" s="1"/>
  <c r="N8" i="26" s="1"/>
  <c r="AD6" i="8"/>
  <c r="I8" i="26" s="1"/>
  <c r="O8" i="26" s="1"/>
  <c r="AB7" i="8"/>
  <c r="G9" i="26" s="1"/>
  <c r="M9" i="26" s="1"/>
  <c r="AC7" i="8"/>
  <c r="H9" i="26" s="1"/>
  <c r="N9" i="26" s="1"/>
  <c r="AD7" i="8"/>
  <c r="I9" i="26" s="1"/>
  <c r="O9" i="26" s="1"/>
  <c r="AB8" i="8"/>
  <c r="G10" i="26" s="1"/>
  <c r="M10" i="26" s="1"/>
  <c r="AC8" i="8"/>
  <c r="H10" i="26" s="1"/>
  <c r="N10" i="26" s="1"/>
  <c r="AD8" i="8"/>
  <c r="I10" i="26" s="1"/>
  <c r="O10" i="26" s="1"/>
  <c r="AB9" i="8"/>
  <c r="G11" i="26" s="1"/>
  <c r="M11" i="26" s="1"/>
  <c r="AC9" i="8"/>
  <c r="H11" i="26" s="1"/>
  <c r="N11" i="26" s="1"/>
  <c r="AD9" i="8"/>
  <c r="I11" i="26" s="1"/>
  <c r="O11" i="26" s="1"/>
  <c r="AB10" i="8"/>
  <c r="G12" i="26" s="1"/>
  <c r="M12" i="26" s="1"/>
  <c r="AC10" i="8"/>
  <c r="H12" i="26" s="1"/>
  <c r="N12" i="26" s="1"/>
  <c r="AD10" i="8"/>
  <c r="I12" i="26" s="1"/>
  <c r="O12" i="26" s="1"/>
  <c r="AB11" i="8"/>
  <c r="G13" i="26" s="1"/>
  <c r="M13" i="26" s="1"/>
  <c r="AC11" i="8"/>
  <c r="H13" i="26" s="1"/>
  <c r="N13" i="26" s="1"/>
  <c r="AD11" i="8"/>
  <c r="I13" i="26" s="1"/>
  <c r="O13" i="26" s="1"/>
  <c r="AB12" i="8"/>
  <c r="G14" i="26" s="1"/>
  <c r="M14" i="26" s="1"/>
  <c r="AC12" i="8"/>
  <c r="H14" i="26" s="1"/>
  <c r="N14" i="26" s="1"/>
  <c r="AD12" i="8"/>
  <c r="I14" i="26" s="1"/>
  <c r="O14" i="26" s="1"/>
  <c r="AB13" i="8"/>
  <c r="G15" i="26" s="1"/>
  <c r="M15" i="26" s="1"/>
  <c r="AC13" i="8"/>
  <c r="H15" i="26" s="1"/>
  <c r="N15" i="26" s="1"/>
  <c r="AD13" i="8"/>
  <c r="I15" i="26" s="1"/>
  <c r="O15" i="26" s="1"/>
  <c r="AB14" i="8"/>
  <c r="G16" i="26" s="1"/>
  <c r="M16" i="26" s="1"/>
  <c r="AC14" i="8"/>
  <c r="H16" i="26" s="1"/>
  <c r="N16" i="26" s="1"/>
  <c r="AD14" i="8"/>
  <c r="I16" i="26" s="1"/>
  <c r="O16" i="26" s="1"/>
  <c r="AB15" i="8"/>
  <c r="G17" i="26" s="1"/>
  <c r="M17" i="26" s="1"/>
  <c r="AC15" i="8"/>
  <c r="H17" i="26" s="1"/>
  <c r="N17" i="26" s="1"/>
  <c r="AD15" i="8"/>
  <c r="I17" i="26" s="1"/>
  <c r="O17" i="26" s="1"/>
  <c r="AB16" i="8"/>
  <c r="G18" i="26" s="1"/>
  <c r="M18" i="26" s="1"/>
  <c r="AC16" i="8"/>
  <c r="H18" i="26" s="1"/>
  <c r="N18" i="26" s="1"/>
  <c r="AD16" i="8"/>
  <c r="I18" i="26" s="1"/>
  <c r="O18" i="26" s="1"/>
  <c r="AB17" i="8"/>
  <c r="G19" i="26" s="1"/>
  <c r="M19" i="26" s="1"/>
  <c r="AC17" i="8"/>
  <c r="H19" i="26" s="1"/>
  <c r="N19" i="26" s="1"/>
  <c r="AD17" i="8"/>
  <c r="I19" i="26" s="1"/>
  <c r="O19" i="26" s="1"/>
  <c r="AB18" i="8"/>
  <c r="G20" i="26" s="1"/>
  <c r="M20" i="26" s="1"/>
  <c r="AC18" i="8"/>
  <c r="H20" i="26" s="1"/>
  <c r="N20" i="26" s="1"/>
  <c r="AD18" i="8"/>
  <c r="I20" i="26" s="1"/>
  <c r="O20" i="26" s="1"/>
  <c r="AB19" i="8"/>
  <c r="G21" i="26" s="1"/>
  <c r="M21" i="26" s="1"/>
  <c r="AC19" i="8"/>
  <c r="H21" i="26" s="1"/>
  <c r="N21" i="26" s="1"/>
  <c r="AD19" i="8"/>
  <c r="I21" i="26" s="1"/>
  <c r="O21" i="26" s="1"/>
  <c r="AB20" i="8"/>
  <c r="G22" i="26" s="1"/>
  <c r="M22" i="26" s="1"/>
  <c r="AC20" i="8"/>
  <c r="H22" i="26" s="1"/>
  <c r="N22" i="26" s="1"/>
  <c r="AD20" i="8"/>
  <c r="I22" i="26" s="1"/>
  <c r="O22" i="26" s="1"/>
  <c r="AB21" i="8"/>
  <c r="G23" i="26" s="1"/>
  <c r="M23" i="26" s="1"/>
  <c r="AC21" i="8"/>
  <c r="H23" i="26" s="1"/>
  <c r="N23" i="26" s="1"/>
  <c r="AD21" i="8"/>
  <c r="I23" i="26" s="1"/>
  <c r="O23" i="26" s="1"/>
  <c r="AB22" i="8"/>
  <c r="G24" i="26" s="1"/>
  <c r="M24" i="26" s="1"/>
  <c r="AC22" i="8"/>
  <c r="H24" i="26" s="1"/>
  <c r="N24" i="26" s="1"/>
  <c r="AD22" i="8"/>
  <c r="I24" i="26" s="1"/>
  <c r="O24" i="26" s="1"/>
  <c r="AB23" i="8"/>
  <c r="G25" i="26" s="1"/>
  <c r="M25" i="26" s="1"/>
  <c r="AC23" i="8"/>
  <c r="H25" i="26" s="1"/>
  <c r="N25" i="26" s="1"/>
  <c r="AD23" i="8"/>
  <c r="I25" i="26" s="1"/>
  <c r="O25" i="26" s="1"/>
  <c r="AB24" i="8"/>
  <c r="G26" i="26" s="1"/>
  <c r="M26" i="26" s="1"/>
  <c r="AC24" i="8"/>
  <c r="H26" i="26" s="1"/>
  <c r="N26" i="26" s="1"/>
  <c r="AD24" i="8"/>
  <c r="I26" i="26" s="1"/>
  <c r="O26" i="26" s="1"/>
  <c r="AB25" i="8"/>
  <c r="G27" i="26" s="1"/>
  <c r="M27" i="26" s="1"/>
  <c r="AC25" i="8"/>
  <c r="H27" i="26" s="1"/>
  <c r="N27" i="26" s="1"/>
  <c r="AD25" i="8"/>
  <c r="I27" i="26" s="1"/>
  <c r="O27" i="26" s="1"/>
  <c r="AB26" i="8"/>
  <c r="G28" i="26" s="1"/>
  <c r="M28" i="26" s="1"/>
  <c r="AC26" i="8"/>
  <c r="H28" i="26" s="1"/>
  <c r="N28" i="26" s="1"/>
  <c r="AD26" i="8"/>
  <c r="I28" i="26" s="1"/>
  <c r="O28" i="26" s="1"/>
  <c r="AB27" i="8"/>
  <c r="G29" i="26" s="1"/>
  <c r="M29" i="26" s="1"/>
  <c r="AC27" i="8"/>
  <c r="H29" i="26" s="1"/>
  <c r="N29" i="26" s="1"/>
  <c r="AD27" i="8"/>
  <c r="I29" i="26" s="1"/>
  <c r="O29" i="26" s="1"/>
  <c r="AB28" i="8"/>
  <c r="G30" i="26" s="1"/>
  <c r="M30" i="26" s="1"/>
  <c r="AC28" i="8"/>
  <c r="H30" i="26" s="1"/>
  <c r="N30" i="26" s="1"/>
  <c r="AD28" i="8"/>
  <c r="I30" i="26" s="1"/>
  <c r="O30" i="26" s="1"/>
  <c r="AB29" i="8"/>
  <c r="G31" i="26" s="1"/>
  <c r="M31" i="26" s="1"/>
  <c r="AC29" i="8"/>
  <c r="H31" i="26" s="1"/>
  <c r="N31" i="26" s="1"/>
  <c r="AD29" i="8"/>
  <c r="I31" i="26" s="1"/>
  <c r="O31" i="26" s="1"/>
  <c r="AB30" i="8"/>
  <c r="G32" i="26" s="1"/>
  <c r="M32" i="26" s="1"/>
  <c r="AC30" i="8"/>
  <c r="H32" i="26" s="1"/>
  <c r="N32" i="26" s="1"/>
  <c r="AD30" i="8"/>
  <c r="I32" i="26" s="1"/>
  <c r="O32" i="26" s="1"/>
  <c r="AB31" i="8"/>
  <c r="G33" i="26" s="1"/>
  <c r="M33" i="26" s="1"/>
  <c r="AC31" i="8"/>
  <c r="H33" i="26" s="1"/>
  <c r="N33" i="26" s="1"/>
  <c r="AD31" i="8"/>
  <c r="I33" i="26" s="1"/>
  <c r="O33" i="26" s="1"/>
  <c r="AB32" i="8"/>
  <c r="G34" i="26" s="1"/>
  <c r="M34" i="26" s="1"/>
  <c r="AC32" i="8"/>
  <c r="H34" i="26" s="1"/>
  <c r="N34" i="26" s="1"/>
  <c r="AD32" i="8"/>
  <c r="I34" i="26" s="1"/>
  <c r="O34" i="26" s="1"/>
  <c r="AB33" i="8"/>
  <c r="G35" i="26" s="1"/>
  <c r="M35" i="26" s="1"/>
  <c r="AC33" i="8"/>
  <c r="H35" i="26" s="1"/>
  <c r="N35" i="26" s="1"/>
  <c r="AD33" i="8"/>
  <c r="I35" i="26" s="1"/>
  <c r="O35" i="26" s="1"/>
  <c r="AB34" i="8"/>
  <c r="G36" i="26" s="1"/>
  <c r="M36" i="26" s="1"/>
  <c r="AC34" i="8"/>
  <c r="H36" i="26" s="1"/>
  <c r="N36" i="26" s="1"/>
  <c r="AD34" i="8"/>
  <c r="I36" i="26" s="1"/>
  <c r="O36" i="26" s="1"/>
  <c r="AB35" i="8"/>
  <c r="G37" i="26" s="1"/>
  <c r="M37" i="26" s="1"/>
  <c r="AC35" i="8"/>
  <c r="H37" i="26" s="1"/>
  <c r="N37" i="26" s="1"/>
  <c r="AD35" i="8"/>
  <c r="I37" i="26" s="1"/>
  <c r="O37" i="26" s="1"/>
  <c r="AB36" i="8"/>
  <c r="G38" i="26" s="1"/>
  <c r="M38" i="26" s="1"/>
  <c r="AC36" i="8"/>
  <c r="H38" i="26" s="1"/>
  <c r="N38" i="26" s="1"/>
  <c r="AD36" i="8"/>
  <c r="I38" i="26" s="1"/>
  <c r="O38" i="26" s="1"/>
  <c r="AB37" i="8"/>
  <c r="G39" i="26" s="1"/>
  <c r="M39" i="26" s="1"/>
  <c r="AC37" i="8"/>
  <c r="H39" i="26" s="1"/>
  <c r="N39" i="26" s="1"/>
  <c r="AD37" i="8"/>
  <c r="I39" i="26" s="1"/>
  <c r="O39" i="26" s="1"/>
  <c r="AB38" i="8"/>
  <c r="G40" i="26" s="1"/>
  <c r="M40" i="26" s="1"/>
  <c r="AC38" i="8"/>
  <c r="H40" i="26" s="1"/>
  <c r="N40" i="26" s="1"/>
  <c r="AD38" i="8"/>
  <c r="I40" i="26" s="1"/>
  <c r="O40" i="26" s="1"/>
  <c r="AB39" i="8"/>
  <c r="G41" i="26" s="1"/>
  <c r="M41" i="26" s="1"/>
  <c r="AC39" i="8"/>
  <c r="H41" i="26" s="1"/>
  <c r="N41" i="26" s="1"/>
  <c r="AD39" i="8"/>
  <c r="I41" i="26" s="1"/>
  <c r="O41" i="26" s="1"/>
  <c r="AB40" i="8"/>
  <c r="G42" i="26" s="1"/>
  <c r="M42" i="26" s="1"/>
  <c r="AC40" i="8"/>
  <c r="H42" i="26" s="1"/>
  <c r="N42" i="26" s="1"/>
  <c r="AD40" i="8"/>
  <c r="I42" i="26" s="1"/>
  <c r="O42" i="26" s="1"/>
  <c r="AB41" i="8"/>
  <c r="G43" i="26" s="1"/>
  <c r="M43" i="26" s="1"/>
  <c r="AC41" i="8"/>
  <c r="H43" i="26" s="1"/>
  <c r="N43" i="26" s="1"/>
  <c r="AD41" i="8"/>
  <c r="I43" i="26" s="1"/>
  <c r="O43" i="26" s="1"/>
  <c r="AB42" i="8"/>
  <c r="G44" i="26" s="1"/>
  <c r="M44" i="26" s="1"/>
  <c r="AC42" i="8"/>
  <c r="H44" i="26" s="1"/>
  <c r="N44" i="26" s="1"/>
  <c r="AD42" i="8"/>
  <c r="I44" i="26" s="1"/>
  <c r="O44" i="26" s="1"/>
  <c r="AB43" i="8"/>
  <c r="G45" i="26" s="1"/>
  <c r="M45" i="26" s="1"/>
  <c r="AC43" i="8"/>
  <c r="H45" i="26" s="1"/>
  <c r="N45" i="26" s="1"/>
  <c r="AD43" i="8"/>
  <c r="I45" i="26" s="1"/>
  <c r="O45" i="26" s="1"/>
  <c r="AB44" i="8"/>
  <c r="G46" i="26" s="1"/>
  <c r="M46" i="26" s="1"/>
  <c r="AC44" i="8"/>
  <c r="H46" i="26" s="1"/>
  <c r="N46" i="26" s="1"/>
  <c r="AD44" i="8"/>
  <c r="I46" i="26" s="1"/>
  <c r="O46" i="26" s="1"/>
  <c r="AB45" i="8"/>
  <c r="G47" i="26" s="1"/>
  <c r="M47" i="26" s="1"/>
  <c r="AC45" i="8"/>
  <c r="H47" i="26" s="1"/>
  <c r="N47" i="26" s="1"/>
  <c r="AD45" i="8"/>
  <c r="I47" i="26" s="1"/>
  <c r="O47" i="26" s="1"/>
  <c r="AB46" i="8"/>
  <c r="G48" i="26" s="1"/>
  <c r="M48" i="26" s="1"/>
  <c r="AC46" i="8"/>
  <c r="H48" i="26" s="1"/>
  <c r="N48" i="26" s="1"/>
  <c r="AD46" i="8"/>
  <c r="I48" i="26" s="1"/>
  <c r="O48" i="26" s="1"/>
  <c r="AB47" i="8"/>
  <c r="G49" i="26" s="1"/>
  <c r="M49" i="26" s="1"/>
  <c r="AC47" i="8"/>
  <c r="H49" i="26" s="1"/>
  <c r="N49" i="26" s="1"/>
  <c r="AD47" i="8"/>
  <c r="I49" i="26" s="1"/>
  <c r="O49" i="26" s="1"/>
  <c r="AB48" i="8"/>
  <c r="G50" i="26" s="1"/>
  <c r="M50" i="26" s="1"/>
  <c r="AC48" i="8"/>
  <c r="H50" i="26" s="1"/>
  <c r="N50" i="26" s="1"/>
  <c r="AD48" i="8"/>
  <c r="I50" i="26" s="1"/>
  <c r="O50" i="26" s="1"/>
  <c r="AB49" i="8"/>
  <c r="G51" i="26" s="1"/>
  <c r="M51" i="26" s="1"/>
  <c r="AC49" i="8"/>
  <c r="H51" i="26" s="1"/>
  <c r="N51" i="26" s="1"/>
  <c r="AD49" i="8"/>
  <c r="I51" i="26" s="1"/>
  <c r="O51" i="26" s="1"/>
  <c r="AB50" i="8"/>
  <c r="G52" i="26" s="1"/>
  <c r="M52" i="26" s="1"/>
  <c r="AC50" i="8"/>
  <c r="H52" i="26" s="1"/>
  <c r="N52" i="26" s="1"/>
  <c r="AD50" i="8"/>
  <c r="I52" i="26" s="1"/>
  <c r="O52" i="26" s="1"/>
  <c r="AB51" i="8"/>
  <c r="G53" i="26" s="1"/>
  <c r="M53" i="26" s="1"/>
  <c r="AC51" i="8"/>
  <c r="H53" i="26" s="1"/>
  <c r="N53" i="26" s="1"/>
  <c r="AD51" i="8"/>
  <c r="I53" i="26" s="1"/>
  <c r="O53" i="26" s="1"/>
  <c r="AB52" i="8"/>
  <c r="G54" i="26" s="1"/>
  <c r="M54" i="26" s="1"/>
  <c r="AC52" i="8"/>
  <c r="H54" i="26" s="1"/>
  <c r="N54" i="26" s="1"/>
  <c r="AD52" i="8"/>
  <c r="I54" i="26" s="1"/>
  <c r="O54" i="26" s="1"/>
  <c r="AB53" i="8"/>
  <c r="G55" i="26" s="1"/>
  <c r="M55" i="26" s="1"/>
  <c r="AC53" i="8"/>
  <c r="H55" i="26" s="1"/>
  <c r="N55" i="26" s="1"/>
  <c r="AD53" i="8"/>
  <c r="I55" i="26" s="1"/>
  <c r="O55" i="26" s="1"/>
  <c r="AB54" i="8"/>
  <c r="G56" i="26" s="1"/>
  <c r="M56" i="26" s="1"/>
  <c r="AC54" i="8"/>
  <c r="H56" i="26" s="1"/>
  <c r="N56" i="26" s="1"/>
  <c r="AD54" i="8"/>
  <c r="I56" i="26" s="1"/>
  <c r="O56" i="26" s="1"/>
  <c r="AB55" i="8"/>
  <c r="G57" i="26" s="1"/>
  <c r="M57" i="26" s="1"/>
  <c r="AC55" i="8"/>
  <c r="H57" i="26" s="1"/>
  <c r="N57" i="26" s="1"/>
  <c r="AD55" i="8"/>
  <c r="I57" i="26" s="1"/>
  <c r="O57" i="26" s="1"/>
  <c r="AB56" i="8"/>
  <c r="G58" i="26" s="1"/>
  <c r="M58" i="26" s="1"/>
  <c r="AC56" i="8"/>
  <c r="H58" i="26" s="1"/>
  <c r="N58" i="26" s="1"/>
  <c r="AD56" i="8"/>
  <c r="I58" i="26" s="1"/>
  <c r="O58" i="26" s="1"/>
  <c r="AB57" i="8"/>
  <c r="G59" i="26" s="1"/>
  <c r="M59" i="26" s="1"/>
  <c r="AC57" i="8"/>
  <c r="H59" i="26" s="1"/>
  <c r="N59" i="26" s="1"/>
  <c r="AD57" i="8"/>
  <c r="I59" i="26" s="1"/>
  <c r="O59" i="26" s="1"/>
  <c r="AB58" i="8"/>
  <c r="G60" i="26" s="1"/>
  <c r="M60" i="26" s="1"/>
  <c r="AC58" i="8"/>
  <c r="H60" i="26" s="1"/>
  <c r="N60" i="26" s="1"/>
  <c r="AD58" i="8"/>
  <c r="I60" i="26" s="1"/>
  <c r="O60" i="26" s="1"/>
  <c r="AB59" i="8"/>
  <c r="G61" i="26" s="1"/>
  <c r="M61" i="26" s="1"/>
  <c r="AC59" i="8"/>
  <c r="H61" i="26" s="1"/>
  <c r="N61" i="26" s="1"/>
  <c r="AD59" i="8"/>
  <c r="I61" i="26" s="1"/>
  <c r="O61" i="26" s="1"/>
  <c r="AB60" i="8"/>
  <c r="G62" i="26" s="1"/>
  <c r="M62" i="26" s="1"/>
  <c r="AC60" i="8"/>
  <c r="H62" i="26" s="1"/>
  <c r="N62" i="26" s="1"/>
  <c r="AD60" i="8"/>
  <c r="I62" i="26" s="1"/>
  <c r="O62" i="26" s="1"/>
  <c r="AB61" i="8"/>
  <c r="G63" i="26" s="1"/>
  <c r="M63" i="26" s="1"/>
  <c r="AC61" i="8"/>
  <c r="H63" i="26" s="1"/>
  <c r="N63" i="26" s="1"/>
  <c r="AD61" i="8"/>
  <c r="I63" i="26" s="1"/>
  <c r="O63" i="26" s="1"/>
  <c r="AB62" i="8"/>
  <c r="G64" i="26" s="1"/>
  <c r="M64" i="26" s="1"/>
  <c r="AC62" i="8"/>
  <c r="H64" i="26" s="1"/>
  <c r="N64" i="26" s="1"/>
  <c r="AD62" i="8"/>
  <c r="I64" i="26" s="1"/>
  <c r="O64" i="26" s="1"/>
  <c r="AB63" i="8"/>
  <c r="G65" i="26" s="1"/>
  <c r="M65" i="26" s="1"/>
  <c r="AC63" i="8"/>
  <c r="H65" i="26" s="1"/>
  <c r="N65" i="26" s="1"/>
  <c r="AD63" i="8"/>
  <c r="I65" i="26" s="1"/>
  <c r="O65" i="26" s="1"/>
  <c r="AB64" i="8"/>
  <c r="G66" i="26" s="1"/>
  <c r="M66" i="26" s="1"/>
  <c r="AC64" i="8"/>
  <c r="H66" i="26" s="1"/>
  <c r="N66" i="26" s="1"/>
  <c r="AD64" i="8"/>
  <c r="I66" i="26" s="1"/>
  <c r="O66" i="26" s="1"/>
  <c r="AB65" i="8"/>
  <c r="G67" i="26" s="1"/>
  <c r="M67" i="26" s="1"/>
  <c r="AC65" i="8"/>
  <c r="H67" i="26" s="1"/>
  <c r="N67" i="26" s="1"/>
  <c r="AD65" i="8"/>
  <c r="I67" i="26" s="1"/>
  <c r="O67" i="26" s="1"/>
  <c r="AB66" i="8"/>
  <c r="G68" i="26" s="1"/>
  <c r="M68" i="26" s="1"/>
  <c r="AC66" i="8"/>
  <c r="H68" i="26" s="1"/>
  <c r="N68" i="26" s="1"/>
  <c r="AD66" i="8"/>
  <c r="I68" i="26" s="1"/>
  <c r="O68" i="26" s="1"/>
  <c r="AB67" i="8"/>
  <c r="G69" i="26" s="1"/>
  <c r="M69" i="26" s="1"/>
  <c r="AC67" i="8"/>
  <c r="H69" i="26" s="1"/>
  <c r="N69" i="26" s="1"/>
  <c r="AD67" i="8"/>
  <c r="I69" i="26" s="1"/>
  <c r="O69" i="26" s="1"/>
  <c r="AB68" i="8"/>
  <c r="G70" i="26" s="1"/>
  <c r="M70" i="26" s="1"/>
  <c r="AC68" i="8"/>
  <c r="H70" i="26" s="1"/>
  <c r="N70" i="26" s="1"/>
  <c r="AD68" i="8"/>
  <c r="I70" i="26" s="1"/>
  <c r="O70" i="26" s="1"/>
  <c r="AB69" i="8"/>
  <c r="G71" i="26" s="1"/>
  <c r="M71" i="26" s="1"/>
  <c r="AC69" i="8"/>
  <c r="H71" i="26" s="1"/>
  <c r="N71" i="26" s="1"/>
  <c r="AD69" i="8"/>
  <c r="I71" i="26" s="1"/>
  <c r="O71" i="26" s="1"/>
  <c r="AB70" i="8"/>
  <c r="G72" i="26" s="1"/>
  <c r="M72" i="26" s="1"/>
  <c r="AC70" i="8"/>
  <c r="H72" i="26" s="1"/>
  <c r="N72" i="26" s="1"/>
  <c r="AD70" i="8"/>
  <c r="I72" i="26" s="1"/>
  <c r="O72" i="26" s="1"/>
  <c r="AB71" i="8"/>
  <c r="G73" i="26" s="1"/>
  <c r="M73" i="26" s="1"/>
  <c r="AC71" i="8"/>
  <c r="H73" i="26" s="1"/>
  <c r="N73" i="26" s="1"/>
  <c r="AD71" i="8"/>
  <c r="I73" i="26" s="1"/>
  <c r="O73" i="26" s="1"/>
  <c r="AB72" i="8"/>
  <c r="G74" i="26" s="1"/>
  <c r="M74" i="26" s="1"/>
  <c r="AC72" i="8"/>
  <c r="H74" i="26" s="1"/>
  <c r="N74" i="26" s="1"/>
  <c r="AD72" i="8"/>
  <c r="I74" i="26" s="1"/>
  <c r="O74" i="26" s="1"/>
  <c r="AB73" i="8"/>
  <c r="G75" i="26" s="1"/>
  <c r="M75" i="26" s="1"/>
  <c r="AC73" i="8"/>
  <c r="H75" i="26" s="1"/>
  <c r="N75" i="26" s="1"/>
  <c r="AD73" i="8"/>
  <c r="I75" i="26" s="1"/>
  <c r="O75" i="26" s="1"/>
  <c r="AB74" i="8"/>
  <c r="G76" i="26" s="1"/>
  <c r="M76" i="26" s="1"/>
  <c r="AC74" i="8"/>
  <c r="H76" i="26" s="1"/>
  <c r="N76" i="26" s="1"/>
  <c r="AD74" i="8"/>
  <c r="I76" i="26" s="1"/>
  <c r="O76" i="26" s="1"/>
  <c r="AB75" i="8"/>
  <c r="G77" i="26" s="1"/>
  <c r="M77" i="26" s="1"/>
  <c r="AC75" i="8"/>
  <c r="H77" i="26" s="1"/>
  <c r="N77" i="26" s="1"/>
  <c r="AD75" i="8"/>
  <c r="I77" i="26" s="1"/>
  <c r="O77" i="26" s="1"/>
  <c r="AB76" i="8"/>
  <c r="G78" i="26" s="1"/>
  <c r="M78" i="26" s="1"/>
  <c r="AC76" i="8"/>
  <c r="H78" i="26" s="1"/>
  <c r="N78" i="26" s="1"/>
  <c r="AD76" i="8"/>
  <c r="I78" i="26" s="1"/>
  <c r="O78" i="26" s="1"/>
  <c r="AB77" i="8"/>
  <c r="G79" i="26" s="1"/>
  <c r="M79" i="26" s="1"/>
  <c r="AC77" i="8"/>
  <c r="H79" i="26" s="1"/>
  <c r="N79" i="26" s="1"/>
  <c r="AD77" i="8"/>
  <c r="I79" i="26" s="1"/>
  <c r="O79" i="26" s="1"/>
  <c r="AB78" i="8"/>
  <c r="G80" i="26" s="1"/>
  <c r="M80" i="26" s="1"/>
  <c r="AC78" i="8"/>
  <c r="H80" i="26" s="1"/>
  <c r="N80" i="26" s="1"/>
  <c r="AD78" i="8"/>
  <c r="I80" i="26" s="1"/>
  <c r="O80" i="26" s="1"/>
  <c r="AB79" i="8"/>
  <c r="G81" i="26" s="1"/>
  <c r="M81" i="26" s="1"/>
  <c r="AC79" i="8"/>
  <c r="H81" i="26" s="1"/>
  <c r="N81" i="26" s="1"/>
  <c r="AD79" i="8"/>
  <c r="I81" i="26" s="1"/>
  <c r="O81" i="26" s="1"/>
  <c r="AB80" i="8"/>
  <c r="G82" i="26" s="1"/>
  <c r="M82" i="26" s="1"/>
  <c r="AC80" i="8"/>
  <c r="H82" i="26" s="1"/>
  <c r="N82" i="26" s="1"/>
  <c r="AD80" i="8"/>
  <c r="I82" i="26" s="1"/>
  <c r="O82" i="26" s="1"/>
  <c r="AB81" i="8"/>
  <c r="G83" i="26" s="1"/>
  <c r="M83" i="26" s="1"/>
  <c r="AC81" i="8"/>
  <c r="H83" i="26" s="1"/>
  <c r="N83" i="26" s="1"/>
  <c r="AD81" i="8"/>
  <c r="I83" i="26" s="1"/>
  <c r="O83" i="26" s="1"/>
  <c r="AB82" i="8"/>
  <c r="G84" i="26" s="1"/>
  <c r="M84" i="26" s="1"/>
  <c r="AC82" i="8"/>
  <c r="H84" i="26" s="1"/>
  <c r="N84" i="26" s="1"/>
  <c r="AD82" i="8"/>
  <c r="I84" i="26" s="1"/>
  <c r="O84" i="26" s="1"/>
  <c r="AB83" i="8"/>
  <c r="G85" i="26" s="1"/>
  <c r="M85" i="26" s="1"/>
  <c r="AC83" i="8"/>
  <c r="H85" i="26" s="1"/>
  <c r="N85" i="26" s="1"/>
  <c r="AD83" i="8"/>
  <c r="I85" i="26" s="1"/>
  <c r="O85" i="26" s="1"/>
  <c r="AB84" i="8"/>
  <c r="G86" i="26" s="1"/>
  <c r="M86" i="26" s="1"/>
  <c r="AC84" i="8"/>
  <c r="H86" i="26" s="1"/>
  <c r="N86" i="26" s="1"/>
  <c r="AD84" i="8"/>
  <c r="I86" i="26" s="1"/>
  <c r="O86" i="26" s="1"/>
  <c r="AB85" i="8"/>
  <c r="G87" i="26" s="1"/>
  <c r="M87" i="26" s="1"/>
  <c r="AC85" i="8"/>
  <c r="H87" i="26" s="1"/>
  <c r="N87" i="26" s="1"/>
  <c r="AD85" i="8"/>
  <c r="I87" i="26" s="1"/>
  <c r="O87" i="26" s="1"/>
  <c r="AB86" i="8"/>
  <c r="G88" i="26" s="1"/>
  <c r="M88" i="26" s="1"/>
  <c r="AC86" i="8"/>
  <c r="H88" i="26" s="1"/>
  <c r="N88" i="26" s="1"/>
  <c r="AD86" i="8"/>
  <c r="I88" i="26" s="1"/>
  <c r="O88" i="26" s="1"/>
  <c r="AB87" i="8"/>
  <c r="G89" i="26" s="1"/>
  <c r="M89" i="26" s="1"/>
  <c r="AC87" i="8"/>
  <c r="H89" i="26" s="1"/>
  <c r="N89" i="26" s="1"/>
  <c r="AD87" i="8"/>
  <c r="I89" i="26" s="1"/>
  <c r="O89" i="26" s="1"/>
  <c r="AB88" i="8"/>
  <c r="G90" i="26" s="1"/>
  <c r="M90" i="26" s="1"/>
  <c r="AC88" i="8"/>
  <c r="H90" i="26" s="1"/>
  <c r="N90" i="26" s="1"/>
  <c r="AD88" i="8"/>
  <c r="I90" i="26" s="1"/>
  <c r="O90" i="26" s="1"/>
  <c r="AB89" i="8"/>
  <c r="G91" i="26" s="1"/>
  <c r="M91" i="26" s="1"/>
  <c r="AC89" i="8"/>
  <c r="H91" i="26" s="1"/>
  <c r="N91" i="26" s="1"/>
  <c r="AD89" i="8"/>
  <c r="I91" i="26" s="1"/>
  <c r="O91" i="26" s="1"/>
  <c r="AB90" i="8"/>
  <c r="G92" i="26" s="1"/>
  <c r="M92" i="26" s="1"/>
  <c r="AC90" i="8"/>
  <c r="H92" i="26" s="1"/>
  <c r="N92" i="26" s="1"/>
  <c r="AD90" i="8"/>
  <c r="I92" i="26" s="1"/>
  <c r="O92" i="26" s="1"/>
  <c r="AB91" i="8"/>
  <c r="G93" i="26" s="1"/>
  <c r="M93" i="26" s="1"/>
  <c r="AC91" i="8"/>
  <c r="H93" i="26" s="1"/>
  <c r="N93" i="26" s="1"/>
  <c r="AD91" i="8"/>
  <c r="I93" i="26" s="1"/>
  <c r="O93" i="26" s="1"/>
  <c r="AB92" i="8"/>
  <c r="G94" i="26" s="1"/>
  <c r="M94" i="26" s="1"/>
  <c r="AC92" i="8"/>
  <c r="H94" i="26" s="1"/>
  <c r="N94" i="26" s="1"/>
  <c r="AD92" i="8"/>
  <c r="I94" i="26" s="1"/>
  <c r="O94" i="26" s="1"/>
  <c r="AB93" i="8"/>
  <c r="G95" i="26" s="1"/>
  <c r="M95" i="26" s="1"/>
  <c r="AC93" i="8"/>
  <c r="H95" i="26" s="1"/>
  <c r="N95" i="26" s="1"/>
  <c r="AD93" i="8"/>
  <c r="I95" i="26" s="1"/>
  <c r="O95" i="26" s="1"/>
  <c r="AB94" i="8"/>
  <c r="G96" i="26" s="1"/>
  <c r="M96" i="26" s="1"/>
  <c r="AC94" i="8"/>
  <c r="H96" i="26" s="1"/>
  <c r="N96" i="26" s="1"/>
  <c r="AD94" i="8"/>
  <c r="I96" i="26" s="1"/>
  <c r="O96" i="26" s="1"/>
  <c r="AB95" i="8"/>
  <c r="AC95" i="8"/>
  <c r="AD95" i="8"/>
  <c r="AB96" i="8"/>
  <c r="G97" i="26" s="1"/>
  <c r="M97" i="26" s="1"/>
  <c r="AC96" i="8"/>
  <c r="H97" i="26" s="1"/>
  <c r="N97" i="26" s="1"/>
  <c r="AD96" i="8"/>
  <c r="I97" i="26" s="1"/>
  <c r="O97" i="26" s="1"/>
  <c r="AB97" i="8"/>
  <c r="G98" i="26" s="1"/>
  <c r="M98" i="26" s="1"/>
  <c r="AC97" i="8"/>
  <c r="H98" i="26" s="1"/>
  <c r="N98" i="26" s="1"/>
  <c r="AD97" i="8"/>
  <c r="I98" i="26" s="1"/>
  <c r="O98" i="26" s="1"/>
  <c r="AB98" i="8"/>
  <c r="G99" i="26" s="1"/>
  <c r="M99" i="26" s="1"/>
  <c r="AC98" i="8"/>
  <c r="H99" i="26" s="1"/>
  <c r="N99" i="26" s="1"/>
  <c r="AD98" i="8"/>
  <c r="I99" i="26" s="1"/>
  <c r="O99" i="26" s="1"/>
  <c r="AB99" i="8"/>
  <c r="G100" i="26" s="1"/>
  <c r="M100" i="26" s="1"/>
  <c r="AC99" i="8"/>
  <c r="H100" i="26" s="1"/>
  <c r="N100" i="26" s="1"/>
  <c r="AD99" i="8"/>
  <c r="I100" i="26" s="1"/>
  <c r="O100" i="26" s="1"/>
  <c r="AB100" i="8"/>
  <c r="G101" i="26" s="1"/>
  <c r="M101" i="26" s="1"/>
  <c r="AC100" i="8"/>
  <c r="H101" i="26" s="1"/>
  <c r="N101" i="26" s="1"/>
  <c r="AD100" i="8"/>
  <c r="I101" i="26" s="1"/>
  <c r="O101" i="26" s="1"/>
  <c r="AB101" i="8"/>
  <c r="G102" i="26" s="1"/>
  <c r="M102" i="26" s="1"/>
  <c r="AC101" i="8"/>
  <c r="H102" i="26" s="1"/>
  <c r="N102" i="26" s="1"/>
  <c r="AD101" i="8"/>
  <c r="I102" i="26" s="1"/>
  <c r="O102" i="26" s="1"/>
  <c r="AB102" i="8"/>
  <c r="G103" i="26" s="1"/>
  <c r="M103" i="26" s="1"/>
  <c r="AC102" i="8"/>
  <c r="H103" i="26" s="1"/>
  <c r="N103" i="26" s="1"/>
  <c r="AD102" i="8"/>
  <c r="I103" i="26" s="1"/>
  <c r="O103" i="26" s="1"/>
  <c r="AB103" i="8"/>
  <c r="G104" i="26" s="1"/>
  <c r="M104" i="26" s="1"/>
  <c r="AC103" i="8"/>
  <c r="H104" i="26" s="1"/>
  <c r="N104" i="26" s="1"/>
  <c r="AD103" i="8"/>
  <c r="I104" i="26" s="1"/>
  <c r="O104" i="26" s="1"/>
  <c r="AB104" i="8"/>
  <c r="G105" i="26" s="1"/>
  <c r="M105" i="26" s="1"/>
  <c r="AC104" i="8"/>
  <c r="H105" i="26" s="1"/>
  <c r="N105" i="26" s="1"/>
  <c r="AD104" i="8"/>
  <c r="I105" i="26" s="1"/>
  <c r="O105" i="26" s="1"/>
  <c r="AB105" i="8"/>
  <c r="G106" i="26" s="1"/>
  <c r="M106" i="26" s="1"/>
  <c r="AC105" i="8"/>
  <c r="H106" i="26" s="1"/>
  <c r="N106" i="26" s="1"/>
  <c r="AD105" i="8"/>
  <c r="I106" i="26" s="1"/>
  <c r="O106" i="26" s="1"/>
  <c r="AB106" i="8"/>
  <c r="G107" i="26" s="1"/>
  <c r="M107" i="26" s="1"/>
  <c r="AC106" i="8"/>
  <c r="H107" i="26" s="1"/>
  <c r="N107" i="26" s="1"/>
  <c r="AD106" i="8"/>
  <c r="I107" i="26" s="1"/>
  <c r="O107" i="26" s="1"/>
  <c r="AB107" i="8"/>
  <c r="G108" i="26" s="1"/>
  <c r="M108" i="26" s="1"/>
  <c r="AC107" i="8"/>
  <c r="H108" i="26" s="1"/>
  <c r="N108" i="26" s="1"/>
  <c r="AD107" i="8"/>
  <c r="I108" i="26" s="1"/>
  <c r="O108" i="26" s="1"/>
  <c r="AB108" i="8"/>
  <c r="G109" i="26" s="1"/>
  <c r="M109" i="26" s="1"/>
  <c r="AC108" i="8"/>
  <c r="H109" i="26" s="1"/>
  <c r="N109" i="26" s="1"/>
  <c r="AD108" i="8"/>
  <c r="I109" i="26" s="1"/>
  <c r="O109" i="26" s="1"/>
  <c r="AB109" i="8"/>
  <c r="G110" i="26" s="1"/>
  <c r="M110" i="26" s="1"/>
  <c r="AC109" i="8"/>
  <c r="H110" i="26" s="1"/>
  <c r="N110" i="26" s="1"/>
  <c r="AD109" i="8"/>
  <c r="I110" i="26" s="1"/>
  <c r="O110" i="26" s="1"/>
  <c r="AB110" i="8"/>
  <c r="G111" i="26" s="1"/>
  <c r="M111" i="26" s="1"/>
  <c r="AC110" i="8"/>
  <c r="H111" i="26" s="1"/>
  <c r="N111" i="26" s="1"/>
  <c r="AD110" i="8"/>
  <c r="I111" i="26" s="1"/>
  <c r="O111" i="26" s="1"/>
  <c r="AB111" i="8"/>
  <c r="G112" i="26" s="1"/>
  <c r="M112" i="26" s="1"/>
  <c r="AC111" i="8"/>
  <c r="H112" i="26" s="1"/>
  <c r="N112" i="26" s="1"/>
  <c r="AD111" i="8"/>
  <c r="I112" i="26" s="1"/>
  <c r="O112" i="26" s="1"/>
  <c r="AB112" i="8"/>
  <c r="G113" i="26" s="1"/>
  <c r="M113" i="26" s="1"/>
  <c r="AC112" i="8"/>
  <c r="H113" i="26" s="1"/>
  <c r="N113" i="26" s="1"/>
  <c r="AD112" i="8"/>
  <c r="I113" i="26" s="1"/>
  <c r="O113" i="26" s="1"/>
  <c r="AB113" i="8"/>
  <c r="G114" i="26" s="1"/>
  <c r="M114" i="26" s="1"/>
  <c r="AC113" i="8"/>
  <c r="H114" i="26" s="1"/>
  <c r="N114" i="26" s="1"/>
  <c r="AD113" i="8"/>
  <c r="I114" i="26" s="1"/>
  <c r="O114" i="26" s="1"/>
  <c r="AB114" i="8"/>
  <c r="G115" i="26" s="1"/>
  <c r="M115" i="26" s="1"/>
  <c r="AC114" i="8"/>
  <c r="H115" i="26" s="1"/>
  <c r="N115" i="26" s="1"/>
  <c r="AD114" i="8"/>
  <c r="I115" i="26" s="1"/>
  <c r="O115" i="26" s="1"/>
  <c r="AB115" i="8"/>
  <c r="G116" i="26" s="1"/>
  <c r="M116" i="26" s="1"/>
  <c r="AC115" i="8"/>
  <c r="H116" i="26" s="1"/>
  <c r="N116" i="26" s="1"/>
  <c r="AD115" i="8"/>
  <c r="I116" i="26" s="1"/>
  <c r="O116" i="26" s="1"/>
  <c r="AB116" i="8"/>
  <c r="G117" i="26" s="1"/>
  <c r="M117" i="26" s="1"/>
  <c r="AC116" i="8"/>
  <c r="H117" i="26" s="1"/>
  <c r="N117" i="26" s="1"/>
  <c r="AD116" i="8"/>
  <c r="I117" i="26" s="1"/>
  <c r="O117" i="26" s="1"/>
  <c r="AB117" i="8"/>
  <c r="G118" i="26" s="1"/>
  <c r="M118" i="26" s="1"/>
  <c r="AC117" i="8"/>
  <c r="H118" i="26" s="1"/>
  <c r="N118" i="26" s="1"/>
  <c r="AD117" i="8"/>
  <c r="I118" i="26" s="1"/>
  <c r="O118" i="26" s="1"/>
  <c r="AB118" i="8"/>
  <c r="G119" i="26" s="1"/>
  <c r="M119" i="26" s="1"/>
  <c r="AC118" i="8"/>
  <c r="H119" i="26" s="1"/>
  <c r="N119" i="26" s="1"/>
  <c r="AD118" i="8"/>
  <c r="I119" i="26" s="1"/>
  <c r="O119" i="26" s="1"/>
  <c r="AB119" i="8"/>
  <c r="G120" i="26" s="1"/>
  <c r="M120" i="26" s="1"/>
  <c r="AC119" i="8"/>
  <c r="H120" i="26" s="1"/>
  <c r="N120" i="26" s="1"/>
  <c r="AD119" i="8"/>
  <c r="I120" i="26" s="1"/>
  <c r="O120" i="26" s="1"/>
  <c r="AB120" i="8"/>
  <c r="G121" i="26" s="1"/>
  <c r="M121" i="26" s="1"/>
  <c r="AC120" i="8"/>
  <c r="H121" i="26" s="1"/>
  <c r="N121" i="26" s="1"/>
  <c r="AD120" i="8"/>
  <c r="I121" i="26" s="1"/>
  <c r="O121" i="26" s="1"/>
  <c r="AB121" i="8"/>
  <c r="G122" i="26" s="1"/>
  <c r="M122" i="26" s="1"/>
  <c r="AC121" i="8"/>
  <c r="H122" i="26" s="1"/>
  <c r="N122" i="26" s="1"/>
  <c r="AD121" i="8"/>
  <c r="I122" i="26" s="1"/>
  <c r="O122" i="26" s="1"/>
  <c r="AB122" i="8"/>
  <c r="G123" i="26" s="1"/>
  <c r="M123" i="26" s="1"/>
  <c r="AC122" i="8"/>
  <c r="H123" i="26" s="1"/>
  <c r="N123" i="26" s="1"/>
  <c r="AD122" i="8"/>
  <c r="I123" i="26" s="1"/>
  <c r="O123" i="26" s="1"/>
  <c r="AB123" i="8"/>
  <c r="G124" i="26" s="1"/>
  <c r="M124" i="26" s="1"/>
  <c r="AC123" i="8"/>
  <c r="H124" i="26" s="1"/>
  <c r="N124" i="26" s="1"/>
  <c r="AD123" i="8"/>
  <c r="I124" i="26" s="1"/>
  <c r="O124" i="26" s="1"/>
  <c r="AB124" i="8"/>
  <c r="G125" i="26" s="1"/>
  <c r="M125" i="26" s="1"/>
  <c r="AC124" i="8"/>
  <c r="H125" i="26" s="1"/>
  <c r="N125" i="26" s="1"/>
  <c r="AD124" i="8"/>
  <c r="I125" i="26" s="1"/>
  <c r="O125" i="26" s="1"/>
  <c r="AB125" i="8"/>
  <c r="G126" i="26" s="1"/>
  <c r="M126" i="26" s="1"/>
  <c r="AC125" i="8"/>
  <c r="H126" i="26" s="1"/>
  <c r="N126" i="26" s="1"/>
  <c r="AD125" i="8"/>
  <c r="I126" i="26" s="1"/>
  <c r="O126" i="26" s="1"/>
  <c r="AB126" i="8"/>
  <c r="G127" i="26" s="1"/>
  <c r="M127" i="26" s="1"/>
  <c r="AC126" i="8"/>
  <c r="H127" i="26" s="1"/>
  <c r="N127" i="26" s="1"/>
  <c r="AD126" i="8"/>
  <c r="I127" i="26" s="1"/>
  <c r="O127" i="26" s="1"/>
  <c r="AB127" i="8"/>
  <c r="G128" i="26" s="1"/>
  <c r="M128" i="26" s="1"/>
  <c r="AC127" i="8"/>
  <c r="H128" i="26" s="1"/>
  <c r="N128" i="26" s="1"/>
  <c r="AD127" i="8"/>
  <c r="I128" i="26" s="1"/>
  <c r="O128" i="26" s="1"/>
  <c r="AB128" i="8"/>
  <c r="G129" i="26" s="1"/>
  <c r="M129" i="26" s="1"/>
  <c r="AC128" i="8"/>
  <c r="H129" i="26" s="1"/>
  <c r="N129" i="26" s="1"/>
  <c r="AD128" i="8"/>
  <c r="I129" i="26" s="1"/>
  <c r="O129" i="26" s="1"/>
  <c r="AB129" i="8"/>
  <c r="G130" i="26" s="1"/>
  <c r="M130" i="26" s="1"/>
  <c r="AC129" i="8"/>
  <c r="H130" i="26" s="1"/>
  <c r="N130" i="26" s="1"/>
  <c r="AD129" i="8"/>
  <c r="I130" i="26" s="1"/>
  <c r="O130" i="26" s="1"/>
  <c r="AB130" i="8"/>
  <c r="G131" i="26" s="1"/>
  <c r="M131" i="26" s="1"/>
  <c r="AC130" i="8"/>
  <c r="H131" i="26" s="1"/>
  <c r="N131" i="26" s="1"/>
  <c r="AD130" i="8"/>
  <c r="I131" i="26" s="1"/>
  <c r="O131" i="26" s="1"/>
  <c r="AB131" i="8"/>
  <c r="G132" i="26" s="1"/>
  <c r="M132" i="26" s="1"/>
  <c r="AC131" i="8"/>
  <c r="H132" i="26" s="1"/>
  <c r="N132" i="26" s="1"/>
  <c r="AD131" i="8"/>
  <c r="I132" i="26" s="1"/>
  <c r="O132" i="26" s="1"/>
  <c r="AB132" i="8"/>
  <c r="G133" i="26" s="1"/>
  <c r="M133" i="26" s="1"/>
  <c r="AC132" i="8"/>
  <c r="H133" i="26" s="1"/>
  <c r="N133" i="26" s="1"/>
  <c r="AD132" i="8"/>
  <c r="I133" i="26" s="1"/>
  <c r="O133" i="26" s="1"/>
  <c r="AB133" i="8"/>
  <c r="G134" i="26" s="1"/>
  <c r="M134" i="26" s="1"/>
  <c r="AC133" i="8"/>
  <c r="H134" i="26" s="1"/>
  <c r="N134" i="26" s="1"/>
  <c r="AD133" i="8"/>
  <c r="I134" i="26" s="1"/>
  <c r="O134" i="26" s="1"/>
  <c r="AB134" i="8"/>
  <c r="G135" i="26" s="1"/>
  <c r="M135" i="26" s="1"/>
  <c r="AC134" i="8"/>
  <c r="H135" i="26" s="1"/>
  <c r="N135" i="26" s="1"/>
  <c r="AD134" i="8"/>
  <c r="I135" i="26" s="1"/>
  <c r="O135" i="26" s="1"/>
  <c r="AB135" i="8"/>
  <c r="G136" i="26" s="1"/>
  <c r="M136" i="26" s="1"/>
  <c r="AC135" i="8"/>
  <c r="H136" i="26" s="1"/>
  <c r="N136" i="26" s="1"/>
  <c r="AD135" i="8"/>
  <c r="I136" i="26" s="1"/>
  <c r="O136" i="26" s="1"/>
  <c r="AB136" i="8"/>
  <c r="G137" i="26" s="1"/>
  <c r="M137" i="26" s="1"/>
  <c r="AC136" i="8"/>
  <c r="H137" i="26" s="1"/>
  <c r="N137" i="26" s="1"/>
  <c r="AD136" i="8"/>
  <c r="I137" i="26" s="1"/>
  <c r="O137" i="26" s="1"/>
  <c r="AB137" i="8"/>
  <c r="G138" i="26" s="1"/>
  <c r="M138" i="26" s="1"/>
  <c r="AC137" i="8"/>
  <c r="H138" i="26" s="1"/>
  <c r="N138" i="26" s="1"/>
  <c r="AD137" i="8"/>
  <c r="I138" i="26" s="1"/>
  <c r="O138" i="26" s="1"/>
  <c r="AB138" i="8"/>
  <c r="G139" i="26" s="1"/>
  <c r="M139" i="26" s="1"/>
  <c r="AC138" i="8"/>
  <c r="H139" i="26" s="1"/>
  <c r="N139" i="26" s="1"/>
  <c r="AD138" i="8"/>
  <c r="I139" i="26" s="1"/>
  <c r="O139" i="26" s="1"/>
  <c r="AB139" i="8"/>
  <c r="G140" i="26" s="1"/>
  <c r="M140" i="26" s="1"/>
  <c r="AC139" i="8"/>
  <c r="H140" i="26" s="1"/>
  <c r="N140" i="26" s="1"/>
  <c r="AD139" i="8"/>
  <c r="I140" i="26" s="1"/>
  <c r="O140" i="26" s="1"/>
  <c r="AB140" i="8"/>
  <c r="G141" i="26" s="1"/>
  <c r="M141" i="26" s="1"/>
  <c r="AC140" i="8"/>
  <c r="H141" i="26" s="1"/>
  <c r="N141" i="26" s="1"/>
  <c r="AD140" i="8"/>
  <c r="I141" i="26" s="1"/>
  <c r="O141" i="26" s="1"/>
  <c r="AB141" i="8"/>
  <c r="G142" i="26" s="1"/>
  <c r="M142" i="26" s="1"/>
  <c r="AC141" i="8"/>
  <c r="H142" i="26" s="1"/>
  <c r="N142" i="26" s="1"/>
  <c r="AD141" i="8"/>
  <c r="I142" i="26" s="1"/>
  <c r="O142" i="26" s="1"/>
  <c r="AB142" i="8"/>
  <c r="G143" i="26" s="1"/>
  <c r="M143" i="26" s="1"/>
  <c r="AC142" i="8"/>
  <c r="H143" i="26" s="1"/>
  <c r="N143" i="26" s="1"/>
  <c r="AD142" i="8"/>
  <c r="I143" i="26" s="1"/>
  <c r="O143" i="26" s="1"/>
  <c r="AB143" i="8"/>
  <c r="G144" i="26" s="1"/>
  <c r="M144" i="26" s="1"/>
  <c r="AC143" i="8"/>
  <c r="H144" i="26" s="1"/>
  <c r="N144" i="26" s="1"/>
  <c r="AD143" i="8"/>
  <c r="I144" i="26" s="1"/>
  <c r="O144" i="26" s="1"/>
  <c r="AB144" i="8"/>
  <c r="G145" i="26" s="1"/>
  <c r="M145" i="26" s="1"/>
  <c r="AC144" i="8"/>
  <c r="H145" i="26" s="1"/>
  <c r="N145" i="26" s="1"/>
  <c r="AD144" i="8"/>
  <c r="I145" i="26" s="1"/>
  <c r="O145" i="26" s="1"/>
  <c r="AB145" i="8"/>
  <c r="G146" i="26" s="1"/>
  <c r="M146" i="26" s="1"/>
  <c r="AC145" i="8"/>
  <c r="H146" i="26" s="1"/>
  <c r="N146" i="26" s="1"/>
  <c r="AD145" i="8"/>
  <c r="I146" i="26" s="1"/>
  <c r="O146" i="26" s="1"/>
  <c r="AB146" i="8"/>
  <c r="G147" i="26" s="1"/>
  <c r="M147" i="26" s="1"/>
  <c r="AC146" i="8"/>
  <c r="H147" i="26" s="1"/>
  <c r="N147" i="26" s="1"/>
  <c r="AD146" i="8"/>
  <c r="I147" i="26" s="1"/>
  <c r="O147" i="26" s="1"/>
  <c r="AB147" i="8"/>
  <c r="G148" i="26" s="1"/>
  <c r="M148" i="26" s="1"/>
  <c r="AC147" i="8"/>
  <c r="H148" i="26" s="1"/>
  <c r="N148" i="26" s="1"/>
  <c r="AD147" i="8"/>
  <c r="I148" i="26" s="1"/>
  <c r="O148" i="26" s="1"/>
  <c r="AB148" i="8"/>
  <c r="G149" i="26" s="1"/>
  <c r="M149" i="26" s="1"/>
  <c r="AC148" i="8"/>
  <c r="H149" i="26" s="1"/>
  <c r="N149" i="26" s="1"/>
  <c r="AD148" i="8"/>
  <c r="I149" i="26" s="1"/>
  <c r="O149" i="26" s="1"/>
  <c r="AB149" i="8"/>
  <c r="G150" i="26" s="1"/>
  <c r="M150" i="26" s="1"/>
  <c r="AC149" i="8"/>
  <c r="H150" i="26" s="1"/>
  <c r="N150" i="26" s="1"/>
  <c r="AD149" i="8"/>
  <c r="I150" i="26" s="1"/>
  <c r="O150" i="26" s="1"/>
  <c r="AB150" i="8"/>
  <c r="AC150" i="8"/>
  <c r="AD150" i="8"/>
  <c r="AB151" i="8"/>
  <c r="G151" i="26" s="1"/>
  <c r="M151" i="26" s="1"/>
  <c r="AC151" i="8"/>
  <c r="H151" i="26" s="1"/>
  <c r="N151" i="26" s="1"/>
  <c r="AD151" i="8"/>
  <c r="I151" i="26" s="1"/>
  <c r="O151" i="26" s="1"/>
  <c r="AB152" i="8"/>
  <c r="G152" i="26" s="1"/>
  <c r="M152" i="26" s="1"/>
  <c r="AC152" i="8"/>
  <c r="H152" i="26" s="1"/>
  <c r="N152" i="26" s="1"/>
  <c r="AD152" i="8"/>
  <c r="I152" i="26" s="1"/>
  <c r="O152" i="26" s="1"/>
  <c r="AB153" i="8"/>
  <c r="G153" i="26" s="1"/>
  <c r="M153" i="26" s="1"/>
  <c r="AC153" i="8"/>
  <c r="H153" i="26" s="1"/>
  <c r="N153" i="26" s="1"/>
  <c r="AD153" i="8"/>
  <c r="I153" i="26" s="1"/>
  <c r="O153" i="26" s="1"/>
  <c r="AB154" i="8"/>
  <c r="G154" i="26" s="1"/>
  <c r="M154" i="26" s="1"/>
  <c r="AC154" i="8"/>
  <c r="H154" i="26" s="1"/>
  <c r="N154" i="26" s="1"/>
  <c r="AD154" i="8"/>
  <c r="I154" i="26" s="1"/>
  <c r="O154" i="26" s="1"/>
  <c r="AB155" i="8"/>
  <c r="G155" i="26" s="1"/>
  <c r="M155" i="26" s="1"/>
  <c r="AC155" i="8"/>
  <c r="H155" i="26" s="1"/>
  <c r="N155" i="26" s="1"/>
  <c r="AD155" i="8"/>
  <c r="I155" i="26" s="1"/>
  <c r="O155" i="26" s="1"/>
  <c r="AB156" i="8"/>
  <c r="G156" i="26" s="1"/>
  <c r="M156" i="26" s="1"/>
  <c r="AC156" i="8"/>
  <c r="H156" i="26" s="1"/>
  <c r="N156" i="26" s="1"/>
  <c r="AD156" i="8"/>
  <c r="I156" i="26" s="1"/>
  <c r="O156" i="26" s="1"/>
  <c r="AB157" i="8"/>
  <c r="G157" i="26" s="1"/>
  <c r="M157" i="26" s="1"/>
  <c r="AC157" i="8"/>
  <c r="H157" i="26" s="1"/>
  <c r="N157" i="26" s="1"/>
  <c r="AD157" i="8"/>
  <c r="I157" i="26" s="1"/>
  <c r="O157" i="26" s="1"/>
  <c r="AB158" i="8"/>
  <c r="G158" i="26" s="1"/>
  <c r="M158" i="26" s="1"/>
  <c r="AC158" i="8"/>
  <c r="H158" i="26" s="1"/>
  <c r="N158" i="26" s="1"/>
  <c r="AD158" i="8"/>
  <c r="I158" i="26" s="1"/>
  <c r="O158" i="26" s="1"/>
  <c r="AB159" i="8"/>
  <c r="G159" i="26" s="1"/>
  <c r="M159" i="26" s="1"/>
  <c r="AC159" i="8"/>
  <c r="H159" i="26" s="1"/>
  <c r="N159" i="26" s="1"/>
  <c r="AD159" i="8"/>
  <c r="I159" i="26" s="1"/>
  <c r="O159" i="26" s="1"/>
  <c r="AB160" i="8"/>
  <c r="G160" i="26" s="1"/>
  <c r="M160" i="26" s="1"/>
  <c r="AC160" i="8"/>
  <c r="H160" i="26" s="1"/>
  <c r="N160" i="26" s="1"/>
  <c r="AD160" i="8"/>
  <c r="I160" i="26" s="1"/>
  <c r="O160" i="26" s="1"/>
  <c r="AB161" i="8"/>
  <c r="G161" i="26" s="1"/>
  <c r="M161" i="26" s="1"/>
  <c r="AC161" i="8"/>
  <c r="H161" i="26" s="1"/>
  <c r="N161" i="26" s="1"/>
  <c r="AD161" i="8"/>
  <c r="I161" i="26" s="1"/>
  <c r="O161" i="26" s="1"/>
  <c r="AB162" i="8"/>
  <c r="G162" i="26" s="1"/>
  <c r="M162" i="26" s="1"/>
  <c r="AC162" i="8"/>
  <c r="H162" i="26" s="1"/>
  <c r="N162" i="26" s="1"/>
  <c r="AD162" i="8"/>
  <c r="I162" i="26" s="1"/>
  <c r="O162" i="26" s="1"/>
  <c r="AB163" i="8"/>
  <c r="G163" i="26" s="1"/>
  <c r="M163" i="26" s="1"/>
  <c r="AC163" i="8"/>
  <c r="H163" i="26" s="1"/>
  <c r="N163" i="26" s="1"/>
  <c r="AD163" i="8"/>
  <c r="I163" i="26" s="1"/>
  <c r="O163" i="26" s="1"/>
  <c r="AB164" i="8"/>
  <c r="G164" i="26" s="1"/>
  <c r="M164" i="26" s="1"/>
  <c r="AC164" i="8"/>
  <c r="H164" i="26" s="1"/>
  <c r="N164" i="26" s="1"/>
  <c r="AD164" i="8"/>
  <c r="I164" i="26" s="1"/>
  <c r="O164" i="26" s="1"/>
  <c r="AB165" i="8"/>
  <c r="G165" i="26" s="1"/>
  <c r="M165" i="26" s="1"/>
  <c r="AC165" i="8"/>
  <c r="H165" i="26" s="1"/>
  <c r="N165" i="26" s="1"/>
  <c r="AD165" i="8"/>
  <c r="I165" i="26" s="1"/>
  <c r="O165" i="26" s="1"/>
  <c r="AB166" i="8"/>
  <c r="G166" i="26" s="1"/>
  <c r="M166" i="26" s="1"/>
  <c r="AC166" i="8"/>
  <c r="H166" i="26" s="1"/>
  <c r="N166" i="26" s="1"/>
  <c r="AD166" i="8"/>
  <c r="I166" i="26" s="1"/>
  <c r="O166" i="26" s="1"/>
  <c r="AB167" i="8"/>
  <c r="G167" i="26" s="1"/>
  <c r="M167" i="26" s="1"/>
  <c r="AC167" i="8"/>
  <c r="H167" i="26" s="1"/>
  <c r="N167" i="26" s="1"/>
  <c r="AD167" i="8"/>
  <c r="I167" i="26" s="1"/>
  <c r="O167" i="26" s="1"/>
  <c r="AB168" i="8"/>
  <c r="G168" i="26" s="1"/>
  <c r="M168" i="26" s="1"/>
  <c r="AC168" i="8"/>
  <c r="H168" i="26" s="1"/>
  <c r="N168" i="26" s="1"/>
  <c r="AD168" i="8"/>
  <c r="I168" i="26" s="1"/>
  <c r="O168" i="26" s="1"/>
  <c r="AB169" i="8"/>
  <c r="G169" i="26" s="1"/>
  <c r="M169" i="26" s="1"/>
  <c r="AC169" i="8"/>
  <c r="H169" i="26" s="1"/>
  <c r="N169" i="26" s="1"/>
  <c r="AD169" i="8"/>
  <c r="I169" i="26" s="1"/>
  <c r="O169" i="26" s="1"/>
  <c r="AB170" i="8"/>
  <c r="G170" i="26" s="1"/>
  <c r="M170" i="26" s="1"/>
  <c r="AC170" i="8"/>
  <c r="H170" i="26" s="1"/>
  <c r="N170" i="26" s="1"/>
  <c r="AD170" i="8"/>
  <c r="I170" i="26" s="1"/>
  <c r="O170" i="26" s="1"/>
  <c r="AB171" i="8"/>
  <c r="G171" i="26" s="1"/>
  <c r="M171" i="26" s="1"/>
  <c r="AC171" i="8"/>
  <c r="H171" i="26" s="1"/>
  <c r="N171" i="26" s="1"/>
  <c r="AD171" i="8"/>
  <c r="I171" i="26" s="1"/>
  <c r="O171" i="26" s="1"/>
  <c r="AB172" i="8"/>
  <c r="G172" i="26" s="1"/>
  <c r="M172" i="26" s="1"/>
  <c r="AC172" i="8"/>
  <c r="H172" i="26" s="1"/>
  <c r="N172" i="26" s="1"/>
  <c r="AD172" i="8"/>
  <c r="I172" i="26" s="1"/>
  <c r="O172" i="26" s="1"/>
  <c r="AB173" i="8"/>
  <c r="G173" i="26" s="1"/>
  <c r="M173" i="26" s="1"/>
  <c r="AC173" i="8"/>
  <c r="H173" i="26" s="1"/>
  <c r="N173" i="26" s="1"/>
  <c r="AD173" i="8"/>
  <c r="I173" i="26" s="1"/>
  <c r="O173" i="26" s="1"/>
  <c r="AB174" i="8"/>
  <c r="G174" i="26" s="1"/>
  <c r="M174" i="26" s="1"/>
  <c r="AC174" i="8"/>
  <c r="H174" i="26" s="1"/>
  <c r="N174" i="26" s="1"/>
  <c r="AD174" i="8"/>
  <c r="I174" i="26" s="1"/>
  <c r="O174" i="26" s="1"/>
  <c r="AB175" i="8"/>
  <c r="G175" i="26" s="1"/>
  <c r="M175" i="26" s="1"/>
  <c r="AC175" i="8"/>
  <c r="H175" i="26" s="1"/>
  <c r="N175" i="26" s="1"/>
  <c r="AD175" i="8"/>
  <c r="I175" i="26" s="1"/>
  <c r="O175" i="26" s="1"/>
  <c r="AB176" i="8"/>
  <c r="G176" i="26" s="1"/>
  <c r="M176" i="26" s="1"/>
  <c r="AC176" i="8"/>
  <c r="H176" i="26" s="1"/>
  <c r="N176" i="26" s="1"/>
  <c r="AD176" i="8"/>
  <c r="I176" i="26" s="1"/>
  <c r="O176" i="26" s="1"/>
  <c r="AB177" i="8"/>
  <c r="G177" i="26" s="1"/>
  <c r="M177" i="26" s="1"/>
  <c r="AC177" i="8"/>
  <c r="H177" i="26" s="1"/>
  <c r="N177" i="26" s="1"/>
  <c r="AD177" i="8"/>
  <c r="I177" i="26" s="1"/>
  <c r="O177" i="26" s="1"/>
  <c r="AB178" i="8"/>
  <c r="G178" i="26" s="1"/>
  <c r="M178" i="26" s="1"/>
  <c r="AC178" i="8"/>
  <c r="H178" i="26" s="1"/>
  <c r="N178" i="26" s="1"/>
  <c r="AD178" i="8"/>
  <c r="I178" i="26" s="1"/>
  <c r="O178" i="26" s="1"/>
  <c r="AB179" i="8"/>
  <c r="G179" i="26" s="1"/>
  <c r="M179" i="26" s="1"/>
  <c r="AC179" i="8"/>
  <c r="H179" i="26" s="1"/>
  <c r="N179" i="26" s="1"/>
  <c r="AD179" i="8"/>
  <c r="I179" i="26" s="1"/>
  <c r="O179" i="26" s="1"/>
  <c r="AB180" i="8"/>
  <c r="G180" i="26" s="1"/>
  <c r="M180" i="26" s="1"/>
  <c r="AC180" i="8"/>
  <c r="H180" i="26" s="1"/>
  <c r="N180" i="26" s="1"/>
  <c r="AD180" i="8"/>
  <c r="I180" i="26" s="1"/>
  <c r="O180" i="26" s="1"/>
  <c r="AB181" i="8"/>
  <c r="G181" i="26" s="1"/>
  <c r="M181" i="26" s="1"/>
  <c r="AC181" i="8"/>
  <c r="H181" i="26" s="1"/>
  <c r="N181" i="26" s="1"/>
  <c r="AD181" i="8"/>
  <c r="I181" i="26" s="1"/>
  <c r="O181" i="26" s="1"/>
  <c r="AB182" i="8"/>
  <c r="G182" i="26" s="1"/>
  <c r="M182" i="26" s="1"/>
  <c r="AC182" i="8"/>
  <c r="H182" i="26" s="1"/>
  <c r="N182" i="26" s="1"/>
  <c r="AD182" i="8"/>
  <c r="I182" i="26" s="1"/>
  <c r="O182" i="26" s="1"/>
  <c r="AB183" i="8"/>
  <c r="G183" i="26" s="1"/>
  <c r="M183" i="26" s="1"/>
  <c r="AC183" i="8"/>
  <c r="H183" i="26" s="1"/>
  <c r="N183" i="26" s="1"/>
  <c r="AD183" i="8"/>
  <c r="I183" i="26" s="1"/>
  <c r="O183" i="26" s="1"/>
  <c r="AB184" i="8"/>
  <c r="G184" i="26" s="1"/>
  <c r="M184" i="26" s="1"/>
  <c r="AC184" i="8"/>
  <c r="H184" i="26" s="1"/>
  <c r="N184" i="26" s="1"/>
  <c r="AD184" i="8"/>
  <c r="I184" i="26" s="1"/>
  <c r="O184" i="26" s="1"/>
  <c r="AB185" i="8"/>
  <c r="G185" i="26" s="1"/>
  <c r="M185" i="26" s="1"/>
  <c r="AC185" i="8"/>
  <c r="H185" i="26" s="1"/>
  <c r="N185" i="26" s="1"/>
  <c r="AD185" i="8"/>
  <c r="I185" i="26" s="1"/>
  <c r="O185" i="26" s="1"/>
  <c r="AB186" i="8"/>
  <c r="AC186" i="8"/>
  <c r="AD186" i="8"/>
  <c r="AB187" i="8"/>
  <c r="G186" i="26" s="1"/>
  <c r="M186" i="26" s="1"/>
  <c r="AC187" i="8"/>
  <c r="H186" i="26" s="1"/>
  <c r="N186" i="26" s="1"/>
  <c r="AD187" i="8"/>
  <c r="I186" i="26" s="1"/>
  <c r="O186" i="26" s="1"/>
  <c r="AB188" i="8"/>
  <c r="G187" i="26" s="1"/>
  <c r="M187" i="26" s="1"/>
  <c r="AC188" i="8"/>
  <c r="H187" i="26" s="1"/>
  <c r="N187" i="26" s="1"/>
  <c r="AD188" i="8"/>
  <c r="I187" i="26" s="1"/>
  <c r="O187" i="26" s="1"/>
  <c r="AB189" i="8"/>
  <c r="G188" i="26" s="1"/>
  <c r="M188" i="26" s="1"/>
  <c r="AC189" i="8"/>
  <c r="H188" i="26" s="1"/>
  <c r="N188" i="26" s="1"/>
  <c r="AD189" i="8"/>
  <c r="I188" i="26" s="1"/>
  <c r="O188" i="26" s="1"/>
  <c r="AB190" i="8"/>
  <c r="G189" i="26" s="1"/>
  <c r="M189" i="26" s="1"/>
  <c r="AC190" i="8"/>
  <c r="H189" i="26" s="1"/>
  <c r="N189" i="26" s="1"/>
  <c r="AD190" i="8"/>
  <c r="I189" i="26" s="1"/>
  <c r="O189" i="26" s="1"/>
  <c r="AB191" i="8"/>
  <c r="G190" i="26" s="1"/>
  <c r="M190" i="26" s="1"/>
  <c r="AC191" i="8"/>
  <c r="H190" i="26" s="1"/>
  <c r="N190" i="26" s="1"/>
  <c r="AD191" i="8"/>
  <c r="I190" i="26" s="1"/>
  <c r="O190" i="26" s="1"/>
  <c r="AB192" i="8"/>
  <c r="G191" i="26" s="1"/>
  <c r="M191" i="26" s="1"/>
  <c r="AC192" i="8"/>
  <c r="H191" i="26" s="1"/>
  <c r="N191" i="26" s="1"/>
  <c r="AD192" i="8"/>
  <c r="I191" i="26" s="1"/>
  <c r="O191" i="26" s="1"/>
  <c r="AB193" i="8"/>
  <c r="G192" i="26" s="1"/>
  <c r="M192" i="26" s="1"/>
  <c r="AC193" i="8"/>
  <c r="H192" i="26" s="1"/>
  <c r="N192" i="26" s="1"/>
  <c r="AD193" i="8"/>
  <c r="I192" i="26" s="1"/>
  <c r="O192" i="26" s="1"/>
  <c r="AB194" i="8"/>
  <c r="G193" i="26" s="1"/>
  <c r="M193" i="26" s="1"/>
  <c r="AC194" i="8"/>
  <c r="H193" i="26" s="1"/>
  <c r="N193" i="26" s="1"/>
  <c r="AD194" i="8"/>
  <c r="I193" i="26" s="1"/>
  <c r="O193" i="26" s="1"/>
  <c r="AB195" i="8"/>
  <c r="G194" i="26" s="1"/>
  <c r="M194" i="26" s="1"/>
  <c r="AC195" i="8"/>
  <c r="H194" i="26" s="1"/>
  <c r="N194" i="26" s="1"/>
  <c r="AD195" i="8"/>
  <c r="I194" i="26" s="1"/>
  <c r="O194" i="26" s="1"/>
  <c r="AB196" i="8"/>
  <c r="G195" i="26" s="1"/>
  <c r="M195" i="26" s="1"/>
  <c r="AC196" i="8"/>
  <c r="H195" i="26" s="1"/>
  <c r="N195" i="26" s="1"/>
  <c r="AD196" i="8"/>
  <c r="I195" i="26" s="1"/>
  <c r="O195" i="26" s="1"/>
  <c r="AB197" i="8"/>
  <c r="G196" i="26" s="1"/>
  <c r="M196" i="26" s="1"/>
  <c r="AC197" i="8"/>
  <c r="H196" i="26" s="1"/>
  <c r="N196" i="26" s="1"/>
  <c r="AD197" i="8"/>
  <c r="I196" i="26" s="1"/>
  <c r="O196" i="26" s="1"/>
  <c r="AB198" i="8"/>
  <c r="G197" i="26" s="1"/>
  <c r="M197" i="26" s="1"/>
  <c r="AC198" i="8"/>
  <c r="H197" i="26" s="1"/>
  <c r="N197" i="26" s="1"/>
  <c r="AD198" i="8"/>
  <c r="I197" i="26" s="1"/>
  <c r="O197" i="26" s="1"/>
  <c r="AB199" i="8"/>
  <c r="G198" i="26" s="1"/>
  <c r="M198" i="26" s="1"/>
  <c r="AC199" i="8"/>
  <c r="H198" i="26" s="1"/>
  <c r="N198" i="26" s="1"/>
  <c r="AD199" i="8"/>
  <c r="I198" i="26" s="1"/>
  <c r="O198" i="26" s="1"/>
  <c r="AB200" i="8"/>
  <c r="G199" i="26" s="1"/>
  <c r="M199" i="26" s="1"/>
  <c r="AC200" i="8"/>
  <c r="H199" i="26" s="1"/>
  <c r="N199" i="26" s="1"/>
  <c r="AD200" i="8"/>
  <c r="I199" i="26" s="1"/>
  <c r="O199" i="26" s="1"/>
  <c r="AB201" i="8"/>
  <c r="G200" i="26" s="1"/>
  <c r="M200" i="26" s="1"/>
  <c r="AC201" i="8"/>
  <c r="H200" i="26" s="1"/>
  <c r="N200" i="26" s="1"/>
  <c r="AD201" i="8"/>
  <c r="I200" i="26" s="1"/>
  <c r="O200" i="26" s="1"/>
  <c r="AB202" i="8"/>
  <c r="G201" i="26" s="1"/>
  <c r="M201" i="26" s="1"/>
  <c r="AC202" i="8"/>
  <c r="H201" i="26" s="1"/>
  <c r="N201" i="26" s="1"/>
  <c r="AD202" i="8"/>
  <c r="I201" i="26" s="1"/>
  <c r="O201" i="26" s="1"/>
  <c r="AB203" i="8"/>
  <c r="G202" i="26" s="1"/>
  <c r="M202" i="26" s="1"/>
  <c r="AC203" i="8"/>
  <c r="H202" i="26" s="1"/>
  <c r="N202" i="26" s="1"/>
  <c r="AD203" i="8"/>
  <c r="I202" i="26" s="1"/>
  <c r="O202" i="26" s="1"/>
  <c r="AB204" i="8"/>
  <c r="G203" i="26" s="1"/>
  <c r="M203" i="26" s="1"/>
  <c r="AC204" i="8"/>
  <c r="H203" i="26" s="1"/>
  <c r="N203" i="26" s="1"/>
  <c r="AD204" i="8"/>
  <c r="I203" i="26" s="1"/>
  <c r="O203" i="26" s="1"/>
  <c r="AB205" i="8"/>
  <c r="G204" i="26" s="1"/>
  <c r="M204" i="26" s="1"/>
  <c r="AC205" i="8"/>
  <c r="H204" i="26" s="1"/>
  <c r="N204" i="26" s="1"/>
  <c r="AD205" i="8"/>
  <c r="I204" i="26" s="1"/>
  <c r="O204" i="26" s="1"/>
  <c r="AB206" i="8"/>
  <c r="G205" i="26" s="1"/>
  <c r="M205" i="26" s="1"/>
  <c r="AC206" i="8"/>
  <c r="H205" i="26" s="1"/>
  <c r="N205" i="26" s="1"/>
  <c r="AD206" i="8"/>
  <c r="I205" i="26" s="1"/>
  <c r="O205" i="26" s="1"/>
  <c r="AB207" i="8"/>
  <c r="G206" i="26" s="1"/>
  <c r="M206" i="26" s="1"/>
  <c r="AC207" i="8"/>
  <c r="H206" i="26" s="1"/>
  <c r="N206" i="26" s="1"/>
  <c r="AD207" i="8"/>
  <c r="I206" i="26" s="1"/>
  <c r="O206" i="26" s="1"/>
  <c r="AB208" i="8"/>
  <c r="G207" i="26" s="1"/>
  <c r="M207" i="26" s="1"/>
  <c r="AC208" i="8"/>
  <c r="H207" i="26" s="1"/>
  <c r="N207" i="26" s="1"/>
  <c r="AD208" i="8"/>
  <c r="I207" i="26" s="1"/>
  <c r="O207" i="26" s="1"/>
  <c r="AB209" i="8"/>
  <c r="G208" i="26" s="1"/>
  <c r="M208" i="26" s="1"/>
  <c r="AC209" i="8"/>
  <c r="H208" i="26" s="1"/>
  <c r="N208" i="26" s="1"/>
  <c r="AD209" i="8"/>
  <c r="I208" i="26" s="1"/>
  <c r="O208" i="26" s="1"/>
  <c r="AB210" i="8"/>
  <c r="G209" i="26" s="1"/>
  <c r="M209" i="26" s="1"/>
  <c r="AC210" i="8"/>
  <c r="H209" i="26" s="1"/>
  <c r="N209" i="26" s="1"/>
  <c r="AD210" i="8"/>
  <c r="I209" i="26" s="1"/>
  <c r="O209" i="26" s="1"/>
  <c r="AB211" i="8"/>
  <c r="G210" i="26" s="1"/>
  <c r="M210" i="26" s="1"/>
  <c r="AC211" i="8"/>
  <c r="H210" i="26" s="1"/>
  <c r="N210" i="26" s="1"/>
  <c r="AD211" i="8"/>
  <c r="I210" i="26" s="1"/>
  <c r="O210" i="26" s="1"/>
  <c r="AB212" i="8"/>
  <c r="G211" i="26" s="1"/>
  <c r="M211" i="26" s="1"/>
  <c r="AC212" i="8"/>
  <c r="H211" i="26" s="1"/>
  <c r="N211" i="26" s="1"/>
  <c r="AD212" i="8"/>
  <c r="I211" i="26" s="1"/>
  <c r="O211" i="26" s="1"/>
  <c r="AB213" i="8"/>
  <c r="G212" i="26" s="1"/>
  <c r="M212" i="26" s="1"/>
  <c r="AC213" i="8"/>
  <c r="H212" i="26" s="1"/>
  <c r="N212" i="26" s="1"/>
  <c r="AD213" i="8"/>
  <c r="I212" i="26" s="1"/>
  <c r="O212" i="26" s="1"/>
  <c r="AB214" i="8"/>
  <c r="G213" i="26" s="1"/>
  <c r="M213" i="26" s="1"/>
  <c r="AC214" i="8"/>
  <c r="H213" i="26" s="1"/>
  <c r="N213" i="26" s="1"/>
  <c r="AD214" i="8"/>
  <c r="I213" i="26" s="1"/>
  <c r="O213" i="26" s="1"/>
  <c r="AB215" i="8"/>
  <c r="G214" i="26" s="1"/>
  <c r="M214" i="26" s="1"/>
  <c r="AC215" i="8"/>
  <c r="H214" i="26" s="1"/>
  <c r="N214" i="26" s="1"/>
  <c r="AD215" i="8"/>
  <c r="I214" i="26" s="1"/>
  <c r="O214" i="26" s="1"/>
  <c r="AB216" i="8"/>
  <c r="G215" i="26" s="1"/>
  <c r="M215" i="26" s="1"/>
  <c r="AC216" i="8"/>
  <c r="H215" i="26" s="1"/>
  <c r="N215" i="26" s="1"/>
  <c r="AD216" i="8"/>
  <c r="I215" i="26" s="1"/>
  <c r="O215" i="26" s="1"/>
  <c r="AB217" i="8"/>
  <c r="G216" i="26" s="1"/>
  <c r="M216" i="26" s="1"/>
  <c r="AC217" i="8"/>
  <c r="H216" i="26" s="1"/>
  <c r="N216" i="26" s="1"/>
  <c r="AD217" i="8"/>
  <c r="I216" i="26" s="1"/>
  <c r="O216" i="26" s="1"/>
  <c r="AB218" i="8"/>
  <c r="G217" i="26" s="1"/>
  <c r="M217" i="26" s="1"/>
  <c r="AC218" i="8"/>
  <c r="H217" i="26" s="1"/>
  <c r="N217" i="26" s="1"/>
  <c r="AD218" i="8"/>
  <c r="I217" i="26" s="1"/>
  <c r="O217" i="26" s="1"/>
  <c r="AB219" i="8"/>
  <c r="G218" i="26" s="1"/>
  <c r="M218" i="26" s="1"/>
  <c r="AC219" i="8"/>
  <c r="H218" i="26" s="1"/>
  <c r="N218" i="26" s="1"/>
  <c r="AD219" i="8"/>
  <c r="I218" i="26" s="1"/>
  <c r="O218" i="26" s="1"/>
  <c r="AB220" i="8"/>
  <c r="G219" i="26" s="1"/>
  <c r="M219" i="26" s="1"/>
  <c r="AC220" i="8"/>
  <c r="H219" i="26" s="1"/>
  <c r="N219" i="26" s="1"/>
  <c r="AD220" i="8"/>
  <c r="I219" i="26" s="1"/>
  <c r="O219" i="26" s="1"/>
  <c r="AB221" i="8"/>
  <c r="G220" i="26" s="1"/>
  <c r="M220" i="26" s="1"/>
  <c r="AC221" i="8"/>
  <c r="H220" i="26" s="1"/>
  <c r="N220" i="26" s="1"/>
  <c r="AD221" i="8"/>
  <c r="I220" i="26" s="1"/>
  <c r="O220" i="26" s="1"/>
  <c r="AB222" i="8"/>
  <c r="G221" i="26" s="1"/>
  <c r="M221" i="26" s="1"/>
  <c r="AC222" i="8"/>
  <c r="H221" i="26" s="1"/>
  <c r="N221" i="26" s="1"/>
  <c r="AD222" i="8"/>
  <c r="I221" i="26" s="1"/>
  <c r="O221" i="26" s="1"/>
  <c r="AB223" i="8"/>
  <c r="G222" i="26" s="1"/>
  <c r="M222" i="26" s="1"/>
  <c r="AC223" i="8"/>
  <c r="H222" i="26" s="1"/>
  <c r="N222" i="26" s="1"/>
  <c r="AD223" i="8"/>
  <c r="I222" i="26" s="1"/>
  <c r="O222" i="26" s="1"/>
  <c r="AB224" i="8"/>
  <c r="G223" i="26" s="1"/>
  <c r="M223" i="26" s="1"/>
  <c r="AC224" i="8"/>
  <c r="H223" i="26" s="1"/>
  <c r="N223" i="26" s="1"/>
  <c r="AD224" i="8"/>
  <c r="I223" i="26" s="1"/>
  <c r="O223" i="26" s="1"/>
  <c r="AB225" i="8"/>
  <c r="G224" i="26" s="1"/>
  <c r="M224" i="26" s="1"/>
  <c r="AC225" i="8"/>
  <c r="H224" i="26" s="1"/>
  <c r="N224" i="26" s="1"/>
  <c r="AD225" i="8"/>
  <c r="I224" i="26" s="1"/>
  <c r="O224" i="26" s="1"/>
  <c r="AB226" i="8"/>
  <c r="AC226" i="8"/>
  <c r="AD226" i="8"/>
  <c r="AB227" i="8"/>
  <c r="G225" i="26" s="1"/>
  <c r="M225" i="26" s="1"/>
  <c r="AC227" i="8"/>
  <c r="H225" i="26" s="1"/>
  <c r="N225" i="26" s="1"/>
  <c r="AD227" i="8"/>
  <c r="I225" i="26" s="1"/>
  <c r="O225" i="26" s="1"/>
  <c r="AB228" i="8"/>
  <c r="G226" i="26" s="1"/>
  <c r="M226" i="26" s="1"/>
  <c r="AC228" i="8"/>
  <c r="H226" i="26" s="1"/>
  <c r="N226" i="26" s="1"/>
  <c r="AD228" i="8"/>
  <c r="I226" i="26" s="1"/>
  <c r="O226" i="26" s="1"/>
  <c r="AB229" i="8"/>
  <c r="G227" i="26" s="1"/>
  <c r="M227" i="26" s="1"/>
  <c r="AC229" i="8"/>
  <c r="H227" i="26" s="1"/>
  <c r="N227" i="26" s="1"/>
  <c r="AD229" i="8"/>
  <c r="I227" i="26" s="1"/>
  <c r="O227" i="26" s="1"/>
  <c r="AB230" i="8"/>
  <c r="G228" i="26" s="1"/>
  <c r="M228" i="26" s="1"/>
  <c r="AC230" i="8"/>
  <c r="H228" i="26" s="1"/>
  <c r="N228" i="26" s="1"/>
  <c r="AD230" i="8"/>
  <c r="I228" i="26" s="1"/>
  <c r="O228" i="26" s="1"/>
  <c r="AB231" i="8"/>
  <c r="G229" i="26" s="1"/>
  <c r="M229" i="26" s="1"/>
  <c r="AC231" i="8"/>
  <c r="H229" i="26" s="1"/>
  <c r="N229" i="26" s="1"/>
  <c r="AD231" i="8"/>
  <c r="I229" i="26" s="1"/>
  <c r="O229" i="26" s="1"/>
  <c r="AB232" i="8"/>
  <c r="G230" i="26" s="1"/>
  <c r="M230" i="26" s="1"/>
  <c r="AC232" i="8"/>
  <c r="H230" i="26" s="1"/>
  <c r="N230" i="26" s="1"/>
  <c r="AD232" i="8"/>
  <c r="I230" i="26" s="1"/>
  <c r="O230" i="26" s="1"/>
  <c r="AB233" i="8"/>
  <c r="G231" i="26" s="1"/>
  <c r="M231" i="26" s="1"/>
  <c r="AC233" i="8"/>
  <c r="H231" i="26" s="1"/>
  <c r="N231" i="26" s="1"/>
  <c r="AD233" i="8"/>
  <c r="I231" i="26" s="1"/>
  <c r="O231" i="26" s="1"/>
  <c r="AB234" i="8"/>
  <c r="G232" i="26" s="1"/>
  <c r="M232" i="26" s="1"/>
  <c r="AC234" i="8"/>
  <c r="H232" i="26" s="1"/>
  <c r="N232" i="26" s="1"/>
  <c r="AD234" i="8"/>
  <c r="I232" i="26" s="1"/>
  <c r="O232" i="26" s="1"/>
  <c r="AB235" i="8"/>
  <c r="G233" i="26" s="1"/>
  <c r="M233" i="26" s="1"/>
  <c r="AC235" i="8"/>
  <c r="H233" i="26" s="1"/>
  <c r="N233" i="26" s="1"/>
  <c r="AD235" i="8"/>
  <c r="I233" i="26" s="1"/>
  <c r="O233" i="26" s="1"/>
  <c r="AB236" i="8"/>
  <c r="G234" i="26" s="1"/>
  <c r="M234" i="26" s="1"/>
  <c r="AC236" i="8"/>
  <c r="H234" i="26" s="1"/>
  <c r="N234" i="26" s="1"/>
  <c r="AD236" i="8"/>
  <c r="I234" i="26" s="1"/>
  <c r="O234" i="26" s="1"/>
  <c r="AB237" i="8"/>
  <c r="G235" i="26" s="1"/>
  <c r="M235" i="26" s="1"/>
  <c r="AC237" i="8"/>
  <c r="H235" i="26" s="1"/>
  <c r="N235" i="26" s="1"/>
  <c r="AD237" i="8"/>
  <c r="I235" i="26" s="1"/>
  <c r="O235" i="26" s="1"/>
  <c r="AB238" i="8"/>
  <c r="G236" i="26" s="1"/>
  <c r="M236" i="26" s="1"/>
  <c r="AC238" i="8"/>
  <c r="H236" i="26" s="1"/>
  <c r="N236" i="26" s="1"/>
  <c r="AD238" i="8"/>
  <c r="I236" i="26" s="1"/>
  <c r="O236" i="26" s="1"/>
  <c r="AB239" i="8"/>
  <c r="G237" i="26" s="1"/>
  <c r="M237" i="26" s="1"/>
  <c r="AC239" i="8"/>
  <c r="H237" i="26" s="1"/>
  <c r="N237" i="26" s="1"/>
  <c r="AD239" i="8"/>
  <c r="I237" i="26" s="1"/>
  <c r="O237" i="26" s="1"/>
  <c r="AB240" i="8"/>
  <c r="G238" i="26" s="1"/>
  <c r="M238" i="26" s="1"/>
  <c r="AC240" i="8"/>
  <c r="H238" i="26" s="1"/>
  <c r="N238" i="26" s="1"/>
  <c r="AD240" i="8"/>
  <c r="I238" i="26" s="1"/>
  <c r="O238" i="26" s="1"/>
  <c r="AB241" i="8"/>
  <c r="G239" i="26" s="1"/>
  <c r="M239" i="26" s="1"/>
  <c r="AC241" i="8"/>
  <c r="H239" i="26" s="1"/>
  <c r="N239" i="26" s="1"/>
  <c r="AD241" i="8"/>
  <c r="I239" i="26" s="1"/>
  <c r="O239" i="26" s="1"/>
  <c r="AB242" i="8"/>
  <c r="G240" i="26" s="1"/>
  <c r="M240" i="26" s="1"/>
  <c r="AC242" i="8"/>
  <c r="H240" i="26" s="1"/>
  <c r="N240" i="26" s="1"/>
  <c r="AD242" i="8"/>
  <c r="I240" i="26" s="1"/>
  <c r="O240" i="26" s="1"/>
  <c r="AB243" i="8"/>
  <c r="G241" i="26" s="1"/>
  <c r="M241" i="26" s="1"/>
  <c r="AC243" i="8"/>
  <c r="H241" i="26" s="1"/>
  <c r="N241" i="26" s="1"/>
  <c r="AD243" i="8"/>
  <c r="I241" i="26" s="1"/>
  <c r="O241" i="26" s="1"/>
  <c r="AB244" i="8"/>
  <c r="G242" i="26" s="1"/>
  <c r="M242" i="26" s="1"/>
  <c r="AC244" i="8"/>
  <c r="H242" i="26" s="1"/>
  <c r="N242" i="26" s="1"/>
  <c r="AD244" i="8"/>
  <c r="I242" i="26" s="1"/>
  <c r="O242" i="26" s="1"/>
  <c r="AB245" i="8"/>
  <c r="G243" i="26" s="1"/>
  <c r="M243" i="26" s="1"/>
  <c r="AC245" i="8"/>
  <c r="H243" i="26" s="1"/>
  <c r="N243" i="26" s="1"/>
  <c r="AD245" i="8"/>
  <c r="I243" i="26" s="1"/>
  <c r="O243" i="26" s="1"/>
  <c r="AB246" i="8"/>
  <c r="G244" i="26" s="1"/>
  <c r="M244" i="26" s="1"/>
  <c r="AC246" i="8"/>
  <c r="H244" i="26" s="1"/>
  <c r="N244" i="26" s="1"/>
  <c r="AD246" i="8"/>
  <c r="I244" i="26" s="1"/>
  <c r="O244" i="26" s="1"/>
  <c r="AB247" i="8"/>
  <c r="AC247" i="8"/>
  <c r="AD247" i="8"/>
  <c r="AB248" i="8"/>
  <c r="G245" i="26" s="1"/>
  <c r="M245" i="26" s="1"/>
  <c r="AC248" i="8"/>
  <c r="H245" i="26" s="1"/>
  <c r="N245" i="26" s="1"/>
  <c r="AD248" i="8"/>
  <c r="I245" i="26" s="1"/>
  <c r="O245" i="26" s="1"/>
  <c r="AB249" i="8"/>
  <c r="G246" i="26" s="1"/>
  <c r="M246" i="26" s="1"/>
  <c r="AC249" i="8"/>
  <c r="H246" i="26" s="1"/>
  <c r="N246" i="26" s="1"/>
  <c r="AD249" i="8"/>
  <c r="I246" i="26" s="1"/>
  <c r="O246" i="26" s="1"/>
  <c r="AB250" i="8"/>
  <c r="G247" i="26" s="1"/>
  <c r="M247" i="26" s="1"/>
  <c r="AC250" i="8"/>
  <c r="H247" i="26" s="1"/>
  <c r="N247" i="26" s="1"/>
  <c r="AD250" i="8"/>
  <c r="I247" i="26" s="1"/>
  <c r="O247" i="26" s="1"/>
  <c r="AB251" i="8"/>
  <c r="G248" i="26" s="1"/>
  <c r="M248" i="26" s="1"/>
  <c r="AC251" i="8"/>
  <c r="H248" i="26" s="1"/>
  <c r="N248" i="26" s="1"/>
  <c r="AD251" i="8"/>
  <c r="I248" i="26" s="1"/>
  <c r="O248" i="26" s="1"/>
  <c r="AB252" i="8"/>
  <c r="G249" i="26" s="1"/>
  <c r="M249" i="26" s="1"/>
  <c r="AC252" i="8"/>
  <c r="H249" i="26" s="1"/>
  <c r="N249" i="26" s="1"/>
  <c r="AD252" i="8"/>
  <c r="I249" i="26" s="1"/>
  <c r="O249" i="26" s="1"/>
  <c r="AB253" i="8"/>
  <c r="G250" i="26" s="1"/>
  <c r="M250" i="26" s="1"/>
  <c r="AC253" i="8"/>
  <c r="H250" i="26" s="1"/>
  <c r="N250" i="26" s="1"/>
  <c r="AD253" i="8"/>
  <c r="I250" i="26" s="1"/>
  <c r="O250" i="26" s="1"/>
  <c r="AB254" i="8"/>
  <c r="G251" i="26" s="1"/>
  <c r="M251" i="26" s="1"/>
  <c r="AC254" i="8"/>
  <c r="H251" i="26" s="1"/>
  <c r="N251" i="26" s="1"/>
  <c r="AD254" i="8"/>
  <c r="I251" i="26" s="1"/>
  <c r="O251" i="26" s="1"/>
  <c r="AB255" i="8"/>
  <c r="G252" i="26" s="1"/>
  <c r="M252" i="26" s="1"/>
  <c r="AC255" i="8"/>
  <c r="H252" i="26" s="1"/>
  <c r="N252" i="26" s="1"/>
  <c r="AD255" i="8"/>
  <c r="I252" i="26" s="1"/>
  <c r="O252" i="26" s="1"/>
  <c r="AB256" i="8"/>
  <c r="G253" i="26" s="1"/>
  <c r="M253" i="26" s="1"/>
  <c r="AC256" i="8"/>
  <c r="H253" i="26" s="1"/>
  <c r="N253" i="26" s="1"/>
  <c r="AD256" i="8"/>
  <c r="I253" i="26" s="1"/>
  <c r="O253" i="26" s="1"/>
  <c r="AB257" i="8"/>
  <c r="G254" i="26" s="1"/>
  <c r="M254" i="26" s="1"/>
  <c r="AC257" i="8"/>
  <c r="H254" i="26" s="1"/>
  <c r="N254" i="26" s="1"/>
  <c r="AD257" i="8"/>
  <c r="I254" i="26" s="1"/>
  <c r="O254" i="26" s="1"/>
  <c r="AB258" i="8"/>
  <c r="G255" i="26" s="1"/>
  <c r="M255" i="26" s="1"/>
  <c r="AC258" i="8"/>
  <c r="H255" i="26" s="1"/>
  <c r="N255" i="26" s="1"/>
  <c r="AD258" i="8"/>
  <c r="I255" i="26" s="1"/>
  <c r="O255" i="26" s="1"/>
  <c r="AB259" i="8"/>
  <c r="G256" i="26" s="1"/>
  <c r="M256" i="26" s="1"/>
  <c r="AC259" i="8"/>
  <c r="H256" i="26" s="1"/>
  <c r="N256" i="26" s="1"/>
  <c r="AD259" i="8"/>
  <c r="I256" i="26" s="1"/>
  <c r="O256" i="26" s="1"/>
  <c r="AB260" i="8"/>
  <c r="G257" i="26" s="1"/>
  <c r="M257" i="26" s="1"/>
  <c r="AC260" i="8"/>
  <c r="H257" i="26" s="1"/>
  <c r="N257" i="26" s="1"/>
  <c r="AD260" i="8"/>
  <c r="I257" i="26" s="1"/>
  <c r="O257" i="26" s="1"/>
  <c r="AB261" i="8"/>
  <c r="G258" i="26" s="1"/>
  <c r="M258" i="26" s="1"/>
  <c r="AC261" i="8"/>
  <c r="H258" i="26" s="1"/>
  <c r="N258" i="26" s="1"/>
  <c r="AD261" i="8"/>
  <c r="I258" i="26" s="1"/>
  <c r="O258" i="26" s="1"/>
  <c r="AB262" i="8"/>
  <c r="G259" i="26" s="1"/>
  <c r="M259" i="26" s="1"/>
  <c r="AC262" i="8"/>
  <c r="H259" i="26" s="1"/>
  <c r="N259" i="26" s="1"/>
  <c r="AD262" i="8"/>
  <c r="I259" i="26" s="1"/>
  <c r="O259" i="26" s="1"/>
  <c r="AB263" i="8"/>
  <c r="G260" i="26" s="1"/>
  <c r="M260" i="26" s="1"/>
  <c r="AC263" i="8"/>
  <c r="H260" i="26" s="1"/>
  <c r="N260" i="26" s="1"/>
  <c r="AD263" i="8"/>
  <c r="I260" i="26" s="1"/>
  <c r="O260" i="26" s="1"/>
  <c r="AB264" i="8"/>
  <c r="G261" i="26" s="1"/>
  <c r="M261" i="26" s="1"/>
  <c r="AC264" i="8"/>
  <c r="H261" i="26" s="1"/>
  <c r="N261" i="26" s="1"/>
  <c r="AD264" i="8"/>
  <c r="I261" i="26" s="1"/>
  <c r="O261" i="26" s="1"/>
  <c r="AB265" i="8"/>
  <c r="G262" i="26" s="1"/>
  <c r="M262" i="26" s="1"/>
  <c r="AC265" i="8"/>
  <c r="H262" i="26" s="1"/>
  <c r="N262" i="26" s="1"/>
  <c r="AD265" i="8"/>
  <c r="I262" i="26" s="1"/>
  <c r="O262" i="26" s="1"/>
  <c r="AB266" i="8"/>
  <c r="G263" i="26" s="1"/>
  <c r="M263" i="26" s="1"/>
  <c r="AC266" i="8"/>
  <c r="H263" i="26" s="1"/>
  <c r="N263" i="26" s="1"/>
  <c r="AD266" i="8"/>
  <c r="I263" i="26" s="1"/>
  <c r="O263" i="26" s="1"/>
  <c r="AB267" i="8"/>
  <c r="G264" i="26" s="1"/>
  <c r="M264" i="26" s="1"/>
  <c r="AC267" i="8"/>
  <c r="H264" i="26" s="1"/>
  <c r="N264" i="26" s="1"/>
  <c r="AD267" i="8"/>
  <c r="I264" i="26" s="1"/>
  <c r="O264" i="26" s="1"/>
  <c r="AB268" i="8"/>
  <c r="G265" i="26" s="1"/>
  <c r="M265" i="26" s="1"/>
  <c r="AC268" i="8"/>
  <c r="H265" i="26" s="1"/>
  <c r="N265" i="26" s="1"/>
  <c r="AD268" i="8"/>
  <c r="I265" i="26" s="1"/>
  <c r="O265" i="26" s="1"/>
  <c r="AB269" i="8"/>
  <c r="G266" i="26" s="1"/>
  <c r="M266" i="26" s="1"/>
  <c r="AC269" i="8"/>
  <c r="H266" i="26" s="1"/>
  <c r="N266" i="26" s="1"/>
  <c r="AD269" i="8"/>
  <c r="I266" i="26" s="1"/>
  <c r="O266" i="26" s="1"/>
  <c r="AB270" i="8"/>
  <c r="G267" i="26" s="1"/>
  <c r="M267" i="26" s="1"/>
  <c r="AC270" i="8"/>
  <c r="H267" i="26" s="1"/>
  <c r="N267" i="26" s="1"/>
  <c r="AD270" i="8"/>
  <c r="I267" i="26" s="1"/>
  <c r="O267" i="26" s="1"/>
  <c r="AB271" i="8"/>
  <c r="G268" i="26" s="1"/>
  <c r="M268" i="26" s="1"/>
  <c r="AC271" i="8"/>
  <c r="H268" i="26" s="1"/>
  <c r="N268" i="26" s="1"/>
  <c r="AD271" i="8"/>
  <c r="I268" i="26" s="1"/>
  <c r="O268" i="26" s="1"/>
  <c r="AB272" i="8"/>
  <c r="G269" i="26" s="1"/>
  <c r="M269" i="26" s="1"/>
  <c r="AC272" i="8"/>
  <c r="H269" i="26" s="1"/>
  <c r="N269" i="26" s="1"/>
  <c r="AD272" i="8"/>
  <c r="I269" i="26" s="1"/>
  <c r="O269" i="26" s="1"/>
  <c r="AB273" i="8"/>
  <c r="G270" i="26" s="1"/>
  <c r="M270" i="26" s="1"/>
  <c r="AC273" i="8"/>
  <c r="H270" i="26" s="1"/>
  <c r="N270" i="26" s="1"/>
  <c r="AD273" i="8"/>
  <c r="I270" i="26" s="1"/>
  <c r="O270" i="26" s="1"/>
  <c r="AB274" i="8"/>
  <c r="G271" i="26" s="1"/>
  <c r="M271" i="26" s="1"/>
  <c r="AC274" i="8"/>
  <c r="H271" i="26" s="1"/>
  <c r="N271" i="26" s="1"/>
  <c r="AD274" i="8"/>
  <c r="I271" i="26" s="1"/>
  <c r="O271" i="26" s="1"/>
  <c r="AB275" i="8"/>
  <c r="G272" i="26" s="1"/>
  <c r="M272" i="26" s="1"/>
  <c r="AC275" i="8"/>
  <c r="H272" i="26" s="1"/>
  <c r="N272" i="26" s="1"/>
  <c r="AD275" i="8"/>
  <c r="I272" i="26" s="1"/>
  <c r="O272" i="26" s="1"/>
  <c r="AB276" i="8"/>
  <c r="G273" i="26" s="1"/>
  <c r="M273" i="26" s="1"/>
  <c r="AC276" i="8"/>
  <c r="H273" i="26" s="1"/>
  <c r="N273" i="26" s="1"/>
  <c r="AD276" i="8"/>
  <c r="I273" i="26" s="1"/>
  <c r="O273" i="26" s="1"/>
  <c r="AB277" i="8"/>
  <c r="G274" i="26" s="1"/>
  <c r="M274" i="26" s="1"/>
  <c r="AC277" i="8"/>
  <c r="H274" i="26" s="1"/>
  <c r="N274" i="26" s="1"/>
  <c r="AD277" i="8"/>
  <c r="I274" i="26" s="1"/>
  <c r="O274" i="26" s="1"/>
  <c r="AB278" i="8"/>
  <c r="G275" i="26" s="1"/>
  <c r="M275" i="26" s="1"/>
  <c r="AC278" i="8"/>
  <c r="H275" i="26" s="1"/>
  <c r="N275" i="26" s="1"/>
  <c r="AD278" i="8"/>
  <c r="I275" i="26" s="1"/>
  <c r="O275" i="26" s="1"/>
  <c r="AB279" i="8"/>
  <c r="G276" i="26" s="1"/>
  <c r="M276" i="26" s="1"/>
  <c r="AC279" i="8"/>
  <c r="H276" i="26" s="1"/>
  <c r="N276" i="26" s="1"/>
  <c r="AD279" i="8"/>
  <c r="I276" i="26" s="1"/>
  <c r="O276" i="26" s="1"/>
  <c r="AB280" i="8"/>
  <c r="G277" i="26" s="1"/>
  <c r="M277" i="26" s="1"/>
  <c r="AC280" i="8"/>
  <c r="H277" i="26" s="1"/>
  <c r="N277" i="26" s="1"/>
  <c r="AD280" i="8"/>
  <c r="I277" i="26" s="1"/>
  <c r="O277" i="26" s="1"/>
  <c r="AB281" i="8"/>
  <c r="G278" i="26" s="1"/>
  <c r="M278" i="26" s="1"/>
  <c r="AC281" i="8"/>
  <c r="H278" i="26" s="1"/>
  <c r="N278" i="26" s="1"/>
  <c r="AD281" i="8"/>
  <c r="I278" i="26" s="1"/>
  <c r="O278" i="26" s="1"/>
  <c r="AB282" i="8"/>
  <c r="G279" i="26" s="1"/>
  <c r="M279" i="26" s="1"/>
  <c r="AC282" i="8"/>
  <c r="H279" i="26" s="1"/>
  <c r="N279" i="26" s="1"/>
  <c r="AD282" i="8"/>
  <c r="I279" i="26" s="1"/>
  <c r="O279" i="26" s="1"/>
  <c r="AB283" i="8"/>
  <c r="G280" i="26" s="1"/>
  <c r="M280" i="26" s="1"/>
  <c r="AC283" i="8"/>
  <c r="H280" i="26" s="1"/>
  <c r="N280" i="26" s="1"/>
  <c r="AD283" i="8"/>
  <c r="I280" i="26" s="1"/>
  <c r="O280" i="26" s="1"/>
  <c r="AB284" i="8"/>
  <c r="G281" i="26" s="1"/>
  <c r="M281" i="26" s="1"/>
  <c r="AC284" i="8"/>
  <c r="H281" i="26" s="1"/>
  <c r="N281" i="26" s="1"/>
  <c r="AD284" i="8"/>
  <c r="I281" i="26" s="1"/>
  <c r="O281" i="26" s="1"/>
  <c r="AB285" i="8"/>
  <c r="G282" i="26" s="1"/>
  <c r="M282" i="26" s="1"/>
  <c r="AC285" i="8"/>
  <c r="H282" i="26" s="1"/>
  <c r="N282" i="26" s="1"/>
  <c r="AD285" i="8"/>
  <c r="I282" i="26" s="1"/>
  <c r="O282" i="26" s="1"/>
  <c r="AB286" i="8"/>
  <c r="G283" i="26" s="1"/>
  <c r="M283" i="26" s="1"/>
  <c r="AC286" i="8"/>
  <c r="H283" i="26" s="1"/>
  <c r="N283" i="26" s="1"/>
  <c r="AD286" i="8"/>
  <c r="I283" i="26" s="1"/>
  <c r="O283" i="26" s="1"/>
  <c r="AB287" i="8"/>
  <c r="G284" i="26" s="1"/>
  <c r="M284" i="26" s="1"/>
  <c r="AC287" i="8"/>
  <c r="H284" i="26" s="1"/>
  <c r="N284" i="26" s="1"/>
  <c r="AD287" i="8"/>
  <c r="I284" i="26" s="1"/>
  <c r="O284" i="26" s="1"/>
  <c r="AB288" i="8"/>
  <c r="G285" i="26" s="1"/>
  <c r="M285" i="26" s="1"/>
  <c r="AC288" i="8"/>
  <c r="H285" i="26" s="1"/>
  <c r="N285" i="26" s="1"/>
  <c r="AD288" i="8"/>
  <c r="I285" i="26" s="1"/>
  <c r="O285" i="26" s="1"/>
  <c r="AB289" i="8"/>
  <c r="G286" i="26" s="1"/>
  <c r="M286" i="26" s="1"/>
  <c r="AC289" i="8"/>
  <c r="H286" i="26" s="1"/>
  <c r="N286" i="26" s="1"/>
  <c r="AD289" i="8"/>
  <c r="I286" i="26" s="1"/>
  <c r="O286" i="26" s="1"/>
  <c r="AB290" i="8"/>
  <c r="G287" i="26" s="1"/>
  <c r="M287" i="26" s="1"/>
  <c r="AC290" i="8"/>
  <c r="H287" i="26" s="1"/>
  <c r="N287" i="26" s="1"/>
  <c r="AD290" i="8"/>
  <c r="I287" i="26" s="1"/>
  <c r="O287" i="26" s="1"/>
  <c r="AB291" i="8"/>
  <c r="G288" i="26" s="1"/>
  <c r="M288" i="26" s="1"/>
  <c r="AC291" i="8"/>
  <c r="H288" i="26" s="1"/>
  <c r="N288" i="26" s="1"/>
  <c r="AD291" i="8"/>
  <c r="I288" i="26" s="1"/>
  <c r="O288" i="26" s="1"/>
  <c r="AB292" i="8"/>
  <c r="G289" i="26" s="1"/>
  <c r="M289" i="26" s="1"/>
  <c r="AC292" i="8"/>
  <c r="H289" i="26" s="1"/>
  <c r="N289" i="26" s="1"/>
  <c r="AD292" i="8"/>
  <c r="I289" i="26" s="1"/>
  <c r="O289" i="26" s="1"/>
  <c r="AB293" i="8"/>
  <c r="G290" i="26" s="1"/>
  <c r="M290" i="26" s="1"/>
  <c r="AC293" i="8"/>
  <c r="H290" i="26" s="1"/>
  <c r="N290" i="26" s="1"/>
  <c r="AD293" i="8"/>
  <c r="I290" i="26" s="1"/>
  <c r="O290" i="26" s="1"/>
  <c r="AB294" i="8"/>
  <c r="G291" i="26" s="1"/>
  <c r="M291" i="26" s="1"/>
  <c r="AC294" i="8"/>
  <c r="H291" i="26" s="1"/>
  <c r="N291" i="26" s="1"/>
  <c r="AD294" i="8"/>
  <c r="I291" i="26" s="1"/>
  <c r="O291" i="26" s="1"/>
  <c r="AB295" i="8"/>
  <c r="G292" i="26" s="1"/>
  <c r="M292" i="26" s="1"/>
  <c r="AC295" i="8"/>
  <c r="H292" i="26" s="1"/>
  <c r="N292" i="26" s="1"/>
  <c r="AD295" i="8"/>
  <c r="I292" i="26" s="1"/>
  <c r="O292" i="26" s="1"/>
  <c r="AB296" i="8"/>
  <c r="G293" i="26" s="1"/>
  <c r="M293" i="26" s="1"/>
  <c r="AC296" i="8"/>
  <c r="H293" i="26" s="1"/>
  <c r="N293" i="26" s="1"/>
  <c r="AD296" i="8"/>
  <c r="I293" i="26" s="1"/>
  <c r="O293" i="26" s="1"/>
  <c r="AB297" i="8"/>
  <c r="G294" i="26" s="1"/>
  <c r="M294" i="26" s="1"/>
  <c r="AC297" i="8"/>
  <c r="H294" i="26" s="1"/>
  <c r="N294" i="26" s="1"/>
  <c r="AD297" i="8"/>
  <c r="I294" i="26" s="1"/>
  <c r="O294" i="26" s="1"/>
  <c r="AB298" i="8"/>
  <c r="G295" i="26" s="1"/>
  <c r="M295" i="26" s="1"/>
  <c r="AC298" i="8"/>
  <c r="H295" i="26" s="1"/>
  <c r="N295" i="26" s="1"/>
  <c r="AD298" i="8"/>
  <c r="I295" i="26" s="1"/>
  <c r="O295" i="26" s="1"/>
  <c r="AB299" i="8"/>
  <c r="G296" i="26" s="1"/>
  <c r="M296" i="26" s="1"/>
  <c r="AC299" i="8"/>
  <c r="H296" i="26" s="1"/>
  <c r="N296" i="26" s="1"/>
  <c r="AD299" i="8"/>
  <c r="I296" i="26" s="1"/>
  <c r="O296" i="26" s="1"/>
  <c r="AB300" i="8"/>
  <c r="G297" i="26" s="1"/>
  <c r="M297" i="26" s="1"/>
  <c r="AC300" i="8"/>
  <c r="H297" i="26" s="1"/>
  <c r="N297" i="26" s="1"/>
  <c r="AD300" i="8"/>
  <c r="I297" i="26" s="1"/>
  <c r="O297" i="26" s="1"/>
  <c r="AB301" i="8"/>
  <c r="G298" i="26" s="1"/>
  <c r="M298" i="26" s="1"/>
  <c r="AC301" i="8"/>
  <c r="H298" i="26" s="1"/>
  <c r="N298" i="26" s="1"/>
  <c r="AD301" i="8"/>
  <c r="I298" i="26" s="1"/>
  <c r="O298" i="26" s="1"/>
  <c r="AB302" i="8"/>
  <c r="G299" i="26" s="1"/>
  <c r="M299" i="26" s="1"/>
  <c r="AC302" i="8"/>
  <c r="H299" i="26" s="1"/>
  <c r="N299" i="26" s="1"/>
  <c r="AD302" i="8"/>
  <c r="I299" i="26" s="1"/>
  <c r="O299" i="26" s="1"/>
  <c r="AB303" i="8"/>
  <c r="G300" i="26" s="1"/>
  <c r="M300" i="26" s="1"/>
  <c r="AC303" i="8"/>
  <c r="H300" i="26" s="1"/>
  <c r="N300" i="26" s="1"/>
  <c r="AD303" i="8"/>
  <c r="I300" i="26" s="1"/>
  <c r="O300" i="26" s="1"/>
  <c r="AB304" i="8"/>
  <c r="G301" i="26" s="1"/>
  <c r="M301" i="26" s="1"/>
  <c r="AC304" i="8"/>
  <c r="H301" i="26" s="1"/>
  <c r="N301" i="26" s="1"/>
  <c r="AD304" i="8"/>
  <c r="I301" i="26" s="1"/>
  <c r="O301" i="26" s="1"/>
  <c r="AB305" i="8"/>
  <c r="G302" i="26" s="1"/>
  <c r="M302" i="26" s="1"/>
  <c r="AC305" i="8"/>
  <c r="H302" i="26" s="1"/>
  <c r="N302" i="26" s="1"/>
  <c r="AD305" i="8"/>
  <c r="I302" i="26" s="1"/>
  <c r="O302" i="26" s="1"/>
  <c r="AB306" i="8"/>
  <c r="G303" i="26" s="1"/>
  <c r="M303" i="26" s="1"/>
  <c r="AC306" i="8"/>
  <c r="H303" i="26" s="1"/>
  <c r="N303" i="26" s="1"/>
  <c r="AD306" i="8"/>
  <c r="I303" i="26" s="1"/>
  <c r="O303" i="26" s="1"/>
  <c r="AB307" i="8"/>
  <c r="G304" i="26" s="1"/>
  <c r="M304" i="26" s="1"/>
  <c r="AC307" i="8"/>
  <c r="H304" i="26" s="1"/>
  <c r="N304" i="26" s="1"/>
  <c r="AD307" i="8"/>
  <c r="I304" i="26" s="1"/>
  <c r="O304" i="26" s="1"/>
  <c r="AB308" i="8"/>
  <c r="G305" i="26" s="1"/>
  <c r="M305" i="26" s="1"/>
  <c r="AC308" i="8"/>
  <c r="H305" i="26" s="1"/>
  <c r="N305" i="26" s="1"/>
  <c r="AD308" i="8"/>
  <c r="I305" i="26" s="1"/>
  <c r="O305" i="26" s="1"/>
  <c r="AB309" i="8"/>
  <c r="G306" i="26" s="1"/>
  <c r="M306" i="26" s="1"/>
  <c r="AC309" i="8"/>
  <c r="H306" i="26" s="1"/>
  <c r="N306" i="26" s="1"/>
  <c r="AD309" i="8"/>
  <c r="I306" i="26" s="1"/>
  <c r="O306" i="26" s="1"/>
  <c r="AB310" i="8"/>
  <c r="G307" i="26" s="1"/>
  <c r="M307" i="26" s="1"/>
  <c r="AC310" i="8"/>
  <c r="H307" i="26" s="1"/>
  <c r="N307" i="26" s="1"/>
  <c r="AD310" i="8"/>
  <c r="I307" i="26" s="1"/>
  <c r="O307" i="26" s="1"/>
  <c r="AB311" i="8"/>
  <c r="G308" i="26" s="1"/>
  <c r="M308" i="26" s="1"/>
  <c r="AC311" i="8"/>
  <c r="H308" i="26" s="1"/>
  <c r="N308" i="26" s="1"/>
  <c r="AD311" i="8"/>
  <c r="I308" i="26" s="1"/>
  <c r="O308" i="26" s="1"/>
  <c r="AB312" i="8"/>
  <c r="G309" i="26" s="1"/>
  <c r="M309" i="26" s="1"/>
  <c r="AC312" i="8"/>
  <c r="H309" i="26" s="1"/>
  <c r="N309" i="26" s="1"/>
  <c r="AD312" i="8"/>
  <c r="I309" i="26" s="1"/>
  <c r="O309" i="26" s="1"/>
  <c r="AB313" i="8"/>
  <c r="G310" i="26" s="1"/>
  <c r="M310" i="26" s="1"/>
  <c r="AC313" i="8"/>
  <c r="H310" i="26" s="1"/>
  <c r="N310" i="26" s="1"/>
  <c r="AD313" i="8"/>
  <c r="I310" i="26" s="1"/>
  <c r="O310" i="26" s="1"/>
  <c r="AB314" i="8"/>
  <c r="G311" i="26" s="1"/>
  <c r="M311" i="26" s="1"/>
  <c r="AC314" i="8"/>
  <c r="H311" i="26" s="1"/>
  <c r="N311" i="26" s="1"/>
  <c r="AD314" i="8"/>
  <c r="I311" i="26" s="1"/>
  <c r="O311" i="26" s="1"/>
  <c r="AB315" i="8"/>
  <c r="G312" i="26" s="1"/>
  <c r="M312" i="26" s="1"/>
  <c r="AC315" i="8"/>
  <c r="H312" i="26" s="1"/>
  <c r="N312" i="26" s="1"/>
  <c r="AD315" i="8"/>
  <c r="I312" i="26" s="1"/>
  <c r="O312" i="26" s="1"/>
  <c r="AB316" i="8"/>
  <c r="G313" i="26" s="1"/>
  <c r="M313" i="26" s="1"/>
  <c r="AC316" i="8"/>
  <c r="H313" i="26" s="1"/>
  <c r="N313" i="26" s="1"/>
  <c r="AD316" i="8"/>
  <c r="I313" i="26" s="1"/>
  <c r="O313" i="26" s="1"/>
  <c r="AB317" i="8"/>
  <c r="G314" i="26" s="1"/>
  <c r="M314" i="26" s="1"/>
  <c r="AC317" i="8"/>
  <c r="H314" i="26" s="1"/>
  <c r="N314" i="26" s="1"/>
  <c r="AD317" i="8"/>
  <c r="I314" i="26" s="1"/>
  <c r="O314" i="26" s="1"/>
  <c r="AB318" i="8"/>
  <c r="G315" i="26" s="1"/>
  <c r="M315" i="26" s="1"/>
  <c r="AC318" i="8"/>
  <c r="H315" i="26" s="1"/>
  <c r="N315" i="26" s="1"/>
  <c r="AD318" i="8"/>
  <c r="I315" i="26" s="1"/>
  <c r="O315" i="26" s="1"/>
  <c r="AB319" i="8"/>
  <c r="G316" i="26" s="1"/>
  <c r="M316" i="26" s="1"/>
  <c r="AC319" i="8"/>
  <c r="H316" i="26" s="1"/>
  <c r="N316" i="26" s="1"/>
  <c r="AD319" i="8"/>
  <c r="I316" i="26" s="1"/>
  <c r="O316" i="26" s="1"/>
  <c r="AB320" i="8"/>
  <c r="G317" i="26" s="1"/>
  <c r="M317" i="26" s="1"/>
  <c r="AC320" i="8"/>
  <c r="H317" i="26" s="1"/>
  <c r="N317" i="26" s="1"/>
  <c r="AD320" i="8"/>
  <c r="I317" i="26" s="1"/>
  <c r="O317" i="26" s="1"/>
  <c r="AB321" i="8"/>
  <c r="G318" i="26" s="1"/>
  <c r="M318" i="26" s="1"/>
  <c r="AC321" i="8"/>
  <c r="H318" i="26" s="1"/>
  <c r="N318" i="26" s="1"/>
  <c r="AD321" i="8"/>
  <c r="I318" i="26" s="1"/>
  <c r="O318" i="26" s="1"/>
  <c r="AB322" i="8"/>
  <c r="G319" i="26" s="1"/>
  <c r="M319" i="26" s="1"/>
  <c r="AC322" i="8"/>
  <c r="H319" i="26" s="1"/>
  <c r="N319" i="26" s="1"/>
  <c r="AD322" i="8"/>
  <c r="I319" i="26" s="1"/>
  <c r="O319" i="26" s="1"/>
  <c r="AB323" i="8"/>
  <c r="G320" i="26" s="1"/>
  <c r="M320" i="26" s="1"/>
  <c r="AC323" i="8"/>
  <c r="H320" i="26" s="1"/>
  <c r="N320" i="26" s="1"/>
  <c r="AD323" i="8"/>
  <c r="I320" i="26" s="1"/>
  <c r="O320" i="26" s="1"/>
  <c r="AB324" i="8"/>
  <c r="G321" i="26" s="1"/>
  <c r="M321" i="26" s="1"/>
  <c r="AC324" i="8"/>
  <c r="H321" i="26" s="1"/>
  <c r="N321" i="26" s="1"/>
  <c r="AD324" i="8"/>
  <c r="I321" i="26" s="1"/>
  <c r="O321" i="26" s="1"/>
  <c r="AB325" i="8"/>
  <c r="G322" i="26" s="1"/>
  <c r="M322" i="26" s="1"/>
  <c r="AC325" i="8"/>
  <c r="H322" i="26" s="1"/>
  <c r="N322" i="26" s="1"/>
  <c r="AD325" i="8"/>
  <c r="I322" i="26" s="1"/>
  <c r="O322" i="26" s="1"/>
  <c r="AB326" i="8"/>
  <c r="AC326" i="8"/>
  <c r="AD326" i="8"/>
  <c r="AB327" i="8"/>
  <c r="G323" i="26" s="1"/>
  <c r="M323" i="26" s="1"/>
  <c r="AC327" i="8"/>
  <c r="H323" i="26" s="1"/>
  <c r="N323" i="26" s="1"/>
  <c r="AD327" i="8"/>
  <c r="I323" i="26" s="1"/>
  <c r="O323" i="26" s="1"/>
  <c r="AB328" i="8"/>
  <c r="G324" i="26" s="1"/>
  <c r="M324" i="26" s="1"/>
  <c r="AC328" i="8"/>
  <c r="H324" i="26" s="1"/>
  <c r="N324" i="26" s="1"/>
  <c r="AD328" i="8"/>
  <c r="I324" i="26" s="1"/>
  <c r="O324" i="26" s="1"/>
  <c r="AB329" i="8"/>
  <c r="G325" i="26" s="1"/>
  <c r="M325" i="26" s="1"/>
  <c r="AC329" i="8"/>
  <c r="H325" i="26" s="1"/>
  <c r="N325" i="26" s="1"/>
  <c r="AD329" i="8"/>
  <c r="I325" i="26" s="1"/>
  <c r="O325" i="26" s="1"/>
  <c r="AB330" i="8"/>
  <c r="G326" i="26" s="1"/>
  <c r="M326" i="26" s="1"/>
  <c r="AC330" i="8"/>
  <c r="H326" i="26" s="1"/>
  <c r="N326" i="26" s="1"/>
  <c r="AD330" i="8"/>
  <c r="I326" i="26" s="1"/>
  <c r="O326" i="26" s="1"/>
  <c r="AB331" i="8"/>
  <c r="G327" i="26" s="1"/>
  <c r="M327" i="26" s="1"/>
  <c r="AC331" i="8"/>
  <c r="H327" i="26" s="1"/>
  <c r="N327" i="26" s="1"/>
  <c r="AD331" i="8"/>
  <c r="I327" i="26" s="1"/>
  <c r="O327" i="26" s="1"/>
  <c r="AB332" i="8"/>
  <c r="G328" i="26" s="1"/>
  <c r="M328" i="26" s="1"/>
  <c r="AC332" i="8"/>
  <c r="H328" i="26" s="1"/>
  <c r="N328" i="26" s="1"/>
  <c r="AD332" i="8"/>
  <c r="I328" i="26" s="1"/>
  <c r="O328" i="26" s="1"/>
  <c r="AB333" i="8"/>
  <c r="G329" i="26" s="1"/>
  <c r="M329" i="26" s="1"/>
  <c r="AC333" i="8"/>
  <c r="H329" i="26" s="1"/>
  <c r="N329" i="26" s="1"/>
  <c r="AD333" i="8"/>
  <c r="I329" i="26" s="1"/>
  <c r="O329" i="26" s="1"/>
  <c r="AB334" i="8"/>
  <c r="G330" i="26" s="1"/>
  <c r="M330" i="26" s="1"/>
  <c r="AC334" i="8"/>
  <c r="H330" i="26" s="1"/>
  <c r="N330" i="26" s="1"/>
  <c r="AD334" i="8"/>
  <c r="I330" i="26" s="1"/>
  <c r="O330" i="26" s="1"/>
  <c r="AB335" i="8"/>
  <c r="G331" i="26" s="1"/>
  <c r="M331" i="26" s="1"/>
  <c r="AC335" i="8"/>
  <c r="H331" i="26" s="1"/>
  <c r="N331" i="26" s="1"/>
  <c r="AD335" i="8"/>
  <c r="I331" i="26" s="1"/>
  <c r="O331" i="26" s="1"/>
  <c r="AB336" i="8"/>
  <c r="G332" i="26" s="1"/>
  <c r="M332" i="26" s="1"/>
  <c r="AC336" i="8"/>
  <c r="H332" i="26" s="1"/>
  <c r="N332" i="26" s="1"/>
  <c r="AD336" i="8"/>
  <c r="I332" i="26" s="1"/>
  <c r="O332" i="26" s="1"/>
  <c r="AB337" i="8"/>
  <c r="G333" i="26" s="1"/>
  <c r="M333" i="26" s="1"/>
  <c r="AC337" i="8"/>
  <c r="H333" i="26" s="1"/>
  <c r="N333" i="26" s="1"/>
  <c r="AD337" i="8"/>
  <c r="I333" i="26" s="1"/>
  <c r="O333" i="26" s="1"/>
  <c r="AB338" i="8"/>
  <c r="G334" i="26" s="1"/>
  <c r="M334" i="26" s="1"/>
  <c r="AC338" i="8"/>
  <c r="H334" i="26" s="1"/>
  <c r="N334" i="26" s="1"/>
  <c r="AD338" i="8"/>
  <c r="I334" i="26" s="1"/>
  <c r="O334" i="26" s="1"/>
  <c r="AB339" i="8"/>
  <c r="G335" i="26" s="1"/>
  <c r="M335" i="26" s="1"/>
  <c r="AC339" i="8"/>
  <c r="H335" i="26" s="1"/>
  <c r="N335" i="26" s="1"/>
  <c r="AD339" i="8"/>
  <c r="I335" i="26" s="1"/>
  <c r="O335" i="26" s="1"/>
  <c r="AB340" i="8"/>
  <c r="G336" i="26" s="1"/>
  <c r="M336" i="26" s="1"/>
  <c r="AC340" i="8"/>
  <c r="H336" i="26" s="1"/>
  <c r="N336" i="26" s="1"/>
  <c r="AD340" i="8"/>
  <c r="I336" i="26" s="1"/>
  <c r="O336" i="26" s="1"/>
  <c r="AB341" i="8"/>
  <c r="G337" i="26" s="1"/>
  <c r="M337" i="26" s="1"/>
  <c r="AC341" i="8"/>
  <c r="H337" i="26" s="1"/>
  <c r="N337" i="26" s="1"/>
  <c r="AD341" i="8"/>
  <c r="I337" i="26" s="1"/>
  <c r="O337" i="26" s="1"/>
  <c r="AB342" i="8"/>
  <c r="G338" i="26" s="1"/>
  <c r="M338" i="26" s="1"/>
  <c r="AC342" i="8"/>
  <c r="H338" i="26" s="1"/>
  <c r="N338" i="26" s="1"/>
  <c r="AD342" i="8"/>
  <c r="I338" i="26" s="1"/>
  <c r="O338" i="26" s="1"/>
  <c r="AB343" i="8"/>
  <c r="G339" i="26" s="1"/>
  <c r="M339" i="26" s="1"/>
  <c r="AC343" i="8"/>
  <c r="H339" i="26" s="1"/>
  <c r="N339" i="26" s="1"/>
  <c r="AD343" i="8"/>
  <c r="I339" i="26" s="1"/>
  <c r="O339" i="26" s="1"/>
  <c r="AB344" i="8"/>
  <c r="G340" i="26" s="1"/>
  <c r="M340" i="26" s="1"/>
  <c r="AC344" i="8"/>
  <c r="H340" i="26" s="1"/>
  <c r="N340" i="26" s="1"/>
  <c r="AD344" i="8"/>
  <c r="I340" i="26" s="1"/>
  <c r="O340" i="26" s="1"/>
  <c r="AB345" i="8"/>
  <c r="G341" i="26" s="1"/>
  <c r="M341" i="26" s="1"/>
  <c r="AC345" i="8"/>
  <c r="H341" i="26" s="1"/>
  <c r="N341" i="26" s="1"/>
  <c r="AD345" i="8"/>
  <c r="I341" i="26" s="1"/>
  <c r="O341" i="26" s="1"/>
  <c r="AB346" i="8"/>
  <c r="G342" i="26" s="1"/>
  <c r="M342" i="26" s="1"/>
  <c r="AC346" i="8"/>
  <c r="H342" i="26" s="1"/>
  <c r="N342" i="26" s="1"/>
  <c r="AD346" i="8"/>
  <c r="I342" i="26" s="1"/>
  <c r="O342" i="26" s="1"/>
  <c r="AB347" i="8"/>
  <c r="G343" i="26" s="1"/>
  <c r="M343" i="26" s="1"/>
  <c r="AC347" i="8"/>
  <c r="H343" i="26" s="1"/>
  <c r="N343" i="26" s="1"/>
  <c r="AD347" i="8"/>
  <c r="I343" i="26" s="1"/>
  <c r="O343" i="26" s="1"/>
  <c r="AB348" i="8"/>
  <c r="G344" i="26" s="1"/>
  <c r="M344" i="26" s="1"/>
  <c r="AC348" i="8"/>
  <c r="H344" i="26" s="1"/>
  <c r="N344" i="26" s="1"/>
  <c r="AD348" i="8"/>
  <c r="I344" i="26" s="1"/>
  <c r="O344" i="26" s="1"/>
  <c r="AB349" i="8"/>
  <c r="G345" i="26" s="1"/>
  <c r="M345" i="26" s="1"/>
  <c r="AC349" i="8"/>
  <c r="H345" i="26" s="1"/>
  <c r="N345" i="26" s="1"/>
  <c r="AD349" i="8"/>
  <c r="I345" i="26" s="1"/>
  <c r="O345" i="26" s="1"/>
  <c r="AB350" i="8"/>
  <c r="G346" i="26" s="1"/>
  <c r="M346" i="26" s="1"/>
  <c r="AC350" i="8"/>
  <c r="H346" i="26" s="1"/>
  <c r="N346" i="26" s="1"/>
  <c r="AD350" i="8"/>
  <c r="I346" i="26" s="1"/>
  <c r="O346" i="26" s="1"/>
  <c r="AB351" i="8"/>
  <c r="G347" i="26" s="1"/>
  <c r="M347" i="26" s="1"/>
  <c r="AC351" i="8"/>
  <c r="H347" i="26" s="1"/>
  <c r="N347" i="26" s="1"/>
  <c r="AD351" i="8"/>
  <c r="I347" i="26" s="1"/>
  <c r="O347" i="26" s="1"/>
  <c r="AB352" i="8"/>
  <c r="G348" i="26" s="1"/>
  <c r="M348" i="26" s="1"/>
  <c r="AC352" i="8"/>
  <c r="H348" i="26" s="1"/>
  <c r="N348" i="26" s="1"/>
  <c r="AD352" i="8"/>
  <c r="I348" i="26" s="1"/>
  <c r="O348" i="26" s="1"/>
  <c r="AB353" i="8"/>
  <c r="G349" i="26" s="1"/>
  <c r="M349" i="26" s="1"/>
  <c r="AC353" i="8"/>
  <c r="H349" i="26" s="1"/>
  <c r="N349" i="26" s="1"/>
  <c r="AD353" i="8"/>
  <c r="I349" i="26" s="1"/>
  <c r="O349" i="26" s="1"/>
  <c r="AB354" i="8"/>
  <c r="G350" i="26" s="1"/>
  <c r="M350" i="26" s="1"/>
  <c r="AC354" i="8"/>
  <c r="H350" i="26" s="1"/>
  <c r="N350" i="26" s="1"/>
  <c r="AD354" i="8"/>
  <c r="I350" i="26" s="1"/>
  <c r="O350" i="26" s="1"/>
  <c r="AB355" i="8"/>
  <c r="G351" i="26" s="1"/>
  <c r="M351" i="26" s="1"/>
  <c r="AC355" i="8"/>
  <c r="H351" i="26" s="1"/>
  <c r="N351" i="26" s="1"/>
  <c r="AD355" i="8"/>
  <c r="I351" i="26" s="1"/>
  <c r="O351" i="26" s="1"/>
  <c r="AB356" i="8"/>
  <c r="G352" i="26" s="1"/>
  <c r="M352" i="26" s="1"/>
  <c r="AC356" i="8"/>
  <c r="H352" i="26" s="1"/>
  <c r="N352" i="26" s="1"/>
  <c r="AD356" i="8"/>
  <c r="I352" i="26" s="1"/>
  <c r="O352" i="26" s="1"/>
  <c r="AB357" i="8"/>
  <c r="G353" i="26" s="1"/>
  <c r="M353" i="26" s="1"/>
  <c r="AC357" i="8"/>
  <c r="H353" i="26" s="1"/>
  <c r="N353" i="26" s="1"/>
  <c r="AD357" i="8"/>
  <c r="I353" i="26" s="1"/>
  <c r="O353" i="26" s="1"/>
  <c r="AB358" i="8"/>
  <c r="G354" i="26" s="1"/>
  <c r="M354" i="26" s="1"/>
  <c r="AC358" i="8"/>
  <c r="H354" i="26" s="1"/>
  <c r="N354" i="26" s="1"/>
  <c r="AD358" i="8"/>
  <c r="I354" i="26" s="1"/>
  <c r="O354" i="26" s="1"/>
  <c r="AB359" i="8"/>
  <c r="G355" i="26" s="1"/>
  <c r="M355" i="26" s="1"/>
  <c r="AC359" i="8"/>
  <c r="H355" i="26" s="1"/>
  <c r="N355" i="26" s="1"/>
  <c r="AD359" i="8"/>
  <c r="I355" i="26" s="1"/>
  <c r="O355" i="26" s="1"/>
  <c r="AB360" i="8"/>
  <c r="G356" i="26" s="1"/>
  <c r="M356" i="26" s="1"/>
  <c r="AC360" i="8"/>
  <c r="H356" i="26" s="1"/>
  <c r="N356" i="26" s="1"/>
  <c r="AD360" i="8"/>
  <c r="I356" i="26" s="1"/>
  <c r="O356" i="26" s="1"/>
  <c r="AB361" i="8"/>
  <c r="G357" i="26" s="1"/>
  <c r="M357" i="26" s="1"/>
  <c r="AC361" i="8"/>
  <c r="H357" i="26" s="1"/>
  <c r="N357" i="26" s="1"/>
  <c r="AD361" i="8"/>
  <c r="I357" i="26" s="1"/>
  <c r="O357" i="26" s="1"/>
  <c r="AB362" i="8"/>
  <c r="G358" i="26" s="1"/>
  <c r="M358" i="26" s="1"/>
  <c r="AC362" i="8"/>
  <c r="H358" i="26" s="1"/>
  <c r="N358" i="26" s="1"/>
  <c r="AD362" i="8"/>
  <c r="I358" i="26" s="1"/>
  <c r="O358" i="26" s="1"/>
  <c r="AB363" i="8"/>
  <c r="G359" i="26" s="1"/>
  <c r="M359" i="26" s="1"/>
  <c r="AC363" i="8"/>
  <c r="H359" i="26" s="1"/>
  <c r="N359" i="26" s="1"/>
  <c r="AD363" i="8"/>
  <c r="I359" i="26" s="1"/>
  <c r="O359" i="26" s="1"/>
  <c r="AB364" i="8"/>
  <c r="G360" i="26" s="1"/>
  <c r="M360" i="26" s="1"/>
  <c r="AC364" i="8"/>
  <c r="H360" i="26" s="1"/>
  <c r="N360" i="26" s="1"/>
  <c r="AD364" i="8"/>
  <c r="I360" i="26" s="1"/>
  <c r="O360" i="26" s="1"/>
  <c r="AB365" i="8"/>
  <c r="G361" i="26" s="1"/>
  <c r="M361" i="26" s="1"/>
  <c r="AC365" i="8"/>
  <c r="H361" i="26" s="1"/>
  <c r="N361" i="26" s="1"/>
  <c r="AD365" i="8"/>
  <c r="I361" i="26" s="1"/>
  <c r="O361" i="26" s="1"/>
  <c r="AB366" i="8"/>
  <c r="G362" i="26" s="1"/>
  <c r="M362" i="26" s="1"/>
  <c r="AC366" i="8"/>
  <c r="H362" i="26" s="1"/>
  <c r="N362" i="26" s="1"/>
  <c r="AD366" i="8"/>
  <c r="I362" i="26" s="1"/>
  <c r="O362" i="26" s="1"/>
  <c r="AB367" i="8"/>
  <c r="G363" i="26" s="1"/>
  <c r="M363" i="26" s="1"/>
  <c r="AC367" i="8"/>
  <c r="H363" i="26" s="1"/>
  <c r="N363" i="26" s="1"/>
  <c r="AD367" i="8"/>
  <c r="I363" i="26" s="1"/>
  <c r="O363" i="26" s="1"/>
  <c r="AB368" i="8"/>
  <c r="G364" i="26" s="1"/>
  <c r="M364" i="26" s="1"/>
  <c r="AC368" i="8"/>
  <c r="H364" i="26" s="1"/>
  <c r="N364" i="26" s="1"/>
  <c r="AD368" i="8"/>
  <c r="I364" i="26" s="1"/>
  <c r="O364" i="26" s="1"/>
  <c r="AB369" i="8"/>
  <c r="G365" i="26" s="1"/>
  <c r="M365" i="26" s="1"/>
  <c r="AC369" i="8"/>
  <c r="H365" i="26" s="1"/>
  <c r="N365" i="26" s="1"/>
  <c r="AD369" i="8"/>
  <c r="I365" i="26" s="1"/>
  <c r="O365" i="26" s="1"/>
  <c r="AB370" i="8"/>
  <c r="G366" i="26" s="1"/>
  <c r="M366" i="26" s="1"/>
  <c r="AC370" i="8"/>
  <c r="H366" i="26" s="1"/>
  <c r="N366" i="26" s="1"/>
  <c r="AD370" i="8"/>
  <c r="I366" i="26" s="1"/>
  <c r="O366" i="26" s="1"/>
  <c r="AB371" i="8"/>
  <c r="G367" i="26" s="1"/>
  <c r="M367" i="26" s="1"/>
  <c r="AC371" i="8"/>
  <c r="H367" i="26" s="1"/>
  <c r="N367" i="26" s="1"/>
  <c r="AD371" i="8"/>
  <c r="I367" i="26" s="1"/>
  <c r="O367" i="26" s="1"/>
  <c r="AB372" i="8"/>
  <c r="G368" i="26" s="1"/>
  <c r="M368" i="26" s="1"/>
  <c r="AC372" i="8"/>
  <c r="H368" i="26" s="1"/>
  <c r="N368" i="26" s="1"/>
  <c r="AD372" i="8"/>
  <c r="I368" i="26" s="1"/>
  <c r="O368" i="26" s="1"/>
  <c r="AB373" i="8"/>
  <c r="G369" i="26" s="1"/>
  <c r="M369" i="26" s="1"/>
  <c r="AC373" i="8"/>
  <c r="H369" i="26" s="1"/>
  <c r="N369" i="26" s="1"/>
  <c r="AD373" i="8"/>
  <c r="I369" i="26" s="1"/>
  <c r="O369" i="26" s="1"/>
  <c r="AB374" i="8"/>
  <c r="G370" i="26" s="1"/>
  <c r="M370" i="26" s="1"/>
  <c r="AC374" i="8"/>
  <c r="H370" i="26" s="1"/>
  <c r="N370" i="26" s="1"/>
  <c r="AD374" i="8"/>
  <c r="I370" i="26" s="1"/>
  <c r="O370" i="26" s="1"/>
  <c r="AB375" i="8"/>
  <c r="G371" i="26" s="1"/>
  <c r="M371" i="26" s="1"/>
  <c r="AC375" i="8"/>
  <c r="H371" i="26" s="1"/>
  <c r="N371" i="26" s="1"/>
  <c r="AD375" i="8"/>
  <c r="I371" i="26" s="1"/>
  <c r="O371" i="26" s="1"/>
  <c r="AB376" i="8"/>
  <c r="G372" i="26" s="1"/>
  <c r="M372" i="26" s="1"/>
  <c r="AC376" i="8"/>
  <c r="H372" i="26" s="1"/>
  <c r="N372" i="26" s="1"/>
  <c r="AD376" i="8"/>
  <c r="I372" i="26" s="1"/>
  <c r="O372" i="26" s="1"/>
  <c r="AB377" i="8"/>
  <c r="G373" i="26" s="1"/>
  <c r="M373" i="26" s="1"/>
  <c r="AC377" i="8"/>
  <c r="H373" i="26" s="1"/>
  <c r="N373" i="26" s="1"/>
  <c r="AD377" i="8"/>
  <c r="I373" i="26" s="1"/>
  <c r="O373" i="26" s="1"/>
  <c r="AB378" i="8"/>
  <c r="G374" i="26" s="1"/>
  <c r="M374" i="26" s="1"/>
  <c r="AC378" i="8"/>
  <c r="H374" i="26" s="1"/>
  <c r="N374" i="26" s="1"/>
  <c r="AD378" i="8"/>
  <c r="I374" i="26" s="1"/>
  <c r="O374" i="26" s="1"/>
  <c r="AB379" i="8"/>
  <c r="G375" i="26" s="1"/>
  <c r="M375" i="26" s="1"/>
  <c r="AC379" i="8"/>
  <c r="H375" i="26" s="1"/>
  <c r="N375" i="26" s="1"/>
  <c r="AD379" i="8"/>
  <c r="I375" i="26" s="1"/>
  <c r="O375" i="26" s="1"/>
  <c r="AB380" i="8"/>
  <c r="G376" i="26" s="1"/>
  <c r="M376" i="26" s="1"/>
  <c r="AC380" i="8"/>
  <c r="H376" i="26" s="1"/>
  <c r="N376" i="26" s="1"/>
  <c r="AD380" i="8"/>
  <c r="I376" i="26" s="1"/>
  <c r="O376" i="26" s="1"/>
  <c r="AB381" i="8"/>
  <c r="G377" i="26" s="1"/>
  <c r="M377" i="26" s="1"/>
  <c r="AC381" i="8"/>
  <c r="H377" i="26" s="1"/>
  <c r="N377" i="26" s="1"/>
  <c r="AD381" i="8"/>
  <c r="I377" i="26" s="1"/>
  <c r="O377" i="26" s="1"/>
  <c r="AB382" i="8"/>
  <c r="G378" i="26" s="1"/>
  <c r="M378" i="26" s="1"/>
  <c r="AC382" i="8"/>
  <c r="H378" i="26" s="1"/>
  <c r="N378" i="26" s="1"/>
  <c r="AD382" i="8"/>
  <c r="I378" i="26" s="1"/>
  <c r="O378" i="26" s="1"/>
  <c r="AB383" i="8"/>
  <c r="G379" i="26" s="1"/>
  <c r="M379" i="26" s="1"/>
  <c r="AC383" i="8"/>
  <c r="H379" i="26" s="1"/>
  <c r="N379" i="26" s="1"/>
  <c r="AD383" i="8"/>
  <c r="I379" i="26" s="1"/>
  <c r="O379" i="26" s="1"/>
  <c r="AB384" i="8"/>
  <c r="G380" i="26" s="1"/>
  <c r="M380" i="26" s="1"/>
  <c r="AC384" i="8"/>
  <c r="H380" i="26" s="1"/>
  <c r="N380" i="26" s="1"/>
  <c r="AD384" i="8"/>
  <c r="I380" i="26" s="1"/>
  <c r="O380" i="26" s="1"/>
  <c r="AB385" i="8"/>
  <c r="G381" i="26" s="1"/>
  <c r="M381" i="26" s="1"/>
  <c r="AC385" i="8"/>
  <c r="H381" i="26" s="1"/>
  <c r="N381" i="26" s="1"/>
  <c r="AD385" i="8"/>
  <c r="I381" i="26" s="1"/>
  <c r="O381" i="26" s="1"/>
  <c r="AB386" i="8"/>
  <c r="G382" i="26" s="1"/>
  <c r="M382" i="26" s="1"/>
  <c r="AC386" i="8"/>
  <c r="H382" i="26" s="1"/>
  <c r="N382" i="26" s="1"/>
  <c r="AD386" i="8"/>
  <c r="I382" i="26" s="1"/>
  <c r="O382" i="26" s="1"/>
  <c r="AB387" i="8"/>
  <c r="G383" i="26" s="1"/>
  <c r="M383" i="26" s="1"/>
  <c r="AC387" i="8"/>
  <c r="H383" i="26" s="1"/>
  <c r="N383" i="26" s="1"/>
  <c r="AD387" i="8"/>
  <c r="I383" i="26" s="1"/>
  <c r="O383" i="26" s="1"/>
  <c r="AB388" i="8"/>
  <c r="G384" i="26" s="1"/>
  <c r="M384" i="26" s="1"/>
  <c r="AC388" i="8"/>
  <c r="H384" i="26" s="1"/>
  <c r="N384" i="26" s="1"/>
  <c r="AD388" i="8"/>
  <c r="I384" i="26" s="1"/>
  <c r="O384" i="26" s="1"/>
  <c r="AB389" i="8"/>
  <c r="G385" i="26" s="1"/>
  <c r="M385" i="26" s="1"/>
  <c r="AC389" i="8"/>
  <c r="H385" i="26" s="1"/>
  <c r="N385" i="26" s="1"/>
  <c r="AD389" i="8"/>
  <c r="I385" i="26" s="1"/>
  <c r="O385" i="26" s="1"/>
  <c r="AB390" i="8"/>
  <c r="G386" i="26" s="1"/>
  <c r="M386" i="26" s="1"/>
  <c r="AC390" i="8"/>
  <c r="H386" i="26" s="1"/>
  <c r="N386" i="26" s="1"/>
  <c r="AD390" i="8"/>
  <c r="I386" i="26" s="1"/>
  <c r="O386" i="26" s="1"/>
  <c r="AB391" i="8"/>
  <c r="G387" i="26" s="1"/>
  <c r="M387" i="26" s="1"/>
  <c r="AC391" i="8"/>
  <c r="H387" i="26" s="1"/>
  <c r="N387" i="26" s="1"/>
  <c r="AD391" i="8"/>
  <c r="I387" i="26" s="1"/>
  <c r="O387" i="26" s="1"/>
  <c r="AB392" i="8"/>
  <c r="G388" i="26" s="1"/>
  <c r="M388" i="26" s="1"/>
  <c r="AC392" i="8"/>
  <c r="H388" i="26" s="1"/>
  <c r="N388" i="26" s="1"/>
  <c r="AD392" i="8"/>
  <c r="I388" i="26" s="1"/>
  <c r="O388" i="26" s="1"/>
  <c r="AB393" i="8"/>
  <c r="G389" i="26" s="1"/>
  <c r="M389" i="26" s="1"/>
  <c r="AC393" i="8"/>
  <c r="H389" i="26" s="1"/>
  <c r="N389" i="26" s="1"/>
  <c r="AD393" i="8"/>
  <c r="I389" i="26" s="1"/>
  <c r="O389" i="26" s="1"/>
  <c r="AB394" i="8"/>
  <c r="G390" i="26" s="1"/>
  <c r="M390" i="26" s="1"/>
  <c r="AC394" i="8"/>
  <c r="H390" i="26" s="1"/>
  <c r="N390" i="26" s="1"/>
  <c r="AD394" i="8"/>
  <c r="I390" i="26" s="1"/>
  <c r="O390" i="26" s="1"/>
  <c r="AB395" i="8"/>
  <c r="G391" i="26" s="1"/>
  <c r="M391" i="26" s="1"/>
  <c r="AC395" i="8"/>
  <c r="H391" i="26" s="1"/>
  <c r="N391" i="26" s="1"/>
  <c r="AD395" i="8"/>
  <c r="I391" i="26" s="1"/>
  <c r="O391" i="26" s="1"/>
  <c r="AB396" i="8"/>
  <c r="G392" i="26" s="1"/>
  <c r="M392" i="26" s="1"/>
  <c r="AC396" i="8"/>
  <c r="H392" i="26" s="1"/>
  <c r="N392" i="26" s="1"/>
  <c r="AD396" i="8"/>
  <c r="I392" i="26" s="1"/>
  <c r="O392" i="26" s="1"/>
  <c r="AB397" i="8"/>
  <c r="G393" i="26" s="1"/>
  <c r="M393" i="26" s="1"/>
  <c r="AC397" i="8"/>
  <c r="H393" i="26" s="1"/>
  <c r="N393" i="26" s="1"/>
  <c r="AD397" i="8"/>
  <c r="I393" i="26" s="1"/>
  <c r="O393" i="26" s="1"/>
  <c r="AB398" i="8"/>
  <c r="G394" i="26" s="1"/>
  <c r="M394" i="26" s="1"/>
  <c r="AC398" i="8"/>
  <c r="H394" i="26" s="1"/>
  <c r="N394" i="26" s="1"/>
  <c r="AD398" i="8"/>
  <c r="I394" i="26" s="1"/>
  <c r="O394" i="26" s="1"/>
  <c r="AB399" i="8"/>
  <c r="G395" i="26" s="1"/>
  <c r="M395" i="26" s="1"/>
  <c r="AC399" i="8"/>
  <c r="H395" i="26" s="1"/>
  <c r="N395" i="26" s="1"/>
  <c r="AD399" i="8"/>
  <c r="I395" i="26" s="1"/>
  <c r="O395" i="26" s="1"/>
  <c r="AB400" i="8"/>
  <c r="G396" i="26" s="1"/>
  <c r="M396" i="26" s="1"/>
  <c r="AC400" i="8"/>
  <c r="H396" i="26" s="1"/>
  <c r="N396" i="26" s="1"/>
  <c r="AD400" i="8"/>
  <c r="I396" i="26" s="1"/>
  <c r="O396" i="26" s="1"/>
  <c r="AB401" i="8"/>
  <c r="G397" i="26" s="1"/>
  <c r="M397" i="26" s="1"/>
  <c r="AC401" i="8"/>
  <c r="H397" i="26" s="1"/>
  <c r="N397" i="26" s="1"/>
  <c r="AD401" i="8"/>
  <c r="I397" i="26" s="1"/>
  <c r="O397" i="26" s="1"/>
  <c r="AB402" i="8"/>
  <c r="G398" i="26" s="1"/>
  <c r="M398" i="26" s="1"/>
  <c r="AC402" i="8"/>
  <c r="H398" i="26" s="1"/>
  <c r="N398" i="26" s="1"/>
  <c r="AD402" i="8"/>
  <c r="I398" i="26" s="1"/>
  <c r="O398" i="26" s="1"/>
  <c r="AB403" i="8"/>
  <c r="G399" i="26" s="1"/>
  <c r="M399" i="26" s="1"/>
  <c r="AC403" i="8"/>
  <c r="H399" i="26" s="1"/>
  <c r="N399" i="26" s="1"/>
  <c r="AD403" i="8"/>
  <c r="I399" i="26" s="1"/>
  <c r="O399" i="26" s="1"/>
  <c r="AB404" i="8"/>
  <c r="G400" i="26" s="1"/>
  <c r="M400" i="26" s="1"/>
  <c r="AC404" i="8"/>
  <c r="H400" i="26" s="1"/>
  <c r="N400" i="26" s="1"/>
  <c r="AD404" i="8"/>
  <c r="I400" i="26" s="1"/>
  <c r="O400" i="26" s="1"/>
  <c r="AB405" i="8"/>
  <c r="G401" i="26" s="1"/>
  <c r="M401" i="26" s="1"/>
  <c r="AC405" i="8"/>
  <c r="H401" i="26" s="1"/>
  <c r="N401" i="26" s="1"/>
  <c r="AD405" i="8"/>
  <c r="I401" i="26" s="1"/>
  <c r="O401" i="26" s="1"/>
  <c r="AB406" i="8"/>
  <c r="G402" i="26" s="1"/>
  <c r="M402" i="26" s="1"/>
  <c r="AC406" i="8"/>
  <c r="H402" i="26" s="1"/>
  <c r="N402" i="26" s="1"/>
  <c r="AD406" i="8"/>
  <c r="I402" i="26" s="1"/>
  <c r="O402" i="26" s="1"/>
  <c r="AB407" i="8"/>
  <c r="G403" i="26" s="1"/>
  <c r="M403" i="26" s="1"/>
  <c r="AC407" i="8"/>
  <c r="H403" i="26" s="1"/>
  <c r="N403" i="26" s="1"/>
  <c r="AD407" i="8"/>
  <c r="I403" i="26" s="1"/>
  <c r="O403" i="26" s="1"/>
  <c r="AB408" i="8"/>
  <c r="G404" i="26" s="1"/>
  <c r="M404" i="26" s="1"/>
  <c r="AC408" i="8"/>
  <c r="H404" i="26" s="1"/>
  <c r="N404" i="26" s="1"/>
  <c r="AD408" i="8"/>
  <c r="I404" i="26" s="1"/>
  <c r="O404" i="26" s="1"/>
  <c r="AB409" i="8"/>
  <c r="G405" i="26" s="1"/>
  <c r="M405" i="26" s="1"/>
  <c r="AC409" i="8"/>
  <c r="H405" i="26" s="1"/>
  <c r="N405" i="26" s="1"/>
  <c r="AD409" i="8"/>
  <c r="I405" i="26" s="1"/>
  <c r="O405" i="26" s="1"/>
  <c r="AB410" i="8"/>
  <c r="G406" i="26" s="1"/>
  <c r="M406" i="26" s="1"/>
  <c r="AC410" i="8"/>
  <c r="H406" i="26" s="1"/>
  <c r="N406" i="26" s="1"/>
  <c r="AD410" i="8"/>
  <c r="I406" i="26" s="1"/>
  <c r="O406" i="26" s="1"/>
  <c r="AB411" i="8"/>
  <c r="G407" i="26" s="1"/>
  <c r="M407" i="26" s="1"/>
  <c r="AC411" i="8"/>
  <c r="H407" i="26" s="1"/>
  <c r="N407" i="26" s="1"/>
  <c r="AD411" i="8"/>
  <c r="I407" i="26" s="1"/>
  <c r="O407" i="26" s="1"/>
  <c r="AB412" i="8"/>
  <c r="G408" i="26" s="1"/>
  <c r="M408" i="26" s="1"/>
  <c r="AC412" i="8"/>
  <c r="H408" i="26" s="1"/>
  <c r="N408" i="26" s="1"/>
  <c r="AD412" i="8"/>
  <c r="I408" i="26" s="1"/>
  <c r="O408" i="26" s="1"/>
  <c r="AB413" i="8"/>
  <c r="G409" i="26" s="1"/>
  <c r="M409" i="26" s="1"/>
  <c r="AC413" i="8"/>
  <c r="H409" i="26" s="1"/>
  <c r="N409" i="26" s="1"/>
  <c r="AD413" i="8"/>
  <c r="I409" i="26" s="1"/>
  <c r="O409" i="26" s="1"/>
  <c r="AB414" i="8"/>
  <c r="G410" i="26" s="1"/>
  <c r="M410" i="26" s="1"/>
  <c r="AC414" i="8"/>
  <c r="H410" i="26" s="1"/>
  <c r="N410" i="26" s="1"/>
  <c r="AD414" i="8"/>
  <c r="I410" i="26" s="1"/>
  <c r="O410" i="26" s="1"/>
  <c r="AB415" i="8"/>
  <c r="G411" i="26" s="1"/>
  <c r="M411" i="26" s="1"/>
  <c r="AC415" i="8"/>
  <c r="H411" i="26" s="1"/>
  <c r="N411" i="26" s="1"/>
  <c r="AD415" i="8"/>
  <c r="I411" i="26" s="1"/>
  <c r="O411" i="26" s="1"/>
  <c r="AD2" i="8"/>
  <c r="I4" i="26" s="1"/>
  <c r="O4" i="26" s="1"/>
  <c r="AC2" i="8"/>
  <c r="H4" i="26" s="1"/>
  <c r="N4" i="26" s="1"/>
  <c r="AB2" i="8"/>
  <c r="G4" i="26" s="1"/>
  <c r="M4" i="26" s="1"/>
  <c r="M413" i="26" l="1"/>
  <c r="G415" i="26" s="1"/>
  <c r="N413" i="26"/>
  <c r="H415" i="26" s="1"/>
  <c r="O413" i="26"/>
  <c r="I415" i="26" s="1"/>
  <c r="C26" i="18"/>
  <c r="B26" i="18"/>
  <c r="D28" i="18"/>
  <c r="AF3" i="8" l="1"/>
  <c r="AG3" i="8" s="1"/>
  <c r="AF4" i="8"/>
  <c r="AH4" i="8" s="1"/>
  <c r="AF5" i="8"/>
  <c r="AH5" i="8" s="1"/>
  <c r="AF6" i="8"/>
  <c r="AH6" i="8" s="1"/>
  <c r="AF7" i="8"/>
  <c r="AG7" i="8" s="1"/>
  <c r="AF8" i="8"/>
  <c r="AH8" i="8" s="1"/>
  <c r="AF9" i="8"/>
  <c r="AH9" i="8" s="1"/>
  <c r="AF10" i="8"/>
  <c r="AF11" i="8"/>
  <c r="AG11" i="8" s="1"/>
  <c r="AF12" i="8"/>
  <c r="AH12" i="8" s="1"/>
  <c r="AF13" i="8"/>
  <c r="AH13" i="8" s="1"/>
  <c r="AF14" i="8"/>
  <c r="AH14" i="8" s="1"/>
  <c r="AF15" i="8"/>
  <c r="AG15" i="8" s="1"/>
  <c r="AF16" i="8"/>
  <c r="AH16" i="8" s="1"/>
  <c r="AF17" i="8"/>
  <c r="AH17" i="8" s="1"/>
  <c r="AF18" i="8"/>
  <c r="AF19" i="8"/>
  <c r="AG19" i="8" s="1"/>
  <c r="AF20" i="8"/>
  <c r="AH20" i="8" s="1"/>
  <c r="AF21" i="8"/>
  <c r="AH21" i="8" s="1"/>
  <c r="AF22" i="8"/>
  <c r="AH22" i="8" s="1"/>
  <c r="AF23" i="8"/>
  <c r="AG23" i="8" s="1"/>
  <c r="AF24" i="8"/>
  <c r="AH24" i="8" s="1"/>
  <c r="AF25" i="8"/>
  <c r="AH25" i="8" s="1"/>
  <c r="AF26" i="8"/>
  <c r="AF27" i="8"/>
  <c r="AG27" i="8" s="1"/>
  <c r="AF28" i="8"/>
  <c r="AH28" i="8" s="1"/>
  <c r="AF29" i="8"/>
  <c r="AH29" i="8" s="1"/>
  <c r="AF30" i="8"/>
  <c r="AH30" i="8" s="1"/>
  <c r="AF31" i="8"/>
  <c r="AG31" i="8" s="1"/>
  <c r="AF32" i="8"/>
  <c r="AH32" i="8" s="1"/>
  <c r="AF33" i="8"/>
  <c r="AH33" i="8" s="1"/>
  <c r="AF34" i="8"/>
  <c r="AF35" i="8"/>
  <c r="AG35" i="8" s="1"/>
  <c r="AF36" i="8"/>
  <c r="AH36" i="8" s="1"/>
  <c r="AF37" i="8"/>
  <c r="AH37" i="8" s="1"/>
  <c r="AF38" i="8"/>
  <c r="AH38" i="8" s="1"/>
  <c r="AF39" i="8"/>
  <c r="AG39" i="8" s="1"/>
  <c r="AF40" i="8"/>
  <c r="AH40" i="8" s="1"/>
  <c r="AF41" i="8"/>
  <c r="AH41" i="8" s="1"/>
  <c r="AF42" i="8"/>
  <c r="AF43" i="8"/>
  <c r="AG43" i="8" s="1"/>
  <c r="AF44" i="8"/>
  <c r="AH44" i="8" s="1"/>
  <c r="AF45" i="8"/>
  <c r="AH45" i="8" s="1"/>
  <c r="AF46" i="8"/>
  <c r="AH46" i="8" s="1"/>
  <c r="AF47" i="8"/>
  <c r="AG47" i="8" s="1"/>
  <c r="AF48" i="8"/>
  <c r="AH48" i="8" s="1"/>
  <c r="AF49" i="8"/>
  <c r="AH49" i="8" s="1"/>
  <c r="AF50" i="8"/>
  <c r="AF51" i="8"/>
  <c r="AG51" i="8" s="1"/>
  <c r="AF52" i="8"/>
  <c r="AH52" i="8" s="1"/>
  <c r="AF53" i="8"/>
  <c r="AH53" i="8" s="1"/>
  <c r="AF54" i="8"/>
  <c r="AH54" i="8" s="1"/>
  <c r="AF55" i="8"/>
  <c r="AG55" i="8" s="1"/>
  <c r="AF56" i="8"/>
  <c r="AH56" i="8" s="1"/>
  <c r="AF57" i="8"/>
  <c r="AH57" i="8" s="1"/>
  <c r="AF58" i="8"/>
  <c r="AF59" i="8"/>
  <c r="AG59" i="8" s="1"/>
  <c r="AF60" i="8"/>
  <c r="AH60" i="8" s="1"/>
  <c r="AF61" i="8"/>
  <c r="AH61" i="8" s="1"/>
  <c r="AF62" i="8"/>
  <c r="AH62" i="8" s="1"/>
  <c r="AF63" i="8"/>
  <c r="AG63" i="8" s="1"/>
  <c r="AF64" i="8"/>
  <c r="AH64" i="8" s="1"/>
  <c r="AF65" i="8"/>
  <c r="AH65" i="8" s="1"/>
  <c r="AF66" i="8"/>
  <c r="AF67" i="8"/>
  <c r="AG67" i="8" s="1"/>
  <c r="AF68" i="8"/>
  <c r="AH68" i="8" s="1"/>
  <c r="AF69" i="8"/>
  <c r="AH69" i="8" s="1"/>
  <c r="AF70" i="8"/>
  <c r="AH70" i="8" s="1"/>
  <c r="AF71" i="8"/>
  <c r="AG71" i="8" s="1"/>
  <c r="AF72" i="8"/>
  <c r="AH72" i="8" s="1"/>
  <c r="AF73" i="8"/>
  <c r="AH73" i="8" s="1"/>
  <c r="AF74" i="8"/>
  <c r="AF75" i="8"/>
  <c r="AG75" i="8" s="1"/>
  <c r="AF76" i="8"/>
  <c r="AH76" i="8" s="1"/>
  <c r="AF77" i="8"/>
  <c r="AH77" i="8" s="1"/>
  <c r="AF78" i="8"/>
  <c r="AH78" i="8" s="1"/>
  <c r="AF79" i="8"/>
  <c r="AG79" i="8" s="1"/>
  <c r="AF80" i="8"/>
  <c r="AH80" i="8" s="1"/>
  <c r="AF81" i="8"/>
  <c r="AH81" i="8" s="1"/>
  <c r="AF82" i="8"/>
  <c r="AF83" i="8"/>
  <c r="AG83" i="8" s="1"/>
  <c r="AF84" i="8"/>
  <c r="AH84" i="8" s="1"/>
  <c r="AF85" i="8"/>
  <c r="AH85" i="8" s="1"/>
  <c r="AF86" i="8"/>
  <c r="AH86" i="8" s="1"/>
  <c r="AF87" i="8"/>
  <c r="AG87" i="8" s="1"/>
  <c r="AF88" i="8"/>
  <c r="AH88" i="8" s="1"/>
  <c r="AF89" i="8"/>
  <c r="AH89" i="8" s="1"/>
  <c r="AF90" i="8"/>
  <c r="AF91" i="8"/>
  <c r="AG91" i="8" s="1"/>
  <c r="AF92" i="8"/>
  <c r="AH92" i="8" s="1"/>
  <c r="AF93" i="8"/>
  <c r="AH93" i="8" s="1"/>
  <c r="AF94" i="8"/>
  <c r="AH94" i="8" s="1"/>
  <c r="AF95" i="8"/>
  <c r="AG95" i="8" s="1"/>
  <c r="AF96" i="8"/>
  <c r="AH96" i="8" s="1"/>
  <c r="AF97" i="8"/>
  <c r="AH97" i="8" s="1"/>
  <c r="AF98" i="8"/>
  <c r="AF99" i="8"/>
  <c r="AG99" i="8" s="1"/>
  <c r="AF100" i="8"/>
  <c r="AH100" i="8" s="1"/>
  <c r="AF101" i="8"/>
  <c r="AH101" i="8" s="1"/>
  <c r="AF102" i="8"/>
  <c r="AH102" i="8" s="1"/>
  <c r="AF103" i="8"/>
  <c r="AG103" i="8" s="1"/>
  <c r="AF104" i="8"/>
  <c r="AH104" i="8" s="1"/>
  <c r="AF105" i="8"/>
  <c r="AH105" i="8" s="1"/>
  <c r="AF106" i="8"/>
  <c r="AF107" i="8"/>
  <c r="AG107" i="8" s="1"/>
  <c r="AF108" i="8"/>
  <c r="AH108" i="8" s="1"/>
  <c r="AF109" i="8"/>
  <c r="AH109" i="8" s="1"/>
  <c r="AF110" i="8"/>
  <c r="AH110" i="8" s="1"/>
  <c r="AF111" i="8"/>
  <c r="AG111" i="8" s="1"/>
  <c r="AF112" i="8"/>
  <c r="AH112" i="8" s="1"/>
  <c r="AF113" i="8"/>
  <c r="AH113" i="8" s="1"/>
  <c r="AF114" i="8"/>
  <c r="AF115" i="8"/>
  <c r="AG115" i="8" s="1"/>
  <c r="AF116" i="8"/>
  <c r="AH116" i="8" s="1"/>
  <c r="AF117" i="8"/>
  <c r="AH117" i="8" s="1"/>
  <c r="AF118" i="8"/>
  <c r="AH118" i="8" s="1"/>
  <c r="AF119" i="8"/>
  <c r="AG119" i="8" s="1"/>
  <c r="AF120" i="8"/>
  <c r="AH120" i="8" s="1"/>
  <c r="AF121" i="8"/>
  <c r="AH121" i="8" s="1"/>
  <c r="AF122" i="8"/>
  <c r="AF123" i="8"/>
  <c r="AG123" i="8" s="1"/>
  <c r="AF124" i="8"/>
  <c r="AH124" i="8" s="1"/>
  <c r="AF125" i="8"/>
  <c r="AH125" i="8" s="1"/>
  <c r="AF126" i="8"/>
  <c r="AH126" i="8" s="1"/>
  <c r="AF127" i="8"/>
  <c r="AG127" i="8" s="1"/>
  <c r="AF128" i="8"/>
  <c r="AH128" i="8" s="1"/>
  <c r="AF129" i="8"/>
  <c r="AH129" i="8" s="1"/>
  <c r="AF130" i="8"/>
  <c r="AF131" i="8"/>
  <c r="AG131" i="8" s="1"/>
  <c r="AF132" i="8"/>
  <c r="AH132" i="8" s="1"/>
  <c r="AF133" i="8"/>
  <c r="AH133" i="8" s="1"/>
  <c r="AF134" i="8"/>
  <c r="AH134" i="8" s="1"/>
  <c r="AF135" i="8"/>
  <c r="AG135" i="8" s="1"/>
  <c r="AF136" i="8"/>
  <c r="AH136" i="8" s="1"/>
  <c r="AF137" i="8"/>
  <c r="AH137" i="8" s="1"/>
  <c r="AF138" i="8"/>
  <c r="AF139" i="8"/>
  <c r="AG139" i="8" s="1"/>
  <c r="AF140" i="8"/>
  <c r="AH140" i="8" s="1"/>
  <c r="AF141" i="8"/>
  <c r="AH141" i="8" s="1"/>
  <c r="AF142" i="8"/>
  <c r="AH142" i="8" s="1"/>
  <c r="AF143" i="8"/>
  <c r="AG143" i="8" s="1"/>
  <c r="AF144" i="8"/>
  <c r="AF145" i="8"/>
  <c r="AF146" i="8"/>
  <c r="AF147" i="8"/>
  <c r="AG147" i="8" s="1"/>
  <c r="AF148" i="8"/>
  <c r="AH148" i="8" s="1"/>
  <c r="AF149" i="8"/>
  <c r="AH149" i="8" s="1"/>
  <c r="AF150" i="8"/>
  <c r="AH150" i="8" s="1"/>
  <c r="AF151" i="8"/>
  <c r="AG151" i="8" s="1"/>
  <c r="AF152" i="8"/>
  <c r="AF153" i="8"/>
  <c r="AF154" i="8"/>
  <c r="AF155" i="8"/>
  <c r="AG155" i="8" s="1"/>
  <c r="AF156" i="8"/>
  <c r="AH156" i="8" s="1"/>
  <c r="AF157" i="8"/>
  <c r="AH157" i="8" s="1"/>
  <c r="AF158" i="8"/>
  <c r="AH158" i="8" s="1"/>
  <c r="AF159" i="8"/>
  <c r="AG159" i="8" s="1"/>
  <c r="AF160" i="8"/>
  <c r="AF161" i="8"/>
  <c r="AF162" i="8"/>
  <c r="AF163" i="8"/>
  <c r="AG163" i="8" s="1"/>
  <c r="AF164" i="8"/>
  <c r="AH164" i="8" s="1"/>
  <c r="AF165" i="8"/>
  <c r="AH165" i="8" s="1"/>
  <c r="AF166" i="8"/>
  <c r="AH166" i="8" s="1"/>
  <c r="AF167" i="8"/>
  <c r="AG167" i="8" s="1"/>
  <c r="AF168" i="8"/>
  <c r="AF169" i="8"/>
  <c r="AF170" i="8"/>
  <c r="AF171" i="8"/>
  <c r="AG171" i="8" s="1"/>
  <c r="AF172" i="8"/>
  <c r="AH172" i="8" s="1"/>
  <c r="AF173" i="8"/>
  <c r="AG173" i="8" s="1"/>
  <c r="AF174" i="8"/>
  <c r="AF175" i="8"/>
  <c r="AG175" i="8" s="1"/>
  <c r="AF176" i="8"/>
  <c r="AH176" i="8" s="1"/>
  <c r="AF177" i="8"/>
  <c r="AG177" i="8" s="1"/>
  <c r="AF178" i="8"/>
  <c r="AF179" i="8"/>
  <c r="AG179" i="8" s="1"/>
  <c r="AF180" i="8"/>
  <c r="AH180" i="8" s="1"/>
  <c r="AF181" i="8"/>
  <c r="AG181" i="8" s="1"/>
  <c r="AF182" i="8"/>
  <c r="AF183" i="8"/>
  <c r="AG183" i="8" s="1"/>
  <c r="AF184" i="8"/>
  <c r="AH184" i="8" s="1"/>
  <c r="AF185" i="8"/>
  <c r="AG185" i="8" s="1"/>
  <c r="AF186" i="8"/>
  <c r="AF187" i="8"/>
  <c r="AG187" i="8" s="1"/>
  <c r="AF188" i="8"/>
  <c r="AH188" i="8" s="1"/>
  <c r="AF189" i="8"/>
  <c r="AG189" i="8" s="1"/>
  <c r="AF190" i="8"/>
  <c r="AF191" i="8"/>
  <c r="AG191" i="8" s="1"/>
  <c r="AF192" i="8"/>
  <c r="AH192" i="8" s="1"/>
  <c r="AF193" i="8"/>
  <c r="AG193" i="8" s="1"/>
  <c r="AF194" i="8"/>
  <c r="AF195" i="8"/>
  <c r="AG195" i="8" s="1"/>
  <c r="AF196" i="8"/>
  <c r="AH196" i="8" s="1"/>
  <c r="AF197" i="8"/>
  <c r="AG197" i="8" s="1"/>
  <c r="AF198" i="8"/>
  <c r="AF199" i="8"/>
  <c r="AG199" i="8" s="1"/>
  <c r="AF200" i="8"/>
  <c r="AH200" i="8" s="1"/>
  <c r="AF201" i="8"/>
  <c r="AG201" i="8" s="1"/>
  <c r="AF202" i="8"/>
  <c r="AF203" i="8"/>
  <c r="AG203" i="8" s="1"/>
  <c r="AF204" i="8"/>
  <c r="AH204" i="8" s="1"/>
  <c r="AF205" i="8"/>
  <c r="AG205" i="8" s="1"/>
  <c r="AF206" i="8"/>
  <c r="AH206" i="8" s="1"/>
  <c r="AF207" i="8"/>
  <c r="AH207" i="8" s="1"/>
  <c r="AF208" i="8"/>
  <c r="AH208" i="8" s="1"/>
  <c r="AF209" i="8"/>
  <c r="AG209" i="8" s="1"/>
  <c r="AF210" i="8"/>
  <c r="AF211" i="8"/>
  <c r="AG211" i="8" s="1"/>
  <c r="AF212" i="8"/>
  <c r="AH212" i="8" s="1"/>
  <c r="AF213" i="8"/>
  <c r="AG213" i="8" s="1"/>
  <c r="AF214" i="8"/>
  <c r="AH214" i="8" s="1"/>
  <c r="AF215" i="8"/>
  <c r="AH215" i="8" s="1"/>
  <c r="AF216" i="8"/>
  <c r="AH216" i="8" s="1"/>
  <c r="AF217" i="8"/>
  <c r="AG217" i="8" s="1"/>
  <c r="AF218" i="8"/>
  <c r="AF219" i="8"/>
  <c r="AG219" i="8" s="1"/>
  <c r="AF220" i="8"/>
  <c r="AH220" i="8" s="1"/>
  <c r="AF221" i="8"/>
  <c r="AG221" i="8" s="1"/>
  <c r="AF222" i="8"/>
  <c r="AH222" i="8" s="1"/>
  <c r="AF223" i="8"/>
  <c r="AG223" i="8" s="1"/>
  <c r="AF224" i="8"/>
  <c r="AH224" i="8" s="1"/>
  <c r="AF225" i="8"/>
  <c r="AG225" i="8" s="1"/>
  <c r="AF226" i="8"/>
  <c r="AF227" i="8"/>
  <c r="AG227" i="8" s="1"/>
  <c r="AF228" i="8"/>
  <c r="AH228" i="8" s="1"/>
  <c r="AF229" i="8"/>
  <c r="AG229" i="8" s="1"/>
  <c r="AF230" i="8"/>
  <c r="AH230" i="8" s="1"/>
  <c r="AF231" i="8"/>
  <c r="AG231" i="8" s="1"/>
  <c r="AF232" i="8"/>
  <c r="AH232" i="8" s="1"/>
  <c r="AF233" i="8"/>
  <c r="AG233" i="8" s="1"/>
  <c r="AF234" i="8"/>
  <c r="AF235" i="8"/>
  <c r="AG235" i="8" s="1"/>
  <c r="AF236" i="8"/>
  <c r="AH236" i="8" s="1"/>
  <c r="AF237" i="8"/>
  <c r="AG237" i="8" s="1"/>
  <c r="AF238" i="8"/>
  <c r="AH238" i="8" s="1"/>
  <c r="AF239" i="8"/>
  <c r="AH239" i="8" s="1"/>
  <c r="AF240" i="8"/>
  <c r="AH240" i="8" s="1"/>
  <c r="AF241" i="8"/>
  <c r="AF242" i="8"/>
  <c r="AF243" i="8"/>
  <c r="AG243" i="8" s="1"/>
  <c r="AF244" i="8"/>
  <c r="AH244" i="8" s="1"/>
  <c r="AF245" i="8"/>
  <c r="AG245" i="8" s="1"/>
  <c r="AF246" i="8"/>
  <c r="AH246" i="8" s="1"/>
  <c r="AF247" i="8"/>
  <c r="AH247" i="8" s="1"/>
  <c r="AF248" i="8"/>
  <c r="AH248" i="8" s="1"/>
  <c r="AF249" i="8"/>
  <c r="AF250" i="8"/>
  <c r="AF251" i="8"/>
  <c r="AG251" i="8" s="1"/>
  <c r="AF252" i="8"/>
  <c r="AH252" i="8" s="1"/>
  <c r="AF253" i="8"/>
  <c r="AF254" i="8"/>
  <c r="AH254" i="8" s="1"/>
  <c r="AF255" i="8"/>
  <c r="AG255" i="8" s="1"/>
  <c r="AF256" i="8"/>
  <c r="AH256" i="8" s="1"/>
  <c r="AF257" i="8"/>
  <c r="AF258" i="8"/>
  <c r="AH258" i="8" s="1"/>
  <c r="AF259" i="8"/>
  <c r="AG259" i="8" s="1"/>
  <c r="AF260" i="8"/>
  <c r="AH260" i="8" s="1"/>
  <c r="AF261" i="8"/>
  <c r="AF262" i="8"/>
  <c r="AH262" i="8" s="1"/>
  <c r="AF263" i="8"/>
  <c r="AH263" i="8" s="1"/>
  <c r="AF264" i="8"/>
  <c r="AH264" i="8" s="1"/>
  <c r="AF265" i="8"/>
  <c r="AF266" i="8"/>
  <c r="AH266" i="8" s="1"/>
  <c r="AF267" i="8"/>
  <c r="AH267" i="8" s="1"/>
  <c r="AF268" i="8"/>
  <c r="AF269" i="8"/>
  <c r="AF270" i="8"/>
  <c r="AH270" i="8" s="1"/>
  <c r="AF271" i="8"/>
  <c r="AH271" i="8" s="1"/>
  <c r="AF272" i="8"/>
  <c r="AF273" i="8"/>
  <c r="AF274" i="8"/>
  <c r="AH274" i="8" s="1"/>
  <c r="AF275" i="8"/>
  <c r="AH275" i="8" s="1"/>
  <c r="AF276" i="8"/>
  <c r="AF277" i="8"/>
  <c r="AF278" i="8"/>
  <c r="AH278" i="8" s="1"/>
  <c r="AF279" i="8"/>
  <c r="AH279" i="8" s="1"/>
  <c r="AF280" i="8"/>
  <c r="AF281" i="8"/>
  <c r="AF282" i="8"/>
  <c r="AH282" i="8" s="1"/>
  <c r="AF283" i="8"/>
  <c r="AH283" i="8" s="1"/>
  <c r="AF284" i="8"/>
  <c r="AF285" i="8"/>
  <c r="AF286" i="8"/>
  <c r="AH286" i="8" s="1"/>
  <c r="AF287" i="8"/>
  <c r="AH287" i="8" s="1"/>
  <c r="AF288" i="8"/>
  <c r="AF289" i="8"/>
  <c r="AF290" i="8"/>
  <c r="AH290" i="8" s="1"/>
  <c r="AF291" i="8"/>
  <c r="AG291" i="8" s="1"/>
  <c r="AF292" i="8"/>
  <c r="AF293" i="8"/>
  <c r="AF294" i="8"/>
  <c r="AH294" i="8" s="1"/>
  <c r="AF295" i="8"/>
  <c r="AH295" i="8" s="1"/>
  <c r="AF296" i="8"/>
  <c r="AF297" i="8"/>
  <c r="AF298" i="8"/>
  <c r="AH298" i="8" s="1"/>
  <c r="AF299" i="8"/>
  <c r="AH299" i="8" s="1"/>
  <c r="AF300" i="8"/>
  <c r="AF301" i="8"/>
  <c r="AF302" i="8"/>
  <c r="AH302" i="8" s="1"/>
  <c r="AF303" i="8"/>
  <c r="AH303" i="8" s="1"/>
  <c r="AF304" i="8"/>
  <c r="AF305" i="8"/>
  <c r="AF306" i="8"/>
  <c r="AH306" i="8" s="1"/>
  <c r="AF307" i="8"/>
  <c r="AH307" i="8" s="1"/>
  <c r="AF308" i="8"/>
  <c r="AF309" i="8"/>
  <c r="AF310" i="8"/>
  <c r="AH310" i="8" s="1"/>
  <c r="AF311" i="8"/>
  <c r="AH311" i="8" s="1"/>
  <c r="AF312" i="8"/>
  <c r="AF313" i="8"/>
  <c r="AF314" i="8"/>
  <c r="AH314" i="8" s="1"/>
  <c r="AF315" i="8"/>
  <c r="AH315" i="8" s="1"/>
  <c r="AF316" i="8"/>
  <c r="AF317" i="8"/>
  <c r="AF318" i="8"/>
  <c r="AH318" i="8" s="1"/>
  <c r="AF319" i="8"/>
  <c r="AH319" i="8" s="1"/>
  <c r="AF320" i="8"/>
  <c r="AF321" i="8"/>
  <c r="AF322" i="8"/>
  <c r="AH322" i="8" s="1"/>
  <c r="AF323" i="8"/>
  <c r="AG323" i="8" s="1"/>
  <c r="AF324" i="8"/>
  <c r="AF325" i="8"/>
  <c r="AF326" i="8"/>
  <c r="AH326" i="8" s="1"/>
  <c r="AF327" i="8"/>
  <c r="AH327" i="8" s="1"/>
  <c r="AF328" i="8"/>
  <c r="AF329" i="8"/>
  <c r="AF330" i="8"/>
  <c r="AH330" i="8" s="1"/>
  <c r="AF331" i="8"/>
  <c r="AH331" i="8" s="1"/>
  <c r="AF332" i="8"/>
  <c r="AF333" i="8"/>
  <c r="AF334" i="8"/>
  <c r="AH334" i="8" s="1"/>
  <c r="AF335" i="8"/>
  <c r="AH335" i="8" s="1"/>
  <c r="AF336" i="8"/>
  <c r="AF337" i="8"/>
  <c r="AF338" i="8"/>
  <c r="AH338" i="8" s="1"/>
  <c r="AF339" i="8"/>
  <c r="AH339" i="8" s="1"/>
  <c r="AF340" i="8"/>
  <c r="AF341" i="8"/>
  <c r="AF342" i="8"/>
  <c r="AH342" i="8" s="1"/>
  <c r="AF343" i="8"/>
  <c r="AH343" i="8" s="1"/>
  <c r="AF344" i="8"/>
  <c r="AF345" i="8"/>
  <c r="AG345" i="8" s="1"/>
  <c r="AF346" i="8"/>
  <c r="AH346" i="8" s="1"/>
  <c r="AF347" i="8"/>
  <c r="AH347" i="8" s="1"/>
  <c r="AF348" i="8"/>
  <c r="AF349" i="8"/>
  <c r="AG349" i="8" s="1"/>
  <c r="AF350" i="8"/>
  <c r="AH350" i="8" s="1"/>
  <c r="AF351" i="8"/>
  <c r="AH351" i="8" s="1"/>
  <c r="AF352" i="8"/>
  <c r="AF353" i="8"/>
  <c r="AG353" i="8" s="1"/>
  <c r="AF354" i="8"/>
  <c r="AH354" i="8" s="1"/>
  <c r="AF355" i="8"/>
  <c r="AH355" i="8" s="1"/>
  <c r="AF356" i="8"/>
  <c r="AF357" i="8"/>
  <c r="AG357" i="8" s="1"/>
  <c r="AF358" i="8"/>
  <c r="AH358" i="8" s="1"/>
  <c r="AF359" i="8"/>
  <c r="AH359" i="8" s="1"/>
  <c r="AF360" i="8"/>
  <c r="AF361" i="8"/>
  <c r="AG361" i="8" s="1"/>
  <c r="AF362" i="8"/>
  <c r="AH362" i="8" s="1"/>
  <c r="AF363" i="8"/>
  <c r="AH363" i="8" s="1"/>
  <c r="AF364" i="8"/>
  <c r="AF365" i="8"/>
  <c r="AG365" i="8" s="1"/>
  <c r="AF366" i="8"/>
  <c r="AH366" i="8" s="1"/>
  <c r="AF367" i="8"/>
  <c r="AH367" i="8" s="1"/>
  <c r="AF368" i="8"/>
  <c r="AF369" i="8"/>
  <c r="AG369" i="8" s="1"/>
  <c r="AF370" i="8"/>
  <c r="AH370" i="8" s="1"/>
  <c r="AF371" i="8"/>
  <c r="AH371" i="8" s="1"/>
  <c r="AF372" i="8"/>
  <c r="AF373" i="8"/>
  <c r="AG373" i="8" s="1"/>
  <c r="AF374" i="8"/>
  <c r="AH374" i="8" s="1"/>
  <c r="AF375" i="8"/>
  <c r="AH375" i="8" s="1"/>
  <c r="AF376" i="8"/>
  <c r="AF377" i="8"/>
  <c r="AG377" i="8" s="1"/>
  <c r="AF378" i="8"/>
  <c r="AH378" i="8" s="1"/>
  <c r="AF379" i="8"/>
  <c r="AH379" i="8" s="1"/>
  <c r="AF380" i="8"/>
  <c r="AF381" i="8"/>
  <c r="AG381" i="8" s="1"/>
  <c r="AF382" i="8"/>
  <c r="AH382" i="8" s="1"/>
  <c r="AF383" i="8"/>
  <c r="AH383" i="8" s="1"/>
  <c r="AF384" i="8"/>
  <c r="AF385" i="8"/>
  <c r="AG385" i="8" s="1"/>
  <c r="AF386" i="8"/>
  <c r="AH386" i="8" s="1"/>
  <c r="AF387" i="8"/>
  <c r="AH387" i="8" s="1"/>
  <c r="AF388" i="8"/>
  <c r="AF389" i="8"/>
  <c r="AG389" i="8" s="1"/>
  <c r="AF390" i="8"/>
  <c r="AH390" i="8" s="1"/>
  <c r="AF391" i="8"/>
  <c r="AH391" i="8" s="1"/>
  <c r="AF392" i="8"/>
  <c r="AF393" i="8"/>
  <c r="AG393" i="8" s="1"/>
  <c r="AF394" i="8"/>
  <c r="AH394" i="8" s="1"/>
  <c r="AF395" i="8"/>
  <c r="AH395" i="8" s="1"/>
  <c r="AF396" i="8"/>
  <c r="AF397" i="8"/>
  <c r="AG397" i="8" s="1"/>
  <c r="AF398" i="8"/>
  <c r="AH398" i="8" s="1"/>
  <c r="AF399" i="8"/>
  <c r="AH399" i="8" s="1"/>
  <c r="AF400" i="8"/>
  <c r="AF401" i="8"/>
  <c r="AG401" i="8" s="1"/>
  <c r="AF402" i="8"/>
  <c r="AH402" i="8" s="1"/>
  <c r="AF403" i="8"/>
  <c r="AH403" i="8" s="1"/>
  <c r="AF404" i="8"/>
  <c r="AF405" i="8"/>
  <c r="AG405" i="8" s="1"/>
  <c r="AF406" i="8"/>
  <c r="AH406" i="8" s="1"/>
  <c r="AF407" i="8"/>
  <c r="AH407" i="8" s="1"/>
  <c r="AF408" i="8"/>
  <c r="AF409" i="8"/>
  <c r="AG409" i="8" s="1"/>
  <c r="AF410" i="8"/>
  <c r="AH410" i="8" s="1"/>
  <c r="AF411" i="8"/>
  <c r="AH411" i="8" s="1"/>
  <c r="AF412" i="8"/>
  <c r="AF413" i="8"/>
  <c r="AG413" i="8" s="1"/>
  <c r="AF414" i="8"/>
  <c r="AH414" i="8" s="1"/>
  <c r="AF415" i="8"/>
  <c r="AH415" i="8" s="1"/>
  <c r="AF2" i="8"/>
  <c r="AH2" i="8" s="1"/>
  <c r="W3" i="8"/>
  <c r="E5" i="26" s="1"/>
  <c r="W4" i="8"/>
  <c r="E6" i="26" s="1"/>
  <c r="W5" i="8"/>
  <c r="E7" i="26" s="1"/>
  <c r="W6" i="8"/>
  <c r="E8" i="26" s="1"/>
  <c r="W7" i="8"/>
  <c r="W8" i="8"/>
  <c r="E10" i="26" s="1"/>
  <c r="W9" i="8"/>
  <c r="E11" i="26" s="1"/>
  <c r="W10" i="8"/>
  <c r="E12" i="26" s="1"/>
  <c r="W11" i="8"/>
  <c r="W12" i="8"/>
  <c r="E14" i="26" s="1"/>
  <c r="W13" i="8"/>
  <c r="E15" i="26" s="1"/>
  <c r="W14" i="8"/>
  <c r="E16" i="26" s="1"/>
  <c r="W15" i="8"/>
  <c r="W16" i="8"/>
  <c r="E18" i="26" s="1"/>
  <c r="W17" i="8"/>
  <c r="E19" i="26" s="1"/>
  <c r="W18" i="8"/>
  <c r="E20" i="26" s="1"/>
  <c r="W19" i="8"/>
  <c r="W20" i="8"/>
  <c r="E22" i="26" s="1"/>
  <c r="W21" i="8"/>
  <c r="E23" i="26" s="1"/>
  <c r="W22" i="8"/>
  <c r="E24" i="26" s="1"/>
  <c r="W23" i="8"/>
  <c r="W24" i="8"/>
  <c r="E26" i="26" s="1"/>
  <c r="W25" i="8"/>
  <c r="E27" i="26" s="1"/>
  <c r="W26" i="8"/>
  <c r="E28" i="26" s="1"/>
  <c r="W27" i="8"/>
  <c r="E29" i="26" s="1"/>
  <c r="W28" i="8"/>
  <c r="E30" i="26" s="1"/>
  <c r="W29" i="8"/>
  <c r="E31" i="26" s="1"/>
  <c r="W30" i="8"/>
  <c r="E32" i="26" s="1"/>
  <c r="W31" i="8"/>
  <c r="W32" i="8"/>
  <c r="E34" i="26" s="1"/>
  <c r="W33" i="8"/>
  <c r="E35" i="26" s="1"/>
  <c r="W34" i="8"/>
  <c r="W35" i="8"/>
  <c r="W36" i="8"/>
  <c r="E38" i="26" s="1"/>
  <c r="W37" i="8"/>
  <c r="E39" i="26" s="1"/>
  <c r="W38" i="8"/>
  <c r="E40" i="26" s="1"/>
  <c r="W39" i="8"/>
  <c r="W40" i="8"/>
  <c r="E42" i="26" s="1"/>
  <c r="W41" i="8"/>
  <c r="E43" i="26" s="1"/>
  <c r="W42" i="8"/>
  <c r="E44" i="26" s="1"/>
  <c r="W43" i="8"/>
  <c r="W44" i="8"/>
  <c r="E46" i="26" s="1"/>
  <c r="W45" i="8"/>
  <c r="E47" i="26" s="1"/>
  <c r="W46" i="8"/>
  <c r="E48" i="26" s="1"/>
  <c r="W47" i="8"/>
  <c r="E49" i="26" s="1"/>
  <c r="W48" i="8"/>
  <c r="E50" i="26" s="1"/>
  <c r="W49" i="8"/>
  <c r="E51" i="26" s="1"/>
  <c r="W50" i="8"/>
  <c r="W51" i="8"/>
  <c r="W52" i="8"/>
  <c r="E54" i="26" s="1"/>
  <c r="W53" i="8"/>
  <c r="E55" i="26" s="1"/>
  <c r="W54" i="8"/>
  <c r="E56" i="26" s="1"/>
  <c r="W55" i="8"/>
  <c r="W56" i="8"/>
  <c r="E58" i="26" s="1"/>
  <c r="W57" i="8"/>
  <c r="E59" i="26" s="1"/>
  <c r="W58" i="8"/>
  <c r="E60" i="26" s="1"/>
  <c r="W59" i="8"/>
  <c r="W60" i="8"/>
  <c r="E62" i="26" s="1"/>
  <c r="W61" i="8"/>
  <c r="E63" i="26" s="1"/>
  <c r="W62" i="8"/>
  <c r="E64" i="26" s="1"/>
  <c r="W63" i="8"/>
  <c r="W64" i="8"/>
  <c r="E66" i="26" s="1"/>
  <c r="W65" i="8"/>
  <c r="E67" i="26" s="1"/>
  <c r="W66" i="8"/>
  <c r="W67" i="8"/>
  <c r="W68" i="8"/>
  <c r="E70" i="26" s="1"/>
  <c r="W69" i="8"/>
  <c r="E71" i="26" s="1"/>
  <c r="W70" i="8"/>
  <c r="E72" i="26" s="1"/>
  <c r="W71" i="8"/>
  <c r="W72" i="8"/>
  <c r="E74" i="26" s="1"/>
  <c r="W73" i="8"/>
  <c r="E75" i="26" s="1"/>
  <c r="W74" i="8"/>
  <c r="E76" i="26" s="1"/>
  <c r="W75" i="8"/>
  <c r="W76" i="8"/>
  <c r="E78" i="26" s="1"/>
  <c r="W77" i="8"/>
  <c r="E79" i="26" s="1"/>
  <c r="W78" i="8"/>
  <c r="E80" i="26" s="1"/>
  <c r="W79" i="8"/>
  <c r="W80" i="8"/>
  <c r="E82" i="26" s="1"/>
  <c r="W81" i="8"/>
  <c r="E83" i="26" s="1"/>
  <c r="W82" i="8"/>
  <c r="E84" i="26" s="1"/>
  <c r="W83" i="8"/>
  <c r="W84" i="8"/>
  <c r="E86" i="26" s="1"/>
  <c r="W85" i="8"/>
  <c r="E87" i="26" s="1"/>
  <c r="W86" i="8"/>
  <c r="E88" i="26" s="1"/>
  <c r="W87" i="8"/>
  <c r="W89" i="8"/>
  <c r="E91" i="26" s="1"/>
  <c r="W90" i="8"/>
  <c r="E92" i="26" s="1"/>
  <c r="W91" i="8"/>
  <c r="W92" i="8"/>
  <c r="E94" i="26" s="1"/>
  <c r="W93" i="8"/>
  <c r="E95" i="26" s="1"/>
  <c r="W94" i="8"/>
  <c r="E96" i="26" s="1"/>
  <c r="W95" i="8"/>
  <c r="AA95" i="8" s="1"/>
  <c r="W96" i="8"/>
  <c r="E97" i="26" s="1"/>
  <c r="W97" i="8"/>
  <c r="E98" i="26" s="1"/>
  <c r="W98" i="8"/>
  <c r="E99" i="26" s="1"/>
  <c r="W99" i="8"/>
  <c r="W100" i="8"/>
  <c r="E101" i="26" s="1"/>
  <c r="W101" i="8"/>
  <c r="E102" i="26" s="1"/>
  <c r="W102" i="8"/>
  <c r="E103" i="26" s="1"/>
  <c r="W103" i="8"/>
  <c r="W104" i="8"/>
  <c r="E105" i="26" s="1"/>
  <c r="W105" i="8"/>
  <c r="E106" i="26" s="1"/>
  <c r="W106" i="8"/>
  <c r="E107" i="26" s="1"/>
  <c r="W107" i="8"/>
  <c r="W108" i="8"/>
  <c r="E109" i="26" s="1"/>
  <c r="W109" i="8"/>
  <c r="E110" i="26" s="1"/>
  <c r="W110" i="8"/>
  <c r="E111" i="26" s="1"/>
  <c r="W111" i="8"/>
  <c r="W112" i="8"/>
  <c r="E113" i="26" s="1"/>
  <c r="W113" i="8"/>
  <c r="E114" i="26" s="1"/>
  <c r="W114" i="8"/>
  <c r="E115" i="26" s="1"/>
  <c r="W115" i="8"/>
  <c r="E116" i="26" s="1"/>
  <c r="W116" i="8"/>
  <c r="E117" i="26" s="1"/>
  <c r="W117" i="8"/>
  <c r="E118" i="26" s="1"/>
  <c r="W118" i="8"/>
  <c r="E119" i="26" s="1"/>
  <c r="W119" i="8"/>
  <c r="W120" i="8"/>
  <c r="E121" i="26" s="1"/>
  <c r="W121" i="8"/>
  <c r="E122" i="26" s="1"/>
  <c r="W122" i="8"/>
  <c r="E123" i="26" s="1"/>
  <c r="W123" i="8"/>
  <c r="W124" i="8"/>
  <c r="E125" i="26" s="1"/>
  <c r="W125" i="8"/>
  <c r="E126" i="26" s="1"/>
  <c r="W126" i="8"/>
  <c r="E127" i="26" s="1"/>
  <c r="W127" i="8"/>
  <c r="W128" i="8"/>
  <c r="E129" i="26" s="1"/>
  <c r="W129" i="8"/>
  <c r="E130" i="26" s="1"/>
  <c r="W130" i="8"/>
  <c r="W131" i="8"/>
  <c r="E132" i="26" s="1"/>
  <c r="W132" i="8"/>
  <c r="E133" i="26" s="1"/>
  <c r="W133" i="8"/>
  <c r="E134" i="26" s="1"/>
  <c r="W134" i="8"/>
  <c r="E135" i="26" s="1"/>
  <c r="W135" i="8"/>
  <c r="W136" i="8"/>
  <c r="E137" i="26" s="1"/>
  <c r="W137" i="8"/>
  <c r="E138" i="26" s="1"/>
  <c r="W138" i="8"/>
  <c r="E139" i="26" s="1"/>
  <c r="W139" i="8"/>
  <c r="AA139" i="8" s="1"/>
  <c r="W140" i="8"/>
  <c r="E141" i="26" s="1"/>
  <c r="W141" i="8"/>
  <c r="E142" i="26" s="1"/>
  <c r="W142" i="8"/>
  <c r="E143" i="26" s="1"/>
  <c r="W143" i="8"/>
  <c r="W144" i="8"/>
  <c r="E145" i="26" s="1"/>
  <c r="W145" i="8"/>
  <c r="E146" i="26" s="1"/>
  <c r="W146" i="8"/>
  <c r="E147" i="26" s="1"/>
  <c r="W147" i="8"/>
  <c r="E148" i="26" s="1"/>
  <c r="W148" i="8"/>
  <c r="E149" i="26" s="1"/>
  <c r="W149" i="8"/>
  <c r="E150" i="26" s="1"/>
  <c r="W150" i="8"/>
  <c r="W151" i="8"/>
  <c r="W152" i="8"/>
  <c r="E152" i="26" s="1"/>
  <c r="W153" i="8"/>
  <c r="E153" i="26" s="1"/>
  <c r="W154" i="8"/>
  <c r="E154" i="26" s="1"/>
  <c r="W155" i="8"/>
  <c r="E155" i="26" s="1"/>
  <c r="W156" i="8"/>
  <c r="E156" i="26" s="1"/>
  <c r="W157" i="8"/>
  <c r="E157" i="26" s="1"/>
  <c r="W158" i="8"/>
  <c r="E158" i="26" s="1"/>
  <c r="W159" i="8"/>
  <c r="W160" i="8"/>
  <c r="W161" i="8"/>
  <c r="E161" i="26" s="1"/>
  <c r="W162" i="8"/>
  <c r="E162" i="26" s="1"/>
  <c r="W163" i="8"/>
  <c r="E163" i="26" s="1"/>
  <c r="W164" i="8"/>
  <c r="W165" i="8"/>
  <c r="E165" i="26" s="1"/>
  <c r="W166" i="8"/>
  <c r="E166" i="26" s="1"/>
  <c r="W167" i="8"/>
  <c r="W168" i="8"/>
  <c r="W169" i="8"/>
  <c r="E169" i="26" s="1"/>
  <c r="W170" i="8"/>
  <c r="E170" i="26" s="1"/>
  <c r="W171" i="8"/>
  <c r="E171" i="26" s="1"/>
  <c r="W172" i="8"/>
  <c r="W173" i="8"/>
  <c r="E173" i="26" s="1"/>
  <c r="W174" i="8"/>
  <c r="E174" i="26" s="1"/>
  <c r="W175" i="8"/>
  <c r="E175" i="26" s="1"/>
  <c r="W176" i="8"/>
  <c r="W177" i="8"/>
  <c r="E177" i="26" s="1"/>
  <c r="W178" i="8"/>
  <c r="W179" i="8"/>
  <c r="E179" i="26" s="1"/>
  <c r="W180" i="8"/>
  <c r="W181" i="8"/>
  <c r="E181" i="26" s="1"/>
  <c r="W182" i="8"/>
  <c r="E182" i="26" s="1"/>
  <c r="W183" i="8"/>
  <c r="E183" i="26" s="1"/>
  <c r="W184" i="8"/>
  <c r="W185" i="8"/>
  <c r="E185" i="26" s="1"/>
  <c r="W186" i="8"/>
  <c r="W187" i="8"/>
  <c r="E186" i="26" s="1"/>
  <c r="W188" i="8"/>
  <c r="W189" i="8"/>
  <c r="E188" i="26" s="1"/>
  <c r="W190" i="8"/>
  <c r="E189" i="26" s="1"/>
  <c r="W191" i="8"/>
  <c r="E190" i="26" s="1"/>
  <c r="W192" i="8"/>
  <c r="E191" i="26" s="1"/>
  <c r="W193" i="8"/>
  <c r="E192" i="26" s="1"/>
  <c r="W194" i="8"/>
  <c r="W195" i="8"/>
  <c r="E194" i="26" s="1"/>
  <c r="W196" i="8"/>
  <c r="W197" i="8"/>
  <c r="E196" i="26" s="1"/>
  <c r="W198" i="8"/>
  <c r="E197" i="26" s="1"/>
  <c r="W199" i="8"/>
  <c r="E198" i="26" s="1"/>
  <c r="W200" i="8"/>
  <c r="W201" i="8"/>
  <c r="E200" i="26" s="1"/>
  <c r="W202" i="8"/>
  <c r="E201" i="26" s="1"/>
  <c r="W203" i="8"/>
  <c r="E202" i="26" s="1"/>
  <c r="W204" i="8"/>
  <c r="W205" i="8"/>
  <c r="E204" i="26" s="1"/>
  <c r="W206" i="8"/>
  <c r="E205" i="26" s="1"/>
  <c r="W207" i="8"/>
  <c r="E206" i="26" s="1"/>
  <c r="W208" i="8"/>
  <c r="W209" i="8"/>
  <c r="E208" i="26" s="1"/>
  <c r="W210" i="8"/>
  <c r="W211" i="8"/>
  <c r="E210" i="26" s="1"/>
  <c r="W212" i="8"/>
  <c r="W213" i="8"/>
  <c r="E212" i="26" s="1"/>
  <c r="W214" i="8"/>
  <c r="E213" i="26" s="1"/>
  <c r="W215" i="8"/>
  <c r="E214" i="26" s="1"/>
  <c r="W216" i="8"/>
  <c r="W217" i="8"/>
  <c r="E216" i="26" s="1"/>
  <c r="W218" i="8"/>
  <c r="E217" i="26" s="1"/>
  <c r="W219" i="8"/>
  <c r="E218" i="26" s="1"/>
  <c r="W220" i="8"/>
  <c r="W221" i="8"/>
  <c r="E220" i="26" s="1"/>
  <c r="W222" i="8"/>
  <c r="E221" i="26" s="1"/>
  <c r="W223" i="8"/>
  <c r="E222" i="26" s="1"/>
  <c r="W224" i="8"/>
  <c r="W225" i="8"/>
  <c r="E224" i="26" s="1"/>
  <c r="W226" i="8"/>
  <c r="W227" i="8"/>
  <c r="E225" i="26" s="1"/>
  <c r="W228" i="8"/>
  <c r="W229" i="8"/>
  <c r="E227" i="26" s="1"/>
  <c r="W230" i="8"/>
  <c r="E228" i="26" s="1"/>
  <c r="W231" i="8"/>
  <c r="E229" i="26" s="1"/>
  <c r="W232" i="8"/>
  <c r="W233" i="8"/>
  <c r="E231" i="26" s="1"/>
  <c r="W234" i="8"/>
  <c r="E232" i="26" s="1"/>
  <c r="W235" i="8"/>
  <c r="E233" i="26" s="1"/>
  <c r="W236" i="8"/>
  <c r="W237" i="8"/>
  <c r="E235" i="26" s="1"/>
  <c r="W238" i="8"/>
  <c r="E236" i="26" s="1"/>
  <c r="W239" i="8"/>
  <c r="E237" i="26" s="1"/>
  <c r="W240" i="8"/>
  <c r="W241" i="8"/>
  <c r="E239" i="26" s="1"/>
  <c r="W242" i="8"/>
  <c r="E240" i="26" s="1"/>
  <c r="W243" i="8"/>
  <c r="E241" i="26" s="1"/>
  <c r="W244" i="8"/>
  <c r="W245" i="8"/>
  <c r="E243" i="26" s="1"/>
  <c r="W246" i="8"/>
  <c r="W247" i="8"/>
  <c r="W248" i="8"/>
  <c r="W249" i="8"/>
  <c r="E246" i="26" s="1"/>
  <c r="W250" i="8"/>
  <c r="W251" i="8"/>
  <c r="E248" i="26" s="1"/>
  <c r="W252" i="8"/>
  <c r="W253" i="8"/>
  <c r="E250" i="26" s="1"/>
  <c r="W254" i="8"/>
  <c r="W255" i="8"/>
  <c r="E252" i="26" s="1"/>
  <c r="W256" i="8"/>
  <c r="W257" i="8"/>
  <c r="E254" i="26" s="1"/>
  <c r="W258" i="8"/>
  <c r="E255" i="26" s="1"/>
  <c r="W259" i="8"/>
  <c r="E256" i="26" s="1"/>
  <c r="W260" i="8"/>
  <c r="W261" i="8"/>
  <c r="E258" i="26" s="1"/>
  <c r="W262" i="8"/>
  <c r="W263" i="8"/>
  <c r="E260" i="26" s="1"/>
  <c r="W264" i="8"/>
  <c r="W265" i="8"/>
  <c r="E262" i="26" s="1"/>
  <c r="W266" i="8"/>
  <c r="W267" i="8"/>
  <c r="E264" i="26" s="1"/>
  <c r="W268" i="8"/>
  <c r="W269" i="8"/>
  <c r="E266" i="26" s="1"/>
  <c r="W270" i="8"/>
  <c r="W271" i="8"/>
  <c r="E268" i="26" s="1"/>
  <c r="W272" i="8"/>
  <c r="W273" i="8"/>
  <c r="E270" i="26" s="1"/>
  <c r="W274" i="8"/>
  <c r="W275" i="8"/>
  <c r="E272" i="26" s="1"/>
  <c r="W276" i="8"/>
  <c r="W277" i="8"/>
  <c r="E274" i="26" s="1"/>
  <c r="W278" i="8"/>
  <c r="W279" i="8"/>
  <c r="E276" i="26" s="1"/>
  <c r="W280" i="8"/>
  <c r="W281" i="8"/>
  <c r="E278" i="26" s="1"/>
  <c r="W282" i="8"/>
  <c r="W283" i="8"/>
  <c r="E280" i="26" s="1"/>
  <c r="W284" i="8"/>
  <c r="W285" i="8"/>
  <c r="E282" i="26" s="1"/>
  <c r="W286" i="8"/>
  <c r="E283" i="26" s="1"/>
  <c r="W287" i="8"/>
  <c r="E284" i="26" s="1"/>
  <c r="W288" i="8"/>
  <c r="W289" i="8"/>
  <c r="E286" i="26" s="1"/>
  <c r="W290" i="8"/>
  <c r="W291" i="8"/>
  <c r="E288" i="26" s="1"/>
  <c r="W292" i="8"/>
  <c r="W293" i="8"/>
  <c r="E290" i="26" s="1"/>
  <c r="W294" i="8"/>
  <c r="E291" i="26" s="1"/>
  <c r="W295" i="8"/>
  <c r="E292" i="26" s="1"/>
  <c r="W296" i="8"/>
  <c r="W297" i="8"/>
  <c r="E294" i="26" s="1"/>
  <c r="W298" i="8"/>
  <c r="W299" i="8"/>
  <c r="E296" i="26" s="1"/>
  <c r="W300" i="8"/>
  <c r="W301" i="8"/>
  <c r="E298" i="26" s="1"/>
  <c r="W302" i="8"/>
  <c r="W303" i="8"/>
  <c r="E300" i="26" s="1"/>
  <c r="W304" i="8"/>
  <c r="W305" i="8"/>
  <c r="E302" i="26" s="1"/>
  <c r="W306" i="8"/>
  <c r="W307" i="8"/>
  <c r="E304" i="26" s="1"/>
  <c r="W308" i="8"/>
  <c r="W309" i="8"/>
  <c r="E306" i="26" s="1"/>
  <c r="AA310" i="8"/>
  <c r="W311" i="8"/>
  <c r="E308" i="26" s="1"/>
  <c r="W313" i="8"/>
  <c r="E310" i="26" s="1"/>
  <c r="W316" i="8"/>
  <c r="W317" i="8"/>
  <c r="E314" i="26" s="1"/>
  <c r="W318" i="8"/>
  <c r="W319" i="8"/>
  <c r="E316" i="26" s="1"/>
  <c r="W320" i="8"/>
  <c r="W321" i="8"/>
  <c r="E318" i="26" s="1"/>
  <c r="W322" i="8"/>
  <c r="W323" i="8"/>
  <c r="E320" i="26" s="1"/>
  <c r="W324" i="8"/>
  <c r="E321" i="26" s="1"/>
  <c r="W325" i="8"/>
  <c r="E322" i="26" s="1"/>
  <c r="W326" i="8"/>
  <c r="AA326" i="8" s="1"/>
  <c r="W327" i="8"/>
  <c r="E323" i="26" s="1"/>
  <c r="W328" i="8"/>
  <c r="W329" i="8"/>
  <c r="E325" i="26" s="1"/>
  <c r="W330" i="8"/>
  <c r="W331" i="8"/>
  <c r="E327" i="26" s="1"/>
  <c r="W332" i="8"/>
  <c r="W333" i="8"/>
  <c r="E329" i="26" s="1"/>
  <c r="W334" i="8"/>
  <c r="W335" i="8"/>
  <c r="E331" i="26" s="1"/>
  <c r="W336" i="8"/>
  <c r="W337" i="8"/>
  <c r="E333" i="26" s="1"/>
  <c r="W338" i="8"/>
  <c r="W339" i="8"/>
  <c r="E335" i="26" s="1"/>
  <c r="W340" i="8"/>
  <c r="W341" i="8"/>
  <c r="E337" i="26" s="1"/>
  <c r="W342" i="8"/>
  <c r="W343" i="8"/>
  <c r="E339" i="26" s="1"/>
  <c r="W344" i="8"/>
  <c r="W345" i="8"/>
  <c r="E341" i="26" s="1"/>
  <c r="W346" i="8"/>
  <c r="W347" i="8"/>
  <c r="E343" i="26" s="1"/>
  <c r="W348" i="8"/>
  <c r="W349" i="8"/>
  <c r="E345" i="26" s="1"/>
  <c r="W350" i="8"/>
  <c r="W351" i="8"/>
  <c r="E347" i="26" s="1"/>
  <c r="W352" i="8"/>
  <c r="W353" i="8"/>
  <c r="E349" i="26" s="1"/>
  <c r="W354" i="8"/>
  <c r="W355" i="8"/>
  <c r="E351" i="26" s="1"/>
  <c r="W356" i="8"/>
  <c r="W357" i="8"/>
  <c r="E353" i="26" s="1"/>
  <c r="W358" i="8"/>
  <c r="W359" i="8"/>
  <c r="E355" i="26" s="1"/>
  <c r="W360" i="8"/>
  <c r="W361" i="8"/>
  <c r="E357" i="26" s="1"/>
  <c r="W362" i="8"/>
  <c r="W363" i="8"/>
  <c r="E359" i="26" s="1"/>
  <c r="W364" i="8"/>
  <c r="W365" i="8"/>
  <c r="E361" i="26" s="1"/>
  <c r="W366" i="8"/>
  <c r="W367" i="8"/>
  <c r="E363" i="26" s="1"/>
  <c r="W368" i="8"/>
  <c r="W369" i="8"/>
  <c r="E365" i="26" s="1"/>
  <c r="W370" i="8"/>
  <c r="W371" i="8"/>
  <c r="E367" i="26" s="1"/>
  <c r="W372" i="8"/>
  <c r="W373" i="8"/>
  <c r="E369" i="26" s="1"/>
  <c r="W374" i="8"/>
  <c r="E370" i="26" s="1"/>
  <c r="W375" i="8"/>
  <c r="E371" i="26" s="1"/>
  <c r="W376" i="8"/>
  <c r="W377" i="8"/>
  <c r="E373" i="26" s="1"/>
  <c r="W378" i="8"/>
  <c r="E374" i="26" s="1"/>
  <c r="W379" i="8"/>
  <c r="E375" i="26" s="1"/>
  <c r="W380" i="8"/>
  <c r="W381" i="8"/>
  <c r="E377" i="26" s="1"/>
  <c r="W382" i="8"/>
  <c r="E378" i="26" s="1"/>
  <c r="W383" i="8"/>
  <c r="E379" i="26" s="1"/>
  <c r="W384" i="8"/>
  <c r="W385" i="8"/>
  <c r="E381" i="26" s="1"/>
  <c r="W387" i="8"/>
  <c r="E383" i="26" s="1"/>
  <c r="W388" i="8"/>
  <c r="W389" i="8"/>
  <c r="E385" i="26" s="1"/>
  <c r="W390" i="8"/>
  <c r="E386" i="26" s="1"/>
  <c r="W391" i="8"/>
  <c r="E387" i="26" s="1"/>
  <c r="W392" i="8"/>
  <c r="W393" i="8"/>
  <c r="E389" i="26" s="1"/>
  <c r="W394" i="8"/>
  <c r="E390" i="26" s="1"/>
  <c r="W395" i="8"/>
  <c r="E391" i="26" s="1"/>
  <c r="W396" i="8"/>
  <c r="W397" i="8"/>
  <c r="E393" i="26" s="1"/>
  <c r="W398" i="8"/>
  <c r="E394" i="26" s="1"/>
  <c r="W399" i="8"/>
  <c r="E395" i="26" s="1"/>
  <c r="W400" i="8"/>
  <c r="W401" i="8"/>
  <c r="E397" i="26" s="1"/>
  <c r="W402" i="8"/>
  <c r="E398" i="26" s="1"/>
  <c r="W403" i="8"/>
  <c r="E399" i="26" s="1"/>
  <c r="W404" i="8"/>
  <c r="W405" i="8"/>
  <c r="E401" i="26" s="1"/>
  <c r="W406" i="8"/>
  <c r="E402" i="26" s="1"/>
  <c r="W407" i="8"/>
  <c r="E403" i="26" s="1"/>
  <c r="W408" i="8"/>
  <c r="W409" i="8"/>
  <c r="E405" i="26" s="1"/>
  <c r="W410" i="8"/>
  <c r="E406" i="26" s="1"/>
  <c r="W411" i="8"/>
  <c r="E407" i="26" s="1"/>
  <c r="W412" i="8"/>
  <c r="W413" i="8"/>
  <c r="E409" i="26" s="1"/>
  <c r="W414" i="8"/>
  <c r="E410" i="26" s="1"/>
  <c r="W415" i="8"/>
  <c r="E411" i="26" s="1"/>
  <c r="W2" i="8"/>
  <c r="Y3" i="8"/>
  <c r="Y4" i="8"/>
  <c r="Y5" i="8"/>
  <c r="Y6"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98" i="8"/>
  <c r="Y99" i="8"/>
  <c r="Y100" i="8"/>
  <c r="Y101" i="8"/>
  <c r="Y102" i="8"/>
  <c r="Y103" i="8"/>
  <c r="Y104" i="8"/>
  <c r="Y105" i="8"/>
  <c r="Y106" i="8"/>
  <c r="Y107" i="8"/>
  <c r="Y108" i="8"/>
  <c r="Y109" i="8"/>
  <c r="Y110" i="8"/>
  <c r="Y111" i="8"/>
  <c r="Y112" i="8"/>
  <c r="Y113" i="8"/>
  <c r="Y114" i="8"/>
  <c r="Y115" i="8"/>
  <c r="Y116" i="8"/>
  <c r="Y117" i="8"/>
  <c r="Y118" i="8"/>
  <c r="Y119" i="8"/>
  <c r="Y120" i="8"/>
  <c r="Y121" i="8"/>
  <c r="Y122" i="8"/>
  <c r="Y123" i="8"/>
  <c r="Y124" i="8"/>
  <c r="Y125" i="8"/>
  <c r="Y126" i="8"/>
  <c r="Y127" i="8"/>
  <c r="Y128" i="8"/>
  <c r="Y129" i="8"/>
  <c r="Y130" i="8"/>
  <c r="Y131" i="8"/>
  <c r="Y132" i="8"/>
  <c r="Y133" i="8"/>
  <c r="Y134" i="8"/>
  <c r="Y135" i="8"/>
  <c r="Y136" i="8"/>
  <c r="Y137" i="8"/>
  <c r="Y138" i="8"/>
  <c r="Y139" i="8"/>
  <c r="Y140" i="8"/>
  <c r="Y141" i="8"/>
  <c r="Y142" i="8"/>
  <c r="Y143" i="8"/>
  <c r="Y144" i="8"/>
  <c r="Y145" i="8"/>
  <c r="Y146" i="8"/>
  <c r="Y147" i="8"/>
  <c r="Y148" i="8"/>
  <c r="Y149" i="8"/>
  <c r="Y150" i="8"/>
  <c r="Y151" i="8"/>
  <c r="Y152" i="8"/>
  <c r="Y153" i="8"/>
  <c r="Y154" i="8"/>
  <c r="Y155" i="8"/>
  <c r="Y156" i="8"/>
  <c r="Y157" i="8"/>
  <c r="Y158" i="8"/>
  <c r="Y159" i="8"/>
  <c r="Y160" i="8"/>
  <c r="Y161" i="8"/>
  <c r="Y162" i="8"/>
  <c r="Y163" i="8"/>
  <c r="Y164" i="8"/>
  <c r="Y165" i="8"/>
  <c r="Y166" i="8"/>
  <c r="Y167" i="8"/>
  <c r="Y168" i="8"/>
  <c r="Y169" i="8"/>
  <c r="Y170" i="8"/>
  <c r="Y171" i="8"/>
  <c r="Y172" i="8"/>
  <c r="Y173" i="8"/>
  <c r="Y174" i="8"/>
  <c r="Y175" i="8"/>
  <c r="Y176" i="8"/>
  <c r="Y177" i="8"/>
  <c r="Y178" i="8"/>
  <c r="Y179" i="8"/>
  <c r="Y180" i="8"/>
  <c r="Y181" i="8"/>
  <c r="Y182" i="8"/>
  <c r="Y183" i="8"/>
  <c r="Y184" i="8"/>
  <c r="Y185" i="8"/>
  <c r="Y186" i="8"/>
  <c r="Y187" i="8"/>
  <c r="Y188" i="8"/>
  <c r="Y189" i="8"/>
  <c r="Y190" i="8"/>
  <c r="Y191" i="8"/>
  <c r="Y192" i="8"/>
  <c r="Y193" i="8"/>
  <c r="Y194" i="8"/>
  <c r="Y195" i="8"/>
  <c r="Y196" i="8"/>
  <c r="Y197" i="8"/>
  <c r="Y198" i="8"/>
  <c r="Y199" i="8"/>
  <c r="Y200" i="8"/>
  <c r="Y201" i="8"/>
  <c r="Y202" i="8"/>
  <c r="Y203" i="8"/>
  <c r="Y204" i="8"/>
  <c r="Y205" i="8"/>
  <c r="Y206" i="8"/>
  <c r="Y207" i="8"/>
  <c r="Y208" i="8"/>
  <c r="Y209" i="8"/>
  <c r="Y210" i="8"/>
  <c r="Y211" i="8"/>
  <c r="Y212" i="8"/>
  <c r="Y213" i="8"/>
  <c r="Y214" i="8"/>
  <c r="Y215" i="8"/>
  <c r="Y216" i="8"/>
  <c r="Y217" i="8"/>
  <c r="Y218" i="8"/>
  <c r="Y219" i="8"/>
  <c r="Y220" i="8"/>
  <c r="Y221" i="8"/>
  <c r="Y222" i="8"/>
  <c r="Y223" i="8"/>
  <c r="Y224" i="8"/>
  <c r="Y225" i="8"/>
  <c r="Y226" i="8"/>
  <c r="Y227" i="8"/>
  <c r="Y228" i="8"/>
  <c r="Y229" i="8"/>
  <c r="Y230" i="8"/>
  <c r="Y231" i="8"/>
  <c r="Y232" i="8"/>
  <c r="Y233" i="8"/>
  <c r="Y234" i="8"/>
  <c r="Y235" i="8"/>
  <c r="Y236" i="8"/>
  <c r="Y237" i="8"/>
  <c r="Y238" i="8"/>
  <c r="Y239" i="8"/>
  <c r="Y240" i="8"/>
  <c r="Y241" i="8"/>
  <c r="Y242" i="8"/>
  <c r="Y243" i="8"/>
  <c r="Y244" i="8"/>
  <c r="Y245" i="8"/>
  <c r="Y246" i="8"/>
  <c r="Y247" i="8"/>
  <c r="Y248" i="8"/>
  <c r="Y249" i="8"/>
  <c r="Y250" i="8"/>
  <c r="Y251" i="8"/>
  <c r="Y252" i="8"/>
  <c r="Y253" i="8"/>
  <c r="Y254" i="8"/>
  <c r="Y255" i="8"/>
  <c r="Y256" i="8"/>
  <c r="Y257" i="8"/>
  <c r="Y258" i="8"/>
  <c r="Y259" i="8"/>
  <c r="Y260" i="8"/>
  <c r="Y261" i="8"/>
  <c r="Y262" i="8"/>
  <c r="Y263" i="8"/>
  <c r="Y264" i="8"/>
  <c r="Y265" i="8"/>
  <c r="Y266" i="8"/>
  <c r="Y267" i="8"/>
  <c r="Y268" i="8"/>
  <c r="Y269" i="8"/>
  <c r="Y270" i="8"/>
  <c r="Y271" i="8"/>
  <c r="Y272" i="8"/>
  <c r="Y273" i="8"/>
  <c r="Y274" i="8"/>
  <c r="Y275" i="8"/>
  <c r="Y276" i="8"/>
  <c r="Y277" i="8"/>
  <c r="Y278" i="8"/>
  <c r="Y279" i="8"/>
  <c r="Y280" i="8"/>
  <c r="Y281" i="8"/>
  <c r="Y282" i="8"/>
  <c r="Y283" i="8"/>
  <c r="Y284" i="8"/>
  <c r="Y285" i="8"/>
  <c r="Y286" i="8"/>
  <c r="Y287" i="8"/>
  <c r="Y288" i="8"/>
  <c r="Y289" i="8"/>
  <c r="Y290" i="8"/>
  <c r="Y291" i="8"/>
  <c r="Y292" i="8"/>
  <c r="Y293" i="8"/>
  <c r="Y294" i="8"/>
  <c r="Y295" i="8"/>
  <c r="Y296" i="8"/>
  <c r="Y297" i="8"/>
  <c r="Y298" i="8"/>
  <c r="Y299" i="8"/>
  <c r="Y300" i="8"/>
  <c r="Y301" i="8"/>
  <c r="Y302" i="8"/>
  <c r="Y303" i="8"/>
  <c r="Y304" i="8"/>
  <c r="Y305" i="8"/>
  <c r="Y306" i="8"/>
  <c r="Y307" i="8"/>
  <c r="Y308" i="8"/>
  <c r="Y309" i="8"/>
  <c r="Y310" i="8"/>
  <c r="Y311" i="8"/>
  <c r="Y312" i="8"/>
  <c r="Y313" i="8"/>
  <c r="Y314" i="8"/>
  <c r="Y315" i="8"/>
  <c r="Y316" i="8"/>
  <c r="Y317" i="8"/>
  <c r="Y318" i="8"/>
  <c r="Y319" i="8"/>
  <c r="Y320" i="8"/>
  <c r="Y321" i="8"/>
  <c r="Y322" i="8"/>
  <c r="Y323" i="8"/>
  <c r="Y324" i="8"/>
  <c r="Y325" i="8"/>
  <c r="Y326" i="8"/>
  <c r="Y327" i="8"/>
  <c r="Y328" i="8"/>
  <c r="Y329" i="8"/>
  <c r="Y330" i="8"/>
  <c r="Y331" i="8"/>
  <c r="Y332" i="8"/>
  <c r="Y333" i="8"/>
  <c r="Y334" i="8"/>
  <c r="Y335" i="8"/>
  <c r="Y336" i="8"/>
  <c r="Y337" i="8"/>
  <c r="Y338" i="8"/>
  <c r="Y339" i="8"/>
  <c r="Y340" i="8"/>
  <c r="Y341" i="8"/>
  <c r="Y342" i="8"/>
  <c r="Y343" i="8"/>
  <c r="Y344" i="8"/>
  <c r="Y345" i="8"/>
  <c r="Y346" i="8"/>
  <c r="Y347" i="8"/>
  <c r="Y348" i="8"/>
  <c r="Y349" i="8"/>
  <c r="Y350" i="8"/>
  <c r="Y351" i="8"/>
  <c r="Y352" i="8"/>
  <c r="Y353" i="8"/>
  <c r="Y354" i="8"/>
  <c r="Y355" i="8"/>
  <c r="Y356" i="8"/>
  <c r="Y357" i="8"/>
  <c r="Y358" i="8"/>
  <c r="Y359" i="8"/>
  <c r="Y360" i="8"/>
  <c r="Y361" i="8"/>
  <c r="Y362" i="8"/>
  <c r="Y363" i="8"/>
  <c r="Y364" i="8"/>
  <c r="Y365" i="8"/>
  <c r="Y366" i="8"/>
  <c r="Y367" i="8"/>
  <c r="Y368" i="8"/>
  <c r="Y369" i="8"/>
  <c r="Y370" i="8"/>
  <c r="Y371" i="8"/>
  <c r="Y372" i="8"/>
  <c r="Y373" i="8"/>
  <c r="Y374" i="8"/>
  <c r="Y375" i="8"/>
  <c r="Y376" i="8"/>
  <c r="Y377" i="8"/>
  <c r="Y378" i="8"/>
  <c r="Y379" i="8"/>
  <c r="Y380" i="8"/>
  <c r="Y381" i="8"/>
  <c r="Y382" i="8"/>
  <c r="Y383" i="8"/>
  <c r="Y384" i="8"/>
  <c r="Y385" i="8"/>
  <c r="Y386" i="8"/>
  <c r="Y387" i="8"/>
  <c r="Y388" i="8"/>
  <c r="Y389" i="8"/>
  <c r="Y390" i="8"/>
  <c r="Y391" i="8"/>
  <c r="Y392" i="8"/>
  <c r="Y393" i="8"/>
  <c r="Y394" i="8"/>
  <c r="Y395" i="8"/>
  <c r="Y396" i="8"/>
  <c r="Y397" i="8"/>
  <c r="Y398" i="8"/>
  <c r="Y399" i="8"/>
  <c r="Y400" i="8"/>
  <c r="Y401" i="8"/>
  <c r="Y402" i="8"/>
  <c r="Y403" i="8"/>
  <c r="Y404" i="8"/>
  <c r="Y405" i="8"/>
  <c r="Y406" i="8"/>
  <c r="Y407" i="8"/>
  <c r="Y408" i="8"/>
  <c r="Y409" i="8"/>
  <c r="Y410" i="8"/>
  <c r="Y411" i="8"/>
  <c r="Y412" i="8"/>
  <c r="Y413" i="8"/>
  <c r="Y414" i="8"/>
  <c r="Y415" i="8"/>
  <c r="Y2" i="8"/>
  <c r="AA3" i="8"/>
  <c r="AA27" i="8"/>
  <c r="AA47" i="8"/>
  <c r="AA131" i="8"/>
  <c r="AA147" i="8"/>
  <c r="AA163" i="8"/>
  <c r="AA192" i="8"/>
  <c r="AA312" i="8"/>
  <c r="AA155" i="8" l="1"/>
  <c r="AA115" i="8"/>
  <c r="AG126" i="8"/>
  <c r="AG236" i="8"/>
  <c r="AG38" i="8"/>
  <c r="AA306" i="8"/>
  <c r="E303" i="26"/>
  <c r="AA290" i="8"/>
  <c r="E287" i="26"/>
  <c r="AA282" i="8"/>
  <c r="E279" i="26"/>
  <c r="AA278" i="8"/>
  <c r="E275" i="26"/>
  <c r="AA274" i="8"/>
  <c r="E271" i="26"/>
  <c r="AA270" i="8"/>
  <c r="E267" i="26"/>
  <c r="AA266" i="8"/>
  <c r="E263" i="26"/>
  <c r="AA262" i="8"/>
  <c r="E259" i="26"/>
  <c r="Z194" i="8"/>
  <c r="E193" i="26"/>
  <c r="AA370" i="8"/>
  <c r="E366" i="26"/>
  <c r="AA366" i="8"/>
  <c r="E362" i="26"/>
  <c r="AA362" i="8"/>
  <c r="E358" i="26"/>
  <c r="AA358" i="8"/>
  <c r="E354" i="26"/>
  <c r="AA354" i="8"/>
  <c r="E350" i="26"/>
  <c r="AA350" i="8"/>
  <c r="E346" i="26"/>
  <c r="AA346" i="8"/>
  <c r="E342" i="26"/>
  <c r="AA342" i="8"/>
  <c r="E338" i="26"/>
  <c r="AA338" i="8"/>
  <c r="E334" i="26"/>
  <c r="AA334" i="8"/>
  <c r="E330" i="26"/>
  <c r="AA330" i="8"/>
  <c r="E326" i="26"/>
  <c r="AA322" i="8"/>
  <c r="E319" i="26"/>
  <c r="AA318" i="8"/>
  <c r="E315" i="26"/>
  <c r="AA167" i="8"/>
  <c r="E167" i="26"/>
  <c r="AA159" i="8"/>
  <c r="E159" i="26"/>
  <c r="AA151" i="8"/>
  <c r="E151" i="26"/>
  <c r="AA143" i="8"/>
  <c r="E144" i="26"/>
  <c r="Z139" i="8"/>
  <c r="E140" i="26"/>
  <c r="AA135" i="8"/>
  <c r="E136" i="26"/>
  <c r="AA127" i="8"/>
  <c r="E128" i="26"/>
  <c r="AA123" i="8"/>
  <c r="E124" i="26"/>
  <c r="AA119" i="8"/>
  <c r="E120" i="26"/>
  <c r="AA111" i="8"/>
  <c r="E112" i="26"/>
  <c r="AA107" i="8"/>
  <c r="E108" i="26"/>
  <c r="AA103" i="8"/>
  <c r="E104" i="26"/>
  <c r="AA99" i="8"/>
  <c r="E100" i="26"/>
  <c r="AA91" i="8"/>
  <c r="E93" i="26"/>
  <c r="AA66" i="8"/>
  <c r="E68" i="26"/>
  <c r="Z50" i="8"/>
  <c r="E52" i="26"/>
  <c r="Z34" i="8"/>
  <c r="E36" i="26"/>
  <c r="AG240" i="8"/>
  <c r="AA298" i="8"/>
  <c r="E295" i="26"/>
  <c r="AA254" i="8"/>
  <c r="E251" i="26"/>
  <c r="AA250" i="8"/>
  <c r="E247" i="26"/>
  <c r="AA246" i="8"/>
  <c r="E244" i="26"/>
  <c r="Z178" i="8"/>
  <c r="E178" i="26"/>
  <c r="AA130" i="8"/>
  <c r="E131" i="26"/>
  <c r="AA380" i="8"/>
  <c r="E376" i="26"/>
  <c r="AA372" i="8"/>
  <c r="E368" i="26"/>
  <c r="AA364" i="8"/>
  <c r="E360" i="26"/>
  <c r="AA360" i="8"/>
  <c r="E356" i="26"/>
  <c r="AA356" i="8"/>
  <c r="E352" i="26"/>
  <c r="AA352" i="8"/>
  <c r="E348" i="26"/>
  <c r="AA348" i="8"/>
  <c r="E344" i="26"/>
  <c r="AA344" i="8"/>
  <c r="E340" i="26"/>
  <c r="AA340" i="8"/>
  <c r="E336" i="26"/>
  <c r="AA336" i="8"/>
  <c r="E332" i="26"/>
  <c r="AA332" i="8"/>
  <c r="E328" i="26"/>
  <c r="AA328" i="8"/>
  <c r="E324" i="26"/>
  <c r="AG239" i="8"/>
  <c r="Z302" i="8"/>
  <c r="E299" i="26"/>
  <c r="Z210" i="8"/>
  <c r="E209" i="26"/>
  <c r="AA384" i="8"/>
  <c r="E380" i="26"/>
  <c r="AA376" i="8"/>
  <c r="E372" i="26"/>
  <c r="AA368" i="8"/>
  <c r="E364" i="26"/>
  <c r="AA320" i="8"/>
  <c r="E317" i="26"/>
  <c r="AA316" i="8"/>
  <c r="E313" i="26"/>
  <c r="AA2" i="8"/>
  <c r="E4" i="26"/>
  <c r="AA412" i="8"/>
  <c r="E408" i="26"/>
  <c r="AA408" i="8"/>
  <c r="E404" i="26"/>
  <c r="AA404" i="8"/>
  <c r="E400" i="26"/>
  <c r="AA400" i="8"/>
  <c r="E396" i="26"/>
  <c r="AA396" i="8"/>
  <c r="E392" i="26"/>
  <c r="AA392" i="8"/>
  <c r="E388" i="26"/>
  <c r="AA388" i="8"/>
  <c r="E384" i="26"/>
  <c r="AA308" i="8"/>
  <c r="E305" i="26"/>
  <c r="AA304" i="8"/>
  <c r="E301" i="26"/>
  <c r="AA300" i="8"/>
  <c r="E297" i="26"/>
  <c r="AA296" i="8"/>
  <c r="E293" i="26"/>
  <c r="AA292" i="8"/>
  <c r="E289" i="26"/>
  <c r="AA288" i="8"/>
  <c r="E285" i="26"/>
  <c r="AA284" i="8"/>
  <c r="E281" i="26"/>
  <c r="AA280" i="8"/>
  <c r="E277" i="26"/>
  <c r="AA276" i="8"/>
  <c r="E273" i="26"/>
  <c r="AA272" i="8"/>
  <c r="E269" i="26"/>
  <c r="AA268" i="8"/>
  <c r="E265" i="26"/>
  <c r="AA264" i="8"/>
  <c r="E261" i="26"/>
  <c r="AA260" i="8"/>
  <c r="E257" i="26"/>
  <c r="AA256" i="8"/>
  <c r="E253" i="26"/>
  <c r="AA252" i="8"/>
  <c r="E249" i="26"/>
  <c r="AA248" i="8"/>
  <c r="E245" i="26"/>
  <c r="AA244" i="8"/>
  <c r="E242" i="26"/>
  <c r="AA240" i="8"/>
  <c r="E238" i="26"/>
  <c r="AA236" i="8"/>
  <c r="E234" i="26"/>
  <c r="AA232" i="8"/>
  <c r="E230" i="26"/>
  <c r="AA228" i="8"/>
  <c r="E226" i="26"/>
  <c r="AA224" i="8"/>
  <c r="E223" i="26"/>
  <c r="AA220" i="8"/>
  <c r="E219" i="26"/>
  <c r="AA216" i="8"/>
  <c r="E215" i="26"/>
  <c r="AA212" i="8"/>
  <c r="E211" i="26"/>
  <c r="AA208" i="8"/>
  <c r="E207" i="26"/>
  <c r="AA204" i="8"/>
  <c r="E203" i="26"/>
  <c r="AA200" i="8"/>
  <c r="E199" i="26"/>
  <c r="AA196" i="8"/>
  <c r="E195" i="26"/>
  <c r="AA188" i="8"/>
  <c r="E187" i="26"/>
  <c r="AA184" i="8"/>
  <c r="E184" i="26"/>
  <c r="AA180" i="8"/>
  <c r="E180" i="26"/>
  <c r="AA176" i="8"/>
  <c r="E176" i="26"/>
  <c r="Z172" i="8"/>
  <c r="E172" i="26"/>
  <c r="AA168" i="8"/>
  <c r="E168" i="26"/>
  <c r="AA164" i="8"/>
  <c r="E164" i="26"/>
  <c r="AA160" i="8"/>
  <c r="E160" i="26"/>
  <c r="AA87" i="8"/>
  <c r="E89" i="26"/>
  <c r="AA83" i="8"/>
  <c r="E85" i="26"/>
  <c r="AA79" i="8"/>
  <c r="E81" i="26"/>
  <c r="AA75" i="8"/>
  <c r="E77" i="26"/>
  <c r="AA71" i="8"/>
  <c r="E73" i="26"/>
  <c r="AA67" i="8"/>
  <c r="E69" i="26"/>
  <c r="AA63" i="8"/>
  <c r="E65" i="26"/>
  <c r="AA59" i="8"/>
  <c r="E61" i="26"/>
  <c r="AA55" i="8"/>
  <c r="E57" i="26"/>
  <c r="AA51" i="8"/>
  <c r="E53" i="26"/>
  <c r="AA43" i="8"/>
  <c r="E45" i="26"/>
  <c r="AA39" i="8"/>
  <c r="E41" i="26"/>
  <c r="AA35" i="8"/>
  <c r="E37" i="26"/>
  <c r="AA31" i="8"/>
  <c r="E33" i="26"/>
  <c r="AA23" i="8"/>
  <c r="E25" i="26"/>
  <c r="AA19" i="8"/>
  <c r="E21" i="26"/>
  <c r="AA15" i="8"/>
  <c r="E17" i="26"/>
  <c r="AA11" i="8"/>
  <c r="E13" i="26"/>
  <c r="AA7" i="8"/>
  <c r="E9" i="26"/>
  <c r="AG184" i="8"/>
  <c r="AG208" i="8"/>
  <c r="AG62" i="8"/>
  <c r="AG207" i="8"/>
  <c r="AG204" i="8"/>
  <c r="AG142" i="8"/>
  <c r="AG14" i="8"/>
  <c r="AG224" i="8"/>
  <c r="AG196" i="8"/>
  <c r="AG102" i="8"/>
  <c r="AH91" i="8"/>
  <c r="AG172" i="8"/>
  <c r="AG165" i="8"/>
  <c r="AG150" i="8"/>
  <c r="AG78" i="8"/>
  <c r="AH23" i="8"/>
  <c r="AH291" i="8"/>
  <c r="Z59" i="8"/>
  <c r="AG414" i="8"/>
  <c r="AG411" i="8"/>
  <c r="AG398" i="8"/>
  <c r="AG395" i="8"/>
  <c r="AG382" i="8"/>
  <c r="AG379" i="8"/>
  <c r="AG366" i="8"/>
  <c r="AG363" i="8"/>
  <c r="AG350" i="8"/>
  <c r="AG347" i="8"/>
  <c r="AG334" i="8"/>
  <c r="AG331" i="8"/>
  <c r="AG318" i="8"/>
  <c r="AG315" i="8"/>
  <c r="AG302" i="8"/>
  <c r="AG299" i="8"/>
  <c r="AG286" i="8"/>
  <c r="AG283" i="8"/>
  <c r="AG270" i="8"/>
  <c r="AG267" i="8"/>
  <c r="AG220" i="8"/>
  <c r="AG188" i="8"/>
  <c r="AG157" i="8"/>
  <c r="AG148" i="8"/>
  <c r="AG134" i="8"/>
  <c r="AG94" i="8"/>
  <c r="AG46" i="8"/>
  <c r="AG6" i="8"/>
  <c r="AH203" i="8"/>
  <c r="AH87" i="8"/>
  <c r="AH323" i="8"/>
  <c r="AH259" i="8"/>
  <c r="AH171" i="8"/>
  <c r="AH47" i="8"/>
  <c r="AG406" i="8"/>
  <c r="AG403" i="8"/>
  <c r="AG390" i="8"/>
  <c r="AG387" i="8"/>
  <c r="AG374" i="8"/>
  <c r="AG371" i="8"/>
  <c r="AG358" i="8"/>
  <c r="AG355" i="8"/>
  <c r="AG342" i="8"/>
  <c r="AG339" i="8"/>
  <c r="AG326" i="8"/>
  <c r="AG310" i="8"/>
  <c r="AG307" i="8"/>
  <c r="AG294" i="8"/>
  <c r="AG278" i="8"/>
  <c r="AG275" i="8"/>
  <c r="AG258" i="8"/>
  <c r="AG247" i="8"/>
  <c r="AG244" i="8"/>
  <c r="AG232" i="8"/>
  <c r="AG215" i="8"/>
  <c r="AG212" i="8"/>
  <c r="AG200" i="8"/>
  <c r="AG180" i="8"/>
  <c r="AG156" i="8"/>
  <c r="AG110" i="8"/>
  <c r="AG70" i="8"/>
  <c r="AG30" i="8"/>
  <c r="AH223" i="8"/>
  <c r="AH111" i="8"/>
  <c r="AH27" i="8"/>
  <c r="AH231" i="8"/>
  <c r="AH179" i="8"/>
  <c r="AH135" i="8"/>
  <c r="AH127" i="8"/>
  <c r="AH107" i="8"/>
  <c r="AH63" i="8"/>
  <c r="AH43" i="8"/>
  <c r="AG158" i="8"/>
  <c r="AH219" i="8"/>
  <c r="AH195" i="8"/>
  <c r="AH167" i="8"/>
  <c r="AH143" i="8"/>
  <c r="AH123" i="8"/>
  <c r="AH103" i="8"/>
  <c r="AH79" i="8"/>
  <c r="AH59" i="8"/>
  <c r="AH39" i="8"/>
  <c r="AH15" i="8"/>
  <c r="AH155" i="8"/>
  <c r="AH71" i="8"/>
  <c r="AH7" i="8"/>
  <c r="AH251" i="8"/>
  <c r="AH151" i="8"/>
  <c r="AA172" i="8"/>
  <c r="AG415" i="8"/>
  <c r="AG410" i="8"/>
  <c r="AG407" i="8"/>
  <c r="AG402" i="8"/>
  <c r="AG399" i="8"/>
  <c r="AG394" i="8"/>
  <c r="AG391" i="8"/>
  <c r="AG386" i="8"/>
  <c r="AG383" i="8"/>
  <c r="AG378" i="8"/>
  <c r="AG375" i="8"/>
  <c r="AG370" i="8"/>
  <c r="AG367" i="8"/>
  <c r="AG362" i="8"/>
  <c r="AG359" i="8"/>
  <c r="AG354" i="8"/>
  <c r="AG351" i="8"/>
  <c r="AG346" i="8"/>
  <c r="AG343" i="8"/>
  <c r="AG338" i="8"/>
  <c r="AG335" i="8"/>
  <c r="AG330" i="8"/>
  <c r="AG327" i="8"/>
  <c r="AG322" i="8"/>
  <c r="AG319" i="8"/>
  <c r="AG314" i="8"/>
  <c r="AG311" i="8"/>
  <c r="AG306" i="8"/>
  <c r="AG303" i="8"/>
  <c r="AG298" i="8"/>
  <c r="AG295" i="8"/>
  <c r="AG290" i="8"/>
  <c r="AG287" i="8"/>
  <c r="AG282" i="8"/>
  <c r="AG279" i="8"/>
  <c r="AG274" i="8"/>
  <c r="AG271" i="8"/>
  <c r="AG266" i="8"/>
  <c r="AG248" i="8"/>
  <c r="AG228" i="8"/>
  <c r="AG216" i="8"/>
  <c r="AG192" i="8"/>
  <c r="AG176" i="8"/>
  <c r="AG166" i="8"/>
  <c r="AG164" i="8"/>
  <c r="AG149" i="8"/>
  <c r="AG118" i="8"/>
  <c r="AG86" i="8"/>
  <c r="AG54" i="8"/>
  <c r="AG22" i="8"/>
  <c r="AH235" i="8"/>
  <c r="AH187" i="8"/>
  <c r="AH159" i="8"/>
  <c r="AH139" i="8"/>
  <c r="AH119" i="8"/>
  <c r="AH95" i="8"/>
  <c r="AH75" i="8"/>
  <c r="AH55" i="8"/>
  <c r="AH31" i="8"/>
  <c r="AH11" i="8"/>
  <c r="AG337" i="8"/>
  <c r="AH337" i="8"/>
  <c r="AG329" i="8"/>
  <c r="AH329" i="8"/>
  <c r="AG321" i="8"/>
  <c r="AH321" i="8"/>
  <c r="AG313" i="8"/>
  <c r="AH313" i="8"/>
  <c r="AG305" i="8"/>
  <c r="AH305" i="8"/>
  <c r="AG297" i="8"/>
  <c r="AH297" i="8"/>
  <c r="AG289" i="8"/>
  <c r="AH289" i="8"/>
  <c r="AG281" i="8"/>
  <c r="AH281" i="8"/>
  <c r="AG273" i="8"/>
  <c r="AH273" i="8"/>
  <c r="AG265" i="8"/>
  <c r="AH265" i="8"/>
  <c r="AG257" i="8"/>
  <c r="AH257" i="8"/>
  <c r="AH234" i="8"/>
  <c r="AG234" i="8"/>
  <c r="AH202" i="8"/>
  <c r="AG202" i="8"/>
  <c r="AH186" i="8"/>
  <c r="AG186" i="8"/>
  <c r="AH170" i="8"/>
  <c r="AG170" i="8"/>
  <c r="AH161" i="8"/>
  <c r="AG161" i="8"/>
  <c r="AH152" i="8"/>
  <c r="AG152" i="8"/>
  <c r="AH122" i="8"/>
  <c r="AG122" i="8"/>
  <c r="AH90" i="8"/>
  <c r="AG90" i="8"/>
  <c r="AH58" i="8"/>
  <c r="AG58" i="8"/>
  <c r="AH26" i="8"/>
  <c r="AG26" i="8"/>
  <c r="AH413" i="8"/>
  <c r="AH405" i="8"/>
  <c r="AH397" i="8"/>
  <c r="AH389" i="8"/>
  <c r="AH381" i="8"/>
  <c r="AH373" i="8"/>
  <c r="AH365" i="8"/>
  <c r="AH357" i="8"/>
  <c r="AH349" i="8"/>
  <c r="AH243" i="8"/>
  <c r="AH227" i="8"/>
  <c r="AH211" i="8"/>
  <c r="AH163" i="8"/>
  <c r="AH147" i="8"/>
  <c r="AH131" i="8"/>
  <c r="AH115" i="8"/>
  <c r="AH99" i="8"/>
  <c r="AH83" i="8"/>
  <c r="AH67" i="8"/>
  <c r="AH51" i="8"/>
  <c r="AH35" i="8"/>
  <c r="AH19" i="8"/>
  <c r="AH3" i="8"/>
  <c r="AG2" i="8"/>
  <c r="AG408" i="8"/>
  <c r="AH408" i="8"/>
  <c r="AG400" i="8"/>
  <c r="AH400" i="8"/>
  <c r="AG392" i="8"/>
  <c r="AH392" i="8"/>
  <c r="AG384" i="8"/>
  <c r="AH384" i="8"/>
  <c r="AG376" i="8"/>
  <c r="AH376" i="8"/>
  <c r="AG368" i="8"/>
  <c r="AH368" i="8"/>
  <c r="AG360" i="8"/>
  <c r="AH360" i="8"/>
  <c r="AG352" i="8"/>
  <c r="AH352" i="8"/>
  <c r="AG344" i="8"/>
  <c r="AH344" i="8"/>
  <c r="AG336" i="8"/>
  <c r="AH336" i="8"/>
  <c r="AG328" i="8"/>
  <c r="AH328" i="8"/>
  <c r="AG320" i="8"/>
  <c r="AH320" i="8"/>
  <c r="AG312" i="8"/>
  <c r="AH312" i="8"/>
  <c r="AG304" i="8"/>
  <c r="AH304" i="8"/>
  <c r="AG296" i="8"/>
  <c r="AH296" i="8"/>
  <c r="AG288" i="8"/>
  <c r="AH288" i="8"/>
  <c r="AG280" i="8"/>
  <c r="AH280" i="8"/>
  <c r="AG272" i="8"/>
  <c r="AH272" i="8"/>
  <c r="AG264" i="8"/>
  <c r="AG256" i="8"/>
  <c r="AH242" i="8"/>
  <c r="AG242" i="8"/>
  <c r="AH210" i="8"/>
  <c r="AG210" i="8"/>
  <c r="AH198" i="8"/>
  <c r="AG198" i="8"/>
  <c r="AH182" i="8"/>
  <c r="AG182" i="8"/>
  <c r="AG169" i="8"/>
  <c r="AH169" i="8"/>
  <c r="AH160" i="8"/>
  <c r="AG160" i="8"/>
  <c r="AH146" i="8"/>
  <c r="AG146" i="8"/>
  <c r="AH114" i="8"/>
  <c r="AG114" i="8"/>
  <c r="AH82" i="8"/>
  <c r="AG82" i="8"/>
  <c r="AH50" i="8"/>
  <c r="AG50" i="8"/>
  <c r="AH18" i="8"/>
  <c r="AG18" i="8"/>
  <c r="AH255" i="8"/>
  <c r="AH191" i="8"/>
  <c r="AH175" i="8"/>
  <c r="AG341" i="8"/>
  <c r="AH341" i="8"/>
  <c r="AG333" i="8"/>
  <c r="AH333" i="8"/>
  <c r="AG325" i="8"/>
  <c r="AH325" i="8"/>
  <c r="AG317" i="8"/>
  <c r="AH317" i="8"/>
  <c r="AG309" i="8"/>
  <c r="AH309" i="8"/>
  <c r="AG301" i="8"/>
  <c r="AH301" i="8"/>
  <c r="AG293" i="8"/>
  <c r="AH293" i="8"/>
  <c r="AG285" i="8"/>
  <c r="AH285" i="8"/>
  <c r="AG277" i="8"/>
  <c r="AH277" i="8"/>
  <c r="AG269" i="8"/>
  <c r="AH269" i="8"/>
  <c r="AG261" i="8"/>
  <c r="AH261" i="8"/>
  <c r="AG253" i="8"/>
  <c r="AH253" i="8"/>
  <c r="AH250" i="8"/>
  <c r="AG250" i="8"/>
  <c r="AG241" i="8"/>
  <c r="AH241" i="8"/>
  <c r="AH218" i="8"/>
  <c r="AG218" i="8"/>
  <c r="AH194" i="8"/>
  <c r="AG194" i="8"/>
  <c r="AH178" i="8"/>
  <c r="AG178" i="8"/>
  <c r="AH168" i="8"/>
  <c r="AG168" i="8"/>
  <c r="AH154" i="8"/>
  <c r="AG154" i="8"/>
  <c r="AH145" i="8"/>
  <c r="AG145" i="8"/>
  <c r="AH138" i="8"/>
  <c r="AG138" i="8"/>
  <c r="AH106" i="8"/>
  <c r="AG106" i="8"/>
  <c r="AH74" i="8"/>
  <c r="AG74" i="8"/>
  <c r="AH42" i="8"/>
  <c r="AG42" i="8"/>
  <c r="AH10" i="8"/>
  <c r="AG10" i="8"/>
  <c r="AH409" i="8"/>
  <c r="AH401" i="8"/>
  <c r="AH393" i="8"/>
  <c r="AH385" i="8"/>
  <c r="AH377" i="8"/>
  <c r="AH369" i="8"/>
  <c r="AH361" i="8"/>
  <c r="AH353" i="8"/>
  <c r="AH345" i="8"/>
  <c r="AG412" i="8"/>
  <c r="AH412" i="8"/>
  <c r="AG404" i="8"/>
  <c r="AH404" i="8"/>
  <c r="AG396" i="8"/>
  <c r="AH396" i="8"/>
  <c r="AG388" i="8"/>
  <c r="AH388" i="8"/>
  <c r="AG380" i="8"/>
  <c r="AH380" i="8"/>
  <c r="AG372" i="8"/>
  <c r="AH372" i="8"/>
  <c r="AG364" i="8"/>
  <c r="AH364" i="8"/>
  <c r="AG356" i="8"/>
  <c r="AH356" i="8"/>
  <c r="AG348" i="8"/>
  <c r="AH348" i="8"/>
  <c r="AG340" i="8"/>
  <c r="AH340" i="8"/>
  <c r="AG332" i="8"/>
  <c r="AH332" i="8"/>
  <c r="AG324" i="8"/>
  <c r="AH324" i="8"/>
  <c r="AG316" i="8"/>
  <c r="AH316" i="8"/>
  <c r="AG308" i="8"/>
  <c r="AH308" i="8"/>
  <c r="AG300" i="8"/>
  <c r="AH300" i="8"/>
  <c r="AG292" i="8"/>
  <c r="AH292" i="8"/>
  <c r="AG284" i="8"/>
  <c r="AH284" i="8"/>
  <c r="AG276" i="8"/>
  <c r="AH276" i="8"/>
  <c r="AG268" i="8"/>
  <c r="AH268" i="8"/>
  <c r="AG263" i="8"/>
  <c r="AG260" i="8"/>
  <c r="AG252" i="8"/>
  <c r="AG249" i="8"/>
  <c r="AH249" i="8"/>
  <c r="AH226" i="8"/>
  <c r="AG226" i="8"/>
  <c r="AH190" i="8"/>
  <c r="AG190" i="8"/>
  <c r="AH174" i="8"/>
  <c r="AG174" i="8"/>
  <c r="AH162" i="8"/>
  <c r="AG162" i="8"/>
  <c r="AG153" i="8"/>
  <c r="AH153" i="8"/>
  <c r="AH144" i="8"/>
  <c r="AG144" i="8"/>
  <c r="AH130" i="8"/>
  <c r="AG130" i="8"/>
  <c r="AH98" i="8"/>
  <c r="AG98" i="8"/>
  <c r="AH66" i="8"/>
  <c r="AG66" i="8"/>
  <c r="AH34" i="8"/>
  <c r="AG34" i="8"/>
  <c r="AH199" i="8"/>
  <c r="AH183" i="8"/>
  <c r="AH233" i="8"/>
  <c r="AH225" i="8"/>
  <c r="AH217" i="8"/>
  <c r="AH209" i="8"/>
  <c r="AH201" i="8"/>
  <c r="AH193" i="8"/>
  <c r="AH185" i="8"/>
  <c r="AH177" i="8"/>
  <c r="AH245" i="8"/>
  <c r="AH237" i="8"/>
  <c r="AH229" i="8"/>
  <c r="AH221" i="8"/>
  <c r="AH213" i="8"/>
  <c r="AH205" i="8"/>
  <c r="AH197" i="8"/>
  <c r="AH189" i="8"/>
  <c r="AH181" i="8"/>
  <c r="AH173" i="8"/>
  <c r="AG53" i="8"/>
  <c r="AG37" i="8"/>
  <c r="AG21" i="8"/>
  <c r="AG137" i="8"/>
  <c r="AG121" i="8"/>
  <c r="AG105" i="8"/>
  <c r="AG89" i="8"/>
  <c r="AG73" i="8"/>
  <c r="AG57" i="8"/>
  <c r="AG41" i="8"/>
  <c r="AG25" i="8"/>
  <c r="AG9" i="8"/>
  <c r="AG262" i="8"/>
  <c r="AG254" i="8"/>
  <c r="AG246" i="8"/>
  <c r="AG238" i="8"/>
  <c r="AG230" i="8"/>
  <c r="AG222" i="8"/>
  <c r="AG214" i="8"/>
  <c r="AG206" i="8"/>
  <c r="AG141" i="8"/>
  <c r="AG125" i="8"/>
  <c r="AG109" i="8"/>
  <c r="AG93" i="8"/>
  <c r="AG77" i="8"/>
  <c r="AG61" i="8"/>
  <c r="AG45" i="8"/>
  <c r="AG29" i="8"/>
  <c r="AG13" i="8"/>
  <c r="AG133" i="8"/>
  <c r="AG117" i="8"/>
  <c r="AG101" i="8"/>
  <c r="AG85" i="8"/>
  <c r="AG69" i="8"/>
  <c r="AG5" i="8"/>
  <c r="AG129" i="8"/>
  <c r="AG113" i="8"/>
  <c r="AG97" i="8"/>
  <c r="AG81" i="8"/>
  <c r="AG65" i="8"/>
  <c r="AG49" i="8"/>
  <c r="AG33" i="8"/>
  <c r="AG17" i="8"/>
  <c r="AG140" i="8"/>
  <c r="AG136" i="8"/>
  <c r="AG132" i="8"/>
  <c r="AG128" i="8"/>
  <c r="AG124" i="8"/>
  <c r="AG120" i="8"/>
  <c r="AG116" i="8"/>
  <c r="AG112" i="8"/>
  <c r="AG108" i="8"/>
  <c r="AG104" i="8"/>
  <c r="AG100" i="8"/>
  <c r="AG96" i="8"/>
  <c r="AG92" i="8"/>
  <c r="AG88" i="8"/>
  <c r="AG84" i="8"/>
  <c r="AG80" i="8"/>
  <c r="AG76" i="8"/>
  <c r="AG72" i="8"/>
  <c r="AG68" i="8"/>
  <c r="AG64" i="8"/>
  <c r="AG60" i="8"/>
  <c r="AG56" i="8"/>
  <c r="AG52" i="8"/>
  <c r="AG48" i="8"/>
  <c r="AG44" i="8"/>
  <c r="AG40" i="8"/>
  <c r="AG36" i="8"/>
  <c r="AG32" i="8"/>
  <c r="AG28" i="8"/>
  <c r="AG24" i="8"/>
  <c r="AG20" i="8"/>
  <c r="AG16" i="8"/>
  <c r="AG12" i="8"/>
  <c r="AG8" i="8"/>
  <c r="AG4" i="8"/>
  <c r="Z236" i="8"/>
  <c r="Z324" i="8"/>
  <c r="Z220" i="8"/>
  <c r="Z43" i="8"/>
  <c r="Z82" i="8"/>
  <c r="Z66" i="8"/>
  <c r="Z18" i="8"/>
  <c r="Z204" i="8"/>
  <c r="Z107" i="8"/>
  <c r="AA324" i="8"/>
  <c r="Z314" i="8"/>
  <c r="Z294" i="8"/>
  <c r="Z286" i="8"/>
  <c r="Z258" i="8"/>
  <c r="Z242" i="8"/>
  <c r="Z226" i="8"/>
  <c r="Z162" i="8"/>
  <c r="Z146" i="8"/>
  <c r="Z130" i="8"/>
  <c r="Z114" i="8"/>
  <c r="Z98" i="8"/>
  <c r="Z155" i="8"/>
  <c r="Z147" i="8"/>
  <c r="Z131" i="8"/>
  <c r="Z123" i="8"/>
  <c r="Z91" i="8"/>
  <c r="Z27" i="8"/>
  <c r="Z11" i="8"/>
  <c r="Z188" i="8"/>
  <c r="Z75" i="8"/>
  <c r="AA194" i="8"/>
  <c r="AA410" i="8"/>
  <c r="Z410" i="8"/>
  <c r="AA406" i="8"/>
  <c r="Z406" i="8"/>
  <c r="AA398" i="8"/>
  <c r="Z398" i="8"/>
  <c r="AA394" i="8"/>
  <c r="Z394" i="8"/>
  <c r="AA386" i="8"/>
  <c r="Z386" i="8"/>
  <c r="AA382" i="8"/>
  <c r="Z382" i="8"/>
  <c r="AA378" i="8"/>
  <c r="Z378" i="8"/>
  <c r="AA374" i="8"/>
  <c r="Z374" i="8"/>
  <c r="AA413" i="8"/>
  <c r="Z413" i="8"/>
  <c r="AA409" i="8"/>
  <c r="Z409" i="8"/>
  <c r="AA405" i="8"/>
  <c r="Z405" i="8"/>
  <c r="AA401" i="8"/>
  <c r="Z401" i="8"/>
  <c r="AA397" i="8"/>
  <c r="Z397" i="8"/>
  <c r="AA393" i="8"/>
  <c r="Z393" i="8"/>
  <c r="AA389" i="8"/>
  <c r="Z389" i="8"/>
  <c r="AA385" i="8"/>
  <c r="Z385" i="8"/>
  <c r="AA381" i="8"/>
  <c r="Z381" i="8"/>
  <c r="AA377" i="8"/>
  <c r="Z377" i="8"/>
  <c r="AA373" i="8"/>
  <c r="Z373" i="8"/>
  <c r="AA369" i="8"/>
  <c r="Z369" i="8"/>
  <c r="AA365" i="8"/>
  <c r="Z365" i="8"/>
  <c r="AA361" i="8"/>
  <c r="Z361" i="8"/>
  <c r="AA357" i="8"/>
  <c r="Z357" i="8"/>
  <c r="AA353" i="8"/>
  <c r="Z353" i="8"/>
  <c r="AA349" i="8"/>
  <c r="Z349" i="8"/>
  <c r="AA345" i="8"/>
  <c r="Z345" i="8"/>
  <c r="AA341" i="8"/>
  <c r="Z341" i="8"/>
  <c r="AA337" i="8"/>
  <c r="Z337" i="8"/>
  <c r="AA333" i="8"/>
  <c r="Z333" i="8"/>
  <c r="AA329" i="8"/>
  <c r="Z329" i="8"/>
  <c r="AA325" i="8"/>
  <c r="Z325" i="8"/>
  <c r="AA321" i="8"/>
  <c r="Z321" i="8"/>
  <c r="AA317" i="8"/>
  <c r="Z317" i="8"/>
  <c r="AA313" i="8"/>
  <c r="Z313" i="8"/>
  <c r="AA309" i="8"/>
  <c r="Z309" i="8"/>
  <c r="AA305" i="8"/>
  <c r="Z305" i="8"/>
  <c r="AA301" i="8"/>
  <c r="Z301" i="8"/>
  <c r="AA297" i="8"/>
  <c r="Z297" i="8"/>
  <c r="AA293" i="8"/>
  <c r="Z293" i="8"/>
  <c r="AA289" i="8"/>
  <c r="Z289" i="8"/>
  <c r="AA285" i="8"/>
  <c r="Z285" i="8"/>
  <c r="AA281" i="8"/>
  <c r="Z281" i="8"/>
  <c r="AA277" i="8"/>
  <c r="Z277" i="8"/>
  <c r="AA273" i="8"/>
  <c r="Z273" i="8"/>
  <c r="AA269" i="8"/>
  <c r="Z269" i="8"/>
  <c r="AA265" i="8"/>
  <c r="Z265" i="8"/>
  <c r="AA261" i="8"/>
  <c r="Z261" i="8"/>
  <c r="AA257" i="8"/>
  <c r="Z257" i="8"/>
  <c r="AA253" i="8"/>
  <c r="Z253" i="8"/>
  <c r="AA249" i="8"/>
  <c r="Z249" i="8"/>
  <c r="AA245" i="8"/>
  <c r="Z245" i="8"/>
  <c r="AA241" i="8"/>
  <c r="Z241" i="8"/>
  <c r="AA237" i="8"/>
  <c r="Z237" i="8"/>
  <c r="AA233" i="8"/>
  <c r="Z233" i="8"/>
  <c r="AA229" i="8"/>
  <c r="Z229" i="8"/>
  <c r="AA225" i="8"/>
  <c r="Z225" i="8"/>
  <c r="AA221" i="8"/>
  <c r="Z221" i="8"/>
  <c r="AA217" i="8"/>
  <c r="Z217" i="8"/>
  <c r="AA213" i="8"/>
  <c r="Z213" i="8"/>
  <c r="AA209" i="8"/>
  <c r="Z209" i="8"/>
  <c r="AA205" i="8"/>
  <c r="Z205" i="8"/>
  <c r="AA201" i="8"/>
  <c r="Z201" i="8"/>
  <c r="AA197" i="8"/>
  <c r="Z197" i="8"/>
  <c r="AA193" i="8"/>
  <c r="Z193" i="8"/>
  <c r="AA189" i="8"/>
  <c r="Z189" i="8"/>
  <c r="AA185" i="8"/>
  <c r="Z185" i="8"/>
  <c r="AA181" i="8"/>
  <c r="Z181" i="8"/>
  <c r="AA177" i="8"/>
  <c r="Z177" i="8"/>
  <c r="AA173" i="8"/>
  <c r="Z173" i="8"/>
  <c r="AA169" i="8"/>
  <c r="Z169" i="8"/>
  <c r="AA165" i="8"/>
  <c r="Z165" i="8"/>
  <c r="AA161" i="8"/>
  <c r="Z161" i="8"/>
  <c r="AA157" i="8"/>
  <c r="Z157" i="8"/>
  <c r="AA153" i="8"/>
  <c r="Z153" i="8"/>
  <c r="AA149" i="8"/>
  <c r="Z149" i="8"/>
  <c r="AA145" i="8"/>
  <c r="Z145" i="8"/>
  <c r="AA141" i="8"/>
  <c r="Z141" i="8"/>
  <c r="AA137" i="8"/>
  <c r="Z137" i="8"/>
  <c r="AA133" i="8"/>
  <c r="Z133" i="8"/>
  <c r="AA129" i="8"/>
  <c r="Z129" i="8"/>
  <c r="AA125" i="8"/>
  <c r="Z125" i="8"/>
  <c r="AA121" i="8"/>
  <c r="Z121" i="8"/>
  <c r="AA117" i="8"/>
  <c r="Z117" i="8"/>
  <c r="AA113" i="8"/>
  <c r="Z113" i="8"/>
  <c r="AA109" i="8"/>
  <c r="Z109" i="8"/>
  <c r="AA105" i="8"/>
  <c r="Z105" i="8"/>
  <c r="AA101" i="8"/>
  <c r="Z101" i="8"/>
  <c r="AA97" i="8"/>
  <c r="Z97" i="8"/>
  <c r="AA93" i="8"/>
  <c r="Z93" i="8"/>
  <c r="AA89" i="8"/>
  <c r="Z89" i="8"/>
  <c r="AA85" i="8"/>
  <c r="Z85" i="8"/>
  <c r="AA81" i="8"/>
  <c r="Z81" i="8"/>
  <c r="AA77" i="8"/>
  <c r="Z77" i="8"/>
  <c r="AA414" i="8"/>
  <c r="Z414" i="8"/>
  <c r="AA402" i="8"/>
  <c r="Z402" i="8"/>
  <c r="AA390" i="8"/>
  <c r="Z390" i="8"/>
  <c r="AA415" i="8"/>
  <c r="Z415" i="8"/>
  <c r="AA411" i="8"/>
  <c r="Z411" i="8"/>
  <c r="AA407" i="8"/>
  <c r="Z407" i="8"/>
  <c r="AA403" i="8"/>
  <c r="Z403" i="8"/>
  <c r="AA399" i="8"/>
  <c r="Z399" i="8"/>
  <c r="AA395" i="8"/>
  <c r="Z395" i="8"/>
  <c r="AA391" i="8"/>
  <c r="Z391" i="8"/>
  <c r="AA387" i="8"/>
  <c r="Z387" i="8"/>
  <c r="AA383" i="8"/>
  <c r="Z383" i="8"/>
  <c r="AA379" i="8"/>
  <c r="Z379" i="8"/>
  <c r="AA375" i="8"/>
  <c r="Z375" i="8"/>
  <c r="AA371" i="8"/>
  <c r="Z371" i="8"/>
  <c r="AA367" i="8"/>
  <c r="Z367" i="8"/>
  <c r="AA363" i="8"/>
  <c r="Z363" i="8"/>
  <c r="AA359" i="8"/>
  <c r="Z359" i="8"/>
  <c r="AA355" i="8"/>
  <c r="Z355" i="8"/>
  <c r="AA351" i="8"/>
  <c r="Z351" i="8"/>
  <c r="AA347" i="8"/>
  <c r="Z347" i="8"/>
  <c r="AA343" i="8"/>
  <c r="Z343" i="8"/>
  <c r="AA339" i="8"/>
  <c r="Z339" i="8"/>
  <c r="AA335" i="8"/>
  <c r="Z335" i="8"/>
  <c r="AA331" i="8"/>
  <c r="Z331" i="8"/>
  <c r="AA327" i="8"/>
  <c r="Z327" i="8"/>
  <c r="AA323" i="8"/>
  <c r="Z323" i="8"/>
  <c r="Z319" i="8"/>
  <c r="AA319" i="8"/>
  <c r="AA315" i="8"/>
  <c r="Z315" i="8"/>
  <c r="AA311" i="8"/>
  <c r="Z311" i="8"/>
  <c r="AA307" i="8"/>
  <c r="Z307" i="8"/>
  <c r="AA303" i="8"/>
  <c r="Z303" i="8"/>
  <c r="AA299" i="8"/>
  <c r="Z299" i="8"/>
  <c r="AA295" i="8"/>
  <c r="Z295" i="8"/>
  <c r="AA291" i="8"/>
  <c r="Z291" i="8"/>
  <c r="AA287" i="8"/>
  <c r="Z287" i="8"/>
  <c r="AA283" i="8"/>
  <c r="Z283" i="8"/>
  <c r="AA279" i="8"/>
  <c r="Z279" i="8"/>
  <c r="AA275" i="8"/>
  <c r="Z275" i="8"/>
  <c r="AA271" i="8"/>
  <c r="Z271" i="8"/>
  <c r="AA267" i="8"/>
  <c r="Z267" i="8"/>
  <c r="AA263" i="8"/>
  <c r="Z263" i="8"/>
  <c r="AA259" i="8"/>
  <c r="Z259" i="8"/>
  <c r="AA255" i="8"/>
  <c r="Z255" i="8"/>
  <c r="AA251" i="8"/>
  <c r="Z251" i="8"/>
  <c r="AA247" i="8"/>
  <c r="Z247" i="8"/>
  <c r="AA243" i="8"/>
  <c r="Z243" i="8"/>
  <c r="AA239" i="8"/>
  <c r="Z239" i="8"/>
  <c r="AA235" i="8"/>
  <c r="Z235" i="8"/>
  <c r="AA231" i="8"/>
  <c r="Z231" i="8"/>
  <c r="AA227" i="8"/>
  <c r="Z227" i="8"/>
  <c r="AA223" i="8"/>
  <c r="Z223" i="8"/>
  <c r="AA219" i="8"/>
  <c r="Z219" i="8"/>
  <c r="AA215" i="8"/>
  <c r="Z215" i="8"/>
  <c r="AA211" i="8"/>
  <c r="Z211" i="8"/>
  <c r="AA207" i="8"/>
  <c r="Z207" i="8"/>
  <c r="AA203" i="8"/>
  <c r="Z203" i="8"/>
  <c r="AA199" i="8"/>
  <c r="Z199" i="8"/>
  <c r="AA195" i="8"/>
  <c r="Z195" i="8"/>
  <c r="AA191" i="8"/>
  <c r="Z191" i="8"/>
  <c r="AA187" i="8"/>
  <c r="Z187" i="8"/>
  <c r="AA183" i="8"/>
  <c r="Z183" i="8"/>
  <c r="AA179" i="8"/>
  <c r="Z179" i="8"/>
  <c r="AA175" i="8"/>
  <c r="Z175" i="8"/>
  <c r="AA171" i="8"/>
  <c r="Z171" i="8"/>
  <c r="AA73" i="8"/>
  <c r="Z73" i="8"/>
  <c r="AA69" i="8"/>
  <c r="Z69" i="8"/>
  <c r="AA65" i="8"/>
  <c r="Z65" i="8"/>
  <c r="AA61" i="8"/>
  <c r="Z61" i="8"/>
  <c r="AA57" i="8"/>
  <c r="Z57" i="8"/>
  <c r="AA53" i="8"/>
  <c r="Z53" i="8"/>
  <c r="AA49" i="8"/>
  <c r="Z49" i="8"/>
  <c r="AA45" i="8"/>
  <c r="Z45" i="8"/>
  <c r="AA41" i="8"/>
  <c r="Z41" i="8"/>
  <c r="AA37" i="8"/>
  <c r="Z37" i="8"/>
  <c r="AA33" i="8"/>
  <c r="Z33" i="8"/>
  <c r="AA29" i="8"/>
  <c r="Z29" i="8"/>
  <c r="AA25" i="8"/>
  <c r="Z25" i="8"/>
  <c r="AA21" i="8"/>
  <c r="Z21" i="8"/>
  <c r="AA17" i="8"/>
  <c r="Z17" i="8"/>
  <c r="AA13" i="8"/>
  <c r="Z13" i="8"/>
  <c r="AA9" i="8"/>
  <c r="Z9" i="8"/>
  <c r="AA5" i="8"/>
  <c r="Z5" i="8"/>
  <c r="Z167" i="8"/>
  <c r="AA302" i="8"/>
  <c r="AA258" i="8"/>
  <c r="AA156" i="8"/>
  <c r="Z156" i="8"/>
  <c r="AA152" i="8"/>
  <c r="Z152" i="8"/>
  <c r="AA148" i="8"/>
  <c r="Z148" i="8"/>
  <c r="AA144" i="8"/>
  <c r="Z144" i="8"/>
  <c r="AA140" i="8"/>
  <c r="Z140" i="8"/>
  <c r="AA136" i="8"/>
  <c r="Z136" i="8"/>
  <c r="AA132" i="8"/>
  <c r="Z132" i="8"/>
  <c r="AA128" i="8"/>
  <c r="Z128" i="8"/>
  <c r="AA124" i="8"/>
  <c r="Z124" i="8"/>
  <c r="AA120" i="8"/>
  <c r="Z120" i="8"/>
  <c r="AA116" i="8"/>
  <c r="Z116" i="8"/>
  <c r="AA112" i="8"/>
  <c r="Z112" i="8"/>
  <c r="AA108" i="8"/>
  <c r="Z108" i="8"/>
  <c r="AA104" i="8"/>
  <c r="Z104" i="8"/>
  <c r="AA100" i="8"/>
  <c r="Z100" i="8"/>
  <c r="AA96" i="8"/>
  <c r="Z96" i="8"/>
  <c r="AA92" i="8"/>
  <c r="Z92" i="8"/>
  <c r="AA88" i="8"/>
  <c r="Z88" i="8"/>
  <c r="AA84" i="8"/>
  <c r="Z84" i="8"/>
  <c r="AA80" i="8"/>
  <c r="Z80" i="8"/>
  <c r="AA76" i="8"/>
  <c r="Z76" i="8"/>
  <c r="AA72" i="8"/>
  <c r="Z72" i="8"/>
  <c r="AA68" i="8"/>
  <c r="Z68" i="8"/>
  <c r="AA64" i="8"/>
  <c r="Z64" i="8"/>
  <c r="AA60" i="8"/>
  <c r="Z60" i="8"/>
  <c r="AA56" i="8"/>
  <c r="Z56" i="8"/>
  <c r="AA52" i="8"/>
  <c r="Z52" i="8"/>
  <c r="AA48" i="8"/>
  <c r="Z48" i="8"/>
  <c r="AA44" i="8"/>
  <c r="Z44" i="8"/>
  <c r="AA40" i="8"/>
  <c r="Z40" i="8"/>
  <c r="AA36" i="8"/>
  <c r="Z36" i="8"/>
  <c r="AA32" i="8"/>
  <c r="Z32" i="8"/>
  <c r="AA28" i="8"/>
  <c r="Z28" i="8"/>
  <c r="AA24" i="8"/>
  <c r="Z24" i="8"/>
  <c r="AA20" i="8"/>
  <c r="Z20" i="8"/>
  <c r="AA16" i="8"/>
  <c r="Z16" i="8"/>
  <c r="AA12" i="8"/>
  <c r="Z12" i="8"/>
  <c r="AA8" i="8"/>
  <c r="Z8" i="8"/>
  <c r="AA4" i="8"/>
  <c r="Z4" i="8"/>
  <c r="Z2" i="8"/>
  <c r="Z412" i="8"/>
  <c r="Z408" i="8"/>
  <c r="Z404" i="8"/>
  <c r="Z400" i="8"/>
  <c r="Z396" i="8"/>
  <c r="Z392" i="8"/>
  <c r="Z388" i="8"/>
  <c r="Z384" i="8"/>
  <c r="Z380" i="8"/>
  <c r="Z376" i="8"/>
  <c r="Z372" i="8"/>
  <c r="Z368" i="8"/>
  <c r="Z364" i="8"/>
  <c r="Z360" i="8"/>
  <c r="Z356" i="8"/>
  <c r="Z352" i="8"/>
  <c r="Z348" i="8"/>
  <c r="Z344" i="8"/>
  <c r="Z340" i="8"/>
  <c r="Z336" i="8"/>
  <c r="Z332" i="8"/>
  <c r="Z328" i="8"/>
  <c r="Z320" i="8"/>
  <c r="Z316" i="8"/>
  <c r="Z312" i="8"/>
  <c r="Z308" i="8"/>
  <c r="Z304" i="8"/>
  <c r="Z300" i="8"/>
  <c r="Z296" i="8"/>
  <c r="Z292" i="8"/>
  <c r="Z288" i="8"/>
  <c r="Z284" i="8"/>
  <c r="Z280" i="8"/>
  <c r="Z276" i="8"/>
  <c r="Z272" i="8"/>
  <c r="Z268" i="8"/>
  <c r="Z264" i="8"/>
  <c r="Z260" i="8"/>
  <c r="Z256" i="8"/>
  <c r="Z252" i="8"/>
  <c r="Z248" i="8"/>
  <c r="Z244" i="8"/>
  <c r="Z240" i="8"/>
  <c r="Z224" i="8"/>
  <c r="Z208" i="8"/>
  <c r="Z192" i="8"/>
  <c r="Z176" i="8"/>
  <c r="Z160" i="8"/>
  <c r="Z119" i="8"/>
  <c r="Z103" i="8"/>
  <c r="Z87" i="8"/>
  <c r="Z71" i="8"/>
  <c r="Z55" i="8"/>
  <c r="Z39" i="8"/>
  <c r="Z23" i="8"/>
  <c r="Z7" i="8"/>
  <c r="AA294" i="8"/>
  <c r="AA242" i="8"/>
  <c r="AA178" i="8"/>
  <c r="AA114" i="8"/>
  <c r="AA50" i="8"/>
  <c r="Z228" i="8"/>
  <c r="Z212" i="8"/>
  <c r="Z196" i="8"/>
  <c r="Z180" i="8"/>
  <c r="Z164" i="8"/>
  <c r="Z159" i="8"/>
  <c r="Z151" i="8"/>
  <c r="Z143" i="8"/>
  <c r="Z135" i="8"/>
  <c r="Z127" i="8"/>
  <c r="Z115" i="8"/>
  <c r="Z99" i="8"/>
  <c r="Z83" i="8"/>
  <c r="Z67" i="8"/>
  <c r="Z51" i="8"/>
  <c r="Z35" i="8"/>
  <c r="Z19" i="8"/>
  <c r="Z3" i="8"/>
  <c r="AA314" i="8"/>
  <c r="AA286" i="8"/>
  <c r="AA226" i="8"/>
  <c r="AA162" i="8"/>
  <c r="AA98" i="8"/>
  <c r="AA34" i="8"/>
  <c r="AA238" i="8"/>
  <c r="Z238" i="8"/>
  <c r="AA234" i="8"/>
  <c r="Z234" i="8"/>
  <c r="AA230" i="8"/>
  <c r="Z230" i="8"/>
  <c r="AA222" i="8"/>
  <c r="Z222" i="8"/>
  <c r="AA218" i="8"/>
  <c r="Z218" i="8"/>
  <c r="AA214" i="8"/>
  <c r="Z214" i="8"/>
  <c r="AA206" i="8"/>
  <c r="Z206" i="8"/>
  <c r="AA202" i="8"/>
  <c r="Z202" i="8"/>
  <c r="AA198" i="8"/>
  <c r="Z198" i="8"/>
  <c r="AA190" i="8"/>
  <c r="Z190" i="8"/>
  <c r="AA186" i="8"/>
  <c r="Z186" i="8"/>
  <c r="AA182" i="8"/>
  <c r="Z182" i="8"/>
  <c r="AA174" i="8"/>
  <c r="Z174" i="8"/>
  <c r="AA170" i="8"/>
  <c r="Z170" i="8"/>
  <c r="AA166" i="8"/>
  <c r="Z166" i="8"/>
  <c r="AA158" i="8"/>
  <c r="Z158" i="8"/>
  <c r="AA154" i="8"/>
  <c r="Z154" i="8"/>
  <c r="AA150" i="8"/>
  <c r="Z150" i="8"/>
  <c r="AA142" i="8"/>
  <c r="Z142" i="8"/>
  <c r="AA138" i="8"/>
  <c r="Z138" i="8"/>
  <c r="AA134" i="8"/>
  <c r="Z134" i="8"/>
  <c r="AA126" i="8"/>
  <c r="Z126" i="8"/>
  <c r="AA122" i="8"/>
  <c r="Z122" i="8"/>
  <c r="AA118" i="8"/>
  <c r="Z118" i="8"/>
  <c r="AA110" i="8"/>
  <c r="Z110" i="8"/>
  <c r="AA106" i="8"/>
  <c r="Z106" i="8"/>
  <c r="AA102" i="8"/>
  <c r="Z102" i="8"/>
  <c r="AA94" i="8"/>
  <c r="Z94" i="8"/>
  <c r="AA90" i="8"/>
  <c r="Z90" i="8"/>
  <c r="AA86" i="8"/>
  <c r="Z86" i="8"/>
  <c r="AA78" i="8"/>
  <c r="Z78" i="8"/>
  <c r="AA74" i="8"/>
  <c r="Z74" i="8"/>
  <c r="AA70" i="8"/>
  <c r="Z70" i="8"/>
  <c r="AA62" i="8"/>
  <c r="Z62" i="8"/>
  <c r="AA58" i="8"/>
  <c r="Z58" i="8"/>
  <c r="AA54" i="8"/>
  <c r="Z54" i="8"/>
  <c r="AA46" i="8"/>
  <c r="Z46" i="8"/>
  <c r="AA42" i="8"/>
  <c r="Z42" i="8"/>
  <c r="AA38" i="8"/>
  <c r="Z38" i="8"/>
  <c r="AA30" i="8"/>
  <c r="Z30" i="8"/>
  <c r="AA26" i="8"/>
  <c r="Z26" i="8"/>
  <c r="AA22" i="8"/>
  <c r="Z22" i="8"/>
  <c r="AA14" i="8"/>
  <c r="Z14" i="8"/>
  <c r="AA10" i="8"/>
  <c r="Z10" i="8"/>
  <c r="AA6" i="8"/>
  <c r="Z6" i="8"/>
  <c r="Z370" i="8"/>
  <c r="Z366" i="8"/>
  <c r="Z362" i="8"/>
  <c r="Z358" i="8"/>
  <c r="Z354" i="8"/>
  <c r="Z350" i="8"/>
  <c r="Z346" i="8"/>
  <c r="Z342" i="8"/>
  <c r="Z338" i="8"/>
  <c r="Z334" i="8"/>
  <c r="Z330" i="8"/>
  <c r="Z326" i="8"/>
  <c r="Z322" i="8"/>
  <c r="Z318" i="8"/>
  <c r="Z310" i="8"/>
  <c r="Z306" i="8"/>
  <c r="Z298" i="8"/>
  <c r="Z290" i="8"/>
  <c r="Z282" i="8"/>
  <c r="Z278" i="8"/>
  <c r="Z274" i="8"/>
  <c r="Z270" i="8"/>
  <c r="Z266" i="8"/>
  <c r="Z262" i="8"/>
  <c r="Z254" i="8"/>
  <c r="Z250" i="8"/>
  <c r="Z246" i="8"/>
  <c r="Z232" i="8"/>
  <c r="Z216" i="8"/>
  <c r="Z200" i="8"/>
  <c r="Z184" i="8"/>
  <c r="Z168" i="8"/>
  <c r="Z163" i="8"/>
  <c r="Z111" i="8"/>
  <c r="Z95" i="8"/>
  <c r="Z79" i="8"/>
  <c r="Z63" i="8"/>
  <c r="Z47" i="8"/>
  <c r="Z31" i="8"/>
  <c r="Z15" i="8"/>
  <c r="AA210" i="8"/>
  <c r="AA146" i="8"/>
  <c r="AA82" i="8"/>
  <c r="AA18" i="8"/>
  <c r="E419" i="26" l="1"/>
  <c r="E418" i="26"/>
  <c r="G418" i="26"/>
  <c r="G419" i="26"/>
  <c r="I423" i="26" s="1"/>
  <c r="A2" i="16"/>
  <c r="AH8" i="16" s="1"/>
  <c r="G423" i="26" l="1"/>
  <c r="H423" i="26"/>
  <c r="D8" i="16"/>
  <c r="H8" i="16"/>
  <c r="M8" i="16"/>
  <c r="Q8" i="16"/>
  <c r="U8" i="16"/>
  <c r="Y8" i="16"/>
  <c r="AC8" i="16"/>
  <c r="A8" i="16"/>
  <c r="E8" i="16"/>
  <c r="J8" i="16"/>
  <c r="N8" i="16"/>
  <c r="R8" i="16"/>
  <c r="V8" i="16"/>
  <c r="Z8" i="16"/>
  <c r="I8" i="16"/>
  <c r="B8" i="16"/>
  <c r="F8" i="16"/>
  <c r="K8" i="16"/>
  <c r="O8" i="16"/>
  <c r="S8" i="16"/>
  <c r="W8" i="16"/>
  <c r="AA8" i="16"/>
  <c r="AD8" i="16"/>
  <c r="C8" i="16"/>
  <c r="G8" i="16"/>
  <c r="L8" i="16"/>
  <c r="P8" i="16"/>
  <c r="T8" i="16"/>
  <c r="X8" i="16"/>
  <c r="AB8" i="16"/>
  <c r="AE8" i="16"/>
  <c r="I17" i="16" s="1"/>
  <c r="J17" i="16" s="1"/>
  <c r="K17" i="16" s="1"/>
  <c r="D2" i="16"/>
  <c r="A17" i="16"/>
  <c r="B17" i="16" s="1"/>
  <c r="G17" i="16"/>
  <c r="F17" i="16"/>
  <c r="E17" i="16"/>
  <c r="A26" i="16" l="1"/>
  <c r="B26" i="16"/>
  <c r="G26" i="16"/>
  <c r="AK8" i="16"/>
  <c r="S26" i="16" s="1"/>
  <c r="Q26" i="16"/>
  <c r="N26" i="16"/>
  <c r="U26" i="16"/>
  <c r="I26" i="16"/>
  <c r="K26" i="16"/>
  <c r="C26" i="16"/>
  <c r="O26" i="16"/>
  <c r="J26" i="16"/>
  <c r="P26" i="16"/>
  <c r="D26" i="16"/>
  <c r="L26" i="16"/>
  <c r="T26" i="16"/>
  <c r="H26" i="16"/>
  <c r="F26" i="16"/>
  <c r="R26" i="16"/>
  <c r="E26" i="16" l="1"/>
  <c r="M26" i="16"/>
  <c r="P29" i="16"/>
  <c r="B37" i="16" s="1"/>
  <c r="G29" i="16"/>
  <c r="B34" i="16" s="1"/>
  <c r="C77" i="21"/>
  <c r="G28" i="21" s="1"/>
  <c r="F3" i="15"/>
  <c r="F4" i="15"/>
  <c r="F5"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263" i="15"/>
  <c r="F264" i="15"/>
  <c r="F265" i="15"/>
  <c r="F266" i="15"/>
  <c r="F267" i="15"/>
  <c r="F268" i="15"/>
  <c r="F269" i="15"/>
  <c r="F270" i="15"/>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F337" i="15"/>
  <c r="F338" i="15"/>
  <c r="F339" i="15"/>
  <c r="F340" i="15"/>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F394" i="15"/>
  <c r="F395" i="15"/>
  <c r="F396" i="15"/>
  <c r="F397" i="15"/>
  <c r="F398" i="15"/>
  <c r="F399" i="15"/>
  <c r="F400" i="15"/>
  <c r="F401" i="15"/>
  <c r="F402" i="15"/>
  <c r="F403" i="15"/>
  <c r="F404" i="15"/>
  <c r="F405" i="15"/>
  <c r="F406" i="15"/>
  <c r="F407" i="15"/>
  <c r="F408" i="15"/>
  <c r="F409" i="15"/>
  <c r="F2" i="15"/>
  <c r="G3" i="15"/>
  <c r="G4"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G186" i="15"/>
  <c r="G187" i="15"/>
  <c r="G188" i="15"/>
  <c r="G189" i="15"/>
  <c r="G190" i="15"/>
  <c r="G191" i="15"/>
  <c r="G192" i="15"/>
  <c r="G193" i="15"/>
  <c r="G194" i="15"/>
  <c r="G195" i="15"/>
  <c r="G196" i="15"/>
  <c r="G197" i="15"/>
  <c r="G198" i="15"/>
  <c r="G199" i="15"/>
  <c r="G200" i="15"/>
  <c r="G201" i="15"/>
  <c r="G202" i="15"/>
  <c r="G203" i="15"/>
  <c r="G204" i="15"/>
  <c r="G205" i="15"/>
  <c r="G206" i="15"/>
  <c r="G207" i="15"/>
  <c r="G208" i="15"/>
  <c r="G209" i="15"/>
  <c r="G210" i="15"/>
  <c r="G211" i="15"/>
  <c r="G212" i="15"/>
  <c r="G213" i="15"/>
  <c r="G214" i="15"/>
  <c r="G215" i="15"/>
  <c r="G216" i="15"/>
  <c r="G217" i="15"/>
  <c r="G218" i="15"/>
  <c r="G219" i="15"/>
  <c r="G220" i="15"/>
  <c r="G221" i="15"/>
  <c r="G222" i="15"/>
  <c r="G223" i="15"/>
  <c r="G224" i="15"/>
  <c r="G225" i="15"/>
  <c r="G226" i="15"/>
  <c r="G227" i="15"/>
  <c r="G228" i="15"/>
  <c r="G229" i="15"/>
  <c r="G230" i="15"/>
  <c r="G231" i="15"/>
  <c r="G232" i="15"/>
  <c r="G233" i="15"/>
  <c r="G234" i="15"/>
  <c r="G235" i="15"/>
  <c r="G236" i="15"/>
  <c r="G237" i="15"/>
  <c r="G238" i="15"/>
  <c r="G239" i="15"/>
  <c r="G240" i="15"/>
  <c r="G241" i="15"/>
  <c r="G242" i="15"/>
  <c r="G243" i="15"/>
  <c r="G244" i="15"/>
  <c r="G245" i="15"/>
  <c r="G246" i="15"/>
  <c r="G247" i="15"/>
  <c r="G248" i="15"/>
  <c r="G249" i="15"/>
  <c r="G250" i="15"/>
  <c r="G251" i="15"/>
  <c r="G252" i="15"/>
  <c r="G253" i="15"/>
  <c r="G254" i="15"/>
  <c r="G255" i="15"/>
  <c r="G256" i="15"/>
  <c r="G257" i="15"/>
  <c r="G258" i="15"/>
  <c r="G259" i="15"/>
  <c r="G260" i="15"/>
  <c r="G261" i="15"/>
  <c r="G262" i="15"/>
  <c r="G263" i="15"/>
  <c r="G264" i="15"/>
  <c r="G265" i="15"/>
  <c r="G266" i="15"/>
  <c r="G267" i="15"/>
  <c r="G268" i="15"/>
  <c r="G269" i="15"/>
  <c r="G270" i="15"/>
  <c r="G271" i="15"/>
  <c r="G272" i="15"/>
  <c r="G273" i="15"/>
  <c r="G274" i="15"/>
  <c r="G275" i="15"/>
  <c r="G276" i="15"/>
  <c r="G277" i="15"/>
  <c r="G278" i="15"/>
  <c r="G279" i="15"/>
  <c r="G280" i="15"/>
  <c r="G281" i="15"/>
  <c r="G282" i="15"/>
  <c r="G283" i="15"/>
  <c r="G284" i="15"/>
  <c r="G285" i="15"/>
  <c r="G286" i="15"/>
  <c r="G287" i="15"/>
  <c r="G288" i="15"/>
  <c r="G289" i="15"/>
  <c r="G290" i="15"/>
  <c r="G291" i="15"/>
  <c r="G292" i="15"/>
  <c r="G293" i="15"/>
  <c r="G294" i="15"/>
  <c r="G295" i="15"/>
  <c r="G296" i="15"/>
  <c r="G297" i="15"/>
  <c r="G298" i="15"/>
  <c r="G299" i="15"/>
  <c r="G300" i="15"/>
  <c r="G301" i="15"/>
  <c r="G302" i="15"/>
  <c r="G303" i="15"/>
  <c r="G304" i="15"/>
  <c r="G305" i="15"/>
  <c r="G306" i="15"/>
  <c r="G307" i="15"/>
  <c r="G308" i="15"/>
  <c r="G309" i="15"/>
  <c r="G310" i="15"/>
  <c r="G311" i="15"/>
  <c r="G312" i="15"/>
  <c r="G313" i="15"/>
  <c r="G314" i="15"/>
  <c r="G315" i="15"/>
  <c r="G316" i="15"/>
  <c r="G317" i="15"/>
  <c r="G318" i="15"/>
  <c r="G319" i="15"/>
  <c r="G320" i="15"/>
  <c r="G321" i="15"/>
  <c r="G322" i="15"/>
  <c r="G323" i="15"/>
  <c r="G324" i="15"/>
  <c r="G325" i="15"/>
  <c r="G326" i="15"/>
  <c r="G327" i="15"/>
  <c r="G328" i="15"/>
  <c r="G329" i="15"/>
  <c r="G330" i="15"/>
  <c r="G331" i="15"/>
  <c r="G332" i="15"/>
  <c r="G333" i="15"/>
  <c r="G334" i="15"/>
  <c r="G335" i="15"/>
  <c r="G336" i="15"/>
  <c r="G337" i="15"/>
  <c r="G338" i="15"/>
  <c r="G339" i="15"/>
  <c r="G340" i="15"/>
  <c r="G341" i="15"/>
  <c r="G342" i="15"/>
  <c r="G343" i="15"/>
  <c r="G344" i="15"/>
  <c r="G345" i="15"/>
  <c r="G346" i="15"/>
  <c r="G347" i="15"/>
  <c r="G348" i="15"/>
  <c r="G349" i="15"/>
  <c r="G350" i="15"/>
  <c r="G351" i="15"/>
  <c r="G352" i="15"/>
  <c r="G353" i="15"/>
  <c r="G354" i="15"/>
  <c r="G355" i="15"/>
  <c r="G356" i="15"/>
  <c r="G357" i="15"/>
  <c r="G358" i="15"/>
  <c r="G359" i="15"/>
  <c r="G360" i="15"/>
  <c r="G361" i="15"/>
  <c r="G362" i="15"/>
  <c r="G363" i="15"/>
  <c r="G364" i="15"/>
  <c r="G365" i="15"/>
  <c r="G366" i="15"/>
  <c r="G367" i="15"/>
  <c r="G368" i="15"/>
  <c r="G369" i="15"/>
  <c r="G370" i="15"/>
  <c r="G371" i="15"/>
  <c r="G372" i="15"/>
  <c r="G373" i="15"/>
  <c r="G374" i="15"/>
  <c r="G375" i="15"/>
  <c r="G376" i="15"/>
  <c r="G377" i="15"/>
  <c r="G378" i="15"/>
  <c r="G379" i="15"/>
  <c r="G380" i="15"/>
  <c r="G381" i="15"/>
  <c r="G382" i="15"/>
  <c r="G383" i="15"/>
  <c r="G384" i="15"/>
  <c r="G385" i="15"/>
  <c r="G386" i="15"/>
  <c r="G387" i="15"/>
  <c r="G388" i="15"/>
  <c r="G389" i="15"/>
  <c r="G390" i="15"/>
  <c r="G391" i="15"/>
  <c r="G392" i="15"/>
  <c r="G393" i="15"/>
  <c r="G394" i="15"/>
  <c r="G395" i="15"/>
  <c r="G396" i="15"/>
  <c r="G397" i="15"/>
  <c r="G398" i="15"/>
  <c r="G399" i="15"/>
  <c r="G400" i="15"/>
  <c r="G401" i="15"/>
  <c r="G402" i="15"/>
  <c r="G403" i="15"/>
  <c r="G404" i="15"/>
  <c r="G405" i="15"/>
  <c r="G406" i="15"/>
  <c r="G407" i="15"/>
  <c r="G408" i="15"/>
  <c r="G409" i="15"/>
  <c r="G2" i="15"/>
  <c r="J3" i="15"/>
  <c r="J4" i="15"/>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C8" i="21" s="1"/>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J201"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33" i="15"/>
  <c r="J234" i="15"/>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1" i="15"/>
  <c r="J332" i="15"/>
  <c r="J333" i="15"/>
  <c r="J334" i="15"/>
  <c r="J335" i="15"/>
  <c r="J336"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68" i="15"/>
  <c r="J369" i="15"/>
  <c r="J370" i="15"/>
  <c r="J371" i="15"/>
  <c r="J372" i="15"/>
  <c r="J373" i="15"/>
  <c r="J374" i="15"/>
  <c r="J375" i="15"/>
  <c r="J376" i="15"/>
  <c r="J377" i="15"/>
  <c r="J378" i="15"/>
  <c r="J379" i="15"/>
  <c r="J380" i="15"/>
  <c r="J381"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2" i="15"/>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44" i="10"/>
  <c r="P443" i="10"/>
  <c r="P442" i="10"/>
  <c r="P441" i="10"/>
  <c r="P440" i="10"/>
  <c r="P439" i="10"/>
  <c r="P438" i="10"/>
  <c r="P437" i="10"/>
  <c r="P436" i="10"/>
  <c r="P435" i="10"/>
  <c r="P434" i="10"/>
  <c r="P433" i="10"/>
  <c r="P432" i="10"/>
  <c r="P431" i="10"/>
  <c r="P430" i="10"/>
  <c r="P429" i="10"/>
  <c r="P428" i="10"/>
  <c r="P427" i="10"/>
  <c r="P426" i="10"/>
  <c r="P425" i="10"/>
  <c r="P424" i="10"/>
  <c r="P423" i="10"/>
  <c r="P422" i="10"/>
  <c r="P421" i="10"/>
  <c r="P420" i="10"/>
  <c r="P419" i="10"/>
  <c r="P418" i="10"/>
  <c r="P417" i="10"/>
  <c r="P416" i="10"/>
  <c r="P415" i="10"/>
  <c r="P414" i="10"/>
  <c r="P413" i="10"/>
  <c r="P412" i="10"/>
  <c r="P411" i="10"/>
  <c r="C4" i="10"/>
  <c r="D4" i="10"/>
  <c r="E4" i="10"/>
  <c r="F4" i="10"/>
  <c r="G4" i="10"/>
  <c r="H4" i="10"/>
  <c r="P4" i="10" s="1"/>
  <c r="D41" i="14" s="1"/>
  <c r="C5" i="10"/>
  <c r="D5" i="10"/>
  <c r="E5" i="10"/>
  <c r="F5" i="10"/>
  <c r="G5" i="10"/>
  <c r="H5" i="10"/>
  <c r="P5" i="10" s="1"/>
  <c r="D77" i="14" s="1"/>
  <c r="C6" i="10"/>
  <c r="D6" i="10"/>
  <c r="E6" i="10"/>
  <c r="F6" i="10"/>
  <c r="G6" i="10"/>
  <c r="H6" i="10"/>
  <c r="P6" i="10" s="1"/>
  <c r="D83" i="14" s="1"/>
  <c r="C7" i="10"/>
  <c r="D7" i="10"/>
  <c r="E7" i="10"/>
  <c r="F7" i="10"/>
  <c r="G7" i="10"/>
  <c r="H7" i="10"/>
  <c r="P7" i="10" s="1"/>
  <c r="D111" i="14" s="1"/>
  <c r="C8" i="10"/>
  <c r="D8" i="10"/>
  <c r="E8" i="10"/>
  <c r="F8" i="10"/>
  <c r="G8" i="10"/>
  <c r="H8" i="10"/>
  <c r="P8" i="10" s="1"/>
  <c r="D203" i="14" s="1"/>
  <c r="C9" i="10"/>
  <c r="D9" i="10"/>
  <c r="E9" i="10"/>
  <c r="F9" i="10"/>
  <c r="G9" i="10"/>
  <c r="H9" i="10"/>
  <c r="P9" i="10" s="1"/>
  <c r="D243" i="14" s="1"/>
  <c r="C10" i="10"/>
  <c r="D10" i="10"/>
  <c r="E10" i="10"/>
  <c r="F10" i="10"/>
  <c r="G10" i="10"/>
  <c r="H10" i="10"/>
  <c r="P10" i="10" s="1"/>
  <c r="D256" i="14" s="1"/>
  <c r="C11" i="10"/>
  <c r="D11" i="10"/>
  <c r="E11" i="10"/>
  <c r="F11" i="10"/>
  <c r="G11" i="10"/>
  <c r="H11" i="10"/>
  <c r="P11" i="10" s="1"/>
  <c r="D144" i="14" s="1"/>
  <c r="C12" i="10"/>
  <c r="D12" i="10"/>
  <c r="E12" i="10"/>
  <c r="F12" i="10"/>
  <c r="G12" i="10"/>
  <c r="H12" i="10"/>
  <c r="P12" i="10" s="1"/>
  <c r="D153" i="14" s="1"/>
  <c r="C13" i="10"/>
  <c r="D13" i="10"/>
  <c r="E13" i="10"/>
  <c r="F13" i="10"/>
  <c r="G13" i="10"/>
  <c r="H13" i="10"/>
  <c r="P13" i="10" s="1"/>
  <c r="D244" i="14" s="1"/>
  <c r="C14" i="10"/>
  <c r="D14" i="10"/>
  <c r="E14" i="10"/>
  <c r="F14" i="10"/>
  <c r="G14" i="10"/>
  <c r="H14" i="10"/>
  <c r="P14" i="10" s="1"/>
  <c r="D309" i="14" s="1"/>
  <c r="C15" i="10"/>
  <c r="D15" i="10"/>
  <c r="E15" i="10"/>
  <c r="F15" i="10"/>
  <c r="G15" i="10"/>
  <c r="H15" i="10"/>
  <c r="P15" i="10" s="1"/>
  <c r="D6" i="14" s="1"/>
  <c r="C16" i="10"/>
  <c r="D16" i="10"/>
  <c r="E16" i="10"/>
  <c r="F16" i="10"/>
  <c r="G16" i="10"/>
  <c r="H16" i="10"/>
  <c r="P16" i="10" s="1"/>
  <c r="D7" i="14" s="1"/>
  <c r="C17" i="10"/>
  <c r="D17" i="10"/>
  <c r="E17" i="10"/>
  <c r="F17" i="10"/>
  <c r="G17" i="10"/>
  <c r="H17" i="10"/>
  <c r="P17" i="10" s="1"/>
  <c r="D218" i="14" s="1"/>
  <c r="C18" i="10"/>
  <c r="D18" i="10"/>
  <c r="E18" i="10"/>
  <c r="F18" i="10"/>
  <c r="G18" i="10"/>
  <c r="H18" i="10"/>
  <c r="P18" i="10" s="1"/>
  <c r="D381" i="14" s="1"/>
  <c r="C19" i="10"/>
  <c r="D19" i="10"/>
  <c r="E19" i="10"/>
  <c r="F19" i="10"/>
  <c r="G19" i="10"/>
  <c r="H19" i="10"/>
  <c r="P19" i="10" s="1"/>
  <c r="D9" i="14" s="1"/>
  <c r="C20" i="10"/>
  <c r="D20" i="10"/>
  <c r="E20" i="10"/>
  <c r="F20" i="10"/>
  <c r="G20" i="10"/>
  <c r="H20" i="10"/>
  <c r="P20" i="10" s="1"/>
  <c r="D12" i="14" s="1"/>
  <c r="C21" i="10"/>
  <c r="D21" i="10"/>
  <c r="E21" i="10"/>
  <c r="F21" i="10"/>
  <c r="G21" i="10"/>
  <c r="H21" i="10"/>
  <c r="P21" i="10" s="1"/>
  <c r="D14" i="14" s="1"/>
  <c r="C22" i="10"/>
  <c r="D22" i="10"/>
  <c r="E22" i="10"/>
  <c r="F22" i="10"/>
  <c r="G22" i="10"/>
  <c r="H22" i="10"/>
  <c r="P22" i="10" s="1"/>
  <c r="D19" i="14" s="1"/>
  <c r="C23" i="10"/>
  <c r="D23" i="10"/>
  <c r="E23" i="10"/>
  <c r="F23" i="10"/>
  <c r="G23" i="10"/>
  <c r="H23" i="10"/>
  <c r="P23" i="10" s="1"/>
  <c r="D20" i="14" s="1"/>
  <c r="C24" i="10"/>
  <c r="D24" i="10"/>
  <c r="E24" i="10"/>
  <c r="F24" i="10"/>
  <c r="G24" i="10"/>
  <c r="H24" i="10"/>
  <c r="P24" i="10" s="1"/>
  <c r="D48" i="14" s="1"/>
  <c r="C25" i="10"/>
  <c r="D25" i="10"/>
  <c r="E25" i="10"/>
  <c r="F25" i="10"/>
  <c r="G25" i="10"/>
  <c r="H25" i="10"/>
  <c r="P25" i="10" s="1"/>
  <c r="D75" i="14" s="1"/>
  <c r="C26" i="10"/>
  <c r="D26" i="10"/>
  <c r="E26" i="10"/>
  <c r="F26" i="10"/>
  <c r="G26" i="10"/>
  <c r="H26" i="10"/>
  <c r="P26" i="10" s="1"/>
  <c r="D113" i="14" s="1"/>
  <c r="C27" i="10"/>
  <c r="D27" i="10"/>
  <c r="E27" i="10"/>
  <c r="F27" i="10"/>
  <c r="G27" i="10"/>
  <c r="H27" i="10"/>
  <c r="P27" i="10" s="1"/>
  <c r="D235" i="14" s="1"/>
  <c r="C28" i="10"/>
  <c r="D28" i="10"/>
  <c r="E28" i="10"/>
  <c r="F28" i="10"/>
  <c r="G28" i="10"/>
  <c r="H28" i="10"/>
  <c r="P28" i="10" s="1"/>
  <c r="D245" i="14" s="1"/>
  <c r="C29" i="10"/>
  <c r="D29" i="10"/>
  <c r="E29" i="10"/>
  <c r="F29" i="10"/>
  <c r="G29" i="10"/>
  <c r="H29" i="10"/>
  <c r="P29" i="10" s="1"/>
  <c r="D282" i="14" s="1"/>
  <c r="C30" i="10"/>
  <c r="D30" i="10"/>
  <c r="E30" i="10"/>
  <c r="F30" i="10"/>
  <c r="G30" i="10"/>
  <c r="H30" i="10"/>
  <c r="P30" i="10" s="1"/>
  <c r="D327" i="14" s="1"/>
  <c r="C31" i="10"/>
  <c r="D31" i="10"/>
  <c r="E31" i="10"/>
  <c r="F31" i="10"/>
  <c r="G31" i="10"/>
  <c r="H31" i="10"/>
  <c r="P31" i="10" s="1"/>
  <c r="D385" i="14" s="1"/>
  <c r="C32" i="10"/>
  <c r="D32" i="10"/>
  <c r="E32" i="10"/>
  <c r="F32" i="10"/>
  <c r="G32" i="10"/>
  <c r="H32" i="10"/>
  <c r="P32" i="10" s="1"/>
  <c r="D400" i="14" s="1"/>
  <c r="C33" i="10"/>
  <c r="D33" i="10"/>
  <c r="E33" i="10"/>
  <c r="F33" i="10"/>
  <c r="G33" i="10"/>
  <c r="H33" i="10"/>
  <c r="P33" i="10" s="1"/>
  <c r="D13" i="14" s="1"/>
  <c r="C34" i="10"/>
  <c r="D34" i="10"/>
  <c r="E34" i="10"/>
  <c r="F34" i="10"/>
  <c r="G34" i="10"/>
  <c r="H34" i="10"/>
  <c r="P34" i="10" s="1"/>
  <c r="D29" i="14" s="1"/>
  <c r="C35" i="10"/>
  <c r="D35" i="10"/>
  <c r="E35" i="10"/>
  <c r="F35" i="10"/>
  <c r="G35" i="10"/>
  <c r="H35" i="10"/>
  <c r="P35" i="10" s="1"/>
  <c r="D158" i="14" s="1"/>
  <c r="C36" i="10"/>
  <c r="D36" i="10"/>
  <c r="E36" i="10"/>
  <c r="F36" i="10"/>
  <c r="G36" i="10"/>
  <c r="H36" i="10"/>
  <c r="P36" i="10" s="1"/>
  <c r="D32" i="14" s="1"/>
  <c r="C37" i="10"/>
  <c r="D37" i="10"/>
  <c r="E37" i="10"/>
  <c r="F37" i="10"/>
  <c r="G37" i="10"/>
  <c r="H37" i="10"/>
  <c r="P37" i="10" s="1"/>
  <c r="D205" i="14" s="1"/>
  <c r="C38" i="10"/>
  <c r="D38" i="10"/>
  <c r="E38" i="10"/>
  <c r="F38" i="10"/>
  <c r="G38" i="10"/>
  <c r="H38" i="10"/>
  <c r="P38" i="10" s="1"/>
  <c r="D33" i="14" s="1"/>
  <c r="C39" i="10"/>
  <c r="D39" i="10"/>
  <c r="E39" i="10"/>
  <c r="F39" i="10"/>
  <c r="G39" i="10"/>
  <c r="H39" i="10"/>
  <c r="P39" i="10" s="1"/>
  <c r="D247" i="14" s="1"/>
  <c r="C40" i="10"/>
  <c r="D40" i="10"/>
  <c r="E40" i="10"/>
  <c r="F40" i="10"/>
  <c r="G40" i="10"/>
  <c r="H40" i="10"/>
  <c r="P40" i="10" s="1"/>
  <c r="D343" i="14" s="1"/>
  <c r="C41" i="10"/>
  <c r="D41" i="10"/>
  <c r="E41" i="10"/>
  <c r="F41" i="10"/>
  <c r="G41" i="10"/>
  <c r="H41" i="10"/>
  <c r="P41" i="10" s="1"/>
  <c r="D34" i="14" s="1"/>
  <c r="C42" i="10"/>
  <c r="D42" i="10"/>
  <c r="E42" i="10"/>
  <c r="F42" i="10"/>
  <c r="G42" i="10"/>
  <c r="H42" i="10"/>
  <c r="P42" i="10" s="1"/>
  <c r="D78" i="14" s="1"/>
  <c r="C43" i="10"/>
  <c r="D43" i="10"/>
  <c r="E43" i="10"/>
  <c r="F43" i="10"/>
  <c r="G43" i="10"/>
  <c r="H43" i="10"/>
  <c r="P43" i="10" s="1"/>
  <c r="D39" i="14" s="1"/>
  <c r="C44" i="10"/>
  <c r="D44" i="10"/>
  <c r="E44" i="10"/>
  <c r="F44" i="10"/>
  <c r="G44" i="10"/>
  <c r="H44" i="10"/>
  <c r="P44" i="10" s="1"/>
  <c r="D71" i="14" s="1"/>
  <c r="C45" i="10"/>
  <c r="D45" i="10"/>
  <c r="E45" i="10"/>
  <c r="F45" i="10"/>
  <c r="G45" i="10"/>
  <c r="H45" i="10"/>
  <c r="P45" i="10" s="1"/>
  <c r="D166" i="14" s="1"/>
  <c r="C46" i="10"/>
  <c r="D46" i="10"/>
  <c r="E46" i="10"/>
  <c r="F46" i="10"/>
  <c r="G46" i="10"/>
  <c r="H46" i="10"/>
  <c r="P46" i="10" s="1"/>
  <c r="D141" i="14" s="1"/>
  <c r="C47" i="10"/>
  <c r="D47" i="10"/>
  <c r="E47" i="10"/>
  <c r="F47" i="10"/>
  <c r="G47" i="10"/>
  <c r="H47" i="10"/>
  <c r="P47" i="10" s="1"/>
  <c r="D184" i="14" s="1"/>
  <c r="C48" i="10"/>
  <c r="D48" i="10"/>
  <c r="E48" i="10"/>
  <c r="F48" i="10"/>
  <c r="G48" i="10"/>
  <c r="H48" i="10"/>
  <c r="P48" i="10" s="1"/>
  <c r="D124" i="14" s="1"/>
  <c r="C49" i="10"/>
  <c r="D49" i="10"/>
  <c r="E49" i="10"/>
  <c r="F49" i="10"/>
  <c r="G49" i="10"/>
  <c r="H49" i="10"/>
  <c r="P49" i="10" s="1"/>
  <c r="D176" i="14" s="1"/>
  <c r="C50" i="10"/>
  <c r="D50" i="10"/>
  <c r="E50" i="10"/>
  <c r="F50" i="10"/>
  <c r="G50" i="10"/>
  <c r="H50" i="10"/>
  <c r="P50" i="10" s="1"/>
  <c r="D317" i="14" s="1"/>
  <c r="C51" i="10"/>
  <c r="D51" i="10"/>
  <c r="E51" i="10"/>
  <c r="F51" i="10"/>
  <c r="G51" i="10"/>
  <c r="H51" i="10"/>
  <c r="P51" i="10" s="1"/>
  <c r="D397" i="14" s="1"/>
  <c r="C52" i="10"/>
  <c r="D52" i="10"/>
  <c r="E52" i="10"/>
  <c r="F52" i="10"/>
  <c r="G52" i="10"/>
  <c r="H52" i="10"/>
  <c r="P52" i="10" s="1"/>
  <c r="D18" i="14" s="1"/>
  <c r="C53" i="10"/>
  <c r="D53" i="10"/>
  <c r="E53" i="10"/>
  <c r="F53" i="10"/>
  <c r="G53" i="10"/>
  <c r="H53" i="10"/>
  <c r="P53" i="10" s="1"/>
  <c r="D35" i="14" s="1"/>
  <c r="C54" i="10"/>
  <c r="D54" i="10"/>
  <c r="E54" i="10"/>
  <c r="F54" i="10"/>
  <c r="G54" i="10"/>
  <c r="H54" i="10"/>
  <c r="P54" i="10" s="1"/>
  <c r="D38" i="14" s="1"/>
  <c r="C55" i="10"/>
  <c r="D55" i="10"/>
  <c r="E55" i="10"/>
  <c r="F55" i="10"/>
  <c r="G55" i="10"/>
  <c r="H55" i="10"/>
  <c r="P55" i="10" s="1"/>
  <c r="D46" i="14" s="1"/>
  <c r="C56" i="10"/>
  <c r="D56" i="10"/>
  <c r="E56" i="10"/>
  <c r="F56" i="10"/>
  <c r="G56" i="10"/>
  <c r="H56" i="10"/>
  <c r="P56" i="10" s="1"/>
  <c r="D49" i="14" s="1"/>
  <c r="C57" i="10"/>
  <c r="D57" i="10"/>
  <c r="E57" i="10"/>
  <c r="F57" i="10"/>
  <c r="G57" i="10"/>
  <c r="H57" i="10"/>
  <c r="P57" i="10" s="1"/>
  <c r="D134" i="14" s="1"/>
  <c r="C58" i="10"/>
  <c r="D58" i="10"/>
  <c r="E58" i="10"/>
  <c r="F58" i="10"/>
  <c r="G58" i="10"/>
  <c r="H58" i="10"/>
  <c r="P58" i="10" s="1"/>
  <c r="D145" i="14" s="1"/>
  <c r="C59" i="10"/>
  <c r="D59" i="10"/>
  <c r="E59" i="10"/>
  <c r="F59" i="10"/>
  <c r="G59" i="10"/>
  <c r="H59" i="10"/>
  <c r="P59" i="10" s="1"/>
  <c r="D173" i="14" s="1"/>
  <c r="C60" i="10"/>
  <c r="D60" i="10"/>
  <c r="E60" i="10"/>
  <c r="F60" i="10"/>
  <c r="G60" i="10"/>
  <c r="H60" i="10"/>
  <c r="P60" i="10" s="1"/>
  <c r="D209" i="14" s="1"/>
  <c r="C61" i="10"/>
  <c r="D61" i="10"/>
  <c r="E61" i="10"/>
  <c r="F61" i="10"/>
  <c r="G61" i="10"/>
  <c r="H61" i="10"/>
  <c r="P61" i="10" s="1"/>
  <c r="D220" i="14" s="1"/>
  <c r="C62" i="10"/>
  <c r="D62" i="10"/>
  <c r="E62" i="10"/>
  <c r="F62" i="10"/>
  <c r="G62" i="10"/>
  <c r="H62" i="10"/>
  <c r="P62" i="10" s="1"/>
  <c r="D234" i="14" s="1"/>
  <c r="C63" i="10"/>
  <c r="D63" i="10"/>
  <c r="E63" i="10"/>
  <c r="F63" i="10"/>
  <c r="G63" i="10"/>
  <c r="H63" i="10"/>
  <c r="P63" i="10" s="1"/>
  <c r="D248" i="14" s="1"/>
  <c r="C64" i="10"/>
  <c r="D64" i="10"/>
  <c r="E64" i="10"/>
  <c r="F64" i="10"/>
  <c r="G64" i="10"/>
  <c r="H64" i="10"/>
  <c r="P64" i="10" s="1"/>
  <c r="D288" i="14" s="1"/>
  <c r="C65" i="10"/>
  <c r="D65" i="10"/>
  <c r="E65" i="10"/>
  <c r="F65" i="10"/>
  <c r="G65" i="10"/>
  <c r="H65" i="10"/>
  <c r="P65" i="10" s="1"/>
  <c r="D292" i="14" s="1"/>
  <c r="C66" i="10"/>
  <c r="D66" i="10"/>
  <c r="E66" i="10"/>
  <c r="F66" i="10"/>
  <c r="G66" i="10"/>
  <c r="H66" i="10"/>
  <c r="P66" i="10" s="1"/>
  <c r="D339" i="14" s="1"/>
  <c r="C67" i="10"/>
  <c r="D67" i="10"/>
  <c r="E67" i="10"/>
  <c r="F67" i="10"/>
  <c r="G67" i="10"/>
  <c r="H67" i="10"/>
  <c r="P67" i="10" s="1"/>
  <c r="D353" i="14" s="1"/>
  <c r="C68" i="10"/>
  <c r="D68" i="10"/>
  <c r="E68" i="10"/>
  <c r="F68" i="10"/>
  <c r="G68" i="10"/>
  <c r="H68" i="10"/>
  <c r="P68" i="10" s="1"/>
  <c r="D366" i="14" s="1"/>
  <c r="C69" i="10"/>
  <c r="D69" i="10"/>
  <c r="E69" i="10"/>
  <c r="F69" i="10"/>
  <c r="G69" i="10"/>
  <c r="H69" i="10"/>
  <c r="P69" i="10" s="1"/>
  <c r="D370" i="14" s="1"/>
  <c r="C70" i="10"/>
  <c r="D70" i="10"/>
  <c r="E70" i="10"/>
  <c r="F70" i="10"/>
  <c r="G70" i="10"/>
  <c r="H70" i="10"/>
  <c r="P70" i="10" s="1"/>
  <c r="D399" i="14" s="1"/>
  <c r="C71" i="10"/>
  <c r="D71" i="10"/>
  <c r="E71" i="10"/>
  <c r="F71" i="10"/>
  <c r="G71" i="10"/>
  <c r="H71" i="10"/>
  <c r="P71" i="10" s="1"/>
  <c r="D409" i="14" s="1"/>
  <c r="C72" i="10"/>
  <c r="D72" i="10"/>
  <c r="E72" i="10"/>
  <c r="F72" i="10"/>
  <c r="G72" i="10"/>
  <c r="H72" i="10"/>
  <c r="P72" i="10" s="1"/>
  <c r="D55" i="14" s="1"/>
  <c r="C73" i="10"/>
  <c r="D73" i="10"/>
  <c r="E73" i="10"/>
  <c r="F73" i="10"/>
  <c r="G73" i="10"/>
  <c r="H73" i="10"/>
  <c r="P73" i="10" s="1"/>
  <c r="D59" i="14" s="1"/>
  <c r="C74" i="10"/>
  <c r="D74" i="10"/>
  <c r="E74" i="10"/>
  <c r="F74" i="10"/>
  <c r="G74" i="10"/>
  <c r="H74" i="10"/>
  <c r="P74" i="10" s="1"/>
  <c r="D139" i="14" s="1"/>
  <c r="C75" i="10"/>
  <c r="D75" i="10"/>
  <c r="E75" i="10"/>
  <c r="F75" i="10"/>
  <c r="G75" i="10"/>
  <c r="H75" i="10"/>
  <c r="P75" i="10" s="1"/>
  <c r="D212" i="14" s="1"/>
  <c r="C76" i="10"/>
  <c r="D76" i="10"/>
  <c r="E76" i="10"/>
  <c r="F76" i="10"/>
  <c r="G76" i="10"/>
  <c r="H76" i="10"/>
  <c r="P76" i="10" s="1"/>
  <c r="D60" i="14" s="1"/>
  <c r="C77" i="10"/>
  <c r="D77" i="10"/>
  <c r="E77" i="10"/>
  <c r="F77" i="10"/>
  <c r="G77" i="10"/>
  <c r="H77" i="10"/>
  <c r="P77" i="10" s="1"/>
  <c r="D5" i="14" s="1"/>
  <c r="C78" i="10"/>
  <c r="D78" i="10"/>
  <c r="E78" i="10"/>
  <c r="F78" i="10"/>
  <c r="G78" i="10"/>
  <c r="H78" i="10"/>
  <c r="P78" i="10" s="1"/>
  <c r="D56" i="14" s="1"/>
  <c r="C79" i="10"/>
  <c r="D79" i="10"/>
  <c r="E79" i="10"/>
  <c r="F79" i="10"/>
  <c r="G79" i="10"/>
  <c r="H79" i="10"/>
  <c r="P79" i="10" s="1"/>
  <c r="D61" i="14" s="1"/>
  <c r="C80" i="10"/>
  <c r="D80" i="10"/>
  <c r="E80" i="10"/>
  <c r="F80" i="10"/>
  <c r="G80" i="10"/>
  <c r="H80" i="10"/>
  <c r="P80" i="10" s="1"/>
  <c r="D62" i="14" s="1"/>
  <c r="C81" i="10"/>
  <c r="D81" i="10"/>
  <c r="E81" i="10"/>
  <c r="F81" i="10"/>
  <c r="G81" i="10"/>
  <c r="H81" i="10"/>
  <c r="P81" i="10" s="1"/>
  <c r="D63" i="14" s="1"/>
  <c r="C82" i="10"/>
  <c r="D82" i="10"/>
  <c r="E82" i="10"/>
  <c r="F82" i="10"/>
  <c r="G82" i="10"/>
  <c r="H82" i="10"/>
  <c r="P82" i="10" s="1"/>
  <c r="D177" i="14" s="1"/>
  <c r="C83" i="10"/>
  <c r="D83" i="10"/>
  <c r="E83" i="10"/>
  <c r="F83" i="10"/>
  <c r="G83" i="10"/>
  <c r="H83" i="10"/>
  <c r="P83" i="10" s="1"/>
  <c r="D402" i="14" s="1"/>
  <c r="C84" i="10"/>
  <c r="D84" i="10"/>
  <c r="E84" i="10"/>
  <c r="F84" i="10"/>
  <c r="G84" i="10"/>
  <c r="H84" i="10"/>
  <c r="P84" i="10" s="1"/>
  <c r="D67" i="14" s="1"/>
  <c r="C85" i="10"/>
  <c r="D85" i="10"/>
  <c r="E85" i="10"/>
  <c r="F85" i="10"/>
  <c r="G85" i="10"/>
  <c r="H85" i="10"/>
  <c r="P85" i="10" s="1"/>
  <c r="D73" i="14" s="1"/>
  <c r="C86" i="10"/>
  <c r="D86" i="10"/>
  <c r="E86" i="10"/>
  <c r="F86" i="10"/>
  <c r="G86" i="10"/>
  <c r="H86" i="10"/>
  <c r="P86" i="10" s="1"/>
  <c r="D295" i="14" s="1"/>
  <c r="C87" i="10"/>
  <c r="D87" i="10"/>
  <c r="E87" i="10"/>
  <c r="F87" i="10"/>
  <c r="G87" i="10"/>
  <c r="H87" i="10"/>
  <c r="P87" i="10" s="1"/>
  <c r="D66" i="14" s="1"/>
  <c r="C88" i="10"/>
  <c r="D88" i="10"/>
  <c r="E88" i="10"/>
  <c r="F88" i="10"/>
  <c r="G88" i="10"/>
  <c r="H88" i="10"/>
  <c r="P88" i="10" s="1"/>
  <c r="D356" i="14" s="1"/>
  <c r="C89" i="10"/>
  <c r="D89" i="10"/>
  <c r="E89" i="10"/>
  <c r="F89" i="10"/>
  <c r="G89" i="10"/>
  <c r="H89" i="10"/>
  <c r="P89" i="10" s="1"/>
  <c r="D374" i="14" s="1"/>
  <c r="C90" i="10"/>
  <c r="D90" i="10"/>
  <c r="E90" i="10"/>
  <c r="F90" i="10"/>
  <c r="G90" i="10"/>
  <c r="H90" i="10"/>
  <c r="P90" i="10" s="1"/>
  <c r="D23" i="14" s="1"/>
  <c r="C91" i="10"/>
  <c r="D91" i="10"/>
  <c r="E91" i="10"/>
  <c r="F91" i="10"/>
  <c r="G91" i="10"/>
  <c r="H91" i="10"/>
  <c r="P91" i="10" s="1"/>
  <c r="D68" i="14" s="1"/>
  <c r="C92" i="10"/>
  <c r="D92" i="10"/>
  <c r="E92" i="10"/>
  <c r="F92" i="10"/>
  <c r="G92" i="10"/>
  <c r="H92" i="10"/>
  <c r="P92" i="10" s="1"/>
  <c r="D89" i="14" s="1"/>
  <c r="C93" i="10"/>
  <c r="D93" i="10"/>
  <c r="E93" i="10"/>
  <c r="F93" i="10"/>
  <c r="G93" i="10"/>
  <c r="H93" i="10"/>
  <c r="P93" i="10" s="1"/>
  <c r="D320" i="14" s="1"/>
  <c r="C94" i="10"/>
  <c r="D94" i="10"/>
  <c r="E94" i="10"/>
  <c r="F94" i="10"/>
  <c r="G94" i="10"/>
  <c r="H94" i="10"/>
  <c r="P94" i="10" s="1"/>
  <c r="D70" i="14" s="1"/>
  <c r="C95" i="10"/>
  <c r="D95" i="10"/>
  <c r="E95" i="10"/>
  <c r="F95" i="10"/>
  <c r="G95" i="10"/>
  <c r="H95" i="10"/>
  <c r="P95" i="10" s="1"/>
  <c r="D249" i="14" s="1"/>
  <c r="C96" i="10"/>
  <c r="D96" i="10"/>
  <c r="E96" i="10"/>
  <c r="F96" i="10"/>
  <c r="G96" i="10"/>
  <c r="H96" i="10"/>
  <c r="P96" i="10" s="1"/>
  <c r="D188" i="14" s="1"/>
  <c r="C97" i="10"/>
  <c r="D97" i="10"/>
  <c r="E97" i="10"/>
  <c r="F97" i="10"/>
  <c r="G97" i="10"/>
  <c r="H97" i="10"/>
  <c r="P97" i="10" s="1"/>
  <c r="D229" i="14" s="1"/>
  <c r="C98" i="10"/>
  <c r="D98" i="10"/>
  <c r="E98" i="10"/>
  <c r="F98" i="10"/>
  <c r="G98" i="10"/>
  <c r="H98" i="10"/>
  <c r="P98" i="10" s="1"/>
  <c r="D271" i="14" s="1"/>
  <c r="C99" i="10"/>
  <c r="D99" i="10"/>
  <c r="E99" i="10"/>
  <c r="F99" i="10"/>
  <c r="G99" i="10"/>
  <c r="H99" i="10"/>
  <c r="P99" i="10" s="1"/>
  <c r="D298" i="14" s="1"/>
  <c r="C100" i="10"/>
  <c r="D100" i="10"/>
  <c r="E100" i="10"/>
  <c r="F100" i="10"/>
  <c r="G100" i="10"/>
  <c r="H100" i="10"/>
  <c r="P100" i="10" s="1"/>
  <c r="D299" i="14" s="1"/>
  <c r="C101" i="10"/>
  <c r="D101" i="10"/>
  <c r="E101" i="10"/>
  <c r="F101" i="10"/>
  <c r="G101" i="10"/>
  <c r="H101" i="10"/>
  <c r="P101" i="10" s="1"/>
  <c r="D300" i="14" s="1"/>
  <c r="C102" i="10"/>
  <c r="D102" i="10"/>
  <c r="E102" i="10"/>
  <c r="F102" i="10"/>
  <c r="G102" i="10"/>
  <c r="H102" i="10"/>
  <c r="P102" i="10" s="1"/>
  <c r="D301" i="14" s="1"/>
  <c r="C103" i="10"/>
  <c r="D103" i="10"/>
  <c r="E103" i="10"/>
  <c r="F103" i="10"/>
  <c r="G103" i="10"/>
  <c r="H103" i="10"/>
  <c r="P103" i="10" s="1"/>
  <c r="D352" i="14" s="1"/>
  <c r="C104" i="10"/>
  <c r="D104" i="10"/>
  <c r="E104" i="10"/>
  <c r="F104" i="10"/>
  <c r="G104" i="10"/>
  <c r="H104" i="10"/>
  <c r="P104" i="10" s="1"/>
  <c r="D359" i="14" s="1"/>
  <c r="C105" i="10"/>
  <c r="D105" i="10"/>
  <c r="E105" i="10"/>
  <c r="F105" i="10"/>
  <c r="G105" i="10"/>
  <c r="H105" i="10"/>
  <c r="P105" i="10" s="1"/>
  <c r="D21" i="14" s="1"/>
  <c r="C106" i="10"/>
  <c r="D106" i="10"/>
  <c r="E106" i="10"/>
  <c r="F106" i="10"/>
  <c r="G106" i="10"/>
  <c r="H106" i="10"/>
  <c r="P106" i="10" s="1"/>
  <c r="D26" i="14" s="1"/>
  <c r="C107" i="10"/>
  <c r="D107" i="10"/>
  <c r="E107" i="10"/>
  <c r="F107" i="10"/>
  <c r="G107" i="10"/>
  <c r="H107" i="10"/>
  <c r="P107" i="10" s="1"/>
  <c r="D76" i="14" s="1"/>
  <c r="C108" i="10"/>
  <c r="D108" i="10"/>
  <c r="E108" i="10"/>
  <c r="F108" i="10"/>
  <c r="G108" i="10"/>
  <c r="H108" i="10"/>
  <c r="P108" i="10" s="1"/>
  <c r="D143" i="14" s="1"/>
  <c r="C109" i="10"/>
  <c r="D109" i="10"/>
  <c r="E109" i="10"/>
  <c r="F109" i="10"/>
  <c r="G109" i="10"/>
  <c r="H109" i="10"/>
  <c r="P109" i="10" s="1"/>
  <c r="D284" i="14" s="1"/>
  <c r="C110" i="10"/>
  <c r="D110" i="10"/>
  <c r="E110" i="10"/>
  <c r="F110" i="10"/>
  <c r="G110" i="10"/>
  <c r="H110" i="10"/>
  <c r="P110" i="10" s="1"/>
  <c r="D307" i="14" s="1"/>
  <c r="C111" i="10"/>
  <c r="D111" i="10"/>
  <c r="E111" i="10"/>
  <c r="F111" i="10"/>
  <c r="G111" i="10"/>
  <c r="H111" i="10"/>
  <c r="P111" i="10" s="1"/>
  <c r="D365" i="14" s="1"/>
  <c r="C112" i="10"/>
  <c r="D112" i="10"/>
  <c r="E112" i="10"/>
  <c r="F112" i="10"/>
  <c r="G112" i="10"/>
  <c r="H112" i="10"/>
  <c r="P112" i="10" s="1"/>
  <c r="D86" i="14" s="1"/>
  <c r="C113" i="10"/>
  <c r="D113" i="10"/>
  <c r="E113" i="10"/>
  <c r="F113" i="10"/>
  <c r="G113" i="10"/>
  <c r="H113" i="10"/>
  <c r="P113" i="10" s="1"/>
  <c r="D116" i="14" s="1"/>
  <c r="C114" i="10"/>
  <c r="D114" i="10"/>
  <c r="E114" i="10"/>
  <c r="F114" i="10"/>
  <c r="G114" i="10"/>
  <c r="H114" i="10"/>
  <c r="P114" i="10" s="1"/>
  <c r="D257" i="14" s="1"/>
  <c r="C115" i="10"/>
  <c r="D115" i="10"/>
  <c r="E115" i="10"/>
  <c r="F115" i="10"/>
  <c r="G115" i="10"/>
  <c r="H115" i="10"/>
  <c r="P115" i="10" s="1"/>
  <c r="D115" i="14" s="1"/>
  <c r="C116" i="10"/>
  <c r="D116" i="10"/>
  <c r="E116" i="10"/>
  <c r="F116" i="10"/>
  <c r="G116" i="10"/>
  <c r="H116" i="10"/>
  <c r="P116" i="10" s="1"/>
  <c r="D161" i="14" s="1"/>
  <c r="C117" i="10"/>
  <c r="D117" i="10"/>
  <c r="E117" i="10"/>
  <c r="F117" i="10"/>
  <c r="G117" i="10"/>
  <c r="H117" i="10"/>
  <c r="P117" i="10" s="1"/>
  <c r="D286" i="14" s="1"/>
  <c r="C118" i="10"/>
  <c r="D118" i="10"/>
  <c r="E118" i="10"/>
  <c r="F118" i="10"/>
  <c r="G118" i="10"/>
  <c r="H118" i="10"/>
  <c r="P118" i="10" s="1"/>
  <c r="D380" i="14" s="1"/>
  <c r="C119" i="10"/>
  <c r="D119" i="10"/>
  <c r="E119" i="10"/>
  <c r="F119" i="10"/>
  <c r="G119" i="10"/>
  <c r="H119" i="10"/>
  <c r="P119" i="10" s="1"/>
  <c r="D97" i="14" s="1"/>
  <c r="C120" i="10"/>
  <c r="D120" i="10"/>
  <c r="E120" i="10"/>
  <c r="F120" i="10"/>
  <c r="G120" i="10"/>
  <c r="H120" i="10"/>
  <c r="P120" i="10" s="1"/>
  <c r="D99" i="14" s="1"/>
  <c r="C121" i="10"/>
  <c r="D121" i="10"/>
  <c r="E121" i="10"/>
  <c r="F121" i="10"/>
  <c r="G121" i="10"/>
  <c r="H121" i="10"/>
  <c r="P121" i="10" s="1"/>
  <c r="D4" i="14" s="1"/>
  <c r="E4" i="14" s="1"/>
  <c r="C122" i="10"/>
  <c r="D122" i="10"/>
  <c r="E122" i="10"/>
  <c r="F122" i="10"/>
  <c r="G122" i="10"/>
  <c r="H122" i="10"/>
  <c r="P122" i="10" s="1"/>
  <c r="D100" i="14" s="1"/>
  <c r="C123" i="10"/>
  <c r="D123" i="10"/>
  <c r="E123" i="10"/>
  <c r="F123" i="10"/>
  <c r="G123" i="10"/>
  <c r="H123" i="10"/>
  <c r="P123" i="10" s="1"/>
  <c r="D101" i="14" s="1"/>
  <c r="C124" i="10"/>
  <c r="D124" i="10"/>
  <c r="E124" i="10"/>
  <c r="F124" i="10"/>
  <c r="G124" i="10"/>
  <c r="H124" i="10"/>
  <c r="P124" i="10" s="1"/>
  <c r="D102" i="14" s="1"/>
  <c r="C125" i="10"/>
  <c r="D125" i="10"/>
  <c r="E125" i="10"/>
  <c r="F125" i="10"/>
  <c r="G125" i="10"/>
  <c r="H125" i="10"/>
  <c r="P125" i="10" s="1"/>
  <c r="D252" i="14" s="1"/>
  <c r="C126" i="10"/>
  <c r="D126" i="10"/>
  <c r="E126" i="10"/>
  <c r="F126" i="10"/>
  <c r="G126" i="10"/>
  <c r="H126" i="10"/>
  <c r="P126" i="10" s="1"/>
  <c r="D276" i="14" s="1"/>
  <c r="C127" i="10"/>
  <c r="D127" i="10"/>
  <c r="E127" i="10"/>
  <c r="F127" i="10"/>
  <c r="G127" i="10"/>
  <c r="H127" i="10"/>
  <c r="P127" i="10" s="1"/>
  <c r="D333" i="14" s="1"/>
  <c r="C128" i="10"/>
  <c r="D128" i="10"/>
  <c r="E128" i="10"/>
  <c r="F128" i="10"/>
  <c r="G128" i="10"/>
  <c r="H128" i="10"/>
  <c r="P128" i="10" s="1"/>
  <c r="D103" i="14" s="1"/>
  <c r="C129" i="10"/>
  <c r="D129" i="10"/>
  <c r="E129" i="10"/>
  <c r="F129" i="10"/>
  <c r="G129" i="10"/>
  <c r="H129" i="10"/>
  <c r="P129" i="10" s="1"/>
  <c r="D130" i="14" s="1"/>
  <c r="C130" i="10"/>
  <c r="D130" i="10"/>
  <c r="E130" i="10"/>
  <c r="F130" i="10"/>
  <c r="G130" i="10"/>
  <c r="H130" i="10"/>
  <c r="P130" i="10" s="1"/>
  <c r="D104" i="14" s="1"/>
  <c r="C131" i="10"/>
  <c r="D131" i="10"/>
  <c r="E131" i="10"/>
  <c r="F131" i="10"/>
  <c r="G131" i="10"/>
  <c r="H131" i="10"/>
  <c r="P131" i="10" s="1"/>
  <c r="D58" i="14" s="1"/>
  <c r="C132" i="10"/>
  <c r="D132" i="10"/>
  <c r="E132" i="10"/>
  <c r="F132" i="10"/>
  <c r="G132" i="10"/>
  <c r="H132" i="10"/>
  <c r="P132" i="10" s="1"/>
  <c r="D105" i="14" s="1"/>
  <c r="C133" i="10"/>
  <c r="D133" i="10"/>
  <c r="E133" i="10"/>
  <c r="F133" i="10"/>
  <c r="G133" i="10"/>
  <c r="H133" i="10"/>
  <c r="P133" i="10" s="1"/>
  <c r="D315" i="14" s="1"/>
  <c r="C134" i="10"/>
  <c r="D134" i="10"/>
  <c r="E134" i="10"/>
  <c r="F134" i="10"/>
  <c r="G134" i="10"/>
  <c r="H134" i="10"/>
  <c r="P134" i="10" s="1"/>
  <c r="D107" i="14" s="1"/>
  <c r="C135" i="10"/>
  <c r="D135" i="10"/>
  <c r="E135" i="10"/>
  <c r="F135" i="10"/>
  <c r="G135" i="10"/>
  <c r="H135" i="10"/>
  <c r="P135" i="10" s="1"/>
  <c r="D279" i="14" s="1"/>
  <c r="C136" i="10"/>
  <c r="D136" i="10"/>
  <c r="E136" i="10"/>
  <c r="F136" i="10"/>
  <c r="G136" i="10"/>
  <c r="H136" i="10"/>
  <c r="P136" i="10" s="1"/>
  <c r="D112" i="14" s="1"/>
  <c r="C137" i="10"/>
  <c r="D137" i="10"/>
  <c r="E137" i="10"/>
  <c r="F137" i="10"/>
  <c r="G137" i="10"/>
  <c r="H137" i="10"/>
  <c r="P137" i="10" s="1"/>
  <c r="D204" i="14" s="1"/>
  <c r="C138" i="10"/>
  <c r="D138" i="10"/>
  <c r="E138" i="10"/>
  <c r="F138" i="10"/>
  <c r="G138" i="10"/>
  <c r="H138" i="10"/>
  <c r="P138" i="10" s="1"/>
  <c r="D291" i="14" s="1"/>
  <c r="C139" i="10"/>
  <c r="D139" i="10"/>
  <c r="E139" i="10"/>
  <c r="F139" i="10"/>
  <c r="G139" i="10"/>
  <c r="H139" i="10"/>
  <c r="P139" i="10" s="1"/>
  <c r="D322" i="14" s="1"/>
  <c r="C140" i="10"/>
  <c r="D140" i="10"/>
  <c r="E140" i="10"/>
  <c r="F140" i="10"/>
  <c r="G140" i="10"/>
  <c r="H140" i="10"/>
  <c r="P140" i="10" s="1"/>
  <c r="D117" i="14" s="1"/>
  <c r="C141" i="10"/>
  <c r="D141" i="10"/>
  <c r="E141" i="10"/>
  <c r="F141" i="10"/>
  <c r="G141" i="10"/>
  <c r="H141" i="10"/>
  <c r="P141" i="10" s="1"/>
  <c r="D131" i="14" s="1"/>
  <c r="C142" i="10"/>
  <c r="D142" i="10"/>
  <c r="E142" i="10"/>
  <c r="F142" i="10"/>
  <c r="G142" i="10"/>
  <c r="H142" i="10"/>
  <c r="P142" i="10" s="1"/>
  <c r="D132" i="14" s="1"/>
  <c r="C143" i="10"/>
  <c r="D143" i="10"/>
  <c r="E143" i="10"/>
  <c r="F143" i="10"/>
  <c r="G143" i="10"/>
  <c r="H143" i="10"/>
  <c r="P143" i="10" s="1"/>
  <c r="D351" i="14" s="1"/>
  <c r="C144" i="10"/>
  <c r="D144" i="10"/>
  <c r="E144" i="10"/>
  <c r="F144" i="10"/>
  <c r="G144" i="10"/>
  <c r="H144" i="10"/>
  <c r="P144" i="10" s="1"/>
  <c r="D133" i="14" s="1"/>
  <c r="C145" i="10"/>
  <c r="D145" i="10"/>
  <c r="E145" i="10"/>
  <c r="F145" i="10"/>
  <c r="G145" i="10"/>
  <c r="H145" i="10"/>
  <c r="P145" i="10" s="1"/>
  <c r="D142" i="14" s="1"/>
  <c r="C146" i="10"/>
  <c r="D146" i="10"/>
  <c r="E146" i="10"/>
  <c r="F146" i="10"/>
  <c r="G146" i="10"/>
  <c r="H146" i="10"/>
  <c r="P146" i="10" s="1"/>
  <c r="D40" i="14" s="1"/>
  <c r="C147" i="10"/>
  <c r="D147" i="10"/>
  <c r="E147" i="10"/>
  <c r="F147" i="10"/>
  <c r="G147" i="10"/>
  <c r="H147" i="10"/>
  <c r="P147" i="10" s="1"/>
  <c r="D171" i="14" s="1"/>
  <c r="C148" i="10"/>
  <c r="D148" i="10"/>
  <c r="E148" i="10"/>
  <c r="F148" i="10"/>
  <c r="G148" i="10"/>
  <c r="H148" i="10"/>
  <c r="P148" i="10" s="1"/>
  <c r="D396" i="14" s="1"/>
  <c r="C149" i="10"/>
  <c r="D149" i="10"/>
  <c r="E149" i="10"/>
  <c r="F149" i="10"/>
  <c r="G149" i="10"/>
  <c r="H149" i="10"/>
  <c r="P149" i="10" s="1"/>
  <c r="D408" i="14" s="1"/>
  <c r="C150" i="10"/>
  <c r="D150" i="10"/>
  <c r="E150" i="10"/>
  <c r="F150" i="10"/>
  <c r="G150" i="10"/>
  <c r="H150" i="10"/>
  <c r="P150" i="10" s="1"/>
  <c r="D93" i="14" s="1"/>
  <c r="C151" i="10"/>
  <c r="D151" i="10"/>
  <c r="E151" i="10"/>
  <c r="F151" i="10"/>
  <c r="G151" i="10"/>
  <c r="H151" i="10"/>
  <c r="P151" i="10" s="1"/>
  <c r="D148" i="14" s="1"/>
  <c r="C152" i="10"/>
  <c r="D152" i="10"/>
  <c r="E152" i="10"/>
  <c r="F152" i="10"/>
  <c r="G152" i="10"/>
  <c r="H152" i="10"/>
  <c r="P152" i="10" s="1"/>
  <c r="D294" i="14" s="1"/>
  <c r="C153" i="10"/>
  <c r="D153" i="10"/>
  <c r="E153" i="10"/>
  <c r="F153" i="10"/>
  <c r="G153" i="10"/>
  <c r="H153" i="10"/>
  <c r="P153" i="10" s="1"/>
  <c r="D297" i="14" s="1"/>
  <c r="C154" i="10"/>
  <c r="D154" i="10"/>
  <c r="E154" i="10"/>
  <c r="F154" i="10"/>
  <c r="G154" i="10"/>
  <c r="H154" i="10"/>
  <c r="P154" i="10" s="1"/>
  <c r="D151" i="14" s="1"/>
  <c r="C155" i="10"/>
  <c r="D155" i="10"/>
  <c r="E155" i="10"/>
  <c r="F155" i="10"/>
  <c r="G155" i="10"/>
  <c r="H155" i="10"/>
  <c r="P155" i="10" s="1"/>
  <c r="D152" i="14" s="1"/>
  <c r="C156" i="10"/>
  <c r="D156" i="10"/>
  <c r="E156" i="10"/>
  <c r="F156" i="10"/>
  <c r="G156" i="10"/>
  <c r="H156" i="10"/>
  <c r="P156" i="10" s="1"/>
  <c r="D154" i="14" s="1"/>
  <c r="C157" i="10"/>
  <c r="D157" i="10"/>
  <c r="E157" i="10"/>
  <c r="F157" i="10"/>
  <c r="G157" i="10"/>
  <c r="H157" i="10"/>
  <c r="P157" i="10" s="1"/>
  <c r="D155" i="14" s="1"/>
  <c r="C158" i="10"/>
  <c r="D158" i="10"/>
  <c r="E158" i="10"/>
  <c r="F158" i="10"/>
  <c r="G158" i="10"/>
  <c r="H158" i="10"/>
  <c r="P158" i="10" s="1"/>
  <c r="D157" i="14" s="1"/>
  <c r="C159" i="10"/>
  <c r="D159" i="10"/>
  <c r="E159" i="10"/>
  <c r="F159" i="10"/>
  <c r="G159" i="10"/>
  <c r="H159" i="10"/>
  <c r="P159" i="10" s="1"/>
  <c r="D159" i="14" s="1"/>
  <c r="C160" i="10"/>
  <c r="D160" i="10"/>
  <c r="E160" i="10"/>
  <c r="F160" i="10"/>
  <c r="G160" i="10"/>
  <c r="H160" i="10"/>
  <c r="P160" i="10" s="1"/>
  <c r="D382" i="14" s="1"/>
  <c r="C161" i="10"/>
  <c r="D161" i="10"/>
  <c r="E161" i="10"/>
  <c r="F161" i="10"/>
  <c r="G161" i="10"/>
  <c r="H161" i="10"/>
  <c r="P161" i="10" s="1"/>
  <c r="D64" i="14" s="1"/>
  <c r="C162" i="10"/>
  <c r="D162" i="10"/>
  <c r="E162" i="10"/>
  <c r="F162" i="10"/>
  <c r="G162" i="10"/>
  <c r="H162" i="10"/>
  <c r="P162" i="10" s="1"/>
  <c r="D162" i="14" s="1"/>
  <c r="C163" i="10"/>
  <c r="D163" i="10"/>
  <c r="E163" i="10"/>
  <c r="F163" i="10"/>
  <c r="G163" i="10"/>
  <c r="H163" i="10"/>
  <c r="P163" i="10" s="1"/>
  <c r="D168" i="14" s="1"/>
  <c r="C164" i="10"/>
  <c r="D164" i="10"/>
  <c r="E164" i="10"/>
  <c r="F164" i="10"/>
  <c r="G164" i="10"/>
  <c r="H164" i="10"/>
  <c r="P164" i="10" s="1"/>
  <c r="D125" i="14" s="1"/>
  <c r="C165" i="10"/>
  <c r="D165" i="10"/>
  <c r="E165" i="10"/>
  <c r="F165" i="10"/>
  <c r="G165" i="10"/>
  <c r="H165" i="10"/>
  <c r="P165" i="10" s="1"/>
  <c r="D126" i="14" s="1"/>
  <c r="C166" i="10"/>
  <c r="D166" i="10"/>
  <c r="E166" i="10"/>
  <c r="F166" i="10"/>
  <c r="G166" i="10"/>
  <c r="H166" i="10"/>
  <c r="P166" i="10" s="1"/>
  <c r="D127" i="14" s="1"/>
  <c r="C167" i="10"/>
  <c r="D167" i="10"/>
  <c r="E167" i="10"/>
  <c r="F167" i="10"/>
  <c r="G167" i="10"/>
  <c r="H167" i="10"/>
  <c r="P167" i="10" s="1"/>
  <c r="D175" i="14" s="1"/>
  <c r="C168" i="10"/>
  <c r="D168" i="10"/>
  <c r="E168" i="10"/>
  <c r="F168" i="10"/>
  <c r="G168" i="10"/>
  <c r="H168" i="10"/>
  <c r="P168" i="10" s="1"/>
  <c r="D164" i="14" s="1"/>
  <c r="C169" i="10"/>
  <c r="D169" i="10"/>
  <c r="E169" i="10"/>
  <c r="F169" i="10"/>
  <c r="G169" i="10"/>
  <c r="H169" i="10"/>
  <c r="P169" i="10" s="1"/>
  <c r="D181" i="14" s="1"/>
  <c r="C170" i="10"/>
  <c r="D170" i="10"/>
  <c r="E170" i="10"/>
  <c r="F170" i="10"/>
  <c r="G170" i="10"/>
  <c r="H170" i="10"/>
  <c r="P170" i="10" s="1"/>
  <c r="D182" i="14" s="1"/>
  <c r="C171" i="10"/>
  <c r="D171" i="10"/>
  <c r="E171" i="10"/>
  <c r="F171" i="10"/>
  <c r="G171" i="10"/>
  <c r="H171" i="10"/>
  <c r="P171" i="10" s="1"/>
  <c r="D24" i="14" s="1"/>
  <c r="C172" i="10"/>
  <c r="D172" i="10"/>
  <c r="E172" i="10"/>
  <c r="F172" i="10"/>
  <c r="G172" i="10"/>
  <c r="H172" i="10"/>
  <c r="P172" i="10" s="1"/>
  <c r="D54" i="14" s="1"/>
  <c r="C173" i="10"/>
  <c r="D173" i="10"/>
  <c r="E173" i="10"/>
  <c r="F173" i="10"/>
  <c r="G173" i="10"/>
  <c r="H173" i="10"/>
  <c r="P173" i="10" s="1"/>
  <c r="D94" i="14" s="1"/>
  <c r="C174" i="10"/>
  <c r="D174" i="10"/>
  <c r="E174" i="10"/>
  <c r="F174" i="10"/>
  <c r="G174" i="10"/>
  <c r="H174" i="10"/>
  <c r="P174" i="10" s="1"/>
  <c r="D121" i="14" s="1"/>
  <c r="C175" i="10"/>
  <c r="D175" i="10"/>
  <c r="E175" i="10"/>
  <c r="F175" i="10"/>
  <c r="G175" i="10"/>
  <c r="H175" i="10"/>
  <c r="P175" i="10" s="1"/>
  <c r="D179" i="14" s="1"/>
  <c r="C176" i="10"/>
  <c r="D176" i="10"/>
  <c r="E176" i="10"/>
  <c r="F176" i="10"/>
  <c r="G176" i="10"/>
  <c r="H176" i="10"/>
  <c r="P176" i="10" s="1"/>
  <c r="D281" i="14" s="1"/>
  <c r="C177" i="10"/>
  <c r="D177" i="10"/>
  <c r="E177" i="10"/>
  <c r="F177" i="10"/>
  <c r="G177" i="10"/>
  <c r="H177" i="10"/>
  <c r="P177" i="10" s="1"/>
  <c r="D403" i="14" s="1"/>
  <c r="C178" i="10"/>
  <c r="D178" i="10"/>
  <c r="E178" i="10"/>
  <c r="F178" i="10"/>
  <c r="G178" i="10"/>
  <c r="H178" i="10"/>
  <c r="P178" i="10" s="1"/>
  <c r="D407" i="14" s="1"/>
  <c r="C179" i="10"/>
  <c r="D179" i="10"/>
  <c r="E179" i="10"/>
  <c r="F179" i="10"/>
  <c r="G179" i="10"/>
  <c r="H179" i="10"/>
  <c r="P179" i="10" s="1"/>
  <c r="D183" i="14" s="1"/>
  <c r="C180" i="10"/>
  <c r="D180" i="10"/>
  <c r="E180" i="10"/>
  <c r="F180" i="10"/>
  <c r="G180" i="10"/>
  <c r="H180" i="10"/>
  <c r="P180" i="10" s="1"/>
  <c r="D74" i="14" s="1"/>
  <c r="C181" i="10"/>
  <c r="D181" i="10"/>
  <c r="E181" i="10"/>
  <c r="F181" i="10"/>
  <c r="G181" i="10"/>
  <c r="H181" i="10"/>
  <c r="P181" i="10" s="1"/>
  <c r="D91" i="14" s="1"/>
  <c r="C182" i="10"/>
  <c r="D182" i="10"/>
  <c r="E182" i="10"/>
  <c r="F182" i="10"/>
  <c r="G182" i="10"/>
  <c r="H182" i="10"/>
  <c r="P182" i="10" s="1"/>
  <c r="D185" i="14" s="1"/>
  <c r="C183" i="10"/>
  <c r="D183" i="10"/>
  <c r="E183" i="10"/>
  <c r="F183" i="10"/>
  <c r="G183" i="10"/>
  <c r="H183" i="10"/>
  <c r="P183" i="10" s="1"/>
  <c r="D293" i="14" s="1"/>
  <c r="C184" i="10"/>
  <c r="D184" i="10"/>
  <c r="E184" i="10"/>
  <c r="F184" i="10"/>
  <c r="G184" i="10"/>
  <c r="H184" i="10"/>
  <c r="P184" i="10" s="1"/>
  <c r="D186" i="14" s="1"/>
  <c r="C185" i="10"/>
  <c r="D185" i="10"/>
  <c r="E185" i="10"/>
  <c r="F185" i="10"/>
  <c r="G185" i="10"/>
  <c r="H185" i="10"/>
  <c r="P185" i="10" s="1"/>
  <c r="D202" i="14" s="1"/>
  <c r="C186" i="10"/>
  <c r="D186" i="10"/>
  <c r="E186" i="10"/>
  <c r="F186" i="10"/>
  <c r="G186" i="10"/>
  <c r="H186" i="10"/>
  <c r="P186" i="10" s="1"/>
  <c r="D189" i="14" s="1"/>
  <c r="C187" i="10"/>
  <c r="D187" i="10"/>
  <c r="E187" i="10"/>
  <c r="F187" i="10"/>
  <c r="G187" i="10"/>
  <c r="H187" i="10"/>
  <c r="P187" i="10" s="1"/>
  <c r="D190" i="14" s="1"/>
  <c r="C188" i="10"/>
  <c r="D188" i="10"/>
  <c r="E188" i="10"/>
  <c r="F188" i="10"/>
  <c r="G188" i="10"/>
  <c r="H188" i="10"/>
  <c r="P188" i="10" s="1"/>
  <c r="D82" i="14" s="1"/>
  <c r="C189" i="10"/>
  <c r="D189" i="10"/>
  <c r="E189" i="10"/>
  <c r="F189" i="10"/>
  <c r="G189" i="10"/>
  <c r="H189" i="10"/>
  <c r="P189" i="10" s="1"/>
  <c r="D191" i="14" s="1"/>
  <c r="C190" i="10"/>
  <c r="D190" i="10"/>
  <c r="E190" i="10"/>
  <c r="F190" i="10"/>
  <c r="G190" i="10"/>
  <c r="H190" i="10"/>
  <c r="P190" i="10" s="1"/>
  <c r="D290" i="14" s="1"/>
  <c r="C191" i="10"/>
  <c r="D191" i="10"/>
  <c r="E191" i="10"/>
  <c r="F191" i="10"/>
  <c r="G191" i="10"/>
  <c r="H191" i="10"/>
  <c r="P191" i="10" s="1"/>
  <c r="D372" i="14" s="1"/>
  <c r="C192" i="10"/>
  <c r="D192" i="10"/>
  <c r="E192" i="10"/>
  <c r="F192" i="10"/>
  <c r="G192" i="10"/>
  <c r="H192" i="10"/>
  <c r="P192" i="10" s="1"/>
  <c r="D194" i="14" s="1"/>
  <c r="C193" i="10"/>
  <c r="D193" i="10"/>
  <c r="E193" i="10"/>
  <c r="F193" i="10"/>
  <c r="G193" i="10"/>
  <c r="H193" i="10"/>
  <c r="P193" i="10" s="1"/>
  <c r="D84" i="14" s="1"/>
  <c r="C194" i="10"/>
  <c r="D194" i="10"/>
  <c r="E194" i="10"/>
  <c r="F194" i="10"/>
  <c r="G194" i="10"/>
  <c r="H194" i="10"/>
  <c r="P194" i="10" s="1"/>
  <c r="D147" i="14" s="1"/>
  <c r="C195" i="10"/>
  <c r="D195" i="10"/>
  <c r="E195" i="10"/>
  <c r="F195" i="10"/>
  <c r="G195" i="10"/>
  <c r="H195" i="10"/>
  <c r="P195" i="10" s="1"/>
  <c r="D196" i="14" s="1"/>
  <c r="C196" i="10"/>
  <c r="D196" i="10"/>
  <c r="E196" i="10"/>
  <c r="F196" i="10"/>
  <c r="G196" i="10"/>
  <c r="H196" i="10"/>
  <c r="P196" i="10" s="1"/>
  <c r="D199" i="14" s="1"/>
  <c r="C197" i="10"/>
  <c r="D197" i="10"/>
  <c r="E197" i="10"/>
  <c r="F197" i="10"/>
  <c r="G197" i="10"/>
  <c r="H197" i="10"/>
  <c r="P197" i="10" s="1"/>
  <c r="D264" i="14" s="1"/>
  <c r="C198" i="10"/>
  <c r="D198" i="10"/>
  <c r="E198" i="10"/>
  <c r="F198" i="10"/>
  <c r="G198" i="10"/>
  <c r="H198" i="10"/>
  <c r="P198" i="10" s="1"/>
  <c r="D207" i="14" s="1"/>
  <c r="C199" i="10"/>
  <c r="D199" i="10"/>
  <c r="E199" i="10"/>
  <c r="F199" i="10"/>
  <c r="G199" i="10"/>
  <c r="H199" i="10"/>
  <c r="P199" i="10" s="1"/>
  <c r="D210" i="14" s="1"/>
  <c r="C200" i="10"/>
  <c r="D200" i="10"/>
  <c r="E200" i="10"/>
  <c r="F200" i="10"/>
  <c r="G200" i="10"/>
  <c r="H200" i="10"/>
  <c r="P200" i="10" s="1"/>
  <c r="D16" i="14" s="1"/>
  <c r="C201" i="10"/>
  <c r="D201" i="10"/>
  <c r="E201" i="10"/>
  <c r="F201" i="10"/>
  <c r="G201" i="10"/>
  <c r="H201" i="10"/>
  <c r="P201" i="10" s="1"/>
  <c r="D79" i="14" s="1"/>
  <c r="C202" i="10"/>
  <c r="D202" i="10"/>
  <c r="E202" i="10"/>
  <c r="F202" i="10"/>
  <c r="G202" i="10"/>
  <c r="H202" i="10"/>
  <c r="P202" i="10" s="1"/>
  <c r="D128" i="14" s="1"/>
  <c r="C203" i="10"/>
  <c r="D203" i="10"/>
  <c r="E203" i="10"/>
  <c r="F203" i="10"/>
  <c r="G203" i="10"/>
  <c r="H203" i="10"/>
  <c r="P203" i="10" s="1"/>
  <c r="D216" i="14" s="1"/>
  <c r="C204" i="10"/>
  <c r="D204" i="10"/>
  <c r="E204" i="10"/>
  <c r="F204" i="10"/>
  <c r="G204" i="10"/>
  <c r="H204" i="10"/>
  <c r="P204" i="10" s="1"/>
  <c r="D222" i="14" s="1"/>
  <c r="C205" i="10"/>
  <c r="D205" i="10"/>
  <c r="E205" i="10"/>
  <c r="F205" i="10"/>
  <c r="G205" i="10"/>
  <c r="H205" i="10"/>
  <c r="P205" i="10" s="1"/>
  <c r="D224" i="14" s="1"/>
  <c r="C206" i="10"/>
  <c r="D206" i="10"/>
  <c r="E206" i="10"/>
  <c r="F206" i="10"/>
  <c r="G206" i="10"/>
  <c r="H206" i="10"/>
  <c r="P206" i="10" s="1"/>
  <c r="D174" i="14" s="1"/>
  <c r="C207" i="10"/>
  <c r="D207" i="10"/>
  <c r="E207" i="10"/>
  <c r="F207" i="10"/>
  <c r="G207" i="10"/>
  <c r="H207" i="10"/>
  <c r="P207" i="10" s="1"/>
  <c r="D316" i="14" s="1"/>
  <c r="C208" i="10"/>
  <c r="D208" i="10"/>
  <c r="E208" i="10"/>
  <c r="F208" i="10"/>
  <c r="G208" i="10"/>
  <c r="H208" i="10"/>
  <c r="P208" i="10" s="1"/>
  <c r="D389" i="14" s="1"/>
  <c r="C209" i="10"/>
  <c r="D209" i="10"/>
  <c r="E209" i="10"/>
  <c r="F209" i="10"/>
  <c r="G209" i="10"/>
  <c r="H209" i="10"/>
  <c r="P209" i="10" s="1"/>
  <c r="D390" i="14" s="1"/>
  <c r="C210" i="10"/>
  <c r="D210" i="10"/>
  <c r="E210" i="10"/>
  <c r="F210" i="10"/>
  <c r="G210" i="10"/>
  <c r="H210" i="10"/>
  <c r="P210" i="10" s="1"/>
  <c r="D225" i="14" s="1"/>
  <c r="C211" i="10"/>
  <c r="D211" i="10"/>
  <c r="E211" i="10"/>
  <c r="F211" i="10"/>
  <c r="G211" i="10"/>
  <c r="H211" i="10"/>
  <c r="P211" i="10" s="1"/>
  <c r="D226" i="14" s="1"/>
  <c r="C212" i="10"/>
  <c r="D212" i="10"/>
  <c r="E212" i="10"/>
  <c r="F212" i="10"/>
  <c r="G212" i="10"/>
  <c r="H212" i="10"/>
  <c r="P212" i="10" s="1"/>
  <c r="D227" i="14" s="1"/>
  <c r="C213" i="10"/>
  <c r="D213" i="10"/>
  <c r="E213" i="10"/>
  <c r="F213" i="10"/>
  <c r="G213" i="10"/>
  <c r="H213" i="10"/>
  <c r="P213" i="10" s="1"/>
  <c r="D312" i="14" s="1"/>
  <c r="C214" i="10"/>
  <c r="D214" i="10"/>
  <c r="E214" i="10"/>
  <c r="F214" i="10"/>
  <c r="G214" i="10"/>
  <c r="H214" i="10"/>
  <c r="P214" i="10" s="1"/>
  <c r="D106" i="14" s="1"/>
  <c r="C215" i="10"/>
  <c r="D215" i="10"/>
  <c r="E215" i="10"/>
  <c r="F215" i="10"/>
  <c r="G215" i="10"/>
  <c r="H215" i="10"/>
  <c r="P215" i="10" s="1"/>
  <c r="D236" i="14" s="1"/>
  <c r="C216" i="10"/>
  <c r="D216" i="10"/>
  <c r="E216" i="10"/>
  <c r="F216" i="10"/>
  <c r="G216" i="10"/>
  <c r="H216" i="10"/>
  <c r="P216" i="10" s="1"/>
  <c r="D258" i="14" s="1"/>
  <c r="C217" i="10"/>
  <c r="D217" i="10"/>
  <c r="E217" i="10"/>
  <c r="F217" i="10"/>
  <c r="G217" i="10"/>
  <c r="H217" i="10"/>
  <c r="P217" i="10" s="1"/>
  <c r="D238" i="14" s="1"/>
  <c r="C218" i="10"/>
  <c r="D218" i="10"/>
  <c r="E218" i="10"/>
  <c r="F218" i="10"/>
  <c r="G218" i="10"/>
  <c r="H218" i="10"/>
  <c r="P218" i="10" s="1"/>
  <c r="D11" i="14" s="1"/>
  <c r="C219" i="10"/>
  <c r="D219" i="10"/>
  <c r="E219" i="10"/>
  <c r="F219" i="10"/>
  <c r="G219" i="10"/>
  <c r="H219" i="10"/>
  <c r="P219" i="10" s="1"/>
  <c r="D27" i="14" s="1"/>
  <c r="C220" i="10"/>
  <c r="D220" i="10"/>
  <c r="E220" i="10"/>
  <c r="F220" i="10"/>
  <c r="G220" i="10"/>
  <c r="H220" i="10"/>
  <c r="P220" i="10" s="1"/>
  <c r="D241" i="14" s="1"/>
  <c r="C221" i="10"/>
  <c r="D221" i="10"/>
  <c r="E221" i="10"/>
  <c r="F221" i="10"/>
  <c r="G221" i="10"/>
  <c r="H221" i="10"/>
  <c r="P221" i="10" s="1"/>
  <c r="D246" i="14" s="1"/>
  <c r="C222" i="10"/>
  <c r="D222" i="10"/>
  <c r="E222" i="10"/>
  <c r="F222" i="10"/>
  <c r="G222" i="10"/>
  <c r="H222" i="10"/>
  <c r="P222" i="10" s="1"/>
  <c r="D250" i="14" s="1"/>
  <c r="C223" i="10"/>
  <c r="D223" i="10"/>
  <c r="E223" i="10"/>
  <c r="F223" i="10"/>
  <c r="G223" i="10"/>
  <c r="H223" i="10"/>
  <c r="P223" i="10" s="1"/>
  <c r="D251" i="14" s="1"/>
  <c r="C224" i="10"/>
  <c r="D224" i="10"/>
  <c r="E224" i="10"/>
  <c r="F224" i="10"/>
  <c r="G224" i="10"/>
  <c r="H224" i="10"/>
  <c r="P224" i="10" s="1"/>
  <c r="D253" i="14" s="1"/>
  <c r="C225" i="10"/>
  <c r="D225" i="10"/>
  <c r="E225" i="10"/>
  <c r="F225" i="10"/>
  <c r="G225" i="10"/>
  <c r="H225" i="10"/>
  <c r="P225" i="10" s="1"/>
  <c r="D233" i="14" s="1"/>
  <c r="C226" i="10"/>
  <c r="D226" i="10"/>
  <c r="E226" i="10"/>
  <c r="F226" i="10"/>
  <c r="G226" i="10"/>
  <c r="H226" i="10"/>
  <c r="P226" i="10" s="1"/>
  <c r="D254" i="14" s="1"/>
  <c r="C227" i="10"/>
  <c r="D227" i="10"/>
  <c r="E227" i="10"/>
  <c r="F227" i="10"/>
  <c r="G227" i="10"/>
  <c r="H227" i="10"/>
  <c r="P227" i="10" s="1"/>
  <c r="D261" i="14" s="1"/>
  <c r="C228" i="10"/>
  <c r="D228" i="10"/>
  <c r="E228" i="10"/>
  <c r="F228" i="10"/>
  <c r="G228" i="10"/>
  <c r="H228" i="10"/>
  <c r="P228" i="10" s="1"/>
  <c r="D273" i="14" s="1"/>
  <c r="C229" i="10"/>
  <c r="D229" i="10"/>
  <c r="E229" i="10"/>
  <c r="F229" i="10"/>
  <c r="G229" i="10"/>
  <c r="H229" i="10"/>
  <c r="P229" i="10" s="1"/>
  <c r="D8" i="14" s="1"/>
  <c r="C230" i="10"/>
  <c r="D230" i="10"/>
  <c r="E230" i="10"/>
  <c r="F230" i="10"/>
  <c r="G230" i="10"/>
  <c r="H230" i="10"/>
  <c r="P230" i="10" s="1"/>
  <c r="D108" i="14" s="1"/>
  <c r="C231" i="10"/>
  <c r="D231" i="10"/>
  <c r="E231" i="10"/>
  <c r="F231" i="10"/>
  <c r="G231" i="10"/>
  <c r="H231" i="10"/>
  <c r="P231" i="10" s="1"/>
  <c r="D69" i="14" s="1"/>
  <c r="C232" i="10"/>
  <c r="D232" i="10"/>
  <c r="E232" i="10"/>
  <c r="F232" i="10"/>
  <c r="G232" i="10"/>
  <c r="H232" i="10"/>
  <c r="P232" i="10" s="1"/>
  <c r="D72" i="14" s="1"/>
  <c r="C233" i="10"/>
  <c r="D233" i="10"/>
  <c r="E233" i="10"/>
  <c r="F233" i="10"/>
  <c r="G233" i="10"/>
  <c r="H233" i="10"/>
  <c r="P233" i="10" s="1"/>
  <c r="D87" i="14" s="1"/>
  <c r="C234" i="10"/>
  <c r="D234" i="10"/>
  <c r="E234" i="10"/>
  <c r="F234" i="10"/>
  <c r="G234" i="10"/>
  <c r="H234" i="10"/>
  <c r="P234" i="10" s="1"/>
  <c r="D135" i="14" s="1"/>
  <c r="C235" i="10"/>
  <c r="D235" i="10"/>
  <c r="E235" i="10"/>
  <c r="F235" i="10"/>
  <c r="G235" i="10"/>
  <c r="H235" i="10"/>
  <c r="P235" i="10" s="1"/>
  <c r="D137" i="14" s="1"/>
  <c r="C236" i="10"/>
  <c r="D236" i="10"/>
  <c r="E236" i="10"/>
  <c r="F236" i="10"/>
  <c r="G236" i="10"/>
  <c r="H236" i="10"/>
  <c r="P236" i="10" s="1"/>
  <c r="D274" i="14" s="1"/>
  <c r="C237" i="10"/>
  <c r="D237" i="10"/>
  <c r="E237" i="10"/>
  <c r="F237" i="10"/>
  <c r="G237" i="10"/>
  <c r="H237" i="10"/>
  <c r="P237" i="10" s="1"/>
  <c r="D304" i="14" s="1"/>
  <c r="C238" i="10"/>
  <c r="D238" i="10"/>
  <c r="E238" i="10"/>
  <c r="F238" i="10"/>
  <c r="G238" i="10"/>
  <c r="H238" i="10"/>
  <c r="P238" i="10" s="1"/>
  <c r="D314" i="14" s="1"/>
  <c r="C239" i="10"/>
  <c r="D239" i="10"/>
  <c r="E239" i="10"/>
  <c r="F239" i="10"/>
  <c r="G239" i="10"/>
  <c r="H239" i="10"/>
  <c r="P239" i="10" s="1"/>
  <c r="D340" i="14" s="1"/>
  <c r="C240" i="10"/>
  <c r="D240" i="10"/>
  <c r="E240" i="10"/>
  <c r="F240" i="10"/>
  <c r="G240" i="10"/>
  <c r="H240" i="10"/>
  <c r="P240" i="10" s="1"/>
  <c r="D362" i="14" s="1"/>
  <c r="C241" i="10"/>
  <c r="D241" i="10"/>
  <c r="E241" i="10"/>
  <c r="F241" i="10"/>
  <c r="G241" i="10"/>
  <c r="H241" i="10"/>
  <c r="P241" i="10" s="1"/>
  <c r="D367" i="14" s="1"/>
  <c r="C242" i="10"/>
  <c r="D242" i="10"/>
  <c r="E242" i="10"/>
  <c r="F242" i="10"/>
  <c r="G242" i="10"/>
  <c r="H242" i="10"/>
  <c r="P242" i="10" s="1"/>
  <c r="D379" i="14" s="1"/>
  <c r="C243" i="10"/>
  <c r="D243" i="10"/>
  <c r="E243" i="10"/>
  <c r="F243" i="10"/>
  <c r="G243" i="10"/>
  <c r="H243" i="10"/>
  <c r="P243" i="10" s="1"/>
  <c r="D383" i="14" s="1"/>
  <c r="C244" i="10"/>
  <c r="D244" i="10"/>
  <c r="E244" i="10"/>
  <c r="F244" i="10"/>
  <c r="G244" i="10"/>
  <c r="H244" i="10"/>
  <c r="P244" i="10" s="1"/>
  <c r="D42" i="14" s="1"/>
  <c r="C245" i="10"/>
  <c r="D245" i="10"/>
  <c r="E245" i="10"/>
  <c r="F245" i="10"/>
  <c r="G245" i="10"/>
  <c r="H245" i="10"/>
  <c r="P245" i="10" s="1"/>
  <c r="D260" i="14" s="1"/>
  <c r="C246" i="10"/>
  <c r="D246" i="10"/>
  <c r="E246" i="10"/>
  <c r="F246" i="10"/>
  <c r="G246" i="10"/>
  <c r="H246" i="10"/>
  <c r="P246" i="10" s="1"/>
  <c r="D265" i="14" s="1"/>
  <c r="C247" i="10"/>
  <c r="D247" i="10"/>
  <c r="E247" i="10"/>
  <c r="F247" i="10"/>
  <c r="G247" i="10"/>
  <c r="H247" i="10"/>
  <c r="P247" i="10" s="1"/>
  <c r="D267" i="14" s="1"/>
  <c r="C248" i="10"/>
  <c r="D248" i="10"/>
  <c r="E248" i="10"/>
  <c r="F248" i="10"/>
  <c r="G248" i="10"/>
  <c r="H248" i="10"/>
  <c r="P248" i="10" s="1"/>
  <c r="D270" i="14" s="1"/>
  <c r="C249" i="10"/>
  <c r="D249" i="10"/>
  <c r="E249" i="10"/>
  <c r="F249" i="10"/>
  <c r="G249" i="10"/>
  <c r="H249" i="10"/>
  <c r="P249" i="10" s="1"/>
  <c r="D275" i="14" s="1"/>
  <c r="C250" i="10"/>
  <c r="D250" i="10"/>
  <c r="E250" i="10"/>
  <c r="F250" i="10"/>
  <c r="G250" i="10"/>
  <c r="H250" i="10"/>
  <c r="P250" i="10" s="1"/>
  <c r="D28" i="14" s="1"/>
  <c r="C251" i="10"/>
  <c r="D251" i="10"/>
  <c r="E251" i="10"/>
  <c r="F251" i="10"/>
  <c r="G251" i="10"/>
  <c r="H251" i="10"/>
  <c r="P251" i="10" s="1"/>
  <c r="D43" i="14" s="1"/>
  <c r="C252" i="10"/>
  <c r="D252" i="10"/>
  <c r="E252" i="10"/>
  <c r="F252" i="10"/>
  <c r="G252" i="10"/>
  <c r="H252" i="10"/>
  <c r="P252" i="10" s="1"/>
  <c r="D44" i="14" s="1"/>
  <c r="C253" i="10"/>
  <c r="D253" i="10"/>
  <c r="E253" i="10"/>
  <c r="F253" i="10"/>
  <c r="G253" i="10"/>
  <c r="H253" i="10"/>
  <c r="P253" i="10" s="1"/>
  <c r="D45" i="14" s="1"/>
  <c r="C254" i="10"/>
  <c r="D254" i="10"/>
  <c r="E254" i="10"/>
  <c r="F254" i="10"/>
  <c r="G254" i="10"/>
  <c r="H254" i="10"/>
  <c r="P254" i="10" s="1"/>
  <c r="D149" i="14" s="1"/>
  <c r="C255" i="10"/>
  <c r="D255" i="10"/>
  <c r="E255" i="10"/>
  <c r="F255" i="10"/>
  <c r="G255" i="10"/>
  <c r="H255" i="10"/>
  <c r="P255" i="10" s="1"/>
  <c r="D167" i="14" s="1"/>
  <c r="C256" i="10"/>
  <c r="D256" i="10"/>
  <c r="E256" i="10"/>
  <c r="F256" i="10"/>
  <c r="G256" i="10"/>
  <c r="H256" i="10"/>
  <c r="P256" i="10" s="1"/>
  <c r="D180" i="14" s="1"/>
  <c r="C257" i="10"/>
  <c r="D257" i="10"/>
  <c r="E257" i="10"/>
  <c r="F257" i="10"/>
  <c r="G257" i="10"/>
  <c r="H257" i="10"/>
  <c r="P257" i="10" s="1"/>
  <c r="D187" i="14" s="1"/>
  <c r="C258" i="10"/>
  <c r="D258" i="10"/>
  <c r="E258" i="10"/>
  <c r="F258" i="10"/>
  <c r="G258" i="10"/>
  <c r="H258" i="10"/>
  <c r="P258" i="10" s="1"/>
  <c r="D200" i="14" s="1"/>
  <c r="C259" i="10"/>
  <c r="D259" i="10"/>
  <c r="E259" i="10"/>
  <c r="F259" i="10"/>
  <c r="G259" i="10"/>
  <c r="H259" i="10"/>
  <c r="P259" i="10" s="1"/>
  <c r="D206" i="14" s="1"/>
  <c r="C260" i="10"/>
  <c r="D260" i="10"/>
  <c r="E260" i="10"/>
  <c r="F260" i="10"/>
  <c r="G260" i="10"/>
  <c r="H260" i="10"/>
  <c r="P260" i="10" s="1"/>
  <c r="D211" i="14" s="1"/>
  <c r="C261" i="10"/>
  <c r="D261" i="10"/>
  <c r="E261" i="10"/>
  <c r="F261" i="10"/>
  <c r="G261" i="10"/>
  <c r="H261" i="10"/>
  <c r="P261" i="10" s="1"/>
  <c r="D237" i="14" s="1"/>
  <c r="C262" i="10"/>
  <c r="D262" i="10"/>
  <c r="E262" i="10"/>
  <c r="F262" i="10"/>
  <c r="G262" i="10"/>
  <c r="H262" i="10"/>
  <c r="P262" i="10" s="1"/>
  <c r="D259" i="14" s="1"/>
  <c r="C263" i="10"/>
  <c r="D263" i="10"/>
  <c r="E263" i="10"/>
  <c r="F263" i="10"/>
  <c r="G263" i="10"/>
  <c r="H263" i="10"/>
  <c r="P263" i="10" s="1"/>
  <c r="D277" i="14" s="1"/>
  <c r="C264" i="10"/>
  <c r="D264" i="10"/>
  <c r="E264" i="10"/>
  <c r="F264" i="10"/>
  <c r="G264" i="10"/>
  <c r="H264" i="10"/>
  <c r="P264" i="10" s="1"/>
  <c r="D305" i="14" s="1"/>
  <c r="C265" i="10"/>
  <c r="D265" i="10"/>
  <c r="E265" i="10"/>
  <c r="F265" i="10"/>
  <c r="G265" i="10"/>
  <c r="H265" i="10"/>
  <c r="P265" i="10" s="1"/>
  <c r="D361" i="14" s="1"/>
  <c r="C266" i="10"/>
  <c r="D266" i="10"/>
  <c r="E266" i="10"/>
  <c r="F266" i="10"/>
  <c r="G266" i="10"/>
  <c r="H266" i="10"/>
  <c r="P266" i="10" s="1"/>
  <c r="D378" i="14" s="1"/>
  <c r="C267" i="10"/>
  <c r="D267" i="10"/>
  <c r="E267" i="10"/>
  <c r="F267" i="10"/>
  <c r="G267" i="10"/>
  <c r="H267" i="10"/>
  <c r="P267" i="10" s="1"/>
  <c r="D395" i="14" s="1"/>
  <c r="C268" i="10"/>
  <c r="D268" i="10"/>
  <c r="E268" i="10"/>
  <c r="F268" i="10"/>
  <c r="G268" i="10"/>
  <c r="H268" i="10"/>
  <c r="P268" i="10" s="1"/>
  <c r="D280" i="14" s="1"/>
  <c r="C269" i="10"/>
  <c r="D269" i="10"/>
  <c r="E269" i="10"/>
  <c r="F269" i="10"/>
  <c r="G269" i="10"/>
  <c r="H269" i="10"/>
  <c r="P269" i="10" s="1"/>
  <c r="D285" i="14" s="1"/>
  <c r="C270" i="10"/>
  <c r="D270" i="10"/>
  <c r="E270" i="10"/>
  <c r="F270" i="10"/>
  <c r="G270" i="10"/>
  <c r="H270" i="10"/>
  <c r="P270" i="10" s="1"/>
  <c r="D311" i="14" s="1"/>
  <c r="C271" i="10"/>
  <c r="D271" i="10"/>
  <c r="E271" i="10"/>
  <c r="F271" i="10"/>
  <c r="G271" i="10"/>
  <c r="H271" i="10"/>
  <c r="P271" i="10" s="1"/>
  <c r="D335" i="14" s="1"/>
  <c r="C272" i="10"/>
  <c r="D272" i="10"/>
  <c r="E272" i="10"/>
  <c r="F272" i="10"/>
  <c r="G272" i="10"/>
  <c r="H272" i="10"/>
  <c r="P272" i="10" s="1"/>
  <c r="D338" i="14" s="1"/>
  <c r="C273" i="10"/>
  <c r="D273" i="10"/>
  <c r="E273" i="10"/>
  <c r="F273" i="10"/>
  <c r="G273" i="10"/>
  <c r="H273" i="10"/>
  <c r="P273" i="10" s="1"/>
  <c r="D287" i="14" s="1"/>
  <c r="C274" i="10"/>
  <c r="D274" i="10"/>
  <c r="E274" i="10"/>
  <c r="F274" i="10"/>
  <c r="G274" i="10"/>
  <c r="H274" i="10"/>
  <c r="P274" i="10" s="1"/>
  <c r="D325" i="14" s="1"/>
  <c r="C275" i="10"/>
  <c r="D275" i="10"/>
  <c r="E275" i="10"/>
  <c r="F275" i="10"/>
  <c r="G275" i="10"/>
  <c r="H275" i="10"/>
  <c r="P275" i="10" s="1"/>
  <c r="D289" i="14" s="1"/>
  <c r="C276" i="10"/>
  <c r="D276" i="10"/>
  <c r="E276" i="10"/>
  <c r="F276" i="10"/>
  <c r="G276" i="10"/>
  <c r="H276" i="10"/>
  <c r="P276" i="10" s="1"/>
  <c r="D52" i="14" s="1"/>
  <c r="C277" i="10"/>
  <c r="D277" i="10"/>
  <c r="E277" i="10"/>
  <c r="F277" i="10"/>
  <c r="G277" i="10"/>
  <c r="H277" i="10"/>
  <c r="P277" i="10" s="1"/>
  <c r="D214" i="14" s="1"/>
  <c r="C278" i="10"/>
  <c r="D278" i="10"/>
  <c r="E278" i="10"/>
  <c r="F278" i="10"/>
  <c r="G278" i="10"/>
  <c r="H278" i="10"/>
  <c r="P278" i="10" s="1"/>
  <c r="D228" i="14" s="1"/>
  <c r="C279" i="10"/>
  <c r="D279" i="10"/>
  <c r="E279" i="10"/>
  <c r="F279" i="10"/>
  <c r="G279" i="10"/>
  <c r="H279" i="10"/>
  <c r="P279" i="10" s="1"/>
  <c r="D230" i="14" s="1"/>
  <c r="C280" i="10"/>
  <c r="D280" i="10"/>
  <c r="E280" i="10"/>
  <c r="F280" i="10"/>
  <c r="G280" i="10"/>
  <c r="H280" i="10"/>
  <c r="P280" i="10" s="1"/>
  <c r="D232" i="14" s="1"/>
  <c r="C281" i="10"/>
  <c r="D281" i="10"/>
  <c r="E281" i="10"/>
  <c r="F281" i="10"/>
  <c r="G281" i="10"/>
  <c r="H281" i="10"/>
  <c r="P281" i="10" s="1"/>
  <c r="D318" i="14" s="1"/>
  <c r="C282" i="10"/>
  <c r="D282" i="10"/>
  <c r="E282" i="10"/>
  <c r="F282" i="10"/>
  <c r="G282" i="10"/>
  <c r="H282" i="10"/>
  <c r="P282" i="10" s="1"/>
  <c r="D376" i="14" s="1"/>
  <c r="C283" i="10"/>
  <c r="D283" i="10"/>
  <c r="E283" i="10"/>
  <c r="F283" i="10"/>
  <c r="G283" i="10"/>
  <c r="H283" i="10"/>
  <c r="P283" i="10" s="1"/>
  <c r="D386" i="14" s="1"/>
  <c r="C284" i="10"/>
  <c r="D284" i="10"/>
  <c r="E284" i="10"/>
  <c r="F284" i="10"/>
  <c r="G284" i="10"/>
  <c r="H284" i="10"/>
  <c r="P284" i="10" s="1"/>
  <c r="D319" i="14" s="1"/>
  <c r="C285" i="10"/>
  <c r="D285" i="10"/>
  <c r="E285" i="10"/>
  <c r="F285" i="10"/>
  <c r="G285" i="10"/>
  <c r="H285" i="10"/>
  <c r="P285" i="10" s="1"/>
  <c r="D172" i="14" s="1"/>
  <c r="C286" i="10"/>
  <c r="D286" i="10"/>
  <c r="E286" i="10"/>
  <c r="F286" i="10"/>
  <c r="G286" i="10"/>
  <c r="H286" i="10"/>
  <c r="P286" i="10" s="1"/>
  <c r="D348" i="14" s="1"/>
  <c r="C287" i="10"/>
  <c r="D287" i="10"/>
  <c r="E287" i="10"/>
  <c r="F287" i="10"/>
  <c r="G287" i="10"/>
  <c r="H287" i="10"/>
  <c r="P287" i="10" s="1"/>
  <c r="D364" i="14" s="1"/>
  <c r="C288" i="10"/>
  <c r="D288" i="10"/>
  <c r="E288" i="10"/>
  <c r="F288" i="10"/>
  <c r="G288" i="10"/>
  <c r="H288" i="10"/>
  <c r="P288" i="10" s="1"/>
  <c r="D393" i="14" s="1"/>
  <c r="C289" i="10"/>
  <c r="D289" i="10"/>
  <c r="E289" i="10"/>
  <c r="F289" i="10"/>
  <c r="G289" i="10"/>
  <c r="H289" i="10"/>
  <c r="P289" i="10" s="1"/>
  <c r="D296" i="14" s="1"/>
  <c r="C290" i="10"/>
  <c r="D290" i="10"/>
  <c r="E290" i="10"/>
  <c r="F290" i="10"/>
  <c r="G290" i="10"/>
  <c r="H290" i="10"/>
  <c r="P290" i="10" s="1"/>
  <c r="D302" i="14" s="1"/>
  <c r="C291" i="10"/>
  <c r="D291" i="10"/>
  <c r="E291" i="10"/>
  <c r="F291" i="10"/>
  <c r="G291" i="10"/>
  <c r="H291" i="10"/>
  <c r="P291" i="10" s="1"/>
  <c r="D308" i="14" s="1"/>
  <c r="C292" i="10"/>
  <c r="D292" i="10"/>
  <c r="E292" i="10"/>
  <c r="F292" i="10"/>
  <c r="G292" i="10"/>
  <c r="H292" i="10"/>
  <c r="P292" i="10" s="1"/>
  <c r="D178" i="14" s="1"/>
  <c r="C293" i="10"/>
  <c r="D293" i="10"/>
  <c r="E293" i="10"/>
  <c r="F293" i="10"/>
  <c r="G293" i="10"/>
  <c r="H293" i="10"/>
  <c r="P293" i="10" s="1"/>
  <c r="D215" i="14" s="1"/>
  <c r="C294" i="10"/>
  <c r="D294" i="10"/>
  <c r="E294" i="10"/>
  <c r="F294" i="10"/>
  <c r="G294" i="10"/>
  <c r="H294" i="10"/>
  <c r="P294" i="10" s="1"/>
  <c r="D313" i="14" s="1"/>
  <c r="C295" i="10"/>
  <c r="D295" i="10"/>
  <c r="E295" i="10"/>
  <c r="F295" i="10"/>
  <c r="G295" i="10"/>
  <c r="H295" i="10"/>
  <c r="P295" i="10" s="1"/>
  <c r="D349" i="14" s="1"/>
  <c r="C296" i="10"/>
  <c r="D296" i="10"/>
  <c r="E296" i="10"/>
  <c r="F296" i="10"/>
  <c r="G296" i="10"/>
  <c r="H296" i="10"/>
  <c r="P296" i="10" s="1"/>
  <c r="D410" i="14" s="1"/>
  <c r="C297" i="10"/>
  <c r="D297" i="10"/>
  <c r="E297" i="10"/>
  <c r="F297" i="10"/>
  <c r="G297" i="10"/>
  <c r="H297" i="10"/>
  <c r="P297" i="10" s="1"/>
  <c r="D51" i="14" s="1"/>
  <c r="C298" i="10"/>
  <c r="D298" i="10"/>
  <c r="E298" i="10"/>
  <c r="F298" i="10"/>
  <c r="G298" i="10"/>
  <c r="H298" i="10"/>
  <c r="P298" i="10" s="1"/>
  <c r="D266" i="14" s="1"/>
  <c r="C299" i="10"/>
  <c r="D299" i="10"/>
  <c r="E299" i="10"/>
  <c r="F299" i="10"/>
  <c r="G299" i="10"/>
  <c r="H299" i="10"/>
  <c r="P299" i="10" s="1"/>
  <c r="D324" i="14" s="1"/>
  <c r="C300" i="10"/>
  <c r="D300" i="10"/>
  <c r="E300" i="10"/>
  <c r="F300" i="10"/>
  <c r="G300" i="10"/>
  <c r="H300" i="10"/>
  <c r="P300" i="10" s="1"/>
  <c r="D326" i="14" s="1"/>
  <c r="C301" i="10"/>
  <c r="D301" i="10"/>
  <c r="E301" i="10"/>
  <c r="F301" i="10"/>
  <c r="G301" i="10"/>
  <c r="H301" i="10"/>
  <c r="P301" i="10" s="1"/>
  <c r="D197" i="14" s="1"/>
  <c r="C302" i="10"/>
  <c r="D302" i="10"/>
  <c r="E302" i="10"/>
  <c r="F302" i="10"/>
  <c r="G302" i="10"/>
  <c r="H302" i="10"/>
  <c r="P302" i="10" s="1"/>
  <c r="D217" i="14" s="1"/>
  <c r="C303" i="10"/>
  <c r="D303" i="10"/>
  <c r="E303" i="10"/>
  <c r="F303" i="10"/>
  <c r="G303" i="10"/>
  <c r="H303" i="10"/>
  <c r="P303" i="10" s="1"/>
  <c r="D269" i="14" s="1"/>
  <c r="C304" i="10"/>
  <c r="D304" i="10"/>
  <c r="E304" i="10"/>
  <c r="F304" i="10"/>
  <c r="G304" i="10"/>
  <c r="H304" i="10"/>
  <c r="P304" i="10" s="1"/>
  <c r="D328" i="14" s="1"/>
  <c r="C305" i="10"/>
  <c r="D305" i="10"/>
  <c r="E305" i="10"/>
  <c r="F305" i="10"/>
  <c r="G305" i="10"/>
  <c r="H305" i="10"/>
  <c r="P305" i="10" s="1"/>
  <c r="D330" i="14" s="1"/>
  <c r="C306" i="10"/>
  <c r="D306" i="10"/>
  <c r="E306" i="10"/>
  <c r="F306" i="10"/>
  <c r="G306" i="10"/>
  <c r="H306" i="10"/>
  <c r="P306" i="10" s="1"/>
  <c r="D31" i="14" s="1"/>
  <c r="C307" i="10"/>
  <c r="D307" i="10"/>
  <c r="E307" i="10"/>
  <c r="F307" i="10"/>
  <c r="G307" i="10"/>
  <c r="H307" i="10"/>
  <c r="P307" i="10" s="1"/>
  <c r="D156" i="14" s="1"/>
  <c r="C308" i="10"/>
  <c r="D308" i="10"/>
  <c r="E308" i="10"/>
  <c r="F308" i="10"/>
  <c r="G308" i="10"/>
  <c r="H308" i="10"/>
  <c r="P308" i="10" s="1"/>
  <c r="D160" i="14" s="1"/>
  <c r="C309" i="10"/>
  <c r="D309" i="10"/>
  <c r="E309" i="10"/>
  <c r="F309" i="10"/>
  <c r="G309" i="10"/>
  <c r="H309" i="10"/>
  <c r="P309" i="10" s="1"/>
  <c r="D192" i="14" s="1"/>
  <c r="C310" i="10"/>
  <c r="D310" i="10"/>
  <c r="E310" i="10"/>
  <c r="F310" i="10"/>
  <c r="G310" i="10"/>
  <c r="H310" i="10"/>
  <c r="P310" i="10" s="1"/>
  <c r="D283" i="14" s="1"/>
  <c r="C311" i="10"/>
  <c r="D311" i="10"/>
  <c r="E311" i="10"/>
  <c r="F311" i="10"/>
  <c r="G311" i="10"/>
  <c r="H311" i="10"/>
  <c r="P311" i="10" s="1"/>
  <c r="D398" i="14" s="1"/>
  <c r="C312" i="10"/>
  <c r="D312" i="10"/>
  <c r="E312" i="10"/>
  <c r="F312" i="10"/>
  <c r="G312" i="10"/>
  <c r="H312" i="10"/>
  <c r="P312" i="10" s="1"/>
  <c r="D146" i="14" s="1"/>
  <c r="C313" i="10"/>
  <c r="D313" i="10"/>
  <c r="E313" i="10"/>
  <c r="F313" i="10"/>
  <c r="G313" i="10"/>
  <c r="H313" i="10"/>
  <c r="P313" i="10" s="1"/>
  <c r="D329" i="14" s="1"/>
  <c r="C314" i="10"/>
  <c r="D314" i="10"/>
  <c r="E314" i="10"/>
  <c r="F314" i="10"/>
  <c r="G314" i="10"/>
  <c r="H314" i="10"/>
  <c r="P314" i="10" s="1"/>
  <c r="D334" i="14" s="1"/>
  <c r="C315" i="10"/>
  <c r="D315" i="10"/>
  <c r="E315" i="10"/>
  <c r="F315" i="10"/>
  <c r="G315" i="10"/>
  <c r="H315" i="10"/>
  <c r="P315" i="10" s="1"/>
  <c r="D336" i="14" s="1"/>
  <c r="C316" i="10"/>
  <c r="D316" i="10"/>
  <c r="E316" i="10"/>
  <c r="F316" i="10"/>
  <c r="G316" i="10"/>
  <c r="H316" i="10"/>
  <c r="P316" i="10" s="1"/>
  <c r="D404" i="14" s="1"/>
  <c r="C317" i="10"/>
  <c r="D317" i="10"/>
  <c r="E317" i="10"/>
  <c r="F317" i="10"/>
  <c r="G317" i="10"/>
  <c r="H317" i="10"/>
  <c r="P317" i="10" s="1"/>
  <c r="D342" i="14" s="1"/>
  <c r="C318" i="10"/>
  <c r="D318" i="10"/>
  <c r="E318" i="10"/>
  <c r="F318" i="10"/>
  <c r="G318" i="10"/>
  <c r="H318" i="10"/>
  <c r="P318" i="10" s="1"/>
  <c r="D344" i="14" s="1"/>
  <c r="C319" i="10"/>
  <c r="D319" i="10"/>
  <c r="E319" i="10"/>
  <c r="F319" i="10"/>
  <c r="G319" i="10"/>
  <c r="H319" i="10"/>
  <c r="P319" i="10" s="1"/>
  <c r="D345" i="14" s="1"/>
  <c r="C320" i="10"/>
  <c r="D320" i="10"/>
  <c r="E320" i="10"/>
  <c r="F320" i="10"/>
  <c r="G320" i="10"/>
  <c r="H320" i="10"/>
  <c r="P320" i="10" s="1"/>
  <c r="D346" i="14" s="1"/>
  <c r="C321" i="10"/>
  <c r="D321" i="10"/>
  <c r="E321" i="10"/>
  <c r="F321" i="10"/>
  <c r="G321" i="10"/>
  <c r="H321" i="10"/>
  <c r="P321" i="10" s="1"/>
  <c r="D347" i="14" s="1"/>
  <c r="C322" i="10"/>
  <c r="D322" i="10"/>
  <c r="E322" i="10"/>
  <c r="F322" i="10"/>
  <c r="G322" i="10"/>
  <c r="H322" i="10"/>
  <c r="P322" i="10" s="1"/>
  <c r="D195" i="14" s="1"/>
  <c r="C323" i="10"/>
  <c r="D323" i="10"/>
  <c r="E323" i="10"/>
  <c r="F323" i="10"/>
  <c r="G323" i="10"/>
  <c r="H323" i="10"/>
  <c r="P323" i="10" s="1"/>
  <c r="D223" i="14" s="1"/>
  <c r="C324" i="10"/>
  <c r="D324" i="10"/>
  <c r="E324" i="10"/>
  <c r="F324" i="10"/>
  <c r="G324" i="10"/>
  <c r="H324" i="10"/>
  <c r="P324" i="10" s="1"/>
  <c r="D355" i="14" s="1"/>
  <c r="C325" i="10"/>
  <c r="D325" i="10"/>
  <c r="E325" i="10"/>
  <c r="F325" i="10"/>
  <c r="G325" i="10"/>
  <c r="H325" i="10"/>
  <c r="P325" i="10" s="1"/>
  <c r="D98" i="14" s="1"/>
  <c r="C326" i="10"/>
  <c r="D326" i="10"/>
  <c r="E326" i="10"/>
  <c r="F326" i="10"/>
  <c r="G326" i="10"/>
  <c r="H326" i="10"/>
  <c r="P326" i="10" s="1"/>
  <c r="D337" i="14" s="1"/>
  <c r="C327" i="10"/>
  <c r="D327" i="10"/>
  <c r="E327" i="10"/>
  <c r="F327" i="10"/>
  <c r="G327" i="10"/>
  <c r="H327" i="10"/>
  <c r="P327" i="10" s="1"/>
  <c r="D357" i="14" s="1"/>
  <c r="C328" i="10"/>
  <c r="D328" i="10"/>
  <c r="E328" i="10"/>
  <c r="F328" i="10"/>
  <c r="G328" i="10"/>
  <c r="H328" i="10"/>
  <c r="P328" i="10" s="1"/>
  <c r="D22" i="14" s="1"/>
  <c r="C329" i="10"/>
  <c r="D329" i="10"/>
  <c r="E329" i="10"/>
  <c r="F329" i="10"/>
  <c r="G329" i="10"/>
  <c r="H329" i="10"/>
  <c r="P329" i="10" s="1"/>
  <c r="D136" i="14" s="1"/>
  <c r="C330" i="10"/>
  <c r="D330" i="10"/>
  <c r="E330" i="10"/>
  <c r="F330" i="10"/>
  <c r="G330" i="10"/>
  <c r="H330" i="10"/>
  <c r="P330" i="10" s="1"/>
  <c r="D323" i="14" s="1"/>
  <c r="C331" i="10"/>
  <c r="D331" i="10"/>
  <c r="E331" i="10"/>
  <c r="F331" i="10"/>
  <c r="G331" i="10"/>
  <c r="H331" i="10"/>
  <c r="P331" i="10" s="1"/>
  <c r="D358" i="14" s="1"/>
  <c r="C332" i="10"/>
  <c r="D332" i="10"/>
  <c r="E332" i="10"/>
  <c r="F332" i="10"/>
  <c r="G332" i="10"/>
  <c r="H332" i="10"/>
  <c r="P332" i="10" s="1"/>
  <c r="D278" i="14" s="1"/>
  <c r="C333" i="10"/>
  <c r="D333" i="10"/>
  <c r="E333" i="10"/>
  <c r="F333" i="10"/>
  <c r="G333" i="10"/>
  <c r="H333" i="10"/>
  <c r="P333" i="10" s="1"/>
  <c r="D363" i="14" s="1"/>
  <c r="C334" i="10"/>
  <c r="D334" i="10"/>
  <c r="E334" i="10"/>
  <c r="F334" i="10"/>
  <c r="G334" i="10"/>
  <c r="H334" i="10"/>
  <c r="P334" i="10" s="1"/>
  <c r="D368" i="14" s="1"/>
  <c r="C335" i="10"/>
  <c r="D335" i="10"/>
  <c r="E335" i="10"/>
  <c r="F335" i="10"/>
  <c r="G335" i="10"/>
  <c r="H335" i="10"/>
  <c r="P335" i="10" s="1"/>
  <c r="D350" i="14" s="1"/>
  <c r="C336" i="10"/>
  <c r="D336" i="10"/>
  <c r="E336" i="10"/>
  <c r="F336" i="10"/>
  <c r="G336" i="10"/>
  <c r="H336" i="10"/>
  <c r="P336" i="10" s="1"/>
  <c r="D369" i="14" s="1"/>
  <c r="C337" i="10"/>
  <c r="D337" i="10"/>
  <c r="E337" i="10"/>
  <c r="F337" i="10"/>
  <c r="G337" i="10"/>
  <c r="H337" i="10"/>
  <c r="P337" i="10" s="1"/>
  <c r="D371" i="14" s="1"/>
  <c r="C338" i="10"/>
  <c r="D338" i="10"/>
  <c r="E338" i="10"/>
  <c r="F338" i="10"/>
  <c r="G338" i="10"/>
  <c r="H338" i="10"/>
  <c r="P338" i="10" s="1"/>
  <c r="D150" i="14" s="1"/>
  <c r="C339" i="10"/>
  <c r="D339" i="10"/>
  <c r="E339" i="10"/>
  <c r="F339" i="10"/>
  <c r="G339" i="10"/>
  <c r="H339" i="10"/>
  <c r="P339" i="10" s="1"/>
  <c r="D170" i="14" s="1"/>
  <c r="C340" i="10"/>
  <c r="D340" i="10"/>
  <c r="E340" i="10"/>
  <c r="F340" i="10"/>
  <c r="G340" i="10"/>
  <c r="H340" i="10"/>
  <c r="P340" i="10" s="1"/>
  <c r="D208" i="14" s="1"/>
  <c r="C341" i="10"/>
  <c r="D341" i="10"/>
  <c r="E341" i="10"/>
  <c r="F341" i="10"/>
  <c r="G341" i="10"/>
  <c r="H341" i="10"/>
  <c r="P341" i="10" s="1"/>
  <c r="D15" i="14" s="1"/>
  <c r="C342" i="10"/>
  <c r="D342" i="10"/>
  <c r="E342" i="10"/>
  <c r="F342" i="10"/>
  <c r="G342" i="10"/>
  <c r="H342" i="10"/>
  <c r="P342" i="10" s="1"/>
  <c r="D53" i="14" s="1"/>
  <c r="C343" i="10"/>
  <c r="D343" i="10"/>
  <c r="E343" i="10"/>
  <c r="F343" i="10"/>
  <c r="G343" i="10"/>
  <c r="H343" i="10"/>
  <c r="P343" i="10" s="1"/>
  <c r="D96" i="14" s="1"/>
  <c r="C344" i="10"/>
  <c r="D344" i="10"/>
  <c r="E344" i="10"/>
  <c r="F344" i="10"/>
  <c r="G344" i="10"/>
  <c r="H344" i="10"/>
  <c r="P344" i="10" s="1"/>
  <c r="D110" i="14" s="1"/>
  <c r="C345" i="10"/>
  <c r="D345" i="10"/>
  <c r="E345" i="10"/>
  <c r="F345" i="10"/>
  <c r="G345" i="10"/>
  <c r="H345" i="10"/>
  <c r="P345" i="10" s="1"/>
  <c r="D163" i="14" s="1"/>
  <c r="C346" i="10"/>
  <c r="D346" i="10"/>
  <c r="E346" i="10"/>
  <c r="F346" i="10"/>
  <c r="G346" i="10"/>
  <c r="H346" i="10"/>
  <c r="P346" i="10" s="1"/>
  <c r="D221" i="14" s="1"/>
  <c r="C347" i="10"/>
  <c r="D347" i="10"/>
  <c r="E347" i="10"/>
  <c r="F347" i="10"/>
  <c r="G347" i="10"/>
  <c r="H347" i="10"/>
  <c r="P347" i="10" s="1"/>
  <c r="D239" i="14" s="1"/>
  <c r="C348" i="10"/>
  <c r="D348" i="10"/>
  <c r="E348" i="10"/>
  <c r="F348" i="10"/>
  <c r="G348" i="10"/>
  <c r="H348" i="10"/>
  <c r="P348" i="10" s="1"/>
  <c r="D268" i="14" s="1"/>
  <c r="C349" i="10"/>
  <c r="D349" i="10"/>
  <c r="E349" i="10"/>
  <c r="F349" i="10"/>
  <c r="G349" i="10"/>
  <c r="H349" i="10"/>
  <c r="P349" i="10" s="1"/>
  <c r="D306" i="14" s="1"/>
  <c r="C350" i="10"/>
  <c r="D350" i="10"/>
  <c r="E350" i="10"/>
  <c r="F350" i="10"/>
  <c r="G350" i="10"/>
  <c r="H350" i="10"/>
  <c r="P350" i="10" s="1"/>
  <c r="D360" i="14" s="1"/>
  <c r="C351" i="10"/>
  <c r="D351" i="10"/>
  <c r="E351" i="10"/>
  <c r="F351" i="10"/>
  <c r="G351" i="10"/>
  <c r="H351" i="10"/>
  <c r="P351" i="10" s="1"/>
  <c r="D384" i="14" s="1"/>
  <c r="C352" i="10"/>
  <c r="D352" i="10"/>
  <c r="E352" i="10"/>
  <c r="F352" i="10"/>
  <c r="G352" i="10"/>
  <c r="H352" i="10"/>
  <c r="P352" i="10" s="1"/>
  <c r="D57" i="14" s="1"/>
  <c r="C353" i="10"/>
  <c r="D353" i="10"/>
  <c r="E353" i="10"/>
  <c r="F353" i="10"/>
  <c r="G353" i="10"/>
  <c r="H353" i="10"/>
  <c r="P353" i="10" s="1"/>
  <c r="D120" i="14" s="1"/>
  <c r="C354" i="10"/>
  <c r="D354" i="10"/>
  <c r="E354" i="10"/>
  <c r="F354" i="10"/>
  <c r="G354" i="10"/>
  <c r="H354" i="10"/>
  <c r="P354" i="10" s="1"/>
  <c r="D375" i="14" s="1"/>
  <c r="C355" i="10"/>
  <c r="D355" i="10"/>
  <c r="E355" i="10"/>
  <c r="F355" i="10"/>
  <c r="G355" i="10"/>
  <c r="H355" i="10"/>
  <c r="P355" i="10" s="1"/>
  <c r="D81" i="14" s="1"/>
  <c r="C356" i="10"/>
  <c r="D356" i="10"/>
  <c r="E356" i="10"/>
  <c r="F356" i="10"/>
  <c r="G356" i="10"/>
  <c r="H356" i="10"/>
  <c r="P356" i="10" s="1"/>
  <c r="D95" i="14" s="1"/>
  <c r="C357" i="10"/>
  <c r="D357" i="10"/>
  <c r="E357" i="10"/>
  <c r="F357" i="10"/>
  <c r="G357" i="10"/>
  <c r="H357" i="10"/>
  <c r="P357" i="10" s="1"/>
  <c r="D303" i="14" s="1"/>
  <c r="C358" i="10"/>
  <c r="D358" i="10"/>
  <c r="E358" i="10"/>
  <c r="F358" i="10"/>
  <c r="G358" i="10"/>
  <c r="H358" i="10"/>
  <c r="P358" i="10" s="1"/>
  <c r="D331" i="14" s="1"/>
  <c r="C359" i="10"/>
  <c r="D359" i="10"/>
  <c r="E359" i="10"/>
  <c r="F359" i="10"/>
  <c r="G359" i="10"/>
  <c r="H359" i="10"/>
  <c r="P359" i="10" s="1"/>
  <c r="D377" i="14" s="1"/>
  <c r="C360" i="10"/>
  <c r="D360" i="10"/>
  <c r="E360" i="10"/>
  <c r="F360" i="10"/>
  <c r="G360" i="10"/>
  <c r="H360" i="10"/>
  <c r="P360" i="10" s="1"/>
  <c r="D201" i="14" s="1"/>
  <c r="C361" i="10"/>
  <c r="D361" i="10"/>
  <c r="E361" i="10"/>
  <c r="F361" i="10"/>
  <c r="G361" i="10"/>
  <c r="H361" i="10"/>
  <c r="P361" i="10" s="1"/>
  <c r="D213" i="14" s="1"/>
  <c r="C362" i="10"/>
  <c r="D362" i="10"/>
  <c r="E362" i="10"/>
  <c r="F362" i="10"/>
  <c r="G362" i="10"/>
  <c r="H362" i="10"/>
  <c r="P362" i="10" s="1"/>
  <c r="D354" i="14" s="1"/>
  <c r="C363" i="10"/>
  <c r="D363" i="10"/>
  <c r="E363" i="10"/>
  <c r="F363" i="10"/>
  <c r="G363" i="10"/>
  <c r="H363" i="10"/>
  <c r="P363" i="10" s="1"/>
  <c r="D17" i="14" s="1"/>
  <c r="C364" i="10"/>
  <c r="D364" i="10"/>
  <c r="E364" i="10"/>
  <c r="F364" i="10"/>
  <c r="G364" i="10"/>
  <c r="H364" i="10"/>
  <c r="P364" i="10" s="1"/>
  <c r="D47" i="14" s="1"/>
  <c r="C365" i="10"/>
  <c r="D365" i="10"/>
  <c r="E365" i="10"/>
  <c r="F365" i="10"/>
  <c r="G365" i="10"/>
  <c r="H365" i="10"/>
  <c r="P365" i="10" s="1"/>
  <c r="D50" i="14" s="1"/>
  <c r="C366" i="10"/>
  <c r="D366" i="10"/>
  <c r="E366" i="10"/>
  <c r="F366" i="10"/>
  <c r="G366" i="10"/>
  <c r="H366" i="10"/>
  <c r="P366" i="10" s="1"/>
  <c r="D88" i="14" s="1"/>
  <c r="C367" i="10"/>
  <c r="D367" i="10"/>
  <c r="E367" i="10"/>
  <c r="F367" i="10"/>
  <c r="G367" i="10"/>
  <c r="H367" i="10"/>
  <c r="P367" i="10" s="1"/>
  <c r="D90" i="14" s="1"/>
  <c r="C368" i="10"/>
  <c r="D368" i="10"/>
  <c r="E368" i="10"/>
  <c r="F368" i="10"/>
  <c r="G368" i="10"/>
  <c r="H368" i="10"/>
  <c r="P368" i="10" s="1"/>
  <c r="D119" i="14" s="1"/>
  <c r="C369" i="10"/>
  <c r="D369" i="10"/>
  <c r="E369" i="10"/>
  <c r="F369" i="10"/>
  <c r="G369" i="10"/>
  <c r="H369" i="10"/>
  <c r="P369" i="10" s="1"/>
  <c r="D122" i="14" s="1"/>
  <c r="C370" i="10"/>
  <c r="D370" i="10"/>
  <c r="E370" i="10"/>
  <c r="F370" i="10"/>
  <c r="G370" i="10"/>
  <c r="H370" i="10"/>
  <c r="P370" i="10" s="1"/>
  <c r="D129" i="14" s="1"/>
  <c r="C371" i="10"/>
  <c r="D371" i="10"/>
  <c r="E371" i="10"/>
  <c r="F371" i="10"/>
  <c r="G371" i="10"/>
  <c r="H371" i="10"/>
  <c r="P371" i="10" s="1"/>
  <c r="D138" i="14" s="1"/>
  <c r="C372" i="10"/>
  <c r="D372" i="10"/>
  <c r="E372" i="10"/>
  <c r="F372" i="10"/>
  <c r="G372" i="10"/>
  <c r="H372" i="10"/>
  <c r="P372" i="10" s="1"/>
  <c r="D165" i="14" s="1"/>
  <c r="C373" i="10"/>
  <c r="D373" i="10"/>
  <c r="E373" i="10"/>
  <c r="F373" i="10"/>
  <c r="G373" i="10"/>
  <c r="H373" i="10"/>
  <c r="P373" i="10" s="1"/>
  <c r="D169" i="14" s="1"/>
  <c r="C374" i="10"/>
  <c r="D374" i="10"/>
  <c r="E374" i="10"/>
  <c r="F374" i="10"/>
  <c r="G374" i="10"/>
  <c r="H374" i="10"/>
  <c r="P374" i="10" s="1"/>
  <c r="D240" i="14" s="1"/>
  <c r="C375" i="10"/>
  <c r="D375" i="10"/>
  <c r="E375" i="10"/>
  <c r="F375" i="10"/>
  <c r="G375" i="10"/>
  <c r="H375" i="10"/>
  <c r="P375" i="10" s="1"/>
  <c r="D242" i="14" s="1"/>
  <c r="C376" i="10"/>
  <c r="D376" i="10"/>
  <c r="E376" i="10"/>
  <c r="F376" i="10"/>
  <c r="G376" i="10"/>
  <c r="H376" i="10"/>
  <c r="P376" i="10" s="1"/>
  <c r="D310" i="14" s="1"/>
  <c r="C377" i="10"/>
  <c r="D377" i="10"/>
  <c r="E377" i="10"/>
  <c r="F377" i="10"/>
  <c r="G377" i="10"/>
  <c r="H377" i="10"/>
  <c r="P377" i="10" s="1"/>
  <c r="D321" i="14" s="1"/>
  <c r="C378" i="10"/>
  <c r="D378" i="10"/>
  <c r="E378" i="10"/>
  <c r="F378" i="10"/>
  <c r="G378" i="10"/>
  <c r="H378" i="10"/>
  <c r="P378" i="10" s="1"/>
  <c r="D332" i="14" s="1"/>
  <c r="C379" i="10"/>
  <c r="D379" i="10"/>
  <c r="E379" i="10"/>
  <c r="F379" i="10"/>
  <c r="G379" i="10"/>
  <c r="H379" i="10"/>
  <c r="P379" i="10" s="1"/>
  <c r="D341" i="14" s="1"/>
  <c r="C380" i="10"/>
  <c r="D380" i="10"/>
  <c r="E380" i="10"/>
  <c r="F380" i="10"/>
  <c r="G380" i="10"/>
  <c r="H380" i="10"/>
  <c r="P380" i="10" s="1"/>
  <c r="D411" i="14" s="1"/>
  <c r="C381" i="10"/>
  <c r="D381" i="10"/>
  <c r="E381" i="10"/>
  <c r="F381" i="10"/>
  <c r="G381" i="10"/>
  <c r="H381" i="10"/>
  <c r="P381" i="10" s="1"/>
  <c r="D263" i="14" s="1"/>
  <c r="C382" i="10"/>
  <c r="D382" i="10"/>
  <c r="E382" i="10"/>
  <c r="F382" i="10"/>
  <c r="G382" i="10"/>
  <c r="H382" i="10"/>
  <c r="P382" i="10" s="1"/>
  <c r="D387" i="14" s="1"/>
  <c r="C383" i="10"/>
  <c r="D383" i="10"/>
  <c r="E383" i="10"/>
  <c r="F383" i="10"/>
  <c r="G383" i="10"/>
  <c r="H383" i="10"/>
  <c r="P383" i="10" s="1"/>
  <c r="D65" i="14" s="1"/>
  <c r="C384" i="10"/>
  <c r="D384" i="10"/>
  <c r="E384" i="10"/>
  <c r="F384" i="10"/>
  <c r="G384" i="10"/>
  <c r="H384" i="10"/>
  <c r="P384" i="10" s="1"/>
  <c r="D92" i="14" s="1"/>
  <c r="C385" i="10"/>
  <c r="D385" i="10"/>
  <c r="E385" i="10"/>
  <c r="F385" i="10"/>
  <c r="G385" i="10"/>
  <c r="H385" i="10"/>
  <c r="P385" i="10" s="1"/>
  <c r="D198" i="14" s="1"/>
  <c r="C386" i="10"/>
  <c r="D386" i="10"/>
  <c r="E386" i="10"/>
  <c r="F386" i="10"/>
  <c r="G386" i="10"/>
  <c r="H386" i="10"/>
  <c r="P386" i="10" s="1"/>
  <c r="D231" i="14" s="1"/>
  <c r="C387" i="10"/>
  <c r="D387" i="10"/>
  <c r="E387" i="10"/>
  <c r="F387" i="10"/>
  <c r="G387" i="10"/>
  <c r="H387" i="10"/>
  <c r="P387" i="10" s="1"/>
  <c r="D10" i="14" s="1"/>
  <c r="C388" i="10"/>
  <c r="D388" i="10"/>
  <c r="E388" i="10"/>
  <c r="F388" i="10"/>
  <c r="G388" i="10"/>
  <c r="H388" i="10"/>
  <c r="P388" i="10" s="1"/>
  <c r="D85" i="14" s="1"/>
  <c r="C389" i="10"/>
  <c r="D389" i="10"/>
  <c r="E389" i="10"/>
  <c r="F389" i="10"/>
  <c r="G389" i="10"/>
  <c r="H389" i="10"/>
  <c r="P389" i="10" s="1"/>
  <c r="D388" i="14" s="1"/>
  <c r="C390" i="10"/>
  <c r="D390" i="10"/>
  <c r="E390" i="10"/>
  <c r="F390" i="10"/>
  <c r="G390" i="10"/>
  <c r="H390" i="10"/>
  <c r="P390" i="10" s="1"/>
  <c r="D36" i="14" s="1"/>
  <c r="C391" i="10"/>
  <c r="D391" i="10"/>
  <c r="E391" i="10"/>
  <c r="F391" i="10"/>
  <c r="G391" i="10"/>
  <c r="H391" i="10"/>
  <c r="P391" i="10" s="1"/>
  <c r="D140" i="14" s="1"/>
  <c r="C392" i="10"/>
  <c r="D392" i="10"/>
  <c r="E392" i="10"/>
  <c r="F392" i="10"/>
  <c r="G392" i="10"/>
  <c r="H392" i="10"/>
  <c r="P392" i="10" s="1"/>
  <c r="D262" i="14" s="1"/>
  <c r="C393" i="10"/>
  <c r="D393" i="10"/>
  <c r="E393" i="10"/>
  <c r="F393" i="10"/>
  <c r="G393" i="10"/>
  <c r="H393" i="10"/>
  <c r="P393" i="10" s="1"/>
  <c r="D391" i="14" s="1"/>
  <c r="C394" i="10"/>
  <c r="D394" i="10"/>
  <c r="E394" i="10"/>
  <c r="F394" i="10"/>
  <c r="G394" i="10"/>
  <c r="H394" i="10"/>
  <c r="P394" i="10" s="1"/>
  <c r="D392" i="14" s="1"/>
  <c r="C395" i="10"/>
  <c r="D395" i="10"/>
  <c r="E395" i="10"/>
  <c r="F395" i="10"/>
  <c r="G395" i="10"/>
  <c r="H395" i="10"/>
  <c r="P395" i="10" s="1"/>
  <c r="D80" i="14" s="1"/>
  <c r="C396" i="10"/>
  <c r="D396" i="10"/>
  <c r="E396" i="10"/>
  <c r="F396" i="10"/>
  <c r="G396" i="10"/>
  <c r="H396" i="10"/>
  <c r="P396" i="10" s="1"/>
  <c r="D193" i="14" s="1"/>
  <c r="C397" i="10"/>
  <c r="D397" i="10"/>
  <c r="E397" i="10"/>
  <c r="F397" i="10"/>
  <c r="G397" i="10"/>
  <c r="H397" i="10"/>
  <c r="P397" i="10" s="1"/>
  <c r="D394" i="14" s="1"/>
  <c r="C398" i="10"/>
  <c r="D398" i="10"/>
  <c r="E398" i="10"/>
  <c r="F398" i="10"/>
  <c r="G398" i="10"/>
  <c r="H398" i="10"/>
  <c r="P398" i="10" s="1"/>
  <c r="D114" i="14" s="1"/>
  <c r="C399" i="10"/>
  <c r="D399" i="10"/>
  <c r="E399" i="10"/>
  <c r="F399" i="10"/>
  <c r="G399" i="10"/>
  <c r="H399" i="10"/>
  <c r="P399" i="10" s="1"/>
  <c r="D118" i="14" s="1"/>
  <c r="C400" i="10"/>
  <c r="D400" i="10"/>
  <c r="E400" i="10"/>
  <c r="F400" i="10"/>
  <c r="G400" i="10"/>
  <c r="H400" i="10"/>
  <c r="P400" i="10" s="1"/>
  <c r="D373" i="14" s="1"/>
  <c r="C401" i="10"/>
  <c r="D401" i="10"/>
  <c r="E401" i="10"/>
  <c r="F401" i="10"/>
  <c r="G401" i="10"/>
  <c r="H401" i="10"/>
  <c r="P401" i="10" s="1"/>
  <c r="D401" i="14" s="1"/>
  <c r="C402" i="10"/>
  <c r="D402" i="10"/>
  <c r="E402" i="10"/>
  <c r="F402" i="10"/>
  <c r="G402" i="10"/>
  <c r="H402" i="10"/>
  <c r="P402" i="10" s="1"/>
  <c r="D405" i="14" s="1"/>
  <c r="C403" i="10"/>
  <c r="D403" i="10"/>
  <c r="E403" i="10"/>
  <c r="F403" i="10"/>
  <c r="G403" i="10"/>
  <c r="H403" i="10"/>
  <c r="P403" i="10" s="1"/>
  <c r="D272" i="14" s="1"/>
  <c r="C404" i="10"/>
  <c r="D404" i="10"/>
  <c r="E404" i="10"/>
  <c r="F404" i="10"/>
  <c r="G404" i="10"/>
  <c r="H404" i="10"/>
  <c r="P404" i="10" s="1"/>
  <c r="D25" i="14" s="1"/>
  <c r="C405" i="10"/>
  <c r="D405" i="10"/>
  <c r="E405" i="10"/>
  <c r="F405" i="10"/>
  <c r="G405" i="10"/>
  <c r="H405" i="10"/>
  <c r="P405" i="10" s="1"/>
  <c r="D37" i="14" s="1"/>
  <c r="C406" i="10"/>
  <c r="D406" i="10"/>
  <c r="E406" i="10"/>
  <c r="F406" i="10"/>
  <c r="G406" i="10"/>
  <c r="H406" i="10"/>
  <c r="P406" i="10" s="1"/>
  <c r="D109" i="14" s="1"/>
  <c r="C407" i="10"/>
  <c r="D407" i="10"/>
  <c r="E407" i="10"/>
  <c r="F407" i="10"/>
  <c r="G407" i="10"/>
  <c r="H407" i="10"/>
  <c r="P407" i="10" s="1"/>
  <c r="D123" i="14" s="1"/>
  <c r="C408" i="10"/>
  <c r="D408" i="10"/>
  <c r="E408" i="10"/>
  <c r="F408" i="10"/>
  <c r="G408" i="10"/>
  <c r="H408" i="10"/>
  <c r="P408" i="10" s="1"/>
  <c r="D219" i="14" s="1"/>
  <c r="C409" i="10"/>
  <c r="D409" i="10"/>
  <c r="E409" i="10"/>
  <c r="F409" i="10"/>
  <c r="G409" i="10"/>
  <c r="H409" i="10"/>
  <c r="P409" i="10" s="1"/>
  <c r="D255" i="14" s="1"/>
  <c r="C410" i="10"/>
  <c r="D410" i="10"/>
  <c r="E410" i="10"/>
  <c r="F410" i="10"/>
  <c r="G410" i="10"/>
  <c r="H410" i="10"/>
  <c r="P410" i="10" s="1"/>
  <c r="D406" i="14" s="1"/>
  <c r="D3" i="10"/>
  <c r="E3" i="10"/>
  <c r="F3" i="10"/>
  <c r="G3" i="10"/>
  <c r="H3" i="10"/>
  <c r="P3" i="10" s="1"/>
  <c r="C3" i="10"/>
  <c r="D30" i="14" l="1"/>
  <c r="R3" i="10"/>
  <c r="B5" i="13" s="1"/>
  <c r="E5" i="14"/>
  <c r="E6" i="14" s="1"/>
  <c r="E7" i="14" s="1"/>
  <c r="E8" i="14" s="1"/>
  <c r="E9" i="14" s="1"/>
  <c r="E10" i="14" s="1"/>
  <c r="E11" i="14" s="1"/>
  <c r="E12" i="14" s="1"/>
  <c r="E13" i="14" s="1"/>
  <c r="E14" i="14" s="1"/>
  <c r="E15" i="14" s="1"/>
  <c r="W26" i="16"/>
  <c r="E27" i="16" s="1"/>
  <c r="B59" i="16" s="1"/>
  <c r="F59" i="16" s="1"/>
  <c r="B29" i="16"/>
  <c r="B35" i="16" s="1"/>
  <c r="G29" i="21"/>
  <c r="G22" i="21"/>
  <c r="M29" i="16"/>
  <c r="B36" i="16" s="1"/>
  <c r="G35" i="21"/>
  <c r="G31" i="21"/>
  <c r="C40" i="21"/>
  <c r="G25" i="21"/>
  <c r="G33" i="21"/>
  <c r="G26" i="21"/>
  <c r="G34" i="21"/>
  <c r="G23" i="21"/>
  <c r="C19" i="21" s="1"/>
  <c r="G38" i="21"/>
  <c r="G37" i="21"/>
  <c r="J4" i="14" l="1"/>
  <c r="N4" i="14" s="1"/>
  <c r="I4" i="14"/>
  <c r="J5" i="14"/>
  <c r="K5" i="14" s="1"/>
  <c r="E16" i="14"/>
  <c r="J13" i="14" s="1"/>
  <c r="R4" i="10"/>
  <c r="C5" i="13"/>
  <c r="I10" i="14"/>
  <c r="M4" i="14"/>
  <c r="K4" i="14"/>
  <c r="J6" i="14"/>
  <c r="J12" i="14"/>
  <c r="I8" i="14"/>
  <c r="J11" i="14"/>
  <c r="I7" i="14"/>
  <c r="I9" i="14"/>
  <c r="I12" i="14"/>
  <c r="J8" i="14"/>
  <c r="I11" i="14"/>
  <c r="J7" i="14"/>
  <c r="I13" i="14"/>
  <c r="I5" i="14"/>
  <c r="J9" i="14"/>
  <c r="I6" i="14"/>
  <c r="J10" i="14"/>
  <c r="M27" i="16"/>
  <c r="B63" i="16" s="1"/>
  <c r="F63" i="16" s="1"/>
  <c r="F27" i="16"/>
  <c r="B47" i="16" s="1"/>
  <c r="C27" i="16"/>
  <c r="B57" i="16" s="1"/>
  <c r="F57" i="16" s="1"/>
  <c r="A27" i="16"/>
  <c r="B55" i="16" s="1"/>
  <c r="F55" i="16" s="1"/>
  <c r="T27" i="16"/>
  <c r="B72" i="16" s="1"/>
  <c r="F72" i="16" s="1"/>
  <c r="Q27" i="16"/>
  <c r="B68" i="16" s="1"/>
  <c r="F68" i="16" s="1"/>
  <c r="D27" i="16"/>
  <c r="B58" i="16" s="1"/>
  <c r="F58" i="16" s="1"/>
  <c r="L27" i="16"/>
  <c r="B64" i="16" s="1"/>
  <c r="F64" i="16" s="1"/>
  <c r="J27" i="16"/>
  <c r="B49" i="16" s="1"/>
  <c r="O27" i="16"/>
  <c r="B69" i="16" s="1"/>
  <c r="F69" i="16" s="1"/>
  <c r="G27" i="16"/>
  <c r="P27" i="16"/>
  <c r="B67" i="16" s="1"/>
  <c r="F67" i="16" s="1"/>
  <c r="N27" i="16"/>
  <c r="B62" i="16" s="1"/>
  <c r="F62" i="16" s="1"/>
  <c r="R27" i="16"/>
  <c r="B70" i="16" s="1"/>
  <c r="F70" i="16" s="1"/>
  <c r="I27" i="16"/>
  <c r="B50" i="16" s="1"/>
  <c r="F50" i="16" s="1"/>
  <c r="U27" i="16"/>
  <c r="B73" i="16" s="1"/>
  <c r="F73" i="16" s="1"/>
  <c r="H27" i="16"/>
  <c r="K27" i="16"/>
  <c r="B27" i="16"/>
  <c r="B56" i="16" s="1"/>
  <c r="F56" i="16" s="1"/>
  <c r="S27" i="16"/>
  <c r="B71" i="16" s="1"/>
  <c r="F71" i="16" s="1"/>
  <c r="W29" i="16"/>
  <c r="AG8" i="16"/>
  <c r="AI8" i="16" s="1"/>
  <c r="F47" i="16" l="1"/>
  <c r="I47" i="16" s="1"/>
  <c r="L4" i="14"/>
  <c r="M5" i="14"/>
  <c r="N5" i="14"/>
  <c r="L5" i="14"/>
  <c r="R5" i="10"/>
  <c r="C7" i="13" s="1"/>
  <c r="B6" i="13"/>
  <c r="C6" i="13"/>
  <c r="E17" i="14"/>
  <c r="J14" i="14" s="1"/>
  <c r="D5" i="13"/>
  <c r="G5" i="13"/>
  <c r="F5" i="13"/>
  <c r="E5" i="13"/>
  <c r="M10" i="14"/>
  <c r="N10" i="14"/>
  <c r="L10" i="14"/>
  <c r="K10" i="14"/>
  <c r="M12" i="14"/>
  <c r="N12" i="14"/>
  <c r="L12" i="14"/>
  <c r="K12" i="14"/>
  <c r="L9" i="14"/>
  <c r="M9" i="14"/>
  <c r="N9" i="14"/>
  <c r="K9" i="14"/>
  <c r="N8" i="14"/>
  <c r="M8" i="14"/>
  <c r="L8" i="14"/>
  <c r="K8" i="14"/>
  <c r="L11" i="14"/>
  <c r="M11" i="14"/>
  <c r="N11" i="14"/>
  <c r="K11" i="14"/>
  <c r="L6" i="14"/>
  <c r="K6" i="14"/>
  <c r="M6" i="14"/>
  <c r="N6" i="14"/>
  <c r="N7" i="14"/>
  <c r="K7" i="14"/>
  <c r="L7" i="14"/>
  <c r="M7" i="14"/>
  <c r="N13" i="14"/>
  <c r="K13" i="14"/>
  <c r="L13" i="14"/>
  <c r="M13" i="14"/>
  <c r="B48" i="16"/>
  <c r="F48" i="16" s="1"/>
  <c r="F49" i="16"/>
  <c r="B52" i="16"/>
  <c r="F52" i="16" s="1"/>
  <c r="B51" i="16"/>
  <c r="F75" i="16" s="1"/>
  <c r="X29" i="16"/>
  <c r="I48" i="16" l="1"/>
  <c r="I49" i="16" s="1"/>
  <c r="I50" i="16" s="1"/>
  <c r="B76" i="16"/>
  <c r="L14" i="14"/>
  <c r="N14" i="14"/>
  <c r="K14" i="14"/>
  <c r="M14" i="14"/>
  <c r="G7" i="13"/>
  <c r="D7" i="13"/>
  <c r="E7" i="13"/>
  <c r="F7" i="13"/>
  <c r="R6" i="10"/>
  <c r="B7" i="13"/>
  <c r="E18" i="14"/>
  <c r="J15" i="14" s="1"/>
  <c r="I14" i="14"/>
  <c r="F6" i="13"/>
  <c r="D6" i="13"/>
  <c r="G6" i="13"/>
  <c r="E6" i="13"/>
  <c r="F51" i="16"/>
  <c r="X26" i="16"/>
  <c r="B30" i="16"/>
  <c r="M30" i="16"/>
  <c r="G30" i="16"/>
  <c r="P30" i="16"/>
  <c r="B54" i="16" l="1"/>
  <c r="C35" i="16"/>
  <c r="D35" i="16" s="1"/>
  <c r="G35" i="16" s="1"/>
  <c r="B66" i="16"/>
  <c r="C37" i="16"/>
  <c r="D37" i="16" s="1"/>
  <c r="G37" i="16" s="1"/>
  <c r="C34" i="16"/>
  <c r="D34" i="16" s="1"/>
  <c r="G34" i="16" s="1"/>
  <c r="B46" i="16"/>
  <c r="U46" i="16" s="1"/>
  <c r="B61" i="16"/>
  <c r="C36" i="16"/>
  <c r="D36" i="16" s="1"/>
  <c r="G36" i="16" s="1"/>
  <c r="N15" i="14"/>
  <c r="L15" i="14"/>
  <c r="K15" i="14"/>
  <c r="M15" i="14"/>
  <c r="R7" i="10"/>
  <c r="C9" i="13" s="1"/>
  <c r="C8" i="13"/>
  <c r="B8" i="13"/>
  <c r="E19" i="14"/>
  <c r="I15" i="14"/>
  <c r="W30" i="16"/>
  <c r="X30" i="16" s="1"/>
  <c r="I51" i="16"/>
  <c r="Z46" i="16" l="1"/>
  <c r="AA46" i="16" s="1"/>
  <c r="B9" i="13"/>
  <c r="D8" i="13"/>
  <c r="F8" i="13"/>
  <c r="G8" i="13"/>
  <c r="E8" i="13"/>
  <c r="E20" i="14"/>
  <c r="I16" i="14"/>
  <c r="J16" i="14"/>
  <c r="D9" i="13"/>
  <c r="E9" i="13"/>
  <c r="F9" i="13"/>
  <c r="G9" i="13"/>
  <c r="R8" i="10"/>
  <c r="I52" i="16"/>
  <c r="I53" i="16" s="1"/>
  <c r="I54" i="16" s="1"/>
  <c r="I55" i="16" s="1"/>
  <c r="I56" i="16" s="1"/>
  <c r="I57" i="16" s="1"/>
  <c r="I58" i="16" s="1"/>
  <c r="I59" i="16" s="1"/>
  <c r="I60" i="16" s="1"/>
  <c r="I61" i="16" s="1"/>
  <c r="I62" i="16" s="1"/>
  <c r="I63" i="16" s="1"/>
  <c r="I64" i="16" s="1"/>
  <c r="I65" i="16" s="1"/>
  <c r="I66" i="16" s="1"/>
  <c r="I67" i="16" s="1"/>
  <c r="I68" i="16" s="1"/>
  <c r="I69" i="16" s="1"/>
  <c r="I70" i="16" s="1"/>
  <c r="I71" i="16" s="1"/>
  <c r="I72" i="16" s="1"/>
  <c r="I73" i="16" s="1"/>
  <c r="N46" i="21" l="1"/>
  <c r="E21" i="14"/>
  <c r="I17" i="14"/>
  <c r="K16" i="14"/>
  <c r="N16" i="14"/>
  <c r="M16" i="14"/>
  <c r="L16" i="14"/>
  <c r="R9" i="10"/>
  <c r="C11" i="13" s="1"/>
  <c r="C10" i="13"/>
  <c r="B10" i="13"/>
  <c r="J17" i="14"/>
  <c r="I74" i="16"/>
  <c r="I75" i="16" s="1"/>
  <c r="M49" i="16" s="1"/>
  <c r="M45" i="16"/>
  <c r="M47" i="16" l="1"/>
  <c r="S47" i="16" s="1"/>
  <c r="U47" i="16" s="1"/>
  <c r="M52" i="16"/>
  <c r="S52" i="16" s="1"/>
  <c r="X52" i="16" s="1"/>
  <c r="Y52" i="16" s="1"/>
  <c r="M52" i="21" s="1"/>
  <c r="R10" i="10"/>
  <c r="B12" i="13" s="1"/>
  <c r="C12" i="13"/>
  <c r="B11" i="13"/>
  <c r="M17" i="14"/>
  <c r="N17" i="14"/>
  <c r="L17" i="14"/>
  <c r="K17" i="14"/>
  <c r="G11" i="13"/>
  <c r="D11" i="13"/>
  <c r="F11" i="13"/>
  <c r="E11" i="13"/>
  <c r="E10" i="13"/>
  <c r="F10" i="13"/>
  <c r="G10" i="13"/>
  <c r="D10" i="13"/>
  <c r="E22" i="14"/>
  <c r="J18" i="14" s="1"/>
  <c r="M61" i="16"/>
  <c r="S61" i="16" s="1"/>
  <c r="U61" i="16" s="1"/>
  <c r="M58" i="16"/>
  <c r="S58" i="16" s="1"/>
  <c r="X58" i="16" s="1"/>
  <c r="M65" i="16"/>
  <c r="S65" i="16" s="1"/>
  <c r="X65" i="16" s="1"/>
  <c r="Y65" i="16" s="1"/>
  <c r="M65" i="21" s="1"/>
  <c r="M71" i="16"/>
  <c r="S71" i="16" s="1"/>
  <c r="X71" i="16" s="1"/>
  <c r="Y71" i="16" s="1"/>
  <c r="M71" i="21" s="1"/>
  <c r="M66" i="16"/>
  <c r="S66" i="16" s="1"/>
  <c r="X66" i="16" s="1"/>
  <c r="M73" i="16"/>
  <c r="S73" i="16" s="1"/>
  <c r="X73" i="16" s="1"/>
  <c r="M51" i="16"/>
  <c r="S51" i="16" s="1"/>
  <c r="X51" i="16" s="1"/>
  <c r="Y51" i="16" s="1"/>
  <c r="M51" i="21" s="1"/>
  <c r="M60" i="16"/>
  <c r="S60" i="16" s="1"/>
  <c r="X60" i="16" s="1"/>
  <c r="J60" i="21" s="1"/>
  <c r="M56" i="16"/>
  <c r="S56" i="16" s="1"/>
  <c r="X56" i="16" s="1"/>
  <c r="M48" i="16"/>
  <c r="S48" i="16" s="1"/>
  <c r="U48" i="16" s="1"/>
  <c r="M67" i="16"/>
  <c r="S67" i="16" s="1"/>
  <c r="X67" i="16" s="1"/>
  <c r="Y67" i="16" s="1"/>
  <c r="M67" i="21" s="1"/>
  <c r="M63" i="16"/>
  <c r="S63" i="16" s="1"/>
  <c r="X63" i="16" s="1"/>
  <c r="Y63" i="16" s="1"/>
  <c r="M63" i="21" s="1"/>
  <c r="M59" i="16"/>
  <c r="S59" i="16" s="1"/>
  <c r="X59" i="16" s="1"/>
  <c r="Y59" i="16" s="1"/>
  <c r="M59" i="21" s="1"/>
  <c r="M75" i="16"/>
  <c r="S75" i="16" s="1"/>
  <c r="M55" i="16"/>
  <c r="S55" i="16" s="1"/>
  <c r="X55" i="16" s="1"/>
  <c r="J55" i="21" s="1"/>
  <c r="M70" i="16"/>
  <c r="S70" i="16" s="1"/>
  <c r="X70" i="16" s="1"/>
  <c r="Y70" i="16" s="1"/>
  <c r="M70" i="21" s="1"/>
  <c r="M68" i="16"/>
  <c r="S68" i="16" s="1"/>
  <c r="X68" i="16" s="1"/>
  <c r="Y68" i="16" s="1"/>
  <c r="M68" i="21" s="1"/>
  <c r="M54" i="16"/>
  <c r="S54" i="16" s="1"/>
  <c r="X54" i="16" s="1"/>
  <c r="Y54" i="16" s="1"/>
  <c r="M54" i="21" s="1"/>
  <c r="M50" i="16"/>
  <c r="S50" i="16" s="1"/>
  <c r="X50" i="16" s="1"/>
  <c r="Y50" i="16" s="1"/>
  <c r="M50" i="21" s="1"/>
  <c r="M62" i="16"/>
  <c r="S62" i="16" s="1"/>
  <c r="X62" i="16" s="1"/>
  <c r="M69" i="16"/>
  <c r="S69" i="16" s="1"/>
  <c r="X69" i="16" s="1"/>
  <c r="Y69" i="16" s="1"/>
  <c r="M69" i="21" s="1"/>
  <c r="M53" i="16"/>
  <c r="S53" i="16" s="1"/>
  <c r="X53" i="16" s="1"/>
  <c r="Y53" i="16" s="1"/>
  <c r="M53" i="21" s="1"/>
  <c r="M74" i="16"/>
  <c r="S74" i="16" s="1"/>
  <c r="M57" i="16"/>
  <c r="S57" i="16" s="1"/>
  <c r="U57" i="16" s="1"/>
  <c r="M72" i="16"/>
  <c r="S72" i="16" s="1"/>
  <c r="U72" i="16" s="1"/>
  <c r="M64" i="16"/>
  <c r="S64" i="16" s="1"/>
  <c r="X64" i="16" s="1"/>
  <c r="S49" i="16"/>
  <c r="X49" i="16" s="1"/>
  <c r="J49" i="21" s="1"/>
  <c r="Z47" i="16" l="1"/>
  <c r="AA47" i="16" s="1"/>
  <c r="X47" i="16"/>
  <c r="J47" i="21" s="1"/>
  <c r="U52" i="16"/>
  <c r="K18" i="14"/>
  <c r="M18" i="14"/>
  <c r="L18" i="14"/>
  <c r="N18" i="14"/>
  <c r="E23" i="14"/>
  <c r="I19" i="14" s="1"/>
  <c r="I18" i="14"/>
  <c r="D12" i="13"/>
  <c r="F12" i="13"/>
  <c r="G12" i="13"/>
  <c r="E12" i="13"/>
  <c r="R11" i="10"/>
  <c r="Z57" i="16"/>
  <c r="AA57" i="16" s="1"/>
  <c r="Z61" i="16"/>
  <c r="AA61" i="16" s="1"/>
  <c r="Z48" i="16"/>
  <c r="Z72" i="16"/>
  <c r="X61" i="16"/>
  <c r="Y61" i="16" s="1"/>
  <c r="M61" i="21" s="1"/>
  <c r="U58" i="16"/>
  <c r="U70" i="16"/>
  <c r="Y60" i="16"/>
  <c r="M60" i="21" s="1"/>
  <c r="J63" i="21"/>
  <c r="X72" i="16"/>
  <c r="J72" i="21" s="1"/>
  <c r="U73" i="16"/>
  <c r="X48" i="16"/>
  <c r="Y48" i="16" s="1"/>
  <c r="M48" i="21" s="1"/>
  <c r="J53" i="21"/>
  <c r="J52" i="21"/>
  <c r="Y55" i="16"/>
  <c r="M55" i="21" s="1"/>
  <c r="U66" i="16"/>
  <c r="U53" i="16"/>
  <c r="J59" i="21"/>
  <c r="Y62" i="16"/>
  <c r="M62" i="21" s="1"/>
  <c r="J62" i="21"/>
  <c r="J54" i="21"/>
  <c r="U69" i="16"/>
  <c r="J70" i="21"/>
  <c r="U60" i="16"/>
  <c r="U63" i="16"/>
  <c r="U59" i="16"/>
  <c r="X74" i="16"/>
  <c r="U74" i="16"/>
  <c r="J69" i="21"/>
  <c r="U55" i="16"/>
  <c r="U75" i="16"/>
  <c r="X75" i="16"/>
  <c r="U51" i="16"/>
  <c r="U68" i="16"/>
  <c r="J71" i="21"/>
  <c r="U71" i="16"/>
  <c r="Y49" i="16"/>
  <c r="M49" i="21" s="1"/>
  <c r="U49" i="16"/>
  <c r="U54" i="16"/>
  <c r="U65" i="16"/>
  <c r="U56" i="16"/>
  <c r="J65" i="21"/>
  <c r="X57" i="16"/>
  <c r="Y57" i="16" s="1"/>
  <c r="M57" i="21" s="1"/>
  <c r="U64" i="16"/>
  <c r="J50" i="21"/>
  <c r="U62" i="16"/>
  <c r="J68" i="21"/>
  <c r="U67" i="16"/>
  <c r="J67" i="21"/>
  <c r="J51" i="21"/>
  <c r="U50" i="16"/>
  <c r="Y64" i="16"/>
  <c r="M64" i="21" s="1"/>
  <c r="J64" i="21"/>
  <c r="Y73" i="16"/>
  <c r="M73" i="21" s="1"/>
  <c r="J73" i="21"/>
  <c r="Y56" i="16"/>
  <c r="M56" i="21" s="1"/>
  <c r="J56" i="21"/>
  <c r="Y58" i="16"/>
  <c r="M58" i="21" s="1"/>
  <c r="J58" i="21"/>
  <c r="J66" i="21"/>
  <c r="Y66" i="16"/>
  <c r="M66" i="21" s="1"/>
  <c r="Y75" i="16" l="1"/>
  <c r="M75" i="21" s="1"/>
  <c r="J75" i="21"/>
  <c r="Y74" i="16"/>
  <c r="M74" i="21" s="1"/>
  <c r="J74" i="21"/>
  <c r="Z70" i="16"/>
  <c r="AA70" i="16" s="1"/>
  <c r="Z63" i="16"/>
  <c r="AA63" i="16" s="1"/>
  <c r="N63" i="21" s="1"/>
  <c r="N57" i="21"/>
  <c r="Z52" i="16"/>
  <c r="AA52" i="16" s="1"/>
  <c r="AA72" i="16"/>
  <c r="N72" i="21" s="1"/>
  <c r="Z49" i="16"/>
  <c r="AA49" i="16" s="1"/>
  <c r="N49" i="21" s="1"/>
  <c r="Z58" i="16"/>
  <c r="AA58" i="16" s="1"/>
  <c r="N61" i="21"/>
  <c r="N47" i="21"/>
  <c r="AA48" i="16"/>
  <c r="N48" i="21" s="1"/>
  <c r="Y47" i="16"/>
  <c r="M47" i="21" s="1"/>
  <c r="J19" i="14"/>
  <c r="K19" i="14" s="1"/>
  <c r="E24" i="14"/>
  <c r="R12" i="10"/>
  <c r="R13" i="10" s="1"/>
  <c r="R14" i="10" s="1"/>
  <c r="R15" i="10" s="1"/>
  <c r="R16" i="10" s="1"/>
  <c r="R17" i="10" s="1"/>
  <c r="R18" i="10" s="1"/>
  <c r="R19" i="10" s="1"/>
  <c r="R20" i="10" s="1"/>
  <c r="R21" i="10" s="1"/>
  <c r="R22" i="10" s="1"/>
  <c r="R23" i="10" s="1"/>
  <c r="R24" i="10" s="1"/>
  <c r="R25" i="10" s="1"/>
  <c r="R26" i="10" s="1"/>
  <c r="R27" i="10" s="1"/>
  <c r="R28" i="10" s="1"/>
  <c r="R29" i="10" s="1"/>
  <c r="R30" i="10" s="1"/>
  <c r="R31" i="10" s="1"/>
  <c r="R32" i="10" s="1"/>
  <c r="R33" i="10" s="1"/>
  <c r="R34" i="10" s="1"/>
  <c r="R35" i="10" s="1"/>
  <c r="R36" i="10" s="1"/>
  <c r="R37" i="10" s="1"/>
  <c r="R38" i="10" s="1"/>
  <c r="R39" i="10" s="1"/>
  <c r="R40" i="10" s="1"/>
  <c r="R41" i="10" s="1"/>
  <c r="R42" i="10" s="1"/>
  <c r="R43" i="10" s="1"/>
  <c r="R44" i="10" s="1"/>
  <c r="R45" i="10" s="1"/>
  <c r="R46" i="10" s="1"/>
  <c r="R47" i="10" s="1"/>
  <c r="R48" i="10" s="1"/>
  <c r="R49" i="10" s="1"/>
  <c r="R50" i="10" s="1"/>
  <c r="R51" i="10" s="1"/>
  <c r="R52" i="10" s="1"/>
  <c r="R53" i="10" s="1"/>
  <c r="R54" i="10" s="1"/>
  <c r="R55" i="10" s="1"/>
  <c r="R56" i="10" s="1"/>
  <c r="R57" i="10" s="1"/>
  <c r="R58" i="10" s="1"/>
  <c r="R59" i="10" s="1"/>
  <c r="R60" i="10" s="1"/>
  <c r="R61" i="10" s="1"/>
  <c r="R62" i="10" s="1"/>
  <c r="R63" i="10" s="1"/>
  <c r="R64" i="10" s="1"/>
  <c r="R65" i="10" s="1"/>
  <c r="R66" i="10" s="1"/>
  <c r="R67" i="10" s="1"/>
  <c r="R68" i="10" s="1"/>
  <c r="R69" i="10" s="1"/>
  <c r="R70" i="10" s="1"/>
  <c r="R71" i="10" s="1"/>
  <c r="R72" i="10" s="1"/>
  <c r="R73" i="10" s="1"/>
  <c r="R74" i="10" s="1"/>
  <c r="R75" i="10" s="1"/>
  <c r="R76" i="10" s="1"/>
  <c r="R77" i="10" s="1"/>
  <c r="R78" i="10" s="1"/>
  <c r="R79" i="10" s="1"/>
  <c r="R80" i="10" s="1"/>
  <c r="R81" i="10" s="1"/>
  <c r="R82" i="10" s="1"/>
  <c r="R83" i="10" s="1"/>
  <c r="R84" i="10" s="1"/>
  <c r="R85" i="10" s="1"/>
  <c r="R86" i="10" s="1"/>
  <c r="R87" i="10" s="1"/>
  <c r="R88" i="10" s="1"/>
  <c r="R89" i="10" s="1"/>
  <c r="R90" i="10" s="1"/>
  <c r="R91" i="10" s="1"/>
  <c r="R92" i="10" s="1"/>
  <c r="R93" i="10" s="1"/>
  <c r="R94" i="10" s="1"/>
  <c r="R95" i="10" s="1"/>
  <c r="R96" i="10" s="1"/>
  <c r="R97" i="10" s="1"/>
  <c r="R98" i="10" s="1"/>
  <c r="R99" i="10" s="1"/>
  <c r="R100" i="10" s="1"/>
  <c r="R101" i="10" s="1"/>
  <c r="R102" i="10" s="1"/>
  <c r="R103" i="10" s="1"/>
  <c r="R104" i="10" s="1"/>
  <c r="R105" i="10" s="1"/>
  <c r="R106" i="10" s="1"/>
  <c r="R107" i="10" s="1"/>
  <c r="R108" i="10" s="1"/>
  <c r="R109" i="10" s="1"/>
  <c r="R110" i="10" s="1"/>
  <c r="R111" i="10" s="1"/>
  <c r="R112" i="10" s="1"/>
  <c r="R113" i="10" s="1"/>
  <c r="R114" i="10" s="1"/>
  <c r="R115" i="10" s="1"/>
  <c r="R116" i="10" s="1"/>
  <c r="R117" i="10" s="1"/>
  <c r="R118" i="10" s="1"/>
  <c r="R119" i="10" s="1"/>
  <c r="R120" i="10" s="1"/>
  <c r="R121" i="10" s="1"/>
  <c r="R122" i="10" s="1"/>
  <c r="R123" i="10" s="1"/>
  <c r="R124" i="10" s="1"/>
  <c r="R125" i="10" s="1"/>
  <c r="R126" i="10" s="1"/>
  <c r="R127" i="10" s="1"/>
  <c r="R128" i="10" s="1"/>
  <c r="R129" i="10" s="1"/>
  <c r="R130" i="10" s="1"/>
  <c r="R131" i="10" s="1"/>
  <c r="R132" i="10" s="1"/>
  <c r="R133" i="10" s="1"/>
  <c r="R134" i="10" s="1"/>
  <c r="R135" i="10" s="1"/>
  <c r="R136" i="10" s="1"/>
  <c r="R137" i="10" s="1"/>
  <c r="R138" i="10" s="1"/>
  <c r="R139" i="10" s="1"/>
  <c r="R140" i="10" s="1"/>
  <c r="R141" i="10" s="1"/>
  <c r="R142" i="10" s="1"/>
  <c r="R143" i="10" s="1"/>
  <c r="R144" i="10" s="1"/>
  <c r="R145" i="10" s="1"/>
  <c r="R146" i="10" s="1"/>
  <c r="R147" i="10" s="1"/>
  <c r="R148" i="10" s="1"/>
  <c r="R149" i="10" s="1"/>
  <c r="R150" i="10" s="1"/>
  <c r="R151" i="10" s="1"/>
  <c r="R152" i="10" s="1"/>
  <c r="R153" i="10" s="1"/>
  <c r="R154" i="10" s="1"/>
  <c r="R155" i="10" s="1"/>
  <c r="R156" i="10" s="1"/>
  <c r="R157" i="10" s="1"/>
  <c r="R158" i="10" s="1"/>
  <c r="R159" i="10" s="1"/>
  <c r="R160" i="10" s="1"/>
  <c r="R161" i="10" s="1"/>
  <c r="R162" i="10" s="1"/>
  <c r="R163" i="10" s="1"/>
  <c r="R164" i="10" s="1"/>
  <c r="R165" i="10" s="1"/>
  <c r="R166" i="10" s="1"/>
  <c r="R167" i="10" s="1"/>
  <c r="R168" i="10" s="1"/>
  <c r="R169" i="10" s="1"/>
  <c r="R170" i="10" s="1"/>
  <c r="R171" i="10" s="1"/>
  <c r="R172" i="10" s="1"/>
  <c r="R173" i="10" s="1"/>
  <c r="R174" i="10" s="1"/>
  <c r="R175" i="10" s="1"/>
  <c r="R176" i="10" s="1"/>
  <c r="R177" i="10" s="1"/>
  <c r="R178" i="10" s="1"/>
  <c r="R179" i="10" s="1"/>
  <c r="R180" i="10" s="1"/>
  <c r="R181" i="10" s="1"/>
  <c r="R182" i="10" s="1"/>
  <c r="R183" i="10" s="1"/>
  <c r="R184" i="10" s="1"/>
  <c r="R185" i="10" s="1"/>
  <c r="R186" i="10" s="1"/>
  <c r="R187" i="10" s="1"/>
  <c r="R188" i="10" s="1"/>
  <c r="R189" i="10" s="1"/>
  <c r="R190" i="10" s="1"/>
  <c r="R191" i="10" s="1"/>
  <c r="R192" i="10" s="1"/>
  <c r="R193" i="10" s="1"/>
  <c r="R194" i="10" s="1"/>
  <c r="R195" i="10" s="1"/>
  <c r="R196" i="10" s="1"/>
  <c r="R197" i="10" s="1"/>
  <c r="R198" i="10" s="1"/>
  <c r="R199" i="10" s="1"/>
  <c r="R200" i="10" s="1"/>
  <c r="R201" i="10" s="1"/>
  <c r="R202" i="10" s="1"/>
  <c r="R203" i="10" s="1"/>
  <c r="R204" i="10" s="1"/>
  <c r="R205" i="10" s="1"/>
  <c r="R206" i="10" s="1"/>
  <c r="R207" i="10" s="1"/>
  <c r="R208" i="10" s="1"/>
  <c r="R209" i="10" s="1"/>
  <c r="R210" i="10" s="1"/>
  <c r="R211" i="10" s="1"/>
  <c r="R212" i="10" s="1"/>
  <c r="R213" i="10" s="1"/>
  <c r="R214" i="10" s="1"/>
  <c r="R215" i="10" s="1"/>
  <c r="R216" i="10" s="1"/>
  <c r="R217" i="10" s="1"/>
  <c r="R218" i="10" s="1"/>
  <c r="R219" i="10" s="1"/>
  <c r="R220" i="10" s="1"/>
  <c r="R221" i="10" s="1"/>
  <c r="R222" i="10" s="1"/>
  <c r="R223" i="10" s="1"/>
  <c r="R224" i="10" s="1"/>
  <c r="R225" i="10" s="1"/>
  <c r="R226" i="10" s="1"/>
  <c r="R227" i="10" s="1"/>
  <c r="R228" i="10" s="1"/>
  <c r="R229" i="10" s="1"/>
  <c r="R230" i="10" s="1"/>
  <c r="R231" i="10" s="1"/>
  <c r="R232" i="10" s="1"/>
  <c r="R233" i="10" s="1"/>
  <c r="R234" i="10" s="1"/>
  <c r="R235" i="10" s="1"/>
  <c r="R236" i="10" s="1"/>
  <c r="R237" i="10" s="1"/>
  <c r="R238" i="10" s="1"/>
  <c r="R239" i="10" s="1"/>
  <c r="R240" i="10" s="1"/>
  <c r="R241" i="10" s="1"/>
  <c r="R242" i="10" s="1"/>
  <c r="R243" i="10" s="1"/>
  <c r="R244" i="10" s="1"/>
  <c r="R245" i="10" s="1"/>
  <c r="R246" i="10" s="1"/>
  <c r="R247" i="10" s="1"/>
  <c r="R248" i="10" s="1"/>
  <c r="R249" i="10" s="1"/>
  <c r="R250" i="10" s="1"/>
  <c r="R251" i="10" s="1"/>
  <c r="R252" i="10" s="1"/>
  <c r="R253" i="10" s="1"/>
  <c r="R254" i="10" s="1"/>
  <c r="R255" i="10" s="1"/>
  <c r="R256" i="10" s="1"/>
  <c r="R257" i="10" s="1"/>
  <c r="R258" i="10" s="1"/>
  <c r="R259" i="10" s="1"/>
  <c r="R260" i="10" s="1"/>
  <c r="R261" i="10" s="1"/>
  <c r="R262" i="10" s="1"/>
  <c r="R263" i="10" s="1"/>
  <c r="R264" i="10" s="1"/>
  <c r="R265" i="10" s="1"/>
  <c r="R266" i="10" s="1"/>
  <c r="R267" i="10" s="1"/>
  <c r="R268" i="10" s="1"/>
  <c r="R269" i="10" s="1"/>
  <c r="R270" i="10" s="1"/>
  <c r="R271" i="10" s="1"/>
  <c r="R272" i="10" s="1"/>
  <c r="R273" i="10" s="1"/>
  <c r="R274" i="10" s="1"/>
  <c r="R275" i="10" s="1"/>
  <c r="R276" i="10" s="1"/>
  <c r="R277" i="10" s="1"/>
  <c r="R278" i="10" s="1"/>
  <c r="R279" i="10" s="1"/>
  <c r="R280" i="10" s="1"/>
  <c r="R281" i="10" s="1"/>
  <c r="R282" i="10" s="1"/>
  <c r="R283" i="10" s="1"/>
  <c r="R284" i="10" s="1"/>
  <c r="R285" i="10" s="1"/>
  <c r="R286" i="10" s="1"/>
  <c r="R287" i="10" s="1"/>
  <c r="R288" i="10" s="1"/>
  <c r="R289" i="10" s="1"/>
  <c r="R290" i="10" s="1"/>
  <c r="R291" i="10" s="1"/>
  <c r="R292" i="10" s="1"/>
  <c r="R293" i="10" s="1"/>
  <c r="R294" i="10" s="1"/>
  <c r="R295" i="10" s="1"/>
  <c r="R296" i="10" s="1"/>
  <c r="R297" i="10" s="1"/>
  <c r="R298" i="10" s="1"/>
  <c r="R299" i="10" s="1"/>
  <c r="R300" i="10" s="1"/>
  <c r="R301" i="10" s="1"/>
  <c r="R302" i="10" s="1"/>
  <c r="R303" i="10" s="1"/>
  <c r="R304" i="10" s="1"/>
  <c r="R305" i="10" s="1"/>
  <c r="R306" i="10" s="1"/>
  <c r="R307" i="10" s="1"/>
  <c r="R308" i="10" s="1"/>
  <c r="R309" i="10" s="1"/>
  <c r="R310" i="10" s="1"/>
  <c r="R311" i="10" s="1"/>
  <c r="R312" i="10" s="1"/>
  <c r="R313" i="10" s="1"/>
  <c r="R314" i="10" s="1"/>
  <c r="R315" i="10" s="1"/>
  <c r="R316" i="10" s="1"/>
  <c r="R317" i="10" s="1"/>
  <c r="R318" i="10" s="1"/>
  <c r="R319" i="10" s="1"/>
  <c r="R320" i="10" s="1"/>
  <c r="R321" i="10" s="1"/>
  <c r="R322" i="10" s="1"/>
  <c r="R323" i="10" s="1"/>
  <c r="R324" i="10" s="1"/>
  <c r="R325" i="10" s="1"/>
  <c r="R326" i="10" s="1"/>
  <c r="R327" i="10" s="1"/>
  <c r="R328" i="10" s="1"/>
  <c r="R329" i="10" s="1"/>
  <c r="R330" i="10" s="1"/>
  <c r="R331" i="10" s="1"/>
  <c r="R332" i="10" s="1"/>
  <c r="R333" i="10" s="1"/>
  <c r="R334" i="10" s="1"/>
  <c r="R335" i="10" s="1"/>
  <c r="R336" i="10" s="1"/>
  <c r="R337" i="10" s="1"/>
  <c r="R338" i="10" s="1"/>
  <c r="R339" i="10" s="1"/>
  <c r="R340" i="10" s="1"/>
  <c r="R341" i="10" s="1"/>
  <c r="R342" i="10" s="1"/>
  <c r="R343" i="10" s="1"/>
  <c r="R344" i="10" s="1"/>
  <c r="R345" i="10" s="1"/>
  <c r="R346" i="10" s="1"/>
  <c r="R347" i="10" s="1"/>
  <c r="R348" i="10" s="1"/>
  <c r="R349" i="10" s="1"/>
  <c r="R350" i="10" s="1"/>
  <c r="R351" i="10" s="1"/>
  <c r="R352" i="10" s="1"/>
  <c r="R353" i="10" s="1"/>
  <c r="R354" i="10" s="1"/>
  <c r="R355" i="10" s="1"/>
  <c r="R356" i="10" s="1"/>
  <c r="R357" i="10" s="1"/>
  <c r="R358" i="10" s="1"/>
  <c r="R359" i="10" s="1"/>
  <c r="R360" i="10" s="1"/>
  <c r="R361" i="10" s="1"/>
  <c r="R362" i="10" s="1"/>
  <c r="R363" i="10" s="1"/>
  <c r="R364" i="10" s="1"/>
  <c r="R365" i="10" s="1"/>
  <c r="R366" i="10" s="1"/>
  <c r="R367" i="10" s="1"/>
  <c r="R368" i="10" s="1"/>
  <c r="R369" i="10" s="1"/>
  <c r="R370" i="10" s="1"/>
  <c r="R371" i="10" s="1"/>
  <c r="R372" i="10" s="1"/>
  <c r="R373" i="10" s="1"/>
  <c r="R374" i="10" s="1"/>
  <c r="R375" i="10" s="1"/>
  <c r="R376" i="10" s="1"/>
  <c r="R377" i="10" s="1"/>
  <c r="R378" i="10" s="1"/>
  <c r="R379" i="10" s="1"/>
  <c r="R380" i="10" s="1"/>
  <c r="R381" i="10" s="1"/>
  <c r="R382" i="10" s="1"/>
  <c r="R383" i="10" s="1"/>
  <c r="R384" i="10" s="1"/>
  <c r="R385" i="10" s="1"/>
  <c r="R386" i="10" s="1"/>
  <c r="R387" i="10" s="1"/>
  <c r="R388" i="10" s="1"/>
  <c r="R389" i="10" s="1"/>
  <c r="R390" i="10" s="1"/>
  <c r="R391" i="10" s="1"/>
  <c r="R392" i="10" s="1"/>
  <c r="R393" i="10" s="1"/>
  <c r="R394" i="10" s="1"/>
  <c r="R395" i="10" s="1"/>
  <c r="R396" i="10" s="1"/>
  <c r="R397" i="10" s="1"/>
  <c r="R398" i="10" s="1"/>
  <c r="R399" i="10" s="1"/>
  <c r="R400" i="10" s="1"/>
  <c r="R401" i="10" s="1"/>
  <c r="R402" i="10" s="1"/>
  <c r="R403" i="10" s="1"/>
  <c r="R404" i="10" s="1"/>
  <c r="R405" i="10" s="1"/>
  <c r="R406" i="10" s="1"/>
  <c r="R407" i="10" s="1"/>
  <c r="R408" i="10" s="1"/>
  <c r="R409" i="10" s="1"/>
  <c r="R410" i="10" s="1"/>
  <c r="R411" i="10" s="1"/>
  <c r="R412" i="10" s="1"/>
  <c r="R413" i="10" s="1"/>
  <c r="R414" i="10" s="1"/>
  <c r="R415" i="10" s="1"/>
  <c r="R416" i="10" s="1"/>
  <c r="R417" i="10" s="1"/>
  <c r="R418" i="10" s="1"/>
  <c r="R419" i="10" s="1"/>
  <c r="R420" i="10" s="1"/>
  <c r="R421" i="10" s="1"/>
  <c r="R422" i="10" s="1"/>
  <c r="R423" i="10" s="1"/>
  <c r="R424" i="10" s="1"/>
  <c r="R425" i="10" s="1"/>
  <c r="R426" i="10" s="1"/>
  <c r="R427" i="10" s="1"/>
  <c r="R428" i="10" s="1"/>
  <c r="R429" i="10" s="1"/>
  <c r="R430" i="10" s="1"/>
  <c r="R431" i="10" s="1"/>
  <c r="R432" i="10" s="1"/>
  <c r="R433" i="10" s="1"/>
  <c r="R434" i="10" s="1"/>
  <c r="R435" i="10" s="1"/>
  <c r="R436" i="10" s="1"/>
  <c r="R437" i="10" s="1"/>
  <c r="R438" i="10" s="1"/>
  <c r="R439" i="10" s="1"/>
  <c r="R440" i="10" s="1"/>
  <c r="R441" i="10" s="1"/>
  <c r="R442" i="10" s="1"/>
  <c r="R443" i="10" s="1"/>
  <c r="R444" i="10" s="1"/>
  <c r="R445" i="10" s="1"/>
  <c r="R446" i="10" s="1"/>
  <c r="R447" i="10" s="1"/>
  <c r="R448" i="10" s="1"/>
  <c r="R449" i="10" s="1"/>
  <c r="R450" i="10" s="1"/>
  <c r="R451" i="10" s="1"/>
  <c r="R452" i="10" s="1"/>
  <c r="R453" i="10" s="1"/>
  <c r="R454" i="10" s="1"/>
  <c r="R455" i="10" s="1"/>
  <c r="R456" i="10" s="1"/>
  <c r="R457" i="10" s="1"/>
  <c r="R458" i="10" s="1"/>
  <c r="R459" i="10" s="1"/>
  <c r="R460" i="10" s="1"/>
  <c r="R461" i="10" s="1"/>
  <c r="R462" i="10" s="1"/>
  <c r="R463" i="10" s="1"/>
  <c r="R464" i="10" s="1"/>
  <c r="R465" i="10" s="1"/>
  <c r="R466" i="10" s="1"/>
  <c r="R467" i="10" s="1"/>
  <c r="R468" i="10" s="1"/>
  <c r="R469" i="10" s="1"/>
  <c r="R470" i="10" s="1"/>
  <c r="R471" i="10" s="1"/>
  <c r="R472" i="10" s="1"/>
  <c r="R473" i="10" s="1"/>
  <c r="R474" i="10" s="1"/>
  <c r="R475" i="10" s="1"/>
  <c r="R476" i="10" s="1"/>
  <c r="C13" i="13"/>
  <c r="J61" i="21"/>
  <c r="Z64" i="16"/>
  <c r="Z65" i="16"/>
  <c r="Z71" i="16"/>
  <c r="AA71" i="16" s="1"/>
  <c r="Z74" i="16"/>
  <c r="AA74" i="16" s="1"/>
  <c r="N74" i="21" s="1"/>
  <c r="Z66" i="16"/>
  <c r="Z54" i="16"/>
  <c r="Z73" i="16"/>
  <c r="AA73" i="16" s="1"/>
  <c r="Z67" i="16"/>
  <c r="AA67" i="16" s="1"/>
  <c r="Z60" i="16"/>
  <c r="AA60" i="16" s="1"/>
  <c r="Z50" i="16"/>
  <c r="Z75" i="16"/>
  <c r="AA75" i="16" s="1"/>
  <c r="N75" i="21" s="1"/>
  <c r="Z62" i="16"/>
  <c r="Z68" i="16"/>
  <c r="Z55" i="16"/>
  <c r="Z59" i="16"/>
  <c r="AA59" i="16" s="1"/>
  <c r="Z69" i="16"/>
  <c r="AA69" i="16" s="1"/>
  <c r="Z56" i="16"/>
  <c r="Z51" i="16"/>
  <c r="Z53" i="16"/>
  <c r="AA53" i="16" s="1"/>
  <c r="Y72" i="16"/>
  <c r="M72" i="21" s="1"/>
  <c r="J48" i="21"/>
  <c r="J57" i="21"/>
  <c r="N53" i="21" l="1"/>
  <c r="N59" i="21"/>
  <c r="N73" i="21"/>
  <c r="N71" i="21"/>
  <c r="N58" i="21"/>
  <c r="AA68" i="16"/>
  <c r="N68" i="21" s="1"/>
  <c r="AA66" i="16"/>
  <c r="N66" i="21" s="1"/>
  <c r="AA51" i="16"/>
  <c r="N51" i="21" s="1"/>
  <c r="AA50" i="16"/>
  <c r="N50" i="21" s="1"/>
  <c r="N60" i="21"/>
  <c r="AA56" i="16"/>
  <c r="N56" i="21" s="1"/>
  <c r="N69" i="21"/>
  <c r="N67" i="21"/>
  <c r="AA55" i="16"/>
  <c r="N55" i="21" s="1"/>
  <c r="AA62" i="16"/>
  <c r="N62" i="21" s="1"/>
  <c r="AA54" i="16"/>
  <c r="N54" i="21" s="1"/>
  <c r="AA65" i="16"/>
  <c r="N65" i="21" s="1"/>
  <c r="N52" i="21"/>
  <c r="N70" i="21"/>
  <c r="AA64" i="16"/>
  <c r="N64" i="21" s="1"/>
  <c r="M19" i="14"/>
  <c r="B27" i="13"/>
  <c r="N19" i="14"/>
  <c r="L19" i="14"/>
  <c r="C228" i="13"/>
  <c r="B126" i="13"/>
  <c r="B161" i="13"/>
  <c r="C294" i="13"/>
  <c r="B209" i="13"/>
  <c r="C323" i="13"/>
  <c r="C82" i="13"/>
  <c r="C87" i="13"/>
  <c r="B306" i="13"/>
  <c r="C299" i="13"/>
  <c r="C452" i="13"/>
  <c r="C42" i="13"/>
  <c r="C56" i="13"/>
  <c r="B20" i="13"/>
  <c r="B435" i="13"/>
  <c r="B233" i="13"/>
  <c r="B477" i="13"/>
  <c r="B390" i="13"/>
  <c r="B426" i="13"/>
  <c r="B236" i="13"/>
  <c r="B436" i="13"/>
  <c r="B424" i="13"/>
  <c r="C80" i="13"/>
  <c r="B89" i="13"/>
  <c r="B47" i="13"/>
  <c r="B310" i="13"/>
  <c r="C425" i="13"/>
  <c r="B22" i="13"/>
  <c r="B79" i="13"/>
  <c r="B429" i="13"/>
  <c r="B366" i="13"/>
  <c r="C184" i="13"/>
  <c r="B410" i="13"/>
  <c r="B255" i="13"/>
  <c r="B396" i="13"/>
  <c r="B59" i="13"/>
  <c r="B312" i="13"/>
  <c r="C74" i="13"/>
  <c r="C192" i="13"/>
  <c r="C353" i="13"/>
  <c r="C52" i="13"/>
  <c r="C213" i="13"/>
  <c r="C89" i="13"/>
  <c r="B77" i="13"/>
  <c r="C357" i="13"/>
  <c r="C274" i="13"/>
  <c r="C424" i="13"/>
  <c r="C476" i="13"/>
  <c r="C359" i="13"/>
  <c r="B146" i="13"/>
  <c r="C367" i="13"/>
  <c r="B144" i="13"/>
  <c r="B309" i="13"/>
  <c r="B374" i="13"/>
  <c r="B251" i="13"/>
  <c r="B133" i="13"/>
  <c r="B248" i="13"/>
  <c r="C176" i="13"/>
  <c r="C382" i="13"/>
  <c r="C206" i="13"/>
  <c r="C57" i="13"/>
  <c r="B252" i="13"/>
  <c r="C139" i="13"/>
  <c r="C383" i="13"/>
  <c r="B196" i="13"/>
  <c r="C134" i="13"/>
  <c r="C21" i="13"/>
  <c r="C304" i="13"/>
  <c r="C125" i="13"/>
  <c r="C447" i="13"/>
  <c r="C466" i="13"/>
  <c r="B373" i="13"/>
  <c r="B231" i="13"/>
  <c r="B107" i="13"/>
  <c r="B389" i="13"/>
  <c r="B192" i="13"/>
  <c r="B349" i="13"/>
  <c r="B298" i="13"/>
  <c r="B23" i="13"/>
  <c r="C438" i="13"/>
  <c r="C414" i="13"/>
  <c r="B29" i="13"/>
  <c r="C485" i="13"/>
  <c r="B38" i="13"/>
  <c r="C419" i="13"/>
  <c r="C315" i="13"/>
  <c r="B201" i="13"/>
  <c r="B302" i="13"/>
  <c r="B407" i="13"/>
  <c r="B95" i="13"/>
  <c r="B205" i="13"/>
  <c r="C102" i="13"/>
  <c r="C405" i="13"/>
  <c r="B39" i="13"/>
  <c r="B383" i="13"/>
  <c r="C430" i="13"/>
  <c r="B260" i="13"/>
  <c r="C86" i="13"/>
  <c r="C43" i="13"/>
  <c r="C320" i="13"/>
  <c r="C225" i="13"/>
  <c r="B412" i="13"/>
  <c r="C16" i="13"/>
  <c r="C415" i="13"/>
  <c r="B405" i="13"/>
  <c r="B55" i="13"/>
  <c r="B324" i="13"/>
  <c r="B409" i="13"/>
  <c r="C205" i="13"/>
  <c r="B444" i="13"/>
  <c r="B211" i="13"/>
  <c r="C67" i="13"/>
  <c r="C338" i="13"/>
  <c r="B21" i="13"/>
  <c r="B57" i="13"/>
  <c r="C255" i="13"/>
  <c r="B120" i="13"/>
  <c r="B31" i="13"/>
  <c r="B381" i="13"/>
  <c r="B230" i="13"/>
  <c r="C26" i="13"/>
  <c r="C201" i="13"/>
  <c r="B217" i="13"/>
  <c r="B480" i="13"/>
  <c r="B462" i="13"/>
  <c r="B411" i="13"/>
  <c r="B320" i="13"/>
  <c r="B153" i="13"/>
  <c r="B41" i="13"/>
  <c r="C429" i="13"/>
  <c r="C388" i="13"/>
  <c r="C431" i="13"/>
  <c r="C397" i="13"/>
  <c r="B357" i="13"/>
  <c r="B457" i="13"/>
  <c r="B119" i="13"/>
  <c r="B384" i="13"/>
  <c r="C39" i="13"/>
  <c r="B443" i="13"/>
  <c r="C61" i="13"/>
  <c r="B473" i="13"/>
  <c r="B395" i="13"/>
  <c r="B288" i="13"/>
  <c r="C180" i="13"/>
  <c r="C110" i="13"/>
  <c r="C216" i="13"/>
  <c r="C332" i="13"/>
  <c r="C249" i="13"/>
  <c r="C147" i="13"/>
  <c r="C265" i="13"/>
  <c r="C20" i="13"/>
  <c r="C234" i="13"/>
  <c r="B361" i="13"/>
  <c r="C442" i="13"/>
  <c r="B352" i="13"/>
  <c r="C185" i="13"/>
  <c r="B58" i="13"/>
  <c r="B274" i="13"/>
  <c r="B353" i="13"/>
  <c r="B68" i="13"/>
  <c r="C151" i="13"/>
  <c r="C471" i="13"/>
  <c r="C460" i="13"/>
  <c r="C303" i="13"/>
  <c r="B250" i="13"/>
  <c r="C463" i="13"/>
  <c r="B246" i="13"/>
  <c r="C123" i="13"/>
  <c r="B440" i="13"/>
  <c r="B341" i="13"/>
  <c r="B470" i="13"/>
  <c r="C277" i="13"/>
  <c r="B431" i="13"/>
  <c r="C252" i="13"/>
  <c r="C167" i="13"/>
  <c r="B190" i="13"/>
  <c r="B476" i="13"/>
  <c r="B278" i="13"/>
  <c r="B318" i="13"/>
  <c r="C379" i="13"/>
  <c r="B334" i="13"/>
  <c r="B283" i="13"/>
  <c r="C243" i="13"/>
  <c r="B446" i="13"/>
  <c r="C45" i="13"/>
  <c r="C266" i="13"/>
  <c r="C288" i="13"/>
  <c r="C226" i="13"/>
  <c r="B106" i="13"/>
  <c r="B151" i="13"/>
  <c r="C168" i="13"/>
  <c r="B469" i="13"/>
  <c r="B199" i="13"/>
  <c r="B300" i="13"/>
  <c r="C92" i="13"/>
  <c r="C28" i="13"/>
  <c r="C336" i="13"/>
  <c r="B142" i="13"/>
  <c r="C264" i="13"/>
  <c r="C233" i="13"/>
  <c r="B125" i="13"/>
  <c r="C284" i="13"/>
  <c r="C210" i="13"/>
  <c r="B244" i="13"/>
  <c r="C186" i="13"/>
  <c r="C179" i="13"/>
  <c r="B16" i="13"/>
  <c r="B122" i="13"/>
  <c r="B159" i="13"/>
  <c r="B362" i="13"/>
  <c r="B348" i="13"/>
  <c r="C64" i="13"/>
  <c r="B179" i="13"/>
  <c r="B92" i="13"/>
  <c r="B49" i="13"/>
  <c r="B78" i="13"/>
  <c r="B459" i="13"/>
  <c r="B75" i="13"/>
  <c r="C50" i="13"/>
  <c r="C174" i="13"/>
  <c r="C209" i="13"/>
  <c r="C325" i="13"/>
  <c r="C242" i="13"/>
  <c r="C137" i="13"/>
  <c r="C377" i="13"/>
  <c r="B325" i="13"/>
  <c r="B134" i="13"/>
  <c r="B24" i="13"/>
  <c r="B296" i="13"/>
  <c r="C188" i="13"/>
  <c r="C49" i="13"/>
  <c r="B72" i="13"/>
  <c r="C140" i="13"/>
  <c r="C158" i="13"/>
  <c r="C328" i="13"/>
  <c r="C297" i="13"/>
  <c r="C202" i="13"/>
  <c r="C318" i="13"/>
  <c r="C164" i="13"/>
  <c r="B98" i="13"/>
  <c r="C472" i="13"/>
  <c r="C298" i="13"/>
  <c r="C256" i="13"/>
  <c r="B254" i="13"/>
  <c r="B86" i="13"/>
  <c r="C467" i="13"/>
  <c r="B213" i="13"/>
  <c r="B249" i="13"/>
  <c r="C203" i="13"/>
  <c r="B342" i="13"/>
  <c r="B442" i="13"/>
  <c r="B287" i="13"/>
  <c r="B268" i="13"/>
  <c r="B266" i="13"/>
  <c r="C392" i="13"/>
  <c r="B127" i="13"/>
  <c r="C459" i="13"/>
  <c r="B172" i="13"/>
  <c r="B235" i="13"/>
  <c r="B308" i="13"/>
  <c r="B292" i="13"/>
  <c r="C335" i="13"/>
  <c r="C183" i="13"/>
  <c r="C161" i="13"/>
  <c r="C51" i="13"/>
  <c r="C378" i="13"/>
  <c r="C25" i="13"/>
  <c r="C445" i="13"/>
  <c r="C223" i="13"/>
  <c r="C387" i="13"/>
  <c r="B351" i="13"/>
  <c r="C478" i="13"/>
  <c r="C458" i="13"/>
  <c r="B340" i="13"/>
  <c r="B379" i="13"/>
  <c r="C293" i="13"/>
  <c r="C321" i="13"/>
  <c r="C290" i="13"/>
  <c r="C126" i="13"/>
  <c r="B438" i="13"/>
  <c r="B124" i="13"/>
  <c r="B285" i="13"/>
  <c r="B198" i="13"/>
  <c r="B234" i="13"/>
  <c r="B478" i="13"/>
  <c r="B327" i="13"/>
  <c r="B427" i="13"/>
  <c r="C38" i="13"/>
  <c r="C393" i="13"/>
  <c r="B224" i="13"/>
  <c r="C129" i="13"/>
  <c r="B215" i="13"/>
  <c r="C305" i="13"/>
  <c r="C155" i="13"/>
  <c r="C113" i="13"/>
  <c r="C181" i="13"/>
  <c r="C72" i="13"/>
  <c r="C330" i="13"/>
  <c r="C47" i="13"/>
  <c r="B61" i="13"/>
  <c r="C453" i="13"/>
  <c r="B184" i="13"/>
  <c r="C154" i="13"/>
  <c r="C211" i="13"/>
  <c r="C69" i="13"/>
  <c r="C97" i="13"/>
  <c r="C339" i="13"/>
  <c r="B253" i="13"/>
  <c r="C142" i="13"/>
  <c r="B193" i="13"/>
  <c r="C326" i="13"/>
  <c r="C262" i="13"/>
  <c r="B150" i="13"/>
  <c r="B48" i="13"/>
  <c r="B277" i="13"/>
  <c r="B313" i="13"/>
  <c r="B414" i="13"/>
  <c r="B263" i="13"/>
  <c r="B363" i="13"/>
  <c r="B123" i="13"/>
  <c r="B344" i="13"/>
  <c r="C133" i="13"/>
  <c r="C369" i="13"/>
  <c r="C469" i="13"/>
  <c r="C222" i="13"/>
  <c r="C275" i="13"/>
  <c r="C79" i="13"/>
  <c r="C480" i="13"/>
  <c r="C175" i="13"/>
  <c r="B297" i="13"/>
  <c r="B51" i="13"/>
  <c r="B454" i="13"/>
  <c r="C148" i="13"/>
  <c r="B335" i="13"/>
  <c r="B460" i="13"/>
  <c r="B464" i="13"/>
  <c r="C165" i="13"/>
  <c r="B458" i="13"/>
  <c r="C241" i="13"/>
  <c r="B36" i="13"/>
  <c r="C98" i="13"/>
  <c r="C171" i="13"/>
  <c r="C60" i="13"/>
  <c r="C19" i="13"/>
  <c r="C88" i="13"/>
  <c r="C354" i="13"/>
  <c r="C440" i="13"/>
  <c r="B73" i="13"/>
  <c r="C461" i="13"/>
  <c r="C287" i="13"/>
  <c r="C83" i="13"/>
  <c r="C398" i="13"/>
  <c r="C220" i="13"/>
  <c r="C281" i="13"/>
  <c r="C302" i="13"/>
  <c r="B82" i="13"/>
  <c r="B223" i="13"/>
  <c r="B239" i="13"/>
  <c r="B481" i="13"/>
  <c r="B371" i="13"/>
  <c r="B259" i="13"/>
  <c r="B322" i="13"/>
  <c r="C153" i="13"/>
  <c r="B83" i="13"/>
  <c r="C219" i="13"/>
  <c r="C470" i="13"/>
  <c r="C81" i="13"/>
  <c r="C239" i="13"/>
  <c r="B377" i="13"/>
  <c r="B167" i="13"/>
  <c r="B397" i="13"/>
  <c r="B245" i="13"/>
  <c r="C200" i="13"/>
  <c r="C40" i="13"/>
  <c r="C31" i="13"/>
  <c r="B295" i="13"/>
  <c r="C127" i="13"/>
  <c r="B468" i="13"/>
  <c r="B117" i="13"/>
  <c r="B32" i="13"/>
  <c r="C373" i="13"/>
  <c r="C170" i="13"/>
  <c r="C309" i="13"/>
  <c r="C63" i="13"/>
  <c r="B181" i="13"/>
  <c r="C370" i="13"/>
  <c r="B111" i="13"/>
  <c r="B350" i="13"/>
  <c r="C84" i="13"/>
  <c r="B432" i="13"/>
  <c r="C361" i="13"/>
  <c r="B482" i="13"/>
  <c r="C214" i="13"/>
  <c r="C316" i="13"/>
  <c r="C291" i="13"/>
  <c r="B34" i="13"/>
  <c r="B15" i="13"/>
  <c r="C411" i="13"/>
  <c r="C300" i="13"/>
  <c r="C238" i="13"/>
  <c r="C215" i="13"/>
  <c r="B437" i="13"/>
  <c r="B170" i="13"/>
  <c r="B413" i="13"/>
  <c r="B207" i="13"/>
  <c r="C446" i="13"/>
  <c r="C199" i="13"/>
  <c r="C395" i="13"/>
  <c r="C423" i="13"/>
  <c r="C247" i="13"/>
  <c r="C106" i="13"/>
  <c r="C365" i="13"/>
  <c r="C236" i="13"/>
  <c r="C145" i="13"/>
  <c r="C104" i="13"/>
  <c r="C173" i="13"/>
  <c r="B45" i="13"/>
  <c r="C437" i="13"/>
  <c r="B54" i="13"/>
  <c r="C435" i="13"/>
  <c r="C434" i="13"/>
  <c r="B88" i="13"/>
  <c r="B281" i="13"/>
  <c r="C432" i="13"/>
  <c r="B44" i="13"/>
  <c r="C399" i="13"/>
  <c r="B185" i="13"/>
  <c r="B421" i="13"/>
  <c r="B364" i="13"/>
  <c r="C152" i="13"/>
  <c r="C402" i="13"/>
  <c r="B85" i="13"/>
  <c r="B121" i="13"/>
  <c r="B26" i="13"/>
  <c r="C409" i="13"/>
  <c r="B28" i="13"/>
  <c r="B445" i="13"/>
  <c r="B87" i="13"/>
  <c r="C355" i="13"/>
  <c r="B359" i="13"/>
  <c r="B479" i="13"/>
  <c r="B96" i="13"/>
  <c r="B282" i="13"/>
  <c r="C474" i="13"/>
  <c r="B439" i="13"/>
  <c r="B475" i="13"/>
  <c r="B212" i="13"/>
  <c r="C162" i="13"/>
  <c r="C27" i="13"/>
  <c r="C296" i="13"/>
  <c r="B345" i="13"/>
  <c r="C408" i="13"/>
  <c r="B448" i="13"/>
  <c r="C159" i="13"/>
  <c r="C58" i="13"/>
  <c r="C337" i="13"/>
  <c r="C391" i="13"/>
  <c r="C114" i="13"/>
  <c r="C420" i="13"/>
  <c r="C372" i="13"/>
  <c r="C130" i="13"/>
  <c r="C343" i="13"/>
  <c r="B138" i="13"/>
  <c r="B104" i="13"/>
  <c r="B140" i="13"/>
  <c r="B115" i="13"/>
  <c r="B406" i="13"/>
  <c r="C112" i="13"/>
  <c r="C360" i="13"/>
  <c r="B202" i="13"/>
  <c r="B367" i="13"/>
  <c r="C34" i="13"/>
  <c r="B388" i="13"/>
  <c r="C376" i="13"/>
  <c r="B262" i="13"/>
  <c r="B286" i="13"/>
  <c r="B276" i="13"/>
  <c r="B423" i="13"/>
  <c r="B267" i="13"/>
  <c r="B171" i="13"/>
  <c r="B216" i="13"/>
  <c r="B360" i="13"/>
  <c r="C59" i="13"/>
  <c r="C204" i="13"/>
  <c r="C103" i="13"/>
  <c r="C282" i="13"/>
  <c r="B160" i="13"/>
  <c r="B35" i="13"/>
  <c r="B265" i="13"/>
  <c r="C177" i="13"/>
  <c r="C286" i="13"/>
  <c r="C371" i="13"/>
  <c r="C263" i="13"/>
  <c r="C385" i="13"/>
  <c r="B154" i="13"/>
  <c r="B56" i="13"/>
  <c r="B156" i="13"/>
  <c r="B317" i="13"/>
  <c r="B147" i="13"/>
  <c r="C244" i="13"/>
  <c r="C272" i="13"/>
  <c r="C279" i="13"/>
  <c r="C187" i="13"/>
  <c r="B441" i="13"/>
  <c r="B391" i="13"/>
  <c r="B162" i="13"/>
  <c r="C78" i="13"/>
  <c r="C132" i="13"/>
  <c r="B434" i="13"/>
  <c r="B291" i="13"/>
  <c r="B346" i="13"/>
  <c r="B191" i="13"/>
  <c r="B43" i="13"/>
  <c r="B284" i="13"/>
  <c r="C150" i="13"/>
  <c r="C128" i="13"/>
  <c r="C17" i="13"/>
  <c r="C289" i="13"/>
  <c r="B232" i="13"/>
  <c r="C312" i="13"/>
  <c r="C29" i="13"/>
  <c r="C111" i="13"/>
  <c r="B218" i="13"/>
  <c r="B375" i="13"/>
  <c r="B399" i="13"/>
  <c r="C156" i="13"/>
  <c r="C90" i="13"/>
  <c r="B220" i="13"/>
  <c r="B404" i="13"/>
  <c r="C75" i="13"/>
  <c r="C91" i="13"/>
  <c r="C344" i="13"/>
  <c r="C119" i="13"/>
  <c r="C306" i="13"/>
  <c r="C384" i="13"/>
  <c r="B303" i="13"/>
  <c r="C115" i="13"/>
  <c r="B378" i="13"/>
  <c r="C55" i="13"/>
  <c r="C389" i="13"/>
  <c r="B157" i="13"/>
  <c r="B130" i="13"/>
  <c r="B166" i="13"/>
  <c r="B64" i="13"/>
  <c r="B229" i="13"/>
  <c r="B329" i="13"/>
  <c r="B173" i="13"/>
  <c r="B422" i="13"/>
  <c r="C341" i="13"/>
  <c r="B13" i="13"/>
  <c r="C231" i="13"/>
  <c r="B206" i="13"/>
  <c r="B103" i="13"/>
  <c r="C96" i="13"/>
  <c r="C331" i="13"/>
  <c r="B187" i="13"/>
  <c r="C141" i="13"/>
  <c r="B433" i="13"/>
  <c r="C212" i="13"/>
  <c r="B465" i="13"/>
  <c r="C295" i="13"/>
  <c r="B301" i="13"/>
  <c r="B343" i="13"/>
  <c r="C364" i="13"/>
  <c r="C109" i="13"/>
  <c r="B112" i="13"/>
  <c r="B222" i="13"/>
  <c r="B416" i="13"/>
  <c r="C400" i="13"/>
  <c r="C30" i="13"/>
  <c r="C190" i="13"/>
  <c r="B53" i="13"/>
  <c r="C322" i="13"/>
  <c r="C346" i="13"/>
  <c r="C462" i="13"/>
  <c r="C15" i="13"/>
  <c r="B247" i="13"/>
  <c r="C254" i="13"/>
  <c r="B332" i="13"/>
  <c r="C352" i="13"/>
  <c r="B358" i="13"/>
  <c r="C257" i="13"/>
  <c r="C428" i="13"/>
  <c r="B261" i="13"/>
  <c r="C479" i="13"/>
  <c r="C381" i="13"/>
  <c r="B299" i="13"/>
  <c r="C14" i="13"/>
  <c r="C407" i="13"/>
  <c r="B305" i="13"/>
  <c r="C94" i="13"/>
  <c r="C394" i="13"/>
  <c r="C118" i="13"/>
  <c r="C347" i="13"/>
  <c r="B165" i="13"/>
  <c r="C217" i="13"/>
  <c r="B101" i="13"/>
  <c r="B487" i="13"/>
  <c r="C131" i="13"/>
  <c r="B326" i="13"/>
  <c r="B455" i="13"/>
  <c r="C258" i="13"/>
  <c r="C250" i="13"/>
  <c r="B333" i="13"/>
  <c r="C482" i="13"/>
  <c r="C116" i="13"/>
  <c r="C457" i="13"/>
  <c r="B42" i="13"/>
  <c r="C444" i="13"/>
  <c r="C475" i="13"/>
  <c r="C41" i="13"/>
  <c r="B118" i="13"/>
  <c r="B330" i="13"/>
  <c r="B270" i="13"/>
  <c r="B180" i="13"/>
  <c r="C451" i="13"/>
  <c r="B400" i="13"/>
  <c r="C246" i="13"/>
  <c r="B376" i="13"/>
  <c r="B311" i="13"/>
  <c r="C314" i="13"/>
  <c r="C144" i="13"/>
  <c r="B19" i="13"/>
  <c r="B393" i="13"/>
  <c r="C412" i="13"/>
  <c r="C46" i="13"/>
  <c r="C191" i="13"/>
  <c r="B214" i="13"/>
  <c r="B408" i="13"/>
  <c r="C70" i="13"/>
  <c r="C261" i="13"/>
  <c r="B152" i="13"/>
  <c r="B90" i="13"/>
  <c r="B97" i="13"/>
  <c r="C348" i="13"/>
  <c r="B347" i="13"/>
  <c r="C464" i="13"/>
  <c r="C351" i="13"/>
  <c r="C245" i="13"/>
  <c r="C313" i="13"/>
  <c r="C443" i="13"/>
  <c r="C22" i="13"/>
  <c r="C37" i="13"/>
  <c r="C24" i="13"/>
  <c r="B382" i="13"/>
  <c r="B74" i="13"/>
  <c r="B485" i="13"/>
  <c r="B70" i="13"/>
  <c r="B143" i="13"/>
  <c r="C310" i="13"/>
  <c r="B208" i="13"/>
  <c r="B398" i="13"/>
  <c r="C345" i="13"/>
  <c r="B256" i="13"/>
  <c r="C421" i="13"/>
  <c r="B137" i="13"/>
  <c r="B25" i="13"/>
  <c r="C136" i="13"/>
  <c r="C149" i="13"/>
  <c r="B463" i="13"/>
  <c r="B319" i="13"/>
  <c r="C363" i="13"/>
  <c r="C105" i="13"/>
  <c r="B221" i="13"/>
  <c r="C270" i="13"/>
  <c r="C441" i="13"/>
  <c r="B141" i="13"/>
  <c r="C135" i="13"/>
  <c r="B149" i="13"/>
  <c r="C280" i="13"/>
  <c r="C76" i="13"/>
  <c r="C193" i="13"/>
  <c r="B69" i="13"/>
  <c r="B452" i="13"/>
  <c r="C248" i="13"/>
  <c r="B237" i="13"/>
  <c r="C143" i="13"/>
  <c r="B372" i="13"/>
  <c r="B182" i="13"/>
  <c r="C350" i="13"/>
  <c r="B128" i="13"/>
  <c r="C427" i="13"/>
  <c r="B175" i="13"/>
  <c r="B315" i="13"/>
  <c r="C227" i="13"/>
  <c r="B189" i="13"/>
  <c r="C403" i="13"/>
  <c r="B183" i="13"/>
  <c r="B155" i="13"/>
  <c r="B453" i="13"/>
  <c r="C197" i="13"/>
  <c r="C486" i="13"/>
  <c r="B114" i="13"/>
  <c r="B280" i="13"/>
  <c r="C327" i="13"/>
  <c r="B116" i="13"/>
  <c r="B163" i="13"/>
  <c r="B238" i="13"/>
  <c r="B461" i="13"/>
  <c r="C268" i="13"/>
  <c r="B168" i="13"/>
  <c r="B314" i="13"/>
  <c r="C380" i="13"/>
  <c r="C122" i="13"/>
  <c r="C178" i="13"/>
  <c r="C334" i="13"/>
  <c r="C454" i="13"/>
  <c r="C374" i="13"/>
  <c r="B91" i="13"/>
  <c r="C71" i="13"/>
  <c r="C319" i="13"/>
  <c r="C172" i="13"/>
  <c r="C157" i="13"/>
  <c r="C218" i="13"/>
  <c r="C54" i="13"/>
  <c r="C456" i="13"/>
  <c r="C107" i="13"/>
  <c r="C416" i="13"/>
  <c r="C169" i="13"/>
  <c r="B40" i="13"/>
  <c r="B186" i="13"/>
  <c r="B269" i="13"/>
  <c r="C232" i="13"/>
  <c r="B450" i="13"/>
  <c r="C307" i="13"/>
  <c r="C235" i="13"/>
  <c r="C366" i="13"/>
  <c r="C93" i="13"/>
  <c r="B102" i="13"/>
  <c r="B18" i="13"/>
  <c r="B425" i="13"/>
  <c r="C73" i="13"/>
  <c r="C124" i="13"/>
  <c r="C386" i="13"/>
  <c r="C208" i="13"/>
  <c r="B204" i="13"/>
  <c r="B428" i="13"/>
  <c r="B365" i="13"/>
  <c r="B336" i="13"/>
  <c r="C477" i="13"/>
  <c r="C18" i="13"/>
  <c r="B99" i="13"/>
  <c r="C95" i="13"/>
  <c r="C33" i="13"/>
  <c r="B472" i="13"/>
  <c r="C273" i="13"/>
  <c r="B169" i="13"/>
  <c r="B279" i="13"/>
  <c r="B449" i="13"/>
  <c r="B80" i="13"/>
  <c r="B108" i="13"/>
  <c r="C448" i="13"/>
  <c r="B293" i="13"/>
  <c r="C362" i="13"/>
  <c r="B93" i="13"/>
  <c r="C229" i="13"/>
  <c r="B109" i="13"/>
  <c r="B294" i="13"/>
  <c r="B394" i="13"/>
  <c r="B219" i="13"/>
  <c r="C166" i="13"/>
  <c r="C342" i="13"/>
  <c r="B471" i="13"/>
  <c r="B203" i="13"/>
  <c r="B66" i="13"/>
  <c r="C48" i="13"/>
  <c r="B136" i="13"/>
  <c r="B60" i="13"/>
  <c r="B271" i="13"/>
  <c r="B486" i="13"/>
  <c r="C85" i="13"/>
  <c r="C329" i="13"/>
  <c r="C450" i="13"/>
  <c r="B415" i="13"/>
  <c r="C101" i="13"/>
  <c r="C240" i="13"/>
  <c r="C410" i="13"/>
  <c r="B474" i="13"/>
  <c r="C401" i="13"/>
  <c r="B447" i="13"/>
  <c r="C483" i="13"/>
  <c r="C138" i="13"/>
  <c r="C68" i="13"/>
  <c r="C224" i="13"/>
  <c r="B37" i="13"/>
  <c r="C194" i="13"/>
  <c r="B331" i="13"/>
  <c r="C160" i="13"/>
  <c r="C368" i="13"/>
  <c r="C121" i="13"/>
  <c r="B272" i="13"/>
  <c r="B76" i="13"/>
  <c r="B430" i="13"/>
  <c r="B50" i="13"/>
  <c r="B197" i="13"/>
  <c r="C324" i="13"/>
  <c r="B105" i="13"/>
  <c r="C62" i="13"/>
  <c r="C473" i="13"/>
  <c r="B63" i="13"/>
  <c r="B228" i="13"/>
  <c r="B14" i="13"/>
  <c r="B307" i="13"/>
  <c r="C108" i="13"/>
  <c r="C44" i="13"/>
  <c r="B226" i="13"/>
  <c r="B402" i="13"/>
  <c r="B17" i="13"/>
  <c r="B337" i="13"/>
  <c r="C53" i="13"/>
  <c r="B145" i="13"/>
  <c r="B33" i="13"/>
  <c r="C163" i="13"/>
  <c r="B355" i="13"/>
  <c r="C484" i="13"/>
  <c r="C468" i="13"/>
  <c r="B129" i="13"/>
  <c r="B380" i="13"/>
  <c r="C278" i="13"/>
  <c r="B273" i="13"/>
  <c r="C422" i="13"/>
  <c r="B339" i="13"/>
  <c r="B131" i="13"/>
  <c r="B225" i="13"/>
  <c r="C390" i="13"/>
  <c r="B451" i="13"/>
  <c r="B289" i="13"/>
  <c r="C455" i="13"/>
  <c r="C292" i="13"/>
  <c r="B81" i="13"/>
  <c r="C487" i="13"/>
  <c r="C198" i="13"/>
  <c r="B258" i="13"/>
  <c r="B387" i="13"/>
  <c r="B210" i="13"/>
  <c r="B241" i="13"/>
  <c r="B243" i="13"/>
  <c r="C251" i="13"/>
  <c r="C237" i="13"/>
  <c r="B242" i="13"/>
  <c r="C301" i="13"/>
  <c r="E13" i="13"/>
  <c r="D13" i="13"/>
  <c r="F13" i="13"/>
  <c r="G13" i="13"/>
  <c r="C340" i="13"/>
  <c r="B323" i="13"/>
  <c r="C283" i="13"/>
  <c r="C481" i="13"/>
  <c r="C259" i="13"/>
  <c r="B401" i="13"/>
  <c r="C146" i="13"/>
  <c r="C99" i="13"/>
  <c r="B368" i="13"/>
  <c r="B52" i="13"/>
  <c r="C311" i="13"/>
  <c r="C230" i="13"/>
  <c r="C439" i="13"/>
  <c r="B484" i="13"/>
  <c r="C396" i="13"/>
  <c r="B164" i="13"/>
  <c r="C271" i="13"/>
  <c r="C349" i="13"/>
  <c r="B403" i="13"/>
  <c r="C276" i="13"/>
  <c r="C404" i="13"/>
  <c r="C317" i="13"/>
  <c r="C333" i="13"/>
  <c r="B370" i="13"/>
  <c r="B338" i="13"/>
  <c r="C436" i="13"/>
  <c r="B264" i="13"/>
  <c r="B467" i="13"/>
  <c r="B62" i="13"/>
  <c r="B290" i="13"/>
  <c r="B328" i="13"/>
  <c r="C269" i="13"/>
  <c r="B456" i="13"/>
  <c r="B417" i="13"/>
  <c r="B158" i="13"/>
  <c r="C417" i="13"/>
  <c r="B356" i="13"/>
  <c r="B195" i="13"/>
  <c r="B240" i="13"/>
  <c r="B188" i="13"/>
  <c r="B466" i="13"/>
  <c r="C253" i="13"/>
  <c r="C196" i="13"/>
  <c r="C426" i="13"/>
  <c r="C375" i="13"/>
  <c r="B177" i="13"/>
  <c r="C260" i="13"/>
  <c r="B65" i="13"/>
  <c r="B148" i="13"/>
  <c r="C413" i="13"/>
  <c r="C189" i="13"/>
  <c r="B369" i="13"/>
  <c r="B418" i="13"/>
  <c r="C356" i="13"/>
  <c r="B100" i="13"/>
  <c r="C65" i="13"/>
  <c r="C308" i="13"/>
  <c r="B132" i="13"/>
  <c r="C358" i="13"/>
  <c r="C36" i="13"/>
  <c r="C23" i="13"/>
  <c r="B385" i="13"/>
  <c r="C195" i="13"/>
  <c r="B84" i="13"/>
  <c r="C182" i="13"/>
  <c r="C418" i="13"/>
  <c r="C449" i="13"/>
  <c r="B392" i="13"/>
  <c r="B483" i="13"/>
  <c r="B354" i="13"/>
  <c r="B316" i="13"/>
  <c r="B419" i="13"/>
  <c r="C100" i="13"/>
  <c r="C221" i="13"/>
  <c r="B200" i="13"/>
  <c r="C267" i="13"/>
  <c r="C32" i="13"/>
  <c r="B176" i="13"/>
  <c r="B94" i="13"/>
  <c r="C117" i="13"/>
  <c r="B178" i="13"/>
  <c r="B257" i="13"/>
  <c r="B30" i="13"/>
  <c r="B227" i="13"/>
  <c r="C465" i="13"/>
  <c r="B275" i="13"/>
  <c r="C285" i="13"/>
  <c r="C66" i="13"/>
  <c r="B386" i="13"/>
  <c r="B321" i="13"/>
  <c r="B113" i="13"/>
  <c r="B420" i="13"/>
  <c r="B135" i="13"/>
  <c r="B174" i="13"/>
  <c r="B46" i="13"/>
  <c r="B67" i="13"/>
  <c r="B139" i="13"/>
  <c r="C35" i="13"/>
  <c r="C207" i="13"/>
  <c r="C77" i="13"/>
  <c r="B110" i="13"/>
  <c r="B194" i="13"/>
  <c r="B304" i="13"/>
  <c r="C433" i="13"/>
  <c r="C406" i="13"/>
  <c r="B71" i="13"/>
  <c r="C120" i="13"/>
  <c r="E25" i="14"/>
  <c r="I21" i="14" s="1"/>
  <c r="I20" i="14"/>
  <c r="J21" i="14" l="1"/>
  <c r="E207" i="13"/>
  <c r="G207" i="13"/>
  <c r="F207" i="13"/>
  <c r="D207" i="13"/>
  <c r="E195" i="13"/>
  <c r="G195" i="13"/>
  <c r="D195" i="13"/>
  <c r="F195" i="13"/>
  <c r="G283" i="13"/>
  <c r="E283" i="13"/>
  <c r="F283" i="13"/>
  <c r="D283" i="13"/>
  <c r="E324" i="13"/>
  <c r="F324" i="13"/>
  <c r="D324" i="13"/>
  <c r="G324" i="13"/>
  <c r="F329" i="13"/>
  <c r="G329" i="13"/>
  <c r="E329" i="13"/>
  <c r="D329" i="13"/>
  <c r="D33" i="13"/>
  <c r="E33" i="13"/>
  <c r="F33" i="13"/>
  <c r="G33" i="13"/>
  <c r="F374" i="13"/>
  <c r="G374" i="13"/>
  <c r="D374" i="13"/>
  <c r="E374" i="13"/>
  <c r="G486" i="13"/>
  <c r="F486" i="13"/>
  <c r="E486" i="13"/>
  <c r="D486" i="13"/>
  <c r="D350" i="13"/>
  <c r="F350" i="13"/>
  <c r="G350" i="13"/>
  <c r="E350" i="13"/>
  <c r="D24" i="13"/>
  <c r="F24" i="13"/>
  <c r="G24" i="13"/>
  <c r="E24" i="13"/>
  <c r="E217" i="13"/>
  <c r="F217" i="13"/>
  <c r="G217" i="13"/>
  <c r="D217" i="13"/>
  <c r="G15" i="13"/>
  <c r="D15" i="13"/>
  <c r="E15" i="13"/>
  <c r="F15" i="13"/>
  <c r="D389" i="13"/>
  <c r="E389" i="13"/>
  <c r="G389" i="13"/>
  <c r="F389" i="13"/>
  <c r="E312" i="13"/>
  <c r="F312" i="13"/>
  <c r="D312" i="13"/>
  <c r="G312" i="13"/>
  <c r="G132" i="13"/>
  <c r="E132" i="13"/>
  <c r="D132" i="13"/>
  <c r="F132" i="13"/>
  <c r="G371" i="13"/>
  <c r="E371" i="13"/>
  <c r="F371" i="13"/>
  <c r="D371" i="13"/>
  <c r="F337" i="13"/>
  <c r="G337" i="13"/>
  <c r="E337" i="13"/>
  <c r="D337" i="13"/>
  <c r="G474" i="13"/>
  <c r="F474" i="13"/>
  <c r="E474" i="13"/>
  <c r="D474" i="13"/>
  <c r="F435" i="13"/>
  <c r="G435" i="13"/>
  <c r="D435" i="13"/>
  <c r="E435" i="13"/>
  <c r="G395" i="13"/>
  <c r="D395" i="13"/>
  <c r="E395" i="13"/>
  <c r="F395" i="13"/>
  <c r="G469" i="13"/>
  <c r="F469" i="13"/>
  <c r="E469" i="13"/>
  <c r="D469" i="13"/>
  <c r="D262" i="13"/>
  <c r="F262" i="13"/>
  <c r="E262" i="13"/>
  <c r="G262" i="13"/>
  <c r="G293" i="13"/>
  <c r="F293" i="13"/>
  <c r="E293" i="13"/>
  <c r="D293" i="13"/>
  <c r="E137" i="13"/>
  <c r="F137" i="13"/>
  <c r="G137" i="13"/>
  <c r="D137" i="13"/>
  <c r="D64" i="13"/>
  <c r="F64" i="13"/>
  <c r="G64" i="13"/>
  <c r="E64" i="13"/>
  <c r="D28" i="13"/>
  <c r="F28" i="13"/>
  <c r="G28" i="13"/>
  <c r="E28" i="13"/>
  <c r="G277" i="13"/>
  <c r="F277" i="13"/>
  <c r="E277" i="13"/>
  <c r="D277" i="13"/>
  <c r="E185" i="13"/>
  <c r="F185" i="13"/>
  <c r="G185" i="13"/>
  <c r="D185" i="13"/>
  <c r="G180" i="13"/>
  <c r="E180" i="13"/>
  <c r="D180" i="13"/>
  <c r="F180" i="13"/>
  <c r="E255" i="13"/>
  <c r="G255" i="13"/>
  <c r="F255" i="13"/>
  <c r="D255" i="13"/>
  <c r="G415" i="13"/>
  <c r="D415" i="13"/>
  <c r="E415" i="13"/>
  <c r="F415" i="13"/>
  <c r="G383" i="13"/>
  <c r="D383" i="13"/>
  <c r="E383" i="13"/>
  <c r="F383" i="13"/>
  <c r="F353" i="13"/>
  <c r="G353" i="13"/>
  <c r="E353" i="13"/>
  <c r="D353" i="13"/>
  <c r="G87" i="13"/>
  <c r="D87" i="13"/>
  <c r="E87" i="13"/>
  <c r="F87" i="13"/>
  <c r="E221" i="13"/>
  <c r="F221" i="13"/>
  <c r="G221" i="13"/>
  <c r="D221" i="13"/>
  <c r="F418" i="13"/>
  <c r="G418" i="13"/>
  <c r="D418" i="13"/>
  <c r="E418" i="13"/>
  <c r="E356" i="13"/>
  <c r="F356" i="13"/>
  <c r="D356" i="13"/>
  <c r="G356" i="13"/>
  <c r="D413" i="13"/>
  <c r="E413" i="13"/>
  <c r="G413" i="13"/>
  <c r="F413" i="13"/>
  <c r="E253" i="13"/>
  <c r="F253" i="13"/>
  <c r="G253" i="13"/>
  <c r="D253" i="13"/>
  <c r="F436" i="13"/>
  <c r="D436" i="13"/>
  <c r="G436" i="13"/>
  <c r="E436" i="13"/>
  <c r="F317" i="13"/>
  <c r="G317" i="13"/>
  <c r="E317" i="13"/>
  <c r="D317" i="13"/>
  <c r="F349" i="13"/>
  <c r="G349" i="13"/>
  <c r="E349" i="13"/>
  <c r="D349" i="13"/>
  <c r="E237" i="13"/>
  <c r="F237" i="13"/>
  <c r="G237" i="13"/>
  <c r="D237" i="13"/>
  <c r="G487" i="13"/>
  <c r="F487" i="13"/>
  <c r="D487" i="13"/>
  <c r="E487" i="13"/>
  <c r="D278" i="13"/>
  <c r="F278" i="13"/>
  <c r="E278" i="13"/>
  <c r="G278" i="13"/>
  <c r="G484" i="13"/>
  <c r="E484" i="13"/>
  <c r="F484" i="13"/>
  <c r="D484" i="13"/>
  <c r="G473" i="13"/>
  <c r="F473" i="13"/>
  <c r="E473" i="13"/>
  <c r="D473" i="13"/>
  <c r="F68" i="13"/>
  <c r="D68" i="13"/>
  <c r="G68" i="13"/>
  <c r="E68" i="13"/>
  <c r="D401" i="13"/>
  <c r="E401" i="13"/>
  <c r="G401" i="13"/>
  <c r="F401" i="13"/>
  <c r="D101" i="13"/>
  <c r="E101" i="13"/>
  <c r="F101" i="13"/>
  <c r="G101" i="13"/>
  <c r="D85" i="13"/>
  <c r="E85" i="13"/>
  <c r="F85" i="13"/>
  <c r="G85" i="13"/>
  <c r="G95" i="13"/>
  <c r="D95" i="13"/>
  <c r="E95" i="13"/>
  <c r="F95" i="13"/>
  <c r="E208" i="13"/>
  <c r="G208" i="13"/>
  <c r="D208" i="13"/>
  <c r="F208" i="13"/>
  <c r="D366" i="13"/>
  <c r="F366" i="13"/>
  <c r="G366" i="13"/>
  <c r="E366" i="13"/>
  <c r="F232" i="13"/>
  <c r="E232" i="13"/>
  <c r="D232" i="13"/>
  <c r="G232" i="13"/>
  <c r="E169" i="13"/>
  <c r="F169" i="13"/>
  <c r="G169" i="13"/>
  <c r="D169" i="13"/>
  <c r="F54" i="13"/>
  <c r="D54" i="13"/>
  <c r="E54" i="13"/>
  <c r="G54" i="13"/>
  <c r="G319" i="13"/>
  <c r="E319" i="13"/>
  <c r="F319" i="13"/>
  <c r="D319" i="13"/>
  <c r="G454" i="13"/>
  <c r="F454" i="13"/>
  <c r="E454" i="13"/>
  <c r="D454" i="13"/>
  <c r="G380" i="13"/>
  <c r="D380" i="13"/>
  <c r="F380" i="13"/>
  <c r="E380" i="13"/>
  <c r="G327" i="13"/>
  <c r="F327" i="13"/>
  <c r="E327" i="13"/>
  <c r="D327" i="13"/>
  <c r="E197" i="13"/>
  <c r="F197" i="13"/>
  <c r="G197" i="13"/>
  <c r="D197" i="13"/>
  <c r="G403" i="13"/>
  <c r="D403" i="13"/>
  <c r="E403" i="13"/>
  <c r="F403" i="13"/>
  <c r="F248" i="13"/>
  <c r="E248" i="13"/>
  <c r="D248" i="13"/>
  <c r="G248" i="13"/>
  <c r="D76" i="13"/>
  <c r="F76" i="13"/>
  <c r="G76" i="13"/>
  <c r="E76" i="13"/>
  <c r="D105" i="13"/>
  <c r="E105" i="13"/>
  <c r="F105" i="13"/>
  <c r="G105" i="13"/>
  <c r="E149" i="13"/>
  <c r="F149" i="13"/>
  <c r="G149" i="13"/>
  <c r="D149" i="13"/>
  <c r="D421" i="13"/>
  <c r="E421" i="13"/>
  <c r="G421" i="13"/>
  <c r="F421" i="13"/>
  <c r="D37" i="13"/>
  <c r="E37" i="13"/>
  <c r="F37" i="13"/>
  <c r="G37" i="13"/>
  <c r="E245" i="13"/>
  <c r="F245" i="13"/>
  <c r="G245" i="13"/>
  <c r="D245" i="13"/>
  <c r="G348" i="13"/>
  <c r="E348" i="13"/>
  <c r="D348" i="13"/>
  <c r="F348" i="13"/>
  <c r="G261" i="13"/>
  <c r="F261" i="13"/>
  <c r="E261" i="13"/>
  <c r="D261" i="13"/>
  <c r="E191" i="13"/>
  <c r="G191" i="13"/>
  <c r="D191" i="13"/>
  <c r="F191" i="13"/>
  <c r="D41" i="13"/>
  <c r="E41" i="13"/>
  <c r="F41" i="13"/>
  <c r="G41" i="13"/>
  <c r="G457" i="13"/>
  <c r="F457" i="13"/>
  <c r="E457" i="13"/>
  <c r="D457" i="13"/>
  <c r="D250" i="13"/>
  <c r="F250" i="13"/>
  <c r="E250" i="13"/>
  <c r="G250" i="13"/>
  <c r="D131" i="13"/>
  <c r="E131" i="13"/>
  <c r="F131" i="13"/>
  <c r="G131" i="13"/>
  <c r="E94" i="13"/>
  <c r="F94" i="13"/>
  <c r="G94" i="13"/>
  <c r="D94" i="13"/>
  <c r="F428" i="13"/>
  <c r="D428" i="13"/>
  <c r="G428" i="13"/>
  <c r="E428" i="13"/>
  <c r="G462" i="13"/>
  <c r="F462" i="13"/>
  <c r="E462" i="13"/>
  <c r="D462" i="13"/>
  <c r="D190" i="13"/>
  <c r="F190" i="13"/>
  <c r="E190" i="13"/>
  <c r="G190" i="13"/>
  <c r="G212" i="13"/>
  <c r="E212" i="13"/>
  <c r="D212" i="13"/>
  <c r="F212" i="13"/>
  <c r="G331" i="13"/>
  <c r="E331" i="13"/>
  <c r="F331" i="13"/>
  <c r="D331" i="13"/>
  <c r="E231" i="13"/>
  <c r="G231" i="13"/>
  <c r="F231" i="13"/>
  <c r="D231" i="13"/>
  <c r="G55" i="13"/>
  <c r="D55" i="13"/>
  <c r="E55" i="13"/>
  <c r="F55" i="13"/>
  <c r="G384" i="13"/>
  <c r="D384" i="13"/>
  <c r="F384" i="13"/>
  <c r="E384" i="13"/>
  <c r="G91" i="13"/>
  <c r="D91" i="13"/>
  <c r="F91" i="13"/>
  <c r="E91" i="13"/>
  <c r="E90" i="13"/>
  <c r="F90" i="13"/>
  <c r="G90" i="13"/>
  <c r="D90" i="13"/>
  <c r="D150" i="13"/>
  <c r="F150" i="13"/>
  <c r="G150" i="13"/>
  <c r="E150" i="13"/>
  <c r="E78" i="13"/>
  <c r="F78" i="13"/>
  <c r="G78" i="13"/>
  <c r="D78" i="13"/>
  <c r="E187" i="13"/>
  <c r="G187" i="13"/>
  <c r="D187" i="13"/>
  <c r="F187" i="13"/>
  <c r="D286" i="13"/>
  <c r="F286" i="13"/>
  <c r="G286" i="13"/>
  <c r="E286" i="13"/>
  <c r="G59" i="13"/>
  <c r="D59" i="13"/>
  <c r="F59" i="13"/>
  <c r="E59" i="13"/>
  <c r="G420" i="13"/>
  <c r="D420" i="13"/>
  <c r="F420" i="13"/>
  <c r="E420" i="13"/>
  <c r="E58" i="13"/>
  <c r="F58" i="13"/>
  <c r="G58" i="13"/>
  <c r="D58" i="13"/>
  <c r="G355" i="13"/>
  <c r="E355" i="13"/>
  <c r="F355" i="13"/>
  <c r="D355" i="13"/>
  <c r="D409" i="13"/>
  <c r="E409" i="13"/>
  <c r="G409" i="13"/>
  <c r="F409" i="13"/>
  <c r="F402" i="13"/>
  <c r="G402" i="13"/>
  <c r="D402" i="13"/>
  <c r="E402" i="13"/>
  <c r="D104" i="13"/>
  <c r="F104" i="13"/>
  <c r="G104" i="13"/>
  <c r="E104" i="13"/>
  <c r="E106" i="13"/>
  <c r="F106" i="13"/>
  <c r="G106" i="13"/>
  <c r="D106" i="13"/>
  <c r="E199" i="13"/>
  <c r="G199" i="13"/>
  <c r="D199" i="13"/>
  <c r="F199" i="13"/>
  <c r="G300" i="13"/>
  <c r="E300" i="13"/>
  <c r="D300" i="13"/>
  <c r="F300" i="13"/>
  <c r="G291" i="13"/>
  <c r="E291" i="13"/>
  <c r="F291" i="13"/>
  <c r="D291" i="13"/>
  <c r="F361" i="13"/>
  <c r="G361" i="13"/>
  <c r="E361" i="13"/>
  <c r="D361" i="13"/>
  <c r="G309" i="13"/>
  <c r="F309" i="13"/>
  <c r="E309" i="13"/>
  <c r="D309" i="13"/>
  <c r="G31" i="13"/>
  <c r="D31" i="13"/>
  <c r="E31" i="13"/>
  <c r="F31" i="13"/>
  <c r="D81" i="13"/>
  <c r="E81" i="13"/>
  <c r="F81" i="13"/>
  <c r="G81" i="13"/>
  <c r="E153" i="13"/>
  <c r="F153" i="13"/>
  <c r="G153" i="13"/>
  <c r="D153" i="13"/>
  <c r="D302" i="13"/>
  <c r="F302" i="13"/>
  <c r="G302" i="13"/>
  <c r="E302" i="13"/>
  <c r="G83" i="13"/>
  <c r="D83" i="13"/>
  <c r="E83" i="13"/>
  <c r="F83" i="13"/>
  <c r="F440" i="13"/>
  <c r="D440" i="13"/>
  <c r="G440" i="13"/>
  <c r="E440" i="13"/>
  <c r="D60" i="13"/>
  <c r="F60" i="13"/>
  <c r="G60" i="13"/>
  <c r="E60" i="13"/>
  <c r="E241" i="13"/>
  <c r="F241" i="13"/>
  <c r="G241" i="13"/>
  <c r="D241" i="13"/>
  <c r="G79" i="13"/>
  <c r="D79" i="13"/>
  <c r="E79" i="13"/>
  <c r="F79" i="13"/>
  <c r="F369" i="13"/>
  <c r="G369" i="13"/>
  <c r="E369" i="13"/>
  <c r="D369" i="13"/>
  <c r="D326" i="13"/>
  <c r="F326" i="13"/>
  <c r="E326" i="13"/>
  <c r="G326" i="13"/>
  <c r="G339" i="13"/>
  <c r="E339" i="13"/>
  <c r="F339" i="13"/>
  <c r="D339" i="13"/>
  <c r="D154" i="13"/>
  <c r="F154" i="13"/>
  <c r="E154" i="13"/>
  <c r="G154" i="13"/>
  <c r="G47" i="13"/>
  <c r="D47" i="13"/>
  <c r="E47" i="13"/>
  <c r="F47" i="13"/>
  <c r="E113" i="13"/>
  <c r="F113" i="13"/>
  <c r="G113" i="13"/>
  <c r="D113" i="13"/>
  <c r="E129" i="13"/>
  <c r="F129" i="13"/>
  <c r="G129" i="13"/>
  <c r="D129" i="13"/>
  <c r="F126" i="13"/>
  <c r="G126" i="13"/>
  <c r="D126" i="13"/>
  <c r="E126" i="13"/>
  <c r="D25" i="13"/>
  <c r="E25" i="13"/>
  <c r="F25" i="13"/>
  <c r="G25" i="13"/>
  <c r="D183" i="13"/>
  <c r="E183" i="13"/>
  <c r="G183" i="13"/>
  <c r="F183" i="13"/>
  <c r="G392" i="13"/>
  <c r="D392" i="13"/>
  <c r="F392" i="13"/>
  <c r="E392" i="13"/>
  <c r="F256" i="13"/>
  <c r="E256" i="13"/>
  <c r="D256" i="13"/>
  <c r="G256" i="13"/>
  <c r="G164" i="13"/>
  <c r="E164" i="13"/>
  <c r="D164" i="13"/>
  <c r="F164" i="13"/>
  <c r="E328" i="13"/>
  <c r="F328" i="13"/>
  <c r="D328" i="13"/>
  <c r="G328" i="13"/>
  <c r="D49" i="13"/>
  <c r="E49" i="13"/>
  <c r="F49" i="13"/>
  <c r="G49" i="13"/>
  <c r="D242" i="13"/>
  <c r="F242" i="13"/>
  <c r="E242" i="13"/>
  <c r="G242" i="13"/>
  <c r="D50" i="13"/>
  <c r="E50" i="13"/>
  <c r="G50" i="13"/>
  <c r="F50" i="13"/>
  <c r="D210" i="13"/>
  <c r="F210" i="13"/>
  <c r="E210" i="13"/>
  <c r="G210" i="13"/>
  <c r="E264" i="13"/>
  <c r="F264" i="13"/>
  <c r="D264" i="13"/>
  <c r="G264" i="13"/>
  <c r="D92" i="13"/>
  <c r="F92" i="13"/>
  <c r="G92" i="13"/>
  <c r="E92" i="13"/>
  <c r="G168" i="13"/>
  <c r="E168" i="13"/>
  <c r="D168" i="13"/>
  <c r="F168" i="13"/>
  <c r="F288" i="13"/>
  <c r="G288" i="13"/>
  <c r="D288" i="13"/>
  <c r="E288" i="13"/>
  <c r="E243" i="13"/>
  <c r="G243" i="13"/>
  <c r="F243" i="13"/>
  <c r="D243" i="13"/>
  <c r="D167" i="13"/>
  <c r="E167" i="13"/>
  <c r="F167" i="13"/>
  <c r="G167" i="13"/>
  <c r="G460" i="13"/>
  <c r="F460" i="13"/>
  <c r="E460" i="13"/>
  <c r="D460" i="13"/>
  <c r="F20" i="13"/>
  <c r="D20" i="13"/>
  <c r="G20" i="13"/>
  <c r="E20" i="13"/>
  <c r="G332" i="13"/>
  <c r="E332" i="13"/>
  <c r="D332" i="13"/>
  <c r="F332" i="13"/>
  <c r="G388" i="13"/>
  <c r="D388" i="13"/>
  <c r="F388" i="13"/>
  <c r="E388" i="13"/>
  <c r="D16" i="13"/>
  <c r="F16" i="13"/>
  <c r="G16" i="13"/>
  <c r="E16" i="13"/>
  <c r="G43" i="13"/>
  <c r="D43" i="13"/>
  <c r="F43" i="13"/>
  <c r="E43" i="13"/>
  <c r="G485" i="13"/>
  <c r="F485" i="13"/>
  <c r="E485" i="13"/>
  <c r="D485" i="13"/>
  <c r="G466" i="13"/>
  <c r="F466" i="13"/>
  <c r="E466" i="13"/>
  <c r="D466" i="13"/>
  <c r="D21" i="13"/>
  <c r="E21" i="13"/>
  <c r="F21" i="13"/>
  <c r="G21" i="13"/>
  <c r="D139" i="13"/>
  <c r="E139" i="13"/>
  <c r="F139" i="13"/>
  <c r="G139" i="13"/>
  <c r="F382" i="13"/>
  <c r="G382" i="13"/>
  <c r="D382" i="13"/>
  <c r="E382" i="13"/>
  <c r="G367" i="13"/>
  <c r="E367" i="13"/>
  <c r="F367" i="13"/>
  <c r="D367" i="13"/>
  <c r="F424" i="13"/>
  <c r="D424" i="13"/>
  <c r="G424" i="13"/>
  <c r="E424" i="13"/>
  <c r="D89" i="13"/>
  <c r="E89" i="13"/>
  <c r="F89" i="13"/>
  <c r="G89" i="13"/>
  <c r="E192" i="13"/>
  <c r="G192" i="13"/>
  <c r="D192" i="13"/>
  <c r="F192" i="13"/>
  <c r="F425" i="13"/>
  <c r="E425" i="13"/>
  <c r="D425" i="13"/>
  <c r="G425" i="13"/>
  <c r="D80" i="13"/>
  <c r="F80" i="13"/>
  <c r="G80" i="13"/>
  <c r="E80" i="13"/>
  <c r="G452" i="13"/>
  <c r="E452" i="13"/>
  <c r="D452" i="13"/>
  <c r="F452" i="13"/>
  <c r="D82" i="13"/>
  <c r="E82" i="13"/>
  <c r="G82" i="13"/>
  <c r="F82" i="13"/>
  <c r="G120" i="13"/>
  <c r="E120" i="13"/>
  <c r="D120" i="13"/>
  <c r="F120" i="13"/>
  <c r="F285" i="13"/>
  <c r="G285" i="13"/>
  <c r="E285" i="13"/>
  <c r="D285" i="13"/>
  <c r="G449" i="13"/>
  <c r="F449" i="13"/>
  <c r="E449" i="13"/>
  <c r="D449" i="13"/>
  <c r="E189" i="13"/>
  <c r="F189" i="13"/>
  <c r="G189" i="13"/>
  <c r="D189" i="13"/>
  <c r="G196" i="13"/>
  <c r="E196" i="13"/>
  <c r="D196" i="13"/>
  <c r="F196" i="13"/>
  <c r="G311" i="13"/>
  <c r="F311" i="13"/>
  <c r="E311" i="13"/>
  <c r="D311" i="13"/>
  <c r="D198" i="13"/>
  <c r="F198" i="13"/>
  <c r="E198" i="13"/>
  <c r="G198" i="13"/>
  <c r="G160" i="13"/>
  <c r="E160" i="13"/>
  <c r="D160" i="13"/>
  <c r="F160" i="13"/>
  <c r="F240" i="13"/>
  <c r="E240" i="13"/>
  <c r="D240" i="13"/>
  <c r="G240" i="13"/>
  <c r="G448" i="13"/>
  <c r="F448" i="13"/>
  <c r="E448" i="13"/>
  <c r="D448" i="13"/>
  <c r="E93" i="13"/>
  <c r="D93" i="13"/>
  <c r="F93" i="13"/>
  <c r="G93" i="13"/>
  <c r="G172" i="13"/>
  <c r="E172" i="13"/>
  <c r="D172" i="13"/>
  <c r="F172" i="13"/>
  <c r="G268" i="13"/>
  <c r="E268" i="13"/>
  <c r="D268" i="13"/>
  <c r="F268" i="13"/>
  <c r="D135" i="13"/>
  <c r="E135" i="13"/>
  <c r="F135" i="13"/>
  <c r="G135" i="13"/>
  <c r="F352" i="13"/>
  <c r="G352" i="13"/>
  <c r="D352" i="13"/>
  <c r="E352" i="13"/>
  <c r="F244" i="13"/>
  <c r="G244" i="13"/>
  <c r="D244" i="13"/>
  <c r="E244" i="13"/>
  <c r="G204" i="13"/>
  <c r="E204" i="13"/>
  <c r="D204" i="13"/>
  <c r="F204" i="13"/>
  <c r="G112" i="13"/>
  <c r="E112" i="13"/>
  <c r="D112" i="13"/>
  <c r="F112" i="13"/>
  <c r="D372" i="13"/>
  <c r="E372" i="13"/>
  <c r="G372" i="13"/>
  <c r="F372" i="13"/>
  <c r="F432" i="13"/>
  <c r="D432" i="13"/>
  <c r="G432" i="13"/>
  <c r="E432" i="13"/>
  <c r="E173" i="13"/>
  <c r="F173" i="13"/>
  <c r="G173" i="13"/>
  <c r="D173" i="13"/>
  <c r="G19" i="13"/>
  <c r="D19" i="13"/>
  <c r="E19" i="13"/>
  <c r="F19" i="13"/>
  <c r="E211" i="13"/>
  <c r="G211" i="13"/>
  <c r="F211" i="13"/>
  <c r="D211" i="13"/>
  <c r="G478" i="13"/>
  <c r="F478" i="13"/>
  <c r="E478" i="13"/>
  <c r="D478" i="13"/>
  <c r="E161" i="13"/>
  <c r="F161" i="13"/>
  <c r="G161" i="13"/>
  <c r="D161" i="13"/>
  <c r="F297" i="13"/>
  <c r="G297" i="13"/>
  <c r="E297" i="13"/>
  <c r="D297" i="13"/>
  <c r="D174" i="13"/>
  <c r="E174" i="13"/>
  <c r="F174" i="13"/>
  <c r="G174" i="13"/>
  <c r="G379" i="13"/>
  <c r="D379" i="13"/>
  <c r="E379" i="13"/>
  <c r="F379" i="13"/>
  <c r="G303" i="13"/>
  <c r="E303" i="13"/>
  <c r="F303" i="13"/>
  <c r="D303" i="13"/>
  <c r="D234" i="13"/>
  <c r="F234" i="13"/>
  <c r="E234" i="13"/>
  <c r="G234" i="13"/>
  <c r="E61" i="13"/>
  <c r="D61" i="13"/>
  <c r="F61" i="13"/>
  <c r="G61" i="13"/>
  <c r="F430" i="13"/>
  <c r="G430" i="13"/>
  <c r="E430" i="13"/>
  <c r="D430" i="13"/>
  <c r="F438" i="13"/>
  <c r="G438" i="13"/>
  <c r="D438" i="13"/>
  <c r="E438" i="13"/>
  <c r="D206" i="13"/>
  <c r="F206" i="13"/>
  <c r="E206" i="13"/>
  <c r="G206" i="13"/>
  <c r="G476" i="13"/>
  <c r="F476" i="13"/>
  <c r="E476" i="13"/>
  <c r="D476" i="13"/>
  <c r="E184" i="13"/>
  <c r="G184" i="13"/>
  <c r="D184" i="13"/>
  <c r="F184" i="13"/>
  <c r="E42" i="13"/>
  <c r="F42" i="13"/>
  <c r="G42" i="13"/>
  <c r="D42" i="13"/>
  <c r="F406" i="13"/>
  <c r="G406" i="13"/>
  <c r="D406" i="13"/>
  <c r="E406" i="13"/>
  <c r="G465" i="13"/>
  <c r="F465" i="13"/>
  <c r="E465" i="13"/>
  <c r="D465" i="13"/>
  <c r="D32" i="13"/>
  <c r="F32" i="13"/>
  <c r="G32" i="13"/>
  <c r="E32" i="13"/>
  <c r="F100" i="13"/>
  <c r="D100" i="13"/>
  <c r="G100" i="13"/>
  <c r="E100" i="13"/>
  <c r="D182" i="13"/>
  <c r="E182" i="13"/>
  <c r="F182" i="13"/>
  <c r="G182" i="13"/>
  <c r="G23" i="13"/>
  <c r="D23" i="13"/>
  <c r="E23" i="13"/>
  <c r="F23" i="13"/>
  <c r="E308" i="13"/>
  <c r="F308" i="13"/>
  <c r="D308" i="13"/>
  <c r="G308" i="13"/>
  <c r="G375" i="13"/>
  <c r="D375" i="13"/>
  <c r="E375" i="13"/>
  <c r="F375" i="13"/>
  <c r="G404" i="13"/>
  <c r="D404" i="13"/>
  <c r="F404" i="13"/>
  <c r="E404" i="13"/>
  <c r="G271" i="13"/>
  <c r="E271" i="13"/>
  <c r="F271" i="13"/>
  <c r="D271" i="13"/>
  <c r="F439" i="13"/>
  <c r="G439" i="13"/>
  <c r="E439" i="13"/>
  <c r="D439" i="13"/>
  <c r="G259" i="13"/>
  <c r="E259" i="13"/>
  <c r="F259" i="13"/>
  <c r="D259" i="13"/>
  <c r="E340" i="13"/>
  <c r="F340" i="13"/>
  <c r="D340" i="13"/>
  <c r="G340" i="13"/>
  <c r="E251" i="13"/>
  <c r="G251" i="13"/>
  <c r="F251" i="13"/>
  <c r="D251" i="13"/>
  <c r="D53" i="13"/>
  <c r="E53" i="13"/>
  <c r="F53" i="13"/>
  <c r="G53" i="13"/>
  <c r="E62" i="13"/>
  <c r="F62" i="13"/>
  <c r="G62" i="13"/>
  <c r="D62" i="13"/>
  <c r="E121" i="13"/>
  <c r="F121" i="13"/>
  <c r="G121" i="13"/>
  <c r="D121" i="13"/>
  <c r="D194" i="13"/>
  <c r="F194" i="13"/>
  <c r="E194" i="13"/>
  <c r="G194" i="13"/>
  <c r="F138" i="13"/>
  <c r="G138" i="13"/>
  <c r="D138" i="13"/>
  <c r="E138" i="13"/>
  <c r="D48" i="13"/>
  <c r="F48" i="13"/>
  <c r="G48" i="13"/>
  <c r="E48" i="13"/>
  <c r="D342" i="13"/>
  <c r="F342" i="13"/>
  <c r="E342" i="13"/>
  <c r="G342" i="13"/>
  <c r="D362" i="13"/>
  <c r="F362" i="13"/>
  <c r="E362" i="13"/>
  <c r="G362" i="13"/>
  <c r="F273" i="13"/>
  <c r="G273" i="13"/>
  <c r="E273" i="13"/>
  <c r="D273" i="13"/>
  <c r="F386" i="13"/>
  <c r="G386" i="13"/>
  <c r="D386" i="13"/>
  <c r="E386" i="13"/>
  <c r="E235" i="13"/>
  <c r="G235" i="13"/>
  <c r="F235" i="13"/>
  <c r="D235" i="13"/>
  <c r="G416" i="13"/>
  <c r="D416" i="13"/>
  <c r="F416" i="13"/>
  <c r="E416" i="13"/>
  <c r="D218" i="13"/>
  <c r="F218" i="13"/>
  <c r="E218" i="13"/>
  <c r="G218" i="13"/>
  <c r="G71" i="13"/>
  <c r="D71" i="13"/>
  <c r="E71" i="13"/>
  <c r="F71" i="13"/>
  <c r="D334" i="13"/>
  <c r="F334" i="13"/>
  <c r="G334" i="13"/>
  <c r="E334" i="13"/>
  <c r="F427" i="13"/>
  <c r="G427" i="13"/>
  <c r="E427" i="13"/>
  <c r="D427" i="13"/>
  <c r="E280" i="13"/>
  <c r="F280" i="13"/>
  <c r="D280" i="13"/>
  <c r="G280" i="13"/>
  <c r="F441" i="13"/>
  <c r="E441" i="13"/>
  <c r="D441" i="13"/>
  <c r="G441" i="13"/>
  <c r="G363" i="13"/>
  <c r="E363" i="13"/>
  <c r="F363" i="13"/>
  <c r="D363" i="13"/>
  <c r="G136" i="13"/>
  <c r="E136" i="13"/>
  <c r="D136" i="13"/>
  <c r="F136" i="13"/>
  <c r="D310" i="13"/>
  <c r="F310" i="13"/>
  <c r="E310" i="13"/>
  <c r="G310" i="13"/>
  <c r="F22" i="13"/>
  <c r="D22" i="13"/>
  <c r="G22" i="13"/>
  <c r="E22" i="13"/>
  <c r="G351" i="13"/>
  <c r="E351" i="13"/>
  <c r="F351" i="13"/>
  <c r="D351" i="13"/>
  <c r="F70" i="13"/>
  <c r="D70" i="13"/>
  <c r="G70" i="13"/>
  <c r="E70" i="13"/>
  <c r="E46" i="13"/>
  <c r="F46" i="13"/>
  <c r="G46" i="13"/>
  <c r="D46" i="13"/>
  <c r="G144" i="13"/>
  <c r="E144" i="13"/>
  <c r="D144" i="13"/>
  <c r="F144" i="13"/>
  <c r="D246" i="13"/>
  <c r="F246" i="13"/>
  <c r="E246" i="13"/>
  <c r="G246" i="13"/>
  <c r="G475" i="13"/>
  <c r="F475" i="13"/>
  <c r="E475" i="13"/>
  <c r="D475" i="13"/>
  <c r="G116" i="13"/>
  <c r="E116" i="13"/>
  <c r="D116" i="13"/>
  <c r="F116" i="13"/>
  <c r="D258" i="13"/>
  <c r="F258" i="13"/>
  <c r="E258" i="13"/>
  <c r="G258" i="13"/>
  <c r="G347" i="13"/>
  <c r="E347" i="13"/>
  <c r="F347" i="13"/>
  <c r="D347" i="13"/>
  <c r="D381" i="13"/>
  <c r="E381" i="13"/>
  <c r="G381" i="13"/>
  <c r="F381" i="13"/>
  <c r="E257" i="13"/>
  <c r="F257" i="13"/>
  <c r="G257" i="13"/>
  <c r="D257" i="13"/>
  <c r="D254" i="13"/>
  <c r="F254" i="13"/>
  <c r="E254" i="13"/>
  <c r="G254" i="13"/>
  <c r="D346" i="13"/>
  <c r="F346" i="13"/>
  <c r="E346" i="13"/>
  <c r="G346" i="13"/>
  <c r="E30" i="13"/>
  <c r="F30" i="13"/>
  <c r="D30" i="13"/>
  <c r="G30" i="13"/>
  <c r="D96" i="13"/>
  <c r="F96" i="13"/>
  <c r="G96" i="13"/>
  <c r="E96" i="13"/>
  <c r="D306" i="13"/>
  <c r="F306" i="13"/>
  <c r="E306" i="13"/>
  <c r="G306" i="13"/>
  <c r="G75" i="13"/>
  <c r="D75" i="13"/>
  <c r="F75" i="13"/>
  <c r="E75" i="13"/>
  <c r="G156" i="13"/>
  <c r="E156" i="13"/>
  <c r="D156" i="13"/>
  <c r="F156" i="13"/>
  <c r="D111" i="13"/>
  <c r="E111" i="13"/>
  <c r="F111" i="13"/>
  <c r="G111" i="13"/>
  <c r="F289" i="13"/>
  <c r="G289" i="13"/>
  <c r="E289" i="13"/>
  <c r="D289" i="13"/>
  <c r="G279" i="13"/>
  <c r="F279" i="13"/>
  <c r="E279" i="13"/>
  <c r="D279" i="13"/>
  <c r="D385" i="13"/>
  <c r="E385" i="13"/>
  <c r="G385" i="13"/>
  <c r="F385" i="13"/>
  <c r="E177" i="13"/>
  <c r="F177" i="13"/>
  <c r="G177" i="13"/>
  <c r="D177" i="13"/>
  <c r="D282" i="13"/>
  <c r="F282" i="13"/>
  <c r="E282" i="13"/>
  <c r="G282" i="13"/>
  <c r="G376" i="13"/>
  <c r="D376" i="13"/>
  <c r="F376" i="13"/>
  <c r="E376" i="13"/>
  <c r="G343" i="13"/>
  <c r="F343" i="13"/>
  <c r="E343" i="13"/>
  <c r="D343" i="13"/>
  <c r="F114" i="13"/>
  <c r="G114" i="13"/>
  <c r="D114" i="13"/>
  <c r="E114" i="13"/>
  <c r="D159" i="13"/>
  <c r="E159" i="13"/>
  <c r="F159" i="13"/>
  <c r="G159" i="13"/>
  <c r="E296" i="13"/>
  <c r="F296" i="13"/>
  <c r="D296" i="13"/>
  <c r="G296" i="13"/>
  <c r="G152" i="13"/>
  <c r="E152" i="13"/>
  <c r="D152" i="13"/>
  <c r="F152" i="13"/>
  <c r="G399" i="13"/>
  <c r="D399" i="13"/>
  <c r="E399" i="13"/>
  <c r="F399" i="13"/>
  <c r="F437" i="13"/>
  <c r="E437" i="13"/>
  <c r="D437" i="13"/>
  <c r="G437" i="13"/>
  <c r="E145" i="13"/>
  <c r="F145" i="13"/>
  <c r="G145" i="13"/>
  <c r="D145" i="13"/>
  <c r="E247" i="13"/>
  <c r="G247" i="13"/>
  <c r="F247" i="13"/>
  <c r="D247" i="13"/>
  <c r="G446" i="13"/>
  <c r="F446" i="13"/>
  <c r="E446" i="13"/>
  <c r="D446" i="13"/>
  <c r="G411" i="13"/>
  <c r="D411" i="13"/>
  <c r="E411" i="13"/>
  <c r="F411" i="13"/>
  <c r="G316" i="13"/>
  <c r="E316" i="13"/>
  <c r="D316" i="13"/>
  <c r="F316" i="13"/>
  <c r="D370" i="13"/>
  <c r="F370" i="13"/>
  <c r="E370" i="13"/>
  <c r="G370" i="13"/>
  <c r="D170" i="13"/>
  <c r="E170" i="13"/>
  <c r="F170" i="13"/>
  <c r="G170" i="13"/>
  <c r="D40" i="13"/>
  <c r="F40" i="13"/>
  <c r="G40" i="13"/>
  <c r="E40" i="13"/>
  <c r="G470" i="13"/>
  <c r="F470" i="13"/>
  <c r="E470" i="13"/>
  <c r="D470" i="13"/>
  <c r="F281" i="13"/>
  <c r="G281" i="13"/>
  <c r="E281" i="13"/>
  <c r="D281" i="13"/>
  <c r="G287" i="13"/>
  <c r="E287" i="13"/>
  <c r="F287" i="13"/>
  <c r="D287" i="13"/>
  <c r="D354" i="13"/>
  <c r="F354" i="13"/>
  <c r="E354" i="13"/>
  <c r="G354" i="13"/>
  <c r="D171" i="13"/>
  <c r="E171" i="13"/>
  <c r="F171" i="13"/>
  <c r="G171" i="13"/>
  <c r="G275" i="13"/>
  <c r="E275" i="13"/>
  <c r="F275" i="13"/>
  <c r="D275" i="13"/>
  <c r="E133" i="13"/>
  <c r="F133" i="13"/>
  <c r="G133" i="13"/>
  <c r="D133" i="13"/>
  <c r="D97" i="13"/>
  <c r="E97" i="13"/>
  <c r="F97" i="13"/>
  <c r="G97" i="13"/>
  <c r="D330" i="13"/>
  <c r="F330" i="13"/>
  <c r="E330" i="13"/>
  <c r="G330" i="13"/>
  <c r="D155" i="13"/>
  <c r="E155" i="13"/>
  <c r="F155" i="13"/>
  <c r="G155" i="13"/>
  <c r="D290" i="13"/>
  <c r="F290" i="13"/>
  <c r="E290" i="13"/>
  <c r="G290" i="13"/>
  <c r="G387" i="13"/>
  <c r="D387" i="13"/>
  <c r="E387" i="13"/>
  <c r="F387" i="13"/>
  <c r="F378" i="13"/>
  <c r="G378" i="13"/>
  <c r="D378" i="13"/>
  <c r="E378" i="13"/>
  <c r="G335" i="13"/>
  <c r="E335" i="13"/>
  <c r="F335" i="13"/>
  <c r="D335" i="13"/>
  <c r="G467" i="13"/>
  <c r="F467" i="13"/>
  <c r="D467" i="13"/>
  <c r="E467" i="13"/>
  <c r="D298" i="13"/>
  <c r="F298" i="13"/>
  <c r="E298" i="13"/>
  <c r="G298" i="13"/>
  <c r="D318" i="13"/>
  <c r="F318" i="13"/>
  <c r="G318" i="13"/>
  <c r="E318" i="13"/>
  <c r="D158" i="13"/>
  <c r="E158" i="13"/>
  <c r="F158" i="13"/>
  <c r="G158" i="13"/>
  <c r="G188" i="13"/>
  <c r="E188" i="13"/>
  <c r="D188" i="13"/>
  <c r="F188" i="13"/>
  <c r="G325" i="13"/>
  <c r="F325" i="13"/>
  <c r="E325" i="13"/>
  <c r="D325" i="13"/>
  <c r="D179" i="13"/>
  <c r="E179" i="13"/>
  <c r="F179" i="13"/>
  <c r="G179" i="13"/>
  <c r="G284" i="13"/>
  <c r="E284" i="13"/>
  <c r="D284" i="13"/>
  <c r="F284" i="13"/>
  <c r="D266" i="13"/>
  <c r="F266" i="13"/>
  <c r="E266" i="13"/>
  <c r="G266" i="13"/>
  <c r="F252" i="13"/>
  <c r="G252" i="13"/>
  <c r="D252" i="13"/>
  <c r="E252" i="13"/>
  <c r="G463" i="13"/>
  <c r="F463" i="13"/>
  <c r="E463" i="13"/>
  <c r="D463" i="13"/>
  <c r="G471" i="13"/>
  <c r="F471" i="13"/>
  <c r="D471" i="13"/>
  <c r="E471" i="13"/>
  <c r="G442" i="13"/>
  <c r="F442" i="13"/>
  <c r="E442" i="13"/>
  <c r="D442" i="13"/>
  <c r="F265" i="13"/>
  <c r="G265" i="13"/>
  <c r="E265" i="13"/>
  <c r="D265" i="13"/>
  <c r="E216" i="13"/>
  <c r="G216" i="13"/>
  <c r="D216" i="13"/>
  <c r="F216" i="13"/>
  <c r="G39" i="13"/>
  <c r="D39" i="13"/>
  <c r="E39" i="13"/>
  <c r="F39" i="13"/>
  <c r="F429" i="13"/>
  <c r="E429" i="13"/>
  <c r="D429" i="13"/>
  <c r="G429" i="13"/>
  <c r="E201" i="13"/>
  <c r="F201" i="13"/>
  <c r="G201" i="13"/>
  <c r="D201" i="13"/>
  <c r="F86" i="13"/>
  <c r="D86" i="13"/>
  <c r="G86" i="13"/>
  <c r="E86" i="13"/>
  <c r="G315" i="13"/>
  <c r="E315" i="13"/>
  <c r="F315" i="13"/>
  <c r="D315" i="13"/>
  <c r="G447" i="13"/>
  <c r="F447" i="13"/>
  <c r="E447" i="13"/>
  <c r="D447" i="13"/>
  <c r="F134" i="13"/>
  <c r="G134" i="13"/>
  <c r="D134" i="13"/>
  <c r="E134" i="13"/>
  <c r="G176" i="13"/>
  <c r="E176" i="13"/>
  <c r="D176" i="13"/>
  <c r="F176" i="13"/>
  <c r="D274" i="13"/>
  <c r="F274" i="13"/>
  <c r="E274" i="13"/>
  <c r="G274" i="13"/>
  <c r="E213" i="13"/>
  <c r="F213" i="13"/>
  <c r="G213" i="13"/>
  <c r="D213" i="13"/>
  <c r="E74" i="13"/>
  <c r="F74" i="13"/>
  <c r="G74" i="13"/>
  <c r="D74" i="13"/>
  <c r="G299" i="13"/>
  <c r="E299" i="13"/>
  <c r="F299" i="13"/>
  <c r="D299" i="13"/>
  <c r="G323" i="13"/>
  <c r="E323" i="13"/>
  <c r="F323" i="13"/>
  <c r="D323" i="13"/>
  <c r="D358" i="13"/>
  <c r="F358" i="13"/>
  <c r="E358" i="13"/>
  <c r="G358" i="13"/>
  <c r="E260" i="13"/>
  <c r="F260" i="13"/>
  <c r="D260" i="13"/>
  <c r="G260" i="13"/>
  <c r="F333" i="13"/>
  <c r="G333" i="13"/>
  <c r="E333" i="13"/>
  <c r="D333" i="13"/>
  <c r="G396" i="13"/>
  <c r="D396" i="13"/>
  <c r="F396" i="13"/>
  <c r="E396" i="13"/>
  <c r="D146" i="13"/>
  <c r="F146" i="13"/>
  <c r="E146" i="13"/>
  <c r="G146" i="13"/>
  <c r="G455" i="13"/>
  <c r="F455" i="13"/>
  <c r="D455" i="13"/>
  <c r="E455" i="13"/>
  <c r="G468" i="13"/>
  <c r="E468" i="13"/>
  <c r="D468" i="13"/>
  <c r="F468" i="13"/>
  <c r="D108" i="13"/>
  <c r="F108" i="13"/>
  <c r="G108" i="13"/>
  <c r="E108" i="13"/>
  <c r="F224" i="13"/>
  <c r="E224" i="13"/>
  <c r="D224" i="13"/>
  <c r="G224" i="13"/>
  <c r="E229" i="13"/>
  <c r="F229" i="13"/>
  <c r="G229" i="13"/>
  <c r="D229" i="13"/>
  <c r="G477" i="13"/>
  <c r="F477" i="13"/>
  <c r="E477" i="13"/>
  <c r="D477" i="13"/>
  <c r="D73" i="13"/>
  <c r="E73" i="13"/>
  <c r="F73" i="13"/>
  <c r="G73" i="13"/>
  <c r="G456" i="13"/>
  <c r="F456" i="13"/>
  <c r="E456" i="13"/>
  <c r="D456" i="13"/>
  <c r="F122" i="13"/>
  <c r="G122" i="13"/>
  <c r="D122" i="13"/>
  <c r="E122" i="13"/>
  <c r="E193" i="13"/>
  <c r="F193" i="13"/>
  <c r="G193" i="13"/>
  <c r="D193" i="13"/>
  <c r="F313" i="13"/>
  <c r="G313" i="13"/>
  <c r="E313" i="13"/>
  <c r="D313" i="13"/>
  <c r="G451" i="13"/>
  <c r="F451" i="13"/>
  <c r="D451" i="13"/>
  <c r="E451" i="13"/>
  <c r="F394" i="13"/>
  <c r="G394" i="13"/>
  <c r="D394" i="13"/>
  <c r="E394" i="13"/>
  <c r="E14" i="13"/>
  <c r="F14" i="13"/>
  <c r="G14" i="13"/>
  <c r="D14" i="13"/>
  <c r="G364" i="13"/>
  <c r="E364" i="13"/>
  <c r="D364" i="13"/>
  <c r="F364" i="13"/>
  <c r="E344" i="13"/>
  <c r="F344" i="13"/>
  <c r="D344" i="13"/>
  <c r="G344" i="13"/>
  <c r="G128" i="13"/>
  <c r="E128" i="13"/>
  <c r="D128" i="13"/>
  <c r="F128" i="13"/>
  <c r="D34" i="13"/>
  <c r="E34" i="13"/>
  <c r="G34" i="13"/>
  <c r="F34" i="13"/>
  <c r="G408" i="13"/>
  <c r="D408" i="13"/>
  <c r="F408" i="13"/>
  <c r="E408" i="13"/>
  <c r="D162" i="13"/>
  <c r="E162" i="13"/>
  <c r="F162" i="13"/>
  <c r="G162" i="13"/>
  <c r="F365" i="13"/>
  <c r="G365" i="13"/>
  <c r="E365" i="13"/>
  <c r="D365" i="13"/>
  <c r="D238" i="13"/>
  <c r="F238" i="13"/>
  <c r="E238" i="13"/>
  <c r="G238" i="13"/>
  <c r="G63" i="13"/>
  <c r="D63" i="13"/>
  <c r="E63" i="13"/>
  <c r="F63" i="13"/>
  <c r="E239" i="13"/>
  <c r="G239" i="13"/>
  <c r="F239" i="13"/>
  <c r="D239" i="13"/>
  <c r="F398" i="13"/>
  <c r="G398" i="13"/>
  <c r="D398" i="13"/>
  <c r="E398" i="13"/>
  <c r="G480" i="13"/>
  <c r="F480" i="13"/>
  <c r="E480" i="13"/>
  <c r="D480" i="13"/>
  <c r="E181" i="13"/>
  <c r="F181" i="13"/>
  <c r="G181" i="13"/>
  <c r="D181" i="13"/>
  <c r="F38" i="13"/>
  <c r="D38" i="13"/>
  <c r="E38" i="13"/>
  <c r="G38" i="13"/>
  <c r="G445" i="13"/>
  <c r="F445" i="13"/>
  <c r="E445" i="13"/>
  <c r="D445" i="13"/>
  <c r="E233" i="13"/>
  <c r="F233" i="13"/>
  <c r="G233" i="13"/>
  <c r="D233" i="13"/>
  <c r="D226" i="13"/>
  <c r="F226" i="13"/>
  <c r="E226" i="13"/>
  <c r="G226" i="13"/>
  <c r="D123" i="13"/>
  <c r="E123" i="13"/>
  <c r="F123" i="13"/>
  <c r="G123" i="13"/>
  <c r="E249" i="13"/>
  <c r="F249" i="13"/>
  <c r="G249" i="13"/>
  <c r="D249" i="13"/>
  <c r="F431" i="13"/>
  <c r="G431" i="13"/>
  <c r="E431" i="13"/>
  <c r="D431" i="13"/>
  <c r="G67" i="13"/>
  <c r="D67" i="13"/>
  <c r="E67" i="13"/>
  <c r="F67" i="13"/>
  <c r="F320" i="13"/>
  <c r="G320" i="13"/>
  <c r="D320" i="13"/>
  <c r="E320" i="13"/>
  <c r="F102" i="13"/>
  <c r="D102" i="13"/>
  <c r="G102" i="13"/>
  <c r="E102" i="13"/>
  <c r="F304" i="13"/>
  <c r="G304" i="13"/>
  <c r="D304" i="13"/>
  <c r="E304" i="13"/>
  <c r="D294" i="13"/>
  <c r="F294" i="13"/>
  <c r="E294" i="13"/>
  <c r="G294" i="13"/>
  <c r="G35" i="13"/>
  <c r="D35" i="13"/>
  <c r="E35" i="13"/>
  <c r="F35" i="13"/>
  <c r="K21" i="14"/>
  <c r="L21" i="14"/>
  <c r="N21" i="14"/>
  <c r="M21" i="14"/>
  <c r="E26" i="14"/>
  <c r="E27" i="14" s="1"/>
  <c r="E28" i="14" s="1"/>
  <c r="E29" i="14" s="1"/>
  <c r="E30" i="14" s="1"/>
  <c r="E31" i="14" s="1"/>
  <c r="E32" i="14" s="1"/>
  <c r="E33" i="14" s="1"/>
  <c r="E34" i="14" s="1"/>
  <c r="E35" i="14" s="1"/>
  <c r="E36" i="14" s="1"/>
  <c r="E37" i="14" s="1"/>
  <c r="E38" i="14" s="1"/>
  <c r="E39" i="14" s="1"/>
  <c r="E40" i="14" s="1"/>
  <c r="E41" i="14" s="1"/>
  <c r="E42" i="14" s="1"/>
  <c r="E43" i="14" s="1"/>
  <c r="E44" i="14" s="1"/>
  <c r="E45" i="14" s="1"/>
  <c r="E46" i="14" s="1"/>
  <c r="E47" i="14" s="1"/>
  <c r="E48" i="14" s="1"/>
  <c r="E49" i="14" s="1"/>
  <c r="E50" i="14" s="1"/>
  <c r="E51" i="14" s="1"/>
  <c r="E52" i="14" s="1"/>
  <c r="E53" i="14" s="1"/>
  <c r="E54" i="14" s="1"/>
  <c r="E55" i="14" s="1"/>
  <c r="E56" i="14" s="1"/>
  <c r="E57" i="14" s="1"/>
  <c r="E58" i="14" s="1"/>
  <c r="E59" i="14" s="1"/>
  <c r="E60" i="14" s="1"/>
  <c r="E61" i="14" s="1"/>
  <c r="E62" i="14" s="1"/>
  <c r="E63" i="14" s="1"/>
  <c r="E64" i="14" s="1"/>
  <c r="E65" i="14" s="1"/>
  <c r="E66" i="14" s="1"/>
  <c r="E67" i="14" s="1"/>
  <c r="E68" i="14" s="1"/>
  <c r="E69" i="14" s="1"/>
  <c r="E70" i="14" s="1"/>
  <c r="E71" i="14" s="1"/>
  <c r="E72" i="14" s="1"/>
  <c r="E73" i="14" s="1"/>
  <c r="E74" i="14" s="1"/>
  <c r="E75" i="14" s="1"/>
  <c r="E76" i="14" s="1"/>
  <c r="E77" i="14" s="1"/>
  <c r="E78" i="14" s="1"/>
  <c r="E79" i="14" s="1"/>
  <c r="E80" i="14" s="1"/>
  <c r="E81" i="14" s="1"/>
  <c r="E82" i="14" s="1"/>
  <c r="E83" i="14" s="1"/>
  <c r="E84" i="14" s="1"/>
  <c r="E85" i="14" s="1"/>
  <c r="E86" i="14" s="1"/>
  <c r="E87" i="14" s="1"/>
  <c r="E88" i="14" s="1"/>
  <c r="E89" i="14" s="1"/>
  <c r="E90" i="14" s="1"/>
  <c r="E91" i="14" s="1"/>
  <c r="E92" i="14" s="1"/>
  <c r="E93" i="14" s="1"/>
  <c r="E94" i="14" s="1"/>
  <c r="E95" i="14" s="1"/>
  <c r="E96" i="14" s="1"/>
  <c r="E97" i="14" s="1"/>
  <c r="E98" i="14" s="1"/>
  <c r="E99" i="14" s="1"/>
  <c r="E100" i="14" s="1"/>
  <c r="E101" i="14" s="1"/>
  <c r="E102" i="14" s="1"/>
  <c r="E103" i="14" s="1"/>
  <c r="E104" i="14" s="1"/>
  <c r="E105" i="14" s="1"/>
  <c r="E106" i="14" s="1"/>
  <c r="E107" i="14" s="1"/>
  <c r="E108" i="14" s="1"/>
  <c r="E109" i="14" s="1"/>
  <c r="E110" i="14" s="1"/>
  <c r="E111" i="14" s="1"/>
  <c r="E112" i="14" s="1"/>
  <c r="E113" i="14" s="1"/>
  <c r="E114" i="14" s="1"/>
  <c r="E115" i="14" s="1"/>
  <c r="E116" i="14" s="1"/>
  <c r="E117" i="14" s="1"/>
  <c r="E118" i="14" s="1"/>
  <c r="E119" i="14" s="1"/>
  <c r="E120" i="14" s="1"/>
  <c r="E121" i="14" s="1"/>
  <c r="E122" i="14" s="1"/>
  <c r="E123" i="14" s="1"/>
  <c r="E124" i="14" s="1"/>
  <c r="E125" i="14" s="1"/>
  <c r="E126" i="14" s="1"/>
  <c r="E127" i="14" s="1"/>
  <c r="E128" i="14" s="1"/>
  <c r="E129" i="14" s="1"/>
  <c r="E130" i="14" s="1"/>
  <c r="E131" i="14" s="1"/>
  <c r="E132" i="14" s="1"/>
  <c r="E133" i="14" s="1"/>
  <c r="E134" i="14" s="1"/>
  <c r="E135" i="14" s="1"/>
  <c r="E136" i="14" s="1"/>
  <c r="E137" i="14" s="1"/>
  <c r="E138" i="14" s="1"/>
  <c r="E139" i="14" s="1"/>
  <c r="E140" i="14" s="1"/>
  <c r="E141" i="14" s="1"/>
  <c r="E142" i="14" s="1"/>
  <c r="E143" i="14" s="1"/>
  <c r="E144" i="14" s="1"/>
  <c r="E145" i="14" s="1"/>
  <c r="E146" i="14" s="1"/>
  <c r="E147" i="14" s="1"/>
  <c r="E148" i="14" s="1"/>
  <c r="E149" i="14" s="1"/>
  <c r="E150" i="14" s="1"/>
  <c r="E151" i="14" s="1"/>
  <c r="E152" i="14" s="1"/>
  <c r="E153" i="14" s="1"/>
  <c r="E154" i="14" s="1"/>
  <c r="E155" i="14" s="1"/>
  <c r="E156" i="14" s="1"/>
  <c r="E157" i="14" s="1"/>
  <c r="E158" i="14" s="1"/>
  <c r="E159" i="14" s="1"/>
  <c r="E160" i="14" s="1"/>
  <c r="E161" i="14" s="1"/>
  <c r="E162" i="14" s="1"/>
  <c r="E163" i="14" s="1"/>
  <c r="E164" i="14" s="1"/>
  <c r="E165" i="14" s="1"/>
  <c r="E166" i="14" s="1"/>
  <c r="E167" i="14" s="1"/>
  <c r="E168" i="14" s="1"/>
  <c r="E169" i="14" s="1"/>
  <c r="E170" i="14" s="1"/>
  <c r="E171" i="14" s="1"/>
  <c r="E172" i="14" s="1"/>
  <c r="E173" i="14" s="1"/>
  <c r="E174" i="14" s="1"/>
  <c r="E175" i="14" s="1"/>
  <c r="E176" i="14" s="1"/>
  <c r="E177" i="14" s="1"/>
  <c r="E178" i="14" s="1"/>
  <c r="E179" i="14" s="1"/>
  <c r="E180" i="14" s="1"/>
  <c r="E181" i="14" s="1"/>
  <c r="E182" i="14" s="1"/>
  <c r="E183" i="14" s="1"/>
  <c r="E184" i="14" s="1"/>
  <c r="E185" i="14" s="1"/>
  <c r="E186" i="14" s="1"/>
  <c r="E187" i="14" s="1"/>
  <c r="E188" i="14" s="1"/>
  <c r="E189" i="14" s="1"/>
  <c r="E190" i="14" s="1"/>
  <c r="E191" i="14" s="1"/>
  <c r="E192" i="14" s="1"/>
  <c r="E193" i="14" s="1"/>
  <c r="E194" i="14" s="1"/>
  <c r="E195" i="14" s="1"/>
  <c r="E196" i="14" s="1"/>
  <c r="E197" i="14" s="1"/>
  <c r="E198" i="14" s="1"/>
  <c r="E199" i="14" s="1"/>
  <c r="E200" i="14" s="1"/>
  <c r="E201" i="14" s="1"/>
  <c r="E202" i="14" s="1"/>
  <c r="E203" i="14" s="1"/>
  <c r="E204" i="14" s="1"/>
  <c r="E205" i="14" s="1"/>
  <c r="E206" i="14" s="1"/>
  <c r="E207" i="14" s="1"/>
  <c r="E208" i="14" s="1"/>
  <c r="E209" i="14" s="1"/>
  <c r="E210" i="14" s="1"/>
  <c r="E211" i="14" s="1"/>
  <c r="E212" i="14" s="1"/>
  <c r="E213" i="14" s="1"/>
  <c r="E214" i="14" s="1"/>
  <c r="E215" i="14" s="1"/>
  <c r="E216" i="14" s="1"/>
  <c r="E217" i="14" s="1"/>
  <c r="E218" i="14" s="1"/>
  <c r="E219" i="14" s="1"/>
  <c r="E220" i="14" s="1"/>
  <c r="E221" i="14" s="1"/>
  <c r="E222" i="14" s="1"/>
  <c r="E223" i="14" s="1"/>
  <c r="E224" i="14" s="1"/>
  <c r="E225" i="14" s="1"/>
  <c r="E226" i="14" s="1"/>
  <c r="E227" i="14" s="1"/>
  <c r="E228" i="14" s="1"/>
  <c r="E229" i="14" s="1"/>
  <c r="E230" i="14" s="1"/>
  <c r="E231" i="14" s="1"/>
  <c r="E232" i="14" s="1"/>
  <c r="E233" i="14" s="1"/>
  <c r="E234" i="14" s="1"/>
  <c r="E235" i="14" s="1"/>
  <c r="E236" i="14" s="1"/>
  <c r="E237" i="14" s="1"/>
  <c r="E238" i="14" s="1"/>
  <c r="E239" i="14" s="1"/>
  <c r="E240" i="14" s="1"/>
  <c r="E241" i="14" s="1"/>
  <c r="E242" i="14" s="1"/>
  <c r="E243" i="14" s="1"/>
  <c r="E244" i="14" s="1"/>
  <c r="E245" i="14" s="1"/>
  <c r="E246" i="14" s="1"/>
  <c r="E247" i="14" s="1"/>
  <c r="E248" i="14" s="1"/>
  <c r="E249" i="14" s="1"/>
  <c r="E250" i="14" s="1"/>
  <c r="E251" i="14" s="1"/>
  <c r="E252" i="14" s="1"/>
  <c r="E253" i="14" s="1"/>
  <c r="E254" i="14" s="1"/>
  <c r="E255" i="14" s="1"/>
  <c r="E256" i="14" s="1"/>
  <c r="E257" i="14" s="1"/>
  <c r="E258" i="14" s="1"/>
  <c r="E259" i="14" s="1"/>
  <c r="E260" i="14" s="1"/>
  <c r="E261" i="14" s="1"/>
  <c r="E262" i="14" s="1"/>
  <c r="E263" i="14" s="1"/>
  <c r="E264" i="14" s="1"/>
  <c r="E265" i="14" s="1"/>
  <c r="E266" i="14" s="1"/>
  <c r="E267" i="14" s="1"/>
  <c r="E268" i="14" s="1"/>
  <c r="E269" i="14" s="1"/>
  <c r="E270" i="14" s="1"/>
  <c r="E271" i="14" s="1"/>
  <c r="E272" i="14" s="1"/>
  <c r="E273" i="14" s="1"/>
  <c r="E274" i="14" s="1"/>
  <c r="E275" i="14" s="1"/>
  <c r="E276" i="14" s="1"/>
  <c r="E277" i="14" s="1"/>
  <c r="E278" i="14" s="1"/>
  <c r="E279" i="14" s="1"/>
  <c r="E280" i="14" s="1"/>
  <c r="E281" i="14" s="1"/>
  <c r="E282" i="14" s="1"/>
  <c r="E283" i="14" s="1"/>
  <c r="E284" i="14" s="1"/>
  <c r="E285" i="14" s="1"/>
  <c r="E286" i="14" s="1"/>
  <c r="E287" i="14" s="1"/>
  <c r="E288" i="14" s="1"/>
  <c r="E289" i="14" s="1"/>
  <c r="E290" i="14" s="1"/>
  <c r="E291" i="14" s="1"/>
  <c r="E292" i="14" s="1"/>
  <c r="E293" i="14" s="1"/>
  <c r="E294" i="14" s="1"/>
  <c r="E295" i="14" s="1"/>
  <c r="E296" i="14" s="1"/>
  <c r="E297" i="14" s="1"/>
  <c r="E298" i="14" s="1"/>
  <c r="E299" i="14" s="1"/>
  <c r="E300" i="14" s="1"/>
  <c r="E301" i="14" s="1"/>
  <c r="E302" i="14" s="1"/>
  <c r="E303" i="14" s="1"/>
  <c r="E304" i="14" s="1"/>
  <c r="E305" i="14" s="1"/>
  <c r="E306" i="14" s="1"/>
  <c r="E307" i="14" s="1"/>
  <c r="E308" i="14" s="1"/>
  <c r="E309" i="14" s="1"/>
  <c r="E310" i="14" s="1"/>
  <c r="E311" i="14" s="1"/>
  <c r="E312" i="14" s="1"/>
  <c r="E313" i="14" s="1"/>
  <c r="E314" i="14" s="1"/>
  <c r="E315" i="14" s="1"/>
  <c r="E316" i="14" s="1"/>
  <c r="E317" i="14" s="1"/>
  <c r="E318" i="14" s="1"/>
  <c r="E319" i="14" s="1"/>
  <c r="E320" i="14" s="1"/>
  <c r="E321" i="14" s="1"/>
  <c r="E322" i="14" s="1"/>
  <c r="E323" i="14" s="1"/>
  <c r="E324" i="14" s="1"/>
  <c r="E325" i="14" s="1"/>
  <c r="E326" i="14" s="1"/>
  <c r="E327" i="14" s="1"/>
  <c r="E328" i="14" s="1"/>
  <c r="E329" i="14" s="1"/>
  <c r="E330" i="14" s="1"/>
  <c r="E331" i="14" s="1"/>
  <c r="E332" i="14" s="1"/>
  <c r="E333" i="14" s="1"/>
  <c r="E334" i="14" s="1"/>
  <c r="E335" i="14" s="1"/>
  <c r="E336" i="14" s="1"/>
  <c r="E337" i="14" s="1"/>
  <c r="E338" i="14" s="1"/>
  <c r="E339" i="14" s="1"/>
  <c r="E340" i="14" s="1"/>
  <c r="E341" i="14" s="1"/>
  <c r="E342" i="14" s="1"/>
  <c r="E343" i="14" s="1"/>
  <c r="E344" i="14" s="1"/>
  <c r="E345" i="14" s="1"/>
  <c r="E346" i="14" s="1"/>
  <c r="E347" i="14" s="1"/>
  <c r="E348" i="14" s="1"/>
  <c r="E349" i="14" s="1"/>
  <c r="E350" i="14" s="1"/>
  <c r="E351" i="14" s="1"/>
  <c r="E352" i="14" s="1"/>
  <c r="E353" i="14" s="1"/>
  <c r="E354" i="14" s="1"/>
  <c r="E355" i="14" s="1"/>
  <c r="E356" i="14" s="1"/>
  <c r="E357" i="14" s="1"/>
  <c r="E358" i="14" s="1"/>
  <c r="E359" i="14" s="1"/>
  <c r="E360" i="14" s="1"/>
  <c r="E361" i="14" s="1"/>
  <c r="E362" i="14" s="1"/>
  <c r="E363" i="14" s="1"/>
  <c r="E364" i="14" s="1"/>
  <c r="E365" i="14" s="1"/>
  <c r="E366" i="14" s="1"/>
  <c r="E367" i="14" s="1"/>
  <c r="E368" i="14" s="1"/>
  <c r="E369" i="14" s="1"/>
  <c r="E370" i="14" s="1"/>
  <c r="E371" i="14" s="1"/>
  <c r="E372" i="14" s="1"/>
  <c r="E373" i="14" s="1"/>
  <c r="E374" i="14" s="1"/>
  <c r="E375" i="14" s="1"/>
  <c r="E376" i="14" s="1"/>
  <c r="E377" i="14" s="1"/>
  <c r="E378" i="14" s="1"/>
  <c r="E379" i="14" s="1"/>
  <c r="E380" i="14" s="1"/>
  <c r="E381" i="14" s="1"/>
  <c r="E382" i="14" s="1"/>
  <c r="E383" i="14" s="1"/>
  <c r="E384" i="14" s="1"/>
  <c r="E385" i="14" s="1"/>
  <c r="E386" i="14" s="1"/>
  <c r="E387" i="14" s="1"/>
  <c r="E388" i="14" s="1"/>
  <c r="E389" i="14" s="1"/>
  <c r="E390" i="14" s="1"/>
  <c r="E391" i="14" s="1"/>
  <c r="E392" i="14" s="1"/>
  <c r="E393" i="14" s="1"/>
  <c r="E394" i="14" s="1"/>
  <c r="E395" i="14" s="1"/>
  <c r="E396" i="14" s="1"/>
  <c r="E397" i="14" s="1"/>
  <c r="E398" i="14" s="1"/>
  <c r="E399" i="14" s="1"/>
  <c r="E400" i="14" s="1"/>
  <c r="E401" i="14" s="1"/>
  <c r="E402" i="14" s="1"/>
  <c r="E403" i="14" s="1"/>
  <c r="E404" i="14" s="1"/>
  <c r="E405" i="14" s="1"/>
  <c r="E406" i="14" s="1"/>
  <c r="E407" i="14" s="1"/>
  <c r="E408" i="14" s="1"/>
  <c r="E409" i="14" s="1"/>
  <c r="E410" i="14" s="1"/>
  <c r="E411" i="14" s="1"/>
  <c r="I394" i="14" s="1"/>
  <c r="J147" i="14"/>
  <c r="F433" i="13"/>
  <c r="E433" i="13"/>
  <c r="G433" i="13"/>
  <c r="D433" i="13"/>
  <c r="E77" i="13"/>
  <c r="D77" i="13"/>
  <c r="F77" i="13"/>
  <c r="G77" i="13"/>
  <c r="D66" i="13"/>
  <c r="E66" i="13"/>
  <c r="G66" i="13"/>
  <c r="F66" i="13"/>
  <c r="E117" i="13"/>
  <c r="F117" i="13"/>
  <c r="G117" i="13"/>
  <c r="D117" i="13"/>
  <c r="G267" i="13"/>
  <c r="E267" i="13"/>
  <c r="F267" i="13"/>
  <c r="D267" i="13"/>
  <c r="F36" i="13"/>
  <c r="D36" i="13"/>
  <c r="G36" i="13"/>
  <c r="E36" i="13"/>
  <c r="D65" i="13"/>
  <c r="E65" i="13"/>
  <c r="F65" i="13"/>
  <c r="G65" i="13"/>
  <c r="F426" i="13"/>
  <c r="G426" i="13"/>
  <c r="E426" i="13"/>
  <c r="D426" i="13"/>
  <c r="D417" i="13"/>
  <c r="E417" i="13"/>
  <c r="G417" i="13"/>
  <c r="F417" i="13"/>
  <c r="F269" i="13"/>
  <c r="G269" i="13"/>
  <c r="E269" i="13"/>
  <c r="D269" i="13"/>
  <c r="E276" i="13"/>
  <c r="F276" i="13"/>
  <c r="D276" i="13"/>
  <c r="G276" i="13"/>
  <c r="D230" i="13"/>
  <c r="F230" i="13"/>
  <c r="E230" i="13"/>
  <c r="G230" i="13"/>
  <c r="G99" i="13"/>
  <c r="D99" i="13"/>
  <c r="E99" i="13"/>
  <c r="F99" i="13"/>
  <c r="G481" i="13"/>
  <c r="F481" i="13"/>
  <c r="E481" i="13"/>
  <c r="D481" i="13"/>
  <c r="F301" i="13"/>
  <c r="G301" i="13"/>
  <c r="E301" i="13"/>
  <c r="D301" i="13"/>
  <c r="E292" i="13"/>
  <c r="F292" i="13"/>
  <c r="D292" i="13"/>
  <c r="G292" i="13"/>
  <c r="F390" i="13"/>
  <c r="G390" i="13"/>
  <c r="D390" i="13"/>
  <c r="E390" i="13"/>
  <c r="D422" i="13"/>
  <c r="F422" i="13"/>
  <c r="G422" i="13"/>
  <c r="E422" i="13"/>
  <c r="D163" i="13"/>
  <c r="E163" i="13"/>
  <c r="F163" i="13"/>
  <c r="G163" i="13"/>
  <c r="D44" i="13"/>
  <c r="F44" i="13"/>
  <c r="G44" i="13"/>
  <c r="E44" i="13"/>
  <c r="F368" i="13"/>
  <c r="G368" i="13"/>
  <c r="D368" i="13"/>
  <c r="E368" i="13"/>
  <c r="G483" i="13"/>
  <c r="F483" i="13"/>
  <c r="D483" i="13"/>
  <c r="E483" i="13"/>
  <c r="F410" i="13"/>
  <c r="G410" i="13"/>
  <c r="D410" i="13"/>
  <c r="E410" i="13"/>
  <c r="G450" i="13"/>
  <c r="F450" i="13"/>
  <c r="E450" i="13"/>
  <c r="D450" i="13"/>
  <c r="D166" i="13"/>
  <c r="E166" i="13"/>
  <c r="F166" i="13"/>
  <c r="G166" i="13"/>
  <c r="D18" i="13"/>
  <c r="E18" i="13"/>
  <c r="G18" i="13"/>
  <c r="F18" i="13"/>
  <c r="G124" i="13"/>
  <c r="E124" i="13"/>
  <c r="D124" i="13"/>
  <c r="F124" i="13"/>
  <c r="G307" i="13"/>
  <c r="E307" i="13"/>
  <c r="F307" i="13"/>
  <c r="D307" i="13"/>
  <c r="G107" i="13"/>
  <c r="D107" i="13"/>
  <c r="F107" i="13"/>
  <c r="E107" i="13"/>
  <c r="E157" i="13"/>
  <c r="F157" i="13"/>
  <c r="G157" i="13"/>
  <c r="D157" i="13"/>
  <c r="D178" i="13"/>
  <c r="E178" i="13"/>
  <c r="F178" i="13"/>
  <c r="G178" i="13"/>
  <c r="E227" i="13"/>
  <c r="G227" i="13"/>
  <c r="F227" i="13"/>
  <c r="D227" i="13"/>
  <c r="D143" i="13"/>
  <c r="E143" i="13"/>
  <c r="F143" i="13"/>
  <c r="G143" i="13"/>
  <c r="D270" i="13"/>
  <c r="F270" i="13"/>
  <c r="G270" i="13"/>
  <c r="E270" i="13"/>
  <c r="F345" i="13"/>
  <c r="G345" i="13"/>
  <c r="E345" i="13"/>
  <c r="D345" i="13"/>
  <c r="G443" i="13"/>
  <c r="F443" i="13"/>
  <c r="E443" i="13"/>
  <c r="D443" i="13"/>
  <c r="G464" i="13"/>
  <c r="F464" i="13"/>
  <c r="E464" i="13"/>
  <c r="D464" i="13"/>
  <c r="G412" i="13"/>
  <c r="D412" i="13"/>
  <c r="F412" i="13"/>
  <c r="E412" i="13"/>
  <c r="D314" i="13"/>
  <c r="F314" i="13"/>
  <c r="E314" i="13"/>
  <c r="G314" i="13"/>
  <c r="G444" i="13"/>
  <c r="F444" i="13"/>
  <c r="E444" i="13"/>
  <c r="D444" i="13"/>
  <c r="G482" i="13"/>
  <c r="F482" i="13"/>
  <c r="E482" i="13"/>
  <c r="D482" i="13"/>
  <c r="F118" i="13"/>
  <c r="G118" i="13"/>
  <c r="D118" i="13"/>
  <c r="E118" i="13"/>
  <c r="G407" i="13"/>
  <c r="D407" i="13"/>
  <c r="E407" i="13"/>
  <c r="F407" i="13"/>
  <c r="G479" i="13"/>
  <c r="F479" i="13"/>
  <c r="E479" i="13"/>
  <c r="D479" i="13"/>
  <c r="D322" i="13"/>
  <c r="F322" i="13"/>
  <c r="E322" i="13"/>
  <c r="G322" i="13"/>
  <c r="G400" i="13"/>
  <c r="D400" i="13"/>
  <c r="F400" i="13"/>
  <c r="E400" i="13"/>
  <c r="E109" i="13"/>
  <c r="D109" i="13"/>
  <c r="F109" i="13"/>
  <c r="G109" i="13"/>
  <c r="G295" i="13"/>
  <c r="F295" i="13"/>
  <c r="E295" i="13"/>
  <c r="D295" i="13"/>
  <c r="E141" i="13"/>
  <c r="F141" i="13"/>
  <c r="G141" i="13"/>
  <c r="D141" i="13"/>
  <c r="G341" i="13"/>
  <c r="F341" i="13"/>
  <c r="E341" i="13"/>
  <c r="D341" i="13"/>
  <c r="D115" i="13"/>
  <c r="E115" i="13"/>
  <c r="F115" i="13"/>
  <c r="G115" i="13"/>
  <c r="D119" i="13"/>
  <c r="E119" i="13"/>
  <c r="F119" i="13"/>
  <c r="G119" i="13"/>
  <c r="E29" i="13"/>
  <c r="D29" i="13"/>
  <c r="F29" i="13"/>
  <c r="G29" i="13"/>
  <c r="D17" i="13"/>
  <c r="E17" i="13"/>
  <c r="F17" i="13"/>
  <c r="G17" i="13"/>
  <c r="F272" i="13"/>
  <c r="G272" i="13"/>
  <c r="D272" i="13"/>
  <c r="E272" i="13"/>
  <c r="G263" i="13"/>
  <c r="F263" i="13"/>
  <c r="E263" i="13"/>
  <c r="D263" i="13"/>
  <c r="G103" i="13"/>
  <c r="D103" i="13"/>
  <c r="E103" i="13"/>
  <c r="F103" i="13"/>
  <c r="E360" i="13"/>
  <c r="F360" i="13"/>
  <c r="D360" i="13"/>
  <c r="G360" i="13"/>
  <c r="F130" i="13"/>
  <c r="G130" i="13"/>
  <c r="D130" i="13"/>
  <c r="E130" i="13"/>
  <c r="G391" i="13"/>
  <c r="D391" i="13"/>
  <c r="E391" i="13"/>
  <c r="F391" i="13"/>
  <c r="G27" i="13"/>
  <c r="D27" i="13"/>
  <c r="F27" i="13"/>
  <c r="E27" i="13"/>
  <c r="F434" i="13"/>
  <c r="E434" i="13"/>
  <c r="D434" i="13"/>
  <c r="G434" i="13"/>
  <c r="F236" i="13"/>
  <c r="G236" i="13"/>
  <c r="D236" i="13"/>
  <c r="E236" i="13"/>
  <c r="F423" i="13"/>
  <c r="G423" i="13"/>
  <c r="E423" i="13"/>
  <c r="D423" i="13"/>
  <c r="E215" i="13"/>
  <c r="G215" i="13"/>
  <c r="F215" i="13"/>
  <c r="D215" i="13"/>
  <c r="D214" i="13"/>
  <c r="F214" i="13"/>
  <c r="E214" i="13"/>
  <c r="G214" i="13"/>
  <c r="F84" i="13"/>
  <c r="D84" i="13"/>
  <c r="G84" i="13"/>
  <c r="E84" i="13"/>
  <c r="F373" i="13"/>
  <c r="D373" i="13"/>
  <c r="E373" i="13"/>
  <c r="G373" i="13"/>
  <c r="D127" i="13"/>
  <c r="E127" i="13"/>
  <c r="F127" i="13"/>
  <c r="G127" i="13"/>
  <c r="E200" i="13"/>
  <c r="G200" i="13"/>
  <c r="D200" i="13"/>
  <c r="F200" i="13"/>
  <c r="E219" i="13"/>
  <c r="G219" i="13"/>
  <c r="F219" i="13"/>
  <c r="D219" i="13"/>
  <c r="F220" i="13"/>
  <c r="D220" i="13"/>
  <c r="G220" i="13"/>
  <c r="E220" i="13"/>
  <c r="G461" i="13"/>
  <c r="F461" i="13"/>
  <c r="E461" i="13"/>
  <c r="D461" i="13"/>
  <c r="D88" i="13"/>
  <c r="F88" i="13"/>
  <c r="G88" i="13"/>
  <c r="E88" i="13"/>
  <c r="D98" i="13"/>
  <c r="E98" i="13"/>
  <c r="G98" i="13"/>
  <c r="F98" i="13"/>
  <c r="E165" i="13"/>
  <c r="F165" i="13"/>
  <c r="G165" i="13"/>
  <c r="D165" i="13"/>
  <c r="G148" i="13"/>
  <c r="E148" i="13"/>
  <c r="D148" i="13"/>
  <c r="F148" i="13"/>
  <c r="D175" i="13"/>
  <c r="E175" i="13"/>
  <c r="F175" i="13"/>
  <c r="G175" i="13"/>
  <c r="D222" i="13"/>
  <c r="F222" i="13"/>
  <c r="E222" i="13"/>
  <c r="G222" i="13"/>
  <c r="D142" i="13"/>
  <c r="F142" i="13"/>
  <c r="G142" i="13"/>
  <c r="E142" i="13"/>
  <c r="D69" i="13"/>
  <c r="E69" i="13"/>
  <c r="F69" i="13"/>
  <c r="G69" i="13"/>
  <c r="G453" i="13"/>
  <c r="F453" i="13"/>
  <c r="E453" i="13"/>
  <c r="D453" i="13"/>
  <c r="D72" i="13"/>
  <c r="F72" i="13"/>
  <c r="G72" i="13"/>
  <c r="E72" i="13"/>
  <c r="F305" i="13"/>
  <c r="G305" i="13"/>
  <c r="E305" i="13"/>
  <c r="D305" i="13"/>
  <c r="D393" i="13"/>
  <c r="E393" i="13"/>
  <c r="G393" i="13"/>
  <c r="F393" i="13"/>
  <c r="F321" i="13"/>
  <c r="G321" i="13"/>
  <c r="E321" i="13"/>
  <c r="D321" i="13"/>
  <c r="G458" i="13"/>
  <c r="F458" i="13"/>
  <c r="E458" i="13"/>
  <c r="D458" i="13"/>
  <c r="E223" i="13"/>
  <c r="G223" i="13"/>
  <c r="F223" i="13"/>
  <c r="D223" i="13"/>
  <c r="G51" i="13"/>
  <c r="D51" i="13"/>
  <c r="E51" i="13"/>
  <c r="F51" i="13"/>
  <c r="G459" i="13"/>
  <c r="F459" i="13"/>
  <c r="E459" i="13"/>
  <c r="D459" i="13"/>
  <c r="E203" i="13"/>
  <c r="G203" i="13"/>
  <c r="F203" i="13"/>
  <c r="D203" i="13"/>
  <c r="G472" i="13"/>
  <c r="F472" i="13"/>
  <c r="E472" i="13"/>
  <c r="D472" i="13"/>
  <c r="D202" i="13"/>
  <c r="F202" i="13"/>
  <c r="E202" i="13"/>
  <c r="G202" i="13"/>
  <c r="G140" i="13"/>
  <c r="E140" i="13"/>
  <c r="D140" i="13"/>
  <c r="F140" i="13"/>
  <c r="D377" i="13"/>
  <c r="E377" i="13"/>
  <c r="G377" i="13"/>
  <c r="F377" i="13"/>
  <c r="E209" i="13"/>
  <c r="F209" i="13"/>
  <c r="G209" i="13"/>
  <c r="D209" i="13"/>
  <c r="D186" i="13"/>
  <c r="F186" i="13"/>
  <c r="E186" i="13"/>
  <c r="G186" i="13"/>
  <c r="F336" i="13"/>
  <c r="G336" i="13"/>
  <c r="D336" i="13"/>
  <c r="E336" i="13"/>
  <c r="E45" i="13"/>
  <c r="D45" i="13"/>
  <c r="F45" i="13"/>
  <c r="G45" i="13"/>
  <c r="D151" i="13"/>
  <c r="E151" i="13"/>
  <c r="F151" i="13"/>
  <c r="G151" i="13"/>
  <c r="D147" i="13"/>
  <c r="E147" i="13"/>
  <c r="F147" i="13"/>
  <c r="G147" i="13"/>
  <c r="E110" i="13"/>
  <c r="F110" i="13"/>
  <c r="G110" i="13"/>
  <c r="D110" i="13"/>
  <c r="D397" i="13"/>
  <c r="E397" i="13"/>
  <c r="G397" i="13"/>
  <c r="F397" i="13"/>
  <c r="E26" i="13"/>
  <c r="F26" i="13"/>
  <c r="G26" i="13"/>
  <c r="D26" i="13"/>
  <c r="D338" i="13"/>
  <c r="F338" i="13"/>
  <c r="E338" i="13"/>
  <c r="G338" i="13"/>
  <c r="E205" i="13"/>
  <c r="F205" i="13"/>
  <c r="G205" i="13"/>
  <c r="D205" i="13"/>
  <c r="E225" i="13"/>
  <c r="F225" i="13"/>
  <c r="G225" i="13"/>
  <c r="D225" i="13"/>
  <c r="D405" i="13"/>
  <c r="E405" i="13"/>
  <c r="G405" i="13"/>
  <c r="F405" i="13"/>
  <c r="G419" i="13"/>
  <c r="D419" i="13"/>
  <c r="E419" i="13"/>
  <c r="F419" i="13"/>
  <c r="F414" i="13"/>
  <c r="G414" i="13"/>
  <c r="D414" i="13"/>
  <c r="E414" i="13"/>
  <c r="E125" i="13"/>
  <c r="F125" i="13"/>
  <c r="G125" i="13"/>
  <c r="D125" i="13"/>
  <c r="D57" i="13"/>
  <c r="E57" i="13"/>
  <c r="F57" i="13"/>
  <c r="G57" i="13"/>
  <c r="G359" i="13"/>
  <c r="F359" i="13"/>
  <c r="E359" i="13"/>
  <c r="D359" i="13"/>
  <c r="G357" i="13"/>
  <c r="F357" i="13"/>
  <c r="E357" i="13"/>
  <c r="D357" i="13"/>
  <c r="F52" i="13"/>
  <c r="D52" i="13"/>
  <c r="G52" i="13"/>
  <c r="E52" i="13"/>
  <c r="D56" i="13"/>
  <c r="F56" i="13"/>
  <c r="G56" i="13"/>
  <c r="E56" i="13"/>
  <c r="F228" i="13"/>
  <c r="G228" i="13"/>
  <c r="D228" i="13"/>
  <c r="E228" i="13"/>
  <c r="J241" i="14" l="1"/>
  <c r="J103" i="14"/>
  <c r="J204" i="14"/>
  <c r="I230" i="14"/>
  <c r="I137" i="14"/>
  <c r="J131" i="14"/>
  <c r="I193" i="14"/>
  <c r="J325" i="14"/>
  <c r="L325" i="14" s="1"/>
  <c r="J274" i="14"/>
  <c r="J88" i="14"/>
  <c r="I385" i="14"/>
  <c r="J299" i="14"/>
  <c r="M299" i="14" s="1"/>
  <c r="J385" i="14"/>
  <c r="I343" i="14"/>
  <c r="I146" i="14"/>
  <c r="J199" i="14"/>
  <c r="L199" i="14" s="1"/>
  <c r="J346" i="14"/>
  <c r="I151" i="14"/>
  <c r="J275" i="14"/>
  <c r="J164" i="14"/>
  <c r="L164" i="14" s="1"/>
  <c r="J71" i="14"/>
  <c r="I182" i="14"/>
  <c r="J213" i="14"/>
  <c r="J324" i="14"/>
  <c r="M324" i="14" s="1"/>
  <c r="J303" i="14"/>
  <c r="I105" i="14"/>
  <c r="J293" i="14"/>
  <c r="J165" i="14"/>
  <c r="M165" i="14" s="1"/>
  <c r="J229" i="14"/>
  <c r="I256" i="14"/>
  <c r="J335" i="14"/>
  <c r="I282" i="14"/>
  <c r="J141" i="14"/>
  <c r="I53" i="14"/>
  <c r="J266" i="14"/>
  <c r="I361" i="14"/>
  <c r="J127" i="14"/>
  <c r="J233" i="14"/>
  <c r="I220" i="14"/>
  <c r="I304" i="14"/>
  <c r="J100" i="14"/>
  <c r="I38" i="14"/>
  <c r="I397" i="14"/>
  <c r="J350" i="14"/>
  <c r="N350" i="14" s="1"/>
  <c r="I194" i="14"/>
  <c r="J203" i="14"/>
  <c r="J192" i="14"/>
  <c r="I378" i="14"/>
  <c r="I44" i="14"/>
  <c r="J311" i="14"/>
  <c r="J133" i="14"/>
  <c r="I349" i="14"/>
  <c r="J155" i="14"/>
  <c r="J217" i="14"/>
  <c r="I268" i="14"/>
  <c r="I306" i="14"/>
  <c r="I307" i="14"/>
  <c r="I296" i="14"/>
  <c r="J286" i="14"/>
  <c r="I292" i="14"/>
  <c r="J316" i="14"/>
  <c r="K274" i="14"/>
  <c r="M274" i="14"/>
  <c r="N274" i="14"/>
  <c r="L274" i="14"/>
  <c r="M325" i="14"/>
  <c r="L100" i="14"/>
  <c r="M100" i="14"/>
  <c r="K100" i="14"/>
  <c r="N100" i="14"/>
  <c r="N192" i="14"/>
  <c r="L192" i="14"/>
  <c r="K192" i="14"/>
  <c r="M192" i="14"/>
  <c r="M199" i="14"/>
  <c r="K346" i="14"/>
  <c r="L346" i="14"/>
  <c r="N346" i="14"/>
  <c r="M346" i="14"/>
  <c r="N311" i="14"/>
  <c r="M311" i="14"/>
  <c r="K311" i="14"/>
  <c r="L311" i="14"/>
  <c r="L275" i="14"/>
  <c r="N275" i="14"/>
  <c r="M275" i="14"/>
  <c r="K275" i="14"/>
  <c r="M133" i="14"/>
  <c r="K133" i="14"/>
  <c r="N133" i="14"/>
  <c r="L133" i="14"/>
  <c r="N164" i="14"/>
  <c r="L71" i="14"/>
  <c r="N71" i="14"/>
  <c r="M71" i="14"/>
  <c r="K71" i="14"/>
  <c r="K155" i="14"/>
  <c r="M155" i="14"/>
  <c r="L155" i="14"/>
  <c r="N155" i="14"/>
  <c r="N217" i="14"/>
  <c r="M217" i="14"/>
  <c r="K217" i="14"/>
  <c r="L217" i="14"/>
  <c r="J327" i="14"/>
  <c r="I166" i="14"/>
  <c r="I75" i="14"/>
  <c r="J359" i="14"/>
  <c r="I164" i="14"/>
  <c r="J348" i="14"/>
  <c r="J357" i="14"/>
  <c r="I311" i="14"/>
  <c r="J237" i="14"/>
  <c r="I114" i="14"/>
  <c r="I73" i="14"/>
  <c r="I157" i="14"/>
  <c r="I235" i="14"/>
  <c r="I340" i="14"/>
  <c r="J370" i="14"/>
  <c r="I331" i="14"/>
  <c r="I323" i="14"/>
  <c r="J40" i="14"/>
  <c r="J351" i="14"/>
  <c r="J263" i="14"/>
  <c r="I240" i="14"/>
  <c r="I111" i="14"/>
  <c r="I149" i="14"/>
  <c r="I223" i="14"/>
  <c r="J309" i="14"/>
  <c r="J143" i="14"/>
  <c r="J196" i="14"/>
  <c r="I159" i="14"/>
  <c r="J292" i="14"/>
  <c r="J156" i="14"/>
  <c r="I28" i="14"/>
  <c r="L88" i="14"/>
  <c r="M88" i="14"/>
  <c r="K88" i="14"/>
  <c r="N88" i="14"/>
  <c r="N299" i="14"/>
  <c r="K385" i="14"/>
  <c r="L385" i="14"/>
  <c r="M385" i="14"/>
  <c r="N385" i="14"/>
  <c r="L203" i="14"/>
  <c r="M203" i="14"/>
  <c r="N203" i="14"/>
  <c r="K203" i="14"/>
  <c r="J26" i="14"/>
  <c r="J83" i="14"/>
  <c r="I332" i="14"/>
  <c r="I131" i="14"/>
  <c r="J110" i="14"/>
  <c r="I286" i="14"/>
  <c r="J65" i="14"/>
  <c r="J228" i="14"/>
  <c r="I115" i="14"/>
  <c r="I401" i="14"/>
  <c r="I407" i="14"/>
  <c r="I98" i="14"/>
  <c r="J117" i="14"/>
  <c r="J365" i="14"/>
  <c r="I312" i="14"/>
  <c r="I188" i="14"/>
  <c r="I178" i="14"/>
  <c r="J73" i="14"/>
  <c r="J61" i="14"/>
  <c r="I245" i="14"/>
  <c r="J387" i="14"/>
  <c r="I65" i="14"/>
  <c r="J94" i="14"/>
  <c r="I365" i="14"/>
  <c r="I29" i="14"/>
  <c r="I187" i="14"/>
  <c r="I69" i="14"/>
  <c r="I388" i="14"/>
  <c r="J338" i="14"/>
  <c r="J99" i="14"/>
  <c r="N213" i="14"/>
  <c r="M213" i="14"/>
  <c r="K213" i="14"/>
  <c r="L213" i="14"/>
  <c r="M103" i="14"/>
  <c r="K103" i="14"/>
  <c r="N103" i="14"/>
  <c r="L103" i="14"/>
  <c r="K324" i="14"/>
  <c r="L303" i="14"/>
  <c r="M303" i="14"/>
  <c r="N303" i="14"/>
  <c r="K303" i="14"/>
  <c r="M131" i="14"/>
  <c r="K131" i="14"/>
  <c r="N131" i="14"/>
  <c r="L131" i="14"/>
  <c r="M293" i="14"/>
  <c r="L293" i="14"/>
  <c r="N293" i="14"/>
  <c r="K293" i="14"/>
  <c r="K241" i="14"/>
  <c r="N241" i="14"/>
  <c r="M241" i="14"/>
  <c r="L241" i="14"/>
  <c r="L165" i="14"/>
  <c r="N204" i="14"/>
  <c r="L204" i="14"/>
  <c r="M204" i="14"/>
  <c r="K204" i="14"/>
  <c r="K229" i="14"/>
  <c r="L229" i="14"/>
  <c r="M229" i="14"/>
  <c r="N229" i="14"/>
  <c r="K286" i="14"/>
  <c r="M286" i="14"/>
  <c r="L286" i="14"/>
  <c r="N286" i="14"/>
  <c r="K335" i="14"/>
  <c r="M335" i="14"/>
  <c r="N335" i="14"/>
  <c r="L335" i="14"/>
  <c r="L141" i="14"/>
  <c r="M141" i="14"/>
  <c r="N141" i="14"/>
  <c r="K141" i="14"/>
  <c r="M316" i="14"/>
  <c r="N316" i="14"/>
  <c r="K316" i="14"/>
  <c r="L316" i="14"/>
  <c r="M266" i="14"/>
  <c r="K266" i="14"/>
  <c r="N266" i="14"/>
  <c r="L266" i="14"/>
  <c r="N127" i="14"/>
  <c r="K127" i="14"/>
  <c r="M127" i="14"/>
  <c r="L127" i="14"/>
  <c r="N147" i="14"/>
  <c r="K147" i="14"/>
  <c r="L147" i="14"/>
  <c r="M147" i="14"/>
  <c r="L233" i="14"/>
  <c r="M233" i="14"/>
  <c r="N233" i="14"/>
  <c r="K233" i="14"/>
  <c r="I243" i="14"/>
  <c r="J174" i="14"/>
  <c r="J269" i="14"/>
  <c r="J78" i="14"/>
  <c r="I314" i="14"/>
  <c r="I208" i="14"/>
  <c r="I101" i="14"/>
  <c r="I384" i="14"/>
  <c r="I201" i="14"/>
  <c r="J129" i="14"/>
  <c r="J337" i="14"/>
  <c r="J284" i="14"/>
  <c r="J268" i="14"/>
  <c r="I112" i="14"/>
  <c r="J69" i="14"/>
  <c r="I390" i="14"/>
  <c r="I202" i="14"/>
  <c r="I262" i="14"/>
  <c r="I232" i="14"/>
  <c r="J201" i="14"/>
  <c r="I79" i="14"/>
  <c r="J248" i="14"/>
  <c r="I133" i="14"/>
  <c r="J173" i="14"/>
  <c r="J313" i="14"/>
  <c r="J161" i="14"/>
  <c r="I233" i="14"/>
  <c r="I86" i="14"/>
  <c r="I57" i="14"/>
  <c r="J280" i="14"/>
  <c r="I335" i="14"/>
  <c r="I34" i="14"/>
  <c r="I144" i="14"/>
  <c r="I108" i="14"/>
  <c r="I120" i="14"/>
  <c r="I372" i="14"/>
  <c r="I71" i="14"/>
  <c r="J170" i="14"/>
  <c r="J36" i="14"/>
  <c r="J333" i="14"/>
  <c r="I356" i="14"/>
  <c r="J54" i="14"/>
  <c r="I398" i="14"/>
  <c r="I50" i="14"/>
  <c r="I318" i="14"/>
  <c r="I345" i="14"/>
  <c r="J132" i="14"/>
  <c r="J315" i="14"/>
  <c r="I56" i="14"/>
  <c r="I197" i="14"/>
  <c r="J323" i="14"/>
  <c r="J297" i="14"/>
  <c r="J405" i="14"/>
  <c r="I24" i="14"/>
  <c r="J329" i="14"/>
  <c r="I255" i="14"/>
  <c r="I40" i="14"/>
  <c r="J181" i="14"/>
  <c r="I391" i="14"/>
  <c r="I244" i="14"/>
  <c r="J374" i="14"/>
  <c r="J77" i="14"/>
  <c r="I63" i="14"/>
  <c r="J124" i="14"/>
  <c r="I278" i="14"/>
  <c r="J46" i="14"/>
  <c r="J322" i="14"/>
  <c r="I110" i="14"/>
  <c r="J230" i="14"/>
  <c r="J149" i="14"/>
  <c r="J90" i="14"/>
  <c r="J250" i="14"/>
  <c r="I346" i="14"/>
  <c r="I132" i="14"/>
  <c r="I247" i="14"/>
  <c r="I47" i="14"/>
  <c r="I392" i="14"/>
  <c r="J366" i="14"/>
  <c r="J51" i="14"/>
  <c r="J400" i="14"/>
  <c r="I88" i="14"/>
  <c r="I387" i="14"/>
  <c r="J105" i="14"/>
  <c r="J390" i="14"/>
  <c r="J116" i="14"/>
  <c r="I100" i="14"/>
  <c r="I153" i="14"/>
  <c r="I383" i="14"/>
  <c r="J20" i="14"/>
  <c r="I273" i="14"/>
  <c r="J70" i="14"/>
  <c r="I379" i="14"/>
  <c r="J314" i="14"/>
  <c r="I389" i="14"/>
  <c r="J332" i="14"/>
  <c r="I48" i="14"/>
  <c r="I263" i="14"/>
  <c r="I95" i="14"/>
  <c r="J52" i="14"/>
  <c r="I210" i="14"/>
  <c r="J92" i="14"/>
  <c r="I329" i="14"/>
  <c r="J202" i="14"/>
  <c r="J386" i="14"/>
  <c r="I118" i="14"/>
  <c r="J227" i="14"/>
  <c r="J243" i="14"/>
  <c r="I211" i="14"/>
  <c r="J289" i="14"/>
  <c r="J264" i="14"/>
  <c r="I279" i="14"/>
  <c r="J361" i="14"/>
  <c r="I148" i="14"/>
  <c r="J373" i="14"/>
  <c r="J392" i="14"/>
  <c r="J364" i="14"/>
  <c r="I242" i="14"/>
  <c r="J345" i="14"/>
  <c r="I303" i="14"/>
  <c r="I399" i="14"/>
  <c r="I364" i="14"/>
  <c r="I344" i="14"/>
  <c r="J352" i="14"/>
  <c r="J208" i="14"/>
  <c r="I217" i="14"/>
  <c r="J394" i="14"/>
  <c r="J265" i="14"/>
  <c r="J37" i="14"/>
  <c r="J381" i="14"/>
  <c r="I225" i="14"/>
  <c r="I283" i="14"/>
  <c r="I126" i="14"/>
  <c r="J84" i="14"/>
  <c r="I181" i="14"/>
  <c r="I171" i="14"/>
  <c r="I224" i="14"/>
  <c r="J190" i="14"/>
  <c r="J308" i="14"/>
  <c r="J296" i="14"/>
  <c r="J76" i="14"/>
  <c r="J382" i="14"/>
  <c r="I109" i="14"/>
  <c r="I141" i="14"/>
  <c r="J120" i="14"/>
  <c r="I358" i="14"/>
  <c r="J380" i="14"/>
  <c r="I58" i="14"/>
  <c r="I271" i="14"/>
  <c r="J162" i="14"/>
  <c r="J402" i="14"/>
  <c r="I403" i="14"/>
  <c r="I381" i="14"/>
  <c r="I94" i="14"/>
  <c r="J136" i="14"/>
  <c r="J159" i="14"/>
  <c r="I84" i="14"/>
  <c r="J321" i="14"/>
  <c r="J128" i="14"/>
  <c r="J138" i="14"/>
  <c r="I150" i="14"/>
  <c r="J169" i="14"/>
  <c r="I49" i="14"/>
  <c r="I353" i="14"/>
  <c r="I367" i="14"/>
  <c r="J362" i="14"/>
  <c r="I297" i="14"/>
  <c r="J182" i="14"/>
  <c r="J45" i="14"/>
  <c r="J137" i="14"/>
  <c r="J383" i="14"/>
  <c r="J122" i="14"/>
  <c r="J407" i="14"/>
  <c r="I175" i="14"/>
  <c r="I261" i="14"/>
  <c r="J29" i="14"/>
  <c r="I198" i="14"/>
  <c r="I382" i="14"/>
  <c r="J356" i="14"/>
  <c r="J336" i="14"/>
  <c r="J285" i="14"/>
  <c r="J43" i="14"/>
  <c r="J104" i="14"/>
  <c r="I215" i="14"/>
  <c r="J186" i="14"/>
  <c r="J232" i="14"/>
  <c r="I25" i="14"/>
  <c r="J96" i="14"/>
  <c r="I66" i="14"/>
  <c r="I76" i="14"/>
  <c r="I265" i="14"/>
  <c r="J358" i="14"/>
  <c r="I39" i="14"/>
  <c r="I293" i="14"/>
  <c r="J68" i="14"/>
  <c r="I355" i="14"/>
  <c r="I116" i="14"/>
  <c r="I26" i="14"/>
  <c r="J319" i="14"/>
  <c r="I142" i="14"/>
  <c r="J209" i="14"/>
  <c r="I219" i="14"/>
  <c r="I72" i="14"/>
  <c r="J130" i="14"/>
  <c r="J410" i="14"/>
  <c r="J112" i="14"/>
  <c r="I294" i="14"/>
  <c r="J144" i="14"/>
  <c r="J257" i="14"/>
  <c r="J408" i="14"/>
  <c r="I404" i="14"/>
  <c r="I176" i="14"/>
  <c r="J89" i="14"/>
  <c r="J368" i="14"/>
  <c r="I396" i="14"/>
  <c r="I347" i="14"/>
  <c r="I104" i="14"/>
  <c r="J160" i="14"/>
  <c r="I354" i="14"/>
  <c r="I125" i="14"/>
  <c r="J246" i="14"/>
  <c r="I253" i="14"/>
  <c r="J98" i="14"/>
  <c r="J167" i="14"/>
  <c r="I366" i="14"/>
  <c r="J218" i="14"/>
  <c r="J252" i="14"/>
  <c r="J247" i="14"/>
  <c r="J355" i="14"/>
  <c r="I341" i="14"/>
  <c r="J256" i="14"/>
  <c r="J258" i="14"/>
  <c r="I277" i="14"/>
  <c r="I54" i="14"/>
  <c r="I135" i="14"/>
  <c r="J146" i="14"/>
  <c r="I35" i="14"/>
  <c r="J119" i="14"/>
  <c r="I147" i="14"/>
  <c r="J222" i="14"/>
  <c r="J93" i="14"/>
  <c r="I183" i="14"/>
  <c r="J306" i="14"/>
  <c r="J278" i="14"/>
  <c r="I328" i="14"/>
  <c r="I305" i="14"/>
  <c r="J166" i="14"/>
  <c r="J320" i="14"/>
  <c r="J134" i="14"/>
  <c r="J81" i="14"/>
  <c r="I91" i="14"/>
  <c r="J307" i="14"/>
  <c r="I37" i="14"/>
  <c r="J111" i="14"/>
  <c r="J107" i="14"/>
  <c r="J57" i="14"/>
  <c r="J238" i="14"/>
  <c r="J23" i="14"/>
  <c r="J226" i="14"/>
  <c r="J331" i="14"/>
  <c r="J87" i="14"/>
  <c r="I308" i="14"/>
  <c r="I92" i="14"/>
  <c r="I281" i="14"/>
  <c r="I170" i="14"/>
  <c r="J44" i="14"/>
  <c r="J398" i="14"/>
  <c r="I288" i="14"/>
  <c r="J224" i="14"/>
  <c r="I214" i="14"/>
  <c r="I199" i="14"/>
  <c r="J198" i="14"/>
  <c r="J154" i="14"/>
  <c r="J239" i="14"/>
  <c r="I402" i="14"/>
  <c r="I161" i="14"/>
  <c r="J287" i="14"/>
  <c r="I338" i="14"/>
  <c r="J396" i="14"/>
  <c r="J260" i="14"/>
  <c r="J283" i="14"/>
  <c r="I155" i="14"/>
  <c r="J304" i="14"/>
  <c r="J175" i="14"/>
  <c r="I319" i="14"/>
  <c r="J363" i="14"/>
  <c r="I258" i="14"/>
  <c r="I400" i="14"/>
  <c r="J279" i="14"/>
  <c r="I248" i="14"/>
  <c r="I184" i="14"/>
  <c r="I74" i="14"/>
  <c r="J375" i="14"/>
  <c r="I179" i="14"/>
  <c r="J339" i="14"/>
  <c r="I342" i="14"/>
  <c r="J126" i="14"/>
  <c r="I351" i="14"/>
  <c r="J85" i="14"/>
  <c r="I190" i="14"/>
  <c r="I228" i="14"/>
  <c r="I42" i="14"/>
  <c r="J215" i="14"/>
  <c r="J340" i="14"/>
  <c r="J399" i="14"/>
  <c r="J114" i="14"/>
  <c r="I330" i="14"/>
  <c r="I134" i="14"/>
  <c r="J34" i="14"/>
  <c r="J50" i="14"/>
  <c r="I348" i="14"/>
  <c r="J27" i="14"/>
  <c r="I122" i="14"/>
  <c r="J139" i="14"/>
  <c r="I221" i="14"/>
  <c r="J255" i="14"/>
  <c r="I410" i="14"/>
  <c r="J176" i="14"/>
  <c r="I177" i="14"/>
  <c r="J388" i="14"/>
  <c r="J344" i="14"/>
  <c r="I218" i="14"/>
  <c r="J47" i="14"/>
  <c r="I320" i="14"/>
  <c r="I301" i="14"/>
  <c r="J152" i="14"/>
  <c r="I64" i="14"/>
  <c r="I145" i="14"/>
  <c r="J106" i="14"/>
  <c r="J276" i="14"/>
  <c r="J305" i="14"/>
  <c r="J56" i="14"/>
  <c r="I140" i="14"/>
  <c r="J66" i="14"/>
  <c r="J225" i="14"/>
  <c r="J33" i="14"/>
  <c r="I317" i="14"/>
  <c r="I289" i="14"/>
  <c r="J86" i="14"/>
  <c r="I368" i="14"/>
  <c r="I78" i="14"/>
  <c r="I241" i="14"/>
  <c r="I313" i="14"/>
  <c r="I99" i="14"/>
  <c r="I191" i="14"/>
  <c r="J367" i="14"/>
  <c r="I60" i="14"/>
  <c r="I43" i="14"/>
  <c r="I136" i="14"/>
  <c r="I117" i="14"/>
  <c r="I386" i="14"/>
  <c r="I139" i="14"/>
  <c r="I31" i="14"/>
  <c r="J310" i="14"/>
  <c r="I174" i="14"/>
  <c r="I264" i="14"/>
  <c r="J200" i="14"/>
  <c r="I67" i="14"/>
  <c r="I138" i="14"/>
  <c r="J281" i="14"/>
  <c r="J91" i="14"/>
  <c r="I85" i="14"/>
  <c r="J82" i="14"/>
  <c r="J291" i="14"/>
  <c r="I173" i="14"/>
  <c r="J334" i="14"/>
  <c r="I90" i="14"/>
  <c r="I380" i="14"/>
  <c r="J179" i="14"/>
  <c r="I80" i="14"/>
  <c r="J189" i="14"/>
  <c r="J35" i="14"/>
  <c r="J395" i="14"/>
  <c r="I186" i="14"/>
  <c r="I154" i="14"/>
  <c r="J158" i="14"/>
  <c r="I52" i="14"/>
  <c r="I300" i="14"/>
  <c r="J28" i="14"/>
  <c r="J177" i="14"/>
  <c r="J403" i="14"/>
  <c r="I291" i="14"/>
  <c r="I212" i="14"/>
  <c r="J272" i="14"/>
  <c r="J55" i="14"/>
  <c r="I310" i="14"/>
  <c r="I370" i="14"/>
  <c r="J41" i="14"/>
  <c r="J207" i="14"/>
  <c r="J360" i="14"/>
  <c r="I371" i="14"/>
  <c r="I143" i="14"/>
  <c r="I326" i="14"/>
  <c r="I249" i="14"/>
  <c r="I89" i="14"/>
  <c r="I113" i="14"/>
  <c r="J24" i="14"/>
  <c r="I46" i="14"/>
  <c r="I106" i="14"/>
  <c r="I316" i="14"/>
  <c r="J153" i="14"/>
  <c r="J183" i="14"/>
  <c r="I185" i="14"/>
  <c r="J212" i="14"/>
  <c r="I123" i="14"/>
  <c r="J343" i="14"/>
  <c r="I45" i="14"/>
  <c r="I251" i="14"/>
  <c r="J244" i="14"/>
  <c r="J171" i="14"/>
  <c r="I152" i="14"/>
  <c r="J376" i="14"/>
  <c r="J221" i="14"/>
  <c r="I257" i="14"/>
  <c r="J302" i="14"/>
  <c r="I405" i="14"/>
  <c r="J151" i="14"/>
  <c r="J168" i="14"/>
  <c r="I168" i="14"/>
  <c r="I203" i="14"/>
  <c r="I156" i="14"/>
  <c r="I103" i="14"/>
  <c r="I352" i="14"/>
  <c r="I222" i="14"/>
  <c r="J113" i="14"/>
  <c r="J253" i="14"/>
  <c r="I290" i="14"/>
  <c r="I209" i="14"/>
  <c r="J249" i="14"/>
  <c r="J95" i="14"/>
  <c r="I195" i="14"/>
  <c r="J318" i="14"/>
  <c r="J195" i="14"/>
  <c r="J354" i="14"/>
  <c r="J404" i="14"/>
  <c r="J220" i="14"/>
  <c r="J223" i="14"/>
  <c r="I172" i="14"/>
  <c r="I180" i="14"/>
  <c r="I206" i="14"/>
  <c r="J384" i="14"/>
  <c r="J193" i="14"/>
  <c r="I121" i="14"/>
  <c r="J326" i="14"/>
  <c r="J79" i="14"/>
  <c r="I250" i="14"/>
  <c r="I337" i="14"/>
  <c r="I192" i="14"/>
  <c r="I334" i="14"/>
  <c r="J109" i="14"/>
  <c r="I204" i="14"/>
  <c r="I272" i="14"/>
  <c r="J31" i="14"/>
  <c r="I377" i="14"/>
  <c r="I408" i="14"/>
  <c r="J101" i="14"/>
  <c r="I23" i="14"/>
  <c r="J214" i="14"/>
  <c r="J277" i="14"/>
  <c r="J172" i="14"/>
  <c r="J298" i="14"/>
  <c r="I395" i="14"/>
  <c r="J251" i="14"/>
  <c r="J30" i="14"/>
  <c r="J67" i="14"/>
  <c r="J235" i="14"/>
  <c r="I373" i="14"/>
  <c r="J401" i="14"/>
  <c r="J32" i="14"/>
  <c r="I70" i="14"/>
  <c r="I285" i="14"/>
  <c r="I129" i="14"/>
  <c r="I59" i="14"/>
  <c r="J191" i="14"/>
  <c r="J184" i="14"/>
  <c r="I27" i="14"/>
  <c r="J254" i="14"/>
  <c r="J187" i="14"/>
  <c r="J48" i="14"/>
  <c r="I231" i="14"/>
  <c r="J148" i="14"/>
  <c r="I213" i="14"/>
  <c r="J102" i="14"/>
  <c r="I325" i="14"/>
  <c r="J219" i="14"/>
  <c r="I252" i="14"/>
  <c r="J347" i="14"/>
  <c r="I327" i="14"/>
  <c r="J118" i="14"/>
  <c r="I216" i="14"/>
  <c r="I169" i="14"/>
  <c r="J108" i="14"/>
  <c r="I236" i="14"/>
  <c r="I51" i="14"/>
  <c r="I32" i="14"/>
  <c r="J389" i="14"/>
  <c r="I260" i="14"/>
  <c r="J406" i="14"/>
  <c r="I322" i="14"/>
  <c r="I254" i="14"/>
  <c r="J271" i="14"/>
  <c r="I62" i="14"/>
  <c r="J97" i="14"/>
  <c r="J178" i="14"/>
  <c r="I275" i="14"/>
  <c r="I33" i="14"/>
  <c r="I369" i="14"/>
  <c r="I295" i="14"/>
  <c r="J391" i="14"/>
  <c r="J140" i="14"/>
  <c r="I87" i="14"/>
  <c r="J317" i="14"/>
  <c r="J216" i="14"/>
  <c r="J150" i="14"/>
  <c r="J206" i="14"/>
  <c r="I375" i="14"/>
  <c r="J163" i="14"/>
  <c r="J349" i="14"/>
  <c r="I160" i="14"/>
  <c r="J242" i="14"/>
  <c r="J270" i="14"/>
  <c r="I238" i="14"/>
  <c r="I276" i="14"/>
  <c r="J378" i="14"/>
  <c r="I362" i="14"/>
  <c r="J49" i="14"/>
  <c r="I119" i="14"/>
  <c r="I36" i="14"/>
  <c r="I309" i="14"/>
  <c r="I189" i="14"/>
  <c r="J369" i="14"/>
  <c r="I363" i="14"/>
  <c r="J197" i="14"/>
  <c r="I68" i="14"/>
  <c r="I162" i="14"/>
  <c r="I357" i="14"/>
  <c r="I374" i="14"/>
  <c r="J330" i="14"/>
  <c r="J341" i="14"/>
  <c r="J115" i="14"/>
  <c r="J301" i="14"/>
  <c r="J353" i="14"/>
  <c r="J379" i="14"/>
  <c r="J290" i="14"/>
  <c r="I359" i="14"/>
  <c r="I96" i="14"/>
  <c r="I411" i="14"/>
  <c r="I196" i="14"/>
  <c r="I234" i="14"/>
  <c r="I350" i="14"/>
  <c r="J125" i="14"/>
  <c r="J58" i="14"/>
  <c r="I339" i="14"/>
  <c r="J372" i="14"/>
  <c r="J282" i="14"/>
  <c r="J74" i="14"/>
  <c r="J273" i="14"/>
  <c r="I280" i="14"/>
  <c r="I167" i="14"/>
  <c r="I298" i="14"/>
  <c r="I270" i="14"/>
  <c r="J262" i="14"/>
  <c r="J53" i="14"/>
  <c r="J63" i="14"/>
  <c r="I246" i="14"/>
  <c r="I284" i="14"/>
  <c r="I165" i="14"/>
  <c r="J240" i="14"/>
  <c r="I336" i="14"/>
  <c r="I333" i="14"/>
  <c r="I93" i="14"/>
  <c r="J42" i="14"/>
  <c r="J157" i="14"/>
  <c r="I77" i="14"/>
  <c r="I266" i="14"/>
  <c r="J22" i="14"/>
  <c r="J236" i="14"/>
  <c r="I274" i="14"/>
  <c r="I324" i="14"/>
  <c r="I207" i="14"/>
  <c r="I30" i="14"/>
  <c r="J75" i="14"/>
  <c r="J180" i="14"/>
  <c r="J188" i="14"/>
  <c r="I239" i="14"/>
  <c r="I321" i="14"/>
  <c r="I22" i="14"/>
  <c r="I200" i="14"/>
  <c r="J411" i="14"/>
  <c r="I41" i="14"/>
  <c r="J371" i="14"/>
  <c r="J62" i="14"/>
  <c r="J261" i="14"/>
  <c r="J245" i="14"/>
  <c r="I83" i="14"/>
  <c r="J59" i="14"/>
  <c r="I406" i="14"/>
  <c r="J342" i="14"/>
  <c r="I229" i="14"/>
  <c r="I61" i="14"/>
  <c r="I226" i="14"/>
  <c r="I205" i="14"/>
  <c r="J145" i="14"/>
  <c r="I269" i="14"/>
  <c r="I393" i="14"/>
  <c r="J300" i="14"/>
  <c r="I130" i="14"/>
  <c r="I102" i="14"/>
  <c r="I315" i="14"/>
  <c r="J142" i="14"/>
  <c r="I127" i="14"/>
  <c r="I107" i="14"/>
  <c r="I302" i="14"/>
  <c r="J312" i="14"/>
  <c r="J123" i="14"/>
  <c r="J39" i="14"/>
  <c r="I409" i="14"/>
  <c r="J328" i="14"/>
  <c r="J25" i="14"/>
  <c r="J121" i="14"/>
  <c r="J64" i="14"/>
  <c r="J234" i="14"/>
  <c r="J205" i="14"/>
  <c r="I376" i="14"/>
  <c r="I267" i="14"/>
  <c r="I158" i="14"/>
  <c r="I299" i="14"/>
  <c r="I287" i="14"/>
  <c r="J259" i="14"/>
  <c r="J397" i="14"/>
  <c r="J38" i="14"/>
  <c r="I124" i="14"/>
  <c r="J211" i="14"/>
  <c r="J80" i="14"/>
  <c r="J194" i="14"/>
  <c r="J72" i="14"/>
  <c r="I237" i="14"/>
  <c r="J135" i="14"/>
  <c r="I128" i="14"/>
  <c r="J294" i="14"/>
  <c r="I81" i="14"/>
  <c r="J288" i="14"/>
  <c r="J295" i="14"/>
  <c r="J185" i="14"/>
  <c r="I163" i="14"/>
  <c r="I97" i="14"/>
  <c r="J409" i="14"/>
  <c r="I259" i="14"/>
  <c r="I360" i="14"/>
  <c r="J267" i="14"/>
  <c r="J210" i="14"/>
  <c r="I227" i="14"/>
  <c r="I55" i="14"/>
  <c r="I82" i="14"/>
  <c r="J393" i="14"/>
  <c r="J231" i="14"/>
  <c r="J377" i="14"/>
  <c r="J60" i="14"/>
  <c r="K350" i="14" l="1"/>
  <c r="N165" i="14"/>
  <c r="L324" i="14"/>
  <c r="K299" i="14"/>
  <c r="K164" i="14"/>
  <c r="N199" i="14"/>
  <c r="L350" i="14"/>
  <c r="N325" i="14"/>
  <c r="K165" i="14"/>
  <c r="N324" i="14"/>
  <c r="L299" i="14"/>
  <c r="M164" i="14"/>
  <c r="K199" i="14"/>
  <c r="M350" i="14"/>
  <c r="K325" i="14"/>
  <c r="K267" i="14"/>
  <c r="M267" i="14"/>
  <c r="L267" i="14"/>
  <c r="N267" i="14"/>
  <c r="N135" i="14"/>
  <c r="K135" i="14"/>
  <c r="M135" i="14"/>
  <c r="L135" i="14"/>
  <c r="M312" i="14"/>
  <c r="K312" i="14"/>
  <c r="L312" i="14"/>
  <c r="N312" i="14"/>
  <c r="K353" i="14"/>
  <c r="N353" i="14"/>
  <c r="L353" i="14"/>
  <c r="M353" i="14"/>
  <c r="K49" i="14"/>
  <c r="L49" i="14"/>
  <c r="N49" i="14"/>
  <c r="M49" i="14"/>
  <c r="N150" i="14"/>
  <c r="L150" i="14"/>
  <c r="M150" i="14"/>
  <c r="K150" i="14"/>
  <c r="N191" i="14"/>
  <c r="M191" i="14"/>
  <c r="K191" i="14"/>
  <c r="L191" i="14"/>
  <c r="K193" i="14"/>
  <c r="N193" i="14"/>
  <c r="M193" i="14"/>
  <c r="L193" i="14"/>
  <c r="N253" i="14"/>
  <c r="K253" i="14"/>
  <c r="L253" i="14"/>
  <c r="M253" i="14"/>
  <c r="L343" i="14"/>
  <c r="N343" i="14"/>
  <c r="M343" i="14"/>
  <c r="K343" i="14"/>
  <c r="L360" i="14"/>
  <c r="M360" i="14"/>
  <c r="K360" i="14"/>
  <c r="N360" i="14"/>
  <c r="K310" i="14"/>
  <c r="L310" i="14"/>
  <c r="N310" i="14"/>
  <c r="M310" i="14"/>
  <c r="K66" i="14"/>
  <c r="L66" i="14"/>
  <c r="M66" i="14"/>
  <c r="N66" i="14"/>
  <c r="L152" i="14"/>
  <c r="M152" i="14"/>
  <c r="K152" i="14"/>
  <c r="N152" i="14"/>
  <c r="M23" i="14"/>
  <c r="N23" i="14"/>
  <c r="K23" i="14"/>
  <c r="L23" i="14"/>
  <c r="L81" i="14"/>
  <c r="M81" i="14"/>
  <c r="K81" i="14"/>
  <c r="N81" i="14"/>
  <c r="L368" i="14"/>
  <c r="M368" i="14"/>
  <c r="K368" i="14"/>
  <c r="N368" i="14"/>
  <c r="M112" i="14"/>
  <c r="N112" i="14"/>
  <c r="K112" i="14"/>
  <c r="L112" i="14"/>
  <c r="M232" i="14"/>
  <c r="N232" i="14"/>
  <c r="K232" i="14"/>
  <c r="L232" i="14"/>
  <c r="L321" i="14"/>
  <c r="N321" i="14"/>
  <c r="K321" i="14"/>
  <c r="M321" i="14"/>
  <c r="M162" i="14"/>
  <c r="N162" i="14"/>
  <c r="L162" i="14"/>
  <c r="K162" i="14"/>
  <c r="N190" i="14"/>
  <c r="K190" i="14"/>
  <c r="L190" i="14"/>
  <c r="M190" i="14"/>
  <c r="M289" i="14"/>
  <c r="L289" i="14"/>
  <c r="N289" i="14"/>
  <c r="K289" i="14"/>
  <c r="M20" i="14"/>
  <c r="K20" i="14"/>
  <c r="L20" i="14"/>
  <c r="N20" i="14"/>
  <c r="N405" i="14"/>
  <c r="K405" i="14"/>
  <c r="M405" i="14"/>
  <c r="L405" i="14"/>
  <c r="M94" i="14"/>
  <c r="K94" i="14"/>
  <c r="L94" i="14"/>
  <c r="N94" i="14"/>
  <c r="M294" i="14"/>
  <c r="L294" i="14"/>
  <c r="K294" i="14"/>
  <c r="N294" i="14"/>
  <c r="M121" i="14"/>
  <c r="K121" i="14"/>
  <c r="L121" i="14"/>
  <c r="N121" i="14"/>
  <c r="L39" i="14"/>
  <c r="N39" i="14"/>
  <c r="K39" i="14"/>
  <c r="M39" i="14"/>
  <c r="L59" i="14"/>
  <c r="M59" i="14"/>
  <c r="N59" i="14"/>
  <c r="K59" i="14"/>
  <c r="L62" i="14"/>
  <c r="K62" i="14"/>
  <c r="M62" i="14"/>
  <c r="N62" i="14"/>
  <c r="M188" i="14"/>
  <c r="K188" i="14"/>
  <c r="L188" i="14"/>
  <c r="N188" i="14"/>
  <c r="L22" i="14"/>
  <c r="M22" i="14"/>
  <c r="N22" i="14"/>
  <c r="K22" i="14"/>
  <c r="L42" i="14"/>
  <c r="M42" i="14"/>
  <c r="N42" i="14"/>
  <c r="K42" i="14"/>
  <c r="L240" i="14"/>
  <c r="K240" i="14"/>
  <c r="M240" i="14"/>
  <c r="N240" i="14"/>
  <c r="K63" i="14"/>
  <c r="L63" i="14"/>
  <c r="N63" i="14"/>
  <c r="M63" i="14"/>
  <c r="N74" i="14"/>
  <c r="L74" i="14"/>
  <c r="M74" i="14"/>
  <c r="K74" i="14"/>
  <c r="K58" i="14"/>
  <c r="L58" i="14"/>
  <c r="M58" i="14"/>
  <c r="N58" i="14"/>
  <c r="L290" i="14"/>
  <c r="M290" i="14"/>
  <c r="N290" i="14"/>
  <c r="K290" i="14"/>
  <c r="N115" i="14"/>
  <c r="K115" i="14"/>
  <c r="L115" i="14"/>
  <c r="M115" i="14"/>
  <c r="L378" i="14"/>
  <c r="K378" i="14"/>
  <c r="N378" i="14"/>
  <c r="M378" i="14"/>
  <c r="N242" i="14"/>
  <c r="K242" i="14"/>
  <c r="M242" i="14"/>
  <c r="L242" i="14"/>
  <c r="L317" i="14"/>
  <c r="K317" i="14"/>
  <c r="N317" i="14"/>
  <c r="M317" i="14"/>
  <c r="N178" i="14"/>
  <c r="K178" i="14"/>
  <c r="M178" i="14"/>
  <c r="L178" i="14"/>
  <c r="L389" i="14"/>
  <c r="M389" i="14"/>
  <c r="N389" i="14"/>
  <c r="K389" i="14"/>
  <c r="N108" i="14"/>
  <c r="L108" i="14"/>
  <c r="M108" i="14"/>
  <c r="K108" i="14"/>
  <c r="N401" i="14"/>
  <c r="M401" i="14"/>
  <c r="K401" i="14"/>
  <c r="L401" i="14"/>
  <c r="N30" i="14"/>
  <c r="L30" i="14"/>
  <c r="M30" i="14"/>
  <c r="K30" i="14"/>
  <c r="K172" i="14"/>
  <c r="M172" i="14"/>
  <c r="L172" i="14"/>
  <c r="N172" i="14"/>
  <c r="M101" i="14"/>
  <c r="K101" i="14"/>
  <c r="L101" i="14"/>
  <c r="N101" i="14"/>
  <c r="K326" i="14"/>
  <c r="M326" i="14"/>
  <c r="N326" i="14"/>
  <c r="L326" i="14"/>
  <c r="N220" i="14"/>
  <c r="K220" i="14"/>
  <c r="L220" i="14"/>
  <c r="M220" i="14"/>
  <c r="N318" i="14"/>
  <c r="L318" i="14"/>
  <c r="M318" i="14"/>
  <c r="K318" i="14"/>
  <c r="M376" i="14"/>
  <c r="K376" i="14"/>
  <c r="N376" i="14"/>
  <c r="L376" i="14"/>
  <c r="M212" i="14"/>
  <c r="N212" i="14"/>
  <c r="L212" i="14"/>
  <c r="K212" i="14"/>
  <c r="M41" i="14"/>
  <c r="N41" i="14"/>
  <c r="L41" i="14"/>
  <c r="K41" i="14"/>
  <c r="L272" i="14"/>
  <c r="K272" i="14"/>
  <c r="M272" i="14"/>
  <c r="N272" i="14"/>
  <c r="L177" i="14"/>
  <c r="K177" i="14"/>
  <c r="N177" i="14"/>
  <c r="M177" i="14"/>
  <c r="L158" i="14"/>
  <c r="K158" i="14"/>
  <c r="N158" i="14"/>
  <c r="M158" i="14"/>
  <c r="N35" i="14"/>
  <c r="L35" i="14"/>
  <c r="M35" i="14"/>
  <c r="K35" i="14"/>
  <c r="M291" i="14"/>
  <c r="N291" i="14"/>
  <c r="L291" i="14"/>
  <c r="K291" i="14"/>
  <c r="N281" i="14"/>
  <c r="M281" i="14"/>
  <c r="K281" i="14"/>
  <c r="L281" i="14"/>
  <c r="M33" i="14"/>
  <c r="N33" i="14"/>
  <c r="L33" i="14"/>
  <c r="K33" i="14"/>
  <c r="N56" i="14"/>
  <c r="L56" i="14"/>
  <c r="M56" i="14"/>
  <c r="K56" i="14"/>
  <c r="N388" i="14"/>
  <c r="K388" i="14"/>
  <c r="L388" i="14"/>
  <c r="M388" i="14"/>
  <c r="M255" i="14"/>
  <c r="L255" i="14"/>
  <c r="N255" i="14"/>
  <c r="K255" i="14"/>
  <c r="L27" i="14"/>
  <c r="M27" i="14"/>
  <c r="K27" i="14"/>
  <c r="N27" i="14"/>
  <c r="L340" i="14"/>
  <c r="K340" i="14"/>
  <c r="N340" i="14"/>
  <c r="M340" i="14"/>
  <c r="M175" i="14"/>
  <c r="K175" i="14"/>
  <c r="N175" i="14"/>
  <c r="L175" i="14"/>
  <c r="K260" i="14"/>
  <c r="M260" i="14"/>
  <c r="L260" i="14"/>
  <c r="N260" i="14"/>
  <c r="K198" i="14"/>
  <c r="L198" i="14"/>
  <c r="N198" i="14"/>
  <c r="M198" i="14"/>
  <c r="K331" i="14"/>
  <c r="M331" i="14"/>
  <c r="L331" i="14"/>
  <c r="N331" i="14"/>
  <c r="L57" i="14"/>
  <c r="N57" i="14"/>
  <c r="M57" i="14"/>
  <c r="K57" i="14"/>
  <c r="K307" i="14"/>
  <c r="M307" i="14"/>
  <c r="L307" i="14"/>
  <c r="N307" i="14"/>
  <c r="K320" i="14"/>
  <c r="M320" i="14"/>
  <c r="L320" i="14"/>
  <c r="N320" i="14"/>
  <c r="N278" i="14"/>
  <c r="L278" i="14"/>
  <c r="M278" i="14"/>
  <c r="K278" i="14"/>
  <c r="M222" i="14"/>
  <c r="L222" i="14"/>
  <c r="N222" i="14"/>
  <c r="K222" i="14"/>
  <c r="N146" i="14"/>
  <c r="M146" i="14"/>
  <c r="L146" i="14"/>
  <c r="K146" i="14"/>
  <c r="L258" i="14"/>
  <c r="M258" i="14"/>
  <c r="N258" i="14"/>
  <c r="K258" i="14"/>
  <c r="N247" i="14"/>
  <c r="L247" i="14"/>
  <c r="M247" i="14"/>
  <c r="K247" i="14"/>
  <c r="M167" i="14"/>
  <c r="N167" i="14"/>
  <c r="K167" i="14"/>
  <c r="L167" i="14"/>
  <c r="M144" i="14"/>
  <c r="K144" i="14"/>
  <c r="N144" i="14"/>
  <c r="L144" i="14"/>
  <c r="N130" i="14"/>
  <c r="M130" i="14"/>
  <c r="K130" i="14"/>
  <c r="L130" i="14"/>
  <c r="N358" i="14"/>
  <c r="K358" i="14"/>
  <c r="L358" i="14"/>
  <c r="M358" i="14"/>
  <c r="N96" i="14"/>
  <c r="K96" i="14"/>
  <c r="M96" i="14"/>
  <c r="L96" i="14"/>
  <c r="L336" i="14"/>
  <c r="K336" i="14"/>
  <c r="M336" i="14"/>
  <c r="N336" i="14"/>
  <c r="K29" i="14"/>
  <c r="L29" i="14"/>
  <c r="N29" i="14"/>
  <c r="M29" i="14"/>
  <c r="K122" i="14"/>
  <c r="L122" i="14"/>
  <c r="M122" i="14"/>
  <c r="N122" i="14"/>
  <c r="M182" i="14"/>
  <c r="K182" i="14"/>
  <c r="N182" i="14"/>
  <c r="L182" i="14"/>
  <c r="M138" i="14"/>
  <c r="L138" i="14"/>
  <c r="K138" i="14"/>
  <c r="N138" i="14"/>
  <c r="K159" i="14"/>
  <c r="L159" i="14"/>
  <c r="N159" i="14"/>
  <c r="M159" i="14"/>
  <c r="M296" i="14"/>
  <c r="N296" i="14"/>
  <c r="K296" i="14"/>
  <c r="L296" i="14"/>
  <c r="N265" i="14"/>
  <c r="M265" i="14"/>
  <c r="K265" i="14"/>
  <c r="L265" i="14"/>
  <c r="K352" i="14"/>
  <c r="L352" i="14"/>
  <c r="N352" i="14"/>
  <c r="M352" i="14"/>
  <c r="N392" i="14"/>
  <c r="K392" i="14"/>
  <c r="M392" i="14"/>
  <c r="L392" i="14"/>
  <c r="M243" i="14"/>
  <c r="N243" i="14"/>
  <c r="K243" i="14"/>
  <c r="L243" i="14"/>
  <c r="L202" i="14"/>
  <c r="M202" i="14"/>
  <c r="K202" i="14"/>
  <c r="N202" i="14"/>
  <c r="M52" i="14"/>
  <c r="L52" i="14"/>
  <c r="K52" i="14"/>
  <c r="N52" i="14"/>
  <c r="L332" i="14"/>
  <c r="M332" i="14"/>
  <c r="K332" i="14"/>
  <c r="N332" i="14"/>
  <c r="L70" i="14"/>
  <c r="M70" i="14"/>
  <c r="K70" i="14"/>
  <c r="N70" i="14"/>
  <c r="K105" i="14"/>
  <c r="L105" i="14"/>
  <c r="M105" i="14"/>
  <c r="N105" i="14"/>
  <c r="K51" i="14"/>
  <c r="L51" i="14"/>
  <c r="M51" i="14"/>
  <c r="N51" i="14"/>
  <c r="K90" i="14"/>
  <c r="L90" i="14"/>
  <c r="M90" i="14"/>
  <c r="N90" i="14"/>
  <c r="N322" i="14"/>
  <c r="L322" i="14"/>
  <c r="K322" i="14"/>
  <c r="M322" i="14"/>
  <c r="N329" i="14"/>
  <c r="K329" i="14"/>
  <c r="M329" i="14"/>
  <c r="L329" i="14"/>
  <c r="L323" i="14"/>
  <c r="N323" i="14"/>
  <c r="M323" i="14"/>
  <c r="K323" i="14"/>
  <c r="M132" i="14"/>
  <c r="N132" i="14"/>
  <c r="L132" i="14"/>
  <c r="K132" i="14"/>
  <c r="N36" i="14"/>
  <c r="L36" i="14"/>
  <c r="M36" i="14"/>
  <c r="K36" i="14"/>
  <c r="K69" i="14"/>
  <c r="L69" i="14"/>
  <c r="N69" i="14"/>
  <c r="M69" i="14"/>
  <c r="L337" i="14"/>
  <c r="N337" i="14"/>
  <c r="M337" i="14"/>
  <c r="K337" i="14"/>
  <c r="L269" i="14"/>
  <c r="N269" i="14"/>
  <c r="K269" i="14"/>
  <c r="M269" i="14"/>
  <c r="M338" i="14"/>
  <c r="L338" i="14"/>
  <c r="N338" i="14"/>
  <c r="K338" i="14"/>
  <c r="M387" i="14"/>
  <c r="L387" i="14"/>
  <c r="K387" i="14"/>
  <c r="N387" i="14"/>
  <c r="N117" i="14"/>
  <c r="K117" i="14"/>
  <c r="M117" i="14"/>
  <c r="L117" i="14"/>
  <c r="L110" i="14"/>
  <c r="K110" i="14"/>
  <c r="M110" i="14"/>
  <c r="N110" i="14"/>
  <c r="N26" i="14"/>
  <c r="M26" i="14"/>
  <c r="K26" i="14"/>
  <c r="L26" i="14"/>
  <c r="K263" i="14"/>
  <c r="M263" i="14"/>
  <c r="N263" i="14"/>
  <c r="L263" i="14"/>
  <c r="L359" i="14"/>
  <c r="K359" i="14"/>
  <c r="N359" i="14"/>
  <c r="M359" i="14"/>
  <c r="K397" i="14"/>
  <c r="N397" i="14"/>
  <c r="M397" i="14"/>
  <c r="L397" i="14"/>
  <c r="K234" i="14"/>
  <c r="M234" i="14"/>
  <c r="N234" i="14"/>
  <c r="L234" i="14"/>
  <c r="N142" i="14"/>
  <c r="L142" i="14"/>
  <c r="M142" i="14"/>
  <c r="K142" i="14"/>
  <c r="M342" i="14"/>
  <c r="N342" i="14"/>
  <c r="L342" i="14"/>
  <c r="K342" i="14"/>
  <c r="M372" i="14"/>
  <c r="N372" i="14"/>
  <c r="K372" i="14"/>
  <c r="L372" i="14"/>
  <c r="L330" i="14"/>
  <c r="K330" i="14"/>
  <c r="N330" i="14"/>
  <c r="M330" i="14"/>
  <c r="N349" i="14"/>
  <c r="L349" i="14"/>
  <c r="K349" i="14"/>
  <c r="M349" i="14"/>
  <c r="N406" i="14"/>
  <c r="K406" i="14"/>
  <c r="L406" i="14"/>
  <c r="M406" i="14"/>
  <c r="K235" i="14"/>
  <c r="M235" i="14"/>
  <c r="L235" i="14"/>
  <c r="N235" i="14"/>
  <c r="M95" i="14"/>
  <c r="K95" i="14"/>
  <c r="N95" i="14"/>
  <c r="L95" i="14"/>
  <c r="K168" i="14"/>
  <c r="N168" i="14"/>
  <c r="M168" i="14"/>
  <c r="L168" i="14"/>
  <c r="L171" i="14"/>
  <c r="N171" i="14"/>
  <c r="M171" i="14"/>
  <c r="K171" i="14"/>
  <c r="N367" i="14"/>
  <c r="M367" i="14"/>
  <c r="L367" i="14"/>
  <c r="K367" i="14"/>
  <c r="N276" i="14"/>
  <c r="K276" i="14"/>
  <c r="L276" i="14"/>
  <c r="M276" i="14"/>
  <c r="L176" i="14"/>
  <c r="K176" i="14"/>
  <c r="N176" i="14"/>
  <c r="M176" i="14"/>
  <c r="M50" i="14"/>
  <c r="L50" i="14"/>
  <c r="N50" i="14"/>
  <c r="K50" i="14"/>
  <c r="N363" i="14"/>
  <c r="M363" i="14"/>
  <c r="K363" i="14"/>
  <c r="L363" i="14"/>
  <c r="N239" i="14"/>
  <c r="L239" i="14"/>
  <c r="M239" i="14"/>
  <c r="K239" i="14"/>
  <c r="K44" i="14"/>
  <c r="M44" i="14"/>
  <c r="N44" i="14"/>
  <c r="L44" i="14"/>
  <c r="L111" i="14"/>
  <c r="M111" i="14"/>
  <c r="N111" i="14"/>
  <c r="K111" i="14"/>
  <c r="L408" i="14"/>
  <c r="M408" i="14"/>
  <c r="K408" i="14"/>
  <c r="N408" i="14"/>
  <c r="M43" i="14"/>
  <c r="N43" i="14"/>
  <c r="L43" i="14"/>
  <c r="K43" i="14"/>
  <c r="N362" i="14"/>
  <c r="K362" i="14"/>
  <c r="M362" i="14"/>
  <c r="L362" i="14"/>
  <c r="L314" i="14"/>
  <c r="K314" i="14"/>
  <c r="M314" i="14"/>
  <c r="N314" i="14"/>
  <c r="N374" i="14"/>
  <c r="L374" i="14"/>
  <c r="K374" i="14"/>
  <c r="M374" i="14"/>
  <c r="N313" i="14"/>
  <c r="K313" i="14"/>
  <c r="M313" i="14"/>
  <c r="L313" i="14"/>
  <c r="N268" i="14"/>
  <c r="K268" i="14"/>
  <c r="M268" i="14"/>
  <c r="L268" i="14"/>
  <c r="L61" i="14"/>
  <c r="N61" i="14"/>
  <c r="M61" i="14"/>
  <c r="K61" i="14"/>
  <c r="K65" i="14"/>
  <c r="L65" i="14"/>
  <c r="M65" i="14"/>
  <c r="N65" i="14"/>
  <c r="N231" i="14"/>
  <c r="L231" i="14"/>
  <c r="M231" i="14"/>
  <c r="K231" i="14"/>
  <c r="M185" i="14"/>
  <c r="N185" i="14"/>
  <c r="L185" i="14"/>
  <c r="K185" i="14"/>
  <c r="M72" i="14"/>
  <c r="L72" i="14"/>
  <c r="N72" i="14"/>
  <c r="K72" i="14"/>
  <c r="M393" i="14"/>
  <c r="N393" i="14"/>
  <c r="L393" i="14"/>
  <c r="K393" i="14"/>
  <c r="L210" i="14"/>
  <c r="K210" i="14"/>
  <c r="M210" i="14"/>
  <c r="N210" i="14"/>
  <c r="K409" i="14"/>
  <c r="N409" i="14"/>
  <c r="M409" i="14"/>
  <c r="L409" i="14"/>
  <c r="K295" i="14"/>
  <c r="M295" i="14"/>
  <c r="N295" i="14"/>
  <c r="L295" i="14"/>
  <c r="L194" i="14"/>
  <c r="K194" i="14"/>
  <c r="M194" i="14"/>
  <c r="N194" i="14"/>
  <c r="M38" i="14"/>
  <c r="L38" i="14"/>
  <c r="K38" i="14"/>
  <c r="N38" i="14"/>
  <c r="M205" i="14"/>
  <c r="K205" i="14"/>
  <c r="N205" i="14"/>
  <c r="L205" i="14"/>
  <c r="K25" i="14"/>
  <c r="L25" i="14"/>
  <c r="M25" i="14"/>
  <c r="N25" i="14"/>
  <c r="K123" i="14"/>
  <c r="M123" i="14"/>
  <c r="L123" i="14"/>
  <c r="N123" i="14"/>
  <c r="K145" i="14"/>
  <c r="M145" i="14"/>
  <c r="L145" i="14"/>
  <c r="N145" i="14"/>
  <c r="K371" i="14"/>
  <c r="L371" i="14"/>
  <c r="M371" i="14"/>
  <c r="N371" i="14"/>
  <c r="K180" i="14"/>
  <c r="L180" i="14"/>
  <c r="N180" i="14"/>
  <c r="M180" i="14"/>
  <c r="L53" i="14"/>
  <c r="N53" i="14"/>
  <c r="M53" i="14"/>
  <c r="K53" i="14"/>
  <c r="N282" i="14"/>
  <c r="K282" i="14"/>
  <c r="M282" i="14"/>
  <c r="L282" i="14"/>
  <c r="K125" i="14"/>
  <c r="M125" i="14"/>
  <c r="N125" i="14"/>
  <c r="L125" i="14"/>
  <c r="K379" i="14"/>
  <c r="L379" i="14"/>
  <c r="M379" i="14"/>
  <c r="N379" i="14"/>
  <c r="M341" i="14"/>
  <c r="N341" i="14"/>
  <c r="K341" i="14"/>
  <c r="L341" i="14"/>
  <c r="N369" i="14"/>
  <c r="M369" i="14"/>
  <c r="K369" i="14"/>
  <c r="L369" i="14"/>
  <c r="N206" i="14"/>
  <c r="K206" i="14"/>
  <c r="L206" i="14"/>
  <c r="M206" i="14"/>
  <c r="L97" i="14"/>
  <c r="M97" i="14"/>
  <c r="K97" i="14"/>
  <c r="N97" i="14"/>
  <c r="N347" i="14"/>
  <c r="M347" i="14"/>
  <c r="L347" i="14"/>
  <c r="K347" i="14"/>
  <c r="M102" i="14"/>
  <c r="K102" i="14"/>
  <c r="L102" i="14"/>
  <c r="N102" i="14"/>
  <c r="K48" i="14"/>
  <c r="N48" i="14"/>
  <c r="L48" i="14"/>
  <c r="M48" i="14"/>
  <c r="L184" i="14"/>
  <c r="M184" i="14"/>
  <c r="K184" i="14"/>
  <c r="N184" i="14"/>
  <c r="L251" i="14"/>
  <c r="N251" i="14"/>
  <c r="M251" i="14"/>
  <c r="K251" i="14"/>
  <c r="L277" i="14"/>
  <c r="M277" i="14"/>
  <c r="K277" i="14"/>
  <c r="N277" i="14"/>
  <c r="M404" i="14"/>
  <c r="K404" i="14"/>
  <c r="N404" i="14"/>
  <c r="L404" i="14"/>
  <c r="M302" i="14"/>
  <c r="N302" i="14"/>
  <c r="K302" i="14"/>
  <c r="L302" i="14"/>
  <c r="L28" i="14"/>
  <c r="M28" i="14"/>
  <c r="N28" i="14"/>
  <c r="K28" i="14"/>
  <c r="M189" i="14"/>
  <c r="K189" i="14"/>
  <c r="N189" i="14"/>
  <c r="L189" i="14"/>
  <c r="N82" i="14"/>
  <c r="M82" i="14"/>
  <c r="L82" i="14"/>
  <c r="K82" i="14"/>
  <c r="N86" i="14"/>
  <c r="L86" i="14"/>
  <c r="M86" i="14"/>
  <c r="K86" i="14"/>
  <c r="M225" i="14"/>
  <c r="N225" i="14"/>
  <c r="K225" i="14"/>
  <c r="L225" i="14"/>
  <c r="N305" i="14"/>
  <c r="K305" i="14"/>
  <c r="M305" i="14"/>
  <c r="L305" i="14"/>
  <c r="N47" i="14"/>
  <c r="L47" i="14"/>
  <c r="K47" i="14"/>
  <c r="M47" i="14"/>
  <c r="M215" i="14"/>
  <c r="K215" i="14"/>
  <c r="L215" i="14"/>
  <c r="N215" i="14"/>
  <c r="N85" i="14"/>
  <c r="K85" i="14"/>
  <c r="M85" i="14"/>
  <c r="L85" i="14"/>
  <c r="N339" i="14"/>
  <c r="M339" i="14"/>
  <c r="K339" i="14"/>
  <c r="L339" i="14"/>
  <c r="N304" i="14"/>
  <c r="K304" i="14"/>
  <c r="L304" i="14"/>
  <c r="M304" i="14"/>
  <c r="M396" i="14"/>
  <c r="K396" i="14"/>
  <c r="N396" i="14"/>
  <c r="L396" i="14"/>
  <c r="M398" i="14"/>
  <c r="K398" i="14"/>
  <c r="N398" i="14"/>
  <c r="L398" i="14"/>
  <c r="M226" i="14"/>
  <c r="K226" i="14"/>
  <c r="N226" i="14"/>
  <c r="L226" i="14"/>
  <c r="L107" i="14"/>
  <c r="M107" i="14"/>
  <c r="K107" i="14"/>
  <c r="N107" i="14"/>
  <c r="N166" i="14"/>
  <c r="L166" i="14"/>
  <c r="M166" i="14"/>
  <c r="K166" i="14"/>
  <c r="L306" i="14"/>
  <c r="K306" i="14"/>
  <c r="N306" i="14"/>
  <c r="M306" i="14"/>
  <c r="K256" i="14"/>
  <c r="N256" i="14"/>
  <c r="M256" i="14"/>
  <c r="L256" i="14"/>
  <c r="N252" i="14"/>
  <c r="K252" i="14"/>
  <c r="L252" i="14"/>
  <c r="M252" i="14"/>
  <c r="L98" i="14"/>
  <c r="M98" i="14"/>
  <c r="K98" i="14"/>
  <c r="N98" i="14"/>
  <c r="L319" i="14"/>
  <c r="N319" i="14"/>
  <c r="M319" i="14"/>
  <c r="K319" i="14"/>
  <c r="N68" i="14"/>
  <c r="L68" i="14"/>
  <c r="M68" i="14"/>
  <c r="K68" i="14"/>
  <c r="L104" i="14"/>
  <c r="M104" i="14"/>
  <c r="N104" i="14"/>
  <c r="K104" i="14"/>
  <c r="M356" i="14"/>
  <c r="N356" i="14"/>
  <c r="K356" i="14"/>
  <c r="L356" i="14"/>
  <c r="M383" i="14"/>
  <c r="L383" i="14"/>
  <c r="N383" i="14"/>
  <c r="K383" i="14"/>
  <c r="N128" i="14"/>
  <c r="K128" i="14"/>
  <c r="M128" i="14"/>
  <c r="L128" i="14"/>
  <c r="L136" i="14"/>
  <c r="M136" i="14"/>
  <c r="N136" i="14"/>
  <c r="K136" i="14"/>
  <c r="N402" i="14"/>
  <c r="L402" i="14"/>
  <c r="K402" i="14"/>
  <c r="M402" i="14"/>
  <c r="L380" i="14"/>
  <c r="M380" i="14"/>
  <c r="K380" i="14"/>
  <c r="N380" i="14"/>
  <c r="M308" i="14"/>
  <c r="K308" i="14"/>
  <c r="L308" i="14"/>
  <c r="N308" i="14"/>
  <c r="N394" i="14"/>
  <c r="L394" i="14"/>
  <c r="M394" i="14"/>
  <c r="K394" i="14"/>
  <c r="N345" i="14"/>
  <c r="K345" i="14"/>
  <c r="L345" i="14"/>
  <c r="M345" i="14"/>
  <c r="N373" i="14"/>
  <c r="M373" i="14"/>
  <c r="L373" i="14"/>
  <c r="K373" i="14"/>
  <c r="M264" i="14"/>
  <c r="N264" i="14"/>
  <c r="K264" i="14"/>
  <c r="L264" i="14"/>
  <c r="L227" i="14"/>
  <c r="N227" i="14"/>
  <c r="M227" i="14"/>
  <c r="K227" i="14"/>
  <c r="K366" i="14"/>
  <c r="M366" i="14"/>
  <c r="N366" i="14"/>
  <c r="L366" i="14"/>
  <c r="N149" i="14"/>
  <c r="K149" i="14"/>
  <c r="M149" i="14"/>
  <c r="L149" i="14"/>
  <c r="N46" i="14"/>
  <c r="K46" i="14"/>
  <c r="L46" i="14"/>
  <c r="M46" i="14"/>
  <c r="M77" i="14"/>
  <c r="N77" i="14"/>
  <c r="L77" i="14"/>
  <c r="K77" i="14"/>
  <c r="N181" i="14"/>
  <c r="L181" i="14"/>
  <c r="K181" i="14"/>
  <c r="M181" i="14"/>
  <c r="N54" i="14"/>
  <c r="L54" i="14"/>
  <c r="M54" i="14"/>
  <c r="K54" i="14"/>
  <c r="N170" i="14"/>
  <c r="K170" i="14"/>
  <c r="M170" i="14"/>
  <c r="L170" i="14"/>
  <c r="L280" i="14"/>
  <c r="K280" i="14"/>
  <c r="N280" i="14"/>
  <c r="M280" i="14"/>
  <c r="M161" i="14"/>
  <c r="N161" i="14"/>
  <c r="L161" i="14"/>
  <c r="K161" i="14"/>
  <c r="M248" i="14"/>
  <c r="N248" i="14"/>
  <c r="K248" i="14"/>
  <c r="L248" i="14"/>
  <c r="N129" i="14"/>
  <c r="K129" i="14"/>
  <c r="M129" i="14"/>
  <c r="L129" i="14"/>
  <c r="K174" i="14"/>
  <c r="L174" i="14"/>
  <c r="N174" i="14"/>
  <c r="M174" i="14"/>
  <c r="K228" i="14"/>
  <c r="M228" i="14"/>
  <c r="L228" i="14"/>
  <c r="N228" i="14"/>
  <c r="K196" i="14"/>
  <c r="L196" i="14"/>
  <c r="M196" i="14"/>
  <c r="N196" i="14"/>
  <c r="L351" i="14"/>
  <c r="N351" i="14"/>
  <c r="M351" i="14"/>
  <c r="K351" i="14"/>
  <c r="N370" i="14"/>
  <c r="K370" i="14"/>
  <c r="M370" i="14"/>
  <c r="L370" i="14"/>
  <c r="N357" i="14"/>
  <c r="M357" i="14"/>
  <c r="K357" i="14"/>
  <c r="L357" i="14"/>
  <c r="L60" i="14"/>
  <c r="M60" i="14"/>
  <c r="K60" i="14"/>
  <c r="N60" i="14"/>
  <c r="M288" i="14"/>
  <c r="N288" i="14"/>
  <c r="K288" i="14"/>
  <c r="L288" i="14"/>
  <c r="K80" i="14"/>
  <c r="M80" i="14"/>
  <c r="N80" i="14"/>
  <c r="L80" i="14"/>
  <c r="N328" i="14"/>
  <c r="K328" i="14"/>
  <c r="L328" i="14"/>
  <c r="M328" i="14"/>
  <c r="L300" i="14"/>
  <c r="M300" i="14"/>
  <c r="K300" i="14"/>
  <c r="N300" i="14"/>
  <c r="L245" i="14"/>
  <c r="M245" i="14"/>
  <c r="N245" i="14"/>
  <c r="K245" i="14"/>
  <c r="M75" i="14"/>
  <c r="N75" i="14"/>
  <c r="L75" i="14"/>
  <c r="K75" i="14"/>
  <c r="M262" i="14"/>
  <c r="L262" i="14"/>
  <c r="K262" i="14"/>
  <c r="N262" i="14"/>
  <c r="L140" i="14"/>
  <c r="M140" i="14"/>
  <c r="K140" i="14"/>
  <c r="N140" i="14"/>
  <c r="K187" i="14"/>
  <c r="L187" i="14"/>
  <c r="M187" i="14"/>
  <c r="N187" i="14"/>
  <c r="K214" i="14"/>
  <c r="L214" i="14"/>
  <c r="N214" i="14"/>
  <c r="M214" i="14"/>
  <c r="L109" i="14"/>
  <c r="M109" i="14"/>
  <c r="N109" i="14"/>
  <c r="K109" i="14"/>
  <c r="N354" i="14"/>
  <c r="M354" i="14"/>
  <c r="L354" i="14"/>
  <c r="K354" i="14"/>
  <c r="L183" i="14"/>
  <c r="K183" i="14"/>
  <c r="M183" i="14"/>
  <c r="N183" i="14"/>
  <c r="L334" i="14"/>
  <c r="N334" i="14"/>
  <c r="K334" i="14"/>
  <c r="M334" i="14"/>
  <c r="L139" i="14"/>
  <c r="M139" i="14"/>
  <c r="K139" i="14"/>
  <c r="N139" i="14"/>
  <c r="N114" i="14"/>
  <c r="M114" i="14"/>
  <c r="K114" i="14"/>
  <c r="L114" i="14"/>
  <c r="N119" i="14"/>
  <c r="K119" i="14"/>
  <c r="M119" i="14"/>
  <c r="L119" i="14"/>
  <c r="N218" i="14"/>
  <c r="K218" i="14"/>
  <c r="L218" i="14"/>
  <c r="M218" i="14"/>
  <c r="N160" i="14"/>
  <c r="K160" i="14"/>
  <c r="M160" i="14"/>
  <c r="L160" i="14"/>
  <c r="N137" i="14"/>
  <c r="K137" i="14"/>
  <c r="M137" i="14"/>
  <c r="L137" i="14"/>
  <c r="M169" i="14"/>
  <c r="N169" i="14"/>
  <c r="L169" i="14"/>
  <c r="K169" i="14"/>
  <c r="L382" i="14"/>
  <c r="K382" i="14"/>
  <c r="N382" i="14"/>
  <c r="M382" i="14"/>
  <c r="K84" i="14"/>
  <c r="M84" i="14"/>
  <c r="L84" i="14"/>
  <c r="N84" i="14"/>
  <c r="M381" i="14"/>
  <c r="K381" i="14"/>
  <c r="L381" i="14"/>
  <c r="N381" i="14"/>
  <c r="K92" i="14"/>
  <c r="M92" i="14"/>
  <c r="L92" i="14"/>
  <c r="N92" i="14"/>
  <c r="N116" i="14"/>
  <c r="L116" i="14"/>
  <c r="M116" i="14"/>
  <c r="K116" i="14"/>
  <c r="K230" i="14"/>
  <c r="N230" i="14"/>
  <c r="L230" i="14"/>
  <c r="M230" i="14"/>
  <c r="M156" i="14"/>
  <c r="L156" i="14"/>
  <c r="K156" i="14"/>
  <c r="N156" i="14"/>
  <c r="N143" i="14"/>
  <c r="K143" i="14"/>
  <c r="M143" i="14"/>
  <c r="L143" i="14"/>
  <c r="M40" i="14"/>
  <c r="K40" i="14"/>
  <c r="N40" i="14"/>
  <c r="L40" i="14"/>
  <c r="K348" i="14"/>
  <c r="L348" i="14"/>
  <c r="N348" i="14"/>
  <c r="M348" i="14"/>
  <c r="K377" i="14"/>
  <c r="N377" i="14"/>
  <c r="M377" i="14"/>
  <c r="L377" i="14"/>
  <c r="L211" i="14"/>
  <c r="M211" i="14"/>
  <c r="K211" i="14"/>
  <c r="N211" i="14"/>
  <c r="M259" i="14"/>
  <c r="N259" i="14"/>
  <c r="L259" i="14"/>
  <c r="K259" i="14"/>
  <c r="L64" i="14"/>
  <c r="N64" i="14"/>
  <c r="M64" i="14"/>
  <c r="K64" i="14"/>
  <c r="K261" i="14"/>
  <c r="L261" i="14"/>
  <c r="M261" i="14"/>
  <c r="N261" i="14"/>
  <c r="K411" i="14"/>
  <c r="L411" i="14"/>
  <c r="M411" i="14"/>
  <c r="N411" i="14"/>
  <c r="M236" i="14"/>
  <c r="K236" i="14"/>
  <c r="L236" i="14"/>
  <c r="N236" i="14"/>
  <c r="K157" i="14"/>
  <c r="L157" i="14"/>
  <c r="N157" i="14"/>
  <c r="M157" i="14"/>
  <c r="N273" i="14"/>
  <c r="M273" i="14"/>
  <c r="K273" i="14"/>
  <c r="L273" i="14"/>
  <c r="L301" i="14"/>
  <c r="K301" i="14"/>
  <c r="N301" i="14"/>
  <c r="M301" i="14"/>
  <c r="N197" i="14"/>
  <c r="M197" i="14"/>
  <c r="K197" i="14"/>
  <c r="L197" i="14"/>
  <c r="L270" i="14"/>
  <c r="M270" i="14"/>
  <c r="K270" i="14"/>
  <c r="N270" i="14"/>
  <c r="K163" i="14"/>
  <c r="L163" i="14"/>
  <c r="M163" i="14"/>
  <c r="N163" i="14"/>
  <c r="L216" i="14"/>
  <c r="M216" i="14"/>
  <c r="K216" i="14"/>
  <c r="N216" i="14"/>
  <c r="M391" i="14"/>
  <c r="N391" i="14"/>
  <c r="L391" i="14"/>
  <c r="K391" i="14"/>
  <c r="N271" i="14"/>
  <c r="L271" i="14"/>
  <c r="M271" i="14"/>
  <c r="K271" i="14"/>
  <c r="M118" i="14"/>
  <c r="K118" i="14"/>
  <c r="L118" i="14"/>
  <c r="N118" i="14"/>
  <c r="L219" i="14"/>
  <c r="N219" i="14"/>
  <c r="M219" i="14"/>
  <c r="K219" i="14"/>
  <c r="L148" i="14"/>
  <c r="M148" i="14"/>
  <c r="K148" i="14"/>
  <c r="N148" i="14"/>
  <c r="K254" i="14"/>
  <c r="M254" i="14"/>
  <c r="L254" i="14"/>
  <c r="N254" i="14"/>
  <c r="L32" i="14"/>
  <c r="N32" i="14"/>
  <c r="M32" i="14"/>
  <c r="K32" i="14"/>
  <c r="N67" i="14"/>
  <c r="L67" i="14"/>
  <c r="K67" i="14"/>
  <c r="M67" i="14"/>
  <c r="K298" i="14"/>
  <c r="N298" i="14"/>
  <c r="L298" i="14"/>
  <c r="M298" i="14"/>
  <c r="K31" i="14"/>
  <c r="L31" i="14"/>
  <c r="N31" i="14"/>
  <c r="M31" i="14"/>
  <c r="N79" i="14"/>
  <c r="L79" i="14"/>
  <c r="K79" i="14"/>
  <c r="M79" i="14"/>
  <c r="M384" i="14"/>
  <c r="K384" i="14"/>
  <c r="N384" i="14"/>
  <c r="L384" i="14"/>
  <c r="K223" i="14"/>
  <c r="M223" i="14"/>
  <c r="N223" i="14"/>
  <c r="L223" i="14"/>
  <c r="N195" i="14"/>
  <c r="M195" i="14"/>
  <c r="K195" i="14"/>
  <c r="L195" i="14"/>
  <c r="L249" i="14"/>
  <c r="M249" i="14"/>
  <c r="K249" i="14"/>
  <c r="N249" i="14"/>
  <c r="M113" i="14"/>
  <c r="K113" i="14"/>
  <c r="L113" i="14"/>
  <c r="N113" i="14"/>
  <c r="N151" i="14"/>
  <c r="K151" i="14"/>
  <c r="M151" i="14"/>
  <c r="L151" i="14"/>
  <c r="N221" i="14"/>
  <c r="M221" i="14"/>
  <c r="K221" i="14"/>
  <c r="L221" i="14"/>
  <c r="L244" i="14"/>
  <c r="M244" i="14"/>
  <c r="K244" i="14"/>
  <c r="N244" i="14"/>
  <c r="K153" i="14"/>
  <c r="L153" i="14"/>
  <c r="N153" i="14"/>
  <c r="M153" i="14"/>
  <c r="N24" i="14"/>
  <c r="L24" i="14"/>
  <c r="M24" i="14"/>
  <c r="K24" i="14"/>
  <c r="K207" i="14"/>
  <c r="L207" i="14"/>
  <c r="M207" i="14"/>
  <c r="N207" i="14"/>
  <c r="M55" i="14"/>
  <c r="N55" i="14"/>
  <c r="K55" i="14"/>
  <c r="L55" i="14"/>
  <c r="K403" i="14"/>
  <c r="L403" i="14"/>
  <c r="M403" i="14"/>
  <c r="N403" i="14"/>
  <c r="N395" i="14"/>
  <c r="M395" i="14"/>
  <c r="K395" i="14"/>
  <c r="L395" i="14"/>
  <c r="N179" i="14"/>
  <c r="M179" i="14"/>
  <c r="K179" i="14"/>
  <c r="L179" i="14"/>
  <c r="K91" i="14"/>
  <c r="M91" i="14"/>
  <c r="L91" i="14"/>
  <c r="N91" i="14"/>
  <c r="K200" i="14"/>
  <c r="M200" i="14"/>
  <c r="L200" i="14"/>
  <c r="N200" i="14"/>
  <c r="M106" i="14"/>
  <c r="L106" i="14"/>
  <c r="K106" i="14"/>
  <c r="N106" i="14"/>
  <c r="N344" i="14"/>
  <c r="K344" i="14"/>
  <c r="L344" i="14"/>
  <c r="M344" i="14"/>
  <c r="K34" i="14"/>
  <c r="N34" i="14"/>
  <c r="M34" i="14"/>
  <c r="L34" i="14"/>
  <c r="L399" i="14"/>
  <c r="N399" i="14"/>
  <c r="M399" i="14"/>
  <c r="K399" i="14"/>
  <c r="M126" i="14"/>
  <c r="K126" i="14"/>
  <c r="L126" i="14"/>
  <c r="N126" i="14"/>
  <c r="K375" i="14"/>
  <c r="M375" i="14"/>
  <c r="N375" i="14"/>
  <c r="L375" i="14"/>
  <c r="N279" i="14"/>
  <c r="L279" i="14"/>
  <c r="M279" i="14"/>
  <c r="K279" i="14"/>
  <c r="L283" i="14"/>
  <c r="N283" i="14"/>
  <c r="M283" i="14"/>
  <c r="K283" i="14"/>
  <c r="M287" i="14"/>
  <c r="L287" i="14"/>
  <c r="N287" i="14"/>
  <c r="K287" i="14"/>
  <c r="K154" i="14"/>
  <c r="L154" i="14"/>
  <c r="M154" i="14"/>
  <c r="N154" i="14"/>
  <c r="N224" i="14"/>
  <c r="K224" i="14"/>
  <c r="L224" i="14"/>
  <c r="M224" i="14"/>
  <c r="N87" i="14"/>
  <c r="K87" i="14"/>
  <c r="M87" i="14"/>
  <c r="L87" i="14"/>
  <c r="N238" i="14"/>
  <c r="L238" i="14"/>
  <c r="K238" i="14"/>
  <c r="M238" i="14"/>
  <c r="M134" i="14"/>
  <c r="K134" i="14"/>
  <c r="L134" i="14"/>
  <c r="N134" i="14"/>
  <c r="K93" i="14"/>
  <c r="M93" i="14"/>
  <c r="L93" i="14"/>
  <c r="N93" i="14"/>
  <c r="K355" i="14"/>
  <c r="M355" i="14"/>
  <c r="N355" i="14"/>
  <c r="L355" i="14"/>
  <c r="L246" i="14"/>
  <c r="N246" i="14"/>
  <c r="K246" i="14"/>
  <c r="M246" i="14"/>
  <c r="L89" i="14"/>
  <c r="M89" i="14"/>
  <c r="K89" i="14"/>
  <c r="N89" i="14"/>
  <c r="K257" i="14"/>
  <c r="N257" i="14"/>
  <c r="M257" i="14"/>
  <c r="L257" i="14"/>
  <c r="M410" i="14"/>
  <c r="L410" i="14"/>
  <c r="K410" i="14"/>
  <c r="N410" i="14"/>
  <c r="M209" i="14"/>
  <c r="K209" i="14"/>
  <c r="L209" i="14"/>
  <c r="N209" i="14"/>
  <c r="L186" i="14"/>
  <c r="M186" i="14"/>
  <c r="K186" i="14"/>
  <c r="N186" i="14"/>
  <c r="K285" i="14"/>
  <c r="L285" i="14"/>
  <c r="M285" i="14"/>
  <c r="N285" i="14"/>
  <c r="K407" i="14"/>
  <c r="M407" i="14"/>
  <c r="L407" i="14"/>
  <c r="N407" i="14"/>
  <c r="N45" i="14"/>
  <c r="L45" i="14"/>
  <c r="M45" i="14"/>
  <c r="K45" i="14"/>
  <c r="L120" i="14"/>
  <c r="M120" i="14"/>
  <c r="N120" i="14"/>
  <c r="K120" i="14"/>
  <c r="K76" i="14"/>
  <c r="M76" i="14"/>
  <c r="N76" i="14"/>
  <c r="L76" i="14"/>
  <c r="L37" i="14"/>
  <c r="M37" i="14"/>
  <c r="K37" i="14"/>
  <c r="N37" i="14"/>
  <c r="L208" i="14"/>
  <c r="K208" i="14"/>
  <c r="M208" i="14"/>
  <c r="N208" i="14"/>
  <c r="N364" i="14"/>
  <c r="K364" i="14"/>
  <c r="M364" i="14"/>
  <c r="L364" i="14"/>
  <c r="M361" i="14"/>
  <c r="L361" i="14"/>
  <c r="N361" i="14"/>
  <c r="K361" i="14"/>
  <c r="N386" i="14"/>
  <c r="K386" i="14"/>
  <c r="L386" i="14"/>
  <c r="M386" i="14"/>
  <c r="M390" i="14"/>
  <c r="K390" i="14"/>
  <c r="N390" i="14"/>
  <c r="L390" i="14"/>
  <c r="L400" i="14"/>
  <c r="M400" i="14"/>
  <c r="K400" i="14"/>
  <c r="N400" i="14"/>
  <c r="N250" i="14"/>
  <c r="K250" i="14"/>
  <c r="M250" i="14"/>
  <c r="L250" i="14"/>
  <c r="K124" i="14"/>
  <c r="N124" i="14"/>
  <c r="L124" i="14"/>
  <c r="M124" i="14"/>
  <c r="L297" i="14"/>
  <c r="M297" i="14"/>
  <c r="K297" i="14"/>
  <c r="N297" i="14"/>
  <c r="K315" i="14"/>
  <c r="M315" i="14"/>
  <c r="L315" i="14"/>
  <c r="N315" i="14"/>
  <c r="M333" i="14"/>
  <c r="N333" i="14"/>
  <c r="K333" i="14"/>
  <c r="L333" i="14"/>
  <c r="L173" i="14"/>
  <c r="M173" i="14"/>
  <c r="K173" i="14"/>
  <c r="N173" i="14"/>
  <c r="L201" i="14"/>
  <c r="K201" i="14"/>
  <c r="M201" i="14"/>
  <c r="N201" i="14"/>
  <c r="N284" i="14"/>
  <c r="K284" i="14"/>
  <c r="M284" i="14"/>
  <c r="L284" i="14"/>
  <c r="K78" i="14"/>
  <c r="N78" i="14"/>
  <c r="L78" i="14"/>
  <c r="M78" i="14"/>
  <c r="M99" i="14"/>
  <c r="K99" i="14"/>
  <c r="L99" i="14"/>
  <c r="N99" i="14"/>
  <c r="M73" i="14"/>
  <c r="N73" i="14"/>
  <c r="L73" i="14"/>
  <c r="K73" i="14"/>
  <c r="L365" i="14"/>
  <c r="M365" i="14"/>
  <c r="K365" i="14"/>
  <c r="N365" i="14"/>
  <c r="N83" i="14"/>
  <c r="K83" i="14"/>
  <c r="L83" i="14"/>
  <c r="M83" i="14"/>
  <c r="L292" i="14"/>
  <c r="M292" i="14"/>
  <c r="K292" i="14"/>
  <c r="N292" i="14"/>
  <c r="N309" i="14"/>
  <c r="K309" i="14"/>
  <c r="M309" i="14"/>
  <c r="L309" i="14"/>
  <c r="K237" i="14"/>
  <c r="N237" i="14"/>
  <c r="M237" i="14"/>
  <c r="L237" i="14"/>
  <c r="K327" i="14"/>
  <c r="M327" i="14"/>
  <c r="N327" i="14"/>
  <c r="L327" i="14"/>
  <c r="E14" i="21" l="1"/>
  <c r="H14" i="21"/>
  <c r="C14" i="21"/>
  <c r="E17" i="21"/>
</calcChain>
</file>

<file path=xl/comments1.xml><?xml version="1.0" encoding="utf-8"?>
<comments xmlns="http://schemas.openxmlformats.org/spreadsheetml/2006/main">
  <authors>
    <author>Hedman Mattias</author>
  </authors>
  <commentList>
    <comment ref="AI9" authorId="0">
      <text>
        <r>
          <rPr>
            <sz val="11"/>
            <rFont val="Calibri"/>
            <family val="2"/>
          </rPr>
          <t>Angivet: ET. Ändrat till 0,5 GWh i kvalitetsgranskningen, då elpannor värmeproduktion var angiven som 0,5 GWh. /ÅL 160511</t>
        </r>
      </text>
    </comment>
    <comment ref="G14" authorId="0">
      <text>
        <r>
          <rPr>
            <sz val="11"/>
            <rFont val="Calibri"/>
            <family val="2"/>
          </rPr>
          <t>2015 var något kallare än 2014 och hade vissa köldtoppar som gjorde det nödvändigt att stödelda oftare. Totalmängden är dock fortfarande förhållandevis liten.</t>
        </r>
      </text>
    </comment>
    <comment ref="AD67" authorId="0">
      <text>
        <r>
          <rPr>
            <sz val="11"/>
            <rFont val="Calibri"/>
            <family val="2"/>
          </rPr>
          <t>Angivet: DS. Ändrat till 5,6 i kvalitetsgranskningen, vilket är det som är inlagt i excelfilen med E.Ons miljövärden. /ÅL 160518</t>
        </r>
      </text>
    </comment>
    <comment ref="R70" authorId="0">
      <text>
        <r>
          <rPr>
            <sz val="11"/>
            <rFont val="Calibri"/>
            <family val="2"/>
          </rPr>
          <t>Uppdelat på grot, bark, stamvedsflis och spån.</t>
        </r>
      </text>
    </comment>
    <comment ref="AI79" authorId="0">
      <text>
        <r>
          <rPr>
            <sz val="11"/>
            <rFont val="Calibri"/>
            <family val="2"/>
          </rPr>
          <t>Angivet: ET. Ändrat till 8 GWh, då det var det som var angivet på elpannor värmeproduktion. /ÅL 160512</t>
        </r>
      </text>
    </comment>
    <comment ref="D83" authorId="0">
      <text>
        <r>
          <rPr>
            <sz val="11"/>
            <rFont val="Calibri"/>
            <family val="2"/>
          </rPr>
          <t>Endast Dotorp (Hetvatten) Hela Marjarp räknas som Kraftvärmeverk</t>
        </r>
      </text>
    </comment>
    <comment ref="D99" authorId="0">
      <text>
        <r>
          <rPr>
            <sz val="11"/>
            <rFont val="Calibri"/>
            <family val="2"/>
          </rPr>
          <t>Värdena i egen hetvattenproduktion innehåller för 2015 också produktionen från Söderenergi, samt Öppen Fjärrvärme. Värdena ändrade efter uppgifter från Göran Erselius, /ÅL 160531</t>
        </r>
      </text>
    </comment>
    <comment ref="D134" authorId="0">
      <text>
        <r>
          <rPr>
            <sz val="11"/>
            <rFont val="Calibri"/>
            <family val="2"/>
          </rPr>
          <t>P1P2: 167,8 varav 32,4 RGK P4: 80,4 varav 18,2 RGK P1P2P3: 9,1 Bg: 0,2 Stena: 0,2</t>
        </r>
      </text>
    </comment>
    <comment ref="G134" authorId="0">
      <text>
        <r>
          <rPr>
            <sz val="11"/>
            <rFont val="Calibri"/>
            <family val="2"/>
          </rPr>
          <t>Khd P1/P2: 117,8 m3 Oc P1/P2/P3: 3,1 m3. Bg: 16,9 m3 Stena: 14,4 m3 Faktor 10,2.</t>
        </r>
      </text>
    </comment>
    <comment ref="AB134" authorId="0">
      <text>
        <r>
          <rPr>
            <sz val="11"/>
            <rFont val="Calibri"/>
            <family val="2"/>
          </rPr>
          <t>64,566 ton avfall. Faktor 2,83.</t>
        </r>
      </text>
    </comment>
    <comment ref="AD134" authorId="0">
      <text>
        <r>
          <rPr>
            <sz val="11"/>
            <rFont val="Calibri"/>
            <family val="2"/>
          </rPr>
          <t>Khd P1/P2: 32,4 GWh. Oc P4: 18,2 GWh.</t>
        </r>
      </text>
    </comment>
    <comment ref="D155" authorId="0">
      <text>
        <r>
          <rPr>
            <sz val="11"/>
            <rFont val="Calibri"/>
            <family val="2"/>
          </rPr>
          <t>Varmt år</t>
        </r>
      </text>
    </comment>
    <comment ref="G155" authorId="0">
      <text>
        <r>
          <rPr>
            <sz val="11"/>
            <rFont val="Calibri"/>
            <family val="2"/>
          </rPr>
          <t>Varmt år minskar behovet av spetslast. Få starter på kraftvärmeverket</t>
        </r>
      </text>
    </comment>
    <comment ref="I155" authorId="0">
      <text>
        <r>
          <rPr>
            <sz val="11"/>
            <rFont val="Calibri"/>
            <family val="2"/>
          </rPr>
          <t>varmt år. 2014 även ett längre stopp på Moskogen, vilket ökade vår oljeförbrukning på reservanläggningar</t>
        </r>
      </text>
    </comment>
    <comment ref="T155" authorId="0">
      <text>
        <r>
          <rPr>
            <sz val="11"/>
            <rFont val="Calibri"/>
            <family val="2"/>
          </rPr>
          <t>Ingen pellets på fjärrvärmenätet 2015</t>
        </r>
      </text>
    </comment>
    <comment ref="V155" authorId="0">
      <text>
        <r>
          <rPr>
            <sz val="11"/>
            <rFont val="Calibri"/>
            <family val="2"/>
          </rPr>
          <t>Varmare år än föregående</t>
        </r>
      </text>
    </comment>
    <comment ref="D170" authorId="0">
      <text>
        <r>
          <rPr>
            <sz val="11"/>
            <rFont val="Calibri"/>
            <family val="2"/>
          </rPr>
          <t xml:space="preserve">uppskattning utifrån 13% värmeförlust </t>
        </r>
      </text>
    </comment>
    <comment ref="AI191" authorId="0">
      <text>
        <r>
          <rPr>
            <sz val="11"/>
            <rFont val="Calibri"/>
            <family val="2"/>
          </rPr>
          <t>Angivet på elpannor elförbrukning: ET. Ändrat till 10.1 GWh, då det är det som är angivet på elpannor värmeproduktion. /ÅL 160517</t>
        </r>
      </text>
    </comment>
    <comment ref="D198" authorId="0">
      <text>
        <r>
          <rPr>
            <sz val="11"/>
            <rFont val="Calibri"/>
            <family val="2"/>
          </rPr>
          <t>Tagit bort produktionen från Avfallsgas från Stålindustrin då den flyttats till spillvärmefliken. Se kommentar om avfallsgas och spillvärme.</t>
        </r>
      </text>
    </comment>
    <comment ref="O202" authorId="0">
      <text>
        <r>
          <rPr>
            <sz val="11"/>
            <rFont val="Calibri"/>
            <family val="2"/>
          </rPr>
          <t>30,4-8,2=22,2 GWh, 8,2 GWh är mängd energi till VVX Nitarevägen varav 13 % har antagits i kulvertförluster.</t>
        </r>
      </text>
    </comment>
    <comment ref="D203" authorId="0">
      <text>
        <r>
          <rPr>
            <sz val="11"/>
            <rFont val="Calibri"/>
            <family val="2"/>
          </rPr>
          <t xml:space="preserve">Assberg- och Fritslanäten är ihoppbyggd (med VVX i mellan näten). Större delen av året drivs Fritsla-nätet från Assberg. För 2015 har Fritsla PC producerat 2069 MWh. Värmemängdsmätaren för växlarstationen  visar 7141 MWh för 2015. </t>
        </r>
      </text>
    </comment>
    <comment ref="O203" authorId="0">
      <text>
        <r>
          <rPr>
            <sz val="11"/>
            <rFont val="Calibri"/>
            <family val="2"/>
          </rPr>
          <t>8,2 GWh är mängd energi till VVX Nitarevägen varav 13 % har antagits i kulvertförluster.</t>
        </r>
      </text>
    </comment>
    <comment ref="AD252" authorId="0">
      <text>
        <r>
          <rPr>
            <sz val="11"/>
            <rFont val="Calibri"/>
            <family val="2"/>
          </rPr>
          <t>Endast hetvattendrift. Redovisar kombinerad drift under kraftvärme.</t>
        </r>
      </text>
    </comment>
    <comment ref="AI277" authorId="0">
      <text>
        <r>
          <rPr>
            <sz val="11"/>
            <rFont val="Calibri"/>
            <family val="2"/>
          </rPr>
          <t>Angivet på elpannor elförbrukning: ET. Ändrat till 4.574 GWh, då det är det som är angivet på elpannor värmeproduktion. /ÅL 160517</t>
        </r>
      </text>
    </comment>
    <comment ref="AI306" authorId="0">
      <text>
        <r>
          <rPr>
            <sz val="11"/>
            <rFont val="Calibri"/>
            <family val="2"/>
          </rPr>
          <t>Angivet på elpannor elförbrukning: ET. Ändrat till 0,363 GWh, då det är det som är angivet på elpannor värmeproduktion. /ÅL 160517</t>
        </r>
      </text>
    </comment>
    <comment ref="M308" authorId="0">
      <text>
        <r>
          <rPr>
            <sz val="11"/>
            <rFont val="Calibri"/>
            <family val="2"/>
          </rPr>
          <t>uppskattad fördelning</t>
        </r>
      </text>
    </comment>
    <comment ref="N308" authorId="0">
      <text>
        <r>
          <rPr>
            <sz val="11"/>
            <rFont val="Calibri"/>
            <family val="2"/>
          </rPr>
          <t>uppskattad fördelning</t>
        </r>
      </text>
    </comment>
    <comment ref="AI309" authorId="0">
      <text>
        <r>
          <rPr>
            <sz val="11"/>
            <rFont val="Calibri"/>
            <family val="2"/>
          </rPr>
          <t>Angivet på elpannor elförbrukning: ET. Ändrat till 0.34 GWh, då det är det som är angivet på elpannor värmeproduktion. /ÅL 160517</t>
        </r>
      </text>
    </comment>
    <comment ref="R336" authorId="0">
      <text>
        <r>
          <rPr>
            <sz val="11"/>
            <rFont val="Calibri"/>
            <family val="2"/>
          </rPr>
          <t>stubbflis 2015</t>
        </r>
      </text>
    </comment>
    <comment ref="AI340" authorId="0">
      <text>
        <r>
          <rPr>
            <sz val="11"/>
            <rFont val="Calibri"/>
            <family val="2"/>
          </rPr>
          <t>Angivet på elpannor elförbrukning: ET. Ändrat till 0.491 GWh, då det är det som är angivet på elpannor värmeproduktion. /ÅL 160517</t>
        </r>
      </text>
    </comment>
    <comment ref="U347" authorId="0">
      <text>
        <r>
          <rPr>
            <sz val="11"/>
            <rFont val="Calibri"/>
            <family val="2"/>
          </rPr>
          <t>Briketter och pellets, saknar fördelningen 2015</t>
        </r>
      </text>
    </comment>
    <comment ref="X347" authorId="0">
      <text>
        <r>
          <rPr>
            <sz val="11"/>
            <rFont val="Calibri"/>
            <family val="2"/>
          </rPr>
          <t>Byte bränsle i Bollmora, fr Tallbeck till bioolja. Har även kört Bollmora mindre 2015 jfr med 2014.</t>
        </r>
      </text>
    </comment>
    <comment ref="Z348" authorId="0">
      <text>
        <r>
          <rPr>
            <sz val="11"/>
            <rFont val="Calibri"/>
            <family val="2"/>
          </rPr>
          <t>Biodiesel RME Mölnvik</t>
        </r>
      </text>
    </comment>
    <comment ref="Y399" authorId="0">
      <text>
        <r>
          <rPr>
            <sz val="11"/>
            <rFont val="Calibri"/>
            <family val="2"/>
          </rPr>
          <t>Kört en mindre mängd RME (Rapsmetyleter) på en av våra Eo1 pannor  för test.</t>
        </r>
      </text>
    </comment>
    <comment ref="G401" authorId="0">
      <text>
        <r>
          <rPr>
            <sz val="11"/>
            <rFont val="Calibri"/>
            <family val="2"/>
          </rPr>
          <t>Anläggningen såld  2015-05-31</t>
        </r>
      </text>
    </comment>
  </commentList>
</comments>
</file>

<file path=xl/comments10.xml><?xml version="1.0" encoding="utf-8"?>
<comments xmlns="http://schemas.openxmlformats.org/spreadsheetml/2006/main">
  <authors>
    <author>Åsa Lindqvist</author>
  </authors>
  <commentList>
    <comment ref="B3" authorId="0">
      <text>
        <r>
          <rPr>
            <b/>
            <sz val="9"/>
            <color indexed="81"/>
            <rFont val="Tahoma"/>
            <family val="2"/>
          </rPr>
          <t>Åsa Lindqvist:</t>
        </r>
        <r>
          <rPr>
            <sz val="9"/>
            <color indexed="81"/>
            <rFont val="Tahoma"/>
            <family val="2"/>
          </rPr>
          <t xml:space="preserve">
Nätlista från "Egen hetvattenproduktion", med tomma nät borttaget</t>
        </r>
      </text>
    </comment>
  </commentList>
</comments>
</file>

<file path=xl/comments11.xml><?xml version="1.0" encoding="utf-8"?>
<comments xmlns="http://schemas.openxmlformats.org/spreadsheetml/2006/main">
  <authors>
    <author>Författare</author>
  </authors>
  <commentList>
    <comment ref="K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authors>
    <author>Hedman Mattias</author>
    <author>Åsa Lindqvist</author>
  </authors>
  <commentList>
    <comment ref="E57" authorId="0">
      <text>
        <r>
          <rPr>
            <sz val="11"/>
            <rFont val="Calibri"/>
            <family val="2"/>
          </rPr>
          <t xml:space="preserve">8% Avfall 14% Skogsbränsle 33%VP 3% Bioolja/träpulver 35% Träpulver 8% tallbeck </t>
        </r>
      </text>
    </comment>
    <comment ref="F90" authorId="1">
      <text>
        <r>
          <rPr>
            <b/>
            <sz val="9"/>
            <color indexed="81"/>
            <rFont val="Tahoma"/>
            <family val="2"/>
          </rPr>
          <t>Åsa Lindqvist:</t>
        </r>
        <r>
          <rPr>
            <sz val="9"/>
            <color indexed="81"/>
            <rFont val="Tahoma"/>
            <family val="2"/>
          </rPr>
          <t xml:space="preserve">
Inrapp:31.3 GWh. Ändrat till 0 efter kontakt med företaget, flyttade istället till köpt prod.spec /ÅL 160530</t>
        </r>
      </text>
    </comment>
    <comment ref="F170" authorId="0">
      <text>
        <r>
          <rPr>
            <sz val="11"/>
            <rFont val="Calibri"/>
            <family val="2"/>
          </rPr>
          <t>Se månadsrapport 20XX under uppföljning budget</t>
        </r>
      </text>
    </comment>
    <comment ref="E198" authorId="0">
      <text>
        <r>
          <rPr>
            <sz val="11"/>
            <rFont val="Calibri"/>
            <family val="2"/>
          </rPr>
          <t xml:space="preserve">Allokerat från Kraftvärmeverket bränslet är avfallsgas från stålindustrin: Inrapp 617 GWh avfallsgas. Satte in det under spillvärme för att få rätt em.faktorer.  Obs måste ändras till avfallsgas från stålindustrin i bränsleanalysen.Se även kommentar </t>
        </r>
      </text>
    </comment>
    <comment ref="E305" authorId="0">
      <text>
        <r>
          <rPr>
            <sz val="11"/>
            <rFont val="Calibri"/>
            <family val="2"/>
          </rPr>
          <t>Angivet: Spillvärme. Ändrat  till Sekundära trädbränslen 2016-05-18 efter kontakt med företag /ÅL</t>
        </r>
      </text>
    </comment>
    <comment ref="G360" authorId="0">
      <text>
        <r>
          <rPr>
            <sz val="11"/>
            <rFont val="Calibri"/>
            <family val="2"/>
          </rPr>
          <t>Angivet: EO1. Ändrat till ET efter kontakt med företaget, då ingen mängd var angiven. /ÅL 160518</t>
        </r>
      </text>
    </comment>
    <comment ref="K399" authorId="0">
      <text>
        <r>
          <rPr>
            <sz val="11"/>
            <rFont val="Calibri"/>
            <family val="2"/>
          </rPr>
          <t xml:space="preserve">Halm är bränslet som används.   I rapporten skall "Sekundära Biobrämslen " användas för att inte få någon fossil påverkan.  </t>
        </r>
      </text>
    </comment>
  </commentList>
</comments>
</file>

<file path=xl/comments3.xml><?xml version="1.0" encoding="utf-8"?>
<comments xmlns="http://schemas.openxmlformats.org/spreadsheetml/2006/main">
  <authors>
    <author>Hedman Mattias</author>
  </authors>
  <commentList>
    <comment ref="D59" authorId="0">
      <text>
        <r>
          <rPr>
            <sz val="11"/>
            <rFont val="Calibri"/>
            <family val="2"/>
          </rPr>
          <t>Summering av HVK, ÖVT och Sysav (tre kraftvärmeverk varav HVK är vårt eget och ÖVT och Sysav är externa som vi köper värme av)</t>
        </r>
      </text>
    </comment>
    <comment ref="E59" authorId="0">
      <text>
        <r>
          <rPr>
            <sz val="11"/>
            <rFont val="Calibri"/>
            <family val="2"/>
          </rPr>
          <t>Summering av HVK, ÖVT och Sysav (tre kraftvärmeverk varav HVK är vårt eget och ÖVT och Sysav är externa som vi köper värme av)</t>
        </r>
      </text>
    </comment>
    <comment ref="N59" authorId="0">
      <text>
        <r>
          <rPr>
            <sz val="11"/>
            <rFont val="Calibri"/>
            <family val="2"/>
          </rPr>
          <t>Summering av HVK och ÖVT.</t>
        </r>
      </text>
    </comment>
    <comment ref="D83" authorId="0">
      <text>
        <r>
          <rPr>
            <sz val="11"/>
            <rFont val="Calibri"/>
            <family val="2"/>
          </rPr>
          <t>Gäller hela Marjarp OBS Ta bort RGK o ELprod.</t>
        </r>
      </text>
    </comment>
    <comment ref="P83" authorId="0">
      <text>
        <r>
          <rPr>
            <sz val="11"/>
            <rFont val="Calibri"/>
            <family val="2"/>
          </rPr>
          <t>Inköpt flis ej stamved</t>
        </r>
      </text>
    </comment>
    <comment ref="R83" authorId="0">
      <text>
        <r>
          <rPr>
            <sz val="11"/>
            <rFont val="Calibri"/>
            <family val="2"/>
          </rPr>
          <t>Enligt CO2 beräkning</t>
        </r>
      </text>
    </comment>
    <comment ref="T83" authorId="0">
      <text>
        <r>
          <rPr>
            <sz val="11"/>
            <rFont val="Calibri"/>
            <family val="2"/>
          </rPr>
          <t>Enligt CO2 beräkning</t>
        </r>
      </text>
    </comment>
    <comment ref="U83" authorId="0">
      <text>
        <r>
          <rPr>
            <sz val="11"/>
            <rFont val="Calibri"/>
            <family val="2"/>
          </rPr>
          <t>Träavfall</t>
        </r>
      </text>
    </comment>
    <comment ref="X83" authorId="0">
      <text>
        <r>
          <rPr>
            <sz val="11"/>
            <rFont val="Calibri"/>
            <family val="2"/>
          </rPr>
          <t>Enligt CO2 beräkning</t>
        </r>
      </text>
    </comment>
    <comment ref="AB83" authorId="0">
      <text>
        <r>
          <rPr>
            <sz val="11"/>
            <rFont val="Calibri"/>
            <family val="2"/>
          </rPr>
          <t>Förbrukad Bioolja</t>
        </r>
      </text>
    </comment>
    <comment ref="U90" authorId="0">
      <text>
        <r>
          <rPr>
            <sz val="11"/>
            <rFont val="Calibri"/>
            <family val="2"/>
          </rPr>
          <t>Trädelsflis</t>
        </r>
      </text>
    </comment>
    <comment ref="R119" authorId="0">
      <text>
        <r>
          <rPr>
            <sz val="11"/>
            <rFont val="Calibri"/>
            <family val="2"/>
          </rPr>
          <t>Ändrad bränslemix, mer spån</t>
        </r>
      </text>
    </comment>
    <comment ref="S119" authorId="0">
      <text>
        <r>
          <rPr>
            <sz val="11"/>
            <rFont val="Calibri"/>
            <family val="2"/>
          </rPr>
          <t>Ändrad bränslemix, mer spån</t>
        </r>
      </text>
    </comment>
    <comment ref="D134" authorId="0">
      <text>
        <r>
          <rPr>
            <sz val="11"/>
            <rFont val="Calibri"/>
            <family val="2"/>
          </rPr>
          <t>P3: 280,2 GWh varav 48,8 RGK P5: 71,7 GWh varav 12,1 RGK</t>
        </r>
      </text>
    </comment>
    <comment ref="E134" authorId="0">
      <text>
        <r>
          <rPr>
            <sz val="11"/>
            <rFont val="Calibri"/>
            <family val="2"/>
          </rPr>
          <t>P3: 62,2 GWh P5: 8,3 GWh</t>
        </r>
      </text>
    </comment>
    <comment ref="K134" authorId="0">
      <text>
        <r>
          <rPr>
            <sz val="11"/>
            <rFont val="Calibri"/>
            <family val="2"/>
          </rPr>
          <t>76,6 m3 a värmevärde om 10,2.</t>
        </r>
      </text>
    </comment>
    <comment ref="AE134" authorId="0">
      <text>
        <r>
          <rPr>
            <sz val="11"/>
            <rFont val="Calibri"/>
            <family val="2"/>
          </rPr>
          <t>119,908 ton a värmevärde om 2,83.</t>
        </r>
      </text>
    </comment>
    <comment ref="AG134" authorId="0">
      <text>
        <r>
          <rPr>
            <sz val="11"/>
            <rFont val="Calibri"/>
            <family val="2"/>
          </rPr>
          <t>P3: 48,8 GWh P5: 12,1 GWh</t>
        </r>
      </text>
    </comment>
    <comment ref="S155" authorId="0">
      <text>
        <r>
          <rPr>
            <sz val="11"/>
            <rFont val="Calibri"/>
            <family val="2"/>
          </rPr>
          <t>2014 innehöll ett längre stopp i oktober november, därav lägre nivå</t>
        </r>
      </text>
    </comment>
    <comment ref="AG252" authorId="0">
      <text>
        <r>
          <rPr>
            <sz val="11"/>
            <rFont val="Calibri"/>
            <family val="2"/>
          </rPr>
          <t>Kombinerad drift</t>
        </r>
      </text>
    </comment>
    <comment ref="AC262" authorId="0">
      <text>
        <r>
          <rPr>
            <sz val="11"/>
            <rFont val="Calibri"/>
            <family val="2"/>
          </rPr>
          <t>Torvpellets</t>
        </r>
      </text>
    </comment>
    <comment ref="AG267" authorId="0">
      <text>
        <r>
          <rPr>
            <sz val="11"/>
            <rFont val="Calibri"/>
            <family val="2"/>
          </rPr>
          <t>rökgaskondensering fr.o.m. 2015-12 men om man lägger in en volym här så summeras den med tillförd bränslemängd (?)</t>
        </r>
      </text>
    </comment>
    <comment ref="P308" authorId="0">
      <text>
        <r>
          <rPr>
            <sz val="11"/>
            <rFont val="Calibri"/>
            <family val="2"/>
          </rPr>
          <t>2015 uppskattad fördelning</t>
        </r>
      </text>
    </comment>
    <comment ref="Q308" authorId="0">
      <text>
        <r>
          <rPr>
            <sz val="11"/>
            <rFont val="Calibri"/>
            <family val="2"/>
          </rPr>
          <t>2015 uppskattad fördelning</t>
        </r>
      </text>
    </comment>
    <comment ref="R308" authorId="0">
      <text>
        <r>
          <rPr>
            <sz val="11"/>
            <rFont val="Calibri"/>
            <family val="2"/>
          </rPr>
          <t>2015 uppskattad fördelning</t>
        </r>
      </text>
    </comment>
    <comment ref="G313" authorId="0">
      <text>
        <r>
          <rPr>
            <sz val="11"/>
            <rFont val="Calibri"/>
            <family val="2"/>
          </rPr>
          <t>varför får jag inte välja bland alla bränslen. Skulle vilja välja kol.  Joachim</t>
        </r>
      </text>
    </comment>
    <comment ref="U336" authorId="0">
      <text>
        <r>
          <rPr>
            <sz val="11"/>
            <rFont val="Calibri"/>
            <family val="2"/>
          </rPr>
          <t>stubbflis</t>
        </r>
      </text>
    </comment>
    <comment ref="T355" authorId="0">
      <text>
        <r>
          <rPr>
            <sz val="11"/>
            <rFont val="Calibri"/>
            <family val="2"/>
          </rPr>
          <t xml:space="preserve">Angivet: DS. Ändrat till ET i kvalitetsgranskningen, så att miljövärdena kan beräknas. /ÅL 160518 </t>
        </r>
      </text>
    </comment>
  </commentList>
</comments>
</file>

<file path=xl/comments4.xml><?xml version="1.0" encoding="utf-8"?>
<comments xmlns="http://schemas.openxmlformats.org/spreadsheetml/2006/main">
  <authors>
    <author>Författare</author>
  </authors>
  <commentList>
    <comment ref="AE1" authorId="0">
      <text>
        <r>
          <rPr>
            <b/>
            <sz val="9"/>
            <color indexed="81"/>
            <rFont val="Tahoma"/>
            <family val="2"/>
          </rPr>
          <t>Författare:</t>
        </r>
        <r>
          <rPr>
            <sz val="9"/>
            <color indexed="81"/>
            <rFont val="Tahoma"/>
            <family val="2"/>
          </rPr>
          <t xml:space="preserve">
Inkl hjälpel</t>
        </r>
      </text>
    </comment>
  </commentList>
</comments>
</file>

<file path=xl/comments5.xml><?xml version="1.0" encoding="utf-8"?>
<comments xmlns="http://schemas.openxmlformats.org/spreadsheetml/2006/main">
  <authors>
    <author>Hedman Mattias</author>
  </authors>
  <commentList>
    <comment ref="E198" authorId="0">
      <text>
        <r>
          <rPr>
            <sz val="11"/>
            <rFont val="Calibri"/>
            <family val="2"/>
          </rPr>
          <t>Avfallsgas från Stålindustrin</t>
        </r>
      </text>
    </comment>
    <comment ref="F379" authorId="0">
      <text>
        <r>
          <rPr>
            <sz val="11"/>
            <rFont val="Calibri"/>
            <family val="2"/>
          </rPr>
          <t>Angivet: 24995 GWh. Ändrat till 24.995 GWh. /ÅL 160512</t>
        </r>
      </text>
    </comment>
  </commentList>
</comments>
</file>

<file path=xl/comments6.xml><?xml version="1.0" encoding="utf-8"?>
<comments xmlns="http://schemas.openxmlformats.org/spreadsheetml/2006/main">
  <authors>
    <author>Åsa Lindqvist</author>
    <author>Hedman Mattias</author>
  </authors>
  <commentList>
    <comment ref="Z1" authorId="0">
      <text>
        <r>
          <rPr>
            <b/>
            <sz val="9"/>
            <color indexed="81"/>
            <rFont val="Tahoma"/>
            <family val="2"/>
          </rPr>
          <t>Åsa Lindqvist:</t>
        </r>
        <r>
          <rPr>
            <sz val="9"/>
            <color indexed="81"/>
            <rFont val="Tahoma"/>
            <family val="2"/>
          </rPr>
          <t xml:space="preserve">
14% förnybart i nordisk residual</t>
        </r>
      </text>
    </comment>
    <comment ref="AA1" authorId="0">
      <text>
        <r>
          <rPr>
            <b/>
            <sz val="9"/>
            <color indexed="81"/>
            <rFont val="Tahoma"/>
            <family val="2"/>
          </rPr>
          <t>Åsa Lindqvist:</t>
        </r>
        <r>
          <rPr>
            <sz val="9"/>
            <color indexed="81"/>
            <rFont val="Tahoma"/>
            <family val="2"/>
          </rPr>
          <t xml:space="preserve">
44% kärnkraft i nordisk residual
</t>
        </r>
      </text>
    </comment>
    <comment ref="G57" authorId="1">
      <text>
        <r>
          <rPr>
            <sz val="11"/>
            <rFont val="Calibri"/>
            <family val="2"/>
          </rPr>
          <t>Angivet: schablonvärde. Ändrade till 0,15, då det är det som står i E.Ons excelfil /ÅL 160518</t>
        </r>
      </text>
    </comment>
    <comment ref="J57" authorId="1">
      <text>
        <r>
          <rPr>
            <sz val="11"/>
            <rFont val="Calibri"/>
            <family val="2"/>
          </rPr>
          <t>8% Avfall 14% Skogsbränsle 33%VP 3% Bioolja/träpulver 35% Träpulver 8% tallbeck</t>
        </r>
      </text>
    </comment>
    <comment ref="K57" authorId="1">
      <text>
        <r>
          <rPr>
            <sz val="11"/>
            <rFont val="Calibri"/>
            <family val="2"/>
          </rPr>
          <t>Angivet: ET. Ändrat till värden som är beräknade med filen "enkel miljövärdesberäkning" för den bränslemix som är angiven i kommentaren på fråga P1089 /ÅL 160518</t>
        </r>
      </text>
    </comment>
    <comment ref="L57" authorId="1">
      <text>
        <r>
          <rPr>
            <sz val="11"/>
            <rFont val="Calibri"/>
            <family val="2"/>
          </rPr>
          <t>Angivet: ET. Ändrat till värden som är beräknade med filen "enkel miljövärdesberäkning" för den bränslemix som är angiven i kommentaren på fråga P1089 /ÅL 160518</t>
        </r>
      </text>
    </comment>
    <comment ref="M57" authorId="1">
      <text>
        <r>
          <rPr>
            <sz val="11"/>
            <rFont val="Calibri"/>
            <family val="2"/>
          </rPr>
          <t>Angivet: ET. Ändrat till värden som är beräknade med filen "enkel miljövärdesberäkning" för den bränslemix som är angiven i kommentaren på fråga P1089 /ÅL 160518</t>
        </r>
      </text>
    </comment>
    <comment ref="O57" authorId="1">
      <text>
        <r>
          <rPr>
            <sz val="11"/>
            <rFont val="Calibri"/>
            <family val="2"/>
          </rPr>
          <t>Angivet till 12 GWh, men inga miljövärden var angivna. Ändrat till 0, då det inte fanns angivet något sålt prod.spec i excelfilen. /ÅL 160518</t>
        </r>
      </text>
    </comment>
    <comment ref="S57" authorId="1">
      <text>
        <r>
          <rPr>
            <sz val="11"/>
            <rFont val="Calibri"/>
            <family val="2"/>
          </rPr>
          <t>Angivet: 1%. Ändrat till ET, då det inte fanns några andra uppgifter om den sålda prod.specifika mängden /ÅL 160518</t>
        </r>
      </text>
    </comment>
    <comment ref="D83" authorId="1">
      <text>
        <r>
          <rPr>
            <sz val="11"/>
            <rFont val="Calibri"/>
            <family val="2"/>
          </rPr>
          <t>Exkl. Hjälpel kraftvärme.</t>
        </r>
      </text>
    </comment>
    <comment ref="G83" authorId="1">
      <text>
        <r>
          <rPr>
            <sz val="11"/>
            <rFont val="Calibri"/>
            <family val="2"/>
          </rPr>
          <t xml:space="preserve">2015 bestod Bra miljöval-elen från Din El/Gbg Energi av 100% vattenkraft vilket ger primärenergifaktor 1,1. Uppgift hämtad från Charlotta Abrahamsson (0734-205909) och Håkan Andersson (0705-839696) Gbg Energi. </t>
        </r>
      </text>
    </comment>
    <comment ref="H83" authorId="1">
      <text>
        <r>
          <rPr>
            <sz val="11"/>
            <rFont val="Calibri"/>
            <family val="2"/>
          </rPr>
          <t xml:space="preserve">2015 bestod Bra miljöval-elen från Din El/Gbg Energi av 100% vattenkraft vilket ger CO2-ekv. energiomvandl. 5,0 g/kWh. Uppgift hämtad från Charlotta Abrahamsson (0734-205909) och Håkan Andersson (0705-839696) Gbg Energi. </t>
        </r>
      </text>
    </comment>
    <comment ref="G84" authorId="1">
      <text>
        <r>
          <rPr>
            <sz val="11"/>
            <rFont val="Calibri"/>
            <family val="2"/>
          </rPr>
          <t xml:space="preserve">2015 bestod Bra miljöval-elen från Din El/Gbg Energi av 100% vattenkraft vilket ger primärenergifaktor 1,1. Uppgift hämtad från Charlotta Abrahamsson (0734-205909) och Håkan Andersson (0705-839696) Gbg Energi. </t>
        </r>
      </text>
    </comment>
    <comment ref="H84" authorId="1">
      <text>
        <r>
          <rPr>
            <sz val="11"/>
            <rFont val="Calibri"/>
            <family val="2"/>
          </rPr>
          <t xml:space="preserve">2015 bestod Bra miljöval-elen från Din El/Gbg Energi av 100% vattenkraft vilket ger CO2-ekv. energiomvandl. 5,0 g/kWh. Uppgift hämtad från Charlotta Abrahamsson (0734-205909) och Håkan Andersson (0705-839696) Gbg Energi. </t>
        </r>
      </text>
    </comment>
    <comment ref="G85" authorId="1">
      <text>
        <r>
          <rPr>
            <sz val="11"/>
            <rFont val="Calibri"/>
            <family val="2"/>
          </rPr>
          <t xml:space="preserve">2015 bestod Bra miljöval-elen från Din El/Gbg Energi av 100% vattenkraft vilket ger primärenergifaktor 1,1. Uppgift hämtad från Charlotta Abrahamsson (0734-205909) och Håkan Andersson (0705-839696) Gbg Energi. </t>
        </r>
      </text>
    </comment>
    <comment ref="H85" authorId="1">
      <text>
        <r>
          <rPr>
            <sz val="11"/>
            <rFont val="Calibri"/>
            <family val="2"/>
          </rPr>
          <t xml:space="preserve">2015 bestod Bra miljöval-elen från Din El/Gbg Energi av 100% vattenkraft vilket ger CO2-ekv. energiomvandl. 5,0 g/kWh. Uppgift hämtad från Charlotta Abrahamsson (0734-205909) och Håkan Andersson (0705-839696) Gbg Energi. </t>
        </r>
      </text>
    </comment>
    <comment ref="D90" authorId="1">
      <text>
        <r>
          <rPr>
            <sz val="11"/>
            <rFont val="Calibri"/>
            <family val="2"/>
          </rPr>
          <t>Råkraft till HVC Syran + HVC Reserv</t>
        </r>
      </text>
    </comment>
    <comment ref="E90" authorId="1">
      <text>
        <r>
          <rPr>
            <sz val="11"/>
            <rFont val="Calibri"/>
            <family val="2"/>
          </rPr>
          <t>Hjälpkraft KVV1 + KVV2</t>
        </r>
      </text>
    </comment>
    <comment ref="J90" authorId="0">
      <text>
        <r>
          <rPr>
            <b/>
            <sz val="9"/>
            <color indexed="81"/>
            <rFont val="Tahoma"/>
            <family val="2"/>
          </rPr>
          <t>Åsa Lindqvist:</t>
        </r>
        <r>
          <rPr>
            <sz val="9"/>
            <color indexed="81"/>
            <rFont val="Tahoma"/>
            <family val="2"/>
          </rPr>
          <t xml:space="preserve">
Angivet: ET. Ändrat till 31.3 GWh eftersom mängden från "köpt hetvatten" flyttades hit efter kontakt med kund. Även miljövärdena ändrade, till det som Borlänge anger att de säljer prod.spec/ÅL 160530</t>
        </r>
      </text>
    </comment>
    <comment ref="D99" authorId="1">
      <text>
        <r>
          <rPr>
            <sz val="11"/>
            <rFont val="Calibri"/>
            <family val="2"/>
          </rPr>
          <t>Både för Fortum och Söderenergi för 2015. Ändrat enligt uppgift från Göran Erselius. /ÅL 160531</t>
        </r>
      </text>
    </comment>
    <comment ref="J99" authorId="1">
      <text>
        <r>
          <rPr>
            <sz val="11"/>
            <rFont val="Calibri"/>
            <family val="2"/>
          </rPr>
          <t xml:space="preserve">För 2015 ändrat till att inte innehålla Söderenergi eller öppen fjärrvärme. Ändrat enligt uppgift från Göran Erselius./ÅL 160531  2015: Söderenergi 759,677, E.ON Järfälla 16,996, Norrenergi 1,336, Södertörns 0,005, Öppen fjärrvärme 54,060 </t>
        </r>
      </text>
    </comment>
    <comment ref="D116" authorId="1">
      <text>
        <r>
          <rPr>
            <sz val="11"/>
            <rFont val="Calibri"/>
            <family val="2"/>
          </rPr>
          <t>Angivet: DS. Ändrade till ET i kvalitetsgranskningen, vilket ger ett schablonvärde,  så att miljövärdena kan beräknas /ÅL 160518</t>
        </r>
      </text>
    </comment>
    <comment ref="D134" authorId="1">
      <text>
        <r>
          <rPr>
            <sz val="11"/>
            <rFont val="Calibri"/>
            <family val="2"/>
          </rPr>
          <t>P1/P2: 5,433 GWh Oc exkl P5: 3,588 GWh Ög: 1,077 GWh Bg: 0,057 GWh Vapnö: 0,0 GWh Stena: 0 (ingen mätning)</t>
        </r>
      </text>
    </comment>
    <comment ref="E134" authorId="1">
      <text>
        <r>
          <rPr>
            <sz val="11"/>
            <rFont val="Calibri"/>
            <family val="2"/>
          </rPr>
          <t>P3: 16,5 GWh P5: 2,1 GWh</t>
        </r>
      </text>
    </comment>
    <comment ref="F142" authorId="1">
      <text>
        <r>
          <rPr>
            <sz val="11"/>
            <rFont val="Calibri"/>
            <family val="2"/>
          </rPr>
          <t>Angivna värden för emissionsfaktorer för elen var 2.36, 483.4 och 0.55. Detta är de schablonvärden som användes i beräkningarna av miljövärden för år 2014. Ändrade till årets schablonvärden. /ÅL 160517</t>
        </r>
      </text>
    </comment>
    <comment ref="F143" authorId="1">
      <text>
        <r>
          <rPr>
            <sz val="11"/>
            <rFont val="Calibri"/>
            <family val="2"/>
          </rPr>
          <t>Angivna värden för emissionsfaktorer för elen var 2.36, 483.4 och 0.55. Detta är de schablonvärden som användes i beräkningarna av miljövärden för år 2014. Ändrade till årets schablonvärden. /ÅL 160517</t>
        </r>
      </text>
    </comment>
    <comment ref="H160" authorId="1">
      <text>
        <r>
          <rPr>
            <sz val="11"/>
            <rFont val="Calibri"/>
            <family val="2"/>
          </rPr>
          <t>Beräknat medelvärde av den totala elförbrukningens klimatpåverkan (g/kWh hjälpkraft + elpannor).</t>
        </r>
      </text>
    </comment>
    <comment ref="O162" authorId="1">
      <text>
        <r>
          <rPr>
            <sz val="11"/>
            <rFont val="Calibri"/>
            <family val="2"/>
          </rPr>
          <t>24,988 GWh motsvarar den fjärrvärmeleverans som vi har allokerat till Ursprungsmärkt fjärrvärme år 2015. Bränslet vi har allokerat är sekundära skogsbränslen kraftvärme. 8,65 GWh motsvarar fjärrvärmeleverans till Landskrona Energi/Öresundskraft. Milj</t>
        </r>
      </text>
    </comment>
    <comment ref="K164" authorId="1">
      <text>
        <r>
          <rPr>
            <sz val="11"/>
            <rFont val="Calibri"/>
            <family val="2"/>
          </rPr>
          <t>Angivet värde: ET. Ändrade till värdena för totalmixen för Kristinehamn(Värmevärden) i kvalitetsgranskningen. /ÅL 160518</t>
        </r>
      </text>
    </comment>
    <comment ref="L164" authorId="1">
      <text>
        <r>
          <rPr>
            <sz val="11"/>
            <rFont val="Calibri"/>
            <family val="2"/>
          </rPr>
          <t>Angivet värde: ET. Ändrade till värdena för totalmixen för Kristinehamn(Värmevärden) i kvalitetsgranskningen. /ÅL 160518</t>
        </r>
      </text>
    </comment>
    <comment ref="M164" authorId="1">
      <text>
        <r>
          <rPr>
            <sz val="11"/>
            <rFont val="Calibri"/>
            <family val="2"/>
          </rPr>
          <t>Angivet värde: ET. Ändrade till värdena för totalmixen för Kristinehamn(Värmevärden) i kvalitetsgranskningen. /ÅL 160518</t>
        </r>
      </text>
    </comment>
    <comment ref="N164" authorId="1">
      <text>
        <r>
          <rPr>
            <sz val="11"/>
            <rFont val="Calibri"/>
            <family val="2"/>
          </rPr>
          <t>Angivet värde: ET. Ändrade till värdena för totalmixen för Kristinehamn(Värmevärden) i kvalitetsgranskningen. /ÅL 160518</t>
        </r>
      </text>
    </comment>
    <comment ref="Q202" authorId="1">
      <text>
        <r>
          <rPr>
            <sz val="11"/>
            <rFont val="Calibri"/>
            <family val="2"/>
          </rPr>
          <t>Räknat med 264 g CO2/kWh för eldningsolja nr 1. 9 g CO2/kWh för bark, grot och flis. 23,4 g CO2/kWh för pellets.</t>
        </r>
      </text>
    </comment>
    <comment ref="F219" authorId="1">
      <text>
        <r>
          <rPr>
            <sz val="11"/>
            <rFont val="Calibri"/>
            <family val="2"/>
          </rPr>
          <t>100% förnybart från Skelleftekraft. Vattenkraft</t>
        </r>
      </text>
    </comment>
    <comment ref="H240" authorId="1">
      <text>
        <r>
          <rPr>
            <sz val="11"/>
            <rFont val="Calibri"/>
            <family val="2"/>
          </rPr>
          <t>Angivet värde: 483,4, vilket är förra årets schablonvärde. Ändrade till årets schablonvärde. /ÅL 160517</t>
        </r>
      </text>
    </comment>
    <comment ref="D251" authorId="1">
      <text>
        <r>
          <rPr>
            <sz val="11"/>
            <rFont val="Calibri"/>
            <family val="2"/>
          </rPr>
          <t>Hjälpkraft värmeverk rapport CS F541</t>
        </r>
      </text>
    </comment>
    <comment ref="I253" authorId="1">
      <text>
        <r>
          <rPr>
            <sz val="11"/>
            <rFont val="Calibri"/>
            <family val="2"/>
          </rPr>
          <t>Angivet: 0.55, vilket är förra årets schablonvärde. Ändrade till årets schablonvärde. /ÅL 160517</t>
        </r>
      </text>
    </comment>
    <comment ref="L279" authorId="1">
      <text>
        <r>
          <rPr>
            <sz val="11"/>
            <rFont val="Calibri"/>
            <family val="2"/>
          </rPr>
          <t>Angivet: 0. Ändrat till 82,4 efter kontakt med Sara Bergström /ÅL 160520  Tidigare kommentar: Utsläpp av växthusgaser för hela livscykeln enligt ISO 14021 och klimatkompensation Totalt utsläpp av växthusgaser 104,7 g CO2e/kWh Hela leveransen är klima</t>
        </r>
      </text>
    </comment>
    <comment ref="M279" authorId="1">
      <text>
        <r>
          <rPr>
            <sz val="11"/>
            <rFont val="Calibri"/>
            <family val="2"/>
          </rPr>
          <t>Angivet: 0. Ändrat till 6,2 efter kontakt med Sara Bergström /ÅL 160520   Tidigare kommentar:  Köpt värme från Fortum och del av leverans från Brista 2 KB är till 100 % klimatkompenserad. /gj</t>
        </r>
      </text>
    </comment>
    <comment ref="G298" authorId="1">
      <text>
        <r>
          <rPr>
            <sz val="11"/>
            <rFont val="Calibri"/>
            <family val="2"/>
          </rPr>
          <t>Angivet: 2,36 GWh, vilket är förra årets schablonvärde. Ändrade till årets schablonvärde. /ÅL 160517</t>
        </r>
      </text>
    </comment>
    <comment ref="H298" authorId="1">
      <text>
        <r>
          <rPr>
            <sz val="11"/>
            <rFont val="Calibri"/>
            <family val="2"/>
          </rPr>
          <t>Angivet: 483,4 GWh, vilket är förra årets schablonvärde. Ändrade till årets schablonvärde. /ÅL 160517</t>
        </r>
      </text>
    </comment>
    <comment ref="G313" authorId="1">
      <text>
        <r>
          <rPr>
            <sz val="11"/>
            <rFont val="Calibri"/>
            <family val="2"/>
          </rPr>
          <t>EL från biobränslen</t>
        </r>
      </text>
    </comment>
    <comment ref="X346" authorId="0">
      <text>
        <r>
          <rPr>
            <b/>
            <sz val="9"/>
            <color indexed="81"/>
            <rFont val="Tahoma"/>
            <family val="2"/>
          </rPr>
          <t>Åsa Lindqvist:</t>
        </r>
        <r>
          <rPr>
            <sz val="9"/>
            <color indexed="81"/>
            <rFont val="Tahoma"/>
            <family val="2"/>
          </rPr>
          <t xml:space="preserve">
Enligt mail från Anna Karlsson</t>
        </r>
      </text>
    </comment>
    <comment ref="X348" authorId="0">
      <text>
        <r>
          <rPr>
            <b/>
            <sz val="9"/>
            <color indexed="81"/>
            <rFont val="Tahoma"/>
            <family val="2"/>
          </rPr>
          <t>Åsa Lindqvist:</t>
        </r>
        <r>
          <rPr>
            <sz val="9"/>
            <color indexed="81"/>
            <rFont val="Tahoma"/>
            <family val="2"/>
          </rPr>
          <t xml:space="preserve">
Enligt mail från Anna Karlsson</t>
        </r>
      </text>
    </comment>
    <comment ref="X349" authorId="0">
      <text>
        <r>
          <rPr>
            <b/>
            <sz val="9"/>
            <color indexed="81"/>
            <rFont val="Tahoma"/>
            <family val="2"/>
          </rPr>
          <t>Åsa Lindqvist:</t>
        </r>
        <r>
          <rPr>
            <sz val="9"/>
            <color indexed="81"/>
            <rFont val="Tahoma"/>
            <family val="2"/>
          </rPr>
          <t xml:space="preserve">
Enligt mail från Anna Karlsson</t>
        </r>
      </text>
    </comment>
    <comment ref="X350" authorId="0">
      <text>
        <r>
          <rPr>
            <b/>
            <sz val="9"/>
            <color indexed="81"/>
            <rFont val="Tahoma"/>
            <family val="2"/>
          </rPr>
          <t>Åsa Lindqvist:</t>
        </r>
        <r>
          <rPr>
            <sz val="9"/>
            <color indexed="81"/>
            <rFont val="Tahoma"/>
            <family val="2"/>
          </rPr>
          <t xml:space="preserve">
Enligt mail från Anna Karlsson</t>
        </r>
      </text>
    </comment>
    <comment ref="X351" authorId="0">
      <text>
        <r>
          <rPr>
            <b/>
            <sz val="9"/>
            <color indexed="81"/>
            <rFont val="Tahoma"/>
            <family val="2"/>
          </rPr>
          <t>Åsa Lindqvist:</t>
        </r>
        <r>
          <rPr>
            <sz val="9"/>
            <color indexed="81"/>
            <rFont val="Tahoma"/>
            <family val="2"/>
          </rPr>
          <t xml:space="preserve">
Enligt mail från Anna Karlsson</t>
        </r>
      </text>
    </comment>
    <comment ref="X353" authorId="0">
      <text>
        <r>
          <rPr>
            <b/>
            <sz val="9"/>
            <color indexed="81"/>
            <rFont val="Tahoma"/>
            <family val="2"/>
          </rPr>
          <t>Åsa Lindqvist:</t>
        </r>
        <r>
          <rPr>
            <sz val="9"/>
            <color indexed="81"/>
            <rFont val="Tahoma"/>
            <family val="2"/>
          </rPr>
          <t xml:space="preserve">
Enligt mail från Anna Karlsson</t>
        </r>
      </text>
    </comment>
    <comment ref="X354" authorId="0">
      <text>
        <r>
          <rPr>
            <b/>
            <sz val="9"/>
            <color indexed="81"/>
            <rFont val="Tahoma"/>
            <family val="2"/>
          </rPr>
          <t>Åsa Lindqvist:</t>
        </r>
        <r>
          <rPr>
            <sz val="9"/>
            <color indexed="81"/>
            <rFont val="Tahoma"/>
            <family val="2"/>
          </rPr>
          <t xml:space="preserve">
Enligt mail från Anna Karlsson</t>
        </r>
      </text>
    </comment>
    <comment ref="D355" authorId="1">
      <text>
        <r>
          <rPr>
            <sz val="11"/>
            <rFont val="Calibri"/>
            <family val="2"/>
          </rPr>
          <t>All driftel exkl. KVV</t>
        </r>
      </text>
    </comment>
    <comment ref="E355" authorId="1">
      <text>
        <r>
          <rPr>
            <sz val="11"/>
            <rFont val="Calibri"/>
            <family val="2"/>
          </rPr>
          <t>KVV</t>
        </r>
      </text>
    </comment>
    <comment ref="X355" authorId="0">
      <text>
        <r>
          <rPr>
            <b/>
            <sz val="9"/>
            <color indexed="81"/>
            <rFont val="Tahoma"/>
            <family val="2"/>
          </rPr>
          <t>Åsa Lindqvist:</t>
        </r>
        <r>
          <rPr>
            <sz val="9"/>
            <color indexed="81"/>
            <rFont val="Tahoma"/>
            <family val="2"/>
          </rPr>
          <t xml:space="preserve">
Enligt mail från Anna Karlsson</t>
        </r>
      </text>
    </comment>
    <comment ref="X356" authorId="0">
      <text>
        <r>
          <rPr>
            <b/>
            <sz val="9"/>
            <color indexed="81"/>
            <rFont val="Tahoma"/>
            <family val="2"/>
          </rPr>
          <t>Åsa Lindqvist:</t>
        </r>
        <r>
          <rPr>
            <sz val="9"/>
            <color indexed="81"/>
            <rFont val="Tahoma"/>
            <family val="2"/>
          </rPr>
          <t xml:space="preserve">
Enligt mail från Anna Karlsson</t>
        </r>
      </text>
    </comment>
    <comment ref="F366" authorId="1">
      <text>
        <r>
          <rPr>
            <sz val="11"/>
            <rFont val="Calibri"/>
            <family val="2"/>
          </rPr>
          <t>Egen produktion i karftvärmeverket</t>
        </r>
      </text>
    </comment>
    <comment ref="F399" authorId="1">
      <text>
        <r>
          <rPr>
            <sz val="11"/>
            <rFont val="Calibri"/>
            <family val="2"/>
          </rPr>
          <t>Använd el från solcellsproduktion 22,524 MWh</t>
        </r>
      </text>
    </comment>
    <comment ref="F411" authorId="1">
      <text>
        <r>
          <rPr>
            <sz val="11"/>
            <rFont val="Calibri"/>
            <family val="2"/>
          </rPr>
          <t>Angivna värden för emissionsfaktorer för elen var 2.36, 483.4 och 0.55. Detta är de schablonvärden som användes i beräkningarna av miljövärden för år 2014. Ändrade till årets schablonvärden. /ÅL 160517</t>
        </r>
      </text>
    </comment>
    <comment ref="F412" authorId="1">
      <text>
        <r>
          <rPr>
            <sz val="11"/>
            <rFont val="Calibri"/>
            <family val="2"/>
          </rPr>
          <t>Angivna värden för emissionsfaktorer för elen var 2.36, 483.4 och 0.55. Detta är de schablonvärden som användes i beräkningarna av miljövärden för år 2014. Ändrade till årets schablonvärden. /ÅL 160517</t>
        </r>
      </text>
    </comment>
  </commentList>
</comments>
</file>

<file path=xl/comments7.xml><?xml version="1.0" encoding="utf-8"?>
<comments xmlns="http://schemas.openxmlformats.org/spreadsheetml/2006/main">
  <authors>
    <author>Hedman Mattias</author>
    <author>Åsa Lindqvist</author>
  </authors>
  <commentList>
    <comment ref="D35" authorId="0">
      <text>
        <r>
          <rPr>
            <sz val="11"/>
            <rFont val="Calibri"/>
            <family val="2"/>
          </rPr>
          <t>Angivet: 26,221 GWh. Ändrat till 26,221-2,082 = 24,139 GWh efter mail från företaget. /ÅL 160519</t>
        </r>
      </text>
    </comment>
    <comment ref="E35" authorId="0">
      <text>
        <r>
          <rPr>
            <sz val="11"/>
            <rFont val="Calibri"/>
            <family val="2"/>
          </rPr>
          <t>Denna och nedanstående siffor inkluderar både Borgholm och Löttorp /ÅL 160519</t>
        </r>
      </text>
    </comment>
    <comment ref="D36" authorId="0">
      <text>
        <r>
          <rPr>
            <sz val="11"/>
            <rFont val="Calibri"/>
            <family val="2"/>
          </rPr>
          <t>Angivet: ET. Ändrat till 2,082 GWh efter kontakt med företaget. /ÅL 160519</t>
        </r>
      </text>
    </comment>
    <comment ref="K44" authorId="0">
      <text>
        <r>
          <rPr>
            <sz val="11"/>
            <rFont val="Calibri"/>
            <family val="2"/>
          </rPr>
          <t>Det har tillkommit en anläggning 2015</t>
        </r>
      </text>
    </comment>
    <comment ref="M77" authorId="0">
      <text>
        <r>
          <rPr>
            <sz val="11"/>
            <rFont val="Calibri"/>
            <family val="2"/>
          </rPr>
          <t>Avser samma leveranser som till industri (under P533)</t>
        </r>
      </text>
    </comment>
    <comment ref="G80" authorId="0">
      <text>
        <r>
          <rPr>
            <sz val="11"/>
            <rFont val="Calibri"/>
            <family val="2"/>
          </rPr>
          <t>Byte av kundsystem, kategorier annorlunda.</t>
        </r>
      </text>
    </comment>
    <comment ref="J80" authorId="0">
      <text>
        <r>
          <rPr>
            <sz val="11"/>
            <rFont val="Calibri"/>
            <family val="2"/>
          </rPr>
          <t>Byte av kundsystem, kategorier annorlunda.</t>
        </r>
      </text>
    </comment>
    <comment ref="L80" authorId="0">
      <text>
        <r>
          <rPr>
            <sz val="11"/>
            <rFont val="Calibri"/>
            <family val="2"/>
          </rPr>
          <t>Byte av kundsystem, kategorier annorlunda.</t>
        </r>
      </text>
    </comment>
    <comment ref="J90" authorId="1">
      <text>
        <r>
          <rPr>
            <b/>
            <sz val="9"/>
            <color indexed="81"/>
            <rFont val="Tahoma"/>
            <family val="2"/>
          </rPr>
          <t>Åsa Lindqvist:</t>
        </r>
        <r>
          <rPr>
            <sz val="9"/>
            <color indexed="81"/>
            <rFont val="Tahoma"/>
            <family val="2"/>
          </rPr>
          <t xml:space="preserve">
Inrapp: 37.65. Ändrat till 45.75 efter kontakt med företaget/ÅL 160530</t>
        </r>
      </text>
    </comment>
    <comment ref="M90" authorId="1">
      <text>
        <r>
          <rPr>
            <b/>
            <sz val="9"/>
            <color indexed="81"/>
            <rFont val="Tahoma"/>
            <family val="2"/>
          </rPr>
          <t>Åsa Lindqvist:</t>
        </r>
        <r>
          <rPr>
            <sz val="9"/>
            <color indexed="81"/>
            <rFont val="Tahoma"/>
            <family val="2"/>
          </rPr>
          <t xml:space="preserve">
Inrapp:0. Ändrat till 45.9 efter kontakt med företaget/ÅL 160530</t>
        </r>
      </text>
    </comment>
    <comment ref="O90" authorId="1">
      <text>
        <r>
          <rPr>
            <b/>
            <sz val="9"/>
            <color indexed="81"/>
            <rFont val="Tahoma"/>
            <family val="2"/>
          </rPr>
          <t>Åsa Lindqvist:</t>
        </r>
        <r>
          <rPr>
            <sz val="9"/>
            <color indexed="81"/>
            <rFont val="Tahoma"/>
            <family val="2"/>
          </rPr>
          <t xml:space="preserve">
Inrapp:45.9. Ändrat till 0 efter kontakt med företaget/ÅL 160530</t>
        </r>
      </text>
    </comment>
    <comment ref="Q90" authorId="1">
      <text>
        <r>
          <rPr>
            <b/>
            <sz val="9"/>
            <color indexed="81"/>
            <rFont val="Tahoma"/>
            <family val="2"/>
          </rPr>
          <t>Åsa Lindqvist:</t>
        </r>
        <r>
          <rPr>
            <sz val="9"/>
            <color indexed="81"/>
            <rFont val="Tahoma"/>
            <family val="2"/>
          </rPr>
          <t xml:space="preserve">
Inrapp:8.1. Ändrat till 0 efter kontakt med företaget/ÅL 160530</t>
        </r>
      </text>
    </comment>
    <comment ref="G119" authorId="0">
      <text>
        <r>
          <rPr>
            <sz val="11"/>
            <rFont val="Calibri"/>
            <family val="2"/>
          </rPr>
          <t>fotbollsplan. uppvärmning tidigarelagd</t>
        </r>
      </text>
    </comment>
    <comment ref="H122" authorId="0">
      <text>
        <r>
          <rPr>
            <sz val="11"/>
            <rFont val="Calibri"/>
            <family val="2"/>
          </rPr>
          <t>2015 ET</t>
        </r>
      </text>
    </comment>
    <comment ref="L122" authorId="0">
      <text>
        <r>
          <rPr>
            <sz val="11"/>
            <rFont val="Calibri"/>
            <family val="2"/>
          </rPr>
          <t>2015 DS</t>
        </r>
      </text>
    </comment>
    <comment ref="M122" authorId="0">
      <text>
        <r>
          <rPr>
            <sz val="11"/>
            <rFont val="Calibri"/>
            <family val="2"/>
          </rPr>
          <t>2015 DS</t>
        </r>
      </text>
    </comment>
    <comment ref="V122" authorId="1">
      <text>
        <r>
          <rPr>
            <b/>
            <sz val="9"/>
            <color indexed="81"/>
            <rFont val="Tahoma"/>
            <family val="2"/>
          </rPr>
          <t>Åsa Lindqvist:</t>
        </r>
        <r>
          <rPr>
            <sz val="9"/>
            <color indexed="81"/>
            <rFont val="Tahoma"/>
            <family val="2"/>
          </rPr>
          <t xml:space="preserve">
Tog bort mängden som Göteborg säljer till Sörred. Den mängden rapporteras inte som säld tilll slutkund av något annat fjärrvärmebolag. Därför ska den inte dras bort från totala leveranser för Svergie totalt. </t>
        </r>
      </text>
    </comment>
    <comment ref="M134" authorId="0">
      <text>
        <r>
          <rPr>
            <sz val="11"/>
            <rFont val="Calibri"/>
            <family val="2"/>
          </rPr>
          <t>Ingår i Industrier</t>
        </r>
      </text>
    </comment>
    <comment ref="D144" authorId="0">
      <text>
        <r>
          <rPr>
            <sz val="11"/>
            <rFont val="Calibri"/>
            <family val="2"/>
          </rPr>
          <t>Angivet värde: 46599 GWh. Ändrat till 46.599 GWh /ÅL 160518</t>
        </r>
      </text>
    </comment>
    <comment ref="D202" authorId="0">
      <text>
        <r>
          <rPr>
            <sz val="11"/>
            <rFont val="Calibri"/>
            <family val="2"/>
          </rPr>
          <t>Inkl. ånga 7,7 GWh.</t>
        </r>
      </text>
    </comment>
    <comment ref="E215" authorId="0">
      <text>
        <r>
          <rPr>
            <sz val="11"/>
            <rFont val="Calibri"/>
            <family val="2"/>
          </rPr>
          <t>Diffen på 748 MWh inräknat här, men då utgått från månadsrapporten som visar 936,975 GWh! MEN det ska vara 616,950 GWh om P530 ska vara 939 GWh!</t>
        </r>
      </text>
    </comment>
    <comment ref="I253" authorId="0">
      <text>
        <r>
          <rPr>
            <sz val="11"/>
            <rFont val="Calibri"/>
            <family val="2"/>
          </rPr>
          <t>ändrat antal ingående anläggningar</t>
        </r>
      </text>
    </comment>
    <comment ref="D259" authorId="0">
      <text>
        <r>
          <rPr>
            <sz val="11"/>
            <rFont val="Calibri"/>
            <family val="2"/>
          </rPr>
          <t>Värmeproduktion/leverans avslutad 2015-07</t>
        </r>
      </text>
    </comment>
    <comment ref="E279" authorId="0">
      <text>
        <r>
          <rPr>
            <sz val="11"/>
            <rFont val="Calibri"/>
            <family val="2"/>
          </rPr>
          <t>Sortering från BFUS</t>
        </r>
      </text>
    </comment>
    <comment ref="F279" authorId="0">
      <text>
        <r>
          <rPr>
            <sz val="11"/>
            <rFont val="Calibri"/>
            <family val="2"/>
          </rPr>
          <t>Sortering från BFUS</t>
        </r>
      </text>
    </comment>
    <comment ref="G279" authorId="0">
      <text>
        <r>
          <rPr>
            <sz val="11"/>
            <rFont val="Calibri"/>
            <family val="2"/>
          </rPr>
          <t>Sortering från BFUS</t>
        </r>
      </text>
    </comment>
    <comment ref="I279" authorId="0">
      <text>
        <r>
          <rPr>
            <sz val="11"/>
            <rFont val="Calibri"/>
            <family val="2"/>
          </rPr>
          <t>Sortering från BFUS</t>
        </r>
      </text>
    </comment>
    <comment ref="J279" authorId="0">
      <text>
        <r>
          <rPr>
            <sz val="11"/>
            <rFont val="Calibri"/>
            <family val="2"/>
          </rPr>
          <t>Sortering från BFUS</t>
        </r>
      </text>
    </comment>
    <comment ref="K279" authorId="0">
      <text>
        <r>
          <rPr>
            <sz val="11"/>
            <rFont val="Calibri"/>
            <family val="2"/>
          </rPr>
          <t>Sortering från BFUS</t>
        </r>
      </text>
    </comment>
    <comment ref="L279" authorId="0">
      <text>
        <r>
          <rPr>
            <sz val="11"/>
            <rFont val="Calibri"/>
            <family val="2"/>
          </rPr>
          <t>Sortering från BFUS</t>
        </r>
      </text>
    </comment>
    <comment ref="D295" authorId="0">
      <text>
        <r>
          <rPr>
            <sz val="11"/>
            <rFont val="Calibri"/>
            <family val="2"/>
          </rPr>
          <t>Enligt ny uppgift 121,3 GWh, kunde inte ändra</t>
        </r>
      </text>
    </comment>
    <comment ref="D298" authorId="0">
      <text>
        <r>
          <rPr>
            <sz val="11"/>
            <rFont val="Calibri"/>
            <family val="2"/>
          </rPr>
          <t>Ska vara 509,1</t>
        </r>
      </text>
    </comment>
    <comment ref="D300" authorId="0">
      <text>
        <r>
          <rPr>
            <sz val="11"/>
            <rFont val="Calibri"/>
            <family val="2"/>
          </rPr>
          <t>Ska vara 6,253 GWh //Nisse</t>
        </r>
      </text>
    </comment>
    <comment ref="E305" authorId="0">
      <text>
        <r>
          <rPr>
            <sz val="11"/>
            <rFont val="Calibri"/>
            <family val="2"/>
          </rPr>
          <t>2015 uppskattad fördelning</t>
        </r>
      </text>
    </comment>
    <comment ref="F305" authorId="0">
      <text>
        <r>
          <rPr>
            <sz val="11"/>
            <rFont val="Calibri"/>
            <family val="2"/>
          </rPr>
          <t>2015 uppskattad fördelning</t>
        </r>
      </text>
    </comment>
    <comment ref="G305" authorId="0">
      <text>
        <r>
          <rPr>
            <sz val="11"/>
            <rFont val="Calibri"/>
            <family val="2"/>
          </rPr>
          <t>2015 uppskattad fördelning</t>
        </r>
      </text>
    </comment>
    <comment ref="I305" authorId="0">
      <text>
        <r>
          <rPr>
            <sz val="11"/>
            <rFont val="Calibri"/>
            <family val="2"/>
          </rPr>
          <t>2015 uppskattad fördelning</t>
        </r>
      </text>
    </comment>
    <comment ref="J305" authorId="0">
      <text>
        <r>
          <rPr>
            <sz val="11"/>
            <rFont val="Calibri"/>
            <family val="2"/>
          </rPr>
          <t>2015 uppskattad fördelning</t>
        </r>
      </text>
    </comment>
    <comment ref="E307" authorId="0">
      <text>
        <r>
          <rPr>
            <sz val="11"/>
            <rFont val="Calibri"/>
            <family val="2"/>
          </rPr>
          <t>2015 uppskattad fördelning</t>
        </r>
      </text>
    </comment>
    <comment ref="E308" authorId="0">
      <text>
        <r>
          <rPr>
            <sz val="11"/>
            <rFont val="Calibri"/>
            <family val="2"/>
          </rPr>
          <t>2015 uppskattat</t>
        </r>
      </text>
    </comment>
    <comment ref="F308" authorId="0">
      <text>
        <r>
          <rPr>
            <sz val="11"/>
            <rFont val="Calibri"/>
            <family val="2"/>
          </rPr>
          <t>2015 uppskattat</t>
        </r>
      </text>
    </comment>
    <comment ref="G308" authorId="0">
      <text>
        <r>
          <rPr>
            <sz val="11"/>
            <rFont val="Calibri"/>
            <family val="2"/>
          </rPr>
          <t>2015 uppskattat</t>
        </r>
      </text>
    </comment>
    <comment ref="I308" authorId="0">
      <text>
        <r>
          <rPr>
            <sz val="11"/>
            <rFont val="Calibri"/>
            <family val="2"/>
          </rPr>
          <t>2015 uppskattat</t>
        </r>
      </text>
    </comment>
    <comment ref="J308" authorId="0">
      <text>
        <r>
          <rPr>
            <sz val="11"/>
            <rFont val="Calibri"/>
            <family val="2"/>
          </rPr>
          <t>2015 uppskattat</t>
        </r>
      </text>
    </comment>
    <comment ref="G360" authorId="0">
      <text>
        <r>
          <rPr>
            <sz val="11"/>
            <rFont val="Calibri"/>
            <family val="2"/>
          </rPr>
          <t>Har misstolkat "Industrier" och "Tillverkningsindustri" tidigare.</t>
        </r>
      </text>
    </comment>
    <comment ref="H364" authorId="0">
      <text>
        <r>
          <rPr>
            <sz val="11"/>
            <rFont val="Calibri"/>
            <family val="2"/>
          </rPr>
          <t>Ånga levereras till en tillverkningsindustri och ingår alltså i P542.</t>
        </r>
      </text>
    </comment>
    <comment ref="M364" authorId="0">
      <text>
        <r>
          <rPr>
            <sz val="11"/>
            <rFont val="Calibri"/>
            <family val="2"/>
          </rPr>
          <t>Varav 7,41 GWh är ånga.</t>
        </r>
      </text>
    </comment>
    <comment ref="E379" authorId="0">
      <text>
        <r>
          <rPr>
            <sz val="11"/>
            <rFont val="Calibri"/>
            <family val="2"/>
          </rPr>
          <t>Baseras på statisk från tidigare år.</t>
        </r>
      </text>
    </comment>
    <comment ref="I379" authorId="0">
      <text>
        <r>
          <rPr>
            <sz val="11"/>
            <rFont val="Calibri"/>
            <family val="2"/>
          </rPr>
          <t>Baseras på statisk från tidigare år.</t>
        </r>
      </text>
    </comment>
    <comment ref="J379" authorId="0">
      <text>
        <r>
          <rPr>
            <sz val="11"/>
            <rFont val="Calibri"/>
            <family val="2"/>
          </rPr>
          <t>Baseras på statisk från tidigare år.</t>
        </r>
      </text>
    </comment>
  </commentList>
</comments>
</file>

<file path=xl/comments8.xml><?xml version="1.0" encoding="utf-8"?>
<comments xmlns="http://schemas.openxmlformats.org/spreadsheetml/2006/main">
  <authors>
    <author>Åsa Lindqvist</author>
  </authors>
  <commentList>
    <comment ref="AE118" authorId="0">
      <text>
        <r>
          <rPr>
            <b/>
            <sz val="9"/>
            <color indexed="81"/>
            <rFont val="Tahoma"/>
            <family val="2"/>
          </rPr>
          <t>Åsa Lindqvist:</t>
        </r>
        <r>
          <rPr>
            <sz val="9"/>
            <color indexed="81"/>
            <rFont val="Tahoma"/>
            <family val="2"/>
          </rPr>
          <t xml:space="preserve">
Tidigare värde: 64.7517 GWH. Ändrat till 27.928 efter ändring i kval.nyckeln i köpt hetvatten. /ÅL 160530</t>
        </r>
      </text>
    </comment>
  </commentList>
</comments>
</file>

<file path=xl/comments9.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K195" authorId="0">
      <text>
        <r>
          <rPr>
            <b/>
            <sz val="9"/>
            <color indexed="81"/>
            <rFont val="Tahoma"/>
            <family val="2"/>
          </rPr>
          <t>Åsa Lindqvist:</t>
        </r>
        <r>
          <rPr>
            <sz val="9"/>
            <color indexed="81"/>
            <rFont val="Tahoma"/>
            <family val="2"/>
          </rPr>
          <t xml:space="preserve">
Inrapporterat under spillvärme. Flyttat till avfallsgas från stålindustrin</t>
        </r>
      </text>
    </comment>
    <comment ref="AD195" authorId="0">
      <text>
        <r>
          <rPr>
            <b/>
            <sz val="9"/>
            <color indexed="81"/>
            <rFont val="Tahoma"/>
            <family val="2"/>
          </rPr>
          <t>Åsa Lindqvist:</t>
        </r>
        <r>
          <rPr>
            <sz val="9"/>
            <color indexed="81"/>
            <rFont val="Tahoma"/>
            <family val="2"/>
          </rPr>
          <t xml:space="preserve">
Inrapporterat: 766.858 GWh. Flyttat till avfallsgas från stålindustrin istället
</t>
        </r>
      </text>
    </comment>
    <comment ref="AL412" authorId="0">
      <text>
        <r>
          <rPr>
            <b/>
            <sz val="9"/>
            <color indexed="81"/>
            <rFont val="Tahoma"/>
            <family val="2"/>
          </rPr>
          <t>Åsa Lindqvist:</t>
        </r>
        <r>
          <rPr>
            <sz val="9"/>
            <color indexed="81"/>
            <rFont val="Tahoma"/>
            <family val="2"/>
          </rPr>
          <t xml:space="preserve">
Den mängd Göteborg Energi säljer till Sörred är frånräknad här, då inget annat företag rapporterar in att de säljer den. /ÅL 160531</t>
        </r>
      </text>
    </comment>
  </commentList>
</comments>
</file>

<file path=xl/sharedStrings.xml><?xml version="1.0" encoding="utf-8"?>
<sst xmlns="http://schemas.openxmlformats.org/spreadsheetml/2006/main" count="58600" uniqueCount="1304">
  <si>
    <t>Företag</t>
  </si>
  <si>
    <t>Nät</t>
  </si>
  <si>
    <t>Total primärenergi-faktor</t>
  </si>
  <si>
    <t>Total CO2 förbränning [g/kWh]</t>
  </si>
  <si>
    <t>Total CO2 transport och prod. av bränslen [g/kWh]</t>
  </si>
  <si>
    <t>Total andel fossilt</t>
  </si>
  <si>
    <t>Godkänd</t>
  </si>
  <si>
    <t>Kvalitets-granskad</t>
  </si>
  <si>
    <t>Nej</t>
  </si>
  <si>
    <t>Dorotea</t>
  </si>
  <si>
    <t>Floda</t>
  </si>
  <si>
    <t>Kalix</t>
  </si>
  <si>
    <t>Markaryd</t>
  </si>
  <si>
    <t>Mönsterås</t>
  </si>
  <si>
    <t>Nora</t>
  </si>
  <si>
    <t>Nordmaling</t>
  </si>
  <si>
    <t>Ja</t>
  </si>
  <si>
    <t>Svalöv</t>
  </si>
  <si>
    <t>Sveg</t>
  </si>
  <si>
    <t>Vilhelmina</t>
  </si>
  <si>
    <t>Vännäs</t>
  </si>
  <si>
    <t>Överkalix</t>
  </si>
  <si>
    <t>Adven Värme AB.</t>
  </si>
  <si>
    <t>Bollstabruk</t>
  </si>
  <si>
    <t>Bräcke, Enycon</t>
  </si>
  <si>
    <t>Friggesund</t>
  </si>
  <si>
    <t>Funäsdalen</t>
  </si>
  <si>
    <t>Hede</t>
  </si>
  <si>
    <t>Långsele</t>
  </si>
  <si>
    <t>Näsåker</t>
  </si>
  <si>
    <t>Ramsele</t>
  </si>
  <si>
    <t>Affärsverken Karlskrona AB</t>
  </si>
  <si>
    <t>Jämjö</t>
  </si>
  <si>
    <t>Karlskrona</t>
  </si>
  <si>
    <t>Nättraby</t>
  </si>
  <si>
    <t>Sturkö</t>
  </si>
  <si>
    <t>Alingsås Energi Nät AB</t>
  </si>
  <si>
    <t>Alingsås</t>
  </si>
  <si>
    <t>Alvesta Energi AB</t>
  </si>
  <si>
    <t>Alvesta</t>
  </si>
  <si>
    <t/>
  </si>
  <si>
    <t>Moheda</t>
  </si>
  <si>
    <t>Vislanda</t>
  </si>
  <si>
    <t xml:space="preserve">Aneby Miljö &amp; Vatten AB </t>
  </si>
  <si>
    <t xml:space="preserve">Aneby </t>
  </si>
  <si>
    <t>Arboga Energi AB</t>
  </si>
  <si>
    <t>Arboga</t>
  </si>
  <si>
    <t>Arvidsjaurs Energi AB</t>
  </si>
  <si>
    <t>Arvidsjaur</t>
  </si>
  <si>
    <t>Arvidsjaurs Energi AB (ej medlem)</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</si>
  <si>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</si>
  <si>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</si>
  <si>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</si>
  <si>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</si>
  <si>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</si>
  <si>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</si>
  <si>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</si>
  <si>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</si>
  <si>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</si>
  <si>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</si>
  <si>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</si>
  <si>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</si>
  <si>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</si>
  <si>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</si>
  <si>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</si>
  <si>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Bodens Energi AB (Ej medlem)</t>
  </si>
  <si>
    <t xml:space="preserve">Boden </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</si>
  <si>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</si>
  <si>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</si>
  <si>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</si>
  <si>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</si>
  <si>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</si>
  <si>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</si>
  <si>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</si>
  <si>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</si>
  <si>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</si>
  <si>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</si>
  <si>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</si>
  <si>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</si>
  <si>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</si>
  <si>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</si>
  <si>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Bromölla Fjärrvärme AB</t>
  </si>
  <si>
    <t>Bromölla</t>
  </si>
  <si>
    <t>Bräcke kommun</t>
  </si>
  <si>
    <t>Bräcke</t>
  </si>
  <si>
    <t>Kälarne</t>
  </si>
  <si>
    <t>BTEA Energi (Ej Medlem)</t>
  </si>
  <si>
    <t>Berg</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</si>
  <si>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</si>
  <si>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</si>
  <si>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</si>
  <si>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</si>
  <si>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</si>
  <si>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</si>
  <si>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</si>
  <si>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</si>
  <si>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</si>
  <si>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</si>
  <si>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</si>
  <si>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</si>
  <si>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</si>
  <si>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</si>
  <si>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</si>
  <si>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Boxholm</t>
  </si>
  <si>
    <t>Bro</t>
  </si>
  <si>
    <t>Bålsta</t>
  </si>
  <si>
    <t>Coop</t>
  </si>
  <si>
    <t>HÖK</t>
  </si>
  <si>
    <t>Järfälla</t>
  </si>
  <si>
    <t>Kungsängen</t>
  </si>
  <si>
    <t>Malmö</t>
  </si>
  <si>
    <t>Mora</t>
  </si>
  <si>
    <t>Norrköping - Söderköping</t>
  </si>
  <si>
    <t>Orsa</t>
  </si>
  <si>
    <t>Sollefteå</t>
  </si>
  <si>
    <t>Staffanstorp</t>
  </si>
  <si>
    <t>Timrå</t>
  </si>
  <si>
    <t>Täby E.ON.</t>
  </si>
  <si>
    <t>Vallentuna</t>
  </si>
  <si>
    <t>Vaxholm</t>
  </si>
  <si>
    <t>Älmhult</t>
  </si>
  <si>
    <t>Österåker</t>
  </si>
  <si>
    <t>Eda Energi AB</t>
  </si>
  <si>
    <t>Eda</t>
  </si>
  <si>
    <t>Eksjö Energi AB</t>
  </si>
  <si>
    <t>Eksjö</t>
  </si>
  <si>
    <t>Ingatorp</t>
  </si>
  <si>
    <t>Mariannelund</t>
  </si>
  <si>
    <t>Eksta Bostads AB</t>
  </si>
  <si>
    <t>Eksta</t>
  </si>
  <si>
    <t>Elektra Värme AB</t>
  </si>
  <si>
    <t>Alfta</t>
  </si>
  <si>
    <t>Edsbyn</t>
  </si>
  <si>
    <t>Emmaboda Energi &amp; Miljö AB</t>
  </si>
  <si>
    <t>Emmaboda</t>
  </si>
  <si>
    <t>Ena Energi AB</t>
  </si>
  <si>
    <t>Enköping</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</si>
  <si>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</si>
  <si>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</si>
  <si>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</si>
  <si>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</si>
  <si>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</si>
  <si>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</si>
  <si>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</si>
  <si>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</si>
  <si>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</si>
  <si>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</si>
  <si>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</si>
  <si>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</si>
  <si>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</si>
  <si>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</si>
  <si>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</si>
  <si>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</si>
  <si>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</si>
  <si>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</si>
  <si>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</si>
  <si>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</si>
  <si>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</si>
  <si>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 xml:space="preserve">Forshaga Energi (Ej medlem) </t>
  </si>
  <si>
    <t>Forshaga</t>
  </si>
  <si>
    <t>Färgelanda</t>
  </si>
  <si>
    <t>Gangnef</t>
  </si>
  <si>
    <t>Fortum Värme,  AB s.m. Stockholms stad</t>
  </si>
  <si>
    <t>Lidingö (för prisrapport)</t>
  </si>
  <si>
    <t>Nacka (för prisrapport)</t>
  </si>
  <si>
    <t>Sigtuna (för prisrapport)</t>
  </si>
  <si>
    <t>Stockholm</t>
  </si>
  <si>
    <t>Stockholm – Aktiv (för prisrapport)</t>
  </si>
  <si>
    <t>Stockholm – Invest24 (för prisrapport)</t>
  </si>
  <si>
    <t>Stockholm – Invest60 (för prisrapport)</t>
  </si>
  <si>
    <t>Täby</t>
  </si>
  <si>
    <t>Upplands Väsby (för prisrapport)</t>
  </si>
  <si>
    <t>Gimmersta Energi AB</t>
  </si>
  <si>
    <t>Bie</t>
  </si>
  <si>
    <t>Björkvik</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</si>
  <si>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</si>
  <si>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</si>
  <si>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</si>
  <si>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</si>
  <si>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</si>
  <si>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</si>
  <si>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</si>
  <si>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</si>
  <si>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</si>
  <si>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</si>
  <si>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</si>
  <si>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</si>
  <si>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</si>
  <si>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</si>
  <si>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</si>
  <si>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</si>
  <si>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</si>
  <si>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</si>
  <si>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</si>
  <si>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Ale Fjärrvärme AB</t>
  </si>
  <si>
    <t>Göteborg Ale och Partille</t>
  </si>
  <si>
    <t>Göteborg Ale och Partille Bra Miljöval</t>
  </si>
  <si>
    <t>Partille Energi AB</t>
  </si>
  <si>
    <t>Skarvik</t>
  </si>
  <si>
    <t>Sörred Energi AB</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</si>
  <si>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</si>
  <si>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</si>
  <si>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</si>
  <si>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</si>
  <si>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</si>
  <si>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</si>
  <si>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</si>
  <si>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</si>
  <si>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</si>
  <si>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</si>
  <si>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</si>
  <si>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</si>
  <si>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</si>
  <si>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</si>
  <si>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Hedemora</t>
  </si>
  <si>
    <t>Långshyttan</t>
  </si>
  <si>
    <t>St Skedvi</t>
  </si>
  <si>
    <t>Säter</t>
  </si>
  <si>
    <t>Herrljunga Energi AB (Ej Medlem)</t>
  </si>
  <si>
    <t>Herrljunga</t>
  </si>
  <si>
    <t>Hjo Energi AB</t>
  </si>
  <si>
    <t>Hjo</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</si>
  <si>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</si>
  <si>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</si>
  <si>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</si>
  <si>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</si>
  <si>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</si>
  <si>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</si>
  <si>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</si>
  <si>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</si>
  <si>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</si>
  <si>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</si>
  <si>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</si>
  <si>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</si>
  <si>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</si>
  <si>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</si>
  <si>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Jämtlandsvärme (Ej medlem)</t>
  </si>
  <si>
    <t>Strömsund</t>
  </si>
  <si>
    <t>Jönköping Energi AB</t>
  </si>
  <si>
    <t>Gränna</t>
  </si>
  <si>
    <t>Jönköping</t>
  </si>
  <si>
    <t>Stensholm</t>
  </si>
  <si>
    <t>Stigamo</t>
  </si>
  <si>
    <t>Kalmar Energi Värme AB</t>
  </si>
  <si>
    <t>Kalmar</t>
  </si>
  <si>
    <t xml:space="preserve">Karlsborg Energi (Ej Medlem) </t>
  </si>
  <si>
    <t xml:space="preserve">Karlsborg </t>
  </si>
  <si>
    <t>Karlshamn Energi AB</t>
  </si>
  <si>
    <t>Karlshamn</t>
  </si>
  <si>
    <t xml:space="preserve">Karlskoga Energi (Ej Medlem) </t>
  </si>
  <si>
    <t>Karlskoga</t>
  </si>
  <si>
    <t>Karlsskoga Energi (Ej medlem)</t>
  </si>
  <si>
    <t>Karlsskoga</t>
  </si>
  <si>
    <t>Karlstads Energi AB</t>
  </si>
  <si>
    <t>Karlstad</t>
  </si>
  <si>
    <t>Katrinefors Kraftvärme AB</t>
  </si>
  <si>
    <t>Katrinefors Kraftvärme (producent)</t>
  </si>
  <si>
    <t>Kils Energi AB</t>
  </si>
  <si>
    <t>Kil</t>
  </si>
  <si>
    <t>Kiruna Kraft AB</t>
  </si>
  <si>
    <t>Kiruna C</t>
  </si>
  <si>
    <t>Vittangi</t>
  </si>
  <si>
    <t>Kraftringen Energi AB (publ)</t>
  </si>
  <si>
    <t>Eslöv-Lund-Lomma m fl</t>
  </si>
  <si>
    <t>Klippan-Ljungbyhed-Östra Ljungby</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</si>
  <si>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</si>
  <si>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</si>
  <si>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</si>
  <si>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</si>
  <si>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</si>
  <si>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</si>
  <si>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</si>
  <si>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</si>
  <si>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</si>
  <si>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</si>
  <si>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</si>
  <si>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</si>
  <si>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</si>
  <si>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</si>
  <si>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</si>
  <si>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</si>
  <si>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</si>
  <si>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</si>
  <si>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</si>
  <si>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</si>
  <si>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</si>
  <si>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</si>
  <si>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</si>
  <si>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Lekeberg Bioenergi AB (Ej Medlem)</t>
  </si>
  <si>
    <t>Fjugesta</t>
  </si>
  <si>
    <t>Lekeberg</t>
  </si>
  <si>
    <t>Lerum Fjärrvärme AB</t>
  </si>
  <si>
    <t>Gråbo</t>
  </si>
  <si>
    <t>Lerum</t>
  </si>
  <si>
    <t>Stenkullen</t>
  </si>
  <si>
    <t>Lessebo Fjärrvärme AB</t>
  </si>
  <si>
    <t>Lessebo</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</si>
  <si>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</si>
  <si>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</si>
  <si>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</si>
  <si>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</si>
  <si>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</si>
  <si>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</si>
  <si>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</si>
  <si>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</si>
  <si>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</si>
  <si>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</si>
  <si>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</si>
  <si>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</si>
  <si>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</si>
  <si>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</si>
  <si>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</si>
  <si>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</si>
  <si>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</si>
  <si>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</si>
  <si>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</si>
  <si>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</si>
  <si>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</si>
  <si>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</si>
  <si>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</si>
  <si>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</si>
  <si>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</si>
  <si>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</si>
  <si>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</si>
  <si>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</si>
  <si>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</si>
  <si>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</si>
  <si>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</si>
  <si>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t>
  </si>
  <si>
    <t>Mullsjö Energi &amp; Miljö AB</t>
  </si>
  <si>
    <t>Mullsjö</t>
  </si>
  <si>
    <t>Munkfors Energi AB</t>
  </si>
  <si>
    <t>Munkfors</t>
  </si>
  <si>
    <t>Mälarenergi AB</t>
  </si>
  <si>
    <t>Kungsör</t>
  </si>
  <si>
    <t>Surahammar</t>
  </si>
  <si>
    <t>Västerås</t>
  </si>
  <si>
    <t>Västerås Miljömärkt</t>
  </si>
  <si>
    <t>Mölndal Energi AB</t>
  </si>
  <si>
    <t>Mölndal</t>
  </si>
  <si>
    <t>Mölndal Biovärmepaket</t>
  </si>
  <si>
    <t>Mölndal Bra Miljöval</t>
  </si>
  <si>
    <t>Neova (Ej medlem)</t>
  </si>
  <si>
    <t xml:space="preserve">Bjuv </t>
  </si>
  <si>
    <t>Hultsfred</t>
  </si>
  <si>
    <t>Kramfors</t>
  </si>
  <si>
    <t>Tanum</t>
  </si>
  <si>
    <t>Tibro</t>
  </si>
  <si>
    <t>Valdemarsvik</t>
  </si>
  <si>
    <t>Årjäng</t>
  </si>
  <si>
    <t>Östhammar</t>
  </si>
  <si>
    <t>Norrenergi AB</t>
  </si>
  <si>
    <t>Sundbyberg-Solna</t>
  </si>
  <si>
    <t>Norrtälje Energi AB</t>
  </si>
  <si>
    <t>Hallstavik</t>
  </si>
  <si>
    <t>Norrtälje</t>
  </si>
  <si>
    <t>Rimbo</t>
  </si>
  <si>
    <t>Nybro Energi AB</t>
  </si>
  <si>
    <t>Nybro stadsnät</t>
  </si>
  <si>
    <t>Nässjö Affärsverk AB</t>
  </si>
  <si>
    <t>Anneberg</t>
  </si>
  <si>
    <t>Bodafors</t>
  </si>
  <si>
    <t>Nässjö</t>
  </si>
  <si>
    <t>Olofströms Kraft AB</t>
  </si>
  <si>
    <t>Olofström</t>
  </si>
  <si>
    <t>Oskarshamn Energi AB</t>
  </si>
  <si>
    <t>Oskarshamn</t>
  </si>
  <si>
    <t>Oxelö Energi AB</t>
  </si>
  <si>
    <t>Oxelösund</t>
  </si>
  <si>
    <t>Pajala Värmeverk AB (Ej Medlem)</t>
  </si>
  <si>
    <t>Pajala</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</si>
  <si>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</si>
  <si>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</si>
  <si>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</si>
  <si>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</si>
  <si>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</si>
  <si>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</si>
  <si>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</si>
  <si>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</si>
  <si>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</si>
  <si>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</si>
  <si>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</si>
  <si>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</si>
  <si>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</si>
  <si>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</si>
  <si>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</si>
  <si>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</si>
  <si>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</si>
  <si>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</si>
  <si>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</si>
  <si>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</si>
  <si>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</si>
  <si>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</si>
  <si>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</si>
  <si>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</si>
  <si>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</si>
  <si>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</si>
  <si>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</si>
  <si>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</si>
  <si>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</si>
  <si>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</si>
  <si>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</si>
  <si>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</si>
  <si>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</si>
  <si>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</si>
  <si>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</si>
  <si>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</si>
  <si>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</si>
  <si>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</si>
  <si>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</si>
  <si>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</si>
  <si>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</si>
  <si>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</si>
  <si>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</si>
  <si>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</si>
  <si>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</si>
  <si>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</si>
  <si>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</si>
  <si>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</si>
  <si>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</si>
  <si>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</si>
  <si>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</si>
  <si>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</si>
  <si>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</si>
  <si>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</si>
  <si>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</si>
  <si>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</si>
  <si>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</si>
  <si>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</si>
  <si>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</si>
  <si>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</si>
  <si>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</si>
  <si>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</si>
  <si>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</si>
  <si>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</si>
  <si>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AB</t>
  </si>
  <si>
    <t>Sollentuna</t>
  </si>
  <si>
    <t>Solör Bioenergi Fjärrvärme AB (ej medlem)</t>
  </si>
  <si>
    <t>Solör Bioenergi Svenljunga AB</t>
  </si>
  <si>
    <t>Svenljunga</t>
  </si>
  <si>
    <t>Statkraft Värme AB</t>
  </si>
  <si>
    <t>Kungsbacka</t>
  </si>
  <si>
    <t>Trosa</t>
  </si>
  <si>
    <t>Vagnhärad</t>
  </si>
  <si>
    <t>Åmål</t>
  </si>
  <si>
    <t>Stenungsunds Energi &amp; Miljö AB</t>
  </si>
  <si>
    <t>Stenungsund</t>
  </si>
  <si>
    <t>Stora Höga</t>
  </si>
  <si>
    <t>Strängnäs Energi AB, SEVAB</t>
  </si>
  <si>
    <t>Strängnäs</t>
  </si>
  <si>
    <t>Sundsvall Energi AB</t>
  </si>
  <si>
    <t>Kvissleby</t>
  </si>
  <si>
    <t>Matfors</t>
  </si>
  <si>
    <t>Sundsvall</t>
  </si>
  <si>
    <t>Tunadal</t>
  </si>
  <si>
    <t>Övriga nät Sundsvall energi</t>
  </si>
  <si>
    <t>Surahammars Kommunal Teknik AB</t>
  </si>
  <si>
    <t>Ramnäs</t>
  </si>
  <si>
    <t>Virsbo</t>
  </si>
  <si>
    <t>Västsura</t>
  </si>
  <si>
    <t>Svalövs kommun (Ej medlem)</t>
  </si>
  <si>
    <t>Svensk Fjärrvärme</t>
  </si>
  <si>
    <t>Demonät 1</t>
  </si>
  <si>
    <t>Sävsjö Energi AB</t>
  </si>
  <si>
    <t>Rörvik</t>
  </si>
  <si>
    <t>Sävsjö</t>
  </si>
  <si>
    <t>Söderenergi AB</t>
  </si>
  <si>
    <t>Söderenergi</t>
  </si>
  <si>
    <t>Söderhamn Nära AB</t>
  </si>
  <si>
    <t>Ljusne</t>
  </si>
  <si>
    <t>Mohed</t>
  </si>
  <si>
    <t>Sandarne</t>
  </si>
  <si>
    <t>Söderhamn</t>
  </si>
  <si>
    <t>Södertörns Fjärrvärme AB</t>
  </si>
  <si>
    <t>Södertörn Fjärrvärme Totalt</t>
  </si>
  <si>
    <t>Sölvesborgs Fjärrvärme AB (Ej medlem)</t>
  </si>
  <si>
    <t xml:space="preserve">Sölvesborg </t>
  </si>
  <si>
    <t>Tekniska Verken i Linköping AB</t>
  </si>
  <si>
    <t>Borensberg</t>
  </si>
  <si>
    <t>Katrineholm</t>
  </si>
  <si>
    <t>Kisa</t>
  </si>
  <si>
    <t>Linköping</t>
  </si>
  <si>
    <t>Skärblacka</t>
  </si>
  <si>
    <t>Åtvidaberg</t>
  </si>
  <si>
    <t>Telge Nät AB</t>
  </si>
  <si>
    <t>Järna</t>
  </si>
  <si>
    <t>Södertälje</t>
  </si>
  <si>
    <t>Tidaholms Energi AB</t>
  </si>
  <si>
    <t>Tidaholm</t>
  </si>
  <si>
    <t>Tierps Fjärrvärme AB</t>
  </si>
  <si>
    <t>Tierp</t>
  </si>
  <si>
    <t>Örbyhus</t>
  </si>
  <si>
    <t>Torsby kommun</t>
  </si>
  <si>
    <t>Torsås Fjärrvärmenät (Ej medlem)</t>
  </si>
  <si>
    <t>Torsås</t>
  </si>
  <si>
    <t>Torsås fjärrvärmenät AB</t>
  </si>
  <si>
    <t>Tranås Energi AB</t>
  </si>
  <si>
    <t>Tranås</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</si>
  <si>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</si>
  <si>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</si>
  <si>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</si>
  <si>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</si>
  <si>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</si>
  <si>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</si>
  <si>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</si>
  <si>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</si>
  <si>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</si>
  <si>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</si>
  <si>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</si>
  <si>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</si>
  <si>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</si>
  <si>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</si>
  <si>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</si>
  <si>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</si>
  <si>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</si>
  <si>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</si>
  <si>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</si>
  <si>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</si>
  <si>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</si>
  <si>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</si>
  <si>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</si>
  <si>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Tvååker (Närv)</t>
  </si>
  <si>
    <t>Varberg (Fjv)</t>
  </si>
  <si>
    <t>Veddige</t>
  </si>
  <si>
    <t>Vasa Värme Holding AB</t>
  </si>
  <si>
    <t>Krokek</t>
  </si>
  <si>
    <t>Vattenfall AB Värme</t>
  </si>
  <si>
    <t>Askersund</t>
  </si>
  <si>
    <t>Drefviken</t>
  </si>
  <si>
    <t>Gustavsberg</t>
  </si>
  <si>
    <t>Haparanda</t>
  </si>
  <si>
    <t>Knivsta</t>
  </si>
  <si>
    <t>Motala</t>
  </si>
  <si>
    <t>Nyköping</t>
  </si>
  <si>
    <t>Saltsjöbaden</t>
  </si>
  <si>
    <t>Storvreta</t>
  </si>
  <si>
    <t>Uppsala</t>
  </si>
  <si>
    <t>Vänersborg</t>
  </si>
  <si>
    <t>Vetlanda Energi och Teknik AB</t>
  </si>
  <si>
    <t>Ekenäs sjön</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</si>
  <si>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</si>
  <si>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</si>
  <si>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</si>
  <si>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</si>
  <si>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</si>
  <si>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</si>
  <si>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</si>
  <si>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</si>
  <si>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</si>
  <si>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</si>
  <si>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</si>
  <si>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</si>
  <si>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</si>
  <si>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</si>
  <si>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Bångbro</t>
  </si>
  <si>
    <t>Delsbo</t>
  </si>
  <si>
    <t>Grums</t>
  </si>
  <si>
    <t>Grythyttan</t>
  </si>
  <si>
    <t>Hofors(Värmevärden)</t>
  </si>
  <si>
    <t>Hudiksvall</t>
  </si>
  <si>
    <t>Hällefors</t>
  </si>
  <si>
    <t>Iggesund</t>
  </si>
  <si>
    <t>Kopparberg</t>
  </si>
  <si>
    <t>Kristinehamn(Värmevärden)</t>
  </si>
  <si>
    <t>Nynäshamn</t>
  </si>
  <si>
    <t>Näsviken</t>
  </si>
  <si>
    <t>Stöllet</t>
  </si>
  <si>
    <t xml:space="preserve">Säffle </t>
  </si>
  <si>
    <t>Sörforsa</t>
  </si>
  <si>
    <t>Torsby</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</si>
  <si>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</si>
  <si>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</si>
  <si>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</si>
  <si>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</si>
  <si>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</si>
  <si>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</si>
  <si>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</si>
  <si>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</si>
  <si>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</si>
  <si>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</si>
  <si>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</si>
  <si>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</si>
  <si>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</si>
  <si>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</si>
  <si>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</si>
  <si>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</si>
  <si>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</si>
  <si>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</si>
  <si>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Ystad Energi AB</t>
  </si>
  <si>
    <t>Ystad</t>
  </si>
  <si>
    <t>Ånge Energi AB</t>
  </si>
  <si>
    <t>Fränsta</t>
  </si>
  <si>
    <t>Ljungaverk</t>
  </si>
  <si>
    <t>Ånge</t>
  </si>
  <si>
    <t>Åsele Energi AB (Ej Medlem)</t>
  </si>
  <si>
    <t>Åsele</t>
  </si>
  <si>
    <t>Älvsbyns Energi AB</t>
  </si>
  <si>
    <t>Älvsbyn</t>
  </si>
  <si>
    <t>Öresundskraft AB</t>
  </si>
  <si>
    <t>Helsingborg</t>
  </si>
  <si>
    <t>Hjärnarp</t>
  </si>
  <si>
    <t>Vejbystrand</t>
  </si>
  <si>
    <t>Ängelholm</t>
  </si>
  <si>
    <t>Örkelljunga Fjärrvärmeverk AB</t>
  </si>
  <si>
    <t>Örkelljunga</t>
  </si>
  <si>
    <t>Österlens Kraft AB</t>
  </si>
  <si>
    <t>Simrishamn</t>
  </si>
  <si>
    <t>Överkalix kommun (Ej medlem)</t>
  </si>
  <si>
    <t>Övik Energi AB</t>
  </si>
  <si>
    <t>Bjästa</t>
  </si>
  <si>
    <t>Bredbyn</t>
  </si>
  <si>
    <t>Hampnäs</t>
  </si>
  <si>
    <t>Husum</t>
  </si>
  <si>
    <t>Moliden</t>
  </si>
  <si>
    <t>Processånga</t>
  </si>
  <si>
    <t>Örnsköldsvik</t>
  </si>
  <si>
    <t>Kommun/ förbund</t>
  </si>
  <si>
    <t>År</t>
  </si>
  <si>
    <t>Total egen hetvattenproduktion (GWh)</t>
  </si>
  <si>
    <t>Tillförd bränslemängd (autosumma) (GWh)</t>
  </si>
  <si>
    <t>Stenkol (GWh)</t>
  </si>
  <si>
    <t>Eldningsolja 1 (GWh)</t>
  </si>
  <si>
    <t>Eldningsolja 2 inkl WRD (GWh)</t>
  </si>
  <si>
    <t>Eldningsolja 3-5 (GWh)</t>
  </si>
  <si>
    <t>Naturgas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</si>
  <si>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</si>
  <si>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</si>
  <si>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</si>
  <si>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</si>
  <si>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</si>
  <si>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</si>
  <si>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</si>
  <si>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</si>
  <si>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</si>
  <si>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</si>
  <si>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</si>
  <si>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</si>
  <si>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</si>
  <si>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</si>
  <si>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</si>
  <si>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</si>
  <si>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</si>
  <si>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</si>
  <si>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</si>
  <si>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Produktion med rökgaskondensering (GWh)</t>
  </si>
  <si>
    <t>Värmepumpar värmeproduktion (GWh)</t>
  </si>
  <si>
    <t>Värmekälla till värmepumpar ()</t>
  </si>
  <si>
    <t>Värmepumpar elförbrukning (GWh)</t>
  </si>
  <si>
    <t>Elpannor värmeproduktion (GWh)</t>
  </si>
  <si>
    <t>Elpannor elförbrukning (GWh)</t>
  </si>
  <si>
    <t>ET</t>
  </si>
  <si>
    <t>-</t>
  </si>
  <si>
    <t>'-'</t>
  </si>
  <si>
    <t>Renat avloppsvatten</t>
  </si>
  <si>
    <t>'Gasol'</t>
  </si>
  <si>
    <t>'Ökat mängden inköpt värme och därav minskningen'</t>
  </si>
  <si>
    <t>'Chansar att jag får 100% nu'</t>
  </si>
  <si>
    <t>Sjövatten</t>
  </si>
  <si>
    <t>Lågtempererad spillvärme</t>
  </si>
  <si>
    <t>et</t>
  </si>
  <si>
    <t>Geotermi</t>
  </si>
  <si>
    <t>'JKJLJJL'</t>
  </si>
  <si>
    <t>'kfsjfasöj'</t>
  </si>
  <si>
    <t>'Gasol = övrigt fossilt bränsle'</t>
  </si>
  <si>
    <t xml:space="preserve">Fjärrvärme i Osby AB (Ej Medlem </t>
  </si>
  <si>
    <t xml:space="preserve"> </t>
  </si>
  <si>
    <t>DS</t>
  </si>
  <si>
    <t>'Vi producerar även ånga till industrin'</t>
  </si>
  <si>
    <t xml:space="preserve">Jämtlandsvärme </t>
  </si>
  <si>
    <t>'I elförbrukning elpanna ingår drift av nätet.'</t>
  </si>
  <si>
    <t>Lessebo Fjärrvärme AB (Ej Medlem)</t>
  </si>
  <si>
    <t>'Pelletspanna 3.4GWh och 1.8GWh Elpanna'</t>
  </si>
  <si>
    <t>'ok'</t>
  </si>
  <si>
    <t>'Ersatt Eldn olja 5 med EO1'</t>
  </si>
  <si>
    <t>Peab Energi AB</t>
  </si>
  <si>
    <t>'GASOL'</t>
  </si>
  <si>
    <t xml:space="preserve">Rindi Energi AB Filipstad </t>
  </si>
  <si>
    <t>Grundvatten</t>
  </si>
  <si>
    <t>'konvertering från gasol till olja pågår'</t>
  </si>
  <si>
    <t>'Vår gasoleldning är bortriven'</t>
  </si>
  <si>
    <t>'Vi har bara eldat E01.'</t>
  </si>
  <si>
    <t>Täby Miljövärme AB</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</si>
  <si>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</si>
  <si>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</si>
  <si>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</si>
  <si>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</si>
  <si>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</si>
  <si>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</si>
  <si>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Naturgas</t>
  </si>
  <si>
    <t>Avfall</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</si>
  <si>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</si>
  <si>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</si>
  <si>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</si>
  <si>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</si>
  <si>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</si>
  <si>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</si>
  <si>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</si>
  <si>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</si>
  <si>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</si>
  <si>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</si>
  <si>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</si>
  <si>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</si>
  <si>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</si>
  <si>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Köpt hetvatten från företag 3 (GWh)</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</si>
  <si>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</si>
  <si>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</si>
  <si>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</si>
  <si>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</si>
  <si>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</si>
  <si>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</si>
  <si>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</si>
  <si>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</si>
  <si>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'Stora Enso'</t>
  </si>
  <si>
    <t>Spillvärme</t>
  </si>
  <si>
    <t>'Stora Enso Kvarnsveden AB'</t>
  </si>
  <si>
    <t>'StoraEnso Nymölla'</t>
  </si>
  <si>
    <t>Annat ( kommentera)</t>
  </si>
  <si>
    <t>'Bergkvist i Insjön AB'</t>
  </si>
  <si>
    <t>'Ekokem AB'</t>
  </si>
  <si>
    <t>'Siljan Timber AB'</t>
  </si>
  <si>
    <t>'Åmotfors Energi AB'</t>
  </si>
  <si>
    <t>EO1</t>
  </si>
  <si>
    <t>'Eksjö Industri AB'</t>
  </si>
  <si>
    <t>'Statkraft'</t>
  </si>
  <si>
    <t>Primära trädbränslen</t>
  </si>
  <si>
    <t>'Woxnadalens Energi AB'</t>
  </si>
  <si>
    <t>'Eon Värme Sverige AB'</t>
  </si>
  <si>
    <t>'Borlänge Energi'</t>
  </si>
  <si>
    <t>'VIDA'</t>
  </si>
  <si>
    <t>'Bomhus Energi AB'</t>
  </si>
  <si>
    <t>'BillerudKorsnäs AB'</t>
  </si>
  <si>
    <t>El</t>
  </si>
  <si>
    <t>'BillerudKorsnäs aB'</t>
  </si>
  <si>
    <t>EO3-5</t>
  </si>
  <si>
    <t>'Renova'</t>
  </si>
  <si>
    <t>'Chalmers'</t>
  </si>
  <si>
    <t>'ST1'</t>
  </si>
  <si>
    <t>'Hissmofors såg'</t>
  </si>
  <si>
    <t>'AarhusKarlshamn'</t>
  </si>
  <si>
    <t>Pellets och briketter</t>
  </si>
  <si>
    <t>'Kils Avfallshantering AB'</t>
  </si>
  <si>
    <t>Avfallsgas</t>
  </si>
  <si>
    <t>'Svenstorp'</t>
  </si>
  <si>
    <t>'Ellinge'</t>
  </si>
  <si>
    <t>'Björnstorp'</t>
  </si>
  <si>
    <t>'Vafab Miljö AB'</t>
  </si>
  <si>
    <t>'"Panncentralen i Lerum AB"'</t>
  </si>
  <si>
    <t>'SCA Lilla Edet'</t>
  </si>
  <si>
    <t>Okänt</t>
  </si>
  <si>
    <t>'Billerud / Korsnäs'</t>
  </si>
  <si>
    <t>'Lulekraft AB'</t>
  </si>
  <si>
    <t>EO2</t>
  </si>
  <si>
    <t>'Hilbrand AB'</t>
  </si>
  <si>
    <t>'Vafab'</t>
  </si>
  <si>
    <t>'Perstorp AB'</t>
  </si>
  <si>
    <t>'Energifrakt i Piteå AB'</t>
  </si>
  <si>
    <t>'Sunne Kommun'</t>
  </si>
  <si>
    <t>'Söderbärke Bioenergi AB'</t>
  </si>
  <si>
    <t>'Fortum Värme'</t>
  </si>
  <si>
    <t>'Brista 2 KB'</t>
  </si>
  <si>
    <t>'Sandåsa Timber AB'</t>
  </si>
  <si>
    <t>'SCA Ortviken'</t>
  </si>
  <si>
    <t>'SCA Östrand'</t>
  </si>
  <si>
    <t>'E.on Försäljning Sverige AB'</t>
  </si>
  <si>
    <t>'EOn Värme'</t>
  </si>
  <si>
    <t>'Södra Timber Kinda'</t>
  </si>
  <si>
    <t>'Billerud Skärblacka AB'</t>
  </si>
  <si>
    <t>'Farmarenergi'</t>
  </si>
  <si>
    <t>'Södra Timber'</t>
  </si>
  <si>
    <t>'Bal o Bobcat'</t>
  </si>
  <si>
    <t>'Veolia'</t>
  </si>
  <si>
    <t>'Agroenergi Neova'</t>
  </si>
  <si>
    <t>'Norra skogsägarna'</t>
  </si>
  <si>
    <t>'Krematoriet'</t>
  </si>
  <si>
    <t>'Varaslättens Lagerhus'</t>
  </si>
  <si>
    <t>'Södra Cell Värö'</t>
  </si>
  <si>
    <t>'Tornion Energia Oy'</t>
  </si>
  <si>
    <t>Torv</t>
  </si>
  <si>
    <t>'Ekenäs timber'</t>
  </si>
  <si>
    <t>'Frödinge Sågverk AB'</t>
  </si>
  <si>
    <t>'AB Karl Hedin'</t>
  </si>
  <si>
    <t>'Gruvön Billerud'</t>
  </si>
  <si>
    <t>'Iggesund paperboard'</t>
  </si>
  <si>
    <t>'Nordic Paper'</t>
  </si>
  <si>
    <t>'RTAB Energiproduktion AB''</t>
  </si>
  <si>
    <t>'ABB'</t>
  </si>
  <si>
    <t>'AgroenergiNeova pellets AB'</t>
  </si>
  <si>
    <t>'Lantmännen'</t>
  </si>
  <si>
    <t>'Tvären AB'</t>
  </si>
  <si>
    <t>'OX2'</t>
  </si>
  <si>
    <t>'Svensk eldningssystem'</t>
  </si>
  <si>
    <t>'Svenska Eldningssystem'</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</si>
  <si>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</si>
  <si>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</si>
  <si>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</si>
  <si>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</si>
  <si>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</si>
  <si>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</si>
  <si>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</si>
  <si>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</si>
  <si>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</si>
  <si>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</si>
  <si>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</si>
  <si>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</si>
  <si>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</si>
  <si>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</si>
  <si>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</si>
  <si>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</si>
  <si>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</si>
  <si>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</si>
  <si>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 AB'</t>
  </si>
  <si>
    <t>'Fortum Värme AB'</t>
  </si>
  <si>
    <t>'Intern använding pelletstillverkning'</t>
  </si>
  <si>
    <t>'Internvärme + värme till FJK'</t>
  </si>
  <si>
    <t>'Sollentuna Energi'</t>
  </si>
  <si>
    <t>'Söderenergi. E.ON. Norrenergi. SFAB'</t>
  </si>
  <si>
    <t>'Kungälv Energi'</t>
  </si>
  <si>
    <t>'Mölndal Energi'</t>
  </si>
  <si>
    <t>'Sörred Energi'</t>
  </si>
  <si>
    <t>'Hammarö Energi AB'</t>
  </si>
  <si>
    <t>'Vänerenergi AB'</t>
  </si>
  <si>
    <t>'Landskrona Energi'</t>
  </si>
  <si>
    <t>'Öresundskraft'</t>
  </si>
  <si>
    <t>'Öresundskraft AB'</t>
  </si>
  <si>
    <t>'Kraftringen'</t>
  </si>
  <si>
    <t>'Tekniska Verken Linköping AB'</t>
  </si>
  <si>
    <t>'Göteborg Energi'</t>
  </si>
  <si>
    <t>'Fortum'</t>
  </si>
  <si>
    <t>'Mjölby Svartådalen Energi AB'</t>
  </si>
  <si>
    <t>'Kristinehamn energi'</t>
  </si>
  <si>
    <t>'Landskrona Energi och Kraftringen'</t>
  </si>
  <si>
    <t>Hjälpel exklusive kraftvärme (GWh)</t>
  </si>
  <si>
    <t>Hjälpel kraftvärme (GWh)</t>
  </si>
  <si>
    <t>Typ av ursprungsspecificerad el ()</t>
  </si>
  <si>
    <t>Primärenergifaktor ()</t>
  </si>
  <si>
    <t>Koldioxidekvivalenter energiomvandling (g/kwh)</t>
  </si>
  <si>
    <t>Fossilandel för ursprungspecificerad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</si>
  <si>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</si>
  <si>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</si>
  <si>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</si>
  <si>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</si>
  <si>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</si>
  <si>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el "guarantee of origin"'</t>
  </si>
  <si>
    <t>'85% Vattenkraft och 15% Vind'</t>
  </si>
  <si>
    <t>'Bra Miljöval-vattenkraft'</t>
  </si>
  <si>
    <t>'El från vattenkraft'</t>
  </si>
  <si>
    <t>'vatten'</t>
  </si>
  <si>
    <t>'Källmärkt'</t>
  </si>
  <si>
    <t>'Vattenkraft'</t>
  </si>
  <si>
    <t>'Bra miljöval el'</t>
  </si>
  <si>
    <t>'Bra miljöval'</t>
  </si>
  <si>
    <t>'Egenproducerad grön 100%'</t>
  </si>
  <si>
    <t>'100% förnybart från Dala Kraft'</t>
  </si>
  <si>
    <t>'100% förnybar el från Dala Kraft'</t>
  </si>
  <si>
    <t>'Biokraft'</t>
  </si>
  <si>
    <t>'100'</t>
  </si>
  <si>
    <t>'Eskilstuna Bioel'</t>
  </si>
  <si>
    <t>'Bra Miljöval'</t>
  </si>
  <si>
    <t>'FEAB Bra Miljöval'</t>
  </si>
  <si>
    <t>'Nordisk residual'</t>
  </si>
  <si>
    <t>'Egen vindkraft'</t>
  </si>
  <si>
    <t>'Vattenkraft och biokraft'</t>
  </si>
  <si>
    <t>' förnybart'</t>
  </si>
  <si>
    <t>'100 % grön el'</t>
  </si>
  <si>
    <t>'Källmärkt Gävle Energi'</t>
  </si>
  <si>
    <t>'vattenkraft'</t>
  </si>
  <si>
    <t>'Förnybar vattenkraft'</t>
  </si>
  <si>
    <t>'El Från Karlstad energi'</t>
  </si>
  <si>
    <t>'El från Karlstad Energi'</t>
  </si>
  <si>
    <t>'El från Karlstads Energi'</t>
  </si>
  <si>
    <t>'Vattenkraftsel'</t>
  </si>
  <si>
    <t>'Vatten El'</t>
  </si>
  <si>
    <t>'vattenkraft el'</t>
  </si>
  <si>
    <t>'Jämtkraft lokalel'</t>
  </si>
  <si>
    <t>'100% förnybar el'</t>
  </si>
  <si>
    <t>'100% Vindkraft'</t>
  </si>
  <si>
    <t>'Förnybar'</t>
  </si>
  <si>
    <t>'Miljö el'</t>
  </si>
  <si>
    <t>'biokraft och vindkraft'</t>
  </si>
  <si>
    <t>'Vatenkraft'</t>
  </si>
  <si>
    <t>'grön el'</t>
  </si>
  <si>
    <t>'Lokal vindel från Göteborg Energi'</t>
  </si>
  <si>
    <t>'Lokan vindel från Göteborg Energi'</t>
  </si>
  <si>
    <t>'DS'</t>
  </si>
  <si>
    <t>'Vindel+El från Kraftvärmeverket'</t>
  </si>
  <si>
    <t>'Vindel'</t>
  </si>
  <si>
    <t>'84%vatten 16%vind'</t>
  </si>
  <si>
    <t>'Bramiljöval'</t>
  </si>
  <si>
    <t>'Residual'</t>
  </si>
  <si>
    <t>'Nordisk residualelmix '</t>
  </si>
  <si>
    <t>'Nordens elmix'</t>
  </si>
  <si>
    <t>'Förnybar el från egen produktion'</t>
  </si>
  <si>
    <t>'Vattenel'</t>
  </si>
  <si>
    <t>'nordisk residual'</t>
  </si>
  <si>
    <t>'Bixia miljömärkt'</t>
  </si>
  <si>
    <t>'Vattenkraft/kärnkraft'</t>
  </si>
  <si>
    <t>'100% förnybart'</t>
  </si>
  <si>
    <t>'100% förnyelsebart'</t>
  </si>
  <si>
    <t>'100% förnybar'</t>
  </si>
  <si>
    <t>'VATTENKRAFT'</t>
  </si>
  <si>
    <t>'Vindkraft'</t>
  </si>
  <si>
    <t>'Bioeldad kraftvärme'</t>
  </si>
  <si>
    <t>''Vatten. bio. vind''</t>
  </si>
  <si>
    <t>''Vatten. Bio. Vind''</t>
  </si>
  <si>
    <t>'vattenproducerad el'</t>
  </si>
  <si>
    <t>'vattenkraftproducerad'</t>
  </si>
  <si>
    <t>'vattenkraft producerad el'</t>
  </si>
  <si>
    <t>'vattenkraftproducerad el'</t>
  </si>
  <si>
    <t>'85% vattenkraft och 15% vindkraft'</t>
  </si>
  <si>
    <t>'Förnybart'</t>
  </si>
  <si>
    <t>'Förnyelsebar'</t>
  </si>
  <si>
    <t>'vind vatten bio'</t>
  </si>
  <si>
    <t>'Biobränsle'</t>
  </si>
  <si>
    <t>'Vattenkraft och biobränslen'</t>
  </si>
  <si>
    <t>'Telge Kraft Vind och vatten'</t>
  </si>
  <si>
    <t>'biokraft'</t>
  </si>
  <si>
    <t>'"Vattenkraft"'</t>
  </si>
  <si>
    <t>'''El producerad i eget biokraftvärmeverk'''</t>
  </si>
  <si>
    <t>'sol. vind. vatten (100% klimatneutral)'</t>
  </si>
  <si>
    <t>'sol. vind. vatten'</t>
  </si>
  <si>
    <t>'Vatten'</t>
  </si>
  <si>
    <t>'Vind 83% vatten 17 %'</t>
  </si>
  <si>
    <t>'Vind 83 % vatten 17 %'</t>
  </si>
  <si>
    <t>'vind 83 % vatten 17 %'</t>
  </si>
  <si>
    <t>'vattenfalls elmix'</t>
  </si>
  <si>
    <t>'Egenproducerad bioel'</t>
  </si>
  <si>
    <t>'Vattenfalls elmix ospec energikälla'</t>
  </si>
  <si>
    <t>'Vattenfall restmix'</t>
  </si>
  <si>
    <t>'Egenproducerad el. biobränsle'</t>
  </si>
  <si>
    <t>'Vattenfalls elmix'</t>
  </si>
  <si>
    <t>'Vind. vatten. biobränsle'</t>
  </si>
  <si>
    <t>'Vattenel EPD. kraftvärme bio'</t>
  </si>
  <si>
    <t>'Vattenel EPD. Kraftvärme bio'</t>
  </si>
  <si>
    <t>'Blå el från vattenkraft'</t>
  </si>
  <si>
    <t>'Biobränslebaserad kraftvärme från KKAB'</t>
  </si>
  <si>
    <t>'Bio Energi'</t>
  </si>
  <si>
    <t>'bioel'</t>
  </si>
  <si>
    <t>'Bio energi'</t>
  </si>
  <si>
    <t>'Bioenergi'</t>
  </si>
  <si>
    <t>'Vattenkraft och egen kraftvärme'</t>
  </si>
  <si>
    <t>'EPD Vattenfalls vindkraft'</t>
  </si>
  <si>
    <t>'EPD Vattenfalls vindel'</t>
  </si>
  <si>
    <t>'"Bra miljöval"'</t>
  </si>
  <si>
    <t>'Solel'</t>
  </si>
  <si>
    <t>'Bra Miljöval och egenproducerad'</t>
  </si>
  <si>
    <t>'Bra Miljöval (vattenkraft)'</t>
  </si>
  <si>
    <t>'Hörneborgsel'</t>
  </si>
  <si>
    <t>'Hörnborgsel'</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</si>
  <si>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</si>
  <si>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</si>
  <si>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</si>
  <si>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</si>
  <si>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</si>
  <si>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</si>
  <si>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</si>
  <si>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'Arboga Kommun'</t>
  </si>
  <si>
    <t>'Nya Arvika Gjuteri'</t>
  </si>
  <si>
    <t>'Volvo Construktion Equipment'</t>
  </si>
  <si>
    <t>'Arvika Smide'</t>
  </si>
  <si>
    <t>'SSAB'</t>
  </si>
  <si>
    <t>'Kristianstads Kyrkliga Samfällighet'</t>
  </si>
  <si>
    <t>'Gyproc'</t>
  </si>
  <si>
    <t>'Orion Norcarb Engineered Carbons'</t>
  </si>
  <si>
    <t>'Stena'</t>
  </si>
  <si>
    <t>'Falu Kyrkliga samfällighet'</t>
  </si>
  <si>
    <t>'Megufo AB'</t>
  </si>
  <si>
    <t>'Cementa AB'</t>
  </si>
  <si>
    <t>'Total industriell spillvärme till nätet'</t>
  </si>
  <si>
    <t>'Svenska Foder AB'</t>
  </si>
  <si>
    <t>'Uddeholms AB'</t>
  </si>
  <si>
    <t>'SCA BioNorr AB'</t>
  </si>
  <si>
    <t>'Paroc AB'</t>
  </si>
  <si>
    <t>'Höganäs Sweden AB'</t>
  </si>
  <si>
    <t>'Arla'</t>
  </si>
  <si>
    <t>'Södra Cell Mörrum'</t>
  </si>
  <si>
    <t>'LKAB'</t>
  </si>
  <si>
    <t>'Nordic Sugar AB'</t>
  </si>
  <si>
    <t>'Yara AB'</t>
  </si>
  <si>
    <t>'Nordkalk AB'</t>
  </si>
  <si>
    <t>'Befesa Scandust'</t>
  </si>
  <si>
    <t>'Boliden Bergsö'</t>
  </si>
  <si>
    <t>'Preemraff Lysekil'</t>
  </si>
  <si>
    <t>'Lantmännen Reppe'</t>
  </si>
  <si>
    <t>'Bilerud / Korsnäs'</t>
  </si>
  <si>
    <t>'SSAB Emea'</t>
  </si>
  <si>
    <t>'_'</t>
  </si>
  <si>
    <t>'Fabege'</t>
  </si>
  <si>
    <t>'Hallsta Pappersbruk'</t>
  </si>
  <si>
    <t>'Oskarshamns församling'</t>
  </si>
  <si>
    <t>'SSAB EMA'</t>
  </si>
  <si>
    <t>'Smurfit Kappa Kraftliner'</t>
  </si>
  <si>
    <t>'Vattenfall'</t>
  </si>
  <si>
    <t>''Trätrappor''</t>
  </si>
  <si>
    <t>''Boliden Mineral AB''</t>
  </si>
  <si>
    <t>'Volvo powertrain AB'</t>
  </si>
  <si>
    <t>'OVAKO'</t>
  </si>
  <si>
    <t>'Perstorp Oxo'</t>
  </si>
  <si>
    <t>'Borealis Polyeten'</t>
  </si>
  <si>
    <t>'LK-PEX'</t>
  </si>
  <si>
    <t>'Vargön Alloys'</t>
  </si>
  <si>
    <t>'Outokumpu'</t>
  </si>
  <si>
    <t>'Ovako Hofors'</t>
  </si>
  <si>
    <t>'Arcmetall'</t>
  </si>
  <si>
    <t>'Ovako Hällefors'</t>
  </si>
  <si>
    <t>'Nynas refinery'</t>
  </si>
  <si>
    <t>'Värnamo kyrkliga samfällighet'</t>
  </si>
  <si>
    <t>'Fagersta Stainless AB'</t>
  </si>
  <si>
    <t>'Ludvika församling'</t>
  </si>
  <si>
    <t>'Ludvika kommun. reningsverket'</t>
  </si>
  <si>
    <t>'AgroenergiNeova Pellets AB'</t>
  </si>
  <si>
    <t>'Akzo Nobel'</t>
  </si>
  <si>
    <t>'Kemira'</t>
  </si>
  <si>
    <t>'Elektrokoppar'</t>
  </si>
  <si>
    <t>Administrativ organisation borttaget</t>
  </si>
  <si>
    <t>Från egen hetvattenprod</t>
  </si>
  <si>
    <t>Från miljövärden</t>
  </si>
  <si>
    <t>Dubletter:</t>
  </si>
  <si>
    <t>I miljövärden</t>
  </si>
  <si>
    <t>I alla flikar</t>
  </si>
  <si>
    <t>Arvidsjaurs Energi AB (ej medlem) Arvidsjaur</t>
  </si>
  <si>
    <t>Surahammars Kommunal Teknik AB Surahammar</t>
  </si>
  <si>
    <t>Torsås Fjärrvärmenät (Ej medlem) Torsås</t>
  </si>
  <si>
    <t>Malma Kraft &amp; Värme AB Malmköping</t>
  </si>
  <si>
    <t>Miljövärden hämtade 2016-05-23. Nätlista från "Egen hetvattenproduktion", med tomma nät borttaget</t>
  </si>
  <si>
    <t>Totalt tillförd energi:</t>
  </si>
  <si>
    <t>Leveranser:</t>
  </si>
  <si>
    <t>Ev kommentar</t>
  </si>
  <si>
    <t>Totalverkningsgrad:</t>
  </si>
  <si>
    <t>Urval för publicering. Om inget fylls i här publiceras de kvalitetsgranskade näten</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</si>
  <si>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</si>
  <si>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</si>
  <si>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</si>
  <si>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x</t>
  </si>
  <si>
    <t>E.ons nät ska inte publiceras</t>
  </si>
  <si>
    <t>Ska publiceras:</t>
  </si>
  <si>
    <t>Nätnumrering (för urval till publicering och redovisning för kunder)</t>
  </si>
  <si>
    <t>Nät för publicering baserat på företag i bokstavsordning:</t>
  </si>
  <si>
    <t>Nätnummer:</t>
  </si>
  <si>
    <t>Total nätlista i bokstavsordning</t>
  </si>
  <si>
    <t>Numrering</t>
  </si>
  <si>
    <t>Ska nätet publiceras:</t>
  </si>
  <si>
    <t>Nät för publicering sorterat i bokstavsordning:</t>
  </si>
  <si>
    <t>Nätnummer</t>
  </si>
  <si>
    <t>Välj nät:</t>
  </si>
  <si>
    <t>Hemsida dit vi hänvisar för mer information: (endast för E.on)</t>
  </si>
  <si>
    <t>Allokeringsmetod vid kraftvärme</t>
  </si>
  <si>
    <t xml:space="preserve">total använd el  i produktionen </t>
  </si>
  <si>
    <t>Andel av bränsle i kvv som allokerats till värme, exklusive rökgaskondensering och hjälpel</t>
  </si>
  <si>
    <t>Elproduktion</t>
  </si>
  <si>
    <t>Såld prod.spec värme:</t>
  </si>
  <si>
    <t>Företagsnamn</t>
  </si>
  <si>
    <t>www.eon.se  Skriv "Miljövärden fjärrvärme" i sökfunktionen</t>
  </si>
  <si>
    <t>Avfallsgas/restgas inkl. avfallsgas från stålindustrin</t>
  </si>
  <si>
    <t>Stenkol</t>
  </si>
  <si>
    <t>EO2, inkl WRD</t>
  </si>
  <si>
    <t>Övrigt fossilt</t>
  </si>
  <si>
    <t>Avfallsgas/restgas</t>
  </si>
  <si>
    <t>RT-flis</t>
  </si>
  <si>
    <t>Bark</t>
  </si>
  <si>
    <t>Grot</t>
  </si>
  <si>
    <t>Spån</t>
  </si>
  <si>
    <t>Stamvedsflis</t>
  </si>
  <si>
    <t>Övrigt oförädlat biobränsle</t>
  </si>
  <si>
    <t>Träpellets</t>
  </si>
  <si>
    <t>Träbriketter</t>
  </si>
  <si>
    <t>Träpulver</t>
  </si>
  <si>
    <t>Övrigt förädlat biobränsle</t>
  </si>
  <si>
    <t>Tallbeckolja</t>
  </si>
  <si>
    <t>Bioolja</t>
  </si>
  <si>
    <t>Åkergrödor</t>
  </si>
  <si>
    <t>Torv (fjärrvärme och el)</t>
  </si>
  <si>
    <t>Elpannor, elförbrukning</t>
  </si>
  <si>
    <t>Värmepumpar, elförbrukning</t>
  </si>
  <si>
    <t>Värmepumpar, värmeproduktion - elförbrukning</t>
  </si>
  <si>
    <t>Rökgaskondensering</t>
  </si>
  <si>
    <t>Annat bränsle</t>
  </si>
  <si>
    <t>Avfallsgas från stålindustrin</t>
  </si>
  <si>
    <t>Total hjälpel</t>
  </si>
  <si>
    <t>Köpt prod.spec fjv</t>
  </si>
  <si>
    <t>Värme från vp minus el till vp</t>
  </si>
  <si>
    <t>Köpt hetvatten odefinierat bränsle</t>
  </si>
  <si>
    <t>Summa bränslen (för kontroll)</t>
  </si>
  <si>
    <r>
      <t xml:space="preserve">Ska publiceras: </t>
    </r>
    <r>
      <rPr>
        <sz val="11"/>
        <rFont val="Calibri"/>
        <family val="2"/>
      </rPr>
      <t>(om inte se länk ska visas)</t>
    </r>
  </si>
  <si>
    <t>Torv och torvbriketter</t>
  </si>
  <si>
    <t>Köpt hetvatten från andra fjärrvärmeföretag</t>
  </si>
  <si>
    <t>Summa bränslen</t>
  </si>
  <si>
    <t>Välj nät här:</t>
  </si>
  <si>
    <t>FÖRETAG</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</si>
  <si>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</si>
  <si>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</si>
  <si>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</si>
  <si>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</si>
  <si>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</si>
  <si>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</si>
  <si>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</si>
  <si>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</si>
  <si>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</si>
  <si>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</si>
  <si>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</si>
  <si>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</si>
  <si>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</si>
  <si>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</si>
  <si>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</si>
  <si>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</si>
  <si>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</si>
  <si>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</si>
  <si>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</si>
  <si>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Visa se länk:</t>
  </si>
  <si>
    <t>Är fjärrvärmen klimatkompenserad?</t>
  </si>
  <si>
    <t>Lokala miljövärden 2015</t>
  </si>
  <si>
    <t>Sekundära biobränslen</t>
  </si>
  <si>
    <t>Primära biobränslen</t>
  </si>
  <si>
    <t>Förnybar el till elpannor, värmepumpar och hjälpel till distribution</t>
  </si>
  <si>
    <t>Återvunnen energi</t>
  </si>
  <si>
    <t>Återvunnen energi:</t>
  </si>
  <si>
    <t>Industriell spillvärme</t>
  </si>
  <si>
    <t>Övrig energi</t>
  </si>
  <si>
    <t>El från kärnkraft</t>
  </si>
  <si>
    <t>Köpt hetvatten från annat fjärrvärmeföretag, förnybar eller återvunnen energi</t>
  </si>
  <si>
    <t>Eldningsolja</t>
  </si>
  <si>
    <t>Övrigt fossilt bränsle</t>
  </si>
  <si>
    <t>Fossil el till elpannor, värmepumpar och hjälpel till distribution</t>
  </si>
  <si>
    <t>Köpt hetvatten från annat fjärrvärmeföretag, fossilt</t>
  </si>
  <si>
    <t>Köpt hetvatten från industri (ospecificerat bränsle)</t>
  </si>
  <si>
    <t>Värme från värmepumpar (netto)*</t>
  </si>
  <si>
    <t>* Värme från värmepumpar (netto) är värme från värmepumpar minus tillförd el till värmepumpar</t>
  </si>
  <si>
    <t>Avfallsgas inklusive avfallsgas från stålindustrin</t>
  </si>
  <si>
    <t>El från kärnkraft till elpannor, värmepumpar och hjälpel till distribution</t>
  </si>
  <si>
    <t>Bioolja och tallbeckolja</t>
  </si>
  <si>
    <t>Fossilt</t>
  </si>
  <si>
    <t>Förnybar el</t>
  </si>
  <si>
    <t>Förnybar energi</t>
  </si>
  <si>
    <t>Köpt hetvatten från andra fjärrvärmeföretag, fossilt</t>
  </si>
  <si>
    <t>Fossil el</t>
  </si>
  <si>
    <t>Kontroll:</t>
  </si>
  <si>
    <t>Data från fliken Totalt:</t>
  </si>
  <si>
    <t>Fördelning till olika kategorier</t>
  </si>
  <si>
    <t>Skillnad:</t>
  </si>
  <si>
    <t>Data från fliken Miljö:</t>
  </si>
  <si>
    <t>Produktionsspecifik el:</t>
  </si>
  <si>
    <t>Köpt produktionsspecifik fjärrvärme:</t>
  </si>
  <si>
    <t>Total el:</t>
  </si>
  <si>
    <t>Övrig andel:</t>
  </si>
  <si>
    <t>Till diagram:</t>
  </si>
  <si>
    <t>Total el</t>
  </si>
  <si>
    <t>Köpt hetvatten från andra fjärrvärmeföretag, ej fossilt</t>
  </si>
  <si>
    <t>Fossil andel i använd el:</t>
  </si>
  <si>
    <t>Förnybar andel i använd el:</t>
  </si>
  <si>
    <t>Kärnkraftsandel i använd el:</t>
  </si>
  <si>
    <t>Manuell genomgång av prod.spec el: andel kärnkraft?</t>
  </si>
  <si>
    <t>Köper fjärrvärme produktionsspecifikt:</t>
  </si>
  <si>
    <t>Köpt mängd produktionsspecifik fjärrvärme:</t>
  </si>
  <si>
    <t>Andel fossilt köpt fjärrvärme:</t>
  </si>
  <si>
    <t>Primärenergifaktor använd el</t>
  </si>
  <si>
    <t>Koldioxidekvivalenter använd el</t>
  </si>
  <si>
    <t>Fossilandel använd el</t>
  </si>
  <si>
    <t>Radetiketter</t>
  </si>
  <si>
    <t>Totalsumma</t>
  </si>
  <si>
    <t>Biobränsle</t>
  </si>
  <si>
    <t>Summa tillförd energi:</t>
  </si>
  <si>
    <t>Värmeprod i kvv</t>
  </si>
  <si>
    <t>Elprod i kvv</t>
  </si>
  <si>
    <t>Verkningsgrad kvv</t>
  </si>
  <si>
    <t>Summa tillförd energi exklusive rökgaskondensering</t>
  </si>
  <si>
    <t>Egen hetvattenproduktion:</t>
  </si>
  <si>
    <t>Verkningsgrad egen hetvattenproduktion:</t>
  </si>
  <si>
    <t>Bränslen allokerade till el:</t>
  </si>
  <si>
    <t>Totalt bränsle allokerat till el, exklusive hjälpel</t>
  </si>
  <si>
    <t>Total andel bränsle allokerat till el, exklusive hjälpel och rökgaskondensering</t>
  </si>
  <si>
    <t>kontroll:</t>
  </si>
  <si>
    <t>Kommentar</t>
  </si>
  <si>
    <t>Bränsle/Energibärare</t>
  </si>
  <si>
    <t>2014 kvalitetsgranskade</t>
  </si>
  <si>
    <t>2013 kvalitetsgranskade</t>
  </si>
  <si>
    <t>2012 kvalitetsgranskade</t>
  </si>
  <si>
    <t>2008</t>
  </si>
  <si>
    <t>2007</t>
  </si>
  <si>
    <t>2006</t>
  </si>
  <si>
    <t>2005</t>
  </si>
  <si>
    <t>2004</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</si>
  <si>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</si>
  <si>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</si>
  <si>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</si>
  <si>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</si>
  <si>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</si>
  <si>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</si>
  <si>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</si>
  <si>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</si>
  <si>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</si>
  <si>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</si>
  <si>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</si>
  <si>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</si>
  <si>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</si>
  <si>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</si>
  <si>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r>
      <t>SUMMA: Bränsle/energi till värme</t>
    </r>
    <r>
      <rPr>
        <b/>
        <vertAlign val="superscript"/>
        <sz val="11"/>
        <color theme="1"/>
        <rFont val="Calibri"/>
        <family val="2"/>
        <scheme val="minor"/>
      </rPr>
      <t>6</t>
    </r>
  </si>
  <si>
    <r>
      <t>Totala värmeleveranser</t>
    </r>
    <r>
      <rPr>
        <vertAlign val="superscript"/>
        <sz val="11"/>
        <color theme="1"/>
        <rFont val="Calibri"/>
        <family val="2"/>
        <scheme val="minor"/>
      </rPr>
      <t>8</t>
    </r>
  </si>
  <si>
    <r>
      <t xml:space="preserve">Verkningsgrad </t>
    </r>
    <r>
      <rPr>
        <sz val="9"/>
        <color theme="1"/>
        <rFont val="Calibri"/>
        <family val="2"/>
        <scheme val="minor"/>
      </rPr>
      <t>exklusive rökgaskondensering</t>
    </r>
  </si>
  <si>
    <t>EO1, EO2 inkl. WRD, EO3-5</t>
  </si>
  <si>
    <t>bark, grot, spån, stamvedsflis, övrigt oförädlat</t>
  </si>
  <si>
    <t>pellets, briketter, pulver, övrigt förädlat</t>
  </si>
  <si>
    <t>Hjälpel till produktion och distribution (inklusive schablon) samt hjälpel till kraftvärme</t>
  </si>
  <si>
    <t>2015 kvalitetsgranskade</t>
  </si>
  <si>
    <t>Skillnad 2015 och 2014 (GWh)</t>
  </si>
  <si>
    <t>Skillnad 2015 och 2014 (%)</t>
  </si>
  <si>
    <t>Resurseffektivitet, Primärenergifaktor</t>
  </si>
  <si>
    <t>Koldioxidekv energiomvandling
 [g CO2ekv/kWh]</t>
  </si>
  <si>
    <t>Koldioxidekv produktion och transport av bränslet
 [g CO2ekv/kWh]</t>
  </si>
  <si>
    <t>Andel fossilt</t>
  </si>
  <si>
    <t xml:space="preserve">Stenkol </t>
  </si>
  <si>
    <t xml:space="preserve">EO1 </t>
  </si>
  <si>
    <t>Avfalls- och restgas</t>
  </si>
  <si>
    <t>Pellets, briketter och pulver</t>
  </si>
  <si>
    <t>Övriga biobränslen</t>
  </si>
  <si>
    <t>Värme från värmepump minus el till värmepump</t>
  </si>
  <si>
    <t>El (Nordisk residual)</t>
  </si>
  <si>
    <t>Köpt hetvatten, ospecificerat bränsle</t>
  </si>
  <si>
    <t>Till tabell:</t>
  </si>
  <si>
    <t>Hämtar data till grund för tabell:</t>
  </si>
  <si>
    <t>Förnybart:</t>
  </si>
  <si>
    <t>Övrigt:</t>
  </si>
  <si>
    <t>Fossilt:</t>
  </si>
  <si>
    <t>Väljer ut de rader som ska visas i tabellen:</t>
  </si>
  <si>
    <t>Numrering av ej tomma fält</t>
  </si>
  <si>
    <t>GWh</t>
  </si>
  <si>
    <t>Data hämtas:</t>
  </si>
  <si>
    <t>Kategori:</t>
  </si>
  <si>
    <t>Mängd:</t>
  </si>
  <si>
    <t>Här redigeras eventuell namnändring på kategorier eller ändring i ordning, så uppdateras resten automatiskt</t>
  </si>
  <si>
    <t>Data snyggas till:</t>
  </si>
  <si>
    <t>Detta är underlag till tabellen på fliken "Redovisning för kunder"</t>
  </si>
  <si>
    <t>Summa</t>
  </si>
  <si>
    <t>Är det en summa? (För formatering)</t>
  </si>
  <si>
    <t>Förnybart</t>
  </si>
  <si>
    <t>Övrigt</t>
  </si>
  <si>
    <t>Summa återvunnen energi:</t>
  </si>
  <si>
    <t>Andel återvunnen energi:</t>
  </si>
  <si>
    <t>Andel övrig energi:</t>
  </si>
  <si>
    <t>Andel fossilt:</t>
  </si>
  <si>
    <t>Axeletiketter:</t>
  </si>
  <si>
    <t>Totalt tillförda bränslen:</t>
  </si>
  <si>
    <t>Varav leveranser till annat fjärrvärmeföretag:</t>
  </si>
  <si>
    <t>Varav såld prod.spec fjärrvärme:</t>
  </si>
  <si>
    <t>Kvalitetsgranskad:</t>
  </si>
  <si>
    <t>Godkänd:</t>
  </si>
  <si>
    <t>Total levererad värme</t>
  </si>
  <si>
    <t>Totalt såld fjärrvärme till andra fjärrvärmeföretag</t>
  </si>
  <si>
    <t>Sverige totalt kvalitetsgranskade:</t>
  </si>
  <si>
    <t>Små nät</t>
  </si>
  <si>
    <t>leverans &lt;150 GWh</t>
  </si>
  <si>
    <t>Medelstora nät</t>
  </si>
  <si>
    <t>150GWh&lt;leverans&lt;1000 GWh</t>
  </si>
  <si>
    <t>Stora nät</t>
  </si>
  <si>
    <t>Leverans &gt;1000 GWh</t>
  </si>
  <si>
    <t>Summa alla:</t>
  </si>
  <si>
    <t>Totala biobränslen</t>
  </si>
  <si>
    <t>Sammanräkning:</t>
  </si>
  <si>
    <t>Antal decimaler som ska anges:</t>
  </si>
  <si>
    <t>Viktade värden el</t>
  </si>
  <si>
    <t>Miljövärden för använd el:</t>
  </si>
  <si>
    <t>El*primärenergi</t>
  </si>
  <si>
    <t>El*koldioxid</t>
  </si>
  <si>
    <t>El*Fossil</t>
  </si>
  <si>
    <t>Summa kvalitetsgranskade:</t>
  </si>
  <si>
    <t>Antal med residual:</t>
  </si>
  <si>
    <t>Har ursprungscertifierad el:</t>
  </si>
  <si>
    <t>Antal kvalgranskade nät:</t>
  </si>
  <si>
    <t>Antal med urssprungsspecificerad el:</t>
  </si>
  <si>
    <t>Mängd urssprungsspecificerad el:</t>
  </si>
  <si>
    <t>Mängd residualel:</t>
  </si>
  <si>
    <t>Viktade miljöfaktorer för kvalitetsgranskade näts el:</t>
  </si>
  <si>
    <t>Viktade värden för nät med urpsrungsspec el:</t>
  </si>
  <si>
    <t>Ev kommentar:</t>
  </si>
  <si>
    <t>ÅL 160527: Bro och Coop är numera hopbyggda, men redovisas separat, vilket gör att verkningsgraderna ser orimliga ut.</t>
  </si>
  <si>
    <t>ÅL 160527: Nytt nät, med inte så många kunder påkopplade än. Därför låg verkningsgrad</t>
  </si>
  <si>
    <t>ÅL 160527: Endast hjälpel inrapporterat. Därför underkänd i kvalitetsgranskningen.</t>
  </si>
  <si>
    <t>Summa slutlig allokerad tillförd energi:</t>
  </si>
  <si>
    <t>Summa slutlig allokerad tillförd energi (utan hjälpel):</t>
  </si>
  <si>
    <t>Summa slutlig allokerad tillförd energi (utan hjälpel och rökgaskondensering):</t>
  </si>
  <si>
    <t>Totalt bränsle allokerat till värme, exklusive hjälpel och rökgaskondensering</t>
  </si>
  <si>
    <t>FÖRDELNING TILLFÖRD ENERGI TILL VÄRMEPRODUKTION</t>
  </si>
  <si>
    <t>Summa förnybar energi:</t>
  </si>
  <si>
    <t>Andel förnybar energi:</t>
  </si>
  <si>
    <t>Mellanslag kan läggas in i ruta F53 om man vill ha en tom rad mellan kategorierna</t>
  </si>
  <si>
    <t>Mellanslag kan läggas in i ruta F60 om man vill ha en tom rad mellan kategorierna</t>
  </si>
  <si>
    <t>Mellanslag kan läggas in i ruta F65 om man vill ha en tom rad mellan kategorierna</t>
  </si>
  <si>
    <t>Mellanslag kan läggas in i ruta F74 om man vill ha en tom rad mellan kategorierna</t>
  </si>
  <si>
    <t>GWh:</t>
  </si>
  <si>
    <t>Avrundat (%):</t>
  </si>
  <si>
    <t>Ändrat av ÅL 160530 efter ändringar i kval.nyckeln</t>
  </si>
  <si>
    <t>Miljövärden från 160523</t>
  </si>
  <si>
    <t>ÅL 160527: Kontrollerad mot filen med totala bränslen som fåtts av Sweco. Ok! Därefter har ändringar gjorts för Borlänge och Fortum</t>
  </si>
  <si>
    <t>Värdena uppdaterade 160531/ÅL</t>
  </si>
  <si>
    <t>Värdena uppdaterade 160530/ÅL</t>
  </si>
  <si>
    <t>Ändrat av ÅL 160531 efter ändringar i kval.nyckeln</t>
  </si>
  <si>
    <t>Värdena ändrade 160530 efter ändringar i kval.nyckeln/ÅL</t>
  </si>
  <si>
    <t>Värdena ändrade 160531 efter ändringar i kval.nyckeln/ÅL</t>
  </si>
  <si>
    <t>Summa:</t>
  </si>
  <si>
    <t>Inklusive rökgaskondensering för 2011 till 2015</t>
  </si>
  <si>
    <t>För 2012 till 2015: Leveranser = Total såld värme - sålt till annat fjvföretag.</t>
  </si>
  <si>
    <t>Summa bränslen från fliken Totalt (för kontroll)</t>
  </si>
  <si>
    <t>Summa övrig energi:</t>
  </si>
  <si>
    <t>Summa fossilt:</t>
  </si>
  <si>
    <t>Kontrollsumma:</t>
  </si>
  <si>
    <t>Endast de rader som ska visas i tabellen: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</si>
</sst>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k_r_-;\-* #,##0.00\ _k_r_-;_-* &quot;-&quot;??\ _k_r_-;_-@_-"/>
    <numFmt numFmtId="164" formatCode="0.0%"/>
    <numFmt numFmtId="165" formatCode="0.0"/>
    <numFmt numFmtId="166" formatCode="#,##0.0"/>
    <numFmt numFmtId="167" formatCode="0.0000"/>
    <numFmt numFmtId="168" formatCode="_-* #,##0.000\ _k_r_-;\-* #,##0.000\ _k_r_-;_-* &quot;-&quot;??\ _k_r_-;_-@_-"/>
    <numFmt numFmtId="169" formatCode="_-* #,##0.0000\ _k_r_-;\-* #,##0.0000\ _k_r_-;_-* &quot;-&quot;??\ _k_r_-;_-@_-"/>
  </numFmts>
  <fonts count="78"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b/>
      <sz val="11"/>
      <color indexed="62"/>
      <name val="Calibri"/>
      <family val="2"/>
    </font>
    <font>
      <sz val="11"/>
      <name val="Calibri"/>
      <family val="2"/>
    </font>
    <font>
      <sz val="11"/>
      <color indexed="8"/>
      <name val="Calibri"/>
      <family val="2"/>
    </font>
    <font>
      <u/>
      <sz val="11"/>
      <color indexed="8"/>
      <name val="Calibri"/>
      <family val="2"/>
    </font>
    <font>
      <u/>
      <sz val="11"/>
      <color theme="1"/>
      <name val="Calibri"/>
      <family val="2"/>
      <scheme val="minor"/>
    </font>
    <font>
      <i/>
      <u/>
      <sz val="11"/>
      <color theme="1"/>
      <name val="Calibri"/>
      <family val="2"/>
      <scheme val="minor"/>
    </font>
    <font>
      <b/>
      <sz val="9"/>
      <color indexed="81"/>
      <name val="Tahoma"/>
      <family val="2"/>
    </font>
    <font>
      <sz val="9"/>
      <color indexed="81"/>
      <name val="Tahoma"/>
      <family val="2"/>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sz val="10"/>
      <color theme="0" tint="-0.499984740745262"/>
      <name val="Arial"/>
      <family val="2"/>
    </font>
    <font>
      <sz val="11"/>
      <color theme="0" tint="-0.249977111117893"/>
      <name val="Calibri"/>
      <family val="2"/>
    </font>
    <font>
      <b/>
      <sz val="10"/>
      <name val="Arial"/>
      <family val="2"/>
    </font>
    <font>
      <b/>
      <sz val="11"/>
      <name val="Calibri"/>
      <family val="2"/>
    </font>
    <font>
      <b/>
      <sz val="12"/>
      <color indexed="10"/>
      <name val="Calibri"/>
      <family val="2"/>
    </font>
    <font>
      <sz val="10"/>
      <name val="Arial"/>
      <family val="2"/>
    </font>
    <font>
      <b/>
      <sz val="36"/>
      <color indexed="17"/>
      <name val="Arial"/>
      <family val="2"/>
    </font>
    <font>
      <sz val="10"/>
      <color indexed="50"/>
      <name val="Arial"/>
      <family val="2"/>
    </font>
    <font>
      <b/>
      <sz val="24"/>
      <color indexed="17"/>
      <name val="Arial"/>
      <family val="2"/>
    </font>
    <font>
      <sz val="14"/>
      <name val="Calibri"/>
      <family val="2"/>
    </font>
    <font>
      <sz val="14"/>
      <name val="Calibri"/>
      <family val="2"/>
      <scheme val="minor"/>
    </font>
    <font>
      <i/>
      <sz val="11"/>
      <color indexed="8"/>
      <name val="Calibri"/>
      <family val="2"/>
    </font>
    <font>
      <b/>
      <sz val="11"/>
      <color indexed="8"/>
      <name val="Arial"/>
      <family val="2"/>
    </font>
    <font>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2"/>
      <color indexed="8"/>
      <name val="Calibri"/>
      <family val="2"/>
    </font>
    <font>
      <sz val="11"/>
      <color theme="0"/>
      <name val="Calibri"/>
      <family val="2"/>
    </font>
    <font>
      <sz val="8"/>
      <color theme="1"/>
      <name val="Calibri"/>
      <family val="2"/>
      <scheme val="minor"/>
    </font>
    <font>
      <u/>
      <sz val="14"/>
      <color theme="1"/>
      <name val="Calibri"/>
      <family val="2"/>
      <scheme val="minor"/>
    </font>
    <font>
      <sz val="18"/>
      <color indexed="8"/>
      <name val="Calibri"/>
      <family val="2"/>
    </font>
    <font>
      <sz val="11"/>
      <color theme="0" tint="-0.14999847407452621"/>
      <name val="Calibri"/>
      <family val="2"/>
      <scheme val="minor"/>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sz val="10"/>
      <color theme="1"/>
      <name val="Arial"/>
      <family val="2"/>
    </font>
    <font>
      <sz val="10"/>
      <color rgb="FFCCFFCC"/>
      <name val="Arial"/>
      <family val="2"/>
    </font>
    <font>
      <b/>
      <sz val="16"/>
      <color indexed="8"/>
      <name val="Arial"/>
      <family val="2"/>
    </font>
    <font>
      <b/>
      <i/>
      <sz val="10"/>
      <name val="Arial"/>
      <family val="2"/>
    </font>
    <font>
      <i/>
      <sz val="10"/>
      <name val="Arial"/>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theme="7" tint="0.39997558519241921"/>
        <bgColor indexed="64"/>
      </patternFill>
    </fill>
    <fill>
      <patternFill patternType="solid">
        <fgColor theme="4" tint="0.79998168889431442"/>
        <bgColor theme="4" tint="0.79998168889431442"/>
      </patternFill>
    </fill>
    <fill>
      <patternFill patternType="solid">
        <fgColor rgb="FFCCFFCC"/>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66FF33"/>
        <bgColor indexed="64"/>
      </patternFill>
    </fill>
    <fill>
      <patternFill patternType="solid">
        <fgColor rgb="FFFFFFCC"/>
        <bgColor indexed="64"/>
      </patternFill>
    </fill>
    <fill>
      <patternFill patternType="solid">
        <fgColor theme="7" tint="0.79998168889431442"/>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theme="4" tint="0.39997558519241921"/>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84">
    <xf numFmtId="0" fontId="0" fillId="0" borderId="0"/>
    <xf numFmtId="0" fontId="10" fillId="0" borderId="0" applyNumberFormat="0" applyFill="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2" borderId="0" applyNumberFormat="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4" applyNumberFormat="0" applyAlignment="0" applyProtection="0"/>
    <xf numFmtId="0" fontId="18" fillId="6" borderId="5" applyNumberFormat="0" applyAlignment="0" applyProtection="0"/>
    <xf numFmtId="0" fontId="19" fillId="6" borderId="4" applyNumberFormat="0" applyAlignment="0" applyProtection="0"/>
    <xf numFmtId="0" fontId="20" fillId="0" borderId="6" applyNumberFormat="0" applyFill="0" applyAlignment="0" applyProtection="0"/>
    <xf numFmtId="0" fontId="21" fillId="7" borderId="7" applyNumberFormat="0" applyAlignment="0" applyProtection="0"/>
    <xf numFmtId="0" fontId="22" fillId="0" borderId="0" applyNumberFormat="0" applyFill="0" applyBorder="0" applyAlignment="0" applyProtection="0"/>
    <xf numFmtId="0" fontId="9" fillId="8" borderId="8" applyNumberFormat="0" applyFon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5" fillId="32" borderId="0" applyNumberFormat="0" applyBorder="0" applyAlignment="0" applyProtection="0"/>
    <xf numFmtId="0" fontId="27" fillId="0" borderId="10" applyNumberFormat="0" applyFill="0" applyAlignment="0" applyProtection="0"/>
    <xf numFmtId="0" fontId="8" fillId="0" borderId="0"/>
    <xf numFmtId="0" fontId="8" fillId="0" borderId="0"/>
    <xf numFmtId="0" fontId="8" fillId="0" borderId="0"/>
    <xf numFmtId="0" fontId="8" fillId="0" borderId="0"/>
    <xf numFmtId="0" fontId="29" fillId="0" borderId="0"/>
    <xf numFmtId="0" fontId="29" fillId="0" borderId="0"/>
    <xf numFmtId="0" fontId="43"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336">
    <xf numFmtId="0" fontId="0" fillId="0" borderId="0" xfId="0"/>
    <xf numFmtId="0" fontId="26" fillId="0" borderId="0" xfId="0" applyFont="1" applyAlignment="1">
      <alignment vertical="top" wrapText="1"/>
    </xf>
    <xf numFmtId="0" fontId="0" fillId="0" borderId="0" xfId="0" applyNumberFormat="1" applyFont="1" applyFill="1" applyBorder="1" applyAlignment="1" applyProtection="1"/>
    <xf numFmtId="0" fontId="0" fillId="0" borderId="0" xfId="0" applyFont="1" applyAlignment="1">
      <alignment vertical="top" wrapText="1"/>
    </xf>
    <xf numFmtId="0" fontId="0" fillId="34" borderId="0" xfId="0" applyFont="1" applyFill="1" applyAlignment="1">
      <alignment vertical="center"/>
    </xf>
    <xf numFmtId="0" fontId="26" fillId="34" borderId="0" xfId="0" applyFont="1" applyFill="1" applyAlignment="1">
      <alignment vertical="top" wrapText="1"/>
    </xf>
    <xf numFmtId="0" fontId="0" fillId="33" borderId="0" xfId="0" applyFill="1"/>
    <xf numFmtId="0" fontId="0" fillId="35" borderId="0" xfId="0" applyFill="1"/>
    <xf numFmtId="0" fontId="26" fillId="35" borderId="0" xfId="0" applyFont="1" applyFill="1" applyAlignment="1">
      <alignment vertical="top" wrapText="1"/>
    </xf>
    <xf numFmtId="0" fontId="0" fillId="36" borderId="0" xfId="0" applyNumberFormat="1" applyFont="1" applyFill="1" applyBorder="1" applyAlignment="1" applyProtection="1"/>
    <xf numFmtId="0" fontId="0" fillId="36" borderId="0" xfId="0" applyFill="1"/>
    <xf numFmtId="0" fontId="0" fillId="34" borderId="0" xfId="0" applyFill="1"/>
    <xf numFmtId="0" fontId="30" fillId="0" borderId="0" xfId="0" applyFont="1"/>
    <xf numFmtId="0" fontId="0" fillId="33" borderId="0" xfId="0" applyNumberFormat="1" applyFont="1" applyFill="1" applyBorder="1" applyAlignment="1" applyProtection="1"/>
    <xf numFmtId="0" fontId="24" fillId="37" borderId="14" xfId="0" applyFont="1" applyFill="1" applyBorder="1"/>
    <xf numFmtId="0" fontId="0" fillId="37" borderId="14" xfId="0" applyFill="1" applyBorder="1"/>
    <xf numFmtId="0" fontId="0" fillId="37" borderId="14" xfId="0" applyFill="1" applyBorder="1" applyAlignment="1">
      <alignment wrapText="1"/>
    </xf>
    <xf numFmtId="0" fontId="35" fillId="0" borderId="0" xfId="0" applyFont="1"/>
    <xf numFmtId="0" fontId="24" fillId="0" borderId="0" xfId="43" applyFont="1"/>
    <xf numFmtId="0" fontId="8" fillId="0" borderId="0" xfId="43" applyAlignment="1">
      <alignment horizontal="right"/>
    </xf>
    <xf numFmtId="0" fontId="8" fillId="0" borderId="0" xfId="43"/>
    <xf numFmtId="0" fontId="26" fillId="0" borderId="0" xfId="43" applyFont="1" applyAlignment="1">
      <alignment vertical="top" wrapText="1"/>
    </xf>
    <xf numFmtId="0" fontId="8" fillId="0" borderId="0" xfId="43" applyAlignment="1">
      <alignment horizontal="center"/>
    </xf>
    <xf numFmtId="0" fontId="36" fillId="0" borderId="0" xfId="43" applyFont="1"/>
    <xf numFmtId="0" fontId="37" fillId="0" borderId="0" xfId="43" applyFont="1"/>
    <xf numFmtId="0" fontId="38" fillId="0" borderId="0" xfId="43" applyFont="1" applyAlignment="1">
      <alignment horizontal="center" vertical="center" wrapText="1"/>
    </xf>
    <xf numFmtId="0" fontId="39" fillId="0" borderId="0" xfId="0" applyNumberFormat="1" applyFont="1" applyFill="1" applyBorder="1" applyAlignment="1" applyProtection="1"/>
    <xf numFmtId="0" fontId="39" fillId="0" borderId="0" xfId="0" applyFont="1"/>
    <xf numFmtId="0" fontId="39" fillId="33" borderId="0" xfId="0" applyNumberFormat="1" applyFont="1" applyFill="1" applyBorder="1" applyAlignment="1" applyProtection="1"/>
    <xf numFmtId="0" fontId="40" fillId="0" borderId="0" xfId="43" applyFont="1" applyAlignment="1">
      <alignment horizontal="center" vertical="center" wrapText="1"/>
    </xf>
    <xf numFmtId="0" fontId="8" fillId="0" borderId="0" xfId="44" applyAlignment="1">
      <alignment wrapText="1"/>
    </xf>
    <xf numFmtId="0" fontId="8" fillId="0" borderId="0" xfId="44"/>
    <xf numFmtId="0" fontId="8" fillId="0" borderId="0" xfId="44" applyFill="1" applyAlignment="1">
      <alignment wrapText="1"/>
    </xf>
    <xf numFmtId="0" fontId="8" fillId="0" borderId="0" xfId="45" applyAlignment="1">
      <alignment wrapText="1"/>
    </xf>
    <xf numFmtId="0" fontId="8" fillId="0" borderId="0" xfId="45"/>
    <xf numFmtId="0" fontId="40" fillId="0" borderId="0" xfId="46" applyFont="1" applyAlignment="1">
      <alignment horizontal="center" vertical="center" wrapText="1"/>
    </xf>
    <xf numFmtId="0" fontId="40" fillId="33" borderId="0" xfId="46" applyFont="1" applyFill="1" applyAlignment="1">
      <alignment horizontal="center" vertical="center" wrapText="1"/>
    </xf>
    <xf numFmtId="0" fontId="40" fillId="0" borderId="0" xfId="46" applyFont="1" applyFill="1" applyAlignment="1">
      <alignment horizontal="center" vertical="center" wrapText="1"/>
    </xf>
    <xf numFmtId="0" fontId="8" fillId="0" borderId="0" xfId="45" applyFill="1"/>
    <xf numFmtId="0" fontId="8" fillId="0" borderId="0" xfId="45" applyFill="1" applyAlignment="1">
      <alignment wrapText="1"/>
    </xf>
    <xf numFmtId="164" fontId="8" fillId="0" borderId="0" xfId="45" applyNumberFormat="1"/>
    <xf numFmtId="0" fontId="8" fillId="38" borderId="0" xfId="45" applyFill="1" applyProtection="1">
      <protection hidden="1"/>
    </xf>
    <xf numFmtId="0" fontId="42" fillId="38" borderId="0" xfId="48" applyFont="1" applyFill="1" applyProtection="1">
      <protection hidden="1"/>
    </xf>
    <xf numFmtId="0" fontId="43" fillId="38" borderId="0" xfId="49" applyFill="1" applyProtection="1">
      <protection hidden="1"/>
    </xf>
    <xf numFmtId="0" fontId="44" fillId="38" borderId="0" xfId="48" applyFont="1" applyFill="1" applyProtection="1">
      <protection hidden="1"/>
    </xf>
    <xf numFmtId="0" fontId="43" fillId="38" borderId="0" xfId="49" applyFont="1" applyFill="1" applyProtection="1">
      <protection hidden="1"/>
    </xf>
    <xf numFmtId="0" fontId="45" fillId="38" borderId="0" xfId="49" applyFont="1" applyFill="1" applyProtection="1">
      <protection hidden="1"/>
    </xf>
    <xf numFmtId="0" fontId="46" fillId="38" borderId="0" xfId="48" applyFont="1" applyFill="1" applyProtection="1">
      <protection hidden="1"/>
    </xf>
    <xf numFmtId="0" fontId="29" fillId="39" borderId="0" xfId="48" applyFill="1" applyBorder="1" applyProtection="1">
      <protection hidden="1"/>
    </xf>
    <xf numFmtId="0" fontId="8" fillId="39" borderId="0" xfId="45" applyFill="1" applyProtection="1">
      <protection hidden="1"/>
    </xf>
    <xf numFmtId="0" fontId="49" fillId="39" borderId="0" xfId="48" applyFont="1" applyFill="1" applyBorder="1" applyProtection="1">
      <protection hidden="1"/>
    </xf>
    <xf numFmtId="0" fontId="51" fillId="39" borderId="0" xfId="48" applyFont="1" applyFill="1" applyBorder="1" applyAlignment="1" applyProtection="1">
      <alignment horizontal="center"/>
      <protection hidden="1"/>
    </xf>
    <xf numFmtId="0" fontId="29" fillId="39" borderId="0" xfId="48" applyFont="1" applyFill="1" applyBorder="1" applyProtection="1">
      <protection hidden="1"/>
    </xf>
    <xf numFmtId="0" fontId="29" fillId="39" borderId="0" xfId="48" applyFill="1" applyBorder="1" applyAlignment="1" applyProtection="1">
      <alignment horizontal="center"/>
      <protection hidden="1"/>
    </xf>
    <xf numFmtId="0" fontId="50" fillId="39" borderId="0" xfId="48" applyFont="1" applyFill="1" applyBorder="1" applyProtection="1">
      <protection hidden="1"/>
    </xf>
    <xf numFmtId="0" fontId="26" fillId="39" borderId="0" xfId="48" applyFont="1" applyFill="1" applyBorder="1" applyProtection="1">
      <protection hidden="1"/>
    </xf>
    <xf numFmtId="0" fontId="43" fillId="39" borderId="0" xfId="49" applyFill="1" applyBorder="1" applyProtection="1">
      <protection hidden="1"/>
    </xf>
    <xf numFmtId="0" fontId="26" fillId="39" borderId="0" xfId="48" applyFont="1" applyFill="1" applyBorder="1" applyAlignment="1" applyProtection="1">
      <alignment horizontal="left"/>
      <protection hidden="1"/>
    </xf>
    <xf numFmtId="0" fontId="51" fillId="39" borderId="0" xfId="48" applyFont="1" applyFill="1" applyBorder="1" applyProtection="1">
      <protection hidden="1"/>
    </xf>
    <xf numFmtId="2" fontId="29" fillId="38" borderId="0" xfId="48" applyNumberFormat="1" applyFill="1" applyBorder="1" applyAlignment="1" applyProtection="1">
      <alignment horizontal="left"/>
      <protection hidden="1"/>
    </xf>
    <xf numFmtId="1" fontId="29" fillId="38" borderId="0" xfId="48" applyNumberFormat="1" applyFill="1" applyBorder="1" applyAlignment="1" applyProtection="1">
      <alignment horizontal="left"/>
      <protection hidden="1"/>
    </xf>
    <xf numFmtId="0" fontId="51" fillId="38" borderId="0" xfId="48" applyFont="1" applyFill="1" applyBorder="1" applyProtection="1">
      <protection hidden="1"/>
    </xf>
    <xf numFmtId="9" fontId="29" fillId="38" borderId="0" xfId="50" applyFont="1" applyFill="1" applyBorder="1" applyAlignment="1" applyProtection="1">
      <alignment horizontal="left"/>
      <protection hidden="1"/>
    </xf>
    <xf numFmtId="9" fontId="29" fillId="39" borderId="0" xfId="48" applyNumberFormat="1" applyFill="1" applyBorder="1" applyAlignment="1" applyProtection="1">
      <alignment horizontal="center"/>
      <protection hidden="1"/>
    </xf>
    <xf numFmtId="2" fontId="29" fillId="39" borderId="0" xfId="48" applyNumberFormat="1" applyFill="1" applyBorder="1" applyAlignment="1" applyProtection="1">
      <alignment horizontal="center"/>
      <protection hidden="1"/>
    </xf>
    <xf numFmtId="0" fontId="52" fillId="39" borderId="0" xfId="48" applyFont="1" applyFill="1" applyBorder="1" applyProtection="1">
      <protection hidden="1"/>
    </xf>
    <xf numFmtId="0" fontId="53" fillId="39" borderId="0" xfId="48" applyFont="1" applyFill="1" applyBorder="1" applyProtection="1">
      <protection hidden="1"/>
    </xf>
    <xf numFmtId="0" fontId="54" fillId="39" borderId="0" xfId="48" applyFont="1" applyFill="1" applyBorder="1" applyProtection="1">
      <protection hidden="1"/>
    </xf>
    <xf numFmtId="1" fontId="29" fillId="39" borderId="0" xfId="48" applyNumberFormat="1" applyFill="1" applyBorder="1" applyAlignment="1" applyProtection="1">
      <alignment horizontal="center"/>
      <protection hidden="1"/>
    </xf>
    <xf numFmtId="1" fontId="29" fillId="38" borderId="0" xfId="48" applyNumberFormat="1" applyFont="1" applyFill="1" applyBorder="1" applyAlignment="1" applyProtection="1">
      <alignment horizontal="left"/>
      <protection hidden="1"/>
    </xf>
    <xf numFmtId="0" fontId="55" fillId="39" borderId="0" xfId="48" applyFont="1" applyFill="1" applyBorder="1" applyProtection="1">
      <protection hidden="1"/>
    </xf>
    <xf numFmtId="0" fontId="56" fillId="39" borderId="0" xfId="48" applyFont="1" applyFill="1" applyBorder="1" applyProtection="1">
      <protection hidden="1"/>
    </xf>
    <xf numFmtId="0" fontId="29" fillId="39" borderId="0" xfId="48" applyFill="1" applyBorder="1" applyAlignment="1" applyProtection="1">
      <alignment horizontal="left"/>
      <protection hidden="1"/>
    </xf>
    <xf numFmtId="0" fontId="50" fillId="39" borderId="0" xfId="48" applyFont="1" applyFill="1" applyBorder="1" applyAlignment="1" applyProtection="1">
      <protection hidden="1"/>
    </xf>
    <xf numFmtId="0" fontId="51" fillId="39" borderId="0" xfId="48" applyFont="1" applyFill="1" applyBorder="1" applyAlignment="1" applyProtection="1">
      <protection hidden="1"/>
    </xf>
    <xf numFmtId="0" fontId="54" fillId="39" borderId="0" xfId="48" applyFont="1" applyFill="1" applyBorder="1" applyAlignment="1" applyProtection="1">
      <alignment horizontal="left"/>
      <protection hidden="1"/>
    </xf>
    <xf numFmtId="2" fontId="51" fillId="39" borderId="0" xfId="48" applyNumberFormat="1" applyFont="1" applyFill="1" applyBorder="1" applyAlignment="1" applyProtection="1">
      <alignment horizontal="left"/>
      <protection hidden="1"/>
    </xf>
    <xf numFmtId="165" fontId="29" fillId="38" borderId="0" xfId="48" applyNumberFormat="1" applyFill="1" applyBorder="1" applyAlignment="1" applyProtection="1">
      <alignment horizontal="left"/>
      <protection hidden="1"/>
    </xf>
    <xf numFmtId="0" fontId="29" fillId="39" borderId="0" xfId="48" applyFill="1" applyBorder="1" applyAlignment="1" applyProtection="1">
      <protection hidden="1"/>
    </xf>
    <xf numFmtId="0" fontId="59" fillId="39" borderId="0" xfId="48" applyFont="1" applyFill="1" applyBorder="1" applyProtection="1">
      <protection hidden="1"/>
    </xf>
    <xf numFmtId="9" fontId="29" fillId="39" borderId="0" xfId="50" applyFont="1" applyFill="1" applyBorder="1" applyProtection="1">
      <protection hidden="1"/>
    </xf>
    <xf numFmtId="0" fontId="60" fillId="39" borderId="0" xfId="48" applyFont="1" applyFill="1" applyBorder="1" applyProtection="1">
      <protection hidden="1"/>
    </xf>
    <xf numFmtId="0" fontId="61" fillId="40" borderId="0" xfId="45" applyFont="1" applyFill="1" applyProtection="1">
      <protection hidden="1"/>
    </xf>
    <xf numFmtId="0" fontId="61" fillId="38" borderId="0" xfId="45" applyFont="1" applyFill="1" applyProtection="1">
      <protection hidden="1"/>
    </xf>
    <xf numFmtId="0" fontId="24" fillId="0" borderId="0" xfId="45" applyFont="1" applyAlignment="1">
      <alignment wrapText="1"/>
    </xf>
    <xf numFmtId="0" fontId="62" fillId="0" borderId="0" xfId="45" applyFont="1" applyAlignment="1">
      <alignment wrapText="1"/>
    </xf>
    <xf numFmtId="0" fontId="63" fillId="0" borderId="0" xfId="45" applyFont="1"/>
    <xf numFmtId="0" fontId="31" fillId="0" borderId="0" xfId="45" applyFont="1"/>
    <xf numFmtId="0" fontId="8" fillId="0" borderId="0" xfId="45" applyAlignment="1">
      <alignment vertical="top"/>
    </xf>
    <xf numFmtId="0" fontId="8" fillId="0" borderId="12" xfId="45" applyFill="1" applyBorder="1"/>
    <xf numFmtId="0" fontId="8" fillId="41" borderId="0" xfId="45" applyFill="1" applyAlignment="1">
      <alignment wrapText="1"/>
    </xf>
    <xf numFmtId="0" fontId="8" fillId="41" borderId="0" xfId="45" applyFill="1"/>
    <xf numFmtId="0" fontId="8" fillId="0" borderId="0" xfId="45" applyFill="1" applyBorder="1" applyAlignment="1"/>
    <xf numFmtId="0" fontId="8" fillId="0" borderId="0" xfId="45" applyFont="1" applyBorder="1" applyAlignment="1"/>
    <xf numFmtId="49" fontId="41" fillId="0" borderId="12" xfId="47" applyNumberFormat="1" applyFont="1" applyFill="1" applyBorder="1" applyAlignment="1">
      <alignment wrapText="1"/>
    </xf>
    <xf numFmtId="49" fontId="41" fillId="0" borderId="15" xfId="47" applyNumberFormat="1" applyFont="1" applyFill="1" applyBorder="1" applyAlignment="1">
      <alignment wrapText="1"/>
    </xf>
    <xf numFmtId="49" fontId="41" fillId="0" borderId="19" xfId="47" applyNumberFormat="1" applyFont="1" applyFill="1" applyBorder="1" applyAlignment="1">
      <alignment wrapText="1"/>
    </xf>
    <xf numFmtId="49" fontId="41" fillId="0" borderId="20" xfId="47" applyNumberFormat="1" applyFont="1" applyFill="1" applyBorder="1" applyAlignment="1">
      <alignment wrapText="1"/>
    </xf>
    <xf numFmtId="49" fontId="41" fillId="0" borderId="21" xfId="47" applyNumberFormat="1" applyFont="1" applyFill="1" applyBorder="1" applyAlignment="1">
      <alignment wrapText="1"/>
    </xf>
    <xf numFmtId="0" fontId="24" fillId="0" borderId="21" xfId="45" applyFont="1" applyBorder="1"/>
    <xf numFmtId="0" fontId="8" fillId="40" borderId="0" xfId="45" applyFill="1" applyProtection="1">
      <protection hidden="1"/>
    </xf>
    <xf numFmtId="0" fontId="0" fillId="0" borderId="0" xfId="0" applyNumberFormat="1" applyFont="1" applyFill="1" applyBorder="1" applyAlignment="1" applyProtection="1">
      <alignment wrapText="1"/>
    </xf>
    <xf numFmtId="0" fontId="27" fillId="0" borderId="10" xfId="42" applyFont="1" applyFill="1" applyBorder="1" applyAlignment="1">
      <alignment wrapText="1"/>
    </xf>
    <xf numFmtId="0" fontId="0" fillId="34" borderId="0" xfId="0" applyNumberFormat="1" applyFont="1" applyFill="1" applyBorder="1" applyAlignment="1" applyProtection="1"/>
    <xf numFmtId="0" fontId="35" fillId="40" borderId="15" xfId="45" applyFont="1" applyFill="1" applyBorder="1" applyAlignment="1">
      <alignment wrapText="1"/>
    </xf>
    <xf numFmtId="0" fontId="35" fillId="40" borderId="13" xfId="45" applyFont="1" applyFill="1" applyBorder="1" applyAlignment="1">
      <alignment wrapText="1"/>
    </xf>
    <xf numFmtId="0" fontId="8" fillId="40" borderId="15" xfId="45" applyFill="1" applyBorder="1" applyAlignment="1">
      <alignment wrapText="1"/>
    </xf>
    <xf numFmtId="0" fontId="35" fillId="40" borderId="20" xfId="45" applyFont="1" applyFill="1" applyBorder="1" applyAlignment="1">
      <alignment wrapText="1"/>
    </xf>
    <xf numFmtId="0" fontId="35" fillId="40" borderId="21" xfId="45" applyFont="1" applyFill="1" applyBorder="1" applyAlignment="1">
      <alignment wrapText="1"/>
    </xf>
    <xf numFmtId="0" fontId="0" fillId="0" borderId="11" xfId="0" applyNumberFormat="1" applyFont="1" applyFill="1" applyBorder="1" applyAlignment="1" applyProtection="1">
      <alignment wrapText="1"/>
    </xf>
    <xf numFmtId="0" fontId="8" fillId="0" borderId="12" xfId="45" applyFill="1" applyBorder="1" applyAlignment="1">
      <alignment vertical="center"/>
    </xf>
    <xf numFmtId="0" fontId="8" fillId="0" borderId="15" xfId="45" applyFill="1" applyBorder="1" applyAlignment="1">
      <alignment vertical="center"/>
    </xf>
    <xf numFmtId="0" fontId="8" fillId="0" borderId="13" xfId="45" applyFill="1" applyBorder="1" applyAlignment="1">
      <alignment vertical="center"/>
    </xf>
    <xf numFmtId="0" fontId="0" fillId="33" borderId="12" xfId="0" applyNumberFormat="1" applyFont="1" applyFill="1" applyBorder="1" applyAlignment="1" applyProtection="1">
      <alignment wrapText="1"/>
    </xf>
    <xf numFmtId="0" fontId="0" fillId="33" borderId="15" xfId="0" applyNumberFormat="1" applyFont="1" applyFill="1" applyBorder="1" applyAlignment="1" applyProtection="1">
      <alignment wrapText="1"/>
    </xf>
    <xf numFmtId="0" fontId="49" fillId="0" borderId="15" xfId="0" applyNumberFormat="1" applyFont="1" applyFill="1" applyBorder="1" applyAlignment="1" applyProtection="1">
      <alignment wrapText="1"/>
    </xf>
    <xf numFmtId="0" fontId="0" fillId="0" borderId="15" xfId="0" applyNumberFormat="1" applyFont="1" applyFill="1" applyBorder="1" applyAlignment="1" applyProtection="1">
      <alignment wrapText="1"/>
    </xf>
    <xf numFmtId="0" fontId="0" fillId="0" borderId="13" xfId="0" applyNumberFormat="1" applyFont="1" applyFill="1" applyBorder="1" applyAlignment="1" applyProtection="1">
      <alignment wrapText="1"/>
    </xf>
    <xf numFmtId="0" fontId="0" fillId="0" borderId="12" xfId="0" applyNumberFormat="1" applyFont="1" applyFill="1" applyBorder="1" applyAlignment="1" applyProtection="1">
      <alignment wrapText="1"/>
    </xf>
    <xf numFmtId="0" fontId="0" fillId="0" borderId="0" xfId="0" applyAlignment="1">
      <alignment horizontal="left"/>
    </xf>
    <xf numFmtId="0" fontId="0" fillId="0" borderId="0" xfId="0" applyNumberFormat="1"/>
    <xf numFmtId="0" fontId="26" fillId="0" borderId="0" xfId="0" applyFont="1"/>
    <xf numFmtId="0" fontId="0" fillId="0" borderId="0" xfId="0" applyAlignment="1">
      <alignment wrapText="1"/>
    </xf>
    <xf numFmtId="0" fontId="0" fillId="36" borderId="0" xfId="0" applyFill="1" applyAlignment="1">
      <alignment wrapText="1"/>
    </xf>
    <xf numFmtId="0" fontId="24" fillId="0" borderId="0" xfId="0" applyFont="1" applyAlignment="1">
      <alignment wrapText="1"/>
    </xf>
    <xf numFmtId="0" fontId="24" fillId="42" borderId="24" xfId="0" applyFont="1" applyFill="1" applyBorder="1" applyAlignment="1">
      <alignment wrapText="1"/>
    </xf>
    <xf numFmtId="0" fontId="24" fillId="42" borderId="0" xfId="0" applyFont="1" applyFill="1" applyBorder="1" applyAlignment="1">
      <alignment wrapText="1"/>
    </xf>
    <xf numFmtId="0" fontId="29" fillId="0" borderId="0" xfId="51" applyNumberFormat="1" applyFont="1" applyFill="1" applyBorder="1" applyAlignment="1" applyProtection="1">
      <alignment wrapText="1"/>
    </xf>
    <xf numFmtId="0" fontId="0" fillId="0" borderId="0" xfId="51" applyNumberFormat="1" applyFont="1" applyFill="1" applyBorder="1" applyAlignment="1" applyProtection="1">
      <alignment wrapText="1"/>
    </xf>
    <xf numFmtId="0" fontId="29" fillId="0" borderId="0" xfId="51" applyNumberFormat="1" applyFont="1" applyFill="1" applyBorder="1" applyAlignment="1" applyProtection="1"/>
    <xf numFmtId="9" fontId="29" fillId="0" borderId="0" xfId="56" applyFont="1" applyFill="1" applyBorder="1" applyAlignment="1" applyProtection="1"/>
    <xf numFmtId="0" fontId="64" fillId="0" borderId="0" xfId="0" applyFont="1"/>
    <xf numFmtId="0" fontId="65" fillId="0" borderId="0" xfId="52" applyFont="1" applyAlignment="1">
      <alignment wrapText="1"/>
    </xf>
    <xf numFmtId="0" fontId="65" fillId="33" borderId="0" xfId="52" applyFont="1" applyFill="1" applyAlignment="1">
      <alignment wrapText="1"/>
    </xf>
    <xf numFmtId="0" fontId="0" fillId="40" borderId="0" xfId="0" applyFill="1"/>
    <xf numFmtId="0" fontId="8" fillId="0" borderId="0" xfId="52" applyFill="1" applyAlignment="1">
      <alignment wrapText="1"/>
    </xf>
    <xf numFmtId="0" fontId="8" fillId="0" borderId="0" xfId="52" applyAlignment="1">
      <alignment wrapText="1"/>
    </xf>
    <xf numFmtId="9" fontId="0" fillId="0" borderId="0" xfId="56" applyFont="1"/>
    <xf numFmtId="0" fontId="24" fillId="40" borderId="20" xfId="46" applyFont="1" applyFill="1" applyBorder="1" applyAlignment="1">
      <alignment horizontal="left"/>
    </xf>
    <xf numFmtId="0" fontId="24" fillId="40" borderId="20" xfId="46" applyFont="1" applyFill="1" applyBorder="1" applyAlignment="1">
      <alignment horizontal="left" vertical="center" wrapText="1"/>
    </xf>
    <xf numFmtId="0" fontId="24" fillId="40" borderId="20" xfId="46" applyFont="1" applyFill="1" applyBorder="1" applyAlignment="1">
      <alignment horizontal="center" vertical="center"/>
    </xf>
    <xf numFmtId="0" fontId="8" fillId="0" borderId="0" xfId="46"/>
    <xf numFmtId="166" fontId="8" fillId="40" borderId="25" xfId="46" applyNumberFormat="1" applyFill="1" applyBorder="1"/>
    <xf numFmtId="9" fontId="0" fillId="40" borderId="0" xfId="54" applyFont="1" applyFill="1" applyBorder="1" applyAlignment="1">
      <alignment horizontal="center"/>
    </xf>
    <xf numFmtId="1" fontId="0" fillId="40" borderId="0" xfId="54" applyNumberFormat="1" applyFont="1" applyFill="1" applyBorder="1" applyAlignment="1">
      <alignment horizontal="center"/>
    </xf>
    <xf numFmtId="165" fontId="0" fillId="40" borderId="0" xfId="54" applyNumberFormat="1" applyFont="1" applyFill="1" applyBorder="1" applyAlignment="1">
      <alignment horizontal="center"/>
    </xf>
    <xf numFmtId="165" fontId="0" fillId="40" borderId="0" xfId="54" applyNumberFormat="1" applyFont="1" applyFill="1" applyBorder="1" applyAlignment="1">
      <alignment horizontal="center" vertical="center"/>
    </xf>
    <xf numFmtId="166" fontId="8" fillId="40" borderId="0" xfId="46" applyNumberFormat="1" applyFill="1" applyBorder="1" applyAlignment="1">
      <alignment horizontal="center" vertical="center"/>
    </xf>
    <xf numFmtId="166" fontId="8" fillId="40" borderId="0" xfId="46" applyNumberFormat="1" applyFill="1" applyBorder="1"/>
    <xf numFmtId="166" fontId="8" fillId="40" borderId="26" xfId="46" applyNumberFormat="1" applyFill="1" applyBorder="1"/>
    <xf numFmtId="166" fontId="8" fillId="40" borderId="27" xfId="46" applyNumberFormat="1" applyFill="1" applyBorder="1"/>
    <xf numFmtId="166" fontId="8" fillId="40" borderId="20" xfId="46" applyNumberFormat="1" applyFill="1" applyBorder="1" applyAlignment="1">
      <alignment horizontal="center" vertical="center"/>
    </xf>
    <xf numFmtId="166" fontId="8" fillId="40" borderId="20" xfId="46" applyNumberFormat="1" applyFill="1" applyBorder="1"/>
    <xf numFmtId="166" fontId="8" fillId="40" borderId="21" xfId="46" applyNumberFormat="1" applyFill="1" applyBorder="1"/>
    <xf numFmtId="166" fontId="24" fillId="40" borderId="14" xfId="46" applyNumberFormat="1" applyFont="1" applyFill="1" applyBorder="1"/>
    <xf numFmtId="9" fontId="26" fillId="40" borderId="22" xfId="54" applyFont="1" applyFill="1" applyBorder="1"/>
    <xf numFmtId="165" fontId="0" fillId="40" borderId="23" xfId="54" applyNumberFormat="1" applyFont="1" applyFill="1" applyBorder="1"/>
    <xf numFmtId="166" fontId="24" fillId="40" borderId="23" xfId="46" applyNumberFormat="1" applyFont="1" applyFill="1" applyBorder="1" applyAlignment="1">
      <alignment horizontal="center"/>
    </xf>
    <xf numFmtId="166" fontId="24" fillId="40" borderId="0" xfId="46" applyNumberFormat="1" applyFont="1" applyFill="1" applyBorder="1" applyAlignment="1">
      <alignment horizontal="center"/>
    </xf>
    <xf numFmtId="166" fontId="24" fillId="40" borderId="0" xfId="46" applyNumberFormat="1" applyFont="1" applyFill="1" applyBorder="1"/>
    <xf numFmtId="166" fontId="24" fillId="40" borderId="26" xfId="46" applyNumberFormat="1" applyFont="1" applyFill="1" applyBorder="1"/>
    <xf numFmtId="166" fontId="7" fillId="40" borderId="14" xfId="46" applyNumberFormat="1" applyFont="1" applyFill="1" applyBorder="1"/>
    <xf numFmtId="9" fontId="26" fillId="40" borderId="14" xfId="54" applyFont="1" applyFill="1" applyBorder="1"/>
    <xf numFmtId="165" fontId="0" fillId="40" borderId="0" xfId="54" applyNumberFormat="1" applyFont="1" applyFill="1" applyBorder="1"/>
    <xf numFmtId="0" fontId="8" fillId="40" borderId="19" xfId="46" applyFill="1" applyBorder="1"/>
    <xf numFmtId="0" fontId="8" fillId="40" borderId="20" xfId="46" applyFill="1" applyBorder="1"/>
    <xf numFmtId="9" fontId="24" fillId="40" borderId="20" xfId="54" applyNumberFormat="1" applyFont="1" applyFill="1" applyBorder="1" applyAlignment="1">
      <alignment horizontal="center"/>
    </xf>
    <xf numFmtId="9" fontId="24" fillId="40" borderId="20" xfId="54" applyFont="1" applyFill="1" applyBorder="1"/>
    <xf numFmtId="9" fontId="26" fillId="40" borderId="20" xfId="54" applyFont="1" applyFill="1" applyBorder="1"/>
    <xf numFmtId="9" fontId="26" fillId="40" borderId="21" xfId="54" applyFont="1" applyFill="1" applyBorder="1"/>
    <xf numFmtId="165" fontId="8" fillId="0" borderId="0" xfId="46" applyNumberFormat="1"/>
    <xf numFmtId="9" fontId="7" fillId="0" borderId="0" xfId="56" applyFont="1"/>
    <xf numFmtId="0" fontId="8" fillId="0" borderId="0" xfId="46" applyFill="1"/>
    <xf numFmtId="0" fontId="7" fillId="0" borderId="0" xfId="46" applyFont="1" applyFill="1"/>
    <xf numFmtId="164" fontId="7" fillId="0" borderId="0" xfId="56" applyNumberFormat="1" applyFont="1"/>
    <xf numFmtId="0" fontId="8" fillId="0" borderId="0" xfId="46" applyFill="1" applyAlignment="1">
      <alignment horizontal="right"/>
    </xf>
    <xf numFmtId="0" fontId="0" fillId="40" borderId="28" xfId="0" applyFill="1" applyBorder="1" applyAlignment="1" applyProtection="1">
      <alignment wrapText="1"/>
      <protection hidden="1"/>
    </xf>
    <xf numFmtId="0" fontId="26" fillId="40" borderId="29" xfId="0" applyFont="1" applyFill="1" applyBorder="1" applyAlignment="1" applyProtection="1">
      <alignment wrapText="1"/>
      <protection hidden="1"/>
    </xf>
    <xf numFmtId="0" fontId="26" fillId="40" borderId="30" xfId="0" applyFont="1" applyFill="1" applyBorder="1" applyAlignment="1" applyProtection="1">
      <alignment wrapText="1"/>
      <protection hidden="1"/>
    </xf>
    <xf numFmtId="0" fontId="0" fillId="40" borderId="0" xfId="0" applyFill="1" applyAlignment="1" applyProtection="1">
      <alignment wrapText="1"/>
      <protection hidden="1"/>
    </xf>
    <xf numFmtId="0" fontId="0" fillId="40" borderId="31" xfId="0" applyFill="1" applyBorder="1" applyProtection="1">
      <protection hidden="1"/>
    </xf>
    <xf numFmtId="1" fontId="0" fillId="40" borderId="31" xfId="0" applyNumberFormat="1" applyFill="1" applyBorder="1" applyProtection="1">
      <protection hidden="1"/>
    </xf>
    <xf numFmtId="0" fontId="0" fillId="40" borderId="0" xfId="0" applyFill="1" applyProtection="1">
      <protection hidden="1"/>
    </xf>
    <xf numFmtId="0" fontId="0" fillId="40" borderId="25" xfId="0" applyFill="1" applyBorder="1" applyProtection="1">
      <protection hidden="1"/>
    </xf>
    <xf numFmtId="1" fontId="0" fillId="40" borderId="25" xfId="0" applyNumberFormat="1" applyFill="1" applyBorder="1" applyProtection="1">
      <protection hidden="1"/>
    </xf>
    <xf numFmtId="0" fontId="0" fillId="40" borderId="27" xfId="0" applyFill="1" applyBorder="1" applyProtection="1">
      <protection hidden="1"/>
    </xf>
    <xf numFmtId="1" fontId="0" fillId="40" borderId="27" xfId="0" applyNumberFormat="1" applyFill="1" applyBorder="1" applyProtection="1">
      <protection hidden="1"/>
    </xf>
    <xf numFmtId="0" fontId="6" fillId="0" borderId="0" xfId="45" applyFont="1"/>
    <xf numFmtId="0" fontId="69" fillId="0" borderId="0" xfId="45" applyFont="1"/>
    <xf numFmtId="0" fontId="70" fillId="0" borderId="0" xfId="45" applyFont="1"/>
    <xf numFmtId="0" fontId="71" fillId="0" borderId="0" xfId="45" applyFont="1"/>
    <xf numFmtId="0" fontId="72" fillId="0" borderId="0" xfId="45" applyFont="1"/>
    <xf numFmtId="0" fontId="8" fillId="43" borderId="0" xfId="45" applyFill="1" applyProtection="1">
      <protection hidden="1"/>
    </xf>
    <xf numFmtId="0" fontId="43" fillId="39" borderId="0" xfId="49" applyFont="1" applyFill="1" applyBorder="1" applyProtection="1">
      <protection hidden="1"/>
    </xf>
    <xf numFmtId="0" fontId="43" fillId="39" borderId="0" xfId="49" applyFont="1" applyFill="1" applyBorder="1" applyAlignment="1" applyProtection="1">
      <alignment wrapText="1"/>
      <protection hidden="1"/>
    </xf>
    <xf numFmtId="0" fontId="8" fillId="43" borderId="14" xfId="45" applyFill="1" applyBorder="1"/>
    <xf numFmtId="0" fontId="8" fillId="43" borderId="19" xfId="45" applyFill="1" applyBorder="1"/>
    <xf numFmtId="0" fontId="8" fillId="34" borderId="22" xfId="45" applyFill="1" applyBorder="1"/>
    <xf numFmtId="0" fontId="24" fillId="34" borderId="14" xfId="45" applyFont="1" applyFill="1" applyBorder="1"/>
    <xf numFmtId="0" fontId="8" fillId="34" borderId="26" xfId="45" applyFill="1" applyBorder="1"/>
    <xf numFmtId="0" fontId="8" fillId="34" borderId="14" xfId="45" applyFill="1" applyBorder="1"/>
    <xf numFmtId="0" fontId="8" fillId="34" borderId="21" xfId="45" applyFill="1" applyBorder="1"/>
    <xf numFmtId="0" fontId="8" fillId="0" borderId="14" xfId="45" applyFill="1" applyBorder="1"/>
    <xf numFmtId="0" fontId="6" fillId="34" borderId="23" xfId="45" applyFont="1" applyFill="1" applyBorder="1"/>
    <xf numFmtId="0" fontId="8" fillId="34" borderId="32" xfId="45" applyFill="1" applyBorder="1"/>
    <xf numFmtId="0" fontId="8" fillId="34" borderId="0" xfId="45" applyFill="1" applyBorder="1"/>
    <xf numFmtId="0" fontId="6" fillId="34" borderId="26" xfId="45" applyFont="1" applyFill="1" applyBorder="1"/>
    <xf numFmtId="0" fontId="8" fillId="34" borderId="26" xfId="45" applyFill="1" applyBorder="1" applyAlignment="1">
      <alignment horizontal="left"/>
    </xf>
    <xf numFmtId="0" fontId="8" fillId="34" borderId="20" xfId="45" applyFill="1" applyBorder="1"/>
    <xf numFmtId="0" fontId="74" fillId="43" borderId="0" xfId="45" applyFont="1" applyFill="1" applyProtection="1">
      <protection hidden="1"/>
    </xf>
    <xf numFmtId="0" fontId="75" fillId="39" borderId="0" xfId="48" applyFont="1" applyFill="1" applyBorder="1" applyProtection="1">
      <protection hidden="1"/>
    </xf>
    <xf numFmtId="9" fontId="8" fillId="0" borderId="0" xfId="56" applyFont="1"/>
    <xf numFmtId="2" fontId="57" fillId="43" borderId="0" xfId="48" applyNumberFormat="1" applyFont="1" applyFill="1" applyBorder="1" applyAlignment="1" applyProtection="1">
      <alignment horizontal="left" wrapText="1"/>
      <protection hidden="1"/>
    </xf>
    <xf numFmtId="0" fontId="76" fillId="0" borderId="0" xfId="46" applyFont="1" applyAlignment="1">
      <alignment horizontal="center" vertical="center" wrapText="1"/>
    </xf>
    <xf numFmtId="0" fontId="43" fillId="0" borderId="0" xfId="46" applyFont="1" applyAlignment="1">
      <alignment vertical="top"/>
    </xf>
    <xf numFmtId="0" fontId="43" fillId="44" borderId="0" xfId="46" applyFont="1" applyFill="1" applyAlignment="1">
      <alignment vertical="top" wrapText="1"/>
    </xf>
    <xf numFmtId="0" fontId="43" fillId="44" borderId="0" xfId="46" applyFont="1" applyFill="1" applyAlignment="1">
      <alignment vertical="top"/>
    </xf>
    <xf numFmtId="0" fontId="77" fillId="44" borderId="0" xfId="46" applyFont="1" applyFill="1" applyAlignment="1">
      <alignment vertical="top" wrapText="1"/>
    </xf>
    <xf numFmtId="0" fontId="40" fillId="44" borderId="0" xfId="46" applyFont="1" applyFill="1" applyAlignment="1">
      <alignment wrapText="1"/>
    </xf>
    <xf numFmtId="0" fontId="43" fillId="44" borderId="0" xfId="46" applyFont="1" applyFill="1"/>
    <xf numFmtId="0" fontId="43" fillId="0" borderId="0" xfId="46" applyFont="1"/>
    <xf numFmtId="0" fontId="40" fillId="45" borderId="0" xfId="46" applyFont="1" applyFill="1" applyAlignment="1">
      <alignment wrapText="1"/>
    </xf>
    <xf numFmtId="0" fontId="8" fillId="45" borderId="0" xfId="46" applyFill="1"/>
    <xf numFmtId="0" fontId="8" fillId="45" borderId="0" xfId="46" applyFill="1" applyAlignment="1">
      <alignment wrapText="1"/>
    </xf>
    <xf numFmtId="0" fontId="43" fillId="45" borderId="0" xfId="46" applyFont="1" applyFill="1" applyAlignment="1">
      <alignment wrapText="1"/>
    </xf>
    <xf numFmtId="0" fontId="26" fillId="0" borderId="0" xfId="0" applyFont="1" applyAlignment="1">
      <alignment wrapText="1"/>
    </xf>
    <xf numFmtId="0" fontId="26" fillId="0" borderId="0" xfId="0" pivotButton="1" applyFont="1" applyAlignment="1">
      <alignment wrapText="1"/>
    </xf>
    <xf numFmtId="0" fontId="24" fillId="0" borderId="0" xfId="51" applyFont="1" applyAlignment="1">
      <alignment wrapText="1"/>
    </xf>
    <xf numFmtId="0" fontId="43" fillId="0" borderId="0" xfId="0" applyFont="1" applyFill="1" applyAlignment="1">
      <alignment wrapText="1"/>
    </xf>
    <xf numFmtId="0" fontId="40" fillId="37" borderId="0" xfId="0" applyFont="1" applyFill="1"/>
    <xf numFmtId="165" fontId="43" fillId="37" borderId="0" xfId="46" applyNumberFormat="1" applyFont="1" applyFill="1"/>
    <xf numFmtId="0" fontId="43" fillId="46" borderId="0" xfId="0" applyFont="1" applyFill="1"/>
    <xf numFmtId="165" fontId="43" fillId="46" borderId="0" xfId="46" applyNumberFormat="1" applyFont="1" applyFill="1"/>
    <xf numFmtId="165" fontId="43" fillId="0" borderId="0" xfId="46" applyNumberFormat="1" applyFont="1"/>
    <xf numFmtId="0" fontId="40" fillId="0" borderId="0" xfId="0" applyFont="1"/>
    <xf numFmtId="0" fontId="43" fillId="0" borderId="0" xfId="0" applyFont="1"/>
    <xf numFmtId="166" fontId="24" fillId="0" borderId="0" xfId="46" applyNumberFormat="1" applyFont="1" applyFill="1" applyBorder="1" applyAlignment="1">
      <alignment horizontal="center"/>
    </xf>
    <xf numFmtId="165" fontId="0" fillId="0" borderId="0" xfId="0" applyNumberFormat="1"/>
    <xf numFmtId="0" fontId="8" fillId="0" borderId="15" xfId="45" applyFill="1" applyBorder="1"/>
    <xf numFmtId="0" fontId="8" fillId="0" borderId="13" xfId="45" applyFill="1" applyBorder="1"/>
    <xf numFmtId="0" fontId="8" fillId="0" borderId="0" xfId="45" applyFill="1" applyBorder="1"/>
    <xf numFmtId="0" fontId="8" fillId="48" borderId="12" xfId="45" applyFill="1" applyBorder="1"/>
    <xf numFmtId="0" fontId="8" fillId="48" borderId="13" xfId="45" applyFill="1" applyBorder="1"/>
    <xf numFmtId="0" fontId="8" fillId="48" borderId="11" xfId="45" applyFill="1" applyBorder="1"/>
    <xf numFmtId="9" fontId="8" fillId="0" borderId="0" xfId="45" applyNumberFormat="1"/>
    <xf numFmtId="43" fontId="8" fillId="0" borderId="0" xfId="57" applyFont="1"/>
    <xf numFmtId="0" fontId="8" fillId="43" borderId="0" xfId="45" applyFill="1" applyBorder="1" applyAlignment="1">
      <alignment horizontal="center"/>
    </xf>
    <xf numFmtId="0" fontId="8" fillId="43" borderId="20" xfId="45" applyFill="1" applyBorder="1" applyAlignment="1">
      <alignment horizontal="center"/>
    </xf>
    <xf numFmtId="164" fontId="0" fillId="0" borderId="0" xfId="56" applyNumberFormat="1" applyFont="1"/>
    <xf numFmtId="0" fontId="24" fillId="0" borderId="0" xfId="0" applyFont="1"/>
    <xf numFmtId="0" fontId="70" fillId="0" borderId="0" xfId="0" applyFont="1"/>
    <xf numFmtId="0" fontId="0" fillId="0" borderId="12" xfId="0" applyBorder="1"/>
    <xf numFmtId="0" fontId="0" fillId="0" borderId="15" xfId="0" applyBorder="1"/>
    <xf numFmtId="2" fontId="0" fillId="47" borderId="15" xfId="0" applyNumberFormat="1" applyFill="1" applyBorder="1"/>
    <xf numFmtId="2" fontId="0" fillId="47" borderId="13" xfId="0" applyNumberFormat="1" applyFill="1" applyBorder="1"/>
    <xf numFmtId="2" fontId="0" fillId="0" borderId="0" xfId="0" applyNumberFormat="1"/>
    <xf numFmtId="1" fontId="0" fillId="0" borderId="0" xfId="0" applyNumberFormat="1"/>
    <xf numFmtId="0" fontId="77" fillId="50" borderId="0" xfId="46" applyFont="1" applyFill="1" applyAlignment="1">
      <alignment wrapText="1"/>
    </xf>
    <xf numFmtId="0" fontId="0" fillId="49" borderId="0" xfId="0" applyFill="1"/>
    <xf numFmtId="0" fontId="4" fillId="0" borderId="0" xfId="52" applyFont="1" applyFill="1" applyAlignment="1">
      <alignment wrapText="1"/>
    </xf>
    <xf numFmtId="0" fontId="29" fillId="43" borderId="0" xfId="48" applyFill="1" applyBorder="1" applyProtection="1">
      <protection hidden="1"/>
    </xf>
    <xf numFmtId="0" fontId="43" fillId="40" borderId="0" xfId="49" applyFill="1" applyProtection="1">
      <protection hidden="1"/>
    </xf>
    <xf numFmtId="0" fontId="29" fillId="40" borderId="0" xfId="48" applyFill="1" applyBorder="1" applyProtection="1">
      <protection hidden="1"/>
    </xf>
    <xf numFmtId="0" fontId="35" fillId="34" borderId="19" xfId="45" applyFont="1" applyFill="1" applyBorder="1" applyAlignment="1">
      <alignment wrapText="1"/>
    </xf>
    <xf numFmtId="0" fontId="4" fillId="34" borderId="14" xfId="45" applyFont="1" applyFill="1" applyBorder="1"/>
    <xf numFmtId="0" fontId="8" fillId="43" borderId="22" xfId="45" applyFill="1" applyBorder="1"/>
    <xf numFmtId="0" fontId="6" fillId="43" borderId="23" xfId="45" applyFont="1" applyFill="1" applyBorder="1" applyAlignment="1">
      <alignment horizontal="center" wrapText="1"/>
    </xf>
    <xf numFmtId="0" fontId="5" fillId="43" borderId="23" xfId="45" applyFont="1" applyFill="1" applyBorder="1" applyAlignment="1">
      <alignment horizontal="center" wrapText="1"/>
    </xf>
    <xf numFmtId="49" fontId="41" fillId="0" borderId="13" xfId="47" applyNumberFormat="1" applyFont="1" applyFill="1" applyBorder="1" applyAlignment="1">
      <alignment wrapText="1"/>
    </xf>
    <xf numFmtId="0" fontId="24" fillId="0" borderId="12" xfId="45" applyFont="1" applyBorder="1"/>
    <xf numFmtId="0" fontId="4" fillId="0" borderId="0" xfId="45" applyFont="1"/>
    <xf numFmtId="9" fontId="8" fillId="0" borderId="0" xfId="56" applyNumberFormat="1" applyFont="1"/>
    <xf numFmtId="164" fontId="8" fillId="0" borderId="0" xfId="56" applyNumberFormat="1" applyFont="1"/>
    <xf numFmtId="0" fontId="3" fillId="0" borderId="0" xfId="45" applyFont="1"/>
    <xf numFmtId="164" fontId="8" fillId="34" borderId="0" xfId="45" applyNumberFormat="1" applyFill="1" applyBorder="1"/>
    <xf numFmtId="9" fontId="8" fillId="34" borderId="0" xfId="45" applyNumberFormat="1" applyFill="1" applyBorder="1"/>
    <xf numFmtId="9" fontId="73" fillId="43" borderId="0" xfId="56" applyFont="1" applyFill="1" applyProtection="1">
      <protection hidden="1"/>
    </xf>
    <xf numFmtId="2" fontId="8" fillId="43" borderId="32" xfId="56" applyNumberFormat="1" applyFont="1" applyFill="1" applyBorder="1"/>
    <xf numFmtId="0" fontId="8" fillId="43" borderId="26" xfId="56" applyNumberFormat="1" applyFont="1" applyFill="1" applyBorder="1"/>
    <xf numFmtId="0" fontId="8" fillId="43" borderId="21" xfId="56" applyNumberFormat="1" applyFont="1" applyFill="1" applyBorder="1"/>
    <xf numFmtId="0" fontId="0" fillId="35" borderId="0" xfId="0" applyNumberFormat="1" applyFont="1" applyFill="1" applyBorder="1" applyAlignment="1" applyProtection="1"/>
    <xf numFmtId="0" fontId="0" fillId="35" borderId="0" xfId="0" applyNumberFormat="1" applyFill="1"/>
    <xf numFmtId="0" fontId="0" fillId="0" borderId="0" xfId="0" applyFill="1" applyAlignment="1">
      <alignment wrapText="1"/>
    </xf>
    <xf numFmtId="0" fontId="0" fillId="0" borderId="0" xfId="0" applyFill="1"/>
    <xf numFmtId="0" fontId="49" fillId="0" borderId="0" xfId="0" applyFont="1"/>
    <xf numFmtId="0" fontId="49" fillId="0" borderId="0" xfId="0" applyNumberFormat="1" applyFont="1" applyFill="1" applyBorder="1" applyAlignment="1" applyProtection="1"/>
    <xf numFmtId="167" fontId="0" fillId="0" borderId="0" xfId="0" applyNumberFormat="1"/>
    <xf numFmtId="168" fontId="0" fillId="0" borderId="0" xfId="57" applyNumberFormat="1" applyFont="1"/>
    <xf numFmtId="0" fontId="0" fillId="0" borderId="0" xfId="0" applyFill="1" applyAlignment="1">
      <alignment horizontal="left"/>
    </xf>
    <xf numFmtId="165" fontId="0" fillId="0" borderId="0" xfId="0" applyNumberFormat="1" applyFill="1"/>
    <xf numFmtId="0" fontId="0" fillId="51" borderId="0" xfId="0" applyFill="1" applyAlignment="1">
      <alignment wrapText="1"/>
    </xf>
    <xf numFmtId="0" fontId="49" fillId="0" borderId="0" xfId="0" applyFont="1" applyFill="1"/>
    <xf numFmtId="168" fontId="0" fillId="0" borderId="0" xfId="0" applyNumberFormat="1"/>
    <xf numFmtId="167" fontId="43" fillId="0" borderId="0" xfId="46" applyNumberFormat="1" applyFont="1"/>
    <xf numFmtId="169" fontId="0" fillId="0" borderId="0" xfId="57" applyNumberFormat="1" applyFont="1"/>
    <xf numFmtId="0" fontId="0" fillId="0" borderId="0" xfId="0"/>
    <xf numFmtId="167" fontId="26" fillId="0" borderId="0" xfId="0" applyNumberFormat="1" applyFont="1"/>
    <xf numFmtId="167" fontId="0" fillId="49" borderId="0" xfId="0" applyNumberFormat="1" applyFill="1"/>
    <xf numFmtId="0" fontId="1" fillId="0" borderId="0" xfId="46" applyFont="1" applyFill="1"/>
    <xf numFmtId="2" fontId="0" fillId="0" borderId="0" xfId="57" applyNumberFormat="1" applyFont="1"/>
    <xf numFmtId="0" fontId="8" fillId="36" borderId="0" xfId="44" applyFill="1" applyAlignment="1">
      <alignment wrapText="1"/>
    </xf>
    <xf numFmtId="0" fontId="1" fillId="0" borderId="0" xfId="45" applyFont="1" applyFill="1" applyAlignment="1">
      <alignment wrapText="1"/>
    </xf>
    <xf numFmtId="0" fontId="1" fillId="0" borderId="0" xfId="45" applyFont="1"/>
    <xf numFmtId="0" fontId="50" fillId="39" borderId="0" xfId="48" applyFont="1" applyFill="1" applyBorder="1" applyAlignment="1" applyProtection="1">
      <alignment horizontal="left"/>
      <protection hidden="1"/>
    </xf>
    <xf numFmtId="0" fontId="51" fillId="39" borderId="0" xfId="48" applyFont="1" applyFill="1" applyBorder="1" applyAlignment="1" applyProtection="1">
      <alignment horizontal="left"/>
      <protection hidden="1"/>
    </xf>
    <xf numFmtId="0" fontId="0" fillId="33" borderId="12" xfId="0" applyFill="1" applyBorder="1" applyAlignment="1">
      <alignment horizontal="center"/>
    </xf>
    <xf numFmtId="0" fontId="0" fillId="33" borderId="15" xfId="0" applyFill="1" applyBorder="1" applyAlignment="1">
      <alignment horizontal="center"/>
    </xf>
    <xf numFmtId="0" fontId="0" fillId="33" borderId="13" xfId="0" applyFill="1" applyBorder="1" applyAlignment="1">
      <alignment horizontal="center"/>
    </xf>
    <xf numFmtId="0" fontId="35" fillId="0" borderId="22" xfId="45" applyFont="1" applyBorder="1" applyAlignment="1">
      <alignment horizontal="center" vertical="center" wrapText="1"/>
    </xf>
    <xf numFmtId="0" fontId="35" fillId="0" borderId="23" xfId="45" applyFont="1" applyBorder="1" applyAlignment="1">
      <alignment horizontal="center" vertical="center" wrapText="1"/>
    </xf>
    <xf numFmtId="0" fontId="35" fillId="0" borderId="32" xfId="45" applyFont="1" applyBorder="1" applyAlignment="1">
      <alignment horizontal="center" vertical="center" wrapText="1"/>
    </xf>
    <xf numFmtId="0" fontId="8" fillId="0" borderId="22" xfId="45" applyBorder="1" applyAlignment="1">
      <alignment horizontal="center"/>
    </xf>
    <xf numFmtId="0" fontId="8" fillId="0" borderId="23" xfId="45" applyBorder="1" applyAlignment="1">
      <alignment horizontal="center"/>
    </xf>
    <xf numFmtId="0" fontId="8" fillId="0" borderId="32" xfId="45" applyBorder="1" applyAlignment="1">
      <alignment horizontal="center"/>
    </xf>
    <xf numFmtId="0" fontId="35" fillId="0" borderId="0" xfId="45" applyFont="1" applyBorder="1" applyAlignment="1">
      <alignment horizontal="center" wrapText="1"/>
    </xf>
    <xf numFmtId="0" fontId="8" fillId="0" borderId="12" xfId="45" applyFill="1" applyBorder="1" applyAlignment="1">
      <alignment horizontal="center" vertical="center" wrapText="1"/>
    </xf>
    <xf numFmtId="0" fontId="8" fillId="0" borderId="15" xfId="45" applyFill="1" applyBorder="1" applyAlignment="1">
      <alignment horizontal="center" vertical="center" wrapText="1"/>
    </xf>
    <xf numFmtId="0" fontId="8" fillId="0" borderId="13" xfId="45" applyFill="1" applyBorder="1" applyAlignment="1">
      <alignment horizontal="center" vertical="center" wrapText="1"/>
    </xf>
    <xf numFmtId="0" fontId="8" fillId="0" borderId="12" xfId="45" applyBorder="1" applyAlignment="1">
      <alignment horizontal="center"/>
    </xf>
    <xf numFmtId="0" fontId="8" fillId="0" borderId="13" xfId="45" applyBorder="1" applyAlignment="1">
      <alignment horizontal="center"/>
    </xf>
    <xf numFmtId="0" fontId="8" fillId="0" borderId="15" xfId="45" applyBorder="1" applyAlignment="1">
      <alignment horizontal="center"/>
    </xf>
    <xf numFmtId="0" fontId="8" fillId="0" borderId="12" xfId="45" applyFont="1" applyBorder="1" applyAlignment="1">
      <alignment horizontal="center"/>
    </xf>
    <xf numFmtId="0" fontId="8" fillId="0" borderId="15" xfId="45" applyFont="1" applyBorder="1" applyAlignment="1">
      <alignment horizontal="center"/>
    </xf>
    <xf numFmtId="0" fontId="8" fillId="0" borderId="13" xfId="45" applyFont="1" applyBorder="1" applyAlignment="1">
      <alignment horizontal="center"/>
    </xf>
    <xf numFmtId="0" fontId="73" fillId="43" borderId="0" xfId="45" applyFont="1" applyFill="1" applyAlignment="1" applyProtection="1">
      <alignment horizontal="left" wrapText="1"/>
      <protection hidden="1"/>
    </xf>
    <xf numFmtId="0" fontId="0" fillId="0" borderId="0" xfId="0" applyAlignment="1" applyProtection="1">
      <alignment horizontal="left" wrapText="1"/>
      <protection hidden="1"/>
    </xf>
    <xf numFmtId="0" fontId="50" fillId="39" borderId="0" xfId="48" applyFont="1" applyFill="1" applyBorder="1" applyAlignment="1" applyProtection="1">
      <alignment horizontal="left"/>
      <protection hidden="1"/>
    </xf>
    <xf numFmtId="0" fontId="47" fillId="38" borderId="16" xfId="48" applyFont="1" applyFill="1" applyBorder="1" applyAlignment="1" applyProtection="1">
      <protection locked="0"/>
    </xf>
    <xf numFmtId="0" fontId="48" fillId="0" borderId="17" xfId="45" applyFont="1" applyBorder="1" applyAlignment="1" applyProtection="1">
      <protection locked="0"/>
    </xf>
    <xf numFmtId="0" fontId="48" fillId="0" borderId="18" xfId="45" applyFont="1" applyBorder="1" applyAlignment="1" applyProtection="1">
      <protection locked="0"/>
    </xf>
    <xf numFmtId="0" fontId="51" fillId="39" borderId="0" xfId="48" applyFont="1" applyFill="1" applyBorder="1" applyAlignment="1" applyProtection="1">
      <alignment horizontal="left"/>
      <protection hidden="1"/>
    </xf>
    <xf numFmtId="0" fontId="0" fillId="0" borderId="0" xfId="0" applyAlignment="1" applyProtection="1">
      <protection hidden="1"/>
    </xf>
    <xf numFmtId="2" fontId="57" fillId="38" borderId="0" xfId="48" applyNumberFormat="1" applyFont="1" applyFill="1" applyBorder="1" applyAlignment="1" applyProtection="1">
      <alignment horizontal="left"/>
      <protection hidden="1"/>
    </xf>
    <xf numFmtId="0" fontId="29" fillId="38" borderId="0" xfId="48" applyFill="1" applyBorder="1" applyAlignment="1" applyProtection="1">
      <alignment horizontal="left"/>
      <protection hidden="1"/>
    </xf>
    <xf numFmtId="0" fontId="8" fillId="0" borderId="0" xfId="45" applyBorder="1" applyAlignment="1" applyProtection="1">
      <protection hidden="1"/>
    </xf>
    <xf numFmtId="2" fontId="57" fillId="38" borderId="0" xfId="48" applyNumberFormat="1" applyFont="1" applyFill="1" applyBorder="1" applyAlignment="1" applyProtection="1">
      <alignment horizontal="left" wrapText="1"/>
      <protection hidden="1"/>
    </xf>
  </cellXfs>
  <cellStyles count="84">
    <cellStyle name="20% - Dekorfärg1" xfId="19" builtinId="30" customBuiltin="1"/>
    <cellStyle name="20% - Dekorfärg1 2" xfId="59"/>
    <cellStyle name="20% - Dekorfärg1 3" xfId="72"/>
    <cellStyle name="20% - Dekorfärg2" xfId="23" builtinId="34" customBuiltin="1"/>
    <cellStyle name="20% - Dekorfärg2 2" xfId="61"/>
    <cellStyle name="20% - Dekorfärg2 3" xfId="74"/>
    <cellStyle name="20% - Dekorfärg3" xfId="27" builtinId="38" customBuiltin="1"/>
    <cellStyle name="20% - Dekorfärg3 2" xfId="63"/>
    <cellStyle name="20% - Dekorfärg3 3" xfId="76"/>
    <cellStyle name="20% - Dekorfärg4" xfId="31" builtinId="42" customBuiltin="1"/>
    <cellStyle name="20% - Dekorfärg4 2" xfId="65"/>
    <cellStyle name="20% - Dekorfärg4 3" xfId="78"/>
    <cellStyle name="20% - Dekorfärg5" xfId="35" builtinId="46" customBuiltin="1"/>
    <cellStyle name="20% - Dekorfärg5 2" xfId="67"/>
    <cellStyle name="20% - Dekorfärg5 3" xfId="80"/>
    <cellStyle name="20% - Dekorfärg6" xfId="39" builtinId="50" customBuiltin="1"/>
    <cellStyle name="20% - Dekorfärg6 2" xfId="69"/>
    <cellStyle name="20% - Dekorfärg6 3" xfId="82"/>
    <cellStyle name="40% - Dekorfärg1" xfId="20" builtinId="31" customBuiltin="1"/>
    <cellStyle name="40% - Dekorfärg1 2" xfId="60"/>
    <cellStyle name="40% - Dekorfärg1 3" xfId="73"/>
    <cellStyle name="40% - Dekorfärg2" xfId="24" builtinId="35" customBuiltin="1"/>
    <cellStyle name="40% - Dekorfärg2 2" xfId="62"/>
    <cellStyle name="40% - Dekorfärg2 3" xfId="75"/>
    <cellStyle name="40% - Dekorfärg3" xfId="28" builtinId="39" customBuiltin="1"/>
    <cellStyle name="40% - Dekorfärg3 2" xfId="64"/>
    <cellStyle name="40% - Dekorfärg3 3" xfId="77"/>
    <cellStyle name="40% - Dekorfärg4" xfId="32" builtinId="43" customBuiltin="1"/>
    <cellStyle name="40% - Dekorfärg4 2" xfId="66"/>
    <cellStyle name="40% - Dekorfärg4 3" xfId="79"/>
    <cellStyle name="40% - Dekorfärg5" xfId="36" builtinId="47" customBuiltin="1"/>
    <cellStyle name="40% - Dekorfärg5 2" xfId="68"/>
    <cellStyle name="40% - Dekorfärg5 3" xfId="81"/>
    <cellStyle name="40% - Dekorfärg6" xfId="40" builtinId="51" customBuiltin="1"/>
    <cellStyle name="40% - Dekorfärg6 2" xfId="70"/>
    <cellStyle name="40% - Dekorfärg6 3" xfId="83"/>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Anteckning 2" xfId="58"/>
    <cellStyle name="Anteckning 3" xfId="71"/>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2"/>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51"/>
    <cellStyle name="Normal 3" xfId="52"/>
    <cellStyle name="Normal 4" xfId="43"/>
    <cellStyle name="Normal 5" xfId="46"/>
    <cellStyle name="Normal 6" xfId="44"/>
    <cellStyle name="Normal 7" xfId="45"/>
    <cellStyle name="Normal_Granska dina miljövärden" xfId="49"/>
    <cellStyle name="Normal_Granska Miljövärden" xfId="48"/>
    <cellStyle name="Normal_Underlag till diagram_1" xfId="47"/>
    <cellStyle name="Procent" xfId="56" builtinId="5"/>
    <cellStyle name="Procent 3" xfId="53"/>
    <cellStyle name="Procent 4" xfId="54"/>
    <cellStyle name="Procent 5" xfId="55"/>
    <cellStyle name="Procent 6" xfId="50"/>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Tusental" xfId="57" builtinId="3"/>
    <cellStyle name="Utdata" xfId="10" builtinId="21" customBuiltin="1"/>
    <cellStyle name="Varningstext" xfId="14" builtinId="11" customBuiltin="1"/>
  </cellStyles>
  <dxfs count="2">
    <dxf>
      <font>
        <b/>
        <i/>
      </font>
    </dxf>
    <dxf>
      <font>
        <b/>
        <i/>
        <strike val="0"/>
      </font>
    </dxf>
  </dxfs>
  <tableStyles count="0" defaultTableStyle="TableStyleMedium2" defaultPivotStyle="PivotStyleLight16"/>
  <colors>
    <mruColors>
      <color rgb="FFCCFFCC"/>
      <color rgb="FF66FF33"/>
      <color rgb="FFFFFFCC"/>
      <color rgb="FF008200"/>
      <color rgb="FF0066FF"/>
      <color rgb="FF9933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overlay val="0"/>
    </c:title>
    <c:autoTitleDeleted val="0"/>
    <c:plotArea>
      <c:layout/>
      <c:pieChart>
        <c:varyColors val="1"/>
        <c:ser>
          <c:idx val="0"/>
          <c:order val="0"/>
          <c:dPt>
            <c:idx val="0"/>
            <c:bubble3D val="0"/>
            <c:spPr>
              <a:solidFill>
                <a:srgbClr val="008200"/>
              </a:solidFill>
            </c:spPr>
          </c:dPt>
          <c:dPt>
            <c:idx val="1"/>
            <c:bubble3D val="0"/>
            <c:spPr>
              <a:solidFill>
                <a:srgbClr val="66FF33"/>
              </a:solidFill>
            </c:spPr>
          </c:dPt>
          <c:dPt>
            <c:idx val="2"/>
            <c:bubble3D val="0"/>
            <c:spPr>
              <a:solidFill>
                <a:srgbClr val="7030A0"/>
              </a:solidFill>
            </c:spPr>
          </c:dPt>
          <c:dPt>
            <c:idx val="3"/>
            <c:bubble3D val="0"/>
            <c:spPr>
              <a:solidFill>
                <a:schemeClr val="tx1">
                  <a:lumMod val="50000"/>
                  <a:lumOff val="50000"/>
                </a:schemeClr>
              </a:solidFill>
            </c:spPr>
          </c:dPt>
          <c:cat>
            <c:strRef>
              <c:f>'Underlag till diagram'!$G$34:$G$37</c:f>
              <c:strCache>
                <c:ptCount val="4"/>
                <c:pt idx="0">
                  <c:v>Återvunnen energi 0%</c:v>
                </c:pt>
                <c:pt idx="1">
                  <c:v>Förnybart 94%</c:v>
                </c:pt>
                <c:pt idx="2">
                  <c:v>Övrigt 0%</c:v>
                </c:pt>
                <c:pt idx="3">
                  <c:v>Fossilt 6%</c:v>
                </c:pt>
              </c:strCache>
            </c:strRef>
          </c:cat>
          <c:val>
            <c:numRef>
              <c:f>'Underlag till diagram'!$B$34:$B$37</c:f>
              <c:numCache>
                <c:formatCode>General</c:formatCode>
                <c:ptCount val="4"/>
                <c:pt idx="0">
                  <c:v>0</c:v>
                </c:pt>
                <c:pt idx="1">
                  <c:v>13.552000000000001</c:v>
                </c:pt>
                <c:pt idx="2">
                  <c:v>0</c:v>
                </c:pt>
                <c:pt idx="3">
                  <c:v>0.81299999999999994</c:v>
                </c:pt>
              </c:numCache>
            </c:numRef>
          </c:val>
        </c:ser>
        <c:dLbls>
          <c:showLegendKey val="0"/>
          <c:showVal val="0"/>
          <c:showCatName val="0"/>
          <c:showSerName val="0"/>
          <c:showPercent val="0"/>
          <c:showBubbleSize val="0"/>
          <c:showLeaderLines val="0"/>
        </c:dLbls>
        <c:firstSliceAng val="0"/>
      </c:pieChart>
    </c:plotArea>
    <c:legend>
      <c:legendPos val="b"/>
      <c:overlay val="0"/>
      <c:txPr>
        <a:bodyPr/>
        <a:lstStyle/>
        <a:p>
          <a:pPr>
            <a:defRPr sz="1400"/>
          </a:pPr>
          <a:endParaRPr lang="sv-SE"/>
        </a:p>
      </c:txPr>
    </c:legend>
    <c:plotVisOnly val="1"/>
    <c:dispBlanksAs val="zero"/>
    <c:showDLblsOverMax val="0"/>
  </c:chart>
  <c:spPr>
    <a:solidFill>
      <a:srgbClr val="CCFFCC"/>
    </a:solidFill>
    <a:ln>
      <a:noFill/>
    </a:ln>
  </c:spPr>
  <c:printSettings>
    <c:headerFooter/>
    <c:pageMargins b="0.75000000000000011" l="0.70000000000000007" r="0.70000000000000007" t="0.75000000000000011" header="0.30000000000000004" footer="0.30000000000000004"/>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0</xdr:colOff>
      <xdr:row>29</xdr:row>
      <xdr:rowOff>76200</xdr:rowOff>
    </xdr:from>
    <xdr:to>
      <xdr:col>10</xdr:col>
      <xdr:colOff>542925</xdr:colOff>
      <xdr:row>37</xdr:row>
      <xdr:rowOff>180975</xdr:rowOff>
    </xdr:to>
    <xdr:sp macro="" textlink="">
      <xdr:nvSpPr>
        <xdr:cNvPr id="2" name="textruta 1"/>
        <xdr:cNvSpPr txBox="1"/>
      </xdr:nvSpPr>
      <xdr:spPr>
        <a:xfrm>
          <a:off x="8782050" y="6181725"/>
          <a:ext cx="36004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247650</xdr:colOff>
      <xdr:row>0</xdr:row>
      <xdr:rowOff>152400</xdr:rowOff>
    </xdr:from>
    <xdr:to>
      <xdr:col>11</xdr:col>
      <xdr:colOff>609601</xdr:colOff>
      <xdr:row>4</xdr:row>
      <xdr:rowOff>0</xdr:rowOff>
    </xdr:to>
    <xdr:pic>
      <xdr:nvPicPr>
        <xdr:cNvPr id="3" name="Picture 1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1450" y="152400"/>
          <a:ext cx="1628776"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42</xdr:row>
      <xdr:rowOff>85726</xdr:rowOff>
    </xdr:from>
    <xdr:to>
      <xdr:col>8</xdr:col>
      <xdr:colOff>38100</xdr:colOff>
      <xdr:row>58</xdr:row>
      <xdr:rowOff>85725</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7"/>
  <sheetViews>
    <sheetView workbookViewId="0"/>
  </sheetViews>
  <sheetFormatPr defaultRowHeight="15" x14ac:dyDescent="0.25"/>
  <sheetData>
    <row r="1" spans="1:14" x14ac:dyDescent="0.25">
      <c r="A1" s="12" t="s">
        <v>1014</v>
      </c>
      <c r="F1" s="12" t="s">
        <v>1015</v>
      </c>
      <c r="K1" s="11" t="s">
        <v>1016</v>
      </c>
      <c r="L1" s="11"/>
      <c r="M1" s="11"/>
      <c r="N1" s="11"/>
    </row>
    <row r="2" spans="1:14" x14ac:dyDescent="0.25">
      <c r="K2" s="11" t="s">
        <v>48</v>
      </c>
      <c r="L2" s="11"/>
      <c r="M2" s="11" t="s">
        <v>1017</v>
      </c>
      <c r="N2" s="11"/>
    </row>
    <row r="3" spans="1:14" x14ac:dyDescent="0.25">
      <c r="A3" s="2" t="s">
        <v>23</v>
      </c>
      <c r="C3" s="2" t="s">
        <v>23</v>
      </c>
      <c r="F3" t="s">
        <v>23</v>
      </c>
      <c r="H3" t="s">
        <v>23</v>
      </c>
      <c r="K3" s="11" t="s">
        <v>335</v>
      </c>
      <c r="L3" s="11"/>
      <c r="M3" s="11" t="s">
        <v>1017</v>
      </c>
      <c r="N3" s="11"/>
    </row>
    <row r="4" spans="1:14" x14ac:dyDescent="0.25">
      <c r="A4" s="2" t="s">
        <v>24</v>
      </c>
      <c r="C4" s="2" t="s">
        <v>24</v>
      </c>
      <c r="F4" t="s">
        <v>24</v>
      </c>
      <c r="H4" t="s">
        <v>24</v>
      </c>
      <c r="K4" s="11" t="s">
        <v>494</v>
      </c>
      <c r="L4" s="11"/>
      <c r="M4" s="11" t="s">
        <v>1017</v>
      </c>
      <c r="N4" s="11"/>
    </row>
    <row r="5" spans="1:14" x14ac:dyDescent="0.25">
      <c r="A5" s="2" t="s">
        <v>25</v>
      </c>
      <c r="C5" s="2" t="s">
        <v>25</v>
      </c>
      <c r="F5" t="s">
        <v>25</v>
      </c>
      <c r="H5" t="s">
        <v>25</v>
      </c>
      <c r="K5" s="11" t="s">
        <v>318</v>
      </c>
      <c r="L5" s="11"/>
      <c r="M5" s="11" t="s">
        <v>1018</v>
      </c>
      <c r="N5" s="11"/>
    </row>
    <row r="6" spans="1:14" x14ac:dyDescent="0.25">
      <c r="A6" s="2" t="s">
        <v>26</v>
      </c>
      <c r="C6" s="2" t="s">
        <v>26</v>
      </c>
      <c r="F6" t="s">
        <v>26</v>
      </c>
      <c r="H6" t="s">
        <v>26</v>
      </c>
      <c r="K6" s="11"/>
      <c r="L6" s="11"/>
      <c r="M6" s="11"/>
      <c r="N6" s="11"/>
    </row>
    <row r="7" spans="1:14" x14ac:dyDescent="0.25">
      <c r="A7" s="2" t="s">
        <v>27</v>
      </c>
      <c r="C7" s="2" t="s">
        <v>27</v>
      </c>
      <c r="F7" t="s">
        <v>27</v>
      </c>
      <c r="H7" t="s">
        <v>27</v>
      </c>
    </row>
    <row r="8" spans="1:14" x14ac:dyDescent="0.25">
      <c r="A8" s="2" t="s">
        <v>28</v>
      </c>
      <c r="C8" s="2" t="s">
        <v>28</v>
      </c>
      <c r="F8" t="s">
        <v>28</v>
      </c>
      <c r="H8" t="s">
        <v>28</v>
      </c>
    </row>
    <row r="9" spans="1:14" x14ac:dyDescent="0.25">
      <c r="A9" s="2" t="s">
        <v>29</v>
      </c>
      <c r="C9" s="2" t="s">
        <v>29</v>
      </c>
      <c r="F9" t="s">
        <v>29</v>
      </c>
      <c r="H9" t="s">
        <v>29</v>
      </c>
    </row>
    <row r="10" spans="1:14" x14ac:dyDescent="0.25">
      <c r="A10" s="2" t="s">
        <v>30</v>
      </c>
      <c r="C10" s="2" t="s">
        <v>30</v>
      </c>
      <c r="F10" t="s">
        <v>30</v>
      </c>
      <c r="H10" t="s">
        <v>30</v>
      </c>
    </row>
    <row r="11" spans="1:14" x14ac:dyDescent="0.25">
      <c r="A11" s="2" t="s">
        <v>32</v>
      </c>
      <c r="C11" s="2" t="s">
        <v>32</v>
      </c>
      <c r="F11" t="s">
        <v>32</v>
      </c>
      <c r="H11" t="s">
        <v>32</v>
      </c>
    </row>
    <row r="12" spans="1:14" x14ac:dyDescent="0.25">
      <c r="A12" s="2" t="s">
        <v>33</v>
      </c>
      <c r="C12" s="2" t="s">
        <v>33</v>
      </c>
      <c r="F12" t="s">
        <v>33</v>
      </c>
      <c r="H12" t="s">
        <v>33</v>
      </c>
    </row>
    <row r="13" spans="1:14" x14ac:dyDescent="0.25">
      <c r="A13" s="2" t="s">
        <v>34</v>
      </c>
      <c r="C13" s="2" t="s">
        <v>34</v>
      </c>
      <c r="F13" t="s">
        <v>34</v>
      </c>
      <c r="H13" t="s">
        <v>34</v>
      </c>
    </row>
    <row r="14" spans="1:14" x14ac:dyDescent="0.25">
      <c r="A14" s="2" t="s">
        <v>35</v>
      </c>
      <c r="C14" s="2" t="s">
        <v>35</v>
      </c>
      <c r="F14" t="s">
        <v>35</v>
      </c>
      <c r="H14" t="s">
        <v>35</v>
      </c>
    </row>
    <row r="15" spans="1:14" x14ac:dyDescent="0.25">
      <c r="A15" s="2" t="s">
        <v>37</v>
      </c>
      <c r="C15" s="2" t="s">
        <v>37</v>
      </c>
      <c r="F15" t="s">
        <v>37</v>
      </c>
      <c r="H15" t="s">
        <v>37</v>
      </c>
    </row>
    <row r="16" spans="1:14" x14ac:dyDescent="0.25">
      <c r="A16" s="2" t="s">
        <v>39</v>
      </c>
      <c r="C16" s="2" t="s">
        <v>39</v>
      </c>
      <c r="F16" t="s">
        <v>39</v>
      </c>
      <c r="H16" t="s">
        <v>39</v>
      </c>
    </row>
    <row r="17" spans="1:8" x14ac:dyDescent="0.25">
      <c r="A17" s="2" t="s">
        <v>41</v>
      </c>
      <c r="C17" s="2" t="s">
        <v>41</v>
      </c>
      <c r="F17" t="s">
        <v>41</v>
      </c>
      <c r="H17" t="s">
        <v>41</v>
      </c>
    </row>
    <row r="18" spans="1:8" x14ac:dyDescent="0.25">
      <c r="A18" s="2" t="s">
        <v>42</v>
      </c>
      <c r="C18" s="2" t="s">
        <v>42</v>
      </c>
      <c r="F18" t="s">
        <v>42</v>
      </c>
      <c r="H18" t="s">
        <v>42</v>
      </c>
    </row>
    <row r="19" spans="1:8" x14ac:dyDescent="0.25">
      <c r="A19" s="2" t="s">
        <v>44</v>
      </c>
      <c r="C19" s="2" t="s">
        <v>44</v>
      </c>
      <c r="F19" t="s">
        <v>44</v>
      </c>
      <c r="H19" t="s">
        <v>44</v>
      </c>
    </row>
    <row r="20" spans="1:8" x14ac:dyDescent="0.25">
      <c r="A20" s="2" t="s">
        <v>46</v>
      </c>
      <c r="C20" s="2" t="s">
        <v>46</v>
      </c>
      <c r="F20" t="s">
        <v>46</v>
      </c>
      <c r="H20" t="s">
        <v>46</v>
      </c>
    </row>
    <row r="21" spans="1:8" x14ac:dyDescent="0.25">
      <c r="A21" s="2" t="s">
        <v>51</v>
      </c>
      <c r="C21" s="2" t="s">
        <v>51</v>
      </c>
      <c r="F21" t="s">
        <v>48</v>
      </c>
      <c r="H21" t="s">
        <v>48</v>
      </c>
    </row>
    <row r="22" spans="1:8" x14ac:dyDescent="0.25">
      <c r="A22" s="2" t="s">
        <v>53</v>
      </c>
      <c r="C22" s="2" t="s">
        <v>53</v>
      </c>
      <c r="F22" s="10" t="s">
        <v>48</v>
      </c>
    </row>
    <row r="23" spans="1:8" x14ac:dyDescent="0.25">
      <c r="A23" s="2" t="s">
        <v>55</v>
      </c>
      <c r="C23" s="2" t="s">
        <v>55</v>
      </c>
      <c r="F23" t="s">
        <v>51</v>
      </c>
      <c r="H23" t="s">
        <v>51</v>
      </c>
    </row>
    <row r="24" spans="1:8" x14ac:dyDescent="0.25">
      <c r="A24" s="2" t="s">
        <v>56</v>
      </c>
      <c r="C24" s="2" t="s">
        <v>56</v>
      </c>
      <c r="F24" t="s">
        <v>53</v>
      </c>
      <c r="H24" t="s">
        <v>53</v>
      </c>
    </row>
    <row r="25" spans="1:8" x14ac:dyDescent="0.25">
      <c r="A25" s="2" t="s">
        <v>57</v>
      </c>
      <c r="C25" s="2" t="s">
        <v>57</v>
      </c>
      <c r="F25" t="s">
        <v>55</v>
      </c>
      <c r="H25" t="s">
        <v>55</v>
      </c>
    </row>
    <row r="26" spans="1:8" x14ac:dyDescent="0.25">
      <c r="A26" s="2" t="s">
        <v>58</v>
      </c>
      <c r="C26" s="2" t="s">
        <v>58</v>
      </c>
      <c r="F26" t="s">
        <v>56</v>
      </c>
      <c r="H26" t="s">
        <v>56</v>
      </c>
    </row>
    <row r="27" spans="1:8" x14ac:dyDescent="0.25">
      <c r="A27" s="2" t="s">
        <v>59</v>
      </c>
      <c r="C27" s="2" t="s">
        <v>59</v>
      </c>
      <c r="F27" t="s">
        <v>57</v>
      </c>
      <c r="H27" t="s">
        <v>57</v>
      </c>
    </row>
    <row r="28" spans="1:8" x14ac:dyDescent="0.25">
      <c r="A28" s="2" t="s">
        <v>60</v>
      </c>
      <c r="C28" s="2" t="s">
        <v>60</v>
      </c>
      <c r="F28" t="s">
        <v>58</v>
      </c>
      <c r="H28" t="s">
        <v>58</v>
      </c>
    </row>
    <row r="29" spans="1:8" x14ac:dyDescent="0.25">
      <c r="A29" s="2" t="s">
        <v>61</v>
      </c>
      <c r="C29" s="2" t="s">
        <v>61</v>
      </c>
      <c r="F29" t="s">
        <v>59</v>
      </c>
      <c r="H29" t="s">
        <v>59</v>
      </c>
    </row>
    <row r="30" spans="1:8" x14ac:dyDescent="0.25">
      <c r="A30" s="2" t="s">
        <v>62</v>
      </c>
      <c r="C30" s="2" t="s">
        <v>62</v>
      </c>
      <c r="F30" t="s">
        <v>60</v>
      </c>
      <c r="H30" t="s">
        <v>60</v>
      </c>
    </row>
    <row r="31" spans="1:8" x14ac:dyDescent="0.25">
      <c r="A31" s="2" t="s">
        <v>63</v>
      </c>
      <c r="C31" s="2" t="s">
        <v>63</v>
      </c>
      <c r="F31" t="s">
        <v>61</v>
      </c>
      <c r="H31" t="s">
        <v>61</v>
      </c>
    </row>
    <row r="32" spans="1:8" x14ac:dyDescent="0.25">
      <c r="A32" s="2" t="s">
        <v>64</v>
      </c>
      <c r="C32" s="2" t="s">
        <v>64</v>
      </c>
      <c r="F32" t="s">
        <v>62</v>
      </c>
      <c r="H32" t="s">
        <v>62</v>
      </c>
    </row>
    <row r="33" spans="1:8" x14ac:dyDescent="0.25">
      <c r="A33" s="2" t="s">
        <v>68</v>
      </c>
      <c r="C33" s="2" t="s">
        <v>68</v>
      </c>
      <c r="F33" t="s">
        <v>63</v>
      </c>
      <c r="H33" t="s">
        <v>63</v>
      </c>
    </row>
    <row r="34" spans="1:8" x14ac:dyDescent="0.25">
      <c r="A34" s="2" t="s">
        <v>69</v>
      </c>
      <c r="C34" s="2" t="s">
        <v>69</v>
      </c>
      <c r="F34" t="s">
        <v>64</v>
      </c>
      <c r="H34" t="s">
        <v>64</v>
      </c>
    </row>
    <row r="35" spans="1:8" x14ac:dyDescent="0.25">
      <c r="A35" s="2" t="s">
        <v>70</v>
      </c>
      <c r="C35" s="2" t="s">
        <v>70</v>
      </c>
      <c r="F35" t="s">
        <v>66</v>
      </c>
      <c r="H35" t="s">
        <v>66</v>
      </c>
    </row>
    <row r="36" spans="1:8" x14ac:dyDescent="0.25">
      <c r="A36" s="2" t="s">
        <v>72</v>
      </c>
      <c r="C36" s="2" t="s">
        <v>72</v>
      </c>
      <c r="F36" t="s">
        <v>68</v>
      </c>
      <c r="H36" t="s">
        <v>68</v>
      </c>
    </row>
    <row r="37" spans="1:8" x14ac:dyDescent="0.25">
      <c r="A37" s="2" t="s">
        <v>73</v>
      </c>
      <c r="C37" s="2" t="s">
        <v>73</v>
      </c>
      <c r="F37" t="s">
        <v>69</v>
      </c>
      <c r="H37" t="s">
        <v>69</v>
      </c>
    </row>
    <row r="38" spans="1:8" x14ac:dyDescent="0.25">
      <c r="A38" s="2" t="s">
        <v>75</v>
      </c>
      <c r="C38" s="2" t="s">
        <v>75</v>
      </c>
      <c r="F38" t="s">
        <v>70</v>
      </c>
      <c r="H38" t="s">
        <v>70</v>
      </c>
    </row>
    <row r="39" spans="1:8" x14ac:dyDescent="0.25">
      <c r="A39" s="2" t="s">
        <v>76</v>
      </c>
      <c r="C39" s="2" t="s">
        <v>76</v>
      </c>
      <c r="F39" t="s">
        <v>72</v>
      </c>
      <c r="H39" t="s">
        <v>72</v>
      </c>
    </row>
    <row r="40" spans="1:8" x14ac:dyDescent="0.25">
      <c r="A40" s="2" t="s">
        <v>77</v>
      </c>
      <c r="C40" s="2" t="s">
        <v>77</v>
      </c>
      <c r="F40" t="s">
        <v>73</v>
      </c>
      <c r="H40" t="s">
        <v>73</v>
      </c>
    </row>
    <row r="41" spans="1:8" x14ac:dyDescent="0.25">
      <c r="A41" s="2" t="s">
        <v>79</v>
      </c>
      <c r="C41" s="2" t="s">
        <v>79</v>
      </c>
      <c r="F41" t="s">
        <v>75</v>
      </c>
      <c r="H41" t="s">
        <v>75</v>
      </c>
    </row>
    <row r="42" spans="1:8" x14ac:dyDescent="0.25">
      <c r="A42" s="2" t="s">
        <v>80</v>
      </c>
      <c r="C42" s="2" t="s">
        <v>80</v>
      </c>
      <c r="F42" t="s">
        <v>76</v>
      </c>
      <c r="H42" t="s">
        <v>76</v>
      </c>
    </row>
    <row r="43" spans="1:8" x14ac:dyDescent="0.25">
      <c r="A43" s="2" t="s">
        <v>82</v>
      </c>
      <c r="C43" s="2" t="s">
        <v>82</v>
      </c>
      <c r="F43" t="s">
        <v>77</v>
      </c>
      <c r="H43" t="s">
        <v>77</v>
      </c>
    </row>
    <row r="44" spans="1:8" x14ac:dyDescent="0.25">
      <c r="A44" s="2" t="s">
        <v>91</v>
      </c>
      <c r="C44" s="2" t="s">
        <v>91</v>
      </c>
      <c r="F44" t="s">
        <v>79</v>
      </c>
      <c r="H44" t="s">
        <v>79</v>
      </c>
    </row>
    <row r="45" spans="1:8" x14ac:dyDescent="0.25">
      <c r="A45" s="2" t="s">
        <v>92</v>
      </c>
      <c r="C45" s="2" t="s">
        <v>92</v>
      </c>
      <c r="F45" t="s">
        <v>80</v>
      </c>
      <c r="H45" t="s">
        <v>80</v>
      </c>
    </row>
    <row r="46" spans="1:8" x14ac:dyDescent="0.25">
      <c r="A46" s="2" t="s">
        <v>94</v>
      </c>
      <c r="C46" s="2" t="s">
        <v>94</v>
      </c>
      <c r="F46" t="s">
        <v>82</v>
      </c>
      <c r="H46" t="s">
        <v>82</v>
      </c>
    </row>
    <row r="47" spans="1:8" x14ac:dyDescent="0.25">
      <c r="A47" s="2" t="s">
        <v>95</v>
      </c>
      <c r="C47" s="2" t="s">
        <v>95</v>
      </c>
      <c r="F47" t="s">
        <v>84</v>
      </c>
      <c r="H47" t="s">
        <v>84</v>
      </c>
    </row>
    <row r="48" spans="1:8" x14ac:dyDescent="0.25">
      <c r="A48" s="2" t="s">
        <v>97</v>
      </c>
      <c r="C48" s="2" t="s">
        <v>97</v>
      </c>
      <c r="F48" t="s">
        <v>85</v>
      </c>
      <c r="H48" t="s">
        <v>85</v>
      </c>
    </row>
    <row r="49" spans="1:8" x14ac:dyDescent="0.25">
      <c r="A49" s="2" t="s">
        <v>98</v>
      </c>
      <c r="C49" s="2" t="s">
        <v>98</v>
      </c>
      <c r="F49" t="s">
        <v>87</v>
      </c>
      <c r="H49" t="s">
        <v>87</v>
      </c>
    </row>
    <row r="50" spans="1:8" x14ac:dyDescent="0.25">
      <c r="A50" s="2" t="s">
        <v>99</v>
      </c>
      <c r="C50" s="2" t="s">
        <v>99</v>
      </c>
      <c r="F50" t="s">
        <v>89</v>
      </c>
      <c r="H50" t="s">
        <v>89</v>
      </c>
    </row>
    <row r="51" spans="1:8" x14ac:dyDescent="0.25">
      <c r="A51" s="2" t="s">
        <v>100</v>
      </c>
      <c r="C51" s="2" t="s">
        <v>100</v>
      </c>
      <c r="F51" t="s">
        <v>91</v>
      </c>
      <c r="H51" t="s">
        <v>91</v>
      </c>
    </row>
    <row r="52" spans="1:8" x14ac:dyDescent="0.25">
      <c r="A52" s="2" t="s">
        <v>102</v>
      </c>
      <c r="C52" s="2" t="s">
        <v>102</v>
      </c>
      <c r="F52" t="s">
        <v>92</v>
      </c>
      <c r="H52" t="s">
        <v>92</v>
      </c>
    </row>
    <row r="53" spans="1:8" x14ac:dyDescent="0.25">
      <c r="A53" s="2" t="s">
        <v>103</v>
      </c>
      <c r="C53" s="2" t="s">
        <v>103</v>
      </c>
      <c r="F53" t="s">
        <v>94</v>
      </c>
      <c r="H53" t="s">
        <v>94</v>
      </c>
    </row>
    <row r="54" spans="1:8" x14ac:dyDescent="0.25">
      <c r="A54" s="2" t="s">
        <v>104</v>
      </c>
      <c r="C54" s="2" t="s">
        <v>104</v>
      </c>
      <c r="F54" t="s">
        <v>95</v>
      </c>
      <c r="H54" t="s">
        <v>95</v>
      </c>
    </row>
    <row r="55" spans="1:8" x14ac:dyDescent="0.25">
      <c r="A55" s="2" t="s">
        <v>105</v>
      </c>
      <c r="C55" s="2" t="s">
        <v>105</v>
      </c>
      <c r="F55" t="s">
        <v>97</v>
      </c>
      <c r="H55" t="s">
        <v>97</v>
      </c>
    </row>
    <row r="56" spans="1:8" x14ac:dyDescent="0.25">
      <c r="A56" s="2" t="s">
        <v>106</v>
      </c>
      <c r="C56" s="2" t="s">
        <v>106</v>
      </c>
      <c r="F56" t="s">
        <v>98</v>
      </c>
      <c r="H56" t="s">
        <v>98</v>
      </c>
    </row>
    <row r="57" spans="1:8" x14ac:dyDescent="0.25">
      <c r="A57" s="2" t="s">
        <v>107</v>
      </c>
      <c r="C57" s="2" t="s">
        <v>107</v>
      </c>
      <c r="F57" t="s">
        <v>99</v>
      </c>
      <c r="H57" t="s">
        <v>99</v>
      </c>
    </row>
    <row r="58" spans="1:8" x14ac:dyDescent="0.25">
      <c r="A58" s="2" t="s">
        <v>108</v>
      </c>
      <c r="C58" s="2" t="s">
        <v>108</v>
      </c>
      <c r="F58" t="s">
        <v>100</v>
      </c>
      <c r="H58" t="s">
        <v>100</v>
      </c>
    </row>
    <row r="59" spans="1:8" x14ac:dyDescent="0.25">
      <c r="A59" s="2" t="s">
        <v>109</v>
      </c>
      <c r="C59" s="2" t="s">
        <v>109</v>
      </c>
      <c r="F59" t="s">
        <v>102</v>
      </c>
      <c r="H59" t="s">
        <v>102</v>
      </c>
    </row>
    <row r="60" spans="1:8" x14ac:dyDescent="0.25">
      <c r="A60" s="2" t="s">
        <v>110</v>
      </c>
      <c r="C60" s="2" t="s">
        <v>110</v>
      </c>
      <c r="F60" t="s">
        <v>103</v>
      </c>
      <c r="H60" t="s">
        <v>103</v>
      </c>
    </row>
    <row r="61" spans="1:8" x14ac:dyDescent="0.25">
      <c r="A61" s="2" t="s">
        <v>111</v>
      </c>
      <c r="C61" s="2" t="s">
        <v>111</v>
      </c>
      <c r="F61" t="s">
        <v>104</v>
      </c>
      <c r="H61" t="s">
        <v>104</v>
      </c>
    </row>
    <row r="62" spans="1:8" x14ac:dyDescent="0.25">
      <c r="A62" s="2" t="s">
        <v>112</v>
      </c>
      <c r="C62" s="2" t="s">
        <v>112</v>
      </c>
      <c r="F62" t="s">
        <v>105</v>
      </c>
      <c r="H62" t="s">
        <v>105</v>
      </c>
    </row>
    <row r="63" spans="1:8" x14ac:dyDescent="0.25">
      <c r="A63" s="2" t="s">
        <v>113</v>
      </c>
      <c r="C63" s="2" t="s">
        <v>113</v>
      </c>
      <c r="F63" t="s">
        <v>106</v>
      </c>
      <c r="H63" t="s">
        <v>106</v>
      </c>
    </row>
    <row r="64" spans="1:8" x14ac:dyDescent="0.25">
      <c r="A64" s="2" t="s">
        <v>114</v>
      </c>
      <c r="C64" s="2" t="s">
        <v>114</v>
      </c>
      <c r="F64" t="s">
        <v>107</v>
      </c>
      <c r="H64" t="s">
        <v>107</v>
      </c>
    </row>
    <row r="65" spans="1:8" x14ac:dyDescent="0.25">
      <c r="A65" s="2" t="s">
        <v>115</v>
      </c>
      <c r="C65" s="2" t="s">
        <v>115</v>
      </c>
      <c r="F65" t="s">
        <v>108</v>
      </c>
      <c r="H65" t="s">
        <v>108</v>
      </c>
    </row>
    <row r="66" spans="1:8" x14ac:dyDescent="0.25">
      <c r="A66" s="2" t="s">
        <v>116</v>
      </c>
      <c r="C66" s="2" t="s">
        <v>116</v>
      </c>
      <c r="F66" t="s">
        <v>109</v>
      </c>
      <c r="H66" t="s">
        <v>109</v>
      </c>
    </row>
    <row r="67" spans="1:8" x14ac:dyDescent="0.25">
      <c r="A67" s="2" t="s">
        <v>117</v>
      </c>
      <c r="C67" s="2" t="s">
        <v>117</v>
      </c>
      <c r="F67" t="s">
        <v>110</v>
      </c>
      <c r="H67" t="s">
        <v>110</v>
      </c>
    </row>
    <row r="68" spans="1:8" x14ac:dyDescent="0.25">
      <c r="A68" s="2" t="s">
        <v>118</v>
      </c>
      <c r="C68" s="2" t="s">
        <v>118</v>
      </c>
      <c r="F68" t="s">
        <v>111</v>
      </c>
      <c r="H68" t="s">
        <v>111</v>
      </c>
    </row>
    <row r="69" spans="1:8" x14ac:dyDescent="0.25">
      <c r="A69" s="2" t="s">
        <v>119</v>
      </c>
      <c r="C69" s="2" t="s">
        <v>119</v>
      </c>
      <c r="F69" t="s">
        <v>112</v>
      </c>
      <c r="H69" t="s">
        <v>112</v>
      </c>
    </row>
    <row r="70" spans="1:8" x14ac:dyDescent="0.25">
      <c r="A70" s="2" t="s">
        <v>120</v>
      </c>
      <c r="C70" s="2" t="s">
        <v>120</v>
      </c>
      <c r="F70" t="s">
        <v>113</v>
      </c>
      <c r="H70" t="s">
        <v>113</v>
      </c>
    </row>
    <row r="71" spans="1:8" x14ac:dyDescent="0.25">
      <c r="A71" s="2" t="s">
        <v>121</v>
      </c>
      <c r="C71" s="2" t="s">
        <v>121</v>
      </c>
      <c r="F71" t="s">
        <v>114</v>
      </c>
      <c r="H71" t="s">
        <v>114</v>
      </c>
    </row>
    <row r="72" spans="1:8" x14ac:dyDescent="0.25">
      <c r="A72" s="2" t="s">
        <v>123</v>
      </c>
      <c r="C72" s="2" t="s">
        <v>123</v>
      </c>
      <c r="F72" t="s">
        <v>115</v>
      </c>
      <c r="H72" t="s">
        <v>115</v>
      </c>
    </row>
    <row r="73" spans="1:8" x14ac:dyDescent="0.25">
      <c r="A73" s="2" t="s">
        <v>125</v>
      </c>
      <c r="C73" s="2" t="s">
        <v>125</v>
      </c>
      <c r="F73" t="s">
        <v>116</v>
      </c>
      <c r="H73" t="s">
        <v>116</v>
      </c>
    </row>
    <row r="74" spans="1:8" x14ac:dyDescent="0.25">
      <c r="A74" s="2" t="s">
        <v>126</v>
      </c>
      <c r="C74" s="2" t="s">
        <v>126</v>
      </c>
      <c r="F74" t="s">
        <v>117</v>
      </c>
      <c r="H74" t="s">
        <v>117</v>
      </c>
    </row>
    <row r="75" spans="1:8" x14ac:dyDescent="0.25">
      <c r="A75" s="2" t="s">
        <v>127</v>
      </c>
      <c r="C75" s="2" t="s">
        <v>127</v>
      </c>
      <c r="F75" t="s">
        <v>118</v>
      </c>
      <c r="H75" t="s">
        <v>118</v>
      </c>
    </row>
    <row r="76" spans="1:8" x14ac:dyDescent="0.25">
      <c r="A76" s="2" t="s">
        <v>129</v>
      </c>
      <c r="C76" s="2" t="s">
        <v>129</v>
      </c>
      <c r="F76" t="s">
        <v>119</v>
      </c>
      <c r="H76" t="s">
        <v>119</v>
      </c>
    </row>
    <row r="77" spans="1:8" x14ac:dyDescent="0.25">
      <c r="A77" s="2" t="s">
        <v>131</v>
      </c>
      <c r="C77" s="2" t="s">
        <v>131</v>
      </c>
      <c r="F77" t="s">
        <v>120</v>
      </c>
      <c r="H77" t="s">
        <v>120</v>
      </c>
    </row>
    <row r="78" spans="1:8" x14ac:dyDescent="0.25">
      <c r="A78" s="2" t="s">
        <v>132</v>
      </c>
      <c r="C78" s="2" t="s">
        <v>132</v>
      </c>
      <c r="F78" t="s">
        <v>121</v>
      </c>
      <c r="H78" t="s">
        <v>121</v>
      </c>
    </row>
    <row r="79" spans="1:8" x14ac:dyDescent="0.25">
      <c r="A79" s="2" t="s">
        <v>134</v>
      </c>
      <c r="C79" s="2" t="s">
        <v>134</v>
      </c>
      <c r="F79" t="s">
        <v>123</v>
      </c>
      <c r="H79" t="s">
        <v>123</v>
      </c>
    </row>
    <row r="80" spans="1:8" x14ac:dyDescent="0.25">
      <c r="A80" s="2" t="s">
        <v>136</v>
      </c>
      <c r="C80" s="2" t="s">
        <v>136</v>
      </c>
      <c r="F80" t="s">
        <v>125</v>
      </c>
      <c r="H80" t="s">
        <v>125</v>
      </c>
    </row>
    <row r="81" spans="1:8" x14ac:dyDescent="0.25">
      <c r="A81" s="2" t="s">
        <v>138</v>
      </c>
      <c r="C81" s="2" t="s">
        <v>138</v>
      </c>
      <c r="F81" t="s">
        <v>126</v>
      </c>
      <c r="H81" t="s">
        <v>126</v>
      </c>
    </row>
    <row r="82" spans="1:8" x14ac:dyDescent="0.25">
      <c r="A82" s="2" t="s">
        <v>139</v>
      </c>
      <c r="C82" s="2" t="s">
        <v>139</v>
      </c>
      <c r="F82" t="s">
        <v>127</v>
      </c>
      <c r="H82" t="s">
        <v>127</v>
      </c>
    </row>
    <row r="83" spans="1:8" x14ac:dyDescent="0.25">
      <c r="A83" s="2" t="s">
        <v>140</v>
      </c>
      <c r="C83" s="2" t="s">
        <v>140</v>
      </c>
      <c r="F83" t="s">
        <v>129</v>
      </c>
      <c r="H83" t="s">
        <v>129</v>
      </c>
    </row>
    <row r="84" spans="1:8" x14ac:dyDescent="0.25">
      <c r="A84" s="2" t="s">
        <v>142</v>
      </c>
      <c r="C84" s="2" t="s">
        <v>142</v>
      </c>
      <c r="F84" t="s">
        <v>131</v>
      </c>
      <c r="H84" t="s">
        <v>131</v>
      </c>
    </row>
    <row r="85" spans="1:8" x14ac:dyDescent="0.25">
      <c r="A85" s="2" t="s">
        <v>143</v>
      </c>
      <c r="C85" s="2" t="s">
        <v>143</v>
      </c>
      <c r="F85" t="s">
        <v>132</v>
      </c>
      <c r="H85" t="s">
        <v>132</v>
      </c>
    </row>
    <row r="86" spans="1:8" x14ac:dyDescent="0.25">
      <c r="A86" s="2" t="s">
        <v>144</v>
      </c>
      <c r="C86" s="2" t="s">
        <v>144</v>
      </c>
      <c r="F86" t="s">
        <v>134</v>
      </c>
      <c r="H86" t="s">
        <v>134</v>
      </c>
    </row>
    <row r="87" spans="1:8" x14ac:dyDescent="0.25">
      <c r="A87" s="2" t="s">
        <v>146</v>
      </c>
      <c r="C87" s="2" t="s">
        <v>146</v>
      </c>
      <c r="F87" t="s">
        <v>136</v>
      </c>
      <c r="H87" t="s">
        <v>136</v>
      </c>
    </row>
    <row r="88" spans="1:8" x14ac:dyDescent="0.25">
      <c r="A88" s="2" t="s">
        <v>147</v>
      </c>
      <c r="C88" s="2" t="s">
        <v>147</v>
      </c>
      <c r="F88" t="s">
        <v>138</v>
      </c>
      <c r="H88" t="s">
        <v>138</v>
      </c>
    </row>
    <row r="89" spans="1:8" x14ac:dyDescent="0.25">
      <c r="A89" s="2" t="s">
        <v>148</v>
      </c>
      <c r="C89" s="2" t="s">
        <v>148</v>
      </c>
      <c r="F89" t="s">
        <v>139</v>
      </c>
      <c r="H89" t="s">
        <v>139</v>
      </c>
    </row>
    <row r="90" spans="1:8" x14ac:dyDescent="0.25">
      <c r="A90" s="2" t="s">
        <v>150</v>
      </c>
      <c r="C90" s="2" t="s">
        <v>150</v>
      </c>
      <c r="F90" t="s">
        <v>140</v>
      </c>
      <c r="H90" t="s">
        <v>140</v>
      </c>
    </row>
    <row r="91" spans="1:8" x14ac:dyDescent="0.25">
      <c r="A91" s="2" t="s">
        <v>151</v>
      </c>
      <c r="C91" s="2" t="s">
        <v>151</v>
      </c>
      <c r="F91" t="s">
        <v>142</v>
      </c>
      <c r="H91" t="s">
        <v>142</v>
      </c>
    </row>
    <row r="92" spans="1:8" x14ac:dyDescent="0.25">
      <c r="A92" s="2" t="s">
        <v>152</v>
      </c>
      <c r="C92" s="2" t="s">
        <v>152</v>
      </c>
      <c r="F92" t="s">
        <v>143</v>
      </c>
      <c r="H92" t="s">
        <v>143</v>
      </c>
    </row>
    <row r="93" spans="1:8" x14ac:dyDescent="0.25">
      <c r="A93" s="2" t="s">
        <v>153</v>
      </c>
      <c r="C93" s="2" t="s">
        <v>153</v>
      </c>
      <c r="F93" t="s">
        <v>144</v>
      </c>
      <c r="H93" t="s">
        <v>144</v>
      </c>
    </row>
    <row r="94" spans="1:8" x14ac:dyDescent="0.25">
      <c r="A94" s="2" t="s">
        <v>155</v>
      </c>
      <c r="C94" s="2" t="s">
        <v>155</v>
      </c>
      <c r="F94" t="s">
        <v>146</v>
      </c>
      <c r="H94" t="s">
        <v>146</v>
      </c>
    </row>
    <row r="95" spans="1:8" x14ac:dyDescent="0.25">
      <c r="A95" s="2" t="s">
        <v>157</v>
      </c>
      <c r="C95" s="2" t="s">
        <v>157</v>
      </c>
      <c r="F95" t="s">
        <v>147</v>
      </c>
      <c r="H95" t="s">
        <v>147</v>
      </c>
    </row>
    <row r="96" spans="1:8" x14ac:dyDescent="0.25">
      <c r="A96" s="2" t="s">
        <v>665</v>
      </c>
      <c r="C96" s="2" t="s">
        <v>665</v>
      </c>
      <c r="F96" t="s">
        <v>148</v>
      </c>
      <c r="H96" t="s">
        <v>148</v>
      </c>
    </row>
    <row r="97" spans="1:8" x14ac:dyDescent="0.25">
      <c r="A97" s="2" t="s">
        <v>163</v>
      </c>
      <c r="C97" s="2" t="s">
        <v>163</v>
      </c>
      <c r="F97" t="s">
        <v>150</v>
      </c>
      <c r="H97" t="s">
        <v>150</v>
      </c>
    </row>
    <row r="98" spans="1:8" x14ac:dyDescent="0.25">
      <c r="A98" s="2" t="s">
        <v>164</v>
      </c>
      <c r="C98" s="2" t="s">
        <v>164</v>
      </c>
      <c r="F98" t="s">
        <v>151</v>
      </c>
      <c r="H98" t="s">
        <v>151</v>
      </c>
    </row>
    <row r="99" spans="1:8" x14ac:dyDescent="0.25">
      <c r="A99" s="2" t="s">
        <v>165</v>
      </c>
      <c r="C99" s="2" t="s">
        <v>165</v>
      </c>
      <c r="F99" t="s">
        <v>152</v>
      </c>
      <c r="H99" t="s">
        <v>152</v>
      </c>
    </row>
    <row r="100" spans="1:8" x14ac:dyDescent="0.25">
      <c r="A100" s="2" t="s">
        <v>166</v>
      </c>
      <c r="C100" s="2" t="s">
        <v>166</v>
      </c>
      <c r="F100" t="s">
        <v>153</v>
      </c>
      <c r="H100" t="s">
        <v>153</v>
      </c>
    </row>
    <row r="101" spans="1:8" x14ac:dyDescent="0.25">
      <c r="A101" s="2" t="s">
        <v>167</v>
      </c>
      <c r="C101" s="2" t="s">
        <v>167</v>
      </c>
      <c r="F101" t="s">
        <v>155</v>
      </c>
      <c r="H101" t="s">
        <v>155</v>
      </c>
    </row>
    <row r="102" spans="1:8" x14ac:dyDescent="0.25">
      <c r="A102" s="2" t="s">
        <v>168</v>
      </c>
      <c r="C102" s="2" t="s">
        <v>168</v>
      </c>
      <c r="F102" t="s">
        <v>157</v>
      </c>
      <c r="H102" t="s">
        <v>157</v>
      </c>
    </row>
    <row r="103" spans="1:8" x14ac:dyDescent="0.25">
      <c r="A103" s="2" t="s">
        <v>169</v>
      </c>
      <c r="C103" s="2" t="s">
        <v>169</v>
      </c>
      <c r="F103" t="s">
        <v>159</v>
      </c>
      <c r="H103" t="s">
        <v>159</v>
      </c>
    </row>
    <row r="104" spans="1:8" x14ac:dyDescent="0.25">
      <c r="A104" s="2" t="s">
        <v>170</v>
      </c>
      <c r="C104" s="2" t="s">
        <v>170</v>
      </c>
      <c r="F104" t="s">
        <v>160</v>
      </c>
      <c r="H104" t="s">
        <v>160</v>
      </c>
    </row>
    <row r="105" spans="1:8" x14ac:dyDescent="0.25">
      <c r="A105" s="2" t="s">
        <v>171</v>
      </c>
      <c r="C105" s="2" t="s">
        <v>171</v>
      </c>
      <c r="F105" t="s">
        <v>161</v>
      </c>
      <c r="H105" t="s">
        <v>161</v>
      </c>
    </row>
    <row r="106" spans="1:8" x14ac:dyDescent="0.25">
      <c r="A106" s="2" t="s">
        <v>173</v>
      </c>
      <c r="C106" s="2" t="s">
        <v>173</v>
      </c>
      <c r="F106" t="s">
        <v>163</v>
      </c>
      <c r="H106" t="s">
        <v>163</v>
      </c>
    </row>
    <row r="107" spans="1:8" x14ac:dyDescent="0.25">
      <c r="A107" s="2" t="s">
        <v>174</v>
      </c>
      <c r="C107" s="2" t="s">
        <v>174</v>
      </c>
      <c r="F107" t="s">
        <v>164</v>
      </c>
      <c r="H107" t="s">
        <v>164</v>
      </c>
    </row>
    <row r="108" spans="1:8" x14ac:dyDescent="0.25">
      <c r="A108" s="2" t="s">
        <v>175</v>
      </c>
      <c r="C108" s="2" t="s">
        <v>175</v>
      </c>
      <c r="F108" t="s">
        <v>165</v>
      </c>
      <c r="H108" t="s">
        <v>165</v>
      </c>
    </row>
    <row r="109" spans="1:8" x14ac:dyDescent="0.25">
      <c r="A109" s="2" t="s">
        <v>176</v>
      </c>
      <c r="C109" s="2" t="s">
        <v>176</v>
      </c>
      <c r="F109" t="s">
        <v>166</v>
      </c>
      <c r="H109" t="s">
        <v>166</v>
      </c>
    </row>
    <row r="110" spans="1:8" x14ac:dyDescent="0.25">
      <c r="A110" s="2" t="s">
        <v>177</v>
      </c>
      <c r="C110" s="2" t="s">
        <v>177</v>
      </c>
      <c r="F110" t="s">
        <v>167</v>
      </c>
      <c r="H110" t="s">
        <v>167</v>
      </c>
    </row>
    <row r="111" spans="1:8" x14ac:dyDescent="0.25">
      <c r="A111" s="2" t="s">
        <v>178</v>
      </c>
      <c r="C111" s="2" t="s">
        <v>178</v>
      </c>
      <c r="F111" t="s">
        <v>168</v>
      </c>
      <c r="H111" t="s">
        <v>168</v>
      </c>
    </row>
    <row r="112" spans="1:8" x14ac:dyDescent="0.25">
      <c r="A112" s="2" t="s">
        <v>179</v>
      </c>
      <c r="C112" s="2" t="s">
        <v>179</v>
      </c>
      <c r="F112" t="s">
        <v>169</v>
      </c>
      <c r="H112" t="s">
        <v>169</v>
      </c>
    </row>
    <row r="113" spans="1:8" x14ac:dyDescent="0.25">
      <c r="A113" s="2" t="s">
        <v>181</v>
      </c>
      <c r="C113" s="2" t="s">
        <v>181</v>
      </c>
      <c r="F113" t="s">
        <v>170</v>
      </c>
      <c r="H113" t="s">
        <v>170</v>
      </c>
    </row>
    <row r="114" spans="1:8" x14ac:dyDescent="0.25">
      <c r="A114" s="2" t="s">
        <v>182</v>
      </c>
      <c r="C114" s="2" t="s">
        <v>182</v>
      </c>
      <c r="F114" t="s">
        <v>171</v>
      </c>
      <c r="H114" t="s">
        <v>171</v>
      </c>
    </row>
    <row r="115" spans="1:8" x14ac:dyDescent="0.25">
      <c r="A115" s="2" t="s">
        <v>183</v>
      </c>
      <c r="C115" s="2" t="s">
        <v>183</v>
      </c>
      <c r="F115" t="s">
        <v>173</v>
      </c>
      <c r="H115" t="s">
        <v>173</v>
      </c>
    </row>
    <row r="116" spans="1:8" x14ac:dyDescent="0.25">
      <c r="A116" s="2" t="s">
        <v>185</v>
      </c>
      <c r="C116" s="2" t="s">
        <v>185</v>
      </c>
      <c r="F116" t="s">
        <v>174</v>
      </c>
      <c r="H116" t="s">
        <v>174</v>
      </c>
    </row>
    <row r="117" spans="1:8" x14ac:dyDescent="0.25">
      <c r="A117" s="2" t="s">
        <v>186</v>
      </c>
      <c r="C117" s="2" t="s">
        <v>186</v>
      </c>
      <c r="F117" t="s">
        <v>175</v>
      </c>
      <c r="H117" t="s">
        <v>175</v>
      </c>
    </row>
    <row r="118" spans="1:8" x14ac:dyDescent="0.25">
      <c r="A118" s="2" t="s">
        <v>187</v>
      </c>
      <c r="C118" s="2" t="s">
        <v>187</v>
      </c>
      <c r="F118" t="s">
        <v>176</v>
      </c>
      <c r="H118" t="s">
        <v>176</v>
      </c>
    </row>
    <row r="119" spans="1:8" x14ac:dyDescent="0.25">
      <c r="A119" s="2" t="s">
        <v>188</v>
      </c>
      <c r="C119" s="2" t="s">
        <v>188</v>
      </c>
      <c r="F119" t="s">
        <v>177</v>
      </c>
      <c r="H119" t="s">
        <v>177</v>
      </c>
    </row>
    <row r="120" spans="1:8" x14ac:dyDescent="0.25">
      <c r="A120" s="2" t="s">
        <v>190</v>
      </c>
      <c r="C120" s="2" t="s">
        <v>190</v>
      </c>
      <c r="F120" t="s">
        <v>178</v>
      </c>
      <c r="H120" t="s">
        <v>178</v>
      </c>
    </row>
    <row r="121" spans="1:8" x14ac:dyDescent="0.25">
      <c r="A121" s="2" t="s">
        <v>192</v>
      </c>
      <c r="C121" s="2" t="s">
        <v>192</v>
      </c>
      <c r="F121" t="s">
        <v>179</v>
      </c>
      <c r="H121" t="s">
        <v>179</v>
      </c>
    </row>
    <row r="122" spans="1:8" x14ac:dyDescent="0.25">
      <c r="A122" s="2" t="s">
        <v>194</v>
      </c>
      <c r="C122" s="2" t="s">
        <v>194</v>
      </c>
      <c r="F122" t="s">
        <v>181</v>
      </c>
      <c r="H122" t="s">
        <v>181</v>
      </c>
    </row>
    <row r="123" spans="1:8" x14ac:dyDescent="0.25">
      <c r="A123" s="2" t="s">
        <v>195</v>
      </c>
      <c r="C123" s="2" t="s">
        <v>195</v>
      </c>
      <c r="F123" t="s">
        <v>182</v>
      </c>
      <c r="H123" t="s">
        <v>182</v>
      </c>
    </row>
    <row r="124" spans="1:8" x14ac:dyDescent="0.25">
      <c r="A124" s="2" t="s">
        <v>196</v>
      </c>
      <c r="C124" s="2" t="s">
        <v>196</v>
      </c>
      <c r="F124" t="s">
        <v>183</v>
      </c>
      <c r="H124" t="s">
        <v>183</v>
      </c>
    </row>
    <row r="125" spans="1:8" x14ac:dyDescent="0.25">
      <c r="A125" s="2" t="s">
        <v>193</v>
      </c>
      <c r="C125" s="2" t="s">
        <v>193</v>
      </c>
      <c r="F125" t="s">
        <v>185</v>
      </c>
      <c r="H125" t="s">
        <v>185</v>
      </c>
    </row>
    <row r="126" spans="1:8" x14ac:dyDescent="0.25">
      <c r="A126" s="2" t="s">
        <v>197</v>
      </c>
      <c r="C126" s="2" t="s">
        <v>197</v>
      </c>
      <c r="F126" t="s">
        <v>186</v>
      </c>
      <c r="H126" t="s">
        <v>186</v>
      </c>
    </row>
    <row r="127" spans="1:8" x14ac:dyDescent="0.25">
      <c r="A127" s="2" t="s">
        <v>198</v>
      </c>
      <c r="C127" s="2" t="s">
        <v>198</v>
      </c>
      <c r="F127" t="s">
        <v>187</v>
      </c>
      <c r="H127" t="s">
        <v>187</v>
      </c>
    </row>
    <row r="128" spans="1:8" x14ac:dyDescent="0.25">
      <c r="A128" s="2" t="s">
        <v>199</v>
      </c>
      <c r="C128" s="2" t="s">
        <v>199</v>
      </c>
      <c r="F128" t="s">
        <v>188</v>
      </c>
      <c r="H128" t="s">
        <v>188</v>
      </c>
    </row>
    <row r="129" spans="1:8" x14ac:dyDescent="0.25">
      <c r="A129" s="2" t="s">
        <v>201</v>
      </c>
      <c r="C129" s="2" t="s">
        <v>201</v>
      </c>
      <c r="F129" t="s">
        <v>190</v>
      </c>
      <c r="H129" t="s">
        <v>190</v>
      </c>
    </row>
    <row r="130" spans="1:8" x14ac:dyDescent="0.25">
      <c r="A130" s="2" t="s">
        <v>202</v>
      </c>
      <c r="C130" s="2" t="s">
        <v>202</v>
      </c>
      <c r="F130" t="s">
        <v>192</v>
      </c>
      <c r="H130" t="s">
        <v>192</v>
      </c>
    </row>
    <row r="131" spans="1:8" x14ac:dyDescent="0.25">
      <c r="A131" s="2" t="s">
        <v>204</v>
      </c>
      <c r="C131" s="2" t="s">
        <v>204</v>
      </c>
      <c r="F131" t="s">
        <v>194</v>
      </c>
      <c r="H131" t="s">
        <v>194</v>
      </c>
    </row>
    <row r="132" spans="1:8" x14ac:dyDescent="0.25">
      <c r="A132" s="2" t="s">
        <v>206</v>
      </c>
      <c r="C132" s="2" t="s">
        <v>206</v>
      </c>
      <c r="F132" t="s">
        <v>195</v>
      </c>
      <c r="H132" t="s">
        <v>195</v>
      </c>
    </row>
    <row r="133" spans="1:8" x14ac:dyDescent="0.25">
      <c r="A133" s="2" t="s">
        <v>207</v>
      </c>
      <c r="C133" s="2" t="s">
        <v>207</v>
      </c>
      <c r="F133" t="s">
        <v>196</v>
      </c>
      <c r="H133" t="s">
        <v>196</v>
      </c>
    </row>
    <row r="134" spans="1:8" x14ac:dyDescent="0.25">
      <c r="A134" s="2" t="s">
        <v>208</v>
      </c>
      <c r="C134" s="2" t="s">
        <v>208</v>
      </c>
      <c r="F134" t="s">
        <v>193</v>
      </c>
      <c r="H134" t="s">
        <v>193</v>
      </c>
    </row>
    <row r="135" spans="1:8" x14ac:dyDescent="0.25">
      <c r="A135" s="2" t="s">
        <v>210</v>
      </c>
      <c r="C135" s="2" t="s">
        <v>210</v>
      </c>
      <c r="F135" t="s">
        <v>197</v>
      </c>
      <c r="H135" t="s">
        <v>197</v>
      </c>
    </row>
    <row r="136" spans="1:8" x14ac:dyDescent="0.25">
      <c r="A136" s="2" t="s">
        <v>212</v>
      </c>
      <c r="C136" s="2" t="s">
        <v>212</v>
      </c>
      <c r="F136" t="s">
        <v>198</v>
      </c>
      <c r="H136" t="s">
        <v>198</v>
      </c>
    </row>
    <row r="137" spans="1:8" x14ac:dyDescent="0.25">
      <c r="A137" s="2" t="s">
        <v>214</v>
      </c>
      <c r="C137" s="2" t="s">
        <v>214</v>
      </c>
      <c r="F137" t="s">
        <v>199</v>
      </c>
      <c r="H137" t="s">
        <v>199</v>
      </c>
    </row>
    <row r="138" spans="1:8" x14ac:dyDescent="0.25">
      <c r="A138" s="2" t="s">
        <v>215</v>
      </c>
      <c r="C138" s="2" t="s">
        <v>215</v>
      </c>
      <c r="F138" t="s">
        <v>201</v>
      </c>
      <c r="H138" t="s">
        <v>201</v>
      </c>
    </row>
    <row r="139" spans="1:8" x14ac:dyDescent="0.25">
      <c r="A139" s="2" t="s">
        <v>216</v>
      </c>
      <c r="C139" s="2" t="s">
        <v>216</v>
      </c>
      <c r="F139" t="s">
        <v>202</v>
      </c>
      <c r="H139" t="s">
        <v>202</v>
      </c>
    </row>
    <row r="140" spans="1:8" x14ac:dyDescent="0.25">
      <c r="A140" s="2" t="s">
        <v>217</v>
      </c>
      <c r="C140" s="2" t="s">
        <v>217</v>
      </c>
      <c r="F140" t="s">
        <v>204</v>
      </c>
      <c r="H140" t="s">
        <v>204</v>
      </c>
    </row>
    <row r="141" spans="1:8" x14ac:dyDescent="0.25">
      <c r="A141" s="2" t="s">
        <v>221</v>
      </c>
      <c r="C141" s="2" t="s">
        <v>221</v>
      </c>
      <c r="F141" t="s">
        <v>206</v>
      </c>
      <c r="H141" t="s">
        <v>206</v>
      </c>
    </row>
    <row r="142" spans="1:8" x14ac:dyDescent="0.25">
      <c r="A142" s="2" t="s">
        <v>223</v>
      </c>
      <c r="C142" s="2" t="s">
        <v>223</v>
      </c>
      <c r="F142" t="s">
        <v>207</v>
      </c>
      <c r="H142" t="s">
        <v>207</v>
      </c>
    </row>
    <row r="143" spans="1:8" x14ac:dyDescent="0.25">
      <c r="A143" s="2" t="s">
        <v>225</v>
      </c>
      <c r="C143" s="2" t="s">
        <v>225</v>
      </c>
      <c r="F143" t="s">
        <v>208</v>
      </c>
      <c r="H143" t="s">
        <v>208</v>
      </c>
    </row>
    <row r="144" spans="1:8" x14ac:dyDescent="0.25">
      <c r="A144" s="2" t="s">
        <v>226</v>
      </c>
      <c r="C144" s="2" t="s">
        <v>226</v>
      </c>
      <c r="F144" t="s">
        <v>210</v>
      </c>
      <c r="H144" t="s">
        <v>210</v>
      </c>
    </row>
    <row r="145" spans="1:8" x14ac:dyDescent="0.25">
      <c r="A145" s="2" t="s">
        <v>228</v>
      </c>
      <c r="C145" s="2" t="s">
        <v>228</v>
      </c>
      <c r="F145" t="s">
        <v>212</v>
      </c>
      <c r="H145" t="s">
        <v>212</v>
      </c>
    </row>
    <row r="146" spans="1:8" x14ac:dyDescent="0.25">
      <c r="A146" s="2" t="s">
        <v>230</v>
      </c>
      <c r="C146" s="2" t="s">
        <v>230</v>
      </c>
      <c r="F146" t="s">
        <v>214</v>
      </c>
      <c r="H146" t="s">
        <v>214</v>
      </c>
    </row>
    <row r="147" spans="1:8" x14ac:dyDescent="0.25">
      <c r="A147" s="2" t="s">
        <v>232</v>
      </c>
      <c r="C147" s="2" t="s">
        <v>232</v>
      </c>
      <c r="F147" t="s">
        <v>215</v>
      </c>
      <c r="H147" t="s">
        <v>215</v>
      </c>
    </row>
    <row r="148" spans="1:8" x14ac:dyDescent="0.25">
      <c r="A148" s="2" t="s">
        <v>233</v>
      </c>
      <c r="C148" s="2" t="s">
        <v>233</v>
      </c>
      <c r="F148" t="s">
        <v>216</v>
      </c>
      <c r="H148" t="s">
        <v>216</v>
      </c>
    </row>
    <row r="149" spans="1:8" x14ac:dyDescent="0.25">
      <c r="A149" s="2" t="s">
        <v>234</v>
      </c>
      <c r="C149" s="2" t="s">
        <v>234</v>
      </c>
      <c r="F149" t="s">
        <v>217</v>
      </c>
      <c r="H149" t="s">
        <v>217</v>
      </c>
    </row>
    <row r="150" spans="1:8" x14ac:dyDescent="0.25">
      <c r="A150" s="2" t="s">
        <v>235</v>
      </c>
      <c r="C150" s="2" t="s">
        <v>235</v>
      </c>
      <c r="F150" t="s">
        <v>219</v>
      </c>
      <c r="H150" t="s">
        <v>219</v>
      </c>
    </row>
    <row r="151" spans="1:8" x14ac:dyDescent="0.25">
      <c r="A151" s="2" t="s">
        <v>665</v>
      </c>
      <c r="C151" s="2"/>
      <c r="F151" t="s">
        <v>221</v>
      </c>
      <c r="H151" t="s">
        <v>221</v>
      </c>
    </row>
    <row r="152" spans="1:8" x14ac:dyDescent="0.25">
      <c r="A152" s="2" t="s">
        <v>239</v>
      </c>
      <c r="C152" s="2" t="s">
        <v>239</v>
      </c>
      <c r="F152" t="s">
        <v>223</v>
      </c>
      <c r="H152" t="s">
        <v>223</v>
      </c>
    </row>
    <row r="153" spans="1:8" x14ac:dyDescent="0.25">
      <c r="A153" s="2" t="s">
        <v>240</v>
      </c>
      <c r="C153" s="2" t="s">
        <v>240</v>
      </c>
      <c r="F153" t="s">
        <v>225</v>
      </c>
      <c r="H153" t="s">
        <v>225</v>
      </c>
    </row>
    <row r="154" spans="1:8" x14ac:dyDescent="0.25">
      <c r="A154" s="2" t="s">
        <v>241</v>
      </c>
      <c r="C154" s="2" t="s">
        <v>241</v>
      </c>
      <c r="F154" t="s">
        <v>226</v>
      </c>
      <c r="H154" t="s">
        <v>226</v>
      </c>
    </row>
    <row r="155" spans="1:8" x14ac:dyDescent="0.25">
      <c r="A155" s="2" t="s">
        <v>242</v>
      </c>
      <c r="C155" s="2" t="s">
        <v>242</v>
      </c>
      <c r="F155" t="s">
        <v>228</v>
      </c>
      <c r="H155" t="s">
        <v>228</v>
      </c>
    </row>
    <row r="156" spans="1:8" x14ac:dyDescent="0.25">
      <c r="A156" s="2" t="s">
        <v>244</v>
      </c>
      <c r="C156" s="2" t="s">
        <v>244</v>
      </c>
      <c r="F156" t="s">
        <v>230</v>
      </c>
      <c r="H156" t="s">
        <v>230</v>
      </c>
    </row>
    <row r="157" spans="1:8" x14ac:dyDescent="0.25">
      <c r="A157" s="2" t="s">
        <v>248</v>
      </c>
      <c r="C157" s="2" t="s">
        <v>248</v>
      </c>
      <c r="F157" t="s">
        <v>232</v>
      </c>
      <c r="H157" t="s">
        <v>232</v>
      </c>
    </row>
    <row r="158" spans="1:8" x14ac:dyDescent="0.25">
      <c r="A158" s="2" t="s">
        <v>254</v>
      </c>
      <c r="C158" s="2" t="s">
        <v>254</v>
      </c>
      <c r="F158" t="s">
        <v>233</v>
      </c>
      <c r="H158" t="s">
        <v>233</v>
      </c>
    </row>
    <row r="159" spans="1:8" x14ac:dyDescent="0.25">
      <c r="A159" s="2" t="s">
        <v>256</v>
      </c>
      <c r="C159" s="2" t="s">
        <v>256</v>
      </c>
      <c r="F159" t="s">
        <v>234</v>
      </c>
      <c r="H159" t="s">
        <v>234</v>
      </c>
    </row>
    <row r="160" spans="1:8" x14ac:dyDescent="0.25">
      <c r="A160" s="2" t="s">
        <v>258</v>
      </c>
      <c r="C160" s="2" t="s">
        <v>258</v>
      </c>
      <c r="F160" t="s">
        <v>235</v>
      </c>
      <c r="H160" t="s">
        <v>235</v>
      </c>
    </row>
    <row r="161" spans="1:8" x14ac:dyDescent="0.25">
      <c r="A161" s="2" t="s">
        <v>260</v>
      </c>
      <c r="C161" s="2" t="s">
        <v>260</v>
      </c>
      <c r="F161" t="s">
        <v>237</v>
      </c>
      <c r="H161" t="s">
        <v>237</v>
      </c>
    </row>
    <row r="162" spans="1:8" x14ac:dyDescent="0.25">
      <c r="A162" s="2" t="s">
        <v>261</v>
      </c>
      <c r="C162" s="2" t="s">
        <v>261</v>
      </c>
      <c r="F162" t="s">
        <v>239</v>
      </c>
      <c r="H162" t="s">
        <v>239</v>
      </c>
    </row>
    <row r="163" spans="1:8" x14ac:dyDescent="0.25">
      <c r="A163" s="2" t="s">
        <v>263</v>
      </c>
      <c r="C163" s="2" t="s">
        <v>263</v>
      </c>
      <c r="F163" t="s">
        <v>240</v>
      </c>
      <c r="H163" t="s">
        <v>240</v>
      </c>
    </row>
    <row r="164" spans="1:8" x14ac:dyDescent="0.25">
      <c r="A164" s="2" t="s">
        <v>264</v>
      </c>
      <c r="C164" s="2" t="s">
        <v>264</v>
      </c>
      <c r="F164" t="s">
        <v>241</v>
      </c>
      <c r="H164" t="s">
        <v>241</v>
      </c>
    </row>
    <row r="165" spans="1:8" x14ac:dyDescent="0.25">
      <c r="A165" s="2" t="s">
        <v>266</v>
      </c>
      <c r="C165" s="2" t="s">
        <v>266</v>
      </c>
      <c r="F165" t="s">
        <v>242</v>
      </c>
      <c r="H165" t="s">
        <v>242</v>
      </c>
    </row>
    <row r="166" spans="1:8" x14ac:dyDescent="0.25">
      <c r="A166" s="2" t="s">
        <v>268</v>
      </c>
      <c r="C166" s="2" t="s">
        <v>268</v>
      </c>
      <c r="F166" t="s">
        <v>244</v>
      </c>
      <c r="H166" t="s">
        <v>244</v>
      </c>
    </row>
    <row r="167" spans="1:8" x14ac:dyDescent="0.25">
      <c r="A167" s="2" t="s">
        <v>269</v>
      </c>
      <c r="C167" s="2" t="s">
        <v>269</v>
      </c>
      <c r="F167" t="s">
        <v>246</v>
      </c>
      <c r="H167" t="s">
        <v>246</v>
      </c>
    </row>
    <row r="168" spans="1:8" x14ac:dyDescent="0.25">
      <c r="A168" s="2" t="s">
        <v>270</v>
      </c>
      <c r="C168" s="2" t="s">
        <v>270</v>
      </c>
      <c r="F168" t="s">
        <v>248</v>
      </c>
      <c r="H168" t="s">
        <v>248</v>
      </c>
    </row>
    <row r="169" spans="1:8" x14ac:dyDescent="0.25">
      <c r="A169" s="2" t="s">
        <v>271</v>
      </c>
      <c r="C169" s="2" t="s">
        <v>271</v>
      </c>
      <c r="F169" t="s">
        <v>250</v>
      </c>
      <c r="H169" t="s">
        <v>250</v>
      </c>
    </row>
    <row r="170" spans="1:8" x14ac:dyDescent="0.25">
      <c r="A170" s="2" t="s">
        <v>273</v>
      </c>
      <c r="C170" s="2" t="s">
        <v>273</v>
      </c>
      <c r="F170" t="s">
        <v>252</v>
      </c>
      <c r="H170" t="s">
        <v>252</v>
      </c>
    </row>
    <row r="171" spans="1:8" x14ac:dyDescent="0.25">
      <c r="A171" s="2" t="s">
        <v>274</v>
      </c>
      <c r="C171" s="2" t="s">
        <v>274</v>
      </c>
      <c r="F171" t="s">
        <v>254</v>
      </c>
      <c r="H171" t="s">
        <v>254</v>
      </c>
    </row>
    <row r="172" spans="1:8" x14ac:dyDescent="0.25">
      <c r="A172" s="2" t="s">
        <v>276</v>
      </c>
      <c r="C172" s="2" t="s">
        <v>276</v>
      </c>
      <c r="F172" t="s">
        <v>256</v>
      </c>
      <c r="H172" t="s">
        <v>256</v>
      </c>
    </row>
    <row r="173" spans="1:8" x14ac:dyDescent="0.25">
      <c r="A173" s="2" t="s">
        <v>278</v>
      </c>
      <c r="C173" s="2" t="s">
        <v>278</v>
      </c>
      <c r="F173" t="s">
        <v>258</v>
      </c>
      <c r="H173" t="s">
        <v>258</v>
      </c>
    </row>
    <row r="174" spans="1:8" x14ac:dyDescent="0.25">
      <c r="A174" s="2" t="s">
        <v>279</v>
      </c>
      <c r="C174" s="2" t="s">
        <v>279</v>
      </c>
      <c r="F174" t="s">
        <v>260</v>
      </c>
      <c r="H174" t="s">
        <v>260</v>
      </c>
    </row>
    <row r="175" spans="1:8" x14ac:dyDescent="0.25">
      <c r="A175" s="2" t="s">
        <v>280</v>
      </c>
      <c r="C175" s="2" t="s">
        <v>280</v>
      </c>
      <c r="F175" t="s">
        <v>261</v>
      </c>
      <c r="H175" t="s">
        <v>261</v>
      </c>
    </row>
    <row r="176" spans="1:8" x14ac:dyDescent="0.25">
      <c r="A176" s="2" t="s">
        <v>281</v>
      </c>
      <c r="C176" s="2" t="s">
        <v>281</v>
      </c>
      <c r="F176" t="s">
        <v>263</v>
      </c>
      <c r="H176" t="s">
        <v>263</v>
      </c>
    </row>
    <row r="177" spans="1:8" x14ac:dyDescent="0.25">
      <c r="A177" s="2" t="s">
        <v>282</v>
      </c>
      <c r="C177" s="2" t="s">
        <v>282</v>
      </c>
      <c r="F177" t="s">
        <v>264</v>
      </c>
      <c r="H177" t="s">
        <v>264</v>
      </c>
    </row>
    <row r="178" spans="1:8" x14ac:dyDescent="0.25">
      <c r="A178" s="2" t="s">
        <v>283</v>
      </c>
      <c r="C178" s="2" t="s">
        <v>283</v>
      </c>
      <c r="F178" t="s">
        <v>266</v>
      </c>
      <c r="H178" t="s">
        <v>266</v>
      </c>
    </row>
    <row r="179" spans="1:8" x14ac:dyDescent="0.25">
      <c r="A179" s="2" t="s">
        <v>284</v>
      </c>
      <c r="C179" s="2" t="s">
        <v>284</v>
      </c>
      <c r="F179" t="s">
        <v>268</v>
      </c>
      <c r="H179" t="s">
        <v>268</v>
      </c>
    </row>
    <row r="180" spans="1:8" x14ac:dyDescent="0.25">
      <c r="A180" s="2" t="s">
        <v>285</v>
      </c>
      <c r="C180" s="2" t="s">
        <v>285</v>
      </c>
      <c r="F180" t="s">
        <v>269</v>
      </c>
      <c r="H180" t="s">
        <v>269</v>
      </c>
    </row>
    <row r="181" spans="1:8" x14ac:dyDescent="0.25">
      <c r="A181" s="2" t="s">
        <v>287</v>
      </c>
      <c r="C181" s="2" t="s">
        <v>287</v>
      </c>
      <c r="F181" t="s">
        <v>270</v>
      </c>
      <c r="H181" t="s">
        <v>270</v>
      </c>
    </row>
    <row r="182" spans="1:8" x14ac:dyDescent="0.25">
      <c r="A182" s="2" t="s">
        <v>10</v>
      </c>
      <c r="C182" s="2" t="s">
        <v>10</v>
      </c>
      <c r="F182" t="s">
        <v>271</v>
      </c>
      <c r="H182" t="s">
        <v>271</v>
      </c>
    </row>
    <row r="183" spans="1:8" x14ac:dyDescent="0.25">
      <c r="A183" s="2" t="s">
        <v>292</v>
      </c>
      <c r="C183" s="2" t="s">
        <v>292</v>
      </c>
      <c r="F183" t="s">
        <v>273</v>
      </c>
      <c r="H183" t="s">
        <v>273</v>
      </c>
    </row>
    <row r="184" spans="1:8" x14ac:dyDescent="0.25">
      <c r="A184" s="2" t="s">
        <v>293</v>
      </c>
      <c r="C184" s="2" t="s">
        <v>293</v>
      </c>
      <c r="F184" t="s">
        <v>274</v>
      </c>
      <c r="H184" t="s">
        <v>274</v>
      </c>
    </row>
    <row r="185" spans="1:8" x14ac:dyDescent="0.25">
      <c r="A185" s="2" t="s">
        <v>294</v>
      </c>
      <c r="C185" s="2" t="s">
        <v>294</v>
      </c>
      <c r="F185" t="s">
        <v>276</v>
      </c>
      <c r="H185" t="s">
        <v>276</v>
      </c>
    </row>
    <row r="186" spans="1:8" x14ac:dyDescent="0.25">
      <c r="A186" s="2" t="s">
        <v>296</v>
      </c>
      <c r="C186" s="2" t="s">
        <v>296</v>
      </c>
      <c r="F186" t="s">
        <v>278</v>
      </c>
      <c r="H186" t="s">
        <v>278</v>
      </c>
    </row>
    <row r="187" spans="1:8" x14ac:dyDescent="0.25">
      <c r="A187" s="2" t="s">
        <v>665</v>
      </c>
      <c r="C187" s="2"/>
      <c r="F187" t="s">
        <v>279</v>
      </c>
      <c r="H187" t="s">
        <v>279</v>
      </c>
    </row>
    <row r="188" spans="1:8" x14ac:dyDescent="0.25">
      <c r="A188" s="2" t="s">
        <v>298</v>
      </c>
      <c r="C188" s="2" t="s">
        <v>298</v>
      </c>
      <c r="F188" t="s">
        <v>280</v>
      </c>
      <c r="H188" t="s">
        <v>280</v>
      </c>
    </row>
    <row r="189" spans="1:8" x14ac:dyDescent="0.25">
      <c r="A189" s="2" t="s">
        <v>300</v>
      </c>
      <c r="C189" s="2" t="s">
        <v>300</v>
      </c>
      <c r="F189" t="s">
        <v>281</v>
      </c>
      <c r="H189" t="s">
        <v>281</v>
      </c>
    </row>
    <row r="190" spans="1:8" x14ac:dyDescent="0.25">
      <c r="A190" s="2" t="s">
        <v>302</v>
      </c>
      <c r="C190" s="2" t="s">
        <v>302</v>
      </c>
      <c r="F190" t="s">
        <v>282</v>
      </c>
      <c r="H190" t="s">
        <v>282</v>
      </c>
    </row>
    <row r="191" spans="1:8" x14ac:dyDescent="0.25">
      <c r="A191" s="2" t="s">
        <v>304</v>
      </c>
      <c r="C191" s="2" t="s">
        <v>304</v>
      </c>
      <c r="F191" t="s">
        <v>283</v>
      </c>
      <c r="H191" t="s">
        <v>283</v>
      </c>
    </row>
    <row r="192" spans="1:8" x14ac:dyDescent="0.25">
      <c r="A192" s="2" t="s">
        <v>305</v>
      </c>
      <c r="C192" s="2" t="s">
        <v>305</v>
      </c>
      <c r="F192" t="s">
        <v>284</v>
      </c>
      <c r="H192" t="s">
        <v>284</v>
      </c>
    </row>
    <row r="193" spans="1:8" x14ac:dyDescent="0.25">
      <c r="A193" s="2" t="s">
        <v>306</v>
      </c>
      <c r="C193" s="2" t="s">
        <v>306</v>
      </c>
      <c r="F193" t="s">
        <v>285</v>
      </c>
      <c r="H193" t="s">
        <v>285</v>
      </c>
    </row>
    <row r="194" spans="1:8" x14ac:dyDescent="0.25">
      <c r="A194" s="2" t="s">
        <v>307</v>
      </c>
      <c r="C194" s="2" t="s">
        <v>307</v>
      </c>
      <c r="F194" t="s">
        <v>287</v>
      </c>
      <c r="H194" t="s">
        <v>287</v>
      </c>
    </row>
    <row r="195" spans="1:8" x14ac:dyDescent="0.25">
      <c r="A195" s="2" t="s">
        <v>309</v>
      </c>
      <c r="C195" s="2" t="s">
        <v>309</v>
      </c>
      <c r="F195" t="s">
        <v>289</v>
      </c>
      <c r="H195" t="s">
        <v>289</v>
      </c>
    </row>
    <row r="196" spans="1:8" x14ac:dyDescent="0.25">
      <c r="A196" s="2" t="s">
        <v>311</v>
      </c>
      <c r="C196" s="2" t="s">
        <v>311</v>
      </c>
      <c r="F196" t="s">
        <v>290</v>
      </c>
      <c r="H196" t="s">
        <v>290</v>
      </c>
    </row>
    <row r="197" spans="1:8" x14ac:dyDescent="0.25">
      <c r="A197" s="2" t="s">
        <v>312</v>
      </c>
      <c r="C197" s="2" t="s">
        <v>312</v>
      </c>
      <c r="F197" t="s">
        <v>10</v>
      </c>
      <c r="H197" t="s">
        <v>10</v>
      </c>
    </row>
    <row r="198" spans="1:8" x14ac:dyDescent="0.25">
      <c r="A198" s="2" t="s">
        <v>313</v>
      </c>
      <c r="C198" s="2" t="s">
        <v>313</v>
      </c>
      <c r="F198" t="s">
        <v>292</v>
      </c>
      <c r="H198" t="s">
        <v>292</v>
      </c>
    </row>
    <row r="199" spans="1:8" x14ac:dyDescent="0.25">
      <c r="A199" s="2" t="s">
        <v>315</v>
      </c>
      <c r="C199" s="2" t="s">
        <v>315</v>
      </c>
      <c r="F199" t="s">
        <v>293</v>
      </c>
      <c r="H199" t="s">
        <v>293</v>
      </c>
    </row>
    <row r="200" spans="1:8" x14ac:dyDescent="0.25">
      <c r="A200" s="2" t="s">
        <v>316</v>
      </c>
      <c r="C200" s="2" t="s">
        <v>316</v>
      </c>
      <c r="F200" t="s">
        <v>294</v>
      </c>
      <c r="H200" t="s">
        <v>294</v>
      </c>
    </row>
    <row r="201" spans="1:8" x14ac:dyDescent="0.25">
      <c r="A201" s="2" t="s">
        <v>318</v>
      </c>
      <c r="C201" s="2" t="s">
        <v>318</v>
      </c>
      <c r="F201" t="s">
        <v>296</v>
      </c>
      <c r="H201" t="s">
        <v>296</v>
      </c>
    </row>
    <row r="202" spans="1:8" x14ac:dyDescent="0.25">
      <c r="A202" s="2" t="s">
        <v>320</v>
      </c>
      <c r="C202" s="2" t="s">
        <v>320</v>
      </c>
      <c r="F202" t="s">
        <v>298</v>
      </c>
      <c r="H202" t="s">
        <v>298</v>
      </c>
    </row>
    <row r="203" spans="1:8" x14ac:dyDescent="0.25">
      <c r="A203" s="2" t="s">
        <v>322</v>
      </c>
      <c r="C203" s="2" t="s">
        <v>322</v>
      </c>
      <c r="F203" t="s">
        <v>300</v>
      </c>
      <c r="H203" t="s">
        <v>300</v>
      </c>
    </row>
    <row r="204" spans="1:8" x14ac:dyDescent="0.25">
      <c r="A204" s="2" t="s">
        <v>323</v>
      </c>
      <c r="C204" s="2" t="s">
        <v>323</v>
      </c>
      <c r="F204" t="s">
        <v>302</v>
      </c>
      <c r="H204" t="s">
        <v>302</v>
      </c>
    </row>
    <row r="205" spans="1:8" x14ac:dyDescent="0.25">
      <c r="A205" s="2" t="s">
        <v>324</v>
      </c>
      <c r="C205" s="2" t="s">
        <v>324</v>
      </c>
      <c r="F205" t="s">
        <v>304</v>
      </c>
      <c r="H205" t="s">
        <v>304</v>
      </c>
    </row>
    <row r="206" spans="1:8" x14ac:dyDescent="0.25">
      <c r="A206" s="2" t="s">
        <v>328</v>
      </c>
      <c r="C206" s="2" t="s">
        <v>328</v>
      </c>
      <c r="F206" t="s">
        <v>305</v>
      </c>
      <c r="H206" t="s">
        <v>305</v>
      </c>
    </row>
    <row r="207" spans="1:8" x14ac:dyDescent="0.25">
      <c r="A207" s="2" t="s">
        <v>330</v>
      </c>
      <c r="C207" s="2" t="s">
        <v>330</v>
      </c>
      <c r="F207" t="s">
        <v>306</v>
      </c>
      <c r="H207" t="s">
        <v>306</v>
      </c>
    </row>
    <row r="208" spans="1:8" x14ac:dyDescent="0.25">
      <c r="A208" s="2" t="s">
        <v>332</v>
      </c>
      <c r="C208" s="2" t="s">
        <v>332</v>
      </c>
      <c r="F208" t="s">
        <v>307</v>
      </c>
      <c r="H208" t="s">
        <v>307</v>
      </c>
    </row>
    <row r="209" spans="1:8" x14ac:dyDescent="0.25">
      <c r="A209" s="2" t="s">
        <v>334</v>
      </c>
      <c r="C209" s="2" t="s">
        <v>334</v>
      </c>
      <c r="F209" t="s">
        <v>309</v>
      </c>
      <c r="H209" t="s">
        <v>309</v>
      </c>
    </row>
    <row r="210" spans="1:8" x14ac:dyDescent="0.25">
      <c r="A210" s="2" t="s">
        <v>335</v>
      </c>
      <c r="C210" s="2" t="s">
        <v>335</v>
      </c>
      <c r="F210" t="s">
        <v>311</v>
      </c>
      <c r="H210" t="s">
        <v>311</v>
      </c>
    </row>
    <row r="211" spans="1:8" x14ac:dyDescent="0.25">
      <c r="A211" s="2" t="s">
        <v>336</v>
      </c>
      <c r="C211" s="2" t="s">
        <v>336</v>
      </c>
      <c r="F211" t="s">
        <v>312</v>
      </c>
      <c r="H211" t="s">
        <v>312</v>
      </c>
    </row>
    <row r="212" spans="1:8" x14ac:dyDescent="0.25">
      <c r="A212" s="2" t="s">
        <v>337</v>
      </c>
      <c r="C212" s="2" t="s">
        <v>337</v>
      </c>
      <c r="F212" t="s">
        <v>313</v>
      </c>
      <c r="H212" t="s">
        <v>313</v>
      </c>
    </row>
    <row r="213" spans="1:8" x14ac:dyDescent="0.25">
      <c r="A213" s="2" t="s">
        <v>339</v>
      </c>
      <c r="C213" s="2" t="s">
        <v>339</v>
      </c>
      <c r="F213" t="s">
        <v>315</v>
      </c>
      <c r="H213" t="s">
        <v>315</v>
      </c>
    </row>
    <row r="214" spans="1:8" x14ac:dyDescent="0.25">
      <c r="A214" s="2" t="s">
        <v>340</v>
      </c>
      <c r="C214" s="2" t="s">
        <v>340</v>
      </c>
      <c r="F214" t="s">
        <v>316</v>
      </c>
      <c r="H214" t="s">
        <v>316</v>
      </c>
    </row>
    <row r="215" spans="1:8" x14ac:dyDescent="0.25">
      <c r="A215" s="2" t="s">
        <v>341</v>
      </c>
      <c r="C215" s="2" t="s">
        <v>341</v>
      </c>
      <c r="F215" t="s">
        <v>318</v>
      </c>
      <c r="H215" t="s">
        <v>318</v>
      </c>
    </row>
    <row r="216" spans="1:8" x14ac:dyDescent="0.25">
      <c r="A216" s="2" t="s">
        <v>352</v>
      </c>
      <c r="C216" s="2" t="s">
        <v>352</v>
      </c>
      <c r="F216" t="s">
        <v>320</v>
      </c>
      <c r="H216" t="s">
        <v>320</v>
      </c>
    </row>
    <row r="217" spans="1:8" x14ac:dyDescent="0.25">
      <c r="A217" s="2" t="s">
        <v>354</v>
      </c>
      <c r="C217" s="2" t="s">
        <v>354</v>
      </c>
      <c r="F217" t="s">
        <v>322</v>
      </c>
      <c r="H217" t="s">
        <v>322</v>
      </c>
    </row>
    <row r="218" spans="1:8" x14ac:dyDescent="0.25">
      <c r="A218" s="2" t="s">
        <v>355</v>
      </c>
      <c r="C218" s="2" t="s">
        <v>355</v>
      </c>
      <c r="F218" t="s">
        <v>323</v>
      </c>
      <c r="H218" t="s">
        <v>323</v>
      </c>
    </row>
    <row r="219" spans="1:8" x14ac:dyDescent="0.25">
      <c r="A219" s="2" t="s">
        <v>356</v>
      </c>
      <c r="C219" s="2" t="s">
        <v>356</v>
      </c>
      <c r="F219" t="s">
        <v>324</v>
      </c>
      <c r="H219" t="s">
        <v>324</v>
      </c>
    </row>
    <row r="220" spans="1:8" x14ac:dyDescent="0.25">
      <c r="A220" s="2" t="s">
        <v>358</v>
      </c>
      <c r="C220" s="2" t="s">
        <v>358</v>
      </c>
      <c r="F220" t="s">
        <v>326</v>
      </c>
      <c r="H220" t="s">
        <v>326</v>
      </c>
    </row>
    <row r="221" spans="1:8" x14ac:dyDescent="0.25">
      <c r="A221" s="2" t="s">
        <v>360</v>
      </c>
      <c r="C221" s="2" t="s">
        <v>360</v>
      </c>
      <c r="F221" t="s">
        <v>328</v>
      </c>
      <c r="H221" t="s">
        <v>328</v>
      </c>
    </row>
    <row r="222" spans="1:8" x14ac:dyDescent="0.25">
      <c r="A222" s="2" t="s">
        <v>361</v>
      </c>
      <c r="C222" s="2" t="s">
        <v>361</v>
      </c>
      <c r="F222" t="s">
        <v>330</v>
      </c>
      <c r="H222" t="s">
        <v>330</v>
      </c>
    </row>
    <row r="223" spans="1:8" x14ac:dyDescent="0.25">
      <c r="A223" s="2" t="s">
        <v>362</v>
      </c>
      <c r="C223" s="2" t="s">
        <v>362</v>
      </c>
      <c r="F223" t="s">
        <v>332</v>
      </c>
      <c r="H223" t="s">
        <v>332</v>
      </c>
    </row>
    <row r="224" spans="1:8" x14ac:dyDescent="0.25">
      <c r="A224" s="2" t="s">
        <v>364</v>
      </c>
      <c r="C224" s="2" t="s">
        <v>364</v>
      </c>
      <c r="F224" t="s">
        <v>334</v>
      </c>
      <c r="H224" t="s">
        <v>334</v>
      </c>
    </row>
    <row r="225" spans="1:8" x14ac:dyDescent="0.25">
      <c r="A225" s="2" t="s">
        <v>366</v>
      </c>
      <c r="C225" s="2" t="s">
        <v>366</v>
      </c>
      <c r="F225" t="s">
        <v>335</v>
      </c>
      <c r="H225" t="s">
        <v>335</v>
      </c>
    </row>
    <row r="226" spans="1:8" x14ac:dyDescent="0.25">
      <c r="A226" s="2" t="s">
        <v>368</v>
      </c>
      <c r="C226" s="2" t="s">
        <v>368</v>
      </c>
      <c r="F226" t="s">
        <v>336</v>
      </c>
      <c r="H226" t="s">
        <v>336</v>
      </c>
    </row>
    <row r="227" spans="1:8" x14ac:dyDescent="0.25">
      <c r="A227" s="2" t="s">
        <v>665</v>
      </c>
      <c r="C227" s="2"/>
      <c r="F227" t="s">
        <v>337</v>
      </c>
      <c r="H227" t="s">
        <v>337</v>
      </c>
    </row>
    <row r="228" spans="1:8" x14ac:dyDescent="0.25">
      <c r="A228" s="2" t="s">
        <v>372</v>
      </c>
      <c r="C228" s="2" t="s">
        <v>372</v>
      </c>
      <c r="F228" t="s">
        <v>339</v>
      </c>
      <c r="H228" t="s">
        <v>339</v>
      </c>
    </row>
    <row r="229" spans="1:8" x14ac:dyDescent="0.25">
      <c r="A229" s="2" t="s">
        <v>374</v>
      </c>
      <c r="C229" s="2" t="s">
        <v>374</v>
      </c>
      <c r="F229" t="s">
        <v>340</v>
      </c>
      <c r="H229" t="s">
        <v>340</v>
      </c>
    </row>
    <row r="230" spans="1:8" x14ac:dyDescent="0.25">
      <c r="A230" s="2" t="s">
        <v>375</v>
      </c>
      <c r="C230" s="2" t="s">
        <v>375</v>
      </c>
      <c r="F230" t="s">
        <v>341</v>
      </c>
      <c r="H230" t="s">
        <v>341</v>
      </c>
    </row>
    <row r="231" spans="1:8" x14ac:dyDescent="0.25">
      <c r="A231" s="2" t="s">
        <v>376</v>
      </c>
      <c r="C231" s="2" t="s">
        <v>376</v>
      </c>
      <c r="F231" t="s">
        <v>343</v>
      </c>
      <c r="H231" t="s">
        <v>343</v>
      </c>
    </row>
    <row r="232" spans="1:8" x14ac:dyDescent="0.25">
      <c r="A232" s="2" t="s">
        <v>377</v>
      </c>
      <c r="C232" s="2" t="s">
        <v>377</v>
      </c>
      <c r="F232" t="s">
        <v>344</v>
      </c>
      <c r="H232" t="s">
        <v>344</v>
      </c>
    </row>
    <row r="233" spans="1:8" x14ac:dyDescent="0.25">
      <c r="A233" s="2" t="s">
        <v>379</v>
      </c>
      <c r="C233" s="2" t="s">
        <v>379</v>
      </c>
      <c r="F233" t="s">
        <v>345</v>
      </c>
      <c r="H233" t="s">
        <v>345</v>
      </c>
    </row>
    <row r="234" spans="1:8" x14ac:dyDescent="0.25">
      <c r="A234" s="2" t="s">
        <v>381</v>
      </c>
      <c r="C234" s="2" t="s">
        <v>381</v>
      </c>
      <c r="F234" t="s">
        <v>346</v>
      </c>
      <c r="H234" t="s">
        <v>346</v>
      </c>
    </row>
    <row r="235" spans="1:8" x14ac:dyDescent="0.25">
      <c r="A235" s="2" t="s">
        <v>383</v>
      </c>
      <c r="C235" s="2" t="s">
        <v>383</v>
      </c>
      <c r="F235" t="s">
        <v>347</v>
      </c>
      <c r="H235" t="s">
        <v>347</v>
      </c>
    </row>
    <row r="236" spans="1:8" x14ac:dyDescent="0.25">
      <c r="A236" s="2" t="s">
        <v>384</v>
      </c>
      <c r="C236" s="2" t="s">
        <v>384</v>
      </c>
      <c r="F236" t="s">
        <v>348</v>
      </c>
      <c r="H236" t="s">
        <v>348</v>
      </c>
    </row>
    <row r="237" spans="1:8" x14ac:dyDescent="0.25">
      <c r="A237" s="2" t="s">
        <v>385</v>
      </c>
      <c r="C237" s="2" t="s">
        <v>385</v>
      </c>
      <c r="F237" t="s">
        <v>349</v>
      </c>
      <c r="H237" t="s">
        <v>349</v>
      </c>
    </row>
    <row r="238" spans="1:8" x14ac:dyDescent="0.25">
      <c r="A238" s="2" t="s">
        <v>386</v>
      </c>
      <c r="C238" s="2" t="s">
        <v>386</v>
      </c>
      <c r="F238" t="s">
        <v>350</v>
      </c>
      <c r="H238" t="s">
        <v>350</v>
      </c>
    </row>
    <row r="239" spans="1:8" x14ac:dyDescent="0.25">
      <c r="A239" s="2" t="s">
        <v>387</v>
      </c>
      <c r="C239" s="2" t="s">
        <v>387</v>
      </c>
      <c r="F239" t="s">
        <v>352</v>
      </c>
      <c r="H239" t="s">
        <v>352</v>
      </c>
    </row>
    <row r="240" spans="1:8" x14ac:dyDescent="0.25">
      <c r="A240" s="2" t="s">
        <v>388</v>
      </c>
      <c r="C240" s="2" t="s">
        <v>388</v>
      </c>
      <c r="F240" t="s">
        <v>354</v>
      </c>
      <c r="H240" t="s">
        <v>354</v>
      </c>
    </row>
    <row r="241" spans="1:8" x14ac:dyDescent="0.25">
      <c r="A241" s="2" t="s">
        <v>389</v>
      </c>
      <c r="C241" s="2" t="s">
        <v>389</v>
      </c>
      <c r="F241" t="s">
        <v>355</v>
      </c>
      <c r="H241" t="s">
        <v>355</v>
      </c>
    </row>
    <row r="242" spans="1:8" x14ac:dyDescent="0.25">
      <c r="A242" s="2" t="s">
        <v>390</v>
      </c>
      <c r="C242" s="2" t="s">
        <v>390</v>
      </c>
      <c r="F242" t="s">
        <v>356</v>
      </c>
      <c r="H242" t="s">
        <v>356</v>
      </c>
    </row>
    <row r="243" spans="1:8" x14ac:dyDescent="0.25">
      <c r="A243" s="2" t="s">
        <v>391</v>
      </c>
      <c r="C243" s="2" t="s">
        <v>391</v>
      </c>
      <c r="F243" t="s">
        <v>358</v>
      </c>
      <c r="H243" t="s">
        <v>358</v>
      </c>
    </row>
    <row r="244" spans="1:8" x14ac:dyDescent="0.25">
      <c r="A244" s="2" t="s">
        <v>392</v>
      </c>
      <c r="C244" s="2" t="s">
        <v>392</v>
      </c>
      <c r="F244" t="s">
        <v>360</v>
      </c>
      <c r="H244" t="s">
        <v>360</v>
      </c>
    </row>
    <row r="245" spans="1:8" x14ac:dyDescent="0.25">
      <c r="A245" s="2" t="s">
        <v>393</v>
      </c>
      <c r="C245" s="2" t="s">
        <v>393</v>
      </c>
      <c r="F245" t="s">
        <v>361</v>
      </c>
      <c r="H245" t="s">
        <v>361</v>
      </c>
    </row>
    <row r="246" spans="1:8" x14ac:dyDescent="0.25">
      <c r="A246" s="2" t="s">
        <v>394</v>
      </c>
      <c r="C246" s="2" t="s">
        <v>394</v>
      </c>
      <c r="F246" t="s">
        <v>362</v>
      </c>
      <c r="H246" t="s">
        <v>362</v>
      </c>
    </row>
    <row r="247" spans="1:8" x14ac:dyDescent="0.25">
      <c r="A247" s="2" t="s">
        <v>395</v>
      </c>
      <c r="C247" s="2" t="s">
        <v>395</v>
      </c>
      <c r="F247" t="s">
        <v>364</v>
      </c>
      <c r="H247" t="s">
        <v>364</v>
      </c>
    </row>
    <row r="248" spans="1:8" x14ac:dyDescent="0.25">
      <c r="A248" s="2" t="s">
        <v>665</v>
      </c>
      <c r="C248" s="2"/>
      <c r="F248" t="s">
        <v>366</v>
      </c>
      <c r="H248" t="s">
        <v>366</v>
      </c>
    </row>
    <row r="249" spans="1:8" x14ac:dyDescent="0.25">
      <c r="A249" s="2" t="s">
        <v>397</v>
      </c>
      <c r="C249" s="2" t="s">
        <v>397</v>
      </c>
      <c r="F249" t="s">
        <v>368</v>
      </c>
      <c r="H249" t="s">
        <v>368</v>
      </c>
    </row>
    <row r="250" spans="1:8" x14ac:dyDescent="0.25">
      <c r="A250" s="2" t="s">
        <v>398</v>
      </c>
      <c r="C250" s="2" t="s">
        <v>398</v>
      </c>
      <c r="F250" t="s">
        <v>370</v>
      </c>
      <c r="H250" t="s">
        <v>370</v>
      </c>
    </row>
    <row r="251" spans="1:8" x14ac:dyDescent="0.25">
      <c r="A251" s="2" t="s">
        <v>400</v>
      </c>
      <c r="C251" s="2" t="s">
        <v>400</v>
      </c>
      <c r="F251" t="s">
        <v>372</v>
      </c>
      <c r="H251" t="s">
        <v>372</v>
      </c>
    </row>
    <row r="252" spans="1:8" x14ac:dyDescent="0.25">
      <c r="A252" s="2" t="s">
        <v>402</v>
      </c>
      <c r="C252" s="2" t="s">
        <v>402</v>
      </c>
      <c r="F252" t="s">
        <v>374</v>
      </c>
      <c r="H252" t="s">
        <v>374</v>
      </c>
    </row>
    <row r="253" spans="1:8" x14ac:dyDescent="0.25">
      <c r="A253" s="2" t="s">
        <v>404</v>
      </c>
      <c r="C253" s="2" t="s">
        <v>404</v>
      </c>
      <c r="F253" t="s">
        <v>375</v>
      </c>
      <c r="H253" t="s">
        <v>375</v>
      </c>
    </row>
    <row r="254" spans="1:8" x14ac:dyDescent="0.25">
      <c r="A254" s="2" t="s">
        <v>406</v>
      </c>
      <c r="C254" s="2" t="s">
        <v>406</v>
      </c>
      <c r="F254" t="s">
        <v>376</v>
      </c>
      <c r="H254" t="s">
        <v>376</v>
      </c>
    </row>
    <row r="255" spans="1:8" x14ac:dyDescent="0.25">
      <c r="A255" s="2" t="s">
        <v>408</v>
      </c>
      <c r="C255" s="2" t="s">
        <v>408</v>
      </c>
      <c r="F255" t="s">
        <v>377</v>
      </c>
      <c r="H255" t="s">
        <v>377</v>
      </c>
    </row>
    <row r="256" spans="1:8" x14ac:dyDescent="0.25">
      <c r="A256" s="2" t="s">
        <v>409</v>
      </c>
      <c r="C256" s="2" t="s">
        <v>409</v>
      </c>
      <c r="F256" t="s">
        <v>379</v>
      </c>
      <c r="H256" t="s">
        <v>379</v>
      </c>
    </row>
    <row r="257" spans="1:8" x14ac:dyDescent="0.25">
      <c r="A257" s="2" t="s">
        <v>410</v>
      </c>
      <c r="C257" s="2" t="s">
        <v>410</v>
      </c>
      <c r="F257" t="s">
        <v>381</v>
      </c>
      <c r="H257" t="s">
        <v>381</v>
      </c>
    </row>
    <row r="258" spans="1:8" x14ac:dyDescent="0.25">
      <c r="A258" s="2" t="s">
        <v>411</v>
      </c>
      <c r="C258" s="2" t="s">
        <v>411</v>
      </c>
      <c r="F258" t="s">
        <v>383</v>
      </c>
      <c r="H258" t="s">
        <v>383</v>
      </c>
    </row>
    <row r="259" spans="1:8" x14ac:dyDescent="0.25">
      <c r="A259" s="2" t="s">
        <v>412</v>
      </c>
      <c r="C259" s="2" t="s">
        <v>412</v>
      </c>
      <c r="F259" t="s">
        <v>384</v>
      </c>
      <c r="H259" t="s">
        <v>384</v>
      </c>
    </row>
    <row r="260" spans="1:8" x14ac:dyDescent="0.25">
      <c r="A260" s="2" t="s">
        <v>413</v>
      </c>
      <c r="C260" s="2" t="s">
        <v>413</v>
      </c>
      <c r="F260" t="s">
        <v>385</v>
      </c>
      <c r="H260" t="s">
        <v>385</v>
      </c>
    </row>
    <row r="261" spans="1:8" x14ac:dyDescent="0.25">
      <c r="A261" s="2" t="s">
        <v>414</v>
      </c>
      <c r="C261" s="2" t="s">
        <v>414</v>
      </c>
      <c r="F261" t="s">
        <v>386</v>
      </c>
      <c r="H261" t="s">
        <v>386</v>
      </c>
    </row>
    <row r="262" spans="1:8" x14ac:dyDescent="0.25">
      <c r="A262" s="2" t="s">
        <v>415</v>
      </c>
      <c r="C262" s="2" t="s">
        <v>415</v>
      </c>
      <c r="F262" t="s">
        <v>387</v>
      </c>
      <c r="H262" t="s">
        <v>387</v>
      </c>
    </row>
    <row r="263" spans="1:8" x14ac:dyDescent="0.25">
      <c r="A263" s="2" t="s">
        <v>416</v>
      </c>
      <c r="C263" s="2" t="s">
        <v>416</v>
      </c>
      <c r="F263" t="s">
        <v>388</v>
      </c>
      <c r="H263" t="s">
        <v>388</v>
      </c>
    </row>
    <row r="264" spans="1:8" x14ac:dyDescent="0.25">
      <c r="A264" s="2" t="s">
        <v>417</v>
      </c>
      <c r="C264" s="2" t="s">
        <v>417</v>
      </c>
      <c r="F264" t="s">
        <v>389</v>
      </c>
      <c r="H264" t="s">
        <v>389</v>
      </c>
    </row>
    <row r="265" spans="1:8" x14ac:dyDescent="0.25">
      <c r="A265" s="2" t="s">
        <v>418</v>
      </c>
      <c r="C265" s="2" t="s">
        <v>418</v>
      </c>
      <c r="F265" t="s">
        <v>390</v>
      </c>
      <c r="H265" t="s">
        <v>390</v>
      </c>
    </row>
    <row r="266" spans="1:8" x14ac:dyDescent="0.25">
      <c r="A266" s="2" t="s">
        <v>419</v>
      </c>
      <c r="C266" s="2" t="s">
        <v>419</v>
      </c>
      <c r="F266" t="s">
        <v>391</v>
      </c>
      <c r="H266" t="s">
        <v>391</v>
      </c>
    </row>
    <row r="267" spans="1:8" x14ac:dyDescent="0.25">
      <c r="A267" s="2" t="s">
        <v>420</v>
      </c>
      <c r="C267" s="2" t="s">
        <v>420</v>
      </c>
      <c r="F267" t="s">
        <v>392</v>
      </c>
      <c r="H267" t="s">
        <v>392</v>
      </c>
    </row>
    <row r="268" spans="1:8" x14ac:dyDescent="0.25">
      <c r="A268" s="2" t="s">
        <v>421</v>
      </c>
      <c r="C268" s="2" t="s">
        <v>421</v>
      </c>
      <c r="F268" t="s">
        <v>393</v>
      </c>
      <c r="H268" t="s">
        <v>393</v>
      </c>
    </row>
    <row r="269" spans="1:8" x14ac:dyDescent="0.25">
      <c r="A269" s="2" t="s">
        <v>422</v>
      </c>
      <c r="C269" s="2" t="s">
        <v>422</v>
      </c>
      <c r="F269" t="s">
        <v>394</v>
      </c>
      <c r="H269" t="s">
        <v>394</v>
      </c>
    </row>
    <row r="270" spans="1:8" x14ac:dyDescent="0.25">
      <c r="A270" s="2" t="s">
        <v>423</v>
      </c>
      <c r="C270" s="2" t="s">
        <v>423</v>
      </c>
      <c r="F270" t="s">
        <v>395</v>
      </c>
      <c r="H270" t="s">
        <v>395</v>
      </c>
    </row>
    <row r="271" spans="1:8" x14ac:dyDescent="0.25">
      <c r="A271" s="2" t="s">
        <v>424</v>
      </c>
      <c r="C271" s="2" t="s">
        <v>424</v>
      </c>
      <c r="F271" t="s">
        <v>397</v>
      </c>
      <c r="H271" t="s">
        <v>397</v>
      </c>
    </row>
    <row r="272" spans="1:8" x14ac:dyDescent="0.25">
      <c r="A272" s="2" t="s">
        <v>425</v>
      </c>
      <c r="C272" s="2" t="s">
        <v>425</v>
      </c>
      <c r="F272" t="s">
        <v>398</v>
      </c>
      <c r="H272" t="s">
        <v>398</v>
      </c>
    </row>
    <row r="273" spans="1:8" x14ac:dyDescent="0.25">
      <c r="A273" s="2" t="s">
        <v>427</v>
      </c>
      <c r="C273" s="2" t="s">
        <v>427</v>
      </c>
      <c r="F273" t="s">
        <v>400</v>
      </c>
      <c r="H273" t="s">
        <v>400</v>
      </c>
    </row>
    <row r="274" spans="1:8" x14ac:dyDescent="0.25">
      <c r="A274" s="2" t="s">
        <v>428</v>
      </c>
      <c r="C274" s="2" t="s">
        <v>428</v>
      </c>
      <c r="F274" t="s">
        <v>402</v>
      </c>
      <c r="H274" t="s">
        <v>402</v>
      </c>
    </row>
    <row r="275" spans="1:8" x14ac:dyDescent="0.25">
      <c r="A275" s="2" t="s">
        <v>429</v>
      </c>
      <c r="C275" s="2" t="s">
        <v>429</v>
      </c>
      <c r="F275" t="s">
        <v>404</v>
      </c>
      <c r="H275" t="s">
        <v>404</v>
      </c>
    </row>
    <row r="276" spans="1:8" x14ac:dyDescent="0.25">
      <c r="A276" s="2" t="s">
        <v>430</v>
      </c>
      <c r="C276" s="2" t="s">
        <v>430</v>
      </c>
      <c r="F276" t="s">
        <v>406</v>
      </c>
      <c r="H276" t="s">
        <v>406</v>
      </c>
    </row>
    <row r="277" spans="1:8" x14ac:dyDescent="0.25">
      <c r="A277" s="2" t="s">
        <v>431</v>
      </c>
      <c r="C277" s="2" t="s">
        <v>431</v>
      </c>
      <c r="F277" t="s">
        <v>408</v>
      </c>
      <c r="H277" t="s">
        <v>408</v>
      </c>
    </row>
    <row r="278" spans="1:8" x14ac:dyDescent="0.25">
      <c r="A278" s="2" t="s">
        <v>433</v>
      </c>
      <c r="C278" s="2" t="s">
        <v>433</v>
      </c>
      <c r="F278" t="s">
        <v>409</v>
      </c>
      <c r="H278" t="s">
        <v>409</v>
      </c>
    </row>
    <row r="279" spans="1:8" x14ac:dyDescent="0.25">
      <c r="A279" s="2" t="s">
        <v>434</v>
      </c>
      <c r="C279" s="2" t="s">
        <v>434</v>
      </c>
      <c r="F279" t="s">
        <v>410</v>
      </c>
      <c r="H279" t="s">
        <v>410</v>
      </c>
    </row>
    <row r="280" spans="1:8" x14ac:dyDescent="0.25">
      <c r="A280" s="2" t="s">
        <v>436</v>
      </c>
      <c r="C280" s="2" t="s">
        <v>436</v>
      </c>
      <c r="F280" t="s">
        <v>411</v>
      </c>
      <c r="H280" t="s">
        <v>411</v>
      </c>
    </row>
    <row r="281" spans="1:8" x14ac:dyDescent="0.25">
      <c r="A281" s="2" t="s">
        <v>9</v>
      </c>
      <c r="C281" s="2" t="s">
        <v>9</v>
      </c>
      <c r="F281" t="s">
        <v>412</v>
      </c>
      <c r="H281" t="s">
        <v>412</v>
      </c>
    </row>
    <row r="282" spans="1:8" x14ac:dyDescent="0.25">
      <c r="A282" s="2" t="s">
        <v>12</v>
      </c>
      <c r="C282" s="2" t="s">
        <v>12</v>
      </c>
      <c r="F282" t="s">
        <v>413</v>
      </c>
      <c r="H282" t="s">
        <v>413</v>
      </c>
    </row>
    <row r="283" spans="1:8" x14ac:dyDescent="0.25">
      <c r="A283" s="2" t="s">
        <v>13</v>
      </c>
      <c r="C283" s="2" t="s">
        <v>13</v>
      </c>
      <c r="F283" t="s">
        <v>414</v>
      </c>
      <c r="H283" t="s">
        <v>414</v>
      </c>
    </row>
    <row r="284" spans="1:8" x14ac:dyDescent="0.25">
      <c r="A284" s="2" t="s">
        <v>14</v>
      </c>
      <c r="C284" s="2" t="s">
        <v>14</v>
      </c>
      <c r="F284" t="s">
        <v>415</v>
      </c>
      <c r="H284" t="s">
        <v>415</v>
      </c>
    </row>
    <row r="285" spans="1:8" x14ac:dyDescent="0.25">
      <c r="A285" s="2" t="s">
        <v>15</v>
      </c>
      <c r="C285" s="2" t="s">
        <v>15</v>
      </c>
      <c r="F285" t="s">
        <v>416</v>
      </c>
      <c r="H285" t="s">
        <v>416</v>
      </c>
    </row>
    <row r="286" spans="1:8" x14ac:dyDescent="0.25">
      <c r="A286" s="2" t="s">
        <v>18</v>
      </c>
      <c r="C286" s="2" t="s">
        <v>18</v>
      </c>
      <c r="F286" t="s">
        <v>417</v>
      </c>
      <c r="H286" t="s">
        <v>417</v>
      </c>
    </row>
    <row r="287" spans="1:8" x14ac:dyDescent="0.25">
      <c r="A287" s="2" t="s">
        <v>19</v>
      </c>
      <c r="C287" s="2" t="s">
        <v>19</v>
      </c>
      <c r="F287" t="s">
        <v>418</v>
      </c>
      <c r="H287" t="s">
        <v>418</v>
      </c>
    </row>
    <row r="288" spans="1:8" x14ac:dyDescent="0.25">
      <c r="A288" s="2" t="s">
        <v>20</v>
      </c>
      <c r="C288" s="2" t="s">
        <v>20</v>
      </c>
      <c r="F288" t="s">
        <v>419</v>
      </c>
      <c r="H288" t="s">
        <v>419</v>
      </c>
    </row>
    <row r="289" spans="1:8" x14ac:dyDescent="0.25">
      <c r="A289" s="2" t="s">
        <v>439</v>
      </c>
      <c r="C289" s="2" t="s">
        <v>439</v>
      </c>
      <c r="F289" t="s">
        <v>420</v>
      </c>
      <c r="H289" t="s">
        <v>420</v>
      </c>
    </row>
    <row r="290" spans="1:8" x14ac:dyDescent="0.25">
      <c r="A290" s="2" t="s">
        <v>441</v>
      </c>
      <c r="C290" s="2" t="s">
        <v>441</v>
      </c>
      <c r="F290" t="s">
        <v>421</v>
      </c>
      <c r="H290" t="s">
        <v>421</v>
      </c>
    </row>
    <row r="291" spans="1:8" x14ac:dyDescent="0.25">
      <c r="A291" s="2" t="s">
        <v>442</v>
      </c>
      <c r="C291" s="2" t="s">
        <v>442</v>
      </c>
      <c r="F291" t="s">
        <v>422</v>
      </c>
      <c r="H291" t="s">
        <v>422</v>
      </c>
    </row>
    <row r="292" spans="1:8" x14ac:dyDescent="0.25">
      <c r="A292" s="2" t="s">
        <v>443</v>
      </c>
      <c r="C292" s="2" t="s">
        <v>443</v>
      </c>
      <c r="F292" t="s">
        <v>423</v>
      </c>
      <c r="H292" t="s">
        <v>423</v>
      </c>
    </row>
    <row r="293" spans="1:8" x14ac:dyDescent="0.25">
      <c r="A293" s="2" t="s">
        <v>444</v>
      </c>
      <c r="C293" s="2" t="s">
        <v>444</v>
      </c>
      <c r="F293" t="s">
        <v>424</v>
      </c>
      <c r="H293" t="s">
        <v>424</v>
      </c>
    </row>
    <row r="294" spans="1:8" x14ac:dyDescent="0.25">
      <c r="A294" s="2" t="s">
        <v>446</v>
      </c>
      <c r="C294" s="2" t="s">
        <v>446</v>
      </c>
      <c r="F294" t="s">
        <v>425</v>
      </c>
      <c r="H294" t="s">
        <v>425</v>
      </c>
    </row>
    <row r="295" spans="1:8" x14ac:dyDescent="0.25">
      <c r="A295" s="2" t="s">
        <v>447</v>
      </c>
      <c r="C295" s="2" t="s">
        <v>447</v>
      </c>
      <c r="F295" t="s">
        <v>427</v>
      </c>
      <c r="H295" t="s">
        <v>427</v>
      </c>
    </row>
    <row r="296" spans="1:8" x14ac:dyDescent="0.25">
      <c r="A296" s="2" t="s">
        <v>449</v>
      </c>
      <c r="C296" s="2" t="s">
        <v>449</v>
      </c>
      <c r="F296" t="s">
        <v>428</v>
      </c>
      <c r="H296" t="s">
        <v>428</v>
      </c>
    </row>
    <row r="297" spans="1:8" x14ac:dyDescent="0.25">
      <c r="A297" s="2" t="s">
        <v>451</v>
      </c>
      <c r="C297" s="2" t="s">
        <v>451</v>
      </c>
      <c r="F297" t="s">
        <v>429</v>
      </c>
      <c r="H297" t="s">
        <v>429</v>
      </c>
    </row>
    <row r="298" spans="1:8" x14ac:dyDescent="0.25">
      <c r="A298" s="2" t="s">
        <v>452</v>
      </c>
      <c r="C298" s="2" t="s">
        <v>452</v>
      </c>
      <c r="F298" t="s">
        <v>430</v>
      </c>
      <c r="H298" t="s">
        <v>430</v>
      </c>
    </row>
    <row r="299" spans="1:8" x14ac:dyDescent="0.25">
      <c r="A299" s="2" t="s">
        <v>453</v>
      </c>
      <c r="C299" s="2" t="s">
        <v>453</v>
      </c>
      <c r="F299" t="s">
        <v>431</v>
      </c>
      <c r="H299" t="s">
        <v>431</v>
      </c>
    </row>
    <row r="300" spans="1:8" x14ac:dyDescent="0.25">
      <c r="A300" s="2" t="s">
        <v>454</v>
      </c>
      <c r="C300" s="2" t="s">
        <v>454</v>
      </c>
      <c r="F300" t="s">
        <v>433</v>
      </c>
      <c r="H300" t="s">
        <v>433</v>
      </c>
    </row>
    <row r="301" spans="1:8" x14ac:dyDescent="0.25">
      <c r="A301" s="2" t="s">
        <v>455</v>
      </c>
      <c r="C301" s="2" t="s">
        <v>455</v>
      </c>
      <c r="F301" t="s">
        <v>434</v>
      </c>
      <c r="H301" t="s">
        <v>434</v>
      </c>
    </row>
    <row r="302" spans="1:8" x14ac:dyDescent="0.25">
      <c r="A302" s="2" t="s">
        <v>462</v>
      </c>
      <c r="C302" s="2" t="s">
        <v>462</v>
      </c>
      <c r="F302" t="s">
        <v>436</v>
      </c>
      <c r="H302" t="s">
        <v>436</v>
      </c>
    </row>
    <row r="303" spans="1:8" x14ac:dyDescent="0.25">
      <c r="A303" s="2" t="s">
        <v>464</v>
      </c>
      <c r="C303" s="2" t="s">
        <v>464</v>
      </c>
      <c r="F303" t="s">
        <v>9</v>
      </c>
      <c r="H303" t="s">
        <v>9</v>
      </c>
    </row>
    <row r="304" spans="1:8" x14ac:dyDescent="0.25">
      <c r="A304" s="2" t="s">
        <v>465</v>
      </c>
      <c r="C304" s="2" t="s">
        <v>465</v>
      </c>
      <c r="F304" t="s">
        <v>12</v>
      </c>
      <c r="H304" t="s">
        <v>12</v>
      </c>
    </row>
    <row r="305" spans="1:8" x14ac:dyDescent="0.25">
      <c r="A305" s="2" t="s">
        <v>467</v>
      </c>
      <c r="C305" s="2" t="s">
        <v>467</v>
      </c>
      <c r="F305" t="s">
        <v>13</v>
      </c>
      <c r="H305" t="s">
        <v>13</v>
      </c>
    </row>
    <row r="306" spans="1:8" x14ac:dyDescent="0.25">
      <c r="A306" s="2" t="s">
        <v>469</v>
      </c>
      <c r="C306" s="2" t="s">
        <v>469</v>
      </c>
      <c r="F306" t="s">
        <v>14</v>
      </c>
      <c r="H306" t="s">
        <v>14</v>
      </c>
    </row>
    <row r="307" spans="1:8" x14ac:dyDescent="0.25">
      <c r="A307" s="2" t="s">
        <v>470</v>
      </c>
      <c r="C307" s="2" t="s">
        <v>470</v>
      </c>
      <c r="F307" t="s">
        <v>15</v>
      </c>
      <c r="H307" t="s">
        <v>15</v>
      </c>
    </row>
    <row r="308" spans="1:8" x14ac:dyDescent="0.25">
      <c r="A308" s="2" t="s">
        <v>471</v>
      </c>
      <c r="C308" s="2" t="s">
        <v>471</v>
      </c>
      <c r="F308" t="s">
        <v>18</v>
      </c>
      <c r="H308" t="s">
        <v>18</v>
      </c>
    </row>
    <row r="309" spans="1:8" x14ac:dyDescent="0.25">
      <c r="A309" s="2" t="s">
        <v>472</v>
      </c>
      <c r="C309" s="2" t="s">
        <v>472</v>
      </c>
      <c r="F309" t="s">
        <v>19</v>
      </c>
      <c r="H309" t="s">
        <v>19</v>
      </c>
    </row>
    <row r="310" spans="1:8" x14ac:dyDescent="0.25">
      <c r="A310" s="2" t="s">
        <v>474</v>
      </c>
      <c r="C310" s="2" t="s">
        <v>474</v>
      </c>
      <c r="F310" t="s">
        <v>20</v>
      </c>
      <c r="H310" t="s">
        <v>20</v>
      </c>
    </row>
    <row r="311" spans="1:8" x14ac:dyDescent="0.25">
      <c r="A311" s="2" t="s">
        <v>478</v>
      </c>
      <c r="C311" s="2" t="s">
        <v>478</v>
      </c>
      <c r="F311" t="s">
        <v>439</v>
      </c>
      <c r="H311" t="s">
        <v>439</v>
      </c>
    </row>
    <row r="312" spans="1:8" x14ac:dyDescent="0.25">
      <c r="A312" s="2" t="s">
        <v>479</v>
      </c>
      <c r="C312" s="2" t="s">
        <v>479</v>
      </c>
      <c r="F312" t="s">
        <v>441</v>
      </c>
      <c r="H312" t="s">
        <v>441</v>
      </c>
    </row>
    <row r="313" spans="1:8" x14ac:dyDescent="0.25">
      <c r="A313" s="2" t="s">
        <v>480</v>
      </c>
      <c r="C313" s="2" t="s">
        <v>480</v>
      </c>
      <c r="F313" t="s">
        <v>442</v>
      </c>
      <c r="H313" t="s">
        <v>442</v>
      </c>
    </row>
    <row r="314" spans="1:8" x14ac:dyDescent="0.25">
      <c r="A314" s="2" t="s">
        <v>481</v>
      </c>
      <c r="C314" s="2" t="s">
        <v>481</v>
      </c>
      <c r="F314" t="s">
        <v>443</v>
      </c>
      <c r="H314" t="s">
        <v>443</v>
      </c>
    </row>
    <row r="315" spans="1:8" x14ac:dyDescent="0.25">
      <c r="A315" s="2" t="s">
        <v>482</v>
      </c>
      <c r="C315" s="2" t="s">
        <v>482</v>
      </c>
      <c r="F315" t="s">
        <v>444</v>
      </c>
      <c r="H315" t="s">
        <v>444</v>
      </c>
    </row>
    <row r="316" spans="1:8" x14ac:dyDescent="0.25">
      <c r="A316" s="2" t="s">
        <v>483</v>
      </c>
      <c r="C316" s="2" t="s">
        <v>483</v>
      </c>
      <c r="F316" t="s">
        <v>446</v>
      </c>
      <c r="H316" t="s">
        <v>446</v>
      </c>
    </row>
    <row r="317" spans="1:8" x14ac:dyDescent="0.25">
      <c r="A317" s="2" t="s">
        <v>485</v>
      </c>
      <c r="C317" s="2" t="s">
        <v>485</v>
      </c>
      <c r="F317" t="s">
        <v>447</v>
      </c>
      <c r="H317" t="s">
        <v>447</v>
      </c>
    </row>
    <row r="318" spans="1:8" x14ac:dyDescent="0.25">
      <c r="A318" s="2" t="s">
        <v>486</v>
      </c>
      <c r="C318" s="2" t="s">
        <v>486</v>
      </c>
      <c r="F318" t="s">
        <v>449</v>
      </c>
      <c r="H318" t="s">
        <v>449</v>
      </c>
    </row>
    <row r="319" spans="1:8" x14ac:dyDescent="0.25">
      <c r="A319" s="2" t="s">
        <v>488</v>
      </c>
      <c r="C319" s="2" t="s">
        <v>488</v>
      </c>
      <c r="F319" t="s">
        <v>451</v>
      </c>
      <c r="H319" t="s">
        <v>451</v>
      </c>
    </row>
    <row r="320" spans="1:8" x14ac:dyDescent="0.25">
      <c r="A320" s="2" t="s">
        <v>490</v>
      </c>
      <c r="C320" s="2" t="s">
        <v>490</v>
      </c>
      <c r="F320" t="s">
        <v>452</v>
      </c>
      <c r="H320" t="s">
        <v>452</v>
      </c>
    </row>
    <row r="321" spans="1:8" x14ac:dyDescent="0.25">
      <c r="A321" s="2" t="s">
        <v>491</v>
      </c>
      <c r="C321" s="2" t="s">
        <v>491</v>
      </c>
      <c r="F321" t="s">
        <v>453</v>
      </c>
      <c r="H321" t="s">
        <v>453</v>
      </c>
    </row>
    <row r="322" spans="1:8" x14ac:dyDescent="0.25">
      <c r="A322" s="2" t="s">
        <v>492</v>
      </c>
      <c r="C322" s="2" t="s">
        <v>492</v>
      </c>
      <c r="F322" t="s">
        <v>454</v>
      </c>
      <c r="H322" t="s">
        <v>454</v>
      </c>
    </row>
    <row r="323" spans="1:8" x14ac:dyDescent="0.25">
      <c r="A323" s="2" t="s">
        <v>494</v>
      </c>
      <c r="C323" s="2" t="s">
        <v>494</v>
      </c>
      <c r="F323" t="s">
        <v>455</v>
      </c>
      <c r="H323" t="s">
        <v>455</v>
      </c>
    </row>
    <row r="324" spans="1:8" x14ac:dyDescent="0.25">
      <c r="A324" s="2" t="s">
        <v>497</v>
      </c>
      <c r="C324" s="2" t="s">
        <v>497</v>
      </c>
      <c r="F324" t="s">
        <v>457</v>
      </c>
      <c r="H324" t="s">
        <v>457</v>
      </c>
    </row>
    <row r="325" spans="1:8" x14ac:dyDescent="0.25">
      <c r="A325" s="2" t="s">
        <v>499</v>
      </c>
      <c r="C325" s="2" t="s">
        <v>499</v>
      </c>
      <c r="F325" s="10" t="s">
        <v>335</v>
      </c>
    </row>
    <row r="326" spans="1:8" x14ac:dyDescent="0.25">
      <c r="A326" s="2" t="s">
        <v>501</v>
      </c>
      <c r="C326" s="2" t="s">
        <v>501</v>
      </c>
      <c r="F326" t="s">
        <v>458</v>
      </c>
      <c r="H326" t="s">
        <v>458</v>
      </c>
    </row>
    <row r="327" spans="1:8" x14ac:dyDescent="0.25">
      <c r="A327" s="2" t="s">
        <v>665</v>
      </c>
      <c r="C327" s="2"/>
      <c r="F327" t="s">
        <v>459</v>
      </c>
      <c r="H327" t="s">
        <v>459</v>
      </c>
    </row>
    <row r="328" spans="1:8" x14ac:dyDescent="0.25">
      <c r="A328" s="2" t="s">
        <v>503</v>
      </c>
      <c r="C328" s="2" t="s">
        <v>503</v>
      </c>
      <c r="F328" t="s">
        <v>17</v>
      </c>
      <c r="H328" t="s">
        <v>17</v>
      </c>
    </row>
    <row r="329" spans="1:8" x14ac:dyDescent="0.25">
      <c r="A329" s="2" t="s">
        <v>504</v>
      </c>
      <c r="C329" s="2" t="s">
        <v>504</v>
      </c>
      <c r="F329" t="s">
        <v>462</v>
      </c>
      <c r="H329" t="s">
        <v>462</v>
      </c>
    </row>
    <row r="330" spans="1:8" x14ac:dyDescent="0.25">
      <c r="A330" s="2" t="s">
        <v>505</v>
      </c>
      <c r="C330" s="2" t="s">
        <v>505</v>
      </c>
      <c r="F330" t="s">
        <v>464</v>
      </c>
      <c r="H330" t="s">
        <v>464</v>
      </c>
    </row>
    <row r="331" spans="1:8" x14ac:dyDescent="0.25">
      <c r="A331" s="2" t="s">
        <v>507</v>
      </c>
      <c r="C331" s="2" t="s">
        <v>507</v>
      </c>
      <c r="F331" t="s">
        <v>465</v>
      </c>
      <c r="H331" t="s">
        <v>465</v>
      </c>
    </row>
    <row r="332" spans="1:8" x14ac:dyDescent="0.25">
      <c r="A332" s="2" t="s">
        <v>508</v>
      </c>
      <c r="C332" s="2" t="s">
        <v>508</v>
      </c>
      <c r="F332" t="s">
        <v>467</v>
      </c>
      <c r="H332" t="s">
        <v>467</v>
      </c>
    </row>
    <row r="333" spans="1:8" x14ac:dyDescent="0.25">
      <c r="A333" s="2" t="s">
        <v>509</v>
      </c>
      <c r="C333" s="2" t="s">
        <v>509</v>
      </c>
      <c r="F333" t="s">
        <v>469</v>
      </c>
      <c r="H333" t="s">
        <v>469</v>
      </c>
    </row>
    <row r="334" spans="1:8" x14ac:dyDescent="0.25">
      <c r="A334" s="2" t="s">
        <v>511</v>
      </c>
      <c r="C334" s="2" t="s">
        <v>511</v>
      </c>
      <c r="F334" t="s">
        <v>470</v>
      </c>
      <c r="H334" t="s">
        <v>470</v>
      </c>
    </row>
    <row r="335" spans="1:8" x14ac:dyDescent="0.25">
      <c r="A335" s="2" t="s">
        <v>512</v>
      </c>
      <c r="C335" s="2" t="s">
        <v>512</v>
      </c>
      <c r="F335" t="s">
        <v>471</v>
      </c>
      <c r="H335" t="s">
        <v>471</v>
      </c>
    </row>
    <row r="336" spans="1:8" x14ac:dyDescent="0.25">
      <c r="A336" s="2" t="s">
        <v>513</v>
      </c>
      <c r="C336" s="2" t="s">
        <v>513</v>
      </c>
      <c r="F336" t="s">
        <v>472</v>
      </c>
      <c r="H336" t="s">
        <v>472</v>
      </c>
    </row>
    <row r="337" spans="1:8" x14ac:dyDescent="0.25">
      <c r="A337" s="2" t="s">
        <v>514</v>
      </c>
      <c r="C337" s="2" t="s">
        <v>514</v>
      </c>
      <c r="F337" t="s">
        <v>474</v>
      </c>
      <c r="H337" t="s">
        <v>474</v>
      </c>
    </row>
    <row r="338" spans="1:8" x14ac:dyDescent="0.25">
      <c r="A338" s="2" t="s">
        <v>516</v>
      </c>
      <c r="C338" s="2" t="s">
        <v>516</v>
      </c>
      <c r="F338" t="s">
        <v>476</v>
      </c>
      <c r="H338" t="s">
        <v>476</v>
      </c>
    </row>
    <row r="339" spans="1:8" x14ac:dyDescent="0.25">
      <c r="A339" s="2" t="s">
        <v>517</v>
      </c>
      <c r="C339" s="2" t="s">
        <v>517</v>
      </c>
      <c r="F339" t="s">
        <v>478</v>
      </c>
      <c r="H339" t="s">
        <v>478</v>
      </c>
    </row>
    <row r="340" spans="1:8" x14ac:dyDescent="0.25">
      <c r="A340" s="2" t="s">
        <v>519</v>
      </c>
      <c r="C340" s="2" t="s">
        <v>519</v>
      </c>
      <c r="F340" t="s">
        <v>479</v>
      </c>
      <c r="H340" t="s">
        <v>479</v>
      </c>
    </row>
    <row r="341" spans="1:8" x14ac:dyDescent="0.25">
      <c r="A341" s="2" t="s">
        <v>521</v>
      </c>
      <c r="C341" s="2" t="s">
        <v>521</v>
      </c>
      <c r="F341" t="s">
        <v>480</v>
      </c>
      <c r="H341" t="s">
        <v>480</v>
      </c>
    </row>
    <row r="342" spans="1:8" x14ac:dyDescent="0.25">
      <c r="A342" s="2" t="s">
        <v>522</v>
      </c>
      <c r="C342" s="2" t="s">
        <v>522</v>
      </c>
      <c r="F342" t="s">
        <v>481</v>
      </c>
      <c r="H342" t="s">
        <v>481</v>
      </c>
    </row>
    <row r="343" spans="1:8" x14ac:dyDescent="0.25">
      <c r="A343" s="2" t="s">
        <v>523</v>
      </c>
      <c r="C343" s="2" t="s">
        <v>523</v>
      </c>
      <c r="F343" t="s">
        <v>482</v>
      </c>
      <c r="H343" t="s">
        <v>482</v>
      </c>
    </row>
    <row r="344" spans="1:8" x14ac:dyDescent="0.25">
      <c r="A344" s="2" t="s">
        <v>11</v>
      </c>
      <c r="C344" s="2" t="s">
        <v>11</v>
      </c>
      <c r="F344" t="s">
        <v>483</v>
      </c>
      <c r="H344" t="s">
        <v>483</v>
      </c>
    </row>
    <row r="345" spans="1:8" x14ac:dyDescent="0.25">
      <c r="A345" s="2" t="s">
        <v>525</v>
      </c>
      <c r="C345" s="2" t="s">
        <v>525</v>
      </c>
      <c r="F345" t="s">
        <v>485</v>
      </c>
      <c r="H345" t="s">
        <v>485</v>
      </c>
    </row>
    <row r="346" spans="1:8" x14ac:dyDescent="0.25">
      <c r="A346" s="9" t="s">
        <v>318</v>
      </c>
      <c r="C346" s="2"/>
      <c r="F346" t="s">
        <v>486</v>
      </c>
      <c r="H346" t="s">
        <v>486</v>
      </c>
    </row>
    <row r="347" spans="1:8" x14ac:dyDescent="0.25">
      <c r="A347" s="2" t="s">
        <v>527</v>
      </c>
      <c r="C347" s="2" t="s">
        <v>527</v>
      </c>
      <c r="F347" t="s">
        <v>488</v>
      </c>
      <c r="H347" t="s">
        <v>488</v>
      </c>
    </row>
    <row r="348" spans="1:8" x14ac:dyDescent="0.25">
      <c r="A348" s="2" t="s">
        <v>528</v>
      </c>
      <c r="C348" s="2" t="s">
        <v>528</v>
      </c>
      <c r="F348" t="s">
        <v>490</v>
      </c>
      <c r="H348" t="s">
        <v>490</v>
      </c>
    </row>
    <row r="349" spans="1:8" x14ac:dyDescent="0.25">
      <c r="A349" s="2" t="s">
        <v>529</v>
      </c>
      <c r="C349" s="2" t="s">
        <v>529</v>
      </c>
      <c r="F349" t="s">
        <v>491</v>
      </c>
      <c r="H349" t="s">
        <v>491</v>
      </c>
    </row>
    <row r="350" spans="1:8" x14ac:dyDescent="0.25">
      <c r="A350" s="2" t="s">
        <v>530</v>
      </c>
      <c r="C350" s="2" t="s">
        <v>530</v>
      </c>
      <c r="F350" t="s">
        <v>492</v>
      </c>
      <c r="H350" t="s">
        <v>492</v>
      </c>
    </row>
    <row r="351" spans="1:8" x14ac:dyDescent="0.25">
      <c r="A351" s="2" t="s">
        <v>531</v>
      </c>
      <c r="C351" s="2" t="s">
        <v>531</v>
      </c>
      <c r="F351" t="s">
        <v>494</v>
      </c>
      <c r="H351" t="s">
        <v>494</v>
      </c>
    </row>
    <row r="352" spans="1:8" x14ac:dyDescent="0.25">
      <c r="A352" s="2" t="s">
        <v>532</v>
      </c>
      <c r="C352" s="2" t="s">
        <v>532</v>
      </c>
      <c r="F352" s="10" t="s">
        <v>494</v>
      </c>
    </row>
    <row r="353" spans="1:8" x14ac:dyDescent="0.25">
      <c r="A353" s="2" t="s">
        <v>533</v>
      </c>
      <c r="C353" s="2" t="s">
        <v>533</v>
      </c>
      <c r="F353" t="s">
        <v>497</v>
      </c>
      <c r="H353" t="s">
        <v>497</v>
      </c>
    </row>
    <row r="354" spans="1:8" x14ac:dyDescent="0.25">
      <c r="A354" s="2" t="s">
        <v>534</v>
      </c>
      <c r="C354" s="2" t="s">
        <v>534</v>
      </c>
      <c r="F354" t="s">
        <v>499</v>
      </c>
      <c r="H354" t="s">
        <v>499</v>
      </c>
    </row>
    <row r="355" spans="1:8" x14ac:dyDescent="0.25">
      <c r="A355" s="2" t="s">
        <v>535</v>
      </c>
      <c r="C355" s="2" t="s">
        <v>535</v>
      </c>
      <c r="F355" t="s">
        <v>501</v>
      </c>
      <c r="H355" t="s">
        <v>501</v>
      </c>
    </row>
    <row r="356" spans="1:8" x14ac:dyDescent="0.25">
      <c r="A356" s="2" t="s">
        <v>536</v>
      </c>
      <c r="C356" s="2" t="s">
        <v>536</v>
      </c>
      <c r="F356" t="s">
        <v>503</v>
      </c>
      <c r="H356" t="s">
        <v>503</v>
      </c>
    </row>
    <row r="357" spans="1:8" x14ac:dyDescent="0.25">
      <c r="A357" s="2" t="s">
        <v>537</v>
      </c>
      <c r="C357" s="2" t="s">
        <v>537</v>
      </c>
      <c r="F357" t="s">
        <v>504</v>
      </c>
      <c r="H357" t="s">
        <v>504</v>
      </c>
    </row>
    <row r="358" spans="1:8" x14ac:dyDescent="0.25">
      <c r="A358" s="2" t="s">
        <v>539</v>
      </c>
      <c r="C358" s="2" t="s">
        <v>539</v>
      </c>
      <c r="F358" t="s">
        <v>505</v>
      </c>
      <c r="H358" t="s">
        <v>505</v>
      </c>
    </row>
    <row r="359" spans="1:8" x14ac:dyDescent="0.25">
      <c r="A359" s="2" t="s">
        <v>540</v>
      </c>
      <c r="C359" s="2" t="s">
        <v>540</v>
      </c>
      <c r="F359" t="s">
        <v>507</v>
      </c>
      <c r="H359" t="s">
        <v>507</v>
      </c>
    </row>
    <row r="360" spans="1:8" x14ac:dyDescent="0.25">
      <c r="A360" s="2" t="s">
        <v>541</v>
      </c>
      <c r="C360" s="2" t="s">
        <v>541</v>
      </c>
      <c r="F360" t="s">
        <v>508</v>
      </c>
      <c r="H360" t="s">
        <v>508</v>
      </c>
    </row>
    <row r="361" spans="1:8" x14ac:dyDescent="0.25">
      <c r="A361" s="2" t="s">
        <v>543</v>
      </c>
      <c r="C361" s="2" t="s">
        <v>543</v>
      </c>
      <c r="F361" t="s">
        <v>509</v>
      </c>
      <c r="H361" t="s">
        <v>509</v>
      </c>
    </row>
    <row r="362" spans="1:8" x14ac:dyDescent="0.25">
      <c r="A362" s="2" t="s">
        <v>544</v>
      </c>
      <c r="C362" s="2" t="s">
        <v>544</v>
      </c>
      <c r="F362" t="s">
        <v>511</v>
      </c>
      <c r="H362" t="s">
        <v>511</v>
      </c>
    </row>
    <row r="363" spans="1:8" x14ac:dyDescent="0.25">
      <c r="A363" s="2" t="s">
        <v>545</v>
      </c>
      <c r="C363" s="2" t="s">
        <v>545</v>
      </c>
      <c r="F363" t="s">
        <v>512</v>
      </c>
      <c r="H363" t="s">
        <v>512</v>
      </c>
    </row>
    <row r="364" spans="1:8" x14ac:dyDescent="0.25">
      <c r="A364" s="2" t="s">
        <v>546</v>
      </c>
      <c r="C364" s="2" t="s">
        <v>546</v>
      </c>
      <c r="F364" t="s">
        <v>513</v>
      </c>
      <c r="H364" t="s">
        <v>513</v>
      </c>
    </row>
    <row r="365" spans="1:8" x14ac:dyDescent="0.25">
      <c r="A365" s="2" t="s">
        <v>547</v>
      </c>
      <c r="C365" s="2" t="s">
        <v>547</v>
      </c>
      <c r="F365" t="s">
        <v>514</v>
      </c>
      <c r="H365" t="s">
        <v>514</v>
      </c>
    </row>
    <row r="366" spans="1:8" x14ac:dyDescent="0.25">
      <c r="A366" s="2" t="s">
        <v>549</v>
      </c>
      <c r="C366" s="2" t="s">
        <v>549</v>
      </c>
      <c r="F366" t="s">
        <v>516</v>
      </c>
      <c r="H366" t="s">
        <v>516</v>
      </c>
    </row>
    <row r="367" spans="1:8" x14ac:dyDescent="0.25">
      <c r="A367" s="2" t="s">
        <v>550</v>
      </c>
      <c r="C367" s="2" t="s">
        <v>550</v>
      </c>
      <c r="F367" t="s">
        <v>517</v>
      </c>
      <c r="H367" t="s">
        <v>517</v>
      </c>
    </row>
    <row r="368" spans="1:8" x14ac:dyDescent="0.25">
      <c r="A368" s="2" t="s">
        <v>551</v>
      </c>
      <c r="C368" s="2" t="s">
        <v>551</v>
      </c>
      <c r="F368" t="s">
        <v>519</v>
      </c>
      <c r="H368" t="s">
        <v>519</v>
      </c>
    </row>
    <row r="369" spans="1:8" x14ac:dyDescent="0.25">
      <c r="A369" s="2" t="s">
        <v>553</v>
      </c>
      <c r="C369" s="2" t="s">
        <v>553</v>
      </c>
      <c r="F369" t="s">
        <v>521</v>
      </c>
      <c r="H369" t="s">
        <v>521</v>
      </c>
    </row>
    <row r="370" spans="1:8" x14ac:dyDescent="0.25">
      <c r="A370" s="2" t="s">
        <v>554</v>
      </c>
      <c r="C370" s="2" t="s">
        <v>554</v>
      </c>
      <c r="F370" t="s">
        <v>522</v>
      </c>
      <c r="H370" t="s">
        <v>522</v>
      </c>
    </row>
    <row r="371" spans="1:8" x14ac:dyDescent="0.25">
      <c r="A371" s="2" t="s">
        <v>555</v>
      </c>
      <c r="C371" s="2" t="s">
        <v>555</v>
      </c>
      <c r="F371" t="s">
        <v>523</v>
      </c>
      <c r="H371" t="s">
        <v>523</v>
      </c>
    </row>
    <row r="372" spans="1:8" x14ac:dyDescent="0.25">
      <c r="A372" s="2" t="s">
        <v>556</v>
      </c>
      <c r="C372" s="2" t="s">
        <v>556</v>
      </c>
      <c r="F372" t="s">
        <v>11</v>
      </c>
      <c r="H372" t="s">
        <v>11</v>
      </c>
    </row>
    <row r="373" spans="1:8" x14ac:dyDescent="0.25">
      <c r="A373" s="2" t="s">
        <v>557</v>
      </c>
      <c r="C373" s="2" t="s">
        <v>557</v>
      </c>
      <c r="F373" t="s">
        <v>525</v>
      </c>
      <c r="H373" t="s">
        <v>525</v>
      </c>
    </row>
    <row r="374" spans="1:8" x14ac:dyDescent="0.25">
      <c r="A374" s="2" t="s">
        <v>558</v>
      </c>
      <c r="C374" s="2" t="s">
        <v>558</v>
      </c>
      <c r="F374" s="10" t="s">
        <v>318</v>
      </c>
    </row>
    <row r="375" spans="1:8" x14ac:dyDescent="0.25">
      <c r="A375" s="2" t="s">
        <v>559</v>
      </c>
      <c r="C375" s="2" t="s">
        <v>559</v>
      </c>
      <c r="F375" t="s">
        <v>527</v>
      </c>
      <c r="H375" t="s">
        <v>527</v>
      </c>
    </row>
    <row r="376" spans="1:8" x14ac:dyDescent="0.25">
      <c r="A376" s="2" t="s">
        <v>560</v>
      </c>
      <c r="C376" s="2" t="s">
        <v>560</v>
      </c>
      <c r="F376" t="s">
        <v>528</v>
      </c>
      <c r="H376" t="s">
        <v>528</v>
      </c>
    </row>
    <row r="377" spans="1:8" x14ac:dyDescent="0.25">
      <c r="A377" s="2" t="s">
        <v>561</v>
      </c>
      <c r="C377" s="2" t="s">
        <v>561</v>
      </c>
      <c r="F377" t="s">
        <v>529</v>
      </c>
      <c r="H377" t="s">
        <v>529</v>
      </c>
    </row>
    <row r="378" spans="1:8" x14ac:dyDescent="0.25">
      <c r="A378" s="2" t="s">
        <v>562</v>
      </c>
      <c r="C378" s="2" t="s">
        <v>562</v>
      </c>
      <c r="F378" t="s">
        <v>530</v>
      </c>
      <c r="H378" t="s">
        <v>530</v>
      </c>
    </row>
    <row r="379" spans="1:8" x14ac:dyDescent="0.25">
      <c r="A379" s="2" t="s">
        <v>563</v>
      </c>
      <c r="C379" s="2" t="s">
        <v>563</v>
      </c>
      <c r="F379" t="s">
        <v>531</v>
      </c>
      <c r="H379" t="s">
        <v>531</v>
      </c>
    </row>
    <row r="380" spans="1:8" x14ac:dyDescent="0.25">
      <c r="A380" s="2" t="s">
        <v>564</v>
      </c>
      <c r="C380" s="2" t="s">
        <v>564</v>
      </c>
      <c r="F380" t="s">
        <v>532</v>
      </c>
      <c r="H380" t="s">
        <v>532</v>
      </c>
    </row>
    <row r="381" spans="1:8" x14ac:dyDescent="0.25">
      <c r="A381" s="2" t="s">
        <v>565</v>
      </c>
      <c r="C381" s="2" t="s">
        <v>565</v>
      </c>
      <c r="F381" t="s">
        <v>533</v>
      </c>
      <c r="H381" t="s">
        <v>533</v>
      </c>
    </row>
    <row r="382" spans="1:8" x14ac:dyDescent="0.25">
      <c r="A382" s="2" t="s">
        <v>566</v>
      </c>
      <c r="C382" s="2" t="s">
        <v>566</v>
      </c>
      <c r="F382" t="s">
        <v>534</v>
      </c>
      <c r="H382" t="s">
        <v>534</v>
      </c>
    </row>
    <row r="383" spans="1:8" x14ac:dyDescent="0.25">
      <c r="A383" s="2" t="s">
        <v>567</v>
      </c>
      <c r="C383" s="2" t="s">
        <v>567</v>
      </c>
      <c r="F383" t="s">
        <v>535</v>
      </c>
      <c r="H383" t="s">
        <v>535</v>
      </c>
    </row>
    <row r="384" spans="1:8" x14ac:dyDescent="0.25">
      <c r="A384" s="2" t="s">
        <v>568</v>
      </c>
      <c r="C384" s="2" t="s">
        <v>568</v>
      </c>
      <c r="F384" t="s">
        <v>536</v>
      </c>
      <c r="H384" t="s">
        <v>536</v>
      </c>
    </row>
    <row r="385" spans="1:8" x14ac:dyDescent="0.25">
      <c r="A385" s="2" t="s">
        <v>569</v>
      </c>
      <c r="C385" s="2" t="s">
        <v>569</v>
      </c>
      <c r="F385" t="s">
        <v>537</v>
      </c>
      <c r="H385" t="s">
        <v>537</v>
      </c>
    </row>
    <row r="386" spans="1:8" x14ac:dyDescent="0.25">
      <c r="A386" s="2" t="s">
        <v>570</v>
      </c>
      <c r="C386" s="2" t="s">
        <v>570</v>
      </c>
      <c r="F386" t="s">
        <v>539</v>
      </c>
      <c r="H386" t="s">
        <v>539</v>
      </c>
    </row>
    <row r="387" spans="1:8" x14ac:dyDescent="0.25">
      <c r="A387" s="2" t="s">
        <v>572</v>
      </c>
      <c r="C387" s="2" t="s">
        <v>572</v>
      </c>
      <c r="F387" t="s">
        <v>540</v>
      </c>
      <c r="H387" t="s">
        <v>540</v>
      </c>
    </row>
    <row r="388" spans="1:8" x14ac:dyDescent="0.25">
      <c r="A388" s="2" t="s">
        <v>573</v>
      </c>
      <c r="C388" s="2" t="s">
        <v>573</v>
      </c>
      <c r="F388" t="s">
        <v>541</v>
      </c>
      <c r="H388" t="s">
        <v>541</v>
      </c>
    </row>
    <row r="389" spans="1:8" x14ac:dyDescent="0.25">
      <c r="A389" s="2" t="s">
        <v>575</v>
      </c>
      <c r="C389" s="2" t="s">
        <v>575</v>
      </c>
      <c r="F389" t="s">
        <v>543</v>
      </c>
      <c r="H389" t="s">
        <v>543</v>
      </c>
    </row>
    <row r="390" spans="1:8" x14ac:dyDescent="0.25">
      <c r="A390" s="2" t="s">
        <v>576</v>
      </c>
      <c r="C390" s="2" t="s">
        <v>576</v>
      </c>
      <c r="F390" t="s">
        <v>544</v>
      </c>
      <c r="H390" t="s">
        <v>544</v>
      </c>
    </row>
    <row r="391" spans="1:8" x14ac:dyDescent="0.25">
      <c r="A391" s="2" t="s">
        <v>577</v>
      </c>
      <c r="C391" s="2" t="s">
        <v>577</v>
      </c>
      <c r="F391" t="s">
        <v>545</v>
      </c>
      <c r="H391" t="s">
        <v>545</v>
      </c>
    </row>
    <row r="392" spans="1:8" x14ac:dyDescent="0.25">
      <c r="A392" s="2" t="s">
        <v>578</v>
      </c>
      <c r="C392" s="2" t="s">
        <v>578</v>
      </c>
      <c r="F392" t="s">
        <v>546</v>
      </c>
      <c r="H392" t="s">
        <v>546</v>
      </c>
    </row>
    <row r="393" spans="1:8" x14ac:dyDescent="0.25">
      <c r="A393" s="2" t="s">
        <v>580</v>
      </c>
      <c r="C393" s="2" t="s">
        <v>580</v>
      </c>
      <c r="F393" t="s">
        <v>547</v>
      </c>
      <c r="H393" t="s">
        <v>547</v>
      </c>
    </row>
    <row r="394" spans="1:8" x14ac:dyDescent="0.25">
      <c r="A394" s="2" t="s">
        <v>581</v>
      </c>
      <c r="C394" s="2" t="s">
        <v>581</v>
      </c>
      <c r="F394" t="s">
        <v>549</v>
      </c>
      <c r="H394" t="s">
        <v>549</v>
      </c>
    </row>
    <row r="395" spans="1:8" x14ac:dyDescent="0.25">
      <c r="A395" s="2" t="s">
        <v>582</v>
      </c>
      <c r="C395" s="2" t="s">
        <v>582</v>
      </c>
      <c r="F395" t="s">
        <v>550</v>
      </c>
      <c r="H395" t="s">
        <v>550</v>
      </c>
    </row>
    <row r="396" spans="1:8" x14ac:dyDescent="0.25">
      <c r="A396" s="2" t="s">
        <v>584</v>
      </c>
      <c r="C396" s="2" t="s">
        <v>584</v>
      </c>
      <c r="F396" t="s">
        <v>551</v>
      </c>
      <c r="H396" t="s">
        <v>551</v>
      </c>
    </row>
    <row r="397" spans="1:8" x14ac:dyDescent="0.25">
      <c r="A397" s="2" t="s">
        <v>585</v>
      </c>
      <c r="C397" s="2" t="s">
        <v>585</v>
      </c>
      <c r="F397" t="s">
        <v>553</v>
      </c>
      <c r="H397" t="s">
        <v>553</v>
      </c>
    </row>
    <row r="398" spans="1:8" x14ac:dyDescent="0.25">
      <c r="A398" s="2" t="s">
        <v>586</v>
      </c>
      <c r="C398" s="2" t="s">
        <v>586</v>
      </c>
      <c r="F398" t="s">
        <v>554</v>
      </c>
      <c r="H398" t="s">
        <v>554</v>
      </c>
    </row>
    <row r="399" spans="1:8" x14ac:dyDescent="0.25">
      <c r="A399" s="2" t="s">
        <v>587</v>
      </c>
      <c r="C399" s="2" t="s">
        <v>587</v>
      </c>
      <c r="F399" t="s">
        <v>555</v>
      </c>
      <c r="H399" t="s">
        <v>555</v>
      </c>
    </row>
    <row r="400" spans="1:8" x14ac:dyDescent="0.25">
      <c r="A400" s="2" t="s">
        <v>589</v>
      </c>
      <c r="C400" s="2" t="s">
        <v>589</v>
      </c>
      <c r="F400" t="s">
        <v>556</v>
      </c>
      <c r="H400" t="s">
        <v>556</v>
      </c>
    </row>
    <row r="401" spans="1:8" x14ac:dyDescent="0.25">
      <c r="A401" s="2" t="s">
        <v>591</v>
      </c>
      <c r="C401" s="2" t="s">
        <v>591</v>
      </c>
      <c r="F401" t="s">
        <v>557</v>
      </c>
      <c r="H401" t="s">
        <v>557</v>
      </c>
    </row>
    <row r="402" spans="1:8" x14ac:dyDescent="0.25">
      <c r="A402" s="2" t="s">
        <v>592</v>
      </c>
      <c r="C402" s="2" t="s">
        <v>592</v>
      </c>
      <c r="F402" t="s">
        <v>558</v>
      </c>
      <c r="H402" t="s">
        <v>558</v>
      </c>
    </row>
    <row r="403" spans="1:8" x14ac:dyDescent="0.25">
      <c r="A403" s="2" t="s">
        <v>593</v>
      </c>
      <c r="C403" s="2" t="s">
        <v>593</v>
      </c>
      <c r="F403" t="s">
        <v>559</v>
      </c>
      <c r="H403" t="s">
        <v>559</v>
      </c>
    </row>
    <row r="404" spans="1:8" x14ac:dyDescent="0.25">
      <c r="A404" s="2" t="s">
        <v>599</v>
      </c>
      <c r="C404" s="2" t="s">
        <v>599</v>
      </c>
      <c r="F404" t="s">
        <v>560</v>
      </c>
      <c r="H404" t="s">
        <v>560</v>
      </c>
    </row>
    <row r="405" spans="1:8" x14ac:dyDescent="0.25">
      <c r="A405" s="2" t="s">
        <v>600</v>
      </c>
      <c r="C405" s="2" t="s">
        <v>600</v>
      </c>
      <c r="F405" t="s">
        <v>561</v>
      </c>
      <c r="H405" t="s">
        <v>561</v>
      </c>
    </row>
    <row r="406" spans="1:8" x14ac:dyDescent="0.25">
      <c r="A406" s="2" t="s">
        <v>601</v>
      </c>
      <c r="C406" s="2" t="s">
        <v>601</v>
      </c>
      <c r="F406" t="s">
        <v>562</v>
      </c>
      <c r="H406" t="s">
        <v>562</v>
      </c>
    </row>
    <row r="407" spans="1:8" x14ac:dyDescent="0.25">
      <c r="A407" s="2" t="s">
        <v>602</v>
      </c>
      <c r="C407" s="2" t="s">
        <v>602</v>
      </c>
      <c r="F407" t="s">
        <v>563</v>
      </c>
      <c r="H407" t="s">
        <v>563</v>
      </c>
    </row>
    <row r="408" spans="1:8" x14ac:dyDescent="0.25">
      <c r="A408" s="2" t="s">
        <v>604</v>
      </c>
      <c r="C408" s="2" t="s">
        <v>604</v>
      </c>
      <c r="F408" t="s">
        <v>564</v>
      </c>
      <c r="H408" t="s">
        <v>564</v>
      </c>
    </row>
    <row r="409" spans="1:8" x14ac:dyDescent="0.25">
      <c r="A409" s="2" t="s">
        <v>606</v>
      </c>
      <c r="C409" s="2" t="s">
        <v>606</v>
      </c>
      <c r="F409" t="s">
        <v>565</v>
      </c>
      <c r="H409" t="s">
        <v>565</v>
      </c>
    </row>
    <row r="410" spans="1:8" x14ac:dyDescent="0.25">
      <c r="A410" s="2" t="s">
        <v>609</v>
      </c>
      <c r="C410" s="2" t="s">
        <v>609</v>
      </c>
      <c r="F410" t="s">
        <v>566</v>
      </c>
      <c r="H410" t="s">
        <v>566</v>
      </c>
    </row>
    <row r="411" spans="1:8" x14ac:dyDescent="0.25">
      <c r="A411" s="2" t="s">
        <v>610</v>
      </c>
      <c r="C411" s="2" t="s">
        <v>610</v>
      </c>
      <c r="F411" t="s">
        <v>567</v>
      </c>
      <c r="H411" t="s">
        <v>567</v>
      </c>
    </row>
    <row r="412" spans="1:8" x14ac:dyDescent="0.25">
      <c r="A412" s="2" t="s">
        <v>611</v>
      </c>
      <c r="C412" s="2" t="s">
        <v>611</v>
      </c>
      <c r="F412" t="s">
        <v>568</v>
      </c>
      <c r="H412" t="s">
        <v>568</v>
      </c>
    </row>
    <row r="413" spans="1:8" x14ac:dyDescent="0.25">
      <c r="A413" s="2" t="s">
        <v>612</v>
      </c>
      <c r="C413" s="2" t="s">
        <v>612</v>
      </c>
      <c r="F413" t="s">
        <v>569</v>
      </c>
      <c r="H413" t="s">
        <v>569</v>
      </c>
    </row>
    <row r="414" spans="1:8" x14ac:dyDescent="0.25">
      <c r="A414" s="2" t="s">
        <v>613</v>
      </c>
      <c r="C414" s="2" t="s">
        <v>613</v>
      </c>
      <c r="F414" t="s">
        <v>570</v>
      </c>
      <c r="H414" t="s">
        <v>570</v>
      </c>
    </row>
    <row r="415" spans="1:8" x14ac:dyDescent="0.25">
      <c r="A415" s="2" t="s">
        <v>614</v>
      </c>
      <c r="C415" s="2" t="s">
        <v>614</v>
      </c>
      <c r="F415" t="s">
        <v>572</v>
      </c>
      <c r="H415" t="s">
        <v>572</v>
      </c>
    </row>
    <row r="416" spans="1:8" x14ac:dyDescent="0.25">
      <c r="A416" s="2" t="s">
        <v>615</v>
      </c>
      <c r="C416" s="2" t="s">
        <v>615</v>
      </c>
      <c r="F416" t="s">
        <v>573</v>
      </c>
      <c r="H416" t="s">
        <v>573</v>
      </c>
    </row>
    <row r="417" spans="6:8" x14ac:dyDescent="0.25">
      <c r="F417" t="s">
        <v>575</v>
      </c>
      <c r="H417" t="s">
        <v>575</v>
      </c>
    </row>
    <row r="418" spans="6:8" x14ac:dyDescent="0.25">
      <c r="F418" t="s">
        <v>576</v>
      </c>
      <c r="H418" t="s">
        <v>576</v>
      </c>
    </row>
    <row r="419" spans="6:8" x14ac:dyDescent="0.25">
      <c r="F419" t="s">
        <v>577</v>
      </c>
      <c r="H419" t="s">
        <v>577</v>
      </c>
    </row>
    <row r="420" spans="6:8" x14ac:dyDescent="0.25">
      <c r="F420" t="s">
        <v>578</v>
      </c>
      <c r="H420" t="s">
        <v>578</v>
      </c>
    </row>
    <row r="421" spans="6:8" x14ac:dyDescent="0.25">
      <c r="F421" t="s">
        <v>580</v>
      </c>
      <c r="H421" t="s">
        <v>580</v>
      </c>
    </row>
    <row r="422" spans="6:8" x14ac:dyDescent="0.25">
      <c r="F422" t="s">
        <v>581</v>
      </c>
      <c r="H422" t="s">
        <v>581</v>
      </c>
    </row>
    <row r="423" spans="6:8" x14ac:dyDescent="0.25">
      <c r="F423" t="s">
        <v>582</v>
      </c>
      <c r="H423" t="s">
        <v>582</v>
      </c>
    </row>
    <row r="424" spans="6:8" x14ac:dyDescent="0.25">
      <c r="F424" t="s">
        <v>584</v>
      </c>
      <c r="H424" t="s">
        <v>584</v>
      </c>
    </row>
    <row r="425" spans="6:8" x14ac:dyDescent="0.25">
      <c r="F425" t="s">
        <v>585</v>
      </c>
      <c r="H425" t="s">
        <v>585</v>
      </c>
    </row>
    <row r="426" spans="6:8" x14ac:dyDescent="0.25">
      <c r="F426" t="s">
        <v>586</v>
      </c>
      <c r="H426" t="s">
        <v>586</v>
      </c>
    </row>
    <row r="427" spans="6:8" x14ac:dyDescent="0.25">
      <c r="F427" t="s">
        <v>587</v>
      </c>
      <c r="H427" t="s">
        <v>587</v>
      </c>
    </row>
    <row r="428" spans="6:8" x14ac:dyDescent="0.25">
      <c r="F428" t="s">
        <v>589</v>
      </c>
      <c r="H428" t="s">
        <v>589</v>
      </c>
    </row>
    <row r="429" spans="6:8" x14ac:dyDescent="0.25">
      <c r="F429" t="s">
        <v>591</v>
      </c>
      <c r="H429" t="s">
        <v>591</v>
      </c>
    </row>
    <row r="430" spans="6:8" x14ac:dyDescent="0.25">
      <c r="F430" t="s">
        <v>592</v>
      </c>
      <c r="H430" t="s">
        <v>592</v>
      </c>
    </row>
    <row r="431" spans="6:8" x14ac:dyDescent="0.25">
      <c r="F431" t="s">
        <v>593</v>
      </c>
      <c r="H431" t="s">
        <v>593</v>
      </c>
    </row>
    <row r="432" spans="6:8" x14ac:dyDescent="0.25">
      <c r="F432" t="s">
        <v>595</v>
      </c>
      <c r="H432" t="s">
        <v>595</v>
      </c>
    </row>
    <row r="433" spans="6:8" x14ac:dyDescent="0.25">
      <c r="F433" t="s">
        <v>597</v>
      </c>
      <c r="H433" t="s">
        <v>597</v>
      </c>
    </row>
    <row r="434" spans="6:8" x14ac:dyDescent="0.25">
      <c r="F434" t="s">
        <v>599</v>
      </c>
      <c r="H434" t="s">
        <v>599</v>
      </c>
    </row>
    <row r="435" spans="6:8" x14ac:dyDescent="0.25">
      <c r="F435" t="s">
        <v>600</v>
      </c>
      <c r="H435" t="s">
        <v>600</v>
      </c>
    </row>
    <row r="436" spans="6:8" x14ac:dyDescent="0.25">
      <c r="F436" t="s">
        <v>601</v>
      </c>
      <c r="H436" t="s">
        <v>601</v>
      </c>
    </row>
    <row r="437" spans="6:8" x14ac:dyDescent="0.25">
      <c r="F437" t="s">
        <v>602</v>
      </c>
      <c r="H437" t="s">
        <v>602</v>
      </c>
    </row>
    <row r="438" spans="6:8" x14ac:dyDescent="0.25">
      <c r="F438" t="s">
        <v>604</v>
      </c>
      <c r="H438" t="s">
        <v>604</v>
      </c>
    </row>
    <row r="439" spans="6:8" x14ac:dyDescent="0.25">
      <c r="F439" t="s">
        <v>606</v>
      </c>
      <c r="H439" t="s">
        <v>606</v>
      </c>
    </row>
    <row r="440" spans="6:8" x14ac:dyDescent="0.25">
      <c r="F440" t="s">
        <v>21</v>
      </c>
      <c r="H440" t="s">
        <v>21</v>
      </c>
    </row>
    <row r="441" spans="6:8" x14ac:dyDescent="0.25">
      <c r="F441" t="s">
        <v>609</v>
      </c>
      <c r="H441" t="s">
        <v>609</v>
      </c>
    </row>
    <row r="442" spans="6:8" x14ac:dyDescent="0.25">
      <c r="F442" t="s">
        <v>610</v>
      </c>
      <c r="H442" t="s">
        <v>610</v>
      </c>
    </row>
    <row r="443" spans="6:8" x14ac:dyDescent="0.25">
      <c r="F443" t="s">
        <v>611</v>
      </c>
      <c r="H443" t="s">
        <v>611</v>
      </c>
    </row>
    <row r="444" spans="6:8" x14ac:dyDescent="0.25">
      <c r="F444" t="s">
        <v>612</v>
      </c>
      <c r="H444" t="s">
        <v>612</v>
      </c>
    </row>
    <row r="445" spans="6:8" x14ac:dyDescent="0.25">
      <c r="F445" t="s">
        <v>613</v>
      </c>
      <c r="H445" t="s">
        <v>613</v>
      </c>
    </row>
    <row r="446" spans="6:8" x14ac:dyDescent="0.25">
      <c r="F446" t="s">
        <v>614</v>
      </c>
      <c r="H446" t="s">
        <v>614</v>
      </c>
    </row>
    <row r="447" spans="6:8" x14ac:dyDescent="0.25">
      <c r="F447" t="s">
        <v>615</v>
      </c>
      <c r="H447" t="s">
        <v>615</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15"/>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1.7109375" style="2" customWidth="1"/>
    <col min="2" max="2" width="9.140625" style="2"/>
    <col min="3" max="3" width="9.28515625" style="2" bestFit="1" customWidth="1"/>
    <col min="4" max="4" width="16.7109375" style="2" customWidth="1"/>
    <col min="5" max="5" width="14" style="2" customWidth="1"/>
    <col min="6" max="6" width="37.42578125" style="2" customWidth="1"/>
    <col min="7" max="9" width="9.28515625" style="2" bestFit="1" customWidth="1"/>
    <col min="10" max="10" width="20.42578125" style="2" hidden="1" customWidth="1"/>
    <col min="11" max="19" width="9.28515625" style="2" hidden="1" customWidth="1"/>
    <col min="20" max="22" width="9.140625" style="2" customWidth="1"/>
    <col min="23" max="23" width="14" style="2" customWidth="1"/>
    <col min="24" max="24" width="16.140625" style="2" customWidth="1"/>
    <col min="25" max="26" width="9.140625" style="2"/>
    <col min="27" max="30" width="10.5703125" style="2" customWidth="1"/>
    <col min="31" max="31" width="9.140625" style="2"/>
    <col min="32" max="32" width="13.7109375" style="2" customWidth="1"/>
    <col min="33" max="16384" width="9.140625" style="2"/>
  </cols>
  <sheetData>
    <row r="1" spans="1:34" s="101" customFormat="1" ht="108" customHeight="1" thickBot="1" x14ac:dyDescent="0.3">
      <c r="A1" s="102" t="s">
        <v>616</v>
      </c>
      <c r="B1" s="102" t="s">
        <v>1</v>
      </c>
      <c r="C1" s="102" t="s">
        <v>617</v>
      </c>
      <c r="D1" s="102" t="s">
        <v>831</v>
      </c>
      <c r="E1" s="102" t="s">
        <v>832</v>
      </c>
      <c r="F1" s="102" t="s">
        <v>833</v>
      </c>
      <c r="G1" s="102" t="s">
        <v>834</v>
      </c>
      <c r="H1" s="102" t="s">
        <v>835</v>
      </c>
      <c r="I1" s="102" t="s">
        <v>836</v>
      </c>
      <c r="J1" s="102" t="s">
        <v>837</v>
      </c>
      <c r="K1" s="102" t="s">
        <v>834</v>
      </c>
      <c r="L1" s="102" t="s">
        <v>838</v>
      </c>
      <c r="M1" s="102" t="s">
        <v>839</v>
      </c>
      <c r="N1" s="102" t="s">
        <v>840</v>
      </c>
      <c r="O1" s="102" t="s">
        <v>841</v>
      </c>
      <c r="P1" s="102" t="s">
        <v>834</v>
      </c>
      <c r="Q1" s="102" t="s">
        <v>838</v>
      </c>
      <c r="R1" s="102" t="s">
        <v>839</v>
      </c>
      <c r="S1" s="102" t="s">
        <v>840</v>
      </c>
      <c r="W1" s="113" t="s">
        <v>1264</v>
      </c>
      <c r="X1" s="114" t="s">
        <v>1149</v>
      </c>
      <c r="Y1" s="115" t="s">
        <v>1146</v>
      </c>
      <c r="Z1" s="115" t="s">
        <v>1147</v>
      </c>
      <c r="AA1" s="115" t="s">
        <v>1148</v>
      </c>
      <c r="AB1" s="116" t="s">
        <v>1153</v>
      </c>
      <c r="AC1" s="116" t="s">
        <v>1154</v>
      </c>
      <c r="AD1" s="117" t="s">
        <v>1155</v>
      </c>
      <c r="AF1" s="118" t="s">
        <v>1150</v>
      </c>
      <c r="AG1" s="116" t="s">
        <v>1151</v>
      </c>
      <c r="AH1" s="117" t="s">
        <v>1152</v>
      </c>
    </row>
    <row r="2" spans="1:34" ht="15" customHeight="1" x14ac:dyDescent="0.25">
      <c r="A2" s="2" t="s">
        <v>22</v>
      </c>
      <c r="B2" s="2" t="s">
        <v>23</v>
      </c>
      <c r="C2" s="2">
        <v>2015</v>
      </c>
      <c r="D2" s="2" t="s">
        <v>650</v>
      </c>
      <c r="E2" s="2" t="s">
        <v>650</v>
      </c>
      <c r="F2" s="2" t="s">
        <v>651</v>
      </c>
      <c r="G2" s="2">
        <v>2.38</v>
      </c>
      <c r="H2" s="2">
        <v>344.47</v>
      </c>
      <c r="I2" s="2">
        <v>0.42</v>
      </c>
      <c r="J2" s="2" t="s">
        <v>650</v>
      </c>
      <c r="K2" s="2" t="s">
        <v>650</v>
      </c>
      <c r="L2" s="2" t="s">
        <v>650</v>
      </c>
      <c r="M2" s="2" t="s">
        <v>650</v>
      </c>
      <c r="N2" s="2" t="s">
        <v>650</v>
      </c>
      <c r="O2" s="2" t="s">
        <v>650</v>
      </c>
      <c r="P2" s="2" t="s">
        <v>650</v>
      </c>
      <c r="Q2" s="2" t="s">
        <v>650</v>
      </c>
      <c r="R2" s="2" t="s">
        <v>650</v>
      </c>
      <c r="S2" s="2" t="s">
        <v>650</v>
      </c>
      <c r="W2" s="2" t="str">
        <f>IF(OR(AND(G2&lt;&gt;2.38,G2&lt;&gt;"-"),AND(H2&lt;&gt;344.47,H2&lt;&gt;"-"),AND(I2&lt;&gt;0.42,I2&lt;&gt;"-")),"Ja","Nej")</f>
        <v>Nej</v>
      </c>
      <c r="Y2" s="2">
        <f>I2</f>
        <v>0.42</v>
      </c>
      <c r="Z2" s="2">
        <f t="shared" ref="Z2:Z65" si="0">IF(W2="Ja",1-Y2-X2,0.14)</f>
        <v>0.14000000000000001</v>
      </c>
      <c r="AA2" s="2">
        <f t="shared" ref="AA2:AA65" si="1">IF(W2="Ja",X2,0.44)</f>
        <v>0.44</v>
      </c>
      <c r="AB2" s="2">
        <f>IFERROR(G2/1,2.38)</f>
        <v>2.38</v>
      </c>
      <c r="AC2" s="2">
        <f>IFERROR(H2/1,344.47)</f>
        <v>344.47</v>
      </c>
      <c r="AD2" s="2">
        <f>IFERROR(I2/1,0.42)</f>
        <v>0.42</v>
      </c>
      <c r="AF2" s="2" t="str">
        <f t="shared" ref="AF2:AF65" si="2">IF(ISERROR(1/J2),"Nej","Ja")</f>
        <v>Nej</v>
      </c>
      <c r="AG2" s="2">
        <f t="shared" ref="AG2:AG65" si="3">IF(AF2="nej",0,J2)</f>
        <v>0</v>
      </c>
      <c r="AH2" s="2">
        <f t="shared" ref="AH2:AH65" si="4">IF(AF2="nej",0,N2/100)</f>
        <v>0</v>
      </c>
    </row>
    <row r="3" spans="1:34" ht="15" customHeight="1" x14ac:dyDescent="0.25">
      <c r="A3" s="2" t="s">
        <v>22</v>
      </c>
      <c r="B3" s="2" t="s">
        <v>24</v>
      </c>
      <c r="C3" s="2">
        <v>2015</v>
      </c>
      <c r="D3" s="2">
        <v>0.3</v>
      </c>
      <c r="E3" s="2" t="s">
        <v>650</v>
      </c>
      <c r="F3" s="2" t="s">
        <v>651</v>
      </c>
      <c r="G3" s="2">
        <v>2.38</v>
      </c>
      <c r="H3" s="2">
        <v>344.47</v>
      </c>
      <c r="I3" s="2">
        <v>0.42</v>
      </c>
      <c r="J3" s="2" t="s">
        <v>650</v>
      </c>
      <c r="K3" s="2" t="s">
        <v>650</v>
      </c>
      <c r="L3" s="2" t="s">
        <v>650</v>
      </c>
      <c r="M3" s="2" t="s">
        <v>650</v>
      </c>
      <c r="N3" s="2" t="s">
        <v>650</v>
      </c>
      <c r="O3" s="2" t="s">
        <v>650</v>
      </c>
      <c r="P3" s="2" t="s">
        <v>650</v>
      </c>
      <c r="Q3" s="2" t="s">
        <v>650</v>
      </c>
      <c r="R3" s="2" t="s">
        <v>650</v>
      </c>
      <c r="S3" s="2" t="s">
        <v>650</v>
      </c>
      <c r="W3" s="2" t="str">
        <f t="shared" ref="W3:W66" si="5">IF(OR(AND(G3&lt;&gt;2.38,G3&lt;&gt;"-"),AND(H3&lt;&gt;344.47,H3&lt;&gt;"-"),AND(I3&lt;&gt;0.42,I3&lt;&gt;"-")),"Ja","Nej")</f>
        <v>Nej</v>
      </c>
      <c r="Y3" s="2">
        <f t="shared" ref="Y3:Y66" si="6">I3</f>
        <v>0.42</v>
      </c>
      <c r="Z3" s="2">
        <f t="shared" si="0"/>
        <v>0.14000000000000001</v>
      </c>
      <c r="AA3" s="2">
        <f t="shared" si="1"/>
        <v>0.44</v>
      </c>
      <c r="AB3" s="2">
        <f t="shared" ref="AB3:AB66" si="7">IFERROR(G3/1,2.38)</f>
        <v>2.38</v>
      </c>
      <c r="AC3" s="2">
        <f t="shared" ref="AC3:AC66" si="8">IFERROR(H3/1,344.47)</f>
        <v>344.47</v>
      </c>
      <c r="AD3" s="2">
        <f t="shared" ref="AD3:AD66" si="9">IFERROR(I3/1,0.42)</f>
        <v>0.42</v>
      </c>
      <c r="AF3" s="2" t="str">
        <f t="shared" si="2"/>
        <v>Nej</v>
      </c>
      <c r="AG3" s="2">
        <f t="shared" si="3"/>
        <v>0</v>
      </c>
      <c r="AH3" s="2">
        <f t="shared" si="4"/>
        <v>0</v>
      </c>
    </row>
    <row r="4" spans="1:34" ht="15" customHeight="1" x14ac:dyDescent="0.25">
      <c r="A4" s="2" t="s">
        <v>22</v>
      </c>
      <c r="B4" s="2" t="s">
        <v>25</v>
      </c>
      <c r="C4" s="2">
        <v>2015</v>
      </c>
      <c r="D4" s="2">
        <v>0.04</v>
      </c>
      <c r="E4" s="2" t="s">
        <v>650</v>
      </c>
      <c r="F4" s="2" t="s">
        <v>651</v>
      </c>
      <c r="G4" s="2">
        <v>2.38</v>
      </c>
      <c r="H4" s="2">
        <v>344.47</v>
      </c>
      <c r="I4" s="2">
        <v>0.42</v>
      </c>
      <c r="J4" s="2" t="s">
        <v>650</v>
      </c>
      <c r="K4" s="2" t="s">
        <v>650</v>
      </c>
      <c r="L4" s="2" t="s">
        <v>650</v>
      </c>
      <c r="M4" s="2" t="s">
        <v>650</v>
      </c>
      <c r="N4" s="2" t="s">
        <v>650</v>
      </c>
      <c r="O4" s="2" t="s">
        <v>650</v>
      </c>
      <c r="P4" s="2" t="s">
        <v>650</v>
      </c>
      <c r="Q4" s="2" t="s">
        <v>650</v>
      </c>
      <c r="R4" s="2" t="s">
        <v>650</v>
      </c>
      <c r="S4" s="2" t="s">
        <v>650</v>
      </c>
      <c r="W4" s="2" t="str">
        <f t="shared" si="5"/>
        <v>Nej</v>
      </c>
      <c r="Y4" s="2">
        <f t="shared" si="6"/>
        <v>0.42</v>
      </c>
      <c r="Z4" s="2">
        <f t="shared" si="0"/>
        <v>0.14000000000000001</v>
      </c>
      <c r="AA4" s="2">
        <f t="shared" si="1"/>
        <v>0.44</v>
      </c>
      <c r="AB4" s="2">
        <f t="shared" si="7"/>
        <v>2.38</v>
      </c>
      <c r="AC4" s="2">
        <f t="shared" si="8"/>
        <v>344.47</v>
      </c>
      <c r="AD4" s="2">
        <f t="shared" si="9"/>
        <v>0.42</v>
      </c>
      <c r="AF4" s="2" t="str">
        <f t="shared" si="2"/>
        <v>Nej</v>
      </c>
      <c r="AG4" s="2">
        <f t="shared" si="3"/>
        <v>0</v>
      </c>
      <c r="AH4" s="2">
        <f t="shared" si="4"/>
        <v>0</v>
      </c>
    </row>
    <row r="5" spans="1:34" ht="15" customHeight="1" x14ac:dyDescent="0.25">
      <c r="A5" s="2" t="s">
        <v>22</v>
      </c>
      <c r="B5" s="2" t="s">
        <v>26</v>
      </c>
      <c r="C5" s="2">
        <v>2015</v>
      </c>
      <c r="D5" s="2">
        <v>0.1</v>
      </c>
      <c r="E5" s="2" t="s">
        <v>650</v>
      </c>
      <c r="F5" s="2" t="s">
        <v>651</v>
      </c>
      <c r="G5" s="2">
        <v>2.38</v>
      </c>
      <c r="H5" s="2">
        <v>344.47</v>
      </c>
      <c r="I5" s="2">
        <v>0.42</v>
      </c>
      <c r="J5" s="2" t="s">
        <v>650</v>
      </c>
      <c r="K5" s="2" t="s">
        <v>650</v>
      </c>
      <c r="L5" s="2" t="s">
        <v>650</v>
      </c>
      <c r="M5" s="2" t="s">
        <v>650</v>
      </c>
      <c r="N5" s="2" t="s">
        <v>650</v>
      </c>
      <c r="O5" s="2" t="s">
        <v>650</v>
      </c>
      <c r="P5" s="2" t="s">
        <v>650</v>
      </c>
      <c r="Q5" s="2" t="s">
        <v>650</v>
      </c>
      <c r="R5" s="2" t="s">
        <v>650</v>
      </c>
      <c r="S5" s="2" t="s">
        <v>650</v>
      </c>
      <c r="W5" s="2" t="str">
        <f t="shared" si="5"/>
        <v>Nej</v>
      </c>
      <c r="Y5" s="2">
        <f t="shared" si="6"/>
        <v>0.42</v>
      </c>
      <c r="Z5" s="2">
        <f t="shared" si="0"/>
        <v>0.14000000000000001</v>
      </c>
      <c r="AA5" s="2">
        <f t="shared" si="1"/>
        <v>0.44</v>
      </c>
      <c r="AB5" s="2">
        <f t="shared" si="7"/>
        <v>2.38</v>
      </c>
      <c r="AC5" s="2">
        <f t="shared" si="8"/>
        <v>344.47</v>
      </c>
      <c r="AD5" s="2">
        <f t="shared" si="9"/>
        <v>0.42</v>
      </c>
      <c r="AF5" s="2" t="str">
        <f t="shared" si="2"/>
        <v>Nej</v>
      </c>
      <c r="AG5" s="2">
        <f t="shared" si="3"/>
        <v>0</v>
      </c>
      <c r="AH5" s="2">
        <f t="shared" si="4"/>
        <v>0</v>
      </c>
    </row>
    <row r="6" spans="1:34" ht="15" customHeight="1" x14ac:dyDescent="0.25">
      <c r="A6" s="2" t="s">
        <v>22</v>
      </c>
      <c r="B6" s="2" t="s">
        <v>27</v>
      </c>
      <c r="C6" s="2">
        <v>2015</v>
      </c>
      <c r="D6" s="2">
        <v>0.1</v>
      </c>
      <c r="E6" s="2" t="s">
        <v>650</v>
      </c>
      <c r="F6" s="2" t="s">
        <v>651</v>
      </c>
      <c r="G6" s="2">
        <v>2.38</v>
      </c>
      <c r="H6" s="2">
        <v>344.47</v>
      </c>
      <c r="I6" s="2">
        <v>0.42</v>
      </c>
      <c r="J6" s="2" t="s">
        <v>650</v>
      </c>
      <c r="K6" s="2" t="s">
        <v>650</v>
      </c>
      <c r="L6" s="2" t="s">
        <v>650</v>
      </c>
      <c r="M6" s="2" t="s">
        <v>650</v>
      </c>
      <c r="N6" s="2" t="s">
        <v>650</v>
      </c>
      <c r="O6" s="2" t="s">
        <v>650</v>
      </c>
      <c r="P6" s="2" t="s">
        <v>650</v>
      </c>
      <c r="Q6" s="2" t="s">
        <v>650</v>
      </c>
      <c r="R6" s="2" t="s">
        <v>650</v>
      </c>
      <c r="S6" s="2" t="s">
        <v>650</v>
      </c>
      <c r="W6" s="2" t="str">
        <f t="shared" si="5"/>
        <v>Nej</v>
      </c>
      <c r="Y6" s="2">
        <f t="shared" si="6"/>
        <v>0.42</v>
      </c>
      <c r="Z6" s="2">
        <f t="shared" si="0"/>
        <v>0.14000000000000001</v>
      </c>
      <c r="AA6" s="2">
        <f t="shared" si="1"/>
        <v>0.44</v>
      </c>
      <c r="AB6" s="2">
        <f t="shared" si="7"/>
        <v>2.38</v>
      </c>
      <c r="AC6" s="2">
        <f t="shared" si="8"/>
        <v>344.47</v>
      </c>
      <c r="AD6" s="2">
        <f t="shared" si="9"/>
        <v>0.42</v>
      </c>
      <c r="AF6" s="2" t="str">
        <f t="shared" si="2"/>
        <v>Nej</v>
      </c>
      <c r="AG6" s="2">
        <f t="shared" si="3"/>
        <v>0</v>
      </c>
      <c r="AH6" s="2">
        <f t="shared" si="4"/>
        <v>0</v>
      </c>
    </row>
    <row r="7" spans="1:34" ht="15" customHeight="1" x14ac:dyDescent="0.25">
      <c r="A7" s="2" t="s">
        <v>22</v>
      </c>
      <c r="B7" s="2" t="s">
        <v>28</v>
      </c>
      <c r="C7" s="2">
        <v>2015</v>
      </c>
      <c r="D7" s="2">
        <v>0.04</v>
      </c>
      <c r="E7" s="2" t="s">
        <v>650</v>
      </c>
      <c r="F7" s="2" t="s">
        <v>651</v>
      </c>
      <c r="G7" s="2">
        <v>2.38</v>
      </c>
      <c r="H7" s="2">
        <v>344.47</v>
      </c>
      <c r="I7" s="2">
        <v>0.42</v>
      </c>
      <c r="J7" s="2" t="s">
        <v>650</v>
      </c>
      <c r="K7" s="2" t="s">
        <v>650</v>
      </c>
      <c r="L7" s="2" t="s">
        <v>650</v>
      </c>
      <c r="M7" s="2" t="s">
        <v>650</v>
      </c>
      <c r="N7" s="2" t="s">
        <v>650</v>
      </c>
      <c r="O7" s="2" t="s">
        <v>650</v>
      </c>
      <c r="P7" s="2" t="s">
        <v>650</v>
      </c>
      <c r="Q7" s="2" t="s">
        <v>650</v>
      </c>
      <c r="R7" s="2" t="s">
        <v>650</v>
      </c>
      <c r="S7" s="2" t="s">
        <v>650</v>
      </c>
      <c r="W7" s="2" t="str">
        <f t="shared" si="5"/>
        <v>Nej</v>
      </c>
      <c r="Y7" s="2">
        <f t="shared" si="6"/>
        <v>0.42</v>
      </c>
      <c r="Z7" s="2">
        <f t="shared" si="0"/>
        <v>0.14000000000000001</v>
      </c>
      <c r="AA7" s="2">
        <f t="shared" si="1"/>
        <v>0.44</v>
      </c>
      <c r="AB7" s="2">
        <f t="shared" si="7"/>
        <v>2.38</v>
      </c>
      <c r="AC7" s="2">
        <f t="shared" si="8"/>
        <v>344.47</v>
      </c>
      <c r="AD7" s="2">
        <f t="shared" si="9"/>
        <v>0.42</v>
      </c>
      <c r="AF7" s="2" t="str">
        <f t="shared" si="2"/>
        <v>Nej</v>
      </c>
      <c r="AG7" s="2">
        <f t="shared" si="3"/>
        <v>0</v>
      </c>
      <c r="AH7" s="2">
        <f t="shared" si="4"/>
        <v>0</v>
      </c>
    </row>
    <row r="8" spans="1:34" ht="15" customHeight="1" x14ac:dyDescent="0.25">
      <c r="A8" s="2" t="s">
        <v>22</v>
      </c>
      <c r="B8" s="2" t="s">
        <v>29</v>
      </c>
      <c r="C8" s="2">
        <v>2015</v>
      </c>
      <c r="D8" s="2">
        <v>0.02</v>
      </c>
      <c r="E8" s="2" t="s">
        <v>650</v>
      </c>
      <c r="F8" s="2" t="s">
        <v>651</v>
      </c>
      <c r="G8" s="2">
        <v>2.38</v>
      </c>
      <c r="H8" s="2">
        <v>344.47</v>
      </c>
      <c r="I8" s="2">
        <v>0.42</v>
      </c>
      <c r="J8" s="2" t="s">
        <v>650</v>
      </c>
      <c r="K8" s="2" t="s">
        <v>650</v>
      </c>
      <c r="L8" s="2" t="s">
        <v>650</v>
      </c>
      <c r="M8" s="2" t="s">
        <v>650</v>
      </c>
      <c r="N8" s="2" t="s">
        <v>650</v>
      </c>
      <c r="O8" s="2" t="s">
        <v>650</v>
      </c>
      <c r="P8" s="2" t="s">
        <v>650</v>
      </c>
      <c r="Q8" s="2" t="s">
        <v>650</v>
      </c>
      <c r="R8" s="2" t="s">
        <v>650</v>
      </c>
      <c r="S8" s="2" t="s">
        <v>650</v>
      </c>
      <c r="W8" s="2" t="str">
        <f t="shared" si="5"/>
        <v>Nej</v>
      </c>
      <c r="Y8" s="2">
        <f t="shared" si="6"/>
        <v>0.42</v>
      </c>
      <c r="Z8" s="2">
        <f t="shared" si="0"/>
        <v>0.14000000000000001</v>
      </c>
      <c r="AA8" s="2">
        <f t="shared" si="1"/>
        <v>0.44</v>
      </c>
      <c r="AB8" s="2">
        <f t="shared" si="7"/>
        <v>2.38</v>
      </c>
      <c r="AC8" s="2">
        <f t="shared" si="8"/>
        <v>344.47</v>
      </c>
      <c r="AD8" s="2">
        <f t="shared" si="9"/>
        <v>0.42</v>
      </c>
      <c r="AF8" s="2" t="str">
        <f t="shared" si="2"/>
        <v>Nej</v>
      </c>
      <c r="AG8" s="2">
        <f t="shared" si="3"/>
        <v>0</v>
      </c>
      <c r="AH8" s="2">
        <f t="shared" si="4"/>
        <v>0</v>
      </c>
    </row>
    <row r="9" spans="1:34" ht="15" customHeight="1" x14ac:dyDescent="0.25">
      <c r="A9" s="2" t="s">
        <v>22</v>
      </c>
      <c r="B9" s="2" t="s">
        <v>30</v>
      </c>
      <c r="C9" s="2">
        <v>2015</v>
      </c>
      <c r="D9" s="2">
        <v>0.1</v>
      </c>
      <c r="E9" s="2" t="s">
        <v>650</v>
      </c>
      <c r="F9" s="2" t="s">
        <v>651</v>
      </c>
      <c r="G9" s="2">
        <v>2.38</v>
      </c>
      <c r="H9" s="2">
        <v>344.47</v>
      </c>
      <c r="I9" s="2">
        <v>0.42</v>
      </c>
      <c r="J9" s="2" t="s">
        <v>650</v>
      </c>
      <c r="K9" s="2" t="s">
        <v>650</v>
      </c>
      <c r="L9" s="2" t="s">
        <v>650</v>
      </c>
      <c r="M9" s="2" t="s">
        <v>650</v>
      </c>
      <c r="N9" s="2" t="s">
        <v>650</v>
      </c>
      <c r="O9" s="2" t="s">
        <v>650</v>
      </c>
      <c r="P9" s="2" t="s">
        <v>650</v>
      </c>
      <c r="Q9" s="2" t="s">
        <v>650</v>
      </c>
      <c r="R9" s="2" t="s">
        <v>650</v>
      </c>
      <c r="S9" s="2" t="s">
        <v>650</v>
      </c>
      <c r="W9" s="2" t="str">
        <f t="shared" si="5"/>
        <v>Nej</v>
      </c>
      <c r="Y9" s="2">
        <f t="shared" si="6"/>
        <v>0.42</v>
      </c>
      <c r="Z9" s="2">
        <f t="shared" si="0"/>
        <v>0.14000000000000001</v>
      </c>
      <c r="AA9" s="2">
        <f t="shared" si="1"/>
        <v>0.44</v>
      </c>
      <c r="AB9" s="2">
        <f t="shared" si="7"/>
        <v>2.38</v>
      </c>
      <c r="AC9" s="2">
        <f t="shared" si="8"/>
        <v>344.47</v>
      </c>
      <c r="AD9" s="2">
        <f t="shared" si="9"/>
        <v>0.42</v>
      </c>
      <c r="AF9" s="2" t="str">
        <f t="shared" si="2"/>
        <v>Nej</v>
      </c>
      <c r="AG9" s="2">
        <f t="shared" si="3"/>
        <v>0</v>
      </c>
      <c r="AH9" s="2">
        <f t="shared" si="4"/>
        <v>0</v>
      </c>
    </row>
    <row r="10" spans="1:34" ht="15" customHeight="1" x14ac:dyDescent="0.25">
      <c r="A10" s="2" t="s">
        <v>31</v>
      </c>
      <c r="B10" s="2" t="s">
        <v>32</v>
      </c>
      <c r="C10" s="2">
        <v>2015</v>
      </c>
      <c r="D10" s="2">
        <v>9.7000000000000003E-2</v>
      </c>
      <c r="E10" s="2" t="s">
        <v>650</v>
      </c>
      <c r="F10" s="2" t="s">
        <v>842</v>
      </c>
      <c r="G10" s="2">
        <v>1.1000000000000001</v>
      </c>
      <c r="H10" s="2">
        <v>0</v>
      </c>
      <c r="I10" s="2">
        <v>0</v>
      </c>
      <c r="J10" s="2" t="s">
        <v>650</v>
      </c>
      <c r="K10" s="2" t="s">
        <v>650</v>
      </c>
      <c r="L10" s="2" t="s">
        <v>650</v>
      </c>
      <c r="M10" s="2" t="s">
        <v>650</v>
      </c>
      <c r="N10" s="2" t="s">
        <v>650</v>
      </c>
      <c r="O10" s="2" t="s">
        <v>650</v>
      </c>
      <c r="P10" s="2" t="s">
        <v>650</v>
      </c>
      <c r="Q10" s="2" t="s">
        <v>650</v>
      </c>
      <c r="R10" s="2" t="s">
        <v>650</v>
      </c>
      <c r="S10" s="2" t="s">
        <v>650</v>
      </c>
      <c r="W10" s="2" t="str">
        <f t="shared" si="5"/>
        <v>Ja</v>
      </c>
      <c r="X10" s="2">
        <v>0</v>
      </c>
      <c r="Y10" s="2">
        <f t="shared" si="6"/>
        <v>0</v>
      </c>
      <c r="Z10" s="2">
        <f t="shared" si="0"/>
        <v>1</v>
      </c>
      <c r="AA10" s="2">
        <f t="shared" si="1"/>
        <v>0</v>
      </c>
      <c r="AB10" s="2">
        <f t="shared" si="7"/>
        <v>1.1000000000000001</v>
      </c>
      <c r="AC10" s="2">
        <f t="shared" si="8"/>
        <v>0</v>
      </c>
      <c r="AD10" s="2">
        <f t="shared" si="9"/>
        <v>0</v>
      </c>
      <c r="AF10" s="2" t="str">
        <f t="shared" si="2"/>
        <v>Nej</v>
      </c>
      <c r="AG10" s="2">
        <f t="shared" si="3"/>
        <v>0</v>
      </c>
      <c r="AH10" s="2">
        <f t="shared" si="4"/>
        <v>0</v>
      </c>
    </row>
    <row r="11" spans="1:34" ht="15" customHeight="1" x14ac:dyDescent="0.25">
      <c r="A11" s="2" t="s">
        <v>31</v>
      </c>
      <c r="B11" s="2" t="s">
        <v>33</v>
      </c>
      <c r="C11" s="2">
        <v>2015</v>
      </c>
      <c r="D11" s="2">
        <v>1.6870000000000001</v>
      </c>
      <c r="E11" s="2">
        <v>13.022</v>
      </c>
      <c r="F11" s="2" t="s">
        <v>842</v>
      </c>
      <c r="G11" s="2">
        <v>1.1000000000000001</v>
      </c>
      <c r="H11" s="2">
        <v>0</v>
      </c>
      <c r="I11" s="2">
        <v>0</v>
      </c>
      <c r="J11" s="2" t="s">
        <v>650</v>
      </c>
      <c r="K11" s="2" t="s">
        <v>650</v>
      </c>
      <c r="L11" s="2" t="s">
        <v>650</v>
      </c>
      <c r="M11" s="2" t="s">
        <v>650</v>
      </c>
      <c r="N11" s="2" t="s">
        <v>650</v>
      </c>
      <c r="O11" s="2" t="s">
        <v>650</v>
      </c>
      <c r="P11" s="2" t="s">
        <v>650</v>
      </c>
      <c r="Q11" s="2" t="s">
        <v>650</v>
      </c>
      <c r="R11" s="2" t="s">
        <v>650</v>
      </c>
      <c r="S11" s="2" t="s">
        <v>650</v>
      </c>
      <c r="W11" s="2" t="str">
        <f t="shared" si="5"/>
        <v>Ja</v>
      </c>
      <c r="X11" s="2">
        <v>0</v>
      </c>
      <c r="Y11" s="2">
        <f t="shared" si="6"/>
        <v>0</v>
      </c>
      <c r="Z11" s="2">
        <f t="shared" si="0"/>
        <v>1</v>
      </c>
      <c r="AA11" s="2">
        <f t="shared" si="1"/>
        <v>0</v>
      </c>
      <c r="AB11" s="2">
        <f t="shared" si="7"/>
        <v>1.1000000000000001</v>
      </c>
      <c r="AC11" s="2">
        <f t="shared" si="8"/>
        <v>0</v>
      </c>
      <c r="AD11" s="2">
        <f t="shared" si="9"/>
        <v>0</v>
      </c>
      <c r="AF11" s="2" t="str">
        <f t="shared" si="2"/>
        <v>Nej</v>
      </c>
      <c r="AG11" s="2">
        <f t="shared" si="3"/>
        <v>0</v>
      </c>
      <c r="AH11" s="2">
        <f t="shared" si="4"/>
        <v>0</v>
      </c>
    </row>
    <row r="12" spans="1:34" ht="15" customHeight="1" x14ac:dyDescent="0.25">
      <c r="A12" s="2" t="s">
        <v>31</v>
      </c>
      <c r="B12" s="2" t="s">
        <v>34</v>
      </c>
      <c r="C12" s="2">
        <v>2015</v>
      </c>
      <c r="D12" s="2">
        <v>8.856E-2</v>
      </c>
      <c r="E12" s="2" t="s">
        <v>650</v>
      </c>
      <c r="F12" s="2" t="s">
        <v>842</v>
      </c>
      <c r="G12" s="2">
        <v>1.1000000000000001</v>
      </c>
      <c r="H12" s="2">
        <v>0</v>
      </c>
      <c r="I12" s="2">
        <v>0</v>
      </c>
      <c r="J12" s="2" t="s">
        <v>650</v>
      </c>
      <c r="K12" s="2" t="s">
        <v>650</v>
      </c>
      <c r="L12" s="2" t="s">
        <v>650</v>
      </c>
      <c r="M12" s="2" t="s">
        <v>650</v>
      </c>
      <c r="N12" s="2" t="s">
        <v>650</v>
      </c>
      <c r="O12" s="2" t="s">
        <v>650</v>
      </c>
      <c r="P12" s="2" t="s">
        <v>650</v>
      </c>
      <c r="Q12" s="2" t="s">
        <v>650</v>
      </c>
      <c r="R12" s="2" t="s">
        <v>650</v>
      </c>
      <c r="S12" s="2" t="s">
        <v>650</v>
      </c>
      <c r="W12" s="2" t="str">
        <f t="shared" si="5"/>
        <v>Ja</v>
      </c>
      <c r="X12" s="2">
        <v>0</v>
      </c>
      <c r="Y12" s="2">
        <f t="shared" si="6"/>
        <v>0</v>
      </c>
      <c r="Z12" s="2">
        <f t="shared" si="0"/>
        <v>1</v>
      </c>
      <c r="AA12" s="2">
        <f t="shared" si="1"/>
        <v>0</v>
      </c>
      <c r="AB12" s="2">
        <f t="shared" si="7"/>
        <v>1.1000000000000001</v>
      </c>
      <c r="AC12" s="2">
        <f t="shared" si="8"/>
        <v>0</v>
      </c>
      <c r="AD12" s="2">
        <f t="shared" si="9"/>
        <v>0</v>
      </c>
      <c r="AF12" s="2" t="str">
        <f t="shared" si="2"/>
        <v>Nej</v>
      </c>
      <c r="AG12" s="2">
        <f t="shared" si="3"/>
        <v>0</v>
      </c>
      <c r="AH12" s="2">
        <f t="shared" si="4"/>
        <v>0</v>
      </c>
    </row>
    <row r="13" spans="1:34" ht="15" customHeight="1" x14ac:dyDescent="0.25">
      <c r="A13" s="2" t="s">
        <v>31</v>
      </c>
      <c r="B13" s="2" t="s">
        <v>35</v>
      </c>
      <c r="C13" s="2">
        <v>2015</v>
      </c>
      <c r="D13" s="2">
        <v>1.0999999999999999E-2</v>
      </c>
      <c r="E13" s="2" t="s">
        <v>650</v>
      </c>
      <c r="F13" s="2" t="s">
        <v>842</v>
      </c>
      <c r="G13" s="2">
        <v>1.1000000000000001</v>
      </c>
      <c r="H13" s="2">
        <v>0</v>
      </c>
      <c r="I13" s="2">
        <v>0</v>
      </c>
      <c r="J13" s="2" t="s">
        <v>650</v>
      </c>
      <c r="K13" s="2" t="s">
        <v>650</v>
      </c>
      <c r="L13" s="2" t="s">
        <v>650</v>
      </c>
      <c r="M13" s="2" t="s">
        <v>650</v>
      </c>
      <c r="N13" s="2" t="s">
        <v>650</v>
      </c>
      <c r="O13" s="2" t="s">
        <v>650</v>
      </c>
      <c r="P13" s="2" t="s">
        <v>650</v>
      </c>
      <c r="Q13" s="2" t="s">
        <v>650</v>
      </c>
      <c r="R13" s="2" t="s">
        <v>650</v>
      </c>
      <c r="S13" s="2" t="s">
        <v>650</v>
      </c>
      <c r="W13" s="2" t="str">
        <f t="shared" si="5"/>
        <v>Ja</v>
      </c>
      <c r="X13" s="2">
        <v>0</v>
      </c>
      <c r="Y13" s="2">
        <f t="shared" si="6"/>
        <v>0</v>
      </c>
      <c r="Z13" s="2">
        <f t="shared" si="0"/>
        <v>1</v>
      </c>
      <c r="AA13" s="2">
        <f t="shared" si="1"/>
        <v>0</v>
      </c>
      <c r="AB13" s="2">
        <f t="shared" si="7"/>
        <v>1.1000000000000001</v>
      </c>
      <c r="AC13" s="2">
        <f t="shared" si="8"/>
        <v>0</v>
      </c>
      <c r="AD13" s="2">
        <f t="shared" si="9"/>
        <v>0</v>
      </c>
      <c r="AF13" s="2" t="str">
        <f t="shared" si="2"/>
        <v>Nej</v>
      </c>
      <c r="AG13" s="2">
        <f t="shared" si="3"/>
        <v>0</v>
      </c>
      <c r="AH13" s="2">
        <f t="shared" si="4"/>
        <v>0</v>
      </c>
    </row>
    <row r="14" spans="1:34" ht="15" customHeight="1" x14ac:dyDescent="0.25">
      <c r="A14" s="2" t="s">
        <v>36</v>
      </c>
      <c r="B14" s="2" t="s">
        <v>37</v>
      </c>
      <c r="C14" s="2">
        <v>2015</v>
      </c>
      <c r="D14" s="2">
        <v>3.07</v>
      </c>
      <c r="E14" s="2" t="s">
        <v>650</v>
      </c>
      <c r="F14" s="2" t="s">
        <v>843</v>
      </c>
      <c r="G14" s="2">
        <v>0.95</v>
      </c>
      <c r="H14" s="2">
        <v>0</v>
      </c>
      <c r="I14" s="2">
        <v>0</v>
      </c>
      <c r="J14" s="2" t="s">
        <v>650</v>
      </c>
      <c r="K14" s="2" t="s">
        <v>650</v>
      </c>
      <c r="L14" s="2" t="s">
        <v>650</v>
      </c>
      <c r="M14" s="2" t="s">
        <v>650</v>
      </c>
      <c r="N14" s="2" t="s">
        <v>650</v>
      </c>
      <c r="O14" s="2" t="s">
        <v>650</v>
      </c>
      <c r="P14" s="2" t="s">
        <v>650</v>
      </c>
      <c r="Q14" s="2" t="s">
        <v>650</v>
      </c>
      <c r="R14" s="2" t="s">
        <v>650</v>
      </c>
      <c r="S14" s="2" t="s">
        <v>650</v>
      </c>
      <c r="W14" s="2" t="str">
        <f t="shared" si="5"/>
        <v>Ja</v>
      </c>
      <c r="X14" s="2">
        <v>0</v>
      </c>
      <c r="Y14" s="2">
        <f t="shared" si="6"/>
        <v>0</v>
      </c>
      <c r="Z14" s="2">
        <f t="shared" si="0"/>
        <v>1</v>
      </c>
      <c r="AA14" s="2">
        <f t="shared" si="1"/>
        <v>0</v>
      </c>
      <c r="AB14" s="2">
        <f t="shared" si="7"/>
        <v>0.95</v>
      </c>
      <c r="AC14" s="2">
        <f t="shared" si="8"/>
        <v>0</v>
      </c>
      <c r="AD14" s="2">
        <f t="shared" si="9"/>
        <v>0</v>
      </c>
      <c r="AF14" s="2" t="str">
        <f t="shared" si="2"/>
        <v>Nej</v>
      </c>
      <c r="AG14" s="2">
        <f t="shared" si="3"/>
        <v>0</v>
      </c>
      <c r="AH14" s="2">
        <f t="shared" si="4"/>
        <v>0</v>
      </c>
    </row>
    <row r="15" spans="1:34" ht="15" customHeight="1" x14ac:dyDescent="0.25">
      <c r="A15" s="2" t="s">
        <v>38</v>
      </c>
      <c r="B15" s="2" t="s">
        <v>39</v>
      </c>
      <c r="C15" s="2">
        <v>2015</v>
      </c>
      <c r="D15" s="2" t="s">
        <v>650</v>
      </c>
      <c r="E15" s="2" t="s">
        <v>650</v>
      </c>
      <c r="F15" s="2" t="s">
        <v>652</v>
      </c>
      <c r="G15" s="2">
        <v>2.38</v>
      </c>
      <c r="H15" s="2">
        <v>344.47</v>
      </c>
      <c r="I15" s="2">
        <v>0.42</v>
      </c>
      <c r="J15" s="2" t="s">
        <v>666</v>
      </c>
      <c r="K15" s="2" t="s">
        <v>666</v>
      </c>
      <c r="L15" s="2" t="s">
        <v>666</v>
      </c>
      <c r="M15" s="2" t="s">
        <v>666</v>
      </c>
      <c r="N15" s="2" t="s">
        <v>666</v>
      </c>
      <c r="O15" s="2" t="s">
        <v>666</v>
      </c>
      <c r="P15" s="2" t="s">
        <v>650</v>
      </c>
      <c r="Q15" s="2" t="s">
        <v>666</v>
      </c>
      <c r="R15" s="2" t="s">
        <v>666</v>
      </c>
      <c r="S15" s="2" t="s">
        <v>666</v>
      </c>
      <c r="W15" s="2" t="str">
        <f t="shared" si="5"/>
        <v>Nej</v>
      </c>
      <c r="Y15" s="2">
        <f t="shared" si="6"/>
        <v>0.42</v>
      </c>
      <c r="Z15" s="2">
        <f t="shared" si="0"/>
        <v>0.14000000000000001</v>
      </c>
      <c r="AA15" s="2">
        <f t="shared" si="1"/>
        <v>0.44</v>
      </c>
      <c r="AB15" s="2">
        <f t="shared" si="7"/>
        <v>2.38</v>
      </c>
      <c r="AC15" s="2">
        <f t="shared" si="8"/>
        <v>344.47</v>
      </c>
      <c r="AD15" s="2">
        <f t="shared" si="9"/>
        <v>0.42</v>
      </c>
      <c r="AF15" s="2" t="str">
        <f t="shared" si="2"/>
        <v>Nej</v>
      </c>
      <c r="AG15" s="2">
        <f t="shared" si="3"/>
        <v>0</v>
      </c>
      <c r="AH15" s="2">
        <f t="shared" si="4"/>
        <v>0</v>
      </c>
    </row>
    <row r="16" spans="1:34" ht="15" customHeight="1" x14ac:dyDescent="0.25">
      <c r="A16" s="2" t="s">
        <v>38</v>
      </c>
      <c r="B16" s="2" t="s">
        <v>41</v>
      </c>
      <c r="C16" s="2">
        <v>2015</v>
      </c>
      <c r="D16" s="2" t="s">
        <v>666</v>
      </c>
      <c r="E16" s="2" t="s">
        <v>666</v>
      </c>
      <c r="F16" s="2" t="s">
        <v>650</v>
      </c>
      <c r="G16" s="2">
        <v>2.38</v>
      </c>
      <c r="H16" s="2">
        <v>344.47</v>
      </c>
      <c r="I16" s="2">
        <v>0.42</v>
      </c>
      <c r="J16" s="2" t="s">
        <v>666</v>
      </c>
      <c r="K16" s="2" t="s">
        <v>666</v>
      </c>
      <c r="L16" s="2" t="s">
        <v>666</v>
      </c>
      <c r="M16" s="2" t="s">
        <v>666</v>
      </c>
      <c r="N16" s="2" t="s">
        <v>666</v>
      </c>
      <c r="O16" s="2" t="s">
        <v>666</v>
      </c>
      <c r="P16" s="2" t="s">
        <v>666</v>
      </c>
      <c r="Q16" s="2" t="s">
        <v>666</v>
      </c>
      <c r="R16" s="2" t="s">
        <v>666</v>
      </c>
      <c r="S16" s="2" t="s">
        <v>666</v>
      </c>
      <c r="W16" s="2" t="str">
        <f t="shared" si="5"/>
        <v>Nej</v>
      </c>
      <c r="Y16" s="2">
        <f t="shared" si="6"/>
        <v>0.42</v>
      </c>
      <c r="Z16" s="2">
        <f t="shared" si="0"/>
        <v>0.14000000000000001</v>
      </c>
      <c r="AA16" s="2">
        <f t="shared" si="1"/>
        <v>0.44</v>
      </c>
      <c r="AB16" s="2">
        <f t="shared" si="7"/>
        <v>2.38</v>
      </c>
      <c r="AC16" s="2">
        <f t="shared" si="8"/>
        <v>344.47</v>
      </c>
      <c r="AD16" s="2">
        <f t="shared" si="9"/>
        <v>0.42</v>
      </c>
      <c r="AF16" s="2" t="str">
        <f t="shared" si="2"/>
        <v>Nej</v>
      </c>
      <c r="AG16" s="2">
        <f t="shared" si="3"/>
        <v>0</v>
      </c>
      <c r="AH16" s="2">
        <f t="shared" si="4"/>
        <v>0</v>
      </c>
    </row>
    <row r="17" spans="1:34" ht="15" customHeight="1" x14ac:dyDescent="0.25">
      <c r="A17" s="2" t="s">
        <v>38</v>
      </c>
      <c r="B17" s="2" t="s">
        <v>42</v>
      </c>
      <c r="C17" s="2">
        <v>2015</v>
      </c>
      <c r="D17" s="2" t="s">
        <v>666</v>
      </c>
      <c r="E17" s="2" t="s">
        <v>666</v>
      </c>
      <c r="F17" s="2" t="s">
        <v>651</v>
      </c>
      <c r="G17" s="2">
        <v>2.38</v>
      </c>
      <c r="H17" s="2">
        <v>344.47</v>
      </c>
      <c r="I17" s="2">
        <v>0.42</v>
      </c>
      <c r="J17" s="2" t="s">
        <v>666</v>
      </c>
      <c r="K17" s="2" t="s">
        <v>666</v>
      </c>
      <c r="L17" s="2" t="s">
        <v>666</v>
      </c>
      <c r="M17" s="2" t="s">
        <v>666</v>
      </c>
      <c r="N17" s="2" t="s">
        <v>666</v>
      </c>
      <c r="O17" s="2" t="s">
        <v>666</v>
      </c>
      <c r="P17" s="2" t="s">
        <v>666</v>
      </c>
      <c r="Q17" s="2" t="s">
        <v>666</v>
      </c>
      <c r="R17" s="2" t="s">
        <v>666</v>
      </c>
      <c r="S17" s="2" t="s">
        <v>666</v>
      </c>
      <c r="W17" s="2" t="str">
        <f t="shared" si="5"/>
        <v>Nej</v>
      </c>
      <c r="Y17" s="2">
        <f t="shared" si="6"/>
        <v>0.42</v>
      </c>
      <c r="Z17" s="2">
        <f t="shared" si="0"/>
        <v>0.14000000000000001</v>
      </c>
      <c r="AA17" s="2">
        <f t="shared" si="1"/>
        <v>0.44</v>
      </c>
      <c r="AB17" s="2">
        <f t="shared" si="7"/>
        <v>2.38</v>
      </c>
      <c r="AC17" s="2">
        <f t="shared" si="8"/>
        <v>344.47</v>
      </c>
      <c r="AD17" s="2">
        <f t="shared" si="9"/>
        <v>0.42</v>
      </c>
      <c r="AF17" s="2" t="str">
        <f t="shared" si="2"/>
        <v>Nej</v>
      </c>
      <c r="AG17" s="2">
        <f t="shared" si="3"/>
        <v>0</v>
      </c>
      <c r="AH17" s="2">
        <f t="shared" si="4"/>
        <v>0</v>
      </c>
    </row>
    <row r="18" spans="1:34" ht="15" customHeight="1" x14ac:dyDescent="0.25">
      <c r="A18" s="2" t="s">
        <v>43</v>
      </c>
      <c r="B18" s="2" t="s">
        <v>44</v>
      </c>
      <c r="C18" s="2">
        <v>2015</v>
      </c>
      <c r="D18" s="2">
        <v>0.38</v>
      </c>
      <c r="E18" s="2" t="s">
        <v>650</v>
      </c>
      <c r="F18" s="2" t="s">
        <v>844</v>
      </c>
      <c r="G18" s="2">
        <v>1.1000000000000001</v>
      </c>
      <c r="H18" s="2">
        <v>0</v>
      </c>
      <c r="I18" s="2">
        <v>0</v>
      </c>
      <c r="J18" s="2" t="s">
        <v>650</v>
      </c>
      <c r="K18" s="2" t="s">
        <v>650</v>
      </c>
      <c r="L18" s="2" t="s">
        <v>650</v>
      </c>
      <c r="M18" s="2" t="s">
        <v>650</v>
      </c>
      <c r="N18" s="2" t="s">
        <v>650</v>
      </c>
      <c r="O18" s="2" t="s">
        <v>650</v>
      </c>
      <c r="P18" s="2" t="s">
        <v>650</v>
      </c>
      <c r="Q18" s="2" t="s">
        <v>650</v>
      </c>
      <c r="R18" s="2" t="s">
        <v>650</v>
      </c>
      <c r="S18" s="2" t="s">
        <v>650</v>
      </c>
      <c r="W18" s="2" t="str">
        <f t="shared" si="5"/>
        <v>Ja</v>
      </c>
      <c r="X18" s="2">
        <v>0</v>
      </c>
      <c r="Y18" s="2">
        <f t="shared" si="6"/>
        <v>0</v>
      </c>
      <c r="Z18" s="2">
        <f t="shared" si="0"/>
        <v>1</v>
      </c>
      <c r="AA18" s="2">
        <f t="shared" si="1"/>
        <v>0</v>
      </c>
      <c r="AB18" s="2">
        <f t="shared" si="7"/>
        <v>1.1000000000000001</v>
      </c>
      <c r="AC18" s="2">
        <f t="shared" si="8"/>
        <v>0</v>
      </c>
      <c r="AD18" s="2">
        <f t="shared" si="9"/>
        <v>0</v>
      </c>
      <c r="AF18" s="2" t="str">
        <f t="shared" si="2"/>
        <v>Nej</v>
      </c>
      <c r="AG18" s="2">
        <f t="shared" si="3"/>
        <v>0</v>
      </c>
      <c r="AH18" s="2">
        <f t="shared" si="4"/>
        <v>0</v>
      </c>
    </row>
    <row r="19" spans="1:34" ht="15" customHeight="1" x14ac:dyDescent="0.25">
      <c r="A19" s="2" t="s">
        <v>45</v>
      </c>
      <c r="B19" s="2" t="s">
        <v>46</v>
      </c>
      <c r="C19" s="2">
        <v>2015</v>
      </c>
      <c r="D19" s="2">
        <v>2.4</v>
      </c>
      <c r="E19" s="2" t="s">
        <v>650</v>
      </c>
      <c r="F19" s="2" t="s">
        <v>651</v>
      </c>
      <c r="G19" s="2">
        <v>2.38</v>
      </c>
      <c r="H19" s="2">
        <v>344.47</v>
      </c>
      <c r="I19" s="2">
        <v>0.42</v>
      </c>
      <c r="J19" s="2" t="s">
        <v>650</v>
      </c>
      <c r="K19" s="2" t="s">
        <v>650</v>
      </c>
      <c r="L19" s="2" t="s">
        <v>650</v>
      </c>
      <c r="M19" s="2" t="s">
        <v>650</v>
      </c>
      <c r="N19" s="2" t="s">
        <v>650</v>
      </c>
      <c r="O19" s="2" t="s">
        <v>650</v>
      </c>
      <c r="P19" s="2" t="s">
        <v>650</v>
      </c>
      <c r="Q19" s="2" t="s">
        <v>650</v>
      </c>
      <c r="R19" s="2" t="s">
        <v>650</v>
      </c>
      <c r="S19" s="2" t="s">
        <v>650</v>
      </c>
      <c r="W19" s="2" t="str">
        <f t="shared" si="5"/>
        <v>Nej</v>
      </c>
      <c r="Y19" s="2">
        <f t="shared" si="6"/>
        <v>0.42</v>
      </c>
      <c r="Z19" s="2">
        <f t="shared" si="0"/>
        <v>0.14000000000000001</v>
      </c>
      <c r="AA19" s="2">
        <f t="shared" si="1"/>
        <v>0.44</v>
      </c>
      <c r="AB19" s="2">
        <f t="shared" si="7"/>
        <v>2.38</v>
      </c>
      <c r="AC19" s="2">
        <f t="shared" si="8"/>
        <v>344.47</v>
      </c>
      <c r="AD19" s="2">
        <f t="shared" si="9"/>
        <v>0.42</v>
      </c>
      <c r="AF19" s="2" t="str">
        <f t="shared" si="2"/>
        <v>Nej</v>
      </c>
      <c r="AG19" s="2">
        <f t="shared" si="3"/>
        <v>0</v>
      </c>
      <c r="AH19" s="2">
        <f t="shared" si="4"/>
        <v>0</v>
      </c>
    </row>
    <row r="20" spans="1:34" ht="15" customHeight="1" x14ac:dyDescent="0.25">
      <c r="A20" s="2" t="s">
        <v>50</v>
      </c>
      <c r="B20" s="2" t="s">
        <v>51</v>
      </c>
      <c r="C20" s="2">
        <v>2015</v>
      </c>
      <c r="D20" s="2">
        <v>3.2</v>
      </c>
      <c r="E20" s="2" t="s">
        <v>650</v>
      </c>
      <c r="F20" s="2" t="s">
        <v>845</v>
      </c>
      <c r="G20" s="2">
        <v>1.1000000000000001</v>
      </c>
      <c r="H20" s="2">
        <v>0</v>
      </c>
      <c r="I20" s="2">
        <v>0</v>
      </c>
      <c r="J20" s="2" t="s">
        <v>650</v>
      </c>
      <c r="K20" s="2" t="s">
        <v>650</v>
      </c>
      <c r="L20" s="2" t="s">
        <v>650</v>
      </c>
      <c r="M20" s="2" t="s">
        <v>650</v>
      </c>
      <c r="N20" s="2" t="s">
        <v>650</v>
      </c>
      <c r="O20" s="2" t="s">
        <v>650</v>
      </c>
      <c r="P20" s="2" t="s">
        <v>650</v>
      </c>
      <c r="Q20" s="2" t="s">
        <v>650</v>
      </c>
      <c r="R20" s="2" t="s">
        <v>650</v>
      </c>
      <c r="S20" s="2" t="s">
        <v>650</v>
      </c>
      <c r="W20" s="2" t="str">
        <f t="shared" si="5"/>
        <v>Ja</v>
      </c>
      <c r="X20" s="2">
        <v>0</v>
      </c>
      <c r="Y20" s="2">
        <f t="shared" si="6"/>
        <v>0</v>
      </c>
      <c r="Z20" s="2">
        <f t="shared" si="0"/>
        <v>1</v>
      </c>
      <c r="AA20" s="2">
        <f t="shared" si="1"/>
        <v>0</v>
      </c>
      <c r="AB20" s="2">
        <f t="shared" si="7"/>
        <v>1.1000000000000001</v>
      </c>
      <c r="AC20" s="2">
        <f t="shared" si="8"/>
        <v>0</v>
      </c>
      <c r="AD20" s="2">
        <f t="shared" si="9"/>
        <v>0</v>
      </c>
      <c r="AF20" s="2" t="str">
        <f t="shared" si="2"/>
        <v>Nej</v>
      </c>
      <c r="AG20" s="2">
        <f t="shared" si="3"/>
        <v>0</v>
      </c>
      <c r="AH20" s="2">
        <f t="shared" si="4"/>
        <v>0</v>
      </c>
    </row>
    <row r="21" spans="1:34" ht="15" customHeight="1" x14ac:dyDescent="0.25">
      <c r="A21" s="2" t="s">
        <v>52</v>
      </c>
      <c r="B21" s="2" t="s">
        <v>53</v>
      </c>
      <c r="C21" s="2">
        <v>2015</v>
      </c>
      <c r="D21" s="2">
        <v>0.08</v>
      </c>
      <c r="E21" s="2" t="s">
        <v>650</v>
      </c>
      <c r="F21" s="2" t="s">
        <v>846</v>
      </c>
      <c r="G21" s="2">
        <v>1.1000000000000001</v>
      </c>
      <c r="H21" s="2">
        <v>9</v>
      </c>
      <c r="I21" s="2">
        <v>0</v>
      </c>
      <c r="J21" s="2" t="s">
        <v>650</v>
      </c>
      <c r="K21" s="2" t="s">
        <v>650</v>
      </c>
      <c r="L21" s="2" t="s">
        <v>650</v>
      </c>
      <c r="M21" s="2" t="s">
        <v>650</v>
      </c>
      <c r="N21" s="2" t="s">
        <v>650</v>
      </c>
      <c r="O21" s="2" t="s">
        <v>650</v>
      </c>
      <c r="P21" s="2" t="s">
        <v>650</v>
      </c>
      <c r="Q21" s="2" t="s">
        <v>650</v>
      </c>
      <c r="R21" s="2" t="s">
        <v>650</v>
      </c>
      <c r="S21" s="2" t="s">
        <v>650</v>
      </c>
      <c r="W21" s="2" t="str">
        <f t="shared" si="5"/>
        <v>Ja</v>
      </c>
      <c r="X21" s="2">
        <v>0</v>
      </c>
      <c r="Y21" s="2">
        <f t="shared" si="6"/>
        <v>0</v>
      </c>
      <c r="Z21" s="2">
        <f t="shared" si="0"/>
        <v>1</v>
      </c>
      <c r="AA21" s="2">
        <f t="shared" si="1"/>
        <v>0</v>
      </c>
      <c r="AB21" s="2">
        <f t="shared" si="7"/>
        <v>1.1000000000000001</v>
      </c>
      <c r="AC21" s="2">
        <f t="shared" si="8"/>
        <v>9</v>
      </c>
      <c r="AD21" s="2">
        <f t="shared" si="9"/>
        <v>0</v>
      </c>
      <c r="AF21" s="2" t="str">
        <f t="shared" si="2"/>
        <v>Nej</v>
      </c>
      <c r="AG21" s="2">
        <f t="shared" si="3"/>
        <v>0</v>
      </c>
      <c r="AH21" s="2">
        <f t="shared" si="4"/>
        <v>0</v>
      </c>
    </row>
    <row r="22" spans="1:34" ht="15" customHeight="1" x14ac:dyDescent="0.25">
      <c r="A22" s="2" t="s">
        <v>54</v>
      </c>
      <c r="B22" s="2" t="s">
        <v>55</v>
      </c>
      <c r="C22" s="2">
        <v>2015</v>
      </c>
      <c r="D22" s="2">
        <v>5.6000000000000001E-2</v>
      </c>
      <c r="E22" s="2" t="s">
        <v>650</v>
      </c>
      <c r="F22" s="2" t="s">
        <v>847</v>
      </c>
      <c r="G22" s="2">
        <v>0.03</v>
      </c>
      <c r="H22" s="2">
        <v>0</v>
      </c>
      <c r="I22" s="2">
        <v>0</v>
      </c>
      <c r="J22" s="2" t="s">
        <v>650</v>
      </c>
      <c r="K22" s="2" t="s">
        <v>650</v>
      </c>
      <c r="L22" s="2" t="s">
        <v>650</v>
      </c>
      <c r="M22" s="2" t="s">
        <v>650</v>
      </c>
      <c r="N22" s="2" t="s">
        <v>650</v>
      </c>
      <c r="O22" s="2" t="s">
        <v>650</v>
      </c>
      <c r="P22" s="2" t="s">
        <v>650</v>
      </c>
      <c r="Q22" s="2" t="s">
        <v>650</v>
      </c>
      <c r="R22" s="2" t="s">
        <v>650</v>
      </c>
      <c r="S22" s="2" t="s">
        <v>650</v>
      </c>
      <c r="W22" s="2" t="str">
        <f t="shared" si="5"/>
        <v>Ja</v>
      </c>
      <c r="X22" s="2">
        <v>0</v>
      </c>
      <c r="Y22" s="2">
        <f t="shared" si="6"/>
        <v>0</v>
      </c>
      <c r="Z22" s="2">
        <f t="shared" si="0"/>
        <v>1</v>
      </c>
      <c r="AA22" s="2">
        <f t="shared" si="1"/>
        <v>0</v>
      </c>
      <c r="AB22" s="2">
        <f t="shared" si="7"/>
        <v>0.03</v>
      </c>
      <c r="AC22" s="2">
        <f t="shared" si="8"/>
        <v>0</v>
      </c>
      <c r="AD22" s="2">
        <f t="shared" si="9"/>
        <v>0</v>
      </c>
      <c r="AF22" s="2" t="str">
        <f t="shared" si="2"/>
        <v>Nej</v>
      </c>
      <c r="AG22" s="2">
        <f t="shared" si="3"/>
        <v>0</v>
      </c>
      <c r="AH22" s="2">
        <f t="shared" si="4"/>
        <v>0</v>
      </c>
    </row>
    <row r="23" spans="1:34" ht="15" customHeight="1" x14ac:dyDescent="0.25">
      <c r="A23" s="2" t="s">
        <v>54</v>
      </c>
      <c r="B23" s="2" t="s">
        <v>56</v>
      </c>
      <c r="C23" s="2">
        <v>2015</v>
      </c>
      <c r="D23" s="2">
        <v>1E-3</v>
      </c>
      <c r="E23" s="2" t="s">
        <v>650</v>
      </c>
      <c r="F23" s="2" t="s">
        <v>847</v>
      </c>
      <c r="G23" s="2">
        <v>0.03</v>
      </c>
      <c r="H23" s="2">
        <v>0</v>
      </c>
      <c r="I23" s="2">
        <v>0</v>
      </c>
      <c r="J23" s="2" t="s">
        <v>650</v>
      </c>
      <c r="K23" s="2" t="s">
        <v>650</v>
      </c>
      <c r="L23" s="2" t="s">
        <v>650</v>
      </c>
      <c r="M23" s="2" t="s">
        <v>650</v>
      </c>
      <c r="N23" s="2" t="s">
        <v>650</v>
      </c>
      <c r="O23" s="2" t="s">
        <v>650</v>
      </c>
      <c r="P23" s="2" t="s">
        <v>650</v>
      </c>
      <c r="Q23" s="2" t="s">
        <v>650</v>
      </c>
      <c r="R23" s="2" t="s">
        <v>650</v>
      </c>
      <c r="S23" s="2" t="s">
        <v>650</v>
      </c>
      <c r="W23" s="2" t="str">
        <f t="shared" si="5"/>
        <v>Ja</v>
      </c>
      <c r="X23" s="2">
        <v>0</v>
      </c>
      <c r="Y23" s="2">
        <f t="shared" si="6"/>
        <v>0</v>
      </c>
      <c r="Z23" s="2">
        <f t="shared" si="0"/>
        <v>1</v>
      </c>
      <c r="AA23" s="2">
        <f t="shared" si="1"/>
        <v>0</v>
      </c>
      <c r="AB23" s="2">
        <f t="shared" si="7"/>
        <v>0.03</v>
      </c>
      <c r="AC23" s="2">
        <f t="shared" si="8"/>
        <v>0</v>
      </c>
      <c r="AD23" s="2">
        <f t="shared" si="9"/>
        <v>0</v>
      </c>
      <c r="AF23" s="2" t="str">
        <f t="shared" si="2"/>
        <v>Nej</v>
      </c>
      <c r="AG23" s="2">
        <f t="shared" si="3"/>
        <v>0</v>
      </c>
      <c r="AH23" s="2">
        <f t="shared" si="4"/>
        <v>0</v>
      </c>
    </row>
    <row r="24" spans="1:34" ht="15" customHeight="1" x14ac:dyDescent="0.25">
      <c r="A24" s="2" t="s">
        <v>54</v>
      </c>
      <c r="B24" s="2" t="s">
        <v>57</v>
      </c>
      <c r="C24" s="2">
        <v>2015</v>
      </c>
      <c r="D24" s="2">
        <v>1E-3</v>
      </c>
      <c r="E24" s="2" t="s">
        <v>650</v>
      </c>
      <c r="F24" s="2" t="s">
        <v>651</v>
      </c>
      <c r="G24" s="2">
        <v>0.03</v>
      </c>
      <c r="H24" s="2">
        <v>0</v>
      </c>
      <c r="I24" s="2">
        <v>0</v>
      </c>
      <c r="J24" s="2" t="s">
        <v>650</v>
      </c>
      <c r="K24" s="2" t="s">
        <v>650</v>
      </c>
      <c r="L24" s="2" t="s">
        <v>650</v>
      </c>
      <c r="M24" s="2" t="s">
        <v>650</v>
      </c>
      <c r="N24" s="2" t="s">
        <v>650</v>
      </c>
      <c r="O24" s="2" t="s">
        <v>650</v>
      </c>
      <c r="P24" s="2" t="s">
        <v>650</v>
      </c>
      <c r="Q24" s="2" t="s">
        <v>650</v>
      </c>
      <c r="R24" s="2" t="s">
        <v>650</v>
      </c>
      <c r="S24" s="2" t="s">
        <v>650</v>
      </c>
      <c r="W24" s="2" t="str">
        <f t="shared" si="5"/>
        <v>Ja</v>
      </c>
      <c r="X24" s="2">
        <v>0</v>
      </c>
      <c r="Y24" s="2">
        <f t="shared" si="6"/>
        <v>0</v>
      </c>
      <c r="Z24" s="2">
        <f t="shared" si="0"/>
        <v>1</v>
      </c>
      <c r="AA24" s="2">
        <f t="shared" si="1"/>
        <v>0</v>
      </c>
      <c r="AB24" s="2">
        <f t="shared" si="7"/>
        <v>0.03</v>
      </c>
      <c r="AC24" s="2">
        <f t="shared" si="8"/>
        <v>0</v>
      </c>
      <c r="AD24" s="2">
        <f t="shared" si="9"/>
        <v>0</v>
      </c>
      <c r="AF24" s="2" t="str">
        <f t="shared" si="2"/>
        <v>Nej</v>
      </c>
      <c r="AG24" s="2">
        <f t="shared" si="3"/>
        <v>0</v>
      </c>
      <c r="AH24" s="2">
        <f t="shared" si="4"/>
        <v>0</v>
      </c>
    </row>
    <row r="25" spans="1:34" ht="15" customHeight="1" x14ac:dyDescent="0.25">
      <c r="A25" s="2" t="s">
        <v>54</v>
      </c>
      <c r="B25" s="2" t="s">
        <v>58</v>
      </c>
      <c r="C25" s="2">
        <v>2015</v>
      </c>
      <c r="D25" s="2">
        <v>6.3E-2</v>
      </c>
      <c r="E25" s="2" t="s">
        <v>650</v>
      </c>
      <c r="F25" s="2" t="s">
        <v>651</v>
      </c>
      <c r="G25" s="2">
        <v>0.03</v>
      </c>
      <c r="H25" s="2">
        <v>0</v>
      </c>
      <c r="I25" s="2">
        <v>0</v>
      </c>
      <c r="J25" s="2" t="s">
        <v>650</v>
      </c>
      <c r="K25" s="2" t="s">
        <v>650</v>
      </c>
      <c r="L25" s="2" t="s">
        <v>650</v>
      </c>
      <c r="M25" s="2" t="s">
        <v>650</v>
      </c>
      <c r="N25" s="2" t="s">
        <v>650</v>
      </c>
      <c r="O25" s="2" t="s">
        <v>650</v>
      </c>
      <c r="P25" s="2" t="s">
        <v>650</v>
      </c>
      <c r="Q25" s="2" t="s">
        <v>650</v>
      </c>
      <c r="R25" s="2" t="s">
        <v>650</v>
      </c>
      <c r="S25" s="2" t="s">
        <v>650</v>
      </c>
      <c r="W25" s="2" t="str">
        <f t="shared" si="5"/>
        <v>Ja</v>
      </c>
      <c r="X25" s="2">
        <v>0</v>
      </c>
      <c r="Y25" s="2">
        <f t="shared" si="6"/>
        <v>0</v>
      </c>
      <c r="Z25" s="2">
        <f t="shared" si="0"/>
        <v>1</v>
      </c>
      <c r="AA25" s="2">
        <f t="shared" si="1"/>
        <v>0</v>
      </c>
      <c r="AB25" s="2">
        <f t="shared" si="7"/>
        <v>0.03</v>
      </c>
      <c r="AC25" s="2">
        <f t="shared" si="8"/>
        <v>0</v>
      </c>
      <c r="AD25" s="2">
        <f t="shared" si="9"/>
        <v>0</v>
      </c>
      <c r="AF25" s="2" t="str">
        <f t="shared" si="2"/>
        <v>Nej</v>
      </c>
      <c r="AG25" s="2">
        <f t="shared" si="3"/>
        <v>0</v>
      </c>
      <c r="AH25" s="2">
        <f t="shared" si="4"/>
        <v>0</v>
      </c>
    </row>
    <row r="26" spans="1:34" ht="15" customHeight="1" x14ac:dyDescent="0.25">
      <c r="A26" s="2" t="s">
        <v>54</v>
      </c>
      <c r="B26" s="2" t="s">
        <v>59</v>
      </c>
      <c r="C26" s="2">
        <v>2015</v>
      </c>
      <c r="D26" s="2">
        <v>0.01</v>
      </c>
      <c r="E26" s="2" t="s">
        <v>650</v>
      </c>
      <c r="F26" s="2" t="s">
        <v>651</v>
      </c>
      <c r="G26" s="2">
        <v>0.03</v>
      </c>
      <c r="H26" s="2">
        <v>0</v>
      </c>
      <c r="I26" s="2">
        <v>0</v>
      </c>
      <c r="J26" s="2" t="s">
        <v>650</v>
      </c>
      <c r="K26" s="2" t="s">
        <v>650</v>
      </c>
      <c r="L26" s="2" t="s">
        <v>650</v>
      </c>
      <c r="M26" s="2" t="s">
        <v>650</v>
      </c>
      <c r="N26" s="2" t="s">
        <v>650</v>
      </c>
      <c r="O26" s="2" t="s">
        <v>650</v>
      </c>
      <c r="P26" s="2" t="s">
        <v>650</v>
      </c>
      <c r="Q26" s="2" t="s">
        <v>650</v>
      </c>
      <c r="R26" s="2" t="s">
        <v>650</v>
      </c>
      <c r="S26" s="2" t="s">
        <v>650</v>
      </c>
      <c r="W26" s="2" t="str">
        <f t="shared" si="5"/>
        <v>Ja</v>
      </c>
      <c r="X26" s="2">
        <v>0</v>
      </c>
      <c r="Y26" s="2">
        <f t="shared" si="6"/>
        <v>0</v>
      </c>
      <c r="Z26" s="2">
        <f t="shared" si="0"/>
        <v>1</v>
      </c>
      <c r="AA26" s="2">
        <f t="shared" si="1"/>
        <v>0</v>
      </c>
      <c r="AB26" s="2">
        <f t="shared" si="7"/>
        <v>0.03</v>
      </c>
      <c r="AC26" s="2">
        <f t="shared" si="8"/>
        <v>0</v>
      </c>
      <c r="AD26" s="2">
        <f t="shared" si="9"/>
        <v>0</v>
      </c>
      <c r="AF26" s="2" t="str">
        <f t="shared" si="2"/>
        <v>Nej</v>
      </c>
      <c r="AG26" s="2">
        <f t="shared" si="3"/>
        <v>0</v>
      </c>
      <c r="AH26" s="2">
        <f t="shared" si="4"/>
        <v>0</v>
      </c>
    </row>
    <row r="27" spans="1:34" ht="15" customHeight="1" x14ac:dyDescent="0.25">
      <c r="A27" s="2" t="s">
        <v>54</v>
      </c>
      <c r="B27" s="2" t="s">
        <v>60</v>
      </c>
      <c r="C27" s="2">
        <v>2015</v>
      </c>
      <c r="D27" s="2">
        <v>0.84099999999999997</v>
      </c>
      <c r="E27" s="2" t="s">
        <v>650</v>
      </c>
      <c r="F27" s="2" t="s">
        <v>847</v>
      </c>
      <c r="G27" s="2">
        <v>0.03</v>
      </c>
      <c r="H27" s="2">
        <v>0</v>
      </c>
      <c r="I27" s="2">
        <v>0</v>
      </c>
      <c r="J27" s="2" t="s">
        <v>650</v>
      </c>
      <c r="K27" s="2" t="s">
        <v>650</v>
      </c>
      <c r="L27" s="2" t="s">
        <v>650</v>
      </c>
      <c r="M27" s="2" t="s">
        <v>650</v>
      </c>
      <c r="N27" s="2" t="s">
        <v>650</v>
      </c>
      <c r="O27" s="2" t="s">
        <v>650</v>
      </c>
      <c r="P27" s="2" t="s">
        <v>650</v>
      </c>
      <c r="Q27" s="2" t="s">
        <v>650</v>
      </c>
      <c r="R27" s="2" t="s">
        <v>650</v>
      </c>
      <c r="S27" s="2" t="s">
        <v>650</v>
      </c>
      <c r="W27" s="2" t="str">
        <f t="shared" si="5"/>
        <v>Ja</v>
      </c>
      <c r="X27" s="2">
        <v>0</v>
      </c>
      <c r="Y27" s="2">
        <f t="shared" si="6"/>
        <v>0</v>
      </c>
      <c r="Z27" s="2">
        <f t="shared" si="0"/>
        <v>1</v>
      </c>
      <c r="AA27" s="2">
        <f t="shared" si="1"/>
        <v>0</v>
      </c>
      <c r="AB27" s="2">
        <f t="shared" si="7"/>
        <v>0.03</v>
      </c>
      <c r="AC27" s="2">
        <f t="shared" si="8"/>
        <v>0</v>
      </c>
      <c r="AD27" s="2">
        <f t="shared" si="9"/>
        <v>0</v>
      </c>
      <c r="AF27" s="2" t="str">
        <f t="shared" si="2"/>
        <v>Nej</v>
      </c>
      <c r="AG27" s="2">
        <f t="shared" si="3"/>
        <v>0</v>
      </c>
      <c r="AH27" s="2">
        <f t="shared" si="4"/>
        <v>0</v>
      </c>
    </row>
    <row r="28" spans="1:34" ht="15" customHeight="1" x14ac:dyDescent="0.25">
      <c r="A28" s="2" t="s">
        <v>54</v>
      </c>
      <c r="B28" s="2" t="s">
        <v>61</v>
      </c>
      <c r="C28" s="2">
        <v>2015</v>
      </c>
      <c r="D28" s="2">
        <v>0.111</v>
      </c>
      <c r="E28" s="2" t="s">
        <v>650</v>
      </c>
      <c r="F28" s="2" t="s">
        <v>847</v>
      </c>
      <c r="G28" s="2">
        <v>0.03</v>
      </c>
      <c r="H28" s="2">
        <v>0</v>
      </c>
      <c r="I28" s="2">
        <v>0</v>
      </c>
      <c r="J28" s="2" t="s">
        <v>650</v>
      </c>
      <c r="K28" s="2" t="s">
        <v>650</v>
      </c>
      <c r="L28" s="2" t="s">
        <v>650</v>
      </c>
      <c r="M28" s="2" t="s">
        <v>650</v>
      </c>
      <c r="N28" s="2" t="s">
        <v>650</v>
      </c>
      <c r="O28" s="2" t="s">
        <v>650</v>
      </c>
      <c r="P28" s="2" t="s">
        <v>650</v>
      </c>
      <c r="Q28" s="2" t="s">
        <v>650</v>
      </c>
      <c r="R28" s="2" t="s">
        <v>650</v>
      </c>
      <c r="S28" s="2" t="s">
        <v>650</v>
      </c>
      <c r="W28" s="2" t="str">
        <f t="shared" si="5"/>
        <v>Ja</v>
      </c>
      <c r="X28" s="2">
        <v>0</v>
      </c>
      <c r="Y28" s="2">
        <f t="shared" si="6"/>
        <v>0</v>
      </c>
      <c r="Z28" s="2">
        <f t="shared" si="0"/>
        <v>1</v>
      </c>
      <c r="AA28" s="2">
        <f t="shared" si="1"/>
        <v>0</v>
      </c>
      <c r="AB28" s="2">
        <f t="shared" si="7"/>
        <v>0.03</v>
      </c>
      <c r="AC28" s="2">
        <f t="shared" si="8"/>
        <v>0</v>
      </c>
      <c r="AD28" s="2">
        <f t="shared" si="9"/>
        <v>0</v>
      </c>
      <c r="AF28" s="2" t="str">
        <f t="shared" si="2"/>
        <v>Nej</v>
      </c>
      <c r="AG28" s="2">
        <f t="shared" si="3"/>
        <v>0</v>
      </c>
      <c r="AH28" s="2">
        <f t="shared" si="4"/>
        <v>0</v>
      </c>
    </row>
    <row r="29" spans="1:34" ht="15" customHeight="1" x14ac:dyDescent="0.25">
      <c r="A29" s="2" t="s">
        <v>54</v>
      </c>
      <c r="B29" s="2" t="s">
        <v>62</v>
      </c>
      <c r="C29" s="2">
        <v>2015</v>
      </c>
      <c r="D29" s="2">
        <v>7.9000000000000001E-2</v>
      </c>
      <c r="E29" s="2" t="s">
        <v>650</v>
      </c>
      <c r="F29" s="2" t="s">
        <v>651</v>
      </c>
      <c r="G29" s="2">
        <v>0.03</v>
      </c>
      <c r="H29" s="2">
        <v>0</v>
      </c>
      <c r="I29" s="2">
        <v>0</v>
      </c>
      <c r="J29" s="2" t="s">
        <v>650</v>
      </c>
      <c r="K29" s="2" t="s">
        <v>650</v>
      </c>
      <c r="L29" s="2" t="s">
        <v>650</v>
      </c>
      <c r="M29" s="2" t="s">
        <v>650</v>
      </c>
      <c r="N29" s="2" t="s">
        <v>650</v>
      </c>
      <c r="O29" s="2" t="s">
        <v>650</v>
      </c>
      <c r="P29" s="2" t="s">
        <v>650</v>
      </c>
      <c r="Q29" s="2" t="s">
        <v>650</v>
      </c>
      <c r="R29" s="2" t="s">
        <v>650</v>
      </c>
      <c r="S29" s="2" t="s">
        <v>650</v>
      </c>
      <c r="W29" s="2" t="str">
        <f t="shared" si="5"/>
        <v>Ja</v>
      </c>
      <c r="X29" s="2">
        <v>0</v>
      </c>
      <c r="Y29" s="2">
        <f t="shared" si="6"/>
        <v>0</v>
      </c>
      <c r="Z29" s="2">
        <f t="shared" si="0"/>
        <v>1</v>
      </c>
      <c r="AA29" s="2">
        <f t="shared" si="1"/>
        <v>0</v>
      </c>
      <c r="AB29" s="2">
        <f t="shared" si="7"/>
        <v>0.03</v>
      </c>
      <c r="AC29" s="2">
        <f t="shared" si="8"/>
        <v>0</v>
      </c>
      <c r="AD29" s="2">
        <f t="shared" si="9"/>
        <v>0</v>
      </c>
      <c r="AF29" s="2" t="str">
        <f t="shared" si="2"/>
        <v>Nej</v>
      </c>
      <c r="AG29" s="2">
        <f t="shared" si="3"/>
        <v>0</v>
      </c>
      <c r="AH29" s="2">
        <f t="shared" si="4"/>
        <v>0</v>
      </c>
    </row>
    <row r="30" spans="1:34" ht="15" customHeight="1" x14ac:dyDescent="0.25">
      <c r="A30" s="2" t="s">
        <v>54</v>
      </c>
      <c r="B30" s="2" t="s">
        <v>63</v>
      </c>
      <c r="C30" s="2">
        <v>2015</v>
      </c>
      <c r="D30" s="2">
        <v>4.4999999999999998E-2</v>
      </c>
      <c r="E30" s="2" t="s">
        <v>650</v>
      </c>
      <c r="F30" s="2" t="s">
        <v>847</v>
      </c>
      <c r="G30" s="2">
        <v>0.03</v>
      </c>
      <c r="H30" s="2">
        <v>0</v>
      </c>
      <c r="I30" s="2">
        <v>0</v>
      </c>
      <c r="J30" s="2" t="s">
        <v>650</v>
      </c>
      <c r="K30" s="2" t="s">
        <v>650</v>
      </c>
      <c r="L30" s="2" t="s">
        <v>650</v>
      </c>
      <c r="M30" s="2" t="s">
        <v>650</v>
      </c>
      <c r="N30" s="2" t="s">
        <v>650</v>
      </c>
      <c r="O30" s="2" t="s">
        <v>650</v>
      </c>
      <c r="P30" s="2" t="s">
        <v>650</v>
      </c>
      <c r="Q30" s="2" t="s">
        <v>650</v>
      </c>
      <c r="R30" s="2" t="s">
        <v>650</v>
      </c>
      <c r="S30" s="2" t="s">
        <v>650</v>
      </c>
      <c r="W30" s="2" t="str">
        <f t="shared" si="5"/>
        <v>Ja</v>
      </c>
      <c r="X30" s="2">
        <v>0</v>
      </c>
      <c r="Y30" s="2">
        <f t="shared" si="6"/>
        <v>0</v>
      </c>
      <c r="Z30" s="2">
        <f t="shared" si="0"/>
        <v>1</v>
      </c>
      <c r="AA30" s="2">
        <f t="shared" si="1"/>
        <v>0</v>
      </c>
      <c r="AB30" s="2">
        <f t="shared" si="7"/>
        <v>0.03</v>
      </c>
      <c r="AC30" s="2">
        <f t="shared" si="8"/>
        <v>0</v>
      </c>
      <c r="AD30" s="2">
        <f t="shared" si="9"/>
        <v>0</v>
      </c>
      <c r="AF30" s="2" t="str">
        <f t="shared" si="2"/>
        <v>Nej</v>
      </c>
      <c r="AG30" s="2">
        <f t="shared" si="3"/>
        <v>0</v>
      </c>
      <c r="AH30" s="2">
        <f t="shared" si="4"/>
        <v>0</v>
      </c>
    </row>
    <row r="31" spans="1:34" ht="15" customHeight="1" x14ac:dyDescent="0.25">
      <c r="A31" s="2" t="s">
        <v>54</v>
      </c>
      <c r="B31" s="2" t="s">
        <v>64</v>
      </c>
      <c r="C31" s="2">
        <v>2015</v>
      </c>
      <c r="D31" s="2">
        <v>5.7000000000000002E-2</v>
      </c>
      <c r="E31" s="2" t="s">
        <v>650</v>
      </c>
      <c r="F31" s="2" t="s">
        <v>847</v>
      </c>
      <c r="G31" s="2">
        <v>0.03</v>
      </c>
      <c r="H31" s="2">
        <v>0</v>
      </c>
      <c r="I31" s="2">
        <v>0</v>
      </c>
      <c r="J31" s="2" t="s">
        <v>650</v>
      </c>
      <c r="K31" s="2" t="s">
        <v>650</v>
      </c>
      <c r="L31" s="2" t="s">
        <v>650</v>
      </c>
      <c r="M31" s="2" t="s">
        <v>650</v>
      </c>
      <c r="N31" s="2" t="s">
        <v>650</v>
      </c>
      <c r="O31" s="2" t="s">
        <v>650</v>
      </c>
      <c r="P31" s="2" t="s">
        <v>650</v>
      </c>
      <c r="Q31" s="2" t="s">
        <v>650</v>
      </c>
      <c r="R31" s="2" t="s">
        <v>650</v>
      </c>
      <c r="S31" s="2" t="s">
        <v>650</v>
      </c>
      <c r="W31" s="2" t="str">
        <f t="shared" si="5"/>
        <v>Ja</v>
      </c>
      <c r="X31" s="2">
        <v>0</v>
      </c>
      <c r="Y31" s="2">
        <f t="shared" si="6"/>
        <v>0</v>
      </c>
      <c r="Z31" s="2">
        <f t="shared" si="0"/>
        <v>1</v>
      </c>
      <c r="AA31" s="2">
        <f t="shared" si="1"/>
        <v>0</v>
      </c>
      <c r="AB31" s="2">
        <f t="shared" si="7"/>
        <v>0.03</v>
      </c>
      <c r="AC31" s="2">
        <f t="shared" si="8"/>
        <v>0</v>
      </c>
      <c r="AD31" s="2">
        <f t="shared" si="9"/>
        <v>0</v>
      </c>
      <c r="AF31" s="2" t="str">
        <f t="shared" si="2"/>
        <v>Nej</v>
      </c>
      <c r="AG31" s="2">
        <f t="shared" si="3"/>
        <v>0</v>
      </c>
      <c r="AH31" s="2">
        <f t="shared" si="4"/>
        <v>0</v>
      </c>
    </row>
    <row r="32" spans="1:34" ht="15" customHeight="1" x14ac:dyDescent="0.25">
      <c r="A32" s="2" t="s">
        <v>67</v>
      </c>
      <c r="B32" s="2" t="s">
        <v>68</v>
      </c>
      <c r="C32" s="2">
        <v>2015</v>
      </c>
      <c r="D32" s="2">
        <v>0.28999999999999998</v>
      </c>
      <c r="E32" s="2">
        <v>0</v>
      </c>
      <c r="F32" s="2" t="s">
        <v>651</v>
      </c>
      <c r="G32" s="2">
        <v>2.38</v>
      </c>
      <c r="H32" s="2">
        <v>344.47</v>
      </c>
      <c r="I32" s="2">
        <v>0.42</v>
      </c>
      <c r="J32" s="2" t="s">
        <v>650</v>
      </c>
      <c r="K32" s="2" t="s">
        <v>650</v>
      </c>
      <c r="L32" s="2" t="s">
        <v>650</v>
      </c>
      <c r="M32" s="2" t="s">
        <v>650</v>
      </c>
      <c r="N32" s="2" t="s">
        <v>650</v>
      </c>
      <c r="O32" s="2" t="s">
        <v>650</v>
      </c>
      <c r="P32" s="2" t="s">
        <v>650</v>
      </c>
      <c r="Q32" s="2" t="s">
        <v>650</v>
      </c>
      <c r="R32" s="2" t="s">
        <v>650</v>
      </c>
      <c r="S32" s="2" t="s">
        <v>650</v>
      </c>
      <c r="W32" s="2" t="str">
        <f t="shared" si="5"/>
        <v>Nej</v>
      </c>
      <c r="Y32" s="2">
        <f t="shared" si="6"/>
        <v>0.42</v>
      </c>
      <c r="Z32" s="2">
        <f t="shared" si="0"/>
        <v>0.14000000000000001</v>
      </c>
      <c r="AA32" s="2">
        <f t="shared" si="1"/>
        <v>0.44</v>
      </c>
      <c r="AB32" s="2">
        <f t="shared" si="7"/>
        <v>2.38</v>
      </c>
      <c r="AC32" s="2">
        <f t="shared" si="8"/>
        <v>344.47</v>
      </c>
      <c r="AD32" s="2">
        <f t="shared" si="9"/>
        <v>0.42</v>
      </c>
      <c r="AF32" s="2" t="str">
        <f t="shared" si="2"/>
        <v>Nej</v>
      </c>
      <c r="AG32" s="2">
        <f t="shared" si="3"/>
        <v>0</v>
      </c>
      <c r="AH32" s="2">
        <f t="shared" si="4"/>
        <v>0</v>
      </c>
    </row>
    <row r="33" spans="1:34" ht="15" customHeight="1" x14ac:dyDescent="0.25">
      <c r="A33" s="2" t="s">
        <v>67</v>
      </c>
      <c r="B33" s="2" t="s">
        <v>69</v>
      </c>
      <c r="C33" s="2">
        <v>2015</v>
      </c>
      <c r="D33" s="2">
        <v>2.93</v>
      </c>
      <c r="E33" s="2">
        <v>6.24</v>
      </c>
      <c r="F33" s="2" t="s">
        <v>651</v>
      </c>
      <c r="G33" s="2">
        <v>2.38</v>
      </c>
      <c r="H33" s="2">
        <v>344.47</v>
      </c>
      <c r="I33" s="2">
        <v>0.42</v>
      </c>
      <c r="J33" s="2" t="s">
        <v>650</v>
      </c>
      <c r="K33" s="2" t="s">
        <v>650</v>
      </c>
      <c r="L33" s="2" t="s">
        <v>650</v>
      </c>
      <c r="M33" s="2" t="s">
        <v>650</v>
      </c>
      <c r="N33" s="2" t="s">
        <v>650</v>
      </c>
      <c r="O33" s="2" t="s">
        <v>650</v>
      </c>
      <c r="P33" s="2" t="s">
        <v>650</v>
      </c>
      <c r="Q33" s="2" t="s">
        <v>650</v>
      </c>
      <c r="R33" s="2" t="s">
        <v>650</v>
      </c>
      <c r="S33" s="2" t="s">
        <v>650</v>
      </c>
      <c r="W33" s="2" t="str">
        <f t="shared" si="5"/>
        <v>Nej</v>
      </c>
      <c r="Y33" s="2">
        <f t="shared" si="6"/>
        <v>0.42</v>
      </c>
      <c r="Z33" s="2">
        <f t="shared" si="0"/>
        <v>0.14000000000000001</v>
      </c>
      <c r="AA33" s="2">
        <f t="shared" si="1"/>
        <v>0.44</v>
      </c>
      <c r="AB33" s="2">
        <f t="shared" si="7"/>
        <v>2.38</v>
      </c>
      <c r="AC33" s="2">
        <f t="shared" si="8"/>
        <v>344.47</v>
      </c>
      <c r="AD33" s="2">
        <f t="shared" si="9"/>
        <v>0.42</v>
      </c>
      <c r="AF33" s="2" t="str">
        <f t="shared" si="2"/>
        <v>Nej</v>
      </c>
      <c r="AG33" s="2">
        <f t="shared" si="3"/>
        <v>0</v>
      </c>
      <c r="AH33" s="2">
        <f t="shared" si="4"/>
        <v>0</v>
      </c>
    </row>
    <row r="34" spans="1:34" ht="15" customHeight="1" x14ac:dyDescent="0.25">
      <c r="A34" s="2" t="s">
        <v>67</v>
      </c>
      <c r="B34" s="2" t="s">
        <v>70</v>
      </c>
      <c r="C34" s="2">
        <v>2015</v>
      </c>
      <c r="D34" s="2">
        <v>0.52400000000000002</v>
      </c>
      <c r="E34" s="2">
        <v>0</v>
      </c>
      <c r="F34" s="2" t="s">
        <v>651</v>
      </c>
      <c r="G34" s="2">
        <v>2.38</v>
      </c>
      <c r="H34" s="2">
        <v>344.47</v>
      </c>
      <c r="I34" s="2">
        <v>0.42</v>
      </c>
      <c r="J34" s="2" t="s">
        <v>650</v>
      </c>
      <c r="K34" s="2" t="s">
        <v>650</v>
      </c>
      <c r="L34" s="2" t="s">
        <v>650</v>
      </c>
      <c r="M34" s="2" t="s">
        <v>650</v>
      </c>
      <c r="N34" s="2" t="s">
        <v>650</v>
      </c>
      <c r="O34" s="2" t="s">
        <v>650</v>
      </c>
      <c r="P34" s="2" t="s">
        <v>650</v>
      </c>
      <c r="Q34" s="2" t="s">
        <v>650</v>
      </c>
      <c r="R34" s="2" t="s">
        <v>650</v>
      </c>
      <c r="S34" s="2" t="s">
        <v>650</v>
      </c>
      <c r="W34" s="2" t="str">
        <f t="shared" si="5"/>
        <v>Nej</v>
      </c>
      <c r="Y34" s="2">
        <f t="shared" si="6"/>
        <v>0.42</v>
      </c>
      <c r="Z34" s="2">
        <f t="shared" si="0"/>
        <v>0.14000000000000001</v>
      </c>
      <c r="AA34" s="2">
        <f t="shared" si="1"/>
        <v>0.44</v>
      </c>
      <c r="AB34" s="2">
        <f t="shared" si="7"/>
        <v>2.38</v>
      </c>
      <c r="AC34" s="2">
        <f t="shared" si="8"/>
        <v>344.47</v>
      </c>
      <c r="AD34" s="2">
        <f t="shared" si="9"/>
        <v>0.42</v>
      </c>
      <c r="AF34" s="2" t="str">
        <f t="shared" si="2"/>
        <v>Nej</v>
      </c>
      <c r="AG34" s="2">
        <f t="shared" si="3"/>
        <v>0</v>
      </c>
      <c r="AH34" s="2">
        <f t="shared" si="4"/>
        <v>0</v>
      </c>
    </row>
    <row r="35" spans="1:34" ht="15" customHeight="1" x14ac:dyDescent="0.25">
      <c r="A35" s="2" t="s">
        <v>71</v>
      </c>
      <c r="B35" s="2" t="s">
        <v>72</v>
      </c>
      <c r="C35" s="2">
        <v>2015</v>
      </c>
      <c r="D35" s="2" t="s">
        <v>650</v>
      </c>
      <c r="E35" s="2" t="s">
        <v>650</v>
      </c>
      <c r="F35" s="2" t="s">
        <v>651</v>
      </c>
      <c r="G35" s="2">
        <v>2.38</v>
      </c>
      <c r="H35" s="2">
        <v>344.47</v>
      </c>
      <c r="I35" s="2">
        <v>0.42</v>
      </c>
      <c r="J35" s="2" t="s">
        <v>650</v>
      </c>
      <c r="K35" s="2" t="s">
        <v>650</v>
      </c>
      <c r="L35" s="2" t="s">
        <v>650</v>
      </c>
      <c r="M35" s="2" t="s">
        <v>650</v>
      </c>
      <c r="N35" s="2" t="s">
        <v>650</v>
      </c>
      <c r="O35" s="2" t="s">
        <v>650</v>
      </c>
      <c r="P35" s="2" t="s">
        <v>650</v>
      </c>
      <c r="Q35" s="2" t="s">
        <v>650</v>
      </c>
      <c r="R35" s="2" t="s">
        <v>650</v>
      </c>
      <c r="S35" s="2" t="s">
        <v>650</v>
      </c>
      <c r="W35" s="2" t="str">
        <f t="shared" si="5"/>
        <v>Nej</v>
      </c>
      <c r="Y35" s="2">
        <f t="shared" si="6"/>
        <v>0.42</v>
      </c>
      <c r="Z35" s="2">
        <f t="shared" si="0"/>
        <v>0.14000000000000001</v>
      </c>
      <c r="AA35" s="2">
        <f t="shared" si="1"/>
        <v>0.44</v>
      </c>
      <c r="AB35" s="2">
        <f t="shared" si="7"/>
        <v>2.38</v>
      </c>
      <c r="AC35" s="2">
        <f t="shared" si="8"/>
        <v>344.47</v>
      </c>
      <c r="AD35" s="2">
        <f t="shared" si="9"/>
        <v>0.42</v>
      </c>
      <c r="AF35" s="2" t="str">
        <f t="shared" si="2"/>
        <v>Nej</v>
      </c>
      <c r="AG35" s="2">
        <f t="shared" si="3"/>
        <v>0</v>
      </c>
      <c r="AH35" s="2">
        <f t="shared" si="4"/>
        <v>0</v>
      </c>
    </row>
    <row r="36" spans="1:34" ht="15" customHeight="1" x14ac:dyDescent="0.25">
      <c r="A36" s="2" t="s">
        <v>71</v>
      </c>
      <c r="B36" s="2" t="s">
        <v>73</v>
      </c>
      <c r="C36" s="2">
        <v>2015</v>
      </c>
      <c r="D36" s="2" t="s">
        <v>650</v>
      </c>
      <c r="E36" s="2" t="s">
        <v>650</v>
      </c>
      <c r="F36" s="2" t="s">
        <v>651</v>
      </c>
      <c r="G36" s="2">
        <v>2.38</v>
      </c>
      <c r="H36" s="2">
        <v>344.47</v>
      </c>
      <c r="I36" s="2">
        <v>0.42</v>
      </c>
      <c r="J36" s="2" t="s">
        <v>650</v>
      </c>
      <c r="K36" s="2" t="s">
        <v>650</v>
      </c>
      <c r="L36" s="2" t="s">
        <v>650</v>
      </c>
      <c r="M36" s="2" t="s">
        <v>650</v>
      </c>
      <c r="N36" s="2" t="s">
        <v>650</v>
      </c>
      <c r="O36" s="2" t="s">
        <v>650</v>
      </c>
      <c r="P36" s="2" t="s">
        <v>650</v>
      </c>
      <c r="Q36" s="2" t="s">
        <v>650</v>
      </c>
      <c r="R36" s="2" t="s">
        <v>650</v>
      </c>
      <c r="S36" s="2" t="s">
        <v>650</v>
      </c>
      <c r="W36" s="2" t="str">
        <f t="shared" si="5"/>
        <v>Nej</v>
      </c>
      <c r="Y36" s="2">
        <f t="shared" si="6"/>
        <v>0.42</v>
      </c>
      <c r="Z36" s="2">
        <f t="shared" si="0"/>
        <v>0.14000000000000001</v>
      </c>
      <c r="AA36" s="2">
        <f t="shared" si="1"/>
        <v>0.44</v>
      </c>
      <c r="AB36" s="2">
        <f t="shared" si="7"/>
        <v>2.38</v>
      </c>
      <c r="AC36" s="2">
        <f t="shared" si="8"/>
        <v>344.47</v>
      </c>
      <c r="AD36" s="2">
        <f t="shared" si="9"/>
        <v>0.42</v>
      </c>
      <c r="AF36" s="2" t="str">
        <f t="shared" si="2"/>
        <v>Nej</v>
      </c>
      <c r="AG36" s="2">
        <f t="shared" si="3"/>
        <v>0</v>
      </c>
      <c r="AH36" s="2">
        <f t="shared" si="4"/>
        <v>0</v>
      </c>
    </row>
    <row r="37" spans="1:34" ht="15" customHeight="1" x14ac:dyDescent="0.25">
      <c r="A37" s="2" t="s">
        <v>74</v>
      </c>
      <c r="B37" s="2" t="s">
        <v>75</v>
      </c>
      <c r="C37" s="2">
        <v>2015</v>
      </c>
      <c r="D37" s="2">
        <v>2.8679999999999999</v>
      </c>
      <c r="E37" s="2">
        <v>7.0570000000000004</v>
      </c>
      <c r="F37" s="2" t="s">
        <v>848</v>
      </c>
      <c r="G37" s="2">
        <v>1.1000000000000001</v>
      </c>
      <c r="H37" s="2">
        <v>0</v>
      </c>
      <c r="I37" s="2">
        <v>0</v>
      </c>
      <c r="J37" s="2">
        <v>7.6269999999999998</v>
      </c>
      <c r="K37" s="2">
        <v>0.03</v>
      </c>
      <c r="L37" s="2">
        <v>8.9600000000000009</v>
      </c>
      <c r="M37" s="2">
        <v>6.92</v>
      </c>
      <c r="N37" s="2">
        <v>0</v>
      </c>
      <c r="O37" s="2">
        <v>31.366299999999999</v>
      </c>
      <c r="P37" s="2">
        <v>0.03</v>
      </c>
      <c r="Q37" s="2">
        <v>8.9600000000000009</v>
      </c>
      <c r="R37" s="2">
        <v>6.92</v>
      </c>
      <c r="S37" s="2">
        <v>0</v>
      </c>
      <c r="W37" s="2" t="str">
        <f t="shared" si="5"/>
        <v>Ja</v>
      </c>
      <c r="X37" s="2">
        <v>0</v>
      </c>
      <c r="Y37" s="2">
        <f t="shared" si="6"/>
        <v>0</v>
      </c>
      <c r="Z37" s="2">
        <f t="shared" si="0"/>
        <v>1</v>
      </c>
      <c r="AA37" s="2">
        <f t="shared" si="1"/>
        <v>0</v>
      </c>
      <c r="AB37" s="2">
        <f t="shared" si="7"/>
        <v>1.1000000000000001</v>
      </c>
      <c r="AC37" s="2">
        <f t="shared" si="8"/>
        <v>0</v>
      </c>
      <c r="AD37" s="2">
        <f t="shared" si="9"/>
        <v>0</v>
      </c>
      <c r="AF37" s="2" t="str">
        <f t="shared" si="2"/>
        <v>Ja</v>
      </c>
      <c r="AG37" s="2">
        <f t="shared" si="3"/>
        <v>7.6269999999999998</v>
      </c>
      <c r="AH37" s="2">
        <f t="shared" si="4"/>
        <v>0</v>
      </c>
    </row>
    <row r="38" spans="1:34" ht="15" customHeight="1" x14ac:dyDescent="0.25">
      <c r="A38" s="2" t="s">
        <v>74</v>
      </c>
      <c r="B38" s="2" t="s">
        <v>76</v>
      </c>
      <c r="C38" s="2">
        <v>2015</v>
      </c>
      <c r="D38" s="2">
        <v>5.0000000000000001E-3</v>
      </c>
      <c r="E38" s="2" t="s">
        <v>650</v>
      </c>
      <c r="F38" s="2" t="s">
        <v>848</v>
      </c>
      <c r="G38" s="2">
        <v>1.1000000000000001</v>
      </c>
      <c r="H38" s="2">
        <v>0</v>
      </c>
      <c r="I38" s="2">
        <v>0</v>
      </c>
      <c r="J38" s="2" t="s">
        <v>650</v>
      </c>
      <c r="K38" s="2" t="s">
        <v>650</v>
      </c>
      <c r="L38" s="2" t="s">
        <v>650</v>
      </c>
      <c r="M38" s="2" t="s">
        <v>650</v>
      </c>
      <c r="N38" s="2" t="s">
        <v>650</v>
      </c>
      <c r="O38" s="2" t="s">
        <v>650</v>
      </c>
      <c r="P38" s="2" t="s">
        <v>650</v>
      </c>
      <c r="Q38" s="2" t="s">
        <v>650</v>
      </c>
      <c r="R38" s="2" t="s">
        <v>650</v>
      </c>
      <c r="S38" s="2" t="s">
        <v>650</v>
      </c>
      <c r="W38" s="2" t="str">
        <f t="shared" si="5"/>
        <v>Ja</v>
      </c>
      <c r="X38" s="2">
        <v>0</v>
      </c>
      <c r="Y38" s="2">
        <f t="shared" si="6"/>
        <v>0</v>
      </c>
      <c r="Z38" s="2">
        <f t="shared" si="0"/>
        <v>1</v>
      </c>
      <c r="AA38" s="2">
        <f t="shared" si="1"/>
        <v>0</v>
      </c>
      <c r="AB38" s="2">
        <f t="shared" si="7"/>
        <v>1.1000000000000001</v>
      </c>
      <c r="AC38" s="2">
        <f t="shared" si="8"/>
        <v>0</v>
      </c>
      <c r="AD38" s="2">
        <f t="shared" si="9"/>
        <v>0</v>
      </c>
      <c r="AF38" s="2" t="str">
        <f t="shared" si="2"/>
        <v>Nej</v>
      </c>
      <c r="AG38" s="2">
        <f t="shared" si="3"/>
        <v>0</v>
      </c>
      <c r="AH38" s="2">
        <f t="shared" si="4"/>
        <v>0</v>
      </c>
    </row>
    <row r="39" spans="1:34" ht="15" customHeight="1" x14ac:dyDescent="0.25">
      <c r="A39" s="2" t="s">
        <v>74</v>
      </c>
      <c r="B39" s="2" t="s">
        <v>77</v>
      </c>
      <c r="C39" s="2">
        <v>2015</v>
      </c>
      <c r="D39" s="2">
        <v>9.0999999999999998E-2</v>
      </c>
      <c r="E39" s="2" t="s">
        <v>650</v>
      </c>
      <c r="F39" s="2" t="s">
        <v>848</v>
      </c>
      <c r="G39" s="2">
        <v>1.1000000000000001</v>
      </c>
      <c r="H39" s="2">
        <v>0</v>
      </c>
      <c r="I39" s="2">
        <v>0</v>
      </c>
      <c r="J39" s="2" t="s">
        <v>650</v>
      </c>
      <c r="K39" s="2" t="s">
        <v>650</v>
      </c>
      <c r="L39" s="2" t="s">
        <v>650</v>
      </c>
      <c r="M39" s="2" t="s">
        <v>650</v>
      </c>
      <c r="N39" s="2" t="s">
        <v>650</v>
      </c>
      <c r="O39" s="2" t="s">
        <v>650</v>
      </c>
      <c r="P39" s="2" t="s">
        <v>650</v>
      </c>
      <c r="Q39" s="2" t="s">
        <v>650</v>
      </c>
      <c r="R39" s="2" t="s">
        <v>650</v>
      </c>
      <c r="S39" s="2" t="s">
        <v>650</v>
      </c>
      <c r="W39" s="2" t="str">
        <f t="shared" si="5"/>
        <v>Ja</v>
      </c>
      <c r="X39" s="2">
        <v>0</v>
      </c>
      <c r="Y39" s="2">
        <f t="shared" si="6"/>
        <v>0</v>
      </c>
      <c r="Z39" s="2">
        <f t="shared" si="0"/>
        <v>1</v>
      </c>
      <c r="AA39" s="2">
        <f t="shared" si="1"/>
        <v>0</v>
      </c>
      <c r="AB39" s="2">
        <f t="shared" si="7"/>
        <v>1.1000000000000001</v>
      </c>
      <c r="AC39" s="2">
        <f t="shared" si="8"/>
        <v>0</v>
      </c>
      <c r="AD39" s="2">
        <f t="shared" si="9"/>
        <v>0</v>
      </c>
      <c r="AF39" s="2" t="str">
        <f t="shared" si="2"/>
        <v>Nej</v>
      </c>
      <c r="AG39" s="2">
        <f t="shared" si="3"/>
        <v>0</v>
      </c>
      <c r="AH39" s="2">
        <f t="shared" si="4"/>
        <v>0</v>
      </c>
    </row>
    <row r="40" spans="1:34" ht="15" customHeight="1" x14ac:dyDescent="0.25">
      <c r="A40" s="2" t="s">
        <v>78</v>
      </c>
      <c r="B40" s="2" t="s">
        <v>79</v>
      </c>
      <c r="C40" s="2">
        <v>2015</v>
      </c>
      <c r="D40" s="2">
        <v>10.920999999999999</v>
      </c>
      <c r="E40" s="2">
        <v>23.709019999999999</v>
      </c>
      <c r="F40" s="2" t="s">
        <v>849</v>
      </c>
      <c r="G40" s="2">
        <v>1.05</v>
      </c>
      <c r="H40" s="2">
        <v>0</v>
      </c>
      <c r="I40" s="2">
        <v>0</v>
      </c>
      <c r="J40" s="2" t="s">
        <v>650</v>
      </c>
      <c r="K40" s="2" t="s">
        <v>650</v>
      </c>
      <c r="L40" s="2" t="s">
        <v>650</v>
      </c>
      <c r="M40" s="2" t="s">
        <v>650</v>
      </c>
      <c r="N40" s="2" t="s">
        <v>650</v>
      </c>
      <c r="O40" s="2" t="s">
        <v>650</v>
      </c>
      <c r="P40" s="2" t="s">
        <v>650</v>
      </c>
      <c r="Q40" s="2" t="s">
        <v>650</v>
      </c>
      <c r="R40" s="2" t="s">
        <v>650</v>
      </c>
      <c r="S40" s="2" t="s">
        <v>650</v>
      </c>
      <c r="W40" s="2" t="str">
        <f t="shared" si="5"/>
        <v>Ja</v>
      </c>
      <c r="X40" s="2">
        <v>0</v>
      </c>
      <c r="Y40" s="2">
        <f t="shared" si="6"/>
        <v>0</v>
      </c>
      <c r="Z40" s="2">
        <f t="shared" si="0"/>
        <v>1</v>
      </c>
      <c r="AA40" s="2">
        <f t="shared" si="1"/>
        <v>0</v>
      </c>
      <c r="AB40" s="2">
        <f t="shared" si="7"/>
        <v>1.05</v>
      </c>
      <c r="AC40" s="2">
        <f t="shared" si="8"/>
        <v>0</v>
      </c>
      <c r="AD40" s="2">
        <f t="shared" si="9"/>
        <v>0</v>
      </c>
      <c r="AF40" s="2" t="str">
        <f t="shared" si="2"/>
        <v>Nej</v>
      </c>
      <c r="AG40" s="2">
        <f t="shared" si="3"/>
        <v>0</v>
      </c>
      <c r="AH40" s="2">
        <f t="shared" si="4"/>
        <v>0</v>
      </c>
    </row>
    <row r="41" spans="1:34" ht="15" customHeight="1" x14ac:dyDescent="0.25">
      <c r="A41" s="2" t="s">
        <v>78</v>
      </c>
      <c r="B41" s="2" t="s">
        <v>80</v>
      </c>
      <c r="C41" s="2">
        <v>2015</v>
      </c>
      <c r="D41" s="2">
        <v>0.41317599999999999</v>
      </c>
      <c r="E41" s="2" t="s">
        <v>650</v>
      </c>
      <c r="F41" s="2" t="s">
        <v>850</v>
      </c>
      <c r="G41" s="2">
        <v>1.05</v>
      </c>
      <c r="H41" s="2">
        <v>0</v>
      </c>
      <c r="I41" s="2">
        <v>0</v>
      </c>
      <c r="J41" s="2" t="s">
        <v>650</v>
      </c>
      <c r="K41" s="2" t="s">
        <v>650</v>
      </c>
      <c r="L41" s="2" t="s">
        <v>650</v>
      </c>
      <c r="M41" s="2" t="s">
        <v>650</v>
      </c>
      <c r="N41" s="2" t="s">
        <v>650</v>
      </c>
      <c r="O41" s="2" t="s">
        <v>650</v>
      </c>
      <c r="P41" s="2" t="s">
        <v>650</v>
      </c>
      <c r="Q41" s="2" t="s">
        <v>650</v>
      </c>
      <c r="R41" s="2" t="s">
        <v>650</v>
      </c>
      <c r="S41" s="2" t="s">
        <v>650</v>
      </c>
      <c r="W41" s="2" t="str">
        <f t="shared" si="5"/>
        <v>Ja</v>
      </c>
      <c r="X41" s="2">
        <v>0</v>
      </c>
      <c r="Y41" s="2">
        <f t="shared" si="6"/>
        <v>0</v>
      </c>
      <c r="Z41" s="2">
        <f t="shared" si="0"/>
        <v>1</v>
      </c>
      <c r="AA41" s="2">
        <f t="shared" si="1"/>
        <v>0</v>
      </c>
      <c r="AB41" s="2">
        <f t="shared" si="7"/>
        <v>1.05</v>
      </c>
      <c r="AC41" s="2">
        <f t="shared" si="8"/>
        <v>0</v>
      </c>
      <c r="AD41" s="2">
        <f t="shared" si="9"/>
        <v>0</v>
      </c>
      <c r="AF41" s="2" t="str">
        <f t="shared" si="2"/>
        <v>Nej</v>
      </c>
      <c r="AG41" s="2">
        <f t="shared" si="3"/>
        <v>0</v>
      </c>
      <c r="AH41" s="2">
        <f t="shared" si="4"/>
        <v>0</v>
      </c>
    </row>
    <row r="42" spans="1:34" ht="15" customHeight="1" x14ac:dyDescent="0.25">
      <c r="A42" s="2" t="s">
        <v>81</v>
      </c>
      <c r="B42" s="2" t="s">
        <v>82</v>
      </c>
      <c r="C42" s="2">
        <v>2015</v>
      </c>
      <c r="D42" s="2">
        <v>0.2</v>
      </c>
      <c r="E42" s="2" t="s">
        <v>650</v>
      </c>
      <c r="F42" s="2" t="s">
        <v>651</v>
      </c>
      <c r="G42" s="2">
        <v>2.38</v>
      </c>
      <c r="H42" s="2">
        <v>344.47</v>
      </c>
      <c r="I42" s="2">
        <v>0.42</v>
      </c>
      <c r="J42" s="2" t="s">
        <v>650</v>
      </c>
      <c r="K42" s="2" t="s">
        <v>650</v>
      </c>
      <c r="L42" s="2" t="s">
        <v>650</v>
      </c>
      <c r="M42" s="2" t="s">
        <v>650</v>
      </c>
      <c r="N42" s="2" t="s">
        <v>650</v>
      </c>
      <c r="O42" s="2" t="s">
        <v>650</v>
      </c>
      <c r="P42" s="2" t="s">
        <v>650</v>
      </c>
      <c r="Q42" s="2" t="s">
        <v>650</v>
      </c>
      <c r="R42" s="2" t="s">
        <v>650</v>
      </c>
      <c r="S42" s="2" t="s">
        <v>650</v>
      </c>
      <c r="W42" s="2" t="str">
        <f t="shared" si="5"/>
        <v>Nej</v>
      </c>
      <c r="Y42" s="2">
        <f t="shared" si="6"/>
        <v>0.42</v>
      </c>
      <c r="Z42" s="2">
        <f t="shared" si="0"/>
        <v>0.14000000000000001</v>
      </c>
      <c r="AA42" s="2">
        <f t="shared" si="1"/>
        <v>0.44</v>
      </c>
      <c r="AB42" s="2">
        <f t="shared" si="7"/>
        <v>2.38</v>
      </c>
      <c r="AC42" s="2">
        <f t="shared" si="8"/>
        <v>344.47</v>
      </c>
      <c r="AD42" s="2">
        <f t="shared" si="9"/>
        <v>0.42</v>
      </c>
      <c r="AF42" s="2" t="str">
        <f t="shared" si="2"/>
        <v>Nej</v>
      </c>
      <c r="AG42" s="2">
        <f t="shared" si="3"/>
        <v>0</v>
      </c>
      <c r="AH42" s="2">
        <f t="shared" si="4"/>
        <v>0</v>
      </c>
    </row>
    <row r="43" spans="1:34" ht="15" customHeight="1" x14ac:dyDescent="0.25">
      <c r="A43" s="2" t="s">
        <v>90</v>
      </c>
      <c r="B43" s="2" t="s">
        <v>91</v>
      </c>
      <c r="C43" s="2">
        <v>2015</v>
      </c>
      <c r="D43" s="2">
        <v>0.14199999999999999</v>
      </c>
      <c r="E43" s="2" t="s">
        <v>650</v>
      </c>
      <c r="F43" s="2" t="s">
        <v>651</v>
      </c>
      <c r="G43" s="2">
        <v>2.38</v>
      </c>
      <c r="H43" s="2">
        <v>344.47</v>
      </c>
      <c r="I43" s="2">
        <v>0.42</v>
      </c>
      <c r="J43" s="2" t="s">
        <v>650</v>
      </c>
      <c r="K43" s="2" t="s">
        <v>650</v>
      </c>
      <c r="L43" s="2" t="s">
        <v>650</v>
      </c>
      <c r="M43" s="2" t="s">
        <v>650</v>
      </c>
      <c r="N43" s="2" t="s">
        <v>650</v>
      </c>
      <c r="O43" s="2" t="s">
        <v>650</v>
      </c>
      <c r="P43" s="2" t="s">
        <v>650</v>
      </c>
      <c r="Q43" s="2" t="s">
        <v>650</v>
      </c>
      <c r="R43" s="2" t="s">
        <v>650</v>
      </c>
      <c r="S43" s="2" t="s">
        <v>650</v>
      </c>
      <c r="W43" s="2" t="str">
        <f t="shared" si="5"/>
        <v>Nej</v>
      </c>
      <c r="Y43" s="2">
        <f t="shared" si="6"/>
        <v>0.42</v>
      </c>
      <c r="Z43" s="2">
        <f t="shared" si="0"/>
        <v>0.14000000000000001</v>
      </c>
      <c r="AA43" s="2">
        <f t="shared" si="1"/>
        <v>0.44</v>
      </c>
      <c r="AB43" s="2">
        <f t="shared" si="7"/>
        <v>2.38</v>
      </c>
      <c r="AC43" s="2">
        <f t="shared" si="8"/>
        <v>344.47</v>
      </c>
      <c r="AD43" s="2">
        <f t="shared" si="9"/>
        <v>0.42</v>
      </c>
      <c r="AF43" s="2" t="str">
        <f t="shared" si="2"/>
        <v>Nej</v>
      </c>
      <c r="AG43" s="2">
        <f t="shared" si="3"/>
        <v>0</v>
      </c>
      <c r="AH43" s="2">
        <f t="shared" si="4"/>
        <v>0</v>
      </c>
    </row>
    <row r="44" spans="1:34" ht="15" customHeight="1" x14ac:dyDescent="0.25">
      <c r="A44" s="2" t="s">
        <v>90</v>
      </c>
      <c r="B44" s="2" t="s">
        <v>92</v>
      </c>
      <c r="C44" s="2">
        <v>2015</v>
      </c>
      <c r="D44" s="2">
        <v>0.53400000000000003</v>
      </c>
      <c r="E44" s="2">
        <v>16.079999999999998</v>
      </c>
      <c r="F44" s="2" t="s">
        <v>851</v>
      </c>
      <c r="G44" s="2">
        <v>0.26</v>
      </c>
      <c r="H44" s="2">
        <v>0</v>
      </c>
      <c r="I44" s="2">
        <v>0</v>
      </c>
      <c r="J44" s="2" t="s">
        <v>650</v>
      </c>
      <c r="K44" s="2" t="s">
        <v>650</v>
      </c>
      <c r="L44" s="2" t="s">
        <v>650</v>
      </c>
      <c r="M44" s="2" t="s">
        <v>650</v>
      </c>
      <c r="N44" s="2" t="s">
        <v>650</v>
      </c>
      <c r="O44" s="2" t="s">
        <v>650</v>
      </c>
      <c r="P44" s="2" t="s">
        <v>650</v>
      </c>
      <c r="Q44" s="2" t="s">
        <v>650</v>
      </c>
      <c r="R44" s="2" t="s">
        <v>650</v>
      </c>
      <c r="S44" s="2" t="s">
        <v>650</v>
      </c>
      <c r="W44" s="2" t="str">
        <f t="shared" si="5"/>
        <v>Ja</v>
      </c>
      <c r="X44" s="2">
        <v>0</v>
      </c>
      <c r="Y44" s="2">
        <f t="shared" si="6"/>
        <v>0</v>
      </c>
      <c r="Z44" s="2">
        <f t="shared" si="0"/>
        <v>1</v>
      </c>
      <c r="AA44" s="2">
        <f t="shared" si="1"/>
        <v>0</v>
      </c>
      <c r="AB44" s="2">
        <f t="shared" si="7"/>
        <v>0.26</v>
      </c>
      <c r="AC44" s="2">
        <f t="shared" si="8"/>
        <v>0</v>
      </c>
      <c r="AD44" s="2">
        <f t="shared" si="9"/>
        <v>0</v>
      </c>
      <c r="AF44" s="2" t="str">
        <f t="shared" si="2"/>
        <v>Nej</v>
      </c>
      <c r="AG44" s="2">
        <f t="shared" si="3"/>
        <v>0</v>
      </c>
      <c r="AH44" s="2">
        <f t="shared" si="4"/>
        <v>0</v>
      </c>
    </row>
    <row r="45" spans="1:34" ht="15" customHeight="1" x14ac:dyDescent="0.25">
      <c r="A45" s="2" t="s">
        <v>93</v>
      </c>
      <c r="B45" s="2" t="s">
        <v>94</v>
      </c>
      <c r="C45" s="2">
        <v>2015</v>
      </c>
      <c r="D45" s="2">
        <v>0.23599999999999999</v>
      </c>
      <c r="E45" s="2" t="s">
        <v>650</v>
      </c>
      <c r="F45" s="2" t="s">
        <v>852</v>
      </c>
      <c r="G45" s="2">
        <v>1.1000000000000001</v>
      </c>
      <c r="H45" s="2">
        <v>0</v>
      </c>
      <c r="I45" s="2">
        <v>0</v>
      </c>
      <c r="J45" s="2" t="s">
        <v>650</v>
      </c>
      <c r="K45" s="2" t="s">
        <v>650</v>
      </c>
      <c r="L45" s="2" t="s">
        <v>650</v>
      </c>
      <c r="M45" s="2" t="s">
        <v>650</v>
      </c>
      <c r="N45" s="2" t="s">
        <v>650</v>
      </c>
      <c r="O45" s="2" t="s">
        <v>650</v>
      </c>
      <c r="P45" s="2" t="s">
        <v>650</v>
      </c>
      <c r="Q45" s="2" t="s">
        <v>650</v>
      </c>
      <c r="R45" s="2" t="s">
        <v>650</v>
      </c>
      <c r="S45" s="2" t="s">
        <v>650</v>
      </c>
      <c r="W45" s="2" t="str">
        <f t="shared" si="5"/>
        <v>Ja</v>
      </c>
      <c r="X45" s="2">
        <v>0</v>
      </c>
      <c r="Y45" s="2">
        <f t="shared" si="6"/>
        <v>0</v>
      </c>
      <c r="Z45" s="2">
        <f t="shared" si="0"/>
        <v>1</v>
      </c>
      <c r="AA45" s="2">
        <f t="shared" si="1"/>
        <v>0</v>
      </c>
      <c r="AB45" s="2">
        <f t="shared" si="7"/>
        <v>1.1000000000000001</v>
      </c>
      <c r="AC45" s="2">
        <f t="shared" si="8"/>
        <v>0</v>
      </c>
      <c r="AD45" s="2">
        <f t="shared" si="9"/>
        <v>0</v>
      </c>
      <c r="AF45" s="2" t="str">
        <f t="shared" si="2"/>
        <v>Nej</v>
      </c>
      <c r="AG45" s="2">
        <f t="shared" si="3"/>
        <v>0</v>
      </c>
      <c r="AH45" s="2">
        <f t="shared" si="4"/>
        <v>0</v>
      </c>
    </row>
    <row r="46" spans="1:34" ht="15" customHeight="1" x14ac:dyDescent="0.25">
      <c r="A46" s="2" t="s">
        <v>93</v>
      </c>
      <c r="B46" s="2" t="s">
        <v>95</v>
      </c>
      <c r="C46" s="2">
        <v>2015</v>
      </c>
      <c r="D46" s="2">
        <v>1.0069999999999999</v>
      </c>
      <c r="E46" s="2" t="s">
        <v>650</v>
      </c>
      <c r="F46" s="2" t="s">
        <v>853</v>
      </c>
      <c r="G46" s="2">
        <v>1.1000000000000001</v>
      </c>
      <c r="H46" s="2">
        <v>0</v>
      </c>
      <c r="I46" s="2">
        <v>0</v>
      </c>
      <c r="J46" s="2" t="s">
        <v>650</v>
      </c>
      <c r="K46" s="2" t="s">
        <v>650</v>
      </c>
      <c r="L46" s="2" t="s">
        <v>650</v>
      </c>
      <c r="M46" s="2" t="s">
        <v>650</v>
      </c>
      <c r="N46" s="2" t="s">
        <v>650</v>
      </c>
      <c r="O46" s="2" t="s">
        <v>650</v>
      </c>
      <c r="P46" s="2" t="s">
        <v>650</v>
      </c>
      <c r="Q46" s="2" t="s">
        <v>650</v>
      </c>
      <c r="R46" s="2" t="s">
        <v>650</v>
      </c>
      <c r="S46" s="2" t="s">
        <v>650</v>
      </c>
      <c r="W46" s="2" t="str">
        <f t="shared" si="5"/>
        <v>Ja</v>
      </c>
      <c r="X46" s="2">
        <v>0</v>
      </c>
      <c r="Y46" s="2">
        <f t="shared" si="6"/>
        <v>0</v>
      </c>
      <c r="Z46" s="2">
        <f t="shared" si="0"/>
        <v>1</v>
      </c>
      <c r="AA46" s="2">
        <f t="shared" si="1"/>
        <v>0</v>
      </c>
      <c r="AB46" s="2">
        <f t="shared" si="7"/>
        <v>1.1000000000000001</v>
      </c>
      <c r="AC46" s="2">
        <f t="shared" si="8"/>
        <v>0</v>
      </c>
      <c r="AD46" s="2">
        <f t="shared" si="9"/>
        <v>0</v>
      </c>
      <c r="AF46" s="2" t="str">
        <f t="shared" si="2"/>
        <v>Nej</v>
      </c>
      <c r="AG46" s="2">
        <f t="shared" si="3"/>
        <v>0</v>
      </c>
      <c r="AH46" s="2">
        <f t="shared" si="4"/>
        <v>0</v>
      </c>
    </row>
    <row r="47" spans="1:34" ht="15" customHeight="1" x14ac:dyDescent="0.25">
      <c r="A47" s="2" t="s">
        <v>96</v>
      </c>
      <c r="B47" s="2" t="s">
        <v>97</v>
      </c>
      <c r="C47" s="2">
        <v>2015</v>
      </c>
      <c r="D47" s="2">
        <v>0.54700000000000004</v>
      </c>
      <c r="E47" s="2" t="s">
        <v>650</v>
      </c>
      <c r="F47" s="2" t="s">
        <v>848</v>
      </c>
      <c r="G47" s="2">
        <v>1.1000000000000001</v>
      </c>
      <c r="H47" s="2">
        <v>0</v>
      </c>
      <c r="I47" s="2">
        <v>0</v>
      </c>
      <c r="J47" s="2" t="s">
        <v>650</v>
      </c>
      <c r="K47" s="2" t="s">
        <v>650</v>
      </c>
      <c r="L47" s="2" t="s">
        <v>650</v>
      </c>
      <c r="M47" s="2" t="s">
        <v>650</v>
      </c>
      <c r="N47" s="2" t="s">
        <v>650</v>
      </c>
      <c r="O47" s="2" t="s">
        <v>650</v>
      </c>
      <c r="P47" s="2" t="s">
        <v>650</v>
      </c>
      <c r="Q47" s="2" t="s">
        <v>650</v>
      </c>
      <c r="R47" s="2" t="s">
        <v>650</v>
      </c>
      <c r="S47" s="2" t="s">
        <v>650</v>
      </c>
      <c r="W47" s="2" t="str">
        <f t="shared" si="5"/>
        <v>Ja</v>
      </c>
      <c r="X47" s="2">
        <v>0</v>
      </c>
      <c r="Y47" s="2">
        <f t="shared" si="6"/>
        <v>0</v>
      </c>
      <c r="Z47" s="2">
        <f t="shared" si="0"/>
        <v>1</v>
      </c>
      <c r="AA47" s="2">
        <f t="shared" si="1"/>
        <v>0</v>
      </c>
      <c r="AB47" s="2">
        <f t="shared" si="7"/>
        <v>1.1000000000000001</v>
      </c>
      <c r="AC47" s="2">
        <f t="shared" si="8"/>
        <v>0</v>
      </c>
      <c r="AD47" s="2">
        <f t="shared" si="9"/>
        <v>0</v>
      </c>
      <c r="AF47" s="2" t="str">
        <f t="shared" si="2"/>
        <v>Nej</v>
      </c>
      <c r="AG47" s="2">
        <f t="shared" si="3"/>
        <v>0</v>
      </c>
      <c r="AH47" s="2">
        <f t="shared" si="4"/>
        <v>0</v>
      </c>
    </row>
    <row r="48" spans="1:34" ht="15" customHeight="1" x14ac:dyDescent="0.25">
      <c r="A48" s="2" t="s">
        <v>96</v>
      </c>
      <c r="B48" s="2" t="s">
        <v>98</v>
      </c>
      <c r="C48" s="2">
        <v>2015</v>
      </c>
      <c r="D48" s="2">
        <v>7.9000000000000001E-2</v>
      </c>
      <c r="E48" s="2" t="s">
        <v>650</v>
      </c>
      <c r="F48" s="2" t="s">
        <v>848</v>
      </c>
      <c r="G48" s="2">
        <v>1.1000000000000001</v>
      </c>
      <c r="H48" s="2">
        <v>0</v>
      </c>
      <c r="I48" s="2">
        <v>0</v>
      </c>
      <c r="J48" s="2" t="s">
        <v>650</v>
      </c>
      <c r="K48" s="2" t="s">
        <v>650</v>
      </c>
      <c r="L48" s="2" t="s">
        <v>650</v>
      </c>
      <c r="M48" s="2" t="s">
        <v>650</v>
      </c>
      <c r="N48" s="2" t="s">
        <v>650</v>
      </c>
      <c r="O48" s="2" t="s">
        <v>650</v>
      </c>
      <c r="P48" s="2" t="s">
        <v>650</v>
      </c>
      <c r="Q48" s="2" t="s">
        <v>650</v>
      </c>
      <c r="R48" s="2" t="s">
        <v>650</v>
      </c>
      <c r="S48" s="2" t="s">
        <v>650</v>
      </c>
      <c r="W48" s="2" t="str">
        <f t="shared" si="5"/>
        <v>Ja</v>
      </c>
      <c r="X48" s="2">
        <v>0</v>
      </c>
      <c r="Y48" s="2">
        <f t="shared" si="6"/>
        <v>0</v>
      </c>
      <c r="Z48" s="2">
        <f t="shared" si="0"/>
        <v>1</v>
      </c>
      <c r="AA48" s="2">
        <f t="shared" si="1"/>
        <v>0</v>
      </c>
      <c r="AB48" s="2">
        <f t="shared" si="7"/>
        <v>1.1000000000000001</v>
      </c>
      <c r="AC48" s="2">
        <f t="shared" si="8"/>
        <v>0</v>
      </c>
      <c r="AD48" s="2">
        <f t="shared" si="9"/>
        <v>0</v>
      </c>
      <c r="AF48" s="2" t="str">
        <f t="shared" si="2"/>
        <v>Nej</v>
      </c>
      <c r="AG48" s="2">
        <f t="shared" si="3"/>
        <v>0</v>
      </c>
      <c r="AH48" s="2">
        <f t="shared" si="4"/>
        <v>0</v>
      </c>
    </row>
    <row r="49" spans="1:34" ht="15" customHeight="1" x14ac:dyDescent="0.25">
      <c r="A49" s="2" t="s">
        <v>96</v>
      </c>
      <c r="B49" s="2" t="s">
        <v>99</v>
      </c>
      <c r="C49" s="2">
        <v>2015</v>
      </c>
      <c r="D49" s="2">
        <v>4.7E-2</v>
      </c>
      <c r="E49" s="2" t="s">
        <v>650</v>
      </c>
      <c r="F49" s="2" t="s">
        <v>848</v>
      </c>
      <c r="G49" s="2">
        <v>1.1000000000000001</v>
      </c>
      <c r="H49" s="2">
        <v>0</v>
      </c>
      <c r="I49" s="2">
        <v>0</v>
      </c>
      <c r="J49" s="2" t="s">
        <v>650</v>
      </c>
      <c r="K49" s="2" t="s">
        <v>650</v>
      </c>
      <c r="L49" s="2" t="s">
        <v>650</v>
      </c>
      <c r="M49" s="2" t="s">
        <v>650</v>
      </c>
      <c r="N49" s="2" t="s">
        <v>650</v>
      </c>
      <c r="O49" s="2" t="s">
        <v>650</v>
      </c>
      <c r="P49" s="2" t="s">
        <v>650</v>
      </c>
      <c r="Q49" s="2" t="s">
        <v>650</v>
      </c>
      <c r="R49" s="2" t="s">
        <v>650</v>
      </c>
      <c r="S49" s="2" t="s">
        <v>650</v>
      </c>
      <c r="W49" s="2" t="str">
        <f t="shared" si="5"/>
        <v>Ja</v>
      </c>
      <c r="X49" s="2">
        <v>0</v>
      </c>
      <c r="Y49" s="2">
        <f t="shared" si="6"/>
        <v>0</v>
      </c>
      <c r="Z49" s="2">
        <f t="shared" si="0"/>
        <v>1</v>
      </c>
      <c r="AA49" s="2">
        <f t="shared" si="1"/>
        <v>0</v>
      </c>
      <c r="AB49" s="2">
        <f t="shared" si="7"/>
        <v>1.1000000000000001</v>
      </c>
      <c r="AC49" s="2">
        <f t="shared" si="8"/>
        <v>0</v>
      </c>
      <c r="AD49" s="2">
        <f t="shared" si="9"/>
        <v>0</v>
      </c>
      <c r="AF49" s="2" t="str">
        <f t="shared" si="2"/>
        <v>Nej</v>
      </c>
      <c r="AG49" s="2">
        <f t="shared" si="3"/>
        <v>0</v>
      </c>
      <c r="AH49" s="2">
        <f t="shared" si="4"/>
        <v>0</v>
      </c>
    </row>
    <row r="50" spans="1:34" ht="15" customHeight="1" x14ac:dyDescent="0.25">
      <c r="A50" s="2" t="s">
        <v>96</v>
      </c>
      <c r="B50" s="2" t="s">
        <v>100</v>
      </c>
      <c r="C50" s="2">
        <v>2015</v>
      </c>
      <c r="D50" s="2" t="s">
        <v>650</v>
      </c>
      <c r="E50" s="2" t="s">
        <v>650</v>
      </c>
      <c r="F50" s="2" t="s">
        <v>651</v>
      </c>
      <c r="G50" s="2">
        <v>2.38</v>
      </c>
      <c r="H50" s="2">
        <v>344.47</v>
      </c>
      <c r="I50" s="2">
        <v>0.42</v>
      </c>
      <c r="J50" s="2" t="s">
        <v>650</v>
      </c>
      <c r="K50" s="2" t="s">
        <v>650</v>
      </c>
      <c r="L50" s="2" t="s">
        <v>650</v>
      </c>
      <c r="M50" s="2" t="s">
        <v>650</v>
      </c>
      <c r="N50" s="2" t="s">
        <v>650</v>
      </c>
      <c r="O50" s="2" t="s">
        <v>650</v>
      </c>
      <c r="P50" s="2" t="s">
        <v>650</v>
      </c>
      <c r="Q50" s="2" t="s">
        <v>650</v>
      </c>
      <c r="R50" s="2" t="s">
        <v>650</v>
      </c>
      <c r="S50" s="2" t="s">
        <v>650</v>
      </c>
      <c r="W50" s="2" t="str">
        <f t="shared" si="5"/>
        <v>Nej</v>
      </c>
      <c r="Y50" s="2">
        <f t="shared" si="6"/>
        <v>0.42</v>
      </c>
      <c r="Z50" s="2">
        <f t="shared" si="0"/>
        <v>0.14000000000000001</v>
      </c>
      <c r="AA50" s="2">
        <f t="shared" si="1"/>
        <v>0.44</v>
      </c>
      <c r="AB50" s="2">
        <f t="shared" si="7"/>
        <v>2.38</v>
      </c>
      <c r="AC50" s="2">
        <f t="shared" si="8"/>
        <v>344.47</v>
      </c>
      <c r="AD50" s="2">
        <f t="shared" si="9"/>
        <v>0.42</v>
      </c>
      <c r="AF50" s="2" t="str">
        <f t="shared" si="2"/>
        <v>Nej</v>
      </c>
      <c r="AG50" s="2">
        <f t="shared" si="3"/>
        <v>0</v>
      </c>
      <c r="AH50" s="2">
        <f t="shared" si="4"/>
        <v>0</v>
      </c>
    </row>
    <row r="51" spans="1:34" ht="15" customHeight="1" x14ac:dyDescent="0.25">
      <c r="A51" s="2" t="s">
        <v>101</v>
      </c>
      <c r="B51" s="2" t="s">
        <v>102</v>
      </c>
      <c r="C51" s="2">
        <v>2015</v>
      </c>
      <c r="D51" s="2">
        <v>0.126</v>
      </c>
      <c r="E51" s="2" t="s">
        <v>650</v>
      </c>
      <c r="F51" s="2" t="s">
        <v>651</v>
      </c>
      <c r="G51" s="2">
        <v>2.38</v>
      </c>
      <c r="H51" s="2">
        <v>344.47</v>
      </c>
      <c r="I51" s="2">
        <v>0.42</v>
      </c>
      <c r="J51" s="2" t="s">
        <v>650</v>
      </c>
      <c r="K51" s="2" t="s">
        <v>650</v>
      </c>
      <c r="L51" s="2" t="s">
        <v>650</v>
      </c>
      <c r="M51" s="2" t="s">
        <v>650</v>
      </c>
      <c r="N51" s="2" t="s">
        <v>650</v>
      </c>
      <c r="O51" s="2" t="s">
        <v>650</v>
      </c>
      <c r="P51" s="2" t="s">
        <v>650</v>
      </c>
      <c r="Q51" s="2" t="s">
        <v>650</v>
      </c>
      <c r="R51" s="2" t="s">
        <v>650</v>
      </c>
      <c r="S51" s="2" t="s">
        <v>650</v>
      </c>
      <c r="W51" s="2" t="str">
        <f t="shared" si="5"/>
        <v>Nej</v>
      </c>
      <c r="Y51" s="2">
        <f t="shared" si="6"/>
        <v>0.42</v>
      </c>
      <c r="Z51" s="2">
        <f t="shared" si="0"/>
        <v>0.14000000000000001</v>
      </c>
      <c r="AA51" s="2">
        <f t="shared" si="1"/>
        <v>0.44</v>
      </c>
      <c r="AB51" s="2">
        <f t="shared" si="7"/>
        <v>2.38</v>
      </c>
      <c r="AC51" s="2">
        <f t="shared" si="8"/>
        <v>344.47</v>
      </c>
      <c r="AD51" s="2">
        <f t="shared" si="9"/>
        <v>0.42</v>
      </c>
      <c r="AF51" s="2" t="str">
        <f t="shared" si="2"/>
        <v>Nej</v>
      </c>
      <c r="AG51" s="2">
        <f t="shared" si="3"/>
        <v>0</v>
      </c>
      <c r="AH51" s="2">
        <f t="shared" si="4"/>
        <v>0</v>
      </c>
    </row>
    <row r="52" spans="1:34" ht="15" customHeight="1" x14ac:dyDescent="0.25">
      <c r="A52" s="2" t="s">
        <v>101</v>
      </c>
      <c r="B52" s="2" t="s">
        <v>103</v>
      </c>
      <c r="C52" s="2">
        <v>2015</v>
      </c>
      <c r="D52" s="2">
        <v>1.159</v>
      </c>
      <c r="E52" s="2" t="s">
        <v>650</v>
      </c>
      <c r="F52" s="2" t="s">
        <v>651</v>
      </c>
      <c r="G52" s="2">
        <v>2.38</v>
      </c>
      <c r="H52" s="2">
        <v>344.47</v>
      </c>
      <c r="I52" s="2">
        <v>0.42</v>
      </c>
      <c r="J52" s="2" t="s">
        <v>650</v>
      </c>
      <c r="K52" s="2" t="s">
        <v>650</v>
      </c>
      <c r="L52" s="2" t="s">
        <v>650</v>
      </c>
      <c r="M52" s="2" t="s">
        <v>650</v>
      </c>
      <c r="N52" s="2" t="s">
        <v>650</v>
      </c>
      <c r="O52" s="2" t="s">
        <v>650</v>
      </c>
      <c r="P52" s="2" t="s">
        <v>650</v>
      </c>
      <c r="Q52" s="2" t="s">
        <v>650</v>
      </c>
      <c r="R52" s="2" t="s">
        <v>650</v>
      </c>
      <c r="S52" s="2" t="s">
        <v>650</v>
      </c>
      <c r="W52" s="2" t="str">
        <f t="shared" si="5"/>
        <v>Nej</v>
      </c>
      <c r="Y52" s="2">
        <f t="shared" si="6"/>
        <v>0.42</v>
      </c>
      <c r="Z52" s="2">
        <f t="shared" si="0"/>
        <v>0.14000000000000001</v>
      </c>
      <c r="AA52" s="2">
        <f t="shared" si="1"/>
        <v>0.44</v>
      </c>
      <c r="AB52" s="2">
        <f t="shared" si="7"/>
        <v>2.38</v>
      </c>
      <c r="AC52" s="2">
        <f t="shared" si="8"/>
        <v>344.47</v>
      </c>
      <c r="AD52" s="2">
        <f t="shared" si="9"/>
        <v>0.42</v>
      </c>
      <c r="AF52" s="2" t="str">
        <f t="shared" si="2"/>
        <v>Nej</v>
      </c>
      <c r="AG52" s="2">
        <f t="shared" si="3"/>
        <v>0</v>
      </c>
      <c r="AH52" s="2">
        <f t="shared" si="4"/>
        <v>0</v>
      </c>
    </row>
    <row r="53" spans="1:34" ht="15" customHeight="1" x14ac:dyDescent="0.25">
      <c r="A53" s="2" t="s">
        <v>101</v>
      </c>
      <c r="B53" s="2" t="s">
        <v>104</v>
      </c>
      <c r="C53" s="2">
        <v>2015</v>
      </c>
      <c r="D53" s="2">
        <v>0.20799999999999999</v>
      </c>
      <c r="E53" s="2" t="s">
        <v>650</v>
      </c>
      <c r="F53" s="2" t="s">
        <v>651</v>
      </c>
      <c r="G53" s="2">
        <v>2.38</v>
      </c>
      <c r="H53" s="2">
        <v>344.47</v>
      </c>
      <c r="I53" s="2">
        <v>0.42</v>
      </c>
      <c r="J53" s="2" t="s">
        <v>650</v>
      </c>
      <c r="K53" s="2" t="s">
        <v>650</v>
      </c>
      <c r="L53" s="2" t="s">
        <v>650</v>
      </c>
      <c r="M53" s="2" t="s">
        <v>650</v>
      </c>
      <c r="N53" s="2" t="s">
        <v>650</v>
      </c>
      <c r="O53" s="2" t="s">
        <v>650</v>
      </c>
      <c r="P53" s="2" t="s">
        <v>650</v>
      </c>
      <c r="Q53" s="2" t="s">
        <v>650</v>
      </c>
      <c r="R53" s="2" t="s">
        <v>650</v>
      </c>
      <c r="S53" s="2" t="s">
        <v>650</v>
      </c>
      <c r="W53" s="2" t="str">
        <f t="shared" si="5"/>
        <v>Nej</v>
      </c>
      <c r="Y53" s="2">
        <f t="shared" si="6"/>
        <v>0.42</v>
      </c>
      <c r="Z53" s="2">
        <f t="shared" si="0"/>
        <v>0.14000000000000001</v>
      </c>
      <c r="AA53" s="2">
        <f t="shared" si="1"/>
        <v>0.44</v>
      </c>
      <c r="AB53" s="2">
        <f t="shared" si="7"/>
        <v>2.38</v>
      </c>
      <c r="AC53" s="2">
        <f t="shared" si="8"/>
        <v>344.47</v>
      </c>
      <c r="AD53" s="2">
        <f t="shared" si="9"/>
        <v>0.42</v>
      </c>
      <c r="AF53" s="2" t="str">
        <f t="shared" si="2"/>
        <v>Nej</v>
      </c>
      <c r="AG53" s="2">
        <f t="shared" si="3"/>
        <v>0</v>
      </c>
      <c r="AH53" s="2">
        <f t="shared" si="4"/>
        <v>0</v>
      </c>
    </row>
    <row r="54" spans="1:34" ht="15" customHeight="1" x14ac:dyDescent="0.25">
      <c r="A54" s="2" t="s">
        <v>101</v>
      </c>
      <c r="B54" s="2" t="s">
        <v>105</v>
      </c>
      <c r="C54" s="2">
        <v>2015</v>
      </c>
      <c r="D54" s="2">
        <v>0.88800000000000001</v>
      </c>
      <c r="E54" s="2" t="s">
        <v>650</v>
      </c>
      <c r="F54" s="2" t="s">
        <v>651</v>
      </c>
      <c r="G54" s="2">
        <v>2.38</v>
      </c>
      <c r="H54" s="2">
        <v>344.47</v>
      </c>
      <c r="I54" s="2">
        <v>0.42</v>
      </c>
      <c r="J54" s="2" t="s">
        <v>650</v>
      </c>
      <c r="K54" s="2" t="s">
        <v>650</v>
      </c>
      <c r="L54" s="2" t="s">
        <v>650</v>
      </c>
      <c r="M54" s="2" t="s">
        <v>650</v>
      </c>
      <c r="N54" s="2" t="s">
        <v>650</v>
      </c>
      <c r="O54" s="2" t="s">
        <v>650</v>
      </c>
      <c r="P54" s="2" t="s">
        <v>650</v>
      </c>
      <c r="Q54" s="2" t="s">
        <v>650</v>
      </c>
      <c r="R54" s="2" t="s">
        <v>650</v>
      </c>
      <c r="S54" s="2" t="s">
        <v>650</v>
      </c>
      <c r="W54" s="2" t="str">
        <f t="shared" si="5"/>
        <v>Nej</v>
      </c>
      <c r="Y54" s="2">
        <f t="shared" si="6"/>
        <v>0.42</v>
      </c>
      <c r="Z54" s="2">
        <f t="shared" si="0"/>
        <v>0.14000000000000001</v>
      </c>
      <c r="AA54" s="2">
        <f t="shared" si="1"/>
        <v>0.44</v>
      </c>
      <c r="AB54" s="2">
        <f t="shared" si="7"/>
        <v>2.38</v>
      </c>
      <c r="AC54" s="2">
        <f t="shared" si="8"/>
        <v>344.47</v>
      </c>
      <c r="AD54" s="2">
        <f t="shared" si="9"/>
        <v>0.42</v>
      </c>
      <c r="AF54" s="2" t="str">
        <f t="shared" si="2"/>
        <v>Nej</v>
      </c>
      <c r="AG54" s="2">
        <f t="shared" si="3"/>
        <v>0</v>
      </c>
      <c r="AH54" s="2">
        <f t="shared" si="4"/>
        <v>0</v>
      </c>
    </row>
    <row r="55" spans="1:34" ht="15" customHeight="1" x14ac:dyDescent="0.25">
      <c r="A55" s="2" t="s">
        <v>101</v>
      </c>
      <c r="B55" s="2" t="s">
        <v>106</v>
      </c>
      <c r="C55" s="2">
        <v>2015</v>
      </c>
      <c r="D55" s="2">
        <v>0.87</v>
      </c>
      <c r="E55" s="2" t="s">
        <v>650</v>
      </c>
      <c r="F55" s="2" t="s">
        <v>651</v>
      </c>
      <c r="G55" s="2">
        <v>2.38</v>
      </c>
      <c r="H55" s="2">
        <v>344.47</v>
      </c>
      <c r="I55" s="2">
        <v>0.42</v>
      </c>
      <c r="J55" s="2" t="s">
        <v>650</v>
      </c>
      <c r="K55" s="2" t="s">
        <v>650</v>
      </c>
      <c r="L55" s="2" t="s">
        <v>650</v>
      </c>
      <c r="M55" s="2" t="s">
        <v>650</v>
      </c>
      <c r="N55" s="2" t="s">
        <v>650</v>
      </c>
      <c r="O55" s="2" t="s">
        <v>650</v>
      </c>
      <c r="P55" s="2" t="s">
        <v>650</v>
      </c>
      <c r="Q55" s="2" t="s">
        <v>650</v>
      </c>
      <c r="R55" s="2" t="s">
        <v>650</v>
      </c>
      <c r="S55" s="2" t="s">
        <v>650</v>
      </c>
      <c r="W55" s="2" t="str">
        <f t="shared" si="5"/>
        <v>Nej</v>
      </c>
      <c r="Y55" s="2">
        <f t="shared" si="6"/>
        <v>0.42</v>
      </c>
      <c r="Z55" s="2">
        <f t="shared" si="0"/>
        <v>0.14000000000000001</v>
      </c>
      <c r="AA55" s="2">
        <f t="shared" si="1"/>
        <v>0.44</v>
      </c>
      <c r="AB55" s="2">
        <f t="shared" si="7"/>
        <v>2.38</v>
      </c>
      <c r="AC55" s="2">
        <f t="shared" si="8"/>
        <v>344.47</v>
      </c>
      <c r="AD55" s="2">
        <f t="shared" si="9"/>
        <v>0.42</v>
      </c>
      <c r="AF55" s="2" t="str">
        <f t="shared" si="2"/>
        <v>Nej</v>
      </c>
      <c r="AG55" s="2">
        <f t="shared" si="3"/>
        <v>0</v>
      </c>
      <c r="AH55" s="2">
        <f t="shared" si="4"/>
        <v>0</v>
      </c>
    </row>
    <row r="56" spans="1:34" ht="15" customHeight="1" x14ac:dyDescent="0.25">
      <c r="A56" s="2" t="s">
        <v>101</v>
      </c>
      <c r="B56" s="2" t="s">
        <v>107</v>
      </c>
      <c r="C56" s="2">
        <v>2015</v>
      </c>
      <c r="D56" s="2">
        <v>44.494999999999997</v>
      </c>
      <c r="E56" s="2">
        <v>5.9790000000000001</v>
      </c>
      <c r="F56" s="2" t="s">
        <v>651</v>
      </c>
      <c r="G56" s="2">
        <v>2.38</v>
      </c>
      <c r="H56" s="2">
        <v>344.47</v>
      </c>
      <c r="I56" s="2">
        <v>0.42</v>
      </c>
      <c r="J56" s="2" t="s">
        <v>650</v>
      </c>
      <c r="K56" s="2" t="s">
        <v>650</v>
      </c>
      <c r="L56" s="2" t="s">
        <v>650</v>
      </c>
      <c r="M56" s="2" t="s">
        <v>650</v>
      </c>
      <c r="N56" s="2" t="s">
        <v>650</v>
      </c>
      <c r="O56" s="2" t="s">
        <v>650</v>
      </c>
      <c r="P56" s="2" t="s">
        <v>650</v>
      </c>
      <c r="Q56" s="2" t="s">
        <v>650</v>
      </c>
      <c r="R56" s="2" t="s">
        <v>650</v>
      </c>
      <c r="S56" s="2" t="s">
        <v>650</v>
      </c>
      <c r="W56" s="2" t="str">
        <f t="shared" si="5"/>
        <v>Nej</v>
      </c>
      <c r="Y56" s="2">
        <f t="shared" si="6"/>
        <v>0.42</v>
      </c>
      <c r="Z56" s="2">
        <f t="shared" si="0"/>
        <v>0.14000000000000001</v>
      </c>
      <c r="AA56" s="2">
        <f t="shared" si="1"/>
        <v>0.44</v>
      </c>
      <c r="AB56" s="2">
        <f t="shared" si="7"/>
        <v>2.38</v>
      </c>
      <c r="AC56" s="2">
        <f t="shared" si="8"/>
        <v>344.47</v>
      </c>
      <c r="AD56" s="2">
        <f t="shared" si="9"/>
        <v>0.42</v>
      </c>
      <c r="AF56" s="2" t="str">
        <f t="shared" si="2"/>
        <v>Nej</v>
      </c>
      <c r="AG56" s="2">
        <f t="shared" si="3"/>
        <v>0</v>
      </c>
      <c r="AH56" s="2">
        <f t="shared" si="4"/>
        <v>0</v>
      </c>
    </row>
    <row r="57" spans="1:34" ht="15" customHeight="1" x14ac:dyDescent="0.25">
      <c r="A57" s="2" t="s">
        <v>101</v>
      </c>
      <c r="B57" s="2" t="s">
        <v>108</v>
      </c>
      <c r="C57" s="2">
        <v>2015</v>
      </c>
      <c r="D57" s="2">
        <v>4.0640000000000001</v>
      </c>
      <c r="E57" s="2" t="s">
        <v>650</v>
      </c>
      <c r="F57" s="2" t="s">
        <v>854</v>
      </c>
      <c r="G57" s="2">
        <v>0.15</v>
      </c>
      <c r="H57" s="2">
        <v>9</v>
      </c>
      <c r="I57" s="2">
        <v>0</v>
      </c>
      <c r="J57" s="2">
        <v>58.418999999999997</v>
      </c>
      <c r="K57" s="2">
        <v>0.38</v>
      </c>
      <c r="L57" s="2">
        <v>60</v>
      </c>
      <c r="M57" s="2">
        <v>6.2</v>
      </c>
      <c r="N57" s="2">
        <v>4</v>
      </c>
      <c r="O57" s="2" t="s">
        <v>650</v>
      </c>
      <c r="P57" s="2" t="s">
        <v>650</v>
      </c>
      <c r="Q57" s="2" t="s">
        <v>650</v>
      </c>
      <c r="R57" s="2" t="s">
        <v>650</v>
      </c>
      <c r="S57" s="2" t="s">
        <v>650</v>
      </c>
      <c r="W57" s="2" t="str">
        <f t="shared" si="5"/>
        <v>Ja</v>
      </c>
      <c r="X57" s="2">
        <v>0</v>
      </c>
      <c r="Y57" s="2">
        <f t="shared" si="6"/>
        <v>0</v>
      </c>
      <c r="Z57" s="2">
        <f t="shared" si="0"/>
        <v>1</v>
      </c>
      <c r="AA57" s="2">
        <f t="shared" si="1"/>
        <v>0</v>
      </c>
      <c r="AB57" s="2">
        <f t="shared" si="7"/>
        <v>0.15</v>
      </c>
      <c r="AC57" s="2">
        <f t="shared" si="8"/>
        <v>9</v>
      </c>
      <c r="AD57" s="2">
        <f t="shared" si="9"/>
        <v>0</v>
      </c>
      <c r="AF57" s="2" t="str">
        <f t="shared" si="2"/>
        <v>Ja</v>
      </c>
      <c r="AG57" s="2">
        <f t="shared" si="3"/>
        <v>58.418999999999997</v>
      </c>
      <c r="AH57" s="2">
        <f t="shared" si="4"/>
        <v>0.04</v>
      </c>
    </row>
    <row r="58" spans="1:34" ht="15" customHeight="1" x14ac:dyDescent="0.25">
      <c r="A58" s="2" t="s">
        <v>101</v>
      </c>
      <c r="B58" s="2" t="s">
        <v>109</v>
      </c>
      <c r="C58" s="2">
        <v>2015</v>
      </c>
      <c r="D58" s="2">
        <v>0.498</v>
      </c>
      <c r="E58" s="2" t="s">
        <v>650</v>
      </c>
      <c r="F58" s="2" t="s">
        <v>651</v>
      </c>
      <c r="G58" s="2">
        <v>2.38</v>
      </c>
      <c r="H58" s="2">
        <v>344.47</v>
      </c>
      <c r="I58" s="2">
        <v>0.42</v>
      </c>
      <c r="J58" s="2" t="s">
        <v>650</v>
      </c>
      <c r="K58" s="2" t="s">
        <v>650</v>
      </c>
      <c r="L58" s="2" t="s">
        <v>650</v>
      </c>
      <c r="M58" s="2" t="s">
        <v>650</v>
      </c>
      <c r="N58" s="2" t="s">
        <v>650</v>
      </c>
      <c r="O58" s="2" t="s">
        <v>650</v>
      </c>
      <c r="P58" s="2" t="s">
        <v>650</v>
      </c>
      <c r="Q58" s="2" t="s">
        <v>650</v>
      </c>
      <c r="R58" s="2" t="s">
        <v>650</v>
      </c>
      <c r="S58" s="2" t="s">
        <v>650</v>
      </c>
      <c r="W58" s="2" t="str">
        <f t="shared" si="5"/>
        <v>Nej</v>
      </c>
      <c r="Y58" s="2">
        <f t="shared" si="6"/>
        <v>0.42</v>
      </c>
      <c r="Z58" s="2">
        <f t="shared" si="0"/>
        <v>0.14000000000000001</v>
      </c>
      <c r="AA58" s="2">
        <f t="shared" si="1"/>
        <v>0.44</v>
      </c>
      <c r="AB58" s="2">
        <f t="shared" si="7"/>
        <v>2.38</v>
      </c>
      <c r="AC58" s="2">
        <f t="shared" si="8"/>
        <v>344.47</v>
      </c>
      <c r="AD58" s="2">
        <f t="shared" si="9"/>
        <v>0.42</v>
      </c>
      <c r="AF58" s="2" t="str">
        <f t="shared" si="2"/>
        <v>Nej</v>
      </c>
      <c r="AG58" s="2">
        <f t="shared" si="3"/>
        <v>0</v>
      </c>
      <c r="AH58" s="2">
        <f t="shared" si="4"/>
        <v>0</v>
      </c>
    </row>
    <row r="59" spans="1:34" ht="15" customHeight="1" x14ac:dyDescent="0.25">
      <c r="A59" s="2" t="s">
        <v>101</v>
      </c>
      <c r="B59" s="2" t="s">
        <v>110</v>
      </c>
      <c r="C59" s="2">
        <v>2015</v>
      </c>
      <c r="D59" s="2">
        <v>20.268000000000001</v>
      </c>
      <c r="E59" s="2">
        <v>11.147</v>
      </c>
      <c r="F59" s="2" t="s">
        <v>651</v>
      </c>
      <c r="G59" s="2">
        <v>2.38</v>
      </c>
      <c r="H59" s="2">
        <v>344.47</v>
      </c>
      <c r="I59" s="2">
        <v>0.42</v>
      </c>
      <c r="J59" s="2" t="s">
        <v>650</v>
      </c>
      <c r="K59" s="2" t="s">
        <v>650</v>
      </c>
      <c r="L59" s="2" t="s">
        <v>650</v>
      </c>
      <c r="M59" s="2" t="s">
        <v>650</v>
      </c>
      <c r="N59" s="2" t="s">
        <v>650</v>
      </c>
      <c r="O59" s="2" t="s">
        <v>650</v>
      </c>
      <c r="P59" s="2" t="s">
        <v>650</v>
      </c>
      <c r="Q59" s="2" t="s">
        <v>650</v>
      </c>
      <c r="R59" s="2" t="s">
        <v>650</v>
      </c>
      <c r="S59" s="2" t="s">
        <v>650</v>
      </c>
      <c r="W59" s="2" t="str">
        <f t="shared" si="5"/>
        <v>Nej</v>
      </c>
      <c r="Y59" s="2">
        <f t="shared" si="6"/>
        <v>0.42</v>
      </c>
      <c r="Z59" s="2">
        <f t="shared" si="0"/>
        <v>0.14000000000000001</v>
      </c>
      <c r="AA59" s="2">
        <f t="shared" si="1"/>
        <v>0.44</v>
      </c>
      <c r="AB59" s="2">
        <f t="shared" si="7"/>
        <v>2.38</v>
      </c>
      <c r="AC59" s="2">
        <f t="shared" si="8"/>
        <v>344.47</v>
      </c>
      <c r="AD59" s="2">
        <f t="shared" si="9"/>
        <v>0.42</v>
      </c>
      <c r="AF59" s="2" t="str">
        <f t="shared" si="2"/>
        <v>Nej</v>
      </c>
      <c r="AG59" s="2">
        <f t="shared" si="3"/>
        <v>0</v>
      </c>
      <c r="AH59" s="2">
        <f t="shared" si="4"/>
        <v>0</v>
      </c>
    </row>
    <row r="60" spans="1:34" ht="15" customHeight="1" x14ac:dyDescent="0.25">
      <c r="A60" s="2" t="s">
        <v>101</v>
      </c>
      <c r="B60" s="2" t="s">
        <v>111</v>
      </c>
      <c r="C60" s="2">
        <v>2015</v>
      </c>
      <c r="D60" s="2">
        <v>3.5459999999999998</v>
      </c>
      <c r="E60" s="2" t="s">
        <v>650</v>
      </c>
      <c r="F60" s="2" t="s">
        <v>650</v>
      </c>
      <c r="G60" s="2">
        <v>2.38</v>
      </c>
      <c r="H60" s="2">
        <v>344.47</v>
      </c>
      <c r="I60" s="2">
        <v>0.42</v>
      </c>
      <c r="J60" s="2" t="s">
        <v>650</v>
      </c>
      <c r="K60" s="2" t="s">
        <v>650</v>
      </c>
      <c r="L60" s="2" t="s">
        <v>650</v>
      </c>
      <c r="M60" s="2" t="s">
        <v>650</v>
      </c>
      <c r="N60" s="2" t="s">
        <v>650</v>
      </c>
      <c r="O60" s="2" t="s">
        <v>650</v>
      </c>
      <c r="P60" s="2" t="s">
        <v>650</v>
      </c>
      <c r="Q60" s="2" t="s">
        <v>650</v>
      </c>
      <c r="R60" s="2" t="s">
        <v>650</v>
      </c>
      <c r="S60" s="2" t="s">
        <v>650</v>
      </c>
      <c r="W60" s="2" t="str">
        <f t="shared" si="5"/>
        <v>Nej</v>
      </c>
      <c r="Y60" s="2">
        <f t="shared" si="6"/>
        <v>0.42</v>
      </c>
      <c r="Z60" s="2">
        <f t="shared" si="0"/>
        <v>0.14000000000000001</v>
      </c>
      <c r="AA60" s="2">
        <f t="shared" si="1"/>
        <v>0.44</v>
      </c>
      <c r="AB60" s="2">
        <f t="shared" si="7"/>
        <v>2.38</v>
      </c>
      <c r="AC60" s="2">
        <f t="shared" si="8"/>
        <v>344.47</v>
      </c>
      <c r="AD60" s="2">
        <f t="shared" si="9"/>
        <v>0.42</v>
      </c>
      <c r="AF60" s="2" t="str">
        <f t="shared" si="2"/>
        <v>Nej</v>
      </c>
      <c r="AG60" s="2">
        <f t="shared" si="3"/>
        <v>0</v>
      </c>
      <c r="AH60" s="2">
        <f t="shared" si="4"/>
        <v>0</v>
      </c>
    </row>
    <row r="61" spans="1:34" ht="15" customHeight="1" x14ac:dyDescent="0.25">
      <c r="A61" s="2" t="s">
        <v>101</v>
      </c>
      <c r="B61" s="2" t="s">
        <v>112</v>
      </c>
      <c r="C61" s="2">
        <v>2015</v>
      </c>
      <c r="D61" s="2">
        <v>1</v>
      </c>
      <c r="E61" s="2">
        <v>72.7</v>
      </c>
      <c r="F61" s="2" t="s">
        <v>854</v>
      </c>
      <c r="G61" s="2">
        <v>0.03</v>
      </c>
      <c r="H61" s="2">
        <v>0</v>
      </c>
      <c r="I61" s="2">
        <v>0</v>
      </c>
      <c r="J61" s="2" t="s">
        <v>650</v>
      </c>
      <c r="K61" s="2" t="s">
        <v>650</v>
      </c>
      <c r="L61" s="2" t="s">
        <v>650</v>
      </c>
      <c r="M61" s="2" t="s">
        <v>650</v>
      </c>
      <c r="N61" s="2" t="s">
        <v>650</v>
      </c>
      <c r="O61" s="2" t="s">
        <v>650</v>
      </c>
      <c r="P61" s="2" t="s">
        <v>650</v>
      </c>
      <c r="Q61" s="2" t="s">
        <v>650</v>
      </c>
      <c r="R61" s="2" t="s">
        <v>650</v>
      </c>
      <c r="S61" s="2" t="s">
        <v>650</v>
      </c>
      <c r="W61" s="2" t="str">
        <f t="shared" si="5"/>
        <v>Ja</v>
      </c>
      <c r="X61" s="2">
        <v>0</v>
      </c>
      <c r="Y61" s="2">
        <f t="shared" si="6"/>
        <v>0</v>
      </c>
      <c r="Z61" s="2">
        <f t="shared" si="0"/>
        <v>1</v>
      </c>
      <c r="AA61" s="2">
        <f t="shared" si="1"/>
        <v>0</v>
      </c>
      <c r="AB61" s="2">
        <f t="shared" si="7"/>
        <v>0.03</v>
      </c>
      <c r="AC61" s="2">
        <f t="shared" si="8"/>
        <v>0</v>
      </c>
      <c r="AD61" s="2">
        <f t="shared" si="9"/>
        <v>0</v>
      </c>
      <c r="AF61" s="2" t="str">
        <f t="shared" si="2"/>
        <v>Nej</v>
      </c>
      <c r="AG61" s="2">
        <f t="shared" si="3"/>
        <v>0</v>
      </c>
      <c r="AH61" s="2">
        <f t="shared" si="4"/>
        <v>0</v>
      </c>
    </row>
    <row r="62" spans="1:34" ht="15" customHeight="1" x14ac:dyDescent="0.25">
      <c r="A62" s="2" t="s">
        <v>101</v>
      </c>
      <c r="B62" s="2" t="s">
        <v>113</v>
      </c>
      <c r="C62" s="2">
        <v>2015</v>
      </c>
      <c r="D62" s="2">
        <v>0.56100000000000005</v>
      </c>
      <c r="E62" s="2" t="s">
        <v>650</v>
      </c>
      <c r="F62" s="2" t="s">
        <v>650</v>
      </c>
      <c r="G62" s="2">
        <v>2.38</v>
      </c>
      <c r="H62" s="2">
        <v>344.47</v>
      </c>
      <c r="I62" s="2">
        <v>0.42</v>
      </c>
      <c r="J62" s="2" t="s">
        <v>650</v>
      </c>
      <c r="K62" s="2" t="s">
        <v>650</v>
      </c>
      <c r="L62" s="2" t="s">
        <v>650</v>
      </c>
      <c r="M62" s="2" t="s">
        <v>650</v>
      </c>
      <c r="N62" s="2" t="s">
        <v>650</v>
      </c>
      <c r="O62" s="2" t="s">
        <v>650</v>
      </c>
      <c r="P62" s="2" t="s">
        <v>650</v>
      </c>
      <c r="Q62" s="2" t="s">
        <v>650</v>
      </c>
      <c r="R62" s="2" t="s">
        <v>650</v>
      </c>
      <c r="S62" s="2" t="s">
        <v>650</v>
      </c>
      <c r="W62" s="2" t="str">
        <f t="shared" si="5"/>
        <v>Nej</v>
      </c>
      <c r="Y62" s="2">
        <f t="shared" si="6"/>
        <v>0.42</v>
      </c>
      <c r="Z62" s="2">
        <f t="shared" si="0"/>
        <v>0.14000000000000001</v>
      </c>
      <c r="AA62" s="2">
        <f t="shared" si="1"/>
        <v>0.44</v>
      </c>
      <c r="AB62" s="2">
        <f t="shared" si="7"/>
        <v>2.38</v>
      </c>
      <c r="AC62" s="2">
        <f t="shared" si="8"/>
        <v>344.47</v>
      </c>
      <c r="AD62" s="2">
        <f t="shared" si="9"/>
        <v>0.42</v>
      </c>
      <c r="AF62" s="2" t="str">
        <f t="shared" si="2"/>
        <v>Nej</v>
      </c>
      <c r="AG62" s="2">
        <f t="shared" si="3"/>
        <v>0</v>
      </c>
      <c r="AH62" s="2">
        <f t="shared" si="4"/>
        <v>0</v>
      </c>
    </row>
    <row r="63" spans="1:34" ht="15" customHeight="1" x14ac:dyDescent="0.25">
      <c r="A63" s="2" t="s">
        <v>101</v>
      </c>
      <c r="B63" s="2" t="s">
        <v>114</v>
      </c>
      <c r="C63" s="2">
        <v>2015</v>
      </c>
      <c r="D63" s="2">
        <v>2.258</v>
      </c>
      <c r="E63" s="2" t="s">
        <v>650</v>
      </c>
      <c r="F63" s="2" t="s">
        <v>659</v>
      </c>
      <c r="G63" s="2">
        <v>2.38</v>
      </c>
      <c r="H63" s="2">
        <v>344.47</v>
      </c>
      <c r="I63" s="2">
        <v>0.42</v>
      </c>
      <c r="J63" s="2" t="s">
        <v>650</v>
      </c>
      <c r="K63" s="2" t="s">
        <v>650</v>
      </c>
      <c r="L63" s="2" t="s">
        <v>650</v>
      </c>
      <c r="M63" s="2" t="s">
        <v>650</v>
      </c>
      <c r="N63" s="2" t="s">
        <v>650</v>
      </c>
      <c r="O63" s="2" t="s">
        <v>650</v>
      </c>
      <c r="P63" s="2" t="s">
        <v>650</v>
      </c>
      <c r="Q63" s="2" t="s">
        <v>650</v>
      </c>
      <c r="R63" s="2" t="s">
        <v>650</v>
      </c>
      <c r="S63" s="2" t="s">
        <v>650</v>
      </c>
      <c r="W63" s="2" t="str">
        <f t="shared" si="5"/>
        <v>Nej</v>
      </c>
      <c r="Y63" s="2">
        <f t="shared" si="6"/>
        <v>0.42</v>
      </c>
      <c r="Z63" s="2">
        <f t="shared" si="0"/>
        <v>0.14000000000000001</v>
      </c>
      <c r="AA63" s="2">
        <f t="shared" si="1"/>
        <v>0.44</v>
      </c>
      <c r="AB63" s="2">
        <f t="shared" si="7"/>
        <v>2.38</v>
      </c>
      <c r="AC63" s="2">
        <f t="shared" si="8"/>
        <v>344.47</v>
      </c>
      <c r="AD63" s="2">
        <f t="shared" si="9"/>
        <v>0.42</v>
      </c>
      <c r="AF63" s="2" t="str">
        <f t="shared" si="2"/>
        <v>Nej</v>
      </c>
      <c r="AG63" s="2">
        <f t="shared" si="3"/>
        <v>0</v>
      </c>
      <c r="AH63" s="2">
        <f t="shared" si="4"/>
        <v>0</v>
      </c>
    </row>
    <row r="64" spans="1:34" ht="15" customHeight="1" x14ac:dyDescent="0.25">
      <c r="A64" s="2" t="s">
        <v>101</v>
      </c>
      <c r="B64" s="2" t="s">
        <v>115</v>
      </c>
      <c r="C64" s="2">
        <v>2015</v>
      </c>
      <c r="D64" s="2">
        <v>0.80600000000000005</v>
      </c>
      <c r="E64" s="2" t="s">
        <v>650</v>
      </c>
      <c r="F64" s="2" t="s">
        <v>651</v>
      </c>
      <c r="G64" s="2">
        <v>2.38</v>
      </c>
      <c r="H64" s="2">
        <v>344.47</v>
      </c>
      <c r="I64" s="2">
        <v>0.42</v>
      </c>
      <c r="J64" s="2" t="s">
        <v>650</v>
      </c>
      <c r="K64" s="2" t="s">
        <v>650</v>
      </c>
      <c r="L64" s="2" t="s">
        <v>650</v>
      </c>
      <c r="M64" s="2" t="s">
        <v>650</v>
      </c>
      <c r="N64" s="2" t="s">
        <v>650</v>
      </c>
      <c r="O64" s="2" t="s">
        <v>650</v>
      </c>
      <c r="P64" s="2" t="s">
        <v>650</v>
      </c>
      <c r="Q64" s="2" t="s">
        <v>650</v>
      </c>
      <c r="R64" s="2" t="s">
        <v>650</v>
      </c>
      <c r="S64" s="2" t="s">
        <v>650</v>
      </c>
      <c r="W64" s="2" t="str">
        <f t="shared" si="5"/>
        <v>Nej</v>
      </c>
      <c r="Y64" s="2">
        <f t="shared" si="6"/>
        <v>0.42</v>
      </c>
      <c r="Z64" s="2">
        <f t="shared" si="0"/>
        <v>0.14000000000000001</v>
      </c>
      <c r="AA64" s="2">
        <f t="shared" si="1"/>
        <v>0.44</v>
      </c>
      <c r="AB64" s="2">
        <f t="shared" si="7"/>
        <v>2.38</v>
      </c>
      <c r="AC64" s="2">
        <f t="shared" si="8"/>
        <v>344.47</v>
      </c>
      <c r="AD64" s="2">
        <f t="shared" si="9"/>
        <v>0.42</v>
      </c>
      <c r="AF64" s="2" t="str">
        <f t="shared" si="2"/>
        <v>Nej</v>
      </c>
      <c r="AG64" s="2">
        <f t="shared" si="3"/>
        <v>0</v>
      </c>
      <c r="AH64" s="2">
        <f t="shared" si="4"/>
        <v>0</v>
      </c>
    </row>
    <row r="65" spans="1:34" ht="15" customHeight="1" x14ac:dyDescent="0.25">
      <c r="A65" s="2" t="s">
        <v>101</v>
      </c>
      <c r="B65" s="2" t="s">
        <v>116</v>
      </c>
      <c r="C65" s="2">
        <v>2015</v>
      </c>
      <c r="D65" s="2" t="s">
        <v>650</v>
      </c>
      <c r="E65" s="2" t="s">
        <v>650</v>
      </c>
      <c r="F65" s="2" t="s">
        <v>651</v>
      </c>
      <c r="G65" s="2">
        <v>2.38</v>
      </c>
      <c r="H65" s="2">
        <v>344.47</v>
      </c>
      <c r="I65" s="2">
        <v>0.42</v>
      </c>
      <c r="J65" s="2" t="s">
        <v>650</v>
      </c>
      <c r="K65" s="2" t="s">
        <v>650</v>
      </c>
      <c r="L65" s="2" t="s">
        <v>650</v>
      </c>
      <c r="M65" s="2" t="s">
        <v>650</v>
      </c>
      <c r="N65" s="2" t="s">
        <v>650</v>
      </c>
      <c r="O65" s="2" t="s">
        <v>650</v>
      </c>
      <c r="P65" s="2" t="s">
        <v>650</v>
      </c>
      <c r="Q65" s="2" t="s">
        <v>650</v>
      </c>
      <c r="R65" s="2" t="s">
        <v>650</v>
      </c>
      <c r="S65" s="2" t="s">
        <v>650</v>
      </c>
      <c r="W65" s="2" t="str">
        <f t="shared" si="5"/>
        <v>Nej</v>
      </c>
      <c r="Y65" s="2">
        <f t="shared" si="6"/>
        <v>0.42</v>
      </c>
      <c r="Z65" s="2">
        <f t="shared" si="0"/>
        <v>0.14000000000000001</v>
      </c>
      <c r="AA65" s="2">
        <f t="shared" si="1"/>
        <v>0.44</v>
      </c>
      <c r="AB65" s="2">
        <f t="shared" si="7"/>
        <v>2.38</v>
      </c>
      <c r="AC65" s="2">
        <f t="shared" si="8"/>
        <v>344.47</v>
      </c>
      <c r="AD65" s="2">
        <f t="shared" si="9"/>
        <v>0.42</v>
      </c>
      <c r="AF65" s="2" t="str">
        <f t="shared" si="2"/>
        <v>Nej</v>
      </c>
      <c r="AG65" s="2">
        <f t="shared" si="3"/>
        <v>0</v>
      </c>
      <c r="AH65" s="2">
        <f t="shared" si="4"/>
        <v>0</v>
      </c>
    </row>
    <row r="66" spans="1:34" ht="15" customHeight="1" x14ac:dyDescent="0.25">
      <c r="A66" s="2" t="s">
        <v>101</v>
      </c>
      <c r="B66" s="2" t="s">
        <v>117</v>
      </c>
      <c r="C66" s="2">
        <v>2015</v>
      </c>
      <c r="D66" s="2">
        <v>1.056</v>
      </c>
      <c r="E66" s="2" t="s">
        <v>650</v>
      </c>
      <c r="F66" s="2" t="s">
        <v>854</v>
      </c>
      <c r="G66" s="2">
        <v>2.23</v>
      </c>
      <c r="H66" s="2">
        <v>9</v>
      </c>
      <c r="I66" s="2">
        <v>0</v>
      </c>
      <c r="J66" s="2" t="s">
        <v>650</v>
      </c>
      <c r="K66" s="2" t="s">
        <v>650</v>
      </c>
      <c r="L66" s="2" t="s">
        <v>650</v>
      </c>
      <c r="M66" s="2" t="s">
        <v>650</v>
      </c>
      <c r="N66" s="2" t="s">
        <v>650</v>
      </c>
      <c r="O66" s="2" t="s">
        <v>650</v>
      </c>
      <c r="P66" s="2" t="s">
        <v>650</v>
      </c>
      <c r="Q66" s="2" t="s">
        <v>650</v>
      </c>
      <c r="R66" s="2" t="s">
        <v>650</v>
      </c>
      <c r="S66" s="2" t="s">
        <v>650</v>
      </c>
      <c r="W66" s="2" t="str">
        <f t="shared" si="5"/>
        <v>Ja</v>
      </c>
      <c r="X66" s="2">
        <v>0</v>
      </c>
      <c r="Y66" s="2">
        <f t="shared" si="6"/>
        <v>0</v>
      </c>
      <c r="Z66" s="2">
        <f t="shared" ref="Z66:Z129" si="10">IF(W66="Ja",1-Y66-X66,0.14)</f>
        <v>1</v>
      </c>
      <c r="AA66" s="2">
        <f t="shared" ref="AA66:AA129" si="11">IF(W66="Ja",X66,0.44)</f>
        <v>0</v>
      </c>
      <c r="AB66" s="2">
        <f t="shared" si="7"/>
        <v>2.23</v>
      </c>
      <c r="AC66" s="2">
        <f t="shared" si="8"/>
        <v>9</v>
      </c>
      <c r="AD66" s="2">
        <f t="shared" si="9"/>
        <v>0</v>
      </c>
      <c r="AF66" s="2" t="str">
        <f t="shared" ref="AF66:AF129" si="12">IF(ISERROR(1/J66),"Nej","Ja")</f>
        <v>Nej</v>
      </c>
      <c r="AG66" s="2">
        <f t="shared" ref="AG66:AG129" si="13">IF(AF66="nej",0,J66)</f>
        <v>0</v>
      </c>
      <c r="AH66" s="2">
        <f t="shared" ref="AH66:AH129" si="14">IF(AF66="nej",0,N66/100)</f>
        <v>0</v>
      </c>
    </row>
    <row r="67" spans="1:34" ht="15" customHeight="1" x14ac:dyDescent="0.25">
      <c r="A67" s="2" t="s">
        <v>101</v>
      </c>
      <c r="B67" s="2" t="s">
        <v>118</v>
      </c>
      <c r="C67" s="2">
        <v>2015</v>
      </c>
      <c r="D67" s="2">
        <v>3.5470000000000002</v>
      </c>
      <c r="E67" s="2" t="s">
        <v>650</v>
      </c>
      <c r="F67" s="2" t="s">
        <v>651</v>
      </c>
      <c r="G67" s="2">
        <v>2.38</v>
      </c>
      <c r="H67" s="2">
        <v>344.47</v>
      </c>
      <c r="I67" s="2">
        <v>0.42</v>
      </c>
      <c r="J67" s="2" t="s">
        <v>650</v>
      </c>
      <c r="K67" s="2" t="s">
        <v>650</v>
      </c>
      <c r="L67" s="2" t="s">
        <v>650</v>
      </c>
      <c r="M67" s="2" t="s">
        <v>650</v>
      </c>
      <c r="N67" s="2" t="s">
        <v>650</v>
      </c>
      <c r="O67" s="2" t="s">
        <v>650</v>
      </c>
      <c r="P67" s="2" t="s">
        <v>650</v>
      </c>
      <c r="Q67" s="2" t="s">
        <v>650</v>
      </c>
      <c r="R67" s="2" t="s">
        <v>650</v>
      </c>
      <c r="S67" s="2" t="s">
        <v>650</v>
      </c>
      <c r="W67" s="2" t="str">
        <f t="shared" ref="W67:W130" si="15">IF(OR(AND(G67&lt;&gt;2.38,G67&lt;&gt;"-"),AND(H67&lt;&gt;344.47,H67&lt;&gt;"-"),AND(I67&lt;&gt;0.42,I67&lt;&gt;"-")),"Ja","Nej")</f>
        <v>Nej</v>
      </c>
      <c r="Y67" s="2">
        <f t="shared" ref="Y67:Y130" si="16">I67</f>
        <v>0.42</v>
      </c>
      <c r="Z67" s="2">
        <f t="shared" si="10"/>
        <v>0.14000000000000001</v>
      </c>
      <c r="AA67" s="2">
        <f t="shared" si="11"/>
        <v>0.44</v>
      </c>
      <c r="AB67" s="2">
        <f t="shared" ref="AB67:AB130" si="17">IFERROR(G67/1,2.38)</f>
        <v>2.38</v>
      </c>
      <c r="AC67" s="2">
        <f t="shared" ref="AC67:AC130" si="18">IFERROR(H67/1,344.47)</f>
        <v>344.47</v>
      </c>
      <c r="AD67" s="2">
        <f t="shared" ref="AD67:AD130" si="19">IFERROR(I67/1,0.42)</f>
        <v>0.42</v>
      </c>
      <c r="AF67" s="2" t="str">
        <f t="shared" si="12"/>
        <v>Nej</v>
      </c>
      <c r="AG67" s="2">
        <f t="shared" si="13"/>
        <v>0</v>
      </c>
      <c r="AH67" s="2">
        <f t="shared" si="14"/>
        <v>0</v>
      </c>
    </row>
    <row r="68" spans="1:34" ht="15" customHeight="1" x14ac:dyDescent="0.25">
      <c r="A68" s="2" t="s">
        <v>101</v>
      </c>
      <c r="B68" s="2" t="s">
        <v>119</v>
      </c>
      <c r="C68" s="2">
        <v>2015</v>
      </c>
      <c r="D68" s="2">
        <v>0.81499999999999995</v>
      </c>
      <c r="E68" s="2" t="s">
        <v>650</v>
      </c>
      <c r="F68" s="2" t="s">
        <v>651</v>
      </c>
      <c r="G68" s="2">
        <v>2.38</v>
      </c>
      <c r="H68" s="2">
        <v>344.47</v>
      </c>
      <c r="I68" s="2">
        <v>0.42</v>
      </c>
      <c r="J68" s="2" t="s">
        <v>650</v>
      </c>
      <c r="K68" s="2" t="s">
        <v>650</v>
      </c>
      <c r="L68" s="2" t="s">
        <v>650</v>
      </c>
      <c r="M68" s="2" t="s">
        <v>650</v>
      </c>
      <c r="N68" s="2" t="s">
        <v>650</v>
      </c>
      <c r="O68" s="2" t="s">
        <v>650</v>
      </c>
      <c r="P68" s="2" t="s">
        <v>650</v>
      </c>
      <c r="Q68" s="2" t="s">
        <v>650</v>
      </c>
      <c r="R68" s="2" t="s">
        <v>650</v>
      </c>
      <c r="S68" s="2" t="s">
        <v>650</v>
      </c>
      <c r="W68" s="2" t="str">
        <f t="shared" si="15"/>
        <v>Nej</v>
      </c>
      <c r="Y68" s="2">
        <f t="shared" si="16"/>
        <v>0.42</v>
      </c>
      <c r="Z68" s="2">
        <f t="shared" si="10"/>
        <v>0.14000000000000001</v>
      </c>
      <c r="AA68" s="2">
        <f t="shared" si="11"/>
        <v>0.44</v>
      </c>
      <c r="AB68" s="2">
        <f t="shared" si="17"/>
        <v>2.38</v>
      </c>
      <c r="AC68" s="2">
        <f t="shared" si="18"/>
        <v>344.47</v>
      </c>
      <c r="AD68" s="2">
        <f t="shared" si="19"/>
        <v>0.42</v>
      </c>
      <c r="AF68" s="2" t="str">
        <f t="shared" si="12"/>
        <v>Nej</v>
      </c>
      <c r="AG68" s="2">
        <f t="shared" si="13"/>
        <v>0</v>
      </c>
      <c r="AH68" s="2">
        <f t="shared" si="14"/>
        <v>0</v>
      </c>
    </row>
    <row r="69" spans="1:34" ht="15" customHeight="1" x14ac:dyDescent="0.25">
      <c r="A69" s="2" t="s">
        <v>101</v>
      </c>
      <c r="B69" s="2" t="s">
        <v>120</v>
      </c>
      <c r="C69" s="2">
        <v>2015</v>
      </c>
      <c r="D69" s="2">
        <v>1.282</v>
      </c>
      <c r="E69" s="2" t="s">
        <v>650</v>
      </c>
      <c r="F69" s="2" t="s">
        <v>651</v>
      </c>
      <c r="G69" s="2">
        <v>2.38</v>
      </c>
      <c r="H69" s="2">
        <v>344.47</v>
      </c>
      <c r="I69" s="2">
        <v>0.42</v>
      </c>
      <c r="J69" s="2" t="s">
        <v>650</v>
      </c>
      <c r="K69" s="2" t="s">
        <v>650</v>
      </c>
      <c r="L69" s="2" t="s">
        <v>650</v>
      </c>
      <c r="M69" s="2" t="s">
        <v>650</v>
      </c>
      <c r="N69" s="2" t="s">
        <v>650</v>
      </c>
      <c r="O69" s="2" t="s">
        <v>650</v>
      </c>
      <c r="P69" s="2" t="s">
        <v>650</v>
      </c>
      <c r="Q69" s="2" t="s">
        <v>650</v>
      </c>
      <c r="R69" s="2" t="s">
        <v>650</v>
      </c>
      <c r="S69" s="2" t="s">
        <v>650</v>
      </c>
      <c r="W69" s="2" t="str">
        <f t="shared" si="15"/>
        <v>Nej</v>
      </c>
      <c r="Y69" s="2">
        <f t="shared" si="16"/>
        <v>0.42</v>
      </c>
      <c r="Z69" s="2">
        <f t="shared" si="10"/>
        <v>0.14000000000000001</v>
      </c>
      <c r="AA69" s="2">
        <f t="shared" si="11"/>
        <v>0.44</v>
      </c>
      <c r="AB69" s="2">
        <f t="shared" si="17"/>
        <v>2.38</v>
      </c>
      <c r="AC69" s="2">
        <f t="shared" si="18"/>
        <v>344.47</v>
      </c>
      <c r="AD69" s="2">
        <f t="shared" si="19"/>
        <v>0.42</v>
      </c>
      <c r="AF69" s="2" t="str">
        <f t="shared" si="12"/>
        <v>Nej</v>
      </c>
      <c r="AG69" s="2">
        <f t="shared" si="13"/>
        <v>0</v>
      </c>
      <c r="AH69" s="2">
        <f t="shared" si="14"/>
        <v>0</v>
      </c>
    </row>
    <row r="70" spans="1:34" ht="15" customHeight="1" x14ac:dyDescent="0.25">
      <c r="A70" s="2" t="s">
        <v>101</v>
      </c>
      <c r="B70" s="2" t="s">
        <v>121</v>
      </c>
      <c r="C70" s="2">
        <v>2015</v>
      </c>
      <c r="D70" s="2">
        <v>2.5</v>
      </c>
      <c r="E70" s="2" t="s">
        <v>650</v>
      </c>
      <c r="F70" s="2" t="s">
        <v>651</v>
      </c>
      <c r="G70" s="2">
        <v>2.38</v>
      </c>
      <c r="H70" s="2">
        <v>344.47</v>
      </c>
      <c r="I70" s="2">
        <v>0.42</v>
      </c>
      <c r="J70" s="2" t="s">
        <v>650</v>
      </c>
      <c r="K70" s="2" t="s">
        <v>650</v>
      </c>
      <c r="L70" s="2" t="s">
        <v>650</v>
      </c>
      <c r="M70" s="2" t="s">
        <v>650</v>
      </c>
      <c r="N70" s="2" t="s">
        <v>650</v>
      </c>
      <c r="O70" s="2" t="s">
        <v>650</v>
      </c>
      <c r="P70" s="2" t="s">
        <v>650</v>
      </c>
      <c r="Q70" s="2" t="s">
        <v>650</v>
      </c>
      <c r="R70" s="2" t="s">
        <v>650</v>
      </c>
      <c r="S70" s="2" t="s">
        <v>650</v>
      </c>
      <c r="W70" s="2" t="str">
        <f t="shared" si="15"/>
        <v>Nej</v>
      </c>
      <c r="Y70" s="2">
        <f t="shared" si="16"/>
        <v>0.42</v>
      </c>
      <c r="Z70" s="2">
        <f t="shared" si="10"/>
        <v>0.14000000000000001</v>
      </c>
      <c r="AA70" s="2">
        <f t="shared" si="11"/>
        <v>0.44</v>
      </c>
      <c r="AB70" s="2">
        <f t="shared" si="17"/>
        <v>2.38</v>
      </c>
      <c r="AC70" s="2">
        <f t="shared" si="18"/>
        <v>344.47</v>
      </c>
      <c r="AD70" s="2">
        <f t="shared" si="19"/>
        <v>0.42</v>
      </c>
      <c r="AF70" s="2" t="str">
        <f t="shared" si="12"/>
        <v>Nej</v>
      </c>
      <c r="AG70" s="2">
        <f t="shared" si="13"/>
        <v>0</v>
      </c>
      <c r="AH70" s="2">
        <f t="shared" si="14"/>
        <v>0</v>
      </c>
    </row>
    <row r="71" spans="1:34" ht="15" customHeight="1" x14ac:dyDescent="0.25">
      <c r="A71" s="2" t="s">
        <v>122</v>
      </c>
      <c r="B71" s="2" t="s">
        <v>123</v>
      </c>
      <c r="C71" s="2">
        <v>2015</v>
      </c>
      <c r="D71" s="2" t="s">
        <v>650</v>
      </c>
      <c r="E71" s="2" t="s">
        <v>650</v>
      </c>
      <c r="F71" s="2" t="s">
        <v>651</v>
      </c>
      <c r="G71" s="2">
        <v>2.38</v>
      </c>
      <c r="H71" s="2">
        <v>344.47</v>
      </c>
      <c r="I71" s="2">
        <v>0.42</v>
      </c>
      <c r="J71" s="2" t="s">
        <v>650</v>
      </c>
      <c r="K71" s="2" t="s">
        <v>650</v>
      </c>
      <c r="L71" s="2" t="s">
        <v>650</v>
      </c>
      <c r="M71" s="2" t="s">
        <v>650</v>
      </c>
      <c r="N71" s="2" t="s">
        <v>650</v>
      </c>
      <c r="O71" s="2" t="s">
        <v>650</v>
      </c>
      <c r="P71" s="2" t="s">
        <v>650</v>
      </c>
      <c r="Q71" s="2" t="s">
        <v>650</v>
      </c>
      <c r="R71" s="2" t="s">
        <v>650</v>
      </c>
      <c r="S71" s="2" t="s">
        <v>650</v>
      </c>
      <c r="W71" s="2" t="str">
        <f t="shared" si="15"/>
        <v>Nej</v>
      </c>
      <c r="Y71" s="2">
        <f t="shared" si="16"/>
        <v>0.42</v>
      </c>
      <c r="Z71" s="2">
        <f t="shared" si="10"/>
        <v>0.14000000000000001</v>
      </c>
      <c r="AA71" s="2">
        <f t="shared" si="11"/>
        <v>0.44</v>
      </c>
      <c r="AB71" s="2">
        <f t="shared" si="17"/>
        <v>2.38</v>
      </c>
      <c r="AC71" s="2">
        <f t="shared" si="18"/>
        <v>344.47</v>
      </c>
      <c r="AD71" s="2">
        <f t="shared" si="19"/>
        <v>0.42</v>
      </c>
      <c r="AF71" s="2" t="str">
        <f t="shared" si="12"/>
        <v>Nej</v>
      </c>
      <c r="AG71" s="2">
        <f t="shared" si="13"/>
        <v>0</v>
      </c>
      <c r="AH71" s="2">
        <f t="shared" si="14"/>
        <v>0</v>
      </c>
    </row>
    <row r="72" spans="1:34" ht="15" customHeight="1" x14ac:dyDescent="0.25">
      <c r="A72" s="2" t="s">
        <v>124</v>
      </c>
      <c r="B72" s="2" t="s">
        <v>125</v>
      </c>
      <c r="C72" s="2">
        <v>2015</v>
      </c>
      <c r="D72" s="2" t="s">
        <v>650</v>
      </c>
      <c r="E72" s="2" t="s">
        <v>650</v>
      </c>
      <c r="F72" s="2" t="s">
        <v>652</v>
      </c>
      <c r="G72" s="2">
        <v>2.38</v>
      </c>
      <c r="H72" s="2">
        <v>344.47</v>
      </c>
      <c r="I72" s="2">
        <v>0.42</v>
      </c>
      <c r="J72" s="2" t="s">
        <v>650</v>
      </c>
      <c r="K72" s="2" t="s">
        <v>650</v>
      </c>
      <c r="L72" s="2" t="s">
        <v>650</v>
      </c>
      <c r="M72" s="2" t="s">
        <v>650</v>
      </c>
      <c r="N72" s="2" t="s">
        <v>650</v>
      </c>
      <c r="O72" s="2" t="s">
        <v>650</v>
      </c>
      <c r="P72" s="2" t="s">
        <v>650</v>
      </c>
      <c r="Q72" s="2" t="s">
        <v>650</v>
      </c>
      <c r="R72" s="2" t="s">
        <v>650</v>
      </c>
      <c r="S72" s="2" t="s">
        <v>650</v>
      </c>
      <c r="W72" s="2" t="str">
        <f t="shared" si="15"/>
        <v>Nej</v>
      </c>
      <c r="Y72" s="2">
        <f t="shared" si="16"/>
        <v>0.42</v>
      </c>
      <c r="Z72" s="2">
        <f t="shared" si="10"/>
        <v>0.14000000000000001</v>
      </c>
      <c r="AA72" s="2">
        <f t="shared" si="11"/>
        <v>0.44</v>
      </c>
      <c r="AB72" s="2">
        <f t="shared" si="17"/>
        <v>2.38</v>
      </c>
      <c r="AC72" s="2">
        <f t="shared" si="18"/>
        <v>344.47</v>
      </c>
      <c r="AD72" s="2">
        <f t="shared" si="19"/>
        <v>0.42</v>
      </c>
      <c r="AF72" s="2" t="str">
        <f t="shared" si="12"/>
        <v>Nej</v>
      </c>
      <c r="AG72" s="2">
        <f t="shared" si="13"/>
        <v>0</v>
      </c>
      <c r="AH72" s="2">
        <f t="shared" si="14"/>
        <v>0</v>
      </c>
    </row>
    <row r="73" spans="1:34" ht="15" customHeight="1" x14ac:dyDescent="0.25">
      <c r="A73" s="2" t="s">
        <v>124</v>
      </c>
      <c r="B73" s="2" t="s">
        <v>126</v>
      </c>
      <c r="C73" s="2">
        <v>2015</v>
      </c>
      <c r="D73" s="2" t="s">
        <v>650</v>
      </c>
      <c r="E73" s="2" t="s">
        <v>650</v>
      </c>
      <c r="F73" s="2" t="s">
        <v>652</v>
      </c>
      <c r="G73" s="2">
        <v>2.38</v>
      </c>
      <c r="H73" s="2">
        <v>344.47</v>
      </c>
      <c r="I73" s="2">
        <v>0.42</v>
      </c>
      <c r="J73" s="2" t="s">
        <v>650</v>
      </c>
      <c r="K73" s="2" t="s">
        <v>650</v>
      </c>
      <c r="L73" s="2" t="s">
        <v>650</v>
      </c>
      <c r="M73" s="2" t="s">
        <v>650</v>
      </c>
      <c r="N73" s="2" t="s">
        <v>650</v>
      </c>
      <c r="O73" s="2" t="s">
        <v>650</v>
      </c>
      <c r="P73" s="2" t="s">
        <v>650</v>
      </c>
      <c r="Q73" s="2" t="s">
        <v>650</v>
      </c>
      <c r="R73" s="2" t="s">
        <v>650</v>
      </c>
      <c r="S73" s="2" t="s">
        <v>650</v>
      </c>
      <c r="W73" s="2" t="str">
        <f t="shared" si="15"/>
        <v>Nej</v>
      </c>
      <c r="Y73" s="2">
        <f t="shared" si="16"/>
        <v>0.42</v>
      </c>
      <c r="Z73" s="2">
        <f t="shared" si="10"/>
        <v>0.14000000000000001</v>
      </c>
      <c r="AA73" s="2">
        <f t="shared" si="11"/>
        <v>0.44</v>
      </c>
      <c r="AB73" s="2">
        <f t="shared" si="17"/>
        <v>2.38</v>
      </c>
      <c r="AC73" s="2">
        <f t="shared" si="18"/>
        <v>344.47</v>
      </c>
      <c r="AD73" s="2">
        <f t="shared" si="19"/>
        <v>0.42</v>
      </c>
      <c r="AF73" s="2" t="str">
        <f t="shared" si="12"/>
        <v>Nej</v>
      </c>
      <c r="AG73" s="2">
        <f t="shared" si="13"/>
        <v>0</v>
      </c>
      <c r="AH73" s="2">
        <f t="shared" si="14"/>
        <v>0</v>
      </c>
    </row>
    <row r="74" spans="1:34" ht="15" customHeight="1" x14ac:dyDescent="0.25">
      <c r="A74" s="2" t="s">
        <v>124</v>
      </c>
      <c r="B74" s="2" t="s">
        <v>127</v>
      </c>
      <c r="C74" s="2">
        <v>2015</v>
      </c>
      <c r="D74" s="2" t="s">
        <v>650</v>
      </c>
      <c r="E74" s="2" t="s">
        <v>650</v>
      </c>
      <c r="F74" s="2" t="s">
        <v>652</v>
      </c>
      <c r="G74" s="2">
        <v>2.38</v>
      </c>
      <c r="H74" s="2">
        <v>344.47</v>
      </c>
      <c r="I74" s="2">
        <v>0.42</v>
      </c>
      <c r="J74" s="2" t="s">
        <v>650</v>
      </c>
      <c r="K74" s="2" t="s">
        <v>650</v>
      </c>
      <c r="L74" s="2" t="s">
        <v>650</v>
      </c>
      <c r="M74" s="2" t="s">
        <v>650</v>
      </c>
      <c r="N74" s="2" t="s">
        <v>650</v>
      </c>
      <c r="O74" s="2" t="s">
        <v>650</v>
      </c>
      <c r="P74" s="2" t="s">
        <v>650</v>
      </c>
      <c r="Q74" s="2" t="s">
        <v>650</v>
      </c>
      <c r="R74" s="2" t="s">
        <v>650</v>
      </c>
      <c r="S74" s="2" t="s">
        <v>650</v>
      </c>
      <c r="W74" s="2" t="str">
        <f t="shared" si="15"/>
        <v>Nej</v>
      </c>
      <c r="Y74" s="2">
        <f t="shared" si="16"/>
        <v>0.42</v>
      </c>
      <c r="Z74" s="2">
        <f t="shared" si="10"/>
        <v>0.14000000000000001</v>
      </c>
      <c r="AA74" s="2">
        <f t="shared" si="11"/>
        <v>0.44</v>
      </c>
      <c r="AB74" s="2">
        <f t="shared" si="17"/>
        <v>2.38</v>
      </c>
      <c r="AC74" s="2">
        <f t="shared" si="18"/>
        <v>344.47</v>
      </c>
      <c r="AD74" s="2">
        <f t="shared" si="19"/>
        <v>0.42</v>
      </c>
      <c r="AF74" s="2" t="str">
        <f t="shared" si="12"/>
        <v>Nej</v>
      </c>
      <c r="AG74" s="2">
        <f t="shared" si="13"/>
        <v>0</v>
      </c>
      <c r="AH74" s="2">
        <f t="shared" si="14"/>
        <v>0</v>
      </c>
    </row>
    <row r="75" spans="1:34" ht="15" customHeight="1" x14ac:dyDescent="0.25">
      <c r="A75" s="2" t="s">
        <v>128</v>
      </c>
      <c r="B75" s="2" t="s">
        <v>129</v>
      </c>
      <c r="C75" s="2">
        <v>2015</v>
      </c>
      <c r="D75" s="2">
        <v>0.76200000000000001</v>
      </c>
      <c r="E75" s="2" t="s">
        <v>650</v>
      </c>
      <c r="F75" s="2" t="s">
        <v>651</v>
      </c>
      <c r="G75" s="2">
        <v>2.38</v>
      </c>
      <c r="H75" s="2">
        <v>344.47</v>
      </c>
      <c r="I75" s="2">
        <v>0.42</v>
      </c>
      <c r="J75" s="2" t="s">
        <v>650</v>
      </c>
      <c r="K75" s="2" t="s">
        <v>650</v>
      </c>
      <c r="L75" s="2" t="s">
        <v>650</v>
      </c>
      <c r="M75" s="2" t="s">
        <v>650</v>
      </c>
      <c r="N75" s="2" t="s">
        <v>650</v>
      </c>
      <c r="O75" s="2" t="s">
        <v>650</v>
      </c>
      <c r="P75" s="2" t="s">
        <v>650</v>
      </c>
      <c r="Q75" s="2" t="s">
        <v>650</v>
      </c>
      <c r="R75" s="2" t="s">
        <v>650</v>
      </c>
      <c r="S75" s="2" t="s">
        <v>650</v>
      </c>
      <c r="W75" s="2" t="str">
        <f t="shared" si="15"/>
        <v>Nej</v>
      </c>
      <c r="Y75" s="2">
        <f t="shared" si="16"/>
        <v>0.42</v>
      </c>
      <c r="Z75" s="2">
        <f t="shared" si="10"/>
        <v>0.14000000000000001</v>
      </c>
      <c r="AA75" s="2">
        <f t="shared" si="11"/>
        <v>0.44</v>
      </c>
      <c r="AB75" s="2">
        <f t="shared" si="17"/>
        <v>2.38</v>
      </c>
      <c r="AC75" s="2">
        <f t="shared" si="18"/>
        <v>344.47</v>
      </c>
      <c r="AD75" s="2">
        <f t="shared" si="19"/>
        <v>0.42</v>
      </c>
      <c r="AF75" s="2" t="str">
        <f t="shared" si="12"/>
        <v>Nej</v>
      </c>
      <c r="AG75" s="2">
        <f t="shared" si="13"/>
        <v>0</v>
      </c>
      <c r="AH75" s="2">
        <f t="shared" si="14"/>
        <v>0</v>
      </c>
    </row>
    <row r="76" spans="1:34" ht="15" customHeight="1" x14ac:dyDescent="0.25">
      <c r="A76" s="2" t="s">
        <v>130</v>
      </c>
      <c r="B76" s="2" t="s">
        <v>131</v>
      </c>
      <c r="C76" s="2">
        <v>2015</v>
      </c>
      <c r="D76" s="2">
        <v>0.44800000000000001</v>
      </c>
      <c r="E76" s="2" t="s">
        <v>650</v>
      </c>
      <c r="F76" s="2" t="s">
        <v>848</v>
      </c>
      <c r="G76" s="2">
        <v>1.1000000000000001</v>
      </c>
      <c r="H76" s="2">
        <v>0</v>
      </c>
      <c r="I76" s="2">
        <v>0</v>
      </c>
      <c r="J76" s="2" t="s">
        <v>650</v>
      </c>
      <c r="K76" s="2" t="s">
        <v>650</v>
      </c>
      <c r="L76" s="2" t="s">
        <v>650</v>
      </c>
      <c r="M76" s="2" t="s">
        <v>650</v>
      </c>
      <c r="N76" s="2" t="s">
        <v>650</v>
      </c>
      <c r="O76" s="2" t="s">
        <v>650</v>
      </c>
      <c r="P76" s="2" t="s">
        <v>650</v>
      </c>
      <c r="Q76" s="2" t="s">
        <v>650</v>
      </c>
      <c r="R76" s="2" t="s">
        <v>650</v>
      </c>
      <c r="S76" s="2" t="s">
        <v>650</v>
      </c>
      <c r="W76" s="2" t="str">
        <f t="shared" si="15"/>
        <v>Ja</v>
      </c>
      <c r="X76" s="2">
        <v>0</v>
      </c>
      <c r="Y76" s="2">
        <f t="shared" si="16"/>
        <v>0</v>
      </c>
      <c r="Z76" s="2">
        <f t="shared" si="10"/>
        <v>1</v>
      </c>
      <c r="AA76" s="2">
        <f t="shared" si="11"/>
        <v>0</v>
      </c>
      <c r="AB76" s="2">
        <f t="shared" si="17"/>
        <v>1.1000000000000001</v>
      </c>
      <c r="AC76" s="2">
        <f t="shared" si="18"/>
        <v>0</v>
      </c>
      <c r="AD76" s="2">
        <f t="shared" si="19"/>
        <v>0</v>
      </c>
      <c r="AF76" s="2" t="str">
        <f t="shared" si="12"/>
        <v>Nej</v>
      </c>
      <c r="AG76" s="2">
        <f t="shared" si="13"/>
        <v>0</v>
      </c>
      <c r="AH76" s="2">
        <f t="shared" si="14"/>
        <v>0</v>
      </c>
    </row>
    <row r="77" spans="1:34" ht="15" customHeight="1" x14ac:dyDescent="0.25">
      <c r="A77" s="2" t="s">
        <v>130</v>
      </c>
      <c r="B77" s="2" t="s">
        <v>132</v>
      </c>
      <c r="C77" s="2">
        <v>2015</v>
      </c>
      <c r="D77" s="2">
        <v>0.14199999999999999</v>
      </c>
      <c r="E77" s="2" t="s">
        <v>650</v>
      </c>
      <c r="F77" s="2" t="s">
        <v>848</v>
      </c>
      <c r="G77" s="2">
        <v>1.1000000000000001</v>
      </c>
      <c r="H77" s="2">
        <v>0</v>
      </c>
      <c r="I77" s="2">
        <v>0</v>
      </c>
      <c r="J77" s="2" t="s">
        <v>650</v>
      </c>
      <c r="K77" s="2" t="s">
        <v>650</v>
      </c>
      <c r="L77" s="2" t="s">
        <v>650</v>
      </c>
      <c r="M77" s="2" t="s">
        <v>650</v>
      </c>
      <c r="N77" s="2" t="s">
        <v>650</v>
      </c>
      <c r="O77" s="2" t="s">
        <v>650</v>
      </c>
      <c r="P77" s="2" t="s">
        <v>650</v>
      </c>
      <c r="Q77" s="2" t="s">
        <v>650</v>
      </c>
      <c r="R77" s="2" t="s">
        <v>650</v>
      </c>
      <c r="S77" s="2" t="s">
        <v>650</v>
      </c>
      <c r="W77" s="2" t="str">
        <f t="shared" si="15"/>
        <v>Ja</v>
      </c>
      <c r="X77" s="2">
        <v>0</v>
      </c>
      <c r="Y77" s="2">
        <f t="shared" si="16"/>
        <v>0</v>
      </c>
      <c r="Z77" s="2">
        <f t="shared" si="10"/>
        <v>1</v>
      </c>
      <c r="AA77" s="2">
        <f t="shared" si="11"/>
        <v>0</v>
      </c>
      <c r="AB77" s="2">
        <f t="shared" si="17"/>
        <v>1.1000000000000001</v>
      </c>
      <c r="AC77" s="2">
        <f t="shared" si="18"/>
        <v>0</v>
      </c>
      <c r="AD77" s="2">
        <f t="shared" si="19"/>
        <v>0</v>
      </c>
      <c r="AF77" s="2" t="str">
        <f t="shared" si="12"/>
        <v>Nej</v>
      </c>
      <c r="AG77" s="2">
        <f t="shared" si="13"/>
        <v>0</v>
      </c>
      <c r="AH77" s="2">
        <f t="shared" si="14"/>
        <v>0</v>
      </c>
    </row>
    <row r="78" spans="1:34" ht="15" customHeight="1" x14ac:dyDescent="0.25">
      <c r="A78" s="2" t="s">
        <v>133</v>
      </c>
      <c r="B78" s="2" t="s">
        <v>134</v>
      </c>
      <c r="C78" s="2">
        <v>2015</v>
      </c>
      <c r="D78" s="2">
        <v>1.4</v>
      </c>
      <c r="E78" s="2">
        <v>0</v>
      </c>
      <c r="F78" s="2" t="s">
        <v>855</v>
      </c>
      <c r="G78" s="2">
        <v>1.1000000000000001</v>
      </c>
      <c r="H78" s="2">
        <v>0</v>
      </c>
      <c r="I78" s="2">
        <v>0</v>
      </c>
      <c r="J78" s="2" t="s">
        <v>650</v>
      </c>
      <c r="K78" s="2" t="s">
        <v>650</v>
      </c>
      <c r="L78" s="2" t="s">
        <v>650</v>
      </c>
      <c r="M78" s="2" t="s">
        <v>650</v>
      </c>
      <c r="N78" s="2" t="s">
        <v>650</v>
      </c>
      <c r="O78" s="2" t="s">
        <v>650</v>
      </c>
      <c r="P78" s="2" t="s">
        <v>650</v>
      </c>
      <c r="Q78" s="2" t="s">
        <v>650</v>
      </c>
      <c r="R78" s="2" t="s">
        <v>650</v>
      </c>
      <c r="S78" s="2" t="s">
        <v>650</v>
      </c>
      <c r="W78" s="2" t="str">
        <f t="shared" si="15"/>
        <v>Ja</v>
      </c>
      <c r="X78" s="2">
        <v>0</v>
      </c>
      <c r="Y78" s="2">
        <f t="shared" si="16"/>
        <v>0</v>
      </c>
      <c r="Z78" s="2">
        <f t="shared" si="10"/>
        <v>1</v>
      </c>
      <c r="AA78" s="2">
        <f t="shared" si="11"/>
        <v>0</v>
      </c>
      <c r="AB78" s="2">
        <f t="shared" si="17"/>
        <v>1.1000000000000001</v>
      </c>
      <c r="AC78" s="2">
        <f t="shared" si="18"/>
        <v>0</v>
      </c>
      <c r="AD78" s="2">
        <f t="shared" si="19"/>
        <v>0</v>
      </c>
      <c r="AF78" s="2" t="str">
        <f t="shared" si="12"/>
        <v>Nej</v>
      </c>
      <c r="AG78" s="2">
        <f t="shared" si="13"/>
        <v>0</v>
      </c>
      <c r="AH78" s="2">
        <f t="shared" si="14"/>
        <v>0</v>
      </c>
    </row>
    <row r="79" spans="1:34" ht="15" customHeight="1" x14ac:dyDescent="0.25">
      <c r="A79" s="2" t="s">
        <v>135</v>
      </c>
      <c r="B79" s="2" t="s">
        <v>136</v>
      </c>
      <c r="C79" s="2">
        <v>2015</v>
      </c>
      <c r="D79" s="2">
        <v>3.2</v>
      </c>
      <c r="E79" s="2">
        <v>7.5</v>
      </c>
      <c r="F79" s="2" t="s">
        <v>854</v>
      </c>
      <c r="G79" s="2">
        <v>0.05</v>
      </c>
      <c r="H79" s="2">
        <v>0</v>
      </c>
      <c r="I79" s="2">
        <v>0</v>
      </c>
      <c r="J79" s="2" t="s">
        <v>650</v>
      </c>
      <c r="K79" s="2" t="s">
        <v>650</v>
      </c>
      <c r="L79" s="2" t="s">
        <v>650</v>
      </c>
      <c r="M79" s="2" t="s">
        <v>650</v>
      </c>
      <c r="N79" s="2" t="s">
        <v>650</v>
      </c>
      <c r="O79" s="2" t="s">
        <v>650</v>
      </c>
      <c r="P79" s="2" t="s">
        <v>650</v>
      </c>
      <c r="Q79" s="2" t="s">
        <v>650</v>
      </c>
      <c r="R79" s="2" t="s">
        <v>650</v>
      </c>
      <c r="S79" s="2" t="s">
        <v>650</v>
      </c>
      <c r="W79" s="2" t="str">
        <f t="shared" si="15"/>
        <v>Ja</v>
      </c>
      <c r="X79" s="2">
        <v>0</v>
      </c>
      <c r="Y79" s="2">
        <f t="shared" si="16"/>
        <v>0</v>
      </c>
      <c r="Z79" s="2">
        <f t="shared" si="10"/>
        <v>1</v>
      </c>
      <c r="AA79" s="2">
        <f t="shared" si="11"/>
        <v>0</v>
      </c>
      <c r="AB79" s="2">
        <f t="shared" si="17"/>
        <v>0.05</v>
      </c>
      <c r="AC79" s="2">
        <f t="shared" si="18"/>
        <v>0</v>
      </c>
      <c r="AD79" s="2">
        <f t="shared" si="19"/>
        <v>0</v>
      </c>
      <c r="AF79" s="2" t="str">
        <f t="shared" si="12"/>
        <v>Nej</v>
      </c>
      <c r="AG79" s="2">
        <f t="shared" si="13"/>
        <v>0</v>
      </c>
      <c r="AH79" s="2">
        <f t="shared" si="14"/>
        <v>0</v>
      </c>
    </row>
    <row r="80" spans="1:34" ht="15" customHeight="1" x14ac:dyDescent="0.25">
      <c r="A80" s="2" t="s">
        <v>137</v>
      </c>
      <c r="B80" s="2" t="s">
        <v>138</v>
      </c>
      <c r="C80" s="2">
        <v>2015</v>
      </c>
      <c r="D80" s="2">
        <v>13.2</v>
      </c>
      <c r="E80" s="2">
        <v>22.09</v>
      </c>
      <c r="F80" s="2" t="s">
        <v>856</v>
      </c>
      <c r="G80" s="2">
        <v>2</v>
      </c>
      <c r="H80" s="2">
        <v>0</v>
      </c>
      <c r="I80" s="2">
        <v>0</v>
      </c>
      <c r="J80" s="2" t="s">
        <v>650</v>
      </c>
      <c r="K80" s="2" t="s">
        <v>650</v>
      </c>
      <c r="L80" s="2" t="s">
        <v>650</v>
      </c>
      <c r="M80" s="2" t="s">
        <v>650</v>
      </c>
      <c r="N80" s="2" t="s">
        <v>650</v>
      </c>
      <c r="O80" s="2" t="s">
        <v>650</v>
      </c>
      <c r="P80" s="2" t="s">
        <v>650</v>
      </c>
      <c r="Q80" s="2" t="s">
        <v>650</v>
      </c>
      <c r="R80" s="2" t="s">
        <v>650</v>
      </c>
      <c r="S80" s="2" t="s">
        <v>650</v>
      </c>
      <c r="W80" s="2" t="str">
        <f t="shared" si="15"/>
        <v>Ja</v>
      </c>
      <c r="X80" s="2">
        <v>0</v>
      </c>
      <c r="Y80" s="2">
        <f t="shared" si="16"/>
        <v>0</v>
      </c>
      <c r="Z80" s="2">
        <f t="shared" si="10"/>
        <v>1</v>
      </c>
      <c r="AA80" s="2">
        <f t="shared" si="11"/>
        <v>0</v>
      </c>
      <c r="AB80" s="2">
        <f t="shared" si="17"/>
        <v>2</v>
      </c>
      <c r="AC80" s="2">
        <f t="shared" si="18"/>
        <v>0</v>
      </c>
      <c r="AD80" s="2">
        <f t="shared" si="19"/>
        <v>0</v>
      </c>
      <c r="AF80" s="2" t="str">
        <f t="shared" si="12"/>
        <v>Nej</v>
      </c>
      <c r="AG80" s="2">
        <f t="shared" si="13"/>
        <v>0</v>
      </c>
      <c r="AH80" s="2">
        <f t="shared" si="14"/>
        <v>0</v>
      </c>
    </row>
    <row r="81" spans="1:34" ht="15" customHeight="1" x14ac:dyDescent="0.25">
      <c r="A81" s="2" t="s">
        <v>137</v>
      </c>
      <c r="B81" s="2" t="s">
        <v>139</v>
      </c>
      <c r="C81" s="2">
        <v>2015</v>
      </c>
      <c r="D81" s="2">
        <v>2.5000000000000001E-2</v>
      </c>
      <c r="E81" s="2" t="s">
        <v>650</v>
      </c>
      <c r="F81" s="2" t="s">
        <v>856</v>
      </c>
      <c r="G81" s="2">
        <v>2</v>
      </c>
      <c r="H81" s="2">
        <v>0</v>
      </c>
      <c r="I81" s="2">
        <v>0</v>
      </c>
      <c r="J81" s="2" t="s">
        <v>650</v>
      </c>
      <c r="K81" s="2" t="s">
        <v>650</v>
      </c>
      <c r="L81" s="2" t="s">
        <v>650</v>
      </c>
      <c r="M81" s="2" t="s">
        <v>650</v>
      </c>
      <c r="N81" s="2" t="s">
        <v>650</v>
      </c>
      <c r="O81" s="2" t="s">
        <v>650</v>
      </c>
      <c r="P81" s="2" t="s">
        <v>650</v>
      </c>
      <c r="Q81" s="2" t="s">
        <v>650</v>
      </c>
      <c r="R81" s="2" t="s">
        <v>650</v>
      </c>
      <c r="S81" s="2" t="s">
        <v>650</v>
      </c>
      <c r="W81" s="2" t="str">
        <f t="shared" si="15"/>
        <v>Ja</v>
      </c>
      <c r="X81" s="2">
        <v>0</v>
      </c>
      <c r="Y81" s="2">
        <f t="shared" si="16"/>
        <v>0</v>
      </c>
      <c r="Z81" s="2">
        <f t="shared" si="10"/>
        <v>1</v>
      </c>
      <c r="AA81" s="2">
        <f t="shared" si="11"/>
        <v>0</v>
      </c>
      <c r="AB81" s="2">
        <f t="shared" si="17"/>
        <v>2</v>
      </c>
      <c r="AC81" s="2">
        <f t="shared" si="18"/>
        <v>0</v>
      </c>
      <c r="AD81" s="2">
        <f t="shared" si="19"/>
        <v>0</v>
      </c>
      <c r="AF81" s="2" t="str">
        <f t="shared" si="12"/>
        <v>Nej</v>
      </c>
      <c r="AG81" s="2">
        <f t="shared" si="13"/>
        <v>0</v>
      </c>
      <c r="AH81" s="2">
        <f t="shared" si="14"/>
        <v>0</v>
      </c>
    </row>
    <row r="82" spans="1:34" ht="15" customHeight="1" x14ac:dyDescent="0.25">
      <c r="A82" s="2" t="s">
        <v>137</v>
      </c>
      <c r="B82" s="2" t="s">
        <v>140</v>
      </c>
      <c r="C82" s="2">
        <v>2015</v>
      </c>
      <c r="D82" s="2">
        <v>0.2</v>
      </c>
      <c r="E82" s="2" t="s">
        <v>650</v>
      </c>
      <c r="F82" s="2" t="s">
        <v>856</v>
      </c>
      <c r="G82" s="2">
        <v>2</v>
      </c>
      <c r="H82" s="2">
        <v>0</v>
      </c>
      <c r="I82" s="2">
        <v>0</v>
      </c>
      <c r="J82" s="2" t="s">
        <v>650</v>
      </c>
      <c r="K82" s="2" t="s">
        <v>650</v>
      </c>
      <c r="L82" s="2" t="s">
        <v>650</v>
      </c>
      <c r="M82" s="2" t="s">
        <v>650</v>
      </c>
      <c r="N82" s="2" t="s">
        <v>650</v>
      </c>
      <c r="O82" s="2" t="s">
        <v>650</v>
      </c>
      <c r="P82" s="2" t="s">
        <v>650</v>
      </c>
      <c r="Q82" s="2" t="s">
        <v>650</v>
      </c>
      <c r="R82" s="2" t="s">
        <v>650</v>
      </c>
      <c r="S82" s="2" t="s">
        <v>650</v>
      </c>
      <c r="W82" s="2" t="str">
        <f t="shared" si="15"/>
        <v>Ja</v>
      </c>
      <c r="X82" s="2">
        <v>0</v>
      </c>
      <c r="Y82" s="2">
        <f t="shared" si="16"/>
        <v>0</v>
      </c>
      <c r="Z82" s="2">
        <f t="shared" si="10"/>
        <v>1</v>
      </c>
      <c r="AA82" s="2">
        <f t="shared" si="11"/>
        <v>0</v>
      </c>
      <c r="AB82" s="2">
        <f t="shared" si="17"/>
        <v>2</v>
      </c>
      <c r="AC82" s="2">
        <f t="shared" si="18"/>
        <v>0</v>
      </c>
      <c r="AD82" s="2">
        <f t="shared" si="19"/>
        <v>0</v>
      </c>
      <c r="AF82" s="2" t="str">
        <f t="shared" si="12"/>
        <v>Nej</v>
      </c>
      <c r="AG82" s="2">
        <f t="shared" si="13"/>
        <v>0</v>
      </c>
      <c r="AH82" s="2">
        <f t="shared" si="14"/>
        <v>0</v>
      </c>
    </row>
    <row r="83" spans="1:34" ht="15" customHeight="1" x14ac:dyDescent="0.25">
      <c r="A83" s="2" t="s">
        <v>141</v>
      </c>
      <c r="B83" s="2" t="s">
        <v>142</v>
      </c>
      <c r="C83" s="2">
        <v>2015</v>
      </c>
      <c r="D83" s="2">
        <v>2.7</v>
      </c>
      <c r="E83" s="2">
        <v>1.2</v>
      </c>
      <c r="F83" s="2" t="s">
        <v>857</v>
      </c>
      <c r="G83" s="2">
        <v>1.1000000000000001</v>
      </c>
      <c r="H83" s="2">
        <v>5</v>
      </c>
      <c r="I83" s="2">
        <v>0</v>
      </c>
      <c r="J83" s="2" t="s">
        <v>650</v>
      </c>
      <c r="K83" s="2" t="s">
        <v>650</v>
      </c>
      <c r="L83" s="2" t="s">
        <v>650</v>
      </c>
      <c r="M83" s="2" t="s">
        <v>650</v>
      </c>
      <c r="N83" s="2" t="s">
        <v>650</v>
      </c>
      <c r="O83" s="2" t="s">
        <v>650</v>
      </c>
      <c r="P83" s="2" t="s">
        <v>650</v>
      </c>
      <c r="Q83" s="2" t="s">
        <v>650</v>
      </c>
      <c r="R83" s="2" t="s">
        <v>650</v>
      </c>
      <c r="S83" s="2" t="s">
        <v>650</v>
      </c>
      <c r="W83" s="2" t="str">
        <f t="shared" si="15"/>
        <v>Ja</v>
      </c>
      <c r="X83" s="2">
        <v>0</v>
      </c>
      <c r="Y83" s="2">
        <f t="shared" si="16"/>
        <v>0</v>
      </c>
      <c r="Z83" s="2">
        <f t="shared" si="10"/>
        <v>1</v>
      </c>
      <c r="AA83" s="2">
        <f t="shared" si="11"/>
        <v>0</v>
      </c>
      <c r="AB83" s="2">
        <f t="shared" si="17"/>
        <v>1.1000000000000001</v>
      </c>
      <c r="AC83" s="2">
        <f t="shared" si="18"/>
        <v>5</v>
      </c>
      <c r="AD83" s="2">
        <f t="shared" si="19"/>
        <v>0</v>
      </c>
      <c r="AF83" s="2" t="str">
        <f t="shared" si="12"/>
        <v>Nej</v>
      </c>
      <c r="AG83" s="2">
        <f t="shared" si="13"/>
        <v>0</v>
      </c>
      <c r="AH83" s="2">
        <f t="shared" si="14"/>
        <v>0</v>
      </c>
    </row>
    <row r="84" spans="1:34" ht="15" customHeight="1" x14ac:dyDescent="0.25">
      <c r="A84" s="2" t="s">
        <v>141</v>
      </c>
      <c r="B84" s="2" t="s">
        <v>143</v>
      </c>
      <c r="C84" s="2">
        <v>2015</v>
      </c>
      <c r="D84" s="2">
        <v>0.11</v>
      </c>
      <c r="E84" s="2" t="s">
        <v>650</v>
      </c>
      <c r="F84" s="2" t="s">
        <v>857</v>
      </c>
      <c r="G84" s="2">
        <v>1.1000000000000001</v>
      </c>
      <c r="H84" s="2">
        <v>5</v>
      </c>
      <c r="I84" s="2">
        <v>0</v>
      </c>
      <c r="J84" s="2" t="s">
        <v>650</v>
      </c>
      <c r="K84" s="2" t="s">
        <v>650</v>
      </c>
      <c r="L84" s="2" t="s">
        <v>650</v>
      </c>
      <c r="M84" s="2" t="s">
        <v>650</v>
      </c>
      <c r="N84" s="2" t="s">
        <v>650</v>
      </c>
      <c r="O84" s="2" t="s">
        <v>650</v>
      </c>
      <c r="P84" s="2" t="s">
        <v>650</v>
      </c>
      <c r="Q84" s="2" t="s">
        <v>650</v>
      </c>
      <c r="R84" s="2" t="s">
        <v>650</v>
      </c>
      <c r="S84" s="2" t="s">
        <v>650</v>
      </c>
      <c r="W84" s="2" t="str">
        <f t="shared" si="15"/>
        <v>Ja</v>
      </c>
      <c r="X84" s="2">
        <v>0</v>
      </c>
      <c r="Y84" s="2">
        <f t="shared" si="16"/>
        <v>0</v>
      </c>
      <c r="Z84" s="2">
        <f t="shared" si="10"/>
        <v>1</v>
      </c>
      <c r="AA84" s="2">
        <f t="shared" si="11"/>
        <v>0</v>
      </c>
      <c r="AB84" s="2">
        <f t="shared" si="17"/>
        <v>1.1000000000000001</v>
      </c>
      <c r="AC84" s="2">
        <f t="shared" si="18"/>
        <v>5</v>
      </c>
      <c r="AD84" s="2">
        <f t="shared" si="19"/>
        <v>0</v>
      </c>
      <c r="AF84" s="2" t="str">
        <f t="shared" si="12"/>
        <v>Nej</v>
      </c>
      <c r="AG84" s="2">
        <f t="shared" si="13"/>
        <v>0</v>
      </c>
      <c r="AH84" s="2">
        <f t="shared" si="14"/>
        <v>0</v>
      </c>
    </row>
    <row r="85" spans="1:34" ht="15" customHeight="1" x14ac:dyDescent="0.25">
      <c r="A85" s="2" t="s">
        <v>141</v>
      </c>
      <c r="B85" s="2" t="s">
        <v>144</v>
      </c>
      <c r="C85" s="2">
        <v>2015</v>
      </c>
      <c r="D85" s="2">
        <v>0.15</v>
      </c>
      <c r="E85" s="2" t="s">
        <v>650</v>
      </c>
      <c r="F85" s="2" t="s">
        <v>651</v>
      </c>
      <c r="G85" s="2">
        <v>1.1000000000000001</v>
      </c>
      <c r="H85" s="2">
        <v>5</v>
      </c>
      <c r="I85" s="2">
        <v>0</v>
      </c>
      <c r="J85" s="2" t="s">
        <v>650</v>
      </c>
      <c r="K85" s="2" t="s">
        <v>650</v>
      </c>
      <c r="L85" s="2" t="s">
        <v>650</v>
      </c>
      <c r="M85" s="2" t="s">
        <v>650</v>
      </c>
      <c r="N85" s="2" t="s">
        <v>650</v>
      </c>
      <c r="O85" s="2" t="s">
        <v>650</v>
      </c>
      <c r="P85" s="2" t="s">
        <v>650</v>
      </c>
      <c r="Q85" s="2" t="s">
        <v>650</v>
      </c>
      <c r="R85" s="2" t="s">
        <v>650</v>
      </c>
      <c r="S85" s="2" t="s">
        <v>650</v>
      </c>
      <c r="W85" s="2" t="str">
        <f t="shared" si="15"/>
        <v>Ja</v>
      </c>
      <c r="X85" s="2">
        <v>0</v>
      </c>
      <c r="Y85" s="2">
        <f t="shared" si="16"/>
        <v>0</v>
      </c>
      <c r="Z85" s="2">
        <f t="shared" si="10"/>
        <v>1</v>
      </c>
      <c r="AA85" s="2">
        <f t="shared" si="11"/>
        <v>0</v>
      </c>
      <c r="AB85" s="2">
        <f t="shared" si="17"/>
        <v>1.1000000000000001</v>
      </c>
      <c r="AC85" s="2">
        <f t="shared" si="18"/>
        <v>5</v>
      </c>
      <c r="AD85" s="2">
        <f t="shared" si="19"/>
        <v>0</v>
      </c>
      <c r="AF85" s="2" t="str">
        <f t="shared" si="12"/>
        <v>Nej</v>
      </c>
      <c r="AG85" s="2">
        <f t="shared" si="13"/>
        <v>0</v>
      </c>
      <c r="AH85" s="2">
        <f t="shared" si="14"/>
        <v>0</v>
      </c>
    </row>
    <row r="86" spans="1:34" ht="15" customHeight="1" x14ac:dyDescent="0.25">
      <c r="A86" s="2" t="s">
        <v>145</v>
      </c>
      <c r="B86" s="2" t="s">
        <v>146</v>
      </c>
      <c r="C86" s="2">
        <v>2015</v>
      </c>
      <c r="D86" s="2">
        <v>1.5089999999999999</v>
      </c>
      <c r="E86" s="2" t="s">
        <v>650</v>
      </c>
      <c r="F86" s="2" t="s">
        <v>858</v>
      </c>
      <c r="G86" s="2">
        <v>0.78</v>
      </c>
      <c r="H86" s="2">
        <v>0</v>
      </c>
      <c r="I86" s="2">
        <v>0</v>
      </c>
      <c r="J86" s="2" t="s">
        <v>650</v>
      </c>
      <c r="K86" s="2" t="s">
        <v>650</v>
      </c>
      <c r="L86" s="2" t="s">
        <v>650</v>
      </c>
      <c r="M86" s="2" t="s">
        <v>650</v>
      </c>
      <c r="N86" s="2" t="s">
        <v>650</v>
      </c>
      <c r="O86" s="2" t="s">
        <v>650</v>
      </c>
      <c r="P86" s="2" t="s">
        <v>650</v>
      </c>
      <c r="Q86" s="2" t="s">
        <v>650</v>
      </c>
      <c r="R86" s="2" t="s">
        <v>650</v>
      </c>
      <c r="S86" s="2" t="s">
        <v>650</v>
      </c>
      <c r="W86" s="2" t="str">
        <f t="shared" si="15"/>
        <v>Ja</v>
      </c>
      <c r="X86" s="2">
        <v>0</v>
      </c>
      <c r="Y86" s="2">
        <f t="shared" si="16"/>
        <v>0</v>
      </c>
      <c r="Z86" s="2">
        <f t="shared" si="10"/>
        <v>1</v>
      </c>
      <c r="AA86" s="2">
        <f t="shared" si="11"/>
        <v>0</v>
      </c>
      <c r="AB86" s="2">
        <f t="shared" si="17"/>
        <v>0.78</v>
      </c>
      <c r="AC86" s="2">
        <f t="shared" si="18"/>
        <v>0</v>
      </c>
      <c r="AD86" s="2">
        <f t="shared" si="19"/>
        <v>0</v>
      </c>
      <c r="AF86" s="2" t="str">
        <f t="shared" si="12"/>
        <v>Nej</v>
      </c>
      <c r="AG86" s="2">
        <f t="shared" si="13"/>
        <v>0</v>
      </c>
      <c r="AH86" s="2">
        <f t="shared" si="14"/>
        <v>0</v>
      </c>
    </row>
    <row r="87" spans="1:34" ht="15" customHeight="1" x14ac:dyDescent="0.25">
      <c r="A87" s="2" t="s">
        <v>145</v>
      </c>
      <c r="B87" s="2" t="s">
        <v>147</v>
      </c>
      <c r="C87" s="2">
        <v>2015</v>
      </c>
      <c r="D87" s="2">
        <v>3.5999999999999997E-2</v>
      </c>
      <c r="E87" s="2" t="s">
        <v>650</v>
      </c>
      <c r="F87" s="2" t="s">
        <v>858</v>
      </c>
      <c r="G87" s="2">
        <v>0.78</v>
      </c>
      <c r="H87" s="2">
        <v>0</v>
      </c>
      <c r="I87" s="2">
        <v>0</v>
      </c>
      <c r="J87" s="2" t="s">
        <v>650</v>
      </c>
      <c r="K87" s="2" t="s">
        <v>650</v>
      </c>
      <c r="L87" s="2" t="s">
        <v>650</v>
      </c>
      <c r="M87" s="2" t="s">
        <v>650</v>
      </c>
      <c r="N87" s="2" t="s">
        <v>650</v>
      </c>
      <c r="O87" s="2" t="s">
        <v>650</v>
      </c>
      <c r="P87" s="2" t="s">
        <v>650</v>
      </c>
      <c r="Q87" s="2" t="s">
        <v>650</v>
      </c>
      <c r="R87" s="2" t="s">
        <v>650</v>
      </c>
      <c r="S87" s="2" t="s">
        <v>650</v>
      </c>
      <c r="W87" s="2" t="str">
        <f t="shared" si="15"/>
        <v>Ja</v>
      </c>
      <c r="X87" s="2">
        <v>0</v>
      </c>
      <c r="Y87" s="2">
        <f t="shared" si="16"/>
        <v>0</v>
      </c>
      <c r="Z87" s="2">
        <f t="shared" si="10"/>
        <v>1</v>
      </c>
      <c r="AA87" s="2">
        <f t="shared" si="11"/>
        <v>0</v>
      </c>
      <c r="AB87" s="2">
        <f t="shared" si="17"/>
        <v>0.78</v>
      </c>
      <c r="AC87" s="2">
        <f t="shared" si="18"/>
        <v>0</v>
      </c>
      <c r="AD87" s="2">
        <f t="shared" si="19"/>
        <v>0</v>
      </c>
      <c r="AF87" s="2" t="str">
        <f t="shared" si="12"/>
        <v>Nej</v>
      </c>
      <c r="AG87" s="2">
        <f t="shared" si="13"/>
        <v>0</v>
      </c>
      <c r="AH87" s="2">
        <f t="shared" si="14"/>
        <v>0</v>
      </c>
    </row>
    <row r="88" spans="1:34" ht="15" customHeight="1" x14ac:dyDescent="0.25">
      <c r="A88" s="2" t="s">
        <v>145</v>
      </c>
      <c r="B88" s="2" t="s">
        <v>148</v>
      </c>
      <c r="C88" s="2">
        <v>2015</v>
      </c>
      <c r="D88" s="2">
        <v>0.04</v>
      </c>
      <c r="E88" s="2" t="s">
        <v>650</v>
      </c>
      <c r="F88" s="2" t="s">
        <v>859</v>
      </c>
      <c r="G88" s="2">
        <v>2.38</v>
      </c>
      <c r="H88" s="2">
        <v>345</v>
      </c>
      <c r="I88" s="2">
        <v>0.42</v>
      </c>
      <c r="J88" s="2" t="s">
        <v>650</v>
      </c>
      <c r="K88" s="2" t="s">
        <v>650</v>
      </c>
      <c r="L88" s="2" t="s">
        <v>650</v>
      </c>
      <c r="M88" s="2" t="s">
        <v>650</v>
      </c>
      <c r="N88" s="2" t="s">
        <v>650</v>
      </c>
      <c r="O88" s="2" t="s">
        <v>650</v>
      </c>
      <c r="P88" s="2" t="s">
        <v>650</v>
      </c>
      <c r="Q88" s="2" t="s">
        <v>650</v>
      </c>
      <c r="R88" s="2" t="s">
        <v>650</v>
      </c>
      <c r="S88" s="2" t="s">
        <v>650</v>
      </c>
      <c r="W88" s="103" t="s">
        <v>8</v>
      </c>
      <c r="X88" s="2">
        <v>0.44</v>
      </c>
      <c r="Y88" s="2">
        <f t="shared" si="16"/>
        <v>0.42</v>
      </c>
      <c r="Z88" s="2">
        <f t="shared" si="10"/>
        <v>0.14000000000000001</v>
      </c>
      <c r="AA88" s="2">
        <f t="shared" si="11"/>
        <v>0.44</v>
      </c>
      <c r="AB88" s="2">
        <f t="shared" si="17"/>
        <v>2.38</v>
      </c>
      <c r="AC88" s="2">
        <f t="shared" si="18"/>
        <v>345</v>
      </c>
      <c r="AD88" s="2">
        <f t="shared" si="19"/>
        <v>0.42</v>
      </c>
      <c r="AF88" s="2" t="str">
        <f t="shared" si="12"/>
        <v>Nej</v>
      </c>
      <c r="AG88" s="2">
        <f t="shared" si="13"/>
        <v>0</v>
      </c>
      <c r="AH88" s="2">
        <f t="shared" si="14"/>
        <v>0</v>
      </c>
    </row>
    <row r="89" spans="1:34" ht="15" customHeight="1" x14ac:dyDescent="0.25">
      <c r="A89" s="2" t="s">
        <v>149</v>
      </c>
      <c r="B89" s="2" t="s">
        <v>150</v>
      </c>
      <c r="C89" s="2">
        <v>2015</v>
      </c>
      <c r="D89" s="2">
        <v>0.1</v>
      </c>
      <c r="E89" s="2" t="s">
        <v>650</v>
      </c>
      <c r="F89" s="2" t="s">
        <v>860</v>
      </c>
      <c r="G89" s="2">
        <v>0</v>
      </c>
      <c r="H89" s="2">
        <v>0</v>
      </c>
      <c r="I89" s="2">
        <v>0</v>
      </c>
      <c r="J89" s="2" t="s">
        <v>650</v>
      </c>
      <c r="K89" s="2" t="s">
        <v>650</v>
      </c>
      <c r="L89" s="2" t="s">
        <v>650</v>
      </c>
      <c r="M89" s="2" t="s">
        <v>650</v>
      </c>
      <c r="N89" s="2" t="s">
        <v>650</v>
      </c>
      <c r="O89" s="2" t="s">
        <v>650</v>
      </c>
      <c r="P89" s="2" t="s">
        <v>650</v>
      </c>
      <c r="Q89" s="2" t="s">
        <v>650</v>
      </c>
      <c r="R89" s="2" t="s">
        <v>650</v>
      </c>
      <c r="S89" s="2" t="s">
        <v>650</v>
      </c>
      <c r="W89" s="2" t="str">
        <f t="shared" si="15"/>
        <v>Ja</v>
      </c>
      <c r="X89" s="2">
        <v>0</v>
      </c>
      <c r="Y89" s="2">
        <f t="shared" si="16"/>
        <v>0</v>
      </c>
      <c r="Z89" s="2">
        <f t="shared" si="10"/>
        <v>1</v>
      </c>
      <c r="AA89" s="2">
        <f t="shared" si="11"/>
        <v>0</v>
      </c>
      <c r="AB89" s="2">
        <f t="shared" si="17"/>
        <v>0</v>
      </c>
      <c r="AC89" s="2">
        <f t="shared" si="18"/>
        <v>0</v>
      </c>
      <c r="AD89" s="2">
        <f t="shared" si="19"/>
        <v>0</v>
      </c>
      <c r="AF89" s="2" t="str">
        <f t="shared" si="12"/>
        <v>Nej</v>
      </c>
      <c r="AG89" s="2">
        <f t="shared" si="13"/>
        <v>0</v>
      </c>
      <c r="AH89" s="2">
        <f t="shared" si="14"/>
        <v>0</v>
      </c>
    </row>
    <row r="90" spans="1:34" ht="15" customHeight="1" x14ac:dyDescent="0.25">
      <c r="A90" s="2" t="s">
        <v>149</v>
      </c>
      <c r="B90" s="2" t="s">
        <v>151</v>
      </c>
      <c r="C90" s="2">
        <v>2015</v>
      </c>
      <c r="D90" s="2">
        <v>0.85</v>
      </c>
      <c r="E90" s="2">
        <v>15.94</v>
      </c>
      <c r="F90" s="2" t="s">
        <v>860</v>
      </c>
      <c r="G90" s="2">
        <v>0</v>
      </c>
      <c r="H90" s="2">
        <v>0</v>
      </c>
      <c r="I90" s="2">
        <v>0</v>
      </c>
      <c r="J90" s="280">
        <v>31.3</v>
      </c>
      <c r="K90" s="280">
        <v>0.03</v>
      </c>
      <c r="L90" s="280">
        <v>8.9600000000000009</v>
      </c>
      <c r="M90" s="280">
        <v>6.92</v>
      </c>
      <c r="N90" s="280">
        <v>0</v>
      </c>
      <c r="O90" s="2" t="s">
        <v>650</v>
      </c>
      <c r="P90" s="2" t="s">
        <v>650</v>
      </c>
      <c r="Q90" s="2" t="s">
        <v>650</v>
      </c>
      <c r="R90" s="2" t="s">
        <v>650</v>
      </c>
      <c r="S90" s="2" t="s">
        <v>650</v>
      </c>
      <c r="T90" s="285" t="s">
        <v>1291</v>
      </c>
      <c r="W90" s="2" t="str">
        <f t="shared" si="15"/>
        <v>Ja</v>
      </c>
      <c r="X90" s="2">
        <v>0</v>
      </c>
      <c r="Y90" s="2">
        <f t="shared" si="16"/>
        <v>0</v>
      </c>
      <c r="Z90" s="2">
        <f t="shared" si="10"/>
        <v>1</v>
      </c>
      <c r="AA90" s="2">
        <f t="shared" si="11"/>
        <v>0</v>
      </c>
      <c r="AB90" s="2">
        <f t="shared" si="17"/>
        <v>0</v>
      </c>
      <c r="AC90" s="2">
        <f t="shared" si="18"/>
        <v>0</v>
      </c>
      <c r="AD90" s="2">
        <f t="shared" si="19"/>
        <v>0</v>
      </c>
      <c r="AF90" s="2" t="str">
        <f t="shared" si="12"/>
        <v>Ja</v>
      </c>
      <c r="AG90" s="2">
        <f t="shared" si="13"/>
        <v>31.3</v>
      </c>
      <c r="AH90" s="2">
        <f t="shared" si="14"/>
        <v>0</v>
      </c>
    </row>
    <row r="91" spans="1:34" ht="15" customHeight="1" x14ac:dyDescent="0.25">
      <c r="A91" s="2" t="s">
        <v>149</v>
      </c>
      <c r="B91" s="2" t="s">
        <v>152</v>
      </c>
      <c r="C91" s="2">
        <v>2015</v>
      </c>
      <c r="D91" s="2">
        <v>0.05</v>
      </c>
      <c r="E91" s="2" t="s">
        <v>650</v>
      </c>
      <c r="F91" s="2" t="s">
        <v>860</v>
      </c>
      <c r="G91" s="2">
        <v>0</v>
      </c>
      <c r="H91" s="2">
        <v>0</v>
      </c>
      <c r="I91" s="2">
        <v>0</v>
      </c>
      <c r="J91" s="2" t="s">
        <v>650</v>
      </c>
      <c r="K91" s="2" t="s">
        <v>650</v>
      </c>
      <c r="L91" s="2" t="s">
        <v>650</v>
      </c>
      <c r="M91" s="2" t="s">
        <v>650</v>
      </c>
      <c r="N91" s="2" t="s">
        <v>650</v>
      </c>
      <c r="O91" s="2" t="s">
        <v>650</v>
      </c>
      <c r="P91" s="2" t="s">
        <v>650</v>
      </c>
      <c r="Q91" s="2" t="s">
        <v>650</v>
      </c>
      <c r="R91" s="2" t="s">
        <v>650</v>
      </c>
      <c r="S91" s="2" t="s">
        <v>650</v>
      </c>
      <c r="W91" s="2" t="str">
        <f t="shared" si="15"/>
        <v>Ja</v>
      </c>
      <c r="X91" s="2">
        <v>0</v>
      </c>
      <c r="Y91" s="2">
        <f t="shared" si="16"/>
        <v>0</v>
      </c>
      <c r="Z91" s="2">
        <f t="shared" si="10"/>
        <v>1</v>
      </c>
      <c r="AA91" s="2">
        <f t="shared" si="11"/>
        <v>0</v>
      </c>
      <c r="AB91" s="2">
        <f t="shared" si="17"/>
        <v>0</v>
      </c>
      <c r="AC91" s="2">
        <f t="shared" si="18"/>
        <v>0</v>
      </c>
      <c r="AD91" s="2">
        <f t="shared" si="19"/>
        <v>0</v>
      </c>
      <c r="AF91" s="2" t="str">
        <f t="shared" si="12"/>
        <v>Nej</v>
      </c>
      <c r="AG91" s="2">
        <f t="shared" si="13"/>
        <v>0</v>
      </c>
      <c r="AH91" s="2">
        <f t="shared" si="14"/>
        <v>0</v>
      </c>
    </row>
    <row r="92" spans="1:34" ht="15" customHeight="1" x14ac:dyDescent="0.25">
      <c r="A92" s="2" t="s">
        <v>149</v>
      </c>
      <c r="B92" s="2" t="s">
        <v>153</v>
      </c>
      <c r="C92" s="2">
        <v>2015</v>
      </c>
      <c r="D92" s="2">
        <v>0.11</v>
      </c>
      <c r="E92" s="2" t="s">
        <v>650</v>
      </c>
      <c r="F92" s="2" t="s">
        <v>860</v>
      </c>
      <c r="G92" s="2">
        <v>0</v>
      </c>
      <c r="H92" s="2">
        <v>0</v>
      </c>
      <c r="I92" s="2">
        <v>0</v>
      </c>
      <c r="J92" s="2" t="s">
        <v>650</v>
      </c>
      <c r="K92" s="2" t="s">
        <v>650</v>
      </c>
      <c r="L92" s="2" t="s">
        <v>650</v>
      </c>
      <c r="M92" s="2" t="s">
        <v>650</v>
      </c>
      <c r="N92" s="2" t="s">
        <v>650</v>
      </c>
      <c r="O92" s="2" t="s">
        <v>650</v>
      </c>
      <c r="P92" s="2" t="s">
        <v>650</v>
      </c>
      <c r="Q92" s="2" t="s">
        <v>650</v>
      </c>
      <c r="R92" s="2" t="s">
        <v>650</v>
      </c>
      <c r="S92" s="2" t="s">
        <v>650</v>
      </c>
      <c r="W92" s="2" t="str">
        <f t="shared" si="15"/>
        <v>Ja</v>
      </c>
      <c r="X92" s="2">
        <v>0</v>
      </c>
      <c r="Y92" s="2">
        <f t="shared" si="16"/>
        <v>0</v>
      </c>
      <c r="Z92" s="2">
        <f t="shared" si="10"/>
        <v>1</v>
      </c>
      <c r="AA92" s="2">
        <f t="shared" si="11"/>
        <v>0</v>
      </c>
      <c r="AB92" s="2">
        <f t="shared" si="17"/>
        <v>0</v>
      </c>
      <c r="AC92" s="2">
        <f t="shared" si="18"/>
        <v>0</v>
      </c>
      <c r="AD92" s="2">
        <f t="shared" si="19"/>
        <v>0</v>
      </c>
      <c r="AF92" s="2" t="str">
        <f t="shared" si="12"/>
        <v>Nej</v>
      </c>
      <c r="AG92" s="2">
        <f t="shared" si="13"/>
        <v>0</v>
      </c>
      <c r="AH92" s="2">
        <f t="shared" si="14"/>
        <v>0</v>
      </c>
    </row>
    <row r="93" spans="1:34" ht="15" customHeight="1" x14ac:dyDescent="0.25">
      <c r="A93" s="2" t="s">
        <v>154</v>
      </c>
      <c r="B93" s="2" t="s">
        <v>155</v>
      </c>
      <c r="C93" s="2">
        <v>2015</v>
      </c>
      <c r="D93" s="2" t="s">
        <v>650</v>
      </c>
      <c r="E93" s="2" t="s">
        <v>650</v>
      </c>
      <c r="F93" s="2" t="s">
        <v>651</v>
      </c>
      <c r="G93" s="2">
        <v>2.38</v>
      </c>
      <c r="H93" s="2">
        <v>344.47</v>
      </c>
      <c r="I93" s="2">
        <v>0.42</v>
      </c>
      <c r="J93" s="2" t="s">
        <v>650</v>
      </c>
      <c r="K93" s="2" t="s">
        <v>650</v>
      </c>
      <c r="L93" s="2" t="s">
        <v>650</v>
      </c>
      <c r="M93" s="2" t="s">
        <v>650</v>
      </c>
      <c r="N93" s="2" t="s">
        <v>650</v>
      </c>
      <c r="O93" s="2" t="s">
        <v>650</v>
      </c>
      <c r="P93" s="2" t="s">
        <v>650</v>
      </c>
      <c r="Q93" s="2" t="s">
        <v>650</v>
      </c>
      <c r="R93" s="2" t="s">
        <v>650</v>
      </c>
      <c r="S93" s="2">
        <v>9.6</v>
      </c>
      <c r="W93" s="2" t="str">
        <f t="shared" si="15"/>
        <v>Nej</v>
      </c>
      <c r="Y93" s="2">
        <f t="shared" si="16"/>
        <v>0.42</v>
      </c>
      <c r="Z93" s="2">
        <f t="shared" si="10"/>
        <v>0.14000000000000001</v>
      </c>
      <c r="AA93" s="2">
        <f t="shared" si="11"/>
        <v>0.44</v>
      </c>
      <c r="AB93" s="2">
        <f t="shared" si="17"/>
        <v>2.38</v>
      </c>
      <c r="AC93" s="2">
        <f t="shared" si="18"/>
        <v>344.47</v>
      </c>
      <c r="AD93" s="2">
        <f t="shared" si="19"/>
        <v>0.42</v>
      </c>
      <c r="AF93" s="2" t="str">
        <f t="shared" si="12"/>
        <v>Nej</v>
      </c>
      <c r="AG93" s="2">
        <f t="shared" si="13"/>
        <v>0</v>
      </c>
      <c r="AH93" s="2">
        <f t="shared" si="14"/>
        <v>0</v>
      </c>
    </row>
    <row r="94" spans="1:34" ht="15" customHeight="1" x14ac:dyDescent="0.2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W94" s="2" t="str">
        <f t="shared" si="15"/>
        <v>Nej</v>
      </c>
      <c r="Y94" s="2" t="str">
        <f t="shared" si="16"/>
        <v>-</v>
      </c>
      <c r="Z94" s="2">
        <f t="shared" si="10"/>
        <v>0.14000000000000001</v>
      </c>
      <c r="AA94" s="2">
        <f t="shared" si="11"/>
        <v>0.44</v>
      </c>
      <c r="AB94" s="2">
        <f t="shared" si="17"/>
        <v>2.38</v>
      </c>
      <c r="AC94" s="2">
        <f t="shared" si="18"/>
        <v>344.47</v>
      </c>
      <c r="AD94" s="2">
        <f t="shared" si="19"/>
        <v>0.42</v>
      </c>
      <c r="AF94" s="2" t="str">
        <f t="shared" si="12"/>
        <v>Nej</v>
      </c>
      <c r="AG94" s="2">
        <f t="shared" si="13"/>
        <v>0</v>
      </c>
      <c r="AH94" s="2">
        <f t="shared" si="14"/>
        <v>0</v>
      </c>
    </row>
    <row r="95" spans="1:34" ht="15" customHeight="1" x14ac:dyDescent="0.2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W95" s="2" t="str">
        <f t="shared" si="15"/>
        <v>Nej</v>
      </c>
      <c r="Y95" s="2" t="str">
        <f t="shared" si="16"/>
        <v>-</v>
      </c>
      <c r="Z95" s="2">
        <f t="shared" si="10"/>
        <v>0.14000000000000001</v>
      </c>
      <c r="AA95" s="2">
        <f t="shared" si="11"/>
        <v>0.44</v>
      </c>
      <c r="AB95" s="2">
        <f t="shared" si="17"/>
        <v>2.38</v>
      </c>
      <c r="AC95" s="2">
        <f t="shared" si="18"/>
        <v>344.47</v>
      </c>
      <c r="AD95" s="2">
        <f t="shared" si="19"/>
        <v>0.42</v>
      </c>
      <c r="AF95" s="2" t="str">
        <f t="shared" si="12"/>
        <v>Nej</v>
      </c>
      <c r="AG95" s="2">
        <f t="shared" si="13"/>
        <v>0</v>
      </c>
      <c r="AH95" s="2">
        <f t="shared" si="14"/>
        <v>0</v>
      </c>
    </row>
    <row r="96" spans="1:34" ht="15" customHeight="1" x14ac:dyDescent="0.2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W96" s="2" t="str">
        <f t="shared" si="15"/>
        <v>Nej</v>
      </c>
      <c r="Y96" s="2" t="str">
        <f t="shared" si="16"/>
        <v>-</v>
      </c>
      <c r="Z96" s="2">
        <f t="shared" si="10"/>
        <v>0.14000000000000001</v>
      </c>
      <c r="AA96" s="2">
        <f t="shared" si="11"/>
        <v>0.44</v>
      </c>
      <c r="AB96" s="2">
        <f t="shared" si="17"/>
        <v>2.38</v>
      </c>
      <c r="AC96" s="2">
        <f t="shared" si="18"/>
        <v>344.47</v>
      </c>
      <c r="AD96" s="2">
        <f t="shared" si="19"/>
        <v>0.42</v>
      </c>
      <c r="AF96" s="2" t="str">
        <f t="shared" si="12"/>
        <v>Nej</v>
      </c>
      <c r="AG96" s="2">
        <f t="shared" si="13"/>
        <v>0</v>
      </c>
      <c r="AH96" s="2">
        <f t="shared" si="14"/>
        <v>0</v>
      </c>
    </row>
    <row r="97" spans="1:34" ht="15" customHeight="1" x14ac:dyDescent="0.2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W97" s="2" t="str">
        <f t="shared" si="15"/>
        <v>Nej</v>
      </c>
      <c r="Y97" s="2" t="str">
        <f t="shared" si="16"/>
        <v>-</v>
      </c>
      <c r="Z97" s="2">
        <f t="shared" si="10"/>
        <v>0.14000000000000001</v>
      </c>
      <c r="AA97" s="2">
        <f t="shared" si="11"/>
        <v>0.44</v>
      </c>
      <c r="AB97" s="2">
        <f t="shared" si="17"/>
        <v>2.38</v>
      </c>
      <c r="AC97" s="2">
        <f t="shared" si="18"/>
        <v>344.47</v>
      </c>
      <c r="AD97" s="2">
        <f t="shared" si="19"/>
        <v>0.42</v>
      </c>
      <c r="AF97" s="2" t="str">
        <f t="shared" si="12"/>
        <v>Nej</v>
      </c>
      <c r="AG97" s="2">
        <f t="shared" si="13"/>
        <v>0</v>
      </c>
      <c r="AH97" s="2">
        <f t="shared" si="14"/>
        <v>0</v>
      </c>
    </row>
    <row r="98" spans="1:34" ht="15" customHeight="1" x14ac:dyDescent="0.2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W98" s="2" t="str">
        <f t="shared" si="15"/>
        <v>Nej</v>
      </c>
      <c r="Y98" s="2" t="str">
        <f t="shared" si="16"/>
        <v>-</v>
      </c>
      <c r="Z98" s="2">
        <f t="shared" si="10"/>
        <v>0.14000000000000001</v>
      </c>
      <c r="AA98" s="2">
        <f t="shared" si="11"/>
        <v>0.44</v>
      </c>
      <c r="AB98" s="2">
        <f t="shared" si="17"/>
        <v>2.38</v>
      </c>
      <c r="AC98" s="2">
        <f t="shared" si="18"/>
        <v>344.47</v>
      </c>
      <c r="AD98" s="2">
        <f t="shared" si="19"/>
        <v>0.42</v>
      </c>
      <c r="AF98" s="2" t="str">
        <f t="shared" si="12"/>
        <v>Nej</v>
      </c>
      <c r="AG98" s="2">
        <f t="shared" si="13"/>
        <v>0</v>
      </c>
      <c r="AH98" s="2">
        <f t="shared" si="14"/>
        <v>0</v>
      </c>
    </row>
    <row r="99" spans="1:34" ht="15" customHeight="1" x14ac:dyDescent="0.25">
      <c r="A99" s="2" t="s">
        <v>162</v>
      </c>
      <c r="B99" s="2" t="s">
        <v>166</v>
      </c>
      <c r="C99" s="2">
        <v>2015</v>
      </c>
      <c r="D99" s="280">
        <v>143.41999999999999</v>
      </c>
      <c r="E99" s="2">
        <v>302.11900000000003</v>
      </c>
      <c r="F99" s="2" t="s">
        <v>861</v>
      </c>
      <c r="G99" s="2">
        <v>0</v>
      </c>
      <c r="H99" s="2">
        <v>0</v>
      </c>
      <c r="I99" s="2">
        <v>0</v>
      </c>
      <c r="J99" s="280">
        <v>18.332000000000001</v>
      </c>
      <c r="K99" s="280">
        <v>9.7000000000000003E-2</v>
      </c>
      <c r="L99" s="280">
        <v>9.8510000000000009</v>
      </c>
      <c r="M99" s="280">
        <v>3.3610000000000002</v>
      </c>
      <c r="N99" s="280">
        <v>1.0069999999999999</v>
      </c>
      <c r="O99" s="2">
        <v>228.339</v>
      </c>
      <c r="P99" s="2">
        <v>0.02</v>
      </c>
      <c r="Q99" s="2">
        <v>28.927</v>
      </c>
      <c r="R99" s="2">
        <v>2.2810000000000001</v>
      </c>
      <c r="S99" s="2">
        <v>0.3</v>
      </c>
      <c r="T99" s="285" t="s">
        <v>1291</v>
      </c>
      <c r="W99" s="2" t="str">
        <f t="shared" si="15"/>
        <v>Ja</v>
      </c>
      <c r="X99" s="2">
        <v>0</v>
      </c>
      <c r="Y99" s="2">
        <f t="shared" si="16"/>
        <v>0</v>
      </c>
      <c r="Z99" s="2">
        <f t="shared" si="10"/>
        <v>1</v>
      </c>
      <c r="AA99" s="2">
        <f t="shared" si="11"/>
        <v>0</v>
      </c>
      <c r="AB99" s="2">
        <f t="shared" si="17"/>
        <v>0</v>
      </c>
      <c r="AC99" s="2">
        <f t="shared" si="18"/>
        <v>0</v>
      </c>
      <c r="AD99" s="2">
        <f t="shared" si="19"/>
        <v>0</v>
      </c>
      <c r="AF99" s="2" t="str">
        <f t="shared" si="12"/>
        <v>Ja</v>
      </c>
      <c r="AG99" s="2">
        <f t="shared" si="13"/>
        <v>18.332000000000001</v>
      </c>
      <c r="AH99" s="2">
        <f t="shared" si="14"/>
        <v>1.0069999999999999E-2</v>
      </c>
    </row>
    <row r="100" spans="1:34" ht="15" customHeight="1" x14ac:dyDescent="0.2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W100" s="2" t="str">
        <f t="shared" si="15"/>
        <v>Nej</v>
      </c>
      <c r="Y100" s="2" t="str">
        <f t="shared" si="16"/>
        <v>-</v>
      </c>
      <c r="Z100" s="2">
        <f t="shared" si="10"/>
        <v>0.14000000000000001</v>
      </c>
      <c r="AA100" s="2">
        <f t="shared" si="11"/>
        <v>0.44</v>
      </c>
      <c r="AB100" s="2">
        <f t="shared" si="17"/>
        <v>2.38</v>
      </c>
      <c r="AC100" s="2">
        <f t="shared" si="18"/>
        <v>344.47</v>
      </c>
      <c r="AD100" s="2">
        <f t="shared" si="19"/>
        <v>0.42</v>
      </c>
      <c r="AF100" s="2" t="str">
        <f t="shared" si="12"/>
        <v>Nej</v>
      </c>
      <c r="AG100" s="2">
        <f t="shared" si="13"/>
        <v>0</v>
      </c>
      <c r="AH100" s="2">
        <f t="shared" si="14"/>
        <v>0</v>
      </c>
    </row>
    <row r="101" spans="1:34" ht="15" customHeight="1" x14ac:dyDescent="0.2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W101" s="2" t="str">
        <f t="shared" si="15"/>
        <v>Nej</v>
      </c>
      <c r="Y101" s="2" t="str">
        <f t="shared" si="16"/>
        <v>-</v>
      </c>
      <c r="Z101" s="2">
        <f t="shared" si="10"/>
        <v>0.14000000000000001</v>
      </c>
      <c r="AA101" s="2">
        <f t="shared" si="11"/>
        <v>0.44</v>
      </c>
      <c r="AB101" s="2">
        <f t="shared" si="17"/>
        <v>2.38</v>
      </c>
      <c r="AC101" s="2">
        <f t="shared" si="18"/>
        <v>344.47</v>
      </c>
      <c r="AD101" s="2">
        <f t="shared" si="19"/>
        <v>0.42</v>
      </c>
      <c r="AF101" s="2" t="str">
        <f t="shared" si="12"/>
        <v>Nej</v>
      </c>
      <c r="AG101" s="2">
        <f t="shared" si="13"/>
        <v>0</v>
      </c>
      <c r="AH101" s="2">
        <f t="shared" si="14"/>
        <v>0</v>
      </c>
    </row>
    <row r="102" spans="1:34" ht="15" customHeight="1" x14ac:dyDescent="0.2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W102" s="2" t="str">
        <f t="shared" si="15"/>
        <v>Nej</v>
      </c>
      <c r="Y102" s="2" t="str">
        <f t="shared" si="16"/>
        <v>-</v>
      </c>
      <c r="Z102" s="2">
        <f t="shared" si="10"/>
        <v>0.14000000000000001</v>
      </c>
      <c r="AA102" s="2">
        <f t="shared" si="11"/>
        <v>0.44</v>
      </c>
      <c r="AB102" s="2">
        <f t="shared" si="17"/>
        <v>2.38</v>
      </c>
      <c r="AC102" s="2">
        <f t="shared" si="18"/>
        <v>344.47</v>
      </c>
      <c r="AD102" s="2">
        <f t="shared" si="19"/>
        <v>0.42</v>
      </c>
      <c r="AF102" s="2" t="str">
        <f t="shared" si="12"/>
        <v>Nej</v>
      </c>
      <c r="AG102" s="2">
        <f t="shared" si="13"/>
        <v>0</v>
      </c>
      <c r="AH102" s="2">
        <f t="shared" si="14"/>
        <v>0</v>
      </c>
    </row>
    <row r="103" spans="1:34" ht="15" customHeight="1" x14ac:dyDescent="0.25">
      <c r="A103" s="2" t="s">
        <v>162</v>
      </c>
      <c r="B103" s="2" t="s">
        <v>170</v>
      </c>
      <c r="C103" s="2">
        <v>2015</v>
      </c>
      <c r="D103" s="2">
        <v>1.155</v>
      </c>
      <c r="E103" s="2" t="s">
        <v>650</v>
      </c>
      <c r="F103" s="2" t="s">
        <v>651</v>
      </c>
      <c r="G103" s="2">
        <v>2.38</v>
      </c>
      <c r="H103" s="2">
        <v>344.47</v>
      </c>
      <c r="I103" s="2">
        <v>0.42</v>
      </c>
      <c r="J103" s="2" t="s">
        <v>650</v>
      </c>
      <c r="K103" s="2" t="s">
        <v>650</v>
      </c>
      <c r="L103" s="2" t="s">
        <v>650</v>
      </c>
      <c r="M103" s="2" t="s">
        <v>650</v>
      </c>
      <c r="N103" s="2" t="s">
        <v>650</v>
      </c>
      <c r="O103" s="2" t="s">
        <v>650</v>
      </c>
      <c r="P103" s="2" t="s">
        <v>650</v>
      </c>
      <c r="Q103" s="2" t="s">
        <v>650</v>
      </c>
      <c r="R103" s="2" t="s">
        <v>650</v>
      </c>
      <c r="S103" s="2" t="s">
        <v>650</v>
      </c>
      <c r="W103" s="2" t="str">
        <f t="shared" si="15"/>
        <v>Nej</v>
      </c>
      <c r="Y103" s="2">
        <f t="shared" si="16"/>
        <v>0.42</v>
      </c>
      <c r="Z103" s="2">
        <f t="shared" si="10"/>
        <v>0.14000000000000001</v>
      </c>
      <c r="AA103" s="2">
        <f t="shared" si="11"/>
        <v>0.44</v>
      </c>
      <c r="AB103" s="2">
        <f t="shared" si="17"/>
        <v>2.38</v>
      </c>
      <c r="AC103" s="2">
        <f t="shared" si="18"/>
        <v>344.47</v>
      </c>
      <c r="AD103" s="2">
        <f t="shared" si="19"/>
        <v>0.42</v>
      </c>
      <c r="AF103" s="2" t="str">
        <f t="shared" si="12"/>
        <v>Nej</v>
      </c>
      <c r="AG103" s="2">
        <f t="shared" si="13"/>
        <v>0</v>
      </c>
      <c r="AH103" s="2">
        <f t="shared" si="14"/>
        <v>0</v>
      </c>
    </row>
    <row r="104" spans="1:34" ht="15" customHeight="1" x14ac:dyDescent="0.2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W104" s="2" t="str">
        <f t="shared" si="15"/>
        <v>Nej</v>
      </c>
      <c r="Y104" s="2" t="str">
        <f t="shared" si="16"/>
        <v>-</v>
      </c>
      <c r="Z104" s="2">
        <f t="shared" si="10"/>
        <v>0.14000000000000001</v>
      </c>
      <c r="AA104" s="2">
        <f t="shared" si="11"/>
        <v>0.44</v>
      </c>
      <c r="AB104" s="2">
        <f t="shared" si="17"/>
        <v>2.38</v>
      </c>
      <c r="AC104" s="2">
        <f t="shared" si="18"/>
        <v>344.47</v>
      </c>
      <c r="AD104" s="2">
        <f t="shared" si="19"/>
        <v>0.42</v>
      </c>
      <c r="AF104" s="2" t="str">
        <f t="shared" si="12"/>
        <v>Nej</v>
      </c>
      <c r="AG104" s="2">
        <f t="shared" si="13"/>
        <v>0</v>
      </c>
      <c r="AH104" s="2">
        <f t="shared" si="14"/>
        <v>0</v>
      </c>
    </row>
    <row r="105" spans="1:34" ht="15" customHeight="1" x14ac:dyDescent="0.25">
      <c r="A105" s="2" t="s">
        <v>172</v>
      </c>
      <c r="B105" s="2" t="s">
        <v>173</v>
      </c>
      <c r="C105" s="2">
        <v>2015</v>
      </c>
      <c r="D105" s="2" t="s">
        <v>666</v>
      </c>
      <c r="E105" s="2" t="s">
        <v>650</v>
      </c>
      <c r="F105" s="2" t="s">
        <v>651</v>
      </c>
      <c r="G105" s="2">
        <v>2.38</v>
      </c>
      <c r="H105" s="2">
        <v>344.47</v>
      </c>
      <c r="I105" s="2">
        <v>0.42</v>
      </c>
      <c r="J105" s="2" t="s">
        <v>650</v>
      </c>
      <c r="K105" s="2" t="s">
        <v>650</v>
      </c>
      <c r="L105" s="2" t="s">
        <v>650</v>
      </c>
      <c r="M105" s="2" t="s">
        <v>650</v>
      </c>
      <c r="N105" s="2" t="s">
        <v>650</v>
      </c>
      <c r="O105" s="2" t="s">
        <v>650</v>
      </c>
      <c r="P105" s="2" t="s">
        <v>650</v>
      </c>
      <c r="Q105" s="2" t="s">
        <v>650</v>
      </c>
      <c r="R105" s="2" t="s">
        <v>650</v>
      </c>
      <c r="S105" s="2" t="s">
        <v>650</v>
      </c>
      <c r="W105" s="2" t="str">
        <f t="shared" si="15"/>
        <v>Nej</v>
      </c>
      <c r="Y105" s="2">
        <f t="shared" si="16"/>
        <v>0.42</v>
      </c>
      <c r="Z105" s="2">
        <f t="shared" si="10"/>
        <v>0.14000000000000001</v>
      </c>
      <c r="AA105" s="2">
        <f t="shared" si="11"/>
        <v>0.44</v>
      </c>
      <c r="AB105" s="2">
        <f t="shared" si="17"/>
        <v>2.38</v>
      </c>
      <c r="AC105" s="2">
        <f t="shared" si="18"/>
        <v>344.47</v>
      </c>
      <c r="AD105" s="2">
        <f t="shared" si="19"/>
        <v>0.42</v>
      </c>
      <c r="AF105" s="2" t="str">
        <f t="shared" si="12"/>
        <v>Nej</v>
      </c>
      <c r="AG105" s="2">
        <f t="shared" si="13"/>
        <v>0</v>
      </c>
      <c r="AH105" s="2">
        <f t="shared" si="14"/>
        <v>0</v>
      </c>
    </row>
    <row r="106" spans="1:34" ht="15" customHeight="1" x14ac:dyDescent="0.25">
      <c r="A106" s="2" t="s">
        <v>172</v>
      </c>
      <c r="B106" s="2" t="s">
        <v>174</v>
      </c>
      <c r="C106" s="2">
        <v>2015</v>
      </c>
      <c r="D106" s="2" t="s">
        <v>666</v>
      </c>
      <c r="E106" s="2" t="s">
        <v>650</v>
      </c>
      <c r="F106" s="2" t="s">
        <v>651</v>
      </c>
      <c r="G106" s="2">
        <v>2.38</v>
      </c>
      <c r="H106" s="2">
        <v>344.47</v>
      </c>
      <c r="I106" s="2">
        <v>0.42</v>
      </c>
      <c r="J106" s="2" t="s">
        <v>650</v>
      </c>
      <c r="K106" s="2" t="s">
        <v>650</v>
      </c>
      <c r="L106" s="2" t="s">
        <v>650</v>
      </c>
      <c r="M106" s="2" t="s">
        <v>650</v>
      </c>
      <c r="N106" s="2" t="s">
        <v>650</v>
      </c>
      <c r="O106" s="2" t="s">
        <v>650</v>
      </c>
      <c r="P106" s="2" t="s">
        <v>650</v>
      </c>
      <c r="Q106" s="2" t="s">
        <v>650</v>
      </c>
      <c r="R106" s="2" t="s">
        <v>650</v>
      </c>
      <c r="S106" s="2" t="s">
        <v>650</v>
      </c>
      <c r="W106" s="2" t="str">
        <f t="shared" si="15"/>
        <v>Nej</v>
      </c>
      <c r="Y106" s="2">
        <f t="shared" si="16"/>
        <v>0.42</v>
      </c>
      <c r="Z106" s="2">
        <f t="shared" si="10"/>
        <v>0.14000000000000001</v>
      </c>
      <c r="AA106" s="2">
        <f t="shared" si="11"/>
        <v>0.44</v>
      </c>
      <c r="AB106" s="2">
        <f t="shared" si="17"/>
        <v>2.38</v>
      </c>
      <c r="AC106" s="2">
        <f t="shared" si="18"/>
        <v>344.47</v>
      </c>
      <c r="AD106" s="2">
        <f t="shared" si="19"/>
        <v>0.42</v>
      </c>
      <c r="AF106" s="2" t="str">
        <f t="shared" si="12"/>
        <v>Nej</v>
      </c>
      <c r="AG106" s="2">
        <f t="shared" si="13"/>
        <v>0</v>
      </c>
      <c r="AH106" s="2">
        <f t="shared" si="14"/>
        <v>0</v>
      </c>
    </row>
    <row r="107" spans="1:34" ht="15" customHeight="1" x14ac:dyDescent="0.25">
      <c r="A107" s="2" t="s">
        <v>172</v>
      </c>
      <c r="B107" s="2" t="s">
        <v>175</v>
      </c>
      <c r="C107" s="2">
        <v>2015</v>
      </c>
      <c r="D107" s="2" t="s">
        <v>650</v>
      </c>
      <c r="E107" s="2" t="s">
        <v>650</v>
      </c>
      <c r="F107" s="2" t="s">
        <v>651</v>
      </c>
      <c r="G107" s="2">
        <v>2.38</v>
      </c>
      <c r="H107" s="2">
        <v>344.47</v>
      </c>
      <c r="I107" s="2">
        <v>0.42</v>
      </c>
      <c r="J107" s="2" t="s">
        <v>650</v>
      </c>
      <c r="K107" s="2" t="s">
        <v>650</v>
      </c>
      <c r="L107" s="2" t="s">
        <v>650</v>
      </c>
      <c r="M107" s="2" t="s">
        <v>650</v>
      </c>
      <c r="N107" s="2" t="s">
        <v>650</v>
      </c>
      <c r="O107" s="2" t="s">
        <v>650</v>
      </c>
      <c r="P107" s="2" t="s">
        <v>650</v>
      </c>
      <c r="Q107" s="2" t="s">
        <v>650</v>
      </c>
      <c r="R107" s="2" t="s">
        <v>650</v>
      </c>
      <c r="S107" s="2" t="s">
        <v>650</v>
      </c>
      <c r="W107" s="2" t="str">
        <f t="shared" si="15"/>
        <v>Nej</v>
      </c>
      <c r="Y107" s="2">
        <f t="shared" si="16"/>
        <v>0.42</v>
      </c>
      <c r="Z107" s="2">
        <f t="shared" si="10"/>
        <v>0.14000000000000001</v>
      </c>
      <c r="AA107" s="2">
        <f t="shared" si="11"/>
        <v>0.44</v>
      </c>
      <c r="AB107" s="2">
        <f t="shared" si="17"/>
        <v>2.38</v>
      </c>
      <c r="AC107" s="2">
        <f t="shared" si="18"/>
        <v>344.47</v>
      </c>
      <c r="AD107" s="2">
        <f t="shared" si="19"/>
        <v>0.42</v>
      </c>
      <c r="AF107" s="2" t="str">
        <f t="shared" si="12"/>
        <v>Nej</v>
      </c>
      <c r="AG107" s="2">
        <f t="shared" si="13"/>
        <v>0</v>
      </c>
      <c r="AH107" s="2">
        <f t="shared" si="14"/>
        <v>0</v>
      </c>
    </row>
    <row r="108" spans="1:34" ht="15" customHeight="1" x14ac:dyDescent="0.25">
      <c r="A108" s="2" t="s">
        <v>172</v>
      </c>
      <c r="B108" s="2" t="s">
        <v>176</v>
      </c>
      <c r="C108" s="2">
        <v>2015</v>
      </c>
      <c r="D108" s="2" t="s">
        <v>666</v>
      </c>
      <c r="E108" s="2" t="s">
        <v>650</v>
      </c>
      <c r="F108" s="2" t="s">
        <v>651</v>
      </c>
      <c r="G108" s="2">
        <v>2.38</v>
      </c>
      <c r="H108" s="2">
        <v>344.47</v>
      </c>
      <c r="I108" s="2">
        <v>0.42</v>
      </c>
      <c r="J108" s="2" t="s">
        <v>650</v>
      </c>
      <c r="K108" s="2" t="s">
        <v>650</v>
      </c>
      <c r="L108" s="2" t="s">
        <v>650</v>
      </c>
      <c r="M108" s="2" t="s">
        <v>650</v>
      </c>
      <c r="N108" s="2" t="s">
        <v>650</v>
      </c>
      <c r="O108" s="2" t="s">
        <v>650</v>
      </c>
      <c r="P108" s="2" t="s">
        <v>650</v>
      </c>
      <c r="Q108" s="2" t="s">
        <v>650</v>
      </c>
      <c r="R108" s="2" t="s">
        <v>650</v>
      </c>
      <c r="S108" s="2" t="s">
        <v>650</v>
      </c>
      <c r="W108" s="2" t="str">
        <f t="shared" si="15"/>
        <v>Nej</v>
      </c>
      <c r="Y108" s="2">
        <f t="shared" si="16"/>
        <v>0.42</v>
      </c>
      <c r="Z108" s="2">
        <f t="shared" si="10"/>
        <v>0.14000000000000001</v>
      </c>
      <c r="AA108" s="2">
        <f t="shared" si="11"/>
        <v>0.44</v>
      </c>
      <c r="AB108" s="2">
        <f t="shared" si="17"/>
        <v>2.38</v>
      </c>
      <c r="AC108" s="2">
        <f t="shared" si="18"/>
        <v>344.47</v>
      </c>
      <c r="AD108" s="2">
        <f t="shared" si="19"/>
        <v>0.42</v>
      </c>
      <c r="AF108" s="2" t="str">
        <f t="shared" si="12"/>
        <v>Nej</v>
      </c>
      <c r="AG108" s="2">
        <f t="shared" si="13"/>
        <v>0</v>
      </c>
      <c r="AH108" s="2">
        <f t="shared" si="14"/>
        <v>0</v>
      </c>
    </row>
    <row r="109" spans="1:34" ht="15" customHeight="1" x14ac:dyDescent="0.25">
      <c r="A109" s="2" t="s">
        <v>172</v>
      </c>
      <c r="B109" s="2" t="s">
        <v>177</v>
      </c>
      <c r="C109" s="2">
        <v>2015</v>
      </c>
      <c r="D109" s="2" t="s">
        <v>666</v>
      </c>
      <c r="E109" s="2" t="s">
        <v>650</v>
      </c>
      <c r="F109" s="2" t="s">
        <v>651</v>
      </c>
      <c r="G109" s="2">
        <v>2.38</v>
      </c>
      <c r="H109" s="2">
        <v>344.47</v>
      </c>
      <c r="I109" s="2">
        <v>0.42</v>
      </c>
      <c r="J109" s="2" t="s">
        <v>650</v>
      </c>
      <c r="K109" s="2" t="s">
        <v>650</v>
      </c>
      <c r="L109" s="2" t="s">
        <v>650</v>
      </c>
      <c r="M109" s="2" t="s">
        <v>650</v>
      </c>
      <c r="N109" s="2" t="s">
        <v>650</v>
      </c>
      <c r="O109" s="2" t="s">
        <v>650</v>
      </c>
      <c r="P109" s="2" t="s">
        <v>650</v>
      </c>
      <c r="Q109" s="2" t="s">
        <v>650</v>
      </c>
      <c r="R109" s="2" t="s">
        <v>650</v>
      </c>
      <c r="S109" s="2" t="s">
        <v>650</v>
      </c>
      <c r="W109" s="2" t="str">
        <f t="shared" si="15"/>
        <v>Nej</v>
      </c>
      <c r="Y109" s="2">
        <f t="shared" si="16"/>
        <v>0.42</v>
      </c>
      <c r="Z109" s="2">
        <f t="shared" si="10"/>
        <v>0.14000000000000001</v>
      </c>
      <c r="AA109" s="2">
        <f t="shared" si="11"/>
        <v>0.44</v>
      </c>
      <c r="AB109" s="2">
        <f t="shared" si="17"/>
        <v>2.38</v>
      </c>
      <c r="AC109" s="2">
        <f t="shared" si="18"/>
        <v>344.47</v>
      </c>
      <c r="AD109" s="2">
        <f t="shared" si="19"/>
        <v>0.42</v>
      </c>
      <c r="AF109" s="2" t="str">
        <f t="shared" si="12"/>
        <v>Nej</v>
      </c>
      <c r="AG109" s="2">
        <f t="shared" si="13"/>
        <v>0</v>
      </c>
      <c r="AH109" s="2">
        <f t="shared" si="14"/>
        <v>0</v>
      </c>
    </row>
    <row r="110" spans="1:34" ht="15" customHeight="1" x14ac:dyDescent="0.25">
      <c r="A110" s="2" t="s">
        <v>172</v>
      </c>
      <c r="B110" s="2" t="s">
        <v>178</v>
      </c>
      <c r="C110" s="2">
        <v>2015</v>
      </c>
      <c r="D110" s="2" t="s">
        <v>650</v>
      </c>
      <c r="E110" s="2" t="s">
        <v>650</v>
      </c>
      <c r="F110" s="2" t="s">
        <v>651</v>
      </c>
      <c r="G110" s="2">
        <v>2.38</v>
      </c>
      <c r="H110" s="2">
        <v>344.47</v>
      </c>
      <c r="I110" s="2">
        <v>0.42</v>
      </c>
      <c r="J110" s="2" t="s">
        <v>650</v>
      </c>
      <c r="K110" s="2" t="s">
        <v>650</v>
      </c>
      <c r="L110" s="2" t="s">
        <v>650</v>
      </c>
      <c r="M110" s="2" t="s">
        <v>650</v>
      </c>
      <c r="N110" s="2" t="s">
        <v>650</v>
      </c>
      <c r="O110" s="2" t="s">
        <v>650</v>
      </c>
      <c r="P110" s="2" t="s">
        <v>650</v>
      </c>
      <c r="Q110" s="2" t="s">
        <v>650</v>
      </c>
      <c r="R110" s="2" t="s">
        <v>650</v>
      </c>
      <c r="S110" s="2" t="s">
        <v>650</v>
      </c>
      <c r="W110" s="2" t="str">
        <f t="shared" si="15"/>
        <v>Nej</v>
      </c>
      <c r="Y110" s="2">
        <f t="shared" si="16"/>
        <v>0.42</v>
      </c>
      <c r="Z110" s="2">
        <f t="shared" si="10"/>
        <v>0.14000000000000001</v>
      </c>
      <c r="AA110" s="2">
        <f t="shared" si="11"/>
        <v>0.44</v>
      </c>
      <c r="AB110" s="2">
        <f t="shared" si="17"/>
        <v>2.38</v>
      </c>
      <c r="AC110" s="2">
        <f t="shared" si="18"/>
        <v>344.47</v>
      </c>
      <c r="AD110" s="2">
        <f t="shared" si="19"/>
        <v>0.42</v>
      </c>
      <c r="AF110" s="2" t="str">
        <f t="shared" si="12"/>
        <v>Nej</v>
      </c>
      <c r="AG110" s="2">
        <f t="shared" si="13"/>
        <v>0</v>
      </c>
      <c r="AH110" s="2">
        <f t="shared" si="14"/>
        <v>0</v>
      </c>
    </row>
    <row r="111" spans="1:34" ht="15" customHeight="1" x14ac:dyDescent="0.25">
      <c r="A111" s="2" t="s">
        <v>172</v>
      </c>
      <c r="B111" s="2" t="s">
        <v>179</v>
      </c>
      <c r="C111" s="2">
        <v>2015</v>
      </c>
      <c r="D111" s="2" t="s">
        <v>650</v>
      </c>
      <c r="E111" s="2" t="s">
        <v>650</v>
      </c>
      <c r="F111" s="2" t="s">
        <v>651</v>
      </c>
      <c r="G111" s="2">
        <v>2.38</v>
      </c>
      <c r="H111" s="2">
        <v>344.47</v>
      </c>
      <c r="I111" s="2">
        <v>0.42</v>
      </c>
      <c r="J111" s="2" t="s">
        <v>650</v>
      </c>
      <c r="K111" s="2" t="s">
        <v>650</v>
      </c>
      <c r="L111" s="2" t="s">
        <v>650</v>
      </c>
      <c r="M111" s="2" t="s">
        <v>650</v>
      </c>
      <c r="N111" s="2" t="s">
        <v>650</v>
      </c>
      <c r="O111" s="2" t="s">
        <v>650</v>
      </c>
      <c r="P111" s="2" t="s">
        <v>650</v>
      </c>
      <c r="Q111" s="2" t="s">
        <v>650</v>
      </c>
      <c r="R111" s="2" t="s">
        <v>650</v>
      </c>
      <c r="S111" s="2" t="s">
        <v>650</v>
      </c>
      <c r="W111" s="2" t="str">
        <f t="shared" si="15"/>
        <v>Nej</v>
      </c>
      <c r="Y111" s="2">
        <f t="shared" si="16"/>
        <v>0.42</v>
      </c>
      <c r="Z111" s="2">
        <f t="shared" si="10"/>
        <v>0.14000000000000001</v>
      </c>
      <c r="AA111" s="2">
        <f t="shared" si="11"/>
        <v>0.44</v>
      </c>
      <c r="AB111" s="2">
        <f t="shared" si="17"/>
        <v>2.38</v>
      </c>
      <c r="AC111" s="2">
        <f t="shared" si="18"/>
        <v>344.47</v>
      </c>
      <c r="AD111" s="2">
        <f t="shared" si="19"/>
        <v>0.42</v>
      </c>
      <c r="AF111" s="2" t="str">
        <f t="shared" si="12"/>
        <v>Nej</v>
      </c>
      <c r="AG111" s="2">
        <f t="shared" si="13"/>
        <v>0</v>
      </c>
      <c r="AH111" s="2">
        <f t="shared" si="14"/>
        <v>0</v>
      </c>
    </row>
    <row r="112" spans="1:34" ht="15" customHeight="1" x14ac:dyDescent="0.25">
      <c r="A112" s="2" t="s">
        <v>180</v>
      </c>
      <c r="B112" s="2" t="s">
        <v>181</v>
      </c>
      <c r="C112" s="2">
        <v>2015</v>
      </c>
      <c r="D112" s="2">
        <v>0.25</v>
      </c>
      <c r="E112" s="2" t="s">
        <v>650</v>
      </c>
      <c r="F112" s="2" t="s">
        <v>862</v>
      </c>
      <c r="G112" s="2">
        <v>1.22</v>
      </c>
      <c r="H112" s="2">
        <v>0</v>
      </c>
      <c r="I112" s="2">
        <v>0</v>
      </c>
      <c r="J112" s="2" t="s">
        <v>650</v>
      </c>
      <c r="K112" s="2" t="s">
        <v>650</v>
      </c>
      <c r="L112" s="2" t="s">
        <v>650</v>
      </c>
      <c r="M112" s="2" t="s">
        <v>650</v>
      </c>
      <c r="N112" s="2" t="s">
        <v>650</v>
      </c>
      <c r="O112" s="2" t="s">
        <v>650</v>
      </c>
      <c r="P112" s="2" t="s">
        <v>650</v>
      </c>
      <c r="Q112" s="2" t="s">
        <v>650</v>
      </c>
      <c r="R112" s="2" t="s">
        <v>650</v>
      </c>
      <c r="S112" s="2" t="s">
        <v>650</v>
      </c>
      <c r="W112" s="2" t="str">
        <f t="shared" si="15"/>
        <v>Ja</v>
      </c>
      <c r="X112" s="2">
        <v>0</v>
      </c>
      <c r="Y112" s="2">
        <f t="shared" si="16"/>
        <v>0</v>
      </c>
      <c r="Z112" s="2">
        <f t="shared" si="10"/>
        <v>1</v>
      </c>
      <c r="AA112" s="2">
        <f t="shared" si="11"/>
        <v>0</v>
      </c>
      <c r="AB112" s="2">
        <f t="shared" si="17"/>
        <v>1.22</v>
      </c>
      <c r="AC112" s="2">
        <f t="shared" si="18"/>
        <v>0</v>
      </c>
      <c r="AD112" s="2">
        <f t="shared" si="19"/>
        <v>0</v>
      </c>
      <c r="AF112" s="2" t="str">
        <f t="shared" si="12"/>
        <v>Nej</v>
      </c>
      <c r="AG112" s="2">
        <f t="shared" si="13"/>
        <v>0</v>
      </c>
      <c r="AH112" s="2">
        <f t="shared" si="14"/>
        <v>0</v>
      </c>
    </row>
    <row r="113" spans="1:34" ht="15" customHeight="1" x14ac:dyDescent="0.25">
      <c r="A113" s="2" t="s">
        <v>180</v>
      </c>
      <c r="B113" s="2" t="s">
        <v>182</v>
      </c>
      <c r="C113" s="2">
        <v>2015</v>
      </c>
      <c r="D113" s="2" t="s">
        <v>650</v>
      </c>
      <c r="E113" s="2" t="s">
        <v>650</v>
      </c>
      <c r="F113" s="2" t="s">
        <v>651</v>
      </c>
      <c r="G113" s="2">
        <v>2.38</v>
      </c>
      <c r="H113" s="2">
        <v>344</v>
      </c>
      <c r="I113" s="2">
        <v>0.42</v>
      </c>
      <c r="J113" s="2" t="s">
        <v>650</v>
      </c>
      <c r="K113" s="2" t="s">
        <v>650</v>
      </c>
      <c r="L113" s="2" t="s">
        <v>650</v>
      </c>
      <c r="M113" s="2" t="s">
        <v>650</v>
      </c>
      <c r="N113" s="2" t="s">
        <v>650</v>
      </c>
      <c r="O113" s="2" t="s">
        <v>650</v>
      </c>
      <c r="P113" s="2" t="s">
        <v>650</v>
      </c>
      <c r="Q113" s="2" t="s">
        <v>650</v>
      </c>
      <c r="R113" s="2" t="s">
        <v>650</v>
      </c>
      <c r="S113" s="2" t="s">
        <v>650</v>
      </c>
      <c r="W113" s="2" t="str">
        <f t="shared" si="15"/>
        <v>Ja</v>
      </c>
      <c r="X113" s="2">
        <v>0</v>
      </c>
      <c r="Y113" s="2">
        <f t="shared" si="16"/>
        <v>0.42</v>
      </c>
      <c r="Z113" s="2">
        <f t="shared" si="10"/>
        <v>0.58000000000000007</v>
      </c>
      <c r="AA113" s="2">
        <f t="shared" si="11"/>
        <v>0</v>
      </c>
      <c r="AB113" s="2">
        <f t="shared" si="17"/>
        <v>2.38</v>
      </c>
      <c r="AC113" s="2">
        <f t="shared" si="18"/>
        <v>344</v>
      </c>
      <c r="AD113" s="2">
        <f t="shared" si="19"/>
        <v>0.42</v>
      </c>
      <c r="AF113" s="2" t="str">
        <f t="shared" si="12"/>
        <v>Nej</v>
      </c>
      <c r="AG113" s="2">
        <f t="shared" si="13"/>
        <v>0</v>
      </c>
      <c r="AH113" s="2">
        <f t="shared" si="14"/>
        <v>0</v>
      </c>
    </row>
    <row r="114" spans="1:34" ht="15" customHeight="1" x14ac:dyDescent="0.25">
      <c r="A114" s="2" t="s">
        <v>180</v>
      </c>
      <c r="B114" s="2" t="s">
        <v>183</v>
      </c>
      <c r="C114" s="2">
        <v>2015</v>
      </c>
      <c r="D114" s="2">
        <v>0.01</v>
      </c>
      <c r="E114" s="2" t="s">
        <v>650</v>
      </c>
      <c r="F114" s="2" t="s">
        <v>863</v>
      </c>
      <c r="G114" s="2">
        <v>1.22</v>
      </c>
      <c r="H114" s="2">
        <v>0</v>
      </c>
      <c r="I114" s="2">
        <v>0</v>
      </c>
      <c r="J114" s="2" t="s">
        <v>650</v>
      </c>
      <c r="K114" s="2" t="s">
        <v>650</v>
      </c>
      <c r="L114" s="2" t="s">
        <v>650</v>
      </c>
      <c r="M114" s="2" t="s">
        <v>650</v>
      </c>
      <c r="N114" s="2" t="s">
        <v>650</v>
      </c>
      <c r="O114" s="2" t="s">
        <v>650</v>
      </c>
      <c r="P114" s="2" t="s">
        <v>650</v>
      </c>
      <c r="Q114" s="2" t="s">
        <v>650</v>
      </c>
      <c r="R114" s="2" t="s">
        <v>650</v>
      </c>
      <c r="S114" s="2" t="s">
        <v>650</v>
      </c>
      <c r="W114" s="2" t="str">
        <f t="shared" si="15"/>
        <v>Ja</v>
      </c>
      <c r="X114" s="2">
        <v>0</v>
      </c>
      <c r="Y114" s="2">
        <f t="shared" si="16"/>
        <v>0</v>
      </c>
      <c r="Z114" s="2">
        <f t="shared" si="10"/>
        <v>1</v>
      </c>
      <c r="AA114" s="2">
        <f t="shared" si="11"/>
        <v>0</v>
      </c>
      <c r="AB114" s="2">
        <f t="shared" si="17"/>
        <v>1.22</v>
      </c>
      <c r="AC114" s="2">
        <f t="shared" si="18"/>
        <v>0</v>
      </c>
      <c r="AD114" s="2">
        <f t="shared" si="19"/>
        <v>0</v>
      </c>
      <c r="AF114" s="2" t="str">
        <f t="shared" si="12"/>
        <v>Nej</v>
      </c>
      <c r="AG114" s="2">
        <f t="shared" si="13"/>
        <v>0</v>
      </c>
      <c r="AH114" s="2">
        <f t="shared" si="14"/>
        <v>0</v>
      </c>
    </row>
    <row r="115" spans="1:34" ht="15" customHeight="1" x14ac:dyDescent="0.25">
      <c r="A115" s="2" t="s">
        <v>184</v>
      </c>
      <c r="B115" s="2" t="s">
        <v>185</v>
      </c>
      <c r="C115" s="2">
        <v>2015</v>
      </c>
      <c r="D115" s="2" t="s">
        <v>650</v>
      </c>
      <c r="E115" s="2" t="s">
        <v>650</v>
      </c>
      <c r="F115" s="2" t="s">
        <v>650</v>
      </c>
      <c r="G115" s="2">
        <v>2.38</v>
      </c>
      <c r="H115" s="2">
        <v>344.47</v>
      </c>
      <c r="I115" s="2">
        <v>0.42</v>
      </c>
      <c r="J115" s="2" t="s">
        <v>650</v>
      </c>
      <c r="K115" s="2" t="s">
        <v>650</v>
      </c>
      <c r="L115" s="2" t="s">
        <v>650</v>
      </c>
      <c r="M115" s="2" t="s">
        <v>650</v>
      </c>
      <c r="N115" s="2" t="s">
        <v>650</v>
      </c>
      <c r="O115" s="2" t="s">
        <v>650</v>
      </c>
      <c r="P115" s="2" t="s">
        <v>650</v>
      </c>
      <c r="Q115" s="2" t="s">
        <v>650</v>
      </c>
      <c r="R115" s="2" t="s">
        <v>650</v>
      </c>
      <c r="S115" s="2" t="s">
        <v>650</v>
      </c>
      <c r="W115" s="2" t="str">
        <f t="shared" si="15"/>
        <v>Nej</v>
      </c>
      <c r="Y115" s="2">
        <f t="shared" si="16"/>
        <v>0.42</v>
      </c>
      <c r="Z115" s="2">
        <f t="shared" si="10"/>
        <v>0.14000000000000001</v>
      </c>
      <c r="AA115" s="2">
        <f t="shared" si="11"/>
        <v>0.44</v>
      </c>
      <c r="AB115" s="2">
        <f t="shared" si="17"/>
        <v>2.38</v>
      </c>
      <c r="AC115" s="2">
        <f t="shared" si="18"/>
        <v>344.47</v>
      </c>
      <c r="AD115" s="2">
        <f t="shared" si="19"/>
        <v>0.42</v>
      </c>
      <c r="AF115" s="2" t="str">
        <f t="shared" si="12"/>
        <v>Nej</v>
      </c>
      <c r="AG115" s="2">
        <f t="shared" si="13"/>
        <v>0</v>
      </c>
      <c r="AH115" s="2">
        <f t="shared" si="14"/>
        <v>0</v>
      </c>
    </row>
    <row r="116" spans="1:34" ht="15" customHeight="1" x14ac:dyDescent="0.25">
      <c r="A116" s="2" t="s">
        <v>184</v>
      </c>
      <c r="B116" s="2" t="s">
        <v>186</v>
      </c>
      <c r="C116" s="2">
        <v>2015</v>
      </c>
      <c r="D116" s="2" t="s">
        <v>650</v>
      </c>
      <c r="E116" s="2" t="s">
        <v>650</v>
      </c>
      <c r="F116" s="2" t="s">
        <v>652</v>
      </c>
      <c r="G116" s="2">
        <v>2.38</v>
      </c>
      <c r="H116" s="2">
        <v>344.47</v>
      </c>
      <c r="I116" s="2">
        <v>0.42</v>
      </c>
      <c r="J116" s="2" t="s">
        <v>650</v>
      </c>
      <c r="K116" s="2" t="s">
        <v>650</v>
      </c>
      <c r="L116" s="2" t="s">
        <v>650</v>
      </c>
      <c r="M116" s="2" t="s">
        <v>650</v>
      </c>
      <c r="N116" s="2" t="s">
        <v>650</v>
      </c>
      <c r="O116" s="2" t="s">
        <v>650</v>
      </c>
      <c r="P116" s="2" t="s">
        <v>650</v>
      </c>
      <c r="Q116" s="2" t="s">
        <v>650</v>
      </c>
      <c r="R116" s="2" t="s">
        <v>650</v>
      </c>
      <c r="S116" s="2" t="s">
        <v>650</v>
      </c>
      <c r="W116" s="2" t="str">
        <f t="shared" si="15"/>
        <v>Nej</v>
      </c>
      <c r="Y116" s="2">
        <f t="shared" si="16"/>
        <v>0.42</v>
      </c>
      <c r="Z116" s="2">
        <f t="shared" si="10"/>
        <v>0.14000000000000001</v>
      </c>
      <c r="AA116" s="2">
        <f t="shared" si="11"/>
        <v>0.44</v>
      </c>
      <c r="AB116" s="2">
        <f t="shared" si="17"/>
        <v>2.38</v>
      </c>
      <c r="AC116" s="2">
        <f t="shared" si="18"/>
        <v>344.47</v>
      </c>
      <c r="AD116" s="2">
        <f t="shared" si="19"/>
        <v>0.42</v>
      </c>
      <c r="AF116" s="2" t="str">
        <f t="shared" si="12"/>
        <v>Nej</v>
      </c>
      <c r="AG116" s="2">
        <f t="shared" si="13"/>
        <v>0</v>
      </c>
      <c r="AH116" s="2">
        <f t="shared" si="14"/>
        <v>0</v>
      </c>
    </row>
    <row r="117" spans="1:34" ht="15" customHeight="1" x14ac:dyDescent="0.25">
      <c r="A117" s="2" t="s">
        <v>184</v>
      </c>
      <c r="B117" s="2" t="s">
        <v>187</v>
      </c>
      <c r="C117" s="2">
        <v>2015</v>
      </c>
      <c r="D117" s="2" t="s">
        <v>650</v>
      </c>
      <c r="E117" s="2" t="s">
        <v>650</v>
      </c>
      <c r="F117" s="2" t="s">
        <v>650</v>
      </c>
      <c r="G117" s="2">
        <v>2.38</v>
      </c>
      <c r="H117" s="2">
        <v>344.47</v>
      </c>
      <c r="I117" s="2">
        <v>0.42</v>
      </c>
      <c r="J117" s="2" t="s">
        <v>650</v>
      </c>
      <c r="K117" s="2" t="s">
        <v>650</v>
      </c>
      <c r="L117" s="2" t="s">
        <v>650</v>
      </c>
      <c r="M117" s="2" t="s">
        <v>650</v>
      </c>
      <c r="N117" s="2" t="s">
        <v>650</v>
      </c>
      <c r="O117" s="2" t="s">
        <v>650</v>
      </c>
      <c r="P117" s="2" t="s">
        <v>650</v>
      </c>
      <c r="Q117" s="2" t="s">
        <v>650</v>
      </c>
      <c r="R117" s="2" t="s">
        <v>650</v>
      </c>
      <c r="S117" s="2" t="s">
        <v>650</v>
      </c>
      <c r="W117" s="2" t="str">
        <f t="shared" si="15"/>
        <v>Nej</v>
      </c>
      <c r="Y117" s="2">
        <f t="shared" si="16"/>
        <v>0.42</v>
      </c>
      <c r="Z117" s="2">
        <f t="shared" si="10"/>
        <v>0.14000000000000001</v>
      </c>
      <c r="AA117" s="2">
        <f t="shared" si="11"/>
        <v>0.44</v>
      </c>
      <c r="AB117" s="2">
        <f t="shared" si="17"/>
        <v>2.38</v>
      </c>
      <c r="AC117" s="2">
        <f t="shared" si="18"/>
        <v>344.47</v>
      </c>
      <c r="AD117" s="2">
        <f t="shared" si="19"/>
        <v>0.42</v>
      </c>
      <c r="AF117" s="2" t="str">
        <f t="shared" si="12"/>
        <v>Nej</v>
      </c>
      <c r="AG117" s="2">
        <f t="shared" si="13"/>
        <v>0</v>
      </c>
      <c r="AH117" s="2">
        <f t="shared" si="14"/>
        <v>0</v>
      </c>
    </row>
    <row r="118" spans="1:34" ht="15" customHeight="1" x14ac:dyDescent="0.25">
      <c r="A118" s="2" t="s">
        <v>184</v>
      </c>
      <c r="B118" s="2" t="s">
        <v>188</v>
      </c>
      <c r="C118" s="2">
        <v>2015</v>
      </c>
      <c r="D118" s="2" t="s">
        <v>650</v>
      </c>
      <c r="E118" s="2" t="s">
        <v>650</v>
      </c>
      <c r="F118" s="2" t="s">
        <v>652</v>
      </c>
      <c r="G118" s="2">
        <v>2.38</v>
      </c>
      <c r="H118" s="2">
        <v>344.47</v>
      </c>
      <c r="I118" s="2">
        <v>0.42</v>
      </c>
      <c r="J118" s="2" t="s">
        <v>650</v>
      </c>
      <c r="K118" s="2" t="s">
        <v>650</v>
      </c>
      <c r="L118" s="2" t="s">
        <v>650</v>
      </c>
      <c r="M118" s="2" t="s">
        <v>650</v>
      </c>
      <c r="N118" s="2" t="s">
        <v>650</v>
      </c>
      <c r="O118" s="2" t="s">
        <v>650</v>
      </c>
      <c r="P118" s="2" t="s">
        <v>650</v>
      </c>
      <c r="Q118" s="2" t="s">
        <v>650</v>
      </c>
      <c r="R118" s="2" t="s">
        <v>650</v>
      </c>
      <c r="S118" s="2" t="s">
        <v>650</v>
      </c>
      <c r="W118" s="2" t="str">
        <f t="shared" si="15"/>
        <v>Nej</v>
      </c>
      <c r="Y118" s="2">
        <f t="shared" si="16"/>
        <v>0.42</v>
      </c>
      <c r="Z118" s="2">
        <f t="shared" si="10"/>
        <v>0.14000000000000001</v>
      </c>
      <c r="AA118" s="2">
        <f t="shared" si="11"/>
        <v>0.44</v>
      </c>
      <c r="AB118" s="2">
        <f t="shared" si="17"/>
        <v>2.38</v>
      </c>
      <c r="AC118" s="2">
        <f t="shared" si="18"/>
        <v>344.47</v>
      </c>
      <c r="AD118" s="2">
        <f t="shared" si="19"/>
        <v>0.42</v>
      </c>
      <c r="AF118" s="2" t="str">
        <f t="shared" si="12"/>
        <v>Nej</v>
      </c>
      <c r="AG118" s="2">
        <f t="shared" si="13"/>
        <v>0</v>
      </c>
      <c r="AH118" s="2">
        <f t="shared" si="14"/>
        <v>0</v>
      </c>
    </row>
    <row r="119" spans="1:34" ht="15" customHeight="1" x14ac:dyDescent="0.25">
      <c r="A119" s="2" t="s">
        <v>189</v>
      </c>
      <c r="B119" s="2" t="s">
        <v>190</v>
      </c>
      <c r="C119" s="2">
        <v>2015</v>
      </c>
      <c r="D119" s="2">
        <v>1.1000000000000001</v>
      </c>
      <c r="E119" s="2">
        <v>0.56999999999999995</v>
      </c>
      <c r="F119" s="2" t="s">
        <v>651</v>
      </c>
      <c r="G119" s="2">
        <v>2.34</v>
      </c>
      <c r="H119" s="2">
        <v>402.3</v>
      </c>
      <c r="I119" s="2">
        <v>0.42</v>
      </c>
      <c r="J119" s="2" t="s">
        <v>650</v>
      </c>
      <c r="K119" s="2" t="s">
        <v>650</v>
      </c>
      <c r="L119" s="2" t="s">
        <v>650</v>
      </c>
      <c r="M119" s="2" t="s">
        <v>650</v>
      </c>
      <c r="N119" s="2" t="s">
        <v>650</v>
      </c>
      <c r="O119" s="2" t="s">
        <v>650</v>
      </c>
      <c r="P119" s="2" t="s">
        <v>650</v>
      </c>
      <c r="Q119" s="2" t="s">
        <v>650</v>
      </c>
      <c r="R119" s="2" t="s">
        <v>650</v>
      </c>
      <c r="S119" s="2" t="s">
        <v>650</v>
      </c>
      <c r="W119" s="2" t="str">
        <f t="shared" si="15"/>
        <v>Ja</v>
      </c>
      <c r="X119" s="2">
        <v>0</v>
      </c>
      <c r="Y119" s="2">
        <f t="shared" si="16"/>
        <v>0.42</v>
      </c>
      <c r="Z119" s="2">
        <f t="shared" si="10"/>
        <v>0.58000000000000007</v>
      </c>
      <c r="AA119" s="2">
        <f t="shared" si="11"/>
        <v>0</v>
      </c>
      <c r="AB119" s="2">
        <f t="shared" si="17"/>
        <v>2.34</v>
      </c>
      <c r="AC119" s="2">
        <f t="shared" si="18"/>
        <v>402.3</v>
      </c>
      <c r="AD119" s="2">
        <f t="shared" si="19"/>
        <v>0.42</v>
      </c>
      <c r="AF119" s="2" t="str">
        <f t="shared" si="12"/>
        <v>Nej</v>
      </c>
      <c r="AG119" s="2">
        <f t="shared" si="13"/>
        <v>0</v>
      </c>
      <c r="AH119" s="2">
        <f t="shared" si="14"/>
        <v>0</v>
      </c>
    </row>
    <row r="120" spans="1:34" ht="15" customHeight="1" x14ac:dyDescent="0.25">
      <c r="A120" s="2" t="s">
        <v>191</v>
      </c>
      <c r="B120" s="2" t="s">
        <v>192</v>
      </c>
      <c r="C120" s="2">
        <v>2015</v>
      </c>
      <c r="D120" s="2">
        <v>0.9</v>
      </c>
      <c r="E120" s="2">
        <v>15.19</v>
      </c>
      <c r="F120" s="2" t="s">
        <v>864</v>
      </c>
      <c r="G120" s="2">
        <v>0.03</v>
      </c>
      <c r="H120" s="2">
        <v>0</v>
      </c>
      <c r="I120" s="2">
        <v>0</v>
      </c>
      <c r="J120" s="2" t="s">
        <v>650</v>
      </c>
      <c r="K120" s="2" t="s">
        <v>650</v>
      </c>
      <c r="L120" s="2" t="s">
        <v>650</v>
      </c>
      <c r="M120" s="2" t="s">
        <v>650</v>
      </c>
      <c r="N120" s="2" t="s">
        <v>650</v>
      </c>
      <c r="O120" s="2" t="s">
        <v>650</v>
      </c>
      <c r="P120" s="2" t="s">
        <v>650</v>
      </c>
      <c r="Q120" s="2" t="s">
        <v>650</v>
      </c>
      <c r="R120" s="2" t="s">
        <v>650</v>
      </c>
      <c r="S120" s="2" t="s">
        <v>650</v>
      </c>
      <c r="W120" s="2" t="str">
        <f t="shared" si="15"/>
        <v>Ja</v>
      </c>
      <c r="X120" s="2">
        <v>0</v>
      </c>
      <c r="Y120" s="2">
        <f t="shared" si="16"/>
        <v>0</v>
      </c>
      <c r="Z120" s="2">
        <f t="shared" si="10"/>
        <v>1</v>
      </c>
      <c r="AA120" s="2">
        <f t="shared" si="11"/>
        <v>0</v>
      </c>
      <c r="AB120" s="2">
        <f t="shared" si="17"/>
        <v>0.03</v>
      </c>
      <c r="AC120" s="2">
        <f t="shared" si="18"/>
        <v>0</v>
      </c>
      <c r="AD120" s="2">
        <f t="shared" si="19"/>
        <v>0</v>
      </c>
      <c r="AF120" s="2" t="str">
        <f t="shared" si="12"/>
        <v>Nej</v>
      </c>
      <c r="AG120" s="2">
        <f t="shared" si="13"/>
        <v>0</v>
      </c>
      <c r="AH120" s="2">
        <f t="shared" si="14"/>
        <v>0</v>
      </c>
    </row>
    <row r="121" spans="1:34" ht="15" customHeight="1" x14ac:dyDescent="0.2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W121" s="2" t="str">
        <f t="shared" si="15"/>
        <v>Nej</v>
      </c>
      <c r="Y121" s="2" t="str">
        <f t="shared" si="16"/>
        <v>-</v>
      </c>
      <c r="Z121" s="2">
        <f t="shared" si="10"/>
        <v>0.14000000000000001</v>
      </c>
      <c r="AA121" s="2">
        <f t="shared" si="11"/>
        <v>0.44</v>
      </c>
      <c r="AB121" s="2">
        <f t="shared" si="17"/>
        <v>2.38</v>
      </c>
      <c r="AC121" s="2">
        <f t="shared" si="18"/>
        <v>344.47</v>
      </c>
      <c r="AD121" s="2">
        <f t="shared" si="19"/>
        <v>0.42</v>
      </c>
      <c r="AF121" s="2" t="str">
        <f t="shared" si="12"/>
        <v>Nej</v>
      </c>
      <c r="AG121" s="2">
        <f t="shared" si="13"/>
        <v>0</v>
      </c>
      <c r="AH121" s="2">
        <f t="shared" si="14"/>
        <v>0</v>
      </c>
    </row>
    <row r="122" spans="1:34" ht="15" customHeight="1" x14ac:dyDescent="0.25">
      <c r="A122" s="2" t="s">
        <v>193</v>
      </c>
      <c r="B122" s="2" t="s">
        <v>195</v>
      </c>
      <c r="C122" s="2">
        <v>2015</v>
      </c>
      <c r="D122" s="2">
        <v>52.093000000000004</v>
      </c>
      <c r="E122" s="2">
        <v>14.276</v>
      </c>
      <c r="F122" s="2" t="s">
        <v>857</v>
      </c>
      <c r="G122" s="2">
        <v>1.1066</v>
      </c>
      <c r="H122" s="2">
        <v>4.9630000000000001</v>
      </c>
      <c r="I122" s="2">
        <v>0</v>
      </c>
      <c r="J122" s="2">
        <v>106.268</v>
      </c>
      <c r="K122" s="2">
        <v>1.9E-2</v>
      </c>
      <c r="L122" s="2">
        <v>5.601</v>
      </c>
      <c r="M122" s="2">
        <v>3.968</v>
      </c>
      <c r="N122" s="2">
        <v>0</v>
      </c>
      <c r="O122" s="2">
        <v>161.792</v>
      </c>
      <c r="P122" s="2">
        <v>0.28599999999999998</v>
      </c>
      <c r="Q122" s="2">
        <v>71.001999999999995</v>
      </c>
      <c r="R122" s="2">
        <v>11.858000000000001</v>
      </c>
      <c r="S122" s="2">
        <v>16.754999999999999</v>
      </c>
      <c r="W122" s="2" t="str">
        <f t="shared" si="15"/>
        <v>Ja</v>
      </c>
      <c r="X122" s="2">
        <v>0</v>
      </c>
      <c r="Y122" s="2">
        <f t="shared" si="16"/>
        <v>0</v>
      </c>
      <c r="Z122" s="2">
        <f t="shared" si="10"/>
        <v>1</v>
      </c>
      <c r="AA122" s="2">
        <f t="shared" si="11"/>
        <v>0</v>
      </c>
      <c r="AB122" s="2">
        <f t="shared" si="17"/>
        <v>1.1066</v>
      </c>
      <c r="AC122" s="2">
        <f t="shared" si="18"/>
        <v>4.9630000000000001</v>
      </c>
      <c r="AD122" s="2">
        <f t="shared" si="19"/>
        <v>0</v>
      </c>
      <c r="AF122" s="2" t="str">
        <f t="shared" si="12"/>
        <v>Ja</v>
      </c>
      <c r="AG122" s="2">
        <f t="shared" si="13"/>
        <v>106.268</v>
      </c>
      <c r="AH122" s="2">
        <f t="shared" si="14"/>
        <v>0</v>
      </c>
    </row>
    <row r="123" spans="1:34" ht="15" customHeight="1" x14ac:dyDescent="0.25">
      <c r="A123" s="2" t="s">
        <v>193</v>
      </c>
      <c r="B123" s="2" t="s">
        <v>196</v>
      </c>
      <c r="C123" s="2">
        <v>2015</v>
      </c>
      <c r="D123" s="2">
        <v>1.8220000000000001</v>
      </c>
      <c r="E123" s="2">
        <v>3.16</v>
      </c>
      <c r="F123" s="2" t="s">
        <v>857</v>
      </c>
      <c r="G123" s="2">
        <v>1.1000000000000001</v>
      </c>
      <c r="H123" s="2">
        <v>5</v>
      </c>
      <c r="I123" s="2">
        <v>0</v>
      </c>
      <c r="J123" s="2" t="s">
        <v>650</v>
      </c>
      <c r="K123" s="2" t="s">
        <v>650</v>
      </c>
      <c r="L123" s="2" t="s">
        <v>650</v>
      </c>
      <c r="M123" s="2" t="s">
        <v>650</v>
      </c>
      <c r="N123" s="2" t="s">
        <v>650</v>
      </c>
      <c r="O123" s="2" t="s">
        <v>650</v>
      </c>
      <c r="P123" s="2" t="s">
        <v>650</v>
      </c>
      <c r="Q123" s="2" t="s">
        <v>650</v>
      </c>
      <c r="R123" s="2" t="s">
        <v>650</v>
      </c>
      <c r="S123" s="2" t="s">
        <v>650</v>
      </c>
      <c r="W123" s="2" t="str">
        <f t="shared" si="15"/>
        <v>Ja</v>
      </c>
      <c r="X123" s="2">
        <v>0</v>
      </c>
      <c r="Y123" s="2">
        <f t="shared" si="16"/>
        <v>0</v>
      </c>
      <c r="Z123" s="2">
        <f t="shared" si="10"/>
        <v>1</v>
      </c>
      <c r="AA123" s="2">
        <f t="shared" si="11"/>
        <v>0</v>
      </c>
      <c r="AB123" s="2">
        <f t="shared" si="17"/>
        <v>1.1000000000000001</v>
      </c>
      <c r="AC123" s="2">
        <f t="shared" si="18"/>
        <v>5</v>
      </c>
      <c r="AD123" s="2">
        <f t="shared" si="19"/>
        <v>0</v>
      </c>
      <c r="AF123" s="2" t="str">
        <f t="shared" si="12"/>
        <v>Nej</v>
      </c>
      <c r="AG123" s="2">
        <f t="shared" si="13"/>
        <v>0</v>
      </c>
      <c r="AH123" s="2">
        <f t="shared" si="14"/>
        <v>0</v>
      </c>
    </row>
    <row r="124" spans="1:34" ht="15" customHeight="1" x14ac:dyDescent="0.2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W124" s="2" t="str">
        <f t="shared" si="15"/>
        <v>Nej</v>
      </c>
      <c r="Y124" s="2" t="str">
        <f t="shared" si="16"/>
        <v>-</v>
      </c>
      <c r="Z124" s="2">
        <f t="shared" si="10"/>
        <v>0.14000000000000001</v>
      </c>
      <c r="AA124" s="2">
        <f t="shared" si="11"/>
        <v>0.44</v>
      </c>
      <c r="AB124" s="2">
        <f t="shared" si="17"/>
        <v>2.38</v>
      </c>
      <c r="AC124" s="2">
        <f t="shared" si="18"/>
        <v>344.47</v>
      </c>
      <c r="AD124" s="2">
        <f t="shared" si="19"/>
        <v>0.42</v>
      </c>
      <c r="AF124" s="2" t="str">
        <f t="shared" si="12"/>
        <v>Nej</v>
      </c>
      <c r="AG124" s="2">
        <f t="shared" si="13"/>
        <v>0</v>
      </c>
      <c r="AH124" s="2">
        <f t="shared" si="14"/>
        <v>0</v>
      </c>
    </row>
    <row r="125" spans="1:34" ht="15" customHeight="1" x14ac:dyDescent="0.2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W125" s="2" t="str">
        <f t="shared" si="15"/>
        <v>Nej</v>
      </c>
      <c r="Y125" s="2" t="str">
        <f t="shared" si="16"/>
        <v>-</v>
      </c>
      <c r="Z125" s="2">
        <f t="shared" si="10"/>
        <v>0.14000000000000001</v>
      </c>
      <c r="AA125" s="2">
        <f t="shared" si="11"/>
        <v>0.44</v>
      </c>
      <c r="AB125" s="2">
        <f t="shared" si="17"/>
        <v>2.38</v>
      </c>
      <c r="AC125" s="2">
        <f t="shared" si="18"/>
        <v>344.47</v>
      </c>
      <c r="AD125" s="2">
        <f t="shared" si="19"/>
        <v>0.42</v>
      </c>
      <c r="AF125" s="2" t="str">
        <f t="shared" si="12"/>
        <v>Nej</v>
      </c>
      <c r="AG125" s="2">
        <f t="shared" si="13"/>
        <v>0</v>
      </c>
      <c r="AH125" s="2">
        <f t="shared" si="14"/>
        <v>0</v>
      </c>
    </row>
    <row r="126" spans="1:34" ht="15" customHeight="1" x14ac:dyDescent="0.2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W126" s="2" t="str">
        <f t="shared" si="15"/>
        <v>Nej</v>
      </c>
      <c r="Y126" s="2" t="str">
        <f t="shared" si="16"/>
        <v>-</v>
      </c>
      <c r="Z126" s="2">
        <f t="shared" si="10"/>
        <v>0.14000000000000001</v>
      </c>
      <c r="AA126" s="2">
        <f t="shared" si="11"/>
        <v>0.44</v>
      </c>
      <c r="AB126" s="2">
        <f t="shared" si="17"/>
        <v>2.38</v>
      </c>
      <c r="AC126" s="2">
        <f t="shared" si="18"/>
        <v>344.47</v>
      </c>
      <c r="AD126" s="2">
        <f t="shared" si="19"/>
        <v>0.42</v>
      </c>
      <c r="AF126" s="2" t="str">
        <f t="shared" si="12"/>
        <v>Nej</v>
      </c>
      <c r="AG126" s="2">
        <f t="shared" si="13"/>
        <v>0</v>
      </c>
      <c r="AH126" s="2">
        <f t="shared" si="14"/>
        <v>0</v>
      </c>
    </row>
    <row r="127" spans="1:34" ht="15" customHeight="1" x14ac:dyDescent="0.2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W127" s="2" t="str">
        <f t="shared" si="15"/>
        <v>Nej</v>
      </c>
      <c r="Y127" s="2" t="str">
        <f t="shared" si="16"/>
        <v>-</v>
      </c>
      <c r="Z127" s="2">
        <f t="shared" si="10"/>
        <v>0.14000000000000001</v>
      </c>
      <c r="AA127" s="2">
        <f t="shared" si="11"/>
        <v>0.44</v>
      </c>
      <c r="AB127" s="2">
        <f t="shared" si="17"/>
        <v>2.38</v>
      </c>
      <c r="AC127" s="2">
        <f t="shared" si="18"/>
        <v>344.47</v>
      </c>
      <c r="AD127" s="2">
        <f t="shared" si="19"/>
        <v>0.42</v>
      </c>
      <c r="AF127" s="2" t="str">
        <f t="shared" si="12"/>
        <v>Nej</v>
      </c>
      <c r="AG127" s="2">
        <f t="shared" si="13"/>
        <v>0</v>
      </c>
      <c r="AH127" s="2">
        <f t="shared" si="14"/>
        <v>0</v>
      </c>
    </row>
    <row r="128" spans="1:34" ht="15" customHeight="1" x14ac:dyDescent="0.25">
      <c r="A128" s="2" t="s">
        <v>200</v>
      </c>
      <c r="B128" s="2" t="s">
        <v>201</v>
      </c>
      <c r="C128" s="2">
        <v>2015</v>
      </c>
      <c r="D128" s="2">
        <v>3.7389999999999999</v>
      </c>
      <c r="E128" s="2" t="s">
        <v>650</v>
      </c>
      <c r="F128" s="2" t="s">
        <v>848</v>
      </c>
      <c r="G128" s="2">
        <v>1.1100000000000001</v>
      </c>
      <c r="H128" s="2">
        <v>9</v>
      </c>
      <c r="I128" s="2">
        <v>0</v>
      </c>
      <c r="J128" s="2" t="s">
        <v>650</v>
      </c>
      <c r="K128" s="2" t="s">
        <v>650</v>
      </c>
      <c r="L128" s="2" t="s">
        <v>650</v>
      </c>
      <c r="M128" s="2" t="s">
        <v>650</v>
      </c>
      <c r="N128" s="2" t="s">
        <v>650</v>
      </c>
      <c r="O128" s="2" t="s">
        <v>650</v>
      </c>
      <c r="P128" s="2" t="s">
        <v>650</v>
      </c>
      <c r="Q128" s="2" t="s">
        <v>650</v>
      </c>
      <c r="R128" s="2" t="s">
        <v>650</v>
      </c>
      <c r="S128" s="2" t="s">
        <v>650</v>
      </c>
      <c r="W128" s="2" t="str">
        <f t="shared" si="15"/>
        <v>Ja</v>
      </c>
      <c r="X128" s="2">
        <v>0</v>
      </c>
      <c r="Y128" s="2">
        <f t="shared" si="16"/>
        <v>0</v>
      </c>
      <c r="Z128" s="2">
        <f t="shared" si="10"/>
        <v>1</v>
      </c>
      <c r="AA128" s="2">
        <f t="shared" si="11"/>
        <v>0</v>
      </c>
      <c r="AB128" s="2">
        <f t="shared" si="17"/>
        <v>1.1100000000000001</v>
      </c>
      <c r="AC128" s="2">
        <f t="shared" si="18"/>
        <v>9</v>
      </c>
      <c r="AD128" s="2">
        <f t="shared" si="19"/>
        <v>0</v>
      </c>
      <c r="AF128" s="2" t="str">
        <f t="shared" si="12"/>
        <v>Nej</v>
      </c>
      <c r="AG128" s="2">
        <f t="shared" si="13"/>
        <v>0</v>
      </c>
      <c r="AH128" s="2">
        <f t="shared" si="14"/>
        <v>0</v>
      </c>
    </row>
    <row r="129" spans="1:34" ht="15" customHeight="1" x14ac:dyDescent="0.25">
      <c r="A129" s="2" t="s">
        <v>200</v>
      </c>
      <c r="B129" s="2" t="s">
        <v>202</v>
      </c>
      <c r="C129" s="2">
        <v>2015</v>
      </c>
      <c r="D129" s="2" t="s">
        <v>650</v>
      </c>
      <c r="E129" s="2" t="s">
        <v>650</v>
      </c>
      <c r="F129" s="2" t="s">
        <v>865</v>
      </c>
      <c r="G129" s="2">
        <v>1.1100000000000001</v>
      </c>
      <c r="H129" s="2">
        <v>9</v>
      </c>
      <c r="I129" s="2">
        <v>0</v>
      </c>
      <c r="J129" s="2" t="s">
        <v>650</v>
      </c>
      <c r="K129" s="2" t="s">
        <v>650</v>
      </c>
      <c r="L129" s="2" t="s">
        <v>650</v>
      </c>
      <c r="M129" s="2" t="s">
        <v>650</v>
      </c>
      <c r="N129" s="2" t="s">
        <v>650</v>
      </c>
      <c r="O129" s="2" t="s">
        <v>650</v>
      </c>
      <c r="P129" s="2" t="s">
        <v>650</v>
      </c>
      <c r="Q129" s="2" t="s">
        <v>650</v>
      </c>
      <c r="R129" s="2" t="s">
        <v>650</v>
      </c>
      <c r="S129" s="2" t="s">
        <v>650</v>
      </c>
      <c r="W129" s="2" t="str">
        <f t="shared" si="15"/>
        <v>Ja</v>
      </c>
      <c r="X129" s="2">
        <v>0</v>
      </c>
      <c r="Y129" s="2">
        <f t="shared" si="16"/>
        <v>0</v>
      </c>
      <c r="Z129" s="2">
        <f t="shared" si="10"/>
        <v>1</v>
      </c>
      <c r="AA129" s="2">
        <f t="shared" si="11"/>
        <v>0</v>
      </c>
      <c r="AB129" s="2">
        <f t="shared" si="17"/>
        <v>1.1100000000000001</v>
      </c>
      <c r="AC129" s="2">
        <f t="shared" si="18"/>
        <v>9</v>
      </c>
      <c r="AD129" s="2">
        <f t="shared" si="19"/>
        <v>0</v>
      </c>
      <c r="AF129" s="2" t="str">
        <f t="shared" si="12"/>
        <v>Nej</v>
      </c>
      <c r="AG129" s="2">
        <f t="shared" si="13"/>
        <v>0</v>
      </c>
      <c r="AH129" s="2">
        <f t="shared" si="14"/>
        <v>0</v>
      </c>
    </row>
    <row r="130" spans="1:34" ht="15" customHeight="1" x14ac:dyDescent="0.25">
      <c r="A130" s="2" t="s">
        <v>203</v>
      </c>
      <c r="B130" s="2" t="s">
        <v>204</v>
      </c>
      <c r="C130" s="2">
        <v>2015</v>
      </c>
      <c r="D130" s="2">
        <v>0.19</v>
      </c>
      <c r="E130" s="2" t="s">
        <v>650</v>
      </c>
      <c r="F130" s="2" t="s">
        <v>866</v>
      </c>
      <c r="G130" s="2">
        <v>1.1000000000000001</v>
      </c>
      <c r="H130" s="2">
        <v>0</v>
      </c>
      <c r="I130" s="2">
        <v>0</v>
      </c>
      <c r="J130" s="2" t="s">
        <v>650</v>
      </c>
      <c r="K130" s="2" t="s">
        <v>650</v>
      </c>
      <c r="L130" s="2" t="s">
        <v>650</v>
      </c>
      <c r="M130" s="2" t="s">
        <v>650</v>
      </c>
      <c r="N130" s="2" t="s">
        <v>650</v>
      </c>
      <c r="O130" s="2" t="s">
        <v>650</v>
      </c>
      <c r="P130" s="2" t="s">
        <v>650</v>
      </c>
      <c r="Q130" s="2" t="s">
        <v>650</v>
      </c>
      <c r="R130" s="2" t="s">
        <v>650</v>
      </c>
      <c r="S130" s="2" t="s">
        <v>650</v>
      </c>
      <c r="W130" s="2" t="str">
        <f t="shared" si="15"/>
        <v>Ja</v>
      </c>
      <c r="X130" s="2">
        <v>0</v>
      </c>
      <c r="Y130" s="2">
        <f t="shared" si="16"/>
        <v>0</v>
      </c>
      <c r="Z130" s="2">
        <f t="shared" ref="Z130:Z193" si="20">IF(W130="Ja",1-Y130-X130,0.14)</f>
        <v>1</v>
      </c>
      <c r="AA130" s="2">
        <f t="shared" ref="AA130:AA193" si="21">IF(W130="Ja",X130,0.44)</f>
        <v>0</v>
      </c>
      <c r="AB130" s="2">
        <f t="shared" si="17"/>
        <v>1.1000000000000001</v>
      </c>
      <c r="AC130" s="2">
        <f t="shared" si="18"/>
        <v>0</v>
      </c>
      <c r="AD130" s="2">
        <f t="shared" si="19"/>
        <v>0</v>
      </c>
      <c r="AF130" s="2" t="str">
        <f t="shared" ref="AF130:AF193" si="22">IF(ISERROR(1/J130),"Nej","Ja")</f>
        <v>Nej</v>
      </c>
      <c r="AG130" s="2">
        <f t="shared" ref="AG130:AG193" si="23">IF(AF130="nej",0,J130)</f>
        <v>0</v>
      </c>
      <c r="AH130" s="2">
        <f t="shared" ref="AH130:AH193" si="24">IF(AF130="nej",0,N130/100)</f>
        <v>0</v>
      </c>
    </row>
    <row r="131" spans="1:34" ht="15" customHeight="1" x14ac:dyDescent="0.25">
      <c r="A131" s="2" t="s">
        <v>205</v>
      </c>
      <c r="B131" s="2" t="s">
        <v>206</v>
      </c>
      <c r="C131" s="2">
        <v>2015</v>
      </c>
      <c r="D131" s="2" t="s">
        <v>650</v>
      </c>
      <c r="E131" s="2" t="s">
        <v>650</v>
      </c>
      <c r="F131" s="2" t="s">
        <v>867</v>
      </c>
      <c r="G131" s="2">
        <v>0</v>
      </c>
      <c r="H131" s="2">
        <v>0</v>
      </c>
      <c r="I131" s="2">
        <v>0</v>
      </c>
      <c r="J131" s="2" t="s">
        <v>650</v>
      </c>
      <c r="K131" s="2" t="s">
        <v>650</v>
      </c>
      <c r="L131" s="2" t="s">
        <v>650</v>
      </c>
      <c r="M131" s="2" t="s">
        <v>650</v>
      </c>
      <c r="N131" s="2" t="s">
        <v>650</v>
      </c>
      <c r="O131" s="2" t="s">
        <v>650</v>
      </c>
      <c r="P131" s="2" t="s">
        <v>650</v>
      </c>
      <c r="Q131" s="2" t="s">
        <v>650</v>
      </c>
      <c r="R131" s="2" t="s">
        <v>650</v>
      </c>
      <c r="S131" s="2" t="s">
        <v>650</v>
      </c>
      <c r="W131" s="2" t="str">
        <f t="shared" ref="W131:W194" si="25">IF(OR(AND(G131&lt;&gt;2.38,G131&lt;&gt;"-"),AND(H131&lt;&gt;344.47,H131&lt;&gt;"-"),AND(I131&lt;&gt;0.42,I131&lt;&gt;"-")),"Ja","Nej")</f>
        <v>Ja</v>
      </c>
      <c r="X131" s="2">
        <v>0</v>
      </c>
      <c r="Y131" s="2">
        <f t="shared" ref="Y131:Y194" si="26">I131</f>
        <v>0</v>
      </c>
      <c r="Z131" s="2">
        <f t="shared" si="20"/>
        <v>1</v>
      </c>
      <c r="AA131" s="2">
        <f t="shared" si="21"/>
        <v>0</v>
      </c>
      <c r="AB131" s="2">
        <f t="shared" ref="AB131:AB194" si="27">IFERROR(G131/1,2.38)</f>
        <v>0</v>
      </c>
      <c r="AC131" s="2">
        <f t="shared" ref="AC131:AC194" si="28">IFERROR(H131/1,344.47)</f>
        <v>0</v>
      </c>
      <c r="AD131" s="2">
        <f t="shared" ref="AD131:AD194" si="29">IFERROR(I131/1,0.42)</f>
        <v>0</v>
      </c>
      <c r="AF131" s="2" t="str">
        <f t="shared" si="22"/>
        <v>Nej</v>
      </c>
      <c r="AG131" s="2">
        <f t="shared" si="23"/>
        <v>0</v>
      </c>
      <c r="AH131" s="2">
        <f t="shared" si="24"/>
        <v>0</v>
      </c>
    </row>
    <row r="132" spans="1:34" ht="15" customHeight="1" x14ac:dyDescent="0.25">
      <c r="A132" s="2" t="s">
        <v>205</v>
      </c>
      <c r="B132" s="2" t="s">
        <v>207</v>
      </c>
      <c r="C132" s="2">
        <v>2015</v>
      </c>
      <c r="D132" s="2" t="s">
        <v>650</v>
      </c>
      <c r="E132" s="2" t="s">
        <v>650</v>
      </c>
      <c r="F132" s="2" t="s">
        <v>868</v>
      </c>
      <c r="G132" s="2">
        <v>0</v>
      </c>
      <c r="H132" s="2">
        <v>0</v>
      </c>
      <c r="I132" s="2">
        <v>0</v>
      </c>
      <c r="J132" s="2" t="s">
        <v>650</v>
      </c>
      <c r="K132" s="2" t="s">
        <v>650</v>
      </c>
      <c r="L132" s="2" t="s">
        <v>650</v>
      </c>
      <c r="M132" s="2" t="s">
        <v>650</v>
      </c>
      <c r="N132" s="2" t="s">
        <v>650</v>
      </c>
      <c r="O132" s="2" t="s">
        <v>650</v>
      </c>
      <c r="P132" s="2" t="s">
        <v>650</v>
      </c>
      <c r="Q132" s="2" t="s">
        <v>650</v>
      </c>
      <c r="R132" s="2" t="s">
        <v>650</v>
      </c>
      <c r="S132" s="2" t="s">
        <v>650</v>
      </c>
      <c r="W132" s="2" t="str">
        <f t="shared" si="25"/>
        <v>Ja</v>
      </c>
      <c r="X132" s="2">
        <v>0</v>
      </c>
      <c r="Y132" s="2">
        <f t="shared" si="26"/>
        <v>0</v>
      </c>
      <c r="Z132" s="2">
        <f t="shared" si="20"/>
        <v>1</v>
      </c>
      <c r="AA132" s="2">
        <f t="shared" si="21"/>
        <v>0</v>
      </c>
      <c r="AB132" s="2">
        <f t="shared" si="27"/>
        <v>0</v>
      </c>
      <c r="AC132" s="2">
        <f t="shared" si="28"/>
        <v>0</v>
      </c>
      <c r="AD132" s="2">
        <f t="shared" si="29"/>
        <v>0</v>
      </c>
      <c r="AF132" s="2" t="str">
        <f t="shared" si="22"/>
        <v>Nej</v>
      </c>
      <c r="AG132" s="2">
        <f t="shared" si="23"/>
        <v>0</v>
      </c>
      <c r="AH132" s="2">
        <f t="shared" si="24"/>
        <v>0</v>
      </c>
    </row>
    <row r="133" spans="1:34" ht="15" customHeight="1" x14ac:dyDescent="0.25">
      <c r="A133" s="2" t="s">
        <v>205</v>
      </c>
      <c r="B133" s="2" t="s">
        <v>208</v>
      </c>
      <c r="C133" s="2">
        <v>2015</v>
      </c>
      <c r="D133" s="2" t="s">
        <v>650</v>
      </c>
      <c r="E133" s="2" t="s">
        <v>650</v>
      </c>
      <c r="F133" s="2" t="s">
        <v>869</v>
      </c>
      <c r="G133" s="2">
        <v>0</v>
      </c>
      <c r="H133" s="2">
        <v>0</v>
      </c>
      <c r="I133" s="2">
        <v>0</v>
      </c>
      <c r="J133" s="2" t="s">
        <v>650</v>
      </c>
      <c r="K133" s="2" t="s">
        <v>650</v>
      </c>
      <c r="L133" s="2" t="s">
        <v>650</v>
      </c>
      <c r="M133" s="2" t="s">
        <v>650</v>
      </c>
      <c r="N133" s="2" t="s">
        <v>650</v>
      </c>
      <c r="O133" s="2" t="s">
        <v>650</v>
      </c>
      <c r="P133" s="2" t="s">
        <v>650</v>
      </c>
      <c r="Q133" s="2" t="s">
        <v>650</v>
      </c>
      <c r="R133" s="2" t="s">
        <v>650</v>
      </c>
      <c r="S133" s="2" t="s">
        <v>650</v>
      </c>
      <c r="W133" s="2" t="str">
        <f t="shared" si="25"/>
        <v>Ja</v>
      </c>
      <c r="X133" s="2">
        <v>0</v>
      </c>
      <c r="Y133" s="2">
        <f t="shared" si="26"/>
        <v>0</v>
      </c>
      <c r="Z133" s="2">
        <f t="shared" si="20"/>
        <v>1</v>
      </c>
      <c r="AA133" s="2">
        <f t="shared" si="21"/>
        <v>0</v>
      </c>
      <c r="AB133" s="2">
        <f t="shared" si="27"/>
        <v>0</v>
      </c>
      <c r="AC133" s="2">
        <f t="shared" si="28"/>
        <v>0</v>
      </c>
      <c r="AD133" s="2">
        <f t="shared" si="29"/>
        <v>0</v>
      </c>
      <c r="AF133" s="2" t="str">
        <f t="shared" si="22"/>
        <v>Nej</v>
      </c>
      <c r="AG133" s="2">
        <f t="shared" si="23"/>
        <v>0</v>
      </c>
      <c r="AH133" s="2">
        <f t="shared" si="24"/>
        <v>0</v>
      </c>
    </row>
    <row r="134" spans="1:34" ht="15" customHeight="1" x14ac:dyDescent="0.25">
      <c r="A134" s="2" t="s">
        <v>209</v>
      </c>
      <c r="B134" s="2" t="s">
        <v>210</v>
      </c>
      <c r="C134" s="2">
        <v>2015</v>
      </c>
      <c r="D134" s="2">
        <v>10.199999999999999</v>
      </c>
      <c r="E134" s="2">
        <v>18.600000000000001</v>
      </c>
      <c r="F134" s="2" t="s">
        <v>870</v>
      </c>
      <c r="G134" s="2">
        <v>1.1000000000000001</v>
      </c>
      <c r="H134" s="2">
        <v>0</v>
      </c>
      <c r="I134" s="2">
        <v>0</v>
      </c>
      <c r="J134" s="2" t="s">
        <v>650</v>
      </c>
      <c r="K134" s="2" t="s">
        <v>650</v>
      </c>
      <c r="L134" s="2" t="s">
        <v>650</v>
      </c>
      <c r="M134" s="2" t="s">
        <v>650</v>
      </c>
      <c r="N134" s="2" t="s">
        <v>650</v>
      </c>
      <c r="O134" s="2" t="s">
        <v>650</v>
      </c>
      <c r="P134" s="2" t="s">
        <v>650</v>
      </c>
      <c r="Q134" s="2" t="s">
        <v>650</v>
      </c>
      <c r="R134" s="2" t="s">
        <v>650</v>
      </c>
      <c r="S134" s="2" t="s">
        <v>650</v>
      </c>
      <c r="W134" s="2" t="str">
        <f t="shared" si="25"/>
        <v>Ja</v>
      </c>
      <c r="X134" s="2">
        <v>0</v>
      </c>
      <c r="Y134" s="2">
        <f t="shared" si="26"/>
        <v>0</v>
      </c>
      <c r="Z134" s="2">
        <f t="shared" si="20"/>
        <v>1</v>
      </c>
      <c r="AA134" s="2">
        <f t="shared" si="21"/>
        <v>0</v>
      </c>
      <c r="AB134" s="2">
        <f t="shared" si="27"/>
        <v>1.1000000000000001</v>
      </c>
      <c r="AC134" s="2">
        <f t="shared" si="28"/>
        <v>0</v>
      </c>
      <c r="AD134" s="2">
        <f t="shared" si="29"/>
        <v>0</v>
      </c>
      <c r="AF134" s="2" t="str">
        <f t="shared" si="22"/>
        <v>Nej</v>
      </c>
      <c r="AG134" s="2">
        <f t="shared" si="23"/>
        <v>0</v>
      </c>
      <c r="AH134" s="2">
        <f t="shared" si="24"/>
        <v>0</v>
      </c>
    </row>
    <row r="135" spans="1:34" ht="15" customHeight="1" x14ac:dyDescent="0.25">
      <c r="A135" s="2" t="s">
        <v>211</v>
      </c>
      <c r="B135" s="2" t="s">
        <v>212</v>
      </c>
      <c r="C135" s="2">
        <v>2015</v>
      </c>
      <c r="D135" s="2" t="s">
        <v>650</v>
      </c>
      <c r="E135" s="2" t="s">
        <v>650</v>
      </c>
      <c r="F135" s="2" t="s">
        <v>651</v>
      </c>
      <c r="G135" s="2">
        <v>2.38</v>
      </c>
      <c r="H135" s="2">
        <v>344.47</v>
      </c>
      <c r="I135" s="2">
        <v>0.42</v>
      </c>
      <c r="J135" s="2">
        <v>54.3</v>
      </c>
      <c r="K135" s="2">
        <v>0.11</v>
      </c>
      <c r="L135" s="2">
        <v>37.130000000000003</v>
      </c>
      <c r="M135" s="2">
        <v>5.69</v>
      </c>
      <c r="N135" s="2">
        <v>1</v>
      </c>
      <c r="O135" s="2" t="s">
        <v>650</v>
      </c>
      <c r="P135" s="2" t="s">
        <v>650</v>
      </c>
      <c r="Q135" s="2" t="s">
        <v>650</v>
      </c>
      <c r="R135" s="2" t="s">
        <v>650</v>
      </c>
      <c r="S135" s="2" t="s">
        <v>650</v>
      </c>
      <c r="W135" s="2" t="str">
        <f t="shared" si="25"/>
        <v>Nej</v>
      </c>
      <c r="Y135" s="2">
        <f t="shared" si="26"/>
        <v>0.42</v>
      </c>
      <c r="Z135" s="2">
        <f t="shared" si="20"/>
        <v>0.14000000000000001</v>
      </c>
      <c r="AA135" s="2">
        <f t="shared" si="21"/>
        <v>0.44</v>
      </c>
      <c r="AB135" s="2">
        <f t="shared" si="27"/>
        <v>2.38</v>
      </c>
      <c r="AC135" s="2">
        <f t="shared" si="28"/>
        <v>344.47</v>
      </c>
      <c r="AD135" s="2">
        <f t="shared" si="29"/>
        <v>0.42</v>
      </c>
      <c r="AF135" s="2" t="str">
        <f t="shared" si="22"/>
        <v>Ja</v>
      </c>
      <c r="AG135" s="2">
        <f t="shared" si="23"/>
        <v>54.3</v>
      </c>
      <c r="AH135" s="2">
        <f t="shared" si="24"/>
        <v>0.01</v>
      </c>
    </row>
    <row r="136" spans="1:34" ht="15" customHeight="1" x14ac:dyDescent="0.25">
      <c r="A136" s="2" t="s">
        <v>213</v>
      </c>
      <c r="B136" s="2" t="s">
        <v>214</v>
      </c>
      <c r="C136" s="2">
        <v>2015</v>
      </c>
      <c r="D136" s="2">
        <v>0.312</v>
      </c>
      <c r="E136" s="2">
        <v>1.1000000000000001</v>
      </c>
      <c r="F136" s="2" t="s">
        <v>651</v>
      </c>
      <c r="G136" s="2">
        <v>2.38</v>
      </c>
      <c r="H136" s="2">
        <v>344.47</v>
      </c>
      <c r="I136" s="2">
        <v>0.42</v>
      </c>
      <c r="J136" s="2" t="s">
        <v>650</v>
      </c>
      <c r="K136" s="2" t="s">
        <v>650</v>
      </c>
      <c r="L136" s="2" t="s">
        <v>650</v>
      </c>
      <c r="M136" s="2" t="s">
        <v>650</v>
      </c>
      <c r="N136" s="2" t="s">
        <v>650</v>
      </c>
      <c r="O136" s="2" t="s">
        <v>650</v>
      </c>
      <c r="P136" s="2" t="s">
        <v>650</v>
      </c>
      <c r="Q136" s="2" t="s">
        <v>650</v>
      </c>
      <c r="R136" s="2" t="s">
        <v>650</v>
      </c>
      <c r="S136" s="2" t="s">
        <v>650</v>
      </c>
      <c r="W136" s="2" t="str">
        <f t="shared" si="25"/>
        <v>Nej</v>
      </c>
      <c r="Y136" s="2">
        <f t="shared" si="26"/>
        <v>0.42</v>
      </c>
      <c r="Z136" s="2">
        <f t="shared" si="20"/>
        <v>0.14000000000000001</v>
      </c>
      <c r="AA136" s="2">
        <f t="shared" si="21"/>
        <v>0.44</v>
      </c>
      <c r="AB136" s="2">
        <f t="shared" si="27"/>
        <v>2.38</v>
      </c>
      <c r="AC136" s="2">
        <f t="shared" si="28"/>
        <v>344.47</v>
      </c>
      <c r="AD136" s="2">
        <f t="shared" si="29"/>
        <v>0.42</v>
      </c>
      <c r="AF136" s="2" t="str">
        <f t="shared" si="22"/>
        <v>Nej</v>
      </c>
      <c r="AG136" s="2">
        <f t="shared" si="23"/>
        <v>0</v>
      </c>
      <c r="AH136" s="2">
        <f t="shared" si="24"/>
        <v>0</v>
      </c>
    </row>
    <row r="137" spans="1:34" ht="15" customHeight="1" x14ac:dyDescent="0.25">
      <c r="A137" s="2" t="s">
        <v>213</v>
      </c>
      <c r="B137" s="2" t="s">
        <v>215</v>
      </c>
      <c r="C137" s="2">
        <v>2015</v>
      </c>
      <c r="D137" s="2">
        <v>0.2</v>
      </c>
      <c r="E137" s="2" t="s">
        <v>650</v>
      </c>
      <c r="F137" s="2" t="s">
        <v>651</v>
      </c>
      <c r="G137" s="2">
        <v>2.38</v>
      </c>
      <c r="H137" s="2">
        <v>344.47</v>
      </c>
      <c r="I137" s="2">
        <v>0.42</v>
      </c>
      <c r="J137" s="2" t="s">
        <v>650</v>
      </c>
      <c r="K137" s="2" t="s">
        <v>650</v>
      </c>
      <c r="L137" s="2" t="s">
        <v>650</v>
      </c>
      <c r="M137" s="2" t="s">
        <v>650</v>
      </c>
      <c r="N137" s="2" t="s">
        <v>650</v>
      </c>
      <c r="O137" s="2" t="s">
        <v>650</v>
      </c>
      <c r="P137" s="2" t="s">
        <v>650</v>
      </c>
      <c r="Q137" s="2" t="s">
        <v>650</v>
      </c>
      <c r="R137" s="2" t="s">
        <v>650</v>
      </c>
      <c r="S137" s="2" t="s">
        <v>650</v>
      </c>
      <c r="W137" s="2" t="str">
        <f t="shared" si="25"/>
        <v>Nej</v>
      </c>
      <c r="Y137" s="2">
        <f t="shared" si="26"/>
        <v>0.42</v>
      </c>
      <c r="Z137" s="2">
        <f t="shared" si="20"/>
        <v>0.14000000000000001</v>
      </c>
      <c r="AA137" s="2">
        <f t="shared" si="21"/>
        <v>0.44</v>
      </c>
      <c r="AB137" s="2">
        <f t="shared" si="27"/>
        <v>2.38</v>
      </c>
      <c r="AC137" s="2">
        <f t="shared" si="28"/>
        <v>344.47</v>
      </c>
      <c r="AD137" s="2">
        <f t="shared" si="29"/>
        <v>0.42</v>
      </c>
      <c r="AF137" s="2" t="str">
        <f t="shared" si="22"/>
        <v>Nej</v>
      </c>
      <c r="AG137" s="2">
        <f t="shared" si="23"/>
        <v>0</v>
      </c>
      <c r="AH137" s="2">
        <f t="shared" si="24"/>
        <v>0</v>
      </c>
    </row>
    <row r="138" spans="1:34" ht="15" customHeight="1" x14ac:dyDescent="0.25">
      <c r="A138" s="2" t="s">
        <v>213</v>
      </c>
      <c r="B138" s="2" t="s">
        <v>216</v>
      </c>
      <c r="C138" s="2">
        <v>2015</v>
      </c>
      <c r="D138" s="2">
        <v>5.5E-2</v>
      </c>
      <c r="E138" s="2" t="s">
        <v>650</v>
      </c>
      <c r="F138" s="2" t="s">
        <v>651</v>
      </c>
      <c r="G138" s="2">
        <v>2.38</v>
      </c>
      <c r="H138" s="2">
        <v>344.47</v>
      </c>
      <c r="I138" s="2">
        <v>0.42</v>
      </c>
      <c r="J138" s="2" t="s">
        <v>650</v>
      </c>
      <c r="K138" s="2" t="s">
        <v>650</v>
      </c>
      <c r="L138" s="2" t="s">
        <v>650</v>
      </c>
      <c r="M138" s="2" t="s">
        <v>650</v>
      </c>
      <c r="N138" s="2" t="s">
        <v>650</v>
      </c>
      <c r="O138" s="2" t="s">
        <v>650</v>
      </c>
      <c r="P138" s="2" t="s">
        <v>650</v>
      </c>
      <c r="Q138" s="2" t="s">
        <v>650</v>
      </c>
      <c r="R138" s="2" t="s">
        <v>650</v>
      </c>
      <c r="S138" s="2" t="s">
        <v>650</v>
      </c>
      <c r="W138" s="2" t="str">
        <f t="shared" si="25"/>
        <v>Nej</v>
      </c>
      <c r="Y138" s="2">
        <f t="shared" si="26"/>
        <v>0.42</v>
      </c>
      <c r="Z138" s="2">
        <f t="shared" si="20"/>
        <v>0.14000000000000001</v>
      </c>
      <c r="AA138" s="2">
        <f t="shared" si="21"/>
        <v>0.44</v>
      </c>
      <c r="AB138" s="2">
        <f t="shared" si="27"/>
        <v>2.38</v>
      </c>
      <c r="AC138" s="2">
        <f t="shared" si="28"/>
        <v>344.47</v>
      </c>
      <c r="AD138" s="2">
        <f t="shared" si="29"/>
        <v>0.42</v>
      </c>
      <c r="AF138" s="2" t="str">
        <f t="shared" si="22"/>
        <v>Nej</v>
      </c>
      <c r="AG138" s="2">
        <f t="shared" si="23"/>
        <v>0</v>
      </c>
      <c r="AH138" s="2">
        <f t="shared" si="24"/>
        <v>0</v>
      </c>
    </row>
    <row r="139" spans="1:34" ht="15" customHeight="1" x14ac:dyDescent="0.25">
      <c r="A139" s="2" t="s">
        <v>213</v>
      </c>
      <c r="B139" s="2" t="s">
        <v>217</v>
      </c>
      <c r="C139" s="2">
        <v>2015</v>
      </c>
      <c r="D139" s="2">
        <v>0.13</v>
      </c>
      <c r="E139" s="2">
        <v>0.54</v>
      </c>
      <c r="F139" s="2" t="s">
        <v>651</v>
      </c>
      <c r="G139" s="2">
        <v>2.38</v>
      </c>
      <c r="H139" s="2">
        <v>344.47</v>
      </c>
      <c r="I139" s="2">
        <v>0.42</v>
      </c>
      <c r="J139" s="2" t="s">
        <v>650</v>
      </c>
      <c r="K139" s="2" t="s">
        <v>650</v>
      </c>
      <c r="L139" s="2" t="s">
        <v>650</v>
      </c>
      <c r="M139" s="2" t="s">
        <v>650</v>
      </c>
      <c r="N139" s="2" t="s">
        <v>650</v>
      </c>
      <c r="O139" s="2" t="s">
        <v>650</v>
      </c>
      <c r="P139" s="2" t="s">
        <v>650</v>
      </c>
      <c r="Q139" s="2" t="s">
        <v>650</v>
      </c>
      <c r="R139" s="2" t="s">
        <v>650</v>
      </c>
      <c r="S139" s="2" t="s">
        <v>650</v>
      </c>
      <c r="W139" s="2" t="str">
        <f t="shared" si="25"/>
        <v>Nej</v>
      </c>
      <c r="Y139" s="2">
        <f t="shared" si="26"/>
        <v>0.42</v>
      </c>
      <c r="Z139" s="2">
        <f t="shared" si="20"/>
        <v>0.14000000000000001</v>
      </c>
      <c r="AA139" s="2">
        <f t="shared" si="21"/>
        <v>0.44</v>
      </c>
      <c r="AB139" s="2">
        <f t="shared" si="27"/>
        <v>2.38</v>
      </c>
      <c r="AC139" s="2">
        <f t="shared" si="28"/>
        <v>344.47</v>
      </c>
      <c r="AD139" s="2">
        <f t="shared" si="29"/>
        <v>0.42</v>
      </c>
      <c r="AF139" s="2" t="str">
        <f t="shared" si="22"/>
        <v>Nej</v>
      </c>
      <c r="AG139" s="2">
        <f t="shared" si="23"/>
        <v>0</v>
      </c>
      <c r="AH139" s="2">
        <f t="shared" si="24"/>
        <v>0</v>
      </c>
    </row>
    <row r="140" spans="1:34" ht="15" customHeight="1" x14ac:dyDescent="0.25">
      <c r="A140" s="2" t="s">
        <v>220</v>
      </c>
      <c r="B140" s="2" t="s">
        <v>221</v>
      </c>
      <c r="C140" s="2">
        <v>2015</v>
      </c>
      <c r="D140" s="2">
        <v>0.89700000000000002</v>
      </c>
      <c r="E140" s="2" t="s">
        <v>650</v>
      </c>
      <c r="F140" s="2" t="s">
        <v>871</v>
      </c>
      <c r="G140" s="2">
        <v>1.1000000000000001</v>
      </c>
      <c r="H140" s="2">
        <v>1.4999999999999999E-4</v>
      </c>
      <c r="I140" s="2">
        <v>0</v>
      </c>
      <c r="J140" s="2" t="s">
        <v>650</v>
      </c>
      <c r="K140" s="2" t="s">
        <v>650</v>
      </c>
      <c r="L140" s="2" t="s">
        <v>650</v>
      </c>
      <c r="M140" s="2" t="s">
        <v>650</v>
      </c>
      <c r="N140" s="2" t="s">
        <v>650</v>
      </c>
      <c r="O140" s="2" t="s">
        <v>650</v>
      </c>
      <c r="P140" s="2" t="s">
        <v>650</v>
      </c>
      <c r="Q140" s="2" t="s">
        <v>650</v>
      </c>
      <c r="R140" s="2" t="s">
        <v>650</v>
      </c>
      <c r="S140" s="2" t="s">
        <v>650</v>
      </c>
      <c r="W140" s="2" t="str">
        <f t="shared" si="25"/>
        <v>Ja</v>
      </c>
      <c r="X140" s="2">
        <v>0</v>
      </c>
      <c r="Y140" s="2">
        <f t="shared" si="26"/>
        <v>0</v>
      </c>
      <c r="Z140" s="2">
        <f t="shared" si="20"/>
        <v>1</v>
      </c>
      <c r="AA140" s="2">
        <f t="shared" si="21"/>
        <v>0</v>
      </c>
      <c r="AB140" s="2">
        <f t="shared" si="27"/>
        <v>1.1000000000000001</v>
      </c>
      <c r="AC140" s="2">
        <f t="shared" si="28"/>
        <v>1.4999999999999999E-4</v>
      </c>
      <c r="AD140" s="2">
        <f t="shared" si="29"/>
        <v>0</v>
      </c>
      <c r="AF140" s="2" t="str">
        <f t="shared" si="22"/>
        <v>Nej</v>
      </c>
      <c r="AG140" s="2">
        <f t="shared" si="23"/>
        <v>0</v>
      </c>
      <c r="AH140" s="2">
        <f t="shared" si="24"/>
        <v>0</v>
      </c>
    </row>
    <row r="141" spans="1:34" ht="15" customHeight="1" x14ac:dyDescent="0.25">
      <c r="A141" s="2" t="s">
        <v>222</v>
      </c>
      <c r="B141" s="2" t="s">
        <v>223</v>
      </c>
      <c r="C141" s="2">
        <v>2015</v>
      </c>
      <c r="D141" s="2">
        <v>2.5550000000000002</v>
      </c>
      <c r="E141" s="2">
        <v>5.8739999999999997</v>
      </c>
      <c r="F141" s="2" t="s">
        <v>854</v>
      </c>
      <c r="G141" s="2">
        <v>0.03</v>
      </c>
      <c r="H141" s="2">
        <v>0</v>
      </c>
      <c r="I141" s="2">
        <v>0</v>
      </c>
      <c r="J141" s="2" t="s">
        <v>650</v>
      </c>
      <c r="K141" s="2" t="s">
        <v>650</v>
      </c>
      <c r="L141" s="2" t="s">
        <v>650</v>
      </c>
      <c r="M141" s="2" t="s">
        <v>650</v>
      </c>
      <c r="N141" s="2" t="s">
        <v>650</v>
      </c>
      <c r="O141" s="2" t="s">
        <v>650</v>
      </c>
      <c r="P141" s="2" t="s">
        <v>650</v>
      </c>
      <c r="Q141" s="2" t="s">
        <v>650</v>
      </c>
      <c r="R141" s="2" t="s">
        <v>650</v>
      </c>
      <c r="S141" s="2" t="s">
        <v>650</v>
      </c>
      <c r="W141" s="2" t="str">
        <f t="shared" si="25"/>
        <v>Ja</v>
      </c>
      <c r="X141" s="2">
        <v>0</v>
      </c>
      <c r="Y141" s="2">
        <f t="shared" si="26"/>
        <v>0</v>
      </c>
      <c r="Z141" s="2">
        <f t="shared" si="20"/>
        <v>1</v>
      </c>
      <c r="AA141" s="2">
        <f t="shared" si="21"/>
        <v>0</v>
      </c>
      <c r="AB141" s="2">
        <f t="shared" si="27"/>
        <v>0.03</v>
      </c>
      <c r="AC141" s="2">
        <f t="shared" si="28"/>
        <v>0</v>
      </c>
      <c r="AD141" s="2">
        <f t="shared" si="29"/>
        <v>0</v>
      </c>
      <c r="AF141" s="2" t="str">
        <f t="shared" si="22"/>
        <v>Nej</v>
      </c>
      <c r="AG141" s="2">
        <f t="shared" si="23"/>
        <v>0</v>
      </c>
      <c r="AH141" s="2">
        <f t="shared" si="24"/>
        <v>0</v>
      </c>
    </row>
    <row r="142" spans="1:34" ht="15" customHeight="1" x14ac:dyDescent="0.25">
      <c r="A142" s="2" t="s">
        <v>224</v>
      </c>
      <c r="B142" s="2" t="s">
        <v>225</v>
      </c>
      <c r="C142" s="2">
        <v>2015</v>
      </c>
      <c r="D142" s="2">
        <v>7.8650000000000002</v>
      </c>
      <c r="E142" s="2" t="s">
        <v>650</v>
      </c>
      <c r="F142" s="2" t="s">
        <v>652</v>
      </c>
      <c r="G142" s="2">
        <v>2.38</v>
      </c>
      <c r="H142" s="2">
        <v>344.47</v>
      </c>
      <c r="I142" s="2">
        <v>0.42</v>
      </c>
      <c r="J142" s="2" t="s">
        <v>650</v>
      </c>
      <c r="K142" s="2" t="s">
        <v>650</v>
      </c>
      <c r="L142" s="2" t="s">
        <v>650</v>
      </c>
      <c r="M142" s="2" t="s">
        <v>650</v>
      </c>
      <c r="N142" s="2" t="s">
        <v>650</v>
      </c>
      <c r="O142" s="2" t="s">
        <v>650</v>
      </c>
      <c r="P142" s="2" t="s">
        <v>650</v>
      </c>
      <c r="Q142" s="2" t="s">
        <v>650</v>
      </c>
      <c r="R142" s="2" t="s">
        <v>650</v>
      </c>
      <c r="S142" s="2" t="s">
        <v>650</v>
      </c>
      <c r="W142" s="2" t="str">
        <f t="shared" si="25"/>
        <v>Nej</v>
      </c>
      <c r="Y142" s="2">
        <f t="shared" si="26"/>
        <v>0.42</v>
      </c>
      <c r="Z142" s="2">
        <f t="shared" si="20"/>
        <v>0.14000000000000001</v>
      </c>
      <c r="AA142" s="2">
        <f t="shared" si="21"/>
        <v>0.44</v>
      </c>
      <c r="AB142" s="2">
        <f t="shared" si="27"/>
        <v>2.38</v>
      </c>
      <c r="AC142" s="2">
        <f t="shared" si="28"/>
        <v>344.47</v>
      </c>
      <c r="AD142" s="2">
        <f t="shared" si="29"/>
        <v>0.42</v>
      </c>
      <c r="AF142" s="2" t="str">
        <f t="shared" si="22"/>
        <v>Nej</v>
      </c>
      <c r="AG142" s="2">
        <f t="shared" si="23"/>
        <v>0</v>
      </c>
      <c r="AH142" s="2">
        <f t="shared" si="24"/>
        <v>0</v>
      </c>
    </row>
    <row r="143" spans="1:34" ht="15" customHeight="1" x14ac:dyDescent="0.25">
      <c r="A143" s="2" t="s">
        <v>224</v>
      </c>
      <c r="B143" s="2" t="s">
        <v>226</v>
      </c>
      <c r="C143" s="2">
        <v>2015</v>
      </c>
      <c r="D143" s="2">
        <v>0.6</v>
      </c>
      <c r="E143" s="2" t="s">
        <v>650</v>
      </c>
      <c r="F143" s="2" t="s">
        <v>652</v>
      </c>
      <c r="G143" s="2">
        <v>2.38</v>
      </c>
      <c r="H143" s="2">
        <v>344.47</v>
      </c>
      <c r="I143" s="2">
        <v>0.42</v>
      </c>
      <c r="J143" s="2" t="s">
        <v>650</v>
      </c>
      <c r="K143" s="2" t="s">
        <v>650</v>
      </c>
      <c r="L143" s="2" t="s">
        <v>650</v>
      </c>
      <c r="M143" s="2" t="s">
        <v>650</v>
      </c>
      <c r="N143" s="2" t="s">
        <v>650</v>
      </c>
      <c r="O143" s="2" t="s">
        <v>650</v>
      </c>
      <c r="P143" s="2" t="s">
        <v>650</v>
      </c>
      <c r="Q143" s="2" t="s">
        <v>650</v>
      </c>
      <c r="R143" s="2" t="s">
        <v>650</v>
      </c>
      <c r="S143" s="2" t="s">
        <v>650</v>
      </c>
      <c r="W143" s="2" t="str">
        <f t="shared" si="25"/>
        <v>Nej</v>
      </c>
      <c r="Y143" s="2">
        <f t="shared" si="26"/>
        <v>0.42</v>
      </c>
      <c r="Z143" s="2">
        <f t="shared" si="20"/>
        <v>0.14000000000000001</v>
      </c>
      <c r="AA143" s="2">
        <f t="shared" si="21"/>
        <v>0.44</v>
      </c>
      <c r="AB143" s="2">
        <f t="shared" si="27"/>
        <v>2.38</v>
      </c>
      <c r="AC143" s="2">
        <f t="shared" si="28"/>
        <v>344.47</v>
      </c>
      <c r="AD143" s="2">
        <f t="shared" si="29"/>
        <v>0.42</v>
      </c>
      <c r="AF143" s="2" t="str">
        <f t="shared" si="22"/>
        <v>Nej</v>
      </c>
      <c r="AG143" s="2">
        <f t="shared" si="23"/>
        <v>0</v>
      </c>
      <c r="AH143" s="2">
        <f t="shared" si="24"/>
        <v>0</v>
      </c>
    </row>
    <row r="144" spans="1:34" ht="15" customHeight="1" x14ac:dyDescent="0.25">
      <c r="A144" s="2" t="s">
        <v>227</v>
      </c>
      <c r="B144" s="2" t="s">
        <v>228</v>
      </c>
      <c r="C144" s="2">
        <v>2015</v>
      </c>
      <c r="D144" s="2">
        <v>0.35165200000000002</v>
      </c>
      <c r="E144" s="2" t="s">
        <v>650</v>
      </c>
      <c r="F144" s="2" t="s">
        <v>848</v>
      </c>
      <c r="G144" s="2">
        <v>1.1000000000000001</v>
      </c>
      <c r="H144" s="2">
        <v>0</v>
      </c>
      <c r="I144" s="2">
        <v>0</v>
      </c>
      <c r="J144" s="2" t="s">
        <v>650</v>
      </c>
      <c r="K144" s="2" t="s">
        <v>650</v>
      </c>
      <c r="L144" s="2" t="s">
        <v>650</v>
      </c>
      <c r="M144" s="2" t="s">
        <v>650</v>
      </c>
      <c r="N144" s="2" t="s">
        <v>650</v>
      </c>
      <c r="O144" s="2" t="s">
        <v>650</v>
      </c>
      <c r="P144" s="2" t="s">
        <v>650</v>
      </c>
      <c r="Q144" s="2" t="s">
        <v>650</v>
      </c>
      <c r="R144" s="2" t="s">
        <v>650</v>
      </c>
      <c r="S144" s="2" t="s">
        <v>650</v>
      </c>
      <c r="W144" s="2" t="str">
        <f t="shared" si="25"/>
        <v>Ja</v>
      </c>
      <c r="X144" s="2">
        <v>0</v>
      </c>
      <c r="Y144" s="2">
        <f t="shared" si="26"/>
        <v>0</v>
      </c>
      <c r="Z144" s="2">
        <f t="shared" si="20"/>
        <v>1</v>
      </c>
      <c r="AA144" s="2">
        <f t="shared" si="21"/>
        <v>0</v>
      </c>
      <c r="AB144" s="2">
        <f t="shared" si="27"/>
        <v>1.1000000000000001</v>
      </c>
      <c r="AC144" s="2">
        <f t="shared" si="28"/>
        <v>0</v>
      </c>
      <c r="AD144" s="2">
        <f t="shared" si="29"/>
        <v>0</v>
      </c>
      <c r="AF144" s="2" t="str">
        <f t="shared" si="22"/>
        <v>Nej</v>
      </c>
      <c r="AG144" s="2">
        <f t="shared" si="23"/>
        <v>0</v>
      </c>
      <c r="AH144" s="2">
        <f t="shared" si="24"/>
        <v>0</v>
      </c>
    </row>
    <row r="145" spans="1:34" ht="15" customHeight="1" x14ac:dyDescent="0.25">
      <c r="A145" s="2" t="s">
        <v>229</v>
      </c>
      <c r="B145" s="2" t="s">
        <v>230</v>
      </c>
      <c r="C145" s="2">
        <v>2015</v>
      </c>
      <c r="D145" s="2" t="s">
        <v>650</v>
      </c>
      <c r="E145" s="2" t="s">
        <v>650</v>
      </c>
      <c r="F145" s="2" t="s">
        <v>872</v>
      </c>
      <c r="G145" s="2">
        <v>1.1000000000000001</v>
      </c>
      <c r="H145" s="2">
        <v>0</v>
      </c>
      <c r="I145" s="2">
        <v>0</v>
      </c>
      <c r="J145" s="2" t="s">
        <v>650</v>
      </c>
      <c r="K145" s="2" t="s">
        <v>650</v>
      </c>
      <c r="L145" s="2" t="s">
        <v>650</v>
      </c>
      <c r="M145" s="2" t="s">
        <v>650</v>
      </c>
      <c r="N145" s="2" t="s">
        <v>650</v>
      </c>
      <c r="O145" s="2" t="s">
        <v>650</v>
      </c>
      <c r="P145" s="2" t="s">
        <v>650</v>
      </c>
      <c r="Q145" s="2" t="s">
        <v>650</v>
      </c>
      <c r="R145" s="2" t="s">
        <v>650</v>
      </c>
      <c r="S145" s="2" t="s">
        <v>650</v>
      </c>
      <c r="W145" s="2" t="str">
        <f t="shared" si="25"/>
        <v>Ja</v>
      </c>
      <c r="X145" s="2">
        <v>0</v>
      </c>
      <c r="Y145" s="2">
        <f t="shared" si="26"/>
        <v>0</v>
      </c>
      <c r="Z145" s="2">
        <f t="shared" si="20"/>
        <v>1</v>
      </c>
      <c r="AA145" s="2">
        <f t="shared" si="21"/>
        <v>0</v>
      </c>
      <c r="AB145" s="2">
        <f t="shared" si="27"/>
        <v>1.1000000000000001</v>
      </c>
      <c r="AC145" s="2">
        <f t="shared" si="28"/>
        <v>0</v>
      </c>
      <c r="AD145" s="2">
        <f t="shared" si="29"/>
        <v>0</v>
      </c>
      <c r="AF145" s="2" t="str">
        <f t="shared" si="22"/>
        <v>Nej</v>
      </c>
      <c r="AG145" s="2">
        <f t="shared" si="23"/>
        <v>0</v>
      </c>
      <c r="AH145" s="2">
        <f t="shared" si="24"/>
        <v>0</v>
      </c>
    </row>
    <row r="146" spans="1:34" ht="15" customHeight="1" x14ac:dyDescent="0.25">
      <c r="A146" s="2" t="s">
        <v>231</v>
      </c>
      <c r="B146" s="2" t="s">
        <v>232</v>
      </c>
      <c r="C146" s="2">
        <v>2015</v>
      </c>
      <c r="D146" s="2" t="s">
        <v>650</v>
      </c>
      <c r="E146" s="2" t="s">
        <v>650</v>
      </c>
      <c r="F146" s="2" t="s">
        <v>651</v>
      </c>
      <c r="G146" s="2">
        <v>2.36</v>
      </c>
      <c r="H146" s="2">
        <v>344.47</v>
      </c>
      <c r="I146" s="2">
        <v>0.42</v>
      </c>
      <c r="J146" s="2" t="s">
        <v>650</v>
      </c>
      <c r="K146" s="2" t="s">
        <v>650</v>
      </c>
      <c r="L146" s="2" t="s">
        <v>650</v>
      </c>
      <c r="M146" s="2" t="s">
        <v>650</v>
      </c>
      <c r="N146" s="2" t="s">
        <v>650</v>
      </c>
      <c r="O146" s="2" t="s">
        <v>650</v>
      </c>
      <c r="P146" s="2" t="s">
        <v>650</v>
      </c>
      <c r="Q146" s="2" t="s">
        <v>650</v>
      </c>
      <c r="R146" s="2" t="s">
        <v>650</v>
      </c>
      <c r="S146" s="2" t="s">
        <v>650</v>
      </c>
      <c r="W146" s="2" t="str">
        <f t="shared" si="25"/>
        <v>Ja</v>
      </c>
      <c r="X146" s="2">
        <v>0</v>
      </c>
      <c r="Y146" s="2">
        <f t="shared" si="26"/>
        <v>0.42</v>
      </c>
      <c r="Z146" s="2">
        <f t="shared" si="20"/>
        <v>0.58000000000000007</v>
      </c>
      <c r="AA146" s="2">
        <f t="shared" si="21"/>
        <v>0</v>
      </c>
      <c r="AB146" s="2">
        <f t="shared" si="27"/>
        <v>2.36</v>
      </c>
      <c r="AC146" s="2">
        <f t="shared" si="28"/>
        <v>344.47</v>
      </c>
      <c r="AD146" s="2">
        <f t="shared" si="29"/>
        <v>0.42</v>
      </c>
      <c r="AF146" s="2" t="str">
        <f t="shared" si="22"/>
        <v>Nej</v>
      </c>
      <c r="AG146" s="2">
        <f t="shared" si="23"/>
        <v>0</v>
      </c>
      <c r="AH146" s="2">
        <f t="shared" si="24"/>
        <v>0</v>
      </c>
    </row>
    <row r="147" spans="1:34" ht="15" customHeight="1" x14ac:dyDescent="0.25">
      <c r="A147" s="2" t="s">
        <v>231</v>
      </c>
      <c r="B147" s="2" t="s">
        <v>233</v>
      </c>
      <c r="C147" s="2">
        <v>2015</v>
      </c>
      <c r="D147" s="2" t="s">
        <v>650</v>
      </c>
      <c r="E147" s="2" t="s">
        <v>650</v>
      </c>
      <c r="F147" s="2" t="s">
        <v>873</v>
      </c>
      <c r="G147" s="2">
        <v>2.36</v>
      </c>
      <c r="H147" s="2">
        <v>2.4</v>
      </c>
      <c r="I147" s="2">
        <v>0</v>
      </c>
      <c r="J147" s="2" t="s">
        <v>650</v>
      </c>
      <c r="K147" s="2" t="s">
        <v>650</v>
      </c>
      <c r="L147" s="2" t="s">
        <v>650</v>
      </c>
      <c r="M147" s="2" t="s">
        <v>650</v>
      </c>
      <c r="N147" s="2" t="s">
        <v>650</v>
      </c>
      <c r="O147" s="2" t="s">
        <v>650</v>
      </c>
      <c r="P147" s="2" t="s">
        <v>650</v>
      </c>
      <c r="Q147" s="2" t="s">
        <v>650</v>
      </c>
      <c r="R147" s="2" t="s">
        <v>650</v>
      </c>
      <c r="S147" s="2" t="s">
        <v>650</v>
      </c>
      <c r="W147" s="2" t="str">
        <f t="shared" si="25"/>
        <v>Ja</v>
      </c>
      <c r="X147" s="2">
        <v>0</v>
      </c>
      <c r="Y147" s="2">
        <f t="shared" si="26"/>
        <v>0</v>
      </c>
      <c r="Z147" s="2">
        <f t="shared" si="20"/>
        <v>1</v>
      </c>
      <c r="AA147" s="2">
        <f t="shared" si="21"/>
        <v>0</v>
      </c>
      <c r="AB147" s="2">
        <f t="shared" si="27"/>
        <v>2.36</v>
      </c>
      <c r="AC147" s="2">
        <f t="shared" si="28"/>
        <v>2.4</v>
      </c>
      <c r="AD147" s="2">
        <f t="shared" si="29"/>
        <v>0</v>
      </c>
      <c r="AF147" s="2" t="str">
        <f t="shared" si="22"/>
        <v>Nej</v>
      </c>
      <c r="AG147" s="2">
        <f t="shared" si="23"/>
        <v>0</v>
      </c>
      <c r="AH147" s="2">
        <f t="shared" si="24"/>
        <v>0</v>
      </c>
    </row>
    <row r="148" spans="1:34" ht="15" customHeight="1" x14ac:dyDescent="0.25">
      <c r="A148" s="2" t="s">
        <v>231</v>
      </c>
      <c r="B148" s="2" t="s">
        <v>234</v>
      </c>
      <c r="C148" s="2">
        <v>2015</v>
      </c>
      <c r="D148" s="2" t="s">
        <v>650</v>
      </c>
      <c r="E148" s="2" t="s">
        <v>650</v>
      </c>
      <c r="F148" s="2" t="s">
        <v>873</v>
      </c>
      <c r="G148" s="2">
        <v>2.36</v>
      </c>
      <c r="H148" s="2">
        <v>2.4</v>
      </c>
      <c r="I148" s="2">
        <v>0</v>
      </c>
      <c r="J148" s="2" t="s">
        <v>650</v>
      </c>
      <c r="K148" s="2" t="s">
        <v>650</v>
      </c>
      <c r="L148" s="2" t="s">
        <v>650</v>
      </c>
      <c r="M148" s="2" t="s">
        <v>650</v>
      </c>
      <c r="N148" s="2" t="s">
        <v>650</v>
      </c>
      <c r="O148" s="2" t="s">
        <v>650</v>
      </c>
      <c r="P148" s="2" t="s">
        <v>650</v>
      </c>
      <c r="Q148" s="2" t="s">
        <v>650</v>
      </c>
      <c r="R148" s="2" t="s">
        <v>650</v>
      </c>
      <c r="S148" s="2" t="s">
        <v>650</v>
      </c>
      <c r="W148" s="2" t="str">
        <f t="shared" si="25"/>
        <v>Ja</v>
      </c>
      <c r="X148" s="2">
        <v>0</v>
      </c>
      <c r="Y148" s="2">
        <f t="shared" si="26"/>
        <v>0</v>
      </c>
      <c r="Z148" s="2">
        <f t="shared" si="20"/>
        <v>1</v>
      </c>
      <c r="AA148" s="2">
        <f t="shared" si="21"/>
        <v>0</v>
      </c>
      <c r="AB148" s="2">
        <f t="shared" si="27"/>
        <v>2.36</v>
      </c>
      <c r="AC148" s="2">
        <f t="shared" si="28"/>
        <v>2.4</v>
      </c>
      <c r="AD148" s="2">
        <f t="shared" si="29"/>
        <v>0</v>
      </c>
      <c r="AF148" s="2" t="str">
        <f t="shared" si="22"/>
        <v>Nej</v>
      </c>
      <c r="AG148" s="2">
        <f t="shared" si="23"/>
        <v>0</v>
      </c>
      <c r="AH148" s="2">
        <f t="shared" si="24"/>
        <v>0</v>
      </c>
    </row>
    <row r="149" spans="1:34" ht="15" customHeight="1" x14ac:dyDescent="0.25">
      <c r="A149" s="2" t="s">
        <v>231</v>
      </c>
      <c r="B149" s="2" t="s">
        <v>235</v>
      </c>
      <c r="C149" s="2">
        <v>2015</v>
      </c>
      <c r="D149" s="2" t="s">
        <v>650</v>
      </c>
      <c r="E149" s="2" t="s">
        <v>650</v>
      </c>
      <c r="F149" s="2" t="s">
        <v>873</v>
      </c>
      <c r="G149" s="2">
        <v>2.36</v>
      </c>
      <c r="H149" s="2">
        <v>2.4</v>
      </c>
      <c r="I149" s="2">
        <v>0</v>
      </c>
      <c r="J149" s="2" t="s">
        <v>650</v>
      </c>
      <c r="K149" s="2" t="s">
        <v>650</v>
      </c>
      <c r="L149" s="2" t="s">
        <v>650</v>
      </c>
      <c r="M149" s="2" t="s">
        <v>650</v>
      </c>
      <c r="N149" s="2" t="s">
        <v>650</v>
      </c>
      <c r="O149" s="2">
        <v>1.387</v>
      </c>
      <c r="P149" s="2">
        <v>0.18</v>
      </c>
      <c r="Q149" s="2">
        <v>0</v>
      </c>
      <c r="R149" s="2">
        <v>0</v>
      </c>
      <c r="S149" s="2">
        <v>0.02</v>
      </c>
      <c r="W149" s="2" t="str">
        <f t="shared" si="25"/>
        <v>Ja</v>
      </c>
      <c r="X149" s="2">
        <v>0</v>
      </c>
      <c r="Y149" s="2">
        <f t="shared" si="26"/>
        <v>0</v>
      </c>
      <c r="Z149" s="2">
        <f t="shared" si="20"/>
        <v>1</v>
      </c>
      <c r="AA149" s="2">
        <f t="shared" si="21"/>
        <v>0</v>
      </c>
      <c r="AB149" s="2">
        <f t="shared" si="27"/>
        <v>2.36</v>
      </c>
      <c r="AC149" s="2">
        <f t="shared" si="28"/>
        <v>2.4</v>
      </c>
      <c r="AD149" s="2">
        <f t="shared" si="29"/>
        <v>0</v>
      </c>
      <c r="AF149" s="2" t="str">
        <f t="shared" si="22"/>
        <v>Nej</v>
      </c>
      <c r="AG149" s="2">
        <f t="shared" si="23"/>
        <v>0</v>
      </c>
      <c r="AH149" s="2">
        <f t="shared" si="24"/>
        <v>0</v>
      </c>
    </row>
    <row r="150" spans="1:34" ht="15" customHeight="1" x14ac:dyDescent="0.2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W150" s="2" t="str">
        <f t="shared" si="25"/>
        <v>Nej</v>
      </c>
      <c r="Y150" s="2" t="str">
        <f t="shared" si="26"/>
        <v>-</v>
      </c>
      <c r="Z150" s="2">
        <f t="shared" si="20"/>
        <v>0.14000000000000001</v>
      </c>
      <c r="AA150" s="2">
        <f t="shared" si="21"/>
        <v>0.44</v>
      </c>
      <c r="AB150" s="2">
        <f t="shared" si="27"/>
        <v>2.38</v>
      </c>
      <c r="AC150" s="2">
        <f t="shared" si="28"/>
        <v>344.47</v>
      </c>
      <c r="AD150" s="2">
        <f t="shared" si="29"/>
        <v>0.42</v>
      </c>
      <c r="AF150" s="2" t="str">
        <f t="shared" si="22"/>
        <v>Nej</v>
      </c>
      <c r="AG150" s="2">
        <f t="shared" si="23"/>
        <v>0</v>
      </c>
      <c r="AH150" s="2">
        <f t="shared" si="24"/>
        <v>0</v>
      </c>
    </row>
    <row r="151" spans="1:34" ht="15" customHeight="1" x14ac:dyDescent="0.25">
      <c r="A151" s="2" t="s">
        <v>238</v>
      </c>
      <c r="B151" s="2" t="s">
        <v>239</v>
      </c>
      <c r="C151" s="2">
        <v>2015</v>
      </c>
      <c r="D151" s="2">
        <v>0.43</v>
      </c>
      <c r="E151" s="2" t="s">
        <v>650</v>
      </c>
      <c r="F151" s="2" t="s">
        <v>848</v>
      </c>
      <c r="G151" s="2">
        <v>1.1000000000000001</v>
      </c>
      <c r="H151" s="2">
        <v>0</v>
      </c>
      <c r="I151" s="2">
        <v>0</v>
      </c>
      <c r="J151" s="2" t="s">
        <v>650</v>
      </c>
      <c r="K151" s="2" t="s">
        <v>650</v>
      </c>
      <c r="L151" s="2" t="s">
        <v>650</v>
      </c>
      <c r="M151" s="2" t="s">
        <v>650</v>
      </c>
      <c r="N151" s="2" t="s">
        <v>650</v>
      </c>
      <c r="O151" s="2" t="s">
        <v>650</v>
      </c>
      <c r="P151" s="2" t="s">
        <v>650</v>
      </c>
      <c r="Q151" s="2" t="s">
        <v>650</v>
      </c>
      <c r="R151" s="2" t="s">
        <v>650</v>
      </c>
      <c r="S151" s="2" t="s">
        <v>650</v>
      </c>
      <c r="W151" s="2" t="str">
        <f t="shared" si="25"/>
        <v>Ja</v>
      </c>
      <c r="X151" s="2">
        <v>0</v>
      </c>
      <c r="Y151" s="2">
        <f t="shared" si="26"/>
        <v>0</v>
      </c>
      <c r="Z151" s="2">
        <f t="shared" si="20"/>
        <v>1</v>
      </c>
      <c r="AA151" s="2">
        <f t="shared" si="21"/>
        <v>0</v>
      </c>
      <c r="AB151" s="2">
        <f t="shared" si="27"/>
        <v>1.1000000000000001</v>
      </c>
      <c r="AC151" s="2">
        <f t="shared" si="28"/>
        <v>0</v>
      </c>
      <c r="AD151" s="2">
        <f t="shared" si="29"/>
        <v>0</v>
      </c>
      <c r="AF151" s="2" t="str">
        <f t="shared" si="22"/>
        <v>Nej</v>
      </c>
      <c r="AG151" s="2">
        <f t="shared" si="23"/>
        <v>0</v>
      </c>
      <c r="AH151" s="2">
        <f t="shared" si="24"/>
        <v>0</v>
      </c>
    </row>
    <row r="152" spans="1:34" ht="15" customHeight="1" x14ac:dyDescent="0.25">
      <c r="A152" s="2" t="s">
        <v>238</v>
      </c>
      <c r="B152" s="2" t="s">
        <v>240</v>
      </c>
      <c r="C152" s="2">
        <v>2015</v>
      </c>
      <c r="D152" s="2">
        <v>12.46</v>
      </c>
      <c r="E152" s="2">
        <v>29.02</v>
      </c>
      <c r="F152" s="2" t="s">
        <v>848</v>
      </c>
      <c r="G152" s="2">
        <v>1.1000000000000001</v>
      </c>
      <c r="H152" s="2">
        <v>0</v>
      </c>
      <c r="I152" s="2">
        <v>0</v>
      </c>
      <c r="J152" s="2" t="s">
        <v>650</v>
      </c>
      <c r="K152" s="2" t="s">
        <v>650</v>
      </c>
      <c r="L152" s="2" t="s">
        <v>650</v>
      </c>
      <c r="M152" s="2" t="s">
        <v>650</v>
      </c>
      <c r="N152" s="2" t="s">
        <v>650</v>
      </c>
      <c r="O152" s="2">
        <v>7.7841680000000002</v>
      </c>
      <c r="P152" s="2">
        <v>0.11</v>
      </c>
      <c r="Q152" s="2">
        <v>6</v>
      </c>
      <c r="R152" s="2">
        <v>13</v>
      </c>
      <c r="S152" s="2">
        <v>0</v>
      </c>
      <c r="W152" s="2" t="str">
        <f t="shared" si="25"/>
        <v>Ja</v>
      </c>
      <c r="X152" s="2">
        <v>0</v>
      </c>
      <c r="Y152" s="2">
        <f t="shared" si="26"/>
        <v>0</v>
      </c>
      <c r="Z152" s="2">
        <f t="shared" si="20"/>
        <v>1</v>
      </c>
      <c r="AA152" s="2">
        <f t="shared" si="21"/>
        <v>0</v>
      </c>
      <c r="AB152" s="2">
        <f t="shared" si="27"/>
        <v>1.1000000000000001</v>
      </c>
      <c r="AC152" s="2">
        <f t="shared" si="28"/>
        <v>0</v>
      </c>
      <c r="AD152" s="2">
        <f t="shared" si="29"/>
        <v>0</v>
      </c>
      <c r="AF152" s="2" t="str">
        <f t="shared" si="22"/>
        <v>Nej</v>
      </c>
      <c r="AG152" s="2">
        <f t="shared" si="23"/>
        <v>0</v>
      </c>
      <c r="AH152" s="2">
        <f t="shared" si="24"/>
        <v>0</v>
      </c>
    </row>
    <row r="153" spans="1:34" ht="15" customHeight="1" x14ac:dyDescent="0.25">
      <c r="A153" s="2" t="s">
        <v>238</v>
      </c>
      <c r="B153" s="2" t="s">
        <v>241</v>
      </c>
      <c r="C153" s="2">
        <v>2015</v>
      </c>
      <c r="D153" s="2">
        <v>5.7000000000000002E-2</v>
      </c>
      <c r="E153" s="2" t="s">
        <v>650</v>
      </c>
      <c r="F153" s="2" t="s">
        <v>848</v>
      </c>
      <c r="G153" s="2">
        <v>1.1000000000000001</v>
      </c>
      <c r="H153" s="2">
        <v>0</v>
      </c>
      <c r="I153" s="2">
        <v>0</v>
      </c>
      <c r="J153" s="2" t="s">
        <v>650</v>
      </c>
      <c r="K153" s="2" t="s">
        <v>650</v>
      </c>
      <c r="L153" s="2" t="s">
        <v>650</v>
      </c>
      <c r="M153" s="2" t="s">
        <v>650</v>
      </c>
      <c r="N153" s="2" t="s">
        <v>650</v>
      </c>
      <c r="O153" s="2" t="s">
        <v>650</v>
      </c>
      <c r="P153" s="2" t="s">
        <v>650</v>
      </c>
      <c r="Q153" s="2" t="s">
        <v>650</v>
      </c>
      <c r="R153" s="2" t="s">
        <v>650</v>
      </c>
      <c r="S153" s="2" t="s">
        <v>650</v>
      </c>
      <c r="W153" s="2" t="str">
        <f t="shared" si="25"/>
        <v>Ja</v>
      </c>
      <c r="X153" s="2">
        <v>0</v>
      </c>
      <c r="Y153" s="2">
        <f t="shared" si="26"/>
        <v>0</v>
      </c>
      <c r="Z153" s="2">
        <f t="shared" si="20"/>
        <v>1</v>
      </c>
      <c r="AA153" s="2">
        <f t="shared" si="21"/>
        <v>0</v>
      </c>
      <c r="AB153" s="2">
        <f t="shared" si="27"/>
        <v>1.1000000000000001</v>
      </c>
      <c r="AC153" s="2">
        <f t="shared" si="28"/>
        <v>0</v>
      </c>
      <c r="AD153" s="2">
        <f t="shared" si="29"/>
        <v>0</v>
      </c>
      <c r="AF153" s="2" t="str">
        <f t="shared" si="22"/>
        <v>Nej</v>
      </c>
      <c r="AG153" s="2">
        <f t="shared" si="23"/>
        <v>0</v>
      </c>
      <c r="AH153" s="2">
        <f t="shared" si="24"/>
        <v>0</v>
      </c>
    </row>
    <row r="154" spans="1:34" ht="15" customHeight="1" x14ac:dyDescent="0.25">
      <c r="A154" s="2" t="s">
        <v>238</v>
      </c>
      <c r="B154" s="2" t="s">
        <v>242</v>
      </c>
      <c r="C154" s="2">
        <v>2015</v>
      </c>
      <c r="D154" s="2">
        <v>0.18</v>
      </c>
      <c r="E154" s="2" t="s">
        <v>650</v>
      </c>
      <c r="F154" s="2" t="s">
        <v>848</v>
      </c>
      <c r="G154" s="2">
        <v>1.1000000000000001</v>
      </c>
      <c r="H154" s="2">
        <v>0</v>
      </c>
      <c r="I154" s="2">
        <v>0</v>
      </c>
      <c r="J154" s="2" t="s">
        <v>650</v>
      </c>
      <c r="K154" s="2" t="s">
        <v>650</v>
      </c>
      <c r="L154" s="2" t="s">
        <v>650</v>
      </c>
      <c r="M154" s="2" t="s">
        <v>650</v>
      </c>
      <c r="N154" s="2" t="s">
        <v>650</v>
      </c>
      <c r="O154" s="2" t="s">
        <v>650</v>
      </c>
      <c r="P154" s="2" t="s">
        <v>650</v>
      </c>
      <c r="Q154" s="2" t="s">
        <v>650</v>
      </c>
      <c r="R154" s="2" t="s">
        <v>650</v>
      </c>
      <c r="S154" s="2" t="s">
        <v>650</v>
      </c>
      <c r="W154" s="2" t="str">
        <f t="shared" si="25"/>
        <v>Ja</v>
      </c>
      <c r="X154" s="2">
        <v>0</v>
      </c>
      <c r="Y154" s="2">
        <f t="shared" si="26"/>
        <v>0</v>
      </c>
      <c r="Z154" s="2">
        <f t="shared" si="20"/>
        <v>1</v>
      </c>
      <c r="AA154" s="2">
        <f t="shared" si="21"/>
        <v>0</v>
      </c>
      <c r="AB154" s="2">
        <f t="shared" si="27"/>
        <v>1.1000000000000001</v>
      </c>
      <c r="AC154" s="2">
        <f t="shared" si="28"/>
        <v>0</v>
      </c>
      <c r="AD154" s="2">
        <f t="shared" si="29"/>
        <v>0</v>
      </c>
      <c r="AF154" s="2" t="str">
        <f t="shared" si="22"/>
        <v>Nej</v>
      </c>
      <c r="AG154" s="2">
        <f t="shared" si="23"/>
        <v>0</v>
      </c>
      <c r="AH154" s="2">
        <f t="shared" si="24"/>
        <v>0</v>
      </c>
    </row>
    <row r="155" spans="1:34" ht="15" customHeight="1" x14ac:dyDescent="0.25">
      <c r="A155" s="2" t="s">
        <v>243</v>
      </c>
      <c r="B155" s="2" t="s">
        <v>244</v>
      </c>
      <c r="C155" s="2">
        <v>2015</v>
      </c>
      <c r="D155" s="2">
        <v>7</v>
      </c>
      <c r="E155" s="2">
        <v>19</v>
      </c>
      <c r="F155" s="2" t="s">
        <v>874</v>
      </c>
      <c r="G155" s="2">
        <v>1.1000000000000001</v>
      </c>
      <c r="H155" s="2">
        <v>0</v>
      </c>
      <c r="I155" s="2">
        <v>0</v>
      </c>
      <c r="J155" s="2" t="s">
        <v>650</v>
      </c>
      <c r="K155" s="2" t="s">
        <v>650</v>
      </c>
      <c r="L155" s="2" t="s">
        <v>650</v>
      </c>
      <c r="M155" s="2" t="s">
        <v>650</v>
      </c>
      <c r="N155" s="2" t="s">
        <v>650</v>
      </c>
      <c r="O155" s="2" t="s">
        <v>650</v>
      </c>
      <c r="P155" s="2" t="s">
        <v>650</v>
      </c>
      <c r="Q155" s="2" t="s">
        <v>650</v>
      </c>
      <c r="R155" s="2" t="s">
        <v>650</v>
      </c>
      <c r="S155" s="2" t="s">
        <v>650</v>
      </c>
      <c r="W155" s="2" t="str">
        <f t="shared" si="25"/>
        <v>Ja</v>
      </c>
      <c r="X155" s="2">
        <v>0</v>
      </c>
      <c r="Y155" s="2">
        <f t="shared" si="26"/>
        <v>0</v>
      </c>
      <c r="Z155" s="2">
        <f t="shared" si="20"/>
        <v>1</v>
      </c>
      <c r="AA155" s="2">
        <f t="shared" si="21"/>
        <v>0</v>
      </c>
      <c r="AB155" s="2">
        <f t="shared" si="27"/>
        <v>1.1000000000000001</v>
      </c>
      <c r="AC155" s="2">
        <f t="shared" si="28"/>
        <v>0</v>
      </c>
      <c r="AD155" s="2">
        <f t="shared" si="29"/>
        <v>0</v>
      </c>
      <c r="AF155" s="2" t="str">
        <f t="shared" si="22"/>
        <v>Nej</v>
      </c>
      <c r="AG155" s="2">
        <f t="shared" si="23"/>
        <v>0</v>
      </c>
      <c r="AH155" s="2">
        <f t="shared" si="24"/>
        <v>0</v>
      </c>
    </row>
    <row r="156" spans="1:34" ht="15" customHeight="1" x14ac:dyDescent="0.25">
      <c r="A156" s="2" t="s">
        <v>247</v>
      </c>
      <c r="B156" s="2" t="s">
        <v>248</v>
      </c>
      <c r="C156" s="2">
        <v>2015</v>
      </c>
      <c r="D156" s="2">
        <v>0</v>
      </c>
      <c r="E156" s="2">
        <v>0</v>
      </c>
      <c r="F156" s="2" t="s">
        <v>875</v>
      </c>
      <c r="G156" s="2">
        <v>0.1</v>
      </c>
      <c r="H156" s="2">
        <v>0</v>
      </c>
      <c r="I156" s="2">
        <v>0</v>
      </c>
      <c r="J156" s="2" t="s">
        <v>650</v>
      </c>
      <c r="K156" s="2" t="s">
        <v>650</v>
      </c>
      <c r="L156" s="2" t="s">
        <v>650</v>
      </c>
      <c r="M156" s="2" t="s">
        <v>650</v>
      </c>
      <c r="N156" s="2" t="s">
        <v>650</v>
      </c>
      <c r="O156" s="2" t="s">
        <v>650</v>
      </c>
      <c r="P156" s="2" t="s">
        <v>650</v>
      </c>
      <c r="Q156" s="2" t="s">
        <v>650</v>
      </c>
      <c r="R156" s="2" t="s">
        <v>650</v>
      </c>
      <c r="S156" s="2" t="s">
        <v>650</v>
      </c>
      <c r="W156" s="2" t="str">
        <f t="shared" si="25"/>
        <v>Ja</v>
      </c>
      <c r="X156" s="2">
        <v>0</v>
      </c>
      <c r="Y156" s="2">
        <f t="shared" si="26"/>
        <v>0</v>
      </c>
      <c r="Z156" s="2">
        <f t="shared" si="20"/>
        <v>1</v>
      </c>
      <c r="AA156" s="2">
        <f t="shared" si="21"/>
        <v>0</v>
      </c>
      <c r="AB156" s="2">
        <f t="shared" si="27"/>
        <v>0.1</v>
      </c>
      <c r="AC156" s="2">
        <f t="shared" si="28"/>
        <v>0</v>
      </c>
      <c r="AD156" s="2">
        <f t="shared" si="29"/>
        <v>0</v>
      </c>
      <c r="AF156" s="2" t="str">
        <f t="shared" si="22"/>
        <v>Nej</v>
      </c>
      <c r="AG156" s="2">
        <f t="shared" si="23"/>
        <v>0</v>
      </c>
      <c r="AH156" s="2">
        <f t="shared" si="24"/>
        <v>0</v>
      </c>
    </row>
    <row r="157" spans="1:34" ht="15" customHeight="1" x14ac:dyDescent="0.25">
      <c r="A157" s="2" t="s">
        <v>253</v>
      </c>
      <c r="B157" s="2" t="s">
        <v>254</v>
      </c>
      <c r="C157" s="2">
        <v>2015</v>
      </c>
      <c r="D157" s="2">
        <v>10.622999999999999</v>
      </c>
      <c r="E157" s="2">
        <v>27.83</v>
      </c>
      <c r="F157" s="2" t="s">
        <v>876</v>
      </c>
      <c r="G157" s="2">
        <v>1.3</v>
      </c>
      <c r="H157" s="2">
        <v>0</v>
      </c>
      <c r="I157" s="2">
        <v>0</v>
      </c>
      <c r="J157" s="2" t="s">
        <v>650</v>
      </c>
      <c r="K157" s="2" t="s">
        <v>650</v>
      </c>
      <c r="L157" s="2" t="s">
        <v>650</v>
      </c>
      <c r="M157" s="2" t="s">
        <v>650</v>
      </c>
      <c r="N157" s="2" t="s">
        <v>650</v>
      </c>
      <c r="O157" s="2" t="s">
        <v>650</v>
      </c>
      <c r="P157" s="2" t="s">
        <v>650</v>
      </c>
      <c r="Q157" s="2" t="s">
        <v>650</v>
      </c>
      <c r="R157" s="2" t="s">
        <v>650</v>
      </c>
      <c r="S157" s="2" t="s">
        <v>650</v>
      </c>
      <c r="W157" s="2" t="str">
        <f t="shared" si="25"/>
        <v>Ja</v>
      </c>
      <c r="X157" s="2">
        <v>0</v>
      </c>
      <c r="Y157" s="2">
        <f t="shared" si="26"/>
        <v>0</v>
      </c>
      <c r="Z157" s="2">
        <f t="shared" si="20"/>
        <v>1</v>
      </c>
      <c r="AA157" s="2">
        <f t="shared" si="21"/>
        <v>0</v>
      </c>
      <c r="AB157" s="2">
        <f t="shared" si="27"/>
        <v>1.3</v>
      </c>
      <c r="AC157" s="2">
        <f t="shared" si="28"/>
        <v>0</v>
      </c>
      <c r="AD157" s="2">
        <f t="shared" si="29"/>
        <v>0</v>
      </c>
      <c r="AF157" s="2" t="str">
        <f t="shared" si="22"/>
        <v>Nej</v>
      </c>
      <c r="AG157" s="2">
        <f t="shared" si="23"/>
        <v>0</v>
      </c>
      <c r="AH157" s="2">
        <f t="shared" si="24"/>
        <v>0</v>
      </c>
    </row>
    <row r="158" spans="1:34" ht="15" customHeight="1" x14ac:dyDescent="0.25">
      <c r="A158" s="2" t="s">
        <v>255</v>
      </c>
      <c r="B158" s="2" t="s">
        <v>256</v>
      </c>
      <c r="C158" s="2">
        <v>2015</v>
      </c>
      <c r="D158" s="2">
        <v>2.4</v>
      </c>
      <c r="E158" s="2">
        <v>5.8</v>
      </c>
      <c r="F158" s="2" t="s">
        <v>651</v>
      </c>
      <c r="G158" s="2">
        <v>2.38</v>
      </c>
      <c r="H158" s="2">
        <v>344.47</v>
      </c>
      <c r="I158" s="2">
        <v>0.42</v>
      </c>
      <c r="J158" s="2" t="s">
        <v>650</v>
      </c>
      <c r="K158" s="2" t="s">
        <v>650</v>
      </c>
      <c r="L158" s="2" t="s">
        <v>650</v>
      </c>
      <c r="M158" s="2" t="s">
        <v>650</v>
      </c>
      <c r="N158" s="2" t="s">
        <v>650</v>
      </c>
      <c r="O158" s="2" t="s">
        <v>650</v>
      </c>
      <c r="P158" s="2" t="s">
        <v>650</v>
      </c>
      <c r="Q158" s="2" t="s">
        <v>650</v>
      </c>
      <c r="R158" s="2" t="s">
        <v>650</v>
      </c>
      <c r="S158" s="2">
        <v>2</v>
      </c>
      <c r="W158" s="2" t="str">
        <f t="shared" si="25"/>
        <v>Nej</v>
      </c>
      <c r="Y158" s="2">
        <f t="shared" si="26"/>
        <v>0.42</v>
      </c>
      <c r="Z158" s="2">
        <f t="shared" si="20"/>
        <v>0.14000000000000001</v>
      </c>
      <c r="AA158" s="2">
        <f t="shared" si="21"/>
        <v>0.44</v>
      </c>
      <c r="AB158" s="2">
        <f t="shared" si="27"/>
        <v>2.38</v>
      </c>
      <c r="AC158" s="2">
        <f t="shared" si="28"/>
        <v>344.47</v>
      </c>
      <c r="AD158" s="2">
        <f t="shared" si="29"/>
        <v>0.42</v>
      </c>
      <c r="AF158" s="2" t="str">
        <f t="shared" si="22"/>
        <v>Nej</v>
      </c>
      <c r="AG158" s="2">
        <f t="shared" si="23"/>
        <v>0</v>
      </c>
      <c r="AH158" s="2">
        <f t="shared" si="24"/>
        <v>0</v>
      </c>
    </row>
    <row r="159" spans="1:34" ht="15" customHeight="1" x14ac:dyDescent="0.25">
      <c r="A159" s="2" t="s">
        <v>257</v>
      </c>
      <c r="B159" s="2" t="s">
        <v>258</v>
      </c>
      <c r="C159" s="2">
        <v>2015</v>
      </c>
      <c r="D159" s="2">
        <v>1.84</v>
      </c>
      <c r="E159" s="2" t="s">
        <v>650</v>
      </c>
      <c r="F159" s="2" t="s">
        <v>877</v>
      </c>
      <c r="G159" s="2">
        <v>1.1000000000000001</v>
      </c>
      <c r="H159" s="2">
        <v>0</v>
      </c>
      <c r="I159" s="2">
        <v>0</v>
      </c>
      <c r="J159" s="2" t="s">
        <v>650</v>
      </c>
      <c r="K159" s="2" t="s">
        <v>650</v>
      </c>
      <c r="L159" s="2" t="s">
        <v>650</v>
      </c>
      <c r="M159" s="2" t="s">
        <v>650</v>
      </c>
      <c r="N159" s="2" t="s">
        <v>650</v>
      </c>
      <c r="O159" s="2" t="s">
        <v>650</v>
      </c>
      <c r="P159" s="2" t="s">
        <v>650</v>
      </c>
      <c r="Q159" s="2" t="s">
        <v>650</v>
      </c>
      <c r="R159" s="2" t="s">
        <v>650</v>
      </c>
      <c r="S159" s="2" t="s">
        <v>650</v>
      </c>
      <c r="W159" s="2" t="str">
        <f t="shared" si="25"/>
        <v>Ja</v>
      </c>
      <c r="X159" s="2">
        <v>0</v>
      </c>
      <c r="Y159" s="2">
        <f t="shared" si="26"/>
        <v>0</v>
      </c>
      <c r="Z159" s="2">
        <f t="shared" si="20"/>
        <v>1</v>
      </c>
      <c r="AA159" s="2">
        <f t="shared" si="21"/>
        <v>0</v>
      </c>
      <c r="AB159" s="2">
        <f t="shared" si="27"/>
        <v>1.1000000000000001</v>
      </c>
      <c r="AC159" s="2">
        <f t="shared" si="28"/>
        <v>0</v>
      </c>
      <c r="AD159" s="2">
        <f t="shared" si="29"/>
        <v>0</v>
      </c>
      <c r="AF159" s="2" t="str">
        <f t="shared" si="22"/>
        <v>Nej</v>
      </c>
      <c r="AG159" s="2">
        <f t="shared" si="23"/>
        <v>0</v>
      </c>
      <c r="AH159" s="2">
        <f t="shared" si="24"/>
        <v>0</v>
      </c>
    </row>
    <row r="160" spans="1:34" ht="15" customHeight="1" x14ac:dyDescent="0.25">
      <c r="A160" s="2" t="s">
        <v>259</v>
      </c>
      <c r="B160" s="2" t="s">
        <v>260</v>
      </c>
      <c r="C160" s="2">
        <v>2015</v>
      </c>
      <c r="D160" s="2">
        <v>1.613</v>
      </c>
      <c r="E160" s="2">
        <v>9.5060000000000002</v>
      </c>
      <c r="F160" s="2" t="s">
        <v>651</v>
      </c>
      <c r="G160" s="2">
        <v>2.38</v>
      </c>
      <c r="H160" s="2">
        <v>161.51</v>
      </c>
      <c r="I160" s="2">
        <v>0.42</v>
      </c>
      <c r="J160" s="2" t="s">
        <v>650</v>
      </c>
      <c r="K160" s="2" t="s">
        <v>650</v>
      </c>
      <c r="L160" s="2" t="s">
        <v>650</v>
      </c>
      <c r="M160" s="2" t="s">
        <v>650</v>
      </c>
      <c r="N160" s="2" t="s">
        <v>650</v>
      </c>
      <c r="O160" s="2" t="s">
        <v>650</v>
      </c>
      <c r="P160" s="2" t="s">
        <v>650</v>
      </c>
      <c r="Q160" s="2" t="s">
        <v>650</v>
      </c>
      <c r="R160" s="2" t="s">
        <v>650</v>
      </c>
      <c r="S160" s="2" t="s">
        <v>650</v>
      </c>
      <c r="W160" s="2" t="str">
        <f t="shared" si="25"/>
        <v>Ja</v>
      </c>
      <c r="X160" s="2">
        <v>0</v>
      </c>
      <c r="Y160" s="2">
        <f t="shared" si="26"/>
        <v>0.42</v>
      </c>
      <c r="Z160" s="2">
        <f t="shared" si="20"/>
        <v>0.58000000000000007</v>
      </c>
      <c r="AA160" s="2">
        <f t="shared" si="21"/>
        <v>0</v>
      </c>
      <c r="AB160" s="2">
        <f t="shared" si="27"/>
        <v>2.38</v>
      </c>
      <c r="AC160" s="2">
        <f t="shared" si="28"/>
        <v>161.51</v>
      </c>
      <c r="AD160" s="2">
        <f t="shared" si="29"/>
        <v>0.42</v>
      </c>
      <c r="AF160" s="2" t="str">
        <f t="shared" si="22"/>
        <v>Nej</v>
      </c>
      <c r="AG160" s="2">
        <f t="shared" si="23"/>
        <v>0</v>
      </c>
      <c r="AH160" s="2">
        <f t="shared" si="24"/>
        <v>0</v>
      </c>
    </row>
    <row r="161" spans="1:34" ht="15" customHeight="1" x14ac:dyDescent="0.25">
      <c r="A161" s="2" t="s">
        <v>259</v>
      </c>
      <c r="B161" s="2" t="s">
        <v>261</v>
      </c>
      <c r="C161" s="2">
        <v>2015</v>
      </c>
      <c r="D161" s="2">
        <v>0.13900000000000001</v>
      </c>
      <c r="E161" s="2" t="s">
        <v>650</v>
      </c>
      <c r="F161" s="2" t="s">
        <v>651</v>
      </c>
      <c r="G161" s="2">
        <v>2.38</v>
      </c>
      <c r="H161" s="2">
        <v>29.65</v>
      </c>
      <c r="I161" s="2">
        <v>0.42</v>
      </c>
      <c r="J161" s="2" t="s">
        <v>650</v>
      </c>
      <c r="K161" s="2" t="s">
        <v>650</v>
      </c>
      <c r="L161" s="2" t="s">
        <v>650</v>
      </c>
      <c r="M161" s="2" t="s">
        <v>650</v>
      </c>
      <c r="N161" s="2" t="s">
        <v>650</v>
      </c>
      <c r="O161" s="2" t="s">
        <v>650</v>
      </c>
      <c r="P161" s="2" t="s">
        <v>650</v>
      </c>
      <c r="Q161" s="2" t="s">
        <v>650</v>
      </c>
      <c r="R161" s="2" t="s">
        <v>650</v>
      </c>
      <c r="S161" s="2" t="s">
        <v>650</v>
      </c>
      <c r="W161" s="2" t="str">
        <f t="shared" si="25"/>
        <v>Ja</v>
      </c>
      <c r="X161" s="2">
        <v>0</v>
      </c>
      <c r="Y161" s="2">
        <f t="shared" si="26"/>
        <v>0.42</v>
      </c>
      <c r="Z161" s="2">
        <f t="shared" si="20"/>
        <v>0.58000000000000007</v>
      </c>
      <c r="AA161" s="2">
        <f t="shared" si="21"/>
        <v>0</v>
      </c>
      <c r="AB161" s="2">
        <f t="shared" si="27"/>
        <v>2.38</v>
      </c>
      <c r="AC161" s="2">
        <f t="shared" si="28"/>
        <v>29.65</v>
      </c>
      <c r="AD161" s="2">
        <f t="shared" si="29"/>
        <v>0.42</v>
      </c>
      <c r="AF161" s="2" t="str">
        <f t="shared" si="22"/>
        <v>Nej</v>
      </c>
      <c r="AG161" s="2">
        <f t="shared" si="23"/>
        <v>0</v>
      </c>
      <c r="AH161" s="2">
        <f t="shared" si="24"/>
        <v>0</v>
      </c>
    </row>
    <row r="162" spans="1:34" ht="15" customHeight="1" x14ac:dyDescent="0.25">
      <c r="A162" s="2" t="s">
        <v>262</v>
      </c>
      <c r="B162" s="2" t="s">
        <v>263</v>
      </c>
      <c r="C162" s="2">
        <v>2015</v>
      </c>
      <c r="D162" s="2" t="s">
        <v>650</v>
      </c>
      <c r="E162" s="2" t="s">
        <v>650</v>
      </c>
      <c r="F162" s="2" t="s">
        <v>878</v>
      </c>
      <c r="G162" s="2">
        <v>1.9</v>
      </c>
      <c r="H162" s="2">
        <v>0</v>
      </c>
      <c r="I162" s="2">
        <v>0</v>
      </c>
      <c r="J162" s="2">
        <v>4.7779999999999996</v>
      </c>
      <c r="K162" s="2">
        <v>0.1</v>
      </c>
      <c r="L162" s="2">
        <v>26.7698</v>
      </c>
      <c r="M162" s="2">
        <v>6.2968000000000002</v>
      </c>
      <c r="N162" s="2">
        <v>0.15</v>
      </c>
      <c r="O162" s="2">
        <v>33.637999999999998</v>
      </c>
      <c r="P162" s="2">
        <v>0.14000000000000001</v>
      </c>
      <c r="Q162" s="2">
        <v>7.27</v>
      </c>
      <c r="R162" s="2">
        <v>4.82</v>
      </c>
      <c r="S162" s="2">
        <v>0</v>
      </c>
      <c r="W162" s="2" t="str">
        <f t="shared" si="25"/>
        <v>Ja</v>
      </c>
      <c r="X162" s="2">
        <v>0</v>
      </c>
      <c r="Y162" s="2">
        <f t="shared" si="26"/>
        <v>0</v>
      </c>
      <c r="Z162" s="2">
        <f t="shared" si="20"/>
        <v>1</v>
      </c>
      <c r="AA162" s="2">
        <f t="shared" si="21"/>
        <v>0</v>
      </c>
      <c r="AB162" s="2">
        <f t="shared" si="27"/>
        <v>1.9</v>
      </c>
      <c r="AC162" s="2">
        <f t="shared" si="28"/>
        <v>0</v>
      </c>
      <c r="AD162" s="2">
        <f t="shared" si="29"/>
        <v>0</v>
      </c>
      <c r="AF162" s="2" t="str">
        <f t="shared" si="22"/>
        <v>Ja</v>
      </c>
      <c r="AG162" s="2">
        <f t="shared" si="23"/>
        <v>4.7779999999999996</v>
      </c>
      <c r="AH162" s="2">
        <f t="shared" si="24"/>
        <v>1.5E-3</v>
      </c>
    </row>
    <row r="163" spans="1:34" ht="15" customHeight="1" x14ac:dyDescent="0.25">
      <c r="A163" s="2" t="s">
        <v>262</v>
      </c>
      <c r="B163" s="2" t="s">
        <v>264</v>
      </c>
      <c r="C163" s="2">
        <v>2015</v>
      </c>
      <c r="D163" s="2" t="s">
        <v>650</v>
      </c>
      <c r="E163" s="2" t="s">
        <v>650</v>
      </c>
      <c r="F163" s="2" t="s">
        <v>878</v>
      </c>
      <c r="G163" s="2">
        <v>1.9</v>
      </c>
      <c r="H163" s="2">
        <v>0</v>
      </c>
      <c r="I163" s="2">
        <v>0</v>
      </c>
      <c r="J163" s="2" t="s">
        <v>650</v>
      </c>
      <c r="K163" s="2" t="s">
        <v>650</v>
      </c>
      <c r="L163" s="2" t="s">
        <v>650</v>
      </c>
      <c r="M163" s="2" t="s">
        <v>650</v>
      </c>
      <c r="N163" s="2" t="s">
        <v>650</v>
      </c>
      <c r="O163" s="2" t="s">
        <v>650</v>
      </c>
      <c r="P163" s="2" t="s">
        <v>650</v>
      </c>
      <c r="Q163" s="2" t="s">
        <v>650</v>
      </c>
      <c r="R163" s="2" t="s">
        <v>650</v>
      </c>
      <c r="S163" s="2" t="s">
        <v>650</v>
      </c>
      <c r="W163" s="2" t="str">
        <f t="shared" si="25"/>
        <v>Ja</v>
      </c>
      <c r="X163" s="2">
        <v>0</v>
      </c>
      <c r="Y163" s="2">
        <f t="shared" si="26"/>
        <v>0</v>
      </c>
      <c r="Z163" s="2">
        <f t="shared" si="20"/>
        <v>1</v>
      </c>
      <c r="AA163" s="2">
        <f t="shared" si="21"/>
        <v>0</v>
      </c>
      <c r="AB163" s="2">
        <f t="shared" si="27"/>
        <v>1.9</v>
      </c>
      <c r="AC163" s="2">
        <f t="shared" si="28"/>
        <v>0</v>
      </c>
      <c r="AD163" s="2">
        <f t="shared" si="29"/>
        <v>0</v>
      </c>
      <c r="AF163" s="2" t="str">
        <f t="shared" si="22"/>
        <v>Nej</v>
      </c>
      <c r="AG163" s="2">
        <f t="shared" si="23"/>
        <v>0</v>
      </c>
      <c r="AH163" s="2">
        <f t="shared" si="24"/>
        <v>0</v>
      </c>
    </row>
    <row r="164" spans="1:34" ht="15" customHeight="1" x14ac:dyDescent="0.25">
      <c r="A164" s="2" t="s">
        <v>265</v>
      </c>
      <c r="B164" s="2" t="s">
        <v>266</v>
      </c>
      <c r="C164" s="2">
        <v>2015</v>
      </c>
      <c r="D164" s="2" t="s">
        <v>650</v>
      </c>
      <c r="E164" s="2" t="s">
        <v>650</v>
      </c>
      <c r="F164" s="2" t="s">
        <v>651</v>
      </c>
      <c r="G164" s="2">
        <v>2.38</v>
      </c>
      <c r="H164" s="2">
        <v>344.47</v>
      </c>
      <c r="I164" s="2">
        <v>0.42</v>
      </c>
      <c r="J164" s="2">
        <v>102.2</v>
      </c>
      <c r="K164" s="2">
        <v>0.11700000000000001</v>
      </c>
      <c r="L164" s="2">
        <v>9.0980000000000008</v>
      </c>
      <c r="M164" s="2">
        <v>6.5510000000000002</v>
      </c>
      <c r="N164" s="2">
        <v>2E-3</v>
      </c>
      <c r="O164" s="2" t="s">
        <v>650</v>
      </c>
      <c r="P164" s="2" t="s">
        <v>650</v>
      </c>
      <c r="Q164" s="2" t="s">
        <v>650</v>
      </c>
      <c r="R164" s="2" t="s">
        <v>650</v>
      </c>
      <c r="S164" s="2" t="s">
        <v>650</v>
      </c>
      <c r="W164" s="2" t="str">
        <f t="shared" si="25"/>
        <v>Nej</v>
      </c>
      <c r="Y164" s="2">
        <f t="shared" si="26"/>
        <v>0.42</v>
      </c>
      <c r="Z164" s="2">
        <f t="shared" si="20"/>
        <v>0.14000000000000001</v>
      </c>
      <c r="AA164" s="2">
        <f t="shared" si="21"/>
        <v>0.44</v>
      </c>
      <c r="AB164" s="2">
        <f t="shared" si="27"/>
        <v>2.38</v>
      </c>
      <c r="AC164" s="2">
        <f t="shared" si="28"/>
        <v>344.47</v>
      </c>
      <c r="AD164" s="2">
        <f t="shared" si="29"/>
        <v>0.42</v>
      </c>
      <c r="AF164" s="2" t="str">
        <f t="shared" si="22"/>
        <v>Ja</v>
      </c>
      <c r="AG164" s="2">
        <f t="shared" si="23"/>
        <v>102.2</v>
      </c>
      <c r="AH164" s="2">
        <f t="shared" si="24"/>
        <v>2.0000000000000002E-5</v>
      </c>
    </row>
    <row r="165" spans="1:34" ht="15" customHeight="1" x14ac:dyDescent="0.25">
      <c r="A165" s="2" t="s">
        <v>267</v>
      </c>
      <c r="B165" s="2" t="s">
        <v>268</v>
      </c>
      <c r="C165" s="2">
        <v>2015</v>
      </c>
      <c r="D165" s="2">
        <v>2.7E-2</v>
      </c>
      <c r="E165" s="2" t="s">
        <v>650</v>
      </c>
      <c r="F165" s="2" t="s">
        <v>848</v>
      </c>
      <c r="G165" s="2">
        <v>1.1000000000000001</v>
      </c>
      <c r="H165" s="2">
        <v>0</v>
      </c>
      <c r="I165" s="2">
        <v>0</v>
      </c>
      <c r="J165" s="2" t="s">
        <v>650</v>
      </c>
      <c r="K165" s="2" t="s">
        <v>650</v>
      </c>
      <c r="L165" s="2" t="s">
        <v>650</v>
      </c>
      <c r="M165" s="2" t="s">
        <v>650</v>
      </c>
      <c r="N165" s="2" t="s">
        <v>650</v>
      </c>
      <c r="O165" s="2" t="s">
        <v>650</v>
      </c>
      <c r="P165" s="2" t="s">
        <v>650</v>
      </c>
      <c r="Q165" s="2" t="s">
        <v>650</v>
      </c>
      <c r="R165" s="2" t="s">
        <v>650</v>
      </c>
      <c r="S165" s="2" t="s">
        <v>650</v>
      </c>
      <c r="W165" s="2" t="str">
        <f t="shared" si="25"/>
        <v>Ja</v>
      </c>
      <c r="X165" s="2">
        <v>0</v>
      </c>
      <c r="Y165" s="2">
        <f t="shared" si="26"/>
        <v>0</v>
      </c>
      <c r="Z165" s="2">
        <f t="shared" si="20"/>
        <v>1</v>
      </c>
      <c r="AA165" s="2">
        <f t="shared" si="21"/>
        <v>0</v>
      </c>
      <c r="AB165" s="2">
        <f t="shared" si="27"/>
        <v>1.1000000000000001</v>
      </c>
      <c r="AC165" s="2">
        <f t="shared" si="28"/>
        <v>0</v>
      </c>
      <c r="AD165" s="2">
        <f t="shared" si="29"/>
        <v>0</v>
      </c>
      <c r="AF165" s="2" t="str">
        <f t="shared" si="22"/>
        <v>Nej</v>
      </c>
      <c r="AG165" s="2">
        <f t="shared" si="23"/>
        <v>0</v>
      </c>
      <c r="AH165" s="2">
        <f t="shared" si="24"/>
        <v>0</v>
      </c>
    </row>
    <row r="166" spans="1:34" ht="15" customHeight="1" x14ac:dyDescent="0.25">
      <c r="A166" s="2" t="s">
        <v>267</v>
      </c>
      <c r="B166" s="2" t="s">
        <v>269</v>
      </c>
      <c r="C166" s="2">
        <v>2015</v>
      </c>
      <c r="D166" s="2">
        <v>3.09E-2</v>
      </c>
      <c r="E166" s="2" t="s">
        <v>650</v>
      </c>
      <c r="F166" s="2" t="s">
        <v>879</v>
      </c>
      <c r="G166" s="2">
        <v>1.1000000000000001</v>
      </c>
      <c r="H166" s="2">
        <v>0</v>
      </c>
      <c r="I166" s="2">
        <v>0</v>
      </c>
      <c r="J166" s="2" t="s">
        <v>650</v>
      </c>
      <c r="K166" s="2" t="s">
        <v>650</v>
      </c>
      <c r="L166" s="2" t="s">
        <v>650</v>
      </c>
      <c r="M166" s="2" t="s">
        <v>650</v>
      </c>
      <c r="N166" s="2" t="s">
        <v>650</v>
      </c>
      <c r="O166" s="2" t="s">
        <v>650</v>
      </c>
      <c r="P166" s="2" t="s">
        <v>650</v>
      </c>
      <c r="Q166" s="2" t="s">
        <v>650</v>
      </c>
      <c r="R166" s="2" t="s">
        <v>650</v>
      </c>
      <c r="S166" s="2" t="s">
        <v>650</v>
      </c>
      <c r="W166" s="2" t="str">
        <f t="shared" si="25"/>
        <v>Ja</v>
      </c>
      <c r="X166" s="2">
        <v>0</v>
      </c>
      <c r="Y166" s="2">
        <f t="shared" si="26"/>
        <v>0</v>
      </c>
      <c r="Z166" s="2">
        <f t="shared" si="20"/>
        <v>1</v>
      </c>
      <c r="AA166" s="2">
        <f t="shared" si="21"/>
        <v>0</v>
      </c>
      <c r="AB166" s="2">
        <f t="shared" si="27"/>
        <v>1.1000000000000001</v>
      </c>
      <c r="AC166" s="2">
        <f t="shared" si="28"/>
        <v>0</v>
      </c>
      <c r="AD166" s="2">
        <f t="shared" si="29"/>
        <v>0</v>
      </c>
      <c r="AF166" s="2" t="str">
        <f t="shared" si="22"/>
        <v>Nej</v>
      </c>
      <c r="AG166" s="2">
        <f t="shared" si="23"/>
        <v>0</v>
      </c>
      <c r="AH166" s="2">
        <f t="shared" si="24"/>
        <v>0</v>
      </c>
    </row>
    <row r="167" spans="1:34" ht="15" customHeight="1" x14ac:dyDescent="0.25">
      <c r="A167" s="2" t="s">
        <v>267</v>
      </c>
      <c r="B167" s="2" t="s">
        <v>270</v>
      </c>
      <c r="C167" s="2">
        <v>2015</v>
      </c>
      <c r="D167" s="2">
        <v>4.5999999999999999E-2</v>
      </c>
      <c r="E167" s="2" t="s">
        <v>650</v>
      </c>
      <c r="F167" s="2" t="s">
        <v>848</v>
      </c>
      <c r="G167" s="2">
        <v>1.1000000000000001</v>
      </c>
      <c r="H167" s="2">
        <v>0</v>
      </c>
      <c r="I167" s="2">
        <v>0</v>
      </c>
      <c r="J167" s="2" t="s">
        <v>650</v>
      </c>
      <c r="K167" s="2" t="s">
        <v>650</v>
      </c>
      <c r="L167" s="2" t="s">
        <v>650</v>
      </c>
      <c r="M167" s="2" t="s">
        <v>650</v>
      </c>
      <c r="N167" s="2" t="s">
        <v>650</v>
      </c>
      <c r="O167" s="2" t="s">
        <v>650</v>
      </c>
      <c r="P167" s="2" t="s">
        <v>650</v>
      </c>
      <c r="Q167" s="2" t="s">
        <v>650</v>
      </c>
      <c r="R167" s="2" t="s">
        <v>650</v>
      </c>
      <c r="S167" s="2" t="s">
        <v>650</v>
      </c>
      <c r="W167" s="2" t="str">
        <f t="shared" si="25"/>
        <v>Ja</v>
      </c>
      <c r="X167" s="2">
        <v>0</v>
      </c>
      <c r="Y167" s="2">
        <f t="shared" si="26"/>
        <v>0</v>
      </c>
      <c r="Z167" s="2">
        <f t="shared" si="20"/>
        <v>1</v>
      </c>
      <c r="AA167" s="2">
        <f t="shared" si="21"/>
        <v>0</v>
      </c>
      <c r="AB167" s="2">
        <f t="shared" si="27"/>
        <v>1.1000000000000001</v>
      </c>
      <c r="AC167" s="2">
        <f t="shared" si="28"/>
        <v>0</v>
      </c>
      <c r="AD167" s="2">
        <f t="shared" si="29"/>
        <v>0</v>
      </c>
      <c r="AF167" s="2" t="str">
        <f t="shared" si="22"/>
        <v>Nej</v>
      </c>
      <c r="AG167" s="2">
        <f t="shared" si="23"/>
        <v>0</v>
      </c>
      <c r="AH167" s="2">
        <f t="shared" si="24"/>
        <v>0</v>
      </c>
    </row>
    <row r="168" spans="1:34" ht="15" customHeight="1" x14ac:dyDescent="0.25">
      <c r="A168" s="2" t="s">
        <v>267</v>
      </c>
      <c r="B168" s="2" t="s">
        <v>271</v>
      </c>
      <c r="C168" s="2">
        <v>2015</v>
      </c>
      <c r="D168" s="2" t="s">
        <v>650</v>
      </c>
      <c r="E168" s="2">
        <v>4</v>
      </c>
      <c r="F168" s="2" t="s">
        <v>848</v>
      </c>
      <c r="G168" s="2">
        <v>1.1000000000000001</v>
      </c>
      <c r="H168" s="2">
        <v>0</v>
      </c>
      <c r="I168" s="2">
        <v>0</v>
      </c>
      <c r="J168" s="2">
        <v>27.96</v>
      </c>
      <c r="K168" s="2">
        <v>0.31</v>
      </c>
      <c r="L168" s="2">
        <v>69</v>
      </c>
      <c r="M168" s="2">
        <v>10</v>
      </c>
      <c r="N168" s="2">
        <v>13</v>
      </c>
      <c r="O168" s="2" t="s">
        <v>650</v>
      </c>
      <c r="P168" s="2" t="s">
        <v>650</v>
      </c>
      <c r="Q168" s="2" t="s">
        <v>650</v>
      </c>
      <c r="R168" s="2" t="s">
        <v>650</v>
      </c>
      <c r="S168" s="2" t="s">
        <v>650</v>
      </c>
      <c r="W168" s="2" t="str">
        <f t="shared" si="25"/>
        <v>Ja</v>
      </c>
      <c r="X168" s="2">
        <v>0</v>
      </c>
      <c r="Y168" s="2">
        <f t="shared" si="26"/>
        <v>0</v>
      </c>
      <c r="Z168" s="2">
        <f t="shared" si="20"/>
        <v>1</v>
      </c>
      <c r="AA168" s="2">
        <f t="shared" si="21"/>
        <v>0</v>
      </c>
      <c r="AB168" s="2">
        <f t="shared" si="27"/>
        <v>1.1000000000000001</v>
      </c>
      <c r="AC168" s="2">
        <f t="shared" si="28"/>
        <v>0</v>
      </c>
      <c r="AD168" s="2">
        <f t="shared" si="29"/>
        <v>0</v>
      </c>
      <c r="AF168" s="2" t="str">
        <f t="shared" si="22"/>
        <v>Ja</v>
      </c>
      <c r="AG168" s="2">
        <f t="shared" si="23"/>
        <v>27.96</v>
      </c>
      <c r="AH168" s="2">
        <f t="shared" si="24"/>
        <v>0.13</v>
      </c>
    </row>
    <row r="169" spans="1:34" ht="15" customHeight="1" x14ac:dyDescent="0.25">
      <c r="A169" s="2" t="s">
        <v>272</v>
      </c>
      <c r="B169" s="2" t="s">
        <v>273</v>
      </c>
      <c r="C169" s="2">
        <v>2015</v>
      </c>
      <c r="D169" s="2" t="s">
        <v>650</v>
      </c>
      <c r="E169" s="2" t="s">
        <v>650</v>
      </c>
      <c r="F169" s="2" t="s">
        <v>876</v>
      </c>
      <c r="G169" s="2">
        <v>1.1000000000000001</v>
      </c>
      <c r="H169" s="2">
        <v>0</v>
      </c>
      <c r="I169" s="2">
        <v>0</v>
      </c>
      <c r="J169" s="2" t="s">
        <v>650</v>
      </c>
      <c r="K169" s="2" t="s">
        <v>650</v>
      </c>
      <c r="L169" s="2" t="s">
        <v>650</v>
      </c>
      <c r="M169" s="2" t="s">
        <v>650</v>
      </c>
      <c r="N169" s="2" t="s">
        <v>650</v>
      </c>
      <c r="O169" s="2" t="s">
        <v>650</v>
      </c>
      <c r="P169" s="2" t="s">
        <v>650</v>
      </c>
      <c r="Q169" s="2" t="s">
        <v>650</v>
      </c>
      <c r="R169" s="2" t="s">
        <v>650</v>
      </c>
      <c r="S169" s="2" t="s">
        <v>650</v>
      </c>
      <c r="W169" s="2" t="str">
        <f t="shared" si="25"/>
        <v>Ja</v>
      </c>
      <c r="X169" s="2">
        <v>0</v>
      </c>
      <c r="Y169" s="2">
        <f t="shared" si="26"/>
        <v>0</v>
      </c>
      <c r="Z169" s="2">
        <f t="shared" si="20"/>
        <v>1</v>
      </c>
      <c r="AA169" s="2">
        <f t="shared" si="21"/>
        <v>0</v>
      </c>
      <c r="AB169" s="2">
        <f t="shared" si="27"/>
        <v>1.1000000000000001</v>
      </c>
      <c r="AC169" s="2">
        <f t="shared" si="28"/>
        <v>0</v>
      </c>
      <c r="AD169" s="2">
        <f t="shared" si="29"/>
        <v>0</v>
      </c>
      <c r="AF169" s="2" t="str">
        <f t="shared" si="22"/>
        <v>Nej</v>
      </c>
      <c r="AG169" s="2">
        <f t="shared" si="23"/>
        <v>0</v>
      </c>
      <c r="AH169" s="2">
        <f t="shared" si="24"/>
        <v>0</v>
      </c>
    </row>
    <row r="170" spans="1:34" ht="15" customHeight="1" x14ac:dyDescent="0.25">
      <c r="A170" s="2" t="s">
        <v>272</v>
      </c>
      <c r="B170" s="2" t="s">
        <v>274</v>
      </c>
      <c r="C170" s="2">
        <v>2015</v>
      </c>
      <c r="D170" s="2">
        <v>2.2559999999999998</v>
      </c>
      <c r="E170" s="2" t="s">
        <v>650</v>
      </c>
      <c r="F170" s="2" t="s">
        <v>876</v>
      </c>
      <c r="G170" s="2">
        <v>1.1000000000000001</v>
      </c>
      <c r="H170" s="2">
        <v>0</v>
      </c>
      <c r="I170" s="2">
        <v>0</v>
      </c>
      <c r="J170" s="2" t="s">
        <v>650</v>
      </c>
      <c r="K170" s="2" t="s">
        <v>650</v>
      </c>
      <c r="L170" s="2" t="s">
        <v>650</v>
      </c>
      <c r="M170" s="2" t="s">
        <v>650</v>
      </c>
      <c r="N170" s="2" t="s">
        <v>650</v>
      </c>
      <c r="O170" s="2" t="s">
        <v>650</v>
      </c>
      <c r="P170" s="2" t="s">
        <v>650</v>
      </c>
      <c r="Q170" s="2" t="s">
        <v>650</v>
      </c>
      <c r="R170" s="2" t="s">
        <v>650</v>
      </c>
      <c r="S170" s="2" t="s">
        <v>650</v>
      </c>
      <c r="W170" s="2" t="str">
        <f t="shared" si="25"/>
        <v>Ja</v>
      </c>
      <c r="X170" s="2">
        <v>0</v>
      </c>
      <c r="Y170" s="2">
        <f t="shared" si="26"/>
        <v>0</v>
      </c>
      <c r="Z170" s="2">
        <f t="shared" si="20"/>
        <v>1</v>
      </c>
      <c r="AA170" s="2">
        <f t="shared" si="21"/>
        <v>0</v>
      </c>
      <c r="AB170" s="2">
        <f t="shared" si="27"/>
        <v>1.1000000000000001</v>
      </c>
      <c r="AC170" s="2">
        <f t="shared" si="28"/>
        <v>0</v>
      </c>
      <c r="AD170" s="2">
        <f t="shared" si="29"/>
        <v>0</v>
      </c>
      <c r="AF170" s="2" t="str">
        <f t="shared" si="22"/>
        <v>Nej</v>
      </c>
      <c r="AG170" s="2">
        <f t="shared" si="23"/>
        <v>0</v>
      </c>
      <c r="AH170" s="2">
        <f t="shared" si="24"/>
        <v>0</v>
      </c>
    </row>
    <row r="171" spans="1:34" ht="15" customHeight="1" x14ac:dyDescent="0.25">
      <c r="A171" s="2" t="s">
        <v>275</v>
      </c>
      <c r="B171" s="2" t="s">
        <v>276</v>
      </c>
      <c r="C171" s="2">
        <v>2015</v>
      </c>
      <c r="D171" s="2">
        <v>3.45</v>
      </c>
      <c r="E171" s="2">
        <v>6.44</v>
      </c>
      <c r="F171" s="2" t="s">
        <v>848</v>
      </c>
      <c r="G171" s="2">
        <v>1.1000000000000001</v>
      </c>
      <c r="H171" s="2">
        <v>0</v>
      </c>
      <c r="I171" s="2">
        <v>0</v>
      </c>
      <c r="J171" s="2">
        <v>48.32</v>
      </c>
      <c r="K171" s="2">
        <v>0.08</v>
      </c>
      <c r="L171" s="2">
        <v>17.2</v>
      </c>
      <c r="M171" s="2">
        <v>4.5</v>
      </c>
      <c r="N171" s="2">
        <v>0.04</v>
      </c>
      <c r="O171" s="2" t="s">
        <v>650</v>
      </c>
      <c r="P171" s="2" t="s">
        <v>650</v>
      </c>
      <c r="Q171" s="2" t="s">
        <v>650</v>
      </c>
      <c r="R171" s="2" t="s">
        <v>650</v>
      </c>
      <c r="S171" s="2" t="s">
        <v>650</v>
      </c>
      <c r="W171" s="2" t="str">
        <f t="shared" si="25"/>
        <v>Ja</v>
      </c>
      <c r="X171" s="2">
        <v>0</v>
      </c>
      <c r="Y171" s="2">
        <f t="shared" si="26"/>
        <v>0</v>
      </c>
      <c r="Z171" s="2">
        <f t="shared" si="20"/>
        <v>1</v>
      </c>
      <c r="AA171" s="2">
        <f t="shared" si="21"/>
        <v>0</v>
      </c>
      <c r="AB171" s="2">
        <f t="shared" si="27"/>
        <v>1.1000000000000001</v>
      </c>
      <c r="AC171" s="2">
        <f t="shared" si="28"/>
        <v>0</v>
      </c>
      <c r="AD171" s="2">
        <f t="shared" si="29"/>
        <v>0</v>
      </c>
      <c r="AF171" s="2" t="str">
        <f t="shared" si="22"/>
        <v>Ja</v>
      </c>
      <c r="AG171" s="2">
        <f t="shared" si="23"/>
        <v>48.32</v>
      </c>
      <c r="AH171" s="2">
        <f t="shared" si="24"/>
        <v>4.0000000000000002E-4</v>
      </c>
    </row>
    <row r="172" spans="1:34" ht="15" customHeight="1" x14ac:dyDescent="0.25">
      <c r="A172" s="2" t="s">
        <v>277</v>
      </c>
      <c r="B172" s="2" t="s">
        <v>278</v>
      </c>
      <c r="C172" s="2">
        <v>2015</v>
      </c>
      <c r="D172" s="2">
        <v>0.16200000000000001</v>
      </c>
      <c r="E172" s="2" t="s">
        <v>650</v>
      </c>
      <c r="F172" s="2" t="s">
        <v>880</v>
      </c>
      <c r="G172" s="2">
        <v>2.38</v>
      </c>
      <c r="H172" s="2">
        <v>344.47</v>
      </c>
      <c r="I172" s="2">
        <v>0.42</v>
      </c>
      <c r="J172" s="2" t="s">
        <v>650</v>
      </c>
      <c r="K172" s="2" t="s">
        <v>650</v>
      </c>
      <c r="L172" s="2" t="s">
        <v>650</v>
      </c>
      <c r="M172" s="2" t="s">
        <v>650</v>
      </c>
      <c r="N172" s="2" t="s">
        <v>650</v>
      </c>
      <c r="O172" s="2" t="s">
        <v>650</v>
      </c>
      <c r="P172" s="2" t="s">
        <v>650</v>
      </c>
      <c r="Q172" s="2" t="s">
        <v>650</v>
      </c>
      <c r="R172" s="2" t="s">
        <v>650</v>
      </c>
      <c r="S172" s="2" t="s">
        <v>650</v>
      </c>
      <c r="W172" s="2" t="str">
        <f t="shared" si="25"/>
        <v>Nej</v>
      </c>
      <c r="Y172" s="2">
        <f t="shared" si="26"/>
        <v>0.42</v>
      </c>
      <c r="Z172" s="2">
        <f t="shared" si="20"/>
        <v>0.14000000000000001</v>
      </c>
      <c r="AA172" s="2">
        <f t="shared" si="21"/>
        <v>0.44</v>
      </c>
      <c r="AB172" s="2">
        <f t="shared" si="27"/>
        <v>2.38</v>
      </c>
      <c r="AC172" s="2">
        <f t="shared" si="28"/>
        <v>344.47</v>
      </c>
      <c r="AD172" s="2">
        <f t="shared" si="29"/>
        <v>0.42</v>
      </c>
      <c r="AF172" s="2" t="str">
        <f t="shared" si="22"/>
        <v>Nej</v>
      </c>
      <c r="AG172" s="2">
        <f t="shared" si="23"/>
        <v>0</v>
      </c>
      <c r="AH172" s="2">
        <f t="shared" si="24"/>
        <v>0</v>
      </c>
    </row>
    <row r="173" spans="1:34" ht="15" customHeight="1" x14ac:dyDescent="0.25">
      <c r="A173" s="2" t="s">
        <v>277</v>
      </c>
      <c r="B173" s="2" t="s">
        <v>279</v>
      </c>
      <c r="C173" s="2">
        <v>2015</v>
      </c>
      <c r="D173" s="2">
        <v>0.16800000000000001</v>
      </c>
      <c r="E173" s="2" t="s">
        <v>650</v>
      </c>
      <c r="F173" s="2" t="s">
        <v>880</v>
      </c>
      <c r="G173" s="2">
        <v>2.38</v>
      </c>
      <c r="H173" s="2">
        <v>344.47</v>
      </c>
      <c r="I173" s="2">
        <v>0.42</v>
      </c>
      <c r="J173" s="2" t="s">
        <v>650</v>
      </c>
      <c r="K173" s="2" t="s">
        <v>650</v>
      </c>
      <c r="L173" s="2" t="s">
        <v>650</v>
      </c>
      <c r="M173" s="2" t="s">
        <v>650</v>
      </c>
      <c r="N173" s="2" t="s">
        <v>650</v>
      </c>
      <c r="O173" s="2" t="s">
        <v>650</v>
      </c>
      <c r="P173" s="2" t="s">
        <v>650</v>
      </c>
      <c r="Q173" s="2" t="s">
        <v>650</v>
      </c>
      <c r="R173" s="2" t="s">
        <v>650</v>
      </c>
      <c r="S173" s="2" t="s">
        <v>650</v>
      </c>
      <c r="W173" s="2" t="str">
        <f t="shared" si="25"/>
        <v>Nej</v>
      </c>
      <c r="Y173" s="2">
        <f t="shared" si="26"/>
        <v>0.42</v>
      </c>
      <c r="Z173" s="2">
        <f t="shared" si="20"/>
        <v>0.14000000000000001</v>
      </c>
      <c r="AA173" s="2">
        <f t="shared" si="21"/>
        <v>0.44</v>
      </c>
      <c r="AB173" s="2">
        <f t="shared" si="27"/>
        <v>2.38</v>
      </c>
      <c r="AC173" s="2">
        <f t="shared" si="28"/>
        <v>344.47</v>
      </c>
      <c r="AD173" s="2">
        <f t="shared" si="29"/>
        <v>0.42</v>
      </c>
      <c r="AF173" s="2" t="str">
        <f t="shared" si="22"/>
        <v>Nej</v>
      </c>
      <c r="AG173" s="2">
        <f t="shared" si="23"/>
        <v>0</v>
      </c>
      <c r="AH173" s="2">
        <f t="shared" si="24"/>
        <v>0</v>
      </c>
    </row>
    <row r="174" spans="1:34" ht="15" customHeight="1" x14ac:dyDescent="0.25">
      <c r="A174" s="2" t="s">
        <v>277</v>
      </c>
      <c r="B174" s="2" t="s">
        <v>280</v>
      </c>
      <c r="C174" s="2">
        <v>2015</v>
      </c>
      <c r="D174" s="2">
        <v>0.22500000000000001</v>
      </c>
      <c r="E174" s="2" t="s">
        <v>650</v>
      </c>
      <c r="F174" s="2" t="s">
        <v>880</v>
      </c>
      <c r="G174" s="2">
        <v>2.38</v>
      </c>
      <c r="H174" s="2">
        <v>344.47</v>
      </c>
      <c r="I174" s="2">
        <v>0.42</v>
      </c>
      <c r="J174" s="2" t="s">
        <v>650</v>
      </c>
      <c r="K174" s="2" t="s">
        <v>650</v>
      </c>
      <c r="L174" s="2" t="s">
        <v>650</v>
      </c>
      <c r="M174" s="2" t="s">
        <v>650</v>
      </c>
      <c r="N174" s="2" t="s">
        <v>650</v>
      </c>
      <c r="O174" s="2" t="s">
        <v>650</v>
      </c>
      <c r="P174" s="2" t="s">
        <v>650</v>
      </c>
      <c r="Q174" s="2" t="s">
        <v>650</v>
      </c>
      <c r="R174" s="2" t="s">
        <v>650</v>
      </c>
      <c r="S174" s="2" t="s">
        <v>650</v>
      </c>
      <c r="W174" s="2" t="str">
        <f t="shared" si="25"/>
        <v>Nej</v>
      </c>
      <c r="Y174" s="2">
        <f t="shared" si="26"/>
        <v>0.42</v>
      </c>
      <c r="Z174" s="2">
        <f t="shared" si="20"/>
        <v>0.14000000000000001</v>
      </c>
      <c r="AA174" s="2">
        <f t="shared" si="21"/>
        <v>0.44</v>
      </c>
      <c r="AB174" s="2">
        <f t="shared" si="27"/>
        <v>2.38</v>
      </c>
      <c r="AC174" s="2">
        <f t="shared" si="28"/>
        <v>344.47</v>
      </c>
      <c r="AD174" s="2">
        <f t="shared" si="29"/>
        <v>0.42</v>
      </c>
      <c r="AF174" s="2" t="str">
        <f t="shared" si="22"/>
        <v>Nej</v>
      </c>
      <c r="AG174" s="2">
        <f t="shared" si="23"/>
        <v>0</v>
      </c>
      <c r="AH174" s="2">
        <f t="shared" si="24"/>
        <v>0</v>
      </c>
    </row>
    <row r="175" spans="1:34" ht="15" customHeight="1" x14ac:dyDescent="0.25">
      <c r="A175" s="2" t="s">
        <v>277</v>
      </c>
      <c r="B175" s="2" t="s">
        <v>281</v>
      </c>
      <c r="C175" s="2">
        <v>2015</v>
      </c>
      <c r="D175" s="2">
        <v>0.17499999999999999</v>
      </c>
      <c r="E175" s="2" t="s">
        <v>650</v>
      </c>
      <c r="F175" s="2" t="s">
        <v>880</v>
      </c>
      <c r="G175" s="2">
        <v>2.38</v>
      </c>
      <c r="H175" s="2">
        <v>344.47</v>
      </c>
      <c r="I175" s="2">
        <v>0.42</v>
      </c>
      <c r="J175" s="2" t="s">
        <v>650</v>
      </c>
      <c r="K175" s="2" t="s">
        <v>650</v>
      </c>
      <c r="L175" s="2" t="s">
        <v>650</v>
      </c>
      <c r="M175" s="2" t="s">
        <v>650</v>
      </c>
      <c r="N175" s="2" t="s">
        <v>650</v>
      </c>
      <c r="O175" s="2" t="s">
        <v>650</v>
      </c>
      <c r="P175" s="2" t="s">
        <v>650</v>
      </c>
      <c r="Q175" s="2" t="s">
        <v>650</v>
      </c>
      <c r="R175" s="2" t="s">
        <v>650</v>
      </c>
      <c r="S175" s="2" t="s">
        <v>650</v>
      </c>
      <c r="W175" s="2" t="str">
        <f t="shared" si="25"/>
        <v>Nej</v>
      </c>
      <c r="Y175" s="2">
        <f t="shared" si="26"/>
        <v>0.42</v>
      </c>
      <c r="Z175" s="2">
        <f t="shared" si="20"/>
        <v>0.14000000000000001</v>
      </c>
      <c r="AA175" s="2">
        <f t="shared" si="21"/>
        <v>0.44</v>
      </c>
      <c r="AB175" s="2">
        <f t="shared" si="27"/>
        <v>2.38</v>
      </c>
      <c r="AC175" s="2">
        <f t="shared" si="28"/>
        <v>344.47</v>
      </c>
      <c r="AD175" s="2">
        <f t="shared" si="29"/>
        <v>0.42</v>
      </c>
      <c r="AF175" s="2" t="str">
        <f t="shared" si="22"/>
        <v>Nej</v>
      </c>
      <c r="AG175" s="2">
        <f t="shared" si="23"/>
        <v>0</v>
      </c>
      <c r="AH175" s="2">
        <f t="shared" si="24"/>
        <v>0</v>
      </c>
    </row>
    <row r="176" spans="1:34" ht="15" customHeight="1" x14ac:dyDescent="0.25">
      <c r="A176" s="2" t="s">
        <v>277</v>
      </c>
      <c r="B176" s="2" t="s">
        <v>282</v>
      </c>
      <c r="C176" s="2">
        <v>2015</v>
      </c>
      <c r="D176" s="2">
        <v>0.318</v>
      </c>
      <c r="E176" s="2" t="s">
        <v>650</v>
      </c>
      <c r="F176" s="2" t="s">
        <v>880</v>
      </c>
      <c r="G176" s="2">
        <v>2.38</v>
      </c>
      <c r="H176" s="2">
        <v>344.47</v>
      </c>
      <c r="I176" s="2">
        <v>0.42</v>
      </c>
      <c r="J176" s="2" t="s">
        <v>650</v>
      </c>
      <c r="K176" s="2" t="s">
        <v>650</v>
      </c>
      <c r="L176" s="2" t="s">
        <v>650</v>
      </c>
      <c r="M176" s="2" t="s">
        <v>650</v>
      </c>
      <c r="N176" s="2" t="s">
        <v>650</v>
      </c>
      <c r="O176" s="2" t="s">
        <v>650</v>
      </c>
      <c r="P176" s="2" t="s">
        <v>650</v>
      </c>
      <c r="Q176" s="2" t="s">
        <v>650</v>
      </c>
      <c r="R176" s="2" t="s">
        <v>650</v>
      </c>
      <c r="S176" s="2" t="s">
        <v>650</v>
      </c>
      <c r="W176" s="2" t="str">
        <f t="shared" si="25"/>
        <v>Nej</v>
      </c>
      <c r="Y176" s="2">
        <f t="shared" si="26"/>
        <v>0.42</v>
      </c>
      <c r="Z176" s="2">
        <f t="shared" si="20"/>
        <v>0.14000000000000001</v>
      </c>
      <c r="AA176" s="2">
        <f t="shared" si="21"/>
        <v>0.44</v>
      </c>
      <c r="AB176" s="2">
        <f t="shared" si="27"/>
        <v>2.38</v>
      </c>
      <c r="AC176" s="2">
        <f t="shared" si="28"/>
        <v>344.47</v>
      </c>
      <c r="AD176" s="2">
        <f t="shared" si="29"/>
        <v>0.42</v>
      </c>
      <c r="AF176" s="2" t="str">
        <f t="shared" si="22"/>
        <v>Nej</v>
      </c>
      <c r="AG176" s="2">
        <f t="shared" si="23"/>
        <v>0</v>
      </c>
      <c r="AH176" s="2">
        <f t="shared" si="24"/>
        <v>0</v>
      </c>
    </row>
    <row r="177" spans="1:34" ht="15" customHeight="1" x14ac:dyDescent="0.25">
      <c r="A177" s="2" t="s">
        <v>277</v>
      </c>
      <c r="B177" s="2" t="s">
        <v>283</v>
      </c>
      <c r="C177" s="2">
        <v>2015</v>
      </c>
      <c r="D177" s="2">
        <v>0.48499999999999999</v>
      </c>
      <c r="E177" s="2" t="s">
        <v>650</v>
      </c>
      <c r="F177" s="2" t="s">
        <v>880</v>
      </c>
      <c r="G177" s="2">
        <v>2.38</v>
      </c>
      <c r="H177" s="2">
        <v>344.47</v>
      </c>
      <c r="I177" s="2">
        <v>0.42</v>
      </c>
      <c r="J177" s="2" t="s">
        <v>650</v>
      </c>
      <c r="K177" s="2" t="s">
        <v>650</v>
      </c>
      <c r="L177" s="2" t="s">
        <v>650</v>
      </c>
      <c r="M177" s="2" t="s">
        <v>650</v>
      </c>
      <c r="N177" s="2" t="s">
        <v>650</v>
      </c>
      <c r="O177" s="2" t="s">
        <v>650</v>
      </c>
      <c r="P177" s="2" t="s">
        <v>650</v>
      </c>
      <c r="Q177" s="2" t="s">
        <v>650</v>
      </c>
      <c r="R177" s="2" t="s">
        <v>650</v>
      </c>
      <c r="S177" s="2" t="s">
        <v>650</v>
      </c>
      <c r="W177" s="2" t="str">
        <f t="shared" si="25"/>
        <v>Nej</v>
      </c>
      <c r="Y177" s="2">
        <f t="shared" si="26"/>
        <v>0.42</v>
      </c>
      <c r="Z177" s="2">
        <f t="shared" si="20"/>
        <v>0.14000000000000001</v>
      </c>
      <c r="AA177" s="2">
        <f t="shared" si="21"/>
        <v>0.44</v>
      </c>
      <c r="AB177" s="2">
        <f t="shared" si="27"/>
        <v>2.38</v>
      </c>
      <c r="AC177" s="2">
        <f t="shared" si="28"/>
        <v>344.47</v>
      </c>
      <c r="AD177" s="2">
        <f t="shared" si="29"/>
        <v>0.42</v>
      </c>
      <c r="AF177" s="2" t="str">
        <f t="shared" si="22"/>
        <v>Nej</v>
      </c>
      <c r="AG177" s="2">
        <f t="shared" si="23"/>
        <v>0</v>
      </c>
      <c r="AH177" s="2">
        <f t="shared" si="24"/>
        <v>0</v>
      </c>
    </row>
    <row r="178" spans="1:34" ht="15" customHeight="1" x14ac:dyDescent="0.25">
      <c r="A178" s="2" t="s">
        <v>277</v>
      </c>
      <c r="B178" s="2" t="s">
        <v>284</v>
      </c>
      <c r="C178" s="2">
        <v>2015</v>
      </c>
      <c r="D178" s="2">
        <v>0.28000000000000003</v>
      </c>
      <c r="E178" s="2" t="s">
        <v>650</v>
      </c>
      <c r="F178" s="2" t="s">
        <v>880</v>
      </c>
      <c r="G178" s="2">
        <v>2.38</v>
      </c>
      <c r="H178" s="2">
        <v>344.47</v>
      </c>
      <c r="I178" s="2">
        <v>0.42</v>
      </c>
      <c r="J178" s="2" t="s">
        <v>650</v>
      </c>
      <c r="K178" s="2" t="s">
        <v>650</v>
      </c>
      <c r="L178" s="2" t="s">
        <v>650</v>
      </c>
      <c r="M178" s="2" t="s">
        <v>650</v>
      </c>
      <c r="N178" s="2" t="s">
        <v>650</v>
      </c>
      <c r="O178" s="2" t="s">
        <v>650</v>
      </c>
      <c r="P178" s="2" t="s">
        <v>650</v>
      </c>
      <c r="Q178" s="2" t="s">
        <v>650</v>
      </c>
      <c r="R178" s="2" t="s">
        <v>650</v>
      </c>
      <c r="S178" s="2" t="s">
        <v>650</v>
      </c>
      <c r="W178" s="2" t="str">
        <f t="shared" si="25"/>
        <v>Nej</v>
      </c>
      <c r="Y178" s="2">
        <f t="shared" si="26"/>
        <v>0.42</v>
      </c>
      <c r="Z178" s="2">
        <f t="shared" si="20"/>
        <v>0.14000000000000001</v>
      </c>
      <c r="AA178" s="2">
        <f t="shared" si="21"/>
        <v>0.44</v>
      </c>
      <c r="AB178" s="2">
        <f t="shared" si="27"/>
        <v>2.38</v>
      </c>
      <c r="AC178" s="2">
        <f t="shared" si="28"/>
        <v>344.47</v>
      </c>
      <c r="AD178" s="2">
        <f t="shared" si="29"/>
        <v>0.42</v>
      </c>
      <c r="AF178" s="2" t="str">
        <f t="shared" si="22"/>
        <v>Nej</v>
      </c>
      <c r="AG178" s="2">
        <f t="shared" si="23"/>
        <v>0</v>
      </c>
      <c r="AH178" s="2">
        <f t="shared" si="24"/>
        <v>0</v>
      </c>
    </row>
    <row r="179" spans="1:34" ht="15" customHeight="1" x14ac:dyDescent="0.25">
      <c r="A179" s="2" t="s">
        <v>277</v>
      </c>
      <c r="B179" s="2" t="s">
        <v>285</v>
      </c>
      <c r="C179" s="2">
        <v>2015</v>
      </c>
      <c r="D179" s="2">
        <v>0.13500000000000001</v>
      </c>
      <c r="E179" s="2" t="s">
        <v>650</v>
      </c>
      <c r="F179" s="2" t="s">
        <v>651</v>
      </c>
      <c r="G179" s="2">
        <v>2.38</v>
      </c>
      <c r="H179" s="2">
        <v>344.47</v>
      </c>
      <c r="I179" s="2">
        <v>0.42</v>
      </c>
      <c r="J179" s="2" t="s">
        <v>650</v>
      </c>
      <c r="K179" s="2" t="s">
        <v>650</v>
      </c>
      <c r="L179" s="2" t="s">
        <v>650</v>
      </c>
      <c r="M179" s="2" t="s">
        <v>650</v>
      </c>
      <c r="N179" s="2" t="s">
        <v>650</v>
      </c>
      <c r="O179" s="2" t="s">
        <v>650</v>
      </c>
      <c r="P179" s="2" t="s">
        <v>650</v>
      </c>
      <c r="Q179" s="2" t="s">
        <v>650</v>
      </c>
      <c r="R179" s="2" t="s">
        <v>650</v>
      </c>
      <c r="S179" s="2" t="s">
        <v>650</v>
      </c>
      <c r="W179" s="2" t="str">
        <f t="shared" si="25"/>
        <v>Nej</v>
      </c>
      <c r="Y179" s="2">
        <f t="shared" si="26"/>
        <v>0.42</v>
      </c>
      <c r="Z179" s="2">
        <f t="shared" si="20"/>
        <v>0.14000000000000001</v>
      </c>
      <c r="AA179" s="2">
        <f t="shared" si="21"/>
        <v>0.44</v>
      </c>
      <c r="AB179" s="2">
        <f t="shared" si="27"/>
        <v>2.38</v>
      </c>
      <c r="AC179" s="2">
        <f t="shared" si="28"/>
        <v>344.47</v>
      </c>
      <c r="AD179" s="2">
        <f t="shared" si="29"/>
        <v>0.42</v>
      </c>
      <c r="AF179" s="2" t="str">
        <f t="shared" si="22"/>
        <v>Nej</v>
      </c>
      <c r="AG179" s="2">
        <f t="shared" si="23"/>
        <v>0</v>
      </c>
      <c r="AH179" s="2">
        <f t="shared" si="24"/>
        <v>0</v>
      </c>
    </row>
    <row r="180" spans="1:34" ht="15" customHeight="1" x14ac:dyDescent="0.25">
      <c r="A180" s="2" t="s">
        <v>286</v>
      </c>
      <c r="B180" s="2" t="s">
        <v>287</v>
      </c>
      <c r="C180" s="2">
        <v>2015</v>
      </c>
      <c r="D180" s="2">
        <v>0.38400000000000001</v>
      </c>
      <c r="E180" s="2" t="s">
        <v>650</v>
      </c>
      <c r="F180" s="2" t="s">
        <v>651</v>
      </c>
      <c r="G180" s="2">
        <v>2.38</v>
      </c>
      <c r="H180" s="2">
        <v>344.47</v>
      </c>
      <c r="I180" s="2">
        <v>0.42</v>
      </c>
      <c r="J180" s="2" t="s">
        <v>650</v>
      </c>
      <c r="K180" s="2" t="s">
        <v>650</v>
      </c>
      <c r="L180" s="2" t="s">
        <v>650</v>
      </c>
      <c r="M180" s="2" t="s">
        <v>650</v>
      </c>
      <c r="N180" s="2" t="s">
        <v>650</v>
      </c>
      <c r="O180" s="2" t="s">
        <v>650</v>
      </c>
      <c r="P180" s="2" t="s">
        <v>650</v>
      </c>
      <c r="Q180" s="2" t="s">
        <v>650</v>
      </c>
      <c r="R180" s="2" t="s">
        <v>650</v>
      </c>
      <c r="S180" s="2" t="s">
        <v>650</v>
      </c>
      <c r="W180" s="2" t="str">
        <f t="shared" si="25"/>
        <v>Nej</v>
      </c>
      <c r="Y180" s="2">
        <f t="shared" si="26"/>
        <v>0.42</v>
      </c>
      <c r="Z180" s="2">
        <f t="shared" si="20"/>
        <v>0.14000000000000001</v>
      </c>
      <c r="AA180" s="2">
        <f t="shared" si="21"/>
        <v>0.44</v>
      </c>
      <c r="AB180" s="2">
        <f t="shared" si="27"/>
        <v>2.38</v>
      </c>
      <c r="AC180" s="2">
        <f t="shared" si="28"/>
        <v>344.47</v>
      </c>
      <c r="AD180" s="2">
        <f t="shared" si="29"/>
        <v>0.42</v>
      </c>
      <c r="AF180" s="2" t="str">
        <f t="shared" si="22"/>
        <v>Nej</v>
      </c>
      <c r="AG180" s="2">
        <f t="shared" si="23"/>
        <v>0</v>
      </c>
      <c r="AH180" s="2">
        <f t="shared" si="24"/>
        <v>0</v>
      </c>
    </row>
    <row r="181" spans="1:34" ht="15" customHeight="1" x14ac:dyDescent="0.25">
      <c r="A181" s="2" t="s">
        <v>291</v>
      </c>
      <c r="B181" s="2" t="s">
        <v>10</v>
      </c>
      <c r="C181" s="2">
        <v>2015</v>
      </c>
      <c r="D181" s="2" t="s">
        <v>650</v>
      </c>
      <c r="E181" s="2" t="s">
        <v>650</v>
      </c>
      <c r="F181" s="2" t="s">
        <v>651</v>
      </c>
      <c r="G181" s="2">
        <v>2.38</v>
      </c>
      <c r="H181" s="2">
        <v>344.47</v>
      </c>
      <c r="I181" s="2">
        <v>0.42</v>
      </c>
      <c r="J181" s="2" t="s">
        <v>650</v>
      </c>
      <c r="K181" s="2" t="s">
        <v>650</v>
      </c>
      <c r="L181" s="2" t="s">
        <v>650</v>
      </c>
      <c r="M181" s="2" t="s">
        <v>650</v>
      </c>
      <c r="N181" s="2" t="s">
        <v>650</v>
      </c>
      <c r="O181" s="2" t="s">
        <v>650</v>
      </c>
      <c r="P181" s="2" t="s">
        <v>650</v>
      </c>
      <c r="Q181" s="2" t="s">
        <v>650</v>
      </c>
      <c r="R181" s="2" t="s">
        <v>650</v>
      </c>
      <c r="S181" s="2" t="s">
        <v>650</v>
      </c>
      <c r="W181" s="2" t="str">
        <f t="shared" si="25"/>
        <v>Nej</v>
      </c>
      <c r="Y181" s="2">
        <f t="shared" si="26"/>
        <v>0.42</v>
      </c>
      <c r="Z181" s="2">
        <f t="shared" si="20"/>
        <v>0.14000000000000001</v>
      </c>
      <c r="AA181" s="2">
        <f t="shared" si="21"/>
        <v>0.44</v>
      </c>
      <c r="AB181" s="2">
        <f t="shared" si="27"/>
        <v>2.38</v>
      </c>
      <c r="AC181" s="2">
        <f t="shared" si="28"/>
        <v>344.47</v>
      </c>
      <c r="AD181" s="2">
        <f t="shared" si="29"/>
        <v>0.42</v>
      </c>
      <c r="AF181" s="2" t="str">
        <f t="shared" si="22"/>
        <v>Nej</v>
      </c>
      <c r="AG181" s="2">
        <f t="shared" si="23"/>
        <v>0</v>
      </c>
      <c r="AH181" s="2">
        <f t="shared" si="24"/>
        <v>0</v>
      </c>
    </row>
    <row r="182" spans="1:34" ht="15" customHeight="1" x14ac:dyDescent="0.25">
      <c r="A182" s="2" t="s">
        <v>291</v>
      </c>
      <c r="B182" s="2" t="s">
        <v>292</v>
      </c>
      <c r="C182" s="2">
        <v>2015</v>
      </c>
      <c r="D182" s="2">
        <v>0.11</v>
      </c>
      <c r="E182" s="2" t="s">
        <v>650</v>
      </c>
      <c r="F182" s="2" t="s">
        <v>881</v>
      </c>
      <c r="G182" s="2">
        <v>0.1</v>
      </c>
      <c r="H182" s="2">
        <v>0</v>
      </c>
      <c r="I182" s="2">
        <v>0</v>
      </c>
      <c r="J182" s="2" t="s">
        <v>650</v>
      </c>
      <c r="K182" s="2" t="s">
        <v>650</v>
      </c>
      <c r="L182" s="2" t="s">
        <v>650</v>
      </c>
      <c r="M182" s="2" t="s">
        <v>650</v>
      </c>
      <c r="N182" s="2" t="s">
        <v>650</v>
      </c>
      <c r="O182" s="2" t="s">
        <v>650</v>
      </c>
      <c r="P182" s="2" t="s">
        <v>650</v>
      </c>
      <c r="Q182" s="2" t="s">
        <v>650</v>
      </c>
      <c r="R182" s="2" t="s">
        <v>650</v>
      </c>
      <c r="S182" s="2" t="s">
        <v>650</v>
      </c>
      <c r="W182" s="2" t="str">
        <f t="shared" si="25"/>
        <v>Ja</v>
      </c>
      <c r="X182" s="2">
        <v>0</v>
      </c>
      <c r="Y182" s="2">
        <f t="shared" si="26"/>
        <v>0</v>
      </c>
      <c r="Z182" s="2">
        <f t="shared" si="20"/>
        <v>1</v>
      </c>
      <c r="AA182" s="2">
        <f t="shared" si="21"/>
        <v>0</v>
      </c>
      <c r="AB182" s="2">
        <f t="shared" si="27"/>
        <v>0.1</v>
      </c>
      <c r="AC182" s="2">
        <f t="shared" si="28"/>
        <v>0</v>
      </c>
      <c r="AD182" s="2">
        <f t="shared" si="29"/>
        <v>0</v>
      </c>
      <c r="AF182" s="2" t="str">
        <f t="shared" si="22"/>
        <v>Nej</v>
      </c>
      <c r="AG182" s="2">
        <f t="shared" si="23"/>
        <v>0</v>
      </c>
      <c r="AH182" s="2">
        <f t="shared" si="24"/>
        <v>0</v>
      </c>
    </row>
    <row r="183" spans="1:34" ht="15" customHeight="1" x14ac:dyDescent="0.25">
      <c r="A183" s="2" t="s">
        <v>291</v>
      </c>
      <c r="B183" s="2" t="s">
        <v>293</v>
      </c>
      <c r="C183" s="2">
        <v>2015</v>
      </c>
      <c r="D183" s="2">
        <v>0.54600000000000004</v>
      </c>
      <c r="E183" s="2" t="s">
        <v>650</v>
      </c>
      <c r="F183" s="2" t="s">
        <v>881</v>
      </c>
      <c r="G183" s="2">
        <v>0.1</v>
      </c>
      <c r="H183" s="2">
        <v>0</v>
      </c>
      <c r="I183" s="2">
        <v>0</v>
      </c>
      <c r="J183" s="2" t="s">
        <v>650</v>
      </c>
      <c r="K183" s="2" t="s">
        <v>650</v>
      </c>
      <c r="L183" s="2" t="s">
        <v>650</v>
      </c>
      <c r="M183" s="2" t="s">
        <v>650</v>
      </c>
      <c r="N183" s="2" t="s">
        <v>650</v>
      </c>
      <c r="O183" s="2" t="s">
        <v>650</v>
      </c>
      <c r="P183" s="2" t="s">
        <v>650</v>
      </c>
      <c r="Q183" s="2" t="s">
        <v>650</v>
      </c>
      <c r="R183" s="2" t="s">
        <v>650</v>
      </c>
      <c r="S183" s="2" t="s">
        <v>650</v>
      </c>
      <c r="W183" s="2" t="str">
        <f t="shared" si="25"/>
        <v>Ja</v>
      </c>
      <c r="X183" s="2">
        <v>0</v>
      </c>
      <c r="Y183" s="2">
        <f t="shared" si="26"/>
        <v>0</v>
      </c>
      <c r="Z183" s="2">
        <f t="shared" si="20"/>
        <v>1</v>
      </c>
      <c r="AA183" s="2">
        <f t="shared" si="21"/>
        <v>0</v>
      </c>
      <c r="AB183" s="2">
        <f t="shared" si="27"/>
        <v>0.1</v>
      </c>
      <c r="AC183" s="2">
        <f t="shared" si="28"/>
        <v>0</v>
      </c>
      <c r="AD183" s="2">
        <f t="shared" si="29"/>
        <v>0</v>
      </c>
      <c r="AF183" s="2" t="str">
        <f t="shared" si="22"/>
        <v>Nej</v>
      </c>
      <c r="AG183" s="2">
        <f t="shared" si="23"/>
        <v>0</v>
      </c>
      <c r="AH183" s="2">
        <f t="shared" si="24"/>
        <v>0</v>
      </c>
    </row>
    <row r="184" spans="1:34" ht="15" customHeight="1" x14ac:dyDescent="0.25">
      <c r="A184" s="2" t="s">
        <v>291</v>
      </c>
      <c r="B184" s="2" t="s">
        <v>294</v>
      </c>
      <c r="C184" s="2">
        <v>2015</v>
      </c>
      <c r="D184" s="2">
        <v>1.4E-2</v>
      </c>
      <c r="E184" s="2" t="s">
        <v>650</v>
      </c>
      <c r="F184" s="2" t="s">
        <v>882</v>
      </c>
      <c r="G184" s="2">
        <v>0.1</v>
      </c>
      <c r="H184" s="2">
        <v>0</v>
      </c>
      <c r="I184" s="2">
        <v>0</v>
      </c>
      <c r="J184" s="2" t="s">
        <v>650</v>
      </c>
      <c r="K184" s="2" t="s">
        <v>650</v>
      </c>
      <c r="L184" s="2" t="s">
        <v>650</v>
      </c>
      <c r="M184" s="2" t="s">
        <v>650</v>
      </c>
      <c r="N184" s="2" t="s">
        <v>650</v>
      </c>
      <c r="O184" s="2" t="s">
        <v>650</v>
      </c>
      <c r="P184" s="2" t="s">
        <v>650</v>
      </c>
      <c r="Q184" s="2" t="s">
        <v>650</v>
      </c>
      <c r="R184" s="2" t="s">
        <v>650</v>
      </c>
      <c r="S184" s="2" t="s">
        <v>650</v>
      </c>
      <c r="W184" s="2" t="str">
        <f t="shared" si="25"/>
        <v>Ja</v>
      </c>
      <c r="X184" s="2">
        <v>0</v>
      </c>
      <c r="Y184" s="2">
        <f t="shared" si="26"/>
        <v>0</v>
      </c>
      <c r="Z184" s="2">
        <f t="shared" si="20"/>
        <v>1</v>
      </c>
      <c r="AA184" s="2">
        <f t="shared" si="21"/>
        <v>0</v>
      </c>
      <c r="AB184" s="2">
        <f t="shared" si="27"/>
        <v>0.1</v>
      </c>
      <c r="AC184" s="2">
        <f t="shared" si="28"/>
        <v>0</v>
      </c>
      <c r="AD184" s="2">
        <f t="shared" si="29"/>
        <v>0</v>
      </c>
      <c r="AF184" s="2" t="str">
        <f t="shared" si="22"/>
        <v>Nej</v>
      </c>
      <c r="AG184" s="2">
        <f t="shared" si="23"/>
        <v>0</v>
      </c>
      <c r="AH184" s="2">
        <f t="shared" si="24"/>
        <v>0</v>
      </c>
    </row>
    <row r="185" spans="1:34" ht="15" customHeight="1" x14ac:dyDescent="0.2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W185" s="2" t="str">
        <f t="shared" si="25"/>
        <v>Nej</v>
      </c>
      <c r="Y185" s="2" t="str">
        <f t="shared" si="26"/>
        <v>-</v>
      </c>
      <c r="Z185" s="2">
        <f t="shared" si="20"/>
        <v>0.14000000000000001</v>
      </c>
      <c r="AA185" s="2">
        <f t="shared" si="21"/>
        <v>0.44</v>
      </c>
      <c r="AB185" s="2">
        <f t="shared" si="27"/>
        <v>2.38</v>
      </c>
      <c r="AC185" s="2">
        <f t="shared" si="28"/>
        <v>344.47</v>
      </c>
      <c r="AD185" s="2">
        <f t="shared" si="29"/>
        <v>0.42</v>
      </c>
      <c r="AF185" s="2" t="str">
        <f t="shared" si="22"/>
        <v>Nej</v>
      </c>
      <c r="AG185" s="2">
        <f t="shared" si="23"/>
        <v>0</v>
      </c>
      <c r="AH185" s="2">
        <f t="shared" si="24"/>
        <v>0</v>
      </c>
    </row>
    <row r="186" spans="1:34" ht="15" customHeight="1" x14ac:dyDescent="0.2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W186" s="2" t="str">
        <f t="shared" si="25"/>
        <v>Nej</v>
      </c>
      <c r="Y186" s="2" t="str">
        <f t="shared" si="26"/>
        <v>-</v>
      </c>
      <c r="Z186" s="2">
        <f t="shared" si="20"/>
        <v>0.14000000000000001</v>
      </c>
      <c r="AA186" s="2">
        <f t="shared" si="21"/>
        <v>0.44</v>
      </c>
      <c r="AB186" s="2">
        <f t="shared" si="27"/>
        <v>2.38</v>
      </c>
      <c r="AC186" s="2">
        <f t="shared" si="28"/>
        <v>344.47</v>
      </c>
      <c r="AD186" s="2">
        <f t="shared" si="29"/>
        <v>0.42</v>
      </c>
      <c r="AF186" s="2" t="str">
        <f t="shared" si="22"/>
        <v>Nej</v>
      </c>
      <c r="AG186" s="2">
        <f t="shared" si="23"/>
        <v>0</v>
      </c>
      <c r="AH186" s="2">
        <f t="shared" si="24"/>
        <v>0</v>
      </c>
    </row>
    <row r="187" spans="1:34" ht="15" customHeight="1" x14ac:dyDescent="0.25">
      <c r="A187" s="2" t="s">
        <v>297</v>
      </c>
      <c r="B187" s="2" t="s">
        <v>298</v>
      </c>
      <c r="C187" s="2">
        <v>2015</v>
      </c>
      <c r="D187" s="2" t="s">
        <v>650</v>
      </c>
      <c r="E187" s="2" t="s">
        <v>650</v>
      </c>
      <c r="F187" s="2" t="s">
        <v>651</v>
      </c>
      <c r="G187" s="2">
        <v>2.38</v>
      </c>
      <c r="H187" s="2">
        <v>344.47</v>
      </c>
      <c r="I187" s="2">
        <v>0.42</v>
      </c>
      <c r="J187" s="2" t="s">
        <v>650</v>
      </c>
      <c r="K187" s="2" t="s">
        <v>650</v>
      </c>
      <c r="L187" s="2" t="s">
        <v>650</v>
      </c>
      <c r="M187" s="2" t="s">
        <v>650</v>
      </c>
      <c r="N187" s="2" t="s">
        <v>650</v>
      </c>
      <c r="O187" s="2" t="s">
        <v>650</v>
      </c>
      <c r="P187" s="2" t="s">
        <v>650</v>
      </c>
      <c r="Q187" s="2" t="s">
        <v>650</v>
      </c>
      <c r="R187" s="2" t="s">
        <v>650</v>
      </c>
      <c r="S187" s="2" t="s">
        <v>650</v>
      </c>
      <c r="W187" s="2" t="str">
        <f t="shared" si="25"/>
        <v>Nej</v>
      </c>
      <c r="Y187" s="2">
        <f t="shared" si="26"/>
        <v>0.42</v>
      </c>
      <c r="Z187" s="2">
        <f t="shared" si="20"/>
        <v>0.14000000000000001</v>
      </c>
      <c r="AA187" s="2">
        <f t="shared" si="21"/>
        <v>0.44</v>
      </c>
      <c r="AB187" s="2">
        <f t="shared" si="27"/>
        <v>2.38</v>
      </c>
      <c r="AC187" s="2">
        <f t="shared" si="28"/>
        <v>344.47</v>
      </c>
      <c r="AD187" s="2">
        <f t="shared" si="29"/>
        <v>0.42</v>
      </c>
      <c r="AF187" s="2" t="str">
        <f t="shared" si="22"/>
        <v>Nej</v>
      </c>
      <c r="AG187" s="2">
        <f t="shared" si="23"/>
        <v>0</v>
      </c>
      <c r="AH187" s="2">
        <f t="shared" si="24"/>
        <v>0</v>
      </c>
    </row>
    <row r="188" spans="1:34" ht="15" customHeight="1" x14ac:dyDescent="0.25">
      <c r="A188" s="2" t="s">
        <v>299</v>
      </c>
      <c r="B188" s="2" t="s">
        <v>300</v>
      </c>
      <c r="C188" s="2">
        <v>2015</v>
      </c>
      <c r="D188" s="2">
        <v>15.391999999999999</v>
      </c>
      <c r="E188" s="2">
        <v>12.930999999999999</v>
      </c>
      <c r="F188" s="2" t="s">
        <v>883</v>
      </c>
      <c r="G188" s="2">
        <v>2.38</v>
      </c>
      <c r="H188" s="2">
        <v>344.47</v>
      </c>
      <c r="I188" s="2">
        <v>0.42</v>
      </c>
      <c r="J188" s="2" t="s">
        <v>650</v>
      </c>
      <c r="K188" s="2" t="s">
        <v>650</v>
      </c>
      <c r="L188" s="2" t="s">
        <v>650</v>
      </c>
      <c r="M188" s="2" t="s">
        <v>650</v>
      </c>
      <c r="N188" s="2" t="s">
        <v>650</v>
      </c>
      <c r="O188" s="2" t="s">
        <v>650</v>
      </c>
      <c r="P188" s="2" t="s">
        <v>650</v>
      </c>
      <c r="Q188" s="2" t="s">
        <v>650</v>
      </c>
      <c r="R188" s="2" t="s">
        <v>650</v>
      </c>
      <c r="S188" s="2" t="s">
        <v>650</v>
      </c>
      <c r="W188" s="2" t="str">
        <f t="shared" si="25"/>
        <v>Nej</v>
      </c>
      <c r="Y188" s="2">
        <f t="shared" si="26"/>
        <v>0.42</v>
      </c>
      <c r="Z188" s="2">
        <f t="shared" si="20"/>
        <v>0.14000000000000001</v>
      </c>
      <c r="AA188" s="2">
        <f t="shared" si="21"/>
        <v>0.44</v>
      </c>
      <c r="AB188" s="2">
        <f t="shared" si="27"/>
        <v>2.38</v>
      </c>
      <c r="AC188" s="2">
        <f t="shared" si="28"/>
        <v>344.47</v>
      </c>
      <c r="AD188" s="2">
        <f t="shared" si="29"/>
        <v>0.42</v>
      </c>
      <c r="AF188" s="2" t="str">
        <f t="shared" si="22"/>
        <v>Nej</v>
      </c>
      <c r="AG188" s="2">
        <f t="shared" si="23"/>
        <v>0</v>
      </c>
      <c r="AH188" s="2">
        <f t="shared" si="24"/>
        <v>0</v>
      </c>
    </row>
    <row r="189" spans="1:34" ht="15" customHeight="1" x14ac:dyDescent="0.25">
      <c r="A189" s="2" t="s">
        <v>301</v>
      </c>
      <c r="B189" s="2" t="s">
        <v>302</v>
      </c>
      <c r="C189" s="2">
        <v>2015</v>
      </c>
      <c r="D189" s="2" t="s">
        <v>650</v>
      </c>
      <c r="E189" s="2" t="s">
        <v>650</v>
      </c>
      <c r="F189" s="2" t="s">
        <v>651</v>
      </c>
      <c r="G189" s="2">
        <v>2.38</v>
      </c>
      <c r="H189" s="2">
        <v>344.47</v>
      </c>
      <c r="I189" s="2">
        <v>0.42</v>
      </c>
      <c r="J189" s="2" t="s">
        <v>650</v>
      </c>
      <c r="K189" s="2" t="s">
        <v>650</v>
      </c>
      <c r="L189" s="2" t="s">
        <v>650</v>
      </c>
      <c r="M189" s="2" t="s">
        <v>650</v>
      </c>
      <c r="N189" s="2" t="s">
        <v>650</v>
      </c>
      <c r="O189" s="2" t="s">
        <v>650</v>
      </c>
      <c r="P189" s="2" t="s">
        <v>650</v>
      </c>
      <c r="Q189" s="2" t="s">
        <v>650</v>
      </c>
      <c r="R189" s="2" t="s">
        <v>650</v>
      </c>
      <c r="S189" s="2" t="s">
        <v>650</v>
      </c>
      <c r="W189" s="2" t="str">
        <f t="shared" si="25"/>
        <v>Nej</v>
      </c>
      <c r="Y189" s="2">
        <f t="shared" si="26"/>
        <v>0.42</v>
      </c>
      <c r="Z189" s="2">
        <f t="shared" si="20"/>
        <v>0.14000000000000001</v>
      </c>
      <c r="AA189" s="2">
        <f t="shared" si="21"/>
        <v>0.44</v>
      </c>
      <c r="AB189" s="2">
        <f t="shared" si="27"/>
        <v>2.38</v>
      </c>
      <c r="AC189" s="2">
        <f t="shared" si="28"/>
        <v>344.47</v>
      </c>
      <c r="AD189" s="2">
        <f t="shared" si="29"/>
        <v>0.42</v>
      </c>
      <c r="AF189" s="2" t="str">
        <f t="shared" si="22"/>
        <v>Nej</v>
      </c>
      <c r="AG189" s="2">
        <f t="shared" si="23"/>
        <v>0</v>
      </c>
      <c r="AH189" s="2">
        <f t="shared" si="24"/>
        <v>0</v>
      </c>
    </row>
    <row r="190" spans="1:34" ht="15" customHeight="1" x14ac:dyDescent="0.25">
      <c r="A190" s="2" t="s">
        <v>303</v>
      </c>
      <c r="B190" s="2" t="s">
        <v>304</v>
      </c>
      <c r="C190" s="2">
        <v>2015</v>
      </c>
      <c r="D190" s="2">
        <v>0.08</v>
      </c>
      <c r="E190" s="2" t="s">
        <v>650</v>
      </c>
      <c r="F190" s="2" t="s">
        <v>848</v>
      </c>
      <c r="G190" s="2">
        <v>1.1000000000000001</v>
      </c>
      <c r="H190" s="2">
        <v>0</v>
      </c>
      <c r="I190" s="2">
        <v>0</v>
      </c>
      <c r="J190" s="2" t="s">
        <v>650</v>
      </c>
      <c r="K190" s="2" t="s">
        <v>650</v>
      </c>
      <c r="L190" s="2" t="s">
        <v>650</v>
      </c>
      <c r="M190" s="2" t="s">
        <v>650</v>
      </c>
      <c r="N190" s="2" t="s">
        <v>650</v>
      </c>
      <c r="O190" s="2" t="s">
        <v>650</v>
      </c>
      <c r="P190" s="2" t="s">
        <v>650</v>
      </c>
      <c r="Q190" s="2" t="s">
        <v>650</v>
      </c>
      <c r="R190" s="2" t="s">
        <v>650</v>
      </c>
      <c r="S190" s="2">
        <v>2.7</v>
      </c>
      <c r="W190" s="2" t="str">
        <f t="shared" si="25"/>
        <v>Ja</v>
      </c>
      <c r="X190" s="2">
        <v>0</v>
      </c>
      <c r="Y190" s="2">
        <f t="shared" si="26"/>
        <v>0</v>
      </c>
      <c r="Z190" s="2">
        <f t="shared" si="20"/>
        <v>1</v>
      </c>
      <c r="AA190" s="2">
        <f t="shared" si="21"/>
        <v>0</v>
      </c>
      <c r="AB190" s="2">
        <f t="shared" si="27"/>
        <v>1.1000000000000001</v>
      </c>
      <c r="AC190" s="2">
        <f t="shared" si="28"/>
        <v>0</v>
      </c>
      <c r="AD190" s="2">
        <f t="shared" si="29"/>
        <v>0</v>
      </c>
      <c r="AF190" s="2" t="str">
        <f t="shared" si="22"/>
        <v>Nej</v>
      </c>
      <c r="AG190" s="2">
        <f t="shared" si="23"/>
        <v>0</v>
      </c>
      <c r="AH190" s="2">
        <f t="shared" si="24"/>
        <v>0</v>
      </c>
    </row>
    <row r="191" spans="1:34" ht="15" customHeight="1" x14ac:dyDescent="0.25">
      <c r="A191" s="2" t="s">
        <v>303</v>
      </c>
      <c r="B191" s="2" t="s">
        <v>305</v>
      </c>
      <c r="C191" s="2">
        <v>2015</v>
      </c>
      <c r="D191" s="2">
        <v>1.3</v>
      </c>
      <c r="E191" s="2" t="s">
        <v>650</v>
      </c>
      <c r="F191" s="2" t="s">
        <v>848</v>
      </c>
      <c r="G191" s="2">
        <v>1.1000000000000001</v>
      </c>
      <c r="H191" s="2">
        <v>0</v>
      </c>
      <c r="I191" s="2">
        <v>0</v>
      </c>
      <c r="J191" s="2" t="s">
        <v>650</v>
      </c>
      <c r="K191" s="2" t="s">
        <v>650</v>
      </c>
      <c r="L191" s="2" t="s">
        <v>650</v>
      </c>
      <c r="M191" s="2" t="s">
        <v>650</v>
      </c>
      <c r="N191" s="2" t="s">
        <v>650</v>
      </c>
      <c r="O191" s="2" t="s">
        <v>650</v>
      </c>
      <c r="P191" s="2" t="s">
        <v>650</v>
      </c>
      <c r="Q191" s="2" t="s">
        <v>650</v>
      </c>
      <c r="R191" s="2" t="s">
        <v>650</v>
      </c>
      <c r="S191" s="2">
        <v>2.2000000000000002</v>
      </c>
      <c r="W191" s="2" t="str">
        <f t="shared" si="25"/>
        <v>Ja</v>
      </c>
      <c r="X191" s="2">
        <v>0</v>
      </c>
      <c r="Y191" s="2">
        <f t="shared" si="26"/>
        <v>0</v>
      </c>
      <c r="Z191" s="2">
        <f t="shared" si="20"/>
        <v>1</v>
      </c>
      <c r="AA191" s="2">
        <f t="shared" si="21"/>
        <v>0</v>
      </c>
      <c r="AB191" s="2">
        <f t="shared" si="27"/>
        <v>1.1000000000000001</v>
      </c>
      <c r="AC191" s="2">
        <f t="shared" si="28"/>
        <v>0</v>
      </c>
      <c r="AD191" s="2">
        <f t="shared" si="29"/>
        <v>0</v>
      </c>
      <c r="AF191" s="2" t="str">
        <f t="shared" si="22"/>
        <v>Nej</v>
      </c>
      <c r="AG191" s="2">
        <f t="shared" si="23"/>
        <v>0</v>
      </c>
      <c r="AH191" s="2">
        <f t="shared" si="24"/>
        <v>0</v>
      </c>
    </row>
    <row r="192" spans="1:34" ht="15" customHeight="1" x14ac:dyDescent="0.25">
      <c r="A192" s="2" t="s">
        <v>303</v>
      </c>
      <c r="B192" s="2" t="s">
        <v>306</v>
      </c>
      <c r="C192" s="2">
        <v>2015</v>
      </c>
      <c r="D192" s="2" t="s">
        <v>666</v>
      </c>
      <c r="E192" s="2" t="s">
        <v>650</v>
      </c>
      <c r="F192" s="2" t="s">
        <v>848</v>
      </c>
      <c r="G192" s="2">
        <v>1.1000000000000001</v>
      </c>
      <c r="H192" s="2">
        <v>0</v>
      </c>
      <c r="I192" s="2">
        <v>0</v>
      </c>
      <c r="J192" s="2" t="s">
        <v>650</v>
      </c>
      <c r="K192" s="2" t="s">
        <v>650</v>
      </c>
      <c r="L192" s="2" t="s">
        <v>650</v>
      </c>
      <c r="M192" s="2" t="s">
        <v>650</v>
      </c>
      <c r="N192" s="2" t="s">
        <v>650</v>
      </c>
      <c r="O192" s="2" t="s">
        <v>650</v>
      </c>
      <c r="P192" s="2" t="s">
        <v>650</v>
      </c>
      <c r="Q192" s="2" t="s">
        <v>650</v>
      </c>
      <c r="R192" s="2" t="s">
        <v>650</v>
      </c>
      <c r="S192" s="2" t="s">
        <v>650</v>
      </c>
      <c r="W192" s="2" t="str">
        <f t="shared" si="25"/>
        <v>Ja</v>
      </c>
      <c r="X192" s="2">
        <v>0</v>
      </c>
      <c r="Y192" s="2">
        <f t="shared" si="26"/>
        <v>0</v>
      </c>
      <c r="Z192" s="2">
        <f t="shared" si="20"/>
        <v>1</v>
      </c>
      <c r="AA192" s="2">
        <f t="shared" si="21"/>
        <v>0</v>
      </c>
      <c r="AB192" s="2">
        <f t="shared" si="27"/>
        <v>1.1000000000000001</v>
      </c>
      <c r="AC192" s="2">
        <f t="shared" si="28"/>
        <v>0</v>
      </c>
      <c r="AD192" s="2">
        <f t="shared" si="29"/>
        <v>0</v>
      </c>
      <c r="AF192" s="2" t="str">
        <f t="shared" si="22"/>
        <v>Nej</v>
      </c>
      <c r="AG192" s="2">
        <f t="shared" si="23"/>
        <v>0</v>
      </c>
      <c r="AH192" s="2">
        <f t="shared" si="24"/>
        <v>0</v>
      </c>
    </row>
    <row r="193" spans="1:34" ht="15" customHeight="1" x14ac:dyDescent="0.25">
      <c r="A193" s="2" t="s">
        <v>303</v>
      </c>
      <c r="B193" s="2" t="s">
        <v>307</v>
      </c>
      <c r="C193" s="2">
        <v>2015</v>
      </c>
      <c r="D193" s="2">
        <v>3.3000000000000002E-2</v>
      </c>
      <c r="E193" s="2" t="s">
        <v>650</v>
      </c>
      <c r="F193" s="2" t="s">
        <v>848</v>
      </c>
      <c r="G193" s="2">
        <v>1.1000000000000001</v>
      </c>
      <c r="H193" s="2">
        <v>0</v>
      </c>
      <c r="I193" s="2">
        <v>0</v>
      </c>
      <c r="J193" s="2" t="s">
        <v>650</v>
      </c>
      <c r="K193" s="2" t="s">
        <v>650</v>
      </c>
      <c r="L193" s="2" t="s">
        <v>650</v>
      </c>
      <c r="M193" s="2" t="s">
        <v>650</v>
      </c>
      <c r="N193" s="2" t="s">
        <v>650</v>
      </c>
      <c r="O193" s="2" t="s">
        <v>650</v>
      </c>
      <c r="P193" s="2" t="s">
        <v>650</v>
      </c>
      <c r="Q193" s="2" t="s">
        <v>650</v>
      </c>
      <c r="R193" s="2" t="s">
        <v>650</v>
      </c>
      <c r="S193" s="2">
        <v>9.6</v>
      </c>
      <c r="W193" s="2" t="str">
        <f t="shared" si="25"/>
        <v>Ja</v>
      </c>
      <c r="X193" s="2">
        <v>0</v>
      </c>
      <c r="Y193" s="2">
        <f t="shared" si="26"/>
        <v>0</v>
      </c>
      <c r="Z193" s="2">
        <f t="shared" si="20"/>
        <v>1</v>
      </c>
      <c r="AA193" s="2">
        <f t="shared" si="21"/>
        <v>0</v>
      </c>
      <c r="AB193" s="2">
        <f t="shared" si="27"/>
        <v>1.1000000000000001</v>
      </c>
      <c r="AC193" s="2">
        <f t="shared" si="28"/>
        <v>0</v>
      </c>
      <c r="AD193" s="2">
        <f t="shared" si="29"/>
        <v>0</v>
      </c>
      <c r="AF193" s="2" t="str">
        <f t="shared" si="22"/>
        <v>Nej</v>
      </c>
      <c r="AG193" s="2">
        <f t="shared" si="23"/>
        <v>0</v>
      </c>
      <c r="AH193" s="2">
        <f t="shared" si="24"/>
        <v>0</v>
      </c>
    </row>
    <row r="194" spans="1:34" ht="15" customHeight="1" x14ac:dyDescent="0.25">
      <c r="A194" s="2" t="s">
        <v>308</v>
      </c>
      <c r="B194" s="2" t="s">
        <v>309</v>
      </c>
      <c r="C194" s="2">
        <v>2015</v>
      </c>
      <c r="D194" s="2" t="s">
        <v>650</v>
      </c>
      <c r="E194" s="2">
        <v>6</v>
      </c>
      <c r="F194" s="2" t="s">
        <v>651</v>
      </c>
      <c r="G194" s="2">
        <v>2.38</v>
      </c>
      <c r="H194" s="2">
        <v>344.47</v>
      </c>
      <c r="I194" s="2">
        <v>0.42</v>
      </c>
      <c r="J194" s="2" t="s">
        <v>650</v>
      </c>
      <c r="K194" s="2" t="s">
        <v>650</v>
      </c>
      <c r="L194" s="2" t="s">
        <v>650</v>
      </c>
      <c r="M194" s="2" t="s">
        <v>650</v>
      </c>
      <c r="N194" s="2" t="s">
        <v>650</v>
      </c>
      <c r="O194" s="2" t="s">
        <v>650</v>
      </c>
      <c r="P194" s="2" t="s">
        <v>650</v>
      </c>
      <c r="Q194" s="2" t="s">
        <v>650</v>
      </c>
      <c r="R194" s="2" t="s">
        <v>650</v>
      </c>
      <c r="S194" s="2" t="s">
        <v>650</v>
      </c>
      <c r="W194" s="2" t="str">
        <f t="shared" si="25"/>
        <v>Nej</v>
      </c>
      <c r="Y194" s="2">
        <f t="shared" si="26"/>
        <v>0.42</v>
      </c>
      <c r="Z194" s="2">
        <f t="shared" ref="Z194:Z257" si="30">IF(W194="Ja",1-Y194-X194,0.14)</f>
        <v>0.14000000000000001</v>
      </c>
      <c r="AA194" s="2">
        <f t="shared" ref="AA194:AA257" si="31">IF(W194="Ja",X194,0.44)</f>
        <v>0.44</v>
      </c>
      <c r="AB194" s="2">
        <f t="shared" si="27"/>
        <v>2.38</v>
      </c>
      <c r="AC194" s="2">
        <f t="shared" si="28"/>
        <v>344.47</v>
      </c>
      <c r="AD194" s="2">
        <f t="shared" si="29"/>
        <v>0.42</v>
      </c>
      <c r="AF194" s="2" t="str">
        <f t="shared" ref="AF194:AF257" si="32">IF(ISERROR(1/J194),"Nej","Ja")</f>
        <v>Nej</v>
      </c>
      <c r="AG194" s="2">
        <f t="shared" ref="AG194:AG257" si="33">IF(AF194="nej",0,J194)</f>
        <v>0</v>
      </c>
      <c r="AH194" s="2">
        <f t="shared" ref="AH194:AH257" si="34">IF(AF194="nej",0,N194/100)</f>
        <v>0</v>
      </c>
    </row>
    <row r="195" spans="1:34" ht="15" customHeight="1" x14ac:dyDescent="0.25">
      <c r="A195" s="2" t="s">
        <v>310</v>
      </c>
      <c r="B195" s="2" t="s">
        <v>311</v>
      </c>
      <c r="C195" s="2">
        <v>2015</v>
      </c>
      <c r="D195" s="2">
        <v>0.154</v>
      </c>
      <c r="E195" s="2" t="s">
        <v>650</v>
      </c>
      <c r="F195" s="2" t="s">
        <v>848</v>
      </c>
      <c r="G195" s="2">
        <v>1.1000000000000001</v>
      </c>
      <c r="H195" s="2">
        <v>0</v>
      </c>
      <c r="I195" s="2">
        <v>0</v>
      </c>
      <c r="J195" s="2" t="s">
        <v>650</v>
      </c>
      <c r="K195" s="2" t="s">
        <v>650</v>
      </c>
      <c r="L195" s="2" t="s">
        <v>650</v>
      </c>
      <c r="M195" s="2" t="s">
        <v>650</v>
      </c>
      <c r="N195" s="2" t="s">
        <v>650</v>
      </c>
      <c r="O195" s="2" t="s">
        <v>650</v>
      </c>
      <c r="P195" s="2" t="s">
        <v>650</v>
      </c>
      <c r="Q195" s="2" t="s">
        <v>650</v>
      </c>
      <c r="R195" s="2" t="s">
        <v>650</v>
      </c>
      <c r="S195" s="2" t="s">
        <v>650</v>
      </c>
      <c r="W195" s="2" t="str">
        <f t="shared" ref="W195:W258" si="35">IF(OR(AND(G195&lt;&gt;2.38,G195&lt;&gt;"-"),AND(H195&lt;&gt;344.47,H195&lt;&gt;"-"),AND(I195&lt;&gt;0.42,I195&lt;&gt;"-")),"Ja","Nej")</f>
        <v>Ja</v>
      </c>
      <c r="X195" s="2">
        <v>0</v>
      </c>
      <c r="Y195" s="2">
        <f t="shared" ref="Y195:Y258" si="36">I195</f>
        <v>0</v>
      </c>
      <c r="Z195" s="2">
        <f t="shared" si="30"/>
        <v>1</v>
      </c>
      <c r="AA195" s="2">
        <f t="shared" si="31"/>
        <v>0</v>
      </c>
      <c r="AB195" s="2">
        <f t="shared" ref="AB195:AB258" si="37">IFERROR(G195/1,2.38)</f>
        <v>1.1000000000000001</v>
      </c>
      <c r="AC195" s="2">
        <f t="shared" ref="AC195:AC258" si="38">IFERROR(H195/1,344.47)</f>
        <v>0</v>
      </c>
      <c r="AD195" s="2">
        <f t="shared" ref="AD195:AD258" si="39">IFERROR(I195/1,0.42)</f>
        <v>0</v>
      </c>
      <c r="AF195" s="2" t="str">
        <f t="shared" si="32"/>
        <v>Nej</v>
      </c>
      <c r="AG195" s="2">
        <f t="shared" si="33"/>
        <v>0</v>
      </c>
      <c r="AH195" s="2">
        <f t="shared" si="34"/>
        <v>0</v>
      </c>
    </row>
    <row r="196" spans="1:34" ht="15" customHeight="1" x14ac:dyDescent="0.25">
      <c r="A196" s="2" t="s">
        <v>310</v>
      </c>
      <c r="B196" s="2" t="s">
        <v>312</v>
      </c>
      <c r="C196" s="2">
        <v>2015</v>
      </c>
      <c r="D196" s="2">
        <v>0.29799999999999999</v>
      </c>
      <c r="E196" s="2" t="s">
        <v>650</v>
      </c>
      <c r="F196" s="2" t="s">
        <v>848</v>
      </c>
      <c r="G196" s="2">
        <v>1.1000000000000001</v>
      </c>
      <c r="H196" s="2">
        <v>0</v>
      </c>
      <c r="I196" s="2">
        <v>0</v>
      </c>
      <c r="J196" s="2" t="s">
        <v>650</v>
      </c>
      <c r="K196" s="2" t="s">
        <v>650</v>
      </c>
      <c r="L196" s="2" t="s">
        <v>650</v>
      </c>
      <c r="M196" s="2" t="s">
        <v>650</v>
      </c>
      <c r="N196" s="2" t="s">
        <v>650</v>
      </c>
      <c r="O196" s="2" t="s">
        <v>650</v>
      </c>
      <c r="P196" s="2" t="s">
        <v>650</v>
      </c>
      <c r="Q196" s="2" t="s">
        <v>650</v>
      </c>
      <c r="R196" s="2" t="s">
        <v>650</v>
      </c>
      <c r="S196" s="2" t="s">
        <v>650</v>
      </c>
      <c r="W196" s="2" t="str">
        <f t="shared" si="35"/>
        <v>Ja</v>
      </c>
      <c r="X196" s="2">
        <v>0</v>
      </c>
      <c r="Y196" s="2">
        <f t="shared" si="36"/>
        <v>0</v>
      </c>
      <c r="Z196" s="2">
        <f t="shared" si="30"/>
        <v>1</v>
      </c>
      <c r="AA196" s="2">
        <f t="shared" si="31"/>
        <v>0</v>
      </c>
      <c r="AB196" s="2">
        <f t="shared" si="37"/>
        <v>1.1000000000000001</v>
      </c>
      <c r="AC196" s="2">
        <f t="shared" si="38"/>
        <v>0</v>
      </c>
      <c r="AD196" s="2">
        <f t="shared" si="39"/>
        <v>0</v>
      </c>
      <c r="AF196" s="2" t="str">
        <f t="shared" si="32"/>
        <v>Nej</v>
      </c>
      <c r="AG196" s="2">
        <f t="shared" si="33"/>
        <v>0</v>
      </c>
      <c r="AH196" s="2">
        <f t="shared" si="34"/>
        <v>0</v>
      </c>
    </row>
    <row r="197" spans="1:34" ht="15" customHeight="1" x14ac:dyDescent="0.25">
      <c r="A197" s="2" t="s">
        <v>310</v>
      </c>
      <c r="B197" s="2" t="s">
        <v>313</v>
      </c>
      <c r="C197" s="2">
        <v>2015</v>
      </c>
      <c r="D197" s="2">
        <v>2.206</v>
      </c>
      <c r="E197" s="2" t="s">
        <v>650</v>
      </c>
      <c r="F197" s="2" t="s">
        <v>865</v>
      </c>
      <c r="G197" s="2">
        <v>1.1000000000000001</v>
      </c>
      <c r="H197" s="2">
        <v>0</v>
      </c>
      <c r="I197" s="2">
        <v>0</v>
      </c>
      <c r="J197" s="2" t="s">
        <v>650</v>
      </c>
      <c r="K197" s="2" t="s">
        <v>650</v>
      </c>
      <c r="L197" s="2" t="s">
        <v>650</v>
      </c>
      <c r="M197" s="2" t="s">
        <v>650</v>
      </c>
      <c r="N197" s="2" t="s">
        <v>650</v>
      </c>
      <c r="O197" s="2" t="s">
        <v>650</v>
      </c>
      <c r="P197" s="2" t="s">
        <v>650</v>
      </c>
      <c r="Q197" s="2" t="s">
        <v>650</v>
      </c>
      <c r="R197" s="2" t="s">
        <v>650</v>
      </c>
      <c r="S197" s="2" t="s">
        <v>650</v>
      </c>
      <c r="W197" s="2" t="str">
        <f t="shared" si="35"/>
        <v>Ja</v>
      </c>
      <c r="X197" s="2">
        <v>0</v>
      </c>
      <c r="Y197" s="2">
        <f t="shared" si="36"/>
        <v>0</v>
      </c>
      <c r="Z197" s="2">
        <f t="shared" si="30"/>
        <v>1</v>
      </c>
      <c r="AA197" s="2">
        <f t="shared" si="31"/>
        <v>0</v>
      </c>
      <c r="AB197" s="2">
        <f t="shared" si="37"/>
        <v>1.1000000000000001</v>
      </c>
      <c r="AC197" s="2">
        <f t="shared" si="38"/>
        <v>0</v>
      </c>
      <c r="AD197" s="2">
        <f t="shared" si="39"/>
        <v>0</v>
      </c>
      <c r="AF197" s="2" t="str">
        <f t="shared" si="32"/>
        <v>Nej</v>
      </c>
      <c r="AG197" s="2">
        <f t="shared" si="33"/>
        <v>0</v>
      </c>
      <c r="AH197" s="2">
        <f t="shared" si="34"/>
        <v>0</v>
      </c>
    </row>
    <row r="198" spans="1:34" ht="15" customHeight="1" x14ac:dyDescent="0.25">
      <c r="A198" s="2" t="s">
        <v>314</v>
      </c>
      <c r="B198" s="2" t="s">
        <v>315</v>
      </c>
      <c r="C198" s="2">
        <v>2015</v>
      </c>
      <c r="D198" s="2">
        <v>28.7</v>
      </c>
      <c r="E198" s="2" t="s">
        <v>650</v>
      </c>
      <c r="F198" s="2" t="s">
        <v>884</v>
      </c>
      <c r="G198" s="2">
        <v>6.0999999999999999E-2</v>
      </c>
      <c r="H198" s="2">
        <v>8.66</v>
      </c>
      <c r="I198" s="2">
        <v>1.4999999999999999E-2</v>
      </c>
      <c r="J198" s="2" t="s">
        <v>650</v>
      </c>
      <c r="K198" s="2" t="s">
        <v>650</v>
      </c>
      <c r="L198" s="2" t="s">
        <v>650</v>
      </c>
      <c r="M198" s="2" t="s">
        <v>650</v>
      </c>
      <c r="N198" s="2" t="s">
        <v>650</v>
      </c>
      <c r="O198" s="2" t="s">
        <v>650</v>
      </c>
      <c r="P198" s="2" t="s">
        <v>650</v>
      </c>
      <c r="Q198" s="2" t="s">
        <v>650</v>
      </c>
      <c r="R198" s="2" t="s">
        <v>650</v>
      </c>
      <c r="S198" s="2" t="s">
        <v>650</v>
      </c>
      <c r="W198" s="2" t="str">
        <f t="shared" si="35"/>
        <v>Ja</v>
      </c>
      <c r="X198" s="2">
        <v>0</v>
      </c>
      <c r="Y198" s="2">
        <f t="shared" si="36"/>
        <v>1.4999999999999999E-2</v>
      </c>
      <c r="Z198" s="2">
        <f t="shared" si="30"/>
        <v>0.98499999999999999</v>
      </c>
      <c r="AA198" s="2">
        <f t="shared" si="31"/>
        <v>0</v>
      </c>
      <c r="AB198" s="2">
        <f t="shared" si="37"/>
        <v>6.0999999999999999E-2</v>
      </c>
      <c r="AC198" s="2">
        <f t="shared" si="38"/>
        <v>8.66</v>
      </c>
      <c r="AD198" s="2">
        <f t="shared" si="39"/>
        <v>1.4999999999999999E-2</v>
      </c>
      <c r="AF198" s="2" t="str">
        <f t="shared" si="32"/>
        <v>Nej</v>
      </c>
      <c r="AG198" s="2">
        <f t="shared" si="33"/>
        <v>0</v>
      </c>
      <c r="AH198" s="2">
        <f t="shared" si="34"/>
        <v>0</v>
      </c>
    </row>
    <row r="199" spans="1:34" ht="15" customHeight="1" x14ac:dyDescent="0.25">
      <c r="A199" s="2" t="s">
        <v>314</v>
      </c>
      <c r="B199" s="2" t="s">
        <v>316</v>
      </c>
      <c r="C199" s="2">
        <v>2015</v>
      </c>
      <c r="D199" s="2">
        <v>0.49</v>
      </c>
      <c r="E199" s="2" t="s">
        <v>650</v>
      </c>
      <c r="F199" s="2" t="s">
        <v>885</v>
      </c>
      <c r="G199" s="2">
        <v>0.1</v>
      </c>
      <c r="H199" s="2">
        <v>0</v>
      </c>
      <c r="I199" s="2">
        <v>0</v>
      </c>
      <c r="J199" s="2" t="s">
        <v>650</v>
      </c>
      <c r="K199" s="2" t="s">
        <v>650</v>
      </c>
      <c r="L199" s="2" t="s">
        <v>650</v>
      </c>
      <c r="M199" s="2" t="s">
        <v>650</v>
      </c>
      <c r="N199" s="2" t="s">
        <v>650</v>
      </c>
      <c r="O199" s="2" t="s">
        <v>650</v>
      </c>
      <c r="P199" s="2" t="s">
        <v>650</v>
      </c>
      <c r="Q199" s="2" t="s">
        <v>650</v>
      </c>
      <c r="R199" s="2" t="s">
        <v>650</v>
      </c>
      <c r="S199" s="2" t="s">
        <v>650</v>
      </c>
      <c r="W199" s="2" t="str">
        <f t="shared" si="35"/>
        <v>Ja</v>
      </c>
      <c r="X199" s="2">
        <v>0</v>
      </c>
      <c r="Y199" s="2">
        <f t="shared" si="36"/>
        <v>0</v>
      </c>
      <c r="Z199" s="2">
        <f t="shared" si="30"/>
        <v>1</v>
      </c>
      <c r="AA199" s="2">
        <f t="shared" si="31"/>
        <v>0</v>
      </c>
      <c r="AB199" s="2">
        <f t="shared" si="37"/>
        <v>0.1</v>
      </c>
      <c r="AC199" s="2">
        <f t="shared" si="38"/>
        <v>0</v>
      </c>
      <c r="AD199" s="2">
        <f t="shared" si="39"/>
        <v>0</v>
      </c>
      <c r="AF199" s="2" t="str">
        <f t="shared" si="32"/>
        <v>Nej</v>
      </c>
      <c r="AG199" s="2">
        <f t="shared" si="33"/>
        <v>0</v>
      </c>
      <c r="AH199" s="2">
        <f t="shared" si="34"/>
        <v>0</v>
      </c>
    </row>
    <row r="200" spans="1:34" ht="15" customHeight="1" x14ac:dyDescent="0.2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W200" s="2" t="str">
        <f t="shared" si="35"/>
        <v>Nej</v>
      </c>
      <c r="Y200" s="2" t="str">
        <f t="shared" si="36"/>
        <v>-</v>
      </c>
      <c r="Z200" s="2">
        <f t="shared" si="30"/>
        <v>0.14000000000000001</v>
      </c>
      <c r="AA200" s="2">
        <f t="shared" si="31"/>
        <v>0.44</v>
      </c>
      <c r="AB200" s="2">
        <f t="shared" si="37"/>
        <v>2.38</v>
      </c>
      <c r="AC200" s="2">
        <f t="shared" si="38"/>
        <v>344.47</v>
      </c>
      <c r="AD200" s="2">
        <f t="shared" si="39"/>
        <v>0.42</v>
      </c>
      <c r="AF200" s="2" t="str">
        <f t="shared" si="32"/>
        <v>Nej</v>
      </c>
      <c r="AG200" s="2">
        <f t="shared" si="33"/>
        <v>0</v>
      </c>
      <c r="AH200" s="2">
        <f t="shared" si="34"/>
        <v>0</v>
      </c>
    </row>
    <row r="201" spans="1:34" ht="15" customHeight="1" x14ac:dyDescent="0.25">
      <c r="A201" s="2" t="s">
        <v>319</v>
      </c>
      <c r="B201" s="2" t="s">
        <v>320</v>
      </c>
      <c r="C201" s="2">
        <v>2015</v>
      </c>
      <c r="D201" s="2">
        <v>0.5</v>
      </c>
      <c r="E201" s="2" t="s">
        <v>650</v>
      </c>
      <c r="F201" s="2" t="s">
        <v>886</v>
      </c>
      <c r="G201" s="2">
        <v>0</v>
      </c>
      <c r="H201" s="2">
        <v>0</v>
      </c>
      <c r="I201" s="2">
        <v>0</v>
      </c>
      <c r="J201" s="2" t="s">
        <v>650</v>
      </c>
      <c r="K201" s="2" t="s">
        <v>650</v>
      </c>
      <c r="L201" s="2" t="s">
        <v>650</v>
      </c>
      <c r="M201" s="2" t="s">
        <v>650</v>
      </c>
      <c r="N201" s="2" t="s">
        <v>650</v>
      </c>
      <c r="O201" s="2" t="s">
        <v>650</v>
      </c>
      <c r="P201" s="2" t="s">
        <v>650</v>
      </c>
      <c r="Q201" s="2" t="s">
        <v>650</v>
      </c>
      <c r="R201" s="2" t="s">
        <v>650</v>
      </c>
      <c r="S201" s="2" t="s">
        <v>650</v>
      </c>
      <c r="W201" s="2" t="str">
        <f t="shared" si="35"/>
        <v>Ja</v>
      </c>
      <c r="X201" s="2">
        <v>0</v>
      </c>
      <c r="Y201" s="2">
        <f t="shared" si="36"/>
        <v>0</v>
      </c>
      <c r="Z201" s="2">
        <f t="shared" si="30"/>
        <v>1</v>
      </c>
      <c r="AA201" s="2">
        <f t="shared" si="31"/>
        <v>0</v>
      </c>
      <c r="AB201" s="2">
        <f t="shared" si="37"/>
        <v>0</v>
      </c>
      <c r="AC201" s="2">
        <f t="shared" si="38"/>
        <v>0</v>
      </c>
      <c r="AD201" s="2">
        <f t="shared" si="39"/>
        <v>0</v>
      </c>
      <c r="AF201" s="2" t="str">
        <f t="shared" si="32"/>
        <v>Nej</v>
      </c>
      <c r="AG201" s="2">
        <f t="shared" si="33"/>
        <v>0</v>
      </c>
      <c r="AH201" s="2">
        <f t="shared" si="34"/>
        <v>0</v>
      </c>
    </row>
    <row r="202" spans="1:34" ht="15" customHeight="1" x14ac:dyDescent="0.25">
      <c r="A202" s="2" t="s">
        <v>321</v>
      </c>
      <c r="B202" s="2" t="s">
        <v>322</v>
      </c>
      <c r="C202" s="2">
        <v>2015</v>
      </c>
      <c r="D202" s="2">
        <v>1.1000000000000001</v>
      </c>
      <c r="E202" s="2">
        <v>2.6</v>
      </c>
      <c r="F202" s="2" t="s">
        <v>848</v>
      </c>
      <c r="G202" s="2">
        <v>0.03</v>
      </c>
      <c r="H202" s="2">
        <v>0</v>
      </c>
      <c r="I202" s="2">
        <v>0.05</v>
      </c>
      <c r="J202" s="2" t="s">
        <v>650</v>
      </c>
      <c r="K202" s="2" t="s">
        <v>650</v>
      </c>
      <c r="L202" s="2" t="s">
        <v>650</v>
      </c>
      <c r="M202" s="2" t="s">
        <v>650</v>
      </c>
      <c r="N202" s="2" t="s">
        <v>650</v>
      </c>
      <c r="O202" s="2" t="s">
        <v>650</v>
      </c>
      <c r="P202" s="2" t="s">
        <v>650</v>
      </c>
      <c r="Q202" s="2" t="s">
        <v>650</v>
      </c>
      <c r="R202" s="2" t="s">
        <v>650</v>
      </c>
      <c r="S202" s="2" t="s">
        <v>650</v>
      </c>
      <c r="W202" s="2" t="str">
        <f t="shared" si="35"/>
        <v>Ja</v>
      </c>
      <c r="X202" s="2">
        <v>0</v>
      </c>
      <c r="Y202" s="2">
        <f t="shared" si="36"/>
        <v>0.05</v>
      </c>
      <c r="Z202" s="2">
        <f t="shared" si="30"/>
        <v>0.95</v>
      </c>
      <c r="AA202" s="2">
        <f t="shared" si="31"/>
        <v>0</v>
      </c>
      <c r="AB202" s="2">
        <f t="shared" si="37"/>
        <v>0.03</v>
      </c>
      <c r="AC202" s="2">
        <f t="shared" si="38"/>
        <v>0</v>
      </c>
      <c r="AD202" s="2">
        <f t="shared" si="39"/>
        <v>0.05</v>
      </c>
      <c r="AF202" s="2" t="str">
        <f t="shared" si="32"/>
        <v>Nej</v>
      </c>
      <c r="AG202" s="2">
        <f t="shared" si="33"/>
        <v>0</v>
      </c>
      <c r="AH202" s="2">
        <f t="shared" si="34"/>
        <v>0</v>
      </c>
    </row>
    <row r="203" spans="1:34" ht="15" customHeight="1" x14ac:dyDescent="0.25">
      <c r="A203" s="2" t="s">
        <v>321</v>
      </c>
      <c r="B203" s="2" t="s">
        <v>323</v>
      </c>
      <c r="C203" s="2">
        <v>2015</v>
      </c>
      <c r="D203" s="2">
        <v>0.16</v>
      </c>
      <c r="E203" s="2" t="s">
        <v>650</v>
      </c>
      <c r="F203" s="2" t="s">
        <v>848</v>
      </c>
      <c r="G203" s="2">
        <v>0.03</v>
      </c>
      <c r="H203" s="2">
        <v>0</v>
      </c>
      <c r="I203" s="2">
        <v>0.05</v>
      </c>
      <c r="J203" s="2" t="s">
        <v>650</v>
      </c>
      <c r="K203" s="2" t="s">
        <v>650</v>
      </c>
      <c r="L203" s="2" t="s">
        <v>650</v>
      </c>
      <c r="M203" s="2" t="s">
        <v>650</v>
      </c>
      <c r="N203" s="2" t="s">
        <v>650</v>
      </c>
      <c r="O203" s="2" t="s">
        <v>650</v>
      </c>
      <c r="P203" s="2" t="s">
        <v>650</v>
      </c>
      <c r="Q203" s="2" t="s">
        <v>650</v>
      </c>
      <c r="R203" s="2" t="s">
        <v>650</v>
      </c>
      <c r="S203" s="2" t="s">
        <v>650</v>
      </c>
      <c r="W203" s="2" t="str">
        <f t="shared" si="35"/>
        <v>Ja</v>
      </c>
      <c r="X203" s="2">
        <v>0</v>
      </c>
      <c r="Y203" s="2">
        <f t="shared" si="36"/>
        <v>0.05</v>
      </c>
      <c r="Z203" s="2">
        <f t="shared" si="30"/>
        <v>0.95</v>
      </c>
      <c r="AA203" s="2">
        <f t="shared" si="31"/>
        <v>0</v>
      </c>
      <c r="AB203" s="2">
        <f t="shared" si="37"/>
        <v>0.03</v>
      </c>
      <c r="AC203" s="2">
        <f t="shared" si="38"/>
        <v>0</v>
      </c>
      <c r="AD203" s="2">
        <f t="shared" si="39"/>
        <v>0.05</v>
      </c>
      <c r="AF203" s="2" t="str">
        <f t="shared" si="32"/>
        <v>Nej</v>
      </c>
      <c r="AG203" s="2">
        <f t="shared" si="33"/>
        <v>0</v>
      </c>
      <c r="AH203" s="2">
        <f t="shared" si="34"/>
        <v>0</v>
      </c>
    </row>
    <row r="204" spans="1:34" ht="15" customHeight="1" x14ac:dyDescent="0.25">
      <c r="A204" s="2" t="s">
        <v>321</v>
      </c>
      <c r="B204" s="2" t="s">
        <v>324</v>
      </c>
      <c r="C204" s="2">
        <v>2015</v>
      </c>
      <c r="D204" s="2">
        <v>0.04</v>
      </c>
      <c r="E204" s="2" t="s">
        <v>650</v>
      </c>
      <c r="F204" s="2" t="s">
        <v>887</v>
      </c>
      <c r="G204" s="2">
        <v>0.03</v>
      </c>
      <c r="H204" s="2">
        <v>0</v>
      </c>
      <c r="I204" s="2">
        <v>0.05</v>
      </c>
      <c r="J204" s="2" t="s">
        <v>650</v>
      </c>
      <c r="K204" s="2" t="s">
        <v>650</v>
      </c>
      <c r="L204" s="2" t="s">
        <v>650</v>
      </c>
      <c r="M204" s="2" t="s">
        <v>650</v>
      </c>
      <c r="N204" s="2" t="s">
        <v>650</v>
      </c>
      <c r="O204" s="2" t="s">
        <v>650</v>
      </c>
      <c r="P204" s="2" t="s">
        <v>650</v>
      </c>
      <c r="Q204" s="2" t="s">
        <v>650</v>
      </c>
      <c r="R204" s="2" t="s">
        <v>650</v>
      </c>
      <c r="S204" s="2" t="s">
        <v>650</v>
      </c>
      <c r="W204" s="2" t="str">
        <f t="shared" si="35"/>
        <v>Ja</v>
      </c>
      <c r="X204" s="2">
        <v>0</v>
      </c>
      <c r="Y204" s="2">
        <f t="shared" si="36"/>
        <v>0.05</v>
      </c>
      <c r="Z204" s="2">
        <f t="shared" si="30"/>
        <v>0.95</v>
      </c>
      <c r="AA204" s="2">
        <f t="shared" si="31"/>
        <v>0</v>
      </c>
      <c r="AB204" s="2">
        <f t="shared" si="37"/>
        <v>0.03</v>
      </c>
      <c r="AC204" s="2">
        <f t="shared" si="38"/>
        <v>0</v>
      </c>
      <c r="AD204" s="2">
        <f t="shared" si="39"/>
        <v>0.05</v>
      </c>
      <c r="AF204" s="2" t="str">
        <f t="shared" si="32"/>
        <v>Nej</v>
      </c>
      <c r="AG204" s="2">
        <f t="shared" si="33"/>
        <v>0</v>
      </c>
      <c r="AH204" s="2">
        <f t="shared" si="34"/>
        <v>0</v>
      </c>
    </row>
    <row r="205" spans="1:34" ht="15" customHeight="1" x14ac:dyDescent="0.25">
      <c r="A205" s="2" t="s">
        <v>327</v>
      </c>
      <c r="B205" s="2" t="s">
        <v>328</v>
      </c>
      <c r="C205" s="2">
        <v>2015</v>
      </c>
      <c r="D205" s="2">
        <v>2.8</v>
      </c>
      <c r="E205" s="2" t="s">
        <v>650</v>
      </c>
      <c r="F205" s="2" t="s">
        <v>888</v>
      </c>
      <c r="G205" s="2">
        <v>2.38</v>
      </c>
      <c r="H205" s="2">
        <v>344.47</v>
      </c>
      <c r="I205" s="2">
        <v>0.42</v>
      </c>
      <c r="J205" s="2">
        <v>81</v>
      </c>
      <c r="K205" s="2">
        <v>0.153</v>
      </c>
      <c r="L205" s="2">
        <v>91.86</v>
      </c>
      <c r="M205" s="2">
        <v>5.51</v>
      </c>
      <c r="N205" s="2">
        <v>9.3000000000000007</v>
      </c>
      <c r="O205" s="2" t="s">
        <v>650</v>
      </c>
      <c r="P205" s="2" t="s">
        <v>650</v>
      </c>
      <c r="Q205" s="2" t="s">
        <v>650</v>
      </c>
      <c r="R205" s="2" t="s">
        <v>650</v>
      </c>
      <c r="S205" s="2" t="s">
        <v>650</v>
      </c>
      <c r="W205" s="2" t="str">
        <f t="shared" si="35"/>
        <v>Nej</v>
      </c>
      <c r="Y205" s="2">
        <f t="shared" si="36"/>
        <v>0.42</v>
      </c>
      <c r="Z205" s="2">
        <f t="shared" si="30"/>
        <v>0.14000000000000001</v>
      </c>
      <c r="AA205" s="2">
        <f t="shared" si="31"/>
        <v>0.44</v>
      </c>
      <c r="AB205" s="2">
        <f t="shared" si="37"/>
        <v>2.38</v>
      </c>
      <c r="AC205" s="2">
        <f t="shared" si="38"/>
        <v>344.47</v>
      </c>
      <c r="AD205" s="2">
        <f t="shared" si="39"/>
        <v>0.42</v>
      </c>
      <c r="AF205" s="2" t="str">
        <f t="shared" si="32"/>
        <v>Ja</v>
      </c>
      <c r="AG205" s="2">
        <f t="shared" si="33"/>
        <v>81</v>
      </c>
      <c r="AH205" s="2">
        <f t="shared" si="34"/>
        <v>9.3000000000000013E-2</v>
      </c>
    </row>
    <row r="206" spans="1:34" ht="15" customHeight="1" x14ac:dyDescent="0.25">
      <c r="A206" s="2" t="s">
        <v>329</v>
      </c>
      <c r="B206" s="2" t="s">
        <v>330</v>
      </c>
      <c r="C206" s="2">
        <v>2015</v>
      </c>
      <c r="D206" s="2">
        <v>0</v>
      </c>
      <c r="E206" s="2">
        <v>0</v>
      </c>
      <c r="F206" s="2" t="s">
        <v>652</v>
      </c>
      <c r="G206" s="2">
        <v>2.38</v>
      </c>
      <c r="H206" s="2">
        <v>344.47</v>
      </c>
      <c r="I206" s="2">
        <v>0.42</v>
      </c>
      <c r="J206" s="2" t="s">
        <v>650</v>
      </c>
      <c r="K206" s="2" t="s">
        <v>650</v>
      </c>
      <c r="L206" s="2" t="s">
        <v>650</v>
      </c>
      <c r="M206" s="2" t="s">
        <v>650</v>
      </c>
      <c r="N206" s="2" t="s">
        <v>650</v>
      </c>
      <c r="O206" s="2" t="s">
        <v>650</v>
      </c>
      <c r="P206" s="2" t="s">
        <v>650</v>
      </c>
      <c r="Q206" s="2" t="s">
        <v>650</v>
      </c>
      <c r="R206" s="2" t="s">
        <v>650</v>
      </c>
      <c r="S206" s="2" t="s">
        <v>650</v>
      </c>
      <c r="W206" s="2" t="str">
        <f t="shared" si="35"/>
        <v>Nej</v>
      </c>
      <c r="Y206" s="2">
        <f t="shared" si="36"/>
        <v>0.42</v>
      </c>
      <c r="Z206" s="2">
        <f t="shared" si="30"/>
        <v>0.14000000000000001</v>
      </c>
      <c r="AA206" s="2">
        <f t="shared" si="31"/>
        <v>0.44</v>
      </c>
      <c r="AB206" s="2">
        <f t="shared" si="37"/>
        <v>2.38</v>
      </c>
      <c r="AC206" s="2">
        <f t="shared" si="38"/>
        <v>344.47</v>
      </c>
      <c r="AD206" s="2">
        <f t="shared" si="39"/>
        <v>0.42</v>
      </c>
      <c r="AF206" s="2" t="str">
        <f t="shared" si="32"/>
        <v>Nej</v>
      </c>
      <c r="AG206" s="2">
        <f t="shared" si="33"/>
        <v>0</v>
      </c>
      <c r="AH206" s="2">
        <f t="shared" si="34"/>
        <v>0</v>
      </c>
    </row>
    <row r="207" spans="1:34" ht="15" customHeight="1" x14ac:dyDescent="0.2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W207" s="2" t="str">
        <f t="shared" si="35"/>
        <v>Nej</v>
      </c>
      <c r="Y207" s="2" t="str">
        <f t="shared" si="36"/>
        <v>-</v>
      </c>
      <c r="Z207" s="2">
        <f t="shared" si="30"/>
        <v>0.14000000000000001</v>
      </c>
      <c r="AA207" s="2">
        <f t="shared" si="31"/>
        <v>0.44</v>
      </c>
      <c r="AB207" s="2">
        <f t="shared" si="37"/>
        <v>2.38</v>
      </c>
      <c r="AC207" s="2">
        <f t="shared" si="38"/>
        <v>344.47</v>
      </c>
      <c r="AD207" s="2">
        <f t="shared" si="39"/>
        <v>0.42</v>
      </c>
      <c r="AF207" s="2" t="str">
        <f t="shared" si="32"/>
        <v>Nej</v>
      </c>
      <c r="AG207" s="2">
        <f t="shared" si="33"/>
        <v>0</v>
      </c>
      <c r="AH207" s="2">
        <f t="shared" si="34"/>
        <v>0</v>
      </c>
    </row>
    <row r="208" spans="1:34" ht="15" customHeight="1" x14ac:dyDescent="0.25">
      <c r="A208" s="2" t="s">
        <v>333</v>
      </c>
      <c r="B208" s="2" t="s">
        <v>334</v>
      </c>
      <c r="C208" s="2">
        <v>2015</v>
      </c>
      <c r="D208" s="2">
        <v>0.95</v>
      </c>
      <c r="E208" s="2" t="s">
        <v>650</v>
      </c>
      <c r="F208" s="2" t="s">
        <v>889</v>
      </c>
      <c r="G208" s="2">
        <v>2.38</v>
      </c>
      <c r="H208" s="2">
        <v>344.47</v>
      </c>
      <c r="I208" s="2">
        <v>0.42</v>
      </c>
      <c r="J208" s="2" t="s">
        <v>650</v>
      </c>
      <c r="K208" s="2" t="s">
        <v>650</v>
      </c>
      <c r="L208" s="2" t="s">
        <v>650</v>
      </c>
      <c r="M208" s="2" t="s">
        <v>650</v>
      </c>
      <c r="N208" s="2" t="s">
        <v>650</v>
      </c>
      <c r="O208" s="2" t="s">
        <v>650</v>
      </c>
      <c r="P208" s="2" t="s">
        <v>650</v>
      </c>
      <c r="Q208" s="2" t="s">
        <v>650</v>
      </c>
      <c r="R208" s="2" t="s">
        <v>650</v>
      </c>
      <c r="S208" s="2" t="s">
        <v>650</v>
      </c>
      <c r="W208" s="2" t="str">
        <f t="shared" si="35"/>
        <v>Nej</v>
      </c>
      <c r="Y208" s="2">
        <f t="shared" si="36"/>
        <v>0.42</v>
      </c>
      <c r="Z208" s="2">
        <f t="shared" si="30"/>
        <v>0.14000000000000001</v>
      </c>
      <c r="AA208" s="2">
        <f t="shared" si="31"/>
        <v>0.44</v>
      </c>
      <c r="AB208" s="2">
        <f t="shared" si="37"/>
        <v>2.38</v>
      </c>
      <c r="AC208" s="2">
        <f t="shared" si="38"/>
        <v>344.47</v>
      </c>
      <c r="AD208" s="2">
        <f t="shared" si="39"/>
        <v>0.42</v>
      </c>
      <c r="AF208" s="2" t="str">
        <f t="shared" si="32"/>
        <v>Nej</v>
      </c>
      <c r="AG208" s="2">
        <f t="shared" si="33"/>
        <v>0</v>
      </c>
      <c r="AH208" s="2">
        <f t="shared" si="34"/>
        <v>0</v>
      </c>
    </row>
    <row r="209" spans="1:34" ht="15" customHeight="1" x14ac:dyDescent="0.25">
      <c r="A209" s="2" t="s">
        <v>333</v>
      </c>
      <c r="B209" s="2" t="s">
        <v>335</v>
      </c>
      <c r="C209" s="2">
        <v>2015</v>
      </c>
      <c r="D209" s="2">
        <v>1.212</v>
      </c>
      <c r="E209" s="2" t="s">
        <v>650</v>
      </c>
      <c r="F209" s="2" t="s">
        <v>890</v>
      </c>
      <c r="G209" s="2">
        <v>2.38</v>
      </c>
      <c r="H209" s="2">
        <v>344.47</v>
      </c>
      <c r="I209" s="2">
        <v>0.42</v>
      </c>
      <c r="J209" s="2" t="s">
        <v>650</v>
      </c>
      <c r="K209" s="2" t="s">
        <v>650</v>
      </c>
      <c r="L209" s="2" t="s">
        <v>650</v>
      </c>
      <c r="M209" s="2" t="s">
        <v>650</v>
      </c>
      <c r="N209" s="2" t="s">
        <v>650</v>
      </c>
      <c r="O209" s="2" t="s">
        <v>650</v>
      </c>
      <c r="P209" s="2" t="s">
        <v>650</v>
      </c>
      <c r="Q209" s="2" t="s">
        <v>650</v>
      </c>
      <c r="R209" s="2" t="s">
        <v>650</v>
      </c>
      <c r="S209" s="2" t="s">
        <v>650</v>
      </c>
      <c r="W209" s="2" t="str">
        <f t="shared" si="35"/>
        <v>Nej</v>
      </c>
      <c r="Y209" s="2">
        <f t="shared" si="36"/>
        <v>0.42</v>
      </c>
      <c r="Z209" s="2">
        <f t="shared" si="30"/>
        <v>0.14000000000000001</v>
      </c>
      <c r="AA209" s="2">
        <f t="shared" si="31"/>
        <v>0.44</v>
      </c>
      <c r="AB209" s="2">
        <f t="shared" si="37"/>
        <v>2.38</v>
      </c>
      <c r="AC209" s="2">
        <f t="shared" si="38"/>
        <v>344.47</v>
      </c>
      <c r="AD209" s="2">
        <f t="shared" si="39"/>
        <v>0.42</v>
      </c>
      <c r="AF209" s="2" t="str">
        <f t="shared" si="32"/>
        <v>Nej</v>
      </c>
      <c r="AG209" s="2">
        <f t="shared" si="33"/>
        <v>0</v>
      </c>
      <c r="AH209" s="2">
        <f t="shared" si="34"/>
        <v>0</v>
      </c>
    </row>
    <row r="210" spans="1:34" ht="15" customHeight="1" x14ac:dyDescent="0.25">
      <c r="A210" s="2" t="s">
        <v>333</v>
      </c>
      <c r="B210" s="2" t="s">
        <v>336</v>
      </c>
      <c r="C210" s="2">
        <v>2015</v>
      </c>
      <c r="D210" s="2">
        <v>16.47</v>
      </c>
      <c r="E210" s="2">
        <v>79.849999999999994</v>
      </c>
      <c r="F210" s="2" t="s">
        <v>890</v>
      </c>
      <c r="G210" s="2">
        <v>2.38</v>
      </c>
      <c r="H210" s="2">
        <v>344.47</v>
      </c>
      <c r="I210" s="2">
        <v>0.42</v>
      </c>
      <c r="J210" s="2" t="s">
        <v>650</v>
      </c>
      <c r="K210" s="2" t="s">
        <v>650</v>
      </c>
      <c r="L210" s="2" t="s">
        <v>650</v>
      </c>
      <c r="M210" s="2" t="s">
        <v>650</v>
      </c>
      <c r="N210" s="2" t="s">
        <v>650</v>
      </c>
      <c r="O210" s="2" t="s">
        <v>650</v>
      </c>
      <c r="P210" s="2" t="s">
        <v>650</v>
      </c>
      <c r="Q210" s="2" t="s">
        <v>650</v>
      </c>
      <c r="R210" s="2" t="s">
        <v>650</v>
      </c>
      <c r="S210" s="2" t="s">
        <v>650</v>
      </c>
      <c r="W210" s="2" t="str">
        <f t="shared" si="35"/>
        <v>Nej</v>
      </c>
      <c r="Y210" s="2">
        <f t="shared" si="36"/>
        <v>0.42</v>
      </c>
      <c r="Z210" s="2">
        <f t="shared" si="30"/>
        <v>0.14000000000000001</v>
      </c>
      <c r="AA210" s="2">
        <f t="shared" si="31"/>
        <v>0.44</v>
      </c>
      <c r="AB210" s="2">
        <f t="shared" si="37"/>
        <v>2.38</v>
      </c>
      <c r="AC210" s="2">
        <f t="shared" si="38"/>
        <v>344.47</v>
      </c>
      <c r="AD210" s="2">
        <f t="shared" si="39"/>
        <v>0.42</v>
      </c>
      <c r="AF210" s="2" t="str">
        <f t="shared" si="32"/>
        <v>Nej</v>
      </c>
      <c r="AG210" s="2">
        <f t="shared" si="33"/>
        <v>0</v>
      </c>
      <c r="AH210" s="2">
        <f t="shared" si="34"/>
        <v>0</v>
      </c>
    </row>
    <row r="211" spans="1:34" ht="15" customHeight="1" x14ac:dyDescent="0.25">
      <c r="A211" s="2" t="s">
        <v>333</v>
      </c>
      <c r="B211" s="2" t="s">
        <v>337</v>
      </c>
      <c r="C211" s="2">
        <v>2015</v>
      </c>
      <c r="D211" s="2">
        <v>1.92E-3</v>
      </c>
      <c r="E211" s="2">
        <v>3.5899999999999999E-3</v>
      </c>
      <c r="F211" s="2" t="s">
        <v>890</v>
      </c>
      <c r="G211" s="2">
        <v>2.38</v>
      </c>
      <c r="H211" s="2">
        <v>344.47</v>
      </c>
      <c r="I211" s="2">
        <v>0.42</v>
      </c>
      <c r="J211" s="2" t="s">
        <v>650</v>
      </c>
      <c r="K211" s="2" t="s">
        <v>650</v>
      </c>
      <c r="L211" s="2" t="s">
        <v>650</v>
      </c>
      <c r="M211" s="2" t="s">
        <v>650</v>
      </c>
      <c r="N211" s="2" t="s">
        <v>650</v>
      </c>
      <c r="O211" s="2" t="s">
        <v>650</v>
      </c>
      <c r="P211" s="2" t="s">
        <v>650</v>
      </c>
      <c r="Q211" s="2" t="s">
        <v>650</v>
      </c>
      <c r="R211" s="2" t="s">
        <v>650</v>
      </c>
      <c r="S211" s="2" t="s">
        <v>650</v>
      </c>
      <c r="W211" s="2" t="str">
        <f t="shared" si="35"/>
        <v>Nej</v>
      </c>
      <c r="Y211" s="2">
        <f t="shared" si="36"/>
        <v>0.42</v>
      </c>
      <c r="Z211" s="2">
        <f t="shared" si="30"/>
        <v>0.14000000000000001</v>
      </c>
      <c r="AA211" s="2">
        <f t="shared" si="31"/>
        <v>0.44</v>
      </c>
      <c r="AB211" s="2">
        <f t="shared" si="37"/>
        <v>2.38</v>
      </c>
      <c r="AC211" s="2">
        <f t="shared" si="38"/>
        <v>344.47</v>
      </c>
      <c r="AD211" s="2">
        <f t="shared" si="39"/>
        <v>0.42</v>
      </c>
      <c r="AF211" s="2" t="str">
        <f t="shared" si="32"/>
        <v>Nej</v>
      </c>
      <c r="AG211" s="2">
        <f t="shared" si="33"/>
        <v>0</v>
      </c>
      <c r="AH211" s="2">
        <f t="shared" si="34"/>
        <v>0</v>
      </c>
    </row>
    <row r="212" spans="1:34" ht="15" customHeight="1" x14ac:dyDescent="0.25">
      <c r="A212" s="2" t="s">
        <v>338</v>
      </c>
      <c r="B212" s="2" t="s">
        <v>339</v>
      </c>
      <c r="C212" s="2">
        <v>2015</v>
      </c>
      <c r="D212" s="2">
        <v>0.156</v>
      </c>
      <c r="E212" s="2">
        <v>16.771999999999998</v>
      </c>
      <c r="F212" s="2" t="s">
        <v>891</v>
      </c>
      <c r="G212" s="2">
        <v>7.4999999999999997E-2</v>
      </c>
      <c r="H212" s="2">
        <v>19.7</v>
      </c>
      <c r="I212" s="2">
        <v>0</v>
      </c>
      <c r="J212" s="2">
        <v>22.504000000000001</v>
      </c>
      <c r="K212" s="2">
        <v>0.06</v>
      </c>
      <c r="L212" s="2">
        <v>56.19</v>
      </c>
      <c r="M212" s="2">
        <v>2.46</v>
      </c>
      <c r="N212" s="2">
        <v>1</v>
      </c>
      <c r="O212" s="2">
        <v>106.268</v>
      </c>
      <c r="P212" s="2">
        <v>0.02</v>
      </c>
      <c r="Q212" s="2">
        <v>5.6</v>
      </c>
      <c r="R212" s="2">
        <v>4</v>
      </c>
      <c r="S212" s="2">
        <v>0</v>
      </c>
      <c r="W212" s="2" t="str">
        <f t="shared" si="35"/>
        <v>Ja</v>
      </c>
      <c r="X212" s="2">
        <v>0</v>
      </c>
      <c r="Y212" s="2">
        <f t="shared" si="36"/>
        <v>0</v>
      </c>
      <c r="Z212" s="2">
        <f t="shared" si="30"/>
        <v>1</v>
      </c>
      <c r="AA212" s="2">
        <f t="shared" si="31"/>
        <v>0</v>
      </c>
      <c r="AB212" s="2">
        <f t="shared" si="37"/>
        <v>7.4999999999999997E-2</v>
      </c>
      <c r="AC212" s="2">
        <f t="shared" si="38"/>
        <v>19.7</v>
      </c>
      <c r="AD212" s="2">
        <f t="shared" si="39"/>
        <v>0</v>
      </c>
      <c r="AF212" s="2" t="str">
        <f t="shared" si="32"/>
        <v>Ja</v>
      </c>
      <c r="AG212" s="2">
        <f t="shared" si="33"/>
        <v>22.504000000000001</v>
      </c>
      <c r="AH212" s="2">
        <f t="shared" si="34"/>
        <v>0.01</v>
      </c>
    </row>
    <row r="213" spans="1:34" ht="15" customHeight="1" x14ac:dyDescent="0.25">
      <c r="A213" s="2" t="s">
        <v>338</v>
      </c>
      <c r="B213" s="2" t="s">
        <v>340</v>
      </c>
      <c r="C213" s="2">
        <v>2015</v>
      </c>
      <c r="D213" s="2">
        <v>1.0000000000000001E-9</v>
      </c>
      <c r="E213" s="2">
        <v>1.81</v>
      </c>
      <c r="F213" s="2" t="s">
        <v>891</v>
      </c>
      <c r="G213" s="2">
        <v>7.4999999999999997E-2</v>
      </c>
      <c r="H213" s="2">
        <v>19.7</v>
      </c>
      <c r="I213" s="2">
        <v>0</v>
      </c>
      <c r="J213" s="2" t="s">
        <v>650</v>
      </c>
      <c r="K213" s="2" t="s">
        <v>650</v>
      </c>
      <c r="L213" s="2" t="s">
        <v>650</v>
      </c>
      <c r="M213" s="2" t="s">
        <v>650</v>
      </c>
      <c r="N213" s="2" t="s">
        <v>650</v>
      </c>
      <c r="O213" s="2" t="s">
        <v>650</v>
      </c>
      <c r="P213" s="2" t="s">
        <v>650</v>
      </c>
      <c r="Q213" s="2" t="s">
        <v>650</v>
      </c>
      <c r="R213" s="2" t="s">
        <v>650</v>
      </c>
      <c r="S213" s="2" t="s">
        <v>650</v>
      </c>
      <c r="W213" s="2" t="str">
        <f t="shared" si="35"/>
        <v>Ja</v>
      </c>
      <c r="X213" s="2">
        <v>0</v>
      </c>
      <c r="Y213" s="2">
        <f t="shared" si="36"/>
        <v>0</v>
      </c>
      <c r="Z213" s="2">
        <f t="shared" si="30"/>
        <v>1</v>
      </c>
      <c r="AA213" s="2">
        <f t="shared" si="31"/>
        <v>0</v>
      </c>
      <c r="AB213" s="2">
        <f t="shared" si="37"/>
        <v>7.4999999999999997E-2</v>
      </c>
      <c r="AC213" s="2">
        <f t="shared" si="38"/>
        <v>19.7</v>
      </c>
      <c r="AD213" s="2">
        <f t="shared" si="39"/>
        <v>0</v>
      </c>
      <c r="AF213" s="2" t="str">
        <f t="shared" si="32"/>
        <v>Nej</v>
      </c>
      <c r="AG213" s="2">
        <f t="shared" si="33"/>
        <v>0</v>
      </c>
      <c r="AH213" s="2">
        <f t="shared" si="34"/>
        <v>0</v>
      </c>
    </row>
    <row r="214" spans="1:34" ht="15" customHeight="1" x14ac:dyDescent="0.25">
      <c r="A214" s="2" t="s">
        <v>338</v>
      </c>
      <c r="B214" s="2" t="s">
        <v>341</v>
      </c>
      <c r="C214" s="2">
        <v>2015</v>
      </c>
      <c r="D214" s="2">
        <v>1.0000000000000001E-9</v>
      </c>
      <c r="E214" s="2">
        <v>0.73599999999999999</v>
      </c>
      <c r="F214" s="2" t="s">
        <v>891</v>
      </c>
      <c r="G214" s="2">
        <v>7.4999999999999997E-2</v>
      </c>
      <c r="H214" s="2">
        <v>19.7</v>
      </c>
      <c r="I214" s="2">
        <v>0</v>
      </c>
      <c r="J214" s="2" t="s">
        <v>650</v>
      </c>
      <c r="K214" s="2" t="s">
        <v>650</v>
      </c>
      <c r="L214" s="2" t="s">
        <v>650</v>
      </c>
      <c r="M214" s="2" t="s">
        <v>650</v>
      </c>
      <c r="N214" s="2" t="s">
        <v>650</v>
      </c>
      <c r="O214" s="2" t="s">
        <v>650</v>
      </c>
      <c r="P214" s="2" t="s">
        <v>650</v>
      </c>
      <c r="Q214" s="2" t="s">
        <v>650</v>
      </c>
      <c r="R214" s="2" t="s">
        <v>650</v>
      </c>
      <c r="S214" s="2" t="s">
        <v>650</v>
      </c>
      <c r="W214" s="2" t="str">
        <f t="shared" si="35"/>
        <v>Ja</v>
      </c>
      <c r="X214" s="2">
        <v>0</v>
      </c>
      <c r="Y214" s="2">
        <f t="shared" si="36"/>
        <v>0</v>
      </c>
      <c r="Z214" s="2">
        <f t="shared" si="30"/>
        <v>1</v>
      </c>
      <c r="AA214" s="2">
        <f t="shared" si="31"/>
        <v>0</v>
      </c>
      <c r="AB214" s="2">
        <f t="shared" si="37"/>
        <v>7.4999999999999997E-2</v>
      </c>
      <c r="AC214" s="2">
        <f t="shared" si="38"/>
        <v>19.7</v>
      </c>
      <c r="AD214" s="2">
        <f t="shared" si="39"/>
        <v>0</v>
      </c>
      <c r="AF214" s="2" t="str">
        <f t="shared" si="32"/>
        <v>Nej</v>
      </c>
      <c r="AG214" s="2">
        <f t="shared" si="33"/>
        <v>0</v>
      </c>
      <c r="AH214" s="2">
        <f t="shared" si="34"/>
        <v>0</v>
      </c>
    </row>
    <row r="215" spans="1:34" ht="15" customHeight="1" x14ac:dyDescent="0.25">
      <c r="A215" s="2" t="s">
        <v>351</v>
      </c>
      <c r="B215" s="2" t="s">
        <v>352</v>
      </c>
      <c r="C215" s="2">
        <v>2015</v>
      </c>
      <c r="D215" s="2">
        <v>16.484000000000002</v>
      </c>
      <c r="E215" s="2" t="s">
        <v>650</v>
      </c>
      <c r="F215" s="2" t="s">
        <v>892</v>
      </c>
      <c r="G215" s="2">
        <v>1.1000000000000001</v>
      </c>
      <c r="H215" s="2">
        <v>0</v>
      </c>
      <c r="I215" s="2">
        <v>0</v>
      </c>
      <c r="J215" s="2">
        <v>90.507999999999996</v>
      </c>
      <c r="K215" s="2">
        <v>0.38600000000000001</v>
      </c>
      <c r="L215" s="2">
        <v>0</v>
      </c>
      <c r="M215" s="2">
        <v>0</v>
      </c>
      <c r="N215" s="2">
        <v>0</v>
      </c>
      <c r="O215" s="2">
        <v>4.3570000000000002</v>
      </c>
      <c r="P215" s="2">
        <v>0.36699999999999999</v>
      </c>
      <c r="Q215" s="2">
        <v>0</v>
      </c>
      <c r="R215" s="2">
        <v>0</v>
      </c>
      <c r="S215" s="2">
        <v>0</v>
      </c>
      <c r="W215" s="2" t="str">
        <f t="shared" si="35"/>
        <v>Ja</v>
      </c>
      <c r="X215" s="2">
        <v>0</v>
      </c>
      <c r="Y215" s="2">
        <f t="shared" si="36"/>
        <v>0</v>
      </c>
      <c r="Z215" s="2">
        <f t="shared" si="30"/>
        <v>1</v>
      </c>
      <c r="AA215" s="2">
        <f t="shared" si="31"/>
        <v>0</v>
      </c>
      <c r="AB215" s="2">
        <f t="shared" si="37"/>
        <v>1.1000000000000001</v>
      </c>
      <c r="AC215" s="2">
        <f t="shared" si="38"/>
        <v>0</v>
      </c>
      <c r="AD215" s="2">
        <f t="shared" si="39"/>
        <v>0</v>
      </c>
      <c r="AF215" s="2" t="str">
        <f t="shared" si="32"/>
        <v>Ja</v>
      </c>
      <c r="AG215" s="2">
        <f t="shared" si="33"/>
        <v>90.507999999999996</v>
      </c>
      <c r="AH215" s="2">
        <f t="shared" si="34"/>
        <v>0</v>
      </c>
    </row>
    <row r="216" spans="1:34" ht="15" customHeight="1" x14ac:dyDescent="0.25">
      <c r="A216" s="2" t="s">
        <v>353</v>
      </c>
      <c r="B216" s="2" t="s">
        <v>354</v>
      </c>
      <c r="C216" s="2">
        <v>2015</v>
      </c>
      <c r="D216" s="2">
        <v>0.05</v>
      </c>
      <c r="E216" s="2" t="s">
        <v>650</v>
      </c>
      <c r="F216" s="2" t="s">
        <v>893</v>
      </c>
      <c r="G216" s="2">
        <v>2.38</v>
      </c>
      <c r="H216" s="2">
        <v>344.47</v>
      </c>
      <c r="I216" s="2">
        <v>0.42</v>
      </c>
      <c r="J216" s="2" t="s">
        <v>650</v>
      </c>
      <c r="K216" s="2" t="s">
        <v>650</v>
      </c>
      <c r="L216" s="2" t="s">
        <v>650</v>
      </c>
      <c r="M216" s="2" t="s">
        <v>650</v>
      </c>
      <c r="N216" s="2" t="s">
        <v>650</v>
      </c>
      <c r="O216" s="2" t="s">
        <v>650</v>
      </c>
      <c r="P216" s="2" t="s">
        <v>650</v>
      </c>
      <c r="Q216" s="2" t="s">
        <v>650</v>
      </c>
      <c r="R216" s="2" t="s">
        <v>650</v>
      </c>
      <c r="S216" s="2" t="s">
        <v>650</v>
      </c>
      <c r="W216" s="2" t="str">
        <f t="shared" si="35"/>
        <v>Nej</v>
      </c>
      <c r="Y216" s="2">
        <f t="shared" si="36"/>
        <v>0.42</v>
      </c>
      <c r="Z216" s="2">
        <f t="shared" si="30"/>
        <v>0.14000000000000001</v>
      </c>
      <c r="AA216" s="2">
        <f t="shared" si="31"/>
        <v>0.44</v>
      </c>
      <c r="AB216" s="2">
        <f t="shared" si="37"/>
        <v>2.38</v>
      </c>
      <c r="AC216" s="2">
        <f t="shared" si="38"/>
        <v>344.47</v>
      </c>
      <c r="AD216" s="2">
        <f t="shared" si="39"/>
        <v>0.42</v>
      </c>
      <c r="AF216" s="2" t="str">
        <f t="shared" si="32"/>
        <v>Nej</v>
      </c>
      <c r="AG216" s="2">
        <f t="shared" si="33"/>
        <v>0</v>
      </c>
      <c r="AH216" s="2">
        <f t="shared" si="34"/>
        <v>0</v>
      </c>
    </row>
    <row r="217" spans="1:34" ht="15" customHeight="1" x14ac:dyDescent="0.25">
      <c r="A217" s="2" t="s">
        <v>353</v>
      </c>
      <c r="B217" s="2" t="s">
        <v>355</v>
      </c>
      <c r="C217" s="2">
        <v>2015</v>
      </c>
      <c r="D217" s="2">
        <v>3.2210000000000001</v>
      </c>
      <c r="E217" s="2">
        <v>1.341</v>
      </c>
      <c r="F217" s="2" t="s">
        <v>893</v>
      </c>
      <c r="G217" s="2">
        <v>2.38</v>
      </c>
      <c r="H217" s="2">
        <v>344.47</v>
      </c>
      <c r="I217" s="2">
        <v>0.42</v>
      </c>
      <c r="J217" s="2" t="s">
        <v>650</v>
      </c>
      <c r="K217" s="2" t="s">
        <v>650</v>
      </c>
      <c r="L217" s="2" t="s">
        <v>650</v>
      </c>
      <c r="M217" s="2" t="s">
        <v>650</v>
      </c>
      <c r="N217" s="2" t="s">
        <v>650</v>
      </c>
      <c r="O217" s="2" t="s">
        <v>650</v>
      </c>
      <c r="P217" s="2" t="s">
        <v>650</v>
      </c>
      <c r="Q217" s="2" t="s">
        <v>650</v>
      </c>
      <c r="R217" s="2" t="s">
        <v>650</v>
      </c>
      <c r="S217" s="2" t="s">
        <v>650</v>
      </c>
      <c r="W217" s="2" t="str">
        <f t="shared" si="35"/>
        <v>Nej</v>
      </c>
      <c r="Y217" s="2">
        <f t="shared" si="36"/>
        <v>0.42</v>
      </c>
      <c r="Z217" s="2">
        <f t="shared" si="30"/>
        <v>0.14000000000000001</v>
      </c>
      <c r="AA217" s="2">
        <f t="shared" si="31"/>
        <v>0.44</v>
      </c>
      <c r="AB217" s="2">
        <f t="shared" si="37"/>
        <v>2.38</v>
      </c>
      <c r="AC217" s="2">
        <f t="shared" si="38"/>
        <v>344.47</v>
      </c>
      <c r="AD217" s="2">
        <f t="shared" si="39"/>
        <v>0.42</v>
      </c>
      <c r="AF217" s="2" t="str">
        <f t="shared" si="32"/>
        <v>Nej</v>
      </c>
      <c r="AG217" s="2">
        <f t="shared" si="33"/>
        <v>0</v>
      </c>
      <c r="AH217" s="2">
        <f t="shared" si="34"/>
        <v>0</v>
      </c>
    </row>
    <row r="218" spans="1:34" ht="15" customHeight="1" x14ac:dyDescent="0.25">
      <c r="A218" s="2" t="s">
        <v>353</v>
      </c>
      <c r="B218" s="2" t="s">
        <v>356</v>
      </c>
      <c r="C218" s="2">
        <v>2015</v>
      </c>
      <c r="D218" s="2">
        <v>0.58099999999999996</v>
      </c>
      <c r="E218" s="2" t="s">
        <v>650</v>
      </c>
      <c r="F218" s="2" t="s">
        <v>893</v>
      </c>
      <c r="G218" s="2">
        <v>2.38</v>
      </c>
      <c r="H218" s="2">
        <v>344.47</v>
      </c>
      <c r="I218" s="2">
        <v>0.42</v>
      </c>
      <c r="J218" s="2" t="s">
        <v>650</v>
      </c>
      <c r="K218" s="2" t="s">
        <v>650</v>
      </c>
      <c r="L218" s="2" t="s">
        <v>650</v>
      </c>
      <c r="M218" s="2" t="s">
        <v>650</v>
      </c>
      <c r="N218" s="2" t="s">
        <v>650</v>
      </c>
      <c r="O218" s="2" t="s">
        <v>650</v>
      </c>
      <c r="P218" s="2" t="s">
        <v>650</v>
      </c>
      <c r="Q218" s="2" t="s">
        <v>650</v>
      </c>
      <c r="R218" s="2" t="s">
        <v>650</v>
      </c>
      <c r="S218" s="2" t="s">
        <v>650</v>
      </c>
      <c r="W218" s="2" t="str">
        <f t="shared" si="35"/>
        <v>Nej</v>
      </c>
      <c r="Y218" s="2">
        <f t="shared" si="36"/>
        <v>0.42</v>
      </c>
      <c r="Z218" s="2">
        <f t="shared" si="30"/>
        <v>0.14000000000000001</v>
      </c>
      <c r="AA218" s="2">
        <f t="shared" si="31"/>
        <v>0.44</v>
      </c>
      <c r="AB218" s="2">
        <f t="shared" si="37"/>
        <v>2.38</v>
      </c>
      <c r="AC218" s="2">
        <f t="shared" si="38"/>
        <v>344.47</v>
      </c>
      <c r="AD218" s="2">
        <f t="shared" si="39"/>
        <v>0.42</v>
      </c>
      <c r="AF218" s="2" t="str">
        <f t="shared" si="32"/>
        <v>Nej</v>
      </c>
      <c r="AG218" s="2">
        <f t="shared" si="33"/>
        <v>0</v>
      </c>
      <c r="AH218" s="2">
        <f t="shared" si="34"/>
        <v>0</v>
      </c>
    </row>
    <row r="219" spans="1:34" ht="15" customHeight="1" x14ac:dyDescent="0.25">
      <c r="A219" s="2" t="s">
        <v>357</v>
      </c>
      <c r="B219" s="2" t="s">
        <v>358</v>
      </c>
      <c r="C219" s="2">
        <v>2015</v>
      </c>
      <c r="D219" s="2">
        <v>0.15</v>
      </c>
      <c r="E219" s="2">
        <v>4</v>
      </c>
      <c r="F219" s="2" t="s">
        <v>848</v>
      </c>
      <c r="G219" s="2">
        <v>1.1000000000000001</v>
      </c>
      <c r="H219" s="2">
        <v>0</v>
      </c>
      <c r="I219" s="2">
        <v>0</v>
      </c>
      <c r="J219" s="2" t="s">
        <v>650</v>
      </c>
      <c r="K219" s="2" t="s">
        <v>650</v>
      </c>
      <c r="L219" s="2" t="s">
        <v>650</v>
      </c>
      <c r="M219" s="2" t="s">
        <v>650</v>
      </c>
      <c r="N219" s="2" t="s">
        <v>650</v>
      </c>
      <c r="O219" s="2" t="s">
        <v>650</v>
      </c>
      <c r="P219" s="2" t="s">
        <v>650</v>
      </c>
      <c r="Q219" s="2" t="s">
        <v>650</v>
      </c>
      <c r="R219" s="2" t="s">
        <v>650</v>
      </c>
      <c r="S219" s="2" t="s">
        <v>650</v>
      </c>
      <c r="W219" s="2" t="str">
        <f t="shared" si="35"/>
        <v>Ja</v>
      </c>
      <c r="X219" s="2">
        <v>0</v>
      </c>
      <c r="Y219" s="2">
        <f t="shared" si="36"/>
        <v>0</v>
      </c>
      <c r="Z219" s="2">
        <f t="shared" si="30"/>
        <v>1</v>
      </c>
      <c r="AA219" s="2">
        <f t="shared" si="31"/>
        <v>0</v>
      </c>
      <c r="AB219" s="2">
        <f t="shared" si="37"/>
        <v>1.1000000000000001</v>
      </c>
      <c r="AC219" s="2">
        <f t="shared" si="38"/>
        <v>0</v>
      </c>
      <c r="AD219" s="2">
        <f t="shared" si="39"/>
        <v>0</v>
      </c>
      <c r="AF219" s="2" t="str">
        <f t="shared" si="32"/>
        <v>Nej</v>
      </c>
      <c r="AG219" s="2">
        <f t="shared" si="33"/>
        <v>0</v>
      </c>
      <c r="AH219" s="2">
        <f t="shared" si="34"/>
        <v>0</v>
      </c>
    </row>
    <row r="220" spans="1:34" ht="15" customHeight="1" x14ac:dyDescent="0.25">
      <c r="A220" s="2" t="s">
        <v>359</v>
      </c>
      <c r="B220" s="2" t="s">
        <v>360</v>
      </c>
      <c r="C220" s="2">
        <v>2015</v>
      </c>
      <c r="D220" s="2">
        <v>2.9000000000000001E-2</v>
      </c>
      <c r="E220" s="2" t="s">
        <v>650</v>
      </c>
      <c r="F220" s="2" t="s">
        <v>894</v>
      </c>
      <c r="G220" s="2">
        <v>2.36</v>
      </c>
      <c r="H220" s="2">
        <v>0</v>
      </c>
      <c r="I220" s="2">
        <v>0</v>
      </c>
      <c r="J220" s="2" t="s">
        <v>650</v>
      </c>
      <c r="K220" s="2" t="s">
        <v>650</v>
      </c>
      <c r="L220" s="2" t="s">
        <v>650</v>
      </c>
      <c r="M220" s="2" t="s">
        <v>650</v>
      </c>
      <c r="N220" s="2" t="s">
        <v>650</v>
      </c>
      <c r="O220" s="2" t="s">
        <v>650</v>
      </c>
      <c r="P220" s="2" t="s">
        <v>650</v>
      </c>
      <c r="Q220" s="2" t="s">
        <v>650</v>
      </c>
      <c r="R220" s="2" t="s">
        <v>650</v>
      </c>
      <c r="S220" s="2" t="s">
        <v>650</v>
      </c>
      <c r="W220" s="2" t="str">
        <f t="shared" si="35"/>
        <v>Ja</v>
      </c>
      <c r="X220" s="2">
        <v>0</v>
      </c>
      <c r="Y220" s="2">
        <f t="shared" si="36"/>
        <v>0</v>
      </c>
      <c r="Z220" s="2">
        <f t="shared" si="30"/>
        <v>1</v>
      </c>
      <c r="AA220" s="2">
        <f t="shared" si="31"/>
        <v>0</v>
      </c>
      <c r="AB220" s="2">
        <f t="shared" si="37"/>
        <v>2.36</v>
      </c>
      <c r="AC220" s="2">
        <f t="shared" si="38"/>
        <v>0</v>
      </c>
      <c r="AD220" s="2">
        <f t="shared" si="39"/>
        <v>0</v>
      </c>
      <c r="AF220" s="2" t="str">
        <f t="shared" si="32"/>
        <v>Nej</v>
      </c>
      <c r="AG220" s="2">
        <f t="shared" si="33"/>
        <v>0</v>
      </c>
      <c r="AH220" s="2">
        <f t="shared" si="34"/>
        <v>0</v>
      </c>
    </row>
    <row r="221" spans="1:34" ht="15" customHeight="1" x14ac:dyDescent="0.25">
      <c r="A221" s="2" t="s">
        <v>359</v>
      </c>
      <c r="B221" s="2" t="s">
        <v>361</v>
      </c>
      <c r="C221" s="2">
        <v>2015</v>
      </c>
      <c r="D221" s="2">
        <v>0.26</v>
      </c>
      <c r="E221" s="2" t="s">
        <v>650</v>
      </c>
      <c r="F221" s="2" t="s">
        <v>894</v>
      </c>
      <c r="G221" s="2">
        <v>2.36</v>
      </c>
      <c r="H221" s="2">
        <v>0</v>
      </c>
      <c r="I221" s="2">
        <v>0</v>
      </c>
      <c r="J221" s="2" t="s">
        <v>650</v>
      </c>
      <c r="K221" s="2" t="s">
        <v>650</v>
      </c>
      <c r="L221" s="2" t="s">
        <v>650</v>
      </c>
      <c r="M221" s="2" t="s">
        <v>650</v>
      </c>
      <c r="N221" s="2" t="s">
        <v>650</v>
      </c>
      <c r="O221" s="2" t="s">
        <v>650</v>
      </c>
      <c r="P221" s="2" t="s">
        <v>650</v>
      </c>
      <c r="Q221" s="2" t="s">
        <v>650</v>
      </c>
      <c r="R221" s="2" t="s">
        <v>650</v>
      </c>
      <c r="S221" s="2" t="s">
        <v>650</v>
      </c>
      <c r="W221" s="2" t="str">
        <f t="shared" si="35"/>
        <v>Ja</v>
      </c>
      <c r="X221" s="2">
        <v>0</v>
      </c>
      <c r="Y221" s="2">
        <f t="shared" si="36"/>
        <v>0</v>
      </c>
      <c r="Z221" s="2">
        <f t="shared" si="30"/>
        <v>1</v>
      </c>
      <c r="AA221" s="2">
        <f t="shared" si="31"/>
        <v>0</v>
      </c>
      <c r="AB221" s="2">
        <f t="shared" si="37"/>
        <v>2.36</v>
      </c>
      <c r="AC221" s="2">
        <f t="shared" si="38"/>
        <v>0</v>
      </c>
      <c r="AD221" s="2">
        <f t="shared" si="39"/>
        <v>0</v>
      </c>
      <c r="AF221" s="2" t="str">
        <f t="shared" si="32"/>
        <v>Nej</v>
      </c>
      <c r="AG221" s="2">
        <f t="shared" si="33"/>
        <v>0</v>
      </c>
      <c r="AH221" s="2">
        <f t="shared" si="34"/>
        <v>0</v>
      </c>
    </row>
    <row r="222" spans="1:34" ht="15" customHeight="1" x14ac:dyDescent="0.25">
      <c r="A222" s="2" t="s">
        <v>359</v>
      </c>
      <c r="B222" s="2" t="s">
        <v>362</v>
      </c>
      <c r="C222" s="2">
        <v>2015</v>
      </c>
      <c r="D222" s="2">
        <v>0.82</v>
      </c>
      <c r="E222" s="2">
        <v>6</v>
      </c>
      <c r="F222" s="2" t="s">
        <v>894</v>
      </c>
      <c r="G222" s="2">
        <v>2.36</v>
      </c>
      <c r="H222" s="2">
        <v>0</v>
      </c>
      <c r="I222" s="2">
        <v>0</v>
      </c>
      <c r="J222" s="2" t="s">
        <v>650</v>
      </c>
      <c r="K222" s="2" t="s">
        <v>650</v>
      </c>
      <c r="L222" s="2" t="s">
        <v>650</v>
      </c>
      <c r="M222" s="2" t="s">
        <v>650</v>
      </c>
      <c r="N222" s="2" t="s">
        <v>650</v>
      </c>
      <c r="O222" s="2" t="s">
        <v>650</v>
      </c>
      <c r="P222" s="2" t="s">
        <v>650</v>
      </c>
      <c r="Q222" s="2" t="s">
        <v>650</v>
      </c>
      <c r="R222" s="2" t="s">
        <v>650</v>
      </c>
      <c r="S222" s="2" t="s">
        <v>650</v>
      </c>
      <c r="W222" s="2" t="str">
        <f t="shared" si="35"/>
        <v>Ja</v>
      </c>
      <c r="X222" s="2">
        <v>0</v>
      </c>
      <c r="Y222" s="2">
        <f t="shared" si="36"/>
        <v>0</v>
      </c>
      <c r="Z222" s="2">
        <f t="shared" si="30"/>
        <v>1</v>
      </c>
      <c r="AA222" s="2">
        <f t="shared" si="31"/>
        <v>0</v>
      </c>
      <c r="AB222" s="2">
        <f t="shared" si="37"/>
        <v>2.36</v>
      </c>
      <c r="AC222" s="2">
        <f t="shared" si="38"/>
        <v>0</v>
      </c>
      <c r="AD222" s="2">
        <f t="shared" si="39"/>
        <v>0</v>
      </c>
      <c r="AF222" s="2" t="str">
        <f t="shared" si="32"/>
        <v>Nej</v>
      </c>
      <c r="AG222" s="2">
        <f t="shared" si="33"/>
        <v>0</v>
      </c>
      <c r="AH222" s="2">
        <f t="shared" si="34"/>
        <v>0</v>
      </c>
    </row>
    <row r="223" spans="1:34" ht="15" customHeight="1" x14ac:dyDescent="0.25">
      <c r="A223" s="2" t="s">
        <v>363</v>
      </c>
      <c r="B223" s="2" t="s">
        <v>364</v>
      </c>
      <c r="C223" s="2">
        <v>2015</v>
      </c>
      <c r="D223" s="2">
        <v>1.2</v>
      </c>
      <c r="E223" s="2" t="s">
        <v>650</v>
      </c>
      <c r="F223" s="2" t="s">
        <v>651</v>
      </c>
      <c r="G223" s="2">
        <v>2.38</v>
      </c>
      <c r="H223" s="2">
        <v>344.47</v>
      </c>
      <c r="I223" s="2">
        <v>0.42</v>
      </c>
      <c r="J223" s="2" t="s">
        <v>650</v>
      </c>
      <c r="K223" s="2" t="s">
        <v>650</v>
      </c>
      <c r="L223" s="2" t="s">
        <v>650</v>
      </c>
      <c r="M223" s="2" t="s">
        <v>650</v>
      </c>
      <c r="N223" s="2" t="s">
        <v>650</v>
      </c>
      <c r="O223" s="2" t="s">
        <v>650</v>
      </c>
      <c r="P223" s="2" t="s">
        <v>650</v>
      </c>
      <c r="Q223" s="2" t="s">
        <v>650</v>
      </c>
      <c r="R223" s="2" t="s">
        <v>650</v>
      </c>
      <c r="S223" s="2" t="s">
        <v>650</v>
      </c>
      <c r="W223" s="2" t="str">
        <f t="shared" si="35"/>
        <v>Nej</v>
      </c>
      <c r="Y223" s="2">
        <f t="shared" si="36"/>
        <v>0.42</v>
      </c>
      <c r="Z223" s="2">
        <f t="shared" si="30"/>
        <v>0.14000000000000001</v>
      </c>
      <c r="AA223" s="2">
        <f t="shared" si="31"/>
        <v>0.44</v>
      </c>
      <c r="AB223" s="2">
        <f t="shared" si="37"/>
        <v>2.38</v>
      </c>
      <c r="AC223" s="2">
        <f t="shared" si="38"/>
        <v>344.47</v>
      </c>
      <c r="AD223" s="2">
        <f t="shared" si="39"/>
        <v>0.42</v>
      </c>
      <c r="AF223" s="2" t="str">
        <f t="shared" si="32"/>
        <v>Nej</v>
      </c>
      <c r="AG223" s="2">
        <f t="shared" si="33"/>
        <v>0</v>
      </c>
      <c r="AH223" s="2">
        <f t="shared" si="34"/>
        <v>0</v>
      </c>
    </row>
    <row r="224" spans="1:34" ht="15" customHeight="1" x14ac:dyDescent="0.25">
      <c r="A224" s="2" t="s">
        <v>365</v>
      </c>
      <c r="B224" s="2" t="s">
        <v>366</v>
      </c>
      <c r="C224" s="2">
        <v>2015</v>
      </c>
      <c r="D224" s="2">
        <v>1.8</v>
      </c>
      <c r="E224" s="2">
        <v>2.1</v>
      </c>
      <c r="F224" s="2" t="s">
        <v>895</v>
      </c>
      <c r="G224" s="2">
        <v>0</v>
      </c>
      <c r="H224" s="2">
        <v>5</v>
      </c>
      <c r="I224" s="2">
        <v>0</v>
      </c>
      <c r="J224" s="2" t="s">
        <v>650</v>
      </c>
      <c r="K224" s="2" t="s">
        <v>650</v>
      </c>
      <c r="L224" s="2" t="s">
        <v>650</v>
      </c>
      <c r="M224" s="2" t="s">
        <v>650</v>
      </c>
      <c r="N224" s="2" t="s">
        <v>650</v>
      </c>
      <c r="O224" s="2" t="s">
        <v>650</v>
      </c>
      <c r="P224" s="2" t="s">
        <v>650</v>
      </c>
      <c r="Q224" s="2" t="s">
        <v>650</v>
      </c>
      <c r="R224" s="2" t="s">
        <v>650</v>
      </c>
      <c r="S224" s="2" t="s">
        <v>650</v>
      </c>
      <c r="W224" s="2" t="str">
        <f t="shared" si="35"/>
        <v>Ja</v>
      </c>
      <c r="X224" s="2">
        <v>0</v>
      </c>
      <c r="Y224" s="2">
        <f t="shared" si="36"/>
        <v>0</v>
      </c>
      <c r="Z224" s="2">
        <f t="shared" si="30"/>
        <v>1</v>
      </c>
      <c r="AA224" s="2">
        <f t="shared" si="31"/>
        <v>0</v>
      </c>
      <c r="AB224" s="2">
        <f t="shared" si="37"/>
        <v>0</v>
      </c>
      <c r="AC224" s="2">
        <f t="shared" si="38"/>
        <v>5</v>
      </c>
      <c r="AD224" s="2">
        <f t="shared" si="39"/>
        <v>0</v>
      </c>
      <c r="AF224" s="2" t="str">
        <f t="shared" si="32"/>
        <v>Nej</v>
      </c>
      <c r="AG224" s="2">
        <f t="shared" si="33"/>
        <v>0</v>
      </c>
      <c r="AH224" s="2">
        <f t="shared" si="34"/>
        <v>0</v>
      </c>
    </row>
    <row r="225" spans="1:34" ht="15" customHeight="1" x14ac:dyDescent="0.25">
      <c r="A225" s="2" t="s">
        <v>367</v>
      </c>
      <c r="B225" s="2" t="s">
        <v>368</v>
      </c>
      <c r="C225" s="2">
        <v>2015</v>
      </c>
      <c r="D225" s="2" t="s">
        <v>650</v>
      </c>
      <c r="E225" s="2" t="s">
        <v>650</v>
      </c>
      <c r="F225" s="2" t="s">
        <v>651</v>
      </c>
      <c r="G225" s="2">
        <v>2.38</v>
      </c>
      <c r="H225" s="2">
        <v>344.47</v>
      </c>
      <c r="I225" s="2">
        <v>0.42</v>
      </c>
      <c r="J225" s="2" t="s">
        <v>650</v>
      </c>
      <c r="K225" s="2" t="s">
        <v>650</v>
      </c>
      <c r="L225" s="2" t="s">
        <v>650</v>
      </c>
      <c r="M225" s="2" t="s">
        <v>650</v>
      </c>
      <c r="N225" s="2" t="s">
        <v>650</v>
      </c>
      <c r="O225" s="2" t="s">
        <v>650</v>
      </c>
      <c r="P225" s="2" t="s">
        <v>650</v>
      </c>
      <c r="Q225" s="2" t="s">
        <v>650</v>
      </c>
      <c r="R225" s="2" t="s">
        <v>650</v>
      </c>
      <c r="S225" s="2" t="s">
        <v>650</v>
      </c>
      <c r="W225" s="2" t="str">
        <f t="shared" si="35"/>
        <v>Nej</v>
      </c>
      <c r="Y225" s="2">
        <f t="shared" si="36"/>
        <v>0.42</v>
      </c>
      <c r="Z225" s="2">
        <f t="shared" si="30"/>
        <v>0.14000000000000001</v>
      </c>
      <c r="AA225" s="2">
        <f t="shared" si="31"/>
        <v>0.44</v>
      </c>
      <c r="AB225" s="2">
        <f t="shared" si="37"/>
        <v>2.38</v>
      </c>
      <c r="AC225" s="2">
        <f t="shared" si="38"/>
        <v>344.47</v>
      </c>
      <c r="AD225" s="2">
        <f t="shared" si="39"/>
        <v>0.42</v>
      </c>
      <c r="AF225" s="2" t="str">
        <f t="shared" si="32"/>
        <v>Nej</v>
      </c>
      <c r="AG225" s="2">
        <f t="shared" si="33"/>
        <v>0</v>
      </c>
      <c r="AH225" s="2">
        <f t="shared" si="34"/>
        <v>0</v>
      </c>
    </row>
    <row r="226" spans="1:34" ht="15" customHeight="1" x14ac:dyDescent="0.2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W226" s="2" t="str">
        <f t="shared" si="35"/>
        <v>Nej</v>
      </c>
      <c r="Y226" s="2" t="str">
        <f t="shared" si="36"/>
        <v>-</v>
      </c>
      <c r="Z226" s="2">
        <f t="shared" si="30"/>
        <v>0.14000000000000001</v>
      </c>
      <c r="AA226" s="2">
        <f t="shared" si="31"/>
        <v>0.44</v>
      </c>
      <c r="AB226" s="2">
        <f t="shared" si="37"/>
        <v>2.38</v>
      </c>
      <c r="AC226" s="2">
        <f t="shared" si="38"/>
        <v>344.47</v>
      </c>
      <c r="AD226" s="2">
        <f t="shared" si="39"/>
        <v>0.42</v>
      </c>
      <c r="AF226" s="2" t="str">
        <f t="shared" si="32"/>
        <v>Nej</v>
      </c>
      <c r="AG226" s="2">
        <f t="shared" si="33"/>
        <v>0</v>
      </c>
      <c r="AH226" s="2">
        <f t="shared" si="34"/>
        <v>0</v>
      </c>
    </row>
    <row r="227" spans="1:34" ht="15" customHeight="1" x14ac:dyDescent="0.25">
      <c r="A227" s="2" t="s">
        <v>371</v>
      </c>
      <c r="B227" s="2" t="s">
        <v>372</v>
      </c>
      <c r="C227" s="2">
        <v>2015</v>
      </c>
      <c r="D227" s="2">
        <v>0.98799999999999999</v>
      </c>
      <c r="E227" s="2">
        <v>0</v>
      </c>
      <c r="F227" s="2" t="s">
        <v>651</v>
      </c>
      <c r="G227" s="2">
        <v>2.38</v>
      </c>
      <c r="H227" s="2">
        <v>344.47</v>
      </c>
      <c r="I227" s="2">
        <v>0.42</v>
      </c>
      <c r="J227" s="2" t="s">
        <v>650</v>
      </c>
      <c r="K227" s="2" t="s">
        <v>650</v>
      </c>
      <c r="L227" s="2" t="s">
        <v>650</v>
      </c>
      <c r="M227" s="2" t="s">
        <v>650</v>
      </c>
      <c r="N227" s="2" t="s">
        <v>650</v>
      </c>
      <c r="O227" s="2" t="s">
        <v>650</v>
      </c>
      <c r="P227" s="2" t="s">
        <v>650</v>
      </c>
      <c r="Q227" s="2" t="s">
        <v>650</v>
      </c>
      <c r="R227" s="2" t="s">
        <v>650</v>
      </c>
      <c r="S227" s="2" t="s">
        <v>650</v>
      </c>
      <c r="W227" s="2" t="str">
        <f t="shared" si="35"/>
        <v>Nej</v>
      </c>
      <c r="Y227" s="2">
        <f t="shared" si="36"/>
        <v>0.42</v>
      </c>
      <c r="Z227" s="2">
        <f t="shared" si="30"/>
        <v>0.14000000000000001</v>
      </c>
      <c r="AA227" s="2">
        <f t="shared" si="31"/>
        <v>0.44</v>
      </c>
      <c r="AB227" s="2">
        <f t="shared" si="37"/>
        <v>2.38</v>
      </c>
      <c r="AC227" s="2">
        <f t="shared" si="38"/>
        <v>344.47</v>
      </c>
      <c r="AD227" s="2">
        <f t="shared" si="39"/>
        <v>0.42</v>
      </c>
      <c r="AF227" s="2" t="str">
        <f t="shared" si="32"/>
        <v>Nej</v>
      </c>
      <c r="AG227" s="2">
        <f t="shared" si="33"/>
        <v>0</v>
      </c>
      <c r="AH227" s="2">
        <f t="shared" si="34"/>
        <v>0</v>
      </c>
    </row>
    <row r="228" spans="1:34" ht="15" customHeight="1" x14ac:dyDescent="0.25">
      <c r="A228" s="2" t="s">
        <v>373</v>
      </c>
      <c r="B228" s="2" t="s">
        <v>374</v>
      </c>
      <c r="C228" s="2">
        <v>2015</v>
      </c>
      <c r="D228" s="2">
        <v>0.6</v>
      </c>
      <c r="E228" s="2" t="s">
        <v>650</v>
      </c>
      <c r="F228" s="2" t="s">
        <v>896</v>
      </c>
      <c r="G228" s="2">
        <v>1.1000000000000001</v>
      </c>
      <c r="H228" s="2">
        <v>0</v>
      </c>
      <c r="I228" s="2">
        <v>0</v>
      </c>
      <c r="J228" s="2" t="s">
        <v>650</v>
      </c>
      <c r="K228" s="2" t="s">
        <v>650</v>
      </c>
      <c r="L228" s="2" t="s">
        <v>650</v>
      </c>
      <c r="M228" s="2" t="s">
        <v>650</v>
      </c>
      <c r="N228" s="2" t="s">
        <v>650</v>
      </c>
      <c r="O228" s="2" t="s">
        <v>650</v>
      </c>
      <c r="P228" s="2" t="s">
        <v>650</v>
      </c>
      <c r="Q228" s="2" t="s">
        <v>650</v>
      </c>
      <c r="R228" s="2" t="s">
        <v>650</v>
      </c>
      <c r="S228" s="2" t="s">
        <v>650</v>
      </c>
      <c r="W228" s="2" t="str">
        <f t="shared" si="35"/>
        <v>Ja</v>
      </c>
      <c r="X228" s="2">
        <v>0</v>
      </c>
      <c r="Y228" s="2">
        <f t="shared" si="36"/>
        <v>0</v>
      </c>
      <c r="Z228" s="2">
        <f t="shared" si="30"/>
        <v>1</v>
      </c>
      <c r="AA228" s="2">
        <f t="shared" si="31"/>
        <v>0</v>
      </c>
      <c r="AB228" s="2">
        <f t="shared" si="37"/>
        <v>1.1000000000000001</v>
      </c>
      <c r="AC228" s="2">
        <f t="shared" si="38"/>
        <v>0</v>
      </c>
      <c r="AD228" s="2">
        <f t="shared" si="39"/>
        <v>0</v>
      </c>
      <c r="AF228" s="2" t="str">
        <f t="shared" si="32"/>
        <v>Nej</v>
      </c>
      <c r="AG228" s="2">
        <f t="shared" si="33"/>
        <v>0</v>
      </c>
      <c r="AH228" s="2">
        <f t="shared" si="34"/>
        <v>0</v>
      </c>
    </row>
    <row r="229" spans="1:34" ht="15" customHeight="1" x14ac:dyDescent="0.25">
      <c r="A229" s="2" t="s">
        <v>373</v>
      </c>
      <c r="B229" s="2" t="s">
        <v>375</v>
      </c>
      <c r="C229" s="2">
        <v>2015</v>
      </c>
      <c r="D229" s="2">
        <v>2</v>
      </c>
      <c r="E229" s="2" t="s">
        <v>650</v>
      </c>
      <c r="F229" s="2" t="s">
        <v>897</v>
      </c>
      <c r="G229" s="2">
        <v>1.1000000000000001</v>
      </c>
      <c r="H229" s="2">
        <v>0</v>
      </c>
      <c r="I229" s="2">
        <v>0</v>
      </c>
      <c r="J229" s="2" t="s">
        <v>650</v>
      </c>
      <c r="K229" s="2" t="s">
        <v>650</v>
      </c>
      <c r="L229" s="2" t="s">
        <v>650</v>
      </c>
      <c r="M229" s="2" t="s">
        <v>650</v>
      </c>
      <c r="N229" s="2" t="s">
        <v>650</v>
      </c>
      <c r="O229" s="2" t="s">
        <v>650</v>
      </c>
      <c r="P229" s="2" t="s">
        <v>650</v>
      </c>
      <c r="Q229" s="2" t="s">
        <v>650</v>
      </c>
      <c r="R229" s="2" t="s">
        <v>650</v>
      </c>
      <c r="S229" s="2" t="s">
        <v>650</v>
      </c>
      <c r="W229" s="2" t="str">
        <f t="shared" si="35"/>
        <v>Ja</v>
      </c>
      <c r="X229" s="2">
        <v>0</v>
      </c>
      <c r="Y229" s="2">
        <f t="shared" si="36"/>
        <v>0</v>
      </c>
      <c r="Z229" s="2">
        <f t="shared" si="30"/>
        <v>1</v>
      </c>
      <c r="AA229" s="2">
        <f t="shared" si="31"/>
        <v>0</v>
      </c>
      <c r="AB229" s="2">
        <f t="shared" si="37"/>
        <v>1.1000000000000001</v>
      </c>
      <c r="AC229" s="2">
        <f t="shared" si="38"/>
        <v>0</v>
      </c>
      <c r="AD229" s="2">
        <f t="shared" si="39"/>
        <v>0</v>
      </c>
      <c r="AF229" s="2" t="str">
        <f t="shared" si="32"/>
        <v>Nej</v>
      </c>
      <c r="AG229" s="2">
        <f t="shared" si="33"/>
        <v>0</v>
      </c>
      <c r="AH229" s="2">
        <f t="shared" si="34"/>
        <v>0</v>
      </c>
    </row>
    <row r="230" spans="1:34" ht="15" customHeight="1" x14ac:dyDescent="0.25">
      <c r="A230" s="2" t="s">
        <v>373</v>
      </c>
      <c r="B230" s="2" t="s">
        <v>376</v>
      </c>
      <c r="C230" s="2">
        <v>2015</v>
      </c>
      <c r="D230" s="2" t="s">
        <v>650</v>
      </c>
      <c r="E230" s="2" t="s">
        <v>650</v>
      </c>
      <c r="F230" s="2" t="s">
        <v>898</v>
      </c>
      <c r="G230" s="2">
        <v>1.1000000000000001</v>
      </c>
      <c r="H230" s="2">
        <v>0</v>
      </c>
      <c r="I230" s="2">
        <v>0</v>
      </c>
      <c r="J230" s="2" t="s">
        <v>650</v>
      </c>
      <c r="K230" s="2" t="s">
        <v>650</v>
      </c>
      <c r="L230" s="2" t="s">
        <v>650</v>
      </c>
      <c r="M230" s="2" t="s">
        <v>650</v>
      </c>
      <c r="N230" s="2" t="s">
        <v>650</v>
      </c>
      <c r="O230" s="2" t="s">
        <v>650</v>
      </c>
      <c r="P230" s="2" t="s">
        <v>650</v>
      </c>
      <c r="Q230" s="2" t="s">
        <v>650</v>
      </c>
      <c r="R230" s="2" t="s">
        <v>650</v>
      </c>
      <c r="S230" s="2" t="s">
        <v>650</v>
      </c>
      <c r="W230" s="2" t="str">
        <f t="shared" si="35"/>
        <v>Ja</v>
      </c>
      <c r="X230" s="2">
        <v>0</v>
      </c>
      <c r="Y230" s="2">
        <f t="shared" si="36"/>
        <v>0</v>
      </c>
      <c r="Z230" s="2">
        <f t="shared" si="30"/>
        <v>1</v>
      </c>
      <c r="AA230" s="2">
        <f t="shared" si="31"/>
        <v>0</v>
      </c>
      <c r="AB230" s="2">
        <f t="shared" si="37"/>
        <v>1.1000000000000001</v>
      </c>
      <c r="AC230" s="2">
        <f t="shared" si="38"/>
        <v>0</v>
      </c>
      <c r="AD230" s="2">
        <f t="shared" si="39"/>
        <v>0</v>
      </c>
      <c r="AF230" s="2" t="str">
        <f t="shared" si="32"/>
        <v>Nej</v>
      </c>
      <c r="AG230" s="2">
        <f t="shared" si="33"/>
        <v>0</v>
      </c>
      <c r="AH230" s="2">
        <f t="shared" si="34"/>
        <v>0</v>
      </c>
    </row>
    <row r="231" spans="1:34" ht="15" customHeight="1" x14ac:dyDescent="0.25">
      <c r="A231" s="2" t="s">
        <v>373</v>
      </c>
      <c r="B231" s="2" t="s">
        <v>377</v>
      </c>
      <c r="C231" s="2">
        <v>2015</v>
      </c>
      <c r="D231" s="2">
        <v>0.3</v>
      </c>
      <c r="E231" s="2" t="s">
        <v>650</v>
      </c>
      <c r="F231" s="2" t="s">
        <v>896</v>
      </c>
      <c r="G231" s="2">
        <v>1.1000000000000001</v>
      </c>
      <c r="H231" s="2">
        <v>0</v>
      </c>
      <c r="I231" s="2">
        <v>0</v>
      </c>
      <c r="J231" s="2" t="s">
        <v>650</v>
      </c>
      <c r="K231" s="2" t="s">
        <v>650</v>
      </c>
      <c r="L231" s="2" t="s">
        <v>650</v>
      </c>
      <c r="M231" s="2" t="s">
        <v>650</v>
      </c>
      <c r="N231" s="2" t="s">
        <v>650</v>
      </c>
      <c r="O231" s="2" t="s">
        <v>650</v>
      </c>
      <c r="P231" s="2" t="s">
        <v>650</v>
      </c>
      <c r="Q231" s="2" t="s">
        <v>650</v>
      </c>
      <c r="R231" s="2" t="s">
        <v>650</v>
      </c>
      <c r="S231" s="2" t="s">
        <v>650</v>
      </c>
      <c r="W231" s="2" t="str">
        <f t="shared" si="35"/>
        <v>Ja</v>
      </c>
      <c r="X231" s="2">
        <v>0</v>
      </c>
      <c r="Y231" s="2">
        <f t="shared" si="36"/>
        <v>0</v>
      </c>
      <c r="Z231" s="2">
        <f t="shared" si="30"/>
        <v>1</v>
      </c>
      <c r="AA231" s="2">
        <f t="shared" si="31"/>
        <v>0</v>
      </c>
      <c r="AB231" s="2">
        <f t="shared" si="37"/>
        <v>1.1000000000000001</v>
      </c>
      <c r="AC231" s="2">
        <f t="shared" si="38"/>
        <v>0</v>
      </c>
      <c r="AD231" s="2">
        <f t="shared" si="39"/>
        <v>0</v>
      </c>
      <c r="AF231" s="2" t="str">
        <f t="shared" si="32"/>
        <v>Nej</v>
      </c>
      <c r="AG231" s="2">
        <f t="shared" si="33"/>
        <v>0</v>
      </c>
      <c r="AH231" s="2">
        <f t="shared" si="34"/>
        <v>0</v>
      </c>
    </row>
    <row r="232" spans="1:34" ht="15" customHeight="1" x14ac:dyDescent="0.2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W232" s="2" t="str">
        <f t="shared" si="35"/>
        <v>Nej</v>
      </c>
      <c r="Y232" s="2" t="str">
        <f t="shared" si="36"/>
        <v>-</v>
      </c>
      <c r="Z232" s="2">
        <f t="shared" si="30"/>
        <v>0.14000000000000001</v>
      </c>
      <c r="AA232" s="2">
        <f t="shared" si="31"/>
        <v>0.44</v>
      </c>
      <c r="AB232" s="2">
        <f t="shared" si="37"/>
        <v>2.38</v>
      </c>
      <c r="AC232" s="2">
        <f t="shared" si="38"/>
        <v>344.47</v>
      </c>
      <c r="AD232" s="2">
        <f t="shared" si="39"/>
        <v>0.42</v>
      </c>
      <c r="AF232" s="2" t="str">
        <f t="shared" si="32"/>
        <v>Nej</v>
      </c>
      <c r="AG232" s="2">
        <f t="shared" si="33"/>
        <v>0</v>
      </c>
      <c r="AH232" s="2">
        <f t="shared" si="34"/>
        <v>0</v>
      </c>
    </row>
    <row r="233" spans="1:34" ht="15" customHeight="1" x14ac:dyDescent="0.2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W233" s="2" t="str">
        <f t="shared" si="35"/>
        <v>Nej</v>
      </c>
      <c r="Y233" s="2" t="str">
        <f t="shared" si="36"/>
        <v>-</v>
      </c>
      <c r="Z233" s="2">
        <f t="shared" si="30"/>
        <v>0.14000000000000001</v>
      </c>
      <c r="AA233" s="2">
        <f t="shared" si="31"/>
        <v>0.44</v>
      </c>
      <c r="AB233" s="2">
        <f t="shared" si="37"/>
        <v>2.38</v>
      </c>
      <c r="AC233" s="2">
        <f t="shared" si="38"/>
        <v>344.47</v>
      </c>
      <c r="AD233" s="2">
        <f t="shared" si="39"/>
        <v>0.42</v>
      </c>
      <c r="AF233" s="2" t="str">
        <f t="shared" si="32"/>
        <v>Nej</v>
      </c>
      <c r="AG233" s="2">
        <f t="shared" si="33"/>
        <v>0</v>
      </c>
      <c r="AH233" s="2">
        <f t="shared" si="34"/>
        <v>0</v>
      </c>
    </row>
    <row r="234" spans="1:34" ht="15" customHeight="1" x14ac:dyDescent="0.25">
      <c r="A234" s="2" t="s">
        <v>382</v>
      </c>
      <c r="B234" s="2" t="s">
        <v>383</v>
      </c>
      <c r="C234" s="2">
        <v>2015</v>
      </c>
      <c r="D234" s="2">
        <v>0.72799999999999998</v>
      </c>
      <c r="E234" s="2" t="s">
        <v>650</v>
      </c>
      <c r="F234" s="2" t="s">
        <v>651</v>
      </c>
      <c r="G234" s="2">
        <v>2.38</v>
      </c>
      <c r="H234" s="2">
        <v>344.47</v>
      </c>
      <c r="I234" s="2">
        <v>0.42</v>
      </c>
      <c r="J234" s="2" t="s">
        <v>650</v>
      </c>
      <c r="K234" s="2" t="s">
        <v>650</v>
      </c>
      <c r="L234" s="2" t="s">
        <v>650</v>
      </c>
      <c r="M234" s="2" t="s">
        <v>650</v>
      </c>
      <c r="N234" s="2" t="s">
        <v>650</v>
      </c>
      <c r="O234" s="2" t="s">
        <v>650</v>
      </c>
      <c r="P234" s="2" t="s">
        <v>650</v>
      </c>
      <c r="Q234" s="2" t="s">
        <v>650</v>
      </c>
      <c r="R234" s="2" t="s">
        <v>650</v>
      </c>
      <c r="S234" s="2" t="s">
        <v>650</v>
      </c>
      <c r="W234" s="2" t="str">
        <f t="shared" si="35"/>
        <v>Nej</v>
      </c>
      <c r="Y234" s="2">
        <f t="shared" si="36"/>
        <v>0.42</v>
      </c>
      <c r="Z234" s="2">
        <f t="shared" si="30"/>
        <v>0.14000000000000001</v>
      </c>
      <c r="AA234" s="2">
        <f t="shared" si="31"/>
        <v>0.44</v>
      </c>
      <c r="AB234" s="2">
        <f t="shared" si="37"/>
        <v>2.38</v>
      </c>
      <c r="AC234" s="2">
        <f t="shared" si="38"/>
        <v>344.47</v>
      </c>
      <c r="AD234" s="2">
        <f t="shared" si="39"/>
        <v>0.42</v>
      </c>
      <c r="AF234" s="2" t="str">
        <f t="shared" si="32"/>
        <v>Nej</v>
      </c>
      <c r="AG234" s="2">
        <f t="shared" si="33"/>
        <v>0</v>
      </c>
      <c r="AH234" s="2">
        <f t="shared" si="34"/>
        <v>0</v>
      </c>
    </row>
    <row r="235" spans="1:34" ht="15" customHeight="1" x14ac:dyDescent="0.25">
      <c r="A235" s="2" t="s">
        <v>382</v>
      </c>
      <c r="B235" s="2" t="s">
        <v>384</v>
      </c>
      <c r="C235" s="2">
        <v>2015</v>
      </c>
      <c r="D235" s="2">
        <v>1</v>
      </c>
      <c r="E235" s="2" t="s">
        <v>650</v>
      </c>
      <c r="F235" s="2" t="s">
        <v>651</v>
      </c>
      <c r="G235" s="2">
        <v>2.38</v>
      </c>
      <c r="H235" s="2">
        <v>344.47</v>
      </c>
      <c r="I235" s="2">
        <v>0.42</v>
      </c>
      <c r="J235" s="2" t="s">
        <v>650</v>
      </c>
      <c r="K235" s="2" t="s">
        <v>650</v>
      </c>
      <c r="L235" s="2" t="s">
        <v>650</v>
      </c>
      <c r="M235" s="2" t="s">
        <v>650</v>
      </c>
      <c r="N235" s="2" t="s">
        <v>650</v>
      </c>
      <c r="O235" s="2" t="s">
        <v>650</v>
      </c>
      <c r="P235" s="2" t="s">
        <v>650</v>
      </c>
      <c r="Q235" s="2" t="s">
        <v>650</v>
      </c>
      <c r="R235" s="2" t="s">
        <v>650</v>
      </c>
      <c r="S235" s="2" t="s">
        <v>650</v>
      </c>
      <c r="W235" s="2" t="str">
        <f t="shared" si="35"/>
        <v>Nej</v>
      </c>
      <c r="Y235" s="2">
        <f t="shared" si="36"/>
        <v>0.42</v>
      </c>
      <c r="Z235" s="2">
        <f t="shared" si="30"/>
        <v>0.14000000000000001</v>
      </c>
      <c r="AA235" s="2">
        <f t="shared" si="31"/>
        <v>0.44</v>
      </c>
      <c r="AB235" s="2">
        <f t="shared" si="37"/>
        <v>2.38</v>
      </c>
      <c r="AC235" s="2">
        <f t="shared" si="38"/>
        <v>344.47</v>
      </c>
      <c r="AD235" s="2">
        <f t="shared" si="39"/>
        <v>0.42</v>
      </c>
      <c r="AF235" s="2" t="str">
        <f t="shared" si="32"/>
        <v>Nej</v>
      </c>
      <c r="AG235" s="2">
        <f t="shared" si="33"/>
        <v>0</v>
      </c>
      <c r="AH235" s="2">
        <f t="shared" si="34"/>
        <v>0</v>
      </c>
    </row>
    <row r="236" spans="1:34" ht="15" customHeight="1" x14ac:dyDescent="0.25">
      <c r="A236" s="2" t="s">
        <v>382</v>
      </c>
      <c r="B236" s="2" t="s">
        <v>385</v>
      </c>
      <c r="C236" s="2">
        <v>2015</v>
      </c>
      <c r="D236" s="2">
        <v>0.5</v>
      </c>
      <c r="E236" s="2" t="s">
        <v>650</v>
      </c>
      <c r="F236" s="2" t="s">
        <v>651</v>
      </c>
      <c r="G236" s="2">
        <v>2.38</v>
      </c>
      <c r="H236" s="2">
        <v>344.47</v>
      </c>
      <c r="I236" s="2">
        <v>0.42</v>
      </c>
      <c r="J236" s="2" t="s">
        <v>650</v>
      </c>
      <c r="K236" s="2" t="s">
        <v>650</v>
      </c>
      <c r="L236" s="2" t="s">
        <v>650</v>
      </c>
      <c r="M236" s="2" t="s">
        <v>650</v>
      </c>
      <c r="N236" s="2" t="s">
        <v>650</v>
      </c>
      <c r="O236" s="2" t="s">
        <v>650</v>
      </c>
      <c r="P236" s="2" t="s">
        <v>650</v>
      </c>
      <c r="Q236" s="2" t="s">
        <v>650</v>
      </c>
      <c r="R236" s="2" t="s">
        <v>650</v>
      </c>
      <c r="S236" s="2" t="s">
        <v>650</v>
      </c>
      <c r="W236" s="2" t="str">
        <f t="shared" si="35"/>
        <v>Nej</v>
      </c>
      <c r="Y236" s="2">
        <f t="shared" si="36"/>
        <v>0.42</v>
      </c>
      <c r="Z236" s="2">
        <f t="shared" si="30"/>
        <v>0.14000000000000001</v>
      </c>
      <c r="AA236" s="2">
        <f t="shared" si="31"/>
        <v>0.44</v>
      </c>
      <c r="AB236" s="2">
        <f t="shared" si="37"/>
        <v>2.38</v>
      </c>
      <c r="AC236" s="2">
        <f t="shared" si="38"/>
        <v>344.47</v>
      </c>
      <c r="AD236" s="2">
        <f t="shared" si="39"/>
        <v>0.42</v>
      </c>
      <c r="AF236" s="2" t="str">
        <f t="shared" si="32"/>
        <v>Nej</v>
      </c>
      <c r="AG236" s="2">
        <f t="shared" si="33"/>
        <v>0</v>
      </c>
      <c r="AH236" s="2">
        <f t="shared" si="34"/>
        <v>0</v>
      </c>
    </row>
    <row r="237" spans="1:34" ht="15" customHeight="1" x14ac:dyDescent="0.25">
      <c r="A237" s="2" t="s">
        <v>382</v>
      </c>
      <c r="B237" s="2" t="s">
        <v>386</v>
      </c>
      <c r="C237" s="2">
        <v>2015</v>
      </c>
      <c r="D237" s="2">
        <v>0.69</v>
      </c>
      <c r="E237" s="2" t="s">
        <v>650</v>
      </c>
      <c r="F237" s="2" t="s">
        <v>899</v>
      </c>
      <c r="G237" s="2">
        <v>1.1000000000000001</v>
      </c>
      <c r="H237" s="2">
        <v>0</v>
      </c>
      <c r="I237" s="2">
        <v>0</v>
      </c>
      <c r="J237" s="2" t="s">
        <v>650</v>
      </c>
      <c r="K237" s="2" t="s">
        <v>650</v>
      </c>
      <c r="L237" s="2" t="s">
        <v>650</v>
      </c>
      <c r="M237" s="2" t="s">
        <v>650</v>
      </c>
      <c r="N237" s="2" t="s">
        <v>650</v>
      </c>
      <c r="O237" s="2" t="s">
        <v>650</v>
      </c>
      <c r="P237" s="2" t="s">
        <v>650</v>
      </c>
      <c r="Q237" s="2" t="s">
        <v>650</v>
      </c>
      <c r="R237" s="2" t="s">
        <v>650</v>
      </c>
      <c r="S237" s="2" t="s">
        <v>650</v>
      </c>
      <c r="W237" s="2" t="str">
        <f t="shared" si="35"/>
        <v>Ja</v>
      </c>
      <c r="X237" s="2">
        <v>0</v>
      </c>
      <c r="Y237" s="2">
        <f t="shared" si="36"/>
        <v>0</v>
      </c>
      <c r="Z237" s="2">
        <f t="shared" si="30"/>
        <v>1</v>
      </c>
      <c r="AA237" s="2">
        <f t="shared" si="31"/>
        <v>0</v>
      </c>
      <c r="AB237" s="2">
        <f t="shared" si="37"/>
        <v>1.1000000000000001</v>
      </c>
      <c r="AC237" s="2">
        <f t="shared" si="38"/>
        <v>0</v>
      </c>
      <c r="AD237" s="2">
        <f t="shared" si="39"/>
        <v>0</v>
      </c>
      <c r="AF237" s="2" t="str">
        <f t="shared" si="32"/>
        <v>Nej</v>
      </c>
      <c r="AG237" s="2">
        <f t="shared" si="33"/>
        <v>0</v>
      </c>
      <c r="AH237" s="2">
        <f t="shared" si="34"/>
        <v>0</v>
      </c>
    </row>
    <row r="238" spans="1:34" ht="15" customHeight="1" x14ac:dyDescent="0.25">
      <c r="A238" s="2" t="s">
        <v>382</v>
      </c>
      <c r="B238" s="2" t="s">
        <v>387</v>
      </c>
      <c r="C238" s="2">
        <v>2015</v>
      </c>
      <c r="D238" s="2">
        <v>0.66</v>
      </c>
      <c r="E238" s="2" t="s">
        <v>650</v>
      </c>
      <c r="F238" s="2" t="s">
        <v>899</v>
      </c>
      <c r="G238" s="2">
        <v>1.1000000000000001</v>
      </c>
      <c r="H238" s="2">
        <v>0</v>
      </c>
      <c r="I238" s="2">
        <v>0</v>
      </c>
      <c r="J238" s="2" t="s">
        <v>650</v>
      </c>
      <c r="K238" s="2" t="s">
        <v>650</v>
      </c>
      <c r="L238" s="2" t="s">
        <v>650</v>
      </c>
      <c r="M238" s="2" t="s">
        <v>650</v>
      </c>
      <c r="N238" s="2" t="s">
        <v>650</v>
      </c>
      <c r="O238" s="2" t="s">
        <v>650</v>
      </c>
      <c r="P238" s="2" t="s">
        <v>650</v>
      </c>
      <c r="Q238" s="2" t="s">
        <v>650</v>
      </c>
      <c r="R238" s="2" t="s">
        <v>650</v>
      </c>
      <c r="S238" s="2" t="s">
        <v>650</v>
      </c>
      <c r="W238" s="2" t="str">
        <f t="shared" si="35"/>
        <v>Ja</v>
      </c>
      <c r="X238" s="2">
        <v>0</v>
      </c>
      <c r="Y238" s="2">
        <f t="shared" si="36"/>
        <v>0</v>
      </c>
      <c r="Z238" s="2">
        <f t="shared" si="30"/>
        <v>1</v>
      </c>
      <c r="AA238" s="2">
        <f t="shared" si="31"/>
        <v>0</v>
      </c>
      <c r="AB238" s="2">
        <f t="shared" si="37"/>
        <v>1.1000000000000001</v>
      </c>
      <c r="AC238" s="2">
        <f t="shared" si="38"/>
        <v>0</v>
      </c>
      <c r="AD238" s="2">
        <f t="shared" si="39"/>
        <v>0</v>
      </c>
      <c r="AF238" s="2" t="str">
        <f t="shared" si="32"/>
        <v>Nej</v>
      </c>
      <c r="AG238" s="2">
        <f t="shared" si="33"/>
        <v>0</v>
      </c>
      <c r="AH238" s="2">
        <f t="shared" si="34"/>
        <v>0</v>
      </c>
    </row>
    <row r="239" spans="1:34" ht="15" customHeight="1" x14ac:dyDescent="0.25">
      <c r="A239" s="2" t="s">
        <v>382</v>
      </c>
      <c r="B239" s="2" t="s">
        <v>388</v>
      </c>
      <c r="C239" s="2">
        <v>2015</v>
      </c>
      <c r="D239" s="2">
        <v>0.55000000000000004</v>
      </c>
      <c r="E239" s="2" t="s">
        <v>650</v>
      </c>
      <c r="F239" s="2" t="s">
        <v>899</v>
      </c>
      <c r="G239" s="2">
        <v>1.1000000000000001</v>
      </c>
      <c r="H239" s="2">
        <v>0</v>
      </c>
      <c r="I239" s="2">
        <v>0</v>
      </c>
      <c r="J239" s="2" t="s">
        <v>650</v>
      </c>
      <c r="K239" s="2" t="s">
        <v>650</v>
      </c>
      <c r="L239" s="2" t="s">
        <v>650</v>
      </c>
      <c r="M239" s="2" t="s">
        <v>650</v>
      </c>
      <c r="N239" s="2" t="s">
        <v>650</v>
      </c>
      <c r="O239" s="2" t="s">
        <v>650</v>
      </c>
      <c r="P239" s="2" t="s">
        <v>650</v>
      </c>
      <c r="Q239" s="2" t="s">
        <v>650</v>
      </c>
      <c r="R239" s="2" t="s">
        <v>650</v>
      </c>
      <c r="S239" s="2" t="s">
        <v>650</v>
      </c>
      <c r="W239" s="2" t="str">
        <f t="shared" si="35"/>
        <v>Ja</v>
      </c>
      <c r="X239" s="2">
        <v>0</v>
      </c>
      <c r="Y239" s="2">
        <f t="shared" si="36"/>
        <v>0</v>
      </c>
      <c r="Z239" s="2">
        <f t="shared" si="30"/>
        <v>1</v>
      </c>
      <c r="AA239" s="2">
        <f t="shared" si="31"/>
        <v>0</v>
      </c>
      <c r="AB239" s="2">
        <f t="shared" si="37"/>
        <v>1.1000000000000001</v>
      </c>
      <c r="AC239" s="2">
        <f t="shared" si="38"/>
        <v>0</v>
      </c>
      <c r="AD239" s="2">
        <f t="shared" si="39"/>
        <v>0</v>
      </c>
      <c r="AF239" s="2" t="str">
        <f t="shared" si="32"/>
        <v>Nej</v>
      </c>
      <c r="AG239" s="2">
        <f t="shared" si="33"/>
        <v>0</v>
      </c>
      <c r="AH239" s="2">
        <f t="shared" si="34"/>
        <v>0</v>
      </c>
    </row>
    <row r="240" spans="1:34" ht="15" customHeight="1" x14ac:dyDescent="0.25">
      <c r="A240" s="2" t="s">
        <v>382</v>
      </c>
      <c r="B240" s="2" t="s">
        <v>389</v>
      </c>
      <c r="C240" s="2">
        <v>2015</v>
      </c>
      <c r="D240" s="2">
        <v>0.308</v>
      </c>
      <c r="E240" s="2" t="s">
        <v>650</v>
      </c>
      <c r="F240" s="2" t="s">
        <v>651</v>
      </c>
      <c r="G240" s="2">
        <v>2.38</v>
      </c>
      <c r="H240" s="2">
        <v>344.47</v>
      </c>
      <c r="I240" s="2">
        <v>0.42</v>
      </c>
      <c r="J240" s="2" t="s">
        <v>650</v>
      </c>
      <c r="K240" s="2" t="s">
        <v>650</v>
      </c>
      <c r="L240" s="2" t="s">
        <v>650</v>
      </c>
      <c r="M240" s="2" t="s">
        <v>650</v>
      </c>
      <c r="N240" s="2" t="s">
        <v>650</v>
      </c>
      <c r="O240" s="2" t="s">
        <v>650</v>
      </c>
      <c r="P240" s="2" t="s">
        <v>650</v>
      </c>
      <c r="Q240" s="2" t="s">
        <v>650</v>
      </c>
      <c r="R240" s="2" t="s">
        <v>650</v>
      </c>
      <c r="S240" s="2" t="s">
        <v>650</v>
      </c>
      <c r="W240" s="2" t="str">
        <f t="shared" si="35"/>
        <v>Nej</v>
      </c>
      <c r="Y240" s="2">
        <f t="shared" si="36"/>
        <v>0.42</v>
      </c>
      <c r="Z240" s="2">
        <f t="shared" si="30"/>
        <v>0.14000000000000001</v>
      </c>
      <c r="AA240" s="2">
        <f t="shared" si="31"/>
        <v>0.44</v>
      </c>
      <c r="AB240" s="2">
        <f t="shared" si="37"/>
        <v>2.38</v>
      </c>
      <c r="AC240" s="2">
        <f t="shared" si="38"/>
        <v>344.47</v>
      </c>
      <c r="AD240" s="2">
        <f t="shared" si="39"/>
        <v>0.42</v>
      </c>
      <c r="AF240" s="2" t="str">
        <f t="shared" si="32"/>
        <v>Nej</v>
      </c>
      <c r="AG240" s="2">
        <f t="shared" si="33"/>
        <v>0</v>
      </c>
      <c r="AH240" s="2">
        <f t="shared" si="34"/>
        <v>0</v>
      </c>
    </row>
    <row r="241" spans="1:34" ht="15" customHeight="1" x14ac:dyDescent="0.25">
      <c r="A241" s="2" t="s">
        <v>382</v>
      </c>
      <c r="B241" s="2" t="s">
        <v>390</v>
      </c>
      <c r="C241" s="2">
        <v>2015</v>
      </c>
      <c r="D241" s="2">
        <v>0.76600000000000001</v>
      </c>
      <c r="E241" s="2" t="s">
        <v>650</v>
      </c>
      <c r="F241" s="2" t="s">
        <v>651</v>
      </c>
      <c r="G241" s="2">
        <v>2.38</v>
      </c>
      <c r="H241" s="2">
        <v>344.47</v>
      </c>
      <c r="I241" s="2">
        <v>0.42</v>
      </c>
      <c r="J241" s="2" t="s">
        <v>650</v>
      </c>
      <c r="K241" s="2" t="s">
        <v>650</v>
      </c>
      <c r="L241" s="2" t="s">
        <v>650</v>
      </c>
      <c r="M241" s="2" t="s">
        <v>650</v>
      </c>
      <c r="N241" s="2" t="s">
        <v>650</v>
      </c>
      <c r="O241" s="2" t="s">
        <v>650</v>
      </c>
      <c r="P241" s="2" t="s">
        <v>650</v>
      </c>
      <c r="Q241" s="2" t="s">
        <v>650</v>
      </c>
      <c r="R241" s="2" t="s">
        <v>650</v>
      </c>
      <c r="S241" s="2" t="s">
        <v>650</v>
      </c>
      <c r="W241" s="2" t="str">
        <f t="shared" si="35"/>
        <v>Nej</v>
      </c>
      <c r="Y241" s="2">
        <f t="shared" si="36"/>
        <v>0.42</v>
      </c>
      <c r="Z241" s="2">
        <f t="shared" si="30"/>
        <v>0.14000000000000001</v>
      </c>
      <c r="AA241" s="2">
        <f t="shared" si="31"/>
        <v>0.44</v>
      </c>
      <c r="AB241" s="2">
        <f t="shared" si="37"/>
        <v>2.38</v>
      </c>
      <c r="AC241" s="2">
        <f t="shared" si="38"/>
        <v>344.47</v>
      </c>
      <c r="AD241" s="2">
        <f t="shared" si="39"/>
        <v>0.42</v>
      </c>
      <c r="AF241" s="2" t="str">
        <f t="shared" si="32"/>
        <v>Nej</v>
      </c>
      <c r="AG241" s="2">
        <f t="shared" si="33"/>
        <v>0</v>
      </c>
      <c r="AH241" s="2">
        <f t="shared" si="34"/>
        <v>0</v>
      </c>
    </row>
    <row r="242" spans="1:34" ht="15" customHeight="1" x14ac:dyDescent="0.25">
      <c r="A242" s="2" t="s">
        <v>382</v>
      </c>
      <c r="B242" s="2" t="s">
        <v>391</v>
      </c>
      <c r="C242" s="2">
        <v>2015</v>
      </c>
      <c r="D242" s="2">
        <v>0.77</v>
      </c>
      <c r="E242" s="2" t="s">
        <v>650</v>
      </c>
      <c r="F242" s="2" t="s">
        <v>899</v>
      </c>
      <c r="G242" s="2">
        <v>1.1000000000000001</v>
      </c>
      <c r="H242" s="2">
        <v>0</v>
      </c>
      <c r="I242" s="2">
        <v>0</v>
      </c>
      <c r="J242" s="2" t="s">
        <v>650</v>
      </c>
      <c r="K242" s="2" t="s">
        <v>650</v>
      </c>
      <c r="L242" s="2" t="s">
        <v>650</v>
      </c>
      <c r="M242" s="2" t="s">
        <v>650</v>
      </c>
      <c r="N242" s="2" t="s">
        <v>650</v>
      </c>
      <c r="O242" s="2" t="s">
        <v>650</v>
      </c>
      <c r="P242" s="2" t="s">
        <v>650</v>
      </c>
      <c r="Q242" s="2" t="s">
        <v>650</v>
      </c>
      <c r="R242" s="2" t="s">
        <v>650</v>
      </c>
      <c r="S242" s="2" t="s">
        <v>650</v>
      </c>
      <c r="W242" s="2" t="str">
        <f t="shared" si="35"/>
        <v>Ja</v>
      </c>
      <c r="X242" s="2">
        <v>0</v>
      </c>
      <c r="Y242" s="2">
        <f t="shared" si="36"/>
        <v>0</v>
      </c>
      <c r="Z242" s="2">
        <f t="shared" si="30"/>
        <v>1</v>
      </c>
      <c r="AA242" s="2">
        <f t="shared" si="31"/>
        <v>0</v>
      </c>
      <c r="AB242" s="2">
        <f t="shared" si="37"/>
        <v>1.1000000000000001</v>
      </c>
      <c r="AC242" s="2">
        <f t="shared" si="38"/>
        <v>0</v>
      </c>
      <c r="AD242" s="2">
        <f t="shared" si="39"/>
        <v>0</v>
      </c>
      <c r="AF242" s="2" t="str">
        <f t="shared" si="32"/>
        <v>Nej</v>
      </c>
      <c r="AG242" s="2">
        <f t="shared" si="33"/>
        <v>0</v>
      </c>
      <c r="AH242" s="2">
        <f t="shared" si="34"/>
        <v>0</v>
      </c>
    </row>
    <row r="243" spans="1:34" ht="15" customHeight="1" x14ac:dyDescent="0.25">
      <c r="A243" s="2" t="s">
        <v>382</v>
      </c>
      <c r="B243" s="2" t="s">
        <v>392</v>
      </c>
      <c r="C243" s="2">
        <v>2015</v>
      </c>
      <c r="D243" s="2">
        <v>0.8</v>
      </c>
      <c r="E243" s="2" t="s">
        <v>650</v>
      </c>
      <c r="F243" s="2" t="s">
        <v>651</v>
      </c>
      <c r="G243" s="2">
        <v>2.38</v>
      </c>
      <c r="H243" s="2">
        <v>344.47</v>
      </c>
      <c r="I243" s="2">
        <v>0.42</v>
      </c>
      <c r="J243" s="2" t="s">
        <v>650</v>
      </c>
      <c r="K243" s="2" t="s">
        <v>650</v>
      </c>
      <c r="L243" s="2" t="s">
        <v>650</v>
      </c>
      <c r="M243" s="2" t="s">
        <v>650</v>
      </c>
      <c r="N243" s="2" t="s">
        <v>650</v>
      </c>
      <c r="O243" s="2" t="s">
        <v>650</v>
      </c>
      <c r="P243" s="2" t="s">
        <v>650</v>
      </c>
      <c r="Q243" s="2" t="s">
        <v>650</v>
      </c>
      <c r="R243" s="2" t="s">
        <v>650</v>
      </c>
      <c r="S243" s="2" t="s">
        <v>650</v>
      </c>
      <c r="W243" s="2" t="str">
        <f t="shared" si="35"/>
        <v>Nej</v>
      </c>
      <c r="Y243" s="2">
        <f t="shared" si="36"/>
        <v>0.42</v>
      </c>
      <c r="Z243" s="2">
        <f t="shared" si="30"/>
        <v>0.14000000000000001</v>
      </c>
      <c r="AA243" s="2">
        <f t="shared" si="31"/>
        <v>0.44</v>
      </c>
      <c r="AB243" s="2">
        <f t="shared" si="37"/>
        <v>2.38</v>
      </c>
      <c r="AC243" s="2">
        <f t="shared" si="38"/>
        <v>344.47</v>
      </c>
      <c r="AD243" s="2">
        <f t="shared" si="39"/>
        <v>0.42</v>
      </c>
      <c r="AF243" s="2" t="str">
        <f t="shared" si="32"/>
        <v>Nej</v>
      </c>
      <c r="AG243" s="2">
        <f t="shared" si="33"/>
        <v>0</v>
      </c>
      <c r="AH243" s="2">
        <f t="shared" si="34"/>
        <v>0</v>
      </c>
    </row>
    <row r="244" spans="1:34" ht="15" customHeight="1" x14ac:dyDescent="0.25">
      <c r="A244" s="2" t="s">
        <v>382</v>
      </c>
      <c r="B244" s="2" t="s">
        <v>393</v>
      </c>
      <c r="C244" s="2">
        <v>2015</v>
      </c>
      <c r="D244" s="2">
        <v>0.83399999999999996</v>
      </c>
      <c r="E244" s="2" t="s">
        <v>650</v>
      </c>
      <c r="F244" s="2" t="s">
        <v>651</v>
      </c>
      <c r="G244" s="2">
        <v>2.38</v>
      </c>
      <c r="H244" s="2">
        <v>344.47</v>
      </c>
      <c r="I244" s="2">
        <v>0.42</v>
      </c>
      <c r="J244" s="2" t="s">
        <v>650</v>
      </c>
      <c r="K244" s="2" t="s">
        <v>650</v>
      </c>
      <c r="L244" s="2" t="s">
        <v>650</v>
      </c>
      <c r="M244" s="2" t="s">
        <v>650</v>
      </c>
      <c r="N244" s="2" t="s">
        <v>650</v>
      </c>
      <c r="O244" s="2" t="s">
        <v>650</v>
      </c>
      <c r="P244" s="2" t="s">
        <v>650</v>
      </c>
      <c r="Q244" s="2" t="s">
        <v>650</v>
      </c>
      <c r="R244" s="2" t="s">
        <v>650</v>
      </c>
      <c r="S244" s="2" t="s">
        <v>650</v>
      </c>
      <c r="W244" s="2" t="str">
        <f t="shared" si="35"/>
        <v>Nej</v>
      </c>
      <c r="Y244" s="2">
        <f t="shared" si="36"/>
        <v>0.42</v>
      </c>
      <c r="Z244" s="2">
        <f t="shared" si="30"/>
        <v>0.14000000000000001</v>
      </c>
      <c r="AA244" s="2">
        <f t="shared" si="31"/>
        <v>0.44</v>
      </c>
      <c r="AB244" s="2">
        <f t="shared" si="37"/>
        <v>2.38</v>
      </c>
      <c r="AC244" s="2">
        <f t="shared" si="38"/>
        <v>344.47</v>
      </c>
      <c r="AD244" s="2">
        <f t="shared" si="39"/>
        <v>0.42</v>
      </c>
      <c r="AF244" s="2" t="str">
        <f t="shared" si="32"/>
        <v>Nej</v>
      </c>
      <c r="AG244" s="2">
        <f t="shared" si="33"/>
        <v>0</v>
      </c>
      <c r="AH244" s="2">
        <f t="shared" si="34"/>
        <v>0</v>
      </c>
    </row>
    <row r="245" spans="1:34" ht="15" customHeight="1" x14ac:dyDescent="0.25">
      <c r="A245" s="2" t="s">
        <v>382</v>
      </c>
      <c r="B245" s="2" t="s">
        <v>394</v>
      </c>
      <c r="C245" s="2">
        <v>2015</v>
      </c>
      <c r="D245" s="2">
        <v>0.6</v>
      </c>
      <c r="E245" s="2" t="s">
        <v>650</v>
      </c>
      <c r="F245" s="2" t="s">
        <v>651</v>
      </c>
      <c r="G245" s="2">
        <v>2.38</v>
      </c>
      <c r="H245" s="2">
        <v>344.47</v>
      </c>
      <c r="I245" s="2">
        <v>0.42</v>
      </c>
      <c r="J245" s="2" t="s">
        <v>650</v>
      </c>
      <c r="K245" s="2" t="s">
        <v>650</v>
      </c>
      <c r="L245" s="2" t="s">
        <v>650</v>
      </c>
      <c r="M245" s="2" t="s">
        <v>650</v>
      </c>
      <c r="N245" s="2" t="s">
        <v>650</v>
      </c>
      <c r="O245" s="2" t="s">
        <v>650</v>
      </c>
      <c r="P245" s="2" t="s">
        <v>650</v>
      </c>
      <c r="Q245" s="2" t="s">
        <v>650</v>
      </c>
      <c r="R245" s="2" t="s">
        <v>650</v>
      </c>
      <c r="S245" s="2" t="s">
        <v>650</v>
      </c>
      <c r="W245" s="2" t="str">
        <f t="shared" si="35"/>
        <v>Nej</v>
      </c>
      <c r="Y245" s="2">
        <f t="shared" si="36"/>
        <v>0.42</v>
      </c>
      <c r="Z245" s="2">
        <f t="shared" si="30"/>
        <v>0.14000000000000001</v>
      </c>
      <c r="AA245" s="2">
        <f t="shared" si="31"/>
        <v>0.44</v>
      </c>
      <c r="AB245" s="2">
        <f t="shared" si="37"/>
        <v>2.38</v>
      </c>
      <c r="AC245" s="2">
        <f t="shared" si="38"/>
        <v>344.47</v>
      </c>
      <c r="AD245" s="2">
        <f t="shared" si="39"/>
        <v>0.42</v>
      </c>
      <c r="AF245" s="2" t="str">
        <f t="shared" si="32"/>
        <v>Nej</v>
      </c>
      <c r="AG245" s="2">
        <f t="shared" si="33"/>
        <v>0</v>
      </c>
      <c r="AH245" s="2">
        <f t="shared" si="34"/>
        <v>0</v>
      </c>
    </row>
    <row r="246" spans="1:34" ht="15" customHeight="1" x14ac:dyDescent="0.25">
      <c r="A246" s="2" t="s">
        <v>382</v>
      </c>
      <c r="B246" s="2" t="s">
        <v>395</v>
      </c>
      <c r="C246" s="2">
        <v>2015</v>
      </c>
      <c r="D246" s="2" t="s">
        <v>650</v>
      </c>
      <c r="E246" s="2" t="s">
        <v>650</v>
      </c>
      <c r="F246" s="2" t="s">
        <v>651</v>
      </c>
      <c r="G246" s="2">
        <v>2.38</v>
      </c>
      <c r="H246" s="2">
        <v>344.47</v>
      </c>
      <c r="I246" s="2">
        <v>0.42</v>
      </c>
      <c r="J246" s="2" t="s">
        <v>650</v>
      </c>
      <c r="K246" s="2" t="s">
        <v>650</v>
      </c>
      <c r="L246" s="2" t="s">
        <v>650</v>
      </c>
      <c r="M246" s="2" t="s">
        <v>650</v>
      </c>
      <c r="N246" s="2" t="s">
        <v>650</v>
      </c>
      <c r="O246" s="2" t="s">
        <v>650</v>
      </c>
      <c r="P246" s="2" t="s">
        <v>650</v>
      </c>
      <c r="Q246" s="2" t="s">
        <v>650</v>
      </c>
      <c r="R246" s="2" t="s">
        <v>650</v>
      </c>
      <c r="S246" s="2" t="s">
        <v>650</v>
      </c>
      <c r="W246" s="2" t="str">
        <f t="shared" si="35"/>
        <v>Nej</v>
      </c>
      <c r="Y246" s="2">
        <f t="shared" si="36"/>
        <v>0.42</v>
      </c>
      <c r="Z246" s="2">
        <f t="shared" si="30"/>
        <v>0.14000000000000001</v>
      </c>
      <c r="AA246" s="2">
        <f t="shared" si="31"/>
        <v>0.44</v>
      </c>
      <c r="AB246" s="2">
        <f t="shared" si="37"/>
        <v>2.38</v>
      </c>
      <c r="AC246" s="2">
        <f t="shared" si="38"/>
        <v>344.47</v>
      </c>
      <c r="AD246" s="2">
        <f t="shared" si="39"/>
        <v>0.42</v>
      </c>
      <c r="AF246" s="2" t="str">
        <f t="shared" si="32"/>
        <v>Nej</v>
      </c>
      <c r="AG246" s="2">
        <f t="shared" si="33"/>
        <v>0</v>
      </c>
      <c r="AH246" s="2">
        <f t="shared" si="34"/>
        <v>0</v>
      </c>
    </row>
    <row r="247" spans="1:34" ht="15" customHeight="1" x14ac:dyDescent="0.2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W247" s="2" t="str">
        <f t="shared" si="35"/>
        <v>Nej</v>
      </c>
      <c r="Y247" s="2" t="str">
        <f t="shared" si="36"/>
        <v>-</v>
      </c>
      <c r="Z247" s="2">
        <f t="shared" si="30"/>
        <v>0.14000000000000001</v>
      </c>
      <c r="AA247" s="2">
        <f t="shared" si="31"/>
        <v>0.44</v>
      </c>
      <c r="AB247" s="2">
        <f t="shared" si="37"/>
        <v>2.38</v>
      </c>
      <c r="AC247" s="2">
        <f t="shared" si="38"/>
        <v>344.47</v>
      </c>
      <c r="AD247" s="2">
        <f t="shared" si="39"/>
        <v>0.42</v>
      </c>
      <c r="AF247" s="2" t="str">
        <f t="shared" si="32"/>
        <v>Nej</v>
      </c>
      <c r="AG247" s="2">
        <f t="shared" si="33"/>
        <v>0</v>
      </c>
      <c r="AH247" s="2">
        <f t="shared" si="34"/>
        <v>0</v>
      </c>
    </row>
    <row r="248" spans="1:34" ht="15" customHeight="1" x14ac:dyDescent="0.25">
      <c r="A248" s="2" t="s">
        <v>396</v>
      </c>
      <c r="B248" s="2" t="s">
        <v>397</v>
      </c>
      <c r="C248" s="2">
        <v>2015</v>
      </c>
      <c r="D248" s="2">
        <v>0.41</v>
      </c>
      <c r="E248" s="2" t="s">
        <v>650</v>
      </c>
      <c r="F248" s="2" t="s">
        <v>850</v>
      </c>
      <c r="G248" s="2">
        <v>1.1000000000000001</v>
      </c>
      <c r="H248" s="2">
        <v>1.3</v>
      </c>
      <c r="I248" s="2">
        <v>0</v>
      </c>
      <c r="J248" s="2" t="s">
        <v>650</v>
      </c>
      <c r="K248" s="2" t="s">
        <v>650</v>
      </c>
      <c r="L248" s="2" t="s">
        <v>650</v>
      </c>
      <c r="M248" s="2" t="s">
        <v>650</v>
      </c>
      <c r="N248" s="2" t="s">
        <v>650</v>
      </c>
      <c r="O248" s="2" t="s">
        <v>650</v>
      </c>
      <c r="P248" s="2" t="s">
        <v>650</v>
      </c>
      <c r="Q248" s="2" t="s">
        <v>650</v>
      </c>
      <c r="R248" s="2" t="s">
        <v>650</v>
      </c>
      <c r="S248" s="2" t="s">
        <v>650</v>
      </c>
      <c r="W248" s="2" t="str">
        <f t="shared" si="35"/>
        <v>Ja</v>
      </c>
      <c r="X248" s="2">
        <v>0</v>
      </c>
      <c r="Y248" s="2">
        <f t="shared" si="36"/>
        <v>0</v>
      </c>
      <c r="Z248" s="2">
        <f t="shared" si="30"/>
        <v>1</v>
      </c>
      <c r="AA248" s="2">
        <f t="shared" si="31"/>
        <v>0</v>
      </c>
      <c r="AB248" s="2">
        <f t="shared" si="37"/>
        <v>1.1000000000000001</v>
      </c>
      <c r="AC248" s="2">
        <f t="shared" si="38"/>
        <v>1.3</v>
      </c>
      <c r="AD248" s="2">
        <f t="shared" si="39"/>
        <v>0</v>
      </c>
      <c r="AF248" s="2" t="str">
        <f t="shared" si="32"/>
        <v>Nej</v>
      </c>
      <c r="AG248" s="2">
        <f t="shared" si="33"/>
        <v>0</v>
      </c>
      <c r="AH248" s="2">
        <f t="shared" si="34"/>
        <v>0</v>
      </c>
    </row>
    <row r="249" spans="1:34" ht="15" customHeight="1" x14ac:dyDescent="0.25">
      <c r="A249" s="2" t="s">
        <v>396</v>
      </c>
      <c r="B249" s="2" t="s">
        <v>398</v>
      </c>
      <c r="C249" s="2">
        <v>2015</v>
      </c>
      <c r="D249" s="2">
        <v>2.2999999999999998</v>
      </c>
      <c r="E249" s="2" t="s">
        <v>650</v>
      </c>
      <c r="F249" s="2" t="s">
        <v>857</v>
      </c>
      <c r="G249" s="2">
        <v>1.1000000000000001</v>
      </c>
      <c r="H249" s="2">
        <v>1.3</v>
      </c>
      <c r="I249" s="2">
        <v>0</v>
      </c>
      <c r="J249" s="2" t="s">
        <v>650</v>
      </c>
      <c r="K249" s="2" t="s">
        <v>650</v>
      </c>
      <c r="L249" s="2" t="s">
        <v>650</v>
      </c>
      <c r="M249" s="2" t="s">
        <v>650</v>
      </c>
      <c r="N249" s="2" t="s">
        <v>650</v>
      </c>
      <c r="O249" s="2" t="s">
        <v>650</v>
      </c>
      <c r="P249" s="2" t="s">
        <v>650</v>
      </c>
      <c r="Q249" s="2" t="s">
        <v>650</v>
      </c>
      <c r="R249" s="2" t="s">
        <v>650</v>
      </c>
      <c r="S249" s="2" t="s">
        <v>650</v>
      </c>
      <c r="W249" s="2" t="str">
        <f t="shared" si="35"/>
        <v>Ja</v>
      </c>
      <c r="X249" s="2">
        <v>0</v>
      </c>
      <c r="Y249" s="2">
        <f t="shared" si="36"/>
        <v>0</v>
      </c>
      <c r="Z249" s="2">
        <f t="shared" si="30"/>
        <v>1</v>
      </c>
      <c r="AA249" s="2">
        <f t="shared" si="31"/>
        <v>0</v>
      </c>
      <c r="AB249" s="2">
        <f t="shared" si="37"/>
        <v>1.1000000000000001</v>
      </c>
      <c r="AC249" s="2">
        <f t="shared" si="38"/>
        <v>1.3</v>
      </c>
      <c r="AD249" s="2">
        <f t="shared" si="39"/>
        <v>0</v>
      </c>
      <c r="AF249" s="2" t="str">
        <f t="shared" si="32"/>
        <v>Nej</v>
      </c>
      <c r="AG249" s="2">
        <f t="shared" si="33"/>
        <v>0</v>
      </c>
      <c r="AH249" s="2">
        <f t="shared" si="34"/>
        <v>0</v>
      </c>
    </row>
    <row r="250" spans="1:34" ht="15" customHeight="1" x14ac:dyDescent="0.25">
      <c r="A250" s="2" t="s">
        <v>399</v>
      </c>
      <c r="B250" s="2" t="s">
        <v>400</v>
      </c>
      <c r="C250" s="2">
        <v>2015</v>
      </c>
      <c r="D250" s="2">
        <v>1.2</v>
      </c>
      <c r="E250" s="2" t="s">
        <v>650</v>
      </c>
      <c r="F250" s="2" t="s">
        <v>900</v>
      </c>
      <c r="G250" s="2">
        <v>0.1</v>
      </c>
      <c r="H250" s="2">
        <v>0</v>
      </c>
      <c r="I250" s="2">
        <v>0</v>
      </c>
      <c r="J250" s="2" t="s">
        <v>650</v>
      </c>
      <c r="K250" s="2" t="s">
        <v>650</v>
      </c>
      <c r="L250" s="2" t="s">
        <v>650</v>
      </c>
      <c r="M250" s="2" t="s">
        <v>650</v>
      </c>
      <c r="N250" s="2" t="s">
        <v>650</v>
      </c>
      <c r="O250" s="2" t="s">
        <v>650</v>
      </c>
      <c r="P250" s="2" t="s">
        <v>650</v>
      </c>
      <c r="Q250" s="2" t="s">
        <v>650</v>
      </c>
      <c r="R250" s="2" t="s">
        <v>650</v>
      </c>
      <c r="S250" s="2" t="s">
        <v>650</v>
      </c>
      <c r="W250" s="2" t="str">
        <f t="shared" si="35"/>
        <v>Ja</v>
      </c>
      <c r="X250" s="2">
        <v>0</v>
      </c>
      <c r="Y250" s="2">
        <f t="shared" si="36"/>
        <v>0</v>
      </c>
      <c r="Z250" s="2">
        <f t="shared" si="30"/>
        <v>1</v>
      </c>
      <c r="AA250" s="2">
        <f t="shared" si="31"/>
        <v>0</v>
      </c>
      <c r="AB250" s="2">
        <f t="shared" si="37"/>
        <v>0.1</v>
      </c>
      <c r="AC250" s="2">
        <f t="shared" si="38"/>
        <v>0</v>
      </c>
      <c r="AD250" s="2">
        <f t="shared" si="39"/>
        <v>0</v>
      </c>
      <c r="AF250" s="2" t="str">
        <f t="shared" si="32"/>
        <v>Nej</v>
      </c>
      <c r="AG250" s="2">
        <f t="shared" si="33"/>
        <v>0</v>
      </c>
      <c r="AH250" s="2">
        <f t="shared" si="34"/>
        <v>0</v>
      </c>
    </row>
    <row r="251" spans="1:34" ht="15" customHeight="1" x14ac:dyDescent="0.25">
      <c r="A251" s="2" t="s">
        <v>401</v>
      </c>
      <c r="B251" s="2" t="s">
        <v>402</v>
      </c>
      <c r="C251" s="2">
        <v>2015</v>
      </c>
      <c r="D251" s="2">
        <v>1.65</v>
      </c>
      <c r="E251" s="2">
        <v>2.6640000000000001</v>
      </c>
      <c r="F251" s="2" t="s">
        <v>901</v>
      </c>
      <c r="G251" s="2">
        <v>1.1000000000000001</v>
      </c>
      <c r="H251" s="2">
        <v>0</v>
      </c>
      <c r="I251" s="2">
        <v>0</v>
      </c>
      <c r="J251" s="2" t="s">
        <v>650</v>
      </c>
      <c r="K251" s="2" t="s">
        <v>650</v>
      </c>
      <c r="L251" s="2" t="s">
        <v>650</v>
      </c>
      <c r="M251" s="2" t="s">
        <v>650</v>
      </c>
      <c r="N251" s="2" t="s">
        <v>650</v>
      </c>
      <c r="O251" s="2" t="s">
        <v>650</v>
      </c>
      <c r="P251" s="2" t="s">
        <v>650</v>
      </c>
      <c r="Q251" s="2" t="s">
        <v>650</v>
      </c>
      <c r="R251" s="2" t="s">
        <v>650</v>
      </c>
      <c r="S251" s="2" t="s">
        <v>650</v>
      </c>
      <c r="W251" s="2" t="str">
        <f t="shared" si="35"/>
        <v>Ja</v>
      </c>
      <c r="X251" s="2">
        <v>0</v>
      </c>
      <c r="Y251" s="2">
        <f t="shared" si="36"/>
        <v>0</v>
      </c>
      <c r="Z251" s="2">
        <f t="shared" si="30"/>
        <v>1</v>
      </c>
      <c r="AA251" s="2">
        <f t="shared" si="31"/>
        <v>0</v>
      </c>
      <c r="AB251" s="2">
        <f t="shared" si="37"/>
        <v>1.1000000000000001</v>
      </c>
      <c r="AC251" s="2">
        <f t="shared" si="38"/>
        <v>0</v>
      </c>
      <c r="AD251" s="2">
        <f t="shared" si="39"/>
        <v>0</v>
      </c>
      <c r="AF251" s="2" t="str">
        <f t="shared" si="32"/>
        <v>Nej</v>
      </c>
      <c r="AG251" s="2">
        <f t="shared" si="33"/>
        <v>0</v>
      </c>
      <c r="AH251" s="2">
        <f t="shared" si="34"/>
        <v>0</v>
      </c>
    </row>
    <row r="252" spans="1:34" ht="15" customHeight="1" x14ac:dyDescent="0.25">
      <c r="A252" s="2" t="s">
        <v>403</v>
      </c>
      <c r="B252" s="2" t="s">
        <v>404</v>
      </c>
      <c r="C252" s="2">
        <v>2015</v>
      </c>
      <c r="D252" s="2">
        <v>7.1440000000000001</v>
      </c>
      <c r="E252" s="2">
        <v>2.1339999999999999</v>
      </c>
      <c r="F252" s="2" t="s">
        <v>651</v>
      </c>
      <c r="G252" s="2">
        <v>2.38</v>
      </c>
      <c r="H252" s="2">
        <v>344.47</v>
      </c>
      <c r="I252" s="2">
        <v>0.42</v>
      </c>
      <c r="J252" s="2" t="s">
        <v>650</v>
      </c>
      <c r="K252" s="2" t="s">
        <v>650</v>
      </c>
      <c r="L252" s="2" t="s">
        <v>650</v>
      </c>
      <c r="M252" s="2" t="s">
        <v>650</v>
      </c>
      <c r="N252" s="2" t="s">
        <v>650</v>
      </c>
      <c r="O252" s="2" t="s">
        <v>650</v>
      </c>
      <c r="P252" s="2" t="s">
        <v>650</v>
      </c>
      <c r="Q252" s="2" t="s">
        <v>650</v>
      </c>
      <c r="R252" s="2" t="s">
        <v>650</v>
      </c>
      <c r="S252" s="2" t="s">
        <v>650</v>
      </c>
      <c r="W252" s="2" t="str">
        <f t="shared" si="35"/>
        <v>Nej</v>
      </c>
      <c r="Y252" s="2">
        <f t="shared" si="36"/>
        <v>0.42</v>
      </c>
      <c r="Z252" s="2">
        <f t="shared" si="30"/>
        <v>0.14000000000000001</v>
      </c>
      <c r="AA252" s="2">
        <f t="shared" si="31"/>
        <v>0.44</v>
      </c>
      <c r="AB252" s="2">
        <f t="shared" si="37"/>
        <v>2.38</v>
      </c>
      <c r="AC252" s="2">
        <f t="shared" si="38"/>
        <v>344.47</v>
      </c>
      <c r="AD252" s="2">
        <f t="shared" si="39"/>
        <v>0.42</v>
      </c>
      <c r="AF252" s="2" t="str">
        <f t="shared" si="32"/>
        <v>Nej</v>
      </c>
      <c r="AG252" s="2">
        <f t="shared" si="33"/>
        <v>0</v>
      </c>
      <c r="AH252" s="2">
        <f t="shared" si="34"/>
        <v>0</v>
      </c>
    </row>
    <row r="253" spans="1:34" ht="15" customHeight="1" x14ac:dyDescent="0.25">
      <c r="A253" s="2" t="s">
        <v>405</v>
      </c>
      <c r="B253" s="2" t="s">
        <v>406</v>
      </c>
      <c r="C253" s="2">
        <v>2015</v>
      </c>
      <c r="D253" s="2">
        <v>1.8</v>
      </c>
      <c r="E253" s="2">
        <v>0</v>
      </c>
      <c r="F253" s="2" t="s">
        <v>651</v>
      </c>
      <c r="G253" s="2">
        <v>2.38</v>
      </c>
      <c r="H253" s="2">
        <v>344.47</v>
      </c>
      <c r="I253" s="2">
        <v>0.42</v>
      </c>
      <c r="J253" s="2" t="s">
        <v>650</v>
      </c>
      <c r="K253" s="2" t="s">
        <v>650</v>
      </c>
      <c r="L253" s="2" t="s">
        <v>650</v>
      </c>
      <c r="M253" s="2" t="s">
        <v>650</v>
      </c>
      <c r="N253" s="2" t="s">
        <v>650</v>
      </c>
      <c r="O253" s="2" t="s">
        <v>650</v>
      </c>
      <c r="P253" s="2" t="s">
        <v>650</v>
      </c>
      <c r="Q253" s="2" t="s">
        <v>650</v>
      </c>
      <c r="R253" s="2" t="s">
        <v>650</v>
      </c>
      <c r="S253" s="2" t="s">
        <v>650</v>
      </c>
      <c r="W253" s="2" t="str">
        <f t="shared" si="35"/>
        <v>Nej</v>
      </c>
      <c r="Y253" s="2">
        <f t="shared" si="36"/>
        <v>0.42</v>
      </c>
      <c r="Z253" s="2">
        <f t="shared" si="30"/>
        <v>0.14000000000000001</v>
      </c>
      <c r="AA253" s="2">
        <f t="shared" si="31"/>
        <v>0.44</v>
      </c>
      <c r="AB253" s="2">
        <f t="shared" si="37"/>
        <v>2.38</v>
      </c>
      <c r="AC253" s="2">
        <f t="shared" si="38"/>
        <v>344.47</v>
      </c>
      <c r="AD253" s="2">
        <f t="shared" si="39"/>
        <v>0.42</v>
      </c>
      <c r="AF253" s="2" t="str">
        <f t="shared" si="32"/>
        <v>Nej</v>
      </c>
      <c r="AG253" s="2">
        <f t="shared" si="33"/>
        <v>0</v>
      </c>
      <c r="AH253" s="2">
        <f t="shared" si="34"/>
        <v>0</v>
      </c>
    </row>
    <row r="254" spans="1:34" ht="15" customHeight="1" x14ac:dyDescent="0.25">
      <c r="A254" s="2" t="s">
        <v>407</v>
      </c>
      <c r="B254" s="2" t="s">
        <v>408</v>
      </c>
      <c r="C254" s="2">
        <v>2015</v>
      </c>
      <c r="D254" s="2">
        <v>0.13800000000000001</v>
      </c>
      <c r="E254" s="2" t="s">
        <v>650</v>
      </c>
      <c r="F254" s="2" t="s">
        <v>902</v>
      </c>
      <c r="G254" s="2">
        <v>1.06</v>
      </c>
      <c r="H254" s="2">
        <v>0</v>
      </c>
      <c r="I254" s="2">
        <v>0</v>
      </c>
      <c r="J254" s="2" t="s">
        <v>650</v>
      </c>
      <c r="K254" s="2" t="s">
        <v>650</v>
      </c>
      <c r="L254" s="2" t="s">
        <v>650</v>
      </c>
      <c r="M254" s="2" t="s">
        <v>650</v>
      </c>
      <c r="N254" s="2" t="s">
        <v>650</v>
      </c>
      <c r="O254" s="2" t="s">
        <v>650</v>
      </c>
      <c r="P254" s="2" t="s">
        <v>650</v>
      </c>
      <c r="Q254" s="2" t="s">
        <v>650</v>
      </c>
      <c r="R254" s="2" t="s">
        <v>650</v>
      </c>
      <c r="S254" s="2" t="s">
        <v>650</v>
      </c>
      <c r="W254" s="2" t="str">
        <f t="shared" si="35"/>
        <v>Ja</v>
      </c>
      <c r="X254" s="2">
        <v>0</v>
      </c>
      <c r="Y254" s="2">
        <f t="shared" si="36"/>
        <v>0</v>
      </c>
      <c r="Z254" s="2">
        <f t="shared" si="30"/>
        <v>1</v>
      </c>
      <c r="AA254" s="2">
        <f t="shared" si="31"/>
        <v>0</v>
      </c>
      <c r="AB254" s="2">
        <f t="shared" si="37"/>
        <v>1.06</v>
      </c>
      <c r="AC254" s="2">
        <f t="shared" si="38"/>
        <v>0</v>
      </c>
      <c r="AD254" s="2">
        <f t="shared" si="39"/>
        <v>0</v>
      </c>
      <c r="AF254" s="2" t="str">
        <f t="shared" si="32"/>
        <v>Nej</v>
      </c>
      <c r="AG254" s="2">
        <f t="shared" si="33"/>
        <v>0</v>
      </c>
      <c r="AH254" s="2">
        <f t="shared" si="34"/>
        <v>0</v>
      </c>
    </row>
    <row r="255" spans="1:34" ht="15" customHeight="1" x14ac:dyDescent="0.25">
      <c r="A255" s="2" t="s">
        <v>407</v>
      </c>
      <c r="B255" s="2" t="s">
        <v>409</v>
      </c>
      <c r="C255" s="2">
        <v>2015</v>
      </c>
      <c r="D255" s="2">
        <v>9.1999999999999998E-2</v>
      </c>
      <c r="E255" s="2" t="s">
        <v>650</v>
      </c>
      <c r="F255" s="2" t="s">
        <v>902</v>
      </c>
      <c r="G255" s="2">
        <v>1.06</v>
      </c>
      <c r="H255" s="2">
        <v>0</v>
      </c>
      <c r="I255" s="2">
        <v>0</v>
      </c>
      <c r="J255" s="2" t="s">
        <v>650</v>
      </c>
      <c r="K255" s="2" t="s">
        <v>650</v>
      </c>
      <c r="L255" s="2" t="s">
        <v>650</v>
      </c>
      <c r="M255" s="2" t="s">
        <v>650</v>
      </c>
      <c r="N255" s="2" t="s">
        <v>650</v>
      </c>
      <c r="O255" s="2" t="s">
        <v>650</v>
      </c>
      <c r="P255" s="2" t="s">
        <v>650</v>
      </c>
      <c r="Q255" s="2" t="s">
        <v>650</v>
      </c>
      <c r="R255" s="2" t="s">
        <v>650</v>
      </c>
      <c r="S255" s="2" t="s">
        <v>650</v>
      </c>
      <c r="W255" s="2" t="str">
        <f t="shared" si="35"/>
        <v>Ja</v>
      </c>
      <c r="X255" s="2">
        <v>0</v>
      </c>
      <c r="Y255" s="2">
        <f t="shared" si="36"/>
        <v>0</v>
      </c>
      <c r="Z255" s="2">
        <f t="shared" si="30"/>
        <v>1</v>
      </c>
      <c r="AA255" s="2">
        <f t="shared" si="31"/>
        <v>0</v>
      </c>
      <c r="AB255" s="2">
        <f t="shared" si="37"/>
        <v>1.06</v>
      </c>
      <c r="AC255" s="2">
        <f t="shared" si="38"/>
        <v>0</v>
      </c>
      <c r="AD255" s="2">
        <f t="shared" si="39"/>
        <v>0</v>
      </c>
      <c r="AF255" s="2" t="str">
        <f t="shared" si="32"/>
        <v>Nej</v>
      </c>
      <c r="AG255" s="2">
        <f t="shared" si="33"/>
        <v>0</v>
      </c>
      <c r="AH255" s="2">
        <f t="shared" si="34"/>
        <v>0</v>
      </c>
    </row>
    <row r="256" spans="1:34" ht="15" customHeight="1" x14ac:dyDescent="0.25">
      <c r="A256" s="2" t="s">
        <v>407</v>
      </c>
      <c r="B256" s="2" t="s">
        <v>410</v>
      </c>
      <c r="C256" s="2">
        <v>2015</v>
      </c>
      <c r="D256" s="2">
        <v>0.32200000000000001</v>
      </c>
      <c r="E256" s="2" t="s">
        <v>650</v>
      </c>
      <c r="F256" s="2" t="s">
        <v>902</v>
      </c>
      <c r="G256" s="2">
        <v>1.06</v>
      </c>
      <c r="H256" s="2">
        <v>0</v>
      </c>
      <c r="I256" s="2">
        <v>0</v>
      </c>
      <c r="J256" s="2" t="s">
        <v>650</v>
      </c>
      <c r="K256" s="2" t="s">
        <v>650</v>
      </c>
      <c r="L256" s="2" t="s">
        <v>650</v>
      </c>
      <c r="M256" s="2" t="s">
        <v>650</v>
      </c>
      <c r="N256" s="2" t="s">
        <v>650</v>
      </c>
      <c r="O256" s="2" t="s">
        <v>650</v>
      </c>
      <c r="P256" s="2" t="s">
        <v>650</v>
      </c>
      <c r="Q256" s="2" t="s">
        <v>650</v>
      </c>
      <c r="R256" s="2" t="s">
        <v>650</v>
      </c>
      <c r="S256" s="2" t="s">
        <v>650</v>
      </c>
      <c r="W256" s="2" t="str">
        <f t="shared" si="35"/>
        <v>Ja</v>
      </c>
      <c r="X256" s="2">
        <v>0</v>
      </c>
      <c r="Y256" s="2">
        <f t="shared" si="36"/>
        <v>0</v>
      </c>
      <c r="Z256" s="2">
        <f t="shared" si="30"/>
        <v>1</v>
      </c>
      <c r="AA256" s="2">
        <f t="shared" si="31"/>
        <v>0</v>
      </c>
      <c r="AB256" s="2">
        <f t="shared" si="37"/>
        <v>1.06</v>
      </c>
      <c r="AC256" s="2">
        <f t="shared" si="38"/>
        <v>0</v>
      </c>
      <c r="AD256" s="2">
        <f t="shared" si="39"/>
        <v>0</v>
      </c>
      <c r="AF256" s="2" t="str">
        <f t="shared" si="32"/>
        <v>Nej</v>
      </c>
      <c r="AG256" s="2">
        <f t="shared" si="33"/>
        <v>0</v>
      </c>
      <c r="AH256" s="2">
        <f t="shared" si="34"/>
        <v>0</v>
      </c>
    </row>
    <row r="257" spans="1:34" ht="15" customHeight="1" x14ac:dyDescent="0.25">
      <c r="A257" s="2" t="s">
        <v>407</v>
      </c>
      <c r="B257" s="2" t="s">
        <v>411</v>
      </c>
      <c r="C257" s="2">
        <v>2015</v>
      </c>
      <c r="D257" s="2">
        <v>0.106</v>
      </c>
      <c r="E257" s="2" t="s">
        <v>650</v>
      </c>
      <c r="F257" s="2" t="s">
        <v>902</v>
      </c>
      <c r="G257" s="2">
        <v>1.06</v>
      </c>
      <c r="H257" s="2">
        <v>0</v>
      </c>
      <c r="I257" s="2">
        <v>0</v>
      </c>
      <c r="J257" s="2" t="s">
        <v>650</v>
      </c>
      <c r="K257" s="2" t="s">
        <v>650</v>
      </c>
      <c r="L257" s="2" t="s">
        <v>650</v>
      </c>
      <c r="M257" s="2" t="s">
        <v>650</v>
      </c>
      <c r="N257" s="2" t="s">
        <v>650</v>
      </c>
      <c r="O257" s="2" t="s">
        <v>650</v>
      </c>
      <c r="P257" s="2" t="s">
        <v>650</v>
      </c>
      <c r="Q257" s="2" t="s">
        <v>650</v>
      </c>
      <c r="R257" s="2" t="s">
        <v>650</v>
      </c>
      <c r="S257" s="2" t="s">
        <v>650</v>
      </c>
      <c r="W257" s="2" t="str">
        <f t="shared" si="35"/>
        <v>Ja</v>
      </c>
      <c r="X257" s="2">
        <v>0</v>
      </c>
      <c r="Y257" s="2">
        <f t="shared" si="36"/>
        <v>0</v>
      </c>
      <c r="Z257" s="2">
        <f t="shared" si="30"/>
        <v>1</v>
      </c>
      <c r="AA257" s="2">
        <f t="shared" si="31"/>
        <v>0</v>
      </c>
      <c r="AB257" s="2">
        <f t="shared" si="37"/>
        <v>1.06</v>
      </c>
      <c r="AC257" s="2">
        <f t="shared" si="38"/>
        <v>0</v>
      </c>
      <c r="AD257" s="2">
        <f t="shared" si="39"/>
        <v>0</v>
      </c>
      <c r="AF257" s="2" t="str">
        <f t="shared" si="32"/>
        <v>Nej</v>
      </c>
      <c r="AG257" s="2">
        <f t="shared" si="33"/>
        <v>0</v>
      </c>
      <c r="AH257" s="2">
        <f t="shared" si="34"/>
        <v>0</v>
      </c>
    </row>
    <row r="258" spans="1:34" ht="15" customHeight="1" x14ac:dyDescent="0.25">
      <c r="A258" s="2" t="s">
        <v>407</v>
      </c>
      <c r="B258" s="2" t="s">
        <v>412</v>
      </c>
      <c r="C258" s="2">
        <v>2015</v>
      </c>
      <c r="D258" s="2">
        <v>9.5000000000000001E-2</v>
      </c>
      <c r="E258" s="2" t="s">
        <v>650</v>
      </c>
      <c r="F258" s="2" t="s">
        <v>903</v>
      </c>
      <c r="G258" s="2">
        <v>1.06</v>
      </c>
      <c r="H258" s="2">
        <v>0</v>
      </c>
      <c r="I258" s="2">
        <v>0</v>
      </c>
      <c r="J258" s="2" t="s">
        <v>650</v>
      </c>
      <c r="K258" s="2" t="s">
        <v>650</v>
      </c>
      <c r="L258" s="2" t="s">
        <v>650</v>
      </c>
      <c r="M258" s="2" t="s">
        <v>650</v>
      </c>
      <c r="N258" s="2" t="s">
        <v>650</v>
      </c>
      <c r="O258" s="2" t="s">
        <v>650</v>
      </c>
      <c r="P258" s="2" t="s">
        <v>650</v>
      </c>
      <c r="Q258" s="2" t="s">
        <v>650</v>
      </c>
      <c r="R258" s="2" t="s">
        <v>650</v>
      </c>
      <c r="S258" s="2" t="s">
        <v>650</v>
      </c>
      <c r="W258" s="2" t="str">
        <f t="shared" si="35"/>
        <v>Ja</v>
      </c>
      <c r="X258" s="2">
        <v>0</v>
      </c>
      <c r="Y258" s="2">
        <f t="shared" si="36"/>
        <v>0</v>
      </c>
      <c r="Z258" s="2">
        <f t="shared" ref="Z258:Z321" si="40">IF(W258="Ja",1-Y258-X258,0.14)</f>
        <v>1</v>
      </c>
      <c r="AA258" s="2">
        <f t="shared" ref="AA258:AA321" si="41">IF(W258="Ja",X258,0.44)</f>
        <v>0</v>
      </c>
      <c r="AB258" s="2">
        <f t="shared" si="37"/>
        <v>1.06</v>
      </c>
      <c r="AC258" s="2">
        <f t="shared" si="38"/>
        <v>0</v>
      </c>
      <c r="AD258" s="2">
        <f t="shared" si="39"/>
        <v>0</v>
      </c>
      <c r="AF258" s="2" t="str">
        <f t="shared" ref="AF258:AF321" si="42">IF(ISERROR(1/J258),"Nej","Ja")</f>
        <v>Nej</v>
      </c>
      <c r="AG258" s="2">
        <f t="shared" ref="AG258:AG321" si="43">IF(AF258="nej",0,J258)</f>
        <v>0</v>
      </c>
      <c r="AH258" s="2">
        <f t="shared" ref="AH258:AH321" si="44">IF(AF258="nej",0,N258/100)</f>
        <v>0</v>
      </c>
    </row>
    <row r="259" spans="1:34" ht="15" customHeight="1" x14ac:dyDescent="0.25">
      <c r="A259" s="2" t="s">
        <v>407</v>
      </c>
      <c r="B259" s="2" t="s">
        <v>413</v>
      </c>
      <c r="C259" s="2">
        <v>2015</v>
      </c>
      <c r="D259" s="2">
        <v>4.2999999999999997E-2</v>
      </c>
      <c r="E259" s="2" t="s">
        <v>650</v>
      </c>
      <c r="F259" s="2" t="s">
        <v>902</v>
      </c>
      <c r="G259" s="2">
        <v>1.06</v>
      </c>
      <c r="H259" s="2">
        <v>0</v>
      </c>
      <c r="I259" s="2">
        <v>0</v>
      </c>
      <c r="J259" s="2" t="s">
        <v>650</v>
      </c>
      <c r="K259" s="2" t="s">
        <v>650</v>
      </c>
      <c r="L259" s="2" t="s">
        <v>650</v>
      </c>
      <c r="M259" s="2" t="s">
        <v>650</v>
      </c>
      <c r="N259" s="2" t="s">
        <v>650</v>
      </c>
      <c r="O259" s="2" t="s">
        <v>650</v>
      </c>
      <c r="P259" s="2" t="s">
        <v>650</v>
      </c>
      <c r="Q259" s="2" t="s">
        <v>650</v>
      </c>
      <c r="R259" s="2" t="s">
        <v>650</v>
      </c>
      <c r="S259" s="2" t="s">
        <v>650</v>
      </c>
      <c r="W259" s="2" t="str">
        <f t="shared" ref="W259:W322" si="45">IF(OR(AND(G259&lt;&gt;2.38,G259&lt;&gt;"-"),AND(H259&lt;&gt;344.47,H259&lt;&gt;"-"),AND(I259&lt;&gt;0.42,I259&lt;&gt;"-")),"Ja","Nej")</f>
        <v>Ja</v>
      </c>
      <c r="X259" s="2">
        <v>0</v>
      </c>
      <c r="Y259" s="2">
        <f t="shared" ref="Y259:Y322" si="46">I259</f>
        <v>0</v>
      </c>
      <c r="Z259" s="2">
        <f t="shared" si="40"/>
        <v>1</v>
      </c>
      <c r="AA259" s="2">
        <f t="shared" si="41"/>
        <v>0</v>
      </c>
      <c r="AB259" s="2">
        <f t="shared" ref="AB259:AB322" si="47">IFERROR(G259/1,2.38)</f>
        <v>1.06</v>
      </c>
      <c r="AC259" s="2">
        <f t="shared" ref="AC259:AC322" si="48">IFERROR(H259/1,344.47)</f>
        <v>0</v>
      </c>
      <c r="AD259" s="2">
        <f t="shared" ref="AD259:AD322" si="49">IFERROR(I259/1,0.42)</f>
        <v>0</v>
      </c>
      <c r="AF259" s="2" t="str">
        <f t="shared" si="42"/>
        <v>Nej</v>
      </c>
      <c r="AG259" s="2">
        <f t="shared" si="43"/>
        <v>0</v>
      </c>
      <c r="AH259" s="2">
        <f t="shared" si="44"/>
        <v>0</v>
      </c>
    </row>
    <row r="260" spans="1:34" ht="15" customHeight="1" x14ac:dyDescent="0.25">
      <c r="A260" s="2" t="s">
        <v>407</v>
      </c>
      <c r="B260" s="2" t="s">
        <v>414</v>
      </c>
      <c r="C260" s="2">
        <v>2015</v>
      </c>
      <c r="D260" s="2">
        <v>6.5000000000000002E-2</v>
      </c>
      <c r="E260" s="2" t="s">
        <v>650</v>
      </c>
      <c r="F260" s="2" t="s">
        <v>902</v>
      </c>
      <c r="G260" s="2">
        <v>1.06</v>
      </c>
      <c r="H260" s="2">
        <v>0</v>
      </c>
      <c r="I260" s="2">
        <v>0</v>
      </c>
      <c r="J260" s="2" t="s">
        <v>650</v>
      </c>
      <c r="K260" s="2" t="s">
        <v>650</v>
      </c>
      <c r="L260" s="2" t="s">
        <v>650</v>
      </c>
      <c r="M260" s="2" t="s">
        <v>650</v>
      </c>
      <c r="N260" s="2" t="s">
        <v>650</v>
      </c>
      <c r="O260" s="2" t="s">
        <v>650</v>
      </c>
      <c r="P260" s="2" t="s">
        <v>650</v>
      </c>
      <c r="Q260" s="2" t="s">
        <v>650</v>
      </c>
      <c r="R260" s="2" t="s">
        <v>650</v>
      </c>
      <c r="S260" s="2" t="s">
        <v>650</v>
      </c>
      <c r="W260" s="2" t="str">
        <f t="shared" si="45"/>
        <v>Ja</v>
      </c>
      <c r="X260" s="2">
        <v>0</v>
      </c>
      <c r="Y260" s="2">
        <f t="shared" si="46"/>
        <v>0</v>
      </c>
      <c r="Z260" s="2">
        <f t="shared" si="40"/>
        <v>1</v>
      </c>
      <c r="AA260" s="2">
        <f t="shared" si="41"/>
        <v>0</v>
      </c>
      <c r="AB260" s="2">
        <f t="shared" si="47"/>
        <v>1.06</v>
      </c>
      <c r="AC260" s="2">
        <f t="shared" si="48"/>
        <v>0</v>
      </c>
      <c r="AD260" s="2">
        <f t="shared" si="49"/>
        <v>0</v>
      </c>
      <c r="AF260" s="2" t="str">
        <f t="shared" si="42"/>
        <v>Nej</v>
      </c>
      <c r="AG260" s="2">
        <f t="shared" si="43"/>
        <v>0</v>
      </c>
      <c r="AH260" s="2">
        <f t="shared" si="44"/>
        <v>0</v>
      </c>
    </row>
    <row r="261" spans="1:34" ht="15" customHeight="1" x14ac:dyDescent="0.25">
      <c r="A261" s="2" t="s">
        <v>407</v>
      </c>
      <c r="B261" s="2" t="s">
        <v>415</v>
      </c>
      <c r="C261" s="2">
        <v>2015</v>
      </c>
      <c r="D261" s="2">
        <v>2.7E-2</v>
      </c>
      <c r="E261" s="2" t="s">
        <v>650</v>
      </c>
      <c r="F261" s="2" t="s">
        <v>902</v>
      </c>
      <c r="G261" s="2">
        <v>1.06</v>
      </c>
      <c r="H261" s="2">
        <v>0</v>
      </c>
      <c r="I261" s="2">
        <v>0</v>
      </c>
      <c r="J261" s="2" t="s">
        <v>650</v>
      </c>
      <c r="K261" s="2" t="s">
        <v>650</v>
      </c>
      <c r="L261" s="2" t="s">
        <v>650</v>
      </c>
      <c r="M261" s="2" t="s">
        <v>650</v>
      </c>
      <c r="N261" s="2" t="s">
        <v>650</v>
      </c>
      <c r="O261" s="2" t="s">
        <v>650</v>
      </c>
      <c r="P261" s="2" t="s">
        <v>650</v>
      </c>
      <c r="Q261" s="2" t="s">
        <v>650</v>
      </c>
      <c r="R261" s="2" t="s">
        <v>650</v>
      </c>
      <c r="S261" s="2" t="s">
        <v>650</v>
      </c>
      <c r="W261" s="2" t="str">
        <f t="shared" si="45"/>
        <v>Ja</v>
      </c>
      <c r="X261" s="2">
        <v>0</v>
      </c>
      <c r="Y261" s="2">
        <f t="shared" si="46"/>
        <v>0</v>
      </c>
      <c r="Z261" s="2">
        <f t="shared" si="40"/>
        <v>1</v>
      </c>
      <c r="AA261" s="2">
        <f t="shared" si="41"/>
        <v>0</v>
      </c>
      <c r="AB261" s="2">
        <f t="shared" si="47"/>
        <v>1.06</v>
      </c>
      <c r="AC261" s="2">
        <f t="shared" si="48"/>
        <v>0</v>
      </c>
      <c r="AD261" s="2">
        <f t="shared" si="49"/>
        <v>0</v>
      </c>
      <c r="AF261" s="2" t="str">
        <f t="shared" si="42"/>
        <v>Nej</v>
      </c>
      <c r="AG261" s="2">
        <f t="shared" si="43"/>
        <v>0</v>
      </c>
      <c r="AH261" s="2">
        <f t="shared" si="44"/>
        <v>0</v>
      </c>
    </row>
    <row r="262" spans="1:34" ht="15" customHeight="1" x14ac:dyDescent="0.25">
      <c r="A262" s="2" t="s">
        <v>407</v>
      </c>
      <c r="B262" s="2" t="s">
        <v>416</v>
      </c>
      <c r="C262" s="2">
        <v>2015</v>
      </c>
      <c r="D262" s="2">
        <v>0.68100000000000005</v>
      </c>
      <c r="E262" s="2">
        <v>5.5</v>
      </c>
      <c r="F262" s="2" t="s">
        <v>902</v>
      </c>
      <c r="G262" s="2">
        <v>1.06</v>
      </c>
      <c r="H262" s="2">
        <v>0</v>
      </c>
      <c r="I262" s="2">
        <v>0</v>
      </c>
      <c r="J262" s="2" t="s">
        <v>650</v>
      </c>
      <c r="K262" s="2" t="s">
        <v>650</v>
      </c>
      <c r="L262" s="2" t="s">
        <v>650</v>
      </c>
      <c r="M262" s="2" t="s">
        <v>650</v>
      </c>
      <c r="N262" s="2" t="s">
        <v>650</v>
      </c>
      <c r="O262" s="2" t="s">
        <v>650</v>
      </c>
      <c r="P262" s="2" t="s">
        <v>650</v>
      </c>
      <c r="Q262" s="2" t="s">
        <v>650</v>
      </c>
      <c r="R262" s="2" t="s">
        <v>650</v>
      </c>
      <c r="S262" s="2" t="s">
        <v>650</v>
      </c>
      <c r="W262" s="2" t="str">
        <f t="shared" si="45"/>
        <v>Ja</v>
      </c>
      <c r="X262" s="2">
        <v>0</v>
      </c>
      <c r="Y262" s="2">
        <f t="shared" si="46"/>
        <v>0</v>
      </c>
      <c r="Z262" s="2">
        <f t="shared" si="40"/>
        <v>1</v>
      </c>
      <c r="AA262" s="2">
        <f t="shared" si="41"/>
        <v>0</v>
      </c>
      <c r="AB262" s="2">
        <f t="shared" si="47"/>
        <v>1.06</v>
      </c>
      <c r="AC262" s="2">
        <f t="shared" si="48"/>
        <v>0</v>
      </c>
      <c r="AD262" s="2">
        <f t="shared" si="49"/>
        <v>0</v>
      </c>
      <c r="AF262" s="2" t="str">
        <f t="shared" si="42"/>
        <v>Nej</v>
      </c>
      <c r="AG262" s="2">
        <f t="shared" si="43"/>
        <v>0</v>
      </c>
      <c r="AH262" s="2">
        <f t="shared" si="44"/>
        <v>0</v>
      </c>
    </row>
    <row r="263" spans="1:34" ht="15" customHeight="1" x14ac:dyDescent="0.25">
      <c r="A263" s="2" t="s">
        <v>407</v>
      </c>
      <c r="B263" s="2" t="s">
        <v>417</v>
      </c>
      <c r="C263" s="2">
        <v>2015</v>
      </c>
      <c r="D263" s="2">
        <v>3.6999999999999998E-2</v>
      </c>
      <c r="E263" s="2" t="s">
        <v>650</v>
      </c>
      <c r="F263" s="2" t="s">
        <v>903</v>
      </c>
      <c r="G263" s="2">
        <v>1.06</v>
      </c>
      <c r="H263" s="2">
        <v>0</v>
      </c>
      <c r="I263" s="2">
        <v>0</v>
      </c>
      <c r="J263" s="2" t="s">
        <v>650</v>
      </c>
      <c r="K263" s="2" t="s">
        <v>650</v>
      </c>
      <c r="L263" s="2" t="s">
        <v>650</v>
      </c>
      <c r="M263" s="2" t="s">
        <v>650</v>
      </c>
      <c r="N263" s="2" t="s">
        <v>650</v>
      </c>
      <c r="O263" s="2" t="s">
        <v>650</v>
      </c>
      <c r="P263" s="2" t="s">
        <v>650</v>
      </c>
      <c r="Q263" s="2" t="s">
        <v>650</v>
      </c>
      <c r="R263" s="2" t="s">
        <v>650</v>
      </c>
      <c r="S263" s="2" t="s">
        <v>650</v>
      </c>
      <c r="W263" s="2" t="str">
        <f t="shared" si="45"/>
        <v>Ja</v>
      </c>
      <c r="X263" s="2">
        <v>0</v>
      </c>
      <c r="Y263" s="2">
        <f t="shared" si="46"/>
        <v>0</v>
      </c>
      <c r="Z263" s="2">
        <f t="shared" si="40"/>
        <v>1</v>
      </c>
      <c r="AA263" s="2">
        <f t="shared" si="41"/>
        <v>0</v>
      </c>
      <c r="AB263" s="2">
        <f t="shared" si="47"/>
        <v>1.06</v>
      </c>
      <c r="AC263" s="2">
        <f t="shared" si="48"/>
        <v>0</v>
      </c>
      <c r="AD263" s="2">
        <f t="shared" si="49"/>
        <v>0</v>
      </c>
      <c r="AF263" s="2" t="str">
        <f t="shared" si="42"/>
        <v>Nej</v>
      </c>
      <c r="AG263" s="2">
        <f t="shared" si="43"/>
        <v>0</v>
      </c>
      <c r="AH263" s="2">
        <f t="shared" si="44"/>
        <v>0</v>
      </c>
    </row>
    <row r="264" spans="1:34" ht="15" customHeight="1" x14ac:dyDescent="0.25">
      <c r="A264" s="2" t="s">
        <v>407</v>
      </c>
      <c r="B264" s="2" t="s">
        <v>418</v>
      </c>
      <c r="C264" s="2">
        <v>2015</v>
      </c>
      <c r="D264" s="2">
        <v>7.3999999999999996E-2</v>
      </c>
      <c r="E264" s="2">
        <v>3.9510000000000001</v>
      </c>
      <c r="F264" s="2" t="s">
        <v>902</v>
      </c>
      <c r="G264" s="2">
        <v>1.06</v>
      </c>
      <c r="H264" s="2">
        <v>0</v>
      </c>
      <c r="I264" s="2">
        <v>0</v>
      </c>
      <c r="J264" s="2" t="s">
        <v>650</v>
      </c>
      <c r="K264" s="2" t="s">
        <v>650</v>
      </c>
      <c r="L264" s="2" t="s">
        <v>650</v>
      </c>
      <c r="M264" s="2" t="s">
        <v>650</v>
      </c>
      <c r="N264" s="2" t="s">
        <v>650</v>
      </c>
      <c r="O264" s="2" t="s">
        <v>650</v>
      </c>
      <c r="P264" s="2" t="s">
        <v>650</v>
      </c>
      <c r="Q264" s="2" t="s">
        <v>650</v>
      </c>
      <c r="R264" s="2" t="s">
        <v>650</v>
      </c>
      <c r="S264" s="2" t="s">
        <v>650</v>
      </c>
      <c r="W264" s="2" t="str">
        <f t="shared" si="45"/>
        <v>Ja</v>
      </c>
      <c r="X264" s="2">
        <v>0</v>
      </c>
      <c r="Y264" s="2">
        <f t="shared" si="46"/>
        <v>0</v>
      </c>
      <c r="Z264" s="2">
        <f t="shared" si="40"/>
        <v>1</v>
      </c>
      <c r="AA264" s="2">
        <f t="shared" si="41"/>
        <v>0</v>
      </c>
      <c r="AB264" s="2">
        <f t="shared" si="47"/>
        <v>1.06</v>
      </c>
      <c r="AC264" s="2">
        <f t="shared" si="48"/>
        <v>0</v>
      </c>
      <c r="AD264" s="2">
        <f t="shared" si="49"/>
        <v>0</v>
      </c>
      <c r="AF264" s="2" t="str">
        <f t="shared" si="42"/>
        <v>Nej</v>
      </c>
      <c r="AG264" s="2">
        <f t="shared" si="43"/>
        <v>0</v>
      </c>
      <c r="AH264" s="2">
        <f t="shared" si="44"/>
        <v>0</v>
      </c>
    </row>
    <row r="265" spans="1:34" ht="15" customHeight="1" x14ac:dyDescent="0.25">
      <c r="A265" s="2" t="s">
        <v>407</v>
      </c>
      <c r="B265" s="2" t="s">
        <v>419</v>
      </c>
      <c r="C265" s="2">
        <v>2015</v>
      </c>
      <c r="D265" s="2">
        <v>0.115</v>
      </c>
      <c r="E265" s="2" t="s">
        <v>650</v>
      </c>
      <c r="F265" s="2" t="s">
        <v>902</v>
      </c>
      <c r="G265" s="2">
        <v>1.06</v>
      </c>
      <c r="H265" s="2">
        <v>0</v>
      </c>
      <c r="I265" s="2">
        <v>0</v>
      </c>
      <c r="J265" s="2" t="s">
        <v>650</v>
      </c>
      <c r="K265" s="2" t="s">
        <v>650</v>
      </c>
      <c r="L265" s="2" t="s">
        <v>650</v>
      </c>
      <c r="M265" s="2" t="s">
        <v>650</v>
      </c>
      <c r="N265" s="2" t="s">
        <v>650</v>
      </c>
      <c r="O265" s="2" t="s">
        <v>650</v>
      </c>
      <c r="P265" s="2" t="s">
        <v>650</v>
      </c>
      <c r="Q265" s="2" t="s">
        <v>650</v>
      </c>
      <c r="R265" s="2" t="s">
        <v>650</v>
      </c>
      <c r="S265" s="2" t="s">
        <v>650</v>
      </c>
      <c r="W265" s="2" t="str">
        <f t="shared" si="45"/>
        <v>Ja</v>
      </c>
      <c r="X265" s="2">
        <v>0</v>
      </c>
      <c r="Y265" s="2">
        <f t="shared" si="46"/>
        <v>0</v>
      </c>
      <c r="Z265" s="2">
        <f t="shared" si="40"/>
        <v>1</v>
      </c>
      <c r="AA265" s="2">
        <f t="shared" si="41"/>
        <v>0</v>
      </c>
      <c r="AB265" s="2">
        <f t="shared" si="47"/>
        <v>1.06</v>
      </c>
      <c r="AC265" s="2">
        <f t="shared" si="48"/>
        <v>0</v>
      </c>
      <c r="AD265" s="2">
        <f t="shared" si="49"/>
        <v>0</v>
      </c>
      <c r="AF265" s="2" t="str">
        <f t="shared" si="42"/>
        <v>Nej</v>
      </c>
      <c r="AG265" s="2">
        <f t="shared" si="43"/>
        <v>0</v>
      </c>
      <c r="AH265" s="2">
        <f t="shared" si="44"/>
        <v>0</v>
      </c>
    </row>
    <row r="266" spans="1:34" ht="15" customHeight="1" x14ac:dyDescent="0.25">
      <c r="A266" s="2" t="s">
        <v>407</v>
      </c>
      <c r="B266" s="2" t="s">
        <v>420</v>
      </c>
      <c r="C266" s="2">
        <v>2015</v>
      </c>
      <c r="D266" s="2">
        <v>0.104</v>
      </c>
      <c r="E266" s="2" t="s">
        <v>650</v>
      </c>
      <c r="F266" s="2" t="s">
        <v>902</v>
      </c>
      <c r="G266" s="2">
        <v>1.06</v>
      </c>
      <c r="H266" s="2">
        <v>0</v>
      </c>
      <c r="I266" s="2">
        <v>0</v>
      </c>
      <c r="J266" s="2" t="s">
        <v>650</v>
      </c>
      <c r="K266" s="2" t="s">
        <v>650</v>
      </c>
      <c r="L266" s="2" t="s">
        <v>650</v>
      </c>
      <c r="M266" s="2" t="s">
        <v>650</v>
      </c>
      <c r="N266" s="2" t="s">
        <v>650</v>
      </c>
      <c r="O266" s="2" t="s">
        <v>650</v>
      </c>
      <c r="P266" s="2" t="s">
        <v>650</v>
      </c>
      <c r="Q266" s="2" t="s">
        <v>650</v>
      </c>
      <c r="R266" s="2" t="s">
        <v>650</v>
      </c>
      <c r="S266" s="2" t="s">
        <v>650</v>
      </c>
      <c r="W266" s="2" t="str">
        <f t="shared" si="45"/>
        <v>Ja</v>
      </c>
      <c r="X266" s="2">
        <v>0</v>
      </c>
      <c r="Y266" s="2">
        <f t="shared" si="46"/>
        <v>0</v>
      </c>
      <c r="Z266" s="2">
        <f t="shared" si="40"/>
        <v>1</v>
      </c>
      <c r="AA266" s="2">
        <f t="shared" si="41"/>
        <v>0</v>
      </c>
      <c r="AB266" s="2">
        <f t="shared" si="47"/>
        <v>1.06</v>
      </c>
      <c r="AC266" s="2">
        <f t="shared" si="48"/>
        <v>0</v>
      </c>
      <c r="AD266" s="2">
        <f t="shared" si="49"/>
        <v>0</v>
      </c>
      <c r="AF266" s="2" t="str">
        <f t="shared" si="42"/>
        <v>Nej</v>
      </c>
      <c r="AG266" s="2">
        <f t="shared" si="43"/>
        <v>0</v>
      </c>
      <c r="AH266" s="2">
        <f t="shared" si="44"/>
        <v>0</v>
      </c>
    </row>
    <row r="267" spans="1:34" ht="15" customHeight="1" x14ac:dyDescent="0.25">
      <c r="A267" s="2" t="s">
        <v>407</v>
      </c>
      <c r="B267" s="2" t="s">
        <v>421</v>
      </c>
      <c r="C267" s="2">
        <v>2015</v>
      </c>
      <c r="D267" s="2">
        <v>4.4130000000000003</v>
      </c>
      <c r="E267" s="2">
        <v>17.238</v>
      </c>
      <c r="F267" s="2" t="s">
        <v>903</v>
      </c>
      <c r="G267" s="2">
        <v>1.06</v>
      </c>
      <c r="H267" s="2">
        <v>0</v>
      </c>
      <c r="I267" s="2">
        <v>0</v>
      </c>
      <c r="J267" s="2" t="s">
        <v>650</v>
      </c>
      <c r="K267" s="2" t="s">
        <v>650</v>
      </c>
      <c r="L267" s="2" t="s">
        <v>650</v>
      </c>
      <c r="M267" s="2" t="s">
        <v>650</v>
      </c>
      <c r="N267" s="2" t="s">
        <v>650</v>
      </c>
      <c r="O267" s="2" t="s">
        <v>650</v>
      </c>
      <c r="P267" s="2" t="s">
        <v>650</v>
      </c>
      <c r="Q267" s="2" t="s">
        <v>650</v>
      </c>
      <c r="R267" s="2" t="s">
        <v>650</v>
      </c>
      <c r="S267" s="2" t="s">
        <v>650</v>
      </c>
      <c r="W267" s="2" t="str">
        <f t="shared" si="45"/>
        <v>Ja</v>
      </c>
      <c r="X267" s="2">
        <v>0</v>
      </c>
      <c r="Y267" s="2">
        <f t="shared" si="46"/>
        <v>0</v>
      </c>
      <c r="Z267" s="2">
        <f t="shared" si="40"/>
        <v>1</v>
      </c>
      <c r="AA267" s="2">
        <f t="shared" si="41"/>
        <v>0</v>
      </c>
      <c r="AB267" s="2">
        <f t="shared" si="47"/>
        <v>1.06</v>
      </c>
      <c r="AC267" s="2">
        <f t="shared" si="48"/>
        <v>0</v>
      </c>
      <c r="AD267" s="2">
        <f t="shared" si="49"/>
        <v>0</v>
      </c>
      <c r="AF267" s="2" t="str">
        <f t="shared" si="42"/>
        <v>Nej</v>
      </c>
      <c r="AG267" s="2">
        <f t="shared" si="43"/>
        <v>0</v>
      </c>
      <c r="AH267" s="2">
        <f t="shared" si="44"/>
        <v>0</v>
      </c>
    </row>
    <row r="268" spans="1:34" ht="15" customHeight="1" x14ac:dyDescent="0.25">
      <c r="A268" s="2" t="s">
        <v>407</v>
      </c>
      <c r="B268" s="2" t="s">
        <v>422</v>
      </c>
      <c r="C268" s="2">
        <v>2015</v>
      </c>
      <c r="D268" s="2">
        <v>0.79200000000000004</v>
      </c>
      <c r="E268" s="2" t="s">
        <v>650</v>
      </c>
      <c r="F268" s="2" t="s">
        <v>902</v>
      </c>
      <c r="G268" s="2">
        <v>1.06</v>
      </c>
      <c r="H268" s="2">
        <v>0</v>
      </c>
      <c r="I268" s="2">
        <v>0</v>
      </c>
      <c r="J268" s="2" t="s">
        <v>650</v>
      </c>
      <c r="K268" s="2" t="s">
        <v>650</v>
      </c>
      <c r="L268" s="2" t="s">
        <v>650</v>
      </c>
      <c r="M268" s="2" t="s">
        <v>650</v>
      </c>
      <c r="N268" s="2" t="s">
        <v>650</v>
      </c>
      <c r="O268" s="2" t="s">
        <v>650</v>
      </c>
      <c r="P268" s="2" t="s">
        <v>650</v>
      </c>
      <c r="Q268" s="2" t="s">
        <v>650</v>
      </c>
      <c r="R268" s="2" t="s">
        <v>650</v>
      </c>
      <c r="S268" s="2" t="s">
        <v>650</v>
      </c>
      <c r="W268" s="2" t="str">
        <f t="shared" si="45"/>
        <v>Ja</v>
      </c>
      <c r="X268" s="2">
        <v>0</v>
      </c>
      <c r="Y268" s="2">
        <f t="shared" si="46"/>
        <v>0</v>
      </c>
      <c r="Z268" s="2">
        <f t="shared" si="40"/>
        <v>1</v>
      </c>
      <c r="AA268" s="2">
        <f t="shared" si="41"/>
        <v>0</v>
      </c>
      <c r="AB268" s="2">
        <f t="shared" si="47"/>
        <v>1.06</v>
      </c>
      <c r="AC268" s="2">
        <f t="shared" si="48"/>
        <v>0</v>
      </c>
      <c r="AD268" s="2">
        <f t="shared" si="49"/>
        <v>0</v>
      </c>
      <c r="AF268" s="2" t="str">
        <f t="shared" si="42"/>
        <v>Nej</v>
      </c>
      <c r="AG268" s="2">
        <f t="shared" si="43"/>
        <v>0</v>
      </c>
      <c r="AH268" s="2">
        <f t="shared" si="44"/>
        <v>0</v>
      </c>
    </row>
    <row r="269" spans="1:34" ht="15" customHeight="1" x14ac:dyDescent="0.25">
      <c r="A269" s="2" t="s">
        <v>407</v>
      </c>
      <c r="B269" s="2" t="s">
        <v>423</v>
      </c>
      <c r="C269" s="2">
        <v>2015</v>
      </c>
      <c r="D269" s="2">
        <v>1.0999999999999999E-2</v>
      </c>
      <c r="E269" s="2" t="s">
        <v>650</v>
      </c>
      <c r="F269" s="2" t="s">
        <v>902</v>
      </c>
      <c r="G269" s="2">
        <v>1.06</v>
      </c>
      <c r="H269" s="2">
        <v>0</v>
      </c>
      <c r="I269" s="2">
        <v>0</v>
      </c>
      <c r="J269" s="2" t="s">
        <v>650</v>
      </c>
      <c r="K269" s="2" t="s">
        <v>650</v>
      </c>
      <c r="L269" s="2" t="s">
        <v>650</v>
      </c>
      <c r="M269" s="2" t="s">
        <v>650</v>
      </c>
      <c r="N269" s="2" t="s">
        <v>650</v>
      </c>
      <c r="O269" s="2" t="s">
        <v>650</v>
      </c>
      <c r="P269" s="2" t="s">
        <v>650</v>
      </c>
      <c r="Q269" s="2" t="s">
        <v>650</v>
      </c>
      <c r="R269" s="2" t="s">
        <v>650</v>
      </c>
      <c r="S269" s="2" t="s">
        <v>650</v>
      </c>
      <c r="W269" s="2" t="str">
        <f t="shared" si="45"/>
        <v>Ja</v>
      </c>
      <c r="X269" s="2">
        <v>0</v>
      </c>
      <c r="Y269" s="2">
        <f t="shared" si="46"/>
        <v>0</v>
      </c>
      <c r="Z269" s="2">
        <f t="shared" si="40"/>
        <v>1</v>
      </c>
      <c r="AA269" s="2">
        <f t="shared" si="41"/>
        <v>0</v>
      </c>
      <c r="AB269" s="2">
        <f t="shared" si="47"/>
        <v>1.06</v>
      </c>
      <c r="AC269" s="2">
        <f t="shared" si="48"/>
        <v>0</v>
      </c>
      <c r="AD269" s="2">
        <f t="shared" si="49"/>
        <v>0</v>
      </c>
      <c r="AF269" s="2" t="str">
        <f t="shared" si="42"/>
        <v>Nej</v>
      </c>
      <c r="AG269" s="2">
        <f t="shared" si="43"/>
        <v>0</v>
      </c>
      <c r="AH269" s="2">
        <f t="shared" si="44"/>
        <v>0</v>
      </c>
    </row>
    <row r="270" spans="1:34" ht="15" customHeight="1" x14ac:dyDescent="0.25">
      <c r="A270" s="2" t="s">
        <v>407</v>
      </c>
      <c r="B270" s="2" t="s">
        <v>424</v>
      </c>
      <c r="C270" s="2">
        <v>2015</v>
      </c>
      <c r="D270" s="2">
        <v>0.151</v>
      </c>
      <c r="E270" s="2" t="s">
        <v>650</v>
      </c>
      <c r="F270" s="2" t="s">
        <v>902</v>
      </c>
      <c r="G270" s="2">
        <v>1.06</v>
      </c>
      <c r="H270" s="2">
        <v>0</v>
      </c>
      <c r="I270" s="2">
        <v>0</v>
      </c>
      <c r="J270" s="2" t="s">
        <v>650</v>
      </c>
      <c r="K270" s="2" t="s">
        <v>650</v>
      </c>
      <c r="L270" s="2" t="s">
        <v>650</v>
      </c>
      <c r="M270" s="2" t="s">
        <v>650</v>
      </c>
      <c r="N270" s="2" t="s">
        <v>650</v>
      </c>
      <c r="O270" s="2" t="s">
        <v>650</v>
      </c>
      <c r="P270" s="2" t="s">
        <v>650</v>
      </c>
      <c r="Q270" s="2" t="s">
        <v>650</v>
      </c>
      <c r="R270" s="2" t="s">
        <v>650</v>
      </c>
      <c r="S270" s="2" t="s">
        <v>650</v>
      </c>
      <c r="W270" s="2" t="str">
        <f t="shared" si="45"/>
        <v>Ja</v>
      </c>
      <c r="X270" s="2">
        <v>0</v>
      </c>
      <c r="Y270" s="2">
        <f t="shared" si="46"/>
        <v>0</v>
      </c>
      <c r="Z270" s="2">
        <f t="shared" si="40"/>
        <v>1</v>
      </c>
      <c r="AA270" s="2">
        <f t="shared" si="41"/>
        <v>0</v>
      </c>
      <c r="AB270" s="2">
        <f t="shared" si="47"/>
        <v>1.06</v>
      </c>
      <c r="AC270" s="2">
        <f t="shared" si="48"/>
        <v>0</v>
      </c>
      <c r="AD270" s="2">
        <f t="shared" si="49"/>
        <v>0</v>
      </c>
      <c r="AF270" s="2" t="str">
        <f t="shared" si="42"/>
        <v>Nej</v>
      </c>
      <c r="AG270" s="2">
        <f t="shared" si="43"/>
        <v>0</v>
      </c>
      <c r="AH270" s="2">
        <f t="shared" si="44"/>
        <v>0</v>
      </c>
    </row>
    <row r="271" spans="1:34" ht="15" customHeight="1" x14ac:dyDescent="0.25">
      <c r="A271" s="2" t="s">
        <v>407</v>
      </c>
      <c r="B271" s="2" t="s">
        <v>425</v>
      </c>
      <c r="C271" s="2">
        <v>2015</v>
      </c>
      <c r="D271" s="2">
        <v>4.5999999999999999E-2</v>
      </c>
      <c r="E271" s="2" t="s">
        <v>650</v>
      </c>
      <c r="F271" s="2" t="s">
        <v>902</v>
      </c>
      <c r="G271" s="2">
        <v>1.06</v>
      </c>
      <c r="H271" s="2">
        <v>0</v>
      </c>
      <c r="I271" s="2">
        <v>0</v>
      </c>
      <c r="J271" s="2" t="s">
        <v>650</v>
      </c>
      <c r="K271" s="2" t="s">
        <v>650</v>
      </c>
      <c r="L271" s="2" t="s">
        <v>650</v>
      </c>
      <c r="M271" s="2" t="s">
        <v>650</v>
      </c>
      <c r="N271" s="2" t="s">
        <v>650</v>
      </c>
      <c r="O271" s="2" t="s">
        <v>650</v>
      </c>
      <c r="P271" s="2" t="s">
        <v>650</v>
      </c>
      <c r="Q271" s="2" t="s">
        <v>650</v>
      </c>
      <c r="R271" s="2" t="s">
        <v>650</v>
      </c>
      <c r="S271" s="2" t="s">
        <v>650</v>
      </c>
      <c r="W271" s="2" t="str">
        <f t="shared" si="45"/>
        <v>Ja</v>
      </c>
      <c r="X271" s="2">
        <v>0</v>
      </c>
      <c r="Y271" s="2">
        <f t="shared" si="46"/>
        <v>0</v>
      </c>
      <c r="Z271" s="2">
        <f t="shared" si="40"/>
        <v>1</v>
      </c>
      <c r="AA271" s="2">
        <f t="shared" si="41"/>
        <v>0</v>
      </c>
      <c r="AB271" s="2">
        <f t="shared" si="47"/>
        <v>1.06</v>
      </c>
      <c r="AC271" s="2">
        <f t="shared" si="48"/>
        <v>0</v>
      </c>
      <c r="AD271" s="2">
        <f t="shared" si="49"/>
        <v>0</v>
      </c>
      <c r="AF271" s="2" t="str">
        <f t="shared" si="42"/>
        <v>Nej</v>
      </c>
      <c r="AG271" s="2">
        <f t="shared" si="43"/>
        <v>0</v>
      </c>
      <c r="AH271" s="2">
        <f t="shared" si="44"/>
        <v>0</v>
      </c>
    </row>
    <row r="272" spans="1:34" ht="15" customHeight="1" x14ac:dyDescent="0.25">
      <c r="A272" s="2" t="s">
        <v>426</v>
      </c>
      <c r="B272" s="2" t="s">
        <v>427</v>
      </c>
      <c r="C272" s="2">
        <v>2015</v>
      </c>
      <c r="D272" s="2">
        <v>0.08</v>
      </c>
      <c r="E272" s="2" t="s">
        <v>650</v>
      </c>
      <c r="F272" s="2" t="s">
        <v>904</v>
      </c>
      <c r="G272" s="2">
        <v>1.1000000000000001</v>
      </c>
      <c r="H272" s="2">
        <v>0</v>
      </c>
      <c r="I272" s="2">
        <v>0</v>
      </c>
      <c r="J272" s="2" t="s">
        <v>650</v>
      </c>
      <c r="K272" s="2" t="s">
        <v>650</v>
      </c>
      <c r="L272" s="2" t="s">
        <v>650</v>
      </c>
      <c r="M272" s="2" t="s">
        <v>650</v>
      </c>
      <c r="N272" s="2" t="s">
        <v>650</v>
      </c>
      <c r="O272" s="2" t="s">
        <v>650</v>
      </c>
      <c r="P272" s="2" t="s">
        <v>650</v>
      </c>
      <c r="Q272" s="2" t="s">
        <v>650</v>
      </c>
      <c r="R272" s="2" t="s">
        <v>650</v>
      </c>
      <c r="S272" s="2" t="s">
        <v>650</v>
      </c>
      <c r="W272" s="2" t="str">
        <f t="shared" si="45"/>
        <v>Ja</v>
      </c>
      <c r="X272" s="2">
        <v>0</v>
      </c>
      <c r="Y272" s="2">
        <f t="shared" si="46"/>
        <v>0</v>
      </c>
      <c r="Z272" s="2">
        <f t="shared" si="40"/>
        <v>1</v>
      </c>
      <c r="AA272" s="2">
        <f t="shared" si="41"/>
        <v>0</v>
      </c>
      <c r="AB272" s="2">
        <f t="shared" si="47"/>
        <v>1.1000000000000001</v>
      </c>
      <c r="AC272" s="2">
        <f t="shared" si="48"/>
        <v>0</v>
      </c>
      <c r="AD272" s="2">
        <f t="shared" si="49"/>
        <v>0</v>
      </c>
      <c r="AF272" s="2" t="str">
        <f t="shared" si="42"/>
        <v>Nej</v>
      </c>
      <c r="AG272" s="2">
        <f t="shared" si="43"/>
        <v>0</v>
      </c>
      <c r="AH272" s="2">
        <f t="shared" si="44"/>
        <v>0</v>
      </c>
    </row>
    <row r="273" spans="1:34" ht="15" customHeight="1" x14ac:dyDescent="0.25">
      <c r="A273" s="2" t="s">
        <v>426</v>
      </c>
      <c r="B273" s="2" t="s">
        <v>428</v>
      </c>
      <c r="C273" s="2">
        <v>2015</v>
      </c>
      <c r="D273" s="2">
        <v>5.5</v>
      </c>
      <c r="E273" s="2">
        <v>5</v>
      </c>
      <c r="F273" s="2" t="s">
        <v>904</v>
      </c>
      <c r="G273" s="2">
        <v>1.1000000000000001</v>
      </c>
      <c r="H273" s="2">
        <v>0</v>
      </c>
      <c r="I273" s="2">
        <v>0</v>
      </c>
      <c r="J273" s="2" t="s">
        <v>650</v>
      </c>
      <c r="K273" s="2" t="s">
        <v>650</v>
      </c>
      <c r="L273" s="2" t="s">
        <v>650</v>
      </c>
      <c r="M273" s="2" t="s">
        <v>650</v>
      </c>
      <c r="N273" s="2" t="s">
        <v>650</v>
      </c>
      <c r="O273" s="2" t="s">
        <v>650</v>
      </c>
      <c r="P273" s="2" t="s">
        <v>650</v>
      </c>
      <c r="Q273" s="2" t="s">
        <v>650</v>
      </c>
      <c r="R273" s="2" t="s">
        <v>650</v>
      </c>
      <c r="S273" s="2" t="s">
        <v>650</v>
      </c>
      <c r="W273" s="2" t="str">
        <f t="shared" si="45"/>
        <v>Ja</v>
      </c>
      <c r="X273" s="2">
        <v>0</v>
      </c>
      <c r="Y273" s="2">
        <f t="shared" si="46"/>
        <v>0</v>
      </c>
      <c r="Z273" s="2">
        <f t="shared" si="40"/>
        <v>1</v>
      </c>
      <c r="AA273" s="2">
        <f t="shared" si="41"/>
        <v>0</v>
      </c>
      <c r="AB273" s="2">
        <f t="shared" si="47"/>
        <v>1.1000000000000001</v>
      </c>
      <c r="AC273" s="2">
        <f t="shared" si="48"/>
        <v>0</v>
      </c>
      <c r="AD273" s="2">
        <f t="shared" si="49"/>
        <v>0</v>
      </c>
      <c r="AF273" s="2" t="str">
        <f t="shared" si="42"/>
        <v>Nej</v>
      </c>
      <c r="AG273" s="2">
        <f t="shared" si="43"/>
        <v>0</v>
      </c>
      <c r="AH273" s="2">
        <f t="shared" si="44"/>
        <v>0</v>
      </c>
    </row>
    <row r="274" spans="1:34" ht="15" customHeight="1" x14ac:dyDescent="0.25">
      <c r="A274" s="2" t="s">
        <v>426</v>
      </c>
      <c r="B274" s="2" t="s">
        <v>429</v>
      </c>
      <c r="C274" s="2">
        <v>2015</v>
      </c>
      <c r="D274" s="2">
        <v>0.05</v>
      </c>
      <c r="E274" s="2" t="s">
        <v>650</v>
      </c>
      <c r="F274" s="2" t="s">
        <v>905</v>
      </c>
      <c r="G274" s="2">
        <v>1.1000000000000001</v>
      </c>
      <c r="H274" s="2">
        <v>0</v>
      </c>
      <c r="I274" s="2">
        <v>0</v>
      </c>
      <c r="J274" s="2" t="s">
        <v>650</v>
      </c>
      <c r="K274" s="2" t="s">
        <v>650</v>
      </c>
      <c r="L274" s="2" t="s">
        <v>650</v>
      </c>
      <c r="M274" s="2" t="s">
        <v>650</v>
      </c>
      <c r="N274" s="2" t="s">
        <v>650</v>
      </c>
      <c r="O274" s="2" t="s">
        <v>650</v>
      </c>
      <c r="P274" s="2" t="s">
        <v>650</v>
      </c>
      <c r="Q274" s="2" t="s">
        <v>650</v>
      </c>
      <c r="R274" s="2" t="s">
        <v>650</v>
      </c>
      <c r="S274" s="2" t="s">
        <v>650</v>
      </c>
      <c r="W274" s="2" t="str">
        <f t="shared" si="45"/>
        <v>Ja</v>
      </c>
      <c r="X274" s="2">
        <v>0</v>
      </c>
      <c r="Y274" s="2">
        <f t="shared" si="46"/>
        <v>0</v>
      </c>
      <c r="Z274" s="2">
        <f t="shared" si="40"/>
        <v>1</v>
      </c>
      <c r="AA274" s="2">
        <f t="shared" si="41"/>
        <v>0</v>
      </c>
      <c r="AB274" s="2">
        <f t="shared" si="47"/>
        <v>1.1000000000000001</v>
      </c>
      <c r="AC274" s="2">
        <f t="shared" si="48"/>
        <v>0</v>
      </c>
      <c r="AD274" s="2">
        <f t="shared" si="49"/>
        <v>0</v>
      </c>
      <c r="AF274" s="2" t="str">
        <f t="shared" si="42"/>
        <v>Nej</v>
      </c>
      <c r="AG274" s="2">
        <f t="shared" si="43"/>
        <v>0</v>
      </c>
      <c r="AH274" s="2">
        <f t="shared" si="44"/>
        <v>0</v>
      </c>
    </row>
    <row r="275" spans="1:34" ht="15" customHeight="1" x14ac:dyDescent="0.25">
      <c r="A275" s="2" t="s">
        <v>426</v>
      </c>
      <c r="B275" s="2" t="s">
        <v>430</v>
      </c>
      <c r="C275" s="2">
        <v>2015</v>
      </c>
      <c r="D275" s="2">
        <v>0.02</v>
      </c>
      <c r="E275" s="2" t="s">
        <v>650</v>
      </c>
      <c r="F275" s="2" t="s">
        <v>906</v>
      </c>
      <c r="G275" s="2">
        <v>1.1000000000000001</v>
      </c>
      <c r="H275" s="2">
        <v>0</v>
      </c>
      <c r="I275" s="2">
        <v>0</v>
      </c>
      <c r="J275" s="2" t="s">
        <v>650</v>
      </c>
      <c r="K275" s="2" t="s">
        <v>650</v>
      </c>
      <c r="L275" s="2" t="s">
        <v>650</v>
      </c>
      <c r="M275" s="2" t="s">
        <v>650</v>
      </c>
      <c r="N275" s="2" t="s">
        <v>650</v>
      </c>
      <c r="O275" s="2" t="s">
        <v>650</v>
      </c>
      <c r="P275" s="2" t="s">
        <v>650</v>
      </c>
      <c r="Q275" s="2" t="s">
        <v>650</v>
      </c>
      <c r="R275" s="2" t="s">
        <v>650</v>
      </c>
      <c r="S275" s="2" t="s">
        <v>650</v>
      </c>
      <c r="W275" s="2" t="str">
        <f t="shared" si="45"/>
        <v>Ja</v>
      </c>
      <c r="X275" s="2">
        <v>0</v>
      </c>
      <c r="Y275" s="2">
        <f t="shared" si="46"/>
        <v>0</v>
      </c>
      <c r="Z275" s="2">
        <f t="shared" si="40"/>
        <v>1</v>
      </c>
      <c r="AA275" s="2">
        <f t="shared" si="41"/>
        <v>0</v>
      </c>
      <c r="AB275" s="2">
        <f t="shared" si="47"/>
        <v>1.1000000000000001</v>
      </c>
      <c r="AC275" s="2">
        <f t="shared" si="48"/>
        <v>0</v>
      </c>
      <c r="AD275" s="2">
        <f t="shared" si="49"/>
        <v>0</v>
      </c>
      <c r="AF275" s="2" t="str">
        <f t="shared" si="42"/>
        <v>Nej</v>
      </c>
      <c r="AG275" s="2">
        <f t="shared" si="43"/>
        <v>0</v>
      </c>
      <c r="AH275" s="2">
        <f t="shared" si="44"/>
        <v>0</v>
      </c>
    </row>
    <row r="276" spans="1:34" ht="15" customHeight="1" x14ac:dyDescent="0.25">
      <c r="A276" s="2" t="s">
        <v>426</v>
      </c>
      <c r="B276" s="2" t="s">
        <v>431</v>
      </c>
      <c r="C276" s="2">
        <v>2015</v>
      </c>
      <c r="D276" s="2">
        <v>4.5999999999999999E-2</v>
      </c>
      <c r="E276" s="2" t="s">
        <v>650</v>
      </c>
      <c r="F276" s="2" t="s">
        <v>907</v>
      </c>
      <c r="G276" s="2">
        <v>1.1000000000000001</v>
      </c>
      <c r="H276" s="2">
        <v>0</v>
      </c>
      <c r="I276" s="2">
        <v>0</v>
      </c>
      <c r="J276" s="2" t="s">
        <v>650</v>
      </c>
      <c r="K276" s="2" t="s">
        <v>650</v>
      </c>
      <c r="L276" s="2" t="s">
        <v>650</v>
      </c>
      <c r="M276" s="2" t="s">
        <v>650</v>
      </c>
      <c r="N276" s="2" t="s">
        <v>650</v>
      </c>
      <c r="O276" s="2" t="s">
        <v>650</v>
      </c>
      <c r="P276" s="2" t="s">
        <v>650</v>
      </c>
      <c r="Q276" s="2" t="s">
        <v>650</v>
      </c>
      <c r="R276" s="2" t="s">
        <v>650</v>
      </c>
      <c r="S276" s="2" t="s">
        <v>650</v>
      </c>
      <c r="W276" s="2" t="str">
        <f t="shared" si="45"/>
        <v>Ja</v>
      </c>
      <c r="X276" s="2">
        <v>0</v>
      </c>
      <c r="Y276" s="2">
        <f t="shared" si="46"/>
        <v>0</v>
      </c>
      <c r="Z276" s="2">
        <f t="shared" si="40"/>
        <v>1</v>
      </c>
      <c r="AA276" s="2">
        <f t="shared" si="41"/>
        <v>0</v>
      </c>
      <c r="AB276" s="2">
        <f t="shared" si="47"/>
        <v>1.1000000000000001</v>
      </c>
      <c r="AC276" s="2">
        <f t="shared" si="48"/>
        <v>0</v>
      </c>
      <c r="AD276" s="2">
        <f t="shared" si="49"/>
        <v>0</v>
      </c>
      <c r="AF276" s="2" t="str">
        <f t="shared" si="42"/>
        <v>Nej</v>
      </c>
      <c r="AG276" s="2">
        <f t="shared" si="43"/>
        <v>0</v>
      </c>
      <c r="AH276" s="2">
        <f t="shared" si="44"/>
        <v>0</v>
      </c>
    </row>
    <row r="277" spans="1:34" ht="15" customHeight="1" x14ac:dyDescent="0.25">
      <c r="A277" s="2" t="s">
        <v>432</v>
      </c>
      <c r="B277" s="2" t="s">
        <v>433</v>
      </c>
      <c r="C277" s="2">
        <v>2015</v>
      </c>
      <c r="D277" s="2">
        <v>0.9</v>
      </c>
      <c r="E277" s="2" t="s">
        <v>650</v>
      </c>
      <c r="F277" s="2" t="s">
        <v>651</v>
      </c>
      <c r="G277" s="2">
        <v>2.38</v>
      </c>
      <c r="H277" s="2">
        <v>344.47</v>
      </c>
      <c r="I277" s="2">
        <v>0.42</v>
      </c>
      <c r="J277" s="2" t="s">
        <v>650</v>
      </c>
      <c r="K277" s="2" t="s">
        <v>650</v>
      </c>
      <c r="L277" s="2" t="s">
        <v>650</v>
      </c>
      <c r="M277" s="2" t="s">
        <v>650</v>
      </c>
      <c r="N277" s="2" t="s">
        <v>650</v>
      </c>
      <c r="O277" s="2" t="s">
        <v>650</v>
      </c>
      <c r="P277" s="2" t="s">
        <v>650</v>
      </c>
      <c r="Q277" s="2" t="s">
        <v>650</v>
      </c>
      <c r="R277" s="2" t="s">
        <v>650</v>
      </c>
      <c r="S277" s="2" t="s">
        <v>650</v>
      </c>
      <c r="W277" s="2" t="str">
        <f t="shared" si="45"/>
        <v>Nej</v>
      </c>
      <c r="Y277" s="2">
        <f t="shared" si="46"/>
        <v>0.42</v>
      </c>
      <c r="Z277" s="2">
        <f t="shared" si="40"/>
        <v>0.14000000000000001</v>
      </c>
      <c r="AA277" s="2">
        <f t="shared" si="41"/>
        <v>0.44</v>
      </c>
      <c r="AB277" s="2">
        <f t="shared" si="47"/>
        <v>2.38</v>
      </c>
      <c r="AC277" s="2">
        <f t="shared" si="48"/>
        <v>344.47</v>
      </c>
      <c r="AD277" s="2">
        <f t="shared" si="49"/>
        <v>0.42</v>
      </c>
      <c r="AF277" s="2" t="str">
        <f t="shared" si="42"/>
        <v>Nej</v>
      </c>
      <c r="AG277" s="2">
        <f t="shared" si="43"/>
        <v>0</v>
      </c>
      <c r="AH277" s="2">
        <f t="shared" si="44"/>
        <v>0</v>
      </c>
    </row>
    <row r="278" spans="1:34" ht="15" customHeight="1" x14ac:dyDescent="0.25">
      <c r="A278" s="2" t="s">
        <v>432</v>
      </c>
      <c r="B278" s="2" t="s">
        <v>434</v>
      </c>
      <c r="C278" s="2">
        <v>2015</v>
      </c>
      <c r="D278" s="2">
        <v>0.1</v>
      </c>
      <c r="E278" s="2" t="s">
        <v>650</v>
      </c>
      <c r="F278" s="2" t="s">
        <v>651</v>
      </c>
      <c r="G278" s="2">
        <v>2.38</v>
      </c>
      <c r="H278" s="2">
        <v>344.47</v>
      </c>
      <c r="I278" s="2">
        <v>0.42</v>
      </c>
      <c r="J278" s="2" t="s">
        <v>650</v>
      </c>
      <c r="K278" s="2" t="s">
        <v>650</v>
      </c>
      <c r="L278" s="2" t="s">
        <v>650</v>
      </c>
      <c r="M278" s="2" t="s">
        <v>650</v>
      </c>
      <c r="N278" s="2" t="s">
        <v>650</v>
      </c>
      <c r="O278" s="2" t="s">
        <v>650</v>
      </c>
      <c r="P278" s="2" t="s">
        <v>650</v>
      </c>
      <c r="Q278" s="2" t="s">
        <v>650</v>
      </c>
      <c r="R278" s="2" t="s">
        <v>650</v>
      </c>
      <c r="S278" s="2" t="s">
        <v>650</v>
      </c>
      <c r="W278" s="2" t="str">
        <f t="shared" si="45"/>
        <v>Nej</v>
      </c>
      <c r="Y278" s="2">
        <f t="shared" si="46"/>
        <v>0.42</v>
      </c>
      <c r="Z278" s="2">
        <f t="shared" si="40"/>
        <v>0.14000000000000001</v>
      </c>
      <c r="AA278" s="2">
        <f t="shared" si="41"/>
        <v>0.44</v>
      </c>
      <c r="AB278" s="2">
        <f t="shared" si="47"/>
        <v>2.38</v>
      </c>
      <c r="AC278" s="2">
        <f t="shared" si="48"/>
        <v>344.47</v>
      </c>
      <c r="AD278" s="2">
        <f t="shared" si="49"/>
        <v>0.42</v>
      </c>
      <c r="AF278" s="2" t="str">
        <f t="shared" si="42"/>
        <v>Nej</v>
      </c>
      <c r="AG278" s="2">
        <f t="shared" si="43"/>
        <v>0</v>
      </c>
      <c r="AH278" s="2">
        <f t="shared" si="44"/>
        <v>0</v>
      </c>
    </row>
    <row r="279" spans="1:34" ht="15" customHeight="1" x14ac:dyDescent="0.25">
      <c r="A279" s="2" t="s">
        <v>435</v>
      </c>
      <c r="B279" s="2" t="s">
        <v>436</v>
      </c>
      <c r="C279" s="2">
        <v>2015</v>
      </c>
      <c r="D279" s="2" t="s">
        <v>650</v>
      </c>
      <c r="E279" s="2" t="s">
        <v>650</v>
      </c>
      <c r="F279" s="2" t="s">
        <v>848</v>
      </c>
      <c r="G279" s="2">
        <v>1.1000000000000001</v>
      </c>
      <c r="H279" s="2">
        <v>0</v>
      </c>
      <c r="I279" s="2">
        <v>0</v>
      </c>
      <c r="J279" s="2">
        <v>332.52100000000002</v>
      </c>
      <c r="K279" s="2">
        <v>0.17</v>
      </c>
      <c r="L279" s="2">
        <v>82.4</v>
      </c>
      <c r="M279" s="2">
        <v>6.2</v>
      </c>
      <c r="N279" s="2">
        <v>11</v>
      </c>
      <c r="O279" s="2" t="s">
        <v>650</v>
      </c>
      <c r="P279" s="2" t="s">
        <v>650</v>
      </c>
      <c r="Q279" s="2" t="s">
        <v>650</v>
      </c>
      <c r="R279" s="2" t="s">
        <v>650</v>
      </c>
      <c r="S279" s="2" t="s">
        <v>650</v>
      </c>
      <c r="W279" s="2" t="str">
        <f t="shared" si="45"/>
        <v>Ja</v>
      </c>
      <c r="X279" s="2">
        <v>0</v>
      </c>
      <c r="Y279" s="2">
        <f t="shared" si="46"/>
        <v>0</v>
      </c>
      <c r="Z279" s="2">
        <f t="shared" si="40"/>
        <v>1</v>
      </c>
      <c r="AA279" s="2">
        <f t="shared" si="41"/>
        <v>0</v>
      </c>
      <c r="AB279" s="2">
        <f t="shared" si="47"/>
        <v>1.1000000000000001</v>
      </c>
      <c r="AC279" s="2">
        <f t="shared" si="48"/>
        <v>0</v>
      </c>
      <c r="AD279" s="2">
        <f t="shared" si="49"/>
        <v>0</v>
      </c>
      <c r="AF279" s="2" t="str">
        <f t="shared" si="42"/>
        <v>Ja</v>
      </c>
      <c r="AG279" s="2">
        <f t="shared" si="43"/>
        <v>332.52100000000002</v>
      </c>
      <c r="AH279" s="2">
        <f t="shared" si="44"/>
        <v>0.11</v>
      </c>
    </row>
    <row r="280" spans="1:34" ht="15" customHeight="1" x14ac:dyDescent="0.2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W280" s="2" t="str">
        <f t="shared" si="45"/>
        <v>Nej</v>
      </c>
      <c r="Y280" s="2" t="str">
        <f t="shared" si="46"/>
        <v>-</v>
      </c>
      <c r="Z280" s="2">
        <f t="shared" si="40"/>
        <v>0.14000000000000001</v>
      </c>
      <c r="AA280" s="2">
        <f t="shared" si="41"/>
        <v>0.44</v>
      </c>
      <c r="AB280" s="2">
        <f t="shared" si="47"/>
        <v>2.38</v>
      </c>
      <c r="AC280" s="2">
        <f t="shared" si="48"/>
        <v>344.47</v>
      </c>
      <c r="AD280" s="2">
        <f t="shared" si="49"/>
        <v>0.42</v>
      </c>
      <c r="AF280" s="2" t="str">
        <f t="shared" si="42"/>
        <v>Nej</v>
      </c>
      <c r="AG280" s="2">
        <f t="shared" si="43"/>
        <v>0</v>
      </c>
      <c r="AH280" s="2">
        <f t="shared" si="44"/>
        <v>0</v>
      </c>
    </row>
    <row r="281" spans="1:34" ht="15" customHeight="1" x14ac:dyDescent="0.2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W281" s="2" t="str">
        <f t="shared" si="45"/>
        <v>Nej</v>
      </c>
      <c r="Y281" s="2" t="str">
        <f t="shared" si="46"/>
        <v>-</v>
      </c>
      <c r="Z281" s="2">
        <f t="shared" si="40"/>
        <v>0.14000000000000001</v>
      </c>
      <c r="AA281" s="2">
        <f t="shared" si="41"/>
        <v>0.44</v>
      </c>
      <c r="AB281" s="2">
        <f t="shared" si="47"/>
        <v>2.38</v>
      </c>
      <c r="AC281" s="2">
        <f t="shared" si="48"/>
        <v>344.47</v>
      </c>
      <c r="AD281" s="2">
        <f t="shared" si="49"/>
        <v>0.42</v>
      </c>
      <c r="AF281" s="2" t="str">
        <f t="shared" si="42"/>
        <v>Nej</v>
      </c>
      <c r="AG281" s="2">
        <f t="shared" si="43"/>
        <v>0</v>
      </c>
      <c r="AH281" s="2">
        <f t="shared" si="44"/>
        <v>0</v>
      </c>
    </row>
    <row r="282" spans="1:34" ht="15" customHeight="1" x14ac:dyDescent="0.2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W282" s="2" t="str">
        <f t="shared" si="45"/>
        <v>Nej</v>
      </c>
      <c r="Y282" s="2" t="str">
        <f t="shared" si="46"/>
        <v>-</v>
      </c>
      <c r="Z282" s="2">
        <f t="shared" si="40"/>
        <v>0.14000000000000001</v>
      </c>
      <c r="AA282" s="2">
        <f t="shared" si="41"/>
        <v>0.44</v>
      </c>
      <c r="AB282" s="2">
        <f t="shared" si="47"/>
        <v>2.38</v>
      </c>
      <c r="AC282" s="2">
        <f t="shared" si="48"/>
        <v>344.47</v>
      </c>
      <c r="AD282" s="2">
        <f t="shared" si="49"/>
        <v>0.42</v>
      </c>
      <c r="AF282" s="2" t="str">
        <f t="shared" si="42"/>
        <v>Nej</v>
      </c>
      <c r="AG282" s="2">
        <f t="shared" si="43"/>
        <v>0</v>
      </c>
      <c r="AH282" s="2">
        <f t="shared" si="44"/>
        <v>0</v>
      </c>
    </row>
    <row r="283" spans="1:34" ht="15" customHeight="1" x14ac:dyDescent="0.2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W283" s="2" t="str">
        <f t="shared" si="45"/>
        <v>Nej</v>
      </c>
      <c r="Y283" s="2" t="str">
        <f t="shared" si="46"/>
        <v>-</v>
      </c>
      <c r="Z283" s="2">
        <f t="shared" si="40"/>
        <v>0.14000000000000001</v>
      </c>
      <c r="AA283" s="2">
        <f t="shared" si="41"/>
        <v>0.44</v>
      </c>
      <c r="AB283" s="2">
        <f t="shared" si="47"/>
        <v>2.38</v>
      </c>
      <c r="AC283" s="2">
        <f t="shared" si="48"/>
        <v>344.47</v>
      </c>
      <c r="AD283" s="2">
        <f t="shared" si="49"/>
        <v>0.42</v>
      </c>
      <c r="AF283" s="2" t="str">
        <f t="shared" si="42"/>
        <v>Nej</v>
      </c>
      <c r="AG283" s="2">
        <f t="shared" si="43"/>
        <v>0</v>
      </c>
      <c r="AH283" s="2">
        <f t="shared" si="44"/>
        <v>0</v>
      </c>
    </row>
    <row r="284" spans="1:34" ht="15" customHeight="1" x14ac:dyDescent="0.2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W284" s="2" t="str">
        <f t="shared" si="45"/>
        <v>Nej</v>
      </c>
      <c r="Y284" s="2" t="str">
        <f t="shared" si="46"/>
        <v>-</v>
      </c>
      <c r="Z284" s="2">
        <f t="shared" si="40"/>
        <v>0.14000000000000001</v>
      </c>
      <c r="AA284" s="2">
        <f t="shared" si="41"/>
        <v>0.44</v>
      </c>
      <c r="AB284" s="2">
        <f t="shared" si="47"/>
        <v>2.38</v>
      </c>
      <c r="AC284" s="2">
        <f t="shared" si="48"/>
        <v>344.47</v>
      </c>
      <c r="AD284" s="2">
        <f t="shared" si="49"/>
        <v>0.42</v>
      </c>
      <c r="AF284" s="2" t="str">
        <f t="shared" si="42"/>
        <v>Nej</v>
      </c>
      <c r="AG284" s="2">
        <f t="shared" si="43"/>
        <v>0</v>
      </c>
      <c r="AH284" s="2">
        <f t="shared" si="44"/>
        <v>0</v>
      </c>
    </row>
    <row r="285" spans="1:34" ht="15" customHeight="1" x14ac:dyDescent="0.2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W285" s="2" t="str">
        <f t="shared" si="45"/>
        <v>Nej</v>
      </c>
      <c r="Y285" s="2" t="str">
        <f t="shared" si="46"/>
        <v>-</v>
      </c>
      <c r="Z285" s="2">
        <f t="shared" si="40"/>
        <v>0.14000000000000001</v>
      </c>
      <c r="AA285" s="2">
        <f t="shared" si="41"/>
        <v>0.44</v>
      </c>
      <c r="AB285" s="2">
        <f t="shared" si="47"/>
        <v>2.38</v>
      </c>
      <c r="AC285" s="2">
        <f t="shared" si="48"/>
        <v>344.47</v>
      </c>
      <c r="AD285" s="2">
        <f t="shared" si="49"/>
        <v>0.42</v>
      </c>
      <c r="AF285" s="2" t="str">
        <f t="shared" si="42"/>
        <v>Nej</v>
      </c>
      <c r="AG285" s="2">
        <f t="shared" si="43"/>
        <v>0</v>
      </c>
      <c r="AH285" s="2">
        <f t="shared" si="44"/>
        <v>0</v>
      </c>
    </row>
    <row r="286" spans="1:34" ht="15" customHeight="1" x14ac:dyDescent="0.2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W286" s="2" t="str">
        <f t="shared" si="45"/>
        <v>Nej</v>
      </c>
      <c r="Y286" s="2" t="str">
        <f t="shared" si="46"/>
        <v>-</v>
      </c>
      <c r="Z286" s="2">
        <f t="shared" si="40"/>
        <v>0.14000000000000001</v>
      </c>
      <c r="AA286" s="2">
        <f t="shared" si="41"/>
        <v>0.44</v>
      </c>
      <c r="AB286" s="2">
        <f t="shared" si="47"/>
        <v>2.38</v>
      </c>
      <c r="AC286" s="2">
        <f t="shared" si="48"/>
        <v>344.47</v>
      </c>
      <c r="AD286" s="2">
        <f t="shared" si="49"/>
        <v>0.42</v>
      </c>
      <c r="AF286" s="2" t="str">
        <f t="shared" si="42"/>
        <v>Nej</v>
      </c>
      <c r="AG286" s="2">
        <f t="shared" si="43"/>
        <v>0</v>
      </c>
      <c r="AH286" s="2">
        <f t="shared" si="44"/>
        <v>0</v>
      </c>
    </row>
    <row r="287" spans="1:34" ht="15" customHeight="1" x14ac:dyDescent="0.2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W287" s="2" t="str">
        <f t="shared" si="45"/>
        <v>Nej</v>
      </c>
      <c r="Y287" s="2" t="str">
        <f t="shared" si="46"/>
        <v>-</v>
      </c>
      <c r="Z287" s="2">
        <f t="shared" si="40"/>
        <v>0.14000000000000001</v>
      </c>
      <c r="AA287" s="2">
        <f t="shared" si="41"/>
        <v>0.44</v>
      </c>
      <c r="AB287" s="2">
        <f t="shared" si="47"/>
        <v>2.38</v>
      </c>
      <c r="AC287" s="2">
        <f t="shared" si="48"/>
        <v>344.47</v>
      </c>
      <c r="AD287" s="2">
        <f t="shared" si="49"/>
        <v>0.42</v>
      </c>
      <c r="AF287" s="2" t="str">
        <f t="shared" si="42"/>
        <v>Nej</v>
      </c>
      <c r="AG287" s="2">
        <f t="shared" si="43"/>
        <v>0</v>
      </c>
      <c r="AH287" s="2">
        <f t="shared" si="44"/>
        <v>0</v>
      </c>
    </row>
    <row r="288" spans="1:34" ht="15" customHeight="1" x14ac:dyDescent="0.25">
      <c r="A288" s="2" t="s">
        <v>438</v>
      </c>
      <c r="B288" s="2" t="s">
        <v>439</v>
      </c>
      <c r="C288" s="2">
        <v>2015</v>
      </c>
      <c r="D288" s="2">
        <v>1.1000000000000001</v>
      </c>
      <c r="E288" s="2" t="s">
        <v>650</v>
      </c>
      <c r="F288" s="2" t="s">
        <v>651</v>
      </c>
      <c r="G288" s="2">
        <v>2.38</v>
      </c>
      <c r="H288" s="2">
        <v>344.47</v>
      </c>
      <c r="I288" s="2">
        <v>0.42</v>
      </c>
      <c r="J288" s="2" t="s">
        <v>650</v>
      </c>
      <c r="K288" s="2" t="s">
        <v>650</v>
      </c>
      <c r="L288" s="2" t="s">
        <v>650</v>
      </c>
      <c r="M288" s="2" t="s">
        <v>650</v>
      </c>
      <c r="N288" s="2" t="s">
        <v>650</v>
      </c>
      <c r="O288" s="2" t="s">
        <v>650</v>
      </c>
      <c r="P288" s="2" t="s">
        <v>650</v>
      </c>
      <c r="Q288" s="2" t="s">
        <v>650</v>
      </c>
      <c r="R288" s="2" t="s">
        <v>650</v>
      </c>
      <c r="S288" s="2" t="s">
        <v>650</v>
      </c>
      <c r="W288" s="2" t="str">
        <f t="shared" si="45"/>
        <v>Nej</v>
      </c>
      <c r="Y288" s="2">
        <f t="shared" si="46"/>
        <v>0.42</v>
      </c>
      <c r="Z288" s="2">
        <f t="shared" si="40"/>
        <v>0.14000000000000001</v>
      </c>
      <c r="AA288" s="2">
        <f t="shared" si="41"/>
        <v>0.44</v>
      </c>
      <c r="AB288" s="2">
        <f t="shared" si="47"/>
        <v>2.38</v>
      </c>
      <c r="AC288" s="2">
        <f t="shared" si="48"/>
        <v>344.47</v>
      </c>
      <c r="AD288" s="2">
        <f t="shared" si="49"/>
        <v>0.42</v>
      </c>
      <c r="AF288" s="2" t="str">
        <f t="shared" si="42"/>
        <v>Nej</v>
      </c>
      <c r="AG288" s="2">
        <f t="shared" si="43"/>
        <v>0</v>
      </c>
      <c r="AH288" s="2">
        <f t="shared" si="44"/>
        <v>0</v>
      </c>
    </row>
    <row r="289" spans="1:34" ht="15" customHeight="1" x14ac:dyDescent="0.25">
      <c r="A289" s="2" t="s">
        <v>440</v>
      </c>
      <c r="B289" s="2" t="s">
        <v>441</v>
      </c>
      <c r="C289" s="2">
        <v>2015</v>
      </c>
      <c r="D289" s="2">
        <v>3.42</v>
      </c>
      <c r="E289" s="2">
        <v>0.13</v>
      </c>
      <c r="F289" s="2" t="s">
        <v>908</v>
      </c>
      <c r="G289" s="2">
        <v>0.95</v>
      </c>
      <c r="H289" s="2">
        <v>0</v>
      </c>
      <c r="I289" s="2">
        <v>0</v>
      </c>
      <c r="J289" s="2" t="s">
        <v>650</v>
      </c>
      <c r="K289" s="2" t="s">
        <v>650</v>
      </c>
      <c r="L289" s="2" t="s">
        <v>650</v>
      </c>
      <c r="M289" s="2" t="s">
        <v>650</v>
      </c>
      <c r="N289" s="2" t="s">
        <v>650</v>
      </c>
      <c r="O289" s="2" t="s">
        <v>650</v>
      </c>
      <c r="P289" s="2" t="s">
        <v>650</v>
      </c>
      <c r="Q289" s="2" t="s">
        <v>650</v>
      </c>
      <c r="R289" s="2" t="s">
        <v>650</v>
      </c>
      <c r="S289" s="2" t="s">
        <v>650</v>
      </c>
      <c r="W289" s="2" t="str">
        <f t="shared" si="45"/>
        <v>Ja</v>
      </c>
      <c r="X289" s="2">
        <v>0</v>
      </c>
      <c r="Y289" s="2">
        <f t="shared" si="46"/>
        <v>0</v>
      </c>
      <c r="Z289" s="2">
        <f t="shared" si="40"/>
        <v>1</v>
      </c>
      <c r="AA289" s="2">
        <f t="shared" si="41"/>
        <v>0</v>
      </c>
      <c r="AB289" s="2">
        <f t="shared" si="47"/>
        <v>0.95</v>
      </c>
      <c r="AC289" s="2">
        <f t="shared" si="48"/>
        <v>0</v>
      </c>
      <c r="AD289" s="2">
        <f t="shared" si="49"/>
        <v>0</v>
      </c>
      <c r="AF289" s="2" t="str">
        <f t="shared" si="42"/>
        <v>Nej</v>
      </c>
      <c r="AG289" s="2">
        <f t="shared" si="43"/>
        <v>0</v>
      </c>
      <c r="AH289" s="2">
        <f t="shared" si="44"/>
        <v>0</v>
      </c>
    </row>
    <row r="290" spans="1:34" ht="15" customHeight="1" x14ac:dyDescent="0.25">
      <c r="A290" s="2" t="s">
        <v>440</v>
      </c>
      <c r="B290" s="2" t="s">
        <v>442</v>
      </c>
      <c r="C290" s="2">
        <v>2015</v>
      </c>
      <c r="D290" s="2">
        <v>0.75</v>
      </c>
      <c r="E290" s="2" t="s">
        <v>650</v>
      </c>
      <c r="F290" s="2" t="s">
        <v>908</v>
      </c>
      <c r="G290" s="2">
        <v>0.95</v>
      </c>
      <c r="H290" s="2">
        <v>0</v>
      </c>
      <c r="I290" s="2">
        <v>0</v>
      </c>
      <c r="J290" s="2" t="s">
        <v>650</v>
      </c>
      <c r="K290" s="2" t="s">
        <v>650</v>
      </c>
      <c r="L290" s="2" t="s">
        <v>650</v>
      </c>
      <c r="M290" s="2" t="s">
        <v>650</v>
      </c>
      <c r="N290" s="2" t="s">
        <v>650</v>
      </c>
      <c r="O290" s="2" t="s">
        <v>650</v>
      </c>
      <c r="P290" s="2" t="s">
        <v>650</v>
      </c>
      <c r="Q290" s="2" t="s">
        <v>650</v>
      </c>
      <c r="R290" s="2" t="s">
        <v>650</v>
      </c>
      <c r="S290" s="2" t="s">
        <v>650</v>
      </c>
      <c r="W290" s="2" t="str">
        <f t="shared" si="45"/>
        <v>Ja</v>
      </c>
      <c r="X290" s="2">
        <v>0</v>
      </c>
      <c r="Y290" s="2">
        <f t="shared" si="46"/>
        <v>0</v>
      </c>
      <c r="Z290" s="2">
        <f t="shared" si="40"/>
        <v>1</v>
      </c>
      <c r="AA290" s="2">
        <f t="shared" si="41"/>
        <v>0</v>
      </c>
      <c r="AB290" s="2">
        <f t="shared" si="47"/>
        <v>0.95</v>
      </c>
      <c r="AC290" s="2">
        <f t="shared" si="48"/>
        <v>0</v>
      </c>
      <c r="AD290" s="2">
        <f t="shared" si="49"/>
        <v>0</v>
      </c>
      <c r="AF290" s="2" t="str">
        <f t="shared" si="42"/>
        <v>Nej</v>
      </c>
      <c r="AG290" s="2">
        <f t="shared" si="43"/>
        <v>0</v>
      </c>
      <c r="AH290" s="2">
        <f t="shared" si="44"/>
        <v>0</v>
      </c>
    </row>
    <row r="291" spans="1:34" ht="15" customHeight="1" x14ac:dyDescent="0.25">
      <c r="A291" s="2" t="s">
        <v>440</v>
      </c>
      <c r="B291" s="2" t="s">
        <v>443</v>
      </c>
      <c r="C291" s="2">
        <v>2015</v>
      </c>
      <c r="D291" s="2">
        <v>0.22</v>
      </c>
      <c r="E291" s="2" t="s">
        <v>650</v>
      </c>
      <c r="F291" s="2" t="s">
        <v>908</v>
      </c>
      <c r="G291" s="2">
        <v>0.95</v>
      </c>
      <c r="H291" s="2">
        <v>0</v>
      </c>
      <c r="I291" s="2">
        <v>0</v>
      </c>
      <c r="J291" s="2" t="s">
        <v>650</v>
      </c>
      <c r="K291" s="2" t="s">
        <v>650</v>
      </c>
      <c r="L291" s="2" t="s">
        <v>650</v>
      </c>
      <c r="M291" s="2" t="s">
        <v>650</v>
      </c>
      <c r="N291" s="2" t="s">
        <v>650</v>
      </c>
      <c r="O291" s="2" t="s">
        <v>650</v>
      </c>
      <c r="P291" s="2" t="s">
        <v>650</v>
      </c>
      <c r="Q291" s="2" t="s">
        <v>650</v>
      </c>
      <c r="R291" s="2" t="s">
        <v>650</v>
      </c>
      <c r="S291" s="2" t="s">
        <v>650</v>
      </c>
      <c r="W291" s="2" t="str">
        <f t="shared" si="45"/>
        <v>Ja</v>
      </c>
      <c r="X291" s="2">
        <v>0</v>
      </c>
      <c r="Y291" s="2">
        <f t="shared" si="46"/>
        <v>0</v>
      </c>
      <c r="Z291" s="2">
        <f t="shared" si="40"/>
        <v>1</v>
      </c>
      <c r="AA291" s="2">
        <f t="shared" si="41"/>
        <v>0</v>
      </c>
      <c r="AB291" s="2">
        <f t="shared" si="47"/>
        <v>0.95</v>
      </c>
      <c r="AC291" s="2">
        <f t="shared" si="48"/>
        <v>0</v>
      </c>
      <c r="AD291" s="2">
        <f t="shared" si="49"/>
        <v>0</v>
      </c>
      <c r="AF291" s="2" t="str">
        <f t="shared" si="42"/>
        <v>Nej</v>
      </c>
      <c r="AG291" s="2">
        <f t="shared" si="43"/>
        <v>0</v>
      </c>
      <c r="AH291" s="2">
        <f t="shared" si="44"/>
        <v>0</v>
      </c>
    </row>
    <row r="292" spans="1:34" ht="15" customHeight="1" x14ac:dyDescent="0.25">
      <c r="A292" s="2" t="s">
        <v>440</v>
      </c>
      <c r="B292" s="2" t="s">
        <v>444</v>
      </c>
      <c r="C292" s="2">
        <v>2015</v>
      </c>
      <c r="D292" s="2">
        <v>0.98</v>
      </c>
      <c r="E292" s="2" t="s">
        <v>650</v>
      </c>
      <c r="F292" s="2" t="s">
        <v>908</v>
      </c>
      <c r="G292" s="2">
        <v>0.95</v>
      </c>
      <c r="H292" s="2">
        <v>0</v>
      </c>
      <c r="I292" s="2">
        <v>0</v>
      </c>
      <c r="J292" s="2" t="s">
        <v>650</v>
      </c>
      <c r="K292" s="2" t="s">
        <v>650</v>
      </c>
      <c r="L292" s="2" t="s">
        <v>650</v>
      </c>
      <c r="M292" s="2" t="s">
        <v>650</v>
      </c>
      <c r="N292" s="2" t="s">
        <v>650</v>
      </c>
      <c r="O292" s="2" t="s">
        <v>650</v>
      </c>
      <c r="P292" s="2" t="s">
        <v>650</v>
      </c>
      <c r="Q292" s="2" t="s">
        <v>650</v>
      </c>
      <c r="R292" s="2" t="s">
        <v>650</v>
      </c>
      <c r="S292" s="2" t="s">
        <v>650</v>
      </c>
      <c r="W292" s="2" t="str">
        <f t="shared" si="45"/>
        <v>Ja</v>
      </c>
      <c r="X292" s="2">
        <v>0</v>
      </c>
      <c r="Y292" s="2">
        <f t="shared" si="46"/>
        <v>0</v>
      </c>
      <c r="Z292" s="2">
        <f t="shared" si="40"/>
        <v>1</v>
      </c>
      <c r="AA292" s="2">
        <f t="shared" si="41"/>
        <v>0</v>
      </c>
      <c r="AB292" s="2">
        <f t="shared" si="47"/>
        <v>0.95</v>
      </c>
      <c r="AC292" s="2">
        <f t="shared" si="48"/>
        <v>0</v>
      </c>
      <c r="AD292" s="2">
        <f t="shared" si="49"/>
        <v>0</v>
      </c>
      <c r="AF292" s="2" t="str">
        <f t="shared" si="42"/>
        <v>Nej</v>
      </c>
      <c r="AG292" s="2">
        <f t="shared" si="43"/>
        <v>0</v>
      </c>
      <c r="AH292" s="2">
        <f t="shared" si="44"/>
        <v>0</v>
      </c>
    </row>
    <row r="293" spans="1:34" ht="15" customHeight="1" x14ac:dyDescent="0.25">
      <c r="A293" s="2" t="s">
        <v>445</v>
      </c>
      <c r="B293" s="2" t="s">
        <v>446</v>
      </c>
      <c r="C293" s="2">
        <v>2015</v>
      </c>
      <c r="D293" s="2">
        <v>1</v>
      </c>
      <c r="E293" s="2" t="s">
        <v>650</v>
      </c>
      <c r="F293" s="2" t="s">
        <v>909</v>
      </c>
      <c r="G293" s="2">
        <v>1.1000000000000001</v>
      </c>
      <c r="H293" s="2">
        <v>0</v>
      </c>
      <c r="I293" s="2">
        <v>0</v>
      </c>
      <c r="J293" s="2" t="s">
        <v>650</v>
      </c>
      <c r="K293" s="2" t="s">
        <v>650</v>
      </c>
      <c r="L293" s="2" t="s">
        <v>650</v>
      </c>
      <c r="M293" s="2" t="s">
        <v>650</v>
      </c>
      <c r="N293" s="2" t="s">
        <v>650</v>
      </c>
      <c r="O293" s="2" t="s">
        <v>650</v>
      </c>
      <c r="P293" s="2" t="s">
        <v>650</v>
      </c>
      <c r="Q293" s="2" t="s">
        <v>650</v>
      </c>
      <c r="R293" s="2" t="s">
        <v>650</v>
      </c>
      <c r="S293" s="2" t="s">
        <v>650</v>
      </c>
      <c r="W293" s="2" t="str">
        <f t="shared" si="45"/>
        <v>Ja</v>
      </c>
      <c r="X293" s="2">
        <v>0</v>
      </c>
      <c r="Y293" s="2">
        <f t="shared" si="46"/>
        <v>0</v>
      </c>
      <c r="Z293" s="2">
        <f t="shared" si="40"/>
        <v>1</v>
      </c>
      <c r="AA293" s="2">
        <f t="shared" si="41"/>
        <v>0</v>
      </c>
      <c r="AB293" s="2">
        <f t="shared" si="47"/>
        <v>1.1000000000000001</v>
      </c>
      <c r="AC293" s="2">
        <f t="shared" si="48"/>
        <v>0</v>
      </c>
      <c r="AD293" s="2">
        <f t="shared" si="49"/>
        <v>0</v>
      </c>
      <c r="AF293" s="2" t="str">
        <f t="shared" si="42"/>
        <v>Nej</v>
      </c>
      <c r="AG293" s="2">
        <f t="shared" si="43"/>
        <v>0</v>
      </c>
      <c r="AH293" s="2">
        <f t="shared" si="44"/>
        <v>0</v>
      </c>
    </row>
    <row r="294" spans="1:34" ht="15" customHeight="1" x14ac:dyDescent="0.25">
      <c r="A294" s="2" t="s">
        <v>445</v>
      </c>
      <c r="B294" s="2" t="s">
        <v>447</v>
      </c>
      <c r="C294" s="2">
        <v>2015</v>
      </c>
      <c r="D294" s="2">
        <v>4.3999999999999997E-2</v>
      </c>
      <c r="E294" s="2" t="s">
        <v>650</v>
      </c>
      <c r="F294" s="2" t="s">
        <v>909</v>
      </c>
      <c r="G294" s="2">
        <v>1.1000000000000001</v>
      </c>
      <c r="H294" s="2">
        <v>0</v>
      </c>
      <c r="I294" s="2">
        <v>0</v>
      </c>
      <c r="J294" s="2" t="s">
        <v>650</v>
      </c>
      <c r="K294" s="2" t="s">
        <v>650</v>
      </c>
      <c r="L294" s="2" t="s">
        <v>650</v>
      </c>
      <c r="M294" s="2" t="s">
        <v>650</v>
      </c>
      <c r="N294" s="2" t="s">
        <v>650</v>
      </c>
      <c r="O294" s="2" t="s">
        <v>650</v>
      </c>
      <c r="P294" s="2" t="s">
        <v>650</v>
      </c>
      <c r="Q294" s="2" t="s">
        <v>650</v>
      </c>
      <c r="R294" s="2" t="s">
        <v>650</v>
      </c>
      <c r="S294" s="2" t="s">
        <v>650</v>
      </c>
      <c r="W294" s="2" t="str">
        <f t="shared" si="45"/>
        <v>Ja</v>
      </c>
      <c r="X294" s="2">
        <v>0</v>
      </c>
      <c r="Y294" s="2">
        <f t="shared" si="46"/>
        <v>0</v>
      </c>
      <c r="Z294" s="2">
        <f t="shared" si="40"/>
        <v>1</v>
      </c>
      <c r="AA294" s="2">
        <f t="shared" si="41"/>
        <v>0</v>
      </c>
      <c r="AB294" s="2">
        <f t="shared" si="47"/>
        <v>1.1000000000000001</v>
      </c>
      <c r="AC294" s="2">
        <f t="shared" si="48"/>
        <v>0</v>
      </c>
      <c r="AD294" s="2">
        <f t="shared" si="49"/>
        <v>0</v>
      </c>
      <c r="AF294" s="2" t="str">
        <f t="shared" si="42"/>
        <v>Nej</v>
      </c>
      <c r="AG294" s="2">
        <f t="shared" si="43"/>
        <v>0</v>
      </c>
      <c r="AH294" s="2">
        <f t="shared" si="44"/>
        <v>0</v>
      </c>
    </row>
    <row r="295" spans="1:34" ht="15" customHeight="1" x14ac:dyDescent="0.25">
      <c r="A295" s="2" t="s">
        <v>448</v>
      </c>
      <c r="B295" s="2" t="s">
        <v>449</v>
      </c>
      <c r="C295" s="2">
        <v>2015</v>
      </c>
      <c r="D295" s="2">
        <v>0.308</v>
      </c>
      <c r="E295" s="2">
        <v>5.7279999999999998</v>
      </c>
      <c r="F295" s="2" t="s">
        <v>856</v>
      </c>
      <c r="G295" s="2">
        <v>2</v>
      </c>
      <c r="H295" s="2">
        <v>0</v>
      </c>
      <c r="I295" s="2">
        <v>0</v>
      </c>
      <c r="J295" s="2" t="s">
        <v>650</v>
      </c>
      <c r="K295" s="2" t="s">
        <v>650</v>
      </c>
      <c r="L295" s="2" t="s">
        <v>650</v>
      </c>
      <c r="M295" s="2" t="s">
        <v>650</v>
      </c>
      <c r="N295" s="2" t="s">
        <v>650</v>
      </c>
      <c r="O295" s="2" t="s">
        <v>650</v>
      </c>
      <c r="P295" s="2" t="s">
        <v>650</v>
      </c>
      <c r="Q295" s="2" t="s">
        <v>650</v>
      </c>
      <c r="R295" s="2" t="s">
        <v>650</v>
      </c>
      <c r="S295" s="2" t="s">
        <v>650</v>
      </c>
      <c r="W295" s="2" t="str">
        <f t="shared" si="45"/>
        <v>Ja</v>
      </c>
      <c r="X295" s="2">
        <v>0</v>
      </c>
      <c r="Y295" s="2">
        <f t="shared" si="46"/>
        <v>0</v>
      </c>
      <c r="Z295" s="2">
        <f t="shared" si="40"/>
        <v>1</v>
      </c>
      <c r="AA295" s="2">
        <f t="shared" si="41"/>
        <v>0</v>
      </c>
      <c r="AB295" s="2">
        <f t="shared" si="47"/>
        <v>2</v>
      </c>
      <c r="AC295" s="2">
        <f t="shared" si="48"/>
        <v>0</v>
      </c>
      <c r="AD295" s="2">
        <f t="shared" si="49"/>
        <v>0</v>
      </c>
      <c r="AF295" s="2" t="str">
        <f t="shared" si="42"/>
        <v>Nej</v>
      </c>
      <c r="AG295" s="2">
        <f t="shared" si="43"/>
        <v>0</v>
      </c>
      <c r="AH295" s="2">
        <f t="shared" si="44"/>
        <v>0</v>
      </c>
    </row>
    <row r="296" spans="1:34" ht="15" customHeight="1" x14ac:dyDescent="0.25">
      <c r="A296" s="2" t="s">
        <v>450</v>
      </c>
      <c r="B296" s="2" t="s">
        <v>451</v>
      </c>
      <c r="C296" s="2">
        <v>2015</v>
      </c>
      <c r="D296" s="2">
        <v>0.6</v>
      </c>
      <c r="E296" s="2" t="s">
        <v>650</v>
      </c>
      <c r="F296" s="2" t="s">
        <v>910</v>
      </c>
      <c r="G296" s="2">
        <v>1.1000000000000001</v>
      </c>
      <c r="H296" s="2">
        <v>0</v>
      </c>
      <c r="I296" s="2">
        <v>0</v>
      </c>
      <c r="J296" s="2" t="s">
        <v>650</v>
      </c>
      <c r="K296" s="2" t="s">
        <v>650</v>
      </c>
      <c r="L296" s="2" t="s">
        <v>650</v>
      </c>
      <c r="M296" s="2" t="s">
        <v>650</v>
      </c>
      <c r="N296" s="2" t="s">
        <v>650</v>
      </c>
      <c r="O296" s="2" t="s">
        <v>650</v>
      </c>
      <c r="P296" s="2" t="s">
        <v>650</v>
      </c>
      <c r="Q296" s="2" t="s">
        <v>650</v>
      </c>
      <c r="R296" s="2" t="s">
        <v>650</v>
      </c>
      <c r="S296" s="2" t="s">
        <v>650</v>
      </c>
      <c r="W296" s="2" t="str">
        <f t="shared" si="45"/>
        <v>Ja</v>
      </c>
      <c r="X296" s="2">
        <v>0</v>
      </c>
      <c r="Y296" s="2">
        <f t="shared" si="46"/>
        <v>0</v>
      </c>
      <c r="Z296" s="2">
        <f t="shared" si="40"/>
        <v>1</v>
      </c>
      <c r="AA296" s="2">
        <f t="shared" si="41"/>
        <v>0</v>
      </c>
      <c r="AB296" s="2">
        <f t="shared" si="47"/>
        <v>1.1000000000000001</v>
      </c>
      <c r="AC296" s="2">
        <f t="shared" si="48"/>
        <v>0</v>
      </c>
      <c r="AD296" s="2">
        <f t="shared" si="49"/>
        <v>0</v>
      </c>
      <c r="AF296" s="2" t="str">
        <f t="shared" si="42"/>
        <v>Nej</v>
      </c>
      <c r="AG296" s="2">
        <f t="shared" si="43"/>
        <v>0</v>
      </c>
      <c r="AH296" s="2">
        <f t="shared" si="44"/>
        <v>0</v>
      </c>
    </row>
    <row r="297" spans="1:34" ht="15" customHeight="1" x14ac:dyDescent="0.25">
      <c r="A297" s="2" t="s">
        <v>450</v>
      </c>
      <c r="B297" s="2" t="s">
        <v>452</v>
      </c>
      <c r="C297" s="2">
        <v>2015</v>
      </c>
      <c r="D297" s="2">
        <v>0.7</v>
      </c>
      <c r="E297" s="2" t="s">
        <v>650</v>
      </c>
      <c r="F297" s="2" t="s">
        <v>910</v>
      </c>
      <c r="G297" s="2">
        <v>1.1000000000000001</v>
      </c>
      <c r="H297" s="2">
        <v>0</v>
      </c>
      <c r="I297" s="2">
        <v>0</v>
      </c>
      <c r="J297" s="2" t="s">
        <v>650</v>
      </c>
      <c r="K297" s="2" t="s">
        <v>650</v>
      </c>
      <c r="L297" s="2" t="s">
        <v>650</v>
      </c>
      <c r="M297" s="2" t="s">
        <v>650</v>
      </c>
      <c r="N297" s="2" t="s">
        <v>650</v>
      </c>
      <c r="O297" s="2" t="s">
        <v>650</v>
      </c>
      <c r="P297" s="2" t="s">
        <v>650</v>
      </c>
      <c r="Q297" s="2" t="s">
        <v>650</v>
      </c>
      <c r="R297" s="2" t="s">
        <v>650</v>
      </c>
      <c r="S297" s="2" t="s">
        <v>650</v>
      </c>
      <c r="W297" s="2" t="str">
        <f t="shared" si="45"/>
        <v>Ja</v>
      </c>
      <c r="X297" s="2">
        <v>0</v>
      </c>
      <c r="Y297" s="2">
        <f t="shared" si="46"/>
        <v>0</v>
      </c>
      <c r="Z297" s="2">
        <f t="shared" si="40"/>
        <v>1</v>
      </c>
      <c r="AA297" s="2">
        <f t="shared" si="41"/>
        <v>0</v>
      </c>
      <c r="AB297" s="2">
        <f t="shared" si="47"/>
        <v>1.1000000000000001</v>
      </c>
      <c r="AC297" s="2">
        <f t="shared" si="48"/>
        <v>0</v>
      </c>
      <c r="AD297" s="2">
        <f t="shared" si="49"/>
        <v>0</v>
      </c>
      <c r="AF297" s="2" t="str">
        <f t="shared" si="42"/>
        <v>Nej</v>
      </c>
      <c r="AG297" s="2">
        <f t="shared" si="43"/>
        <v>0</v>
      </c>
      <c r="AH297" s="2">
        <f t="shared" si="44"/>
        <v>0</v>
      </c>
    </row>
    <row r="298" spans="1:34" ht="15" customHeight="1" x14ac:dyDescent="0.25">
      <c r="A298" s="2" t="s">
        <v>450</v>
      </c>
      <c r="B298" s="2" t="s">
        <v>453</v>
      </c>
      <c r="C298" s="2">
        <v>2015</v>
      </c>
      <c r="D298" s="2">
        <v>10.8</v>
      </c>
      <c r="E298" s="2">
        <v>11.9</v>
      </c>
      <c r="F298" s="2" t="s">
        <v>859</v>
      </c>
      <c r="G298" s="2">
        <v>2.38</v>
      </c>
      <c r="H298" s="2">
        <v>344.47</v>
      </c>
      <c r="I298" s="2">
        <v>0.42</v>
      </c>
      <c r="J298" s="2" t="s">
        <v>650</v>
      </c>
      <c r="K298" s="2" t="s">
        <v>650</v>
      </c>
      <c r="L298" s="2" t="s">
        <v>650</v>
      </c>
      <c r="M298" s="2" t="s">
        <v>650</v>
      </c>
      <c r="N298" s="2" t="s">
        <v>650</v>
      </c>
      <c r="O298" s="2" t="s">
        <v>650</v>
      </c>
      <c r="P298" s="2" t="s">
        <v>650</v>
      </c>
      <c r="Q298" s="2" t="s">
        <v>650</v>
      </c>
      <c r="R298" s="2" t="s">
        <v>650</v>
      </c>
      <c r="S298" s="2" t="s">
        <v>650</v>
      </c>
      <c r="W298" s="2" t="str">
        <f t="shared" si="45"/>
        <v>Nej</v>
      </c>
      <c r="Y298" s="2">
        <f t="shared" si="46"/>
        <v>0.42</v>
      </c>
      <c r="Z298" s="2">
        <f t="shared" si="40"/>
        <v>0.14000000000000001</v>
      </c>
      <c r="AA298" s="2">
        <f t="shared" si="41"/>
        <v>0.44</v>
      </c>
      <c r="AB298" s="2">
        <f t="shared" si="47"/>
        <v>2.38</v>
      </c>
      <c r="AC298" s="2">
        <f t="shared" si="48"/>
        <v>344.47</v>
      </c>
      <c r="AD298" s="2">
        <f t="shared" si="49"/>
        <v>0.42</v>
      </c>
      <c r="AF298" s="2" t="str">
        <f t="shared" si="42"/>
        <v>Nej</v>
      </c>
      <c r="AG298" s="2">
        <f t="shared" si="43"/>
        <v>0</v>
      </c>
      <c r="AH298" s="2">
        <f t="shared" si="44"/>
        <v>0</v>
      </c>
    </row>
    <row r="299" spans="1:34" ht="15" customHeight="1" x14ac:dyDescent="0.25">
      <c r="A299" s="2" t="s">
        <v>450</v>
      </c>
      <c r="B299" s="2" t="s">
        <v>454</v>
      </c>
      <c r="C299" s="2">
        <v>2015</v>
      </c>
      <c r="D299" s="2">
        <v>3</v>
      </c>
      <c r="E299" s="2" t="s">
        <v>650</v>
      </c>
      <c r="F299" s="2" t="s">
        <v>859</v>
      </c>
      <c r="G299" s="2">
        <v>2.38</v>
      </c>
      <c r="H299" s="2">
        <v>344.47</v>
      </c>
      <c r="I299" s="2">
        <v>0.42</v>
      </c>
      <c r="J299" s="2" t="s">
        <v>650</v>
      </c>
      <c r="K299" s="2" t="s">
        <v>650</v>
      </c>
      <c r="L299" s="2" t="s">
        <v>650</v>
      </c>
      <c r="M299" s="2" t="s">
        <v>650</v>
      </c>
      <c r="N299" s="2" t="s">
        <v>650</v>
      </c>
      <c r="O299" s="2" t="s">
        <v>650</v>
      </c>
      <c r="P299" s="2" t="s">
        <v>650</v>
      </c>
      <c r="Q299" s="2" t="s">
        <v>650</v>
      </c>
      <c r="R299" s="2" t="s">
        <v>650</v>
      </c>
      <c r="S299" s="2" t="s">
        <v>650</v>
      </c>
      <c r="W299" s="2" t="str">
        <f t="shared" si="45"/>
        <v>Nej</v>
      </c>
      <c r="Y299" s="2">
        <f t="shared" si="46"/>
        <v>0.42</v>
      </c>
      <c r="Z299" s="2">
        <f t="shared" si="40"/>
        <v>0.14000000000000001</v>
      </c>
      <c r="AA299" s="2">
        <f t="shared" si="41"/>
        <v>0.44</v>
      </c>
      <c r="AB299" s="2">
        <f t="shared" si="47"/>
        <v>2.38</v>
      </c>
      <c r="AC299" s="2">
        <f t="shared" si="48"/>
        <v>344.47</v>
      </c>
      <c r="AD299" s="2">
        <f t="shared" si="49"/>
        <v>0.42</v>
      </c>
      <c r="AF299" s="2" t="str">
        <f t="shared" si="42"/>
        <v>Nej</v>
      </c>
      <c r="AG299" s="2">
        <f t="shared" si="43"/>
        <v>0</v>
      </c>
      <c r="AH299" s="2">
        <f t="shared" si="44"/>
        <v>0</v>
      </c>
    </row>
    <row r="300" spans="1:34" ht="15" customHeight="1" x14ac:dyDescent="0.25">
      <c r="A300" s="2" t="s">
        <v>450</v>
      </c>
      <c r="B300" s="2" t="s">
        <v>455</v>
      </c>
      <c r="C300" s="2">
        <v>2015</v>
      </c>
      <c r="D300" s="2">
        <v>0.1</v>
      </c>
      <c r="E300" s="2" t="s">
        <v>650</v>
      </c>
      <c r="F300" s="2" t="s">
        <v>910</v>
      </c>
      <c r="G300" s="2">
        <v>0.8</v>
      </c>
      <c r="H300" s="2">
        <v>0</v>
      </c>
      <c r="I300" s="2">
        <v>0</v>
      </c>
      <c r="J300" s="2" t="s">
        <v>650</v>
      </c>
      <c r="K300" s="2" t="s">
        <v>650</v>
      </c>
      <c r="L300" s="2" t="s">
        <v>650</v>
      </c>
      <c r="M300" s="2" t="s">
        <v>650</v>
      </c>
      <c r="N300" s="2" t="s">
        <v>650</v>
      </c>
      <c r="O300" s="2" t="s">
        <v>650</v>
      </c>
      <c r="P300" s="2" t="s">
        <v>650</v>
      </c>
      <c r="Q300" s="2" t="s">
        <v>650</v>
      </c>
      <c r="R300" s="2" t="s">
        <v>650</v>
      </c>
      <c r="S300" s="2" t="s">
        <v>650</v>
      </c>
      <c r="W300" s="2" t="str">
        <f t="shared" si="45"/>
        <v>Ja</v>
      </c>
      <c r="X300" s="2">
        <v>0</v>
      </c>
      <c r="Y300" s="2">
        <f t="shared" si="46"/>
        <v>0</v>
      </c>
      <c r="Z300" s="2">
        <f t="shared" si="40"/>
        <v>1</v>
      </c>
      <c r="AA300" s="2">
        <f t="shared" si="41"/>
        <v>0</v>
      </c>
      <c r="AB300" s="2">
        <f t="shared" si="47"/>
        <v>0.8</v>
      </c>
      <c r="AC300" s="2">
        <f t="shared" si="48"/>
        <v>0</v>
      </c>
      <c r="AD300" s="2">
        <f t="shared" si="49"/>
        <v>0</v>
      </c>
      <c r="AF300" s="2" t="str">
        <f t="shared" si="42"/>
        <v>Nej</v>
      </c>
      <c r="AG300" s="2">
        <f t="shared" si="43"/>
        <v>0</v>
      </c>
      <c r="AH300" s="2">
        <f t="shared" si="44"/>
        <v>0</v>
      </c>
    </row>
    <row r="301" spans="1:34" ht="15" customHeight="1" x14ac:dyDescent="0.25">
      <c r="A301" s="2" t="s">
        <v>461</v>
      </c>
      <c r="B301" s="2" t="s">
        <v>462</v>
      </c>
      <c r="C301" s="2">
        <v>2015</v>
      </c>
      <c r="D301" s="2" t="s">
        <v>651</v>
      </c>
      <c r="E301" s="2" t="s">
        <v>651</v>
      </c>
      <c r="F301" s="2" t="s">
        <v>651</v>
      </c>
      <c r="G301" s="2" t="s">
        <v>651</v>
      </c>
      <c r="H301" s="2">
        <v>344.47</v>
      </c>
      <c r="I301" s="2" t="s">
        <v>651</v>
      </c>
      <c r="J301" s="2" t="s">
        <v>651</v>
      </c>
      <c r="K301" s="2" t="s">
        <v>651</v>
      </c>
      <c r="L301" s="2" t="s">
        <v>651</v>
      </c>
      <c r="M301" s="2" t="s">
        <v>651</v>
      </c>
      <c r="N301" s="2" t="s">
        <v>651</v>
      </c>
      <c r="O301" s="2" t="s">
        <v>651</v>
      </c>
      <c r="P301" s="2" t="s">
        <v>651</v>
      </c>
      <c r="Q301" s="2" t="s">
        <v>651</v>
      </c>
      <c r="R301" s="2" t="s">
        <v>651</v>
      </c>
      <c r="S301" s="2" t="s">
        <v>651</v>
      </c>
      <c r="W301" s="2" t="str">
        <f t="shared" si="45"/>
        <v>Nej</v>
      </c>
      <c r="Y301" s="2" t="str">
        <f t="shared" si="46"/>
        <v>-</v>
      </c>
      <c r="Z301" s="2">
        <f t="shared" si="40"/>
        <v>0.14000000000000001</v>
      </c>
      <c r="AA301" s="2">
        <f t="shared" si="41"/>
        <v>0.44</v>
      </c>
      <c r="AB301" s="2">
        <f t="shared" si="47"/>
        <v>2.38</v>
      </c>
      <c r="AC301" s="2">
        <f t="shared" si="48"/>
        <v>344.47</v>
      </c>
      <c r="AD301" s="2">
        <f t="shared" si="49"/>
        <v>0.42</v>
      </c>
      <c r="AF301" s="2" t="str">
        <f t="shared" si="42"/>
        <v>Nej</v>
      </c>
      <c r="AG301" s="2">
        <f t="shared" si="43"/>
        <v>0</v>
      </c>
      <c r="AH301" s="2">
        <f t="shared" si="44"/>
        <v>0</v>
      </c>
    </row>
    <row r="302" spans="1:34" ht="15" customHeight="1" x14ac:dyDescent="0.25">
      <c r="A302" s="2" t="s">
        <v>463</v>
      </c>
      <c r="B302" s="2" t="s">
        <v>464</v>
      </c>
      <c r="C302" s="2">
        <v>2015</v>
      </c>
      <c r="D302" s="2" t="s">
        <v>650</v>
      </c>
      <c r="E302" s="2" t="s">
        <v>650</v>
      </c>
      <c r="F302" s="2" t="s">
        <v>651</v>
      </c>
      <c r="G302" s="2">
        <v>2.38</v>
      </c>
      <c r="H302" s="2">
        <v>344.47</v>
      </c>
      <c r="I302" s="2">
        <v>0.42</v>
      </c>
      <c r="J302" s="2" t="s">
        <v>650</v>
      </c>
      <c r="K302" s="2" t="s">
        <v>650</v>
      </c>
      <c r="L302" s="2" t="s">
        <v>650</v>
      </c>
      <c r="M302" s="2" t="s">
        <v>650</v>
      </c>
      <c r="N302" s="2" t="s">
        <v>650</v>
      </c>
      <c r="O302" s="2" t="s">
        <v>650</v>
      </c>
      <c r="P302" s="2" t="s">
        <v>650</v>
      </c>
      <c r="Q302" s="2" t="s">
        <v>650</v>
      </c>
      <c r="R302" s="2" t="s">
        <v>650</v>
      </c>
      <c r="S302" s="2" t="s">
        <v>650</v>
      </c>
      <c r="W302" s="2" t="str">
        <f t="shared" si="45"/>
        <v>Nej</v>
      </c>
      <c r="Y302" s="2">
        <f t="shared" si="46"/>
        <v>0.42</v>
      </c>
      <c r="Z302" s="2">
        <f t="shared" si="40"/>
        <v>0.14000000000000001</v>
      </c>
      <c r="AA302" s="2">
        <f t="shared" si="41"/>
        <v>0.44</v>
      </c>
      <c r="AB302" s="2">
        <f t="shared" si="47"/>
        <v>2.38</v>
      </c>
      <c r="AC302" s="2">
        <f t="shared" si="48"/>
        <v>344.47</v>
      </c>
      <c r="AD302" s="2">
        <f t="shared" si="49"/>
        <v>0.42</v>
      </c>
      <c r="AF302" s="2" t="str">
        <f t="shared" si="42"/>
        <v>Nej</v>
      </c>
      <c r="AG302" s="2">
        <f t="shared" si="43"/>
        <v>0</v>
      </c>
      <c r="AH302" s="2">
        <f t="shared" si="44"/>
        <v>0</v>
      </c>
    </row>
    <row r="303" spans="1:34" ht="15" customHeight="1" x14ac:dyDescent="0.25">
      <c r="A303" s="2" t="s">
        <v>463</v>
      </c>
      <c r="B303" s="2" t="s">
        <v>465</v>
      </c>
      <c r="C303" s="2">
        <v>2015</v>
      </c>
      <c r="D303" s="2">
        <v>0.8</v>
      </c>
      <c r="E303" s="2" t="s">
        <v>650</v>
      </c>
      <c r="F303" s="2" t="s">
        <v>651</v>
      </c>
      <c r="G303" s="2">
        <v>2.38</v>
      </c>
      <c r="H303" s="2">
        <v>344.47</v>
      </c>
      <c r="I303" s="2">
        <v>0.42</v>
      </c>
      <c r="J303" s="2" t="s">
        <v>650</v>
      </c>
      <c r="K303" s="2" t="s">
        <v>650</v>
      </c>
      <c r="L303" s="2" t="s">
        <v>650</v>
      </c>
      <c r="M303" s="2" t="s">
        <v>650</v>
      </c>
      <c r="N303" s="2" t="s">
        <v>650</v>
      </c>
      <c r="O303" s="2" t="s">
        <v>650</v>
      </c>
      <c r="P303" s="2" t="s">
        <v>650</v>
      </c>
      <c r="Q303" s="2" t="s">
        <v>650</v>
      </c>
      <c r="R303" s="2" t="s">
        <v>650</v>
      </c>
      <c r="S303" s="2" t="s">
        <v>650</v>
      </c>
      <c r="W303" s="2" t="str">
        <f t="shared" si="45"/>
        <v>Nej</v>
      </c>
      <c r="Y303" s="2">
        <f t="shared" si="46"/>
        <v>0.42</v>
      </c>
      <c r="Z303" s="2">
        <f t="shared" si="40"/>
        <v>0.14000000000000001</v>
      </c>
      <c r="AA303" s="2">
        <f t="shared" si="41"/>
        <v>0.44</v>
      </c>
      <c r="AB303" s="2">
        <f t="shared" si="47"/>
        <v>2.38</v>
      </c>
      <c r="AC303" s="2">
        <f t="shared" si="48"/>
        <v>344.47</v>
      </c>
      <c r="AD303" s="2">
        <f t="shared" si="49"/>
        <v>0.42</v>
      </c>
      <c r="AF303" s="2" t="str">
        <f t="shared" si="42"/>
        <v>Nej</v>
      </c>
      <c r="AG303" s="2">
        <f t="shared" si="43"/>
        <v>0</v>
      </c>
      <c r="AH303" s="2">
        <f t="shared" si="44"/>
        <v>0</v>
      </c>
    </row>
    <row r="304" spans="1:34" ht="15" customHeight="1" x14ac:dyDescent="0.2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W304" s="2" t="str">
        <f t="shared" si="45"/>
        <v>Nej</v>
      </c>
      <c r="Y304" s="2" t="str">
        <f t="shared" si="46"/>
        <v>-</v>
      </c>
      <c r="Z304" s="2">
        <f t="shared" si="40"/>
        <v>0.14000000000000001</v>
      </c>
      <c r="AA304" s="2">
        <f t="shared" si="41"/>
        <v>0.44</v>
      </c>
      <c r="AB304" s="2">
        <f t="shared" si="47"/>
        <v>2.38</v>
      </c>
      <c r="AC304" s="2">
        <f t="shared" si="48"/>
        <v>344.47</v>
      </c>
      <c r="AD304" s="2">
        <f t="shared" si="49"/>
        <v>0.42</v>
      </c>
      <c r="AF304" s="2" t="str">
        <f t="shared" si="42"/>
        <v>Nej</v>
      </c>
      <c r="AG304" s="2">
        <f t="shared" si="43"/>
        <v>0</v>
      </c>
      <c r="AH304" s="2">
        <f t="shared" si="44"/>
        <v>0</v>
      </c>
    </row>
    <row r="305" spans="1:34" ht="15" customHeight="1" x14ac:dyDescent="0.25">
      <c r="A305" s="2" t="s">
        <v>468</v>
      </c>
      <c r="B305" s="2" t="s">
        <v>469</v>
      </c>
      <c r="C305" s="2">
        <v>2015</v>
      </c>
      <c r="D305" s="2">
        <v>0.155</v>
      </c>
      <c r="E305" s="2" t="s">
        <v>650</v>
      </c>
      <c r="F305" s="2" t="s">
        <v>911</v>
      </c>
      <c r="G305" s="2">
        <v>1.03</v>
      </c>
      <c r="H305" s="2">
        <v>0</v>
      </c>
      <c r="I305" s="2">
        <v>0</v>
      </c>
      <c r="J305" s="2" t="s">
        <v>650</v>
      </c>
      <c r="K305" s="2" t="s">
        <v>650</v>
      </c>
      <c r="L305" s="2" t="s">
        <v>650</v>
      </c>
      <c r="M305" s="2" t="s">
        <v>650</v>
      </c>
      <c r="N305" s="2" t="s">
        <v>650</v>
      </c>
      <c r="O305" s="2" t="s">
        <v>650</v>
      </c>
      <c r="P305" s="2" t="s">
        <v>650</v>
      </c>
      <c r="Q305" s="2" t="s">
        <v>650</v>
      </c>
      <c r="R305" s="2" t="s">
        <v>650</v>
      </c>
      <c r="S305" s="2" t="s">
        <v>650</v>
      </c>
      <c r="W305" s="2" t="str">
        <f t="shared" si="45"/>
        <v>Ja</v>
      </c>
      <c r="X305" s="2">
        <v>0</v>
      </c>
      <c r="Y305" s="2">
        <f t="shared" si="46"/>
        <v>0</v>
      </c>
      <c r="Z305" s="2">
        <f t="shared" si="40"/>
        <v>1</v>
      </c>
      <c r="AA305" s="2">
        <f t="shared" si="41"/>
        <v>0</v>
      </c>
      <c r="AB305" s="2">
        <f t="shared" si="47"/>
        <v>1.03</v>
      </c>
      <c r="AC305" s="2">
        <f t="shared" si="48"/>
        <v>0</v>
      </c>
      <c r="AD305" s="2">
        <f t="shared" si="49"/>
        <v>0</v>
      </c>
      <c r="AF305" s="2" t="str">
        <f t="shared" si="42"/>
        <v>Nej</v>
      </c>
      <c r="AG305" s="2">
        <f t="shared" si="43"/>
        <v>0</v>
      </c>
      <c r="AH305" s="2">
        <f t="shared" si="44"/>
        <v>0</v>
      </c>
    </row>
    <row r="306" spans="1:34" ht="15" customHeight="1" x14ac:dyDescent="0.25">
      <c r="A306" s="2" t="s">
        <v>468</v>
      </c>
      <c r="B306" s="2" t="s">
        <v>470</v>
      </c>
      <c r="C306" s="2">
        <v>2015</v>
      </c>
      <c r="D306" s="2">
        <v>0.115</v>
      </c>
      <c r="E306" s="2" t="s">
        <v>650</v>
      </c>
      <c r="F306" s="2" t="s">
        <v>911</v>
      </c>
      <c r="G306" s="2">
        <v>1.03</v>
      </c>
      <c r="H306" s="2">
        <v>0</v>
      </c>
      <c r="I306" s="2">
        <v>0</v>
      </c>
      <c r="J306" s="2" t="s">
        <v>650</v>
      </c>
      <c r="K306" s="2" t="s">
        <v>650</v>
      </c>
      <c r="L306" s="2" t="s">
        <v>650</v>
      </c>
      <c r="M306" s="2" t="s">
        <v>650</v>
      </c>
      <c r="N306" s="2" t="s">
        <v>650</v>
      </c>
      <c r="O306" s="2" t="s">
        <v>650</v>
      </c>
      <c r="P306" s="2" t="s">
        <v>650</v>
      </c>
      <c r="Q306" s="2" t="s">
        <v>650</v>
      </c>
      <c r="R306" s="2" t="s">
        <v>650</v>
      </c>
      <c r="S306" s="2" t="s">
        <v>650</v>
      </c>
      <c r="W306" s="2" t="str">
        <f t="shared" si="45"/>
        <v>Ja</v>
      </c>
      <c r="X306" s="2">
        <v>0</v>
      </c>
      <c r="Y306" s="2">
        <f t="shared" si="46"/>
        <v>0</v>
      </c>
      <c r="Z306" s="2">
        <f t="shared" si="40"/>
        <v>1</v>
      </c>
      <c r="AA306" s="2">
        <f t="shared" si="41"/>
        <v>0</v>
      </c>
      <c r="AB306" s="2">
        <f t="shared" si="47"/>
        <v>1.03</v>
      </c>
      <c r="AC306" s="2">
        <f t="shared" si="48"/>
        <v>0</v>
      </c>
      <c r="AD306" s="2">
        <f t="shared" si="49"/>
        <v>0</v>
      </c>
      <c r="AF306" s="2" t="str">
        <f t="shared" si="42"/>
        <v>Nej</v>
      </c>
      <c r="AG306" s="2">
        <f t="shared" si="43"/>
        <v>0</v>
      </c>
      <c r="AH306" s="2">
        <f t="shared" si="44"/>
        <v>0</v>
      </c>
    </row>
    <row r="307" spans="1:34" ht="15" customHeight="1" x14ac:dyDescent="0.25">
      <c r="A307" s="2" t="s">
        <v>468</v>
      </c>
      <c r="B307" s="2" t="s">
        <v>471</v>
      </c>
      <c r="C307" s="2">
        <v>2015</v>
      </c>
      <c r="D307" s="2">
        <v>4.0000000000000001E-3</v>
      </c>
      <c r="E307" s="2" t="s">
        <v>650</v>
      </c>
      <c r="F307" s="2" t="s">
        <v>911</v>
      </c>
      <c r="G307" s="2">
        <v>1.03</v>
      </c>
      <c r="H307" s="2">
        <v>0</v>
      </c>
      <c r="I307" s="2">
        <v>0</v>
      </c>
      <c r="J307" s="2" t="s">
        <v>650</v>
      </c>
      <c r="K307" s="2" t="s">
        <v>650</v>
      </c>
      <c r="L307" s="2" t="s">
        <v>650</v>
      </c>
      <c r="M307" s="2" t="s">
        <v>650</v>
      </c>
      <c r="N307" s="2" t="s">
        <v>650</v>
      </c>
      <c r="O307" s="2" t="s">
        <v>650</v>
      </c>
      <c r="P307" s="2" t="s">
        <v>650</v>
      </c>
      <c r="Q307" s="2" t="s">
        <v>650</v>
      </c>
      <c r="R307" s="2" t="s">
        <v>650</v>
      </c>
      <c r="S307" s="2" t="s">
        <v>650</v>
      </c>
      <c r="W307" s="2" t="str">
        <f t="shared" si="45"/>
        <v>Ja</v>
      </c>
      <c r="X307" s="2">
        <v>0</v>
      </c>
      <c r="Y307" s="2">
        <f t="shared" si="46"/>
        <v>0</v>
      </c>
      <c r="Z307" s="2">
        <f t="shared" si="40"/>
        <v>1</v>
      </c>
      <c r="AA307" s="2">
        <f t="shared" si="41"/>
        <v>0</v>
      </c>
      <c r="AB307" s="2">
        <f t="shared" si="47"/>
        <v>1.03</v>
      </c>
      <c r="AC307" s="2">
        <f t="shared" si="48"/>
        <v>0</v>
      </c>
      <c r="AD307" s="2">
        <f t="shared" si="49"/>
        <v>0</v>
      </c>
      <c r="AF307" s="2" t="str">
        <f t="shared" si="42"/>
        <v>Nej</v>
      </c>
      <c r="AG307" s="2">
        <f t="shared" si="43"/>
        <v>0</v>
      </c>
      <c r="AH307" s="2">
        <f t="shared" si="44"/>
        <v>0</v>
      </c>
    </row>
    <row r="308" spans="1:34" ht="15" customHeight="1" x14ac:dyDescent="0.25">
      <c r="A308" s="2" t="s">
        <v>468</v>
      </c>
      <c r="B308" s="2" t="s">
        <v>472</v>
      </c>
      <c r="C308" s="2">
        <v>2015</v>
      </c>
      <c r="D308" s="2">
        <v>7.92</v>
      </c>
      <c r="E308" s="2">
        <v>5.3330000000000002</v>
      </c>
      <c r="F308" s="2" t="s">
        <v>911</v>
      </c>
      <c r="G308" s="2">
        <v>1.03</v>
      </c>
      <c r="H308" s="2">
        <v>0</v>
      </c>
      <c r="I308" s="2">
        <v>0</v>
      </c>
      <c r="J308" s="2" t="s">
        <v>650</v>
      </c>
      <c r="K308" s="2" t="s">
        <v>650</v>
      </c>
      <c r="L308" s="2" t="s">
        <v>650</v>
      </c>
      <c r="M308" s="2" t="s">
        <v>650</v>
      </c>
      <c r="N308" s="2" t="s">
        <v>650</v>
      </c>
      <c r="O308" s="2" t="s">
        <v>650</v>
      </c>
      <c r="P308" s="2" t="s">
        <v>650</v>
      </c>
      <c r="Q308" s="2" t="s">
        <v>650</v>
      </c>
      <c r="R308" s="2" t="s">
        <v>650</v>
      </c>
      <c r="S308" s="2" t="s">
        <v>650</v>
      </c>
      <c r="W308" s="2" t="str">
        <f t="shared" si="45"/>
        <v>Ja</v>
      </c>
      <c r="X308" s="2">
        <v>0</v>
      </c>
      <c r="Y308" s="2">
        <f t="shared" si="46"/>
        <v>0</v>
      </c>
      <c r="Z308" s="2">
        <f t="shared" si="40"/>
        <v>1</v>
      </c>
      <c r="AA308" s="2">
        <f t="shared" si="41"/>
        <v>0</v>
      </c>
      <c r="AB308" s="2">
        <f t="shared" si="47"/>
        <v>1.03</v>
      </c>
      <c r="AC308" s="2">
        <f t="shared" si="48"/>
        <v>0</v>
      </c>
      <c r="AD308" s="2">
        <f t="shared" si="49"/>
        <v>0</v>
      </c>
      <c r="AF308" s="2" t="str">
        <f t="shared" si="42"/>
        <v>Nej</v>
      </c>
      <c r="AG308" s="2">
        <f t="shared" si="43"/>
        <v>0</v>
      </c>
      <c r="AH308" s="2">
        <f t="shared" si="44"/>
        <v>0</v>
      </c>
    </row>
    <row r="309" spans="1:34" ht="15" customHeight="1" x14ac:dyDescent="0.25">
      <c r="A309" s="2" t="s">
        <v>473</v>
      </c>
      <c r="B309" s="2" t="s">
        <v>474</v>
      </c>
      <c r="C309" s="2">
        <v>2015</v>
      </c>
      <c r="D309" s="2">
        <v>22.63</v>
      </c>
      <c r="E309" s="2">
        <v>28.05</v>
      </c>
      <c r="F309" s="2" t="s">
        <v>885</v>
      </c>
      <c r="G309" s="2">
        <v>0.1</v>
      </c>
      <c r="H309" s="2">
        <v>0</v>
      </c>
      <c r="I309" s="2">
        <v>0</v>
      </c>
      <c r="J309" s="2">
        <v>131.1</v>
      </c>
      <c r="K309" s="2">
        <v>0.2</v>
      </c>
      <c r="L309" s="2">
        <v>83</v>
      </c>
      <c r="M309" s="2">
        <v>7</v>
      </c>
      <c r="N309" s="2">
        <v>13</v>
      </c>
      <c r="O309" s="2" t="s">
        <v>650</v>
      </c>
      <c r="P309" s="2" t="s">
        <v>650</v>
      </c>
      <c r="Q309" s="2" t="s">
        <v>650</v>
      </c>
      <c r="R309" s="2" t="s">
        <v>650</v>
      </c>
      <c r="S309" s="2" t="s">
        <v>650</v>
      </c>
      <c r="W309" s="2" t="str">
        <f t="shared" si="45"/>
        <v>Ja</v>
      </c>
      <c r="X309" s="2">
        <v>0</v>
      </c>
      <c r="Y309" s="2">
        <f t="shared" si="46"/>
        <v>0</v>
      </c>
      <c r="Z309" s="2">
        <f t="shared" si="40"/>
        <v>1</v>
      </c>
      <c r="AA309" s="2">
        <f t="shared" si="41"/>
        <v>0</v>
      </c>
      <c r="AB309" s="2">
        <f t="shared" si="47"/>
        <v>0.1</v>
      </c>
      <c r="AC309" s="2">
        <f t="shared" si="48"/>
        <v>0</v>
      </c>
      <c r="AD309" s="2">
        <f t="shared" si="49"/>
        <v>0</v>
      </c>
      <c r="AF309" s="2" t="str">
        <f t="shared" si="42"/>
        <v>Ja</v>
      </c>
      <c r="AG309" s="2">
        <f t="shared" si="43"/>
        <v>131.1</v>
      </c>
      <c r="AH309" s="2">
        <f t="shared" si="44"/>
        <v>0.13</v>
      </c>
    </row>
    <row r="310" spans="1:34" ht="15" customHeight="1" x14ac:dyDescent="0.25">
      <c r="A310" s="2" t="s">
        <v>477</v>
      </c>
      <c r="B310" s="2" t="s">
        <v>478</v>
      </c>
      <c r="C310" s="2">
        <v>2015</v>
      </c>
      <c r="D310" s="2">
        <v>0.32800000000000001</v>
      </c>
      <c r="E310" s="2" t="s">
        <v>650</v>
      </c>
      <c r="F310" s="2" t="s">
        <v>651</v>
      </c>
      <c r="G310" s="2">
        <v>2.38</v>
      </c>
      <c r="H310" s="2">
        <v>344.5</v>
      </c>
      <c r="I310" s="2">
        <v>0.42</v>
      </c>
      <c r="J310" s="2" t="s">
        <v>650</v>
      </c>
      <c r="K310" s="2" t="s">
        <v>650</v>
      </c>
      <c r="L310" s="2" t="s">
        <v>650</v>
      </c>
      <c r="M310" s="2" t="s">
        <v>650</v>
      </c>
      <c r="N310" s="2" t="s">
        <v>650</v>
      </c>
      <c r="O310" s="2" t="s">
        <v>650</v>
      </c>
      <c r="P310" s="2" t="s">
        <v>650</v>
      </c>
      <c r="Q310" s="2" t="s">
        <v>650</v>
      </c>
      <c r="R310" s="2" t="s">
        <v>650</v>
      </c>
      <c r="S310" s="2" t="s">
        <v>650</v>
      </c>
      <c r="W310" s="103" t="s">
        <v>8</v>
      </c>
      <c r="X310" s="2">
        <v>0.44</v>
      </c>
      <c r="Y310" s="2">
        <f t="shared" si="46"/>
        <v>0.42</v>
      </c>
      <c r="Z310" s="2">
        <f t="shared" si="40"/>
        <v>0.14000000000000001</v>
      </c>
      <c r="AA310" s="2">
        <f t="shared" si="41"/>
        <v>0.44</v>
      </c>
      <c r="AB310" s="2">
        <f t="shared" si="47"/>
        <v>2.38</v>
      </c>
      <c r="AC310" s="2">
        <f t="shared" si="48"/>
        <v>344.5</v>
      </c>
      <c r="AD310" s="2">
        <f t="shared" si="49"/>
        <v>0.42</v>
      </c>
      <c r="AF310" s="2" t="str">
        <f t="shared" si="42"/>
        <v>Nej</v>
      </c>
      <c r="AG310" s="2">
        <f t="shared" si="43"/>
        <v>0</v>
      </c>
      <c r="AH310" s="2">
        <f t="shared" si="44"/>
        <v>0</v>
      </c>
    </row>
    <row r="311" spans="1:34" ht="15" customHeight="1" x14ac:dyDescent="0.25">
      <c r="A311" s="2" t="s">
        <v>477</v>
      </c>
      <c r="B311" s="2" t="s">
        <v>479</v>
      </c>
      <c r="C311" s="2">
        <v>2015</v>
      </c>
      <c r="D311" s="2">
        <v>3.65</v>
      </c>
      <c r="E311" s="2">
        <v>2.87</v>
      </c>
      <c r="F311" s="2" t="s">
        <v>912</v>
      </c>
      <c r="G311" s="2">
        <v>0.03</v>
      </c>
      <c r="H311" s="2">
        <v>8.9600000000000009</v>
      </c>
      <c r="I311" s="2">
        <v>0</v>
      </c>
      <c r="J311" s="2" t="s">
        <v>650</v>
      </c>
      <c r="K311" s="2" t="s">
        <v>650</v>
      </c>
      <c r="L311" s="2" t="s">
        <v>650</v>
      </c>
      <c r="M311" s="2" t="s">
        <v>650</v>
      </c>
      <c r="N311" s="2" t="s">
        <v>650</v>
      </c>
      <c r="O311" s="2" t="s">
        <v>650</v>
      </c>
      <c r="P311" s="2" t="s">
        <v>650</v>
      </c>
      <c r="Q311" s="2" t="s">
        <v>650</v>
      </c>
      <c r="R311" s="2" t="s">
        <v>650</v>
      </c>
      <c r="S311" s="2" t="s">
        <v>650</v>
      </c>
      <c r="W311" s="2" t="str">
        <f t="shared" si="45"/>
        <v>Ja</v>
      </c>
      <c r="X311" s="2">
        <v>0</v>
      </c>
      <c r="Y311" s="2">
        <f t="shared" si="46"/>
        <v>0</v>
      </c>
      <c r="Z311" s="2">
        <f t="shared" si="40"/>
        <v>1</v>
      </c>
      <c r="AA311" s="2">
        <f t="shared" si="41"/>
        <v>0</v>
      </c>
      <c r="AB311" s="2">
        <f t="shared" si="47"/>
        <v>0.03</v>
      </c>
      <c r="AC311" s="2">
        <f t="shared" si="48"/>
        <v>8.9600000000000009</v>
      </c>
      <c r="AD311" s="2">
        <f t="shared" si="49"/>
        <v>0</v>
      </c>
      <c r="AF311" s="2" t="str">
        <f t="shared" si="42"/>
        <v>Nej</v>
      </c>
      <c r="AG311" s="2">
        <f t="shared" si="43"/>
        <v>0</v>
      </c>
      <c r="AH311" s="2">
        <f t="shared" si="44"/>
        <v>0</v>
      </c>
    </row>
    <row r="312" spans="1:34" ht="15" customHeight="1" x14ac:dyDescent="0.25">
      <c r="A312" s="2" t="s">
        <v>477</v>
      </c>
      <c r="B312" s="2" t="s">
        <v>480</v>
      </c>
      <c r="C312" s="2">
        <v>2015</v>
      </c>
      <c r="D312" s="2">
        <v>0.03</v>
      </c>
      <c r="E312" s="2" t="s">
        <v>650</v>
      </c>
      <c r="F312" s="2" t="s">
        <v>651</v>
      </c>
      <c r="G312" s="2">
        <v>2.38</v>
      </c>
      <c r="H312" s="2">
        <v>344.7</v>
      </c>
      <c r="I312" s="2">
        <v>0.42</v>
      </c>
      <c r="J312" s="2" t="s">
        <v>650</v>
      </c>
      <c r="K312" s="2" t="s">
        <v>650</v>
      </c>
      <c r="L312" s="2" t="s">
        <v>650</v>
      </c>
      <c r="M312" s="2" t="s">
        <v>650</v>
      </c>
      <c r="N312" s="2" t="s">
        <v>650</v>
      </c>
      <c r="O312" s="2" t="s">
        <v>650</v>
      </c>
      <c r="P312" s="2" t="s">
        <v>650</v>
      </c>
      <c r="Q312" s="2" t="s">
        <v>650</v>
      </c>
      <c r="R312" s="2" t="s">
        <v>650</v>
      </c>
      <c r="S312" s="2" t="s">
        <v>650</v>
      </c>
      <c r="W312" s="103" t="s">
        <v>8</v>
      </c>
      <c r="X312" s="2">
        <v>0.44</v>
      </c>
      <c r="Y312" s="2">
        <f t="shared" si="46"/>
        <v>0.42</v>
      </c>
      <c r="Z312" s="2">
        <f t="shared" si="40"/>
        <v>0.14000000000000001</v>
      </c>
      <c r="AA312" s="2">
        <f t="shared" si="41"/>
        <v>0.44</v>
      </c>
      <c r="AB312" s="2">
        <f t="shared" si="47"/>
        <v>2.38</v>
      </c>
      <c r="AC312" s="2">
        <f t="shared" si="48"/>
        <v>344.7</v>
      </c>
      <c r="AD312" s="2">
        <f t="shared" si="49"/>
        <v>0.42</v>
      </c>
      <c r="AF312" s="2" t="str">
        <f t="shared" si="42"/>
        <v>Nej</v>
      </c>
      <c r="AG312" s="2">
        <f t="shared" si="43"/>
        <v>0</v>
      </c>
      <c r="AH312" s="2">
        <f t="shared" si="44"/>
        <v>0</v>
      </c>
    </row>
    <row r="313" spans="1:34" ht="15" customHeight="1" x14ac:dyDescent="0.25">
      <c r="A313" s="2" t="s">
        <v>477</v>
      </c>
      <c r="B313" s="2" t="s">
        <v>481</v>
      </c>
      <c r="C313" s="2">
        <v>2015</v>
      </c>
      <c r="D313" s="2">
        <v>3</v>
      </c>
      <c r="E313" s="2">
        <v>66.8</v>
      </c>
      <c r="F313" s="2" t="s">
        <v>913</v>
      </c>
      <c r="G313" s="2">
        <v>0.03</v>
      </c>
      <c r="H313" s="2">
        <v>8.9600000000000009</v>
      </c>
      <c r="I313" s="2">
        <v>0</v>
      </c>
      <c r="J313" s="2" t="s">
        <v>650</v>
      </c>
      <c r="K313" s="2" t="s">
        <v>650</v>
      </c>
      <c r="L313" s="2" t="s">
        <v>650</v>
      </c>
      <c r="M313" s="2" t="s">
        <v>650</v>
      </c>
      <c r="N313" s="2" t="s">
        <v>650</v>
      </c>
      <c r="O313" s="2">
        <v>0.9</v>
      </c>
      <c r="P313" s="2">
        <v>0.03</v>
      </c>
      <c r="Q313" s="2">
        <v>9</v>
      </c>
      <c r="R313" s="2">
        <v>7</v>
      </c>
      <c r="S313" s="2">
        <v>0</v>
      </c>
      <c r="W313" s="2" t="str">
        <f t="shared" si="45"/>
        <v>Ja</v>
      </c>
      <c r="X313" s="2">
        <v>0</v>
      </c>
      <c r="Y313" s="2">
        <f t="shared" si="46"/>
        <v>0</v>
      </c>
      <c r="Z313" s="2">
        <f t="shared" si="40"/>
        <v>1</v>
      </c>
      <c r="AA313" s="2">
        <f t="shared" si="41"/>
        <v>0</v>
      </c>
      <c r="AB313" s="2">
        <f t="shared" si="47"/>
        <v>0.03</v>
      </c>
      <c r="AC313" s="2">
        <f t="shared" si="48"/>
        <v>8.9600000000000009</v>
      </c>
      <c r="AD313" s="2">
        <f t="shared" si="49"/>
        <v>0</v>
      </c>
      <c r="AF313" s="2" t="str">
        <f t="shared" si="42"/>
        <v>Nej</v>
      </c>
      <c r="AG313" s="2">
        <f t="shared" si="43"/>
        <v>0</v>
      </c>
      <c r="AH313" s="2">
        <f t="shared" si="44"/>
        <v>0</v>
      </c>
    </row>
    <row r="314" spans="1:34" ht="15" customHeight="1" x14ac:dyDescent="0.25">
      <c r="A314" s="2" t="s">
        <v>477</v>
      </c>
      <c r="B314" s="2" t="s">
        <v>482</v>
      </c>
      <c r="C314" s="2">
        <v>2015</v>
      </c>
      <c r="D314" s="2">
        <v>0.39</v>
      </c>
      <c r="E314" s="2" t="s">
        <v>650</v>
      </c>
      <c r="F314" s="2" t="s">
        <v>651</v>
      </c>
      <c r="G314" s="2">
        <v>2.38</v>
      </c>
      <c r="H314" s="2">
        <v>344.7</v>
      </c>
      <c r="I314" s="2">
        <v>0.42</v>
      </c>
      <c r="J314" s="2" t="s">
        <v>650</v>
      </c>
      <c r="K314" s="2" t="s">
        <v>650</v>
      </c>
      <c r="L314" s="2" t="s">
        <v>650</v>
      </c>
      <c r="M314" s="2" t="s">
        <v>650</v>
      </c>
      <c r="N314" s="2" t="s">
        <v>650</v>
      </c>
      <c r="O314" s="2" t="s">
        <v>650</v>
      </c>
      <c r="P314" s="2" t="s">
        <v>650</v>
      </c>
      <c r="Q314" s="2" t="s">
        <v>650</v>
      </c>
      <c r="R314" s="2" t="s">
        <v>650</v>
      </c>
      <c r="S314" s="2" t="s">
        <v>650</v>
      </c>
      <c r="W314" s="103" t="s">
        <v>8</v>
      </c>
      <c r="X314" s="2">
        <v>0.44</v>
      </c>
      <c r="Y314" s="2">
        <f t="shared" si="46"/>
        <v>0.42</v>
      </c>
      <c r="Z314" s="2">
        <f t="shared" si="40"/>
        <v>0.14000000000000001</v>
      </c>
      <c r="AA314" s="2">
        <f t="shared" si="41"/>
        <v>0.44</v>
      </c>
      <c r="AB314" s="2">
        <f t="shared" si="47"/>
        <v>2.38</v>
      </c>
      <c r="AC314" s="2">
        <f t="shared" si="48"/>
        <v>344.7</v>
      </c>
      <c r="AD314" s="2">
        <f t="shared" si="49"/>
        <v>0.42</v>
      </c>
      <c r="AF314" s="2" t="str">
        <f t="shared" si="42"/>
        <v>Nej</v>
      </c>
      <c r="AG314" s="2">
        <f t="shared" si="43"/>
        <v>0</v>
      </c>
      <c r="AH314" s="2">
        <f t="shared" si="44"/>
        <v>0</v>
      </c>
    </row>
    <row r="315" spans="1:34" ht="15" customHeight="1" x14ac:dyDescent="0.25">
      <c r="A315" s="2" t="s">
        <v>477</v>
      </c>
      <c r="B315" s="2" t="s">
        <v>483</v>
      </c>
      <c r="C315" s="2">
        <v>2015</v>
      </c>
      <c r="D315" s="2">
        <v>0.56000000000000005</v>
      </c>
      <c r="E315" s="2" t="s">
        <v>650</v>
      </c>
      <c r="F315" s="2" t="s">
        <v>651</v>
      </c>
      <c r="G315" s="2">
        <v>2.38</v>
      </c>
      <c r="H315" s="2">
        <v>344.7</v>
      </c>
      <c r="I315" s="2">
        <v>0.42</v>
      </c>
      <c r="J315" s="2" t="s">
        <v>650</v>
      </c>
      <c r="K315" s="2" t="s">
        <v>650</v>
      </c>
      <c r="L315" s="2" t="s">
        <v>650</v>
      </c>
      <c r="M315" s="2" t="s">
        <v>650</v>
      </c>
      <c r="N315" s="2" t="s">
        <v>650</v>
      </c>
      <c r="O315" s="2" t="s">
        <v>650</v>
      </c>
      <c r="P315" s="2" t="s">
        <v>650</v>
      </c>
      <c r="Q315" s="2" t="s">
        <v>650</v>
      </c>
      <c r="R315" s="2" t="s">
        <v>650</v>
      </c>
      <c r="S315" s="2" t="s">
        <v>650</v>
      </c>
      <c r="W315" s="103" t="s">
        <v>8</v>
      </c>
      <c r="X315" s="2">
        <v>0.44</v>
      </c>
      <c r="Y315" s="2">
        <f t="shared" si="46"/>
        <v>0.42</v>
      </c>
      <c r="Z315" s="2">
        <f t="shared" si="40"/>
        <v>0.14000000000000001</v>
      </c>
      <c r="AA315" s="2">
        <f t="shared" si="41"/>
        <v>0.44</v>
      </c>
      <c r="AB315" s="2">
        <f t="shared" si="47"/>
        <v>2.38</v>
      </c>
      <c r="AC315" s="2">
        <f t="shared" si="48"/>
        <v>344.7</v>
      </c>
      <c r="AD315" s="2">
        <f t="shared" si="49"/>
        <v>0.42</v>
      </c>
      <c r="AF315" s="2" t="str">
        <f t="shared" si="42"/>
        <v>Nej</v>
      </c>
      <c r="AG315" s="2">
        <f t="shared" si="43"/>
        <v>0</v>
      </c>
      <c r="AH315" s="2">
        <f t="shared" si="44"/>
        <v>0</v>
      </c>
    </row>
    <row r="316" spans="1:34" ht="15" customHeight="1" x14ac:dyDescent="0.25">
      <c r="A316" s="2" t="s">
        <v>484</v>
      </c>
      <c r="B316" s="2" t="s">
        <v>485</v>
      </c>
      <c r="C316" s="2">
        <v>2015</v>
      </c>
      <c r="D316" s="2">
        <v>1.56</v>
      </c>
      <c r="E316" s="2" t="s">
        <v>650</v>
      </c>
      <c r="F316" s="2" t="s">
        <v>914</v>
      </c>
      <c r="G316" s="2">
        <v>1</v>
      </c>
      <c r="H316" s="2">
        <v>0</v>
      </c>
      <c r="I316" s="2">
        <v>0</v>
      </c>
      <c r="J316" s="2" t="s">
        <v>650</v>
      </c>
      <c r="K316" s="2" t="s">
        <v>650</v>
      </c>
      <c r="L316" s="2" t="s">
        <v>650</v>
      </c>
      <c r="M316" s="2" t="s">
        <v>650</v>
      </c>
      <c r="N316" s="2" t="s">
        <v>650</v>
      </c>
      <c r="O316" s="2" t="s">
        <v>650</v>
      </c>
      <c r="P316" s="2" t="s">
        <v>650</v>
      </c>
      <c r="Q316" s="2" t="s">
        <v>650</v>
      </c>
      <c r="R316" s="2" t="s">
        <v>650</v>
      </c>
      <c r="S316" s="2" t="s">
        <v>650</v>
      </c>
      <c r="W316" s="2" t="str">
        <f t="shared" si="45"/>
        <v>Ja</v>
      </c>
      <c r="X316" s="2">
        <v>0</v>
      </c>
      <c r="Y316" s="2">
        <f t="shared" si="46"/>
        <v>0</v>
      </c>
      <c r="Z316" s="2">
        <f t="shared" si="40"/>
        <v>1</v>
      </c>
      <c r="AA316" s="2">
        <f t="shared" si="41"/>
        <v>0</v>
      </c>
      <c r="AB316" s="2">
        <f t="shared" si="47"/>
        <v>1</v>
      </c>
      <c r="AC316" s="2">
        <f t="shared" si="48"/>
        <v>0</v>
      </c>
      <c r="AD316" s="2">
        <f t="shared" si="49"/>
        <v>0</v>
      </c>
      <c r="AF316" s="2" t="str">
        <f t="shared" si="42"/>
        <v>Nej</v>
      </c>
      <c r="AG316" s="2">
        <f t="shared" si="43"/>
        <v>0</v>
      </c>
      <c r="AH316" s="2">
        <f t="shared" si="44"/>
        <v>0</v>
      </c>
    </row>
    <row r="317" spans="1:34" ht="15" customHeight="1" x14ac:dyDescent="0.25">
      <c r="A317" s="2" t="s">
        <v>484</v>
      </c>
      <c r="B317" s="2" t="s">
        <v>486</v>
      </c>
      <c r="C317" s="2">
        <v>2015</v>
      </c>
      <c r="D317" s="2">
        <v>15</v>
      </c>
      <c r="E317" s="2">
        <v>22.8</v>
      </c>
      <c r="F317" s="2" t="s">
        <v>915</v>
      </c>
      <c r="G317" s="2">
        <v>0.28000000000000003</v>
      </c>
      <c r="H317" s="2">
        <v>0</v>
      </c>
      <c r="I317" s="2">
        <v>0</v>
      </c>
      <c r="J317" s="2">
        <v>17</v>
      </c>
      <c r="K317" s="2">
        <v>0.2</v>
      </c>
      <c r="L317" s="2">
        <v>83</v>
      </c>
      <c r="M317" s="2">
        <v>6.8</v>
      </c>
      <c r="N317" s="2">
        <v>0.13</v>
      </c>
      <c r="O317" s="2" t="s">
        <v>650</v>
      </c>
      <c r="P317" s="2" t="s">
        <v>650</v>
      </c>
      <c r="Q317" s="2" t="s">
        <v>650</v>
      </c>
      <c r="R317" s="2" t="s">
        <v>650</v>
      </c>
      <c r="S317" s="2" t="s">
        <v>650</v>
      </c>
      <c r="W317" s="2" t="str">
        <f t="shared" si="45"/>
        <v>Ja</v>
      </c>
      <c r="X317" s="2">
        <v>0</v>
      </c>
      <c r="Y317" s="2">
        <f t="shared" si="46"/>
        <v>0</v>
      </c>
      <c r="Z317" s="2">
        <f t="shared" si="40"/>
        <v>1</v>
      </c>
      <c r="AA317" s="2">
        <f t="shared" si="41"/>
        <v>0</v>
      </c>
      <c r="AB317" s="2">
        <f t="shared" si="47"/>
        <v>0.28000000000000003</v>
      </c>
      <c r="AC317" s="2">
        <f t="shared" si="48"/>
        <v>0</v>
      </c>
      <c r="AD317" s="2">
        <f t="shared" si="49"/>
        <v>0</v>
      </c>
      <c r="AF317" s="2" t="str">
        <f t="shared" si="42"/>
        <v>Ja</v>
      </c>
      <c r="AG317" s="2">
        <f t="shared" si="43"/>
        <v>17</v>
      </c>
      <c r="AH317" s="2">
        <f t="shared" si="44"/>
        <v>1.2999999999999999E-3</v>
      </c>
    </row>
    <row r="318" spans="1:34" ht="15" customHeight="1" x14ac:dyDescent="0.25">
      <c r="A318" s="2" t="s">
        <v>487</v>
      </c>
      <c r="B318" s="2" t="s">
        <v>488</v>
      </c>
      <c r="C318" s="2">
        <v>2015</v>
      </c>
      <c r="D318" s="2">
        <v>0.3</v>
      </c>
      <c r="E318" s="2">
        <v>1.875</v>
      </c>
      <c r="F318" s="2" t="s">
        <v>651</v>
      </c>
      <c r="G318" s="2">
        <v>2.38</v>
      </c>
      <c r="H318" s="2">
        <v>344.47</v>
      </c>
      <c r="I318" s="2">
        <v>0.42</v>
      </c>
      <c r="J318" s="2" t="s">
        <v>650</v>
      </c>
      <c r="K318" s="2" t="s">
        <v>650</v>
      </c>
      <c r="L318" s="2" t="s">
        <v>650</v>
      </c>
      <c r="M318" s="2" t="s">
        <v>650</v>
      </c>
      <c r="N318" s="2" t="s">
        <v>650</v>
      </c>
      <c r="O318" s="2" t="s">
        <v>650</v>
      </c>
      <c r="P318" s="2" t="s">
        <v>650</v>
      </c>
      <c r="Q318" s="2" t="s">
        <v>650</v>
      </c>
      <c r="R318" s="2" t="s">
        <v>650</v>
      </c>
      <c r="S318" s="2" t="s">
        <v>650</v>
      </c>
      <c r="W318" s="2" t="str">
        <f t="shared" si="45"/>
        <v>Nej</v>
      </c>
      <c r="Y318" s="2">
        <f t="shared" si="46"/>
        <v>0.42</v>
      </c>
      <c r="Z318" s="2">
        <f t="shared" si="40"/>
        <v>0.14000000000000001</v>
      </c>
      <c r="AA318" s="2">
        <f t="shared" si="41"/>
        <v>0.44</v>
      </c>
      <c r="AB318" s="2">
        <f t="shared" si="47"/>
        <v>2.38</v>
      </c>
      <c r="AC318" s="2">
        <f t="shared" si="48"/>
        <v>344.47</v>
      </c>
      <c r="AD318" s="2">
        <f t="shared" si="49"/>
        <v>0.42</v>
      </c>
      <c r="AF318" s="2" t="str">
        <f t="shared" si="42"/>
        <v>Nej</v>
      </c>
      <c r="AG318" s="2">
        <f t="shared" si="43"/>
        <v>0</v>
      </c>
      <c r="AH318" s="2">
        <f t="shared" si="44"/>
        <v>0</v>
      </c>
    </row>
    <row r="319" spans="1:34" ht="15" customHeight="1" x14ac:dyDescent="0.25">
      <c r="A319" s="2" t="s">
        <v>489</v>
      </c>
      <c r="B319" s="2" t="s">
        <v>490</v>
      </c>
      <c r="C319" s="2">
        <v>2015</v>
      </c>
      <c r="D319" s="2">
        <v>1.05</v>
      </c>
      <c r="E319" s="2" t="s">
        <v>650</v>
      </c>
      <c r="F319" s="2" t="s">
        <v>651</v>
      </c>
      <c r="G319" s="2">
        <v>2.38</v>
      </c>
      <c r="H319" s="2">
        <v>344.47</v>
      </c>
      <c r="I319" s="2">
        <v>0.42</v>
      </c>
      <c r="J319" s="2" t="s">
        <v>650</v>
      </c>
      <c r="K319" s="2" t="s">
        <v>650</v>
      </c>
      <c r="L319" s="2" t="s">
        <v>650</v>
      </c>
      <c r="M319" s="2" t="s">
        <v>650</v>
      </c>
      <c r="N319" s="2" t="s">
        <v>650</v>
      </c>
      <c r="O319" s="2" t="s">
        <v>650</v>
      </c>
      <c r="P319" s="2" t="s">
        <v>650</v>
      </c>
      <c r="Q319" s="2" t="s">
        <v>650</v>
      </c>
      <c r="R319" s="2" t="s">
        <v>650</v>
      </c>
      <c r="S319" s="2" t="s">
        <v>650</v>
      </c>
      <c r="W319" s="2" t="str">
        <f t="shared" si="45"/>
        <v>Nej</v>
      </c>
      <c r="Y319" s="2">
        <f t="shared" si="46"/>
        <v>0.42</v>
      </c>
      <c r="Z319" s="2">
        <f t="shared" si="40"/>
        <v>0.14000000000000001</v>
      </c>
      <c r="AA319" s="2">
        <f t="shared" si="41"/>
        <v>0.44</v>
      </c>
      <c r="AB319" s="2">
        <f t="shared" si="47"/>
        <v>2.38</v>
      </c>
      <c r="AC319" s="2">
        <f t="shared" si="48"/>
        <v>344.47</v>
      </c>
      <c r="AD319" s="2">
        <f t="shared" si="49"/>
        <v>0.42</v>
      </c>
      <c r="AF319" s="2" t="str">
        <f t="shared" si="42"/>
        <v>Nej</v>
      </c>
      <c r="AG319" s="2">
        <f t="shared" si="43"/>
        <v>0</v>
      </c>
      <c r="AH319" s="2">
        <f t="shared" si="44"/>
        <v>0</v>
      </c>
    </row>
    <row r="320" spans="1:34" ht="15" customHeight="1" x14ac:dyDescent="0.25">
      <c r="A320" s="2" t="s">
        <v>489</v>
      </c>
      <c r="B320" s="2" t="s">
        <v>491</v>
      </c>
      <c r="C320" s="2">
        <v>2015</v>
      </c>
      <c r="D320" s="2">
        <v>0.158</v>
      </c>
      <c r="E320" s="2" t="s">
        <v>650</v>
      </c>
      <c r="F320" s="2" t="s">
        <v>651</v>
      </c>
      <c r="G320" s="2">
        <v>2.38</v>
      </c>
      <c r="H320" s="2">
        <v>344.47</v>
      </c>
      <c r="I320" s="2">
        <v>0.42</v>
      </c>
      <c r="J320" s="2" t="s">
        <v>650</v>
      </c>
      <c r="K320" s="2" t="s">
        <v>650</v>
      </c>
      <c r="L320" s="2" t="s">
        <v>650</v>
      </c>
      <c r="M320" s="2" t="s">
        <v>650</v>
      </c>
      <c r="N320" s="2" t="s">
        <v>650</v>
      </c>
      <c r="O320" s="2" t="s">
        <v>650</v>
      </c>
      <c r="P320" s="2" t="s">
        <v>650</v>
      </c>
      <c r="Q320" s="2" t="s">
        <v>650</v>
      </c>
      <c r="R320" s="2" t="s">
        <v>650</v>
      </c>
      <c r="S320" s="2" t="s">
        <v>650</v>
      </c>
      <c r="W320" s="2" t="str">
        <f t="shared" si="45"/>
        <v>Nej</v>
      </c>
      <c r="Y320" s="2">
        <f t="shared" si="46"/>
        <v>0.42</v>
      </c>
      <c r="Z320" s="2">
        <f t="shared" si="40"/>
        <v>0.14000000000000001</v>
      </c>
      <c r="AA320" s="2">
        <f t="shared" si="41"/>
        <v>0.44</v>
      </c>
      <c r="AB320" s="2">
        <f t="shared" si="47"/>
        <v>2.38</v>
      </c>
      <c r="AC320" s="2">
        <f t="shared" si="48"/>
        <v>344.47</v>
      </c>
      <c r="AD320" s="2">
        <f t="shared" si="49"/>
        <v>0.42</v>
      </c>
      <c r="AF320" s="2" t="str">
        <f t="shared" si="42"/>
        <v>Nej</v>
      </c>
      <c r="AG320" s="2">
        <f t="shared" si="43"/>
        <v>0</v>
      </c>
      <c r="AH320" s="2">
        <f t="shared" si="44"/>
        <v>0</v>
      </c>
    </row>
    <row r="321" spans="1:34" ht="15" customHeight="1" x14ac:dyDescent="0.25">
      <c r="A321" s="2" t="s">
        <v>492</v>
      </c>
      <c r="B321" s="2" t="s">
        <v>492</v>
      </c>
      <c r="C321" s="2">
        <v>2015</v>
      </c>
      <c r="D321" s="2">
        <v>3.6999999999999998E-2</v>
      </c>
      <c r="E321" s="2" t="s">
        <v>650</v>
      </c>
      <c r="F321" s="2" t="s">
        <v>651</v>
      </c>
      <c r="G321" s="2">
        <v>2.38</v>
      </c>
      <c r="H321" s="2">
        <v>344.47</v>
      </c>
      <c r="I321" s="2">
        <v>0.42</v>
      </c>
      <c r="J321" s="2" t="s">
        <v>650</v>
      </c>
      <c r="K321" s="2" t="s">
        <v>650</v>
      </c>
      <c r="L321" s="2" t="s">
        <v>650</v>
      </c>
      <c r="M321" s="2" t="s">
        <v>650</v>
      </c>
      <c r="N321" s="2" t="s">
        <v>650</v>
      </c>
      <c r="O321" s="2" t="s">
        <v>650</v>
      </c>
      <c r="P321" s="2" t="s">
        <v>650</v>
      </c>
      <c r="Q321" s="2" t="s">
        <v>650</v>
      </c>
      <c r="R321" s="2" t="s">
        <v>650</v>
      </c>
      <c r="S321" s="2" t="s">
        <v>650</v>
      </c>
      <c r="W321" s="2" t="str">
        <f t="shared" si="45"/>
        <v>Nej</v>
      </c>
      <c r="Y321" s="2">
        <f t="shared" si="46"/>
        <v>0.42</v>
      </c>
      <c r="Z321" s="2">
        <f t="shared" si="40"/>
        <v>0.14000000000000001</v>
      </c>
      <c r="AA321" s="2">
        <f t="shared" si="41"/>
        <v>0.44</v>
      </c>
      <c r="AB321" s="2">
        <f t="shared" si="47"/>
        <v>2.38</v>
      </c>
      <c r="AC321" s="2">
        <f t="shared" si="48"/>
        <v>344.47</v>
      </c>
      <c r="AD321" s="2">
        <f t="shared" si="49"/>
        <v>0.42</v>
      </c>
      <c r="AF321" s="2" t="str">
        <f t="shared" si="42"/>
        <v>Nej</v>
      </c>
      <c r="AG321" s="2">
        <f t="shared" si="43"/>
        <v>0</v>
      </c>
      <c r="AH321" s="2">
        <f t="shared" si="44"/>
        <v>0</v>
      </c>
    </row>
    <row r="322" spans="1:34" ht="15" customHeight="1" x14ac:dyDescent="0.25">
      <c r="A322" s="2" t="s">
        <v>495</v>
      </c>
      <c r="B322" s="2" t="s">
        <v>494</v>
      </c>
      <c r="C322" s="2">
        <v>2015</v>
      </c>
      <c r="D322" s="2" t="s">
        <v>650</v>
      </c>
      <c r="E322" s="2" t="s">
        <v>650</v>
      </c>
      <c r="F322" s="2" t="s">
        <v>652</v>
      </c>
      <c r="G322" s="2">
        <v>2.38</v>
      </c>
      <c r="H322" s="2">
        <v>344.47</v>
      </c>
      <c r="I322" s="2">
        <v>0.42</v>
      </c>
      <c r="J322" s="2" t="s">
        <v>650</v>
      </c>
      <c r="K322" s="2" t="s">
        <v>650</v>
      </c>
      <c r="L322" s="2" t="s">
        <v>650</v>
      </c>
      <c r="M322" s="2" t="s">
        <v>650</v>
      </c>
      <c r="N322" s="2" t="s">
        <v>650</v>
      </c>
      <c r="O322" s="2" t="s">
        <v>650</v>
      </c>
      <c r="P322" s="2" t="s">
        <v>650</v>
      </c>
      <c r="Q322" s="2" t="s">
        <v>650</v>
      </c>
      <c r="R322" s="2" t="s">
        <v>650</v>
      </c>
      <c r="S322" s="2" t="s">
        <v>650</v>
      </c>
      <c r="W322" s="2" t="str">
        <f t="shared" si="45"/>
        <v>Nej</v>
      </c>
      <c r="Y322" s="2">
        <f t="shared" si="46"/>
        <v>0.42</v>
      </c>
      <c r="Z322" s="2">
        <f t="shared" ref="Z322:Z385" si="50">IF(W322="Ja",1-Y322-X322,0.14)</f>
        <v>0.14000000000000001</v>
      </c>
      <c r="AA322" s="2">
        <f t="shared" ref="AA322:AA385" si="51">IF(W322="Ja",X322,0.44)</f>
        <v>0.44</v>
      </c>
      <c r="AB322" s="2">
        <f t="shared" si="47"/>
        <v>2.38</v>
      </c>
      <c r="AC322" s="2">
        <f t="shared" si="48"/>
        <v>344.47</v>
      </c>
      <c r="AD322" s="2">
        <f t="shared" si="49"/>
        <v>0.42</v>
      </c>
      <c r="AF322" s="2" t="str">
        <f t="shared" ref="AF322:AF385" si="52">IF(ISERROR(1/J322),"Nej","Ja")</f>
        <v>Nej</v>
      </c>
      <c r="AG322" s="2">
        <f t="shared" ref="AG322:AG385" si="53">IF(AF322="nej",0,J322)</f>
        <v>0</v>
      </c>
      <c r="AH322" s="2">
        <f t="shared" ref="AH322:AH385" si="54">IF(AF322="nej",0,N322/100)</f>
        <v>0</v>
      </c>
    </row>
    <row r="323" spans="1:34" ht="15" customHeight="1" x14ac:dyDescent="0.25">
      <c r="A323" s="2" t="s">
        <v>496</v>
      </c>
      <c r="B323" s="2" t="s">
        <v>497</v>
      </c>
      <c r="C323" s="2">
        <v>2015</v>
      </c>
      <c r="D323" s="2">
        <v>4.8</v>
      </c>
      <c r="E323" s="2" t="s">
        <v>650</v>
      </c>
      <c r="F323" s="2" t="s">
        <v>916</v>
      </c>
      <c r="G323" s="2">
        <v>1.1000000000000001</v>
      </c>
      <c r="H323" s="2">
        <v>0</v>
      </c>
      <c r="I323" s="2">
        <v>0</v>
      </c>
      <c r="J323" s="2" t="s">
        <v>650</v>
      </c>
      <c r="K323" s="2" t="s">
        <v>650</v>
      </c>
      <c r="L323" s="2" t="s">
        <v>650</v>
      </c>
      <c r="M323" s="2" t="s">
        <v>650</v>
      </c>
      <c r="N323" s="2" t="s">
        <v>650</v>
      </c>
      <c r="O323" s="2" t="s">
        <v>650</v>
      </c>
      <c r="P323" s="2" t="s">
        <v>650</v>
      </c>
      <c r="Q323" s="2" t="s">
        <v>650</v>
      </c>
      <c r="R323" s="2" t="s">
        <v>650</v>
      </c>
      <c r="S323" s="2" t="s">
        <v>650</v>
      </c>
      <c r="W323" s="2" t="str">
        <f t="shared" ref="W323:W385" si="55">IF(OR(AND(G323&lt;&gt;2.38,G323&lt;&gt;"-"),AND(H323&lt;&gt;344.47,H323&lt;&gt;"-"),AND(I323&lt;&gt;0.42,I323&lt;&gt;"-")),"Ja","Nej")</f>
        <v>Ja</v>
      </c>
      <c r="X323" s="2">
        <v>0</v>
      </c>
      <c r="Y323" s="2">
        <f t="shared" ref="Y323:Y386" si="56">I323</f>
        <v>0</v>
      </c>
      <c r="Z323" s="2">
        <f t="shared" si="50"/>
        <v>1</v>
      </c>
      <c r="AA323" s="2">
        <f t="shared" si="51"/>
        <v>0</v>
      </c>
      <c r="AB323" s="2">
        <f t="shared" ref="AB323:AB386" si="57">IFERROR(G323/1,2.38)</f>
        <v>1.1000000000000001</v>
      </c>
      <c r="AC323" s="2">
        <f t="shared" ref="AC323:AC386" si="58">IFERROR(H323/1,344.47)</f>
        <v>0</v>
      </c>
      <c r="AD323" s="2">
        <f t="shared" ref="AD323:AD386" si="59">IFERROR(I323/1,0.42)</f>
        <v>0</v>
      </c>
      <c r="AF323" s="2" t="str">
        <f t="shared" si="52"/>
        <v>Nej</v>
      </c>
      <c r="AG323" s="2">
        <f t="shared" si="53"/>
        <v>0</v>
      </c>
      <c r="AH323" s="2">
        <f t="shared" si="54"/>
        <v>0</v>
      </c>
    </row>
    <row r="324" spans="1:34" ht="15" customHeight="1" x14ac:dyDescent="0.25">
      <c r="A324" s="2" t="s">
        <v>498</v>
      </c>
      <c r="B324" s="2" t="s">
        <v>499</v>
      </c>
      <c r="C324" s="2">
        <v>2015</v>
      </c>
      <c r="D324" s="2">
        <v>1.9930000000000001</v>
      </c>
      <c r="E324" s="2" t="s">
        <v>650</v>
      </c>
      <c r="F324" s="2" t="s">
        <v>848</v>
      </c>
      <c r="G324" s="2">
        <v>1.1000000000000001</v>
      </c>
      <c r="H324" s="2">
        <v>0</v>
      </c>
      <c r="I324" s="2">
        <v>0</v>
      </c>
      <c r="J324" s="2" t="s">
        <v>650</v>
      </c>
      <c r="K324" s="2" t="s">
        <v>650</v>
      </c>
      <c r="L324" s="2" t="s">
        <v>650</v>
      </c>
      <c r="M324" s="2" t="s">
        <v>650</v>
      </c>
      <c r="N324" s="2" t="s">
        <v>650</v>
      </c>
      <c r="O324" s="2" t="s">
        <v>650</v>
      </c>
      <c r="P324" s="2" t="s">
        <v>650</v>
      </c>
      <c r="Q324" s="2" t="s">
        <v>650</v>
      </c>
      <c r="R324" s="2" t="s">
        <v>650</v>
      </c>
      <c r="S324" s="2" t="s">
        <v>650</v>
      </c>
      <c r="W324" s="2" t="str">
        <f t="shared" si="55"/>
        <v>Ja</v>
      </c>
      <c r="X324" s="2">
        <v>0</v>
      </c>
      <c r="Y324" s="2">
        <f t="shared" si="56"/>
        <v>0</v>
      </c>
      <c r="Z324" s="2">
        <f t="shared" si="50"/>
        <v>1</v>
      </c>
      <c r="AA324" s="2">
        <f t="shared" si="51"/>
        <v>0</v>
      </c>
      <c r="AB324" s="2">
        <f t="shared" si="57"/>
        <v>1.1000000000000001</v>
      </c>
      <c r="AC324" s="2">
        <f t="shared" si="58"/>
        <v>0</v>
      </c>
      <c r="AD324" s="2">
        <f t="shared" si="59"/>
        <v>0</v>
      </c>
      <c r="AF324" s="2" t="str">
        <f t="shared" si="52"/>
        <v>Nej</v>
      </c>
      <c r="AG324" s="2">
        <f t="shared" si="53"/>
        <v>0</v>
      </c>
      <c r="AH324" s="2">
        <f t="shared" si="54"/>
        <v>0</v>
      </c>
    </row>
    <row r="325" spans="1:34" ht="15" customHeight="1" x14ac:dyDescent="0.25">
      <c r="A325" s="2" t="s">
        <v>500</v>
      </c>
      <c r="B325" s="2" t="s">
        <v>501</v>
      </c>
      <c r="C325" s="2">
        <v>2015</v>
      </c>
      <c r="D325" s="2">
        <v>5.7</v>
      </c>
      <c r="E325" s="2">
        <v>3.8</v>
      </c>
      <c r="F325" s="2" t="s">
        <v>917</v>
      </c>
      <c r="G325" s="2">
        <v>0.03</v>
      </c>
      <c r="H325" s="2">
        <v>0</v>
      </c>
      <c r="I325" s="2">
        <v>0</v>
      </c>
      <c r="J325" s="2" t="s">
        <v>650</v>
      </c>
      <c r="K325" s="2" t="s">
        <v>650</v>
      </c>
      <c r="L325" s="2" t="s">
        <v>650</v>
      </c>
      <c r="M325" s="2" t="s">
        <v>650</v>
      </c>
      <c r="N325" s="2" t="s">
        <v>650</v>
      </c>
      <c r="O325" s="2" t="s">
        <v>650</v>
      </c>
      <c r="P325" s="2" t="s">
        <v>650</v>
      </c>
      <c r="Q325" s="2" t="s">
        <v>650</v>
      </c>
      <c r="R325" s="2" t="s">
        <v>650</v>
      </c>
      <c r="S325" s="2" t="s">
        <v>650</v>
      </c>
      <c r="W325" s="2" t="str">
        <f t="shared" si="55"/>
        <v>Ja</v>
      </c>
      <c r="X325" s="2">
        <v>0</v>
      </c>
      <c r="Y325" s="2">
        <f t="shared" si="56"/>
        <v>0</v>
      </c>
      <c r="Z325" s="2">
        <f t="shared" si="50"/>
        <v>1</v>
      </c>
      <c r="AA325" s="2">
        <f t="shared" si="51"/>
        <v>0</v>
      </c>
      <c r="AB325" s="2">
        <f t="shared" si="57"/>
        <v>0.03</v>
      </c>
      <c r="AC325" s="2">
        <f t="shared" si="58"/>
        <v>0</v>
      </c>
      <c r="AD325" s="2">
        <f t="shared" si="59"/>
        <v>0</v>
      </c>
      <c r="AF325" s="2" t="str">
        <f t="shared" si="52"/>
        <v>Nej</v>
      </c>
      <c r="AG325" s="2">
        <f t="shared" si="53"/>
        <v>0</v>
      </c>
      <c r="AH325" s="2">
        <f t="shared" si="54"/>
        <v>0</v>
      </c>
    </row>
    <row r="326" spans="1:34" ht="15" customHeight="1" x14ac:dyDescent="0.2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W326" s="2" t="str">
        <f t="shared" si="55"/>
        <v>Nej</v>
      </c>
      <c r="Y326" s="2" t="str">
        <f t="shared" si="56"/>
        <v>-</v>
      </c>
      <c r="Z326" s="2">
        <f t="shared" si="50"/>
        <v>0.14000000000000001</v>
      </c>
      <c r="AA326" s="2">
        <f t="shared" si="51"/>
        <v>0.44</v>
      </c>
      <c r="AB326" s="2">
        <f t="shared" si="57"/>
        <v>2.38</v>
      </c>
      <c r="AC326" s="2">
        <f t="shared" si="58"/>
        <v>344.47</v>
      </c>
      <c r="AD326" s="2">
        <f t="shared" si="59"/>
        <v>0.42</v>
      </c>
      <c r="AF326" s="2" t="str">
        <f t="shared" si="52"/>
        <v>Nej</v>
      </c>
      <c r="AG326" s="2">
        <f t="shared" si="53"/>
        <v>0</v>
      </c>
      <c r="AH326" s="2">
        <f t="shared" si="54"/>
        <v>0</v>
      </c>
    </row>
    <row r="327" spans="1:34" ht="15" customHeight="1" x14ac:dyDescent="0.25">
      <c r="A327" s="2" t="s">
        <v>502</v>
      </c>
      <c r="B327" s="2" t="s">
        <v>503</v>
      </c>
      <c r="C327" s="2">
        <v>2015</v>
      </c>
      <c r="D327" s="2">
        <v>8.7999999999999995E-2</v>
      </c>
      <c r="E327" s="2" t="s">
        <v>650</v>
      </c>
      <c r="F327" s="2" t="s">
        <v>848</v>
      </c>
      <c r="G327" s="2">
        <v>1.21</v>
      </c>
      <c r="H327" s="2">
        <v>1.3</v>
      </c>
      <c r="I327" s="2">
        <v>0</v>
      </c>
      <c r="J327" s="2" t="s">
        <v>650</v>
      </c>
      <c r="K327" s="2" t="s">
        <v>650</v>
      </c>
      <c r="L327" s="2" t="s">
        <v>650</v>
      </c>
      <c r="M327" s="2" t="s">
        <v>650</v>
      </c>
      <c r="N327" s="2" t="s">
        <v>650</v>
      </c>
      <c r="O327" s="2" t="s">
        <v>650</v>
      </c>
      <c r="P327" s="2" t="s">
        <v>650</v>
      </c>
      <c r="Q327" s="2" t="s">
        <v>650</v>
      </c>
      <c r="R327" s="2" t="s">
        <v>650</v>
      </c>
      <c r="S327" s="2" t="s">
        <v>650</v>
      </c>
      <c r="W327" s="2" t="str">
        <f t="shared" si="55"/>
        <v>Ja</v>
      </c>
      <c r="X327" s="2">
        <v>0</v>
      </c>
      <c r="Y327" s="2">
        <f t="shared" si="56"/>
        <v>0</v>
      </c>
      <c r="Z327" s="2">
        <f t="shared" si="50"/>
        <v>1</v>
      </c>
      <c r="AA327" s="2">
        <f t="shared" si="51"/>
        <v>0</v>
      </c>
      <c r="AB327" s="2">
        <f t="shared" si="57"/>
        <v>1.21</v>
      </c>
      <c r="AC327" s="2">
        <f t="shared" si="58"/>
        <v>1.3</v>
      </c>
      <c r="AD327" s="2">
        <f t="shared" si="59"/>
        <v>0</v>
      </c>
      <c r="AF327" s="2" t="str">
        <f t="shared" si="52"/>
        <v>Nej</v>
      </c>
      <c r="AG327" s="2">
        <f t="shared" si="53"/>
        <v>0</v>
      </c>
      <c r="AH327" s="2">
        <f t="shared" si="54"/>
        <v>0</v>
      </c>
    </row>
    <row r="328" spans="1:34" ht="15" customHeight="1" x14ac:dyDescent="0.25">
      <c r="A328" s="2" t="s">
        <v>502</v>
      </c>
      <c r="B328" s="2" t="s">
        <v>504</v>
      </c>
      <c r="C328" s="2">
        <v>2015</v>
      </c>
      <c r="D328" s="2">
        <v>0.13</v>
      </c>
      <c r="E328" s="2" t="s">
        <v>650</v>
      </c>
      <c r="F328" s="2" t="s">
        <v>848</v>
      </c>
      <c r="G328" s="2">
        <v>1.21</v>
      </c>
      <c r="H328" s="2">
        <v>1.3</v>
      </c>
      <c r="I328" s="2">
        <v>0</v>
      </c>
      <c r="J328" s="2" t="s">
        <v>650</v>
      </c>
      <c r="K328" s="2" t="s">
        <v>650</v>
      </c>
      <c r="L328" s="2" t="s">
        <v>650</v>
      </c>
      <c r="M328" s="2" t="s">
        <v>650</v>
      </c>
      <c r="N328" s="2" t="s">
        <v>650</v>
      </c>
      <c r="O328" s="2" t="s">
        <v>650</v>
      </c>
      <c r="P328" s="2" t="s">
        <v>650</v>
      </c>
      <c r="Q328" s="2" t="s">
        <v>650</v>
      </c>
      <c r="R328" s="2" t="s">
        <v>650</v>
      </c>
      <c r="S328" s="2" t="s">
        <v>650</v>
      </c>
      <c r="W328" s="2" t="str">
        <f t="shared" si="55"/>
        <v>Ja</v>
      </c>
      <c r="X328" s="2">
        <v>0</v>
      </c>
      <c r="Y328" s="2">
        <f t="shared" si="56"/>
        <v>0</v>
      </c>
      <c r="Z328" s="2">
        <f t="shared" si="50"/>
        <v>1</v>
      </c>
      <c r="AA328" s="2">
        <f t="shared" si="51"/>
        <v>0</v>
      </c>
      <c r="AB328" s="2">
        <f t="shared" si="57"/>
        <v>1.21</v>
      </c>
      <c r="AC328" s="2">
        <f t="shared" si="58"/>
        <v>1.3</v>
      </c>
      <c r="AD328" s="2">
        <f t="shared" si="59"/>
        <v>0</v>
      </c>
      <c r="AF328" s="2" t="str">
        <f t="shared" si="52"/>
        <v>Nej</v>
      </c>
      <c r="AG328" s="2">
        <f t="shared" si="53"/>
        <v>0</v>
      </c>
      <c r="AH328" s="2">
        <f t="shared" si="54"/>
        <v>0</v>
      </c>
    </row>
    <row r="329" spans="1:34" ht="15" customHeight="1" x14ac:dyDescent="0.25">
      <c r="A329" s="2" t="s">
        <v>502</v>
      </c>
      <c r="B329" s="2" t="s">
        <v>505</v>
      </c>
      <c r="C329" s="2">
        <v>2015</v>
      </c>
      <c r="D329" s="2">
        <v>3.7</v>
      </c>
      <c r="E329" s="2">
        <v>14.5</v>
      </c>
      <c r="F329" s="2" t="s">
        <v>848</v>
      </c>
      <c r="G329" s="2">
        <v>1.21</v>
      </c>
      <c r="H329" s="2">
        <v>1.3</v>
      </c>
      <c r="I329" s="2">
        <v>0</v>
      </c>
      <c r="J329" s="2" t="s">
        <v>650</v>
      </c>
      <c r="K329" s="2" t="s">
        <v>650</v>
      </c>
      <c r="L329" s="2" t="s">
        <v>650</v>
      </c>
      <c r="M329" s="2" t="s">
        <v>650</v>
      </c>
      <c r="N329" s="2" t="s">
        <v>650</v>
      </c>
      <c r="O329" s="2" t="s">
        <v>650</v>
      </c>
      <c r="P329" s="2" t="s">
        <v>650</v>
      </c>
      <c r="Q329" s="2" t="s">
        <v>650</v>
      </c>
      <c r="R329" s="2" t="s">
        <v>650</v>
      </c>
      <c r="S329" s="2" t="s">
        <v>650</v>
      </c>
      <c r="W329" s="2" t="str">
        <f t="shared" si="55"/>
        <v>Ja</v>
      </c>
      <c r="X329" s="2">
        <v>0</v>
      </c>
      <c r="Y329" s="2">
        <f t="shared" si="56"/>
        <v>0</v>
      </c>
      <c r="Z329" s="2">
        <f t="shared" si="50"/>
        <v>1</v>
      </c>
      <c r="AA329" s="2">
        <f t="shared" si="51"/>
        <v>0</v>
      </c>
      <c r="AB329" s="2">
        <f t="shared" si="57"/>
        <v>1.21</v>
      </c>
      <c r="AC329" s="2">
        <f t="shared" si="58"/>
        <v>1.3</v>
      </c>
      <c r="AD329" s="2">
        <f t="shared" si="59"/>
        <v>0</v>
      </c>
      <c r="AF329" s="2" t="str">
        <f t="shared" si="52"/>
        <v>Nej</v>
      </c>
      <c r="AG329" s="2">
        <f t="shared" si="53"/>
        <v>0</v>
      </c>
      <c r="AH329" s="2">
        <f t="shared" si="54"/>
        <v>0</v>
      </c>
    </row>
    <row r="330" spans="1:34" ht="15" customHeight="1" x14ac:dyDescent="0.25">
      <c r="A330" s="2" t="s">
        <v>506</v>
      </c>
      <c r="B330" s="2" t="s">
        <v>507</v>
      </c>
      <c r="C330" s="2">
        <v>2015</v>
      </c>
      <c r="D330" s="2">
        <v>3.8469000000000003E-2</v>
      </c>
      <c r="E330" s="2" t="s">
        <v>650</v>
      </c>
      <c r="F330" s="2" t="s">
        <v>651</v>
      </c>
      <c r="G330" s="2">
        <v>2.38</v>
      </c>
      <c r="H330" s="2">
        <v>344.47</v>
      </c>
      <c r="I330" s="2">
        <v>0.42</v>
      </c>
      <c r="J330" s="2" t="s">
        <v>650</v>
      </c>
      <c r="K330" s="2" t="s">
        <v>650</v>
      </c>
      <c r="L330" s="2" t="s">
        <v>650</v>
      </c>
      <c r="M330" s="2" t="s">
        <v>650</v>
      </c>
      <c r="N330" s="2" t="s">
        <v>650</v>
      </c>
      <c r="O330" s="2" t="s">
        <v>650</v>
      </c>
      <c r="P330" s="2" t="s">
        <v>650</v>
      </c>
      <c r="Q330" s="2" t="s">
        <v>650</v>
      </c>
      <c r="R330" s="2" t="s">
        <v>650</v>
      </c>
      <c r="S330" s="2" t="s">
        <v>650</v>
      </c>
      <c r="W330" s="2" t="str">
        <f t="shared" si="55"/>
        <v>Nej</v>
      </c>
      <c r="Y330" s="2">
        <f t="shared" si="56"/>
        <v>0.42</v>
      </c>
      <c r="Z330" s="2">
        <f t="shared" si="50"/>
        <v>0.14000000000000001</v>
      </c>
      <c r="AA330" s="2">
        <f t="shared" si="51"/>
        <v>0.44</v>
      </c>
      <c r="AB330" s="2">
        <f t="shared" si="57"/>
        <v>2.38</v>
      </c>
      <c r="AC330" s="2">
        <f t="shared" si="58"/>
        <v>344.47</v>
      </c>
      <c r="AD330" s="2">
        <f t="shared" si="59"/>
        <v>0.42</v>
      </c>
      <c r="AF330" s="2" t="str">
        <f t="shared" si="52"/>
        <v>Nej</v>
      </c>
      <c r="AG330" s="2">
        <f t="shared" si="53"/>
        <v>0</v>
      </c>
      <c r="AH330" s="2">
        <f t="shared" si="54"/>
        <v>0</v>
      </c>
    </row>
    <row r="331" spans="1:34" ht="15" customHeight="1" x14ac:dyDescent="0.25">
      <c r="A331" s="2" t="s">
        <v>506</v>
      </c>
      <c r="B331" s="2" t="s">
        <v>508</v>
      </c>
      <c r="C331" s="2">
        <v>2015</v>
      </c>
      <c r="D331" s="2">
        <v>1.0145E-2</v>
      </c>
      <c r="E331" s="2" t="s">
        <v>650</v>
      </c>
      <c r="F331" s="2" t="s">
        <v>651</v>
      </c>
      <c r="G331" s="2">
        <v>2.38</v>
      </c>
      <c r="H331" s="2">
        <v>344.47</v>
      </c>
      <c r="I331" s="2">
        <v>0.42</v>
      </c>
      <c r="J331" s="2" t="s">
        <v>650</v>
      </c>
      <c r="K331" s="2" t="s">
        <v>650</v>
      </c>
      <c r="L331" s="2" t="s">
        <v>650</v>
      </c>
      <c r="M331" s="2" t="s">
        <v>650</v>
      </c>
      <c r="N331" s="2" t="s">
        <v>650</v>
      </c>
      <c r="O331" s="2" t="s">
        <v>650</v>
      </c>
      <c r="P331" s="2" t="s">
        <v>650</v>
      </c>
      <c r="Q331" s="2" t="s">
        <v>650</v>
      </c>
      <c r="R331" s="2" t="s">
        <v>650</v>
      </c>
      <c r="S331" s="2" t="s">
        <v>650</v>
      </c>
      <c r="W331" s="2" t="str">
        <f t="shared" si="55"/>
        <v>Nej</v>
      </c>
      <c r="Y331" s="2">
        <f t="shared" si="56"/>
        <v>0.42</v>
      </c>
      <c r="Z331" s="2">
        <f t="shared" si="50"/>
        <v>0.14000000000000001</v>
      </c>
      <c r="AA331" s="2">
        <f t="shared" si="51"/>
        <v>0.44</v>
      </c>
      <c r="AB331" s="2">
        <f t="shared" si="57"/>
        <v>2.38</v>
      </c>
      <c r="AC331" s="2">
        <f t="shared" si="58"/>
        <v>344.47</v>
      </c>
      <c r="AD331" s="2">
        <f t="shared" si="59"/>
        <v>0.42</v>
      </c>
      <c r="AF331" s="2" t="str">
        <f t="shared" si="52"/>
        <v>Nej</v>
      </c>
      <c r="AG331" s="2">
        <f t="shared" si="53"/>
        <v>0</v>
      </c>
      <c r="AH331" s="2">
        <f t="shared" si="54"/>
        <v>0</v>
      </c>
    </row>
    <row r="332" spans="1:34" ht="15" customHeight="1" x14ac:dyDescent="0.25">
      <c r="A332" s="2" t="s">
        <v>506</v>
      </c>
      <c r="B332" s="2" t="s">
        <v>509</v>
      </c>
      <c r="C332" s="2">
        <v>2015</v>
      </c>
      <c r="D332" s="2">
        <v>0.52010000000000001</v>
      </c>
      <c r="E332" s="2" t="s">
        <v>650</v>
      </c>
      <c r="F332" s="2" t="s">
        <v>651</v>
      </c>
      <c r="G332" s="2">
        <v>2.38</v>
      </c>
      <c r="H332" s="2">
        <v>344.47</v>
      </c>
      <c r="I332" s="2">
        <v>0.42</v>
      </c>
      <c r="J332" s="2" t="s">
        <v>650</v>
      </c>
      <c r="K332" s="2" t="s">
        <v>650</v>
      </c>
      <c r="L332" s="2" t="s">
        <v>650</v>
      </c>
      <c r="M332" s="2" t="s">
        <v>650</v>
      </c>
      <c r="N332" s="2" t="s">
        <v>650</v>
      </c>
      <c r="O332" s="2" t="s">
        <v>650</v>
      </c>
      <c r="P332" s="2" t="s">
        <v>650</v>
      </c>
      <c r="Q332" s="2" t="s">
        <v>650</v>
      </c>
      <c r="R332" s="2" t="s">
        <v>650</v>
      </c>
      <c r="S332" s="2" t="s">
        <v>650</v>
      </c>
      <c r="W332" s="2" t="str">
        <f t="shared" si="55"/>
        <v>Nej</v>
      </c>
      <c r="Y332" s="2">
        <f t="shared" si="56"/>
        <v>0.42</v>
      </c>
      <c r="Z332" s="2">
        <f t="shared" si="50"/>
        <v>0.14000000000000001</v>
      </c>
      <c r="AA332" s="2">
        <f t="shared" si="51"/>
        <v>0.44</v>
      </c>
      <c r="AB332" s="2">
        <f t="shared" si="57"/>
        <v>2.38</v>
      </c>
      <c r="AC332" s="2">
        <f t="shared" si="58"/>
        <v>344.47</v>
      </c>
      <c r="AD332" s="2">
        <f t="shared" si="59"/>
        <v>0.42</v>
      </c>
      <c r="AF332" s="2" t="str">
        <f t="shared" si="52"/>
        <v>Nej</v>
      </c>
      <c r="AG332" s="2">
        <f t="shared" si="53"/>
        <v>0</v>
      </c>
      <c r="AH332" s="2">
        <f t="shared" si="54"/>
        <v>0</v>
      </c>
    </row>
    <row r="333" spans="1:34" ht="15" customHeight="1" x14ac:dyDescent="0.25">
      <c r="A333" s="2" t="s">
        <v>510</v>
      </c>
      <c r="B333" s="2" t="s">
        <v>511</v>
      </c>
      <c r="C333" s="2">
        <v>2015</v>
      </c>
      <c r="D333" s="2">
        <v>0.14499999999999999</v>
      </c>
      <c r="E333" s="2" t="s">
        <v>650</v>
      </c>
      <c r="F333" s="2" t="s">
        <v>918</v>
      </c>
      <c r="G333" s="2">
        <v>2.38</v>
      </c>
      <c r="H333" s="2">
        <v>8.61</v>
      </c>
      <c r="I333" s="2">
        <v>0</v>
      </c>
      <c r="J333" s="2" t="s">
        <v>650</v>
      </c>
      <c r="K333" s="2" t="s">
        <v>650</v>
      </c>
      <c r="L333" s="2" t="s">
        <v>650</v>
      </c>
      <c r="M333" s="2" t="s">
        <v>650</v>
      </c>
      <c r="N333" s="2" t="s">
        <v>650</v>
      </c>
      <c r="O333" s="2" t="s">
        <v>650</v>
      </c>
      <c r="P333" s="2" t="s">
        <v>650</v>
      </c>
      <c r="Q333" s="2" t="s">
        <v>650</v>
      </c>
      <c r="R333" s="2" t="s">
        <v>650</v>
      </c>
      <c r="S333" s="2" t="s">
        <v>650</v>
      </c>
      <c r="W333" s="2" t="str">
        <f t="shared" si="55"/>
        <v>Ja</v>
      </c>
      <c r="X333" s="2">
        <v>0</v>
      </c>
      <c r="Y333" s="2">
        <f t="shared" si="56"/>
        <v>0</v>
      </c>
      <c r="Z333" s="2">
        <f t="shared" si="50"/>
        <v>1</v>
      </c>
      <c r="AA333" s="2">
        <f t="shared" si="51"/>
        <v>0</v>
      </c>
      <c r="AB333" s="2">
        <f t="shared" si="57"/>
        <v>2.38</v>
      </c>
      <c r="AC333" s="2">
        <f t="shared" si="58"/>
        <v>8.61</v>
      </c>
      <c r="AD333" s="2">
        <f t="shared" si="59"/>
        <v>0</v>
      </c>
      <c r="AF333" s="2" t="str">
        <f t="shared" si="52"/>
        <v>Nej</v>
      </c>
      <c r="AG333" s="2">
        <f t="shared" si="53"/>
        <v>0</v>
      </c>
      <c r="AH333" s="2">
        <f t="shared" si="54"/>
        <v>0</v>
      </c>
    </row>
    <row r="334" spans="1:34" ht="15" customHeight="1" x14ac:dyDescent="0.25">
      <c r="A334" s="2" t="s">
        <v>510</v>
      </c>
      <c r="B334" s="2" t="s">
        <v>512</v>
      </c>
      <c r="C334" s="2">
        <v>2015</v>
      </c>
      <c r="D334" s="2">
        <v>0.18099999999999999</v>
      </c>
      <c r="E334" s="2" t="s">
        <v>650</v>
      </c>
      <c r="F334" s="2" t="s">
        <v>919</v>
      </c>
      <c r="G334" s="2">
        <v>2.38</v>
      </c>
      <c r="H334" s="2">
        <v>8.61</v>
      </c>
      <c r="I334" s="2">
        <v>0</v>
      </c>
      <c r="J334" s="2" t="s">
        <v>650</v>
      </c>
      <c r="K334" s="2" t="s">
        <v>650</v>
      </c>
      <c r="L334" s="2" t="s">
        <v>650</v>
      </c>
      <c r="M334" s="2" t="s">
        <v>650</v>
      </c>
      <c r="N334" s="2" t="s">
        <v>650</v>
      </c>
      <c r="O334" s="2" t="s">
        <v>650</v>
      </c>
      <c r="P334" s="2" t="s">
        <v>650</v>
      </c>
      <c r="Q334" s="2" t="s">
        <v>650</v>
      </c>
      <c r="R334" s="2" t="s">
        <v>650</v>
      </c>
      <c r="S334" s="2" t="s">
        <v>650</v>
      </c>
      <c r="W334" s="2" t="str">
        <f t="shared" si="55"/>
        <v>Ja</v>
      </c>
      <c r="X334" s="2">
        <v>0</v>
      </c>
      <c r="Y334" s="2">
        <f t="shared" si="56"/>
        <v>0</v>
      </c>
      <c r="Z334" s="2">
        <f t="shared" si="50"/>
        <v>1</v>
      </c>
      <c r="AA334" s="2">
        <f t="shared" si="51"/>
        <v>0</v>
      </c>
      <c r="AB334" s="2">
        <f t="shared" si="57"/>
        <v>2.38</v>
      </c>
      <c r="AC334" s="2">
        <f t="shared" si="58"/>
        <v>8.61</v>
      </c>
      <c r="AD334" s="2">
        <f t="shared" si="59"/>
        <v>0</v>
      </c>
      <c r="AF334" s="2" t="str">
        <f t="shared" si="52"/>
        <v>Nej</v>
      </c>
      <c r="AG334" s="2">
        <f t="shared" si="53"/>
        <v>0</v>
      </c>
      <c r="AH334" s="2">
        <f t="shared" si="54"/>
        <v>0</v>
      </c>
    </row>
    <row r="335" spans="1:34" ht="15" customHeight="1" x14ac:dyDescent="0.25">
      <c r="A335" s="2" t="s">
        <v>510</v>
      </c>
      <c r="B335" s="2" t="s">
        <v>513</v>
      </c>
      <c r="C335" s="2">
        <v>2015</v>
      </c>
      <c r="D335" s="2">
        <v>4.2000000000000003E-2</v>
      </c>
      <c r="E335" s="2" t="s">
        <v>650</v>
      </c>
      <c r="F335" s="2" t="s">
        <v>919</v>
      </c>
      <c r="G335" s="2">
        <v>2.38</v>
      </c>
      <c r="H335" s="2">
        <v>8.61</v>
      </c>
      <c r="I335" s="2">
        <v>0</v>
      </c>
      <c r="J335" s="2" t="s">
        <v>650</v>
      </c>
      <c r="K335" s="2" t="s">
        <v>650</v>
      </c>
      <c r="L335" s="2" t="s">
        <v>650</v>
      </c>
      <c r="M335" s="2" t="s">
        <v>650</v>
      </c>
      <c r="N335" s="2" t="s">
        <v>650</v>
      </c>
      <c r="O335" s="2" t="s">
        <v>650</v>
      </c>
      <c r="P335" s="2" t="s">
        <v>650</v>
      </c>
      <c r="Q335" s="2" t="s">
        <v>650</v>
      </c>
      <c r="R335" s="2" t="s">
        <v>650</v>
      </c>
      <c r="S335" s="2" t="s">
        <v>650</v>
      </c>
      <c r="W335" s="2" t="str">
        <f t="shared" si="55"/>
        <v>Ja</v>
      </c>
      <c r="X335" s="2">
        <v>0</v>
      </c>
      <c r="Y335" s="2">
        <f t="shared" si="56"/>
        <v>0</v>
      </c>
      <c r="Z335" s="2">
        <f t="shared" si="50"/>
        <v>1</v>
      </c>
      <c r="AA335" s="2">
        <f t="shared" si="51"/>
        <v>0</v>
      </c>
      <c r="AB335" s="2">
        <f t="shared" si="57"/>
        <v>2.38</v>
      </c>
      <c r="AC335" s="2">
        <f t="shared" si="58"/>
        <v>8.61</v>
      </c>
      <c r="AD335" s="2">
        <f t="shared" si="59"/>
        <v>0</v>
      </c>
      <c r="AF335" s="2" t="str">
        <f t="shared" si="52"/>
        <v>Nej</v>
      </c>
      <c r="AG335" s="2">
        <f t="shared" si="53"/>
        <v>0</v>
      </c>
      <c r="AH335" s="2">
        <f t="shared" si="54"/>
        <v>0</v>
      </c>
    </row>
    <row r="336" spans="1:34" ht="15" customHeight="1" x14ac:dyDescent="0.25">
      <c r="A336" s="2" t="s">
        <v>510</v>
      </c>
      <c r="B336" s="2" t="s">
        <v>514</v>
      </c>
      <c r="C336" s="2">
        <v>2015</v>
      </c>
      <c r="D336" s="2">
        <v>10.103</v>
      </c>
      <c r="E336" s="2">
        <v>44.512</v>
      </c>
      <c r="F336" s="2" t="s">
        <v>919</v>
      </c>
      <c r="G336" s="2">
        <v>2.38</v>
      </c>
      <c r="H336" s="2">
        <v>8.61</v>
      </c>
      <c r="I336" s="2">
        <v>0</v>
      </c>
      <c r="J336" s="2" t="s">
        <v>650</v>
      </c>
      <c r="K336" s="2" t="s">
        <v>650</v>
      </c>
      <c r="L336" s="2" t="s">
        <v>650</v>
      </c>
      <c r="M336" s="2" t="s">
        <v>650</v>
      </c>
      <c r="N336" s="2" t="s">
        <v>650</v>
      </c>
      <c r="O336" s="2" t="s">
        <v>650</v>
      </c>
      <c r="P336" s="2" t="s">
        <v>650</v>
      </c>
      <c r="Q336" s="2" t="s">
        <v>650</v>
      </c>
      <c r="R336" s="2" t="s">
        <v>650</v>
      </c>
      <c r="S336" s="2" t="s">
        <v>650</v>
      </c>
      <c r="W336" s="2" t="str">
        <f t="shared" si="55"/>
        <v>Ja</v>
      </c>
      <c r="X336" s="2">
        <v>0</v>
      </c>
      <c r="Y336" s="2">
        <f t="shared" si="56"/>
        <v>0</v>
      </c>
      <c r="Z336" s="2">
        <f t="shared" si="50"/>
        <v>1</v>
      </c>
      <c r="AA336" s="2">
        <f t="shared" si="51"/>
        <v>0</v>
      </c>
      <c r="AB336" s="2">
        <f t="shared" si="57"/>
        <v>2.38</v>
      </c>
      <c r="AC336" s="2">
        <f t="shared" si="58"/>
        <v>8.61</v>
      </c>
      <c r="AD336" s="2">
        <f t="shared" si="59"/>
        <v>0</v>
      </c>
      <c r="AF336" s="2" t="str">
        <f t="shared" si="52"/>
        <v>Nej</v>
      </c>
      <c r="AG336" s="2">
        <f t="shared" si="53"/>
        <v>0</v>
      </c>
      <c r="AH336" s="2">
        <f t="shared" si="54"/>
        <v>0</v>
      </c>
    </row>
    <row r="337" spans="1:34" ht="15" customHeight="1" x14ac:dyDescent="0.25">
      <c r="A337" s="2" t="s">
        <v>515</v>
      </c>
      <c r="B337" s="2" t="s">
        <v>516</v>
      </c>
      <c r="C337" s="2">
        <v>2015</v>
      </c>
      <c r="D337" s="2" t="s">
        <v>650</v>
      </c>
      <c r="E337" s="2" t="s">
        <v>650</v>
      </c>
      <c r="F337" s="2" t="s">
        <v>920</v>
      </c>
      <c r="G337" s="2">
        <v>1.1000000000000001</v>
      </c>
      <c r="H337" s="2">
        <v>0</v>
      </c>
      <c r="I337" s="2">
        <v>0</v>
      </c>
      <c r="J337" s="2" t="s">
        <v>650</v>
      </c>
      <c r="K337" s="2" t="s">
        <v>650</v>
      </c>
      <c r="L337" s="2" t="s">
        <v>650</v>
      </c>
      <c r="M337" s="2" t="s">
        <v>650</v>
      </c>
      <c r="N337" s="2" t="s">
        <v>650</v>
      </c>
      <c r="O337" s="2" t="s">
        <v>650</v>
      </c>
      <c r="P337" s="2" t="s">
        <v>650</v>
      </c>
      <c r="Q337" s="2" t="s">
        <v>650</v>
      </c>
      <c r="R337" s="2" t="s">
        <v>650</v>
      </c>
      <c r="S337" s="2" t="s">
        <v>650</v>
      </c>
      <c r="W337" s="2" t="str">
        <f t="shared" si="55"/>
        <v>Ja</v>
      </c>
      <c r="X337" s="2">
        <v>0</v>
      </c>
      <c r="Y337" s="2">
        <f t="shared" si="56"/>
        <v>0</v>
      </c>
      <c r="Z337" s="2">
        <f t="shared" si="50"/>
        <v>1</v>
      </c>
      <c r="AA337" s="2">
        <f t="shared" si="51"/>
        <v>0</v>
      </c>
      <c r="AB337" s="2">
        <f t="shared" si="57"/>
        <v>1.1000000000000001</v>
      </c>
      <c r="AC337" s="2">
        <f t="shared" si="58"/>
        <v>0</v>
      </c>
      <c r="AD337" s="2">
        <f t="shared" si="59"/>
        <v>0</v>
      </c>
      <c r="AF337" s="2" t="str">
        <f t="shared" si="52"/>
        <v>Nej</v>
      </c>
      <c r="AG337" s="2">
        <f t="shared" si="53"/>
        <v>0</v>
      </c>
      <c r="AH337" s="2">
        <f t="shared" si="54"/>
        <v>0</v>
      </c>
    </row>
    <row r="338" spans="1:34" ht="15" customHeight="1" x14ac:dyDescent="0.25">
      <c r="A338" s="2" t="s">
        <v>515</v>
      </c>
      <c r="B338" s="2" t="s">
        <v>517</v>
      </c>
      <c r="C338" s="2">
        <v>2015</v>
      </c>
      <c r="D338" s="2" t="s">
        <v>650</v>
      </c>
      <c r="E338" s="2" t="s">
        <v>650</v>
      </c>
      <c r="F338" s="2" t="s">
        <v>846</v>
      </c>
      <c r="G338" s="2">
        <v>1.1000000000000001</v>
      </c>
      <c r="H338" s="2">
        <v>0</v>
      </c>
      <c r="I338" s="2">
        <v>0</v>
      </c>
      <c r="J338" s="2" t="s">
        <v>650</v>
      </c>
      <c r="K338" s="2" t="s">
        <v>650</v>
      </c>
      <c r="L338" s="2" t="s">
        <v>650</v>
      </c>
      <c r="M338" s="2" t="s">
        <v>650</v>
      </c>
      <c r="N338" s="2" t="s">
        <v>650</v>
      </c>
      <c r="O338" s="2" t="s">
        <v>650</v>
      </c>
      <c r="P338" s="2" t="s">
        <v>650</v>
      </c>
      <c r="Q338" s="2" t="s">
        <v>650</v>
      </c>
      <c r="R338" s="2" t="s">
        <v>650</v>
      </c>
      <c r="S338" s="2" t="s">
        <v>650</v>
      </c>
      <c r="W338" s="2" t="str">
        <f t="shared" si="55"/>
        <v>Ja</v>
      </c>
      <c r="X338" s="2">
        <v>0</v>
      </c>
      <c r="Y338" s="2">
        <f t="shared" si="56"/>
        <v>0</v>
      </c>
      <c r="Z338" s="2">
        <f t="shared" si="50"/>
        <v>1</v>
      </c>
      <c r="AA338" s="2">
        <f t="shared" si="51"/>
        <v>0</v>
      </c>
      <c r="AB338" s="2">
        <f t="shared" si="57"/>
        <v>1.1000000000000001</v>
      </c>
      <c r="AC338" s="2">
        <f t="shared" si="58"/>
        <v>0</v>
      </c>
      <c r="AD338" s="2">
        <f t="shared" si="59"/>
        <v>0</v>
      </c>
      <c r="AF338" s="2" t="str">
        <f t="shared" si="52"/>
        <v>Nej</v>
      </c>
      <c r="AG338" s="2">
        <f t="shared" si="53"/>
        <v>0</v>
      </c>
      <c r="AH338" s="2">
        <f t="shared" si="54"/>
        <v>0</v>
      </c>
    </row>
    <row r="339" spans="1:34" ht="15" customHeight="1" x14ac:dyDescent="0.25">
      <c r="A339" s="2" t="s">
        <v>518</v>
      </c>
      <c r="B339" s="2" t="s">
        <v>519</v>
      </c>
      <c r="C339" s="2">
        <v>2015</v>
      </c>
      <c r="D339" s="2">
        <v>0.67500000000000004</v>
      </c>
      <c r="E339" s="2" t="s">
        <v>650</v>
      </c>
      <c r="F339" s="2" t="s">
        <v>651</v>
      </c>
      <c r="G339" s="2">
        <v>2.38</v>
      </c>
      <c r="H339" s="2">
        <v>344.47</v>
      </c>
      <c r="I339" s="2">
        <v>0.42</v>
      </c>
      <c r="J339" s="2" t="s">
        <v>650</v>
      </c>
      <c r="K339" s="2" t="s">
        <v>650</v>
      </c>
      <c r="L339" s="2" t="s">
        <v>650</v>
      </c>
      <c r="M339" s="2" t="s">
        <v>650</v>
      </c>
      <c r="N339" s="2" t="s">
        <v>650</v>
      </c>
      <c r="O339" s="2" t="s">
        <v>650</v>
      </c>
      <c r="P339" s="2" t="s">
        <v>650</v>
      </c>
      <c r="Q339" s="2" t="s">
        <v>650</v>
      </c>
      <c r="R339" s="2" t="s">
        <v>650</v>
      </c>
      <c r="S339" s="2" t="s">
        <v>650</v>
      </c>
      <c r="W339" s="2" t="str">
        <f t="shared" si="55"/>
        <v>Nej</v>
      </c>
      <c r="Y339" s="2">
        <f t="shared" si="56"/>
        <v>0.42</v>
      </c>
      <c r="Z339" s="2">
        <f t="shared" si="50"/>
        <v>0.14000000000000001</v>
      </c>
      <c r="AA339" s="2">
        <f t="shared" si="51"/>
        <v>0.44</v>
      </c>
      <c r="AB339" s="2">
        <f t="shared" si="57"/>
        <v>2.38</v>
      </c>
      <c r="AC339" s="2">
        <f t="shared" si="58"/>
        <v>344.47</v>
      </c>
      <c r="AD339" s="2">
        <f t="shared" si="59"/>
        <v>0.42</v>
      </c>
      <c r="AF339" s="2" t="str">
        <f t="shared" si="52"/>
        <v>Nej</v>
      </c>
      <c r="AG339" s="2">
        <f t="shared" si="53"/>
        <v>0</v>
      </c>
      <c r="AH339" s="2">
        <f t="shared" si="54"/>
        <v>0</v>
      </c>
    </row>
    <row r="340" spans="1:34" ht="15" customHeight="1" x14ac:dyDescent="0.25">
      <c r="A340" s="2" t="s">
        <v>520</v>
      </c>
      <c r="B340" s="2" t="s">
        <v>521</v>
      </c>
      <c r="C340" s="2">
        <v>2015</v>
      </c>
      <c r="D340" s="2">
        <v>8.9499999999999996E-2</v>
      </c>
      <c r="E340" s="2" t="s">
        <v>650</v>
      </c>
      <c r="F340" s="2" t="s">
        <v>921</v>
      </c>
      <c r="G340" s="2">
        <v>0.27</v>
      </c>
      <c r="H340" s="2">
        <v>0</v>
      </c>
      <c r="I340" s="2">
        <v>0</v>
      </c>
      <c r="J340" s="2" t="s">
        <v>650</v>
      </c>
      <c r="K340" s="2" t="s">
        <v>650</v>
      </c>
      <c r="L340" s="2" t="s">
        <v>650</v>
      </c>
      <c r="M340" s="2" t="s">
        <v>650</v>
      </c>
      <c r="N340" s="2" t="s">
        <v>650</v>
      </c>
      <c r="O340" s="2" t="s">
        <v>650</v>
      </c>
      <c r="P340" s="2" t="s">
        <v>650</v>
      </c>
      <c r="Q340" s="2" t="s">
        <v>650</v>
      </c>
      <c r="R340" s="2" t="s">
        <v>650</v>
      </c>
      <c r="S340" s="2" t="s">
        <v>650</v>
      </c>
      <c r="W340" s="2" t="str">
        <f t="shared" si="55"/>
        <v>Ja</v>
      </c>
      <c r="X340" s="2">
        <v>0</v>
      </c>
      <c r="Y340" s="2">
        <f t="shared" si="56"/>
        <v>0</v>
      </c>
      <c r="Z340" s="2">
        <f t="shared" si="50"/>
        <v>1</v>
      </c>
      <c r="AA340" s="2">
        <f t="shared" si="51"/>
        <v>0</v>
      </c>
      <c r="AB340" s="2">
        <f t="shared" si="57"/>
        <v>0.27</v>
      </c>
      <c r="AC340" s="2">
        <f t="shared" si="58"/>
        <v>0</v>
      </c>
      <c r="AD340" s="2">
        <f t="shared" si="59"/>
        <v>0</v>
      </c>
      <c r="AF340" s="2" t="str">
        <f t="shared" si="52"/>
        <v>Nej</v>
      </c>
      <c r="AG340" s="2">
        <f t="shared" si="53"/>
        <v>0</v>
      </c>
      <c r="AH340" s="2">
        <f t="shared" si="54"/>
        <v>0</v>
      </c>
    </row>
    <row r="341" spans="1:34" ht="15" customHeight="1" x14ac:dyDescent="0.25">
      <c r="A341" s="2" t="s">
        <v>520</v>
      </c>
      <c r="B341" s="2" t="s">
        <v>522</v>
      </c>
      <c r="C341" s="2">
        <v>2015</v>
      </c>
      <c r="D341" s="2">
        <v>2.6080000000000001</v>
      </c>
      <c r="E341" s="2" t="s">
        <v>650</v>
      </c>
      <c r="F341" s="2" t="s">
        <v>922</v>
      </c>
      <c r="G341" s="2">
        <v>0.27</v>
      </c>
      <c r="H341" s="2">
        <v>0</v>
      </c>
      <c r="I341" s="2">
        <v>0</v>
      </c>
      <c r="J341" s="2" t="s">
        <v>650</v>
      </c>
      <c r="K341" s="2" t="s">
        <v>650</v>
      </c>
      <c r="L341" s="2" t="s">
        <v>650</v>
      </c>
      <c r="M341" s="2" t="s">
        <v>650</v>
      </c>
      <c r="N341" s="2" t="s">
        <v>650</v>
      </c>
      <c r="O341" s="2" t="s">
        <v>650</v>
      </c>
      <c r="P341" s="2" t="s">
        <v>650</v>
      </c>
      <c r="Q341" s="2" t="s">
        <v>650</v>
      </c>
      <c r="R341" s="2" t="s">
        <v>650</v>
      </c>
      <c r="S341" s="2" t="s">
        <v>650</v>
      </c>
      <c r="W341" s="2" t="str">
        <f t="shared" si="55"/>
        <v>Ja</v>
      </c>
      <c r="X341" s="2">
        <v>0</v>
      </c>
      <c r="Y341" s="2">
        <f t="shared" si="56"/>
        <v>0</v>
      </c>
      <c r="Z341" s="2">
        <f t="shared" si="50"/>
        <v>1</v>
      </c>
      <c r="AA341" s="2">
        <f t="shared" si="51"/>
        <v>0</v>
      </c>
      <c r="AB341" s="2">
        <f t="shared" si="57"/>
        <v>0.27</v>
      </c>
      <c r="AC341" s="2">
        <f t="shared" si="58"/>
        <v>0</v>
      </c>
      <c r="AD341" s="2">
        <f t="shared" si="59"/>
        <v>0</v>
      </c>
      <c r="AF341" s="2" t="str">
        <f t="shared" si="52"/>
        <v>Nej</v>
      </c>
      <c r="AG341" s="2">
        <f t="shared" si="53"/>
        <v>0</v>
      </c>
      <c r="AH341" s="2">
        <f t="shared" si="54"/>
        <v>0</v>
      </c>
    </row>
    <row r="342" spans="1:34" ht="15" customHeight="1" x14ac:dyDescent="0.25">
      <c r="A342" s="2" t="s">
        <v>520</v>
      </c>
      <c r="B342" s="2" t="s">
        <v>523</v>
      </c>
      <c r="C342" s="2">
        <v>2015</v>
      </c>
      <c r="D342" s="2">
        <v>8.5999999999999993E-2</v>
      </c>
      <c r="E342" s="2" t="s">
        <v>650</v>
      </c>
      <c r="F342" s="2" t="s">
        <v>923</v>
      </c>
      <c r="G342" s="2">
        <v>0.27</v>
      </c>
      <c r="H342" s="2">
        <v>0</v>
      </c>
      <c r="I342" s="2">
        <v>0</v>
      </c>
      <c r="J342" s="2" t="s">
        <v>650</v>
      </c>
      <c r="K342" s="2" t="s">
        <v>650</v>
      </c>
      <c r="L342" s="2" t="s">
        <v>650</v>
      </c>
      <c r="M342" s="2" t="s">
        <v>650</v>
      </c>
      <c r="N342" s="2" t="s">
        <v>650</v>
      </c>
      <c r="O342" s="2" t="s">
        <v>650</v>
      </c>
      <c r="P342" s="2" t="s">
        <v>650</v>
      </c>
      <c r="Q342" s="2" t="s">
        <v>650</v>
      </c>
      <c r="R342" s="2" t="s">
        <v>650</v>
      </c>
      <c r="S342" s="2" t="s">
        <v>650</v>
      </c>
      <c r="W342" s="2" t="str">
        <f t="shared" si="55"/>
        <v>Ja</v>
      </c>
      <c r="X342" s="2">
        <v>0</v>
      </c>
      <c r="Y342" s="2">
        <f t="shared" si="56"/>
        <v>0</v>
      </c>
      <c r="Z342" s="2">
        <f t="shared" si="50"/>
        <v>1</v>
      </c>
      <c r="AA342" s="2">
        <f t="shared" si="51"/>
        <v>0</v>
      </c>
      <c r="AB342" s="2">
        <f t="shared" si="57"/>
        <v>0.27</v>
      </c>
      <c r="AC342" s="2">
        <f t="shared" si="58"/>
        <v>0</v>
      </c>
      <c r="AD342" s="2">
        <f t="shared" si="59"/>
        <v>0</v>
      </c>
      <c r="AF342" s="2" t="str">
        <f t="shared" si="52"/>
        <v>Nej</v>
      </c>
      <c r="AG342" s="2">
        <f t="shared" si="53"/>
        <v>0</v>
      </c>
      <c r="AH342" s="2">
        <f t="shared" si="54"/>
        <v>0</v>
      </c>
    </row>
    <row r="343" spans="1:34" ht="15" customHeight="1" x14ac:dyDescent="0.25">
      <c r="A343" s="2" t="s">
        <v>524</v>
      </c>
      <c r="B343" s="2" t="s">
        <v>11</v>
      </c>
      <c r="C343" s="2">
        <v>2015</v>
      </c>
      <c r="D343" s="2">
        <v>3.4169999999999998</v>
      </c>
      <c r="E343" s="2" t="s">
        <v>650</v>
      </c>
      <c r="F343" s="2" t="s">
        <v>651</v>
      </c>
      <c r="G343" s="2">
        <v>2.38</v>
      </c>
      <c r="H343" s="2">
        <v>344.47</v>
      </c>
      <c r="I343" s="2">
        <v>0.42</v>
      </c>
      <c r="J343" s="2" t="s">
        <v>650</v>
      </c>
      <c r="K343" s="2" t="s">
        <v>650</v>
      </c>
      <c r="L343" s="2" t="s">
        <v>650</v>
      </c>
      <c r="M343" s="2" t="s">
        <v>650</v>
      </c>
      <c r="N343" s="2" t="s">
        <v>650</v>
      </c>
      <c r="O343" s="2" t="s">
        <v>650</v>
      </c>
      <c r="P343" s="2" t="s">
        <v>650</v>
      </c>
      <c r="Q343" s="2" t="s">
        <v>650</v>
      </c>
      <c r="R343" s="2" t="s">
        <v>650</v>
      </c>
      <c r="S343" s="2" t="s">
        <v>650</v>
      </c>
      <c r="W343" s="2" t="str">
        <f t="shared" si="55"/>
        <v>Nej</v>
      </c>
      <c r="Y343" s="2">
        <f t="shared" si="56"/>
        <v>0.42</v>
      </c>
      <c r="Z343" s="2">
        <f t="shared" si="50"/>
        <v>0.14000000000000001</v>
      </c>
      <c r="AA343" s="2">
        <f t="shared" si="51"/>
        <v>0.44</v>
      </c>
      <c r="AB343" s="2">
        <f t="shared" si="57"/>
        <v>2.38</v>
      </c>
      <c r="AC343" s="2">
        <f t="shared" si="58"/>
        <v>344.47</v>
      </c>
      <c r="AD343" s="2">
        <f t="shared" si="59"/>
        <v>0.42</v>
      </c>
      <c r="AF343" s="2" t="str">
        <f t="shared" si="52"/>
        <v>Nej</v>
      </c>
      <c r="AG343" s="2">
        <f t="shared" si="53"/>
        <v>0</v>
      </c>
      <c r="AH343" s="2">
        <f t="shared" si="54"/>
        <v>0</v>
      </c>
    </row>
    <row r="344" spans="1:34" ht="15" customHeight="1" x14ac:dyDescent="0.25">
      <c r="A344" s="2" t="s">
        <v>524</v>
      </c>
      <c r="B344" s="2" t="s">
        <v>525</v>
      </c>
      <c r="C344" s="2">
        <v>2015</v>
      </c>
      <c r="D344" s="2">
        <v>4.7E-2</v>
      </c>
      <c r="E344" s="2" t="s">
        <v>650</v>
      </c>
      <c r="F344" s="2" t="s">
        <v>651</v>
      </c>
      <c r="G344" s="2">
        <v>2.38</v>
      </c>
      <c r="H344" s="2">
        <v>344.47</v>
      </c>
      <c r="I344" s="2">
        <v>0.42</v>
      </c>
      <c r="J344" s="2" t="s">
        <v>650</v>
      </c>
      <c r="K344" s="2" t="s">
        <v>650</v>
      </c>
      <c r="L344" s="2" t="s">
        <v>650</v>
      </c>
      <c r="M344" s="2" t="s">
        <v>650</v>
      </c>
      <c r="N344" s="2" t="s">
        <v>650</v>
      </c>
      <c r="O344" s="2" t="s">
        <v>650</v>
      </c>
      <c r="P344" s="2" t="s">
        <v>650</v>
      </c>
      <c r="Q344" s="2" t="s">
        <v>650</v>
      </c>
      <c r="R344" s="2" t="s">
        <v>650</v>
      </c>
      <c r="S344" s="2" t="s">
        <v>650</v>
      </c>
      <c r="W344" s="2" t="str">
        <f t="shared" si="55"/>
        <v>Nej</v>
      </c>
      <c r="Y344" s="2">
        <f t="shared" si="56"/>
        <v>0.42</v>
      </c>
      <c r="Z344" s="2">
        <f t="shared" si="50"/>
        <v>0.14000000000000001</v>
      </c>
      <c r="AA344" s="2">
        <f t="shared" si="51"/>
        <v>0.44</v>
      </c>
      <c r="AB344" s="2">
        <f t="shared" si="57"/>
        <v>2.38</v>
      </c>
      <c r="AC344" s="2">
        <f t="shared" si="58"/>
        <v>344.47</v>
      </c>
      <c r="AD344" s="2">
        <f t="shared" si="59"/>
        <v>0.42</v>
      </c>
      <c r="AF344" s="2" t="str">
        <f t="shared" si="52"/>
        <v>Nej</v>
      </c>
      <c r="AG344" s="2">
        <f t="shared" si="53"/>
        <v>0</v>
      </c>
      <c r="AH344" s="2">
        <f t="shared" si="54"/>
        <v>0</v>
      </c>
    </row>
    <row r="345" spans="1:34" ht="15" customHeight="1" x14ac:dyDescent="0.25">
      <c r="A345" s="2" t="s">
        <v>524</v>
      </c>
      <c r="B345" s="2" t="s">
        <v>318</v>
      </c>
      <c r="C345" s="2">
        <v>2015</v>
      </c>
      <c r="D345" s="2">
        <v>0.308</v>
      </c>
      <c r="E345" s="2" t="s">
        <v>650</v>
      </c>
      <c r="F345" s="2" t="s">
        <v>651</v>
      </c>
      <c r="G345" s="2">
        <v>2.38</v>
      </c>
      <c r="H345" s="2">
        <v>344.47</v>
      </c>
      <c r="I345" s="2">
        <v>0.42</v>
      </c>
      <c r="J345" s="2" t="s">
        <v>650</v>
      </c>
      <c r="K345" s="2" t="s">
        <v>650</v>
      </c>
      <c r="L345" s="2" t="s">
        <v>650</v>
      </c>
      <c r="M345" s="2" t="s">
        <v>650</v>
      </c>
      <c r="N345" s="2" t="s">
        <v>650</v>
      </c>
      <c r="O345" s="2" t="s">
        <v>650</v>
      </c>
      <c r="P345" s="2" t="s">
        <v>650</v>
      </c>
      <c r="Q345" s="2" t="s">
        <v>650</v>
      </c>
      <c r="R345" s="2" t="s">
        <v>650</v>
      </c>
      <c r="S345" s="2" t="s">
        <v>650</v>
      </c>
      <c r="W345" s="2" t="str">
        <f t="shared" si="55"/>
        <v>Nej</v>
      </c>
      <c r="Y345" s="2">
        <f t="shared" si="56"/>
        <v>0.42</v>
      </c>
      <c r="Z345" s="2">
        <f t="shared" si="50"/>
        <v>0.14000000000000001</v>
      </c>
      <c r="AA345" s="2">
        <f t="shared" si="51"/>
        <v>0.44</v>
      </c>
      <c r="AB345" s="2">
        <f t="shared" si="57"/>
        <v>2.38</v>
      </c>
      <c r="AC345" s="2">
        <f t="shared" si="58"/>
        <v>344.47</v>
      </c>
      <c r="AD345" s="2">
        <f t="shared" si="59"/>
        <v>0.42</v>
      </c>
      <c r="AF345" s="2" t="str">
        <f t="shared" si="52"/>
        <v>Nej</v>
      </c>
      <c r="AG345" s="2">
        <f t="shared" si="53"/>
        <v>0</v>
      </c>
      <c r="AH345" s="2">
        <f t="shared" si="54"/>
        <v>0</v>
      </c>
    </row>
    <row r="346" spans="1:34" ht="15" customHeight="1" x14ac:dyDescent="0.25">
      <c r="A346" s="2" t="s">
        <v>526</v>
      </c>
      <c r="B346" s="2" t="s">
        <v>527</v>
      </c>
      <c r="C346" s="2">
        <v>2015</v>
      </c>
      <c r="D346" s="2">
        <v>0.60199999999999998</v>
      </c>
      <c r="E346" s="2" t="s">
        <v>650</v>
      </c>
      <c r="F346" s="2" t="s">
        <v>924</v>
      </c>
      <c r="G346" s="2">
        <v>2.38</v>
      </c>
      <c r="H346" s="2">
        <v>6.33</v>
      </c>
      <c r="I346" s="2">
        <v>0.42</v>
      </c>
      <c r="J346" s="2" t="s">
        <v>650</v>
      </c>
      <c r="K346" s="2" t="s">
        <v>650</v>
      </c>
      <c r="L346" s="2" t="s">
        <v>650</v>
      </c>
      <c r="M346" s="2" t="s">
        <v>650</v>
      </c>
      <c r="N346" s="2" t="s">
        <v>650</v>
      </c>
      <c r="O346" s="2" t="s">
        <v>650</v>
      </c>
      <c r="P346" s="2" t="s">
        <v>650</v>
      </c>
      <c r="Q346" s="2" t="s">
        <v>650</v>
      </c>
      <c r="R346" s="2" t="s">
        <v>650</v>
      </c>
      <c r="S346" s="2">
        <v>2.4</v>
      </c>
      <c r="W346" s="2" t="str">
        <f t="shared" si="55"/>
        <v>Ja</v>
      </c>
      <c r="X346" s="2">
        <v>0.41</v>
      </c>
      <c r="Y346" s="2">
        <f t="shared" si="56"/>
        <v>0.42</v>
      </c>
      <c r="Z346" s="2">
        <f t="shared" si="50"/>
        <v>0.1700000000000001</v>
      </c>
      <c r="AA346" s="2">
        <f t="shared" si="51"/>
        <v>0.41</v>
      </c>
      <c r="AB346" s="2">
        <f t="shared" si="57"/>
        <v>2.38</v>
      </c>
      <c r="AC346" s="2">
        <f t="shared" si="58"/>
        <v>6.33</v>
      </c>
      <c r="AD346" s="2">
        <f t="shared" si="59"/>
        <v>0.42</v>
      </c>
      <c r="AF346" s="2" t="str">
        <f t="shared" si="52"/>
        <v>Nej</v>
      </c>
      <c r="AG346" s="2">
        <f t="shared" si="53"/>
        <v>0</v>
      </c>
      <c r="AH346" s="2">
        <f t="shared" si="54"/>
        <v>0</v>
      </c>
    </row>
    <row r="347" spans="1:34" ht="15" customHeight="1" x14ac:dyDescent="0.25">
      <c r="A347" s="2" t="s">
        <v>526</v>
      </c>
      <c r="B347" s="2" t="s">
        <v>528</v>
      </c>
      <c r="C347" s="2">
        <v>2015</v>
      </c>
      <c r="D347" s="2">
        <v>13</v>
      </c>
      <c r="E347" s="2">
        <v>16</v>
      </c>
      <c r="F347" s="2" t="s">
        <v>925</v>
      </c>
      <c r="G347" s="2">
        <v>0.05</v>
      </c>
      <c r="H347" s="2">
        <v>0</v>
      </c>
      <c r="I347" s="2">
        <v>0</v>
      </c>
      <c r="J347" s="2" t="s">
        <v>650</v>
      </c>
      <c r="K347" s="2" t="s">
        <v>650</v>
      </c>
      <c r="L347" s="2" t="s">
        <v>650</v>
      </c>
      <c r="M347" s="2" t="s">
        <v>650</v>
      </c>
      <c r="N347" s="2" t="s">
        <v>650</v>
      </c>
      <c r="O347" s="2" t="s">
        <v>650</v>
      </c>
      <c r="P347" s="2" t="s">
        <v>650</v>
      </c>
      <c r="Q347" s="2" t="s">
        <v>650</v>
      </c>
      <c r="R347" s="2" t="s">
        <v>650</v>
      </c>
      <c r="S347" s="2" t="s">
        <v>650</v>
      </c>
      <c r="W347" s="2" t="str">
        <f t="shared" si="55"/>
        <v>Ja</v>
      </c>
      <c r="X347" s="2">
        <v>0</v>
      </c>
      <c r="Y347" s="2">
        <f t="shared" si="56"/>
        <v>0</v>
      </c>
      <c r="Z347" s="2">
        <f t="shared" si="50"/>
        <v>1</v>
      </c>
      <c r="AA347" s="2">
        <f t="shared" si="51"/>
        <v>0</v>
      </c>
      <c r="AB347" s="2">
        <f t="shared" si="57"/>
        <v>0.05</v>
      </c>
      <c r="AC347" s="2">
        <f t="shared" si="58"/>
        <v>0</v>
      </c>
      <c r="AD347" s="2">
        <f t="shared" si="59"/>
        <v>0</v>
      </c>
      <c r="AF347" s="2" t="str">
        <f t="shared" si="52"/>
        <v>Nej</v>
      </c>
      <c r="AG347" s="2">
        <f t="shared" si="53"/>
        <v>0</v>
      </c>
      <c r="AH347" s="2">
        <f t="shared" si="54"/>
        <v>0</v>
      </c>
    </row>
    <row r="348" spans="1:34" ht="15" customHeight="1" x14ac:dyDescent="0.25">
      <c r="A348" s="2" t="s">
        <v>526</v>
      </c>
      <c r="B348" s="2" t="s">
        <v>529</v>
      </c>
      <c r="C348" s="2">
        <v>2015</v>
      </c>
      <c r="D348" s="2">
        <v>3.2</v>
      </c>
      <c r="E348" s="2" t="s">
        <v>650</v>
      </c>
      <c r="F348" s="2" t="s">
        <v>926</v>
      </c>
      <c r="G348" s="2">
        <v>2.36</v>
      </c>
      <c r="H348" s="2">
        <v>6.66</v>
      </c>
      <c r="I348" s="2">
        <v>0.1</v>
      </c>
      <c r="J348" s="2" t="s">
        <v>650</v>
      </c>
      <c r="K348" s="2" t="s">
        <v>650</v>
      </c>
      <c r="L348" s="2" t="s">
        <v>650</v>
      </c>
      <c r="M348" s="2" t="s">
        <v>650</v>
      </c>
      <c r="N348" s="2" t="s">
        <v>650</v>
      </c>
      <c r="O348" s="2" t="s">
        <v>650</v>
      </c>
      <c r="P348" s="2" t="s">
        <v>650</v>
      </c>
      <c r="Q348" s="2" t="s">
        <v>650</v>
      </c>
      <c r="R348" s="2" t="s">
        <v>650</v>
      </c>
      <c r="S348" s="2" t="s">
        <v>650</v>
      </c>
      <c r="W348" s="2" t="str">
        <f t="shared" si="55"/>
        <v>Ja</v>
      </c>
      <c r="X348" s="2">
        <v>0.41</v>
      </c>
      <c r="Y348" s="2">
        <f t="shared" si="56"/>
        <v>0.1</v>
      </c>
      <c r="Z348" s="2">
        <f t="shared" si="50"/>
        <v>0.49000000000000005</v>
      </c>
      <c r="AA348" s="2">
        <f t="shared" si="51"/>
        <v>0.41</v>
      </c>
      <c r="AB348" s="2">
        <f t="shared" si="57"/>
        <v>2.36</v>
      </c>
      <c r="AC348" s="2">
        <f t="shared" si="58"/>
        <v>6.66</v>
      </c>
      <c r="AD348" s="2">
        <f t="shared" si="59"/>
        <v>0.1</v>
      </c>
      <c r="AF348" s="2" t="str">
        <f t="shared" si="52"/>
        <v>Nej</v>
      </c>
      <c r="AG348" s="2">
        <f t="shared" si="53"/>
        <v>0</v>
      </c>
      <c r="AH348" s="2">
        <f t="shared" si="54"/>
        <v>0</v>
      </c>
    </row>
    <row r="349" spans="1:34" ht="15" customHeight="1" x14ac:dyDescent="0.25">
      <c r="A349" s="2" t="s">
        <v>526</v>
      </c>
      <c r="B349" s="2" t="s">
        <v>530</v>
      </c>
      <c r="C349" s="2">
        <v>2015</v>
      </c>
      <c r="D349" s="2">
        <v>0.32700000000000001</v>
      </c>
      <c r="E349" s="2" t="s">
        <v>650</v>
      </c>
      <c r="F349" s="2" t="s">
        <v>651</v>
      </c>
      <c r="G349" s="2">
        <v>2.36</v>
      </c>
      <c r="H349" s="2">
        <v>5.69</v>
      </c>
      <c r="I349" s="2">
        <v>0.42</v>
      </c>
      <c r="J349" s="2" t="s">
        <v>650</v>
      </c>
      <c r="K349" s="2" t="s">
        <v>650</v>
      </c>
      <c r="L349" s="2" t="s">
        <v>650</v>
      </c>
      <c r="M349" s="2" t="s">
        <v>650</v>
      </c>
      <c r="N349" s="2" t="s">
        <v>650</v>
      </c>
      <c r="O349" s="2" t="s">
        <v>650</v>
      </c>
      <c r="P349" s="2" t="s">
        <v>650</v>
      </c>
      <c r="Q349" s="2" t="s">
        <v>650</v>
      </c>
      <c r="R349" s="2" t="s">
        <v>650</v>
      </c>
      <c r="S349" s="2" t="s">
        <v>650</v>
      </c>
      <c r="W349" s="2" t="str">
        <f t="shared" si="55"/>
        <v>Ja</v>
      </c>
      <c r="X349" s="2">
        <v>0.41</v>
      </c>
      <c r="Y349" s="2">
        <f t="shared" si="56"/>
        <v>0.42</v>
      </c>
      <c r="Z349" s="2">
        <f t="shared" si="50"/>
        <v>0.1700000000000001</v>
      </c>
      <c r="AA349" s="2">
        <f t="shared" si="51"/>
        <v>0.41</v>
      </c>
      <c r="AB349" s="2">
        <f t="shared" si="57"/>
        <v>2.36</v>
      </c>
      <c r="AC349" s="2">
        <f t="shared" si="58"/>
        <v>5.69</v>
      </c>
      <c r="AD349" s="2">
        <f t="shared" si="59"/>
        <v>0.42</v>
      </c>
      <c r="AF349" s="2" t="str">
        <f t="shared" si="52"/>
        <v>Nej</v>
      </c>
      <c r="AG349" s="2">
        <f t="shared" si="53"/>
        <v>0</v>
      </c>
      <c r="AH349" s="2">
        <f t="shared" si="54"/>
        <v>0</v>
      </c>
    </row>
    <row r="350" spans="1:34" ht="15" customHeight="1" x14ac:dyDescent="0.25">
      <c r="A350" s="2" t="s">
        <v>526</v>
      </c>
      <c r="B350" s="2" t="s">
        <v>531</v>
      </c>
      <c r="C350" s="2">
        <v>2015</v>
      </c>
      <c r="D350" s="2">
        <v>1.9</v>
      </c>
      <c r="E350" s="2" t="s">
        <v>650</v>
      </c>
      <c r="F350" s="2" t="s">
        <v>927</v>
      </c>
      <c r="G350" s="2">
        <v>1.9</v>
      </c>
      <c r="H350" s="2">
        <v>6.33</v>
      </c>
      <c r="I350" s="2">
        <v>0</v>
      </c>
      <c r="J350" s="2" t="s">
        <v>650</v>
      </c>
      <c r="K350" s="2" t="s">
        <v>650</v>
      </c>
      <c r="L350" s="2" t="s">
        <v>650</v>
      </c>
      <c r="M350" s="2" t="s">
        <v>650</v>
      </c>
      <c r="N350" s="2" t="s">
        <v>650</v>
      </c>
      <c r="O350" s="2" t="s">
        <v>650</v>
      </c>
      <c r="P350" s="2" t="s">
        <v>650</v>
      </c>
      <c r="Q350" s="2" t="s">
        <v>650</v>
      </c>
      <c r="R350" s="2" t="s">
        <v>650</v>
      </c>
      <c r="S350" s="2" t="s">
        <v>650</v>
      </c>
      <c r="W350" s="2" t="str">
        <f t="shared" si="55"/>
        <v>Ja</v>
      </c>
      <c r="X350" s="2">
        <v>0.41</v>
      </c>
      <c r="Y350" s="2">
        <f t="shared" si="56"/>
        <v>0</v>
      </c>
      <c r="Z350" s="2">
        <f t="shared" si="50"/>
        <v>0.59000000000000008</v>
      </c>
      <c r="AA350" s="2">
        <f t="shared" si="51"/>
        <v>0.41</v>
      </c>
      <c r="AB350" s="2">
        <f t="shared" si="57"/>
        <v>1.9</v>
      </c>
      <c r="AC350" s="2">
        <f t="shared" si="58"/>
        <v>6.33</v>
      </c>
      <c r="AD350" s="2">
        <f t="shared" si="59"/>
        <v>0</v>
      </c>
      <c r="AF350" s="2" t="str">
        <f t="shared" si="52"/>
        <v>Nej</v>
      </c>
      <c r="AG350" s="2">
        <f t="shared" si="53"/>
        <v>0</v>
      </c>
      <c r="AH350" s="2">
        <f t="shared" si="54"/>
        <v>0</v>
      </c>
    </row>
    <row r="351" spans="1:34" ht="15" customHeight="1" x14ac:dyDescent="0.25">
      <c r="A351" s="2" t="s">
        <v>526</v>
      </c>
      <c r="B351" s="2" t="s">
        <v>532</v>
      </c>
      <c r="C351" s="2">
        <v>2015</v>
      </c>
      <c r="D351" s="2">
        <v>7.3</v>
      </c>
      <c r="E351" s="2">
        <v>2.6890000000000001</v>
      </c>
      <c r="F351" s="2" t="s">
        <v>924</v>
      </c>
      <c r="G351" s="2">
        <v>2.38</v>
      </c>
      <c r="H351" s="2">
        <v>6.33</v>
      </c>
      <c r="I351" s="2">
        <v>0.42</v>
      </c>
      <c r="J351" s="2" t="s">
        <v>650</v>
      </c>
      <c r="K351" s="2" t="s">
        <v>650</v>
      </c>
      <c r="L351" s="2" t="s">
        <v>650</v>
      </c>
      <c r="M351" s="2" t="s">
        <v>650</v>
      </c>
      <c r="N351" s="2" t="s">
        <v>650</v>
      </c>
      <c r="O351" s="2" t="s">
        <v>650</v>
      </c>
      <c r="P351" s="2" t="s">
        <v>650</v>
      </c>
      <c r="Q351" s="2" t="s">
        <v>650</v>
      </c>
      <c r="R351" s="2" t="s">
        <v>650</v>
      </c>
      <c r="S351" s="2">
        <v>1.8</v>
      </c>
      <c r="W351" s="2" t="str">
        <f t="shared" si="55"/>
        <v>Ja</v>
      </c>
      <c r="X351" s="2">
        <v>0.41</v>
      </c>
      <c r="Y351" s="2">
        <f t="shared" si="56"/>
        <v>0.42</v>
      </c>
      <c r="Z351" s="2">
        <f t="shared" si="50"/>
        <v>0.1700000000000001</v>
      </c>
      <c r="AA351" s="2">
        <f t="shared" si="51"/>
        <v>0.41</v>
      </c>
      <c r="AB351" s="2">
        <f t="shared" si="57"/>
        <v>2.38</v>
      </c>
      <c r="AC351" s="2">
        <f t="shared" si="58"/>
        <v>6.33</v>
      </c>
      <c r="AD351" s="2">
        <f t="shared" si="59"/>
        <v>0.42</v>
      </c>
      <c r="AF351" s="2" t="str">
        <f t="shared" si="52"/>
        <v>Nej</v>
      </c>
      <c r="AG351" s="2">
        <f t="shared" si="53"/>
        <v>0</v>
      </c>
      <c r="AH351" s="2">
        <f t="shared" si="54"/>
        <v>0</v>
      </c>
    </row>
    <row r="352" spans="1:34" ht="15" customHeight="1" x14ac:dyDescent="0.25">
      <c r="A352" s="2" t="s">
        <v>526</v>
      </c>
      <c r="B352" s="2" t="s">
        <v>533</v>
      </c>
      <c r="C352" s="2">
        <v>2015</v>
      </c>
      <c r="D352" s="2">
        <v>4.8959999999999999</v>
      </c>
      <c r="E352" s="2">
        <v>13.712999999999999</v>
      </c>
      <c r="F352" s="2" t="s">
        <v>928</v>
      </c>
      <c r="G352" s="2">
        <v>0.05</v>
      </c>
      <c r="H352" s="2">
        <v>0</v>
      </c>
      <c r="I352" s="2">
        <v>0</v>
      </c>
      <c r="J352" s="2" t="s">
        <v>650</v>
      </c>
      <c r="K352" s="2" t="s">
        <v>650</v>
      </c>
      <c r="L352" s="2" t="s">
        <v>650</v>
      </c>
      <c r="M352" s="2" t="s">
        <v>650</v>
      </c>
      <c r="N352" s="2" t="s">
        <v>650</v>
      </c>
      <c r="O352" s="2" t="s">
        <v>650</v>
      </c>
      <c r="P352" s="2" t="s">
        <v>650</v>
      </c>
      <c r="Q352" s="2" t="s">
        <v>650</v>
      </c>
      <c r="R352" s="2" t="s">
        <v>650</v>
      </c>
      <c r="S352" s="2" t="s">
        <v>650</v>
      </c>
      <c r="W352" s="2" t="str">
        <f t="shared" si="55"/>
        <v>Ja</v>
      </c>
      <c r="X352" s="2">
        <v>0</v>
      </c>
      <c r="Y352" s="2">
        <f t="shared" si="56"/>
        <v>0</v>
      </c>
      <c r="Z352" s="2">
        <f t="shared" si="50"/>
        <v>1</v>
      </c>
      <c r="AA352" s="2">
        <f t="shared" si="51"/>
        <v>0</v>
      </c>
      <c r="AB352" s="2">
        <f t="shared" si="57"/>
        <v>0.05</v>
      </c>
      <c r="AC352" s="2">
        <f t="shared" si="58"/>
        <v>0</v>
      </c>
      <c r="AD352" s="2">
        <f t="shared" si="59"/>
        <v>0</v>
      </c>
      <c r="AF352" s="2" t="str">
        <f t="shared" si="52"/>
        <v>Nej</v>
      </c>
      <c r="AG352" s="2">
        <f t="shared" si="53"/>
        <v>0</v>
      </c>
      <c r="AH352" s="2">
        <f t="shared" si="54"/>
        <v>0</v>
      </c>
    </row>
    <row r="353" spans="1:34" ht="15" customHeight="1" x14ac:dyDescent="0.25">
      <c r="A353" s="2" t="s">
        <v>526</v>
      </c>
      <c r="B353" s="2" t="s">
        <v>534</v>
      </c>
      <c r="C353" s="2">
        <v>2015</v>
      </c>
      <c r="D353" s="2">
        <v>0.44479999999999997</v>
      </c>
      <c r="E353" s="2" t="s">
        <v>650</v>
      </c>
      <c r="F353" s="2" t="s">
        <v>926</v>
      </c>
      <c r="G353" s="2">
        <v>2.36</v>
      </c>
      <c r="H353" s="2">
        <v>6.66</v>
      </c>
      <c r="I353" s="2">
        <v>0.1</v>
      </c>
      <c r="J353" s="2" t="s">
        <v>650</v>
      </c>
      <c r="K353" s="2" t="s">
        <v>650</v>
      </c>
      <c r="L353" s="2" t="s">
        <v>650</v>
      </c>
      <c r="M353" s="2" t="s">
        <v>650</v>
      </c>
      <c r="N353" s="2" t="s">
        <v>650</v>
      </c>
      <c r="O353" s="2" t="s">
        <v>650</v>
      </c>
      <c r="P353" s="2" t="s">
        <v>650</v>
      </c>
      <c r="Q353" s="2" t="s">
        <v>650</v>
      </c>
      <c r="R353" s="2" t="s">
        <v>650</v>
      </c>
      <c r="S353" s="2" t="s">
        <v>650</v>
      </c>
      <c r="W353" s="2" t="str">
        <f t="shared" si="55"/>
        <v>Ja</v>
      </c>
      <c r="X353" s="2">
        <v>0.41</v>
      </c>
      <c r="Y353" s="2">
        <f t="shared" si="56"/>
        <v>0.1</v>
      </c>
      <c r="Z353" s="2">
        <f t="shared" si="50"/>
        <v>0.49000000000000005</v>
      </c>
      <c r="AA353" s="2">
        <f t="shared" si="51"/>
        <v>0.41</v>
      </c>
      <c r="AB353" s="2">
        <f t="shared" si="57"/>
        <v>2.36</v>
      </c>
      <c r="AC353" s="2">
        <f t="shared" si="58"/>
        <v>6.66</v>
      </c>
      <c r="AD353" s="2">
        <f t="shared" si="59"/>
        <v>0.1</v>
      </c>
      <c r="AF353" s="2" t="str">
        <f t="shared" si="52"/>
        <v>Nej</v>
      </c>
      <c r="AG353" s="2">
        <f t="shared" si="53"/>
        <v>0</v>
      </c>
      <c r="AH353" s="2">
        <f t="shared" si="54"/>
        <v>0</v>
      </c>
    </row>
    <row r="354" spans="1:34" ht="15" customHeight="1" x14ac:dyDescent="0.25">
      <c r="A354" s="2" t="s">
        <v>526</v>
      </c>
      <c r="B354" s="2" t="s">
        <v>535</v>
      </c>
      <c r="C354" s="2">
        <v>2015</v>
      </c>
      <c r="D354" s="2">
        <v>0.2</v>
      </c>
      <c r="E354" s="2" t="s">
        <v>650</v>
      </c>
      <c r="F354" s="2" t="s">
        <v>927</v>
      </c>
      <c r="G354" s="2">
        <v>1.9</v>
      </c>
      <c r="H354" s="2">
        <v>6.33</v>
      </c>
      <c r="I354" s="2">
        <v>0</v>
      </c>
      <c r="J354" s="2" t="s">
        <v>650</v>
      </c>
      <c r="K354" s="2" t="s">
        <v>650</v>
      </c>
      <c r="L354" s="2" t="s">
        <v>650</v>
      </c>
      <c r="M354" s="2" t="s">
        <v>650</v>
      </c>
      <c r="N354" s="2" t="s">
        <v>650</v>
      </c>
      <c r="O354" s="2" t="s">
        <v>650</v>
      </c>
      <c r="P354" s="2" t="s">
        <v>650</v>
      </c>
      <c r="Q354" s="2" t="s">
        <v>650</v>
      </c>
      <c r="R354" s="2" t="s">
        <v>650</v>
      </c>
      <c r="S354" s="2" t="s">
        <v>650</v>
      </c>
      <c r="W354" s="2" t="str">
        <f t="shared" si="55"/>
        <v>Ja</v>
      </c>
      <c r="X354" s="2">
        <v>0.41</v>
      </c>
      <c r="Y354" s="2">
        <f t="shared" si="56"/>
        <v>0</v>
      </c>
      <c r="Z354" s="2">
        <f t="shared" si="50"/>
        <v>0.59000000000000008</v>
      </c>
      <c r="AA354" s="2">
        <f t="shared" si="51"/>
        <v>0.41</v>
      </c>
      <c r="AB354" s="2">
        <f t="shared" si="57"/>
        <v>1.9</v>
      </c>
      <c r="AC354" s="2">
        <f t="shared" si="58"/>
        <v>6.33</v>
      </c>
      <c r="AD354" s="2">
        <f t="shared" si="59"/>
        <v>0</v>
      </c>
      <c r="AF354" s="2" t="str">
        <f t="shared" si="52"/>
        <v>Nej</v>
      </c>
      <c r="AG354" s="2">
        <f t="shared" si="53"/>
        <v>0</v>
      </c>
      <c r="AH354" s="2">
        <f t="shared" si="54"/>
        <v>0</v>
      </c>
    </row>
    <row r="355" spans="1:34" ht="15" customHeight="1" x14ac:dyDescent="0.25">
      <c r="A355" s="2" t="s">
        <v>526</v>
      </c>
      <c r="B355" s="2" t="s">
        <v>536</v>
      </c>
      <c r="C355" s="2">
        <v>2015</v>
      </c>
      <c r="D355" s="2">
        <v>57.5</v>
      </c>
      <c r="E355" s="2">
        <v>15.9</v>
      </c>
      <c r="F355" s="2" t="s">
        <v>927</v>
      </c>
      <c r="G355" s="2">
        <v>1.9</v>
      </c>
      <c r="H355" s="2">
        <v>6.33</v>
      </c>
      <c r="I355" s="2">
        <v>0</v>
      </c>
      <c r="J355" s="2" t="s">
        <v>650</v>
      </c>
      <c r="K355" s="2" t="s">
        <v>650</v>
      </c>
      <c r="L355" s="2" t="s">
        <v>650</v>
      </c>
      <c r="M355" s="2" t="s">
        <v>650</v>
      </c>
      <c r="N355" s="2" t="s">
        <v>650</v>
      </c>
      <c r="O355" s="2">
        <v>71.599999999999994</v>
      </c>
      <c r="P355" s="2">
        <v>0.04</v>
      </c>
      <c r="Q355" s="2">
        <v>0</v>
      </c>
      <c r="R355" s="2">
        <v>0</v>
      </c>
      <c r="S355" s="2">
        <v>0</v>
      </c>
      <c r="W355" s="2" t="str">
        <f t="shared" si="55"/>
        <v>Ja</v>
      </c>
      <c r="X355" s="2">
        <v>0.41</v>
      </c>
      <c r="Y355" s="2">
        <f t="shared" si="56"/>
        <v>0</v>
      </c>
      <c r="Z355" s="2">
        <f t="shared" si="50"/>
        <v>0.59000000000000008</v>
      </c>
      <c r="AA355" s="2">
        <f t="shared" si="51"/>
        <v>0.41</v>
      </c>
      <c r="AB355" s="2">
        <f t="shared" si="57"/>
        <v>1.9</v>
      </c>
      <c r="AC355" s="2">
        <f t="shared" si="58"/>
        <v>6.33</v>
      </c>
      <c r="AD355" s="2">
        <f t="shared" si="59"/>
        <v>0</v>
      </c>
      <c r="AF355" s="2" t="str">
        <f t="shared" si="52"/>
        <v>Nej</v>
      </c>
      <c r="AG355" s="2">
        <f t="shared" si="53"/>
        <v>0</v>
      </c>
      <c r="AH355" s="2">
        <f t="shared" si="54"/>
        <v>0</v>
      </c>
    </row>
    <row r="356" spans="1:34" ht="15" customHeight="1" x14ac:dyDescent="0.25">
      <c r="A356" s="2" t="s">
        <v>526</v>
      </c>
      <c r="B356" s="2" t="s">
        <v>537</v>
      </c>
      <c r="C356" s="2">
        <v>2015</v>
      </c>
      <c r="D356" s="2">
        <v>1</v>
      </c>
      <c r="E356" s="2" t="s">
        <v>650</v>
      </c>
      <c r="F356" s="2" t="s">
        <v>929</v>
      </c>
      <c r="G356" s="2">
        <v>2.36</v>
      </c>
      <c r="H356" s="2">
        <v>6.33</v>
      </c>
      <c r="I356" s="2">
        <v>0.55000000000000004</v>
      </c>
      <c r="J356" s="2" t="s">
        <v>650</v>
      </c>
      <c r="K356" s="2" t="s">
        <v>650</v>
      </c>
      <c r="L356" s="2" t="s">
        <v>650</v>
      </c>
      <c r="M356" s="2" t="s">
        <v>650</v>
      </c>
      <c r="N356" s="2" t="s">
        <v>650</v>
      </c>
      <c r="O356" s="2" t="s">
        <v>650</v>
      </c>
      <c r="P356" s="2" t="s">
        <v>650</v>
      </c>
      <c r="Q356" s="2" t="s">
        <v>650</v>
      </c>
      <c r="R356" s="2" t="s">
        <v>650</v>
      </c>
      <c r="S356" s="2" t="s">
        <v>650</v>
      </c>
      <c r="W356" s="2" t="str">
        <f t="shared" si="55"/>
        <v>Ja</v>
      </c>
      <c r="X356" s="2">
        <v>0.41</v>
      </c>
      <c r="Y356" s="2">
        <f t="shared" si="56"/>
        <v>0.55000000000000004</v>
      </c>
      <c r="Z356" s="2">
        <f t="shared" si="50"/>
        <v>3.999999999999998E-2</v>
      </c>
      <c r="AA356" s="2">
        <f t="shared" si="51"/>
        <v>0.41</v>
      </c>
      <c r="AB356" s="2">
        <f t="shared" si="57"/>
        <v>2.36</v>
      </c>
      <c r="AC356" s="2">
        <f t="shared" si="58"/>
        <v>6.33</v>
      </c>
      <c r="AD356" s="2">
        <f t="shared" si="59"/>
        <v>0.55000000000000004</v>
      </c>
      <c r="AF356" s="2" t="str">
        <f t="shared" si="52"/>
        <v>Nej</v>
      </c>
      <c r="AG356" s="2">
        <f t="shared" si="53"/>
        <v>0</v>
      </c>
      <c r="AH356" s="2">
        <f t="shared" si="54"/>
        <v>0</v>
      </c>
    </row>
    <row r="357" spans="1:34" ht="15" customHeight="1" x14ac:dyDescent="0.25">
      <c r="A357" s="2" t="s">
        <v>538</v>
      </c>
      <c r="B357" s="2" t="s">
        <v>539</v>
      </c>
      <c r="C357" s="2">
        <v>2015</v>
      </c>
      <c r="D357" s="2">
        <v>0.1</v>
      </c>
      <c r="E357" s="2" t="s">
        <v>650</v>
      </c>
      <c r="F357" s="2" t="s">
        <v>651</v>
      </c>
      <c r="G357" s="2">
        <v>2.38</v>
      </c>
      <c r="H357" s="2">
        <v>344.47</v>
      </c>
      <c r="I357" s="2">
        <v>0.42</v>
      </c>
      <c r="J357" s="2" t="s">
        <v>650</v>
      </c>
      <c r="K357" s="2" t="s">
        <v>650</v>
      </c>
      <c r="L357" s="2" t="s">
        <v>650</v>
      </c>
      <c r="M357" s="2" t="s">
        <v>650</v>
      </c>
      <c r="N357" s="2" t="s">
        <v>650</v>
      </c>
      <c r="O357" s="2" t="s">
        <v>650</v>
      </c>
      <c r="P357" s="2" t="s">
        <v>650</v>
      </c>
      <c r="Q357" s="2" t="s">
        <v>650</v>
      </c>
      <c r="R357" s="2" t="s">
        <v>650</v>
      </c>
      <c r="S357" s="2" t="s">
        <v>650</v>
      </c>
      <c r="W357" s="2" t="str">
        <f t="shared" si="55"/>
        <v>Nej</v>
      </c>
      <c r="Y357" s="2">
        <f t="shared" si="56"/>
        <v>0.42</v>
      </c>
      <c r="Z357" s="2">
        <f t="shared" si="50"/>
        <v>0.14000000000000001</v>
      </c>
      <c r="AA357" s="2">
        <f t="shared" si="51"/>
        <v>0.44</v>
      </c>
      <c r="AB357" s="2">
        <f t="shared" si="57"/>
        <v>2.38</v>
      </c>
      <c r="AC357" s="2">
        <f t="shared" si="58"/>
        <v>344.47</v>
      </c>
      <c r="AD357" s="2">
        <f t="shared" si="59"/>
        <v>0.42</v>
      </c>
      <c r="AF357" s="2" t="str">
        <f t="shared" si="52"/>
        <v>Nej</v>
      </c>
      <c r="AG357" s="2">
        <f t="shared" si="53"/>
        <v>0</v>
      </c>
      <c r="AH357" s="2">
        <f t="shared" si="54"/>
        <v>0</v>
      </c>
    </row>
    <row r="358" spans="1:34" ht="15" customHeight="1" x14ac:dyDescent="0.25">
      <c r="A358" s="2" t="s">
        <v>538</v>
      </c>
      <c r="B358" s="2" t="s">
        <v>540</v>
      </c>
      <c r="C358" s="2">
        <v>2015</v>
      </c>
      <c r="D358" s="2">
        <v>0.1</v>
      </c>
      <c r="E358" s="2" t="s">
        <v>650</v>
      </c>
      <c r="F358" s="2" t="s">
        <v>651</v>
      </c>
      <c r="G358" s="2">
        <v>2.38</v>
      </c>
      <c r="H358" s="2">
        <v>344.47</v>
      </c>
      <c r="I358" s="2">
        <v>0.42</v>
      </c>
      <c r="J358" s="2" t="s">
        <v>650</v>
      </c>
      <c r="K358" s="2" t="s">
        <v>650</v>
      </c>
      <c r="L358" s="2" t="s">
        <v>650</v>
      </c>
      <c r="M358" s="2" t="s">
        <v>650</v>
      </c>
      <c r="N358" s="2" t="s">
        <v>650</v>
      </c>
      <c r="O358" s="2" t="s">
        <v>650</v>
      </c>
      <c r="P358" s="2" t="s">
        <v>650</v>
      </c>
      <c r="Q358" s="2" t="s">
        <v>650</v>
      </c>
      <c r="R358" s="2" t="s">
        <v>650</v>
      </c>
      <c r="S358" s="2" t="s">
        <v>650</v>
      </c>
      <c r="W358" s="2" t="str">
        <f t="shared" si="55"/>
        <v>Nej</v>
      </c>
      <c r="Y358" s="2">
        <f t="shared" si="56"/>
        <v>0.42</v>
      </c>
      <c r="Z358" s="2">
        <f t="shared" si="50"/>
        <v>0.14000000000000001</v>
      </c>
      <c r="AA358" s="2">
        <f t="shared" si="51"/>
        <v>0.44</v>
      </c>
      <c r="AB358" s="2">
        <f t="shared" si="57"/>
        <v>2.38</v>
      </c>
      <c r="AC358" s="2">
        <f t="shared" si="58"/>
        <v>344.47</v>
      </c>
      <c r="AD358" s="2">
        <f t="shared" si="59"/>
        <v>0.42</v>
      </c>
      <c r="AF358" s="2" t="str">
        <f t="shared" si="52"/>
        <v>Nej</v>
      </c>
      <c r="AG358" s="2">
        <f t="shared" si="53"/>
        <v>0</v>
      </c>
      <c r="AH358" s="2">
        <f t="shared" si="54"/>
        <v>0</v>
      </c>
    </row>
    <row r="359" spans="1:34" ht="15" customHeight="1" x14ac:dyDescent="0.25">
      <c r="A359" s="2" t="s">
        <v>538</v>
      </c>
      <c r="B359" s="2" t="s">
        <v>541</v>
      </c>
      <c r="C359" s="2">
        <v>2015</v>
      </c>
      <c r="D359" s="2">
        <v>1.5</v>
      </c>
      <c r="E359" s="2">
        <v>4</v>
      </c>
      <c r="F359" s="2" t="s">
        <v>652</v>
      </c>
      <c r="G359" s="2">
        <v>2.38</v>
      </c>
      <c r="H359" s="2">
        <v>344.47</v>
      </c>
      <c r="I359" s="2">
        <v>0.42</v>
      </c>
      <c r="J359" s="2" t="s">
        <v>650</v>
      </c>
      <c r="K359" s="2" t="s">
        <v>650</v>
      </c>
      <c r="L359" s="2" t="s">
        <v>650</v>
      </c>
      <c r="M359" s="2" t="s">
        <v>650</v>
      </c>
      <c r="N359" s="2" t="s">
        <v>650</v>
      </c>
      <c r="O359" s="2" t="s">
        <v>650</v>
      </c>
      <c r="P359" s="2" t="s">
        <v>650</v>
      </c>
      <c r="Q359" s="2" t="s">
        <v>650</v>
      </c>
      <c r="R359" s="2" t="s">
        <v>650</v>
      </c>
      <c r="S359" s="2" t="s">
        <v>650</v>
      </c>
      <c r="W359" s="2" t="str">
        <f t="shared" si="55"/>
        <v>Nej</v>
      </c>
      <c r="Y359" s="2">
        <f t="shared" si="56"/>
        <v>0.42</v>
      </c>
      <c r="Z359" s="2">
        <f t="shared" si="50"/>
        <v>0.14000000000000001</v>
      </c>
      <c r="AA359" s="2">
        <f t="shared" si="51"/>
        <v>0.44</v>
      </c>
      <c r="AB359" s="2">
        <f t="shared" si="57"/>
        <v>2.38</v>
      </c>
      <c r="AC359" s="2">
        <f t="shared" si="58"/>
        <v>344.47</v>
      </c>
      <c r="AD359" s="2">
        <f t="shared" si="59"/>
        <v>0.42</v>
      </c>
      <c r="AF359" s="2" t="str">
        <f t="shared" si="52"/>
        <v>Nej</v>
      </c>
      <c r="AG359" s="2">
        <f t="shared" si="53"/>
        <v>0</v>
      </c>
      <c r="AH359" s="2">
        <f t="shared" si="54"/>
        <v>0</v>
      </c>
    </row>
    <row r="360" spans="1:34" ht="15" customHeight="1" x14ac:dyDescent="0.25">
      <c r="A360" s="2" t="s">
        <v>542</v>
      </c>
      <c r="B360" s="2" t="s">
        <v>543</v>
      </c>
      <c r="C360" s="2">
        <v>2015</v>
      </c>
      <c r="D360" s="2" t="s">
        <v>650</v>
      </c>
      <c r="E360" s="2" t="s">
        <v>650</v>
      </c>
      <c r="F360" s="2" t="s">
        <v>930</v>
      </c>
      <c r="G360" s="2">
        <v>1.3</v>
      </c>
      <c r="H360" s="2">
        <v>30</v>
      </c>
      <c r="I360" s="2">
        <v>0</v>
      </c>
      <c r="J360" s="2" t="s">
        <v>650</v>
      </c>
      <c r="K360" s="2" t="s">
        <v>650</v>
      </c>
      <c r="L360" s="2" t="s">
        <v>650</v>
      </c>
      <c r="M360" s="2" t="s">
        <v>650</v>
      </c>
      <c r="N360" s="2" t="s">
        <v>650</v>
      </c>
      <c r="O360" s="2" t="s">
        <v>650</v>
      </c>
      <c r="P360" s="2" t="s">
        <v>650</v>
      </c>
      <c r="Q360" s="2" t="s">
        <v>650</v>
      </c>
      <c r="R360" s="2" t="s">
        <v>650</v>
      </c>
      <c r="S360" s="2" t="s">
        <v>650</v>
      </c>
      <c r="W360" s="2" t="str">
        <f t="shared" si="55"/>
        <v>Ja</v>
      </c>
      <c r="X360" s="2">
        <v>0</v>
      </c>
      <c r="Y360" s="2">
        <f t="shared" si="56"/>
        <v>0</v>
      </c>
      <c r="Z360" s="2">
        <f t="shared" si="50"/>
        <v>1</v>
      </c>
      <c r="AA360" s="2">
        <f t="shared" si="51"/>
        <v>0</v>
      </c>
      <c r="AB360" s="2">
        <f t="shared" si="57"/>
        <v>1.3</v>
      </c>
      <c r="AC360" s="2">
        <f t="shared" si="58"/>
        <v>30</v>
      </c>
      <c r="AD360" s="2">
        <f t="shared" si="59"/>
        <v>0</v>
      </c>
      <c r="AF360" s="2" t="str">
        <f t="shared" si="52"/>
        <v>Nej</v>
      </c>
      <c r="AG360" s="2">
        <f t="shared" si="53"/>
        <v>0</v>
      </c>
      <c r="AH360" s="2">
        <f t="shared" si="54"/>
        <v>0</v>
      </c>
    </row>
    <row r="361" spans="1:34" ht="15" customHeight="1" x14ac:dyDescent="0.25">
      <c r="A361" s="2" t="s">
        <v>542</v>
      </c>
      <c r="B361" s="2" t="s">
        <v>544</v>
      </c>
      <c r="C361" s="2">
        <v>2015</v>
      </c>
      <c r="D361" s="2">
        <v>0.10299999999999999</v>
      </c>
      <c r="E361" s="2" t="s">
        <v>650</v>
      </c>
      <c r="F361" s="2" t="s">
        <v>931</v>
      </c>
      <c r="G361" s="2">
        <v>1.1000000000000001</v>
      </c>
      <c r="H361" s="2">
        <v>1.4999999999999999E-4</v>
      </c>
      <c r="I361" s="2">
        <v>0</v>
      </c>
      <c r="J361" s="2" t="s">
        <v>650</v>
      </c>
      <c r="K361" s="2" t="s">
        <v>650</v>
      </c>
      <c r="L361" s="2" t="s">
        <v>650</v>
      </c>
      <c r="M361" s="2" t="s">
        <v>650</v>
      </c>
      <c r="N361" s="2" t="s">
        <v>650</v>
      </c>
      <c r="O361" s="2" t="s">
        <v>650</v>
      </c>
      <c r="P361" s="2" t="s">
        <v>650</v>
      </c>
      <c r="Q361" s="2" t="s">
        <v>650</v>
      </c>
      <c r="R361" s="2" t="s">
        <v>650</v>
      </c>
      <c r="S361" s="2" t="s">
        <v>650</v>
      </c>
      <c r="W361" s="2" t="str">
        <f t="shared" si="55"/>
        <v>Ja</v>
      </c>
      <c r="X361" s="2">
        <v>0</v>
      </c>
      <c r="Y361" s="2">
        <f t="shared" si="56"/>
        <v>0</v>
      </c>
      <c r="Z361" s="2">
        <f t="shared" si="50"/>
        <v>1</v>
      </c>
      <c r="AA361" s="2">
        <f t="shared" si="51"/>
        <v>0</v>
      </c>
      <c r="AB361" s="2">
        <f t="shared" si="57"/>
        <v>1.1000000000000001</v>
      </c>
      <c r="AC361" s="2">
        <f t="shared" si="58"/>
        <v>1.4999999999999999E-4</v>
      </c>
      <c r="AD361" s="2">
        <f t="shared" si="59"/>
        <v>0</v>
      </c>
      <c r="AF361" s="2" t="str">
        <f t="shared" si="52"/>
        <v>Nej</v>
      </c>
      <c r="AG361" s="2">
        <f t="shared" si="53"/>
        <v>0</v>
      </c>
      <c r="AH361" s="2">
        <f t="shared" si="54"/>
        <v>0</v>
      </c>
    </row>
    <row r="362" spans="1:34" ht="15" customHeight="1" x14ac:dyDescent="0.25">
      <c r="A362" s="2" t="s">
        <v>542</v>
      </c>
      <c r="B362" s="2" t="s">
        <v>545</v>
      </c>
      <c r="C362" s="2">
        <v>2015</v>
      </c>
      <c r="D362" s="2">
        <v>0.152</v>
      </c>
      <c r="E362" s="2" t="s">
        <v>650</v>
      </c>
      <c r="F362" s="2" t="s">
        <v>932</v>
      </c>
      <c r="G362" s="2">
        <v>1.1000000000000001</v>
      </c>
      <c r="H362" s="2">
        <v>1.4999999999999999E-4</v>
      </c>
      <c r="I362" s="2">
        <v>0</v>
      </c>
      <c r="J362" s="2" t="s">
        <v>650</v>
      </c>
      <c r="K362" s="2" t="s">
        <v>650</v>
      </c>
      <c r="L362" s="2" t="s">
        <v>650</v>
      </c>
      <c r="M362" s="2" t="s">
        <v>650</v>
      </c>
      <c r="N362" s="2" t="s">
        <v>650</v>
      </c>
      <c r="O362" s="2" t="s">
        <v>650</v>
      </c>
      <c r="P362" s="2" t="s">
        <v>650</v>
      </c>
      <c r="Q362" s="2" t="s">
        <v>650</v>
      </c>
      <c r="R362" s="2" t="s">
        <v>650</v>
      </c>
      <c r="S362" s="2" t="s">
        <v>650</v>
      </c>
      <c r="W362" s="2" t="str">
        <f t="shared" si="55"/>
        <v>Ja</v>
      </c>
      <c r="X362" s="2">
        <v>0</v>
      </c>
      <c r="Y362" s="2">
        <f t="shared" si="56"/>
        <v>0</v>
      </c>
      <c r="Z362" s="2">
        <f t="shared" si="50"/>
        <v>1</v>
      </c>
      <c r="AA362" s="2">
        <f t="shared" si="51"/>
        <v>0</v>
      </c>
      <c r="AB362" s="2">
        <f t="shared" si="57"/>
        <v>1.1000000000000001</v>
      </c>
      <c r="AC362" s="2">
        <f t="shared" si="58"/>
        <v>1.4999999999999999E-4</v>
      </c>
      <c r="AD362" s="2">
        <f t="shared" si="59"/>
        <v>0</v>
      </c>
      <c r="AF362" s="2" t="str">
        <f t="shared" si="52"/>
        <v>Nej</v>
      </c>
      <c r="AG362" s="2">
        <f t="shared" si="53"/>
        <v>0</v>
      </c>
      <c r="AH362" s="2">
        <f t="shared" si="54"/>
        <v>0</v>
      </c>
    </row>
    <row r="363" spans="1:34" ht="15" customHeight="1" x14ac:dyDescent="0.25">
      <c r="A363" s="2" t="s">
        <v>542</v>
      </c>
      <c r="B363" s="2" t="s">
        <v>546</v>
      </c>
      <c r="C363" s="2">
        <v>2015</v>
      </c>
      <c r="D363" s="2">
        <v>0.19400000000000001</v>
      </c>
      <c r="E363" s="2" t="s">
        <v>650</v>
      </c>
      <c r="F363" s="2" t="s">
        <v>931</v>
      </c>
      <c r="G363" s="2">
        <v>1.1000000000000001</v>
      </c>
      <c r="H363" s="2">
        <v>1.4999999999999999E-4</v>
      </c>
      <c r="I363" s="2">
        <v>0</v>
      </c>
      <c r="J363" s="2" t="s">
        <v>650</v>
      </c>
      <c r="K363" s="2" t="s">
        <v>650</v>
      </c>
      <c r="L363" s="2" t="s">
        <v>650</v>
      </c>
      <c r="M363" s="2" t="s">
        <v>650</v>
      </c>
      <c r="N363" s="2" t="s">
        <v>650</v>
      </c>
      <c r="O363" s="2" t="s">
        <v>650</v>
      </c>
      <c r="P363" s="2" t="s">
        <v>650</v>
      </c>
      <c r="Q363" s="2" t="s">
        <v>650</v>
      </c>
      <c r="R363" s="2" t="s">
        <v>650</v>
      </c>
      <c r="S363" s="2" t="s">
        <v>650</v>
      </c>
      <c r="W363" s="2" t="str">
        <f t="shared" si="55"/>
        <v>Ja</v>
      </c>
      <c r="X363" s="2">
        <v>0</v>
      </c>
      <c r="Y363" s="2">
        <f t="shared" si="56"/>
        <v>0</v>
      </c>
      <c r="Z363" s="2">
        <f t="shared" si="50"/>
        <v>1</v>
      </c>
      <c r="AA363" s="2">
        <f t="shared" si="51"/>
        <v>0</v>
      </c>
      <c r="AB363" s="2">
        <f t="shared" si="57"/>
        <v>1.1000000000000001</v>
      </c>
      <c r="AC363" s="2">
        <f t="shared" si="58"/>
        <v>1.4999999999999999E-4</v>
      </c>
      <c r="AD363" s="2">
        <f t="shared" si="59"/>
        <v>0</v>
      </c>
      <c r="AF363" s="2" t="str">
        <f t="shared" si="52"/>
        <v>Nej</v>
      </c>
      <c r="AG363" s="2">
        <f t="shared" si="53"/>
        <v>0</v>
      </c>
      <c r="AH363" s="2">
        <f t="shared" si="54"/>
        <v>0</v>
      </c>
    </row>
    <row r="364" spans="1:34" ht="15" customHeight="1" x14ac:dyDescent="0.25">
      <c r="A364" s="2" t="s">
        <v>542</v>
      </c>
      <c r="B364" s="2" t="s">
        <v>547</v>
      </c>
      <c r="C364" s="2">
        <v>2015</v>
      </c>
      <c r="D364" s="2">
        <v>1.2929999999999999</v>
      </c>
      <c r="E364" s="2">
        <v>3</v>
      </c>
      <c r="F364" s="2" t="s">
        <v>931</v>
      </c>
      <c r="G364" s="2">
        <v>1.1000000000000001</v>
      </c>
      <c r="H364" s="2">
        <v>1.4999999999999999E-4</v>
      </c>
      <c r="I364" s="2">
        <v>0</v>
      </c>
      <c r="J364" s="2" t="s">
        <v>650</v>
      </c>
      <c r="K364" s="2" t="s">
        <v>650</v>
      </c>
      <c r="L364" s="2" t="s">
        <v>650</v>
      </c>
      <c r="M364" s="2" t="s">
        <v>650</v>
      </c>
      <c r="N364" s="2" t="s">
        <v>650</v>
      </c>
      <c r="O364" s="2" t="s">
        <v>650</v>
      </c>
      <c r="P364" s="2" t="s">
        <v>650</v>
      </c>
      <c r="Q364" s="2" t="s">
        <v>650</v>
      </c>
      <c r="R364" s="2" t="s">
        <v>650</v>
      </c>
      <c r="S364" s="2" t="s">
        <v>650</v>
      </c>
      <c r="W364" s="2" t="str">
        <f t="shared" si="55"/>
        <v>Ja</v>
      </c>
      <c r="X364" s="2">
        <v>0</v>
      </c>
      <c r="Y364" s="2">
        <f t="shared" si="56"/>
        <v>0</v>
      </c>
      <c r="Z364" s="2">
        <f t="shared" si="50"/>
        <v>1</v>
      </c>
      <c r="AA364" s="2">
        <f t="shared" si="51"/>
        <v>0</v>
      </c>
      <c r="AB364" s="2">
        <f t="shared" si="57"/>
        <v>1.1000000000000001</v>
      </c>
      <c r="AC364" s="2">
        <f t="shared" si="58"/>
        <v>1.4999999999999999E-4</v>
      </c>
      <c r="AD364" s="2">
        <f t="shared" si="59"/>
        <v>0</v>
      </c>
      <c r="AF364" s="2" t="str">
        <f t="shared" si="52"/>
        <v>Nej</v>
      </c>
      <c r="AG364" s="2">
        <f t="shared" si="53"/>
        <v>0</v>
      </c>
      <c r="AH364" s="2">
        <f t="shared" si="54"/>
        <v>0</v>
      </c>
    </row>
    <row r="365" spans="1:34" ht="15" customHeight="1" x14ac:dyDescent="0.25">
      <c r="A365" s="2" t="s">
        <v>548</v>
      </c>
      <c r="B365" s="2" t="s">
        <v>549</v>
      </c>
      <c r="C365" s="2">
        <v>2015</v>
      </c>
      <c r="D365" s="2">
        <v>0.04</v>
      </c>
      <c r="E365" s="2" t="s">
        <v>650</v>
      </c>
      <c r="F365" s="2" t="s">
        <v>933</v>
      </c>
      <c r="G365" s="2">
        <v>1.1000000000000001</v>
      </c>
      <c r="H365" s="2">
        <v>0</v>
      </c>
      <c r="I365" s="2">
        <v>0</v>
      </c>
      <c r="J365" s="2" t="s">
        <v>650</v>
      </c>
      <c r="K365" s="2" t="s">
        <v>650</v>
      </c>
      <c r="L365" s="2" t="s">
        <v>650</v>
      </c>
      <c r="M365" s="2" t="s">
        <v>650</v>
      </c>
      <c r="N365" s="2" t="s">
        <v>650</v>
      </c>
      <c r="O365" s="2" t="s">
        <v>650</v>
      </c>
      <c r="P365" s="2" t="s">
        <v>650</v>
      </c>
      <c r="Q365" s="2" t="s">
        <v>650</v>
      </c>
      <c r="R365" s="2" t="s">
        <v>650</v>
      </c>
      <c r="S365" s="2" t="s">
        <v>650</v>
      </c>
      <c r="W365" s="2" t="str">
        <f t="shared" si="55"/>
        <v>Ja</v>
      </c>
      <c r="X365" s="2">
        <v>0</v>
      </c>
      <c r="Y365" s="2">
        <f t="shared" si="56"/>
        <v>0</v>
      </c>
      <c r="Z365" s="2">
        <f t="shared" si="50"/>
        <v>1</v>
      </c>
      <c r="AA365" s="2">
        <f t="shared" si="51"/>
        <v>0</v>
      </c>
      <c r="AB365" s="2">
        <f t="shared" si="57"/>
        <v>1.1000000000000001</v>
      </c>
      <c r="AC365" s="2">
        <f t="shared" si="58"/>
        <v>0</v>
      </c>
      <c r="AD365" s="2">
        <f t="shared" si="59"/>
        <v>0</v>
      </c>
      <c r="AF365" s="2" t="str">
        <f t="shared" si="52"/>
        <v>Nej</v>
      </c>
      <c r="AG365" s="2">
        <f t="shared" si="53"/>
        <v>0</v>
      </c>
      <c r="AH365" s="2">
        <f t="shared" si="54"/>
        <v>0</v>
      </c>
    </row>
    <row r="366" spans="1:34" ht="15" customHeight="1" x14ac:dyDescent="0.25">
      <c r="A366" s="2" t="s">
        <v>548</v>
      </c>
      <c r="B366" s="2" t="s">
        <v>550</v>
      </c>
      <c r="C366" s="2">
        <v>2015</v>
      </c>
      <c r="D366" s="2" t="s">
        <v>650</v>
      </c>
      <c r="E366" s="2" t="s">
        <v>650</v>
      </c>
      <c r="F366" s="2" t="s">
        <v>934</v>
      </c>
      <c r="G366" s="2">
        <v>0.05</v>
      </c>
      <c r="H366" s="2">
        <v>0.7</v>
      </c>
      <c r="I366" s="2">
        <v>0</v>
      </c>
      <c r="J366" s="2">
        <v>137</v>
      </c>
      <c r="K366" s="2">
        <v>0.15</v>
      </c>
      <c r="L366" s="2">
        <v>26.16</v>
      </c>
      <c r="M366" s="2">
        <v>4.84</v>
      </c>
      <c r="N366" s="2">
        <v>3</v>
      </c>
      <c r="O366" s="2" t="s">
        <v>650</v>
      </c>
      <c r="P366" s="2" t="s">
        <v>650</v>
      </c>
      <c r="Q366" s="2" t="s">
        <v>650</v>
      </c>
      <c r="R366" s="2" t="s">
        <v>650</v>
      </c>
      <c r="S366" s="2" t="s">
        <v>650</v>
      </c>
      <c r="W366" s="2" t="str">
        <f t="shared" si="55"/>
        <v>Ja</v>
      </c>
      <c r="X366" s="2">
        <v>0</v>
      </c>
      <c r="Y366" s="2">
        <f t="shared" si="56"/>
        <v>0</v>
      </c>
      <c r="Z366" s="2">
        <f t="shared" si="50"/>
        <v>1</v>
      </c>
      <c r="AA366" s="2">
        <f t="shared" si="51"/>
        <v>0</v>
      </c>
      <c r="AB366" s="2">
        <f t="shared" si="57"/>
        <v>0.05</v>
      </c>
      <c r="AC366" s="2">
        <f t="shared" si="58"/>
        <v>0.7</v>
      </c>
      <c r="AD366" s="2">
        <f t="shared" si="59"/>
        <v>0</v>
      </c>
      <c r="AF366" s="2" t="str">
        <f t="shared" si="52"/>
        <v>Ja</v>
      </c>
      <c r="AG366" s="2">
        <f t="shared" si="53"/>
        <v>137</v>
      </c>
      <c r="AH366" s="2">
        <f t="shared" si="54"/>
        <v>0.03</v>
      </c>
    </row>
    <row r="367" spans="1:34" ht="15" customHeight="1" x14ac:dyDescent="0.25">
      <c r="A367" s="2" t="s">
        <v>548</v>
      </c>
      <c r="B367" s="2" t="s">
        <v>551</v>
      </c>
      <c r="C367" s="2">
        <v>2015</v>
      </c>
      <c r="D367" s="2">
        <v>0.56999999999999995</v>
      </c>
      <c r="E367" s="2" t="s">
        <v>650</v>
      </c>
      <c r="F367" s="2" t="s">
        <v>933</v>
      </c>
      <c r="G367" s="2">
        <v>1.1000000000000001</v>
      </c>
      <c r="H367" s="2">
        <v>0</v>
      </c>
      <c r="I367" s="2">
        <v>0</v>
      </c>
      <c r="J367" s="2" t="s">
        <v>650</v>
      </c>
      <c r="K367" s="2" t="s">
        <v>650</v>
      </c>
      <c r="L367" s="2" t="s">
        <v>650</v>
      </c>
      <c r="M367" s="2" t="s">
        <v>650</v>
      </c>
      <c r="N367" s="2" t="s">
        <v>650</v>
      </c>
      <c r="O367" s="2" t="s">
        <v>650</v>
      </c>
      <c r="P367" s="2" t="s">
        <v>650</v>
      </c>
      <c r="Q367" s="2" t="s">
        <v>650</v>
      </c>
      <c r="R367" s="2" t="s">
        <v>650</v>
      </c>
      <c r="S367" s="2" t="s">
        <v>650</v>
      </c>
      <c r="W367" s="2" t="str">
        <f t="shared" si="55"/>
        <v>Ja</v>
      </c>
      <c r="X367" s="2">
        <v>0</v>
      </c>
      <c r="Y367" s="2">
        <f t="shared" si="56"/>
        <v>0</v>
      </c>
      <c r="Z367" s="2">
        <f t="shared" si="50"/>
        <v>1</v>
      </c>
      <c r="AA367" s="2">
        <f t="shared" si="51"/>
        <v>0</v>
      </c>
      <c r="AB367" s="2">
        <f t="shared" si="57"/>
        <v>1.1000000000000001</v>
      </c>
      <c r="AC367" s="2">
        <f t="shared" si="58"/>
        <v>0</v>
      </c>
      <c r="AD367" s="2">
        <f t="shared" si="59"/>
        <v>0</v>
      </c>
      <c r="AF367" s="2" t="str">
        <f t="shared" si="52"/>
        <v>Nej</v>
      </c>
      <c r="AG367" s="2">
        <f t="shared" si="53"/>
        <v>0</v>
      </c>
      <c r="AH367" s="2">
        <f t="shared" si="54"/>
        <v>0</v>
      </c>
    </row>
    <row r="368" spans="1:34" ht="15" customHeight="1" x14ac:dyDescent="0.25">
      <c r="A368" s="2" t="s">
        <v>552</v>
      </c>
      <c r="B368" s="2" t="s">
        <v>553</v>
      </c>
      <c r="C368" s="2">
        <v>2015</v>
      </c>
      <c r="D368" s="2">
        <v>8.3369999999999997</v>
      </c>
      <c r="E368" s="2" t="s">
        <v>650</v>
      </c>
      <c r="F368" s="2" t="s">
        <v>935</v>
      </c>
      <c r="G368" s="2">
        <v>2</v>
      </c>
      <c r="H368" s="2">
        <v>0</v>
      </c>
      <c r="I368" s="2">
        <v>0</v>
      </c>
      <c r="J368" s="2" t="s">
        <v>650</v>
      </c>
      <c r="K368" s="2" t="s">
        <v>650</v>
      </c>
      <c r="L368" s="2" t="s">
        <v>650</v>
      </c>
      <c r="M368" s="2" t="s">
        <v>650</v>
      </c>
      <c r="N368" s="2" t="s">
        <v>650</v>
      </c>
      <c r="O368" s="2" t="s">
        <v>650</v>
      </c>
      <c r="P368" s="2" t="s">
        <v>650</v>
      </c>
      <c r="Q368" s="2" t="s">
        <v>650</v>
      </c>
      <c r="R368" s="2" t="s">
        <v>650</v>
      </c>
      <c r="S368" s="2" t="s">
        <v>650</v>
      </c>
      <c r="W368" s="2" t="str">
        <f t="shared" si="55"/>
        <v>Ja</v>
      </c>
      <c r="X368" s="2">
        <v>0</v>
      </c>
      <c r="Y368" s="2">
        <f t="shared" si="56"/>
        <v>0</v>
      </c>
      <c r="Z368" s="2">
        <f t="shared" si="50"/>
        <v>1</v>
      </c>
      <c r="AA368" s="2">
        <f t="shared" si="51"/>
        <v>0</v>
      </c>
      <c r="AB368" s="2">
        <f t="shared" si="57"/>
        <v>2</v>
      </c>
      <c r="AC368" s="2">
        <f t="shared" si="58"/>
        <v>0</v>
      </c>
      <c r="AD368" s="2">
        <f t="shared" si="59"/>
        <v>0</v>
      </c>
      <c r="AF368" s="2" t="str">
        <f t="shared" si="52"/>
        <v>Nej</v>
      </c>
      <c r="AG368" s="2">
        <f t="shared" si="53"/>
        <v>0</v>
      </c>
      <c r="AH368" s="2">
        <f t="shared" si="54"/>
        <v>0</v>
      </c>
    </row>
    <row r="369" spans="1:34" ht="15" customHeight="1" x14ac:dyDescent="0.25">
      <c r="A369" s="2" t="s">
        <v>552</v>
      </c>
      <c r="B369" s="2" t="s">
        <v>554</v>
      </c>
      <c r="C369" s="2">
        <v>2015</v>
      </c>
      <c r="D369" s="2">
        <v>0.17799999999999999</v>
      </c>
      <c r="E369" s="2" t="s">
        <v>650</v>
      </c>
      <c r="F369" s="2" t="s">
        <v>651</v>
      </c>
      <c r="G369" s="2">
        <v>2</v>
      </c>
      <c r="H369" s="2">
        <v>0</v>
      </c>
      <c r="I369" s="2">
        <v>0</v>
      </c>
      <c r="J369" s="2" t="s">
        <v>650</v>
      </c>
      <c r="K369" s="2" t="s">
        <v>650</v>
      </c>
      <c r="L369" s="2" t="s">
        <v>650</v>
      </c>
      <c r="M369" s="2" t="s">
        <v>650</v>
      </c>
      <c r="N369" s="2" t="s">
        <v>650</v>
      </c>
      <c r="O369" s="2" t="s">
        <v>650</v>
      </c>
      <c r="P369" s="2" t="s">
        <v>650</v>
      </c>
      <c r="Q369" s="2" t="s">
        <v>650</v>
      </c>
      <c r="R369" s="2" t="s">
        <v>650</v>
      </c>
      <c r="S369" s="2" t="s">
        <v>650</v>
      </c>
      <c r="W369" s="2" t="str">
        <f t="shared" si="55"/>
        <v>Ja</v>
      </c>
      <c r="X369" s="2">
        <v>0</v>
      </c>
      <c r="Y369" s="2">
        <f t="shared" si="56"/>
        <v>0</v>
      </c>
      <c r="Z369" s="2">
        <f t="shared" si="50"/>
        <v>1</v>
      </c>
      <c r="AA369" s="2">
        <f t="shared" si="51"/>
        <v>0</v>
      </c>
      <c r="AB369" s="2">
        <f t="shared" si="57"/>
        <v>2</v>
      </c>
      <c r="AC369" s="2">
        <f t="shared" si="58"/>
        <v>0</v>
      </c>
      <c r="AD369" s="2">
        <f t="shared" si="59"/>
        <v>0</v>
      </c>
      <c r="AF369" s="2" t="str">
        <f t="shared" si="52"/>
        <v>Nej</v>
      </c>
      <c r="AG369" s="2">
        <f t="shared" si="53"/>
        <v>0</v>
      </c>
      <c r="AH369" s="2">
        <f t="shared" si="54"/>
        <v>0</v>
      </c>
    </row>
    <row r="370" spans="1:34" ht="15" customHeight="1" x14ac:dyDescent="0.25">
      <c r="A370" s="2" t="s">
        <v>552</v>
      </c>
      <c r="B370" s="2" t="s">
        <v>555</v>
      </c>
      <c r="C370" s="2">
        <v>2015</v>
      </c>
      <c r="D370" s="2">
        <v>0</v>
      </c>
      <c r="E370" s="2" t="s">
        <v>650</v>
      </c>
      <c r="F370" s="2" t="s">
        <v>936</v>
      </c>
      <c r="G370" s="2">
        <v>2</v>
      </c>
      <c r="H370" s="2">
        <v>0</v>
      </c>
      <c r="I370" s="2">
        <v>0</v>
      </c>
      <c r="J370" s="2" t="s">
        <v>650</v>
      </c>
      <c r="K370" s="2" t="s">
        <v>650</v>
      </c>
      <c r="L370" s="2" t="s">
        <v>650</v>
      </c>
      <c r="M370" s="2" t="s">
        <v>650</v>
      </c>
      <c r="N370" s="2" t="s">
        <v>650</v>
      </c>
      <c r="O370" s="2" t="s">
        <v>650</v>
      </c>
      <c r="P370" s="2" t="s">
        <v>650</v>
      </c>
      <c r="Q370" s="2" t="s">
        <v>650</v>
      </c>
      <c r="R370" s="2" t="s">
        <v>650</v>
      </c>
      <c r="S370" s="2" t="s">
        <v>650</v>
      </c>
      <c r="W370" s="2" t="str">
        <f t="shared" si="55"/>
        <v>Ja</v>
      </c>
      <c r="X370" s="2">
        <v>0</v>
      </c>
      <c r="Y370" s="2">
        <f t="shared" si="56"/>
        <v>0</v>
      </c>
      <c r="Z370" s="2">
        <f t="shared" si="50"/>
        <v>1</v>
      </c>
      <c r="AA370" s="2">
        <f t="shared" si="51"/>
        <v>0</v>
      </c>
      <c r="AB370" s="2">
        <f t="shared" si="57"/>
        <v>2</v>
      </c>
      <c r="AC370" s="2">
        <f t="shared" si="58"/>
        <v>0</v>
      </c>
      <c r="AD370" s="2">
        <f t="shared" si="59"/>
        <v>0</v>
      </c>
      <c r="AF370" s="2" t="str">
        <f t="shared" si="52"/>
        <v>Nej</v>
      </c>
      <c r="AG370" s="2">
        <f t="shared" si="53"/>
        <v>0</v>
      </c>
      <c r="AH370" s="2">
        <f t="shared" si="54"/>
        <v>0</v>
      </c>
    </row>
    <row r="371" spans="1:34" ht="15" customHeight="1" x14ac:dyDescent="0.25">
      <c r="A371" s="2" t="s">
        <v>552</v>
      </c>
      <c r="B371" s="2" t="s">
        <v>556</v>
      </c>
      <c r="C371" s="2">
        <v>2015</v>
      </c>
      <c r="D371" s="2">
        <v>8.2419999999999993E-2</v>
      </c>
      <c r="E371" s="2" t="s">
        <v>650</v>
      </c>
      <c r="F371" s="2" t="s">
        <v>651</v>
      </c>
      <c r="G371" s="2">
        <v>2</v>
      </c>
      <c r="H371" s="2">
        <v>0</v>
      </c>
      <c r="I371" s="2">
        <v>0</v>
      </c>
      <c r="J371" s="2" t="s">
        <v>650</v>
      </c>
      <c r="K371" s="2" t="s">
        <v>650</v>
      </c>
      <c r="L371" s="2" t="s">
        <v>650</v>
      </c>
      <c r="M371" s="2" t="s">
        <v>650</v>
      </c>
      <c r="N371" s="2" t="s">
        <v>650</v>
      </c>
      <c r="O371" s="2" t="s">
        <v>650</v>
      </c>
      <c r="P371" s="2" t="s">
        <v>650</v>
      </c>
      <c r="Q371" s="2" t="s">
        <v>650</v>
      </c>
      <c r="R371" s="2" t="s">
        <v>650</v>
      </c>
      <c r="S371" s="2" t="s">
        <v>650</v>
      </c>
      <c r="W371" s="2" t="str">
        <f t="shared" si="55"/>
        <v>Ja</v>
      </c>
      <c r="X371" s="2">
        <v>0</v>
      </c>
      <c r="Y371" s="2">
        <f t="shared" si="56"/>
        <v>0</v>
      </c>
      <c r="Z371" s="2">
        <f t="shared" si="50"/>
        <v>1</v>
      </c>
      <c r="AA371" s="2">
        <f t="shared" si="51"/>
        <v>0</v>
      </c>
      <c r="AB371" s="2">
        <f t="shared" si="57"/>
        <v>2</v>
      </c>
      <c r="AC371" s="2">
        <f t="shared" si="58"/>
        <v>0</v>
      </c>
      <c r="AD371" s="2">
        <f t="shared" si="59"/>
        <v>0</v>
      </c>
      <c r="AF371" s="2" t="str">
        <f t="shared" si="52"/>
        <v>Nej</v>
      </c>
      <c r="AG371" s="2">
        <f t="shared" si="53"/>
        <v>0</v>
      </c>
      <c r="AH371" s="2">
        <f t="shared" si="54"/>
        <v>0</v>
      </c>
    </row>
    <row r="372" spans="1:34" ht="15" customHeight="1" x14ac:dyDescent="0.25">
      <c r="A372" s="2" t="s">
        <v>552</v>
      </c>
      <c r="B372" s="2" t="s">
        <v>557</v>
      </c>
      <c r="C372" s="2">
        <v>2015</v>
      </c>
      <c r="D372" s="2">
        <v>0.39300000000000002</v>
      </c>
      <c r="E372" s="2" t="s">
        <v>650</v>
      </c>
      <c r="F372" s="2" t="s">
        <v>651</v>
      </c>
      <c r="G372" s="2">
        <v>2</v>
      </c>
      <c r="H372" s="2">
        <v>0</v>
      </c>
      <c r="I372" s="2">
        <v>0</v>
      </c>
      <c r="J372" s="2" t="s">
        <v>650</v>
      </c>
      <c r="K372" s="2" t="s">
        <v>650</v>
      </c>
      <c r="L372" s="2" t="s">
        <v>650</v>
      </c>
      <c r="M372" s="2" t="s">
        <v>650</v>
      </c>
      <c r="N372" s="2" t="s">
        <v>650</v>
      </c>
      <c r="O372" s="2" t="s">
        <v>650</v>
      </c>
      <c r="P372" s="2" t="s">
        <v>650</v>
      </c>
      <c r="Q372" s="2" t="s">
        <v>650</v>
      </c>
      <c r="R372" s="2" t="s">
        <v>650</v>
      </c>
      <c r="S372" s="2" t="s">
        <v>650</v>
      </c>
      <c r="W372" s="2" t="str">
        <f t="shared" si="55"/>
        <v>Ja</v>
      </c>
      <c r="X372" s="2">
        <v>0</v>
      </c>
      <c r="Y372" s="2">
        <f t="shared" si="56"/>
        <v>0</v>
      </c>
      <c r="Z372" s="2">
        <f t="shared" si="50"/>
        <v>1</v>
      </c>
      <c r="AA372" s="2">
        <f t="shared" si="51"/>
        <v>0</v>
      </c>
      <c r="AB372" s="2">
        <f t="shared" si="57"/>
        <v>2</v>
      </c>
      <c r="AC372" s="2">
        <f t="shared" si="58"/>
        <v>0</v>
      </c>
      <c r="AD372" s="2">
        <f t="shared" si="59"/>
        <v>0</v>
      </c>
      <c r="AF372" s="2" t="str">
        <f t="shared" si="52"/>
        <v>Nej</v>
      </c>
      <c r="AG372" s="2">
        <f t="shared" si="53"/>
        <v>0</v>
      </c>
      <c r="AH372" s="2">
        <f t="shared" si="54"/>
        <v>0</v>
      </c>
    </row>
    <row r="373" spans="1:34" ht="15" customHeight="1" x14ac:dyDescent="0.25">
      <c r="A373" s="2" t="s">
        <v>552</v>
      </c>
      <c r="B373" s="2" t="s">
        <v>558</v>
      </c>
      <c r="C373" s="2">
        <v>2015</v>
      </c>
      <c r="D373" s="2">
        <v>2.0990000000000002</v>
      </c>
      <c r="E373" s="2" t="s">
        <v>650</v>
      </c>
      <c r="F373" s="2" t="s">
        <v>936</v>
      </c>
      <c r="G373" s="2">
        <v>2</v>
      </c>
      <c r="H373" s="2">
        <v>0</v>
      </c>
      <c r="I373" s="2">
        <v>0</v>
      </c>
      <c r="J373" s="2" t="s">
        <v>650</v>
      </c>
      <c r="K373" s="2" t="s">
        <v>650</v>
      </c>
      <c r="L373" s="2" t="s">
        <v>650</v>
      </c>
      <c r="M373" s="2" t="s">
        <v>650</v>
      </c>
      <c r="N373" s="2" t="s">
        <v>650</v>
      </c>
      <c r="O373" s="2" t="s">
        <v>650</v>
      </c>
      <c r="P373" s="2" t="s">
        <v>650</v>
      </c>
      <c r="Q373" s="2" t="s">
        <v>650</v>
      </c>
      <c r="R373" s="2" t="s">
        <v>650</v>
      </c>
      <c r="S373" s="2" t="s">
        <v>650</v>
      </c>
      <c r="W373" s="2" t="str">
        <f t="shared" si="55"/>
        <v>Ja</v>
      </c>
      <c r="X373" s="2">
        <v>0</v>
      </c>
      <c r="Y373" s="2">
        <f t="shared" si="56"/>
        <v>0</v>
      </c>
      <c r="Z373" s="2">
        <f t="shared" si="50"/>
        <v>1</v>
      </c>
      <c r="AA373" s="2">
        <f t="shared" si="51"/>
        <v>0</v>
      </c>
      <c r="AB373" s="2">
        <f t="shared" si="57"/>
        <v>2</v>
      </c>
      <c r="AC373" s="2">
        <f t="shared" si="58"/>
        <v>0</v>
      </c>
      <c r="AD373" s="2">
        <f t="shared" si="59"/>
        <v>0</v>
      </c>
      <c r="AF373" s="2" t="str">
        <f t="shared" si="52"/>
        <v>Nej</v>
      </c>
      <c r="AG373" s="2">
        <f t="shared" si="53"/>
        <v>0</v>
      </c>
      <c r="AH373" s="2">
        <f t="shared" si="54"/>
        <v>0</v>
      </c>
    </row>
    <row r="374" spans="1:34" ht="15" customHeight="1" x14ac:dyDescent="0.25">
      <c r="A374" s="2" t="s">
        <v>552</v>
      </c>
      <c r="B374" s="2" t="s">
        <v>559</v>
      </c>
      <c r="C374" s="2">
        <v>2015</v>
      </c>
      <c r="D374" s="2">
        <v>0.193</v>
      </c>
      <c r="E374" s="2">
        <v>4.7939999999999996</v>
      </c>
      <c r="F374" s="2" t="s">
        <v>936</v>
      </c>
      <c r="G374" s="2">
        <v>2</v>
      </c>
      <c r="H374" s="2">
        <v>0</v>
      </c>
      <c r="I374" s="2">
        <v>0</v>
      </c>
      <c r="J374" s="2" t="s">
        <v>650</v>
      </c>
      <c r="K374" s="2" t="s">
        <v>650</v>
      </c>
      <c r="L374" s="2" t="s">
        <v>650</v>
      </c>
      <c r="M374" s="2" t="s">
        <v>650</v>
      </c>
      <c r="N374" s="2" t="s">
        <v>650</v>
      </c>
      <c r="O374" s="2" t="s">
        <v>650</v>
      </c>
      <c r="P374" s="2" t="s">
        <v>650</v>
      </c>
      <c r="Q374" s="2" t="s">
        <v>650</v>
      </c>
      <c r="R374" s="2" t="s">
        <v>650</v>
      </c>
      <c r="S374" s="2" t="s">
        <v>650</v>
      </c>
      <c r="W374" s="2" t="str">
        <f t="shared" si="55"/>
        <v>Ja</v>
      </c>
      <c r="X374" s="2">
        <v>0</v>
      </c>
      <c r="Y374" s="2">
        <f t="shared" si="56"/>
        <v>0</v>
      </c>
      <c r="Z374" s="2">
        <f t="shared" si="50"/>
        <v>1</v>
      </c>
      <c r="AA374" s="2">
        <f t="shared" si="51"/>
        <v>0</v>
      </c>
      <c r="AB374" s="2">
        <f t="shared" si="57"/>
        <v>2</v>
      </c>
      <c r="AC374" s="2">
        <f t="shared" si="58"/>
        <v>0</v>
      </c>
      <c r="AD374" s="2">
        <f t="shared" si="59"/>
        <v>0</v>
      </c>
      <c r="AF374" s="2" t="str">
        <f t="shared" si="52"/>
        <v>Nej</v>
      </c>
      <c r="AG374" s="2">
        <f t="shared" si="53"/>
        <v>0</v>
      </c>
      <c r="AH374" s="2">
        <f t="shared" si="54"/>
        <v>0</v>
      </c>
    </row>
    <row r="375" spans="1:34" ht="15" customHeight="1" x14ac:dyDescent="0.25">
      <c r="A375" s="2" t="s">
        <v>552</v>
      </c>
      <c r="B375" s="2" t="s">
        <v>560</v>
      </c>
      <c r="C375" s="2">
        <v>2015</v>
      </c>
      <c r="D375" s="2">
        <v>3.7210000000000001</v>
      </c>
      <c r="E375" s="2" t="s">
        <v>650</v>
      </c>
      <c r="F375" s="2" t="s">
        <v>651</v>
      </c>
      <c r="G375" s="2">
        <v>2</v>
      </c>
      <c r="H375" s="2">
        <v>0</v>
      </c>
      <c r="I375" s="2">
        <v>0</v>
      </c>
      <c r="J375" s="2" t="s">
        <v>650</v>
      </c>
      <c r="K375" s="2" t="s">
        <v>650</v>
      </c>
      <c r="L375" s="2" t="s">
        <v>650</v>
      </c>
      <c r="M375" s="2" t="s">
        <v>650</v>
      </c>
      <c r="N375" s="2" t="s">
        <v>650</v>
      </c>
      <c r="O375" s="2" t="s">
        <v>650</v>
      </c>
      <c r="P375" s="2" t="s">
        <v>650</v>
      </c>
      <c r="Q375" s="2" t="s">
        <v>650</v>
      </c>
      <c r="R375" s="2" t="s">
        <v>650</v>
      </c>
      <c r="S375" s="2" t="s">
        <v>650</v>
      </c>
      <c r="W375" s="2" t="str">
        <f t="shared" si="55"/>
        <v>Ja</v>
      </c>
      <c r="X375" s="2">
        <v>0</v>
      </c>
      <c r="Y375" s="2">
        <f t="shared" si="56"/>
        <v>0</v>
      </c>
      <c r="Z375" s="2">
        <f t="shared" si="50"/>
        <v>1</v>
      </c>
      <c r="AA375" s="2">
        <f t="shared" si="51"/>
        <v>0</v>
      </c>
      <c r="AB375" s="2">
        <f t="shared" si="57"/>
        <v>2</v>
      </c>
      <c r="AC375" s="2">
        <f t="shared" si="58"/>
        <v>0</v>
      </c>
      <c r="AD375" s="2">
        <f t="shared" si="59"/>
        <v>0</v>
      </c>
      <c r="AF375" s="2" t="str">
        <f t="shared" si="52"/>
        <v>Nej</v>
      </c>
      <c r="AG375" s="2">
        <f t="shared" si="53"/>
        <v>0</v>
      </c>
      <c r="AH375" s="2">
        <f t="shared" si="54"/>
        <v>0</v>
      </c>
    </row>
    <row r="376" spans="1:34" ht="15" customHeight="1" x14ac:dyDescent="0.25">
      <c r="A376" s="2" t="s">
        <v>552</v>
      </c>
      <c r="B376" s="2" t="s">
        <v>561</v>
      </c>
      <c r="C376" s="2">
        <v>2015</v>
      </c>
      <c r="D376" s="2">
        <v>3.9E-2</v>
      </c>
      <c r="E376" s="2" t="s">
        <v>650</v>
      </c>
      <c r="F376" s="2" t="s">
        <v>936</v>
      </c>
      <c r="G376" s="2">
        <v>2</v>
      </c>
      <c r="H376" s="2">
        <v>0</v>
      </c>
      <c r="I376" s="2">
        <v>0</v>
      </c>
      <c r="J376" s="2" t="s">
        <v>650</v>
      </c>
      <c r="K376" s="2" t="s">
        <v>650</v>
      </c>
      <c r="L376" s="2" t="s">
        <v>650</v>
      </c>
      <c r="M376" s="2" t="s">
        <v>650</v>
      </c>
      <c r="N376" s="2" t="s">
        <v>650</v>
      </c>
      <c r="O376" s="2" t="s">
        <v>650</v>
      </c>
      <c r="P376" s="2" t="s">
        <v>650</v>
      </c>
      <c r="Q376" s="2" t="s">
        <v>650</v>
      </c>
      <c r="R376" s="2" t="s">
        <v>650</v>
      </c>
      <c r="S376" s="2" t="s">
        <v>650</v>
      </c>
      <c r="W376" s="2" t="str">
        <f t="shared" si="55"/>
        <v>Ja</v>
      </c>
      <c r="X376" s="2">
        <v>0</v>
      </c>
      <c r="Y376" s="2">
        <f t="shared" si="56"/>
        <v>0</v>
      </c>
      <c r="Z376" s="2">
        <f t="shared" si="50"/>
        <v>1</v>
      </c>
      <c r="AA376" s="2">
        <f t="shared" si="51"/>
        <v>0</v>
      </c>
      <c r="AB376" s="2">
        <f t="shared" si="57"/>
        <v>2</v>
      </c>
      <c r="AC376" s="2">
        <f t="shared" si="58"/>
        <v>0</v>
      </c>
      <c r="AD376" s="2">
        <f t="shared" si="59"/>
        <v>0</v>
      </c>
      <c r="AF376" s="2" t="str">
        <f t="shared" si="52"/>
        <v>Nej</v>
      </c>
      <c r="AG376" s="2">
        <f t="shared" si="53"/>
        <v>0</v>
      </c>
      <c r="AH376" s="2">
        <f t="shared" si="54"/>
        <v>0</v>
      </c>
    </row>
    <row r="377" spans="1:34" ht="15" customHeight="1" x14ac:dyDescent="0.25">
      <c r="A377" s="2" t="s">
        <v>552</v>
      </c>
      <c r="B377" s="2" t="s">
        <v>562</v>
      </c>
      <c r="C377" s="2">
        <v>2015</v>
      </c>
      <c r="D377" s="2">
        <v>0.92</v>
      </c>
      <c r="E377" s="2" t="s">
        <v>650</v>
      </c>
      <c r="F377" s="2" t="s">
        <v>651</v>
      </c>
      <c r="G377" s="2">
        <v>2</v>
      </c>
      <c r="H377" s="2">
        <v>0</v>
      </c>
      <c r="I377" s="2">
        <v>0</v>
      </c>
      <c r="J377" s="2" t="s">
        <v>650</v>
      </c>
      <c r="K377" s="2" t="s">
        <v>650</v>
      </c>
      <c r="L377" s="2" t="s">
        <v>650</v>
      </c>
      <c r="M377" s="2" t="s">
        <v>650</v>
      </c>
      <c r="N377" s="2" t="s">
        <v>650</v>
      </c>
      <c r="O377" s="2" t="s">
        <v>650</v>
      </c>
      <c r="P377" s="2" t="s">
        <v>650</v>
      </c>
      <c r="Q377" s="2" t="s">
        <v>650</v>
      </c>
      <c r="R377" s="2" t="s">
        <v>650</v>
      </c>
      <c r="S377" s="2" t="s">
        <v>650</v>
      </c>
      <c r="W377" s="2" t="str">
        <f t="shared" si="55"/>
        <v>Ja</v>
      </c>
      <c r="X377" s="2">
        <v>0</v>
      </c>
      <c r="Y377" s="2">
        <f t="shared" si="56"/>
        <v>0</v>
      </c>
      <c r="Z377" s="2">
        <f t="shared" si="50"/>
        <v>1</v>
      </c>
      <c r="AA377" s="2">
        <f t="shared" si="51"/>
        <v>0</v>
      </c>
      <c r="AB377" s="2">
        <f t="shared" si="57"/>
        <v>2</v>
      </c>
      <c r="AC377" s="2">
        <f t="shared" si="58"/>
        <v>0</v>
      </c>
      <c r="AD377" s="2">
        <f t="shared" si="59"/>
        <v>0</v>
      </c>
      <c r="AF377" s="2" t="str">
        <f t="shared" si="52"/>
        <v>Nej</v>
      </c>
      <c r="AG377" s="2">
        <f t="shared" si="53"/>
        <v>0</v>
      </c>
      <c r="AH377" s="2">
        <f t="shared" si="54"/>
        <v>0</v>
      </c>
    </row>
    <row r="378" spans="1:34" ht="15" customHeight="1" x14ac:dyDescent="0.25">
      <c r="A378" s="2" t="s">
        <v>552</v>
      </c>
      <c r="B378" s="2" t="s">
        <v>563</v>
      </c>
      <c r="C378" s="2">
        <v>2015</v>
      </c>
      <c r="D378" s="2">
        <v>4.37</v>
      </c>
      <c r="E378" s="2" t="s">
        <v>650</v>
      </c>
      <c r="F378" s="2" t="s">
        <v>651</v>
      </c>
      <c r="G378" s="2">
        <v>2</v>
      </c>
      <c r="H378" s="2">
        <v>0</v>
      </c>
      <c r="I378" s="2">
        <v>0</v>
      </c>
      <c r="J378" s="2" t="s">
        <v>650</v>
      </c>
      <c r="K378" s="2" t="s">
        <v>650</v>
      </c>
      <c r="L378" s="2" t="s">
        <v>650</v>
      </c>
      <c r="M378" s="2" t="s">
        <v>650</v>
      </c>
      <c r="N378" s="2" t="s">
        <v>650</v>
      </c>
      <c r="O378" s="2" t="s">
        <v>650</v>
      </c>
      <c r="P378" s="2" t="s">
        <v>650</v>
      </c>
      <c r="Q378" s="2" t="s">
        <v>650</v>
      </c>
      <c r="R378" s="2" t="s">
        <v>650</v>
      </c>
      <c r="S378" s="2" t="s">
        <v>650</v>
      </c>
      <c r="W378" s="2" t="str">
        <f t="shared" si="55"/>
        <v>Ja</v>
      </c>
      <c r="X378" s="2">
        <v>0</v>
      </c>
      <c r="Y378" s="2">
        <f t="shared" si="56"/>
        <v>0</v>
      </c>
      <c r="Z378" s="2">
        <f t="shared" si="50"/>
        <v>1</v>
      </c>
      <c r="AA378" s="2">
        <f t="shared" si="51"/>
        <v>0</v>
      </c>
      <c r="AB378" s="2">
        <f t="shared" si="57"/>
        <v>2</v>
      </c>
      <c r="AC378" s="2">
        <f t="shared" si="58"/>
        <v>0</v>
      </c>
      <c r="AD378" s="2">
        <f t="shared" si="59"/>
        <v>0</v>
      </c>
      <c r="AF378" s="2" t="str">
        <f t="shared" si="52"/>
        <v>Nej</v>
      </c>
      <c r="AG378" s="2">
        <f t="shared" si="53"/>
        <v>0</v>
      </c>
      <c r="AH378" s="2">
        <f t="shared" si="54"/>
        <v>0</v>
      </c>
    </row>
    <row r="379" spans="1:34" ht="15" customHeight="1" x14ac:dyDescent="0.25">
      <c r="A379" s="2" t="s">
        <v>552</v>
      </c>
      <c r="B379" s="2" t="s">
        <v>564</v>
      </c>
      <c r="C379" s="2">
        <v>2015</v>
      </c>
      <c r="D379" s="2">
        <v>1.006</v>
      </c>
      <c r="E379" s="2">
        <v>0.41199999999999998</v>
      </c>
      <c r="F379" s="2" t="s">
        <v>935</v>
      </c>
      <c r="G379" s="2">
        <v>2</v>
      </c>
      <c r="H379" s="2">
        <v>0</v>
      </c>
      <c r="I379" s="2">
        <v>0</v>
      </c>
      <c r="J379" s="2" t="s">
        <v>650</v>
      </c>
      <c r="K379" s="2" t="s">
        <v>650</v>
      </c>
      <c r="L379" s="2" t="s">
        <v>650</v>
      </c>
      <c r="M379" s="2" t="s">
        <v>650</v>
      </c>
      <c r="N379" s="2" t="s">
        <v>650</v>
      </c>
      <c r="O379" s="2" t="s">
        <v>650</v>
      </c>
      <c r="P379" s="2" t="s">
        <v>650</v>
      </c>
      <c r="Q379" s="2" t="s">
        <v>650</v>
      </c>
      <c r="R379" s="2" t="s">
        <v>650</v>
      </c>
      <c r="S379" s="2" t="s">
        <v>650</v>
      </c>
      <c r="W379" s="2" t="str">
        <f t="shared" si="55"/>
        <v>Ja</v>
      </c>
      <c r="X379" s="2">
        <v>0</v>
      </c>
      <c r="Y379" s="2">
        <f t="shared" si="56"/>
        <v>0</v>
      </c>
      <c r="Z379" s="2">
        <f t="shared" si="50"/>
        <v>1</v>
      </c>
      <c r="AA379" s="2">
        <f t="shared" si="51"/>
        <v>0</v>
      </c>
      <c r="AB379" s="2">
        <f t="shared" si="57"/>
        <v>2</v>
      </c>
      <c r="AC379" s="2">
        <f t="shared" si="58"/>
        <v>0</v>
      </c>
      <c r="AD379" s="2">
        <f t="shared" si="59"/>
        <v>0</v>
      </c>
      <c r="AF379" s="2" t="str">
        <f t="shared" si="52"/>
        <v>Nej</v>
      </c>
      <c r="AG379" s="2">
        <f t="shared" si="53"/>
        <v>0</v>
      </c>
      <c r="AH379" s="2">
        <f t="shared" si="54"/>
        <v>0</v>
      </c>
    </row>
    <row r="380" spans="1:34" ht="15" customHeight="1" x14ac:dyDescent="0.25">
      <c r="A380" s="2" t="s">
        <v>552</v>
      </c>
      <c r="B380" s="2" t="s">
        <v>565</v>
      </c>
      <c r="C380" s="2">
        <v>2015</v>
      </c>
      <c r="D380" s="2">
        <v>3.2000000000000001E-2</v>
      </c>
      <c r="E380" s="2" t="s">
        <v>650</v>
      </c>
      <c r="F380" s="2" t="s">
        <v>936</v>
      </c>
      <c r="G380" s="2">
        <v>2</v>
      </c>
      <c r="H380" s="2">
        <v>0</v>
      </c>
      <c r="I380" s="2">
        <v>0</v>
      </c>
      <c r="J380" s="2" t="s">
        <v>650</v>
      </c>
      <c r="K380" s="2" t="s">
        <v>650</v>
      </c>
      <c r="L380" s="2" t="s">
        <v>650</v>
      </c>
      <c r="M380" s="2" t="s">
        <v>650</v>
      </c>
      <c r="N380" s="2" t="s">
        <v>650</v>
      </c>
      <c r="O380" s="2" t="s">
        <v>650</v>
      </c>
      <c r="P380" s="2" t="s">
        <v>650</v>
      </c>
      <c r="Q380" s="2" t="s">
        <v>650</v>
      </c>
      <c r="R380" s="2" t="s">
        <v>650</v>
      </c>
      <c r="S380" s="2" t="s">
        <v>650</v>
      </c>
      <c r="W380" s="2" t="str">
        <f t="shared" si="55"/>
        <v>Ja</v>
      </c>
      <c r="X380" s="2">
        <v>0</v>
      </c>
      <c r="Y380" s="2">
        <f t="shared" si="56"/>
        <v>0</v>
      </c>
      <c r="Z380" s="2">
        <f t="shared" si="50"/>
        <v>1</v>
      </c>
      <c r="AA380" s="2">
        <f t="shared" si="51"/>
        <v>0</v>
      </c>
      <c r="AB380" s="2">
        <f t="shared" si="57"/>
        <v>2</v>
      </c>
      <c r="AC380" s="2">
        <f t="shared" si="58"/>
        <v>0</v>
      </c>
      <c r="AD380" s="2">
        <f t="shared" si="59"/>
        <v>0</v>
      </c>
      <c r="AF380" s="2" t="str">
        <f t="shared" si="52"/>
        <v>Nej</v>
      </c>
      <c r="AG380" s="2">
        <f t="shared" si="53"/>
        <v>0</v>
      </c>
      <c r="AH380" s="2">
        <f t="shared" si="54"/>
        <v>0</v>
      </c>
    </row>
    <row r="381" spans="1:34" ht="15" customHeight="1" x14ac:dyDescent="0.25">
      <c r="A381" s="2" t="s">
        <v>552</v>
      </c>
      <c r="B381" s="2" t="s">
        <v>566</v>
      </c>
      <c r="C381" s="2">
        <v>2015</v>
      </c>
      <c r="D381" s="2">
        <v>7.1999999999999995E-2</v>
      </c>
      <c r="E381" s="2" t="s">
        <v>650</v>
      </c>
      <c r="F381" s="2" t="s">
        <v>937</v>
      </c>
      <c r="G381" s="2">
        <v>2</v>
      </c>
      <c r="H381" s="2">
        <v>0</v>
      </c>
      <c r="I381" s="2">
        <v>0</v>
      </c>
      <c r="J381" s="2" t="s">
        <v>650</v>
      </c>
      <c r="K381" s="2" t="s">
        <v>650</v>
      </c>
      <c r="L381" s="2" t="s">
        <v>650</v>
      </c>
      <c r="M381" s="2" t="s">
        <v>650</v>
      </c>
      <c r="N381" s="2" t="s">
        <v>650</v>
      </c>
      <c r="O381" s="2" t="s">
        <v>650</v>
      </c>
      <c r="P381" s="2" t="s">
        <v>650</v>
      </c>
      <c r="Q381" s="2" t="s">
        <v>650</v>
      </c>
      <c r="R381" s="2" t="s">
        <v>650</v>
      </c>
      <c r="S381" s="2" t="s">
        <v>650</v>
      </c>
      <c r="W381" s="2" t="str">
        <f t="shared" si="55"/>
        <v>Ja</v>
      </c>
      <c r="X381" s="2">
        <v>0</v>
      </c>
      <c r="Y381" s="2">
        <f t="shared" si="56"/>
        <v>0</v>
      </c>
      <c r="Z381" s="2">
        <f t="shared" si="50"/>
        <v>1</v>
      </c>
      <c r="AA381" s="2">
        <f t="shared" si="51"/>
        <v>0</v>
      </c>
      <c r="AB381" s="2">
        <f t="shared" si="57"/>
        <v>2</v>
      </c>
      <c r="AC381" s="2">
        <f t="shared" si="58"/>
        <v>0</v>
      </c>
      <c r="AD381" s="2">
        <f t="shared" si="59"/>
        <v>0</v>
      </c>
      <c r="AF381" s="2" t="str">
        <f t="shared" si="52"/>
        <v>Nej</v>
      </c>
      <c r="AG381" s="2">
        <f t="shared" si="53"/>
        <v>0</v>
      </c>
      <c r="AH381" s="2">
        <f t="shared" si="54"/>
        <v>0</v>
      </c>
    </row>
    <row r="382" spans="1:34" ht="15" customHeight="1" x14ac:dyDescent="0.25">
      <c r="A382" s="2" t="s">
        <v>552</v>
      </c>
      <c r="B382" s="2" t="s">
        <v>567</v>
      </c>
      <c r="C382" s="2">
        <v>2015</v>
      </c>
      <c r="D382" s="2">
        <v>2.4140000000000001</v>
      </c>
      <c r="E382" s="2" t="s">
        <v>650</v>
      </c>
      <c r="F382" s="2" t="s">
        <v>937</v>
      </c>
      <c r="G382" s="2">
        <v>2</v>
      </c>
      <c r="H382" s="2">
        <v>0</v>
      </c>
      <c r="I382" s="2">
        <v>0</v>
      </c>
      <c r="J382" s="2" t="s">
        <v>650</v>
      </c>
      <c r="K382" s="2" t="s">
        <v>650</v>
      </c>
      <c r="L382" s="2" t="s">
        <v>650</v>
      </c>
      <c r="M382" s="2" t="s">
        <v>650</v>
      </c>
      <c r="N382" s="2" t="s">
        <v>650</v>
      </c>
      <c r="O382" s="2" t="s">
        <v>650</v>
      </c>
      <c r="P382" s="2" t="s">
        <v>650</v>
      </c>
      <c r="Q382" s="2" t="s">
        <v>650</v>
      </c>
      <c r="R382" s="2" t="s">
        <v>650</v>
      </c>
      <c r="S382" s="2" t="s">
        <v>650</v>
      </c>
      <c r="W382" s="2" t="str">
        <f t="shared" si="55"/>
        <v>Ja</v>
      </c>
      <c r="X382" s="2">
        <v>0</v>
      </c>
      <c r="Y382" s="2">
        <f t="shared" si="56"/>
        <v>0</v>
      </c>
      <c r="Z382" s="2">
        <f t="shared" si="50"/>
        <v>1</v>
      </c>
      <c r="AA382" s="2">
        <f t="shared" si="51"/>
        <v>0</v>
      </c>
      <c r="AB382" s="2">
        <f t="shared" si="57"/>
        <v>2</v>
      </c>
      <c r="AC382" s="2">
        <f t="shared" si="58"/>
        <v>0</v>
      </c>
      <c r="AD382" s="2">
        <f t="shared" si="59"/>
        <v>0</v>
      </c>
      <c r="AF382" s="2" t="str">
        <f t="shared" si="52"/>
        <v>Nej</v>
      </c>
      <c r="AG382" s="2">
        <f t="shared" si="53"/>
        <v>0</v>
      </c>
      <c r="AH382" s="2">
        <f t="shared" si="54"/>
        <v>0</v>
      </c>
    </row>
    <row r="383" spans="1:34" ht="15" customHeight="1" x14ac:dyDescent="0.25">
      <c r="A383" s="2" t="s">
        <v>552</v>
      </c>
      <c r="B383" s="2" t="s">
        <v>568</v>
      </c>
      <c r="C383" s="2">
        <v>2015</v>
      </c>
      <c r="D383" s="2">
        <v>9.4E-2</v>
      </c>
      <c r="E383" s="2" t="s">
        <v>650</v>
      </c>
      <c r="F383" s="2" t="s">
        <v>936</v>
      </c>
      <c r="G383" s="2">
        <v>2</v>
      </c>
      <c r="H383" s="2">
        <v>0</v>
      </c>
      <c r="I383" s="2">
        <v>0</v>
      </c>
      <c r="J383" s="2" t="s">
        <v>650</v>
      </c>
      <c r="K383" s="2" t="s">
        <v>650</v>
      </c>
      <c r="L383" s="2" t="s">
        <v>650</v>
      </c>
      <c r="M383" s="2" t="s">
        <v>650</v>
      </c>
      <c r="N383" s="2" t="s">
        <v>650</v>
      </c>
      <c r="O383" s="2" t="s">
        <v>650</v>
      </c>
      <c r="P383" s="2" t="s">
        <v>650</v>
      </c>
      <c r="Q383" s="2" t="s">
        <v>650</v>
      </c>
      <c r="R383" s="2" t="s">
        <v>650</v>
      </c>
      <c r="S383" s="2" t="s">
        <v>650</v>
      </c>
      <c r="W383" s="2" t="str">
        <f t="shared" si="55"/>
        <v>Ja</v>
      </c>
      <c r="X383" s="2">
        <v>0</v>
      </c>
      <c r="Y383" s="2">
        <f t="shared" si="56"/>
        <v>0</v>
      </c>
      <c r="Z383" s="2">
        <f t="shared" si="50"/>
        <v>1</v>
      </c>
      <c r="AA383" s="2">
        <f t="shared" si="51"/>
        <v>0</v>
      </c>
      <c r="AB383" s="2">
        <f t="shared" si="57"/>
        <v>2</v>
      </c>
      <c r="AC383" s="2">
        <f t="shared" si="58"/>
        <v>0</v>
      </c>
      <c r="AD383" s="2">
        <f t="shared" si="59"/>
        <v>0</v>
      </c>
      <c r="AF383" s="2" t="str">
        <f t="shared" si="52"/>
        <v>Nej</v>
      </c>
      <c r="AG383" s="2">
        <f t="shared" si="53"/>
        <v>0</v>
      </c>
      <c r="AH383" s="2">
        <f t="shared" si="54"/>
        <v>0</v>
      </c>
    </row>
    <row r="384" spans="1:34" ht="15" customHeight="1" x14ac:dyDescent="0.25">
      <c r="A384" s="2" t="s">
        <v>552</v>
      </c>
      <c r="B384" s="2" t="s">
        <v>569</v>
      </c>
      <c r="C384" s="2">
        <v>2015</v>
      </c>
      <c r="D384" s="2">
        <v>5.2200000000000003E-2</v>
      </c>
      <c r="E384" s="2" t="s">
        <v>650</v>
      </c>
      <c r="F384" s="2" t="s">
        <v>938</v>
      </c>
      <c r="G384" s="2">
        <v>2</v>
      </c>
      <c r="H384" s="2">
        <v>0</v>
      </c>
      <c r="I384" s="2">
        <v>0</v>
      </c>
      <c r="J384" s="2" t="s">
        <v>650</v>
      </c>
      <c r="K384" s="2" t="s">
        <v>650</v>
      </c>
      <c r="L384" s="2" t="s">
        <v>650</v>
      </c>
      <c r="M384" s="2" t="s">
        <v>650</v>
      </c>
      <c r="N384" s="2" t="s">
        <v>650</v>
      </c>
      <c r="O384" s="2" t="s">
        <v>650</v>
      </c>
      <c r="P384" s="2" t="s">
        <v>650</v>
      </c>
      <c r="Q384" s="2" t="s">
        <v>650</v>
      </c>
      <c r="R384" s="2" t="s">
        <v>650</v>
      </c>
      <c r="S384" s="2" t="s">
        <v>650</v>
      </c>
      <c r="W384" s="2" t="str">
        <f t="shared" si="55"/>
        <v>Ja</v>
      </c>
      <c r="X384" s="2">
        <v>0</v>
      </c>
      <c r="Y384" s="2">
        <f t="shared" si="56"/>
        <v>0</v>
      </c>
      <c r="Z384" s="2">
        <f t="shared" si="50"/>
        <v>1</v>
      </c>
      <c r="AA384" s="2">
        <f t="shared" si="51"/>
        <v>0</v>
      </c>
      <c r="AB384" s="2">
        <f t="shared" si="57"/>
        <v>2</v>
      </c>
      <c r="AC384" s="2">
        <f t="shared" si="58"/>
        <v>0</v>
      </c>
      <c r="AD384" s="2">
        <f t="shared" si="59"/>
        <v>0</v>
      </c>
      <c r="AF384" s="2" t="str">
        <f t="shared" si="52"/>
        <v>Nej</v>
      </c>
      <c r="AG384" s="2">
        <f t="shared" si="53"/>
        <v>0</v>
      </c>
      <c r="AH384" s="2">
        <f t="shared" si="54"/>
        <v>0</v>
      </c>
    </row>
    <row r="385" spans="1:34" ht="15" customHeight="1" x14ac:dyDescent="0.25">
      <c r="A385" s="2" t="s">
        <v>552</v>
      </c>
      <c r="B385" s="2" t="s">
        <v>570</v>
      </c>
      <c r="C385" s="2">
        <v>2015</v>
      </c>
      <c r="D385" s="2" t="s">
        <v>650</v>
      </c>
      <c r="E385" s="2" t="s">
        <v>650</v>
      </c>
      <c r="F385" s="2" t="s">
        <v>651</v>
      </c>
      <c r="G385" s="2">
        <v>2.38</v>
      </c>
      <c r="H385" s="2">
        <v>344.47</v>
      </c>
      <c r="I385" s="2">
        <v>0.42</v>
      </c>
      <c r="J385" s="2" t="s">
        <v>650</v>
      </c>
      <c r="K385" s="2" t="s">
        <v>650</v>
      </c>
      <c r="L385" s="2" t="s">
        <v>650</v>
      </c>
      <c r="M385" s="2" t="s">
        <v>650</v>
      </c>
      <c r="N385" s="2" t="s">
        <v>650</v>
      </c>
      <c r="O385" s="2" t="s">
        <v>650</v>
      </c>
      <c r="P385" s="2" t="s">
        <v>650</v>
      </c>
      <c r="Q385" s="2" t="s">
        <v>650</v>
      </c>
      <c r="R385" s="2" t="s">
        <v>650</v>
      </c>
      <c r="S385" s="2" t="s">
        <v>650</v>
      </c>
      <c r="W385" s="2" t="str">
        <f t="shared" si="55"/>
        <v>Nej</v>
      </c>
      <c r="Y385" s="2">
        <f t="shared" si="56"/>
        <v>0.42</v>
      </c>
      <c r="Z385" s="2">
        <f t="shared" si="50"/>
        <v>0.14000000000000001</v>
      </c>
      <c r="AA385" s="2">
        <f t="shared" si="51"/>
        <v>0.44</v>
      </c>
      <c r="AB385" s="2">
        <f t="shared" si="57"/>
        <v>2.38</v>
      </c>
      <c r="AC385" s="2">
        <f t="shared" si="58"/>
        <v>344.47</v>
      </c>
      <c r="AD385" s="2">
        <f t="shared" si="59"/>
        <v>0.42</v>
      </c>
      <c r="AF385" s="2" t="str">
        <f t="shared" si="52"/>
        <v>Nej</v>
      </c>
      <c r="AG385" s="2">
        <f t="shared" si="53"/>
        <v>0</v>
      </c>
      <c r="AH385" s="2">
        <f t="shared" si="54"/>
        <v>0</v>
      </c>
    </row>
    <row r="386" spans="1:34" ht="15" customHeight="1" x14ac:dyDescent="0.25">
      <c r="A386" s="2" t="s">
        <v>571</v>
      </c>
      <c r="B386" s="2" t="s">
        <v>572</v>
      </c>
      <c r="C386" s="2">
        <v>2015</v>
      </c>
      <c r="D386" s="2" t="s">
        <v>650</v>
      </c>
      <c r="E386" s="2" t="s">
        <v>650</v>
      </c>
      <c r="F386" s="2" t="s">
        <v>650</v>
      </c>
      <c r="G386" s="2">
        <v>2.36</v>
      </c>
      <c r="H386" s="2">
        <v>344.47</v>
      </c>
      <c r="I386" s="2">
        <v>0.42</v>
      </c>
      <c r="J386" s="2" t="s">
        <v>650</v>
      </c>
      <c r="K386" s="2" t="s">
        <v>650</v>
      </c>
      <c r="L386" s="2" t="s">
        <v>650</v>
      </c>
      <c r="M386" s="2" t="s">
        <v>650</v>
      </c>
      <c r="N386" s="2" t="s">
        <v>650</v>
      </c>
      <c r="O386" s="2" t="s">
        <v>650</v>
      </c>
      <c r="P386" s="2" t="s">
        <v>650</v>
      </c>
      <c r="Q386" s="2" t="s">
        <v>650</v>
      </c>
      <c r="R386" s="2" t="s">
        <v>650</v>
      </c>
      <c r="S386" s="2" t="s">
        <v>650</v>
      </c>
      <c r="W386" s="103" t="s">
        <v>8</v>
      </c>
      <c r="X386" s="2">
        <v>0.44</v>
      </c>
      <c r="Y386" s="2">
        <f t="shared" si="56"/>
        <v>0.42</v>
      </c>
      <c r="Z386" s="2">
        <f t="shared" ref="Z386:Z415" si="60">IF(W386="Ja",1-Y386-X386,0.14)</f>
        <v>0.14000000000000001</v>
      </c>
      <c r="AA386" s="2">
        <f t="shared" ref="AA386:AA415" si="61">IF(W386="Ja",X386,0.44)</f>
        <v>0.44</v>
      </c>
      <c r="AB386" s="2">
        <f t="shared" si="57"/>
        <v>2.36</v>
      </c>
      <c r="AC386" s="2">
        <f t="shared" si="58"/>
        <v>344.47</v>
      </c>
      <c r="AD386" s="2">
        <f t="shared" si="59"/>
        <v>0.42</v>
      </c>
      <c r="AF386" s="2" t="str">
        <f t="shared" ref="AF386:AF415" si="62">IF(ISERROR(1/J386),"Nej","Ja")</f>
        <v>Nej</v>
      </c>
      <c r="AG386" s="2">
        <f t="shared" ref="AG386:AG415" si="63">IF(AF386="nej",0,J386)</f>
        <v>0</v>
      </c>
      <c r="AH386" s="2">
        <f t="shared" ref="AH386:AH415" si="64">IF(AF386="nej",0,N386/100)</f>
        <v>0</v>
      </c>
    </row>
    <row r="387" spans="1:34" ht="15" customHeight="1" x14ac:dyDescent="0.25">
      <c r="A387" s="2" t="s">
        <v>571</v>
      </c>
      <c r="B387" s="2" t="s">
        <v>573</v>
      </c>
      <c r="C387" s="2">
        <v>2015</v>
      </c>
      <c r="D387" s="2" t="s">
        <v>650</v>
      </c>
      <c r="E387" s="2" t="s">
        <v>650</v>
      </c>
      <c r="F387" s="2" t="s">
        <v>939</v>
      </c>
      <c r="G387" s="2">
        <v>1.1000000000000001</v>
      </c>
      <c r="H387" s="2">
        <v>0</v>
      </c>
      <c r="I387" s="2">
        <v>0</v>
      </c>
      <c r="J387" s="2" t="s">
        <v>650</v>
      </c>
      <c r="K387" s="2" t="s">
        <v>650</v>
      </c>
      <c r="L387" s="2" t="s">
        <v>650</v>
      </c>
      <c r="M387" s="2" t="s">
        <v>650</v>
      </c>
      <c r="N387" s="2" t="s">
        <v>650</v>
      </c>
      <c r="O387" s="2" t="s">
        <v>650</v>
      </c>
      <c r="P387" s="2" t="s">
        <v>650</v>
      </c>
      <c r="Q387" s="2" t="s">
        <v>650</v>
      </c>
      <c r="R387" s="2" t="s">
        <v>650</v>
      </c>
      <c r="S387" s="2">
        <v>0.6</v>
      </c>
      <c r="W387" s="2" t="str">
        <f t="shared" ref="W387:W415" si="65">IF(OR(AND(G387&lt;&gt;2.38,G387&lt;&gt;"-"),AND(H387&lt;&gt;344.47,H387&lt;&gt;"-"),AND(I387&lt;&gt;0.42,I387&lt;&gt;"-")),"Ja","Nej")</f>
        <v>Ja</v>
      </c>
      <c r="X387" s="2">
        <v>0</v>
      </c>
      <c r="Y387" s="2">
        <f t="shared" ref="Y387:Y415" si="66">I387</f>
        <v>0</v>
      </c>
      <c r="Z387" s="2">
        <f t="shared" si="60"/>
        <v>1</v>
      </c>
      <c r="AA387" s="2">
        <f t="shared" si="61"/>
        <v>0</v>
      </c>
      <c r="AB387" s="2">
        <f t="shared" ref="AB387:AB415" si="67">IFERROR(G387/1,2.38)</f>
        <v>1.1000000000000001</v>
      </c>
      <c r="AC387" s="2">
        <f t="shared" ref="AC387:AC415" si="68">IFERROR(H387/1,344.47)</f>
        <v>0</v>
      </c>
      <c r="AD387" s="2">
        <f t="shared" ref="AD387:AD415" si="69">IFERROR(I387/1,0.42)</f>
        <v>0</v>
      </c>
      <c r="AF387" s="2" t="str">
        <f t="shared" si="62"/>
        <v>Nej</v>
      </c>
      <c r="AG387" s="2">
        <f t="shared" si="63"/>
        <v>0</v>
      </c>
      <c r="AH387" s="2">
        <f t="shared" si="64"/>
        <v>0</v>
      </c>
    </row>
    <row r="388" spans="1:34" ht="15" customHeight="1" x14ac:dyDescent="0.25">
      <c r="A388" s="2" t="s">
        <v>574</v>
      </c>
      <c r="B388" s="2" t="s">
        <v>575</v>
      </c>
      <c r="C388" s="2">
        <v>2015</v>
      </c>
      <c r="D388" s="2">
        <v>3.2280000000000002</v>
      </c>
      <c r="E388" s="2" t="s">
        <v>650</v>
      </c>
      <c r="F388" s="2" t="s">
        <v>940</v>
      </c>
      <c r="G388" s="2">
        <v>0.05</v>
      </c>
      <c r="H388" s="2">
        <v>0</v>
      </c>
      <c r="I388" s="2">
        <v>0</v>
      </c>
      <c r="J388" s="2" t="s">
        <v>650</v>
      </c>
      <c r="K388" s="2" t="s">
        <v>650</v>
      </c>
      <c r="L388" s="2" t="s">
        <v>650</v>
      </c>
      <c r="M388" s="2" t="s">
        <v>650</v>
      </c>
      <c r="N388" s="2" t="s">
        <v>650</v>
      </c>
      <c r="O388" s="2" t="s">
        <v>650</v>
      </c>
      <c r="P388" s="2" t="s">
        <v>650</v>
      </c>
      <c r="Q388" s="2" t="s">
        <v>650</v>
      </c>
      <c r="R388" s="2" t="s">
        <v>650</v>
      </c>
      <c r="S388" s="2" t="s">
        <v>650</v>
      </c>
      <c r="W388" s="2" t="str">
        <f t="shared" si="65"/>
        <v>Ja</v>
      </c>
      <c r="X388" s="2">
        <v>0</v>
      </c>
      <c r="Y388" s="2">
        <f t="shared" si="66"/>
        <v>0</v>
      </c>
      <c r="Z388" s="2">
        <f t="shared" si="60"/>
        <v>1</v>
      </c>
      <c r="AA388" s="2">
        <f t="shared" si="61"/>
        <v>0</v>
      </c>
      <c r="AB388" s="2">
        <f t="shared" si="67"/>
        <v>0.05</v>
      </c>
      <c r="AC388" s="2">
        <f t="shared" si="68"/>
        <v>0</v>
      </c>
      <c r="AD388" s="2">
        <f t="shared" si="69"/>
        <v>0</v>
      </c>
      <c r="AF388" s="2" t="str">
        <f t="shared" si="62"/>
        <v>Nej</v>
      </c>
      <c r="AG388" s="2">
        <f t="shared" si="63"/>
        <v>0</v>
      </c>
      <c r="AH388" s="2">
        <f t="shared" si="64"/>
        <v>0</v>
      </c>
    </row>
    <row r="389" spans="1:34" ht="15" customHeight="1" x14ac:dyDescent="0.25">
      <c r="A389" s="2" t="s">
        <v>574</v>
      </c>
      <c r="B389" s="2" t="s">
        <v>576</v>
      </c>
      <c r="C389" s="2">
        <v>2015</v>
      </c>
      <c r="D389" s="2">
        <v>0.3</v>
      </c>
      <c r="E389" s="2" t="s">
        <v>650</v>
      </c>
      <c r="F389" s="2" t="s">
        <v>941</v>
      </c>
      <c r="G389" s="2">
        <v>0.05</v>
      </c>
      <c r="H389" s="2">
        <v>0</v>
      </c>
      <c r="I389" s="2">
        <v>0</v>
      </c>
      <c r="J389" s="2" t="s">
        <v>650</v>
      </c>
      <c r="K389" s="2" t="s">
        <v>650</v>
      </c>
      <c r="L389" s="2" t="s">
        <v>650</v>
      </c>
      <c r="M389" s="2" t="s">
        <v>650</v>
      </c>
      <c r="N389" s="2" t="s">
        <v>650</v>
      </c>
      <c r="O389" s="2" t="s">
        <v>650</v>
      </c>
      <c r="P389" s="2" t="s">
        <v>650</v>
      </c>
      <c r="Q389" s="2" t="s">
        <v>650</v>
      </c>
      <c r="R389" s="2" t="s">
        <v>650</v>
      </c>
      <c r="S389" s="2" t="s">
        <v>650</v>
      </c>
      <c r="W389" s="2" t="str">
        <f t="shared" si="65"/>
        <v>Ja</v>
      </c>
      <c r="X389" s="2">
        <v>0</v>
      </c>
      <c r="Y389" s="2">
        <f t="shared" si="66"/>
        <v>0</v>
      </c>
      <c r="Z389" s="2">
        <f t="shared" si="60"/>
        <v>1</v>
      </c>
      <c r="AA389" s="2">
        <f t="shared" si="61"/>
        <v>0</v>
      </c>
      <c r="AB389" s="2">
        <f t="shared" si="67"/>
        <v>0.05</v>
      </c>
      <c r="AC389" s="2">
        <f t="shared" si="68"/>
        <v>0</v>
      </c>
      <c r="AD389" s="2">
        <f t="shared" si="69"/>
        <v>0</v>
      </c>
      <c r="AF389" s="2" t="str">
        <f t="shared" si="62"/>
        <v>Nej</v>
      </c>
      <c r="AG389" s="2">
        <f t="shared" si="63"/>
        <v>0</v>
      </c>
      <c r="AH389" s="2">
        <f t="shared" si="64"/>
        <v>0</v>
      </c>
    </row>
    <row r="390" spans="1:34" ht="15" customHeight="1" x14ac:dyDescent="0.25">
      <c r="A390" s="2" t="s">
        <v>574</v>
      </c>
      <c r="B390" s="2" t="s">
        <v>577</v>
      </c>
      <c r="C390" s="2">
        <v>2015</v>
      </c>
      <c r="D390" s="2">
        <v>3.55</v>
      </c>
      <c r="E390" s="2" t="s">
        <v>650</v>
      </c>
      <c r="F390" s="2" t="s">
        <v>940</v>
      </c>
      <c r="G390" s="2">
        <v>0.05</v>
      </c>
      <c r="H390" s="2">
        <v>0</v>
      </c>
      <c r="I390" s="2">
        <v>0</v>
      </c>
      <c r="J390" s="2" t="s">
        <v>650</v>
      </c>
      <c r="K390" s="2" t="s">
        <v>650</v>
      </c>
      <c r="L390" s="2" t="s">
        <v>650</v>
      </c>
      <c r="M390" s="2" t="s">
        <v>650</v>
      </c>
      <c r="N390" s="2" t="s">
        <v>650</v>
      </c>
      <c r="O390" s="2" t="s">
        <v>650</v>
      </c>
      <c r="P390" s="2" t="s">
        <v>650</v>
      </c>
      <c r="Q390" s="2" t="s">
        <v>650</v>
      </c>
      <c r="R390" s="2" t="s">
        <v>650</v>
      </c>
      <c r="S390" s="2" t="s">
        <v>650</v>
      </c>
      <c r="W390" s="2" t="str">
        <f t="shared" si="65"/>
        <v>Ja</v>
      </c>
      <c r="X390" s="2">
        <v>0</v>
      </c>
      <c r="Y390" s="2">
        <f t="shared" si="66"/>
        <v>0</v>
      </c>
      <c r="Z390" s="2">
        <f t="shared" si="60"/>
        <v>1</v>
      </c>
      <c r="AA390" s="2">
        <f t="shared" si="61"/>
        <v>0</v>
      </c>
      <c r="AB390" s="2">
        <f t="shared" si="67"/>
        <v>0.05</v>
      </c>
      <c r="AC390" s="2">
        <f t="shared" si="68"/>
        <v>0</v>
      </c>
      <c r="AD390" s="2">
        <f t="shared" si="69"/>
        <v>0</v>
      </c>
      <c r="AF390" s="2" t="str">
        <f t="shared" si="62"/>
        <v>Nej</v>
      </c>
      <c r="AG390" s="2">
        <f t="shared" si="63"/>
        <v>0</v>
      </c>
      <c r="AH390" s="2">
        <f t="shared" si="64"/>
        <v>0</v>
      </c>
    </row>
    <row r="391" spans="1:34" ht="15" customHeight="1" x14ac:dyDescent="0.25">
      <c r="A391" s="2" t="s">
        <v>574</v>
      </c>
      <c r="B391" s="2" t="s">
        <v>578</v>
      </c>
      <c r="C391" s="2">
        <v>2015</v>
      </c>
      <c r="D391" s="2" t="s">
        <v>650</v>
      </c>
      <c r="E391" s="2" t="s">
        <v>650</v>
      </c>
      <c r="F391" s="2" t="s">
        <v>651</v>
      </c>
      <c r="G391" s="2">
        <v>2.38</v>
      </c>
      <c r="H391" s="2">
        <v>344.47</v>
      </c>
      <c r="I391" s="2">
        <v>0.42</v>
      </c>
      <c r="J391" s="2" t="s">
        <v>650</v>
      </c>
      <c r="K391" s="2" t="s">
        <v>650</v>
      </c>
      <c r="L391" s="2" t="s">
        <v>650</v>
      </c>
      <c r="M391" s="2" t="s">
        <v>650</v>
      </c>
      <c r="N391" s="2" t="s">
        <v>650</v>
      </c>
      <c r="O391" s="2" t="s">
        <v>650</v>
      </c>
      <c r="P391" s="2" t="s">
        <v>650</v>
      </c>
      <c r="Q391" s="2" t="s">
        <v>650</v>
      </c>
      <c r="R391" s="2" t="s">
        <v>650</v>
      </c>
      <c r="S391" s="2" t="s">
        <v>650</v>
      </c>
      <c r="W391" s="2" t="str">
        <f t="shared" si="65"/>
        <v>Nej</v>
      </c>
      <c r="Y391" s="2">
        <f t="shared" si="66"/>
        <v>0.42</v>
      </c>
      <c r="Z391" s="2">
        <f t="shared" si="60"/>
        <v>0.14000000000000001</v>
      </c>
      <c r="AA391" s="2">
        <f t="shared" si="61"/>
        <v>0.44</v>
      </c>
      <c r="AB391" s="2">
        <f t="shared" si="67"/>
        <v>2.38</v>
      </c>
      <c r="AC391" s="2">
        <f t="shared" si="68"/>
        <v>344.47</v>
      </c>
      <c r="AD391" s="2">
        <f t="shared" si="69"/>
        <v>0.42</v>
      </c>
      <c r="AF391" s="2" t="str">
        <f t="shared" si="62"/>
        <v>Nej</v>
      </c>
      <c r="AG391" s="2">
        <f t="shared" si="63"/>
        <v>0</v>
      </c>
      <c r="AH391" s="2">
        <f t="shared" si="64"/>
        <v>0</v>
      </c>
    </row>
    <row r="392" spans="1:34" ht="15" customHeight="1" x14ac:dyDescent="0.25">
      <c r="A392" s="2" t="s">
        <v>579</v>
      </c>
      <c r="B392" s="2" t="s">
        <v>580</v>
      </c>
      <c r="C392" s="2">
        <v>2015</v>
      </c>
      <c r="D392" s="2">
        <v>0.25900000000000001</v>
      </c>
      <c r="E392" s="2" t="s">
        <v>650</v>
      </c>
      <c r="F392" s="2" t="s">
        <v>883</v>
      </c>
      <c r="G392" s="2">
        <v>2.38</v>
      </c>
      <c r="H392" s="2">
        <v>344.47</v>
      </c>
      <c r="I392" s="2">
        <v>0.42</v>
      </c>
      <c r="J392" s="2" t="s">
        <v>650</v>
      </c>
      <c r="K392" s="2" t="s">
        <v>650</v>
      </c>
      <c r="L392" s="2" t="s">
        <v>650</v>
      </c>
      <c r="M392" s="2" t="s">
        <v>650</v>
      </c>
      <c r="N392" s="2" t="s">
        <v>650</v>
      </c>
      <c r="O392" s="2" t="s">
        <v>650</v>
      </c>
      <c r="P392" s="2" t="s">
        <v>650</v>
      </c>
      <c r="Q392" s="2" t="s">
        <v>650</v>
      </c>
      <c r="R392" s="2" t="s">
        <v>650</v>
      </c>
      <c r="S392" s="2" t="s">
        <v>650</v>
      </c>
      <c r="W392" s="2" t="str">
        <f t="shared" si="65"/>
        <v>Nej</v>
      </c>
      <c r="Y392" s="2">
        <f t="shared" si="66"/>
        <v>0.42</v>
      </c>
      <c r="Z392" s="2">
        <f t="shared" si="60"/>
        <v>0.14000000000000001</v>
      </c>
      <c r="AA392" s="2">
        <f t="shared" si="61"/>
        <v>0.44</v>
      </c>
      <c r="AB392" s="2">
        <f t="shared" si="67"/>
        <v>2.38</v>
      </c>
      <c r="AC392" s="2">
        <f t="shared" si="68"/>
        <v>344.47</v>
      </c>
      <c r="AD392" s="2">
        <f t="shared" si="69"/>
        <v>0.42</v>
      </c>
      <c r="AF392" s="2" t="str">
        <f t="shared" si="62"/>
        <v>Nej</v>
      </c>
      <c r="AG392" s="2">
        <f t="shared" si="63"/>
        <v>0</v>
      </c>
      <c r="AH392" s="2">
        <f t="shared" si="64"/>
        <v>0</v>
      </c>
    </row>
    <row r="393" spans="1:34" ht="15" customHeight="1" x14ac:dyDescent="0.25">
      <c r="A393" s="2" t="s">
        <v>579</v>
      </c>
      <c r="B393" s="2" t="s">
        <v>581</v>
      </c>
      <c r="C393" s="2">
        <v>2015</v>
      </c>
      <c r="D393" s="2">
        <v>0.93500000000000005</v>
      </c>
      <c r="E393" s="2" t="s">
        <v>650</v>
      </c>
      <c r="F393" s="2" t="s">
        <v>651</v>
      </c>
      <c r="G393" s="2">
        <v>2.38</v>
      </c>
      <c r="H393" s="2">
        <v>344.47</v>
      </c>
      <c r="I393" s="2">
        <v>0.42</v>
      </c>
      <c r="J393" s="2" t="s">
        <v>650</v>
      </c>
      <c r="K393" s="2" t="s">
        <v>650</v>
      </c>
      <c r="L393" s="2" t="s">
        <v>650</v>
      </c>
      <c r="M393" s="2" t="s">
        <v>650</v>
      </c>
      <c r="N393" s="2" t="s">
        <v>650</v>
      </c>
      <c r="O393" s="2" t="s">
        <v>650</v>
      </c>
      <c r="P393" s="2" t="s">
        <v>650</v>
      </c>
      <c r="Q393" s="2" t="s">
        <v>650</v>
      </c>
      <c r="R393" s="2" t="s">
        <v>650</v>
      </c>
      <c r="S393" s="2" t="s">
        <v>650</v>
      </c>
      <c r="W393" s="2" t="str">
        <f t="shared" si="65"/>
        <v>Nej</v>
      </c>
      <c r="Y393" s="2">
        <f t="shared" si="66"/>
        <v>0.42</v>
      </c>
      <c r="Z393" s="2">
        <f t="shared" si="60"/>
        <v>0.14000000000000001</v>
      </c>
      <c r="AA393" s="2">
        <f t="shared" si="61"/>
        <v>0.44</v>
      </c>
      <c r="AB393" s="2">
        <f t="shared" si="67"/>
        <v>2.38</v>
      </c>
      <c r="AC393" s="2">
        <f t="shared" si="68"/>
        <v>344.47</v>
      </c>
      <c r="AD393" s="2">
        <f t="shared" si="69"/>
        <v>0.42</v>
      </c>
      <c r="AF393" s="2" t="str">
        <f t="shared" si="62"/>
        <v>Nej</v>
      </c>
      <c r="AG393" s="2">
        <f t="shared" si="63"/>
        <v>0</v>
      </c>
      <c r="AH393" s="2">
        <f t="shared" si="64"/>
        <v>0</v>
      </c>
    </row>
    <row r="394" spans="1:34" ht="15" customHeight="1" x14ac:dyDescent="0.25">
      <c r="A394" s="2" t="s">
        <v>579</v>
      </c>
      <c r="B394" s="2" t="s">
        <v>582</v>
      </c>
      <c r="C394" s="2">
        <v>2015</v>
      </c>
      <c r="D394" s="2">
        <v>6.34</v>
      </c>
      <c r="E394" s="2">
        <v>5.1219999999999999</v>
      </c>
      <c r="F394" s="2" t="s">
        <v>651</v>
      </c>
      <c r="G394" s="2">
        <v>2.38</v>
      </c>
      <c r="H394" s="2">
        <v>344.47</v>
      </c>
      <c r="I394" s="2">
        <v>0.42</v>
      </c>
      <c r="J394" s="2" t="s">
        <v>650</v>
      </c>
      <c r="K394" s="2" t="s">
        <v>650</v>
      </c>
      <c r="L394" s="2" t="s">
        <v>650</v>
      </c>
      <c r="M394" s="2" t="s">
        <v>650</v>
      </c>
      <c r="N394" s="2" t="s">
        <v>650</v>
      </c>
      <c r="O394" s="2" t="s">
        <v>650</v>
      </c>
      <c r="P394" s="2" t="s">
        <v>650</v>
      </c>
      <c r="Q394" s="2" t="s">
        <v>650</v>
      </c>
      <c r="R394" s="2" t="s">
        <v>650</v>
      </c>
      <c r="S394" s="2" t="s">
        <v>650</v>
      </c>
      <c r="W394" s="2" t="str">
        <f t="shared" si="65"/>
        <v>Nej</v>
      </c>
      <c r="Y394" s="2">
        <f t="shared" si="66"/>
        <v>0.42</v>
      </c>
      <c r="Z394" s="2">
        <f t="shared" si="60"/>
        <v>0.14000000000000001</v>
      </c>
      <c r="AA394" s="2">
        <f t="shared" si="61"/>
        <v>0.44</v>
      </c>
      <c r="AB394" s="2">
        <f t="shared" si="67"/>
        <v>2.38</v>
      </c>
      <c r="AC394" s="2">
        <f t="shared" si="68"/>
        <v>344.47</v>
      </c>
      <c r="AD394" s="2">
        <f t="shared" si="69"/>
        <v>0.42</v>
      </c>
      <c r="AF394" s="2" t="str">
        <f t="shared" si="62"/>
        <v>Nej</v>
      </c>
      <c r="AG394" s="2">
        <f t="shared" si="63"/>
        <v>0</v>
      </c>
      <c r="AH394" s="2">
        <f t="shared" si="64"/>
        <v>0</v>
      </c>
    </row>
    <row r="395" spans="1:34" ht="15" customHeight="1" x14ac:dyDescent="0.25">
      <c r="A395" s="2" t="s">
        <v>583</v>
      </c>
      <c r="B395" s="2" t="s">
        <v>584</v>
      </c>
      <c r="C395" s="2">
        <v>2015</v>
      </c>
      <c r="D395" s="2">
        <v>0.25</v>
      </c>
      <c r="E395" s="2" t="s">
        <v>650</v>
      </c>
      <c r="F395" s="2" t="s">
        <v>942</v>
      </c>
      <c r="G395" s="2">
        <v>2.36</v>
      </c>
      <c r="H395" s="2">
        <v>344.47</v>
      </c>
      <c r="I395" s="2">
        <v>0</v>
      </c>
      <c r="J395" s="2" t="s">
        <v>650</v>
      </c>
      <c r="K395" s="2" t="s">
        <v>650</v>
      </c>
      <c r="L395" s="2" t="s">
        <v>650</v>
      </c>
      <c r="M395" s="2" t="s">
        <v>650</v>
      </c>
      <c r="N395" s="2" t="s">
        <v>650</v>
      </c>
      <c r="O395" s="2" t="s">
        <v>650</v>
      </c>
      <c r="P395" s="2" t="s">
        <v>650</v>
      </c>
      <c r="Q395" s="2" t="s">
        <v>650</v>
      </c>
      <c r="R395" s="2" t="s">
        <v>650</v>
      </c>
      <c r="S395" s="2" t="s">
        <v>650</v>
      </c>
      <c r="W395" s="2" t="str">
        <f t="shared" si="65"/>
        <v>Ja</v>
      </c>
      <c r="X395" s="2">
        <v>0</v>
      </c>
      <c r="Y395" s="2">
        <f t="shared" si="66"/>
        <v>0</v>
      </c>
      <c r="Z395" s="2">
        <f t="shared" si="60"/>
        <v>1</v>
      </c>
      <c r="AA395" s="2">
        <f t="shared" si="61"/>
        <v>0</v>
      </c>
      <c r="AB395" s="2">
        <f t="shared" si="67"/>
        <v>2.36</v>
      </c>
      <c r="AC395" s="2">
        <f t="shared" si="68"/>
        <v>344.47</v>
      </c>
      <c r="AD395" s="2">
        <f t="shared" si="69"/>
        <v>0</v>
      </c>
      <c r="AF395" s="2" t="str">
        <f t="shared" si="62"/>
        <v>Nej</v>
      </c>
      <c r="AG395" s="2">
        <f t="shared" si="63"/>
        <v>0</v>
      </c>
      <c r="AH395" s="2">
        <f t="shared" si="64"/>
        <v>0</v>
      </c>
    </row>
    <row r="396" spans="1:34" ht="15" customHeight="1" x14ac:dyDescent="0.25">
      <c r="A396" s="2" t="s">
        <v>583</v>
      </c>
      <c r="B396" s="2" t="s">
        <v>585</v>
      </c>
      <c r="C396" s="2">
        <v>2015</v>
      </c>
      <c r="D396" s="2">
        <v>0.14499999999999999</v>
      </c>
      <c r="E396" s="2" t="s">
        <v>650</v>
      </c>
      <c r="F396" s="2" t="s">
        <v>942</v>
      </c>
      <c r="G396" s="2">
        <v>2.38</v>
      </c>
      <c r="H396" s="2">
        <v>344.47</v>
      </c>
      <c r="I396" s="2">
        <v>0</v>
      </c>
      <c r="J396" s="2" t="s">
        <v>650</v>
      </c>
      <c r="K396" s="2" t="s">
        <v>650</v>
      </c>
      <c r="L396" s="2" t="s">
        <v>650</v>
      </c>
      <c r="M396" s="2" t="s">
        <v>650</v>
      </c>
      <c r="N396" s="2" t="s">
        <v>650</v>
      </c>
      <c r="O396" s="2" t="s">
        <v>650</v>
      </c>
      <c r="P396" s="2" t="s">
        <v>650</v>
      </c>
      <c r="Q396" s="2" t="s">
        <v>650</v>
      </c>
      <c r="R396" s="2" t="s">
        <v>650</v>
      </c>
      <c r="S396" s="2" t="s">
        <v>650</v>
      </c>
      <c r="W396" s="2" t="str">
        <f t="shared" si="65"/>
        <v>Ja</v>
      </c>
      <c r="X396" s="2">
        <v>0</v>
      </c>
      <c r="Y396" s="2">
        <f t="shared" si="66"/>
        <v>0</v>
      </c>
      <c r="Z396" s="2">
        <f t="shared" si="60"/>
        <v>1</v>
      </c>
      <c r="AA396" s="2">
        <f t="shared" si="61"/>
        <v>0</v>
      </c>
      <c r="AB396" s="2">
        <f t="shared" si="67"/>
        <v>2.38</v>
      </c>
      <c r="AC396" s="2">
        <f t="shared" si="68"/>
        <v>344.47</v>
      </c>
      <c r="AD396" s="2">
        <f t="shared" si="69"/>
        <v>0</v>
      </c>
      <c r="AF396" s="2" t="str">
        <f t="shared" si="62"/>
        <v>Nej</v>
      </c>
      <c r="AG396" s="2">
        <f t="shared" si="63"/>
        <v>0</v>
      </c>
      <c r="AH396" s="2">
        <f t="shared" si="64"/>
        <v>0</v>
      </c>
    </row>
    <row r="397" spans="1:34" ht="15" customHeight="1" x14ac:dyDescent="0.25">
      <c r="A397" s="2" t="s">
        <v>583</v>
      </c>
      <c r="B397" s="2" t="s">
        <v>586</v>
      </c>
      <c r="C397" s="2">
        <v>2015</v>
      </c>
      <c r="D397" s="2">
        <v>0.21</v>
      </c>
      <c r="E397" s="2" t="s">
        <v>650</v>
      </c>
      <c r="F397" s="2" t="s">
        <v>942</v>
      </c>
      <c r="G397" s="2">
        <v>2.38</v>
      </c>
      <c r="H397" s="2">
        <v>344.47</v>
      </c>
      <c r="I397" s="2">
        <v>0</v>
      </c>
      <c r="J397" s="2" t="s">
        <v>650</v>
      </c>
      <c r="K397" s="2" t="s">
        <v>650</v>
      </c>
      <c r="L397" s="2" t="s">
        <v>650</v>
      </c>
      <c r="M397" s="2" t="s">
        <v>650</v>
      </c>
      <c r="N397" s="2" t="s">
        <v>650</v>
      </c>
      <c r="O397" s="2" t="s">
        <v>650</v>
      </c>
      <c r="P397" s="2" t="s">
        <v>650</v>
      </c>
      <c r="Q397" s="2" t="s">
        <v>650</v>
      </c>
      <c r="R397" s="2" t="s">
        <v>650</v>
      </c>
      <c r="S397" s="2" t="s">
        <v>650</v>
      </c>
      <c r="W397" s="2" t="str">
        <f t="shared" si="65"/>
        <v>Ja</v>
      </c>
      <c r="X397" s="2">
        <v>0</v>
      </c>
      <c r="Y397" s="2">
        <f t="shared" si="66"/>
        <v>0</v>
      </c>
      <c r="Z397" s="2">
        <f t="shared" si="60"/>
        <v>1</v>
      </c>
      <c r="AA397" s="2">
        <f t="shared" si="61"/>
        <v>0</v>
      </c>
      <c r="AB397" s="2">
        <f t="shared" si="67"/>
        <v>2.38</v>
      </c>
      <c r="AC397" s="2">
        <f t="shared" si="68"/>
        <v>344.47</v>
      </c>
      <c r="AD397" s="2">
        <f t="shared" si="69"/>
        <v>0</v>
      </c>
      <c r="AF397" s="2" t="str">
        <f t="shared" si="62"/>
        <v>Nej</v>
      </c>
      <c r="AG397" s="2">
        <f t="shared" si="63"/>
        <v>0</v>
      </c>
      <c r="AH397" s="2">
        <f t="shared" si="64"/>
        <v>0</v>
      </c>
    </row>
    <row r="398" spans="1:34" ht="15" customHeight="1" x14ac:dyDescent="0.25">
      <c r="A398" s="2" t="s">
        <v>583</v>
      </c>
      <c r="B398" s="2" t="s">
        <v>587</v>
      </c>
      <c r="C398" s="2">
        <v>2015</v>
      </c>
      <c r="D398" s="2">
        <v>4.7</v>
      </c>
      <c r="E398" s="2">
        <v>36.409999999999997</v>
      </c>
      <c r="F398" s="2" t="s">
        <v>857</v>
      </c>
      <c r="G398" s="2">
        <v>2.36</v>
      </c>
      <c r="H398" s="2">
        <v>201.22</v>
      </c>
      <c r="I398" s="2">
        <v>0.42</v>
      </c>
      <c r="J398" s="2" t="s">
        <v>650</v>
      </c>
      <c r="K398" s="2" t="s">
        <v>650</v>
      </c>
      <c r="L398" s="2" t="s">
        <v>650</v>
      </c>
      <c r="M398" s="2" t="s">
        <v>650</v>
      </c>
      <c r="N398" s="2" t="s">
        <v>650</v>
      </c>
      <c r="O398" s="2" t="s">
        <v>650</v>
      </c>
      <c r="P398" s="2" t="s">
        <v>650</v>
      </c>
      <c r="Q398" s="2" t="s">
        <v>650</v>
      </c>
      <c r="R398" s="2" t="s">
        <v>650</v>
      </c>
      <c r="S398" s="2" t="s">
        <v>650</v>
      </c>
      <c r="W398" s="2" t="str">
        <f t="shared" si="65"/>
        <v>Ja</v>
      </c>
      <c r="X398" s="2">
        <v>0</v>
      </c>
      <c r="Y398" s="2">
        <f t="shared" si="66"/>
        <v>0.42</v>
      </c>
      <c r="Z398" s="2">
        <f t="shared" si="60"/>
        <v>0.58000000000000007</v>
      </c>
      <c r="AA398" s="2">
        <f t="shared" si="61"/>
        <v>0</v>
      </c>
      <c r="AB398" s="2">
        <f t="shared" si="67"/>
        <v>2.36</v>
      </c>
      <c r="AC398" s="2">
        <f t="shared" si="68"/>
        <v>201.22</v>
      </c>
      <c r="AD398" s="2">
        <f t="shared" si="69"/>
        <v>0.42</v>
      </c>
      <c r="AF398" s="2" t="str">
        <f t="shared" si="62"/>
        <v>Nej</v>
      </c>
      <c r="AG398" s="2">
        <f t="shared" si="63"/>
        <v>0</v>
      </c>
      <c r="AH398" s="2">
        <f t="shared" si="64"/>
        <v>0</v>
      </c>
    </row>
    <row r="399" spans="1:34" ht="15" customHeight="1" x14ac:dyDescent="0.25">
      <c r="A399" s="2" t="s">
        <v>588</v>
      </c>
      <c r="B399" s="2" t="s">
        <v>589</v>
      </c>
      <c r="C399" s="2">
        <v>2015</v>
      </c>
      <c r="D399" s="2">
        <v>3.694</v>
      </c>
      <c r="E399" s="2">
        <v>0</v>
      </c>
      <c r="F399" s="2" t="s">
        <v>943</v>
      </c>
      <c r="G399" s="2">
        <v>2.37</v>
      </c>
      <c r="H399" s="2">
        <v>342.37</v>
      </c>
      <c r="I399" s="2">
        <v>0.41699999999999998</v>
      </c>
      <c r="J399" s="2" t="s">
        <v>650</v>
      </c>
      <c r="K399" s="2" t="s">
        <v>650</v>
      </c>
      <c r="L399" s="2" t="s">
        <v>650</v>
      </c>
      <c r="M399" s="2" t="s">
        <v>650</v>
      </c>
      <c r="N399" s="2" t="s">
        <v>650</v>
      </c>
      <c r="O399" s="2" t="s">
        <v>650</v>
      </c>
      <c r="P399" s="2" t="s">
        <v>650</v>
      </c>
      <c r="Q399" s="2" t="s">
        <v>650</v>
      </c>
      <c r="R399" s="2" t="s">
        <v>650</v>
      </c>
      <c r="S399" s="2" t="s">
        <v>650</v>
      </c>
      <c r="W399" s="2" t="str">
        <f t="shared" si="65"/>
        <v>Ja</v>
      </c>
      <c r="X399" s="2">
        <v>0</v>
      </c>
      <c r="Y399" s="2">
        <f t="shared" si="66"/>
        <v>0.41699999999999998</v>
      </c>
      <c r="Z399" s="2">
        <f t="shared" si="60"/>
        <v>0.58299999999999996</v>
      </c>
      <c r="AA399" s="2">
        <f t="shared" si="61"/>
        <v>0</v>
      </c>
      <c r="AB399" s="2">
        <f t="shared" si="67"/>
        <v>2.37</v>
      </c>
      <c r="AC399" s="2">
        <f t="shared" si="68"/>
        <v>342.37</v>
      </c>
      <c r="AD399" s="2">
        <f t="shared" si="69"/>
        <v>0.41699999999999998</v>
      </c>
      <c r="AF399" s="2" t="str">
        <f t="shared" si="62"/>
        <v>Nej</v>
      </c>
      <c r="AG399" s="2">
        <f t="shared" si="63"/>
        <v>0</v>
      </c>
      <c r="AH399" s="2">
        <f t="shared" si="64"/>
        <v>0</v>
      </c>
    </row>
    <row r="400" spans="1:34" ht="15" customHeight="1" x14ac:dyDescent="0.25">
      <c r="A400" s="2" t="s">
        <v>590</v>
      </c>
      <c r="B400" s="2" t="s">
        <v>591</v>
      </c>
      <c r="C400" s="2">
        <v>2015</v>
      </c>
      <c r="D400" s="2" t="s">
        <v>650</v>
      </c>
      <c r="E400" s="2" t="s">
        <v>650</v>
      </c>
      <c r="F400" s="2" t="s">
        <v>651</v>
      </c>
      <c r="G400" s="2">
        <v>2.38</v>
      </c>
      <c r="H400" s="2">
        <v>344.47</v>
      </c>
      <c r="I400" s="2">
        <v>0.42</v>
      </c>
      <c r="J400" s="2" t="s">
        <v>650</v>
      </c>
      <c r="K400" s="2" t="s">
        <v>650</v>
      </c>
      <c r="L400" s="2" t="s">
        <v>650</v>
      </c>
      <c r="M400" s="2" t="s">
        <v>650</v>
      </c>
      <c r="N400" s="2" t="s">
        <v>650</v>
      </c>
      <c r="O400" s="2" t="s">
        <v>650</v>
      </c>
      <c r="P400" s="2" t="s">
        <v>650</v>
      </c>
      <c r="Q400" s="2" t="s">
        <v>650</v>
      </c>
      <c r="R400" s="2" t="s">
        <v>650</v>
      </c>
      <c r="S400" s="2" t="s">
        <v>650</v>
      </c>
      <c r="W400" s="2" t="str">
        <f t="shared" si="65"/>
        <v>Nej</v>
      </c>
      <c r="Y400" s="2">
        <f t="shared" si="66"/>
        <v>0.42</v>
      </c>
      <c r="Z400" s="2">
        <f t="shared" si="60"/>
        <v>0.14000000000000001</v>
      </c>
      <c r="AA400" s="2">
        <f t="shared" si="61"/>
        <v>0.44</v>
      </c>
      <c r="AB400" s="2">
        <f t="shared" si="67"/>
        <v>2.38</v>
      </c>
      <c r="AC400" s="2">
        <f t="shared" si="68"/>
        <v>344.47</v>
      </c>
      <c r="AD400" s="2">
        <f t="shared" si="69"/>
        <v>0.42</v>
      </c>
      <c r="AF400" s="2" t="str">
        <f t="shared" si="62"/>
        <v>Nej</v>
      </c>
      <c r="AG400" s="2">
        <f t="shared" si="63"/>
        <v>0</v>
      </c>
      <c r="AH400" s="2">
        <f t="shared" si="64"/>
        <v>0</v>
      </c>
    </row>
    <row r="401" spans="1:34" ht="15" customHeight="1" x14ac:dyDescent="0.25">
      <c r="A401" s="2" t="s">
        <v>590</v>
      </c>
      <c r="B401" s="2" t="s">
        <v>592</v>
      </c>
      <c r="C401" s="2">
        <v>2015</v>
      </c>
      <c r="D401" s="2" t="s">
        <v>650</v>
      </c>
      <c r="E401" s="2" t="s">
        <v>650</v>
      </c>
      <c r="F401" s="2" t="s">
        <v>651</v>
      </c>
      <c r="G401" s="2">
        <v>2.38</v>
      </c>
      <c r="H401" s="2">
        <v>344.47</v>
      </c>
      <c r="I401" s="2">
        <v>0.42</v>
      </c>
      <c r="J401" s="2" t="s">
        <v>650</v>
      </c>
      <c r="K401" s="2" t="s">
        <v>650</v>
      </c>
      <c r="L401" s="2" t="s">
        <v>650</v>
      </c>
      <c r="M401" s="2" t="s">
        <v>650</v>
      </c>
      <c r="N401" s="2" t="s">
        <v>650</v>
      </c>
      <c r="O401" s="2" t="s">
        <v>650</v>
      </c>
      <c r="P401" s="2" t="s">
        <v>650</v>
      </c>
      <c r="Q401" s="2" t="s">
        <v>650</v>
      </c>
      <c r="R401" s="2" t="s">
        <v>650</v>
      </c>
      <c r="S401" s="2" t="s">
        <v>650</v>
      </c>
      <c r="W401" s="2" t="str">
        <f t="shared" si="65"/>
        <v>Nej</v>
      </c>
      <c r="Y401" s="2">
        <f t="shared" si="66"/>
        <v>0.42</v>
      </c>
      <c r="Z401" s="2">
        <f t="shared" si="60"/>
        <v>0.14000000000000001</v>
      </c>
      <c r="AA401" s="2">
        <f t="shared" si="61"/>
        <v>0.44</v>
      </c>
      <c r="AB401" s="2">
        <f t="shared" si="67"/>
        <v>2.38</v>
      </c>
      <c r="AC401" s="2">
        <f t="shared" si="68"/>
        <v>344.47</v>
      </c>
      <c r="AD401" s="2">
        <f t="shared" si="69"/>
        <v>0.42</v>
      </c>
      <c r="AF401" s="2" t="str">
        <f t="shared" si="62"/>
        <v>Nej</v>
      </c>
      <c r="AG401" s="2">
        <f t="shared" si="63"/>
        <v>0</v>
      </c>
      <c r="AH401" s="2">
        <f t="shared" si="64"/>
        <v>0</v>
      </c>
    </row>
    <row r="402" spans="1:34" ht="15" customHeight="1" x14ac:dyDescent="0.25">
      <c r="A402" s="2" t="s">
        <v>590</v>
      </c>
      <c r="B402" s="2" t="s">
        <v>593</v>
      </c>
      <c r="C402" s="2">
        <v>2015</v>
      </c>
      <c r="D402" s="2" t="s">
        <v>650</v>
      </c>
      <c r="E402" s="2" t="s">
        <v>650</v>
      </c>
      <c r="F402" s="2" t="s">
        <v>651</v>
      </c>
      <c r="G402" s="2">
        <v>2.38</v>
      </c>
      <c r="H402" s="2">
        <v>344.47</v>
      </c>
      <c r="I402" s="2">
        <v>0.42</v>
      </c>
      <c r="J402" s="2" t="s">
        <v>650</v>
      </c>
      <c r="K402" s="2" t="s">
        <v>650</v>
      </c>
      <c r="L402" s="2" t="s">
        <v>650</v>
      </c>
      <c r="M402" s="2" t="s">
        <v>650</v>
      </c>
      <c r="N402" s="2" t="s">
        <v>650</v>
      </c>
      <c r="O402" s="2" t="s">
        <v>650</v>
      </c>
      <c r="P402" s="2" t="s">
        <v>650</v>
      </c>
      <c r="Q402" s="2" t="s">
        <v>650</v>
      </c>
      <c r="R402" s="2" t="s">
        <v>650</v>
      </c>
      <c r="S402" s="2" t="s">
        <v>650</v>
      </c>
      <c r="W402" s="2" t="str">
        <f t="shared" si="65"/>
        <v>Nej</v>
      </c>
      <c r="Y402" s="2">
        <f t="shared" si="66"/>
        <v>0.42</v>
      </c>
      <c r="Z402" s="2">
        <f t="shared" si="60"/>
        <v>0.14000000000000001</v>
      </c>
      <c r="AA402" s="2">
        <f t="shared" si="61"/>
        <v>0.44</v>
      </c>
      <c r="AB402" s="2">
        <f t="shared" si="67"/>
        <v>2.38</v>
      </c>
      <c r="AC402" s="2">
        <f t="shared" si="68"/>
        <v>344.47</v>
      </c>
      <c r="AD402" s="2">
        <f t="shared" si="69"/>
        <v>0.42</v>
      </c>
      <c r="AF402" s="2" t="str">
        <f t="shared" si="62"/>
        <v>Nej</v>
      </c>
      <c r="AG402" s="2">
        <f t="shared" si="63"/>
        <v>0</v>
      </c>
      <c r="AH402" s="2">
        <f t="shared" si="64"/>
        <v>0</v>
      </c>
    </row>
    <row r="403" spans="1:34" ht="15" customHeight="1" x14ac:dyDescent="0.25">
      <c r="A403" s="2" t="s">
        <v>598</v>
      </c>
      <c r="B403" s="2" t="s">
        <v>599</v>
      </c>
      <c r="C403" s="2">
        <v>2015</v>
      </c>
      <c r="D403" s="2">
        <v>6.3040000000000003</v>
      </c>
      <c r="E403" s="2">
        <v>31.594999999999999</v>
      </c>
      <c r="F403" s="2" t="s">
        <v>944</v>
      </c>
      <c r="G403" s="2">
        <v>0.66</v>
      </c>
      <c r="H403" s="2">
        <v>76.400000000000006</v>
      </c>
      <c r="I403" s="2">
        <v>1E-3</v>
      </c>
      <c r="J403" s="2">
        <v>17.399999999999999</v>
      </c>
      <c r="K403" s="2">
        <v>0.14799999999999999</v>
      </c>
      <c r="L403" s="2">
        <v>33.06</v>
      </c>
      <c r="M403" s="2">
        <v>4.4800000000000004</v>
      </c>
      <c r="N403" s="2">
        <v>0.2</v>
      </c>
      <c r="O403" s="2">
        <v>94.8</v>
      </c>
      <c r="P403" s="2">
        <v>0.04</v>
      </c>
      <c r="Q403" s="2">
        <v>15.79</v>
      </c>
      <c r="R403" s="2">
        <v>3.48</v>
      </c>
      <c r="S403" s="2">
        <v>0</v>
      </c>
      <c r="W403" s="2" t="str">
        <f t="shared" si="65"/>
        <v>Ja</v>
      </c>
      <c r="X403" s="2">
        <v>0</v>
      </c>
      <c r="Y403" s="2">
        <f t="shared" si="66"/>
        <v>1E-3</v>
      </c>
      <c r="Z403" s="2">
        <f t="shared" si="60"/>
        <v>0.999</v>
      </c>
      <c r="AA403" s="2">
        <f t="shared" si="61"/>
        <v>0</v>
      </c>
      <c r="AB403" s="2">
        <f t="shared" si="67"/>
        <v>0.66</v>
      </c>
      <c r="AC403" s="2">
        <f t="shared" si="68"/>
        <v>76.400000000000006</v>
      </c>
      <c r="AD403" s="2">
        <f t="shared" si="69"/>
        <v>1E-3</v>
      </c>
      <c r="AF403" s="2" t="str">
        <f t="shared" si="62"/>
        <v>Ja</v>
      </c>
      <c r="AG403" s="2">
        <f t="shared" si="63"/>
        <v>17.399999999999999</v>
      </c>
      <c r="AH403" s="2">
        <f t="shared" si="64"/>
        <v>2E-3</v>
      </c>
    </row>
    <row r="404" spans="1:34" ht="15" customHeight="1" x14ac:dyDescent="0.25">
      <c r="A404" s="2" t="s">
        <v>598</v>
      </c>
      <c r="B404" s="2" t="s">
        <v>600</v>
      </c>
      <c r="C404" s="2">
        <v>2015</v>
      </c>
      <c r="D404" s="2">
        <v>6.2E-2</v>
      </c>
      <c r="E404" s="2" t="s">
        <v>650</v>
      </c>
      <c r="F404" s="2" t="s">
        <v>945</v>
      </c>
      <c r="G404" s="2">
        <v>1.1000000000000001</v>
      </c>
      <c r="H404" s="2">
        <v>0</v>
      </c>
      <c r="I404" s="2">
        <v>0</v>
      </c>
      <c r="J404" s="2" t="s">
        <v>650</v>
      </c>
      <c r="K404" s="2" t="s">
        <v>650</v>
      </c>
      <c r="L404" s="2" t="s">
        <v>650</v>
      </c>
      <c r="M404" s="2" t="s">
        <v>650</v>
      </c>
      <c r="N404" s="2" t="s">
        <v>650</v>
      </c>
      <c r="O404" s="2" t="s">
        <v>650</v>
      </c>
      <c r="P404" s="2" t="s">
        <v>650</v>
      </c>
      <c r="Q404" s="2" t="s">
        <v>650</v>
      </c>
      <c r="R404" s="2" t="s">
        <v>650</v>
      </c>
      <c r="S404" s="2" t="s">
        <v>650</v>
      </c>
      <c r="W404" s="2" t="str">
        <f t="shared" si="65"/>
        <v>Ja</v>
      </c>
      <c r="X404" s="2">
        <v>0</v>
      </c>
      <c r="Y404" s="2">
        <f t="shared" si="66"/>
        <v>0</v>
      </c>
      <c r="Z404" s="2">
        <f t="shared" si="60"/>
        <v>1</v>
      </c>
      <c r="AA404" s="2">
        <f t="shared" si="61"/>
        <v>0</v>
      </c>
      <c r="AB404" s="2">
        <f t="shared" si="67"/>
        <v>1.1000000000000001</v>
      </c>
      <c r="AC404" s="2">
        <f t="shared" si="68"/>
        <v>0</v>
      </c>
      <c r="AD404" s="2">
        <f t="shared" si="69"/>
        <v>0</v>
      </c>
      <c r="AF404" s="2" t="str">
        <f t="shared" si="62"/>
        <v>Nej</v>
      </c>
      <c r="AG404" s="2">
        <f t="shared" si="63"/>
        <v>0</v>
      </c>
      <c r="AH404" s="2">
        <f t="shared" si="64"/>
        <v>0</v>
      </c>
    </row>
    <row r="405" spans="1:34" ht="15" customHeight="1" x14ac:dyDescent="0.25">
      <c r="A405" s="2" t="s">
        <v>598</v>
      </c>
      <c r="B405" s="2" t="s">
        <v>601</v>
      </c>
      <c r="C405" s="2">
        <v>2015</v>
      </c>
      <c r="D405" s="2">
        <v>0.186</v>
      </c>
      <c r="E405" s="2" t="s">
        <v>650</v>
      </c>
      <c r="F405" s="2" t="s">
        <v>857</v>
      </c>
      <c r="G405" s="2">
        <v>1.1000000000000001</v>
      </c>
      <c r="H405" s="2">
        <v>0</v>
      </c>
      <c r="I405" s="2">
        <v>0</v>
      </c>
      <c r="J405" s="2" t="s">
        <v>650</v>
      </c>
      <c r="K405" s="2" t="s">
        <v>650</v>
      </c>
      <c r="L405" s="2" t="s">
        <v>650</v>
      </c>
      <c r="M405" s="2" t="s">
        <v>650</v>
      </c>
      <c r="N405" s="2" t="s">
        <v>650</v>
      </c>
      <c r="O405" s="2" t="s">
        <v>650</v>
      </c>
      <c r="P405" s="2" t="s">
        <v>650</v>
      </c>
      <c r="Q405" s="2" t="s">
        <v>650</v>
      </c>
      <c r="R405" s="2" t="s">
        <v>650</v>
      </c>
      <c r="S405" s="2" t="s">
        <v>650</v>
      </c>
      <c r="W405" s="2" t="str">
        <f t="shared" si="65"/>
        <v>Ja</v>
      </c>
      <c r="X405" s="2">
        <v>0</v>
      </c>
      <c r="Y405" s="2">
        <f t="shared" si="66"/>
        <v>0</v>
      </c>
      <c r="Z405" s="2">
        <f t="shared" si="60"/>
        <v>1</v>
      </c>
      <c r="AA405" s="2">
        <f t="shared" si="61"/>
        <v>0</v>
      </c>
      <c r="AB405" s="2">
        <f t="shared" si="67"/>
        <v>1.1000000000000001</v>
      </c>
      <c r="AC405" s="2">
        <f t="shared" si="68"/>
        <v>0</v>
      </c>
      <c r="AD405" s="2">
        <f t="shared" si="69"/>
        <v>0</v>
      </c>
      <c r="AF405" s="2" t="str">
        <f t="shared" si="62"/>
        <v>Nej</v>
      </c>
      <c r="AG405" s="2">
        <f t="shared" si="63"/>
        <v>0</v>
      </c>
      <c r="AH405" s="2">
        <f t="shared" si="64"/>
        <v>0</v>
      </c>
    </row>
    <row r="406" spans="1:34" ht="15" customHeight="1" x14ac:dyDescent="0.25">
      <c r="A406" s="2" t="s">
        <v>598</v>
      </c>
      <c r="B406" s="2" t="s">
        <v>602</v>
      </c>
      <c r="C406" s="2">
        <v>2015</v>
      </c>
      <c r="D406" s="2">
        <v>9.3870000000000005</v>
      </c>
      <c r="E406" s="2" t="s">
        <v>650</v>
      </c>
      <c r="F406" s="2" t="s">
        <v>857</v>
      </c>
      <c r="G406" s="2">
        <v>1.1000000000000001</v>
      </c>
      <c r="H406" s="2">
        <v>0</v>
      </c>
      <c r="I406" s="2">
        <v>0</v>
      </c>
      <c r="J406" s="2" t="s">
        <v>650</v>
      </c>
      <c r="K406" s="2" t="s">
        <v>650</v>
      </c>
      <c r="L406" s="2" t="s">
        <v>650</v>
      </c>
      <c r="M406" s="2" t="s">
        <v>650</v>
      </c>
      <c r="N406" s="2" t="s">
        <v>650</v>
      </c>
      <c r="O406" s="2" t="s">
        <v>650</v>
      </c>
      <c r="P406" s="2" t="s">
        <v>650</v>
      </c>
      <c r="Q406" s="2" t="s">
        <v>650</v>
      </c>
      <c r="R406" s="2" t="s">
        <v>650</v>
      </c>
      <c r="S406" s="2" t="s">
        <v>650</v>
      </c>
      <c r="W406" s="2" t="str">
        <f t="shared" si="65"/>
        <v>Ja</v>
      </c>
      <c r="X406" s="2">
        <v>0</v>
      </c>
      <c r="Y406" s="2">
        <f t="shared" si="66"/>
        <v>0</v>
      </c>
      <c r="Z406" s="2">
        <f t="shared" si="60"/>
        <v>1</v>
      </c>
      <c r="AA406" s="2">
        <f t="shared" si="61"/>
        <v>0</v>
      </c>
      <c r="AB406" s="2">
        <f t="shared" si="67"/>
        <v>1.1000000000000001</v>
      </c>
      <c r="AC406" s="2">
        <f t="shared" si="68"/>
        <v>0</v>
      </c>
      <c r="AD406" s="2">
        <f t="shared" si="69"/>
        <v>0</v>
      </c>
      <c r="AF406" s="2" t="str">
        <f t="shared" si="62"/>
        <v>Nej</v>
      </c>
      <c r="AG406" s="2">
        <f t="shared" si="63"/>
        <v>0</v>
      </c>
      <c r="AH406" s="2">
        <f t="shared" si="64"/>
        <v>0</v>
      </c>
    </row>
    <row r="407" spans="1:34" ht="15" customHeight="1" x14ac:dyDescent="0.25">
      <c r="A407" s="2" t="s">
        <v>603</v>
      </c>
      <c r="B407" s="2" t="s">
        <v>604</v>
      </c>
      <c r="C407" s="2">
        <v>2015</v>
      </c>
      <c r="D407" s="2" t="s">
        <v>650</v>
      </c>
      <c r="E407" s="2" t="s">
        <v>650</v>
      </c>
      <c r="F407" s="2" t="s">
        <v>651</v>
      </c>
      <c r="G407" s="2">
        <v>2.38</v>
      </c>
      <c r="H407" s="2">
        <v>344.47</v>
      </c>
      <c r="I407" s="2">
        <v>0.42</v>
      </c>
      <c r="J407" s="2" t="s">
        <v>650</v>
      </c>
      <c r="K407" s="2" t="s">
        <v>650</v>
      </c>
      <c r="L407" s="2" t="s">
        <v>650</v>
      </c>
      <c r="M407" s="2" t="s">
        <v>650</v>
      </c>
      <c r="N407" s="2" t="s">
        <v>650</v>
      </c>
      <c r="O407" s="2" t="s">
        <v>650</v>
      </c>
      <c r="P407" s="2" t="s">
        <v>650</v>
      </c>
      <c r="Q407" s="2" t="s">
        <v>650</v>
      </c>
      <c r="R407" s="2" t="s">
        <v>650</v>
      </c>
      <c r="S407" s="2" t="s">
        <v>650</v>
      </c>
      <c r="W407" s="2" t="str">
        <f t="shared" si="65"/>
        <v>Nej</v>
      </c>
      <c r="Y407" s="2">
        <f t="shared" si="66"/>
        <v>0.42</v>
      </c>
      <c r="Z407" s="2">
        <f t="shared" si="60"/>
        <v>0.14000000000000001</v>
      </c>
      <c r="AA407" s="2">
        <f t="shared" si="61"/>
        <v>0.44</v>
      </c>
      <c r="AB407" s="2">
        <f t="shared" si="67"/>
        <v>2.38</v>
      </c>
      <c r="AC407" s="2">
        <f t="shared" si="68"/>
        <v>344.47</v>
      </c>
      <c r="AD407" s="2">
        <f t="shared" si="69"/>
        <v>0.42</v>
      </c>
      <c r="AF407" s="2" t="str">
        <f t="shared" si="62"/>
        <v>Nej</v>
      </c>
      <c r="AG407" s="2">
        <f t="shared" si="63"/>
        <v>0</v>
      </c>
      <c r="AH407" s="2">
        <f t="shared" si="64"/>
        <v>0</v>
      </c>
    </row>
    <row r="408" spans="1:34" ht="15" customHeight="1" x14ac:dyDescent="0.25">
      <c r="A408" s="2" t="s">
        <v>605</v>
      </c>
      <c r="B408" s="2" t="s">
        <v>606</v>
      </c>
      <c r="C408" s="2">
        <v>2015</v>
      </c>
      <c r="D408" s="2">
        <v>1.7</v>
      </c>
      <c r="E408" s="2" t="s">
        <v>650</v>
      </c>
      <c r="F408" s="2" t="s">
        <v>651</v>
      </c>
      <c r="G408" s="2">
        <v>2.38</v>
      </c>
      <c r="H408" s="2">
        <v>344.47</v>
      </c>
      <c r="I408" s="2">
        <v>0.42</v>
      </c>
      <c r="J408" s="2" t="s">
        <v>650</v>
      </c>
      <c r="K408" s="2" t="s">
        <v>650</v>
      </c>
      <c r="L408" s="2" t="s">
        <v>650</v>
      </c>
      <c r="M408" s="2" t="s">
        <v>650</v>
      </c>
      <c r="N408" s="2" t="s">
        <v>650</v>
      </c>
      <c r="O408" s="2" t="s">
        <v>650</v>
      </c>
      <c r="P408" s="2" t="s">
        <v>650</v>
      </c>
      <c r="Q408" s="2" t="s">
        <v>650</v>
      </c>
      <c r="R408" s="2" t="s">
        <v>650</v>
      </c>
      <c r="S408" s="2" t="s">
        <v>650</v>
      </c>
      <c r="W408" s="2" t="str">
        <f t="shared" si="65"/>
        <v>Nej</v>
      </c>
      <c r="Y408" s="2">
        <f t="shared" si="66"/>
        <v>0.42</v>
      </c>
      <c r="Z408" s="2">
        <f t="shared" si="60"/>
        <v>0.14000000000000001</v>
      </c>
      <c r="AA408" s="2">
        <f t="shared" si="61"/>
        <v>0.44</v>
      </c>
      <c r="AB408" s="2">
        <f t="shared" si="67"/>
        <v>2.38</v>
      </c>
      <c r="AC408" s="2">
        <f t="shared" si="68"/>
        <v>344.47</v>
      </c>
      <c r="AD408" s="2">
        <f t="shared" si="69"/>
        <v>0.42</v>
      </c>
      <c r="AF408" s="2" t="str">
        <f t="shared" si="62"/>
        <v>Nej</v>
      </c>
      <c r="AG408" s="2">
        <f t="shared" si="63"/>
        <v>0</v>
      </c>
      <c r="AH408" s="2">
        <f t="shared" si="64"/>
        <v>0</v>
      </c>
    </row>
    <row r="409" spans="1:34" ht="15" customHeight="1" x14ac:dyDescent="0.25">
      <c r="A409" s="2" t="s">
        <v>608</v>
      </c>
      <c r="B409" s="2" t="s">
        <v>609</v>
      </c>
      <c r="C409" s="2">
        <v>2015</v>
      </c>
      <c r="D409" s="2">
        <v>0.25198999999999999</v>
      </c>
      <c r="E409" s="2" t="s">
        <v>650</v>
      </c>
      <c r="F409" s="2" t="s">
        <v>946</v>
      </c>
      <c r="G409" s="2">
        <v>1.1000000000000001</v>
      </c>
      <c r="H409" s="2">
        <v>0</v>
      </c>
      <c r="I409" s="2">
        <v>0</v>
      </c>
      <c r="J409" s="2" t="s">
        <v>650</v>
      </c>
      <c r="K409" s="2" t="s">
        <v>650</v>
      </c>
      <c r="L409" s="2" t="s">
        <v>650</v>
      </c>
      <c r="M409" s="2" t="s">
        <v>650</v>
      </c>
      <c r="N409" s="2" t="s">
        <v>650</v>
      </c>
      <c r="O409" s="2" t="s">
        <v>650</v>
      </c>
      <c r="P409" s="2" t="s">
        <v>650</v>
      </c>
      <c r="Q409" s="2" t="s">
        <v>650</v>
      </c>
      <c r="R409" s="2" t="s">
        <v>650</v>
      </c>
      <c r="S409" s="2" t="s">
        <v>650</v>
      </c>
      <c r="W409" s="2" t="str">
        <f t="shared" si="65"/>
        <v>Ja</v>
      </c>
      <c r="X409" s="2">
        <v>0</v>
      </c>
      <c r="Y409" s="2">
        <f t="shared" si="66"/>
        <v>0</v>
      </c>
      <c r="Z409" s="2">
        <f t="shared" si="60"/>
        <v>1</v>
      </c>
      <c r="AA409" s="2">
        <f t="shared" si="61"/>
        <v>0</v>
      </c>
      <c r="AB409" s="2">
        <f t="shared" si="67"/>
        <v>1.1000000000000001</v>
      </c>
      <c r="AC409" s="2">
        <f t="shared" si="68"/>
        <v>0</v>
      </c>
      <c r="AD409" s="2">
        <f t="shared" si="69"/>
        <v>0</v>
      </c>
      <c r="AF409" s="2" t="str">
        <f t="shared" si="62"/>
        <v>Nej</v>
      </c>
      <c r="AG409" s="2">
        <f t="shared" si="63"/>
        <v>0</v>
      </c>
      <c r="AH409" s="2">
        <f t="shared" si="64"/>
        <v>0</v>
      </c>
    </row>
    <row r="410" spans="1:34" ht="15" customHeight="1" x14ac:dyDescent="0.25">
      <c r="A410" s="2" t="s">
        <v>608</v>
      </c>
      <c r="B410" s="2" t="s">
        <v>610</v>
      </c>
      <c r="C410" s="2">
        <v>2015</v>
      </c>
      <c r="D410" s="2" t="s">
        <v>650</v>
      </c>
      <c r="E410" s="2" t="s">
        <v>650</v>
      </c>
      <c r="F410" s="2" t="s">
        <v>946</v>
      </c>
      <c r="G410" s="2">
        <v>1.1000000000000001</v>
      </c>
      <c r="H410" s="2">
        <v>0</v>
      </c>
      <c r="I410" s="2">
        <v>0</v>
      </c>
      <c r="J410" s="2" t="s">
        <v>650</v>
      </c>
      <c r="K410" s="2" t="s">
        <v>650</v>
      </c>
      <c r="L410" s="2" t="s">
        <v>650</v>
      </c>
      <c r="M410" s="2" t="s">
        <v>650</v>
      </c>
      <c r="N410" s="2" t="s">
        <v>650</v>
      </c>
      <c r="O410" s="2" t="s">
        <v>650</v>
      </c>
      <c r="P410" s="2" t="s">
        <v>650</v>
      </c>
      <c r="Q410" s="2" t="s">
        <v>650</v>
      </c>
      <c r="R410" s="2" t="s">
        <v>650</v>
      </c>
      <c r="S410" s="2" t="s">
        <v>650</v>
      </c>
      <c r="W410" s="2" t="str">
        <f t="shared" si="65"/>
        <v>Ja</v>
      </c>
      <c r="X410" s="2">
        <v>0</v>
      </c>
      <c r="Y410" s="2">
        <f t="shared" si="66"/>
        <v>0</v>
      </c>
      <c r="Z410" s="2">
        <f t="shared" si="60"/>
        <v>1</v>
      </c>
      <c r="AA410" s="2">
        <f t="shared" si="61"/>
        <v>0</v>
      </c>
      <c r="AB410" s="2">
        <f t="shared" si="67"/>
        <v>1.1000000000000001</v>
      </c>
      <c r="AC410" s="2">
        <f t="shared" si="68"/>
        <v>0</v>
      </c>
      <c r="AD410" s="2">
        <f t="shared" si="69"/>
        <v>0</v>
      </c>
      <c r="AF410" s="2" t="str">
        <f t="shared" si="62"/>
        <v>Nej</v>
      </c>
      <c r="AG410" s="2">
        <f t="shared" si="63"/>
        <v>0</v>
      </c>
      <c r="AH410" s="2">
        <f t="shared" si="64"/>
        <v>0</v>
      </c>
    </row>
    <row r="411" spans="1:34" ht="15" customHeight="1" x14ac:dyDescent="0.25">
      <c r="A411" s="2" t="s">
        <v>608</v>
      </c>
      <c r="B411" s="2" t="s">
        <v>611</v>
      </c>
      <c r="C411" s="2">
        <v>2015</v>
      </c>
      <c r="D411" s="2" t="s">
        <v>650</v>
      </c>
      <c r="E411" s="2" t="s">
        <v>650</v>
      </c>
      <c r="F411" s="2" t="s">
        <v>650</v>
      </c>
      <c r="G411" s="2">
        <v>2.38</v>
      </c>
      <c r="H411" s="2">
        <v>344.47</v>
      </c>
      <c r="I411" s="2">
        <v>0.42</v>
      </c>
      <c r="J411" s="2" t="s">
        <v>650</v>
      </c>
      <c r="K411" s="2" t="s">
        <v>650</v>
      </c>
      <c r="L411" s="2" t="s">
        <v>650</v>
      </c>
      <c r="M411" s="2" t="s">
        <v>650</v>
      </c>
      <c r="N411" s="2" t="s">
        <v>650</v>
      </c>
      <c r="O411" s="2" t="s">
        <v>650</v>
      </c>
      <c r="P411" s="2" t="s">
        <v>650</v>
      </c>
      <c r="Q411" s="2" t="s">
        <v>650</v>
      </c>
      <c r="R411" s="2" t="s">
        <v>650</v>
      </c>
      <c r="S411" s="2" t="s">
        <v>650</v>
      </c>
      <c r="W411" s="2" t="str">
        <f t="shared" si="65"/>
        <v>Nej</v>
      </c>
      <c r="Y411" s="2">
        <f t="shared" si="66"/>
        <v>0.42</v>
      </c>
      <c r="Z411" s="2">
        <f t="shared" si="60"/>
        <v>0.14000000000000001</v>
      </c>
      <c r="AA411" s="2">
        <f t="shared" si="61"/>
        <v>0.44</v>
      </c>
      <c r="AB411" s="2">
        <f t="shared" si="67"/>
        <v>2.38</v>
      </c>
      <c r="AC411" s="2">
        <f t="shared" si="68"/>
        <v>344.47</v>
      </c>
      <c r="AD411" s="2">
        <f t="shared" si="69"/>
        <v>0.42</v>
      </c>
      <c r="AF411" s="2" t="str">
        <f t="shared" si="62"/>
        <v>Nej</v>
      </c>
      <c r="AG411" s="2">
        <f t="shared" si="63"/>
        <v>0</v>
      </c>
      <c r="AH411" s="2">
        <f t="shared" si="64"/>
        <v>0</v>
      </c>
    </row>
    <row r="412" spans="1:34" ht="15" customHeight="1" x14ac:dyDescent="0.25">
      <c r="A412" s="2" t="s">
        <v>608</v>
      </c>
      <c r="B412" s="2" t="s">
        <v>612</v>
      </c>
      <c r="C412" s="2">
        <v>2015</v>
      </c>
      <c r="D412" s="2" t="s">
        <v>650</v>
      </c>
      <c r="E412" s="2" t="s">
        <v>650</v>
      </c>
      <c r="F412" s="2" t="s">
        <v>650</v>
      </c>
      <c r="G412" s="2">
        <v>2.38</v>
      </c>
      <c r="H412" s="2">
        <v>344.47</v>
      </c>
      <c r="I412" s="2">
        <v>0.42</v>
      </c>
      <c r="J412" s="2" t="s">
        <v>650</v>
      </c>
      <c r="K412" s="2" t="s">
        <v>650</v>
      </c>
      <c r="L412" s="2" t="s">
        <v>650</v>
      </c>
      <c r="M412" s="2" t="s">
        <v>650</v>
      </c>
      <c r="N412" s="2" t="s">
        <v>650</v>
      </c>
      <c r="O412" s="2" t="s">
        <v>650</v>
      </c>
      <c r="P412" s="2" t="s">
        <v>650</v>
      </c>
      <c r="Q412" s="2" t="s">
        <v>650</v>
      </c>
      <c r="R412" s="2" t="s">
        <v>650</v>
      </c>
      <c r="S412" s="2" t="s">
        <v>650</v>
      </c>
      <c r="W412" s="2" t="str">
        <f t="shared" si="65"/>
        <v>Nej</v>
      </c>
      <c r="Y412" s="2">
        <f t="shared" si="66"/>
        <v>0.42</v>
      </c>
      <c r="Z412" s="2">
        <f t="shared" si="60"/>
        <v>0.14000000000000001</v>
      </c>
      <c r="AA412" s="2">
        <f t="shared" si="61"/>
        <v>0.44</v>
      </c>
      <c r="AB412" s="2">
        <f t="shared" si="67"/>
        <v>2.38</v>
      </c>
      <c r="AC412" s="2">
        <f t="shared" si="68"/>
        <v>344.47</v>
      </c>
      <c r="AD412" s="2">
        <f t="shared" si="69"/>
        <v>0.42</v>
      </c>
      <c r="AF412" s="2" t="str">
        <f t="shared" si="62"/>
        <v>Nej</v>
      </c>
      <c r="AG412" s="2">
        <f t="shared" si="63"/>
        <v>0</v>
      </c>
      <c r="AH412" s="2">
        <f t="shared" si="64"/>
        <v>0</v>
      </c>
    </row>
    <row r="413" spans="1:34" ht="15" customHeight="1" x14ac:dyDescent="0.25">
      <c r="A413" s="2" t="s">
        <v>608</v>
      </c>
      <c r="B413" s="2" t="s">
        <v>613</v>
      </c>
      <c r="C413" s="2">
        <v>2015</v>
      </c>
      <c r="D413" s="2">
        <v>2.4240000000000001E-2</v>
      </c>
      <c r="E413" s="2" t="s">
        <v>650</v>
      </c>
      <c r="F413" s="2" t="s">
        <v>947</v>
      </c>
      <c r="G413" s="2">
        <v>1.1000000000000001</v>
      </c>
      <c r="H413" s="2">
        <v>0</v>
      </c>
      <c r="I413" s="2">
        <v>0</v>
      </c>
      <c r="J413" s="2" t="s">
        <v>650</v>
      </c>
      <c r="K413" s="2" t="s">
        <v>650</v>
      </c>
      <c r="L413" s="2" t="s">
        <v>650</v>
      </c>
      <c r="M413" s="2" t="s">
        <v>650</v>
      </c>
      <c r="N413" s="2" t="s">
        <v>650</v>
      </c>
      <c r="O413" s="2" t="s">
        <v>650</v>
      </c>
      <c r="P413" s="2" t="s">
        <v>650</v>
      </c>
      <c r="Q413" s="2" t="s">
        <v>650</v>
      </c>
      <c r="R413" s="2" t="s">
        <v>650</v>
      </c>
      <c r="S413" s="2" t="s">
        <v>650</v>
      </c>
      <c r="W413" s="2" t="str">
        <f t="shared" si="65"/>
        <v>Ja</v>
      </c>
      <c r="X413" s="2">
        <v>0</v>
      </c>
      <c r="Y413" s="2">
        <f t="shared" si="66"/>
        <v>0</v>
      </c>
      <c r="Z413" s="2">
        <f t="shared" si="60"/>
        <v>1</v>
      </c>
      <c r="AA413" s="2">
        <f t="shared" si="61"/>
        <v>0</v>
      </c>
      <c r="AB413" s="2">
        <f t="shared" si="67"/>
        <v>1.1000000000000001</v>
      </c>
      <c r="AC413" s="2">
        <f t="shared" si="68"/>
        <v>0</v>
      </c>
      <c r="AD413" s="2">
        <f t="shared" si="69"/>
        <v>0</v>
      </c>
      <c r="AF413" s="2" t="str">
        <f t="shared" si="62"/>
        <v>Nej</v>
      </c>
      <c r="AG413" s="2">
        <f t="shared" si="63"/>
        <v>0</v>
      </c>
      <c r="AH413" s="2">
        <f t="shared" si="64"/>
        <v>0</v>
      </c>
    </row>
    <row r="414" spans="1:34" ht="15" customHeight="1" x14ac:dyDescent="0.25">
      <c r="A414" s="2" t="s">
        <v>608</v>
      </c>
      <c r="B414" s="2" t="s">
        <v>614</v>
      </c>
      <c r="C414" s="2">
        <v>2015</v>
      </c>
      <c r="D414" s="2" t="s">
        <v>650</v>
      </c>
      <c r="E414" s="2">
        <v>16.506</v>
      </c>
      <c r="F414" s="2" t="s">
        <v>946</v>
      </c>
      <c r="G414" s="2">
        <v>1.1000000000000001</v>
      </c>
      <c r="H414" s="2">
        <v>0</v>
      </c>
      <c r="I414" s="2">
        <v>0</v>
      </c>
      <c r="J414" s="2" t="s">
        <v>650</v>
      </c>
      <c r="K414" s="2" t="s">
        <v>650</v>
      </c>
      <c r="L414" s="2" t="s">
        <v>650</v>
      </c>
      <c r="M414" s="2" t="s">
        <v>650</v>
      </c>
      <c r="N414" s="2" t="s">
        <v>650</v>
      </c>
      <c r="O414" s="2" t="s">
        <v>650</v>
      </c>
      <c r="P414" s="2" t="s">
        <v>650</v>
      </c>
      <c r="Q414" s="2" t="s">
        <v>650</v>
      </c>
      <c r="R414" s="2" t="s">
        <v>650</v>
      </c>
      <c r="S414" s="2" t="s">
        <v>650</v>
      </c>
      <c r="W414" s="2" t="str">
        <f t="shared" si="65"/>
        <v>Ja</v>
      </c>
      <c r="X414" s="2">
        <v>0</v>
      </c>
      <c r="Y414" s="2">
        <f t="shared" si="66"/>
        <v>0</v>
      </c>
      <c r="Z414" s="2">
        <f t="shared" si="60"/>
        <v>1</v>
      </c>
      <c r="AA414" s="2">
        <f t="shared" si="61"/>
        <v>0</v>
      </c>
      <c r="AB414" s="2">
        <f t="shared" si="67"/>
        <v>1.1000000000000001</v>
      </c>
      <c r="AC414" s="2">
        <f t="shared" si="68"/>
        <v>0</v>
      </c>
      <c r="AD414" s="2">
        <f t="shared" si="69"/>
        <v>0</v>
      </c>
      <c r="AF414" s="2" t="str">
        <f t="shared" si="62"/>
        <v>Nej</v>
      </c>
      <c r="AG414" s="2">
        <f t="shared" si="63"/>
        <v>0</v>
      </c>
      <c r="AH414" s="2">
        <f t="shared" si="64"/>
        <v>0</v>
      </c>
    </row>
    <row r="415" spans="1:34" ht="15" customHeight="1" x14ac:dyDescent="0.25">
      <c r="A415" s="2" t="s">
        <v>608</v>
      </c>
      <c r="B415" s="2" t="s">
        <v>615</v>
      </c>
      <c r="C415" s="2">
        <v>2015</v>
      </c>
      <c r="D415" s="2">
        <v>0.59499999999999997</v>
      </c>
      <c r="E415" s="2">
        <v>11.09</v>
      </c>
      <c r="F415" s="2" t="s">
        <v>946</v>
      </c>
      <c r="G415" s="2">
        <v>1.1000000000000001</v>
      </c>
      <c r="H415" s="2">
        <v>0</v>
      </c>
      <c r="I415" s="2">
        <v>0</v>
      </c>
      <c r="J415" s="2" t="s">
        <v>650</v>
      </c>
      <c r="K415" s="2" t="s">
        <v>650</v>
      </c>
      <c r="L415" s="2" t="s">
        <v>650</v>
      </c>
      <c r="M415" s="2" t="s">
        <v>650</v>
      </c>
      <c r="N415" s="2" t="s">
        <v>650</v>
      </c>
      <c r="O415" s="2" t="s">
        <v>650</v>
      </c>
      <c r="P415" s="2" t="s">
        <v>650</v>
      </c>
      <c r="Q415" s="2" t="s">
        <v>650</v>
      </c>
      <c r="R415" s="2" t="s">
        <v>650</v>
      </c>
      <c r="S415" s="2" t="s">
        <v>650</v>
      </c>
      <c r="W415" s="2" t="str">
        <f t="shared" si="65"/>
        <v>Ja</v>
      </c>
      <c r="X415" s="2">
        <v>0</v>
      </c>
      <c r="Y415" s="2">
        <f t="shared" si="66"/>
        <v>0</v>
      </c>
      <c r="Z415" s="2">
        <f t="shared" si="60"/>
        <v>1</v>
      </c>
      <c r="AA415" s="2">
        <f t="shared" si="61"/>
        <v>0</v>
      </c>
      <c r="AB415" s="2">
        <f t="shared" si="67"/>
        <v>1.1000000000000001</v>
      </c>
      <c r="AC415" s="2">
        <f t="shared" si="68"/>
        <v>0</v>
      </c>
      <c r="AD415" s="2">
        <f t="shared" si="69"/>
        <v>0</v>
      </c>
      <c r="AF415" s="2" t="str">
        <f t="shared" si="62"/>
        <v>Nej</v>
      </c>
      <c r="AG415" s="2">
        <f t="shared" si="63"/>
        <v>0</v>
      </c>
      <c r="AH415" s="2">
        <f t="shared" si="64"/>
        <v>0</v>
      </c>
    </row>
  </sheetData>
  <autoFilter ref="A1:AA415"/>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15"/>
  <sheetViews>
    <sheetView workbookViewId="0">
      <pane xSplit="2" ySplit="1" topLeftCell="C378" activePane="bottomRight" state="frozen"/>
      <selection pane="topRight"/>
      <selection pane="bottomLeft"/>
      <selection pane="bottomRight"/>
    </sheetView>
  </sheetViews>
  <sheetFormatPr defaultRowHeight="15" customHeight="1" x14ac:dyDescent="0.25"/>
  <cols>
    <col min="1" max="16384" width="9.140625" style="2"/>
  </cols>
  <sheetData>
    <row r="1" spans="1:22" s="101" customFormat="1" ht="120.75" thickBot="1" x14ac:dyDescent="0.3">
      <c r="A1" s="102" t="s">
        <v>616</v>
      </c>
      <c r="B1" s="102" t="s">
        <v>1</v>
      </c>
      <c r="C1" s="102" t="s">
        <v>617</v>
      </c>
      <c r="D1" s="102" t="s">
        <v>794</v>
      </c>
      <c r="E1" s="102" t="s">
        <v>795</v>
      </c>
      <c r="F1" s="102" t="s">
        <v>796</v>
      </c>
      <c r="G1" s="102" t="s">
        <v>797</v>
      </c>
      <c r="H1" s="102" t="s">
        <v>798</v>
      </c>
      <c r="I1" s="102" t="s">
        <v>799</v>
      </c>
      <c r="J1" s="102" t="s">
        <v>800</v>
      </c>
      <c r="K1" s="102" t="s">
        <v>801</v>
      </c>
      <c r="L1" s="102" t="s">
        <v>802</v>
      </c>
      <c r="M1" s="102" t="s">
        <v>803</v>
      </c>
      <c r="N1" s="102" t="s">
        <v>804</v>
      </c>
      <c r="O1" s="102" t="s">
        <v>805</v>
      </c>
      <c r="P1" s="102" t="s">
        <v>806</v>
      </c>
      <c r="Q1" s="102" t="s">
        <v>807</v>
      </c>
      <c r="R1" s="102" t="s">
        <v>808</v>
      </c>
      <c r="S1" s="102" t="s">
        <v>809</v>
      </c>
      <c r="U1" s="127" t="s">
        <v>1244</v>
      </c>
      <c r="V1" s="228" t="s">
        <v>1245</v>
      </c>
    </row>
    <row r="2" spans="1:22" ht="15" customHeight="1" x14ac:dyDescent="0.25">
      <c r="A2" s="2" t="s">
        <v>22</v>
      </c>
      <c r="B2" s="2" t="s">
        <v>23</v>
      </c>
      <c r="C2" s="2">
        <v>2015</v>
      </c>
      <c r="D2" s="2">
        <v>4.5999999999999996</v>
      </c>
      <c r="E2" s="2">
        <v>2.6</v>
      </c>
      <c r="F2" s="2">
        <v>0</v>
      </c>
      <c r="G2" s="2">
        <v>0</v>
      </c>
      <c r="H2" s="2" t="s">
        <v>650</v>
      </c>
      <c r="I2" s="2">
        <v>2</v>
      </c>
      <c r="J2" s="2" t="s">
        <v>650</v>
      </c>
      <c r="K2" s="2" t="s">
        <v>650</v>
      </c>
      <c r="L2" s="2" t="s">
        <v>650</v>
      </c>
      <c r="M2" s="2" t="s">
        <v>650</v>
      </c>
      <c r="N2" s="2" t="s">
        <v>651</v>
      </c>
      <c r="O2" s="2" t="s">
        <v>650</v>
      </c>
      <c r="P2" s="2" t="s">
        <v>651</v>
      </c>
      <c r="Q2" s="2" t="s">
        <v>650</v>
      </c>
      <c r="R2" s="2" t="s">
        <v>651</v>
      </c>
      <c r="S2" s="2" t="s">
        <v>650</v>
      </c>
      <c r="U2" s="129">
        <f>IFERROR(D2/1,0)</f>
        <v>4.5999999999999996</v>
      </c>
      <c r="V2" s="2">
        <f>IFERROR(O2/1,0)+IFERROR(Q2/1,0)+IFERROR(S2/1,0)</f>
        <v>0</v>
      </c>
    </row>
    <row r="3" spans="1:22" ht="15" customHeight="1" x14ac:dyDescent="0.25">
      <c r="A3" s="2" t="s">
        <v>22</v>
      </c>
      <c r="B3" s="2" t="s">
        <v>24</v>
      </c>
      <c r="C3" s="2">
        <v>2015</v>
      </c>
      <c r="D3" s="2">
        <v>14.7</v>
      </c>
      <c r="E3" s="2">
        <v>8</v>
      </c>
      <c r="F3" s="2">
        <v>0</v>
      </c>
      <c r="G3" s="2">
        <v>0.7</v>
      </c>
      <c r="H3" s="2" t="s">
        <v>650</v>
      </c>
      <c r="I3" s="2">
        <v>6</v>
      </c>
      <c r="J3" s="2" t="s">
        <v>650</v>
      </c>
      <c r="K3" s="2" t="s">
        <v>650</v>
      </c>
      <c r="L3" s="2" t="s">
        <v>650</v>
      </c>
      <c r="M3" s="2" t="s">
        <v>650</v>
      </c>
      <c r="N3" s="2" t="s">
        <v>651</v>
      </c>
      <c r="O3" s="2" t="s">
        <v>650</v>
      </c>
      <c r="P3" s="2" t="s">
        <v>651</v>
      </c>
      <c r="Q3" s="2" t="s">
        <v>650</v>
      </c>
      <c r="R3" s="2" t="s">
        <v>651</v>
      </c>
      <c r="S3" s="2" t="s">
        <v>650</v>
      </c>
      <c r="U3" s="129">
        <f t="shared" ref="U3:U66" si="0">IFERROR(D3/1,0)</f>
        <v>14.7</v>
      </c>
      <c r="V3" s="2">
        <f t="shared" ref="V3:V66" si="1">IFERROR(O3/1,0)+IFERROR(Q3/1,0)+IFERROR(S3/1,0)</f>
        <v>0</v>
      </c>
    </row>
    <row r="4" spans="1:22" ht="15" customHeight="1" x14ac:dyDescent="0.25">
      <c r="A4" s="2" t="s">
        <v>22</v>
      </c>
      <c r="B4" s="2" t="s">
        <v>25</v>
      </c>
      <c r="C4" s="2">
        <v>2015</v>
      </c>
      <c r="D4" s="2">
        <v>3.2</v>
      </c>
      <c r="E4" s="2">
        <v>1.6</v>
      </c>
      <c r="F4" s="2" t="s">
        <v>650</v>
      </c>
      <c r="G4" s="2" t="s">
        <v>650</v>
      </c>
      <c r="H4" s="2" t="s">
        <v>650</v>
      </c>
      <c r="I4" s="2">
        <v>1.6</v>
      </c>
      <c r="J4" s="2" t="s">
        <v>650</v>
      </c>
      <c r="K4" s="2" t="s">
        <v>650</v>
      </c>
      <c r="L4" s="2" t="s">
        <v>650</v>
      </c>
      <c r="M4" s="2" t="s">
        <v>650</v>
      </c>
      <c r="N4" s="2" t="s">
        <v>651</v>
      </c>
      <c r="O4" s="2" t="s">
        <v>650</v>
      </c>
      <c r="P4" s="2" t="s">
        <v>651</v>
      </c>
      <c r="Q4" s="2" t="s">
        <v>650</v>
      </c>
      <c r="R4" s="2" t="s">
        <v>651</v>
      </c>
      <c r="S4" s="2" t="s">
        <v>650</v>
      </c>
      <c r="U4" s="129">
        <f t="shared" si="0"/>
        <v>3.2</v>
      </c>
      <c r="V4" s="2">
        <f t="shared" si="1"/>
        <v>0</v>
      </c>
    </row>
    <row r="5" spans="1:22" ht="15" customHeight="1" x14ac:dyDescent="0.25">
      <c r="A5" s="2" t="s">
        <v>22</v>
      </c>
      <c r="B5" s="2" t="s">
        <v>26</v>
      </c>
      <c r="C5" s="2">
        <v>2015</v>
      </c>
      <c r="D5" s="2">
        <v>5.2</v>
      </c>
      <c r="E5" s="2">
        <v>2.8</v>
      </c>
      <c r="F5" s="2">
        <v>0.4</v>
      </c>
      <c r="G5" s="2" t="s">
        <v>650</v>
      </c>
      <c r="H5" s="2" t="s">
        <v>650</v>
      </c>
      <c r="I5" s="2">
        <v>2</v>
      </c>
      <c r="J5" s="2" t="s">
        <v>650</v>
      </c>
      <c r="K5" s="2" t="s">
        <v>650</v>
      </c>
      <c r="L5" s="2" t="s">
        <v>650</v>
      </c>
      <c r="M5" s="2" t="s">
        <v>650</v>
      </c>
      <c r="N5" s="2" t="s">
        <v>651</v>
      </c>
      <c r="O5" s="2" t="s">
        <v>650</v>
      </c>
      <c r="P5" s="2" t="s">
        <v>651</v>
      </c>
      <c r="Q5" s="2" t="s">
        <v>650</v>
      </c>
      <c r="R5" s="2" t="s">
        <v>651</v>
      </c>
      <c r="S5" s="2" t="s">
        <v>650</v>
      </c>
      <c r="U5" s="129">
        <f t="shared" si="0"/>
        <v>5.2</v>
      </c>
      <c r="V5" s="2">
        <f t="shared" si="1"/>
        <v>0</v>
      </c>
    </row>
    <row r="6" spans="1:22" ht="15" customHeight="1" x14ac:dyDescent="0.25">
      <c r="A6" s="2" t="s">
        <v>22</v>
      </c>
      <c r="B6" s="2" t="s">
        <v>27</v>
      </c>
      <c r="C6" s="2">
        <v>2015</v>
      </c>
      <c r="D6" s="2">
        <v>7.3</v>
      </c>
      <c r="E6" s="2">
        <v>2.2999999999999998</v>
      </c>
      <c r="F6" s="2">
        <v>1.4</v>
      </c>
      <c r="G6" s="2">
        <v>0.6</v>
      </c>
      <c r="H6" s="2" t="s">
        <v>650</v>
      </c>
      <c r="I6" s="2">
        <v>3</v>
      </c>
      <c r="J6" s="2" t="s">
        <v>650</v>
      </c>
      <c r="K6" s="2" t="s">
        <v>650</v>
      </c>
      <c r="L6" s="2" t="s">
        <v>650</v>
      </c>
      <c r="M6" s="2" t="s">
        <v>650</v>
      </c>
      <c r="N6" s="2" t="s">
        <v>651</v>
      </c>
      <c r="O6" s="2" t="s">
        <v>650</v>
      </c>
      <c r="P6" s="2" t="s">
        <v>651</v>
      </c>
      <c r="Q6" s="2" t="s">
        <v>650</v>
      </c>
      <c r="R6" s="2" t="s">
        <v>651</v>
      </c>
      <c r="S6" s="2" t="s">
        <v>650</v>
      </c>
      <c r="U6" s="129">
        <f t="shared" si="0"/>
        <v>7.3</v>
      </c>
      <c r="V6" s="2">
        <f t="shared" si="1"/>
        <v>0</v>
      </c>
    </row>
    <row r="7" spans="1:22" ht="15" customHeight="1" x14ac:dyDescent="0.25">
      <c r="A7" s="2" t="s">
        <v>22</v>
      </c>
      <c r="B7" s="2" t="s">
        <v>28</v>
      </c>
      <c r="C7" s="2">
        <v>2015</v>
      </c>
      <c r="D7" s="2">
        <v>3.8</v>
      </c>
      <c r="E7" s="2">
        <v>1.9</v>
      </c>
      <c r="F7" s="2">
        <v>0.1</v>
      </c>
      <c r="G7" s="2">
        <v>0</v>
      </c>
      <c r="H7" s="2" t="s">
        <v>650</v>
      </c>
      <c r="I7" s="2">
        <v>1.8</v>
      </c>
      <c r="J7" s="2" t="s">
        <v>650</v>
      </c>
      <c r="K7" s="2" t="s">
        <v>650</v>
      </c>
      <c r="L7" s="2" t="s">
        <v>650</v>
      </c>
      <c r="M7" s="2" t="s">
        <v>650</v>
      </c>
      <c r="N7" s="2" t="s">
        <v>651</v>
      </c>
      <c r="O7" s="2" t="s">
        <v>650</v>
      </c>
      <c r="P7" s="2" t="s">
        <v>651</v>
      </c>
      <c r="Q7" s="2" t="s">
        <v>650</v>
      </c>
      <c r="R7" s="2" t="s">
        <v>651</v>
      </c>
      <c r="S7" s="2" t="s">
        <v>650</v>
      </c>
      <c r="U7" s="129">
        <f t="shared" si="0"/>
        <v>3.8</v>
      </c>
      <c r="V7" s="2">
        <f t="shared" si="1"/>
        <v>0</v>
      </c>
    </row>
    <row r="8" spans="1:22" ht="15" customHeight="1" x14ac:dyDescent="0.25">
      <c r="A8" s="2" t="s">
        <v>22</v>
      </c>
      <c r="B8" s="2" t="s">
        <v>29</v>
      </c>
      <c r="C8" s="2">
        <v>2015</v>
      </c>
      <c r="D8" s="2">
        <v>1.7</v>
      </c>
      <c r="E8" s="2">
        <v>1.1000000000000001</v>
      </c>
      <c r="F8" s="2" t="s">
        <v>650</v>
      </c>
      <c r="G8" s="2" t="s">
        <v>650</v>
      </c>
      <c r="H8" s="2" t="s">
        <v>650</v>
      </c>
      <c r="I8" s="2">
        <v>0.6</v>
      </c>
      <c r="J8" s="2" t="s">
        <v>650</v>
      </c>
      <c r="K8" s="2" t="s">
        <v>650</v>
      </c>
      <c r="L8" s="2" t="s">
        <v>650</v>
      </c>
      <c r="M8" s="2" t="s">
        <v>650</v>
      </c>
      <c r="N8" s="2" t="s">
        <v>651</v>
      </c>
      <c r="O8" s="2" t="s">
        <v>650</v>
      </c>
      <c r="P8" s="2" t="s">
        <v>651</v>
      </c>
      <c r="Q8" s="2" t="s">
        <v>650</v>
      </c>
      <c r="R8" s="2" t="s">
        <v>651</v>
      </c>
      <c r="S8" s="2" t="s">
        <v>650</v>
      </c>
      <c r="U8" s="129">
        <f t="shared" si="0"/>
        <v>1.7</v>
      </c>
      <c r="V8" s="2">
        <f t="shared" si="1"/>
        <v>0</v>
      </c>
    </row>
    <row r="9" spans="1:22" ht="15" customHeight="1" x14ac:dyDescent="0.25">
      <c r="A9" s="2" t="s">
        <v>22</v>
      </c>
      <c r="B9" s="2" t="s">
        <v>30</v>
      </c>
      <c r="C9" s="2">
        <v>2015</v>
      </c>
      <c r="D9" s="2">
        <v>5</v>
      </c>
      <c r="E9" s="2">
        <v>3</v>
      </c>
      <c r="F9" s="2">
        <v>0.6</v>
      </c>
      <c r="G9" s="2" t="s">
        <v>650</v>
      </c>
      <c r="H9" s="2" t="s">
        <v>650</v>
      </c>
      <c r="I9" s="2">
        <v>2.4</v>
      </c>
      <c r="J9" s="2" t="s">
        <v>650</v>
      </c>
      <c r="K9" s="2" t="s">
        <v>650</v>
      </c>
      <c r="L9" s="2" t="s">
        <v>650</v>
      </c>
      <c r="M9" s="2" t="s">
        <v>650</v>
      </c>
      <c r="N9" s="2" t="s">
        <v>651</v>
      </c>
      <c r="O9" s="2" t="s">
        <v>650</v>
      </c>
      <c r="P9" s="2" t="s">
        <v>651</v>
      </c>
      <c r="Q9" s="2" t="s">
        <v>650</v>
      </c>
      <c r="R9" s="2" t="s">
        <v>651</v>
      </c>
      <c r="S9" s="2" t="s">
        <v>650</v>
      </c>
      <c r="U9" s="129">
        <f t="shared" si="0"/>
        <v>5</v>
      </c>
      <c r="V9" s="2">
        <f t="shared" si="1"/>
        <v>0</v>
      </c>
    </row>
    <row r="10" spans="1:22" ht="15" customHeight="1" x14ac:dyDescent="0.25">
      <c r="A10" s="2" t="s">
        <v>31</v>
      </c>
      <c r="B10" s="2" t="s">
        <v>32</v>
      </c>
      <c r="C10" s="2">
        <v>2015</v>
      </c>
      <c r="D10" s="2">
        <v>2.2999999999999998</v>
      </c>
      <c r="E10" s="2">
        <v>0.6</v>
      </c>
      <c r="F10" s="2">
        <v>0.03</v>
      </c>
      <c r="G10" s="2" t="s">
        <v>650</v>
      </c>
      <c r="H10" s="2" t="s">
        <v>650</v>
      </c>
      <c r="I10" s="2">
        <v>1.6</v>
      </c>
      <c r="J10" s="2">
        <v>0.1</v>
      </c>
      <c r="K10" s="2" t="s">
        <v>650</v>
      </c>
      <c r="L10" s="2" t="s">
        <v>650</v>
      </c>
      <c r="M10" s="2" t="s">
        <v>650</v>
      </c>
      <c r="N10" s="2" t="s">
        <v>650</v>
      </c>
      <c r="O10" s="2" t="s">
        <v>650</v>
      </c>
      <c r="P10" s="2" t="s">
        <v>650</v>
      </c>
      <c r="Q10" s="2" t="s">
        <v>650</v>
      </c>
      <c r="R10" s="2" t="s">
        <v>650</v>
      </c>
      <c r="S10" s="2" t="s">
        <v>650</v>
      </c>
      <c r="U10" s="129">
        <f t="shared" si="0"/>
        <v>2.2999999999999998</v>
      </c>
      <c r="V10" s="2">
        <f t="shared" si="1"/>
        <v>0</v>
      </c>
    </row>
    <row r="11" spans="1:22" ht="15" customHeight="1" x14ac:dyDescent="0.25">
      <c r="A11" s="2" t="s">
        <v>31</v>
      </c>
      <c r="B11" s="2" t="s">
        <v>33</v>
      </c>
      <c r="C11" s="2">
        <v>2015</v>
      </c>
      <c r="D11" s="2">
        <v>212.06</v>
      </c>
      <c r="E11" s="2">
        <v>120.1</v>
      </c>
      <c r="F11" s="2">
        <v>2.04</v>
      </c>
      <c r="G11" s="2" t="s">
        <v>650</v>
      </c>
      <c r="H11" s="2" t="s">
        <v>650</v>
      </c>
      <c r="I11" s="2">
        <v>29.57</v>
      </c>
      <c r="J11" s="2">
        <v>43.38</v>
      </c>
      <c r="K11" s="2">
        <v>1</v>
      </c>
      <c r="L11" s="2" t="s">
        <v>650</v>
      </c>
      <c r="M11" s="2">
        <v>16.95</v>
      </c>
      <c r="N11" s="2" t="s">
        <v>651</v>
      </c>
      <c r="O11" s="2" t="s">
        <v>650</v>
      </c>
      <c r="P11" s="2" t="s">
        <v>651</v>
      </c>
      <c r="Q11" s="2" t="s">
        <v>650</v>
      </c>
      <c r="R11" s="2" t="s">
        <v>651</v>
      </c>
      <c r="S11" s="2" t="s">
        <v>650</v>
      </c>
      <c r="U11" s="129">
        <f t="shared" si="0"/>
        <v>212.06</v>
      </c>
      <c r="V11" s="2">
        <f t="shared" si="1"/>
        <v>0</v>
      </c>
    </row>
    <row r="12" spans="1:22" ht="15" customHeight="1" x14ac:dyDescent="0.25">
      <c r="A12" s="2" t="s">
        <v>31</v>
      </c>
      <c r="B12" s="2" t="s">
        <v>34</v>
      </c>
      <c r="C12" s="2">
        <v>2015</v>
      </c>
      <c r="D12" s="2">
        <v>3.5</v>
      </c>
      <c r="E12" s="2">
        <v>1</v>
      </c>
      <c r="F12" s="2">
        <v>0.253</v>
      </c>
      <c r="G12" s="2" t="s">
        <v>650</v>
      </c>
      <c r="H12" s="2" t="s">
        <v>650</v>
      </c>
      <c r="I12" s="2">
        <v>1.3979999999999999</v>
      </c>
      <c r="J12" s="2">
        <v>0.871</v>
      </c>
      <c r="K12" s="2" t="s">
        <v>650</v>
      </c>
      <c r="L12" s="2" t="s">
        <v>650</v>
      </c>
      <c r="M12" s="2" t="s">
        <v>650</v>
      </c>
      <c r="N12" s="2" t="s">
        <v>650</v>
      </c>
      <c r="O12" s="2" t="s">
        <v>650</v>
      </c>
      <c r="P12" s="2" t="s">
        <v>650</v>
      </c>
      <c r="Q12" s="2" t="s">
        <v>650</v>
      </c>
      <c r="R12" s="2" t="s">
        <v>650</v>
      </c>
      <c r="S12" s="2" t="s">
        <v>650</v>
      </c>
      <c r="U12" s="129">
        <f t="shared" si="0"/>
        <v>3.5</v>
      </c>
      <c r="V12" s="2">
        <f t="shared" si="1"/>
        <v>0</v>
      </c>
    </row>
    <row r="13" spans="1:22" ht="15" customHeight="1" x14ac:dyDescent="0.25">
      <c r="A13" s="2" t="s">
        <v>31</v>
      </c>
      <c r="B13" s="2" t="s">
        <v>35</v>
      </c>
      <c r="C13" s="2">
        <v>2015</v>
      </c>
      <c r="D13" s="2">
        <v>0.75800000000000001</v>
      </c>
      <c r="E13" s="2">
        <v>0.34399999999999997</v>
      </c>
      <c r="F13" s="2" t="s">
        <v>650</v>
      </c>
      <c r="G13" s="2" t="s">
        <v>650</v>
      </c>
      <c r="H13" s="2" t="s">
        <v>650</v>
      </c>
      <c r="I13" s="2">
        <v>0.41399999999999998</v>
      </c>
      <c r="J13" s="2" t="s">
        <v>650</v>
      </c>
      <c r="K13" s="2" t="s">
        <v>650</v>
      </c>
      <c r="L13" s="2" t="s">
        <v>650</v>
      </c>
      <c r="M13" s="2" t="s">
        <v>650</v>
      </c>
      <c r="N13" s="2" t="s">
        <v>651</v>
      </c>
      <c r="O13" s="2" t="s">
        <v>650</v>
      </c>
      <c r="P13" s="2" t="s">
        <v>651</v>
      </c>
      <c r="Q13" s="2" t="s">
        <v>650</v>
      </c>
      <c r="R13" s="2" t="s">
        <v>651</v>
      </c>
      <c r="S13" s="2" t="s">
        <v>650</v>
      </c>
      <c r="U13" s="129">
        <f t="shared" si="0"/>
        <v>0.75800000000000001</v>
      </c>
      <c r="V13" s="2">
        <f t="shared" si="1"/>
        <v>0</v>
      </c>
    </row>
    <row r="14" spans="1:22" ht="15" customHeight="1" x14ac:dyDescent="0.25">
      <c r="A14" s="2" t="s">
        <v>36</v>
      </c>
      <c r="B14" s="2" t="s">
        <v>37</v>
      </c>
      <c r="C14" s="2">
        <v>2015</v>
      </c>
      <c r="D14" s="2">
        <v>112.4</v>
      </c>
      <c r="E14" s="2">
        <v>58.8</v>
      </c>
      <c r="F14" s="2">
        <v>9.6999999999999993</v>
      </c>
      <c r="G14" s="2">
        <v>9</v>
      </c>
      <c r="H14" s="2">
        <v>0</v>
      </c>
      <c r="I14" s="2">
        <v>13.3</v>
      </c>
      <c r="J14" s="2">
        <v>21.6</v>
      </c>
      <c r="K14" s="2">
        <v>0</v>
      </c>
      <c r="L14" s="2" t="s">
        <v>666</v>
      </c>
      <c r="M14" s="2">
        <v>4</v>
      </c>
      <c r="N14" s="2" t="s">
        <v>651</v>
      </c>
      <c r="O14" s="2" t="s">
        <v>650</v>
      </c>
      <c r="P14" s="2" t="s">
        <v>651</v>
      </c>
      <c r="Q14" s="2" t="s">
        <v>650</v>
      </c>
      <c r="R14" s="2" t="s">
        <v>651</v>
      </c>
      <c r="S14" s="2" t="s">
        <v>650</v>
      </c>
      <c r="U14" s="129">
        <f t="shared" si="0"/>
        <v>112.4</v>
      </c>
      <c r="V14" s="2">
        <f t="shared" si="1"/>
        <v>0</v>
      </c>
    </row>
    <row r="15" spans="1:22" ht="15" customHeight="1" x14ac:dyDescent="0.25">
      <c r="A15" s="2" t="s">
        <v>38</v>
      </c>
      <c r="B15" s="2" t="s">
        <v>39</v>
      </c>
      <c r="C15" s="2">
        <v>2015</v>
      </c>
      <c r="D15" s="2" t="s">
        <v>650</v>
      </c>
      <c r="E15" s="2" t="s">
        <v>650</v>
      </c>
      <c r="F15" s="2" t="s">
        <v>650</v>
      </c>
      <c r="G15" s="2" t="s">
        <v>650</v>
      </c>
      <c r="H15" s="2" t="s">
        <v>650</v>
      </c>
      <c r="I15" s="2" t="s">
        <v>650</v>
      </c>
      <c r="J15" s="2" t="s">
        <v>650</v>
      </c>
      <c r="K15" s="2" t="s">
        <v>650</v>
      </c>
      <c r="L15" s="2" t="s">
        <v>650</v>
      </c>
      <c r="M15" s="2" t="s">
        <v>650</v>
      </c>
      <c r="N15" s="2" t="s">
        <v>652</v>
      </c>
      <c r="O15" s="2" t="s">
        <v>650</v>
      </c>
      <c r="P15" s="2" t="s">
        <v>651</v>
      </c>
      <c r="Q15" s="2" t="s">
        <v>650</v>
      </c>
      <c r="R15" s="2" t="s">
        <v>651</v>
      </c>
      <c r="S15" s="2" t="s">
        <v>650</v>
      </c>
      <c r="U15" s="129">
        <f t="shared" si="0"/>
        <v>0</v>
      </c>
      <c r="V15" s="2">
        <f t="shared" si="1"/>
        <v>0</v>
      </c>
    </row>
    <row r="16" spans="1:22" ht="15" customHeight="1" x14ac:dyDescent="0.25">
      <c r="A16" s="2" t="s">
        <v>38</v>
      </c>
      <c r="B16" s="2" t="s">
        <v>41</v>
      </c>
      <c r="C16" s="2">
        <v>2015</v>
      </c>
      <c r="D16" s="2" t="s">
        <v>650</v>
      </c>
      <c r="E16" s="2" t="s">
        <v>650</v>
      </c>
      <c r="F16" s="2" t="s">
        <v>650</v>
      </c>
      <c r="G16" s="2" t="s">
        <v>650</v>
      </c>
      <c r="H16" s="2" t="s">
        <v>650</v>
      </c>
      <c r="I16" s="2" t="s">
        <v>650</v>
      </c>
      <c r="J16" s="2" t="s">
        <v>650</v>
      </c>
      <c r="K16" s="2" t="s">
        <v>650</v>
      </c>
      <c r="L16" s="2" t="s">
        <v>650</v>
      </c>
      <c r="M16" s="2" t="s">
        <v>650</v>
      </c>
      <c r="N16" s="2" t="s">
        <v>652</v>
      </c>
      <c r="O16" s="2" t="s">
        <v>650</v>
      </c>
      <c r="P16" s="2" t="s">
        <v>651</v>
      </c>
      <c r="Q16" s="2" t="s">
        <v>650</v>
      </c>
      <c r="R16" s="2" t="s">
        <v>651</v>
      </c>
      <c r="S16" s="2" t="s">
        <v>650</v>
      </c>
      <c r="U16" s="129">
        <f t="shared" si="0"/>
        <v>0</v>
      </c>
      <c r="V16" s="2">
        <f t="shared" si="1"/>
        <v>0</v>
      </c>
    </row>
    <row r="17" spans="1:22" ht="15" customHeight="1" x14ac:dyDescent="0.25">
      <c r="A17" s="2" t="s">
        <v>38</v>
      </c>
      <c r="B17" s="2" t="s">
        <v>42</v>
      </c>
      <c r="C17" s="2">
        <v>2015</v>
      </c>
      <c r="D17" s="2" t="s">
        <v>650</v>
      </c>
      <c r="E17" s="2" t="s">
        <v>650</v>
      </c>
      <c r="F17" s="2" t="s">
        <v>650</v>
      </c>
      <c r="G17" s="2" t="s">
        <v>650</v>
      </c>
      <c r="H17" s="2" t="s">
        <v>650</v>
      </c>
      <c r="I17" s="2" t="s">
        <v>650</v>
      </c>
      <c r="J17" s="2" t="s">
        <v>650</v>
      </c>
      <c r="K17" s="2" t="s">
        <v>650</v>
      </c>
      <c r="L17" s="2" t="s">
        <v>650</v>
      </c>
      <c r="M17" s="2" t="s">
        <v>650</v>
      </c>
      <c r="N17" s="2" t="s">
        <v>651</v>
      </c>
      <c r="O17" s="2" t="s">
        <v>650</v>
      </c>
      <c r="P17" s="2" t="s">
        <v>651</v>
      </c>
      <c r="Q17" s="2" t="s">
        <v>650</v>
      </c>
      <c r="R17" s="2" t="s">
        <v>651</v>
      </c>
      <c r="S17" s="2" t="s">
        <v>650</v>
      </c>
      <c r="U17" s="129">
        <f t="shared" si="0"/>
        <v>0</v>
      </c>
      <c r="V17" s="2">
        <f t="shared" si="1"/>
        <v>0</v>
      </c>
    </row>
    <row r="18" spans="1:22" ht="15" customHeight="1" x14ac:dyDescent="0.25">
      <c r="A18" s="2" t="s">
        <v>43</v>
      </c>
      <c r="B18" s="2" t="s">
        <v>44</v>
      </c>
      <c r="C18" s="2">
        <v>2015</v>
      </c>
      <c r="D18" s="2">
        <v>22.36</v>
      </c>
      <c r="E18" s="2">
        <v>5.82</v>
      </c>
      <c r="F18" s="2">
        <v>3.46</v>
      </c>
      <c r="G18" s="2">
        <v>9.57</v>
      </c>
      <c r="H18" s="2">
        <v>0</v>
      </c>
      <c r="I18" s="2">
        <v>1.76</v>
      </c>
      <c r="J18" s="2">
        <v>1.75</v>
      </c>
      <c r="K18" s="2">
        <v>0</v>
      </c>
      <c r="L18" s="2">
        <v>0</v>
      </c>
      <c r="M18" s="2">
        <v>0</v>
      </c>
      <c r="N18" s="2" t="s">
        <v>651</v>
      </c>
      <c r="O18" s="2" t="s">
        <v>650</v>
      </c>
      <c r="P18" s="2" t="s">
        <v>651</v>
      </c>
      <c r="Q18" s="2" t="s">
        <v>650</v>
      </c>
      <c r="R18" s="2" t="s">
        <v>651</v>
      </c>
      <c r="S18" s="2" t="s">
        <v>650</v>
      </c>
      <c r="U18" s="129">
        <f t="shared" si="0"/>
        <v>22.36</v>
      </c>
      <c r="V18" s="2">
        <f t="shared" si="1"/>
        <v>0</v>
      </c>
    </row>
    <row r="19" spans="1:22" ht="15" customHeight="1" x14ac:dyDescent="0.25">
      <c r="A19" s="2" t="s">
        <v>45</v>
      </c>
      <c r="B19" s="2" t="s">
        <v>46</v>
      </c>
      <c r="C19" s="2">
        <v>2015</v>
      </c>
      <c r="D19" s="2">
        <v>89.6</v>
      </c>
      <c r="E19" s="2">
        <v>44.2</v>
      </c>
      <c r="F19" s="2">
        <v>10.8</v>
      </c>
      <c r="G19" s="2">
        <v>18.84</v>
      </c>
      <c r="H19" s="2" t="s">
        <v>650</v>
      </c>
      <c r="I19" s="2">
        <v>11.284000000000001</v>
      </c>
      <c r="J19" s="2" t="s">
        <v>650</v>
      </c>
      <c r="K19" s="2" t="s">
        <v>650</v>
      </c>
      <c r="L19" s="2" t="s">
        <v>650</v>
      </c>
      <c r="M19" s="2">
        <v>4.4480000000000004</v>
      </c>
      <c r="N19" s="2" t="s">
        <v>651</v>
      </c>
      <c r="O19" s="2" t="s">
        <v>650</v>
      </c>
      <c r="P19" s="2" t="s">
        <v>651</v>
      </c>
      <c r="Q19" s="2" t="s">
        <v>650</v>
      </c>
      <c r="R19" s="2" t="s">
        <v>651</v>
      </c>
      <c r="S19" s="2" t="s">
        <v>650</v>
      </c>
      <c r="U19" s="129">
        <f t="shared" si="0"/>
        <v>89.6</v>
      </c>
      <c r="V19" s="2">
        <f t="shared" si="1"/>
        <v>0</v>
      </c>
    </row>
    <row r="20" spans="1:22" ht="15" customHeight="1" x14ac:dyDescent="0.25">
      <c r="A20" s="2" t="s">
        <v>50</v>
      </c>
      <c r="B20" s="2" t="s">
        <v>51</v>
      </c>
      <c r="C20" s="2">
        <v>2015</v>
      </c>
      <c r="D20" s="2">
        <v>98.9</v>
      </c>
      <c r="E20" s="2">
        <v>40.700000000000003</v>
      </c>
      <c r="F20" s="2">
        <v>4.8</v>
      </c>
      <c r="G20" s="2">
        <v>25.2</v>
      </c>
      <c r="H20" s="2" t="s">
        <v>650</v>
      </c>
      <c r="I20" s="2">
        <v>8.5</v>
      </c>
      <c r="J20" s="2">
        <v>19.7</v>
      </c>
      <c r="K20" s="2" t="s">
        <v>650</v>
      </c>
      <c r="L20" s="2" t="s">
        <v>650</v>
      </c>
      <c r="M20" s="2" t="s">
        <v>650</v>
      </c>
      <c r="N20" s="2" t="s">
        <v>651</v>
      </c>
      <c r="O20" s="2" t="s">
        <v>650</v>
      </c>
      <c r="P20" s="2" t="s">
        <v>651</v>
      </c>
      <c r="Q20" s="2" t="s">
        <v>650</v>
      </c>
      <c r="R20" s="2" t="s">
        <v>651</v>
      </c>
      <c r="S20" s="2" t="s">
        <v>650</v>
      </c>
      <c r="U20" s="129">
        <f t="shared" si="0"/>
        <v>98.9</v>
      </c>
      <c r="V20" s="2">
        <f t="shared" si="1"/>
        <v>0</v>
      </c>
    </row>
    <row r="21" spans="1:22" ht="15" customHeight="1" x14ac:dyDescent="0.25">
      <c r="A21" s="2" t="s">
        <v>52</v>
      </c>
      <c r="B21" s="2" t="s">
        <v>53</v>
      </c>
      <c r="C21" s="2">
        <v>2015</v>
      </c>
      <c r="D21" s="2">
        <v>7.9</v>
      </c>
      <c r="E21" s="2">
        <v>3.9</v>
      </c>
      <c r="F21" s="2">
        <v>0.44</v>
      </c>
      <c r="G21" s="2" t="s">
        <v>650</v>
      </c>
      <c r="H21" s="2" t="s">
        <v>650</v>
      </c>
      <c r="I21" s="2">
        <v>2.7</v>
      </c>
      <c r="J21" s="2">
        <v>0.8</v>
      </c>
      <c r="K21" s="2" t="s">
        <v>650</v>
      </c>
      <c r="L21" s="2" t="s">
        <v>650</v>
      </c>
      <c r="M21" s="2" t="s">
        <v>650</v>
      </c>
      <c r="N21" s="2" t="s">
        <v>651</v>
      </c>
      <c r="O21" s="2" t="s">
        <v>650</v>
      </c>
      <c r="P21" s="2" t="s">
        <v>651</v>
      </c>
      <c r="Q21" s="2" t="s">
        <v>650</v>
      </c>
      <c r="R21" s="2" t="s">
        <v>651</v>
      </c>
      <c r="S21" s="2" t="s">
        <v>650</v>
      </c>
      <c r="U21" s="129">
        <f t="shared" si="0"/>
        <v>7.9</v>
      </c>
      <c r="V21" s="2">
        <f t="shared" si="1"/>
        <v>0</v>
      </c>
    </row>
    <row r="22" spans="1:22" ht="15" customHeight="1" x14ac:dyDescent="0.25">
      <c r="A22" s="2" t="s">
        <v>54</v>
      </c>
      <c r="B22" s="2" t="s">
        <v>55</v>
      </c>
      <c r="C22" s="2">
        <v>2015</v>
      </c>
      <c r="D22" s="2">
        <v>3.2959999999999998</v>
      </c>
      <c r="E22" s="2">
        <v>1.5229999999999999</v>
      </c>
      <c r="F22" s="2">
        <v>7.3999999999999996E-2</v>
      </c>
      <c r="G22" s="2" t="s">
        <v>650</v>
      </c>
      <c r="H22" s="2" t="s">
        <v>650</v>
      </c>
      <c r="I22" s="2">
        <v>1.585</v>
      </c>
      <c r="J22" s="2">
        <v>0.114</v>
      </c>
      <c r="K22" s="2" t="s">
        <v>650</v>
      </c>
      <c r="L22" s="2" t="s">
        <v>650</v>
      </c>
      <c r="M22" s="2" t="s">
        <v>650</v>
      </c>
      <c r="N22" s="2" t="s">
        <v>651</v>
      </c>
      <c r="O22" s="2" t="s">
        <v>650</v>
      </c>
      <c r="P22" s="2" t="s">
        <v>651</v>
      </c>
      <c r="Q22" s="2" t="s">
        <v>650</v>
      </c>
      <c r="R22" s="2" t="s">
        <v>651</v>
      </c>
      <c r="S22" s="2" t="s">
        <v>650</v>
      </c>
      <c r="U22" s="129">
        <f t="shared" si="0"/>
        <v>3.2959999999999998</v>
      </c>
      <c r="V22" s="2">
        <f t="shared" si="1"/>
        <v>0</v>
      </c>
    </row>
    <row r="23" spans="1:22" ht="15" customHeight="1" x14ac:dyDescent="0.25">
      <c r="A23" s="2" t="s">
        <v>54</v>
      </c>
      <c r="B23" s="2" t="s">
        <v>56</v>
      </c>
      <c r="C23" s="2">
        <v>2015</v>
      </c>
      <c r="D23" s="2">
        <v>1.833</v>
      </c>
      <c r="E23" s="2">
        <v>0.32</v>
      </c>
      <c r="F23" s="2">
        <v>3.5000000000000003E-2</v>
      </c>
      <c r="G23" s="2" t="s">
        <v>650</v>
      </c>
      <c r="H23" s="2" t="s">
        <v>650</v>
      </c>
      <c r="I23" s="2">
        <v>1.4790000000000001</v>
      </c>
      <c r="J23" s="2" t="s">
        <v>650</v>
      </c>
      <c r="K23" s="2" t="s">
        <v>650</v>
      </c>
      <c r="L23" s="2" t="s">
        <v>650</v>
      </c>
      <c r="M23" s="2" t="s">
        <v>650</v>
      </c>
      <c r="N23" s="2" t="s">
        <v>651</v>
      </c>
      <c r="O23" s="2" t="s">
        <v>650</v>
      </c>
      <c r="P23" s="2" t="s">
        <v>651</v>
      </c>
      <c r="Q23" s="2" t="s">
        <v>650</v>
      </c>
      <c r="R23" s="2" t="s">
        <v>651</v>
      </c>
      <c r="S23" s="2" t="s">
        <v>650</v>
      </c>
      <c r="U23" s="129">
        <f t="shared" si="0"/>
        <v>1.833</v>
      </c>
      <c r="V23" s="2">
        <f t="shared" si="1"/>
        <v>0</v>
      </c>
    </row>
    <row r="24" spans="1:22" ht="15" customHeight="1" x14ac:dyDescent="0.25">
      <c r="A24" s="2" t="s">
        <v>54</v>
      </c>
      <c r="B24" s="2" t="s">
        <v>57</v>
      </c>
      <c r="C24" s="2">
        <v>2015</v>
      </c>
      <c r="D24" s="2">
        <v>7.41</v>
      </c>
      <c r="E24" s="2">
        <v>4.4820000000000002</v>
      </c>
      <c r="F24" s="2" t="s">
        <v>650</v>
      </c>
      <c r="G24" s="2" t="s">
        <v>650</v>
      </c>
      <c r="H24" s="2" t="s">
        <v>650</v>
      </c>
      <c r="I24" s="2">
        <v>0.623</v>
      </c>
      <c r="J24" s="2">
        <v>7.0000000000000007E-2</v>
      </c>
      <c r="K24" s="2" t="s">
        <v>650</v>
      </c>
      <c r="L24" s="2">
        <v>1.75</v>
      </c>
      <c r="M24" s="2">
        <v>0.48499999999999999</v>
      </c>
      <c r="N24" s="2" t="s">
        <v>651</v>
      </c>
      <c r="O24" s="2" t="s">
        <v>650</v>
      </c>
      <c r="P24" s="2" t="s">
        <v>651</v>
      </c>
      <c r="Q24" s="2" t="s">
        <v>650</v>
      </c>
      <c r="R24" s="2" t="s">
        <v>651</v>
      </c>
      <c r="S24" s="2" t="s">
        <v>650</v>
      </c>
      <c r="U24" s="129">
        <f t="shared" si="0"/>
        <v>7.41</v>
      </c>
      <c r="V24" s="2">
        <f t="shared" si="1"/>
        <v>0</v>
      </c>
    </row>
    <row r="25" spans="1:22" ht="15" customHeight="1" x14ac:dyDescent="0.25">
      <c r="A25" s="2" t="s">
        <v>54</v>
      </c>
      <c r="B25" s="2" t="s">
        <v>58</v>
      </c>
      <c r="C25" s="2">
        <v>2015</v>
      </c>
      <c r="D25" s="2">
        <v>3.3740000000000001</v>
      </c>
      <c r="E25" s="2">
        <v>1.7210000000000001</v>
      </c>
      <c r="F25" s="2">
        <v>5.6000000000000001E-2</v>
      </c>
      <c r="G25" s="2" t="s">
        <v>650</v>
      </c>
      <c r="H25" s="2" t="s">
        <v>650</v>
      </c>
      <c r="I25" s="2">
        <v>1.4019999999999999</v>
      </c>
      <c r="J25" s="2">
        <v>4.7E-2</v>
      </c>
      <c r="K25" s="2" t="s">
        <v>650</v>
      </c>
      <c r="L25" s="2" t="s">
        <v>650</v>
      </c>
      <c r="M25" s="2">
        <v>0.14799999999999999</v>
      </c>
      <c r="N25" s="2" t="s">
        <v>651</v>
      </c>
      <c r="O25" s="2" t="s">
        <v>650</v>
      </c>
      <c r="P25" s="2" t="s">
        <v>651</v>
      </c>
      <c r="Q25" s="2" t="s">
        <v>650</v>
      </c>
      <c r="R25" s="2" t="s">
        <v>651</v>
      </c>
      <c r="S25" s="2" t="s">
        <v>650</v>
      </c>
      <c r="U25" s="129">
        <f t="shared" si="0"/>
        <v>3.3740000000000001</v>
      </c>
      <c r="V25" s="2">
        <f t="shared" si="1"/>
        <v>0</v>
      </c>
    </row>
    <row r="26" spans="1:22" ht="15" customHeight="1" x14ac:dyDescent="0.25">
      <c r="A26" s="2" t="s">
        <v>54</v>
      </c>
      <c r="B26" s="2" t="s">
        <v>59</v>
      </c>
      <c r="C26" s="2">
        <v>2015</v>
      </c>
      <c r="D26" s="2">
        <v>3.306</v>
      </c>
      <c r="E26" s="2">
        <v>2.915</v>
      </c>
      <c r="F26" s="2">
        <v>3.7999999999999999E-2</v>
      </c>
      <c r="G26" s="2" t="s">
        <v>650</v>
      </c>
      <c r="H26" s="2" t="s">
        <v>650</v>
      </c>
      <c r="I26" s="2">
        <v>0.35399999999999998</v>
      </c>
      <c r="J26" s="2" t="s">
        <v>650</v>
      </c>
      <c r="K26" s="2" t="s">
        <v>650</v>
      </c>
      <c r="L26" s="2" t="s">
        <v>650</v>
      </c>
      <c r="M26" s="2" t="s">
        <v>650</v>
      </c>
      <c r="N26" s="2" t="s">
        <v>651</v>
      </c>
      <c r="O26" s="2" t="s">
        <v>650</v>
      </c>
      <c r="P26" s="2" t="s">
        <v>651</v>
      </c>
      <c r="Q26" s="2" t="s">
        <v>650</v>
      </c>
      <c r="R26" s="2" t="s">
        <v>651</v>
      </c>
      <c r="S26" s="2" t="s">
        <v>650</v>
      </c>
      <c r="U26" s="129">
        <f t="shared" si="0"/>
        <v>3.306</v>
      </c>
      <c r="V26" s="2">
        <f t="shared" si="1"/>
        <v>0</v>
      </c>
    </row>
    <row r="27" spans="1:22" ht="15" customHeight="1" x14ac:dyDescent="0.25">
      <c r="A27" s="2" t="s">
        <v>54</v>
      </c>
      <c r="B27" s="2" t="s">
        <v>60</v>
      </c>
      <c r="C27" s="2">
        <v>2015</v>
      </c>
      <c r="D27" s="2">
        <v>22.541</v>
      </c>
      <c r="E27" s="2">
        <v>8.16</v>
      </c>
      <c r="F27" s="2">
        <v>2.7040000000000002</v>
      </c>
      <c r="G27" s="2" t="s">
        <v>650</v>
      </c>
      <c r="H27" s="2" t="s">
        <v>650</v>
      </c>
      <c r="I27" s="2">
        <v>3.9510000000000001</v>
      </c>
      <c r="J27" s="2">
        <v>6.843</v>
      </c>
      <c r="K27" s="2">
        <v>7.0999999999999994E-2</v>
      </c>
      <c r="L27" s="2" t="s">
        <v>650</v>
      </c>
      <c r="M27" s="2">
        <v>0.81299999999999994</v>
      </c>
      <c r="N27" s="2" t="s">
        <v>651</v>
      </c>
      <c r="O27" s="2" t="s">
        <v>650</v>
      </c>
      <c r="P27" s="2" t="s">
        <v>651</v>
      </c>
      <c r="Q27" s="2" t="s">
        <v>650</v>
      </c>
      <c r="R27" s="2" t="s">
        <v>651</v>
      </c>
      <c r="S27" s="2" t="s">
        <v>650</v>
      </c>
      <c r="U27" s="129">
        <f t="shared" si="0"/>
        <v>22.541</v>
      </c>
      <c r="V27" s="2">
        <f t="shared" si="1"/>
        <v>0</v>
      </c>
    </row>
    <row r="28" spans="1:22" ht="15" customHeight="1" x14ac:dyDescent="0.25">
      <c r="A28" s="2" t="s">
        <v>54</v>
      </c>
      <c r="B28" s="2" t="s">
        <v>61</v>
      </c>
      <c r="C28" s="2">
        <v>2015</v>
      </c>
      <c r="D28" s="2">
        <v>24.847000000000001</v>
      </c>
      <c r="E28" s="2">
        <v>11.85</v>
      </c>
      <c r="F28" s="2">
        <v>3.0190000000000001</v>
      </c>
      <c r="G28" s="2">
        <v>2.2250000000000001</v>
      </c>
      <c r="H28" s="2" t="s">
        <v>650</v>
      </c>
      <c r="I28" s="2">
        <v>4.2519999999999998</v>
      </c>
      <c r="J28" s="2">
        <v>2.052</v>
      </c>
      <c r="K28" s="2" t="s">
        <v>650</v>
      </c>
      <c r="L28" s="2">
        <v>1.4490000000000001</v>
      </c>
      <c r="M28" s="2" t="s">
        <v>650</v>
      </c>
      <c r="N28" s="2" t="s">
        <v>651</v>
      </c>
      <c r="O28" s="2" t="s">
        <v>650</v>
      </c>
      <c r="P28" s="2" t="s">
        <v>651</v>
      </c>
      <c r="Q28" s="2" t="s">
        <v>650</v>
      </c>
      <c r="R28" s="2" t="s">
        <v>651</v>
      </c>
      <c r="S28" s="2" t="s">
        <v>650</v>
      </c>
      <c r="U28" s="129">
        <f t="shared" si="0"/>
        <v>24.847000000000001</v>
      </c>
      <c r="V28" s="2">
        <f t="shared" si="1"/>
        <v>0</v>
      </c>
    </row>
    <row r="29" spans="1:22" ht="15" customHeight="1" x14ac:dyDescent="0.25">
      <c r="A29" s="2" t="s">
        <v>54</v>
      </c>
      <c r="B29" s="2" t="s">
        <v>62</v>
      </c>
      <c r="C29" s="2">
        <v>2015</v>
      </c>
      <c r="D29" s="2">
        <v>5.8159999999999998</v>
      </c>
      <c r="E29" s="2">
        <v>4.3490000000000002</v>
      </c>
      <c r="F29" s="2">
        <v>3.2000000000000001E-2</v>
      </c>
      <c r="G29" s="2" t="s">
        <v>650</v>
      </c>
      <c r="H29" s="2" t="s">
        <v>650</v>
      </c>
      <c r="I29" s="2">
        <v>1.2749999999999999</v>
      </c>
      <c r="J29" s="2">
        <v>0.159</v>
      </c>
      <c r="K29" s="2" t="s">
        <v>650</v>
      </c>
      <c r="L29" s="2" t="s">
        <v>650</v>
      </c>
      <c r="M29" s="2" t="s">
        <v>650</v>
      </c>
      <c r="N29" s="2" t="s">
        <v>651</v>
      </c>
      <c r="O29" s="2" t="s">
        <v>650</v>
      </c>
      <c r="P29" s="2" t="s">
        <v>651</v>
      </c>
      <c r="Q29" s="2" t="s">
        <v>650</v>
      </c>
      <c r="R29" s="2" t="s">
        <v>651</v>
      </c>
      <c r="S29" s="2" t="s">
        <v>650</v>
      </c>
      <c r="U29" s="129">
        <f t="shared" si="0"/>
        <v>5.8159999999999998</v>
      </c>
      <c r="V29" s="2">
        <f t="shared" si="1"/>
        <v>0</v>
      </c>
    </row>
    <row r="30" spans="1:22" ht="15" customHeight="1" x14ac:dyDescent="0.25">
      <c r="A30" s="2" t="s">
        <v>54</v>
      </c>
      <c r="B30" s="2" t="s">
        <v>63</v>
      </c>
      <c r="C30" s="2">
        <v>2015</v>
      </c>
      <c r="D30" s="2">
        <v>2.1779999999999999</v>
      </c>
      <c r="E30" s="2">
        <v>0.32800000000000001</v>
      </c>
      <c r="F30" s="2">
        <v>0.19700000000000001</v>
      </c>
      <c r="G30" s="2" t="s">
        <v>650</v>
      </c>
      <c r="H30" s="2" t="s">
        <v>650</v>
      </c>
      <c r="I30" s="2">
        <v>0.79</v>
      </c>
      <c r="J30" s="2" t="s">
        <v>650</v>
      </c>
      <c r="K30" s="2" t="s">
        <v>650</v>
      </c>
      <c r="L30" s="2">
        <v>0.86299999999999999</v>
      </c>
      <c r="M30" s="2" t="s">
        <v>650</v>
      </c>
      <c r="N30" s="2" t="s">
        <v>651</v>
      </c>
      <c r="O30" s="2" t="s">
        <v>650</v>
      </c>
      <c r="P30" s="2" t="s">
        <v>651</v>
      </c>
      <c r="Q30" s="2" t="s">
        <v>650</v>
      </c>
      <c r="R30" s="2" t="s">
        <v>651</v>
      </c>
      <c r="S30" s="2" t="s">
        <v>650</v>
      </c>
      <c r="U30" s="129">
        <f t="shared" si="0"/>
        <v>2.1779999999999999</v>
      </c>
      <c r="V30" s="2">
        <f t="shared" si="1"/>
        <v>0</v>
      </c>
    </row>
    <row r="31" spans="1:22" ht="15" customHeight="1" x14ac:dyDescent="0.25">
      <c r="A31" s="2" t="s">
        <v>54</v>
      </c>
      <c r="B31" s="2" t="s">
        <v>64</v>
      </c>
      <c r="C31" s="2">
        <v>2015</v>
      </c>
      <c r="D31" s="2">
        <v>2.835</v>
      </c>
      <c r="E31" s="2">
        <v>1.651</v>
      </c>
      <c r="F31" s="2">
        <v>0.184</v>
      </c>
      <c r="G31" s="2" t="s">
        <v>650</v>
      </c>
      <c r="H31" s="2" t="s">
        <v>650</v>
      </c>
      <c r="I31" s="2">
        <v>1</v>
      </c>
      <c r="J31" s="2" t="s">
        <v>650</v>
      </c>
      <c r="K31" s="2" t="s">
        <v>650</v>
      </c>
      <c r="L31" s="2" t="s">
        <v>650</v>
      </c>
      <c r="M31" s="2" t="s">
        <v>650</v>
      </c>
      <c r="N31" s="2" t="s">
        <v>651</v>
      </c>
      <c r="O31" s="2" t="s">
        <v>650</v>
      </c>
      <c r="P31" s="2" t="s">
        <v>651</v>
      </c>
      <c r="Q31" s="2" t="s">
        <v>650</v>
      </c>
      <c r="R31" s="2" t="s">
        <v>651</v>
      </c>
      <c r="S31" s="2" t="s">
        <v>650</v>
      </c>
      <c r="U31" s="129">
        <f t="shared" si="0"/>
        <v>2.835</v>
      </c>
      <c r="V31" s="2">
        <f t="shared" si="1"/>
        <v>0</v>
      </c>
    </row>
    <row r="32" spans="1:22" ht="15" customHeight="1" x14ac:dyDescent="0.25">
      <c r="A32" s="2" t="s">
        <v>67</v>
      </c>
      <c r="B32" s="2" t="s">
        <v>68</v>
      </c>
      <c r="C32" s="2">
        <v>2015</v>
      </c>
      <c r="D32" s="2">
        <v>14.587</v>
      </c>
      <c r="E32" s="2">
        <v>5.7839999999999998</v>
      </c>
      <c r="F32" s="2">
        <v>3.004</v>
      </c>
      <c r="G32" s="2">
        <v>1.8320000000000001</v>
      </c>
      <c r="H32" s="2" t="s">
        <v>650</v>
      </c>
      <c r="I32" s="2">
        <v>3.3809999999999998</v>
      </c>
      <c r="J32" s="2">
        <v>0.58599999999999997</v>
      </c>
      <c r="K32" s="2" t="s">
        <v>650</v>
      </c>
      <c r="L32" s="2" t="s">
        <v>650</v>
      </c>
      <c r="M32" s="2" t="s">
        <v>650</v>
      </c>
      <c r="N32" s="2" t="s">
        <v>651</v>
      </c>
      <c r="O32" s="2" t="s">
        <v>650</v>
      </c>
      <c r="P32" s="2" t="s">
        <v>651</v>
      </c>
      <c r="Q32" s="2" t="s">
        <v>650</v>
      </c>
      <c r="R32" s="2" t="s">
        <v>651</v>
      </c>
      <c r="S32" s="2" t="s">
        <v>650</v>
      </c>
      <c r="U32" s="129">
        <f t="shared" si="0"/>
        <v>14.587</v>
      </c>
      <c r="V32" s="2">
        <f t="shared" si="1"/>
        <v>0</v>
      </c>
    </row>
    <row r="33" spans="1:22" ht="15" customHeight="1" x14ac:dyDescent="0.25">
      <c r="A33" s="2" t="s">
        <v>67</v>
      </c>
      <c r="B33" s="2" t="s">
        <v>69</v>
      </c>
      <c r="C33" s="2">
        <v>2015</v>
      </c>
      <c r="D33" s="2">
        <v>117.59399999999999</v>
      </c>
      <c r="E33" s="2">
        <v>49.063000000000002</v>
      </c>
      <c r="F33" s="2">
        <v>21.855</v>
      </c>
      <c r="G33" s="2">
        <v>5.2439999999999998</v>
      </c>
      <c r="H33" s="2" t="s">
        <v>650</v>
      </c>
      <c r="I33" s="2">
        <v>23.914999999999999</v>
      </c>
      <c r="J33" s="2">
        <v>15.757999999999999</v>
      </c>
      <c r="K33" s="2">
        <v>1.171</v>
      </c>
      <c r="L33" s="2">
        <v>0.58799999999999997</v>
      </c>
      <c r="M33" s="2" t="s">
        <v>650</v>
      </c>
      <c r="N33" s="2" t="s">
        <v>651</v>
      </c>
      <c r="O33" s="2" t="s">
        <v>650</v>
      </c>
      <c r="P33" s="2" t="s">
        <v>651</v>
      </c>
      <c r="Q33" s="2" t="s">
        <v>650</v>
      </c>
      <c r="R33" s="2" t="s">
        <v>651</v>
      </c>
      <c r="S33" s="2" t="s">
        <v>650</v>
      </c>
      <c r="U33" s="129">
        <f t="shared" si="0"/>
        <v>117.59399999999999</v>
      </c>
      <c r="V33" s="2">
        <f t="shared" si="1"/>
        <v>0</v>
      </c>
    </row>
    <row r="34" spans="1:22" ht="15" customHeight="1" x14ac:dyDescent="0.25">
      <c r="A34" s="2" t="s">
        <v>67</v>
      </c>
      <c r="B34" s="2" t="s">
        <v>70</v>
      </c>
      <c r="C34" s="2">
        <v>2015</v>
      </c>
      <c r="D34" s="2">
        <v>17.306000000000001</v>
      </c>
      <c r="E34" s="2">
        <v>2.9820000000000002</v>
      </c>
      <c r="F34" s="2">
        <v>1.903</v>
      </c>
      <c r="G34" s="2">
        <v>8.8740000000000006</v>
      </c>
      <c r="H34" s="2" t="s">
        <v>650</v>
      </c>
      <c r="I34" s="2">
        <v>2.468</v>
      </c>
      <c r="J34" s="2">
        <v>1.079</v>
      </c>
      <c r="K34" s="2" t="s">
        <v>650</v>
      </c>
      <c r="L34" s="2" t="s">
        <v>650</v>
      </c>
      <c r="M34" s="2" t="s">
        <v>650</v>
      </c>
      <c r="N34" s="2" t="s">
        <v>651</v>
      </c>
      <c r="O34" s="2" t="s">
        <v>650</v>
      </c>
      <c r="P34" s="2" t="s">
        <v>651</v>
      </c>
      <c r="Q34" s="2" t="s">
        <v>650</v>
      </c>
      <c r="R34" s="2" t="s">
        <v>651</v>
      </c>
      <c r="S34" s="2" t="s">
        <v>650</v>
      </c>
      <c r="U34" s="129">
        <f t="shared" si="0"/>
        <v>17.306000000000001</v>
      </c>
      <c r="V34" s="2">
        <f t="shared" si="1"/>
        <v>0</v>
      </c>
    </row>
    <row r="35" spans="1:22" ht="15" customHeight="1" x14ac:dyDescent="0.25">
      <c r="A35" s="2" t="s">
        <v>71</v>
      </c>
      <c r="B35" s="2" t="s">
        <v>72</v>
      </c>
      <c r="C35" s="2">
        <v>2015</v>
      </c>
      <c r="D35" s="2">
        <v>24.138999999999999</v>
      </c>
      <c r="E35" s="2">
        <v>7.343</v>
      </c>
      <c r="F35" s="2">
        <v>7.0149999999999997</v>
      </c>
      <c r="G35" s="2">
        <v>0.32500000000000001</v>
      </c>
      <c r="H35" s="2" t="s">
        <v>666</v>
      </c>
      <c r="I35" s="2">
        <v>5.39</v>
      </c>
      <c r="J35" s="2">
        <v>6.1479999999999997</v>
      </c>
      <c r="K35" s="2" t="s">
        <v>666</v>
      </c>
      <c r="L35" s="2" t="s">
        <v>666</v>
      </c>
      <c r="M35" s="2" t="s">
        <v>666</v>
      </c>
      <c r="N35" s="2" t="s">
        <v>651</v>
      </c>
      <c r="O35" s="2" t="s">
        <v>650</v>
      </c>
      <c r="P35" s="2" t="s">
        <v>651</v>
      </c>
      <c r="Q35" s="2" t="s">
        <v>650</v>
      </c>
      <c r="R35" s="2" t="s">
        <v>651</v>
      </c>
      <c r="S35" s="2" t="s">
        <v>650</v>
      </c>
      <c r="U35" s="129">
        <f t="shared" si="0"/>
        <v>24.138999999999999</v>
      </c>
      <c r="V35" s="2">
        <f t="shared" si="1"/>
        <v>0</v>
      </c>
    </row>
    <row r="36" spans="1:22" ht="15" customHeight="1" x14ac:dyDescent="0.25">
      <c r="A36" s="2" t="s">
        <v>71</v>
      </c>
      <c r="B36" s="2" t="s">
        <v>73</v>
      </c>
      <c r="C36" s="2">
        <v>2015</v>
      </c>
      <c r="D36" s="2">
        <v>2.0819999999999999</v>
      </c>
      <c r="E36" s="2" t="s">
        <v>666</v>
      </c>
      <c r="F36" s="2" t="s">
        <v>666</v>
      </c>
      <c r="G36" s="2" t="s">
        <v>666</v>
      </c>
      <c r="H36" s="2" t="s">
        <v>666</v>
      </c>
      <c r="I36" s="2" t="s">
        <v>666</v>
      </c>
      <c r="J36" s="2" t="s">
        <v>666</v>
      </c>
      <c r="K36" s="2" t="s">
        <v>666</v>
      </c>
      <c r="L36" s="2" t="s">
        <v>666</v>
      </c>
      <c r="M36" s="2" t="s">
        <v>666</v>
      </c>
      <c r="N36" s="2" t="s">
        <v>651</v>
      </c>
      <c r="O36" s="2" t="s">
        <v>650</v>
      </c>
      <c r="P36" s="2" t="s">
        <v>651</v>
      </c>
      <c r="Q36" s="2" t="s">
        <v>650</v>
      </c>
      <c r="R36" s="2" t="s">
        <v>651</v>
      </c>
      <c r="S36" s="2" t="s">
        <v>650</v>
      </c>
      <c r="U36" s="129">
        <f t="shared" si="0"/>
        <v>2.0819999999999999</v>
      </c>
      <c r="V36" s="2">
        <f t="shared" si="1"/>
        <v>0</v>
      </c>
    </row>
    <row r="37" spans="1:22" ht="15" customHeight="1" x14ac:dyDescent="0.25">
      <c r="A37" s="2" t="s">
        <v>74</v>
      </c>
      <c r="B37" s="2" t="s">
        <v>75</v>
      </c>
      <c r="C37" s="2">
        <v>2015</v>
      </c>
      <c r="D37" s="2">
        <v>387.5</v>
      </c>
      <c r="E37" s="2">
        <v>138.4</v>
      </c>
      <c r="F37" s="2">
        <v>91.5</v>
      </c>
      <c r="G37" s="2">
        <v>11.4</v>
      </c>
      <c r="H37" s="2" t="s">
        <v>650</v>
      </c>
      <c r="I37" s="2">
        <v>30.4</v>
      </c>
      <c r="J37" s="2">
        <v>78.5</v>
      </c>
      <c r="K37" s="2">
        <v>6</v>
      </c>
      <c r="L37" s="2" t="s">
        <v>650</v>
      </c>
      <c r="M37" s="2" t="s">
        <v>650</v>
      </c>
      <c r="N37" s="2" t="s">
        <v>810</v>
      </c>
      <c r="O37" s="2">
        <v>31.366</v>
      </c>
      <c r="P37" s="2" t="s">
        <v>650</v>
      </c>
      <c r="Q37" s="2" t="s">
        <v>650</v>
      </c>
      <c r="R37" s="2" t="s">
        <v>650</v>
      </c>
      <c r="S37" s="2" t="s">
        <v>650</v>
      </c>
      <c r="U37" s="129">
        <f t="shared" si="0"/>
        <v>387.5</v>
      </c>
      <c r="V37" s="2">
        <f t="shared" si="1"/>
        <v>31.366</v>
      </c>
    </row>
    <row r="38" spans="1:22" ht="15" customHeight="1" x14ac:dyDescent="0.25">
      <c r="A38" s="2" t="s">
        <v>74</v>
      </c>
      <c r="B38" s="2" t="s">
        <v>76</v>
      </c>
      <c r="C38" s="2">
        <v>2015</v>
      </c>
      <c r="D38" s="2">
        <v>1.621</v>
      </c>
      <c r="E38" s="2">
        <v>0.54</v>
      </c>
      <c r="F38" s="2">
        <v>0.55800000000000005</v>
      </c>
      <c r="G38" s="2" t="s">
        <v>650</v>
      </c>
      <c r="H38" s="2" t="s">
        <v>650</v>
      </c>
      <c r="I38" s="2">
        <v>0.52300000000000002</v>
      </c>
      <c r="J38" s="2" t="s">
        <v>650</v>
      </c>
      <c r="K38" s="2" t="s">
        <v>650</v>
      </c>
      <c r="L38" s="2" t="s">
        <v>650</v>
      </c>
      <c r="M38" s="2" t="s">
        <v>650</v>
      </c>
      <c r="N38" s="2" t="s">
        <v>651</v>
      </c>
      <c r="O38" s="2" t="s">
        <v>650</v>
      </c>
      <c r="P38" s="2" t="s">
        <v>651</v>
      </c>
      <c r="Q38" s="2" t="s">
        <v>650</v>
      </c>
      <c r="R38" s="2" t="s">
        <v>651</v>
      </c>
      <c r="S38" s="2" t="s">
        <v>650</v>
      </c>
      <c r="U38" s="129">
        <f t="shared" si="0"/>
        <v>1.621</v>
      </c>
      <c r="V38" s="2">
        <f t="shared" si="1"/>
        <v>0</v>
      </c>
    </row>
    <row r="39" spans="1:22" ht="15" customHeight="1" x14ac:dyDescent="0.25">
      <c r="A39" s="2" t="s">
        <v>74</v>
      </c>
      <c r="B39" s="2" t="s">
        <v>77</v>
      </c>
      <c r="C39" s="2">
        <v>2015</v>
      </c>
      <c r="D39" s="2">
        <v>2.7490000000000001</v>
      </c>
      <c r="E39" s="2" t="s">
        <v>650</v>
      </c>
      <c r="F39" s="2">
        <v>2.6419999999999999</v>
      </c>
      <c r="G39" s="2" t="s">
        <v>650</v>
      </c>
      <c r="H39" s="2" t="s">
        <v>650</v>
      </c>
      <c r="I39" s="2">
        <v>0.107</v>
      </c>
      <c r="J39" s="2" t="s">
        <v>650</v>
      </c>
      <c r="K39" s="2" t="s">
        <v>650</v>
      </c>
      <c r="L39" s="2" t="s">
        <v>650</v>
      </c>
      <c r="M39" s="2" t="s">
        <v>650</v>
      </c>
      <c r="N39" s="2" t="s">
        <v>651</v>
      </c>
      <c r="O39" s="2" t="s">
        <v>650</v>
      </c>
      <c r="P39" s="2" t="s">
        <v>651</v>
      </c>
      <c r="Q39" s="2" t="s">
        <v>650</v>
      </c>
      <c r="R39" s="2" t="s">
        <v>651</v>
      </c>
      <c r="S39" s="2" t="s">
        <v>650</v>
      </c>
      <c r="U39" s="129">
        <f t="shared" si="0"/>
        <v>2.7490000000000001</v>
      </c>
      <c r="V39" s="2">
        <f t="shared" si="1"/>
        <v>0</v>
      </c>
    </row>
    <row r="40" spans="1:22" ht="15" customHeight="1" x14ac:dyDescent="0.25">
      <c r="A40" s="2" t="s">
        <v>78</v>
      </c>
      <c r="B40" s="2" t="s">
        <v>79</v>
      </c>
      <c r="C40" s="2">
        <v>2015</v>
      </c>
      <c r="D40" s="2">
        <v>573.59799999999996</v>
      </c>
      <c r="E40" s="2">
        <v>292.517</v>
      </c>
      <c r="F40" s="2">
        <v>48.46</v>
      </c>
      <c r="G40" s="2">
        <v>26.012</v>
      </c>
      <c r="H40" s="2">
        <v>6.806</v>
      </c>
      <c r="I40" s="2">
        <v>102.212</v>
      </c>
      <c r="J40" s="2">
        <v>100.021</v>
      </c>
      <c r="K40" s="2">
        <v>4.3760000000000003</v>
      </c>
      <c r="L40" s="2" t="s">
        <v>666</v>
      </c>
      <c r="M40" s="2" t="s">
        <v>650</v>
      </c>
      <c r="N40" s="2" t="s">
        <v>651</v>
      </c>
      <c r="O40" s="2" t="s">
        <v>650</v>
      </c>
      <c r="P40" s="2" t="s">
        <v>651</v>
      </c>
      <c r="Q40" s="2" t="s">
        <v>650</v>
      </c>
      <c r="R40" s="2" t="s">
        <v>651</v>
      </c>
      <c r="S40" s="2" t="s">
        <v>650</v>
      </c>
      <c r="U40" s="129">
        <f t="shared" si="0"/>
        <v>573.59799999999996</v>
      </c>
      <c r="V40" s="2">
        <f t="shared" si="1"/>
        <v>0</v>
      </c>
    </row>
    <row r="41" spans="1:22" ht="15" customHeight="1" x14ac:dyDescent="0.25">
      <c r="A41" s="2" t="s">
        <v>78</v>
      </c>
      <c r="B41" s="2" t="s">
        <v>80</v>
      </c>
      <c r="C41" s="2">
        <v>2015</v>
      </c>
      <c r="D41" s="2">
        <v>18.294</v>
      </c>
      <c r="E41" s="2">
        <v>4.7640000000000002</v>
      </c>
      <c r="F41" s="2">
        <v>3.496</v>
      </c>
      <c r="G41" s="2">
        <v>2.6709999999999998</v>
      </c>
      <c r="H41" s="2" t="s">
        <v>650</v>
      </c>
      <c r="I41" s="2">
        <v>5.7590000000000003</v>
      </c>
      <c r="J41" s="2">
        <v>1.6040000000000001</v>
      </c>
      <c r="K41" s="2" t="s">
        <v>650</v>
      </c>
      <c r="L41" s="2" t="s">
        <v>650</v>
      </c>
      <c r="M41" s="2" t="s">
        <v>650</v>
      </c>
      <c r="N41" s="2" t="s">
        <v>651</v>
      </c>
      <c r="O41" s="2" t="s">
        <v>650</v>
      </c>
      <c r="P41" s="2" t="s">
        <v>651</v>
      </c>
      <c r="Q41" s="2" t="s">
        <v>650</v>
      </c>
      <c r="R41" s="2" t="s">
        <v>651</v>
      </c>
      <c r="S41" s="2" t="s">
        <v>650</v>
      </c>
      <c r="U41" s="129">
        <f t="shared" si="0"/>
        <v>18.294</v>
      </c>
      <c r="V41" s="2">
        <f t="shared" si="1"/>
        <v>0</v>
      </c>
    </row>
    <row r="42" spans="1:22" ht="15" customHeight="1" x14ac:dyDescent="0.25">
      <c r="A42" s="2" t="s">
        <v>81</v>
      </c>
      <c r="B42" s="2" t="s">
        <v>82</v>
      </c>
      <c r="C42" s="2">
        <v>2015</v>
      </c>
      <c r="D42" s="2">
        <v>33.799999999999997</v>
      </c>
      <c r="E42" s="2">
        <v>12.41</v>
      </c>
      <c r="F42" s="2">
        <v>3.7</v>
      </c>
      <c r="G42" s="2" t="s">
        <v>650</v>
      </c>
      <c r="H42" s="2" t="s">
        <v>650</v>
      </c>
      <c r="I42" s="2">
        <v>7.67</v>
      </c>
      <c r="J42" s="2">
        <v>1.1499999999999999</v>
      </c>
      <c r="K42" s="2">
        <v>1.65</v>
      </c>
      <c r="L42" s="2" t="s">
        <v>650</v>
      </c>
      <c r="M42" s="2">
        <v>8.16</v>
      </c>
      <c r="N42" s="2" t="s">
        <v>651</v>
      </c>
      <c r="O42" s="2" t="s">
        <v>650</v>
      </c>
      <c r="P42" s="2" t="s">
        <v>651</v>
      </c>
      <c r="Q42" s="2" t="s">
        <v>650</v>
      </c>
      <c r="R42" s="2" t="s">
        <v>651</v>
      </c>
      <c r="S42" s="2" t="s">
        <v>650</v>
      </c>
      <c r="U42" s="129">
        <f t="shared" si="0"/>
        <v>33.799999999999997</v>
      </c>
      <c r="V42" s="2">
        <f t="shared" si="1"/>
        <v>0</v>
      </c>
    </row>
    <row r="43" spans="1:22" ht="15" customHeight="1" x14ac:dyDescent="0.25">
      <c r="A43" s="2" t="s">
        <v>90</v>
      </c>
      <c r="B43" s="2" t="s">
        <v>91</v>
      </c>
      <c r="C43" s="2">
        <v>2015</v>
      </c>
      <c r="D43" s="2">
        <v>4.2450000000000001</v>
      </c>
      <c r="E43" s="2">
        <v>0.40899999999999997</v>
      </c>
      <c r="F43" s="2">
        <v>2.0659999999999998</v>
      </c>
      <c r="G43" s="2">
        <v>0</v>
      </c>
      <c r="H43" s="2">
        <v>0</v>
      </c>
      <c r="I43" s="2">
        <v>1.4239999999999999</v>
      </c>
      <c r="J43" s="2">
        <v>0.34599999999999997</v>
      </c>
      <c r="K43" s="2" t="s">
        <v>650</v>
      </c>
      <c r="L43" s="2" t="s">
        <v>650</v>
      </c>
      <c r="M43" s="2" t="s">
        <v>650</v>
      </c>
      <c r="N43" s="2" t="s">
        <v>651</v>
      </c>
      <c r="O43" s="2" t="s">
        <v>650</v>
      </c>
      <c r="P43" s="2" t="s">
        <v>651</v>
      </c>
      <c r="Q43" s="2" t="s">
        <v>650</v>
      </c>
      <c r="R43" s="2" t="s">
        <v>651</v>
      </c>
      <c r="S43" s="2" t="s">
        <v>650</v>
      </c>
      <c r="U43" s="129">
        <f t="shared" si="0"/>
        <v>4.2450000000000001</v>
      </c>
      <c r="V43" s="2">
        <f t="shared" si="1"/>
        <v>0</v>
      </c>
    </row>
    <row r="44" spans="1:22" ht="15" customHeight="1" x14ac:dyDescent="0.25">
      <c r="A44" s="2" t="s">
        <v>90</v>
      </c>
      <c r="B44" s="2" t="s">
        <v>92</v>
      </c>
      <c r="C44" s="2">
        <v>2015</v>
      </c>
      <c r="D44" s="2">
        <v>336.51900000000001</v>
      </c>
      <c r="E44" s="2">
        <v>141.09299999999999</v>
      </c>
      <c r="F44" s="2">
        <v>39.906999999999996</v>
      </c>
      <c r="G44" s="2">
        <v>47.466000000000001</v>
      </c>
      <c r="H44" s="2">
        <v>20.556000000000001</v>
      </c>
      <c r="I44" s="2">
        <v>51.747</v>
      </c>
      <c r="J44" s="2">
        <v>55.325000000000003</v>
      </c>
      <c r="K44" s="2">
        <v>0.98099999999999998</v>
      </c>
      <c r="L44" s="2" t="s">
        <v>650</v>
      </c>
      <c r="M44" s="2" t="s">
        <v>650</v>
      </c>
      <c r="N44" s="2" t="s">
        <v>651</v>
      </c>
      <c r="O44" s="2" t="s">
        <v>650</v>
      </c>
      <c r="P44" s="2" t="s">
        <v>651</v>
      </c>
      <c r="Q44" s="2" t="s">
        <v>650</v>
      </c>
      <c r="R44" s="2" t="s">
        <v>651</v>
      </c>
      <c r="S44" s="2" t="s">
        <v>650</v>
      </c>
      <c r="U44" s="129">
        <f t="shared" si="0"/>
        <v>336.51900000000001</v>
      </c>
      <c r="V44" s="2">
        <f t="shared" si="1"/>
        <v>0</v>
      </c>
    </row>
    <row r="45" spans="1:22" ht="15" customHeight="1" x14ac:dyDescent="0.25">
      <c r="A45" s="2" t="s">
        <v>93</v>
      </c>
      <c r="B45" s="2" t="s">
        <v>94</v>
      </c>
      <c r="C45" s="2">
        <v>2015</v>
      </c>
      <c r="D45" s="2">
        <v>8.0519999999999996</v>
      </c>
      <c r="E45" s="2">
        <v>1.7370000000000001</v>
      </c>
      <c r="F45" s="2">
        <v>0.126</v>
      </c>
      <c r="G45" s="2" t="s">
        <v>650</v>
      </c>
      <c r="H45" s="2" t="s">
        <v>650</v>
      </c>
      <c r="I45" s="2">
        <v>1.35</v>
      </c>
      <c r="J45" s="2">
        <v>3.032</v>
      </c>
      <c r="K45" s="2" t="s">
        <v>650</v>
      </c>
      <c r="L45" s="2" t="s">
        <v>650</v>
      </c>
      <c r="M45" s="2">
        <v>1.806</v>
      </c>
      <c r="N45" s="2" t="s">
        <v>651</v>
      </c>
      <c r="O45" s="2" t="s">
        <v>650</v>
      </c>
      <c r="P45" s="2" t="s">
        <v>651</v>
      </c>
      <c r="Q45" s="2" t="s">
        <v>650</v>
      </c>
      <c r="R45" s="2" t="s">
        <v>651</v>
      </c>
      <c r="S45" s="2" t="s">
        <v>650</v>
      </c>
      <c r="U45" s="129">
        <f t="shared" si="0"/>
        <v>8.0519999999999996</v>
      </c>
      <c r="V45" s="2">
        <f t="shared" si="1"/>
        <v>0</v>
      </c>
    </row>
    <row r="46" spans="1:22" ht="15" customHeight="1" x14ac:dyDescent="0.25">
      <c r="A46" s="2" t="s">
        <v>93</v>
      </c>
      <c r="B46" s="2" t="s">
        <v>95</v>
      </c>
      <c r="C46" s="2">
        <v>2015</v>
      </c>
      <c r="D46" s="2">
        <v>30.277999999999999</v>
      </c>
      <c r="E46" s="2">
        <v>11.875</v>
      </c>
      <c r="F46" s="2">
        <v>5.0519999999999996</v>
      </c>
      <c r="G46" s="2" t="s">
        <v>650</v>
      </c>
      <c r="H46" s="2" t="s">
        <v>650</v>
      </c>
      <c r="I46" s="2">
        <v>6.8310000000000004</v>
      </c>
      <c r="J46" s="2">
        <v>6.5209999999999999</v>
      </c>
      <c r="K46" s="2" t="s">
        <v>650</v>
      </c>
      <c r="L46" s="2" t="s">
        <v>650</v>
      </c>
      <c r="M46" s="2" t="s">
        <v>650</v>
      </c>
      <c r="N46" s="2" t="s">
        <v>651</v>
      </c>
      <c r="O46" s="2" t="s">
        <v>650</v>
      </c>
      <c r="P46" s="2" t="s">
        <v>651</v>
      </c>
      <c r="Q46" s="2" t="s">
        <v>650</v>
      </c>
      <c r="R46" s="2" t="s">
        <v>651</v>
      </c>
      <c r="S46" s="2" t="s">
        <v>650</v>
      </c>
      <c r="U46" s="129">
        <f t="shared" si="0"/>
        <v>30.277999999999999</v>
      </c>
      <c r="V46" s="2">
        <f t="shared" si="1"/>
        <v>0</v>
      </c>
    </row>
    <row r="47" spans="1:22" ht="15" customHeight="1" x14ac:dyDescent="0.25">
      <c r="A47" s="2" t="s">
        <v>96</v>
      </c>
      <c r="B47" s="2" t="s">
        <v>97</v>
      </c>
      <c r="C47" s="2">
        <v>2015</v>
      </c>
      <c r="D47" s="2">
        <v>31.568000000000001</v>
      </c>
      <c r="E47" s="2">
        <v>15.18</v>
      </c>
      <c r="F47" s="2">
        <v>4.97</v>
      </c>
      <c r="G47" s="2">
        <v>3.62</v>
      </c>
      <c r="H47" s="2" t="s">
        <v>650</v>
      </c>
      <c r="I47" s="2">
        <v>5.92</v>
      </c>
      <c r="J47" s="2">
        <v>5.07</v>
      </c>
      <c r="K47" s="2" t="s">
        <v>650</v>
      </c>
      <c r="L47" s="2">
        <v>0.43</v>
      </c>
      <c r="M47" s="2" t="s">
        <v>650</v>
      </c>
      <c r="N47" s="2" t="s">
        <v>651</v>
      </c>
      <c r="O47" s="2" t="s">
        <v>650</v>
      </c>
      <c r="P47" s="2" t="s">
        <v>651</v>
      </c>
      <c r="Q47" s="2" t="s">
        <v>650</v>
      </c>
      <c r="R47" s="2" t="s">
        <v>651</v>
      </c>
      <c r="S47" s="2" t="s">
        <v>650</v>
      </c>
      <c r="U47" s="129">
        <f t="shared" si="0"/>
        <v>31.568000000000001</v>
      </c>
      <c r="V47" s="2">
        <f t="shared" si="1"/>
        <v>0</v>
      </c>
    </row>
    <row r="48" spans="1:22" ht="15" customHeight="1" x14ac:dyDescent="0.25">
      <c r="A48" s="2" t="s">
        <v>96</v>
      </c>
      <c r="B48" s="2" t="s">
        <v>98</v>
      </c>
      <c r="C48" s="2">
        <v>2015</v>
      </c>
      <c r="D48" s="2">
        <v>2.3199999999999998</v>
      </c>
      <c r="E48" s="2">
        <v>0</v>
      </c>
      <c r="F48" s="2">
        <v>0.04</v>
      </c>
      <c r="G48" s="2">
        <v>0</v>
      </c>
      <c r="H48" s="2" t="s">
        <v>650</v>
      </c>
      <c r="I48" s="2">
        <v>0.69</v>
      </c>
      <c r="J48" s="2">
        <v>1.59</v>
      </c>
      <c r="K48" s="2" t="s">
        <v>650</v>
      </c>
      <c r="L48" s="2" t="s">
        <v>650</v>
      </c>
      <c r="M48" s="2" t="s">
        <v>650</v>
      </c>
      <c r="N48" s="2" t="s">
        <v>651</v>
      </c>
      <c r="O48" s="2" t="s">
        <v>650</v>
      </c>
      <c r="P48" s="2" t="s">
        <v>651</v>
      </c>
      <c r="Q48" s="2" t="s">
        <v>650</v>
      </c>
      <c r="R48" s="2" t="s">
        <v>651</v>
      </c>
      <c r="S48" s="2" t="s">
        <v>650</v>
      </c>
      <c r="U48" s="129">
        <f t="shared" si="0"/>
        <v>2.3199999999999998</v>
      </c>
      <c r="V48" s="2">
        <f t="shared" si="1"/>
        <v>0</v>
      </c>
    </row>
    <row r="49" spans="1:22" ht="15" customHeight="1" x14ac:dyDescent="0.25">
      <c r="A49" s="2" t="s">
        <v>96</v>
      </c>
      <c r="B49" s="2" t="s">
        <v>99</v>
      </c>
      <c r="C49" s="2">
        <v>2015</v>
      </c>
      <c r="D49" s="2">
        <v>2.15</v>
      </c>
      <c r="E49" s="2">
        <v>0.36</v>
      </c>
      <c r="F49" s="2">
        <v>0.04</v>
      </c>
      <c r="G49" s="2">
        <v>0</v>
      </c>
      <c r="H49" s="2" t="s">
        <v>650</v>
      </c>
      <c r="I49" s="2">
        <v>0.54</v>
      </c>
      <c r="J49" s="2">
        <v>1.21</v>
      </c>
      <c r="K49" s="2">
        <v>0</v>
      </c>
      <c r="L49" s="2">
        <v>0</v>
      </c>
      <c r="M49" s="2" t="s">
        <v>650</v>
      </c>
      <c r="N49" s="2" t="s">
        <v>651</v>
      </c>
      <c r="O49" s="2" t="s">
        <v>650</v>
      </c>
      <c r="P49" s="2" t="s">
        <v>651</v>
      </c>
      <c r="Q49" s="2" t="s">
        <v>650</v>
      </c>
      <c r="R49" s="2" t="s">
        <v>651</v>
      </c>
      <c r="S49" s="2" t="s">
        <v>650</v>
      </c>
      <c r="U49" s="129">
        <f t="shared" si="0"/>
        <v>2.15</v>
      </c>
      <c r="V49" s="2">
        <f t="shared" si="1"/>
        <v>0</v>
      </c>
    </row>
    <row r="50" spans="1:22" ht="15" customHeight="1" x14ac:dyDescent="0.25">
      <c r="A50" s="2" t="s">
        <v>96</v>
      </c>
      <c r="B50" s="2" t="s">
        <v>100</v>
      </c>
      <c r="C50" s="2">
        <v>2015</v>
      </c>
      <c r="D50" s="2" t="s">
        <v>650</v>
      </c>
      <c r="E50" s="2" t="s">
        <v>650</v>
      </c>
      <c r="F50" s="2" t="s">
        <v>650</v>
      </c>
      <c r="G50" s="2" t="s">
        <v>650</v>
      </c>
      <c r="H50" s="2" t="s">
        <v>650</v>
      </c>
      <c r="I50" s="2" t="s">
        <v>650</v>
      </c>
      <c r="J50" s="2" t="s">
        <v>650</v>
      </c>
      <c r="K50" s="2" t="s">
        <v>650</v>
      </c>
      <c r="L50" s="2" t="s">
        <v>650</v>
      </c>
      <c r="M50" s="2" t="s">
        <v>650</v>
      </c>
      <c r="N50" s="2" t="s">
        <v>651</v>
      </c>
      <c r="O50" s="2" t="s">
        <v>650</v>
      </c>
      <c r="P50" s="2" t="s">
        <v>651</v>
      </c>
      <c r="Q50" s="2" t="s">
        <v>650</v>
      </c>
      <c r="R50" s="2" t="s">
        <v>651</v>
      </c>
      <c r="S50" s="2" t="s">
        <v>650</v>
      </c>
      <c r="U50" s="129">
        <f t="shared" si="0"/>
        <v>0</v>
      </c>
      <c r="V50" s="2">
        <f t="shared" si="1"/>
        <v>0</v>
      </c>
    </row>
    <row r="51" spans="1:22" ht="15" customHeight="1" x14ac:dyDescent="0.25">
      <c r="A51" s="2" t="s">
        <v>101</v>
      </c>
      <c r="B51" s="2" t="s">
        <v>102</v>
      </c>
      <c r="C51" s="2">
        <v>2015</v>
      </c>
      <c r="D51" s="2">
        <v>7.18</v>
      </c>
      <c r="E51" s="2" t="s">
        <v>666</v>
      </c>
      <c r="F51" s="2" t="s">
        <v>666</v>
      </c>
      <c r="G51" s="2" t="s">
        <v>666</v>
      </c>
      <c r="H51" s="2" t="s">
        <v>666</v>
      </c>
      <c r="I51" s="2" t="s">
        <v>666</v>
      </c>
      <c r="J51" s="2" t="s">
        <v>666</v>
      </c>
      <c r="K51" s="2" t="s">
        <v>666</v>
      </c>
      <c r="L51" s="2" t="s">
        <v>666</v>
      </c>
      <c r="M51" s="2" t="s">
        <v>666</v>
      </c>
      <c r="N51" s="2" t="s">
        <v>651</v>
      </c>
      <c r="O51" s="2" t="s">
        <v>650</v>
      </c>
      <c r="P51" s="2" t="s">
        <v>651</v>
      </c>
      <c r="Q51" s="2" t="s">
        <v>650</v>
      </c>
      <c r="R51" s="2" t="s">
        <v>651</v>
      </c>
      <c r="S51" s="2" t="s">
        <v>650</v>
      </c>
      <c r="U51" s="129">
        <f t="shared" si="0"/>
        <v>7.18</v>
      </c>
      <c r="V51" s="2">
        <f t="shared" si="1"/>
        <v>0</v>
      </c>
    </row>
    <row r="52" spans="1:22" ht="15" customHeight="1" x14ac:dyDescent="0.25">
      <c r="A52" s="2" t="s">
        <v>101</v>
      </c>
      <c r="B52" s="2" t="s">
        <v>103</v>
      </c>
      <c r="C52" s="2">
        <v>2015</v>
      </c>
      <c r="D52" s="2">
        <v>58.777000000000001</v>
      </c>
      <c r="E52" s="2" t="s">
        <v>666</v>
      </c>
      <c r="F52" s="2" t="s">
        <v>666</v>
      </c>
      <c r="G52" s="2" t="s">
        <v>666</v>
      </c>
      <c r="H52" s="2" t="s">
        <v>666</v>
      </c>
      <c r="I52" s="2" t="s">
        <v>666</v>
      </c>
      <c r="J52" s="2" t="s">
        <v>666</v>
      </c>
      <c r="K52" s="2" t="s">
        <v>666</v>
      </c>
      <c r="L52" s="2" t="s">
        <v>666</v>
      </c>
      <c r="M52" s="2" t="s">
        <v>666</v>
      </c>
      <c r="N52" s="2" t="s">
        <v>651</v>
      </c>
      <c r="O52" s="2" t="s">
        <v>650</v>
      </c>
      <c r="P52" s="2" t="s">
        <v>651</v>
      </c>
      <c r="Q52" s="2" t="s">
        <v>650</v>
      </c>
      <c r="R52" s="2" t="s">
        <v>651</v>
      </c>
      <c r="S52" s="2" t="s">
        <v>650</v>
      </c>
      <c r="U52" s="129">
        <f t="shared" si="0"/>
        <v>58.777000000000001</v>
      </c>
      <c r="V52" s="2">
        <f t="shared" si="1"/>
        <v>0</v>
      </c>
    </row>
    <row r="53" spans="1:22" ht="15" customHeight="1" x14ac:dyDescent="0.25">
      <c r="A53" s="2" t="s">
        <v>101</v>
      </c>
      <c r="B53" s="2" t="s">
        <v>104</v>
      </c>
      <c r="C53" s="2">
        <v>2015</v>
      </c>
      <c r="D53" s="2">
        <v>28.2</v>
      </c>
      <c r="E53" s="2" t="s">
        <v>666</v>
      </c>
      <c r="F53" s="2" t="s">
        <v>666</v>
      </c>
      <c r="G53" s="2" t="s">
        <v>666</v>
      </c>
      <c r="H53" s="2" t="s">
        <v>666</v>
      </c>
      <c r="I53" s="2" t="s">
        <v>666</v>
      </c>
      <c r="J53" s="2" t="s">
        <v>666</v>
      </c>
      <c r="K53" s="2" t="s">
        <v>666</v>
      </c>
      <c r="L53" s="2" t="s">
        <v>666</v>
      </c>
      <c r="M53" s="2" t="s">
        <v>666</v>
      </c>
      <c r="N53" s="2" t="s">
        <v>651</v>
      </c>
      <c r="O53" s="2" t="s">
        <v>650</v>
      </c>
      <c r="P53" s="2" t="s">
        <v>651</v>
      </c>
      <c r="Q53" s="2" t="s">
        <v>650</v>
      </c>
      <c r="R53" s="2" t="s">
        <v>651</v>
      </c>
      <c r="S53" s="2" t="s">
        <v>650</v>
      </c>
      <c r="U53" s="129">
        <f t="shared" si="0"/>
        <v>28.2</v>
      </c>
      <c r="V53" s="2">
        <f t="shared" si="1"/>
        <v>0</v>
      </c>
    </row>
    <row r="54" spans="1:22" ht="15" customHeight="1" x14ac:dyDescent="0.25">
      <c r="A54" s="2" t="s">
        <v>101</v>
      </c>
      <c r="B54" s="2" t="s">
        <v>105</v>
      </c>
      <c r="C54" s="2">
        <v>2015</v>
      </c>
      <c r="D54" s="2">
        <v>29.9</v>
      </c>
      <c r="E54" s="2" t="s">
        <v>666</v>
      </c>
      <c r="F54" s="2" t="s">
        <v>666</v>
      </c>
      <c r="G54" s="2" t="s">
        <v>666</v>
      </c>
      <c r="H54" s="2" t="s">
        <v>650</v>
      </c>
      <c r="I54" s="2" t="s">
        <v>666</v>
      </c>
      <c r="J54" s="2" t="s">
        <v>666</v>
      </c>
      <c r="K54" s="2" t="s">
        <v>666</v>
      </c>
      <c r="L54" s="2" t="s">
        <v>666</v>
      </c>
      <c r="M54" s="2" t="s">
        <v>666</v>
      </c>
      <c r="N54" s="2" t="s">
        <v>651</v>
      </c>
      <c r="O54" s="2" t="s">
        <v>650</v>
      </c>
      <c r="P54" s="2" t="s">
        <v>651</v>
      </c>
      <c r="Q54" s="2" t="s">
        <v>650</v>
      </c>
      <c r="R54" s="2" t="s">
        <v>651</v>
      </c>
      <c r="S54" s="2" t="s">
        <v>650</v>
      </c>
      <c r="U54" s="129">
        <f t="shared" si="0"/>
        <v>29.9</v>
      </c>
      <c r="V54" s="2">
        <f t="shared" si="1"/>
        <v>0</v>
      </c>
    </row>
    <row r="55" spans="1:22" ht="15" customHeight="1" x14ac:dyDescent="0.25">
      <c r="A55" s="2" t="s">
        <v>101</v>
      </c>
      <c r="B55" s="2" t="s">
        <v>106</v>
      </c>
      <c r="C55" s="2">
        <v>2015</v>
      </c>
      <c r="D55" s="2">
        <v>11.9</v>
      </c>
      <c r="E55" s="2" t="s">
        <v>666</v>
      </c>
      <c r="F55" s="2" t="s">
        <v>666</v>
      </c>
      <c r="G55" s="2" t="s">
        <v>666</v>
      </c>
      <c r="H55" s="2" t="s">
        <v>666</v>
      </c>
      <c r="I55" s="2" t="s">
        <v>666</v>
      </c>
      <c r="J55" s="2" t="s">
        <v>666</v>
      </c>
      <c r="K55" s="2" t="s">
        <v>666</v>
      </c>
      <c r="L55" s="2" t="s">
        <v>666</v>
      </c>
      <c r="M55" s="2" t="s">
        <v>666</v>
      </c>
      <c r="N55" s="2" t="s">
        <v>651</v>
      </c>
      <c r="O55" s="2" t="s">
        <v>650</v>
      </c>
      <c r="P55" s="2" t="s">
        <v>651</v>
      </c>
      <c r="Q55" s="2" t="s">
        <v>650</v>
      </c>
      <c r="R55" s="2" t="s">
        <v>651</v>
      </c>
      <c r="S55" s="2" t="s">
        <v>650</v>
      </c>
      <c r="U55" s="129">
        <f t="shared" si="0"/>
        <v>11.9</v>
      </c>
      <c r="V55" s="2">
        <f t="shared" si="1"/>
        <v>0</v>
      </c>
    </row>
    <row r="56" spans="1:22" ht="15" customHeight="1" x14ac:dyDescent="0.25">
      <c r="A56" s="2" t="s">
        <v>101</v>
      </c>
      <c r="B56" s="2" t="s">
        <v>107</v>
      </c>
      <c r="C56" s="2">
        <v>2015</v>
      </c>
      <c r="D56" s="2">
        <v>986.65800000000002</v>
      </c>
      <c r="E56" s="2">
        <v>501.73899999999998</v>
      </c>
      <c r="F56" s="2">
        <v>91.364999999999995</v>
      </c>
      <c r="G56" s="2">
        <v>97.587999999999994</v>
      </c>
      <c r="H56" s="2">
        <v>4.28</v>
      </c>
      <c r="I56" s="2">
        <v>101.896</v>
      </c>
      <c r="J56" s="2">
        <v>186.55600000000001</v>
      </c>
      <c r="K56" s="2">
        <v>0.32</v>
      </c>
      <c r="L56" s="2" t="s">
        <v>666</v>
      </c>
      <c r="M56" s="2" t="s">
        <v>666</v>
      </c>
      <c r="N56" s="2" t="s">
        <v>651</v>
      </c>
      <c r="O56" s="2" t="s">
        <v>650</v>
      </c>
      <c r="P56" s="2" t="s">
        <v>651</v>
      </c>
      <c r="Q56" s="2" t="s">
        <v>650</v>
      </c>
      <c r="R56" s="2" t="s">
        <v>651</v>
      </c>
      <c r="S56" s="2" t="s">
        <v>650</v>
      </c>
      <c r="U56" s="129">
        <f t="shared" si="0"/>
        <v>986.65800000000002</v>
      </c>
      <c r="V56" s="2">
        <f t="shared" si="1"/>
        <v>0</v>
      </c>
    </row>
    <row r="57" spans="1:22" ht="15" customHeight="1" x14ac:dyDescent="0.25">
      <c r="A57" s="2" t="s">
        <v>101</v>
      </c>
      <c r="B57" s="2" t="s">
        <v>108</v>
      </c>
      <c r="C57" s="2">
        <v>2015</v>
      </c>
      <c r="D57" s="2">
        <v>268.2</v>
      </c>
      <c r="E57" s="2" t="s">
        <v>666</v>
      </c>
      <c r="F57" s="2" t="s">
        <v>666</v>
      </c>
      <c r="G57" s="2" t="s">
        <v>666</v>
      </c>
      <c r="H57" s="2" t="s">
        <v>650</v>
      </c>
      <c r="I57" s="2" t="s">
        <v>666</v>
      </c>
      <c r="J57" s="2" t="s">
        <v>666</v>
      </c>
      <c r="K57" s="2" t="s">
        <v>666</v>
      </c>
      <c r="L57" s="2" t="s">
        <v>666</v>
      </c>
      <c r="M57" s="2" t="s">
        <v>666</v>
      </c>
      <c r="N57" s="2" t="s">
        <v>811</v>
      </c>
      <c r="O57" s="2">
        <v>15.382</v>
      </c>
      <c r="P57" s="2" t="s">
        <v>651</v>
      </c>
      <c r="Q57" s="2" t="s">
        <v>650</v>
      </c>
      <c r="R57" s="2" t="s">
        <v>651</v>
      </c>
      <c r="S57" s="2" t="s">
        <v>650</v>
      </c>
      <c r="U57" s="129">
        <f t="shared" si="0"/>
        <v>268.2</v>
      </c>
      <c r="V57" s="2">
        <f t="shared" si="1"/>
        <v>15.382</v>
      </c>
    </row>
    <row r="58" spans="1:22" ht="15" customHeight="1" x14ac:dyDescent="0.25">
      <c r="A58" s="2" t="s">
        <v>101</v>
      </c>
      <c r="B58" s="2" t="s">
        <v>109</v>
      </c>
      <c r="C58" s="2">
        <v>2015</v>
      </c>
      <c r="D58" s="2">
        <v>46.6</v>
      </c>
      <c r="E58" s="2" t="s">
        <v>666</v>
      </c>
      <c r="F58" s="2" t="s">
        <v>666</v>
      </c>
      <c r="G58" s="2" t="s">
        <v>666</v>
      </c>
      <c r="H58" s="2" t="s">
        <v>650</v>
      </c>
      <c r="I58" s="2" t="s">
        <v>666</v>
      </c>
      <c r="J58" s="2" t="s">
        <v>666</v>
      </c>
      <c r="K58" s="2" t="s">
        <v>666</v>
      </c>
      <c r="L58" s="2" t="s">
        <v>666</v>
      </c>
      <c r="M58" s="2" t="s">
        <v>666</v>
      </c>
      <c r="N58" s="2" t="s">
        <v>651</v>
      </c>
      <c r="O58" s="2" t="s">
        <v>650</v>
      </c>
      <c r="P58" s="2" t="s">
        <v>651</v>
      </c>
      <c r="Q58" s="2" t="s">
        <v>650</v>
      </c>
      <c r="R58" s="2" t="s">
        <v>651</v>
      </c>
      <c r="S58" s="2" t="s">
        <v>650</v>
      </c>
      <c r="U58" s="129">
        <f t="shared" si="0"/>
        <v>46.6</v>
      </c>
      <c r="V58" s="2">
        <f t="shared" si="1"/>
        <v>0</v>
      </c>
    </row>
    <row r="59" spans="1:22" ht="15" customHeight="1" x14ac:dyDescent="0.25">
      <c r="A59" s="2" t="s">
        <v>101</v>
      </c>
      <c r="B59" s="2" t="s">
        <v>110</v>
      </c>
      <c r="C59" s="2">
        <v>2015</v>
      </c>
      <c r="D59" s="2">
        <v>2052</v>
      </c>
      <c r="E59" s="2" t="s">
        <v>666</v>
      </c>
      <c r="F59" s="2" t="s">
        <v>666</v>
      </c>
      <c r="G59" s="2" t="s">
        <v>666</v>
      </c>
      <c r="H59" s="2" t="s">
        <v>666</v>
      </c>
      <c r="I59" s="2" t="s">
        <v>666</v>
      </c>
      <c r="J59" s="2" t="s">
        <v>666</v>
      </c>
      <c r="K59" s="2" t="s">
        <v>666</v>
      </c>
      <c r="L59" s="2" t="s">
        <v>666</v>
      </c>
      <c r="M59" s="2" t="s">
        <v>666</v>
      </c>
      <c r="N59" s="2" t="s">
        <v>651</v>
      </c>
      <c r="O59" s="2" t="s">
        <v>650</v>
      </c>
      <c r="P59" s="2" t="s">
        <v>651</v>
      </c>
      <c r="Q59" s="2" t="s">
        <v>650</v>
      </c>
      <c r="R59" s="2" t="s">
        <v>651</v>
      </c>
      <c r="S59" s="2" t="s">
        <v>650</v>
      </c>
      <c r="U59" s="129">
        <f t="shared" si="0"/>
        <v>2052</v>
      </c>
      <c r="V59" s="2">
        <f t="shared" si="1"/>
        <v>0</v>
      </c>
    </row>
    <row r="60" spans="1:22" ht="15" customHeight="1" x14ac:dyDescent="0.25">
      <c r="A60" s="2" t="s">
        <v>101</v>
      </c>
      <c r="B60" s="2" t="s">
        <v>111</v>
      </c>
      <c r="C60" s="2">
        <v>2015</v>
      </c>
      <c r="D60" s="2">
        <v>99.8</v>
      </c>
      <c r="E60" s="2" t="s">
        <v>666</v>
      </c>
      <c r="F60" s="2" t="s">
        <v>666</v>
      </c>
      <c r="G60" s="2">
        <v>14.7</v>
      </c>
      <c r="H60" s="2" t="s">
        <v>666</v>
      </c>
      <c r="I60" s="2" t="s">
        <v>666</v>
      </c>
      <c r="J60" s="2" t="s">
        <v>666</v>
      </c>
      <c r="K60" s="2" t="s">
        <v>666</v>
      </c>
      <c r="L60" s="2" t="s">
        <v>666</v>
      </c>
      <c r="M60" s="2" t="s">
        <v>666</v>
      </c>
      <c r="N60" s="2" t="s">
        <v>650</v>
      </c>
      <c r="O60" s="2" t="s">
        <v>650</v>
      </c>
      <c r="P60" s="2" t="s">
        <v>650</v>
      </c>
      <c r="Q60" s="2" t="s">
        <v>650</v>
      </c>
      <c r="R60" s="2" t="s">
        <v>650</v>
      </c>
      <c r="S60" s="2" t="s">
        <v>650</v>
      </c>
      <c r="U60" s="129">
        <f t="shared" si="0"/>
        <v>99.8</v>
      </c>
      <c r="V60" s="2">
        <f t="shared" si="1"/>
        <v>0</v>
      </c>
    </row>
    <row r="61" spans="1:22" ht="15" customHeight="1" x14ac:dyDescent="0.25">
      <c r="A61" s="2" t="s">
        <v>101</v>
      </c>
      <c r="B61" s="2" t="s">
        <v>112</v>
      </c>
      <c r="C61" s="2">
        <v>2015</v>
      </c>
      <c r="D61" s="2">
        <v>867</v>
      </c>
      <c r="E61" s="2" t="s">
        <v>650</v>
      </c>
      <c r="F61" s="2" t="s">
        <v>650</v>
      </c>
      <c r="G61" s="2" t="s">
        <v>650</v>
      </c>
      <c r="H61" s="2" t="s">
        <v>650</v>
      </c>
      <c r="I61" s="2" t="s">
        <v>650</v>
      </c>
      <c r="J61" s="2" t="s">
        <v>650</v>
      </c>
      <c r="K61" s="2" t="s">
        <v>650</v>
      </c>
      <c r="L61" s="2" t="s">
        <v>650</v>
      </c>
      <c r="M61" s="2" t="s">
        <v>650</v>
      </c>
      <c r="N61" s="2" t="s">
        <v>651</v>
      </c>
      <c r="O61" s="2" t="s">
        <v>650</v>
      </c>
      <c r="P61" s="2" t="s">
        <v>651</v>
      </c>
      <c r="Q61" s="2" t="s">
        <v>650</v>
      </c>
      <c r="R61" s="2" t="s">
        <v>651</v>
      </c>
      <c r="S61" s="2" t="s">
        <v>650</v>
      </c>
      <c r="U61" s="129">
        <f t="shared" si="0"/>
        <v>867</v>
      </c>
      <c r="V61" s="2">
        <f t="shared" si="1"/>
        <v>0</v>
      </c>
    </row>
    <row r="62" spans="1:22" ht="15" customHeight="1" x14ac:dyDescent="0.25">
      <c r="A62" s="2" t="s">
        <v>101</v>
      </c>
      <c r="B62" s="2" t="s">
        <v>113</v>
      </c>
      <c r="C62" s="2">
        <v>2015</v>
      </c>
      <c r="D62" s="2">
        <v>22.66</v>
      </c>
      <c r="E62" s="2" t="s">
        <v>666</v>
      </c>
      <c r="F62" s="2" t="s">
        <v>666</v>
      </c>
      <c r="G62" s="2">
        <v>0.9</v>
      </c>
      <c r="H62" s="2" t="s">
        <v>666</v>
      </c>
      <c r="I62" s="2" t="s">
        <v>666</v>
      </c>
      <c r="J62" s="2" t="s">
        <v>666</v>
      </c>
      <c r="K62" s="2" t="s">
        <v>666</v>
      </c>
      <c r="L62" s="2" t="s">
        <v>666</v>
      </c>
      <c r="M62" s="2" t="s">
        <v>666</v>
      </c>
      <c r="N62" s="2" t="s">
        <v>650</v>
      </c>
      <c r="O62" s="2" t="s">
        <v>650</v>
      </c>
      <c r="P62" s="2" t="s">
        <v>650</v>
      </c>
      <c r="Q62" s="2" t="s">
        <v>650</v>
      </c>
      <c r="R62" s="2" t="s">
        <v>650</v>
      </c>
      <c r="S62" s="2" t="s">
        <v>650</v>
      </c>
      <c r="U62" s="129">
        <f t="shared" si="0"/>
        <v>22.66</v>
      </c>
      <c r="V62" s="2">
        <f t="shared" si="1"/>
        <v>0</v>
      </c>
    </row>
    <row r="63" spans="1:22" ht="15" customHeight="1" x14ac:dyDescent="0.25">
      <c r="A63" s="2" t="s">
        <v>101</v>
      </c>
      <c r="B63" s="2" t="s">
        <v>114</v>
      </c>
      <c r="C63" s="2">
        <v>2015</v>
      </c>
      <c r="D63" s="2">
        <v>55</v>
      </c>
      <c r="E63" s="2" t="s">
        <v>666</v>
      </c>
      <c r="F63" s="2" t="s">
        <v>666</v>
      </c>
      <c r="G63" s="2">
        <v>1</v>
      </c>
      <c r="H63" s="2" t="s">
        <v>666</v>
      </c>
      <c r="I63" s="2" t="s">
        <v>666</v>
      </c>
      <c r="J63" s="2" t="s">
        <v>666</v>
      </c>
      <c r="K63" s="2" t="s">
        <v>666</v>
      </c>
      <c r="L63" s="2" t="s">
        <v>666</v>
      </c>
      <c r="M63" s="2" t="s">
        <v>666</v>
      </c>
      <c r="N63" s="2" t="s">
        <v>651</v>
      </c>
      <c r="O63" s="2" t="s">
        <v>650</v>
      </c>
      <c r="P63" s="2" t="s">
        <v>651</v>
      </c>
      <c r="Q63" s="2" t="s">
        <v>650</v>
      </c>
      <c r="R63" s="2" t="s">
        <v>651</v>
      </c>
      <c r="S63" s="2" t="s">
        <v>650</v>
      </c>
      <c r="U63" s="129">
        <f t="shared" si="0"/>
        <v>55</v>
      </c>
      <c r="V63" s="2">
        <f t="shared" si="1"/>
        <v>0</v>
      </c>
    </row>
    <row r="64" spans="1:22" ht="15" customHeight="1" x14ac:dyDescent="0.25">
      <c r="A64" s="2" t="s">
        <v>101</v>
      </c>
      <c r="B64" s="2" t="s">
        <v>115</v>
      </c>
      <c r="C64" s="2">
        <v>2015</v>
      </c>
      <c r="D64" s="2">
        <v>22.74</v>
      </c>
      <c r="E64" s="2" t="s">
        <v>666</v>
      </c>
      <c r="F64" s="2" t="s">
        <v>666</v>
      </c>
      <c r="G64" s="2" t="s">
        <v>666</v>
      </c>
      <c r="H64" s="2" t="s">
        <v>666</v>
      </c>
      <c r="I64" s="2" t="s">
        <v>666</v>
      </c>
      <c r="J64" s="2" t="s">
        <v>666</v>
      </c>
      <c r="K64" s="2" t="s">
        <v>666</v>
      </c>
      <c r="L64" s="2" t="s">
        <v>666</v>
      </c>
      <c r="M64" s="2" t="s">
        <v>666</v>
      </c>
      <c r="N64" s="2" t="s">
        <v>651</v>
      </c>
      <c r="O64" s="2" t="s">
        <v>650</v>
      </c>
      <c r="P64" s="2" t="s">
        <v>651</v>
      </c>
      <c r="Q64" s="2" t="s">
        <v>650</v>
      </c>
      <c r="R64" s="2" t="s">
        <v>651</v>
      </c>
      <c r="S64" s="2" t="s">
        <v>650</v>
      </c>
      <c r="U64" s="129">
        <f t="shared" si="0"/>
        <v>22.74</v>
      </c>
      <c r="V64" s="2">
        <f t="shared" si="1"/>
        <v>0</v>
      </c>
    </row>
    <row r="65" spans="1:22" ht="15" customHeight="1" x14ac:dyDescent="0.25">
      <c r="A65" s="2" t="s">
        <v>101</v>
      </c>
      <c r="B65" s="2" t="s">
        <v>116</v>
      </c>
      <c r="C65" s="2">
        <v>2015</v>
      </c>
      <c r="D65" s="2">
        <v>62</v>
      </c>
      <c r="E65" s="2" t="s">
        <v>666</v>
      </c>
      <c r="F65" s="2" t="s">
        <v>666</v>
      </c>
      <c r="G65" s="2">
        <v>0.7</v>
      </c>
      <c r="H65" s="2" t="s">
        <v>666</v>
      </c>
      <c r="I65" s="2" t="s">
        <v>666</v>
      </c>
      <c r="J65" s="2" t="s">
        <v>666</v>
      </c>
      <c r="K65" s="2" t="s">
        <v>666</v>
      </c>
      <c r="L65" s="2" t="s">
        <v>666</v>
      </c>
      <c r="M65" s="2" t="s">
        <v>666</v>
      </c>
      <c r="N65" s="2" t="s">
        <v>651</v>
      </c>
      <c r="O65" s="2" t="s">
        <v>650</v>
      </c>
      <c r="P65" s="2" t="s">
        <v>651</v>
      </c>
      <c r="Q65" s="2" t="s">
        <v>650</v>
      </c>
      <c r="R65" s="2" t="s">
        <v>651</v>
      </c>
      <c r="S65" s="2" t="s">
        <v>650</v>
      </c>
      <c r="U65" s="129">
        <f t="shared" si="0"/>
        <v>62</v>
      </c>
      <c r="V65" s="2">
        <f t="shared" si="1"/>
        <v>0</v>
      </c>
    </row>
    <row r="66" spans="1:22" ht="15" customHeight="1" x14ac:dyDescent="0.25">
      <c r="A66" s="2" t="s">
        <v>101</v>
      </c>
      <c r="B66" s="2" t="s">
        <v>117</v>
      </c>
      <c r="C66" s="2">
        <v>2015</v>
      </c>
      <c r="D66" s="2">
        <v>36.799999999999997</v>
      </c>
      <c r="E66" s="2" t="s">
        <v>666</v>
      </c>
      <c r="F66" s="2" t="s">
        <v>666</v>
      </c>
      <c r="G66" s="2" t="s">
        <v>666</v>
      </c>
      <c r="H66" s="2" t="s">
        <v>666</v>
      </c>
      <c r="I66" s="2" t="s">
        <v>666</v>
      </c>
      <c r="J66" s="2" t="s">
        <v>666</v>
      </c>
      <c r="K66" s="2" t="s">
        <v>666</v>
      </c>
      <c r="L66" s="2" t="s">
        <v>666</v>
      </c>
      <c r="M66" s="2" t="s">
        <v>666</v>
      </c>
      <c r="N66" s="2" t="s">
        <v>651</v>
      </c>
      <c r="O66" s="2" t="s">
        <v>650</v>
      </c>
      <c r="P66" s="2" t="s">
        <v>651</v>
      </c>
      <c r="Q66" s="2" t="s">
        <v>650</v>
      </c>
      <c r="R66" s="2" t="s">
        <v>651</v>
      </c>
      <c r="S66" s="2" t="s">
        <v>650</v>
      </c>
      <c r="U66" s="129">
        <f t="shared" si="0"/>
        <v>36.799999999999997</v>
      </c>
      <c r="V66" s="2">
        <f t="shared" si="1"/>
        <v>0</v>
      </c>
    </row>
    <row r="67" spans="1:22" ht="15" customHeight="1" x14ac:dyDescent="0.25">
      <c r="A67" s="2" t="s">
        <v>101</v>
      </c>
      <c r="B67" s="2" t="s">
        <v>118</v>
      </c>
      <c r="C67" s="2">
        <v>2015</v>
      </c>
      <c r="D67" s="2">
        <v>55.6</v>
      </c>
      <c r="E67" s="2" t="s">
        <v>666</v>
      </c>
      <c r="F67" s="2" t="s">
        <v>666</v>
      </c>
      <c r="G67" s="2" t="s">
        <v>666</v>
      </c>
      <c r="H67" s="2" t="s">
        <v>666</v>
      </c>
      <c r="I67" s="2" t="s">
        <v>666</v>
      </c>
      <c r="J67" s="2" t="s">
        <v>666</v>
      </c>
      <c r="K67" s="2" t="s">
        <v>666</v>
      </c>
      <c r="L67" s="2" t="s">
        <v>666</v>
      </c>
      <c r="M67" s="2" t="s">
        <v>666</v>
      </c>
      <c r="N67" s="2" t="s">
        <v>651</v>
      </c>
      <c r="O67" s="2" t="s">
        <v>650</v>
      </c>
      <c r="P67" s="2" t="s">
        <v>651</v>
      </c>
      <c r="Q67" s="2" t="s">
        <v>650</v>
      </c>
      <c r="R67" s="2" t="s">
        <v>651</v>
      </c>
      <c r="S67" s="2" t="s">
        <v>650</v>
      </c>
      <c r="U67" s="129">
        <f t="shared" ref="U67:U130" si="2">IFERROR(D67/1,0)</f>
        <v>55.6</v>
      </c>
      <c r="V67" s="2">
        <f t="shared" ref="V67:V130" si="3">IFERROR(O67/1,0)+IFERROR(Q67/1,0)+IFERROR(S67/1,0)</f>
        <v>0</v>
      </c>
    </row>
    <row r="68" spans="1:22" ht="15" customHeight="1" x14ac:dyDescent="0.25">
      <c r="A68" s="2" t="s">
        <v>101</v>
      </c>
      <c r="B68" s="2" t="s">
        <v>119</v>
      </c>
      <c r="C68" s="2">
        <v>2015</v>
      </c>
      <c r="D68" s="2">
        <v>22.6</v>
      </c>
      <c r="E68" s="2" t="s">
        <v>666</v>
      </c>
      <c r="F68" s="2" t="s">
        <v>666</v>
      </c>
      <c r="G68" s="2" t="s">
        <v>666</v>
      </c>
      <c r="H68" s="2" t="s">
        <v>666</v>
      </c>
      <c r="I68" s="2" t="s">
        <v>666</v>
      </c>
      <c r="J68" s="2" t="s">
        <v>666</v>
      </c>
      <c r="K68" s="2" t="s">
        <v>666</v>
      </c>
      <c r="L68" s="2" t="s">
        <v>666</v>
      </c>
      <c r="M68" s="2" t="s">
        <v>666</v>
      </c>
      <c r="N68" s="2" t="s">
        <v>651</v>
      </c>
      <c r="O68" s="2" t="s">
        <v>650</v>
      </c>
      <c r="P68" s="2" t="s">
        <v>651</v>
      </c>
      <c r="Q68" s="2" t="s">
        <v>650</v>
      </c>
      <c r="R68" s="2" t="s">
        <v>651</v>
      </c>
      <c r="S68" s="2" t="s">
        <v>650</v>
      </c>
      <c r="U68" s="129">
        <f t="shared" si="2"/>
        <v>22.6</v>
      </c>
      <c r="V68" s="2">
        <f t="shared" si="3"/>
        <v>0</v>
      </c>
    </row>
    <row r="69" spans="1:22" ht="15" customHeight="1" x14ac:dyDescent="0.25">
      <c r="A69" s="2" t="s">
        <v>101</v>
      </c>
      <c r="B69" s="2" t="s">
        <v>120</v>
      </c>
      <c r="C69" s="2">
        <v>2015</v>
      </c>
      <c r="D69" s="2">
        <v>80.75</v>
      </c>
      <c r="E69" s="2" t="s">
        <v>666</v>
      </c>
      <c r="F69" s="2" t="s">
        <v>666</v>
      </c>
      <c r="G69" s="2" t="s">
        <v>666</v>
      </c>
      <c r="H69" s="2" t="s">
        <v>666</v>
      </c>
      <c r="I69" s="2" t="s">
        <v>666</v>
      </c>
      <c r="J69" s="2" t="s">
        <v>666</v>
      </c>
      <c r="K69" s="2" t="s">
        <v>666</v>
      </c>
      <c r="L69" s="2" t="s">
        <v>666</v>
      </c>
      <c r="M69" s="2" t="s">
        <v>666</v>
      </c>
      <c r="N69" s="2" t="s">
        <v>651</v>
      </c>
      <c r="O69" s="2" t="s">
        <v>666</v>
      </c>
      <c r="P69" s="2" t="s">
        <v>651</v>
      </c>
      <c r="Q69" s="2" t="s">
        <v>666</v>
      </c>
      <c r="R69" s="2" t="s">
        <v>651</v>
      </c>
      <c r="S69" s="2" t="s">
        <v>666</v>
      </c>
      <c r="U69" s="129">
        <f t="shared" si="2"/>
        <v>80.75</v>
      </c>
      <c r="V69" s="2">
        <f t="shared" si="3"/>
        <v>0</v>
      </c>
    </row>
    <row r="70" spans="1:22" ht="15" customHeight="1" x14ac:dyDescent="0.25">
      <c r="A70" s="2" t="s">
        <v>101</v>
      </c>
      <c r="B70" s="2" t="s">
        <v>121</v>
      </c>
      <c r="C70" s="2">
        <v>2015</v>
      </c>
      <c r="D70" s="2">
        <v>61.2</v>
      </c>
      <c r="E70" s="2" t="s">
        <v>666</v>
      </c>
      <c r="F70" s="2" t="s">
        <v>666</v>
      </c>
      <c r="G70" s="2" t="s">
        <v>666</v>
      </c>
      <c r="H70" s="2" t="s">
        <v>650</v>
      </c>
      <c r="I70" s="2" t="s">
        <v>666</v>
      </c>
      <c r="J70" s="2" t="s">
        <v>666</v>
      </c>
      <c r="K70" s="2" t="s">
        <v>666</v>
      </c>
      <c r="L70" s="2" t="s">
        <v>666</v>
      </c>
      <c r="M70" s="2" t="s">
        <v>666</v>
      </c>
      <c r="N70" s="2" t="s">
        <v>651</v>
      </c>
      <c r="O70" s="2" t="s">
        <v>650</v>
      </c>
      <c r="P70" s="2" t="s">
        <v>651</v>
      </c>
      <c r="Q70" s="2" t="s">
        <v>650</v>
      </c>
      <c r="R70" s="2" t="s">
        <v>651</v>
      </c>
      <c r="S70" s="2" t="s">
        <v>650</v>
      </c>
      <c r="U70" s="129">
        <f t="shared" si="2"/>
        <v>61.2</v>
      </c>
      <c r="V70" s="2">
        <f t="shared" si="3"/>
        <v>0</v>
      </c>
    </row>
    <row r="71" spans="1:22" ht="15" customHeight="1" x14ac:dyDescent="0.25">
      <c r="A71" s="2" t="s">
        <v>122</v>
      </c>
      <c r="B71" s="2" t="s">
        <v>123</v>
      </c>
      <c r="C71" s="2">
        <v>2015</v>
      </c>
      <c r="D71" s="2">
        <v>7.359</v>
      </c>
      <c r="E71" s="2">
        <v>1.7290000000000001</v>
      </c>
      <c r="F71" s="2">
        <v>1.6679999999999999</v>
      </c>
      <c r="G71" s="2">
        <v>1.792</v>
      </c>
      <c r="H71" s="2" t="s">
        <v>650</v>
      </c>
      <c r="I71" s="2">
        <v>2.17</v>
      </c>
      <c r="J71" s="2" t="s">
        <v>650</v>
      </c>
      <c r="K71" s="2" t="s">
        <v>650</v>
      </c>
      <c r="L71" s="2" t="s">
        <v>650</v>
      </c>
      <c r="M71" s="2" t="s">
        <v>650</v>
      </c>
      <c r="N71" s="2" t="s">
        <v>651</v>
      </c>
      <c r="O71" s="2" t="s">
        <v>650</v>
      </c>
      <c r="P71" s="2" t="s">
        <v>651</v>
      </c>
      <c r="Q71" s="2" t="s">
        <v>650</v>
      </c>
      <c r="R71" s="2" t="s">
        <v>651</v>
      </c>
      <c r="S71" s="2" t="s">
        <v>650</v>
      </c>
      <c r="U71" s="129">
        <f t="shared" si="2"/>
        <v>7.359</v>
      </c>
      <c r="V71" s="2">
        <f t="shared" si="3"/>
        <v>0</v>
      </c>
    </row>
    <row r="72" spans="1:22" ht="15" customHeight="1" x14ac:dyDescent="0.25">
      <c r="A72" s="2" t="s">
        <v>124</v>
      </c>
      <c r="B72" s="2" t="s">
        <v>125</v>
      </c>
      <c r="C72" s="2">
        <v>2015</v>
      </c>
      <c r="D72" s="2">
        <v>101.02</v>
      </c>
      <c r="E72" s="2">
        <v>35.158999999999999</v>
      </c>
      <c r="F72" s="2">
        <v>21.347999999999999</v>
      </c>
      <c r="G72" s="2">
        <v>0</v>
      </c>
      <c r="H72" s="2" t="s">
        <v>650</v>
      </c>
      <c r="I72" s="2">
        <v>23.481000000000002</v>
      </c>
      <c r="J72" s="2">
        <v>14.074999999999999</v>
      </c>
      <c r="K72" s="2" t="s">
        <v>650</v>
      </c>
      <c r="L72" s="2" t="s">
        <v>650</v>
      </c>
      <c r="M72" s="2">
        <v>6.9569999999999999</v>
      </c>
      <c r="N72" s="2" t="s">
        <v>651</v>
      </c>
      <c r="O72" s="2" t="s">
        <v>650</v>
      </c>
      <c r="P72" s="2" t="s">
        <v>651</v>
      </c>
      <c r="Q72" s="2" t="s">
        <v>650</v>
      </c>
      <c r="R72" s="2" t="s">
        <v>651</v>
      </c>
      <c r="S72" s="2" t="s">
        <v>650</v>
      </c>
      <c r="U72" s="129">
        <f t="shared" si="2"/>
        <v>101.02</v>
      </c>
      <c r="V72" s="2">
        <f t="shared" si="3"/>
        <v>0</v>
      </c>
    </row>
    <row r="73" spans="1:22" ht="15" customHeight="1" x14ac:dyDescent="0.25">
      <c r="A73" s="2" t="s">
        <v>124</v>
      </c>
      <c r="B73" s="2" t="s">
        <v>126</v>
      </c>
      <c r="C73" s="2">
        <v>2015</v>
      </c>
      <c r="D73" s="2">
        <v>2.7770000000000001</v>
      </c>
      <c r="E73" s="2">
        <v>0.92400000000000004</v>
      </c>
      <c r="F73" s="2">
        <v>0.94499999999999995</v>
      </c>
      <c r="G73" s="2" t="s">
        <v>650</v>
      </c>
      <c r="H73" s="2" t="s">
        <v>650</v>
      </c>
      <c r="I73" s="2">
        <v>0.755</v>
      </c>
      <c r="J73" s="2">
        <v>0.153</v>
      </c>
      <c r="K73" s="2" t="s">
        <v>650</v>
      </c>
      <c r="L73" s="2" t="s">
        <v>650</v>
      </c>
      <c r="M73" s="2" t="s">
        <v>650</v>
      </c>
      <c r="N73" s="2" t="s">
        <v>651</v>
      </c>
      <c r="O73" s="2" t="s">
        <v>650</v>
      </c>
      <c r="P73" s="2" t="s">
        <v>651</v>
      </c>
      <c r="Q73" s="2" t="s">
        <v>650</v>
      </c>
      <c r="R73" s="2" t="s">
        <v>651</v>
      </c>
      <c r="S73" s="2" t="s">
        <v>650</v>
      </c>
      <c r="U73" s="129">
        <f t="shared" si="2"/>
        <v>2.7770000000000001</v>
      </c>
      <c r="V73" s="2">
        <f t="shared" si="3"/>
        <v>0</v>
      </c>
    </row>
    <row r="74" spans="1:22" ht="15" customHeight="1" x14ac:dyDescent="0.25">
      <c r="A74" s="2" t="s">
        <v>124</v>
      </c>
      <c r="B74" s="2" t="s">
        <v>127</v>
      </c>
      <c r="C74" s="2">
        <v>2015</v>
      </c>
      <c r="D74" s="2">
        <v>13.257</v>
      </c>
      <c r="E74" s="2">
        <v>3.41</v>
      </c>
      <c r="F74" s="2">
        <v>2.9580000000000002</v>
      </c>
      <c r="G74" s="2" t="s">
        <v>650</v>
      </c>
      <c r="H74" s="2" t="s">
        <v>650</v>
      </c>
      <c r="I74" s="2">
        <v>3.5190000000000001</v>
      </c>
      <c r="J74" s="2">
        <v>1.0509999999999999</v>
      </c>
      <c r="K74" s="2" t="s">
        <v>650</v>
      </c>
      <c r="L74" s="2" t="s">
        <v>650</v>
      </c>
      <c r="M74" s="2">
        <v>2.319</v>
      </c>
      <c r="N74" s="2" t="s">
        <v>651</v>
      </c>
      <c r="O74" s="2" t="s">
        <v>650</v>
      </c>
      <c r="P74" s="2" t="s">
        <v>651</v>
      </c>
      <c r="Q74" s="2" t="s">
        <v>650</v>
      </c>
      <c r="R74" s="2" t="s">
        <v>651</v>
      </c>
      <c r="S74" s="2" t="s">
        <v>650</v>
      </c>
      <c r="U74" s="129">
        <f t="shared" si="2"/>
        <v>13.257</v>
      </c>
      <c r="V74" s="2">
        <f t="shared" si="3"/>
        <v>0</v>
      </c>
    </row>
    <row r="75" spans="1:22" ht="15" customHeight="1" x14ac:dyDescent="0.25">
      <c r="A75" s="2" t="s">
        <v>128</v>
      </c>
      <c r="B75" s="2" t="s">
        <v>129</v>
      </c>
      <c r="C75" s="2">
        <v>2015</v>
      </c>
      <c r="D75" s="2">
        <v>31.344000000000001</v>
      </c>
      <c r="E75" s="2">
        <v>9.1920000000000002</v>
      </c>
      <c r="F75" s="2">
        <v>4.569</v>
      </c>
      <c r="G75" s="2">
        <v>0.18</v>
      </c>
      <c r="H75" s="2" t="s">
        <v>650</v>
      </c>
      <c r="I75" s="2">
        <v>16.143999999999998</v>
      </c>
      <c r="J75" s="2">
        <v>1.2709999999999999</v>
      </c>
      <c r="K75" s="2" t="s">
        <v>650</v>
      </c>
      <c r="L75" s="2" t="s">
        <v>650</v>
      </c>
      <c r="M75" s="2" t="s">
        <v>650</v>
      </c>
      <c r="N75" s="2" t="s">
        <v>651</v>
      </c>
      <c r="O75" s="2" t="s">
        <v>650</v>
      </c>
      <c r="P75" s="2" t="s">
        <v>651</v>
      </c>
      <c r="Q75" s="2" t="s">
        <v>650</v>
      </c>
      <c r="R75" s="2" t="s">
        <v>651</v>
      </c>
      <c r="S75" s="2" t="s">
        <v>650</v>
      </c>
      <c r="U75" s="129">
        <f t="shared" si="2"/>
        <v>31.344000000000001</v>
      </c>
      <c r="V75" s="2">
        <f t="shared" si="3"/>
        <v>0</v>
      </c>
    </row>
    <row r="76" spans="1:22" ht="15" customHeight="1" x14ac:dyDescent="0.25">
      <c r="A76" s="2" t="s">
        <v>130</v>
      </c>
      <c r="B76" s="2" t="s">
        <v>131</v>
      </c>
      <c r="C76" s="2">
        <v>2015</v>
      </c>
      <c r="D76" s="2">
        <v>17.48</v>
      </c>
      <c r="E76" s="2">
        <v>8.3219999999999992</v>
      </c>
      <c r="F76" s="2">
        <v>1.76</v>
      </c>
      <c r="G76" s="2">
        <v>2.2709999999999999</v>
      </c>
      <c r="H76" s="2" t="s">
        <v>650</v>
      </c>
      <c r="I76" s="2">
        <v>1.6890000000000001</v>
      </c>
      <c r="J76" s="2">
        <v>1.163</v>
      </c>
      <c r="K76" s="2">
        <v>0</v>
      </c>
      <c r="L76" s="2">
        <v>0</v>
      </c>
      <c r="M76" s="2">
        <v>2.2749999999999999</v>
      </c>
      <c r="N76" s="2" t="s">
        <v>651</v>
      </c>
      <c r="O76" s="2" t="s">
        <v>650</v>
      </c>
      <c r="P76" s="2" t="s">
        <v>651</v>
      </c>
      <c r="Q76" s="2" t="s">
        <v>650</v>
      </c>
      <c r="R76" s="2" t="s">
        <v>651</v>
      </c>
      <c r="S76" s="2" t="s">
        <v>650</v>
      </c>
      <c r="U76" s="129">
        <f t="shared" si="2"/>
        <v>17.48</v>
      </c>
      <c r="V76" s="2">
        <f t="shared" si="3"/>
        <v>0</v>
      </c>
    </row>
    <row r="77" spans="1:22" ht="15" customHeight="1" x14ac:dyDescent="0.25">
      <c r="A77" s="2" t="s">
        <v>130</v>
      </c>
      <c r="B77" s="2" t="s">
        <v>132</v>
      </c>
      <c r="C77" s="2">
        <v>2015</v>
      </c>
      <c r="D77" s="2">
        <v>30.053999999999998</v>
      </c>
      <c r="E77" s="2">
        <v>12.226000000000001</v>
      </c>
      <c r="F77" s="2">
        <v>4.8650000000000002</v>
      </c>
      <c r="G77" s="2">
        <v>7.1070000000000002</v>
      </c>
      <c r="H77" s="2" t="s">
        <v>650</v>
      </c>
      <c r="I77" s="2">
        <v>3.84</v>
      </c>
      <c r="J77" s="2">
        <v>1.8779999999999999</v>
      </c>
      <c r="K77" s="2">
        <v>0.13800000000000001</v>
      </c>
      <c r="L77" s="2">
        <v>0</v>
      </c>
      <c r="M77" s="2">
        <v>7.1070000000000002</v>
      </c>
      <c r="N77" s="2" t="s">
        <v>651</v>
      </c>
      <c r="O77" s="2" t="s">
        <v>650</v>
      </c>
      <c r="P77" s="2" t="s">
        <v>651</v>
      </c>
      <c r="Q77" s="2" t="s">
        <v>650</v>
      </c>
      <c r="R77" s="2" t="s">
        <v>651</v>
      </c>
      <c r="S77" s="2" t="s">
        <v>650</v>
      </c>
      <c r="U77" s="129">
        <f t="shared" si="2"/>
        <v>30.053999999999998</v>
      </c>
      <c r="V77" s="2">
        <f t="shared" si="3"/>
        <v>0</v>
      </c>
    </row>
    <row r="78" spans="1:22" ht="15" customHeight="1" x14ac:dyDescent="0.25">
      <c r="A78" s="2" t="s">
        <v>133</v>
      </c>
      <c r="B78" s="2" t="s">
        <v>134</v>
      </c>
      <c r="C78" s="2">
        <v>2015</v>
      </c>
      <c r="D78" s="2">
        <v>43</v>
      </c>
      <c r="E78" s="2">
        <v>10.8</v>
      </c>
      <c r="F78" s="2">
        <v>12.9</v>
      </c>
      <c r="G78" s="2">
        <v>11.6</v>
      </c>
      <c r="H78" s="2" t="s">
        <v>650</v>
      </c>
      <c r="I78" s="2">
        <v>7.7</v>
      </c>
      <c r="J78" s="2" t="s">
        <v>650</v>
      </c>
      <c r="K78" s="2" t="s">
        <v>650</v>
      </c>
      <c r="L78" s="2" t="s">
        <v>650</v>
      </c>
      <c r="M78" s="2" t="s">
        <v>650</v>
      </c>
      <c r="N78" s="2" t="s">
        <v>651</v>
      </c>
      <c r="O78" s="2" t="s">
        <v>650</v>
      </c>
      <c r="P78" s="2" t="s">
        <v>651</v>
      </c>
      <c r="Q78" s="2" t="s">
        <v>650</v>
      </c>
      <c r="R78" s="2" t="s">
        <v>651</v>
      </c>
      <c r="S78" s="2" t="s">
        <v>650</v>
      </c>
      <c r="U78" s="129">
        <f t="shared" si="2"/>
        <v>43</v>
      </c>
      <c r="V78" s="2">
        <f t="shared" si="3"/>
        <v>0</v>
      </c>
    </row>
    <row r="79" spans="1:22" ht="15" customHeight="1" x14ac:dyDescent="0.25">
      <c r="A79" s="2" t="s">
        <v>135</v>
      </c>
      <c r="B79" s="2" t="s">
        <v>136</v>
      </c>
      <c r="C79" s="2">
        <v>2015</v>
      </c>
      <c r="D79" s="2">
        <v>197</v>
      </c>
      <c r="E79" s="2">
        <v>78</v>
      </c>
      <c r="F79" s="2">
        <v>28</v>
      </c>
      <c r="G79" s="2">
        <v>4</v>
      </c>
      <c r="H79" s="2" t="s">
        <v>650</v>
      </c>
      <c r="I79" s="2">
        <v>45</v>
      </c>
      <c r="J79" s="2">
        <v>28</v>
      </c>
      <c r="K79" s="2">
        <v>1</v>
      </c>
      <c r="L79" s="2">
        <v>13</v>
      </c>
      <c r="M79" s="2" t="s">
        <v>650</v>
      </c>
      <c r="N79" s="2" t="s">
        <v>651</v>
      </c>
      <c r="O79" s="2" t="s">
        <v>650</v>
      </c>
      <c r="P79" s="2" t="s">
        <v>651</v>
      </c>
      <c r="Q79" s="2" t="s">
        <v>650</v>
      </c>
      <c r="R79" s="2" t="s">
        <v>651</v>
      </c>
      <c r="S79" s="2" t="s">
        <v>650</v>
      </c>
      <c r="U79" s="129">
        <f t="shared" si="2"/>
        <v>197</v>
      </c>
      <c r="V79" s="2">
        <f t="shared" si="3"/>
        <v>0</v>
      </c>
    </row>
    <row r="80" spans="1:22" ht="15" customHeight="1" x14ac:dyDescent="0.25">
      <c r="A80" s="2" t="s">
        <v>137</v>
      </c>
      <c r="B80" s="2" t="s">
        <v>138</v>
      </c>
      <c r="C80" s="2">
        <v>2015</v>
      </c>
      <c r="D80" s="2">
        <v>603.85699999999997</v>
      </c>
      <c r="E80" s="2">
        <v>299.39</v>
      </c>
      <c r="F80" s="2">
        <v>59.8</v>
      </c>
      <c r="G80" s="2">
        <v>2.9</v>
      </c>
      <c r="H80" s="2" t="s">
        <v>650</v>
      </c>
      <c r="I80" s="2">
        <v>59.02</v>
      </c>
      <c r="J80" s="2">
        <v>98.37</v>
      </c>
      <c r="K80" s="2">
        <v>1</v>
      </c>
      <c r="L80" s="2">
        <v>33.08</v>
      </c>
      <c r="M80" s="2">
        <v>50.3</v>
      </c>
      <c r="N80" s="2" t="s">
        <v>651</v>
      </c>
      <c r="O80" s="2" t="s">
        <v>650</v>
      </c>
      <c r="P80" s="2" t="s">
        <v>651</v>
      </c>
      <c r="Q80" s="2" t="s">
        <v>650</v>
      </c>
      <c r="R80" s="2" t="s">
        <v>651</v>
      </c>
      <c r="S80" s="2" t="s">
        <v>650</v>
      </c>
      <c r="U80" s="129">
        <f t="shared" si="2"/>
        <v>603.85699999999997</v>
      </c>
      <c r="V80" s="2">
        <f t="shared" si="3"/>
        <v>0</v>
      </c>
    </row>
    <row r="81" spans="1:22" ht="15" customHeight="1" x14ac:dyDescent="0.25">
      <c r="A81" s="2" t="s">
        <v>137</v>
      </c>
      <c r="B81" s="2" t="s">
        <v>139</v>
      </c>
      <c r="C81" s="2">
        <v>2015</v>
      </c>
      <c r="D81" s="2">
        <v>0.8</v>
      </c>
      <c r="E81" s="2" t="s">
        <v>650</v>
      </c>
      <c r="F81" s="2" t="s">
        <v>650</v>
      </c>
      <c r="G81" s="2" t="s">
        <v>650</v>
      </c>
      <c r="H81" s="2" t="s">
        <v>650</v>
      </c>
      <c r="I81" s="2">
        <v>0.8</v>
      </c>
      <c r="J81" s="2" t="s">
        <v>650</v>
      </c>
      <c r="K81" s="2" t="s">
        <v>650</v>
      </c>
      <c r="L81" s="2" t="s">
        <v>650</v>
      </c>
      <c r="M81" s="2" t="s">
        <v>650</v>
      </c>
      <c r="N81" s="2" t="s">
        <v>651</v>
      </c>
      <c r="O81" s="2" t="s">
        <v>650</v>
      </c>
      <c r="P81" s="2" t="s">
        <v>651</v>
      </c>
      <c r="Q81" s="2" t="s">
        <v>650</v>
      </c>
      <c r="R81" s="2" t="s">
        <v>651</v>
      </c>
      <c r="S81" s="2" t="s">
        <v>650</v>
      </c>
      <c r="U81" s="129">
        <f t="shared" si="2"/>
        <v>0.8</v>
      </c>
      <c r="V81" s="2">
        <f t="shared" si="3"/>
        <v>0</v>
      </c>
    </row>
    <row r="82" spans="1:22" ht="15" customHeight="1" x14ac:dyDescent="0.25">
      <c r="A82" s="2" t="s">
        <v>137</v>
      </c>
      <c r="B82" s="2" t="s">
        <v>140</v>
      </c>
      <c r="C82" s="2">
        <v>2015</v>
      </c>
      <c r="D82" s="2">
        <v>3.95</v>
      </c>
      <c r="E82" s="2">
        <v>0.7</v>
      </c>
      <c r="F82" s="2">
        <v>2.1</v>
      </c>
      <c r="G82" s="2">
        <v>0</v>
      </c>
      <c r="H82" s="2">
        <v>0</v>
      </c>
      <c r="I82" s="2">
        <v>1</v>
      </c>
      <c r="J82" s="2">
        <v>0</v>
      </c>
      <c r="K82" s="2">
        <v>0</v>
      </c>
      <c r="L82" s="2">
        <v>0</v>
      </c>
      <c r="M82" s="2">
        <v>0</v>
      </c>
      <c r="N82" s="2" t="s">
        <v>651</v>
      </c>
      <c r="O82" s="2" t="s">
        <v>650</v>
      </c>
      <c r="P82" s="2" t="s">
        <v>651</v>
      </c>
      <c r="Q82" s="2" t="s">
        <v>650</v>
      </c>
      <c r="R82" s="2" t="s">
        <v>651</v>
      </c>
      <c r="S82" s="2" t="s">
        <v>650</v>
      </c>
      <c r="U82" s="129">
        <f t="shared" si="2"/>
        <v>3.95</v>
      </c>
      <c r="V82" s="2">
        <f t="shared" si="3"/>
        <v>0</v>
      </c>
    </row>
    <row r="83" spans="1:22" ht="15" customHeight="1" x14ac:dyDescent="0.25">
      <c r="A83" s="2" t="s">
        <v>141</v>
      </c>
      <c r="B83" s="2" t="s">
        <v>142</v>
      </c>
      <c r="C83" s="2">
        <v>2015</v>
      </c>
      <c r="D83" s="2">
        <v>104.4</v>
      </c>
      <c r="E83" s="2">
        <v>55.6</v>
      </c>
      <c r="F83" s="2">
        <v>7.9</v>
      </c>
      <c r="G83" s="2">
        <v>3.8</v>
      </c>
      <c r="H83" s="2" t="s">
        <v>650</v>
      </c>
      <c r="I83" s="2">
        <v>15.4</v>
      </c>
      <c r="J83" s="2">
        <v>21.7</v>
      </c>
      <c r="K83" s="2" t="s">
        <v>650</v>
      </c>
      <c r="L83" s="2" t="s">
        <v>650</v>
      </c>
      <c r="M83" s="2" t="s">
        <v>650</v>
      </c>
      <c r="N83" s="2" t="s">
        <v>651</v>
      </c>
      <c r="O83" s="2" t="s">
        <v>650</v>
      </c>
      <c r="P83" s="2" t="s">
        <v>651</v>
      </c>
      <c r="Q83" s="2" t="s">
        <v>650</v>
      </c>
      <c r="R83" s="2" t="s">
        <v>651</v>
      </c>
      <c r="S83" s="2" t="s">
        <v>650</v>
      </c>
      <c r="U83" s="129">
        <f t="shared" si="2"/>
        <v>104.4</v>
      </c>
      <c r="V83" s="2">
        <f t="shared" si="3"/>
        <v>0</v>
      </c>
    </row>
    <row r="84" spans="1:22" ht="15" customHeight="1" x14ac:dyDescent="0.25">
      <c r="A84" s="2" t="s">
        <v>141</v>
      </c>
      <c r="B84" s="2" t="s">
        <v>143</v>
      </c>
      <c r="C84" s="2">
        <v>2015</v>
      </c>
      <c r="D84" s="2">
        <v>9.6999999999999993</v>
      </c>
      <c r="E84" s="2">
        <v>2.6</v>
      </c>
      <c r="F84" s="2">
        <v>1.4</v>
      </c>
      <c r="G84" s="2">
        <v>2.8</v>
      </c>
      <c r="H84" s="2" t="s">
        <v>650</v>
      </c>
      <c r="I84" s="2">
        <v>2.5</v>
      </c>
      <c r="J84" s="2" t="s">
        <v>650</v>
      </c>
      <c r="K84" s="2">
        <v>0.1</v>
      </c>
      <c r="L84" s="2" t="s">
        <v>650</v>
      </c>
      <c r="M84" s="2" t="s">
        <v>650</v>
      </c>
      <c r="N84" s="2" t="s">
        <v>651</v>
      </c>
      <c r="O84" s="2" t="s">
        <v>650</v>
      </c>
      <c r="P84" s="2" t="s">
        <v>651</v>
      </c>
      <c r="Q84" s="2" t="s">
        <v>650</v>
      </c>
      <c r="R84" s="2" t="s">
        <v>651</v>
      </c>
      <c r="S84" s="2" t="s">
        <v>650</v>
      </c>
      <c r="U84" s="129">
        <f t="shared" si="2"/>
        <v>9.6999999999999993</v>
      </c>
      <c r="V84" s="2">
        <f t="shared" si="3"/>
        <v>0</v>
      </c>
    </row>
    <row r="85" spans="1:22" ht="15" customHeight="1" x14ac:dyDescent="0.25">
      <c r="A85" s="2" t="s">
        <v>141</v>
      </c>
      <c r="B85" s="2" t="s">
        <v>144</v>
      </c>
      <c r="C85" s="2">
        <v>2015</v>
      </c>
      <c r="D85" s="2">
        <v>4.8</v>
      </c>
      <c r="E85" s="2">
        <v>1.9</v>
      </c>
      <c r="F85" s="2">
        <v>0.13</v>
      </c>
      <c r="G85" s="2" t="s">
        <v>650</v>
      </c>
      <c r="H85" s="2" t="s">
        <v>650</v>
      </c>
      <c r="I85" s="2">
        <v>2.5</v>
      </c>
      <c r="J85" s="2" t="s">
        <v>650</v>
      </c>
      <c r="K85" s="2">
        <v>0.2</v>
      </c>
      <c r="L85" s="2" t="s">
        <v>650</v>
      </c>
      <c r="M85" s="2" t="s">
        <v>650</v>
      </c>
      <c r="N85" s="2" t="s">
        <v>651</v>
      </c>
      <c r="O85" s="2" t="s">
        <v>650</v>
      </c>
      <c r="P85" s="2" t="s">
        <v>651</v>
      </c>
      <c r="Q85" s="2" t="s">
        <v>650</v>
      </c>
      <c r="R85" s="2" t="s">
        <v>651</v>
      </c>
      <c r="S85" s="2" t="s">
        <v>650</v>
      </c>
      <c r="U85" s="129">
        <f t="shared" si="2"/>
        <v>4.8</v>
      </c>
      <c r="V85" s="2">
        <f t="shared" si="3"/>
        <v>0</v>
      </c>
    </row>
    <row r="86" spans="1:22" ht="15" customHeight="1" x14ac:dyDescent="0.25">
      <c r="A86" s="2" t="s">
        <v>145</v>
      </c>
      <c r="B86" s="2" t="s">
        <v>146</v>
      </c>
      <c r="C86" s="2">
        <v>2015</v>
      </c>
      <c r="D86" s="2">
        <v>57.997</v>
      </c>
      <c r="E86" s="2">
        <v>24.686</v>
      </c>
      <c r="F86" s="2">
        <v>5.4909999999999997</v>
      </c>
      <c r="G86" s="2">
        <v>4.2939999999999996</v>
      </c>
      <c r="H86" s="2" t="s">
        <v>650</v>
      </c>
      <c r="I86" s="2">
        <v>12.834</v>
      </c>
      <c r="J86" s="2">
        <v>10.692</v>
      </c>
      <c r="K86" s="2" t="s">
        <v>650</v>
      </c>
      <c r="L86" s="2" t="s">
        <v>650</v>
      </c>
      <c r="M86" s="2" t="s">
        <v>650</v>
      </c>
      <c r="N86" s="2" t="s">
        <v>651</v>
      </c>
      <c r="O86" s="2" t="s">
        <v>650</v>
      </c>
      <c r="P86" s="2" t="s">
        <v>651</v>
      </c>
      <c r="Q86" s="2" t="s">
        <v>650</v>
      </c>
      <c r="R86" s="2" t="s">
        <v>651</v>
      </c>
      <c r="S86" s="2" t="s">
        <v>650</v>
      </c>
      <c r="U86" s="129">
        <f t="shared" si="2"/>
        <v>57.997</v>
      </c>
      <c r="V86" s="2">
        <f t="shared" si="3"/>
        <v>0</v>
      </c>
    </row>
    <row r="87" spans="1:22" ht="15" customHeight="1" x14ac:dyDescent="0.25">
      <c r="A87" s="2" t="s">
        <v>145</v>
      </c>
      <c r="B87" s="2" t="s">
        <v>147</v>
      </c>
      <c r="C87" s="2">
        <v>2015</v>
      </c>
      <c r="D87" s="2">
        <v>2.1480000000000001</v>
      </c>
      <c r="E87" s="2">
        <v>0.371</v>
      </c>
      <c r="F87" s="2">
        <v>0.19800000000000001</v>
      </c>
      <c r="G87" s="2">
        <v>0</v>
      </c>
      <c r="H87" s="2" t="s">
        <v>650</v>
      </c>
      <c r="I87" s="2">
        <v>1.4430000000000001</v>
      </c>
      <c r="J87" s="2">
        <v>0.13600000000000001</v>
      </c>
      <c r="K87" s="2" t="s">
        <v>650</v>
      </c>
      <c r="L87" s="2" t="s">
        <v>650</v>
      </c>
      <c r="M87" s="2" t="s">
        <v>650</v>
      </c>
      <c r="N87" s="2" t="s">
        <v>651</v>
      </c>
      <c r="O87" s="2" t="s">
        <v>650</v>
      </c>
      <c r="P87" s="2" t="s">
        <v>651</v>
      </c>
      <c r="Q87" s="2" t="s">
        <v>650</v>
      </c>
      <c r="R87" s="2" t="s">
        <v>651</v>
      </c>
      <c r="S87" s="2" t="s">
        <v>650</v>
      </c>
      <c r="U87" s="129">
        <f t="shared" si="2"/>
        <v>2.1480000000000001</v>
      </c>
      <c r="V87" s="2">
        <f t="shared" si="3"/>
        <v>0</v>
      </c>
    </row>
    <row r="88" spans="1:22" ht="15" customHeight="1" x14ac:dyDescent="0.25">
      <c r="A88" s="2" t="s">
        <v>145</v>
      </c>
      <c r="B88" s="2" t="s">
        <v>148</v>
      </c>
      <c r="C88" s="2">
        <v>2015</v>
      </c>
      <c r="D88" s="2">
        <v>3.2469999999999999</v>
      </c>
      <c r="E88" s="2">
        <v>0.47799999999999998</v>
      </c>
      <c r="F88" s="2">
        <v>0.28000000000000003</v>
      </c>
      <c r="G88" s="2">
        <v>0</v>
      </c>
      <c r="H88" s="2" t="s">
        <v>650</v>
      </c>
      <c r="I88" s="2">
        <v>2.4540000000000002</v>
      </c>
      <c r="J88" s="2">
        <v>3.5000000000000003E-2</v>
      </c>
      <c r="K88" s="2">
        <v>0</v>
      </c>
      <c r="L88" s="2">
        <v>0</v>
      </c>
      <c r="M88" s="2">
        <v>0</v>
      </c>
      <c r="N88" s="2" t="s">
        <v>651</v>
      </c>
      <c r="O88" s="2" t="s">
        <v>650</v>
      </c>
      <c r="P88" s="2" t="s">
        <v>651</v>
      </c>
      <c r="Q88" s="2" t="s">
        <v>650</v>
      </c>
      <c r="R88" s="2" t="s">
        <v>651</v>
      </c>
      <c r="S88" s="2" t="s">
        <v>650</v>
      </c>
      <c r="U88" s="129">
        <f t="shared" si="2"/>
        <v>3.2469999999999999</v>
      </c>
      <c r="V88" s="2">
        <f t="shared" si="3"/>
        <v>0</v>
      </c>
    </row>
    <row r="89" spans="1:22" ht="15" customHeight="1" x14ac:dyDescent="0.25">
      <c r="A89" s="2" t="s">
        <v>149</v>
      </c>
      <c r="B89" s="2" t="s">
        <v>150</v>
      </c>
      <c r="C89" s="2">
        <v>2015</v>
      </c>
      <c r="D89" s="2">
        <v>4.54</v>
      </c>
      <c r="E89" s="2">
        <v>1.22</v>
      </c>
      <c r="F89" s="2">
        <v>0.21</v>
      </c>
      <c r="G89" s="2">
        <v>0.24</v>
      </c>
      <c r="H89" s="2" t="s">
        <v>650</v>
      </c>
      <c r="I89" s="2">
        <v>2.4700000000000002</v>
      </c>
      <c r="J89" s="2">
        <v>0.13</v>
      </c>
      <c r="K89" s="2">
        <v>0.27</v>
      </c>
      <c r="L89" s="2">
        <v>0</v>
      </c>
      <c r="M89" s="2">
        <v>0</v>
      </c>
      <c r="N89" s="2" t="s">
        <v>651</v>
      </c>
      <c r="O89" s="2" t="s">
        <v>650</v>
      </c>
      <c r="P89" s="2" t="s">
        <v>651</v>
      </c>
      <c r="Q89" s="2" t="s">
        <v>650</v>
      </c>
      <c r="R89" s="2" t="s">
        <v>651</v>
      </c>
      <c r="S89" s="2" t="s">
        <v>650</v>
      </c>
      <c r="U89" s="129">
        <f t="shared" si="2"/>
        <v>4.54</v>
      </c>
      <c r="V89" s="2">
        <f t="shared" si="3"/>
        <v>0</v>
      </c>
    </row>
    <row r="90" spans="1:22" ht="15" customHeight="1" x14ac:dyDescent="0.25">
      <c r="A90" s="2" t="s">
        <v>149</v>
      </c>
      <c r="B90" s="2" t="s">
        <v>151</v>
      </c>
      <c r="C90" s="2">
        <v>2015</v>
      </c>
      <c r="D90" s="2">
        <v>339.95</v>
      </c>
      <c r="E90" s="2">
        <v>127.85</v>
      </c>
      <c r="F90" s="2">
        <v>33.29</v>
      </c>
      <c r="G90" s="2">
        <v>23.29</v>
      </c>
      <c r="H90" s="2">
        <v>0</v>
      </c>
      <c r="I90" s="2">
        <v>37.880000000000003</v>
      </c>
      <c r="J90" s="280">
        <v>45.75</v>
      </c>
      <c r="K90" s="2">
        <v>14.81</v>
      </c>
      <c r="L90" s="2">
        <v>3.59</v>
      </c>
      <c r="M90" s="280">
        <v>45.9</v>
      </c>
      <c r="N90" s="2" t="s">
        <v>812</v>
      </c>
      <c r="O90" s="280">
        <v>0</v>
      </c>
      <c r="P90" s="2" t="s">
        <v>813</v>
      </c>
      <c r="Q90" s="280">
        <v>0</v>
      </c>
      <c r="R90" s="2" t="s">
        <v>727</v>
      </c>
      <c r="S90" s="2">
        <v>7.6</v>
      </c>
      <c r="U90" s="129">
        <f t="shared" si="2"/>
        <v>339.95</v>
      </c>
      <c r="V90" s="2">
        <f t="shared" si="3"/>
        <v>7.6</v>
      </c>
    </row>
    <row r="91" spans="1:22" ht="15" customHeight="1" x14ac:dyDescent="0.25">
      <c r="A91" s="2" t="s">
        <v>149</v>
      </c>
      <c r="B91" s="2" t="s">
        <v>152</v>
      </c>
      <c r="C91" s="2">
        <v>2015</v>
      </c>
      <c r="D91" s="2">
        <v>4.7</v>
      </c>
      <c r="E91" s="2">
        <v>3.42</v>
      </c>
      <c r="F91" s="2">
        <v>0.02</v>
      </c>
      <c r="G91" s="2">
        <v>0</v>
      </c>
      <c r="H91" s="2" t="s">
        <v>650</v>
      </c>
      <c r="I91" s="2">
        <v>1.0900000000000001</v>
      </c>
      <c r="J91" s="2">
        <v>0.16</v>
      </c>
      <c r="K91" s="2">
        <v>0</v>
      </c>
      <c r="L91" s="2">
        <v>0</v>
      </c>
      <c r="M91" s="2">
        <v>0</v>
      </c>
      <c r="N91" s="2" t="s">
        <v>651</v>
      </c>
      <c r="O91" s="2" t="s">
        <v>650</v>
      </c>
      <c r="P91" s="2" t="s">
        <v>651</v>
      </c>
      <c r="Q91" s="2" t="s">
        <v>650</v>
      </c>
      <c r="R91" s="2" t="s">
        <v>651</v>
      </c>
      <c r="S91" s="2" t="s">
        <v>650</v>
      </c>
      <c r="U91" s="129">
        <f t="shared" si="2"/>
        <v>4.7</v>
      </c>
      <c r="V91" s="2">
        <f t="shared" si="3"/>
        <v>0</v>
      </c>
    </row>
    <row r="92" spans="1:22" ht="15" customHeight="1" x14ac:dyDescent="0.25">
      <c r="A92" s="2" t="s">
        <v>149</v>
      </c>
      <c r="B92" s="2" t="s">
        <v>153</v>
      </c>
      <c r="C92" s="2">
        <v>2015</v>
      </c>
      <c r="D92" s="2">
        <v>4.49</v>
      </c>
      <c r="E92" s="2">
        <v>2.33</v>
      </c>
      <c r="F92" s="2">
        <v>0.1</v>
      </c>
      <c r="G92" s="2">
        <v>0</v>
      </c>
      <c r="H92" s="2" t="s">
        <v>650</v>
      </c>
      <c r="I92" s="2">
        <v>1.98</v>
      </c>
      <c r="J92" s="2">
        <v>0.09</v>
      </c>
      <c r="K92" s="2">
        <v>0</v>
      </c>
      <c r="L92" s="2">
        <v>0</v>
      </c>
      <c r="M92" s="2">
        <v>0</v>
      </c>
      <c r="N92" s="2" t="s">
        <v>651</v>
      </c>
      <c r="O92" s="2" t="s">
        <v>650</v>
      </c>
      <c r="P92" s="2" t="s">
        <v>651</v>
      </c>
      <c r="Q92" s="2" t="s">
        <v>650</v>
      </c>
      <c r="R92" s="2" t="s">
        <v>651</v>
      </c>
      <c r="S92" s="2" t="s">
        <v>650</v>
      </c>
      <c r="U92" s="129">
        <f t="shared" si="2"/>
        <v>4.49</v>
      </c>
      <c r="V92" s="2">
        <f t="shared" si="3"/>
        <v>0</v>
      </c>
    </row>
    <row r="93" spans="1:22" ht="15" customHeight="1" x14ac:dyDescent="0.25">
      <c r="A93" s="2" t="s">
        <v>154</v>
      </c>
      <c r="B93" s="2" t="s">
        <v>155</v>
      </c>
      <c r="C93" s="2">
        <v>2015</v>
      </c>
      <c r="D93" s="2">
        <v>103</v>
      </c>
      <c r="E93" s="2">
        <v>39</v>
      </c>
      <c r="F93" s="2">
        <v>13</v>
      </c>
      <c r="G93" s="2">
        <v>31</v>
      </c>
      <c r="H93" s="2">
        <v>0</v>
      </c>
      <c r="I93" s="2">
        <v>12</v>
      </c>
      <c r="J93" s="2">
        <v>8</v>
      </c>
      <c r="K93" s="2">
        <v>0</v>
      </c>
      <c r="L93" s="2" t="s">
        <v>650</v>
      </c>
      <c r="M93" s="2" t="s">
        <v>650</v>
      </c>
      <c r="N93" s="2" t="s">
        <v>650</v>
      </c>
      <c r="O93" s="2" t="s">
        <v>650</v>
      </c>
      <c r="P93" s="2" t="s">
        <v>650</v>
      </c>
      <c r="Q93" s="2" t="s">
        <v>650</v>
      </c>
      <c r="R93" s="2" t="s">
        <v>650</v>
      </c>
      <c r="S93" s="2" t="s">
        <v>650</v>
      </c>
      <c r="U93" s="129">
        <f t="shared" si="2"/>
        <v>103</v>
      </c>
      <c r="V93" s="2">
        <f t="shared" si="3"/>
        <v>0</v>
      </c>
    </row>
    <row r="94" spans="1:22" ht="15" customHeight="1" x14ac:dyDescent="0.2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U94" s="129">
        <f t="shared" si="2"/>
        <v>0</v>
      </c>
      <c r="V94" s="2">
        <f t="shared" si="3"/>
        <v>0</v>
      </c>
    </row>
    <row r="95" spans="1:22" ht="15" customHeight="1" x14ac:dyDescent="0.2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U95" s="129">
        <f t="shared" si="2"/>
        <v>0</v>
      </c>
      <c r="V95" s="2">
        <f t="shared" si="3"/>
        <v>0</v>
      </c>
    </row>
    <row r="96" spans="1:22" ht="15" customHeight="1" x14ac:dyDescent="0.2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U96" s="129">
        <f t="shared" si="2"/>
        <v>0</v>
      </c>
      <c r="V96" s="2">
        <f t="shared" si="3"/>
        <v>0</v>
      </c>
    </row>
    <row r="97" spans="1:22" ht="15" customHeight="1" x14ac:dyDescent="0.2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U97" s="129">
        <f t="shared" si="2"/>
        <v>0</v>
      </c>
      <c r="V97" s="2">
        <f t="shared" si="3"/>
        <v>0</v>
      </c>
    </row>
    <row r="98" spans="1:22" ht="15" customHeight="1" x14ac:dyDescent="0.2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U98" s="129">
        <f t="shared" si="2"/>
        <v>0</v>
      </c>
      <c r="V98" s="2">
        <f t="shared" si="3"/>
        <v>0</v>
      </c>
    </row>
    <row r="99" spans="1:22" ht="15" customHeight="1" x14ac:dyDescent="0.25">
      <c r="A99" s="2" t="s">
        <v>162</v>
      </c>
      <c r="B99" s="2" t="s">
        <v>166</v>
      </c>
      <c r="C99" s="2">
        <v>2015</v>
      </c>
      <c r="D99" s="2">
        <v>7356.7280000000001</v>
      </c>
      <c r="E99" s="2">
        <v>4498</v>
      </c>
      <c r="F99" s="2">
        <v>135</v>
      </c>
      <c r="G99" s="2">
        <v>185</v>
      </c>
      <c r="H99" s="2">
        <v>18</v>
      </c>
      <c r="I99" s="2">
        <v>535</v>
      </c>
      <c r="J99" s="2">
        <v>1114</v>
      </c>
      <c r="K99" s="2">
        <v>306</v>
      </c>
      <c r="L99" s="2" t="s">
        <v>650</v>
      </c>
      <c r="M99" s="2" t="s">
        <v>650</v>
      </c>
      <c r="N99" s="2" t="s">
        <v>814</v>
      </c>
      <c r="O99" s="2">
        <v>332.52100000000002</v>
      </c>
      <c r="P99" s="2" t="s">
        <v>815</v>
      </c>
      <c r="Q99" s="2">
        <v>288.18599999999998</v>
      </c>
      <c r="R99" s="2" t="s">
        <v>651</v>
      </c>
      <c r="S99" s="2" t="s">
        <v>650</v>
      </c>
      <c r="U99" s="129">
        <f t="shared" si="2"/>
        <v>7356.7280000000001</v>
      </c>
      <c r="V99" s="2">
        <f t="shared" si="3"/>
        <v>620.70699999999999</v>
      </c>
    </row>
    <row r="100" spans="1:22" ht="15" customHeight="1" x14ac:dyDescent="0.2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U100" s="129">
        <f t="shared" si="2"/>
        <v>0</v>
      </c>
      <c r="V100" s="2">
        <f t="shared" si="3"/>
        <v>0</v>
      </c>
    </row>
    <row r="101" spans="1:22" ht="15" customHeight="1" x14ac:dyDescent="0.2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U101" s="129">
        <f t="shared" si="2"/>
        <v>0</v>
      </c>
      <c r="V101" s="2">
        <f t="shared" si="3"/>
        <v>0</v>
      </c>
    </row>
    <row r="102" spans="1:22" ht="15" customHeight="1" x14ac:dyDescent="0.2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U102" s="129">
        <f t="shared" si="2"/>
        <v>0</v>
      </c>
      <c r="V102" s="2">
        <f t="shared" si="3"/>
        <v>0</v>
      </c>
    </row>
    <row r="103" spans="1:22" ht="15" customHeight="1" x14ac:dyDescent="0.25">
      <c r="A103" s="2" t="s">
        <v>162</v>
      </c>
      <c r="B103" s="2" t="s">
        <v>170</v>
      </c>
      <c r="C103" s="2">
        <v>2015</v>
      </c>
      <c r="D103" s="2">
        <v>47.481000000000002</v>
      </c>
      <c r="E103" s="2" t="s">
        <v>650</v>
      </c>
      <c r="F103" s="2" t="s">
        <v>650</v>
      </c>
      <c r="G103" s="2" t="s">
        <v>650</v>
      </c>
      <c r="H103" s="2" t="s">
        <v>650</v>
      </c>
      <c r="I103" s="2" t="s">
        <v>650</v>
      </c>
      <c r="J103" s="2" t="s">
        <v>650</v>
      </c>
      <c r="K103" s="2" t="s">
        <v>650</v>
      </c>
      <c r="L103" s="2" t="s">
        <v>650</v>
      </c>
      <c r="M103" s="2" t="s">
        <v>650</v>
      </c>
      <c r="N103" s="2" t="s">
        <v>651</v>
      </c>
      <c r="O103" s="2" t="s">
        <v>650</v>
      </c>
      <c r="P103" s="2" t="s">
        <v>651</v>
      </c>
      <c r="Q103" s="2" t="s">
        <v>650</v>
      </c>
      <c r="R103" s="2" t="s">
        <v>651</v>
      </c>
      <c r="S103" s="2" t="s">
        <v>650</v>
      </c>
      <c r="U103" s="129">
        <f t="shared" si="2"/>
        <v>47.481000000000002</v>
      </c>
      <c r="V103" s="2">
        <f t="shared" si="3"/>
        <v>0</v>
      </c>
    </row>
    <row r="104" spans="1:22" ht="15" customHeight="1" x14ac:dyDescent="0.2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U104" s="129">
        <f t="shared" si="2"/>
        <v>0</v>
      </c>
      <c r="V104" s="2">
        <f t="shared" si="3"/>
        <v>0</v>
      </c>
    </row>
    <row r="105" spans="1:22" ht="15" customHeight="1" x14ac:dyDescent="0.25">
      <c r="A105" s="2" t="s">
        <v>172</v>
      </c>
      <c r="B105" s="2" t="s">
        <v>173</v>
      </c>
      <c r="C105" s="2">
        <v>2015</v>
      </c>
      <c r="D105" s="2">
        <v>0</v>
      </c>
      <c r="E105" s="2">
        <v>0</v>
      </c>
      <c r="F105" s="2">
        <v>0</v>
      </c>
      <c r="G105" s="2">
        <v>0</v>
      </c>
      <c r="H105" s="2">
        <v>0</v>
      </c>
      <c r="I105" s="2">
        <v>0</v>
      </c>
      <c r="J105" s="2">
        <v>0</v>
      </c>
      <c r="K105" s="2" t="s">
        <v>650</v>
      </c>
      <c r="L105" s="2" t="s">
        <v>650</v>
      </c>
      <c r="M105" s="2" t="s">
        <v>650</v>
      </c>
      <c r="N105" s="2" t="s">
        <v>651</v>
      </c>
      <c r="O105" s="2" t="s">
        <v>650</v>
      </c>
      <c r="P105" s="2" t="s">
        <v>651</v>
      </c>
      <c r="Q105" s="2" t="s">
        <v>650</v>
      </c>
      <c r="R105" s="2" t="s">
        <v>651</v>
      </c>
      <c r="S105" s="2" t="s">
        <v>650</v>
      </c>
      <c r="U105" s="129">
        <f t="shared" si="2"/>
        <v>0</v>
      </c>
      <c r="V105" s="2">
        <f t="shared" si="3"/>
        <v>0</v>
      </c>
    </row>
    <row r="106" spans="1:22" ht="15" customHeight="1" x14ac:dyDescent="0.25">
      <c r="A106" s="2" t="s">
        <v>172</v>
      </c>
      <c r="B106" s="2" t="s">
        <v>174</v>
      </c>
      <c r="C106" s="2">
        <v>2015</v>
      </c>
      <c r="D106" s="2">
        <v>0.8</v>
      </c>
      <c r="E106" s="2" t="s">
        <v>650</v>
      </c>
      <c r="F106" s="2" t="s">
        <v>650</v>
      </c>
      <c r="G106" s="2" t="s">
        <v>650</v>
      </c>
      <c r="H106" s="2" t="s">
        <v>650</v>
      </c>
      <c r="I106" s="2">
        <v>0.8</v>
      </c>
      <c r="J106" s="2" t="s">
        <v>650</v>
      </c>
      <c r="K106" s="2" t="s">
        <v>650</v>
      </c>
      <c r="L106" s="2" t="s">
        <v>650</v>
      </c>
      <c r="M106" s="2" t="s">
        <v>650</v>
      </c>
      <c r="N106" s="2" t="s">
        <v>651</v>
      </c>
      <c r="O106" s="2" t="s">
        <v>650</v>
      </c>
      <c r="P106" s="2" t="s">
        <v>651</v>
      </c>
      <c r="Q106" s="2" t="s">
        <v>650</v>
      </c>
      <c r="R106" s="2" t="s">
        <v>651</v>
      </c>
      <c r="S106" s="2" t="s">
        <v>650</v>
      </c>
      <c r="U106" s="129">
        <f t="shared" si="2"/>
        <v>0.8</v>
      </c>
      <c r="V106" s="2">
        <f t="shared" si="3"/>
        <v>0</v>
      </c>
    </row>
    <row r="107" spans="1:22" ht="15" customHeight="1" x14ac:dyDescent="0.25">
      <c r="A107" s="2" t="s">
        <v>172</v>
      </c>
      <c r="B107" s="2" t="s">
        <v>175</v>
      </c>
      <c r="C107" s="2">
        <v>2015</v>
      </c>
      <c r="D107" s="2">
        <v>0.3</v>
      </c>
      <c r="E107" s="2" t="s">
        <v>666</v>
      </c>
      <c r="F107" s="2" t="s">
        <v>666</v>
      </c>
      <c r="G107" s="2" t="s">
        <v>666</v>
      </c>
      <c r="H107" s="2" t="s">
        <v>650</v>
      </c>
      <c r="I107" s="2" t="s">
        <v>666</v>
      </c>
      <c r="J107" s="2" t="s">
        <v>666</v>
      </c>
      <c r="K107" s="2" t="s">
        <v>650</v>
      </c>
      <c r="L107" s="2" t="s">
        <v>650</v>
      </c>
      <c r="M107" s="2" t="s">
        <v>650</v>
      </c>
      <c r="N107" s="2" t="s">
        <v>651</v>
      </c>
      <c r="O107" s="2" t="s">
        <v>650</v>
      </c>
      <c r="P107" s="2" t="s">
        <v>651</v>
      </c>
      <c r="Q107" s="2" t="s">
        <v>650</v>
      </c>
      <c r="R107" s="2" t="s">
        <v>651</v>
      </c>
      <c r="S107" s="2" t="s">
        <v>650</v>
      </c>
      <c r="U107" s="129">
        <f t="shared" si="2"/>
        <v>0.3</v>
      </c>
      <c r="V107" s="2">
        <f t="shared" si="3"/>
        <v>0</v>
      </c>
    </row>
    <row r="108" spans="1:22" ht="15" customHeight="1" x14ac:dyDescent="0.25">
      <c r="A108" s="2" t="s">
        <v>172</v>
      </c>
      <c r="B108" s="2" t="s">
        <v>176</v>
      </c>
      <c r="C108" s="2">
        <v>2015</v>
      </c>
      <c r="D108" s="2">
        <v>5.2</v>
      </c>
      <c r="E108" s="2" t="s">
        <v>666</v>
      </c>
      <c r="F108" s="2" t="s">
        <v>666</v>
      </c>
      <c r="G108" s="2" t="s">
        <v>650</v>
      </c>
      <c r="H108" s="2" t="s">
        <v>650</v>
      </c>
      <c r="I108" s="2" t="s">
        <v>666</v>
      </c>
      <c r="J108" s="2" t="s">
        <v>650</v>
      </c>
      <c r="K108" s="2" t="s">
        <v>650</v>
      </c>
      <c r="L108" s="2" t="s">
        <v>650</v>
      </c>
      <c r="M108" s="2" t="s">
        <v>650</v>
      </c>
      <c r="N108" s="2" t="s">
        <v>651</v>
      </c>
      <c r="O108" s="2" t="s">
        <v>650</v>
      </c>
      <c r="P108" s="2" t="s">
        <v>651</v>
      </c>
      <c r="Q108" s="2" t="s">
        <v>650</v>
      </c>
      <c r="R108" s="2" t="s">
        <v>651</v>
      </c>
      <c r="S108" s="2" t="s">
        <v>650</v>
      </c>
      <c r="U108" s="129">
        <f t="shared" si="2"/>
        <v>5.2</v>
      </c>
      <c r="V108" s="2">
        <f t="shared" si="3"/>
        <v>0</v>
      </c>
    </row>
    <row r="109" spans="1:22" ht="15" customHeight="1" x14ac:dyDescent="0.25">
      <c r="A109" s="2" t="s">
        <v>172</v>
      </c>
      <c r="B109" s="2" t="s">
        <v>177</v>
      </c>
      <c r="C109" s="2">
        <v>2015</v>
      </c>
      <c r="D109" s="2">
        <v>0.5</v>
      </c>
      <c r="E109" s="2" t="s">
        <v>650</v>
      </c>
      <c r="F109" s="2" t="s">
        <v>650</v>
      </c>
      <c r="G109" s="2" t="s">
        <v>650</v>
      </c>
      <c r="H109" s="2" t="s">
        <v>650</v>
      </c>
      <c r="I109" s="2" t="s">
        <v>666</v>
      </c>
      <c r="J109" s="2" t="s">
        <v>666</v>
      </c>
      <c r="K109" s="2" t="s">
        <v>650</v>
      </c>
      <c r="L109" s="2" t="s">
        <v>650</v>
      </c>
      <c r="M109" s="2" t="s">
        <v>650</v>
      </c>
      <c r="N109" s="2" t="s">
        <v>651</v>
      </c>
      <c r="O109" s="2" t="s">
        <v>650</v>
      </c>
      <c r="P109" s="2" t="s">
        <v>651</v>
      </c>
      <c r="Q109" s="2" t="s">
        <v>650</v>
      </c>
      <c r="R109" s="2" t="s">
        <v>651</v>
      </c>
      <c r="S109" s="2" t="s">
        <v>650</v>
      </c>
      <c r="U109" s="129">
        <f t="shared" si="2"/>
        <v>0.5</v>
      </c>
      <c r="V109" s="2">
        <f t="shared" si="3"/>
        <v>0</v>
      </c>
    </row>
    <row r="110" spans="1:22" ht="15" customHeight="1" x14ac:dyDescent="0.25">
      <c r="A110" s="2" t="s">
        <v>172</v>
      </c>
      <c r="B110" s="2" t="s">
        <v>178</v>
      </c>
      <c r="C110" s="2">
        <v>2015</v>
      </c>
      <c r="D110" s="2">
        <v>0</v>
      </c>
      <c r="E110" s="2" t="s">
        <v>650</v>
      </c>
      <c r="F110" s="2" t="s">
        <v>650</v>
      </c>
      <c r="G110" s="2" t="s">
        <v>650</v>
      </c>
      <c r="H110" s="2" t="s">
        <v>650</v>
      </c>
      <c r="I110" s="2" t="s">
        <v>666</v>
      </c>
      <c r="J110" s="2" t="s">
        <v>650</v>
      </c>
      <c r="K110" s="2" t="s">
        <v>650</v>
      </c>
      <c r="L110" s="2" t="s">
        <v>650</v>
      </c>
      <c r="M110" s="2" t="s">
        <v>650</v>
      </c>
      <c r="N110" s="2" t="s">
        <v>651</v>
      </c>
      <c r="O110" s="2" t="s">
        <v>650</v>
      </c>
      <c r="P110" s="2" t="s">
        <v>651</v>
      </c>
      <c r="Q110" s="2" t="s">
        <v>650</v>
      </c>
      <c r="R110" s="2" t="s">
        <v>651</v>
      </c>
      <c r="S110" s="2" t="s">
        <v>650</v>
      </c>
      <c r="U110" s="129">
        <f t="shared" si="2"/>
        <v>0</v>
      </c>
      <c r="V110" s="2">
        <f t="shared" si="3"/>
        <v>0</v>
      </c>
    </row>
    <row r="111" spans="1:22" ht="15" customHeight="1" x14ac:dyDescent="0.25">
      <c r="A111" s="2" t="s">
        <v>172</v>
      </c>
      <c r="B111" s="2" t="s">
        <v>179</v>
      </c>
      <c r="C111" s="2">
        <v>2015</v>
      </c>
      <c r="D111" s="2">
        <v>8.5</v>
      </c>
      <c r="E111" s="2" t="s">
        <v>666</v>
      </c>
      <c r="F111" s="2" t="s">
        <v>666</v>
      </c>
      <c r="G111" s="2" t="s">
        <v>666</v>
      </c>
      <c r="H111" s="2" t="s">
        <v>650</v>
      </c>
      <c r="I111" s="2" t="s">
        <v>666</v>
      </c>
      <c r="J111" s="2" t="s">
        <v>650</v>
      </c>
      <c r="K111" s="2" t="s">
        <v>650</v>
      </c>
      <c r="L111" s="2" t="s">
        <v>650</v>
      </c>
      <c r="M111" s="2" t="s">
        <v>650</v>
      </c>
      <c r="N111" s="2" t="s">
        <v>651</v>
      </c>
      <c r="O111" s="2" t="s">
        <v>650</v>
      </c>
      <c r="P111" s="2" t="s">
        <v>651</v>
      </c>
      <c r="Q111" s="2" t="s">
        <v>650</v>
      </c>
      <c r="R111" s="2" t="s">
        <v>651</v>
      </c>
      <c r="S111" s="2" t="s">
        <v>650</v>
      </c>
      <c r="U111" s="129">
        <f t="shared" si="2"/>
        <v>8.5</v>
      </c>
      <c r="V111" s="2">
        <f t="shared" si="3"/>
        <v>0</v>
      </c>
    </row>
    <row r="112" spans="1:22" ht="15" customHeight="1" x14ac:dyDescent="0.25">
      <c r="A112" s="2" t="s">
        <v>180</v>
      </c>
      <c r="B112" s="2" t="s">
        <v>181</v>
      </c>
      <c r="C112" s="2">
        <v>2015</v>
      </c>
      <c r="D112" s="2">
        <v>23.420999999999999</v>
      </c>
      <c r="E112" s="2">
        <v>11.943</v>
      </c>
      <c r="F112" s="2">
        <v>0.16600000000000001</v>
      </c>
      <c r="G112" s="2">
        <v>0.63200000000000001</v>
      </c>
      <c r="H112" s="2" t="s">
        <v>650</v>
      </c>
      <c r="I112" s="2">
        <v>8.0139999999999993</v>
      </c>
      <c r="J112" s="2">
        <v>2.4860000000000002</v>
      </c>
      <c r="K112" s="2" t="s">
        <v>650</v>
      </c>
      <c r="L112" s="2" t="s">
        <v>650</v>
      </c>
      <c r="M112" s="2" t="s">
        <v>650</v>
      </c>
      <c r="N112" s="2" t="s">
        <v>651</v>
      </c>
      <c r="O112" s="2" t="s">
        <v>650</v>
      </c>
      <c r="P112" s="2" t="s">
        <v>651</v>
      </c>
      <c r="Q112" s="2" t="s">
        <v>650</v>
      </c>
      <c r="R112" s="2" t="s">
        <v>651</v>
      </c>
      <c r="S112" s="2" t="s">
        <v>650</v>
      </c>
      <c r="U112" s="129">
        <f t="shared" si="2"/>
        <v>23.420999999999999</v>
      </c>
      <c r="V112" s="2">
        <f t="shared" si="3"/>
        <v>0</v>
      </c>
    </row>
    <row r="113" spans="1:22" ht="15" customHeight="1" x14ac:dyDescent="0.25">
      <c r="A113" s="2" t="s">
        <v>180</v>
      </c>
      <c r="B113" s="2" t="s">
        <v>182</v>
      </c>
      <c r="C113" s="2">
        <v>2015</v>
      </c>
      <c r="D113" s="2">
        <v>3.984</v>
      </c>
      <c r="E113" s="2">
        <v>1.2110000000000001</v>
      </c>
      <c r="F113" s="2">
        <v>4.2999999999999997E-2</v>
      </c>
      <c r="G113" s="2">
        <v>1.4370000000000001</v>
      </c>
      <c r="H113" s="2" t="s">
        <v>650</v>
      </c>
      <c r="I113" s="2">
        <v>1.2030000000000001</v>
      </c>
      <c r="J113" s="2">
        <v>8.8999999999999996E-2</v>
      </c>
      <c r="K113" s="2" t="s">
        <v>650</v>
      </c>
      <c r="L113" s="2" t="s">
        <v>650</v>
      </c>
      <c r="M113" s="2" t="s">
        <v>650</v>
      </c>
      <c r="N113" s="2" t="s">
        <v>651</v>
      </c>
      <c r="O113" s="2" t="s">
        <v>650</v>
      </c>
      <c r="P113" s="2" t="s">
        <v>651</v>
      </c>
      <c r="Q113" s="2" t="s">
        <v>650</v>
      </c>
      <c r="R113" s="2" t="s">
        <v>651</v>
      </c>
      <c r="S113" s="2" t="s">
        <v>650</v>
      </c>
      <c r="U113" s="129">
        <f t="shared" si="2"/>
        <v>3.984</v>
      </c>
      <c r="V113" s="2">
        <f t="shared" si="3"/>
        <v>0</v>
      </c>
    </row>
    <row r="114" spans="1:22" ht="15" customHeight="1" x14ac:dyDescent="0.25">
      <c r="A114" s="2" t="s">
        <v>180</v>
      </c>
      <c r="B114" s="2" t="s">
        <v>183</v>
      </c>
      <c r="C114" s="2">
        <v>2015</v>
      </c>
      <c r="D114" s="2">
        <v>2.0230000000000001</v>
      </c>
      <c r="E114" s="2">
        <v>0.23599999999999999</v>
      </c>
      <c r="F114" s="2" t="s">
        <v>650</v>
      </c>
      <c r="G114" s="2" t="s">
        <v>650</v>
      </c>
      <c r="H114" s="2" t="s">
        <v>650</v>
      </c>
      <c r="I114" s="2">
        <v>1.786</v>
      </c>
      <c r="J114" s="2" t="s">
        <v>650</v>
      </c>
      <c r="K114" s="2" t="s">
        <v>650</v>
      </c>
      <c r="L114" s="2" t="s">
        <v>650</v>
      </c>
      <c r="M114" s="2" t="s">
        <v>650</v>
      </c>
      <c r="N114" s="2" t="s">
        <v>651</v>
      </c>
      <c r="O114" s="2" t="s">
        <v>650</v>
      </c>
      <c r="P114" s="2" t="s">
        <v>651</v>
      </c>
      <c r="Q114" s="2" t="s">
        <v>650</v>
      </c>
      <c r="R114" s="2" t="s">
        <v>651</v>
      </c>
      <c r="S114" s="2" t="s">
        <v>650</v>
      </c>
      <c r="U114" s="129">
        <f t="shared" si="2"/>
        <v>2.0230000000000001</v>
      </c>
      <c r="V114" s="2">
        <f t="shared" si="3"/>
        <v>0</v>
      </c>
    </row>
    <row r="115" spans="1:22" ht="15" customHeight="1" x14ac:dyDescent="0.25">
      <c r="A115" s="2" t="s">
        <v>184</v>
      </c>
      <c r="B115" s="2" t="s">
        <v>185</v>
      </c>
      <c r="C115" s="2">
        <v>2015</v>
      </c>
      <c r="D115" s="2">
        <v>11.4</v>
      </c>
      <c r="E115" s="2">
        <v>4.2</v>
      </c>
      <c r="F115" s="2">
        <v>0.47499999999999998</v>
      </c>
      <c r="G115" s="2">
        <v>0.17</v>
      </c>
      <c r="H115" s="2">
        <v>0</v>
      </c>
      <c r="I115" s="2">
        <v>4.05</v>
      </c>
      <c r="J115" s="2">
        <v>1.9</v>
      </c>
      <c r="K115" s="2">
        <v>0</v>
      </c>
      <c r="L115" s="2">
        <v>0</v>
      </c>
      <c r="M115" s="2">
        <v>0.2</v>
      </c>
      <c r="N115" s="2" t="s">
        <v>651</v>
      </c>
      <c r="O115" s="2" t="s">
        <v>650</v>
      </c>
      <c r="P115" s="2" t="s">
        <v>651</v>
      </c>
      <c r="Q115" s="2" t="s">
        <v>650</v>
      </c>
      <c r="R115" s="2" t="s">
        <v>651</v>
      </c>
      <c r="S115" s="2" t="s">
        <v>650</v>
      </c>
      <c r="U115" s="129">
        <f t="shared" si="2"/>
        <v>11.4</v>
      </c>
      <c r="V115" s="2">
        <f t="shared" si="3"/>
        <v>0</v>
      </c>
    </row>
    <row r="116" spans="1:22" ht="15" customHeight="1" x14ac:dyDescent="0.25">
      <c r="A116" s="2" t="s">
        <v>184</v>
      </c>
      <c r="B116" s="2" t="s">
        <v>186</v>
      </c>
      <c r="C116" s="2">
        <v>2015</v>
      </c>
      <c r="D116" s="2">
        <v>7.3</v>
      </c>
      <c r="E116" s="2">
        <v>3.2</v>
      </c>
      <c r="F116" s="2">
        <v>0.2</v>
      </c>
      <c r="G116" s="2">
        <v>0.1</v>
      </c>
      <c r="H116" s="2">
        <v>0</v>
      </c>
      <c r="I116" s="2">
        <v>0</v>
      </c>
      <c r="J116" s="2">
        <v>2.4</v>
      </c>
      <c r="K116" s="2">
        <v>0</v>
      </c>
      <c r="L116" s="2">
        <v>1.3</v>
      </c>
      <c r="M116" s="2">
        <v>0.1</v>
      </c>
      <c r="N116" s="2" t="s">
        <v>651</v>
      </c>
      <c r="O116" s="2" t="s">
        <v>650</v>
      </c>
      <c r="P116" s="2" t="s">
        <v>651</v>
      </c>
      <c r="Q116" s="2" t="s">
        <v>650</v>
      </c>
      <c r="R116" s="2" t="s">
        <v>651</v>
      </c>
      <c r="S116" s="2" t="s">
        <v>650</v>
      </c>
      <c r="U116" s="129">
        <f t="shared" si="2"/>
        <v>7.3</v>
      </c>
      <c r="V116" s="2">
        <f t="shared" si="3"/>
        <v>0</v>
      </c>
    </row>
    <row r="117" spans="1:22" ht="15" customHeight="1" x14ac:dyDescent="0.25">
      <c r="A117" s="2" t="s">
        <v>184</v>
      </c>
      <c r="B117" s="2" t="s">
        <v>187</v>
      </c>
      <c r="C117" s="2">
        <v>2015</v>
      </c>
      <c r="D117" s="2">
        <v>15.5</v>
      </c>
      <c r="E117" s="2">
        <v>3.9</v>
      </c>
      <c r="F117" s="2">
        <v>0.2</v>
      </c>
      <c r="G117" s="2">
        <v>4.9000000000000004</v>
      </c>
      <c r="H117" s="2">
        <v>0</v>
      </c>
      <c r="I117" s="2">
        <v>2.6</v>
      </c>
      <c r="J117" s="2">
        <v>1.8</v>
      </c>
      <c r="K117" s="2">
        <v>0</v>
      </c>
      <c r="L117" s="2">
        <v>0</v>
      </c>
      <c r="M117" s="2">
        <v>4</v>
      </c>
      <c r="N117" s="2" t="s">
        <v>651</v>
      </c>
      <c r="O117" s="2" t="s">
        <v>650</v>
      </c>
      <c r="P117" s="2" t="s">
        <v>651</v>
      </c>
      <c r="Q117" s="2" t="s">
        <v>650</v>
      </c>
      <c r="R117" s="2" t="s">
        <v>651</v>
      </c>
      <c r="S117" s="2" t="s">
        <v>650</v>
      </c>
      <c r="U117" s="129">
        <f t="shared" si="2"/>
        <v>15.5</v>
      </c>
      <c r="V117" s="2">
        <f t="shared" si="3"/>
        <v>0</v>
      </c>
    </row>
    <row r="118" spans="1:22" ht="15" customHeight="1" x14ac:dyDescent="0.25">
      <c r="A118" s="2" t="s">
        <v>184</v>
      </c>
      <c r="B118" s="2" t="s">
        <v>188</v>
      </c>
      <c r="C118" s="2">
        <v>2015</v>
      </c>
      <c r="D118" s="2">
        <v>161.30000000000001</v>
      </c>
      <c r="E118" s="2">
        <v>81.099999999999994</v>
      </c>
      <c r="F118" s="2">
        <v>9.1999999999999993</v>
      </c>
      <c r="G118" s="2">
        <v>4.9000000000000004</v>
      </c>
      <c r="H118" s="2">
        <v>0</v>
      </c>
      <c r="I118" s="2">
        <v>34.5</v>
      </c>
      <c r="J118" s="2">
        <v>31.6</v>
      </c>
      <c r="K118" s="2">
        <v>0</v>
      </c>
      <c r="L118" s="2">
        <v>0</v>
      </c>
      <c r="M118" s="2">
        <v>0</v>
      </c>
      <c r="N118" s="2" t="s">
        <v>651</v>
      </c>
      <c r="O118" s="2" t="s">
        <v>650</v>
      </c>
      <c r="P118" s="2" t="s">
        <v>651</v>
      </c>
      <c r="Q118" s="2" t="s">
        <v>650</v>
      </c>
      <c r="R118" s="2" t="s">
        <v>651</v>
      </c>
      <c r="S118" s="2" t="s">
        <v>650</v>
      </c>
      <c r="U118" s="129">
        <f t="shared" si="2"/>
        <v>161.30000000000001</v>
      </c>
      <c r="V118" s="2">
        <f t="shared" si="3"/>
        <v>0</v>
      </c>
    </row>
    <row r="119" spans="1:22" ht="15" customHeight="1" x14ac:dyDescent="0.25">
      <c r="A119" s="2" t="s">
        <v>189</v>
      </c>
      <c r="B119" s="2" t="s">
        <v>190</v>
      </c>
      <c r="C119" s="2">
        <v>2015</v>
      </c>
      <c r="D119" s="2">
        <v>152.80000000000001</v>
      </c>
      <c r="E119" s="2">
        <v>61</v>
      </c>
      <c r="F119" s="2">
        <v>35.200000000000003</v>
      </c>
      <c r="G119" s="2">
        <v>5.7</v>
      </c>
      <c r="H119" s="2" t="s">
        <v>650</v>
      </c>
      <c r="I119" s="2">
        <v>28</v>
      </c>
      <c r="J119" s="2">
        <v>18</v>
      </c>
      <c r="K119" s="2">
        <v>1.2</v>
      </c>
      <c r="L119" s="2">
        <v>0</v>
      </c>
      <c r="M119" s="2">
        <v>3.7</v>
      </c>
      <c r="N119" s="2" t="s">
        <v>651</v>
      </c>
      <c r="O119" s="2" t="s">
        <v>650</v>
      </c>
      <c r="P119" s="2" t="s">
        <v>651</v>
      </c>
      <c r="Q119" s="2" t="s">
        <v>650</v>
      </c>
      <c r="R119" s="2" t="s">
        <v>651</v>
      </c>
      <c r="S119" s="2" t="s">
        <v>650</v>
      </c>
      <c r="U119" s="129">
        <f t="shared" si="2"/>
        <v>152.80000000000001</v>
      </c>
      <c r="V119" s="2">
        <f t="shared" si="3"/>
        <v>0</v>
      </c>
    </row>
    <row r="120" spans="1:22" ht="15" customHeight="1" x14ac:dyDescent="0.25">
      <c r="A120" s="2" t="s">
        <v>191</v>
      </c>
      <c r="B120" s="2" t="s">
        <v>192</v>
      </c>
      <c r="C120" s="2">
        <v>2015</v>
      </c>
      <c r="D120" s="2">
        <v>647.70000000000005</v>
      </c>
      <c r="E120" s="2">
        <v>360.6</v>
      </c>
      <c r="F120" s="2">
        <v>77.7</v>
      </c>
      <c r="G120" s="2">
        <v>29.984999999999999</v>
      </c>
      <c r="H120" s="2" t="s">
        <v>650</v>
      </c>
      <c r="I120" s="2">
        <v>92.241</v>
      </c>
      <c r="J120" s="2">
        <v>68</v>
      </c>
      <c r="K120" s="2">
        <v>5.5</v>
      </c>
      <c r="L120" s="2">
        <v>17.417000000000002</v>
      </c>
      <c r="M120" s="2" t="s">
        <v>650</v>
      </c>
      <c r="N120" s="2" t="s">
        <v>650</v>
      </c>
      <c r="O120" s="2" t="s">
        <v>650</v>
      </c>
      <c r="P120" s="2" t="s">
        <v>650</v>
      </c>
      <c r="Q120" s="2" t="s">
        <v>650</v>
      </c>
      <c r="R120" s="2" t="s">
        <v>650</v>
      </c>
      <c r="S120" s="2" t="s">
        <v>650</v>
      </c>
      <c r="U120" s="129">
        <f t="shared" si="2"/>
        <v>647.70000000000005</v>
      </c>
      <c r="V120" s="2">
        <f t="shared" si="3"/>
        <v>0</v>
      </c>
    </row>
    <row r="121" spans="1:22" ht="15" customHeight="1" x14ac:dyDescent="0.2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U121" s="129">
        <f t="shared" si="2"/>
        <v>0</v>
      </c>
      <c r="V121" s="2">
        <f t="shared" si="3"/>
        <v>0</v>
      </c>
    </row>
    <row r="122" spans="1:22" ht="15" customHeight="1" x14ac:dyDescent="0.25">
      <c r="A122" s="2" t="s">
        <v>193</v>
      </c>
      <c r="B122" s="2" t="s">
        <v>195</v>
      </c>
      <c r="C122" s="2">
        <v>2015</v>
      </c>
      <c r="D122" s="2">
        <v>3302.5</v>
      </c>
      <c r="E122" s="2">
        <v>2214</v>
      </c>
      <c r="F122" s="2">
        <v>247</v>
      </c>
      <c r="G122" s="2">
        <v>214</v>
      </c>
      <c r="H122" s="2" t="s">
        <v>650</v>
      </c>
      <c r="I122" s="2">
        <v>294</v>
      </c>
      <c r="J122" s="2">
        <v>432</v>
      </c>
      <c r="K122" s="2" t="s">
        <v>666</v>
      </c>
      <c r="L122" s="2" t="s">
        <v>666</v>
      </c>
      <c r="M122" s="2" t="s">
        <v>666</v>
      </c>
      <c r="N122" s="2" t="s">
        <v>816</v>
      </c>
      <c r="O122" s="2">
        <v>27.57</v>
      </c>
      <c r="P122" s="2" t="s">
        <v>817</v>
      </c>
      <c r="Q122" s="2">
        <v>22.5</v>
      </c>
      <c r="R122" s="103" t="s">
        <v>818</v>
      </c>
      <c r="S122" s="103">
        <v>62</v>
      </c>
      <c r="U122" s="129">
        <f t="shared" si="2"/>
        <v>3302.5</v>
      </c>
      <c r="V122" s="103">
        <f>O122+Q122</f>
        <v>50.07</v>
      </c>
    </row>
    <row r="123" spans="1:22" ht="15" customHeight="1" x14ac:dyDescent="0.25">
      <c r="A123" s="2" t="s">
        <v>193</v>
      </c>
      <c r="B123" s="2" t="s">
        <v>196</v>
      </c>
      <c r="C123" s="2">
        <v>2015</v>
      </c>
      <c r="D123" s="2">
        <v>118.92</v>
      </c>
      <c r="E123" s="2" t="s">
        <v>650</v>
      </c>
      <c r="F123" s="2" t="s">
        <v>650</v>
      </c>
      <c r="G123" s="2" t="s">
        <v>650</v>
      </c>
      <c r="H123" s="2" t="s">
        <v>650</v>
      </c>
      <c r="I123" s="2" t="s">
        <v>650</v>
      </c>
      <c r="J123" s="2" t="s">
        <v>650</v>
      </c>
      <c r="K123" s="2" t="s">
        <v>650</v>
      </c>
      <c r="L123" s="2" t="s">
        <v>650</v>
      </c>
      <c r="M123" s="2" t="s">
        <v>650</v>
      </c>
      <c r="N123" s="2" t="s">
        <v>651</v>
      </c>
      <c r="O123" s="2" t="s">
        <v>650</v>
      </c>
      <c r="P123" s="2" t="s">
        <v>651</v>
      </c>
      <c r="Q123" s="2" t="s">
        <v>650</v>
      </c>
      <c r="R123" s="2" t="s">
        <v>651</v>
      </c>
      <c r="S123" s="2" t="s">
        <v>650</v>
      </c>
      <c r="U123" s="129">
        <f t="shared" si="2"/>
        <v>118.92</v>
      </c>
      <c r="V123" s="2">
        <f t="shared" si="3"/>
        <v>0</v>
      </c>
    </row>
    <row r="124" spans="1:22" ht="15" customHeight="1" x14ac:dyDescent="0.2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U124" s="129">
        <f t="shared" si="2"/>
        <v>0</v>
      </c>
      <c r="V124" s="2">
        <f t="shared" si="3"/>
        <v>0</v>
      </c>
    </row>
    <row r="125" spans="1:22" ht="15" customHeight="1" x14ac:dyDescent="0.2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U125" s="129">
        <f t="shared" si="2"/>
        <v>0</v>
      </c>
      <c r="V125" s="2">
        <f t="shared" si="3"/>
        <v>0</v>
      </c>
    </row>
    <row r="126" spans="1:22" ht="15" customHeight="1" x14ac:dyDescent="0.2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U126" s="129">
        <f t="shared" si="2"/>
        <v>0</v>
      </c>
      <c r="V126" s="2">
        <f t="shared" si="3"/>
        <v>0</v>
      </c>
    </row>
    <row r="127" spans="1:22" ht="15" customHeight="1" x14ac:dyDescent="0.2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U127" s="129">
        <f t="shared" si="2"/>
        <v>0</v>
      </c>
      <c r="V127" s="2">
        <f t="shared" si="3"/>
        <v>0</v>
      </c>
    </row>
    <row r="128" spans="1:22" ht="15" customHeight="1" x14ac:dyDescent="0.25">
      <c r="A128" s="2" t="s">
        <v>200</v>
      </c>
      <c r="B128" s="2" t="s">
        <v>201</v>
      </c>
      <c r="C128" s="2">
        <v>2015</v>
      </c>
      <c r="D128" s="2">
        <v>117</v>
      </c>
      <c r="E128" s="2">
        <v>11.2</v>
      </c>
      <c r="F128" s="2">
        <v>9.6</v>
      </c>
      <c r="G128" s="2">
        <v>89</v>
      </c>
      <c r="H128" s="2">
        <v>83.7</v>
      </c>
      <c r="I128" s="2">
        <v>5.0999999999999996</v>
      </c>
      <c r="J128" s="2">
        <v>2.1</v>
      </c>
      <c r="K128" s="2" t="s">
        <v>650</v>
      </c>
      <c r="L128" s="2" t="s">
        <v>650</v>
      </c>
      <c r="M128" s="2" t="s">
        <v>650</v>
      </c>
      <c r="N128" s="2" t="s">
        <v>651</v>
      </c>
      <c r="O128" s="2" t="s">
        <v>650</v>
      </c>
      <c r="P128" s="2" t="s">
        <v>651</v>
      </c>
      <c r="Q128" s="2" t="s">
        <v>650</v>
      </c>
      <c r="R128" s="2" t="s">
        <v>651</v>
      </c>
      <c r="S128" s="2" t="s">
        <v>650</v>
      </c>
      <c r="U128" s="129">
        <f t="shared" si="2"/>
        <v>117</v>
      </c>
      <c r="V128" s="2">
        <f t="shared" si="3"/>
        <v>0</v>
      </c>
    </row>
    <row r="129" spans="1:22" ht="15" customHeight="1" x14ac:dyDescent="0.25">
      <c r="A129" s="2" t="s">
        <v>200</v>
      </c>
      <c r="B129" s="2" t="s">
        <v>202</v>
      </c>
      <c r="C129" s="2">
        <v>2015</v>
      </c>
      <c r="D129" s="2">
        <v>2.6</v>
      </c>
      <c r="E129" s="2">
        <v>1.1000000000000001</v>
      </c>
      <c r="F129" s="2">
        <v>0.6</v>
      </c>
      <c r="G129" s="2" t="s">
        <v>650</v>
      </c>
      <c r="H129" s="2" t="s">
        <v>650</v>
      </c>
      <c r="I129" s="2">
        <v>0.9</v>
      </c>
      <c r="J129" s="2" t="s">
        <v>650</v>
      </c>
      <c r="K129" s="2" t="s">
        <v>650</v>
      </c>
      <c r="L129" s="2" t="s">
        <v>650</v>
      </c>
      <c r="M129" s="2" t="s">
        <v>650</v>
      </c>
      <c r="N129" s="2" t="s">
        <v>651</v>
      </c>
      <c r="O129" s="2" t="s">
        <v>650</v>
      </c>
      <c r="P129" s="2" t="s">
        <v>651</v>
      </c>
      <c r="Q129" s="2" t="s">
        <v>650</v>
      </c>
      <c r="R129" s="2" t="s">
        <v>651</v>
      </c>
      <c r="S129" s="2" t="s">
        <v>650</v>
      </c>
      <c r="U129" s="129">
        <f t="shared" si="2"/>
        <v>2.6</v>
      </c>
      <c r="V129" s="2">
        <f t="shared" si="3"/>
        <v>0</v>
      </c>
    </row>
    <row r="130" spans="1:22" ht="15" customHeight="1" x14ac:dyDescent="0.25">
      <c r="A130" s="2" t="s">
        <v>203</v>
      </c>
      <c r="B130" s="2" t="s">
        <v>204</v>
      </c>
      <c r="C130" s="2">
        <v>2015</v>
      </c>
      <c r="D130" s="2">
        <v>20</v>
      </c>
      <c r="E130" s="2">
        <v>6.7</v>
      </c>
      <c r="F130" s="2">
        <v>4.7</v>
      </c>
      <c r="G130" s="2">
        <v>3.1</v>
      </c>
      <c r="H130" s="2" t="s">
        <v>650</v>
      </c>
      <c r="I130" s="2">
        <v>3.7</v>
      </c>
      <c r="J130" s="2">
        <v>1.8</v>
      </c>
      <c r="K130" s="2" t="s">
        <v>650</v>
      </c>
      <c r="L130" s="2" t="s">
        <v>650</v>
      </c>
      <c r="M130" s="2" t="s">
        <v>650</v>
      </c>
      <c r="N130" s="2" t="s">
        <v>651</v>
      </c>
      <c r="O130" s="2" t="s">
        <v>650</v>
      </c>
      <c r="P130" s="2" t="s">
        <v>651</v>
      </c>
      <c r="Q130" s="2" t="s">
        <v>650</v>
      </c>
      <c r="R130" s="2" t="s">
        <v>651</v>
      </c>
      <c r="S130" s="2" t="s">
        <v>650</v>
      </c>
      <c r="U130" s="129">
        <f t="shared" si="2"/>
        <v>20</v>
      </c>
      <c r="V130" s="2">
        <f t="shared" si="3"/>
        <v>0</v>
      </c>
    </row>
    <row r="131" spans="1:22" ht="15" customHeight="1" x14ac:dyDescent="0.25">
      <c r="A131" s="2" t="s">
        <v>205</v>
      </c>
      <c r="B131" s="2" t="s">
        <v>206</v>
      </c>
      <c r="C131" s="2">
        <v>2015</v>
      </c>
      <c r="D131" s="2">
        <v>11.45</v>
      </c>
      <c r="E131" s="2">
        <v>1.7</v>
      </c>
      <c r="F131" s="2">
        <v>4.0999999999999996</v>
      </c>
      <c r="G131" s="2">
        <v>0.73</v>
      </c>
      <c r="H131" s="2" t="s">
        <v>650</v>
      </c>
      <c r="I131" s="2">
        <v>2.2999999999999998</v>
      </c>
      <c r="J131" s="2">
        <v>2.62</v>
      </c>
      <c r="K131" s="2" t="s">
        <v>650</v>
      </c>
      <c r="L131" s="2" t="s">
        <v>650</v>
      </c>
      <c r="M131" s="2" t="s">
        <v>650</v>
      </c>
      <c r="N131" s="2" t="s">
        <v>651</v>
      </c>
      <c r="O131" s="2" t="s">
        <v>650</v>
      </c>
      <c r="P131" s="2" t="s">
        <v>651</v>
      </c>
      <c r="Q131" s="2" t="s">
        <v>650</v>
      </c>
      <c r="R131" s="2" t="s">
        <v>651</v>
      </c>
      <c r="S131" s="2" t="s">
        <v>650</v>
      </c>
      <c r="U131" s="129">
        <f t="shared" ref="U131:U194" si="4">IFERROR(D131/1,0)</f>
        <v>11.45</v>
      </c>
      <c r="V131" s="2">
        <f t="shared" ref="V131:V194" si="5">IFERROR(O131/1,0)+IFERROR(Q131/1,0)+IFERROR(S131/1,0)</f>
        <v>0</v>
      </c>
    </row>
    <row r="132" spans="1:22" ht="15" customHeight="1" x14ac:dyDescent="0.25">
      <c r="A132" s="2" t="s">
        <v>205</v>
      </c>
      <c r="B132" s="2" t="s">
        <v>207</v>
      </c>
      <c r="C132" s="2">
        <v>2015</v>
      </c>
      <c r="D132" s="2">
        <v>47.65</v>
      </c>
      <c r="E132" s="2">
        <v>15.58</v>
      </c>
      <c r="F132" s="2">
        <v>0.57999999999999996</v>
      </c>
      <c r="G132" s="2">
        <v>19.09</v>
      </c>
      <c r="H132" s="2" t="s">
        <v>650</v>
      </c>
      <c r="I132" s="2">
        <v>6.4</v>
      </c>
      <c r="J132" s="2">
        <v>6</v>
      </c>
      <c r="K132" s="2" t="s">
        <v>650</v>
      </c>
      <c r="L132" s="2" t="s">
        <v>650</v>
      </c>
      <c r="M132" s="2" t="s">
        <v>650</v>
      </c>
      <c r="N132" s="2" t="s">
        <v>651</v>
      </c>
      <c r="O132" s="2" t="s">
        <v>650</v>
      </c>
      <c r="P132" s="2" t="s">
        <v>651</v>
      </c>
      <c r="Q132" s="2" t="s">
        <v>650</v>
      </c>
      <c r="R132" s="2" t="s">
        <v>651</v>
      </c>
      <c r="S132" s="2" t="s">
        <v>650</v>
      </c>
      <c r="U132" s="129">
        <f t="shared" si="4"/>
        <v>47.65</v>
      </c>
      <c r="V132" s="2">
        <f t="shared" si="5"/>
        <v>0</v>
      </c>
    </row>
    <row r="133" spans="1:22" ht="15" customHeight="1" x14ac:dyDescent="0.25">
      <c r="A133" s="2" t="s">
        <v>205</v>
      </c>
      <c r="B133" s="2" t="s">
        <v>208</v>
      </c>
      <c r="C133" s="2">
        <v>2015</v>
      </c>
      <c r="D133" s="2">
        <v>0.23300000000000001</v>
      </c>
      <c r="E133" s="2" t="s">
        <v>650</v>
      </c>
      <c r="F133" s="2" t="s">
        <v>650</v>
      </c>
      <c r="G133" s="2" t="s">
        <v>650</v>
      </c>
      <c r="H133" s="2" t="s">
        <v>650</v>
      </c>
      <c r="I133" s="2">
        <v>0.23300000000000001</v>
      </c>
      <c r="J133" s="2" t="s">
        <v>650</v>
      </c>
      <c r="K133" s="2" t="s">
        <v>650</v>
      </c>
      <c r="L133" s="2" t="s">
        <v>650</v>
      </c>
      <c r="M133" s="2" t="s">
        <v>650</v>
      </c>
      <c r="N133" s="2" t="s">
        <v>651</v>
      </c>
      <c r="O133" s="2" t="s">
        <v>650</v>
      </c>
      <c r="P133" s="2" t="s">
        <v>651</v>
      </c>
      <c r="Q133" s="2" t="s">
        <v>650</v>
      </c>
      <c r="R133" s="2" t="s">
        <v>651</v>
      </c>
      <c r="S133" s="2" t="s">
        <v>650</v>
      </c>
      <c r="U133" s="129">
        <f t="shared" si="4"/>
        <v>0.23300000000000001</v>
      </c>
      <c r="V133" s="2">
        <f t="shared" si="5"/>
        <v>0</v>
      </c>
    </row>
    <row r="134" spans="1:22" ht="15" customHeight="1" x14ac:dyDescent="0.25">
      <c r="A134" s="2" t="s">
        <v>209</v>
      </c>
      <c r="B134" s="2" t="s">
        <v>210</v>
      </c>
      <c r="C134" s="2">
        <v>2015</v>
      </c>
      <c r="D134" s="2">
        <v>543</v>
      </c>
      <c r="E134" s="2">
        <v>253</v>
      </c>
      <c r="F134" s="2">
        <v>63</v>
      </c>
      <c r="G134" s="2">
        <v>117</v>
      </c>
      <c r="H134" s="2" t="s">
        <v>666</v>
      </c>
      <c r="I134" s="2">
        <v>55</v>
      </c>
      <c r="J134" s="2">
        <v>54</v>
      </c>
      <c r="K134" s="2" t="s">
        <v>666</v>
      </c>
      <c r="L134" s="2" t="s">
        <v>666</v>
      </c>
      <c r="M134" s="2" t="s">
        <v>666</v>
      </c>
      <c r="N134" s="2" t="s">
        <v>651</v>
      </c>
      <c r="O134" s="2" t="s">
        <v>650</v>
      </c>
      <c r="P134" s="2" t="s">
        <v>651</v>
      </c>
      <c r="Q134" s="2" t="s">
        <v>650</v>
      </c>
      <c r="R134" s="2" t="s">
        <v>651</v>
      </c>
      <c r="S134" s="2" t="s">
        <v>650</v>
      </c>
      <c r="U134" s="129">
        <f t="shared" si="4"/>
        <v>543</v>
      </c>
      <c r="V134" s="2">
        <f t="shared" si="5"/>
        <v>0</v>
      </c>
    </row>
    <row r="135" spans="1:22" ht="15" customHeight="1" x14ac:dyDescent="0.25">
      <c r="A135" s="2" t="s">
        <v>211</v>
      </c>
      <c r="B135" s="2" t="s">
        <v>212</v>
      </c>
      <c r="C135" s="2">
        <v>2015</v>
      </c>
      <c r="D135" s="2">
        <v>43.6</v>
      </c>
      <c r="E135" s="2">
        <v>16.2</v>
      </c>
      <c r="F135" s="2">
        <v>14.8</v>
      </c>
      <c r="G135" s="2">
        <v>0</v>
      </c>
      <c r="H135" s="2" t="s">
        <v>650</v>
      </c>
      <c r="I135" s="2">
        <v>8.5</v>
      </c>
      <c r="J135" s="2">
        <v>4.0999999999999996</v>
      </c>
      <c r="K135" s="2" t="s">
        <v>650</v>
      </c>
      <c r="L135" s="2" t="s">
        <v>650</v>
      </c>
      <c r="M135" s="2" t="s">
        <v>650</v>
      </c>
      <c r="N135" s="2" t="s">
        <v>651</v>
      </c>
      <c r="O135" s="2" t="s">
        <v>650</v>
      </c>
      <c r="P135" s="2" t="s">
        <v>651</v>
      </c>
      <c r="Q135" s="2" t="s">
        <v>650</v>
      </c>
      <c r="R135" s="2" t="s">
        <v>651</v>
      </c>
      <c r="S135" s="2" t="s">
        <v>650</v>
      </c>
      <c r="U135" s="129">
        <f t="shared" si="4"/>
        <v>43.6</v>
      </c>
      <c r="V135" s="2">
        <f t="shared" si="5"/>
        <v>0</v>
      </c>
    </row>
    <row r="136" spans="1:22" ht="15" customHeight="1" x14ac:dyDescent="0.25">
      <c r="A136" s="2" t="s">
        <v>213</v>
      </c>
      <c r="B136" s="2" t="s">
        <v>214</v>
      </c>
      <c r="C136" s="2">
        <v>2015</v>
      </c>
      <c r="D136" s="2">
        <v>56.4</v>
      </c>
      <c r="E136" s="2">
        <v>24.1</v>
      </c>
      <c r="F136" s="2">
        <v>10.1</v>
      </c>
      <c r="G136" s="2" t="s">
        <v>650</v>
      </c>
      <c r="H136" s="2">
        <v>0</v>
      </c>
      <c r="I136" s="2">
        <v>11.8</v>
      </c>
      <c r="J136" s="2">
        <v>6.2</v>
      </c>
      <c r="K136" s="2" t="s">
        <v>650</v>
      </c>
      <c r="L136" s="2" t="s">
        <v>650</v>
      </c>
      <c r="M136" s="2">
        <v>4.2</v>
      </c>
      <c r="N136" s="2" t="s">
        <v>651</v>
      </c>
      <c r="O136" s="2" t="s">
        <v>650</v>
      </c>
      <c r="P136" s="2" t="s">
        <v>651</v>
      </c>
      <c r="Q136" s="2" t="s">
        <v>650</v>
      </c>
      <c r="R136" s="2" t="s">
        <v>651</v>
      </c>
      <c r="S136" s="2" t="s">
        <v>650</v>
      </c>
      <c r="U136" s="129">
        <f t="shared" si="4"/>
        <v>56.4</v>
      </c>
      <c r="V136" s="2">
        <f t="shared" si="5"/>
        <v>0</v>
      </c>
    </row>
    <row r="137" spans="1:22" ht="15" customHeight="1" x14ac:dyDescent="0.25">
      <c r="A137" s="2" t="s">
        <v>213</v>
      </c>
      <c r="B137" s="2" t="s">
        <v>215</v>
      </c>
      <c r="C137" s="2">
        <v>2015</v>
      </c>
      <c r="D137" s="2">
        <v>6.6</v>
      </c>
      <c r="E137" s="2">
        <v>4.9000000000000004</v>
      </c>
      <c r="F137" s="2">
        <v>0.1</v>
      </c>
      <c r="G137" s="2">
        <v>0</v>
      </c>
      <c r="H137" s="2" t="s">
        <v>650</v>
      </c>
      <c r="I137" s="2">
        <v>1.5</v>
      </c>
      <c r="J137" s="2">
        <v>0.2</v>
      </c>
      <c r="K137" s="2" t="s">
        <v>650</v>
      </c>
      <c r="L137" s="2" t="s">
        <v>650</v>
      </c>
      <c r="M137" s="2" t="s">
        <v>650</v>
      </c>
      <c r="N137" s="2" t="s">
        <v>651</v>
      </c>
      <c r="O137" s="2" t="s">
        <v>650</v>
      </c>
      <c r="P137" s="2" t="s">
        <v>651</v>
      </c>
      <c r="Q137" s="2" t="s">
        <v>650</v>
      </c>
      <c r="R137" s="2" t="s">
        <v>651</v>
      </c>
      <c r="S137" s="2" t="s">
        <v>650</v>
      </c>
      <c r="U137" s="129">
        <f t="shared" si="4"/>
        <v>6.6</v>
      </c>
      <c r="V137" s="2">
        <f t="shared" si="5"/>
        <v>0</v>
      </c>
    </row>
    <row r="138" spans="1:22" ht="15" customHeight="1" x14ac:dyDescent="0.25">
      <c r="A138" s="2" t="s">
        <v>213</v>
      </c>
      <c r="B138" s="2" t="s">
        <v>216</v>
      </c>
      <c r="C138" s="2">
        <v>2015</v>
      </c>
      <c r="D138" s="2">
        <v>2.2000000000000002</v>
      </c>
      <c r="E138" s="2">
        <v>0.62</v>
      </c>
      <c r="F138" s="2">
        <v>0.26</v>
      </c>
      <c r="G138" s="2">
        <v>0.15</v>
      </c>
      <c r="H138" s="2" t="s">
        <v>650</v>
      </c>
      <c r="I138" s="2">
        <v>0.05</v>
      </c>
      <c r="J138" s="2">
        <v>0.96</v>
      </c>
      <c r="K138" s="2" t="s">
        <v>650</v>
      </c>
      <c r="L138" s="2" t="s">
        <v>650</v>
      </c>
      <c r="M138" s="2" t="s">
        <v>650</v>
      </c>
      <c r="N138" s="2" t="s">
        <v>651</v>
      </c>
      <c r="O138" s="2" t="s">
        <v>650</v>
      </c>
      <c r="P138" s="2" t="s">
        <v>651</v>
      </c>
      <c r="Q138" s="2" t="s">
        <v>650</v>
      </c>
      <c r="R138" s="2" t="s">
        <v>651</v>
      </c>
      <c r="S138" s="2" t="s">
        <v>650</v>
      </c>
      <c r="U138" s="129">
        <f t="shared" si="4"/>
        <v>2.2000000000000002</v>
      </c>
      <c r="V138" s="2">
        <f t="shared" si="5"/>
        <v>0</v>
      </c>
    </row>
    <row r="139" spans="1:22" ht="15" customHeight="1" x14ac:dyDescent="0.25">
      <c r="A139" s="2" t="s">
        <v>213</v>
      </c>
      <c r="B139" s="2" t="s">
        <v>217</v>
      </c>
      <c r="C139" s="2">
        <v>2015</v>
      </c>
      <c r="D139" s="2">
        <v>49</v>
      </c>
      <c r="E139" s="2">
        <v>13.3</v>
      </c>
      <c r="F139" s="2">
        <v>6.5</v>
      </c>
      <c r="G139" s="2">
        <v>15.6</v>
      </c>
      <c r="H139" s="2" t="s">
        <v>650</v>
      </c>
      <c r="I139" s="2">
        <v>11</v>
      </c>
      <c r="J139" s="2">
        <v>2.6</v>
      </c>
      <c r="K139" s="2" t="s">
        <v>650</v>
      </c>
      <c r="L139" s="2" t="s">
        <v>650</v>
      </c>
      <c r="M139" s="2" t="s">
        <v>650</v>
      </c>
      <c r="N139" s="2" t="s">
        <v>651</v>
      </c>
      <c r="O139" s="2" t="s">
        <v>650</v>
      </c>
      <c r="P139" s="2" t="s">
        <v>651</v>
      </c>
      <c r="Q139" s="2" t="s">
        <v>650</v>
      </c>
      <c r="R139" s="2" t="s">
        <v>651</v>
      </c>
      <c r="S139" s="2" t="s">
        <v>650</v>
      </c>
      <c r="U139" s="129">
        <f t="shared" si="4"/>
        <v>49</v>
      </c>
      <c r="V139" s="2">
        <f t="shared" si="5"/>
        <v>0</v>
      </c>
    </row>
    <row r="140" spans="1:22" ht="15" customHeight="1" x14ac:dyDescent="0.25">
      <c r="A140" s="2" t="s">
        <v>220</v>
      </c>
      <c r="B140" s="2" t="s">
        <v>221</v>
      </c>
      <c r="C140" s="2">
        <v>2015</v>
      </c>
      <c r="D140" s="2">
        <v>31.198</v>
      </c>
      <c r="E140" s="2">
        <v>12.741</v>
      </c>
      <c r="F140" s="2">
        <v>7.5860000000000003</v>
      </c>
      <c r="G140" s="2">
        <v>2.5680000000000001</v>
      </c>
      <c r="H140" s="2">
        <v>0</v>
      </c>
      <c r="I140" s="2">
        <v>4.6589999999999998</v>
      </c>
      <c r="J140" s="2">
        <v>3.5369999999999999</v>
      </c>
      <c r="K140" s="2">
        <v>0.107</v>
      </c>
      <c r="L140" s="2">
        <v>0</v>
      </c>
      <c r="M140" s="2">
        <v>0</v>
      </c>
      <c r="N140" s="2" t="s">
        <v>651</v>
      </c>
      <c r="O140" s="2" t="s">
        <v>650</v>
      </c>
      <c r="P140" s="2" t="s">
        <v>651</v>
      </c>
      <c r="Q140" s="2" t="s">
        <v>650</v>
      </c>
      <c r="R140" s="2" t="s">
        <v>651</v>
      </c>
      <c r="S140" s="2" t="s">
        <v>650</v>
      </c>
      <c r="U140" s="129">
        <f t="shared" si="4"/>
        <v>31.198</v>
      </c>
      <c r="V140" s="2">
        <f t="shared" si="5"/>
        <v>0</v>
      </c>
    </row>
    <row r="141" spans="1:22" ht="15" customHeight="1" x14ac:dyDescent="0.25">
      <c r="A141" s="2" t="s">
        <v>222</v>
      </c>
      <c r="B141" s="2" t="s">
        <v>223</v>
      </c>
      <c r="C141" s="2">
        <v>2015</v>
      </c>
      <c r="D141" s="2">
        <v>165</v>
      </c>
      <c r="E141" s="2">
        <v>64.099999999999994</v>
      </c>
      <c r="F141" s="2">
        <v>30.5</v>
      </c>
      <c r="G141" s="2">
        <v>5.2</v>
      </c>
      <c r="H141" s="2" t="s">
        <v>650</v>
      </c>
      <c r="I141" s="2">
        <v>39.4</v>
      </c>
      <c r="J141" s="2">
        <v>18.100000000000001</v>
      </c>
      <c r="K141" s="2">
        <v>0.6</v>
      </c>
      <c r="L141" s="2">
        <v>7.3</v>
      </c>
      <c r="M141" s="2" t="s">
        <v>650</v>
      </c>
      <c r="N141" s="2" t="s">
        <v>652</v>
      </c>
      <c r="O141" s="2" t="s">
        <v>650</v>
      </c>
      <c r="P141" s="2" t="s">
        <v>652</v>
      </c>
      <c r="Q141" s="2" t="s">
        <v>650</v>
      </c>
      <c r="R141" s="2" t="s">
        <v>652</v>
      </c>
      <c r="S141" s="2" t="s">
        <v>650</v>
      </c>
      <c r="U141" s="129">
        <f t="shared" si="4"/>
        <v>165</v>
      </c>
      <c r="V141" s="2">
        <f t="shared" si="5"/>
        <v>0</v>
      </c>
    </row>
    <row r="142" spans="1:22" ht="15" customHeight="1" x14ac:dyDescent="0.25">
      <c r="A142" s="2" t="s">
        <v>224</v>
      </c>
      <c r="B142" s="2" t="s">
        <v>225</v>
      </c>
      <c r="C142" s="2">
        <v>2015</v>
      </c>
      <c r="D142" s="2">
        <v>173</v>
      </c>
      <c r="E142" s="2">
        <v>67</v>
      </c>
      <c r="F142" s="2">
        <v>42</v>
      </c>
      <c r="G142" s="2">
        <v>6</v>
      </c>
      <c r="H142" s="2" t="s">
        <v>650</v>
      </c>
      <c r="I142" s="2">
        <v>29</v>
      </c>
      <c r="J142" s="2">
        <v>27</v>
      </c>
      <c r="K142" s="2" t="s">
        <v>650</v>
      </c>
      <c r="L142" s="2">
        <v>2</v>
      </c>
      <c r="M142" s="2" t="s">
        <v>650</v>
      </c>
      <c r="N142" s="2" t="s">
        <v>651</v>
      </c>
      <c r="O142" s="2" t="s">
        <v>650</v>
      </c>
      <c r="P142" s="2" t="s">
        <v>651</v>
      </c>
      <c r="Q142" s="2" t="s">
        <v>650</v>
      </c>
      <c r="R142" s="2" t="s">
        <v>651</v>
      </c>
      <c r="S142" s="2" t="s">
        <v>650</v>
      </c>
      <c r="U142" s="129">
        <f t="shared" si="4"/>
        <v>173</v>
      </c>
      <c r="V142" s="2">
        <f t="shared" si="5"/>
        <v>0</v>
      </c>
    </row>
    <row r="143" spans="1:22" ht="15" customHeight="1" x14ac:dyDescent="0.25">
      <c r="A143" s="2" t="s">
        <v>224</v>
      </c>
      <c r="B143" s="2" t="s">
        <v>226</v>
      </c>
      <c r="C143" s="2">
        <v>2015</v>
      </c>
      <c r="D143" s="2">
        <v>17</v>
      </c>
      <c r="E143" s="2">
        <v>8</v>
      </c>
      <c r="F143" s="2">
        <v>3</v>
      </c>
      <c r="G143" s="2">
        <v>0.3</v>
      </c>
      <c r="H143" s="2" t="s">
        <v>650</v>
      </c>
      <c r="I143" s="2">
        <v>5</v>
      </c>
      <c r="J143" s="2">
        <v>0.7</v>
      </c>
      <c r="K143" s="2" t="s">
        <v>650</v>
      </c>
      <c r="L143" s="2" t="s">
        <v>650</v>
      </c>
      <c r="M143" s="2" t="s">
        <v>650</v>
      </c>
      <c r="N143" s="2" t="s">
        <v>651</v>
      </c>
      <c r="O143" s="2" t="s">
        <v>650</v>
      </c>
      <c r="P143" s="2" t="s">
        <v>651</v>
      </c>
      <c r="Q143" s="2" t="s">
        <v>650</v>
      </c>
      <c r="R143" s="2" t="s">
        <v>651</v>
      </c>
      <c r="S143" s="2" t="s">
        <v>650</v>
      </c>
      <c r="U143" s="129">
        <f t="shared" si="4"/>
        <v>17</v>
      </c>
      <c r="V143" s="2">
        <f t="shared" si="5"/>
        <v>0</v>
      </c>
    </row>
    <row r="144" spans="1:22" ht="15" customHeight="1" x14ac:dyDescent="0.25">
      <c r="A144" s="2" t="s">
        <v>227</v>
      </c>
      <c r="B144" s="2" t="s">
        <v>228</v>
      </c>
      <c r="C144" s="2">
        <v>2015</v>
      </c>
      <c r="D144" s="2">
        <v>46.598999999999997</v>
      </c>
      <c r="E144" s="2">
        <v>25.611999999999998</v>
      </c>
      <c r="F144" s="2">
        <v>1.919</v>
      </c>
      <c r="G144" s="2" t="s">
        <v>650</v>
      </c>
      <c r="H144" s="2" t="s">
        <v>650</v>
      </c>
      <c r="I144" s="2">
        <v>7.4290000000000003</v>
      </c>
      <c r="J144" s="2">
        <v>3.7570000000000001</v>
      </c>
      <c r="K144" s="2" t="s">
        <v>650</v>
      </c>
      <c r="L144" s="2" t="s">
        <v>650</v>
      </c>
      <c r="M144" s="2">
        <v>5.1159999999999997</v>
      </c>
      <c r="N144" s="2" t="s">
        <v>651</v>
      </c>
      <c r="O144" s="2" t="s">
        <v>650</v>
      </c>
      <c r="P144" s="2" t="s">
        <v>651</v>
      </c>
      <c r="Q144" s="2" t="s">
        <v>650</v>
      </c>
      <c r="R144" s="2" t="s">
        <v>651</v>
      </c>
      <c r="S144" s="2" t="s">
        <v>650</v>
      </c>
      <c r="U144" s="129">
        <f t="shared" si="4"/>
        <v>46.598999999999997</v>
      </c>
      <c r="V144" s="2">
        <f t="shared" si="5"/>
        <v>0</v>
      </c>
    </row>
    <row r="145" spans="1:22" ht="15" customHeight="1" x14ac:dyDescent="0.25">
      <c r="A145" s="2" t="s">
        <v>229</v>
      </c>
      <c r="B145" s="2" t="s">
        <v>230</v>
      </c>
      <c r="C145" s="2">
        <v>2015</v>
      </c>
      <c r="D145" s="2">
        <v>31.5</v>
      </c>
      <c r="E145" s="2">
        <v>8</v>
      </c>
      <c r="F145" s="2">
        <v>8.3000000000000007</v>
      </c>
      <c r="G145" s="2">
        <v>2.8</v>
      </c>
      <c r="H145" s="2" t="s">
        <v>650</v>
      </c>
      <c r="I145" s="2">
        <v>6</v>
      </c>
      <c r="J145" s="2">
        <v>6.5</v>
      </c>
      <c r="K145" s="2" t="s">
        <v>650</v>
      </c>
      <c r="L145" s="2" t="s">
        <v>650</v>
      </c>
      <c r="M145" s="2" t="s">
        <v>650</v>
      </c>
      <c r="N145" s="2" t="s">
        <v>651</v>
      </c>
      <c r="O145" s="2" t="s">
        <v>650</v>
      </c>
      <c r="P145" s="2" t="s">
        <v>651</v>
      </c>
      <c r="Q145" s="2" t="s">
        <v>650</v>
      </c>
      <c r="R145" s="2" t="s">
        <v>651</v>
      </c>
      <c r="S145" s="2" t="s">
        <v>650</v>
      </c>
      <c r="U145" s="129">
        <f t="shared" si="4"/>
        <v>31.5</v>
      </c>
      <c r="V145" s="2">
        <f t="shared" si="5"/>
        <v>0</v>
      </c>
    </row>
    <row r="146" spans="1:22" ht="15" customHeight="1" x14ac:dyDescent="0.25">
      <c r="A146" s="2" t="s">
        <v>231</v>
      </c>
      <c r="B146" s="2" t="s">
        <v>232</v>
      </c>
      <c r="C146" s="2">
        <v>2015</v>
      </c>
      <c r="D146" s="2" t="s">
        <v>650</v>
      </c>
      <c r="E146" s="2" t="s">
        <v>650</v>
      </c>
      <c r="F146" s="2" t="s">
        <v>650</v>
      </c>
      <c r="G146" s="2" t="s">
        <v>650</v>
      </c>
      <c r="H146" s="2" t="s">
        <v>650</v>
      </c>
      <c r="I146" s="2" t="s">
        <v>650</v>
      </c>
      <c r="J146" s="2" t="s">
        <v>650</v>
      </c>
      <c r="K146" s="2" t="s">
        <v>650</v>
      </c>
      <c r="L146" s="2" t="s">
        <v>650</v>
      </c>
      <c r="M146" s="2" t="s">
        <v>650</v>
      </c>
      <c r="N146" s="2" t="s">
        <v>651</v>
      </c>
      <c r="O146" s="2" t="s">
        <v>650</v>
      </c>
      <c r="P146" s="2" t="s">
        <v>651</v>
      </c>
      <c r="Q146" s="2" t="s">
        <v>650</v>
      </c>
      <c r="R146" s="2" t="s">
        <v>651</v>
      </c>
      <c r="S146" s="2" t="s">
        <v>650</v>
      </c>
      <c r="U146" s="129">
        <f t="shared" si="4"/>
        <v>0</v>
      </c>
      <c r="V146" s="2">
        <f t="shared" si="5"/>
        <v>0</v>
      </c>
    </row>
    <row r="147" spans="1:22" ht="15" customHeight="1" x14ac:dyDescent="0.25">
      <c r="A147" s="2" t="s">
        <v>231</v>
      </c>
      <c r="B147" s="2" t="s">
        <v>233</v>
      </c>
      <c r="C147" s="2">
        <v>2015</v>
      </c>
      <c r="D147" s="2">
        <v>17.989999999999998</v>
      </c>
      <c r="E147" s="2">
        <v>7.87</v>
      </c>
      <c r="F147" s="2">
        <v>2.17</v>
      </c>
      <c r="G147" s="2">
        <v>0.65</v>
      </c>
      <c r="H147" s="2">
        <v>0</v>
      </c>
      <c r="I147" s="2">
        <v>5.28</v>
      </c>
      <c r="J147" s="2">
        <v>2.0099999999999998</v>
      </c>
      <c r="K147" s="2">
        <v>0</v>
      </c>
      <c r="L147" s="2">
        <v>0</v>
      </c>
      <c r="M147" s="2">
        <v>0</v>
      </c>
      <c r="N147" s="2" t="s">
        <v>651</v>
      </c>
      <c r="O147" s="2" t="s">
        <v>650</v>
      </c>
      <c r="P147" s="2" t="s">
        <v>651</v>
      </c>
      <c r="Q147" s="2" t="s">
        <v>650</v>
      </c>
      <c r="R147" s="2" t="s">
        <v>651</v>
      </c>
      <c r="S147" s="2" t="s">
        <v>650</v>
      </c>
      <c r="U147" s="129">
        <f t="shared" si="4"/>
        <v>17.989999999999998</v>
      </c>
      <c r="V147" s="2">
        <f t="shared" si="5"/>
        <v>0</v>
      </c>
    </row>
    <row r="148" spans="1:22" ht="15" customHeight="1" x14ac:dyDescent="0.25">
      <c r="A148" s="2" t="s">
        <v>231</v>
      </c>
      <c r="B148" s="2" t="s">
        <v>234</v>
      </c>
      <c r="C148" s="2">
        <v>2015</v>
      </c>
      <c r="D148" s="2">
        <v>51.56</v>
      </c>
      <c r="E148" s="2">
        <v>19.559999999999999</v>
      </c>
      <c r="F148" s="2">
        <v>3.87</v>
      </c>
      <c r="G148" s="2">
        <v>1.03</v>
      </c>
      <c r="H148" s="2" t="s">
        <v>650</v>
      </c>
      <c r="I148" s="2">
        <v>7.75</v>
      </c>
      <c r="J148" s="2">
        <v>19.350000000000001</v>
      </c>
      <c r="K148" s="2">
        <v>0</v>
      </c>
      <c r="L148" s="2">
        <v>0</v>
      </c>
      <c r="M148" s="2">
        <v>0</v>
      </c>
      <c r="N148" s="2" t="s">
        <v>651</v>
      </c>
      <c r="O148" s="2" t="s">
        <v>650</v>
      </c>
      <c r="P148" s="2" t="s">
        <v>651</v>
      </c>
      <c r="Q148" s="2" t="s">
        <v>650</v>
      </c>
      <c r="R148" s="2" t="s">
        <v>651</v>
      </c>
      <c r="S148" s="2" t="s">
        <v>650</v>
      </c>
      <c r="U148" s="129">
        <f t="shared" si="4"/>
        <v>51.56</v>
      </c>
      <c r="V148" s="2">
        <f t="shared" si="5"/>
        <v>0</v>
      </c>
    </row>
    <row r="149" spans="1:22" ht="15" customHeight="1" x14ac:dyDescent="0.25">
      <c r="A149" s="2" t="s">
        <v>231</v>
      </c>
      <c r="B149" s="2" t="s">
        <v>235</v>
      </c>
      <c r="C149" s="2">
        <v>2015</v>
      </c>
      <c r="D149" s="2">
        <v>514.15</v>
      </c>
      <c r="E149" s="2">
        <v>251.73</v>
      </c>
      <c r="F149" s="2">
        <v>81.56</v>
      </c>
      <c r="G149" s="2">
        <v>17.89</v>
      </c>
      <c r="H149" s="2">
        <v>0</v>
      </c>
      <c r="I149" s="2">
        <v>55.8</v>
      </c>
      <c r="J149" s="2">
        <v>106.08</v>
      </c>
      <c r="K149" s="2">
        <v>1.08</v>
      </c>
      <c r="L149" s="2">
        <v>0</v>
      </c>
      <c r="M149" s="2">
        <v>0</v>
      </c>
      <c r="N149" s="2" t="s">
        <v>651</v>
      </c>
      <c r="O149" s="2" t="s">
        <v>650</v>
      </c>
      <c r="P149" s="2" t="s">
        <v>651</v>
      </c>
      <c r="Q149" s="2" t="s">
        <v>650</v>
      </c>
      <c r="R149" s="2" t="s">
        <v>651</v>
      </c>
      <c r="S149" s="2" t="s">
        <v>650</v>
      </c>
      <c r="U149" s="129">
        <f t="shared" si="4"/>
        <v>514.15</v>
      </c>
      <c r="V149" s="2">
        <f t="shared" si="5"/>
        <v>0</v>
      </c>
    </row>
    <row r="150" spans="1:22" ht="15" customHeight="1" x14ac:dyDescent="0.2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U150" s="129">
        <f t="shared" si="4"/>
        <v>0</v>
      </c>
      <c r="V150" s="2">
        <f t="shared" si="5"/>
        <v>0</v>
      </c>
    </row>
    <row r="151" spans="1:22" ht="15" customHeight="1" x14ac:dyDescent="0.25">
      <c r="A151" s="2" t="s">
        <v>238</v>
      </c>
      <c r="B151" s="2" t="s">
        <v>239</v>
      </c>
      <c r="C151" s="2">
        <v>2015</v>
      </c>
      <c r="D151" s="2">
        <v>11.76</v>
      </c>
      <c r="E151" s="2">
        <v>6.2</v>
      </c>
      <c r="F151" s="2">
        <v>2.2999999999999998</v>
      </c>
      <c r="G151" s="2" t="s">
        <v>650</v>
      </c>
      <c r="H151" s="2" t="s">
        <v>650</v>
      </c>
      <c r="I151" s="2">
        <v>2.1</v>
      </c>
      <c r="J151" s="2">
        <v>1.2</v>
      </c>
      <c r="K151" s="2" t="s">
        <v>650</v>
      </c>
      <c r="L151" s="2" t="s">
        <v>650</v>
      </c>
      <c r="M151" s="2" t="s">
        <v>650</v>
      </c>
      <c r="N151" s="2" t="s">
        <v>651</v>
      </c>
      <c r="O151" s="2" t="s">
        <v>650</v>
      </c>
      <c r="P151" s="2" t="s">
        <v>651</v>
      </c>
      <c r="Q151" s="2" t="s">
        <v>650</v>
      </c>
      <c r="R151" s="2" t="s">
        <v>651</v>
      </c>
      <c r="S151" s="2" t="s">
        <v>650</v>
      </c>
      <c r="U151" s="129">
        <f t="shared" si="4"/>
        <v>11.76</v>
      </c>
      <c r="V151" s="2">
        <f t="shared" si="5"/>
        <v>0</v>
      </c>
    </row>
    <row r="152" spans="1:22" ht="15" customHeight="1" x14ac:dyDescent="0.25">
      <c r="A152" s="2" t="s">
        <v>238</v>
      </c>
      <c r="B152" s="2" t="s">
        <v>240</v>
      </c>
      <c r="C152" s="2">
        <v>2015</v>
      </c>
      <c r="D152" s="2">
        <v>631.38900000000001</v>
      </c>
      <c r="E152" s="2">
        <v>280.99</v>
      </c>
      <c r="F152" s="2">
        <v>75.11</v>
      </c>
      <c r="G152" s="2">
        <v>25.59</v>
      </c>
      <c r="H152" s="2" t="s">
        <v>650</v>
      </c>
      <c r="I152" s="2">
        <v>108.12</v>
      </c>
      <c r="J152" s="2">
        <v>140.41</v>
      </c>
      <c r="K152" s="2">
        <v>1.17</v>
      </c>
      <c r="L152" s="2" t="s">
        <v>650</v>
      </c>
      <c r="M152" s="2" t="s">
        <v>650</v>
      </c>
      <c r="N152" s="2" t="s">
        <v>651</v>
      </c>
      <c r="O152" s="2" t="s">
        <v>650</v>
      </c>
      <c r="P152" s="2" t="s">
        <v>651</v>
      </c>
      <c r="Q152" s="2" t="s">
        <v>650</v>
      </c>
      <c r="R152" s="2" t="s">
        <v>651</v>
      </c>
      <c r="S152" s="2" t="s">
        <v>650</v>
      </c>
      <c r="U152" s="129">
        <f t="shared" si="4"/>
        <v>631.38900000000001</v>
      </c>
      <c r="V152" s="2">
        <f t="shared" si="5"/>
        <v>0</v>
      </c>
    </row>
    <row r="153" spans="1:22" ht="15" customHeight="1" x14ac:dyDescent="0.25">
      <c r="A153" s="2" t="s">
        <v>238</v>
      </c>
      <c r="B153" s="2" t="s">
        <v>241</v>
      </c>
      <c r="C153" s="2">
        <v>2015</v>
      </c>
      <c r="D153" s="2">
        <v>2.88</v>
      </c>
      <c r="E153" s="2">
        <v>1.05</v>
      </c>
      <c r="F153" s="2">
        <v>0.42</v>
      </c>
      <c r="G153" s="2" t="s">
        <v>650</v>
      </c>
      <c r="H153" s="2" t="s">
        <v>650</v>
      </c>
      <c r="I153" s="2">
        <v>0.82</v>
      </c>
      <c r="J153" s="2">
        <v>0.59</v>
      </c>
      <c r="K153" s="2" t="s">
        <v>650</v>
      </c>
      <c r="L153" s="2" t="s">
        <v>650</v>
      </c>
      <c r="M153" s="2" t="s">
        <v>650</v>
      </c>
      <c r="N153" s="2" t="s">
        <v>651</v>
      </c>
      <c r="O153" s="2" t="s">
        <v>650</v>
      </c>
      <c r="P153" s="2" t="s">
        <v>651</v>
      </c>
      <c r="Q153" s="2" t="s">
        <v>650</v>
      </c>
      <c r="R153" s="2" t="s">
        <v>651</v>
      </c>
      <c r="S153" s="2" t="s">
        <v>650</v>
      </c>
      <c r="U153" s="129">
        <f t="shared" si="4"/>
        <v>2.88</v>
      </c>
      <c r="V153" s="2">
        <f t="shared" si="5"/>
        <v>0</v>
      </c>
    </row>
    <row r="154" spans="1:22" ht="15" customHeight="1" x14ac:dyDescent="0.25">
      <c r="A154" s="2" t="s">
        <v>238</v>
      </c>
      <c r="B154" s="2" t="s">
        <v>242</v>
      </c>
      <c r="C154" s="2">
        <v>2015</v>
      </c>
      <c r="D154" s="2">
        <v>0.09</v>
      </c>
      <c r="E154" s="2" t="s">
        <v>650</v>
      </c>
      <c r="F154" s="2" t="s">
        <v>650</v>
      </c>
      <c r="G154" s="2" t="s">
        <v>650</v>
      </c>
      <c r="H154" s="2" t="s">
        <v>650</v>
      </c>
      <c r="I154" s="2" t="s">
        <v>650</v>
      </c>
      <c r="J154" s="2">
        <v>0.09</v>
      </c>
      <c r="K154" s="2" t="s">
        <v>650</v>
      </c>
      <c r="L154" s="2" t="s">
        <v>650</v>
      </c>
      <c r="M154" s="2" t="s">
        <v>650</v>
      </c>
      <c r="N154" s="2" t="s">
        <v>651</v>
      </c>
      <c r="O154" s="2" t="s">
        <v>650</v>
      </c>
      <c r="P154" s="2" t="s">
        <v>651</v>
      </c>
      <c r="Q154" s="2" t="s">
        <v>650</v>
      </c>
      <c r="R154" s="2" t="s">
        <v>651</v>
      </c>
      <c r="S154" s="2" t="s">
        <v>650</v>
      </c>
      <c r="U154" s="129">
        <f t="shared" si="4"/>
        <v>0.09</v>
      </c>
      <c r="V154" s="2">
        <f t="shared" si="5"/>
        <v>0</v>
      </c>
    </row>
    <row r="155" spans="1:22" ht="15" customHeight="1" x14ac:dyDescent="0.25">
      <c r="A155" s="2" t="s">
        <v>243</v>
      </c>
      <c r="B155" s="2" t="s">
        <v>244</v>
      </c>
      <c r="C155" s="2">
        <v>2015</v>
      </c>
      <c r="D155" s="2">
        <v>343.6</v>
      </c>
      <c r="E155" s="2">
        <v>172.7</v>
      </c>
      <c r="F155" s="2">
        <v>29.9</v>
      </c>
      <c r="G155" s="2">
        <v>19.3</v>
      </c>
      <c r="H155" s="2">
        <v>0</v>
      </c>
      <c r="I155" s="2">
        <v>71.2</v>
      </c>
      <c r="J155" s="2">
        <v>50.6</v>
      </c>
      <c r="K155" s="2" t="s">
        <v>650</v>
      </c>
      <c r="L155" s="2" t="s">
        <v>650</v>
      </c>
      <c r="M155" s="2" t="s">
        <v>650</v>
      </c>
      <c r="N155" s="2" t="s">
        <v>651</v>
      </c>
      <c r="O155" s="2" t="s">
        <v>650</v>
      </c>
      <c r="P155" s="2" t="s">
        <v>651</v>
      </c>
      <c r="Q155" s="2" t="s">
        <v>650</v>
      </c>
      <c r="R155" s="2" t="s">
        <v>651</v>
      </c>
      <c r="S155" s="2" t="s">
        <v>650</v>
      </c>
      <c r="U155" s="129">
        <f t="shared" si="4"/>
        <v>343.6</v>
      </c>
      <c r="V155" s="2">
        <f t="shared" si="5"/>
        <v>0</v>
      </c>
    </row>
    <row r="156" spans="1:22" ht="15" customHeight="1" x14ac:dyDescent="0.25">
      <c r="A156" s="2" t="s">
        <v>247</v>
      </c>
      <c r="B156" s="2" t="s">
        <v>248</v>
      </c>
      <c r="C156" s="2">
        <v>2015</v>
      </c>
      <c r="D156" s="2">
        <v>164.2</v>
      </c>
      <c r="E156" s="2">
        <v>64.8</v>
      </c>
      <c r="F156" s="2">
        <v>16.399999999999999</v>
      </c>
      <c r="G156" s="2">
        <v>6</v>
      </c>
      <c r="H156" s="2">
        <v>0</v>
      </c>
      <c r="I156" s="2">
        <v>31.2</v>
      </c>
      <c r="J156" s="2">
        <v>45.8</v>
      </c>
      <c r="K156" s="2">
        <v>0</v>
      </c>
      <c r="L156" s="2">
        <v>0</v>
      </c>
      <c r="M156" s="2">
        <v>0</v>
      </c>
      <c r="N156" s="2" t="s">
        <v>651</v>
      </c>
      <c r="O156" s="2" t="s">
        <v>650</v>
      </c>
      <c r="P156" s="2" t="s">
        <v>651</v>
      </c>
      <c r="Q156" s="2" t="s">
        <v>650</v>
      </c>
      <c r="R156" s="2" t="s">
        <v>651</v>
      </c>
      <c r="S156" s="2" t="s">
        <v>650</v>
      </c>
      <c r="U156" s="129">
        <f t="shared" si="4"/>
        <v>164.2</v>
      </c>
      <c r="V156" s="2">
        <f t="shared" si="5"/>
        <v>0</v>
      </c>
    </row>
    <row r="157" spans="1:22" ht="15" customHeight="1" x14ac:dyDescent="0.25">
      <c r="A157" s="2" t="s">
        <v>253</v>
      </c>
      <c r="B157" s="2" t="s">
        <v>254</v>
      </c>
      <c r="C157" s="2">
        <v>2015</v>
      </c>
      <c r="D157" s="2">
        <v>537.86199999999997</v>
      </c>
      <c r="E157" s="2">
        <v>243.91</v>
      </c>
      <c r="F157" s="2">
        <v>69.8</v>
      </c>
      <c r="G157" s="2">
        <v>20.308</v>
      </c>
      <c r="H157" s="2">
        <v>0</v>
      </c>
      <c r="I157" s="2">
        <v>46.344000000000001</v>
      </c>
      <c r="J157" s="2">
        <v>154.786</v>
      </c>
      <c r="K157" s="2">
        <v>2.714</v>
      </c>
      <c r="L157" s="2" t="s">
        <v>650</v>
      </c>
      <c r="M157" s="2">
        <v>17.170999999999999</v>
      </c>
      <c r="N157" s="2" t="s">
        <v>819</v>
      </c>
      <c r="O157" s="2">
        <v>53.588000000000001</v>
      </c>
      <c r="P157" s="2" t="s">
        <v>651</v>
      </c>
      <c r="Q157" s="2" t="s">
        <v>650</v>
      </c>
      <c r="R157" s="2" t="s">
        <v>651</v>
      </c>
      <c r="S157" s="2" t="s">
        <v>650</v>
      </c>
      <c r="U157" s="129">
        <f t="shared" si="4"/>
        <v>537.86199999999997</v>
      </c>
      <c r="V157" s="2">
        <f t="shared" si="5"/>
        <v>53.588000000000001</v>
      </c>
    </row>
    <row r="158" spans="1:22" ht="15" customHeight="1" x14ac:dyDescent="0.25">
      <c r="A158" s="2" t="s">
        <v>255</v>
      </c>
      <c r="B158" s="2" t="s">
        <v>256</v>
      </c>
      <c r="C158" s="2">
        <v>2015</v>
      </c>
      <c r="D158" s="2">
        <v>137</v>
      </c>
      <c r="E158" s="2" t="s">
        <v>650</v>
      </c>
      <c r="F158" s="2" t="s">
        <v>650</v>
      </c>
      <c r="G158" s="2" t="s">
        <v>650</v>
      </c>
      <c r="H158" s="2" t="s">
        <v>650</v>
      </c>
      <c r="I158" s="2" t="s">
        <v>650</v>
      </c>
      <c r="J158" s="2" t="s">
        <v>650</v>
      </c>
      <c r="K158" s="2" t="s">
        <v>650</v>
      </c>
      <c r="L158" s="2" t="s">
        <v>650</v>
      </c>
      <c r="M158" s="2" t="s">
        <v>650</v>
      </c>
      <c r="N158" s="2" t="s">
        <v>820</v>
      </c>
      <c r="O158" s="2">
        <v>137</v>
      </c>
      <c r="P158" s="2" t="s">
        <v>651</v>
      </c>
      <c r="Q158" s="2" t="s">
        <v>650</v>
      </c>
      <c r="R158" s="2" t="s">
        <v>651</v>
      </c>
      <c r="S158" s="2" t="s">
        <v>650</v>
      </c>
      <c r="U158" s="129">
        <f t="shared" si="4"/>
        <v>137</v>
      </c>
      <c r="V158" s="2">
        <f t="shared" si="5"/>
        <v>137</v>
      </c>
    </row>
    <row r="159" spans="1:22" ht="15" customHeight="1" x14ac:dyDescent="0.25">
      <c r="A159" s="2" t="s">
        <v>257</v>
      </c>
      <c r="B159" s="2" t="s">
        <v>258</v>
      </c>
      <c r="C159" s="2">
        <v>2015</v>
      </c>
      <c r="D159" s="2">
        <v>33.6</v>
      </c>
      <c r="E159" s="2">
        <v>14.3</v>
      </c>
      <c r="F159" s="2">
        <v>9.6999999999999993</v>
      </c>
      <c r="G159" s="2">
        <v>0.9</v>
      </c>
      <c r="H159" s="2" t="s">
        <v>650</v>
      </c>
      <c r="I159" s="2">
        <v>4.5</v>
      </c>
      <c r="J159" s="2">
        <v>1.6</v>
      </c>
      <c r="K159" s="2" t="s">
        <v>650</v>
      </c>
      <c r="L159" s="2" t="s">
        <v>650</v>
      </c>
      <c r="M159" s="2">
        <v>2.7</v>
      </c>
      <c r="N159" s="2" t="s">
        <v>651</v>
      </c>
      <c r="O159" s="2" t="s">
        <v>650</v>
      </c>
      <c r="P159" s="2" t="s">
        <v>651</v>
      </c>
      <c r="Q159" s="2" t="s">
        <v>650</v>
      </c>
      <c r="R159" s="2" t="s">
        <v>651</v>
      </c>
      <c r="S159" s="2" t="s">
        <v>650</v>
      </c>
      <c r="U159" s="129">
        <f t="shared" si="4"/>
        <v>33.6</v>
      </c>
      <c r="V159" s="2">
        <f t="shared" si="5"/>
        <v>0</v>
      </c>
    </row>
    <row r="160" spans="1:22" ht="15" customHeight="1" x14ac:dyDescent="0.25">
      <c r="A160" s="2" t="s">
        <v>259</v>
      </c>
      <c r="B160" s="2" t="s">
        <v>260</v>
      </c>
      <c r="C160" s="2">
        <v>2015</v>
      </c>
      <c r="D160" s="2">
        <v>195.50700000000001</v>
      </c>
      <c r="E160" s="2">
        <v>85.156999999999996</v>
      </c>
      <c r="F160" s="2">
        <v>30.632999999999999</v>
      </c>
      <c r="G160" s="2">
        <v>16.745000000000001</v>
      </c>
      <c r="H160" s="2" t="s">
        <v>650</v>
      </c>
      <c r="I160" s="2">
        <v>37.354999999999997</v>
      </c>
      <c r="J160" s="2">
        <v>19.422000000000001</v>
      </c>
      <c r="K160" s="2" t="s">
        <v>650</v>
      </c>
      <c r="L160" s="2">
        <v>1.044</v>
      </c>
      <c r="M160" s="2">
        <v>8.4109999999999996</v>
      </c>
      <c r="N160" s="2" t="s">
        <v>651</v>
      </c>
      <c r="O160" s="2" t="s">
        <v>650</v>
      </c>
      <c r="P160" s="2" t="s">
        <v>651</v>
      </c>
      <c r="Q160" s="2" t="s">
        <v>650</v>
      </c>
      <c r="R160" s="2" t="s">
        <v>651</v>
      </c>
      <c r="S160" s="2" t="s">
        <v>650</v>
      </c>
      <c r="U160" s="129">
        <f t="shared" si="4"/>
        <v>195.50700000000001</v>
      </c>
      <c r="V160" s="2">
        <f t="shared" si="5"/>
        <v>0</v>
      </c>
    </row>
    <row r="161" spans="1:22" ht="15" customHeight="1" x14ac:dyDescent="0.25">
      <c r="A161" s="2" t="s">
        <v>259</v>
      </c>
      <c r="B161" s="2" t="s">
        <v>261</v>
      </c>
      <c r="C161" s="2">
        <v>2015</v>
      </c>
      <c r="D161" s="2">
        <v>5.3719999999999999</v>
      </c>
      <c r="E161" s="2">
        <v>1.194</v>
      </c>
      <c r="F161" s="2">
        <v>1.8280000000000001</v>
      </c>
      <c r="G161" s="2" t="s">
        <v>650</v>
      </c>
      <c r="H161" s="2" t="s">
        <v>650</v>
      </c>
      <c r="I161" s="2">
        <v>2.2410000000000001</v>
      </c>
      <c r="J161" s="2">
        <v>0.109</v>
      </c>
      <c r="K161" s="2" t="s">
        <v>650</v>
      </c>
      <c r="L161" s="2" t="s">
        <v>650</v>
      </c>
      <c r="M161" s="2" t="s">
        <v>650</v>
      </c>
      <c r="N161" s="2" t="s">
        <v>651</v>
      </c>
      <c r="O161" s="2" t="s">
        <v>650</v>
      </c>
      <c r="P161" s="2" t="s">
        <v>651</v>
      </c>
      <c r="Q161" s="2" t="s">
        <v>650</v>
      </c>
      <c r="R161" s="2" t="s">
        <v>651</v>
      </c>
      <c r="S161" s="2" t="s">
        <v>650</v>
      </c>
      <c r="U161" s="129">
        <f t="shared" si="4"/>
        <v>5.3719999999999999</v>
      </c>
      <c r="V161" s="2">
        <f t="shared" si="5"/>
        <v>0</v>
      </c>
    </row>
    <row r="162" spans="1:22" ht="15" customHeight="1" x14ac:dyDescent="0.25">
      <c r="A162" s="2" t="s">
        <v>262</v>
      </c>
      <c r="B162" s="2" t="s">
        <v>263</v>
      </c>
      <c r="C162" s="2">
        <v>2015</v>
      </c>
      <c r="D162" s="2">
        <v>831.6</v>
      </c>
      <c r="E162" s="2">
        <v>412</v>
      </c>
      <c r="F162" s="2">
        <v>75.599999999999994</v>
      </c>
      <c r="G162" s="2">
        <v>66</v>
      </c>
      <c r="H162" s="2" t="s">
        <v>650</v>
      </c>
      <c r="I162" s="2">
        <v>172</v>
      </c>
      <c r="J162" s="2">
        <v>106</v>
      </c>
      <c r="K162" s="2" t="s">
        <v>650</v>
      </c>
      <c r="L162" s="2" t="s">
        <v>650</v>
      </c>
      <c r="M162" s="2" t="s">
        <v>650</v>
      </c>
      <c r="N162" s="2" t="s">
        <v>821</v>
      </c>
      <c r="O162" s="2" t="s">
        <v>666</v>
      </c>
      <c r="P162" s="2" t="s">
        <v>822</v>
      </c>
      <c r="Q162" s="2" t="s">
        <v>666</v>
      </c>
      <c r="R162" s="2" t="s">
        <v>651</v>
      </c>
      <c r="S162" s="2" t="s">
        <v>650</v>
      </c>
      <c r="U162" s="129">
        <f t="shared" si="4"/>
        <v>831.6</v>
      </c>
      <c r="V162" s="2">
        <f t="shared" si="5"/>
        <v>0</v>
      </c>
    </row>
    <row r="163" spans="1:22" ht="15" customHeight="1" x14ac:dyDescent="0.25">
      <c r="A163" s="2" t="s">
        <v>262</v>
      </c>
      <c r="B163" s="2" t="s">
        <v>264</v>
      </c>
      <c r="C163" s="2">
        <v>2015</v>
      </c>
      <c r="D163" s="2">
        <v>53</v>
      </c>
      <c r="E163" s="2">
        <v>26</v>
      </c>
      <c r="F163" s="2">
        <v>11</v>
      </c>
      <c r="G163" s="2">
        <v>2</v>
      </c>
      <c r="H163" s="2" t="s">
        <v>650</v>
      </c>
      <c r="I163" s="2">
        <v>11</v>
      </c>
      <c r="J163" s="2">
        <v>3</v>
      </c>
      <c r="K163" s="2" t="s">
        <v>650</v>
      </c>
      <c r="L163" s="2" t="s">
        <v>650</v>
      </c>
      <c r="M163" s="2" t="s">
        <v>650</v>
      </c>
      <c r="N163" s="2" t="s">
        <v>651</v>
      </c>
      <c r="O163" s="2" t="s">
        <v>650</v>
      </c>
      <c r="P163" s="2" t="s">
        <v>651</v>
      </c>
      <c r="Q163" s="2" t="s">
        <v>650</v>
      </c>
      <c r="R163" s="2" t="s">
        <v>651</v>
      </c>
      <c r="S163" s="2" t="s">
        <v>650</v>
      </c>
      <c r="U163" s="129">
        <f t="shared" si="4"/>
        <v>53</v>
      </c>
      <c r="V163" s="2">
        <f t="shared" si="5"/>
        <v>0</v>
      </c>
    </row>
    <row r="164" spans="1:22" ht="15" customHeight="1" x14ac:dyDescent="0.25">
      <c r="A164" s="2" t="s">
        <v>265</v>
      </c>
      <c r="B164" s="2" t="s">
        <v>266</v>
      </c>
      <c r="C164" s="2">
        <v>2015</v>
      </c>
      <c r="D164" s="2">
        <v>89</v>
      </c>
      <c r="E164" s="2">
        <v>43.4</v>
      </c>
      <c r="F164" s="2">
        <v>4.5</v>
      </c>
      <c r="G164" s="2">
        <v>10.199999999999999</v>
      </c>
      <c r="H164" s="2" t="s">
        <v>650</v>
      </c>
      <c r="I164" s="2">
        <v>13.7</v>
      </c>
      <c r="J164" s="2">
        <v>17.100000000000001</v>
      </c>
      <c r="K164" s="2" t="s">
        <v>650</v>
      </c>
      <c r="L164" s="2" t="s">
        <v>650</v>
      </c>
      <c r="M164" s="2" t="s">
        <v>650</v>
      </c>
      <c r="N164" s="2" t="s">
        <v>650</v>
      </c>
      <c r="O164" s="2" t="s">
        <v>650</v>
      </c>
      <c r="P164" s="2" t="s">
        <v>650</v>
      </c>
      <c r="Q164" s="2" t="s">
        <v>650</v>
      </c>
      <c r="R164" s="2" t="s">
        <v>650</v>
      </c>
      <c r="S164" s="2" t="s">
        <v>650</v>
      </c>
      <c r="U164" s="129">
        <f t="shared" si="4"/>
        <v>89</v>
      </c>
      <c r="V164" s="2">
        <f t="shared" si="5"/>
        <v>0</v>
      </c>
    </row>
    <row r="165" spans="1:22" ht="15" customHeight="1" x14ac:dyDescent="0.25">
      <c r="A165" s="2" t="s">
        <v>267</v>
      </c>
      <c r="B165" s="2" t="s">
        <v>268</v>
      </c>
      <c r="C165" s="2">
        <v>2015</v>
      </c>
      <c r="D165" s="2">
        <v>1.17</v>
      </c>
      <c r="E165" s="2" t="s">
        <v>650</v>
      </c>
      <c r="F165" s="2">
        <v>2.5999999999999999E-2</v>
      </c>
      <c r="G165" s="2" t="s">
        <v>650</v>
      </c>
      <c r="H165" s="2" t="s">
        <v>650</v>
      </c>
      <c r="I165" s="2">
        <v>1.1399999999999999</v>
      </c>
      <c r="J165" s="2" t="s">
        <v>650</v>
      </c>
      <c r="K165" s="2" t="s">
        <v>650</v>
      </c>
      <c r="L165" s="2" t="s">
        <v>650</v>
      </c>
      <c r="M165" s="2" t="s">
        <v>650</v>
      </c>
      <c r="N165" s="2" t="s">
        <v>651</v>
      </c>
      <c r="O165" s="2" t="s">
        <v>650</v>
      </c>
      <c r="P165" s="2" t="s">
        <v>651</v>
      </c>
      <c r="Q165" s="2" t="s">
        <v>650</v>
      </c>
      <c r="R165" s="2" t="s">
        <v>651</v>
      </c>
      <c r="S165" s="2" t="s">
        <v>650</v>
      </c>
      <c r="U165" s="129">
        <f t="shared" si="4"/>
        <v>1.17</v>
      </c>
      <c r="V165" s="2">
        <f t="shared" si="5"/>
        <v>0</v>
      </c>
    </row>
    <row r="166" spans="1:22" ht="15" customHeight="1" x14ac:dyDescent="0.25">
      <c r="A166" s="2" t="s">
        <v>267</v>
      </c>
      <c r="B166" s="2" t="s">
        <v>269</v>
      </c>
      <c r="C166" s="2">
        <v>2015</v>
      </c>
      <c r="D166" s="2">
        <v>0.77</v>
      </c>
      <c r="E166" s="2">
        <v>0.16</v>
      </c>
      <c r="F166" s="2">
        <v>5.3999999999999999E-2</v>
      </c>
      <c r="G166" s="2" t="s">
        <v>650</v>
      </c>
      <c r="H166" s="2" t="s">
        <v>650</v>
      </c>
      <c r="I166" s="2">
        <v>0.55600000000000005</v>
      </c>
      <c r="J166" s="2" t="s">
        <v>650</v>
      </c>
      <c r="K166" s="2" t="s">
        <v>650</v>
      </c>
      <c r="L166" s="2" t="s">
        <v>650</v>
      </c>
      <c r="M166" s="2" t="s">
        <v>650</v>
      </c>
      <c r="N166" s="2" t="s">
        <v>651</v>
      </c>
      <c r="O166" s="2" t="s">
        <v>650</v>
      </c>
      <c r="P166" s="2" t="s">
        <v>651</v>
      </c>
      <c r="Q166" s="2" t="s">
        <v>650</v>
      </c>
      <c r="R166" s="2" t="s">
        <v>651</v>
      </c>
      <c r="S166" s="2" t="s">
        <v>650</v>
      </c>
      <c r="U166" s="129">
        <f t="shared" si="4"/>
        <v>0.77</v>
      </c>
      <c r="V166" s="2">
        <f t="shared" si="5"/>
        <v>0</v>
      </c>
    </row>
    <row r="167" spans="1:22" ht="15" customHeight="1" x14ac:dyDescent="0.25">
      <c r="A167" s="2" t="s">
        <v>267</v>
      </c>
      <c r="B167" s="2" t="s">
        <v>270</v>
      </c>
      <c r="C167" s="2">
        <v>2015</v>
      </c>
      <c r="D167" s="2">
        <v>2.8</v>
      </c>
      <c r="E167" s="2" t="s">
        <v>650</v>
      </c>
      <c r="F167" s="2">
        <v>2.69</v>
      </c>
      <c r="G167" s="2" t="s">
        <v>650</v>
      </c>
      <c r="H167" s="2" t="s">
        <v>650</v>
      </c>
      <c r="I167" s="2">
        <v>0.11</v>
      </c>
      <c r="J167" s="2" t="s">
        <v>650</v>
      </c>
      <c r="K167" s="2" t="s">
        <v>650</v>
      </c>
      <c r="L167" s="2" t="s">
        <v>650</v>
      </c>
      <c r="M167" s="2" t="s">
        <v>650</v>
      </c>
      <c r="N167" s="2" t="s">
        <v>651</v>
      </c>
      <c r="O167" s="2" t="s">
        <v>650</v>
      </c>
      <c r="P167" s="2" t="s">
        <v>651</v>
      </c>
      <c r="Q167" s="2" t="s">
        <v>650</v>
      </c>
      <c r="R167" s="2" t="s">
        <v>651</v>
      </c>
      <c r="S167" s="2" t="s">
        <v>650</v>
      </c>
      <c r="U167" s="129">
        <f t="shared" si="4"/>
        <v>2.8</v>
      </c>
      <c r="V167" s="2">
        <f t="shared" si="5"/>
        <v>0</v>
      </c>
    </row>
    <row r="168" spans="1:22" ht="15" customHeight="1" x14ac:dyDescent="0.25">
      <c r="A168" s="2" t="s">
        <v>267</v>
      </c>
      <c r="B168" s="2" t="s">
        <v>271</v>
      </c>
      <c r="C168" s="2">
        <v>2015</v>
      </c>
      <c r="D168" s="2">
        <v>115.7</v>
      </c>
      <c r="E168" s="2">
        <v>64.7</v>
      </c>
      <c r="F168" s="2">
        <v>6.6</v>
      </c>
      <c r="G168" s="2">
        <v>8.3000000000000007</v>
      </c>
      <c r="H168" s="2" t="s">
        <v>650</v>
      </c>
      <c r="I168" s="2">
        <v>24.2</v>
      </c>
      <c r="J168" s="2">
        <v>11.9</v>
      </c>
      <c r="K168" s="2" t="s">
        <v>650</v>
      </c>
      <c r="L168" s="2" t="s">
        <v>666</v>
      </c>
      <c r="M168" s="2" t="s">
        <v>666</v>
      </c>
      <c r="N168" s="2" t="s">
        <v>651</v>
      </c>
      <c r="O168" s="2" t="s">
        <v>650</v>
      </c>
      <c r="P168" s="2" t="s">
        <v>651</v>
      </c>
      <c r="Q168" s="2" t="s">
        <v>650</v>
      </c>
      <c r="R168" s="2" t="s">
        <v>651</v>
      </c>
      <c r="S168" s="2" t="s">
        <v>650</v>
      </c>
      <c r="U168" s="129">
        <f t="shared" si="4"/>
        <v>115.7</v>
      </c>
      <c r="V168" s="2">
        <f t="shared" si="5"/>
        <v>0</v>
      </c>
    </row>
    <row r="169" spans="1:22" ht="15" customHeight="1" x14ac:dyDescent="0.25">
      <c r="A169" s="2" t="s">
        <v>272</v>
      </c>
      <c r="B169" s="2" t="s">
        <v>273</v>
      </c>
      <c r="C169" s="2">
        <v>2015</v>
      </c>
      <c r="D169" s="2">
        <v>12.885999999999999</v>
      </c>
      <c r="E169" s="2">
        <v>6.08</v>
      </c>
      <c r="F169" s="2">
        <v>2.1640000000000001</v>
      </c>
      <c r="G169" s="2">
        <v>1.3879999999999999</v>
      </c>
      <c r="H169" s="2">
        <v>0</v>
      </c>
      <c r="I169" s="2">
        <v>3.1</v>
      </c>
      <c r="J169" s="2">
        <v>0.154</v>
      </c>
      <c r="K169" s="2">
        <v>0</v>
      </c>
      <c r="L169" s="2">
        <v>0</v>
      </c>
      <c r="M169" s="2">
        <v>0</v>
      </c>
      <c r="N169" s="2" t="s">
        <v>651</v>
      </c>
      <c r="O169" s="2" t="s">
        <v>650</v>
      </c>
      <c r="P169" s="2" t="s">
        <v>651</v>
      </c>
      <c r="Q169" s="2" t="s">
        <v>650</v>
      </c>
      <c r="R169" s="2" t="s">
        <v>651</v>
      </c>
      <c r="S169" s="2" t="s">
        <v>650</v>
      </c>
      <c r="U169" s="129">
        <f t="shared" si="4"/>
        <v>12.885999999999999</v>
      </c>
      <c r="V169" s="2">
        <f t="shared" si="5"/>
        <v>0</v>
      </c>
    </row>
    <row r="170" spans="1:22" ht="15" customHeight="1" x14ac:dyDescent="0.25">
      <c r="A170" s="2" t="s">
        <v>272</v>
      </c>
      <c r="B170" s="2" t="s">
        <v>274</v>
      </c>
      <c r="C170" s="2">
        <v>2015</v>
      </c>
      <c r="D170" s="2">
        <v>188.227</v>
      </c>
      <c r="E170" s="2">
        <v>86.248000000000005</v>
      </c>
      <c r="F170" s="2">
        <v>22.236000000000001</v>
      </c>
      <c r="G170" s="2">
        <v>33.576999999999998</v>
      </c>
      <c r="H170" s="2">
        <v>0</v>
      </c>
      <c r="I170" s="2">
        <v>20.797000000000001</v>
      </c>
      <c r="J170" s="2">
        <v>25.37</v>
      </c>
      <c r="K170" s="2">
        <v>0</v>
      </c>
      <c r="L170" s="2">
        <v>2.883</v>
      </c>
      <c r="M170" s="2">
        <v>0</v>
      </c>
      <c r="N170" s="2" t="s">
        <v>651</v>
      </c>
      <c r="O170" s="2" t="s">
        <v>650</v>
      </c>
      <c r="P170" s="2" t="s">
        <v>651</v>
      </c>
      <c r="Q170" s="2" t="s">
        <v>650</v>
      </c>
      <c r="R170" s="2" t="s">
        <v>651</v>
      </c>
      <c r="S170" s="2" t="s">
        <v>650</v>
      </c>
      <c r="U170" s="129">
        <f t="shared" si="4"/>
        <v>188.227</v>
      </c>
      <c r="V170" s="2">
        <f t="shared" si="5"/>
        <v>0</v>
      </c>
    </row>
    <row r="171" spans="1:22" ht="15" customHeight="1" x14ac:dyDescent="0.25">
      <c r="A171" s="2" t="s">
        <v>275</v>
      </c>
      <c r="B171" s="2" t="s">
        <v>276</v>
      </c>
      <c r="C171" s="2">
        <v>2015</v>
      </c>
      <c r="D171" s="2">
        <v>258.60000000000002</v>
      </c>
      <c r="E171" s="2">
        <v>149</v>
      </c>
      <c r="F171" s="2">
        <v>30</v>
      </c>
      <c r="G171" s="2">
        <v>11</v>
      </c>
      <c r="H171" s="2" t="s">
        <v>650</v>
      </c>
      <c r="I171" s="2">
        <v>22</v>
      </c>
      <c r="J171" s="2">
        <v>13.7</v>
      </c>
      <c r="K171" s="2">
        <v>0.3</v>
      </c>
      <c r="L171" s="2">
        <v>3</v>
      </c>
      <c r="M171" s="2">
        <v>16</v>
      </c>
      <c r="N171" s="2" t="s">
        <v>823</v>
      </c>
      <c r="O171" s="2">
        <v>12.7</v>
      </c>
      <c r="P171" s="2" t="s">
        <v>824</v>
      </c>
      <c r="Q171" s="2">
        <v>1.5</v>
      </c>
      <c r="R171" s="2" t="s">
        <v>651</v>
      </c>
      <c r="S171" s="2" t="s">
        <v>650</v>
      </c>
      <c r="U171" s="129">
        <f t="shared" si="4"/>
        <v>258.60000000000002</v>
      </c>
      <c r="V171" s="2">
        <f t="shared" si="5"/>
        <v>14.2</v>
      </c>
    </row>
    <row r="172" spans="1:22" ht="15" customHeight="1" x14ac:dyDescent="0.25">
      <c r="A172" s="2" t="s">
        <v>277</v>
      </c>
      <c r="B172" s="2" t="s">
        <v>278</v>
      </c>
      <c r="C172" s="2">
        <v>2015</v>
      </c>
      <c r="D172" s="2">
        <v>8.1</v>
      </c>
      <c r="E172" s="2">
        <v>4.2</v>
      </c>
      <c r="F172" s="2">
        <v>0.6</v>
      </c>
      <c r="G172" s="2">
        <v>1.7</v>
      </c>
      <c r="H172" s="2">
        <v>0</v>
      </c>
      <c r="I172" s="2">
        <v>1.2</v>
      </c>
      <c r="J172" s="2">
        <v>0.3</v>
      </c>
      <c r="K172" s="2">
        <v>0</v>
      </c>
      <c r="L172" s="2">
        <v>0</v>
      </c>
      <c r="M172" s="2">
        <v>0</v>
      </c>
      <c r="N172" s="2" t="s">
        <v>651</v>
      </c>
      <c r="O172" s="2" t="s">
        <v>650</v>
      </c>
      <c r="P172" s="2" t="s">
        <v>651</v>
      </c>
      <c r="Q172" s="2" t="s">
        <v>650</v>
      </c>
      <c r="R172" s="2" t="s">
        <v>651</v>
      </c>
      <c r="S172" s="2" t="s">
        <v>650</v>
      </c>
      <c r="U172" s="129">
        <f t="shared" si="4"/>
        <v>8.1</v>
      </c>
      <c r="V172" s="2">
        <f t="shared" si="5"/>
        <v>0</v>
      </c>
    </row>
    <row r="173" spans="1:22" ht="15" customHeight="1" x14ac:dyDescent="0.25">
      <c r="A173" s="2" t="s">
        <v>277</v>
      </c>
      <c r="B173" s="2" t="s">
        <v>279</v>
      </c>
      <c r="C173" s="2">
        <v>2015</v>
      </c>
      <c r="D173" s="2">
        <v>7</v>
      </c>
      <c r="E173" s="2">
        <v>2.9</v>
      </c>
      <c r="F173" s="2">
        <v>0.15</v>
      </c>
      <c r="G173" s="2">
        <v>0</v>
      </c>
      <c r="H173" s="2">
        <v>0</v>
      </c>
      <c r="I173" s="2">
        <v>2.8</v>
      </c>
      <c r="J173" s="2">
        <v>1.1000000000000001</v>
      </c>
      <c r="K173" s="2">
        <v>0</v>
      </c>
      <c r="L173" s="2">
        <v>0</v>
      </c>
      <c r="M173" s="2">
        <v>0</v>
      </c>
      <c r="N173" s="2" t="s">
        <v>651</v>
      </c>
      <c r="O173" s="2" t="s">
        <v>650</v>
      </c>
      <c r="P173" s="2" t="s">
        <v>651</v>
      </c>
      <c r="Q173" s="2" t="s">
        <v>650</v>
      </c>
      <c r="R173" s="2" t="s">
        <v>651</v>
      </c>
      <c r="S173" s="2" t="s">
        <v>650</v>
      </c>
      <c r="U173" s="129">
        <f t="shared" si="4"/>
        <v>7</v>
      </c>
      <c r="V173" s="2">
        <f t="shared" si="5"/>
        <v>0</v>
      </c>
    </row>
    <row r="174" spans="1:22" ht="15" customHeight="1" x14ac:dyDescent="0.25">
      <c r="A174" s="2" t="s">
        <v>277</v>
      </c>
      <c r="B174" s="2" t="s">
        <v>280</v>
      </c>
      <c r="C174" s="2">
        <v>2015</v>
      </c>
      <c r="D174" s="2">
        <v>10.478</v>
      </c>
      <c r="E174" s="2">
        <v>3.82</v>
      </c>
      <c r="F174" s="2">
        <v>1.74</v>
      </c>
      <c r="G174" s="2">
        <v>0.18</v>
      </c>
      <c r="H174" s="2">
        <v>0</v>
      </c>
      <c r="I174" s="2">
        <v>4.04</v>
      </c>
      <c r="J174" s="2">
        <v>0.69</v>
      </c>
      <c r="K174" s="2">
        <v>0</v>
      </c>
      <c r="L174" s="2">
        <v>0</v>
      </c>
      <c r="M174" s="2">
        <v>0</v>
      </c>
      <c r="N174" s="2" t="s">
        <v>651</v>
      </c>
      <c r="O174" s="2" t="s">
        <v>650</v>
      </c>
      <c r="P174" s="2" t="s">
        <v>651</v>
      </c>
      <c r="Q174" s="2" t="s">
        <v>650</v>
      </c>
      <c r="R174" s="2" t="s">
        <v>651</v>
      </c>
      <c r="S174" s="2" t="s">
        <v>650</v>
      </c>
      <c r="U174" s="129">
        <f t="shared" si="4"/>
        <v>10.478</v>
      </c>
      <c r="V174" s="2">
        <f t="shared" si="5"/>
        <v>0</v>
      </c>
    </row>
    <row r="175" spans="1:22" ht="15" customHeight="1" x14ac:dyDescent="0.25">
      <c r="A175" s="2" t="s">
        <v>277</v>
      </c>
      <c r="B175" s="2" t="s">
        <v>281</v>
      </c>
      <c r="C175" s="2">
        <v>2015</v>
      </c>
      <c r="D175" s="2">
        <v>5.7140000000000004</v>
      </c>
      <c r="E175" s="2">
        <v>1.04</v>
      </c>
      <c r="F175" s="2">
        <v>1.69</v>
      </c>
      <c r="G175" s="2">
        <v>1.74</v>
      </c>
      <c r="H175" s="2">
        <v>0</v>
      </c>
      <c r="I175" s="2">
        <v>1.1399999999999999</v>
      </c>
      <c r="J175" s="2">
        <v>0.1</v>
      </c>
      <c r="K175" s="2">
        <v>0</v>
      </c>
      <c r="L175" s="2">
        <v>0</v>
      </c>
      <c r="M175" s="2">
        <v>0</v>
      </c>
      <c r="N175" s="2" t="s">
        <v>651</v>
      </c>
      <c r="O175" s="2" t="s">
        <v>650</v>
      </c>
      <c r="P175" s="2" t="s">
        <v>651</v>
      </c>
      <c r="Q175" s="2" t="s">
        <v>650</v>
      </c>
      <c r="R175" s="2" t="s">
        <v>651</v>
      </c>
      <c r="S175" s="2" t="s">
        <v>650</v>
      </c>
      <c r="U175" s="129">
        <f t="shared" si="4"/>
        <v>5.7140000000000004</v>
      </c>
      <c r="V175" s="2">
        <f t="shared" si="5"/>
        <v>0</v>
      </c>
    </row>
    <row r="176" spans="1:22" ht="15" customHeight="1" x14ac:dyDescent="0.25">
      <c r="A176" s="2" t="s">
        <v>277</v>
      </c>
      <c r="B176" s="2" t="s">
        <v>282</v>
      </c>
      <c r="C176" s="2">
        <v>2015</v>
      </c>
      <c r="D176" s="2">
        <v>12.781000000000001</v>
      </c>
      <c r="E176" s="2">
        <v>2.54</v>
      </c>
      <c r="F176" s="2">
        <v>1.03</v>
      </c>
      <c r="G176" s="2">
        <v>6.26</v>
      </c>
      <c r="H176" s="2">
        <v>0</v>
      </c>
      <c r="I176" s="2">
        <v>2.71</v>
      </c>
      <c r="J176" s="2">
        <v>0.28000000000000003</v>
      </c>
      <c r="K176" s="2">
        <v>0</v>
      </c>
      <c r="L176" s="2">
        <v>0</v>
      </c>
      <c r="M176" s="2">
        <v>0</v>
      </c>
      <c r="N176" s="2" t="s">
        <v>651</v>
      </c>
      <c r="O176" s="2" t="s">
        <v>650</v>
      </c>
      <c r="P176" s="2" t="s">
        <v>651</v>
      </c>
      <c r="Q176" s="2" t="s">
        <v>650</v>
      </c>
      <c r="R176" s="2" t="s">
        <v>651</v>
      </c>
      <c r="S176" s="2" t="s">
        <v>650</v>
      </c>
      <c r="U176" s="129">
        <f t="shared" si="4"/>
        <v>12.781000000000001</v>
      </c>
      <c r="V176" s="2">
        <f t="shared" si="5"/>
        <v>0</v>
      </c>
    </row>
    <row r="177" spans="1:22" ht="15" customHeight="1" x14ac:dyDescent="0.25">
      <c r="A177" s="2" t="s">
        <v>277</v>
      </c>
      <c r="B177" s="2" t="s">
        <v>283</v>
      </c>
      <c r="C177" s="2">
        <v>2015</v>
      </c>
      <c r="D177" s="2">
        <v>26.956</v>
      </c>
      <c r="E177" s="2">
        <v>13.05</v>
      </c>
      <c r="F177" s="2">
        <v>1.07</v>
      </c>
      <c r="G177" s="2">
        <v>1.01</v>
      </c>
      <c r="H177" s="2">
        <v>0</v>
      </c>
      <c r="I177" s="2">
        <v>10.98</v>
      </c>
      <c r="J177" s="2">
        <v>0.72</v>
      </c>
      <c r="K177" s="2">
        <v>0</v>
      </c>
      <c r="L177" s="2">
        <v>0</v>
      </c>
      <c r="M177" s="2">
        <v>0</v>
      </c>
      <c r="N177" s="2" t="s">
        <v>651</v>
      </c>
      <c r="O177" s="2" t="s">
        <v>650</v>
      </c>
      <c r="P177" s="2" t="s">
        <v>651</v>
      </c>
      <c r="Q177" s="2" t="s">
        <v>650</v>
      </c>
      <c r="R177" s="2" t="s">
        <v>651</v>
      </c>
      <c r="S177" s="2" t="s">
        <v>650</v>
      </c>
      <c r="U177" s="129">
        <f t="shared" si="4"/>
        <v>26.956</v>
      </c>
      <c r="V177" s="2">
        <f t="shared" si="5"/>
        <v>0</v>
      </c>
    </row>
    <row r="178" spans="1:22" ht="15" customHeight="1" x14ac:dyDescent="0.25">
      <c r="A178" s="2" t="s">
        <v>277</v>
      </c>
      <c r="B178" s="2" t="s">
        <v>284</v>
      </c>
      <c r="C178" s="2">
        <v>2015</v>
      </c>
      <c r="D178" s="2">
        <v>11.563000000000001</v>
      </c>
      <c r="E178" s="2">
        <v>4.2300000000000004</v>
      </c>
      <c r="F178" s="2">
        <v>0.77</v>
      </c>
      <c r="G178" s="2">
        <v>2.27</v>
      </c>
      <c r="H178" s="2">
        <v>0</v>
      </c>
      <c r="I178" s="2">
        <v>3.99</v>
      </c>
      <c r="J178" s="2">
        <v>0.3</v>
      </c>
      <c r="K178" s="2">
        <v>0</v>
      </c>
      <c r="L178" s="2">
        <v>0</v>
      </c>
      <c r="M178" s="2">
        <v>0</v>
      </c>
      <c r="N178" s="2" t="s">
        <v>651</v>
      </c>
      <c r="O178" s="2" t="s">
        <v>650</v>
      </c>
      <c r="P178" s="2" t="s">
        <v>651</v>
      </c>
      <c r="Q178" s="2" t="s">
        <v>650</v>
      </c>
      <c r="R178" s="2" t="s">
        <v>651</v>
      </c>
      <c r="S178" s="2" t="s">
        <v>650</v>
      </c>
      <c r="U178" s="129">
        <f t="shared" si="4"/>
        <v>11.563000000000001</v>
      </c>
      <c r="V178" s="2">
        <f t="shared" si="5"/>
        <v>0</v>
      </c>
    </row>
    <row r="179" spans="1:22" ht="15" customHeight="1" x14ac:dyDescent="0.25">
      <c r="A179" s="2" t="s">
        <v>277</v>
      </c>
      <c r="B179" s="2" t="s">
        <v>285</v>
      </c>
      <c r="C179" s="2">
        <v>2015</v>
      </c>
      <c r="D179" s="2">
        <v>5.0949999999999998</v>
      </c>
      <c r="E179" s="2">
        <v>1.2</v>
      </c>
      <c r="F179" s="2">
        <v>0.04</v>
      </c>
      <c r="G179" s="2">
        <v>7.0000000000000007E-2</v>
      </c>
      <c r="H179" s="2">
        <v>0</v>
      </c>
      <c r="I179" s="2">
        <v>3.78</v>
      </c>
      <c r="J179" s="2">
        <v>0</v>
      </c>
      <c r="K179" s="2">
        <v>0</v>
      </c>
      <c r="L179" s="2">
        <v>0</v>
      </c>
      <c r="M179" s="2">
        <v>0</v>
      </c>
      <c r="N179" s="2" t="s">
        <v>651</v>
      </c>
      <c r="O179" s="2" t="s">
        <v>650</v>
      </c>
      <c r="P179" s="2" t="s">
        <v>651</v>
      </c>
      <c r="Q179" s="2" t="s">
        <v>650</v>
      </c>
      <c r="R179" s="2" t="s">
        <v>651</v>
      </c>
      <c r="S179" s="2" t="s">
        <v>650</v>
      </c>
      <c r="U179" s="129">
        <f t="shared" si="4"/>
        <v>5.0949999999999998</v>
      </c>
      <c r="V179" s="2">
        <f t="shared" si="5"/>
        <v>0</v>
      </c>
    </row>
    <row r="180" spans="1:22" ht="15" customHeight="1" x14ac:dyDescent="0.25">
      <c r="A180" s="2" t="s">
        <v>286</v>
      </c>
      <c r="B180" s="2" t="s">
        <v>287</v>
      </c>
      <c r="C180" s="2">
        <v>2015</v>
      </c>
      <c r="D180" s="2">
        <v>27.234999999999999</v>
      </c>
      <c r="E180" s="2">
        <v>8.8209999999999997</v>
      </c>
      <c r="F180" s="2">
        <v>1.9570000000000001</v>
      </c>
      <c r="G180" s="2">
        <v>8.6989999999999998</v>
      </c>
      <c r="H180" s="2">
        <v>0</v>
      </c>
      <c r="I180" s="2">
        <v>4.8369999999999997</v>
      </c>
      <c r="J180" s="2">
        <v>2.8969999999999998</v>
      </c>
      <c r="K180" s="2">
        <v>0</v>
      </c>
      <c r="L180" s="2">
        <v>0</v>
      </c>
      <c r="M180" s="2" t="s">
        <v>650</v>
      </c>
      <c r="N180" s="2" t="s">
        <v>651</v>
      </c>
      <c r="O180" s="2" t="s">
        <v>650</v>
      </c>
      <c r="P180" s="2" t="s">
        <v>651</v>
      </c>
      <c r="Q180" s="2" t="s">
        <v>650</v>
      </c>
      <c r="R180" s="2" t="s">
        <v>651</v>
      </c>
      <c r="S180" s="2" t="s">
        <v>650</v>
      </c>
      <c r="U180" s="129">
        <f t="shared" si="4"/>
        <v>27.234999999999999</v>
      </c>
      <c r="V180" s="2">
        <f t="shared" si="5"/>
        <v>0</v>
      </c>
    </row>
    <row r="181" spans="1:22" ht="15" customHeight="1" x14ac:dyDescent="0.25">
      <c r="A181" s="2" t="s">
        <v>291</v>
      </c>
      <c r="B181" s="2" t="s">
        <v>10</v>
      </c>
      <c r="C181" s="2">
        <v>2015</v>
      </c>
      <c r="D181" s="2">
        <v>8.1</v>
      </c>
      <c r="E181" s="2">
        <v>4</v>
      </c>
      <c r="F181" s="2">
        <v>0.1</v>
      </c>
      <c r="G181" s="2" t="s">
        <v>650</v>
      </c>
      <c r="H181" s="2" t="s">
        <v>650</v>
      </c>
      <c r="I181" s="2">
        <v>4</v>
      </c>
      <c r="J181" s="2" t="s">
        <v>650</v>
      </c>
      <c r="K181" s="2" t="s">
        <v>650</v>
      </c>
      <c r="L181" s="2" t="s">
        <v>650</v>
      </c>
      <c r="M181" s="2" t="s">
        <v>650</v>
      </c>
      <c r="N181" s="2" t="s">
        <v>651</v>
      </c>
      <c r="O181" s="2" t="s">
        <v>650</v>
      </c>
      <c r="P181" s="2" t="s">
        <v>651</v>
      </c>
      <c r="Q181" s="2" t="s">
        <v>650</v>
      </c>
      <c r="R181" s="2" t="s">
        <v>651</v>
      </c>
      <c r="S181" s="2" t="s">
        <v>650</v>
      </c>
      <c r="U181" s="129">
        <f t="shared" si="4"/>
        <v>8.1</v>
      </c>
      <c r="V181" s="2">
        <f t="shared" si="5"/>
        <v>0</v>
      </c>
    </row>
    <row r="182" spans="1:22" ht="15" customHeight="1" x14ac:dyDescent="0.25">
      <c r="A182" s="2" t="s">
        <v>291</v>
      </c>
      <c r="B182" s="2" t="s">
        <v>292</v>
      </c>
      <c r="C182" s="2">
        <v>2015</v>
      </c>
      <c r="D182" s="2">
        <v>9.1</v>
      </c>
      <c r="E182" s="2">
        <v>4</v>
      </c>
      <c r="F182" s="2">
        <v>1.1000000000000001</v>
      </c>
      <c r="G182" s="2" t="s">
        <v>650</v>
      </c>
      <c r="H182" s="2" t="s">
        <v>650</v>
      </c>
      <c r="I182" s="2">
        <v>4</v>
      </c>
      <c r="J182" s="2" t="s">
        <v>650</v>
      </c>
      <c r="K182" s="2" t="s">
        <v>650</v>
      </c>
      <c r="L182" s="2" t="s">
        <v>650</v>
      </c>
      <c r="M182" s="2" t="s">
        <v>650</v>
      </c>
      <c r="N182" s="2" t="s">
        <v>651</v>
      </c>
      <c r="O182" s="2" t="s">
        <v>650</v>
      </c>
      <c r="P182" s="2" t="s">
        <v>651</v>
      </c>
      <c r="Q182" s="2" t="s">
        <v>650</v>
      </c>
      <c r="R182" s="2" t="s">
        <v>651</v>
      </c>
      <c r="S182" s="2" t="s">
        <v>650</v>
      </c>
      <c r="U182" s="129">
        <f t="shared" si="4"/>
        <v>9.1</v>
      </c>
      <c r="V182" s="2">
        <f t="shared" si="5"/>
        <v>0</v>
      </c>
    </row>
    <row r="183" spans="1:22" ht="15" customHeight="1" x14ac:dyDescent="0.25">
      <c r="A183" s="2" t="s">
        <v>291</v>
      </c>
      <c r="B183" s="2" t="s">
        <v>293</v>
      </c>
      <c r="C183" s="2">
        <v>2015</v>
      </c>
      <c r="D183" s="2">
        <v>28.3</v>
      </c>
      <c r="E183" s="2">
        <v>12.5</v>
      </c>
      <c r="F183" s="2">
        <v>3.3</v>
      </c>
      <c r="G183" s="2" t="s">
        <v>650</v>
      </c>
      <c r="H183" s="2" t="s">
        <v>650</v>
      </c>
      <c r="I183" s="2">
        <v>12.5</v>
      </c>
      <c r="J183" s="2" t="s">
        <v>650</v>
      </c>
      <c r="K183" s="2" t="s">
        <v>650</v>
      </c>
      <c r="L183" s="2" t="s">
        <v>650</v>
      </c>
      <c r="M183" s="2" t="s">
        <v>650</v>
      </c>
      <c r="N183" s="2" t="s">
        <v>651</v>
      </c>
      <c r="O183" s="2" t="s">
        <v>650</v>
      </c>
      <c r="P183" s="2" t="s">
        <v>651</v>
      </c>
      <c r="Q183" s="2" t="s">
        <v>650</v>
      </c>
      <c r="R183" s="2" t="s">
        <v>651</v>
      </c>
      <c r="S183" s="2" t="s">
        <v>650</v>
      </c>
      <c r="U183" s="129">
        <f t="shared" si="4"/>
        <v>28.3</v>
      </c>
      <c r="V183" s="2">
        <f t="shared" si="5"/>
        <v>0</v>
      </c>
    </row>
    <row r="184" spans="1:22" ht="15" customHeight="1" x14ac:dyDescent="0.25">
      <c r="A184" s="2" t="s">
        <v>291</v>
      </c>
      <c r="B184" s="2" t="s">
        <v>294</v>
      </c>
      <c r="C184" s="2">
        <v>2015</v>
      </c>
      <c r="D184" s="2">
        <v>1.5</v>
      </c>
      <c r="E184" s="2" t="s">
        <v>650</v>
      </c>
      <c r="F184" s="2" t="s">
        <v>650</v>
      </c>
      <c r="G184" s="2" t="s">
        <v>650</v>
      </c>
      <c r="H184" s="2" t="s">
        <v>650</v>
      </c>
      <c r="I184" s="2" t="s">
        <v>650</v>
      </c>
      <c r="J184" s="2">
        <v>1.5</v>
      </c>
      <c r="K184" s="2" t="s">
        <v>650</v>
      </c>
      <c r="L184" s="2" t="s">
        <v>650</v>
      </c>
      <c r="M184" s="2" t="s">
        <v>650</v>
      </c>
      <c r="N184" s="2" t="s">
        <v>651</v>
      </c>
      <c r="O184" s="2" t="s">
        <v>650</v>
      </c>
      <c r="P184" s="2" t="s">
        <v>651</v>
      </c>
      <c r="Q184" s="2" t="s">
        <v>650</v>
      </c>
      <c r="R184" s="2" t="s">
        <v>651</v>
      </c>
      <c r="S184" s="2" t="s">
        <v>650</v>
      </c>
      <c r="U184" s="129">
        <f t="shared" si="4"/>
        <v>1.5</v>
      </c>
      <c r="V184" s="2">
        <f t="shared" si="5"/>
        <v>0</v>
      </c>
    </row>
    <row r="185" spans="1:22" ht="15" customHeight="1" x14ac:dyDescent="0.2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U185" s="129">
        <f t="shared" si="4"/>
        <v>0</v>
      </c>
      <c r="V185" s="2">
        <f t="shared" si="5"/>
        <v>0</v>
      </c>
    </row>
    <row r="186" spans="1:22" ht="15" customHeight="1" x14ac:dyDescent="0.2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U186" s="129">
        <f t="shared" si="4"/>
        <v>0</v>
      </c>
      <c r="V186" s="2">
        <f t="shared" si="5"/>
        <v>0</v>
      </c>
    </row>
    <row r="187" spans="1:22" ht="15" customHeight="1" x14ac:dyDescent="0.25">
      <c r="A187" s="2" t="s">
        <v>297</v>
      </c>
      <c r="B187" s="2" t="s">
        <v>298</v>
      </c>
      <c r="C187" s="2">
        <v>2015</v>
      </c>
      <c r="D187" s="2">
        <v>40.548999999999999</v>
      </c>
      <c r="E187" s="2">
        <v>24.942</v>
      </c>
      <c r="F187" s="2">
        <v>0.59799999999999998</v>
      </c>
      <c r="G187" s="2">
        <v>0.95099999999999996</v>
      </c>
      <c r="H187" s="2" t="s">
        <v>650</v>
      </c>
      <c r="I187" s="2">
        <v>8.0489999999999995</v>
      </c>
      <c r="J187" s="2">
        <v>1.966</v>
      </c>
      <c r="K187" s="2" t="s">
        <v>650</v>
      </c>
      <c r="L187" s="2" t="s">
        <v>650</v>
      </c>
      <c r="M187" s="2">
        <v>4.0430000000000001</v>
      </c>
      <c r="N187" s="2" t="s">
        <v>651</v>
      </c>
      <c r="O187" s="2" t="s">
        <v>650</v>
      </c>
      <c r="P187" s="2" t="s">
        <v>651</v>
      </c>
      <c r="Q187" s="2" t="s">
        <v>650</v>
      </c>
      <c r="R187" s="2" t="s">
        <v>651</v>
      </c>
      <c r="S187" s="2" t="s">
        <v>650</v>
      </c>
      <c r="U187" s="129">
        <f t="shared" si="4"/>
        <v>40.548999999999999</v>
      </c>
      <c r="V187" s="2">
        <f t="shared" si="5"/>
        <v>0</v>
      </c>
    </row>
    <row r="188" spans="1:22" ht="15" customHeight="1" x14ac:dyDescent="0.25">
      <c r="A188" s="2" t="s">
        <v>299</v>
      </c>
      <c r="B188" s="2" t="s">
        <v>300</v>
      </c>
      <c r="C188" s="2">
        <v>2015</v>
      </c>
      <c r="D188" s="2">
        <v>285.99</v>
      </c>
      <c r="E188" s="2">
        <v>85.988</v>
      </c>
      <c r="F188" s="2">
        <v>53.168999999999997</v>
      </c>
      <c r="G188" s="2">
        <v>44.899000000000001</v>
      </c>
      <c r="H188" s="2">
        <v>42.073</v>
      </c>
      <c r="I188" s="2">
        <v>29.088000000000001</v>
      </c>
      <c r="J188" s="2">
        <v>30.597999999999999</v>
      </c>
      <c r="K188" s="2">
        <v>0.17399999999999999</v>
      </c>
      <c r="L188" s="2" t="s">
        <v>650</v>
      </c>
      <c r="M188" s="2" t="s">
        <v>650</v>
      </c>
      <c r="N188" s="2" t="s">
        <v>651</v>
      </c>
      <c r="O188" s="2" t="s">
        <v>650</v>
      </c>
      <c r="P188" s="2" t="s">
        <v>651</v>
      </c>
      <c r="Q188" s="2" t="s">
        <v>650</v>
      </c>
      <c r="R188" s="2" t="s">
        <v>651</v>
      </c>
      <c r="S188" s="2" t="s">
        <v>650</v>
      </c>
      <c r="U188" s="129">
        <f t="shared" si="4"/>
        <v>285.99</v>
      </c>
      <c r="V188" s="2">
        <f t="shared" si="5"/>
        <v>0</v>
      </c>
    </row>
    <row r="189" spans="1:22" ht="15" customHeight="1" x14ac:dyDescent="0.25">
      <c r="A189" s="2" t="s">
        <v>301</v>
      </c>
      <c r="B189" s="2" t="s">
        <v>302</v>
      </c>
      <c r="C189" s="2">
        <v>2015</v>
      </c>
      <c r="D189" s="2">
        <v>10.364000000000001</v>
      </c>
      <c r="E189" s="2">
        <v>7.1859999999999999</v>
      </c>
      <c r="F189" s="2">
        <v>0.05</v>
      </c>
      <c r="G189" s="2" t="s">
        <v>650</v>
      </c>
      <c r="H189" s="2" t="s">
        <v>650</v>
      </c>
      <c r="I189" s="2">
        <v>3.09</v>
      </c>
      <c r="J189" s="2">
        <v>3.9E-2</v>
      </c>
      <c r="K189" s="2" t="s">
        <v>650</v>
      </c>
      <c r="L189" s="2" t="s">
        <v>650</v>
      </c>
      <c r="M189" s="2" t="s">
        <v>650</v>
      </c>
      <c r="N189" s="2" t="s">
        <v>651</v>
      </c>
      <c r="O189" s="2" t="s">
        <v>650</v>
      </c>
      <c r="P189" s="2" t="s">
        <v>651</v>
      </c>
      <c r="Q189" s="2" t="s">
        <v>650</v>
      </c>
      <c r="R189" s="2" t="s">
        <v>651</v>
      </c>
      <c r="S189" s="2" t="s">
        <v>650</v>
      </c>
      <c r="U189" s="129">
        <f t="shared" si="4"/>
        <v>10.364000000000001</v>
      </c>
      <c r="V189" s="2">
        <f t="shared" si="5"/>
        <v>0</v>
      </c>
    </row>
    <row r="190" spans="1:22" ht="15" customHeight="1" x14ac:dyDescent="0.25">
      <c r="A190" s="2" t="s">
        <v>303</v>
      </c>
      <c r="B190" s="2" t="s">
        <v>304</v>
      </c>
      <c r="C190" s="2">
        <v>2015</v>
      </c>
      <c r="D190" s="2">
        <v>13.6</v>
      </c>
      <c r="E190" s="2">
        <v>4.7</v>
      </c>
      <c r="F190" s="2">
        <v>3.8</v>
      </c>
      <c r="G190" s="2">
        <v>0.53</v>
      </c>
      <c r="H190" s="2" t="s">
        <v>650</v>
      </c>
      <c r="I190" s="2">
        <v>0.9</v>
      </c>
      <c r="J190" s="2">
        <v>3.63</v>
      </c>
      <c r="K190" s="2" t="s">
        <v>650</v>
      </c>
      <c r="L190" s="2" t="s">
        <v>650</v>
      </c>
      <c r="M190" s="2">
        <v>0.53</v>
      </c>
      <c r="N190" s="2" t="s">
        <v>651</v>
      </c>
      <c r="O190" s="2" t="s">
        <v>650</v>
      </c>
      <c r="P190" s="2" t="s">
        <v>651</v>
      </c>
      <c r="Q190" s="2" t="s">
        <v>650</v>
      </c>
      <c r="R190" s="2" t="s">
        <v>651</v>
      </c>
      <c r="S190" s="2" t="s">
        <v>650</v>
      </c>
      <c r="U190" s="129">
        <f t="shared" si="4"/>
        <v>13.6</v>
      </c>
      <c r="V190" s="2">
        <f t="shared" si="5"/>
        <v>0</v>
      </c>
    </row>
    <row r="191" spans="1:22" ht="15" customHeight="1" x14ac:dyDescent="0.25">
      <c r="A191" s="2" t="s">
        <v>303</v>
      </c>
      <c r="B191" s="2" t="s">
        <v>305</v>
      </c>
      <c r="C191" s="2">
        <v>2015</v>
      </c>
      <c r="D191" s="2">
        <v>84.4</v>
      </c>
      <c r="E191" s="2">
        <v>30.3</v>
      </c>
      <c r="F191" s="2">
        <v>9.9</v>
      </c>
      <c r="G191" s="2">
        <v>22.4</v>
      </c>
      <c r="H191" s="2">
        <v>8.4</v>
      </c>
      <c r="I191" s="2">
        <v>9.6999999999999993</v>
      </c>
      <c r="J191" s="2">
        <v>11.3</v>
      </c>
      <c r="K191" s="2" t="s">
        <v>650</v>
      </c>
      <c r="L191" s="2" t="s">
        <v>650</v>
      </c>
      <c r="M191" s="2">
        <v>14</v>
      </c>
      <c r="N191" s="2" t="s">
        <v>651</v>
      </c>
      <c r="O191" s="2" t="s">
        <v>650</v>
      </c>
      <c r="P191" s="2" t="s">
        <v>651</v>
      </c>
      <c r="Q191" s="2" t="s">
        <v>650</v>
      </c>
      <c r="R191" s="2" t="s">
        <v>651</v>
      </c>
      <c r="S191" s="2" t="s">
        <v>650</v>
      </c>
      <c r="U191" s="129">
        <f t="shared" si="4"/>
        <v>84.4</v>
      </c>
      <c r="V191" s="2">
        <f t="shared" si="5"/>
        <v>0</v>
      </c>
    </row>
    <row r="192" spans="1:22" ht="15" customHeight="1" x14ac:dyDescent="0.25">
      <c r="A192" s="2" t="s">
        <v>303</v>
      </c>
      <c r="B192" s="2" t="s">
        <v>306</v>
      </c>
      <c r="C192" s="2">
        <v>2015</v>
      </c>
      <c r="D192" s="2" t="s">
        <v>650</v>
      </c>
      <c r="E192" s="2" t="s">
        <v>650</v>
      </c>
      <c r="F192" s="2" t="s">
        <v>650</v>
      </c>
      <c r="G192" s="2" t="s">
        <v>650</v>
      </c>
      <c r="H192" s="2" t="s">
        <v>650</v>
      </c>
      <c r="I192" s="2" t="s">
        <v>650</v>
      </c>
      <c r="J192" s="2" t="s">
        <v>650</v>
      </c>
      <c r="K192" s="2" t="s">
        <v>650</v>
      </c>
      <c r="L192" s="2" t="s">
        <v>650</v>
      </c>
      <c r="M192" s="2" t="s">
        <v>650</v>
      </c>
      <c r="N192" s="2" t="s">
        <v>651</v>
      </c>
      <c r="O192" s="2" t="s">
        <v>650</v>
      </c>
      <c r="P192" s="2" t="s">
        <v>651</v>
      </c>
      <c r="Q192" s="2" t="s">
        <v>650</v>
      </c>
      <c r="R192" s="2" t="s">
        <v>651</v>
      </c>
      <c r="S192" s="2" t="s">
        <v>650</v>
      </c>
      <c r="U192" s="129">
        <f t="shared" si="4"/>
        <v>0</v>
      </c>
      <c r="V192" s="2">
        <f t="shared" si="5"/>
        <v>0</v>
      </c>
    </row>
    <row r="193" spans="1:22" ht="15" customHeight="1" x14ac:dyDescent="0.25">
      <c r="A193" s="2" t="s">
        <v>303</v>
      </c>
      <c r="B193" s="2" t="s">
        <v>307</v>
      </c>
      <c r="C193" s="2">
        <v>2015</v>
      </c>
      <c r="D193" s="2">
        <v>3.6</v>
      </c>
      <c r="E193" s="2">
        <v>1.3</v>
      </c>
      <c r="F193" s="2" t="s">
        <v>650</v>
      </c>
      <c r="G193" s="2">
        <v>1.9</v>
      </c>
      <c r="H193" s="2" t="s">
        <v>650</v>
      </c>
      <c r="I193" s="2" t="s">
        <v>650</v>
      </c>
      <c r="J193" s="2">
        <v>0.46700000000000003</v>
      </c>
      <c r="K193" s="2" t="s">
        <v>650</v>
      </c>
      <c r="L193" s="2" t="s">
        <v>650</v>
      </c>
      <c r="M193" s="2">
        <v>1.9</v>
      </c>
      <c r="N193" s="2" t="s">
        <v>651</v>
      </c>
      <c r="O193" s="2" t="s">
        <v>650</v>
      </c>
      <c r="P193" s="2" t="s">
        <v>651</v>
      </c>
      <c r="Q193" s="2" t="s">
        <v>650</v>
      </c>
      <c r="R193" s="2" t="s">
        <v>651</v>
      </c>
      <c r="S193" s="2" t="s">
        <v>650</v>
      </c>
      <c r="U193" s="129">
        <f t="shared" si="4"/>
        <v>3.6</v>
      </c>
      <c r="V193" s="2">
        <f t="shared" si="5"/>
        <v>0</v>
      </c>
    </row>
    <row r="194" spans="1:22" ht="15" customHeight="1" x14ac:dyDescent="0.25">
      <c r="A194" s="2" t="s">
        <v>308</v>
      </c>
      <c r="B194" s="2" t="s">
        <v>309</v>
      </c>
      <c r="C194" s="2">
        <v>2015</v>
      </c>
      <c r="D194" s="2">
        <v>133.80000000000001</v>
      </c>
      <c r="E194" s="2">
        <v>42.4</v>
      </c>
      <c r="F194" s="2">
        <v>31.2</v>
      </c>
      <c r="G194" s="2">
        <v>25.2</v>
      </c>
      <c r="H194" s="2" t="s">
        <v>650</v>
      </c>
      <c r="I194" s="2">
        <v>16</v>
      </c>
      <c r="J194" s="2">
        <v>18.600000000000001</v>
      </c>
      <c r="K194" s="2">
        <v>0</v>
      </c>
      <c r="L194" s="2">
        <v>0</v>
      </c>
      <c r="M194" s="2">
        <v>0</v>
      </c>
      <c r="N194" s="2" t="s">
        <v>651</v>
      </c>
      <c r="O194" s="2" t="s">
        <v>650</v>
      </c>
      <c r="P194" s="2" t="s">
        <v>651</v>
      </c>
      <c r="Q194" s="2" t="s">
        <v>650</v>
      </c>
      <c r="R194" s="2" t="s">
        <v>651</v>
      </c>
      <c r="S194" s="2" t="s">
        <v>650</v>
      </c>
      <c r="U194" s="129">
        <f t="shared" si="4"/>
        <v>133.80000000000001</v>
      </c>
      <c r="V194" s="2">
        <f t="shared" si="5"/>
        <v>0</v>
      </c>
    </row>
    <row r="195" spans="1:22" ht="15" customHeight="1" x14ac:dyDescent="0.25">
      <c r="A195" s="2" t="s">
        <v>310</v>
      </c>
      <c r="B195" s="2" t="s">
        <v>311</v>
      </c>
      <c r="C195" s="2">
        <v>2015</v>
      </c>
      <c r="D195" s="2">
        <v>7.8</v>
      </c>
      <c r="E195" s="2">
        <v>3.3</v>
      </c>
      <c r="F195" s="2">
        <v>0.9</v>
      </c>
      <c r="G195" s="2">
        <v>0.2</v>
      </c>
      <c r="H195" s="2">
        <v>0</v>
      </c>
      <c r="I195" s="2">
        <v>1.5</v>
      </c>
      <c r="J195" s="2">
        <v>1.9</v>
      </c>
      <c r="K195" s="2">
        <v>0</v>
      </c>
      <c r="L195" s="2">
        <v>0</v>
      </c>
      <c r="M195" s="2">
        <v>0</v>
      </c>
      <c r="N195" s="2" t="s">
        <v>651</v>
      </c>
      <c r="O195" s="2" t="s">
        <v>650</v>
      </c>
      <c r="P195" s="2" t="s">
        <v>651</v>
      </c>
      <c r="Q195" s="2" t="s">
        <v>650</v>
      </c>
      <c r="R195" s="2" t="s">
        <v>651</v>
      </c>
      <c r="S195" s="2" t="s">
        <v>650</v>
      </c>
      <c r="U195" s="129">
        <f t="shared" ref="U195:U258" si="6">IFERROR(D195/1,0)</f>
        <v>7.8</v>
      </c>
      <c r="V195" s="2">
        <f t="shared" ref="V195:V258" si="7">IFERROR(O195/1,0)+IFERROR(Q195/1,0)+IFERROR(S195/1,0)</f>
        <v>0</v>
      </c>
    </row>
    <row r="196" spans="1:22" ht="15" customHeight="1" x14ac:dyDescent="0.25">
      <c r="A196" s="2" t="s">
        <v>310</v>
      </c>
      <c r="B196" s="2" t="s">
        <v>312</v>
      </c>
      <c r="C196" s="2">
        <v>2015</v>
      </c>
      <c r="D196" s="2">
        <v>9.6</v>
      </c>
      <c r="E196" s="2">
        <v>4.2</v>
      </c>
      <c r="F196" s="2">
        <v>1.2</v>
      </c>
      <c r="G196" s="2">
        <v>1.2</v>
      </c>
      <c r="H196" s="2">
        <v>0</v>
      </c>
      <c r="I196" s="2">
        <v>1.7</v>
      </c>
      <c r="J196" s="2">
        <v>1.3</v>
      </c>
      <c r="K196" s="2">
        <v>0</v>
      </c>
      <c r="L196" s="2">
        <v>0</v>
      </c>
      <c r="M196" s="2">
        <v>0</v>
      </c>
      <c r="N196" s="2" t="s">
        <v>651</v>
      </c>
      <c r="O196" s="2" t="s">
        <v>650</v>
      </c>
      <c r="P196" s="2" t="s">
        <v>651</v>
      </c>
      <c r="Q196" s="2" t="s">
        <v>650</v>
      </c>
      <c r="R196" s="2" t="s">
        <v>651</v>
      </c>
      <c r="S196" s="2" t="s">
        <v>650</v>
      </c>
      <c r="U196" s="129">
        <f t="shared" si="6"/>
        <v>9.6</v>
      </c>
      <c r="V196" s="2">
        <f t="shared" si="7"/>
        <v>0</v>
      </c>
    </row>
    <row r="197" spans="1:22" ht="15" customHeight="1" x14ac:dyDescent="0.25">
      <c r="A197" s="2" t="s">
        <v>310</v>
      </c>
      <c r="B197" s="2" t="s">
        <v>313</v>
      </c>
      <c r="C197" s="2">
        <v>2015</v>
      </c>
      <c r="D197" s="2">
        <v>59.1</v>
      </c>
      <c r="E197" s="2">
        <v>28</v>
      </c>
      <c r="F197" s="2">
        <v>8.5</v>
      </c>
      <c r="G197" s="2">
        <v>2.1</v>
      </c>
      <c r="H197" s="2">
        <v>0</v>
      </c>
      <c r="I197" s="2">
        <v>8.3000000000000007</v>
      </c>
      <c r="J197" s="2">
        <v>11.9</v>
      </c>
      <c r="K197" s="2">
        <v>0</v>
      </c>
      <c r="L197" s="2">
        <v>0.2</v>
      </c>
      <c r="M197" s="2">
        <v>0</v>
      </c>
      <c r="N197" s="2" t="s">
        <v>651</v>
      </c>
      <c r="O197" s="2" t="s">
        <v>650</v>
      </c>
      <c r="P197" s="2" t="s">
        <v>651</v>
      </c>
      <c r="Q197" s="2" t="s">
        <v>650</v>
      </c>
      <c r="R197" s="2" t="s">
        <v>651</v>
      </c>
      <c r="S197" s="2" t="s">
        <v>650</v>
      </c>
      <c r="U197" s="129">
        <f t="shared" si="6"/>
        <v>59.1</v>
      </c>
      <c r="V197" s="2">
        <f t="shared" si="7"/>
        <v>0</v>
      </c>
    </row>
    <row r="198" spans="1:22" ht="15" customHeight="1" x14ac:dyDescent="0.25">
      <c r="A198" s="2" t="s">
        <v>314</v>
      </c>
      <c r="B198" s="2" t="s">
        <v>315</v>
      </c>
      <c r="C198" s="2">
        <v>2015</v>
      </c>
      <c r="D198" s="2">
        <v>714.8</v>
      </c>
      <c r="E198" s="2">
        <v>242</v>
      </c>
      <c r="F198" s="2">
        <v>181</v>
      </c>
      <c r="G198" s="2">
        <v>11.9</v>
      </c>
      <c r="H198" s="2" t="s">
        <v>650</v>
      </c>
      <c r="I198" s="2">
        <v>89</v>
      </c>
      <c r="J198" s="2">
        <v>129</v>
      </c>
      <c r="K198" s="2">
        <v>7.1</v>
      </c>
      <c r="L198" s="2">
        <v>0.4</v>
      </c>
      <c r="M198" s="2">
        <v>54.4</v>
      </c>
      <c r="N198" s="2" t="s">
        <v>651</v>
      </c>
      <c r="O198" s="2" t="s">
        <v>650</v>
      </c>
      <c r="P198" s="2" t="s">
        <v>651</v>
      </c>
      <c r="Q198" s="2" t="s">
        <v>650</v>
      </c>
      <c r="R198" s="2" t="s">
        <v>651</v>
      </c>
      <c r="S198" s="2" t="s">
        <v>650</v>
      </c>
      <c r="U198" s="129">
        <f t="shared" si="6"/>
        <v>714.8</v>
      </c>
      <c r="V198" s="2">
        <f t="shared" si="7"/>
        <v>0</v>
      </c>
    </row>
    <row r="199" spans="1:22" ht="15" customHeight="1" x14ac:dyDescent="0.25">
      <c r="A199" s="2" t="s">
        <v>314</v>
      </c>
      <c r="B199" s="2" t="s">
        <v>316</v>
      </c>
      <c r="C199" s="2">
        <v>2015</v>
      </c>
      <c r="D199" s="2">
        <v>20.5</v>
      </c>
      <c r="E199" s="2">
        <v>4.5999999999999996</v>
      </c>
      <c r="F199" s="2">
        <v>10.5</v>
      </c>
      <c r="G199" s="2" t="s">
        <v>650</v>
      </c>
      <c r="H199" s="2" t="s">
        <v>650</v>
      </c>
      <c r="I199" s="2">
        <v>3.8</v>
      </c>
      <c r="J199" s="2">
        <v>1.6</v>
      </c>
      <c r="K199" s="2" t="s">
        <v>650</v>
      </c>
      <c r="L199" s="2" t="s">
        <v>650</v>
      </c>
      <c r="M199" s="2" t="s">
        <v>650</v>
      </c>
      <c r="N199" s="2" t="s">
        <v>651</v>
      </c>
      <c r="O199" s="2" t="s">
        <v>650</v>
      </c>
      <c r="P199" s="2" t="s">
        <v>651</v>
      </c>
      <c r="Q199" s="2" t="s">
        <v>650</v>
      </c>
      <c r="R199" s="2" t="s">
        <v>651</v>
      </c>
      <c r="S199" s="2" t="s">
        <v>650</v>
      </c>
      <c r="U199" s="129">
        <f t="shared" si="6"/>
        <v>20.5</v>
      </c>
      <c r="V199" s="2">
        <f t="shared" si="7"/>
        <v>0</v>
      </c>
    </row>
    <row r="200" spans="1:22" ht="15" customHeight="1" x14ac:dyDescent="0.2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U200" s="129">
        <f t="shared" si="6"/>
        <v>0</v>
      </c>
      <c r="V200" s="2">
        <f t="shared" si="7"/>
        <v>0</v>
      </c>
    </row>
    <row r="201" spans="1:22" ht="15" customHeight="1" x14ac:dyDescent="0.25">
      <c r="A201" s="2" t="s">
        <v>319</v>
      </c>
      <c r="B201" s="2" t="s">
        <v>320</v>
      </c>
      <c r="C201" s="2">
        <v>2015</v>
      </c>
      <c r="D201" s="2">
        <v>28.8</v>
      </c>
      <c r="E201" s="2">
        <v>7</v>
      </c>
      <c r="F201" s="2" t="s">
        <v>650</v>
      </c>
      <c r="G201" s="2">
        <v>5.8</v>
      </c>
      <c r="H201" s="2" t="s">
        <v>650</v>
      </c>
      <c r="I201" s="2">
        <v>8.3000000000000007</v>
      </c>
      <c r="J201" s="2">
        <v>4.7</v>
      </c>
      <c r="K201" s="2" t="s">
        <v>650</v>
      </c>
      <c r="L201" s="2" t="s">
        <v>650</v>
      </c>
      <c r="M201" s="2">
        <v>3.3</v>
      </c>
      <c r="N201" s="2" t="s">
        <v>651</v>
      </c>
      <c r="O201" s="2" t="s">
        <v>650</v>
      </c>
      <c r="P201" s="2" t="s">
        <v>651</v>
      </c>
      <c r="Q201" s="2" t="s">
        <v>650</v>
      </c>
      <c r="R201" s="2" t="s">
        <v>651</v>
      </c>
      <c r="S201" s="2" t="s">
        <v>650</v>
      </c>
      <c r="U201" s="129">
        <f t="shared" si="6"/>
        <v>28.8</v>
      </c>
      <c r="V201" s="2">
        <f t="shared" si="7"/>
        <v>0</v>
      </c>
    </row>
    <row r="202" spans="1:22" ht="15" customHeight="1" x14ac:dyDescent="0.25">
      <c r="A202" s="2" t="s">
        <v>321</v>
      </c>
      <c r="B202" s="2" t="s">
        <v>322</v>
      </c>
      <c r="C202" s="2">
        <v>2015</v>
      </c>
      <c r="D202" s="2">
        <v>82.8</v>
      </c>
      <c r="E202" s="2">
        <v>33.1</v>
      </c>
      <c r="F202" s="2">
        <v>8.9</v>
      </c>
      <c r="G202" s="2">
        <v>14.9</v>
      </c>
      <c r="H202" s="2">
        <v>7.7</v>
      </c>
      <c r="I202" s="2">
        <v>14.1</v>
      </c>
      <c r="J202" s="2">
        <v>11.9</v>
      </c>
      <c r="K202" s="2" t="s">
        <v>650</v>
      </c>
      <c r="L202" s="2" t="s">
        <v>650</v>
      </c>
      <c r="M202" s="2" t="s">
        <v>650</v>
      </c>
      <c r="N202" s="2" t="s">
        <v>650</v>
      </c>
      <c r="O202" s="2" t="s">
        <v>650</v>
      </c>
      <c r="P202" s="2" t="s">
        <v>650</v>
      </c>
      <c r="Q202" s="2" t="s">
        <v>650</v>
      </c>
      <c r="R202" s="2" t="s">
        <v>650</v>
      </c>
      <c r="S202" s="2" t="s">
        <v>650</v>
      </c>
      <c r="U202" s="129">
        <f t="shared" si="6"/>
        <v>82.8</v>
      </c>
      <c r="V202" s="2">
        <f t="shared" si="7"/>
        <v>0</v>
      </c>
    </row>
    <row r="203" spans="1:22" ht="15" customHeight="1" x14ac:dyDescent="0.25">
      <c r="A203" s="2" t="s">
        <v>321</v>
      </c>
      <c r="B203" s="2" t="s">
        <v>323</v>
      </c>
      <c r="C203" s="2">
        <v>2015</v>
      </c>
      <c r="D203" s="2">
        <v>7.55</v>
      </c>
      <c r="E203" s="2">
        <v>4.5999999999999996</v>
      </c>
      <c r="F203" s="2">
        <v>1.85</v>
      </c>
      <c r="G203" s="2" t="s">
        <v>650</v>
      </c>
      <c r="H203" s="2" t="s">
        <v>650</v>
      </c>
      <c r="I203" s="2">
        <v>0.8</v>
      </c>
      <c r="J203" s="2">
        <v>0.32</v>
      </c>
      <c r="K203" s="2" t="s">
        <v>650</v>
      </c>
      <c r="L203" s="2" t="s">
        <v>650</v>
      </c>
      <c r="M203" s="2" t="s">
        <v>650</v>
      </c>
      <c r="N203" s="2" t="s">
        <v>651</v>
      </c>
      <c r="O203" s="2" t="s">
        <v>650</v>
      </c>
      <c r="P203" s="2" t="s">
        <v>651</v>
      </c>
      <c r="Q203" s="2" t="s">
        <v>650</v>
      </c>
      <c r="R203" s="2" t="s">
        <v>651</v>
      </c>
      <c r="S203" s="2" t="s">
        <v>650</v>
      </c>
      <c r="U203" s="129">
        <f t="shared" si="6"/>
        <v>7.55</v>
      </c>
      <c r="V203" s="2">
        <f t="shared" si="7"/>
        <v>0</v>
      </c>
    </row>
    <row r="204" spans="1:22" ht="15" customHeight="1" x14ac:dyDescent="0.25">
      <c r="A204" s="2" t="s">
        <v>321</v>
      </c>
      <c r="B204" s="2" t="s">
        <v>324</v>
      </c>
      <c r="C204" s="2">
        <v>2015</v>
      </c>
      <c r="D204" s="2">
        <v>1.0780000000000001</v>
      </c>
      <c r="E204" s="2">
        <v>0.63500000000000001</v>
      </c>
      <c r="F204" s="2" t="s">
        <v>650</v>
      </c>
      <c r="G204" s="2" t="s">
        <v>650</v>
      </c>
      <c r="H204" s="2" t="s">
        <v>650</v>
      </c>
      <c r="I204" s="2">
        <v>0.443</v>
      </c>
      <c r="J204" s="2" t="s">
        <v>650</v>
      </c>
      <c r="K204" s="2" t="s">
        <v>650</v>
      </c>
      <c r="L204" s="2" t="s">
        <v>650</v>
      </c>
      <c r="M204" s="2" t="s">
        <v>650</v>
      </c>
      <c r="N204" s="2" t="s">
        <v>651</v>
      </c>
      <c r="O204" s="2" t="s">
        <v>650</v>
      </c>
      <c r="P204" s="2" t="s">
        <v>651</v>
      </c>
      <c r="Q204" s="2" t="s">
        <v>650</v>
      </c>
      <c r="R204" s="2" t="s">
        <v>651</v>
      </c>
      <c r="S204" s="2" t="s">
        <v>650</v>
      </c>
      <c r="U204" s="129">
        <f t="shared" si="6"/>
        <v>1.0780000000000001</v>
      </c>
      <c r="V204" s="2">
        <f t="shared" si="7"/>
        <v>0</v>
      </c>
    </row>
    <row r="205" spans="1:22" ht="15" customHeight="1" x14ac:dyDescent="0.25">
      <c r="A205" s="2" t="s">
        <v>327</v>
      </c>
      <c r="B205" s="2" t="s">
        <v>328</v>
      </c>
      <c r="C205" s="2">
        <v>2015</v>
      </c>
      <c r="D205" s="2">
        <v>165.3</v>
      </c>
      <c r="E205" s="2">
        <v>59.7</v>
      </c>
      <c r="F205" s="2">
        <v>34.700000000000003</v>
      </c>
      <c r="G205" s="2">
        <v>27.9</v>
      </c>
      <c r="H205" s="2" t="s">
        <v>650</v>
      </c>
      <c r="I205" s="2">
        <v>22.5</v>
      </c>
      <c r="J205" s="2">
        <v>20.100000000000001</v>
      </c>
      <c r="K205" s="2">
        <v>0.4</v>
      </c>
      <c r="L205" s="2" t="s">
        <v>650</v>
      </c>
      <c r="M205" s="2" t="s">
        <v>650</v>
      </c>
      <c r="N205" s="2" t="s">
        <v>825</v>
      </c>
      <c r="O205" s="2">
        <v>1.07</v>
      </c>
      <c r="P205" s="2" t="s">
        <v>651</v>
      </c>
      <c r="Q205" s="2" t="s">
        <v>650</v>
      </c>
      <c r="R205" s="2" t="s">
        <v>651</v>
      </c>
      <c r="S205" s="2" t="s">
        <v>650</v>
      </c>
      <c r="U205" s="129">
        <f t="shared" si="6"/>
        <v>165.3</v>
      </c>
      <c r="V205" s="2">
        <f t="shared" si="7"/>
        <v>1.07</v>
      </c>
    </row>
    <row r="206" spans="1:22" ht="15" customHeight="1" x14ac:dyDescent="0.25">
      <c r="A206" s="2" t="s">
        <v>329</v>
      </c>
      <c r="B206" s="2" t="s">
        <v>330</v>
      </c>
      <c r="C206" s="2">
        <v>2015</v>
      </c>
      <c r="D206" s="2">
        <v>17.298999999999999</v>
      </c>
      <c r="E206" s="2">
        <v>6.319</v>
      </c>
      <c r="F206" s="2">
        <v>3.855</v>
      </c>
      <c r="G206" s="2">
        <v>2.4409999999999998</v>
      </c>
      <c r="H206" s="2">
        <v>0</v>
      </c>
      <c r="I206" s="2">
        <v>2.8239999999999998</v>
      </c>
      <c r="J206" s="2">
        <v>1.859</v>
      </c>
      <c r="K206" s="2">
        <v>0</v>
      </c>
      <c r="L206" s="2" t="s">
        <v>650</v>
      </c>
      <c r="M206" s="2" t="s">
        <v>650</v>
      </c>
      <c r="N206" s="2" t="s">
        <v>651</v>
      </c>
      <c r="O206" s="2" t="s">
        <v>650</v>
      </c>
      <c r="P206" s="2" t="s">
        <v>651</v>
      </c>
      <c r="Q206" s="2" t="s">
        <v>650</v>
      </c>
      <c r="R206" s="2" t="s">
        <v>651</v>
      </c>
      <c r="S206" s="2" t="s">
        <v>650</v>
      </c>
      <c r="U206" s="129">
        <f t="shared" si="6"/>
        <v>17.298999999999999</v>
      </c>
      <c r="V206" s="2">
        <f t="shared" si="7"/>
        <v>0</v>
      </c>
    </row>
    <row r="207" spans="1:22" ht="15" customHeight="1" x14ac:dyDescent="0.2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U207" s="129">
        <f t="shared" si="6"/>
        <v>0</v>
      </c>
      <c r="V207" s="2">
        <f t="shared" si="7"/>
        <v>0</v>
      </c>
    </row>
    <row r="208" spans="1:22" ht="15" customHeight="1" x14ac:dyDescent="0.25">
      <c r="A208" s="2" t="s">
        <v>333</v>
      </c>
      <c r="B208" s="2" t="s">
        <v>334</v>
      </c>
      <c r="C208" s="2">
        <v>2015</v>
      </c>
      <c r="D208" s="2">
        <v>34.4</v>
      </c>
      <c r="E208" s="2">
        <v>13.1</v>
      </c>
      <c r="F208" s="2">
        <v>4.5</v>
      </c>
      <c r="G208" s="2">
        <v>7.3</v>
      </c>
      <c r="H208" s="2" t="s">
        <v>650</v>
      </c>
      <c r="I208" s="2">
        <v>8.1999999999999993</v>
      </c>
      <c r="J208" s="2">
        <v>0.5</v>
      </c>
      <c r="K208" s="2" t="s">
        <v>650</v>
      </c>
      <c r="L208" s="2">
        <v>0.1</v>
      </c>
      <c r="M208" s="2" t="s">
        <v>650</v>
      </c>
      <c r="N208" s="2" t="s">
        <v>651</v>
      </c>
      <c r="O208" s="2" t="s">
        <v>650</v>
      </c>
      <c r="P208" s="2" t="s">
        <v>651</v>
      </c>
      <c r="Q208" s="2" t="s">
        <v>650</v>
      </c>
      <c r="R208" s="2" t="s">
        <v>651</v>
      </c>
      <c r="S208" s="2" t="s">
        <v>650</v>
      </c>
      <c r="U208" s="129">
        <f t="shared" si="6"/>
        <v>34.4</v>
      </c>
      <c r="V208" s="2">
        <f t="shared" si="7"/>
        <v>0</v>
      </c>
    </row>
    <row r="209" spans="1:22" ht="15" customHeight="1" x14ac:dyDescent="0.25">
      <c r="A209" s="2" t="s">
        <v>333</v>
      </c>
      <c r="B209" s="2" t="s">
        <v>335</v>
      </c>
      <c r="C209" s="2">
        <v>2015</v>
      </c>
      <c r="D209" s="2">
        <v>40.4</v>
      </c>
      <c r="E209" s="2">
        <v>18</v>
      </c>
      <c r="F209" s="2">
        <v>8.6999999999999993</v>
      </c>
      <c r="G209" s="2" t="s">
        <v>650</v>
      </c>
      <c r="H209" s="2" t="s">
        <v>650</v>
      </c>
      <c r="I209" s="2">
        <v>8.6999999999999993</v>
      </c>
      <c r="J209" s="2">
        <v>4.9000000000000004</v>
      </c>
      <c r="K209" s="2" t="s">
        <v>650</v>
      </c>
      <c r="L209" s="2" t="s">
        <v>650</v>
      </c>
      <c r="M209" s="2" t="s">
        <v>650</v>
      </c>
      <c r="N209" s="2" t="s">
        <v>651</v>
      </c>
      <c r="O209" s="2" t="s">
        <v>650</v>
      </c>
      <c r="P209" s="2" t="s">
        <v>651</v>
      </c>
      <c r="Q209" s="2" t="s">
        <v>650</v>
      </c>
      <c r="R209" s="2" t="s">
        <v>651</v>
      </c>
      <c r="S209" s="2" t="s">
        <v>650</v>
      </c>
      <c r="U209" s="129">
        <f t="shared" si="6"/>
        <v>40.4</v>
      </c>
      <c r="V209" s="2">
        <f t="shared" si="7"/>
        <v>0</v>
      </c>
    </row>
    <row r="210" spans="1:22" ht="15" customHeight="1" x14ac:dyDescent="0.25">
      <c r="A210" s="2" t="s">
        <v>333</v>
      </c>
      <c r="B210" s="2" t="s">
        <v>336</v>
      </c>
      <c r="C210" s="2">
        <v>2015</v>
      </c>
      <c r="D210" s="2">
        <v>1347.9</v>
      </c>
      <c r="E210" s="2">
        <v>499.9</v>
      </c>
      <c r="F210" s="2">
        <v>257.10000000000002</v>
      </c>
      <c r="G210" s="2">
        <v>115</v>
      </c>
      <c r="H210" s="2">
        <v>8.1</v>
      </c>
      <c r="I210" s="2">
        <v>178.3</v>
      </c>
      <c r="J210" s="2">
        <v>186.1</v>
      </c>
      <c r="K210" s="2">
        <v>15.5</v>
      </c>
      <c r="L210" s="2">
        <v>95.6</v>
      </c>
      <c r="M210" s="2" t="s">
        <v>650</v>
      </c>
      <c r="N210" s="2" t="s">
        <v>650</v>
      </c>
      <c r="O210" s="2" t="s">
        <v>650</v>
      </c>
      <c r="P210" s="2" t="s">
        <v>650</v>
      </c>
      <c r="Q210" s="2" t="s">
        <v>650</v>
      </c>
      <c r="R210" s="2" t="s">
        <v>650</v>
      </c>
      <c r="S210" s="2" t="s">
        <v>650</v>
      </c>
      <c r="U210" s="129">
        <f t="shared" si="6"/>
        <v>1347.9</v>
      </c>
      <c r="V210" s="2">
        <f t="shared" si="7"/>
        <v>0</v>
      </c>
    </row>
    <row r="211" spans="1:22" ht="15" customHeight="1" x14ac:dyDescent="0.25">
      <c r="A211" s="2" t="s">
        <v>333</v>
      </c>
      <c r="B211" s="2" t="s">
        <v>337</v>
      </c>
      <c r="C211" s="2">
        <v>2015</v>
      </c>
      <c r="D211" s="2">
        <v>0.109</v>
      </c>
      <c r="E211" s="2">
        <v>0.109</v>
      </c>
      <c r="F211" s="2" t="s">
        <v>650</v>
      </c>
      <c r="G211" s="2" t="s">
        <v>650</v>
      </c>
      <c r="H211" s="2" t="s">
        <v>650</v>
      </c>
      <c r="I211" s="2" t="s">
        <v>650</v>
      </c>
      <c r="J211" s="2" t="s">
        <v>650</v>
      </c>
      <c r="K211" s="2" t="s">
        <v>650</v>
      </c>
      <c r="L211" s="2" t="s">
        <v>650</v>
      </c>
      <c r="M211" s="2" t="s">
        <v>650</v>
      </c>
      <c r="N211" s="2" t="s">
        <v>651</v>
      </c>
      <c r="O211" s="2" t="s">
        <v>650</v>
      </c>
      <c r="P211" s="2" t="s">
        <v>651</v>
      </c>
      <c r="Q211" s="2" t="s">
        <v>650</v>
      </c>
      <c r="R211" s="2" t="s">
        <v>651</v>
      </c>
      <c r="S211" s="2" t="s">
        <v>650</v>
      </c>
      <c r="U211" s="129">
        <f t="shared" si="6"/>
        <v>0.109</v>
      </c>
      <c r="V211" s="2">
        <f t="shared" si="7"/>
        <v>0</v>
      </c>
    </row>
    <row r="212" spans="1:22" ht="15" customHeight="1" x14ac:dyDescent="0.25">
      <c r="A212" s="2" t="s">
        <v>338</v>
      </c>
      <c r="B212" s="2" t="s">
        <v>339</v>
      </c>
      <c r="C212" s="2">
        <v>2015</v>
      </c>
      <c r="D212" s="2">
        <v>343.95</v>
      </c>
      <c r="E212" s="2">
        <v>114.49299999999999</v>
      </c>
      <c r="F212" s="2">
        <v>22.452000000000002</v>
      </c>
      <c r="G212" s="2">
        <v>25.715</v>
      </c>
      <c r="H212" s="2" t="s">
        <v>650</v>
      </c>
      <c r="I212" s="2">
        <v>40.899000000000001</v>
      </c>
      <c r="J212" s="2">
        <v>57.661999999999999</v>
      </c>
      <c r="K212" s="2">
        <v>0.29899999999999999</v>
      </c>
      <c r="L212" s="2" t="s">
        <v>650</v>
      </c>
      <c r="M212" s="2" t="s">
        <v>650</v>
      </c>
      <c r="N212" s="2" t="s">
        <v>826</v>
      </c>
      <c r="O212" s="2">
        <v>106.268</v>
      </c>
      <c r="P212" s="2" t="s">
        <v>651</v>
      </c>
      <c r="Q212" s="2" t="s">
        <v>650</v>
      </c>
      <c r="R212" s="2" t="s">
        <v>651</v>
      </c>
      <c r="S212" s="2" t="s">
        <v>650</v>
      </c>
      <c r="U212" s="129">
        <f t="shared" si="6"/>
        <v>343.95</v>
      </c>
      <c r="V212" s="2">
        <f t="shared" si="7"/>
        <v>106.268</v>
      </c>
    </row>
    <row r="213" spans="1:22" ht="15" customHeight="1" x14ac:dyDescent="0.25">
      <c r="A213" s="2" t="s">
        <v>338</v>
      </c>
      <c r="B213" s="2" t="s">
        <v>340</v>
      </c>
      <c r="C213" s="2">
        <v>2015</v>
      </c>
      <c r="D213" s="2">
        <v>32.939</v>
      </c>
      <c r="E213" s="2" t="s">
        <v>650</v>
      </c>
      <c r="F213" s="2" t="s">
        <v>650</v>
      </c>
      <c r="G213" s="2" t="s">
        <v>650</v>
      </c>
      <c r="H213" s="2" t="s">
        <v>650</v>
      </c>
      <c r="I213" s="2" t="s">
        <v>650</v>
      </c>
      <c r="J213" s="2" t="s">
        <v>650</v>
      </c>
      <c r="K213" s="2" t="s">
        <v>650</v>
      </c>
      <c r="L213" s="2" t="s">
        <v>650</v>
      </c>
      <c r="M213" s="2" t="s">
        <v>650</v>
      </c>
      <c r="N213" s="2" t="s">
        <v>651</v>
      </c>
      <c r="O213" s="2" t="s">
        <v>650</v>
      </c>
      <c r="P213" s="2" t="s">
        <v>651</v>
      </c>
      <c r="Q213" s="2" t="s">
        <v>650</v>
      </c>
      <c r="R213" s="2" t="s">
        <v>651</v>
      </c>
      <c r="S213" s="2" t="s">
        <v>650</v>
      </c>
      <c r="U213" s="129">
        <f t="shared" si="6"/>
        <v>32.939</v>
      </c>
      <c r="V213" s="2">
        <f t="shared" si="7"/>
        <v>0</v>
      </c>
    </row>
    <row r="214" spans="1:22" ht="15" customHeight="1" x14ac:dyDescent="0.25">
      <c r="A214" s="2" t="s">
        <v>338</v>
      </c>
      <c r="B214" s="2" t="s">
        <v>341</v>
      </c>
      <c r="C214" s="2">
        <v>2015</v>
      </c>
      <c r="D214" s="2">
        <v>13.396000000000001</v>
      </c>
      <c r="E214" s="2" t="s">
        <v>650</v>
      </c>
      <c r="F214" s="2" t="s">
        <v>650</v>
      </c>
      <c r="G214" s="2" t="s">
        <v>650</v>
      </c>
      <c r="H214" s="2" t="s">
        <v>650</v>
      </c>
      <c r="I214" s="2" t="s">
        <v>650</v>
      </c>
      <c r="J214" s="2" t="s">
        <v>650</v>
      </c>
      <c r="K214" s="2" t="s">
        <v>650</v>
      </c>
      <c r="L214" s="2" t="s">
        <v>650</v>
      </c>
      <c r="M214" s="2" t="s">
        <v>650</v>
      </c>
      <c r="N214" s="2" t="s">
        <v>651</v>
      </c>
      <c r="O214" s="2" t="s">
        <v>650</v>
      </c>
      <c r="P214" s="2" t="s">
        <v>651</v>
      </c>
      <c r="Q214" s="2" t="s">
        <v>650</v>
      </c>
      <c r="R214" s="2" t="s">
        <v>651</v>
      </c>
      <c r="S214" s="2" t="s">
        <v>650</v>
      </c>
      <c r="U214" s="129">
        <f t="shared" si="6"/>
        <v>13.396000000000001</v>
      </c>
      <c r="V214" s="2">
        <f t="shared" si="7"/>
        <v>0</v>
      </c>
    </row>
    <row r="215" spans="1:22" ht="15" customHeight="1" x14ac:dyDescent="0.25">
      <c r="A215" s="2" t="s">
        <v>351</v>
      </c>
      <c r="B215" s="2" t="s">
        <v>352</v>
      </c>
      <c r="C215" s="2">
        <v>2015</v>
      </c>
      <c r="D215" s="2">
        <v>936.97500000000002</v>
      </c>
      <c r="E215" s="2">
        <v>616.19500000000005</v>
      </c>
      <c r="F215" s="2">
        <v>9.52</v>
      </c>
      <c r="G215" s="2">
        <v>12.37</v>
      </c>
      <c r="H215" s="2">
        <v>0</v>
      </c>
      <c r="I215" s="2">
        <v>76.72</v>
      </c>
      <c r="J215" s="2">
        <v>219.45</v>
      </c>
      <c r="K215" s="2">
        <v>2.72</v>
      </c>
      <c r="L215" s="2">
        <v>0</v>
      </c>
      <c r="M215" s="2">
        <v>0</v>
      </c>
      <c r="N215" s="2" t="s">
        <v>827</v>
      </c>
      <c r="O215" s="2">
        <v>1.554</v>
      </c>
      <c r="P215" s="2" t="s">
        <v>650</v>
      </c>
      <c r="Q215" s="2" t="s">
        <v>650</v>
      </c>
      <c r="R215" s="2" t="s">
        <v>650</v>
      </c>
      <c r="S215" s="2" t="s">
        <v>650</v>
      </c>
      <c r="U215" s="129">
        <f t="shared" si="6"/>
        <v>936.97500000000002</v>
      </c>
      <c r="V215" s="2">
        <f t="shared" si="7"/>
        <v>1.554</v>
      </c>
    </row>
    <row r="216" spans="1:22" ht="15" customHeight="1" x14ac:dyDescent="0.25">
      <c r="A216" s="2" t="s">
        <v>353</v>
      </c>
      <c r="B216" s="2" t="s">
        <v>354</v>
      </c>
      <c r="C216" s="2">
        <v>2015</v>
      </c>
      <c r="D216" s="2">
        <v>15.855</v>
      </c>
      <c r="E216" s="2">
        <v>9.2210000000000001</v>
      </c>
      <c r="F216" s="2">
        <v>0.62</v>
      </c>
      <c r="G216" s="2">
        <v>0</v>
      </c>
      <c r="H216" s="2">
        <v>0</v>
      </c>
      <c r="I216" s="2">
        <v>4.9059999999999997</v>
      </c>
      <c r="J216" s="2">
        <v>1.1080000000000001</v>
      </c>
      <c r="K216" s="2">
        <v>0</v>
      </c>
      <c r="L216" s="2">
        <v>0</v>
      </c>
      <c r="M216" s="2">
        <v>0</v>
      </c>
      <c r="N216" s="2" t="s">
        <v>651</v>
      </c>
      <c r="O216" s="2" t="s">
        <v>650</v>
      </c>
      <c r="P216" s="2" t="s">
        <v>651</v>
      </c>
      <c r="Q216" s="2" t="s">
        <v>650</v>
      </c>
      <c r="R216" s="2" t="s">
        <v>651</v>
      </c>
      <c r="S216" s="2" t="s">
        <v>650</v>
      </c>
      <c r="U216" s="129">
        <f t="shared" si="6"/>
        <v>15.855</v>
      </c>
      <c r="V216" s="2">
        <f t="shared" si="7"/>
        <v>0</v>
      </c>
    </row>
    <row r="217" spans="1:22" ht="15" customHeight="1" x14ac:dyDescent="0.25">
      <c r="A217" s="2" t="s">
        <v>353</v>
      </c>
      <c r="B217" s="2" t="s">
        <v>355</v>
      </c>
      <c r="C217" s="2">
        <v>2015</v>
      </c>
      <c r="D217" s="2">
        <v>114.63500000000001</v>
      </c>
      <c r="E217" s="2">
        <v>58.453000000000003</v>
      </c>
      <c r="F217" s="2">
        <v>3.891</v>
      </c>
      <c r="G217" s="2">
        <v>4.05</v>
      </c>
      <c r="H217" s="2">
        <v>0</v>
      </c>
      <c r="I217" s="2">
        <v>31.114999999999998</v>
      </c>
      <c r="J217" s="2">
        <v>17.126000000000001</v>
      </c>
      <c r="K217" s="2">
        <v>0</v>
      </c>
      <c r="L217" s="2">
        <v>0</v>
      </c>
      <c r="M217" s="2">
        <v>2.5299999999999998</v>
      </c>
      <c r="N217" s="2" t="s">
        <v>651</v>
      </c>
      <c r="O217" s="2" t="s">
        <v>650</v>
      </c>
      <c r="P217" s="2" t="s">
        <v>651</v>
      </c>
      <c r="Q217" s="2" t="s">
        <v>650</v>
      </c>
      <c r="R217" s="2" t="s">
        <v>651</v>
      </c>
      <c r="S217" s="2" t="s">
        <v>650</v>
      </c>
      <c r="U217" s="129">
        <f t="shared" si="6"/>
        <v>114.63500000000001</v>
      </c>
      <c r="V217" s="2">
        <f t="shared" si="7"/>
        <v>0</v>
      </c>
    </row>
    <row r="218" spans="1:22" ht="15" customHeight="1" x14ac:dyDescent="0.25">
      <c r="A218" s="2" t="s">
        <v>353</v>
      </c>
      <c r="B218" s="2" t="s">
        <v>356</v>
      </c>
      <c r="C218" s="2">
        <v>2015</v>
      </c>
      <c r="D218" s="2">
        <v>19.408999999999999</v>
      </c>
      <c r="E218" s="2">
        <v>11.205</v>
      </c>
      <c r="F218" s="2">
        <v>0.74</v>
      </c>
      <c r="G218" s="2">
        <v>0</v>
      </c>
      <c r="H218" s="2">
        <v>0</v>
      </c>
      <c r="I218" s="2">
        <v>3.855</v>
      </c>
      <c r="J218" s="2">
        <v>3.609</v>
      </c>
      <c r="K218" s="2" t="s">
        <v>650</v>
      </c>
      <c r="L218" s="2" t="s">
        <v>650</v>
      </c>
      <c r="M218" s="2">
        <v>0</v>
      </c>
      <c r="N218" s="2" t="s">
        <v>651</v>
      </c>
      <c r="O218" s="2" t="s">
        <v>650</v>
      </c>
      <c r="P218" s="2" t="s">
        <v>651</v>
      </c>
      <c r="Q218" s="2" t="s">
        <v>650</v>
      </c>
      <c r="R218" s="2" t="s">
        <v>651</v>
      </c>
      <c r="S218" s="2" t="s">
        <v>650</v>
      </c>
      <c r="U218" s="129">
        <f t="shared" si="6"/>
        <v>19.408999999999999</v>
      </c>
      <c r="V218" s="2">
        <f t="shared" si="7"/>
        <v>0</v>
      </c>
    </row>
    <row r="219" spans="1:22" ht="15" customHeight="1" x14ac:dyDescent="0.25">
      <c r="A219" s="2" t="s">
        <v>357</v>
      </c>
      <c r="B219" s="2" t="s">
        <v>358</v>
      </c>
      <c r="C219" s="2">
        <v>2015</v>
      </c>
      <c r="D219" s="2">
        <v>130.5</v>
      </c>
      <c r="E219" s="2">
        <v>57.76</v>
      </c>
      <c r="F219" s="2">
        <v>16.559999999999999</v>
      </c>
      <c r="G219" s="2">
        <v>54.68</v>
      </c>
      <c r="H219" s="2">
        <v>0</v>
      </c>
      <c r="I219" s="2">
        <v>1.5</v>
      </c>
      <c r="J219" s="2">
        <v>0</v>
      </c>
      <c r="K219" s="2">
        <v>0</v>
      </c>
      <c r="L219" s="2">
        <v>0</v>
      </c>
      <c r="M219" s="2">
        <v>0</v>
      </c>
      <c r="N219" s="2" t="s">
        <v>651</v>
      </c>
      <c r="O219" s="2" t="s">
        <v>650</v>
      </c>
      <c r="P219" s="2" t="s">
        <v>651</v>
      </c>
      <c r="Q219" s="2" t="s">
        <v>650</v>
      </c>
      <c r="R219" s="2" t="s">
        <v>651</v>
      </c>
      <c r="S219" s="2" t="s">
        <v>650</v>
      </c>
      <c r="U219" s="129">
        <f t="shared" si="6"/>
        <v>130.5</v>
      </c>
      <c r="V219" s="2">
        <f t="shared" si="7"/>
        <v>0</v>
      </c>
    </row>
    <row r="220" spans="1:22" ht="15" customHeight="1" x14ac:dyDescent="0.25">
      <c r="A220" s="2" t="s">
        <v>359</v>
      </c>
      <c r="B220" s="2" t="s">
        <v>360</v>
      </c>
      <c r="C220" s="2">
        <v>2015</v>
      </c>
      <c r="D220" s="2">
        <v>1.7749999999999999</v>
      </c>
      <c r="E220" s="2">
        <v>0.82299999999999995</v>
      </c>
      <c r="F220" s="2">
        <v>0.122</v>
      </c>
      <c r="G220" s="2">
        <v>0</v>
      </c>
      <c r="H220" s="2">
        <v>0</v>
      </c>
      <c r="I220" s="2">
        <v>0.83</v>
      </c>
      <c r="J220" s="2">
        <v>0</v>
      </c>
      <c r="K220" s="2">
        <v>0</v>
      </c>
      <c r="L220" s="2">
        <v>0</v>
      </c>
      <c r="M220" s="2">
        <v>0</v>
      </c>
      <c r="N220" s="2" t="s">
        <v>651</v>
      </c>
      <c r="O220" s="2" t="s">
        <v>650</v>
      </c>
      <c r="P220" s="2" t="s">
        <v>651</v>
      </c>
      <c r="Q220" s="2" t="s">
        <v>650</v>
      </c>
      <c r="R220" s="2" t="s">
        <v>651</v>
      </c>
      <c r="S220" s="2" t="s">
        <v>650</v>
      </c>
      <c r="U220" s="129">
        <f t="shared" si="6"/>
        <v>1.7749999999999999</v>
      </c>
      <c r="V220" s="2">
        <f t="shared" si="7"/>
        <v>0</v>
      </c>
    </row>
    <row r="221" spans="1:22" ht="15" customHeight="1" x14ac:dyDescent="0.25">
      <c r="A221" s="2" t="s">
        <v>359</v>
      </c>
      <c r="B221" s="2" t="s">
        <v>361</v>
      </c>
      <c r="C221" s="2">
        <v>2015</v>
      </c>
      <c r="D221" s="2">
        <v>10.31</v>
      </c>
      <c r="E221" s="2">
        <v>1.87</v>
      </c>
      <c r="F221" s="2">
        <v>2.9780000000000002</v>
      </c>
      <c r="G221" s="2">
        <v>2.9020000000000001</v>
      </c>
      <c r="H221" s="2">
        <v>0</v>
      </c>
      <c r="I221" s="2">
        <v>1.8720000000000001</v>
      </c>
      <c r="J221" s="2">
        <v>0.68799999999999994</v>
      </c>
      <c r="K221" s="2">
        <v>0</v>
      </c>
      <c r="L221" s="2">
        <v>0</v>
      </c>
      <c r="M221" s="2">
        <v>2.9020000000000001</v>
      </c>
      <c r="N221" s="2" t="s">
        <v>651</v>
      </c>
      <c r="O221" s="2" t="s">
        <v>650</v>
      </c>
      <c r="P221" s="2" t="s">
        <v>651</v>
      </c>
      <c r="Q221" s="2" t="s">
        <v>650</v>
      </c>
      <c r="R221" s="2" t="s">
        <v>651</v>
      </c>
      <c r="S221" s="2" t="s">
        <v>650</v>
      </c>
      <c r="U221" s="129">
        <f t="shared" si="6"/>
        <v>10.31</v>
      </c>
      <c r="V221" s="2">
        <f t="shared" si="7"/>
        <v>0</v>
      </c>
    </row>
    <row r="222" spans="1:22" ht="15" customHeight="1" x14ac:dyDescent="0.25">
      <c r="A222" s="2" t="s">
        <v>359</v>
      </c>
      <c r="B222" s="2" t="s">
        <v>362</v>
      </c>
      <c r="C222" s="2">
        <v>2015</v>
      </c>
      <c r="D222" s="2">
        <v>146.80199999999999</v>
      </c>
      <c r="E222" s="2">
        <v>55.694000000000003</v>
      </c>
      <c r="F222" s="2">
        <v>24.094000000000001</v>
      </c>
      <c r="G222" s="2">
        <v>19.189</v>
      </c>
      <c r="H222" s="2">
        <v>0</v>
      </c>
      <c r="I222" s="2">
        <v>17.728999999999999</v>
      </c>
      <c r="J222" s="2">
        <v>30.096</v>
      </c>
      <c r="K222" s="2">
        <v>0</v>
      </c>
      <c r="L222" s="2">
        <v>0</v>
      </c>
      <c r="M222" s="2">
        <v>10.573</v>
      </c>
      <c r="N222" s="2" t="s">
        <v>651</v>
      </c>
      <c r="O222" s="2" t="s">
        <v>650</v>
      </c>
      <c r="P222" s="2" t="s">
        <v>651</v>
      </c>
      <c r="Q222" s="2" t="s">
        <v>650</v>
      </c>
      <c r="R222" s="2" t="s">
        <v>651</v>
      </c>
      <c r="S222" s="2" t="s">
        <v>650</v>
      </c>
      <c r="U222" s="129">
        <f t="shared" si="6"/>
        <v>146.80199999999999</v>
      </c>
      <c r="V222" s="2">
        <f t="shared" si="7"/>
        <v>0</v>
      </c>
    </row>
    <row r="223" spans="1:22" ht="15" customHeight="1" x14ac:dyDescent="0.25">
      <c r="A223" s="2" t="s">
        <v>363</v>
      </c>
      <c r="B223" s="2" t="s">
        <v>364</v>
      </c>
      <c r="C223" s="2">
        <v>2015</v>
      </c>
      <c r="D223" s="2">
        <v>42.54</v>
      </c>
      <c r="E223" s="2">
        <v>25.03</v>
      </c>
      <c r="F223" s="2">
        <v>4.2</v>
      </c>
      <c r="G223" s="2">
        <v>3.79</v>
      </c>
      <c r="H223" s="2" t="s">
        <v>650</v>
      </c>
      <c r="I223" s="2">
        <v>5.96</v>
      </c>
      <c r="J223" s="2">
        <v>3.56</v>
      </c>
      <c r="K223" s="2" t="s">
        <v>650</v>
      </c>
      <c r="L223" s="2" t="s">
        <v>650</v>
      </c>
      <c r="M223" s="2" t="s">
        <v>650</v>
      </c>
      <c r="N223" s="2" t="s">
        <v>651</v>
      </c>
      <c r="O223" s="2" t="s">
        <v>650</v>
      </c>
      <c r="P223" s="2" t="s">
        <v>651</v>
      </c>
      <c r="Q223" s="2" t="s">
        <v>650</v>
      </c>
      <c r="R223" s="2" t="s">
        <v>651</v>
      </c>
      <c r="S223" s="2" t="s">
        <v>650</v>
      </c>
      <c r="U223" s="129">
        <f t="shared" si="6"/>
        <v>42.54</v>
      </c>
      <c r="V223" s="2">
        <f t="shared" si="7"/>
        <v>0</v>
      </c>
    </row>
    <row r="224" spans="1:22" ht="15" customHeight="1" x14ac:dyDescent="0.25">
      <c r="A224" s="2" t="s">
        <v>365</v>
      </c>
      <c r="B224" s="2" t="s">
        <v>366</v>
      </c>
      <c r="C224" s="2">
        <v>2015</v>
      </c>
      <c r="D224" s="2">
        <v>126.2</v>
      </c>
      <c r="E224" s="2">
        <v>50.2</v>
      </c>
      <c r="F224" s="2">
        <v>4.4000000000000004</v>
      </c>
      <c r="G224" s="2">
        <v>47.6</v>
      </c>
      <c r="H224" s="2">
        <v>15.1</v>
      </c>
      <c r="I224" s="2">
        <v>13.4</v>
      </c>
      <c r="J224" s="2">
        <v>10.6</v>
      </c>
      <c r="K224" s="2">
        <v>0</v>
      </c>
      <c r="L224" s="2">
        <v>0</v>
      </c>
      <c r="M224" s="2">
        <v>47.6</v>
      </c>
      <c r="N224" s="2" t="s">
        <v>651</v>
      </c>
      <c r="O224" s="2" t="s">
        <v>650</v>
      </c>
      <c r="P224" s="2" t="s">
        <v>651</v>
      </c>
      <c r="Q224" s="2" t="s">
        <v>650</v>
      </c>
      <c r="R224" s="2" t="s">
        <v>651</v>
      </c>
      <c r="S224" s="2" t="s">
        <v>650</v>
      </c>
      <c r="U224" s="129">
        <f t="shared" si="6"/>
        <v>126.2</v>
      </c>
      <c r="V224" s="2">
        <f t="shared" si="7"/>
        <v>0</v>
      </c>
    </row>
    <row r="225" spans="1:22" ht="15" customHeight="1" x14ac:dyDescent="0.25">
      <c r="A225" s="2" t="s">
        <v>367</v>
      </c>
      <c r="B225" s="2" t="s">
        <v>368</v>
      </c>
      <c r="C225" s="2">
        <v>2015</v>
      </c>
      <c r="D225" s="2">
        <v>76.8</v>
      </c>
      <c r="E225" s="2">
        <v>32.700000000000003</v>
      </c>
      <c r="F225" s="2">
        <v>21</v>
      </c>
      <c r="G225" s="2">
        <v>8.9</v>
      </c>
      <c r="H225" s="2" t="s">
        <v>650</v>
      </c>
      <c r="I225" s="2">
        <v>9.1999999999999993</v>
      </c>
      <c r="J225" s="2">
        <v>5</v>
      </c>
      <c r="K225" s="2" t="s">
        <v>650</v>
      </c>
      <c r="L225" s="2" t="s">
        <v>650</v>
      </c>
      <c r="M225" s="2" t="s">
        <v>650</v>
      </c>
      <c r="N225" s="2" t="s">
        <v>651</v>
      </c>
      <c r="O225" s="2" t="s">
        <v>650</v>
      </c>
      <c r="P225" s="2" t="s">
        <v>651</v>
      </c>
      <c r="Q225" s="2" t="s">
        <v>650</v>
      </c>
      <c r="R225" s="2" t="s">
        <v>651</v>
      </c>
      <c r="S225" s="2" t="s">
        <v>650</v>
      </c>
      <c r="U225" s="129">
        <f t="shared" si="6"/>
        <v>76.8</v>
      </c>
      <c r="V225" s="2">
        <f t="shared" si="7"/>
        <v>0</v>
      </c>
    </row>
    <row r="226" spans="1:22" ht="15" customHeight="1" x14ac:dyDescent="0.2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U226" s="129">
        <f t="shared" si="6"/>
        <v>0</v>
      </c>
      <c r="V226" s="2">
        <f t="shared" si="7"/>
        <v>0</v>
      </c>
    </row>
    <row r="227" spans="1:22" ht="15" customHeight="1" x14ac:dyDescent="0.25">
      <c r="A227" s="2" t="s">
        <v>371</v>
      </c>
      <c r="B227" s="2" t="s">
        <v>372</v>
      </c>
      <c r="C227" s="2">
        <v>2015</v>
      </c>
      <c r="D227" s="2">
        <v>44.1</v>
      </c>
      <c r="E227" s="2">
        <v>19.600000000000001</v>
      </c>
      <c r="F227" s="2">
        <v>14.4</v>
      </c>
      <c r="G227" s="2">
        <v>1.5</v>
      </c>
      <c r="H227" s="2">
        <v>0</v>
      </c>
      <c r="I227" s="2">
        <v>5.7</v>
      </c>
      <c r="J227" s="2">
        <v>2.9</v>
      </c>
      <c r="K227" s="2">
        <v>0</v>
      </c>
      <c r="L227" s="2">
        <v>0</v>
      </c>
      <c r="M227" s="2">
        <v>0</v>
      </c>
      <c r="N227" s="2" t="s">
        <v>652</v>
      </c>
      <c r="O227" s="2" t="s">
        <v>650</v>
      </c>
      <c r="P227" s="2" t="s">
        <v>652</v>
      </c>
      <c r="Q227" s="2" t="s">
        <v>650</v>
      </c>
      <c r="R227" s="2" t="s">
        <v>652</v>
      </c>
      <c r="S227" s="2" t="s">
        <v>650</v>
      </c>
      <c r="U227" s="129">
        <f t="shared" si="6"/>
        <v>44.1</v>
      </c>
      <c r="V227" s="2">
        <f t="shared" si="7"/>
        <v>0</v>
      </c>
    </row>
    <row r="228" spans="1:22" ht="15" customHeight="1" x14ac:dyDescent="0.25">
      <c r="A228" s="2" t="s">
        <v>373</v>
      </c>
      <c r="B228" s="2" t="s">
        <v>374</v>
      </c>
      <c r="C228" s="2">
        <v>2015</v>
      </c>
      <c r="D228" s="2">
        <v>5.65</v>
      </c>
      <c r="E228" s="2">
        <v>1.84</v>
      </c>
      <c r="F228" s="2">
        <v>1.46</v>
      </c>
      <c r="G228" s="2" t="s">
        <v>650</v>
      </c>
      <c r="H228" s="2" t="s">
        <v>650</v>
      </c>
      <c r="I228" s="2">
        <v>1.71</v>
      </c>
      <c r="J228" s="2">
        <v>0.64</v>
      </c>
      <c r="K228" s="2" t="s">
        <v>650</v>
      </c>
      <c r="L228" s="2" t="s">
        <v>650</v>
      </c>
      <c r="M228" s="2" t="s">
        <v>650</v>
      </c>
      <c r="N228" s="2" t="s">
        <v>651</v>
      </c>
      <c r="O228" s="2" t="s">
        <v>650</v>
      </c>
      <c r="P228" s="2" t="s">
        <v>651</v>
      </c>
      <c r="Q228" s="2" t="s">
        <v>650</v>
      </c>
      <c r="R228" s="2" t="s">
        <v>651</v>
      </c>
      <c r="S228" s="2" t="s">
        <v>650</v>
      </c>
      <c r="U228" s="129">
        <f t="shared" si="6"/>
        <v>5.65</v>
      </c>
      <c r="V228" s="2">
        <f t="shared" si="7"/>
        <v>0</v>
      </c>
    </row>
    <row r="229" spans="1:22" ht="15" customHeight="1" x14ac:dyDescent="0.25">
      <c r="A229" s="2" t="s">
        <v>373</v>
      </c>
      <c r="B229" s="2" t="s">
        <v>375</v>
      </c>
      <c r="C229" s="2">
        <v>2015</v>
      </c>
      <c r="D229" s="2">
        <v>212.5</v>
      </c>
      <c r="E229" s="2">
        <v>70.72</v>
      </c>
      <c r="F229" s="2">
        <v>61.33</v>
      </c>
      <c r="G229" s="2">
        <v>15.46</v>
      </c>
      <c r="H229" s="2" t="s">
        <v>650</v>
      </c>
      <c r="I229" s="2">
        <v>34.17</v>
      </c>
      <c r="J229" s="2">
        <v>30.82</v>
      </c>
      <c r="K229" s="2">
        <v>1.9</v>
      </c>
      <c r="L229" s="2" t="s">
        <v>650</v>
      </c>
      <c r="M229" s="2" t="s">
        <v>650</v>
      </c>
      <c r="N229" s="2" t="s">
        <v>651</v>
      </c>
      <c r="O229" s="2" t="s">
        <v>650</v>
      </c>
      <c r="P229" s="2" t="s">
        <v>651</v>
      </c>
      <c r="Q229" s="2" t="s">
        <v>650</v>
      </c>
      <c r="R229" s="2" t="s">
        <v>651</v>
      </c>
      <c r="S229" s="2" t="s">
        <v>650</v>
      </c>
      <c r="U229" s="129">
        <f t="shared" si="6"/>
        <v>212.5</v>
      </c>
      <c r="V229" s="2">
        <f t="shared" si="7"/>
        <v>0</v>
      </c>
    </row>
    <row r="230" spans="1:22" ht="15" customHeight="1" x14ac:dyDescent="0.25">
      <c r="A230" s="2" t="s">
        <v>373</v>
      </c>
      <c r="B230" s="2" t="s">
        <v>376</v>
      </c>
      <c r="C230" s="2">
        <v>2015</v>
      </c>
      <c r="D230" s="2">
        <v>1.28</v>
      </c>
      <c r="E230" s="2">
        <v>0.62</v>
      </c>
      <c r="F230" s="2" t="s">
        <v>650</v>
      </c>
      <c r="G230" s="2" t="s">
        <v>650</v>
      </c>
      <c r="H230" s="2" t="s">
        <v>650</v>
      </c>
      <c r="I230" s="2">
        <v>0.53</v>
      </c>
      <c r="J230" s="2">
        <v>0.14000000000000001</v>
      </c>
      <c r="K230" s="2" t="s">
        <v>650</v>
      </c>
      <c r="L230" s="2" t="s">
        <v>650</v>
      </c>
      <c r="M230" s="2" t="s">
        <v>650</v>
      </c>
      <c r="N230" s="2" t="s">
        <v>651</v>
      </c>
      <c r="O230" s="2" t="s">
        <v>650</v>
      </c>
      <c r="P230" s="2" t="s">
        <v>651</v>
      </c>
      <c r="Q230" s="2" t="s">
        <v>650</v>
      </c>
      <c r="R230" s="2" t="s">
        <v>651</v>
      </c>
      <c r="S230" s="2" t="s">
        <v>650</v>
      </c>
      <c r="U230" s="129">
        <f t="shared" si="6"/>
        <v>1.28</v>
      </c>
      <c r="V230" s="2">
        <f t="shared" si="7"/>
        <v>0</v>
      </c>
    </row>
    <row r="231" spans="1:22" ht="15" customHeight="1" x14ac:dyDescent="0.25">
      <c r="A231" s="2" t="s">
        <v>373</v>
      </c>
      <c r="B231" s="2" t="s">
        <v>377</v>
      </c>
      <c r="C231" s="2">
        <v>2015</v>
      </c>
      <c r="D231" s="2">
        <v>1.84</v>
      </c>
      <c r="E231" s="2">
        <v>0.54</v>
      </c>
      <c r="F231" s="2">
        <v>0.126</v>
      </c>
      <c r="G231" s="2" t="s">
        <v>650</v>
      </c>
      <c r="H231" s="2" t="s">
        <v>650</v>
      </c>
      <c r="I231" s="2">
        <v>1.1299999999999999</v>
      </c>
      <c r="J231" s="2">
        <v>4.8000000000000001E-2</v>
      </c>
      <c r="K231" s="2" t="s">
        <v>650</v>
      </c>
      <c r="L231" s="2" t="s">
        <v>650</v>
      </c>
      <c r="M231" s="2" t="s">
        <v>650</v>
      </c>
      <c r="N231" s="2" t="s">
        <v>651</v>
      </c>
      <c r="O231" s="2" t="s">
        <v>650</v>
      </c>
      <c r="P231" s="2" t="s">
        <v>651</v>
      </c>
      <c r="Q231" s="2" t="s">
        <v>650</v>
      </c>
      <c r="R231" s="2" t="s">
        <v>651</v>
      </c>
      <c r="S231" s="2" t="s">
        <v>650</v>
      </c>
      <c r="U231" s="129">
        <f t="shared" si="6"/>
        <v>1.84</v>
      </c>
      <c r="V231" s="2">
        <f t="shared" si="7"/>
        <v>0</v>
      </c>
    </row>
    <row r="232" spans="1:22" ht="15" customHeight="1" x14ac:dyDescent="0.2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U232" s="129">
        <f t="shared" si="6"/>
        <v>0</v>
      </c>
      <c r="V232" s="2">
        <f t="shared" si="7"/>
        <v>0</v>
      </c>
    </row>
    <row r="233" spans="1:22" ht="15" customHeight="1" x14ac:dyDescent="0.2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U233" s="129">
        <f t="shared" si="6"/>
        <v>0</v>
      </c>
      <c r="V233" s="2">
        <f t="shared" si="7"/>
        <v>0</v>
      </c>
    </row>
    <row r="234" spans="1:22" ht="15" customHeight="1" x14ac:dyDescent="0.25">
      <c r="A234" s="2" t="s">
        <v>382</v>
      </c>
      <c r="B234" s="2" t="s">
        <v>383</v>
      </c>
      <c r="C234" s="2">
        <v>2015</v>
      </c>
      <c r="D234" s="2">
        <v>39.218000000000004</v>
      </c>
      <c r="E234" s="2">
        <v>22.795000000000002</v>
      </c>
      <c r="F234" s="2">
        <v>0.71699999999999997</v>
      </c>
      <c r="G234" s="2">
        <v>0.746</v>
      </c>
      <c r="H234" s="2" t="s">
        <v>650</v>
      </c>
      <c r="I234" s="2">
        <v>10.022</v>
      </c>
      <c r="J234" s="2">
        <v>4.2350000000000003</v>
      </c>
      <c r="K234" s="2" t="s">
        <v>650</v>
      </c>
      <c r="L234" s="2" t="s">
        <v>650</v>
      </c>
      <c r="M234" s="2">
        <v>0.70299999999999996</v>
      </c>
      <c r="N234" s="2" t="s">
        <v>651</v>
      </c>
      <c r="O234" s="2" t="s">
        <v>650</v>
      </c>
      <c r="P234" s="2" t="s">
        <v>651</v>
      </c>
      <c r="Q234" s="2" t="s">
        <v>650</v>
      </c>
      <c r="R234" s="2" t="s">
        <v>651</v>
      </c>
      <c r="S234" s="2" t="s">
        <v>650</v>
      </c>
      <c r="U234" s="129">
        <f t="shared" si="6"/>
        <v>39.218000000000004</v>
      </c>
      <c r="V234" s="2">
        <f t="shared" si="7"/>
        <v>0</v>
      </c>
    </row>
    <row r="235" spans="1:22" ht="15" customHeight="1" x14ac:dyDescent="0.25">
      <c r="A235" s="2" t="s">
        <v>382</v>
      </c>
      <c r="B235" s="2" t="s">
        <v>384</v>
      </c>
      <c r="C235" s="2">
        <v>2015</v>
      </c>
      <c r="D235" s="2">
        <v>45</v>
      </c>
      <c r="E235" s="2">
        <v>24</v>
      </c>
      <c r="F235" s="2">
        <v>2</v>
      </c>
      <c r="G235" s="2">
        <v>4</v>
      </c>
      <c r="H235" s="2" t="s">
        <v>650</v>
      </c>
      <c r="I235" s="2">
        <v>8</v>
      </c>
      <c r="J235" s="2">
        <v>7</v>
      </c>
      <c r="K235" s="2" t="s">
        <v>650</v>
      </c>
      <c r="L235" s="2" t="s">
        <v>650</v>
      </c>
      <c r="M235" s="2" t="s">
        <v>650</v>
      </c>
      <c r="N235" s="2" t="s">
        <v>651</v>
      </c>
      <c r="O235" s="2" t="s">
        <v>650</v>
      </c>
      <c r="P235" s="2" t="s">
        <v>651</v>
      </c>
      <c r="Q235" s="2" t="s">
        <v>650</v>
      </c>
      <c r="R235" s="2" t="s">
        <v>651</v>
      </c>
      <c r="S235" s="2" t="s">
        <v>650</v>
      </c>
      <c r="U235" s="129">
        <f t="shared" si="6"/>
        <v>45</v>
      </c>
      <c r="V235" s="2">
        <f t="shared" si="7"/>
        <v>0</v>
      </c>
    </row>
    <row r="236" spans="1:22" ht="15" customHeight="1" x14ac:dyDescent="0.25">
      <c r="A236" s="2" t="s">
        <v>382</v>
      </c>
      <c r="B236" s="2" t="s">
        <v>385</v>
      </c>
      <c r="C236" s="2">
        <v>2015</v>
      </c>
      <c r="D236" s="2">
        <v>17</v>
      </c>
      <c r="E236" s="2">
        <v>11</v>
      </c>
      <c r="F236" s="2">
        <v>0.2</v>
      </c>
      <c r="G236" s="2">
        <v>0.3</v>
      </c>
      <c r="H236" s="2" t="s">
        <v>650</v>
      </c>
      <c r="I236" s="2">
        <v>3.5</v>
      </c>
      <c r="J236" s="2">
        <v>2</v>
      </c>
      <c r="K236" s="2" t="s">
        <v>650</v>
      </c>
      <c r="L236" s="2" t="s">
        <v>650</v>
      </c>
      <c r="M236" s="2" t="s">
        <v>650</v>
      </c>
      <c r="N236" s="2" t="s">
        <v>651</v>
      </c>
      <c r="O236" s="2" t="s">
        <v>650</v>
      </c>
      <c r="P236" s="2" t="s">
        <v>651</v>
      </c>
      <c r="Q236" s="2" t="s">
        <v>650</v>
      </c>
      <c r="R236" s="2" t="s">
        <v>651</v>
      </c>
      <c r="S236" s="2" t="s">
        <v>650</v>
      </c>
      <c r="U236" s="129">
        <f t="shared" si="6"/>
        <v>17</v>
      </c>
      <c r="V236" s="2">
        <f t="shared" si="7"/>
        <v>0</v>
      </c>
    </row>
    <row r="237" spans="1:22" ht="15" customHeight="1" x14ac:dyDescent="0.25">
      <c r="A237" s="2" t="s">
        <v>382</v>
      </c>
      <c r="B237" s="2" t="s">
        <v>386</v>
      </c>
      <c r="C237" s="2">
        <v>2015</v>
      </c>
      <c r="D237" s="2">
        <v>26.4</v>
      </c>
      <c r="E237" s="2">
        <v>12.9</v>
      </c>
      <c r="F237" s="2">
        <v>2.8</v>
      </c>
      <c r="G237" s="2">
        <v>0.8</v>
      </c>
      <c r="H237" s="2" t="s">
        <v>650</v>
      </c>
      <c r="I237" s="2">
        <v>9.5</v>
      </c>
      <c r="J237" s="2">
        <v>0.4</v>
      </c>
      <c r="K237" s="2" t="s">
        <v>650</v>
      </c>
      <c r="L237" s="2" t="s">
        <v>650</v>
      </c>
      <c r="M237" s="2" t="s">
        <v>650</v>
      </c>
      <c r="N237" s="2" t="s">
        <v>651</v>
      </c>
      <c r="O237" s="2" t="s">
        <v>650</v>
      </c>
      <c r="P237" s="2" t="s">
        <v>651</v>
      </c>
      <c r="Q237" s="2" t="s">
        <v>650</v>
      </c>
      <c r="R237" s="2" t="s">
        <v>651</v>
      </c>
      <c r="S237" s="2" t="s">
        <v>650</v>
      </c>
      <c r="U237" s="129">
        <f t="shared" si="6"/>
        <v>26.4</v>
      </c>
      <c r="V237" s="2">
        <f t="shared" si="7"/>
        <v>0</v>
      </c>
    </row>
    <row r="238" spans="1:22" ht="15" customHeight="1" x14ac:dyDescent="0.25">
      <c r="A238" s="2" t="s">
        <v>382</v>
      </c>
      <c r="B238" s="2" t="s">
        <v>387</v>
      </c>
      <c r="C238" s="2">
        <v>2015</v>
      </c>
      <c r="D238" s="2">
        <v>22.4</v>
      </c>
      <c r="E238" s="2">
        <v>13.1</v>
      </c>
      <c r="F238" s="2">
        <v>1.5</v>
      </c>
      <c r="G238" s="2">
        <v>1.9</v>
      </c>
      <c r="H238" s="2" t="s">
        <v>650</v>
      </c>
      <c r="I238" s="2">
        <v>4.5999999999999996</v>
      </c>
      <c r="J238" s="2">
        <v>1.2</v>
      </c>
      <c r="K238" s="2" t="s">
        <v>650</v>
      </c>
      <c r="L238" s="2" t="s">
        <v>650</v>
      </c>
      <c r="M238" s="2" t="s">
        <v>650</v>
      </c>
      <c r="N238" s="2" t="s">
        <v>651</v>
      </c>
      <c r="O238" s="2" t="s">
        <v>650</v>
      </c>
      <c r="P238" s="2" t="s">
        <v>651</v>
      </c>
      <c r="Q238" s="2" t="s">
        <v>650</v>
      </c>
      <c r="R238" s="2" t="s">
        <v>651</v>
      </c>
      <c r="S238" s="2" t="s">
        <v>650</v>
      </c>
      <c r="U238" s="129">
        <f t="shared" si="6"/>
        <v>22.4</v>
      </c>
      <c r="V238" s="2">
        <f t="shared" si="7"/>
        <v>0</v>
      </c>
    </row>
    <row r="239" spans="1:22" ht="15" customHeight="1" x14ac:dyDescent="0.25">
      <c r="A239" s="2" t="s">
        <v>382</v>
      </c>
      <c r="B239" s="2" t="s">
        <v>388</v>
      </c>
      <c r="C239" s="2">
        <v>2015</v>
      </c>
      <c r="D239" s="2">
        <v>24.1</v>
      </c>
      <c r="E239" s="2">
        <v>11.7</v>
      </c>
      <c r="F239" s="2">
        <v>4.0999999999999996</v>
      </c>
      <c r="G239" s="2">
        <v>0.6</v>
      </c>
      <c r="H239" s="2" t="s">
        <v>650</v>
      </c>
      <c r="I239" s="2">
        <v>6.6</v>
      </c>
      <c r="J239" s="2">
        <v>1</v>
      </c>
      <c r="K239" s="2" t="s">
        <v>650</v>
      </c>
      <c r="L239" s="2" t="s">
        <v>650</v>
      </c>
      <c r="M239" s="2" t="s">
        <v>650</v>
      </c>
      <c r="N239" s="2" t="s">
        <v>651</v>
      </c>
      <c r="O239" s="2" t="s">
        <v>650</v>
      </c>
      <c r="P239" s="2" t="s">
        <v>651</v>
      </c>
      <c r="Q239" s="2" t="s">
        <v>650</v>
      </c>
      <c r="R239" s="2" t="s">
        <v>651</v>
      </c>
      <c r="S239" s="2" t="s">
        <v>650</v>
      </c>
      <c r="U239" s="129">
        <f t="shared" si="6"/>
        <v>24.1</v>
      </c>
      <c r="V239" s="2">
        <f t="shared" si="7"/>
        <v>0</v>
      </c>
    </row>
    <row r="240" spans="1:22" ht="15" customHeight="1" x14ac:dyDescent="0.25">
      <c r="A240" s="2" t="s">
        <v>382</v>
      </c>
      <c r="B240" s="2" t="s">
        <v>389</v>
      </c>
      <c r="C240" s="2">
        <v>2015</v>
      </c>
      <c r="D240" s="2">
        <v>13.973000000000001</v>
      </c>
      <c r="E240" s="2">
        <v>5.14</v>
      </c>
      <c r="F240" s="2">
        <v>8.3000000000000004E-2</v>
      </c>
      <c r="G240" s="2">
        <v>0</v>
      </c>
      <c r="H240" s="2" t="s">
        <v>650</v>
      </c>
      <c r="I240" s="2">
        <v>2.7029999999999998</v>
      </c>
      <c r="J240" s="2">
        <v>2.1080000000000001</v>
      </c>
      <c r="K240" s="2" t="s">
        <v>650</v>
      </c>
      <c r="L240" s="2" t="s">
        <v>650</v>
      </c>
      <c r="M240" s="2">
        <v>3.9380000000000002</v>
      </c>
      <c r="N240" s="2" t="s">
        <v>651</v>
      </c>
      <c r="O240" s="2" t="s">
        <v>650</v>
      </c>
      <c r="P240" s="2" t="s">
        <v>651</v>
      </c>
      <c r="Q240" s="2" t="s">
        <v>650</v>
      </c>
      <c r="R240" s="2" t="s">
        <v>651</v>
      </c>
      <c r="S240" s="2" t="s">
        <v>650</v>
      </c>
      <c r="U240" s="129">
        <f t="shared" si="6"/>
        <v>13.973000000000001</v>
      </c>
      <c r="V240" s="2">
        <f t="shared" si="7"/>
        <v>0</v>
      </c>
    </row>
    <row r="241" spans="1:22" ht="15" customHeight="1" x14ac:dyDescent="0.25">
      <c r="A241" s="2" t="s">
        <v>382</v>
      </c>
      <c r="B241" s="2" t="s">
        <v>390</v>
      </c>
      <c r="C241" s="2">
        <v>2015</v>
      </c>
      <c r="D241" s="2">
        <v>32.924999999999997</v>
      </c>
      <c r="E241" s="2">
        <v>9.8040000000000003</v>
      </c>
      <c r="F241" s="2">
        <v>3.2</v>
      </c>
      <c r="G241" s="2">
        <v>0</v>
      </c>
      <c r="H241" s="2" t="s">
        <v>650</v>
      </c>
      <c r="I241" s="2">
        <v>7.1079999999999997</v>
      </c>
      <c r="J241" s="2">
        <v>10.412000000000001</v>
      </c>
      <c r="K241" s="2" t="s">
        <v>650</v>
      </c>
      <c r="L241" s="2" t="s">
        <v>650</v>
      </c>
      <c r="M241" s="2">
        <v>2.4020000000000001</v>
      </c>
      <c r="N241" s="2" t="s">
        <v>651</v>
      </c>
      <c r="O241" s="2" t="s">
        <v>650</v>
      </c>
      <c r="P241" s="2" t="s">
        <v>651</v>
      </c>
      <c r="Q241" s="2" t="s">
        <v>650</v>
      </c>
      <c r="R241" s="2" t="s">
        <v>651</v>
      </c>
      <c r="S241" s="2" t="s">
        <v>650</v>
      </c>
      <c r="U241" s="129">
        <f t="shared" si="6"/>
        <v>32.924999999999997</v>
      </c>
      <c r="V241" s="2">
        <f t="shared" si="7"/>
        <v>0</v>
      </c>
    </row>
    <row r="242" spans="1:22" ht="15" customHeight="1" x14ac:dyDescent="0.25">
      <c r="A242" s="2" t="s">
        <v>382</v>
      </c>
      <c r="B242" s="2" t="s">
        <v>391</v>
      </c>
      <c r="C242" s="2">
        <v>2015</v>
      </c>
      <c r="D242" s="2">
        <v>29.3</v>
      </c>
      <c r="E242" s="2">
        <v>12.9</v>
      </c>
      <c r="F242" s="2">
        <v>3.7</v>
      </c>
      <c r="G242" s="2">
        <v>2.2999999999999998</v>
      </c>
      <c r="H242" s="2" t="s">
        <v>650</v>
      </c>
      <c r="I242" s="2">
        <v>6.2</v>
      </c>
      <c r="J242" s="2">
        <v>4</v>
      </c>
      <c r="K242" s="2" t="s">
        <v>650</v>
      </c>
      <c r="L242" s="2" t="s">
        <v>650</v>
      </c>
      <c r="M242" s="2" t="s">
        <v>650</v>
      </c>
      <c r="N242" s="2" t="s">
        <v>651</v>
      </c>
      <c r="O242" s="2" t="s">
        <v>650</v>
      </c>
      <c r="P242" s="2" t="s">
        <v>651</v>
      </c>
      <c r="Q242" s="2" t="s">
        <v>650</v>
      </c>
      <c r="R242" s="2" t="s">
        <v>651</v>
      </c>
      <c r="S242" s="2" t="s">
        <v>650</v>
      </c>
      <c r="U242" s="129">
        <f t="shared" si="6"/>
        <v>29.3</v>
      </c>
      <c r="V242" s="2">
        <f t="shared" si="7"/>
        <v>0</v>
      </c>
    </row>
    <row r="243" spans="1:22" ht="15" customHeight="1" x14ac:dyDescent="0.25">
      <c r="A243" s="2" t="s">
        <v>382</v>
      </c>
      <c r="B243" s="2" t="s">
        <v>392</v>
      </c>
      <c r="C243" s="2">
        <v>2015</v>
      </c>
      <c r="D243" s="2">
        <v>34.9</v>
      </c>
      <c r="E243" s="2">
        <v>16</v>
      </c>
      <c r="F243" s="2">
        <v>4.4000000000000004</v>
      </c>
      <c r="G243" s="2">
        <v>2.7</v>
      </c>
      <c r="H243" s="2" t="s">
        <v>650</v>
      </c>
      <c r="I243" s="2">
        <v>8.1999999999999993</v>
      </c>
      <c r="J243" s="2">
        <v>3.6</v>
      </c>
      <c r="K243" s="2" t="s">
        <v>650</v>
      </c>
      <c r="L243" s="2" t="s">
        <v>650</v>
      </c>
      <c r="M243" s="2" t="s">
        <v>650</v>
      </c>
      <c r="N243" s="2" t="s">
        <v>651</v>
      </c>
      <c r="O243" s="2" t="s">
        <v>650</v>
      </c>
      <c r="P243" s="2" t="s">
        <v>651</v>
      </c>
      <c r="Q243" s="2" t="s">
        <v>650</v>
      </c>
      <c r="R243" s="2" t="s">
        <v>651</v>
      </c>
      <c r="S243" s="2" t="s">
        <v>650</v>
      </c>
      <c r="U243" s="129">
        <f t="shared" si="6"/>
        <v>34.9</v>
      </c>
      <c r="V243" s="2">
        <f t="shared" si="7"/>
        <v>0</v>
      </c>
    </row>
    <row r="244" spans="1:22" ht="15" customHeight="1" x14ac:dyDescent="0.25">
      <c r="A244" s="2" t="s">
        <v>382</v>
      </c>
      <c r="B244" s="2" t="s">
        <v>393</v>
      </c>
      <c r="C244" s="2">
        <v>2015</v>
      </c>
      <c r="D244" s="2">
        <v>17.041</v>
      </c>
      <c r="E244" s="2">
        <v>5.3970000000000002</v>
      </c>
      <c r="F244" s="2">
        <v>1.8540000000000001</v>
      </c>
      <c r="G244" s="2">
        <v>0.55300000000000005</v>
      </c>
      <c r="H244" s="2" t="s">
        <v>650</v>
      </c>
      <c r="I244" s="2">
        <v>5.25</v>
      </c>
      <c r="J244" s="2">
        <v>2.1019999999999999</v>
      </c>
      <c r="K244" s="2" t="s">
        <v>650</v>
      </c>
      <c r="L244" s="2" t="s">
        <v>650</v>
      </c>
      <c r="M244" s="2">
        <v>1.885</v>
      </c>
      <c r="N244" s="2" t="s">
        <v>651</v>
      </c>
      <c r="O244" s="2" t="s">
        <v>650</v>
      </c>
      <c r="P244" s="2" t="s">
        <v>651</v>
      </c>
      <c r="Q244" s="2" t="s">
        <v>650</v>
      </c>
      <c r="R244" s="2" t="s">
        <v>651</v>
      </c>
      <c r="S244" s="2" t="s">
        <v>650</v>
      </c>
      <c r="U244" s="129">
        <f t="shared" si="6"/>
        <v>17.041</v>
      </c>
      <c r="V244" s="2">
        <f t="shared" si="7"/>
        <v>0</v>
      </c>
    </row>
    <row r="245" spans="1:22" ht="15" customHeight="1" x14ac:dyDescent="0.25">
      <c r="A245" s="2" t="s">
        <v>382</v>
      </c>
      <c r="B245" s="2" t="s">
        <v>394</v>
      </c>
      <c r="C245" s="2">
        <v>2015</v>
      </c>
      <c r="D245" s="2">
        <v>21</v>
      </c>
      <c r="E245" s="2">
        <v>10</v>
      </c>
      <c r="F245" s="2">
        <v>1</v>
      </c>
      <c r="G245" s="2">
        <v>0.2</v>
      </c>
      <c r="H245" s="2" t="s">
        <v>650</v>
      </c>
      <c r="I245" s="2">
        <v>5.8</v>
      </c>
      <c r="J245" s="2">
        <v>4</v>
      </c>
      <c r="K245" s="2" t="s">
        <v>650</v>
      </c>
      <c r="L245" s="2" t="s">
        <v>650</v>
      </c>
      <c r="M245" s="2" t="s">
        <v>650</v>
      </c>
      <c r="N245" s="2" t="s">
        <v>651</v>
      </c>
      <c r="O245" s="2" t="s">
        <v>650</v>
      </c>
      <c r="P245" s="2" t="s">
        <v>651</v>
      </c>
      <c r="Q245" s="2" t="s">
        <v>650</v>
      </c>
      <c r="R245" s="2" t="s">
        <v>651</v>
      </c>
      <c r="S245" s="2" t="s">
        <v>650</v>
      </c>
      <c r="U245" s="129">
        <f t="shared" si="6"/>
        <v>21</v>
      </c>
      <c r="V245" s="2">
        <f t="shared" si="7"/>
        <v>0</v>
      </c>
    </row>
    <row r="246" spans="1:22" ht="15" customHeight="1" x14ac:dyDescent="0.25">
      <c r="A246" s="2" t="s">
        <v>382</v>
      </c>
      <c r="B246" s="2" t="s">
        <v>395</v>
      </c>
      <c r="C246" s="2">
        <v>2015</v>
      </c>
      <c r="D246" s="2">
        <v>35.700000000000003</v>
      </c>
      <c r="E246" s="2">
        <v>8.6</v>
      </c>
      <c r="F246" s="2">
        <v>2.5</v>
      </c>
      <c r="G246" s="2">
        <v>1.6</v>
      </c>
      <c r="H246" s="2">
        <v>14.9</v>
      </c>
      <c r="I246" s="2">
        <v>7.4</v>
      </c>
      <c r="J246" s="2">
        <v>0.7</v>
      </c>
      <c r="K246" s="2" t="s">
        <v>650</v>
      </c>
      <c r="L246" s="2" t="s">
        <v>650</v>
      </c>
      <c r="M246" s="2" t="s">
        <v>650</v>
      </c>
      <c r="N246" s="2" t="s">
        <v>651</v>
      </c>
      <c r="O246" s="2" t="s">
        <v>650</v>
      </c>
      <c r="P246" s="2" t="s">
        <v>651</v>
      </c>
      <c r="Q246" s="2" t="s">
        <v>650</v>
      </c>
      <c r="R246" s="2" t="s">
        <v>651</v>
      </c>
      <c r="S246" s="2" t="s">
        <v>650</v>
      </c>
      <c r="U246" s="129">
        <f t="shared" si="6"/>
        <v>35.700000000000003</v>
      </c>
      <c r="V246" s="2">
        <f t="shared" si="7"/>
        <v>0</v>
      </c>
    </row>
    <row r="247" spans="1:22" ht="15" customHeight="1" x14ac:dyDescent="0.2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U247" s="129">
        <f t="shared" si="6"/>
        <v>0</v>
      </c>
      <c r="V247" s="2">
        <f t="shared" si="7"/>
        <v>0</v>
      </c>
    </row>
    <row r="248" spans="1:22" ht="15" customHeight="1" x14ac:dyDescent="0.25">
      <c r="A248" s="2" t="s">
        <v>396</v>
      </c>
      <c r="B248" s="2" t="s">
        <v>397</v>
      </c>
      <c r="C248" s="2">
        <v>2015</v>
      </c>
      <c r="D248" s="2">
        <v>12.2</v>
      </c>
      <c r="E248" s="2">
        <v>2.4</v>
      </c>
      <c r="F248" s="2">
        <v>3.8</v>
      </c>
      <c r="G248" s="2">
        <v>2.2999999999999998</v>
      </c>
      <c r="H248" s="2">
        <v>0</v>
      </c>
      <c r="I248" s="2">
        <v>3.7</v>
      </c>
      <c r="J248" s="2">
        <v>0</v>
      </c>
      <c r="K248" s="2">
        <v>0</v>
      </c>
      <c r="L248" s="2" t="s">
        <v>650</v>
      </c>
      <c r="M248" s="2" t="s">
        <v>650</v>
      </c>
      <c r="N248" s="2" t="s">
        <v>652</v>
      </c>
      <c r="O248" s="2" t="s">
        <v>650</v>
      </c>
      <c r="P248" s="2" t="s">
        <v>652</v>
      </c>
      <c r="Q248" s="2" t="s">
        <v>650</v>
      </c>
      <c r="R248" s="2" t="s">
        <v>652</v>
      </c>
      <c r="S248" s="2" t="s">
        <v>650</v>
      </c>
      <c r="U248" s="129">
        <f t="shared" si="6"/>
        <v>12.2</v>
      </c>
      <c r="V248" s="2">
        <f t="shared" si="7"/>
        <v>0</v>
      </c>
    </row>
    <row r="249" spans="1:22" ht="15" customHeight="1" x14ac:dyDescent="0.25">
      <c r="A249" s="2" t="s">
        <v>396</v>
      </c>
      <c r="B249" s="2" t="s">
        <v>398</v>
      </c>
      <c r="C249" s="2">
        <v>2015</v>
      </c>
      <c r="D249" s="2">
        <v>91.3</v>
      </c>
      <c r="E249" s="2">
        <v>59.1</v>
      </c>
      <c r="F249" s="2">
        <v>7.1</v>
      </c>
      <c r="G249" s="2">
        <v>7.5</v>
      </c>
      <c r="H249" s="2">
        <v>0</v>
      </c>
      <c r="I249" s="2">
        <v>15.7</v>
      </c>
      <c r="J249" s="2">
        <v>1.9</v>
      </c>
      <c r="K249" s="2">
        <v>0</v>
      </c>
      <c r="L249" s="2">
        <v>0</v>
      </c>
      <c r="M249" s="2" t="s">
        <v>650</v>
      </c>
      <c r="N249" s="2" t="s">
        <v>652</v>
      </c>
      <c r="O249" s="2" t="s">
        <v>650</v>
      </c>
      <c r="P249" s="2" t="s">
        <v>652</v>
      </c>
      <c r="Q249" s="2" t="s">
        <v>650</v>
      </c>
      <c r="R249" s="2" t="s">
        <v>652</v>
      </c>
      <c r="S249" s="2" t="s">
        <v>650</v>
      </c>
      <c r="U249" s="129">
        <f t="shared" si="6"/>
        <v>91.3</v>
      </c>
      <c r="V249" s="2">
        <f t="shared" si="7"/>
        <v>0</v>
      </c>
    </row>
    <row r="250" spans="1:22" ht="15" customHeight="1" x14ac:dyDescent="0.25">
      <c r="A250" s="2" t="s">
        <v>399</v>
      </c>
      <c r="B250" s="2" t="s">
        <v>400</v>
      </c>
      <c r="C250" s="2">
        <v>2015</v>
      </c>
      <c r="D250" s="2">
        <v>42.9</v>
      </c>
      <c r="E250" s="2">
        <v>17</v>
      </c>
      <c r="F250" s="2">
        <v>8</v>
      </c>
      <c r="G250" s="2">
        <v>0.8</v>
      </c>
      <c r="H250" s="2" t="s">
        <v>650</v>
      </c>
      <c r="I250" s="2">
        <v>8.3000000000000007</v>
      </c>
      <c r="J250" s="2">
        <v>7.8</v>
      </c>
      <c r="K250" s="2" t="s">
        <v>650</v>
      </c>
      <c r="L250" s="2">
        <v>0</v>
      </c>
      <c r="M250" s="2">
        <v>0.8</v>
      </c>
      <c r="N250" s="2" t="s">
        <v>651</v>
      </c>
      <c r="O250" s="2" t="s">
        <v>650</v>
      </c>
      <c r="P250" s="2" t="s">
        <v>651</v>
      </c>
      <c r="Q250" s="2" t="s">
        <v>650</v>
      </c>
      <c r="R250" s="2" t="s">
        <v>651</v>
      </c>
      <c r="S250" s="2" t="s">
        <v>650</v>
      </c>
      <c r="U250" s="129">
        <f t="shared" si="6"/>
        <v>42.9</v>
      </c>
      <c r="V250" s="2">
        <f t="shared" si="7"/>
        <v>0</v>
      </c>
    </row>
    <row r="251" spans="1:22" ht="15" customHeight="1" x14ac:dyDescent="0.25">
      <c r="A251" s="2" t="s">
        <v>401</v>
      </c>
      <c r="B251" s="2" t="s">
        <v>402</v>
      </c>
      <c r="C251" s="2">
        <v>2015</v>
      </c>
      <c r="D251" s="2">
        <v>135.5</v>
      </c>
      <c r="E251" s="2">
        <v>60</v>
      </c>
      <c r="F251" s="2">
        <v>16.7</v>
      </c>
      <c r="G251" s="2">
        <v>4.4000000000000004</v>
      </c>
      <c r="H251" s="2" t="s">
        <v>650</v>
      </c>
      <c r="I251" s="2">
        <v>31.4</v>
      </c>
      <c r="J251" s="2">
        <v>21.8</v>
      </c>
      <c r="K251" s="2">
        <v>1.2</v>
      </c>
      <c r="L251" s="2" t="s">
        <v>666</v>
      </c>
      <c r="M251" s="2" t="s">
        <v>666</v>
      </c>
      <c r="N251" s="2" t="s">
        <v>651</v>
      </c>
      <c r="O251" s="2" t="s">
        <v>650</v>
      </c>
      <c r="P251" s="2" t="s">
        <v>651</v>
      </c>
      <c r="Q251" s="2" t="s">
        <v>650</v>
      </c>
      <c r="R251" s="2" t="s">
        <v>651</v>
      </c>
      <c r="S251" s="2" t="s">
        <v>650</v>
      </c>
      <c r="U251" s="129">
        <f t="shared" si="6"/>
        <v>135.5</v>
      </c>
      <c r="V251" s="2">
        <f t="shared" si="7"/>
        <v>0</v>
      </c>
    </row>
    <row r="252" spans="1:22" ht="15" customHeight="1" x14ac:dyDescent="0.25">
      <c r="A252" s="2" t="s">
        <v>403</v>
      </c>
      <c r="B252" s="2" t="s">
        <v>404</v>
      </c>
      <c r="C252" s="2">
        <v>2015</v>
      </c>
      <c r="D252" s="2">
        <v>215.2</v>
      </c>
      <c r="E252" s="2">
        <v>100.2</v>
      </c>
      <c r="F252" s="2">
        <v>39.1</v>
      </c>
      <c r="G252" s="2">
        <v>22.8</v>
      </c>
      <c r="H252" s="2">
        <v>0</v>
      </c>
      <c r="I252" s="2">
        <v>23.3</v>
      </c>
      <c r="J252" s="2">
        <v>28.5</v>
      </c>
      <c r="K252" s="2">
        <v>1.3</v>
      </c>
      <c r="L252" s="2" t="s">
        <v>666</v>
      </c>
      <c r="M252" s="2" t="s">
        <v>650</v>
      </c>
      <c r="N252" s="2" t="s">
        <v>651</v>
      </c>
      <c r="O252" s="2" t="s">
        <v>650</v>
      </c>
      <c r="P252" s="2" t="s">
        <v>651</v>
      </c>
      <c r="Q252" s="2" t="s">
        <v>650</v>
      </c>
      <c r="R252" s="2" t="s">
        <v>651</v>
      </c>
      <c r="S252" s="2" t="s">
        <v>650</v>
      </c>
      <c r="U252" s="129">
        <f t="shared" si="6"/>
        <v>215.2</v>
      </c>
      <c r="V252" s="2">
        <f t="shared" si="7"/>
        <v>0</v>
      </c>
    </row>
    <row r="253" spans="1:22" ht="15" customHeight="1" x14ac:dyDescent="0.25">
      <c r="A253" s="2" t="s">
        <v>405</v>
      </c>
      <c r="B253" s="2" t="s">
        <v>406</v>
      </c>
      <c r="C253" s="2">
        <v>2015</v>
      </c>
      <c r="D253" s="2">
        <v>83.7</v>
      </c>
      <c r="E253" s="2">
        <v>43.7</v>
      </c>
      <c r="F253" s="2">
        <v>4.5999999999999996</v>
      </c>
      <c r="G253" s="2">
        <v>12.3</v>
      </c>
      <c r="H253" s="2">
        <v>0</v>
      </c>
      <c r="I253" s="2">
        <v>2.2999999999999998</v>
      </c>
      <c r="J253" s="2">
        <v>19.8</v>
      </c>
      <c r="K253" s="2">
        <v>0</v>
      </c>
      <c r="L253" s="2">
        <v>1.02</v>
      </c>
      <c r="M253" s="2">
        <v>0</v>
      </c>
      <c r="N253" s="2" t="s">
        <v>651</v>
      </c>
      <c r="O253" s="2" t="s">
        <v>650</v>
      </c>
      <c r="P253" s="2" t="s">
        <v>651</v>
      </c>
      <c r="Q253" s="2" t="s">
        <v>650</v>
      </c>
      <c r="R253" s="2" t="s">
        <v>651</v>
      </c>
      <c r="S253" s="2" t="s">
        <v>650</v>
      </c>
      <c r="U253" s="129">
        <f t="shared" si="6"/>
        <v>83.7</v>
      </c>
      <c r="V253" s="2">
        <f t="shared" si="7"/>
        <v>0</v>
      </c>
    </row>
    <row r="254" spans="1:22" ht="15" customHeight="1" x14ac:dyDescent="0.25">
      <c r="A254" s="2" t="s">
        <v>407</v>
      </c>
      <c r="B254" s="2" t="s">
        <v>408</v>
      </c>
      <c r="C254" s="2">
        <v>2015</v>
      </c>
      <c r="D254" s="2">
        <v>7.7149999999999999</v>
      </c>
      <c r="E254" s="2">
        <v>4.5709999999999997</v>
      </c>
      <c r="F254" s="2">
        <v>0.35299999999999998</v>
      </c>
      <c r="G254" s="2">
        <v>0.20499999999999999</v>
      </c>
      <c r="H254" s="2" t="s">
        <v>650</v>
      </c>
      <c r="I254" s="2">
        <v>1.954</v>
      </c>
      <c r="J254" s="2">
        <v>0.63200000000000001</v>
      </c>
      <c r="K254" s="2" t="s">
        <v>650</v>
      </c>
      <c r="L254" s="2" t="s">
        <v>650</v>
      </c>
      <c r="M254" s="2" t="s">
        <v>650</v>
      </c>
      <c r="N254" s="2" t="s">
        <v>651</v>
      </c>
      <c r="O254" s="2" t="s">
        <v>650</v>
      </c>
      <c r="P254" s="2" t="s">
        <v>651</v>
      </c>
      <c r="Q254" s="2" t="s">
        <v>650</v>
      </c>
      <c r="R254" s="2" t="s">
        <v>651</v>
      </c>
      <c r="S254" s="2" t="s">
        <v>650</v>
      </c>
      <c r="U254" s="129">
        <f t="shared" si="6"/>
        <v>7.7149999999999999</v>
      </c>
      <c r="V254" s="2">
        <f t="shared" si="7"/>
        <v>0</v>
      </c>
    </row>
    <row r="255" spans="1:22" ht="15" customHeight="1" x14ac:dyDescent="0.25">
      <c r="A255" s="2" t="s">
        <v>407</v>
      </c>
      <c r="B255" s="2" t="s">
        <v>409</v>
      </c>
      <c r="C255" s="2">
        <v>2015</v>
      </c>
      <c r="D255" s="2">
        <v>7.06</v>
      </c>
      <c r="E255" s="2">
        <v>1.2849999999999999</v>
      </c>
      <c r="F255" s="2">
        <v>1.004</v>
      </c>
      <c r="G255" s="2">
        <v>0</v>
      </c>
      <c r="H255" s="2" t="s">
        <v>650</v>
      </c>
      <c r="I255" s="2">
        <v>3.923</v>
      </c>
      <c r="J255" s="2">
        <v>0.84899999999999998</v>
      </c>
      <c r="K255" s="2" t="s">
        <v>650</v>
      </c>
      <c r="L255" s="2" t="s">
        <v>650</v>
      </c>
      <c r="M255" s="2" t="s">
        <v>650</v>
      </c>
      <c r="N255" s="2" t="s">
        <v>651</v>
      </c>
      <c r="O255" s="2" t="s">
        <v>650</v>
      </c>
      <c r="P255" s="2" t="s">
        <v>651</v>
      </c>
      <c r="Q255" s="2" t="s">
        <v>650</v>
      </c>
      <c r="R255" s="2" t="s">
        <v>651</v>
      </c>
      <c r="S255" s="2" t="s">
        <v>650</v>
      </c>
      <c r="U255" s="129">
        <f t="shared" si="6"/>
        <v>7.06</v>
      </c>
      <c r="V255" s="2">
        <f t="shared" si="7"/>
        <v>0</v>
      </c>
    </row>
    <row r="256" spans="1:22" ht="15" customHeight="1" x14ac:dyDescent="0.25">
      <c r="A256" s="2" t="s">
        <v>407</v>
      </c>
      <c r="B256" s="2" t="s">
        <v>410</v>
      </c>
      <c r="C256" s="2">
        <v>2015</v>
      </c>
      <c r="D256" s="2">
        <v>12.5</v>
      </c>
      <c r="E256" s="2">
        <v>2.2349999999999999</v>
      </c>
      <c r="F256" s="2">
        <v>2.9140000000000001</v>
      </c>
      <c r="G256" s="2">
        <v>1.603</v>
      </c>
      <c r="H256" s="2" t="s">
        <v>650</v>
      </c>
      <c r="I256" s="2">
        <v>5.0839999999999996</v>
      </c>
      <c r="J256" s="2">
        <v>0.66400000000000003</v>
      </c>
      <c r="K256" s="2" t="s">
        <v>650</v>
      </c>
      <c r="L256" s="2" t="s">
        <v>650</v>
      </c>
      <c r="M256" s="2" t="s">
        <v>650</v>
      </c>
      <c r="N256" s="2" t="s">
        <v>651</v>
      </c>
      <c r="O256" s="2" t="s">
        <v>650</v>
      </c>
      <c r="P256" s="2" t="s">
        <v>651</v>
      </c>
      <c r="Q256" s="2" t="s">
        <v>650</v>
      </c>
      <c r="R256" s="2" t="s">
        <v>651</v>
      </c>
      <c r="S256" s="2" t="s">
        <v>650</v>
      </c>
      <c r="U256" s="129">
        <f t="shared" si="6"/>
        <v>12.5</v>
      </c>
      <c r="V256" s="2">
        <f t="shared" si="7"/>
        <v>0</v>
      </c>
    </row>
    <row r="257" spans="1:22" ht="15" customHeight="1" x14ac:dyDescent="0.25">
      <c r="A257" s="2" t="s">
        <v>407</v>
      </c>
      <c r="B257" s="2" t="s">
        <v>411</v>
      </c>
      <c r="C257" s="2">
        <v>2015</v>
      </c>
      <c r="D257" s="2">
        <v>9.6669999999999998</v>
      </c>
      <c r="E257" s="2">
        <v>2.4350000000000001</v>
      </c>
      <c r="F257" s="2">
        <v>0.48499999999999999</v>
      </c>
      <c r="G257" s="2">
        <v>4.0430000000000001</v>
      </c>
      <c r="H257" s="2" t="s">
        <v>650</v>
      </c>
      <c r="I257" s="2">
        <v>2.5449999999999999</v>
      </c>
      <c r="J257" s="2">
        <v>0.158</v>
      </c>
      <c r="K257" s="2" t="s">
        <v>650</v>
      </c>
      <c r="L257" s="2" t="s">
        <v>650</v>
      </c>
      <c r="M257" s="2" t="s">
        <v>650</v>
      </c>
      <c r="N257" s="2" t="s">
        <v>651</v>
      </c>
      <c r="O257" s="2" t="s">
        <v>650</v>
      </c>
      <c r="P257" s="2" t="s">
        <v>651</v>
      </c>
      <c r="Q257" s="2" t="s">
        <v>650</v>
      </c>
      <c r="R257" s="2" t="s">
        <v>651</v>
      </c>
      <c r="S257" s="2" t="s">
        <v>650</v>
      </c>
      <c r="U257" s="129">
        <f t="shared" si="6"/>
        <v>9.6669999999999998</v>
      </c>
      <c r="V257" s="2">
        <f t="shared" si="7"/>
        <v>0</v>
      </c>
    </row>
    <row r="258" spans="1:22" ht="15" customHeight="1" x14ac:dyDescent="0.25">
      <c r="A258" s="2" t="s">
        <v>407</v>
      </c>
      <c r="B258" s="2" t="s">
        <v>412</v>
      </c>
      <c r="C258" s="2">
        <v>2015</v>
      </c>
      <c r="D258" s="2">
        <v>6.141</v>
      </c>
      <c r="E258" s="2">
        <v>2.4449999999999998</v>
      </c>
      <c r="F258" s="2">
        <v>0.32400000000000001</v>
      </c>
      <c r="G258" s="2" t="s">
        <v>650</v>
      </c>
      <c r="H258" s="2" t="s">
        <v>650</v>
      </c>
      <c r="I258" s="2">
        <v>2.4020000000000001</v>
      </c>
      <c r="J258" s="2">
        <v>0.97</v>
      </c>
      <c r="K258" s="2" t="s">
        <v>650</v>
      </c>
      <c r="L258" s="2" t="s">
        <v>650</v>
      </c>
      <c r="M258" s="2" t="s">
        <v>650</v>
      </c>
      <c r="N258" s="2" t="s">
        <v>651</v>
      </c>
      <c r="O258" s="2" t="s">
        <v>650</v>
      </c>
      <c r="P258" s="2" t="s">
        <v>651</v>
      </c>
      <c r="Q258" s="2" t="s">
        <v>650</v>
      </c>
      <c r="R258" s="2" t="s">
        <v>651</v>
      </c>
      <c r="S258" s="2" t="s">
        <v>650</v>
      </c>
      <c r="U258" s="129">
        <f t="shared" si="6"/>
        <v>6.141</v>
      </c>
      <c r="V258" s="2">
        <f t="shared" si="7"/>
        <v>0</v>
      </c>
    </row>
    <row r="259" spans="1:22" ht="15" customHeight="1" x14ac:dyDescent="0.25">
      <c r="A259" s="2" t="s">
        <v>407</v>
      </c>
      <c r="B259" s="2" t="s">
        <v>413</v>
      </c>
      <c r="C259" s="2">
        <v>2015</v>
      </c>
      <c r="D259" s="2">
        <v>0.24299999999999999</v>
      </c>
      <c r="E259" s="2" t="s">
        <v>650</v>
      </c>
      <c r="F259" s="2" t="s">
        <v>650</v>
      </c>
      <c r="G259" s="2" t="s">
        <v>650</v>
      </c>
      <c r="H259" s="2" t="s">
        <v>650</v>
      </c>
      <c r="I259" s="2">
        <v>0.24299999999999999</v>
      </c>
      <c r="J259" s="2" t="s">
        <v>650</v>
      </c>
      <c r="K259" s="2" t="s">
        <v>650</v>
      </c>
      <c r="L259" s="2" t="s">
        <v>650</v>
      </c>
      <c r="M259" s="2" t="s">
        <v>650</v>
      </c>
      <c r="N259" s="2" t="s">
        <v>651</v>
      </c>
      <c r="O259" s="2" t="s">
        <v>650</v>
      </c>
      <c r="P259" s="2" t="s">
        <v>651</v>
      </c>
      <c r="Q259" s="2" t="s">
        <v>650</v>
      </c>
      <c r="R259" s="2" t="s">
        <v>651</v>
      </c>
      <c r="S259" s="2" t="s">
        <v>650</v>
      </c>
      <c r="U259" s="129">
        <f t="shared" ref="U259:U322" si="8">IFERROR(D259/1,0)</f>
        <v>0.24299999999999999</v>
      </c>
      <c r="V259" s="2">
        <f t="shared" ref="V259:V322" si="9">IFERROR(O259/1,0)+IFERROR(Q259/1,0)+IFERROR(S259/1,0)</f>
        <v>0</v>
      </c>
    </row>
    <row r="260" spans="1:22" ht="15" customHeight="1" x14ac:dyDescent="0.25">
      <c r="A260" s="2" t="s">
        <v>407</v>
      </c>
      <c r="B260" s="2" t="s">
        <v>414</v>
      </c>
      <c r="C260" s="2">
        <v>2015</v>
      </c>
      <c r="D260" s="2">
        <v>4.6079999999999997</v>
      </c>
      <c r="E260" s="2">
        <v>2.4769999999999999</v>
      </c>
      <c r="F260" s="2">
        <v>0.43</v>
      </c>
      <c r="G260" s="2" t="s">
        <v>650</v>
      </c>
      <c r="H260" s="2" t="s">
        <v>650</v>
      </c>
      <c r="I260" s="2">
        <v>1.389</v>
      </c>
      <c r="J260" s="2">
        <v>0.312</v>
      </c>
      <c r="K260" s="2" t="s">
        <v>650</v>
      </c>
      <c r="L260" s="2" t="s">
        <v>650</v>
      </c>
      <c r="M260" s="2" t="s">
        <v>650</v>
      </c>
      <c r="N260" s="2" t="s">
        <v>651</v>
      </c>
      <c r="O260" s="2" t="s">
        <v>650</v>
      </c>
      <c r="P260" s="2" t="s">
        <v>651</v>
      </c>
      <c r="Q260" s="2" t="s">
        <v>650</v>
      </c>
      <c r="R260" s="2" t="s">
        <v>651</v>
      </c>
      <c r="S260" s="2" t="s">
        <v>650</v>
      </c>
      <c r="U260" s="129">
        <f t="shared" si="8"/>
        <v>4.6079999999999997</v>
      </c>
      <c r="V260" s="2">
        <f t="shared" si="9"/>
        <v>0</v>
      </c>
    </row>
    <row r="261" spans="1:22" ht="15" customHeight="1" x14ac:dyDescent="0.25">
      <c r="A261" s="2" t="s">
        <v>407</v>
      </c>
      <c r="B261" s="2" t="s">
        <v>415</v>
      </c>
      <c r="C261" s="2">
        <v>2015</v>
      </c>
      <c r="D261" s="2">
        <v>2.4849999999999999</v>
      </c>
      <c r="E261" s="2" t="s">
        <v>650</v>
      </c>
      <c r="F261" s="2" t="s">
        <v>650</v>
      </c>
      <c r="G261" s="2">
        <v>2.0640000000000001</v>
      </c>
      <c r="H261" s="2" t="s">
        <v>650</v>
      </c>
      <c r="I261" s="2">
        <v>0.376</v>
      </c>
      <c r="J261" s="2">
        <v>4.5999999999999999E-2</v>
      </c>
      <c r="K261" s="2" t="s">
        <v>650</v>
      </c>
      <c r="L261" s="2" t="s">
        <v>650</v>
      </c>
      <c r="M261" s="2" t="s">
        <v>650</v>
      </c>
      <c r="N261" s="2" t="s">
        <v>651</v>
      </c>
      <c r="O261" s="2" t="s">
        <v>650</v>
      </c>
      <c r="P261" s="2" t="s">
        <v>651</v>
      </c>
      <c r="Q261" s="2" t="s">
        <v>650</v>
      </c>
      <c r="R261" s="2" t="s">
        <v>651</v>
      </c>
      <c r="S261" s="2" t="s">
        <v>650</v>
      </c>
      <c r="U261" s="129">
        <f t="shared" si="8"/>
        <v>2.4849999999999999</v>
      </c>
      <c r="V261" s="2">
        <f t="shared" si="9"/>
        <v>0</v>
      </c>
    </row>
    <row r="262" spans="1:22" ht="15" customHeight="1" x14ac:dyDescent="0.25">
      <c r="A262" s="2" t="s">
        <v>407</v>
      </c>
      <c r="B262" s="2" t="s">
        <v>416</v>
      </c>
      <c r="C262" s="2">
        <v>2015</v>
      </c>
      <c r="D262" s="2">
        <v>94.522000000000006</v>
      </c>
      <c r="E262" s="2">
        <v>29.646000000000001</v>
      </c>
      <c r="F262" s="2">
        <v>21.314</v>
      </c>
      <c r="G262" s="2">
        <v>7.8630000000000004</v>
      </c>
      <c r="H262" s="2" t="s">
        <v>650</v>
      </c>
      <c r="I262" s="2">
        <v>17.509</v>
      </c>
      <c r="J262" s="2">
        <v>18.190000000000001</v>
      </c>
      <c r="K262" s="2" t="s">
        <v>650</v>
      </c>
      <c r="L262" s="2" t="s">
        <v>650</v>
      </c>
      <c r="M262" s="2" t="s">
        <v>650</v>
      </c>
      <c r="N262" s="2" t="s">
        <v>651</v>
      </c>
      <c r="O262" s="2" t="s">
        <v>650</v>
      </c>
      <c r="P262" s="2" t="s">
        <v>651</v>
      </c>
      <c r="Q262" s="2" t="s">
        <v>650</v>
      </c>
      <c r="R262" s="2" t="s">
        <v>651</v>
      </c>
      <c r="S262" s="2" t="s">
        <v>650</v>
      </c>
      <c r="U262" s="129">
        <f t="shared" si="8"/>
        <v>94.522000000000006</v>
      </c>
      <c r="V262" s="2">
        <f t="shared" si="9"/>
        <v>0</v>
      </c>
    </row>
    <row r="263" spans="1:22" ht="15" customHeight="1" x14ac:dyDescent="0.25">
      <c r="A263" s="2" t="s">
        <v>407</v>
      </c>
      <c r="B263" s="2" t="s">
        <v>417</v>
      </c>
      <c r="C263" s="2">
        <v>2015</v>
      </c>
      <c r="D263" s="2">
        <v>2.3530000000000002</v>
      </c>
      <c r="E263" s="2">
        <v>0.34399999999999997</v>
      </c>
      <c r="F263" s="2">
        <v>0.121</v>
      </c>
      <c r="G263" s="2" t="s">
        <v>650</v>
      </c>
      <c r="H263" s="2" t="s">
        <v>650</v>
      </c>
      <c r="I263" s="2">
        <v>1.833</v>
      </c>
      <c r="J263" s="2">
        <v>5.5E-2</v>
      </c>
      <c r="K263" s="2" t="s">
        <v>650</v>
      </c>
      <c r="L263" s="2" t="s">
        <v>650</v>
      </c>
      <c r="M263" s="2" t="s">
        <v>650</v>
      </c>
      <c r="N263" s="2" t="s">
        <v>651</v>
      </c>
      <c r="O263" s="2" t="s">
        <v>650</v>
      </c>
      <c r="P263" s="2" t="s">
        <v>651</v>
      </c>
      <c r="Q263" s="2" t="s">
        <v>650</v>
      </c>
      <c r="R263" s="2" t="s">
        <v>651</v>
      </c>
      <c r="S263" s="2" t="s">
        <v>650</v>
      </c>
      <c r="U263" s="129">
        <f t="shared" si="8"/>
        <v>2.3530000000000002</v>
      </c>
      <c r="V263" s="2">
        <f t="shared" si="9"/>
        <v>0</v>
      </c>
    </row>
    <row r="264" spans="1:22" ht="15" customHeight="1" x14ac:dyDescent="0.25">
      <c r="A264" s="2" t="s">
        <v>407</v>
      </c>
      <c r="B264" s="2" t="s">
        <v>418</v>
      </c>
      <c r="C264" s="2">
        <v>2015</v>
      </c>
      <c r="D264" s="2">
        <v>67.852999999999994</v>
      </c>
      <c r="E264" s="2">
        <v>3.129</v>
      </c>
      <c r="F264" s="2">
        <v>3.0030000000000001</v>
      </c>
      <c r="G264" s="2" t="s">
        <v>650</v>
      </c>
      <c r="H264" s="2" t="s">
        <v>650</v>
      </c>
      <c r="I264" s="2">
        <v>3.198</v>
      </c>
      <c r="J264" s="2">
        <v>1.9410000000000001</v>
      </c>
      <c r="K264" s="2" t="s">
        <v>650</v>
      </c>
      <c r="L264" s="2" t="s">
        <v>650</v>
      </c>
      <c r="M264" s="2" t="s">
        <v>650</v>
      </c>
      <c r="N264" s="2" t="s">
        <v>651</v>
      </c>
      <c r="O264" s="2" t="s">
        <v>650</v>
      </c>
      <c r="P264" s="2" t="s">
        <v>651</v>
      </c>
      <c r="Q264" s="2" t="s">
        <v>650</v>
      </c>
      <c r="R264" s="2" t="s">
        <v>651</v>
      </c>
      <c r="S264" s="2" t="s">
        <v>650</v>
      </c>
      <c r="U264" s="129">
        <f t="shared" si="8"/>
        <v>67.852999999999994</v>
      </c>
      <c r="V264" s="2">
        <f t="shared" si="9"/>
        <v>0</v>
      </c>
    </row>
    <row r="265" spans="1:22" ht="15" customHeight="1" x14ac:dyDescent="0.25">
      <c r="A265" s="2" t="s">
        <v>407</v>
      </c>
      <c r="B265" s="2" t="s">
        <v>419</v>
      </c>
      <c r="C265" s="2">
        <v>2015</v>
      </c>
      <c r="D265" s="2">
        <v>11.77</v>
      </c>
      <c r="E265" s="2">
        <v>2.9049999999999998</v>
      </c>
      <c r="F265" s="2">
        <v>1.8220000000000001</v>
      </c>
      <c r="G265" s="2">
        <v>8.4000000000000005E-2</v>
      </c>
      <c r="H265" s="2" t="s">
        <v>650</v>
      </c>
      <c r="I265" s="2">
        <v>4.6529999999999996</v>
      </c>
      <c r="J265" s="2">
        <v>2.306</v>
      </c>
      <c r="K265" s="2" t="s">
        <v>650</v>
      </c>
      <c r="L265" s="2" t="s">
        <v>650</v>
      </c>
      <c r="M265" s="2" t="s">
        <v>650</v>
      </c>
      <c r="N265" s="2" t="s">
        <v>651</v>
      </c>
      <c r="O265" s="2" t="s">
        <v>650</v>
      </c>
      <c r="P265" s="2" t="s">
        <v>651</v>
      </c>
      <c r="Q265" s="2" t="s">
        <v>650</v>
      </c>
      <c r="R265" s="2" t="s">
        <v>651</v>
      </c>
      <c r="S265" s="2" t="s">
        <v>650</v>
      </c>
      <c r="U265" s="129">
        <f t="shared" si="8"/>
        <v>11.77</v>
      </c>
      <c r="V265" s="2">
        <f t="shared" si="9"/>
        <v>0</v>
      </c>
    </row>
    <row r="266" spans="1:22" ht="15" customHeight="1" x14ac:dyDescent="0.25">
      <c r="A266" s="2" t="s">
        <v>407</v>
      </c>
      <c r="B266" s="2" t="s">
        <v>420</v>
      </c>
      <c r="C266" s="2">
        <v>2015</v>
      </c>
      <c r="D266" s="2">
        <v>9.2639999999999993</v>
      </c>
      <c r="E266" s="2">
        <v>1.0740000000000001</v>
      </c>
      <c r="F266" s="2">
        <v>0.69499999999999995</v>
      </c>
      <c r="G266" s="2">
        <v>2.415</v>
      </c>
      <c r="H266" s="2" t="s">
        <v>650</v>
      </c>
      <c r="I266" s="2">
        <v>4.5019999999999998</v>
      </c>
      <c r="J266" s="2">
        <v>0.57799999999999996</v>
      </c>
      <c r="K266" s="2" t="s">
        <v>650</v>
      </c>
      <c r="L266" s="2" t="s">
        <v>650</v>
      </c>
      <c r="M266" s="2" t="s">
        <v>650</v>
      </c>
      <c r="N266" s="2" t="s">
        <v>651</v>
      </c>
      <c r="O266" s="2" t="s">
        <v>650</v>
      </c>
      <c r="P266" s="2" t="s">
        <v>651</v>
      </c>
      <c r="Q266" s="2" t="s">
        <v>650</v>
      </c>
      <c r="R266" s="2" t="s">
        <v>651</v>
      </c>
      <c r="S266" s="2" t="s">
        <v>650</v>
      </c>
      <c r="U266" s="129">
        <f t="shared" si="8"/>
        <v>9.2639999999999993</v>
      </c>
      <c r="V266" s="2">
        <f t="shared" si="9"/>
        <v>0</v>
      </c>
    </row>
    <row r="267" spans="1:22" ht="15" customHeight="1" x14ac:dyDescent="0.25">
      <c r="A267" s="2" t="s">
        <v>407</v>
      </c>
      <c r="B267" s="2" t="s">
        <v>421</v>
      </c>
      <c r="C267" s="2">
        <v>2015</v>
      </c>
      <c r="D267" s="2">
        <v>293.30099999999999</v>
      </c>
      <c r="E267" s="2">
        <v>125.24299999999999</v>
      </c>
      <c r="F267" s="2">
        <v>45.789000000000001</v>
      </c>
      <c r="G267" s="2">
        <v>20.268999999999998</v>
      </c>
      <c r="H267" s="2" t="s">
        <v>650</v>
      </c>
      <c r="I267" s="2">
        <v>52.835999999999999</v>
      </c>
      <c r="J267" s="2">
        <v>44.993000000000002</v>
      </c>
      <c r="K267" s="2">
        <v>4.1710000000000003</v>
      </c>
      <c r="L267" s="2" t="s">
        <v>650</v>
      </c>
      <c r="M267" s="2" t="s">
        <v>650</v>
      </c>
      <c r="N267" s="2" t="s">
        <v>651</v>
      </c>
      <c r="O267" s="2" t="s">
        <v>650</v>
      </c>
      <c r="P267" s="2" t="s">
        <v>651</v>
      </c>
      <c r="Q267" s="2" t="s">
        <v>650</v>
      </c>
      <c r="R267" s="2" t="s">
        <v>651</v>
      </c>
      <c r="S267" s="2" t="s">
        <v>650</v>
      </c>
      <c r="U267" s="129">
        <f t="shared" si="8"/>
        <v>293.30099999999999</v>
      </c>
      <c r="V267" s="2">
        <f t="shared" si="9"/>
        <v>0</v>
      </c>
    </row>
    <row r="268" spans="1:22" ht="15" customHeight="1" x14ac:dyDescent="0.25">
      <c r="A268" s="2" t="s">
        <v>407</v>
      </c>
      <c r="B268" s="2" t="s">
        <v>422</v>
      </c>
      <c r="C268" s="2">
        <v>2015</v>
      </c>
      <c r="D268" s="2">
        <v>28.841999999999999</v>
      </c>
      <c r="E268" s="2">
        <v>9.82</v>
      </c>
      <c r="F268" s="2">
        <v>7.0129999999999999</v>
      </c>
      <c r="G268" s="2">
        <v>0.88700000000000001</v>
      </c>
      <c r="H268" s="2" t="s">
        <v>650</v>
      </c>
      <c r="I268" s="2">
        <v>5.2709999999999999</v>
      </c>
      <c r="J268" s="2">
        <v>5.851</v>
      </c>
      <c r="K268" s="2" t="s">
        <v>650</v>
      </c>
      <c r="L268" s="2" t="s">
        <v>650</v>
      </c>
      <c r="M268" s="2" t="s">
        <v>650</v>
      </c>
      <c r="N268" s="2" t="s">
        <v>651</v>
      </c>
      <c r="O268" s="2" t="s">
        <v>650</v>
      </c>
      <c r="P268" s="2" t="s">
        <v>651</v>
      </c>
      <c r="Q268" s="2" t="s">
        <v>650</v>
      </c>
      <c r="R268" s="2" t="s">
        <v>651</v>
      </c>
      <c r="S268" s="2" t="s">
        <v>650</v>
      </c>
      <c r="U268" s="129">
        <f t="shared" si="8"/>
        <v>28.841999999999999</v>
      </c>
      <c r="V268" s="2">
        <f t="shared" si="9"/>
        <v>0</v>
      </c>
    </row>
    <row r="269" spans="1:22" ht="15" customHeight="1" x14ac:dyDescent="0.25">
      <c r="A269" s="2" t="s">
        <v>407</v>
      </c>
      <c r="B269" s="2" t="s">
        <v>423</v>
      </c>
      <c r="C269" s="2">
        <v>2015</v>
      </c>
      <c r="D269" s="2">
        <v>27.04</v>
      </c>
      <c r="E269" s="2">
        <v>11.558999999999999</v>
      </c>
      <c r="F269" s="2">
        <v>5.7969999999999997</v>
      </c>
      <c r="G269" s="2">
        <v>2.9870000000000001</v>
      </c>
      <c r="H269" s="2" t="s">
        <v>650</v>
      </c>
      <c r="I269" s="2">
        <v>4.3360000000000003</v>
      </c>
      <c r="J269" s="2">
        <v>2.3620000000000001</v>
      </c>
      <c r="K269" s="2" t="s">
        <v>650</v>
      </c>
      <c r="L269" s="2" t="s">
        <v>650</v>
      </c>
      <c r="M269" s="2" t="s">
        <v>650</v>
      </c>
      <c r="N269" s="2" t="s">
        <v>651</v>
      </c>
      <c r="O269" s="2" t="s">
        <v>650</v>
      </c>
      <c r="P269" s="2" t="s">
        <v>651</v>
      </c>
      <c r="Q269" s="2" t="s">
        <v>650</v>
      </c>
      <c r="R269" s="2" t="s">
        <v>651</v>
      </c>
      <c r="S269" s="2" t="s">
        <v>650</v>
      </c>
      <c r="U269" s="129">
        <f t="shared" si="8"/>
        <v>27.04</v>
      </c>
      <c r="V269" s="2">
        <f t="shared" si="9"/>
        <v>0</v>
      </c>
    </row>
    <row r="270" spans="1:22" ht="15" customHeight="1" x14ac:dyDescent="0.25">
      <c r="A270" s="2" t="s">
        <v>407</v>
      </c>
      <c r="B270" s="2" t="s">
        <v>424</v>
      </c>
      <c r="C270" s="2">
        <v>2015</v>
      </c>
      <c r="D270" s="2">
        <v>13.901</v>
      </c>
      <c r="E270" s="2">
        <v>3.452</v>
      </c>
      <c r="F270" s="2">
        <v>2.7109999999999999</v>
      </c>
      <c r="G270" s="2" t="s">
        <v>650</v>
      </c>
      <c r="H270" s="2" t="s">
        <v>650</v>
      </c>
      <c r="I270" s="2">
        <v>5.6459999999999999</v>
      </c>
      <c r="J270" s="2">
        <v>2.0920000000000001</v>
      </c>
      <c r="K270" s="2" t="s">
        <v>650</v>
      </c>
      <c r="L270" s="2" t="s">
        <v>650</v>
      </c>
      <c r="M270" s="2" t="s">
        <v>650</v>
      </c>
      <c r="N270" s="2" t="s">
        <v>651</v>
      </c>
      <c r="O270" s="2" t="s">
        <v>650</v>
      </c>
      <c r="P270" s="2" t="s">
        <v>651</v>
      </c>
      <c r="Q270" s="2" t="s">
        <v>650</v>
      </c>
      <c r="R270" s="2" t="s">
        <v>651</v>
      </c>
      <c r="S270" s="2" t="s">
        <v>650</v>
      </c>
      <c r="U270" s="129">
        <f t="shared" si="8"/>
        <v>13.901</v>
      </c>
      <c r="V270" s="2">
        <f t="shared" si="9"/>
        <v>0</v>
      </c>
    </row>
    <row r="271" spans="1:22" ht="15" customHeight="1" x14ac:dyDescent="0.25">
      <c r="A271" s="2" t="s">
        <v>407</v>
      </c>
      <c r="B271" s="2" t="s">
        <v>425</v>
      </c>
      <c r="C271" s="2">
        <v>2015</v>
      </c>
      <c r="D271" s="2">
        <v>2.3050000000000002</v>
      </c>
      <c r="E271" s="2">
        <v>0.60699999999999998</v>
      </c>
      <c r="F271" s="2">
        <v>8.7999999999999995E-2</v>
      </c>
      <c r="G271" s="2" t="s">
        <v>650</v>
      </c>
      <c r="H271" s="2" t="s">
        <v>650</v>
      </c>
      <c r="I271" s="2">
        <v>1.1040000000000001</v>
      </c>
      <c r="J271" s="2">
        <v>0.50700000000000001</v>
      </c>
      <c r="K271" s="2" t="s">
        <v>650</v>
      </c>
      <c r="L271" s="2" t="s">
        <v>650</v>
      </c>
      <c r="M271" s="2" t="s">
        <v>650</v>
      </c>
      <c r="N271" s="2" t="s">
        <v>651</v>
      </c>
      <c r="O271" s="2" t="s">
        <v>650</v>
      </c>
      <c r="P271" s="2" t="s">
        <v>651</v>
      </c>
      <c r="Q271" s="2" t="s">
        <v>650</v>
      </c>
      <c r="R271" s="2" t="s">
        <v>651</v>
      </c>
      <c r="S271" s="2" t="s">
        <v>650</v>
      </c>
      <c r="U271" s="129">
        <f t="shared" si="8"/>
        <v>2.3050000000000002</v>
      </c>
      <c r="V271" s="2">
        <f t="shared" si="9"/>
        <v>0</v>
      </c>
    </row>
    <row r="272" spans="1:22" ht="15" customHeight="1" x14ac:dyDescent="0.25">
      <c r="A272" s="2" t="s">
        <v>426</v>
      </c>
      <c r="B272" s="2" t="s">
        <v>427</v>
      </c>
      <c r="C272" s="2">
        <v>2015</v>
      </c>
      <c r="D272" s="2">
        <v>8.7810000000000006</v>
      </c>
      <c r="E272" s="2">
        <v>6.0019999999999998</v>
      </c>
      <c r="F272" s="2">
        <v>1.0249999999999999</v>
      </c>
      <c r="G272" s="2">
        <v>9</v>
      </c>
      <c r="H272" s="2">
        <v>0</v>
      </c>
      <c r="I272" s="2">
        <v>0.745</v>
      </c>
      <c r="J272" s="2">
        <v>1.0009999999999999</v>
      </c>
      <c r="K272" s="2">
        <v>0</v>
      </c>
      <c r="L272" s="2">
        <v>0</v>
      </c>
      <c r="M272" s="2">
        <v>0</v>
      </c>
      <c r="N272" s="2" t="s">
        <v>651</v>
      </c>
      <c r="O272" s="2" t="s">
        <v>650</v>
      </c>
      <c r="P272" s="2" t="s">
        <v>651</v>
      </c>
      <c r="Q272" s="2" t="s">
        <v>650</v>
      </c>
      <c r="R272" s="2" t="s">
        <v>651</v>
      </c>
      <c r="S272" s="2" t="s">
        <v>650</v>
      </c>
      <c r="U272" s="129">
        <f t="shared" si="8"/>
        <v>8.7810000000000006</v>
      </c>
      <c r="V272" s="2">
        <f t="shared" si="9"/>
        <v>0</v>
      </c>
    </row>
    <row r="273" spans="1:22" ht="15" customHeight="1" x14ac:dyDescent="0.25">
      <c r="A273" s="2" t="s">
        <v>426</v>
      </c>
      <c r="B273" s="2" t="s">
        <v>428</v>
      </c>
      <c r="C273" s="2">
        <v>2015</v>
      </c>
      <c r="D273" s="2">
        <v>338.62400000000002</v>
      </c>
      <c r="E273" s="2">
        <v>118.89400000000001</v>
      </c>
      <c r="F273" s="2">
        <v>13.64</v>
      </c>
      <c r="G273" s="2">
        <v>81.298000000000002</v>
      </c>
      <c r="H273" s="2" t="s">
        <v>650</v>
      </c>
      <c r="I273" s="2">
        <v>63.704000000000001</v>
      </c>
      <c r="J273" s="2">
        <v>39.381</v>
      </c>
      <c r="K273" s="2">
        <v>0.22800000000000001</v>
      </c>
      <c r="L273" s="2">
        <v>21.477</v>
      </c>
      <c r="M273" s="2">
        <v>81.298000000000002</v>
      </c>
      <c r="N273" s="2" t="s">
        <v>651</v>
      </c>
      <c r="O273" s="2" t="s">
        <v>650</v>
      </c>
      <c r="P273" s="2" t="s">
        <v>651</v>
      </c>
      <c r="Q273" s="2" t="s">
        <v>650</v>
      </c>
      <c r="R273" s="2" t="s">
        <v>651</v>
      </c>
      <c r="S273" s="2" t="s">
        <v>650</v>
      </c>
      <c r="U273" s="129">
        <f t="shared" si="8"/>
        <v>338.62400000000002</v>
      </c>
      <c r="V273" s="2">
        <f t="shared" si="9"/>
        <v>0</v>
      </c>
    </row>
    <row r="274" spans="1:22" ht="15" customHeight="1" x14ac:dyDescent="0.25">
      <c r="A274" s="2" t="s">
        <v>426</v>
      </c>
      <c r="B274" s="2" t="s">
        <v>429</v>
      </c>
      <c r="C274" s="2">
        <v>2015</v>
      </c>
      <c r="D274" s="2">
        <v>4.2640000000000002</v>
      </c>
      <c r="E274" s="2">
        <v>0.63600000000000001</v>
      </c>
      <c r="F274" s="2">
        <v>0.20899999999999999</v>
      </c>
      <c r="G274" s="2">
        <v>0</v>
      </c>
      <c r="H274" s="2">
        <v>0</v>
      </c>
      <c r="I274" s="2">
        <v>1.095</v>
      </c>
      <c r="J274" s="2">
        <v>5.0000000000000001E-3</v>
      </c>
      <c r="K274" s="2">
        <v>0</v>
      </c>
      <c r="L274" s="2">
        <v>2.3180000000000001</v>
      </c>
      <c r="M274" s="2">
        <v>0</v>
      </c>
      <c r="N274" s="2" t="s">
        <v>651</v>
      </c>
      <c r="O274" s="2" t="s">
        <v>650</v>
      </c>
      <c r="P274" s="2" t="s">
        <v>651</v>
      </c>
      <c r="Q274" s="2" t="s">
        <v>650</v>
      </c>
      <c r="R274" s="2" t="s">
        <v>651</v>
      </c>
      <c r="S274" s="2" t="s">
        <v>650</v>
      </c>
      <c r="U274" s="129">
        <f t="shared" si="8"/>
        <v>4.2640000000000002</v>
      </c>
      <c r="V274" s="2">
        <f t="shared" si="9"/>
        <v>0</v>
      </c>
    </row>
    <row r="275" spans="1:22" ht="15" customHeight="1" x14ac:dyDescent="0.25">
      <c r="A275" s="2" t="s">
        <v>426</v>
      </c>
      <c r="B275" s="2" t="s">
        <v>430</v>
      </c>
      <c r="C275" s="2">
        <v>2015</v>
      </c>
      <c r="D275" s="2">
        <v>1.7789999999999999</v>
      </c>
      <c r="E275" s="2">
        <v>0.621</v>
      </c>
      <c r="F275" s="2">
        <v>0.12</v>
      </c>
      <c r="G275" s="2">
        <v>0</v>
      </c>
      <c r="H275" s="2">
        <v>0</v>
      </c>
      <c r="I275" s="2">
        <v>0.76800000000000002</v>
      </c>
      <c r="J275" s="2">
        <v>0.27100000000000002</v>
      </c>
      <c r="K275" s="2">
        <v>0</v>
      </c>
      <c r="L275" s="2">
        <v>0</v>
      </c>
      <c r="M275" s="2">
        <v>0</v>
      </c>
      <c r="N275" s="2" t="s">
        <v>651</v>
      </c>
      <c r="O275" s="2" t="s">
        <v>650</v>
      </c>
      <c r="P275" s="2" t="s">
        <v>651</v>
      </c>
      <c r="Q275" s="2" t="s">
        <v>650</v>
      </c>
      <c r="R275" s="2" t="s">
        <v>651</v>
      </c>
      <c r="S275" s="2" t="s">
        <v>650</v>
      </c>
      <c r="U275" s="129">
        <f t="shared" si="8"/>
        <v>1.7789999999999999</v>
      </c>
      <c r="V275" s="2">
        <f t="shared" si="9"/>
        <v>0</v>
      </c>
    </row>
    <row r="276" spans="1:22" ht="15" customHeight="1" x14ac:dyDescent="0.25">
      <c r="A276" s="2" t="s">
        <v>426</v>
      </c>
      <c r="B276" s="2" t="s">
        <v>431</v>
      </c>
      <c r="C276" s="2">
        <v>2015</v>
      </c>
      <c r="D276" s="2">
        <v>2.919</v>
      </c>
      <c r="E276" s="2">
        <v>0.54500000000000004</v>
      </c>
      <c r="F276" s="2">
        <v>0.91200000000000003</v>
      </c>
      <c r="G276" s="2">
        <v>0.25700000000000001</v>
      </c>
      <c r="H276" s="2">
        <v>0</v>
      </c>
      <c r="I276" s="2">
        <v>0.89200000000000002</v>
      </c>
      <c r="J276" s="2">
        <v>0.313</v>
      </c>
      <c r="K276" s="2">
        <v>0</v>
      </c>
      <c r="L276" s="2">
        <v>0</v>
      </c>
      <c r="M276" s="2">
        <v>0.25700000000000001</v>
      </c>
      <c r="N276" s="2" t="s">
        <v>651</v>
      </c>
      <c r="O276" s="2" t="s">
        <v>650</v>
      </c>
      <c r="P276" s="2" t="s">
        <v>651</v>
      </c>
      <c r="Q276" s="2" t="s">
        <v>650</v>
      </c>
      <c r="R276" s="2" t="s">
        <v>651</v>
      </c>
      <c r="S276" s="2" t="s">
        <v>650</v>
      </c>
      <c r="U276" s="129">
        <f t="shared" si="8"/>
        <v>2.919</v>
      </c>
      <c r="V276" s="2">
        <f t="shared" si="9"/>
        <v>0</v>
      </c>
    </row>
    <row r="277" spans="1:22" ht="15" customHeight="1" x14ac:dyDescent="0.25">
      <c r="A277" s="2" t="s">
        <v>432</v>
      </c>
      <c r="B277" s="2" t="s">
        <v>433</v>
      </c>
      <c r="C277" s="2">
        <v>2015</v>
      </c>
      <c r="D277" s="2">
        <v>39.445</v>
      </c>
      <c r="E277" s="2" t="s">
        <v>651</v>
      </c>
      <c r="F277" s="2" t="s">
        <v>651</v>
      </c>
      <c r="G277" s="2" t="s">
        <v>651</v>
      </c>
      <c r="H277" s="2" t="s">
        <v>651</v>
      </c>
      <c r="I277" s="2" t="s">
        <v>651</v>
      </c>
      <c r="J277" s="2" t="s">
        <v>651</v>
      </c>
      <c r="K277" s="2" t="s">
        <v>651</v>
      </c>
      <c r="L277" s="2" t="s">
        <v>651</v>
      </c>
      <c r="M277" s="2">
        <v>14.05</v>
      </c>
      <c r="N277" s="2" t="s">
        <v>651</v>
      </c>
      <c r="O277" s="2" t="s">
        <v>651</v>
      </c>
      <c r="P277" s="2" t="s">
        <v>651</v>
      </c>
      <c r="Q277" s="2" t="s">
        <v>651</v>
      </c>
      <c r="R277" s="2" t="s">
        <v>651</v>
      </c>
      <c r="S277" s="2" t="s">
        <v>651</v>
      </c>
      <c r="U277" s="129">
        <f t="shared" si="8"/>
        <v>39.445</v>
      </c>
      <c r="V277" s="2">
        <f t="shared" si="9"/>
        <v>0</v>
      </c>
    </row>
    <row r="278" spans="1:22" ht="15" customHeight="1" x14ac:dyDescent="0.25">
      <c r="A278" s="2" t="s">
        <v>432</v>
      </c>
      <c r="B278" s="2" t="s">
        <v>434</v>
      </c>
      <c r="C278" s="2">
        <v>2015</v>
      </c>
      <c r="D278" s="2">
        <v>4.2359999999999998</v>
      </c>
      <c r="E278" s="2" t="s">
        <v>651</v>
      </c>
      <c r="F278" s="2" t="s">
        <v>651</v>
      </c>
      <c r="G278" s="2" t="s">
        <v>651</v>
      </c>
      <c r="H278" s="2" t="s">
        <v>651</v>
      </c>
      <c r="I278" s="2" t="s">
        <v>651</v>
      </c>
      <c r="J278" s="2" t="s">
        <v>651</v>
      </c>
      <c r="K278" s="2" t="s">
        <v>651</v>
      </c>
      <c r="L278" s="2" t="s">
        <v>651</v>
      </c>
      <c r="M278" s="2" t="s">
        <v>651</v>
      </c>
      <c r="N278" s="2" t="s">
        <v>651</v>
      </c>
      <c r="O278" s="2" t="s">
        <v>651</v>
      </c>
      <c r="P278" s="2" t="s">
        <v>651</v>
      </c>
      <c r="Q278" s="2" t="s">
        <v>651</v>
      </c>
      <c r="R278" s="2" t="s">
        <v>651</v>
      </c>
      <c r="S278" s="2" t="s">
        <v>651</v>
      </c>
      <c r="U278" s="129">
        <f t="shared" si="8"/>
        <v>4.2359999999999998</v>
      </c>
      <c r="V278" s="2">
        <f t="shared" si="9"/>
        <v>0</v>
      </c>
    </row>
    <row r="279" spans="1:22" ht="15" customHeight="1" x14ac:dyDescent="0.25">
      <c r="A279" s="2" t="s">
        <v>435</v>
      </c>
      <c r="B279" s="2" t="s">
        <v>436</v>
      </c>
      <c r="C279" s="2">
        <v>2015</v>
      </c>
      <c r="D279" s="2">
        <v>334</v>
      </c>
      <c r="E279" s="2">
        <v>216</v>
      </c>
      <c r="F279" s="2">
        <v>51</v>
      </c>
      <c r="G279" s="2">
        <v>5.8</v>
      </c>
      <c r="H279" s="2">
        <v>0</v>
      </c>
      <c r="I279" s="2">
        <v>26</v>
      </c>
      <c r="J279" s="2">
        <v>24</v>
      </c>
      <c r="K279" s="2">
        <v>0.1</v>
      </c>
      <c r="L279" s="2">
        <v>11</v>
      </c>
      <c r="M279" s="2">
        <v>0</v>
      </c>
      <c r="N279" s="2" t="s">
        <v>650</v>
      </c>
      <c r="O279" s="2" t="s">
        <v>650</v>
      </c>
      <c r="P279" s="2" t="s">
        <v>650</v>
      </c>
      <c r="Q279" s="2" t="s">
        <v>650</v>
      </c>
      <c r="R279" s="2" t="s">
        <v>650</v>
      </c>
      <c r="S279" s="2" t="s">
        <v>650</v>
      </c>
      <c r="U279" s="129">
        <f t="shared" si="8"/>
        <v>334</v>
      </c>
      <c r="V279" s="2">
        <f t="shared" si="9"/>
        <v>0</v>
      </c>
    </row>
    <row r="280" spans="1:22" ht="15" customHeight="1" x14ac:dyDescent="0.2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U280" s="129">
        <f t="shared" si="8"/>
        <v>0</v>
      </c>
      <c r="V280" s="2">
        <f t="shared" si="9"/>
        <v>0</v>
      </c>
    </row>
    <row r="281" spans="1:22" ht="15" customHeight="1" x14ac:dyDescent="0.2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U281" s="129">
        <f t="shared" si="8"/>
        <v>0</v>
      </c>
      <c r="V281" s="2">
        <f t="shared" si="9"/>
        <v>0</v>
      </c>
    </row>
    <row r="282" spans="1:22" ht="15" customHeight="1" x14ac:dyDescent="0.2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U282" s="129">
        <f t="shared" si="8"/>
        <v>0</v>
      </c>
      <c r="V282" s="2">
        <f t="shared" si="9"/>
        <v>0</v>
      </c>
    </row>
    <row r="283" spans="1:22" ht="15" customHeight="1" x14ac:dyDescent="0.2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U283" s="129">
        <f t="shared" si="8"/>
        <v>0</v>
      </c>
      <c r="V283" s="2">
        <f t="shared" si="9"/>
        <v>0</v>
      </c>
    </row>
    <row r="284" spans="1:22" ht="15" customHeight="1" x14ac:dyDescent="0.2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U284" s="129">
        <f t="shared" si="8"/>
        <v>0</v>
      </c>
      <c r="V284" s="2">
        <f t="shared" si="9"/>
        <v>0</v>
      </c>
    </row>
    <row r="285" spans="1:22" ht="15" customHeight="1" x14ac:dyDescent="0.2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U285" s="129">
        <f t="shared" si="8"/>
        <v>0</v>
      </c>
      <c r="V285" s="2">
        <f t="shared" si="9"/>
        <v>0</v>
      </c>
    </row>
    <row r="286" spans="1:22" ht="15" customHeight="1" x14ac:dyDescent="0.2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U286" s="129">
        <f t="shared" si="8"/>
        <v>0</v>
      </c>
      <c r="V286" s="2">
        <f t="shared" si="9"/>
        <v>0</v>
      </c>
    </row>
    <row r="287" spans="1:22" ht="15" customHeight="1" x14ac:dyDescent="0.2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U287" s="129">
        <f t="shared" si="8"/>
        <v>0</v>
      </c>
      <c r="V287" s="2">
        <f t="shared" si="9"/>
        <v>0</v>
      </c>
    </row>
    <row r="288" spans="1:22" ht="15" customHeight="1" x14ac:dyDescent="0.25">
      <c r="A288" s="2" t="s">
        <v>438</v>
      </c>
      <c r="B288" s="2" t="s">
        <v>439</v>
      </c>
      <c r="C288" s="2">
        <v>2015</v>
      </c>
      <c r="D288" s="2">
        <v>34.524000000000001</v>
      </c>
      <c r="E288" s="2">
        <v>6.4729999999999999</v>
      </c>
      <c r="F288" s="2">
        <v>4.68</v>
      </c>
      <c r="G288" s="2">
        <v>11.356</v>
      </c>
      <c r="H288" s="2">
        <v>11.356</v>
      </c>
      <c r="I288" s="2">
        <v>5.8760000000000003</v>
      </c>
      <c r="J288" s="2">
        <v>6.1379999999999999</v>
      </c>
      <c r="K288" s="2">
        <v>0</v>
      </c>
      <c r="L288" s="2">
        <v>0</v>
      </c>
      <c r="M288" s="2">
        <v>11.356</v>
      </c>
      <c r="N288" s="2" t="s">
        <v>651</v>
      </c>
      <c r="O288" s="2" t="s">
        <v>650</v>
      </c>
      <c r="P288" s="2" t="s">
        <v>651</v>
      </c>
      <c r="Q288" s="2" t="s">
        <v>650</v>
      </c>
      <c r="R288" s="2" t="s">
        <v>651</v>
      </c>
      <c r="S288" s="2" t="s">
        <v>650</v>
      </c>
      <c r="U288" s="129">
        <f t="shared" si="8"/>
        <v>34.524000000000001</v>
      </c>
      <c r="V288" s="2">
        <f t="shared" si="9"/>
        <v>0</v>
      </c>
    </row>
    <row r="289" spans="1:22" ht="15" customHeight="1" x14ac:dyDescent="0.25">
      <c r="A289" s="2" t="s">
        <v>440</v>
      </c>
      <c r="B289" s="2" t="s">
        <v>441</v>
      </c>
      <c r="C289" s="2">
        <v>2015</v>
      </c>
      <c r="D289" s="2">
        <v>110.74</v>
      </c>
      <c r="E289" s="2">
        <v>53.98</v>
      </c>
      <c r="F289" s="2">
        <v>10.029999999999999</v>
      </c>
      <c r="G289" s="2">
        <v>1.21</v>
      </c>
      <c r="H289" s="2">
        <v>0</v>
      </c>
      <c r="I289" s="2">
        <v>14.18</v>
      </c>
      <c r="J289" s="2">
        <v>29.52</v>
      </c>
      <c r="K289" s="2">
        <v>0</v>
      </c>
      <c r="L289" s="2">
        <v>1.82</v>
      </c>
      <c r="M289" s="2">
        <v>0</v>
      </c>
      <c r="N289" s="2" t="s">
        <v>650</v>
      </c>
      <c r="O289" s="2" t="s">
        <v>650</v>
      </c>
      <c r="P289" s="2" t="s">
        <v>650</v>
      </c>
      <c r="Q289" s="2" t="s">
        <v>650</v>
      </c>
      <c r="R289" s="2" t="s">
        <v>650</v>
      </c>
      <c r="S289" s="2" t="s">
        <v>650</v>
      </c>
      <c r="U289" s="129">
        <f t="shared" si="8"/>
        <v>110.74</v>
      </c>
      <c r="V289" s="2">
        <f t="shared" si="9"/>
        <v>0</v>
      </c>
    </row>
    <row r="290" spans="1:22" ht="15" customHeight="1" x14ac:dyDescent="0.25">
      <c r="A290" s="2" t="s">
        <v>440</v>
      </c>
      <c r="B290" s="2" t="s">
        <v>442</v>
      </c>
      <c r="C290" s="2">
        <v>2015</v>
      </c>
      <c r="D290" s="2">
        <v>19.02</v>
      </c>
      <c r="E290" s="2">
        <v>8.9499999999999993</v>
      </c>
      <c r="F290" s="2">
        <v>0.77</v>
      </c>
      <c r="G290" s="2">
        <v>1.49</v>
      </c>
      <c r="H290" s="2">
        <v>0</v>
      </c>
      <c r="I290" s="2">
        <v>2.78</v>
      </c>
      <c r="J290" s="2">
        <v>5.03</v>
      </c>
      <c r="K290" s="2">
        <v>0</v>
      </c>
      <c r="L290" s="2">
        <v>0</v>
      </c>
      <c r="M290" s="2">
        <v>0</v>
      </c>
      <c r="N290" s="2" t="s">
        <v>650</v>
      </c>
      <c r="O290" s="2" t="s">
        <v>650</v>
      </c>
      <c r="P290" s="2" t="s">
        <v>650</v>
      </c>
      <c r="Q290" s="2" t="s">
        <v>650</v>
      </c>
      <c r="R290" s="2" t="s">
        <v>650</v>
      </c>
      <c r="S290" s="2" t="s">
        <v>650</v>
      </c>
      <c r="U290" s="129">
        <f t="shared" si="8"/>
        <v>19.02</v>
      </c>
      <c r="V290" s="2">
        <f t="shared" si="9"/>
        <v>0</v>
      </c>
    </row>
    <row r="291" spans="1:22" ht="15" customHeight="1" x14ac:dyDescent="0.25">
      <c r="A291" s="2" t="s">
        <v>440</v>
      </c>
      <c r="B291" s="2" t="s">
        <v>443</v>
      </c>
      <c r="C291" s="2">
        <v>2015</v>
      </c>
      <c r="D291" s="2">
        <v>7.44</v>
      </c>
      <c r="E291" s="2">
        <v>1.98</v>
      </c>
      <c r="F291" s="2">
        <v>1.02</v>
      </c>
      <c r="G291" s="2">
        <v>0.3</v>
      </c>
      <c r="H291" s="2">
        <v>0</v>
      </c>
      <c r="I291" s="2">
        <v>2.64</v>
      </c>
      <c r="J291" s="2">
        <v>1.5</v>
      </c>
      <c r="K291" s="2">
        <v>0</v>
      </c>
      <c r="L291" s="2">
        <v>0</v>
      </c>
      <c r="M291" s="2">
        <v>0</v>
      </c>
      <c r="N291" s="2" t="s">
        <v>650</v>
      </c>
      <c r="O291" s="2" t="s">
        <v>650</v>
      </c>
      <c r="P291" s="2" t="s">
        <v>650</v>
      </c>
      <c r="Q291" s="2" t="s">
        <v>650</v>
      </c>
      <c r="R291" s="2" t="s">
        <v>650</v>
      </c>
      <c r="S291" s="2" t="s">
        <v>650</v>
      </c>
      <c r="U291" s="129">
        <f t="shared" si="8"/>
        <v>7.44</v>
      </c>
      <c r="V291" s="2">
        <f t="shared" si="9"/>
        <v>0</v>
      </c>
    </row>
    <row r="292" spans="1:22" ht="15" customHeight="1" x14ac:dyDescent="0.25">
      <c r="A292" s="2" t="s">
        <v>440</v>
      </c>
      <c r="B292" s="2" t="s">
        <v>444</v>
      </c>
      <c r="C292" s="2">
        <v>2015</v>
      </c>
      <c r="D292" s="2">
        <v>38.46</v>
      </c>
      <c r="E292" s="2">
        <v>10.76</v>
      </c>
      <c r="F292" s="2">
        <v>0.56999999999999995</v>
      </c>
      <c r="G292" s="2">
        <v>8.58</v>
      </c>
      <c r="H292" s="2">
        <v>0</v>
      </c>
      <c r="I292" s="2">
        <v>6.33</v>
      </c>
      <c r="J292" s="2">
        <v>12.22</v>
      </c>
      <c r="K292" s="2">
        <v>0</v>
      </c>
      <c r="L292" s="2">
        <v>0</v>
      </c>
      <c r="M292" s="2">
        <v>0</v>
      </c>
      <c r="N292" s="2" t="s">
        <v>650</v>
      </c>
      <c r="O292" s="2" t="s">
        <v>650</v>
      </c>
      <c r="P292" s="2" t="s">
        <v>650</v>
      </c>
      <c r="Q292" s="2" t="s">
        <v>650</v>
      </c>
      <c r="R292" s="2" t="s">
        <v>650</v>
      </c>
      <c r="S292" s="2" t="s">
        <v>650</v>
      </c>
      <c r="U292" s="129">
        <f t="shared" si="8"/>
        <v>38.46</v>
      </c>
      <c r="V292" s="2">
        <f t="shared" si="9"/>
        <v>0</v>
      </c>
    </row>
    <row r="293" spans="1:22" ht="15" customHeight="1" x14ac:dyDescent="0.25">
      <c r="A293" s="2" t="s">
        <v>445</v>
      </c>
      <c r="B293" s="2" t="s">
        <v>446</v>
      </c>
      <c r="C293" s="2">
        <v>2015</v>
      </c>
      <c r="D293" s="2">
        <v>71</v>
      </c>
      <c r="E293" s="2">
        <v>36</v>
      </c>
      <c r="F293" s="2">
        <v>16</v>
      </c>
      <c r="G293" s="2">
        <v>1</v>
      </c>
      <c r="H293" s="2" t="s">
        <v>650</v>
      </c>
      <c r="I293" s="2">
        <v>10</v>
      </c>
      <c r="J293" s="2">
        <v>8</v>
      </c>
      <c r="K293" s="2" t="s">
        <v>650</v>
      </c>
      <c r="L293" s="2" t="s">
        <v>650</v>
      </c>
      <c r="M293" s="2" t="s">
        <v>650</v>
      </c>
      <c r="N293" s="2" t="s">
        <v>652</v>
      </c>
      <c r="O293" s="2" t="s">
        <v>650</v>
      </c>
      <c r="P293" s="2" t="s">
        <v>652</v>
      </c>
      <c r="Q293" s="2" t="s">
        <v>650</v>
      </c>
      <c r="R293" s="2" t="s">
        <v>652</v>
      </c>
      <c r="S293" s="2" t="s">
        <v>650</v>
      </c>
      <c r="U293" s="129">
        <f t="shared" si="8"/>
        <v>71</v>
      </c>
      <c r="V293" s="2">
        <f t="shared" si="9"/>
        <v>0</v>
      </c>
    </row>
    <row r="294" spans="1:22" ht="15" customHeight="1" x14ac:dyDescent="0.25">
      <c r="A294" s="2" t="s">
        <v>445</v>
      </c>
      <c r="B294" s="2" t="s">
        <v>447</v>
      </c>
      <c r="C294" s="2">
        <v>2015</v>
      </c>
      <c r="D294" s="2">
        <v>0.84299999999999997</v>
      </c>
      <c r="E294" s="2" t="s">
        <v>650</v>
      </c>
      <c r="F294" s="2" t="s">
        <v>650</v>
      </c>
      <c r="G294" s="2" t="s">
        <v>650</v>
      </c>
      <c r="H294" s="2" t="s">
        <v>650</v>
      </c>
      <c r="I294" s="2">
        <v>0.84299999999999997</v>
      </c>
      <c r="J294" s="2" t="s">
        <v>650</v>
      </c>
      <c r="K294" s="2" t="s">
        <v>650</v>
      </c>
      <c r="L294" s="2" t="s">
        <v>650</v>
      </c>
      <c r="M294" s="2" t="s">
        <v>650</v>
      </c>
      <c r="N294" s="2" t="s">
        <v>652</v>
      </c>
      <c r="O294" s="2" t="s">
        <v>650</v>
      </c>
      <c r="P294" s="2" t="s">
        <v>652</v>
      </c>
      <c r="Q294" s="2" t="s">
        <v>650</v>
      </c>
      <c r="R294" s="2" t="s">
        <v>652</v>
      </c>
      <c r="S294" s="2" t="s">
        <v>650</v>
      </c>
      <c r="U294" s="129">
        <f t="shared" si="8"/>
        <v>0.84299999999999997</v>
      </c>
      <c r="V294" s="2">
        <f t="shared" si="9"/>
        <v>0</v>
      </c>
    </row>
    <row r="295" spans="1:22" ht="15" customHeight="1" x14ac:dyDescent="0.25">
      <c r="A295" s="2" t="s">
        <v>448</v>
      </c>
      <c r="B295" s="2" t="s">
        <v>449</v>
      </c>
      <c r="C295" s="2">
        <v>2015</v>
      </c>
      <c r="D295" s="2">
        <v>120.9</v>
      </c>
      <c r="E295" s="2">
        <v>73.099999999999994</v>
      </c>
      <c r="F295" s="2">
        <v>12.8</v>
      </c>
      <c r="G295" s="2">
        <v>3.5</v>
      </c>
      <c r="H295" s="2">
        <v>17.376000000000001</v>
      </c>
      <c r="I295" s="2">
        <v>12.2</v>
      </c>
      <c r="J295" s="2">
        <v>18.8</v>
      </c>
      <c r="K295" s="2">
        <v>0.1</v>
      </c>
      <c r="L295" s="2">
        <v>0.8</v>
      </c>
      <c r="M295" s="2" t="s">
        <v>666</v>
      </c>
      <c r="N295" s="2" t="s">
        <v>651</v>
      </c>
      <c r="O295" s="2" t="s">
        <v>650</v>
      </c>
      <c r="P295" s="2" t="s">
        <v>651</v>
      </c>
      <c r="Q295" s="2" t="s">
        <v>650</v>
      </c>
      <c r="R295" s="2" t="s">
        <v>651</v>
      </c>
      <c r="S295" s="2" t="s">
        <v>650</v>
      </c>
      <c r="U295" s="129">
        <f t="shared" si="8"/>
        <v>120.9</v>
      </c>
      <c r="V295" s="2">
        <f t="shared" si="9"/>
        <v>0</v>
      </c>
    </row>
    <row r="296" spans="1:22" ht="15" customHeight="1" x14ac:dyDescent="0.25">
      <c r="A296" s="2" t="s">
        <v>450</v>
      </c>
      <c r="B296" s="2" t="s">
        <v>451</v>
      </c>
      <c r="C296" s="2">
        <v>2015</v>
      </c>
      <c r="D296" s="2">
        <v>21.366</v>
      </c>
      <c r="E296" s="2">
        <v>11.994999999999999</v>
      </c>
      <c r="F296" s="2">
        <v>2.633</v>
      </c>
      <c r="G296" s="2">
        <v>0.216</v>
      </c>
      <c r="H296" s="2" t="s">
        <v>650</v>
      </c>
      <c r="I296" s="2">
        <v>5.0250000000000004</v>
      </c>
      <c r="J296" s="2">
        <v>9.1999999999999998E-2</v>
      </c>
      <c r="K296" s="2" t="s">
        <v>650</v>
      </c>
      <c r="L296" s="2" t="s">
        <v>650</v>
      </c>
      <c r="M296" s="2" t="s">
        <v>650</v>
      </c>
      <c r="N296" s="2" t="s">
        <v>651</v>
      </c>
      <c r="O296" s="2" t="s">
        <v>650</v>
      </c>
      <c r="P296" s="2" t="s">
        <v>651</v>
      </c>
      <c r="Q296" s="2" t="s">
        <v>650</v>
      </c>
      <c r="R296" s="2" t="s">
        <v>651</v>
      </c>
      <c r="S296" s="2" t="s">
        <v>650</v>
      </c>
      <c r="U296" s="129">
        <f t="shared" si="8"/>
        <v>21.366</v>
      </c>
      <c r="V296" s="2">
        <f t="shared" si="9"/>
        <v>0</v>
      </c>
    </row>
    <row r="297" spans="1:22" ht="15" customHeight="1" x14ac:dyDescent="0.25">
      <c r="A297" s="2" t="s">
        <v>450</v>
      </c>
      <c r="B297" s="2" t="s">
        <v>452</v>
      </c>
      <c r="C297" s="2">
        <v>2015</v>
      </c>
      <c r="D297" s="2">
        <v>14.74</v>
      </c>
      <c r="E297" s="2">
        <v>5.415</v>
      </c>
      <c r="F297" s="2">
        <v>1.2330000000000001</v>
      </c>
      <c r="G297" s="2">
        <v>3.718</v>
      </c>
      <c r="H297" s="2" t="s">
        <v>650</v>
      </c>
      <c r="I297" s="2">
        <v>3.335</v>
      </c>
      <c r="J297" s="2">
        <v>1.036</v>
      </c>
      <c r="K297" s="2" t="s">
        <v>650</v>
      </c>
      <c r="L297" s="2" t="s">
        <v>650</v>
      </c>
      <c r="M297" s="2" t="s">
        <v>650</v>
      </c>
      <c r="N297" s="2" t="s">
        <v>651</v>
      </c>
      <c r="O297" s="2" t="s">
        <v>650</v>
      </c>
      <c r="P297" s="2" t="s">
        <v>651</v>
      </c>
      <c r="Q297" s="2" t="s">
        <v>650</v>
      </c>
      <c r="R297" s="2" t="s">
        <v>651</v>
      </c>
      <c r="S297" s="2" t="s">
        <v>650</v>
      </c>
      <c r="U297" s="129">
        <f t="shared" si="8"/>
        <v>14.74</v>
      </c>
      <c r="V297" s="2">
        <f t="shared" si="9"/>
        <v>0</v>
      </c>
    </row>
    <row r="298" spans="1:22" ht="15" customHeight="1" x14ac:dyDescent="0.25">
      <c r="A298" s="2" t="s">
        <v>450</v>
      </c>
      <c r="B298" s="2" t="s">
        <v>453</v>
      </c>
      <c r="C298" s="2">
        <v>2015</v>
      </c>
      <c r="D298" s="2">
        <v>512</v>
      </c>
      <c r="E298" s="2">
        <v>245.5</v>
      </c>
      <c r="F298" s="2">
        <v>41.36</v>
      </c>
      <c r="G298" s="2" t="s">
        <v>650</v>
      </c>
      <c r="H298" s="2" t="s">
        <v>650</v>
      </c>
      <c r="I298" s="2">
        <v>77.900000000000006</v>
      </c>
      <c r="J298" s="2">
        <v>119.6</v>
      </c>
      <c r="K298" s="2">
        <v>4.9800000000000004</v>
      </c>
      <c r="L298" s="2">
        <v>6.3</v>
      </c>
      <c r="M298" s="2">
        <v>13.5</v>
      </c>
      <c r="N298" s="2" t="s">
        <v>651</v>
      </c>
      <c r="O298" s="2" t="s">
        <v>650</v>
      </c>
      <c r="P298" s="2" t="s">
        <v>651</v>
      </c>
      <c r="Q298" s="2" t="s">
        <v>650</v>
      </c>
      <c r="R298" s="2" t="s">
        <v>651</v>
      </c>
      <c r="S298" s="2" t="s">
        <v>650</v>
      </c>
      <c r="U298" s="129">
        <f t="shared" si="8"/>
        <v>512</v>
      </c>
      <c r="V298" s="2">
        <f t="shared" si="9"/>
        <v>0</v>
      </c>
    </row>
    <row r="299" spans="1:22" ht="15" customHeight="1" x14ac:dyDescent="0.25">
      <c r="A299" s="2" t="s">
        <v>450</v>
      </c>
      <c r="B299" s="2" t="s">
        <v>454</v>
      </c>
      <c r="C299" s="2">
        <v>2015</v>
      </c>
      <c r="D299" s="2">
        <v>101.971</v>
      </c>
      <c r="E299" s="2" t="s">
        <v>650</v>
      </c>
      <c r="F299" s="2" t="s">
        <v>650</v>
      </c>
      <c r="G299" s="2">
        <v>101.971</v>
      </c>
      <c r="H299" s="2" t="s">
        <v>650</v>
      </c>
      <c r="I299" s="2" t="s">
        <v>650</v>
      </c>
      <c r="J299" s="2" t="s">
        <v>650</v>
      </c>
      <c r="K299" s="2" t="s">
        <v>650</v>
      </c>
      <c r="L299" s="2" t="s">
        <v>650</v>
      </c>
      <c r="M299" s="2" t="s">
        <v>650</v>
      </c>
      <c r="N299" s="2" t="s">
        <v>651</v>
      </c>
      <c r="O299" s="2" t="s">
        <v>650</v>
      </c>
      <c r="P299" s="2" t="s">
        <v>651</v>
      </c>
      <c r="Q299" s="2" t="s">
        <v>650</v>
      </c>
      <c r="R299" s="2" t="s">
        <v>651</v>
      </c>
      <c r="S299" s="2" t="s">
        <v>650</v>
      </c>
      <c r="U299" s="129">
        <f t="shared" si="8"/>
        <v>101.971</v>
      </c>
      <c r="V299" s="2">
        <f t="shared" si="9"/>
        <v>0</v>
      </c>
    </row>
    <row r="300" spans="1:22" ht="15" customHeight="1" x14ac:dyDescent="0.25">
      <c r="A300" s="2" t="s">
        <v>450</v>
      </c>
      <c r="B300" s="2" t="s">
        <v>455</v>
      </c>
      <c r="C300" s="2">
        <v>2015</v>
      </c>
      <c r="D300" s="2">
        <v>6.1219999999999999</v>
      </c>
      <c r="E300" s="2">
        <v>1.706</v>
      </c>
      <c r="F300" s="2">
        <v>1.25</v>
      </c>
      <c r="G300" s="2">
        <v>8.3000000000000004E-2</v>
      </c>
      <c r="H300" s="2" t="s">
        <v>650</v>
      </c>
      <c r="I300" s="2">
        <v>2.91</v>
      </c>
      <c r="J300" s="2">
        <v>0.3</v>
      </c>
      <c r="K300" s="2" t="s">
        <v>650</v>
      </c>
      <c r="L300" s="2" t="s">
        <v>650</v>
      </c>
      <c r="M300" s="2" t="s">
        <v>650</v>
      </c>
      <c r="N300" s="2" t="s">
        <v>651</v>
      </c>
      <c r="O300" s="2" t="s">
        <v>650</v>
      </c>
      <c r="P300" s="2" t="s">
        <v>651</v>
      </c>
      <c r="Q300" s="2" t="s">
        <v>650</v>
      </c>
      <c r="R300" s="2" t="s">
        <v>651</v>
      </c>
      <c r="S300" s="2" t="s">
        <v>650</v>
      </c>
      <c r="U300" s="129">
        <f t="shared" si="8"/>
        <v>6.1219999999999999</v>
      </c>
      <c r="V300" s="2">
        <f t="shared" si="9"/>
        <v>0</v>
      </c>
    </row>
    <row r="301" spans="1:22" ht="15" customHeight="1" x14ac:dyDescent="0.25">
      <c r="A301" s="2" t="s">
        <v>461</v>
      </c>
      <c r="B301" s="2" t="s">
        <v>462</v>
      </c>
      <c r="C301" s="2">
        <v>2015</v>
      </c>
      <c r="D301" s="2" t="s">
        <v>651</v>
      </c>
      <c r="E301" s="2" t="s">
        <v>651</v>
      </c>
      <c r="F301" s="2" t="s">
        <v>651</v>
      </c>
      <c r="G301" s="2" t="s">
        <v>651</v>
      </c>
      <c r="H301" s="2" t="s">
        <v>651</v>
      </c>
      <c r="I301" s="2" t="s">
        <v>651</v>
      </c>
      <c r="J301" s="2" t="s">
        <v>651</v>
      </c>
      <c r="K301" s="2" t="s">
        <v>651</v>
      </c>
      <c r="L301" s="2" t="s">
        <v>651</v>
      </c>
      <c r="M301" s="2" t="s">
        <v>651</v>
      </c>
      <c r="N301" s="2" t="s">
        <v>651</v>
      </c>
      <c r="O301" s="2" t="s">
        <v>651</v>
      </c>
      <c r="P301" s="2" t="s">
        <v>651</v>
      </c>
      <c r="Q301" s="2" t="s">
        <v>651</v>
      </c>
      <c r="R301" s="2" t="s">
        <v>651</v>
      </c>
      <c r="S301" s="2" t="s">
        <v>651</v>
      </c>
      <c r="U301" s="129">
        <f t="shared" si="8"/>
        <v>0</v>
      </c>
      <c r="V301" s="2">
        <f t="shared" si="9"/>
        <v>0</v>
      </c>
    </row>
    <row r="302" spans="1:22" ht="15" customHeight="1" x14ac:dyDescent="0.25">
      <c r="A302" s="2" t="s">
        <v>463</v>
      </c>
      <c r="B302" s="2" t="s">
        <v>464</v>
      </c>
      <c r="C302" s="2">
        <v>2015</v>
      </c>
      <c r="D302" s="2">
        <v>3.34</v>
      </c>
      <c r="E302" s="2">
        <v>0.9</v>
      </c>
      <c r="F302" s="2">
        <v>0.9</v>
      </c>
      <c r="G302" s="2">
        <v>0.6</v>
      </c>
      <c r="H302" s="2" t="s">
        <v>650</v>
      </c>
      <c r="I302" s="2">
        <v>0.9</v>
      </c>
      <c r="J302" s="2">
        <v>0.04</v>
      </c>
      <c r="K302" s="2" t="s">
        <v>650</v>
      </c>
      <c r="L302" s="2" t="s">
        <v>650</v>
      </c>
      <c r="M302" s="2" t="s">
        <v>650</v>
      </c>
      <c r="N302" s="2" t="s">
        <v>651</v>
      </c>
      <c r="O302" s="2" t="s">
        <v>650</v>
      </c>
      <c r="P302" s="2" t="s">
        <v>651</v>
      </c>
      <c r="Q302" s="2" t="s">
        <v>650</v>
      </c>
      <c r="R302" s="2" t="s">
        <v>651</v>
      </c>
      <c r="S302" s="2" t="s">
        <v>650</v>
      </c>
      <c r="U302" s="129">
        <f t="shared" si="8"/>
        <v>3.34</v>
      </c>
      <c r="V302" s="2">
        <f t="shared" si="9"/>
        <v>0</v>
      </c>
    </row>
    <row r="303" spans="1:22" ht="15" customHeight="1" x14ac:dyDescent="0.25">
      <c r="A303" s="2" t="s">
        <v>463</v>
      </c>
      <c r="B303" s="2" t="s">
        <v>465</v>
      </c>
      <c r="C303" s="2">
        <v>2015</v>
      </c>
      <c r="D303" s="2">
        <v>41.7</v>
      </c>
      <c r="E303" s="2">
        <v>12.2</v>
      </c>
      <c r="F303" s="2">
        <v>6.3</v>
      </c>
      <c r="G303" s="2">
        <v>13</v>
      </c>
      <c r="H303" s="2" t="s">
        <v>650</v>
      </c>
      <c r="I303" s="2">
        <v>7.3</v>
      </c>
      <c r="J303" s="2">
        <v>2.9</v>
      </c>
      <c r="K303" s="2" t="s">
        <v>650</v>
      </c>
      <c r="L303" s="2" t="s">
        <v>650</v>
      </c>
      <c r="M303" s="2" t="s">
        <v>650</v>
      </c>
      <c r="N303" s="2" t="s">
        <v>651</v>
      </c>
      <c r="O303" s="2" t="s">
        <v>650</v>
      </c>
      <c r="P303" s="2" t="s">
        <v>651</v>
      </c>
      <c r="Q303" s="2" t="s">
        <v>650</v>
      </c>
      <c r="R303" s="2" t="s">
        <v>651</v>
      </c>
      <c r="S303" s="2" t="s">
        <v>650</v>
      </c>
      <c r="U303" s="129">
        <f t="shared" si="8"/>
        <v>41.7</v>
      </c>
      <c r="V303" s="2">
        <f t="shared" si="9"/>
        <v>0</v>
      </c>
    </row>
    <row r="304" spans="1:22" ht="15" customHeight="1" x14ac:dyDescent="0.2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U304" s="129">
        <f t="shared" si="8"/>
        <v>0</v>
      </c>
      <c r="V304" s="2">
        <f t="shared" si="9"/>
        <v>0</v>
      </c>
    </row>
    <row r="305" spans="1:22" ht="15" customHeight="1" x14ac:dyDescent="0.25">
      <c r="A305" s="2" t="s">
        <v>468</v>
      </c>
      <c r="B305" s="2" t="s">
        <v>469</v>
      </c>
      <c r="C305" s="2">
        <v>2015</v>
      </c>
      <c r="D305" s="2">
        <v>10.371</v>
      </c>
      <c r="E305" s="2">
        <v>6.5</v>
      </c>
      <c r="F305" s="2">
        <v>0.55000000000000004</v>
      </c>
      <c r="G305" s="2">
        <v>0.25</v>
      </c>
      <c r="H305" s="2" t="s">
        <v>650</v>
      </c>
      <c r="I305" s="2">
        <v>2.25</v>
      </c>
      <c r="J305" s="2">
        <v>0.82099999999999995</v>
      </c>
      <c r="K305" s="2" t="s">
        <v>650</v>
      </c>
      <c r="L305" s="2" t="s">
        <v>650</v>
      </c>
      <c r="M305" s="2" t="s">
        <v>650</v>
      </c>
      <c r="N305" s="2" t="s">
        <v>651</v>
      </c>
      <c r="O305" s="2" t="s">
        <v>650</v>
      </c>
      <c r="P305" s="2" t="s">
        <v>651</v>
      </c>
      <c r="Q305" s="2" t="s">
        <v>650</v>
      </c>
      <c r="R305" s="2" t="s">
        <v>651</v>
      </c>
      <c r="S305" s="2" t="s">
        <v>650</v>
      </c>
      <c r="U305" s="129">
        <f t="shared" si="8"/>
        <v>10.371</v>
      </c>
      <c r="V305" s="2">
        <f t="shared" si="9"/>
        <v>0</v>
      </c>
    </row>
    <row r="306" spans="1:22" ht="15" customHeight="1" x14ac:dyDescent="0.25">
      <c r="A306" s="2" t="s">
        <v>468</v>
      </c>
      <c r="B306" s="2" t="s">
        <v>470</v>
      </c>
      <c r="C306" s="2">
        <v>2015</v>
      </c>
      <c r="D306" s="2">
        <v>0.78900000000000003</v>
      </c>
      <c r="E306" s="2">
        <v>0.78900000000000003</v>
      </c>
      <c r="F306" s="2">
        <v>0</v>
      </c>
      <c r="G306" s="2">
        <v>0</v>
      </c>
      <c r="H306" s="2">
        <v>0</v>
      </c>
      <c r="I306" s="2">
        <v>0</v>
      </c>
      <c r="J306" s="2">
        <v>0</v>
      </c>
      <c r="K306" s="2">
        <v>0</v>
      </c>
      <c r="L306" s="2">
        <v>0</v>
      </c>
      <c r="M306" s="2">
        <v>0</v>
      </c>
      <c r="N306" s="2" t="s">
        <v>651</v>
      </c>
      <c r="O306" s="2" t="s">
        <v>650</v>
      </c>
      <c r="P306" s="2" t="s">
        <v>651</v>
      </c>
      <c r="Q306" s="2" t="s">
        <v>650</v>
      </c>
      <c r="R306" s="2" t="s">
        <v>651</v>
      </c>
      <c r="S306" s="2" t="s">
        <v>650</v>
      </c>
      <c r="U306" s="129">
        <f t="shared" si="8"/>
        <v>0.78900000000000003</v>
      </c>
      <c r="V306" s="2">
        <f t="shared" si="9"/>
        <v>0</v>
      </c>
    </row>
    <row r="307" spans="1:22" ht="15" customHeight="1" x14ac:dyDescent="0.25">
      <c r="A307" s="2" t="s">
        <v>468</v>
      </c>
      <c r="B307" s="2" t="s">
        <v>471</v>
      </c>
      <c r="C307" s="2">
        <v>2015</v>
      </c>
      <c r="D307" s="2">
        <v>3.0339999999999998</v>
      </c>
      <c r="E307" s="2">
        <v>2.75</v>
      </c>
      <c r="F307" s="2">
        <v>0</v>
      </c>
      <c r="G307" s="2">
        <v>0</v>
      </c>
      <c r="H307" s="2">
        <v>0</v>
      </c>
      <c r="I307" s="2">
        <v>0.28399999999999997</v>
      </c>
      <c r="J307" s="2">
        <v>0</v>
      </c>
      <c r="K307" s="2">
        <v>0</v>
      </c>
      <c r="L307" s="2">
        <v>0</v>
      </c>
      <c r="M307" s="2">
        <v>0</v>
      </c>
      <c r="N307" s="2" t="s">
        <v>651</v>
      </c>
      <c r="O307" s="2" t="s">
        <v>650</v>
      </c>
      <c r="P307" s="2" t="s">
        <v>651</v>
      </c>
      <c r="Q307" s="2" t="s">
        <v>650</v>
      </c>
      <c r="R307" s="2" t="s">
        <v>651</v>
      </c>
      <c r="S307" s="2" t="s">
        <v>650</v>
      </c>
      <c r="U307" s="129">
        <f t="shared" si="8"/>
        <v>3.0339999999999998</v>
      </c>
      <c r="V307" s="2">
        <f t="shared" si="9"/>
        <v>0</v>
      </c>
    </row>
    <row r="308" spans="1:22" ht="15" customHeight="1" x14ac:dyDescent="0.25">
      <c r="A308" s="2" t="s">
        <v>468</v>
      </c>
      <c r="B308" s="2" t="s">
        <v>472</v>
      </c>
      <c r="C308" s="2">
        <v>2015</v>
      </c>
      <c r="D308" s="2">
        <v>121.227</v>
      </c>
      <c r="E308" s="2">
        <v>54.226999999999997</v>
      </c>
      <c r="F308" s="2">
        <v>14</v>
      </c>
      <c r="G308" s="2">
        <v>9</v>
      </c>
      <c r="H308" s="2" t="s">
        <v>650</v>
      </c>
      <c r="I308" s="2">
        <v>22</v>
      </c>
      <c r="J308" s="2">
        <v>22</v>
      </c>
      <c r="K308" s="2" t="s">
        <v>650</v>
      </c>
      <c r="L308" s="2" t="s">
        <v>650</v>
      </c>
      <c r="M308" s="2" t="s">
        <v>650</v>
      </c>
      <c r="N308" s="2" t="s">
        <v>652</v>
      </c>
      <c r="O308" s="2" t="s">
        <v>650</v>
      </c>
      <c r="P308" s="2" t="s">
        <v>652</v>
      </c>
      <c r="Q308" s="2" t="s">
        <v>650</v>
      </c>
      <c r="R308" s="2" t="s">
        <v>652</v>
      </c>
      <c r="S308" s="2" t="s">
        <v>650</v>
      </c>
      <c r="U308" s="129">
        <f t="shared" si="8"/>
        <v>121.227</v>
      </c>
      <c r="V308" s="2">
        <f t="shared" si="9"/>
        <v>0</v>
      </c>
    </row>
    <row r="309" spans="1:22" ht="15" customHeight="1" x14ac:dyDescent="0.25">
      <c r="A309" s="2" t="s">
        <v>473</v>
      </c>
      <c r="B309" s="2" t="s">
        <v>474</v>
      </c>
      <c r="C309" s="2">
        <v>2015</v>
      </c>
      <c r="D309" s="2">
        <v>918.7</v>
      </c>
      <c r="E309" s="2">
        <v>478.9</v>
      </c>
      <c r="F309" s="2">
        <v>43.03</v>
      </c>
      <c r="G309" s="2">
        <v>59.8</v>
      </c>
      <c r="H309" s="2" t="s">
        <v>650</v>
      </c>
      <c r="I309" s="2">
        <v>153.6</v>
      </c>
      <c r="J309" s="2">
        <v>63.3</v>
      </c>
      <c r="K309" s="2">
        <v>0.6</v>
      </c>
      <c r="L309" s="2">
        <v>89.4</v>
      </c>
      <c r="M309" s="2">
        <v>28.3</v>
      </c>
      <c r="N309" s="2" t="s">
        <v>651</v>
      </c>
      <c r="O309" s="2" t="s">
        <v>650</v>
      </c>
      <c r="P309" s="2" t="s">
        <v>651</v>
      </c>
      <c r="Q309" s="2" t="s">
        <v>650</v>
      </c>
      <c r="R309" s="2" t="s">
        <v>651</v>
      </c>
      <c r="S309" s="2" t="s">
        <v>650</v>
      </c>
      <c r="U309" s="129">
        <f t="shared" si="8"/>
        <v>918.7</v>
      </c>
      <c r="V309" s="2">
        <f t="shared" si="9"/>
        <v>0</v>
      </c>
    </row>
    <row r="310" spans="1:22" ht="15" customHeight="1" x14ac:dyDescent="0.25">
      <c r="A310" s="2" t="s">
        <v>477</v>
      </c>
      <c r="B310" s="2" t="s">
        <v>478</v>
      </c>
      <c r="C310" s="2">
        <v>2015</v>
      </c>
      <c r="D310" s="2">
        <v>10.9</v>
      </c>
      <c r="E310" s="2">
        <v>4.3</v>
      </c>
      <c r="F310" s="2">
        <v>4</v>
      </c>
      <c r="G310" s="2">
        <v>0</v>
      </c>
      <c r="H310" s="2">
        <v>0</v>
      </c>
      <c r="I310" s="2">
        <v>1.9</v>
      </c>
      <c r="J310" s="2">
        <v>0.2</v>
      </c>
      <c r="K310" s="2">
        <v>0</v>
      </c>
      <c r="L310" s="2">
        <v>0.5</v>
      </c>
      <c r="M310" s="2">
        <v>0</v>
      </c>
      <c r="N310" s="2" t="s">
        <v>651</v>
      </c>
      <c r="O310" s="2" t="s">
        <v>650</v>
      </c>
      <c r="P310" s="2" t="s">
        <v>651</v>
      </c>
      <c r="Q310" s="2" t="s">
        <v>650</v>
      </c>
      <c r="R310" s="2" t="s">
        <v>651</v>
      </c>
      <c r="S310" s="2" t="s">
        <v>650</v>
      </c>
      <c r="U310" s="129">
        <f t="shared" si="8"/>
        <v>10.9</v>
      </c>
      <c r="V310" s="2">
        <f t="shared" si="9"/>
        <v>0</v>
      </c>
    </row>
    <row r="311" spans="1:22" ht="15" customHeight="1" x14ac:dyDescent="0.25">
      <c r="A311" s="2" t="s">
        <v>477</v>
      </c>
      <c r="B311" s="2" t="s">
        <v>479</v>
      </c>
      <c r="C311" s="2">
        <v>2015</v>
      </c>
      <c r="D311" s="2">
        <v>162</v>
      </c>
      <c r="E311" s="2">
        <v>86.9</v>
      </c>
      <c r="F311" s="2">
        <v>13.9</v>
      </c>
      <c r="G311" s="2">
        <v>6</v>
      </c>
      <c r="H311" s="2">
        <v>0</v>
      </c>
      <c r="I311" s="2">
        <v>22.1</v>
      </c>
      <c r="J311" s="2">
        <v>15.5</v>
      </c>
      <c r="K311" s="2">
        <v>0.1</v>
      </c>
      <c r="L311" s="2">
        <v>0</v>
      </c>
      <c r="M311" s="2">
        <v>18.899999999999999</v>
      </c>
      <c r="N311" s="2" t="s">
        <v>651</v>
      </c>
      <c r="O311" s="2" t="s">
        <v>650</v>
      </c>
      <c r="P311" s="2" t="s">
        <v>651</v>
      </c>
      <c r="Q311" s="2" t="s">
        <v>650</v>
      </c>
      <c r="R311" s="2" t="s">
        <v>651</v>
      </c>
      <c r="S311" s="2" t="s">
        <v>650</v>
      </c>
      <c r="U311" s="129">
        <f t="shared" si="8"/>
        <v>162</v>
      </c>
      <c r="V311" s="2">
        <f t="shared" si="9"/>
        <v>0</v>
      </c>
    </row>
    <row r="312" spans="1:22" ht="15" customHeight="1" x14ac:dyDescent="0.25">
      <c r="A312" s="2" t="s">
        <v>477</v>
      </c>
      <c r="B312" s="2" t="s">
        <v>480</v>
      </c>
      <c r="C312" s="2">
        <v>2015</v>
      </c>
      <c r="D312" s="2">
        <v>17.399999999999999</v>
      </c>
      <c r="E312" s="2">
        <v>11.5</v>
      </c>
      <c r="F312" s="2">
        <v>1.9</v>
      </c>
      <c r="G312" s="2">
        <v>0.2</v>
      </c>
      <c r="H312" s="2">
        <v>0</v>
      </c>
      <c r="I312" s="2">
        <v>1.8</v>
      </c>
      <c r="J312" s="2">
        <v>0.8</v>
      </c>
      <c r="K312" s="2">
        <v>0</v>
      </c>
      <c r="L312" s="2">
        <v>0</v>
      </c>
      <c r="M312" s="2">
        <v>1.1000000000000001</v>
      </c>
      <c r="N312" s="2" t="s">
        <v>651</v>
      </c>
      <c r="O312" s="2" t="s">
        <v>650</v>
      </c>
      <c r="P312" s="2" t="s">
        <v>651</v>
      </c>
      <c r="Q312" s="2" t="s">
        <v>650</v>
      </c>
      <c r="R312" s="2" t="s">
        <v>651</v>
      </c>
      <c r="S312" s="2" t="s">
        <v>650</v>
      </c>
      <c r="U312" s="129">
        <f t="shared" si="8"/>
        <v>17.399999999999999</v>
      </c>
      <c r="V312" s="2">
        <f t="shared" si="9"/>
        <v>0</v>
      </c>
    </row>
    <row r="313" spans="1:22" ht="15" customHeight="1" x14ac:dyDescent="0.25">
      <c r="A313" s="2" t="s">
        <v>477</v>
      </c>
      <c r="B313" s="2" t="s">
        <v>481</v>
      </c>
      <c r="C313" s="2">
        <v>2015</v>
      </c>
      <c r="D313" s="2">
        <v>1326</v>
      </c>
      <c r="E313" s="2">
        <v>505</v>
      </c>
      <c r="F313" s="2">
        <v>182.2</v>
      </c>
      <c r="G313" s="2">
        <v>51.2</v>
      </c>
      <c r="H313" s="2">
        <v>0</v>
      </c>
      <c r="I313" s="2">
        <v>145.69999999999999</v>
      </c>
      <c r="J313" s="2">
        <v>100.5</v>
      </c>
      <c r="K313" s="2">
        <v>6.7</v>
      </c>
      <c r="L313" s="2">
        <v>27.5</v>
      </c>
      <c r="M313" s="2">
        <v>106.9</v>
      </c>
      <c r="N313" s="2" t="s">
        <v>828</v>
      </c>
      <c r="O313" s="2">
        <v>79.900000000000006</v>
      </c>
      <c r="P313" s="2" t="s">
        <v>651</v>
      </c>
      <c r="Q313" s="2" t="s">
        <v>650</v>
      </c>
      <c r="R313" s="2" t="s">
        <v>651</v>
      </c>
      <c r="S313" s="2" t="s">
        <v>650</v>
      </c>
      <c r="U313" s="129">
        <f t="shared" si="8"/>
        <v>1326</v>
      </c>
      <c r="V313" s="2">
        <f t="shared" si="9"/>
        <v>79.900000000000006</v>
      </c>
    </row>
    <row r="314" spans="1:22" ht="15" customHeight="1" x14ac:dyDescent="0.25">
      <c r="A314" s="2" t="s">
        <v>477</v>
      </c>
      <c r="B314" s="2" t="s">
        <v>482</v>
      </c>
      <c r="C314" s="2">
        <v>2015</v>
      </c>
      <c r="D314" s="2">
        <v>16.3</v>
      </c>
      <c r="E314" s="2">
        <v>7.2</v>
      </c>
      <c r="F314" s="2">
        <v>5</v>
      </c>
      <c r="G314" s="2">
        <v>0.1</v>
      </c>
      <c r="H314" s="2">
        <v>0</v>
      </c>
      <c r="I314" s="2">
        <v>3.6</v>
      </c>
      <c r="J314" s="2">
        <v>0.2</v>
      </c>
      <c r="K314" s="2">
        <v>0</v>
      </c>
      <c r="L314" s="2">
        <v>0</v>
      </c>
      <c r="M314" s="2">
        <v>0</v>
      </c>
      <c r="N314" s="2" t="s">
        <v>651</v>
      </c>
      <c r="O314" s="2" t="s">
        <v>650</v>
      </c>
      <c r="P314" s="2" t="s">
        <v>651</v>
      </c>
      <c r="Q314" s="2" t="s">
        <v>650</v>
      </c>
      <c r="R314" s="2" t="s">
        <v>651</v>
      </c>
      <c r="S314" s="2" t="s">
        <v>650</v>
      </c>
      <c r="U314" s="129">
        <f t="shared" si="8"/>
        <v>16.3</v>
      </c>
      <c r="V314" s="2">
        <f t="shared" si="9"/>
        <v>0</v>
      </c>
    </row>
    <row r="315" spans="1:22" ht="15" customHeight="1" x14ac:dyDescent="0.25">
      <c r="A315" s="2" t="s">
        <v>477</v>
      </c>
      <c r="B315" s="2" t="s">
        <v>483</v>
      </c>
      <c r="C315" s="2">
        <v>2015</v>
      </c>
      <c r="D315" s="2">
        <v>29.3</v>
      </c>
      <c r="E315" s="2">
        <v>13.4</v>
      </c>
      <c r="F315" s="2">
        <v>1</v>
      </c>
      <c r="G315" s="2">
        <v>5.4</v>
      </c>
      <c r="H315" s="2">
        <v>0</v>
      </c>
      <c r="I315" s="2">
        <v>7.1</v>
      </c>
      <c r="J315" s="2">
        <v>1.7</v>
      </c>
      <c r="K315" s="2">
        <v>0.6</v>
      </c>
      <c r="L315" s="2">
        <v>0</v>
      </c>
      <c r="M315" s="2">
        <v>0.1</v>
      </c>
      <c r="N315" s="2" t="s">
        <v>651</v>
      </c>
      <c r="O315" s="2" t="s">
        <v>650</v>
      </c>
      <c r="P315" s="2" t="s">
        <v>651</v>
      </c>
      <c r="Q315" s="2" t="s">
        <v>650</v>
      </c>
      <c r="R315" s="2" t="s">
        <v>651</v>
      </c>
      <c r="S315" s="2" t="s">
        <v>650</v>
      </c>
      <c r="U315" s="129">
        <f t="shared" si="8"/>
        <v>29.3</v>
      </c>
      <c r="V315" s="2">
        <f t="shared" si="9"/>
        <v>0</v>
      </c>
    </row>
    <row r="316" spans="1:22" ht="15" customHeight="1" x14ac:dyDescent="0.25">
      <c r="A316" s="2" t="s">
        <v>484</v>
      </c>
      <c r="B316" s="2" t="s">
        <v>485</v>
      </c>
      <c r="C316" s="2">
        <v>2015</v>
      </c>
      <c r="D316" s="2">
        <v>41.8</v>
      </c>
      <c r="E316" s="2">
        <v>15.1</v>
      </c>
      <c r="F316" s="2">
        <v>0.3</v>
      </c>
      <c r="G316" s="2">
        <v>20.7</v>
      </c>
      <c r="H316" s="2">
        <v>8.1999999999999993</v>
      </c>
      <c r="I316" s="2">
        <v>4.4000000000000004</v>
      </c>
      <c r="J316" s="2">
        <v>1.2</v>
      </c>
      <c r="K316" s="2">
        <v>0</v>
      </c>
      <c r="L316" s="2">
        <v>0</v>
      </c>
      <c r="M316" s="2">
        <v>20.7</v>
      </c>
      <c r="N316" s="2" t="s">
        <v>651</v>
      </c>
      <c r="O316" s="2" t="s">
        <v>650</v>
      </c>
      <c r="P316" s="2" t="s">
        <v>651</v>
      </c>
      <c r="Q316" s="2" t="s">
        <v>650</v>
      </c>
      <c r="R316" s="2" t="s">
        <v>651</v>
      </c>
      <c r="S316" s="2" t="s">
        <v>650</v>
      </c>
      <c r="U316" s="129">
        <f t="shared" si="8"/>
        <v>41.8</v>
      </c>
      <c r="V316" s="2">
        <f t="shared" si="9"/>
        <v>0</v>
      </c>
    </row>
    <row r="317" spans="1:22" ht="15" customHeight="1" x14ac:dyDescent="0.25">
      <c r="A317" s="2" t="s">
        <v>484</v>
      </c>
      <c r="B317" s="2" t="s">
        <v>486</v>
      </c>
      <c r="C317" s="2">
        <v>2015</v>
      </c>
      <c r="D317" s="2">
        <v>633</v>
      </c>
      <c r="E317" s="2">
        <v>297</v>
      </c>
      <c r="F317" s="2">
        <v>15.6</v>
      </c>
      <c r="G317" s="2">
        <v>184</v>
      </c>
      <c r="H317" s="2">
        <v>57</v>
      </c>
      <c r="I317" s="2">
        <v>62.8</v>
      </c>
      <c r="J317" s="2">
        <v>72.599999999999994</v>
      </c>
      <c r="K317" s="2">
        <v>1.4</v>
      </c>
      <c r="L317" s="2">
        <v>0</v>
      </c>
      <c r="M317" s="2" t="s">
        <v>650</v>
      </c>
      <c r="N317" s="2" t="s">
        <v>651</v>
      </c>
      <c r="O317" s="2" t="s">
        <v>650</v>
      </c>
      <c r="P317" s="2" t="s">
        <v>651</v>
      </c>
      <c r="Q317" s="2" t="s">
        <v>650</v>
      </c>
      <c r="R317" s="2" t="s">
        <v>651</v>
      </c>
      <c r="S317" s="2" t="s">
        <v>650</v>
      </c>
      <c r="U317" s="129">
        <f t="shared" si="8"/>
        <v>633</v>
      </c>
      <c r="V317" s="2">
        <f t="shared" si="9"/>
        <v>0</v>
      </c>
    </row>
    <row r="318" spans="1:22" ht="15" customHeight="1" x14ac:dyDescent="0.25">
      <c r="A318" s="2" t="s">
        <v>487</v>
      </c>
      <c r="B318" s="2" t="s">
        <v>488</v>
      </c>
      <c r="C318" s="2">
        <v>2015</v>
      </c>
      <c r="D318" s="2">
        <v>48.65</v>
      </c>
      <c r="E318" s="2">
        <v>15.558</v>
      </c>
      <c r="F318" s="2">
        <v>1.3129999999999999</v>
      </c>
      <c r="G318" s="2">
        <v>18.317</v>
      </c>
      <c r="H318" s="2" t="s">
        <v>650</v>
      </c>
      <c r="I318" s="2">
        <v>10.461</v>
      </c>
      <c r="J318" s="2">
        <v>3</v>
      </c>
      <c r="K318" s="2" t="s">
        <v>650</v>
      </c>
      <c r="L318" s="2" t="s">
        <v>650</v>
      </c>
      <c r="M318" s="2" t="s">
        <v>650</v>
      </c>
      <c r="N318" s="2" t="s">
        <v>651</v>
      </c>
      <c r="O318" s="2" t="s">
        <v>650</v>
      </c>
      <c r="P318" s="2" t="s">
        <v>651</v>
      </c>
      <c r="Q318" s="2" t="s">
        <v>650</v>
      </c>
      <c r="R318" s="2" t="s">
        <v>651</v>
      </c>
      <c r="S318" s="2" t="s">
        <v>650</v>
      </c>
      <c r="U318" s="129">
        <f t="shared" si="8"/>
        <v>48.65</v>
      </c>
      <c r="V318" s="2">
        <f t="shared" si="9"/>
        <v>0</v>
      </c>
    </row>
    <row r="319" spans="1:22" ht="15" customHeight="1" x14ac:dyDescent="0.25">
      <c r="A319" s="2" t="s">
        <v>489</v>
      </c>
      <c r="B319" s="2" t="s">
        <v>490</v>
      </c>
      <c r="C319" s="2">
        <v>2015</v>
      </c>
      <c r="D319" s="2">
        <v>44.058999999999997</v>
      </c>
      <c r="E319" s="2">
        <v>20.347999999999999</v>
      </c>
      <c r="F319" s="2">
        <v>5.7380000000000004</v>
      </c>
      <c r="G319" s="2">
        <v>2.8130000000000002</v>
      </c>
      <c r="H319" s="2" t="s">
        <v>650</v>
      </c>
      <c r="I319" s="2">
        <v>15.035</v>
      </c>
      <c r="J319" s="2">
        <v>0</v>
      </c>
      <c r="K319" s="2">
        <v>0.124</v>
      </c>
      <c r="L319" s="2">
        <v>0</v>
      </c>
      <c r="M319" s="2">
        <v>0</v>
      </c>
      <c r="N319" s="2" t="s">
        <v>651</v>
      </c>
      <c r="O319" s="2" t="s">
        <v>650</v>
      </c>
      <c r="P319" s="2" t="s">
        <v>651</v>
      </c>
      <c r="Q319" s="2" t="s">
        <v>650</v>
      </c>
      <c r="R319" s="2" t="s">
        <v>651</v>
      </c>
      <c r="S319" s="2" t="s">
        <v>650</v>
      </c>
      <c r="U319" s="129">
        <f t="shared" si="8"/>
        <v>44.058999999999997</v>
      </c>
      <c r="V319" s="2">
        <f t="shared" si="9"/>
        <v>0</v>
      </c>
    </row>
    <row r="320" spans="1:22" ht="15" customHeight="1" x14ac:dyDescent="0.25">
      <c r="A320" s="2" t="s">
        <v>489</v>
      </c>
      <c r="B320" s="2" t="s">
        <v>491</v>
      </c>
      <c r="C320" s="2">
        <v>2015</v>
      </c>
      <c r="D320" s="2">
        <v>7.343</v>
      </c>
      <c r="E320" s="2">
        <v>3.9780000000000002</v>
      </c>
      <c r="F320" s="2">
        <v>7.3999999999999996E-2</v>
      </c>
      <c r="G320" s="2">
        <v>0.17499999999999999</v>
      </c>
      <c r="H320" s="2" t="s">
        <v>650</v>
      </c>
      <c r="I320" s="2">
        <v>3.1160000000000001</v>
      </c>
      <c r="J320" s="2">
        <v>0</v>
      </c>
      <c r="K320" s="2">
        <v>0</v>
      </c>
      <c r="L320" s="2">
        <v>0</v>
      </c>
      <c r="M320" s="2" t="s">
        <v>650</v>
      </c>
      <c r="N320" s="2" t="s">
        <v>651</v>
      </c>
      <c r="O320" s="2" t="s">
        <v>650</v>
      </c>
      <c r="P320" s="2" t="s">
        <v>651</v>
      </c>
      <c r="Q320" s="2" t="s">
        <v>650</v>
      </c>
      <c r="R320" s="2" t="s">
        <v>651</v>
      </c>
      <c r="S320" s="2" t="s">
        <v>650</v>
      </c>
      <c r="U320" s="129">
        <f t="shared" si="8"/>
        <v>7.343</v>
      </c>
      <c r="V320" s="2">
        <f t="shared" si="9"/>
        <v>0</v>
      </c>
    </row>
    <row r="321" spans="1:22" ht="15" customHeight="1" x14ac:dyDescent="0.25">
      <c r="A321" s="2" t="s">
        <v>492</v>
      </c>
      <c r="B321" s="2" t="s">
        <v>492</v>
      </c>
      <c r="C321" s="2">
        <v>2015</v>
      </c>
      <c r="D321" s="2">
        <v>0.74919999999999998</v>
      </c>
      <c r="E321" s="2">
        <v>0.20760000000000001</v>
      </c>
      <c r="F321" s="2">
        <v>0.15629000000000001</v>
      </c>
      <c r="G321" s="2">
        <v>0</v>
      </c>
      <c r="H321" s="2">
        <v>0</v>
      </c>
      <c r="I321" s="2">
        <v>0.35881000000000002</v>
      </c>
      <c r="J321" s="2">
        <v>2.6499999999999999E-2</v>
      </c>
      <c r="K321" s="2">
        <v>0</v>
      </c>
      <c r="L321" s="2">
        <v>0</v>
      </c>
      <c r="M321" s="2">
        <v>0</v>
      </c>
      <c r="N321" s="2" t="s">
        <v>651</v>
      </c>
      <c r="O321" s="2" t="s">
        <v>650</v>
      </c>
      <c r="P321" s="2" t="s">
        <v>651</v>
      </c>
      <c r="Q321" s="2" t="s">
        <v>650</v>
      </c>
      <c r="R321" s="2" t="s">
        <v>651</v>
      </c>
      <c r="S321" s="2" t="s">
        <v>650</v>
      </c>
      <c r="U321" s="129">
        <f t="shared" si="8"/>
        <v>0.74919999999999998</v>
      </c>
      <c r="V321" s="2">
        <f t="shared" si="9"/>
        <v>0</v>
      </c>
    </row>
    <row r="322" spans="1:22" ht="15" customHeight="1" x14ac:dyDescent="0.25">
      <c r="A322" s="2" t="s">
        <v>495</v>
      </c>
      <c r="B322" s="2" t="s">
        <v>494</v>
      </c>
      <c r="C322" s="2">
        <v>2015</v>
      </c>
      <c r="D322" s="2">
        <v>13.4</v>
      </c>
      <c r="E322" s="2">
        <v>3.3</v>
      </c>
      <c r="F322" s="2">
        <v>4.0999999999999996</v>
      </c>
      <c r="G322" s="2">
        <v>5</v>
      </c>
      <c r="H322" s="2">
        <v>0</v>
      </c>
      <c r="I322" s="2">
        <v>1</v>
      </c>
      <c r="J322" s="2">
        <v>0</v>
      </c>
      <c r="K322" s="2">
        <v>0</v>
      </c>
      <c r="L322" s="2">
        <v>0</v>
      </c>
      <c r="M322" s="2">
        <v>0</v>
      </c>
      <c r="N322" s="2" t="s">
        <v>651</v>
      </c>
      <c r="O322" s="2" t="s">
        <v>650</v>
      </c>
      <c r="P322" s="2" t="s">
        <v>651</v>
      </c>
      <c r="Q322" s="2" t="s">
        <v>650</v>
      </c>
      <c r="R322" s="2" t="s">
        <v>651</v>
      </c>
      <c r="S322" s="2" t="s">
        <v>650</v>
      </c>
      <c r="U322" s="129">
        <f t="shared" si="8"/>
        <v>13.4</v>
      </c>
      <c r="V322" s="2">
        <f t="shared" si="9"/>
        <v>0</v>
      </c>
    </row>
    <row r="323" spans="1:22" ht="15" customHeight="1" x14ac:dyDescent="0.25">
      <c r="A323" s="2" t="s">
        <v>496</v>
      </c>
      <c r="B323" s="2" t="s">
        <v>497</v>
      </c>
      <c r="C323" s="2">
        <v>2015</v>
      </c>
      <c r="D323" s="2">
        <v>116</v>
      </c>
      <c r="E323" s="2">
        <v>50.7</v>
      </c>
      <c r="F323" s="2">
        <v>16.2</v>
      </c>
      <c r="G323" s="2">
        <v>20.8</v>
      </c>
      <c r="H323" s="2" t="s">
        <v>650</v>
      </c>
      <c r="I323" s="2">
        <v>10.199999999999999</v>
      </c>
      <c r="J323" s="2">
        <v>18.7</v>
      </c>
      <c r="K323" s="2">
        <v>0.1</v>
      </c>
      <c r="L323" s="2">
        <v>0</v>
      </c>
      <c r="M323" s="2">
        <v>0</v>
      </c>
      <c r="N323" s="2" t="s">
        <v>652</v>
      </c>
      <c r="O323" s="2" t="s">
        <v>650</v>
      </c>
      <c r="P323" s="2" t="s">
        <v>652</v>
      </c>
      <c r="Q323" s="2" t="s">
        <v>650</v>
      </c>
      <c r="R323" s="2" t="s">
        <v>652</v>
      </c>
      <c r="S323" s="2" t="s">
        <v>650</v>
      </c>
      <c r="U323" s="129">
        <f t="shared" ref="U323:U386" si="10">IFERROR(D323/1,0)</f>
        <v>116</v>
      </c>
      <c r="V323" s="2">
        <f t="shared" ref="V323:V386" si="11">IFERROR(O323/1,0)+IFERROR(Q323/1,0)+IFERROR(S323/1,0)</f>
        <v>0</v>
      </c>
    </row>
    <row r="324" spans="1:22" ht="15" customHeight="1" x14ac:dyDescent="0.25">
      <c r="A324" s="2" t="s">
        <v>498</v>
      </c>
      <c r="B324" s="2" t="s">
        <v>499</v>
      </c>
      <c r="C324" s="2">
        <v>2015</v>
      </c>
      <c r="D324" s="2">
        <v>84</v>
      </c>
      <c r="E324" s="2">
        <v>55.2</v>
      </c>
      <c r="F324" s="2">
        <v>5.2</v>
      </c>
      <c r="G324" s="2">
        <v>1</v>
      </c>
      <c r="H324" s="2" t="s">
        <v>650</v>
      </c>
      <c r="I324" s="2">
        <v>23.6</v>
      </c>
      <c r="J324" s="2" t="s">
        <v>650</v>
      </c>
      <c r="K324" s="2" t="s">
        <v>650</v>
      </c>
      <c r="L324" s="2" t="s">
        <v>650</v>
      </c>
      <c r="M324" s="2" t="s">
        <v>650</v>
      </c>
      <c r="N324" s="2" t="s">
        <v>651</v>
      </c>
      <c r="O324" s="2" t="s">
        <v>650</v>
      </c>
      <c r="P324" s="2" t="s">
        <v>651</v>
      </c>
      <c r="Q324" s="2" t="s">
        <v>650</v>
      </c>
      <c r="R324" s="2" t="s">
        <v>651</v>
      </c>
      <c r="S324" s="2" t="s">
        <v>650</v>
      </c>
      <c r="U324" s="129">
        <f t="shared" si="10"/>
        <v>84</v>
      </c>
      <c r="V324" s="2">
        <f t="shared" si="11"/>
        <v>0</v>
      </c>
    </row>
    <row r="325" spans="1:22" ht="15" customHeight="1" x14ac:dyDescent="0.25">
      <c r="A325" s="2" t="s">
        <v>500</v>
      </c>
      <c r="B325" s="2" t="s">
        <v>501</v>
      </c>
      <c r="C325" s="2">
        <v>2015</v>
      </c>
      <c r="D325" s="2">
        <v>321</v>
      </c>
      <c r="E325" s="2">
        <v>146</v>
      </c>
      <c r="F325" s="2">
        <v>14</v>
      </c>
      <c r="G325" s="2">
        <v>76</v>
      </c>
      <c r="H325" s="2">
        <v>0</v>
      </c>
      <c r="I325" s="2">
        <v>18</v>
      </c>
      <c r="J325" s="2">
        <v>45</v>
      </c>
      <c r="K325" s="2">
        <v>0</v>
      </c>
      <c r="L325" s="2">
        <v>22</v>
      </c>
      <c r="M325" s="2">
        <v>0</v>
      </c>
      <c r="N325" s="2" t="s">
        <v>650</v>
      </c>
      <c r="O325" s="2" t="s">
        <v>650</v>
      </c>
      <c r="P325" s="2" t="s">
        <v>650</v>
      </c>
      <c r="Q325" s="2" t="s">
        <v>650</v>
      </c>
      <c r="R325" s="2" t="s">
        <v>650</v>
      </c>
      <c r="S325" s="2" t="s">
        <v>650</v>
      </c>
      <c r="U325" s="129">
        <f t="shared" si="10"/>
        <v>321</v>
      </c>
      <c r="V325" s="2">
        <f t="shared" si="11"/>
        <v>0</v>
      </c>
    </row>
    <row r="326" spans="1:22" ht="15" customHeight="1" x14ac:dyDescent="0.2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U326" s="129">
        <f t="shared" si="10"/>
        <v>0</v>
      </c>
      <c r="V326" s="2">
        <f t="shared" si="11"/>
        <v>0</v>
      </c>
    </row>
    <row r="327" spans="1:22" ht="15" customHeight="1" x14ac:dyDescent="0.25">
      <c r="A327" s="2" t="s">
        <v>502</v>
      </c>
      <c r="B327" s="2" t="s">
        <v>503</v>
      </c>
      <c r="C327" s="2">
        <v>2015</v>
      </c>
      <c r="D327" s="2">
        <v>3.93</v>
      </c>
      <c r="E327" s="2">
        <v>1.34</v>
      </c>
      <c r="F327" s="2">
        <v>9.5000000000000001E-2</v>
      </c>
      <c r="G327" s="2">
        <v>0.123</v>
      </c>
      <c r="H327" s="2">
        <v>0</v>
      </c>
      <c r="I327" s="2">
        <v>2.08</v>
      </c>
      <c r="J327" s="2">
        <v>0.29299999999999998</v>
      </c>
      <c r="K327" s="2">
        <v>0</v>
      </c>
      <c r="L327" s="2">
        <v>0</v>
      </c>
      <c r="M327" s="2">
        <v>0</v>
      </c>
      <c r="N327" s="2" t="s">
        <v>650</v>
      </c>
      <c r="O327" s="2" t="s">
        <v>650</v>
      </c>
      <c r="P327" s="2" t="s">
        <v>650</v>
      </c>
      <c r="Q327" s="2" t="s">
        <v>650</v>
      </c>
      <c r="R327" s="2" t="s">
        <v>650</v>
      </c>
      <c r="S327" s="2" t="s">
        <v>650</v>
      </c>
      <c r="U327" s="129">
        <f t="shared" si="10"/>
        <v>3.93</v>
      </c>
      <c r="V327" s="2">
        <f t="shared" si="11"/>
        <v>0</v>
      </c>
    </row>
    <row r="328" spans="1:22" ht="15" customHeight="1" x14ac:dyDescent="0.25">
      <c r="A328" s="2" t="s">
        <v>502</v>
      </c>
      <c r="B328" s="2" t="s">
        <v>504</v>
      </c>
      <c r="C328" s="2">
        <v>2015</v>
      </c>
      <c r="D328" s="2">
        <v>6.2</v>
      </c>
      <c r="E328" s="2">
        <v>2.75</v>
      </c>
      <c r="F328" s="2">
        <v>0</v>
      </c>
      <c r="G328" s="2">
        <v>0</v>
      </c>
      <c r="H328" s="2">
        <v>0</v>
      </c>
      <c r="I328" s="2">
        <v>3.19</v>
      </c>
      <c r="J328" s="2">
        <v>0.25</v>
      </c>
      <c r="K328" s="2">
        <v>0</v>
      </c>
      <c r="L328" s="2">
        <v>0</v>
      </c>
      <c r="M328" s="2">
        <v>0</v>
      </c>
      <c r="N328" s="2" t="s">
        <v>650</v>
      </c>
      <c r="O328" s="2" t="s">
        <v>650</v>
      </c>
      <c r="P328" s="2" t="s">
        <v>650</v>
      </c>
      <c r="Q328" s="2" t="s">
        <v>650</v>
      </c>
      <c r="R328" s="2" t="s">
        <v>650</v>
      </c>
      <c r="S328" s="2" t="s">
        <v>650</v>
      </c>
      <c r="U328" s="129">
        <f t="shared" si="10"/>
        <v>6.2</v>
      </c>
      <c r="V328" s="2">
        <f t="shared" si="11"/>
        <v>0</v>
      </c>
    </row>
    <row r="329" spans="1:22" ht="15" customHeight="1" x14ac:dyDescent="0.25">
      <c r="A329" s="2" t="s">
        <v>502</v>
      </c>
      <c r="B329" s="2" t="s">
        <v>505</v>
      </c>
      <c r="C329" s="2">
        <v>2015</v>
      </c>
      <c r="D329" s="2">
        <v>252</v>
      </c>
      <c r="E329" s="2">
        <v>118</v>
      </c>
      <c r="F329" s="2">
        <v>16.899999999999999</v>
      </c>
      <c r="G329" s="2">
        <v>31.1</v>
      </c>
      <c r="H329" s="2">
        <v>0</v>
      </c>
      <c r="I329" s="2">
        <v>45.3</v>
      </c>
      <c r="J329" s="2">
        <v>41.2</v>
      </c>
      <c r="K329" s="2">
        <v>0</v>
      </c>
      <c r="L329" s="2">
        <v>3.22</v>
      </c>
      <c r="M329" s="2" t="s">
        <v>650</v>
      </c>
      <c r="N329" s="2" t="s">
        <v>650</v>
      </c>
      <c r="O329" s="2" t="s">
        <v>650</v>
      </c>
      <c r="P329" s="2" t="s">
        <v>650</v>
      </c>
      <c r="Q329" s="2" t="s">
        <v>650</v>
      </c>
      <c r="R329" s="2" t="s">
        <v>650</v>
      </c>
      <c r="S329" s="2" t="s">
        <v>650</v>
      </c>
      <c r="U329" s="129">
        <f t="shared" si="10"/>
        <v>252</v>
      </c>
      <c r="V329" s="2">
        <f t="shared" si="11"/>
        <v>0</v>
      </c>
    </row>
    <row r="330" spans="1:22" ht="15" customHeight="1" x14ac:dyDescent="0.25">
      <c r="A330" s="2" t="s">
        <v>506</v>
      </c>
      <c r="B330" s="2" t="s">
        <v>507</v>
      </c>
      <c r="C330" s="2">
        <v>2015</v>
      </c>
      <c r="D330" s="2">
        <v>2.2759999999999998</v>
      </c>
      <c r="E330" s="2">
        <v>0.69299999999999995</v>
      </c>
      <c r="F330" s="2">
        <v>0.27600000000000002</v>
      </c>
      <c r="G330" s="2">
        <v>0</v>
      </c>
      <c r="H330" s="2">
        <v>0</v>
      </c>
      <c r="I330" s="2">
        <v>1.2470000000000001</v>
      </c>
      <c r="J330" s="2">
        <v>0.06</v>
      </c>
      <c r="K330" s="2">
        <v>0</v>
      </c>
      <c r="L330" s="2">
        <v>0</v>
      </c>
      <c r="M330" s="2">
        <v>0</v>
      </c>
      <c r="N330" s="2" t="s">
        <v>651</v>
      </c>
      <c r="O330" s="2" t="s">
        <v>650</v>
      </c>
      <c r="P330" s="2" t="s">
        <v>651</v>
      </c>
      <c r="Q330" s="2" t="s">
        <v>650</v>
      </c>
      <c r="R330" s="2" t="s">
        <v>651</v>
      </c>
      <c r="S330" s="2" t="s">
        <v>650</v>
      </c>
      <c r="U330" s="129">
        <f t="shared" si="10"/>
        <v>2.2759999999999998</v>
      </c>
      <c r="V330" s="2">
        <f t="shared" si="11"/>
        <v>0</v>
      </c>
    </row>
    <row r="331" spans="1:22" ht="15" customHeight="1" x14ac:dyDescent="0.25">
      <c r="A331" s="2" t="s">
        <v>506</v>
      </c>
      <c r="B331" s="2" t="s">
        <v>508</v>
      </c>
      <c r="C331" s="2">
        <v>2015</v>
      </c>
      <c r="D331" s="2">
        <v>0.745</v>
      </c>
      <c r="E331" s="2" t="s">
        <v>650</v>
      </c>
      <c r="F331" s="2" t="s">
        <v>650</v>
      </c>
      <c r="G331" s="2" t="s">
        <v>650</v>
      </c>
      <c r="H331" s="2" t="s">
        <v>650</v>
      </c>
      <c r="I331" s="2">
        <v>0.745</v>
      </c>
      <c r="J331" s="2" t="s">
        <v>650</v>
      </c>
      <c r="K331" s="2" t="s">
        <v>650</v>
      </c>
      <c r="L331" s="2" t="s">
        <v>650</v>
      </c>
      <c r="M331" s="2" t="s">
        <v>650</v>
      </c>
      <c r="N331" s="2" t="s">
        <v>651</v>
      </c>
      <c r="O331" s="2" t="s">
        <v>650</v>
      </c>
      <c r="P331" s="2" t="s">
        <v>651</v>
      </c>
      <c r="Q331" s="2" t="s">
        <v>650</v>
      </c>
      <c r="R331" s="2" t="s">
        <v>651</v>
      </c>
      <c r="S331" s="2" t="s">
        <v>650</v>
      </c>
      <c r="U331" s="129">
        <f t="shared" si="10"/>
        <v>0.745</v>
      </c>
      <c r="V331" s="2">
        <f t="shared" si="11"/>
        <v>0</v>
      </c>
    </row>
    <row r="332" spans="1:22" ht="15" customHeight="1" x14ac:dyDescent="0.25">
      <c r="A332" s="2" t="s">
        <v>506</v>
      </c>
      <c r="B332" s="2" t="s">
        <v>509</v>
      </c>
      <c r="C332" s="2">
        <v>2015</v>
      </c>
      <c r="D332" s="2">
        <v>47.430999999999997</v>
      </c>
      <c r="E332" s="2">
        <v>22.535</v>
      </c>
      <c r="F332" s="2">
        <v>2.218</v>
      </c>
      <c r="G332" s="2">
        <v>2.4590000000000001</v>
      </c>
      <c r="H332" s="2">
        <v>0</v>
      </c>
      <c r="I332" s="2">
        <v>11.034000000000001</v>
      </c>
      <c r="J332" s="2">
        <v>8.734</v>
      </c>
      <c r="K332" s="2">
        <v>0.45200000000000001</v>
      </c>
      <c r="L332" s="2">
        <v>0</v>
      </c>
      <c r="M332" s="2">
        <v>0</v>
      </c>
      <c r="N332" s="2" t="s">
        <v>651</v>
      </c>
      <c r="O332" s="2" t="s">
        <v>650</v>
      </c>
      <c r="P332" s="2" t="s">
        <v>651</v>
      </c>
      <c r="Q332" s="2" t="s">
        <v>650</v>
      </c>
      <c r="R332" s="2" t="s">
        <v>651</v>
      </c>
      <c r="S332" s="2" t="s">
        <v>650</v>
      </c>
      <c r="U332" s="129">
        <f t="shared" si="10"/>
        <v>47.430999999999997</v>
      </c>
      <c r="V332" s="2">
        <f t="shared" si="11"/>
        <v>0</v>
      </c>
    </row>
    <row r="333" spans="1:22" ht="15" customHeight="1" x14ac:dyDescent="0.25">
      <c r="A333" s="2" t="s">
        <v>510</v>
      </c>
      <c r="B333" s="2" t="s">
        <v>511</v>
      </c>
      <c r="C333" s="2">
        <v>2015</v>
      </c>
      <c r="D333" s="2">
        <v>7.0940000000000003</v>
      </c>
      <c r="E333" s="2">
        <v>1.68</v>
      </c>
      <c r="F333" s="2">
        <v>1.1779999999999999</v>
      </c>
      <c r="G333" s="2">
        <v>0.14699999999999999</v>
      </c>
      <c r="H333" s="2">
        <v>0</v>
      </c>
      <c r="I333" s="2">
        <v>2.1829999999999998</v>
      </c>
      <c r="J333" s="2">
        <v>1.7350000000000001</v>
      </c>
      <c r="K333" s="2">
        <v>0</v>
      </c>
      <c r="L333" s="2">
        <v>0.17100000000000001</v>
      </c>
      <c r="M333" s="2">
        <v>0</v>
      </c>
      <c r="N333" s="2" t="s">
        <v>651</v>
      </c>
      <c r="O333" s="2" t="s">
        <v>650</v>
      </c>
      <c r="P333" s="2" t="s">
        <v>651</v>
      </c>
      <c r="Q333" s="2" t="s">
        <v>650</v>
      </c>
      <c r="R333" s="2" t="s">
        <v>651</v>
      </c>
      <c r="S333" s="2" t="s">
        <v>650</v>
      </c>
      <c r="U333" s="129">
        <f t="shared" si="10"/>
        <v>7.0940000000000003</v>
      </c>
      <c r="V333" s="2">
        <f t="shared" si="11"/>
        <v>0</v>
      </c>
    </row>
    <row r="334" spans="1:22" ht="15" customHeight="1" x14ac:dyDescent="0.25">
      <c r="A334" s="2" t="s">
        <v>510</v>
      </c>
      <c r="B334" s="2" t="s">
        <v>512</v>
      </c>
      <c r="C334" s="2">
        <v>2015</v>
      </c>
      <c r="D334" s="2">
        <v>6.6710000000000003</v>
      </c>
      <c r="E334" s="2">
        <v>0.83899999999999997</v>
      </c>
      <c r="F334" s="2">
        <v>1.151</v>
      </c>
      <c r="G334" s="2">
        <v>0</v>
      </c>
      <c r="H334" s="2">
        <v>0</v>
      </c>
      <c r="I334" s="2">
        <v>2.456</v>
      </c>
      <c r="J334" s="2">
        <v>2.2250000000000001</v>
      </c>
      <c r="K334" s="2">
        <v>0</v>
      </c>
      <c r="L334" s="2">
        <v>0</v>
      </c>
      <c r="M334" s="2">
        <v>0</v>
      </c>
      <c r="N334" s="2" t="s">
        <v>651</v>
      </c>
      <c r="O334" s="2" t="s">
        <v>650</v>
      </c>
      <c r="P334" s="2" t="s">
        <v>651</v>
      </c>
      <c r="Q334" s="2" t="s">
        <v>650</v>
      </c>
      <c r="R334" s="2" t="s">
        <v>651</v>
      </c>
      <c r="S334" s="2" t="s">
        <v>650</v>
      </c>
      <c r="U334" s="129">
        <f t="shared" si="10"/>
        <v>6.6710000000000003</v>
      </c>
      <c r="V334" s="2">
        <f t="shared" si="11"/>
        <v>0</v>
      </c>
    </row>
    <row r="335" spans="1:22" ht="15" customHeight="1" x14ac:dyDescent="0.25">
      <c r="A335" s="2" t="s">
        <v>510</v>
      </c>
      <c r="B335" s="2" t="s">
        <v>513</v>
      </c>
      <c r="C335" s="2">
        <v>2015</v>
      </c>
      <c r="D335" s="2">
        <v>6.96</v>
      </c>
      <c r="E335" s="2">
        <v>0.92500000000000004</v>
      </c>
      <c r="F335" s="2">
        <v>1.544</v>
      </c>
      <c r="G335" s="2">
        <v>0.248</v>
      </c>
      <c r="H335" s="2">
        <v>0</v>
      </c>
      <c r="I335" s="2">
        <v>3.141</v>
      </c>
      <c r="J335" s="2">
        <v>0.57799999999999996</v>
      </c>
      <c r="K335" s="2">
        <v>0</v>
      </c>
      <c r="L335" s="2">
        <v>0.52400000000000002</v>
      </c>
      <c r="M335" s="2">
        <v>0</v>
      </c>
      <c r="N335" s="2" t="s">
        <v>651</v>
      </c>
      <c r="O335" s="2" t="s">
        <v>650</v>
      </c>
      <c r="P335" s="2" t="s">
        <v>651</v>
      </c>
      <c r="Q335" s="2" t="s">
        <v>650</v>
      </c>
      <c r="R335" s="2" t="s">
        <v>651</v>
      </c>
      <c r="S335" s="2" t="s">
        <v>650</v>
      </c>
      <c r="U335" s="129">
        <f t="shared" si="10"/>
        <v>6.96</v>
      </c>
      <c r="V335" s="2">
        <f t="shared" si="11"/>
        <v>0</v>
      </c>
    </row>
    <row r="336" spans="1:22" ht="15" customHeight="1" x14ac:dyDescent="0.25">
      <c r="A336" s="2" t="s">
        <v>510</v>
      </c>
      <c r="B336" s="2" t="s">
        <v>514</v>
      </c>
      <c r="C336" s="2">
        <v>2015</v>
      </c>
      <c r="D336" s="2">
        <v>761.05499999999995</v>
      </c>
      <c r="E336" s="2">
        <v>335.28399999999999</v>
      </c>
      <c r="F336" s="2">
        <v>89.72</v>
      </c>
      <c r="G336" s="2">
        <v>26.97</v>
      </c>
      <c r="H336" s="2">
        <v>0</v>
      </c>
      <c r="I336" s="2">
        <v>132.619</v>
      </c>
      <c r="J336" s="2">
        <v>130.44300000000001</v>
      </c>
      <c r="K336" s="2">
        <v>14.308</v>
      </c>
      <c r="L336" s="2">
        <v>31.710999999999999</v>
      </c>
      <c r="M336" s="2">
        <v>0</v>
      </c>
      <c r="N336" s="2" t="s">
        <v>651</v>
      </c>
      <c r="O336" s="2" t="s">
        <v>650</v>
      </c>
      <c r="P336" s="2" t="s">
        <v>651</v>
      </c>
      <c r="Q336" s="2" t="s">
        <v>650</v>
      </c>
      <c r="R336" s="2" t="s">
        <v>651</v>
      </c>
      <c r="S336" s="2" t="s">
        <v>650</v>
      </c>
      <c r="U336" s="129">
        <f t="shared" si="10"/>
        <v>761.05499999999995</v>
      </c>
      <c r="V336" s="2">
        <f t="shared" si="11"/>
        <v>0</v>
      </c>
    </row>
    <row r="337" spans="1:22" ht="15" customHeight="1" x14ac:dyDescent="0.25">
      <c r="A337" s="2" t="s">
        <v>515</v>
      </c>
      <c r="B337" s="2" t="s">
        <v>516</v>
      </c>
      <c r="C337" s="2">
        <v>2015</v>
      </c>
      <c r="D337" s="2">
        <v>19.687999999999999</v>
      </c>
      <c r="E337" s="2">
        <v>9.1989999999999998</v>
      </c>
      <c r="F337" s="2">
        <v>2.6850000000000001</v>
      </c>
      <c r="G337" s="2">
        <v>2.6150000000000002</v>
      </c>
      <c r="H337" s="2" t="s">
        <v>650</v>
      </c>
      <c r="I337" s="2">
        <v>3.5329999999999999</v>
      </c>
      <c r="J337" s="2">
        <v>1.6559999999999999</v>
      </c>
      <c r="K337" s="2" t="s">
        <v>650</v>
      </c>
      <c r="L337" s="2" t="s">
        <v>666</v>
      </c>
      <c r="M337" s="2">
        <v>2.5249999999999999</v>
      </c>
      <c r="N337" s="2" t="s">
        <v>651</v>
      </c>
      <c r="O337" s="2" t="s">
        <v>650</v>
      </c>
      <c r="P337" s="2" t="s">
        <v>651</v>
      </c>
      <c r="Q337" s="2" t="s">
        <v>650</v>
      </c>
      <c r="R337" s="2" t="s">
        <v>651</v>
      </c>
      <c r="S337" s="2" t="s">
        <v>650</v>
      </c>
      <c r="U337" s="129">
        <f t="shared" si="10"/>
        <v>19.687999999999999</v>
      </c>
      <c r="V337" s="2">
        <f t="shared" si="11"/>
        <v>0</v>
      </c>
    </row>
    <row r="338" spans="1:22" ht="15" customHeight="1" x14ac:dyDescent="0.25">
      <c r="A338" s="2" t="s">
        <v>515</v>
      </c>
      <c r="B338" s="2" t="s">
        <v>517</v>
      </c>
      <c r="C338" s="2">
        <v>2015</v>
      </c>
      <c r="D338" s="2">
        <v>27.3</v>
      </c>
      <c r="E338" s="2">
        <v>12.205</v>
      </c>
      <c r="F338" s="2">
        <v>6.05</v>
      </c>
      <c r="G338" s="2">
        <v>5.7850000000000001</v>
      </c>
      <c r="H338" s="2" t="s">
        <v>650</v>
      </c>
      <c r="I338" s="2">
        <v>0.36499999999999999</v>
      </c>
      <c r="J338" s="2">
        <v>2.895</v>
      </c>
      <c r="K338" s="2" t="s">
        <v>666</v>
      </c>
      <c r="L338" s="2" t="s">
        <v>666</v>
      </c>
      <c r="M338" s="2">
        <v>5.5439999999999996</v>
      </c>
      <c r="N338" s="2" t="s">
        <v>651</v>
      </c>
      <c r="O338" s="2" t="s">
        <v>650</v>
      </c>
      <c r="P338" s="2" t="s">
        <v>651</v>
      </c>
      <c r="Q338" s="2" t="s">
        <v>650</v>
      </c>
      <c r="R338" s="2" t="s">
        <v>651</v>
      </c>
      <c r="S338" s="2" t="s">
        <v>650</v>
      </c>
      <c r="U338" s="129">
        <f t="shared" si="10"/>
        <v>27.3</v>
      </c>
      <c r="V338" s="2">
        <f t="shared" si="11"/>
        <v>0</v>
      </c>
    </row>
    <row r="339" spans="1:22" ht="15" customHeight="1" x14ac:dyDescent="0.25">
      <c r="A339" s="2" t="s">
        <v>518</v>
      </c>
      <c r="B339" s="2" t="s">
        <v>519</v>
      </c>
      <c r="C339" s="2">
        <v>2015</v>
      </c>
      <c r="D339" s="2">
        <v>37.76</v>
      </c>
      <c r="E339" s="2">
        <v>11.74</v>
      </c>
      <c r="F339" s="2">
        <v>4.67</v>
      </c>
      <c r="G339" s="2">
        <v>4.3</v>
      </c>
      <c r="H339" s="2" t="s">
        <v>650</v>
      </c>
      <c r="I339" s="2">
        <v>11.04</v>
      </c>
      <c r="J339" s="2">
        <v>6.01</v>
      </c>
      <c r="K339" s="2" t="s">
        <v>650</v>
      </c>
      <c r="L339" s="2" t="s">
        <v>650</v>
      </c>
      <c r="M339" s="2" t="s">
        <v>650</v>
      </c>
      <c r="N339" s="2" t="s">
        <v>651</v>
      </c>
      <c r="O339" s="2" t="s">
        <v>650</v>
      </c>
      <c r="P339" s="2" t="s">
        <v>651</v>
      </c>
      <c r="Q339" s="2" t="s">
        <v>650</v>
      </c>
      <c r="R339" s="2" t="s">
        <v>651</v>
      </c>
      <c r="S339" s="2" t="s">
        <v>650</v>
      </c>
      <c r="U339" s="129">
        <f t="shared" si="10"/>
        <v>37.76</v>
      </c>
      <c r="V339" s="2">
        <f t="shared" si="11"/>
        <v>0</v>
      </c>
    </row>
    <row r="340" spans="1:22" ht="15" customHeight="1" x14ac:dyDescent="0.25">
      <c r="A340" s="2" t="s">
        <v>520</v>
      </c>
      <c r="B340" s="2" t="s">
        <v>521</v>
      </c>
      <c r="C340" s="2">
        <v>2015</v>
      </c>
      <c r="D340" s="2">
        <v>3.7989999999999999</v>
      </c>
      <c r="E340" s="2" t="s">
        <v>650</v>
      </c>
      <c r="F340" s="2" t="s">
        <v>650</v>
      </c>
      <c r="G340" s="2" t="s">
        <v>650</v>
      </c>
      <c r="H340" s="2" t="s">
        <v>650</v>
      </c>
      <c r="I340" s="2" t="s">
        <v>650</v>
      </c>
      <c r="J340" s="2" t="s">
        <v>650</v>
      </c>
      <c r="K340" s="2" t="s">
        <v>650</v>
      </c>
      <c r="L340" s="2" t="s">
        <v>650</v>
      </c>
      <c r="M340" s="2" t="s">
        <v>650</v>
      </c>
      <c r="N340" s="2" t="s">
        <v>651</v>
      </c>
      <c r="O340" s="2" t="s">
        <v>650</v>
      </c>
      <c r="P340" s="2" t="s">
        <v>651</v>
      </c>
      <c r="Q340" s="2" t="s">
        <v>650</v>
      </c>
      <c r="R340" s="2" t="s">
        <v>651</v>
      </c>
      <c r="S340" s="2" t="s">
        <v>650</v>
      </c>
      <c r="U340" s="129">
        <f t="shared" si="10"/>
        <v>3.7989999999999999</v>
      </c>
      <c r="V340" s="2">
        <f t="shared" si="11"/>
        <v>0</v>
      </c>
    </row>
    <row r="341" spans="1:22" ht="15" customHeight="1" x14ac:dyDescent="0.25">
      <c r="A341" s="2" t="s">
        <v>520</v>
      </c>
      <c r="B341" s="2" t="s">
        <v>522</v>
      </c>
      <c r="C341" s="2">
        <v>2015</v>
      </c>
      <c r="D341" s="2">
        <v>139.10400000000001</v>
      </c>
      <c r="E341" s="2" t="s">
        <v>650</v>
      </c>
      <c r="F341" s="2" t="s">
        <v>650</v>
      </c>
      <c r="G341" s="2" t="s">
        <v>650</v>
      </c>
      <c r="H341" s="2" t="s">
        <v>650</v>
      </c>
      <c r="I341" s="2" t="s">
        <v>650</v>
      </c>
      <c r="J341" s="2" t="s">
        <v>650</v>
      </c>
      <c r="K341" s="2" t="s">
        <v>650</v>
      </c>
      <c r="L341" s="2" t="s">
        <v>650</v>
      </c>
      <c r="M341" s="2" t="s">
        <v>650</v>
      </c>
      <c r="N341" s="2" t="s">
        <v>651</v>
      </c>
      <c r="O341" s="2" t="s">
        <v>650</v>
      </c>
      <c r="P341" s="2" t="s">
        <v>651</v>
      </c>
      <c r="Q341" s="2" t="s">
        <v>650</v>
      </c>
      <c r="R341" s="2" t="s">
        <v>651</v>
      </c>
      <c r="S341" s="2" t="s">
        <v>650</v>
      </c>
      <c r="U341" s="129">
        <f t="shared" si="10"/>
        <v>139.10400000000001</v>
      </c>
      <c r="V341" s="2">
        <f t="shared" si="11"/>
        <v>0</v>
      </c>
    </row>
    <row r="342" spans="1:22" ht="15" customHeight="1" x14ac:dyDescent="0.25">
      <c r="A342" s="2" t="s">
        <v>520</v>
      </c>
      <c r="B342" s="2" t="s">
        <v>523</v>
      </c>
      <c r="C342" s="2">
        <v>2015</v>
      </c>
      <c r="D342" s="2">
        <v>3.5270000000000001</v>
      </c>
      <c r="E342" s="2" t="s">
        <v>650</v>
      </c>
      <c r="F342" s="2" t="s">
        <v>650</v>
      </c>
      <c r="G342" s="2" t="s">
        <v>650</v>
      </c>
      <c r="H342" s="2" t="s">
        <v>650</v>
      </c>
      <c r="I342" s="2" t="s">
        <v>650</v>
      </c>
      <c r="J342" s="2" t="s">
        <v>650</v>
      </c>
      <c r="K342" s="2" t="s">
        <v>650</v>
      </c>
      <c r="L342" s="2" t="s">
        <v>650</v>
      </c>
      <c r="M342" s="2" t="s">
        <v>650</v>
      </c>
      <c r="N342" s="2" t="s">
        <v>651</v>
      </c>
      <c r="O342" s="2" t="s">
        <v>650</v>
      </c>
      <c r="P342" s="2" t="s">
        <v>651</v>
      </c>
      <c r="Q342" s="2" t="s">
        <v>650</v>
      </c>
      <c r="R342" s="2" t="s">
        <v>651</v>
      </c>
      <c r="S342" s="2" t="s">
        <v>650</v>
      </c>
      <c r="U342" s="129">
        <f t="shared" si="10"/>
        <v>3.5270000000000001</v>
      </c>
      <c r="V342" s="2">
        <f t="shared" si="11"/>
        <v>0</v>
      </c>
    </row>
    <row r="343" spans="1:22" ht="15" customHeight="1" x14ac:dyDescent="0.25">
      <c r="A343" s="2" t="s">
        <v>524</v>
      </c>
      <c r="B343" s="2" t="s">
        <v>11</v>
      </c>
      <c r="C343" s="2">
        <v>2015</v>
      </c>
      <c r="D343" s="2">
        <v>95.099000000000004</v>
      </c>
      <c r="E343" s="2">
        <v>18.864000000000001</v>
      </c>
      <c r="F343" s="2">
        <v>7.258</v>
      </c>
      <c r="G343" s="2">
        <v>32.459000000000003</v>
      </c>
      <c r="H343" s="2">
        <v>0</v>
      </c>
      <c r="I343" s="2">
        <v>18.052</v>
      </c>
      <c r="J343" s="2">
        <v>18.466000000000001</v>
      </c>
      <c r="K343" s="2">
        <v>0</v>
      </c>
      <c r="L343" s="2">
        <v>0</v>
      </c>
      <c r="M343" s="2">
        <v>0</v>
      </c>
      <c r="N343" s="2" t="s">
        <v>651</v>
      </c>
      <c r="O343" s="2" t="s">
        <v>650</v>
      </c>
      <c r="P343" s="2" t="s">
        <v>651</v>
      </c>
      <c r="Q343" s="2" t="s">
        <v>650</v>
      </c>
      <c r="R343" s="2" t="s">
        <v>651</v>
      </c>
      <c r="S343" s="2" t="s">
        <v>650</v>
      </c>
      <c r="U343" s="129">
        <f t="shared" si="10"/>
        <v>95.099000000000004</v>
      </c>
      <c r="V343" s="2">
        <f t="shared" si="11"/>
        <v>0</v>
      </c>
    </row>
    <row r="344" spans="1:22" ht="15" customHeight="1" x14ac:dyDescent="0.25">
      <c r="A344" s="2" t="s">
        <v>524</v>
      </c>
      <c r="B344" s="2" t="s">
        <v>525</v>
      </c>
      <c r="C344" s="2">
        <v>2015</v>
      </c>
      <c r="D344" s="2">
        <v>2.1549999999999998</v>
      </c>
      <c r="E344" s="2">
        <v>1.958</v>
      </c>
      <c r="F344" s="2">
        <v>0</v>
      </c>
      <c r="G344" s="2">
        <v>4.8000000000000001E-2</v>
      </c>
      <c r="H344" s="2">
        <v>0</v>
      </c>
      <c r="I344" s="2">
        <v>0.14899999999999999</v>
      </c>
      <c r="J344" s="2">
        <v>0</v>
      </c>
      <c r="K344" s="2">
        <v>0</v>
      </c>
      <c r="L344" s="2">
        <v>0</v>
      </c>
      <c r="M344" s="2">
        <v>0</v>
      </c>
      <c r="N344" s="2" t="s">
        <v>651</v>
      </c>
      <c r="O344" s="2" t="s">
        <v>650</v>
      </c>
      <c r="P344" s="2" t="s">
        <v>651</v>
      </c>
      <c r="Q344" s="2" t="s">
        <v>650</v>
      </c>
      <c r="R344" s="2" t="s">
        <v>651</v>
      </c>
      <c r="S344" s="2" t="s">
        <v>650</v>
      </c>
      <c r="U344" s="129">
        <f t="shared" si="10"/>
        <v>2.1549999999999998</v>
      </c>
      <c r="V344" s="2">
        <f t="shared" si="11"/>
        <v>0</v>
      </c>
    </row>
    <row r="345" spans="1:22" ht="15" customHeight="1" x14ac:dyDescent="0.25">
      <c r="A345" s="2" t="s">
        <v>524</v>
      </c>
      <c r="B345" s="2" t="s">
        <v>318</v>
      </c>
      <c r="C345" s="2">
        <v>2015</v>
      </c>
      <c r="D345" s="2">
        <v>13.595000000000001</v>
      </c>
      <c r="E345" s="2">
        <v>9.2639999999999993</v>
      </c>
      <c r="F345" s="2">
        <v>2.4350000000000001</v>
      </c>
      <c r="G345" s="2">
        <v>0.66200000000000003</v>
      </c>
      <c r="H345" s="2">
        <v>0</v>
      </c>
      <c r="I345" s="2">
        <v>1.0289999999999999</v>
      </c>
      <c r="J345" s="2">
        <v>0.112</v>
      </c>
      <c r="K345" s="2">
        <v>0</v>
      </c>
      <c r="L345" s="2">
        <v>9.2999999999999999E-2</v>
      </c>
      <c r="M345" s="2">
        <v>0</v>
      </c>
      <c r="N345" s="2" t="s">
        <v>651</v>
      </c>
      <c r="O345" s="2" t="s">
        <v>650</v>
      </c>
      <c r="P345" s="2" t="s">
        <v>651</v>
      </c>
      <c r="Q345" s="2" t="s">
        <v>650</v>
      </c>
      <c r="R345" s="2" t="s">
        <v>651</v>
      </c>
      <c r="S345" s="2" t="s">
        <v>650</v>
      </c>
      <c r="U345" s="129">
        <f t="shared" si="10"/>
        <v>13.595000000000001</v>
      </c>
      <c r="V345" s="2">
        <f t="shared" si="11"/>
        <v>0</v>
      </c>
    </row>
    <row r="346" spans="1:22" ht="15" customHeight="1" x14ac:dyDescent="0.25">
      <c r="A346" s="2" t="s">
        <v>526</v>
      </c>
      <c r="B346" s="2" t="s">
        <v>527</v>
      </c>
      <c r="C346" s="2">
        <v>2015</v>
      </c>
      <c r="D346" s="2">
        <v>17.3</v>
      </c>
      <c r="E346" s="2">
        <v>10.5</v>
      </c>
      <c r="F346" s="2">
        <v>0.2</v>
      </c>
      <c r="G346" s="2">
        <v>1</v>
      </c>
      <c r="H346" s="2">
        <v>0</v>
      </c>
      <c r="I346" s="2">
        <v>3.9</v>
      </c>
      <c r="J346" s="2">
        <v>1.8</v>
      </c>
      <c r="K346" s="2">
        <v>0</v>
      </c>
      <c r="L346" s="2">
        <v>0</v>
      </c>
      <c r="M346" s="2">
        <v>0</v>
      </c>
      <c r="N346" s="2" t="s">
        <v>651</v>
      </c>
      <c r="O346" s="2" t="s">
        <v>650</v>
      </c>
      <c r="P346" s="2" t="s">
        <v>651</v>
      </c>
      <c r="Q346" s="2" t="s">
        <v>650</v>
      </c>
      <c r="R346" s="2" t="s">
        <v>651</v>
      </c>
      <c r="S346" s="2" t="s">
        <v>650</v>
      </c>
      <c r="U346" s="129">
        <f t="shared" si="10"/>
        <v>17.3</v>
      </c>
      <c r="V346" s="2">
        <f t="shared" si="11"/>
        <v>0</v>
      </c>
    </row>
    <row r="347" spans="1:22" ht="15" customHeight="1" x14ac:dyDescent="0.25">
      <c r="A347" s="2" t="s">
        <v>526</v>
      </c>
      <c r="B347" s="2" t="s">
        <v>528</v>
      </c>
      <c r="C347" s="2">
        <v>2015</v>
      </c>
      <c r="D347" s="2">
        <v>446.6</v>
      </c>
      <c r="E347" s="2">
        <v>293</v>
      </c>
      <c r="F347" s="2">
        <v>4.8</v>
      </c>
      <c r="G347" s="2">
        <v>19.3</v>
      </c>
      <c r="H347" s="2">
        <v>0</v>
      </c>
      <c r="I347" s="2">
        <v>26.1</v>
      </c>
      <c r="J347" s="2">
        <v>102.7</v>
      </c>
      <c r="K347" s="2">
        <v>0.7</v>
      </c>
      <c r="L347" s="2">
        <v>0</v>
      </c>
      <c r="M347" s="2">
        <v>0</v>
      </c>
      <c r="N347" s="2" t="s">
        <v>651</v>
      </c>
      <c r="O347" s="2" t="s">
        <v>650</v>
      </c>
      <c r="P347" s="2" t="s">
        <v>651</v>
      </c>
      <c r="Q347" s="2" t="s">
        <v>650</v>
      </c>
      <c r="R347" s="2" t="s">
        <v>651</v>
      </c>
      <c r="S347" s="2" t="s">
        <v>650</v>
      </c>
      <c r="U347" s="129">
        <f t="shared" si="10"/>
        <v>446.6</v>
      </c>
      <c r="V347" s="2">
        <f t="shared" si="11"/>
        <v>0</v>
      </c>
    </row>
    <row r="348" spans="1:22" ht="15" customHeight="1" x14ac:dyDescent="0.25">
      <c r="A348" s="2" t="s">
        <v>526</v>
      </c>
      <c r="B348" s="2" t="s">
        <v>529</v>
      </c>
      <c r="C348" s="2">
        <v>2015</v>
      </c>
      <c r="D348" s="2">
        <v>46.1</v>
      </c>
      <c r="E348" s="2">
        <v>31.6</v>
      </c>
      <c r="F348" s="2">
        <v>1.3</v>
      </c>
      <c r="G348" s="2">
        <v>0.8</v>
      </c>
      <c r="H348" s="2">
        <v>0</v>
      </c>
      <c r="I348" s="2">
        <v>3.4</v>
      </c>
      <c r="J348" s="2">
        <v>9</v>
      </c>
      <c r="K348" s="2">
        <v>7.0000000000000007E-2</v>
      </c>
      <c r="L348" s="2">
        <v>0</v>
      </c>
      <c r="M348" s="2">
        <v>0</v>
      </c>
      <c r="N348" s="2" t="s">
        <v>651</v>
      </c>
      <c r="O348" s="2" t="s">
        <v>650</v>
      </c>
      <c r="P348" s="2" t="s">
        <v>651</v>
      </c>
      <c r="Q348" s="2" t="s">
        <v>650</v>
      </c>
      <c r="R348" s="2" t="s">
        <v>651</v>
      </c>
      <c r="S348" s="2" t="s">
        <v>650</v>
      </c>
      <c r="U348" s="129">
        <f t="shared" si="10"/>
        <v>46.1</v>
      </c>
      <c r="V348" s="2">
        <f t="shared" si="11"/>
        <v>0</v>
      </c>
    </row>
    <row r="349" spans="1:22" ht="15" customHeight="1" x14ac:dyDescent="0.25">
      <c r="A349" s="2" t="s">
        <v>526</v>
      </c>
      <c r="B349" s="2" t="s">
        <v>530</v>
      </c>
      <c r="C349" s="2">
        <v>2015</v>
      </c>
      <c r="D349" s="2">
        <v>52.3</v>
      </c>
      <c r="E349" s="2">
        <v>19</v>
      </c>
      <c r="F349" s="2">
        <v>8.9</v>
      </c>
      <c r="G349" s="2">
        <v>0.6</v>
      </c>
      <c r="H349" s="2">
        <v>0</v>
      </c>
      <c r="I349" s="2">
        <v>5.0999999999999996</v>
      </c>
      <c r="J349" s="2">
        <v>18.600000000000001</v>
      </c>
      <c r="K349" s="2">
        <v>0.02</v>
      </c>
      <c r="L349" s="2">
        <v>0</v>
      </c>
      <c r="M349" s="2">
        <v>0</v>
      </c>
      <c r="N349" s="2" t="s">
        <v>651</v>
      </c>
      <c r="O349" s="2" t="s">
        <v>650</v>
      </c>
      <c r="P349" s="2" t="s">
        <v>651</v>
      </c>
      <c r="Q349" s="2" t="s">
        <v>650</v>
      </c>
      <c r="R349" s="2" t="s">
        <v>651</v>
      </c>
      <c r="S349" s="2" t="s">
        <v>650</v>
      </c>
      <c r="U349" s="129">
        <f t="shared" si="10"/>
        <v>52.3</v>
      </c>
      <c r="V349" s="2">
        <f t="shared" si="11"/>
        <v>0</v>
      </c>
    </row>
    <row r="350" spans="1:22" ht="15" customHeight="1" x14ac:dyDescent="0.25">
      <c r="A350" s="2" t="s">
        <v>526</v>
      </c>
      <c r="B350" s="2" t="s">
        <v>531</v>
      </c>
      <c r="C350" s="2">
        <v>2015</v>
      </c>
      <c r="D350" s="2">
        <v>45.4</v>
      </c>
      <c r="E350" s="2">
        <v>23.8</v>
      </c>
      <c r="F350" s="2">
        <v>11.7</v>
      </c>
      <c r="G350" s="2">
        <v>1</v>
      </c>
      <c r="H350" s="2">
        <v>0</v>
      </c>
      <c r="I350" s="2">
        <v>3.8</v>
      </c>
      <c r="J350" s="2">
        <v>5</v>
      </c>
      <c r="K350" s="2">
        <v>0.08</v>
      </c>
      <c r="L350" s="2">
        <v>0</v>
      </c>
      <c r="M350" s="2">
        <v>0</v>
      </c>
      <c r="N350" s="2" t="s">
        <v>651</v>
      </c>
      <c r="O350" s="2" t="s">
        <v>650</v>
      </c>
      <c r="P350" s="2" t="s">
        <v>651</v>
      </c>
      <c r="Q350" s="2" t="s">
        <v>650</v>
      </c>
      <c r="R350" s="2" t="s">
        <v>651</v>
      </c>
      <c r="S350" s="2" t="s">
        <v>650</v>
      </c>
      <c r="U350" s="129">
        <f t="shared" si="10"/>
        <v>45.4</v>
      </c>
      <c r="V350" s="2">
        <f t="shared" si="11"/>
        <v>0</v>
      </c>
    </row>
    <row r="351" spans="1:22" ht="15" customHeight="1" x14ac:dyDescent="0.25">
      <c r="A351" s="2" t="s">
        <v>526</v>
      </c>
      <c r="B351" s="2" t="s">
        <v>532</v>
      </c>
      <c r="C351" s="2">
        <v>2015</v>
      </c>
      <c r="D351" s="2">
        <v>148.30000000000001</v>
      </c>
      <c r="E351" s="2">
        <v>83.9</v>
      </c>
      <c r="F351" s="2">
        <v>4</v>
      </c>
      <c r="G351" s="2">
        <v>12.6</v>
      </c>
      <c r="H351" s="2">
        <v>0</v>
      </c>
      <c r="I351" s="2">
        <v>21.3</v>
      </c>
      <c r="J351" s="2">
        <v>25.7</v>
      </c>
      <c r="K351" s="2">
        <v>0.7</v>
      </c>
      <c r="L351" s="2">
        <v>0</v>
      </c>
      <c r="M351" s="2">
        <v>0</v>
      </c>
      <c r="N351" s="2" t="s">
        <v>651</v>
      </c>
      <c r="O351" s="2" t="s">
        <v>650</v>
      </c>
      <c r="P351" s="2" t="s">
        <v>651</v>
      </c>
      <c r="Q351" s="2" t="s">
        <v>650</v>
      </c>
      <c r="R351" s="2" t="s">
        <v>651</v>
      </c>
      <c r="S351" s="2" t="s">
        <v>650</v>
      </c>
      <c r="U351" s="129">
        <f t="shared" si="10"/>
        <v>148.30000000000001</v>
      </c>
      <c r="V351" s="2">
        <f t="shared" si="11"/>
        <v>0</v>
      </c>
    </row>
    <row r="352" spans="1:22" ht="15" customHeight="1" x14ac:dyDescent="0.25">
      <c r="A352" s="2" t="s">
        <v>526</v>
      </c>
      <c r="B352" s="2" t="s">
        <v>533</v>
      </c>
      <c r="C352" s="2">
        <v>2015</v>
      </c>
      <c r="D352" s="2">
        <v>256.2</v>
      </c>
      <c r="E352" s="2">
        <v>131.19999999999999</v>
      </c>
      <c r="F352" s="2">
        <v>21.5</v>
      </c>
      <c r="G352" s="2">
        <v>5.6</v>
      </c>
      <c r="H352" s="2">
        <v>0</v>
      </c>
      <c r="I352" s="2">
        <v>23.4</v>
      </c>
      <c r="J352" s="2">
        <v>74.400000000000006</v>
      </c>
      <c r="K352" s="2">
        <v>0.2</v>
      </c>
      <c r="L352" s="2">
        <v>0</v>
      </c>
      <c r="M352" s="2">
        <v>0</v>
      </c>
      <c r="N352" s="2" t="s">
        <v>651</v>
      </c>
      <c r="O352" s="2" t="s">
        <v>650</v>
      </c>
      <c r="P352" s="2" t="s">
        <v>651</v>
      </c>
      <c r="Q352" s="2" t="s">
        <v>650</v>
      </c>
      <c r="R352" s="2" t="s">
        <v>651</v>
      </c>
      <c r="S352" s="2" t="s">
        <v>650</v>
      </c>
      <c r="U352" s="129">
        <f t="shared" si="10"/>
        <v>256.2</v>
      </c>
      <c r="V352" s="2">
        <f t="shared" si="11"/>
        <v>0</v>
      </c>
    </row>
    <row r="353" spans="1:22" ht="15" customHeight="1" x14ac:dyDescent="0.25">
      <c r="A353" s="2" t="s">
        <v>526</v>
      </c>
      <c r="B353" s="2" t="s">
        <v>534</v>
      </c>
      <c r="C353" s="2">
        <v>2015</v>
      </c>
      <c r="D353" s="2">
        <v>27.1</v>
      </c>
      <c r="E353" s="2">
        <v>24.5</v>
      </c>
      <c r="F353" s="2">
        <v>0</v>
      </c>
      <c r="G353" s="2">
        <v>0</v>
      </c>
      <c r="H353" s="2">
        <v>0</v>
      </c>
      <c r="I353" s="2">
        <v>1.7</v>
      </c>
      <c r="J353" s="2">
        <v>0.7</v>
      </c>
      <c r="K353" s="2">
        <v>0</v>
      </c>
      <c r="L353" s="2">
        <v>0</v>
      </c>
      <c r="M353" s="2">
        <v>0</v>
      </c>
      <c r="N353" s="2" t="s">
        <v>651</v>
      </c>
      <c r="O353" s="2" t="s">
        <v>650</v>
      </c>
      <c r="P353" s="2" t="s">
        <v>651</v>
      </c>
      <c r="Q353" s="2" t="s">
        <v>650</v>
      </c>
      <c r="R353" s="2" t="s">
        <v>651</v>
      </c>
      <c r="S353" s="2" t="s">
        <v>650</v>
      </c>
      <c r="U353" s="129">
        <f t="shared" si="10"/>
        <v>27.1</v>
      </c>
      <c r="V353" s="2">
        <f t="shared" si="11"/>
        <v>0</v>
      </c>
    </row>
    <row r="354" spans="1:22" ht="15" customHeight="1" x14ac:dyDescent="0.25">
      <c r="A354" s="2" t="s">
        <v>526</v>
      </c>
      <c r="B354" s="2" t="s">
        <v>535</v>
      </c>
      <c r="C354" s="2">
        <v>2015</v>
      </c>
      <c r="D354" s="2">
        <v>13.5</v>
      </c>
      <c r="E354" s="2">
        <v>6.3</v>
      </c>
      <c r="F354" s="2">
        <v>3.9</v>
      </c>
      <c r="G354" s="2">
        <v>0</v>
      </c>
      <c r="H354" s="2">
        <v>0</v>
      </c>
      <c r="I354" s="2">
        <v>2.9</v>
      </c>
      <c r="J354" s="2">
        <v>0.4</v>
      </c>
      <c r="K354" s="2">
        <v>0</v>
      </c>
      <c r="L354" s="2">
        <v>0</v>
      </c>
      <c r="M354" s="2">
        <v>0</v>
      </c>
      <c r="N354" s="2" t="s">
        <v>651</v>
      </c>
      <c r="O354" s="2" t="s">
        <v>650</v>
      </c>
      <c r="P354" s="2" t="s">
        <v>651</v>
      </c>
      <c r="Q354" s="2" t="s">
        <v>650</v>
      </c>
      <c r="R354" s="2" t="s">
        <v>651</v>
      </c>
      <c r="S354" s="2" t="s">
        <v>650</v>
      </c>
      <c r="U354" s="129">
        <f t="shared" si="10"/>
        <v>13.5</v>
      </c>
      <c r="V354" s="2">
        <f t="shared" si="11"/>
        <v>0</v>
      </c>
    </row>
    <row r="355" spans="1:22" ht="15" customHeight="1" x14ac:dyDescent="0.25">
      <c r="A355" s="2" t="s">
        <v>526</v>
      </c>
      <c r="B355" s="2" t="s">
        <v>536</v>
      </c>
      <c r="C355" s="2">
        <v>2015</v>
      </c>
      <c r="D355" s="2">
        <v>1357.5</v>
      </c>
      <c r="E355" s="2">
        <v>635.9</v>
      </c>
      <c r="F355" s="2">
        <v>129.80000000000001</v>
      </c>
      <c r="G355" s="2">
        <v>160.69999999999999</v>
      </c>
      <c r="H355" s="2">
        <v>105.2</v>
      </c>
      <c r="I355" s="2">
        <v>139.1</v>
      </c>
      <c r="J355" s="2">
        <v>280.5</v>
      </c>
      <c r="K355" s="2">
        <v>11.4</v>
      </c>
      <c r="L355" s="2">
        <v>0</v>
      </c>
      <c r="M355" s="2">
        <v>0</v>
      </c>
      <c r="N355" s="2" t="s">
        <v>651</v>
      </c>
      <c r="O355" s="2" t="s">
        <v>650</v>
      </c>
      <c r="P355" s="2" t="s">
        <v>651</v>
      </c>
      <c r="Q355" s="2" t="s">
        <v>650</v>
      </c>
      <c r="R355" s="2" t="s">
        <v>651</v>
      </c>
      <c r="S355" s="2" t="s">
        <v>650</v>
      </c>
      <c r="U355" s="129">
        <f t="shared" si="10"/>
        <v>1357.5</v>
      </c>
      <c r="V355" s="2">
        <f t="shared" si="11"/>
        <v>0</v>
      </c>
    </row>
    <row r="356" spans="1:22" ht="15" customHeight="1" x14ac:dyDescent="0.25">
      <c r="A356" s="2" t="s">
        <v>526</v>
      </c>
      <c r="B356" s="2" t="s">
        <v>537</v>
      </c>
      <c r="C356" s="2">
        <v>2015</v>
      </c>
      <c r="D356" s="2">
        <v>129.69999999999999</v>
      </c>
      <c r="E356" s="2">
        <v>79</v>
      </c>
      <c r="F356" s="2">
        <v>5.6</v>
      </c>
      <c r="G356" s="2">
        <v>3.3</v>
      </c>
      <c r="H356" s="2">
        <v>0</v>
      </c>
      <c r="I356" s="2">
        <v>8</v>
      </c>
      <c r="J356" s="2">
        <v>32</v>
      </c>
      <c r="K356" s="2">
        <v>1.7</v>
      </c>
      <c r="L356" s="2">
        <v>0</v>
      </c>
      <c r="M356" s="2">
        <v>0</v>
      </c>
      <c r="N356" s="2" t="s">
        <v>651</v>
      </c>
      <c r="O356" s="2" t="s">
        <v>650</v>
      </c>
      <c r="P356" s="2" t="s">
        <v>651</v>
      </c>
      <c r="Q356" s="2" t="s">
        <v>650</v>
      </c>
      <c r="R356" s="2" t="s">
        <v>651</v>
      </c>
      <c r="S356" s="2" t="s">
        <v>650</v>
      </c>
      <c r="U356" s="129">
        <f t="shared" si="10"/>
        <v>129.69999999999999</v>
      </c>
      <c r="V356" s="2">
        <f t="shared" si="11"/>
        <v>0</v>
      </c>
    </row>
    <row r="357" spans="1:22" ht="15" customHeight="1" x14ac:dyDescent="0.25">
      <c r="A357" s="2" t="s">
        <v>538</v>
      </c>
      <c r="B357" s="2" t="s">
        <v>539</v>
      </c>
      <c r="C357" s="2">
        <v>2015</v>
      </c>
      <c r="D357" s="2">
        <v>4.9000000000000004</v>
      </c>
      <c r="E357" s="2" t="s">
        <v>650</v>
      </c>
      <c r="F357" s="2">
        <v>0.6</v>
      </c>
      <c r="G357" s="2">
        <v>3.3</v>
      </c>
      <c r="H357" s="2" t="s">
        <v>650</v>
      </c>
      <c r="I357" s="2">
        <v>1</v>
      </c>
      <c r="J357" s="2" t="s">
        <v>650</v>
      </c>
      <c r="K357" s="2" t="s">
        <v>650</v>
      </c>
      <c r="L357" s="2" t="s">
        <v>650</v>
      </c>
      <c r="M357" s="2" t="s">
        <v>650</v>
      </c>
      <c r="N357" s="2" t="s">
        <v>651</v>
      </c>
      <c r="O357" s="2" t="s">
        <v>650</v>
      </c>
      <c r="P357" s="2" t="s">
        <v>651</v>
      </c>
      <c r="Q357" s="2" t="s">
        <v>650</v>
      </c>
      <c r="R357" s="2" t="s">
        <v>651</v>
      </c>
      <c r="S357" s="2" t="s">
        <v>650</v>
      </c>
      <c r="U357" s="129">
        <f t="shared" si="10"/>
        <v>4.9000000000000004</v>
      </c>
      <c r="V357" s="2">
        <f t="shared" si="11"/>
        <v>0</v>
      </c>
    </row>
    <row r="358" spans="1:22" ht="15" customHeight="1" x14ac:dyDescent="0.25">
      <c r="A358" s="2" t="s">
        <v>538</v>
      </c>
      <c r="B358" s="2" t="s">
        <v>540</v>
      </c>
      <c r="C358" s="2">
        <v>2015</v>
      </c>
      <c r="D358" s="2">
        <v>3.8</v>
      </c>
      <c r="E358" s="2">
        <v>0.2</v>
      </c>
      <c r="F358" s="2">
        <v>0.5</v>
      </c>
      <c r="G358" s="2">
        <v>0.7</v>
      </c>
      <c r="H358" s="2" t="s">
        <v>650</v>
      </c>
      <c r="I358" s="2">
        <v>2</v>
      </c>
      <c r="J358" s="2">
        <v>0.4</v>
      </c>
      <c r="K358" s="2" t="s">
        <v>650</v>
      </c>
      <c r="L358" s="2" t="s">
        <v>650</v>
      </c>
      <c r="M358" s="2" t="s">
        <v>650</v>
      </c>
      <c r="N358" s="2" t="s">
        <v>651</v>
      </c>
      <c r="O358" s="2" t="s">
        <v>650</v>
      </c>
      <c r="P358" s="2" t="s">
        <v>651</v>
      </c>
      <c r="Q358" s="2" t="s">
        <v>650</v>
      </c>
      <c r="R358" s="2" t="s">
        <v>651</v>
      </c>
      <c r="S358" s="2" t="s">
        <v>650</v>
      </c>
      <c r="U358" s="129">
        <f t="shared" si="10"/>
        <v>3.8</v>
      </c>
      <c r="V358" s="2">
        <f t="shared" si="11"/>
        <v>0</v>
      </c>
    </row>
    <row r="359" spans="1:22" ht="15" customHeight="1" x14ac:dyDescent="0.25">
      <c r="A359" s="2" t="s">
        <v>538</v>
      </c>
      <c r="B359" s="2" t="s">
        <v>541</v>
      </c>
      <c r="C359" s="2">
        <v>2015</v>
      </c>
      <c r="D359" s="2">
        <v>113.5</v>
      </c>
      <c r="E359" s="2">
        <v>32.1</v>
      </c>
      <c r="F359" s="2">
        <v>18.7</v>
      </c>
      <c r="G359" s="2">
        <v>31.3</v>
      </c>
      <c r="H359" s="2">
        <v>7.3</v>
      </c>
      <c r="I359" s="2">
        <v>18.7</v>
      </c>
      <c r="J359" s="2">
        <v>12.6</v>
      </c>
      <c r="K359" s="2" t="s">
        <v>650</v>
      </c>
      <c r="L359" s="2" t="s">
        <v>650</v>
      </c>
      <c r="M359" s="2" t="s">
        <v>650</v>
      </c>
      <c r="N359" s="2" t="s">
        <v>651</v>
      </c>
      <c r="O359" s="2" t="s">
        <v>650</v>
      </c>
      <c r="P359" s="2" t="s">
        <v>651</v>
      </c>
      <c r="Q359" s="2" t="s">
        <v>650</v>
      </c>
      <c r="R359" s="2" t="s">
        <v>651</v>
      </c>
      <c r="S359" s="2" t="s">
        <v>650</v>
      </c>
      <c r="U359" s="129">
        <f t="shared" si="10"/>
        <v>113.5</v>
      </c>
      <c r="V359" s="2">
        <f t="shared" si="11"/>
        <v>0</v>
      </c>
    </row>
    <row r="360" spans="1:22" ht="15" customHeight="1" x14ac:dyDescent="0.25">
      <c r="A360" s="2" t="s">
        <v>542</v>
      </c>
      <c r="B360" s="2" t="s">
        <v>543</v>
      </c>
      <c r="C360" s="2">
        <v>2015</v>
      </c>
      <c r="D360" s="2">
        <v>4.9000000000000004</v>
      </c>
      <c r="E360" s="2">
        <v>0.32700000000000001</v>
      </c>
      <c r="F360" s="2">
        <v>0.94799999999999995</v>
      </c>
      <c r="G360" s="2">
        <v>0</v>
      </c>
      <c r="H360" s="2" t="s">
        <v>650</v>
      </c>
      <c r="I360" s="2">
        <v>0.41699999999999998</v>
      </c>
      <c r="J360" s="2">
        <v>0.14599999999999999</v>
      </c>
      <c r="K360" s="2">
        <v>0</v>
      </c>
      <c r="L360" s="2">
        <v>0</v>
      </c>
      <c r="M360" s="2">
        <v>3.0619999999999998</v>
      </c>
      <c r="N360" s="2" t="s">
        <v>651</v>
      </c>
      <c r="O360" s="2" t="s">
        <v>650</v>
      </c>
      <c r="P360" s="2" t="s">
        <v>651</v>
      </c>
      <c r="Q360" s="2" t="s">
        <v>650</v>
      </c>
      <c r="R360" s="2" t="s">
        <v>651</v>
      </c>
      <c r="S360" s="2" t="s">
        <v>650</v>
      </c>
      <c r="U360" s="129">
        <f t="shared" si="10"/>
        <v>4.9000000000000004</v>
      </c>
      <c r="V360" s="2">
        <f t="shared" si="11"/>
        <v>0</v>
      </c>
    </row>
    <row r="361" spans="1:22" ht="15" customHeight="1" x14ac:dyDescent="0.25">
      <c r="A361" s="2" t="s">
        <v>542</v>
      </c>
      <c r="B361" s="2" t="s">
        <v>544</v>
      </c>
      <c r="C361" s="2">
        <v>2015</v>
      </c>
      <c r="D361" s="2">
        <v>3.8250000000000002</v>
      </c>
      <c r="E361" s="2">
        <v>0.312</v>
      </c>
      <c r="F361" s="2">
        <v>1.2350000000000001</v>
      </c>
      <c r="G361" s="2">
        <v>0</v>
      </c>
      <c r="H361" s="2" t="s">
        <v>650</v>
      </c>
      <c r="I361" s="2">
        <v>0.45200000000000001</v>
      </c>
      <c r="J361" s="2">
        <v>0.29499999999999998</v>
      </c>
      <c r="K361" s="2">
        <v>0</v>
      </c>
      <c r="L361" s="2">
        <v>0</v>
      </c>
      <c r="M361" s="2">
        <v>1.5309999999999999</v>
      </c>
      <c r="N361" s="2" t="s">
        <v>651</v>
      </c>
      <c r="O361" s="2" t="s">
        <v>650</v>
      </c>
      <c r="P361" s="2" t="s">
        <v>651</v>
      </c>
      <c r="Q361" s="2" t="s">
        <v>650</v>
      </c>
      <c r="R361" s="2" t="s">
        <v>651</v>
      </c>
      <c r="S361" s="2" t="s">
        <v>650</v>
      </c>
      <c r="U361" s="129">
        <f t="shared" si="10"/>
        <v>3.8250000000000002</v>
      </c>
      <c r="V361" s="2">
        <f t="shared" si="11"/>
        <v>0</v>
      </c>
    </row>
    <row r="362" spans="1:22" ht="15" customHeight="1" x14ac:dyDescent="0.25">
      <c r="A362" s="2" t="s">
        <v>542</v>
      </c>
      <c r="B362" s="2" t="s">
        <v>545</v>
      </c>
      <c r="C362" s="2">
        <v>2015</v>
      </c>
      <c r="D362" s="2">
        <v>6.3410000000000002</v>
      </c>
      <c r="E362" s="2">
        <v>1.869</v>
      </c>
      <c r="F362" s="2">
        <v>2.4540000000000002</v>
      </c>
      <c r="G362" s="2" t="s">
        <v>650</v>
      </c>
      <c r="H362" s="2" t="s">
        <v>650</v>
      </c>
      <c r="I362" s="2">
        <v>0.51300000000000001</v>
      </c>
      <c r="J362" s="2">
        <v>0</v>
      </c>
      <c r="K362" s="2">
        <v>0</v>
      </c>
      <c r="L362" s="2">
        <v>0</v>
      </c>
      <c r="M362" s="2">
        <v>1.5049999999999999</v>
      </c>
      <c r="N362" s="2" t="s">
        <v>651</v>
      </c>
      <c r="O362" s="2" t="s">
        <v>650</v>
      </c>
      <c r="P362" s="2" t="s">
        <v>651</v>
      </c>
      <c r="Q362" s="2" t="s">
        <v>650</v>
      </c>
      <c r="R362" s="2" t="s">
        <v>651</v>
      </c>
      <c r="S362" s="2" t="s">
        <v>650</v>
      </c>
      <c r="U362" s="129">
        <f t="shared" si="10"/>
        <v>6.3410000000000002</v>
      </c>
      <c r="V362" s="2">
        <f t="shared" si="11"/>
        <v>0</v>
      </c>
    </row>
    <row r="363" spans="1:22" ht="15" customHeight="1" x14ac:dyDescent="0.25">
      <c r="A363" s="2" t="s">
        <v>542</v>
      </c>
      <c r="B363" s="2" t="s">
        <v>546</v>
      </c>
      <c r="C363" s="2">
        <v>2015</v>
      </c>
      <c r="D363" s="2">
        <v>8.4309999999999992</v>
      </c>
      <c r="E363" s="2">
        <v>1.173</v>
      </c>
      <c r="F363" s="2">
        <v>3.2389999999999999</v>
      </c>
      <c r="G363" s="2" t="s">
        <v>650</v>
      </c>
      <c r="H363" s="2" t="s">
        <v>650</v>
      </c>
      <c r="I363" s="2">
        <v>0.93899999999999995</v>
      </c>
      <c r="J363" s="2">
        <v>0.51600000000000001</v>
      </c>
      <c r="K363" s="2">
        <v>0</v>
      </c>
      <c r="L363" s="2">
        <v>0</v>
      </c>
      <c r="M363" s="2">
        <v>2.5640000000000001</v>
      </c>
      <c r="N363" s="2" t="s">
        <v>651</v>
      </c>
      <c r="O363" s="2" t="s">
        <v>650</v>
      </c>
      <c r="P363" s="2" t="s">
        <v>651</v>
      </c>
      <c r="Q363" s="2" t="s">
        <v>650</v>
      </c>
      <c r="R363" s="2" t="s">
        <v>651</v>
      </c>
      <c r="S363" s="2" t="s">
        <v>650</v>
      </c>
      <c r="U363" s="129">
        <f t="shared" si="10"/>
        <v>8.4309999999999992</v>
      </c>
      <c r="V363" s="2">
        <f t="shared" si="11"/>
        <v>0</v>
      </c>
    </row>
    <row r="364" spans="1:22" ht="15" customHeight="1" x14ac:dyDescent="0.25">
      <c r="A364" s="2" t="s">
        <v>542</v>
      </c>
      <c r="B364" s="2" t="s">
        <v>547</v>
      </c>
      <c r="C364" s="2">
        <v>2015</v>
      </c>
      <c r="D364" s="2">
        <v>97.671000000000006</v>
      </c>
      <c r="E364" s="2">
        <v>20.334</v>
      </c>
      <c r="F364" s="2">
        <v>23.71</v>
      </c>
      <c r="G364" s="2">
        <v>1.476</v>
      </c>
      <c r="H364" s="2">
        <v>7.41</v>
      </c>
      <c r="I364" s="2">
        <v>15.382</v>
      </c>
      <c r="J364" s="2">
        <v>16.759</v>
      </c>
      <c r="K364" s="2">
        <v>0</v>
      </c>
      <c r="L364" s="2">
        <v>0</v>
      </c>
      <c r="M364" s="2">
        <v>20.010000000000002</v>
      </c>
      <c r="N364" s="2" t="s">
        <v>651</v>
      </c>
      <c r="O364" s="2" t="s">
        <v>650</v>
      </c>
      <c r="P364" s="2" t="s">
        <v>651</v>
      </c>
      <c r="Q364" s="2" t="s">
        <v>650</v>
      </c>
      <c r="R364" s="2" t="s">
        <v>651</v>
      </c>
      <c r="S364" s="2" t="s">
        <v>650</v>
      </c>
      <c r="U364" s="129">
        <f t="shared" si="10"/>
        <v>97.671000000000006</v>
      </c>
      <c r="V364" s="2">
        <f t="shared" si="11"/>
        <v>0</v>
      </c>
    </row>
    <row r="365" spans="1:22" ht="15" customHeight="1" x14ac:dyDescent="0.25">
      <c r="A365" s="2" t="s">
        <v>548</v>
      </c>
      <c r="B365" s="2" t="s">
        <v>549</v>
      </c>
      <c r="C365" s="2">
        <v>2015</v>
      </c>
      <c r="D365" s="2">
        <v>2.1</v>
      </c>
      <c r="E365" s="2">
        <v>0.6</v>
      </c>
      <c r="F365" s="2">
        <v>0.26</v>
      </c>
      <c r="G365" s="2">
        <v>0.44</v>
      </c>
      <c r="H365" s="2">
        <v>0</v>
      </c>
      <c r="I365" s="2">
        <v>0.73</v>
      </c>
      <c r="J365" s="2">
        <v>0.08</v>
      </c>
      <c r="K365" s="2">
        <v>0</v>
      </c>
      <c r="L365" s="2">
        <v>0</v>
      </c>
      <c r="M365" s="2">
        <v>0.44</v>
      </c>
      <c r="N365" s="2" t="s">
        <v>651</v>
      </c>
      <c r="O365" s="2" t="s">
        <v>650</v>
      </c>
      <c r="P365" s="2" t="s">
        <v>651</v>
      </c>
      <c r="Q365" s="2" t="s">
        <v>650</v>
      </c>
      <c r="R365" s="2" t="s">
        <v>651</v>
      </c>
      <c r="S365" s="2" t="s">
        <v>650</v>
      </c>
      <c r="U365" s="129">
        <f t="shared" si="10"/>
        <v>2.1</v>
      </c>
      <c r="V365" s="2">
        <f t="shared" si="11"/>
        <v>0</v>
      </c>
    </row>
    <row r="366" spans="1:22" ht="15" customHeight="1" x14ac:dyDescent="0.25">
      <c r="A366" s="2" t="s">
        <v>548</v>
      </c>
      <c r="B366" s="2" t="s">
        <v>550</v>
      </c>
      <c r="C366" s="2">
        <v>2015</v>
      </c>
      <c r="D366" s="2">
        <v>119.6</v>
      </c>
      <c r="E366" s="2">
        <v>48</v>
      </c>
      <c r="F366" s="2">
        <v>18.100000000000001</v>
      </c>
      <c r="G366" s="2">
        <v>15.7</v>
      </c>
      <c r="H366" s="2">
        <v>8.8000000000000007</v>
      </c>
      <c r="I366" s="2">
        <v>21.6</v>
      </c>
      <c r="J366" s="2">
        <v>10.5</v>
      </c>
      <c r="K366" s="2">
        <v>0</v>
      </c>
      <c r="L366" s="2">
        <v>5.6</v>
      </c>
      <c r="M366" s="2">
        <v>15.7</v>
      </c>
      <c r="N366" s="2" t="s">
        <v>651</v>
      </c>
      <c r="O366" s="2" t="s">
        <v>650</v>
      </c>
      <c r="P366" s="2" t="s">
        <v>651</v>
      </c>
      <c r="Q366" s="2" t="s">
        <v>650</v>
      </c>
      <c r="R366" s="2" t="s">
        <v>651</v>
      </c>
      <c r="S366" s="2" t="s">
        <v>650</v>
      </c>
      <c r="U366" s="129">
        <f t="shared" si="10"/>
        <v>119.6</v>
      </c>
      <c r="V366" s="2">
        <f t="shared" si="11"/>
        <v>0</v>
      </c>
    </row>
    <row r="367" spans="1:22" ht="15" customHeight="1" x14ac:dyDescent="0.25">
      <c r="A367" s="2" t="s">
        <v>548</v>
      </c>
      <c r="B367" s="2" t="s">
        <v>551</v>
      </c>
      <c r="C367" s="2">
        <v>2015</v>
      </c>
      <c r="D367" s="2">
        <v>22.1</v>
      </c>
      <c r="E367" s="2">
        <v>10.1</v>
      </c>
      <c r="F367" s="2">
        <v>0.6</v>
      </c>
      <c r="G367" s="2">
        <v>5.2</v>
      </c>
      <c r="H367" s="2">
        <v>0</v>
      </c>
      <c r="I367" s="2">
        <v>5.4</v>
      </c>
      <c r="J367" s="2">
        <v>0.9</v>
      </c>
      <c r="K367" s="2">
        <v>0</v>
      </c>
      <c r="L367" s="2">
        <v>0</v>
      </c>
      <c r="M367" s="2">
        <v>5.2</v>
      </c>
      <c r="N367" s="2" t="s">
        <v>651</v>
      </c>
      <c r="O367" s="2" t="s">
        <v>650</v>
      </c>
      <c r="P367" s="2" t="s">
        <v>651</v>
      </c>
      <c r="Q367" s="2" t="s">
        <v>650</v>
      </c>
      <c r="R367" s="2" t="s">
        <v>651</v>
      </c>
      <c r="S367" s="2" t="s">
        <v>650</v>
      </c>
      <c r="U367" s="129">
        <f t="shared" si="10"/>
        <v>22.1</v>
      </c>
      <c r="V367" s="2">
        <f t="shared" si="11"/>
        <v>0</v>
      </c>
    </row>
    <row r="368" spans="1:22" ht="15" customHeight="1" x14ac:dyDescent="0.25">
      <c r="A368" s="2" t="s">
        <v>552</v>
      </c>
      <c r="B368" s="2" t="s">
        <v>553</v>
      </c>
      <c r="C368" s="2">
        <v>2015</v>
      </c>
      <c r="D368" s="2">
        <v>209.69399999999999</v>
      </c>
      <c r="E368" s="2">
        <v>100.381</v>
      </c>
      <c r="F368" s="2">
        <v>21.306000000000001</v>
      </c>
      <c r="G368" s="2" t="s">
        <v>650</v>
      </c>
      <c r="H368" s="2" t="s">
        <v>650</v>
      </c>
      <c r="I368" s="2" t="s">
        <v>666</v>
      </c>
      <c r="J368" s="2" t="s">
        <v>666</v>
      </c>
      <c r="K368" s="2" t="s">
        <v>666</v>
      </c>
      <c r="L368" s="2" t="s">
        <v>650</v>
      </c>
      <c r="M368" s="2">
        <v>88.007000000000005</v>
      </c>
      <c r="N368" s="2" t="s">
        <v>651</v>
      </c>
      <c r="O368" s="2" t="s">
        <v>650</v>
      </c>
      <c r="P368" s="2" t="s">
        <v>651</v>
      </c>
      <c r="Q368" s="2" t="s">
        <v>650</v>
      </c>
      <c r="R368" s="2" t="s">
        <v>651</v>
      </c>
      <c r="S368" s="2" t="s">
        <v>650</v>
      </c>
      <c r="U368" s="129">
        <f t="shared" si="10"/>
        <v>209.69399999999999</v>
      </c>
      <c r="V368" s="2">
        <f t="shared" si="11"/>
        <v>0</v>
      </c>
    </row>
    <row r="369" spans="1:22" ht="15" customHeight="1" x14ac:dyDescent="0.25">
      <c r="A369" s="2" t="s">
        <v>552</v>
      </c>
      <c r="B369" s="2" t="s">
        <v>554</v>
      </c>
      <c r="C369" s="2">
        <v>2015</v>
      </c>
      <c r="D369" s="2">
        <v>2.5910000000000002</v>
      </c>
      <c r="E369" s="2" t="s">
        <v>666</v>
      </c>
      <c r="F369" s="2" t="s">
        <v>666</v>
      </c>
      <c r="G369" s="2" t="s">
        <v>666</v>
      </c>
      <c r="H369" s="2" t="s">
        <v>650</v>
      </c>
      <c r="I369" s="2" t="s">
        <v>666</v>
      </c>
      <c r="J369" s="2" t="s">
        <v>666</v>
      </c>
      <c r="K369" s="2" t="s">
        <v>650</v>
      </c>
      <c r="L369" s="2" t="s">
        <v>650</v>
      </c>
      <c r="M369" s="2" t="s">
        <v>666</v>
      </c>
      <c r="N369" s="2" t="s">
        <v>651</v>
      </c>
      <c r="O369" s="2" t="s">
        <v>650</v>
      </c>
      <c r="P369" s="2" t="s">
        <v>651</v>
      </c>
      <c r="Q369" s="2" t="s">
        <v>650</v>
      </c>
      <c r="R369" s="2" t="s">
        <v>651</v>
      </c>
      <c r="S369" s="2" t="s">
        <v>650</v>
      </c>
      <c r="U369" s="129">
        <f t="shared" si="10"/>
        <v>2.5910000000000002</v>
      </c>
      <c r="V369" s="2">
        <f t="shared" si="11"/>
        <v>0</v>
      </c>
    </row>
    <row r="370" spans="1:22" ht="15" customHeight="1" x14ac:dyDescent="0.25">
      <c r="A370" s="2" t="s">
        <v>552</v>
      </c>
      <c r="B370" s="2" t="s">
        <v>555</v>
      </c>
      <c r="C370" s="2">
        <v>2015</v>
      </c>
      <c r="D370" s="2">
        <v>13.726000000000001</v>
      </c>
      <c r="E370" s="2" t="s">
        <v>666</v>
      </c>
      <c r="F370" s="2" t="s">
        <v>666</v>
      </c>
      <c r="G370" s="2" t="s">
        <v>666</v>
      </c>
      <c r="H370" s="2" t="s">
        <v>650</v>
      </c>
      <c r="I370" s="2" t="s">
        <v>666</v>
      </c>
      <c r="J370" s="2" t="s">
        <v>666</v>
      </c>
      <c r="K370" s="2" t="s">
        <v>650</v>
      </c>
      <c r="L370" s="2" t="s">
        <v>650</v>
      </c>
      <c r="M370" s="2" t="s">
        <v>666</v>
      </c>
      <c r="N370" s="2" t="s">
        <v>651</v>
      </c>
      <c r="O370" s="2" t="s">
        <v>650</v>
      </c>
      <c r="P370" s="2" t="s">
        <v>651</v>
      </c>
      <c r="Q370" s="2" t="s">
        <v>650</v>
      </c>
      <c r="R370" s="2" t="s">
        <v>651</v>
      </c>
      <c r="S370" s="2" t="s">
        <v>650</v>
      </c>
      <c r="U370" s="129">
        <f t="shared" si="10"/>
        <v>13.726000000000001</v>
      </c>
      <c r="V370" s="2">
        <f t="shared" si="11"/>
        <v>0</v>
      </c>
    </row>
    <row r="371" spans="1:22" ht="15" customHeight="1" x14ac:dyDescent="0.25">
      <c r="A371" s="2" t="s">
        <v>552</v>
      </c>
      <c r="B371" s="2" t="s">
        <v>556</v>
      </c>
      <c r="C371" s="2">
        <v>2015</v>
      </c>
      <c r="D371" s="2">
        <v>21.375</v>
      </c>
      <c r="E371" s="2" t="s">
        <v>666</v>
      </c>
      <c r="F371" s="2" t="s">
        <v>666</v>
      </c>
      <c r="G371" s="2" t="s">
        <v>666</v>
      </c>
      <c r="H371" s="2" t="s">
        <v>650</v>
      </c>
      <c r="I371" s="2" t="s">
        <v>666</v>
      </c>
      <c r="J371" s="2" t="s">
        <v>666</v>
      </c>
      <c r="K371" s="2" t="s">
        <v>650</v>
      </c>
      <c r="L371" s="2" t="s">
        <v>666</v>
      </c>
      <c r="M371" s="2" t="s">
        <v>666</v>
      </c>
      <c r="N371" s="2" t="s">
        <v>651</v>
      </c>
      <c r="O371" s="2" t="s">
        <v>650</v>
      </c>
      <c r="P371" s="2" t="s">
        <v>651</v>
      </c>
      <c r="Q371" s="2" t="s">
        <v>650</v>
      </c>
      <c r="R371" s="2" t="s">
        <v>651</v>
      </c>
      <c r="S371" s="2" t="s">
        <v>650</v>
      </c>
      <c r="U371" s="129">
        <f t="shared" si="10"/>
        <v>21.375</v>
      </c>
      <c r="V371" s="2">
        <f t="shared" si="11"/>
        <v>0</v>
      </c>
    </row>
    <row r="372" spans="1:22" ht="15" customHeight="1" x14ac:dyDescent="0.25">
      <c r="A372" s="2" t="s">
        <v>552</v>
      </c>
      <c r="B372" s="2" t="s">
        <v>557</v>
      </c>
      <c r="C372" s="2">
        <v>2015</v>
      </c>
      <c r="D372" s="2">
        <v>5.5469999999999997</v>
      </c>
      <c r="E372" s="2" t="s">
        <v>666</v>
      </c>
      <c r="F372" s="2" t="s">
        <v>666</v>
      </c>
      <c r="G372" s="2" t="s">
        <v>666</v>
      </c>
      <c r="H372" s="2" t="s">
        <v>650</v>
      </c>
      <c r="I372" s="2" t="s">
        <v>666</v>
      </c>
      <c r="J372" s="2" t="s">
        <v>666</v>
      </c>
      <c r="K372" s="2" t="s">
        <v>650</v>
      </c>
      <c r="L372" s="2" t="s">
        <v>650</v>
      </c>
      <c r="M372" s="2" t="s">
        <v>666</v>
      </c>
      <c r="N372" s="2" t="s">
        <v>651</v>
      </c>
      <c r="O372" s="2" t="s">
        <v>650</v>
      </c>
      <c r="P372" s="2" t="s">
        <v>651</v>
      </c>
      <c r="Q372" s="2" t="s">
        <v>650</v>
      </c>
      <c r="R372" s="2" t="s">
        <v>651</v>
      </c>
      <c r="S372" s="2" t="s">
        <v>650</v>
      </c>
      <c r="U372" s="129">
        <f t="shared" si="10"/>
        <v>5.5469999999999997</v>
      </c>
      <c r="V372" s="2">
        <f t="shared" si="11"/>
        <v>0</v>
      </c>
    </row>
    <row r="373" spans="1:22" ht="15" customHeight="1" x14ac:dyDescent="0.25">
      <c r="A373" s="2" t="s">
        <v>552</v>
      </c>
      <c r="B373" s="2" t="s">
        <v>558</v>
      </c>
      <c r="C373" s="2">
        <v>2015</v>
      </c>
      <c r="D373" s="2">
        <v>64.525000000000006</v>
      </c>
      <c r="E373" s="2" t="s">
        <v>666</v>
      </c>
      <c r="F373" s="2" t="s">
        <v>666</v>
      </c>
      <c r="G373" s="2" t="s">
        <v>666</v>
      </c>
      <c r="H373" s="2" t="s">
        <v>666</v>
      </c>
      <c r="I373" s="2" t="s">
        <v>666</v>
      </c>
      <c r="J373" s="2" t="s">
        <v>666</v>
      </c>
      <c r="K373" s="2" t="s">
        <v>666</v>
      </c>
      <c r="L373" s="2" t="s">
        <v>666</v>
      </c>
      <c r="M373" s="2" t="s">
        <v>666</v>
      </c>
      <c r="N373" s="2" t="s">
        <v>651</v>
      </c>
      <c r="O373" s="2" t="s">
        <v>650</v>
      </c>
      <c r="P373" s="2" t="s">
        <v>651</v>
      </c>
      <c r="Q373" s="2" t="s">
        <v>650</v>
      </c>
      <c r="R373" s="2" t="s">
        <v>651</v>
      </c>
      <c r="S373" s="2" t="s">
        <v>650</v>
      </c>
      <c r="U373" s="129">
        <f t="shared" si="10"/>
        <v>64.525000000000006</v>
      </c>
      <c r="V373" s="2">
        <f t="shared" si="11"/>
        <v>0</v>
      </c>
    </row>
    <row r="374" spans="1:22" ht="15" customHeight="1" x14ac:dyDescent="0.25">
      <c r="A374" s="2" t="s">
        <v>552</v>
      </c>
      <c r="B374" s="2" t="s">
        <v>559</v>
      </c>
      <c r="C374" s="2">
        <v>2015</v>
      </c>
      <c r="D374" s="2">
        <v>112.843</v>
      </c>
      <c r="E374" s="2" t="s">
        <v>666</v>
      </c>
      <c r="F374" s="2" t="s">
        <v>666</v>
      </c>
      <c r="G374" s="2" t="s">
        <v>666</v>
      </c>
      <c r="H374" s="2" t="s">
        <v>666</v>
      </c>
      <c r="I374" s="2" t="s">
        <v>666</v>
      </c>
      <c r="J374" s="2" t="s">
        <v>666</v>
      </c>
      <c r="K374" s="2" t="s">
        <v>666</v>
      </c>
      <c r="L374" s="2" t="s">
        <v>666</v>
      </c>
      <c r="M374" s="2" t="s">
        <v>666</v>
      </c>
      <c r="N374" s="2" t="s">
        <v>651</v>
      </c>
      <c r="O374" s="2" t="s">
        <v>650</v>
      </c>
      <c r="P374" s="2" t="s">
        <v>651</v>
      </c>
      <c r="Q374" s="2" t="s">
        <v>650</v>
      </c>
      <c r="R374" s="2" t="s">
        <v>651</v>
      </c>
      <c r="S374" s="2" t="s">
        <v>650</v>
      </c>
      <c r="U374" s="129">
        <f t="shared" si="10"/>
        <v>112.843</v>
      </c>
      <c r="V374" s="2">
        <f t="shared" si="11"/>
        <v>0</v>
      </c>
    </row>
    <row r="375" spans="1:22" ht="15" customHeight="1" x14ac:dyDescent="0.25">
      <c r="A375" s="2" t="s">
        <v>552</v>
      </c>
      <c r="B375" s="2" t="s">
        <v>560</v>
      </c>
      <c r="C375" s="2">
        <v>2015</v>
      </c>
      <c r="D375" s="2">
        <v>36.692</v>
      </c>
      <c r="E375" s="2" t="s">
        <v>666</v>
      </c>
      <c r="F375" s="2" t="s">
        <v>666</v>
      </c>
      <c r="G375" s="2" t="s">
        <v>666</v>
      </c>
      <c r="H375" s="2" t="s">
        <v>650</v>
      </c>
      <c r="I375" s="2" t="s">
        <v>666</v>
      </c>
      <c r="J375" s="2" t="s">
        <v>666</v>
      </c>
      <c r="K375" s="2" t="s">
        <v>650</v>
      </c>
      <c r="L375" s="2" t="s">
        <v>650</v>
      </c>
      <c r="M375" s="2" t="s">
        <v>666</v>
      </c>
      <c r="N375" s="2" t="s">
        <v>651</v>
      </c>
      <c r="O375" s="2" t="s">
        <v>650</v>
      </c>
      <c r="P375" s="2" t="s">
        <v>651</v>
      </c>
      <c r="Q375" s="2" t="s">
        <v>650</v>
      </c>
      <c r="R375" s="2" t="s">
        <v>651</v>
      </c>
      <c r="S375" s="2" t="s">
        <v>650</v>
      </c>
      <c r="U375" s="129">
        <f t="shared" si="10"/>
        <v>36.692</v>
      </c>
      <c r="V375" s="2">
        <f t="shared" si="11"/>
        <v>0</v>
      </c>
    </row>
    <row r="376" spans="1:22" ht="15" customHeight="1" x14ac:dyDescent="0.25">
      <c r="A376" s="2" t="s">
        <v>552</v>
      </c>
      <c r="B376" s="2" t="s">
        <v>561</v>
      </c>
      <c r="C376" s="2">
        <v>2015</v>
      </c>
      <c r="D376" s="2">
        <v>15.802</v>
      </c>
      <c r="E376" s="2" t="s">
        <v>666</v>
      </c>
      <c r="F376" s="2" t="s">
        <v>666</v>
      </c>
      <c r="G376" s="2" t="s">
        <v>666</v>
      </c>
      <c r="H376" s="2" t="s">
        <v>650</v>
      </c>
      <c r="I376" s="2" t="s">
        <v>666</v>
      </c>
      <c r="J376" s="2" t="s">
        <v>666</v>
      </c>
      <c r="K376" s="2" t="s">
        <v>666</v>
      </c>
      <c r="L376" s="2" t="s">
        <v>666</v>
      </c>
      <c r="M376" s="2" t="s">
        <v>666</v>
      </c>
      <c r="N376" s="2" t="s">
        <v>651</v>
      </c>
      <c r="O376" s="2" t="s">
        <v>650</v>
      </c>
      <c r="P376" s="2" t="s">
        <v>651</v>
      </c>
      <c r="Q376" s="2" t="s">
        <v>650</v>
      </c>
      <c r="R376" s="2" t="s">
        <v>651</v>
      </c>
      <c r="S376" s="2" t="s">
        <v>650</v>
      </c>
      <c r="U376" s="129">
        <f t="shared" si="10"/>
        <v>15.802</v>
      </c>
      <c r="V376" s="2">
        <f t="shared" si="11"/>
        <v>0</v>
      </c>
    </row>
    <row r="377" spans="1:22" ht="15" customHeight="1" x14ac:dyDescent="0.25">
      <c r="A377" s="2" t="s">
        <v>552</v>
      </c>
      <c r="B377" s="2" t="s">
        <v>562</v>
      </c>
      <c r="C377" s="2">
        <v>2015</v>
      </c>
      <c r="D377" s="2">
        <v>11.252000000000001</v>
      </c>
      <c r="E377" s="2" t="s">
        <v>666</v>
      </c>
      <c r="F377" s="2" t="s">
        <v>666</v>
      </c>
      <c r="G377" s="2" t="s">
        <v>650</v>
      </c>
      <c r="H377" s="2" t="s">
        <v>650</v>
      </c>
      <c r="I377" s="2" t="s">
        <v>666</v>
      </c>
      <c r="J377" s="2" t="s">
        <v>666</v>
      </c>
      <c r="K377" s="2" t="s">
        <v>666</v>
      </c>
      <c r="L377" s="2" t="s">
        <v>650</v>
      </c>
      <c r="M377" s="2" t="s">
        <v>650</v>
      </c>
      <c r="N377" s="2" t="s">
        <v>651</v>
      </c>
      <c r="O377" s="2" t="s">
        <v>650</v>
      </c>
      <c r="P377" s="2" t="s">
        <v>651</v>
      </c>
      <c r="Q377" s="2" t="s">
        <v>650</v>
      </c>
      <c r="R377" s="2" t="s">
        <v>651</v>
      </c>
      <c r="S377" s="2" t="s">
        <v>650</v>
      </c>
      <c r="U377" s="129">
        <f t="shared" si="10"/>
        <v>11.252000000000001</v>
      </c>
      <c r="V377" s="2">
        <f t="shared" si="11"/>
        <v>0</v>
      </c>
    </row>
    <row r="378" spans="1:22" ht="15" customHeight="1" x14ac:dyDescent="0.25">
      <c r="A378" s="2" t="s">
        <v>552</v>
      </c>
      <c r="B378" s="2" t="s">
        <v>563</v>
      </c>
      <c r="C378" s="2">
        <v>2015</v>
      </c>
      <c r="D378" s="2">
        <v>102.199</v>
      </c>
      <c r="E378" s="2" t="s">
        <v>650</v>
      </c>
      <c r="F378" s="2" t="s">
        <v>650</v>
      </c>
      <c r="G378" s="2" t="s">
        <v>650</v>
      </c>
      <c r="H378" s="2" t="s">
        <v>650</v>
      </c>
      <c r="I378" s="2" t="s">
        <v>650</v>
      </c>
      <c r="J378" s="2" t="s">
        <v>650</v>
      </c>
      <c r="K378" s="2" t="s">
        <v>650</v>
      </c>
      <c r="L378" s="2" t="s">
        <v>650</v>
      </c>
      <c r="M378" s="2" t="s">
        <v>650</v>
      </c>
      <c r="N378" s="2" t="s">
        <v>829</v>
      </c>
      <c r="O378" s="2">
        <v>102.199</v>
      </c>
      <c r="P378" s="2" t="s">
        <v>651</v>
      </c>
      <c r="Q378" s="2" t="s">
        <v>650</v>
      </c>
      <c r="R378" s="2" t="s">
        <v>651</v>
      </c>
      <c r="S378" s="2" t="s">
        <v>650</v>
      </c>
      <c r="U378" s="129">
        <f t="shared" si="10"/>
        <v>102.199</v>
      </c>
      <c r="V378" s="2">
        <f t="shared" si="11"/>
        <v>102.199</v>
      </c>
    </row>
    <row r="379" spans="1:22" ht="15" customHeight="1" x14ac:dyDescent="0.25">
      <c r="A379" s="2" t="s">
        <v>552</v>
      </c>
      <c r="B379" s="2" t="s">
        <v>564</v>
      </c>
      <c r="C379" s="2">
        <v>2015</v>
      </c>
      <c r="D379" s="2">
        <v>53.823999999999998</v>
      </c>
      <c r="E379" s="2">
        <v>41.32</v>
      </c>
      <c r="F379" s="2" t="s">
        <v>650</v>
      </c>
      <c r="G379" s="2" t="s">
        <v>650</v>
      </c>
      <c r="H379" s="2" t="s">
        <v>650</v>
      </c>
      <c r="I379" s="2">
        <v>8.7100000000000009</v>
      </c>
      <c r="J379" s="2">
        <v>3.76</v>
      </c>
      <c r="K379" s="2" t="s">
        <v>650</v>
      </c>
      <c r="L379" s="2" t="s">
        <v>650</v>
      </c>
      <c r="M379" s="2" t="s">
        <v>650</v>
      </c>
      <c r="N379" s="2" t="s">
        <v>651</v>
      </c>
      <c r="O379" s="2" t="s">
        <v>650</v>
      </c>
      <c r="P379" s="2" t="s">
        <v>651</v>
      </c>
      <c r="Q379" s="2" t="s">
        <v>650</v>
      </c>
      <c r="R379" s="2" t="s">
        <v>651</v>
      </c>
      <c r="S379" s="2" t="s">
        <v>650</v>
      </c>
      <c r="U379" s="129">
        <f t="shared" si="10"/>
        <v>53.823999999999998</v>
      </c>
      <c r="V379" s="2">
        <f t="shared" si="11"/>
        <v>0</v>
      </c>
    </row>
    <row r="380" spans="1:22" ht="15" customHeight="1" x14ac:dyDescent="0.25">
      <c r="A380" s="2" t="s">
        <v>552</v>
      </c>
      <c r="B380" s="2" t="s">
        <v>565</v>
      </c>
      <c r="C380" s="2">
        <v>2015</v>
      </c>
      <c r="D380" s="2">
        <v>1.591</v>
      </c>
      <c r="E380" s="2" t="s">
        <v>666</v>
      </c>
      <c r="F380" s="2" t="s">
        <v>666</v>
      </c>
      <c r="G380" s="2" t="s">
        <v>666</v>
      </c>
      <c r="H380" s="2" t="s">
        <v>666</v>
      </c>
      <c r="I380" s="2" t="s">
        <v>666</v>
      </c>
      <c r="J380" s="2" t="s">
        <v>666</v>
      </c>
      <c r="K380" s="2" t="s">
        <v>666</v>
      </c>
      <c r="L380" s="2" t="s">
        <v>666</v>
      </c>
      <c r="M380" s="2" t="s">
        <v>666</v>
      </c>
      <c r="N380" s="2" t="s">
        <v>651</v>
      </c>
      <c r="O380" s="2" t="s">
        <v>650</v>
      </c>
      <c r="P380" s="2" t="s">
        <v>651</v>
      </c>
      <c r="Q380" s="2" t="s">
        <v>650</v>
      </c>
      <c r="R380" s="2" t="s">
        <v>651</v>
      </c>
      <c r="S380" s="2" t="s">
        <v>650</v>
      </c>
      <c r="U380" s="129">
        <f t="shared" si="10"/>
        <v>1.591</v>
      </c>
      <c r="V380" s="2">
        <f t="shared" si="11"/>
        <v>0</v>
      </c>
    </row>
    <row r="381" spans="1:22" ht="15" customHeight="1" x14ac:dyDescent="0.25">
      <c r="A381" s="2" t="s">
        <v>552</v>
      </c>
      <c r="B381" s="2" t="s">
        <v>566</v>
      </c>
      <c r="C381" s="2">
        <v>2015</v>
      </c>
      <c r="D381" s="2">
        <v>1.5429999999999999</v>
      </c>
      <c r="E381" s="2" t="s">
        <v>650</v>
      </c>
      <c r="F381" s="2" t="s">
        <v>666</v>
      </c>
      <c r="G381" s="2" t="s">
        <v>650</v>
      </c>
      <c r="H381" s="2" t="s">
        <v>650</v>
      </c>
      <c r="I381" s="2" t="s">
        <v>666</v>
      </c>
      <c r="J381" s="2" t="s">
        <v>666</v>
      </c>
      <c r="K381" s="2" t="s">
        <v>650</v>
      </c>
      <c r="L381" s="2" t="s">
        <v>650</v>
      </c>
      <c r="M381" s="2" t="s">
        <v>650</v>
      </c>
      <c r="N381" s="2" t="s">
        <v>651</v>
      </c>
      <c r="O381" s="2" t="s">
        <v>650</v>
      </c>
      <c r="P381" s="2" t="s">
        <v>651</v>
      </c>
      <c r="Q381" s="2" t="s">
        <v>650</v>
      </c>
      <c r="R381" s="2" t="s">
        <v>651</v>
      </c>
      <c r="S381" s="2" t="s">
        <v>650</v>
      </c>
      <c r="U381" s="129">
        <f t="shared" si="10"/>
        <v>1.5429999999999999</v>
      </c>
      <c r="V381" s="2">
        <f t="shared" si="11"/>
        <v>0</v>
      </c>
    </row>
    <row r="382" spans="1:22" ht="15" customHeight="1" x14ac:dyDescent="0.25">
      <c r="A382" s="2" t="s">
        <v>552</v>
      </c>
      <c r="B382" s="2" t="s">
        <v>567</v>
      </c>
      <c r="C382" s="2">
        <v>2015</v>
      </c>
      <c r="D382" s="2">
        <v>48.253</v>
      </c>
      <c r="E382" s="2" t="s">
        <v>666</v>
      </c>
      <c r="F382" s="2" t="s">
        <v>666</v>
      </c>
      <c r="G382" s="2" t="s">
        <v>650</v>
      </c>
      <c r="H382" s="2" t="s">
        <v>650</v>
      </c>
      <c r="I382" s="2" t="s">
        <v>666</v>
      </c>
      <c r="J382" s="2" t="s">
        <v>666</v>
      </c>
      <c r="K382" s="2" t="s">
        <v>650</v>
      </c>
      <c r="L382" s="2" t="s">
        <v>650</v>
      </c>
      <c r="M382" s="2" t="s">
        <v>650</v>
      </c>
      <c r="N382" s="2" t="s">
        <v>651</v>
      </c>
      <c r="O382" s="2" t="s">
        <v>650</v>
      </c>
      <c r="P382" s="2" t="s">
        <v>651</v>
      </c>
      <c r="Q382" s="2" t="s">
        <v>650</v>
      </c>
      <c r="R382" s="2" t="s">
        <v>651</v>
      </c>
      <c r="S382" s="2" t="s">
        <v>650</v>
      </c>
      <c r="U382" s="129">
        <f t="shared" si="10"/>
        <v>48.253</v>
      </c>
      <c r="V382" s="2">
        <f t="shared" si="11"/>
        <v>0</v>
      </c>
    </row>
    <row r="383" spans="1:22" ht="15" customHeight="1" x14ac:dyDescent="0.25">
      <c r="A383" s="2" t="s">
        <v>552</v>
      </c>
      <c r="B383" s="2" t="s">
        <v>568</v>
      </c>
      <c r="C383" s="2">
        <v>2015</v>
      </c>
      <c r="D383" s="2">
        <v>6.9610000000000003</v>
      </c>
      <c r="E383" s="2" t="s">
        <v>666</v>
      </c>
      <c r="F383" s="2" t="s">
        <v>666</v>
      </c>
      <c r="G383" s="2" t="s">
        <v>666</v>
      </c>
      <c r="H383" s="2" t="s">
        <v>666</v>
      </c>
      <c r="I383" s="2" t="s">
        <v>666</v>
      </c>
      <c r="J383" s="2" t="s">
        <v>666</v>
      </c>
      <c r="K383" s="2" t="s">
        <v>666</v>
      </c>
      <c r="L383" s="2" t="s">
        <v>666</v>
      </c>
      <c r="M383" s="2" t="s">
        <v>666</v>
      </c>
      <c r="N383" s="2" t="s">
        <v>651</v>
      </c>
      <c r="O383" s="2" t="s">
        <v>650</v>
      </c>
      <c r="P383" s="2" t="s">
        <v>651</v>
      </c>
      <c r="Q383" s="2" t="s">
        <v>650</v>
      </c>
      <c r="R383" s="2" t="s">
        <v>651</v>
      </c>
      <c r="S383" s="2" t="s">
        <v>650</v>
      </c>
      <c r="U383" s="129">
        <f t="shared" si="10"/>
        <v>6.9610000000000003</v>
      </c>
      <c r="V383" s="2">
        <f t="shared" si="11"/>
        <v>0</v>
      </c>
    </row>
    <row r="384" spans="1:22" ht="15" customHeight="1" x14ac:dyDescent="0.25">
      <c r="A384" s="2" t="s">
        <v>552</v>
      </c>
      <c r="B384" s="2" t="s">
        <v>569</v>
      </c>
      <c r="C384" s="2">
        <v>2015</v>
      </c>
      <c r="D384" s="2">
        <v>86.739000000000004</v>
      </c>
      <c r="E384" s="2" t="s">
        <v>666</v>
      </c>
      <c r="F384" s="2" t="s">
        <v>666</v>
      </c>
      <c r="G384" s="2" t="s">
        <v>650</v>
      </c>
      <c r="H384" s="2" t="s">
        <v>650</v>
      </c>
      <c r="I384" s="2" t="s">
        <v>666</v>
      </c>
      <c r="J384" s="2" t="s">
        <v>666</v>
      </c>
      <c r="K384" s="2" t="s">
        <v>650</v>
      </c>
      <c r="L384" s="2" t="s">
        <v>650</v>
      </c>
      <c r="M384" s="2">
        <v>58.097000000000001</v>
      </c>
      <c r="N384" s="2" t="s">
        <v>651</v>
      </c>
      <c r="O384" s="2" t="s">
        <v>650</v>
      </c>
      <c r="P384" s="2" t="s">
        <v>651</v>
      </c>
      <c r="Q384" s="2" t="s">
        <v>650</v>
      </c>
      <c r="R384" s="2" t="s">
        <v>651</v>
      </c>
      <c r="S384" s="2" t="s">
        <v>650</v>
      </c>
      <c r="U384" s="129">
        <f t="shared" si="10"/>
        <v>86.739000000000004</v>
      </c>
      <c r="V384" s="2">
        <f t="shared" si="11"/>
        <v>0</v>
      </c>
    </row>
    <row r="385" spans="1:22" ht="15" customHeight="1" x14ac:dyDescent="0.25">
      <c r="A385" s="2" t="s">
        <v>552</v>
      </c>
      <c r="B385" s="2" t="s">
        <v>570</v>
      </c>
      <c r="C385" s="2">
        <v>2015</v>
      </c>
      <c r="D385" s="2" t="s">
        <v>650</v>
      </c>
      <c r="E385" s="2" t="s">
        <v>650</v>
      </c>
      <c r="F385" s="2" t="s">
        <v>650</v>
      </c>
      <c r="G385" s="2" t="s">
        <v>650</v>
      </c>
      <c r="H385" s="2" t="s">
        <v>650</v>
      </c>
      <c r="I385" s="2" t="s">
        <v>650</v>
      </c>
      <c r="J385" s="2" t="s">
        <v>650</v>
      </c>
      <c r="K385" s="2" t="s">
        <v>650</v>
      </c>
      <c r="L385" s="2" t="s">
        <v>650</v>
      </c>
      <c r="M385" s="2" t="s">
        <v>650</v>
      </c>
      <c r="N385" s="2" t="s">
        <v>651</v>
      </c>
      <c r="O385" s="2" t="s">
        <v>650</v>
      </c>
      <c r="P385" s="2" t="s">
        <v>651</v>
      </c>
      <c r="Q385" s="2" t="s">
        <v>650</v>
      </c>
      <c r="R385" s="2" t="s">
        <v>651</v>
      </c>
      <c r="S385" s="2" t="s">
        <v>650</v>
      </c>
      <c r="U385" s="129">
        <f t="shared" si="10"/>
        <v>0</v>
      </c>
      <c r="V385" s="2">
        <f t="shared" si="11"/>
        <v>0</v>
      </c>
    </row>
    <row r="386" spans="1:22" ht="15" customHeight="1" x14ac:dyDescent="0.25">
      <c r="A386" s="2" t="s">
        <v>571</v>
      </c>
      <c r="B386" s="2" t="s">
        <v>572</v>
      </c>
      <c r="C386" s="2">
        <v>2015</v>
      </c>
      <c r="D386" s="2">
        <v>8.5047689999999996</v>
      </c>
      <c r="E386" s="2">
        <v>2.45817</v>
      </c>
      <c r="F386" s="2">
        <v>2.9501499999999998</v>
      </c>
      <c r="G386" s="2">
        <v>1.5100199999999999</v>
      </c>
      <c r="H386" s="2" t="s">
        <v>650</v>
      </c>
      <c r="I386" s="2">
        <v>1.441951</v>
      </c>
      <c r="J386" s="2">
        <v>0.144483</v>
      </c>
      <c r="K386" s="2" t="s">
        <v>650</v>
      </c>
      <c r="L386" s="2" t="s">
        <v>666</v>
      </c>
      <c r="M386" s="2" t="s">
        <v>650</v>
      </c>
      <c r="N386" s="2" t="s">
        <v>651</v>
      </c>
      <c r="O386" s="2" t="s">
        <v>650</v>
      </c>
      <c r="P386" s="2" t="s">
        <v>651</v>
      </c>
      <c r="Q386" s="2" t="s">
        <v>650</v>
      </c>
      <c r="R386" s="2" t="s">
        <v>651</v>
      </c>
      <c r="S386" s="2" t="s">
        <v>650</v>
      </c>
      <c r="U386" s="129">
        <f t="shared" si="10"/>
        <v>8.5047689999999996</v>
      </c>
      <c r="V386" s="2">
        <f t="shared" si="11"/>
        <v>0</v>
      </c>
    </row>
    <row r="387" spans="1:22" ht="15" customHeight="1" x14ac:dyDescent="0.25">
      <c r="A387" s="2" t="s">
        <v>571</v>
      </c>
      <c r="B387" s="2" t="s">
        <v>573</v>
      </c>
      <c r="C387" s="2">
        <v>2015</v>
      </c>
      <c r="D387" s="2">
        <v>142.86080100000001</v>
      </c>
      <c r="E387" s="2">
        <v>61.321050999999997</v>
      </c>
      <c r="F387" s="2">
        <v>13.842249000000001</v>
      </c>
      <c r="G387" s="2">
        <v>14.903461</v>
      </c>
      <c r="H387" s="2" t="s">
        <v>650</v>
      </c>
      <c r="I387" s="2">
        <v>30.068957000000001</v>
      </c>
      <c r="J387" s="2">
        <v>22.725083000000001</v>
      </c>
      <c r="K387" s="2" t="s">
        <v>650</v>
      </c>
      <c r="L387" s="2" t="s">
        <v>666</v>
      </c>
      <c r="M387" s="2" t="s">
        <v>650</v>
      </c>
      <c r="N387" s="2" t="s">
        <v>651</v>
      </c>
      <c r="O387" s="2" t="s">
        <v>650</v>
      </c>
      <c r="P387" s="2" t="s">
        <v>651</v>
      </c>
      <c r="Q387" s="2" t="s">
        <v>650</v>
      </c>
      <c r="R387" s="2" t="s">
        <v>651</v>
      </c>
      <c r="S387" s="2" t="s">
        <v>650</v>
      </c>
      <c r="U387" s="129">
        <f t="shared" ref="U387:U415" si="12">IFERROR(D387/1,0)</f>
        <v>142.86080100000001</v>
      </c>
      <c r="V387" s="2">
        <f t="shared" ref="V387:V415" si="13">IFERROR(O387/1,0)+IFERROR(Q387/1,0)+IFERROR(S387/1,0)</f>
        <v>0</v>
      </c>
    </row>
    <row r="388" spans="1:22" ht="15" customHeight="1" x14ac:dyDescent="0.25">
      <c r="A388" s="2" t="s">
        <v>574</v>
      </c>
      <c r="B388" s="2" t="s">
        <v>575</v>
      </c>
      <c r="C388" s="2">
        <v>2015</v>
      </c>
      <c r="D388" s="2">
        <v>90.768000000000001</v>
      </c>
      <c r="E388" s="2">
        <v>43.529000000000003</v>
      </c>
      <c r="F388" s="2">
        <v>3.786</v>
      </c>
      <c r="G388" s="2">
        <v>18.558</v>
      </c>
      <c r="H388" s="2" t="s">
        <v>650</v>
      </c>
      <c r="I388" s="2">
        <v>14.603999999999999</v>
      </c>
      <c r="J388" s="2">
        <v>10.159000000000001</v>
      </c>
      <c r="K388" s="2">
        <v>0.13200000000000001</v>
      </c>
      <c r="L388" s="2" t="s">
        <v>650</v>
      </c>
      <c r="M388" s="2">
        <v>18.558</v>
      </c>
      <c r="N388" s="2" t="s">
        <v>651</v>
      </c>
      <c r="O388" s="2" t="s">
        <v>650</v>
      </c>
      <c r="P388" s="2" t="s">
        <v>651</v>
      </c>
      <c r="Q388" s="2" t="s">
        <v>650</v>
      </c>
      <c r="R388" s="2" t="s">
        <v>651</v>
      </c>
      <c r="S388" s="2" t="s">
        <v>650</v>
      </c>
      <c r="U388" s="129">
        <f t="shared" si="12"/>
        <v>90.768000000000001</v>
      </c>
      <c r="V388" s="2">
        <f t="shared" si="13"/>
        <v>0</v>
      </c>
    </row>
    <row r="389" spans="1:22" ht="15" customHeight="1" x14ac:dyDescent="0.25">
      <c r="A389" s="2" t="s">
        <v>574</v>
      </c>
      <c r="B389" s="2" t="s">
        <v>576</v>
      </c>
      <c r="C389" s="2">
        <v>2015</v>
      </c>
      <c r="D389" s="2">
        <v>10.457000000000001</v>
      </c>
      <c r="E389" s="2">
        <v>5.2279999999999998</v>
      </c>
      <c r="F389" s="2" t="s">
        <v>650</v>
      </c>
      <c r="G389" s="2">
        <v>0.89</v>
      </c>
      <c r="H389" s="2" t="s">
        <v>650</v>
      </c>
      <c r="I389" s="2">
        <v>2.9119999999999999</v>
      </c>
      <c r="J389" s="2">
        <v>1.427</v>
      </c>
      <c r="K389" s="2" t="s">
        <v>650</v>
      </c>
      <c r="L389" s="2" t="s">
        <v>650</v>
      </c>
      <c r="M389" s="2">
        <v>0.89</v>
      </c>
      <c r="N389" s="2" t="s">
        <v>651</v>
      </c>
      <c r="O389" s="2" t="s">
        <v>650</v>
      </c>
      <c r="P389" s="2" t="s">
        <v>651</v>
      </c>
      <c r="Q389" s="2" t="s">
        <v>650</v>
      </c>
      <c r="R389" s="2" t="s">
        <v>651</v>
      </c>
      <c r="S389" s="2" t="s">
        <v>650</v>
      </c>
      <c r="U389" s="129">
        <f t="shared" si="12"/>
        <v>10.457000000000001</v>
      </c>
      <c r="V389" s="2">
        <f t="shared" si="13"/>
        <v>0</v>
      </c>
    </row>
    <row r="390" spans="1:22" ht="15" customHeight="1" x14ac:dyDescent="0.25">
      <c r="A390" s="2" t="s">
        <v>574</v>
      </c>
      <c r="B390" s="2" t="s">
        <v>577</v>
      </c>
      <c r="C390" s="2">
        <v>2015</v>
      </c>
      <c r="D390" s="2">
        <v>96.805999999999997</v>
      </c>
      <c r="E390" s="2">
        <v>51.457000000000001</v>
      </c>
      <c r="F390" s="2">
        <v>2.157</v>
      </c>
      <c r="G390" s="2">
        <v>14.673</v>
      </c>
      <c r="H390" s="2" t="s">
        <v>650</v>
      </c>
      <c r="I390" s="2">
        <v>16.379000000000001</v>
      </c>
      <c r="J390" s="2">
        <v>12.14</v>
      </c>
      <c r="K390" s="2" t="s">
        <v>650</v>
      </c>
      <c r="L390" s="2" t="s">
        <v>650</v>
      </c>
      <c r="M390" s="2">
        <v>14.673</v>
      </c>
      <c r="N390" s="2" t="s">
        <v>651</v>
      </c>
      <c r="O390" s="2" t="s">
        <v>650</v>
      </c>
      <c r="P390" s="2" t="s">
        <v>651</v>
      </c>
      <c r="Q390" s="2" t="s">
        <v>650</v>
      </c>
      <c r="R390" s="2" t="s">
        <v>651</v>
      </c>
      <c r="S390" s="2" t="s">
        <v>650</v>
      </c>
      <c r="U390" s="129">
        <f t="shared" si="12"/>
        <v>96.805999999999997</v>
      </c>
      <c r="V390" s="2">
        <f t="shared" si="13"/>
        <v>0</v>
      </c>
    </row>
    <row r="391" spans="1:22" ht="15" customHeight="1" x14ac:dyDescent="0.25">
      <c r="A391" s="2" t="s">
        <v>574</v>
      </c>
      <c r="B391" s="2" t="s">
        <v>578</v>
      </c>
      <c r="C391" s="2">
        <v>2015</v>
      </c>
      <c r="D391" s="2">
        <v>17.452999999999999</v>
      </c>
      <c r="E391" s="2">
        <v>15.311999999999999</v>
      </c>
      <c r="F391" s="2">
        <v>9.1999999999999998E-2</v>
      </c>
      <c r="G391" s="2">
        <v>1.8640000000000001</v>
      </c>
      <c r="H391" s="2" t="s">
        <v>650</v>
      </c>
      <c r="I391" s="2">
        <v>0.12</v>
      </c>
      <c r="J391" s="2">
        <v>6.5000000000000002E-2</v>
      </c>
      <c r="K391" s="2" t="s">
        <v>650</v>
      </c>
      <c r="L391" s="2" t="s">
        <v>650</v>
      </c>
      <c r="M391" s="2">
        <v>1.8640000000000001</v>
      </c>
      <c r="N391" s="2" t="s">
        <v>651</v>
      </c>
      <c r="O391" s="2" t="s">
        <v>650</v>
      </c>
      <c r="P391" s="2" t="s">
        <v>651</v>
      </c>
      <c r="Q391" s="2" t="s">
        <v>650</v>
      </c>
      <c r="R391" s="2" t="s">
        <v>651</v>
      </c>
      <c r="S391" s="2" t="s">
        <v>650</v>
      </c>
      <c r="U391" s="129">
        <f t="shared" si="12"/>
        <v>17.452999999999999</v>
      </c>
      <c r="V391" s="2">
        <f t="shared" si="13"/>
        <v>0</v>
      </c>
    </row>
    <row r="392" spans="1:22" ht="15" customHeight="1" x14ac:dyDescent="0.25">
      <c r="A392" s="2" t="s">
        <v>579</v>
      </c>
      <c r="B392" s="2" t="s">
        <v>580</v>
      </c>
      <c r="C392" s="2">
        <v>2015</v>
      </c>
      <c r="D392" s="2">
        <v>5.9</v>
      </c>
      <c r="E392" s="2">
        <v>1.7</v>
      </c>
      <c r="F392" s="2">
        <v>2.5</v>
      </c>
      <c r="G392" s="2" t="s">
        <v>650</v>
      </c>
      <c r="H392" s="2" t="s">
        <v>650</v>
      </c>
      <c r="I392" s="2">
        <v>1.1000000000000001</v>
      </c>
      <c r="J392" s="2">
        <v>0.2</v>
      </c>
      <c r="K392" s="2" t="s">
        <v>650</v>
      </c>
      <c r="L392" s="2">
        <v>0.4</v>
      </c>
      <c r="M392" s="2" t="s">
        <v>650</v>
      </c>
      <c r="N392" s="2" t="s">
        <v>651</v>
      </c>
      <c r="O392" s="2" t="s">
        <v>650</v>
      </c>
      <c r="P392" s="2" t="s">
        <v>651</v>
      </c>
      <c r="Q392" s="2" t="s">
        <v>650</v>
      </c>
      <c r="R392" s="2" t="s">
        <v>651</v>
      </c>
      <c r="S392" s="2" t="s">
        <v>650</v>
      </c>
      <c r="U392" s="129">
        <f t="shared" si="12"/>
        <v>5.9</v>
      </c>
      <c r="V392" s="2">
        <f t="shared" si="13"/>
        <v>0</v>
      </c>
    </row>
    <row r="393" spans="1:22" ht="15" customHeight="1" x14ac:dyDescent="0.25">
      <c r="A393" s="2" t="s">
        <v>579</v>
      </c>
      <c r="B393" s="2" t="s">
        <v>581</v>
      </c>
      <c r="C393" s="2">
        <v>2015</v>
      </c>
      <c r="D393" s="2">
        <v>23.9</v>
      </c>
      <c r="E393" s="2">
        <v>7.4</v>
      </c>
      <c r="F393" s="2">
        <v>6.6</v>
      </c>
      <c r="G393" s="2">
        <v>1.2</v>
      </c>
      <c r="H393" s="2" t="s">
        <v>650</v>
      </c>
      <c r="I393" s="2">
        <v>5.4</v>
      </c>
      <c r="J393" s="2">
        <v>2.8</v>
      </c>
      <c r="K393" s="2" t="s">
        <v>650</v>
      </c>
      <c r="L393" s="2">
        <v>0.5</v>
      </c>
      <c r="M393" s="2" t="s">
        <v>650</v>
      </c>
      <c r="N393" s="2" t="s">
        <v>651</v>
      </c>
      <c r="O393" s="2" t="s">
        <v>650</v>
      </c>
      <c r="P393" s="2" t="s">
        <v>651</v>
      </c>
      <c r="Q393" s="2" t="s">
        <v>650</v>
      </c>
      <c r="R393" s="2" t="s">
        <v>651</v>
      </c>
      <c r="S393" s="2" t="s">
        <v>650</v>
      </c>
      <c r="U393" s="129">
        <f t="shared" si="12"/>
        <v>23.9</v>
      </c>
      <c r="V393" s="2">
        <f t="shared" si="13"/>
        <v>0</v>
      </c>
    </row>
    <row r="394" spans="1:22" ht="15" customHeight="1" x14ac:dyDescent="0.25">
      <c r="A394" s="2" t="s">
        <v>579</v>
      </c>
      <c r="B394" s="2" t="s">
        <v>582</v>
      </c>
      <c r="C394" s="2">
        <v>2015</v>
      </c>
      <c r="D394" s="2">
        <v>167.3</v>
      </c>
      <c r="E394" s="2">
        <v>64</v>
      </c>
      <c r="F394" s="2">
        <v>37</v>
      </c>
      <c r="G394" s="2">
        <v>10.1</v>
      </c>
      <c r="H394" s="2" t="s">
        <v>650</v>
      </c>
      <c r="I394" s="2">
        <v>22.6</v>
      </c>
      <c r="J394" s="2">
        <v>30.8</v>
      </c>
      <c r="K394" s="2" t="s">
        <v>650</v>
      </c>
      <c r="L394" s="2">
        <v>2.8</v>
      </c>
      <c r="M394" s="2" t="s">
        <v>650</v>
      </c>
      <c r="N394" s="2" t="s">
        <v>651</v>
      </c>
      <c r="O394" s="2" t="s">
        <v>650</v>
      </c>
      <c r="P394" s="2" t="s">
        <v>651</v>
      </c>
      <c r="Q394" s="2" t="s">
        <v>650</v>
      </c>
      <c r="R394" s="2" t="s">
        <v>651</v>
      </c>
      <c r="S394" s="2" t="s">
        <v>650</v>
      </c>
      <c r="U394" s="129">
        <f t="shared" si="12"/>
        <v>167.3</v>
      </c>
      <c r="V394" s="2">
        <f t="shared" si="13"/>
        <v>0</v>
      </c>
    </row>
    <row r="395" spans="1:22" ht="15" customHeight="1" x14ac:dyDescent="0.25">
      <c r="A395" s="2" t="s">
        <v>583</v>
      </c>
      <c r="B395" s="2" t="s">
        <v>584</v>
      </c>
      <c r="C395" s="2">
        <v>2015</v>
      </c>
      <c r="D395" s="2">
        <v>14.526</v>
      </c>
      <c r="E395" s="2">
        <v>2.923</v>
      </c>
      <c r="F395" s="2">
        <v>2.2290000000000001</v>
      </c>
      <c r="G395" s="2">
        <v>7.35</v>
      </c>
      <c r="H395" s="2" t="s">
        <v>650</v>
      </c>
      <c r="I395" s="2">
        <v>1.3320000000000001</v>
      </c>
      <c r="J395" s="2">
        <v>0.59699999999999998</v>
      </c>
      <c r="K395" s="2">
        <v>0</v>
      </c>
      <c r="L395" s="2">
        <v>0</v>
      </c>
      <c r="M395" s="2">
        <v>0</v>
      </c>
      <c r="N395" s="2" t="s">
        <v>651</v>
      </c>
      <c r="O395" s="2" t="s">
        <v>650</v>
      </c>
      <c r="P395" s="2" t="s">
        <v>651</v>
      </c>
      <c r="Q395" s="2" t="s">
        <v>650</v>
      </c>
      <c r="R395" s="2" t="s">
        <v>651</v>
      </c>
      <c r="S395" s="2" t="s">
        <v>650</v>
      </c>
      <c r="U395" s="129">
        <f t="shared" si="12"/>
        <v>14.526</v>
      </c>
      <c r="V395" s="2">
        <f t="shared" si="13"/>
        <v>0</v>
      </c>
    </row>
    <row r="396" spans="1:22" ht="15" customHeight="1" x14ac:dyDescent="0.25">
      <c r="A396" s="2" t="s">
        <v>583</v>
      </c>
      <c r="B396" s="2" t="s">
        <v>585</v>
      </c>
      <c r="C396" s="2">
        <v>2015</v>
      </c>
      <c r="D396" s="2">
        <v>7.4279999999999999</v>
      </c>
      <c r="E396" s="2">
        <v>2.6930000000000001</v>
      </c>
      <c r="F396" s="2">
        <v>2.472</v>
      </c>
      <c r="G396" s="2">
        <v>0</v>
      </c>
      <c r="H396" s="2">
        <v>0</v>
      </c>
      <c r="I396" s="2">
        <v>1.964</v>
      </c>
      <c r="J396" s="2">
        <v>0.26700000000000002</v>
      </c>
      <c r="K396" s="2">
        <v>0</v>
      </c>
      <c r="L396" s="2">
        <v>0</v>
      </c>
      <c r="M396" s="2">
        <v>0</v>
      </c>
      <c r="N396" s="2" t="s">
        <v>651</v>
      </c>
      <c r="O396" s="2" t="s">
        <v>650</v>
      </c>
      <c r="P396" s="2" t="s">
        <v>651</v>
      </c>
      <c r="Q396" s="2" t="s">
        <v>650</v>
      </c>
      <c r="R396" s="2" t="s">
        <v>651</v>
      </c>
      <c r="S396" s="2" t="s">
        <v>650</v>
      </c>
      <c r="U396" s="129">
        <f t="shared" si="12"/>
        <v>7.4279999999999999</v>
      </c>
      <c r="V396" s="2">
        <f t="shared" si="13"/>
        <v>0</v>
      </c>
    </row>
    <row r="397" spans="1:22" ht="15" customHeight="1" x14ac:dyDescent="0.25">
      <c r="A397" s="2" t="s">
        <v>583</v>
      </c>
      <c r="B397" s="2" t="s">
        <v>586</v>
      </c>
      <c r="C397" s="2">
        <v>2015</v>
      </c>
      <c r="D397" s="2">
        <v>9.9659999999999993</v>
      </c>
      <c r="E397" s="2">
        <v>3.573</v>
      </c>
      <c r="F397" s="2">
        <v>2.266</v>
      </c>
      <c r="G397" s="2">
        <v>1.68</v>
      </c>
      <c r="H397" s="2">
        <v>0</v>
      </c>
      <c r="I397" s="2">
        <v>1.19</v>
      </c>
      <c r="J397" s="2">
        <v>1.2669999999999999</v>
      </c>
      <c r="K397" s="2">
        <v>0</v>
      </c>
      <c r="L397" s="2">
        <v>0</v>
      </c>
      <c r="M397" s="2">
        <v>0</v>
      </c>
      <c r="N397" s="2" t="s">
        <v>651</v>
      </c>
      <c r="O397" s="2" t="s">
        <v>650</v>
      </c>
      <c r="P397" s="2" t="s">
        <v>651</v>
      </c>
      <c r="Q397" s="2" t="s">
        <v>650</v>
      </c>
      <c r="R397" s="2" t="s">
        <v>651</v>
      </c>
      <c r="S397" s="2" t="s">
        <v>650</v>
      </c>
      <c r="U397" s="129">
        <f t="shared" si="12"/>
        <v>9.9659999999999993</v>
      </c>
      <c r="V397" s="2">
        <f t="shared" si="13"/>
        <v>0</v>
      </c>
    </row>
    <row r="398" spans="1:22" ht="15" customHeight="1" x14ac:dyDescent="0.25">
      <c r="A398" s="2" t="s">
        <v>583</v>
      </c>
      <c r="B398" s="2" t="s">
        <v>587</v>
      </c>
      <c r="C398" s="2">
        <v>2015</v>
      </c>
      <c r="D398" s="2">
        <v>509.45299999999997</v>
      </c>
      <c r="E398" s="2">
        <v>201.85</v>
      </c>
      <c r="F398" s="2">
        <v>123.24</v>
      </c>
      <c r="G398" s="2">
        <v>12.58</v>
      </c>
      <c r="H398" s="2">
        <v>0</v>
      </c>
      <c r="I398" s="2">
        <v>48.55</v>
      </c>
      <c r="J398" s="2">
        <v>123.24</v>
      </c>
      <c r="K398" s="2">
        <v>0</v>
      </c>
      <c r="L398" s="2">
        <v>0</v>
      </c>
      <c r="M398" s="2">
        <v>0</v>
      </c>
      <c r="N398" s="2" t="s">
        <v>651</v>
      </c>
      <c r="O398" s="2" t="s">
        <v>650</v>
      </c>
      <c r="P398" s="2" t="s">
        <v>651</v>
      </c>
      <c r="Q398" s="2" t="s">
        <v>650</v>
      </c>
      <c r="R398" s="2" t="s">
        <v>651</v>
      </c>
      <c r="S398" s="2" t="s">
        <v>650</v>
      </c>
      <c r="U398" s="129">
        <f t="shared" si="12"/>
        <v>509.45299999999997</v>
      </c>
      <c r="V398" s="2">
        <f t="shared" si="13"/>
        <v>0</v>
      </c>
    </row>
    <row r="399" spans="1:22" ht="15" customHeight="1" x14ac:dyDescent="0.25">
      <c r="A399" s="2" t="s">
        <v>588</v>
      </c>
      <c r="B399" s="2" t="s">
        <v>589</v>
      </c>
      <c r="C399" s="2">
        <v>2015</v>
      </c>
      <c r="D399" s="2">
        <v>127.248</v>
      </c>
      <c r="E399" s="2">
        <v>70.906999999999996</v>
      </c>
      <c r="F399" s="2">
        <v>23.693000000000001</v>
      </c>
      <c r="G399" s="2">
        <v>0.23499999999999999</v>
      </c>
      <c r="H399" s="2">
        <v>0</v>
      </c>
      <c r="I399" s="2">
        <v>24.713999999999999</v>
      </c>
      <c r="J399" s="2">
        <v>3.7450000000000001</v>
      </c>
      <c r="K399" s="2">
        <v>0</v>
      </c>
      <c r="L399" s="2">
        <v>0</v>
      </c>
      <c r="M399" s="2">
        <v>3.9540000000000002</v>
      </c>
      <c r="N399" s="2" t="s">
        <v>651</v>
      </c>
      <c r="O399" s="2" t="s">
        <v>650</v>
      </c>
      <c r="P399" s="2" t="s">
        <v>651</v>
      </c>
      <c r="Q399" s="2" t="s">
        <v>650</v>
      </c>
      <c r="R399" s="2" t="s">
        <v>651</v>
      </c>
      <c r="S399" s="2" t="s">
        <v>650</v>
      </c>
      <c r="U399" s="129">
        <f t="shared" si="12"/>
        <v>127.248</v>
      </c>
      <c r="V399" s="2">
        <f t="shared" si="13"/>
        <v>0</v>
      </c>
    </row>
    <row r="400" spans="1:22" ht="15" customHeight="1" x14ac:dyDescent="0.25">
      <c r="A400" s="2" t="s">
        <v>590</v>
      </c>
      <c r="B400" s="2" t="s">
        <v>591</v>
      </c>
      <c r="C400" s="2">
        <v>2015</v>
      </c>
      <c r="D400" s="2">
        <v>6.6</v>
      </c>
      <c r="E400" s="2">
        <v>3.2</v>
      </c>
      <c r="F400" s="2">
        <v>0.5</v>
      </c>
      <c r="G400" s="2" t="s">
        <v>650</v>
      </c>
      <c r="H400" s="2" t="s">
        <v>650</v>
      </c>
      <c r="I400" s="2">
        <v>2</v>
      </c>
      <c r="J400" s="2">
        <v>1</v>
      </c>
      <c r="K400" s="2" t="s">
        <v>650</v>
      </c>
      <c r="L400" s="2" t="s">
        <v>650</v>
      </c>
      <c r="M400" s="2" t="s">
        <v>650</v>
      </c>
      <c r="N400" s="2" t="s">
        <v>651</v>
      </c>
      <c r="O400" s="2" t="s">
        <v>650</v>
      </c>
      <c r="P400" s="2" t="s">
        <v>651</v>
      </c>
      <c r="Q400" s="2" t="s">
        <v>650</v>
      </c>
      <c r="R400" s="2" t="s">
        <v>651</v>
      </c>
      <c r="S400" s="2" t="s">
        <v>650</v>
      </c>
      <c r="U400" s="129">
        <f t="shared" si="12"/>
        <v>6.6</v>
      </c>
      <c r="V400" s="2">
        <f t="shared" si="13"/>
        <v>0</v>
      </c>
    </row>
    <row r="401" spans="1:22" ht="15" customHeight="1" x14ac:dyDescent="0.25">
      <c r="A401" s="2" t="s">
        <v>590</v>
      </c>
      <c r="B401" s="2" t="s">
        <v>592</v>
      </c>
      <c r="C401" s="2">
        <v>2015</v>
      </c>
      <c r="D401" s="2">
        <v>0.5</v>
      </c>
      <c r="E401" s="2" t="s">
        <v>650</v>
      </c>
      <c r="F401" s="2" t="s">
        <v>650</v>
      </c>
      <c r="G401" s="2">
        <v>0.5</v>
      </c>
      <c r="H401" s="2" t="s">
        <v>650</v>
      </c>
      <c r="I401" s="2" t="s">
        <v>650</v>
      </c>
      <c r="J401" s="2" t="s">
        <v>650</v>
      </c>
      <c r="K401" s="2" t="s">
        <v>650</v>
      </c>
      <c r="L401" s="2" t="s">
        <v>650</v>
      </c>
      <c r="M401" s="2" t="s">
        <v>650</v>
      </c>
      <c r="N401" s="2" t="s">
        <v>651</v>
      </c>
      <c r="O401" s="2" t="s">
        <v>650</v>
      </c>
      <c r="P401" s="2" t="s">
        <v>651</v>
      </c>
      <c r="Q401" s="2" t="s">
        <v>650</v>
      </c>
      <c r="R401" s="2" t="s">
        <v>651</v>
      </c>
      <c r="S401" s="2" t="s">
        <v>650</v>
      </c>
      <c r="U401" s="129">
        <f t="shared" si="12"/>
        <v>0.5</v>
      </c>
      <c r="V401" s="2">
        <f t="shared" si="13"/>
        <v>0</v>
      </c>
    </row>
    <row r="402" spans="1:22" ht="15" customHeight="1" x14ac:dyDescent="0.25">
      <c r="A402" s="2" t="s">
        <v>590</v>
      </c>
      <c r="B402" s="2" t="s">
        <v>593</v>
      </c>
      <c r="C402" s="2">
        <v>2015</v>
      </c>
      <c r="D402" s="2">
        <v>20.7</v>
      </c>
      <c r="E402" s="2">
        <v>9.86</v>
      </c>
      <c r="F402" s="2">
        <v>1.33</v>
      </c>
      <c r="G402" s="2">
        <v>1.64</v>
      </c>
      <c r="H402" s="2" t="s">
        <v>650</v>
      </c>
      <c r="I402" s="2">
        <v>3.46</v>
      </c>
      <c r="J402" s="2">
        <v>4.4400000000000004</v>
      </c>
      <c r="K402" s="2" t="s">
        <v>650</v>
      </c>
      <c r="L402" s="2" t="s">
        <v>650</v>
      </c>
      <c r="M402" s="2" t="s">
        <v>650</v>
      </c>
      <c r="N402" s="2" t="s">
        <v>651</v>
      </c>
      <c r="O402" s="2" t="s">
        <v>650</v>
      </c>
      <c r="P402" s="2" t="s">
        <v>651</v>
      </c>
      <c r="Q402" s="2" t="s">
        <v>650</v>
      </c>
      <c r="R402" s="2" t="s">
        <v>651</v>
      </c>
      <c r="S402" s="2" t="s">
        <v>650</v>
      </c>
      <c r="U402" s="129">
        <f t="shared" si="12"/>
        <v>20.7</v>
      </c>
      <c r="V402" s="2">
        <f t="shared" si="13"/>
        <v>0</v>
      </c>
    </row>
    <row r="403" spans="1:22" ht="15" customHeight="1" x14ac:dyDescent="0.25">
      <c r="A403" s="2" t="s">
        <v>598</v>
      </c>
      <c r="B403" s="2" t="s">
        <v>599</v>
      </c>
      <c r="C403" s="2">
        <v>2015</v>
      </c>
      <c r="D403" s="2">
        <v>877.80899999999997</v>
      </c>
      <c r="E403" s="2">
        <v>453.3</v>
      </c>
      <c r="F403" s="2">
        <v>148</v>
      </c>
      <c r="G403" s="2">
        <v>42.1</v>
      </c>
      <c r="H403" s="2" t="s">
        <v>650</v>
      </c>
      <c r="I403" s="2">
        <v>78.3</v>
      </c>
      <c r="J403" s="2">
        <v>101.5</v>
      </c>
      <c r="K403" s="2">
        <v>0.5</v>
      </c>
      <c r="L403" s="2">
        <v>7.2</v>
      </c>
      <c r="M403" s="2" t="s">
        <v>650</v>
      </c>
      <c r="N403" s="2" t="s">
        <v>830</v>
      </c>
      <c r="O403" s="2">
        <v>46.87</v>
      </c>
      <c r="P403" s="2" t="s">
        <v>651</v>
      </c>
      <c r="Q403" s="2" t="s">
        <v>650</v>
      </c>
      <c r="R403" s="2" t="s">
        <v>651</v>
      </c>
      <c r="S403" s="2" t="s">
        <v>650</v>
      </c>
      <c r="U403" s="129">
        <f t="shared" si="12"/>
        <v>877.80899999999997</v>
      </c>
      <c r="V403" s="2">
        <f t="shared" si="13"/>
        <v>46.87</v>
      </c>
    </row>
    <row r="404" spans="1:22" ht="15" customHeight="1" x14ac:dyDescent="0.25">
      <c r="A404" s="2" t="s">
        <v>598</v>
      </c>
      <c r="B404" s="2" t="s">
        <v>600</v>
      </c>
      <c r="C404" s="2">
        <v>2015</v>
      </c>
      <c r="D404" s="2">
        <v>1.7</v>
      </c>
      <c r="E404" s="2">
        <v>0.7</v>
      </c>
      <c r="F404" s="2" t="s">
        <v>650</v>
      </c>
      <c r="G404" s="2" t="s">
        <v>650</v>
      </c>
      <c r="H404" s="2" t="s">
        <v>650</v>
      </c>
      <c r="I404" s="2">
        <v>1</v>
      </c>
      <c r="J404" s="2" t="s">
        <v>650</v>
      </c>
      <c r="K404" s="2" t="s">
        <v>650</v>
      </c>
      <c r="L404" s="2" t="s">
        <v>650</v>
      </c>
      <c r="M404" s="2" t="s">
        <v>650</v>
      </c>
      <c r="N404" s="2" t="s">
        <v>651</v>
      </c>
      <c r="O404" s="2" t="s">
        <v>650</v>
      </c>
      <c r="P404" s="2" t="s">
        <v>651</v>
      </c>
      <c r="Q404" s="2" t="s">
        <v>650</v>
      </c>
      <c r="R404" s="2" t="s">
        <v>651</v>
      </c>
      <c r="S404" s="2" t="s">
        <v>650</v>
      </c>
      <c r="U404" s="129">
        <f t="shared" si="12"/>
        <v>1.7</v>
      </c>
      <c r="V404" s="2">
        <f t="shared" si="13"/>
        <v>0</v>
      </c>
    </row>
    <row r="405" spans="1:22" ht="15" customHeight="1" x14ac:dyDescent="0.25">
      <c r="A405" s="2" t="s">
        <v>598</v>
      </c>
      <c r="B405" s="2" t="s">
        <v>601</v>
      </c>
      <c r="C405" s="2">
        <v>2015</v>
      </c>
      <c r="D405" s="2">
        <v>9</v>
      </c>
      <c r="E405" s="2">
        <v>2.2999999999999998</v>
      </c>
      <c r="F405" s="2">
        <v>2.9</v>
      </c>
      <c r="G405" s="2" t="s">
        <v>650</v>
      </c>
      <c r="H405" s="2" t="s">
        <v>650</v>
      </c>
      <c r="I405" s="2">
        <v>3.7</v>
      </c>
      <c r="J405" s="2">
        <v>0.1</v>
      </c>
      <c r="K405" s="2" t="s">
        <v>650</v>
      </c>
      <c r="L405" s="2" t="s">
        <v>650</v>
      </c>
      <c r="M405" s="2" t="s">
        <v>650</v>
      </c>
      <c r="N405" s="2" t="s">
        <v>651</v>
      </c>
      <c r="O405" s="2" t="s">
        <v>650</v>
      </c>
      <c r="P405" s="2" t="s">
        <v>651</v>
      </c>
      <c r="Q405" s="2" t="s">
        <v>650</v>
      </c>
      <c r="R405" s="2" t="s">
        <v>651</v>
      </c>
      <c r="S405" s="2" t="s">
        <v>650</v>
      </c>
      <c r="U405" s="129">
        <f t="shared" si="12"/>
        <v>9</v>
      </c>
      <c r="V405" s="2">
        <f t="shared" si="13"/>
        <v>0</v>
      </c>
    </row>
    <row r="406" spans="1:22" ht="15" customHeight="1" x14ac:dyDescent="0.25">
      <c r="A406" s="2" t="s">
        <v>598</v>
      </c>
      <c r="B406" s="2" t="s">
        <v>602</v>
      </c>
      <c r="C406" s="2">
        <v>2015</v>
      </c>
      <c r="D406" s="2">
        <v>168.25800000000001</v>
      </c>
      <c r="E406" s="2">
        <v>79.400000000000006</v>
      </c>
      <c r="F406" s="2">
        <v>36.299999999999997</v>
      </c>
      <c r="G406" s="2">
        <v>9.6999999999999993</v>
      </c>
      <c r="H406" s="2" t="s">
        <v>650</v>
      </c>
      <c r="I406" s="2">
        <v>31.9</v>
      </c>
      <c r="J406" s="2">
        <v>9.8000000000000007</v>
      </c>
      <c r="K406" s="2" t="s">
        <v>650</v>
      </c>
      <c r="L406" s="2">
        <v>1.2</v>
      </c>
      <c r="M406" s="2" t="s">
        <v>650</v>
      </c>
      <c r="N406" s="2" t="s">
        <v>651</v>
      </c>
      <c r="O406" s="2" t="s">
        <v>650</v>
      </c>
      <c r="P406" s="2" t="s">
        <v>651</v>
      </c>
      <c r="Q406" s="2" t="s">
        <v>650</v>
      </c>
      <c r="R406" s="2" t="s">
        <v>651</v>
      </c>
      <c r="S406" s="2" t="s">
        <v>650</v>
      </c>
      <c r="U406" s="129">
        <f t="shared" si="12"/>
        <v>168.25800000000001</v>
      </c>
      <c r="V406" s="2">
        <f t="shared" si="13"/>
        <v>0</v>
      </c>
    </row>
    <row r="407" spans="1:22" ht="15" customHeight="1" x14ac:dyDescent="0.25">
      <c r="A407" s="2" t="s">
        <v>603</v>
      </c>
      <c r="B407" s="2" t="s">
        <v>604</v>
      </c>
      <c r="C407" s="2">
        <v>2015</v>
      </c>
      <c r="D407" s="2">
        <v>27.1</v>
      </c>
      <c r="E407" s="2">
        <v>9.25</v>
      </c>
      <c r="F407" s="2">
        <v>6.25</v>
      </c>
      <c r="G407" s="2">
        <v>1.1100000000000001</v>
      </c>
      <c r="H407" s="2" t="s">
        <v>650</v>
      </c>
      <c r="I407" s="2">
        <v>7.1440000000000001</v>
      </c>
      <c r="J407" s="2">
        <v>3.4079999999999999</v>
      </c>
      <c r="K407" s="2" t="s">
        <v>650</v>
      </c>
      <c r="L407" s="2" t="s">
        <v>650</v>
      </c>
      <c r="M407" s="2" t="s">
        <v>650</v>
      </c>
      <c r="N407" s="2" t="s">
        <v>651</v>
      </c>
      <c r="O407" s="2" t="s">
        <v>650</v>
      </c>
      <c r="P407" s="2" t="s">
        <v>651</v>
      </c>
      <c r="Q407" s="2" t="s">
        <v>650</v>
      </c>
      <c r="R407" s="2" t="s">
        <v>651</v>
      </c>
      <c r="S407" s="2" t="s">
        <v>650</v>
      </c>
      <c r="U407" s="129">
        <f t="shared" si="12"/>
        <v>27.1</v>
      </c>
      <c r="V407" s="2">
        <f t="shared" si="13"/>
        <v>0</v>
      </c>
    </row>
    <row r="408" spans="1:22" ht="15" customHeight="1" x14ac:dyDescent="0.25">
      <c r="A408" s="2" t="s">
        <v>605</v>
      </c>
      <c r="B408" s="2" t="s">
        <v>606</v>
      </c>
      <c r="C408" s="2">
        <v>2015</v>
      </c>
      <c r="D408" s="2">
        <v>46.5</v>
      </c>
      <c r="E408" s="2">
        <v>23.5</v>
      </c>
      <c r="F408" s="2">
        <v>3.7</v>
      </c>
      <c r="G408" s="2">
        <v>3</v>
      </c>
      <c r="H408" s="2" t="s">
        <v>650</v>
      </c>
      <c r="I408" s="2">
        <v>9.6</v>
      </c>
      <c r="J408" s="2">
        <v>3.1</v>
      </c>
      <c r="K408" s="2" t="s">
        <v>650</v>
      </c>
      <c r="L408" s="2" t="s">
        <v>650</v>
      </c>
      <c r="M408" s="2">
        <v>3.6</v>
      </c>
      <c r="N408" s="2" t="s">
        <v>651</v>
      </c>
      <c r="O408" s="2" t="s">
        <v>650</v>
      </c>
      <c r="P408" s="2" t="s">
        <v>651</v>
      </c>
      <c r="Q408" s="2" t="s">
        <v>650</v>
      </c>
      <c r="R408" s="2" t="s">
        <v>651</v>
      </c>
      <c r="S408" s="2" t="s">
        <v>650</v>
      </c>
      <c r="U408" s="129">
        <f t="shared" si="12"/>
        <v>46.5</v>
      </c>
      <c r="V408" s="2">
        <f t="shared" si="13"/>
        <v>0</v>
      </c>
    </row>
    <row r="409" spans="1:22" ht="15" customHeight="1" x14ac:dyDescent="0.25">
      <c r="A409" s="2" t="s">
        <v>608</v>
      </c>
      <c r="B409" s="2" t="s">
        <v>609</v>
      </c>
      <c r="C409" s="2">
        <v>2015</v>
      </c>
      <c r="D409" s="2">
        <v>6.6630000000000003</v>
      </c>
      <c r="E409" s="2">
        <v>3.0169999999999999</v>
      </c>
      <c r="F409" s="2">
        <v>0.876</v>
      </c>
      <c r="G409" s="2">
        <v>0.49</v>
      </c>
      <c r="H409" s="2" t="s">
        <v>650</v>
      </c>
      <c r="I409" s="2">
        <v>1.5429999999999999</v>
      </c>
      <c r="J409" s="2">
        <v>0.73799999999999999</v>
      </c>
      <c r="K409" s="2" t="s">
        <v>650</v>
      </c>
      <c r="L409" s="2" t="s">
        <v>650</v>
      </c>
      <c r="M409" s="2" t="s">
        <v>650</v>
      </c>
      <c r="N409" s="2" t="s">
        <v>651</v>
      </c>
      <c r="O409" s="2" t="s">
        <v>650</v>
      </c>
      <c r="P409" s="2" t="s">
        <v>651</v>
      </c>
      <c r="Q409" s="2" t="s">
        <v>650</v>
      </c>
      <c r="R409" s="2" t="s">
        <v>651</v>
      </c>
      <c r="S409" s="2" t="s">
        <v>650</v>
      </c>
      <c r="U409" s="129">
        <f t="shared" si="12"/>
        <v>6.6630000000000003</v>
      </c>
      <c r="V409" s="2">
        <f t="shared" si="13"/>
        <v>0</v>
      </c>
    </row>
    <row r="410" spans="1:22" ht="15" customHeight="1" x14ac:dyDescent="0.25">
      <c r="A410" s="2" t="s">
        <v>608</v>
      </c>
      <c r="B410" s="2" t="s">
        <v>610</v>
      </c>
      <c r="C410" s="2">
        <v>2015</v>
      </c>
      <c r="D410" s="2">
        <v>5.1539999999999999</v>
      </c>
      <c r="E410" s="2">
        <v>1.67</v>
      </c>
      <c r="F410" s="2">
        <v>1.601</v>
      </c>
      <c r="G410" s="2" t="s">
        <v>650</v>
      </c>
      <c r="H410" s="2" t="s">
        <v>650</v>
      </c>
      <c r="I410" s="2">
        <v>1.615</v>
      </c>
      <c r="J410" s="2">
        <v>0.26800000000000002</v>
      </c>
      <c r="K410" s="2" t="s">
        <v>650</v>
      </c>
      <c r="L410" s="2" t="s">
        <v>650</v>
      </c>
      <c r="M410" s="2" t="s">
        <v>650</v>
      </c>
      <c r="N410" s="2" t="s">
        <v>651</v>
      </c>
      <c r="O410" s="2" t="s">
        <v>650</v>
      </c>
      <c r="P410" s="2" t="s">
        <v>651</v>
      </c>
      <c r="Q410" s="2" t="s">
        <v>650</v>
      </c>
      <c r="R410" s="2" t="s">
        <v>651</v>
      </c>
      <c r="S410" s="2" t="s">
        <v>650</v>
      </c>
      <c r="U410" s="129">
        <f t="shared" si="12"/>
        <v>5.1539999999999999</v>
      </c>
      <c r="V410" s="2">
        <f t="shared" si="13"/>
        <v>0</v>
      </c>
    </row>
    <row r="411" spans="1:22" ht="15" customHeight="1" x14ac:dyDescent="0.25">
      <c r="A411" s="2" t="s">
        <v>608</v>
      </c>
      <c r="B411" s="2" t="s">
        <v>611</v>
      </c>
      <c r="C411" s="2">
        <v>2015</v>
      </c>
      <c r="D411" s="2">
        <v>1.216</v>
      </c>
      <c r="E411" s="2">
        <v>0.186</v>
      </c>
      <c r="F411" s="2">
        <v>3.1E-2</v>
      </c>
      <c r="G411" s="2" t="s">
        <v>650</v>
      </c>
      <c r="H411" s="2" t="s">
        <v>650</v>
      </c>
      <c r="I411" s="2" t="s">
        <v>650</v>
      </c>
      <c r="J411" s="2">
        <v>0.999</v>
      </c>
      <c r="K411" s="2" t="s">
        <v>650</v>
      </c>
      <c r="L411" s="2" t="s">
        <v>650</v>
      </c>
      <c r="M411" s="2" t="s">
        <v>650</v>
      </c>
      <c r="N411" s="2" t="s">
        <v>651</v>
      </c>
      <c r="O411" s="2" t="s">
        <v>650</v>
      </c>
      <c r="P411" s="2" t="s">
        <v>651</v>
      </c>
      <c r="Q411" s="2" t="s">
        <v>650</v>
      </c>
      <c r="R411" s="2" t="s">
        <v>651</v>
      </c>
      <c r="S411" s="2" t="s">
        <v>650</v>
      </c>
      <c r="U411" s="129">
        <f t="shared" si="12"/>
        <v>1.216</v>
      </c>
      <c r="V411" s="2">
        <f t="shared" si="13"/>
        <v>0</v>
      </c>
    </row>
    <row r="412" spans="1:22" ht="15" customHeight="1" x14ac:dyDescent="0.25">
      <c r="A412" s="2" t="s">
        <v>608</v>
      </c>
      <c r="B412" s="2" t="s">
        <v>612</v>
      </c>
      <c r="C412" s="2">
        <v>2015</v>
      </c>
      <c r="D412" s="2">
        <v>6.2869999999999999</v>
      </c>
      <c r="E412" s="2">
        <v>1.869</v>
      </c>
      <c r="F412" s="2">
        <v>0.995</v>
      </c>
      <c r="G412" s="2" t="s">
        <v>650</v>
      </c>
      <c r="H412" s="2" t="s">
        <v>650</v>
      </c>
      <c r="I412" s="2">
        <v>1.7450000000000001</v>
      </c>
      <c r="J412" s="2">
        <v>1.677</v>
      </c>
      <c r="K412" s="2">
        <v>0.91</v>
      </c>
      <c r="L412" s="2" t="s">
        <v>650</v>
      </c>
      <c r="M412" s="2" t="s">
        <v>650</v>
      </c>
      <c r="N412" s="2" t="s">
        <v>651</v>
      </c>
      <c r="O412" s="2" t="s">
        <v>650</v>
      </c>
      <c r="P412" s="2" t="s">
        <v>651</v>
      </c>
      <c r="Q412" s="2" t="s">
        <v>650</v>
      </c>
      <c r="R412" s="2" t="s">
        <v>651</v>
      </c>
      <c r="S412" s="2" t="s">
        <v>650</v>
      </c>
      <c r="U412" s="129">
        <f t="shared" si="12"/>
        <v>6.2869999999999999</v>
      </c>
      <c r="V412" s="2">
        <f t="shared" si="13"/>
        <v>0</v>
      </c>
    </row>
    <row r="413" spans="1:22" ht="15" customHeight="1" x14ac:dyDescent="0.25">
      <c r="A413" s="2" t="s">
        <v>608</v>
      </c>
      <c r="B413" s="2" t="s">
        <v>613</v>
      </c>
      <c r="C413" s="2">
        <v>2015</v>
      </c>
      <c r="D413" s="2">
        <v>0.56200000000000006</v>
      </c>
      <c r="E413" s="2" t="s">
        <v>650</v>
      </c>
      <c r="F413" s="2">
        <v>6.7000000000000004E-2</v>
      </c>
      <c r="G413" s="2" t="s">
        <v>650</v>
      </c>
      <c r="H413" s="2" t="s">
        <v>650</v>
      </c>
      <c r="I413" s="2">
        <v>0.495</v>
      </c>
      <c r="J413" s="2" t="s">
        <v>650</v>
      </c>
      <c r="K413" s="2" t="s">
        <v>650</v>
      </c>
      <c r="L413" s="2" t="s">
        <v>650</v>
      </c>
      <c r="M413" s="2" t="s">
        <v>650</v>
      </c>
      <c r="N413" s="2" t="s">
        <v>651</v>
      </c>
      <c r="O413" s="2" t="s">
        <v>650</v>
      </c>
      <c r="P413" s="2" t="s">
        <v>651</v>
      </c>
      <c r="Q413" s="2" t="s">
        <v>650</v>
      </c>
      <c r="R413" s="2" t="s">
        <v>651</v>
      </c>
      <c r="S413" s="2" t="s">
        <v>650</v>
      </c>
      <c r="U413" s="129">
        <f t="shared" si="12"/>
        <v>0.56200000000000006</v>
      </c>
      <c r="V413" s="2">
        <f t="shared" si="13"/>
        <v>0</v>
      </c>
    </row>
    <row r="414" spans="1:22" ht="15" customHeight="1" x14ac:dyDescent="0.25">
      <c r="A414" s="2" t="s">
        <v>608</v>
      </c>
      <c r="B414" s="2" t="s">
        <v>614</v>
      </c>
      <c r="C414" s="2">
        <v>2015</v>
      </c>
      <c r="D414" s="2">
        <v>230.83</v>
      </c>
      <c r="E414" s="2" t="s">
        <v>650</v>
      </c>
      <c r="F414" s="2" t="s">
        <v>650</v>
      </c>
      <c r="G414" s="2">
        <v>230.83</v>
      </c>
      <c r="H414" s="2">
        <v>230.83</v>
      </c>
      <c r="I414" s="2" t="s">
        <v>650</v>
      </c>
      <c r="J414" s="2" t="s">
        <v>650</v>
      </c>
      <c r="K414" s="2" t="s">
        <v>650</v>
      </c>
      <c r="L414" s="2" t="s">
        <v>650</v>
      </c>
      <c r="M414" s="2" t="s">
        <v>650</v>
      </c>
      <c r="N414" s="2" t="s">
        <v>651</v>
      </c>
      <c r="O414" s="2" t="s">
        <v>650</v>
      </c>
      <c r="P414" s="2" t="s">
        <v>651</v>
      </c>
      <c r="Q414" s="2" t="s">
        <v>650</v>
      </c>
      <c r="R414" s="2" t="s">
        <v>651</v>
      </c>
      <c r="S414" s="2" t="s">
        <v>650</v>
      </c>
      <c r="U414" s="129">
        <f t="shared" si="12"/>
        <v>230.83</v>
      </c>
      <c r="V414" s="2">
        <f t="shared" si="13"/>
        <v>0</v>
      </c>
    </row>
    <row r="415" spans="1:22" ht="15" customHeight="1" x14ac:dyDescent="0.25">
      <c r="A415" s="2" t="s">
        <v>608</v>
      </c>
      <c r="B415" s="2" t="s">
        <v>615</v>
      </c>
      <c r="C415" s="2">
        <v>2015</v>
      </c>
      <c r="D415" s="2">
        <v>212.696</v>
      </c>
      <c r="E415" s="2">
        <v>74.909000000000006</v>
      </c>
      <c r="F415" s="2">
        <v>47.88</v>
      </c>
      <c r="G415" s="2">
        <v>25.431999999999999</v>
      </c>
      <c r="H415" s="2" t="s">
        <v>650</v>
      </c>
      <c r="I415" s="2">
        <v>29.649000000000001</v>
      </c>
      <c r="J415" s="2">
        <v>33.505000000000003</v>
      </c>
      <c r="K415" s="2">
        <v>1.321</v>
      </c>
      <c r="L415" s="2" t="s">
        <v>650</v>
      </c>
      <c r="M415" s="2" t="s">
        <v>650</v>
      </c>
      <c r="N415" s="2" t="s">
        <v>651</v>
      </c>
      <c r="O415" s="2" t="s">
        <v>650</v>
      </c>
      <c r="P415" s="2" t="s">
        <v>651</v>
      </c>
      <c r="Q415" s="2" t="s">
        <v>650</v>
      </c>
      <c r="R415" s="2" t="s">
        <v>651</v>
      </c>
      <c r="S415" s="2" t="s">
        <v>650</v>
      </c>
      <c r="U415" s="129">
        <f t="shared" si="12"/>
        <v>212.696</v>
      </c>
      <c r="V415" s="2">
        <f t="shared" si="13"/>
        <v>0</v>
      </c>
    </row>
  </sheetData>
  <autoFilter ref="A1:V415"/>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555"/>
  <sheetViews>
    <sheetView workbookViewId="0">
      <pane xSplit="2" ySplit="1" topLeftCell="I519" activePane="bottomRight" state="frozen"/>
      <selection pane="topRight"/>
      <selection pane="bottomLeft"/>
      <selection pane="bottomRight"/>
    </sheetView>
  </sheetViews>
  <sheetFormatPr defaultRowHeight="15" x14ac:dyDescent="0.25"/>
  <cols>
    <col min="31" max="32" width="10.5703125" bestFit="1" customWidth="1"/>
  </cols>
  <sheetData>
    <row r="1" spans="1:32" s="225" customFormat="1" ht="105" x14ac:dyDescent="0.25">
      <c r="A1" s="227" t="s">
        <v>616</v>
      </c>
      <c r="B1" s="226" t="s">
        <v>1</v>
      </c>
      <c r="C1" s="225" t="s">
        <v>1075</v>
      </c>
      <c r="D1" s="225" t="s">
        <v>689</v>
      </c>
      <c r="E1" s="225" t="s">
        <v>1056</v>
      </c>
      <c r="F1" s="225" t="s">
        <v>1058</v>
      </c>
      <c r="G1" s="225" t="s">
        <v>1068</v>
      </c>
      <c r="H1" s="225" t="s">
        <v>1071</v>
      </c>
      <c r="I1" s="225" t="s">
        <v>721</v>
      </c>
      <c r="J1" s="225" t="s">
        <v>1054</v>
      </c>
      <c r="K1" s="225" t="s">
        <v>733</v>
      </c>
      <c r="L1" s="225" t="s">
        <v>1059</v>
      </c>
      <c r="M1" s="225" t="s">
        <v>688</v>
      </c>
      <c r="N1" s="225" t="s">
        <v>1057</v>
      </c>
      <c r="O1" s="225" t="s">
        <v>1074</v>
      </c>
      <c r="P1" s="225" t="s">
        <v>713</v>
      </c>
      <c r="Q1" s="225" t="s">
        <v>1060</v>
      </c>
      <c r="R1" s="225" t="s">
        <v>1061</v>
      </c>
      <c r="S1" s="225" t="s">
        <v>1053</v>
      </c>
      <c r="T1" s="225" t="s">
        <v>1067</v>
      </c>
      <c r="U1" s="225" t="s">
        <v>1070</v>
      </c>
      <c r="V1" s="225" t="s">
        <v>1077</v>
      </c>
      <c r="W1" s="225" t="s">
        <v>1064</v>
      </c>
      <c r="X1" s="225" t="s">
        <v>1063</v>
      </c>
      <c r="Y1" s="225" t="s">
        <v>1065</v>
      </c>
      <c r="Z1" s="225" t="s">
        <v>1072</v>
      </c>
      <c r="AA1" s="225" t="s">
        <v>1073</v>
      </c>
      <c r="AB1" s="225" t="s">
        <v>1069</v>
      </c>
      <c r="AC1" s="225" t="s">
        <v>1055</v>
      </c>
      <c r="AD1" s="225" t="s">
        <v>1066</v>
      </c>
      <c r="AE1" s="225" t="s">
        <v>1062</v>
      </c>
      <c r="AF1" s="225" t="s">
        <v>1157</v>
      </c>
    </row>
    <row r="2" spans="1:32" x14ac:dyDescent="0.25">
      <c r="A2" s="119" t="s">
        <v>22</v>
      </c>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row>
    <row r="3" spans="1:32" x14ac:dyDescent="0.25">
      <c r="B3" s="119" t="s">
        <v>23</v>
      </c>
      <c r="C3" s="120">
        <v>0</v>
      </c>
      <c r="D3" s="120">
        <v>0</v>
      </c>
      <c r="E3" s="120">
        <v>0</v>
      </c>
      <c r="F3" s="120">
        <v>0</v>
      </c>
      <c r="G3" s="120">
        <v>0</v>
      </c>
      <c r="H3" s="120">
        <v>0</v>
      </c>
      <c r="I3" s="120">
        <v>0</v>
      </c>
      <c r="J3" s="120">
        <v>0</v>
      </c>
      <c r="K3" s="120">
        <v>0</v>
      </c>
      <c r="L3" s="120">
        <v>0</v>
      </c>
      <c r="M3" s="120">
        <v>0</v>
      </c>
      <c r="N3" s="120">
        <v>0</v>
      </c>
      <c r="O3" s="120">
        <v>0</v>
      </c>
      <c r="P3" s="120">
        <v>0</v>
      </c>
      <c r="Q3" s="120">
        <v>0</v>
      </c>
      <c r="R3" s="120">
        <v>0</v>
      </c>
      <c r="S3" s="120">
        <v>0</v>
      </c>
      <c r="T3" s="120">
        <v>0</v>
      </c>
      <c r="U3" s="120">
        <v>0</v>
      </c>
      <c r="V3" s="120">
        <v>0.13800000000000001</v>
      </c>
      <c r="W3" s="120">
        <v>0</v>
      </c>
      <c r="X3" s="120">
        <v>0</v>
      </c>
      <c r="Y3" s="120">
        <v>0</v>
      </c>
      <c r="Z3" s="120">
        <v>0</v>
      </c>
      <c r="AA3" s="120">
        <v>0</v>
      </c>
      <c r="AB3" s="120">
        <v>0</v>
      </c>
      <c r="AC3" s="120">
        <v>0</v>
      </c>
      <c r="AD3" s="120">
        <v>0</v>
      </c>
      <c r="AE3" s="120">
        <v>6.7058799999999996</v>
      </c>
      <c r="AF3" s="120">
        <v>6.8438799999999995</v>
      </c>
    </row>
    <row r="4" spans="1:32" x14ac:dyDescent="0.25">
      <c r="B4" s="119" t="s">
        <v>24</v>
      </c>
      <c r="C4" s="120">
        <v>0</v>
      </c>
      <c r="D4" s="120">
        <v>0</v>
      </c>
      <c r="E4" s="120">
        <v>0</v>
      </c>
      <c r="F4" s="120">
        <v>7</v>
      </c>
      <c r="G4" s="120">
        <v>0</v>
      </c>
      <c r="H4" s="120">
        <v>0</v>
      </c>
      <c r="I4" s="120">
        <v>0.3</v>
      </c>
      <c r="J4" s="120">
        <v>0</v>
      </c>
      <c r="K4" s="120">
        <v>0</v>
      </c>
      <c r="L4" s="120">
        <v>0</v>
      </c>
      <c r="M4" s="120">
        <v>0</v>
      </c>
      <c r="N4" s="120">
        <v>0</v>
      </c>
      <c r="O4" s="120">
        <v>0</v>
      </c>
      <c r="P4" s="120">
        <v>0</v>
      </c>
      <c r="Q4" s="120">
        <v>0</v>
      </c>
      <c r="R4" s="120">
        <v>11</v>
      </c>
      <c r="S4" s="120">
        <v>0</v>
      </c>
      <c r="T4" s="120">
        <v>0</v>
      </c>
      <c r="U4" s="120">
        <v>0</v>
      </c>
      <c r="V4" s="120">
        <v>0.3</v>
      </c>
      <c r="W4" s="120">
        <v>0</v>
      </c>
      <c r="X4" s="120">
        <v>0</v>
      </c>
      <c r="Y4" s="120">
        <v>0</v>
      </c>
      <c r="Z4" s="120">
        <v>0</v>
      </c>
      <c r="AA4" s="120">
        <v>0</v>
      </c>
      <c r="AB4" s="120">
        <v>0</v>
      </c>
      <c r="AC4" s="120">
        <v>0</v>
      </c>
      <c r="AD4" s="120">
        <v>0</v>
      </c>
      <c r="AE4" s="120">
        <v>0</v>
      </c>
      <c r="AF4" s="120">
        <v>18.600000000000001</v>
      </c>
    </row>
    <row r="5" spans="1:32" x14ac:dyDescent="0.25">
      <c r="B5" s="119" t="s">
        <v>25</v>
      </c>
      <c r="C5" s="120">
        <v>0</v>
      </c>
      <c r="D5" s="120">
        <v>0</v>
      </c>
      <c r="E5" s="120">
        <v>0</v>
      </c>
      <c r="F5" s="120">
        <v>0</v>
      </c>
      <c r="G5" s="120">
        <v>0</v>
      </c>
      <c r="H5" s="120">
        <v>0</v>
      </c>
      <c r="I5" s="120">
        <v>0.3</v>
      </c>
      <c r="J5" s="120">
        <v>0</v>
      </c>
      <c r="K5" s="120">
        <v>0</v>
      </c>
      <c r="L5" s="120">
        <v>0</v>
      </c>
      <c r="M5" s="120">
        <v>0</v>
      </c>
      <c r="N5" s="120">
        <v>0</v>
      </c>
      <c r="O5" s="120">
        <v>0</v>
      </c>
      <c r="P5" s="120">
        <v>0</v>
      </c>
      <c r="Q5" s="120">
        <v>0</v>
      </c>
      <c r="R5" s="120">
        <v>3.9</v>
      </c>
      <c r="S5" s="120">
        <v>0</v>
      </c>
      <c r="T5" s="120">
        <v>0</v>
      </c>
      <c r="U5" s="120">
        <v>0</v>
      </c>
      <c r="V5" s="120">
        <v>0.04</v>
      </c>
      <c r="W5" s="120">
        <v>0</v>
      </c>
      <c r="X5" s="120">
        <v>0</v>
      </c>
      <c r="Y5" s="120">
        <v>0</v>
      </c>
      <c r="Z5" s="120">
        <v>0</v>
      </c>
      <c r="AA5" s="120">
        <v>0</v>
      </c>
      <c r="AB5" s="120">
        <v>0</v>
      </c>
      <c r="AC5" s="120">
        <v>0</v>
      </c>
      <c r="AD5" s="120">
        <v>0</v>
      </c>
      <c r="AE5" s="120">
        <v>0</v>
      </c>
      <c r="AF5" s="120">
        <v>4.24</v>
      </c>
    </row>
    <row r="6" spans="1:32" x14ac:dyDescent="0.25">
      <c r="B6" s="119" t="s">
        <v>26</v>
      </c>
      <c r="C6" s="120">
        <v>0</v>
      </c>
      <c r="D6" s="120">
        <v>0</v>
      </c>
      <c r="E6" s="120">
        <v>0</v>
      </c>
      <c r="F6" s="120">
        <v>0</v>
      </c>
      <c r="G6" s="120">
        <v>0</v>
      </c>
      <c r="H6" s="120">
        <v>0</v>
      </c>
      <c r="I6" s="120">
        <v>0.04</v>
      </c>
      <c r="J6" s="120">
        <v>0</v>
      </c>
      <c r="K6" s="120">
        <v>0</v>
      </c>
      <c r="L6" s="120">
        <v>0</v>
      </c>
      <c r="M6" s="120">
        <v>0</v>
      </c>
      <c r="N6" s="120">
        <v>0</v>
      </c>
      <c r="O6" s="120">
        <v>0</v>
      </c>
      <c r="P6" s="120">
        <v>0</v>
      </c>
      <c r="Q6" s="120">
        <v>7.6</v>
      </c>
      <c r="R6" s="120">
        <v>0</v>
      </c>
      <c r="S6" s="120">
        <v>0</v>
      </c>
      <c r="T6" s="120">
        <v>0</v>
      </c>
      <c r="U6" s="120">
        <v>0</v>
      </c>
      <c r="V6" s="120">
        <v>0.1</v>
      </c>
      <c r="W6" s="120">
        <v>0</v>
      </c>
      <c r="X6" s="120">
        <v>0</v>
      </c>
      <c r="Y6" s="120">
        <v>0</v>
      </c>
      <c r="Z6" s="120">
        <v>0</v>
      </c>
      <c r="AA6" s="120">
        <v>0</v>
      </c>
      <c r="AB6" s="120">
        <v>0</v>
      </c>
      <c r="AC6" s="120">
        <v>0</v>
      </c>
      <c r="AD6" s="120">
        <v>0</v>
      </c>
      <c r="AE6" s="120">
        <v>0</v>
      </c>
      <c r="AF6" s="120">
        <v>7.7399999999999993</v>
      </c>
    </row>
    <row r="7" spans="1:32" x14ac:dyDescent="0.25">
      <c r="B7" s="119" t="s">
        <v>27</v>
      </c>
      <c r="C7" s="120">
        <v>0</v>
      </c>
      <c r="D7" s="120">
        <v>0</v>
      </c>
      <c r="E7" s="120">
        <v>0</v>
      </c>
      <c r="F7" s="120">
        <v>8.3000000000000007</v>
      </c>
      <c r="G7" s="120">
        <v>0</v>
      </c>
      <c r="H7" s="120">
        <v>0</v>
      </c>
      <c r="I7" s="120">
        <v>0.1</v>
      </c>
      <c r="J7" s="120">
        <v>0</v>
      </c>
      <c r="K7" s="120">
        <v>0</v>
      </c>
      <c r="L7" s="120">
        <v>0</v>
      </c>
      <c r="M7" s="120">
        <v>0</v>
      </c>
      <c r="N7" s="120">
        <v>0</v>
      </c>
      <c r="O7" s="120">
        <v>0</v>
      </c>
      <c r="P7" s="120">
        <v>0</v>
      </c>
      <c r="Q7" s="120">
        <v>0</v>
      </c>
      <c r="R7" s="120">
        <v>2.6</v>
      </c>
      <c r="S7" s="120">
        <v>0</v>
      </c>
      <c r="T7" s="120">
        <v>0</v>
      </c>
      <c r="U7" s="120">
        <v>0</v>
      </c>
      <c r="V7" s="120">
        <v>0.1</v>
      </c>
      <c r="W7" s="120">
        <v>0</v>
      </c>
      <c r="X7" s="120">
        <v>0</v>
      </c>
      <c r="Y7" s="120">
        <v>0</v>
      </c>
      <c r="Z7" s="120">
        <v>0</v>
      </c>
      <c r="AA7" s="120">
        <v>0</v>
      </c>
      <c r="AB7" s="120">
        <v>0</v>
      </c>
      <c r="AC7" s="120">
        <v>0</v>
      </c>
      <c r="AD7" s="120">
        <v>0</v>
      </c>
      <c r="AE7" s="120">
        <v>0</v>
      </c>
      <c r="AF7" s="120">
        <v>11.1</v>
      </c>
    </row>
    <row r="8" spans="1:32" x14ac:dyDescent="0.25">
      <c r="B8" s="119" t="s">
        <v>28</v>
      </c>
      <c r="C8" s="120">
        <v>0</v>
      </c>
      <c r="D8" s="120">
        <v>0</v>
      </c>
      <c r="E8" s="120">
        <v>0</v>
      </c>
      <c r="F8" s="120">
        <v>0</v>
      </c>
      <c r="G8" s="120">
        <v>0</v>
      </c>
      <c r="H8" s="120">
        <v>0</v>
      </c>
      <c r="I8" s="120">
        <v>0.3</v>
      </c>
      <c r="J8" s="120">
        <v>0</v>
      </c>
      <c r="K8" s="120">
        <v>0</v>
      </c>
      <c r="L8" s="120">
        <v>0</v>
      </c>
      <c r="M8" s="120">
        <v>0</v>
      </c>
      <c r="N8" s="120">
        <v>0</v>
      </c>
      <c r="O8" s="120">
        <v>0</v>
      </c>
      <c r="P8" s="120">
        <v>0</v>
      </c>
      <c r="Q8" s="120">
        <v>0</v>
      </c>
      <c r="R8" s="120">
        <v>0</v>
      </c>
      <c r="S8" s="120">
        <v>0</v>
      </c>
      <c r="T8" s="120">
        <v>0</v>
      </c>
      <c r="U8" s="120">
        <v>0</v>
      </c>
      <c r="V8" s="120">
        <v>0.04</v>
      </c>
      <c r="W8" s="120">
        <v>0</v>
      </c>
      <c r="X8" s="120">
        <v>4.5999999999999996</v>
      </c>
      <c r="Y8" s="120">
        <v>0</v>
      </c>
      <c r="Z8" s="120">
        <v>0</v>
      </c>
      <c r="AA8" s="120">
        <v>0</v>
      </c>
      <c r="AB8" s="120">
        <v>0</v>
      </c>
      <c r="AC8" s="120">
        <v>0</v>
      </c>
      <c r="AD8" s="120">
        <v>0</v>
      </c>
      <c r="AE8" s="120">
        <v>0</v>
      </c>
      <c r="AF8" s="120">
        <v>4.9399999999999995</v>
      </c>
    </row>
    <row r="9" spans="1:32" x14ac:dyDescent="0.25">
      <c r="B9" s="119" t="s">
        <v>29</v>
      </c>
      <c r="C9" s="120">
        <v>0</v>
      </c>
      <c r="D9" s="120">
        <v>0</v>
      </c>
      <c r="E9" s="120">
        <v>0</v>
      </c>
      <c r="F9" s="120">
        <v>0</v>
      </c>
      <c r="G9" s="120">
        <v>0</v>
      </c>
      <c r="H9" s="120">
        <v>0</v>
      </c>
      <c r="I9" s="120">
        <v>0.1</v>
      </c>
      <c r="J9" s="120">
        <v>0</v>
      </c>
      <c r="K9" s="120">
        <v>0</v>
      </c>
      <c r="L9" s="120">
        <v>0</v>
      </c>
      <c r="M9" s="120">
        <v>0</v>
      </c>
      <c r="N9" s="120">
        <v>0</v>
      </c>
      <c r="O9" s="120">
        <v>0</v>
      </c>
      <c r="P9" s="120">
        <v>0</v>
      </c>
      <c r="Q9" s="120">
        <v>0</v>
      </c>
      <c r="R9" s="120">
        <v>0</v>
      </c>
      <c r="S9" s="120">
        <v>0</v>
      </c>
      <c r="T9" s="120">
        <v>0</v>
      </c>
      <c r="U9" s="120">
        <v>0</v>
      </c>
      <c r="V9" s="120">
        <v>0.02</v>
      </c>
      <c r="W9" s="120">
        <v>0</v>
      </c>
      <c r="X9" s="120">
        <v>2</v>
      </c>
      <c r="Y9" s="120">
        <v>0</v>
      </c>
      <c r="Z9" s="120">
        <v>0</v>
      </c>
      <c r="AA9" s="120">
        <v>0</v>
      </c>
      <c r="AB9" s="120">
        <v>0</v>
      </c>
      <c r="AC9" s="120">
        <v>0</v>
      </c>
      <c r="AD9" s="120">
        <v>0</v>
      </c>
      <c r="AE9" s="120">
        <v>0</v>
      </c>
      <c r="AF9" s="120">
        <v>2.12</v>
      </c>
    </row>
    <row r="10" spans="1:32" x14ac:dyDescent="0.25">
      <c r="B10" s="119" t="s">
        <v>30</v>
      </c>
      <c r="C10" s="120">
        <v>0</v>
      </c>
      <c r="D10" s="120">
        <v>0</v>
      </c>
      <c r="E10" s="120">
        <v>0</v>
      </c>
      <c r="F10" s="120">
        <v>0</v>
      </c>
      <c r="G10" s="120">
        <v>0</v>
      </c>
      <c r="H10" s="120">
        <v>0.5</v>
      </c>
      <c r="I10" s="120">
        <v>0.1</v>
      </c>
      <c r="J10" s="120">
        <v>0</v>
      </c>
      <c r="K10" s="120">
        <v>0</v>
      </c>
      <c r="L10" s="120">
        <v>0</v>
      </c>
      <c r="M10" s="120">
        <v>0</v>
      </c>
      <c r="N10" s="120">
        <v>0</v>
      </c>
      <c r="O10" s="120">
        <v>0</v>
      </c>
      <c r="P10" s="120">
        <v>0</v>
      </c>
      <c r="Q10" s="120">
        <v>0</v>
      </c>
      <c r="R10" s="120">
        <v>6.3</v>
      </c>
      <c r="S10" s="120">
        <v>0</v>
      </c>
      <c r="T10" s="120">
        <v>0</v>
      </c>
      <c r="U10" s="120">
        <v>0</v>
      </c>
      <c r="V10" s="120">
        <v>0.1</v>
      </c>
      <c r="W10" s="120">
        <v>0</v>
      </c>
      <c r="X10" s="120">
        <v>0</v>
      </c>
      <c r="Y10" s="120">
        <v>0</v>
      </c>
      <c r="Z10" s="120">
        <v>0</v>
      </c>
      <c r="AA10" s="120">
        <v>0</v>
      </c>
      <c r="AB10" s="120">
        <v>0</v>
      </c>
      <c r="AC10" s="120">
        <v>0</v>
      </c>
      <c r="AD10" s="120">
        <v>0</v>
      </c>
      <c r="AE10" s="120">
        <v>0</v>
      </c>
      <c r="AF10" s="120">
        <v>6.9999999999999991</v>
      </c>
    </row>
    <row r="11" spans="1:32" x14ac:dyDescent="0.25">
      <c r="A11" s="119" t="s">
        <v>31</v>
      </c>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row>
    <row r="12" spans="1:32" x14ac:dyDescent="0.25">
      <c r="B12" s="119" t="s">
        <v>32</v>
      </c>
      <c r="C12" s="120">
        <v>0</v>
      </c>
      <c r="D12" s="120">
        <v>0</v>
      </c>
      <c r="E12" s="120">
        <v>0</v>
      </c>
      <c r="F12" s="120">
        <v>0</v>
      </c>
      <c r="G12" s="120">
        <v>0</v>
      </c>
      <c r="H12" s="120">
        <v>3.3000000000000002E-2</v>
      </c>
      <c r="I12" s="120">
        <v>0.75700000000000001</v>
      </c>
      <c r="J12" s="120">
        <v>0</v>
      </c>
      <c r="K12" s="120">
        <v>0</v>
      </c>
      <c r="L12" s="120">
        <v>0</v>
      </c>
      <c r="M12" s="120">
        <v>0</v>
      </c>
      <c r="N12" s="120">
        <v>0</v>
      </c>
      <c r="O12" s="120">
        <v>0</v>
      </c>
      <c r="P12" s="120">
        <v>0</v>
      </c>
      <c r="Q12" s="120">
        <v>0</v>
      </c>
      <c r="R12" s="120">
        <v>0</v>
      </c>
      <c r="S12" s="120">
        <v>0</v>
      </c>
      <c r="T12" s="120">
        <v>0</v>
      </c>
      <c r="U12" s="120">
        <v>0</v>
      </c>
      <c r="V12" s="120">
        <v>9.7000000000000003E-2</v>
      </c>
      <c r="W12" s="120">
        <v>0</v>
      </c>
      <c r="X12" s="120">
        <v>5.3289999999999997</v>
      </c>
      <c r="Y12" s="120">
        <v>0</v>
      </c>
      <c r="Z12" s="120">
        <v>0</v>
      </c>
      <c r="AA12" s="120">
        <v>0</v>
      </c>
      <c r="AB12" s="120">
        <v>0</v>
      </c>
      <c r="AC12" s="120">
        <v>0</v>
      </c>
      <c r="AD12" s="120">
        <v>0</v>
      </c>
      <c r="AE12" s="120">
        <v>0</v>
      </c>
      <c r="AF12" s="120">
        <v>6.2159999999999993</v>
      </c>
    </row>
    <row r="13" spans="1:32" x14ac:dyDescent="0.25">
      <c r="B13" s="119" t="s">
        <v>33</v>
      </c>
      <c r="C13" s="120">
        <v>0</v>
      </c>
      <c r="D13" s="120">
        <v>0</v>
      </c>
      <c r="E13" s="120">
        <v>0</v>
      </c>
      <c r="F13" s="120">
        <v>41.687800000000003</v>
      </c>
      <c r="G13" s="120">
        <v>0.48899999999999999</v>
      </c>
      <c r="H13" s="120">
        <v>0</v>
      </c>
      <c r="I13" s="120">
        <v>0.42369800000000002</v>
      </c>
      <c r="J13" s="120">
        <v>0</v>
      </c>
      <c r="K13" s="120">
        <v>0</v>
      </c>
      <c r="L13" s="120">
        <v>130.66499999999999</v>
      </c>
      <c r="M13" s="120">
        <v>0</v>
      </c>
      <c r="N13" s="120">
        <v>8.2360000000000007</v>
      </c>
      <c r="O13" s="120">
        <v>61.597999999999999</v>
      </c>
      <c r="P13" s="120">
        <v>0</v>
      </c>
      <c r="Q13" s="120">
        <v>7.3478500000000002</v>
      </c>
      <c r="R13" s="120">
        <v>13.2197</v>
      </c>
      <c r="S13" s="120">
        <v>0</v>
      </c>
      <c r="T13" s="120">
        <v>0</v>
      </c>
      <c r="U13" s="120">
        <v>0</v>
      </c>
      <c r="V13" s="120">
        <v>9.2850400000000004</v>
      </c>
      <c r="W13" s="120">
        <v>0</v>
      </c>
      <c r="X13" s="120">
        <v>2.4500000000000001E-2</v>
      </c>
      <c r="Y13" s="120">
        <v>0</v>
      </c>
      <c r="Z13" s="120">
        <v>0</v>
      </c>
      <c r="AA13" s="120">
        <v>0</v>
      </c>
      <c r="AB13" s="120">
        <v>0</v>
      </c>
      <c r="AC13" s="120">
        <v>0</v>
      </c>
      <c r="AD13" s="120">
        <v>0</v>
      </c>
      <c r="AE13" s="120">
        <v>0</v>
      </c>
      <c r="AF13" s="120">
        <v>272.97658799999994</v>
      </c>
    </row>
    <row r="14" spans="1:32" x14ac:dyDescent="0.25">
      <c r="B14" s="119" t="s">
        <v>34</v>
      </c>
      <c r="C14" s="120">
        <v>0</v>
      </c>
      <c r="D14" s="120">
        <v>0</v>
      </c>
      <c r="E14" s="120">
        <v>0</v>
      </c>
      <c r="F14" s="120">
        <v>0</v>
      </c>
      <c r="G14" s="120">
        <v>0</v>
      </c>
      <c r="H14" s="120">
        <v>0</v>
      </c>
      <c r="I14" s="120">
        <v>0.08</v>
      </c>
      <c r="J14" s="120">
        <v>0</v>
      </c>
      <c r="K14" s="120">
        <v>0</v>
      </c>
      <c r="L14" s="120">
        <v>0</v>
      </c>
      <c r="M14" s="120">
        <v>0</v>
      </c>
      <c r="N14" s="120">
        <v>0</v>
      </c>
      <c r="O14" s="120">
        <v>0</v>
      </c>
      <c r="P14" s="120">
        <v>0</v>
      </c>
      <c r="Q14" s="120">
        <v>0</v>
      </c>
      <c r="R14" s="120">
        <v>0</v>
      </c>
      <c r="S14" s="120">
        <v>0</v>
      </c>
      <c r="T14" s="120">
        <v>0</v>
      </c>
      <c r="U14" s="120">
        <v>0</v>
      </c>
      <c r="V14" s="120">
        <v>8.856E-2</v>
      </c>
      <c r="W14" s="120">
        <v>0</v>
      </c>
      <c r="X14" s="120">
        <v>5.1680000000000001</v>
      </c>
      <c r="Y14" s="120">
        <v>0</v>
      </c>
      <c r="Z14" s="120">
        <v>0</v>
      </c>
      <c r="AA14" s="120">
        <v>0</v>
      </c>
      <c r="AB14" s="120">
        <v>0</v>
      </c>
      <c r="AC14" s="120">
        <v>0</v>
      </c>
      <c r="AD14" s="120">
        <v>0</v>
      </c>
      <c r="AE14" s="120">
        <v>0</v>
      </c>
      <c r="AF14" s="120">
        <v>5.3365600000000004</v>
      </c>
    </row>
    <row r="15" spans="1:32" x14ac:dyDescent="0.25">
      <c r="B15" s="119" t="s">
        <v>35</v>
      </c>
      <c r="C15" s="120">
        <v>0</v>
      </c>
      <c r="D15" s="120">
        <v>0</v>
      </c>
      <c r="E15" s="120">
        <v>0</v>
      </c>
      <c r="F15" s="120">
        <v>0</v>
      </c>
      <c r="G15" s="120">
        <v>0</v>
      </c>
      <c r="H15" s="120">
        <v>0.05</v>
      </c>
      <c r="I15" s="120">
        <v>8.1000000000000003E-2</v>
      </c>
      <c r="J15" s="120">
        <v>0</v>
      </c>
      <c r="K15" s="120">
        <v>0</v>
      </c>
      <c r="L15" s="120">
        <v>0</v>
      </c>
      <c r="M15" s="120">
        <v>0</v>
      </c>
      <c r="N15" s="120">
        <v>0</v>
      </c>
      <c r="O15" s="120">
        <v>0</v>
      </c>
      <c r="P15" s="120">
        <v>0</v>
      </c>
      <c r="Q15" s="120">
        <v>0</v>
      </c>
      <c r="R15" s="120">
        <v>0</v>
      </c>
      <c r="S15" s="120">
        <v>0</v>
      </c>
      <c r="T15" s="120">
        <v>0</v>
      </c>
      <c r="U15" s="120">
        <v>0</v>
      </c>
      <c r="V15" s="120">
        <v>1.0999999999999999E-2</v>
      </c>
      <c r="W15" s="120">
        <v>0</v>
      </c>
      <c r="X15" s="120">
        <v>0.93600000000000005</v>
      </c>
      <c r="Y15" s="120">
        <v>0</v>
      </c>
      <c r="Z15" s="120">
        <v>0</v>
      </c>
      <c r="AA15" s="120">
        <v>0</v>
      </c>
      <c r="AB15" s="120">
        <v>0</v>
      </c>
      <c r="AC15" s="120">
        <v>0</v>
      </c>
      <c r="AD15" s="120">
        <v>0</v>
      </c>
      <c r="AE15" s="120">
        <v>0</v>
      </c>
      <c r="AF15" s="120">
        <v>1.0780000000000001</v>
      </c>
    </row>
    <row r="16" spans="1:32" x14ac:dyDescent="0.25">
      <c r="A16" s="119" t="s">
        <v>36</v>
      </c>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row>
    <row r="17" spans="1:32" x14ac:dyDescent="0.25">
      <c r="B17" s="119" t="s">
        <v>37</v>
      </c>
      <c r="C17" s="120">
        <v>0</v>
      </c>
      <c r="D17" s="120">
        <v>0</v>
      </c>
      <c r="E17" s="120">
        <v>1.75</v>
      </c>
      <c r="F17" s="120">
        <v>0</v>
      </c>
      <c r="G17" s="120">
        <v>3.9</v>
      </c>
      <c r="H17" s="120">
        <v>0</v>
      </c>
      <c r="I17" s="120">
        <v>0.18</v>
      </c>
      <c r="J17" s="120">
        <v>0</v>
      </c>
      <c r="K17" s="120">
        <v>0</v>
      </c>
      <c r="L17" s="120">
        <v>0</v>
      </c>
      <c r="M17" s="120">
        <v>0</v>
      </c>
      <c r="N17" s="120">
        <v>0</v>
      </c>
      <c r="O17" s="120">
        <v>29.8</v>
      </c>
      <c r="P17" s="120">
        <v>0</v>
      </c>
      <c r="Q17" s="120">
        <v>0</v>
      </c>
      <c r="R17" s="120">
        <v>0</v>
      </c>
      <c r="S17" s="120">
        <v>0</v>
      </c>
      <c r="T17" s="120">
        <v>0</v>
      </c>
      <c r="U17" s="120">
        <v>0</v>
      </c>
      <c r="V17" s="120">
        <v>3.07</v>
      </c>
      <c r="W17" s="120">
        <v>0</v>
      </c>
      <c r="X17" s="120">
        <v>0</v>
      </c>
      <c r="Y17" s="120">
        <v>0</v>
      </c>
      <c r="Z17" s="120">
        <v>0</v>
      </c>
      <c r="AA17" s="120">
        <v>0</v>
      </c>
      <c r="AB17" s="120">
        <v>0</v>
      </c>
      <c r="AC17" s="120">
        <v>0</v>
      </c>
      <c r="AD17" s="120">
        <v>0</v>
      </c>
      <c r="AE17" s="120">
        <v>95.3</v>
      </c>
      <c r="AF17" s="120">
        <v>134</v>
      </c>
    </row>
    <row r="18" spans="1:32" x14ac:dyDescent="0.25">
      <c r="A18" s="119" t="s">
        <v>38</v>
      </c>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row>
    <row r="19" spans="1:32" x14ac:dyDescent="0.25">
      <c r="B19" s="119" t="s">
        <v>39</v>
      </c>
      <c r="C19" s="120">
        <v>0</v>
      </c>
      <c r="D19" s="120">
        <v>0</v>
      </c>
      <c r="E19" s="120">
        <v>0</v>
      </c>
      <c r="F19" s="120">
        <v>0</v>
      </c>
      <c r="G19" s="120">
        <v>0</v>
      </c>
      <c r="H19" s="120">
        <v>0</v>
      </c>
      <c r="I19" s="120">
        <v>0</v>
      </c>
      <c r="J19" s="120">
        <v>0</v>
      </c>
      <c r="K19" s="120">
        <v>0</v>
      </c>
      <c r="L19" s="120">
        <v>0</v>
      </c>
      <c r="M19" s="120">
        <v>0</v>
      </c>
      <c r="N19" s="120">
        <v>0</v>
      </c>
      <c r="O19" s="120">
        <v>0</v>
      </c>
      <c r="P19" s="120">
        <v>0</v>
      </c>
      <c r="Q19" s="120">
        <v>0</v>
      </c>
      <c r="R19" s="120">
        <v>0</v>
      </c>
      <c r="S19" s="120">
        <v>0</v>
      </c>
      <c r="T19" s="120">
        <v>0</v>
      </c>
      <c r="U19" s="120">
        <v>0</v>
      </c>
      <c r="V19" s="120">
        <v>0</v>
      </c>
      <c r="W19" s="120">
        <v>0</v>
      </c>
      <c r="X19" s="120">
        <v>0</v>
      </c>
      <c r="Y19" s="120">
        <v>0</v>
      </c>
      <c r="Z19" s="120">
        <v>0</v>
      </c>
      <c r="AA19" s="120">
        <v>0</v>
      </c>
      <c r="AB19" s="120">
        <v>0</v>
      </c>
      <c r="AC19" s="120">
        <v>0</v>
      </c>
      <c r="AD19" s="120">
        <v>0</v>
      </c>
      <c r="AE19" s="120">
        <v>0</v>
      </c>
      <c r="AF19" s="120">
        <v>0</v>
      </c>
    </row>
    <row r="20" spans="1:32" x14ac:dyDescent="0.25">
      <c r="B20" s="119" t="s">
        <v>41</v>
      </c>
      <c r="C20" s="120">
        <v>0</v>
      </c>
      <c r="D20" s="120">
        <v>0</v>
      </c>
      <c r="E20" s="120">
        <v>0</v>
      </c>
      <c r="F20" s="120">
        <v>0</v>
      </c>
      <c r="G20" s="120">
        <v>0</v>
      </c>
      <c r="H20" s="120">
        <v>0</v>
      </c>
      <c r="I20" s="120">
        <v>0</v>
      </c>
      <c r="J20" s="120">
        <v>0</v>
      </c>
      <c r="K20" s="120">
        <v>0</v>
      </c>
      <c r="L20" s="120">
        <v>0</v>
      </c>
      <c r="M20" s="120">
        <v>0</v>
      </c>
      <c r="N20" s="120">
        <v>0</v>
      </c>
      <c r="O20" s="120">
        <v>0</v>
      </c>
      <c r="P20" s="120">
        <v>0</v>
      </c>
      <c r="Q20" s="120">
        <v>0</v>
      </c>
      <c r="R20" s="120">
        <v>0</v>
      </c>
      <c r="S20" s="120">
        <v>0</v>
      </c>
      <c r="T20" s="120">
        <v>0</v>
      </c>
      <c r="U20" s="120">
        <v>0</v>
      </c>
      <c r="V20" s="120">
        <v>0</v>
      </c>
      <c r="W20" s="120">
        <v>0</v>
      </c>
      <c r="X20" s="120">
        <v>0</v>
      </c>
      <c r="Y20" s="120">
        <v>0</v>
      </c>
      <c r="Z20" s="120">
        <v>0</v>
      </c>
      <c r="AA20" s="120">
        <v>0</v>
      </c>
      <c r="AB20" s="120">
        <v>0</v>
      </c>
      <c r="AC20" s="120">
        <v>0</v>
      </c>
      <c r="AD20" s="120">
        <v>0</v>
      </c>
      <c r="AE20" s="120">
        <v>0</v>
      </c>
      <c r="AF20" s="120">
        <v>0</v>
      </c>
    </row>
    <row r="21" spans="1:32" x14ac:dyDescent="0.25">
      <c r="B21" s="119" t="s">
        <v>42</v>
      </c>
      <c r="C21" s="120">
        <v>0</v>
      </c>
      <c r="D21" s="120">
        <v>0</v>
      </c>
      <c r="E21" s="120">
        <v>0</v>
      </c>
      <c r="F21" s="120">
        <v>0</v>
      </c>
      <c r="G21" s="120">
        <v>0</v>
      </c>
      <c r="H21" s="120">
        <v>0</v>
      </c>
      <c r="I21" s="120">
        <v>0</v>
      </c>
      <c r="J21" s="120">
        <v>0</v>
      </c>
      <c r="K21" s="120">
        <v>0</v>
      </c>
      <c r="L21" s="120">
        <v>0</v>
      </c>
      <c r="M21" s="120">
        <v>0</v>
      </c>
      <c r="N21" s="120">
        <v>0</v>
      </c>
      <c r="O21" s="120">
        <v>0</v>
      </c>
      <c r="P21" s="120">
        <v>0</v>
      </c>
      <c r="Q21" s="120">
        <v>0</v>
      </c>
      <c r="R21" s="120">
        <v>0</v>
      </c>
      <c r="S21" s="120">
        <v>0</v>
      </c>
      <c r="T21" s="120">
        <v>0</v>
      </c>
      <c r="U21" s="120">
        <v>0</v>
      </c>
      <c r="V21" s="120">
        <v>0</v>
      </c>
      <c r="W21" s="120">
        <v>0</v>
      </c>
      <c r="X21" s="120">
        <v>0</v>
      </c>
      <c r="Y21" s="120">
        <v>0</v>
      </c>
      <c r="Z21" s="120">
        <v>0</v>
      </c>
      <c r="AA21" s="120">
        <v>0</v>
      </c>
      <c r="AB21" s="120">
        <v>0</v>
      </c>
      <c r="AC21" s="120">
        <v>0</v>
      </c>
      <c r="AD21" s="120">
        <v>0</v>
      </c>
      <c r="AE21" s="120">
        <v>0</v>
      </c>
      <c r="AF21" s="120">
        <v>0</v>
      </c>
    </row>
    <row r="22" spans="1:32" x14ac:dyDescent="0.25">
      <c r="A22" s="119" t="s">
        <v>43</v>
      </c>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row>
    <row r="23" spans="1:32" x14ac:dyDescent="0.25">
      <c r="B23" s="119" t="s">
        <v>44</v>
      </c>
      <c r="C23" s="120">
        <v>0</v>
      </c>
      <c r="D23" s="120">
        <v>0</v>
      </c>
      <c r="E23" s="120">
        <v>0</v>
      </c>
      <c r="F23" s="120">
        <v>0</v>
      </c>
      <c r="G23" s="120">
        <v>0</v>
      </c>
      <c r="H23" s="120">
        <v>0</v>
      </c>
      <c r="I23" s="120">
        <v>0</v>
      </c>
      <c r="J23" s="120">
        <v>0</v>
      </c>
      <c r="K23" s="120">
        <v>0</v>
      </c>
      <c r="L23" s="120">
        <v>0</v>
      </c>
      <c r="M23" s="120">
        <v>0</v>
      </c>
      <c r="N23" s="120">
        <v>0</v>
      </c>
      <c r="O23" s="120">
        <v>0</v>
      </c>
      <c r="P23" s="120">
        <v>0</v>
      </c>
      <c r="Q23" s="120">
        <v>0</v>
      </c>
      <c r="R23" s="120">
        <v>26.33</v>
      </c>
      <c r="S23" s="120">
        <v>0</v>
      </c>
      <c r="T23" s="120">
        <v>0</v>
      </c>
      <c r="U23" s="120">
        <v>0</v>
      </c>
      <c r="V23" s="120">
        <v>0.38</v>
      </c>
      <c r="W23" s="120">
        <v>0</v>
      </c>
      <c r="X23" s="120">
        <v>4.33</v>
      </c>
      <c r="Y23" s="120">
        <v>0</v>
      </c>
      <c r="Z23" s="120">
        <v>0</v>
      </c>
      <c r="AA23" s="120">
        <v>0</v>
      </c>
      <c r="AB23" s="120">
        <v>0</v>
      </c>
      <c r="AC23" s="120">
        <v>0</v>
      </c>
      <c r="AD23" s="120">
        <v>0</v>
      </c>
      <c r="AE23" s="120">
        <v>0</v>
      </c>
      <c r="AF23" s="120">
        <v>31.04</v>
      </c>
    </row>
    <row r="24" spans="1:32" x14ac:dyDescent="0.25">
      <c r="A24" s="119" t="s">
        <v>45</v>
      </c>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row>
    <row r="25" spans="1:32" x14ac:dyDescent="0.25">
      <c r="B25" s="119" t="s">
        <v>46</v>
      </c>
      <c r="C25" s="120">
        <v>0</v>
      </c>
      <c r="D25" s="120">
        <v>0</v>
      </c>
      <c r="E25" s="120">
        <v>0</v>
      </c>
      <c r="F25" s="120">
        <v>2</v>
      </c>
      <c r="G25" s="120">
        <v>2.2000000000000002</v>
      </c>
      <c r="H25" s="120">
        <v>0</v>
      </c>
      <c r="I25" s="120">
        <v>0</v>
      </c>
      <c r="J25" s="120">
        <v>0</v>
      </c>
      <c r="K25" s="120">
        <v>0</v>
      </c>
      <c r="L25" s="120">
        <v>78</v>
      </c>
      <c r="M25" s="120">
        <v>0</v>
      </c>
      <c r="N25" s="120">
        <v>0</v>
      </c>
      <c r="O25" s="120">
        <v>17</v>
      </c>
      <c r="P25" s="120">
        <v>6.0999999999999999E-2</v>
      </c>
      <c r="Q25" s="120">
        <v>0</v>
      </c>
      <c r="R25" s="120">
        <v>7</v>
      </c>
      <c r="S25" s="120">
        <v>0</v>
      </c>
      <c r="T25" s="120">
        <v>0</v>
      </c>
      <c r="U25" s="120">
        <v>0</v>
      </c>
      <c r="V25" s="120">
        <v>2.4</v>
      </c>
      <c r="W25" s="120">
        <v>0</v>
      </c>
      <c r="X25" s="120">
        <v>5.4</v>
      </c>
      <c r="Y25" s="120">
        <v>0</v>
      </c>
      <c r="Z25" s="120">
        <v>0</v>
      </c>
      <c r="AA25" s="120">
        <v>0</v>
      </c>
      <c r="AB25" s="120">
        <v>0</v>
      </c>
      <c r="AC25" s="120">
        <v>0</v>
      </c>
      <c r="AD25" s="120">
        <v>0</v>
      </c>
      <c r="AE25" s="120">
        <v>8</v>
      </c>
      <c r="AF25" s="120">
        <v>122.06100000000002</v>
      </c>
    </row>
    <row r="26" spans="1:32" x14ac:dyDescent="0.25">
      <c r="A26" s="119" t="s">
        <v>50</v>
      </c>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row>
    <row r="27" spans="1:32" x14ac:dyDescent="0.25">
      <c r="B27" s="119" t="s">
        <v>51</v>
      </c>
      <c r="C27" s="120">
        <v>0</v>
      </c>
      <c r="D27" s="120">
        <v>0</v>
      </c>
      <c r="E27" s="120">
        <v>1.5</v>
      </c>
      <c r="F27" s="120">
        <v>0</v>
      </c>
      <c r="G27" s="120">
        <v>0</v>
      </c>
      <c r="H27" s="120">
        <v>0</v>
      </c>
      <c r="I27" s="120">
        <v>0.82</v>
      </c>
      <c r="J27" s="120">
        <v>0</v>
      </c>
      <c r="K27" s="120">
        <v>1.87</v>
      </c>
      <c r="L27" s="120">
        <v>0</v>
      </c>
      <c r="M27" s="120">
        <v>0</v>
      </c>
      <c r="N27" s="120">
        <v>0</v>
      </c>
      <c r="O27" s="120">
        <v>20.8</v>
      </c>
      <c r="P27" s="120">
        <v>6.7</v>
      </c>
      <c r="Q27" s="120">
        <v>0</v>
      </c>
      <c r="R27" s="120">
        <v>0</v>
      </c>
      <c r="S27" s="120">
        <v>0</v>
      </c>
      <c r="T27" s="120">
        <v>0</v>
      </c>
      <c r="U27" s="120">
        <v>0</v>
      </c>
      <c r="V27" s="120">
        <v>3.2</v>
      </c>
      <c r="W27" s="120">
        <v>0</v>
      </c>
      <c r="X27" s="120">
        <v>13.1</v>
      </c>
      <c r="Y27" s="120">
        <v>0</v>
      </c>
      <c r="Z27" s="120">
        <v>0</v>
      </c>
      <c r="AA27" s="120">
        <v>0</v>
      </c>
      <c r="AB27" s="120">
        <v>0</v>
      </c>
      <c r="AC27" s="120">
        <v>0</v>
      </c>
      <c r="AD27" s="120">
        <v>0</v>
      </c>
      <c r="AE27" s="120">
        <v>83.7</v>
      </c>
      <c r="AF27" s="120">
        <v>131.69</v>
      </c>
    </row>
    <row r="28" spans="1:32" x14ac:dyDescent="0.25">
      <c r="A28" s="119" t="s">
        <v>52</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row>
    <row r="29" spans="1:32" x14ac:dyDescent="0.25">
      <c r="B29" s="119" t="s">
        <v>53</v>
      </c>
      <c r="C29" s="120">
        <v>0</v>
      </c>
      <c r="D29" s="120">
        <v>0</v>
      </c>
      <c r="E29" s="120">
        <v>0</v>
      </c>
      <c r="F29" s="120">
        <v>0</v>
      </c>
      <c r="G29" s="120">
        <v>0</v>
      </c>
      <c r="H29" s="120">
        <v>0</v>
      </c>
      <c r="I29" s="120">
        <v>0.3</v>
      </c>
      <c r="J29" s="120">
        <v>0</v>
      </c>
      <c r="K29" s="120">
        <v>0</v>
      </c>
      <c r="L29" s="120">
        <v>0</v>
      </c>
      <c r="M29" s="120">
        <v>0</v>
      </c>
      <c r="N29" s="120">
        <v>0</v>
      </c>
      <c r="O29" s="120">
        <v>0</v>
      </c>
      <c r="P29" s="120">
        <v>0</v>
      </c>
      <c r="Q29" s="120">
        <v>0</v>
      </c>
      <c r="R29" s="120">
        <v>0</v>
      </c>
      <c r="S29" s="120">
        <v>0</v>
      </c>
      <c r="T29" s="120">
        <v>0</v>
      </c>
      <c r="U29" s="120">
        <v>0</v>
      </c>
      <c r="V29" s="120">
        <v>0.08</v>
      </c>
      <c r="W29" s="120">
        <v>0</v>
      </c>
      <c r="X29" s="120">
        <v>9.3000000000000007</v>
      </c>
      <c r="Y29" s="120">
        <v>0</v>
      </c>
      <c r="Z29" s="120">
        <v>0</v>
      </c>
      <c r="AA29" s="120">
        <v>0</v>
      </c>
      <c r="AB29" s="120">
        <v>0</v>
      </c>
      <c r="AC29" s="120">
        <v>0</v>
      </c>
      <c r="AD29" s="120">
        <v>0</v>
      </c>
      <c r="AE29" s="120">
        <v>0</v>
      </c>
      <c r="AF29" s="120">
        <v>9.6800000000000015</v>
      </c>
    </row>
    <row r="30" spans="1:32" x14ac:dyDescent="0.25">
      <c r="A30" s="119" t="s">
        <v>54</v>
      </c>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row>
    <row r="31" spans="1:32" x14ac:dyDescent="0.25">
      <c r="B31" s="119" t="s">
        <v>55</v>
      </c>
      <c r="C31" s="120">
        <v>0</v>
      </c>
      <c r="D31" s="120">
        <v>0</v>
      </c>
      <c r="E31" s="120">
        <v>0</v>
      </c>
      <c r="F31" s="120">
        <v>0</v>
      </c>
      <c r="G31" s="120">
        <v>0</v>
      </c>
      <c r="H31" s="120">
        <v>0</v>
      </c>
      <c r="I31" s="120">
        <v>7.0000000000000007E-2</v>
      </c>
      <c r="J31" s="120">
        <v>0</v>
      </c>
      <c r="K31" s="120">
        <v>0</v>
      </c>
      <c r="L31" s="120">
        <v>0</v>
      </c>
      <c r="M31" s="120">
        <v>0</v>
      </c>
      <c r="N31" s="120">
        <v>0</v>
      </c>
      <c r="O31" s="120">
        <v>0</v>
      </c>
      <c r="P31" s="120">
        <v>0</v>
      </c>
      <c r="Q31" s="120">
        <v>0</v>
      </c>
      <c r="R31" s="120">
        <v>0</v>
      </c>
      <c r="S31" s="120">
        <v>0</v>
      </c>
      <c r="T31" s="120">
        <v>0</v>
      </c>
      <c r="U31" s="120">
        <v>0</v>
      </c>
      <c r="V31" s="120">
        <v>5.6000000000000001E-2</v>
      </c>
      <c r="W31" s="120">
        <v>0</v>
      </c>
      <c r="X31" s="120">
        <v>3.8450000000000002</v>
      </c>
      <c r="Y31" s="120">
        <v>0</v>
      </c>
      <c r="Z31" s="120">
        <v>0</v>
      </c>
      <c r="AA31" s="120">
        <v>0</v>
      </c>
      <c r="AB31" s="120">
        <v>0</v>
      </c>
      <c r="AC31" s="120">
        <v>0</v>
      </c>
      <c r="AD31" s="120">
        <v>0</v>
      </c>
      <c r="AE31" s="120">
        <v>0</v>
      </c>
      <c r="AF31" s="120">
        <v>3.9710000000000001</v>
      </c>
    </row>
    <row r="32" spans="1:32" x14ac:dyDescent="0.25">
      <c r="B32" s="119" t="s">
        <v>56</v>
      </c>
      <c r="C32" s="120">
        <v>0</v>
      </c>
      <c r="D32" s="120">
        <v>0</v>
      </c>
      <c r="E32" s="120">
        <v>0</v>
      </c>
      <c r="F32" s="120">
        <v>0</v>
      </c>
      <c r="G32" s="120">
        <v>0</v>
      </c>
      <c r="H32" s="120">
        <v>0</v>
      </c>
      <c r="I32" s="120">
        <v>0.04</v>
      </c>
      <c r="J32" s="120">
        <v>0</v>
      </c>
      <c r="K32" s="120">
        <v>0</v>
      </c>
      <c r="L32" s="120">
        <v>0</v>
      </c>
      <c r="M32" s="120">
        <v>0</v>
      </c>
      <c r="N32" s="120">
        <v>0</v>
      </c>
      <c r="O32" s="120">
        <v>0</v>
      </c>
      <c r="P32" s="120">
        <v>0</v>
      </c>
      <c r="Q32" s="120">
        <v>0</v>
      </c>
      <c r="R32" s="120">
        <v>0</v>
      </c>
      <c r="S32" s="120">
        <v>0</v>
      </c>
      <c r="T32" s="120">
        <v>0</v>
      </c>
      <c r="U32" s="120">
        <v>0</v>
      </c>
      <c r="V32" s="120">
        <v>1E-3</v>
      </c>
      <c r="W32" s="120">
        <v>0</v>
      </c>
      <c r="X32" s="120">
        <v>2.0939999999999999</v>
      </c>
      <c r="Y32" s="120">
        <v>0</v>
      </c>
      <c r="Z32" s="120">
        <v>0</v>
      </c>
      <c r="AA32" s="120">
        <v>0</v>
      </c>
      <c r="AB32" s="120">
        <v>0</v>
      </c>
      <c r="AC32" s="120">
        <v>0</v>
      </c>
      <c r="AD32" s="120">
        <v>0</v>
      </c>
      <c r="AE32" s="120">
        <v>0</v>
      </c>
      <c r="AF32" s="120">
        <v>2.1349999999999998</v>
      </c>
    </row>
    <row r="33" spans="1:32" x14ac:dyDescent="0.25">
      <c r="B33" s="119" t="s">
        <v>57</v>
      </c>
      <c r="C33" s="120">
        <v>0</v>
      </c>
      <c r="D33" s="120">
        <v>0</v>
      </c>
      <c r="E33" s="120">
        <v>0</v>
      </c>
      <c r="F33" s="120">
        <v>0</v>
      </c>
      <c r="G33" s="120">
        <v>0</v>
      </c>
      <c r="H33" s="120">
        <v>0</v>
      </c>
      <c r="I33" s="120">
        <v>0.27600000000000002</v>
      </c>
      <c r="J33" s="120">
        <v>0</v>
      </c>
      <c r="K33" s="120">
        <v>0</v>
      </c>
      <c r="L33" s="120">
        <v>0</v>
      </c>
      <c r="M33" s="120">
        <v>1.091</v>
      </c>
      <c r="N33" s="120">
        <v>0</v>
      </c>
      <c r="O33" s="120">
        <v>0</v>
      </c>
      <c r="P33" s="120">
        <v>0</v>
      </c>
      <c r="Q33" s="120">
        <v>0</v>
      </c>
      <c r="R33" s="120">
        <v>6.992</v>
      </c>
      <c r="S33" s="120">
        <v>0</v>
      </c>
      <c r="T33" s="120">
        <v>0</v>
      </c>
      <c r="U33" s="120">
        <v>0</v>
      </c>
      <c r="V33" s="120">
        <v>1E-3</v>
      </c>
      <c r="W33" s="120">
        <v>0</v>
      </c>
      <c r="X33" s="120">
        <v>1.478</v>
      </c>
      <c r="Y33" s="120">
        <v>0</v>
      </c>
      <c r="Z33" s="120">
        <v>0</v>
      </c>
      <c r="AA33" s="120">
        <v>0</v>
      </c>
      <c r="AB33" s="120">
        <v>0</v>
      </c>
      <c r="AC33" s="120">
        <v>0</v>
      </c>
      <c r="AD33" s="120">
        <v>0</v>
      </c>
      <c r="AE33" s="120">
        <v>0</v>
      </c>
      <c r="AF33" s="120">
        <v>9.8379999999999992</v>
      </c>
    </row>
    <row r="34" spans="1:32" x14ac:dyDescent="0.25">
      <c r="B34" s="119" t="s">
        <v>58</v>
      </c>
      <c r="C34" s="120">
        <v>0</v>
      </c>
      <c r="D34" s="120">
        <v>0</v>
      </c>
      <c r="E34" s="120">
        <v>0</v>
      </c>
      <c r="F34" s="120">
        <v>0</v>
      </c>
      <c r="G34" s="120">
        <v>0</v>
      </c>
      <c r="H34" s="120">
        <v>0</v>
      </c>
      <c r="I34" s="120">
        <v>0.28199999999999997</v>
      </c>
      <c r="J34" s="120">
        <v>0</v>
      </c>
      <c r="K34" s="120">
        <v>0</v>
      </c>
      <c r="L34" s="120">
        <v>0</v>
      </c>
      <c r="M34" s="120">
        <v>0</v>
      </c>
      <c r="N34" s="120">
        <v>0</v>
      </c>
      <c r="O34" s="120">
        <v>0</v>
      </c>
      <c r="P34" s="120">
        <v>0</v>
      </c>
      <c r="Q34" s="120">
        <v>0</v>
      </c>
      <c r="R34" s="120">
        <v>0</v>
      </c>
      <c r="S34" s="120">
        <v>0</v>
      </c>
      <c r="T34" s="120">
        <v>0</v>
      </c>
      <c r="U34" s="120">
        <v>0</v>
      </c>
      <c r="V34" s="120">
        <v>6.3E-2</v>
      </c>
      <c r="W34" s="120">
        <v>0</v>
      </c>
      <c r="X34" s="120">
        <v>4.1760000000000002</v>
      </c>
      <c r="Y34" s="120">
        <v>0</v>
      </c>
      <c r="Z34" s="120">
        <v>0</v>
      </c>
      <c r="AA34" s="120">
        <v>0</v>
      </c>
      <c r="AB34" s="120">
        <v>0</v>
      </c>
      <c r="AC34" s="120">
        <v>0</v>
      </c>
      <c r="AD34" s="120">
        <v>0</v>
      </c>
      <c r="AE34" s="120">
        <v>0</v>
      </c>
      <c r="AF34" s="120">
        <v>4.5209999999999999</v>
      </c>
    </row>
    <row r="35" spans="1:32" x14ac:dyDescent="0.25">
      <c r="B35" s="119" t="s">
        <v>59</v>
      </c>
      <c r="C35" s="120">
        <v>0</v>
      </c>
      <c r="D35" s="120">
        <v>0</v>
      </c>
      <c r="E35" s="120">
        <v>0</v>
      </c>
      <c r="F35" s="120">
        <v>0</v>
      </c>
      <c r="G35" s="120">
        <v>0</v>
      </c>
      <c r="H35" s="120">
        <v>0</v>
      </c>
      <c r="I35" s="120">
        <v>0.31</v>
      </c>
      <c r="J35" s="120">
        <v>0</v>
      </c>
      <c r="K35" s="120">
        <v>0</v>
      </c>
      <c r="L35" s="120">
        <v>0</v>
      </c>
      <c r="M35" s="120">
        <v>0</v>
      </c>
      <c r="N35" s="120">
        <v>0</v>
      </c>
      <c r="O35" s="120">
        <v>0</v>
      </c>
      <c r="P35" s="120">
        <v>0</v>
      </c>
      <c r="Q35" s="120">
        <v>0</v>
      </c>
      <c r="R35" s="120">
        <v>0</v>
      </c>
      <c r="S35" s="120">
        <v>0</v>
      </c>
      <c r="T35" s="120">
        <v>0</v>
      </c>
      <c r="U35" s="120">
        <v>0</v>
      </c>
      <c r="V35" s="120">
        <v>0.01</v>
      </c>
      <c r="W35" s="120">
        <v>0</v>
      </c>
      <c r="X35" s="120">
        <v>3.7490000000000001</v>
      </c>
      <c r="Y35" s="120">
        <v>0</v>
      </c>
      <c r="Z35" s="120">
        <v>0</v>
      </c>
      <c r="AA35" s="120">
        <v>0</v>
      </c>
      <c r="AB35" s="120">
        <v>0</v>
      </c>
      <c r="AC35" s="120">
        <v>0</v>
      </c>
      <c r="AD35" s="120">
        <v>0</v>
      </c>
      <c r="AE35" s="120">
        <v>0</v>
      </c>
      <c r="AF35" s="120">
        <v>4.069</v>
      </c>
    </row>
    <row r="36" spans="1:32" x14ac:dyDescent="0.25">
      <c r="B36" s="119" t="s">
        <v>60</v>
      </c>
      <c r="C36" s="120">
        <v>0</v>
      </c>
      <c r="D36" s="120">
        <v>0</v>
      </c>
      <c r="E36" s="120">
        <v>0</v>
      </c>
      <c r="F36" s="120">
        <v>0</v>
      </c>
      <c r="G36" s="120">
        <v>0</v>
      </c>
      <c r="H36" s="120">
        <v>0</v>
      </c>
      <c r="I36" s="120">
        <v>0.629</v>
      </c>
      <c r="J36" s="120">
        <v>0</v>
      </c>
      <c r="K36" s="120">
        <v>0</v>
      </c>
      <c r="L36" s="120">
        <v>0</v>
      </c>
      <c r="M36" s="120">
        <v>0</v>
      </c>
      <c r="N36" s="120">
        <v>0</v>
      </c>
      <c r="O36" s="120">
        <v>3.8940000000000001</v>
      </c>
      <c r="P36" s="120">
        <v>0</v>
      </c>
      <c r="Q36" s="120">
        <v>0</v>
      </c>
      <c r="R36" s="120">
        <v>29.067</v>
      </c>
      <c r="S36" s="120">
        <v>0</v>
      </c>
      <c r="T36" s="120">
        <v>0</v>
      </c>
      <c r="U36" s="120">
        <v>0</v>
      </c>
      <c r="V36" s="120">
        <v>0.84099999999999997</v>
      </c>
      <c r="W36" s="120">
        <v>0</v>
      </c>
      <c r="X36" s="120">
        <v>0.86</v>
      </c>
      <c r="Y36" s="120">
        <v>0</v>
      </c>
      <c r="Z36" s="120">
        <v>0</v>
      </c>
      <c r="AA36" s="120">
        <v>0</v>
      </c>
      <c r="AB36" s="120">
        <v>0</v>
      </c>
      <c r="AC36" s="120">
        <v>0</v>
      </c>
      <c r="AD36" s="120">
        <v>0</v>
      </c>
      <c r="AE36" s="120">
        <v>0</v>
      </c>
      <c r="AF36" s="120">
        <v>35.291000000000004</v>
      </c>
    </row>
    <row r="37" spans="1:32" x14ac:dyDescent="0.25">
      <c r="B37" s="119" t="s">
        <v>61</v>
      </c>
      <c r="C37" s="120">
        <v>0</v>
      </c>
      <c r="D37" s="120">
        <v>0</v>
      </c>
      <c r="E37" s="120">
        <v>0</v>
      </c>
      <c r="F37" s="120">
        <v>0</v>
      </c>
      <c r="G37" s="120">
        <v>1.8859999999999999</v>
      </c>
      <c r="H37" s="120">
        <v>0</v>
      </c>
      <c r="I37" s="120">
        <v>0</v>
      </c>
      <c r="J37" s="120">
        <v>0</v>
      </c>
      <c r="K37" s="120">
        <v>0</v>
      </c>
      <c r="L37" s="120">
        <v>0</v>
      </c>
      <c r="M37" s="120">
        <v>0</v>
      </c>
      <c r="N37" s="120">
        <v>0</v>
      </c>
      <c r="O37" s="120">
        <v>0</v>
      </c>
      <c r="P37" s="120">
        <v>27.011800000000001</v>
      </c>
      <c r="Q37" s="120">
        <v>0</v>
      </c>
      <c r="R37" s="120">
        <v>0</v>
      </c>
      <c r="S37" s="120">
        <v>0</v>
      </c>
      <c r="T37" s="120">
        <v>0</v>
      </c>
      <c r="U37" s="120">
        <v>0</v>
      </c>
      <c r="V37" s="120">
        <v>0.111</v>
      </c>
      <c r="W37" s="120">
        <v>0</v>
      </c>
      <c r="X37" s="120">
        <v>0</v>
      </c>
      <c r="Y37" s="120">
        <v>0</v>
      </c>
      <c r="Z37" s="120">
        <v>0</v>
      </c>
      <c r="AA37" s="120">
        <v>0</v>
      </c>
      <c r="AB37" s="120">
        <v>0</v>
      </c>
      <c r="AC37" s="120">
        <v>0</v>
      </c>
      <c r="AD37" s="120">
        <v>0</v>
      </c>
      <c r="AE37" s="120">
        <v>0</v>
      </c>
      <c r="AF37" s="120">
        <v>29.008800000000001</v>
      </c>
    </row>
    <row r="38" spans="1:32" x14ac:dyDescent="0.25">
      <c r="B38" s="119" t="s">
        <v>62</v>
      </c>
      <c r="C38" s="120">
        <v>0</v>
      </c>
      <c r="D38" s="120">
        <v>0</v>
      </c>
      <c r="E38" s="120">
        <v>0</v>
      </c>
      <c r="F38" s="120">
        <v>0</v>
      </c>
      <c r="G38" s="120">
        <v>0</v>
      </c>
      <c r="H38" s="120">
        <v>0</v>
      </c>
      <c r="I38" s="120">
        <v>0.03</v>
      </c>
      <c r="J38" s="120">
        <v>0</v>
      </c>
      <c r="K38" s="120">
        <v>0</v>
      </c>
      <c r="L38" s="120">
        <v>0</v>
      </c>
      <c r="M38" s="120">
        <v>0</v>
      </c>
      <c r="N38" s="120">
        <v>0</v>
      </c>
      <c r="O38" s="120">
        <v>0</v>
      </c>
      <c r="P38" s="120">
        <v>0</v>
      </c>
      <c r="Q38" s="120">
        <v>0</v>
      </c>
      <c r="R38" s="120">
        <v>0</v>
      </c>
      <c r="S38" s="120">
        <v>0</v>
      </c>
      <c r="T38" s="120">
        <v>0</v>
      </c>
      <c r="U38" s="120">
        <v>0</v>
      </c>
      <c r="V38" s="120">
        <v>7.9000000000000001E-2</v>
      </c>
      <c r="W38" s="120">
        <v>0</v>
      </c>
      <c r="X38" s="120">
        <v>6.8929999999999998</v>
      </c>
      <c r="Y38" s="120">
        <v>0</v>
      </c>
      <c r="Z38" s="120">
        <v>0</v>
      </c>
      <c r="AA38" s="120">
        <v>0</v>
      </c>
      <c r="AB38" s="120">
        <v>0</v>
      </c>
      <c r="AC38" s="120">
        <v>0</v>
      </c>
      <c r="AD38" s="120">
        <v>0</v>
      </c>
      <c r="AE38" s="120">
        <v>0</v>
      </c>
      <c r="AF38" s="120">
        <v>7.0019999999999998</v>
      </c>
    </row>
    <row r="39" spans="1:32" x14ac:dyDescent="0.25">
      <c r="B39" s="119" t="s">
        <v>63</v>
      </c>
      <c r="C39" s="120">
        <v>0</v>
      </c>
      <c r="D39" s="120">
        <v>0</v>
      </c>
      <c r="E39" s="120">
        <v>0</v>
      </c>
      <c r="F39" s="120">
        <v>0</v>
      </c>
      <c r="G39" s="120">
        <v>0</v>
      </c>
      <c r="H39" s="120">
        <v>0</v>
      </c>
      <c r="I39" s="120">
        <v>0.108</v>
      </c>
      <c r="J39" s="120">
        <v>0</v>
      </c>
      <c r="K39" s="120">
        <v>0</v>
      </c>
      <c r="L39" s="120">
        <v>0</v>
      </c>
      <c r="M39" s="120">
        <v>0</v>
      </c>
      <c r="N39" s="120">
        <v>0</v>
      </c>
      <c r="O39" s="120">
        <v>0</v>
      </c>
      <c r="P39" s="120">
        <v>0</v>
      </c>
      <c r="Q39" s="120">
        <v>0</v>
      </c>
      <c r="R39" s="120">
        <v>0</v>
      </c>
      <c r="S39" s="120">
        <v>0</v>
      </c>
      <c r="T39" s="120">
        <v>0</v>
      </c>
      <c r="U39" s="120">
        <v>0</v>
      </c>
      <c r="V39" s="120">
        <v>4.4999999999999998E-2</v>
      </c>
      <c r="W39" s="120">
        <v>0</v>
      </c>
      <c r="X39" s="120">
        <v>2.4870000000000001</v>
      </c>
      <c r="Y39" s="120">
        <v>0</v>
      </c>
      <c r="Z39" s="120">
        <v>0</v>
      </c>
      <c r="AA39" s="120">
        <v>0</v>
      </c>
      <c r="AB39" s="120">
        <v>0</v>
      </c>
      <c r="AC39" s="120">
        <v>0</v>
      </c>
      <c r="AD39" s="120">
        <v>0</v>
      </c>
      <c r="AE39" s="120">
        <v>0</v>
      </c>
      <c r="AF39" s="120">
        <v>2.64</v>
      </c>
    </row>
    <row r="40" spans="1:32" x14ac:dyDescent="0.25">
      <c r="B40" s="119" t="s">
        <v>64</v>
      </c>
      <c r="C40" s="120">
        <v>0</v>
      </c>
      <c r="D40" s="120">
        <v>0</v>
      </c>
      <c r="E40" s="120">
        <v>0</v>
      </c>
      <c r="F40" s="120">
        <v>0</v>
      </c>
      <c r="G40" s="120">
        <v>0</v>
      </c>
      <c r="H40" s="120">
        <v>0</v>
      </c>
      <c r="I40" s="120">
        <v>6.7000000000000004E-2</v>
      </c>
      <c r="J40" s="120">
        <v>0</v>
      </c>
      <c r="K40" s="120">
        <v>0</v>
      </c>
      <c r="L40" s="120">
        <v>0</v>
      </c>
      <c r="M40" s="120">
        <v>0</v>
      </c>
      <c r="N40" s="120">
        <v>0</v>
      </c>
      <c r="O40" s="120">
        <v>0</v>
      </c>
      <c r="P40" s="120">
        <v>0</v>
      </c>
      <c r="Q40" s="120">
        <v>0</v>
      </c>
      <c r="R40" s="120">
        <v>0</v>
      </c>
      <c r="S40" s="120">
        <v>0</v>
      </c>
      <c r="T40" s="120">
        <v>0</v>
      </c>
      <c r="U40" s="120">
        <v>0</v>
      </c>
      <c r="V40" s="120">
        <v>5.7000000000000002E-2</v>
      </c>
      <c r="W40" s="120">
        <v>0</v>
      </c>
      <c r="X40" s="120">
        <v>3.6240000000000001</v>
      </c>
      <c r="Y40" s="120">
        <v>0</v>
      </c>
      <c r="Z40" s="120">
        <v>0</v>
      </c>
      <c r="AA40" s="120">
        <v>0</v>
      </c>
      <c r="AB40" s="120">
        <v>0</v>
      </c>
      <c r="AC40" s="120">
        <v>0</v>
      </c>
      <c r="AD40" s="120">
        <v>0</v>
      </c>
      <c r="AE40" s="120">
        <v>0</v>
      </c>
      <c r="AF40" s="120">
        <v>3.7480000000000002</v>
      </c>
    </row>
    <row r="41" spans="1:32" x14ac:dyDescent="0.25">
      <c r="A41" s="119" t="s">
        <v>67</v>
      </c>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row>
    <row r="42" spans="1:32" x14ac:dyDescent="0.25">
      <c r="B42" s="119" t="s">
        <v>68</v>
      </c>
      <c r="C42" s="120">
        <v>0</v>
      </c>
      <c r="D42" s="120">
        <v>0</v>
      </c>
      <c r="E42" s="120">
        <v>0</v>
      </c>
      <c r="F42" s="120">
        <v>0</v>
      </c>
      <c r="G42" s="120">
        <v>0</v>
      </c>
      <c r="H42" s="120">
        <v>0</v>
      </c>
      <c r="I42" s="120">
        <v>0.48</v>
      </c>
      <c r="J42" s="120">
        <v>0</v>
      </c>
      <c r="K42" s="120">
        <v>0</v>
      </c>
      <c r="L42" s="120">
        <v>0</v>
      </c>
      <c r="M42" s="120">
        <v>0</v>
      </c>
      <c r="N42" s="120">
        <v>0</v>
      </c>
      <c r="O42" s="120">
        <v>1.65</v>
      </c>
      <c r="P42" s="120">
        <v>0</v>
      </c>
      <c r="Q42" s="120">
        <v>6.44</v>
      </c>
      <c r="R42" s="120">
        <v>11.44</v>
      </c>
      <c r="S42" s="120">
        <v>0</v>
      </c>
      <c r="T42" s="120">
        <v>0</v>
      </c>
      <c r="U42" s="120">
        <v>0</v>
      </c>
      <c r="V42" s="120">
        <v>0.28999999999999998</v>
      </c>
      <c r="W42" s="120">
        <v>0</v>
      </c>
      <c r="X42" s="120">
        <v>0</v>
      </c>
      <c r="Y42" s="120">
        <v>0</v>
      </c>
      <c r="Z42" s="120">
        <v>0</v>
      </c>
      <c r="AA42" s="120">
        <v>0</v>
      </c>
      <c r="AB42" s="120">
        <v>0</v>
      </c>
      <c r="AC42" s="120">
        <v>0</v>
      </c>
      <c r="AD42" s="120">
        <v>0</v>
      </c>
      <c r="AE42" s="120">
        <v>0</v>
      </c>
      <c r="AF42" s="120">
        <v>20.299999999999997</v>
      </c>
    </row>
    <row r="43" spans="1:32" x14ac:dyDescent="0.25">
      <c r="B43" s="119" t="s">
        <v>69</v>
      </c>
      <c r="C43" s="120">
        <v>0</v>
      </c>
      <c r="D43" s="120">
        <v>80.513400000000004</v>
      </c>
      <c r="E43" s="120">
        <v>0</v>
      </c>
      <c r="F43" s="120">
        <v>3.4094799999999998</v>
      </c>
      <c r="G43" s="120">
        <v>0</v>
      </c>
      <c r="H43" s="120">
        <v>0</v>
      </c>
      <c r="I43" s="120">
        <v>0.89887600000000001</v>
      </c>
      <c r="J43" s="120">
        <v>0.59</v>
      </c>
      <c r="K43" s="120">
        <v>0</v>
      </c>
      <c r="L43" s="120">
        <v>0.63</v>
      </c>
      <c r="M43" s="120">
        <v>0</v>
      </c>
      <c r="N43" s="120">
        <v>13.331200000000001</v>
      </c>
      <c r="O43" s="120">
        <v>13.79</v>
      </c>
      <c r="P43" s="120">
        <v>0</v>
      </c>
      <c r="Q43" s="120">
        <v>6.63</v>
      </c>
      <c r="R43" s="120">
        <v>6.31</v>
      </c>
      <c r="S43" s="120">
        <v>0</v>
      </c>
      <c r="T43" s="120">
        <v>0</v>
      </c>
      <c r="U43" s="120">
        <v>0</v>
      </c>
      <c r="V43" s="120">
        <v>6.3667600000000002</v>
      </c>
      <c r="W43" s="120">
        <v>0</v>
      </c>
      <c r="X43" s="120">
        <v>0</v>
      </c>
      <c r="Y43" s="120">
        <v>0</v>
      </c>
      <c r="Z43" s="120">
        <v>0</v>
      </c>
      <c r="AA43" s="120">
        <v>0</v>
      </c>
      <c r="AB43" s="120">
        <v>0</v>
      </c>
      <c r="AC43" s="120">
        <v>0</v>
      </c>
      <c r="AD43" s="120">
        <v>0</v>
      </c>
      <c r="AE43" s="120">
        <v>0</v>
      </c>
      <c r="AF43" s="120">
        <v>132.46971600000001</v>
      </c>
    </row>
    <row r="44" spans="1:32" x14ac:dyDescent="0.25">
      <c r="B44" s="119" t="s">
        <v>70</v>
      </c>
      <c r="C44" s="120">
        <v>0</v>
      </c>
      <c r="D44" s="120">
        <v>0</v>
      </c>
      <c r="E44" s="120">
        <v>0</v>
      </c>
      <c r="F44" s="120">
        <v>9.74</v>
      </c>
      <c r="G44" s="120">
        <v>0</v>
      </c>
      <c r="H44" s="120">
        <v>0</v>
      </c>
      <c r="I44" s="120">
        <v>0.41</v>
      </c>
      <c r="J44" s="120">
        <v>0</v>
      </c>
      <c r="K44" s="120">
        <v>0</v>
      </c>
      <c r="L44" s="120">
        <v>0</v>
      </c>
      <c r="M44" s="120">
        <v>0</v>
      </c>
      <c r="N44" s="120">
        <v>0</v>
      </c>
      <c r="O44" s="120">
        <v>2.4300000000000002</v>
      </c>
      <c r="P44" s="120">
        <v>0</v>
      </c>
      <c r="Q44" s="120">
        <v>9.74</v>
      </c>
      <c r="R44" s="120">
        <v>1.1100000000000001</v>
      </c>
      <c r="S44" s="120">
        <v>0</v>
      </c>
      <c r="T44" s="120">
        <v>0</v>
      </c>
      <c r="U44" s="120">
        <v>0</v>
      </c>
      <c r="V44" s="120">
        <v>0.52400000000000002</v>
      </c>
      <c r="W44" s="120">
        <v>0</v>
      </c>
      <c r="X44" s="120">
        <v>0</v>
      </c>
      <c r="Y44" s="120">
        <v>0</v>
      </c>
      <c r="Z44" s="120">
        <v>0</v>
      </c>
      <c r="AA44" s="120">
        <v>0</v>
      </c>
      <c r="AB44" s="120">
        <v>0</v>
      </c>
      <c r="AC44" s="120">
        <v>0</v>
      </c>
      <c r="AD44" s="120">
        <v>0</v>
      </c>
      <c r="AE44" s="120">
        <v>0</v>
      </c>
      <c r="AF44" s="120">
        <v>23.954000000000001</v>
      </c>
    </row>
    <row r="45" spans="1:32" x14ac:dyDescent="0.25">
      <c r="A45" s="119" t="s">
        <v>71</v>
      </c>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row>
    <row r="46" spans="1:32" x14ac:dyDescent="0.25">
      <c r="B46" s="119" t="s">
        <v>72</v>
      </c>
      <c r="C46" s="120">
        <v>0</v>
      </c>
      <c r="D46" s="120">
        <v>0</v>
      </c>
      <c r="E46" s="120">
        <v>0</v>
      </c>
      <c r="F46" s="120">
        <v>0</v>
      </c>
      <c r="G46" s="120">
        <v>0</v>
      </c>
      <c r="H46" s="120">
        <v>0</v>
      </c>
      <c r="I46" s="120">
        <v>0.1</v>
      </c>
      <c r="J46" s="120">
        <v>0</v>
      </c>
      <c r="K46" s="120">
        <v>0</v>
      </c>
      <c r="L46" s="120">
        <v>0</v>
      </c>
      <c r="M46" s="120">
        <v>0</v>
      </c>
      <c r="N46" s="120">
        <v>0</v>
      </c>
      <c r="O46" s="120">
        <v>4</v>
      </c>
      <c r="P46" s="120">
        <v>0</v>
      </c>
      <c r="Q46" s="120">
        <v>0</v>
      </c>
      <c r="R46" s="120">
        <v>28</v>
      </c>
      <c r="S46" s="120">
        <v>0</v>
      </c>
      <c r="T46" s="120">
        <v>0</v>
      </c>
      <c r="U46" s="120">
        <v>0</v>
      </c>
      <c r="V46" s="120">
        <v>0.72416999999999998</v>
      </c>
      <c r="W46" s="120">
        <v>0</v>
      </c>
      <c r="X46" s="120">
        <v>0</v>
      </c>
      <c r="Y46" s="120">
        <v>0</v>
      </c>
      <c r="Z46" s="120">
        <v>0</v>
      </c>
      <c r="AA46" s="120">
        <v>0</v>
      </c>
      <c r="AB46" s="120">
        <v>0</v>
      </c>
      <c r="AC46" s="120">
        <v>0</v>
      </c>
      <c r="AD46" s="120">
        <v>0</v>
      </c>
      <c r="AE46" s="120">
        <v>0</v>
      </c>
      <c r="AF46" s="120">
        <v>32.824170000000002</v>
      </c>
    </row>
    <row r="47" spans="1:32" x14ac:dyDescent="0.25">
      <c r="B47" s="119" t="s">
        <v>73</v>
      </c>
      <c r="C47" s="120">
        <v>0</v>
      </c>
      <c r="D47" s="120">
        <v>0</v>
      </c>
      <c r="E47" s="120">
        <v>0</v>
      </c>
      <c r="F47" s="120">
        <v>0</v>
      </c>
      <c r="G47" s="120">
        <v>0</v>
      </c>
      <c r="H47" s="120">
        <v>0</v>
      </c>
      <c r="I47" s="120">
        <v>0.1</v>
      </c>
      <c r="J47" s="120">
        <v>0</v>
      </c>
      <c r="K47" s="120">
        <v>0</v>
      </c>
      <c r="L47" s="120">
        <v>0</v>
      </c>
      <c r="M47" s="120">
        <v>0</v>
      </c>
      <c r="N47" s="120">
        <v>0</v>
      </c>
      <c r="O47" s="120">
        <v>0</v>
      </c>
      <c r="P47" s="120">
        <v>0</v>
      </c>
      <c r="Q47" s="120">
        <v>0</v>
      </c>
      <c r="R47" s="120">
        <v>2.5</v>
      </c>
      <c r="S47" s="120">
        <v>0</v>
      </c>
      <c r="T47" s="120">
        <v>0</v>
      </c>
      <c r="U47" s="120">
        <v>0</v>
      </c>
      <c r="V47" s="120">
        <v>6.2460000000000002E-2</v>
      </c>
      <c r="W47" s="120">
        <v>0</v>
      </c>
      <c r="X47" s="120">
        <v>0</v>
      </c>
      <c r="Y47" s="120">
        <v>0</v>
      </c>
      <c r="Z47" s="120">
        <v>0</v>
      </c>
      <c r="AA47" s="120">
        <v>0</v>
      </c>
      <c r="AB47" s="120">
        <v>0</v>
      </c>
      <c r="AC47" s="120">
        <v>0</v>
      </c>
      <c r="AD47" s="120">
        <v>0</v>
      </c>
      <c r="AE47" s="120">
        <v>0</v>
      </c>
      <c r="AF47" s="120">
        <v>2.6624600000000003</v>
      </c>
    </row>
    <row r="48" spans="1:32" x14ac:dyDescent="0.25">
      <c r="A48" s="119" t="s">
        <v>74</v>
      </c>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row>
    <row r="49" spans="1:32" x14ac:dyDescent="0.25">
      <c r="B49" s="119" t="s">
        <v>75</v>
      </c>
      <c r="C49" s="120">
        <v>0</v>
      </c>
      <c r="D49" s="120">
        <v>186.875</v>
      </c>
      <c r="E49" s="120">
        <v>2.9870000000000001</v>
      </c>
      <c r="F49" s="120">
        <v>0</v>
      </c>
      <c r="G49" s="120">
        <v>0</v>
      </c>
      <c r="H49" s="120">
        <v>0</v>
      </c>
      <c r="I49" s="120">
        <v>0.35023100000000001</v>
      </c>
      <c r="J49" s="120">
        <v>0.23400000000000001</v>
      </c>
      <c r="K49" s="120">
        <v>0</v>
      </c>
      <c r="L49" s="120">
        <v>0</v>
      </c>
      <c r="M49" s="120">
        <v>0</v>
      </c>
      <c r="N49" s="120">
        <v>0</v>
      </c>
      <c r="O49" s="120">
        <v>8.3529999999999998</v>
      </c>
      <c r="P49" s="120">
        <v>98.418000000000006</v>
      </c>
      <c r="Q49" s="120">
        <v>0</v>
      </c>
      <c r="R49" s="120">
        <v>0</v>
      </c>
      <c r="S49" s="120">
        <v>0</v>
      </c>
      <c r="T49" s="120">
        <v>0</v>
      </c>
      <c r="U49" s="120">
        <v>0</v>
      </c>
      <c r="V49" s="120">
        <v>6.9464699999999997</v>
      </c>
      <c r="W49" s="120">
        <v>0</v>
      </c>
      <c r="X49" s="120">
        <v>0</v>
      </c>
      <c r="Y49" s="120">
        <v>0</v>
      </c>
      <c r="Z49" s="120">
        <v>2.3119999999999998</v>
      </c>
      <c r="AA49" s="120">
        <v>1.7350000000000001</v>
      </c>
      <c r="AB49" s="120">
        <v>0</v>
      </c>
      <c r="AC49" s="120">
        <v>0</v>
      </c>
      <c r="AD49" s="120">
        <v>0</v>
      </c>
      <c r="AE49" s="120">
        <v>121.009</v>
      </c>
      <c r="AF49" s="120">
        <v>429.21970100000004</v>
      </c>
    </row>
    <row r="50" spans="1:32" x14ac:dyDescent="0.25">
      <c r="B50" s="119" t="s">
        <v>76</v>
      </c>
      <c r="C50" s="120">
        <v>0</v>
      </c>
      <c r="D50" s="120">
        <v>0</v>
      </c>
      <c r="E50" s="120">
        <v>0</v>
      </c>
      <c r="F50" s="120">
        <v>0</v>
      </c>
      <c r="G50" s="120">
        <v>0</v>
      </c>
      <c r="H50" s="120">
        <v>0</v>
      </c>
      <c r="I50" s="120">
        <v>1.7999999999999999E-2</v>
      </c>
      <c r="J50" s="120">
        <v>0</v>
      </c>
      <c r="K50" s="120">
        <v>0</v>
      </c>
      <c r="L50" s="120">
        <v>0</v>
      </c>
      <c r="M50" s="120">
        <v>0</v>
      </c>
      <c r="N50" s="120">
        <v>0</v>
      </c>
      <c r="O50" s="120">
        <v>0</v>
      </c>
      <c r="P50" s="120">
        <v>0</v>
      </c>
      <c r="Q50" s="120">
        <v>0</v>
      </c>
      <c r="R50" s="120">
        <v>0</v>
      </c>
      <c r="S50" s="120">
        <v>0</v>
      </c>
      <c r="T50" s="120">
        <v>0</v>
      </c>
      <c r="U50" s="120">
        <v>0</v>
      </c>
      <c r="V50" s="120">
        <v>5.0000000000000001E-3</v>
      </c>
      <c r="W50" s="120">
        <v>0</v>
      </c>
      <c r="X50" s="120">
        <v>2.4710000000000001</v>
      </c>
      <c r="Y50" s="120">
        <v>0</v>
      </c>
      <c r="Z50" s="120">
        <v>0</v>
      </c>
      <c r="AA50" s="120">
        <v>0</v>
      </c>
      <c r="AB50" s="120">
        <v>0</v>
      </c>
      <c r="AC50" s="120">
        <v>0</v>
      </c>
      <c r="AD50" s="120">
        <v>0</v>
      </c>
      <c r="AE50" s="120">
        <v>0</v>
      </c>
      <c r="AF50" s="120">
        <v>2.4940000000000002</v>
      </c>
    </row>
    <row r="51" spans="1:32" x14ac:dyDescent="0.25">
      <c r="B51" s="119" t="s">
        <v>77</v>
      </c>
      <c r="C51" s="120">
        <v>0</v>
      </c>
      <c r="D51" s="120">
        <v>0</v>
      </c>
      <c r="E51" s="120">
        <v>0</v>
      </c>
      <c r="F51" s="120">
        <v>0</v>
      </c>
      <c r="G51" s="120">
        <v>0</v>
      </c>
      <c r="H51" s="120">
        <v>0.48299999999999998</v>
      </c>
      <c r="I51" s="120">
        <v>1E-3</v>
      </c>
      <c r="J51" s="120">
        <v>0</v>
      </c>
      <c r="K51" s="120">
        <v>0</v>
      </c>
      <c r="L51" s="120">
        <v>0</v>
      </c>
      <c r="M51" s="120">
        <v>0</v>
      </c>
      <c r="N51" s="120">
        <v>0</v>
      </c>
      <c r="O51" s="120">
        <v>0</v>
      </c>
      <c r="P51" s="120">
        <v>0</v>
      </c>
      <c r="Q51" s="120">
        <v>0</v>
      </c>
      <c r="R51" s="120">
        <v>0</v>
      </c>
      <c r="S51" s="120">
        <v>0</v>
      </c>
      <c r="T51" s="120">
        <v>0</v>
      </c>
      <c r="U51" s="120">
        <v>0</v>
      </c>
      <c r="V51" s="120">
        <v>9.0999999999999998E-2</v>
      </c>
      <c r="W51" s="120">
        <v>0</v>
      </c>
      <c r="X51" s="120">
        <v>3.165</v>
      </c>
      <c r="Y51" s="120">
        <v>0</v>
      </c>
      <c r="Z51" s="120">
        <v>0</v>
      </c>
      <c r="AA51" s="120">
        <v>0</v>
      </c>
      <c r="AB51" s="120">
        <v>0</v>
      </c>
      <c r="AC51" s="120">
        <v>0</v>
      </c>
      <c r="AD51" s="120">
        <v>0</v>
      </c>
      <c r="AE51" s="120">
        <v>0</v>
      </c>
      <c r="AF51" s="120">
        <v>3.74</v>
      </c>
    </row>
    <row r="52" spans="1:32" x14ac:dyDescent="0.25">
      <c r="A52" s="119" t="s">
        <v>78</v>
      </c>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row>
    <row r="53" spans="1:32" x14ac:dyDescent="0.25">
      <c r="B53" s="119" t="s">
        <v>79</v>
      </c>
      <c r="C53" s="120">
        <v>0</v>
      </c>
      <c r="D53" s="120">
        <v>207.822</v>
      </c>
      <c r="E53" s="120">
        <v>0</v>
      </c>
      <c r="F53" s="120">
        <v>16.982600000000001</v>
      </c>
      <c r="G53" s="120">
        <v>9.73</v>
      </c>
      <c r="H53" s="120">
        <v>2.4900000000000002</v>
      </c>
      <c r="I53" s="120">
        <v>0.1</v>
      </c>
      <c r="J53" s="120">
        <v>8.1939899999999994</v>
      </c>
      <c r="K53" s="120">
        <v>0</v>
      </c>
      <c r="L53" s="120">
        <v>246.65199999999999</v>
      </c>
      <c r="M53" s="120">
        <v>0</v>
      </c>
      <c r="N53" s="120">
        <v>0</v>
      </c>
      <c r="O53" s="120">
        <v>0</v>
      </c>
      <c r="P53" s="120">
        <v>0</v>
      </c>
      <c r="Q53" s="120">
        <v>0</v>
      </c>
      <c r="R53" s="120">
        <v>24.463000000000001</v>
      </c>
      <c r="S53" s="120">
        <v>0</v>
      </c>
      <c r="T53" s="120">
        <v>0</v>
      </c>
      <c r="U53" s="120">
        <v>0</v>
      </c>
      <c r="V53" s="120">
        <v>26.4343</v>
      </c>
      <c r="W53" s="120">
        <v>0</v>
      </c>
      <c r="X53" s="120">
        <v>20.5</v>
      </c>
      <c r="Y53" s="120">
        <v>0</v>
      </c>
      <c r="Z53" s="120">
        <v>8.9</v>
      </c>
      <c r="AA53" s="120">
        <v>17.600000000000001</v>
      </c>
      <c r="AB53" s="120">
        <v>0</v>
      </c>
      <c r="AC53" s="120">
        <v>0.9</v>
      </c>
      <c r="AD53" s="120">
        <v>0</v>
      </c>
      <c r="AE53" s="120">
        <v>0</v>
      </c>
      <c r="AF53" s="120">
        <v>590.76788999999997</v>
      </c>
    </row>
    <row r="54" spans="1:32" x14ac:dyDescent="0.25">
      <c r="B54" s="119" t="s">
        <v>80</v>
      </c>
      <c r="C54" s="120">
        <v>0</v>
      </c>
      <c r="D54" s="120">
        <v>0</v>
      </c>
      <c r="E54" s="120">
        <v>0</v>
      </c>
      <c r="F54" s="120">
        <v>0</v>
      </c>
      <c r="G54" s="120">
        <v>0</v>
      </c>
      <c r="H54" s="120">
        <v>0</v>
      </c>
      <c r="I54" s="120">
        <v>2.35</v>
      </c>
      <c r="J54" s="120">
        <v>0</v>
      </c>
      <c r="K54" s="120">
        <v>0</v>
      </c>
      <c r="L54" s="120">
        <v>0</v>
      </c>
      <c r="M54" s="120">
        <v>0</v>
      </c>
      <c r="N54" s="120">
        <v>0</v>
      </c>
      <c r="O54" s="120">
        <v>0</v>
      </c>
      <c r="P54" s="120">
        <v>0</v>
      </c>
      <c r="Q54" s="120">
        <v>0</v>
      </c>
      <c r="R54" s="120">
        <v>0</v>
      </c>
      <c r="S54" s="120">
        <v>0</v>
      </c>
      <c r="T54" s="120">
        <v>0</v>
      </c>
      <c r="U54" s="120">
        <v>0</v>
      </c>
      <c r="V54" s="120">
        <v>0.41317599999999999</v>
      </c>
      <c r="W54" s="120">
        <v>20.28</v>
      </c>
      <c r="X54" s="120">
        <v>2.81</v>
      </c>
      <c r="Y54" s="120">
        <v>0</v>
      </c>
      <c r="Z54" s="120">
        <v>0</v>
      </c>
      <c r="AA54" s="120">
        <v>0</v>
      </c>
      <c r="AB54" s="120">
        <v>0</v>
      </c>
      <c r="AC54" s="120">
        <v>0</v>
      </c>
      <c r="AD54" s="120">
        <v>0</v>
      </c>
      <c r="AE54" s="120">
        <v>0</v>
      </c>
      <c r="AF54" s="120">
        <v>25.853176000000001</v>
      </c>
    </row>
    <row r="55" spans="1:32" x14ac:dyDescent="0.25">
      <c r="A55" s="119" t="s">
        <v>81</v>
      </c>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row>
    <row r="56" spans="1:32" x14ac:dyDescent="0.25">
      <c r="B56" s="119" t="s">
        <v>82</v>
      </c>
      <c r="C56" s="120">
        <v>24.823499999999999</v>
      </c>
      <c r="D56" s="120">
        <v>0</v>
      </c>
      <c r="E56" s="120">
        <v>0</v>
      </c>
      <c r="F56" s="120">
        <v>0</v>
      </c>
      <c r="G56" s="120">
        <v>0</v>
      </c>
      <c r="H56" s="120">
        <v>0</v>
      </c>
      <c r="I56" s="120">
        <v>0</v>
      </c>
      <c r="J56" s="120">
        <v>0</v>
      </c>
      <c r="K56" s="120">
        <v>0</v>
      </c>
      <c r="L56" s="120">
        <v>0</v>
      </c>
      <c r="M56" s="120">
        <v>0</v>
      </c>
      <c r="N56" s="120">
        <v>0</v>
      </c>
      <c r="O56" s="120">
        <v>0</v>
      </c>
      <c r="P56" s="120">
        <v>24</v>
      </c>
      <c r="Q56" s="120">
        <v>0</v>
      </c>
      <c r="R56" s="120">
        <v>0</v>
      </c>
      <c r="S56" s="120">
        <v>0</v>
      </c>
      <c r="T56" s="120">
        <v>0</v>
      </c>
      <c r="U56" s="120">
        <v>0</v>
      </c>
      <c r="V56" s="120">
        <v>0.2</v>
      </c>
      <c r="W56" s="120">
        <v>0</v>
      </c>
      <c r="X56" s="120">
        <v>0</v>
      </c>
      <c r="Y56" s="120">
        <v>0</v>
      </c>
      <c r="Z56" s="120">
        <v>0</v>
      </c>
      <c r="AA56" s="120">
        <v>0</v>
      </c>
      <c r="AB56" s="120">
        <v>0</v>
      </c>
      <c r="AC56" s="120">
        <v>0</v>
      </c>
      <c r="AD56" s="120">
        <v>0</v>
      </c>
      <c r="AE56" s="120">
        <v>0</v>
      </c>
      <c r="AF56" s="120">
        <v>49.023499999999999</v>
      </c>
    </row>
    <row r="57" spans="1:32" x14ac:dyDescent="0.25">
      <c r="A57" s="119" t="s">
        <v>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row>
    <row r="58" spans="1:32" x14ac:dyDescent="0.25">
      <c r="B58" s="119" t="s">
        <v>91</v>
      </c>
      <c r="C58" s="120">
        <v>0</v>
      </c>
      <c r="D58" s="120">
        <v>0</v>
      </c>
      <c r="E58" s="120">
        <v>0</v>
      </c>
      <c r="F58" s="120">
        <v>0</v>
      </c>
      <c r="G58" s="120">
        <v>0.83199999999999996</v>
      </c>
      <c r="H58" s="120">
        <v>0</v>
      </c>
      <c r="I58" s="120">
        <v>0.111</v>
      </c>
      <c r="J58" s="120">
        <v>0</v>
      </c>
      <c r="K58" s="120">
        <v>0</v>
      </c>
      <c r="L58" s="120">
        <v>0</v>
      </c>
      <c r="M58" s="120">
        <v>0</v>
      </c>
      <c r="N58" s="120">
        <v>0</v>
      </c>
      <c r="O58" s="120">
        <v>0</v>
      </c>
      <c r="P58" s="120">
        <v>0</v>
      </c>
      <c r="Q58" s="120">
        <v>0</v>
      </c>
      <c r="R58" s="120">
        <v>5.625</v>
      </c>
      <c r="S58" s="120">
        <v>0</v>
      </c>
      <c r="T58" s="120">
        <v>0</v>
      </c>
      <c r="U58" s="120">
        <v>0</v>
      </c>
      <c r="V58" s="120">
        <v>0.14199999999999999</v>
      </c>
      <c r="W58" s="120">
        <v>0</v>
      </c>
      <c r="X58" s="120">
        <v>0</v>
      </c>
      <c r="Y58" s="120">
        <v>0</v>
      </c>
      <c r="Z58" s="120">
        <v>0</v>
      </c>
      <c r="AA58" s="120">
        <v>0</v>
      </c>
      <c r="AB58" s="120">
        <v>0</v>
      </c>
      <c r="AC58" s="120">
        <v>0</v>
      </c>
      <c r="AD58" s="120">
        <v>0</v>
      </c>
      <c r="AE58" s="120">
        <v>0</v>
      </c>
      <c r="AF58" s="120">
        <v>6.71</v>
      </c>
    </row>
    <row r="59" spans="1:32" x14ac:dyDescent="0.25">
      <c r="B59" s="119" t="s">
        <v>92</v>
      </c>
      <c r="C59" s="120">
        <v>0</v>
      </c>
      <c r="D59" s="120">
        <v>0</v>
      </c>
      <c r="E59" s="120">
        <v>0</v>
      </c>
      <c r="F59" s="120">
        <v>0.78990700000000003</v>
      </c>
      <c r="G59" s="120">
        <v>20.033999999999999</v>
      </c>
      <c r="H59" s="120">
        <v>0</v>
      </c>
      <c r="I59" s="120">
        <v>0.54374400000000001</v>
      </c>
      <c r="J59" s="120">
        <v>0</v>
      </c>
      <c r="K59" s="120">
        <v>0</v>
      </c>
      <c r="L59" s="120">
        <v>206.386</v>
      </c>
      <c r="M59" s="120">
        <v>0</v>
      </c>
      <c r="N59" s="120">
        <v>0</v>
      </c>
      <c r="O59" s="120">
        <v>69.843000000000004</v>
      </c>
      <c r="P59" s="120">
        <v>0.60699999999999998</v>
      </c>
      <c r="Q59" s="120">
        <v>0</v>
      </c>
      <c r="R59" s="120">
        <v>40.767499999999998</v>
      </c>
      <c r="S59" s="120">
        <v>0</v>
      </c>
      <c r="T59" s="120">
        <v>0</v>
      </c>
      <c r="U59" s="120">
        <v>0</v>
      </c>
      <c r="V59" s="120">
        <v>9.8330099999999998</v>
      </c>
      <c r="W59" s="120">
        <v>0</v>
      </c>
      <c r="X59" s="120">
        <v>0</v>
      </c>
      <c r="Y59" s="120">
        <v>0</v>
      </c>
      <c r="Z59" s="120">
        <v>0</v>
      </c>
      <c r="AA59" s="120">
        <v>0</v>
      </c>
      <c r="AB59" s="120">
        <v>0</v>
      </c>
      <c r="AC59" s="120">
        <v>0.105</v>
      </c>
      <c r="AD59" s="120">
        <v>0</v>
      </c>
      <c r="AE59" s="120">
        <v>17.609100000000002</v>
      </c>
      <c r="AF59" s="120">
        <v>366.51826100000005</v>
      </c>
    </row>
    <row r="60" spans="1:32" x14ac:dyDescent="0.25">
      <c r="A60" s="119" t="s">
        <v>93</v>
      </c>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row>
    <row r="61" spans="1:32" x14ac:dyDescent="0.25">
      <c r="B61" s="119" t="s">
        <v>94</v>
      </c>
      <c r="C61" s="120">
        <v>0</v>
      </c>
      <c r="D61" s="120">
        <v>0</v>
      </c>
      <c r="E61" s="120">
        <v>0</v>
      </c>
      <c r="F61" s="120">
        <v>0</v>
      </c>
      <c r="G61" s="120">
        <v>0</v>
      </c>
      <c r="H61" s="120">
        <v>0</v>
      </c>
      <c r="I61" s="120">
        <v>8.3000000000000004E-2</v>
      </c>
      <c r="J61" s="120">
        <v>0</v>
      </c>
      <c r="K61" s="120">
        <v>0</v>
      </c>
      <c r="L61" s="120">
        <v>0</v>
      </c>
      <c r="M61" s="120">
        <v>0</v>
      </c>
      <c r="N61" s="120">
        <v>0</v>
      </c>
      <c r="O61" s="120">
        <v>0</v>
      </c>
      <c r="P61" s="120">
        <v>0</v>
      </c>
      <c r="Q61" s="120">
        <v>0</v>
      </c>
      <c r="R61" s="120">
        <v>0.42899999999999999</v>
      </c>
      <c r="S61" s="120">
        <v>0</v>
      </c>
      <c r="T61" s="120">
        <v>0</v>
      </c>
      <c r="U61" s="120">
        <v>0</v>
      </c>
      <c r="V61" s="120">
        <v>0.23599999999999999</v>
      </c>
      <c r="W61" s="120">
        <v>0</v>
      </c>
      <c r="X61" s="120">
        <v>8.359</v>
      </c>
      <c r="Y61" s="120">
        <v>0</v>
      </c>
      <c r="Z61" s="120">
        <v>0</v>
      </c>
      <c r="AA61" s="120">
        <v>0</v>
      </c>
      <c r="AB61" s="120">
        <v>0</v>
      </c>
      <c r="AC61" s="120">
        <v>0</v>
      </c>
      <c r="AD61" s="120">
        <v>0</v>
      </c>
      <c r="AE61" s="120">
        <v>4.7826700000000004</v>
      </c>
      <c r="AF61" s="120">
        <v>13.889669999999999</v>
      </c>
    </row>
    <row r="62" spans="1:32" x14ac:dyDescent="0.25">
      <c r="B62" s="119" t="s">
        <v>95</v>
      </c>
      <c r="C62" s="120">
        <v>0</v>
      </c>
      <c r="D62" s="120">
        <v>0</v>
      </c>
      <c r="E62" s="120">
        <v>0</v>
      </c>
      <c r="F62" s="120">
        <v>2.8730000000000002</v>
      </c>
      <c r="G62" s="120">
        <v>0</v>
      </c>
      <c r="H62" s="120">
        <v>0</v>
      </c>
      <c r="I62" s="120">
        <v>0</v>
      </c>
      <c r="J62" s="120">
        <v>0</v>
      </c>
      <c r="K62" s="120">
        <v>0</v>
      </c>
      <c r="L62" s="120">
        <v>31.125</v>
      </c>
      <c r="M62" s="120">
        <v>0</v>
      </c>
      <c r="N62" s="120">
        <v>0</v>
      </c>
      <c r="O62" s="120">
        <v>5.2249999999999996</v>
      </c>
      <c r="P62" s="120">
        <v>0</v>
      </c>
      <c r="Q62" s="120">
        <v>0</v>
      </c>
      <c r="R62" s="120">
        <v>4.0979999999999999</v>
      </c>
      <c r="S62" s="120">
        <v>0</v>
      </c>
      <c r="T62" s="120">
        <v>0</v>
      </c>
      <c r="U62" s="120">
        <v>0</v>
      </c>
      <c r="V62" s="120">
        <v>1.0069999999999999</v>
      </c>
      <c r="W62" s="120">
        <v>0</v>
      </c>
      <c r="X62" s="120">
        <v>0</v>
      </c>
      <c r="Y62" s="120">
        <v>0</v>
      </c>
      <c r="Z62" s="120">
        <v>0</v>
      </c>
      <c r="AA62" s="120">
        <v>0</v>
      </c>
      <c r="AB62" s="120">
        <v>0</v>
      </c>
      <c r="AC62" s="120">
        <v>0</v>
      </c>
      <c r="AD62" s="120">
        <v>0</v>
      </c>
      <c r="AE62" s="120">
        <v>0</v>
      </c>
      <c r="AF62" s="120">
        <v>44.327999999999996</v>
      </c>
    </row>
    <row r="63" spans="1:32" x14ac:dyDescent="0.25">
      <c r="A63" s="119" t="s">
        <v>96</v>
      </c>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row>
    <row r="64" spans="1:32" x14ac:dyDescent="0.25">
      <c r="B64" s="119" t="s">
        <v>97</v>
      </c>
      <c r="C64" s="120">
        <v>0</v>
      </c>
      <c r="D64" s="120">
        <v>0</v>
      </c>
      <c r="E64" s="120">
        <v>0</v>
      </c>
      <c r="F64" s="120">
        <v>2.8340000000000001</v>
      </c>
      <c r="G64" s="120">
        <v>0</v>
      </c>
      <c r="H64" s="120">
        <v>0</v>
      </c>
      <c r="I64" s="120">
        <v>0.19700000000000001</v>
      </c>
      <c r="J64" s="120">
        <v>0</v>
      </c>
      <c r="K64" s="120">
        <v>0</v>
      </c>
      <c r="L64" s="120">
        <v>1.738</v>
      </c>
      <c r="M64" s="120">
        <v>0</v>
      </c>
      <c r="N64" s="120">
        <v>0</v>
      </c>
      <c r="O64" s="120">
        <v>1.1859999999999999</v>
      </c>
      <c r="P64" s="120">
        <v>0</v>
      </c>
      <c r="Q64" s="120">
        <v>0</v>
      </c>
      <c r="R64" s="120">
        <v>3.1709999999999998</v>
      </c>
      <c r="S64" s="120">
        <v>0</v>
      </c>
      <c r="T64" s="120">
        <v>0</v>
      </c>
      <c r="U64" s="120">
        <v>0</v>
      </c>
      <c r="V64" s="120">
        <v>0.54700000000000004</v>
      </c>
      <c r="W64" s="120">
        <v>24.544</v>
      </c>
      <c r="X64" s="120">
        <v>8.3330000000000002</v>
      </c>
      <c r="Y64" s="120">
        <v>0</v>
      </c>
      <c r="Z64" s="120">
        <v>0</v>
      </c>
      <c r="AA64" s="120">
        <v>0</v>
      </c>
      <c r="AB64" s="120">
        <v>0</v>
      </c>
      <c r="AC64" s="120">
        <v>0</v>
      </c>
      <c r="AD64" s="120">
        <v>0</v>
      </c>
      <c r="AE64" s="120">
        <v>0</v>
      </c>
      <c r="AF64" s="120">
        <v>42.55</v>
      </c>
    </row>
    <row r="65" spans="1:32" x14ac:dyDescent="0.25">
      <c r="B65" s="119" t="s">
        <v>98</v>
      </c>
      <c r="C65" s="120">
        <v>0</v>
      </c>
      <c r="D65" s="120">
        <v>0</v>
      </c>
      <c r="E65" s="120">
        <v>0</v>
      </c>
      <c r="F65" s="120">
        <v>0</v>
      </c>
      <c r="G65" s="120">
        <v>0</v>
      </c>
      <c r="H65" s="120">
        <v>0</v>
      </c>
      <c r="I65" s="120">
        <v>0.09</v>
      </c>
      <c r="J65" s="120">
        <v>0</v>
      </c>
      <c r="K65" s="120">
        <v>0</v>
      </c>
      <c r="L65" s="120">
        <v>0</v>
      </c>
      <c r="M65" s="120">
        <v>0</v>
      </c>
      <c r="N65" s="120">
        <v>0</v>
      </c>
      <c r="O65" s="120">
        <v>0</v>
      </c>
      <c r="P65" s="120">
        <v>0</v>
      </c>
      <c r="Q65" s="120">
        <v>0</v>
      </c>
      <c r="R65" s="120">
        <v>0</v>
      </c>
      <c r="S65" s="120">
        <v>0</v>
      </c>
      <c r="T65" s="120">
        <v>0</v>
      </c>
      <c r="U65" s="120">
        <v>0</v>
      </c>
      <c r="V65" s="120">
        <v>7.9000000000000001E-2</v>
      </c>
      <c r="W65" s="120">
        <v>0</v>
      </c>
      <c r="X65" s="120">
        <v>3</v>
      </c>
      <c r="Y65" s="120">
        <v>0</v>
      </c>
      <c r="Z65" s="120">
        <v>0</v>
      </c>
      <c r="AA65" s="120">
        <v>0</v>
      </c>
      <c r="AB65" s="120">
        <v>0</v>
      </c>
      <c r="AC65" s="120">
        <v>0</v>
      </c>
      <c r="AD65" s="120">
        <v>0</v>
      </c>
      <c r="AE65" s="120">
        <v>0</v>
      </c>
      <c r="AF65" s="120">
        <v>3.169</v>
      </c>
    </row>
    <row r="66" spans="1:32" x14ac:dyDescent="0.25">
      <c r="B66" s="119" t="s">
        <v>99</v>
      </c>
      <c r="C66" s="120">
        <v>0</v>
      </c>
      <c r="D66" s="120">
        <v>0</v>
      </c>
      <c r="E66" s="120">
        <v>0</v>
      </c>
      <c r="F66" s="120">
        <v>0</v>
      </c>
      <c r="G66" s="120">
        <v>0</v>
      </c>
      <c r="H66" s="120">
        <v>0</v>
      </c>
      <c r="I66" s="120">
        <v>1.9E-2</v>
      </c>
      <c r="J66" s="120">
        <v>0</v>
      </c>
      <c r="K66" s="120">
        <v>0</v>
      </c>
      <c r="L66" s="120">
        <v>0</v>
      </c>
      <c r="M66" s="120">
        <v>0</v>
      </c>
      <c r="N66" s="120">
        <v>0</v>
      </c>
      <c r="O66" s="120">
        <v>0</v>
      </c>
      <c r="P66" s="120">
        <v>0</v>
      </c>
      <c r="Q66" s="120">
        <v>0</v>
      </c>
      <c r="R66" s="120">
        <v>0</v>
      </c>
      <c r="S66" s="120">
        <v>0</v>
      </c>
      <c r="T66" s="120">
        <v>0</v>
      </c>
      <c r="U66" s="120">
        <v>0</v>
      </c>
      <c r="V66" s="120">
        <v>4.7E-2</v>
      </c>
      <c r="W66" s="120">
        <v>0</v>
      </c>
      <c r="X66" s="120">
        <v>2.98</v>
      </c>
      <c r="Y66" s="120">
        <v>0</v>
      </c>
      <c r="Z66" s="120">
        <v>0</v>
      </c>
      <c r="AA66" s="120">
        <v>0</v>
      </c>
      <c r="AB66" s="120">
        <v>0</v>
      </c>
      <c r="AC66" s="120">
        <v>0</v>
      </c>
      <c r="AD66" s="120">
        <v>0</v>
      </c>
      <c r="AE66" s="120">
        <v>0</v>
      </c>
      <c r="AF66" s="120">
        <v>3.0459999999999998</v>
      </c>
    </row>
    <row r="67" spans="1:32" x14ac:dyDescent="0.25">
      <c r="B67" s="119" t="s">
        <v>100</v>
      </c>
      <c r="C67" s="120">
        <v>0</v>
      </c>
      <c r="D67" s="120">
        <v>0</v>
      </c>
      <c r="E67" s="120">
        <v>0</v>
      </c>
      <c r="F67" s="120">
        <v>0</v>
      </c>
      <c r="G67" s="120">
        <v>0</v>
      </c>
      <c r="H67" s="120">
        <v>0</v>
      </c>
      <c r="I67" s="120">
        <v>0</v>
      </c>
      <c r="J67" s="120">
        <v>0</v>
      </c>
      <c r="K67" s="120">
        <v>0</v>
      </c>
      <c r="L67" s="120">
        <v>0</v>
      </c>
      <c r="M67" s="120">
        <v>0</v>
      </c>
      <c r="N67" s="120">
        <v>0</v>
      </c>
      <c r="O67" s="120">
        <v>0</v>
      </c>
      <c r="P67" s="120">
        <v>0</v>
      </c>
      <c r="Q67" s="120">
        <v>0</v>
      </c>
      <c r="R67" s="120">
        <v>0</v>
      </c>
      <c r="S67" s="120">
        <v>0</v>
      </c>
      <c r="T67" s="120">
        <v>0</v>
      </c>
      <c r="U67" s="120">
        <v>0</v>
      </c>
      <c r="V67" s="120">
        <v>0</v>
      </c>
      <c r="W67" s="120">
        <v>0</v>
      </c>
      <c r="X67" s="120">
        <v>0</v>
      </c>
      <c r="Y67" s="120">
        <v>0</v>
      </c>
      <c r="Z67" s="120">
        <v>0</v>
      </c>
      <c r="AA67" s="120">
        <v>0</v>
      </c>
      <c r="AB67" s="120">
        <v>0</v>
      </c>
      <c r="AC67" s="120">
        <v>0</v>
      </c>
      <c r="AD67" s="120">
        <v>0</v>
      </c>
      <c r="AE67" s="120">
        <v>0</v>
      </c>
      <c r="AF67" s="120">
        <v>0</v>
      </c>
    </row>
    <row r="68" spans="1:32" x14ac:dyDescent="0.25">
      <c r="A68" s="119" t="s">
        <v>101</v>
      </c>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row>
    <row r="69" spans="1:32" x14ac:dyDescent="0.25">
      <c r="B69" s="119" t="s">
        <v>102</v>
      </c>
      <c r="C69" s="120">
        <v>0</v>
      </c>
      <c r="D69" s="120">
        <v>0</v>
      </c>
      <c r="E69" s="120">
        <v>0</v>
      </c>
      <c r="F69" s="120">
        <v>0</v>
      </c>
      <c r="G69" s="120">
        <v>0</v>
      </c>
      <c r="H69" s="120">
        <v>0</v>
      </c>
      <c r="I69" s="120">
        <v>0</v>
      </c>
      <c r="J69" s="120">
        <v>0</v>
      </c>
      <c r="K69" s="120">
        <v>0</v>
      </c>
      <c r="L69" s="120">
        <v>0</v>
      </c>
      <c r="M69" s="120">
        <v>1.35</v>
      </c>
      <c r="N69" s="120">
        <v>0</v>
      </c>
      <c r="O69" s="120">
        <v>0</v>
      </c>
      <c r="P69" s="120">
        <v>0</v>
      </c>
      <c r="Q69" s="120">
        <v>0</v>
      </c>
      <c r="R69" s="120">
        <v>0</v>
      </c>
      <c r="S69" s="120">
        <v>0</v>
      </c>
      <c r="T69" s="120">
        <v>0</v>
      </c>
      <c r="U69" s="120">
        <v>0</v>
      </c>
      <c r="V69" s="120">
        <v>0.126</v>
      </c>
      <c r="W69" s="120">
        <v>0</v>
      </c>
      <c r="X69" s="120">
        <v>7.33</v>
      </c>
      <c r="Y69" s="120">
        <v>0</v>
      </c>
      <c r="Z69" s="120">
        <v>0</v>
      </c>
      <c r="AA69" s="120">
        <v>0</v>
      </c>
      <c r="AB69" s="120">
        <v>0</v>
      </c>
      <c r="AC69" s="120">
        <v>0</v>
      </c>
      <c r="AD69" s="120">
        <v>0</v>
      </c>
      <c r="AE69" s="120">
        <v>0</v>
      </c>
      <c r="AF69" s="120">
        <v>8.8060000000000009</v>
      </c>
    </row>
    <row r="70" spans="1:32" x14ac:dyDescent="0.25">
      <c r="B70" s="119" t="s">
        <v>103</v>
      </c>
      <c r="C70" s="120">
        <v>0</v>
      </c>
      <c r="D70" s="120">
        <v>0</v>
      </c>
      <c r="E70" s="120">
        <v>0</v>
      </c>
      <c r="F70" s="120">
        <v>0</v>
      </c>
      <c r="G70" s="120">
        <v>0</v>
      </c>
      <c r="H70" s="120">
        <v>0</v>
      </c>
      <c r="I70" s="120">
        <v>0.30099999999999999</v>
      </c>
      <c r="J70" s="120">
        <v>0</v>
      </c>
      <c r="K70" s="120">
        <v>0</v>
      </c>
      <c r="L70" s="120">
        <v>0</v>
      </c>
      <c r="M70" s="120">
        <v>0</v>
      </c>
      <c r="N70" s="120">
        <v>0</v>
      </c>
      <c r="O70" s="120">
        <v>0</v>
      </c>
      <c r="P70" s="120">
        <v>0</v>
      </c>
      <c r="Q70" s="120">
        <v>65.067999999999998</v>
      </c>
      <c r="R70" s="120">
        <v>0</v>
      </c>
      <c r="S70" s="120">
        <v>0</v>
      </c>
      <c r="T70" s="120">
        <v>0</v>
      </c>
      <c r="U70" s="120">
        <v>0</v>
      </c>
      <c r="V70" s="120">
        <v>1.159</v>
      </c>
      <c r="W70" s="120">
        <v>6.3760000000000003</v>
      </c>
      <c r="X70" s="120">
        <v>0</v>
      </c>
      <c r="Y70" s="120">
        <v>0</v>
      </c>
      <c r="Z70" s="120">
        <v>0</v>
      </c>
      <c r="AA70" s="120">
        <v>0</v>
      </c>
      <c r="AB70" s="120">
        <v>0</v>
      </c>
      <c r="AC70" s="120">
        <v>0</v>
      </c>
      <c r="AD70" s="120">
        <v>0</v>
      </c>
      <c r="AE70" s="120">
        <v>0</v>
      </c>
      <c r="AF70" s="120">
        <v>72.904000000000011</v>
      </c>
    </row>
    <row r="71" spans="1:32" x14ac:dyDescent="0.25">
      <c r="B71" s="119" t="s">
        <v>104</v>
      </c>
      <c r="C71" s="120">
        <v>0</v>
      </c>
      <c r="D71" s="120">
        <v>0</v>
      </c>
      <c r="E71" s="120">
        <v>5.5679999999999996</v>
      </c>
      <c r="F71" s="120">
        <v>0</v>
      </c>
      <c r="G71" s="120">
        <v>7.298</v>
      </c>
      <c r="H71" s="120">
        <v>0</v>
      </c>
      <c r="I71" s="120">
        <v>0</v>
      </c>
      <c r="J71" s="120">
        <v>0</v>
      </c>
      <c r="K71" s="120">
        <v>0</v>
      </c>
      <c r="L71" s="120">
        <v>0</v>
      </c>
      <c r="M71" s="120">
        <v>0</v>
      </c>
      <c r="N71" s="120">
        <v>0</v>
      </c>
      <c r="O71" s="120">
        <v>0</v>
      </c>
      <c r="P71" s="120">
        <v>0</v>
      </c>
      <c r="Q71" s="120">
        <v>0</v>
      </c>
      <c r="R71" s="120">
        <v>0</v>
      </c>
      <c r="S71" s="120">
        <v>0</v>
      </c>
      <c r="T71" s="120">
        <v>0</v>
      </c>
      <c r="U71" s="120">
        <v>0</v>
      </c>
      <c r="V71" s="120">
        <v>0.20799999999999999</v>
      </c>
      <c r="W71" s="120">
        <v>0</v>
      </c>
      <c r="X71" s="120">
        <v>0</v>
      </c>
      <c r="Y71" s="120">
        <v>0</v>
      </c>
      <c r="Z71" s="120">
        <v>0</v>
      </c>
      <c r="AA71" s="120">
        <v>0</v>
      </c>
      <c r="AB71" s="120">
        <v>0</v>
      </c>
      <c r="AC71" s="120">
        <v>0</v>
      </c>
      <c r="AD71" s="120">
        <v>0</v>
      </c>
      <c r="AE71" s="120">
        <v>0</v>
      </c>
      <c r="AF71" s="120">
        <v>13.074</v>
      </c>
    </row>
    <row r="72" spans="1:32" x14ac:dyDescent="0.25">
      <c r="B72" s="119" t="s">
        <v>105</v>
      </c>
      <c r="C72" s="120">
        <v>0</v>
      </c>
      <c r="D72" s="120">
        <v>0</v>
      </c>
      <c r="E72" s="120">
        <v>0</v>
      </c>
      <c r="F72" s="120">
        <v>0</v>
      </c>
      <c r="G72" s="120">
        <v>0.74299999999999999</v>
      </c>
      <c r="H72" s="120">
        <v>0</v>
      </c>
      <c r="I72" s="120">
        <v>8.1000000000000003E-2</v>
      </c>
      <c r="J72" s="120">
        <v>0</v>
      </c>
      <c r="K72" s="120">
        <v>0</v>
      </c>
      <c r="L72" s="120">
        <v>0</v>
      </c>
      <c r="M72" s="120">
        <v>0</v>
      </c>
      <c r="N72" s="120">
        <v>0</v>
      </c>
      <c r="O72" s="120">
        <v>0</v>
      </c>
      <c r="P72" s="120">
        <v>8.5939999999999994</v>
      </c>
      <c r="Q72" s="120">
        <v>0</v>
      </c>
      <c r="R72" s="120">
        <v>23.355</v>
      </c>
      <c r="S72" s="120">
        <v>0</v>
      </c>
      <c r="T72" s="120">
        <v>0</v>
      </c>
      <c r="U72" s="120">
        <v>0</v>
      </c>
      <c r="V72" s="120">
        <v>0.88800000000000001</v>
      </c>
      <c r="W72" s="120">
        <v>0</v>
      </c>
      <c r="X72" s="120">
        <v>5.9260000000000002</v>
      </c>
      <c r="Y72" s="120">
        <v>0</v>
      </c>
      <c r="Z72" s="120">
        <v>0</v>
      </c>
      <c r="AA72" s="120">
        <v>0</v>
      </c>
      <c r="AB72" s="120">
        <v>0</v>
      </c>
      <c r="AC72" s="120">
        <v>0</v>
      </c>
      <c r="AD72" s="120">
        <v>0</v>
      </c>
      <c r="AE72" s="120">
        <v>0</v>
      </c>
      <c r="AF72" s="120">
        <v>39.586999999999996</v>
      </c>
    </row>
    <row r="73" spans="1:32" x14ac:dyDescent="0.25">
      <c r="B73" s="119" t="s">
        <v>106</v>
      </c>
      <c r="C73" s="120">
        <v>0</v>
      </c>
      <c r="D73" s="120">
        <v>0</v>
      </c>
      <c r="E73" s="120">
        <v>0</v>
      </c>
      <c r="F73" s="120">
        <v>0</v>
      </c>
      <c r="G73" s="120">
        <v>0</v>
      </c>
      <c r="H73" s="120">
        <v>0</v>
      </c>
      <c r="I73" s="120">
        <v>0.22800000000000001</v>
      </c>
      <c r="J73" s="120">
        <v>0</v>
      </c>
      <c r="K73" s="120">
        <v>0</v>
      </c>
      <c r="L73" s="120">
        <v>0</v>
      </c>
      <c r="M73" s="120">
        <v>0</v>
      </c>
      <c r="N73" s="120">
        <v>0</v>
      </c>
      <c r="O73" s="120">
        <v>0</v>
      </c>
      <c r="P73" s="120">
        <v>0</v>
      </c>
      <c r="Q73" s="120">
        <v>0</v>
      </c>
      <c r="R73" s="120">
        <v>17.512</v>
      </c>
      <c r="S73" s="120">
        <v>0</v>
      </c>
      <c r="T73" s="120">
        <v>0</v>
      </c>
      <c r="U73" s="120">
        <v>0</v>
      </c>
      <c r="V73" s="120">
        <v>0.87</v>
      </c>
      <c r="W73" s="120">
        <v>0</v>
      </c>
      <c r="X73" s="120">
        <v>19.355</v>
      </c>
      <c r="Y73" s="120">
        <v>0</v>
      </c>
      <c r="Z73" s="120">
        <v>0</v>
      </c>
      <c r="AA73" s="120">
        <v>0</v>
      </c>
      <c r="AB73" s="120">
        <v>0</v>
      </c>
      <c r="AC73" s="120">
        <v>0</v>
      </c>
      <c r="AD73" s="120">
        <v>0</v>
      </c>
      <c r="AE73" s="120">
        <v>0</v>
      </c>
      <c r="AF73" s="120">
        <v>37.965000000000003</v>
      </c>
    </row>
    <row r="74" spans="1:32" x14ac:dyDescent="0.25">
      <c r="B74" s="119" t="s">
        <v>107</v>
      </c>
      <c r="C74" s="120">
        <v>0</v>
      </c>
      <c r="D74" s="120">
        <v>195.77799999999999</v>
      </c>
      <c r="E74" s="120">
        <v>0</v>
      </c>
      <c r="F74" s="120">
        <v>53.1477</v>
      </c>
      <c r="G74" s="120">
        <v>0</v>
      </c>
      <c r="H74" s="120">
        <v>6.2214099999999997</v>
      </c>
      <c r="I74" s="120">
        <v>1.825</v>
      </c>
      <c r="J74" s="120">
        <v>0</v>
      </c>
      <c r="K74" s="120">
        <v>15.99</v>
      </c>
      <c r="L74" s="120">
        <v>126.69799999999999</v>
      </c>
      <c r="M74" s="120">
        <v>0</v>
      </c>
      <c r="N74" s="120">
        <v>0</v>
      </c>
      <c r="O74" s="120">
        <v>137.67099999999999</v>
      </c>
      <c r="P74" s="120">
        <v>87.01</v>
      </c>
      <c r="Q74" s="120">
        <v>171.874</v>
      </c>
      <c r="R74" s="120">
        <v>126.474</v>
      </c>
      <c r="S74" s="120">
        <v>3.2719999999999998</v>
      </c>
      <c r="T74" s="120">
        <v>0</v>
      </c>
      <c r="U74" s="120">
        <v>75.956000000000003</v>
      </c>
      <c r="V74" s="120">
        <v>47.0869</v>
      </c>
      <c r="W74" s="120">
        <v>0</v>
      </c>
      <c r="X74" s="120">
        <v>0</v>
      </c>
      <c r="Y74" s="120">
        <v>0</v>
      </c>
      <c r="Z74" s="120">
        <v>20.9</v>
      </c>
      <c r="AA74" s="120">
        <v>46</v>
      </c>
      <c r="AB74" s="120">
        <v>19.267499999999998</v>
      </c>
      <c r="AC74" s="120">
        <v>0</v>
      </c>
      <c r="AD74" s="120">
        <v>0</v>
      </c>
      <c r="AE74" s="120">
        <v>95.539299999999997</v>
      </c>
      <c r="AF74" s="120">
        <v>1230.71081</v>
      </c>
    </row>
    <row r="75" spans="1:32" x14ac:dyDescent="0.25">
      <c r="B75" s="119" t="s">
        <v>108</v>
      </c>
      <c r="C75" s="120">
        <v>0</v>
      </c>
      <c r="D75" s="120">
        <v>0</v>
      </c>
      <c r="E75" s="120">
        <v>0</v>
      </c>
      <c r="F75" s="120">
        <v>0</v>
      </c>
      <c r="G75" s="120">
        <v>7.8330000000000002</v>
      </c>
      <c r="H75" s="120">
        <v>0</v>
      </c>
      <c r="I75" s="120">
        <v>0</v>
      </c>
      <c r="J75" s="120">
        <v>0</v>
      </c>
      <c r="K75" s="120">
        <v>1.7809999999999999</v>
      </c>
      <c r="L75" s="120">
        <v>0</v>
      </c>
      <c r="M75" s="120">
        <v>0</v>
      </c>
      <c r="N75" s="120">
        <v>0</v>
      </c>
      <c r="O75" s="120">
        <v>0</v>
      </c>
      <c r="P75" s="120">
        <v>0</v>
      </c>
      <c r="Q75" s="120">
        <v>0</v>
      </c>
      <c r="R75" s="120">
        <v>0</v>
      </c>
      <c r="S75" s="120">
        <v>0</v>
      </c>
      <c r="T75" s="120">
        <v>0</v>
      </c>
      <c r="U75" s="120">
        <v>0</v>
      </c>
      <c r="V75" s="120">
        <v>4.0640000000000001</v>
      </c>
      <c r="W75" s="120">
        <v>0</v>
      </c>
      <c r="X75" s="120">
        <v>35.341000000000001</v>
      </c>
      <c r="Y75" s="120">
        <v>0</v>
      </c>
      <c r="Z75" s="120">
        <v>76.248000000000005</v>
      </c>
      <c r="AA75" s="120">
        <v>135.51599999999999</v>
      </c>
      <c r="AB75" s="120">
        <v>0</v>
      </c>
      <c r="AC75" s="120">
        <v>0</v>
      </c>
      <c r="AD75" s="120">
        <v>0</v>
      </c>
      <c r="AE75" s="120">
        <v>0</v>
      </c>
      <c r="AF75" s="120">
        <v>260.78300000000002</v>
      </c>
    </row>
    <row r="76" spans="1:32" x14ac:dyDescent="0.25">
      <c r="B76" s="119" t="s">
        <v>109</v>
      </c>
      <c r="C76" s="120">
        <v>0</v>
      </c>
      <c r="D76" s="120">
        <v>0</v>
      </c>
      <c r="E76" s="120">
        <v>0</v>
      </c>
      <c r="F76" s="120">
        <v>0</v>
      </c>
      <c r="G76" s="120">
        <v>3.5510000000000002</v>
      </c>
      <c r="H76" s="120">
        <v>0</v>
      </c>
      <c r="I76" s="120">
        <v>0.38</v>
      </c>
      <c r="J76" s="120">
        <v>0</v>
      </c>
      <c r="K76" s="120">
        <v>0</v>
      </c>
      <c r="L76" s="120">
        <v>0</v>
      </c>
      <c r="M76" s="120">
        <v>0</v>
      </c>
      <c r="N76" s="120">
        <v>0</v>
      </c>
      <c r="O76" s="120">
        <v>0</v>
      </c>
      <c r="P76" s="120">
        <v>0</v>
      </c>
      <c r="Q76" s="120">
        <v>0</v>
      </c>
      <c r="R76" s="120">
        <v>0</v>
      </c>
      <c r="S76" s="120">
        <v>0</v>
      </c>
      <c r="T76" s="120">
        <v>0</v>
      </c>
      <c r="U76" s="120">
        <v>0</v>
      </c>
      <c r="V76" s="120">
        <v>0.498</v>
      </c>
      <c r="W76" s="120">
        <v>26.52</v>
      </c>
      <c r="X76" s="120">
        <v>10.031000000000001</v>
      </c>
      <c r="Y76" s="120">
        <v>0</v>
      </c>
      <c r="Z76" s="120">
        <v>7.6120000000000001</v>
      </c>
      <c r="AA76" s="120">
        <v>9.4320000000000004</v>
      </c>
      <c r="AB76" s="120">
        <v>0</v>
      </c>
      <c r="AC76" s="120">
        <v>0</v>
      </c>
      <c r="AD76" s="120">
        <v>0</v>
      </c>
      <c r="AE76" s="120">
        <v>0</v>
      </c>
      <c r="AF76" s="120">
        <v>58.024000000000001</v>
      </c>
    </row>
    <row r="77" spans="1:32" x14ac:dyDescent="0.25">
      <c r="B77" s="119" t="s">
        <v>110</v>
      </c>
      <c r="C77" s="120">
        <v>0</v>
      </c>
      <c r="D77" s="120">
        <v>732.12900000000002</v>
      </c>
      <c r="E77" s="120">
        <v>0</v>
      </c>
      <c r="F77" s="120">
        <v>0</v>
      </c>
      <c r="G77" s="120">
        <v>0</v>
      </c>
      <c r="H77" s="120">
        <v>0</v>
      </c>
      <c r="I77" s="120">
        <v>0.45394600000000002</v>
      </c>
      <c r="J77" s="120">
        <v>0</v>
      </c>
      <c r="K77" s="120">
        <v>3.4915699999999998</v>
      </c>
      <c r="L77" s="120">
        <v>0</v>
      </c>
      <c r="M77" s="120">
        <v>823.55499999999995</v>
      </c>
      <c r="N77" s="120">
        <v>0</v>
      </c>
      <c r="O77" s="120">
        <v>28.02</v>
      </c>
      <c r="P77" s="120">
        <v>98.995999999999995</v>
      </c>
      <c r="Q77" s="120">
        <v>0</v>
      </c>
      <c r="R77" s="120">
        <v>71.164000000000001</v>
      </c>
      <c r="S77" s="120">
        <v>0</v>
      </c>
      <c r="T77" s="120">
        <v>0</v>
      </c>
      <c r="U77" s="120">
        <v>0</v>
      </c>
      <c r="V77" s="120">
        <v>25.4786</v>
      </c>
      <c r="W77" s="120">
        <v>0</v>
      </c>
      <c r="X77" s="120">
        <v>0</v>
      </c>
      <c r="Y77" s="120">
        <v>0</v>
      </c>
      <c r="Z77" s="120">
        <v>0.6</v>
      </c>
      <c r="AA77" s="120">
        <v>1.3</v>
      </c>
      <c r="AB77" s="120">
        <v>0</v>
      </c>
      <c r="AC77" s="120">
        <v>0</v>
      </c>
      <c r="AD77" s="120">
        <v>0</v>
      </c>
      <c r="AE77" s="120">
        <v>0</v>
      </c>
      <c r="AF77" s="120">
        <v>1785.1881159999998</v>
      </c>
    </row>
    <row r="78" spans="1:32" x14ac:dyDescent="0.25">
      <c r="B78" s="119" t="s">
        <v>111</v>
      </c>
      <c r="C78" s="120">
        <v>0</v>
      </c>
      <c r="D78" s="120">
        <v>59.436999999999998</v>
      </c>
      <c r="E78" s="120">
        <v>0</v>
      </c>
      <c r="F78" s="120">
        <v>18.084</v>
      </c>
      <c r="G78" s="120">
        <v>0</v>
      </c>
      <c r="H78" s="120">
        <v>0</v>
      </c>
      <c r="I78" s="120">
        <v>0.98399999999999999</v>
      </c>
      <c r="J78" s="120">
        <v>0</v>
      </c>
      <c r="K78" s="120">
        <v>0</v>
      </c>
      <c r="L78" s="120">
        <v>0</v>
      </c>
      <c r="M78" s="120">
        <v>0</v>
      </c>
      <c r="N78" s="120">
        <v>0</v>
      </c>
      <c r="O78" s="120">
        <v>6.452</v>
      </c>
      <c r="P78" s="120">
        <v>0</v>
      </c>
      <c r="Q78" s="120">
        <v>0</v>
      </c>
      <c r="R78" s="120">
        <v>33.247</v>
      </c>
      <c r="S78" s="120">
        <v>0</v>
      </c>
      <c r="T78" s="120">
        <v>0</v>
      </c>
      <c r="U78" s="120">
        <v>0</v>
      </c>
      <c r="V78" s="120">
        <v>3.5459999999999998</v>
      </c>
      <c r="W78" s="120">
        <v>0</v>
      </c>
      <c r="X78" s="120">
        <v>0</v>
      </c>
      <c r="Y78" s="120">
        <v>0</v>
      </c>
      <c r="Z78" s="120">
        <v>0</v>
      </c>
      <c r="AA78" s="120">
        <v>0</v>
      </c>
      <c r="AB78" s="120">
        <v>0</v>
      </c>
      <c r="AC78" s="120">
        <v>0</v>
      </c>
      <c r="AD78" s="120">
        <v>0</v>
      </c>
      <c r="AE78" s="120">
        <v>16.0365</v>
      </c>
      <c r="AF78" s="120">
        <v>137.78649999999999</v>
      </c>
    </row>
    <row r="79" spans="1:32" x14ac:dyDescent="0.25">
      <c r="B79" s="119" t="s">
        <v>112</v>
      </c>
      <c r="C79" s="120">
        <v>0</v>
      </c>
      <c r="D79" s="120">
        <v>590.77099999999996</v>
      </c>
      <c r="E79" s="120">
        <v>0</v>
      </c>
      <c r="F79" s="120">
        <v>0</v>
      </c>
      <c r="G79" s="120">
        <v>0</v>
      </c>
      <c r="H79" s="120">
        <v>0</v>
      </c>
      <c r="I79" s="120">
        <v>10.7317</v>
      </c>
      <c r="J79" s="120">
        <v>0</v>
      </c>
      <c r="K79" s="120">
        <v>14.9</v>
      </c>
      <c r="L79" s="120">
        <v>198.74100000000001</v>
      </c>
      <c r="M79" s="120">
        <v>0</v>
      </c>
      <c r="N79" s="120">
        <v>31.873799999999999</v>
      </c>
      <c r="O79" s="120">
        <v>48</v>
      </c>
      <c r="P79" s="120">
        <v>0</v>
      </c>
      <c r="Q79" s="120">
        <v>0</v>
      </c>
      <c r="R79" s="120">
        <v>0</v>
      </c>
      <c r="S79" s="120">
        <v>35.028799999999997</v>
      </c>
      <c r="T79" s="120">
        <v>0</v>
      </c>
      <c r="U79" s="120">
        <v>0</v>
      </c>
      <c r="V79" s="120">
        <v>35.817700000000002</v>
      </c>
      <c r="W79" s="120">
        <v>0</v>
      </c>
      <c r="X79" s="120">
        <v>0</v>
      </c>
      <c r="Y79" s="120">
        <v>0</v>
      </c>
      <c r="Z79" s="120">
        <v>0</v>
      </c>
      <c r="AA79" s="120">
        <v>0</v>
      </c>
      <c r="AB79" s="120">
        <v>0</v>
      </c>
      <c r="AC79" s="120">
        <v>0</v>
      </c>
      <c r="AD79" s="120">
        <v>0</v>
      </c>
      <c r="AE79" s="120">
        <v>0</v>
      </c>
      <c r="AF79" s="120">
        <v>965.86400000000003</v>
      </c>
    </row>
    <row r="80" spans="1:32" x14ac:dyDescent="0.25">
      <c r="B80" s="119" t="s">
        <v>113</v>
      </c>
      <c r="C80" s="120">
        <v>0</v>
      </c>
      <c r="D80" s="120">
        <v>0</v>
      </c>
      <c r="E80" s="120">
        <v>0</v>
      </c>
      <c r="F80" s="120">
        <v>0</v>
      </c>
      <c r="G80" s="120">
        <v>0</v>
      </c>
      <c r="H80" s="120">
        <v>0</v>
      </c>
      <c r="I80" s="120">
        <v>0.109</v>
      </c>
      <c r="J80" s="120">
        <v>0</v>
      </c>
      <c r="K80" s="120">
        <v>0</v>
      </c>
      <c r="L80" s="120">
        <v>16.763999999999999</v>
      </c>
      <c r="M80" s="120">
        <v>0</v>
      </c>
      <c r="N80" s="120">
        <v>0</v>
      </c>
      <c r="O80" s="120">
        <v>2.6560000000000001</v>
      </c>
      <c r="P80" s="120">
        <v>0</v>
      </c>
      <c r="Q80" s="120">
        <v>0</v>
      </c>
      <c r="R80" s="120">
        <v>7.8970000000000002</v>
      </c>
      <c r="S80" s="120">
        <v>0</v>
      </c>
      <c r="T80" s="120">
        <v>0</v>
      </c>
      <c r="U80" s="120">
        <v>0</v>
      </c>
      <c r="V80" s="120">
        <v>0.56100000000000005</v>
      </c>
      <c r="W80" s="120">
        <v>0</v>
      </c>
      <c r="X80" s="120">
        <v>0</v>
      </c>
      <c r="Y80" s="120">
        <v>0</v>
      </c>
      <c r="Z80" s="120">
        <v>0</v>
      </c>
      <c r="AA80" s="120">
        <v>0</v>
      </c>
      <c r="AB80" s="120">
        <v>0</v>
      </c>
      <c r="AC80" s="120">
        <v>0</v>
      </c>
      <c r="AD80" s="120">
        <v>0</v>
      </c>
      <c r="AE80" s="120">
        <v>0</v>
      </c>
      <c r="AF80" s="120">
        <v>27.987000000000002</v>
      </c>
    </row>
    <row r="81" spans="1:32" x14ac:dyDescent="0.25">
      <c r="B81" s="119" t="s">
        <v>114</v>
      </c>
      <c r="C81" s="120">
        <v>0</v>
      </c>
      <c r="D81" s="120">
        <v>0</v>
      </c>
      <c r="E81" s="120">
        <v>0</v>
      </c>
      <c r="F81" s="120">
        <v>0</v>
      </c>
      <c r="G81" s="120">
        <v>0</v>
      </c>
      <c r="H81" s="120">
        <v>0</v>
      </c>
      <c r="I81" s="120">
        <v>0.32400000000000001</v>
      </c>
      <c r="J81" s="120">
        <v>0</v>
      </c>
      <c r="K81" s="120">
        <v>0</v>
      </c>
      <c r="L81" s="120">
        <v>0</v>
      </c>
      <c r="M81" s="120">
        <v>0</v>
      </c>
      <c r="N81" s="120">
        <v>0</v>
      </c>
      <c r="O81" s="120">
        <v>9.1170000000000009</v>
      </c>
      <c r="P81" s="120">
        <v>0</v>
      </c>
      <c r="Q81" s="120">
        <v>39.481000000000002</v>
      </c>
      <c r="R81" s="120">
        <v>22.228999999999999</v>
      </c>
      <c r="S81" s="120">
        <v>0</v>
      </c>
      <c r="T81" s="120">
        <v>0</v>
      </c>
      <c r="U81" s="120">
        <v>0</v>
      </c>
      <c r="V81" s="120">
        <v>2.258</v>
      </c>
      <c r="W81" s="120">
        <v>0</v>
      </c>
      <c r="X81" s="120">
        <v>4.2000000000000003E-2</v>
      </c>
      <c r="Y81" s="120">
        <v>0</v>
      </c>
      <c r="Z81" s="120">
        <v>0</v>
      </c>
      <c r="AA81" s="120">
        <v>0</v>
      </c>
      <c r="AB81" s="120">
        <v>0</v>
      </c>
      <c r="AC81" s="120">
        <v>0</v>
      </c>
      <c r="AD81" s="120">
        <v>0</v>
      </c>
      <c r="AE81" s="120">
        <v>0</v>
      </c>
      <c r="AF81" s="120">
        <v>73.451000000000008</v>
      </c>
    </row>
    <row r="82" spans="1:32" x14ac:dyDescent="0.25">
      <c r="B82" s="119" t="s">
        <v>115</v>
      </c>
      <c r="C82" s="120">
        <v>0</v>
      </c>
      <c r="D82" s="120">
        <v>0</v>
      </c>
      <c r="E82" s="120">
        <v>0</v>
      </c>
      <c r="F82" s="120">
        <v>0</v>
      </c>
      <c r="G82" s="120">
        <v>0</v>
      </c>
      <c r="H82" s="120">
        <v>0</v>
      </c>
      <c r="I82" s="120">
        <v>0</v>
      </c>
      <c r="J82" s="120">
        <v>0</v>
      </c>
      <c r="K82" s="120">
        <v>0</v>
      </c>
      <c r="L82" s="120">
        <v>0</v>
      </c>
      <c r="M82" s="120">
        <v>2.1749999999999998</v>
      </c>
      <c r="N82" s="120">
        <v>0</v>
      </c>
      <c r="O82" s="120">
        <v>2.1800000000000002</v>
      </c>
      <c r="P82" s="120">
        <v>0</v>
      </c>
      <c r="Q82" s="120">
        <v>0</v>
      </c>
      <c r="R82" s="120">
        <v>24.312000000000001</v>
      </c>
      <c r="S82" s="120">
        <v>0</v>
      </c>
      <c r="T82" s="120">
        <v>0</v>
      </c>
      <c r="U82" s="120">
        <v>0</v>
      </c>
      <c r="V82" s="120">
        <v>0.80600000000000005</v>
      </c>
      <c r="W82" s="120">
        <v>0</v>
      </c>
      <c r="X82" s="120">
        <v>0</v>
      </c>
      <c r="Y82" s="120">
        <v>0</v>
      </c>
      <c r="Z82" s="120">
        <v>0</v>
      </c>
      <c r="AA82" s="120">
        <v>0</v>
      </c>
      <c r="AB82" s="120">
        <v>0</v>
      </c>
      <c r="AC82" s="120">
        <v>0</v>
      </c>
      <c r="AD82" s="120">
        <v>0</v>
      </c>
      <c r="AE82" s="120">
        <v>0</v>
      </c>
      <c r="AF82" s="120">
        <v>29.473000000000003</v>
      </c>
    </row>
    <row r="83" spans="1:32" x14ac:dyDescent="0.25">
      <c r="B83" s="119" t="s">
        <v>116</v>
      </c>
      <c r="C83" s="120">
        <v>0</v>
      </c>
      <c r="D83" s="120">
        <v>0</v>
      </c>
      <c r="E83" s="120">
        <v>0</v>
      </c>
      <c r="F83" s="120">
        <v>0</v>
      </c>
      <c r="G83" s="120">
        <v>0</v>
      </c>
      <c r="H83" s="120">
        <v>0</v>
      </c>
      <c r="I83" s="120">
        <v>6.2E-2</v>
      </c>
      <c r="J83" s="120">
        <v>0</v>
      </c>
      <c r="K83" s="120">
        <v>0</v>
      </c>
      <c r="L83" s="120">
        <v>0</v>
      </c>
      <c r="M83" s="120">
        <v>0</v>
      </c>
      <c r="N83" s="120">
        <v>0</v>
      </c>
      <c r="O83" s="120">
        <v>0</v>
      </c>
      <c r="P83" s="120">
        <v>73</v>
      </c>
      <c r="Q83" s="120">
        <v>0</v>
      </c>
      <c r="R83" s="120">
        <v>0</v>
      </c>
      <c r="S83" s="120">
        <v>0</v>
      </c>
      <c r="T83" s="120">
        <v>0</v>
      </c>
      <c r="U83" s="120">
        <v>0</v>
      </c>
      <c r="V83" s="120">
        <v>1.86</v>
      </c>
      <c r="W83" s="120">
        <v>0</v>
      </c>
      <c r="X83" s="120">
        <v>0</v>
      </c>
      <c r="Y83" s="120">
        <v>0</v>
      </c>
      <c r="Z83" s="120">
        <v>0</v>
      </c>
      <c r="AA83" s="120">
        <v>0</v>
      </c>
      <c r="AB83" s="120">
        <v>0</v>
      </c>
      <c r="AC83" s="120">
        <v>0</v>
      </c>
      <c r="AD83" s="120">
        <v>0</v>
      </c>
      <c r="AE83" s="120">
        <v>0</v>
      </c>
      <c r="AF83" s="120">
        <v>74.921999999999997</v>
      </c>
    </row>
    <row r="84" spans="1:32" x14ac:dyDescent="0.25">
      <c r="B84" s="119" t="s">
        <v>117</v>
      </c>
      <c r="C84" s="120">
        <v>0</v>
      </c>
      <c r="D84" s="120">
        <v>0</v>
      </c>
      <c r="E84" s="120">
        <v>0</v>
      </c>
      <c r="F84" s="120">
        <v>0</v>
      </c>
      <c r="G84" s="120">
        <v>1.04</v>
      </c>
      <c r="H84" s="120">
        <v>0</v>
      </c>
      <c r="I84" s="120">
        <v>3.3159999999999998</v>
      </c>
      <c r="J84" s="120">
        <v>0</v>
      </c>
      <c r="K84" s="120">
        <v>0</v>
      </c>
      <c r="L84" s="120">
        <v>0</v>
      </c>
      <c r="M84" s="120">
        <v>0</v>
      </c>
      <c r="N84" s="120">
        <v>0</v>
      </c>
      <c r="O84" s="120">
        <v>0</v>
      </c>
      <c r="P84" s="120">
        <v>0</v>
      </c>
      <c r="Q84" s="120">
        <v>0</v>
      </c>
      <c r="R84" s="120">
        <v>0</v>
      </c>
      <c r="S84" s="120">
        <v>0</v>
      </c>
      <c r="T84" s="120">
        <v>0</v>
      </c>
      <c r="U84" s="120">
        <v>0</v>
      </c>
      <c r="V84" s="120">
        <v>1.056</v>
      </c>
      <c r="W84" s="120">
        <v>0</v>
      </c>
      <c r="X84" s="120">
        <v>42.176000000000002</v>
      </c>
      <c r="Y84" s="120">
        <v>0</v>
      </c>
      <c r="Z84" s="120">
        <v>0</v>
      </c>
      <c r="AA84" s="120">
        <v>0</v>
      </c>
      <c r="AB84" s="120">
        <v>0</v>
      </c>
      <c r="AC84" s="120">
        <v>0</v>
      </c>
      <c r="AD84" s="120">
        <v>0</v>
      </c>
      <c r="AE84" s="120">
        <v>0</v>
      </c>
      <c r="AF84" s="120">
        <v>47.588000000000001</v>
      </c>
    </row>
    <row r="85" spans="1:32" x14ac:dyDescent="0.25">
      <c r="B85" s="119" t="s">
        <v>118</v>
      </c>
      <c r="C85" s="120">
        <v>0</v>
      </c>
      <c r="D85" s="120">
        <v>0</v>
      </c>
      <c r="E85" s="120">
        <v>0</v>
      </c>
      <c r="F85" s="120">
        <v>0</v>
      </c>
      <c r="G85" s="120">
        <v>2.7440000000000002</v>
      </c>
      <c r="H85" s="120">
        <v>0</v>
      </c>
      <c r="I85" s="120">
        <v>0</v>
      </c>
      <c r="J85" s="120">
        <v>0</v>
      </c>
      <c r="K85" s="120">
        <v>0</v>
      </c>
      <c r="L85" s="120">
        <v>0</v>
      </c>
      <c r="M85" s="120">
        <v>0</v>
      </c>
      <c r="N85" s="120">
        <v>0</v>
      </c>
      <c r="O85" s="120">
        <v>5.6</v>
      </c>
      <c r="P85" s="120">
        <v>0</v>
      </c>
      <c r="Q85" s="120">
        <v>0</v>
      </c>
      <c r="R85" s="120">
        <v>47.444000000000003</v>
      </c>
      <c r="S85" s="120">
        <v>0</v>
      </c>
      <c r="T85" s="120">
        <v>0</v>
      </c>
      <c r="U85" s="120">
        <v>0</v>
      </c>
      <c r="V85" s="120">
        <v>3.5470000000000002</v>
      </c>
      <c r="W85" s="120">
        <v>0</v>
      </c>
      <c r="X85" s="120">
        <v>0</v>
      </c>
      <c r="Y85" s="120">
        <v>0</v>
      </c>
      <c r="Z85" s="120">
        <v>8.0969999999999995</v>
      </c>
      <c r="AA85" s="120">
        <v>8.16</v>
      </c>
      <c r="AB85" s="120">
        <v>0</v>
      </c>
      <c r="AC85" s="120">
        <v>0</v>
      </c>
      <c r="AD85" s="120">
        <v>0</v>
      </c>
      <c r="AE85" s="120">
        <v>0</v>
      </c>
      <c r="AF85" s="120">
        <v>75.591999999999999</v>
      </c>
    </row>
    <row r="86" spans="1:32" x14ac:dyDescent="0.25">
      <c r="B86" s="119" t="s">
        <v>119</v>
      </c>
      <c r="C86" s="120">
        <v>0</v>
      </c>
      <c r="D86" s="120">
        <v>0</v>
      </c>
      <c r="E86" s="120">
        <v>0</v>
      </c>
      <c r="F86" s="120">
        <v>0</v>
      </c>
      <c r="G86" s="120">
        <v>0.94</v>
      </c>
      <c r="H86" s="120">
        <v>0</v>
      </c>
      <c r="I86" s="120">
        <v>0.54300000000000004</v>
      </c>
      <c r="J86" s="120">
        <v>0</v>
      </c>
      <c r="K86" s="120">
        <v>0</v>
      </c>
      <c r="L86" s="120">
        <v>0</v>
      </c>
      <c r="M86" s="120">
        <v>0</v>
      </c>
      <c r="N86" s="120">
        <v>0</v>
      </c>
      <c r="O86" s="120">
        <v>0</v>
      </c>
      <c r="P86" s="120">
        <v>0</v>
      </c>
      <c r="Q86" s="120">
        <v>0</v>
      </c>
      <c r="R86" s="120">
        <v>26.178000000000001</v>
      </c>
      <c r="S86" s="120">
        <v>0</v>
      </c>
      <c r="T86" s="120">
        <v>0</v>
      </c>
      <c r="U86" s="120">
        <v>0</v>
      </c>
      <c r="V86" s="120">
        <v>0.81499999999999995</v>
      </c>
      <c r="W86" s="120">
        <v>0</v>
      </c>
      <c r="X86" s="120">
        <v>0</v>
      </c>
      <c r="Y86" s="120">
        <v>0</v>
      </c>
      <c r="Z86" s="120">
        <v>0</v>
      </c>
      <c r="AA86" s="120">
        <v>0</v>
      </c>
      <c r="AB86" s="120">
        <v>0</v>
      </c>
      <c r="AC86" s="120">
        <v>0</v>
      </c>
      <c r="AD86" s="120">
        <v>0</v>
      </c>
      <c r="AE86" s="120">
        <v>0</v>
      </c>
      <c r="AF86" s="120">
        <v>28.476000000000003</v>
      </c>
    </row>
    <row r="87" spans="1:32" x14ac:dyDescent="0.25">
      <c r="B87" s="119" t="s">
        <v>120</v>
      </c>
      <c r="C87" s="120">
        <v>0</v>
      </c>
      <c r="D87" s="120">
        <v>0</v>
      </c>
      <c r="E87" s="120">
        <v>0.79</v>
      </c>
      <c r="F87" s="120">
        <v>0</v>
      </c>
      <c r="G87" s="120">
        <v>0.02</v>
      </c>
      <c r="H87" s="120">
        <v>0</v>
      </c>
      <c r="I87" s="120">
        <v>1.4139999999999999</v>
      </c>
      <c r="J87" s="120">
        <v>0</v>
      </c>
      <c r="K87" s="120">
        <v>0</v>
      </c>
      <c r="L87" s="120">
        <v>0</v>
      </c>
      <c r="M87" s="120">
        <v>0</v>
      </c>
      <c r="N87" s="120">
        <v>0</v>
      </c>
      <c r="O87" s="120">
        <v>10.531000000000001</v>
      </c>
      <c r="P87" s="120">
        <v>10.558</v>
      </c>
      <c r="Q87" s="120">
        <v>12.641999999999999</v>
      </c>
      <c r="R87" s="120">
        <v>37.378999999999998</v>
      </c>
      <c r="S87" s="120">
        <v>0</v>
      </c>
      <c r="T87" s="120">
        <v>0</v>
      </c>
      <c r="U87" s="120">
        <v>0</v>
      </c>
      <c r="V87" s="120">
        <v>1.282</v>
      </c>
      <c r="W87" s="120">
        <v>5.5919999999999996</v>
      </c>
      <c r="X87" s="120">
        <v>1.508</v>
      </c>
      <c r="Y87" s="120">
        <v>0</v>
      </c>
      <c r="Z87" s="120">
        <v>0</v>
      </c>
      <c r="AA87" s="120">
        <v>0</v>
      </c>
      <c r="AB87" s="120">
        <v>0</v>
      </c>
      <c r="AC87" s="120">
        <v>0.63300000000000001</v>
      </c>
      <c r="AD87" s="120">
        <v>0</v>
      </c>
      <c r="AE87" s="120">
        <v>25.300999999999998</v>
      </c>
      <c r="AF87" s="120">
        <v>107.64999999999999</v>
      </c>
    </row>
    <row r="88" spans="1:32" x14ac:dyDescent="0.25">
      <c r="B88" s="119" t="s">
        <v>121</v>
      </c>
      <c r="C88" s="120">
        <v>0</v>
      </c>
      <c r="D88" s="120">
        <v>0</v>
      </c>
      <c r="E88" s="120">
        <v>0</v>
      </c>
      <c r="F88" s="120">
        <v>0</v>
      </c>
      <c r="G88" s="120">
        <v>7.827</v>
      </c>
      <c r="H88" s="120">
        <v>0</v>
      </c>
      <c r="I88" s="120">
        <v>0.999</v>
      </c>
      <c r="J88" s="120">
        <v>0</v>
      </c>
      <c r="K88" s="120">
        <v>0</v>
      </c>
      <c r="L88" s="120">
        <v>0</v>
      </c>
      <c r="M88" s="120">
        <v>0</v>
      </c>
      <c r="N88" s="120">
        <v>0</v>
      </c>
      <c r="O88" s="120">
        <v>0</v>
      </c>
      <c r="P88" s="120">
        <v>0</v>
      </c>
      <c r="Q88" s="120">
        <v>0</v>
      </c>
      <c r="R88" s="120">
        <v>0</v>
      </c>
      <c r="S88" s="120">
        <v>0</v>
      </c>
      <c r="T88" s="120">
        <v>0</v>
      </c>
      <c r="U88" s="120">
        <v>0</v>
      </c>
      <c r="V88" s="120">
        <v>2.5</v>
      </c>
      <c r="W88" s="120">
        <v>0</v>
      </c>
      <c r="X88" s="120">
        <v>15.613</v>
      </c>
      <c r="Y88" s="120">
        <v>0</v>
      </c>
      <c r="Z88" s="120">
        <v>1.3819999999999999</v>
      </c>
      <c r="AA88" s="120">
        <v>1.728</v>
      </c>
      <c r="AB88" s="120">
        <v>0</v>
      </c>
      <c r="AC88" s="120">
        <v>0</v>
      </c>
      <c r="AD88" s="120">
        <v>0</v>
      </c>
      <c r="AE88" s="120">
        <v>38.009</v>
      </c>
      <c r="AF88" s="120">
        <v>68.058000000000007</v>
      </c>
    </row>
    <row r="89" spans="1:32" x14ac:dyDescent="0.25">
      <c r="A89" s="119" t="s">
        <v>122</v>
      </c>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row>
    <row r="90" spans="1:32" x14ac:dyDescent="0.25">
      <c r="B90" s="119" t="s">
        <v>123</v>
      </c>
      <c r="C90" s="120">
        <v>0</v>
      </c>
      <c r="D90" s="120">
        <v>9.6816099999999992</v>
      </c>
      <c r="E90" s="120">
        <v>0</v>
      </c>
      <c r="F90" s="120">
        <v>0</v>
      </c>
      <c r="G90" s="120">
        <v>0</v>
      </c>
      <c r="H90" s="120">
        <v>0</v>
      </c>
      <c r="I90" s="120">
        <v>0.73894300000000002</v>
      </c>
      <c r="J90" s="120">
        <v>0</v>
      </c>
      <c r="K90" s="120">
        <v>0</v>
      </c>
      <c r="L90" s="120">
        <v>0</v>
      </c>
      <c r="M90" s="120">
        <v>0</v>
      </c>
      <c r="N90" s="120">
        <v>0</v>
      </c>
      <c r="O90" s="120">
        <v>0</v>
      </c>
      <c r="P90" s="120">
        <v>0</v>
      </c>
      <c r="Q90" s="120">
        <v>0</v>
      </c>
      <c r="R90" s="120">
        <v>0</v>
      </c>
      <c r="S90" s="120">
        <v>0</v>
      </c>
      <c r="T90" s="120">
        <v>0</v>
      </c>
      <c r="U90" s="120">
        <v>0</v>
      </c>
      <c r="V90" s="120">
        <v>0.22076999999999999</v>
      </c>
      <c r="W90" s="120">
        <v>0</v>
      </c>
      <c r="X90" s="120">
        <v>0</v>
      </c>
      <c r="Y90" s="120">
        <v>0</v>
      </c>
      <c r="Z90" s="120">
        <v>0</v>
      </c>
      <c r="AA90" s="120">
        <v>0</v>
      </c>
      <c r="AB90" s="120">
        <v>0</v>
      </c>
      <c r="AC90" s="120">
        <v>0</v>
      </c>
      <c r="AD90" s="120">
        <v>0</v>
      </c>
      <c r="AE90" s="120">
        <v>0</v>
      </c>
      <c r="AF90" s="120">
        <v>10.641323</v>
      </c>
    </row>
    <row r="91" spans="1:32" x14ac:dyDescent="0.25">
      <c r="A91" s="119" t="s">
        <v>124</v>
      </c>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row>
    <row r="92" spans="1:32" x14ac:dyDescent="0.25">
      <c r="B92" s="119" t="s">
        <v>125</v>
      </c>
      <c r="C92" s="120">
        <v>0</v>
      </c>
      <c r="D92" s="120">
        <v>94.352199999999996</v>
      </c>
      <c r="E92" s="120">
        <v>0</v>
      </c>
      <c r="F92" s="120">
        <v>3.5</v>
      </c>
      <c r="G92" s="120">
        <v>0</v>
      </c>
      <c r="H92" s="120">
        <v>0</v>
      </c>
      <c r="I92" s="120">
        <v>0.48406100000000002</v>
      </c>
      <c r="J92" s="120">
        <v>0</v>
      </c>
      <c r="K92" s="120">
        <v>0</v>
      </c>
      <c r="L92" s="120">
        <v>0</v>
      </c>
      <c r="M92" s="120">
        <v>0</v>
      </c>
      <c r="N92" s="120">
        <v>0</v>
      </c>
      <c r="O92" s="120">
        <v>0</v>
      </c>
      <c r="P92" s="120">
        <v>0</v>
      </c>
      <c r="Q92" s="120">
        <v>3.5</v>
      </c>
      <c r="R92" s="120">
        <v>13.5</v>
      </c>
      <c r="S92" s="120">
        <v>0</v>
      </c>
      <c r="T92" s="120">
        <v>0</v>
      </c>
      <c r="U92" s="120">
        <v>0</v>
      </c>
      <c r="V92" s="120">
        <v>3.0306000000000002</v>
      </c>
      <c r="W92" s="120">
        <v>0</v>
      </c>
      <c r="X92" s="120">
        <v>0</v>
      </c>
      <c r="Y92" s="120">
        <v>0</v>
      </c>
      <c r="Z92" s="120">
        <v>0</v>
      </c>
      <c r="AA92" s="120">
        <v>0</v>
      </c>
      <c r="AB92" s="120">
        <v>0</v>
      </c>
      <c r="AC92" s="120">
        <v>0</v>
      </c>
      <c r="AD92" s="120">
        <v>0</v>
      </c>
      <c r="AE92" s="120">
        <v>2.84</v>
      </c>
      <c r="AF92" s="120">
        <v>121.206861</v>
      </c>
    </row>
    <row r="93" spans="1:32" x14ac:dyDescent="0.25">
      <c r="B93" s="119" t="s">
        <v>126</v>
      </c>
      <c r="C93" s="120">
        <v>0</v>
      </c>
      <c r="D93" s="120">
        <v>0</v>
      </c>
      <c r="E93" s="120">
        <v>0</v>
      </c>
      <c r="F93" s="120">
        <v>1.452</v>
      </c>
      <c r="G93" s="120">
        <v>0</v>
      </c>
      <c r="H93" s="120">
        <v>0</v>
      </c>
      <c r="I93" s="120">
        <v>0.04</v>
      </c>
      <c r="J93" s="120">
        <v>0</v>
      </c>
      <c r="K93" s="120">
        <v>0</v>
      </c>
      <c r="L93" s="120">
        <v>0</v>
      </c>
      <c r="M93" s="120">
        <v>0</v>
      </c>
      <c r="N93" s="120">
        <v>0</v>
      </c>
      <c r="O93" s="120">
        <v>0</v>
      </c>
      <c r="P93" s="120">
        <v>0</v>
      </c>
      <c r="Q93" s="120">
        <v>1.452</v>
      </c>
      <c r="R93" s="120">
        <v>1.452</v>
      </c>
      <c r="S93" s="120">
        <v>0</v>
      </c>
      <c r="T93" s="120">
        <v>0</v>
      </c>
      <c r="U93" s="120">
        <v>0</v>
      </c>
      <c r="V93" s="120">
        <v>8.3309999999999995E-2</v>
      </c>
      <c r="W93" s="120">
        <v>0</v>
      </c>
      <c r="X93" s="120">
        <v>0</v>
      </c>
      <c r="Y93" s="120">
        <v>0</v>
      </c>
      <c r="Z93" s="120">
        <v>0</v>
      </c>
      <c r="AA93" s="120">
        <v>0</v>
      </c>
      <c r="AB93" s="120">
        <v>0</v>
      </c>
      <c r="AC93" s="120">
        <v>0</v>
      </c>
      <c r="AD93" s="120">
        <v>0</v>
      </c>
      <c r="AE93" s="120">
        <v>0</v>
      </c>
      <c r="AF93" s="120">
        <v>4.4793099999999999</v>
      </c>
    </row>
    <row r="94" spans="1:32" x14ac:dyDescent="0.25">
      <c r="B94" s="119" t="s">
        <v>127</v>
      </c>
      <c r="C94" s="120">
        <v>0</v>
      </c>
      <c r="D94" s="120">
        <v>0</v>
      </c>
      <c r="E94" s="120">
        <v>0</v>
      </c>
      <c r="F94" s="120">
        <v>6.5</v>
      </c>
      <c r="G94" s="120">
        <v>0</v>
      </c>
      <c r="H94" s="120">
        <v>0</v>
      </c>
      <c r="I94" s="120">
        <v>7.9000000000000001E-2</v>
      </c>
      <c r="J94" s="120">
        <v>0</v>
      </c>
      <c r="K94" s="120">
        <v>0</v>
      </c>
      <c r="L94" s="120">
        <v>0</v>
      </c>
      <c r="M94" s="120">
        <v>0</v>
      </c>
      <c r="N94" s="120">
        <v>0</v>
      </c>
      <c r="O94" s="120">
        <v>0</v>
      </c>
      <c r="P94" s="120">
        <v>0</v>
      </c>
      <c r="Q94" s="120">
        <v>6.5</v>
      </c>
      <c r="R94" s="120">
        <v>6.5</v>
      </c>
      <c r="S94" s="120">
        <v>0</v>
      </c>
      <c r="T94" s="120">
        <v>0</v>
      </c>
      <c r="U94" s="120">
        <v>0</v>
      </c>
      <c r="V94" s="120">
        <v>0.39771000000000001</v>
      </c>
      <c r="W94" s="120">
        <v>0</v>
      </c>
      <c r="X94" s="120">
        <v>0</v>
      </c>
      <c r="Y94" s="120">
        <v>0</v>
      </c>
      <c r="Z94" s="120">
        <v>0</v>
      </c>
      <c r="AA94" s="120">
        <v>0</v>
      </c>
      <c r="AB94" s="120">
        <v>0</v>
      </c>
      <c r="AC94" s="120">
        <v>0</v>
      </c>
      <c r="AD94" s="120">
        <v>0</v>
      </c>
      <c r="AE94" s="120">
        <v>0</v>
      </c>
      <c r="AF94" s="120">
        <v>19.976710000000001</v>
      </c>
    </row>
    <row r="95" spans="1:32" x14ac:dyDescent="0.25">
      <c r="A95" s="119" t="s">
        <v>128</v>
      </c>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row>
    <row r="96" spans="1:32" x14ac:dyDescent="0.25">
      <c r="B96" s="119" t="s">
        <v>129</v>
      </c>
      <c r="C96" s="120">
        <v>0</v>
      </c>
      <c r="D96" s="120">
        <v>0</v>
      </c>
      <c r="E96" s="120">
        <v>0</v>
      </c>
      <c r="F96" s="120">
        <v>0</v>
      </c>
      <c r="G96" s="120">
        <v>0</v>
      </c>
      <c r="H96" s="120">
        <v>0.154</v>
      </c>
      <c r="I96" s="120">
        <v>2.069</v>
      </c>
      <c r="J96" s="120">
        <v>0</v>
      </c>
      <c r="K96" s="120">
        <v>0</v>
      </c>
      <c r="L96" s="120">
        <v>0</v>
      </c>
      <c r="M96" s="120">
        <v>0</v>
      </c>
      <c r="N96" s="120">
        <v>0</v>
      </c>
      <c r="O96" s="120">
        <v>0</v>
      </c>
      <c r="P96" s="120">
        <v>0</v>
      </c>
      <c r="Q96" s="120">
        <v>0</v>
      </c>
      <c r="R96" s="120">
        <v>3.0059999999999998</v>
      </c>
      <c r="S96" s="120">
        <v>0</v>
      </c>
      <c r="T96" s="120">
        <v>0</v>
      </c>
      <c r="U96" s="120">
        <v>0</v>
      </c>
      <c r="V96" s="120">
        <v>0.76200000000000001</v>
      </c>
      <c r="W96" s="120">
        <v>9.5530000000000008</v>
      </c>
      <c r="X96" s="120">
        <v>21.062999999999999</v>
      </c>
      <c r="Y96" s="120">
        <v>0</v>
      </c>
      <c r="Z96" s="120">
        <v>8.2000000000000003E-2</v>
      </c>
      <c r="AA96" s="120">
        <v>0.24399999999999999</v>
      </c>
      <c r="AB96" s="120">
        <v>14.3682</v>
      </c>
      <c r="AC96" s="120">
        <v>0</v>
      </c>
      <c r="AD96" s="120">
        <v>0</v>
      </c>
      <c r="AE96" s="120">
        <v>0</v>
      </c>
      <c r="AF96" s="120">
        <v>51.301200000000001</v>
      </c>
    </row>
    <row r="97" spans="1:32" x14ac:dyDescent="0.25">
      <c r="A97" s="119" t="s">
        <v>130</v>
      </c>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row>
    <row r="98" spans="1:32" x14ac:dyDescent="0.25">
      <c r="B98" s="119" t="s">
        <v>131</v>
      </c>
      <c r="C98" s="120">
        <v>0</v>
      </c>
      <c r="D98" s="120">
        <v>0</v>
      </c>
      <c r="E98" s="120">
        <v>0</v>
      </c>
      <c r="F98" s="120">
        <v>7.5679999999999996</v>
      </c>
      <c r="G98" s="120">
        <v>0</v>
      </c>
      <c r="H98" s="120">
        <v>0</v>
      </c>
      <c r="I98" s="120">
        <v>0.77900000000000003</v>
      </c>
      <c r="J98" s="120">
        <v>0</v>
      </c>
      <c r="K98" s="120">
        <v>0</v>
      </c>
      <c r="L98" s="120">
        <v>0</v>
      </c>
      <c r="M98" s="120">
        <v>0</v>
      </c>
      <c r="N98" s="120">
        <v>0</v>
      </c>
      <c r="O98" s="120">
        <v>2.4529999999999998</v>
      </c>
      <c r="P98" s="120">
        <v>0</v>
      </c>
      <c r="Q98" s="120">
        <v>0</v>
      </c>
      <c r="R98" s="120">
        <v>0</v>
      </c>
      <c r="S98" s="120">
        <v>0</v>
      </c>
      <c r="T98" s="120">
        <v>0</v>
      </c>
      <c r="U98" s="120">
        <v>0</v>
      </c>
      <c r="V98" s="120">
        <v>0.44800000000000001</v>
      </c>
      <c r="W98" s="120">
        <v>0</v>
      </c>
      <c r="X98" s="120">
        <v>0</v>
      </c>
      <c r="Y98" s="120">
        <v>0</v>
      </c>
      <c r="Z98" s="120">
        <v>0</v>
      </c>
      <c r="AA98" s="120">
        <v>0</v>
      </c>
      <c r="AB98" s="120">
        <v>0</v>
      </c>
      <c r="AC98" s="120">
        <v>0</v>
      </c>
      <c r="AD98" s="120">
        <v>0</v>
      </c>
      <c r="AE98" s="120">
        <v>11.796900000000001</v>
      </c>
      <c r="AF98" s="120">
        <v>23.044899999999998</v>
      </c>
    </row>
    <row r="99" spans="1:32" x14ac:dyDescent="0.25">
      <c r="B99" s="119" t="s">
        <v>132</v>
      </c>
      <c r="C99" s="120">
        <v>0</v>
      </c>
      <c r="D99" s="120">
        <v>0</v>
      </c>
      <c r="E99" s="120">
        <v>0</v>
      </c>
      <c r="F99" s="120">
        <v>0</v>
      </c>
      <c r="G99" s="120">
        <v>0</v>
      </c>
      <c r="H99" s="120">
        <v>0</v>
      </c>
      <c r="I99" s="120">
        <v>0.11600000000000001</v>
      </c>
      <c r="J99" s="120">
        <v>0</v>
      </c>
      <c r="K99" s="120">
        <v>0</v>
      </c>
      <c r="L99" s="120">
        <v>0</v>
      </c>
      <c r="M99" s="120">
        <v>0</v>
      </c>
      <c r="N99" s="120">
        <v>0</v>
      </c>
      <c r="O99" s="120">
        <v>0</v>
      </c>
      <c r="P99" s="120">
        <v>2.2149999999999999</v>
      </c>
      <c r="Q99" s="120">
        <v>0</v>
      </c>
      <c r="R99" s="120">
        <v>0</v>
      </c>
      <c r="S99" s="120">
        <v>0</v>
      </c>
      <c r="T99" s="120">
        <v>0</v>
      </c>
      <c r="U99" s="120">
        <v>0</v>
      </c>
      <c r="V99" s="120">
        <v>0.14199999999999999</v>
      </c>
      <c r="W99" s="120">
        <v>0</v>
      </c>
      <c r="X99" s="120">
        <v>0</v>
      </c>
      <c r="Y99" s="120">
        <v>0</v>
      </c>
      <c r="Z99" s="120">
        <v>0</v>
      </c>
      <c r="AA99" s="120">
        <v>0</v>
      </c>
      <c r="AB99" s="120">
        <v>0</v>
      </c>
      <c r="AC99" s="120">
        <v>0</v>
      </c>
      <c r="AD99" s="120">
        <v>0</v>
      </c>
      <c r="AE99" s="120">
        <v>38.5745</v>
      </c>
      <c r="AF99" s="120">
        <v>41.047499999999999</v>
      </c>
    </row>
    <row r="100" spans="1:32" x14ac:dyDescent="0.25">
      <c r="A100" s="119" t="s">
        <v>133</v>
      </c>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row>
    <row r="101" spans="1:32" x14ac:dyDescent="0.25">
      <c r="B101" s="119" t="s">
        <v>134</v>
      </c>
      <c r="C101" s="120">
        <v>0</v>
      </c>
      <c r="D101" s="120">
        <v>0</v>
      </c>
      <c r="E101" s="120">
        <v>0</v>
      </c>
      <c r="F101" s="120">
        <v>0</v>
      </c>
      <c r="G101" s="120">
        <v>0</v>
      </c>
      <c r="H101" s="120">
        <v>0</v>
      </c>
      <c r="I101" s="120">
        <v>1.1499999999999999</v>
      </c>
      <c r="J101" s="120">
        <v>0</v>
      </c>
      <c r="K101" s="120">
        <v>0</v>
      </c>
      <c r="L101" s="120">
        <v>0</v>
      </c>
      <c r="M101" s="120">
        <v>0</v>
      </c>
      <c r="N101" s="120">
        <v>0</v>
      </c>
      <c r="O101" s="120">
        <v>8.3000000000000007</v>
      </c>
      <c r="P101" s="120">
        <v>0</v>
      </c>
      <c r="Q101" s="120">
        <v>0</v>
      </c>
      <c r="R101" s="120">
        <v>0</v>
      </c>
      <c r="S101" s="120">
        <v>0</v>
      </c>
      <c r="T101" s="120">
        <v>0</v>
      </c>
      <c r="U101" s="120">
        <v>0</v>
      </c>
      <c r="V101" s="120">
        <v>1.4</v>
      </c>
      <c r="W101" s="120">
        <v>0</v>
      </c>
      <c r="X101" s="120">
        <v>4</v>
      </c>
      <c r="Y101" s="120">
        <v>0</v>
      </c>
      <c r="Z101" s="120">
        <v>0</v>
      </c>
      <c r="AA101" s="120">
        <v>0</v>
      </c>
      <c r="AB101" s="120">
        <v>0</v>
      </c>
      <c r="AC101" s="120">
        <v>0</v>
      </c>
      <c r="AD101" s="120">
        <v>0</v>
      </c>
      <c r="AE101" s="120">
        <v>50</v>
      </c>
      <c r="AF101" s="120">
        <v>64.849999999999994</v>
      </c>
    </row>
    <row r="102" spans="1:32" x14ac:dyDescent="0.25">
      <c r="A102" s="119" t="s">
        <v>135</v>
      </c>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row>
    <row r="103" spans="1:32" x14ac:dyDescent="0.25">
      <c r="B103" s="119" t="s">
        <v>136</v>
      </c>
      <c r="C103" s="120">
        <v>0</v>
      </c>
      <c r="D103" s="120">
        <v>0</v>
      </c>
      <c r="E103" s="120">
        <v>1.54</v>
      </c>
      <c r="F103" s="120">
        <v>0</v>
      </c>
      <c r="G103" s="120">
        <v>0</v>
      </c>
      <c r="H103" s="120">
        <v>8</v>
      </c>
      <c r="I103" s="120">
        <v>4.3440000000000003</v>
      </c>
      <c r="J103" s="120">
        <v>0</v>
      </c>
      <c r="K103" s="120">
        <v>0</v>
      </c>
      <c r="L103" s="120">
        <v>6.22546</v>
      </c>
      <c r="M103" s="120">
        <v>0</v>
      </c>
      <c r="N103" s="120">
        <v>154.703</v>
      </c>
      <c r="O103" s="120">
        <v>23</v>
      </c>
      <c r="P103" s="120">
        <v>0</v>
      </c>
      <c r="Q103" s="120">
        <v>0</v>
      </c>
      <c r="R103" s="120">
        <v>0.31127300000000002</v>
      </c>
      <c r="S103" s="120">
        <v>0</v>
      </c>
      <c r="T103" s="120">
        <v>0</v>
      </c>
      <c r="U103" s="120">
        <v>0</v>
      </c>
      <c r="V103" s="120">
        <v>7.8504399999999999</v>
      </c>
      <c r="W103" s="120">
        <v>0</v>
      </c>
      <c r="X103" s="120">
        <v>24</v>
      </c>
      <c r="Y103" s="120">
        <v>0</v>
      </c>
      <c r="Z103" s="120">
        <v>0</v>
      </c>
      <c r="AA103" s="120">
        <v>0</v>
      </c>
      <c r="AB103" s="120">
        <v>8.5984999999999996</v>
      </c>
      <c r="AC103" s="120">
        <v>0</v>
      </c>
      <c r="AD103" s="120">
        <v>0</v>
      </c>
      <c r="AE103" s="120">
        <v>2.4901800000000001</v>
      </c>
      <c r="AF103" s="120">
        <v>241.06285299999999</v>
      </c>
    </row>
    <row r="104" spans="1:32" x14ac:dyDescent="0.25">
      <c r="A104" s="119" t="s">
        <v>137</v>
      </c>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row>
    <row r="105" spans="1:32" x14ac:dyDescent="0.25">
      <c r="B105" s="119" t="s">
        <v>138</v>
      </c>
      <c r="C105" s="120">
        <v>0</v>
      </c>
      <c r="D105" s="120">
        <v>0</v>
      </c>
      <c r="E105" s="120">
        <v>0</v>
      </c>
      <c r="F105" s="120">
        <v>130.97999999999999</v>
      </c>
      <c r="G105" s="120">
        <v>22.303000000000001</v>
      </c>
      <c r="H105" s="120">
        <v>0</v>
      </c>
      <c r="I105" s="120">
        <v>0.97064099999999998</v>
      </c>
      <c r="J105" s="120">
        <v>0</v>
      </c>
      <c r="K105" s="120">
        <v>0.16800000000000001</v>
      </c>
      <c r="L105" s="120">
        <v>387.798</v>
      </c>
      <c r="M105" s="120">
        <v>0</v>
      </c>
      <c r="N105" s="120">
        <v>0</v>
      </c>
      <c r="O105" s="120">
        <v>158.303</v>
      </c>
      <c r="P105" s="120">
        <v>0</v>
      </c>
      <c r="Q105" s="120">
        <v>0</v>
      </c>
      <c r="R105" s="120">
        <v>0</v>
      </c>
      <c r="S105" s="120">
        <v>0</v>
      </c>
      <c r="T105" s="120">
        <v>0</v>
      </c>
      <c r="U105" s="120">
        <v>0</v>
      </c>
      <c r="V105" s="120">
        <v>25.032699999999998</v>
      </c>
      <c r="W105" s="120">
        <v>0</v>
      </c>
      <c r="X105" s="120">
        <v>0</v>
      </c>
      <c r="Y105" s="120">
        <v>0</v>
      </c>
      <c r="Z105" s="120">
        <v>0</v>
      </c>
      <c r="AA105" s="120">
        <v>0</v>
      </c>
      <c r="AB105" s="120">
        <v>0</v>
      </c>
      <c r="AC105" s="120">
        <v>0</v>
      </c>
      <c r="AD105" s="120">
        <v>0</v>
      </c>
      <c r="AE105" s="120">
        <v>0</v>
      </c>
      <c r="AF105" s="120">
        <v>725.555341</v>
      </c>
    </row>
    <row r="106" spans="1:32" x14ac:dyDescent="0.25">
      <c r="B106" s="119" t="s">
        <v>139</v>
      </c>
      <c r="C106" s="120">
        <v>0</v>
      </c>
      <c r="D106" s="120">
        <v>0</v>
      </c>
      <c r="E106" s="120">
        <v>0</v>
      </c>
      <c r="F106" s="120">
        <v>0</v>
      </c>
      <c r="G106" s="120">
        <v>0</v>
      </c>
      <c r="H106" s="120">
        <v>0</v>
      </c>
      <c r="I106" s="120">
        <v>0.13500000000000001</v>
      </c>
      <c r="J106" s="120">
        <v>0</v>
      </c>
      <c r="K106" s="120">
        <v>0</v>
      </c>
      <c r="L106" s="120">
        <v>0</v>
      </c>
      <c r="M106" s="120">
        <v>0</v>
      </c>
      <c r="N106" s="120">
        <v>0</v>
      </c>
      <c r="O106" s="120">
        <v>0</v>
      </c>
      <c r="P106" s="120">
        <v>0</v>
      </c>
      <c r="Q106" s="120">
        <v>0</v>
      </c>
      <c r="R106" s="120">
        <v>0</v>
      </c>
      <c r="S106" s="120">
        <v>0</v>
      </c>
      <c r="T106" s="120">
        <v>0</v>
      </c>
      <c r="U106" s="120">
        <v>0</v>
      </c>
      <c r="V106" s="120">
        <v>2.5000000000000001E-2</v>
      </c>
      <c r="W106" s="120">
        <v>0</v>
      </c>
      <c r="X106" s="120">
        <v>0.85499999999999998</v>
      </c>
      <c r="Y106" s="120">
        <v>0</v>
      </c>
      <c r="Z106" s="120">
        <v>0</v>
      </c>
      <c r="AA106" s="120">
        <v>0</v>
      </c>
      <c r="AB106" s="120">
        <v>0</v>
      </c>
      <c r="AC106" s="120">
        <v>0</v>
      </c>
      <c r="AD106" s="120">
        <v>0</v>
      </c>
      <c r="AE106" s="120">
        <v>0</v>
      </c>
      <c r="AF106" s="120">
        <v>1.0149999999999999</v>
      </c>
    </row>
    <row r="107" spans="1:32" x14ac:dyDescent="0.25">
      <c r="B107" s="119" t="s">
        <v>140</v>
      </c>
      <c r="C107" s="120">
        <v>0</v>
      </c>
      <c r="D107" s="120">
        <v>0</v>
      </c>
      <c r="E107" s="120">
        <v>0</v>
      </c>
      <c r="F107" s="120">
        <v>0</v>
      </c>
      <c r="G107" s="120">
        <v>2.34</v>
      </c>
      <c r="H107" s="120">
        <v>0</v>
      </c>
      <c r="I107" s="120">
        <v>6.2E-2</v>
      </c>
      <c r="J107" s="120">
        <v>0</v>
      </c>
      <c r="K107" s="120">
        <v>0</v>
      </c>
      <c r="L107" s="120">
        <v>0</v>
      </c>
      <c r="M107" s="120">
        <v>0</v>
      </c>
      <c r="N107" s="120">
        <v>0</v>
      </c>
      <c r="O107" s="120">
        <v>0</v>
      </c>
      <c r="P107" s="120">
        <v>0</v>
      </c>
      <c r="Q107" s="120">
        <v>0</v>
      </c>
      <c r="R107" s="120">
        <v>0</v>
      </c>
      <c r="S107" s="120">
        <v>0</v>
      </c>
      <c r="T107" s="120">
        <v>0</v>
      </c>
      <c r="U107" s="120">
        <v>0</v>
      </c>
      <c r="V107" s="120">
        <v>0.2</v>
      </c>
      <c r="W107" s="120">
        <v>0</v>
      </c>
      <c r="X107" s="120">
        <v>5.6840000000000002</v>
      </c>
      <c r="Y107" s="120">
        <v>0</v>
      </c>
      <c r="Z107" s="120">
        <v>0</v>
      </c>
      <c r="AA107" s="120">
        <v>0</v>
      </c>
      <c r="AB107" s="120">
        <v>0</v>
      </c>
      <c r="AC107" s="120">
        <v>0</v>
      </c>
      <c r="AD107" s="120">
        <v>0</v>
      </c>
      <c r="AE107" s="120">
        <v>0</v>
      </c>
      <c r="AF107" s="120">
        <v>8.2859999999999996</v>
      </c>
    </row>
    <row r="108" spans="1:32" x14ac:dyDescent="0.25">
      <c r="A108" s="119" t="s">
        <v>141</v>
      </c>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row>
    <row r="109" spans="1:32" x14ac:dyDescent="0.25">
      <c r="B109" s="119" t="s">
        <v>142</v>
      </c>
      <c r="C109" s="120">
        <v>0</v>
      </c>
      <c r="D109" s="120">
        <v>0</v>
      </c>
      <c r="E109" s="120">
        <v>0</v>
      </c>
      <c r="F109" s="120">
        <v>12.2393</v>
      </c>
      <c r="G109" s="120">
        <v>0.71205499999999999</v>
      </c>
      <c r="H109" s="120">
        <v>0</v>
      </c>
      <c r="I109" s="120">
        <v>0</v>
      </c>
      <c r="J109" s="120">
        <v>0</v>
      </c>
      <c r="K109" s="120">
        <v>0</v>
      </c>
      <c r="L109" s="120">
        <v>38.968699999999998</v>
      </c>
      <c r="M109" s="120">
        <v>0</v>
      </c>
      <c r="N109" s="120">
        <v>0</v>
      </c>
      <c r="O109" s="120">
        <v>26</v>
      </c>
      <c r="P109" s="120">
        <v>0</v>
      </c>
      <c r="Q109" s="120">
        <v>0</v>
      </c>
      <c r="R109" s="120">
        <v>23.0717</v>
      </c>
      <c r="S109" s="120">
        <v>0</v>
      </c>
      <c r="T109" s="120">
        <v>0</v>
      </c>
      <c r="U109" s="120">
        <v>0</v>
      </c>
      <c r="V109" s="120">
        <v>3.5443600000000002</v>
      </c>
      <c r="W109" s="120">
        <v>7.0170300000000001</v>
      </c>
      <c r="X109" s="120">
        <v>0</v>
      </c>
      <c r="Y109" s="120">
        <v>0</v>
      </c>
      <c r="Z109" s="120">
        <v>0</v>
      </c>
      <c r="AA109" s="120">
        <v>0</v>
      </c>
      <c r="AB109" s="120">
        <v>0</v>
      </c>
      <c r="AC109" s="120">
        <v>0</v>
      </c>
      <c r="AD109" s="120">
        <v>0</v>
      </c>
      <c r="AE109" s="120">
        <v>13.435</v>
      </c>
      <c r="AF109" s="120">
        <v>124.98814499999999</v>
      </c>
    </row>
    <row r="110" spans="1:32" x14ac:dyDescent="0.25">
      <c r="B110" s="119" t="s">
        <v>143</v>
      </c>
      <c r="C110" s="120">
        <v>0</v>
      </c>
      <c r="D110" s="120">
        <v>0</v>
      </c>
      <c r="E110" s="120">
        <v>0</v>
      </c>
      <c r="F110" s="120">
        <v>0</v>
      </c>
      <c r="G110" s="120">
        <v>0.16</v>
      </c>
      <c r="H110" s="120">
        <v>0</v>
      </c>
      <c r="I110" s="120">
        <v>0</v>
      </c>
      <c r="J110" s="120">
        <v>0</v>
      </c>
      <c r="K110" s="120">
        <v>0</v>
      </c>
      <c r="L110" s="120">
        <v>0</v>
      </c>
      <c r="M110" s="120">
        <v>0</v>
      </c>
      <c r="N110" s="120">
        <v>0</v>
      </c>
      <c r="O110" s="120">
        <v>0</v>
      </c>
      <c r="P110" s="120">
        <v>0</v>
      </c>
      <c r="Q110" s="120">
        <v>0</v>
      </c>
      <c r="R110" s="120">
        <v>0</v>
      </c>
      <c r="S110" s="120">
        <v>0</v>
      </c>
      <c r="T110" s="120">
        <v>0</v>
      </c>
      <c r="U110" s="120">
        <v>0</v>
      </c>
      <c r="V110" s="120">
        <v>0.11</v>
      </c>
      <c r="W110" s="120">
        <v>12.278</v>
      </c>
      <c r="X110" s="120">
        <v>0</v>
      </c>
      <c r="Y110" s="120">
        <v>0</v>
      </c>
      <c r="Z110" s="120">
        <v>0</v>
      </c>
      <c r="AA110" s="120">
        <v>0</v>
      </c>
      <c r="AB110" s="120">
        <v>0</v>
      </c>
      <c r="AC110" s="120">
        <v>0</v>
      </c>
      <c r="AD110" s="120">
        <v>0</v>
      </c>
      <c r="AE110" s="120">
        <v>0</v>
      </c>
      <c r="AF110" s="120">
        <v>12.548</v>
      </c>
    </row>
    <row r="111" spans="1:32" x14ac:dyDescent="0.25">
      <c r="B111" s="119" t="s">
        <v>144</v>
      </c>
      <c r="C111" s="120">
        <v>0</v>
      </c>
      <c r="D111" s="120">
        <v>0</v>
      </c>
      <c r="E111" s="120">
        <v>0</v>
      </c>
      <c r="F111" s="120">
        <v>0</v>
      </c>
      <c r="G111" s="120">
        <v>0</v>
      </c>
      <c r="H111" s="120">
        <v>0.158</v>
      </c>
      <c r="I111" s="120">
        <v>0</v>
      </c>
      <c r="J111" s="120">
        <v>0</v>
      </c>
      <c r="K111" s="120">
        <v>0</v>
      </c>
      <c r="L111" s="120">
        <v>0</v>
      </c>
      <c r="M111" s="120">
        <v>0</v>
      </c>
      <c r="N111" s="120">
        <v>0</v>
      </c>
      <c r="O111" s="120">
        <v>0</v>
      </c>
      <c r="P111" s="120">
        <v>0</v>
      </c>
      <c r="Q111" s="120">
        <v>0</v>
      </c>
      <c r="R111" s="120">
        <v>0</v>
      </c>
      <c r="S111" s="120">
        <v>0</v>
      </c>
      <c r="T111" s="120">
        <v>0</v>
      </c>
      <c r="U111" s="120">
        <v>0</v>
      </c>
      <c r="V111" s="120">
        <v>0.15</v>
      </c>
      <c r="W111" s="120">
        <v>0</v>
      </c>
      <c r="X111" s="120">
        <v>5.4649999999999999</v>
      </c>
      <c r="Y111" s="120">
        <v>0</v>
      </c>
      <c r="Z111" s="120">
        <v>0</v>
      </c>
      <c r="AA111" s="120">
        <v>0</v>
      </c>
      <c r="AB111" s="120">
        <v>0</v>
      </c>
      <c r="AC111" s="120">
        <v>0</v>
      </c>
      <c r="AD111" s="120">
        <v>0</v>
      </c>
      <c r="AE111" s="120">
        <v>0</v>
      </c>
      <c r="AF111" s="120">
        <v>5.7729999999999997</v>
      </c>
    </row>
    <row r="112" spans="1:32" x14ac:dyDescent="0.25">
      <c r="A112" s="119" t="s">
        <v>145</v>
      </c>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row>
    <row r="113" spans="1:33" x14ac:dyDescent="0.25">
      <c r="B113" s="119" t="s">
        <v>146</v>
      </c>
      <c r="C113" s="120">
        <v>0</v>
      </c>
      <c r="D113" s="120">
        <v>0</v>
      </c>
      <c r="E113" s="120">
        <v>0</v>
      </c>
      <c r="F113" s="120">
        <v>0</v>
      </c>
      <c r="G113" s="120">
        <v>2.1859999999999999</v>
      </c>
      <c r="H113" s="120">
        <v>0</v>
      </c>
      <c r="I113" s="120">
        <v>6.0000000000000001E-3</v>
      </c>
      <c r="J113" s="120">
        <v>0</v>
      </c>
      <c r="K113" s="120">
        <v>0</v>
      </c>
      <c r="L113" s="120">
        <v>63.057000000000002</v>
      </c>
      <c r="M113" s="120">
        <v>2.1850000000000001</v>
      </c>
      <c r="N113" s="120">
        <v>0</v>
      </c>
      <c r="O113" s="120">
        <v>5.101</v>
      </c>
      <c r="P113" s="120">
        <v>0</v>
      </c>
      <c r="Q113" s="120">
        <v>0</v>
      </c>
      <c r="R113" s="120">
        <v>1.8879999999999999</v>
      </c>
      <c r="S113" s="120">
        <v>0</v>
      </c>
      <c r="T113" s="120">
        <v>0</v>
      </c>
      <c r="U113" s="120">
        <v>0</v>
      </c>
      <c r="V113" s="120">
        <v>1.5089999999999999</v>
      </c>
      <c r="W113" s="120">
        <v>0</v>
      </c>
      <c r="X113" s="120">
        <v>0</v>
      </c>
      <c r="Y113" s="120">
        <v>0</v>
      </c>
      <c r="Z113" s="120">
        <v>0</v>
      </c>
      <c r="AA113" s="120">
        <v>0</v>
      </c>
      <c r="AB113" s="120">
        <v>0</v>
      </c>
      <c r="AC113" s="120">
        <v>0</v>
      </c>
      <c r="AD113" s="120">
        <v>0</v>
      </c>
      <c r="AE113" s="120">
        <v>0</v>
      </c>
      <c r="AF113" s="120">
        <v>75.932000000000002</v>
      </c>
    </row>
    <row r="114" spans="1:33" x14ac:dyDescent="0.25">
      <c r="B114" s="119" t="s">
        <v>147</v>
      </c>
      <c r="C114" s="120">
        <v>0</v>
      </c>
      <c r="D114" s="120">
        <v>0</v>
      </c>
      <c r="E114" s="120">
        <v>0</v>
      </c>
      <c r="F114" s="120">
        <v>0</v>
      </c>
      <c r="G114" s="120">
        <v>0</v>
      </c>
      <c r="H114" s="120">
        <v>0</v>
      </c>
      <c r="I114" s="120">
        <v>5.2999999999999999E-2</v>
      </c>
      <c r="J114" s="120">
        <v>0</v>
      </c>
      <c r="K114" s="120">
        <v>0</v>
      </c>
      <c r="L114" s="120">
        <v>0</v>
      </c>
      <c r="M114" s="120">
        <v>0</v>
      </c>
      <c r="N114" s="120">
        <v>0</v>
      </c>
      <c r="O114" s="120">
        <v>0</v>
      </c>
      <c r="P114" s="120">
        <v>0</v>
      </c>
      <c r="Q114" s="120">
        <v>0</v>
      </c>
      <c r="R114" s="120">
        <v>0</v>
      </c>
      <c r="S114" s="120">
        <v>0</v>
      </c>
      <c r="T114" s="120">
        <v>0</v>
      </c>
      <c r="U114" s="120">
        <v>0</v>
      </c>
      <c r="V114" s="120">
        <v>3.5999999999999997E-2</v>
      </c>
      <c r="W114" s="120">
        <v>0</v>
      </c>
      <c r="X114" s="120">
        <v>2.7040000000000002</v>
      </c>
      <c r="Y114" s="120">
        <v>0</v>
      </c>
      <c r="Z114" s="120">
        <v>0</v>
      </c>
      <c r="AA114" s="120">
        <v>0</v>
      </c>
      <c r="AB114" s="120">
        <v>0</v>
      </c>
      <c r="AC114" s="120">
        <v>0</v>
      </c>
      <c r="AD114" s="120">
        <v>0</v>
      </c>
      <c r="AE114" s="120">
        <v>0</v>
      </c>
      <c r="AF114" s="120">
        <v>2.7930000000000001</v>
      </c>
    </row>
    <row r="115" spans="1:33" x14ac:dyDescent="0.25">
      <c r="B115" s="119" t="s">
        <v>148</v>
      </c>
      <c r="C115" s="120">
        <v>0</v>
      </c>
      <c r="D115" s="120">
        <v>0</v>
      </c>
      <c r="E115" s="120">
        <v>0</v>
      </c>
      <c r="F115" s="120">
        <v>0</v>
      </c>
      <c r="G115" s="120">
        <v>0</v>
      </c>
      <c r="H115" s="120">
        <v>0</v>
      </c>
      <c r="I115" s="120">
        <v>5.7000000000000002E-2</v>
      </c>
      <c r="J115" s="120">
        <v>0</v>
      </c>
      <c r="K115" s="120">
        <v>0</v>
      </c>
      <c r="L115" s="120">
        <v>0</v>
      </c>
      <c r="M115" s="120">
        <v>0</v>
      </c>
      <c r="N115" s="120">
        <v>0</v>
      </c>
      <c r="O115" s="120">
        <v>0</v>
      </c>
      <c r="P115" s="120">
        <v>0</v>
      </c>
      <c r="Q115" s="120">
        <v>0</v>
      </c>
      <c r="R115" s="120">
        <v>0</v>
      </c>
      <c r="S115" s="120">
        <v>0</v>
      </c>
      <c r="T115" s="120">
        <v>0</v>
      </c>
      <c r="U115" s="120">
        <v>0</v>
      </c>
      <c r="V115" s="120">
        <v>0.04</v>
      </c>
      <c r="W115" s="120">
        <v>0</v>
      </c>
      <c r="X115" s="120">
        <v>3.972</v>
      </c>
      <c r="Y115" s="120">
        <v>0</v>
      </c>
      <c r="Z115" s="120">
        <v>0</v>
      </c>
      <c r="AA115" s="120">
        <v>0</v>
      </c>
      <c r="AB115" s="120">
        <v>0</v>
      </c>
      <c r="AC115" s="120">
        <v>0</v>
      </c>
      <c r="AD115" s="120">
        <v>0</v>
      </c>
      <c r="AE115" s="120">
        <v>0</v>
      </c>
      <c r="AF115" s="120">
        <v>4.069</v>
      </c>
    </row>
    <row r="116" spans="1:33" x14ac:dyDescent="0.25">
      <c r="A116" s="119" t="s">
        <v>149</v>
      </c>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row>
    <row r="117" spans="1:33" x14ac:dyDescent="0.25">
      <c r="B117" s="119" t="s">
        <v>150</v>
      </c>
      <c r="C117" s="120">
        <v>0</v>
      </c>
      <c r="D117" s="120">
        <v>0</v>
      </c>
      <c r="E117" s="120">
        <v>0</v>
      </c>
      <c r="F117" s="120">
        <v>0</v>
      </c>
      <c r="G117" s="120">
        <v>0</v>
      </c>
      <c r="H117" s="120">
        <v>0</v>
      </c>
      <c r="I117" s="120">
        <v>0.11</v>
      </c>
      <c r="J117" s="120">
        <v>0</v>
      </c>
      <c r="K117" s="120">
        <v>0</v>
      </c>
      <c r="L117" s="120">
        <v>0</v>
      </c>
      <c r="M117" s="120">
        <v>0</v>
      </c>
      <c r="N117" s="120">
        <v>0</v>
      </c>
      <c r="O117" s="120">
        <v>0</v>
      </c>
      <c r="P117" s="120">
        <v>0</v>
      </c>
      <c r="Q117" s="120">
        <v>0</v>
      </c>
      <c r="R117" s="120">
        <v>0</v>
      </c>
      <c r="S117" s="120">
        <v>0</v>
      </c>
      <c r="T117" s="120">
        <v>0</v>
      </c>
      <c r="U117" s="120">
        <v>0</v>
      </c>
      <c r="V117" s="120">
        <v>0.1</v>
      </c>
      <c r="W117" s="120">
        <v>0</v>
      </c>
      <c r="X117" s="120">
        <v>5.23</v>
      </c>
      <c r="Y117" s="120">
        <v>0</v>
      </c>
      <c r="Z117" s="120">
        <v>0</v>
      </c>
      <c r="AA117" s="120">
        <v>0</v>
      </c>
      <c r="AB117" s="120">
        <v>0</v>
      </c>
      <c r="AC117" s="120">
        <v>0</v>
      </c>
      <c r="AD117" s="120">
        <v>0</v>
      </c>
      <c r="AE117" s="120">
        <v>0</v>
      </c>
      <c r="AF117" s="120">
        <v>5.44</v>
      </c>
    </row>
    <row r="118" spans="1:33" x14ac:dyDescent="0.25">
      <c r="B118" s="119" t="s">
        <v>151</v>
      </c>
      <c r="C118" s="120">
        <v>0</v>
      </c>
      <c r="D118" s="120">
        <v>0</v>
      </c>
      <c r="E118" s="120">
        <v>0.7</v>
      </c>
      <c r="F118" s="120">
        <v>50.808999999999997</v>
      </c>
      <c r="G118" s="120">
        <v>0</v>
      </c>
      <c r="H118" s="120">
        <v>0</v>
      </c>
      <c r="I118" s="120">
        <v>1.2969200000000001</v>
      </c>
      <c r="J118" s="120">
        <v>0</v>
      </c>
      <c r="K118" s="120">
        <v>0</v>
      </c>
      <c r="L118" s="120">
        <v>29.755600000000001</v>
      </c>
      <c r="M118" s="120">
        <v>0</v>
      </c>
      <c r="N118" s="120">
        <v>34.819400000000002</v>
      </c>
      <c r="O118" s="120">
        <v>86.77</v>
      </c>
      <c r="P118" s="120">
        <v>0.57999999999999996</v>
      </c>
      <c r="Q118" s="120">
        <v>2.22919</v>
      </c>
      <c r="R118" s="120">
        <v>61.311</v>
      </c>
      <c r="S118" s="120">
        <v>0</v>
      </c>
      <c r="T118" s="120">
        <v>0</v>
      </c>
      <c r="U118" s="120">
        <v>0</v>
      </c>
      <c r="V118" s="120">
        <v>9.6260300000000001</v>
      </c>
      <c r="W118" s="120">
        <v>0</v>
      </c>
      <c r="X118" s="120">
        <v>6.12</v>
      </c>
      <c r="Y118" s="120">
        <v>0</v>
      </c>
      <c r="Z118" s="120">
        <v>0</v>
      </c>
      <c r="AA118" s="120">
        <v>0</v>
      </c>
      <c r="AB118" s="120">
        <v>0</v>
      </c>
      <c r="AC118" s="120">
        <v>1.48</v>
      </c>
      <c r="AD118" s="120">
        <v>0</v>
      </c>
      <c r="AE118" s="281">
        <v>27.928000000000001</v>
      </c>
      <c r="AF118" s="281">
        <v>313.42500000000001</v>
      </c>
      <c r="AG118" s="284" t="s">
        <v>1294</v>
      </c>
    </row>
    <row r="119" spans="1:33" x14ac:dyDescent="0.25">
      <c r="B119" s="119" t="s">
        <v>152</v>
      </c>
      <c r="C119" s="120">
        <v>0</v>
      </c>
      <c r="D119" s="120">
        <v>0</v>
      </c>
      <c r="E119" s="120">
        <v>0</v>
      </c>
      <c r="F119" s="120">
        <v>0</v>
      </c>
      <c r="G119" s="120">
        <v>0</v>
      </c>
      <c r="H119" s="120">
        <v>0</v>
      </c>
      <c r="I119" s="120">
        <v>0.14000000000000001</v>
      </c>
      <c r="J119" s="120">
        <v>0</v>
      </c>
      <c r="K119" s="120">
        <v>0</v>
      </c>
      <c r="L119" s="120">
        <v>0</v>
      </c>
      <c r="M119" s="120">
        <v>0</v>
      </c>
      <c r="N119" s="120">
        <v>0</v>
      </c>
      <c r="O119" s="120">
        <v>0</v>
      </c>
      <c r="P119" s="120">
        <v>0</v>
      </c>
      <c r="Q119" s="120">
        <v>0</v>
      </c>
      <c r="R119" s="120">
        <v>0</v>
      </c>
      <c r="S119" s="120">
        <v>0</v>
      </c>
      <c r="T119" s="120">
        <v>0</v>
      </c>
      <c r="U119" s="120">
        <v>0</v>
      </c>
      <c r="V119" s="120">
        <v>0.05</v>
      </c>
      <c r="W119" s="120">
        <v>0</v>
      </c>
      <c r="X119" s="120">
        <v>5.0999999999999996</v>
      </c>
      <c r="Y119" s="120">
        <v>0</v>
      </c>
      <c r="Z119" s="120">
        <v>0</v>
      </c>
      <c r="AA119" s="120">
        <v>0</v>
      </c>
      <c r="AB119" s="120">
        <v>0</v>
      </c>
      <c r="AC119" s="120">
        <v>0</v>
      </c>
      <c r="AD119" s="120">
        <v>0</v>
      </c>
      <c r="AE119" s="120">
        <v>0</v>
      </c>
      <c r="AF119" s="120">
        <v>5.29</v>
      </c>
    </row>
    <row r="120" spans="1:33" x14ac:dyDescent="0.25">
      <c r="B120" s="119" t="s">
        <v>153</v>
      </c>
      <c r="C120" s="120">
        <v>0</v>
      </c>
      <c r="D120" s="120">
        <v>0</v>
      </c>
      <c r="E120" s="120">
        <v>0</v>
      </c>
      <c r="F120" s="120">
        <v>0</v>
      </c>
      <c r="G120" s="120">
        <v>0</v>
      </c>
      <c r="H120" s="120">
        <v>0</v>
      </c>
      <c r="I120" s="120">
        <v>0.08</v>
      </c>
      <c r="J120" s="120">
        <v>0</v>
      </c>
      <c r="K120" s="120">
        <v>0</v>
      </c>
      <c r="L120" s="120">
        <v>0</v>
      </c>
      <c r="M120" s="120">
        <v>0</v>
      </c>
      <c r="N120" s="120">
        <v>0</v>
      </c>
      <c r="O120" s="120">
        <v>0</v>
      </c>
      <c r="P120" s="120">
        <v>0</v>
      </c>
      <c r="Q120" s="120">
        <v>0</v>
      </c>
      <c r="R120" s="120">
        <v>0</v>
      </c>
      <c r="S120" s="120">
        <v>0</v>
      </c>
      <c r="T120" s="120">
        <v>0</v>
      </c>
      <c r="U120" s="120">
        <v>0</v>
      </c>
      <c r="V120" s="120">
        <v>0.11</v>
      </c>
      <c r="W120" s="120">
        <v>0</v>
      </c>
      <c r="X120" s="120">
        <v>6</v>
      </c>
      <c r="Y120" s="120">
        <v>0</v>
      </c>
      <c r="Z120" s="120">
        <v>0</v>
      </c>
      <c r="AA120" s="120">
        <v>0</v>
      </c>
      <c r="AB120" s="120">
        <v>0</v>
      </c>
      <c r="AC120" s="120">
        <v>0</v>
      </c>
      <c r="AD120" s="120">
        <v>0</v>
      </c>
      <c r="AE120" s="120">
        <v>0</v>
      </c>
      <c r="AF120" s="120">
        <v>6.19</v>
      </c>
    </row>
    <row r="121" spans="1:33" x14ac:dyDescent="0.25">
      <c r="A121" s="119" t="s">
        <v>154</v>
      </c>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row>
    <row r="122" spans="1:33" x14ac:dyDescent="0.25">
      <c r="B122" s="119" t="s">
        <v>155</v>
      </c>
      <c r="C122" s="120">
        <v>0</v>
      </c>
      <c r="D122" s="120">
        <v>60.1</v>
      </c>
      <c r="E122" s="120">
        <v>0</v>
      </c>
      <c r="F122" s="120">
        <v>0</v>
      </c>
      <c r="G122" s="120">
        <v>5.4</v>
      </c>
      <c r="H122" s="120">
        <v>0</v>
      </c>
      <c r="I122" s="120">
        <v>6.5</v>
      </c>
      <c r="J122" s="120">
        <v>0</v>
      </c>
      <c r="K122" s="120">
        <v>0</v>
      </c>
      <c r="L122" s="120">
        <v>43.6</v>
      </c>
      <c r="M122" s="120">
        <v>0</v>
      </c>
      <c r="N122" s="120">
        <v>6.3</v>
      </c>
      <c r="O122" s="120">
        <v>0</v>
      </c>
      <c r="P122" s="120">
        <v>8.6999999999999993</v>
      </c>
      <c r="Q122" s="120">
        <v>0</v>
      </c>
      <c r="R122" s="120">
        <v>0</v>
      </c>
      <c r="S122" s="120">
        <v>0</v>
      </c>
      <c r="T122" s="120">
        <v>0</v>
      </c>
      <c r="U122" s="120">
        <v>0</v>
      </c>
      <c r="V122" s="120">
        <v>3.09</v>
      </c>
      <c r="W122" s="120">
        <v>0</v>
      </c>
      <c r="X122" s="120">
        <v>0</v>
      </c>
      <c r="Y122" s="120">
        <v>0</v>
      </c>
      <c r="Z122" s="120">
        <v>0</v>
      </c>
      <c r="AA122" s="120">
        <v>0</v>
      </c>
      <c r="AB122" s="120">
        <v>0</v>
      </c>
      <c r="AC122" s="120">
        <v>0</v>
      </c>
      <c r="AD122" s="120">
        <v>0</v>
      </c>
      <c r="AE122" s="120">
        <v>0</v>
      </c>
      <c r="AF122" s="120">
        <v>133.69</v>
      </c>
    </row>
    <row r="123" spans="1:33" x14ac:dyDescent="0.25">
      <c r="A123" s="119" t="s">
        <v>156</v>
      </c>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row>
    <row r="124" spans="1:33" x14ac:dyDescent="0.25">
      <c r="B124" s="119" t="s">
        <v>157</v>
      </c>
      <c r="C124" s="120">
        <v>0</v>
      </c>
      <c r="D124" s="120">
        <v>0</v>
      </c>
      <c r="E124" s="120">
        <v>0</v>
      </c>
      <c r="F124" s="120">
        <v>0</v>
      </c>
      <c r="G124" s="120">
        <v>0</v>
      </c>
      <c r="H124" s="120">
        <v>0</v>
      </c>
      <c r="I124" s="120">
        <v>0</v>
      </c>
      <c r="J124" s="120">
        <v>0</v>
      </c>
      <c r="K124" s="120">
        <v>0</v>
      </c>
      <c r="L124" s="120">
        <v>0</v>
      </c>
      <c r="M124" s="120">
        <v>0</v>
      </c>
      <c r="N124" s="120">
        <v>0</v>
      </c>
      <c r="O124" s="120">
        <v>0</v>
      </c>
      <c r="P124" s="120">
        <v>0</v>
      </c>
      <c r="Q124" s="120">
        <v>0</v>
      </c>
      <c r="R124" s="120">
        <v>0</v>
      </c>
      <c r="S124" s="120">
        <v>0</v>
      </c>
      <c r="T124" s="120">
        <v>0</v>
      </c>
      <c r="U124" s="120">
        <v>0</v>
      </c>
      <c r="V124" s="120">
        <v>0</v>
      </c>
      <c r="W124" s="120">
        <v>0</v>
      </c>
      <c r="X124" s="120">
        <v>0</v>
      </c>
      <c r="Y124" s="120">
        <v>0</v>
      </c>
      <c r="Z124" s="120">
        <v>0</v>
      </c>
      <c r="AA124" s="120">
        <v>0</v>
      </c>
      <c r="AB124" s="120">
        <v>0</v>
      </c>
      <c r="AC124" s="120">
        <v>0</v>
      </c>
      <c r="AD124" s="120">
        <v>0</v>
      </c>
      <c r="AE124" s="120">
        <v>0</v>
      </c>
      <c r="AF124" s="120">
        <v>0</v>
      </c>
    </row>
    <row r="125" spans="1:33" x14ac:dyDescent="0.25">
      <c r="A125" s="119" t="s">
        <v>162</v>
      </c>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row>
    <row r="126" spans="1:33" x14ac:dyDescent="0.25">
      <c r="B126" s="119" t="s">
        <v>163</v>
      </c>
      <c r="C126" s="120">
        <v>0</v>
      </c>
      <c r="D126" s="120">
        <v>0</v>
      </c>
      <c r="E126" s="120">
        <v>0</v>
      </c>
      <c r="F126" s="120">
        <v>0</v>
      </c>
      <c r="G126" s="120">
        <v>0</v>
      </c>
      <c r="H126" s="120">
        <v>0</v>
      </c>
      <c r="I126" s="120">
        <v>0</v>
      </c>
      <c r="J126" s="120">
        <v>0</v>
      </c>
      <c r="K126" s="120">
        <v>0</v>
      </c>
      <c r="L126" s="120">
        <v>0</v>
      </c>
      <c r="M126" s="120">
        <v>0</v>
      </c>
      <c r="N126" s="120">
        <v>0</v>
      </c>
      <c r="O126" s="120">
        <v>0</v>
      </c>
      <c r="P126" s="120">
        <v>0</v>
      </c>
      <c r="Q126" s="120">
        <v>0</v>
      </c>
      <c r="R126" s="120">
        <v>0</v>
      </c>
      <c r="S126" s="120">
        <v>0</v>
      </c>
      <c r="T126" s="120">
        <v>0</v>
      </c>
      <c r="U126" s="120">
        <v>0</v>
      </c>
      <c r="V126" s="120">
        <v>0</v>
      </c>
      <c r="W126" s="120">
        <v>0</v>
      </c>
      <c r="X126" s="120">
        <v>0</v>
      </c>
      <c r="Y126" s="120">
        <v>0</v>
      </c>
      <c r="Z126" s="120">
        <v>0</v>
      </c>
      <c r="AA126" s="120">
        <v>0</v>
      </c>
      <c r="AB126" s="120">
        <v>0</v>
      </c>
      <c r="AC126" s="120">
        <v>0</v>
      </c>
      <c r="AD126" s="120">
        <v>0</v>
      </c>
      <c r="AE126" s="120">
        <v>0</v>
      </c>
      <c r="AF126" s="120">
        <v>0</v>
      </c>
    </row>
    <row r="127" spans="1:33" x14ac:dyDescent="0.25">
      <c r="B127" s="119" t="s">
        <v>164</v>
      </c>
      <c r="C127" s="120">
        <v>0</v>
      </c>
      <c r="D127" s="120">
        <v>0</v>
      </c>
      <c r="E127" s="120">
        <v>0</v>
      </c>
      <c r="F127" s="120">
        <v>0</v>
      </c>
      <c r="G127" s="120">
        <v>0</v>
      </c>
      <c r="H127" s="120">
        <v>0</v>
      </c>
      <c r="I127" s="120">
        <v>0</v>
      </c>
      <c r="J127" s="120">
        <v>0</v>
      </c>
      <c r="K127" s="120">
        <v>0</v>
      </c>
      <c r="L127" s="120">
        <v>0</v>
      </c>
      <c r="M127" s="120">
        <v>0</v>
      </c>
      <c r="N127" s="120">
        <v>0</v>
      </c>
      <c r="O127" s="120">
        <v>0</v>
      </c>
      <c r="P127" s="120">
        <v>0</v>
      </c>
      <c r="Q127" s="120">
        <v>0</v>
      </c>
      <c r="R127" s="120">
        <v>0</v>
      </c>
      <c r="S127" s="120">
        <v>0</v>
      </c>
      <c r="T127" s="120">
        <v>0</v>
      </c>
      <c r="U127" s="120">
        <v>0</v>
      </c>
      <c r="V127" s="120">
        <v>0</v>
      </c>
      <c r="W127" s="120">
        <v>0</v>
      </c>
      <c r="X127" s="120">
        <v>0</v>
      </c>
      <c r="Y127" s="120">
        <v>0</v>
      </c>
      <c r="Z127" s="120">
        <v>0</v>
      </c>
      <c r="AA127" s="120">
        <v>0</v>
      </c>
      <c r="AB127" s="120">
        <v>0</v>
      </c>
      <c r="AC127" s="120">
        <v>0</v>
      </c>
      <c r="AD127" s="120">
        <v>0</v>
      </c>
      <c r="AE127" s="120">
        <v>0</v>
      </c>
      <c r="AF127" s="120">
        <v>0</v>
      </c>
    </row>
    <row r="128" spans="1:33" x14ac:dyDescent="0.25">
      <c r="B128" s="119" t="s">
        <v>165</v>
      </c>
      <c r="C128" s="120">
        <v>0</v>
      </c>
      <c r="D128" s="120">
        <v>0</v>
      </c>
      <c r="E128" s="120">
        <v>0</v>
      </c>
      <c r="F128" s="120">
        <v>0</v>
      </c>
      <c r="G128" s="120">
        <v>0</v>
      </c>
      <c r="H128" s="120">
        <v>0</v>
      </c>
      <c r="I128" s="120">
        <v>0</v>
      </c>
      <c r="J128" s="120">
        <v>0</v>
      </c>
      <c r="K128" s="120">
        <v>0</v>
      </c>
      <c r="L128" s="120">
        <v>0</v>
      </c>
      <c r="M128" s="120">
        <v>0</v>
      </c>
      <c r="N128" s="120">
        <v>0</v>
      </c>
      <c r="O128" s="120">
        <v>0</v>
      </c>
      <c r="P128" s="120">
        <v>0</v>
      </c>
      <c r="Q128" s="120">
        <v>0</v>
      </c>
      <c r="R128" s="120">
        <v>0</v>
      </c>
      <c r="S128" s="120">
        <v>0</v>
      </c>
      <c r="T128" s="120">
        <v>0</v>
      </c>
      <c r="U128" s="120">
        <v>0</v>
      </c>
      <c r="V128" s="120">
        <v>0</v>
      </c>
      <c r="W128" s="120">
        <v>0</v>
      </c>
      <c r="X128" s="120">
        <v>0</v>
      </c>
      <c r="Y128" s="120">
        <v>0</v>
      </c>
      <c r="Z128" s="120">
        <v>0</v>
      </c>
      <c r="AA128" s="120">
        <v>0</v>
      </c>
      <c r="AB128" s="120">
        <v>0</v>
      </c>
      <c r="AC128" s="120">
        <v>0</v>
      </c>
      <c r="AD128" s="120">
        <v>0</v>
      </c>
      <c r="AE128" s="120">
        <v>0</v>
      </c>
      <c r="AF128" s="120">
        <v>0</v>
      </c>
    </row>
    <row r="129" spans="1:33" s="283" customFormat="1" x14ac:dyDescent="0.25">
      <c r="B129" s="288" t="s">
        <v>166</v>
      </c>
      <c r="C129" s="281">
        <v>0</v>
      </c>
      <c r="D129" s="281">
        <v>1971.1</v>
      </c>
      <c r="E129" s="281">
        <v>7.0000000000000001E-3</v>
      </c>
      <c r="F129" s="281">
        <v>7.4409999999999998</v>
      </c>
      <c r="G129" s="281">
        <v>227.38399999999999</v>
      </c>
      <c r="H129" s="281">
        <v>58.037999999999997</v>
      </c>
      <c r="I129" s="281">
        <v>81.256</v>
      </c>
      <c r="J129" s="281">
        <v>0</v>
      </c>
      <c r="K129" s="281">
        <v>70.08</v>
      </c>
      <c r="L129" s="281">
        <v>395.56799999999998</v>
      </c>
      <c r="M129" s="281">
        <v>0</v>
      </c>
      <c r="N129" s="281">
        <v>250.346</v>
      </c>
      <c r="O129" s="281">
        <v>844.63099999999997</v>
      </c>
      <c r="P129" s="281">
        <v>0</v>
      </c>
      <c r="Q129" s="281">
        <v>12.547000000000001</v>
      </c>
      <c r="R129" s="281">
        <v>4.0380000000000003</v>
      </c>
      <c r="S129" s="281">
        <v>867.79499999999996</v>
      </c>
      <c r="T129" s="281">
        <v>67.989999999999995</v>
      </c>
      <c r="U129" s="281">
        <v>117.026</v>
      </c>
      <c r="V129" s="281">
        <v>295.39100000000002</v>
      </c>
      <c r="W129" s="281">
        <v>0</v>
      </c>
      <c r="X129" s="281">
        <v>414.06599999999997</v>
      </c>
      <c r="Y129" s="281">
        <v>0</v>
      </c>
      <c r="Z129" s="281">
        <v>606.95500000000004</v>
      </c>
      <c r="AA129" s="281">
        <v>1440.06</v>
      </c>
      <c r="AB129" s="281">
        <v>0.38388100000000003</v>
      </c>
      <c r="AC129" s="281">
        <v>0</v>
      </c>
      <c r="AD129" s="281">
        <v>0</v>
      </c>
      <c r="AE129" s="281">
        <v>29.471699999999998</v>
      </c>
      <c r="AF129" s="281">
        <v>7761.57</v>
      </c>
      <c r="AG129" s="291" t="s">
        <v>1295</v>
      </c>
    </row>
    <row r="130" spans="1:33" x14ac:dyDescent="0.25">
      <c r="B130" s="119" t="s">
        <v>167</v>
      </c>
      <c r="C130" s="120">
        <v>0</v>
      </c>
      <c r="D130" s="120">
        <v>0</v>
      </c>
      <c r="E130" s="120">
        <v>0</v>
      </c>
      <c r="F130" s="120">
        <v>0</v>
      </c>
      <c r="G130" s="120">
        <v>0</v>
      </c>
      <c r="H130" s="120">
        <v>0</v>
      </c>
      <c r="I130" s="120">
        <v>0</v>
      </c>
      <c r="J130" s="120">
        <v>0</v>
      </c>
      <c r="K130" s="120">
        <v>0</v>
      </c>
      <c r="L130" s="120">
        <v>0</v>
      </c>
      <c r="M130" s="120">
        <v>0</v>
      </c>
      <c r="N130" s="120">
        <v>0</v>
      </c>
      <c r="O130" s="120">
        <v>0</v>
      </c>
      <c r="P130" s="120">
        <v>0</v>
      </c>
      <c r="Q130" s="120">
        <v>0</v>
      </c>
      <c r="R130" s="120">
        <v>0</v>
      </c>
      <c r="S130" s="120">
        <v>0</v>
      </c>
      <c r="T130" s="120">
        <v>0</v>
      </c>
      <c r="U130" s="120">
        <v>0</v>
      </c>
      <c r="V130" s="120">
        <v>0</v>
      </c>
      <c r="W130" s="120">
        <v>0</v>
      </c>
      <c r="X130" s="120">
        <v>0</v>
      </c>
      <c r="Y130" s="120">
        <v>0</v>
      </c>
      <c r="Z130" s="120">
        <v>0</v>
      </c>
      <c r="AA130" s="120">
        <v>0</v>
      </c>
      <c r="AB130" s="120">
        <v>0</v>
      </c>
      <c r="AC130" s="120">
        <v>0</v>
      </c>
      <c r="AD130" s="120">
        <v>0</v>
      </c>
      <c r="AE130" s="120">
        <v>0</v>
      </c>
      <c r="AF130" s="120">
        <v>0</v>
      </c>
    </row>
    <row r="131" spans="1:33" x14ac:dyDescent="0.25">
      <c r="B131" s="119" t="s">
        <v>168</v>
      </c>
      <c r="C131" s="120">
        <v>0</v>
      </c>
      <c r="D131" s="120">
        <v>0</v>
      </c>
      <c r="E131" s="120">
        <v>0</v>
      </c>
      <c r="F131" s="120">
        <v>0</v>
      </c>
      <c r="G131" s="120">
        <v>0</v>
      </c>
      <c r="H131" s="120">
        <v>0</v>
      </c>
      <c r="I131" s="120">
        <v>0</v>
      </c>
      <c r="J131" s="120">
        <v>0</v>
      </c>
      <c r="K131" s="120">
        <v>0</v>
      </c>
      <c r="L131" s="120">
        <v>0</v>
      </c>
      <c r="M131" s="120">
        <v>0</v>
      </c>
      <c r="N131" s="120">
        <v>0</v>
      </c>
      <c r="O131" s="120">
        <v>0</v>
      </c>
      <c r="P131" s="120">
        <v>0</v>
      </c>
      <c r="Q131" s="120">
        <v>0</v>
      </c>
      <c r="R131" s="120">
        <v>0</v>
      </c>
      <c r="S131" s="120">
        <v>0</v>
      </c>
      <c r="T131" s="120">
        <v>0</v>
      </c>
      <c r="U131" s="120">
        <v>0</v>
      </c>
      <c r="V131" s="120">
        <v>0</v>
      </c>
      <c r="W131" s="120">
        <v>0</v>
      </c>
      <c r="X131" s="120">
        <v>0</v>
      </c>
      <c r="Y131" s="120">
        <v>0</v>
      </c>
      <c r="Z131" s="120">
        <v>0</v>
      </c>
      <c r="AA131" s="120">
        <v>0</v>
      </c>
      <c r="AB131" s="120">
        <v>0</v>
      </c>
      <c r="AC131" s="120">
        <v>0</v>
      </c>
      <c r="AD131" s="120">
        <v>0</v>
      </c>
      <c r="AE131" s="120">
        <v>0</v>
      </c>
      <c r="AF131" s="120">
        <v>0</v>
      </c>
    </row>
    <row r="132" spans="1:33" x14ac:dyDescent="0.25">
      <c r="B132" s="119" t="s">
        <v>169</v>
      </c>
      <c r="C132" s="120">
        <v>0</v>
      </c>
      <c r="D132" s="120">
        <v>0</v>
      </c>
      <c r="E132" s="120">
        <v>0</v>
      </c>
      <c r="F132" s="120">
        <v>0</v>
      </c>
      <c r="G132" s="120">
        <v>0</v>
      </c>
      <c r="H132" s="120">
        <v>0</v>
      </c>
      <c r="I132" s="120">
        <v>0</v>
      </c>
      <c r="J132" s="120">
        <v>0</v>
      </c>
      <c r="K132" s="120">
        <v>0</v>
      </c>
      <c r="L132" s="120">
        <v>0</v>
      </c>
      <c r="M132" s="120">
        <v>0</v>
      </c>
      <c r="N132" s="120">
        <v>0</v>
      </c>
      <c r="O132" s="120">
        <v>0</v>
      </c>
      <c r="P132" s="120">
        <v>0</v>
      </c>
      <c r="Q132" s="120">
        <v>0</v>
      </c>
      <c r="R132" s="120">
        <v>0</v>
      </c>
      <c r="S132" s="120">
        <v>0</v>
      </c>
      <c r="T132" s="120">
        <v>0</v>
      </c>
      <c r="U132" s="120">
        <v>0</v>
      </c>
      <c r="V132" s="120">
        <v>0</v>
      </c>
      <c r="W132" s="120">
        <v>0</v>
      </c>
      <c r="X132" s="120">
        <v>0</v>
      </c>
      <c r="Y132" s="120">
        <v>0</v>
      </c>
      <c r="Z132" s="120">
        <v>0</v>
      </c>
      <c r="AA132" s="120">
        <v>0</v>
      </c>
      <c r="AB132" s="120">
        <v>0</v>
      </c>
      <c r="AC132" s="120">
        <v>0</v>
      </c>
      <c r="AD132" s="120">
        <v>0</v>
      </c>
      <c r="AE132" s="120">
        <v>0</v>
      </c>
      <c r="AF132" s="120">
        <v>0</v>
      </c>
    </row>
    <row r="133" spans="1:33" x14ac:dyDescent="0.25">
      <c r="B133" s="119" t="s">
        <v>170</v>
      </c>
      <c r="C133" s="120">
        <v>0</v>
      </c>
      <c r="D133" s="120">
        <v>0</v>
      </c>
      <c r="E133" s="120">
        <v>1.746</v>
      </c>
      <c r="F133" s="120">
        <v>0</v>
      </c>
      <c r="G133" s="120">
        <v>54.094999999999999</v>
      </c>
      <c r="H133" s="120">
        <v>0</v>
      </c>
      <c r="I133" s="120">
        <v>6.3860000000000001</v>
      </c>
      <c r="J133" s="120">
        <v>0</v>
      </c>
      <c r="K133" s="120">
        <v>0</v>
      </c>
      <c r="L133" s="120">
        <v>0</v>
      </c>
      <c r="M133" s="120">
        <v>0</v>
      </c>
      <c r="N133" s="120">
        <v>0</v>
      </c>
      <c r="O133" s="120">
        <v>0</v>
      </c>
      <c r="P133" s="120">
        <v>0</v>
      </c>
      <c r="Q133" s="120">
        <v>0</v>
      </c>
      <c r="R133" s="120">
        <v>0</v>
      </c>
      <c r="S133" s="120">
        <v>0</v>
      </c>
      <c r="T133" s="120">
        <v>0</v>
      </c>
      <c r="U133" s="120">
        <v>0</v>
      </c>
      <c r="V133" s="120">
        <v>1.155</v>
      </c>
      <c r="W133" s="120">
        <v>0</v>
      </c>
      <c r="X133" s="120">
        <v>0</v>
      </c>
      <c r="Y133" s="120">
        <v>0</v>
      </c>
      <c r="Z133" s="120">
        <v>0</v>
      </c>
      <c r="AA133" s="120">
        <v>0</v>
      </c>
      <c r="AB133" s="120">
        <v>0</v>
      </c>
      <c r="AC133" s="120">
        <v>0</v>
      </c>
      <c r="AD133" s="120">
        <v>0</v>
      </c>
      <c r="AE133" s="120">
        <v>0</v>
      </c>
      <c r="AF133" s="120">
        <v>63.382000000000005</v>
      </c>
    </row>
    <row r="134" spans="1:33" x14ac:dyDescent="0.25">
      <c r="B134" s="119" t="s">
        <v>171</v>
      </c>
      <c r="C134" s="120">
        <v>0</v>
      </c>
      <c r="D134" s="120">
        <v>0</v>
      </c>
      <c r="E134" s="120">
        <v>0</v>
      </c>
      <c r="F134" s="120">
        <v>0</v>
      </c>
      <c r="G134" s="120">
        <v>0</v>
      </c>
      <c r="H134" s="120">
        <v>0</v>
      </c>
      <c r="I134" s="120">
        <v>0</v>
      </c>
      <c r="J134" s="120">
        <v>0</v>
      </c>
      <c r="K134" s="120">
        <v>0</v>
      </c>
      <c r="L134" s="120">
        <v>0</v>
      </c>
      <c r="M134" s="120">
        <v>0</v>
      </c>
      <c r="N134" s="120">
        <v>0</v>
      </c>
      <c r="O134" s="120">
        <v>0</v>
      </c>
      <c r="P134" s="120">
        <v>0</v>
      </c>
      <c r="Q134" s="120">
        <v>0</v>
      </c>
      <c r="R134" s="120">
        <v>0</v>
      </c>
      <c r="S134" s="120">
        <v>0</v>
      </c>
      <c r="T134" s="120">
        <v>0</v>
      </c>
      <c r="U134" s="120">
        <v>0</v>
      </c>
      <c r="V134" s="120">
        <v>0</v>
      </c>
      <c r="W134" s="120">
        <v>0</v>
      </c>
      <c r="X134" s="120">
        <v>0</v>
      </c>
      <c r="Y134" s="120">
        <v>0</v>
      </c>
      <c r="Z134" s="120">
        <v>0</v>
      </c>
      <c r="AA134" s="120">
        <v>0</v>
      </c>
      <c r="AB134" s="120">
        <v>0</v>
      </c>
      <c r="AC134" s="120">
        <v>0</v>
      </c>
      <c r="AD134" s="120">
        <v>0</v>
      </c>
      <c r="AE134" s="120">
        <v>0</v>
      </c>
      <c r="AF134" s="120">
        <v>0</v>
      </c>
    </row>
    <row r="135" spans="1:33" x14ac:dyDescent="0.25">
      <c r="A135" s="119" t="s">
        <v>172</v>
      </c>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row>
    <row r="136" spans="1:33" x14ac:dyDescent="0.25">
      <c r="B136" s="119" t="s">
        <v>173</v>
      </c>
      <c r="C136" s="120">
        <v>0</v>
      </c>
      <c r="D136" s="120">
        <v>0</v>
      </c>
      <c r="E136" s="120">
        <v>0</v>
      </c>
      <c r="F136" s="120">
        <v>0</v>
      </c>
      <c r="G136" s="120">
        <v>0</v>
      </c>
      <c r="H136" s="120">
        <v>0</v>
      </c>
      <c r="I136" s="120">
        <v>0</v>
      </c>
      <c r="J136" s="120">
        <v>0</v>
      </c>
      <c r="K136" s="120">
        <v>0</v>
      </c>
      <c r="L136" s="120">
        <v>0</v>
      </c>
      <c r="M136" s="120">
        <v>0</v>
      </c>
      <c r="N136" s="120">
        <v>0</v>
      </c>
      <c r="O136" s="120">
        <v>0</v>
      </c>
      <c r="P136" s="120">
        <v>0</v>
      </c>
      <c r="Q136" s="120">
        <v>0</v>
      </c>
      <c r="R136" s="120">
        <v>0</v>
      </c>
      <c r="S136" s="120">
        <v>0</v>
      </c>
      <c r="T136" s="120">
        <v>0</v>
      </c>
      <c r="U136" s="120">
        <v>0</v>
      </c>
      <c r="V136" s="120">
        <v>0</v>
      </c>
      <c r="W136" s="120">
        <v>0</v>
      </c>
      <c r="X136" s="120">
        <v>0</v>
      </c>
      <c r="Y136" s="120">
        <v>0</v>
      </c>
      <c r="Z136" s="120">
        <v>0</v>
      </c>
      <c r="AA136" s="120">
        <v>0</v>
      </c>
      <c r="AB136" s="120">
        <v>0</v>
      </c>
      <c r="AC136" s="120">
        <v>0</v>
      </c>
      <c r="AD136" s="120">
        <v>0</v>
      </c>
      <c r="AE136" s="120">
        <v>0</v>
      </c>
      <c r="AF136" s="120">
        <v>0</v>
      </c>
    </row>
    <row r="137" spans="1:33" x14ac:dyDescent="0.25">
      <c r="B137" s="119" t="s">
        <v>174</v>
      </c>
      <c r="C137" s="120">
        <v>0</v>
      </c>
      <c r="D137" s="120">
        <v>0</v>
      </c>
      <c r="E137" s="120">
        <v>0</v>
      </c>
      <c r="F137" s="120">
        <v>0</v>
      </c>
      <c r="G137" s="120">
        <v>0</v>
      </c>
      <c r="H137" s="120">
        <v>0</v>
      </c>
      <c r="I137" s="120">
        <v>0</v>
      </c>
      <c r="J137" s="120">
        <v>0</v>
      </c>
      <c r="K137" s="120">
        <v>0</v>
      </c>
      <c r="L137" s="120">
        <v>0</v>
      </c>
      <c r="M137" s="120">
        <v>0</v>
      </c>
      <c r="N137" s="120">
        <v>0</v>
      </c>
      <c r="O137" s="120">
        <v>0</v>
      </c>
      <c r="P137" s="120">
        <v>0</v>
      </c>
      <c r="Q137" s="120">
        <v>0</v>
      </c>
      <c r="R137" s="120">
        <v>0</v>
      </c>
      <c r="S137" s="120">
        <v>0</v>
      </c>
      <c r="T137" s="120">
        <v>0</v>
      </c>
      <c r="U137" s="120">
        <v>0</v>
      </c>
      <c r="V137" s="120">
        <v>0</v>
      </c>
      <c r="W137" s="120">
        <v>0</v>
      </c>
      <c r="X137" s="120">
        <v>0</v>
      </c>
      <c r="Y137" s="120">
        <v>0</v>
      </c>
      <c r="Z137" s="120">
        <v>0</v>
      </c>
      <c r="AA137" s="120">
        <v>0</v>
      </c>
      <c r="AB137" s="120">
        <v>0</v>
      </c>
      <c r="AC137" s="120">
        <v>0</v>
      </c>
      <c r="AD137" s="120">
        <v>0</v>
      </c>
      <c r="AE137" s="120">
        <v>0</v>
      </c>
      <c r="AF137" s="120">
        <v>0</v>
      </c>
    </row>
    <row r="138" spans="1:33" x14ac:dyDescent="0.25">
      <c r="B138" s="119" t="s">
        <v>175</v>
      </c>
      <c r="C138" s="120">
        <v>0</v>
      </c>
      <c r="D138" s="120">
        <v>0</v>
      </c>
      <c r="E138" s="120">
        <v>0</v>
      </c>
      <c r="F138" s="120">
        <v>0</v>
      </c>
      <c r="G138" s="120">
        <v>0</v>
      </c>
      <c r="H138" s="120">
        <v>0</v>
      </c>
      <c r="I138" s="120">
        <v>0</v>
      </c>
      <c r="J138" s="120">
        <v>0</v>
      </c>
      <c r="K138" s="120">
        <v>0</v>
      </c>
      <c r="L138" s="120">
        <v>0</v>
      </c>
      <c r="M138" s="120">
        <v>0</v>
      </c>
      <c r="N138" s="120">
        <v>0</v>
      </c>
      <c r="O138" s="120">
        <v>0</v>
      </c>
      <c r="P138" s="120">
        <v>0</v>
      </c>
      <c r="Q138" s="120">
        <v>0</v>
      </c>
      <c r="R138" s="120">
        <v>0</v>
      </c>
      <c r="S138" s="120">
        <v>0</v>
      </c>
      <c r="T138" s="120">
        <v>0</v>
      </c>
      <c r="U138" s="120">
        <v>0</v>
      </c>
      <c r="V138" s="120">
        <v>8.9999999999999993E-3</v>
      </c>
      <c r="W138" s="120">
        <v>0</v>
      </c>
      <c r="X138" s="120">
        <v>0</v>
      </c>
      <c r="Y138" s="120">
        <v>0</v>
      </c>
      <c r="Z138" s="120">
        <v>0</v>
      </c>
      <c r="AA138" s="120">
        <v>0</v>
      </c>
      <c r="AB138" s="120">
        <v>0</v>
      </c>
      <c r="AC138" s="120">
        <v>0</v>
      </c>
      <c r="AD138" s="120">
        <v>0</v>
      </c>
      <c r="AE138" s="120">
        <v>0</v>
      </c>
      <c r="AF138" s="120">
        <v>8.9999999999999993E-3</v>
      </c>
    </row>
    <row r="139" spans="1:33" x14ac:dyDescent="0.25">
      <c r="B139" s="119" t="s">
        <v>176</v>
      </c>
      <c r="C139" s="120">
        <v>0</v>
      </c>
      <c r="D139" s="120">
        <v>0</v>
      </c>
      <c r="E139" s="120">
        <v>0</v>
      </c>
      <c r="F139" s="120">
        <v>0</v>
      </c>
      <c r="G139" s="120">
        <v>0</v>
      </c>
      <c r="H139" s="120">
        <v>0</v>
      </c>
      <c r="I139" s="120">
        <v>0</v>
      </c>
      <c r="J139" s="120">
        <v>0</v>
      </c>
      <c r="K139" s="120">
        <v>0</v>
      </c>
      <c r="L139" s="120">
        <v>0</v>
      </c>
      <c r="M139" s="120">
        <v>0</v>
      </c>
      <c r="N139" s="120">
        <v>0</v>
      </c>
      <c r="O139" s="120">
        <v>0</v>
      </c>
      <c r="P139" s="120">
        <v>0</v>
      </c>
      <c r="Q139" s="120">
        <v>0</v>
      </c>
      <c r="R139" s="120">
        <v>0</v>
      </c>
      <c r="S139" s="120">
        <v>0</v>
      </c>
      <c r="T139" s="120">
        <v>0</v>
      </c>
      <c r="U139" s="120">
        <v>0</v>
      </c>
      <c r="V139" s="120">
        <v>0</v>
      </c>
      <c r="W139" s="120">
        <v>0</v>
      </c>
      <c r="X139" s="120">
        <v>0</v>
      </c>
      <c r="Y139" s="120">
        <v>0</v>
      </c>
      <c r="Z139" s="120">
        <v>0</v>
      </c>
      <c r="AA139" s="120">
        <v>0</v>
      </c>
      <c r="AB139" s="120">
        <v>0</v>
      </c>
      <c r="AC139" s="120">
        <v>0</v>
      </c>
      <c r="AD139" s="120">
        <v>0</v>
      </c>
      <c r="AE139" s="120">
        <v>0</v>
      </c>
      <c r="AF139" s="120">
        <v>0</v>
      </c>
    </row>
    <row r="140" spans="1:33" x14ac:dyDescent="0.25">
      <c r="B140" s="119" t="s">
        <v>177</v>
      </c>
      <c r="C140" s="120">
        <v>0</v>
      </c>
      <c r="D140" s="120">
        <v>0</v>
      </c>
      <c r="E140" s="120">
        <v>0</v>
      </c>
      <c r="F140" s="120">
        <v>0</v>
      </c>
      <c r="G140" s="120">
        <v>0</v>
      </c>
      <c r="H140" s="120">
        <v>0</v>
      </c>
      <c r="I140" s="120">
        <v>0</v>
      </c>
      <c r="J140" s="120">
        <v>0</v>
      </c>
      <c r="K140" s="120">
        <v>0</v>
      </c>
      <c r="L140" s="120">
        <v>0</v>
      </c>
      <c r="M140" s="120">
        <v>0</v>
      </c>
      <c r="N140" s="120">
        <v>0</v>
      </c>
      <c r="O140" s="120">
        <v>0</v>
      </c>
      <c r="P140" s="120">
        <v>0</v>
      </c>
      <c r="Q140" s="120">
        <v>0</v>
      </c>
      <c r="R140" s="120">
        <v>0</v>
      </c>
      <c r="S140" s="120">
        <v>0</v>
      </c>
      <c r="T140" s="120">
        <v>0</v>
      </c>
      <c r="U140" s="120">
        <v>0</v>
      </c>
      <c r="V140" s="120">
        <v>0</v>
      </c>
      <c r="W140" s="120">
        <v>0</v>
      </c>
      <c r="X140" s="120">
        <v>0</v>
      </c>
      <c r="Y140" s="120">
        <v>0</v>
      </c>
      <c r="Z140" s="120">
        <v>0</v>
      </c>
      <c r="AA140" s="120">
        <v>0</v>
      </c>
      <c r="AB140" s="120">
        <v>0</v>
      </c>
      <c r="AC140" s="120">
        <v>0</v>
      </c>
      <c r="AD140" s="120">
        <v>0</v>
      </c>
      <c r="AE140" s="120">
        <v>0</v>
      </c>
      <c r="AF140" s="120">
        <v>0</v>
      </c>
    </row>
    <row r="141" spans="1:33" x14ac:dyDescent="0.25">
      <c r="B141" s="119" t="s">
        <v>178</v>
      </c>
      <c r="C141" s="120">
        <v>0</v>
      </c>
      <c r="D141" s="120">
        <v>0</v>
      </c>
      <c r="E141" s="120">
        <v>0</v>
      </c>
      <c r="F141" s="120">
        <v>0</v>
      </c>
      <c r="G141" s="120">
        <v>0</v>
      </c>
      <c r="H141" s="120">
        <v>0</v>
      </c>
      <c r="I141" s="120">
        <v>0</v>
      </c>
      <c r="J141" s="120">
        <v>0</v>
      </c>
      <c r="K141" s="120">
        <v>0</v>
      </c>
      <c r="L141" s="120">
        <v>0</v>
      </c>
      <c r="M141" s="120">
        <v>0</v>
      </c>
      <c r="N141" s="120">
        <v>0</v>
      </c>
      <c r="O141" s="120">
        <v>0</v>
      </c>
      <c r="P141" s="120">
        <v>0</v>
      </c>
      <c r="Q141" s="120">
        <v>0</v>
      </c>
      <c r="R141" s="120">
        <v>0</v>
      </c>
      <c r="S141" s="120">
        <v>0</v>
      </c>
      <c r="T141" s="120">
        <v>0</v>
      </c>
      <c r="U141" s="120">
        <v>0</v>
      </c>
      <c r="V141" s="120">
        <v>0</v>
      </c>
      <c r="W141" s="120">
        <v>0</v>
      </c>
      <c r="X141" s="120">
        <v>0</v>
      </c>
      <c r="Y141" s="120">
        <v>0</v>
      </c>
      <c r="Z141" s="120">
        <v>0</v>
      </c>
      <c r="AA141" s="120">
        <v>0</v>
      </c>
      <c r="AB141" s="120">
        <v>0</v>
      </c>
      <c r="AC141" s="120">
        <v>0</v>
      </c>
      <c r="AD141" s="120">
        <v>0</v>
      </c>
      <c r="AE141" s="120">
        <v>0</v>
      </c>
      <c r="AF141" s="120">
        <v>0</v>
      </c>
    </row>
    <row r="142" spans="1:33" x14ac:dyDescent="0.25">
      <c r="B142" s="119" t="s">
        <v>179</v>
      </c>
      <c r="C142" s="120">
        <v>0</v>
      </c>
      <c r="D142" s="120">
        <v>0</v>
      </c>
      <c r="E142" s="120">
        <v>0</v>
      </c>
      <c r="F142" s="120">
        <v>0</v>
      </c>
      <c r="G142" s="120">
        <v>0</v>
      </c>
      <c r="H142" s="120">
        <v>0</v>
      </c>
      <c r="I142" s="120">
        <v>0</v>
      </c>
      <c r="J142" s="120">
        <v>0</v>
      </c>
      <c r="K142" s="120">
        <v>0</v>
      </c>
      <c r="L142" s="120">
        <v>0</v>
      </c>
      <c r="M142" s="120">
        <v>0</v>
      </c>
      <c r="N142" s="120">
        <v>0</v>
      </c>
      <c r="O142" s="120">
        <v>0</v>
      </c>
      <c r="P142" s="120">
        <v>0</v>
      </c>
      <c r="Q142" s="120">
        <v>0</v>
      </c>
      <c r="R142" s="120">
        <v>0</v>
      </c>
      <c r="S142" s="120">
        <v>0</v>
      </c>
      <c r="T142" s="120">
        <v>0</v>
      </c>
      <c r="U142" s="120">
        <v>0</v>
      </c>
      <c r="V142" s="120">
        <v>0.255</v>
      </c>
      <c r="W142" s="120">
        <v>0</v>
      </c>
      <c r="X142" s="120">
        <v>0</v>
      </c>
      <c r="Y142" s="120">
        <v>0</v>
      </c>
      <c r="Z142" s="120">
        <v>0</v>
      </c>
      <c r="AA142" s="120">
        <v>0</v>
      </c>
      <c r="AB142" s="120">
        <v>0</v>
      </c>
      <c r="AC142" s="120">
        <v>0</v>
      </c>
      <c r="AD142" s="120">
        <v>0</v>
      </c>
      <c r="AE142" s="120">
        <v>0</v>
      </c>
      <c r="AF142" s="120">
        <v>0.255</v>
      </c>
    </row>
    <row r="143" spans="1:33" x14ac:dyDescent="0.25">
      <c r="A143" s="119" t="s">
        <v>180</v>
      </c>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row>
    <row r="144" spans="1:33" x14ac:dyDescent="0.25">
      <c r="B144" s="119" t="s">
        <v>181</v>
      </c>
      <c r="C144" s="120">
        <v>0</v>
      </c>
      <c r="D144" s="120">
        <v>0</v>
      </c>
      <c r="E144" s="120">
        <v>0</v>
      </c>
      <c r="F144" s="120">
        <v>0</v>
      </c>
      <c r="G144" s="120">
        <v>0</v>
      </c>
      <c r="H144" s="120">
        <v>0.52100000000000002</v>
      </c>
      <c r="I144" s="120">
        <v>0.32700000000000001</v>
      </c>
      <c r="J144" s="120">
        <v>0</v>
      </c>
      <c r="K144" s="120">
        <v>0</v>
      </c>
      <c r="L144" s="120">
        <v>8.8000000000000007</v>
      </c>
      <c r="M144" s="120">
        <v>0</v>
      </c>
      <c r="N144" s="120">
        <v>0</v>
      </c>
      <c r="O144" s="120">
        <v>0</v>
      </c>
      <c r="P144" s="120">
        <v>0.124</v>
      </c>
      <c r="Q144" s="120">
        <v>0</v>
      </c>
      <c r="R144" s="120">
        <v>15</v>
      </c>
      <c r="S144" s="120">
        <v>0</v>
      </c>
      <c r="T144" s="120">
        <v>0</v>
      </c>
      <c r="U144" s="120">
        <v>0</v>
      </c>
      <c r="V144" s="120">
        <v>0.25</v>
      </c>
      <c r="W144" s="120">
        <v>0</v>
      </c>
      <c r="X144" s="120">
        <v>5.1159999999999997</v>
      </c>
      <c r="Y144" s="120">
        <v>0</v>
      </c>
      <c r="Z144" s="120">
        <v>0</v>
      </c>
      <c r="AA144" s="120">
        <v>0</v>
      </c>
      <c r="AB144" s="120">
        <v>0</v>
      </c>
      <c r="AC144" s="120">
        <v>0</v>
      </c>
      <c r="AD144" s="120">
        <v>0</v>
      </c>
      <c r="AE144" s="120">
        <v>0</v>
      </c>
      <c r="AF144" s="120">
        <v>30.138000000000002</v>
      </c>
    </row>
    <row r="145" spans="1:32" x14ac:dyDescent="0.25">
      <c r="B145" s="119" t="s">
        <v>182</v>
      </c>
      <c r="C145" s="120">
        <v>0</v>
      </c>
      <c r="D145" s="120">
        <v>0</v>
      </c>
      <c r="E145" s="120">
        <v>0</v>
      </c>
      <c r="F145" s="120">
        <v>0</v>
      </c>
      <c r="G145" s="120">
        <v>0</v>
      </c>
      <c r="H145" s="120">
        <v>0</v>
      </c>
      <c r="I145" s="120">
        <v>0</v>
      </c>
      <c r="J145" s="120">
        <v>0</v>
      </c>
      <c r="K145" s="120">
        <v>0</v>
      </c>
      <c r="L145" s="120">
        <v>0</v>
      </c>
      <c r="M145" s="120">
        <v>0</v>
      </c>
      <c r="N145" s="120">
        <v>0</v>
      </c>
      <c r="O145" s="120">
        <v>0</v>
      </c>
      <c r="P145" s="120">
        <v>0</v>
      </c>
      <c r="Q145" s="120">
        <v>0</v>
      </c>
      <c r="R145" s="120">
        <v>0</v>
      </c>
      <c r="S145" s="120">
        <v>0</v>
      </c>
      <c r="T145" s="120">
        <v>0</v>
      </c>
      <c r="U145" s="120">
        <v>0</v>
      </c>
      <c r="V145" s="120">
        <v>0.11952</v>
      </c>
      <c r="W145" s="120">
        <v>0</v>
      </c>
      <c r="X145" s="120">
        <v>0</v>
      </c>
      <c r="Y145" s="120">
        <v>0</v>
      </c>
      <c r="Z145" s="120">
        <v>0</v>
      </c>
      <c r="AA145" s="120">
        <v>0</v>
      </c>
      <c r="AB145" s="120">
        <v>0</v>
      </c>
      <c r="AC145" s="120">
        <v>0</v>
      </c>
      <c r="AD145" s="120">
        <v>0</v>
      </c>
      <c r="AE145" s="120">
        <v>5.3741199999999996</v>
      </c>
      <c r="AF145" s="120">
        <v>5.4936399999999992</v>
      </c>
    </row>
    <row r="146" spans="1:32" x14ac:dyDescent="0.25">
      <c r="B146" s="119" t="s">
        <v>183</v>
      </c>
      <c r="C146" s="120">
        <v>0</v>
      </c>
      <c r="D146" s="120">
        <v>0</v>
      </c>
      <c r="E146" s="120">
        <v>0</v>
      </c>
      <c r="F146" s="120">
        <v>0</v>
      </c>
      <c r="G146" s="120">
        <v>0</v>
      </c>
      <c r="H146" s="120">
        <v>0.1</v>
      </c>
      <c r="I146" s="120">
        <v>0</v>
      </c>
      <c r="J146" s="120">
        <v>0</v>
      </c>
      <c r="K146" s="120">
        <v>0</v>
      </c>
      <c r="L146" s="120">
        <v>0</v>
      </c>
      <c r="M146" s="120">
        <v>0</v>
      </c>
      <c r="N146" s="120">
        <v>0</v>
      </c>
      <c r="O146" s="120">
        <v>0</v>
      </c>
      <c r="P146" s="120">
        <v>0</v>
      </c>
      <c r="Q146" s="120">
        <v>0</v>
      </c>
      <c r="R146" s="120">
        <v>0</v>
      </c>
      <c r="S146" s="120">
        <v>0</v>
      </c>
      <c r="T146" s="120">
        <v>0</v>
      </c>
      <c r="U146" s="120">
        <v>0</v>
      </c>
      <c r="V146" s="120">
        <v>0.01</v>
      </c>
      <c r="W146" s="120">
        <v>2.2000000000000002</v>
      </c>
      <c r="X146" s="120">
        <v>0</v>
      </c>
      <c r="Y146" s="120">
        <v>0</v>
      </c>
      <c r="Z146" s="120">
        <v>0</v>
      </c>
      <c r="AA146" s="120">
        <v>0</v>
      </c>
      <c r="AB146" s="120">
        <v>0</v>
      </c>
      <c r="AC146" s="120">
        <v>0</v>
      </c>
      <c r="AD146" s="120">
        <v>0</v>
      </c>
      <c r="AE146" s="120">
        <v>0</v>
      </c>
      <c r="AF146" s="120">
        <v>2.31</v>
      </c>
    </row>
    <row r="147" spans="1:32" x14ac:dyDescent="0.25">
      <c r="A147" s="119" t="s">
        <v>184</v>
      </c>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row>
    <row r="148" spans="1:32" x14ac:dyDescent="0.25">
      <c r="B148" s="119" t="s">
        <v>185</v>
      </c>
      <c r="C148" s="120">
        <v>0</v>
      </c>
      <c r="D148" s="120">
        <v>0</v>
      </c>
      <c r="E148" s="120">
        <v>0</v>
      </c>
      <c r="F148" s="120">
        <v>0</v>
      </c>
      <c r="G148" s="120">
        <v>0</v>
      </c>
      <c r="H148" s="120">
        <v>0</v>
      </c>
      <c r="I148" s="120">
        <v>0.21</v>
      </c>
      <c r="J148" s="120">
        <v>0</v>
      </c>
      <c r="K148" s="120">
        <v>0</v>
      </c>
      <c r="L148" s="120">
        <v>12.83</v>
      </c>
      <c r="M148" s="120">
        <v>0</v>
      </c>
      <c r="N148" s="120">
        <v>0</v>
      </c>
      <c r="O148" s="120">
        <v>0</v>
      </c>
      <c r="P148" s="120">
        <v>0</v>
      </c>
      <c r="Q148" s="120">
        <v>0</v>
      </c>
      <c r="R148" s="120">
        <v>0</v>
      </c>
      <c r="S148" s="120">
        <v>0</v>
      </c>
      <c r="T148" s="120">
        <v>0</v>
      </c>
      <c r="U148" s="120">
        <v>0</v>
      </c>
      <c r="V148" s="120">
        <v>0.34200000000000003</v>
      </c>
      <c r="W148" s="120">
        <v>0</v>
      </c>
      <c r="X148" s="120">
        <v>0</v>
      </c>
      <c r="Y148" s="120">
        <v>0</v>
      </c>
      <c r="Z148" s="120">
        <v>0</v>
      </c>
      <c r="AA148" s="120">
        <v>0</v>
      </c>
      <c r="AB148" s="120">
        <v>0</v>
      </c>
      <c r="AC148" s="120">
        <v>0</v>
      </c>
      <c r="AD148" s="120">
        <v>0</v>
      </c>
      <c r="AE148" s="120">
        <v>0</v>
      </c>
      <c r="AF148" s="120">
        <v>13.382000000000001</v>
      </c>
    </row>
    <row r="149" spans="1:32" x14ac:dyDescent="0.25">
      <c r="B149" s="119" t="s">
        <v>186</v>
      </c>
      <c r="C149" s="120">
        <v>0</v>
      </c>
      <c r="D149" s="120">
        <v>0</v>
      </c>
      <c r="E149" s="120">
        <v>0</v>
      </c>
      <c r="F149" s="120">
        <v>0</v>
      </c>
      <c r="G149" s="120">
        <v>0</v>
      </c>
      <c r="H149" s="120">
        <v>0</v>
      </c>
      <c r="I149" s="120">
        <v>0.16200000000000001</v>
      </c>
      <c r="J149" s="120">
        <v>0</v>
      </c>
      <c r="K149" s="120">
        <v>0</v>
      </c>
      <c r="L149" s="120">
        <v>0</v>
      </c>
      <c r="M149" s="120">
        <v>0</v>
      </c>
      <c r="N149" s="120">
        <v>0</v>
      </c>
      <c r="O149" s="120">
        <v>0</v>
      </c>
      <c r="P149" s="120">
        <v>0</v>
      </c>
      <c r="Q149" s="120">
        <v>0</v>
      </c>
      <c r="R149" s="120">
        <v>0.04</v>
      </c>
      <c r="S149" s="120">
        <v>0</v>
      </c>
      <c r="T149" s="120">
        <v>0</v>
      </c>
      <c r="U149" s="120">
        <v>0</v>
      </c>
      <c r="V149" s="120">
        <v>0.219</v>
      </c>
      <c r="W149" s="120">
        <v>0</v>
      </c>
      <c r="X149" s="120">
        <v>0</v>
      </c>
      <c r="Y149" s="120">
        <v>0</v>
      </c>
      <c r="Z149" s="120">
        <v>0</v>
      </c>
      <c r="AA149" s="120">
        <v>0</v>
      </c>
      <c r="AB149" s="120">
        <v>8.6</v>
      </c>
      <c r="AC149" s="120">
        <v>0</v>
      </c>
      <c r="AD149" s="120">
        <v>0</v>
      </c>
      <c r="AE149" s="120">
        <v>0</v>
      </c>
      <c r="AF149" s="120">
        <v>9.020999999999999</v>
      </c>
    </row>
    <row r="150" spans="1:32" x14ac:dyDescent="0.25">
      <c r="B150" s="119" t="s">
        <v>187</v>
      </c>
      <c r="C150" s="120">
        <v>0</v>
      </c>
      <c r="D150" s="120">
        <v>0</v>
      </c>
      <c r="E150" s="120">
        <v>0</v>
      </c>
      <c r="F150" s="120">
        <v>0</v>
      </c>
      <c r="G150" s="120">
        <v>0</v>
      </c>
      <c r="H150" s="120">
        <v>0</v>
      </c>
      <c r="I150" s="120">
        <v>0</v>
      </c>
      <c r="J150" s="120">
        <v>3</v>
      </c>
      <c r="K150" s="120">
        <v>0</v>
      </c>
      <c r="L150" s="120">
        <v>0</v>
      </c>
      <c r="M150" s="120">
        <v>0</v>
      </c>
      <c r="N150" s="120">
        <v>0</v>
      </c>
      <c r="O150" s="120">
        <v>0</v>
      </c>
      <c r="P150" s="120">
        <v>14.4</v>
      </c>
      <c r="Q150" s="120">
        <v>0</v>
      </c>
      <c r="R150" s="120">
        <v>0</v>
      </c>
      <c r="S150" s="120">
        <v>0</v>
      </c>
      <c r="T150" s="120">
        <v>0</v>
      </c>
      <c r="U150" s="120">
        <v>0</v>
      </c>
      <c r="V150" s="120">
        <v>0.46500000000000002</v>
      </c>
      <c r="W150" s="120">
        <v>0</v>
      </c>
      <c r="X150" s="120">
        <v>0</v>
      </c>
      <c r="Y150" s="120">
        <v>0</v>
      </c>
      <c r="Z150" s="120">
        <v>0</v>
      </c>
      <c r="AA150" s="120">
        <v>0</v>
      </c>
      <c r="AB150" s="120">
        <v>0</v>
      </c>
      <c r="AC150" s="120">
        <v>0</v>
      </c>
      <c r="AD150" s="120">
        <v>0</v>
      </c>
      <c r="AE150" s="120">
        <v>0</v>
      </c>
      <c r="AF150" s="120">
        <v>17.864999999999998</v>
      </c>
    </row>
    <row r="151" spans="1:32" x14ac:dyDescent="0.25">
      <c r="B151" s="119" t="s">
        <v>188</v>
      </c>
      <c r="C151" s="120">
        <v>0</v>
      </c>
      <c r="D151" s="120">
        <v>0</v>
      </c>
      <c r="E151" s="120">
        <v>1.8</v>
      </c>
      <c r="F151" s="120">
        <v>82</v>
      </c>
      <c r="G151" s="120">
        <v>5.3</v>
      </c>
      <c r="H151" s="120">
        <v>0.5</v>
      </c>
      <c r="I151" s="120">
        <v>0</v>
      </c>
      <c r="J151" s="120">
        <v>0</v>
      </c>
      <c r="K151" s="120">
        <v>0</v>
      </c>
      <c r="L151" s="120">
        <v>100</v>
      </c>
      <c r="M151" s="120">
        <v>0</v>
      </c>
      <c r="N151" s="120">
        <v>0</v>
      </c>
      <c r="O151" s="120">
        <v>0</v>
      </c>
      <c r="P151" s="120">
        <v>0</v>
      </c>
      <c r="Q151" s="120">
        <v>0</v>
      </c>
      <c r="R151" s="120">
        <v>0</v>
      </c>
      <c r="S151" s="120">
        <v>0</v>
      </c>
      <c r="T151" s="120">
        <v>0</v>
      </c>
      <c r="U151" s="120">
        <v>0</v>
      </c>
      <c r="V151" s="120">
        <v>4.8390000000000004</v>
      </c>
      <c r="W151" s="120">
        <v>0</v>
      </c>
      <c r="X151" s="120">
        <v>0</v>
      </c>
      <c r="Y151" s="120">
        <v>0</v>
      </c>
      <c r="Z151" s="120">
        <v>13</v>
      </c>
      <c r="AA151" s="120">
        <v>18</v>
      </c>
      <c r="AB151" s="120">
        <v>0</v>
      </c>
      <c r="AC151" s="120">
        <v>0</v>
      </c>
      <c r="AD151" s="120">
        <v>0</v>
      </c>
      <c r="AE151" s="120">
        <v>0</v>
      </c>
      <c r="AF151" s="120">
        <v>225.43899999999999</v>
      </c>
    </row>
    <row r="152" spans="1:32" x14ac:dyDescent="0.25">
      <c r="A152" s="119" t="s">
        <v>189</v>
      </c>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row>
    <row r="153" spans="1:32" x14ac:dyDescent="0.25">
      <c r="B153" s="119" t="s">
        <v>190</v>
      </c>
      <c r="C153" s="120">
        <v>0</v>
      </c>
      <c r="D153" s="120">
        <v>0</v>
      </c>
      <c r="E153" s="120">
        <v>0</v>
      </c>
      <c r="F153" s="120">
        <v>0</v>
      </c>
      <c r="G153" s="120">
        <v>0</v>
      </c>
      <c r="H153" s="120">
        <v>0</v>
      </c>
      <c r="I153" s="120">
        <v>0.6</v>
      </c>
      <c r="J153" s="120">
        <v>0</v>
      </c>
      <c r="K153" s="120">
        <v>0.3</v>
      </c>
      <c r="L153" s="120">
        <v>0</v>
      </c>
      <c r="M153" s="120">
        <v>0</v>
      </c>
      <c r="N153" s="120">
        <v>0</v>
      </c>
      <c r="O153" s="120">
        <v>0</v>
      </c>
      <c r="P153" s="120">
        <v>0</v>
      </c>
      <c r="Q153" s="120">
        <v>42.389800000000001</v>
      </c>
      <c r="R153" s="120">
        <v>33.5017</v>
      </c>
      <c r="S153" s="120">
        <v>0</v>
      </c>
      <c r="T153" s="120">
        <v>0</v>
      </c>
      <c r="U153" s="120">
        <v>76.179900000000004</v>
      </c>
      <c r="V153" s="120">
        <v>1.4994499999999999</v>
      </c>
      <c r="W153" s="120">
        <v>0</v>
      </c>
      <c r="X153" s="120">
        <v>4.8</v>
      </c>
      <c r="Y153" s="120">
        <v>0</v>
      </c>
      <c r="Z153" s="120">
        <v>0</v>
      </c>
      <c r="AA153" s="120">
        <v>0</v>
      </c>
      <c r="AB153" s="120">
        <v>0</v>
      </c>
      <c r="AC153" s="120">
        <v>0</v>
      </c>
      <c r="AD153" s="120">
        <v>0</v>
      </c>
      <c r="AE153" s="120">
        <v>0</v>
      </c>
      <c r="AF153" s="120">
        <v>159.27085000000002</v>
      </c>
    </row>
    <row r="154" spans="1:32" x14ac:dyDescent="0.25">
      <c r="A154" s="119" t="s">
        <v>191</v>
      </c>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row>
    <row r="155" spans="1:32" x14ac:dyDescent="0.25">
      <c r="B155" s="119" t="s">
        <v>192</v>
      </c>
      <c r="C155" s="120">
        <v>0</v>
      </c>
      <c r="D155" s="120">
        <v>0</v>
      </c>
      <c r="E155" s="120">
        <v>0</v>
      </c>
      <c r="F155" s="120">
        <v>89.694999999999993</v>
      </c>
      <c r="G155" s="120">
        <v>1.468</v>
      </c>
      <c r="H155" s="120">
        <v>3.84118</v>
      </c>
      <c r="I155" s="120">
        <v>0.16120399999999999</v>
      </c>
      <c r="J155" s="120">
        <v>0</v>
      </c>
      <c r="K155" s="120">
        <v>4.9411799999999999E-2</v>
      </c>
      <c r="L155" s="120">
        <v>12.372999999999999</v>
      </c>
      <c r="M155" s="120">
        <v>0</v>
      </c>
      <c r="N155" s="120">
        <v>61.796599999999998</v>
      </c>
      <c r="O155" s="120">
        <v>196.55600000000001</v>
      </c>
      <c r="P155" s="120">
        <v>293.90199999999999</v>
      </c>
      <c r="Q155" s="120">
        <v>0</v>
      </c>
      <c r="R155" s="120">
        <v>0</v>
      </c>
      <c r="S155" s="120">
        <v>0</v>
      </c>
      <c r="T155" s="120">
        <v>0</v>
      </c>
      <c r="U155" s="120">
        <v>0</v>
      </c>
      <c r="V155" s="120">
        <v>9.8364499999999992</v>
      </c>
      <c r="W155" s="120">
        <v>0</v>
      </c>
      <c r="X155" s="120">
        <v>0</v>
      </c>
      <c r="Y155" s="120">
        <v>0</v>
      </c>
      <c r="Z155" s="120">
        <v>0</v>
      </c>
      <c r="AA155" s="120">
        <v>0</v>
      </c>
      <c r="AB155" s="120">
        <v>0</v>
      </c>
      <c r="AC155" s="120">
        <v>0</v>
      </c>
      <c r="AD155" s="120">
        <v>0</v>
      </c>
      <c r="AE155" s="120">
        <v>68.436499999999995</v>
      </c>
      <c r="AF155" s="120">
        <v>738.11534580000011</v>
      </c>
    </row>
    <row r="156" spans="1:32" x14ac:dyDescent="0.25">
      <c r="A156" s="119" t="s">
        <v>193</v>
      </c>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row>
    <row r="157" spans="1:32" x14ac:dyDescent="0.25">
      <c r="B157" s="119" t="s">
        <v>194</v>
      </c>
      <c r="C157" s="120">
        <v>0</v>
      </c>
      <c r="D157" s="120">
        <v>0</v>
      </c>
      <c r="E157" s="120">
        <v>0</v>
      </c>
      <c r="F157" s="120">
        <v>0</v>
      </c>
      <c r="G157" s="120">
        <v>0</v>
      </c>
      <c r="H157" s="120">
        <v>0</v>
      </c>
      <c r="I157" s="120">
        <v>0</v>
      </c>
      <c r="J157" s="120">
        <v>0</v>
      </c>
      <c r="K157" s="120">
        <v>0</v>
      </c>
      <c r="L157" s="120">
        <v>0</v>
      </c>
      <c r="M157" s="120">
        <v>0</v>
      </c>
      <c r="N157" s="120">
        <v>0</v>
      </c>
      <c r="O157" s="120">
        <v>0</v>
      </c>
      <c r="P157" s="120">
        <v>0</v>
      </c>
      <c r="Q157" s="120">
        <v>0</v>
      </c>
      <c r="R157" s="120">
        <v>0</v>
      </c>
      <c r="S157" s="120">
        <v>0</v>
      </c>
      <c r="T157" s="120">
        <v>0</v>
      </c>
      <c r="U157" s="120">
        <v>0</v>
      </c>
      <c r="V157" s="120">
        <v>0</v>
      </c>
      <c r="W157" s="120">
        <v>0</v>
      </c>
      <c r="X157" s="120">
        <v>0</v>
      </c>
      <c r="Y157" s="120">
        <v>0</v>
      </c>
      <c r="Z157" s="120">
        <v>0</v>
      </c>
      <c r="AA157" s="120">
        <v>0</v>
      </c>
      <c r="AB157" s="120">
        <v>0</v>
      </c>
      <c r="AC157" s="120">
        <v>0</v>
      </c>
      <c r="AD157" s="120">
        <v>0</v>
      </c>
      <c r="AE157" s="120">
        <v>0</v>
      </c>
      <c r="AF157" s="120">
        <v>0</v>
      </c>
    </row>
    <row r="158" spans="1:32" x14ac:dyDescent="0.25">
      <c r="B158" s="119" t="s">
        <v>195</v>
      </c>
      <c r="C158" s="120">
        <v>0</v>
      </c>
      <c r="D158" s="120">
        <v>930.74199999999996</v>
      </c>
      <c r="E158" s="120">
        <v>0</v>
      </c>
      <c r="F158" s="120">
        <v>24.651</v>
      </c>
      <c r="G158" s="120">
        <v>3.31</v>
      </c>
      <c r="H158" s="120">
        <v>0</v>
      </c>
      <c r="I158" s="120">
        <v>0.503</v>
      </c>
      <c r="J158" s="120">
        <v>0</v>
      </c>
      <c r="K158" s="120">
        <v>6.6340000000000003</v>
      </c>
      <c r="L158" s="120">
        <v>78.061999999999998</v>
      </c>
      <c r="M158" s="120">
        <v>305.13799999999998</v>
      </c>
      <c r="N158" s="120">
        <v>0</v>
      </c>
      <c r="O158" s="120">
        <v>482.66699999999997</v>
      </c>
      <c r="P158" s="120">
        <v>1000.27</v>
      </c>
      <c r="Q158" s="120">
        <v>0</v>
      </c>
      <c r="R158" s="120">
        <v>71.899000000000001</v>
      </c>
      <c r="S158" s="120">
        <v>0</v>
      </c>
      <c r="T158" s="120">
        <v>0</v>
      </c>
      <c r="U158" s="120">
        <v>0</v>
      </c>
      <c r="V158" s="120">
        <v>60.158000000000001</v>
      </c>
      <c r="W158" s="120">
        <v>0</v>
      </c>
      <c r="X158" s="120">
        <v>138.047</v>
      </c>
      <c r="Y158" s="120">
        <v>0</v>
      </c>
      <c r="Z158" s="120">
        <v>141.99</v>
      </c>
      <c r="AA158" s="120">
        <v>343.84100000000001</v>
      </c>
      <c r="AB158" s="120">
        <v>0</v>
      </c>
      <c r="AC158" s="120">
        <v>0</v>
      </c>
      <c r="AD158" s="120">
        <v>0</v>
      </c>
      <c r="AE158" s="120">
        <v>35.462000000000003</v>
      </c>
      <c r="AF158" s="120">
        <v>3623.3739999999998</v>
      </c>
    </row>
    <row r="159" spans="1:32" x14ac:dyDescent="0.25">
      <c r="B159" s="119" t="s">
        <v>196</v>
      </c>
      <c r="C159" s="120">
        <v>0</v>
      </c>
      <c r="D159" s="120">
        <v>0</v>
      </c>
      <c r="E159" s="120">
        <v>0</v>
      </c>
      <c r="F159" s="120">
        <v>11.551</v>
      </c>
      <c r="G159" s="120">
        <v>0</v>
      </c>
      <c r="H159" s="120">
        <v>0</v>
      </c>
      <c r="I159" s="120">
        <v>0</v>
      </c>
      <c r="J159" s="120">
        <v>0</v>
      </c>
      <c r="K159" s="120">
        <v>0</v>
      </c>
      <c r="L159" s="120">
        <v>36.578000000000003</v>
      </c>
      <c r="M159" s="120">
        <v>0</v>
      </c>
      <c r="N159" s="120">
        <v>0</v>
      </c>
      <c r="O159" s="120">
        <v>30.318999999999999</v>
      </c>
      <c r="P159" s="120">
        <v>0</v>
      </c>
      <c r="Q159" s="120">
        <v>0</v>
      </c>
      <c r="R159" s="120">
        <v>33.69</v>
      </c>
      <c r="S159" s="120">
        <v>0</v>
      </c>
      <c r="T159" s="120">
        <v>0</v>
      </c>
      <c r="U159" s="120">
        <v>0</v>
      </c>
      <c r="V159" s="120">
        <v>4.1219999999999999</v>
      </c>
      <c r="W159" s="120">
        <v>0</v>
      </c>
      <c r="X159" s="120">
        <v>0</v>
      </c>
      <c r="Y159" s="120">
        <v>0</v>
      </c>
      <c r="Z159" s="120">
        <v>0</v>
      </c>
      <c r="AA159" s="120">
        <v>0</v>
      </c>
      <c r="AB159" s="120">
        <v>0</v>
      </c>
      <c r="AC159" s="120">
        <v>0</v>
      </c>
      <c r="AD159" s="120">
        <v>0</v>
      </c>
      <c r="AE159" s="120">
        <v>14.439</v>
      </c>
      <c r="AF159" s="120">
        <v>130.69900000000001</v>
      </c>
    </row>
    <row r="160" spans="1:32" x14ac:dyDescent="0.25">
      <c r="B160" s="119" t="s">
        <v>193</v>
      </c>
      <c r="C160" s="120">
        <v>0</v>
      </c>
      <c r="D160" s="120">
        <v>0</v>
      </c>
      <c r="E160" s="120">
        <v>0</v>
      </c>
      <c r="F160" s="120">
        <v>0</v>
      </c>
      <c r="G160" s="120">
        <v>0</v>
      </c>
      <c r="H160" s="120">
        <v>0</v>
      </c>
      <c r="I160" s="120">
        <v>0</v>
      </c>
      <c r="J160" s="120">
        <v>0</v>
      </c>
      <c r="K160" s="120">
        <v>0</v>
      </c>
      <c r="L160" s="120">
        <v>0</v>
      </c>
      <c r="M160" s="120">
        <v>0</v>
      </c>
      <c r="N160" s="120">
        <v>0</v>
      </c>
      <c r="O160" s="120">
        <v>0</v>
      </c>
      <c r="P160" s="120">
        <v>0</v>
      </c>
      <c r="Q160" s="120">
        <v>0</v>
      </c>
      <c r="R160" s="120">
        <v>0</v>
      </c>
      <c r="S160" s="120">
        <v>0</v>
      </c>
      <c r="T160" s="120">
        <v>0</v>
      </c>
      <c r="U160" s="120">
        <v>0</v>
      </c>
      <c r="V160" s="120">
        <v>0</v>
      </c>
      <c r="W160" s="120">
        <v>0</v>
      </c>
      <c r="X160" s="120">
        <v>0</v>
      </c>
      <c r="Y160" s="120">
        <v>0</v>
      </c>
      <c r="Z160" s="120">
        <v>0</v>
      </c>
      <c r="AA160" s="120">
        <v>0</v>
      </c>
      <c r="AB160" s="120">
        <v>0</v>
      </c>
      <c r="AC160" s="120">
        <v>0</v>
      </c>
      <c r="AD160" s="120">
        <v>0</v>
      </c>
      <c r="AE160" s="120">
        <v>0</v>
      </c>
      <c r="AF160" s="120">
        <v>0</v>
      </c>
    </row>
    <row r="161" spans="1:32" x14ac:dyDescent="0.25">
      <c r="B161" s="119" t="s">
        <v>197</v>
      </c>
      <c r="C161" s="120">
        <v>0</v>
      </c>
      <c r="D161" s="120">
        <v>0</v>
      </c>
      <c r="E161" s="120">
        <v>0</v>
      </c>
      <c r="F161" s="120">
        <v>0</v>
      </c>
      <c r="G161" s="120">
        <v>0</v>
      </c>
      <c r="H161" s="120">
        <v>0</v>
      </c>
      <c r="I161" s="120">
        <v>0</v>
      </c>
      <c r="J161" s="120">
        <v>0</v>
      </c>
      <c r="K161" s="120">
        <v>0</v>
      </c>
      <c r="L161" s="120">
        <v>0</v>
      </c>
      <c r="M161" s="120">
        <v>0</v>
      </c>
      <c r="N161" s="120">
        <v>0</v>
      </c>
      <c r="O161" s="120">
        <v>0</v>
      </c>
      <c r="P161" s="120">
        <v>0</v>
      </c>
      <c r="Q161" s="120">
        <v>0</v>
      </c>
      <c r="R161" s="120">
        <v>0</v>
      </c>
      <c r="S161" s="120">
        <v>0</v>
      </c>
      <c r="T161" s="120">
        <v>0</v>
      </c>
      <c r="U161" s="120">
        <v>0</v>
      </c>
      <c r="V161" s="120">
        <v>0</v>
      </c>
      <c r="W161" s="120">
        <v>0</v>
      </c>
      <c r="X161" s="120">
        <v>0</v>
      </c>
      <c r="Y161" s="120">
        <v>0</v>
      </c>
      <c r="Z161" s="120">
        <v>0</v>
      </c>
      <c r="AA161" s="120">
        <v>0</v>
      </c>
      <c r="AB161" s="120">
        <v>0</v>
      </c>
      <c r="AC161" s="120">
        <v>0</v>
      </c>
      <c r="AD161" s="120">
        <v>0</v>
      </c>
      <c r="AE161" s="120">
        <v>0</v>
      </c>
      <c r="AF161" s="120">
        <v>0</v>
      </c>
    </row>
    <row r="162" spans="1:32" x14ac:dyDescent="0.25">
      <c r="B162" s="119" t="s">
        <v>198</v>
      </c>
      <c r="C162" s="120">
        <v>0</v>
      </c>
      <c r="D162" s="120">
        <v>0</v>
      </c>
      <c r="E162" s="120">
        <v>0</v>
      </c>
      <c r="F162" s="120">
        <v>0</v>
      </c>
      <c r="G162" s="120">
        <v>0</v>
      </c>
      <c r="H162" s="120">
        <v>0</v>
      </c>
      <c r="I162" s="120">
        <v>0</v>
      </c>
      <c r="J162" s="120">
        <v>0</v>
      </c>
      <c r="K162" s="120">
        <v>0</v>
      </c>
      <c r="L162" s="120">
        <v>0</v>
      </c>
      <c r="M162" s="120">
        <v>0</v>
      </c>
      <c r="N162" s="120">
        <v>0</v>
      </c>
      <c r="O162" s="120">
        <v>0</v>
      </c>
      <c r="P162" s="120">
        <v>0</v>
      </c>
      <c r="Q162" s="120">
        <v>0</v>
      </c>
      <c r="R162" s="120">
        <v>0</v>
      </c>
      <c r="S162" s="120">
        <v>0</v>
      </c>
      <c r="T162" s="120">
        <v>0</v>
      </c>
      <c r="U162" s="120">
        <v>0</v>
      </c>
      <c r="V162" s="120">
        <v>0</v>
      </c>
      <c r="W162" s="120">
        <v>0</v>
      </c>
      <c r="X162" s="120">
        <v>0</v>
      </c>
      <c r="Y162" s="120">
        <v>0</v>
      </c>
      <c r="Z162" s="120">
        <v>0</v>
      </c>
      <c r="AA162" s="120">
        <v>0</v>
      </c>
      <c r="AB162" s="120">
        <v>0</v>
      </c>
      <c r="AC162" s="120">
        <v>0</v>
      </c>
      <c r="AD162" s="120">
        <v>0</v>
      </c>
      <c r="AE162" s="120">
        <v>0</v>
      </c>
      <c r="AF162" s="120">
        <v>0</v>
      </c>
    </row>
    <row r="163" spans="1:32" x14ac:dyDescent="0.25">
      <c r="B163" s="119" t="s">
        <v>199</v>
      </c>
      <c r="C163" s="120">
        <v>0</v>
      </c>
      <c r="D163" s="120">
        <v>0</v>
      </c>
      <c r="E163" s="120">
        <v>0</v>
      </c>
      <c r="F163" s="120">
        <v>0</v>
      </c>
      <c r="G163" s="120">
        <v>0</v>
      </c>
      <c r="H163" s="120">
        <v>0</v>
      </c>
      <c r="I163" s="120">
        <v>0</v>
      </c>
      <c r="J163" s="120">
        <v>0</v>
      </c>
      <c r="K163" s="120">
        <v>0</v>
      </c>
      <c r="L163" s="120">
        <v>0</v>
      </c>
      <c r="M163" s="120">
        <v>0</v>
      </c>
      <c r="N163" s="120">
        <v>0</v>
      </c>
      <c r="O163" s="120">
        <v>0</v>
      </c>
      <c r="P163" s="120">
        <v>0</v>
      </c>
      <c r="Q163" s="120">
        <v>0</v>
      </c>
      <c r="R163" s="120">
        <v>0</v>
      </c>
      <c r="S163" s="120">
        <v>0</v>
      </c>
      <c r="T163" s="120">
        <v>0</v>
      </c>
      <c r="U163" s="120">
        <v>0</v>
      </c>
      <c r="V163" s="120">
        <v>0</v>
      </c>
      <c r="W163" s="120">
        <v>0</v>
      </c>
      <c r="X163" s="120">
        <v>0</v>
      </c>
      <c r="Y163" s="120">
        <v>0</v>
      </c>
      <c r="Z163" s="120">
        <v>0</v>
      </c>
      <c r="AA163" s="120">
        <v>0</v>
      </c>
      <c r="AB163" s="120">
        <v>0</v>
      </c>
      <c r="AC163" s="120">
        <v>0</v>
      </c>
      <c r="AD163" s="120">
        <v>0</v>
      </c>
      <c r="AE163" s="120">
        <v>0</v>
      </c>
      <c r="AF163" s="120">
        <v>0</v>
      </c>
    </row>
    <row r="164" spans="1:32" x14ac:dyDescent="0.25">
      <c r="A164" s="119" t="s">
        <v>200</v>
      </c>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row>
    <row r="165" spans="1:32" x14ac:dyDescent="0.25">
      <c r="B165" s="119" t="s">
        <v>201</v>
      </c>
      <c r="C165" s="120">
        <v>0</v>
      </c>
      <c r="D165" s="120">
        <v>0</v>
      </c>
      <c r="E165" s="120">
        <v>0</v>
      </c>
      <c r="F165" s="120">
        <v>31.016999999999999</v>
      </c>
      <c r="G165" s="120">
        <v>0</v>
      </c>
      <c r="H165" s="120">
        <v>0</v>
      </c>
      <c r="I165" s="120">
        <v>4.9669999999999996</v>
      </c>
      <c r="J165" s="120">
        <v>0</v>
      </c>
      <c r="K165" s="120">
        <v>0</v>
      </c>
      <c r="L165" s="120">
        <v>97.221999999999994</v>
      </c>
      <c r="M165" s="120">
        <v>0</v>
      </c>
      <c r="N165" s="120">
        <v>0</v>
      </c>
      <c r="O165" s="120">
        <v>10.654999999999999</v>
      </c>
      <c r="P165" s="120">
        <v>0</v>
      </c>
      <c r="Q165" s="120">
        <v>0</v>
      </c>
      <c r="R165" s="120">
        <v>0</v>
      </c>
      <c r="S165" s="120">
        <v>0</v>
      </c>
      <c r="T165" s="120">
        <v>0</v>
      </c>
      <c r="U165" s="120">
        <v>0</v>
      </c>
      <c r="V165" s="120">
        <v>3.7389999999999999</v>
      </c>
      <c r="W165" s="120">
        <v>0</v>
      </c>
      <c r="X165" s="120">
        <v>0</v>
      </c>
      <c r="Y165" s="120">
        <v>0</v>
      </c>
      <c r="Z165" s="120">
        <v>0</v>
      </c>
      <c r="AA165" s="120">
        <v>0</v>
      </c>
      <c r="AB165" s="120">
        <v>0</v>
      </c>
      <c r="AC165" s="120">
        <v>0</v>
      </c>
      <c r="AD165" s="120">
        <v>0</v>
      </c>
      <c r="AE165" s="120">
        <v>0</v>
      </c>
      <c r="AF165" s="120">
        <v>147.6</v>
      </c>
    </row>
    <row r="166" spans="1:32" x14ac:dyDescent="0.25">
      <c r="B166" s="119" t="s">
        <v>202</v>
      </c>
      <c r="C166" s="120">
        <v>0</v>
      </c>
      <c r="D166" s="120">
        <v>0</v>
      </c>
      <c r="E166" s="120">
        <v>0</v>
      </c>
      <c r="F166" s="120">
        <v>0</v>
      </c>
      <c r="G166" s="120">
        <v>0</v>
      </c>
      <c r="H166" s="120">
        <v>0</v>
      </c>
      <c r="I166" s="120">
        <v>2.1999999999999999E-2</v>
      </c>
      <c r="J166" s="120">
        <v>0</v>
      </c>
      <c r="K166" s="120">
        <v>0</v>
      </c>
      <c r="L166" s="120">
        <v>0</v>
      </c>
      <c r="M166" s="120">
        <v>0</v>
      </c>
      <c r="N166" s="120">
        <v>0</v>
      </c>
      <c r="O166" s="120">
        <v>0</v>
      </c>
      <c r="P166" s="120">
        <v>3.26</v>
      </c>
      <c r="Q166" s="120">
        <v>0</v>
      </c>
      <c r="R166" s="120">
        <v>0</v>
      </c>
      <c r="S166" s="120">
        <v>0</v>
      </c>
      <c r="T166" s="120">
        <v>0</v>
      </c>
      <c r="U166" s="120">
        <v>0</v>
      </c>
      <c r="V166" s="120">
        <v>7.8E-2</v>
      </c>
      <c r="W166" s="120">
        <v>0</v>
      </c>
      <c r="X166" s="120">
        <v>0.22</v>
      </c>
      <c r="Y166" s="120">
        <v>0</v>
      </c>
      <c r="Z166" s="120">
        <v>0</v>
      </c>
      <c r="AA166" s="120">
        <v>0</v>
      </c>
      <c r="AB166" s="120">
        <v>0</v>
      </c>
      <c r="AC166" s="120">
        <v>0</v>
      </c>
      <c r="AD166" s="120">
        <v>0</v>
      </c>
      <c r="AE166" s="120">
        <v>0</v>
      </c>
      <c r="AF166" s="120">
        <v>3.5799999999999996</v>
      </c>
    </row>
    <row r="167" spans="1:32" x14ac:dyDescent="0.25">
      <c r="A167" s="119" t="s">
        <v>203</v>
      </c>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row>
    <row r="168" spans="1:32" x14ac:dyDescent="0.25">
      <c r="B168" s="119" t="s">
        <v>204</v>
      </c>
      <c r="C168" s="120">
        <v>0</v>
      </c>
      <c r="D168" s="120">
        <v>0</v>
      </c>
      <c r="E168" s="120">
        <v>0</v>
      </c>
      <c r="F168" s="120">
        <v>0</v>
      </c>
      <c r="G168" s="120">
        <v>0</v>
      </c>
      <c r="H168" s="120">
        <v>0</v>
      </c>
      <c r="I168" s="120">
        <v>0.06</v>
      </c>
      <c r="J168" s="120">
        <v>0</v>
      </c>
      <c r="K168" s="120">
        <v>0</v>
      </c>
      <c r="L168" s="120">
        <v>5.7</v>
      </c>
      <c r="M168" s="120">
        <v>0</v>
      </c>
      <c r="N168" s="120">
        <v>0</v>
      </c>
      <c r="O168" s="120">
        <v>0</v>
      </c>
      <c r="P168" s="120">
        <v>0</v>
      </c>
      <c r="Q168" s="120">
        <v>0</v>
      </c>
      <c r="R168" s="120">
        <v>25</v>
      </c>
      <c r="S168" s="120">
        <v>0</v>
      </c>
      <c r="T168" s="120">
        <v>0</v>
      </c>
      <c r="U168" s="120">
        <v>0</v>
      </c>
      <c r="V168" s="120">
        <v>0.19</v>
      </c>
      <c r="W168" s="120">
        <v>0</v>
      </c>
      <c r="X168" s="120">
        <v>0</v>
      </c>
      <c r="Y168" s="120">
        <v>0</v>
      </c>
      <c r="Z168" s="120">
        <v>0</v>
      </c>
      <c r="AA168" s="120">
        <v>0</v>
      </c>
      <c r="AB168" s="120">
        <v>0</v>
      </c>
      <c r="AC168" s="120">
        <v>0</v>
      </c>
      <c r="AD168" s="120">
        <v>0</v>
      </c>
      <c r="AE168" s="120">
        <v>0</v>
      </c>
      <c r="AF168" s="120">
        <v>30.95</v>
      </c>
    </row>
    <row r="169" spans="1:32" x14ac:dyDescent="0.25">
      <c r="A169" s="119" t="s">
        <v>205</v>
      </c>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row>
    <row r="170" spans="1:32" x14ac:dyDescent="0.25">
      <c r="B170" s="119" t="s">
        <v>206</v>
      </c>
      <c r="C170" s="120">
        <v>0</v>
      </c>
      <c r="D170" s="120">
        <v>0</v>
      </c>
      <c r="E170" s="120">
        <v>0</v>
      </c>
      <c r="F170" s="120">
        <v>0</v>
      </c>
      <c r="G170" s="120">
        <v>0</v>
      </c>
      <c r="H170" s="120">
        <v>0</v>
      </c>
      <c r="I170" s="120">
        <v>1.2</v>
      </c>
      <c r="J170" s="120">
        <v>0</v>
      </c>
      <c r="K170" s="120">
        <v>0</v>
      </c>
      <c r="L170" s="120">
        <v>0</v>
      </c>
      <c r="M170" s="120">
        <v>0</v>
      </c>
      <c r="N170" s="120">
        <v>0</v>
      </c>
      <c r="O170" s="120">
        <v>2.5</v>
      </c>
      <c r="P170" s="120">
        <v>0</v>
      </c>
      <c r="Q170" s="120">
        <v>0</v>
      </c>
      <c r="R170" s="120">
        <v>0</v>
      </c>
      <c r="S170" s="120">
        <v>0</v>
      </c>
      <c r="T170" s="120">
        <v>0</v>
      </c>
      <c r="U170" s="120">
        <v>0</v>
      </c>
      <c r="V170" s="120">
        <v>0.34350000000000003</v>
      </c>
      <c r="W170" s="120">
        <v>0</v>
      </c>
      <c r="X170" s="120">
        <v>0</v>
      </c>
      <c r="Y170" s="120">
        <v>0</v>
      </c>
      <c r="Z170" s="120">
        <v>0</v>
      </c>
      <c r="AA170" s="120">
        <v>0</v>
      </c>
      <c r="AB170" s="120">
        <v>0</v>
      </c>
      <c r="AC170" s="120">
        <v>0</v>
      </c>
      <c r="AD170" s="120">
        <v>0</v>
      </c>
      <c r="AE170" s="120">
        <v>14.4</v>
      </c>
      <c r="AF170" s="120">
        <v>18.4435</v>
      </c>
    </row>
    <row r="171" spans="1:32" x14ac:dyDescent="0.25">
      <c r="B171" s="119" t="s">
        <v>207</v>
      </c>
      <c r="C171" s="120">
        <v>0</v>
      </c>
      <c r="D171" s="120">
        <v>0</v>
      </c>
      <c r="E171" s="120">
        <v>0</v>
      </c>
      <c r="F171" s="120">
        <v>0</v>
      </c>
      <c r="G171" s="120">
        <v>0</v>
      </c>
      <c r="H171" s="120">
        <v>0</v>
      </c>
      <c r="I171" s="120">
        <v>1.6</v>
      </c>
      <c r="J171" s="120">
        <v>0</v>
      </c>
      <c r="K171" s="120">
        <v>0</v>
      </c>
      <c r="L171" s="120">
        <v>0</v>
      </c>
      <c r="M171" s="120">
        <v>0</v>
      </c>
      <c r="N171" s="120">
        <v>0</v>
      </c>
      <c r="O171" s="120">
        <v>8</v>
      </c>
      <c r="P171" s="120">
        <v>1</v>
      </c>
      <c r="Q171" s="120">
        <v>0</v>
      </c>
      <c r="R171" s="120">
        <v>0</v>
      </c>
      <c r="S171" s="120">
        <v>0</v>
      </c>
      <c r="T171" s="120">
        <v>0</v>
      </c>
      <c r="U171" s="120">
        <v>0</v>
      </c>
      <c r="V171" s="120">
        <v>1.4295</v>
      </c>
      <c r="W171" s="120">
        <v>0</v>
      </c>
      <c r="X171" s="120">
        <v>0</v>
      </c>
      <c r="Y171" s="120">
        <v>0</v>
      </c>
      <c r="Z171" s="120">
        <v>0</v>
      </c>
      <c r="AA171" s="120">
        <v>0</v>
      </c>
      <c r="AB171" s="120">
        <v>0</v>
      </c>
      <c r="AC171" s="120">
        <v>0</v>
      </c>
      <c r="AD171" s="120">
        <v>0</v>
      </c>
      <c r="AE171" s="120">
        <v>54.4</v>
      </c>
      <c r="AF171" s="120">
        <v>66.42949999999999</v>
      </c>
    </row>
    <row r="172" spans="1:32" x14ac:dyDescent="0.25">
      <c r="B172" s="119" t="s">
        <v>208</v>
      </c>
      <c r="C172" s="120">
        <v>0</v>
      </c>
      <c r="D172" s="120">
        <v>0</v>
      </c>
      <c r="E172" s="120">
        <v>0</v>
      </c>
      <c r="F172" s="120">
        <v>0</v>
      </c>
      <c r="G172" s="120">
        <v>0</v>
      </c>
      <c r="H172" s="120">
        <v>0</v>
      </c>
      <c r="I172" s="120">
        <v>0</v>
      </c>
      <c r="J172" s="120">
        <v>0</v>
      </c>
      <c r="K172" s="120">
        <v>0</v>
      </c>
      <c r="L172" s="120">
        <v>0</v>
      </c>
      <c r="M172" s="120">
        <v>0</v>
      </c>
      <c r="N172" s="120">
        <v>0</v>
      </c>
      <c r="O172" s="120">
        <v>0</v>
      </c>
      <c r="P172" s="120">
        <v>0</v>
      </c>
      <c r="Q172" s="120">
        <v>0</v>
      </c>
      <c r="R172" s="120">
        <v>0</v>
      </c>
      <c r="S172" s="120">
        <v>0</v>
      </c>
      <c r="T172" s="120">
        <v>0</v>
      </c>
      <c r="U172" s="120">
        <v>0</v>
      </c>
      <c r="V172" s="120">
        <v>6.9899999999999997E-3</v>
      </c>
      <c r="W172" s="120">
        <v>0</v>
      </c>
      <c r="X172" s="120">
        <v>0.23300000000000001</v>
      </c>
      <c r="Y172" s="120">
        <v>0</v>
      </c>
      <c r="Z172" s="120">
        <v>0</v>
      </c>
      <c r="AA172" s="120">
        <v>0</v>
      </c>
      <c r="AB172" s="120">
        <v>0</v>
      </c>
      <c r="AC172" s="120">
        <v>0</v>
      </c>
      <c r="AD172" s="120">
        <v>0</v>
      </c>
      <c r="AE172" s="120">
        <v>0</v>
      </c>
      <c r="AF172" s="120">
        <v>0.23999000000000001</v>
      </c>
    </row>
    <row r="173" spans="1:32" x14ac:dyDescent="0.25">
      <c r="A173" s="119" t="s">
        <v>209</v>
      </c>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row>
    <row r="174" spans="1:32" x14ac:dyDescent="0.25">
      <c r="B174" s="119" t="s">
        <v>210</v>
      </c>
      <c r="C174" s="120">
        <v>0</v>
      </c>
      <c r="D174" s="120">
        <v>389.45299999999997</v>
      </c>
      <c r="E174" s="120">
        <v>0</v>
      </c>
      <c r="F174" s="120">
        <v>0</v>
      </c>
      <c r="G174" s="120">
        <v>0</v>
      </c>
      <c r="H174" s="120">
        <v>0</v>
      </c>
      <c r="I174" s="120">
        <v>2.10778</v>
      </c>
      <c r="J174" s="120">
        <v>0</v>
      </c>
      <c r="K174" s="120">
        <v>0</v>
      </c>
      <c r="L174" s="120">
        <v>139.125</v>
      </c>
      <c r="M174" s="120">
        <v>10.4</v>
      </c>
      <c r="N174" s="120">
        <v>0</v>
      </c>
      <c r="O174" s="120">
        <v>111.5</v>
      </c>
      <c r="P174" s="120">
        <v>0</v>
      </c>
      <c r="Q174" s="120">
        <v>0</v>
      </c>
      <c r="R174" s="120">
        <v>0</v>
      </c>
      <c r="S174" s="120">
        <v>0</v>
      </c>
      <c r="T174" s="120">
        <v>0</v>
      </c>
      <c r="U174" s="120">
        <v>0</v>
      </c>
      <c r="V174" s="120">
        <v>21.728899999999999</v>
      </c>
      <c r="W174" s="120">
        <v>0</v>
      </c>
      <c r="X174" s="120">
        <v>0</v>
      </c>
      <c r="Y174" s="120">
        <v>0</v>
      </c>
      <c r="Z174" s="120">
        <v>0</v>
      </c>
      <c r="AA174" s="120">
        <v>0</v>
      </c>
      <c r="AB174" s="120">
        <v>0</v>
      </c>
      <c r="AC174" s="120">
        <v>0</v>
      </c>
      <c r="AD174" s="120">
        <v>0</v>
      </c>
      <c r="AE174" s="120">
        <v>0</v>
      </c>
      <c r="AF174" s="120">
        <v>674.31467999999995</v>
      </c>
    </row>
    <row r="175" spans="1:32" x14ac:dyDescent="0.25">
      <c r="A175" s="119" t="s">
        <v>211</v>
      </c>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row>
    <row r="176" spans="1:32" x14ac:dyDescent="0.25">
      <c r="B176" s="119" t="s">
        <v>212</v>
      </c>
      <c r="C176" s="120">
        <v>0</v>
      </c>
      <c r="D176" s="120">
        <v>0</v>
      </c>
      <c r="E176" s="120">
        <v>0</v>
      </c>
      <c r="F176" s="120">
        <v>0</v>
      </c>
      <c r="G176" s="120">
        <v>0</v>
      </c>
      <c r="H176" s="120">
        <v>0</v>
      </c>
      <c r="I176" s="120">
        <v>0.1</v>
      </c>
      <c r="J176" s="120">
        <v>0</v>
      </c>
      <c r="K176" s="120">
        <v>0</v>
      </c>
      <c r="L176" s="120">
        <v>0</v>
      </c>
      <c r="M176" s="120">
        <v>0</v>
      </c>
      <c r="N176" s="120">
        <v>0</v>
      </c>
      <c r="O176" s="120">
        <v>0</v>
      </c>
      <c r="P176" s="120">
        <v>0</v>
      </c>
      <c r="Q176" s="120">
        <v>0</v>
      </c>
      <c r="R176" s="120">
        <v>0</v>
      </c>
      <c r="S176" s="120">
        <v>0</v>
      </c>
      <c r="T176" s="120">
        <v>0</v>
      </c>
      <c r="U176" s="120">
        <v>0</v>
      </c>
      <c r="V176" s="120">
        <v>1.3080000000000001</v>
      </c>
      <c r="W176" s="120">
        <v>0</v>
      </c>
      <c r="X176" s="120">
        <v>3.7</v>
      </c>
      <c r="Y176" s="120">
        <v>0</v>
      </c>
      <c r="Z176" s="120">
        <v>0</v>
      </c>
      <c r="AA176" s="120">
        <v>0</v>
      </c>
      <c r="AB176" s="120">
        <v>0</v>
      </c>
      <c r="AC176" s="120">
        <v>0</v>
      </c>
      <c r="AD176" s="120">
        <v>0</v>
      </c>
      <c r="AE176" s="120">
        <v>0</v>
      </c>
      <c r="AF176" s="120">
        <v>5.1080000000000005</v>
      </c>
    </row>
    <row r="177" spans="1:32" x14ac:dyDescent="0.25">
      <c r="A177" s="119" t="s">
        <v>213</v>
      </c>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row>
    <row r="178" spans="1:32" x14ac:dyDescent="0.25">
      <c r="B178" s="119" t="s">
        <v>214</v>
      </c>
      <c r="C178" s="120">
        <v>0</v>
      </c>
      <c r="D178" s="120">
        <v>0</v>
      </c>
      <c r="E178" s="120">
        <v>0</v>
      </c>
      <c r="F178" s="120">
        <v>12.968500000000001</v>
      </c>
      <c r="G178" s="120">
        <v>0</v>
      </c>
      <c r="H178" s="120">
        <v>0</v>
      </c>
      <c r="I178" s="120">
        <v>0.94299999999999995</v>
      </c>
      <c r="J178" s="120">
        <v>0</v>
      </c>
      <c r="K178" s="120">
        <v>0</v>
      </c>
      <c r="L178" s="120">
        <v>12.968500000000001</v>
      </c>
      <c r="M178" s="120">
        <v>0</v>
      </c>
      <c r="N178" s="120">
        <v>0</v>
      </c>
      <c r="O178" s="120">
        <v>5.7</v>
      </c>
      <c r="P178" s="120">
        <v>0</v>
      </c>
      <c r="Q178" s="120">
        <v>13.3024</v>
      </c>
      <c r="R178" s="120">
        <v>26.036899999999999</v>
      </c>
      <c r="S178" s="120">
        <v>0</v>
      </c>
      <c r="T178" s="120">
        <v>0</v>
      </c>
      <c r="U178" s="120">
        <v>0</v>
      </c>
      <c r="V178" s="120">
        <v>1.0487500000000001</v>
      </c>
      <c r="W178" s="120">
        <v>0</v>
      </c>
      <c r="X178" s="120">
        <v>0</v>
      </c>
      <c r="Y178" s="120">
        <v>0</v>
      </c>
      <c r="Z178" s="120">
        <v>0</v>
      </c>
      <c r="AA178" s="120">
        <v>0</v>
      </c>
      <c r="AB178" s="120">
        <v>0</v>
      </c>
      <c r="AC178" s="120">
        <v>0</v>
      </c>
      <c r="AD178" s="120">
        <v>0</v>
      </c>
      <c r="AE178" s="120">
        <v>0</v>
      </c>
      <c r="AF178" s="120">
        <v>72.968050000000005</v>
      </c>
    </row>
    <row r="179" spans="1:32" x14ac:dyDescent="0.25">
      <c r="B179" s="119" t="s">
        <v>215</v>
      </c>
      <c r="C179" s="120">
        <v>0</v>
      </c>
      <c r="D179" s="120">
        <v>0</v>
      </c>
      <c r="E179" s="120">
        <v>0</v>
      </c>
      <c r="F179" s="120">
        <v>0</v>
      </c>
      <c r="G179" s="120">
        <v>0</v>
      </c>
      <c r="H179" s="120">
        <v>0</v>
      </c>
      <c r="I179" s="120">
        <v>0.6</v>
      </c>
      <c r="J179" s="120">
        <v>0</v>
      </c>
      <c r="K179" s="120">
        <v>0</v>
      </c>
      <c r="L179" s="120">
        <v>0</v>
      </c>
      <c r="M179" s="120">
        <v>0</v>
      </c>
      <c r="N179" s="120">
        <v>0</v>
      </c>
      <c r="O179" s="120">
        <v>0</v>
      </c>
      <c r="P179" s="120">
        <v>0</v>
      </c>
      <c r="Q179" s="120">
        <v>0</v>
      </c>
      <c r="R179" s="120">
        <v>6.6</v>
      </c>
      <c r="S179" s="120">
        <v>0</v>
      </c>
      <c r="T179" s="120">
        <v>0</v>
      </c>
      <c r="U179" s="120">
        <v>0</v>
      </c>
      <c r="V179" s="120">
        <v>0.2</v>
      </c>
      <c r="W179" s="120">
        <v>0</v>
      </c>
      <c r="X179" s="120">
        <v>0</v>
      </c>
      <c r="Y179" s="120">
        <v>0</v>
      </c>
      <c r="Z179" s="120">
        <v>0</v>
      </c>
      <c r="AA179" s="120">
        <v>0</v>
      </c>
      <c r="AB179" s="120">
        <v>0</v>
      </c>
      <c r="AC179" s="120">
        <v>0</v>
      </c>
      <c r="AD179" s="120">
        <v>0</v>
      </c>
      <c r="AE179" s="120">
        <v>0</v>
      </c>
      <c r="AF179" s="120">
        <v>7.3999999999999995</v>
      </c>
    </row>
    <row r="180" spans="1:32" x14ac:dyDescent="0.25">
      <c r="B180" s="119" t="s">
        <v>216</v>
      </c>
      <c r="C180" s="120">
        <v>0</v>
      </c>
      <c r="D180" s="120">
        <v>0</v>
      </c>
      <c r="E180" s="120">
        <v>0</v>
      </c>
      <c r="F180" s="120">
        <v>0</v>
      </c>
      <c r="G180" s="120">
        <v>0</v>
      </c>
      <c r="H180" s="120">
        <v>0</v>
      </c>
      <c r="I180" s="120">
        <v>0.14000000000000001</v>
      </c>
      <c r="J180" s="120">
        <v>0</v>
      </c>
      <c r="K180" s="120">
        <v>0</v>
      </c>
      <c r="L180" s="120">
        <v>0</v>
      </c>
      <c r="M180" s="120">
        <v>0</v>
      </c>
      <c r="N180" s="120">
        <v>0</v>
      </c>
      <c r="O180" s="120">
        <v>0</v>
      </c>
      <c r="P180" s="120">
        <v>0</v>
      </c>
      <c r="Q180" s="120">
        <v>0</v>
      </c>
      <c r="R180" s="120">
        <v>2.56</v>
      </c>
      <c r="S180" s="120">
        <v>0</v>
      </c>
      <c r="T180" s="120">
        <v>0</v>
      </c>
      <c r="U180" s="120">
        <v>0</v>
      </c>
      <c r="V180" s="120">
        <v>5.5E-2</v>
      </c>
      <c r="W180" s="120">
        <v>0</v>
      </c>
      <c r="X180" s="120">
        <v>0</v>
      </c>
      <c r="Y180" s="120">
        <v>0</v>
      </c>
      <c r="Z180" s="120">
        <v>0</v>
      </c>
      <c r="AA180" s="120">
        <v>0</v>
      </c>
      <c r="AB180" s="120">
        <v>0</v>
      </c>
      <c r="AC180" s="120">
        <v>0</v>
      </c>
      <c r="AD180" s="120">
        <v>0</v>
      </c>
      <c r="AE180" s="120">
        <v>0</v>
      </c>
      <c r="AF180" s="120">
        <v>2.7550000000000003</v>
      </c>
    </row>
    <row r="181" spans="1:32" x14ac:dyDescent="0.25">
      <c r="B181" s="119" t="s">
        <v>217</v>
      </c>
      <c r="C181" s="120">
        <v>0</v>
      </c>
      <c r="D181" s="120">
        <v>0</v>
      </c>
      <c r="E181" s="120">
        <v>0</v>
      </c>
      <c r="F181" s="120">
        <v>9.8691999999999993</v>
      </c>
      <c r="G181" s="120">
        <v>0</v>
      </c>
      <c r="H181" s="120">
        <v>0</v>
      </c>
      <c r="I181" s="120">
        <v>2.17</v>
      </c>
      <c r="J181" s="120">
        <v>0</v>
      </c>
      <c r="K181" s="120">
        <v>0</v>
      </c>
      <c r="L181" s="120">
        <v>9.8691999999999993</v>
      </c>
      <c r="M181" s="120">
        <v>0</v>
      </c>
      <c r="N181" s="120">
        <v>0</v>
      </c>
      <c r="O181" s="120">
        <v>6.62</v>
      </c>
      <c r="P181" s="120">
        <v>0</v>
      </c>
      <c r="Q181" s="120">
        <v>10.011699999999999</v>
      </c>
      <c r="R181" s="120">
        <v>19.738399999999999</v>
      </c>
      <c r="S181" s="120">
        <v>0</v>
      </c>
      <c r="T181" s="120">
        <v>0</v>
      </c>
      <c r="U181" s="120">
        <v>0</v>
      </c>
      <c r="V181" s="120">
        <v>0.51483999999999996</v>
      </c>
      <c r="W181" s="120">
        <v>0</v>
      </c>
      <c r="X181" s="120">
        <v>0</v>
      </c>
      <c r="Y181" s="120">
        <v>0</v>
      </c>
      <c r="Z181" s="120">
        <v>0</v>
      </c>
      <c r="AA181" s="120">
        <v>0</v>
      </c>
      <c r="AB181" s="120">
        <v>0</v>
      </c>
      <c r="AC181" s="120">
        <v>0</v>
      </c>
      <c r="AD181" s="120">
        <v>0</v>
      </c>
      <c r="AE181" s="120">
        <v>0</v>
      </c>
      <c r="AF181" s="120">
        <v>58.793340000000001</v>
      </c>
    </row>
    <row r="182" spans="1:32" x14ac:dyDescent="0.25">
      <c r="A182" s="119" t="s">
        <v>220</v>
      </c>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row>
    <row r="183" spans="1:32" x14ac:dyDescent="0.25">
      <c r="B183" s="119" t="s">
        <v>221</v>
      </c>
      <c r="C183" s="120">
        <v>0</v>
      </c>
      <c r="D183" s="120">
        <v>0</v>
      </c>
      <c r="E183" s="120">
        <v>0</v>
      </c>
      <c r="F183" s="120">
        <v>0</v>
      </c>
      <c r="G183" s="120">
        <v>0</v>
      </c>
      <c r="H183" s="120">
        <v>0</v>
      </c>
      <c r="I183" s="120">
        <v>0.3</v>
      </c>
      <c r="J183" s="120">
        <v>0</v>
      </c>
      <c r="K183" s="120">
        <v>0</v>
      </c>
      <c r="L183" s="120">
        <v>40</v>
      </c>
      <c r="M183" s="120">
        <v>0</v>
      </c>
      <c r="N183" s="120">
        <v>0</v>
      </c>
      <c r="O183" s="120">
        <v>5.4</v>
      </c>
      <c r="P183" s="120">
        <v>0</v>
      </c>
      <c r="Q183" s="120">
        <v>0</v>
      </c>
      <c r="R183" s="120">
        <v>0.8</v>
      </c>
      <c r="S183" s="120">
        <v>0</v>
      </c>
      <c r="T183" s="120">
        <v>0</v>
      </c>
      <c r="U183" s="120">
        <v>0</v>
      </c>
      <c r="V183" s="120">
        <v>0.89700000000000002</v>
      </c>
      <c r="W183" s="120">
        <v>0</v>
      </c>
      <c r="X183" s="120">
        <v>0</v>
      </c>
      <c r="Y183" s="120">
        <v>0</v>
      </c>
      <c r="Z183" s="120">
        <v>0</v>
      </c>
      <c r="AA183" s="120">
        <v>0</v>
      </c>
      <c r="AB183" s="120">
        <v>0</v>
      </c>
      <c r="AC183" s="120">
        <v>0</v>
      </c>
      <c r="AD183" s="120">
        <v>0</v>
      </c>
      <c r="AE183" s="120">
        <v>0</v>
      </c>
      <c r="AF183" s="120">
        <v>47.396999999999991</v>
      </c>
    </row>
    <row r="184" spans="1:32" x14ac:dyDescent="0.25">
      <c r="A184" s="119" t="s">
        <v>222</v>
      </c>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row>
    <row r="185" spans="1:32" x14ac:dyDescent="0.25">
      <c r="B185" s="119" t="s">
        <v>223</v>
      </c>
      <c r="C185" s="120">
        <v>0</v>
      </c>
      <c r="D185" s="120">
        <v>0</v>
      </c>
      <c r="E185" s="120">
        <v>2.5</v>
      </c>
      <c r="F185" s="120">
        <v>31.7531</v>
      </c>
      <c r="G185" s="120">
        <v>0</v>
      </c>
      <c r="H185" s="120">
        <v>2.7</v>
      </c>
      <c r="I185" s="120">
        <v>0</v>
      </c>
      <c r="J185" s="120">
        <v>0.6</v>
      </c>
      <c r="K185" s="120">
        <v>0</v>
      </c>
      <c r="L185" s="120">
        <v>27.856999999999999</v>
      </c>
      <c r="M185" s="120">
        <v>0</v>
      </c>
      <c r="N185" s="120">
        <v>0</v>
      </c>
      <c r="O185" s="120">
        <v>32.24</v>
      </c>
      <c r="P185" s="120">
        <v>49.1</v>
      </c>
      <c r="Q185" s="120">
        <v>13.0311</v>
      </c>
      <c r="R185" s="120">
        <v>21.636800000000001</v>
      </c>
      <c r="S185" s="120">
        <v>0</v>
      </c>
      <c r="T185" s="120">
        <v>0</v>
      </c>
      <c r="U185" s="120">
        <v>19.447199999999999</v>
      </c>
      <c r="V185" s="120">
        <v>6.1951200000000002</v>
      </c>
      <c r="W185" s="120">
        <v>0</v>
      </c>
      <c r="X185" s="120">
        <v>0</v>
      </c>
      <c r="Y185" s="120">
        <v>0</v>
      </c>
      <c r="Z185" s="120">
        <v>0</v>
      </c>
      <c r="AA185" s="120">
        <v>0</v>
      </c>
      <c r="AB185" s="120">
        <v>0</v>
      </c>
      <c r="AC185" s="120">
        <v>0</v>
      </c>
      <c r="AD185" s="120">
        <v>0</v>
      </c>
      <c r="AE185" s="120">
        <v>0</v>
      </c>
      <c r="AF185" s="120">
        <v>207.06032000000002</v>
      </c>
    </row>
    <row r="186" spans="1:32" x14ac:dyDescent="0.25">
      <c r="A186" s="119" t="s">
        <v>224</v>
      </c>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row>
    <row r="187" spans="1:32" x14ac:dyDescent="0.25">
      <c r="B187" s="119" t="s">
        <v>225</v>
      </c>
      <c r="C187" s="120">
        <v>0</v>
      </c>
      <c r="D187" s="120">
        <v>111.6</v>
      </c>
      <c r="E187" s="120">
        <v>0</v>
      </c>
      <c r="F187" s="120">
        <v>0</v>
      </c>
      <c r="G187" s="120">
        <v>0</v>
      </c>
      <c r="H187" s="120">
        <v>0</v>
      </c>
      <c r="I187" s="120">
        <v>1.44333</v>
      </c>
      <c r="J187" s="120">
        <v>0</v>
      </c>
      <c r="K187" s="120">
        <v>0</v>
      </c>
      <c r="L187" s="120">
        <v>0</v>
      </c>
      <c r="M187" s="120">
        <v>0</v>
      </c>
      <c r="N187" s="120">
        <v>0</v>
      </c>
      <c r="O187" s="120">
        <v>16.600000000000001</v>
      </c>
      <c r="P187" s="120">
        <v>1.994</v>
      </c>
      <c r="Q187" s="120">
        <v>0</v>
      </c>
      <c r="R187" s="120">
        <v>88.1</v>
      </c>
      <c r="S187" s="120">
        <v>0</v>
      </c>
      <c r="T187" s="120">
        <v>0</v>
      </c>
      <c r="U187" s="120">
        <v>0</v>
      </c>
      <c r="V187" s="120">
        <v>7.8650000000000002</v>
      </c>
      <c r="W187" s="120">
        <v>0</v>
      </c>
      <c r="X187" s="120">
        <v>0</v>
      </c>
      <c r="Y187" s="120">
        <v>0</v>
      </c>
      <c r="Z187" s="120">
        <v>0</v>
      </c>
      <c r="AA187" s="120">
        <v>0</v>
      </c>
      <c r="AB187" s="120">
        <v>0</v>
      </c>
      <c r="AC187" s="120">
        <v>0</v>
      </c>
      <c r="AD187" s="120">
        <v>0</v>
      </c>
      <c r="AE187" s="120">
        <v>0</v>
      </c>
      <c r="AF187" s="120">
        <v>227.60232999999999</v>
      </c>
    </row>
    <row r="188" spans="1:32" x14ac:dyDescent="0.25">
      <c r="B188" s="119" t="s">
        <v>226</v>
      </c>
      <c r="C188" s="120">
        <v>0</v>
      </c>
      <c r="D188" s="120">
        <v>0</v>
      </c>
      <c r="E188" s="120">
        <v>0</v>
      </c>
      <c r="F188" s="120">
        <v>0</v>
      </c>
      <c r="G188" s="120">
        <v>0</v>
      </c>
      <c r="H188" s="120">
        <v>0</v>
      </c>
      <c r="I188" s="120">
        <v>0.13</v>
      </c>
      <c r="J188" s="120">
        <v>0</v>
      </c>
      <c r="K188" s="120">
        <v>0</v>
      </c>
      <c r="L188" s="120">
        <v>0</v>
      </c>
      <c r="M188" s="120">
        <v>0</v>
      </c>
      <c r="N188" s="120">
        <v>0</v>
      </c>
      <c r="O188" s="120">
        <v>0</v>
      </c>
      <c r="P188" s="120">
        <v>0</v>
      </c>
      <c r="Q188" s="120">
        <v>0</v>
      </c>
      <c r="R188" s="120">
        <v>23.5</v>
      </c>
      <c r="S188" s="120">
        <v>0</v>
      </c>
      <c r="T188" s="120">
        <v>0</v>
      </c>
      <c r="U188" s="120">
        <v>0</v>
      </c>
      <c r="V188" s="120">
        <v>0.6</v>
      </c>
      <c r="W188" s="120">
        <v>0</v>
      </c>
      <c r="X188" s="120">
        <v>0</v>
      </c>
      <c r="Y188" s="120">
        <v>0</v>
      </c>
      <c r="Z188" s="120">
        <v>0</v>
      </c>
      <c r="AA188" s="120">
        <v>0</v>
      </c>
      <c r="AB188" s="120">
        <v>0</v>
      </c>
      <c r="AC188" s="120">
        <v>0</v>
      </c>
      <c r="AD188" s="120">
        <v>0</v>
      </c>
      <c r="AE188" s="120">
        <v>0</v>
      </c>
      <c r="AF188" s="120">
        <v>24.23</v>
      </c>
    </row>
    <row r="189" spans="1:32" x14ac:dyDescent="0.25">
      <c r="A189" s="119" t="s">
        <v>227</v>
      </c>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row>
    <row r="190" spans="1:32" x14ac:dyDescent="0.25">
      <c r="B190" s="119" t="s">
        <v>228</v>
      </c>
      <c r="C190" s="120">
        <v>0</v>
      </c>
      <c r="D190" s="120">
        <v>0</v>
      </c>
      <c r="E190" s="120">
        <v>0</v>
      </c>
      <c r="F190" s="120">
        <v>0</v>
      </c>
      <c r="G190" s="120">
        <v>5.4470000000000001</v>
      </c>
      <c r="H190" s="120">
        <v>0</v>
      </c>
      <c r="I190" s="120">
        <v>0</v>
      </c>
      <c r="J190" s="120">
        <v>0</v>
      </c>
      <c r="K190" s="120">
        <v>0</v>
      </c>
      <c r="L190" s="120">
        <v>0</v>
      </c>
      <c r="M190" s="120">
        <v>1.0649999999999999</v>
      </c>
      <c r="N190" s="120">
        <v>0</v>
      </c>
      <c r="O190" s="120">
        <v>0</v>
      </c>
      <c r="P190" s="120">
        <v>65.472999999999999</v>
      </c>
      <c r="Q190" s="120">
        <v>0</v>
      </c>
      <c r="R190" s="120">
        <v>0</v>
      </c>
      <c r="S190" s="120">
        <v>0</v>
      </c>
      <c r="T190" s="120">
        <v>0</v>
      </c>
      <c r="U190" s="120">
        <v>0</v>
      </c>
      <c r="V190" s="120">
        <v>0.35165200000000002</v>
      </c>
      <c r="W190" s="120">
        <v>0</v>
      </c>
      <c r="X190" s="120">
        <v>0</v>
      </c>
      <c r="Y190" s="120">
        <v>0</v>
      </c>
      <c r="Z190" s="120">
        <v>0</v>
      </c>
      <c r="AA190" s="120">
        <v>0</v>
      </c>
      <c r="AB190" s="120">
        <v>0</v>
      </c>
      <c r="AC190" s="120">
        <v>0</v>
      </c>
      <c r="AD190" s="120">
        <v>0</v>
      </c>
      <c r="AE190" s="120">
        <v>0</v>
      </c>
      <c r="AF190" s="120">
        <v>72.336652000000001</v>
      </c>
    </row>
    <row r="191" spans="1:32" x14ac:dyDescent="0.25">
      <c r="A191" s="119" t="s">
        <v>229</v>
      </c>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row>
    <row r="192" spans="1:32" x14ac:dyDescent="0.25">
      <c r="B192" s="119" t="s">
        <v>230</v>
      </c>
      <c r="C192" s="120">
        <v>0</v>
      </c>
      <c r="D192" s="120">
        <v>0</v>
      </c>
      <c r="E192" s="120">
        <v>0</v>
      </c>
      <c r="F192" s="120">
        <v>11</v>
      </c>
      <c r="G192" s="120">
        <v>0</v>
      </c>
      <c r="H192" s="120">
        <v>0.43</v>
      </c>
      <c r="I192" s="120">
        <v>0.1</v>
      </c>
      <c r="J192" s="120">
        <v>0</v>
      </c>
      <c r="K192" s="120">
        <v>0</v>
      </c>
      <c r="L192" s="120">
        <v>0</v>
      </c>
      <c r="M192" s="120">
        <v>0</v>
      </c>
      <c r="N192" s="120">
        <v>0</v>
      </c>
      <c r="O192" s="120">
        <v>5</v>
      </c>
      <c r="P192" s="120">
        <v>0</v>
      </c>
      <c r="Q192" s="120">
        <v>0</v>
      </c>
      <c r="R192" s="120">
        <v>25</v>
      </c>
      <c r="S192" s="120">
        <v>0</v>
      </c>
      <c r="T192" s="120">
        <v>0</v>
      </c>
      <c r="U192" s="120">
        <v>0</v>
      </c>
      <c r="V192" s="120">
        <v>0.94499999999999995</v>
      </c>
      <c r="W192" s="120">
        <v>0</v>
      </c>
      <c r="X192" s="120">
        <v>5</v>
      </c>
      <c r="Y192" s="120">
        <v>0</v>
      </c>
      <c r="Z192" s="120">
        <v>0</v>
      </c>
      <c r="AA192" s="120">
        <v>0</v>
      </c>
      <c r="AB192" s="120">
        <v>0</v>
      </c>
      <c r="AC192" s="120">
        <v>0</v>
      </c>
      <c r="AD192" s="120">
        <v>0</v>
      </c>
      <c r="AE192" s="120">
        <v>0</v>
      </c>
      <c r="AF192" s="120">
        <v>47.475000000000001</v>
      </c>
    </row>
    <row r="193" spans="1:32" x14ac:dyDescent="0.25">
      <c r="A193" s="119" t="s">
        <v>231</v>
      </c>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row>
    <row r="194" spans="1:32" x14ac:dyDescent="0.25">
      <c r="B194" s="119" t="s">
        <v>232</v>
      </c>
      <c r="C194" s="120">
        <v>0</v>
      </c>
      <c r="D194" s="120">
        <v>0</v>
      </c>
      <c r="E194" s="120">
        <v>0</v>
      </c>
      <c r="F194" s="120">
        <v>0</v>
      </c>
      <c r="G194" s="120">
        <v>0</v>
      </c>
      <c r="H194" s="120">
        <v>0</v>
      </c>
      <c r="I194" s="120">
        <v>0</v>
      </c>
      <c r="J194" s="120">
        <v>0</v>
      </c>
      <c r="K194" s="120">
        <v>0</v>
      </c>
      <c r="L194" s="120">
        <v>0</v>
      </c>
      <c r="M194" s="120">
        <v>0</v>
      </c>
      <c r="N194" s="120">
        <v>0</v>
      </c>
      <c r="O194" s="120">
        <v>0</v>
      </c>
      <c r="P194" s="120">
        <v>0</v>
      </c>
      <c r="Q194" s="120">
        <v>0</v>
      </c>
      <c r="R194" s="120">
        <v>0</v>
      </c>
      <c r="S194" s="120">
        <v>0</v>
      </c>
      <c r="T194" s="120">
        <v>0</v>
      </c>
      <c r="U194" s="120">
        <v>0</v>
      </c>
      <c r="V194" s="120">
        <v>0</v>
      </c>
      <c r="W194" s="120">
        <v>0</v>
      </c>
      <c r="X194" s="120">
        <v>0</v>
      </c>
      <c r="Y194" s="120">
        <v>0</v>
      </c>
      <c r="Z194" s="120">
        <v>0</v>
      </c>
      <c r="AA194" s="120">
        <v>0</v>
      </c>
      <c r="AB194" s="120">
        <v>0</v>
      </c>
      <c r="AC194" s="120">
        <v>0</v>
      </c>
      <c r="AD194" s="120">
        <v>0</v>
      </c>
      <c r="AE194" s="120">
        <v>0</v>
      </c>
      <c r="AF194" s="120">
        <v>0</v>
      </c>
    </row>
    <row r="195" spans="1:32" x14ac:dyDescent="0.25">
      <c r="B195" s="119" t="s">
        <v>233</v>
      </c>
      <c r="C195" s="120">
        <v>0</v>
      </c>
      <c r="D195" s="120">
        <v>0</v>
      </c>
      <c r="E195" s="120">
        <v>0</v>
      </c>
      <c r="F195" s="120">
        <v>0</v>
      </c>
      <c r="G195" s="120">
        <v>0</v>
      </c>
      <c r="H195" s="120">
        <v>0.7</v>
      </c>
      <c r="I195" s="120">
        <v>0.4</v>
      </c>
      <c r="J195" s="120">
        <v>0</v>
      </c>
      <c r="K195" s="120">
        <v>0</v>
      </c>
      <c r="L195" s="120">
        <v>0</v>
      </c>
      <c r="M195" s="120">
        <v>0</v>
      </c>
      <c r="N195" s="120">
        <v>0</v>
      </c>
      <c r="O195" s="120">
        <v>0</v>
      </c>
      <c r="P195" s="120">
        <v>0</v>
      </c>
      <c r="Q195" s="120">
        <v>0</v>
      </c>
      <c r="R195" s="120">
        <v>0</v>
      </c>
      <c r="S195" s="120">
        <v>0</v>
      </c>
      <c r="T195" s="120">
        <v>0</v>
      </c>
      <c r="U195" s="120">
        <v>0</v>
      </c>
      <c r="V195" s="120">
        <v>0.53969999999999996</v>
      </c>
      <c r="W195" s="120">
        <v>0</v>
      </c>
      <c r="X195" s="120">
        <v>6.3</v>
      </c>
      <c r="Y195" s="120">
        <v>0</v>
      </c>
      <c r="Z195" s="120">
        <v>0</v>
      </c>
      <c r="AA195" s="120">
        <v>0</v>
      </c>
      <c r="AB195" s="120">
        <v>0</v>
      </c>
      <c r="AC195" s="120">
        <v>0</v>
      </c>
      <c r="AD195" s="120">
        <v>0</v>
      </c>
      <c r="AE195" s="120">
        <v>16.823499999999999</v>
      </c>
      <c r="AF195" s="120">
        <v>24.763199999999998</v>
      </c>
    </row>
    <row r="196" spans="1:32" x14ac:dyDescent="0.25">
      <c r="B196" s="119" t="s">
        <v>234</v>
      </c>
      <c r="C196" s="120">
        <v>0</v>
      </c>
      <c r="D196" s="120">
        <v>0</v>
      </c>
      <c r="E196" s="120">
        <v>0</v>
      </c>
      <c r="F196" s="120">
        <v>0</v>
      </c>
      <c r="G196" s="120">
        <v>0</v>
      </c>
      <c r="H196" s="120">
        <v>0.8</v>
      </c>
      <c r="I196" s="120">
        <v>2.9</v>
      </c>
      <c r="J196" s="120">
        <v>0</v>
      </c>
      <c r="K196" s="120">
        <v>0</v>
      </c>
      <c r="L196" s="120">
        <v>0</v>
      </c>
      <c r="M196" s="120">
        <v>0</v>
      </c>
      <c r="N196" s="120">
        <v>0</v>
      </c>
      <c r="O196" s="120">
        <v>5.6</v>
      </c>
      <c r="P196" s="120">
        <v>0</v>
      </c>
      <c r="Q196" s="120">
        <v>0</v>
      </c>
      <c r="R196" s="120">
        <v>62.9</v>
      </c>
      <c r="S196" s="120">
        <v>0</v>
      </c>
      <c r="T196" s="120">
        <v>0</v>
      </c>
      <c r="U196" s="120">
        <v>0</v>
      </c>
      <c r="V196" s="120">
        <v>1.5468</v>
      </c>
      <c r="W196" s="120">
        <v>0</v>
      </c>
      <c r="X196" s="120">
        <v>10.4</v>
      </c>
      <c r="Y196" s="120">
        <v>0</v>
      </c>
      <c r="Z196" s="120">
        <v>0</v>
      </c>
      <c r="AA196" s="120">
        <v>0</v>
      </c>
      <c r="AB196" s="120">
        <v>0</v>
      </c>
      <c r="AC196" s="120">
        <v>0</v>
      </c>
      <c r="AD196" s="120">
        <v>0</v>
      </c>
      <c r="AE196" s="120">
        <v>0</v>
      </c>
      <c r="AF196" s="120">
        <v>84.146800000000013</v>
      </c>
    </row>
    <row r="197" spans="1:32" x14ac:dyDescent="0.25">
      <c r="B197" s="119" t="s">
        <v>235</v>
      </c>
      <c r="C197" s="120">
        <v>0</v>
      </c>
      <c r="D197" s="120">
        <v>0</v>
      </c>
      <c r="E197" s="120">
        <v>0</v>
      </c>
      <c r="F197" s="120">
        <v>48.017099999999999</v>
      </c>
      <c r="G197" s="120">
        <v>0</v>
      </c>
      <c r="H197" s="120">
        <v>0</v>
      </c>
      <c r="I197" s="120">
        <v>0.3</v>
      </c>
      <c r="J197" s="120">
        <v>0</v>
      </c>
      <c r="K197" s="120">
        <v>1.1000000000000001</v>
      </c>
      <c r="L197" s="120">
        <v>20.2928</v>
      </c>
      <c r="M197" s="120">
        <v>0</v>
      </c>
      <c r="N197" s="120">
        <v>45.877200000000002</v>
      </c>
      <c r="O197" s="120">
        <v>136.9</v>
      </c>
      <c r="P197" s="120">
        <v>2.7</v>
      </c>
      <c r="Q197" s="120">
        <v>32.154299999999999</v>
      </c>
      <c r="R197" s="120">
        <v>123.751</v>
      </c>
      <c r="S197" s="120">
        <v>0</v>
      </c>
      <c r="T197" s="120">
        <v>0</v>
      </c>
      <c r="U197" s="120">
        <v>26.643699999999999</v>
      </c>
      <c r="V197" s="120">
        <v>15.4245</v>
      </c>
      <c r="W197" s="120">
        <v>3.7441900000000001</v>
      </c>
      <c r="X197" s="120">
        <v>9.2889100000000002E-2</v>
      </c>
      <c r="Y197" s="120">
        <v>0</v>
      </c>
      <c r="Z197" s="120">
        <v>0</v>
      </c>
      <c r="AA197" s="120">
        <v>0</v>
      </c>
      <c r="AB197" s="120">
        <v>0</v>
      </c>
      <c r="AC197" s="120">
        <v>0</v>
      </c>
      <c r="AD197" s="120">
        <v>0</v>
      </c>
      <c r="AE197" s="120">
        <v>55.8733</v>
      </c>
      <c r="AF197" s="120">
        <v>512.8709791</v>
      </c>
    </row>
    <row r="198" spans="1:32" x14ac:dyDescent="0.25">
      <c r="A198" s="119" t="s">
        <v>238</v>
      </c>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row>
    <row r="199" spans="1:32" x14ac:dyDescent="0.25">
      <c r="B199" s="119" t="s">
        <v>239</v>
      </c>
      <c r="C199" s="120">
        <v>0</v>
      </c>
      <c r="D199" s="120">
        <v>0</v>
      </c>
      <c r="E199" s="120">
        <v>0</v>
      </c>
      <c r="F199" s="120">
        <v>0</v>
      </c>
      <c r="G199" s="120">
        <v>0</v>
      </c>
      <c r="H199" s="120">
        <v>0</v>
      </c>
      <c r="I199" s="120">
        <v>0.43099999999999999</v>
      </c>
      <c r="J199" s="120">
        <v>0</v>
      </c>
      <c r="K199" s="120">
        <v>0</v>
      </c>
      <c r="L199" s="120">
        <v>4.6399999999999997</v>
      </c>
      <c r="M199" s="120">
        <v>0</v>
      </c>
      <c r="N199" s="120">
        <v>0</v>
      </c>
      <c r="O199" s="120">
        <v>1.91</v>
      </c>
      <c r="P199" s="120">
        <v>0</v>
      </c>
      <c r="Q199" s="120">
        <v>0</v>
      </c>
      <c r="R199" s="120">
        <v>9.49</v>
      </c>
      <c r="S199" s="120">
        <v>0</v>
      </c>
      <c r="T199" s="120">
        <v>0</v>
      </c>
      <c r="U199" s="120">
        <v>0</v>
      </c>
      <c r="V199" s="120">
        <v>0.43</v>
      </c>
      <c r="W199" s="120">
        <v>0</v>
      </c>
      <c r="X199" s="120">
        <v>0</v>
      </c>
      <c r="Y199" s="120">
        <v>0</v>
      </c>
      <c r="Z199" s="120">
        <v>0</v>
      </c>
      <c r="AA199" s="120">
        <v>0</v>
      </c>
      <c r="AB199" s="120">
        <v>0</v>
      </c>
      <c r="AC199" s="120">
        <v>0</v>
      </c>
      <c r="AD199" s="120">
        <v>0</v>
      </c>
      <c r="AE199" s="120">
        <v>0</v>
      </c>
      <c r="AF199" s="120">
        <v>16.901</v>
      </c>
    </row>
    <row r="200" spans="1:32" x14ac:dyDescent="0.25">
      <c r="B200" s="119" t="s">
        <v>240</v>
      </c>
      <c r="C200" s="120">
        <v>0</v>
      </c>
      <c r="D200" s="120">
        <v>264.56799999999998</v>
      </c>
      <c r="E200" s="120">
        <v>0</v>
      </c>
      <c r="F200" s="120">
        <v>20.604199999999999</v>
      </c>
      <c r="G200" s="120">
        <v>0</v>
      </c>
      <c r="H200" s="120">
        <v>0</v>
      </c>
      <c r="I200" s="120">
        <v>3.5803400000000001</v>
      </c>
      <c r="J200" s="120">
        <v>0</v>
      </c>
      <c r="K200" s="120">
        <v>21.38</v>
      </c>
      <c r="L200" s="120">
        <v>133.28700000000001</v>
      </c>
      <c r="M200" s="120">
        <v>0</v>
      </c>
      <c r="N200" s="120">
        <v>0</v>
      </c>
      <c r="O200" s="120">
        <v>105.58</v>
      </c>
      <c r="P200" s="120">
        <v>0</v>
      </c>
      <c r="Q200" s="120">
        <v>5.80647</v>
      </c>
      <c r="R200" s="120">
        <v>31.8035</v>
      </c>
      <c r="S200" s="120">
        <v>0</v>
      </c>
      <c r="T200" s="120">
        <v>0</v>
      </c>
      <c r="U200" s="120">
        <v>0</v>
      </c>
      <c r="V200" s="120">
        <v>28.084499999999998</v>
      </c>
      <c r="W200" s="120">
        <v>0</v>
      </c>
      <c r="X200" s="120">
        <v>13.48</v>
      </c>
      <c r="Y200" s="120">
        <v>33.08</v>
      </c>
      <c r="Z200" s="120">
        <v>7.46</v>
      </c>
      <c r="AA200" s="120">
        <v>15.73</v>
      </c>
      <c r="AB200" s="120">
        <v>0</v>
      </c>
      <c r="AC200" s="120">
        <v>0</v>
      </c>
      <c r="AD200" s="120">
        <v>0</v>
      </c>
      <c r="AE200" s="120">
        <v>1.65493</v>
      </c>
      <c r="AF200" s="120">
        <v>686.0989400000002</v>
      </c>
    </row>
    <row r="201" spans="1:32" x14ac:dyDescent="0.25">
      <c r="B201" s="119" t="s">
        <v>241</v>
      </c>
      <c r="C201" s="120">
        <v>0</v>
      </c>
      <c r="D201" s="120">
        <v>0</v>
      </c>
      <c r="E201" s="120">
        <v>0</v>
      </c>
      <c r="F201" s="120">
        <v>0</v>
      </c>
      <c r="G201" s="120">
        <v>0</v>
      </c>
      <c r="H201" s="120">
        <v>0</v>
      </c>
      <c r="I201" s="120">
        <v>6.5000000000000002E-2</v>
      </c>
      <c r="J201" s="120">
        <v>0</v>
      </c>
      <c r="K201" s="120">
        <v>0</v>
      </c>
      <c r="L201" s="120">
        <v>0</v>
      </c>
      <c r="M201" s="120">
        <v>0</v>
      </c>
      <c r="N201" s="120">
        <v>0</v>
      </c>
      <c r="O201" s="120">
        <v>0</v>
      </c>
      <c r="P201" s="120">
        <v>0</v>
      </c>
      <c r="Q201" s="120">
        <v>0</v>
      </c>
      <c r="R201" s="120">
        <v>0</v>
      </c>
      <c r="S201" s="120">
        <v>0</v>
      </c>
      <c r="T201" s="120">
        <v>0</v>
      </c>
      <c r="U201" s="120">
        <v>0</v>
      </c>
      <c r="V201" s="120">
        <v>5.7000000000000002E-2</v>
      </c>
      <c r="W201" s="120">
        <v>0</v>
      </c>
      <c r="X201" s="120">
        <v>3.0449999999999999</v>
      </c>
      <c r="Y201" s="120">
        <v>0</v>
      </c>
      <c r="Z201" s="120">
        <v>0</v>
      </c>
      <c r="AA201" s="120">
        <v>0</v>
      </c>
      <c r="AB201" s="120">
        <v>0</v>
      </c>
      <c r="AC201" s="120">
        <v>0</v>
      </c>
      <c r="AD201" s="120">
        <v>0</v>
      </c>
      <c r="AE201" s="120">
        <v>0</v>
      </c>
      <c r="AF201" s="120">
        <v>3.1669999999999998</v>
      </c>
    </row>
    <row r="202" spans="1:32" x14ac:dyDescent="0.25">
      <c r="B202" s="119" t="s">
        <v>242</v>
      </c>
      <c r="C202" s="120">
        <v>0</v>
      </c>
      <c r="D202" s="120">
        <v>0</v>
      </c>
      <c r="E202" s="120">
        <v>0</v>
      </c>
      <c r="F202" s="120">
        <v>0</v>
      </c>
      <c r="G202" s="120">
        <v>0</v>
      </c>
      <c r="H202" s="120">
        <v>0.22</v>
      </c>
      <c r="I202" s="120">
        <v>6.5000000000000002E-2</v>
      </c>
      <c r="J202" s="120">
        <v>0</v>
      </c>
      <c r="K202" s="120">
        <v>0</v>
      </c>
      <c r="L202" s="120">
        <v>0</v>
      </c>
      <c r="M202" s="120">
        <v>0</v>
      </c>
      <c r="N202" s="120">
        <v>0</v>
      </c>
      <c r="O202" s="120">
        <v>0</v>
      </c>
      <c r="P202" s="120">
        <v>0</v>
      </c>
      <c r="Q202" s="120">
        <v>0</v>
      </c>
      <c r="R202" s="120">
        <v>0</v>
      </c>
      <c r="S202" s="120">
        <v>0</v>
      </c>
      <c r="T202" s="120">
        <v>0</v>
      </c>
      <c r="U202" s="120">
        <v>0</v>
      </c>
      <c r="V202" s="120">
        <v>0.18</v>
      </c>
      <c r="W202" s="120">
        <v>0</v>
      </c>
      <c r="X202" s="120">
        <v>0.26700000000000002</v>
      </c>
      <c r="Y202" s="120">
        <v>0</v>
      </c>
      <c r="Z202" s="120">
        <v>0</v>
      </c>
      <c r="AA202" s="120">
        <v>0</v>
      </c>
      <c r="AB202" s="120">
        <v>0</v>
      </c>
      <c r="AC202" s="120">
        <v>0</v>
      </c>
      <c r="AD202" s="120">
        <v>0</v>
      </c>
      <c r="AE202" s="120">
        <v>0</v>
      </c>
      <c r="AF202" s="120">
        <v>0.73199999999999998</v>
      </c>
    </row>
    <row r="203" spans="1:32" x14ac:dyDescent="0.25">
      <c r="A203" s="119" t="s">
        <v>243</v>
      </c>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row>
    <row r="204" spans="1:32" x14ac:dyDescent="0.25">
      <c r="B204" s="119" t="s">
        <v>244</v>
      </c>
      <c r="C204" s="120">
        <v>0</v>
      </c>
      <c r="D204" s="120">
        <v>0</v>
      </c>
      <c r="E204" s="120">
        <v>0</v>
      </c>
      <c r="F204" s="120">
        <v>63.860500000000002</v>
      </c>
      <c r="G204" s="120">
        <v>0</v>
      </c>
      <c r="H204" s="120">
        <v>0</v>
      </c>
      <c r="I204" s="120">
        <v>0.45</v>
      </c>
      <c r="J204" s="120">
        <v>0</v>
      </c>
      <c r="K204" s="120">
        <v>0.15</v>
      </c>
      <c r="L204" s="120">
        <v>137.804</v>
      </c>
      <c r="M204" s="120">
        <v>0</v>
      </c>
      <c r="N204" s="120">
        <v>0</v>
      </c>
      <c r="O204" s="120">
        <v>91</v>
      </c>
      <c r="P204" s="120">
        <v>0</v>
      </c>
      <c r="Q204" s="120">
        <v>21.366900000000001</v>
      </c>
      <c r="R204" s="120">
        <v>0</v>
      </c>
      <c r="S204" s="120">
        <v>0</v>
      </c>
      <c r="T204" s="120">
        <v>0</v>
      </c>
      <c r="U204" s="120">
        <v>0</v>
      </c>
      <c r="V204" s="120">
        <v>16.122900000000001</v>
      </c>
      <c r="W204" s="120">
        <v>0</v>
      </c>
      <c r="X204" s="120">
        <v>0</v>
      </c>
      <c r="Y204" s="120">
        <v>33.200000000000003</v>
      </c>
      <c r="Z204" s="120">
        <v>0</v>
      </c>
      <c r="AA204" s="120">
        <v>0</v>
      </c>
      <c r="AB204" s="120">
        <v>0</v>
      </c>
      <c r="AC204" s="120">
        <v>0</v>
      </c>
      <c r="AD204" s="120">
        <v>0</v>
      </c>
      <c r="AE204" s="120">
        <v>0</v>
      </c>
      <c r="AF204" s="120">
        <v>363.95429999999999</v>
      </c>
    </row>
    <row r="205" spans="1:32" x14ac:dyDescent="0.25">
      <c r="A205" s="119" t="s">
        <v>247</v>
      </c>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row>
    <row r="206" spans="1:32" x14ac:dyDescent="0.25">
      <c r="B206" s="119" t="s">
        <v>248</v>
      </c>
      <c r="C206" s="120">
        <v>0</v>
      </c>
      <c r="D206" s="120">
        <v>0</v>
      </c>
      <c r="E206" s="120">
        <v>0</v>
      </c>
      <c r="F206" s="120">
        <v>0</v>
      </c>
      <c r="G206" s="120">
        <v>0</v>
      </c>
      <c r="H206" s="120">
        <v>0</v>
      </c>
      <c r="I206" s="120">
        <v>13.04</v>
      </c>
      <c r="J206" s="120">
        <v>0</v>
      </c>
      <c r="K206" s="120">
        <v>0</v>
      </c>
      <c r="L206" s="120">
        <v>0</v>
      </c>
      <c r="M206" s="120">
        <v>0</v>
      </c>
      <c r="N206" s="120">
        <v>0</v>
      </c>
      <c r="O206" s="120">
        <v>0</v>
      </c>
      <c r="P206" s="120">
        <v>168.9</v>
      </c>
      <c r="Q206" s="120">
        <v>0</v>
      </c>
      <c r="R206" s="120">
        <v>0</v>
      </c>
      <c r="S206" s="120">
        <v>0</v>
      </c>
      <c r="T206" s="120">
        <v>0</v>
      </c>
      <c r="U206" s="120">
        <v>0</v>
      </c>
      <c r="V206" s="120">
        <v>4.9260000000000002</v>
      </c>
      <c r="W206" s="120">
        <v>0</v>
      </c>
      <c r="X206" s="120">
        <v>16.656500000000001</v>
      </c>
      <c r="Y206" s="120">
        <v>0</v>
      </c>
      <c r="Z206" s="120">
        <v>0</v>
      </c>
      <c r="AA206" s="120">
        <v>0</v>
      </c>
      <c r="AB206" s="120">
        <v>0</v>
      </c>
      <c r="AC206" s="120">
        <v>1.84</v>
      </c>
      <c r="AD206" s="120">
        <v>0</v>
      </c>
      <c r="AE206" s="120">
        <v>0</v>
      </c>
      <c r="AF206" s="120">
        <v>205.36249999999998</v>
      </c>
    </row>
    <row r="207" spans="1:32" x14ac:dyDescent="0.25">
      <c r="A207" s="119" t="s">
        <v>253</v>
      </c>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row>
    <row r="208" spans="1:32" x14ac:dyDescent="0.25">
      <c r="B208" s="119" t="s">
        <v>254</v>
      </c>
      <c r="C208" s="120">
        <v>0</v>
      </c>
      <c r="D208" s="120">
        <v>159.55699999999999</v>
      </c>
      <c r="E208" s="120">
        <v>0</v>
      </c>
      <c r="F208" s="120">
        <v>0</v>
      </c>
      <c r="G208" s="120">
        <v>10.172000000000001</v>
      </c>
      <c r="H208" s="120">
        <v>0</v>
      </c>
      <c r="I208" s="120">
        <v>4.02637</v>
      </c>
      <c r="J208" s="120">
        <v>0</v>
      </c>
      <c r="K208" s="120">
        <v>0.64192400000000005</v>
      </c>
      <c r="L208" s="120">
        <v>0</v>
      </c>
      <c r="M208" s="120">
        <v>0</v>
      </c>
      <c r="N208" s="120">
        <v>0</v>
      </c>
      <c r="O208" s="120">
        <v>154.47300000000001</v>
      </c>
      <c r="P208" s="120">
        <v>0.79400000000000004</v>
      </c>
      <c r="Q208" s="120">
        <v>0</v>
      </c>
      <c r="R208" s="120">
        <v>0</v>
      </c>
      <c r="S208" s="120">
        <v>0</v>
      </c>
      <c r="T208" s="120">
        <v>0</v>
      </c>
      <c r="U208" s="120">
        <v>0</v>
      </c>
      <c r="V208" s="120">
        <v>26.562100000000001</v>
      </c>
      <c r="W208" s="120">
        <v>0</v>
      </c>
      <c r="X208" s="120">
        <v>0</v>
      </c>
      <c r="Y208" s="120">
        <v>0</v>
      </c>
      <c r="Z208" s="120">
        <v>0</v>
      </c>
      <c r="AA208" s="120">
        <v>0</v>
      </c>
      <c r="AB208" s="120">
        <v>0</v>
      </c>
      <c r="AC208" s="120">
        <v>0</v>
      </c>
      <c r="AD208" s="120">
        <v>0</v>
      </c>
      <c r="AE208" s="120">
        <v>298.39100000000002</v>
      </c>
      <c r="AF208" s="120">
        <v>654.61739399999988</v>
      </c>
    </row>
    <row r="209" spans="1:32" x14ac:dyDescent="0.25">
      <c r="A209" s="119" t="s">
        <v>255</v>
      </c>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row>
    <row r="210" spans="1:32" x14ac:dyDescent="0.25">
      <c r="B210" s="119" t="s">
        <v>256</v>
      </c>
      <c r="C210" s="120">
        <v>0</v>
      </c>
      <c r="D210" s="120">
        <v>0</v>
      </c>
      <c r="E210" s="120">
        <v>0</v>
      </c>
      <c r="F210" s="120">
        <v>0</v>
      </c>
      <c r="G210" s="120">
        <v>0</v>
      </c>
      <c r="H210" s="120">
        <v>0</v>
      </c>
      <c r="I210" s="120">
        <v>1.5624100000000001</v>
      </c>
      <c r="J210" s="120">
        <v>0</v>
      </c>
      <c r="K210" s="120">
        <v>0</v>
      </c>
      <c r="L210" s="120">
        <v>0</v>
      </c>
      <c r="M210" s="120">
        <v>0</v>
      </c>
      <c r="N210" s="120">
        <v>0</v>
      </c>
      <c r="O210" s="120">
        <v>33</v>
      </c>
      <c r="P210" s="120">
        <v>0</v>
      </c>
      <c r="Q210" s="120">
        <v>0</v>
      </c>
      <c r="R210" s="120">
        <v>0</v>
      </c>
      <c r="S210" s="120">
        <v>0</v>
      </c>
      <c r="T210" s="120">
        <v>0</v>
      </c>
      <c r="U210" s="120">
        <v>0</v>
      </c>
      <c r="V210" s="120">
        <v>6.6661799999999998</v>
      </c>
      <c r="W210" s="120">
        <v>0</v>
      </c>
      <c r="X210" s="120">
        <v>0</v>
      </c>
      <c r="Y210" s="120">
        <v>0</v>
      </c>
      <c r="Z210" s="120">
        <v>0</v>
      </c>
      <c r="AA210" s="120">
        <v>0</v>
      </c>
      <c r="AB210" s="120">
        <v>0</v>
      </c>
      <c r="AC210" s="120">
        <v>0</v>
      </c>
      <c r="AD210" s="120">
        <v>0</v>
      </c>
      <c r="AE210" s="120">
        <v>94.794499999999999</v>
      </c>
      <c r="AF210" s="120">
        <v>136.02309</v>
      </c>
    </row>
    <row r="211" spans="1:32" x14ac:dyDescent="0.25">
      <c r="A211" s="119" t="s">
        <v>257</v>
      </c>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row>
    <row r="212" spans="1:32" x14ac:dyDescent="0.25">
      <c r="B212" s="119" t="s">
        <v>258</v>
      </c>
      <c r="C212" s="120">
        <v>0</v>
      </c>
      <c r="D212" s="120">
        <v>0</v>
      </c>
      <c r="E212" s="120">
        <v>0.50588200000000005</v>
      </c>
      <c r="F212" s="120">
        <v>0</v>
      </c>
      <c r="G212" s="120">
        <v>0</v>
      </c>
      <c r="H212" s="120">
        <v>0</v>
      </c>
      <c r="I212" s="120">
        <v>0.2</v>
      </c>
      <c r="J212" s="120">
        <v>0</v>
      </c>
      <c r="K212" s="120">
        <v>0</v>
      </c>
      <c r="L212" s="120">
        <v>0</v>
      </c>
      <c r="M212" s="120">
        <v>0</v>
      </c>
      <c r="N212" s="120">
        <v>40.200000000000003</v>
      </c>
      <c r="O212" s="120">
        <v>0</v>
      </c>
      <c r="P212" s="120">
        <v>0</v>
      </c>
      <c r="Q212" s="120">
        <v>0</v>
      </c>
      <c r="R212" s="120">
        <v>0</v>
      </c>
      <c r="S212" s="120">
        <v>0</v>
      </c>
      <c r="T212" s="120">
        <v>0</v>
      </c>
      <c r="U212" s="120">
        <v>0</v>
      </c>
      <c r="V212" s="120">
        <v>1.84</v>
      </c>
      <c r="W212" s="120">
        <v>0</v>
      </c>
      <c r="X212" s="120">
        <v>2.2000000000000002</v>
      </c>
      <c r="Y212" s="120">
        <v>0</v>
      </c>
      <c r="Z212" s="120">
        <v>0</v>
      </c>
      <c r="AA212" s="120">
        <v>0</v>
      </c>
      <c r="AB212" s="120">
        <v>0</v>
      </c>
      <c r="AC212" s="120">
        <v>0</v>
      </c>
      <c r="AD212" s="120">
        <v>0</v>
      </c>
      <c r="AE212" s="120">
        <v>0</v>
      </c>
      <c r="AF212" s="120">
        <v>44.945882000000012</v>
      </c>
    </row>
    <row r="213" spans="1:32" x14ac:dyDescent="0.25">
      <c r="A213" s="119" t="s">
        <v>259</v>
      </c>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row>
    <row r="214" spans="1:32" x14ac:dyDescent="0.25">
      <c r="B214" s="119" t="s">
        <v>260</v>
      </c>
      <c r="C214" s="120">
        <v>0</v>
      </c>
      <c r="D214" s="120">
        <v>127.23</v>
      </c>
      <c r="E214" s="120">
        <v>0</v>
      </c>
      <c r="F214" s="120">
        <v>0</v>
      </c>
      <c r="G214" s="120">
        <v>0</v>
      </c>
      <c r="H214" s="120">
        <v>12.596</v>
      </c>
      <c r="I214" s="120">
        <v>4.5259999999999998</v>
      </c>
      <c r="J214" s="120">
        <v>0</v>
      </c>
      <c r="K214" s="120">
        <v>0</v>
      </c>
      <c r="L214" s="120">
        <v>0</v>
      </c>
      <c r="M214" s="120">
        <v>0</v>
      </c>
      <c r="N214" s="120">
        <v>28.3566</v>
      </c>
      <c r="O214" s="120">
        <v>22.396000000000001</v>
      </c>
      <c r="P214" s="120">
        <v>41.643999999999998</v>
      </c>
      <c r="Q214" s="120">
        <v>0</v>
      </c>
      <c r="R214" s="120">
        <v>0</v>
      </c>
      <c r="S214" s="120">
        <v>0</v>
      </c>
      <c r="T214" s="120">
        <v>0</v>
      </c>
      <c r="U214" s="120">
        <v>0</v>
      </c>
      <c r="V214" s="120">
        <v>7.5821199999999997</v>
      </c>
      <c r="W214" s="120">
        <v>0</v>
      </c>
      <c r="X214" s="120">
        <v>0</v>
      </c>
      <c r="Y214" s="120">
        <v>0</v>
      </c>
      <c r="Z214" s="120">
        <v>0</v>
      </c>
      <c r="AA214" s="120">
        <v>0</v>
      </c>
      <c r="AB214" s="120">
        <v>0</v>
      </c>
      <c r="AC214" s="120">
        <v>0</v>
      </c>
      <c r="AD214" s="120">
        <v>0</v>
      </c>
      <c r="AE214" s="120">
        <v>0</v>
      </c>
      <c r="AF214" s="120">
        <v>244.33072000000001</v>
      </c>
    </row>
    <row r="215" spans="1:32" x14ac:dyDescent="0.25">
      <c r="B215" s="119" t="s">
        <v>261</v>
      </c>
      <c r="C215" s="120">
        <v>0</v>
      </c>
      <c r="D215" s="120">
        <v>0</v>
      </c>
      <c r="E215" s="120">
        <v>0</v>
      </c>
      <c r="F215" s="120">
        <v>0</v>
      </c>
      <c r="G215" s="120">
        <v>0</v>
      </c>
      <c r="H215" s="120">
        <v>1.4790000000000001</v>
      </c>
      <c r="I215" s="120">
        <v>0.21</v>
      </c>
      <c r="J215" s="120">
        <v>0</v>
      </c>
      <c r="K215" s="120">
        <v>0</v>
      </c>
      <c r="L215" s="120">
        <v>0</v>
      </c>
      <c r="M215" s="120">
        <v>0</v>
      </c>
      <c r="N215" s="120">
        <v>0</v>
      </c>
      <c r="O215" s="120">
        <v>0</v>
      </c>
      <c r="P215" s="120">
        <v>0</v>
      </c>
      <c r="Q215" s="120">
        <v>0</v>
      </c>
      <c r="R215" s="120">
        <v>6.4909999999999997</v>
      </c>
      <c r="S215" s="120">
        <v>0</v>
      </c>
      <c r="T215" s="120">
        <v>0</v>
      </c>
      <c r="U215" s="120">
        <v>0</v>
      </c>
      <c r="V215" s="120">
        <v>0.13900000000000001</v>
      </c>
      <c r="W215" s="120">
        <v>0</v>
      </c>
      <c r="X215" s="120">
        <v>0</v>
      </c>
      <c r="Y215" s="120">
        <v>0</v>
      </c>
      <c r="Z215" s="120">
        <v>0</v>
      </c>
      <c r="AA215" s="120">
        <v>0</v>
      </c>
      <c r="AB215" s="120">
        <v>0</v>
      </c>
      <c r="AC215" s="120">
        <v>0</v>
      </c>
      <c r="AD215" s="120">
        <v>0</v>
      </c>
      <c r="AE215" s="120">
        <v>0</v>
      </c>
      <c r="AF215" s="120">
        <v>8.3189999999999991</v>
      </c>
    </row>
    <row r="216" spans="1:32" x14ac:dyDescent="0.25">
      <c r="A216" s="119" t="s">
        <v>262</v>
      </c>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row>
    <row r="217" spans="1:32" x14ac:dyDescent="0.25">
      <c r="B217" s="119" t="s">
        <v>263</v>
      </c>
      <c r="C217" s="120">
        <v>0</v>
      </c>
      <c r="D217" s="120">
        <v>0</v>
      </c>
      <c r="E217" s="120">
        <v>4.9370000000000003</v>
      </c>
      <c r="F217" s="120">
        <v>20.869</v>
      </c>
      <c r="G217" s="120">
        <v>33.046999999999997</v>
      </c>
      <c r="H217" s="120">
        <v>0</v>
      </c>
      <c r="I217" s="120">
        <v>0</v>
      </c>
      <c r="J217" s="120">
        <v>0</v>
      </c>
      <c r="K217" s="120">
        <v>0</v>
      </c>
      <c r="L217" s="120">
        <v>118.545</v>
      </c>
      <c r="M217" s="120">
        <v>39.508000000000003</v>
      </c>
      <c r="N217" s="120">
        <v>149.66900000000001</v>
      </c>
      <c r="O217" s="120">
        <v>107.093</v>
      </c>
      <c r="P217" s="120">
        <v>34.173999999999999</v>
      </c>
      <c r="Q217" s="120">
        <v>22.434999999999999</v>
      </c>
      <c r="R217" s="120">
        <v>0</v>
      </c>
      <c r="S217" s="120">
        <v>0</v>
      </c>
      <c r="T217" s="120">
        <v>0</v>
      </c>
      <c r="U217" s="120">
        <v>33.564999999999998</v>
      </c>
      <c r="V217" s="120">
        <v>24.948</v>
      </c>
      <c r="W217" s="120">
        <v>0</v>
      </c>
      <c r="X217" s="120">
        <v>8.4890000000000008</v>
      </c>
      <c r="Y217" s="120">
        <v>0</v>
      </c>
      <c r="Z217" s="120">
        <v>86.102999999999994</v>
      </c>
      <c r="AA217" s="120">
        <v>173.376</v>
      </c>
      <c r="AB217" s="120">
        <v>0</v>
      </c>
      <c r="AC217" s="120">
        <v>0</v>
      </c>
      <c r="AD217" s="120">
        <v>0</v>
      </c>
      <c r="AE217" s="120">
        <v>19.3294</v>
      </c>
      <c r="AF217" s="120">
        <v>876.0874</v>
      </c>
    </row>
    <row r="218" spans="1:32" x14ac:dyDescent="0.25">
      <c r="B218" s="119" t="s">
        <v>264</v>
      </c>
      <c r="C218" s="120">
        <v>0</v>
      </c>
      <c r="D218" s="120">
        <v>0</v>
      </c>
      <c r="E218" s="120">
        <v>0</v>
      </c>
      <c r="F218" s="120">
        <v>0</v>
      </c>
      <c r="G218" s="120">
        <v>3.3</v>
      </c>
      <c r="H218" s="120">
        <v>0.318</v>
      </c>
      <c r="I218" s="120">
        <v>0</v>
      </c>
      <c r="J218" s="120">
        <v>0</v>
      </c>
      <c r="K218" s="120">
        <v>0</v>
      </c>
      <c r="L218" s="120">
        <v>0</v>
      </c>
      <c r="M218" s="120">
        <v>2.988</v>
      </c>
      <c r="N218" s="120">
        <v>0</v>
      </c>
      <c r="O218" s="120">
        <v>3.49</v>
      </c>
      <c r="P218" s="120">
        <v>0</v>
      </c>
      <c r="Q218" s="120">
        <v>0</v>
      </c>
      <c r="R218" s="120">
        <v>0</v>
      </c>
      <c r="S218" s="120">
        <v>0</v>
      </c>
      <c r="T218" s="120">
        <v>0</v>
      </c>
      <c r="U218" s="120">
        <v>0</v>
      </c>
      <c r="V218" s="120">
        <v>1.59</v>
      </c>
      <c r="W218" s="120">
        <v>11.82</v>
      </c>
      <c r="X218" s="120">
        <v>3.1890000000000001</v>
      </c>
      <c r="Y218" s="120">
        <v>0</v>
      </c>
      <c r="Z218" s="120">
        <v>0</v>
      </c>
      <c r="AA218" s="120">
        <v>0</v>
      </c>
      <c r="AB218" s="120">
        <v>0</v>
      </c>
      <c r="AC218" s="120">
        <v>0</v>
      </c>
      <c r="AD218" s="120">
        <v>0</v>
      </c>
      <c r="AE218" s="120">
        <v>44.7</v>
      </c>
      <c r="AF218" s="120">
        <v>71.39500000000001</v>
      </c>
    </row>
    <row r="219" spans="1:32" x14ac:dyDescent="0.25">
      <c r="A219" s="119" t="s">
        <v>265</v>
      </c>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row>
    <row r="220" spans="1:32" x14ac:dyDescent="0.25">
      <c r="B220" s="119" t="s">
        <v>266</v>
      </c>
      <c r="C220" s="120">
        <v>0</v>
      </c>
      <c r="D220" s="120">
        <v>0</v>
      </c>
      <c r="E220" s="120">
        <v>0</v>
      </c>
      <c r="F220" s="120">
        <v>0</v>
      </c>
      <c r="G220" s="120">
        <v>0</v>
      </c>
      <c r="H220" s="120">
        <v>0</v>
      </c>
      <c r="I220" s="120">
        <v>0</v>
      </c>
      <c r="J220" s="120">
        <v>0</v>
      </c>
      <c r="K220" s="120">
        <v>0</v>
      </c>
      <c r="L220" s="120">
        <v>0</v>
      </c>
      <c r="M220" s="120">
        <v>0</v>
      </c>
      <c r="N220" s="120">
        <v>0</v>
      </c>
      <c r="O220" s="120">
        <v>0</v>
      </c>
      <c r="P220" s="120">
        <v>0</v>
      </c>
      <c r="Q220" s="120">
        <v>0</v>
      </c>
      <c r="R220" s="120">
        <v>0</v>
      </c>
      <c r="S220" s="120">
        <v>0</v>
      </c>
      <c r="T220" s="120">
        <v>0</v>
      </c>
      <c r="U220" s="120">
        <v>0</v>
      </c>
      <c r="V220" s="120">
        <v>2.67</v>
      </c>
      <c r="W220" s="120">
        <v>0</v>
      </c>
      <c r="X220" s="120">
        <v>0</v>
      </c>
      <c r="Y220" s="120">
        <v>0</v>
      </c>
      <c r="Z220" s="120">
        <v>0</v>
      </c>
      <c r="AA220" s="120">
        <v>0</v>
      </c>
      <c r="AB220" s="120">
        <v>0</v>
      </c>
      <c r="AC220" s="120">
        <v>0</v>
      </c>
      <c r="AD220" s="120">
        <v>0</v>
      </c>
      <c r="AE220" s="120">
        <v>0</v>
      </c>
      <c r="AF220" s="120">
        <v>2.67</v>
      </c>
    </row>
    <row r="221" spans="1:32" x14ac:dyDescent="0.25">
      <c r="A221" s="119" t="s">
        <v>267</v>
      </c>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row>
    <row r="222" spans="1:32" x14ac:dyDescent="0.25">
      <c r="B222" s="119" t="s">
        <v>268</v>
      </c>
      <c r="C222" s="120">
        <v>0</v>
      </c>
      <c r="D222" s="120">
        <v>0</v>
      </c>
      <c r="E222" s="120">
        <v>0</v>
      </c>
      <c r="F222" s="120">
        <v>0</v>
      </c>
      <c r="G222" s="120">
        <v>0</v>
      </c>
      <c r="H222" s="120">
        <v>0</v>
      </c>
      <c r="I222" s="120">
        <v>0.02</v>
      </c>
      <c r="J222" s="120">
        <v>0</v>
      </c>
      <c r="K222" s="120">
        <v>0</v>
      </c>
      <c r="L222" s="120">
        <v>0</v>
      </c>
      <c r="M222" s="120">
        <v>0</v>
      </c>
      <c r="N222" s="120">
        <v>0</v>
      </c>
      <c r="O222" s="120">
        <v>0</v>
      </c>
      <c r="P222" s="120">
        <v>0</v>
      </c>
      <c r="Q222" s="120">
        <v>0</v>
      </c>
      <c r="R222" s="120">
        <v>0</v>
      </c>
      <c r="S222" s="120">
        <v>0</v>
      </c>
      <c r="T222" s="120">
        <v>0</v>
      </c>
      <c r="U222" s="120">
        <v>0</v>
      </c>
      <c r="V222" s="120">
        <v>2.7E-2</v>
      </c>
      <c r="W222" s="120">
        <v>0</v>
      </c>
      <c r="X222" s="120">
        <v>1.35</v>
      </c>
      <c r="Y222" s="120">
        <v>0</v>
      </c>
      <c r="Z222" s="120">
        <v>0</v>
      </c>
      <c r="AA222" s="120">
        <v>0</v>
      </c>
      <c r="AB222" s="120">
        <v>0</v>
      </c>
      <c r="AC222" s="120">
        <v>0</v>
      </c>
      <c r="AD222" s="120">
        <v>0</v>
      </c>
      <c r="AE222" s="120">
        <v>0</v>
      </c>
      <c r="AF222" s="120">
        <v>1.397</v>
      </c>
    </row>
    <row r="223" spans="1:32" x14ac:dyDescent="0.25">
      <c r="B223" s="119" t="s">
        <v>269</v>
      </c>
      <c r="C223" s="120">
        <v>0</v>
      </c>
      <c r="D223" s="120">
        <v>0</v>
      </c>
      <c r="E223" s="120">
        <v>0</v>
      </c>
      <c r="F223" s="120">
        <v>0</v>
      </c>
      <c r="G223" s="120">
        <v>0</v>
      </c>
      <c r="H223" s="120">
        <v>0</v>
      </c>
      <c r="I223" s="120">
        <v>1.6E-2</v>
      </c>
      <c r="J223" s="120">
        <v>0</v>
      </c>
      <c r="K223" s="120">
        <v>0</v>
      </c>
      <c r="L223" s="120">
        <v>0</v>
      </c>
      <c r="M223" s="120">
        <v>0</v>
      </c>
      <c r="N223" s="120">
        <v>0</v>
      </c>
      <c r="O223" s="120">
        <v>0</v>
      </c>
      <c r="P223" s="120">
        <v>0</v>
      </c>
      <c r="Q223" s="120">
        <v>0</v>
      </c>
      <c r="R223" s="120">
        <v>0</v>
      </c>
      <c r="S223" s="120">
        <v>0</v>
      </c>
      <c r="T223" s="120">
        <v>0</v>
      </c>
      <c r="U223" s="120">
        <v>0</v>
      </c>
      <c r="V223" s="120">
        <v>3.09E-2</v>
      </c>
      <c r="W223" s="120">
        <v>0</v>
      </c>
      <c r="X223" s="120">
        <v>0.93</v>
      </c>
      <c r="Y223" s="120">
        <v>0</v>
      </c>
      <c r="Z223" s="120">
        <v>0</v>
      </c>
      <c r="AA223" s="120">
        <v>0</v>
      </c>
      <c r="AB223" s="120">
        <v>0</v>
      </c>
      <c r="AC223" s="120">
        <v>0</v>
      </c>
      <c r="AD223" s="120">
        <v>0</v>
      </c>
      <c r="AE223" s="120">
        <v>0</v>
      </c>
      <c r="AF223" s="120">
        <v>0.9769000000000001</v>
      </c>
    </row>
    <row r="224" spans="1:32" x14ac:dyDescent="0.25">
      <c r="B224" s="119" t="s">
        <v>270</v>
      </c>
      <c r="C224" s="120">
        <v>0</v>
      </c>
      <c r="D224" s="120">
        <v>0</v>
      </c>
      <c r="E224" s="120">
        <v>0</v>
      </c>
      <c r="F224" s="120">
        <v>0</v>
      </c>
      <c r="G224" s="120">
        <v>0</v>
      </c>
      <c r="H224" s="120">
        <v>0</v>
      </c>
      <c r="I224" s="120">
        <v>2.5000000000000001E-2</v>
      </c>
      <c r="J224" s="120">
        <v>0</v>
      </c>
      <c r="K224" s="120">
        <v>0</v>
      </c>
      <c r="L224" s="120">
        <v>0</v>
      </c>
      <c r="M224" s="120">
        <v>0</v>
      </c>
      <c r="N224" s="120">
        <v>0</v>
      </c>
      <c r="O224" s="120">
        <v>0</v>
      </c>
      <c r="P224" s="120">
        <v>0</v>
      </c>
      <c r="Q224" s="120">
        <v>0</v>
      </c>
      <c r="R224" s="120">
        <v>0</v>
      </c>
      <c r="S224" s="120">
        <v>0</v>
      </c>
      <c r="T224" s="120">
        <v>0</v>
      </c>
      <c r="U224" s="120">
        <v>0</v>
      </c>
      <c r="V224" s="120">
        <v>4.5999999999999999E-2</v>
      </c>
      <c r="W224" s="120">
        <v>0</v>
      </c>
      <c r="X224" s="120">
        <v>3.23</v>
      </c>
      <c r="Y224" s="120">
        <v>0</v>
      </c>
      <c r="Z224" s="120">
        <v>0</v>
      </c>
      <c r="AA224" s="120">
        <v>0</v>
      </c>
      <c r="AB224" s="120">
        <v>0</v>
      </c>
      <c r="AC224" s="120">
        <v>0</v>
      </c>
      <c r="AD224" s="120">
        <v>0</v>
      </c>
      <c r="AE224" s="120">
        <v>0</v>
      </c>
      <c r="AF224" s="120">
        <v>3.3010000000000002</v>
      </c>
    </row>
    <row r="225" spans="1:32" x14ac:dyDescent="0.25">
      <c r="B225" s="119" t="s">
        <v>271</v>
      </c>
      <c r="C225" s="120">
        <v>0</v>
      </c>
      <c r="D225" s="120">
        <v>0</v>
      </c>
      <c r="E225" s="120">
        <v>0</v>
      </c>
      <c r="F225" s="120">
        <v>22.645800000000001</v>
      </c>
      <c r="G225" s="120">
        <v>0.157</v>
      </c>
      <c r="H225" s="120">
        <v>0</v>
      </c>
      <c r="I225" s="120">
        <v>0</v>
      </c>
      <c r="J225" s="120">
        <v>0</v>
      </c>
      <c r="K225" s="120">
        <v>0</v>
      </c>
      <c r="L225" s="120">
        <v>41.570099999999996</v>
      </c>
      <c r="M225" s="120">
        <v>0</v>
      </c>
      <c r="N225" s="120">
        <v>0</v>
      </c>
      <c r="O225" s="120">
        <v>27.3</v>
      </c>
      <c r="P225" s="120">
        <v>0</v>
      </c>
      <c r="Q225" s="120">
        <v>0</v>
      </c>
      <c r="R225" s="120">
        <v>11.481299999999999</v>
      </c>
      <c r="S225" s="120">
        <v>0</v>
      </c>
      <c r="T225" s="120">
        <v>0</v>
      </c>
      <c r="U225" s="120">
        <v>0</v>
      </c>
      <c r="V225" s="120">
        <v>3.1672500000000001</v>
      </c>
      <c r="W225" s="120">
        <v>0</v>
      </c>
      <c r="X225" s="120">
        <v>0</v>
      </c>
      <c r="Y225" s="120">
        <v>0</v>
      </c>
      <c r="Z225" s="120">
        <v>0</v>
      </c>
      <c r="AA225" s="120">
        <v>0</v>
      </c>
      <c r="AB225" s="120">
        <v>0</v>
      </c>
      <c r="AC225" s="120">
        <v>0</v>
      </c>
      <c r="AD225" s="120">
        <v>0</v>
      </c>
      <c r="AE225" s="120">
        <v>0</v>
      </c>
      <c r="AF225" s="120">
        <v>106.32145</v>
      </c>
    </row>
    <row r="226" spans="1:32" x14ac:dyDescent="0.25">
      <c r="A226" s="119" t="s">
        <v>272</v>
      </c>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row>
    <row r="227" spans="1:32" x14ac:dyDescent="0.25">
      <c r="B227" s="119" t="s">
        <v>273</v>
      </c>
      <c r="C227" s="120">
        <v>0</v>
      </c>
      <c r="D227" s="120">
        <v>0</v>
      </c>
      <c r="E227" s="120">
        <v>0</v>
      </c>
      <c r="F227" s="120">
        <v>0</v>
      </c>
      <c r="G227" s="120">
        <v>0.25800000000000001</v>
      </c>
      <c r="H227" s="120">
        <v>0</v>
      </c>
      <c r="I227" s="120">
        <v>0</v>
      </c>
      <c r="J227" s="120">
        <v>0</v>
      </c>
      <c r="K227" s="120">
        <v>0</v>
      </c>
      <c r="L227" s="120">
        <v>0</v>
      </c>
      <c r="M227" s="120">
        <v>0</v>
      </c>
      <c r="N227" s="120">
        <v>0</v>
      </c>
      <c r="O227" s="120">
        <v>0</v>
      </c>
      <c r="P227" s="120">
        <v>0</v>
      </c>
      <c r="Q227" s="120">
        <v>0</v>
      </c>
      <c r="R227" s="120">
        <v>0</v>
      </c>
      <c r="S227" s="120">
        <v>0</v>
      </c>
      <c r="T227" s="120">
        <v>0</v>
      </c>
      <c r="U227" s="120">
        <v>0</v>
      </c>
      <c r="V227" s="120">
        <v>0.38657999999999998</v>
      </c>
      <c r="W227" s="120">
        <v>0</v>
      </c>
      <c r="X227" s="120">
        <v>16.225000000000001</v>
      </c>
      <c r="Y227" s="120">
        <v>0</v>
      </c>
      <c r="Z227" s="120">
        <v>0</v>
      </c>
      <c r="AA227" s="120">
        <v>0</v>
      </c>
      <c r="AB227" s="120">
        <v>0</v>
      </c>
      <c r="AC227" s="120">
        <v>0</v>
      </c>
      <c r="AD227" s="120">
        <v>0</v>
      </c>
      <c r="AE227" s="120">
        <v>0</v>
      </c>
      <c r="AF227" s="120">
        <v>16.869580000000003</v>
      </c>
    </row>
    <row r="228" spans="1:32" x14ac:dyDescent="0.25">
      <c r="B228" s="119" t="s">
        <v>274</v>
      </c>
      <c r="C228" s="120">
        <v>0</v>
      </c>
      <c r="D228" s="120">
        <v>82.069400000000002</v>
      </c>
      <c r="E228" s="120">
        <v>0</v>
      </c>
      <c r="F228" s="120">
        <v>0</v>
      </c>
      <c r="G228" s="120">
        <v>0.82099999999999995</v>
      </c>
      <c r="H228" s="120">
        <v>0</v>
      </c>
      <c r="I228" s="120">
        <v>0.03</v>
      </c>
      <c r="J228" s="120">
        <v>0</v>
      </c>
      <c r="K228" s="120">
        <v>0</v>
      </c>
      <c r="L228" s="120">
        <v>0</v>
      </c>
      <c r="M228" s="120">
        <v>0</v>
      </c>
      <c r="N228" s="120">
        <v>0</v>
      </c>
      <c r="O228" s="120">
        <v>0</v>
      </c>
      <c r="P228" s="120">
        <v>140.113</v>
      </c>
      <c r="Q228" s="120">
        <v>0</v>
      </c>
      <c r="R228" s="120">
        <v>0</v>
      </c>
      <c r="S228" s="120">
        <v>0</v>
      </c>
      <c r="T228" s="120">
        <v>0</v>
      </c>
      <c r="U228" s="120">
        <v>0</v>
      </c>
      <c r="V228" s="120">
        <v>2.2559999999999998</v>
      </c>
      <c r="W228" s="120">
        <v>0</v>
      </c>
      <c r="X228" s="120">
        <v>7.3929999999999998</v>
      </c>
      <c r="Y228" s="120">
        <v>0</v>
      </c>
      <c r="Z228" s="120">
        <v>0</v>
      </c>
      <c r="AA228" s="120">
        <v>0</v>
      </c>
      <c r="AB228" s="120">
        <v>0</v>
      </c>
      <c r="AC228" s="120">
        <v>0</v>
      </c>
      <c r="AD228" s="120">
        <v>0</v>
      </c>
      <c r="AE228" s="120">
        <v>0</v>
      </c>
      <c r="AF228" s="120">
        <v>232.6824</v>
      </c>
    </row>
    <row r="229" spans="1:32" x14ac:dyDescent="0.25">
      <c r="A229" s="119" t="s">
        <v>275</v>
      </c>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row>
    <row r="230" spans="1:32" x14ac:dyDescent="0.25">
      <c r="B230" s="119" t="s">
        <v>276</v>
      </c>
      <c r="C230" s="120">
        <v>0</v>
      </c>
      <c r="D230" s="120">
        <v>93.394400000000005</v>
      </c>
      <c r="E230" s="120">
        <v>8.3059999999999992</v>
      </c>
      <c r="F230" s="120">
        <v>0</v>
      </c>
      <c r="G230" s="120">
        <v>0</v>
      </c>
      <c r="H230" s="120">
        <v>0</v>
      </c>
      <c r="I230" s="120">
        <v>0.421149</v>
      </c>
      <c r="J230" s="120">
        <v>0</v>
      </c>
      <c r="K230" s="120">
        <v>0</v>
      </c>
      <c r="L230" s="120">
        <v>0</v>
      </c>
      <c r="M230" s="120">
        <v>0.13200000000000001</v>
      </c>
      <c r="N230" s="120">
        <v>37.002099999999999</v>
      </c>
      <c r="O230" s="120">
        <v>15.9</v>
      </c>
      <c r="P230" s="120">
        <v>60.296999999999997</v>
      </c>
      <c r="Q230" s="120">
        <v>0</v>
      </c>
      <c r="R230" s="120">
        <v>31.765499999999999</v>
      </c>
      <c r="S230" s="120">
        <v>0</v>
      </c>
      <c r="T230" s="120">
        <v>0</v>
      </c>
      <c r="U230" s="120">
        <v>0</v>
      </c>
      <c r="V230" s="120">
        <v>7.1776999999999997</v>
      </c>
      <c r="W230" s="120">
        <v>0</v>
      </c>
      <c r="X230" s="120">
        <v>0</v>
      </c>
      <c r="Y230" s="120">
        <v>0</v>
      </c>
      <c r="Z230" s="120">
        <v>0</v>
      </c>
      <c r="AA230" s="120">
        <v>0</v>
      </c>
      <c r="AB230" s="120">
        <v>0</v>
      </c>
      <c r="AC230" s="120">
        <v>0</v>
      </c>
      <c r="AD230" s="120">
        <v>0</v>
      </c>
      <c r="AE230" s="120">
        <v>0</v>
      </c>
      <c r="AF230" s="120">
        <v>254.395849</v>
      </c>
    </row>
    <row r="231" spans="1:32" x14ac:dyDescent="0.25">
      <c r="A231" s="119" t="s">
        <v>277</v>
      </c>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row>
    <row r="232" spans="1:32" x14ac:dyDescent="0.25">
      <c r="B232" s="119" t="s">
        <v>278</v>
      </c>
      <c r="C232" s="120">
        <v>0</v>
      </c>
      <c r="D232" s="120">
        <v>0</v>
      </c>
      <c r="E232" s="120">
        <v>0</v>
      </c>
      <c r="F232" s="120">
        <v>0</v>
      </c>
      <c r="G232" s="120">
        <v>0</v>
      </c>
      <c r="H232" s="120">
        <v>0</v>
      </c>
      <c r="I232" s="120">
        <v>1.085</v>
      </c>
      <c r="J232" s="120">
        <v>0</v>
      </c>
      <c r="K232" s="120">
        <v>0</v>
      </c>
      <c r="L232" s="120">
        <v>0</v>
      </c>
      <c r="M232" s="120">
        <v>0</v>
      </c>
      <c r="N232" s="120">
        <v>0</v>
      </c>
      <c r="O232" s="120">
        <v>0</v>
      </c>
      <c r="P232" s="120">
        <v>0</v>
      </c>
      <c r="Q232" s="120">
        <v>0</v>
      </c>
      <c r="R232" s="120">
        <v>0</v>
      </c>
      <c r="S232" s="120">
        <v>0</v>
      </c>
      <c r="T232" s="120">
        <v>0</v>
      </c>
      <c r="U232" s="120">
        <v>0</v>
      </c>
      <c r="V232" s="120">
        <v>0.16200000000000001</v>
      </c>
      <c r="W232" s="120">
        <v>0</v>
      </c>
      <c r="X232" s="120">
        <v>10.003</v>
      </c>
      <c r="Y232" s="120">
        <v>0</v>
      </c>
      <c r="Z232" s="120">
        <v>0</v>
      </c>
      <c r="AA232" s="120">
        <v>0</v>
      </c>
      <c r="AB232" s="120">
        <v>0</v>
      </c>
      <c r="AC232" s="120">
        <v>0</v>
      </c>
      <c r="AD232" s="120">
        <v>0</v>
      </c>
      <c r="AE232" s="120">
        <v>0</v>
      </c>
      <c r="AF232" s="120">
        <v>11.25</v>
      </c>
    </row>
    <row r="233" spans="1:32" x14ac:dyDescent="0.25">
      <c r="B233" s="119" t="s">
        <v>279</v>
      </c>
      <c r="C233" s="120">
        <v>0</v>
      </c>
      <c r="D233" s="120">
        <v>0</v>
      </c>
      <c r="E233" s="120">
        <v>0</v>
      </c>
      <c r="F233" s="120">
        <v>0</v>
      </c>
      <c r="G233" s="120">
        <v>0</v>
      </c>
      <c r="H233" s="120">
        <v>0</v>
      </c>
      <c r="I233" s="120">
        <v>0.318</v>
      </c>
      <c r="J233" s="120">
        <v>0</v>
      </c>
      <c r="K233" s="120">
        <v>0</v>
      </c>
      <c r="L233" s="120">
        <v>0</v>
      </c>
      <c r="M233" s="120">
        <v>0</v>
      </c>
      <c r="N233" s="120">
        <v>0</v>
      </c>
      <c r="O233" s="120">
        <v>0</v>
      </c>
      <c r="P233" s="120">
        <v>0</v>
      </c>
      <c r="Q233" s="120">
        <v>0</v>
      </c>
      <c r="R233" s="120">
        <v>9.1850000000000005</v>
      </c>
      <c r="S233" s="120">
        <v>0</v>
      </c>
      <c r="T233" s="120">
        <v>0</v>
      </c>
      <c r="U233" s="120">
        <v>0</v>
      </c>
      <c r="V233" s="120">
        <v>0.16800000000000001</v>
      </c>
      <c r="W233" s="120">
        <v>0</v>
      </c>
      <c r="X233" s="120">
        <v>0</v>
      </c>
      <c r="Y233" s="120">
        <v>0</v>
      </c>
      <c r="Z233" s="120">
        <v>0</v>
      </c>
      <c r="AA233" s="120">
        <v>0</v>
      </c>
      <c r="AB233" s="120">
        <v>0</v>
      </c>
      <c r="AC233" s="120">
        <v>0</v>
      </c>
      <c r="AD233" s="120">
        <v>0</v>
      </c>
      <c r="AE233" s="120">
        <v>0</v>
      </c>
      <c r="AF233" s="120">
        <v>9.6709999999999994</v>
      </c>
    </row>
    <row r="234" spans="1:32" x14ac:dyDescent="0.25">
      <c r="B234" s="119" t="s">
        <v>280</v>
      </c>
      <c r="C234" s="120">
        <v>0</v>
      </c>
      <c r="D234" s="120">
        <v>0</v>
      </c>
      <c r="E234" s="120">
        <v>0</v>
      </c>
      <c r="F234" s="120">
        <v>0</v>
      </c>
      <c r="G234" s="120">
        <v>0</v>
      </c>
      <c r="H234" s="120">
        <v>0</v>
      </c>
      <c r="I234" s="120">
        <v>0.44800000000000001</v>
      </c>
      <c r="J234" s="120">
        <v>0</v>
      </c>
      <c r="K234" s="120">
        <v>0</v>
      </c>
      <c r="L234" s="120">
        <v>0</v>
      </c>
      <c r="M234" s="120">
        <v>0</v>
      </c>
      <c r="N234" s="120">
        <v>0</v>
      </c>
      <c r="O234" s="120">
        <v>0</v>
      </c>
      <c r="P234" s="120">
        <v>0</v>
      </c>
      <c r="Q234" s="120">
        <v>0</v>
      </c>
      <c r="R234" s="120">
        <v>11.772</v>
      </c>
      <c r="S234" s="120">
        <v>0</v>
      </c>
      <c r="T234" s="120">
        <v>0</v>
      </c>
      <c r="U234" s="120">
        <v>0</v>
      </c>
      <c r="V234" s="120">
        <v>0.22500000000000001</v>
      </c>
      <c r="W234" s="120">
        <v>0</v>
      </c>
      <c r="X234" s="120">
        <v>0</v>
      </c>
      <c r="Y234" s="120">
        <v>0</v>
      </c>
      <c r="Z234" s="120">
        <v>0</v>
      </c>
      <c r="AA234" s="120">
        <v>0</v>
      </c>
      <c r="AB234" s="120">
        <v>2.9449999999999998</v>
      </c>
      <c r="AC234" s="120">
        <v>0</v>
      </c>
      <c r="AD234" s="120">
        <v>0</v>
      </c>
      <c r="AE234" s="120">
        <v>0</v>
      </c>
      <c r="AF234" s="120">
        <v>15.39</v>
      </c>
    </row>
    <row r="235" spans="1:32" x14ac:dyDescent="0.25">
      <c r="B235" s="119" t="s">
        <v>281</v>
      </c>
      <c r="C235" s="120">
        <v>0</v>
      </c>
      <c r="D235" s="120">
        <v>0</v>
      </c>
      <c r="E235" s="120">
        <v>0</v>
      </c>
      <c r="F235" s="120">
        <v>0</v>
      </c>
      <c r="G235" s="120">
        <v>0</v>
      </c>
      <c r="H235" s="120">
        <v>0</v>
      </c>
      <c r="I235" s="120">
        <v>0.23899999999999999</v>
      </c>
      <c r="J235" s="120">
        <v>0</v>
      </c>
      <c r="K235" s="120">
        <v>0</v>
      </c>
      <c r="L235" s="120">
        <v>0</v>
      </c>
      <c r="M235" s="120">
        <v>0</v>
      </c>
      <c r="N235" s="120">
        <v>0</v>
      </c>
      <c r="O235" s="120">
        <v>0</v>
      </c>
      <c r="P235" s="120">
        <v>0</v>
      </c>
      <c r="Q235" s="120">
        <v>0</v>
      </c>
      <c r="R235" s="120">
        <v>0</v>
      </c>
      <c r="S235" s="120">
        <v>0</v>
      </c>
      <c r="T235" s="120">
        <v>0</v>
      </c>
      <c r="U235" s="120">
        <v>0</v>
      </c>
      <c r="V235" s="120">
        <v>0.17499999999999999</v>
      </c>
      <c r="W235" s="120">
        <v>8.2669999999999995</v>
      </c>
      <c r="X235" s="120">
        <v>0</v>
      </c>
      <c r="Y235" s="120">
        <v>0</v>
      </c>
      <c r="Z235" s="120">
        <v>0</v>
      </c>
      <c r="AA235" s="120">
        <v>0</v>
      </c>
      <c r="AB235" s="120">
        <v>0</v>
      </c>
      <c r="AC235" s="120">
        <v>0</v>
      </c>
      <c r="AD235" s="120">
        <v>0</v>
      </c>
      <c r="AE235" s="120">
        <v>0</v>
      </c>
      <c r="AF235" s="120">
        <v>8.6809999999999992</v>
      </c>
    </row>
    <row r="236" spans="1:32" x14ac:dyDescent="0.25">
      <c r="B236" s="119" t="s">
        <v>282</v>
      </c>
      <c r="C236" s="120">
        <v>0</v>
      </c>
      <c r="D236" s="120">
        <v>0</v>
      </c>
      <c r="E236" s="120">
        <v>0</v>
      </c>
      <c r="F236" s="120">
        <v>0</v>
      </c>
      <c r="G236" s="120">
        <v>0</v>
      </c>
      <c r="H236" s="120">
        <v>0</v>
      </c>
      <c r="I236" s="120">
        <v>0.01</v>
      </c>
      <c r="J236" s="120">
        <v>0</v>
      </c>
      <c r="K236" s="120">
        <v>0</v>
      </c>
      <c r="L236" s="120">
        <v>0</v>
      </c>
      <c r="M236" s="120">
        <v>0</v>
      </c>
      <c r="N236" s="120">
        <v>0</v>
      </c>
      <c r="O236" s="120">
        <v>0</v>
      </c>
      <c r="P236" s="120">
        <v>0</v>
      </c>
      <c r="Q236" s="120">
        <v>0</v>
      </c>
      <c r="R236" s="120">
        <v>0</v>
      </c>
      <c r="S236" s="120">
        <v>0</v>
      </c>
      <c r="T236" s="120">
        <v>0</v>
      </c>
      <c r="U236" s="120">
        <v>0</v>
      </c>
      <c r="V236" s="120">
        <v>0.318</v>
      </c>
      <c r="W236" s="120">
        <v>3.8780000000000001</v>
      </c>
      <c r="X236" s="120">
        <v>1.397</v>
      </c>
      <c r="Y236" s="120">
        <v>0</v>
      </c>
      <c r="Z236" s="120">
        <v>0</v>
      </c>
      <c r="AA236" s="120">
        <v>0</v>
      </c>
      <c r="AB236" s="120">
        <v>9.6839999999999993</v>
      </c>
      <c r="AC236" s="120">
        <v>0</v>
      </c>
      <c r="AD236" s="120">
        <v>0</v>
      </c>
      <c r="AE236" s="120">
        <v>0</v>
      </c>
      <c r="AF236" s="120">
        <v>15.286999999999999</v>
      </c>
    </row>
    <row r="237" spans="1:32" x14ac:dyDescent="0.25">
      <c r="B237" s="119" t="s">
        <v>283</v>
      </c>
      <c r="C237" s="120">
        <v>0</v>
      </c>
      <c r="D237" s="120">
        <v>0</v>
      </c>
      <c r="E237" s="120">
        <v>0</v>
      </c>
      <c r="F237" s="120">
        <v>0</v>
      </c>
      <c r="G237" s="120">
        <v>0</v>
      </c>
      <c r="H237" s="120">
        <v>0</v>
      </c>
      <c r="I237" s="120">
        <v>0.19900000000000001</v>
      </c>
      <c r="J237" s="120">
        <v>0</v>
      </c>
      <c r="K237" s="120">
        <v>0</v>
      </c>
      <c r="L237" s="120">
        <v>0</v>
      </c>
      <c r="M237" s="120">
        <v>0</v>
      </c>
      <c r="N237" s="120">
        <v>0</v>
      </c>
      <c r="O237" s="120">
        <v>0</v>
      </c>
      <c r="P237" s="120">
        <v>0</v>
      </c>
      <c r="Q237" s="120">
        <v>0</v>
      </c>
      <c r="R237" s="120">
        <v>0</v>
      </c>
      <c r="S237" s="120">
        <v>0</v>
      </c>
      <c r="T237" s="120">
        <v>0</v>
      </c>
      <c r="U237" s="120">
        <v>0</v>
      </c>
      <c r="V237" s="120">
        <v>0.48499999999999999</v>
      </c>
      <c r="W237" s="120">
        <v>0</v>
      </c>
      <c r="X237" s="120">
        <v>6.1970000000000001</v>
      </c>
      <c r="Y237" s="120">
        <v>0</v>
      </c>
      <c r="Z237" s="120">
        <v>0</v>
      </c>
      <c r="AA237" s="120">
        <v>0</v>
      </c>
      <c r="AB237" s="120">
        <v>26.545000000000002</v>
      </c>
      <c r="AC237" s="120">
        <v>0</v>
      </c>
      <c r="AD237" s="120">
        <v>0</v>
      </c>
      <c r="AE237" s="120">
        <v>0</v>
      </c>
      <c r="AF237" s="120">
        <v>33.426000000000002</v>
      </c>
    </row>
    <row r="238" spans="1:32" x14ac:dyDescent="0.25">
      <c r="B238" s="119" t="s">
        <v>284</v>
      </c>
      <c r="C238" s="120">
        <v>0</v>
      </c>
      <c r="D238" s="120">
        <v>0</v>
      </c>
      <c r="E238" s="120">
        <v>0</v>
      </c>
      <c r="F238" s="120">
        <v>0</v>
      </c>
      <c r="G238" s="120">
        <v>0.56000000000000005</v>
      </c>
      <c r="H238" s="120">
        <v>0</v>
      </c>
      <c r="I238" s="120">
        <v>0.219</v>
      </c>
      <c r="J238" s="120">
        <v>0</v>
      </c>
      <c r="K238" s="120">
        <v>0</v>
      </c>
      <c r="L238" s="120">
        <v>0</v>
      </c>
      <c r="M238" s="120">
        <v>0</v>
      </c>
      <c r="N238" s="120">
        <v>0</v>
      </c>
      <c r="O238" s="120">
        <v>0</v>
      </c>
      <c r="P238" s="120">
        <v>0</v>
      </c>
      <c r="Q238" s="120">
        <v>0</v>
      </c>
      <c r="R238" s="120">
        <v>13.987</v>
      </c>
      <c r="S238" s="120">
        <v>0</v>
      </c>
      <c r="T238" s="120">
        <v>0</v>
      </c>
      <c r="U238" s="120">
        <v>0</v>
      </c>
      <c r="V238" s="120">
        <v>0.28000000000000003</v>
      </c>
      <c r="W238" s="120">
        <v>0</v>
      </c>
      <c r="X238" s="120">
        <v>0</v>
      </c>
      <c r="Y238" s="120">
        <v>0</v>
      </c>
      <c r="Z238" s="120">
        <v>0</v>
      </c>
      <c r="AA238" s="120">
        <v>0</v>
      </c>
      <c r="AB238" s="120">
        <v>0</v>
      </c>
      <c r="AC238" s="120">
        <v>0</v>
      </c>
      <c r="AD238" s="120">
        <v>0</v>
      </c>
      <c r="AE238" s="120">
        <v>0</v>
      </c>
      <c r="AF238" s="120">
        <v>15.045999999999999</v>
      </c>
    </row>
    <row r="239" spans="1:32" x14ac:dyDescent="0.25">
      <c r="B239" s="119" t="s">
        <v>285</v>
      </c>
      <c r="C239" s="120">
        <v>0</v>
      </c>
      <c r="D239" s="120">
        <v>0</v>
      </c>
      <c r="E239" s="120">
        <v>0</v>
      </c>
      <c r="F239" s="120">
        <v>0</v>
      </c>
      <c r="G239" s="120">
        <v>0</v>
      </c>
      <c r="H239" s="120">
        <v>0</v>
      </c>
      <c r="I239" s="120">
        <v>6.5000000000000002E-2</v>
      </c>
      <c r="J239" s="120">
        <v>0</v>
      </c>
      <c r="K239" s="120">
        <v>0</v>
      </c>
      <c r="L239" s="120">
        <v>0</v>
      </c>
      <c r="M239" s="120">
        <v>0</v>
      </c>
      <c r="N239" s="120">
        <v>0</v>
      </c>
      <c r="O239" s="120">
        <v>0</v>
      </c>
      <c r="P239" s="120">
        <v>0</v>
      </c>
      <c r="Q239" s="120">
        <v>0</v>
      </c>
      <c r="R239" s="120">
        <v>7.0910000000000002</v>
      </c>
      <c r="S239" s="120">
        <v>0</v>
      </c>
      <c r="T239" s="120">
        <v>0</v>
      </c>
      <c r="U239" s="120">
        <v>0</v>
      </c>
      <c r="V239" s="120">
        <v>0.13500000000000001</v>
      </c>
      <c r="W239" s="120">
        <v>0</v>
      </c>
      <c r="X239" s="120">
        <v>0</v>
      </c>
      <c r="Y239" s="120">
        <v>0</v>
      </c>
      <c r="Z239" s="120">
        <v>0</v>
      </c>
      <c r="AA239" s="120">
        <v>0</v>
      </c>
      <c r="AB239" s="120">
        <v>0</v>
      </c>
      <c r="AC239" s="120">
        <v>0</v>
      </c>
      <c r="AD239" s="120">
        <v>0</v>
      </c>
      <c r="AE239" s="120">
        <v>0</v>
      </c>
      <c r="AF239" s="120">
        <v>7.2910000000000004</v>
      </c>
    </row>
    <row r="240" spans="1:32" x14ac:dyDescent="0.25">
      <c r="A240" s="119" t="s">
        <v>286</v>
      </c>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row>
    <row r="241" spans="1:32" x14ac:dyDescent="0.25">
      <c r="B241" s="119" t="s">
        <v>287</v>
      </c>
      <c r="C241" s="120">
        <v>0</v>
      </c>
      <c r="D241" s="120">
        <v>0</v>
      </c>
      <c r="E241" s="120">
        <v>0</v>
      </c>
      <c r="F241" s="120">
        <v>0</v>
      </c>
      <c r="G241" s="120">
        <v>0</v>
      </c>
      <c r="H241" s="120">
        <v>0</v>
      </c>
      <c r="I241" s="120">
        <v>0.23</v>
      </c>
      <c r="J241" s="120">
        <v>0</v>
      </c>
      <c r="K241" s="120">
        <v>0</v>
      </c>
      <c r="L241" s="120">
        <v>0</v>
      </c>
      <c r="M241" s="120">
        <v>0</v>
      </c>
      <c r="N241" s="120">
        <v>0</v>
      </c>
      <c r="O241" s="120">
        <v>0</v>
      </c>
      <c r="P241" s="120">
        <v>0</v>
      </c>
      <c r="Q241" s="120">
        <v>0</v>
      </c>
      <c r="R241" s="120">
        <v>0</v>
      </c>
      <c r="S241" s="120">
        <v>0</v>
      </c>
      <c r="T241" s="120">
        <v>0</v>
      </c>
      <c r="U241" s="120">
        <v>0</v>
      </c>
      <c r="V241" s="120">
        <v>0.38400000000000001</v>
      </c>
      <c r="W241" s="120">
        <v>29.844999999999999</v>
      </c>
      <c r="X241" s="120">
        <v>1.2589999999999999</v>
      </c>
      <c r="Y241" s="120">
        <v>0</v>
      </c>
      <c r="Z241" s="120">
        <v>0</v>
      </c>
      <c r="AA241" s="120">
        <v>0</v>
      </c>
      <c r="AB241" s="120">
        <v>0</v>
      </c>
      <c r="AC241" s="120">
        <v>0</v>
      </c>
      <c r="AD241" s="120">
        <v>0</v>
      </c>
      <c r="AE241" s="120">
        <v>0</v>
      </c>
      <c r="AF241" s="120">
        <v>31.718</v>
      </c>
    </row>
    <row r="242" spans="1:32" x14ac:dyDescent="0.25">
      <c r="A242" s="119" t="s">
        <v>291</v>
      </c>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row>
    <row r="243" spans="1:32" x14ac:dyDescent="0.25">
      <c r="B243" s="119" t="s">
        <v>10</v>
      </c>
      <c r="C243" s="120">
        <v>0</v>
      </c>
      <c r="D243" s="120">
        <v>0</v>
      </c>
      <c r="E243" s="120">
        <v>0</v>
      </c>
      <c r="F243" s="120">
        <v>0</v>
      </c>
      <c r="G243" s="120">
        <v>0</v>
      </c>
      <c r="H243" s="120">
        <v>0</v>
      </c>
      <c r="I243" s="120">
        <v>0.2</v>
      </c>
      <c r="J243" s="120">
        <v>0</v>
      </c>
      <c r="K243" s="120">
        <v>0</v>
      </c>
      <c r="L243" s="120">
        <v>0</v>
      </c>
      <c r="M243" s="120">
        <v>0</v>
      </c>
      <c r="N243" s="120">
        <v>0</v>
      </c>
      <c r="O243" s="120">
        <v>0</v>
      </c>
      <c r="P243" s="120">
        <v>0</v>
      </c>
      <c r="Q243" s="120">
        <v>0</v>
      </c>
      <c r="R243" s="120">
        <v>0</v>
      </c>
      <c r="S243" s="120">
        <v>0</v>
      </c>
      <c r="T243" s="120">
        <v>0</v>
      </c>
      <c r="U243" s="120">
        <v>0</v>
      </c>
      <c r="V243" s="120">
        <v>0.24299999999999999</v>
      </c>
      <c r="W243" s="120">
        <v>0</v>
      </c>
      <c r="X243" s="120">
        <v>0</v>
      </c>
      <c r="Y243" s="120">
        <v>0</v>
      </c>
      <c r="Z243" s="120">
        <v>0</v>
      </c>
      <c r="AA243" s="120">
        <v>0</v>
      </c>
      <c r="AB243" s="120">
        <v>0</v>
      </c>
      <c r="AC243" s="120">
        <v>0</v>
      </c>
      <c r="AD243" s="120">
        <v>0</v>
      </c>
      <c r="AE243" s="120">
        <v>9.9942499999999992</v>
      </c>
      <c r="AF243" s="120">
        <v>10.437249999999999</v>
      </c>
    </row>
    <row r="244" spans="1:32" x14ac:dyDescent="0.25">
      <c r="B244" s="119" t="s">
        <v>292</v>
      </c>
      <c r="C244" s="120">
        <v>0</v>
      </c>
      <c r="D244" s="120">
        <v>0</v>
      </c>
      <c r="E244" s="120">
        <v>0</v>
      </c>
      <c r="F244" s="120">
        <v>0</v>
      </c>
      <c r="G244" s="120">
        <v>0</v>
      </c>
      <c r="H244" s="120">
        <v>0</v>
      </c>
      <c r="I244" s="120">
        <v>0.159</v>
      </c>
      <c r="J244" s="120">
        <v>0</v>
      </c>
      <c r="K244" s="120">
        <v>0</v>
      </c>
      <c r="L244" s="120">
        <v>0</v>
      </c>
      <c r="M244" s="120">
        <v>0</v>
      </c>
      <c r="N244" s="120">
        <v>0</v>
      </c>
      <c r="O244" s="120">
        <v>0</v>
      </c>
      <c r="P244" s="120">
        <v>0</v>
      </c>
      <c r="Q244" s="120">
        <v>0</v>
      </c>
      <c r="R244" s="120">
        <v>0</v>
      </c>
      <c r="S244" s="120">
        <v>0</v>
      </c>
      <c r="T244" s="120">
        <v>0</v>
      </c>
      <c r="U244" s="120">
        <v>0</v>
      </c>
      <c r="V244" s="120">
        <v>0.11</v>
      </c>
      <c r="W244" s="120">
        <v>11.294</v>
      </c>
      <c r="X244" s="120">
        <v>0.26400000000000001</v>
      </c>
      <c r="Y244" s="120">
        <v>0</v>
      </c>
      <c r="Z244" s="120">
        <v>0</v>
      </c>
      <c r="AA244" s="120">
        <v>0</v>
      </c>
      <c r="AB244" s="120">
        <v>0</v>
      </c>
      <c r="AC244" s="120">
        <v>0</v>
      </c>
      <c r="AD244" s="120">
        <v>0</v>
      </c>
      <c r="AE244" s="120">
        <v>0</v>
      </c>
      <c r="AF244" s="120">
        <v>11.827</v>
      </c>
    </row>
    <row r="245" spans="1:32" x14ac:dyDescent="0.25">
      <c r="B245" s="119" t="s">
        <v>293</v>
      </c>
      <c r="C245" s="120">
        <v>0</v>
      </c>
      <c r="D245" s="120">
        <v>0</v>
      </c>
      <c r="E245" s="120">
        <v>0</v>
      </c>
      <c r="F245" s="120">
        <v>0</v>
      </c>
      <c r="G245" s="120">
        <v>1.353</v>
      </c>
      <c r="H245" s="120">
        <v>0</v>
      </c>
      <c r="I245" s="120">
        <v>2.5000000000000001E-2</v>
      </c>
      <c r="J245" s="120">
        <v>0</v>
      </c>
      <c r="K245" s="120">
        <v>0</v>
      </c>
      <c r="L245" s="120">
        <v>0</v>
      </c>
      <c r="M245" s="120">
        <v>0.5</v>
      </c>
      <c r="N245" s="120">
        <v>0</v>
      </c>
      <c r="O245" s="120">
        <v>4</v>
      </c>
      <c r="P245" s="120">
        <v>0</v>
      </c>
      <c r="Q245" s="120">
        <v>0</v>
      </c>
      <c r="R245" s="120">
        <v>24.725000000000001</v>
      </c>
      <c r="S245" s="120">
        <v>0</v>
      </c>
      <c r="T245" s="120">
        <v>0</v>
      </c>
      <c r="U245" s="120">
        <v>0</v>
      </c>
      <c r="V245" s="120">
        <v>0.54600000000000004</v>
      </c>
      <c r="W245" s="120">
        <v>0</v>
      </c>
      <c r="X245" s="120">
        <v>7.5339999999999998</v>
      </c>
      <c r="Y245" s="120">
        <v>0</v>
      </c>
      <c r="Z245" s="120">
        <v>0</v>
      </c>
      <c r="AA245" s="120">
        <v>0</v>
      </c>
      <c r="AB245" s="120">
        <v>0</v>
      </c>
      <c r="AC245" s="120">
        <v>0</v>
      </c>
      <c r="AD245" s="120">
        <v>0</v>
      </c>
      <c r="AE245" s="120">
        <v>0</v>
      </c>
      <c r="AF245" s="120">
        <v>38.683</v>
      </c>
    </row>
    <row r="246" spans="1:32" x14ac:dyDescent="0.25">
      <c r="B246" s="119" t="s">
        <v>294</v>
      </c>
      <c r="C246" s="120">
        <v>0</v>
      </c>
      <c r="D246" s="120">
        <v>0</v>
      </c>
      <c r="E246" s="120">
        <v>0</v>
      </c>
      <c r="F246" s="120">
        <v>0</v>
      </c>
      <c r="G246" s="120">
        <v>0</v>
      </c>
      <c r="H246" s="120">
        <v>0</v>
      </c>
      <c r="I246" s="120">
        <v>3.5999999999999997E-2</v>
      </c>
      <c r="J246" s="120">
        <v>0</v>
      </c>
      <c r="K246" s="120">
        <v>0</v>
      </c>
      <c r="L246" s="120">
        <v>0</v>
      </c>
      <c r="M246" s="120">
        <v>0</v>
      </c>
      <c r="N246" s="120">
        <v>0</v>
      </c>
      <c r="O246" s="120">
        <v>0</v>
      </c>
      <c r="P246" s="120">
        <v>0</v>
      </c>
      <c r="Q246" s="120">
        <v>0</v>
      </c>
      <c r="R246" s="120">
        <v>0</v>
      </c>
      <c r="S246" s="120">
        <v>0</v>
      </c>
      <c r="T246" s="120">
        <v>0</v>
      </c>
      <c r="U246" s="120">
        <v>0</v>
      </c>
      <c r="V246" s="120">
        <v>1.4E-2</v>
      </c>
      <c r="W246" s="120">
        <v>0</v>
      </c>
      <c r="X246" s="120">
        <v>1.651</v>
      </c>
      <c r="Y246" s="120">
        <v>0</v>
      </c>
      <c r="Z246" s="120">
        <v>0</v>
      </c>
      <c r="AA246" s="120">
        <v>0</v>
      </c>
      <c r="AB246" s="120">
        <v>0</v>
      </c>
      <c r="AC246" s="120">
        <v>0</v>
      </c>
      <c r="AD246" s="120">
        <v>0</v>
      </c>
      <c r="AE246" s="120">
        <v>0</v>
      </c>
      <c r="AF246" s="120">
        <v>1.7010000000000001</v>
      </c>
    </row>
    <row r="247" spans="1:32" x14ac:dyDescent="0.25">
      <c r="A247" s="119" t="s">
        <v>295</v>
      </c>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row>
    <row r="248" spans="1:32" x14ac:dyDescent="0.25">
      <c r="B248" s="119" t="s">
        <v>296</v>
      </c>
      <c r="C248" s="120">
        <v>0</v>
      </c>
      <c r="D248" s="120">
        <v>0</v>
      </c>
      <c r="E248" s="120">
        <v>0</v>
      </c>
      <c r="F248" s="120">
        <v>0</v>
      </c>
      <c r="G248" s="120">
        <v>0</v>
      </c>
      <c r="H248" s="120">
        <v>0</v>
      </c>
      <c r="I248" s="120">
        <v>0</v>
      </c>
      <c r="J248" s="120">
        <v>0</v>
      </c>
      <c r="K248" s="120">
        <v>0</v>
      </c>
      <c r="L248" s="120">
        <v>0</v>
      </c>
      <c r="M248" s="120">
        <v>0</v>
      </c>
      <c r="N248" s="120">
        <v>0</v>
      </c>
      <c r="O248" s="120">
        <v>0</v>
      </c>
      <c r="P248" s="120">
        <v>0</v>
      </c>
      <c r="Q248" s="120">
        <v>0</v>
      </c>
      <c r="R248" s="120">
        <v>0</v>
      </c>
      <c r="S248" s="120">
        <v>0</v>
      </c>
      <c r="T248" s="120">
        <v>0</v>
      </c>
      <c r="U248" s="120">
        <v>0</v>
      </c>
      <c r="V248" s="120">
        <v>0</v>
      </c>
      <c r="W248" s="120">
        <v>0</v>
      </c>
      <c r="X248" s="120">
        <v>0</v>
      </c>
      <c r="Y248" s="120">
        <v>0</v>
      </c>
      <c r="Z248" s="120">
        <v>0</v>
      </c>
      <c r="AA248" s="120">
        <v>0</v>
      </c>
      <c r="AB248" s="120">
        <v>0</v>
      </c>
      <c r="AC248" s="120">
        <v>0</v>
      </c>
      <c r="AD248" s="120">
        <v>0</v>
      </c>
      <c r="AE248" s="120">
        <v>0</v>
      </c>
      <c r="AF248" s="120">
        <v>0</v>
      </c>
    </row>
    <row r="249" spans="1:32" x14ac:dyDescent="0.25">
      <c r="A249" s="119" t="s">
        <v>297</v>
      </c>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row>
    <row r="250" spans="1:32" x14ac:dyDescent="0.25">
      <c r="B250" s="119" t="s">
        <v>298</v>
      </c>
      <c r="C250" s="120">
        <v>0</v>
      </c>
      <c r="D250" s="120">
        <v>0</v>
      </c>
      <c r="E250" s="120">
        <v>0</v>
      </c>
      <c r="F250" s="120">
        <v>0</v>
      </c>
      <c r="G250" s="120">
        <v>0</v>
      </c>
      <c r="H250" s="120">
        <v>0</v>
      </c>
      <c r="I250" s="120">
        <v>6.8000000000000005E-2</v>
      </c>
      <c r="J250" s="120">
        <v>0</v>
      </c>
      <c r="K250" s="120">
        <v>0</v>
      </c>
      <c r="L250" s="120">
        <v>0</v>
      </c>
      <c r="M250" s="120">
        <v>0</v>
      </c>
      <c r="N250" s="120">
        <v>0</v>
      </c>
      <c r="O250" s="120">
        <v>0</v>
      </c>
      <c r="P250" s="120">
        <v>52.963999999999999</v>
      </c>
      <c r="Q250" s="120">
        <v>0</v>
      </c>
      <c r="R250" s="120">
        <v>0</v>
      </c>
      <c r="S250" s="120">
        <v>0</v>
      </c>
      <c r="T250" s="120">
        <v>0</v>
      </c>
      <c r="U250" s="120">
        <v>0</v>
      </c>
      <c r="V250" s="120">
        <v>1.2164699999999999</v>
      </c>
      <c r="W250" s="120">
        <v>0</v>
      </c>
      <c r="X250" s="120">
        <v>0</v>
      </c>
      <c r="Y250" s="120">
        <v>0</v>
      </c>
      <c r="Z250" s="120">
        <v>0</v>
      </c>
      <c r="AA250" s="120">
        <v>0</v>
      </c>
      <c r="AB250" s="120">
        <v>0</v>
      </c>
      <c r="AC250" s="120">
        <v>0</v>
      </c>
      <c r="AD250" s="120">
        <v>0</v>
      </c>
      <c r="AE250" s="120">
        <v>0</v>
      </c>
      <c r="AF250" s="120">
        <v>54.248469999999998</v>
      </c>
    </row>
    <row r="251" spans="1:32" x14ac:dyDescent="0.25">
      <c r="A251" s="119" t="s">
        <v>299</v>
      </c>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row>
    <row r="252" spans="1:32" x14ac:dyDescent="0.25">
      <c r="B252" s="119" t="s">
        <v>300</v>
      </c>
      <c r="C252" s="120">
        <v>0</v>
      </c>
      <c r="D252" s="120">
        <v>291.94499999999999</v>
      </c>
      <c r="E252" s="120">
        <v>0</v>
      </c>
      <c r="F252" s="120">
        <v>0</v>
      </c>
      <c r="G252" s="120">
        <v>5.452</v>
      </c>
      <c r="H252" s="120">
        <v>0</v>
      </c>
      <c r="I252" s="120">
        <v>3.907</v>
      </c>
      <c r="J252" s="120">
        <v>0</v>
      </c>
      <c r="K252" s="120">
        <v>0</v>
      </c>
      <c r="L252" s="120">
        <v>0</v>
      </c>
      <c r="M252" s="120">
        <v>0</v>
      </c>
      <c r="N252" s="120">
        <v>0.86399999999999999</v>
      </c>
      <c r="O252" s="120">
        <v>15.797000000000001</v>
      </c>
      <c r="P252" s="120">
        <v>9.0950000000000006</v>
      </c>
      <c r="Q252" s="120">
        <v>0</v>
      </c>
      <c r="R252" s="120">
        <v>0</v>
      </c>
      <c r="S252" s="120">
        <v>0</v>
      </c>
      <c r="T252" s="120">
        <v>0</v>
      </c>
      <c r="U252" s="120">
        <v>0</v>
      </c>
      <c r="V252" s="120">
        <v>23.503</v>
      </c>
      <c r="W252" s="120">
        <v>0</v>
      </c>
      <c r="X252" s="120">
        <v>0</v>
      </c>
      <c r="Y252" s="120">
        <v>0</v>
      </c>
      <c r="Z252" s="120">
        <v>0</v>
      </c>
      <c r="AA252" s="120">
        <v>0</v>
      </c>
      <c r="AB252" s="120">
        <v>0</v>
      </c>
      <c r="AC252" s="120">
        <v>0</v>
      </c>
      <c r="AD252" s="120">
        <v>0</v>
      </c>
      <c r="AE252" s="120">
        <v>0</v>
      </c>
      <c r="AF252" s="120">
        <v>350.56299999999999</v>
      </c>
    </row>
    <row r="253" spans="1:32" x14ac:dyDescent="0.25">
      <c r="A253" s="119" t="s">
        <v>301</v>
      </c>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row>
    <row r="254" spans="1:32" x14ac:dyDescent="0.25">
      <c r="B254" s="119" t="s">
        <v>302</v>
      </c>
      <c r="C254" s="120">
        <v>0</v>
      </c>
      <c r="D254" s="120">
        <v>0</v>
      </c>
      <c r="E254" s="120">
        <v>0</v>
      </c>
      <c r="F254" s="120">
        <v>0</v>
      </c>
      <c r="G254" s="120">
        <v>0</v>
      </c>
      <c r="H254" s="120">
        <v>0</v>
      </c>
      <c r="I254" s="120">
        <v>0.11899999999999999</v>
      </c>
      <c r="J254" s="120">
        <v>0</v>
      </c>
      <c r="K254" s="120">
        <v>0</v>
      </c>
      <c r="L254" s="120">
        <v>0</v>
      </c>
      <c r="M254" s="120">
        <v>0</v>
      </c>
      <c r="N254" s="120">
        <v>0</v>
      </c>
      <c r="O254" s="120">
        <v>0</v>
      </c>
      <c r="P254" s="120">
        <v>0</v>
      </c>
      <c r="Q254" s="120">
        <v>0</v>
      </c>
      <c r="R254" s="120">
        <v>0</v>
      </c>
      <c r="S254" s="120">
        <v>0</v>
      </c>
      <c r="T254" s="120">
        <v>0</v>
      </c>
      <c r="U254" s="120">
        <v>0</v>
      </c>
      <c r="V254" s="120">
        <v>0.31091999999999997</v>
      </c>
      <c r="W254" s="120">
        <v>0</v>
      </c>
      <c r="X254" s="120">
        <v>0</v>
      </c>
      <c r="Y254" s="120">
        <v>0</v>
      </c>
      <c r="Z254" s="120">
        <v>0</v>
      </c>
      <c r="AA254" s="120">
        <v>0</v>
      </c>
      <c r="AB254" s="120">
        <v>0</v>
      </c>
      <c r="AC254" s="120">
        <v>0</v>
      </c>
      <c r="AD254" s="120">
        <v>0</v>
      </c>
      <c r="AE254" s="120">
        <v>14.1576</v>
      </c>
      <c r="AF254" s="120">
        <v>14.58752</v>
      </c>
    </row>
    <row r="255" spans="1:32" x14ac:dyDescent="0.25">
      <c r="A255" s="119" t="s">
        <v>303</v>
      </c>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row>
    <row r="256" spans="1:32" x14ac:dyDescent="0.25">
      <c r="B256" s="119" t="s">
        <v>304</v>
      </c>
      <c r="C256" s="120">
        <v>0</v>
      </c>
      <c r="D256" s="120">
        <v>0</v>
      </c>
      <c r="E256" s="120">
        <v>0</v>
      </c>
      <c r="F256" s="120">
        <v>0</v>
      </c>
      <c r="G256" s="120">
        <v>0</v>
      </c>
      <c r="H256" s="120">
        <v>0</v>
      </c>
      <c r="I256" s="120">
        <v>0.46</v>
      </c>
      <c r="J256" s="120">
        <v>0</v>
      </c>
      <c r="K256" s="120">
        <v>0</v>
      </c>
      <c r="L256" s="120">
        <v>0</v>
      </c>
      <c r="M256" s="120">
        <v>0</v>
      </c>
      <c r="N256" s="120">
        <v>0</v>
      </c>
      <c r="O256" s="120">
        <v>0</v>
      </c>
      <c r="P256" s="120">
        <v>17</v>
      </c>
      <c r="Q256" s="120">
        <v>0</v>
      </c>
      <c r="R256" s="120">
        <v>0</v>
      </c>
      <c r="S256" s="120">
        <v>0</v>
      </c>
      <c r="T256" s="120">
        <v>0</v>
      </c>
      <c r="U256" s="120">
        <v>0</v>
      </c>
      <c r="V256" s="120">
        <v>0.08</v>
      </c>
      <c r="W256" s="120">
        <v>0</v>
      </c>
      <c r="X256" s="120">
        <v>0</v>
      </c>
      <c r="Y256" s="120">
        <v>0</v>
      </c>
      <c r="Z256" s="120">
        <v>0</v>
      </c>
      <c r="AA256" s="120">
        <v>0</v>
      </c>
      <c r="AB256" s="120">
        <v>1.1764699999999999E-2</v>
      </c>
      <c r="AC256" s="120">
        <v>0</v>
      </c>
      <c r="AD256" s="120">
        <v>0</v>
      </c>
      <c r="AE256" s="120">
        <v>0</v>
      </c>
      <c r="AF256" s="120">
        <v>17.5517647</v>
      </c>
    </row>
    <row r="257" spans="1:32" x14ac:dyDescent="0.25">
      <c r="B257" s="119" t="s">
        <v>305</v>
      </c>
      <c r="C257" s="120">
        <v>0</v>
      </c>
      <c r="D257" s="120">
        <v>0</v>
      </c>
      <c r="E257" s="120">
        <v>0</v>
      </c>
      <c r="F257" s="120">
        <v>0</v>
      </c>
      <c r="G257" s="120">
        <v>0</v>
      </c>
      <c r="H257" s="120">
        <v>10.1</v>
      </c>
      <c r="I257" s="120">
        <v>1.7</v>
      </c>
      <c r="J257" s="120">
        <v>0</v>
      </c>
      <c r="K257" s="120">
        <v>0</v>
      </c>
      <c r="L257" s="120">
        <v>0</v>
      </c>
      <c r="M257" s="120">
        <v>0</v>
      </c>
      <c r="N257" s="120">
        <v>0</v>
      </c>
      <c r="O257" s="120">
        <v>0</v>
      </c>
      <c r="P257" s="120">
        <v>74.599999999999994</v>
      </c>
      <c r="Q257" s="120">
        <v>0</v>
      </c>
      <c r="R257" s="120">
        <v>0</v>
      </c>
      <c r="S257" s="120">
        <v>0</v>
      </c>
      <c r="T257" s="120">
        <v>0</v>
      </c>
      <c r="U257" s="120">
        <v>0</v>
      </c>
      <c r="V257" s="120">
        <v>1.3</v>
      </c>
      <c r="W257" s="120">
        <v>0</v>
      </c>
      <c r="X257" s="120">
        <v>3.4620000000000002</v>
      </c>
      <c r="Y257" s="120">
        <v>0</v>
      </c>
      <c r="Z257" s="120">
        <v>0</v>
      </c>
      <c r="AA257" s="120">
        <v>0</v>
      </c>
      <c r="AB257" s="120">
        <v>6.1176500000000003</v>
      </c>
      <c r="AC257" s="120">
        <v>0</v>
      </c>
      <c r="AD257" s="120">
        <v>0</v>
      </c>
      <c r="AE257" s="120">
        <v>0</v>
      </c>
      <c r="AF257" s="120">
        <v>97.27964999999999</v>
      </c>
    </row>
    <row r="258" spans="1:32" x14ac:dyDescent="0.25">
      <c r="B258" s="119" t="s">
        <v>306</v>
      </c>
      <c r="C258" s="120">
        <v>0</v>
      </c>
      <c r="D258" s="120">
        <v>0</v>
      </c>
      <c r="E258" s="120">
        <v>0</v>
      </c>
      <c r="F258" s="120">
        <v>0</v>
      </c>
      <c r="G258" s="120">
        <v>0</v>
      </c>
      <c r="H258" s="120">
        <v>0</v>
      </c>
      <c r="I258" s="120">
        <v>0</v>
      </c>
      <c r="J258" s="120">
        <v>0</v>
      </c>
      <c r="K258" s="120">
        <v>0</v>
      </c>
      <c r="L258" s="120">
        <v>0</v>
      </c>
      <c r="M258" s="120">
        <v>0</v>
      </c>
      <c r="N258" s="120">
        <v>0</v>
      </c>
      <c r="O258" s="120">
        <v>0</v>
      </c>
      <c r="P258" s="120">
        <v>0</v>
      </c>
      <c r="Q258" s="120">
        <v>0</v>
      </c>
      <c r="R258" s="120">
        <v>0</v>
      </c>
      <c r="S258" s="120">
        <v>0</v>
      </c>
      <c r="T258" s="120">
        <v>0</v>
      </c>
      <c r="U258" s="120">
        <v>0</v>
      </c>
      <c r="V258" s="120">
        <v>0</v>
      </c>
      <c r="W258" s="120">
        <v>0</v>
      </c>
      <c r="X258" s="120">
        <v>0</v>
      </c>
      <c r="Y258" s="120">
        <v>0</v>
      </c>
      <c r="Z258" s="120">
        <v>0</v>
      </c>
      <c r="AA258" s="120">
        <v>0</v>
      </c>
      <c r="AB258" s="120">
        <v>0</v>
      </c>
      <c r="AC258" s="120">
        <v>0</v>
      </c>
      <c r="AD258" s="120">
        <v>0</v>
      </c>
      <c r="AE258" s="120">
        <v>0</v>
      </c>
      <c r="AF258" s="120">
        <v>0</v>
      </c>
    </row>
    <row r="259" spans="1:32" x14ac:dyDescent="0.25">
      <c r="B259" s="119" t="s">
        <v>307</v>
      </c>
      <c r="C259" s="120">
        <v>0</v>
      </c>
      <c r="D259" s="120">
        <v>0</v>
      </c>
      <c r="E259" s="120">
        <v>0</v>
      </c>
      <c r="F259" s="120">
        <v>0</v>
      </c>
      <c r="G259" s="120">
        <v>0</v>
      </c>
      <c r="H259" s="120">
        <v>0</v>
      </c>
      <c r="I259" s="120">
        <v>0.34699999999999998</v>
      </c>
      <c r="J259" s="120">
        <v>0</v>
      </c>
      <c r="K259" s="120">
        <v>0</v>
      </c>
      <c r="L259" s="120">
        <v>0</v>
      </c>
      <c r="M259" s="120">
        <v>0</v>
      </c>
      <c r="N259" s="120">
        <v>0</v>
      </c>
      <c r="O259" s="120">
        <v>0</v>
      </c>
      <c r="P259" s="120">
        <v>3.45</v>
      </c>
      <c r="Q259" s="120">
        <v>0</v>
      </c>
      <c r="R259" s="120">
        <v>0</v>
      </c>
      <c r="S259" s="120">
        <v>0</v>
      </c>
      <c r="T259" s="120">
        <v>0</v>
      </c>
      <c r="U259" s="120">
        <v>0</v>
      </c>
      <c r="V259" s="120">
        <v>3.3000000000000002E-2</v>
      </c>
      <c r="W259" s="120">
        <v>0</v>
      </c>
      <c r="X259" s="120">
        <v>0</v>
      </c>
      <c r="Y259" s="120">
        <v>0</v>
      </c>
      <c r="Z259" s="120">
        <v>0</v>
      </c>
      <c r="AA259" s="120">
        <v>0</v>
      </c>
      <c r="AB259" s="120">
        <v>0.29411799999999999</v>
      </c>
      <c r="AC259" s="120">
        <v>0</v>
      </c>
      <c r="AD259" s="120">
        <v>0</v>
      </c>
      <c r="AE259" s="120">
        <v>0</v>
      </c>
      <c r="AF259" s="120">
        <v>4.1241180000000002</v>
      </c>
    </row>
    <row r="260" spans="1:32" x14ac:dyDescent="0.25">
      <c r="A260" s="119" t="s">
        <v>308</v>
      </c>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row>
    <row r="261" spans="1:32" x14ac:dyDescent="0.25">
      <c r="B261" s="119" t="s">
        <v>309</v>
      </c>
      <c r="C261" s="120">
        <v>0</v>
      </c>
      <c r="D261" s="120">
        <v>114.40600000000001</v>
      </c>
      <c r="E261" s="120">
        <v>0</v>
      </c>
      <c r="F261" s="120">
        <v>0</v>
      </c>
      <c r="G261" s="120">
        <v>0</v>
      </c>
      <c r="H261" s="120">
        <v>0</v>
      </c>
      <c r="I261" s="120">
        <v>0.41997000000000001</v>
      </c>
      <c r="J261" s="120">
        <v>0</v>
      </c>
      <c r="K261" s="120">
        <v>0</v>
      </c>
      <c r="L261" s="120">
        <v>11.7</v>
      </c>
      <c r="M261" s="120">
        <v>0</v>
      </c>
      <c r="N261" s="120">
        <v>13.327299999999999</v>
      </c>
      <c r="O261" s="120">
        <v>0</v>
      </c>
      <c r="P261" s="120">
        <v>0</v>
      </c>
      <c r="Q261" s="120">
        <v>0</v>
      </c>
      <c r="R261" s="120">
        <v>0</v>
      </c>
      <c r="S261" s="120">
        <v>0</v>
      </c>
      <c r="T261" s="120">
        <v>0</v>
      </c>
      <c r="U261" s="120">
        <v>33.9099</v>
      </c>
      <c r="V261" s="120">
        <v>4.5324600000000004</v>
      </c>
      <c r="W261" s="120">
        <v>0</v>
      </c>
      <c r="X261" s="120">
        <v>2.61</v>
      </c>
      <c r="Y261" s="120">
        <v>0</v>
      </c>
      <c r="Z261" s="120">
        <v>0</v>
      </c>
      <c r="AA261" s="120">
        <v>0</v>
      </c>
      <c r="AB261" s="120">
        <v>0</v>
      </c>
      <c r="AC261" s="120">
        <v>0</v>
      </c>
      <c r="AD261" s="120">
        <v>0</v>
      </c>
      <c r="AE261" s="120">
        <v>0</v>
      </c>
      <c r="AF261" s="120">
        <v>180.90563000000003</v>
      </c>
    </row>
    <row r="262" spans="1:32" x14ac:dyDescent="0.25">
      <c r="A262" s="119" t="s">
        <v>310</v>
      </c>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row>
    <row r="263" spans="1:32" x14ac:dyDescent="0.25">
      <c r="B263" s="119" t="s">
        <v>311</v>
      </c>
      <c r="C263" s="120">
        <v>0</v>
      </c>
      <c r="D263" s="120">
        <v>0</v>
      </c>
      <c r="E263" s="120">
        <v>0</v>
      </c>
      <c r="F263" s="120">
        <v>0</v>
      </c>
      <c r="G263" s="120">
        <v>0</v>
      </c>
      <c r="H263" s="120">
        <v>0</v>
      </c>
      <c r="I263" s="120">
        <v>7.0000000000000007E-2</v>
      </c>
      <c r="J263" s="120">
        <v>0</v>
      </c>
      <c r="K263" s="120">
        <v>0</v>
      </c>
      <c r="L263" s="120">
        <v>0</v>
      </c>
      <c r="M263" s="120">
        <v>0</v>
      </c>
      <c r="N263" s="120">
        <v>0</v>
      </c>
      <c r="O263" s="120">
        <v>0</v>
      </c>
      <c r="P263" s="120">
        <v>0</v>
      </c>
      <c r="Q263" s="120">
        <v>0</v>
      </c>
      <c r="R263" s="120">
        <v>0</v>
      </c>
      <c r="S263" s="120">
        <v>0</v>
      </c>
      <c r="T263" s="120">
        <v>0</v>
      </c>
      <c r="U263" s="120">
        <v>0</v>
      </c>
      <c r="V263" s="120">
        <v>0.154</v>
      </c>
      <c r="W263" s="120">
        <v>0</v>
      </c>
      <c r="X263" s="120">
        <v>1.8</v>
      </c>
      <c r="Y263" s="120">
        <v>0</v>
      </c>
      <c r="Z263" s="120">
        <v>0</v>
      </c>
      <c r="AA263" s="120">
        <v>0</v>
      </c>
      <c r="AB263" s="120">
        <v>0</v>
      </c>
      <c r="AC263" s="120">
        <v>0</v>
      </c>
      <c r="AD263" s="120">
        <v>0</v>
      </c>
      <c r="AE263" s="120">
        <v>8.6999999999999993</v>
      </c>
      <c r="AF263" s="120">
        <v>10.724</v>
      </c>
    </row>
    <row r="264" spans="1:32" x14ac:dyDescent="0.25">
      <c r="B264" s="119" t="s">
        <v>312</v>
      </c>
      <c r="C264" s="120">
        <v>0</v>
      </c>
      <c r="D264" s="120">
        <v>0</v>
      </c>
      <c r="E264" s="120">
        <v>0</v>
      </c>
      <c r="F264" s="120">
        <v>0</v>
      </c>
      <c r="G264" s="120">
        <v>0</v>
      </c>
      <c r="H264" s="120">
        <v>0</v>
      </c>
      <c r="I264" s="120">
        <v>0.3</v>
      </c>
      <c r="J264" s="120">
        <v>0</v>
      </c>
      <c r="K264" s="120">
        <v>0</v>
      </c>
      <c r="L264" s="120">
        <v>0</v>
      </c>
      <c r="M264" s="120">
        <v>0</v>
      </c>
      <c r="N264" s="120">
        <v>0</v>
      </c>
      <c r="O264" s="120">
        <v>1.6</v>
      </c>
      <c r="P264" s="120">
        <v>0</v>
      </c>
      <c r="Q264" s="120">
        <v>0</v>
      </c>
      <c r="R264" s="120">
        <v>9.8000000000000007</v>
      </c>
      <c r="S264" s="120">
        <v>0</v>
      </c>
      <c r="T264" s="120">
        <v>0</v>
      </c>
      <c r="U264" s="120">
        <v>0</v>
      </c>
      <c r="V264" s="120">
        <v>0.29799999999999999</v>
      </c>
      <c r="W264" s="120">
        <v>0</v>
      </c>
      <c r="X264" s="120">
        <v>0</v>
      </c>
      <c r="Y264" s="120">
        <v>0</v>
      </c>
      <c r="Z264" s="120">
        <v>0</v>
      </c>
      <c r="AA264" s="120">
        <v>0</v>
      </c>
      <c r="AB264" s="120">
        <v>0</v>
      </c>
      <c r="AC264" s="120">
        <v>0</v>
      </c>
      <c r="AD264" s="120">
        <v>0</v>
      </c>
      <c r="AE264" s="120">
        <v>0</v>
      </c>
      <c r="AF264" s="120">
        <v>11.998000000000001</v>
      </c>
    </row>
    <row r="265" spans="1:32" x14ac:dyDescent="0.25">
      <c r="B265" s="119" t="s">
        <v>313</v>
      </c>
      <c r="C265" s="120">
        <v>0</v>
      </c>
      <c r="D265" s="120">
        <v>0</v>
      </c>
      <c r="E265" s="120">
        <v>0</v>
      </c>
      <c r="F265" s="120">
        <v>5.8</v>
      </c>
      <c r="G265" s="120">
        <v>0</v>
      </c>
      <c r="H265" s="120">
        <v>0</v>
      </c>
      <c r="I265" s="120">
        <v>0.03</v>
      </c>
      <c r="J265" s="120">
        <v>0</v>
      </c>
      <c r="K265" s="120">
        <v>0</v>
      </c>
      <c r="L265" s="120">
        <v>57.3</v>
      </c>
      <c r="M265" s="120">
        <v>0</v>
      </c>
      <c r="N265" s="120">
        <v>0</v>
      </c>
      <c r="O265" s="120">
        <v>10.6</v>
      </c>
      <c r="P265" s="120">
        <v>0</v>
      </c>
      <c r="Q265" s="120">
        <v>3.3</v>
      </c>
      <c r="R265" s="120">
        <v>0</v>
      </c>
      <c r="S265" s="120">
        <v>0</v>
      </c>
      <c r="T265" s="120">
        <v>0</v>
      </c>
      <c r="U265" s="120">
        <v>0</v>
      </c>
      <c r="V265" s="120">
        <v>2.206</v>
      </c>
      <c r="W265" s="120">
        <v>0</v>
      </c>
      <c r="X265" s="120">
        <v>0</v>
      </c>
      <c r="Y265" s="120">
        <v>0</v>
      </c>
      <c r="Z265" s="120">
        <v>0</v>
      </c>
      <c r="AA265" s="120">
        <v>0</v>
      </c>
      <c r="AB265" s="120">
        <v>0</v>
      </c>
      <c r="AC265" s="120">
        <v>0</v>
      </c>
      <c r="AD265" s="120">
        <v>0</v>
      </c>
      <c r="AE265" s="120">
        <v>0</v>
      </c>
      <c r="AF265" s="120">
        <v>79.23599999999999</v>
      </c>
    </row>
    <row r="266" spans="1:32" x14ac:dyDescent="0.25">
      <c r="A266" s="119" t="s">
        <v>314</v>
      </c>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row>
    <row r="267" spans="1:32" x14ac:dyDescent="0.25">
      <c r="B267" s="119" t="s">
        <v>315</v>
      </c>
      <c r="C267" s="120">
        <v>0</v>
      </c>
      <c r="D267" s="120">
        <v>0</v>
      </c>
      <c r="E267" s="120">
        <v>0</v>
      </c>
      <c r="F267" s="120">
        <v>0</v>
      </c>
      <c r="G267" s="120">
        <v>0</v>
      </c>
      <c r="H267" s="120">
        <v>8.3000000000000007</v>
      </c>
      <c r="I267" s="120">
        <v>0.2</v>
      </c>
      <c r="J267" s="120">
        <v>36.628100000000003</v>
      </c>
      <c r="K267" s="120">
        <v>0</v>
      </c>
      <c r="L267" s="120">
        <v>0</v>
      </c>
      <c r="M267" s="120">
        <v>0</v>
      </c>
      <c r="N267" s="120">
        <v>0</v>
      </c>
      <c r="O267" s="120">
        <v>0</v>
      </c>
      <c r="P267" s="120">
        <v>766.85799999999995</v>
      </c>
      <c r="Q267" s="120">
        <v>0</v>
      </c>
      <c r="R267" s="120">
        <v>0</v>
      </c>
      <c r="S267" s="120">
        <v>0</v>
      </c>
      <c r="T267" s="120">
        <v>0</v>
      </c>
      <c r="U267" s="120">
        <v>0</v>
      </c>
      <c r="V267" s="120">
        <v>28.7</v>
      </c>
      <c r="W267" s="120">
        <v>0</v>
      </c>
      <c r="X267" s="120">
        <v>15.5</v>
      </c>
      <c r="Y267" s="120">
        <v>0</v>
      </c>
      <c r="Z267" s="120">
        <v>0</v>
      </c>
      <c r="AA267" s="120">
        <v>0</v>
      </c>
      <c r="AB267" s="120">
        <v>0</v>
      </c>
      <c r="AC267" s="120">
        <v>0</v>
      </c>
      <c r="AD267" s="120">
        <v>0</v>
      </c>
      <c r="AE267" s="120">
        <v>0</v>
      </c>
      <c r="AF267" s="120">
        <v>856.18610000000001</v>
      </c>
    </row>
    <row r="268" spans="1:32" x14ac:dyDescent="0.25">
      <c r="B268" s="119" t="s">
        <v>316</v>
      </c>
      <c r="C268" s="120">
        <v>0</v>
      </c>
      <c r="D268" s="120">
        <v>0</v>
      </c>
      <c r="E268" s="120">
        <v>0</v>
      </c>
      <c r="F268" s="120">
        <v>0</v>
      </c>
      <c r="G268" s="120">
        <v>0</v>
      </c>
      <c r="H268" s="120">
        <v>0</v>
      </c>
      <c r="I268" s="120">
        <v>0.9</v>
      </c>
      <c r="J268" s="120">
        <v>0</v>
      </c>
      <c r="K268" s="120">
        <v>0</v>
      </c>
      <c r="L268" s="120">
        <v>0.5</v>
      </c>
      <c r="M268" s="120">
        <v>0</v>
      </c>
      <c r="N268" s="120">
        <v>0</v>
      </c>
      <c r="O268" s="120">
        <v>0</v>
      </c>
      <c r="P268" s="120">
        <v>0</v>
      </c>
      <c r="Q268" s="120">
        <v>0</v>
      </c>
      <c r="R268" s="120">
        <v>15.1</v>
      </c>
      <c r="S268" s="120">
        <v>0</v>
      </c>
      <c r="T268" s="120">
        <v>0</v>
      </c>
      <c r="U268" s="120">
        <v>0</v>
      </c>
      <c r="V268" s="120">
        <v>0.49</v>
      </c>
      <c r="W268" s="120">
        <v>0</v>
      </c>
      <c r="X268" s="120">
        <v>11.9</v>
      </c>
      <c r="Y268" s="120">
        <v>0</v>
      </c>
      <c r="Z268" s="120">
        <v>0</v>
      </c>
      <c r="AA268" s="120">
        <v>0</v>
      </c>
      <c r="AB268" s="120">
        <v>0</v>
      </c>
      <c r="AC268" s="120">
        <v>0</v>
      </c>
      <c r="AD268" s="120">
        <v>0</v>
      </c>
      <c r="AE268" s="120">
        <v>0</v>
      </c>
      <c r="AF268" s="120">
        <v>28.89</v>
      </c>
    </row>
    <row r="269" spans="1:32" x14ac:dyDescent="0.25">
      <c r="A269" s="119" t="s">
        <v>317</v>
      </c>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row>
    <row r="270" spans="1:32" x14ac:dyDescent="0.25">
      <c r="B270" s="119" t="s">
        <v>1022</v>
      </c>
      <c r="C270" s="120">
        <v>0</v>
      </c>
      <c r="D270" s="120">
        <v>0</v>
      </c>
      <c r="E270" s="120">
        <v>0</v>
      </c>
      <c r="F270" s="120">
        <v>0</v>
      </c>
      <c r="G270" s="120">
        <v>0</v>
      </c>
      <c r="H270" s="120">
        <v>0</v>
      </c>
      <c r="I270" s="120">
        <v>0</v>
      </c>
      <c r="J270" s="120">
        <v>0</v>
      </c>
      <c r="K270" s="120">
        <v>0</v>
      </c>
      <c r="L270" s="120">
        <v>0</v>
      </c>
      <c r="M270" s="120">
        <v>0</v>
      </c>
      <c r="N270" s="120">
        <v>0</v>
      </c>
      <c r="O270" s="120">
        <v>0</v>
      </c>
      <c r="P270" s="120">
        <v>0</v>
      </c>
      <c r="Q270" s="120">
        <v>0</v>
      </c>
      <c r="R270" s="120">
        <v>0</v>
      </c>
      <c r="S270" s="120">
        <v>0</v>
      </c>
      <c r="T270" s="120">
        <v>0</v>
      </c>
      <c r="U270" s="120">
        <v>0</v>
      </c>
      <c r="V270" s="120">
        <v>0</v>
      </c>
      <c r="W270" s="120">
        <v>0</v>
      </c>
      <c r="X270" s="120">
        <v>0</v>
      </c>
      <c r="Y270" s="120">
        <v>0</v>
      </c>
      <c r="Z270" s="120">
        <v>0</v>
      </c>
      <c r="AA270" s="120">
        <v>0</v>
      </c>
      <c r="AB270" s="120">
        <v>0</v>
      </c>
      <c r="AC270" s="120">
        <v>0</v>
      </c>
      <c r="AD270" s="120">
        <v>0</v>
      </c>
      <c r="AE270" s="120">
        <v>0</v>
      </c>
      <c r="AF270" s="120">
        <v>0</v>
      </c>
    </row>
    <row r="271" spans="1:32" x14ac:dyDescent="0.25">
      <c r="A271" s="119" t="s">
        <v>319</v>
      </c>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row>
    <row r="272" spans="1:32" x14ac:dyDescent="0.25">
      <c r="B272" s="119" t="s">
        <v>320</v>
      </c>
      <c r="C272" s="120">
        <v>0</v>
      </c>
      <c r="D272" s="120">
        <v>0</v>
      </c>
      <c r="E272" s="120">
        <v>0</v>
      </c>
      <c r="F272" s="120">
        <v>0</v>
      </c>
      <c r="G272" s="120">
        <v>0</v>
      </c>
      <c r="H272" s="120">
        <v>0</v>
      </c>
      <c r="I272" s="120">
        <v>0.11</v>
      </c>
      <c r="J272" s="120">
        <v>0</v>
      </c>
      <c r="K272" s="120">
        <v>0</v>
      </c>
      <c r="L272" s="120">
        <v>0</v>
      </c>
      <c r="M272" s="120">
        <v>0</v>
      </c>
      <c r="N272" s="120">
        <v>0</v>
      </c>
      <c r="O272" s="120">
        <v>3.2</v>
      </c>
      <c r="P272" s="120">
        <v>0</v>
      </c>
      <c r="Q272" s="120">
        <v>0</v>
      </c>
      <c r="R272" s="120">
        <v>29</v>
      </c>
      <c r="S272" s="120">
        <v>0</v>
      </c>
      <c r="T272" s="120">
        <v>0</v>
      </c>
      <c r="U272" s="120">
        <v>0</v>
      </c>
      <c r="V272" s="120">
        <v>0.5</v>
      </c>
      <c r="W272" s="120">
        <v>0</v>
      </c>
      <c r="X272" s="120">
        <v>0</v>
      </c>
      <c r="Y272" s="120">
        <v>0</v>
      </c>
      <c r="Z272" s="120">
        <v>0</v>
      </c>
      <c r="AA272" s="120">
        <v>0</v>
      </c>
      <c r="AB272" s="120">
        <v>0</v>
      </c>
      <c r="AC272" s="120">
        <v>0</v>
      </c>
      <c r="AD272" s="120">
        <v>0</v>
      </c>
      <c r="AE272" s="120">
        <v>0</v>
      </c>
      <c r="AF272" s="120">
        <v>32.81</v>
      </c>
    </row>
    <row r="273" spans="1:32" x14ac:dyDescent="0.25">
      <c r="A273" s="119" t="s">
        <v>321</v>
      </c>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row>
    <row r="274" spans="1:32" x14ac:dyDescent="0.25">
      <c r="B274" s="119" t="s">
        <v>322</v>
      </c>
      <c r="C274" s="120">
        <v>0</v>
      </c>
      <c r="D274" s="120">
        <v>0</v>
      </c>
      <c r="E274" s="120">
        <v>0</v>
      </c>
      <c r="F274" s="120">
        <v>10.440300000000001</v>
      </c>
      <c r="G274" s="120">
        <v>0</v>
      </c>
      <c r="H274" s="120">
        <v>0</v>
      </c>
      <c r="I274" s="120">
        <v>1.1000000000000001</v>
      </c>
      <c r="J274" s="120">
        <v>0</v>
      </c>
      <c r="K274" s="120">
        <v>0</v>
      </c>
      <c r="L274" s="120">
        <v>35.5261</v>
      </c>
      <c r="M274" s="120">
        <v>0</v>
      </c>
      <c r="N274" s="120">
        <v>0</v>
      </c>
      <c r="O274" s="120">
        <v>19.5</v>
      </c>
      <c r="P274" s="120">
        <v>0</v>
      </c>
      <c r="Q274" s="120">
        <v>0</v>
      </c>
      <c r="R274" s="120">
        <v>47.938299999999998</v>
      </c>
      <c r="S274" s="120">
        <v>0</v>
      </c>
      <c r="T274" s="120">
        <v>0</v>
      </c>
      <c r="U274" s="120">
        <v>0</v>
      </c>
      <c r="V274" s="120">
        <v>2.9850599999999998</v>
      </c>
      <c r="W274" s="120">
        <v>1.1000000000000001</v>
      </c>
      <c r="X274" s="120">
        <v>0</v>
      </c>
      <c r="Y274" s="120">
        <v>0</v>
      </c>
      <c r="Z274" s="120">
        <v>0</v>
      </c>
      <c r="AA274" s="120">
        <v>0</v>
      </c>
      <c r="AB274" s="120">
        <v>0</v>
      </c>
      <c r="AC274" s="120">
        <v>0</v>
      </c>
      <c r="AD274" s="120">
        <v>0</v>
      </c>
      <c r="AE274" s="120">
        <v>0</v>
      </c>
      <c r="AF274" s="120">
        <v>118.58976</v>
      </c>
    </row>
    <row r="275" spans="1:32" x14ac:dyDescent="0.25">
      <c r="B275" s="119" t="s">
        <v>323</v>
      </c>
      <c r="C275" s="120">
        <v>0</v>
      </c>
      <c r="D275" s="120">
        <v>0</v>
      </c>
      <c r="E275" s="120">
        <v>0</v>
      </c>
      <c r="F275" s="120">
        <v>0</v>
      </c>
      <c r="G275" s="120">
        <v>0</v>
      </c>
      <c r="H275" s="120">
        <v>0</v>
      </c>
      <c r="I275" s="120">
        <v>0.1</v>
      </c>
      <c r="J275" s="120">
        <v>0</v>
      </c>
      <c r="K275" s="120">
        <v>0</v>
      </c>
      <c r="L275" s="120">
        <v>0</v>
      </c>
      <c r="M275" s="120">
        <v>0</v>
      </c>
      <c r="N275" s="120">
        <v>0</v>
      </c>
      <c r="O275" s="120">
        <v>0</v>
      </c>
      <c r="P275" s="120">
        <v>0</v>
      </c>
      <c r="Q275" s="120">
        <v>0</v>
      </c>
      <c r="R275" s="120">
        <v>8.1999999999999993</v>
      </c>
      <c r="S275" s="120">
        <v>0</v>
      </c>
      <c r="T275" s="120">
        <v>0</v>
      </c>
      <c r="U275" s="120">
        <v>0</v>
      </c>
      <c r="V275" s="120">
        <v>0.16</v>
      </c>
      <c r="W275" s="120">
        <v>2.5099999999999998</v>
      </c>
      <c r="X275" s="120">
        <v>0</v>
      </c>
      <c r="Y275" s="120">
        <v>0</v>
      </c>
      <c r="Z275" s="120">
        <v>0</v>
      </c>
      <c r="AA275" s="120">
        <v>0</v>
      </c>
      <c r="AB275" s="120">
        <v>0</v>
      </c>
      <c r="AC275" s="120">
        <v>0</v>
      </c>
      <c r="AD275" s="120">
        <v>0</v>
      </c>
      <c r="AE275" s="120">
        <v>0</v>
      </c>
      <c r="AF275" s="120">
        <v>10.969999999999999</v>
      </c>
    </row>
    <row r="276" spans="1:32" x14ac:dyDescent="0.25">
      <c r="B276" s="119" t="s">
        <v>324</v>
      </c>
      <c r="C276" s="120">
        <v>0</v>
      </c>
      <c r="D276" s="120">
        <v>0</v>
      </c>
      <c r="E276" s="120">
        <v>0</v>
      </c>
      <c r="F276" s="120">
        <v>0</v>
      </c>
      <c r="G276" s="120">
        <v>0</v>
      </c>
      <c r="H276" s="120">
        <v>0</v>
      </c>
      <c r="I276" s="120">
        <v>1.9E-2</v>
      </c>
      <c r="J276" s="120">
        <v>0</v>
      </c>
      <c r="K276" s="120">
        <v>0</v>
      </c>
      <c r="L276" s="120">
        <v>0</v>
      </c>
      <c r="M276" s="120">
        <v>0</v>
      </c>
      <c r="N276" s="120">
        <v>0</v>
      </c>
      <c r="O276" s="120">
        <v>0</v>
      </c>
      <c r="P276" s="120">
        <v>0</v>
      </c>
      <c r="Q276" s="120">
        <v>0</v>
      </c>
      <c r="R276" s="120">
        <v>0</v>
      </c>
      <c r="S276" s="120">
        <v>0</v>
      </c>
      <c r="T276" s="120">
        <v>0</v>
      </c>
      <c r="U276" s="120">
        <v>0</v>
      </c>
      <c r="V276" s="120">
        <v>0.04</v>
      </c>
      <c r="W276" s="120">
        <v>1.5269999999999999</v>
      </c>
      <c r="X276" s="120">
        <v>0</v>
      </c>
      <c r="Y276" s="120">
        <v>0</v>
      </c>
      <c r="Z276" s="120">
        <v>0</v>
      </c>
      <c r="AA276" s="120">
        <v>0</v>
      </c>
      <c r="AB276" s="120">
        <v>0</v>
      </c>
      <c r="AC276" s="120">
        <v>0</v>
      </c>
      <c r="AD276" s="120">
        <v>0</v>
      </c>
      <c r="AE276" s="120">
        <v>0</v>
      </c>
      <c r="AF276" s="120">
        <v>1.5859999999999999</v>
      </c>
    </row>
    <row r="277" spans="1:32" x14ac:dyDescent="0.25">
      <c r="A277" s="119" t="s">
        <v>327</v>
      </c>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row>
    <row r="278" spans="1:32" x14ac:dyDescent="0.25">
      <c r="B278" s="119" t="s">
        <v>328</v>
      </c>
      <c r="C278" s="120">
        <v>0</v>
      </c>
      <c r="D278" s="120">
        <v>0</v>
      </c>
      <c r="E278" s="120">
        <v>0</v>
      </c>
      <c r="F278" s="120">
        <v>2.7</v>
      </c>
      <c r="G278" s="120">
        <v>0</v>
      </c>
      <c r="H278" s="120">
        <v>0</v>
      </c>
      <c r="I278" s="120">
        <v>5.3028300000000002</v>
      </c>
      <c r="J278" s="120">
        <v>0</v>
      </c>
      <c r="K278" s="120">
        <v>0.7</v>
      </c>
      <c r="L278" s="120">
        <v>85.443299999999994</v>
      </c>
      <c r="M278" s="120">
        <v>0</v>
      </c>
      <c r="N278" s="120">
        <v>0</v>
      </c>
      <c r="O278" s="120">
        <v>0</v>
      </c>
      <c r="P278" s="120">
        <v>0</v>
      </c>
      <c r="Q278" s="120">
        <v>2.7</v>
      </c>
      <c r="R278" s="120">
        <v>21.282399999999999</v>
      </c>
      <c r="S278" s="120">
        <v>0</v>
      </c>
      <c r="T278" s="120">
        <v>0</v>
      </c>
      <c r="U278" s="120">
        <v>0</v>
      </c>
      <c r="V278" s="120">
        <v>2.8</v>
      </c>
      <c r="W278" s="120">
        <v>0</v>
      </c>
      <c r="X278" s="120">
        <v>0</v>
      </c>
      <c r="Y278" s="120">
        <v>0</v>
      </c>
      <c r="Z278" s="120">
        <v>0</v>
      </c>
      <c r="AA278" s="120">
        <v>0</v>
      </c>
      <c r="AB278" s="120">
        <v>0</v>
      </c>
      <c r="AC278" s="120">
        <v>0</v>
      </c>
      <c r="AD278" s="120">
        <v>0</v>
      </c>
      <c r="AE278" s="120">
        <v>8.4705899999999996</v>
      </c>
      <c r="AF278" s="120">
        <v>129.39911999999998</v>
      </c>
    </row>
    <row r="279" spans="1:32" x14ac:dyDescent="0.25">
      <c r="A279" s="119" t="s">
        <v>329</v>
      </c>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row>
    <row r="280" spans="1:32" x14ac:dyDescent="0.25">
      <c r="B280" s="119" t="s">
        <v>330</v>
      </c>
      <c r="C280" s="120">
        <v>0</v>
      </c>
      <c r="D280" s="120">
        <v>0</v>
      </c>
      <c r="E280" s="120">
        <v>0</v>
      </c>
      <c r="F280" s="120">
        <v>0</v>
      </c>
      <c r="G280" s="120">
        <v>0</v>
      </c>
      <c r="H280" s="120">
        <v>0</v>
      </c>
      <c r="I280" s="120">
        <v>2.5000000000000001E-2</v>
      </c>
      <c r="J280" s="120">
        <v>0</v>
      </c>
      <c r="K280" s="120">
        <v>0</v>
      </c>
      <c r="L280" s="120">
        <v>0</v>
      </c>
      <c r="M280" s="120">
        <v>0</v>
      </c>
      <c r="N280" s="120">
        <v>0</v>
      </c>
      <c r="O280" s="120">
        <v>0</v>
      </c>
      <c r="P280" s="120">
        <v>0</v>
      </c>
      <c r="Q280" s="120">
        <v>0</v>
      </c>
      <c r="R280" s="120">
        <v>19.802</v>
      </c>
      <c r="S280" s="120">
        <v>0</v>
      </c>
      <c r="T280" s="120">
        <v>0</v>
      </c>
      <c r="U280" s="120">
        <v>0</v>
      </c>
      <c r="V280" s="120">
        <v>0.51897000000000004</v>
      </c>
      <c r="W280" s="120">
        <v>0</v>
      </c>
      <c r="X280" s="120">
        <v>4.3730000000000002</v>
      </c>
      <c r="Y280" s="120">
        <v>0</v>
      </c>
      <c r="Z280" s="120">
        <v>0</v>
      </c>
      <c r="AA280" s="120">
        <v>0</v>
      </c>
      <c r="AB280" s="120">
        <v>0</v>
      </c>
      <c r="AC280" s="120">
        <v>0</v>
      </c>
      <c r="AD280" s="120">
        <v>0</v>
      </c>
      <c r="AE280" s="120">
        <v>0</v>
      </c>
      <c r="AF280" s="120">
        <v>24.718969999999999</v>
      </c>
    </row>
    <row r="281" spans="1:32" x14ac:dyDescent="0.25">
      <c r="A281" s="119" t="s">
        <v>331</v>
      </c>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row>
    <row r="282" spans="1:32" x14ac:dyDescent="0.25">
      <c r="B282" s="119" t="s">
        <v>332</v>
      </c>
      <c r="C282" s="120">
        <v>0</v>
      </c>
      <c r="D282" s="120">
        <v>0</v>
      </c>
      <c r="E282" s="120">
        <v>0</v>
      </c>
      <c r="F282" s="120">
        <v>0</v>
      </c>
      <c r="G282" s="120">
        <v>0</v>
      </c>
      <c r="H282" s="120">
        <v>0</v>
      </c>
      <c r="I282" s="120">
        <v>0</v>
      </c>
      <c r="J282" s="120">
        <v>0</v>
      </c>
      <c r="K282" s="120">
        <v>0</v>
      </c>
      <c r="L282" s="120">
        <v>0</v>
      </c>
      <c r="M282" s="120">
        <v>0</v>
      </c>
      <c r="N282" s="120">
        <v>0</v>
      </c>
      <c r="O282" s="120">
        <v>0</v>
      </c>
      <c r="P282" s="120">
        <v>0</v>
      </c>
      <c r="Q282" s="120">
        <v>0</v>
      </c>
      <c r="R282" s="120">
        <v>0</v>
      </c>
      <c r="S282" s="120">
        <v>0</v>
      </c>
      <c r="T282" s="120">
        <v>0</v>
      </c>
      <c r="U282" s="120">
        <v>0</v>
      </c>
      <c r="V282" s="120">
        <v>0</v>
      </c>
      <c r="W282" s="120">
        <v>0</v>
      </c>
      <c r="X282" s="120">
        <v>0</v>
      </c>
      <c r="Y282" s="120">
        <v>0</v>
      </c>
      <c r="Z282" s="120">
        <v>0</v>
      </c>
      <c r="AA282" s="120">
        <v>0</v>
      </c>
      <c r="AB282" s="120">
        <v>0</v>
      </c>
      <c r="AC282" s="120">
        <v>0</v>
      </c>
      <c r="AD282" s="120">
        <v>0</v>
      </c>
      <c r="AE282" s="120">
        <v>0</v>
      </c>
      <c r="AF282" s="120">
        <v>0</v>
      </c>
    </row>
    <row r="283" spans="1:32" x14ac:dyDescent="0.25">
      <c r="A283" s="119" t="s">
        <v>333</v>
      </c>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row>
    <row r="284" spans="1:32" x14ac:dyDescent="0.25">
      <c r="B284" s="119" t="s">
        <v>334</v>
      </c>
      <c r="C284" s="120">
        <v>0</v>
      </c>
      <c r="D284" s="120">
        <v>0</v>
      </c>
      <c r="E284" s="120">
        <v>0</v>
      </c>
      <c r="F284" s="120">
        <v>0</v>
      </c>
      <c r="G284" s="120">
        <v>0</v>
      </c>
      <c r="H284" s="120">
        <v>0</v>
      </c>
      <c r="I284" s="120">
        <v>0.50800000000000001</v>
      </c>
      <c r="J284" s="120">
        <v>0</v>
      </c>
      <c r="K284" s="120">
        <v>0</v>
      </c>
      <c r="L284" s="120">
        <v>19.757999999999999</v>
      </c>
      <c r="M284" s="120">
        <v>0</v>
      </c>
      <c r="N284" s="120">
        <v>0</v>
      </c>
      <c r="O284" s="120">
        <v>4.32</v>
      </c>
      <c r="P284" s="120">
        <v>0</v>
      </c>
      <c r="Q284" s="120">
        <v>0</v>
      </c>
      <c r="R284" s="120">
        <v>9.8789999999999996</v>
      </c>
      <c r="S284" s="120">
        <v>0</v>
      </c>
      <c r="T284" s="120">
        <v>0.126</v>
      </c>
      <c r="U284" s="120">
        <v>0</v>
      </c>
      <c r="V284" s="120">
        <v>0.95</v>
      </c>
      <c r="W284" s="120">
        <v>0</v>
      </c>
      <c r="X284" s="120">
        <v>7.6980000000000004</v>
      </c>
      <c r="Y284" s="120">
        <v>0</v>
      </c>
      <c r="Z284" s="120">
        <v>0</v>
      </c>
      <c r="AA284" s="120">
        <v>0</v>
      </c>
      <c r="AB284" s="120">
        <v>0</v>
      </c>
      <c r="AC284" s="120">
        <v>0</v>
      </c>
      <c r="AD284" s="120">
        <v>0</v>
      </c>
      <c r="AE284" s="120">
        <v>0</v>
      </c>
      <c r="AF284" s="120">
        <v>43.238999999999997</v>
      </c>
    </row>
    <row r="285" spans="1:32" x14ac:dyDescent="0.25">
      <c r="B285" s="119" t="s">
        <v>335</v>
      </c>
      <c r="C285" s="120">
        <v>0</v>
      </c>
      <c r="D285" s="120">
        <v>0</v>
      </c>
      <c r="E285" s="120">
        <v>0</v>
      </c>
      <c r="F285" s="120">
        <v>0</v>
      </c>
      <c r="G285" s="120">
        <v>0</v>
      </c>
      <c r="H285" s="120">
        <v>0.28399999999999997</v>
      </c>
      <c r="I285" s="120">
        <v>1.353</v>
      </c>
      <c r="J285" s="120">
        <v>0</v>
      </c>
      <c r="K285" s="120">
        <v>0</v>
      </c>
      <c r="L285" s="120">
        <v>13.65</v>
      </c>
      <c r="M285" s="120">
        <v>0</v>
      </c>
      <c r="N285" s="120">
        <v>0</v>
      </c>
      <c r="O285" s="120">
        <v>4.62</v>
      </c>
      <c r="P285" s="120">
        <v>0</v>
      </c>
      <c r="Q285" s="120">
        <v>0</v>
      </c>
      <c r="R285" s="120">
        <v>7.34</v>
      </c>
      <c r="S285" s="120">
        <v>0</v>
      </c>
      <c r="T285" s="120">
        <v>0</v>
      </c>
      <c r="U285" s="120">
        <v>34.49</v>
      </c>
      <c r="V285" s="120">
        <v>1.212</v>
      </c>
      <c r="W285" s="120">
        <v>0</v>
      </c>
      <c r="X285" s="120">
        <v>0</v>
      </c>
      <c r="Y285" s="120">
        <v>0</v>
      </c>
      <c r="Z285" s="120">
        <v>0</v>
      </c>
      <c r="AA285" s="120">
        <v>0</v>
      </c>
      <c r="AB285" s="120">
        <v>0</v>
      </c>
      <c r="AC285" s="120">
        <v>0</v>
      </c>
      <c r="AD285" s="120">
        <v>0</v>
      </c>
      <c r="AE285" s="120">
        <v>0</v>
      </c>
      <c r="AF285" s="120">
        <v>62.949000000000005</v>
      </c>
    </row>
    <row r="286" spans="1:32" x14ac:dyDescent="0.25">
      <c r="B286" s="119" t="s">
        <v>336</v>
      </c>
      <c r="C286" s="120">
        <v>0</v>
      </c>
      <c r="D286" s="120">
        <v>711.93899999999996</v>
      </c>
      <c r="E286" s="120">
        <v>0.43529400000000001</v>
      </c>
      <c r="F286" s="120">
        <v>65.110500000000002</v>
      </c>
      <c r="G286" s="120">
        <v>0</v>
      </c>
      <c r="H286" s="120">
        <v>0.63</v>
      </c>
      <c r="I286" s="120">
        <v>15.8872</v>
      </c>
      <c r="J286" s="120">
        <v>0</v>
      </c>
      <c r="K286" s="120">
        <v>4.5199999999999996</v>
      </c>
      <c r="L286" s="120">
        <v>117.242</v>
      </c>
      <c r="M286" s="120">
        <v>0</v>
      </c>
      <c r="N286" s="120">
        <v>159.29900000000001</v>
      </c>
      <c r="O286" s="120">
        <v>189.29</v>
      </c>
      <c r="P286" s="120">
        <v>0</v>
      </c>
      <c r="Q286" s="120">
        <v>117.352</v>
      </c>
      <c r="R286" s="120">
        <v>169.07300000000001</v>
      </c>
      <c r="S286" s="120">
        <v>127.81100000000001</v>
      </c>
      <c r="T286" s="120">
        <v>44.390999999999998</v>
      </c>
      <c r="U286" s="120">
        <v>62.53</v>
      </c>
      <c r="V286" s="120">
        <v>53.927799999999998</v>
      </c>
      <c r="W286" s="120">
        <v>0</v>
      </c>
      <c r="X286" s="120">
        <v>0</v>
      </c>
      <c r="Y286" s="120">
        <v>0</v>
      </c>
      <c r="Z286" s="120">
        <v>5.35</v>
      </c>
      <c r="AA286" s="120">
        <v>16.36</v>
      </c>
      <c r="AB286" s="120">
        <v>5.4469500000000002</v>
      </c>
      <c r="AC286" s="120">
        <v>0</v>
      </c>
      <c r="AD286" s="120">
        <v>0</v>
      </c>
      <c r="AE286" s="120">
        <v>0</v>
      </c>
      <c r="AF286" s="120">
        <v>1866.5947439999998</v>
      </c>
    </row>
    <row r="287" spans="1:32" x14ac:dyDescent="0.25">
      <c r="B287" s="119" t="s">
        <v>337</v>
      </c>
      <c r="C287" s="120">
        <v>0</v>
      </c>
      <c r="D287" s="120">
        <v>4.4581799999999998E-2</v>
      </c>
      <c r="E287" s="120">
        <v>3.5294099999999998E-5</v>
      </c>
      <c r="F287" s="120">
        <v>4.2693999999999996E-3</v>
      </c>
      <c r="G287" s="120">
        <v>0</v>
      </c>
      <c r="H287" s="120">
        <v>2.0000000000000002E-5</v>
      </c>
      <c r="I287" s="120">
        <v>5.9266500000000003E-4</v>
      </c>
      <c r="J287" s="120">
        <v>0</v>
      </c>
      <c r="K287" s="120">
        <v>1.9000000000000001E-4</v>
      </c>
      <c r="L287" s="120">
        <v>7.6959200000000002E-3</v>
      </c>
      <c r="M287" s="120">
        <v>0</v>
      </c>
      <c r="N287" s="120">
        <v>1.0404200000000001E-2</v>
      </c>
      <c r="O287" s="120">
        <v>1.5310000000000001E-2</v>
      </c>
      <c r="P287" s="120">
        <v>0</v>
      </c>
      <c r="Q287" s="120">
        <v>7.7009000000000001E-3</v>
      </c>
      <c r="R287" s="120">
        <v>1.10925E-2</v>
      </c>
      <c r="S287" s="120">
        <v>5.93167E-3</v>
      </c>
      <c r="T287" s="120">
        <v>3.1329999999999999E-3</v>
      </c>
      <c r="U287" s="120">
        <v>2.1898099999999999E-3</v>
      </c>
      <c r="V287" s="120">
        <v>3.6431100000000002E-3</v>
      </c>
      <c r="W287" s="120">
        <v>0</v>
      </c>
      <c r="X287" s="120">
        <v>0</v>
      </c>
      <c r="Y287" s="120">
        <v>0</v>
      </c>
      <c r="Z287" s="120">
        <v>3.4000000000000002E-4</v>
      </c>
      <c r="AA287" s="120">
        <v>9.7999999999999997E-4</v>
      </c>
      <c r="AB287" s="120">
        <v>3.4621199999999998E-4</v>
      </c>
      <c r="AC287" s="120">
        <v>0</v>
      </c>
      <c r="AD287" s="120">
        <v>0</v>
      </c>
      <c r="AE287" s="120">
        <v>0</v>
      </c>
      <c r="AF287" s="120">
        <v>0.11845648110000001</v>
      </c>
    </row>
    <row r="288" spans="1:32" x14ac:dyDescent="0.25">
      <c r="A288" s="119" t="s">
        <v>338</v>
      </c>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row>
    <row r="289" spans="1:32" x14ac:dyDescent="0.25">
      <c r="B289" s="119" t="s">
        <v>339</v>
      </c>
      <c r="C289" s="120">
        <v>0</v>
      </c>
      <c r="D289" s="120">
        <v>0</v>
      </c>
      <c r="E289" s="120">
        <v>0</v>
      </c>
      <c r="F289" s="120">
        <v>65.361000000000004</v>
      </c>
      <c r="G289" s="120">
        <v>0</v>
      </c>
      <c r="H289" s="120">
        <v>0</v>
      </c>
      <c r="I289" s="120">
        <v>0.31435999999999997</v>
      </c>
      <c r="J289" s="120">
        <v>0</v>
      </c>
      <c r="K289" s="120">
        <v>0</v>
      </c>
      <c r="L289" s="120">
        <v>62.526699999999998</v>
      </c>
      <c r="M289" s="120">
        <v>0</v>
      </c>
      <c r="N289" s="120">
        <v>42.892800000000001</v>
      </c>
      <c r="O289" s="120">
        <v>109.81100000000001</v>
      </c>
      <c r="P289" s="120">
        <v>0</v>
      </c>
      <c r="Q289" s="120">
        <v>0</v>
      </c>
      <c r="R289" s="120">
        <v>1.28434</v>
      </c>
      <c r="S289" s="120">
        <v>0</v>
      </c>
      <c r="T289" s="120">
        <v>0</v>
      </c>
      <c r="U289" s="120">
        <v>7.12052</v>
      </c>
      <c r="V289" s="120">
        <v>7.7718299999999996</v>
      </c>
      <c r="W289" s="120">
        <v>8.0119600000000002</v>
      </c>
      <c r="X289" s="120">
        <v>0</v>
      </c>
      <c r="Y289" s="120">
        <v>0</v>
      </c>
      <c r="Z289" s="120">
        <v>0</v>
      </c>
      <c r="AA289" s="120">
        <v>0</v>
      </c>
      <c r="AB289" s="120">
        <v>0</v>
      </c>
      <c r="AC289" s="120">
        <v>0</v>
      </c>
      <c r="AD289" s="120">
        <v>0</v>
      </c>
      <c r="AE289" s="120">
        <v>0</v>
      </c>
      <c r="AF289" s="120">
        <v>305.09450999999996</v>
      </c>
    </row>
    <row r="290" spans="1:32" x14ac:dyDescent="0.25">
      <c r="B290" s="119" t="s">
        <v>340</v>
      </c>
      <c r="C290" s="120">
        <v>0</v>
      </c>
      <c r="D290" s="120">
        <v>0</v>
      </c>
      <c r="E290" s="120">
        <v>0</v>
      </c>
      <c r="F290" s="120">
        <v>19.973600000000001</v>
      </c>
      <c r="G290" s="120">
        <v>0</v>
      </c>
      <c r="H290" s="120">
        <v>0</v>
      </c>
      <c r="I290" s="120">
        <v>0</v>
      </c>
      <c r="J290" s="120">
        <v>0</v>
      </c>
      <c r="K290" s="120">
        <v>0</v>
      </c>
      <c r="L290" s="120">
        <v>0</v>
      </c>
      <c r="M290" s="120">
        <v>0</v>
      </c>
      <c r="N290" s="120">
        <v>0</v>
      </c>
      <c r="O290" s="120">
        <v>11.74</v>
      </c>
      <c r="P290" s="120">
        <v>0</v>
      </c>
      <c r="Q290" s="120">
        <v>0</v>
      </c>
      <c r="R290" s="120">
        <v>0</v>
      </c>
      <c r="S290" s="120">
        <v>0</v>
      </c>
      <c r="T290" s="120">
        <v>0</v>
      </c>
      <c r="U290" s="120">
        <v>0</v>
      </c>
      <c r="V290" s="120">
        <v>0.81912799999999997</v>
      </c>
      <c r="W290" s="120">
        <v>0</v>
      </c>
      <c r="X290" s="120">
        <v>0</v>
      </c>
      <c r="Y290" s="120">
        <v>0</v>
      </c>
      <c r="Z290" s="120">
        <v>0</v>
      </c>
      <c r="AA290" s="120">
        <v>0</v>
      </c>
      <c r="AB290" s="120">
        <v>0</v>
      </c>
      <c r="AC290" s="120">
        <v>0</v>
      </c>
      <c r="AD290" s="120">
        <v>0</v>
      </c>
      <c r="AE290" s="120">
        <v>0</v>
      </c>
      <c r="AF290" s="120">
        <v>32.532727999999999</v>
      </c>
    </row>
    <row r="291" spans="1:32" x14ac:dyDescent="0.25">
      <c r="B291" s="119" t="s">
        <v>341</v>
      </c>
      <c r="C291" s="120">
        <v>0</v>
      </c>
      <c r="D291" s="120">
        <v>0</v>
      </c>
      <c r="E291" s="120">
        <v>0</v>
      </c>
      <c r="F291" s="120">
        <v>3.5895299999999999</v>
      </c>
      <c r="G291" s="120">
        <v>0</v>
      </c>
      <c r="H291" s="120">
        <v>0</v>
      </c>
      <c r="I291" s="120">
        <v>0</v>
      </c>
      <c r="J291" s="120">
        <v>0</v>
      </c>
      <c r="K291" s="120">
        <v>0</v>
      </c>
      <c r="L291" s="120">
        <v>4.5330700000000004</v>
      </c>
      <c r="M291" s="120">
        <v>0</v>
      </c>
      <c r="N291" s="120">
        <v>0</v>
      </c>
      <c r="O291" s="120">
        <v>4.7750000000000004</v>
      </c>
      <c r="P291" s="120">
        <v>0</v>
      </c>
      <c r="Q291" s="120">
        <v>0</v>
      </c>
      <c r="R291" s="120">
        <v>0</v>
      </c>
      <c r="S291" s="120">
        <v>0</v>
      </c>
      <c r="T291" s="120">
        <v>0</v>
      </c>
      <c r="U291" s="120">
        <v>0</v>
      </c>
      <c r="V291" s="120">
        <v>0.33306799999999998</v>
      </c>
      <c r="W291" s="120">
        <v>0</v>
      </c>
      <c r="X291" s="120">
        <v>0</v>
      </c>
      <c r="Y291" s="120">
        <v>0</v>
      </c>
      <c r="Z291" s="120">
        <v>0</v>
      </c>
      <c r="AA291" s="120">
        <v>0</v>
      </c>
      <c r="AB291" s="120">
        <v>0</v>
      </c>
      <c r="AC291" s="120">
        <v>0</v>
      </c>
      <c r="AD291" s="120">
        <v>0</v>
      </c>
      <c r="AE291" s="120">
        <v>0</v>
      </c>
      <c r="AF291" s="120">
        <v>13.230668000000001</v>
      </c>
    </row>
    <row r="292" spans="1:32" x14ac:dyDescent="0.25">
      <c r="A292" s="119" t="s">
        <v>351</v>
      </c>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row>
    <row r="293" spans="1:32" x14ac:dyDescent="0.25">
      <c r="B293" s="119" t="s">
        <v>352</v>
      </c>
      <c r="C293" s="120">
        <v>0</v>
      </c>
      <c r="D293" s="120">
        <v>0</v>
      </c>
      <c r="E293" s="120">
        <v>0</v>
      </c>
      <c r="F293" s="120">
        <v>0</v>
      </c>
      <c r="G293" s="120">
        <v>14.3</v>
      </c>
      <c r="H293" s="120">
        <v>0</v>
      </c>
      <c r="I293" s="120">
        <v>0.94099999999999995</v>
      </c>
      <c r="J293" s="120">
        <v>0</v>
      </c>
      <c r="K293" s="120">
        <v>1.2</v>
      </c>
      <c r="L293" s="120">
        <v>0</v>
      </c>
      <c r="M293" s="120">
        <v>0</v>
      </c>
      <c r="N293" s="120">
        <v>0</v>
      </c>
      <c r="O293" s="120">
        <v>0</v>
      </c>
      <c r="P293" s="120">
        <v>0.1</v>
      </c>
      <c r="Q293" s="120">
        <v>0</v>
      </c>
      <c r="R293" s="120">
        <v>0</v>
      </c>
      <c r="S293" s="120">
        <v>0</v>
      </c>
      <c r="T293" s="120">
        <v>31.5</v>
      </c>
      <c r="U293" s="120">
        <v>0</v>
      </c>
      <c r="V293" s="120">
        <v>16.484000000000002</v>
      </c>
      <c r="W293" s="120">
        <v>0</v>
      </c>
      <c r="X293" s="120">
        <v>0</v>
      </c>
      <c r="Y293" s="120">
        <v>303.10000000000002</v>
      </c>
      <c r="Z293" s="120">
        <v>185.8</v>
      </c>
      <c r="AA293" s="120">
        <v>382.5</v>
      </c>
      <c r="AB293" s="120">
        <v>0</v>
      </c>
      <c r="AC293" s="120">
        <v>0</v>
      </c>
      <c r="AD293" s="120">
        <v>0</v>
      </c>
      <c r="AE293" s="120">
        <v>0</v>
      </c>
      <c r="AF293" s="120">
        <v>935.92499999999995</v>
      </c>
    </row>
    <row r="294" spans="1:32" x14ac:dyDescent="0.25">
      <c r="A294" s="119" t="s">
        <v>353</v>
      </c>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row>
    <row r="295" spans="1:32" x14ac:dyDescent="0.25">
      <c r="B295" s="119" t="s">
        <v>354</v>
      </c>
      <c r="C295" s="120">
        <v>0</v>
      </c>
      <c r="D295" s="120">
        <v>0</v>
      </c>
      <c r="E295" s="120">
        <v>0</v>
      </c>
      <c r="F295" s="120">
        <v>0</v>
      </c>
      <c r="G295" s="120">
        <v>0</v>
      </c>
      <c r="H295" s="120">
        <v>0</v>
      </c>
      <c r="I295" s="120">
        <v>0.09</v>
      </c>
      <c r="J295" s="120">
        <v>0</v>
      </c>
      <c r="K295" s="120">
        <v>0</v>
      </c>
      <c r="L295" s="120">
        <v>0</v>
      </c>
      <c r="M295" s="120">
        <v>0</v>
      </c>
      <c r="N295" s="120">
        <v>0</v>
      </c>
      <c r="O295" s="120">
        <v>0</v>
      </c>
      <c r="P295" s="120">
        <v>13.406000000000001</v>
      </c>
      <c r="Q295" s="120">
        <v>0</v>
      </c>
      <c r="R295" s="120">
        <v>0</v>
      </c>
      <c r="S295" s="120">
        <v>0</v>
      </c>
      <c r="T295" s="120">
        <v>0</v>
      </c>
      <c r="U295" s="120">
        <v>0</v>
      </c>
      <c r="V295" s="120">
        <v>0.05</v>
      </c>
      <c r="W295" s="120">
        <v>0</v>
      </c>
      <c r="X295" s="120">
        <v>5.22</v>
      </c>
      <c r="Y295" s="120">
        <v>0</v>
      </c>
      <c r="Z295" s="120">
        <v>0</v>
      </c>
      <c r="AA295" s="120">
        <v>0</v>
      </c>
      <c r="AB295" s="120">
        <v>0</v>
      </c>
      <c r="AC295" s="120">
        <v>0</v>
      </c>
      <c r="AD295" s="120">
        <v>0</v>
      </c>
      <c r="AE295" s="120">
        <v>0</v>
      </c>
      <c r="AF295" s="120">
        <v>18.766000000000002</v>
      </c>
    </row>
    <row r="296" spans="1:32" x14ac:dyDescent="0.25">
      <c r="B296" s="119" t="s">
        <v>355</v>
      </c>
      <c r="C296" s="120">
        <v>0</v>
      </c>
      <c r="D296" s="120">
        <v>0</v>
      </c>
      <c r="E296" s="120">
        <v>0</v>
      </c>
      <c r="F296" s="120">
        <v>6.2510300000000001</v>
      </c>
      <c r="G296" s="120">
        <v>0</v>
      </c>
      <c r="H296" s="120">
        <v>2.0430000000000001</v>
      </c>
      <c r="I296" s="120">
        <v>0.56000000000000005</v>
      </c>
      <c r="J296" s="120">
        <v>0</v>
      </c>
      <c r="K296" s="120">
        <v>0</v>
      </c>
      <c r="L296" s="120">
        <v>85.726399999999998</v>
      </c>
      <c r="M296" s="120">
        <v>0</v>
      </c>
      <c r="N296" s="120">
        <v>0</v>
      </c>
      <c r="O296" s="120">
        <v>24.378</v>
      </c>
      <c r="P296" s="120">
        <v>0</v>
      </c>
      <c r="Q296" s="120">
        <v>0</v>
      </c>
      <c r="R296" s="120">
        <v>16.6934</v>
      </c>
      <c r="S296" s="120">
        <v>0</v>
      </c>
      <c r="T296" s="120">
        <v>0</v>
      </c>
      <c r="U296" s="120">
        <v>0</v>
      </c>
      <c r="V296" s="120">
        <v>4.0389799999999996</v>
      </c>
      <c r="W296" s="120">
        <v>0</v>
      </c>
      <c r="X296" s="120">
        <v>0</v>
      </c>
      <c r="Y296" s="120">
        <v>0</v>
      </c>
      <c r="Z296" s="120">
        <v>0</v>
      </c>
      <c r="AA296" s="120">
        <v>0</v>
      </c>
      <c r="AB296" s="120">
        <v>0</v>
      </c>
      <c r="AC296" s="120">
        <v>0</v>
      </c>
      <c r="AD296" s="120">
        <v>0</v>
      </c>
      <c r="AE296" s="120">
        <v>0</v>
      </c>
      <c r="AF296" s="120">
        <v>139.69081</v>
      </c>
    </row>
    <row r="297" spans="1:32" x14ac:dyDescent="0.25">
      <c r="B297" s="119" t="s">
        <v>356</v>
      </c>
      <c r="C297" s="120">
        <v>0</v>
      </c>
      <c r="D297" s="120">
        <v>0</v>
      </c>
      <c r="E297" s="120">
        <v>0</v>
      </c>
      <c r="F297" s="120">
        <v>0</v>
      </c>
      <c r="G297" s="120">
        <v>0</v>
      </c>
      <c r="H297" s="120">
        <v>1.5469999999999999</v>
      </c>
      <c r="I297" s="120">
        <v>0.753</v>
      </c>
      <c r="J297" s="120">
        <v>0</v>
      </c>
      <c r="K297" s="120">
        <v>0</v>
      </c>
      <c r="L297" s="120">
        <v>0</v>
      </c>
      <c r="M297" s="120">
        <v>0</v>
      </c>
      <c r="N297" s="120">
        <v>0</v>
      </c>
      <c r="O297" s="120">
        <v>3.8519999999999999</v>
      </c>
      <c r="P297" s="120">
        <v>0</v>
      </c>
      <c r="Q297" s="120">
        <v>0</v>
      </c>
      <c r="R297" s="120">
        <v>21.231999999999999</v>
      </c>
      <c r="S297" s="120">
        <v>0</v>
      </c>
      <c r="T297" s="120">
        <v>0</v>
      </c>
      <c r="U297" s="120">
        <v>0</v>
      </c>
      <c r="V297" s="120">
        <v>0.58099999999999996</v>
      </c>
      <c r="W297" s="120">
        <v>0</v>
      </c>
      <c r="X297" s="120">
        <v>0</v>
      </c>
      <c r="Y297" s="120">
        <v>0</v>
      </c>
      <c r="Z297" s="120">
        <v>0</v>
      </c>
      <c r="AA297" s="120">
        <v>0</v>
      </c>
      <c r="AB297" s="120">
        <v>0</v>
      </c>
      <c r="AC297" s="120">
        <v>0</v>
      </c>
      <c r="AD297" s="120">
        <v>0</v>
      </c>
      <c r="AE297" s="120">
        <v>0</v>
      </c>
      <c r="AF297" s="120">
        <v>27.965</v>
      </c>
    </row>
    <row r="298" spans="1:32" x14ac:dyDescent="0.25">
      <c r="A298" s="119" t="s">
        <v>357</v>
      </c>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row>
    <row r="299" spans="1:32" x14ac:dyDescent="0.25">
      <c r="B299" s="119" t="s">
        <v>358</v>
      </c>
      <c r="C299" s="120">
        <v>0</v>
      </c>
      <c r="D299" s="120">
        <v>0</v>
      </c>
      <c r="E299" s="120">
        <v>0</v>
      </c>
      <c r="F299" s="120">
        <v>0</v>
      </c>
      <c r="G299" s="120">
        <v>0</v>
      </c>
      <c r="H299" s="120">
        <v>0</v>
      </c>
      <c r="I299" s="120">
        <v>2.4476599999999999</v>
      </c>
      <c r="J299" s="120">
        <v>0</v>
      </c>
      <c r="K299" s="120">
        <v>0</v>
      </c>
      <c r="L299" s="120">
        <v>44.3489</v>
      </c>
      <c r="M299" s="120">
        <v>0</v>
      </c>
      <c r="N299" s="120">
        <v>0</v>
      </c>
      <c r="O299" s="120">
        <v>0</v>
      </c>
      <c r="P299" s="120">
        <v>0</v>
      </c>
      <c r="Q299" s="120">
        <v>110.69</v>
      </c>
      <c r="R299" s="120">
        <v>1.36879</v>
      </c>
      <c r="S299" s="120">
        <v>0</v>
      </c>
      <c r="T299" s="120">
        <v>0</v>
      </c>
      <c r="U299" s="120">
        <v>0</v>
      </c>
      <c r="V299" s="120">
        <v>3.80104</v>
      </c>
      <c r="W299" s="120">
        <v>0</v>
      </c>
      <c r="X299" s="120">
        <v>0</v>
      </c>
      <c r="Y299" s="120">
        <v>0</v>
      </c>
      <c r="Z299" s="120">
        <v>0</v>
      </c>
      <c r="AA299" s="120">
        <v>0</v>
      </c>
      <c r="AB299" s="120">
        <v>0</v>
      </c>
      <c r="AC299" s="120">
        <v>0</v>
      </c>
      <c r="AD299" s="120">
        <v>0</v>
      </c>
      <c r="AE299" s="120">
        <v>0</v>
      </c>
      <c r="AF299" s="120">
        <v>162.65638999999999</v>
      </c>
    </row>
    <row r="300" spans="1:32" x14ac:dyDescent="0.25">
      <c r="A300" s="119" t="s">
        <v>359</v>
      </c>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row>
    <row r="301" spans="1:32" x14ac:dyDescent="0.25">
      <c r="B301" s="119" t="s">
        <v>360</v>
      </c>
      <c r="C301" s="120">
        <v>0</v>
      </c>
      <c r="D301" s="120">
        <v>0</v>
      </c>
      <c r="E301" s="120">
        <v>0</v>
      </c>
      <c r="F301" s="120">
        <v>0</v>
      </c>
      <c r="G301" s="120">
        <v>0</v>
      </c>
      <c r="H301" s="120">
        <v>0</v>
      </c>
      <c r="I301" s="120">
        <v>8.5000000000000006E-2</v>
      </c>
      <c r="J301" s="120">
        <v>0</v>
      </c>
      <c r="K301" s="120">
        <v>0</v>
      </c>
      <c r="L301" s="120">
        <v>0</v>
      </c>
      <c r="M301" s="120">
        <v>0</v>
      </c>
      <c r="N301" s="120">
        <v>0</v>
      </c>
      <c r="O301" s="120">
        <v>0</v>
      </c>
      <c r="P301" s="120">
        <v>0</v>
      </c>
      <c r="Q301" s="120">
        <v>0</v>
      </c>
      <c r="R301" s="120">
        <v>0</v>
      </c>
      <c r="S301" s="120">
        <v>0</v>
      </c>
      <c r="T301" s="120">
        <v>0</v>
      </c>
      <c r="U301" s="120">
        <v>0</v>
      </c>
      <c r="V301" s="120">
        <v>2.9000000000000001E-2</v>
      </c>
      <c r="W301" s="120">
        <v>0</v>
      </c>
      <c r="X301" s="120">
        <v>2.2639999999999998</v>
      </c>
      <c r="Y301" s="120">
        <v>0</v>
      </c>
      <c r="Z301" s="120">
        <v>0</v>
      </c>
      <c r="AA301" s="120">
        <v>0</v>
      </c>
      <c r="AB301" s="120">
        <v>0</v>
      </c>
      <c r="AC301" s="120">
        <v>0</v>
      </c>
      <c r="AD301" s="120">
        <v>0</v>
      </c>
      <c r="AE301" s="120">
        <v>0</v>
      </c>
      <c r="AF301" s="120">
        <v>2.3779999999999997</v>
      </c>
    </row>
    <row r="302" spans="1:32" x14ac:dyDescent="0.25">
      <c r="B302" s="119" t="s">
        <v>361</v>
      </c>
      <c r="C302" s="120">
        <v>0</v>
      </c>
      <c r="D302" s="120">
        <v>0</v>
      </c>
      <c r="E302" s="120">
        <v>0</v>
      </c>
      <c r="F302" s="120">
        <v>0</v>
      </c>
      <c r="G302" s="120">
        <v>0</v>
      </c>
      <c r="H302" s="120">
        <v>0</v>
      </c>
      <c r="I302" s="120">
        <v>0.71</v>
      </c>
      <c r="J302" s="120">
        <v>0</v>
      </c>
      <c r="K302" s="120">
        <v>0</v>
      </c>
      <c r="L302" s="120">
        <v>0</v>
      </c>
      <c r="M302" s="120">
        <v>0</v>
      </c>
      <c r="N302" s="120">
        <v>0</v>
      </c>
      <c r="O302" s="120">
        <v>0</v>
      </c>
      <c r="P302" s="120">
        <v>0</v>
      </c>
      <c r="Q302" s="120">
        <v>0</v>
      </c>
      <c r="R302" s="120">
        <v>12.2</v>
      </c>
      <c r="S302" s="120">
        <v>0</v>
      </c>
      <c r="T302" s="120">
        <v>0</v>
      </c>
      <c r="U302" s="120">
        <v>0</v>
      </c>
      <c r="V302" s="120">
        <v>0.26</v>
      </c>
      <c r="W302" s="120">
        <v>0</v>
      </c>
      <c r="X302" s="120">
        <v>0</v>
      </c>
      <c r="Y302" s="120">
        <v>0</v>
      </c>
      <c r="Z302" s="120">
        <v>0</v>
      </c>
      <c r="AA302" s="120">
        <v>0</v>
      </c>
      <c r="AB302" s="120">
        <v>0</v>
      </c>
      <c r="AC302" s="120">
        <v>0</v>
      </c>
      <c r="AD302" s="120">
        <v>0</v>
      </c>
      <c r="AE302" s="120">
        <v>0</v>
      </c>
      <c r="AF302" s="120">
        <v>13.17</v>
      </c>
    </row>
    <row r="303" spans="1:32" x14ac:dyDescent="0.25">
      <c r="B303" s="119" t="s">
        <v>362</v>
      </c>
      <c r="C303" s="120">
        <v>0</v>
      </c>
      <c r="D303" s="120">
        <v>0</v>
      </c>
      <c r="E303" s="120">
        <v>0</v>
      </c>
      <c r="F303" s="120">
        <v>0</v>
      </c>
      <c r="G303" s="120">
        <v>0</v>
      </c>
      <c r="H303" s="120">
        <v>0</v>
      </c>
      <c r="I303" s="120">
        <v>0.17</v>
      </c>
      <c r="J303" s="120">
        <v>0</v>
      </c>
      <c r="K303" s="120">
        <v>0</v>
      </c>
      <c r="L303" s="120">
        <v>116.23</v>
      </c>
      <c r="M303" s="120">
        <v>0</v>
      </c>
      <c r="N303" s="120">
        <v>0</v>
      </c>
      <c r="O303" s="120">
        <v>33.700000000000003</v>
      </c>
      <c r="P303" s="120">
        <v>0</v>
      </c>
      <c r="Q303" s="120">
        <v>0</v>
      </c>
      <c r="R303" s="120">
        <v>0</v>
      </c>
      <c r="S303" s="120">
        <v>0</v>
      </c>
      <c r="T303" s="120">
        <v>0</v>
      </c>
      <c r="U303" s="120">
        <v>0</v>
      </c>
      <c r="V303" s="120">
        <v>3.9990800000000002</v>
      </c>
      <c r="W303" s="120">
        <v>0</v>
      </c>
      <c r="X303" s="120">
        <v>0</v>
      </c>
      <c r="Y303" s="120">
        <v>0</v>
      </c>
      <c r="Z303" s="120">
        <v>0</v>
      </c>
      <c r="AA303" s="120">
        <v>0</v>
      </c>
      <c r="AB303" s="120">
        <v>0</v>
      </c>
      <c r="AC303" s="120">
        <v>0</v>
      </c>
      <c r="AD303" s="120">
        <v>0</v>
      </c>
      <c r="AE303" s="120">
        <v>0</v>
      </c>
      <c r="AF303" s="120">
        <v>154.09908000000001</v>
      </c>
    </row>
    <row r="304" spans="1:32" x14ac:dyDescent="0.25">
      <c r="A304" s="119" t="s">
        <v>363</v>
      </c>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row>
    <row r="305" spans="1:32" x14ac:dyDescent="0.25">
      <c r="B305" s="119" t="s">
        <v>364</v>
      </c>
      <c r="C305" s="120">
        <v>0</v>
      </c>
      <c r="D305" s="120">
        <v>0</v>
      </c>
      <c r="E305" s="120">
        <v>0</v>
      </c>
      <c r="F305" s="120">
        <v>0</v>
      </c>
      <c r="G305" s="120">
        <v>0</v>
      </c>
      <c r="H305" s="120">
        <v>0.76</v>
      </c>
      <c r="I305" s="120">
        <v>0</v>
      </c>
      <c r="J305" s="120">
        <v>0</v>
      </c>
      <c r="K305" s="120">
        <v>0</v>
      </c>
      <c r="L305" s="120">
        <v>47.86</v>
      </c>
      <c r="M305" s="120">
        <v>0</v>
      </c>
      <c r="N305" s="120">
        <v>0</v>
      </c>
      <c r="O305" s="120">
        <v>0</v>
      </c>
      <c r="P305" s="120">
        <v>0</v>
      </c>
      <c r="Q305" s="120">
        <v>0</v>
      </c>
      <c r="R305" s="120">
        <v>0</v>
      </c>
      <c r="S305" s="120">
        <v>0</v>
      </c>
      <c r="T305" s="120">
        <v>0</v>
      </c>
      <c r="U305" s="120">
        <v>0</v>
      </c>
      <c r="V305" s="120">
        <v>1.2</v>
      </c>
      <c r="W305" s="120">
        <v>0</v>
      </c>
      <c r="X305" s="120">
        <v>4.12</v>
      </c>
      <c r="Y305" s="120">
        <v>0</v>
      </c>
      <c r="Z305" s="120">
        <v>0</v>
      </c>
      <c r="AA305" s="120">
        <v>0</v>
      </c>
      <c r="AB305" s="120">
        <v>0</v>
      </c>
      <c r="AC305" s="120">
        <v>2.13</v>
      </c>
      <c r="AD305" s="120">
        <v>0</v>
      </c>
      <c r="AE305" s="120">
        <v>0</v>
      </c>
      <c r="AF305" s="120">
        <v>56.07</v>
      </c>
    </row>
    <row r="306" spans="1:32" x14ac:dyDescent="0.25">
      <c r="A306" s="119" t="s">
        <v>365</v>
      </c>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row>
    <row r="307" spans="1:32" x14ac:dyDescent="0.25">
      <c r="B307" s="119" t="s">
        <v>366</v>
      </c>
      <c r="C307" s="120">
        <v>0</v>
      </c>
      <c r="D307" s="120">
        <v>0</v>
      </c>
      <c r="E307" s="120">
        <v>0</v>
      </c>
      <c r="F307" s="120">
        <v>46.460500000000003</v>
      </c>
      <c r="G307" s="120">
        <v>10.7</v>
      </c>
      <c r="H307" s="120">
        <v>0</v>
      </c>
      <c r="I307" s="120">
        <v>0.6</v>
      </c>
      <c r="J307" s="120">
        <v>0.3</v>
      </c>
      <c r="K307" s="120">
        <v>0</v>
      </c>
      <c r="L307" s="120">
        <v>5.8667600000000002</v>
      </c>
      <c r="M307" s="120">
        <v>0</v>
      </c>
      <c r="N307" s="120">
        <v>0</v>
      </c>
      <c r="O307" s="120">
        <v>18</v>
      </c>
      <c r="P307" s="120">
        <v>0.4</v>
      </c>
      <c r="Q307" s="120">
        <v>17.554099999999998</v>
      </c>
      <c r="R307" s="120">
        <v>28.906400000000001</v>
      </c>
      <c r="S307" s="120">
        <v>0</v>
      </c>
      <c r="T307" s="120">
        <v>0</v>
      </c>
      <c r="U307" s="120">
        <v>0</v>
      </c>
      <c r="V307" s="120">
        <v>3.3210099999999998</v>
      </c>
      <c r="W307" s="120">
        <v>0</v>
      </c>
      <c r="X307" s="120">
        <v>13.4</v>
      </c>
      <c r="Y307" s="120">
        <v>0</v>
      </c>
      <c r="Z307" s="120">
        <v>1.8</v>
      </c>
      <c r="AA307" s="120">
        <v>2.2999999999999998</v>
      </c>
      <c r="AB307" s="120">
        <v>0</v>
      </c>
      <c r="AC307" s="120">
        <v>0</v>
      </c>
      <c r="AD307" s="120">
        <v>0</v>
      </c>
      <c r="AE307" s="120">
        <v>0</v>
      </c>
      <c r="AF307" s="120">
        <v>149.60877000000002</v>
      </c>
    </row>
    <row r="308" spans="1:32" x14ac:dyDescent="0.25">
      <c r="A308" s="119" t="s">
        <v>367</v>
      </c>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row>
    <row r="309" spans="1:32" x14ac:dyDescent="0.25">
      <c r="B309" s="119" t="s">
        <v>368</v>
      </c>
      <c r="C309" s="120">
        <v>0</v>
      </c>
      <c r="D309" s="120">
        <v>0</v>
      </c>
      <c r="E309" s="120">
        <v>0</v>
      </c>
      <c r="F309" s="120">
        <v>0</v>
      </c>
      <c r="G309" s="120">
        <v>0</v>
      </c>
      <c r="H309" s="120">
        <v>0</v>
      </c>
      <c r="I309" s="120">
        <v>0.53200000000000003</v>
      </c>
      <c r="J309" s="120">
        <v>0</v>
      </c>
      <c r="K309" s="120">
        <v>0</v>
      </c>
      <c r="L309" s="120">
        <v>0</v>
      </c>
      <c r="M309" s="120">
        <v>0</v>
      </c>
      <c r="N309" s="120">
        <v>0</v>
      </c>
      <c r="O309" s="120">
        <v>0</v>
      </c>
      <c r="P309" s="120">
        <v>88.1</v>
      </c>
      <c r="Q309" s="120">
        <v>0</v>
      </c>
      <c r="R309" s="120">
        <v>0</v>
      </c>
      <c r="S309" s="120">
        <v>0</v>
      </c>
      <c r="T309" s="120">
        <v>0</v>
      </c>
      <c r="U309" s="120">
        <v>0</v>
      </c>
      <c r="V309" s="120">
        <v>2.3039999999999998</v>
      </c>
      <c r="W309" s="120">
        <v>0</v>
      </c>
      <c r="X309" s="120">
        <v>0</v>
      </c>
      <c r="Y309" s="120">
        <v>0</v>
      </c>
      <c r="Z309" s="120">
        <v>0</v>
      </c>
      <c r="AA309" s="120">
        <v>0</v>
      </c>
      <c r="AB309" s="120">
        <v>0</v>
      </c>
      <c r="AC309" s="120">
        <v>0</v>
      </c>
      <c r="AD309" s="120">
        <v>0</v>
      </c>
      <c r="AE309" s="120">
        <v>0</v>
      </c>
      <c r="AF309" s="120">
        <v>90.935999999999993</v>
      </c>
    </row>
    <row r="310" spans="1:32" x14ac:dyDescent="0.25">
      <c r="A310" s="119" t="s">
        <v>371</v>
      </c>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row>
    <row r="311" spans="1:32" x14ac:dyDescent="0.25">
      <c r="B311" s="119" t="s">
        <v>372</v>
      </c>
      <c r="C311" s="120">
        <v>0</v>
      </c>
      <c r="D311" s="120">
        <v>0</v>
      </c>
      <c r="E311" s="120">
        <v>0</v>
      </c>
      <c r="F311" s="120">
        <v>11.948</v>
      </c>
      <c r="G311" s="120">
        <v>0</v>
      </c>
      <c r="H311" s="120">
        <v>0</v>
      </c>
      <c r="I311" s="120">
        <v>0.1</v>
      </c>
      <c r="J311" s="120">
        <v>0</v>
      </c>
      <c r="K311" s="120">
        <v>0</v>
      </c>
      <c r="L311" s="120">
        <v>4.3040000000000003</v>
      </c>
      <c r="M311" s="120">
        <v>0</v>
      </c>
      <c r="N311" s="120">
        <v>0</v>
      </c>
      <c r="O311" s="120">
        <v>6.8470000000000004</v>
      </c>
      <c r="P311" s="120">
        <v>11.840999999999999</v>
      </c>
      <c r="Q311" s="120">
        <v>0</v>
      </c>
      <c r="R311" s="120">
        <v>12.11</v>
      </c>
      <c r="S311" s="120">
        <v>0</v>
      </c>
      <c r="T311" s="120">
        <v>0</v>
      </c>
      <c r="U311" s="120">
        <v>0</v>
      </c>
      <c r="V311" s="120">
        <v>0.98799999999999999</v>
      </c>
      <c r="W311" s="120">
        <v>0</v>
      </c>
      <c r="X311" s="120">
        <v>1.6870000000000001</v>
      </c>
      <c r="Y311" s="120">
        <v>0</v>
      </c>
      <c r="Z311" s="120">
        <v>0</v>
      </c>
      <c r="AA311" s="120">
        <v>0</v>
      </c>
      <c r="AB311" s="120">
        <v>0</v>
      </c>
      <c r="AC311" s="120">
        <v>0</v>
      </c>
      <c r="AD311" s="120">
        <v>0</v>
      </c>
      <c r="AE311" s="120">
        <v>6.0179999999999998</v>
      </c>
      <c r="AF311" s="120">
        <v>55.842999999999996</v>
      </c>
    </row>
    <row r="312" spans="1:32" x14ac:dyDescent="0.25">
      <c r="A312" s="119" t="s">
        <v>373</v>
      </c>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row>
    <row r="313" spans="1:32" x14ac:dyDescent="0.25">
      <c r="B313" s="119" t="s">
        <v>374</v>
      </c>
      <c r="C313" s="120">
        <v>0</v>
      </c>
      <c r="D313" s="120">
        <v>0</v>
      </c>
      <c r="E313" s="120">
        <v>0</v>
      </c>
      <c r="F313" s="120">
        <v>0</v>
      </c>
      <c r="G313" s="120">
        <v>0</v>
      </c>
      <c r="H313" s="120">
        <v>0.09</v>
      </c>
      <c r="I313" s="120">
        <v>2.9000000000000001E-2</v>
      </c>
      <c r="J313" s="120">
        <v>0</v>
      </c>
      <c r="K313" s="120">
        <v>0</v>
      </c>
      <c r="L313" s="120">
        <v>0</v>
      </c>
      <c r="M313" s="120">
        <v>0</v>
      </c>
      <c r="N313" s="120">
        <v>0</v>
      </c>
      <c r="O313" s="120">
        <v>0</v>
      </c>
      <c r="P313" s="120">
        <v>0</v>
      </c>
      <c r="Q313" s="120">
        <v>0</v>
      </c>
      <c r="R313" s="120">
        <v>0</v>
      </c>
      <c r="S313" s="120">
        <v>0</v>
      </c>
      <c r="T313" s="120">
        <v>0</v>
      </c>
      <c r="U313" s="120">
        <v>0</v>
      </c>
      <c r="V313" s="120">
        <v>0.6</v>
      </c>
      <c r="W313" s="120">
        <v>0</v>
      </c>
      <c r="X313" s="120">
        <v>7</v>
      </c>
      <c r="Y313" s="120">
        <v>0</v>
      </c>
      <c r="Z313" s="120">
        <v>0</v>
      </c>
      <c r="AA313" s="120">
        <v>0</v>
      </c>
      <c r="AB313" s="120">
        <v>0</v>
      </c>
      <c r="AC313" s="120">
        <v>0</v>
      </c>
      <c r="AD313" s="120">
        <v>0</v>
      </c>
      <c r="AE313" s="120">
        <v>0</v>
      </c>
      <c r="AF313" s="120">
        <v>7.7190000000000003</v>
      </c>
    </row>
    <row r="314" spans="1:32" x14ac:dyDescent="0.25">
      <c r="B314" s="119" t="s">
        <v>375</v>
      </c>
      <c r="C314" s="120">
        <v>0</v>
      </c>
      <c r="D314" s="120">
        <v>0</v>
      </c>
      <c r="E314" s="120">
        <v>0</v>
      </c>
      <c r="F314" s="120">
        <v>0</v>
      </c>
      <c r="G314" s="120">
        <v>0</v>
      </c>
      <c r="H314" s="120">
        <v>0</v>
      </c>
      <c r="I314" s="120">
        <v>1.81</v>
      </c>
      <c r="J314" s="120">
        <v>0</v>
      </c>
      <c r="K314" s="120">
        <v>0</v>
      </c>
      <c r="L314" s="120">
        <v>0</v>
      </c>
      <c r="M314" s="120">
        <v>0</v>
      </c>
      <c r="N314" s="120">
        <v>0</v>
      </c>
      <c r="O314" s="120">
        <v>0</v>
      </c>
      <c r="P314" s="120">
        <v>257.23</v>
      </c>
      <c r="Q314" s="120">
        <v>0</v>
      </c>
      <c r="R314" s="120">
        <v>0</v>
      </c>
      <c r="S314" s="120">
        <v>0</v>
      </c>
      <c r="T314" s="120">
        <v>0</v>
      </c>
      <c r="U314" s="120">
        <v>0</v>
      </c>
      <c r="V314" s="120">
        <v>2</v>
      </c>
      <c r="W314" s="120">
        <v>0</v>
      </c>
      <c r="X314" s="120">
        <v>0</v>
      </c>
      <c r="Y314" s="120">
        <v>0</v>
      </c>
      <c r="Z314" s="120">
        <v>0</v>
      </c>
      <c r="AA314" s="120">
        <v>0</v>
      </c>
      <c r="AB314" s="120">
        <v>0</v>
      </c>
      <c r="AC314" s="120">
        <v>0.19</v>
      </c>
      <c r="AD314" s="120">
        <v>0</v>
      </c>
      <c r="AE314" s="120">
        <v>0</v>
      </c>
      <c r="AF314" s="120">
        <v>261.23</v>
      </c>
    </row>
    <row r="315" spans="1:32" x14ac:dyDescent="0.25">
      <c r="B315" s="119" t="s">
        <v>376</v>
      </c>
      <c r="C315" s="120">
        <v>0</v>
      </c>
      <c r="D315" s="120">
        <v>0</v>
      </c>
      <c r="E315" s="120">
        <v>0</v>
      </c>
      <c r="F315" s="120">
        <v>0</v>
      </c>
      <c r="G315" s="120">
        <v>0</v>
      </c>
      <c r="H315" s="120">
        <v>0</v>
      </c>
      <c r="I315" s="120">
        <v>0</v>
      </c>
      <c r="J315" s="120">
        <v>0</v>
      </c>
      <c r="K315" s="120">
        <v>0</v>
      </c>
      <c r="L315" s="120">
        <v>0</v>
      </c>
      <c r="M315" s="120">
        <v>0</v>
      </c>
      <c r="N315" s="120">
        <v>0</v>
      </c>
      <c r="O315" s="120">
        <v>0</v>
      </c>
      <c r="P315" s="120">
        <v>0</v>
      </c>
      <c r="Q315" s="120">
        <v>0</v>
      </c>
      <c r="R315" s="120">
        <v>0</v>
      </c>
      <c r="S315" s="120">
        <v>0</v>
      </c>
      <c r="T315" s="120">
        <v>0</v>
      </c>
      <c r="U315" s="120">
        <v>0</v>
      </c>
      <c r="V315" s="120">
        <v>3.8399999999999997E-2</v>
      </c>
      <c r="W315" s="120">
        <v>0</v>
      </c>
      <c r="X315" s="120">
        <v>0</v>
      </c>
      <c r="Y315" s="120">
        <v>0</v>
      </c>
      <c r="Z315" s="120">
        <v>0</v>
      </c>
      <c r="AA315" s="120">
        <v>0</v>
      </c>
      <c r="AB315" s="120">
        <v>0</v>
      </c>
      <c r="AC315" s="120">
        <v>0</v>
      </c>
      <c r="AD315" s="120">
        <v>0</v>
      </c>
      <c r="AE315" s="120">
        <v>1.8470599999999999</v>
      </c>
      <c r="AF315" s="120">
        <v>1.8854599999999999</v>
      </c>
    </row>
    <row r="316" spans="1:32" x14ac:dyDescent="0.25">
      <c r="B316" s="119" t="s">
        <v>377</v>
      </c>
      <c r="C316" s="120">
        <v>0</v>
      </c>
      <c r="D316" s="120">
        <v>0</v>
      </c>
      <c r="E316" s="120">
        <v>0</v>
      </c>
      <c r="F316" s="120">
        <v>0</v>
      </c>
      <c r="G316" s="120">
        <v>0</v>
      </c>
      <c r="H316" s="120">
        <v>0.189</v>
      </c>
      <c r="I316" s="120">
        <v>0.08</v>
      </c>
      <c r="J316" s="120">
        <v>0</v>
      </c>
      <c r="K316" s="120">
        <v>0</v>
      </c>
      <c r="L316" s="120">
        <v>0</v>
      </c>
      <c r="M316" s="120">
        <v>0</v>
      </c>
      <c r="N316" s="120">
        <v>0</v>
      </c>
      <c r="O316" s="120">
        <v>0</v>
      </c>
      <c r="P316" s="120">
        <v>0</v>
      </c>
      <c r="Q316" s="120">
        <v>0</v>
      </c>
      <c r="R316" s="120">
        <v>0</v>
      </c>
      <c r="S316" s="120">
        <v>0</v>
      </c>
      <c r="T316" s="120">
        <v>0</v>
      </c>
      <c r="U316" s="120">
        <v>0</v>
      </c>
      <c r="V316" s="120">
        <v>0.3</v>
      </c>
      <c r="W316" s="120">
        <v>0</v>
      </c>
      <c r="X316" s="120">
        <v>1.917</v>
      </c>
      <c r="Y316" s="120">
        <v>0</v>
      </c>
      <c r="Z316" s="120">
        <v>0</v>
      </c>
      <c r="AA316" s="120">
        <v>0</v>
      </c>
      <c r="AB316" s="120">
        <v>0</v>
      </c>
      <c r="AC316" s="120">
        <v>0</v>
      </c>
      <c r="AD316" s="120">
        <v>0</v>
      </c>
      <c r="AE316" s="120">
        <v>0</v>
      </c>
      <c r="AF316" s="120">
        <v>2.4859999999999998</v>
      </c>
    </row>
    <row r="317" spans="1:32" x14ac:dyDescent="0.25">
      <c r="A317" s="119" t="s">
        <v>378</v>
      </c>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row>
    <row r="318" spans="1:32" x14ac:dyDescent="0.25">
      <c r="B318" s="119" t="s">
        <v>379</v>
      </c>
      <c r="C318" s="120">
        <v>0</v>
      </c>
      <c r="D318" s="120">
        <v>0</v>
      </c>
      <c r="E318" s="120">
        <v>0</v>
      </c>
      <c r="F318" s="120">
        <v>0</v>
      </c>
      <c r="G318" s="120">
        <v>0</v>
      </c>
      <c r="H318" s="120">
        <v>0</v>
      </c>
      <c r="I318" s="120">
        <v>0</v>
      </c>
      <c r="J318" s="120">
        <v>0</v>
      </c>
      <c r="K318" s="120">
        <v>0</v>
      </c>
      <c r="L318" s="120">
        <v>0</v>
      </c>
      <c r="M318" s="120">
        <v>0</v>
      </c>
      <c r="N318" s="120">
        <v>0</v>
      </c>
      <c r="O318" s="120">
        <v>0</v>
      </c>
      <c r="P318" s="120">
        <v>0</v>
      </c>
      <c r="Q318" s="120">
        <v>0</v>
      </c>
      <c r="R318" s="120">
        <v>0</v>
      </c>
      <c r="S318" s="120">
        <v>0</v>
      </c>
      <c r="T318" s="120">
        <v>0</v>
      </c>
      <c r="U318" s="120">
        <v>0</v>
      </c>
      <c r="V318" s="120">
        <v>0</v>
      </c>
      <c r="W318" s="120">
        <v>0</v>
      </c>
      <c r="X318" s="120">
        <v>0</v>
      </c>
      <c r="Y318" s="120">
        <v>0</v>
      </c>
      <c r="Z318" s="120">
        <v>0</v>
      </c>
      <c r="AA318" s="120">
        <v>0</v>
      </c>
      <c r="AB318" s="120">
        <v>0</v>
      </c>
      <c r="AC318" s="120">
        <v>0</v>
      </c>
      <c r="AD318" s="120">
        <v>0</v>
      </c>
      <c r="AE318" s="120">
        <v>0</v>
      </c>
      <c r="AF318" s="120">
        <v>0</v>
      </c>
    </row>
    <row r="319" spans="1:32" x14ac:dyDescent="0.25">
      <c r="A319" s="119" t="s">
        <v>380</v>
      </c>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row>
    <row r="320" spans="1:32" x14ac:dyDescent="0.25">
      <c r="B320" s="119" t="s">
        <v>381</v>
      </c>
      <c r="C320" s="120">
        <v>0</v>
      </c>
      <c r="D320" s="120">
        <v>0</v>
      </c>
      <c r="E320" s="120">
        <v>0</v>
      </c>
      <c r="F320" s="120">
        <v>0</v>
      </c>
      <c r="G320" s="120">
        <v>0</v>
      </c>
      <c r="H320" s="120">
        <v>0</v>
      </c>
      <c r="I320" s="120">
        <v>0</v>
      </c>
      <c r="J320" s="120">
        <v>0</v>
      </c>
      <c r="K320" s="120">
        <v>0</v>
      </c>
      <c r="L320" s="120">
        <v>0</v>
      </c>
      <c r="M320" s="120">
        <v>0</v>
      </c>
      <c r="N320" s="120">
        <v>0</v>
      </c>
      <c r="O320" s="120">
        <v>0</v>
      </c>
      <c r="P320" s="120">
        <v>0</v>
      </c>
      <c r="Q320" s="120">
        <v>0</v>
      </c>
      <c r="R320" s="120">
        <v>0</v>
      </c>
      <c r="S320" s="120">
        <v>0</v>
      </c>
      <c r="T320" s="120">
        <v>0</v>
      </c>
      <c r="U320" s="120">
        <v>0</v>
      </c>
      <c r="V320" s="120">
        <v>0</v>
      </c>
      <c r="W320" s="120">
        <v>0</v>
      </c>
      <c r="X320" s="120">
        <v>0</v>
      </c>
      <c r="Y320" s="120">
        <v>0</v>
      </c>
      <c r="Z320" s="120">
        <v>0</v>
      </c>
      <c r="AA320" s="120">
        <v>0</v>
      </c>
      <c r="AB320" s="120">
        <v>0</v>
      </c>
      <c r="AC320" s="120">
        <v>0</v>
      </c>
      <c r="AD320" s="120">
        <v>0</v>
      </c>
      <c r="AE320" s="120">
        <v>0</v>
      </c>
      <c r="AF320" s="120">
        <v>0</v>
      </c>
    </row>
    <row r="321" spans="1:32" x14ac:dyDescent="0.25">
      <c r="A321" s="119" t="s">
        <v>382</v>
      </c>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row>
    <row r="322" spans="1:32" x14ac:dyDescent="0.25">
      <c r="B322" s="119" t="s">
        <v>383</v>
      </c>
      <c r="C322" s="120">
        <v>0</v>
      </c>
      <c r="D322" s="120">
        <v>0</v>
      </c>
      <c r="E322" s="120">
        <v>0</v>
      </c>
      <c r="F322" s="120">
        <v>15.736000000000001</v>
      </c>
      <c r="G322" s="120">
        <v>0</v>
      </c>
      <c r="H322" s="120">
        <v>0</v>
      </c>
      <c r="I322" s="120">
        <v>1.7989999999999999</v>
      </c>
      <c r="J322" s="120">
        <v>0</v>
      </c>
      <c r="K322" s="120">
        <v>0</v>
      </c>
      <c r="L322" s="120">
        <v>5.3380000000000001</v>
      </c>
      <c r="M322" s="120">
        <v>0</v>
      </c>
      <c r="N322" s="120">
        <v>0</v>
      </c>
      <c r="O322" s="120">
        <v>0</v>
      </c>
      <c r="P322" s="120">
        <v>0</v>
      </c>
      <c r="Q322" s="120">
        <v>0</v>
      </c>
      <c r="R322" s="120">
        <v>15.704000000000001</v>
      </c>
      <c r="S322" s="120">
        <v>0</v>
      </c>
      <c r="T322" s="120">
        <v>0</v>
      </c>
      <c r="U322" s="120">
        <v>0</v>
      </c>
      <c r="V322" s="120">
        <v>0.72799999999999998</v>
      </c>
      <c r="W322" s="120">
        <v>10.116</v>
      </c>
      <c r="X322" s="120">
        <v>0</v>
      </c>
      <c r="Y322" s="120">
        <v>0</v>
      </c>
      <c r="Z322" s="120">
        <v>0</v>
      </c>
      <c r="AA322" s="120">
        <v>0</v>
      </c>
      <c r="AB322" s="120">
        <v>0</v>
      </c>
      <c r="AC322" s="120">
        <v>0</v>
      </c>
      <c r="AD322" s="120">
        <v>0</v>
      </c>
      <c r="AE322" s="120">
        <v>0</v>
      </c>
      <c r="AF322" s="120">
        <v>49.420999999999999</v>
      </c>
    </row>
    <row r="323" spans="1:32" x14ac:dyDescent="0.25">
      <c r="B323" s="119" t="s">
        <v>384</v>
      </c>
      <c r="C323" s="120">
        <v>0</v>
      </c>
      <c r="D323" s="120">
        <v>0</v>
      </c>
      <c r="E323" s="120">
        <v>0</v>
      </c>
      <c r="F323" s="120">
        <v>6</v>
      </c>
      <c r="G323" s="120">
        <v>0</v>
      </c>
      <c r="H323" s="120">
        <v>0</v>
      </c>
      <c r="I323" s="120">
        <v>3</v>
      </c>
      <c r="J323" s="120">
        <v>0</v>
      </c>
      <c r="K323" s="120">
        <v>0</v>
      </c>
      <c r="L323" s="120">
        <v>0</v>
      </c>
      <c r="M323" s="120">
        <v>0</v>
      </c>
      <c r="N323" s="120">
        <v>0</v>
      </c>
      <c r="O323" s="120">
        <v>9</v>
      </c>
      <c r="P323" s="120">
        <v>0</v>
      </c>
      <c r="Q323" s="120">
        <v>17</v>
      </c>
      <c r="R323" s="120">
        <v>27</v>
      </c>
      <c r="S323" s="120">
        <v>0</v>
      </c>
      <c r="T323" s="120">
        <v>0</v>
      </c>
      <c r="U323" s="120">
        <v>0</v>
      </c>
      <c r="V323" s="120">
        <v>1</v>
      </c>
      <c r="W323" s="120">
        <v>0</v>
      </c>
      <c r="X323" s="120">
        <v>0</v>
      </c>
      <c r="Y323" s="120">
        <v>0</v>
      </c>
      <c r="Z323" s="120">
        <v>0</v>
      </c>
      <c r="AA323" s="120">
        <v>0</v>
      </c>
      <c r="AB323" s="120">
        <v>0</v>
      </c>
      <c r="AC323" s="120">
        <v>0</v>
      </c>
      <c r="AD323" s="120">
        <v>0</v>
      </c>
      <c r="AE323" s="120">
        <v>0</v>
      </c>
      <c r="AF323" s="120">
        <v>63</v>
      </c>
    </row>
    <row r="324" spans="1:32" x14ac:dyDescent="0.25">
      <c r="B324" s="119" t="s">
        <v>385</v>
      </c>
      <c r="C324" s="120">
        <v>0</v>
      </c>
      <c r="D324" s="120">
        <v>0</v>
      </c>
      <c r="E324" s="120">
        <v>0</v>
      </c>
      <c r="F324" s="120">
        <v>0</v>
      </c>
      <c r="G324" s="120">
        <v>0</v>
      </c>
      <c r="H324" s="120">
        <v>0</v>
      </c>
      <c r="I324" s="120">
        <v>0.6</v>
      </c>
      <c r="J324" s="120">
        <v>0</v>
      </c>
      <c r="K324" s="120">
        <v>0</v>
      </c>
      <c r="L324" s="120">
        <v>0</v>
      </c>
      <c r="M324" s="120">
        <v>0</v>
      </c>
      <c r="N324" s="120">
        <v>0</v>
      </c>
      <c r="O324" s="120">
        <v>1.7</v>
      </c>
      <c r="P324" s="120">
        <v>0</v>
      </c>
      <c r="Q324" s="120">
        <v>11</v>
      </c>
      <c r="R324" s="120">
        <v>9</v>
      </c>
      <c r="S324" s="120">
        <v>0</v>
      </c>
      <c r="T324" s="120">
        <v>0</v>
      </c>
      <c r="U324" s="120">
        <v>0</v>
      </c>
      <c r="V324" s="120">
        <v>0.5</v>
      </c>
      <c r="W324" s="120">
        <v>0</v>
      </c>
      <c r="X324" s="120">
        <v>0</v>
      </c>
      <c r="Y324" s="120">
        <v>0</v>
      </c>
      <c r="Z324" s="120">
        <v>0</v>
      </c>
      <c r="AA324" s="120">
        <v>0</v>
      </c>
      <c r="AB324" s="120">
        <v>0</v>
      </c>
      <c r="AC324" s="120">
        <v>0</v>
      </c>
      <c r="AD324" s="120">
        <v>0</v>
      </c>
      <c r="AE324" s="120">
        <v>0</v>
      </c>
      <c r="AF324" s="120">
        <v>22.8</v>
      </c>
    </row>
    <row r="325" spans="1:32" x14ac:dyDescent="0.25">
      <c r="B325" s="119" t="s">
        <v>386</v>
      </c>
      <c r="C325" s="120">
        <v>0</v>
      </c>
      <c r="D325" s="120">
        <v>0</v>
      </c>
      <c r="E325" s="120">
        <v>0</v>
      </c>
      <c r="F325" s="120">
        <v>0</v>
      </c>
      <c r="G325" s="120">
        <v>0</v>
      </c>
      <c r="H325" s="120">
        <v>0</v>
      </c>
      <c r="I325" s="120">
        <v>0.7</v>
      </c>
      <c r="J325" s="120">
        <v>0</v>
      </c>
      <c r="K325" s="120">
        <v>0</v>
      </c>
      <c r="L325" s="120">
        <v>29.4</v>
      </c>
      <c r="M325" s="120">
        <v>0</v>
      </c>
      <c r="N325" s="120">
        <v>0</v>
      </c>
      <c r="O325" s="120">
        <v>5.6</v>
      </c>
      <c r="P325" s="120">
        <v>0</v>
      </c>
      <c r="Q325" s="120">
        <v>0</v>
      </c>
      <c r="R325" s="120">
        <v>0</v>
      </c>
      <c r="S325" s="120">
        <v>0</v>
      </c>
      <c r="T325" s="120">
        <v>0</v>
      </c>
      <c r="U325" s="120">
        <v>0</v>
      </c>
      <c r="V325" s="120">
        <v>0.69</v>
      </c>
      <c r="W325" s="120">
        <v>0</v>
      </c>
      <c r="X325" s="120">
        <v>0</v>
      </c>
      <c r="Y325" s="120">
        <v>0</v>
      </c>
      <c r="Z325" s="120">
        <v>0</v>
      </c>
      <c r="AA325" s="120">
        <v>0</v>
      </c>
      <c r="AB325" s="120">
        <v>0</v>
      </c>
      <c r="AC325" s="120">
        <v>0</v>
      </c>
      <c r="AD325" s="120">
        <v>0</v>
      </c>
      <c r="AE325" s="120">
        <v>0</v>
      </c>
      <c r="AF325" s="120">
        <v>36.389999999999993</v>
      </c>
    </row>
    <row r="326" spans="1:32" x14ac:dyDescent="0.25">
      <c r="B326" s="119" t="s">
        <v>387</v>
      </c>
      <c r="C326" s="120">
        <v>0</v>
      </c>
      <c r="D326" s="120">
        <v>0</v>
      </c>
      <c r="E326" s="120">
        <v>0</v>
      </c>
      <c r="F326" s="120">
        <v>0</v>
      </c>
      <c r="G326" s="120">
        <v>0</v>
      </c>
      <c r="H326" s="120">
        <v>0</v>
      </c>
      <c r="I326" s="120">
        <v>0</v>
      </c>
      <c r="J326" s="120">
        <v>0</v>
      </c>
      <c r="K326" s="120">
        <v>0</v>
      </c>
      <c r="L326" s="120">
        <v>26.3</v>
      </c>
      <c r="M326" s="120">
        <v>0</v>
      </c>
      <c r="N326" s="120">
        <v>0</v>
      </c>
      <c r="O326" s="120">
        <v>4</v>
      </c>
      <c r="P326" s="120">
        <v>0</v>
      </c>
      <c r="Q326" s="120">
        <v>0</v>
      </c>
      <c r="R326" s="120">
        <v>0</v>
      </c>
      <c r="S326" s="120">
        <v>0</v>
      </c>
      <c r="T326" s="120">
        <v>0</v>
      </c>
      <c r="U326" s="120">
        <v>0</v>
      </c>
      <c r="V326" s="120">
        <v>0.66</v>
      </c>
      <c r="W326" s="120">
        <v>0</v>
      </c>
      <c r="X326" s="120">
        <v>0</v>
      </c>
      <c r="Y326" s="120">
        <v>0</v>
      </c>
      <c r="Z326" s="120">
        <v>0</v>
      </c>
      <c r="AA326" s="120">
        <v>0</v>
      </c>
      <c r="AB326" s="120">
        <v>0</v>
      </c>
      <c r="AC326" s="120">
        <v>0.19</v>
      </c>
      <c r="AD326" s="120">
        <v>0</v>
      </c>
      <c r="AE326" s="120">
        <v>0</v>
      </c>
      <c r="AF326" s="120">
        <v>31.150000000000002</v>
      </c>
    </row>
    <row r="327" spans="1:32" x14ac:dyDescent="0.25">
      <c r="B327" s="119" t="s">
        <v>388</v>
      </c>
      <c r="C327" s="120">
        <v>0</v>
      </c>
      <c r="D327" s="120">
        <v>0</v>
      </c>
      <c r="E327" s="120">
        <v>0</v>
      </c>
      <c r="F327" s="120">
        <v>0</v>
      </c>
      <c r="G327" s="120">
        <v>0</v>
      </c>
      <c r="H327" s="120">
        <v>0</v>
      </c>
      <c r="I327" s="120">
        <v>0.5</v>
      </c>
      <c r="J327" s="120">
        <v>0</v>
      </c>
      <c r="K327" s="120">
        <v>0</v>
      </c>
      <c r="L327" s="120">
        <v>29.9</v>
      </c>
      <c r="M327" s="120">
        <v>0</v>
      </c>
      <c r="N327" s="120">
        <v>0</v>
      </c>
      <c r="O327" s="120">
        <v>5</v>
      </c>
      <c r="P327" s="120">
        <v>0</v>
      </c>
      <c r="Q327" s="120">
        <v>0</v>
      </c>
      <c r="R327" s="120">
        <v>0</v>
      </c>
      <c r="S327" s="120">
        <v>0</v>
      </c>
      <c r="T327" s="120">
        <v>0</v>
      </c>
      <c r="U327" s="120">
        <v>0</v>
      </c>
      <c r="V327" s="120">
        <v>0.55000000000000004</v>
      </c>
      <c r="W327" s="120">
        <v>0</v>
      </c>
      <c r="X327" s="120">
        <v>0</v>
      </c>
      <c r="Y327" s="120">
        <v>0</v>
      </c>
      <c r="Z327" s="120">
        <v>0</v>
      </c>
      <c r="AA327" s="120">
        <v>0</v>
      </c>
      <c r="AB327" s="120">
        <v>0</v>
      </c>
      <c r="AC327" s="120">
        <v>0</v>
      </c>
      <c r="AD327" s="120">
        <v>0</v>
      </c>
      <c r="AE327" s="120">
        <v>0</v>
      </c>
      <c r="AF327" s="120">
        <v>35.949999999999996</v>
      </c>
    </row>
    <row r="328" spans="1:32" x14ac:dyDescent="0.25">
      <c r="B328" s="119" t="s">
        <v>389</v>
      </c>
      <c r="C328" s="120">
        <v>0</v>
      </c>
      <c r="D328" s="120">
        <v>0</v>
      </c>
      <c r="E328" s="120">
        <v>0</v>
      </c>
      <c r="F328" s="120">
        <v>0</v>
      </c>
      <c r="G328" s="120">
        <v>0</v>
      </c>
      <c r="H328" s="120">
        <v>0</v>
      </c>
      <c r="I328" s="120">
        <v>0.60099999999999998</v>
      </c>
      <c r="J328" s="120">
        <v>0</v>
      </c>
      <c r="K328" s="120">
        <v>0</v>
      </c>
      <c r="L328" s="120">
        <v>0</v>
      </c>
      <c r="M328" s="120">
        <v>0</v>
      </c>
      <c r="N328" s="120">
        <v>0</v>
      </c>
      <c r="O328" s="120">
        <v>0</v>
      </c>
      <c r="P328" s="120">
        <v>0</v>
      </c>
      <c r="Q328" s="120">
        <v>0</v>
      </c>
      <c r="R328" s="120">
        <v>0</v>
      </c>
      <c r="S328" s="120">
        <v>0</v>
      </c>
      <c r="T328" s="120">
        <v>0</v>
      </c>
      <c r="U328" s="120">
        <v>0</v>
      </c>
      <c r="V328" s="120">
        <v>0.308</v>
      </c>
      <c r="W328" s="120">
        <v>12.917</v>
      </c>
      <c r="X328" s="120">
        <v>4.2130000000000001</v>
      </c>
      <c r="Y328" s="120">
        <v>0</v>
      </c>
      <c r="Z328" s="120">
        <v>0</v>
      </c>
      <c r="AA328" s="120">
        <v>0</v>
      </c>
      <c r="AB328" s="120">
        <v>0</v>
      </c>
      <c r="AC328" s="120">
        <v>0</v>
      </c>
      <c r="AD328" s="120">
        <v>0</v>
      </c>
      <c r="AE328" s="120">
        <v>0</v>
      </c>
      <c r="AF328" s="120">
        <v>18.039000000000001</v>
      </c>
    </row>
    <row r="329" spans="1:32" x14ac:dyDescent="0.25">
      <c r="B329" s="119" t="s">
        <v>390</v>
      </c>
      <c r="C329" s="120">
        <v>0</v>
      </c>
      <c r="D329" s="120">
        <v>0</v>
      </c>
      <c r="E329" s="120">
        <v>0.71529399999999999</v>
      </c>
      <c r="F329" s="120">
        <v>7.45</v>
      </c>
      <c r="G329" s="120">
        <v>0</v>
      </c>
      <c r="H329" s="120">
        <v>0</v>
      </c>
      <c r="I329" s="120">
        <v>7.8E-2</v>
      </c>
      <c r="J329" s="120">
        <v>0</v>
      </c>
      <c r="K329" s="120">
        <v>0</v>
      </c>
      <c r="L329" s="120">
        <v>0</v>
      </c>
      <c r="M329" s="120">
        <v>0</v>
      </c>
      <c r="N329" s="120">
        <v>0</v>
      </c>
      <c r="O329" s="120">
        <v>6.7249999999999996</v>
      </c>
      <c r="P329" s="120">
        <v>0</v>
      </c>
      <c r="Q329" s="120">
        <v>13.225</v>
      </c>
      <c r="R329" s="120">
        <v>13.442</v>
      </c>
      <c r="S329" s="120">
        <v>0</v>
      </c>
      <c r="T329" s="120">
        <v>0</v>
      </c>
      <c r="U329" s="120">
        <v>0</v>
      </c>
      <c r="V329" s="120">
        <v>0.76600000000000001</v>
      </c>
      <c r="W329" s="120">
        <v>0</v>
      </c>
      <c r="X329" s="120">
        <v>0</v>
      </c>
      <c r="Y329" s="120">
        <v>0</v>
      </c>
      <c r="Z329" s="120">
        <v>0</v>
      </c>
      <c r="AA329" s="120">
        <v>0</v>
      </c>
      <c r="AB329" s="120">
        <v>0</v>
      </c>
      <c r="AC329" s="120">
        <v>0</v>
      </c>
      <c r="AD329" s="120">
        <v>0</v>
      </c>
      <c r="AE329" s="120">
        <v>0</v>
      </c>
      <c r="AF329" s="120">
        <v>42.401294</v>
      </c>
    </row>
    <row r="330" spans="1:32" x14ac:dyDescent="0.25">
      <c r="B330" s="119" t="s">
        <v>391</v>
      </c>
      <c r="C330" s="120">
        <v>0</v>
      </c>
      <c r="D330" s="120">
        <v>0</v>
      </c>
      <c r="E330" s="120">
        <v>0</v>
      </c>
      <c r="F330" s="120">
        <v>0</v>
      </c>
      <c r="G330" s="120">
        <v>0</v>
      </c>
      <c r="H330" s="120">
        <v>0</v>
      </c>
      <c r="I330" s="120">
        <v>0.12</v>
      </c>
      <c r="J330" s="120">
        <v>0</v>
      </c>
      <c r="K330" s="120">
        <v>0</v>
      </c>
      <c r="L330" s="120">
        <v>36.299999999999997</v>
      </c>
      <c r="M330" s="120">
        <v>0</v>
      </c>
      <c r="N330" s="120">
        <v>0</v>
      </c>
      <c r="O330" s="120">
        <v>5.2</v>
      </c>
      <c r="P330" s="120">
        <v>0</v>
      </c>
      <c r="Q330" s="120">
        <v>0</v>
      </c>
      <c r="R330" s="120">
        <v>0</v>
      </c>
      <c r="S330" s="120">
        <v>0</v>
      </c>
      <c r="T330" s="120">
        <v>0</v>
      </c>
      <c r="U330" s="120">
        <v>0</v>
      </c>
      <c r="V330" s="120">
        <v>0.77</v>
      </c>
      <c r="W330" s="120">
        <v>0</v>
      </c>
      <c r="X330" s="120">
        <v>0</v>
      </c>
      <c r="Y330" s="120">
        <v>0</v>
      </c>
      <c r="Z330" s="120">
        <v>0</v>
      </c>
      <c r="AA330" s="120">
        <v>0</v>
      </c>
      <c r="AB330" s="120">
        <v>0</v>
      </c>
      <c r="AC330" s="120">
        <v>0</v>
      </c>
      <c r="AD330" s="120">
        <v>0</v>
      </c>
      <c r="AE330" s="120">
        <v>0</v>
      </c>
      <c r="AF330" s="120">
        <v>42.39</v>
      </c>
    </row>
    <row r="331" spans="1:32" x14ac:dyDescent="0.25">
      <c r="B331" s="119" t="s">
        <v>392</v>
      </c>
      <c r="C331" s="120">
        <v>0</v>
      </c>
      <c r="D331" s="120">
        <v>0</v>
      </c>
      <c r="E331" s="120">
        <v>0</v>
      </c>
      <c r="F331" s="120">
        <v>0</v>
      </c>
      <c r="G331" s="120">
        <v>0</v>
      </c>
      <c r="H331" s="120">
        <v>0</v>
      </c>
      <c r="I331" s="120">
        <v>1.6</v>
      </c>
      <c r="J331" s="120">
        <v>0</v>
      </c>
      <c r="K331" s="120">
        <v>0</v>
      </c>
      <c r="L331" s="120">
        <v>0</v>
      </c>
      <c r="M331" s="120">
        <v>0</v>
      </c>
      <c r="N331" s="120">
        <v>0</v>
      </c>
      <c r="O331" s="120">
        <v>7.5</v>
      </c>
      <c r="P331" s="120">
        <v>0</v>
      </c>
      <c r="Q331" s="120">
        <v>0</v>
      </c>
      <c r="R331" s="120">
        <v>36.6</v>
      </c>
      <c r="S331" s="120">
        <v>0</v>
      </c>
      <c r="T331" s="120">
        <v>0</v>
      </c>
      <c r="U331" s="120">
        <v>0</v>
      </c>
      <c r="V331" s="120">
        <v>0.8</v>
      </c>
      <c r="W331" s="120">
        <v>0</v>
      </c>
      <c r="X331" s="120">
        <v>0</v>
      </c>
      <c r="Y331" s="120">
        <v>0</v>
      </c>
      <c r="Z331" s="120">
        <v>0</v>
      </c>
      <c r="AA331" s="120">
        <v>0</v>
      </c>
      <c r="AB331" s="120">
        <v>0</v>
      </c>
      <c r="AC331" s="120">
        <v>0</v>
      </c>
      <c r="AD331" s="120">
        <v>0</v>
      </c>
      <c r="AE331" s="120">
        <v>0</v>
      </c>
      <c r="AF331" s="120">
        <v>46.5</v>
      </c>
    </row>
    <row r="332" spans="1:32" x14ac:dyDescent="0.25">
      <c r="B332" s="119" t="s">
        <v>393</v>
      </c>
      <c r="C332" s="120">
        <v>0</v>
      </c>
      <c r="D332" s="120">
        <v>0</v>
      </c>
      <c r="E332" s="120">
        <v>0</v>
      </c>
      <c r="F332" s="120">
        <v>11.114000000000001</v>
      </c>
      <c r="G332" s="120">
        <v>0</v>
      </c>
      <c r="H332" s="120">
        <v>0</v>
      </c>
      <c r="I332" s="120">
        <v>0.46</v>
      </c>
      <c r="J332" s="120">
        <v>0</v>
      </c>
      <c r="K332" s="120">
        <v>0</v>
      </c>
      <c r="L332" s="120">
        <v>0</v>
      </c>
      <c r="M332" s="120">
        <v>0</v>
      </c>
      <c r="N332" s="120">
        <v>0</v>
      </c>
      <c r="O332" s="120">
        <v>0</v>
      </c>
      <c r="P332" s="120">
        <v>0</v>
      </c>
      <c r="Q332" s="120">
        <v>0</v>
      </c>
      <c r="R332" s="120">
        <v>11.13</v>
      </c>
      <c r="S332" s="120">
        <v>0</v>
      </c>
      <c r="T332" s="120">
        <v>0</v>
      </c>
      <c r="U332" s="120">
        <v>0</v>
      </c>
      <c r="V332" s="120">
        <v>0.83399999999999996</v>
      </c>
      <c r="W332" s="120">
        <v>0</v>
      </c>
      <c r="X332" s="120">
        <v>0</v>
      </c>
      <c r="Y332" s="120">
        <v>0</v>
      </c>
      <c r="Z332" s="120">
        <v>0</v>
      </c>
      <c r="AA332" s="120">
        <v>0</v>
      </c>
      <c r="AB332" s="120">
        <v>0</v>
      </c>
      <c r="AC332" s="120">
        <v>0</v>
      </c>
      <c r="AD332" s="120">
        <v>0</v>
      </c>
      <c r="AE332" s="120">
        <v>0</v>
      </c>
      <c r="AF332" s="120">
        <v>23.538</v>
      </c>
    </row>
    <row r="333" spans="1:32" x14ac:dyDescent="0.25">
      <c r="B333" s="119" t="s">
        <v>394</v>
      </c>
      <c r="C333" s="120">
        <v>0</v>
      </c>
      <c r="D333" s="120">
        <v>0</v>
      </c>
      <c r="E333" s="120">
        <v>0</v>
      </c>
      <c r="F333" s="120">
        <v>1.8</v>
      </c>
      <c r="G333" s="120">
        <v>0</v>
      </c>
      <c r="H333" s="120">
        <v>0</v>
      </c>
      <c r="I333" s="120">
        <v>0.3</v>
      </c>
      <c r="J333" s="120">
        <v>0</v>
      </c>
      <c r="K333" s="120">
        <v>0</v>
      </c>
      <c r="L333" s="120">
        <v>0</v>
      </c>
      <c r="M333" s="120">
        <v>0</v>
      </c>
      <c r="N333" s="120">
        <v>0</v>
      </c>
      <c r="O333" s="120">
        <v>5.4</v>
      </c>
      <c r="P333" s="120">
        <v>0</v>
      </c>
      <c r="Q333" s="120">
        <v>2.5</v>
      </c>
      <c r="R333" s="120">
        <v>18.5</v>
      </c>
      <c r="S333" s="120">
        <v>0</v>
      </c>
      <c r="T333" s="120">
        <v>0</v>
      </c>
      <c r="U333" s="120">
        <v>0</v>
      </c>
      <c r="V333" s="120">
        <v>0.6</v>
      </c>
      <c r="W333" s="120">
        <v>0</v>
      </c>
      <c r="X333" s="120">
        <v>0</v>
      </c>
      <c r="Y333" s="120">
        <v>0</v>
      </c>
      <c r="Z333" s="120">
        <v>0</v>
      </c>
      <c r="AA333" s="120">
        <v>0</v>
      </c>
      <c r="AB333" s="120">
        <v>0</v>
      </c>
      <c r="AC333" s="120">
        <v>0</v>
      </c>
      <c r="AD333" s="120">
        <v>0</v>
      </c>
      <c r="AE333" s="120">
        <v>0</v>
      </c>
      <c r="AF333" s="120">
        <v>29.1</v>
      </c>
    </row>
    <row r="334" spans="1:32" x14ac:dyDescent="0.25">
      <c r="B334" s="119" t="s">
        <v>395</v>
      </c>
      <c r="C334" s="120">
        <v>0</v>
      </c>
      <c r="D334" s="120">
        <v>0</v>
      </c>
      <c r="E334" s="120">
        <v>0</v>
      </c>
      <c r="F334" s="120">
        <v>16.5</v>
      </c>
      <c r="G334" s="120">
        <v>0</v>
      </c>
      <c r="H334" s="120">
        <v>0</v>
      </c>
      <c r="I334" s="120">
        <v>0.81</v>
      </c>
      <c r="J334" s="120">
        <v>0</v>
      </c>
      <c r="K334" s="120">
        <v>0</v>
      </c>
      <c r="L334" s="120">
        <v>3.4</v>
      </c>
      <c r="M334" s="120">
        <v>0</v>
      </c>
      <c r="N334" s="120">
        <v>0</v>
      </c>
      <c r="O334" s="120">
        <v>0</v>
      </c>
      <c r="P334" s="120">
        <v>0</v>
      </c>
      <c r="Q334" s="120">
        <v>0</v>
      </c>
      <c r="R334" s="120">
        <v>9.3000000000000007</v>
      </c>
      <c r="S334" s="120">
        <v>0</v>
      </c>
      <c r="T334" s="120">
        <v>0</v>
      </c>
      <c r="U334" s="120">
        <v>0</v>
      </c>
      <c r="V334" s="120">
        <v>1.071</v>
      </c>
      <c r="W334" s="120">
        <v>0</v>
      </c>
      <c r="X334" s="120">
        <v>0</v>
      </c>
      <c r="Y334" s="120">
        <v>0</v>
      </c>
      <c r="Z334" s="120">
        <v>0</v>
      </c>
      <c r="AA334" s="120">
        <v>0</v>
      </c>
      <c r="AB334" s="120">
        <v>0</v>
      </c>
      <c r="AC334" s="120">
        <v>0</v>
      </c>
      <c r="AD334" s="120">
        <v>0</v>
      </c>
      <c r="AE334" s="120">
        <v>5.7</v>
      </c>
      <c r="AF334" s="120">
        <v>36.780999999999999</v>
      </c>
    </row>
    <row r="335" spans="1:32" x14ac:dyDescent="0.25">
      <c r="A335" s="119" t="s">
        <v>396</v>
      </c>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row>
    <row r="336" spans="1:32" x14ac:dyDescent="0.25">
      <c r="B336" s="119" t="s">
        <v>397</v>
      </c>
      <c r="C336" s="120">
        <v>0</v>
      </c>
      <c r="D336" s="120">
        <v>0</v>
      </c>
      <c r="E336" s="120">
        <v>0</v>
      </c>
      <c r="F336" s="120">
        <v>5.0999999999999996</v>
      </c>
      <c r="G336" s="120">
        <v>0</v>
      </c>
      <c r="H336" s="120">
        <v>0</v>
      </c>
      <c r="I336" s="120">
        <v>0.26</v>
      </c>
      <c r="J336" s="120">
        <v>0</v>
      </c>
      <c r="K336" s="120">
        <v>0</v>
      </c>
      <c r="L336" s="120">
        <v>0</v>
      </c>
      <c r="M336" s="120">
        <v>0</v>
      </c>
      <c r="N336" s="120">
        <v>0</v>
      </c>
      <c r="O336" s="120">
        <v>0</v>
      </c>
      <c r="P336" s="120">
        <v>0</v>
      </c>
      <c r="Q336" s="120">
        <v>0</v>
      </c>
      <c r="R336" s="120">
        <v>11.8</v>
      </c>
      <c r="S336" s="120">
        <v>0</v>
      </c>
      <c r="T336" s="120">
        <v>0</v>
      </c>
      <c r="U336" s="120">
        <v>0</v>
      </c>
      <c r="V336" s="120">
        <v>0.41</v>
      </c>
      <c r="W336" s="120">
        <v>0</v>
      </c>
      <c r="X336" s="120">
        <v>1.9</v>
      </c>
      <c r="Y336" s="120">
        <v>0</v>
      </c>
      <c r="Z336" s="120">
        <v>0</v>
      </c>
      <c r="AA336" s="120">
        <v>0</v>
      </c>
      <c r="AB336" s="120">
        <v>0</v>
      </c>
      <c r="AC336" s="120">
        <v>0</v>
      </c>
      <c r="AD336" s="120">
        <v>0</v>
      </c>
      <c r="AE336" s="120">
        <v>0</v>
      </c>
      <c r="AF336" s="120">
        <v>19.47</v>
      </c>
    </row>
    <row r="337" spans="1:32" x14ac:dyDescent="0.25">
      <c r="B337" s="119" t="s">
        <v>398</v>
      </c>
      <c r="C337" s="120">
        <v>0</v>
      </c>
      <c r="D337" s="120">
        <v>0</v>
      </c>
      <c r="E337" s="120">
        <v>0</v>
      </c>
      <c r="F337" s="120">
        <v>22.7</v>
      </c>
      <c r="G337" s="120">
        <v>0</v>
      </c>
      <c r="H337" s="120">
        <v>0</v>
      </c>
      <c r="I337" s="120">
        <v>0.98</v>
      </c>
      <c r="J337" s="120">
        <v>0</v>
      </c>
      <c r="K337" s="120">
        <v>0</v>
      </c>
      <c r="L337" s="120">
        <v>22.7</v>
      </c>
      <c r="M337" s="120">
        <v>0</v>
      </c>
      <c r="N337" s="120">
        <v>0</v>
      </c>
      <c r="O337" s="120">
        <v>9</v>
      </c>
      <c r="P337" s="120">
        <v>0</v>
      </c>
      <c r="Q337" s="120">
        <v>0</v>
      </c>
      <c r="R337" s="120">
        <v>22.7</v>
      </c>
      <c r="S337" s="120">
        <v>0</v>
      </c>
      <c r="T337" s="120">
        <v>0</v>
      </c>
      <c r="U337" s="120">
        <v>0</v>
      </c>
      <c r="V337" s="120">
        <v>2.2999999999999998</v>
      </c>
      <c r="W337" s="120">
        <v>41.5</v>
      </c>
      <c r="X337" s="120">
        <v>0.16</v>
      </c>
      <c r="Y337" s="120">
        <v>0</v>
      </c>
      <c r="Z337" s="120">
        <v>0</v>
      </c>
      <c r="AA337" s="120">
        <v>0</v>
      </c>
      <c r="AB337" s="120">
        <v>0</v>
      </c>
      <c r="AC337" s="120">
        <v>0</v>
      </c>
      <c r="AD337" s="120">
        <v>0</v>
      </c>
      <c r="AE337" s="120">
        <v>0</v>
      </c>
      <c r="AF337" s="120">
        <v>122.03999999999999</v>
      </c>
    </row>
    <row r="338" spans="1:32" x14ac:dyDescent="0.25">
      <c r="A338" s="119" t="s">
        <v>399</v>
      </c>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row>
    <row r="339" spans="1:32" x14ac:dyDescent="0.25">
      <c r="B339" s="119" t="s">
        <v>400</v>
      </c>
      <c r="C339" s="120">
        <v>0</v>
      </c>
      <c r="D339" s="120">
        <v>0</v>
      </c>
      <c r="E339" s="120">
        <v>0</v>
      </c>
      <c r="F339" s="120">
        <v>24</v>
      </c>
      <c r="G339" s="120">
        <v>0</v>
      </c>
      <c r="H339" s="120">
        <v>0</v>
      </c>
      <c r="I339" s="120">
        <v>0</v>
      </c>
      <c r="J339" s="120">
        <v>0.5</v>
      </c>
      <c r="K339" s="120">
        <v>0</v>
      </c>
      <c r="L339" s="120">
        <v>4</v>
      </c>
      <c r="M339" s="120">
        <v>0</v>
      </c>
      <c r="N339" s="120">
        <v>0</v>
      </c>
      <c r="O339" s="120">
        <v>0</v>
      </c>
      <c r="P339" s="120">
        <v>0</v>
      </c>
      <c r="Q339" s="120">
        <v>0.5</v>
      </c>
      <c r="R339" s="120">
        <v>19</v>
      </c>
      <c r="S339" s="120">
        <v>0</v>
      </c>
      <c r="T339" s="120">
        <v>0</v>
      </c>
      <c r="U339" s="120">
        <v>0</v>
      </c>
      <c r="V339" s="120">
        <v>1.2</v>
      </c>
      <c r="W339" s="120">
        <v>0</v>
      </c>
      <c r="X339" s="120">
        <v>0</v>
      </c>
      <c r="Y339" s="120">
        <v>0</v>
      </c>
      <c r="Z339" s="120">
        <v>0</v>
      </c>
      <c r="AA339" s="120">
        <v>0</v>
      </c>
      <c r="AB339" s="120">
        <v>0</v>
      </c>
      <c r="AC339" s="120">
        <v>0</v>
      </c>
      <c r="AD339" s="120">
        <v>0</v>
      </c>
      <c r="AE339" s="120">
        <v>0</v>
      </c>
      <c r="AF339" s="120">
        <v>49.2</v>
      </c>
    </row>
    <row r="340" spans="1:32" x14ac:dyDescent="0.25">
      <c r="A340" s="119" t="s">
        <v>401</v>
      </c>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row>
    <row r="341" spans="1:32" x14ac:dyDescent="0.25">
      <c r="B341" s="119" t="s">
        <v>402</v>
      </c>
      <c r="C341" s="120">
        <v>0</v>
      </c>
      <c r="D341" s="120">
        <v>0</v>
      </c>
      <c r="E341" s="120">
        <v>1.127</v>
      </c>
      <c r="F341" s="120">
        <v>0</v>
      </c>
      <c r="G341" s="120">
        <v>2.69076</v>
      </c>
      <c r="H341" s="120">
        <v>0</v>
      </c>
      <c r="I341" s="120">
        <v>0</v>
      </c>
      <c r="J341" s="120">
        <v>0</v>
      </c>
      <c r="K341" s="120">
        <v>0</v>
      </c>
      <c r="L341" s="120">
        <v>41.105699999999999</v>
      </c>
      <c r="M341" s="120">
        <v>0</v>
      </c>
      <c r="N341" s="120">
        <v>0</v>
      </c>
      <c r="O341" s="120">
        <v>18.068999999999999</v>
      </c>
      <c r="P341" s="120">
        <v>0</v>
      </c>
      <c r="Q341" s="120">
        <v>17.222300000000001</v>
      </c>
      <c r="R341" s="120">
        <v>27.347100000000001</v>
      </c>
      <c r="S341" s="120">
        <v>0</v>
      </c>
      <c r="T341" s="120">
        <v>0</v>
      </c>
      <c r="U341" s="120">
        <v>0</v>
      </c>
      <c r="V341" s="120">
        <v>3.2554599999999998</v>
      </c>
      <c r="W341" s="120">
        <v>0</v>
      </c>
      <c r="X341" s="120">
        <v>25.539000000000001</v>
      </c>
      <c r="Y341" s="120">
        <v>0</v>
      </c>
      <c r="Z341" s="120">
        <v>0.04</v>
      </c>
      <c r="AA341" s="120">
        <v>0.09</v>
      </c>
      <c r="AB341" s="120">
        <v>0</v>
      </c>
      <c r="AC341" s="120">
        <v>0</v>
      </c>
      <c r="AD341" s="120">
        <v>0</v>
      </c>
      <c r="AE341" s="120">
        <v>0</v>
      </c>
      <c r="AF341" s="120">
        <v>136.48631999999998</v>
      </c>
    </row>
    <row r="342" spans="1:32" x14ac:dyDescent="0.25">
      <c r="A342" s="119" t="s">
        <v>403</v>
      </c>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row>
    <row r="343" spans="1:32" x14ac:dyDescent="0.25">
      <c r="B343" s="119" t="s">
        <v>404</v>
      </c>
      <c r="C343" s="120">
        <v>0</v>
      </c>
      <c r="D343" s="120">
        <v>0</v>
      </c>
      <c r="E343" s="120">
        <v>0</v>
      </c>
      <c r="F343" s="120">
        <v>2.1954500000000001</v>
      </c>
      <c r="G343" s="120">
        <v>0</v>
      </c>
      <c r="H343" s="120">
        <v>0</v>
      </c>
      <c r="I343" s="120">
        <v>0.95</v>
      </c>
      <c r="J343" s="120">
        <v>0</v>
      </c>
      <c r="K343" s="120">
        <v>0</v>
      </c>
      <c r="L343" s="120">
        <v>0</v>
      </c>
      <c r="M343" s="120">
        <v>0</v>
      </c>
      <c r="N343" s="120">
        <v>17.703900000000001</v>
      </c>
      <c r="O343" s="120">
        <v>31.495999999999999</v>
      </c>
      <c r="P343" s="120">
        <v>0</v>
      </c>
      <c r="Q343" s="120">
        <v>47.694000000000003</v>
      </c>
      <c r="R343" s="120">
        <v>0</v>
      </c>
      <c r="S343" s="120">
        <v>0</v>
      </c>
      <c r="T343" s="120">
        <v>0</v>
      </c>
      <c r="U343" s="120">
        <v>72.261300000000006</v>
      </c>
      <c r="V343" s="120">
        <v>8.7877600000000005</v>
      </c>
      <c r="W343" s="120">
        <v>4.2226400000000002</v>
      </c>
      <c r="X343" s="120">
        <v>74.3</v>
      </c>
      <c r="Y343" s="120">
        <v>0</v>
      </c>
      <c r="Z343" s="120">
        <v>0</v>
      </c>
      <c r="AA343" s="120">
        <v>0</v>
      </c>
      <c r="AB343" s="120">
        <v>0</v>
      </c>
      <c r="AC343" s="120">
        <v>2.6</v>
      </c>
      <c r="AD343" s="120">
        <v>1.7019599999999999</v>
      </c>
      <c r="AE343" s="120">
        <v>13.1464</v>
      </c>
      <c r="AF343" s="120">
        <v>277.05941000000007</v>
      </c>
    </row>
    <row r="344" spans="1:32" x14ac:dyDescent="0.25">
      <c r="A344" s="119" t="s">
        <v>405</v>
      </c>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row>
    <row r="345" spans="1:32" x14ac:dyDescent="0.25">
      <c r="B345" s="119" t="s">
        <v>406</v>
      </c>
      <c r="C345" s="120">
        <v>0</v>
      </c>
      <c r="D345" s="120">
        <v>0</v>
      </c>
      <c r="E345" s="120">
        <v>1.7</v>
      </c>
      <c r="F345" s="120">
        <v>19.3</v>
      </c>
      <c r="G345" s="120">
        <v>0</v>
      </c>
      <c r="H345" s="120">
        <v>0</v>
      </c>
      <c r="I345" s="120">
        <v>1.1000000000000001</v>
      </c>
      <c r="J345" s="120">
        <v>0</v>
      </c>
      <c r="K345" s="120">
        <v>0</v>
      </c>
      <c r="L345" s="120">
        <v>53.25</v>
      </c>
      <c r="M345" s="120">
        <v>0</v>
      </c>
      <c r="N345" s="120">
        <v>22.35</v>
      </c>
      <c r="O345" s="120">
        <v>13.5</v>
      </c>
      <c r="P345" s="120">
        <v>0</v>
      </c>
      <c r="Q345" s="120">
        <v>0</v>
      </c>
      <c r="R345" s="120">
        <v>4</v>
      </c>
      <c r="S345" s="120">
        <v>0</v>
      </c>
      <c r="T345" s="120">
        <v>0</v>
      </c>
      <c r="U345" s="120">
        <v>0</v>
      </c>
      <c r="V345" s="120">
        <v>1.8</v>
      </c>
      <c r="W345" s="120">
        <v>0</v>
      </c>
      <c r="X345" s="120">
        <v>0</v>
      </c>
      <c r="Y345" s="120">
        <v>0</v>
      </c>
      <c r="Z345" s="120">
        <v>0</v>
      </c>
      <c r="AA345" s="120">
        <v>0</v>
      </c>
      <c r="AB345" s="120">
        <v>0</v>
      </c>
      <c r="AC345" s="120">
        <v>0</v>
      </c>
      <c r="AD345" s="120">
        <v>0</v>
      </c>
      <c r="AE345" s="120">
        <v>0</v>
      </c>
      <c r="AF345" s="120">
        <v>116.99999999999999</v>
      </c>
    </row>
    <row r="346" spans="1:32" x14ac:dyDescent="0.25">
      <c r="A346" s="119" t="s">
        <v>407</v>
      </c>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row>
    <row r="347" spans="1:32" x14ac:dyDescent="0.25">
      <c r="B347" s="119" t="s">
        <v>408</v>
      </c>
      <c r="C347" s="120">
        <v>0</v>
      </c>
      <c r="D347" s="120">
        <v>0</v>
      </c>
      <c r="E347" s="120">
        <v>0</v>
      </c>
      <c r="F347" s="120">
        <v>0</v>
      </c>
      <c r="G347" s="120">
        <v>0</v>
      </c>
      <c r="H347" s="120">
        <v>0</v>
      </c>
      <c r="I347" s="120">
        <v>0.03</v>
      </c>
      <c r="J347" s="120">
        <v>0</v>
      </c>
      <c r="K347" s="120">
        <v>0</v>
      </c>
      <c r="L347" s="120">
        <v>0</v>
      </c>
      <c r="M347" s="120">
        <v>0</v>
      </c>
      <c r="N347" s="120">
        <v>0</v>
      </c>
      <c r="O347" s="120">
        <v>0</v>
      </c>
      <c r="P347" s="120">
        <v>0</v>
      </c>
      <c r="Q347" s="120">
        <v>0</v>
      </c>
      <c r="R347" s="120">
        <v>0</v>
      </c>
      <c r="S347" s="120">
        <v>0</v>
      </c>
      <c r="T347" s="120">
        <v>0</v>
      </c>
      <c r="U347" s="120">
        <v>0</v>
      </c>
      <c r="V347" s="120">
        <v>0.13800000000000001</v>
      </c>
      <c r="W347" s="120">
        <v>0</v>
      </c>
      <c r="X347" s="120">
        <v>9.6690000000000005</v>
      </c>
      <c r="Y347" s="120">
        <v>0</v>
      </c>
      <c r="Z347" s="120">
        <v>0</v>
      </c>
      <c r="AA347" s="120">
        <v>0</v>
      </c>
      <c r="AB347" s="120">
        <v>0</v>
      </c>
      <c r="AC347" s="120">
        <v>0</v>
      </c>
      <c r="AD347" s="120">
        <v>0</v>
      </c>
      <c r="AE347" s="120">
        <v>0</v>
      </c>
      <c r="AF347" s="120">
        <v>9.8369999999999997</v>
      </c>
    </row>
    <row r="348" spans="1:32" x14ac:dyDescent="0.25">
      <c r="B348" s="119" t="s">
        <v>409</v>
      </c>
      <c r="C348" s="120">
        <v>0</v>
      </c>
      <c r="D348" s="120">
        <v>0</v>
      </c>
      <c r="E348" s="120">
        <v>0</v>
      </c>
      <c r="F348" s="120">
        <v>0</v>
      </c>
      <c r="G348" s="120">
        <v>0</v>
      </c>
      <c r="H348" s="120">
        <v>0</v>
      </c>
      <c r="I348" s="120">
        <v>0.14499999999999999</v>
      </c>
      <c r="J348" s="120">
        <v>0</v>
      </c>
      <c r="K348" s="120">
        <v>0</v>
      </c>
      <c r="L348" s="120">
        <v>0</v>
      </c>
      <c r="M348" s="120">
        <v>0</v>
      </c>
      <c r="N348" s="120">
        <v>0</v>
      </c>
      <c r="O348" s="120">
        <v>0</v>
      </c>
      <c r="P348" s="120">
        <v>0</v>
      </c>
      <c r="Q348" s="120">
        <v>0</v>
      </c>
      <c r="R348" s="120">
        <v>0</v>
      </c>
      <c r="S348" s="120">
        <v>0</v>
      </c>
      <c r="T348" s="120">
        <v>0</v>
      </c>
      <c r="U348" s="120">
        <v>0</v>
      </c>
      <c r="V348" s="120">
        <v>9.1999999999999998E-2</v>
      </c>
      <c r="W348" s="120">
        <v>0</v>
      </c>
      <c r="X348" s="120">
        <v>9.4559999999999995</v>
      </c>
      <c r="Y348" s="120">
        <v>0</v>
      </c>
      <c r="Z348" s="120">
        <v>0</v>
      </c>
      <c r="AA348" s="120">
        <v>0</v>
      </c>
      <c r="AB348" s="120">
        <v>0</v>
      </c>
      <c r="AC348" s="120">
        <v>0</v>
      </c>
      <c r="AD348" s="120">
        <v>0</v>
      </c>
      <c r="AE348" s="120">
        <v>0</v>
      </c>
      <c r="AF348" s="120">
        <v>9.6929999999999996</v>
      </c>
    </row>
    <row r="349" spans="1:32" x14ac:dyDescent="0.25">
      <c r="B349" s="119" t="s">
        <v>410</v>
      </c>
      <c r="C349" s="120">
        <v>0</v>
      </c>
      <c r="D349" s="120">
        <v>0</v>
      </c>
      <c r="E349" s="120">
        <v>0</v>
      </c>
      <c r="F349" s="120">
        <v>7.6849999999999996</v>
      </c>
      <c r="G349" s="120">
        <v>0</v>
      </c>
      <c r="H349" s="120">
        <v>0.01</v>
      </c>
      <c r="I349" s="120">
        <v>0.28999999999999998</v>
      </c>
      <c r="J349" s="120">
        <v>0</v>
      </c>
      <c r="K349" s="120">
        <v>0</v>
      </c>
      <c r="L349" s="120">
        <v>0</v>
      </c>
      <c r="M349" s="120">
        <v>0</v>
      </c>
      <c r="N349" s="120">
        <v>0</v>
      </c>
      <c r="O349" s="120">
        <v>0</v>
      </c>
      <c r="P349" s="120">
        <v>0</v>
      </c>
      <c r="Q349" s="120">
        <v>7.6849999999999996</v>
      </c>
      <c r="R349" s="120">
        <v>0</v>
      </c>
      <c r="S349" s="120">
        <v>0</v>
      </c>
      <c r="T349" s="120">
        <v>0</v>
      </c>
      <c r="U349" s="120">
        <v>0</v>
      </c>
      <c r="V349" s="120">
        <v>0.32200000000000001</v>
      </c>
      <c r="W349" s="120">
        <v>0</v>
      </c>
      <c r="X349" s="120">
        <v>2.5249999999999999</v>
      </c>
      <c r="Y349" s="120">
        <v>0</v>
      </c>
      <c r="Z349" s="120">
        <v>0</v>
      </c>
      <c r="AA349" s="120">
        <v>0</v>
      </c>
      <c r="AB349" s="120">
        <v>0</v>
      </c>
      <c r="AC349" s="120">
        <v>0</v>
      </c>
      <c r="AD349" s="120">
        <v>0</v>
      </c>
      <c r="AE349" s="120">
        <v>0</v>
      </c>
      <c r="AF349" s="120">
        <v>18.516999999999996</v>
      </c>
    </row>
    <row r="350" spans="1:32" x14ac:dyDescent="0.25">
      <c r="B350" s="119" t="s">
        <v>411</v>
      </c>
      <c r="C350" s="120">
        <v>0</v>
      </c>
      <c r="D350" s="120">
        <v>0</v>
      </c>
      <c r="E350" s="120">
        <v>0</v>
      </c>
      <c r="F350" s="120">
        <v>0</v>
      </c>
      <c r="G350" s="120">
        <v>0</v>
      </c>
      <c r="H350" s="120">
        <v>0</v>
      </c>
      <c r="I350" s="120">
        <v>0.113</v>
      </c>
      <c r="J350" s="120">
        <v>0</v>
      </c>
      <c r="K350" s="120">
        <v>0</v>
      </c>
      <c r="L350" s="120">
        <v>0</v>
      </c>
      <c r="M350" s="120">
        <v>0</v>
      </c>
      <c r="N350" s="120">
        <v>0</v>
      </c>
      <c r="O350" s="120">
        <v>0</v>
      </c>
      <c r="P350" s="120">
        <v>0</v>
      </c>
      <c r="Q350" s="120">
        <v>0</v>
      </c>
      <c r="R350" s="120">
        <v>0</v>
      </c>
      <c r="S350" s="120">
        <v>0</v>
      </c>
      <c r="T350" s="120">
        <v>0</v>
      </c>
      <c r="U350" s="120">
        <v>0</v>
      </c>
      <c r="V350" s="120">
        <v>0.106</v>
      </c>
      <c r="W350" s="120">
        <v>0</v>
      </c>
      <c r="X350" s="120">
        <v>11.369</v>
      </c>
      <c r="Y350" s="120">
        <v>0</v>
      </c>
      <c r="Z350" s="120">
        <v>0</v>
      </c>
      <c r="AA350" s="120">
        <v>0</v>
      </c>
      <c r="AB350" s="120">
        <v>0</v>
      </c>
      <c r="AC350" s="120">
        <v>0</v>
      </c>
      <c r="AD350" s="120">
        <v>0</v>
      </c>
      <c r="AE350" s="120">
        <v>0</v>
      </c>
      <c r="AF350" s="120">
        <v>11.587999999999999</v>
      </c>
    </row>
    <row r="351" spans="1:32" x14ac:dyDescent="0.25">
      <c r="B351" s="119" t="s">
        <v>412</v>
      </c>
      <c r="C351" s="120">
        <v>0</v>
      </c>
      <c r="D351" s="120">
        <v>0</v>
      </c>
      <c r="E351" s="120">
        <v>0</v>
      </c>
      <c r="F351" s="120">
        <v>2.2000000000000002</v>
      </c>
      <c r="G351" s="120">
        <v>0</v>
      </c>
      <c r="H351" s="120">
        <v>0</v>
      </c>
      <c r="I351" s="120">
        <v>2.5000000000000001E-2</v>
      </c>
      <c r="J351" s="120">
        <v>0</v>
      </c>
      <c r="K351" s="120">
        <v>0</v>
      </c>
      <c r="L351" s="120">
        <v>0</v>
      </c>
      <c r="M351" s="120">
        <v>0</v>
      </c>
      <c r="N351" s="120">
        <v>0</v>
      </c>
      <c r="O351" s="120">
        <v>0</v>
      </c>
      <c r="P351" s="120">
        <v>0</v>
      </c>
      <c r="Q351" s="120">
        <v>1.292</v>
      </c>
      <c r="R351" s="120">
        <v>0</v>
      </c>
      <c r="S351" s="120">
        <v>0</v>
      </c>
      <c r="T351" s="120">
        <v>0</v>
      </c>
      <c r="U351" s="120">
        <v>0</v>
      </c>
      <c r="V351" s="120">
        <v>9.5000000000000001E-2</v>
      </c>
      <c r="W351" s="120">
        <v>0</v>
      </c>
      <c r="X351" s="120">
        <v>3.9710000000000001</v>
      </c>
      <c r="Y351" s="120">
        <v>0</v>
      </c>
      <c r="Z351" s="120">
        <v>0</v>
      </c>
      <c r="AA351" s="120">
        <v>0</v>
      </c>
      <c r="AB351" s="120">
        <v>0</v>
      </c>
      <c r="AC351" s="120">
        <v>0</v>
      </c>
      <c r="AD351" s="120">
        <v>0</v>
      </c>
      <c r="AE351" s="120">
        <v>0</v>
      </c>
      <c r="AF351" s="120">
        <v>7.5830000000000002</v>
      </c>
    </row>
    <row r="352" spans="1:32" x14ac:dyDescent="0.25">
      <c r="B352" s="119" t="s">
        <v>413</v>
      </c>
      <c r="C352" s="120">
        <v>0</v>
      </c>
      <c r="D352" s="120">
        <v>0</v>
      </c>
      <c r="E352" s="120">
        <v>0</v>
      </c>
      <c r="F352" s="120">
        <v>0</v>
      </c>
      <c r="G352" s="120">
        <v>0</v>
      </c>
      <c r="H352" s="120">
        <v>0</v>
      </c>
      <c r="I352" s="120">
        <v>0.01</v>
      </c>
      <c r="J352" s="120">
        <v>0</v>
      </c>
      <c r="K352" s="120">
        <v>0</v>
      </c>
      <c r="L352" s="120">
        <v>0</v>
      </c>
      <c r="M352" s="120">
        <v>0</v>
      </c>
      <c r="N352" s="120">
        <v>0</v>
      </c>
      <c r="O352" s="120">
        <v>0</v>
      </c>
      <c r="P352" s="120">
        <v>0</v>
      </c>
      <c r="Q352" s="120">
        <v>0</v>
      </c>
      <c r="R352" s="120">
        <v>0</v>
      </c>
      <c r="S352" s="120">
        <v>0</v>
      </c>
      <c r="T352" s="120">
        <v>0</v>
      </c>
      <c r="U352" s="120">
        <v>0</v>
      </c>
      <c r="V352" s="120">
        <v>4.2999999999999997E-2</v>
      </c>
      <c r="W352" s="120">
        <v>0</v>
      </c>
      <c r="X352" s="120">
        <v>0.309</v>
      </c>
      <c r="Y352" s="120">
        <v>0</v>
      </c>
      <c r="Z352" s="120">
        <v>0</v>
      </c>
      <c r="AA352" s="120">
        <v>0</v>
      </c>
      <c r="AB352" s="120">
        <v>0</v>
      </c>
      <c r="AC352" s="120">
        <v>0</v>
      </c>
      <c r="AD352" s="120">
        <v>0</v>
      </c>
      <c r="AE352" s="120">
        <v>0</v>
      </c>
      <c r="AF352" s="120">
        <v>0.36199999999999999</v>
      </c>
    </row>
    <row r="353" spans="1:32" x14ac:dyDescent="0.25">
      <c r="B353" s="119" t="s">
        <v>414</v>
      </c>
      <c r="C353" s="120">
        <v>0</v>
      </c>
      <c r="D353" s="120">
        <v>0</v>
      </c>
      <c r="E353" s="120">
        <v>0</v>
      </c>
      <c r="F353" s="120">
        <v>0</v>
      </c>
      <c r="G353" s="120">
        <v>0</v>
      </c>
      <c r="H353" s="120">
        <v>9.2999999999999999E-2</v>
      </c>
      <c r="I353" s="120">
        <v>3.0000000000000001E-3</v>
      </c>
      <c r="J353" s="120">
        <v>0</v>
      </c>
      <c r="K353" s="120">
        <v>0</v>
      </c>
      <c r="L353" s="120">
        <v>0</v>
      </c>
      <c r="M353" s="120">
        <v>0</v>
      </c>
      <c r="N353" s="120">
        <v>0</v>
      </c>
      <c r="O353" s="120">
        <v>0</v>
      </c>
      <c r="P353" s="120">
        <v>0</v>
      </c>
      <c r="Q353" s="120">
        <v>0</v>
      </c>
      <c r="R353" s="120">
        <v>0</v>
      </c>
      <c r="S353" s="120">
        <v>0</v>
      </c>
      <c r="T353" s="120">
        <v>0</v>
      </c>
      <c r="U353" s="120">
        <v>0</v>
      </c>
      <c r="V353" s="120">
        <v>6.5000000000000002E-2</v>
      </c>
      <c r="W353" s="120">
        <v>0</v>
      </c>
      <c r="X353" s="120">
        <v>6.3550000000000004</v>
      </c>
      <c r="Y353" s="120">
        <v>0</v>
      </c>
      <c r="Z353" s="120">
        <v>0</v>
      </c>
      <c r="AA353" s="120">
        <v>0</v>
      </c>
      <c r="AB353" s="120">
        <v>0</v>
      </c>
      <c r="AC353" s="120">
        <v>0</v>
      </c>
      <c r="AD353" s="120">
        <v>0</v>
      </c>
      <c r="AE353" s="120">
        <v>0</v>
      </c>
      <c r="AF353" s="120">
        <v>6.516</v>
      </c>
    </row>
    <row r="354" spans="1:32" x14ac:dyDescent="0.25">
      <c r="B354" s="119" t="s">
        <v>415</v>
      </c>
      <c r="C354" s="120">
        <v>0</v>
      </c>
      <c r="D354" s="120">
        <v>0</v>
      </c>
      <c r="E354" s="120">
        <v>0</v>
      </c>
      <c r="F354" s="120">
        <v>0</v>
      </c>
      <c r="G354" s="120">
        <v>0</v>
      </c>
      <c r="H354" s="120">
        <v>0</v>
      </c>
      <c r="I354" s="120">
        <v>1.9E-2</v>
      </c>
      <c r="J354" s="120">
        <v>0</v>
      </c>
      <c r="K354" s="120">
        <v>0</v>
      </c>
      <c r="L354" s="120">
        <v>0</v>
      </c>
      <c r="M354" s="120">
        <v>0</v>
      </c>
      <c r="N354" s="120">
        <v>0</v>
      </c>
      <c r="O354" s="120">
        <v>0</v>
      </c>
      <c r="P354" s="120">
        <v>0</v>
      </c>
      <c r="Q354" s="120">
        <v>0</v>
      </c>
      <c r="R354" s="120">
        <v>0</v>
      </c>
      <c r="S354" s="120">
        <v>0</v>
      </c>
      <c r="T354" s="120">
        <v>0</v>
      </c>
      <c r="U354" s="120">
        <v>0</v>
      </c>
      <c r="V354" s="120">
        <v>2.7E-2</v>
      </c>
      <c r="W354" s="120">
        <v>0</v>
      </c>
      <c r="X354" s="120">
        <v>3.2349999999999999</v>
      </c>
      <c r="Y354" s="120">
        <v>0</v>
      </c>
      <c r="Z354" s="120">
        <v>0</v>
      </c>
      <c r="AA354" s="120">
        <v>0</v>
      </c>
      <c r="AB354" s="120">
        <v>0</v>
      </c>
      <c r="AC354" s="120">
        <v>0</v>
      </c>
      <c r="AD354" s="120">
        <v>0</v>
      </c>
      <c r="AE354" s="120">
        <v>0</v>
      </c>
      <c r="AF354" s="120">
        <v>3.2809999999999997</v>
      </c>
    </row>
    <row r="355" spans="1:32" x14ac:dyDescent="0.25">
      <c r="B355" s="119" t="s">
        <v>416</v>
      </c>
      <c r="C355" s="120">
        <v>0</v>
      </c>
      <c r="D355" s="120">
        <v>0</v>
      </c>
      <c r="E355" s="120">
        <v>0</v>
      </c>
      <c r="F355" s="120">
        <v>13.6265</v>
      </c>
      <c r="G355" s="120">
        <v>0</v>
      </c>
      <c r="H355" s="120">
        <v>3.0000000000000001E-3</v>
      </c>
      <c r="I355" s="120">
        <v>0.39144099999999998</v>
      </c>
      <c r="J355" s="120">
        <v>0.33100000000000002</v>
      </c>
      <c r="K355" s="120">
        <v>0</v>
      </c>
      <c r="L355" s="120">
        <v>26.887899999999998</v>
      </c>
      <c r="M355" s="120">
        <v>0</v>
      </c>
      <c r="N355" s="120">
        <v>0</v>
      </c>
      <c r="O355" s="120">
        <v>0</v>
      </c>
      <c r="P355" s="120">
        <v>0</v>
      </c>
      <c r="Q355" s="120">
        <v>16.232500000000002</v>
      </c>
      <c r="R355" s="120">
        <v>3.2036799999999999</v>
      </c>
      <c r="S355" s="120">
        <v>0</v>
      </c>
      <c r="T355" s="120">
        <v>0</v>
      </c>
      <c r="U355" s="120">
        <v>22.245200000000001</v>
      </c>
      <c r="V355" s="120">
        <v>3.4894500000000002</v>
      </c>
      <c r="W355" s="120">
        <v>0</v>
      </c>
      <c r="X355" s="120">
        <v>0</v>
      </c>
      <c r="Y355" s="120">
        <v>0</v>
      </c>
      <c r="Z355" s="120">
        <v>0</v>
      </c>
      <c r="AA355" s="120">
        <v>0</v>
      </c>
      <c r="AB355" s="120">
        <v>0</v>
      </c>
      <c r="AC355" s="120">
        <v>0</v>
      </c>
      <c r="AD355" s="120">
        <v>0.148622</v>
      </c>
      <c r="AE355" s="120">
        <v>9.7309400000000004</v>
      </c>
      <c r="AF355" s="120">
        <v>96.290233000000015</v>
      </c>
    </row>
    <row r="356" spans="1:32" x14ac:dyDescent="0.25">
      <c r="B356" s="119" t="s">
        <v>417</v>
      </c>
      <c r="C356" s="120">
        <v>0</v>
      </c>
      <c r="D356" s="120">
        <v>0</v>
      </c>
      <c r="E356" s="120">
        <v>0</v>
      </c>
      <c r="F356" s="120">
        <v>0</v>
      </c>
      <c r="G356" s="120">
        <v>0</v>
      </c>
      <c r="H356" s="120">
        <v>0</v>
      </c>
      <c r="I356" s="120">
        <v>2.1000000000000001E-2</v>
      </c>
      <c r="J356" s="120">
        <v>0</v>
      </c>
      <c r="K356" s="120">
        <v>0</v>
      </c>
      <c r="L356" s="120">
        <v>0</v>
      </c>
      <c r="M356" s="120">
        <v>0</v>
      </c>
      <c r="N356" s="120">
        <v>0</v>
      </c>
      <c r="O356" s="120">
        <v>0</v>
      </c>
      <c r="P356" s="120">
        <v>0</v>
      </c>
      <c r="Q356" s="120">
        <v>0</v>
      </c>
      <c r="R356" s="120">
        <v>0</v>
      </c>
      <c r="S356" s="120">
        <v>0</v>
      </c>
      <c r="T356" s="120">
        <v>0</v>
      </c>
      <c r="U356" s="120">
        <v>0</v>
      </c>
      <c r="V356" s="120">
        <v>3.6999999999999998E-2</v>
      </c>
      <c r="W356" s="120">
        <v>0</v>
      </c>
      <c r="X356" s="120">
        <v>3.5939999999999999</v>
      </c>
      <c r="Y356" s="120">
        <v>0</v>
      </c>
      <c r="Z356" s="120">
        <v>0</v>
      </c>
      <c r="AA356" s="120">
        <v>0</v>
      </c>
      <c r="AB356" s="120">
        <v>0</v>
      </c>
      <c r="AC356" s="120">
        <v>0</v>
      </c>
      <c r="AD356" s="120">
        <v>0</v>
      </c>
      <c r="AE356" s="120">
        <v>0</v>
      </c>
      <c r="AF356" s="120">
        <v>3.6519999999999997</v>
      </c>
    </row>
    <row r="357" spans="1:32" x14ac:dyDescent="0.25">
      <c r="B357" s="119" t="s">
        <v>418</v>
      </c>
      <c r="C357" s="120">
        <v>0</v>
      </c>
      <c r="D357" s="120">
        <v>0</v>
      </c>
      <c r="E357" s="120">
        <v>0</v>
      </c>
      <c r="F357" s="120">
        <v>38.565300000000001</v>
      </c>
      <c r="G357" s="120">
        <v>0</v>
      </c>
      <c r="H357" s="120">
        <v>0.59</v>
      </c>
      <c r="I357" s="120">
        <v>0.67449199999999998</v>
      </c>
      <c r="J357" s="120">
        <v>0</v>
      </c>
      <c r="K357" s="120">
        <v>0</v>
      </c>
      <c r="L357" s="120">
        <v>0</v>
      </c>
      <c r="M357" s="120">
        <v>0</v>
      </c>
      <c r="N357" s="120">
        <v>0</v>
      </c>
      <c r="O357" s="120">
        <v>0</v>
      </c>
      <c r="P357" s="120">
        <v>0</v>
      </c>
      <c r="Q357" s="120">
        <v>16.527699999999999</v>
      </c>
      <c r="R357" s="120">
        <v>0</v>
      </c>
      <c r="S357" s="120">
        <v>0</v>
      </c>
      <c r="T357" s="120">
        <v>0</v>
      </c>
      <c r="U357" s="120">
        <v>0</v>
      </c>
      <c r="V357" s="120">
        <v>2.5250699999999999</v>
      </c>
      <c r="W357" s="120">
        <v>0</v>
      </c>
      <c r="X357" s="120">
        <v>7.6029600000000004</v>
      </c>
      <c r="Y357" s="120">
        <v>0</v>
      </c>
      <c r="Z357" s="120">
        <v>0</v>
      </c>
      <c r="AA357" s="120">
        <v>0</v>
      </c>
      <c r="AB357" s="120">
        <v>0</v>
      </c>
      <c r="AC357" s="120">
        <v>0</v>
      </c>
      <c r="AD357" s="120">
        <v>0</v>
      </c>
      <c r="AE357" s="120">
        <v>0</v>
      </c>
      <c r="AF357" s="120">
        <v>66.485522000000003</v>
      </c>
    </row>
    <row r="358" spans="1:32" x14ac:dyDescent="0.25">
      <c r="B358" s="119" t="s">
        <v>419</v>
      </c>
      <c r="C358" s="120">
        <v>0</v>
      </c>
      <c r="D358" s="120">
        <v>0</v>
      </c>
      <c r="E358" s="120">
        <v>0</v>
      </c>
      <c r="F358" s="120">
        <v>0</v>
      </c>
      <c r="G358" s="120">
        <v>0</v>
      </c>
      <c r="H358" s="120">
        <v>0.09</v>
      </c>
      <c r="I358" s="120">
        <v>4.3999999999999997E-2</v>
      </c>
      <c r="J358" s="120">
        <v>0</v>
      </c>
      <c r="K358" s="120">
        <v>0</v>
      </c>
      <c r="L358" s="120">
        <v>0</v>
      </c>
      <c r="M358" s="120">
        <v>0</v>
      </c>
      <c r="N358" s="120">
        <v>0</v>
      </c>
      <c r="O358" s="120">
        <v>0</v>
      </c>
      <c r="P358" s="120">
        <v>7.3760000000000003</v>
      </c>
      <c r="Q358" s="120">
        <v>0</v>
      </c>
      <c r="R358" s="120">
        <v>0</v>
      </c>
      <c r="S358" s="120">
        <v>0</v>
      </c>
      <c r="T358" s="120">
        <v>0</v>
      </c>
      <c r="U358" s="120">
        <v>0</v>
      </c>
      <c r="V358" s="120">
        <v>0.115</v>
      </c>
      <c r="W358" s="120">
        <v>0</v>
      </c>
      <c r="X358" s="120">
        <v>7.3449999999999998</v>
      </c>
      <c r="Y358" s="120">
        <v>0</v>
      </c>
      <c r="Z358" s="120">
        <v>0</v>
      </c>
      <c r="AA358" s="120">
        <v>0</v>
      </c>
      <c r="AB358" s="120">
        <v>0</v>
      </c>
      <c r="AC358" s="120">
        <v>0</v>
      </c>
      <c r="AD358" s="120">
        <v>0</v>
      </c>
      <c r="AE358" s="120">
        <v>0</v>
      </c>
      <c r="AF358" s="120">
        <v>14.97</v>
      </c>
    </row>
    <row r="359" spans="1:32" x14ac:dyDescent="0.25">
      <c r="B359" s="119" t="s">
        <v>420</v>
      </c>
      <c r="C359" s="120">
        <v>0</v>
      </c>
      <c r="D359" s="120">
        <v>0</v>
      </c>
      <c r="E359" s="120">
        <v>0</v>
      </c>
      <c r="F359" s="120">
        <v>0</v>
      </c>
      <c r="G359" s="120">
        <v>0</v>
      </c>
      <c r="H359" s="120">
        <v>0</v>
      </c>
      <c r="I359" s="120">
        <v>2.4E-2</v>
      </c>
      <c r="J359" s="120">
        <v>0</v>
      </c>
      <c r="K359" s="120">
        <v>0</v>
      </c>
      <c r="L359" s="120">
        <v>0</v>
      </c>
      <c r="M359" s="120">
        <v>0</v>
      </c>
      <c r="N359" s="120">
        <v>0</v>
      </c>
      <c r="O359" s="120">
        <v>0</v>
      </c>
      <c r="P359" s="120">
        <v>0</v>
      </c>
      <c r="Q359" s="120">
        <v>0</v>
      </c>
      <c r="R359" s="120">
        <v>0</v>
      </c>
      <c r="S359" s="120">
        <v>0</v>
      </c>
      <c r="T359" s="120">
        <v>0</v>
      </c>
      <c r="U359" s="120">
        <v>0</v>
      </c>
      <c r="V359" s="120">
        <v>0.104</v>
      </c>
      <c r="W359" s="120">
        <v>0</v>
      </c>
      <c r="X359" s="120">
        <v>12.351000000000001</v>
      </c>
      <c r="Y359" s="120">
        <v>0</v>
      </c>
      <c r="Z359" s="120">
        <v>0</v>
      </c>
      <c r="AA359" s="120">
        <v>0</v>
      </c>
      <c r="AB359" s="120">
        <v>0</v>
      </c>
      <c r="AC359" s="120">
        <v>0</v>
      </c>
      <c r="AD359" s="120">
        <v>0</v>
      </c>
      <c r="AE359" s="120">
        <v>0</v>
      </c>
      <c r="AF359" s="120">
        <v>12.479000000000001</v>
      </c>
    </row>
    <row r="360" spans="1:32" x14ac:dyDescent="0.25">
      <c r="B360" s="119" t="s">
        <v>421</v>
      </c>
      <c r="C360" s="120">
        <v>0</v>
      </c>
      <c r="D360" s="120">
        <v>0</v>
      </c>
      <c r="E360" s="120">
        <v>0</v>
      </c>
      <c r="F360" s="120">
        <v>92.134200000000007</v>
      </c>
      <c r="G360" s="120">
        <v>0</v>
      </c>
      <c r="H360" s="120">
        <v>1.2190000000000001</v>
      </c>
      <c r="I360" s="120">
        <v>3.9174699999999998</v>
      </c>
      <c r="J360" s="120">
        <v>0</v>
      </c>
      <c r="K360" s="120">
        <v>0</v>
      </c>
      <c r="L360" s="120">
        <v>21.795500000000001</v>
      </c>
      <c r="M360" s="120">
        <v>0</v>
      </c>
      <c r="N360" s="120">
        <v>0</v>
      </c>
      <c r="O360" s="120">
        <v>0</v>
      </c>
      <c r="P360" s="120">
        <v>0</v>
      </c>
      <c r="Q360" s="120">
        <v>64.855500000000006</v>
      </c>
      <c r="R360" s="120">
        <v>3.2252200000000002</v>
      </c>
      <c r="S360" s="120">
        <v>0</v>
      </c>
      <c r="T360" s="120">
        <v>0</v>
      </c>
      <c r="U360" s="120">
        <v>31.429099999999998</v>
      </c>
      <c r="V360" s="120">
        <v>12.3314</v>
      </c>
      <c r="W360" s="120">
        <v>0</v>
      </c>
      <c r="X360" s="120">
        <v>8.5999999999999993E-2</v>
      </c>
      <c r="Y360" s="120">
        <v>0</v>
      </c>
      <c r="Z360" s="120">
        <v>0</v>
      </c>
      <c r="AA360" s="120">
        <v>0</v>
      </c>
      <c r="AB360" s="120">
        <v>0</v>
      </c>
      <c r="AC360" s="120">
        <v>0</v>
      </c>
      <c r="AD360" s="120">
        <v>0</v>
      </c>
      <c r="AE360" s="120">
        <v>50.141599999999997</v>
      </c>
      <c r="AF360" s="120">
        <v>281.13499000000002</v>
      </c>
    </row>
    <row r="361" spans="1:32" x14ac:dyDescent="0.25">
      <c r="B361" s="119" t="s">
        <v>422</v>
      </c>
      <c r="C361" s="120">
        <v>0</v>
      </c>
      <c r="D361" s="120">
        <v>0</v>
      </c>
      <c r="E361" s="120">
        <v>0</v>
      </c>
      <c r="F361" s="120">
        <v>0</v>
      </c>
      <c r="G361" s="120">
        <v>0</v>
      </c>
      <c r="H361" s="120">
        <v>0</v>
      </c>
      <c r="I361" s="120">
        <v>0.33400000000000002</v>
      </c>
      <c r="J361" s="120">
        <v>0</v>
      </c>
      <c r="K361" s="120">
        <v>0</v>
      </c>
      <c r="L361" s="120">
        <v>0</v>
      </c>
      <c r="M361" s="120">
        <v>0</v>
      </c>
      <c r="N361" s="120">
        <v>0</v>
      </c>
      <c r="O361" s="120">
        <v>0</v>
      </c>
      <c r="P361" s="120">
        <v>0</v>
      </c>
      <c r="Q361" s="120">
        <v>0</v>
      </c>
      <c r="R361" s="120">
        <v>0</v>
      </c>
      <c r="S361" s="120">
        <v>0</v>
      </c>
      <c r="T361" s="120">
        <v>0</v>
      </c>
      <c r="U361" s="120">
        <v>0</v>
      </c>
      <c r="V361" s="120">
        <v>0.79200000000000004</v>
      </c>
      <c r="W361" s="120">
        <v>0</v>
      </c>
      <c r="X361" s="120">
        <v>41.848999999999997</v>
      </c>
      <c r="Y361" s="120">
        <v>0</v>
      </c>
      <c r="Z361" s="120">
        <v>0</v>
      </c>
      <c r="AA361" s="120">
        <v>0</v>
      </c>
      <c r="AB361" s="120">
        <v>0</v>
      </c>
      <c r="AC361" s="120">
        <v>0</v>
      </c>
      <c r="AD361" s="120">
        <v>0</v>
      </c>
      <c r="AE361" s="120">
        <v>0</v>
      </c>
      <c r="AF361" s="120">
        <v>42.974999999999994</v>
      </c>
    </row>
    <row r="362" spans="1:32" x14ac:dyDescent="0.25">
      <c r="B362" s="119" t="s">
        <v>423</v>
      </c>
      <c r="C362" s="120">
        <v>0</v>
      </c>
      <c r="D362" s="120">
        <v>0</v>
      </c>
      <c r="E362" s="120">
        <v>0</v>
      </c>
      <c r="F362" s="120">
        <v>0</v>
      </c>
      <c r="G362" s="120">
        <v>0</v>
      </c>
      <c r="H362" s="120">
        <v>0</v>
      </c>
      <c r="I362" s="120">
        <v>0</v>
      </c>
      <c r="J362" s="120">
        <v>0</v>
      </c>
      <c r="K362" s="120">
        <v>0</v>
      </c>
      <c r="L362" s="120">
        <v>0</v>
      </c>
      <c r="M362" s="120">
        <v>0</v>
      </c>
      <c r="N362" s="120">
        <v>0</v>
      </c>
      <c r="O362" s="120">
        <v>0</v>
      </c>
      <c r="P362" s="120">
        <v>34.976999999999997</v>
      </c>
      <c r="Q362" s="120">
        <v>0</v>
      </c>
      <c r="R362" s="120">
        <v>0</v>
      </c>
      <c r="S362" s="120">
        <v>0</v>
      </c>
      <c r="T362" s="120">
        <v>0</v>
      </c>
      <c r="U362" s="120">
        <v>0</v>
      </c>
      <c r="V362" s="120">
        <v>1.0999999999999999E-2</v>
      </c>
      <c r="W362" s="120">
        <v>0</v>
      </c>
      <c r="X362" s="120">
        <v>0</v>
      </c>
      <c r="Y362" s="120">
        <v>0</v>
      </c>
      <c r="Z362" s="120">
        <v>0</v>
      </c>
      <c r="AA362" s="120">
        <v>0</v>
      </c>
      <c r="AB362" s="120">
        <v>0</v>
      </c>
      <c r="AC362" s="120">
        <v>0</v>
      </c>
      <c r="AD362" s="120">
        <v>0</v>
      </c>
      <c r="AE362" s="120">
        <v>0</v>
      </c>
      <c r="AF362" s="120">
        <v>34.988</v>
      </c>
    </row>
    <row r="363" spans="1:32" x14ac:dyDescent="0.25">
      <c r="B363" s="119" t="s">
        <v>424</v>
      </c>
      <c r="C363" s="120">
        <v>0</v>
      </c>
      <c r="D363" s="120">
        <v>0</v>
      </c>
      <c r="E363" s="120">
        <v>0</v>
      </c>
      <c r="F363" s="120">
        <v>0</v>
      </c>
      <c r="G363" s="120">
        <v>0</v>
      </c>
      <c r="H363" s="120">
        <v>0</v>
      </c>
      <c r="I363" s="120">
        <v>0.19500000000000001</v>
      </c>
      <c r="J363" s="120">
        <v>0</v>
      </c>
      <c r="K363" s="120">
        <v>0</v>
      </c>
      <c r="L363" s="120">
        <v>0</v>
      </c>
      <c r="M363" s="120">
        <v>0</v>
      </c>
      <c r="N363" s="120">
        <v>0</v>
      </c>
      <c r="O363" s="120">
        <v>0</v>
      </c>
      <c r="P363" s="120">
        <v>0</v>
      </c>
      <c r="Q363" s="120">
        <v>0</v>
      </c>
      <c r="R363" s="120">
        <v>0</v>
      </c>
      <c r="S363" s="120">
        <v>0</v>
      </c>
      <c r="T363" s="120">
        <v>0</v>
      </c>
      <c r="U363" s="120">
        <v>0</v>
      </c>
      <c r="V363" s="120">
        <v>0.151</v>
      </c>
      <c r="W363" s="120">
        <v>0</v>
      </c>
      <c r="X363" s="120">
        <v>19.111999999999998</v>
      </c>
      <c r="Y363" s="120">
        <v>0</v>
      </c>
      <c r="Z363" s="120">
        <v>0</v>
      </c>
      <c r="AA363" s="120">
        <v>0</v>
      </c>
      <c r="AB363" s="120">
        <v>0</v>
      </c>
      <c r="AC363" s="120">
        <v>0</v>
      </c>
      <c r="AD363" s="120">
        <v>0</v>
      </c>
      <c r="AE363" s="120">
        <v>0</v>
      </c>
      <c r="AF363" s="120">
        <v>19.457999999999998</v>
      </c>
    </row>
    <row r="364" spans="1:32" x14ac:dyDescent="0.25">
      <c r="B364" s="119" t="s">
        <v>425</v>
      </c>
      <c r="C364" s="120">
        <v>0</v>
      </c>
      <c r="D364" s="120">
        <v>0</v>
      </c>
      <c r="E364" s="120">
        <v>0</v>
      </c>
      <c r="F364" s="120">
        <v>0</v>
      </c>
      <c r="G364" s="120">
        <v>0</v>
      </c>
      <c r="H364" s="120">
        <v>0</v>
      </c>
      <c r="I364" s="120">
        <v>6.5000000000000002E-2</v>
      </c>
      <c r="J364" s="120">
        <v>0</v>
      </c>
      <c r="K364" s="120">
        <v>0</v>
      </c>
      <c r="L364" s="120">
        <v>0</v>
      </c>
      <c r="M364" s="120">
        <v>0</v>
      </c>
      <c r="N364" s="120">
        <v>0</v>
      </c>
      <c r="O364" s="120">
        <v>0</v>
      </c>
      <c r="P364" s="120">
        <v>0</v>
      </c>
      <c r="Q364" s="120">
        <v>0</v>
      </c>
      <c r="R364" s="120">
        <v>0</v>
      </c>
      <c r="S364" s="120">
        <v>0</v>
      </c>
      <c r="T364" s="120">
        <v>0</v>
      </c>
      <c r="U364" s="120">
        <v>0</v>
      </c>
      <c r="V364" s="120">
        <v>4.5999999999999999E-2</v>
      </c>
      <c r="W364" s="120">
        <v>0</v>
      </c>
      <c r="X364" s="120">
        <v>3.1389999999999998</v>
      </c>
      <c r="Y364" s="120">
        <v>0</v>
      </c>
      <c r="Z364" s="120">
        <v>0</v>
      </c>
      <c r="AA364" s="120">
        <v>0</v>
      </c>
      <c r="AB364" s="120">
        <v>0</v>
      </c>
      <c r="AC364" s="120">
        <v>0</v>
      </c>
      <c r="AD364" s="120">
        <v>0</v>
      </c>
      <c r="AE364" s="120">
        <v>0</v>
      </c>
      <c r="AF364" s="120">
        <v>3.25</v>
      </c>
    </row>
    <row r="365" spans="1:32" x14ac:dyDescent="0.25">
      <c r="A365" s="119" t="s">
        <v>426</v>
      </c>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row>
    <row r="366" spans="1:32" x14ac:dyDescent="0.25">
      <c r="B366" s="119" t="s">
        <v>427</v>
      </c>
      <c r="C366" s="120">
        <v>0</v>
      </c>
      <c r="D366" s="120">
        <v>0</v>
      </c>
      <c r="E366" s="120">
        <v>0</v>
      </c>
      <c r="F366" s="120">
        <v>0</v>
      </c>
      <c r="G366" s="120">
        <v>0</v>
      </c>
      <c r="H366" s="120">
        <v>0</v>
      </c>
      <c r="I366" s="120">
        <v>0.08</v>
      </c>
      <c r="J366" s="120">
        <v>0</v>
      </c>
      <c r="K366" s="120">
        <v>0</v>
      </c>
      <c r="L366" s="120">
        <v>0</v>
      </c>
      <c r="M366" s="120">
        <v>0</v>
      </c>
      <c r="N366" s="120">
        <v>0</v>
      </c>
      <c r="O366" s="120">
        <v>0</v>
      </c>
      <c r="P366" s="120">
        <v>0</v>
      </c>
      <c r="Q366" s="120">
        <v>0</v>
      </c>
      <c r="R366" s="120">
        <v>0</v>
      </c>
      <c r="S366" s="120">
        <v>0</v>
      </c>
      <c r="T366" s="120">
        <v>0</v>
      </c>
      <c r="U366" s="120">
        <v>0</v>
      </c>
      <c r="V366" s="120">
        <v>0.08</v>
      </c>
      <c r="W366" s="120">
        <v>11.7</v>
      </c>
      <c r="X366" s="120">
        <v>0</v>
      </c>
      <c r="Y366" s="120">
        <v>0</v>
      </c>
      <c r="Z366" s="120">
        <v>0</v>
      </c>
      <c r="AA366" s="120">
        <v>0</v>
      </c>
      <c r="AB366" s="120">
        <v>0</v>
      </c>
      <c r="AC366" s="120">
        <v>0</v>
      </c>
      <c r="AD366" s="120">
        <v>0</v>
      </c>
      <c r="AE366" s="120">
        <v>0</v>
      </c>
      <c r="AF366" s="120">
        <v>11.86</v>
      </c>
    </row>
    <row r="367" spans="1:32" x14ac:dyDescent="0.25">
      <c r="B367" s="119" t="s">
        <v>428</v>
      </c>
      <c r="C367" s="120">
        <v>0</v>
      </c>
      <c r="D367" s="120">
        <v>180.434</v>
      </c>
      <c r="E367" s="120">
        <v>0</v>
      </c>
      <c r="F367" s="120">
        <v>0</v>
      </c>
      <c r="G367" s="120">
        <v>17.600000000000001</v>
      </c>
      <c r="H367" s="120">
        <v>0</v>
      </c>
      <c r="I367" s="120">
        <v>2.7227199999999998</v>
      </c>
      <c r="J367" s="120">
        <v>0.27</v>
      </c>
      <c r="K367" s="120">
        <v>0</v>
      </c>
      <c r="L367" s="120">
        <v>181.8</v>
      </c>
      <c r="M367" s="120">
        <v>0</v>
      </c>
      <c r="N367" s="120">
        <v>0</v>
      </c>
      <c r="O367" s="120">
        <v>54.7</v>
      </c>
      <c r="P367" s="120">
        <v>3.8</v>
      </c>
      <c r="Q367" s="120">
        <v>0</v>
      </c>
      <c r="R367" s="120">
        <v>0</v>
      </c>
      <c r="S367" s="120">
        <v>0</v>
      </c>
      <c r="T367" s="120">
        <v>0</v>
      </c>
      <c r="U367" s="120">
        <v>0</v>
      </c>
      <c r="V367" s="120">
        <v>9.7366600000000005</v>
      </c>
      <c r="W367" s="120">
        <v>0</v>
      </c>
      <c r="X367" s="120">
        <v>0</v>
      </c>
      <c r="Y367" s="120">
        <v>0</v>
      </c>
      <c r="Z367" s="120">
        <v>0</v>
      </c>
      <c r="AA367" s="120">
        <v>0</v>
      </c>
      <c r="AB367" s="120">
        <v>0</v>
      </c>
      <c r="AC367" s="120">
        <v>0</v>
      </c>
      <c r="AD367" s="120">
        <v>0</v>
      </c>
      <c r="AE367" s="120">
        <v>0</v>
      </c>
      <c r="AF367" s="120">
        <v>451.06338000000005</v>
      </c>
    </row>
    <row r="368" spans="1:32" x14ac:dyDescent="0.25">
      <c r="B368" s="119" t="s">
        <v>429</v>
      </c>
      <c r="C368" s="120">
        <v>0</v>
      </c>
      <c r="D368" s="120">
        <v>0</v>
      </c>
      <c r="E368" s="120">
        <v>0</v>
      </c>
      <c r="F368" s="120">
        <v>0</v>
      </c>
      <c r="G368" s="120">
        <v>0</v>
      </c>
      <c r="H368" s="120">
        <v>0</v>
      </c>
      <c r="I368" s="120">
        <v>0.16</v>
      </c>
      <c r="J368" s="120">
        <v>0</v>
      </c>
      <c r="K368" s="120">
        <v>0</v>
      </c>
      <c r="L368" s="120">
        <v>0</v>
      </c>
      <c r="M368" s="120">
        <v>0</v>
      </c>
      <c r="N368" s="120">
        <v>0</v>
      </c>
      <c r="O368" s="120">
        <v>0</v>
      </c>
      <c r="P368" s="120">
        <v>0</v>
      </c>
      <c r="Q368" s="120">
        <v>0</v>
      </c>
      <c r="R368" s="120">
        <v>0</v>
      </c>
      <c r="S368" s="120">
        <v>0</v>
      </c>
      <c r="T368" s="120">
        <v>0</v>
      </c>
      <c r="U368" s="120">
        <v>0</v>
      </c>
      <c r="V368" s="120">
        <v>0.05</v>
      </c>
      <c r="W368" s="120">
        <v>0</v>
      </c>
      <c r="X368" s="120">
        <v>6</v>
      </c>
      <c r="Y368" s="120">
        <v>0</v>
      </c>
      <c r="Z368" s="120">
        <v>0</v>
      </c>
      <c r="AA368" s="120">
        <v>0</v>
      </c>
      <c r="AB368" s="120">
        <v>0</v>
      </c>
      <c r="AC368" s="120">
        <v>0</v>
      </c>
      <c r="AD368" s="120">
        <v>0</v>
      </c>
      <c r="AE368" s="120">
        <v>0</v>
      </c>
      <c r="AF368" s="120">
        <v>6.21</v>
      </c>
    </row>
    <row r="369" spans="1:32" x14ac:dyDescent="0.25">
      <c r="B369" s="119" t="s">
        <v>430</v>
      </c>
      <c r="C369" s="120">
        <v>0</v>
      </c>
      <c r="D369" s="120">
        <v>0</v>
      </c>
      <c r="E369" s="120">
        <v>0</v>
      </c>
      <c r="F369" s="120">
        <v>0</v>
      </c>
      <c r="G369" s="120">
        <v>0</v>
      </c>
      <c r="H369" s="120">
        <v>0</v>
      </c>
      <c r="I369" s="120">
        <v>0.01</v>
      </c>
      <c r="J369" s="120">
        <v>0</v>
      </c>
      <c r="K369" s="120">
        <v>0</v>
      </c>
      <c r="L369" s="120">
        <v>0</v>
      </c>
      <c r="M369" s="120">
        <v>0</v>
      </c>
      <c r="N369" s="120">
        <v>0</v>
      </c>
      <c r="O369" s="120">
        <v>0</v>
      </c>
      <c r="P369" s="120">
        <v>0</v>
      </c>
      <c r="Q369" s="120">
        <v>0</v>
      </c>
      <c r="R369" s="120">
        <v>0</v>
      </c>
      <c r="S369" s="120">
        <v>0</v>
      </c>
      <c r="T369" s="120">
        <v>0</v>
      </c>
      <c r="U369" s="120">
        <v>0</v>
      </c>
      <c r="V369" s="120">
        <v>0.02</v>
      </c>
      <c r="W369" s="120">
        <v>0</v>
      </c>
      <c r="X369" s="120">
        <v>2.4</v>
      </c>
      <c r="Y369" s="120">
        <v>0</v>
      </c>
      <c r="Z369" s="120">
        <v>0</v>
      </c>
      <c r="AA369" s="120">
        <v>0</v>
      </c>
      <c r="AB369" s="120">
        <v>0</v>
      </c>
      <c r="AC369" s="120">
        <v>0</v>
      </c>
      <c r="AD369" s="120">
        <v>0</v>
      </c>
      <c r="AE369" s="120">
        <v>0</v>
      </c>
      <c r="AF369" s="120">
        <v>2.4299999999999997</v>
      </c>
    </row>
    <row r="370" spans="1:32" x14ac:dyDescent="0.25">
      <c r="B370" s="119" t="s">
        <v>431</v>
      </c>
      <c r="C370" s="120">
        <v>0</v>
      </c>
      <c r="D370" s="120">
        <v>0</v>
      </c>
      <c r="E370" s="120">
        <v>0</v>
      </c>
      <c r="F370" s="120">
        <v>0</v>
      </c>
      <c r="G370" s="120">
        <v>0</v>
      </c>
      <c r="H370" s="120">
        <v>0</v>
      </c>
      <c r="I370" s="120">
        <v>7.0000000000000007E-2</v>
      </c>
      <c r="J370" s="120">
        <v>0</v>
      </c>
      <c r="K370" s="120">
        <v>0</v>
      </c>
      <c r="L370" s="120">
        <v>0</v>
      </c>
      <c r="M370" s="120">
        <v>0</v>
      </c>
      <c r="N370" s="120">
        <v>0</v>
      </c>
      <c r="O370" s="120">
        <v>0</v>
      </c>
      <c r="P370" s="120">
        <v>0</v>
      </c>
      <c r="Q370" s="120">
        <v>0</v>
      </c>
      <c r="R370" s="120">
        <v>0</v>
      </c>
      <c r="S370" s="120">
        <v>0</v>
      </c>
      <c r="T370" s="120">
        <v>0</v>
      </c>
      <c r="U370" s="120">
        <v>0</v>
      </c>
      <c r="V370" s="120">
        <v>4.5999999999999999E-2</v>
      </c>
      <c r="W370" s="120">
        <v>0</v>
      </c>
      <c r="X370" s="120">
        <v>3.7</v>
      </c>
      <c r="Y370" s="120">
        <v>0</v>
      </c>
      <c r="Z370" s="120">
        <v>0</v>
      </c>
      <c r="AA370" s="120">
        <v>0</v>
      </c>
      <c r="AB370" s="120">
        <v>0</v>
      </c>
      <c r="AC370" s="120">
        <v>0</v>
      </c>
      <c r="AD370" s="120">
        <v>0</v>
      </c>
      <c r="AE370" s="120">
        <v>0</v>
      </c>
      <c r="AF370" s="120">
        <v>3.8160000000000003</v>
      </c>
    </row>
    <row r="371" spans="1:32" x14ac:dyDescent="0.25">
      <c r="A371" s="119" t="s">
        <v>432</v>
      </c>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row>
    <row r="372" spans="1:32" x14ac:dyDescent="0.25">
      <c r="B372" s="119" t="s">
        <v>433</v>
      </c>
      <c r="C372" s="120">
        <v>0</v>
      </c>
      <c r="D372" s="120">
        <v>0</v>
      </c>
      <c r="E372" s="120">
        <v>0</v>
      </c>
      <c r="F372" s="120">
        <v>0</v>
      </c>
      <c r="G372" s="120">
        <v>0</v>
      </c>
      <c r="H372" s="120">
        <v>4.5469999999999997</v>
      </c>
      <c r="I372" s="120">
        <v>0.81100000000000005</v>
      </c>
      <c r="J372" s="120">
        <v>0</v>
      </c>
      <c r="K372" s="120">
        <v>0</v>
      </c>
      <c r="L372" s="120">
        <v>0</v>
      </c>
      <c r="M372" s="120">
        <v>0</v>
      </c>
      <c r="N372" s="120">
        <v>0</v>
      </c>
      <c r="O372" s="120">
        <v>0</v>
      </c>
      <c r="P372" s="120">
        <v>25.018000000000001</v>
      </c>
      <c r="Q372" s="120">
        <v>0</v>
      </c>
      <c r="R372" s="120">
        <v>0</v>
      </c>
      <c r="S372" s="120">
        <v>0</v>
      </c>
      <c r="T372" s="120">
        <v>0</v>
      </c>
      <c r="U372" s="120">
        <v>0</v>
      </c>
      <c r="V372" s="120">
        <v>0.9</v>
      </c>
      <c r="W372" s="120">
        <v>0</v>
      </c>
      <c r="X372" s="120">
        <v>12.776</v>
      </c>
      <c r="Y372" s="120">
        <v>0</v>
      </c>
      <c r="Z372" s="120">
        <v>0</v>
      </c>
      <c r="AA372" s="120">
        <v>0</v>
      </c>
      <c r="AB372" s="120">
        <v>0</v>
      </c>
      <c r="AC372" s="120">
        <v>0</v>
      </c>
      <c r="AD372" s="120">
        <v>0</v>
      </c>
      <c r="AE372" s="120">
        <v>0</v>
      </c>
      <c r="AF372" s="120">
        <v>44.052</v>
      </c>
    </row>
    <row r="373" spans="1:32" x14ac:dyDescent="0.25">
      <c r="B373" s="119" t="s">
        <v>434</v>
      </c>
      <c r="C373" s="120">
        <v>0</v>
      </c>
      <c r="D373" s="120">
        <v>0</v>
      </c>
      <c r="E373" s="120">
        <v>0</v>
      </c>
      <c r="F373" s="120">
        <v>0</v>
      </c>
      <c r="G373" s="120">
        <v>0</v>
      </c>
      <c r="H373" s="120">
        <v>0</v>
      </c>
      <c r="I373" s="120">
        <v>0.1</v>
      </c>
      <c r="J373" s="120">
        <v>0</v>
      </c>
      <c r="K373" s="120">
        <v>0</v>
      </c>
      <c r="L373" s="120">
        <v>0</v>
      </c>
      <c r="M373" s="120">
        <v>0</v>
      </c>
      <c r="N373" s="120">
        <v>0</v>
      </c>
      <c r="O373" s="120">
        <v>0</v>
      </c>
      <c r="P373" s="120">
        <v>0</v>
      </c>
      <c r="Q373" s="120">
        <v>0</v>
      </c>
      <c r="R373" s="120">
        <v>0</v>
      </c>
      <c r="S373" s="120">
        <v>0</v>
      </c>
      <c r="T373" s="120">
        <v>0</v>
      </c>
      <c r="U373" s="120">
        <v>0</v>
      </c>
      <c r="V373" s="120">
        <v>0.1</v>
      </c>
      <c r="W373" s="120">
        <v>0</v>
      </c>
      <c r="X373" s="120">
        <v>0</v>
      </c>
      <c r="Y373" s="120">
        <v>0</v>
      </c>
      <c r="Z373" s="120">
        <v>0</v>
      </c>
      <c r="AA373" s="120">
        <v>0</v>
      </c>
      <c r="AB373" s="120">
        <v>0</v>
      </c>
      <c r="AC373" s="120">
        <v>0</v>
      </c>
      <c r="AD373" s="120">
        <v>0</v>
      </c>
      <c r="AE373" s="120">
        <v>5.6011800000000003</v>
      </c>
      <c r="AF373" s="120">
        <v>5.8011800000000004</v>
      </c>
    </row>
    <row r="374" spans="1:32" x14ac:dyDescent="0.25">
      <c r="A374" s="119" t="s">
        <v>435</v>
      </c>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row>
    <row r="375" spans="1:32" x14ac:dyDescent="0.25">
      <c r="B375" s="119" t="s">
        <v>436</v>
      </c>
      <c r="C375" s="120">
        <v>0</v>
      </c>
      <c r="D375" s="120">
        <v>0</v>
      </c>
      <c r="E375" s="120">
        <v>0</v>
      </c>
      <c r="F375" s="120">
        <v>0</v>
      </c>
      <c r="G375" s="120">
        <v>0</v>
      </c>
      <c r="H375" s="120">
        <v>0</v>
      </c>
      <c r="I375" s="120">
        <v>0</v>
      </c>
      <c r="J375" s="120">
        <v>0</v>
      </c>
      <c r="K375" s="120">
        <v>0</v>
      </c>
      <c r="L375" s="120">
        <v>0</v>
      </c>
      <c r="M375" s="120">
        <v>0</v>
      </c>
      <c r="N375" s="120">
        <v>0</v>
      </c>
      <c r="O375" s="120">
        <v>0</v>
      </c>
      <c r="P375" s="120">
        <v>0</v>
      </c>
      <c r="Q375" s="120">
        <v>0</v>
      </c>
      <c r="R375" s="120">
        <v>0</v>
      </c>
      <c r="S375" s="120">
        <v>0</v>
      </c>
      <c r="T375" s="120">
        <v>0</v>
      </c>
      <c r="U375" s="120">
        <v>0</v>
      </c>
      <c r="V375" s="120">
        <v>10.02</v>
      </c>
      <c r="W375" s="120">
        <v>0</v>
      </c>
      <c r="X375" s="120">
        <v>0</v>
      </c>
      <c r="Y375" s="120">
        <v>0</v>
      </c>
      <c r="Z375" s="120">
        <v>0</v>
      </c>
      <c r="AA375" s="120">
        <v>0</v>
      </c>
      <c r="AB375" s="120">
        <v>0</v>
      </c>
      <c r="AC375" s="120">
        <v>0</v>
      </c>
      <c r="AD375" s="120">
        <v>0</v>
      </c>
      <c r="AE375" s="120">
        <v>0</v>
      </c>
      <c r="AF375" s="120">
        <v>10.02</v>
      </c>
    </row>
    <row r="376" spans="1:32" x14ac:dyDescent="0.25">
      <c r="A376" s="119" t="s">
        <v>437</v>
      </c>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row>
    <row r="377" spans="1:32" x14ac:dyDescent="0.25">
      <c r="B377" s="119" t="s">
        <v>9</v>
      </c>
      <c r="C377" s="120">
        <v>0</v>
      </c>
      <c r="D377" s="120">
        <v>0</v>
      </c>
      <c r="E377" s="120">
        <v>0</v>
      </c>
      <c r="F377" s="120">
        <v>0</v>
      </c>
      <c r="G377" s="120">
        <v>0</v>
      </c>
      <c r="H377" s="120">
        <v>0</v>
      </c>
      <c r="I377" s="120">
        <v>0</v>
      </c>
      <c r="J377" s="120">
        <v>0</v>
      </c>
      <c r="K377" s="120">
        <v>0</v>
      </c>
      <c r="L377" s="120">
        <v>0</v>
      </c>
      <c r="M377" s="120">
        <v>0</v>
      </c>
      <c r="N377" s="120">
        <v>0</v>
      </c>
      <c r="O377" s="120">
        <v>0</v>
      </c>
      <c r="P377" s="120">
        <v>0</v>
      </c>
      <c r="Q377" s="120">
        <v>0</v>
      </c>
      <c r="R377" s="120">
        <v>0</v>
      </c>
      <c r="S377" s="120">
        <v>0</v>
      </c>
      <c r="T377" s="120">
        <v>0</v>
      </c>
      <c r="U377" s="120">
        <v>0</v>
      </c>
      <c r="V377" s="120">
        <v>0</v>
      </c>
      <c r="W377" s="120">
        <v>0</v>
      </c>
      <c r="X377" s="120">
        <v>0</v>
      </c>
      <c r="Y377" s="120">
        <v>0</v>
      </c>
      <c r="Z377" s="120">
        <v>0</v>
      </c>
      <c r="AA377" s="120">
        <v>0</v>
      </c>
      <c r="AB377" s="120">
        <v>0</v>
      </c>
      <c r="AC377" s="120">
        <v>0</v>
      </c>
      <c r="AD377" s="120">
        <v>0</v>
      </c>
      <c r="AE377" s="120">
        <v>0</v>
      </c>
      <c r="AF377" s="120">
        <v>0</v>
      </c>
    </row>
    <row r="378" spans="1:32" x14ac:dyDescent="0.25">
      <c r="B378" s="119" t="s">
        <v>12</v>
      </c>
      <c r="C378" s="120">
        <v>0</v>
      </c>
      <c r="D378" s="120">
        <v>0</v>
      </c>
      <c r="E378" s="120">
        <v>0</v>
      </c>
      <c r="F378" s="120">
        <v>0</v>
      </c>
      <c r="G378" s="120">
        <v>0</v>
      </c>
      <c r="H378" s="120">
        <v>0</v>
      </c>
      <c r="I378" s="120">
        <v>0</v>
      </c>
      <c r="J378" s="120">
        <v>0</v>
      </c>
      <c r="K378" s="120">
        <v>0</v>
      </c>
      <c r="L378" s="120">
        <v>0</v>
      </c>
      <c r="M378" s="120">
        <v>0</v>
      </c>
      <c r="N378" s="120">
        <v>0</v>
      </c>
      <c r="O378" s="120">
        <v>0</v>
      </c>
      <c r="P378" s="120">
        <v>0</v>
      </c>
      <c r="Q378" s="120">
        <v>0</v>
      </c>
      <c r="R378" s="120">
        <v>0</v>
      </c>
      <c r="S378" s="120">
        <v>0</v>
      </c>
      <c r="T378" s="120">
        <v>0</v>
      </c>
      <c r="U378" s="120">
        <v>0</v>
      </c>
      <c r="V378" s="120">
        <v>0</v>
      </c>
      <c r="W378" s="120">
        <v>0</v>
      </c>
      <c r="X378" s="120">
        <v>0</v>
      </c>
      <c r="Y378" s="120">
        <v>0</v>
      </c>
      <c r="Z378" s="120">
        <v>0</v>
      </c>
      <c r="AA378" s="120">
        <v>0</v>
      </c>
      <c r="AB378" s="120">
        <v>0</v>
      </c>
      <c r="AC378" s="120">
        <v>0</v>
      </c>
      <c r="AD378" s="120">
        <v>0</v>
      </c>
      <c r="AE378" s="120">
        <v>0</v>
      </c>
      <c r="AF378" s="120">
        <v>0</v>
      </c>
    </row>
    <row r="379" spans="1:32" x14ac:dyDescent="0.25">
      <c r="B379" s="119" t="s">
        <v>13</v>
      </c>
      <c r="C379" s="120">
        <v>0</v>
      </c>
      <c r="D379" s="120">
        <v>0</v>
      </c>
      <c r="E379" s="120">
        <v>0</v>
      </c>
      <c r="F379" s="120">
        <v>0</v>
      </c>
      <c r="G379" s="120">
        <v>0</v>
      </c>
      <c r="H379" s="120">
        <v>0</v>
      </c>
      <c r="I379" s="120">
        <v>0</v>
      </c>
      <c r="J379" s="120">
        <v>0</v>
      </c>
      <c r="K379" s="120">
        <v>0</v>
      </c>
      <c r="L379" s="120">
        <v>0</v>
      </c>
      <c r="M379" s="120">
        <v>0</v>
      </c>
      <c r="N379" s="120">
        <v>0</v>
      </c>
      <c r="O379" s="120">
        <v>0</v>
      </c>
      <c r="P379" s="120">
        <v>0</v>
      </c>
      <c r="Q379" s="120">
        <v>0</v>
      </c>
      <c r="R379" s="120">
        <v>0</v>
      </c>
      <c r="S379" s="120">
        <v>0</v>
      </c>
      <c r="T379" s="120">
        <v>0</v>
      </c>
      <c r="U379" s="120">
        <v>0</v>
      </c>
      <c r="V379" s="120">
        <v>0</v>
      </c>
      <c r="W379" s="120">
        <v>0</v>
      </c>
      <c r="X379" s="120">
        <v>0</v>
      </c>
      <c r="Y379" s="120">
        <v>0</v>
      </c>
      <c r="Z379" s="120">
        <v>0</v>
      </c>
      <c r="AA379" s="120">
        <v>0</v>
      </c>
      <c r="AB379" s="120">
        <v>0</v>
      </c>
      <c r="AC379" s="120">
        <v>0</v>
      </c>
      <c r="AD379" s="120">
        <v>0</v>
      </c>
      <c r="AE379" s="120">
        <v>0</v>
      </c>
      <c r="AF379" s="120">
        <v>0</v>
      </c>
    </row>
    <row r="380" spans="1:32" x14ac:dyDescent="0.25">
      <c r="B380" s="119" t="s">
        <v>14</v>
      </c>
      <c r="C380" s="120">
        <v>0</v>
      </c>
      <c r="D380" s="120">
        <v>0</v>
      </c>
      <c r="E380" s="120">
        <v>0</v>
      </c>
      <c r="F380" s="120">
        <v>0</v>
      </c>
      <c r="G380" s="120">
        <v>0</v>
      </c>
      <c r="H380" s="120">
        <v>0</v>
      </c>
      <c r="I380" s="120">
        <v>0</v>
      </c>
      <c r="J380" s="120">
        <v>0</v>
      </c>
      <c r="K380" s="120">
        <v>0</v>
      </c>
      <c r="L380" s="120">
        <v>0</v>
      </c>
      <c r="M380" s="120">
        <v>0</v>
      </c>
      <c r="N380" s="120">
        <v>0</v>
      </c>
      <c r="O380" s="120">
        <v>0</v>
      </c>
      <c r="P380" s="120">
        <v>0</v>
      </c>
      <c r="Q380" s="120">
        <v>0</v>
      </c>
      <c r="R380" s="120">
        <v>0</v>
      </c>
      <c r="S380" s="120">
        <v>0</v>
      </c>
      <c r="T380" s="120">
        <v>0</v>
      </c>
      <c r="U380" s="120">
        <v>0</v>
      </c>
      <c r="V380" s="120">
        <v>0</v>
      </c>
      <c r="W380" s="120">
        <v>0</v>
      </c>
      <c r="X380" s="120">
        <v>0</v>
      </c>
      <c r="Y380" s="120">
        <v>0</v>
      </c>
      <c r="Z380" s="120">
        <v>0</v>
      </c>
      <c r="AA380" s="120">
        <v>0</v>
      </c>
      <c r="AB380" s="120">
        <v>0</v>
      </c>
      <c r="AC380" s="120">
        <v>0</v>
      </c>
      <c r="AD380" s="120">
        <v>0</v>
      </c>
      <c r="AE380" s="120">
        <v>0</v>
      </c>
      <c r="AF380" s="120">
        <v>0</v>
      </c>
    </row>
    <row r="381" spans="1:32" x14ac:dyDescent="0.25">
      <c r="B381" s="119" t="s">
        <v>15</v>
      </c>
      <c r="C381" s="120">
        <v>0</v>
      </c>
      <c r="D381" s="120">
        <v>0</v>
      </c>
      <c r="E381" s="120">
        <v>0</v>
      </c>
      <c r="F381" s="120">
        <v>0</v>
      </c>
      <c r="G381" s="120">
        <v>0</v>
      </c>
      <c r="H381" s="120">
        <v>0</v>
      </c>
      <c r="I381" s="120">
        <v>0</v>
      </c>
      <c r="J381" s="120">
        <v>0</v>
      </c>
      <c r="K381" s="120">
        <v>0</v>
      </c>
      <c r="L381" s="120">
        <v>0</v>
      </c>
      <c r="M381" s="120">
        <v>0</v>
      </c>
      <c r="N381" s="120">
        <v>0</v>
      </c>
      <c r="O381" s="120">
        <v>0</v>
      </c>
      <c r="P381" s="120">
        <v>0</v>
      </c>
      <c r="Q381" s="120">
        <v>0</v>
      </c>
      <c r="R381" s="120">
        <v>0</v>
      </c>
      <c r="S381" s="120">
        <v>0</v>
      </c>
      <c r="T381" s="120">
        <v>0</v>
      </c>
      <c r="U381" s="120">
        <v>0</v>
      </c>
      <c r="V381" s="120">
        <v>0</v>
      </c>
      <c r="W381" s="120">
        <v>0</v>
      </c>
      <c r="X381" s="120">
        <v>0</v>
      </c>
      <c r="Y381" s="120">
        <v>0</v>
      </c>
      <c r="Z381" s="120">
        <v>0</v>
      </c>
      <c r="AA381" s="120">
        <v>0</v>
      </c>
      <c r="AB381" s="120">
        <v>0</v>
      </c>
      <c r="AC381" s="120">
        <v>0</v>
      </c>
      <c r="AD381" s="120">
        <v>0</v>
      </c>
      <c r="AE381" s="120">
        <v>0</v>
      </c>
      <c r="AF381" s="120">
        <v>0</v>
      </c>
    </row>
    <row r="382" spans="1:32" x14ac:dyDescent="0.25">
      <c r="B382" s="119" t="s">
        <v>18</v>
      </c>
      <c r="C382" s="120">
        <v>0</v>
      </c>
      <c r="D382" s="120">
        <v>0</v>
      </c>
      <c r="E382" s="120">
        <v>0</v>
      </c>
      <c r="F382" s="120">
        <v>0</v>
      </c>
      <c r="G382" s="120">
        <v>0</v>
      </c>
      <c r="H382" s="120">
        <v>0</v>
      </c>
      <c r="I382" s="120">
        <v>0</v>
      </c>
      <c r="J382" s="120">
        <v>0</v>
      </c>
      <c r="K382" s="120">
        <v>0</v>
      </c>
      <c r="L382" s="120">
        <v>0</v>
      </c>
      <c r="M382" s="120">
        <v>0</v>
      </c>
      <c r="N382" s="120">
        <v>0</v>
      </c>
      <c r="O382" s="120">
        <v>0</v>
      </c>
      <c r="P382" s="120">
        <v>0</v>
      </c>
      <c r="Q382" s="120">
        <v>0</v>
      </c>
      <c r="R382" s="120">
        <v>0</v>
      </c>
      <c r="S382" s="120">
        <v>0</v>
      </c>
      <c r="T382" s="120">
        <v>0</v>
      </c>
      <c r="U382" s="120">
        <v>0</v>
      </c>
      <c r="V382" s="120">
        <v>0</v>
      </c>
      <c r="W382" s="120">
        <v>0</v>
      </c>
      <c r="X382" s="120">
        <v>0</v>
      </c>
      <c r="Y382" s="120">
        <v>0</v>
      </c>
      <c r="Z382" s="120">
        <v>0</v>
      </c>
      <c r="AA382" s="120">
        <v>0</v>
      </c>
      <c r="AB382" s="120">
        <v>0</v>
      </c>
      <c r="AC382" s="120">
        <v>0</v>
      </c>
      <c r="AD382" s="120">
        <v>0</v>
      </c>
      <c r="AE382" s="120">
        <v>0</v>
      </c>
      <c r="AF382" s="120">
        <v>0</v>
      </c>
    </row>
    <row r="383" spans="1:32" x14ac:dyDescent="0.25">
      <c r="B383" s="119" t="s">
        <v>19</v>
      </c>
      <c r="C383" s="120">
        <v>0</v>
      </c>
      <c r="D383" s="120">
        <v>0</v>
      </c>
      <c r="E383" s="120">
        <v>0</v>
      </c>
      <c r="F383" s="120">
        <v>0</v>
      </c>
      <c r="G383" s="120">
        <v>0</v>
      </c>
      <c r="H383" s="120">
        <v>0</v>
      </c>
      <c r="I383" s="120">
        <v>0</v>
      </c>
      <c r="J383" s="120">
        <v>0</v>
      </c>
      <c r="K383" s="120">
        <v>0</v>
      </c>
      <c r="L383" s="120">
        <v>0</v>
      </c>
      <c r="M383" s="120">
        <v>0</v>
      </c>
      <c r="N383" s="120">
        <v>0</v>
      </c>
      <c r="O383" s="120">
        <v>0</v>
      </c>
      <c r="P383" s="120">
        <v>0</v>
      </c>
      <c r="Q383" s="120">
        <v>0</v>
      </c>
      <c r="R383" s="120">
        <v>0</v>
      </c>
      <c r="S383" s="120">
        <v>0</v>
      </c>
      <c r="T383" s="120">
        <v>0</v>
      </c>
      <c r="U383" s="120">
        <v>0</v>
      </c>
      <c r="V383" s="120">
        <v>0</v>
      </c>
      <c r="W383" s="120">
        <v>0</v>
      </c>
      <c r="X383" s="120">
        <v>0</v>
      </c>
      <c r="Y383" s="120">
        <v>0</v>
      </c>
      <c r="Z383" s="120">
        <v>0</v>
      </c>
      <c r="AA383" s="120">
        <v>0</v>
      </c>
      <c r="AB383" s="120">
        <v>0</v>
      </c>
      <c r="AC383" s="120">
        <v>0</v>
      </c>
      <c r="AD383" s="120">
        <v>0</v>
      </c>
      <c r="AE383" s="120">
        <v>0</v>
      </c>
      <c r="AF383" s="120">
        <v>0</v>
      </c>
    </row>
    <row r="384" spans="1:32" x14ac:dyDescent="0.25">
      <c r="B384" s="119" t="s">
        <v>20</v>
      </c>
      <c r="C384" s="120">
        <v>0</v>
      </c>
      <c r="D384" s="120">
        <v>0</v>
      </c>
      <c r="E384" s="120">
        <v>0</v>
      </c>
      <c r="F384" s="120">
        <v>0</v>
      </c>
      <c r="G384" s="120">
        <v>0</v>
      </c>
      <c r="H384" s="120">
        <v>0</v>
      </c>
      <c r="I384" s="120">
        <v>0</v>
      </c>
      <c r="J384" s="120">
        <v>0</v>
      </c>
      <c r="K384" s="120">
        <v>0</v>
      </c>
      <c r="L384" s="120">
        <v>0</v>
      </c>
      <c r="M384" s="120">
        <v>0</v>
      </c>
      <c r="N384" s="120">
        <v>0</v>
      </c>
      <c r="O384" s="120">
        <v>0</v>
      </c>
      <c r="P384" s="120">
        <v>0</v>
      </c>
      <c r="Q384" s="120">
        <v>0</v>
      </c>
      <c r="R384" s="120">
        <v>0</v>
      </c>
      <c r="S384" s="120">
        <v>0</v>
      </c>
      <c r="T384" s="120">
        <v>0</v>
      </c>
      <c r="U384" s="120">
        <v>0</v>
      </c>
      <c r="V384" s="120">
        <v>0</v>
      </c>
      <c r="W384" s="120">
        <v>0</v>
      </c>
      <c r="X384" s="120">
        <v>0</v>
      </c>
      <c r="Y384" s="120">
        <v>0</v>
      </c>
      <c r="Z384" s="120">
        <v>0</v>
      </c>
      <c r="AA384" s="120">
        <v>0</v>
      </c>
      <c r="AB384" s="120">
        <v>0</v>
      </c>
      <c r="AC384" s="120">
        <v>0</v>
      </c>
      <c r="AD384" s="120">
        <v>0</v>
      </c>
      <c r="AE384" s="120">
        <v>0</v>
      </c>
      <c r="AF384" s="120">
        <v>0</v>
      </c>
    </row>
    <row r="385" spans="1:32" x14ac:dyDescent="0.25">
      <c r="A385" s="119" t="s">
        <v>438</v>
      </c>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row>
    <row r="386" spans="1:32" x14ac:dyDescent="0.25">
      <c r="B386" s="119" t="s">
        <v>439</v>
      </c>
      <c r="C386" s="120">
        <v>0</v>
      </c>
      <c r="D386" s="120">
        <v>0</v>
      </c>
      <c r="E386" s="120">
        <v>0</v>
      </c>
      <c r="F386" s="120">
        <v>0</v>
      </c>
      <c r="G386" s="120">
        <v>0</v>
      </c>
      <c r="H386" s="120">
        <v>0.3</v>
      </c>
      <c r="I386" s="120">
        <v>1.9</v>
      </c>
      <c r="J386" s="120">
        <v>0</v>
      </c>
      <c r="K386" s="120">
        <v>0</v>
      </c>
      <c r="L386" s="120">
        <v>0</v>
      </c>
      <c r="M386" s="120">
        <v>0</v>
      </c>
      <c r="N386" s="120">
        <v>44.5</v>
      </c>
      <c r="O386" s="120">
        <v>0</v>
      </c>
      <c r="P386" s="120">
        <v>0</v>
      </c>
      <c r="Q386" s="120">
        <v>0</v>
      </c>
      <c r="R386" s="120">
        <v>0</v>
      </c>
      <c r="S386" s="120">
        <v>0</v>
      </c>
      <c r="T386" s="120">
        <v>0</v>
      </c>
      <c r="U386" s="120">
        <v>0</v>
      </c>
      <c r="V386" s="120">
        <v>1.1000000000000001</v>
      </c>
      <c r="W386" s="120">
        <v>0</v>
      </c>
      <c r="X386" s="120">
        <v>0</v>
      </c>
      <c r="Y386" s="120">
        <v>0</v>
      </c>
      <c r="Z386" s="120">
        <v>0</v>
      </c>
      <c r="AA386" s="120">
        <v>0</v>
      </c>
      <c r="AB386" s="120">
        <v>0</v>
      </c>
      <c r="AC386" s="120">
        <v>0</v>
      </c>
      <c r="AD386" s="120">
        <v>0</v>
      </c>
      <c r="AE386" s="120">
        <v>0</v>
      </c>
      <c r="AF386" s="120">
        <v>47.800000000000004</v>
      </c>
    </row>
    <row r="387" spans="1:32" x14ac:dyDescent="0.25">
      <c r="A387" s="119" t="s">
        <v>440</v>
      </c>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row>
    <row r="388" spans="1:32" x14ac:dyDescent="0.25">
      <c r="B388" s="119" t="s">
        <v>441</v>
      </c>
      <c r="C388" s="120">
        <v>0</v>
      </c>
      <c r="D388" s="120">
        <v>0</v>
      </c>
      <c r="E388" s="120">
        <v>0</v>
      </c>
      <c r="F388" s="120">
        <v>37.35</v>
      </c>
      <c r="G388" s="120">
        <v>0.32</v>
      </c>
      <c r="H388" s="120">
        <v>0</v>
      </c>
      <c r="I388" s="120">
        <v>0</v>
      </c>
      <c r="J388" s="120">
        <v>0</v>
      </c>
      <c r="K388" s="120">
        <v>0</v>
      </c>
      <c r="L388" s="120">
        <v>19.63</v>
      </c>
      <c r="M388" s="120">
        <v>0</v>
      </c>
      <c r="N388" s="120">
        <v>0</v>
      </c>
      <c r="O388" s="120">
        <v>26.66</v>
      </c>
      <c r="P388" s="120">
        <v>0</v>
      </c>
      <c r="Q388" s="120">
        <v>17.12</v>
      </c>
      <c r="R388" s="120">
        <v>47.63</v>
      </c>
      <c r="S388" s="120">
        <v>0</v>
      </c>
      <c r="T388" s="120">
        <v>0</v>
      </c>
      <c r="U388" s="120">
        <v>0</v>
      </c>
      <c r="V388" s="120">
        <v>3.55</v>
      </c>
      <c r="W388" s="120">
        <v>0</v>
      </c>
      <c r="X388" s="120">
        <v>0</v>
      </c>
      <c r="Y388" s="120">
        <v>0</v>
      </c>
      <c r="Z388" s="120">
        <v>0</v>
      </c>
      <c r="AA388" s="120">
        <v>0</v>
      </c>
      <c r="AB388" s="120">
        <v>0</v>
      </c>
      <c r="AC388" s="120">
        <v>0</v>
      </c>
      <c r="AD388" s="120">
        <v>0</v>
      </c>
      <c r="AE388" s="120">
        <v>0</v>
      </c>
      <c r="AF388" s="120">
        <v>152.26000000000002</v>
      </c>
    </row>
    <row r="389" spans="1:32" x14ac:dyDescent="0.25">
      <c r="B389" s="119" t="s">
        <v>442</v>
      </c>
      <c r="C389" s="120">
        <v>0</v>
      </c>
      <c r="D389" s="120">
        <v>0</v>
      </c>
      <c r="E389" s="120">
        <v>0</v>
      </c>
      <c r="F389" s="120">
        <v>6.45</v>
      </c>
      <c r="G389" s="120">
        <v>0.35</v>
      </c>
      <c r="H389" s="120">
        <v>0</v>
      </c>
      <c r="I389" s="120">
        <v>0.33</v>
      </c>
      <c r="J389" s="120">
        <v>0</v>
      </c>
      <c r="K389" s="120">
        <v>0</v>
      </c>
      <c r="L389" s="120">
        <v>6.06</v>
      </c>
      <c r="M389" s="120">
        <v>0</v>
      </c>
      <c r="N389" s="120">
        <v>0</v>
      </c>
      <c r="O389" s="120">
        <v>4.99</v>
      </c>
      <c r="P389" s="120">
        <v>0</v>
      </c>
      <c r="Q389" s="120">
        <v>0</v>
      </c>
      <c r="R389" s="120">
        <v>7.04</v>
      </c>
      <c r="S389" s="120">
        <v>0</v>
      </c>
      <c r="T389" s="120">
        <v>0</v>
      </c>
      <c r="U389" s="120">
        <v>0</v>
      </c>
      <c r="V389" s="120">
        <v>0.75</v>
      </c>
      <c r="W389" s="120">
        <v>0</v>
      </c>
      <c r="X389" s="120">
        <v>0</v>
      </c>
      <c r="Y389" s="120">
        <v>0</v>
      </c>
      <c r="Z389" s="120">
        <v>0</v>
      </c>
      <c r="AA389" s="120">
        <v>0</v>
      </c>
      <c r="AB389" s="120">
        <v>0</v>
      </c>
      <c r="AC389" s="120">
        <v>0</v>
      </c>
      <c r="AD389" s="120">
        <v>0</v>
      </c>
      <c r="AE389" s="120">
        <v>0</v>
      </c>
      <c r="AF389" s="120">
        <v>25.97</v>
      </c>
    </row>
    <row r="390" spans="1:32" x14ac:dyDescent="0.25">
      <c r="B390" s="119" t="s">
        <v>443</v>
      </c>
      <c r="C390" s="120">
        <v>0</v>
      </c>
      <c r="D390" s="120">
        <v>0</v>
      </c>
      <c r="E390" s="120">
        <v>0</v>
      </c>
      <c r="F390" s="120">
        <v>0</v>
      </c>
      <c r="G390" s="120">
        <v>0</v>
      </c>
      <c r="H390" s="120">
        <v>0</v>
      </c>
      <c r="I390" s="120">
        <v>0.03</v>
      </c>
      <c r="J390" s="120">
        <v>0</v>
      </c>
      <c r="K390" s="120">
        <v>0</v>
      </c>
      <c r="L390" s="120">
        <v>2.87</v>
      </c>
      <c r="M390" s="120">
        <v>0</v>
      </c>
      <c r="N390" s="120">
        <v>0</v>
      </c>
      <c r="O390" s="120">
        <v>1.34</v>
      </c>
      <c r="P390" s="120">
        <v>0</v>
      </c>
      <c r="Q390" s="120">
        <v>0</v>
      </c>
      <c r="R390" s="120">
        <v>6.71</v>
      </c>
      <c r="S390" s="120">
        <v>0</v>
      </c>
      <c r="T390" s="120">
        <v>0</v>
      </c>
      <c r="U390" s="120">
        <v>0</v>
      </c>
      <c r="V390" s="120">
        <v>0.22</v>
      </c>
      <c r="W390" s="120">
        <v>0</v>
      </c>
      <c r="X390" s="120">
        <v>0</v>
      </c>
      <c r="Y390" s="120">
        <v>0</v>
      </c>
      <c r="Z390" s="120">
        <v>0</v>
      </c>
      <c r="AA390" s="120">
        <v>0</v>
      </c>
      <c r="AB390" s="120">
        <v>0</v>
      </c>
      <c r="AC390" s="120">
        <v>0</v>
      </c>
      <c r="AD390" s="120">
        <v>0</v>
      </c>
      <c r="AE390" s="120">
        <v>0</v>
      </c>
      <c r="AF390" s="120">
        <v>11.17</v>
      </c>
    </row>
    <row r="391" spans="1:32" x14ac:dyDescent="0.25">
      <c r="B391" s="119" t="s">
        <v>444</v>
      </c>
      <c r="C391" s="120">
        <v>0</v>
      </c>
      <c r="D391" s="120">
        <v>0</v>
      </c>
      <c r="E391" s="120">
        <v>0</v>
      </c>
      <c r="F391" s="120">
        <v>10.93</v>
      </c>
      <c r="G391" s="120">
        <v>0</v>
      </c>
      <c r="H391" s="120">
        <v>0</v>
      </c>
      <c r="I391" s="120">
        <v>0.99</v>
      </c>
      <c r="J391" s="120">
        <v>0</v>
      </c>
      <c r="K391" s="120">
        <v>0</v>
      </c>
      <c r="L391" s="120">
        <v>2.19</v>
      </c>
      <c r="M391" s="120">
        <v>0</v>
      </c>
      <c r="N391" s="120">
        <v>0</v>
      </c>
      <c r="O391" s="120">
        <v>6.31</v>
      </c>
      <c r="P391" s="120">
        <v>0</v>
      </c>
      <c r="Q391" s="120">
        <v>0</v>
      </c>
      <c r="R391" s="120">
        <v>30.61</v>
      </c>
      <c r="S391" s="120">
        <v>0</v>
      </c>
      <c r="T391" s="120">
        <v>0</v>
      </c>
      <c r="U391" s="120">
        <v>0</v>
      </c>
      <c r="V391" s="120">
        <v>0.98</v>
      </c>
      <c r="W391" s="120">
        <v>0</v>
      </c>
      <c r="X391" s="120">
        <v>0</v>
      </c>
      <c r="Y391" s="120">
        <v>0</v>
      </c>
      <c r="Z391" s="120">
        <v>0</v>
      </c>
      <c r="AA391" s="120">
        <v>0</v>
      </c>
      <c r="AB391" s="120">
        <v>0</v>
      </c>
      <c r="AC391" s="120">
        <v>0</v>
      </c>
      <c r="AD391" s="120">
        <v>0</v>
      </c>
      <c r="AE391" s="120">
        <v>0</v>
      </c>
      <c r="AF391" s="120">
        <v>52.01</v>
      </c>
    </row>
    <row r="392" spans="1:32" x14ac:dyDescent="0.25">
      <c r="A392" s="119" t="s">
        <v>445</v>
      </c>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row>
    <row r="393" spans="1:32" x14ac:dyDescent="0.25">
      <c r="B393" s="119" t="s">
        <v>446</v>
      </c>
      <c r="C393" s="120">
        <v>0</v>
      </c>
      <c r="D393" s="120">
        <v>0</v>
      </c>
      <c r="E393" s="120">
        <v>0</v>
      </c>
      <c r="F393" s="120">
        <v>0</v>
      </c>
      <c r="G393" s="120">
        <v>0</v>
      </c>
      <c r="H393" s="120">
        <v>0</v>
      </c>
      <c r="I393" s="120">
        <v>4.7E-2</v>
      </c>
      <c r="J393" s="120">
        <v>0</v>
      </c>
      <c r="K393" s="120">
        <v>0</v>
      </c>
      <c r="L393" s="120">
        <v>0</v>
      </c>
      <c r="M393" s="120">
        <v>3.6640000000000001</v>
      </c>
      <c r="N393" s="120">
        <v>0</v>
      </c>
      <c r="O393" s="120">
        <v>0</v>
      </c>
      <c r="P393" s="120">
        <v>84</v>
      </c>
      <c r="Q393" s="120">
        <v>0</v>
      </c>
      <c r="R393" s="120">
        <v>0</v>
      </c>
      <c r="S393" s="120">
        <v>0</v>
      </c>
      <c r="T393" s="120">
        <v>0</v>
      </c>
      <c r="U393" s="120">
        <v>0</v>
      </c>
      <c r="V393" s="120">
        <v>1</v>
      </c>
      <c r="W393" s="120">
        <v>0</v>
      </c>
      <c r="X393" s="120">
        <v>0</v>
      </c>
      <c r="Y393" s="120">
        <v>0</v>
      </c>
      <c r="Z393" s="120">
        <v>0</v>
      </c>
      <c r="AA393" s="120">
        <v>0</v>
      </c>
      <c r="AB393" s="120">
        <v>0</v>
      </c>
      <c r="AC393" s="120">
        <v>0</v>
      </c>
      <c r="AD393" s="120">
        <v>0</v>
      </c>
      <c r="AE393" s="120">
        <v>0</v>
      </c>
      <c r="AF393" s="120">
        <v>88.710999999999999</v>
      </c>
    </row>
    <row r="394" spans="1:32" x14ac:dyDescent="0.25">
      <c r="B394" s="119" t="s">
        <v>447</v>
      </c>
      <c r="C394" s="120">
        <v>0</v>
      </c>
      <c r="D394" s="120">
        <v>0</v>
      </c>
      <c r="E394" s="120">
        <v>0</v>
      </c>
      <c r="F394" s="120">
        <v>0</v>
      </c>
      <c r="G394" s="120">
        <v>0</v>
      </c>
      <c r="H394" s="120">
        <v>0</v>
      </c>
      <c r="I394" s="120">
        <v>0.11700000000000001</v>
      </c>
      <c r="J394" s="120">
        <v>0</v>
      </c>
      <c r="K394" s="120">
        <v>0</v>
      </c>
      <c r="L394" s="120">
        <v>0</v>
      </c>
      <c r="M394" s="120">
        <v>0</v>
      </c>
      <c r="N394" s="120">
        <v>0</v>
      </c>
      <c r="O394" s="120">
        <v>0</v>
      </c>
      <c r="P394" s="120">
        <v>0</v>
      </c>
      <c r="Q394" s="120">
        <v>0</v>
      </c>
      <c r="R394" s="120">
        <v>0</v>
      </c>
      <c r="S394" s="120">
        <v>0</v>
      </c>
      <c r="T394" s="120">
        <v>0</v>
      </c>
      <c r="U394" s="120">
        <v>0</v>
      </c>
      <c r="V394" s="120">
        <v>4.3999999999999997E-2</v>
      </c>
      <c r="W394" s="120">
        <v>0.68200000000000005</v>
      </c>
      <c r="X394" s="120">
        <v>0</v>
      </c>
      <c r="Y394" s="120">
        <v>0</v>
      </c>
      <c r="Z394" s="120">
        <v>0</v>
      </c>
      <c r="AA394" s="120">
        <v>0</v>
      </c>
      <c r="AB394" s="120">
        <v>0</v>
      </c>
      <c r="AC394" s="120">
        <v>0</v>
      </c>
      <c r="AD394" s="120">
        <v>0</v>
      </c>
      <c r="AE394" s="120">
        <v>0</v>
      </c>
      <c r="AF394" s="120">
        <v>0.84300000000000008</v>
      </c>
    </row>
    <row r="395" spans="1:32" x14ac:dyDescent="0.25">
      <c r="A395" s="119" t="s">
        <v>448</v>
      </c>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row>
    <row r="396" spans="1:32" x14ac:dyDescent="0.25">
      <c r="B396" s="119" t="s">
        <v>449</v>
      </c>
      <c r="C396" s="120">
        <v>0</v>
      </c>
      <c r="D396" s="120">
        <v>9.7071299999999994</v>
      </c>
      <c r="E396" s="120">
        <v>0</v>
      </c>
      <c r="F396" s="120">
        <v>1.92432</v>
      </c>
      <c r="G396" s="120">
        <v>0</v>
      </c>
      <c r="H396" s="120">
        <v>0</v>
      </c>
      <c r="I396" s="120">
        <v>4.0909399999999998</v>
      </c>
      <c r="J396" s="120">
        <v>0</v>
      </c>
      <c r="K396" s="120">
        <v>0</v>
      </c>
      <c r="L396" s="120">
        <v>4.4900799999999998</v>
      </c>
      <c r="M396" s="120">
        <v>0</v>
      </c>
      <c r="N396" s="120">
        <v>113.791</v>
      </c>
      <c r="O396" s="120">
        <v>24.8</v>
      </c>
      <c r="P396" s="120">
        <v>0</v>
      </c>
      <c r="Q396" s="120">
        <v>0</v>
      </c>
      <c r="R396" s="120">
        <v>0</v>
      </c>
      <c r="S396" s="120">
        <v>0</v>
      </c>
      <c r="T396" s="120">
        <v>0</v>
      </c>
      <c r="U396" s="120">
        <v>0</v>
      </c>
      <c r="V396" s="120">
        <v>3.9613299999999998</v>
      </c>
      <c r="W396" s="120">
        <v>0</v>
      </c>
      <c r="X396" s="120">
        <v>11.33</v>
      </c>
      <c r="Y396" s="120">
        <v>0</v>
      </c>
      <c r="Z396" s="120">
        <v>0</v>
      </c>
      <c r="AA396" s="120">
        <v>0</v>
      </c>
      <c r="AB396" s="120">
        <v>0</v>
      </c>
      <c r="AC396" s="120">
        <v>0</v>
      </c>
      <c r="AD396" s="120">
        <v>0</v>
      </c>
      <c r="AE396" s="120">
        <v>10.193199999999999</v>
      </c>
      <c r="AF396" s="120">
        <v>184.28800000000001</v>
      </c>
    </row>
    <row r="397" spans="1:32" x14ac:dyDescent="0.25">
      <c r="A397" s="119" t="s">
        <v>450</v>
      </c>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row>
    <row r="398" spans="1:32" x14ac:dyDescent="0.25">
      <c r="B398" s="119" t="s">
        <v>451</v>
      </c>
      <c r="C398" s="120">
        <v>0</v>
      </c>
      <c r="D398" s="120">
        <v>0</v>
      </c>
      <c r="E398" s="120">
        <v>0</v>
      </c>
      <c r="F398" s="120">
        <v>0</v>
      </c>
      <c r="G398" s="120">
        <v>0</v>
      </c>
      <c r="H398" s="120">
        <v>0</v>
      </c>
      <c r="I398" s="120">
        <v>0</v>
      </c>
      <c r="J398" s="120">
        <v>0</v>
      </c>
      <c r="K398" s="120">
        <v>3.2770000000000001</v>
      </c>
      <c r="L398" s="120">
        <v>0</v>
      </c>
      <c r="M398" s="120">
        <v>0</v>
      </c>
      <c r="N398" s="120">
        <v>0</v>
      </c>
      <c r="O398" s="120">
        <v>3.512</v>
      </c>
      <c r="P398" s="120">
        <v>0</v>
      </c>
      <c r="Q398" s="120">
        <v>22.831</v>
      </c>
      <c r="R398" s="120">
        <v>0</v>
      </c>
      <c r="S398" s="120">
        <v>0</v>
      </c>
      <c r="T398" s="120">
        <v>0</v>
      </c>
      <c r="U398" s="120">
        <v>0</v>
      </c>
      <c r="V398" s="120">
        <v>0.6</v>
      </c>
      <c r="W398" s="120">
        <v>0</v>
      </c>
      <c r="X398" s="120">
        <v>0</v>
      </c>
      <c r="Y398" s="120">
        <v>0</v>
      </c>
      <c r="Z398" s="120">
        <v>0</v>
      </c>
      <c r="AA398" s="120">
        <v>0</v>
      </c>
      <c r="AB398" s="120">
        <v>0</v>
      </c>
      <c r="AC398" s="120">
        <v>0</v>
      </c>
      <c r="AD398" s="120">
        <v>0</v>
      </c>
      <c r="AE398" s="120">
        <v>0</v>
      </c>
      <c r="AF398" s="120">
        <v>30.22</v>
      </c>
    </row>
    <row r="399" spans="1:32" x14ac:dyDescent="0.25">
      <c r="B399" s="119" t="s">
        <v>452</v>
      </c>
      <c r="C399" s="120">
        <v>0</v>
      </c>
      <c r="D399" s="120">
        <v>0</v>
      </c>
      <c r="E399" s="120">
        <v>0</v>
      </c>
      <c r="F399" s="120">
        <v>0</v>
      </c>
      <c r="G399" s="120">
        <v>0</v>
      </c>
      <c r="H399" s="120">
        <v>0</v>
      </c>
      <c r="I399" s="120">
        <v>0.55800000000000005</v>
      </c>
      <c r="J399" s="120">
        <v>0</v>
      </c>
      <c r="K399" s="120">
        <v>0</v>
      </c>
      <c r="L399" s="120">
        <v>0</v>
      </c>
      <c r="M399" s="120">
        <v>0</v>
      </c>
      <c r="N399" s="120">
        <v>2</v>
      </c>
      <c r="O399" s="120">
        <v>2.41</v>
      </c>
      <c r="P399" s="120">
        <v>0</v>
      </c>
      <c r="Q399" s="120">
        <v>2.7</v>
      </c>
      <c r="R399" s="120">
        <v>12.851000000000001</v>
      </c>
      <c r="S399" s="120">
        <v>0</v>
      </c>
      <c r="T399" s="120">
        <v>1.9</v>
      </c>
      <c r="U399" s="120">
        <v>0</v>
      </c>
      <c r="V399" s="120">
        <v>0.7</v>
      </c>
      <c r="W399" s="120">
        <v>0</v>
      </c>
      <c r="X399" s="120">
        <v>0</v>
      </c>
      <c r="Y399" s="120">
        <v>0</v>
      </c>
      <c r="Z399" s="120">
        <v>0</v>
      </c>
      <c r="AA399" s="120">
        <v>0</v>
      </c>
      <c r="AB399" s="120">
        <v>0</v>
      </c>
      <c r="AC399" s="120">
        <v>0</v>
      </c>
      <c r="AD399" s="120">
        <v>0</v>
      </c>
      <c r="AE399" s="120">
        <v>0</v>
      </c>
      <c r="AF399" s="120">
        <v>23.119</v>
      </c>
    </row>
    <row r="400" spans="1:32" x14ac:dyDescent="0.25">
      <c r="B400" s="119" t="s">
        <v>453</v>
      </c>
      <c r="C400" s="120">
        <v>0</v>
      </c>
      <c r="D400" s="120">
        <v>293.08499999999998</v>
      </c>
      <c r="E400" s="120">
        <v>0</v>
      </c>
      <c r="F400" s="120">
        <v>0</v>
      </c>
      <c r="G400" s="120">
        <v>0</v>
      </c>
      <c r="H400" s="120">
        <v>0.72399999999999998</v>
      </c>
      <c r="I400" s="120">
        <v>1.2290000000000001</v>
      </c>
      <c r="J400" s="120">
        <v>0</v>
      </c>
      <c r="K400" s="120">
        <v>0.6</v>
      </c>
      <c r="L400" s="120">
        <v>0</v>
      </c>
      <c r="M400" s="120">
        <v>0</v>
      </c>
      <c r="N400" s="120">
        <v>0</v>
      </c>
      <c r="O400" s="120">
        <v>46.24</v>
      </c>
      <c r="P400" s="120">
        <v>180.262</v>
      </c>
      <c r="Q400" s="120">
        <v>0</v>
      </c>
      <c r="R400" s="120">
        <v>0</v>
      </c>
      <c r="S400" s="120">
        <v>0</v>
      </c>
      <c r="T400" s="120">
        <v>6.9279999999999999</v>
      </c>
      <c r="U400" s="120">
        <v>0</v>
      </c>
      <c r="V400" s="120">
        <v>17.244700000000002</v>
      </c>
      <c r="W400" s="120">
        <v>0</v>
      </c>
      <c r="X400" s="120">
        <v>51.243499999999997</v>
      </c>
      <c r="Y400" s="120">
        <v>0</v>
      </c>
      <c r="Z400" s="120">
        <v>0</v>
      </c>
      <c r="AA400" s="120">
        <v>0</v>
      </c>
      <c r="AB400" s="120">
        <v>0</v>
      </c>
      <c r="AC400" s="120">
        <v>0</v>
      </c>
      <c r="AD400" s="120">
        <v>0</v>
      </c>
      <c r="AE400" s="120">
        <v>13.8185</v>
      </c>
      <c r="AF400" s="120">
        <v>611.37469999999996</v>
      </c>
    </row>
    <row r="401" spans="1:32" x14ac:dyDescent="0.25">
      <c r="B401" s="119" t="s">
        <v>454</v>
      </c>
      <c r="C401" s="120">
        <v>0</v>
      </c>
      <c r="D401" s="120">
        <v>76.492999999999995</v>
      </c>
      <c r="E401" s="120">
        <v>0</v>
      </c>
      <c r="F401" s="120">
        <v>0</v>
      </c>
      <c r="G401" s="120">
        <v>0</v>
      </c>
      <c r="H401" s="120">
        <v>39.475000000000001</v>
      </c>
      <c r="I401" s="120">
        <v>0.20899999999999999</v>
      </c>
      <c r="J401" s="120">
        <v>0</v>
      </c>
      <c r="K401" s="120">
        <v>0</v>
      </c>
      <c r="L401" s="120">
        <v>0</v>
      </c>
      <c r="M401" s="120">
        <v>0</v>
      </c>
      <c r="N401" s="120">
        <v>0</v>
      </c>
      <c r="O401" s="120">
        <v>0</v>
      </c>
      <c r="P401" s="120">
        <v>0</v>
      </c>
      <c r="Q401" s="120">
        <v>0</v>
      </c>
      <c r="R401" s="120">
        <v>0</v>
      </c>
      <c r="S401" s="120">
        <v>0</v>
      </c>
      <c r="T401" s="120">
        <v>0</v>
      </c>
      <c r="U401" s="120">
        <v>0</v>
      </c>
      <c r="V401" s="120">
        <v>3</v>
      </c>
      <c r="W401" s="120">
        <v>0</v>
      </c>
      <c r="X401" s="120">
        <v>0</v>
      </c>
      <c r="Y401" s="120">
        <v>0</v>
      </c>
      <c r="Z401" s="120">
        <v>0</v>
      </c>
      <c r="AA401" s="120">
        <v>0</v>
      </c>
      <c r="AB401" s="120">
        <v>0</v>
      </c>
      <c r="AC401" s="120">
        <v>0</v>
      </c>
      <c r="AD401" s="120">
        <v>0</v>
      </c>
      <c r="AE401" s="120">
        <v>3.4990000000000001</v>
      </c>
      <c r="AF401" s="120">
        <v>122.67599999999999</v>
      </c>
    </row>
    <row r="402" spans="1:32" x14ac:dyDescent="0.25">
      <c r="B402" s="119" t="s">
        <v>455</v>
      </c>
      <c r="C402" s="120">
        <v>0</v>
      </c>
      <c r="D402" s="120">
        <v>0</v>
      </c>
      <c r="E402" s="120">
        <v>0</v>
      </c>
      <c r="F402" s="120">
        <v>0</v>
      </c>
      <c r="G402" s="120">
        <v>0</v>
      </c>
      <c r="H402" s="120">
        <v>0</v>
      </c>
      <c r="I402" s="120">
        <v>0.20399999999999999</v>
      </c>
      <c r="J402" s="120">
        <v>0</v>
      </c>
      <c r="K402" s="120">
        <v>0</v>
      </c>
      <c r="L402" s="120">
        <v>0</v>
      </c>
      <c r="M402" s="120">
        <v>0</v>
      </c>
      <c r="N402" s="120">
        <v>0</v>
      </c>
      <c r="O402" s="120">
        <v>0</v>
      </c>
      <c r="P402" s="120">
        <v>0</v>
      </c>
      <c r="Q402" s="120">
        <v>0</v>
      </c>
      <c r="R402" s="120">
        <v>0</v>
      </c>
      <c r="S402" s="120">
        <v>0</v>
      </c>
      <c r="T402" s="120">
        <v>0</v>
      </c>
      <c r="U402" s="120">
        <v>0</v>
      </c>
      <c r="V402" s="120">
        <v>0.1</v>
      </c>
      <c r="W402" s="120">
        <v>0</v>
      </c>
      <c r="X402" s="120">
        <v>7.0529999999999999</v>
      </c>
      <c r="Y402" s="120">
        <v>0</v>
      </c>
      <c r="Z402" s="120">
        <v>0</v>
      </c>
      <c r="AA402" s="120">
        <v>0</v>
      </c>
      <c r="AB402" s="120">
        <v>0</v>
      </c>
      <c r="AC402" s="120">
        <v>0</v>
      </c>
      <c r="AD402" s="120">
        <v>0</v>
      </c>
      <c r="AE402" s="120">
        <v>0</v>
      </c>
      <c r="AF402" s="120">
        <v>7.3570000000000002</v>
      </c>
    </row>
    <row r="403" spans="1:32" x14ac:dyDescent="0.25">
      <c r="A403" s="119" t="s">
        <v>461</v>
      </c>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row>
    <row r="404" spans="1:32" x14ac:dyDescent="0.25">
      <c r="B404" s="119" t="s">
        <v>462</v>
      </c>
      <c r="C404" s="120">
        <v>0</v>
      </c>
      <c r="D404" s="120">
        <v>0</v>
      </c>
      <c r="E404" s="120">
        <v>0</v>
      </c>
      <c r="F404" s="120">
        <v>0</v>
      </c>
      <c r="G404" s="120">
        <v>0</v>
      </c>
      <c r="H404" s="120">
        <v>0.5</v>
      </c>
      <c r="I404" s="120">
        <v>0</v>
      </c>
      <c r="J404" s="120">
        <v>0</v>
      </c>
      <c r="K404" s="120">
        <v>0</v>
      </c>
      <c r="L404" s="120">
        <v>0</v>
      </c>
      <c r="M404" s="120">
        <v>0</v>
      </c>
      <c r="N404" s="120">
        <v>0</v>
      </c>
      <c r="O404" s="120">
        <v>0</v>
      </c>
      <c r="P404" s="120">
        <v>0</v>
      </c>
      <c r="Q404" s="120">
        <v>0</v>
      </c>
      <c r="R404" s="120">
        <v>0</v>
      </c>
      <c r="S404" s="120">
        <v>0</v>
      </c>
      <c r="T404" s="120">
        <v>0</v>
      </c>
      <c r="U404" s="120">
        <v>0</v>
      </c>
      <c r="V404" s="120">
        <v>0</v>
      </c>
      <c r="W404" s="120">
        <v>0</v>
      </c>
      <c r="X404" s="120">
        <v>0</v>
      </c>
      <c r="Y404" s="120">
        <v>0</v>
      </c>
      <c r="Z404" s="120">
        <v>0</v>
      </c>
      <c r="AA404" s="120">
        <v>0</v>
      </c>
      <c r="AB404" s="120">
        <v>0</v>
      </c>
      <c r="AC404" s="120">
        <v>0</v>
      </c>
      <c r="AD404" s="120">
        <v>0</v>
      </c>
      <c r="AE404" s="120">
        <v>0</v>
      </c>
      <c r="AF404" s="120">
        <v>0.5</v>
      </c>
    </row>
    <row r="405" spans="1:32" x14ac:dyDescent="0.25">
      <c r="A405" s="119" t="s">
        <v>463</v>
      </c>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row>
    <row r="406" spans="1:32" x14ac:dyDescent="0.25">
      <c r="B406" s="119" t="s">
        <v>464</v>
      </c>
      <c r="C406" s="120">
        <v>0</v>
      </c>
      <c r="D406" s="120">
        <v>0</v>
      </c>
      <c r="E406" s="120">
        <v>0</v>
      </c>
      <c r="F406" s="120">
        <v>0</v>
      </c>
      <c r="G406" s="120">
        <v>0</v>
      </c>
      <c r="H406" s="120">
        <v>0</v>
      </c>
      <c r="I406" s="120">
        <v>0</v>
      </c>
      <c r="J406" s="120">
        <v>0</v>
      </c>
      <c r="K406" s="120">
        <v>0</v>
      </c>
      <c r="L406" s="120">
        <v>0</v>
      </c>
      <c r="M406" s="120">
        <v>0</v>
      </c>
      <c r="N406" s="120">
        <v>0</v>
      </c>
      <c r="O406" s="120">
        <v>0</v>
      </c>
      <c r="P406" s="120">
        <v>0</v>
      </c>
      <c r="Q406" s="120">
        <v>0</v>
      </c>
      <c r="R406" s="120">
        <v>0</v>
      </c>
      <c r="S406" s="120">
        <v>0</v>
      </c>
      <c r="T406" s="120">
        <v>0</v>
      </c>
      <c r="U406" s="120">
        <v>0</v>
      </c>
      <c r="V406" s="120">
        <v>0.1002</v>
      </c>
      <c r="W406" s="120">
        <v>0</v>
      </c>
      <c r="X406" s="120">
        <v>0</v>
      </c>
      <c r="Y406" s="120">
        <v>0</v>
      </c>
      <c r="Z406" s="120">
        <v>0</v>
      </c>
      <c r="AA406" s="120">
        <v>0</v>
      </c>
      <c r="AB406" s="120">
        <v>0</v>
      </c>
      <c r="AC406" s="120">
        <v>0</v>
      </c>
      <c r="AD406" s="120">
        <v>0</v>
      </c>
      <c r="AE406" s="120">
        <v>4.9411800000000001</v>
      </c>
      <c r="AF406" s="120">
        <v>5.0413800000000002</v>
      </c>
    </row>
    <row r="407" spans="1:32" x14ac:dyDescent="0.25">
      <c r="B407" s="119" t="s">
        <v>465</v>
      </c>
      <c r="C407" s="120">
        <v>0</v>
      </c>
      <c r="D407" s="120">
        <v>0</v>
      </c>
      <c r="E407" s="120">
        <v>0</v>
      </c>
      <c r="F407" s="120">
        <v>3.6</v>
      </c>
      <c r="G407" s="120">
        <v>0</v>
      </c>
      <c r="H407" s="120">
        <v>0</v>
      </c>
      <c r="I407" s="120">
        <v>0.3</v>
      </c>
      <c r="J407" s="120">
        <v>0</v>
      </c>
      <c r="K407" s="120">
        <v>0</v>
      </c>
      <c r="L407" s="120">
        <v>22.7</v>
      </c>
      <c r="M407" s="120">
        <v>0</v>
      </c>
      <c r="N407" s="120">
        <v>0</v>
      </c>
      <c r="O407" s="120">
        <v>3.9</v>
      </c>
      <c r="P407" s="120">
        <v>0</v>
      </c>
      <c r="Q407" s="120">
        <v>1.1000000000000001</v>
      </c>
      <c r="R407" s="120">
        <v>0</v>
      </c>
      <c r="S407" s="120">
        <v>0</v>
      </c>
      <c r="T407" s="120">
        <v>0</v>
      </c>
      <c r="U407" s="120">
        <v>0</v>
      </c>
      <c r="V407" s="120">
        <v>0.8</v>
      </c>
      <c r="W407" s="120">
        <v>15.4</v>
      </c>
      <c r="X407" s="120">
        <v>8.5</v>
      </c>
      <c r="Y407" s="120">
        <v>0</v>
      </c>
      <c r="Z407" s="120">
        <v>0</v>
      </c>
      <c r="AA407" s="120">
        <v>0</v>
      </c>
      <c r="AB407" s="120">
        <v>0</v>
      </c>
      <c r="AC407" s="120">
        <v>1.2</v>
      </c>
      <c r="AD407" s="120">
        <v>0</v>
      </c>
      <c r="AE407" s="120">
        <v>0</v>
      </c>
      <c r="AF407" s="120">
        <v>57.5</v>
      </c>
    </row>
    <row r="408" spans="1:32" x14ac:dyDescent="0.25">
      <c r="A408" s="119" t="s">
        <v>466</v>
      </c>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row>
    <row r="409" spans="1:32" x14ac:dyDescent="0.25">
      <c r="B409" s="119" t="s">
        <v>467</v>
      </c>
      <c r="C409" s="120">
        <v>0</v>
      </c>
      <c r="D409" s="120">
        <v>0</v>
      </c>
      <c r="E409" s="120">
        <v>0</v>
      </c>
      <c r="F409" s="120">
        <v>0</v>
      </c>
      <c r="G409" s="120">
        <v>0</v>
      </c>
      <c r="H409" s="120">
        <v>0</v>
      </c>
      <c r="I409" s="120">
        <v>0</v>
      </c>
      <c r="J409" s="120">
        <v>0</v>
      </c>
      <c r="K409" s="120">
        <v>0</v>
      </c>
      <c r="L409" s="120">
        <v>0</v>
      </c>
      <c r="M409" s="120">
        <v>0</v>
      </c>
      <c r="N409" s="120">
        <v>0</v>
      </c>
      <c r="O409" s="120">
        <v>0</v>
      </c>
      <c r="P409" s="120">
        <v>0</v>
      </c>
      <c r="Q409" s="120">
        <v>0</v>
      </c>
      <c r="R409" s="120">
        <v>0</v>
      </c>
      <c r="S409" s="120">
        <v>0</v>
      </c>
      <c r="T409" s="120">
        <v>0</v>
      </c>
      <c r="U409" s="120">
        <v>0</v>
      </c>
      <c r="V409" s="120">
        <v>0</v>
      </c>
      <c r="W409" s="120">
        <v>0</v>
      </c>
      <c r="X409" s="120">
        <v>0</v>
      </c>
      <c r="Y409" s="120">
        <v>0</v>
      </c>
      <c r="Z409" s="120">
        <v>0</v>
      </c>
      <c r="AA409" s="120">
        <v>0</v>
      </c>
      <c r="AB409" s="120">
        <v>0</v>
      </c>
      <c r="AC409" s="120">
        <v>0</v>
      </c>
      <c r="AD409" s="120">
        <v>0</v>
      </c>
      <c r="AE409" s="120">
        <v>0</v>
      </c>
      <c r="AF409" s="120">
        <v>0</v>
      </c>
    </row>
    <row r="410" spans="1:32" x14ac:dyDescent="0.25">
      <c r="A410" s="119" t="s">
        <v>468</v>
      </c>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row>
    <row r="411" spans="1:32" x14ac:dyDescent="0.25">
      <c r="B411" s="119" t="s">
        <v>469</v>
      </c>
      <c r="C411" s="120">
        <v>0</v>
      </c>
      <c r="D411" s="120">
        <v>0</v>
      </c>
      <c r="E411" s="120">
        <v>0</v>
      </c>
      <c r="F411" s="120">
        <v>0</v>
      </c>
      <c r="G411" s="120">
        <v>0</v>
      </c>
      <c r="H411" s="120">
        <v>0</v>
      </c>
      <c r="I411" s="120">
        <v>0</v>
      </c>
      <c r="J411" s="120">
        <v>0</v>
      </c>
      <c r="K411" s="120">
        <v>0</v>
      </c>
      <c r="L411" s="120">
        <v>0</v>
      </c>
      <c r="M411" s="120">
        <v>0</v>
      </c>
      <c r="N411" s="120">
        <v>0</v>
      </c>
      <c r="O411" s="120">
        <v>0</v>
      </c>
      <c r="P411" s="120">
        <v>0</v>
      </c>
      <c r="Q411" s="120">
        <v>0</v>
      </c>
      <c r="R411" s="120">
        <v>0</v>
      </c>
      <c r="S411" s="120">
        <v>0</v>
      </c>
      <c r="T411" s="120">
        <v>0</v>
      </c>
      <c r="U411" s="120">
        <v>0</v>
      </c>
      <c r="V411" s="120">
        <v>0.155</v>
      </c>
      <c r="W411" s="120">
        <v>0</v>
      </c>
      <c r="X411" s="120">
        <v>0</v>
      </c>
      <c r="Y411" s="120">
        <v>0</v>
      </c>
      <c r="Z411" s="120">
        <v>0</v>
      </c>
      <c r="AA411" s="120">
        <v>0</v>
      </c>
      <c r="AB411" s="120">
        <v>0</v>
      </c>
      <c r="AC411" s="120">
        <v>1.405</v>
      </c>
      <c r="AD411" s="120">
        <v>0</v>
      </c>
      <c r="AE411" s="120">
        <v>12.6976</v>
      </c>
      <c r="AF411" s="120">
        <v>14.2576</v>
      </c>
    </row>
    <row r="412" spans="1:32" x14ac:dyDescent="0.25">
      <c r="B412" s="119" t="s">
        <v>470</v>
      </c>
      <c r="C412" s="120">
        <v>0</v>
      </c>
      <c r="D412" s="120">
        <v>0</v>
      </c>
      <c r="E412" s="120">
        <v>0</v>
      </c>
      <c r="F412" s="120">
        <v>0</v>
      </c>
      <c r="G412" s="120">
        <v>0</v>
      </c>
      <c r="H412" s="120">
        <v>0.36299999999999999</v>
      </c>
      <c r="I412" s="120">
        <v>0</v>
      </c>
      <c r="J412" s="120">
        <v>0</v>
      </c>
      <c r="K412" s="120">
        <v>0</v>
      </c>
      <c r="L412" s="120">
        <v>0</v>
      </c>
      <c r="M412" s="120">
        <v>0</v>
      </c>
      <c r="N412" s="120">
        <v>0</v>
      </c>
      <c r="O412" s="120">
        <v>0</v>
      </c>
      <c r="P412" s="120">
        <v>0</v>
      </c>
      <c r="Q412" s="120">
        <v>0</v>
      </c>
      <c r="R412" s="120">
        <v>0</v>
      </c>
      <c r="S412" s="120">
        <v>0</v>
      </c>
      <c r="T412" s="120">
        <v>0</v>
      </c>
      <c r="U412" s="120">
        <v>0</v>
      </c>
      <c r="V412" s="120">
        <v>0.115</v>
      </c>
      <c r="W412" s="120">
        <v>0</v>
      </c>
      <c r="X412" s="120">
        <v>0.44800000000000001</v>
      </c>
      <c r="Y412" s="120">
        <v>0</v>
      </c>
      <c r="Z412" s="120">
        <v>0</v>
      </c>
      <c r="AA412" s="120">
        <v>0</v>
      </c>
      <c r="AB412" s="120">
        <v>0</v>
      </c>
      <c r="AC412" s="120">
        <v>0</v>
      </c>
      <c r="AD412" s="120">
        <v>0</v>
      </c>
      <c r="AE412" s="120">
        <v>0</v>
      </c>
      <c r="AF412" s="120">
        <v>0.92599999999999993</v>
      </c>
    </row>
    <row r="413" spans="1:32" x14ac:dyDescent="0.25">
      <c r="B413" s="119" t="s">
        <v>471</v>
      </c>
      <c r="C413" s="120">
        <v>0</v>
      </c>
      <c r="D413" s="120">
        <v>0</v>
      </c>
      <c r="E413" s="120">
        <v>0</v>
      </c>
      <c r="F413" s="120">
        <v>0</v>
      </c>
      <c r="G413" s="120">
        <v>0</v>
      </c>
      <c r="H413" s="120">
        <v>0.06</v>
      </c>
      <c r="I413" s="120">
        <v>0.90500000000000003</v>
      </c>
      <c r="J413" s="120">
        <v>0</v>
      </c>
      <c r="K413" s="120">
        <v>0</v>
      </c>
      <c r="L413" s="120">
        <v>0</v>
      </c>
      <c r="M413" s="120">
        <v>0</v>
      </c>
      <c r="N413" s="120">
        <v>0</v>
      </c>
      <c r="O413" s="120">
        <v>0</v>
      </c>
      <c r="P413" s="120">
        <v>0</v>
      </c>
      <c r="Q413" s="120">
        <v>0</v>
      </c>
      <c r="R413" s="120">
        <v>0</v>
      </c>
      <c r="S413" s="120">
        <v>0</v>
      </c>
      <c r="T413" s="120">
        <v>0</v>
      </c>
      <c r="U413" s="120">
        <v>0</v>
      </c>
      <c r="V413" s="120">
        <v>4.0000000000000001E-3</v>
      </c>
      <c r="W413" s="120">
        <v>0</v>
      </c>
      <c r="X413" s="120">
        <v>2.7734000000000001</v>
      </c>
      <c r="Y413" s="120">
        <v>0</v>
      </c>
      <c r="Z413" s="120">
        <v>0</v>
      </c>
      <c r="AA413" s="120">
        <v>0</v>
      </c>
      <c r="AB413" s="120">
        <v>0</v>
      </c>
      <c r="AC413" s="120">
        <v>0</v>
      </c>
      <c r="AD413" s="120">
        <v>0</v>
      </c>
      <c r="AE413" s="120">
        <v>0</v>
      </c>
      <c r="AF413" s="120">
        <v>3.7423999999999999</v>
      </c>
    </row>
    <row r="414" spans="1:32" x14ac:dyDescent="0.25">
      <c r="B414" s="119" t="s">
        <v>472</v>
      </c>
      <c r="C414" s="120">
        <v>0</v>
      </c>
      <c r="D414" s="120">
        <v>0</v>
      </c>
      <c r="E414" s="120">
        <v>0</v>
      </c>
      <c r="F414" s="120">
        <v>20.621300000000002</v>
      </c>
      <c r="G414" s="120">
        <v>0</v>
      </c>
      <c r="H414" s="120">
        <v>0</v>
      </c>
      <c r="I414" s="120">
        <v>0.337538</v>
      </c>
      <c r="J414" s="120">
        <v>0</v>
      </c>
      <c r="K414" s="120">
        <v>0</v>
      </c>
      <c r="L414" s="120">
        <v>30.744800000000001</v>
      </c>
      <c r="M414" s="120">
        <v>0</v>
      </c>
      <c r="N414" s="120">
        <v>0</v>
      </c>
      <c r="O414" s="120">
        <v>20.876000000000001</v>
      </c>
      <c r="P414" s="120">
        <v>0</v>
      </c>
      <c r="Q414" s="120">
        <v>0</v>
      </c>
      <c r="R414" s="120">
        <v>17.9529</v>
      </c>
      <c r="S414" s="120">
        <v>0</v>
      </c>
      <c r="T414" s="120">
        <v>0</v>
      </c>
      <c r="U414" s="120">
        <v>0</v>
      </c>
      <c r="V414" s="120">
        <v>10.519299999999999</v>
      </c>
      <c r="W414" s="120">
        <v>0</v>
      </c>
      <c r="X414" s="120">
        <v>20.332000000000001</v>
      </c>
      <c r="Y414" s="120">
        <v>0</v>
      </c>
      <c r="Z414" s="120">
        <v>0</v>
      </c>
      <c r="AA414" s="120">
        <v>0</v>
      </c>
      <c r="AB414" s="120">
        <v>0</v>
      </c>
      <c r="AC414" s="120">
        <v>0.09</v>
      </c>
      <c r="AD414" s="120">
        <v>0</v>
      </c>
      <c r="AE414" s="120">
        <v>23.454899999999999</v>
      </c>
      <c r="AF414" s="120">
        <v>144.92873800000001</v>
      </c>
    </row>
    <row r="415" spans="1:32" x14ac:dyDescent="0.25">
      <c r="A415" s="119" t="s">
        <v>473</v>
      </c>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row>
    <row r="416" spans="1:32" x14ac:dyDescent="0.25">
      <c r="B416" s="119" t="s">
        <v>474</v>
      </c>
      <c r="C416" s="120">
        <v>0</v>
      </c>
      <c r="D416" s="120">
        <v>152.53</v>
      </c>
      <c r="E416" s="120">
        <v>8.32</v>
      </c>
      <c r="F416" s="120">
        <v>38.520899999999997</v>
      </c>
      <c r="G416" s="120">
        <v>0</v>
      </c>
      <c r="H416" s="120">
        <v>0.34</v>
      </c>
      <c r="I416" s="120">
        <v>2.2157499999999999</v>
      </c>
      <c r="J416" s="120">
        <v>0</v>
      </c>
      <c r="K416" s="120">
        <v>2.14</v>
      </c>
      <c r="L416" s="120">
        <v>50.9313</v>
      </c>
      <c r="M416" s="120">
        <v>0</v>
      </c>
      <c r="N416" s="120">
        <v>250.82499999999999</v>
      </c>
      <c r="O416" s="120">
        <v>186.3</v>
      </c>
      <c r="P416" s="120">
        <v>0</v>
      </c>
      <c r="Q416" s="120">
        <v>64.953999999999994</v>
      </c>
      <c r="R416" s="120">
        <v>20.6158</v>
      </c>
      <c r="S416" s="120">
        <v>0</v>
      </c>
      <c r="T416" s="120">
        <v>2.59</v>
      </c>
      <c r="U416" s="120">
        <v>8.7808899999999994</v>
      </c>
      <c r="V416" s="120">
        <v>35.052599999999998</v>
      </c>
      <c r="W416" s="120">
        <v>0</v>
      </c>
      <c r="X416" s="120">
        <v>1.0629999999999999</v>
      </c>
      <c r="Y416" s="120">
        <v>0</v>
      </c>
      <c r="Z416" s="120">
        <v>0</v>
      </c>
      <c r="AA416" s="120">
        <v>0</v>
      </c>
      <c r="AB416" s="120">
        <v>0</v>
      </c>
      <c r="AC416" s="120">
        <v>0</v>
      </c>
      <c r="AD416" s="120">
        <v>0.66</v>
      </c>
      <c r="AE416" s="120">
        <v>0</v>
      </c>
      <c r="AF416" s="120">
        <v>825.8392399999999</v>
      </c>
    </row>
    <row r="417" spans="1:32" x14ac:dyDescent="0.25">
      <c r="A417" s="119" t="s">
        <v>477</v>
      </c>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row>
    <row r="418" spans="1:32" x14ac:dyDescent="0.25">
      <c r="B418" s="119" t="s">
        <v>478</v>
      </c>
      <c r="C418" s="120">
        <v>0</v>
      </c>
      <c r="D418" s="120">
        <v>0</v>
      </c>
      <c r="E418" s="120">
        <v>0</v>
      </c>
      <c r="F418" s="120">
        <v>0</v>
      </c>
      <c r="G418" s="120">
        <v>1.6</v>
      </c>
      <c r="H418" s="120">
        <v>0</v>
      </c>
      <c r="I418" s="120">
        <v>0</v>
      </c>
      <c r="J418" s="120">
        <v>0</v>
      </c>
      <c r="K418" s="120">
        <v>0</v>
      </c>
      <c r="L418" s="120">
        <v>14.4</v>
      </c>
      <c r="M418" s="120">
        <v>0</v>
      </c>
      <c r="N418" s="120">
        <v>0</v>
      </c>
      <c r="O418" s="120">
        <v>0</v>
      </c>
      <c r="P418" s="120">
        <v>0</v>
      </c>
      <c r="Q418" s="120">
        <v>0</v>
      </c>
      <c r="R418" s="120">
        <v>1.4</v>
      </c>
      <c r="S418" s="120">
        <v>0</v>
      </c>
      <c r="T418" s="120">
        <v>0</v>
      </c>
      <c r="U418" s="120">
        <v>0</v>
      </c>
      <c r="V418" s="120">
        <v>0.32800000000000001</v>
      </c>
      <c r="W418" s="120">
        <v>0</v>
      </c>
      <c r="X418" s="120">
        <v>0</v>
      </c>
      <c r="Y418" s="120">
        <v>0</v>
      </c>
      <c r="Z418" s="120">
        <v>0</v>
      </c>
      <c r="AA418" s="120">
        <v>0</v>
      </c>
      <c r="AB418" s="120">
        <v>0</v>
      </c>
      <c r="AC418" s="120">
        <v>0</v>
      </c>
      <c r="AD418" s="120">
        <v>0</v>
      </c>
      <c r="AE418" s="120">
        <v>0</v>
      </c>
      <c r="AF418" s="120">
        <v>17.727999999999998</v>
      </c>
    </row>
    <row r="419" spans="1:32" x14ac:dyDescent="0.25">
      <c r="B419" s="119" t="s">
        <v>479</v>
      </c>
      <c r="C419" s="120">
        <v>0</v>
      </c>
      <c r="D419" s="120">
        <v>0</v>
      </c>
      <c r="E419" s="120">
        <v>0</v>
      </c>
      <c r="F419" s="120">
        <v>0</v>
      </c>
      <c r="G419" s="120">
        <v>0</v>
      </c>
      <c r="H419" s="120">
        <v>0</v>
      </c>
      <c r="I419" s="120">
        <v>6.6557599999999995E-2</v>
      </c>
      <c r="J419" s="120">
        <v>0</v>
      </c>
      <c r="K419" s="120">
        <v>0.8</v>
      </c>
      <c r="L419" s="120">
        <v>34.649299999999997</v>
      </c>
      <c r="M419" s="120">
        <v>0</v>
      </c>
      <c r="N419" s="120">
        <v>139.4</v>
      </c>
      <c r="O419" s="120">
        <v>11.5</v>
      </c>
      <c r="P419" s="120">
        <v>0</v>
      </c>
      <c r="Q419" s="120">
        <v>0</v>
      </c>
      <c r="R419" s="120">
        <v>0</v>
      </c>
      <c r="S419" s="120">
        <v>0</v>
      </c>
      <c r="T419" s="120">
        <v>0</v>
      </c>
      <c r="U419" s="120">
        <v>0</v>
      </c>
      <c r="V419" s="120">
        <v>5.4930500000000002</v>
      </c>
      <c r="W419" s="120">
        <v>0</v>
      </c>
      <c r="X419" s="120">
        <v>9.3000000000000007</v>
      </c>
      <c r="Y419" s="120">
        <v>0</v>
      </c>
      <c r="Z419" s="120">
        <v>0</v>
      </c>
      <c r="AA419" s="120">
        <v>0</v>
      </c>
      <c r="AB419" s="120">
        <v>0</v>
      </c>
      <c r="AC419" s="120">
        <v>0</v>
      </c>
      <c r="AD419" s="120">
        <v>0</v>
      </c>
      <c r="AE419" s="120">
        <v>0</v>
      </c>
      <c r="AF419" s="120">
        <v>201.20890760000003</v>
      </c>
    </row>
    <row r="420" spans="1:32" x14ac:dyDescent="0.25">
      <c r="B420" s="119" t="s">
        <v>480</v>
      </c>
      <c r="C420" s="120">
        <v>0</v>
      </c>
      <c r="D420" s="120">
        <v>0</v>
      </c>
      <c r="E420" s="120">
        <v>0</v>
      </c>
      <c r="F420" s="120">
        <v>0</v>
      </c>
      <c r="G420" s="120">
        <v>0</v>
      </c>
      <c r="H420" s="120">
        <v>0</v>
      </c>
      <c r="I420" s="120">
        <v>0.28999999999999998</v>
      </c>
      <c r="J420" s="120">
        <v>0</v>
      </c>
      <c r="K420" s="120">
        <v>0</v>
      </c>
      <c r="L420" s="120">
        <v>0.77</v>
      </c>
      <c r="M420" s="120">
        <v>0</v>
      </c>
      <c r="N420" s="120">
        <v>0</v>
      </c>
      <c r="O420" s="120">
        <v>0</v>
      </c>
      <c r="P420" s="120">
        <v>0</v>
      </c>
      <c r="Q420" s="120">
        <v>0</v>
      </c>
      <c r="R420" s="120">
        <v>0</v>
      </c>
      <c r="S420" s="120">
        <v>0</v>
      </c>
      <c r="T420" s="120">
        <v>0</v>
      </c>
      <c r="U420" s="120">
        <v>0</v>
      </c>
      <c r="V420" s="120">
        <v>0.03</v>
      </c>
      <c r="W420" s="120">
        <v>0</v>
      </c>
      <c r="X420" s="120">
        <v>0</v>
      </c>
      <c r="Y420" s="120">
        <v>0</v>
      </c>
      <c r="Z420" s="120">
        <v>0</v>
      </c>
      <c r="AA420" s="120">
        <v>0</v>
      </c>
      <c r="AB420" s="120">
        <v>0</v>
      </c>
      <c r="AC420" s="120">
        <v>0</v>
      </c>
      <c r="AD420" s="120">
        <v>0</v>
      </c>
      <c r="AE420" s="120">
        <v>22.588200000000001</v>
      </c>
      <c r="AF420" s="120">
        <v>23.6782</v>
      </c>
    </row>
    <row r="421" spans="1:32" x14ac:dyDescent="0.25">
      <c r="B421" s="119" t="s">
        <v>481</v>
      </c>
      <c r="C421" s="120">
        <v>0</v>
      </c>
      <c r="D421" s="120">
        <v>770.8</v>
      </c>
      <c r="E421" s="120">
        <v>0</v>
      </c>
      <c r="F421" s="120">
        <v>18.311399999999999</v>
      </c>
      <c r="G421" s="120">
        <v>1.1000000000000001</v>
      </c>
      <c r="H421" s="120">
        <v>0.52200000000000002</v>
      </c>
      <c r="I421" s="120">
        <v>8.4808500000000002</v>
      </c>
      <c r="J421" s="120">
        <v>0</v>
      </c>
      <c r="K421" s="120">
        <v>29.506</v>
      </c>
      <c r="L421" s="120">
        <v>19.5444</v>
      </c>
      <c r="M421" s="120">
        <v>0</v>
      </c>
      <c r="N421" s="120">
        <v>238.809</v>
      </c>
      <c r="O421" s="120">
        <v>221.7</v>
      </c>
      <c r="P421" s="120">
        <v>0</v>
      </c>
      <c r="Q421" s="120">
        <v>0</v>
      </c>
      <c r="R421" s="120">
        <v>18.1632</v>
      </c>
      <c r="S421" s="120">
        <v>62.749400000000001</v>
      </c>
      <c r="T421" s="120">
        <v>0</v>
      </c>
      <c r="U421" s="120">
        <v>0</v>
      </c>
      <c r="V421" s="120">
        <v>45.004399999999997</v>
      </c>
      <c r="W421" s="120">
        <v>0</v>
      </c>
      <c r="X421" s="120">
        <v>0</v>
      </c>
      <c r="Y421" s="120">
        <v>0</v>
      </c>
      <c r="Z421" s="120">
        <v>0</v>
      </c>
      <c r="AA421" s="120">
        <v>0</v>
      </c>
      <c r="AB421" s="120">
        <v>0</v>
      </c>
      <c r="AC421" s="120">
        <v>38</v>
      </c>
      <c r="AD421" s="120">
        <v>0</v>
      </c>
      <c r="AE421" s="120">
        <v>27.929400000000001</v>
      </c>
      <c r="AF421" s="120">
        <v>1500.62005</v>
      </c>
    </row>
    <row r="422" spans="1:32" x14ac:dyDescent="0.25">
      <c r="B422" s="119" t="s">
        <v>482</v>
      </c>
      <c r="C422" s="120">
        <v>0</v>
      </c>
      <c r="D422" s="120">
        <v>0</v>
      </c>
      <c r="E422" s="120">
        <v>0</v>
      </c>
      <c r="F422" s="120">
        <v>0</v>
      </c>
      <c r="G422" s="120">
        <v>0</v>
      </c>
      <c r="H422" s="120">
        <v>0</v>
      </c>
      <c r="I422" s="120">
        <v>0.39</v>
      </c>
      <c r="J422" s="120">
        <v>0</v>
      </c>
      <c r="K422" s="120">
        <v>2.8235299999999999</v>
      </c>
      <c r="L422" s="120">
        <v>0</v>
      </c>
      <c r="M422" s="120">
        <v>0</v>
      </c>
      <c r="N422" s="120">
        <v>0</v>
      </c>
      <c r="O422" s="120">
        <v>0</v>
      </c>
      <c r="P422" s="120">
        <v>10.1</v>
      </c>
      <c r="Q422" s="120">
        <v>0</v>
      </c>
      <c r="R422" s="120">
        <v>0</v>
      </c>
      <c r="S422" s="120">
        <v>0</v>
      </c>
      <c r="T422" s="120">
        <v>0</v>
      </c>
      <c r="U422" s="120">
        <v>0</v>
      </c>
      <c r="V422" s="120">
        <v>0.39</v>
      </c>
      <c r="W422" s="120">
        <v>0</v>
      </c>
      <c r="X422" s="120">
        <v>0</v>
      </c>
      <c r="Y422" s="120">
        <v>0</v>
      </c>
      <c r="Z422" s="120">
        <v>0</v>
      </c>
      <c r="AA422" s="120">
        <v>0</v>
      </c>
      <c r="AB422" s="120">
        <v>0</v>
      </c>
      <c r="AC422" s="120">
        <v>0</v>
      </c>
      <c r="AD422" s="120">
        <v>0</v>
      </c>
      <c r="AE422" s="120">
        <v>8.3529400000000003</v>
      </c>
      <c r="AF422" s="120">
        <v>22.056470000000001</v>
      </c>
    </row>
    <row r="423" spans="1:32" x14ac:dyDescent="0.25">
      <c r="B423" s="119" t="s">
        <v>483</v>
      </c>
      <c r="C423" s="120">
        <v>0</v>
      </c>
      <c r="D423" s="120">
        <v>0</v>
      </c>
      <c r="E423" s="120">
        <v>0</v>
      </c>
      <c r="F423" s="120">
        <v>0</v>
      </c>
      <c r="G423" s="120">
        <v>0</v>
      </c>
      <c r="H423" s="120">
        <v>0</v>
      </c>
      <c r="I423" s="120">
        <v>0.67</v>
      </c>
      <c r="J423" s="120">
        <v>0</v>
      </c>
      <c r="K423" s="120">
        <v>0</v>
      </c>
      <c r="L423" s="120">
        <v>28</v>
      </c>
      <c r="M423" s="120">
        <v>0</v>
      </c>
      <c r="N423" s="120">
        <v>0</v>
      </c>
      <c r="O423" s="120">
        <v>0</v>
      </c>
      <c r="P423" s="120">
        <v>0</v>
      </c>
      <c r="Q423" s="120">
        <v>0</v>
      </c>
      <c r="R423" s="120">
        <v>0</v>
      </c>
      <c r="S423" s="120">
        <v>0</v>
      </c>
      <c r="T423" s="120">
        <v>0</v>
      </c>
      <c r="U423" s="120">
        <v>0</v>
      </c>
      <c r="V423" s="120">
        <v>0.56000000000000005</v>
      </c>
      <c r="W423" s="120">
        <v>0</v>
      </c>
      <c r="X423" s="120">
        <v>0</v>
      </c>
      <c r="Y423" s="120">
        <v>0</v>
      </c>
      <c r="Z423" s="120">
        <v>0</v>
      </c>
      <c r="AA423" s="120">
        <v>0</v>
      </c>
      <c r="AB423" s="120">
        <v>0</v>
      </c>
      <c r="AC423" s="120">
        <v>0</v>
      </c>
      <c r="AD423" s="120">
        <v>0</v>
      </c>
      <c r="AE423" s="120">
        <v>4.23529</v>
      </c>
      <c r="AF423" s="120">
        <v>33.465290000000003</v>
      </c>
    </row>
    <row r="424" spans="1:32" x14ac:dyDescent="0.25">
      <c r="A424" s="119" t="s">
        <v>484</v>
      </c>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row>
    <row r="425" spans="1:32" x14ac:dyDescent="0.25">
      <c r="B425" s="119" t="s">
        <v>485</v>
      </c>
      <c r="C425" s="120">
        <v>0</v>
      </c>
      <c r="D425" s="120">
        <v>0</v>
      </c>
      <c r="E425" s="120">
        <v>4.0999999999999996</v>
      </c>
      <c r="F425" s="120">
        <v>0</v>
      </c>
      <c r="G425" s="120">
        <v>0</v>
      </c>
      <c r="H425" s="120">
        <v>0</v>
      </c>
      <c r="I425" s="120">
        <v>0.2</v>
      </c>
      <c r="J425" s="120">
        <v>0</v>
      </c>
      <c r="K425" s="120">
        <v>7.7</v>
      </c>
      <c r="L425" s="120">
        <v>0</v>
      </c>
      <c r="M425" s="120">
        <v>0</v>
      </c>
      <c r="N425" s="120">
        <v>0</v>
      </c>
      <c r="O425" s="120">
        <v>0</v>
      </c>
      <c r="P425" s="120">
        <v>0</v>
      </c>
      <c r="Q425" s="120">
        <v>0</v>
      </c>
      <c r="R425" s="120">
        <v>0</v>
      </c>
      <c r="S425" s="120">
        <v>0</v>
      </c>
      <c r="T425" s="120">
        <v>0</v>
      </c>
      <c r="U425" s="120">
        <v>0</v>
      </c>
      <c r="V425" s="120">
        <v>1.56</v>
      </c>
      <c r="W425" s="120">
        <v>0</v>
      </c>
      <c r="X425" s="120">
        <v>2.2000000000000002</v>
      </c>
      <c r="Y425" s="120">
        <v>0</v>
      </c>
      <c r="Z425" s="120">
        <v>0</v>
      </c>
      <c r="AA425" s="120">
        <v>0</v>
      </c>
      <c r="AB425" s="120">
        <v>41.3</v>
      </c>
      <c r="AC425" s="120">
        <v>0</v>
      </c>
      <c r="AD425" s="120">
        <v>0</v>
      </c>
      <c r="AE425" s="120">
        <v>0</v>
      </c>
      <c r="AF425" s="120">
        <v>57.06</v>
      </c>
    </row>
    <row r="426" spans="1:32" x14ac:dyDescent="0.25">
      <c r="B426" s="119" t="s">
        <v>486</v>
      </c>
      <c r="C426" s="120">
        <v>0</v>
      </c>
      <c r="D426" s="120">
        <v>125</v>
      </c>
      <c r="E426" s="120">
        <v>0</v>
      </c>
      <c r="F426" s="120">
        <v>31.788799999999998</v>
      </c>
      <c r="G426" s="120">
        <v>0</v>
      </c>
      <c r="H426" s="120">
        <v>0</v>
      </c>
      <c r="I426" s="120">
        <v>1.8132200000000001</v>
      </c>
      <c r="J426" s="120">
        <v>0</v>
      </c>
      <c r="K426" s="120">
        <v>1.7</v>
      </c>
      <c r="L426" s="120">
        <v>41.889400000000002</v>
      </c>
      <c r="M426" s="120">
        <v>0</v>
      </c>
      <c r="N426" s="120">
        <v>202.96199999999999</v>
      </c>
      <c r="O426" s="120">
        <v>149.69999999999999</v>
      </c>
      <c r="P426" s="120">
        <v>0</v>
      </c>
      <c r="Q426" s="120">
        <v>53.420499999999997</v>
      </c>
      <c r="R426" s="120">
        <v>17.810199999999998</v>
      </c>
      <c r="S426" s="120">
        <v>0</v>
      </c>
      <c r="T426" s="120">
        <v>0.6</v>
      </c>
      <c r="U426" s="120">
        <v>7.1251499999999997</v>
      </c>
      <c r="V426" s="120">
        <v>25.122900000000001</v>
      </c>
      <c r="W426" s="120">
        <v>0</v>
      </c>
      <c r="X426" s="120">
        <v>0.85</v>
      </c>
      <c r="Y426" s="120">
        <v>0</v>
      </c>
      <c r="Z426" s="120">
        <v>0</v>
      </c>
      <c r="AA426" s="120">
        <v>0</v>
      </c>
      <c r="AB426" s="120">
        <v>0</v>
      </c>
      <c r="AC426" s="120">
        <v>0</v>
      </c>
      <c r="AD426" s="120">
        <v>0</v>
      </c>
      <c r="AE426" s="120">
        <v>0</v>
      </c>
      <c r="AF426" s="120">
        <v>659.78216999999984</v>
      </c>
    </row>
    <row r="427" spans="1:32" x14ac:dyDescent="0.25">
      <c r="A427" s="119" t="s">
        <v>487</v>
      </c>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row>
    <row r="428" spans="1:32" x14ac:dyDescent="0.25">
      <c r="B428" s="119" t="s">
        <v>488</v>
      </c>
      <c r="C428" s="120">
        <v>0</v>
      </c>
      <c r="D428" s="120">
        <v>13.569000000000001</v>
      </c>
      <c r="E428" s="120">
        <v>0</v>
      </c>
      <c r="F428" s="120">
        <v>0</v>
      </c>
      <c r="G428" s="120">
        <v>0</v>
      </c>
      <c r="H428" s="120">
        <v>0</v>
      </c>
      <c r="I428" s="120">
        <v>6.6284899999999994E-2</v>
      </c>
      <c r="J428" s="120">
        <v>0</v>
      </c>
      <c r="K428" s="120">
        <v>0</v>
      </c>
      <c r="L428" s="120">
        <v>0.87424900000000005</v>
      </c>
      <c r="M428" s="120">
        <v>0</v>
      </c>
      <c r="N428" s="120">
        <v>14.7082</v>
      </c>
      <c r="O428" s="120">
        <v>0</v>
      </c>
      <c r="P428" s="120">
        <v>0</v>
      </c>
      <c r="Q428" s="120">
        <v>0</v>
      </c>
      <c r="R428" s="120">
        <v>0</v>
      </c>
      <c r="S428" s="120">
        <v>0</v>
      </c>
      <c r="T428" s="120">
        <v>0</v>
      </c>
      <c r="U428" s="120">
        <v>0</v>
      </c>
      <c r="V428" s="120">
        <v>1.53376</v>
      </c>
      <c r="W428" s="120">
        <v>0</v>
      </c>
      <c r="X428" s="120">
        <v>0.36</v>
      </c>
      <c r="Y428" s="120">
        <v>0</v>
      </c>
      <c r="Z428" s="120">
        <v>0</v>
      </c>
      <c r="AA428" s="120">
        <v>0</v>
      </c>
      <c r="AB428" s="120">
        <v>0</v>
      </c>
      <c r="AC428" s="120">
        <v>0</v>
      </c>
      <c r="AD428" s="120">
        <v>24.678000000000001</v>
      </c>
      <c r="AE428" s="120">
        <v>0</v>
      </c>
      <c r="AF428" s="120">
        <v>55.789493899999997</v>
      </c>
    </row>
    <row r="429" spans="1:32" x14ac:dyDescent="0.25">
      <c r="A429" s="119" t="s">
        <v>489</v>
      </c>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row>
    <row r="430" spans="1:32" x14ac:dyDescent="0.25">
      <c r="B430" s="119" t="s">
        <v>490</v>
      </c>
      <c r="C430" s="120">
        <v>0</v>
      </c>
      <c r="D430" s="120">
        <v>0</v>
      </c>
      <c r="E430" s="120">
        <v>0</v>
      </c>
      <c r="F430" s="120">
        <v>0</v>
      </c>
      <c r="G430" s="120">
        <v>0</v>
      </c>
      <c r="H430" s="120">
        <v>0</v>
      </c>
      <c r="I430" s="120">
        <v>0.34</v>
      </c>
      <c r="J430" s="120">
        <v>0</v>
      </c>
      <c r="K430" s="120">
        <v>0</v>
      </c>
      <c r="L430" s="120">
        <v>38.118000000000002</v>
      </c>
      <c r="M430" s="120">
        <v>0</v>
      </c>
      <c r="N430" s="120">
        <v>0</v>
      </c>
      <c r="O430" s="120">
        <v>2.3690000000000002</v>
      </c>
      <c r="P430" s="120">
        <v>0</v>
      </c>
      <c r="Q430" s="120">
        <v>0</v>
      </c>
      <c r="R430" s="120">
        <v>0</v>
      </c>
      <c r="S430" s="120">
        <v>0</v>
      </c>
      <c r="T430" s="120">
        <v>0</v>
      </c>
      <c r="U430" s="120">
        <v>0</v>
      </c>
      <c r="V430" s="120">
        <v>1.05</v>
      </c>
      <c r="W430" s="120">
        <v>0</v>
      </c>
      <c r="X430" s="120">
        <v>11.231999999999999</v>
      </c>
      <c r="Y430" s="120">
        <v>0</v>
      </c>
      <c r="Z430" s="120">
        <v>0</v>
      </c>
      <c r="AA430" s="120">
        <v>0</v>
      </c>
      <c r="AB430" s="120">
        <v>0</v>
      </c>
      <c r="AC430" s="120">
        <v>0</v>
      </c>
      <c r="AD430" s="120">
        <v>0</v>
      </c>
      <c r="AE430" s="120">
        <v>0</v>
      </c>
      <c r="AF430" s="120">
        <v>53.109000000000002</v>
      </c>
    </row>
    <row r="431" spans="1:32" x14ac:dyDescent="0.25">
      <c r="B431" s="119" t="s">
        <v>491</v>
      </c>
      <c r="C431" s="120">
        <v>0</v>
      </c>
      <c r="D431" s="120">
        <v>0</v>
      </c>
      <c r="E431" s="120">
        <v>0</v>
      </c>
      <c r="F431" s="120">
        <v>0</v>
      </c>
      <c r="G431" s="120">
        <v>0</v>
      </c>
      <c r="H431" s="120">
        <v>0.19500000000000001</v>
      </c>
      <c r="I431" s="120">
        <v>8.5999999999999993E-2</v>
      </c>
      <c r="J431" s="120">
        <v>0</v>
      </c>
      <c r="K431" s="120">
        <v>0</v>
      </c>
      <c r="L431" s="120">
        <v>0</v>
      </c>
      <c r="M431" s="120">
        <v>0</v>
      </c>
      <c r="N431" s="120">
        <v>0</v>
      </c>
      <c r="O431" s="120">
        <v>0</v>
      </c>
      <c r="P431" s="120">
        <v>0</v>
      </c>
      <c r="Q431" s="120">
        <v>0</v>
      </c>
      <c r="R431" s="120">
        <v>0</v>
      </c>
      <c r="S431" s="120">
        <v>0</v>
      </c>
      <c r="T431" s="120">
        <v>0</v>
      </c>
      <c r="U431" s="120">
        <v>0</v>
      </c>
      <c r="V431" s="120">
        <v>0.158</v>
      </c>
      <c r="W431" s="120">
        <v>7.1589999999999998</v>
      </c>
      <c r="X431" s="120">
        <v>0</v>
      </c>
      <c r="Y431" s="120">
        <v>0</v>
      </c>
      <c r="Z431" s="120">
        <v>0</v>
      </c>
      <c r="AA431" s="120">
        <v>0</v>
      </c>
      <c r="AB431" s="120">
        <v>0</v>
      </c>
      <c r="AC431" s="120">
        <v>0</v>
      </c>
      <c r="AD431" s="120">
        <v>0</v>
      </c>
      <c r="AE431" s="120">
        <v>0</v>
      </c>
      <c r="AF431" s="120">
        <v>7.5979999999999999</v>
      </c>
    </row>
    <row r="432" spans="1:32" x14ac:dyDescent="0.25">
      <c r="A432" s="119" t="s">
        <v>492</v>
      </c>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row>
    <row r="433" spans="1:32" x14ac:dyDescent="0.25">
      <c r="B433" s="119" t="s">
        <v>492</v>
      </c>
      <c r="C433" s="120">
        <v>0</v>
      </c>
      <c r="D433" s="120">
        <v>0</v>
      </c>
      <c r="E433" s="120">
        <v>0</v>
      </c>
      <c r="F433" s="120">
        <v>0</v>
      </c>
      <c r="G433" s="120">
        <v>0</v>
      </c>
      <c r="H433" s="120">
        <v>0</v>
      </c>
      <c r="I433" s="120">
        <v>0</v>
      </c>
      <c r="J433" s="120">
        <v>0</v>
      </c>
      <c r="K433" s="120">
        <v>0</v>
      </c>
      <c r="L433" s="120">
        <v>0</v>
      </c>
      <c r="M433" s="120">
        <v>0</v>
      </c>
      <c r="N433" s="120">
        <v>0</v>
      </c>
      <c r="O433" s="120">
        <v>0</v>
      </c>
      <c r="P433" s="120">
        <v>0</v>
      </c>
      <c r="Q433" s="120">
        <v>0</v>
      </c>
      <c r="R433" s="120">
        <v>0</v>
      </c>
      <c r="S433" s="120">
        <v>0</v>
      </c>
      <c r="T433" s="120">
        <v>0</v>
      </c>
      <c r="U433" s="120">
        <v>0</v>
      </c>
      <c r="V433" s="120">
        <v>3.6999999999999998E-2</v>
      </c>
      <c r="W433" s="120">
        <v>0</v>
      </c>
      <c r="X433" s="120">
        <v>0</v>
      </c>
      <c r="Y433" s="120">
        <v>0</v>
      </c>
      <c r="Z433" s="120">
        <v>0</v>
      </c>
      <c r="AA433" s="120">
        <v>0</v>
      </c>
      <c r="AB433" s="120">
        <v>0</v>
      </c>
      <c r="AC433" s="120">
        <v>0</v>
      </c>
      <c r="AD433" s="120">
        <v>0</v>
      </c>
      <c r="AE433" s="120">
        <v>0</v>
      </c>
      <c r="AF433" s="120">
        <v>3.6999999999999998E-2</v>
      </c>
    </row>
    <row r="434" spans="1:32" x14ac:dyDescent="0.25">
      <c r="A434" s="119" t="s">
        <v>495</v>
      </c>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row>
    <row r="435" spans="1:32" x14ac:dyDescent="0.25">
      <c r="B435" s="119" t="s">
        <v>494</v>
      </c>
      <c r="C435" s="120">
        <v>0</v>
      </c>
      <c r="D435" s="120">
        <v>0</v>
      </c>
      <c r="E435" s="120">
        <v>0</v>
      </c>
      <c r="F435" s="120">
        <v>0</v>
      </c>
      <c r="G435" s="120">
        <v>0</v>
      </c>
      <c r="H435" s="120">
        <v>0</v>
      </c>
      <c r="I435" s="120">
        <v>0</v>
      </c>
      <c r="J435" s="120">
        <v>0</v>
      </c>
      <c r="K435" s="120">
        <v>0</v>
      </c>
      <c r="L435" s="120">
        <v>0</v>
      </c>
      <c r="M435" s="120">
        <v>0</v>
      </c>
      <c r="N435" s="120">
        <v>0</v>
      </c>
      <c r="O435" s="120">
        <v>0</v>
      </c>
      <c r="P435" s="120">
        <v>17.176500000000001</v>
      </c>
      <c r="Q435" s="120">
        <v>0</v>
      </c>
      <c r="R435" s="120">
        <v>0</v>
      </c>
      <c r="S435" s="120">
        <v>0</v>
      </c>
      <c r="T435" s="120">
        <v>0</v>
      </c>
      <c r="U435" s="120">
        <v>0</v>
      </c>
      <c r="V435" s="120">
        <v>0.40200000000000002</v>
      </c>
      <c r="W435" s="120">
        <v>0</v>
      </c>
      <c r="X435" s="120">
        <v>0</v>
      </c>
      <c r="Y435" s="120">
        <v>0</v>
      </c>
      <c r="Z435" s="120">
        <v>0</v>
      </c>
      <c r="AA435" s="120">
        <v>0</v>
      </c>
      <c r="AB435" s="120">
        <v>0</v>
      </c>
      <c r="AC435" s="120">
        <v>0</v>
      </c>
      <c r="AD435" s="120">
        <v>0</v>
      </c>
      <c r="AE435" s="120">
        <v>0</v>
      </c>
      <c r="AF435" s="120">
        <v>17.578500000000002</v>
      </c>
    </row>
    <row r="436" spans="1:32" x14ac:dyDescent="0.25">
      <c r="A436" s="119" t="s">
        <v>496</v>
      </c>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row>
    <row r="437" spans="1:32" x14ac:dyDescent="0.25">
      <c r="B437" s="119" t="s">
        <v>497</v>
      </c>
      <c r="C437" s="120">
        <v>0</v>
      </c>
      <c r="D437" s="120">
        <v>0</v>
      </c>
      <c r="E437" s="120">
        <v>0</v>
      </c>
      <c r="F437" s="120">
        <v>0</v>
      </c>
      <c r="G437" s="120">
        <v>0</v>
      </c>
      <c r="H437" s="120">
        <v>0</v>
      </c>
      <c r="I437" s="120">
        <v>0.09</v>
      </c>
      <c r="J437" s="120">
        <v>0</v>
      </c>
      <c r="K437" s="120">
        <v>0</v>
      </c>
      <c r="L437" s="120">
        <v>103.773</v>
      </c>
      <c r="M437" s="120">
        <v>0</v>
      </c>
      <c r="N437" s="120">
        <v>0</v>
      </c>
      <c r="O437" s="120">
        <v>28.44</v>
      </c>
      <c r="P437" s="120">
        <v>0</v>
      </c>
      <c r="Q437" s="120">
        <v>0</v>
      </c>
      <c r="R437" s="120">
        <v>0</v>
      </c>
      <c r="S437" s="120">
        <v>0</v>
      </c>
      <c r="T437" s="120">
        <v>0</v>
      </c>
      <c r="U437" s="120">
        <v>0</v>
      </c>
      <c r="V437" s="120">
        <v>4.8</v>
      </c>
      <c r="W437" s="120">
        <v>0</v>
      </c>
      <c r="X437" s="120">
        <v>0</v>
      </c>
      <c r="Y437" s="120">
        <v>0</v>
      </c>
      <c r="Z437" s="120">
        <v>0</v>
      </c>
      <c r="AA437" s="120">
        <v>0</v>
      </c>
      <c r="AB437" s="120">
        <v>0</v>
      </c>
      <c r="AC437" s="120">
        <v>0</v>
      </c>
      <c r="AD437" s="120">
        <v>0</v>
      </c>
      <c r="AE437" s="120">
        <v>0</v>
      </c>
      <c r="AF437" s="120">
        <v>137.10300000000001</v>
      </c>
    </row>
    <row r="438" spans="1:32" x14ac:dyDescent="0.25">
      <c r="A438" s="119" t="s">
        <v>498</v>
      </c>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row>
    <row r="439" spans="1:32" x14ac:dyDescent="0.25">
      <c r="B439" s="119" t="s">
        <v>499</v>
      </c>
      <c r="C439" s="120">
        <v>1.5294099999999999</v>
      </c>
      <c r="D439" s="120">
        <v>0</v>
      </c>
      <c r="E439" s="120">
        <v>0</v>
      </c>
      <c r="F439" s="120">
        <v>0</v>
      </c>
      <c r="G439" s="120">
        <v>0</v>
      </c>
      <c r="H439" s="120">
        <v>0</v>
      </c>
      <c r="I439" s="120">
        <v>0.23</v>
      </c>
      <c r="J439" s="120">
        <v>0</v>
      </c>
      <c r="K439" s="120">
        <v>0</v>
      </c>
      <c r="L439" s="120">
        <v>40.1</v>
      </c>
      <c r="M439" s="120">
        <v>2.9000000000000001E-2</v>
      </c>
      <c r="N439" s="120">
        <v>0</v>
      </c>
      <c r="O439" s="120">
        <v>13.8</v>
      </c>
      <c r="P439" s="120">
        <v>0</v>
      </c>
      <c r="Q439" s="120">
        <v>0</v>
      </c>
      <c r="R439" s="120">
        <v>44.5</v>
      </c>
      <c r="S439" s="120">
        <v>0</v>
      </c>
      <c r="T439" s="120">
        <v>0</v>
      </c>
      <c r="U439" s="120">
        <v>0</v>
      </c>
      <c r="V439" s="120">
        <v>1.9930000000000001</v>
      </c>
      <c r="W439" s="120">
        <v>0</v>
      </c>
      <c r="X439" s="120">
        <v>11.4529</v>
      </c>
      <c r="Y439" s="120">
        <v>0</v>
      </c>
      <c r="Z439" s="120">
        <v>0</v>
      </c>
      <c r="AA439" s="120">
        <v>0</v>
      </c>
      <c r="AB439" s="120">
        <v>0</v>
      </c>
      <c r="AC439" s="120">
        <v>0</v>
      </c>
      <c r="AD439" s="120">
        <v>0</v>
      </c>
      <c r="AE439" s="120">
        <v>0</v>
      </c>
      <c r="AF439" s="120">
        <v>113.63431</v>
      </c>
    </row>
    <row r="440" spans="1:32" x14ac:dyDescent="0.25">
      <c r="A440" s="119" t="s">
        <v>500</v>
      </c>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row>
    <row r="441" spans="1:32" x14ac:dyDescent="0.25">
      <c r="B441" s="119" t="s">
        <v>501</v>
      </c>
      <c r="C441" s="120">
        <v>0</v>
      </c>
      <c r="D441" s="120">
        <v>0</v>
      </c>
      <c r="E441" s="120">
        <v>0</v>
      </c>
      <c r="F441" s="120">
        <v>0</v>
      </c>
      <c r="G441" s="120">
        <v>21.2</v>
      </c>
      <c r="H441" s="120">
        <v>0</v>
      </c>
      <c r="I441" s="120">
        <v>0.18</v>
      </c>
      <c r="J441" s="120">
        <v>0</v>
      </c>
      <c r="K441" s="120">
        <v>0</v>
      </c>
      <c r="L441" s="120">
        <v>311.14299999999997</v>
      </c>
      <c r="M441" s="120">
        <v>0</v>
      </c>
      <c r="N441" s="120">
        <v>0</v>
      </c>
      <c r="O441" s="120">
        <v>58.9</v>
      </c>
      <c r="P441" s="120">
        <v>0</v>
      </c>
      <c r="Q441" s="120">
        <v>0</v>
      </c>
      <c r="R441" s="120">
        <v>0</v>
      </c>
      <c r="S441" s="120">
        <v>0</v>
      </c>
      <c r="T441" s="120">
        <v>0</v>
      </c>
      <c r="U441" s="120">
        <v>0</v>
      </c>
      <c r="V441" s="120">
        <v>8.0475300000000001</v>
      </c>
      <c r="W441" s="120">
        <v>0</v>
      </c>
      <c r="X441" s="120">
        <v>0</v>
      </c>
      <c r="Y441" s="120">
        <v>0</v>
      </c>
      <c r="Z441" s="120">
        <v>0</v>
      </c>
      <c r="AA441" s="120">
        <v>0</v>
      </c>
      <c r="AB441" s="120">
        <v>0</v>
      </c>
      <c r="AC441" s="120">
        <v>0</v>
      </c>
      <c r="AD441" s="120">
        <v>0</v>
      </c>
      <c r="AE441" s="120">
        <v>0</v>
      </c>
      <c r="AF441" s="120">
        <v>399.47052999999994</v>
      </c>
    </row>
    <row r="442" spans="1:32" x14ac:dyDescent="0.25">
      <c r="A442" s="119" t="s">
        <v>502</v>
      </c>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row>
    <row r="443" spans="1:32" x14ac:dyDescent="0.25">
      <c r="B443" s="119" t="s">
        <v>503</v>
      </c>
      <c r="C443" s="120">
        <v>0</v>
      </c>
      <c r="D443" s="120">
        <v>0</v>
      </c>
      <c r="E443" s="120">
        <v>0</v>
      </c>
      <c r="F443" s="120">
        <v>0</v>
      </c>
      <c r="G443" s="120">
        <v>5.8999999999999997E-2</v>
      </c>
      <c r="H443" s="120">
        <v>0</v>
      </c>
      <c r="I443" s="120">
        <v>0</v>
      </c>
      <c r="J443" s="120">
        <v>0</v>
      </c>
      <c r="K443" s="120">
        <v>0</v>
      </c>
      <c r="L443" s="120">
        <v>0</v>
      </c>
      <c r="M443" s="120">
        <v>0</v>
      </c>
      <c r="N443" s="120">
        <v>0</v>
      </c>
      <c r="O443" s="120">
        <v>0</v>
      </c>
      <c r="P443" s="120">
        <v>0</v>
      </c>
      <c r="Q443" s="120">
        <v>0</v>
      </c>
      <c r="R443" s="120">
        <v>0.64800000000000002</v>
      </c>
      <c r="S443" s="120">
        <v>0</v>
      </c>
      <c r="T443" s="120">
        <v>0</v>
      </c>
      <c r="U443" s="120">
        <v>0</v>
      </c>
      <c r="V443" s="120">
        <v>8.7999999999999995E-2</v>
      </c>
      <c r="W443" s="120">
        <v>4.78</v>
      </c>
      <c r="X443" s="120">
        <v>0</v>
      </c>
      <c r="Y443" s="120">
        <v>0</v>
      </c>
      <c r="Z443" s="120">
        <v>0</v>
      </c>
      <c r="AA443" s="120">
        <v>0</v>
      </c>
      <c r="AB443" s="120">
        <v>0</v>
      </c>
      <c r="AC443" s="120">
        <v>0</v>
      </c>
      <c r="AD443" s="120">
        <v>0</v>
      </c>
      <c r="AE443" s="120">
        <v>0</v>
      </c>
      <c r="AF443" s="120">
        <v>5.5750000000000002</v>
      </c>
    </row>
    <row r="444" spans="1:32" x14ac:dyDescent="0.25">
      <c r="B444" s="119" t="s">
        <v>504</v>
      </c>
      <c r="C444" s="120">
        <v>0</v>
      </c>
      <c r="D444" s="120">
        <v>0</v>
      </c>
      <c r="E444" s="120">
        <v>0</v>
      </c>
      <c r="F444" s="120">
        <v>0</v>
      </c>
      <c r="G444" s="120">
        <v>0.13</v>
      </c>
      <c r="H444" s="120">
        <v>0</v>
      </c>
      <c r="I444" s="120">
        <v>0</v>
      </c>
      <c r="J444" s="120">
        <v>0</v>
      </c>
      <c r="K444" s="120">
        <v>0</v>
      </c>
      <c r="L444" s="120">
        <v>0</v>
      </c>
      <c r="M444" s="120">
        <v>0</v>
      </c>
      <c r="N444" s="120">
        <v>0</v>
      </c>
      <c r="O444" s="120">
        <v>0</v>
      </c>
      <c r="P444" s="120">
        <v>0</v>
      </c>
      <c r="Q444" s="120">
        <v>0</v>
      </c>
      <c r="R444" s="120">
        <v>2.1</v>
      </c>
      <c r="S444" s="120">
        <v>0</v>
      </c>
      <c r="T444" s="120">
        <v>0</v>
      </c>
      <c r="U444" s="120">
        <v>0</v>
      </c>
      <c r="V444" s="120">
        <v>0.13</v>
      </c>
      <c r="W444" s="120">
        <v>6.9</v>
      </c>
      <c r="X444" s="120">
        <v>0</v>
      </c>
      <c r="Y444" s="120">
        <v>0</v>
      </c>
      <c r="Z444" s="120">
        <v>0</v>
      </c>
      <c r="AA444" s="120">
        <v>0</v>
      </c>
      <c r="AB444" s="120">
        <v>0</v>
      </c>
      <c r="AC444" s="120">
        <v>0</v>
      </c>
      <c r="AD444" s="120">
        <v>0</v>
      </c>
      <c r="AE444" s="120">
        <v>0</v>
      </c>
      <c r="AF444" s="120">
        <v>9.26</v>
      </c>
    </row>
    <row r="445" spans="1:32" x14ac:dyDescent="0.25">
      <c r="B445" s="119" t="s">
        <v>505</v>
      </c>
      <c r="C445" s="120">
        <v>0</v>
      </c>
      <c r="D445" s="120">
        <v>167.02</v>
      </c>
      <c r="E445" s="120">
        <v>0</v>
      </c>
      <c r="F445" s="120">
        <v>0</v>
      </c>
      <c r="G445" s="120">
        <v>1.6</v>
      </c>
      <c r="H445" s="120">
        <v>0</v>
      </c>
      <c r="I445" s="120">
        <v>0.49647400000000003</v>
      </c>
      <c r="J445" s="120">
        <v>0</v>
      </c>
      <c r="K445" s="120">
        <v>0</v>
      </c>
      <c r="L445" s="120">
        <v>0</v>
      </c>
      <c r="M445" s="120">
        <v>0</v>
      </c>
      <c r="N445" s="120">
        <v>16.5733</v>
      </c>
      <c r="O445" s="120">
        <v>49.8</v>
      </c>
      <c r="P445" s="120">
        <v>0</v>
      </c>
      <c r="Q445" s="120">
        <v>0</v>
      </c>
      <c r="R445" s="120">
        <v>36.1</v>
      </c>
      <c r="S445" s="120">
        <v>0</v>
      </c>
      <c r="T445" s="120">
        <v>0</v>
      </c>
      <c r="U445" s="120">
        <v>11.2</v>
      </c>
      <c r="V445" s="120">
        <v>10.794700000000001</v>
      </c>
      <c r="W445" s="120">
        <v>0</v>
      </c>
      <c r="X445" s="120">
        <v>0</v>
      </c>
      <c r="Y445" s="120">
        <v>0</v>
      </c>
      <c r="Z445" s="120">
        <v>0</v>
      </c>
      <c r="AA445" s="120">
        <v>0</v>
      </c>
      <c r="AB445" s="120">
        <v>0</v>
      </c>
      <c r="AC445" s="120">
        <v>0</v>
      </c>
      <c r="AD445" s="120">
        <v>1.2397800000000001</v>
      </c>
      <c r="AE445" s="120">
        <v>0</v>
      </c>
      <c r="AF445" s="120">
        <v>294.824254</v>
      </c>
    </row>
    <row r="446" spans="1:32" x14ac:dyDescent="0.25">
      <c r="A446" s="119" t="s">
        <v>506</v>
      </c>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row>
    <row r="447" spans="1:32" x14ac:dyDescent="0.25">
      <c r="B447" s="119" t="s">
        <v>507</v>
      </c>
      <c r="C447" s="120">
        <v>0</v>
      </c>
      <c r="D447" s="120">
        <v>0</v>
      </c>
      <c r="E447" s="120">
        <v>0</v>
      </c>
      <c r="F447" s="120">
        <v>0</v>
      </c>
      <c r="G447" s="120">
        <v>0</v>
      </c>
      <c r="H447" s="120">
        <v>0</v>
      </c>
      <c r="I447" s="120">
        <v>4.4999999999999998E-2</v>
      </c>
      <c r="J447" s="120">
        <v>0</v>
      </c>
      <c r="K447" s="120">
        <v>0</v>
      </c>
      <c r="L447" s="120">
        <v>0</v>
      </c>
      <c r="M447" s="120">
        <v>0</v>
      </c>
      <c r="N447" s="120">
        <v>0</v>
      </c>
      <c r="O447" s="120">
        <v>0</v>
      </c>
      <c r="P447" s="120">
        <v>0</v>
      </c>
      <c r="Q447" s="120">
        <v>0</v>
      </c>
      <c r="R447" s="120">
        <v>0</v>
      </c>
      <c r="S447" s="120">
        <v>0</v>
      </c>
      <c r="T447" s="120">
        <v>0</v>
      </c>
      <c r="U447" s="120">
        <v>0</v>
      </c>
      <c r="V447" s="120">
        <v>3.8469000000000003E-2</v>
      </c>
      <c r="W447" s="120">
        <v>0</v>
      </c>
      <c r="X447" s="120">
        <v>2.9291999999999998</v>
      </c>
      <c r="Y447" s="120">
        <v>0</v>
      </c>
      <c r="Z447" s="120">
        <v>0</v>
      </c>
      <c r="AA447" s="120">
        <v>0</v>
      </c>
      <c r="AB447" s="120">
        <v>0</v>
      </c>
      <c r="AC447" s="120">
        <v>0</v>
      </c>
      <c r="AD447" s="120">
        <v>0</v>
      </c>
      <c r="AE447" s="120">
        <v>0</v>
      </c>
      <c r="AF447" s="120">
        <v>3.0126689999999998</v>
      </c>
    </row>
    <row r="448" spans="1:32" x14ac:dyDescent="0.25">
      <c r="B448" s="119" t="s">
        <v>508</v>
      </c>
      <c r="C448" s="120">
        <v>0</v>
      </c>
      <c r="D448" s="120">
        <v>0</v>
      </c>
      <c r="E448" s="120">
        <v>0</v>
      </c>
      <c r="F448" s="120">
        <v>0</v>
      </c>
      <c r="G448" s="120">
        <v>0</v>
      </c>
      <c r="H448" s="120">
        <v>5.0140000000000002E-3</v>
      </c>
      <c r="I448" s="120">
        <v>0</v>
      </c>
      <c r="J448" s="120">
        <v>0</v>
      </c>
      <c r="K448" s="120">
        <v>0</v>
      </c>
      <c r="L448" s="120">
        <v>0</v>
      </c>
      <c r="M448" s="120">
        <v>0</v>
      </c>
      <c r="N448" s="120">
        <v>0</v>
      </c>
      <c r="O448" s="120">
        <v>0</v>
      </c>
      <c r="P448" s="120">
        <v>0</v>
      </c>
      <c r="Q448" s="120">
        <v>0</v>
      </c>
      <c r="R448" s="120">
        <v>0</v>
      </c>
      <c r="S448" s="120">
        <v>0</v>
      </c>
      <c r="T448" s="120">
        <v>0</v>
      </c>
      <c r="U448" s="120">
        <v>0</v>
      </c>
      <c r="V448" s="120">
        <v>1.0145E-2</v>
      </c>
      <c r="W448" s="120">
        <v>0</v>
      </c>
      <c r="X448" s="120">
        <v>0.91200000000000003</v>
      </c>
      <c r="Y448" s="120">
        <v>0</v>
      </c>
      <c r="Z448" s="120">
        <v>0</v>
      </c>
      <c r="AA448" s="120">
        <v>0</v>
      </c>
      <c r="AB448" s="120">
        <v>0</v>
      </c>
      <c r="AC448" s="120">
        <v>0</v>
      </c>
      <c r="AD448" s="120">
        <v>0</v>
      </c>
      <c r="AE448" s="120">
        <v>0</v>
      </c>
      <c r="AF448" s="120">
        <v>0.92715900000000007</v>
      </c>
    </row>
    <row r="449" spans="1:32" x14ac:dyDescent="0.25">
      <c r="B449" s="119" t="s">
        <v>509</v>
      </c>
      <c r="C449" s="120">
        <v>0</v>
      </c>
      <c r="D449" s="120">
        <v>0</v>
      </c>
      <c r="E449" s="120">
        <v>0</v>
      </c>
      <c r="F449" s="120">
        <v>0</v>
      </c>
      <c r="G449" s="120">
        <v>0</v>
      </c>
      <c r="H449" s="120">
        <v>0</v>
      </c>
      <c r="I449" s="120">
        <v>0.184778</v>
      </c>
      <c r="J449" s="120">
        <v>0</v>
      </c>
      <c r="K449" s="120">
        <v>0</v>
      </c>
      <c r="L449" s="120">
        <v>0</v>
      </c>
      <c r="M449" s="120">
        <v>0</v>
      </c>
      <c r="N449" s="120">
        <v>0</v>
      </c>
      <c r="O449" s="120">
        <v>0</v>
      </c>
      <c r="P449" s="120">
        <v>33.887</v>
      </c>
      <c r="Q449" s="120">
        <v>0</v>
      </c>
      <c r="R449" s="120">
        <v>0</v>
      </c>
      <c r="S449" s="120">
        <v>0</v>
      </c>
      <c r="T449" s="120">
        <v>0</v>
      </c>
      <c r="U449" s="120">
        <v>0</v>
      </c>
      <c r="V449" s="120">
        <v>0.52010000000000001</v>
      </c>
      <c r="W449" s="120">
        <v>0</v>
      </c>
      <c r="X449" s="120">
        <v>2.3319999999999999</v>
      </c>
      <c r="Y449" s="120">
        <v>0</v>
      </c>
      <c r="Z449" s="120">
        <v>0</v>
      </c>
      <c r="AA449" s="120">
        <v>0</v>
      </c>
      <c r="AB449" s="120">
        <v>0</v>
      </c>
      <c r="AC449" s="120">
        <v>0</v>
      </c>
      <c r="AD449" s="120">
        <v>0</v>
      </c>
      <c r="AE449" s="120">
        <v>17.783300000000001</v>
      </c>
      <c r="AF449" s="120">
        <v>54.707177999999999</v>
      </c>
    </row>
    <row r="450" spans="1:32" x14ac:dyDescent="0.25">
      <c r="A450" s="119" t="s">
        <v>510</v>
      </c>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row>
    <row r="451" spans="1:32" x14ac:dyDescent="0.25">
      <c r="B451" s="119" t="s">
        <v>511</v>
      </c>
      <c r="C451" s="120">
        <v>0</v>
      </c>
      <c r="D451" s="120">
        <v>0</v>
      </c>
      <c r="E451" s="120">
        <v>0</v>
      </c>
      <c r="F451" s="120">
        <v>0</v>
      </c>
      <c r="G451" s="120">
        <v>0</v>
      </c>
      <c r="H451" s="120">
        <v>0</v>
      </c>
      <c r="I451" s="120">
        <v>0.8</v>
      </c>
      <c r="J451" s="120">
        <v>0</v>
      </c>
      <c r="K451" s="120">
        <v>0</v>
      </c>
      <c r="L451" s="120">
        <v>0</v>
      </c>
      <c r="M451" s="120">
        <v>0</v>
      </c>
      <c r="N451" s="120">
        <v>0</v>
      </c>
      <c r="O451" s="120">
        <v>0</v>
      </c>
      <c r="P451" s="120">
        <v>0</v>
      </c>
      <c r="Q451" s="120">
        <v>0</v>
      </c>
      <c r="R451" s="120">
        <v>0</v>
      </c>
      <c r="S451" s="120">
        <v>0</v>
      </c>
      <c r="T451" s="120">
        <v>0</v>
      </c>
      <c r="U451" s="120">
        <v>0</v>
      </c>
      <c r="V451" s="120">
        <v>0.14499999999999999</v>
      </c>
      <c r="W451" s="120">
        <v>0</v>
      </c>
      <c r="X451" s="120">
        <v>8.1359999999999992</v>
      </c>
      <c r="Y451" s="120">
        <v>0</v>
      </c>
      <c r="Z451" s="120">
        <v>0</v>
      </c>
      <c r="AA451" s="120">
        <v>0</v>
      </c>
      <c r="AB451" s="120">
        <v>0</v>
      </c>
      <c r="AC451" s="120">
        <v>0</v>
      </c>
      <c r="AD451" s="120">
        <v>0</v>
      </c>
      <c r="AE451" s="120">
        <v>0</v>
      </c>
      <c r="AF451" s="120">
        <v>9.0809999999999995</v>
      </c>
    </row>
    <row r="452" spans="1:32" x14ac:dyDescent="0.25">
      <c r="B452" s="119" t="s">
        <v>512</v>
      </c>
      <c r="C452" s="120">
        <v>0</v>
      </c>
      <c r="D452" s="120">
        <v>0</v>
      </c>
      <c r="E452" s="120">
        <v>0</v>
      </c>
      <c r="F452" s="120">
        <v>0</v>
      </c>
      <c r="G452" s="120">
        <v>0</v>
      </c>
      <c r="H452" s="120">
        <v>0</v>
      </c>
      <c r="I452" s="120">
        <v>0.05</v>
      </c>
      <c r="J452" s="120">
        <v>0</v>
      </c>
      <c r="K452" s="120">
        <v>0</v>
      </c>
      <c r="L452" s="120">
        <v>0</v>
      </c>
      <c r="M452" s="120">
        <v>0</v>
      </c>
      <c r="N452" s="120">
        <v>0</v>
      </c>
      <c r="O452" s="120">
        <v>0</v>
      </c>
      <c r="P452" s="120">
        <v>0</v>
      </c>
      <c r="Q452" s="120">
        <v>0</v>
      </c>
      <c r="R452" s="120">
        <v>0</v>
      </c>
      <c r="S452" s="120">
        <v>0</v>
      </c>
      <c r="T452" s="120">
        <v>0</v>
      </c>
      <c r="U452" s="120">
        <v>0</v>
      </c>
      <c r="V452" s="120">
        <v>0.18099999999999999</v>
      </c>
      <c r="W452" s="120">
        <v>0</v>
      </c>
      <c r="X452" s="120">
        <v>9.18</v>
      </c>
      <c r="Y452" s="120">
        <v>0</v>
      </c>
      <c r="Z452" s="120">
        <v>0</v>
      </c>
      <c r="AA452" s="120">
        <v>0</v>
      </c>
      <c r="AB452" s="120">
        <v>0</v>
      </c>
      <c r="AC452" s="120">
        <v>0</v>
      </c>
      <c r="AD452" s="120">
        <v>0</v>
      </c>
      <c r="AE452" s="120">
        <v>0</v>
      </c>
      <c r="AF452" s="120">
        <v>9.4109999999999996</v>
      </c>
    </row>
    <row r="453" spans="1:32" x14ac:dyDescent="0.25">
      <c r="B453" s="119" t="s">
        <v>513</v>
      </c>
      <c r="C453" s="120">
        <v>0</v>
      </c>
      <c r="D453" s="120">
        <v>0</v>
      </c>
      <c r="E453" s="120">
        <v>0</v>
      </c>
      <c r="F453" s="120">
        <v>0</v>
      </c>
      <c r="G453" s="120">
        <v>0</v>
      </c>
      <c r="H453" s="120">
        <v>0</v>
      </c>
      <c r="I453" s="120">
        <v>0.28000000000000003</v>
      </c>
      <c r="J453" s="120">
        <v>0</v>
      </c>
      <c r="K453" s="120">
        <v>0</v>
      </c>
      <c r="L453" s="120">
        <v>0</v>
      </c>
      <c r="M453" s="120">
        <v>0</v>
      </c>
      <c r="N453" s="120">
        <v>0</v>
      </c>
      <c r="O453" s="120">
        <v>0</v>
      </c>
      <c r="P453" s="120">
        <v>0</v>
      </c>
      <c r="Q453" s="120">
        <v>0</v>
      </c>
      <c r="R453" s="120">
        <v>0</v>
      </c>
      <c r="S453" s="120">
        <v>0</v>
      </c>
      <c r="T453" s="120">
        <v>0</v>
      </c>
      <c r="U453" s="120">
        <v>0</v>
      </c>
      <c r="V453" s="120">
        <v>4.2000000000000003E-2</v>
      </c>
      <c r="W453" s="120">
        <v>0</v>
      </c>
      <c r="X453" s="120">
        <v>0</v>
      </c>
      <c r="Y453" s="120">
        <v>0</v>
      </c>
      <c r="Z453" s="120">
        <v>0</v>
      </c>
      <c r="AA453" s="120">
        <v>0</v>
      </c>
      <c r="AB453" s="120">
        <v>0</v>
      </c>
      <c r="AC453" s="120">
        <v>0</v>
      </c>
      <c r="AD453" s="120">
        <v>0</v>
      </c>
      <c r="AE453" s="120">
        <v>9.88706</v>
      </c>
      <c r="AF453" s="120">
        <v>10.209059999999999</v>
      </c>
    </row>
    <row r="454" spans="1:32" x14ac:dyDescent="0.25">
      <c r="B454" s="119" t="s">
        <v>514</v>
      </c>
      <c r="C454" s="120">
        <v>0.56000000000000005</v>
      </c>
      <c r="D454" s="120">
        <v>238.9</v>
      </c>
      <c r="E454" s="120">
        <v>0</v>
      </c>
      <c r="F454" s="120">
        <v>119.101</v>
      </c>
      <c r="G454" s="120">
        <v>0</v>
      </c>
      <c r="H454" s="120">
        <v>7.226</v>
      </c>
      <c r="I454" s="120">
        <v>15.417999999999999</v>
      </c>
      <c r="J454" s="120">
        <v>0</v>
      </c>
      <c r="K454" s="120">
        <v>0</v>
      </c>
      <c r="L454" s="120">
        <v>43.406500000000001</v>
      </c>
      <c r="M454" s="120">
        <v>0</v>
      </c>
      <c r="N454" s="120">
        <v>41.085999999999999</v>
      </c>
      <c r="O454" s="120">
        <v>172.386</v>
      </c>
      <c r="P454" s="120">
        <v>0</v>
      </c>
      <c r="Q454" s="120">
        <v>28.2</v>
      </c>
      <c r="R454" s="120">
        <v>74.849999999999994</v>
      </c>
      <c r="S454" s="120">
        <v>0</v>
      </c>
      <c r="T454" s="120">
        <v>0</v>
      </c>
      <c r="U454" s="120">
        <v>15.3</v>
      </c>
      <c r="V454" s="120">
        <v>32.802999999999997</v>
      </c>
      <c r="W454" s="120">
        <v>0</v>
      </c>
      <c r="X454" s="120">
        <v>8.5050000000000008</v>
      </c>
      <c r="Y454" s="120">
        <v>0</v>
      </c>
      <c r="Z454" s="120">
        <v>7.1779999999999999</v>
      </c>
      <c r="AA454" s="120">
        <v>10.996</v>
      </c>
      <c r="AB454" s="120">
        <v>0</v>
      </c>
      <c r="AC454" s="120">
        <v>0</v>
      </c>
      <c r="AD454" s="120">
        <v>0</v>
      </c>
      <c r="AE454" s="120">
        <v>5.3070000000000004</v>
      </c>
      <c r="AF454" s="120">
        <v>821.22250000000008</v>
      </c>
    </row>
    <row r="455" spans="1:32" x14ac:dyDescent="0.25">
      <c r="A455" s="119" t="s">
        <v>515</v>
      </c>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row>
    <row r="456" spans="1:32" x14ac:dyDescent="0.25">
      <c r="B456" s="119" t="s">
        <v>516</v>
      </c>
      <c r="C456" s="120">
        <v>0</v>
      </c>
      <c r="D456" s="120">
        <v>0</v>
      </c>
      <c r="E456" s="120">
        <v>0</v>
      </c>
      <c r="F456" s="120">
        <v>0.222</v>
      </c>
      <c r="G456" s="120">
        <v>0</v>
      </c>
      <c r="H456" s="120">
        <v>0</v>
      </c>
      <c r="I456" s="120">
        <v>0.61099999999999999</v>
      </c>
      <c r="J456" s="120">
        <v>0</v>
      </c>
      <c r="K456" s="120">
        <v>0</v>
      </c>
      <c r="L456" s="120">
        <v>8.2750000000000004</v>
      </c>
      <c r="M456" s="120">
        <v>0</v>
      </c>
      <c r="N456" s="120">
        <v>0</v>
      </c>
      <c r="O456" s="120">
        <v>1.9379999999999999</v>
      </c>
      <c r="P456" s="120">
        <v>0</v>
      </c>
      <c r="Q456" s="120">
        <v>0</v>
      </c>
      <c r="R456" s="120">
        <v>3.431</v>
      </c>
      <c r="S456" s="120">
        <v>0</v>
      </c>
      <c r="T456" s="120">
        <v>0</v>
      </c>
      <c r="U456" s="120">
        <v>0</v>
      </c>
      <c r="V456" s="120">
        <v>0.59064000000000005</v>
      </c>
      <c r="W456" s="120">
        <v>0</v>
      </c>
      <c r="X456" s="120">
        <v>6.3310000000000004</v>
      </c>
      <c r="Y456" s="120">
        <v>0</v>
      </c>
      <c r="Z456" s="120">
        <v>0</v>
      </c>
      <c r="AA456" s="120">
        <v>0</v>
      </c>
      <c r="AB456" s="120">
        <v>0</v>
      </c>
      <c r="AC456" s="120">
        <v>0</v>
      </c>
      <c r="AD456" s="120">
        <v>0</v>
      </c>
      <c r="AE456" s="120">
        <v>8.0440000000000005</v>
      </c>
      <c r="AF456" s="120">
        <v>29.442640000000001</v>
      </c>
    </row>
    <row r="457" spans="1:32" x14ac:dyDescent="0.25">
      <c r="B457" s="119" t="s">
        <v>517</v>
      </c>
      <c r="C457" s="120">
        <v>0</v>
      </c>
      <c r="D457" s="120">
        <v>0</v>
      </c>
      <c r="E457" s="120">
        <v>0</v>
      </c>
      <c r="F457" s="120">
        <v>0.85099999999999998</v>
      </c>
      <c r="G457" s="120">
        <v>0</v>
      </c>
      <c r="H457" s="120">
        <v>0</v>
      </c>
      <c r="I457" s="120">
        <v>0.182</v>
      </c>
      <c r="J457" s="120">
        <v>0</v>
      </c>
      <c r="K457" s="120">
        <v>0</v>
      </c>
      <c r="L457" s="120">
        <v>20.245000000000001</v>
      </c>
      <c r="M457" s="120">
        <v>0</v>
      </c>
      <c r="N457" s="120">
        <v>0</v>
      </c>
      <c r="O457" s="120">
        <v>4.2709999999999999</v>
      </c>
      <c r="P457" s="120">
        <v>0</v>
      </c>
      <c r="Q457" s="120">
        <v>0</v>
      </c>
      <c r="R457" s="120">
        <v>4.3890000000000002</v>
      </c>
      <c r="S457" s="120">
        <v>0</v>
      </c>
      <c r="T457" s="120">
        <v>0</v>
      </c>
      <c r="U457" s="120">
        <v>0</v>
      </c>
      <c r="V457" s="120">
        <v>0.81899999999999995</v>
      </c>
      <c r="W457" s="120">
        <v>0</v>
      </c>
      <c r="X457" s="120">
        <v>0</v>
      </c>
      <c r="Y457" s="120">
        <v>0</v>
      </c>
      <c r="Z457" s="120">
        <v>0</v>
      </c>
      <c r="AA457" s="120">
        <v>0</v>
      </c>
      <c r="AB457" s="120">
        <v>0</v>
      </c>
      <c r="AC457" s="120">
        <v>0</v>
      </c>
      <c r="AD457" s="120">
        <v>0</v>
      </c>
      <c r="AE457" s="120">
        <v>11.02</v>
      </c>
      <c r="AF457" s="120">
        <v>41.777000000000001</v>
      </c>
    </row>
    <row r="458" spans="1:32" x14ac:dyDescent="0.25">
      <c r="A458" s="119" t="s">
        <v>518</v>
      </c>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row>
    <row r="459" spans="1:32" x14ac:dyDescent="0.25">
      <c r="B459" s="119" t="s">
        <v>519</v>
      </c>
      <c r="C459" s="120">
        <v>0</v>
      </c>
      <c r="D459" s="120">
        <v>0</v>
      </c>
      <c r="E459" s="120">
        <v>0</v>
      </c>
      <c r="F459" s="120">
        <v>0.93</v>
      </c>
      <c r="G459" s="120">
        <v>0</v>
      </c>
      <c r="H459" s="120">
        <v>0</v>
      </c>
      <c r="I459" s="120">
        <v>7.4999999999999997E-2</v>
      </c>
      <c r="J459" s="120">
        <v>0</v>
      </c>
      <c r="K459" s="120">
        <v>0</v>
      </c>
      <c r="L459" s="120">
        <v>2.1949999999999998</v>
      </c>
      <c r="M459" s="120">
        <v>0</v>
      </c>
      <c r="N459" s="120">
        <v>0</v>
      </c>
      <c r="O459" s="120">
        <v>0</v>
      </c>
      <c r="P459" s="120">
        <v>0</v>
      </c>
      <c r="Q459" s="120">
        <v>4.6959999999999997</v>
      </c>
      <c r="R459" s="120">
        <v>27.608000000000001</v>
      </c>
      <c r="S459" s="120">
        <v>0</v>
      </c>
      <c r="T459" s="120">
        <v>0</v>
      </c>
      <c r="U459" s="120">
        <v>0</v>
      </c>
      <c r="V459" s="120">
        <v>0.67500000000000004</v>
      </c>
      <c r="W459" s="120">
        <v>0</v>
      </c>
      <c r="X459" s="120">
        <v>0</v>
      </c>
      <c r="Y459" s="120">
        <v>0</v>
      </c>
      <c r="Z459" s="120">
        <v>0</v>
      </c>
      <c r="AA459" s="120">
        <v>0</v>
      </c>
      <c r="AB459" s="120">
        <v>0</v>
      </c>
      <c r="AC459" s="120">
        <v>0</v>
      </c>
      <c r="AD459" s="120">
        <v>0</v>
      </c>
      <c r="AE459" s="120">
        <v>4.1414099999999996</v>
      </c>
      <c r="AF459" s="120">
        <v>40.320409999999995</v>
      </c>
    </row>
    <row r="460" spans="1:32" x14ac:dyDescent="0.25">
      <c r="A460" s="119" t="s">
        <v>520</v>
      </c>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row>
    <row r="461" spans="1:32" x14ac:dyDescent="0.25">
      <c r="B461" s="119" t="s">
        <v>521</v>
      </c>
      <c r="C461" s="120">
        <v>0</v>
      </c>
      <c r="D461" s="120">
        <v>0</v>
      </c>
      <c r="E461" s="120">
        <v>0</v>
      </c>
      <c r="F461" s="120">
        <v>0</v>
      </c>
      <c r="G461" s="120">
        <v>0</v>
      </c>
      <c r="H461" s="120">
        <v>0.49099999999999999</v>
      </c>
      <c r="I461" s="120">
        <v>0.55300000000000005</v>
      </c>
      <c r="J461" s="120">
        <v>0</v>
      </c>
      <c r="K461" s="120">
        <v>0</v>
      </c>
      <c r="L461" s="120">
        <v>0</v>
      </c>
      <c r="M461" s="120">
        <v>0</v>
      </c>
      <c r="N461" s="120">
        <v>0</v>
      </c>
      <c r="O461" s="120">
        <v>0</v>
      </c>
      <c r="P461" s="120">
        <v>0</v>
      </c>
      <c r="Q461" s="120">
        <v>0</v>
      </c>
      <c r="R461" s="120">
        <v>0</v>
      </c>
      <c r="S461" s="120">
        <v>0</v>
      </c>
      <c r="T461" s="120">
        <v>0</v>
      </c>
      <c r="U461" s="120">
        <v>0</v>
      </c>
      <c r="V461" s="120">
        <v>8.9499999999999996E-2</v>
      </c>
      <c r="W461" s="120">
        <v>4.633</v>
      </c>
      <c r="X461" s="120">
        <v>0</v>
      </c>
      <c r="Y461" s="120">
        <v>0</v>
      </c>
      <c r="Z461" s="120">
        <v>0</v>
      </c>
      <c r="AA461" s="120">
        <v>0</v>
      </c>
      <c r="AB461" s="120">
        <v>0</v>
      </c>
      <c r="AC461" s="120">
        <v>0</v>
      </c>
      <c r="AD461" s="120">
        <v>0</v>
      </c>
      <c r="AE461" s="120">
        <v>0</v>
      </c>
      <c r="AF461" s="120">
        <v>5.7664999999999997</v>
      </c>
    </row>
    <row r="462" spans="1:32" x14ac:dyDescent="0.25">
      <c r="B462" s="119" t="s">
        <v>522</v>
      </c>
      <c r="C462" s="120">
        <v>0</v>
      </c>
      <c r="D462" s="120">
        <v>0</v>
      </c>
      <c r="E462" s="120">
        <v>0</v>
      </c>
      <c r="F462" s="120">
        <v>0</v>
      </c>
      <c r="G462" s="120">
        <v>3.3010000000000002</v>
      </c>
      <c r="H462" s="120">
        <v>0</v>
      </c>
      <c r="I462" s="120">
        <v>0</v>
      </c>
      <c r="J462" s="120">
        <v>0</v>
      </c>
      <c r="K462" s="120">
        <v>0</v>
      </c>
      <c r="L462" s="120">
        <v>0</v>
      </c>
      <c r="M462" s="120">
        <v>0.28799999999999998</v>
      </c>
      <c r="N462" s="120">
        <v>0</v>
      </c>
      <c r="O462" s="120">
        <v>0</v>
      </c>
      <c r="P462" s="120">
        <v>112.73</v>
      </c>
      <c r="Q462" s="120">
        <v>0</v>
      </c>
      <c r="R462" s="120">
        <v>53.286999999999999</v>
      </c>
      <c r="S462" s="120">
        <v>0</v>
      </c>
      <c r="T462" s="120">
        <v>0</v>
      </c>
      <c r="U462" s="120">
        <v>0</v>
      </c>
      <c r="V462" s="120">
        <v>2.6080000000000001</v>
      </c>
      <c r="W462" s="120">
        <v>0</v>
      </c>
      <c r="X462" s="120">
        <v>0</v>
      </c>
      <c r="Y462" s="120">
        <v>0</v>
      </c>
      <c r="Z462" s="120">
        <v>0</v>
      </c>
      <c r="AA462" s="120">
        <v>0</v>
      </c>
      <c r="AB462" s="120">
        <v>0</v>
      </c>
      <c r="AC462" s="120">
        <v>0</v>
      </c>
      <c r="AD462" s="120">
        <v>0</v>
      </c>
      <c r="AE462" s="120">
        <v>0.85294099999999995</v>
      </c>
      <c r="AF462" s="120">
        <v>173.06694099999999</v>
      </c>
    </row>
    <row r="463" spans="1:32" x14ac:dyDescent="0.25">
      <c r="B463" s="119" t="s">
        <v>523</v>
      </c>
      <c r="C463" s="120">
        <v>0</v>
      </c>
      <c r="D463" s="120">
        <v>0</v>
      </c>
      <c r="E463" s="120">
        <v>0</v>
      </c>
      <c r="F463" s="120">
        <v>0</v>
      </c>
      <c r="G463" s="120">
        <v>0</v>
      </c>
      <c r="H463" s="120">
        <v>0</v>
      </c>
      <c r="I463" s="120">
        <v>0.59</v>
      </c>
      <c r="J463" s="120">
        <v>0</v>
      </c>
      <c r="K463" s="120">
        <v>0</v>
      </c>
      <c r="L463" s="120">
        <v>0</v>
      </c>
      <c r="M463" s="120">
        <v>0</v>
      </c>
      <c r="N463" s="120">
        <v>0</v>
      </c>
      <c r="O463" s="120">
        <v>0</v>
      </c>
      <c r="P463" s="120">
        <v>0</v>
      </c>
      <c r="Q463" s="120">
        <v>0</v>
      </c>
      <c r="R463" s="120">
        <v>0</v>
      </c>
      <c r="S463" s="120">
        <v>0</v>
      </c>
      <c r="T463" s="120">
        <v>0</v>
      </c>
      <c r="U463" s="120">
        <v>0</v>
      </c>
      <c r="V463" s="120">
        <v>8.5999999999999993E-2</v>
      </c>
      <c r="W463" s="120">
        <v>4.149</v>
      </c>
      <c r="X463" s="120">
        <v>0</v>
      </c>
      <c r="Y463" s="120">
        <v>0</v>
      </c>
      <c r="Z463" s="120">
        <v>0</v>
      </c>
      <c r="AA463" s="120">
        <v>0</v>
      </c>
      <c r="AB463" s="120">
        <v>0</v>
      </c>
      <c r="AC463" s="120">
        <v>0</v>
      </c>
      <c r="AD463" s="120">
        <v>0</v>
      </c>
      <c r="AE463" s="120">
        <v>0</v>
      </c>
      <c r="AF463" s="120">
        <v>4.8250000000000002</v>
      </c>
    </row>
    <row r="464" spans="1:32" x14ac:dyDescent="0.25">
      <c r="A464" s="119" t="s">
        <v>524</v>
      </c>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row>
    <row r="465" spans="1:32" x14ac:dyDescent="0.25">
      <c r="B465" s="119" t="s">
        <v>11</v>
      </c>
      <c r="C465" s="120">
        <v>0</v>
      </c>
      <c r="D465" s="120">
        <v>0</v>
      </c>
      <c r="E465" s="120">
        <v>0</v>
      </c>
      <c r="F465" s="120">
        <v>29.268000000000001</v>
      </c>
      <c r="G465" s="120">
        <v>0</v>
      </c>
      <c r="H465" s="120">
        <v>8.1000000000000003E-2</v>
      </c>
      <c r="I465" s="120">
        <v>0</v>
      </c>
      <c r="J465" s="120">
        <v>1.3049999999999999</v>
      </c>
      <c r="K465" s="120">
        <v>0</v>
      </c>
      <c r="L465" s="120">
        <v>14.025</v>
      </c>
      <c r="M465" s="120">
        <v>0</v>
      </c>
      <c r="N465" s="120">
        <v>0</v>
      </c>
      <c r="O465" s="120">
        <v>9.3919999999999995</v>
      </c>
      <c r="P465" s="120">
        <v>0</v>
      </c>
      <c r="Q465" s="120">
        <v>21.663</v>
      </c>
      <c r="R465" s="120">
        <v>17.683</v>
      </c>
      <c r="S465" s="120">
        <v>0</v>
      </c>
      <c r="T465" s="120">
        <v>0</v>
      </c>
      <c r="U465" s="120">
        <v>0</v>
      </c>
      <c r="V465" s="120">
        <v>3.4169999999999998</v>
      </c>
      <c r="W465" s="120">
        <v>0</v>
      </c>
      <c r="X465" s="120">
        <v>0</v>
      </c>
      <c r="Y465" s="120">
        <v>0</v>
      </c>
      <c r="Z465" s="120">
        <v>0</v>
      </c>
      <c r="AA465" s="120">
        <v>0</v>
      </c>
      <c r="AB465" s="120">
        <v>0</v>
      </c>
      <c r="AC465" s="120">
        <v>0</v>
      </c>
      <c r="AD465" s="120">
        <v>0</v>
      </c>
      <c r="AE465" s="120">
        <v>0</v>
      </c>
      <c r="AF465" s="120">
        <v>96.834000000000003</v>
      </c>
    </row>
    <row r="466" spans="1:32" x14ac:dyDescent="0.25">
      <c r="B466" s="119" t="s">
        <v>525</v>
      </c>
      <c r="C466" s="120">
        <v>0</v>
      </c>
      <c r="D466" s="120">
        <v>0</v>
      </c>
      <c r="E466" s="120">
        <v>0</v>
      </c>
      <c r="F466" s="120">
        <v>0</v>
      </c>
      <c r="G466" s="120">
        <v>0</v>
      </c>
      <c r="H466" s="120">
        <v>0</v>
      </c>
      <c r="I466" s="120">
        <v>1.7999999999999999E-2</v>
      </c>
      <c r="J466" s="120">
        <v>0</v>
      </c>
      <c r="K466" s="120">
        <v>0</v>
      </c>
      <c r="L466" s="120">
        <v>0</v>
      </c>
      <c r="M466" s="120">
        <v>0</v>
      </c>
      <c r="N466" s="120">
        <v>0</v>
      </c>
      <c r="O466" s="120">
        <v>0</v>
      </c>
      <c r="P466" s="120">
        <v>0</v>
      </c>
      <c r="Q466" s="120">
        <v>0</v>
      </c>
      <c r="R466" s="120">
        <v>0</v>
      </c>
      <c r="S466" s="120">
        <v>0</v>
      </c>
      <c r="T466" s="120">
        <v>0</v>
      </c>
      <c r="U466" s="120">
        <v>0</v>
      </c>
      <c r="V466" s="120">
        <v>4.7E-2</v>
      </c>
      <c r="W466" s="120">
        <v>0</v>
      </c>
      <c r="X466" s="120">
        <v>2.5219999999999998</v>
      </c>
      <c r="Y466" s="120">
        <v>0</v>
      </c>
      <c r="Z466" s="120">
        <v>0</v>
      </c>
      <c r="AA466" s="120">
        <v>0</v>
      </c>
      <c r="AB466" s="120">
        <v>0</v>
      </c>
      <c r="AC466" s="120">
        <v>0</v>
      </c>
      <c r="AD466" s="120">
        <v>0</v>
      </c>
      <c r="AE466" s="120">
        <v>0</v>
      </c>
      <c r="AF466" s="120">
        <v>2.5869999999999997</v>
      </c>
    </row>
    <row r="467" spans="1:32" x14ac:dyDescent="0.25">
      <c r="B467" s="119" t="s">
        <v>318</v>
      </c>
      <c r="C467" s="120">
        <v>0</v>
      </c>
      <c r="D467" s="120">
        <v>0</v>
      </c>
      <c r="E467" s="120">
        <v>0</v>
      </c>
      <c r="F467" s="120">
        <v>0</v>
      </c>
      <c r="G467" s="120">
        <v>0</v>
      </c>
      <c r="H467" s="120">
        <v>0</v>
      </c>
      <c r="I467" s="120">
        <v>0.13800000000000001</v>
      </c>
      <c r="J467" s="120">
        <v>0</v>
      </c>
      <c r="K467" s="120">
        <v>0</v>
      </c>
      <c r="L467" s="120">
        <v>0</v>
      </c>
      <c r="M467" s="120">
        <v>0</v>
      </c>
      <c r="N467" s="120">
        <v>0</v>
      </c>
      <c r="O467" s="120">
        <v>0.74199999999999999</v>
      </c>
      <c r="P467" s="120">
        <v>0</v>
      </c>
      <c r="Q467" s="120">
        <v>0</v>
      </c>
      <c r="R467" s="120">
        <v>17.422999999999998</v>
      </c>
      <c r="S467" s="120">
        <v>0</v>
      </c>
      <c r="T467" s="120">
        <v>0</v>
      </c>
      <c r="U467" s="120">
        <v>0</v>
      </c>
      <c r="V467" s="120">
        <v>0.308</v>
      </c>
      <c r="W467" s="120">
        <v>0</v>
      </c>
      <c r="X467" s="120">
        <v>0</v>
      </c>
      <c r="Y467" s="120">
        <v>0</v>
      </c>
      <c r="Z467" s="120">
        <v>0</v>
      </c>
      <c r="AA467" s="120">
        <v>0</v>
      </c>
      <c r="AB467" s="120">
        <v>0</v>
      </c>
      <c r="AC467" s="120">
        <v>0</v>
      </c>
      <c r="AD467" s="120">
        <v>0</v>
      </c>
      <c r="AE467" s="120">
        <v>0</v>
      </c>
      <c r="AF467" s="120">
        <v>18.610999999999997</v>
      </c>
    </row>
    <row r="468" spans="1:32" x14ac:dyDescent="0.25">
      <c r="A468" s="119" t="s">
        <v>526</v>
      </c>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row>
    <row r="469" spans="1:32" x14ac:dyDescent="0.25">
      <c r="B469" s="119" t="s">
        <v>527</v>
      </c>
      <c r="C469" s="120">
        <v>0</v>
      </c>
      <c r="D469" s="120">
        <v>0</v>
      </c>
      <c r="E469" s="120">
        <v>0</v>
      </c>
      <c r="F469" s="120">
        <v>13.577999999999999</v>
      </c>
      <c r="G469" s="120">
        <v>0</v>
      </c>
      <c r="H469" s="120">
        <v>0</v>
      </c>
      <c r="I469" s="120">
        <v>0.78</v>
      </c>
      <c r="J469" s="120">
        <v>0</v>
      </c>
      <c r="K469" s="120">
        <v>0</v>
      </c>
      <c r="L469" s="120">
        <v>0</v>
      </c>
      <c r="M469" s="120">
        <v>0</v>
      </c>
      <c r="N469" s="120">
        <v>0</v>
      </c>
      <c r="O469" s="120">
        <v>3.7919999999999998</v>
      </c>
      <c r="P469" s="120">
        <v>0</v>
      </c>
      <c r="Q469" s="120">
        <v>0</v>
      </c>
      <c r="R469" s="120">
        <v>3.9889999999999999</v>
      </c>
      <c r="S469" s="120">
        <v>0</v>
      </c>
      <c r="T469" s="120">
        <v>0</v>
      </c>
      <c r="U469" s="120">
        <v>0</v>
      </c>
      <c r="V469" s="120">
        <v>0.60199999999999998</v>
      </c>
      <c r="W469" s="120">
        <v>0</v>
      </c>
      <c r="X469" s="120">
        <v>0</v>
      </c>
      <c r="Y469" s="120">
        <v>0</v>
      </c>
      <c r="Z469" s="120">
        <v>0</v>
      </c>
      <c r="AA469" s="120">
        <v>0</v>
      </c>
      <c r="AB469" s="120">
        <v>0</v>
      </c>
      <c r="AC469" s="120">
        <v>0</v>
      </c>
      <c r="AD469" s="120">
        <v>0</v>
      </c>
      <c r="AE469" s="120">
        <v>0</v>
      </c>
      <c r="AF469" s="120">
        <v>22.741</v>
      </c>
    </row>
    <row r="470" spans="1:32" x14ac:dyDescent="0.25">
      <c r="B470" s="119" t="s">
        <v>528</v>
      </c>
      <c r="C470" s="120">
        <v>0</v>
      </c>
      <c r="D470" s="120">
        <v>0</v>
      </c>
      <c r="E470" s="120">
        <v>0</v>
      </c>
      <c r="F470" s="120">
        <v>0</v>
      </c>
      <c r="G470" s="120">
        <v>10.25</v>
      </c>
      <c r="H470" s="120">
        <v>0</v>
      </c>
      <c r="I470" s="120">
        <v>0</v>
      </c>
      <c r="J470" s="120">
        <v>0</v>
      </c>
      <c r="K470" s="120">
        <v>0</v>
      </c>
      <c r="L470" s="120">
        <v>0</v>
      </c>
      <c r="M470" s="120">
        <v>0</v>
      </c>
      <c r="N470" s="120">
        <v>253.70400000000001</v>
      </c>
      <c r="O470" s="120">
        <v>0</v>
      </c>
      <c r="P470" s="120">
        <v>0</v>
      </c>
      <c r="Q470" s="120">
        <v>0</v>
      </c>
      <c r="R470" s="120">
        <v>3.95852</v>
      </c>
      <c r="S470" s="120">
        <v>0</v>
      </c>
      <c r="T470" s="120">
        <v>1.97</v>
      </c>
      <c r="U470" s="120">
        <v>0</v>
      </c>
      <c r="V470" s="120">
        <v>20.976900000000001</v>
      </c>
      <c r="W470" s="120">
        <v>185.345</v>
      </c>
      <c r="X470" s="120">
        <v>0</v>
      </c>
      <c r="Y470" s="120">
        <v>0</v>
      </c>
      <c r="Z470" s="120">
        <v>0</v>
      </c>
      <c r="AA470" s="120">
        <v>0</v>
      </c>
      <c r="AB470" s="120">
        <v>0</v>
      </c>
      <c r="AC470" s="120">
        <v>0</v>
      </c>
      <c r="AD470" s="120">
        <v>0</v>
      </c>
      <c r="AE470" s="120">
        <v>0</v>
      </c>
      <c r="AF470" s="120">
        <v>476.20442000000003</v>
      </c>
    </row>
    <row r="471" spans="1:32" x14ac:dyDescent="0.25">
      <c r="B471" s="119" t="s">
        <v>529</v>
      </c>
      <c r="C471" s="120">
        <v>0</v>
      </c>
      <c r="D471" s="120">
        <v>0</v>
      </c>
      <c r="E471" s="120">
        <v>6.53</v>
      </c>
      <c r="F471" s="120">
        <v>0</v>
      </c>
      <c r="G471" s="120">
        <v>4.78</v>
      </c>
      <c r="H471" s="120">
        <v>0</v>
      </c>
      <c r="I471" s="120">
        <v>0</v>
      </c>
      <c r="J471" s="120">
        <v>0</v>
      </c>
      <c r="K471" s="120">
        <v>0</v>
      </c>
      <c r="L471" s="120">
        <v>0</v>
      </c>
      <c r="M471" s="120">
        <v>0</v>
      </c>
      <c r="N471" s="120">
        <v>0</v>
      </c>
      <c r="O471" s="120">
        <v>5.1680000000000001</v>
      </c>
      <c r="P471" s="120">
        <v>0</v>
      </c>
      <c r="Q471" s="120">
        <v>0</v>
      </c>
      <c r="R471" s="120">
        <v>39.9</v>
      </c>
      <c r="S471" s="120">
        <v>0</v>
      </c>
      <c r="T471" s="120">
        <v>0</v>
      </c>
      <c r="U471" s="120">
        <v>0</v>
      </c>
      <c r="V471" s="120">
        <v>3.2</v>
      </c>
      <c r="W471" s="120">
        <v>0</v>
      </c>
      <c r="X471" s="120">
        <v>2.19</v>
      </c>
      <c r="Y471" s="120">
        <v>0</v>
      </c>
      <c r="Z471" s="120">
        <v>0</v>
      </c>
      <c r="AA471" s="120">
        <v>0</v>
      </c>
      <c r="AB471" s="120">
        <v>0</v>
      </c>
      <c r="AC471" s="120">
        <v>0</v>
      </c>
      <c r="AD471" s="120">
        <v>0.5</v>
      </c>
      <c r="AE471" s="120">
        <v>0</v>
      </c>
      <c r="AF471" s="120">
        <v>62.268000000000001</v>
      </c>
    </row>
    <row r="472" spans="1:32" x14ac:dyDescent="0.25">
      <c r="B472" s="119" t="s">
        <v>530</v>
      </c>
      <c r="C472" s="120">
        <v>0</v>
      </c>
      <c r="D472" s="120">
        <v>0</v>
      </c>
      <c r="E472" s="120">
        <v>0</v>
      </c>
      <c r="F472" s="120">
        <v>0</v>
      </c>
      <c r="G472" s="120">
        <v>1.4870000000000001</v>
      </c>
      <c r="H472" s="120">
        <v>0</v>
      </c>
      <c r="I472" s="120">
        <v>0.53</v>
      </c>
      <c r="J472" s="120">
        <v>0</v>
      </c>
      <c r="K472" s="120">
        <v>0</v>
      </c>
      <c r="L472" s="120">
        <v>0</v>
      </c>
      <c r="M472" s="120">
        <v>0</v>
      </c>
      <c r="N472" s="120">
        <v>0</v>
      </c>
      <c r="O472" s="120">
        <v>0</v>
      </c>
      <c r="P472" s="120">
        <v>0</v>
      </c>
      <c r="Q472" s="120">
        <v>0</v>
      </c>
      <c r="R472" s="120">
        <v>4.7009999999999996</v>
      </c>
      <c r="S472" s="120">
        <v>0</v>
      </c>
      <c r="T472" s="120">
        <v>0</v>
      </c>
      <c r="U472" s="120">
        <v>56.374000000000002</v>
      </c>
      <c r="V472" s="120">
        <v>0.32700000000000001</v>
      </c>
      <c r="W472" s="120">
        <v>0</v>
      </c>
      <c r="X472" s="120">
        <v>2.2879999999999998</v>
      </c>
      <c r="Y472" s="120">
        <v>0</v>
      </c>
      <c r="Z472" s="120">
        <v>0</v>
      </c>
      <c r="AA472" s="120">
        <v>0</v>
      </c>
      <c r="AB472" s="120">
        <v>0</v>
      </c>
      <c r="AC472" s="120">
        <v>0</v>
      </c>
      <c r="AD472" s="120">
        <v>0</v>
      </c>
      <c r="AE472" s="120">
        <v>0</v>
      </c>
      <c r="AF472" s="120">
        <v>65.706999999999994</v>
      </c>
    </row>
    <row r="473" spans="1:32" x14ac:dyDescent="0.25">
      <c r="B473" s="119" t="s">
        <v>531</v>
      </c>
      <c r="C473" s="120">
        <v>0</v>
      </c>
      <c r="D473" s="120">
        <v>0</v>
      </c>
      <c r="E473" s="120">
        <v>0</v>
      </c>
      <c r="F473" s="120">
        <v>11.1</v>
      </c>
      <c r="G473" s="120">
        <v>0</v>
      </c>
      <c r="H473" s="120">
        <v>0</v>
      </c>
      <c r="I473" s="120">
        <v>0.9</v>
      </c>
      <c r="J473" s="120">
        <v>0</v>
      </c>
      <c r="K473" s="120">
        <v>0</v>
      </c>
      <c r="L473" s="120">
        <v>44.1</v>
      </c>
      <c r="M473" s="120">
        <v>0</v>
      </c>
      <c r="N473" s="120">
        <v>0</v>
      </c>
      <c r="O473" s="120">
        <v>0</v>
      </c>
      <c r="P473" s="120">
        <v>0</v>
      </c>
      <c r="Q473" s="120">
        <v>0</v>
      </c>
      <c r="R473" s="120">
        <v>11.3</v>
      </c>
      <c r="S473" s="120">
        <v>0</v>
      </c>
      <c r="T473" s="120">
        <v>0</v>
      </c>
      <c r="U473" s="120">
        <v>0</v>
      </c>
      <c r="V473" s="120">
        <v>1.9</v>
      </c>
      <c r="W473" s="120">
        <v>0</v>
      </c>
      <c r="X473" s="120">
        <v>0</v>
      </c>
      <c r="Y473" s="120">
        <v>0</v>
      </c>
      <c r="Z473" s="120">
        <v>0</v>
      </c>
      <c r="AA473" s="120">
        <v>0</v>
      </c>
      <c r="AB473" s="120">
        <v>0</v>
      </c>
      <c r="AC473" s="120">
        <v>0</v>
      </c>
      <c r="AD473" s="120">
        <v>0</v>
      </c>
      <c r="AE473" s="120">
        <v>0</v>
      </c>
      <c r="AF473" s="120">
        <v>69.300000000000011</v>
      </c>
    </row>
    <row r="474" spans="1:32" x14ac:dyDescent="0.25">
      <c r="B474" s="119" t="s">
        <v>532</v>
      </c>
      <c r="C474" s="120">
        <v>0</v>
      </c>
      <c r="D474" s="120">
        <v>0</v>
      </c>
      <c r="E474" s="120">
        <v>0</v>
      </c>
      <c r="F474" s="120">
        <v>42.171999999999997</v>
      </c>
      <c r="G474" s="120">
        <v>0</v>
      </c>
      <c r="H474" s="120">
        <v>0</v>
      </c>
      <c r="I474" s="120">
        <v>2.3199999999999998</v>
      </c>
      <c r="J474" s="120">
        <v>0</v>
      </c>
      <c r="K474" s="120">
        <v>2.698</v>
      </c>
      <c r="L474" s="120">
        <v>63.020699999999998</v>
      </c>
      <c r="M474" s="120">
        <v>0</v>
      </c>
      <c r="N474" s="120">
        <v>0</v>
      </c>
      <c r="O474" s="120">
        <v>37.185000000000002</v>
      </c>
      <c r="P474" s="120">
        <v>0</v>
      </c>
      <c r="Q474" s="120">
        <v>19.914400000000001</v>
      </c>
      <c r="R474" s="120">
        <v>13.514699999999999</v>
      </c>
      <c r="S474" s="120">
        <v>0</v>
      </c>
      <c r="T474" s="120">
        <v>0</v>
      </c>
      <c r="U474" s="120">
        <v>0</v>
      </c>
      <c r="V474" s="120">
        <v>9.1151400000000002</v>
      </c>
      <c r="W474" s="120">
        <v>0</v>
      </c>
      <c r="X474" s="120">
        <v>0</v>
      </c>
      <c r="Y474" s="120">
        <v>0</v>
      </c>
      <c r="Z474" s="120">
        <v>0</v>
      </c>
      <c r="AA474" s="120">
        <v>0</v>
      </c>
      <c r="AB474" s="120">
        <v>0</v>
      </c>
      <c r="AC474" s="120">
        <v>0</v>
      </c>
      <c r="AD474" s="120">
        <v>0</v>
      </c>
      <c r="AE474" s="120">
        <v>0</v>
      </c>
      <c r="AF474" s="120">
        <v>189.93994000000001</v>
      </c>
    </row>
    <row r="475" spans="1:32" x14ac:dyDescent="0.25">
      <c r="B475" s="119" t="s">
        <v>533</v>
      </c>
      <c r="C475" s="120">
        <v>0</v>
      </c>
      <c r="D475" s="120">
        <v>1.038</v>
      </c>
      <c r="E475" s="120">
        <v>1.16177</v>
      </c>
      <c r="F475" s="120">
        <v>0</v>
      </c>
      <c r="G475" s="120">
        <v>0</v>
      </c>
      <c r="H475" s="120">
        <v>0</v>
      </c>
      <c r="I475" s="120">
        <v>1.4E-2</v>
      </c>
      <c r="J475" s="120">
        <v>7.6383000000000001</v>
      </c>
      <c r="K475" s="120">
        <v>0</v>
      </c>
      <c r="L475" s="120">
        <v>74.486999999999995</v>
      </c>
      <c r="M475" s="120">
        <v>0</v>
      </c>
      <c r="N475" s="120">
        <v>182.78899999999999</v>
      </c>
      <c r="O475" s="120">
        <v>46.344999999999999</v>
      </c>
      <c r="P475" s="120">
        <v>0</v>
      </c>
      <c r="Q475" s="120">
        <v>0</v>
      </c>
      <c r="R475" s="120">
        <v>0</v>
      </c>
      <c r="S475" s="120">
        <v>0</v>
      </c>
      <c r="T475" s="120">
        <v>0</v>
      </c>
      <c r="U475" s="120">
        <v>0</v>
      </c>
      <c r="V475" s="120">
        <v>12.378399999999999</v>
      </c>
      <c r="W475" s="120">
        <v>0</v>
      </c>
      <c r="X475" s="120">
        <v>0</v>
      </c>
      <c r="Y475" s="120">
        <v>0</v>
      </c>
      <c r="Z475" s="120">
        <v>0</v>
      </c>
      <c r="AA475" s="120">
        <v>0</v>
      </c>
      <c r="AB475" s="120">
        <v>0</v>
      </c>
      <c r="AC475" s="120">
        <v>0</v>
      </c>
      <c r="AD475" s="120">
        <v>0</v>
      </c>
      <c r="AE475" s="120">
        <v>0</v>
      </c>
      <c r="AF475" s="120">
        <v>325.85147000000001</v>
      </c>
    </row>
    <row r="476" spans="1:32" x14ac:dyDescent="0.25">
      <c r="B476" s="119" t="s">
        <v>534</v>
      </c>
      <c r="C476" s="120">
        <v>0</v>
      </c>
      <c r="D476" s="120">
        <v>0</v>
      </c>
      <c r="E476" s="120">
        <v>0</v>
      </c>
      <c r="F476" s="120">
        <v>0</v>
      </c>
      <c r="G476" s="120">
        <v>30.280999999999999</v>
      </c>
      <c r="H476" s="120">
        <v>0</v>
      </c>
      <c r="I476" s="120">
        <v>0.192</v>
      </c>
      <c r="J476" s="120">
        <v>0</v>
      </c>
      <c r="K476" s="120">
        <v>0</v>
      </c>
      <c r="L476" s="120">
        <v>0</v>
      </c>
      <c r="M476" s="120">
        <v>0</v>
      </c>
      <c r="N476" s="120">
        <v>0</v>
      </c>
      <c r="O476" s="120">
        <v>0</v>
      </c>
      <c r="P476" s="120">
        <v>0</v>
      </c>
      <c r="Q476" s="120">
        <v>0</v>
      </c>
      <c r="R476" s="120">
        <v>0</v>
      </c>
      <c r="S476" s="120">
        <v>0</v>
      </c>
      <c r="T476" s="120">
        <v>0</v>
      </c>
      <c r="U476" s="120">
        <v>0</v>
      </c>
      <c r="V476" s="120">
        <v>0.44479999999999997</v>
      </c>
      <c r="W476" s="120">
        <v>0</v>
      </c>
      <c r="X476" s="120">
        <v>0</v>
      </c>
      <c r="Y476" s="120">
        <v>0</v>
      </c>
      <c r="Z476" s="120">
        <v>0</v>
      </c>
      <c r="AA476" s="120">
        <v>0</v>
      </c>
      <c r="AB476" s="120">
        <v>0</v>
      </c>
      <c r="AC476" s="120">
        <v>0</v>
      </c>
      <c r="AD476" s="120">
        <v>0</v>
      </c>
      <c r="AE476" s="120">
        <v>0</v>
      </c>
      <c r="AF476" s="120">
        <v>30.9178</v>
      </c>
    </row>
    <row r="477" spans="1:32" x14ac:dyDescent="0.25">
      <c r="B477" s="119" t="s">
        <v>535</v>
      </c>
      <c r="C477" s="120">
        <v>0</v>
      </c>
      <c r="D477" s="120">
        <v>0</v>
      </c>
      <c r="E477" s="120">
        <v>0</v>
      </c>
      <c r="F477" s="120">
        <v>0</v>
      </c>
      <c r="G477" s="120">
        <v>0</v>
      </c>
      <c r="H477" s="120">
        <v>0</v>
      </c>
      <c r="I477" s="120">
        <v>0.01</v>
      </c>
      <c r="J477" s="120">
        <v>0</v>
      </c>
      <c r="K477" s="120">
        <v>0</v>
      </c>
      <c r="L477" s="120">
        <v>0</v>
      </c>
      <c r="M477" s="120">
        <v>0</v>
      </c>
      <c r="N477" s="120">
        <v>0</v>
      </c>
      <c r="O477" s="120">
        <v>0</v>
      </c>
      <c r="P477" s="120">
        <v>0</v>
      </c>
      <c r="Q477" s="120">
        <v>0</v>
      </c>
      <c r="R477" s="120">
        <v>0</v>
      </c>
      <c r="S477" s="120">
        <v>0</v>
      </c>
      <c r="T477" s="120">
        <v>0</v>
      </c>
      <c r="U477" s="120">
        <v>0</v>
      </c>
      <c r="V477" s="120">
        <v>0.2</v>
      </c>
      <c r="W477" s="120">
        <v>0</v>
      </c>
      <c r="X477" s="120">
        <v>20.9</v>
      </c>
      <c r="Y477" s="120">
        <v>0</v>
      </c>
      <c r="Z477" s="120">
        <v>0</v>
      </c>
      <c r="AA477" s="120">
        <v>0</v>
      </c>
      <c r="AB477" s="120">
        <v>0</v>
      </c>
      <c r="AC477" s="120">
        <v>0</v>
      </c>
      <c r="AD477" s="120">
        <v>0</v>
      </c>
      <c r="AE477" s="120">
        <v>0</v>
      </c>
      <c r="AF477" s="120">
        <v>21.11</v>
      </c>
    </row>
    <row r="478" spans="1:32" x14ac:dyDescent="0.25">
      <c r="B478" s="119" t="s">
        <v>536</v>
      </c>
      <c r="C478" s="120">
        <v>0</v>
      </c>
      <c r="D478" s="120">
        <v>994.90599999999995</v>
      </c>
      <c r="E478" s="120">
        <v>0</v>
      </c>
      <c r="F478" s="120">
        <v>0</v>
      </c>
      <c r="G478" s="120">
        <v>0</v>
      </c>
      <c r="H478" s="120">
        <v>76.099999999999994</v>
      </c>
      <c r="I478" s="120">
        <v>20.467300000000002</v>
      </c>
      <c r="J478" s="120">
        <v>0</v>
      </c>
      <c r="K478" s="120">
        <v>24.378499999999999</v>
      </c>
      <c r="L478" s="120">
        <v>0</v>
      </c>
      <c r="M478" s="120">
        <v>0</v>
      </c>
      <c r="N478" s="120">
        <v>0</v>
      </c>
      <c r="O478" s="120">
        <v>130.5</v>
      </c>
      <c r="P478" s="120">
        <v>0</v>
      </c>
      <c r="Q478" s="120">
        <v>0</v>
      </c>
      <c r="R478" s="120">
        <v>0</v>
      </c>
      <c r="S478" s="120">
        <v>0</v>
      </c>
      <c r="T478" s="120">
        <v>0</v>
      </c>
      <c r="U478" s="120">
        <v>239.29599999999999</v>
      </c>
      <c r="V478" s="120">
        <v>65.952500000000001</v>
      </c>
      <c r="W478" s="120">
        <v>0</v>
      </c>
      <c r="X478" s="120">
        <v>75.517499999999998</v>
      </c>
      <c r="Y478" s="120">
        <v>0</v>
      </c>
      <c r="Z478" s="120">
        <v>21.9</v>
      </c>
      <c r="AA478" s="120">
        <v>80.8</v>
      </c>
      <c r="AB478" s="120">
        <v>0</v>
      </c>
      <c r="AC478" s="120">
        <v>0</v>
      </c>
      <c r="AD478" s="120">
        <v>0</v>
      </c>
      <c r="AE478" s="120">
        <v>0.99269300000000005</v>
      </c>
      <c r="AF478" s="120">
        <v>1730.810493</v>
      </c>
    </row>
    <row r="479" spans="1:32" x14ac:dyDescent="0.25">
      <c r="B479" s="119" t="s">
        <v>537</v>
      </c>
      <c r="C479" s="120">
        <v>0</v>
      </c>
      <c r="D479" s="120">
        <v>0</v>
      </c>
      <c r="E479" s="120">
        <v>0</v>
      </c>
      <c r="F479" s="120">
        <v>0</v>
      </c>
      <c r="G479" s="120">
        <v>23.2</v>
      </c>
      <c r="H479" s="120">
        <v>0</v>
      </c>
      <c r="I479" s="120">
        <v>0.09</v>
      </c>
      <c r="J479" s="120">
        <v>0</v>
      </c>
      <c r="K479" s="120">
        <v>0</v>
      </c>
      <c r="L479" s="120">
        <v>0</v>
      </c>
      <c r="M479" s="120">
        <v>0</v>
      </c>
      <c r="N479" s="120">
        <v>0</v>
      </c>
      <c r="O479" s="120">
        <v>0</v>
      </c>
      <c r="P479" s="120">
        <v>124.3</v>
      </c>
      <c r="Q479" s="120">
        <v>0</v>
      </c>
      <c r="R479" s="120">
        <v>0</v>
      </c>
      <c r="S479" s="120">
        <v>0</v>
      </c>
      <c r="T479" s="120">
        <v>0</v>
      </c>
      <c r="U479" s="120">
        <v>0</v>
      </c>
      <c r="V479" s="120">
        <v>1</v>
      </c>
      <c r="W479" s="120">
        <v>0</v>
      </c>
      <c r="X479" s="120">
        <v>0</v>
      </c>
      <c r="Y479" s="120">
        <v>0</v>
      </c>
      <c r="Z479" s="120">
        <v>0</v>
      </c>
      <c r="AA479" s="120">
        <v>0</v>
      </c>
      <c r="AB479" s="120">
        <v>0</v>
      </c>
      <c r="AC479" s="120">
        <v>0</v>
      </c>
      <c r="AD479" s="120">
        <v>0</v>
      </c>
      <c r="AE479" s="120">
        <v>0</v>
      </c>
      <c r="AF479" s="120">
        <v>148.59</v>
      </c>
    </row>
    <row r="480" spans="1:32" x14ac:dyDescent="0.25">
      <c r="A480" s="119" t="s">
        <v>538</v>
      </c>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row>
    <row r="481" spans="1:32" x14ac:dyDescent="0.25">
      <c r="B481" s="119" t="s">
        <v>539</v>
      </c>
      <c r="C481" s="120">
        <v>0</v>
      </c>
      <c r="D481" s="120">
        <v>0</v>
      </c>
      <c r="E481" s="120">
        <v>0</v>
      </c>
      <c r="F481" s="120">
        <v>0</v>
      </c>
      <c r="G481" s="120">
        <v>0</v>
      </c>
      <c r="H481" s="120">
        <v>0</v>
      </c>
      <c r="I481" s="120">
        <v>0.3</v>
      </c>
      <c r="J481" s="120">
        <v>0</v>
      </c>
      <c r="K481" s="120">
        <v>0</v>
      </c>
      <c r="L481" s="120">
        <v>0</v>
      </c>
      <c r="M481" s="120">
        <v>0</v>
      </c>
      <c r="N481" s="120">
        <v>0</v>
      </c>
      <c r="O481" s="120">
        <v>0</v>
      </c>
      <c r="P481" s="120">
        <v>0</v>
      </c>
      <c r="Q481" s="120">
        <v>0</v>
      </c>
      <c r="R481" s="120">
        <v>1.3</v>
      </c>
      <c r="S481" s="120">
        <v>0</v>
      </c>
      <c r="T481" s="120">
        <v>0</v>
      </c>
      <c r="U481" s="120">
        <v>0</v>
      </c>
      <c r="V481" s="120">
        <v>0.1</v>
      </c>
      <c r="W481" s="120">
        <v>0</v>
      </c>
      <c r="X481" s="120">
        <v>0</v>
      </c>
      <c r="Y481" s="120">
        <v>0</v>
      </c>
      <c r="Z481" s="120">
        <v>0</v>
      </c>
      <c r="AA481" s="120">
        <v>0</v>
      </c>
      <c r="AB481" s="120">
        <v>0</v>
      </c>
      <c r="AC481" s="120">
        <v>0</v>
      </c>
      <c r="AD481" s="120">
        <v>0</v>
      </c>
      <c r="AE481" s="120">
        <v>5.76471</v>
      </c>
      <c r="AF481" s="120">
        <v>7.4647100000000002</v>
      </c>
    </row>
    <row r="482" spans="1:32" x14ac:dyDescent="0.25">
      <c r="B482" s="119" t="s">
        <v>540</v>
      </c>
      <c r="C482" s="120">
        <v>0</v>
      </c>
      <c r="D482" s="120">
        <v>0</v>
      </c>
      <c r="E482" s="120">
        <v>0</v>
      </c>
      <c r="F482" s="120">
        <v>0</v>
      </c>
      <c r="G482" s="120">
        <v>0</v>
      </c>
      <c r="H482" s="120">
        <v>0</v>
      </c>
      <c r="I482" s="120">
        <v>0.2</v>
      </c>
      <c r="J482" s="120">
        <v>0</v>
      </c>
      <c r="K482" s="120">
        <v>0</v>
      </c>
      <c r="L482" s="120">
        <v>0</v>
      </c>
      <c r="M482" s="120">
        <v>0</v>
      </c>
      <c r="N482" s="120">
        <v>0</v>
      </c>
      <c r="O482" s="120">
        <v>0</v>
      </c>
      <c r="P482" s="120">
        <v>0</v>
      </c>
      <c r="Q482" s="120">
        <v>0</v>
      </c>
      <c r="R482" s="120">
        <v>5.8</v>
      </c>
      <c r="S482" s="120">
        <v>0</v>
      </c>
      <c r="T482" s="120">
        <v>0</v>
      </c>
      <c r="U482" s="120">
        <v>0</v>
      </c>
      <c r="V482" s="120">
        <v>0.1</v>
      </c>
      <c r="W482" s="120">
        <v>0</v>
      </c>
      <c r="X482" s="120">
        <v>0</v>
      </c>
      <c r="Y482" s="120">
        <v>0</v>
      </c>
      <c r="Z482" s="120">
        <v>0</v>
      </c>
      <c r="AA482" s="120">
        <v>0</v>
      </c>
      <c r="AB482" s="120">
        <v>0</v>
      </c>
      <c r="AC482" s="120">
        <v>0</v>
      </c>
      <c r="AD482" s="120">
        <v>0</v>
      </c>
      <c r="AE482" s="120">
        <v>0</v>
      </c>
      <c r="AF482" s="120">
        <v>6.1</v>
      </c>
    </row>
    <row r="483" spans="1:32" x14ac:dyDescent="0.25">
      <c r="B483" s="119" t="s">
        <v>541</v>
      </c>
      <c r="C483" s="120">
        <v>0</v>
      </c>
      <c r="D483" s="120">
        <v>4.0358700000000001</v>
      </c>
      <c r="E483" s="120">
        <v>1.1000000000000001</v>
      </c>
      <c r="F483" s="120">
        <v>8.5349400000000006</v>
      </c>
      <c r="G483" s="120">
        <v>0</v>
      </c>
      <c r="H483" s="120">
        <v>0</v>
      </c>
      <c r="I483" s="120">
        <v>10.535299999999999</v>
      </c>
      <c r="J483" s="120">
        <v>0</v>
      </c>
      <c r="K483" s="120">
        <v>0</v>
      </c>
      <c r="L483" s="120">
        <v>15.586499999999999</v>
      </c>
      <c r="M483" s="120">
        <v>0</v>
      </c>
      <c r="N483" s="120">
        <v>69.252600000000001</v>
      </c>
      <c r="O483" s="120">
        <v>19.5</v>
      </c>
      <c r="P483" s="120">
        <v>0</v>
      </c>
      <c r="Q483" s="120">
        <v>0</v>
      </c>
      <c r="R483" s="120">
        <v>18.8323</v>
      </c>
      <c r="S483" s="120">
        <v>0</v>
      </c>
      <c r="T483" s="120">
        <v>0</v>
      </c>
      <c r="U483" s="120">
        <v>0</v>
      </c>
      <c r="V483" s="120">
        <v>4.3563200000000002</v>
      </c>
      <c r="W483" s="120">
        <v>0.3</v>
      </c>
      <c r="X483" s="120">
        <v>0</v>
      </c>
      <c r="Y483" s="120">
        <v>0</v>
      </c>
      <c r="Z483" s="120">
        <v>0</v>
      </c>
      <c r="AA483" s="120">
        <v>0</v>
      </c>
      <c r="AB483" s="120">
        <v>0</v>
      </c>
      <c r="AC483" s="120">
        <v>0</v>
      </c>
      <c r="AD483" s="120">
        <v>0</v>
      </c>
      <c r="AE483" s="120">
        <v>0</v>
      </c>
      <c r="AF483" s="120">
        <v>152.03383000000002</v>
      </c>
    </row>
    <row r="484" spans="1:32" x14ac:dyDescent="0.25">
      <c r="A484" s="119" t="s">
        <v>542</v>
      </c>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row>
    <row r="485" spans="1:32" x14ac:dyDescent="0.25">
      <c r="B485" s="119" t="s">
        <v>543</v>
      </c>
      <c r="C485" s="120">
        <v>0</v>
      </c>
      <c r="D485" s="120">
        <v>0</v>
      </c>
      <c r="E485" s="120">
        <v>0</v>
      </c>
      <c r="F485" s="120">
        <v>0</v>
      </c>
      <c r="G485" s="120">
        <v>0</v>
      </c>
      <c r="H485" s="120">
        <v>0</v>
      </c>
      <c r="I485" s="120">
        <v>0</v>
      </c>
      <c r="J485" s="120">
        <v>0</v>
      </c>
      <c r="K485" s="120">
        <v>0</v>
      </c>
      <c r="L485" s="120">
        <v>0</v>
      </c>
      <c r="M485" s="120">
        <v>0</v>
      </c>
      <c r="N485" s="120">
        <v>0</v>
      </c>
      <c r="O485" s="120">
        <v>0</v>
      </c>
      <c r="P485" s="120">
        <v>0</v>
      </c>
      <c r="Q485" s="120">
        <v>0</v>
      </c>
      <c r="R485" s="120">
        <v>0</v>
      </c>
      <c r="S485" s="120">
        <v>0</v>
      </c>
      <c r="T485" s="120">
        <v>0</v>
      </c>
      <c r="U485" s="120">
        <v>0</v>
      </c>
      <c r="V485" s="120">
        <v>0.14699999999999999</v>
      </c>
      <c r="W485" s="120">
        <v>0</v>
      </c>
      <c r="X485" s="120">
        <v>0</v>
      </c>
      <c r="Y485" s="120">
        <v>0</v>
      </c>
      <c r="Z485" s="120">
        <v>0</v>
      </c>
      <c r="AA485" s="120">
        <v>0</v>
      </c>
      <c r="AB485" s="120">
        <v>0</v>
      </c>
      <c r="AC485" s="120">
        <v>0</v>
      </c>
      <c r="AD485" s="120">
        <v>0</v>
      </c>
      <c r="AE485" s="120">
        <v>6.7988499999999998</v>
      </c>
      <c r="AF485" s="120">
        <v>6.9458500000000001</v>
      </c>
    </row>
    <row r="486" spans="1:32" x14ac:dyDescent="0.25">
      <c r="B486" s="119" t="s">
        <v>544</v>
      </c>
      <c r="C486" s="120">
        <v>0</v>
      </c>
      <c r="D486" s="120">
        <v>0</v>
      </c>
      <c r="E486" s="120">
        <v>0</v>
      </c>
      <c r="F486" s="120">
        <v>0</v>
      </c>
      <c r="G486" s="120">
        <v>0.315</v>
      </c>
      <c r="H486" s="120">
        <v>0</v>
      </c>
      <c r="I486" s="120">
        <v>0</v>
      </c>
      <c r="J486" s="120">
        <v>0</v>
      </c>
      <c r="K486" s="120">
        <v>0</v>
      </c>
      <c r="L486" s="120">
        <v>0</v>
      </c>
      <c r="M486" s="120">
        <v>0</v>
      </c>
      <c r="N486" s="120">
        <v>0</v>
      </c>
      <c r="O486" s="120">
        <v>0</v>
      </c>
      <c r="P486" s="120">
        <v>0</v>
      </c>
      <c r="Q486" s="120">
        <v>0</v>
      </c>
      <c r="R486" s="120">
        <v>4.625</v>
      </c>
      <c r="S486" s="120">
        <v>0</v>
      </c>
      <c r="T486" s="120">
        <v>0</v>
      </c>
      <c r="U486" s="120">
        <v>0</v>
      </c>
      <c r="V486" s="120">
        <v>0.10299999999999999</v>
      </c>
      <c r="W486" s="120">
        <v>0</v>
      </c>
      <c r="X486" s="120">
        <v>0</v>
      </c>
      <c r="Y486" s="120">
        <v>0</v>
      </c>
      <c r="Z486" s="120">
        <v>0</v>
      </c>
      <c r="AA486" s="120">
        <v>0</v>
      </c>
      <c r="AB486" s="120">
        <v>0</v>
      </c>
      <c r="AC486" s="120">
        <v>0</v>
      </c>
      <c r="AD486" s="120">
        <v>0</v>
      </c>
      <c r="AE486" s="120">
        <v>0</v>
      </c>
      <c r="AF486" s="120">
        <v>5.0430000000000001</v>
      </c>
    </row>
    <row r="487" spans="1:32" x14ac:dyDescent="0.25">
      <c r="B487" s="119" t="s">
        <v>545</v>
      </c>
      <c r="C487" s="120">
        <v>0</v>
      </c>
      <c r="D487" s="120">
        <v>0</v>
      </c>
      <c r="E487" s="120">
        <v>0</v>
      </c>
      <c r="F487" s="120">
        <v>0</v>
      </c>
      <c r="G487" s="120">
        <v>9.9000000000000005E-2</v>
      </c>
      <c r="H487" s="120">
        <v>0</v>
      </c>
      <c r="I487" s="120">
        <v>0</v>
      </c>
      <c r="J487" s="120">
        <v>0</v>
      </c>
      <c r="K487" s="120">
        <v>0</v>
      </c>
      <c r="L487" s="120">
        <v>0</v>
      </c>
      <c r="M487" s="120">
        <v>0</v>
      </c>
      <c r="N487" s="120">
        <v>0</v>
      </c>
      <c r="O487" s="120">
        <v>0</v>
      </c>
      <c r="P487" s="120">
        <v>0</v>
      </c>
      <c r="Q487" s="120">
        <v>0</v>
      </c>
      <c r="R487" s="120">
        <v>0</v>
      </c>
      <c r="S487" s="120">
        <v>0</v>
      </c>
      <c r="T487" s="120">
        <v>0</v>
      </c>
      <c r="U487" s="120">
        <v>0</v>
      </c>
      <c r="V487" s="120">
        <v>0.152</v>
      </c>
      <c r="W487" s="120">
        <v>0</v>
      </c>
      <c r="X487" s="120">
        <v>0</v>
      </c>
      <c r="Y487" s="120">
        <v>0</v>
      </c>
      <c r="Z487" s="120">
        <v>0</v>
      </c>
      <c r="AA487" s="120">
        <v>0</v>
      </c>
      <c r="AB487" s="120">
        <v>0</v>
      </c>
      <c r="AC487" s="120">
        <v>0</v>
      </c>
      <c r="AD487" s="120">
        <v>0</v>
      </c>
      <c r="AE487" s="120">
        <v>8.5609999999999999</v>
      </c>
      <c r="AF487" s="120">
        <v>8.8119999999999994</v>
      </c>
    </row>
    <row r="488" spans="1:32" x14ac:dyDescent="0.25">
      <c r="B488" s="119" t="s">
        <v>546</v>
      </c>
      <c r="C488" s="120">
        <v>0</v>
      </c>
      <c r="D488" s="120">
        <v>0</v>
      </c>
      <c r="E488" s="120">
        <v>0</v>
      </c>
      <c r="F488" s="120">
        <v>0</v>
      </c>
      <c r="G488" s="120">
        <v>9.9000000000000005E-2</v>
      </c>
      <c r="H488" s="120">
        <v>0</v>
      </c>
      <c r="I488" s="120">
        <v>0</v>
      </c>
      <c r="J488" s="120">
        <v>0</v>
      </c>
      <c r="K488" s="120">
        <v>0</v>
      </c>
      <c r="L488" s="120">
        <v>0</v>
      </c>
      <c r="M488" s="120">
        <v>0</v>
      </c>
      <c r="N488" s="120">
        <v>0</v>
      </c>
      <c r="O488" s="120">
        <v>0</v>
      </c>
      <c r="P488" s="120">
        <v>0</v>
      </c>
      <c r="Q488" s="120">
        <v>0</v>
      </c>
      <c r="R488" s="120">
        <v>0</v>
      </c>
      <c r="S488" s="120">
        <v>0</v>
      </c>
      <c r="T488" s="120">
        <v>0</v>
      </c>
      <c r="U488" s="120">
        <v>0</v>
      </c>
      <c r="V488" s="120">
        <v>0.19400000000000001</v>
      </c>
      <c r="W488" s="120">
        <v>0</v>
      </c>
      <c r="X488" s="120">
        <v>0</v>
      </c>
      <c r="Y488" s="120">
        <v>0</v>
      </c>
      <c r="Z488" s="120">
        <v>0</v>
      </c>
      <c r="AA488" s="120">
        <v>0</v>
      </c>
      <c r="AB488" s="120">
        <v>0</v>
      </c>
      <c r="AC488" s="120">
        <v>0</v>
      </c>
      <c r="AD488" s="120">
        <v>0</v>
      </c>
      <c r="AE488" s="120">
        <v>10.041</v>
      </c>
      <c r="AF488" s="120">
        <v>10.334</v>
      </c>
    </row>
    <row r="489" spans="1:32" x14ac:dyDescent="0.25">
      <c r="B489" s="119" t="s">
        <v>547</v>
      </c>
      <c r="C489" s="120">
        <v>0</v>
      </c>
      <c r="D489" s="120">
        <v>0</v>
      </c>
      <c r="E489" s="120">
        <v>0.83599999999999997</v>
      </c>
      <c r="F489" s="120">
        <v>49.6038</v>
      </c>
      <c r="G489" s="120">
        <v>1.1970000000000001</v>
      </c>
      <c r="H489" s="120">
        <v>0</v>
      </c>
      <c r="I489" s="120">
        <v>0.219</v>
      </c>
      <c r="J489" s="120">
        <v>0.39500000000000002</v>
      </c>
      <c r="K489" s="120">
        <v>0</v>
      </c>
      <c r="L489" s="120">
        <v>57.225000000000001</v>
      </c>
      <c r="M489" s="120">
        <v>0</v>
      </c>
      <c r="N489" s="120">
        <v>0</v>
      </c>
      <c r="O489" s="120">
        <v>14.494</v>
      </c>
      <c r="P489" s="120">
        <v>0</v>
      </c>
      <c r="Q489" s="120">
        <v>0</v>
      </c>
      <c r="R489" s="120">
        <v>7.5</v>
      </c>
      <c r="S489" s="120">
        <v>0</v>
      </c>
      <c r="T489" s="120">
        <v>0</v>
      </c>
      <c r="U489" s="120">
        <v>0</v>
      </c>
      <c r="V489" s="120">
        <v>3.67977</v>
      </c>
      <c r="W489" s="120">
        <v>0</v>
      </c>
      <c r="X489" s="120">
        <v>0</v>
      </c>
      <c r="Y489" s="120">
        <v>0</v>
      </c>
      <c r="Z489" s="120">
        <v>0</v>
      </c>
      <c r="AA489" s="120">
        <v>0</v>
      </c>
      <c r="AB489" s="120">
        <v>0</v>
      </c>
      <c r="AC489" s="120">
        <v>0</v>
      </c>
      <c r="AD489" s="120">
        <v>0</v>
      </c>
      <c r="AE489" s="120">
        <v>6.4641299999999999</v>
      </c>
      <c r="AF489" s="120">
        <v>141.61370000000002</v>
      </c>
    </row>
    <row r="490" spans="1:32" x14ac:dyDescent="0.25">
      <c r="A490" s="119" t="s">
        <v>548</v>
      </c>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row>
    <row r="491" spans="1:32" x14ac:dyDescent="0.25">
      <c r="B491" s="119" t="s">
        <v>549</v>
      </c>
      <c r="C491" s="120">
        <v>0</v>
      </c>
      <c r="D491" s="120">
        <v>0</v>
      </c>
      <c r="E491" s="120">
        <v>0</v>
      </c>
      <c r="F491" s="120">
        <v>0</v>
      </c>
      <c r="G491" s="120">
        <v>0</v>
      </c>
      <c r="H491" s="120">
        <v>0</v>
      </c>
      <c r="I491" s="120">
        <v>0.1</v>
      </c>
      <c r="J491" s="120">
        <v>0</v>
      </c>
      <c r="K491" s="120">
        <v>0</v>
      </c>
      <c r="L491" s="120">
        <v>0</v>
      </c>
      <c r="M491" s="120">
        <v>0</v>
      </c>
      <c r="N491" s="120">
        <v>0</v>
      </c>
      <c r="O491" s="120">
        <v>0</v>
      </c>
      <c r="P491" s="120">
        <v>0</v>
      </c>
      <c r="Q491" s="120">
        <v>0</v>
      </c>
      <c r="R491" s="120">
        <v>0</v>
      </c>
      <c r="S491" s="120">
        <v>0</v>
      </c>
      <c r="T491" s="120">
        <v>0</v>
      </c>
      <c r="U491" s="120">
        <v>0</v>
      </c>
      <c r="V491" s="120">
        <v>0.04</v>
      </c>
      <c r="W491" s="120">
        <v>0</v>
      </c>
      <c r="X491" s="120">
        <v>2.4</v>
      </c>
      <c r="Y491" s="120">
        <v>0</v>
      </c>
      <c r="Z491" s="120">
        <v>0</v>
      </c>
      <c r="AA491" s="120">
        <v>0</v>
      </c>
      <c r="AB491" s="120">
        <v>0</v>
      </c>
      <c r="AC491" s="120">
        <v>0</v>
      </c>
      <c r="AD491" s="120">
        <v>0</v>
      </c>
      <c r="AE491" s="120">
        <v>0</v>
      </c>
      <c r="AF491" s="120">
        <v>2.54</v>
      </c>
    </row>
    <row r="492" spans="1:32" x14ac:dyDescent="0.25">
      <c r="B492" s="119" t="s">
        <v>550</v>
      </c>
      <c r="C492" s="120">
        <v>0</v>
      </c>
      <c r="D492" s="120">
        <v>0</v>
      </c>
      <c r="E492" s="120">
        <v>0</v>
      </c>
      <c r="F492" s="120">
        <v>0</v>
      </c>
      <c r="G492" s="120">
        <v>0</v>
      </c>
      <c r="H492" s="120">
        <v>0</v>
      </c>
      <c r="I492" s="120">
        <v>0</v>
      </c>
      <c r="J492" s="120">
        <v>0</v>
      </c>
      <c r="K492" s="120">
        <v>0</v>
      </c>
      <c r="L492" s="120">
        <v>0</v>
      </c>
      <c r="M492" s="120">
        <v>0</v>
      </c>
      <c r="N492" s="120">
        <v>0</v>
      </c>
      <c r="O492" s="120">
        <v>0</v>
      </c>
      <c r="P492" s="120">
        <v>0</v>
      </c>
      <c r="Q492" s="120">
        <v>0</v>
      </c>
      <c r="R492" s="120">
        <v>0</v>
      </c>
      <c r="S492" s="120">
        <v>0</v>
      </c>
      <c r="T492" s="120">
        <v>0</v>
      </c>
      <c r="U492" s="120">
        <v>0</v>
      </c>
      <c r="V492" s="120">
        <v>3.5880000000000001</v>
      </c>
      <c r="W492" s="120">
        <v>0</v>
      </c>
      <c r="X492" s="120">
        <v>0</v>
      </c>
      <c r="Y492" s="120">
        <v>0</v>
      </c>
      <c r="Z492" s="120">
        <v>0</v>
      </c>
      <c r="AA492" s="120">
        <v>0</v>
      </c>
      <c r="AB492" s="120">
        <v>0</v>
      </c>
      <c r="AC492" s="120">
        <v>0</v>
      </c>
      <c r="AD492" s="120">
        <v>0</v>
      </c>
      <c r="AE492" s="120">
        <v>0</v>
      </c>
      <c r="AF492" s="120">
        <v>3.5880000000000001</v>
      </c>
    </row>
    <row r="493" spans="1:32" x14ac:dyDescent="0.25">
      <c r="B493" s="119" t="s">
        <v>551</v>
      </c>
      <c r="C493" s="120">
        <v>0</v>
      </c>
      <c r="D493" s="120">
        <v>0</v>
      </c>
      <c r="E493" s="120">
        <v>0</v>
      </c>
      <c r="F493" s="120">
        <v>0</v>
      </c>
      <c r="G493" s="120">
        <v>0</v>
      </c>
      <c r="H493" s="120">
        <v>0</v>
      </c>
      <c r="I493" s="120">
        <v>1E-3</v>
      </c>
      <c r="J493" s="120">
        <v>0</v>
      </c>
      <c r="K493" s="120">
        <v>0</v>
      </c>
      <c r="L493" s="120">
        <v>0</v>
      </c>
      <c r="M493" s="120">
        <v>0</v>
      </c>
      <c r="N493" s="120">
        <v>0</v>
      </c>
      <c r="O493" s="120">
        <v>1.3</v>
      </c>
      <c r="P493" s="120">
        <v>0</v>
      </c>
      <c r="Q493" s="120">
        <v>15.254</v>
      </c>
      <c r="R493" s="120">
        <v>7.7889999999999997</v>
      </c>
      <c r="S493" s="120">
        <v>0</v>
      </c>
      <c r="T493" s="120">
        <v>0</v>
      </c>
      <c r="U493" s="120">
        <v>0</v>
      </c>
      <c r="V493" s="120">
        <v>0.56999999999999995</v>
      </c>
      <c r="W493" s="120">
        <v>0.40799999999999997</v>
      </c>
      <c r="X493" s="120">
        <v>0</v>
      </c>
      <c r="Y493" s="120">
        <v>0</v>
      </c>
      <c r="Z493" s="120">
        <v>0</v>
      </c>
      <c r="AA493" s="120">
        <v>0</v>
      </c>
      <c r="AB493" s="120">
        <v>0</v>
      </c>
      <c r="AC493" s="120">
        <v>0</v>
      </c>
      <c r="AD493" s="120">
        <v>0</v>
      </c>
      <c r="AE493" s="120">
        <v>0</v>
      </c>
      <c r="AF493" s="120">
        <v>25.322000000000003</v>
      </c>
    </row>
    <row r="494" spans="1:32" x14ac:dyDescent="0.25">
      <c r="A494" s="119" t="s">
        <v>552</v>
      </c>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row>
    <row r="495" spans="1:32" x14ac:dyDescent="0.25">
      <c r="B495" s="119" t="s">
        <v>553</v>
      </c>
      <c r="C495" s="120">
        <v>0</v>
      </c>
      <c r="D495" s="120">
        <v>195.2</v>
      </c>
      <c r="E495" s="120">
        <v>0</v>
      </c>
      <c r="F495" s="120">
        <v>0</v>
      </c>
      <c r="G495" s="120">
        <v>0</v>
      </c>
      <c r="H495" s="120">
        <v>0</v>
      </c>
      <c r="I495" s="120">
        <v>4.55</v>
      </c>
      <c r="J495" s="120">
        <v>10.73</v>
      </c>
      <c r="K495" s="120">
        <v>0</v>
      </c>
      <c r="L495" s="120">
        <v>0</v>
      </c>
      <c r="M495" s="120">
        <v>0</v>
      </c>
      <c r="N495" s="120">
        <v>0</v>
      </c>
      <c r="O495" s="120">
        <v>15.512</v>
      </c>
      <c r="P495" s="120">
        <v>26.41</v>
      </c>
      <c r="Q495" s="120">
        <v>29.76</v>
      </c>
      <c r="R495" s="120">
        <v>0</v>
      </c>
      <c r="S495" s="120">
        <v>0</v>
      </c>
      <c r="T495" s="120">
        <v>0</v>
      </c>
      <c r="U495" s="120">
        <v>0</v>
      </c>
      <c r="V495" s="120">
        <v>8.3369999999999997</v>
      </c>
      <c r="W495" s="120">
        <v>0</v>
      </c>
      <c r="X495" s="120">
        <v>0.18</v>
      </c>
      <c r="Y495" s="120">
        <v>0</v>
      </c>
      <c r="Z495" s="120">
        <v>0</v>
      </c>
      <c r="AA495" s="120">
        <v>0</v>
      </c>
      <c r="AB495" s="120">
        <v>0</v>
      </c>
      <c r="AC495" s="120">
        <v>0</v>
      </c>
      <c r="AD495" s="120">
        <v>0</v>
      </c>
      <c r="AE495" s="120">
        <v>5.34</v>
      </c>
      <c r="AF495" s="120">
        <v>296.01899999999995</v>
      </c>
    </row>
    <row r="496" spans="1:32" x14ac:dyDescent="0.25">
      <c r="B496" s="119" t="s">
        <v>554</v>
      </c>
      <c r="C496" s="120">
        <v>0</v>
      </c>
      <c r="D496" s="120">
        <v>0</v>
      </c>
      <c r="E496" s="120">
        <v>0</v>
      </c>
      <c r="F496" s="120">
        <v>0</v>
      </c>
      <c r="G496" s="120">
        <v>0</v>
      </c>
      <c r="H496" s="120">
        <v>0</v>
      </c>
      <c r="I496" s="120">
        <v>3.2000000000000001E-2</v>
      </c>
      <c r="J496" s="120">
        <v>0</v>
      </c>
      <c r="K496" s="120">
        <v>0</v>
      </c>
      <c r="L496" s="120">
        <v>0</v>
      </c>
      <c r="M496" s="120">
        <v>0</v>
      </c>
      <c r="N496" s="120">
        <v>0</v>
      </c>
      <c r="O496" s="120">
        <v>0</v>
      </c>
      <c r="P496" s="120">
        <v>0</v>
      </c>
      <c r="Q496" s="120">
        <v>0</v>
      </c>
      <c r="R496" s="120">
        <v>0</v>
      </c>
      <c r="S496" s="120">
        <v>0</v>
      </c>
      <c r="T496" s="120">
        <v>0</v>
      </c>
      <c r="U496" s="120">
        <v>0</v>
      </c>
      <c r="V496" s="120">
        <v>0.17799999999999999</v>
      </c>
      <c r="W496" s="120">
        <v>0</v>
      </c>
      <c r="X496" s="120">
        <v>3.331</v>
      </c>
      <c r="Y496" s="120">
        <v>0</v>
      </c>
      <c r="Z496" s="120">
        <v>0</v>
      </c>
      <c r="AA496" s="120">
        <v>0</v>
      </c>
      <c r="AB496" s="120">
        <v>0</v>
      </c>
      <c r="AC496" s="120">
        <v>0</v>
      </c>
      <c r="AD496" s="120">
        <v>0</v>
      </c>
      <c r="AE496" s="120">
        <v>0</v>
      </c>
      <c r="AF496" s="120">
        <v>3.5409999999999999</v>
      </c>
    </row>
    <row r="497" spans="2:32" x14ac:dyDescent="0.25">
      <c r="B497" s="119" t="s">
        <v>555</v>
      </c>
      <c r="C497" s="120">
        <v>0</v>
      </c>
      <c r="D497" s="120">
        <v>0</v>
      </c>
      <c r="E497" s="120">
        <v>0</v>
      </c>
      <c r="F497" s="120">
        <v>0</v>
      </c>
      <c r="G497" s="120">
        <v>0</v>
      </c>
      <c r="H497" s="120">
        <v>0.13900000000000001</v>
      </c>
      <c r="I497" s="120">
        <v>0.33100000000000002</v>
      </c>
      <c r="J497" s="120">
        <v>0</v>
      </c>
      <c r="K497" s="120">
        <v>0</v>
      </c>
      <c r="L497" s="120">
        <v>0</v>
      </c>
      <c r="M497" s="120">
        <v>0</v>
      </c>
      <c r="N497" s="120">
        <v>0</v>
      </c>
      <c r="O497" s="120">
        <v>2.625</v>
      </c>
      <c r="P497" s="120">
        <v>0</v>
      </c>
      <c r="Q497" s="120">
        <v>15.39</v>
      </c>
      <c r="R497" s="120">
        <v>0</v>
      </c>
      <c r="S497" s="120">
        <v>0</v>
      </c>
      <c r="T497" s="120">
        <v>0</v>
      </c>
      <c r="U497" s="120">
        <v>0</v>
      </c>
      <c r="V497" s="120">
        <v>0.41177999999999998</v>
      </c>
      <c r="W497" s="120">
        <v>0</v>
      </c>
      <c r="X497" s="120">
        <v>0</v>
      </c>
      <c r="Y497" s="120">
        <v>0</v>
      </c>
      <c r="Z497" s="120">
        <v>0</v>
      </c>
      <c r="AA497" s="120">
        <v>0</v>
      </c>
      <c r="AB497" s="120">
        <v>0</v>
      </c>
      <c r="AC497" s="120">
        <v>0</v>
      </c>
      <c r="AD497" s="120">
        <v>0</v>
      </c>
      <c r="AE497" s="120">
        <v>0</v>
      </c>
      <c r="AF497" s="120">
        <v>18.89678</v>
      </c>
    </row>
    <row r="498" spans="2:32" x14ac:dyDescent="0.25">
      <c r="B498" s="119" t="s">
        <v>556</v>
      </c>
      <c r="C498" s="120">
        <v>0</v>
      </c>
      <c r="D498" s="120">
        <v>0</v>
      </c>
      <c r="E498" s="120">
        <v>0</v>
      </c>
      <c r="F498" s="120">
        <v>0</v>
      </c>
      <c r="G498" s="120">
        <v>0</v>
      </c>
      <c r="H498" s="120">
        <v>0</v>
      </c>
      <c r="I498" s="120">
        <v>1.19458</v>
      </c>
      <c r="J498" s="120">
        <v>0</v>
      </c>
      <c r="K498" s="120">
        <v>0</v>
      </c>
      <c r="L498" s="120">
        <v>0</v>
      </c>
      <c r="M498" s="120">
        <v>0</v>
      </c>
      <c r="N498" s="120">
        <v>0</v>
      </c>
      <c r="O498" s="120">
        <v>0</v>
      </c>
      <c r="P498" s="120">
        <v>23.015000000000001</v>
      </c>
      <c r="Q498" s="120">
        <v>0</v>
      </c>
      <c r="R498" s="120">
        <v>0</v>
      </c>
      <c r="S498" s="120">
        <v>0</v>
      </c>
      <c r="T498" s="120">
        <v>0</v>
      </c>
      <c r="U498" s="120">
        <v>0</v>
      </c>
      <c r="V498" s="120">
        <v>8.2419999999999993E-2</v>
      </c>
      <c r="W498" s="120">
        <v>0</v>
      </c>
      <c r="X498" s="120">
        <v>0</v>
      </c>
      <c r="Y498" s="120">
        <v>0</v>
      </c>
      <c r="Z498" s="120">
        <v>0</v>
      </c>
      <c r="AA498" s="120">
        <v>0</v>
      </c>
      <c r="AB498" s="120">
        <v>0</v>
      </c>
      <c r="AC498" s="120">
        <v>0</v>
      </c>
      <c r="AD498" s="120">
        <v>0</v>
      </c>
      <c r="AE498" s="120">
        <v>1.7662899999999999</v>
      </c>
      <c r="AF498" s="120">
        <v>26.05829</v>
      </c>
    </row>
    <row r="499" spans="2:32" x14ac:dyDescent="0.25">
      <c r="B499" s="119" t="s">
        <v>557</v>
      </c>
      <c r="C499" s="120">
        <v>0</v>
      </c>
      <c r="D499" s="120">
        <v>0</v>
      </c>
      <c r="E499" s="120">
        <v>0</v>
      </c>
      <c r="F499" s="120">
        <v>0</v>
      </c>
      <c r="G499" s="120">
        <v>0</v>
      </c>
      <c r="H499" s="120">
        <v>0</v>
      </c>
      <c r="I499" s="120">
        <v>0.13600000000000001</v>
      </c>
      <c r="J499" s="120">
        <v>0</v>
      </c>
      <c r="K499" s="120">
        <v>0</v>
      </c>
      <c r="L499" s="120">
        <v>0</v>
      </c>
      <c r="M499" s="120">
        <v>0</v>
      </c>
      <c r="N499" s="120">
        <v>0</v>
      </c>
      <c r="O499" s="120">
        <v>0</v>
      </c>
      <c r="P499" s="120">
        <v>0</v>
      </c>
      <c r="Q499" s="120">
        <v>0</v>
      </c>
      <c r="R499" s="120">
        <v>4.298</v>
      </c>
      <c r="S499" s="120">
        <v>0</v>
      </c>
      <c r="T499" s="120">
        <v>0</v>
      </c>
      <c r="U499" s="120">
        <v>0</v>
      </c>
      <c r="V499" s="120">
        <v>0.39300000000000002</v>
      </c>
      <c r="W499" s="120">
        <v>3.6850000000000001</v>
      </c>
      <c r="X499" s="120">
        <v>0</v>
      </c>
      <c r="Y499" s="120">
        <v>0</v>
      </c>
      <c r="Z499" s="120">
        <v>0</v>
      </c>
      <c r="AA499" s="120">
        <v>0</v>
      </c>
      <c r="AB499" s="120">
        <v>0</v>
      </c>
      <c r="AC499" s="120">
        <v>0</v>
      </c>
      <c r="AD499" s="120">
        <v>0</v>
      </c>
      <c r="AE499" s="120">
        <v>0</v>
      </c>
      <c r="AF499" s="120">
        <v>8.5120000000000005</v>
      </c>
    </row>
    <row r="500" spans="2:32" x14ac:dyDescent="0.25">
      <c r="B500" s="119" t="s">
        <v>558</v>
      </c>
      <c r="C500" s="120">
        <v>0</v>
      </c>
      <c r="D500" s="120">
        <v>0</v>
      </c>
      <c r="E500" s="120">
        <v>0</v>
      </c>
      <c r="F500" s="120">
        <v>0</v>
      </c>
      <c r="G500" s="120">
        <v>0</v>
      </c>
      <c r="H500" s="120">
        <v>0</v>
      </c>
      <c r="I500" s="120">
        <v>0</v>
      </c>
      <c r="J500" s="120">
        <v>0</v>
      </c>
      <c r="K500" s="120">
        <v>0</v>
      </c>
      <c r="L500" s="120">
        <v>0</v>
      </c>
      <c r="M500" s="120">
        <v>0</v>
      </c>
      <c r="N500" s="120">
        <v>0</v>
      </c>
      <c r="O500" s="120">
        <v>0</v>
      </c>
      <c r="P500" s="120">
        <v>32.286000000000001</v>
      </c>
      <c r="Q500" s="120">
        <v>9.0289999999999999</v>
      </c>
      <c r="R500" s="120">
        <v>17.587</v>
      </c>
      <c r="S500" s="120">
        <v>0</v>
      </c>
      <c r="T500" s="120">
        <v>0</v>
      </c>
      <c r="U500" s="120">
        <v>0</v>
      </c>
      <c r="V500" s="120">
        <v>2.0990000000000002</v>
      </c>
      <c r="W500" s="120">
        <v>0</v>
      </c>
      <c r="X500" s="120">
        <v>0</v>
      </c>
      <c r="Y500" s="120">
        <v>0</v>
      </c>
      <c r="Z500" s="120">
        <v>0</v>
      </c>
      <c r="AA500" s="120">
        <v>0</v>
      </c>
      <c r="AB500" s="120">
        <v>0</v>
      </c>
      <c r="AC500" s="120">
        <v>0</v>
      </c>
      <c r="AD500" s="120">
        <v>0</v>
      </c>
      <c r="AE500" s="120">
        <v>6.9690000000000003</v>
      </c>
      <c r="AF500" s="120">
        <v>67.97</v>
      </c>
    </row>
    <row r="501" spans="2:32" x14ac:dyDescent="0.25">
      <c r="B501" s="119" t="s">
        <v>559</v>
      </c>
      <c r="C501" s="120">
        <v>0</v>
      </c>
      <c r="D501" s="120">
        <v>0</v>
      </c>
      <c r="E501" s="120">
        <v>3.7172999999999998</v>
      </c>
      <c r="F501" s="120">
        <v>40.462699999999998</v>
      </c>
      <c r="G501" s="120">
        <v>0</v>
      </c>
      <c r="H501" s="120">
        <v>0</v>
      </c>
      <c r="I501" s="120">
        <v>0.92500000000000004</v>
      </c>
      <c r="J501" s="120">
        <v>0</v>
      </c>
      <c r="K501" s="120">
        <v>0</v>
      </c>
      <c r="L501" s="120">
        <v>12.8613</v>
      </c>
      <c r="M501" s="120">
        <v>0</v>
      </c>
      <c r="N501" s="120">
        <v>0</v>
      </c>
      <c r="O501" s="120">
        <v>32.790999999999997</v>
      </c>
      <c r="P501" s="120">
        <v>0</v>
      </c>
      <c r="Q501" s="120">
        <v>25.1218</v>
      </c>
      <c r="R501" s="120">
        <v>0</v>
      </c>
      <c r="S501" s="120">
        <v>0</v>
      </c>
      <c r="T501" s="120">
        <v>7.968</v>
      </c>
      <c r="U501" s="120">
        <v>0</v>
      </c>
      <c r="V501" s="120">
        <v>3.1423299999999998</v>
      </c>
      <c r="W501" s="120">
        <v>0</v>
      </c>
      <c r="X501" s="120">
        <v>0</v>
      </c>
      <c r="Y501" s="120">
        <v>0</v>
      </c>
      <c r="Z501" s="120">
        <v>0</v>
      </c>
      <c r="AA501" s="120">
        <v>0</v>
      </c>
      <c r="AB501" s="120">
        <v>0</v>
      </c>
      <c r="AC501" s="120">
        <v>0</v>
      </c>
      <c r="AD501" s="120">
        <v>0</v>
      </c>
      <c r="AE501" s="120">
        <v>2.1497899999999999</v>
      </c>
      <c r="AF501" s="120">
        <v>129.13921999999999</v>
      </c>
    </row>
    <row r="502" spans="2:32" x14ac:dyDescent="0.25">
      <c r="B502" s="119" t="s">
        <v>560</v>
      </c>
      <c r="C502" s="120">
        <v>0</v>
      </c>
      <c r="D502" s="120">
        <v>0</v>
      </c>
      <c r="E502" s="120">
        <v>0</v>
      </c>
      <c r="F502" s="120">
        <v>10.403</v>
      </c>
      <c r="G502" s="120">
        <v>0</v>
      </c>
      <c r="H502" s="120">
        <v>0</v>
      </c>
      <c r="I502" s="120">
        <v>0.45300000000000001</v>
      </c>
      <c r="J502" s="120">
        <v>0</v>
      </c>
      <c r="K502" s="120">
        <v>0</v>
      </c>
      <c r="L502" s="120">
        <v>7.0309999999999997</v>
      </c>
      <c r="M502" s="120">
        <v>0</v>
      </c>
      <c r="N502" s="120">
        <v>0</v>
      </c>
      <c r="O502" s="120">
        <v>7.8940000000000001</v>
      </c>
      <c r="P502" s="120">
        <v>6.298</v>
      </c>
      <c r="Q502" s="120">
        <v>7.4009999999999998</v>
      </c>
      <c r="R502" s="120">
        <v>9.2319999999999993</v>
      </c>
      <c r="S502" s="120">
        <v>0</v>
      </c>
      <c r="T502" s="120">
        <v>0</v>
      </c>
      <c r="U502" s="120">
        <v>0</v>
      </c>
      <c r="V502" s="120">
        <v>3.7210000000000001</v>
      </c>
      <c r="W502" s="120">
        <v>0</v>
      </c>
      <c r="X502" s="120">
        <v>0</v>
      </c>
      <c r="Y502" s="120">
        <v>0</v>
      </c>
      <c r="Z502" s="120">
        <v>0</v>
      </c>
      <c r="AA502" s="120">
        <v>0</v>
      </c>
      <c r="AB502" s="120">
        <v>0</v>
      </c>
      <c r="AC502" s="120">
        <v>0</v>
      </c>
      <c r="AD502" s="120">
        <v>0</v>
      </c>
      <c r="AE502" s="120">
        <v>0</v>
      </c>
      <c r="AF502" s="120">
        <v>52.433000000000007</v>
      </c>
    </row>
    <row r="503" spans="2:32" x14ac:dyDescent="0.25">
      <c r="B503" s="119" t="s">
        <v>561</v>
      </c>
      <c r="C503" s="120">
        <v>0</v>
      </c>
      <c r="D503" s="120">
        <v>0</v>
      </c>
      <c r="E503" s="120">
        <v>0</v>
      </c>
      <c r="F503" s="120">
        <v>0</v>
      </c>
      <c r="G503" s="120">
        <v>0</v>
      </c>
      <c r="H503" s="120">
        <v>0</v>
      </c>
      <c r="I503" s="120">
        <v>1.462</v>
      </c>
      <c r="J503" s="120">
        <v>0</v>
      </c>
      <c r="K503" s="120">
        <v>0.58352899999999996</v>
      </c>
      <c r="L503" s="120">
        <v>0</v>
      </c>
      <c r="M503" s="120">
        <v>0</v>
      </c>
      <c r="N503" s="120">
        <v>0</v>
      </c>
      <c r="O503" s="120">
        <v>0</v>
      </c>
      <c r="P503" s="120">
        <v>12.433999999999999</v>
      </c>
      <c r="Q503" s="120">
        <v>0</v>
      </c>
      <c r="R503" s="120">
        <v>0</v>
      </c>
      <c r="S503" s="120">
        <v>0</v>
      </c>
      <c r="T503" s="120">
        <v>0</v>
      </c>
      <c r="U503" s="120">
        <v>0</v>
      </c>
      <c r="V503" s="120">
        <v>3.9E-2</v>
      </c>
      <c r="W503" s="120">
        <v>0</v>
      </c>
      <c r="X503" s="120">
        <v>0</v>
      </c>
      <c r="Y503" s="120">
        <v>0</v>
      </c>
      <c r="Z503" s="120">
        <v>0</v>
      </c>
      <c r="AA503" s="120">
        <v>0</v>
      </c>
      <c r="AB503" s="120">
        <v>0</v>
      </c>
      <c r="AC503" s="120">
        <v>0</v>
      </c>
      <c r="AD503" s="120">
        <v>0</v>
      </c>
      <c r="AE503" s="120">
        <v>3.81412</v>
      </c>
      <c r="AF503" s="120">
        <v>18.332649</v>
      </c>
    </row>
    <row r="504" spans="2:32" x14ac:dyDescent="0.25">
      <c r="B504" s="119" t="s">
        <v>562</v>
      </c>
      <c r="C504" s="120">
        <v>0</v>
      </c>
      <c r="D504" s="120">
        <v>0</v>
      </c>
      <c r="E504" s="120">
        <v>0</v>
      </c>
      <c r="F504" s="120">
        <v>0</v>
      </c>
      <c r="G504" s="120">
        <v>0</v>
      </c>
      <c r="H504" s="120">
        <v>0</v>
      </c>
      <c r="I504" s="120">
        <v>0.313</v>
      </c>
      <c r="J504" s="120">
        <v>0</v>
      </c>
      <c r="K504" s="120">
        <v>0</v>
      </c>
      <c r="L504" s="120">
        <v>0</v>
      </c>
      <c r="M504" s="120">
        <v>0</v>
      </c>
      <c r="N504" s="120">
        <v>0</v>
      </c>
      <c r="O504" s="120">
        <v>0</v>
      </c>
      <c r="P504" s="120">
        <v>0</v>
      </c>
      <c r="Q504" s="120">
        <v>0</v>
      </c>
      <c r="R504" s="120">
        <v>14.709</v>
      </c>
      <c r="S504" s="120">
        <v>0</v>
      </c>
      <c r="T504" s="120">
        <v>0</v>
      </c>
      <c r="U504" s="120">
        <v>0</v>
      </c>
      <c r="V504" s="120">
        <v>0.92</v>
      </c>
      <c r="W504" s="120">
        <v>0.14000000000000001</v>
      </c>
      <c r="X504" s="120">
        <v>0</v>
      </c>
      <c r="Y504" s="120">
        <v>0</v>
      </c>
      <c r="Z504" s="120">
        <v>0</v>
      </c>
      <c r="AA504" s="120">
        <v>0</v>
      </c>
      <c r="AB504" s="120">
        <v>0</v>
      </c>
      <c r="AC504" s="120">
        <v>0</v>
      </c>
      <c r="AD504" s="120">
        <v>0</v>
      </c>
      <c r="AE504" s="120">
        <v>0</v>
      </c>
      <c r="AF504" s="120">
        <v>16.082000000000001</v>
      </c>
    </row>
    <row r="505" spans="2:32" x14ac:dyDescent="0.25">
      <c r="B505" s="119" t="s">
        <v>563</v>
      </c>
      <c r="C505" s="120">
        <v>0</v>
      </c>
      <c r="D505" s="120">
        <v>0</v>
      </c>
      <c r="E505" s="120">
        <v>0</v>
      </c>
      <c r="F505" s="120">
        <v>38.863</v>
      </c>
      <c r="G505" s="120">
        <v>0</v>
      </c>
      <c r="H505" s="120">
        <v>0</v>
      </c>
      <c r="I505" s="120">
        <v>0.26</v>
      </c>
      <c r="J505" s="120">
        <v>0</v>
      </c>
      <c r="K505" s="120">
        <v>0</v>
      </c>
      <c r="L505" s="120">
        <v>44.072000000000003</v>
      </c>
      <c r="M505" s="120">
        <v>0</v>
      </c>
      <c r="N505" s="120">
        <v>0</v>
      </c>
      <c r="O505" s="120">
        <v>25.038</v>
      </c>
      <c r="P505" s="120">
        <v>0</v>
      </c>
      <c r="Q505" s="120">
        <v>0.93100000000000005</v>
      </c>
      <c r="R505" s="120">
        <v>10.88</v>
      </c>
      <c r="S505" s="120">
        <v>0</v>
      </c>
      <c r="T505" s="120">
        <v>0</v>
      </c>
      <c r="U505" s="120">
        <v>0</v>
      </c>
      <c r="V505" s="120">
        <v>4.37</v>
      </c>
      <c r="W505" s="120">
        <v>0</v>
      </c>
      <c r="X505" s="120">
        <v>0</v>
      </c>
      <c r="Y505" s="120">
        <v>0</v>
      </c>
      <c r="Z505" s="120">
        <v>0</v>
      </c>
      <c r="AA505" s="120">
        <v>0</v>
      </c>
      <c r="AB505" s="120">
        <v>0</v>
      </c>
      <c r="AC505" s="120">
        <v>0</v>
      </c>
      <c r="AD505" s="120">
        <v>0</v>
      </c>
      <c r="AE505" s="120">
        <v>1.2</v>
      </c>
      <c r="AF505" s="120">
        <v>125.61399999999999</v>
      </c>
    </row>
    <row r="506" spans="2:32" x14ac:dyDescent="0.25">
      <c r="B506" s="119" t="s">
        <v>564</v>
      </c>
      <c r="C506" s="120">
        <v>0</v>
      </c>
      <c r="D506" s="120">
        <v>0</v>
      </c>
      <c r="E506" s="120">
        <v>0</v>
      </c>
      <c r="F506" s="120">
        <v>0</v>
      </c>
      <c r="G506" s="120">
        <v>0</v>
      </c>
      <c r="H506" s="120">
        <v>0</v>
      </c>
      <c r="I506" s="120">
        <v>0.108199</v>
      </c>
      <c r="J506" s="120">
        <v>0</v>
      </c>
      <c r="K506" s="120">
        <v>0.30344700000000002</v>
      </c>
      <c r="L506" s="120">
        <v>0.98247700000000004</v>
      </c>
      <c r="M506" s="120">
        <v>0</v>
      </c>
      <c r="N506" s="120">
        <v>9.0219400000000007</v>
      </c>
      <c r="O506" s="120">
        <v>21.853000000000002</v>
      </c>
      <c r="P506" s="120">
        <v>24.995000000000001</v>
      </c>
      <c r="Q506" s="120">
        <v>0</v>
      </c>
      <c r="R506" s="120">
        <v>0</v>
      </c>
      <c r="S506" s="120">
        <v>0</v>
      </c>
      <c r="T506" s="120">
        <v>0</v>
      </c>
      <c r="U506" s="120">
        <v>0</v>
      </c>
      <c r="V506" s="120">
        <v>1.3705400000000001</v>
      </c>
      <c r="W506" s="120">
        <v>0</v>
      </c>
      <c r="X506" s="120">
        <v>0</v>
      </c>
      <c r="Y506" s="120">
        <v>0</v>
      </c>
      <c r="Z506" s="120">
        <v>0</v>
      </c>
      <c r="AA506" s="120">
        <v>0</v>
      </c>
      <c r="AB506" s="120">
        <v>0</v>
      </c>
      <c r="AC506" s="120">
        <v>0</v>
      </c>
      <c r="AD506" s="120">
        <v>0</v>
      </c>
      <c r="AE506" s="120">
        <v>0.77914700000000003</v>
      </c>
      <c r="AF506" s="120">
        <v>59.413750000000007</v>
      </c>
    </row>
    <row r="507" spans="2:32" x14ac:dyDescent="0.25">
      <c r="B507" s="119" t="s">
        <v>565</v>
      </c>
      <c r="C507" s="120">
        <v>0</v>
      </c>
      <c r="D507" s="120">
        <v>0</v>
      </c>
      <c r="E507" s="120">
        <v>0</v>
      </c>
      <c r="F507" s="120">
        <v>0</v>
      </c>
      <c r="G507" s="120">
        <v>0</v>
      </c>
      <c r="H507" s="120">
        <v>0</v>
      </c>
      <c r="I507" s="120">
        <v>5.3999999999999999E-2</v>
      </c>
      <c r="J507" s="120">
        <v>0</v>
      </c>
      <c r="K507" s="120">
        <v>0</v>
      </c>
      <c r="L507" s="120">
        <v>0</v>
      </c>
      <c r="M507" s="120">
        <v>0</v>
      </c>
      <c r="N507" s="120">
        <v>0</v>
      </c>
      <c r="O507" s="120">
        <v>0</v>
      </c>
      <c r="P507" s="120">
        <v>0</v>
      </c>
      <c r="Q507" s="120">
        <v>0</v>
      </c>
      <c r="R507" s="120">
        <v>0</v>
      </c>
      <c r="S507" s="120">
        <v>0</v>
      </c>
      <c r="T507" s="120">
        <v>0</v>
      </c>
      <c r="U507" s="120">
        <v>0</v>
      </c>
      <c r="V507" s="120">
        <v>3.2000000000000001E-2</v>
      </c>
      <c r="W507" s="120">
        <v>0</v>
      </c>
      <c r="X507" s="120">
        <v>2.0739999999999998</v>
      </c>
      <c r="Y507" s="120">
        <v>0</v>
      </c>
      <c r="Z507" s="120">
        <v>0</v>
      </c>
      <c r="AA507" s="120">
        <v>0</v>
      </c>
      <c r="AB507" s="120">
        <v>0</v>
      </c>
      <c r="AC507" s="120">
        <v>0</v>
      </c>
      <c r="AD507" s="120">
        <v>0</v>
      </c>
      <c r="AE507" s="120">
        <v>0</v>
      </c>
      <c r="AF507" s="120">
        <v>2.1599999999999997</v>
      </c>
    </row>
    <row r="508" spans="2:32" x14ac:dyDescent="0.25">
      <c r="B508" s="119" t="s">
        <v>566</v>
      </c>
      <c r="C508" s="120">
        <v>0</v>
      </c>
      <c r="D508" s="120">
        <v>0</v>
      </c>
      <c r="E508" s="120">
        <v>0</v>
      </c>
      <c r="F508" s="120">
        <v>0</v>
      </c>
      <c r="G508" s="120">
        <v>0</v>
      </c>
      <c r="H508" s="120">
        <v>0</v>
      </c>
      <c r="I508" s="120">
        <v>1.0999999999999999E-2</v>
      </c>
      <c r="J508" s="120">
        <v>0</v>
      </c>
      <c r="K508" s="120">
        <v>0</v>
      </c>
      <c r="L508" s="120">
        <v>0</v>
      </c>
      <c r="M508" s="120">
        <v>0</v>
      </c>
      <c r="N508" s="120">
        <v>0</v>
      </c>
      <c r="O508" s="120">
        <v>0</v>
      </c>
      <c r="P508" s="120">
        <v>0</v>
      </c>
      <c r="Q508" s="120">
        <v>0</v>
      </c>
      <c r="R508" s="120">
        <v>0</v>
      </c>
      <c r="S508" s="120">
        <v>0</v>
      </c>
      <c r="T508" s="120">
        <v>0</v>
      </c>
      <c r="U508" s="120">
        <v>0</v>
      </c>
      <c r="V508" s="120">
        <v>7.1999999999999995E-2</v>
      </c>
      <c r="W508" s="120">
        <v>2.3490000000000002</v>
      </c>
      <c r="X508" s="120">
        <v>0</v>
      </c>
      <c r="Y508" s="120">
        <v>0</v>
      </c>
      <c r="Z508" s="120">
        <v>0</v>
      </c>
      <c r="AA508" s="120">
        <v>0</v>
      </c>
      <c r="AB508" s="120">
        <v>0</v>
      </c>
      <c r="AC508" s="120">
        <v>0</v>
      </c>
      <c r="AD508" s="120">
        <v>0</v>
      </c>
      <c r="AE508" s="120">
        <v>0</v>
      </c>
      <c r="AF508" s="120">
        <v>2.4320000000000004</v>
      </c>
    </row>
    <row r="509" spans="2:32" x14ac:dyDescent="0.25">
      <c r="B509" s="119" t="s">
        <v>567</v>
      </c>
      <c r="C509" s="120">
        <v>0</v>
      </c>
      <c r="D509" s="120">
        <v>0</v>
      </c>
      <c r="E509" s="120">
        <v>0</v>
      </c>
      <c r="F509" s="120">
        <v>0</v>
      </c>
      <c r="G509" s="120">
        <v>0</v>
      </c>
      <c r="H509" s="120">
        <v>0</v>
      </c>
      <c r="I509" s="120">
        <v>0.57299999999999995</v>
      </c>
      <c r="J509" s="120">
        <v>0.51600000000000001</v>
      </c>
      <c r="K509" s="120">
        <v>0</v>
      </c>
      <c r="L509" s="120">
        <v>0</v>
      </c>
      <c r="M509" s="120">
        <v>0</v>
      </c>
      <c r="N509" s="120">
        <v>0</v>
      </c>
      <c r="O509" s="120">
        <v>0</v>
      </c>
      <c r="P509" s="120">
        <v>25.114000000000001</v>
      </c>
      <c r="Q509" s="120">
        <v>0</v>
      </c>
      <c r="R509" s="120">
        <v>0</v>
      </c>
      <c r="S509" s="120">
        <v>0</v>
      </c>
      <c r="T509" s="120">
        <v>0</v>
      </c>
      <c r="U509" s="120">
        <v>0</v>
      </c>
      <c r="V509" s="120">
        <v>2.4140000000000001</v>
      </c>
      <c r="W509" s="120">
        <v>0</v>
      </c>
      <c r="X509" s="120">
        <v>28.266999999999999</v>
      </c>
      <c r="Y509" s="120">
        <v>0</v>
      </c>
      <c r="Z509" s="120">
        <v>0</v>
      </c>
      <c r="AA509" s="120">
        <v>0</v>
      </c>
      <c r="AB509" s="120">
        <v>0</v>
      </c>
      <c r="AC509" s="120">
        <v>0</v>
      </c>
      <c r="AD509" s="120">
        <v>0</v>
      </c>
      <c r="AE509" s="120">
        <v>2.0235300000000001</v>
      </c>
      <c r="AF509" s="120">
        <v>58.907530000000001</v>
      </c>
    </row>
    <row r="510" spans="2:32" x14ac:dyDescent="0.25">
      <c r="B510" s="119" t="s">
        <v>568</v>
      </c>
      <c r="C510" s="120">
        <v>0</v>
      </c>
      <c r="D510" s="120">
        <v>0</v>
      </c>
      <c r="E510" s="120">
        <v>0</v>
      </c>
      <c r="F510" s="120">
        <v>0</v>
      </c>
      <c r="G510" s="120">
        <v>0</v>
      </c>
      <c r="H510" s="120">
        <v>0</v>
      </c>
      <c r="I510" s="120">
        <v>0.20499999999999999</v>
      </c>
      <c r="J510" s="120">
        <v>0</v>
      </c>
      <c r="K510" s="120">
        <v>0</v>
      </c>
      <c r="L510" s="120">
        <v>0</v>
      </c>
      <c r="M510" s="120">
        <v>0</v>
      </c>
      <c r="N510" s="120">
        <v>0</v>
      </c>
      <c r="O510" s="120">
        <v>0</v>
      </c>
      <c r="P510" s="120">
        <v>0</v>
      </c>
      <c r="Q510" s="120">
        <v>1.7989999999999999</v>
      </c>
      <c r="R510" s="120">
        <v>0</v>
      </c>
      <c r="S510" s="120">
        <v>0</v>
      </c>
      <c r="T510" s="120">
        <v>0</v>
      </c>
      <c r="U510" s="120">
        <v>0</v>
      </c>
      <c r="V510" s="120">
        <v>9.4E-2</v>
      </c>
      <c r="W510" s="120">
        <v>0</v>
      </c>
      <c r="X510" s="120">
        <v>0</v>
      </c>
      <c r="Y510" s="120">
        <v>0</v>
      </c>
      <c r="Z510" s="120">
        <v>0</v>
      </c>
      <c r="AA510" s="120">
        <v>0</v>
      </c>
      <c r="AB510" s="120">
        <v>0</v>
      </c>
      <c r="AC510" s="120">
        <v>0</v>
      </c>
      <c r="AD510" s="120">
        <v>0</v>
      </c>
      <c r="AE510" s="120">
        <v>6.4059999999999997</v>
      </c>
      <c r="AF510" s="120">
        <v>8.5039999999999996</v>
      </c>
    </row>
    <row r="511" spans="2:32" x14ac:dyDescent="0.25">
      <c r="B511" s="119" t="s">
        <v>569</v>
      </c>
      <c r="C511" s="120">
        <v>0</v>
      </c>
      <c r="D511" s="120">
        <v>0</v>
      </c>
      <c r="E511" s="120">
        <v>0</v>
      </c>
      <c r="F511" s="120">
        <v>0</v>
      </c>
      <c r="G511" s="120">
        <v>0</v>
      </c>
      <c r="H511" s="120">
        <v>0</v>
      </c>
      <c r="I511" s="120">
        <v>1.548</v>
      </c>
      <c r="J511" s="120">
        <v>0</v>
      </c>
      <c r="K511" s="120">
        <v>0</v>
      </c>
      <c r="L511" s="120">
        <v>0</v>
      </c>
      <c r="M511" s="120">
        <v>0</v>
      </c>
      <c r="N511" s="120">
        <v>0</v>
      </c>
      <c r="O511" s="120">
        <v>17.228999999999999</v>
      </c>
      <c r="P511" s="120">
        <v>0</v>
      </c>
      <c r="Q511" s="120">
        <v>0</v>
      </c>
      <c r="R511" s="120">
        <v>0</v>
      </c>
      <c r="S511" s="120">
        <v>0</v>
      </c>
      <c r="T511" s="120">
        <v>0</v>
      </c>
      <c r="U511" s="120">
        <v>0</v>
      </c>
      <c r="V511" s="120">
        <v>5.2200000000000003E-2</v>
      </c>
      <c r="W511" s="120">
        <v>0</v>
      </c>
      <c r="X511" s="120">
        <v>0</v>
      </c>
      <c r="Y511" s="120">
        <v>0</v>
      </c>
      <c r="Z511" s="120">
        <v>0</v>
      </c>
      <c r="AA511" s="120">
        <v>0</v>
      </c>
      <c r="AB511" s="120">
        <v>0</v>
      </c>
      <c r="AC511" s="120">
        <v>0</v>
      </c>
      <c r="AD511" s="120">
        <v>0</v>
      </c>
      <c r="AE511" s="120">
        <v>83.49</v>
      </c>
      <c r="AF511" s="120">
        <v>102.3192</v>
      </c>
    </row>
    <row r="512" spans="2:32" x14ac:dyDescent="0.25">
      <c r="B512" s="119" t="s">
        <v>570</v>
      </c>
      <c r="C512" s="120">
        <v>0</v>
      </c>
      <c r="D512" s="120">
        <v>0</v>
      </c>
      <c r="E512" s="120">
        <v>0</v>
      </c>
      <c r="F512" s="120">
        <v>0</v>
      </c>
      <c r="G512" s="120">
        <v>0</v>
      </c>
      <c r="H512" s="120">
        <v>0</v>
      </c>
      <c r="I512" s="120">
        <v>0</v>
      </c>
      <c r="J512" s="120">
        <v>0</v>
      </c>
      <c r="K512" s="120">
        <v>0</v>
      </c>
      <c r="L512" s="120">
        <v>0</v>
      </c>
      <c r="M512" s="120">
        <v>0</v>
      </c>
      <c r="N512" s="120">
        <v>0</v>
      </c>
      <c r="O512" s="120">
        <v>0</v>
      </c>
      <c r="P512" s="120">
        <v>0</v>
      </c>
      <c r="Q512" s="120">
        <v>0</v>
      </c>
      <c r="R512" s="120">
        <v>0</v>
      </c>
      <c r="S512" s="120">
        <v>0</v>
      </c>
      <c r="T512" s="120">
        <v>0</v>
      </c>
      <c r="U512" s="120">
        <v>0</v>
      </c>
      <c r="V512" s="120">
        <v>0</v>
      </c>
      <c r="W512" s="120">
        <v>0</v>
      </c>
      <c r="X512" s="120">
        <v>0</v>
      </c>
      <c r="Y512" s="120">
        <v>0</v>
      </c>
      <c r="Z512" s="120">
        <v>0</v>
      </c>
      <c r="AA512" s="120">
        <v>0</v>
      </c>
      <c r="AB512" s="120">
        <v>0</v>
      </c>
      <c r="AC512" s="120">
        <v>0</v>
      </c>
      <c r="AD512" s="120">
        <v>0</v>
      </c>
      <c r="AE512" s="120">
        <v>0</v>
      </c>
      <c r="AF512" s="120">
        <v>0</v>
      </c>
    </row>
    <row r="513" spans="1:32" x14ac:dyDescent="0.25">
      <c r="A513" s="119" t="s">
        <v>571</v>
      </c>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row>
    <row r="514" spans="1:32" x14ac:dyDescent="0.25">
      <c r="B514" s="119" t="s">
        <v>572</v>
      </c>
      <c r="C514" s="120">
        <v>0</v>
      </c>
      <c r="D514" s="120">
        <v>0</v>
      </c>
      <c r="E514" s="120">
        <v>0</v>
      </c>
      <c r="F514" s="120">
        <v>0</v>
      </c>
      <c r="G514" s="120">
        <v>0</v>
      </c>
      <c r="H514" s="120">
        <v>0</v>
      </c>
      <c r="I514" s="120">
        <v>2.1899999999999999E-2</v>
      </c>
      <c r="J514" s="120">
        <v>0</v>
      </c>
      <c r="K514" s="120">
        <v>0</v>
      </c>
      <c r="L514" s="120">
        <v>0</v>
      </c>
      <c r="M514" s="120">
        <v>0</v>
      </c>
      <c r="N514" s="120">
        <v>0</v>
      </c>
      <c r="O514" s="120">
        <v>0</v>
      </c>
      <c r="P514" s="120">
        <v>0</v>
      </c>
      <c r="Q514" s="120">
        <v>0</v>
      </c>
      <c r="R514" s="120">
        <v>0</v>
      </c>
      <c r="S514" s="120">
        <v>0</v>
      </c>
      <c r="T514" s="120">
        <v>0</v>
      </c>
      <c r="U514" s="120">
        <v>0</v>
      </c>
      <c r="V514" s="120">
        <v>0.25514300000000001</v>
      </c>
      <c r="W514" s="120">
        <v>0</v>
      </c>
      <c r="X514" s="120">
        <v>0</v>
      </c>
      <c r="Y514" s="120">
        <v>0</v>
      </c>
      <c r="Z514" s="120">
        <v>0</v>
      </c>
      <c r="AA514" s="120">
        <v>0</v>
      </c>
      <c r="AB514" s="120">
        <v>0</v>
      </c>
      <c r="AC514" s="120">
        <v>0</v>
      </c>
      <c r="AD514" s="120">
        <v>0</v>
      </c>
      <c r="AE514" s="120">
        <v>12.442500000000001</v>
      </c>
      <c r="AF514" s="120">
        <v>12.719543000000002</v>
      </c>
    </row>
    <row r="515" spans="1:32" x14ac:dyDescent="0.25">
      <c r="B515" s="119" t="s">
        <v>573</v>
      </c>
      <c r="C515" s="120">
        <v>0</v>
      </c>
      <c r="D515" s="120">
        <v>0</v>
      </c>
      <c r="E515" s="120">
        <v>0</v>
      </c>
      <c r="F515" s="120">
        <v>58.063899999999997</v>
      </c>
      <c r="G515" s="120">
        <v>1.41</v>
      </c>
      <c r="H515" s="120">
        <v>0.3</v>
      </c>
      <c r="I515" s="120">
        <v>0</v>
      </c>
      <c r="J515" s="120">
        <v>0</v>
      </c>
      <c r="K515" s="120">
        <v>0</v>
      </c>
      <c r="L515" s="120">
        <v>40.698599999999999</v>
      </c>
      <c r="M515" s="120">
        <v>0</v>
      </c>
      <c r="N515" s="120">
        <v>0</v>
      </c>
      <c r="O515" s="120">
        <v>33.685000000000002</v>
      </c>
      <c r="P515" s="120">
        <v>0.246</v>
      </c>
      <c r="Q515" s="120">
        <v>0</v>
      </c>
      <c r="R515" s="120">
        <v>30.616700000000002</v>
      </c>
      <c r="S515" s="120">
        <v>0</v>
      </c>
      <c r="T515" s="120">
        <v>0</v>
      </c>
      <c r="U515" s="120">
        <v>0</v>
      </c>
      <c r="V515" s="120">
        <v>4.2858200000000002</v>
      </c>
      <c r="W515" s="120">
        <v>0</v>
      </c>
      <c r="X515" s="120">
        <v>0</v>
      </c>
      <c r="Y515" s="120">
        <v>0</v>
      </c>
      <c r="Z515" s="120">
        <v>0</v>
      </c>
      <c r="AA515" s="120">
        <v>0</v>
      </c>
      <c r="AB515" s="120">
        <v>0</v>
      </c>
      <c r="AC515" s="120">
        <v>1.08</v>
      </c>
      <c r="AD515" s="120">
        <v>0</v>
      </c>
      <c r="AE515" s="120">
        <v>0</v>
      </c>
      <c r="AF515" s="120">
        <v>170.38602000000003</v>
      </c>
    </row>
    <row r="516" spans="1:32" x14ac:dyDescent="0.25">
      <c r="A516" s="119" t="s">
        <v>574</v>
      </c>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row>
    <row r="517" spans="1:32" x14ac:dyDescent="0.25">
      <c r="B517" s="119" t="s">
        <v>575</v>
      </c>
      <c r="C517" s="120">
        <v>0</v>
      </c>
      <c r="D517" s="120">
        <v>0</v>
      </c>
      <c r="E517" s="120">
        <v>0</v>
      </c>
      <c r="F517" s="120">
        <v>2.1970000000000001</v>
      </c>
      <c r="G517" s="120">
        <v>3.75</v>
      </c>
      <c r="H517" s="120">
        <v>2.3340000000000001</v>
      </c>
      <c r="I517" s="120">
        <v>0.17100000000000001</v>
      </c>
      <c r="J517" s="120">
        <v>0</v>
      </c>
      <c r="K517" s="120">
        <v>0</v>
      </c>
      <c r="L517" s="120">
        <v>25.695</v>
      </c>
      <c r="M517" s="120">
        <v>0</v>
      </c>
      <c r="N517" s="120">
        <v>0</v>
      </c>
      <c r="O517" s="120">
        <v>14.311999999999999</v>
      </c>
      <c r="P517" s="120">
        <v>5.2619999999999996</v>
      </c>
      <c r="Q517" s="120">
        <v>9.1669999999999998</v>
      </c>
      <c r="R517" s="120">
        <v>30.844999999999999</v>
      </c>
      <c r="S517" s="120">
        <v>0</v>
      </c>
      <c r="T517" s="120">
        <v>0</v>
      </c>
      <c r="U517" s="120">
        <v>6.6689999999999996</v>
      </c>
      <c r="V517" s="120">
        <v>3.2280000000000002</v>
      </c>
      <c r="W517" s="120">
        <v>0</v>
      </c>
      <c r="X517" s="120">
        <v>0</v>
      </c>
      <c r="Y517" s="120">
        <v>0</v>
      </c>
      <c r="Z517" s="120">
        <v>1.446</v>
      </c>
      <c r="AA517" s="120">
        <v>10.025</v>
      </c>
      <c r="AB517" s="120">
        <v>0</v>
      </c>
      <c r="AC517" s="120">
        <v>0</v>
      </c>
      <c r="AD517" s="120">
        <v>0</v>
      </c>
      <c r="AE517" s="120">
        <v>0</v>
      </c>
      <c r="AF517" s="120">
        <v>115.101</v>
      </c>
    </row>
    <row r="518" spans="1:32" x14ac:dyDescent="0.25">
      <c r="B518" s="119" t="s">
        <v>576</v>
      </c>
      <c r="C518" s="120">
        <v>0</v>
      </c>
      <c r="D518" s="120">
        <v>0</v>
      </c>
      <c r="E518" s="120">
        <v>0</v>
      </c>
      <c r="F518" s="120">
        <v>0</v>
      </c>
      <c r="G518" s="120">
        <v>0</v>
      </c>
      <c r="H518" s="120">
        <v>0</v>
      </c>
      <c r="I518" s="120">
        <v>0.81299999999999994</v>
      </c>
      <c r="J518" s="120">
        <v>0</v>
      </c>
      <c r="K518" s="120">
        <v>0</v>
      </c>
      <c r="L518" s="120">
        <v>0</v>
      </c>
      <c r="M518" s="120">
        <v>0</v>
      </c>
      <c r="N518" s="120">
        <v>0</v>
      </c>
      <c r="O518" s="120">
        <v>0</v>
      </c>
      <c r="P518" s="120">
        <v>0</v>
      </c>
      <c r="Q518" s="120">
        <v>0</v>
      </c>
      <c r="R518" s="120">
        <v>13.252000000000001</v>
      </c>
      <c r="S518" s="120">
        <v>0</v>
      </c>
      <c r="T518" s="120">
        <v>0</v>
      </c>
      <c r="U518" s="120">
        <v>0</v>
      </c>
      <c r="V518" s="120">
        <v>0.3</v>
      </c>
      <c r="W518" s="120">
        <v>0</v>
      </c>
      <c r="X518" s="120">
        <v>0</v>
      </c>
      <c r="Y518" s="120">
        <v>0</v>
      </c>
      <c r="Z518" s="120">
        <v>0</v>
      </c>
      <c r="AA518" s="120">
        <v>0</v>
      </c>
      <c r="AB518" s="120">
        <v>0</v>
      </c>
      <c r="AC518" s="120">
        <v>0</v>
      </c>
      <c r="AD518" s="120">
        <v>0</v>
      </c>
      <c r="AE518" s="120">
        <v>0</v>
      </c>
      <c r="AF518" s="120">
        <v>14.365000000000002</v>
      </c>
    </row>
    <row r="519" spans="1:32" x14ac:dyDescent="0.25">
      <c r="B519" s="119" t="s">
        <v>577</v>
      </c>
      <c r="C519" s="120">
        <v>0</v>
      </c>
      <c r="D519" s="120">
        <v>0</v>
      </c>
      <c r="E519" s="120">
        <v>0</v>
      </c>
      <c r="F519" s="120">
        <v>9.8810000000000002</v>
      </c>
      <c r="G519" s="120">
        <v>5.23</v>
      </c>
      <c r="H519" s="120">
        <v>0</v>
      </c>
      <c r="I519" s="120">
        <v>3.8778899999999998</v>
      </c>
      <c r="J519" s="120">
        <v>0</v>
      </c>
      <c r="K519" s="120">
        <v>0</v>
      </c>
      <c r="L519" s="120">
        <v>4.0650000000000004</v>
      </c>
      <c r="M519" s="120">
        <v>0</v>
      </c>
      <c r="N519" s="120">
        <v>72.444999999999993</v>
      </c>
      <c r="O519" s="120">
        <v>18.763999999999999</v>
      </c>
      <c r="P519" s="120">
        <v>1.2969999999999999</v>
      </c>
      <c r="Q519" s="120">
        <v>5.2610000000000001</v>
      </c>
      <c r="R519" s="120">
        <v>5.2039999999999997</v>
      </c>
      <c r="S519" s="120">
        <v>0</v>
      </c>
      <c r="T519" s="120">
        <v>0</v>
      </c>
      <c r="U519" s="120">
        <v>0</v>
      </c>
      <c r="V519" s="120">
        <v>3.55</v>
      </c>
      <c r="W519" s="120">
        <v>0</v>
      </c>
      <c r="X519" s="120">
        <v>0</v>
      </c>
      <c r="Y519" s="120">
        <v>0</v>
      </c>
      <c r="Z519" s="120">
        <v>0</v>
      </c>
      <c r="AA519" s="120">
        <v>0</v>
      </c>
      <c r="AB519" s="120">
        <v>0</v>
      </c>
      <c r="AC519" s="120">
        <v>0</v>
      </c>
      <c r="AD519" s="120">
        <v>0</v>
      </c>
      <c r="AE519" s="120">
        <v>0</v>
      </c>
      <c r="AF519" s="120">
        <v>129.57488999999998</v>
      </c>
    </row>
    <row r="520" spans="1:32" x14ac:dyDescent="0.25">
      <c r="B520" s="119" t="s">
        <v>578</v>
      </c>
      <c r="C520" s="120">
        <v>0</v>
      </c>
      <c r="D520" s="120">
        <v>0</v>
      </c>
      <c r="E520" s="120">
        <v>0</v>
      </c>
      <c r="F520" s="120">
        <v>0</v>
      </c>
      <c r="G520" s="120">
        <v>0</v>
      </c>
      <c r="H520" s="120">
        <v>0</v>
      </c>
      <c r="I520" s="120">
        <v>0.28666700000000001</v>
      </c>
      <c r="J520" s="120">
        <v>0</v>
      </c>
      <c r="K520" s="120">
        <v>0</v>
      </c>
      <c r="L520" s="120">
        <v>0</v>
      </c>
      <c r="M520" s="120">
        <v>0</v>
      </c>
      <c r="N520" s="120">
        <v>0</v>
      </c>
      <c r="O520" s="120">
        <v>0</v>
      </c>
      <c r="P520" s="120">
        <v>18.445</v>
      </c>
      <c r="Q520" s="120">
        <v>0</v>
      </c>
      <c r="R520" s="120">
        <v>0</v>
      </c>
      <c r="S520" s="120">
        <v>0</v>
      </c>
      <c r="T520" s="120">
        <v>0</v>
      </c>
      <c r="U520" s="120">
        <v>0</v>
      </c>
      <c r="V520" s="120">
        <v>0.52359</v>
      </c>
      <c r="W520" s="120">
        <v>0</v>
      </c>
      <c r="X520" s="120">
        <v>1.3033300000000001</v>
      </c>
      <c r="Y520" s="120">
        <v>0</v>
      </c>
      <c r="Z520" s="120">
        <v>0</v>
      </c>
      <c r="AA520" s="120">
        <v>0</v>
      </c>
      <c r="AB520" s="120">
        <v>0</v>
      </c>
      <c r="AC520" s="120">
        <v>0</v>
      </c>
      <c r="AD520" s="120">
        <v>0</v>
      </c>
      <c r="AE520" s="120">
        <v>0</v>
      </c>
      <c r="AF520" s="120">
        <v>20.558586999999999</v>
      </c>
    </row>
    <row r="521" spans="1:32" x14ac:dyDescent="0.25">
      <c r="A521" s="119" t="s">
        <v>579</v>
      </c>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row>
    <row r="522" spans="1:32" x14ac:dyDescent="0.25">
      <c r="B522" s="119" t="s">
        <v>580</v>
      </c>
      <c r="C522" s="120">
        <v>0</v>
      </c>
      <c r="D522" s="120">
        <v>0</v>
      </c>
      <c r="E522" s="120">
        <v>0</v>
      </c>
      <c r="F522" s="120">
        <v>0</v>
      </c>
      <c r="G522" s="120">
        <v>0</v>
      </c>
      <c r="H522" s="120">
        <v>0</v>
      </c>
      <c r="I522" s="120">
        <v>0.35</v>
      </c>
      <c r="J522" s="120">
        <v>0</v>
      </c>
      <c r="K522" s="120">
        <v>0</v>
      </c>
      <c r="L522" s="120">
        <v>0</v>
      </c>
      <c r="M522" s="120">
        <v>0</v>
      </c>
      <c r="N522" s="120">
        <v>0</v>
      </c>
      <c r="O522" s="120">
        <v>0</v>
      </c>
      <c r="P522" s="120">
        <v>0</v>
      </c>
      <c r="Q522" s="120">
        <v>0</v>
      </c>
      <c r="R522" s="120">
        <v>9.59</v>
      </c>
      <c r="S522" s="120">
        <v>0</v>
      </c>
      <c r="T522" s="120">
        <v>0</v>
      </c>
      <c r="U522" s="120">
        <v>0</v>
      </c>
      <c r="V522" s="120">
        <v>0.25900000000000001</v>
      </c>
      <c r="W522" s="120">
        <v>0</v>
      </c>
      <c r="X522" s="120">
        <v>0</v>
      </c>
      <c r="Y522" s="120">
        <v>0</v>
      </c>
      <c r="Z522" s="120">
        <v>0</v>
      </c>
      <c r="AA522" s="120">
        <v>0</v>
      </c>
      <c r="AB522" s="120">
        <v>0</v>
      </c>
      <c r="AC522" s="120">
        <v>0</v>
      </c>
      <c r="AD522" s="120">
        <v>0</v>
      </c>
      <c r="AE522" s="120">
        <v>0</v>
      </c>
      <c r="AF522" s="120">
        <v>10.199</v>
      </c>
    </row>
    <row r="523" spans="1:32" x14ac:dyDescent="0.25">
      <c r="B523" s="119" t="s">
        <v>581</v>
      </c>
      <c r="C523" s="120">
        <v>0</v>
      </c>
      <c r="D523" s="120">
        <v>0</v>
      </c>
      <c r="E523" s="120">
        <v>0</v>
      </c>
      <c r="F523" s="120">
        <v>0</v>
      </c>
      <c r="G523" s="120">
        <v>0</v>
      </c>
      <c r="H523" s="120">
        <v>0</v>
      </c>
      <c r="I523" s="120">
        <v>1.6</v>
      </c>
      <c r="J523" s="120">
        <v>0</v>
      </c>
      <c r="K523" s="120">
        <v>0</v>
      </c>
      <c r="L523" s="120">
        <v>36.159999999999997</v>
      </c>
      <c r="M523" s="120">
        <v>0</v>
      </c>
      <c r="N523" s="120">
        <v>0</v>
      </c>
      <c r="O523" s="120">
        <v>0</v>
      </c>
      <c r="P523" s="120">
        <v>0</v>
      </c>
      <c r="Q523" s="120">
        <v>0</v>
      </c>
      <c r="R523" s="120">
        <v>0.87</v>
      </c>
      <c r="S523" s="120">
        <v>0</v>
      </c>
      <c r="T523" s="120">
        <v>0</v>
      </c>
      <c r="U523" s="120">
        <v>0</v>
      </c>
      <c r="V523" s="120">
        <v>0.93500000000000005</v>
      </c>
      <c r="W523" s="120">
        <v>0</v>
      </c>
      <c r="X523" s="120">
        <v>0</v>
      </c>
      <c r="Y523" s="120">
        <v>0</v>
      </c>
      <c r="Z523" s="120">
        <v>0</v>
      </c>
      <c r="AA523" s="120">
        <v>0</v>
      </c>
      <c r="AB523" s="120">
        <v>0</v>
      </c>
      <c r="AC523" s="120">
        <v>0</v>
      </c>
      <c r="AD523" s="120">
        <v>0</v>
      </c>
      <c r="AE523" s="120">
        <v>0</v>
      </c>
      <c r="AF523" s="120">
        <v>39.564999999999998</v>
      </c>
    </row>
    <row r="524" spans="1:32" x14ac:dyDescent="0.25">
      <c r="B524" s="119" t="s">
        <v>582</v>
      </c>
      <c r="C524" s="120">
        <v>0</v>
      </c>
      <c r="D524" s="120">
        <v>143.291</v>
      </c>
      <c r="E524" s="120">
        <v>0</v>
      </c>
      <c r="F524" s="120">
        <v>2.2400000000000002</v>
      </c>
      <c r="G524" s="120">
        <v>0</v>
      </c>
      <c r="H524" s="120">
        <v>0</v>
      </c>
      <c r="I524" s="120">
        <v>2.8991799999999999</v>
      </c>
      <c r="J524" s="120">
        <v>0</v>
      </c>
      <c r="K524" s="120">
        <v>0</v>
      </c>
      <c r="L524" s="120">
        <v>35.478999999999999</v>
      </c>
      <c r="M524" s="120">
        <v>0</v>
      </c>
      <c r="N524" s="120">
        <v>0</v>
      </c>
      <c r="O524" s="120">
        <v>17.585999999999999</v>
      </c>
      <c r="P524" s="120">
        <v>0</v>
      </c>
      <c r="Q524" s="120">
        <v>0</v>
      </c>
      <c r="R524" s="120">
        <v>0</v>
      </c>
      <c r="S524" s="120">
        <v>0</v>
      </c>
      <c r="T524" s="120">
        <v>0</v>
      </c>
      <c r="U524" s="120">
        <v>0</v>
      </c>
      <c r="V524" s="120">
        <v>9.7407599999999999</v>
      </c>
      <c r="W524" s="120">
        <v>0</v>
      </c>
      <c r="X524" s="120">
        <v>0</v>
      </c>
      <c r="Y524" s="120">
        <v>0</v>
      </c>
      <c r="Z524" s="120">
        <v>0</v>
      </c>
      <c r="AA524" s="120">
        <v>0</v>
      </c>
      <c r="AB524" s="120">
        <v>0</v>
      </c>
      <c r="AC524" s="120">
        <v>0</v>
      </c>
      <c r="AD524" s="120">
        <v>0</v>
      </c>
      <c r="AE524" s="120">
        <v>0</v>
      </c>
      <c r="AF524" s="120">
        <v>211.23594</v>
      </c>
    </row>
    <row r="525" spans="1:32" x14ac:dyDescent="0.25">
      <c r="A525" s="119" t="s">
        <v>583</v>
      </c>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row>
    <row r="526" spans="1:32" x14ac:dyDescent="0.25">
      <c r="B526" s="119" t="s">
        <v>584</v>
      </c>
      <c r="C526" s="120">
        <v>0</v>
      </c>
      <c r="D526" s="120">
        <v>0</v>
      </c>
      <c r="E526" s="120">
        <v>0</v>
      </c>
      <c r="F526" s="120">
        <v>0</v>
      </c>
      <c r="G526" s="120">
        <v>0.88400000000000001</v>
      </c>
      <c r="H526" s="120">
        <v>0</v>
      </c>
      <c r="I526" s="120">
        <v>0</v>
      </c>
      <c r="J526" s="120">
        <v>0</v>
      </c>
      <c r="K526" s="120">
        <v>0</v>
      </c>
      <c r="L526" s="120">
        <v>0</v>
      </c>
      <c r="M526" s="120">
        <v>0</v>
      </c>
      <c r="N526" s="120">
        <v>0</v>
      </c>
      <c r="O526" s="120">
        <v>0</v>
      </c>
      <c r="P526" s="120">
        <v>0</v>
      </c>
      <c r="Q526" s="120">
        <v>0</v>
      </c>
      <c r="R526" s="120">
        <v>18.087</v>
      </c>
      <c r="S526" s="120">
        <v>0</v>
      </c>
      <c r="T526" s="120">
        <v>0</v>
      </c>
      <c r="U526" s="120">
        <v>0</v>
      </c>
      <c r="V526" s="120">
        <v>0.25</v>
      </c>
      <c r="W526" s="120">
        <v>0</v>
      </c>
      <c r="X526" s="120">
        <v>3.194</v>
      </c>
      <c r="Y526" s="120">
        <v>0</v>
      </c>
      <c r="Z526" s="120">
        <v>0</v>
      </c>
      <c r="AA526" s="120">
        <v>0</v>
      </c>
      <c r="AB526" s="120">
        <v>0</v>
      </c>
      <c r="AC526" s="120">
        <v>0</v>
      </c>
      <c r="AD526" s="120">
        <v>0</v>
      </c>
      <c r="AE526" s="120">
        <v>0</v>
      </c>
      <c r="AF526" s="120">
        <v>22.414999999999999</v>
      </c>
    </row>
    <row r="527" spans="1:32" x14ac:dyDescent="0.25">
      <c r="B527" s="119" t="s">
        <v>585</v>
      </c>
      <c r="C527" s="120">
        <v>0</v>
      </c>
      <c r="D527" s="120">
        <v>0</v>
      </c>
      <c r="E527" s="120">
        <v>0</v>
      </c>
      <c r="F527" s="120">
        <v>0</v>
      </c>
      <c r="G527" s="120">
        <v>0.628</v>
      </c>
      <c r="H527" s="120">
        <v>0</v>
      </c>
      <c r="I527" s="120">
        <v>0</v>
      </c>
      <c r="J527" s="120">
        <v>0</v>
      </c>
      <c r="K527" s="120">
        <v>0</v>
      </c>
      <c r="L527" s="120">
        <v>0</v>
      </c>
      <c r="M527" s="120">
        <v>0</v>
      </c>
      <c r="N527" s="120">
        <v>0</v>
      </c>
      <c r="O527" s="120">
        <v>0</v>
      </c>
      <c r="P527" s="120">
        <v>0</v>
      </c>
      <c r="Q527" s="120">
        <v>0</v>
      </c>
      <c r="R527" s="120">
        <v>7.226</v>
      </c>
      <c r="S527" s="120">
        <v>0</v>
      </c>
      <c r="T527" s="120">
        <v>0</v>
      </c>
      <c r="U527" s="120">
        <v>0</v>
      </c>
      <c r="V527" s="120">
        <v>0.14499999999999999</v>
      </c>
      <c r="W527" s="120">
        <v>0</v>
      </c>
      <c r="X527" s="120">
        <v>2.9830000000000001</v>
      </c>
      <c r="Y527" s="120">
        <v>0</v>
      </c>
      <c r="Z527" s="120">
        <v>0</v>
      </c>
      <c r="AA527" s="120">
        <v>0</v>
      </c>
      <c r="AB527" s="120">
        <v>0</v>
      </c>
      <c r="AC527" s="120">
        <v>0</v>
      </c>
      <c r="AD527" s="120">
        <v>0</v>
      </c>
      <c r="AE527" s="120">
        <v>0</v>
      </c>
      <c r="AF527" s="120">
        <v>10.981999999999999</v>
      </c>
    </row>
    <row r="528" spans="1:32" x14ac:dyDescent="0.25">
      <c r="B528" s="119" t="s">
        <v>586</v>
      </c>
      <c r="C528" s="120">
        <v>0</v>
      </c>
      <c r="D528" s="120">
        <v>0</v>
      </c>
      <c r="E528" s="120">
        <v>0</v>
      </c>
      <c r="F528" s="120">
        <v>0</v>
      </c>
      <c r="G528" s="120">
        <v>0.44800000000000001</v>
      </c>
      <c r="H528" s="120">
        <v>0</v>
      </c>
      <c r="I528" s="120">
        <v>0</v>
      </c>
      <c r="J528" s="120">
        <v>0</v>
      </c>
      <c r="K528" s="120">
        <v>0</v>
      </c>
      <c r="L528" s="120">
        <v>0</v>
      </c>
      <c r="M528" s="120">
        <v>0</v>
      </c>
      <c r="N528" s="120">
        <v>0</v>
      </c>
      <c r="O528" s="120">
        <v>0</v>
      </c>
      <c r="P528" s="120">
        <v>0</v>
      </c>
      <c r="Q528" s="120">
        <v>0</v>
      </c>
      <c r="R528" s="120">
        <v>14.866</v>
      </c>
      <c r="S528" s="120">
        <v>0</v>
      </c>
      <c r="T528" s="120">
        <v>0</v>
      </c>
      <c r="U528" s="120">
        <v>0</v>
      </c>
      <c r="V528" s="120">
        <v>0.21</v>
      </c>
      <c r="W528" s="120">
        <v>0</v>
      </c>
      <c r="X528" s="120">
        <v>0</v>
      </c>
      <c r="Y528" s="120">
        <v>0</v>
      </c>
      <c r="Z528" s="120">
        <v>0</v>
      </c>
      <c r="AA528" s="120">
        <v>0</v>
      </c>
      <c r="AB528" s="120">
        <v>0</v>
      </c>
      <c r="AC528" s="120">
        <v>0</v>
      </c>
      <c r="AD528" s="120">
        <v>0</v>
      </c>
      <c r="AE528" s="120">
        <v>0</v>
      </c>
      <c r="AF528" s="120">
        <v>15.524000000000001</v>
      </c>
    </row>
    <row r="529" spans="1:32" x14ac:dyDescent="0.25">
      <c r="B529" s="119" t="s">
        <v>587</v>
      </c>
      <c r="C529" s="120">
        <v>0</v>
      </c>
      <c r="D529" s="120">
        <v>0</v>
      </c>
      <c r="E529" s="120">
        <v>0</v>
      </c>
      <c r="F529" s="120">
        <v>49.602699999999999</v>
      </c>
      <c r="G529" s="120">
        <v>0</v>
      </c>
      <c r="H529" s="120">
        <v>0</v>
      </c>
      <c r="I529" s="120">
        <v>1.8490500000000001</v>
      </c>
      <c r="J529" s="120">
        <v>0</v>
      </c>
      <c r="K529" s="120">
        <v>0.83</v>
      </c>
      <c r="L529" s="120">
        <v>297.13799999999998</v>
      </c>
      <c r="M529" s="120">
        <v>0</v>
      </c>
      <c r="N529" s="120">
        <v>8.9743999999999993</v>
      </c>
      <c r="O529" s="120">
        <v>32.152000000000001</v>
      </c>
      <c r="P529" s="120">
        <v>0</v>
      </c>
      <c r="Q529" s="120">
        <v>42.690600000000003</v>
      </c>
      <c r="R529" s="120">
        <v>168.17400000000001</v>
      </c>
      <c r="S529" s="120">
        <v>0</v>
      </c>
      <c r="T529" s="120">
        <v>0</v>
      </c>
      <c r="U529" s="120">
        <v>29.054300000000001</v>
      </c>
      <c r="V529" s="120">
        <v>25.529599999999999</v>
      </c>
      <c r="W529" s="120">
        <v>0</v>
      </c>
      <c r="X529" s="120">
        <v>0</v>
      </c>
      <c r="Y529" s="120">
        <v>0</v>
      </c>
      <c r="Z529" s="120">
        <v>0</v>
      </c>
      <c r="AA529" s="120">
        <v>0</v>
      </c>
      <c r="AB529" s="120">
        <v>0</v>
      </c>
      <c r="AC529" s="120">
        <v>0</v>
      </c>
      <c r="AD529" s="120">
        <v>0</v>
      </c>
      <c r="AE529" s="120">
        <v>0</v>
      </c>
      <c r="AF529" s="120">
        <v>655.99464999999998</v>
      </c>
    </row>
    <row r="530" spans="1:32" x14ac:dyDescent="0.25">
      <c r="A530" s="119" t="s">
        <v>588</v>
      </c>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row>
    <row r="531" spans="1:32" x14ac:dyDescent="0.25">
      <c r="B531" s="119" t="s">
        <v>589</v>
      </c>
      <c r="C531" s="120">
        <v>0</v>
      </c>
      <c r="D531" s="120">
        <v>0</v>
      </c>
      <c r="E531" s="120">
        <v>4.4260000000000002</v>
      </c>
      <c r="F531" s="120">
        <v>0</v>
      </c>
      <c r="G531" s="120">
        <v>0.1</v>
      </c>
      <c r="H531" s="120">
        <v>0</v>
      </c>
      <c r="I531" s="120">
        <v>2.601</v>
      </c>
      <c r="J531" s="120">
        <v>0</v>
      </c>
      <c r="K531" s="120">
        <v>0</v>
      </c>
      <c r="L531" s="120">
        <v>99.944000000000003</v>
      </c>
      <c r="M531" s="120">
        <v>0</v>
      </c>
      <c r="N531" s="120">
        <v>0</v>
      </c>
      <c r="O531" s="120">
        <v>20.315000000000001</v>
      </c>
      <c r="P531" s="120">
        <v>0</v>
      </c>
      <c r="Q531" s="120">
        <v>0</v>
      </c>
      <c r="R531" s="120">
        <v>14.5</v>
      </c>
      <c r="S531" s="120">
        <v>0</v>
      </c>
      <c r="T531" s="120">
        <v>0</v>
      </c>
      <c r="U531" s="120">
        <v>0</v>
      </c>
      <c r="V531" s="120">
        <v>3.694</v>
      </c>
      <c r="W531" s="120">
        <v>0</v>
      </c>
      <c r="X531" s="120">
        <v>3.1480000000000001</v>
      </c>
      <c r="Y531" s="120">
        <v>0</v>
      </c>
      <c r="Z531" s="120">
        <v>0</v>
      </c>
      <c r="AA531" s="120">
        <v>0</v>
      </c>
      <c r="AB531" s="120">
        <v>4.2</v>
      </c>
      <c r="AC531" s="120">
        <v>0</v>
      </c>
      <c r="AD531" s="120">
        <v>0</v>
      </c>
      <c r="AE531" s="120">
        <v>24.6218</v>
      </c>
      <c r="AF531" s="120">
        <v>177.54979999999998</v>
      </c>
    </row>
    <row r="532" spans="1:32" x14ac:dyDescent="0.25">
      <c r="A532" s="119" t="s">
        <v>590</v>
      </c>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row>
    <row r="533" spans="1:32" x14ac:dyDescent="0.25">
      <c r="B533" s="119" t="s">
        <v>591</v>
      </c>
      <c r="C533" s="120">
        <v>0</v>
      </c>
      <c r="D533" s="120">
        <v>0</v>
      </c>
      <c r="E533" s="120">
        <v>0</v>
      </c>
      <c r="F533" s="120">
        <v>0</v>
      </c>
      <c r="G533" s="120">
        <v>0</v>
      </c>
      <c r="H533" s="120">
        <v>0</v>
      </c>
      <c r="I533" s="120">
        <v>0.19</v>
      </c>
      <c r="J533" s="120">
        <v>0</v>
      </c>
      <c r="K533" s="120">
        <v>0</v>
      </c>
      <c r="L533" s="120">
        <v>0</v>
      </c>
      <c r="M533" s="120">
        <v>0</v>
      </c>
      <c r="N533" s="120">
        <v>0</v>
      </c>
      <c r="O533" s="120">
        <v>0</v>
      </c>
      <c r="P533" s="120">
        <v>0</v>
      </c>
      <c r="Q533" s="120">
        <v>0</v>
      </c>
      <c r="R533" s="120">
        <v>0</v>
      </c>
      <c r="S533" s="120">
        <v>0</v>
      </c>
      <c r="T533" s="120">
        <v>0</v>
      </c>
      <c r="U533" s="120">
        <v>0</v>
      </c>
      <c r="V533" s="120">
        <v>0.19800000000000001</v>
      </c>
      <c r="W533" s="120">
        <v>0</v>
      </c>
      <c r="X533" s="120">
        <v>6.6</v>
      </c>
      <c r="Y533" s="120">
        <v>0</v>
      </c>
      <c r="Z533" s="120">
        <v>0</v>
      </c>
      <c r="AA533" s="120">
        <v>0</v>
      </c>
      <c r="AB533" s="120">
        <v>0</v>
      </c>
      <c r="AC533" s="120">
        <v>0</v>
      </c>
      <c r="AD533" s="120">
        <v>0</v>
      </c>
      <c r="AE533" s="120">
        <v>0</v>
      </c>
      <c r="AF533" s="120">
        <v>6.9879999999999995</v>
      </c>
    </row>
    <row r="534" spans="1:32" x14ac:dyDescent="0.25">
      <c r="B534" s="119" t="s">
        <v>592</v>
      </c>
      <c r="C534" s="120">
        <v>0</v>
      </c>
      <c r="D534" s="120">
        <v>0</v>
      </c>
      <c r="E534" s="120">
        <v>0</v>
      </c>
      <c r="F534" s="120">
        <v>0</v>
      </c>
      <c r="G534" s="120">
        <v>0</v>
      </c>
      <c r="H534" s="120">
        <v>0</v>
      </c>
      <c r="I534" s="120">
        <v>0.5</v>
      </c>
      <c r="J534" s="120">
        <v>0</v>
      </c>
      <c r="K534" s="120">
        <v>0</v>
      </c>
      <c r="L534" s="120">
        <v>0</v>
      </c>
      <c r="M534" s="120">
        <v>0</v>
      </c>
      <c r="N534" s="120">
        <v>0</v>
      </c>
      <c r="O534" s="120">
        <v>0</v>
      </c>
      <c r="P534" s="120">
        <v>0</v>
      </c>
      <c r="Q534" s="120">
        <v>0</v>
      </c>
      <c r="R534" s="120">
        <v>0</v>
      </c>
      <c r="S534" s="120">
        <v>0</v>
      </c>
      <c r="T534" s="120">
        <v>0</v>
      </c>
      <c r="U534" s="120">
        <v>0</v>
      </c>
      <c r="V534" s="120">
        <v>1.4999999999999999E-2</v>
      </c>
      <c r="W534" s="120">
        <v>0</v>
      </c>
      <c r="X534" s="120">
        <v>0</v>
      </c>
      <c r="Y534" s="120">
        <v>0</v>
      </c>
      <c r="Z534" s="120">
        <v>0</v>
      </c>
      <c r="AA534" s="120">
        <v>0</v>
      </c>
      <c r="AB534" s="120">
        <v>0</v>
      </c>
      <c r="AC534" s="120">
        <v>0</v>
      </c>
      <c r="AD534" s="120">
        <v>0</v>
      </c>
      <c r="AE534" s="120">
        <v>0</v>
      </c>
      <c r="AF534" s="120">
        <v>0.51500000000000001</v>
      </c>
    </row>
    <row r="535" spans="1:32" x14ac:dyDescent="0.25">
      <c r="B535" s="119" t="s">
        <v>593</v>
      </c>
      <c r="C535" s="120">
        <v>0</v>
      </c>
      <c r="D535" s="120">
        <v>0</v>
      </c>
      <c r="E535" s="120">
        <v>0</v>
      </c>
      <c r="F535" s="120">
        <v>0</v>
      </c>
      <c r="G535" s="120">
        <v>0</v>
      </c>
      <c r="H535" s="120">
        <v>0</v>
      </c>
      <c r="I535" s="120">
        <v>0.43</v>
      </c>
      <c r="J535" s="120">
        <v>0</v>
      </c>
      <c r="K535" s="120">
        <v>0</v>
      </c>
      <c r="L535" s="120">
        <v>0</v>
      </c>
      <c r="M535" s="120">
        <v>0</v>
      </c>
      <c r="N535" s="120">
        <v>0</v>
      </c>
      <c r="O535" s="120">
        <v>0</v>
      </c>
      <c r="P535" s="120">
        <v>18.600000000000001</v>
      </c>
      <c r="Q535" s="120">
        <v>0</v>
      </c>
      <c r="R535" s="120">
        <v>5.99</v>
      </c>
      <c r="S535" s="120">
        <v>0</v>
      </c>
      <c r="T535" s="120">
        <v>0</v>
      </c>
      <c r="U535" s="120">
        <v>0</v>
      </c>
      <c r="V535" s="120">
        <v>0.621</v>
      </c>
      <c r="W535" s="120">
        <v>0</v>
      </c>
      <c r="X535" s="120">
        <v>0.62</v>
      </c>
      <c r="Y535" s="120">
        <v>0</v>
      </c>
      <c r="Z535" s="120">
        <v>0</v>
      </c>
      <c r="AA535" s="120">
        <v>0</v>
      </c>
      <c r="AB535" s="120">
        <v>0</v>
      </c>
      <c r="AC535" s="120">
        <v>0</v>
      </c>
      <c r="AD535" s="120">
        <v>0</v>
      </c>
      <c r="AE535" s="120">
        <v>0</v>
      </c>
      <c r="AF535" s="120">
        <v>26.261000000000003</v>
      </c>
    </row>
    <row r="536" spans="1:32" x14ac:dyDescent="0.25">
      <c r="A536" s="119" t="s">
        <v>598</v>
      </c>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row>
    <row r="537" spans="1:32" x14ac:dyDescent="0.25">
      <c r="B537" s="119" t="s">
        <v>599</v>
      </c>
      <c r="C537" s="120">
        <v>0</v>
      </c>
      <c r="D537" s="120">
        <v>246.8</v>
      </c>
      <c r="E537" s="120">
        <v>17.222200000000001</v>
      </c>
      <c r="F537" s="120">
        <v>0</v>
      </c>
      <c r="G537" s="120">
        <v>0</v>
      </c>
      <c r="H537" s="120">
        <v>0</v>
      </c>
      <c r="I537" s="120">
        <v>1.6579999999999999</v>
      </c>
      <c r="J537" s="120">
        <v>0</v>
      </c>
      <c r="K537" s="120">
        <v>2.5379999999999998</v>
      </c>
      <c r="L537" s="120">
        <v>3.7901799999999999E-2</v>
      </c>
      <c r="M537" s="120">
        <v>0</v>
      </c>
      <c r="N537" s="120">
        <v>0</v>
      </c>
      <c r="O537" s="120">
        <v>126.271</v>
      </c>
      <c r="P537" s="120">
        <v>352.15199999999999</v>
      </c>
      <c r="Q537" s="120">
        <v>0</v>
      </c>
      <c r="R537" s="120">
        <v>0</v>
      </c>
      <c r="S537" s="120">
        <v>0</v>
      </c>
      <c r="T537" s="120">
        <v>0</v>
      </c>
      <c r="U537" s="120">
        <v>0</v>
      </c>
      <c r="V537" s="120">
        <v>21.295300000000001</v>
      </c>
      <c r="W537" s="120">
        <v>0</v>
      </c>
      <c r="X537" s="120">
        <v>152.30000000000001</v>
      </c>
      <c r="Y537" s="120">
        <v>0.4</v>
      </c>
      <c r="Z537" s="120">
        <v>9.798</v>
      </c>
      <c r="AA537" s="120">
        <v>19.402000000000001</v>
      </c>
      <c r="AB537" s="120">
        <v>0</v>
      </c>
      <c r="AC537" s="120">
        <v>0</v>
      </c>
      <c r="AD537" s="120">
        <v>0</v>
      </c>
      <c r="AE537" s="120">
        <v>0</v>
      </c>
      <c r="AF537" s="120">
        <v>949.8744018000001</v>
      </c>
    </row>
    <row r="538" spans="1:32" x14ac:dyDescent="0.25">
      <c r="B538" s="119" t="s">
        <v>600</v>
      </c>
      <c r="C538" s="120">
        <v>0</v>
      </c>
      <c r="D538" s="120">
        <v>0</v>
      </c>
      <c r="E538" s="120">
        <v>0</v>
      </c>
      <c r="F538" s="120">
        <v>0</v>
      </c>
      <c r="G538" s="120">
        <v>0</v>
      </c>
      <c r="H538" s="120">
        <v>0</v>
      </c>
      <c r="I538" s="120">
        <v>2.5000000000000001E-3</v>
      </c>
      <c r="J538" s="120">
        <v>0</v>
      </c>
      <c r="K538" s="120">
        <v>0</v>
      </c>
      <c r="L538" s="120">
        <v>0</v>
      </c>
      <c r="M538" s="120">
        <v>0</v>
      </c>
      <c r="N538" s="120">
        <v>0</v>
      </c>
      <c r="O538" s="120">
        <v>0</v>
      </c>
      <c r="P538" s="120">
        <v>0</v>
      </c>
      <c r="Q538" s="120">
        <v>0</v>
      </c>
      <c r="R538" s="120">
        <v>0</v>
      </c>
      <c r="S538" s="120">
        <v>0</v>
      </c>
      <c r="T538" s="120">
        <v>0</v>
      </c>
      <c r="U538" s="120">
        <v>0</v>
      </c>
      <c r="V538" s="120">
        <v>6.2E-2</v>
      </c>
      <c r="W538" s="120">
        <v>0</v>
      </c>
      <c r="X538" s="120">
        <v>2.5212500000000002</v>
      </c>
      <c r="Y538" s="120">
        <v>0</v>
      </c>
      <c r="Z538" s="120">
        <v>0</v>
      </c>
      <c r="AA538" s="120">
        <v>0</v>
      </c>
      <c r="AB538" s="120">
        <v>0</v>
      </c>
      <c r="AC538" s="120">
        <v>0</v>
      </c>
      <c r="AD538" s="120">
        <v>0</v>
      </c>
      <c r="AE538" s="120">
        <v>0</v>
      </c>
      <c r="AF538" s="120">
        <v>2.58575</v>
      </c>
    </row>
    <row r="539" spans="1:32" x14ac:dyDescent="0.25">
      <c r="B539" s="119" t="s">
        <v>601</v>
      </c>
      <c r="C539" s="120">
        <v>0</v>
      </c>
      <c r="D539" s="120">
        <v>0</v>
      </c>
      <c r="E539" s="120">
        <v>0</v>
      </c>
      <c r="F539" s="120">
        <v>0</v>
      </c>
      <c r="G539" s="120">
        <v>0</v>
      </c>
      <c r="H539" s="120">
        <v>0</v>
      </c>
      <c r="I539" s="120">
        <v>0.06</v>
      </c>
      <c r="J539" s="120">
        <v>0</v>
      </c>
      <c r="K539" s="120">
        <v>0</v>
      </c>
      <c r="L539" s="120">
        <v>0</v>
      </c>
      <c r="M539" s="120">
        <v>0</v>
      </c>
      <c r="N539" s="120">
        <v>0</v>
      </c>
      <c r="O539" s="120">
        <v>0</v>
      </c>
      <c r="P539" s="120">
        <v>0</v>
      </c>
      <c r="Q539" s="120">
        <v>0</v>
      </c>
      <c r="R539" s="120">
        <v>0</v>
      </c>
      <c r="S539" s="120">
        <v>0</v>
      </c>
      <c r="T539" s="120">
        <v>0</v>
      </c>
      <c r="U539" s="120">
        <v>0</v>
      </c>
      <c r="V539" s="120">
        <v>0.186</v>
      </c>
      <c r="W539" s="120">
        <v>0</v>
      </c>
      <c r="X539" s="120">
        <v>14.574999999999999</v>
      </c>
      <c r="Y539" s="120">
        <v>0</v>
      </c>
      <c r="Z539" s="120">
        <v>0</v>
      </c>
      <c r="AA539" s="120">
        <v>0</v>
      </c>
      <c r="AB539" s="120">
        <v>0</v>
      </c>
      <c r="AC539" s="120">
        <v>0</v>
      </c>
      <c r="AD539" s="120">
        <v>0</v>
      </c>
      <c r="AE539" s="120">
        <v>0</v>
      </c>
      <c r="AF539" s="120">
        <v>14.821</v>
      </c>
    </row>
    <row r="540" spans="1:32" x14ac:dyDescent="0.25">
      <c r="B540" s="119" t="s">
        <v>602</v>
      </c>
      <c r="C540" s="120">
        <v>0</v>
      </c>
      <c r="D540" s="120">
        <v>30.46</v>
      </c>
      <c r="E540" s="120">
        <v>1.8188200000000001</v>
      </c>
      <c r="F540" s="120">
        <v>0</v>
      </c>
      <c r="G540" s="120">
        <v>0.59</v>
      </c>
      <c r="H540" s="120">
        <v>0</v>
      </c>
      <c r="I540" s="120">
        <v>0.77</v>
      </c>
      <c r="J540" s="120">
        <v>0</v>
      </c>
      <c r="K540" s="120">
        <v>0</v>
      </c>
      <c r="L540" s="120">
        <v>0</v>
      </c>
      <c r="M540" s="120">
        <v>0</v>
      </c>
      <c r="N540" s="120">
        <v>185</v>
      </c>
      <c r="O540" s="120">
        <v>0</v>
      </c>
      <c r="P540" s="120">
        <v>0.27800000000000002</v>
      </c>
      <c r="Q540" s="120">
        <v>0</v>
      </c>
      <c r="R540" s="120">
        <v>7.32</v>
      </c>
      <c r="S540" s="120">
        <v>0</v>
      </c>
      <c r="T540" s="120">
        <v>0</v>
      </c>
      <c r="U540" s="120">
        <v>0</v>
      </c>
      <c r="V540" s="120">
        <v>9.3870000000000005</v>
      </c>
      <c r="W540" s="120">
        <v>0</v>
      </c>
      <c r="X540" s="120">
        <v>0</v>
      </c>
      <c r="Y540" s="120">
        <v>0</v>
      </c>
      <c r="Z540" s="120">
        <v>0</v>
      </c>
      <c r="AA540" s="120">
        <v>0</v>
      </c>
      <c r="AB540" s="120">
        <v>0</v>
      </c>
      <c r="AC540" s="120">
        <v>0</v>
      </c>
      <c r="AD540" s="120">
        <v>0</v>
      </c>
      <c r="AE540" s="120">
        <v>2.0499999999999998</v>
      </c>
      <c r="AF540" s="120">
        <v>237.67382000000001</v>
      </c>
    </row>
    <row r="541" spans="1:32" x14ac:dyDescent="0.25">
      <c r="A541" s="119" t="s">
        <v>603</v>
      </c>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row>
    <row r="542" spans="1:32" x14ac:dyDescent="0.25">
      <c r="B542" s="119" t="s">
        <v>604</v>
      </c>
      <c r="C542" s="120">
        <v>0</v>
      </c>
      <c r="D542" s="120">
        <v>0</v>
      </c>
      <c r="E542" s="120">
        <v>0</v>
      </c>
      <c r="F542" s="120">
        <v>0</v>
      </c>
      <c r="G542" s="120">
        <v>0</v>
      </c>
      <c r="H542" s="120">
        <v>0</v>
      </c>
      <c r="I542" s="120">
        <v>0.28000000000000003</v>
      </c>
      <c r="J542" s="120">
        <v>0</v>
      </c>
      <c r="K542" s="120">
        <v>0</v>
      </c>
      <c r="L542" s="120">
        <v>33.781999999999996</v>
      </c>
      <c r="M542" s="120">
        <v>0</v>
      </c>
      <c r="N542" s="120">
        <v>0</v>
      </c>
      <c r="O542" s="120">
        <v>4.74</v>
      </c>
      <c r="P542" s="120">
        <v>0</v>
      </c>
      <c r="Q542" s="120">
        <v>0</v>
      </c>
      <c r="R542" s="120">
        <v>0</v>
      </c>
      <c r="S542" s="120">
        <v>0</v>
      </c>
      <c r="T542" s="120">
        <v>0</v>
      </c>
      <c r="U542" s="120">
        <v>0</v>
      </c>
      <c r="V542" s="120">
        <v>0.81299999999999994</v>
      </c>
      <c r="W542" s="120">
        <v>0</v>
      </c>
      <c r="X542" s="120">
        <v>0</v>
      </c>
      <c r="Y542" s="120">
        <v>0</v>
      </c>
      <c r="Z542" s="120">
        <v>0</v>
      </c>
      <c r="AA542" s="120">
        <v>0</v>
      </c>
      <c r="AB542" s="120">
        <v>0</v>
      </c>
      <c r="AC542" s="120">
        <v>0</v>
      </c>
      <c r="AD542" s="120">
        <v>0</v>
      </c>
      <c r="AE542" s="120">
        <v>0</v>
      </c>
      <c r="AF542" s="120">
        <v>39.615000000000002</v>
      </c>
    </row>
    <row r="543" spans="1:32" x14ac:dyDescent="0.25">
      <c r="A543" s="119" t="s">
        <v>605</v>
      </c>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row>
    <row r="544" spans="1:32" x14ac:dyDescent="0.25">
      <c r="B544" s="119" t="s">
        <v>606</v>
      </c>
      <c r="C544" s="120">
        <v>0</v>
      </c>
      <c r="D544" s="120">
        <v>0</v>
      </c>
      <c r="E544" s="120">
        <v>0</v>
      </c>
      <c r="F544" s="120">
        <v>0</v>
      </c>
      <c r="G544" s="120">
        <v>0</v>
      </c>
      <c r="H544" s="120">
        <v>0</v>
      </c>
      <c r="I544" s="120">
        <v>1.2</v>
      </c>
      <c r="J544" s="120">
        <v>0</v>
      </c>
      <c r="K544" s="120">
        <v>0</v>
      </c>
      <c r="L544" s="120">
        <v>0</v>
      </c>
      <c r="M544" s="120">
        <v>0</v>
      </c>
      <c r="N544" s="120">
        <v>0</v>
      </c>
      <c r="O544" s="120">
        <v>5.3</v>
      </c>
      <c r="P544" s="120">
        <v>0</v>
      </c>
      <c r="Q544" s="120">
        <v>0</v>
      </c>
      <c r="R544" s="120">
        <v>0</v>
      </c>
      <c r="S544" s="120">
        <v>0</v>
      </c>
      <c r="T544" s="120">
        <v>0</v>
      </c>
      <c r="U544" s="120">
        <v>0</v>
      </c>
      <c r="V544" s="120">
        <v>1.7</v>
      </c>
      <c r="W544" s="120">
        <v>0</v>
      </c>
      <c r="X544" s="120">
        <v>0</v>
      </c>
      <c r="Y544" s="120">
        <v>0</v>
      </c>
      <c r="Z544" s="120">
        <v>0</v>
      </c>
      <c r="AA544" s="120">
        <v>0</v>
      </c>
      <c r="AB544" s="120">
        <v>0</v>
      </c>
      <c r="AC544" s="120">
        <v>0</v>
      </c>
      <c r="AD544" s="120">
        <v>0</v>
      </c>
      <c r="AE544" s="120">
        <v>50.2</v>
      </c>
      <c r="AF544" s="120">
        <v>58.400000000000006</v>
      </c>
    </row>
    <row r="545" spans="1:32" x14ac:dyDescent="0.25">
      <c r="A545" s="119" t="s">
        <v>608</v>
      </c>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row>
    <row r="546" spans="1:32" x14ac:dyDescent="0.25">
      <c r="B546" s="119" t="s">
        <v>609</v>
      </c>
      <c r="C546" s="120">
        <v>0</v>
      </c>
      <c r="D546" s="120">
        <v>0</v>
      </c>
      <c r="E546" s="120">
        <v>0</v>
      </c>
      <c r="F546" s="120">
        <v>0</v>
      </c>
      <c r="G546" s="120">
        <v>1.5087299999999999</v>
      </c>
      <c r="H546" s="120">
        <v>0.64549999999999996</v>
      </c>
      <c r="I546" s="120">
        <v>1.123E-2</v>
      </c>
      <c r="J546" s="120">
        <v>0</v>
      </c>
      <c r="K546" s="120">
        <v>0</v>
      </c>
      <c r="L546" s="120">
        <v>0</v>
      </c>
      <c r="M546" s="120">
        <v>0</v>
      </c>
      <c r="N546" s="120">
        <v>0</v>
      </c>
      <c r="O546" s="120">
        <v>0</v>
      </c>
      <c r="P546" s="120">
        <v>0</v>
      </c>
      <c r="Q546" s="120">
        <v>0</v>
      </c>
      <c r="R546" s="120">
        <v>7.5068999999999999</v>
      </c>
      <c r="S546" s="120">
        <v>0</v>
      </c>
      <c r="T546" s="120">
        <v>0</v>
      </c>
      <c r="U546" s="120">
        <v>0</v>
      </c>
      <c r="V546" s="120">
        <v>0.25198999999999999</v>
      </c>
      <c r="W546" s="120">
        <v>0</v>
      </c>
      <c r="X546" s="120">
        <v>0</v>
      </c>
      <c r="Y546" s="120">
        <v>0</v>
      </c>
      <c r="Z546" s="120">
        <v>0</v>
      </c>
      <c r="AA546" s="120">
        <v>0</v>
      </c>
      <c r="AB546" s="120">
        <v>0</v>
      </c>
      <c r="AC546" s="120">
        <v>0</v>
      </c>
      <c r="AD546" s="120">
        <v>0</v>
      </c>
      <c r="AE546" s="120">
        <v>0</v>
      </c>
      <c r="AF546" s="120">
        <v>9.9243499999999987</v>
      </c>
    </row>
    <row r="547" spans="1:32" x14ac:dyDescent="0.25">
      <c r="B547" s="119" t="s">
        <v>610</v>
      </c>
      <c r="C547" s="120">
        <v>0</v>
      </c>
      <c r="D547" s="120">
        <v>0</v>
      </c>
      <c r="E547" s="120">
        <v>0</v>
      </c>
      <c r="F547" s="120">
        <v>0</v>
      </c>
      <c r="G547" s="120">
        <v>0.49</v>
      </c>
      <c r="H547" s="120">
        <v>1.3</v>
      </c>
      <c r="I547" s="120">
        <v>0.05</v>
      </c>
      <c r="J547" s="120">
        <v>0</v>
      </c>
      <c r="K547" s="120">
        <v>0</v>
      </c>
      <c r="L547" s="120">
        <v>0</v>
      </c>
      <c r="M547" s="120">
        <v>0</v>
      </c>
      <c r="N547" s="120">
        <v>0</v>
      </c>
      <c r="O547" s="120">
        <v>0</v>
      </c>
      <c r="P547" s="120">
        <v>0</v>
      </c>
      <c r="Q547" s="120">
        <v>0</v>
      </c>
      <c r="R547" s="120">
        <v>5.024</v>
      </c>
      <c r="S547" s="120">
        <v>0</v>
      </c>
      <c r="T547" s="120">
        <v>0</v>
      </c>
      <c r="U547" s="120">
        <v>0</v>
      </c>
      <c r="V547" s="120">
        <v>0.15462000000000001</v>
      </c>
      <c r="W547" s="120">
        <v>0</v>
      </c>
      <c r="X547" s="120">
        <v>0</v>
      </c>
      <c r="Y547" s="120">
        <v>0</v>
      </c>
      <c r="Z547" s="120">
        <v>0</v>
      </c>
      <c r="AA547" s="120">
        <v>0</v>
      </c>
      <c r="AB547" s="120">
        <v>0</v>
      </c>
      <c r="AC547" s="120">
        <v>0</v>
      </c>
      <c r="AD547" s="120">
        <v>0</v>
      </c>
      <c r="AE547" s="120">
        <v>0</v>
      </c>
      <c r="AF547" s="120">
        <v>7.0186200000000003</v>
      </c>
    </row>
    <row r="548" spans="1:32" x14ac:dyDescent="0.25">
      <c r="B548" s="119" t="s">
        <v>611</v>
      </c>
      <c r="C548" s="120">
        <v>0</v>
      </c>
      <c r="D548" s="120">
        <v>0</v>
      </c>
      <c r="E548" s="120">
        <v>0</v>
      </c>
      <c r="F548" s="120">
        <v>0</v>
      </c>
      <c r="G548" s="120">
        <v>0</v>
      </c>
      <c r="H548" s="120">
        <v>0</v>
      </c>
      <c r="I548" s="120">
        <v>0.10143000000000001</v>
      </c>
      <c r="J548" s="120">
        <v>0</v>
      </c>
      <c r="K548" s="120">
        <v>0</v>
      </c>
      <c r="L548" s="120">
        <v>0</v>
      </c>
      <c r="M548" s="120">
        <v>0</v>
      </c>
      <c r="N548" s="120">
        <v>0</v>
      </c>
      <c r="O548" s="120">
        <v>0</v>
      </c>
      <c r="P548" s="120">
        <v>0</v>
      </c>
      <c r="Q548" s="120">
        <v>0</v>
      </c>
      <c r="R548" s="120">
        <v>0</v>
      </c>
      <c r="S548" s="120">
        <v>0</v>
      </c>
      <c r="T548" s="120">
        <v>0</v>
      </c>
      <c r="U548" s="120">
        <v>0</v>
      </c>
      <c r="V548" s="120">
        <v>3.6479999999999999E-2</v>
      </c>
      <c r="W548" s="120">
        <v>0</v>
      </c>
      <c r="X548" s="120">
        <v>1.3859999999999999</v>
      </c>
      <c r="Y548" s="120">
        <v>0</v>
      </c>
      <c r="Z548" s="120">
        <v>0</v>
      </c>
      <c r="AA548" s="120">
        <v>0</v>
      </c>
      <c r="AB548" s="120">
        <v>0</v>
      </c>
      <c r="AC548" s="120">
        <v>0</v>
      </c>
      <c r="AD548" s="120">
        <v>0</v>
      </c>
      <c r="AE548" s="120">
        <v>0</v>
      </c>
      <c r="AF548" s="120">
        <v>1.5239099999999999</v>
      </c>
    </row>
    <row r="549" spans="1:32" x14ac:dyDescent="0.25">
      <c r="B549" s="119" t="s">
        <v>612</v>
      </c>
      <c r="C549" s="120">
        <v>0</v>
      </c>
      <c r="D549" s="120">
        <v>0</v>
      </c>
      <c r="E549" s="120">
        <v>0</v>
      </c>
      <c r="F549" s="120">
        <v>0</v>
      </c>
      <c r="G549" s="120">
        <v>0</v>
      </c>
      <c r="H549" s="120">
        <v>0</v>
      </c>
      <c r="I549" s="120">
        <v>0.34917999999999999</v>
      </c>
      <c r="J549" s="120">
        <v>0</v>
      </c>
      <c r="K549" s="120">
        <v>0.118824</v>
      </c>
      <c r="L549" s="120">
        <v>0</v>
      </c>
      <c r="M549" s="120">
        <v>0</v>
      </c>
      <c r="N549" s="120">
        <v>0</v>
      </c>
      <c r="O549" s="120">
        <v>0</v>
      </c>
      <c r="P549" s="120">
        <v>3.4609999999999999</v>
      </c>
      <c r="Q549" s="120">
        <v>0</v>
      </c>
      <c r="R549" s="120">
        <v>0</v>
      </c>
      <c r="S549" s="120">
        <v>0</v>
      </c>
      <c r="T549" s="120">
        <v>0</v>
      </c>
      <c r="U549" s="120">
        <v>0</v>
      </c>
      <c r="V549" s="120">
        <v>0.18861</v>
      </c>
      <c r="W549" s="120">
        <v>0</v>
      </c>
      <c r="X549" s="120">
        <v>0</v>
      </c>
      <c r="Y549" s="120">
        <v>0</v>
      </c>
      <c r="Z549" s="120">
        <v>0</v>
      </c>
      <c r="AA549" s="120">
        <v>0</v>
      </c>
      <c r="AB549" s="120">
        <v>0</v>
      </c>
      <c r="AC549" s="120">
        <v>0</v>
      </c>
      <c r="AD549" s="120">
        <v>0</v>
      </c>
      <c r="AE549" s="120">
        <v>3.9694099999999999</v>
      </c>
      <c r="AF549" s="120">
        <v>8.0870239999999995</v>
      </c>
    </row>
    <row r="550" spans="1:32" x14ac:dyDescent="0.25">
      <c r="B550" s="119" t="s">
        <v>613</v>
      </c>
      <c r="C550" s="120">
        <v>0</v>
      </c>
      <c r="D550" s="120">
        <v>0</v>
      </c>
      <c r="E550" s="120">
        <v>0</v>
      </c>
      <c r="F550" s="120">
        <v>0</v>
      </c>
      <c r="G550" s="120">
        <v>0</v>
      </c>
      <c r="H550" s="120">
        <v>0</v>
      </c>
      <c r="I550" s="120">
        <v>1.2160000000000001E-2</v>
      </c>
      <c r="J550" s="120">
        <v>0</v>
      </c>
      <c r="K550" s="120">
        <v>0</v>
      </c>
      <c r="L550" s="120">
        <v>0</v>
      </c>
      <c r="M550" s="120">
        <v>0</v>
      </c>
      <c r="N550" s="120">
        <v>0</v>
      </c>
      <c r="O550" s="120">
        <v>0</v>
      </c>
      <c r="P550" s="120">
        <v>0</v>
      </c>
      <c r="Q550" s="120">
        <v>0</v>
      </c>
      <c r="R550" s="120">
        <v>0</v>
      </c>
      <c r="S550" s="120">
        <v>0</v>
      </c>
      <c r="T550" s="120">
        <v>0</v>
      </c>
      <c r="U550" s="120">
        <v>0</v>
      </c>
      <c r="V550" s="120">
        <v>2.4240000000000001E-2</v>
      </c>
      <c r="W550" s="120">
        <v>0</v>
      </c>
      <c r="X550" s="120">
        <v>0.74750000000000005</v>
      </c>
      <c r="Y550" s="120">
        <v>0</v>
      </c>
      <c r="Z550" s="120">
        <v>0</v>
      </c>
      <c r="AA550" s="120">
        <v>0</v>
      </c>
      <c r="AB550" s="120">
        <v>0</v>
      </c>
      <c r="AC550" s="120">
        <v>0</v>
      </c>
      <c r="AD550" s="120">
        <v>0</v>
      </c>
      <c r="AE550" s="120">
        <v>0</v>
      </c>
      <c r="AF550" s="120">
        <v>0.78390000000000004</v>
      </c>
    </row>
    <row r="551" spans="1:32" x14ac:dyDescent="0.25">
      <c r="B551" s="119" t="s">
        <v>614</v>
      </c>
      <c r="C551" s="120">
        <v>0</v>
      </c>
      <c r="D551" s="120">
        <v>0</v>
      </c>
      <c r="E551" s="120">
        <v>3.9853399999999999</v>
      </c>
      <c r="F551" s="120">
        <v>95.316400000000002</v>
      </c>
      <c r="G551" s="120">
        <v>0</v>
      </c>
      <c r="H551" s="120">
        <v>0</v>
      </c>
      <c r="I551" s="120">
        <v>0</v>
      </c>
      <c r="J551" s="120">
        <v>0</v>
      </c>
      <c r="K551" s="120">
        <v>6.8188899999999997</v>
      </c>
      <c r="L551" s="120">
        <v>25.668399999999998</v>
      </c>
      <c r="M551" s="120">
        <v>0</v>
      </c>
      <c r="N551" s="120">
        <v>0</v>
      </c>
      <c r="O551" s="120">
        <v>0</v>
      </c>
      <c r="P551" s="120">
        <v>0</v>
      </c>
      <c r="Q551" s="120">
        <v>42.185000000000002</v>
      </c>
      <c r="R551" s="120">
        <v>17.250299999999999</v>
      </c>
      <c r="S551" s="120">
        <v>0</v>
      </c>
      <c r="T551" s="120">
        <v>0</v>
      </c>
      <c r="U551" s="120">
        <v>27.6921</v>
      </c>
      <c r="V551" s="120">
        <v>9.5415600000000005</v>
      </c>
      <c r="W551" s="120">
        <v>0</v>
      </c>
      <c r="X551" s="120">
        <v>0</v>
      </c>
      <c r="Y551" s="120">
        <v>0</v>
      </c>
      <c r="Z551" s="120">
        <v>0</v>
      </c>
      <c r="AA551" s="120">
        <v>0</v>
      </c>
      <c r="AB551" s="120">
        <v>0</v>
      </c>
      <c r="AC551" s="120">
        <v>0</v>
      </c>
      <c r="AD551" s="120">
        <v>0</v>
      </c>
      <c r="AE551" s="120">
        <v>0</v>
      </c>
      <c r="AF551" s="120">
        <v>228.45799000000002</v>
      </c>
    </row>
    <row r="552" spans="1:32" x14ac:dyDescent="0.25">
      <c r="B552" s="119" t="s">
        <v>615</v>
      </c>
      <c r="C552" s="120">
        <v>0</v>
      </c>
      <c r="D552" s="120">
        <v>0</v>
      </c>
      <c r="E552" s="120">
        <v>2.5912299999999999</v>
      </c>
      <c r="F552" s="120">
        <v>66.993899999999996</v>
      </c>
      <c r="G552" s="120">
        <v>4.8689999999999998</v>
      </c>
      <c r="H552" s="120">
        <v>0.86499999999999999</v>
      </c>
      <c r="I552" s="120">
        <v>0.33</v>
      </c>
      <c r="J552" s="120">
        <v>0</v>
      </c>
      <c r="K552" s="120">
        <v>0.30361700000000003</v>
      </c>
      <c r="L552" s="120">
        <v>16.8232</v>
      </c>
      <c r="M552" s="120">
        <v>0</v>
      </c>
      <c r="N552" s="120">
        <v>0</v>
      </c>
      <c r="O552" s="120">
        <v>72.245000000000005</v>
      </c>
      <c r="P552" s="120">
        <v>0</v>
      </c>
      <c r="Q552" s="120">
        <v>25.7698</v>
      </c>
      <c r="R552" s="120">
        <v>13.552899999999999</v>
      </c>
      <c r="S552" s="120">
        <v>0</v>
      </c>
      <c r="T552" s="120">
        <v>0</v>
      </c>
      <c r="U552" s="120">
        <v>18.663900000000002</v>
      </c>
      <c r="V552" s="120">
        <v>6.2326199999999998</v>
      </c>
      <c r="W552" s="120">
        <v>0</v>
      </c>
      <c r="X552" s="120">
        <v>0</v>
      </c>
      <c r="Y552" s="120">
        <v>0</v>
      </c>
      <c r="Z552" s="120">
        <v>0</v>
      </c>
      <c r="AA552" s="120">
        <v>0</v>
      </c>
      <c r="AB552" s="120">
        <v>0</v>
      </c>
      <c r="AC552" s="120">
        <v>0</v>
      </c>
      <c r="AD552" s="120">
        <v>0</v>
      </c>
      <c r="AE552" s="120">
        <v>0</v>
      </c>
      <c r="AF552" s="120">
        <v>229.24016699999999</v>
      </c>
    </row>
    <row r="553" spans="1:32" x14ac:dyDescent="0.25">
      <c r="A553" s="119"/>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row>
    <row r="554" spans="1:32" x14ac:dyDescent="0.25">
      <c r="A554" t="s">
        <v>1296</v>
      </c>
      <c r="C554" s="121">
        <f>SUM(C2:C552)</f>
        <v>26.912909999999997</v>
      </c>
      <c r="D554" s="121">
        <f t="shared" ref="D554:AF554" si="0">SUM(D2:D552)</f>
        <v>11108.776591799999</v>
      </c>
      <c r="E554" s="121">
        <f t="shared" si="0"/>
        <v>94.423165294100002</v>
      </c>
      <c r="F554" s="121">
        <f t="shared" si="0"/>
        <v>2210.4654264000005</v>
      </c>
      <c r="G554" s="121">
        <f t="shared" si="0"/>
        <v>622.85854500000039</v>
      </c>
      <c r="H554" s="121">
        <f t="shared" si="0"/>
        <v>262.79312400000003</v>
      </c>
      <c r="I554" s="121">
        <f t="shared" si="0"/>
        <v>374.79503716499971</v>
      </c>
      <c r="J554" s="121">
        <f t="shared" si="0"/>
        <v>71.231390000000019</v>
      </c>
      <c r="K554" s="121">
        <f t="shared" si="0"/>
        <v>232.07543279999999</v>
      </c>
      <c r="L554" s="121">
        <f t="shared" si="0"/>
        <v>6030.4764937200007</v>
      </c>
      <c r="M554" s="121">
        <f t="shared" si="0"/>
        <v>1194.0680000000002</v>
      </c>
      <c r="N554" s="121">
        <f t="shared" si="0"/>
        <v>2964.7997442000005</v>
      </c>
      <c r="O554" s="121">
        <f t="shared" si="0"/>
        <v>5684.560309999998</v>
      </c>
      <c r="P554" s="121">
        <f t="shared" si="0"/>
        <v>4803.559299999999</v>
      </c>
      <c r="Q554" s="121">
        <f t="shared" si="0"/>
        <v>1447.2446108999995</v>
      </c>
      <c r="R554" s="121">
        <f t="shared" si="0"/>
        <v>3199.9014155000009</v>
      </c>
      <c r="S554" s="121">
        <f t="shared" si="0"/>
        <v>1096.66213167</v>
      </c>
      <c r="T554" s="121">
        <f t="shared" si="0"/>
        <v>165.96613299999999</v>
      </c>
      <c r="U554" s="121">
        <f t="shared" si="0"/>
        <v>1032.9613498099998</v>
      </c>
      <c r="V554" s="121">
        <f t="shared" si="0"/>
        <v>1582.5383841099999</v>
      </c>
      <c r="W554" s="121">
        <f t="shared" si="0"/>
        <v>512.74281999999994</v>
      </c>
      <c r="X554" s="121">
        <f t="shared" si="0"/>
        <v>1912.6784291000001</v>
      </c>
      <c r="Y554" s="121">
        <f t="shared" si="0"/>
        <v>369.78</v>
      </c>
      <c r="Z554" s="121">
        <f t="shared" si="0"/>
        <v>1214.95334</v>
      </c>
      <c r="AA554" s="121">
        <f t="shared" si="0"/>
        <v>2735.1959800000009</v>
      </c>
      <c r="AB554" s="121">
        <f t="shared" si="0"/>
        <v>147.762909912</v>
      </c>
      <c r="AC554" s="121">
        <f t="shared" si="0"/>
        <v>51.842999999999996</v>
      </c>
      <c r="AD554" s="121">
        <f t="shared" si="0"/>
        <v>28.928362</v>
      </c>
      <c r="AE554" s="121">
        <f t="shared" si="0"/>
        <v>1980.7044909999997</v>
      </c>
      <c r="AF554" s="296">
        <f t="shared" si="0"/>
        <v>53161.654106381146</v>
      </c>
    </row>
    <row r="555" spans="1:32" x14ac:dyDescent="0.25">
      <c r="AE555" s="297">
        <f>SUM(C554:AE554)</f>
        <v>53161.658827381099</v>
      </c>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L424"/>
  <sheetViews>
    <sheetView workbookViewId="0">
      <pane xSplit="2" ySplit="1" topLeftCell="V385" activePane="bottomRight" state="frozen"/>
      <selection pane="topRight"/>
      <selection pane="bottomLeft"/>
      <selection pane="bottomRight"/>
    </sheetView>
  </sheetViews>
  <sheetFormatPr defaultRowHeight="15" x14ac:dyDescent="0.25"/>
  <cols>
    <col min="1" max="1" width="24" customWidth="1"/>
    <col min="2" max="2" width="29.85546875" customWidth="1"/>
    <col min="3" max="3" width="12.28515625" bestFit="1" customWidth="1"/>
    <col min="11" max="11" width="11" customWidth="1"/>
    <col min="30" max="30" width="16.5703125" customWidth="1"/>
    <col min="35" max="35" width="13.28515625" bestFit="1" customWidth="1"/>
    <col min="37" max="37" width="9.7109375" customWidth="1"/>
    <col min="38" max="38" width="9.85546875" bestFit="1" customWidth="1"/>
    <col min="45" max="53" width="9.140625" customWidth="1"/>
    <col min="57" max="57" width="9.140625" style="283"/>
    <col min="58" max="58" width="15" style="283" customWidth="1"/>
    <col min="59" max="61" width="9.140625" style="283"/>
  </cols>
  <sheetData>
    <row r="1" spans="1:64" ht="89.25" x14ac:dyDescent="0.25">
      <c r="A1" s="35" t="s">
        <v>616</v>
      </c>
      <c r="B1" s="35" t="s">
        <v>1</v>
      </c>
      <c r="C1" s="35" t="s">
        <v>1053</v>
      </c>
      <c r="D1" s="35" t="s">
        <v>721</v>
      </c>
      <c r="E1" s="35" t="s">
        <v>1054</v>
      </c>
      <c r="F1" s="35" t="s">
        <v>733</v>
      </c>
      <c r="G1" s="35" t="s">
        <v>688</v>
      </c>
      <c r="H1" s="35" t="s">
        <v>1055</v>
      </c>
      <c r="I1" s="35" t="s">
        <v>689</v>
      </c>
      <c r="J1" s="35" t="s">
        <v>1056</v>
      </c>
      <c r="K1" s="36" t="s">
        <v>1076</v>
      </c>
      <c r="L1" s="35" t="s">
        <v>1057</v>
      </c>
      <c r="M1" s="35" t="s">
        <v>1058</v>
      </c>
      <c r="N1" s="35" t="s">
        <v>1059</v>
      </c>
      <c r="O1" s="35" t="s">
        <v>1060</v>
      </c>
      <c r="P1" s="35" t="s">
        <v>1061</v>
      </c>
      <c r="Q1" s="35" t="s">
        <v>1062</v>
      </c>
      <c r="R1" s="35" t="s">
        <v>1063</v>
      </c>
      <c r="S1" s="35" t="s">
        <v>1064</v>
      </c>
      <c r="T1" s="35" t="s">
        <v>1065</v>
      </c>
      <c r="U1" s="35" t="s">
        <v>1066</v>
      </c>
      <c r="V1" s="35" t="s">
        <v>1067</v>
      </c>
      <c r="W1" s="35" t="s">
        <v>1068</v>
      </c>
      <c r="X1" s="35" t="s">
        <v>1069</v>
      </c>
      <c r="Y1" s="35" t="s">
        <v>1070</v>
      </c>
      <c r="Z1" s="35" t="s">
        <v>1071</v>
      </c>
      <c r="AA1" s="35" t="s">
        <v>1072</v>
      </c>
      <c r="AB1" s="35" t="s">
        <v>1073</v>
      </c>
      <c r="AC1" s="35" t="s">
        <v>1074</v>
      </c>
      <c r="AD1" s="35" t="s">
        <v>713</v>
      </c>
      <c r="AE1" s="35" t="s">
        <v>1075</v>
      </c>
      <c r="AF1" s="37" t="s">
        <v>1077</v>
      </c>
      <c r="AG1" s="213" t="s">
        <v>1078</v>
      </c>
      <c r="AH1" s="214" t="s">
        <v>665</v>
      </c>
      <c r="AI1" s="215" t="s">
        <v>1239</v>
      </c>
      <c r="AJ1" s="215" t="s">
        <v>1024</v>
      </c>
      <c r="AK1" s="216" t="s">
        <v>1025</v>
      </c>
      <c r="AL1" s="217" t="s">
        <v>1240</v>
      </c>
      <c r="AM1" s="217" t="s">
        <v>1241</v>
      </c>
      <c r="AN1" s="215" t="s">
        <v>1027</v>
      </c>
      <c r="AO1" s="257" t="s">
        <v>1271</v>
      </c>
      <c r="AP1" s="218" t="s">
        <v>1242</v>
      </c>
      <c r="AQ1" s="219" t="s">
        <v>1243</v>
      </c>
      <c r="AR1" s="220"/>
      <c r="AS1" s="220"/>
      <c r="AT1" s="221" t="s">
        <v>1255</v>
      </c>
      <c r="AU1" s="222" t="s">
        <v>1144</v>
      </c>
      <c r="AV1" s="223" t="s">
        <v>724</v>
      </c>
      <c r="AW1" s="223" t="s">
        <v>711</v>
      </c>
      <c r="AX1" s="223" t="s">
        <v>1211</v>
      </c>
      <c r="AY1" s="223"/>
      <c r="AZ1" s="224" t="s">
        <v>1254</v>
      </c>
      <c r="BE1" s="282"/>
      <c r="BF1" s="282"/>
      <c r="BG1" s="282"/>
      <c r="BH1" s="282"/>
      <c r="BJ1" s="122"/>
      <c r="BK1" s="122"/>
      <c r="BL1" s="122"/>
    </row>
    <row r="2" spans="1:64" x14ac:dyDescent="0.25">
      <c r="A2" s="2" t="s">
        <v>22</v>
      </c>
      <c r="B2" s="2" t="s">
        <v>23</v>
      </c>
      <c r="C2">
        <f>VLOOKUP($B2,'Tillförd energi'!$B$1:$AS$566,MATCH(C$1,'Tillförd energi'!$B$1:$AQ$1,0),FALSE)</f>
        <v>0</v>
      </c>
      <c r="D2">
        <f>VLOOKUP($B2,'Tillförd energi'!$B$1:$AS$566,MATCH(D$1,'Tillförd energi'!$B$1:$AQ$1,0),FALSE)</f>
        <v>0</v>
      </c>
      <c r="E2">
        <f>VLOOKUP($B2,'Tillförd energi'!$B$1:$AS$566,MATCH(E$1,'Tillförd energi'!$B$1:$AQ$1,0),FALSE)</f>
        <v>0</v>
      </c>
      <c r="F2">
        <f>VLOOKUP($B2,'Tillförd energi'!$B$1:$AS$566,MATCH(F$1,'Tillförd energi'!$B$1:$AQ$1,0),FALSE)</f>
        <v>0</v>
      </c>
      <c r="G2">
        <f>VLOOKUP($B2,'Tillförd energi'!$B$1:$AS$566,MATCH(G$1,'Tillförd energi'!$B$1:$AQ$1,0),FALSE)</f>
        <v>0</v>
      </c>
      <c r="H2">
        <f>VLOOKUP($B2,'Tillförd energi'!$B$1:$AS$566,MATCH(H$1,'Tillförd energi'!$B$1:$AQ$1,0),FALSE)</f>
        <v>0</v>
      </c>
      <c r="I2">
        <f>VLOOKUP($B2,'Tillförd energi'!$B$1:$AS$566,MATCH(I$1,'Tillförd energi'!$B$1:$AQ$1,0),FALSE)</f>
        <v>0</v>
      </c>
      <c r="J2">
        <f>VLOOKUP($B2,'Tillförd energi'!$B$1:$AS$566,MATCH(J$1,'Tillförd energi'!$B$1:$AQ$1,0),FALSE)</f>
        <v>0</v>
      </c>
      <c r="K2">
        <v>0</v>
      </c>
      <c r="L2">
        <f>VLOOKUP($B2,'Tillförd energi'!$B$1:$AS$566,MATCH(L$1,'Tillförd energi'!$B$1:$AQ$1,0),FALSE)</f>
        <v>0</v>
      </c>
      <c r="M2">
        <f>VLOOKUP($B2,'Tillförd energi'!$B$1:$AS$566,MATCH(M$1,'Tillförd energi'!$B$1:$AQ$1,0),FALSE)</f>
        <v>0</v>
      </c>
      <c r="N2">
        <f>VLOOKUP($B2,'Tillförd energi'!$B$1:$AS$566,MATCH(N$1,'Tillförd energi'!$B$1:$AQ$1,0),FALSE)</f>
        <v>0</v>
      </c>
      <c r="O2">
        <f>VLOOKUP($B2,'Tillförd energi'!$B$1:$AS$566,MATCH(O$1,'Tillförd energi'!$B$1:$AQ$1,0),FALSE)</f>
        <v>0</v>
      </c>
      <c r="P2">
        <f>VLOOKUP($B2,'Tillförd energi'!$B$1:$AS$566,MATCH(P$1,'Tillförd energi'!$B$1:$AQ$1,0),FALSE)</f>
        <v>0</v>
      </c>
      <c r="Q2">
        <f>VLOOKUP($B2,'Tillförd energi'!$B$1:$AS$566,MATCH(Q$1,'Tillförd energi'!$B$1:$AQ$1,0),FALSE)</f>
        <v>6.7058799999999996</v>
      </c>
      <c r="R2">
        <f>VLOOKUP($B2,'Tillförd energi'!$B$1:$AS$566,MATCH(R$1,'Tillförd energi'!$B$1:$AQ$1,0),FALSE)</f>
        <v>0</v>
      </c>
      <c r="S2">
        <f>VLOOKUP($B2,'Tillförd energi'!$B$1:$AS$566,MATCH(S$1,'Tillförd energi'!$B$1:$AQ$1,0),FALSE)</f>
        <v>0</v>
      </c>
      <c r="T2">
        <f>VLOOKUP($B2,'Tillförd energi'!$B$1:$AS$566,MATCH(T$1,'Tillförd energi'!$B$1:$AQ$1,0),FALSE)</f>
        <v>0</v>
      </c>
      <c r="U2">
        <f>VLOOKUP($B2,'Tillförd energi'!$B$1:$AS$566,MATCH(U$1,'Tillförd energi'!$B$1:$AQ$1,0),FALSE)</f>
        <v>0</v>
      </c>
      <c r="V2">
        <f>VLOOKUP($B2,'Tillförd energi'!$B$1:$AS$566,MATCH(V$1,'Tillförd energi'!$B$1:$AQ$1,0),FALSE)</f>
        <v>0</v>
      </c>
      <c r="W2">
        <f>VLOOKUP($B2,'Tillförd energi'!$B$1:$AS$566,MATCH(W$1,'Tillförd energi'!$B$1:$AQ$1,0),FALSE)</f>
        <v>0</v>
      </c>
      <c r="X2">
        <f>VLOOKUP($B2,'Tillförd energi'!$B$1:$AS$566,MATCH(X$1,'Tillförd energi'!$B$1:$AQ$1,0),FALSE)</f>
        <v>0</v>
      </c>
      <c r="Y2">
        <f>VLOOKUP($B2,'Tillförd energi'!$B$1:$AS$566,MATCH(Y$1,'Tillförd energi'!$B$1:$AQ$1,0),FALSE)</f>
        <v>0</v>
      </c>
      <c r="Z2">
        <f>VLOOKUP($B2,'Tillförd energi'!$B$1:$AS$566,MATCH(Z$1,'Tillförd energi'!$B$1:$AQ$1,0),FALSE)</f>
        <v>0</v>
      </c>
      <c r="AA2">
        <f>VLOOKUP($B2,'Tillförd energi'!$B$1:$AS$566,MATCH(AA$1,'Tillförd energi'!$B$1:$AQ$1,0),FALSE)</f>
        <v>0</v>
      </c>
      <c r="AB2">
        <f>VLOOKUP($B2,'Tillförd energi'!$B$1:$AS$566,MATCH(AB$1,'Tillförd energi'!$B$1:$AQ$1,0),FALSE)</f>
        <v>0</v>
      </c>
      <c r="AC2">
        <f>VLOOKUP($B2,'Tillförd energi'!$B$1:$AS$566,MATCH(AC$1,'Tillförd energi'!$B$1:$AQ$1,0),FALSE)</f>
        <v>0</v>
      </c>
      <c r="AD2">
        <f>VLOOKUP($B2,'Tillförd energi'!$B$1:$AS$566,MATCH(AD$1,'Tillförd energi'!$B$1:$AQ$1,0),FALSE)</f>
        <v>0</v>
      </c>
      <c r="AE2">
        <f>VLOOKUP($B2,'Tillförd energi'!$B$1:$AS$566,MATCH(AE$1,'Tillförd energi'!$B$1:$AQ$1,0),FALSE)</f>
        <v>0</v>
      </c>
      <c r="AF2">
        <f>VLOOKUP($B2,'Tillförd energi'!$B$1:$AS$566,MATCH(AF$1,'Tillförd energi'!$B$1:$AQ$1,0),FALSE)</f>
        <v>0.13800000000000001</v>
      </c>
      <c r="AG2">
        <f>IFERROR(VLOOKUP(B2,Miljö!$B$1:$S$476,9,FALSE)/1,0)</f>
        <v>0</v>
      </c>
      <c r="AI2">
        <f>SUM(C2:AF2)</f>
        <v>6.8438799999999995</v>
      </c>
      <c r="AJ2">
        <f>SUM(C2:AG2)</f>
        <v>6.8438799999999995</v>
      </c>
      <c r="AK2">
        <f>IF(ISERROR(1/VLOOKUP($B2,Leveranser!$B$1:$S$500,MATCH("såld värme (gwh)",Leveranser!$B$1:$S$1,0),FALSE)),"",VLOOKUP($B2,Leveranser!$B$1:$S$500,MATCH("såld värme (gwh)",Leveranser!$B$1:$S$1,0),FALSE))</f>
        <v>4.5999999999999996</v>
      </c>
      <c r="AL2">
        <f>VLOOKUP($B2,Leveranser!$B$1:$Y$500,MATCH("Totalt såld fjärrvärme till andra fjärrvärmeföretag",Leveranser!$B$1:$AA$1,0),FALSE)</f>
        <v>0</v>
      </c>
      <c r="AM2">
        <f>IF(ISERROR(1/VLOOKUP($B2,Miljö!$B$1:$S$500,MATCH("Såld mängd produktionsspecifik fjärrvärme (GWh)",Miljö!$B$1:$R$1,0),FALSE)),0,VLOOKUP($B2,Miljö!$B$1:$S$500,MATCH("Såld mängd produktionsspecifik fjärrvärme (GWh)",Miljö!$B$1:$R$1,0),FALSE))</f>
        <v>0</v>
      </c>
      <c r="AN2" s="137">
        <f>IFERROR(AK2/AJ2,"")</f>
        <v>0.67213335125688933</v>
      </c>
      <c r="AP2" t="str">
        <f>VLOOKUP($B2,Miljövärden!$B$1:$H$446,7,FALSE)</f>
        <v>Ja</v>
      </c>
      <c r="AQ2" t="str">
        <f>VLOOKUP($B2,Miljövärden!$B$1:$H$446,6,FALSE)</f>
        <v>Nej</v>
      </c>
      <c r="AU2">
        <f>Z2+AA2+AF2</f>
        <v>0.13800000000000001</v>
      </c>
      <c r="AV2">
        <f>X2</f>
        <v>0</v>
      </c>
      <c r="AW2">
        <f>M2+N2+O2+P2+Q2</f>
        <v>6.7058799999999996</v>
      </c>
      <c r="AX2">
        <f>R2+S2+T2+U2</f>
        <v>0</v>
      </c>
      <c r="AZ2">
        <f>L2+M2+N2+O2+P2+Q2+R2+S2+T2+U2+V2+W2+X2</f>
        <v>6.7058799999999996</v>
      </c>
      <c r="BE2"/>
      <c r="BF2"/>
      <c r="BG2"/>
      <c r="BH2"/>
      <c r="BI2"/>
    </row>
    <row r="3" spans="1:64" x14ac:dyDescent="0.25">
      <c r="A3" s="2" t="s">
        <v>22</v>
      </c>
      <c r="B3" s="2" t="s">
        <v>24</v>
      </c>
      <c r="C3">
        <f>VLOOKUP($B3,'Tillförd energi'!$B$1:$AS$566,MATCH(C$1,'Tillförd energi'!$B$1:$AQ$1,0),FALSE)</f>
        <v>0</v>
      </c>
      <c r="D3">
        <f>VLOOKUP($B3,'Tillförd energi'!$B$1:$AS$566,MATCH(D$1,'Tillförd energi'!$B$1:$AQ$1,0),FALSE)</f>
        <v>0.3</v>
      </c>
      <c r="E3">
        <f>VLOOKUP($B3,'Tillförd energi'!$B$1:$AS$566,MATCH(E$1,'Tillförd energi'!$B$1:$AQ$1,0),FALSE)</f>
        <v>0</v>
      </c>
      <c r="F3">
        <f>VLOOKUP($B3,'Tillförd energi'!$B$1:$AS$566,MATCH(F$1,'Tillförd energi'!$B$1:$AQ$1,0),FALSE)</f>
        <v>0</v>
      </c>
      <c r="G3">
        <f>VLOOKUP($B3,'Tillförd energi'!$B$1:$AS$566,MATCH(G$1,'Tillförd energi'!$B$1:$AQ$1,0),FALSE)</f>
        <v>0</v>
      </c>
      <c r="H3">
        <f>VLOOKUP($B3,'Tillförd energi'!$B$1:$AS$566,MATCH(H$1,'Tillförd energi'!$B$1:$AQ$1,0),FALSE)</f>
        <v>0</v>
      </c>
      <c r="I3">
        <f>VLOOKUP($B3,'Tillförd energi'!$B$1:$AS$566,MATCH(I$1,'Tillförd energi'!$B$1:$AQ$1,0),FALSE)</f>
        <v>0</v>
      </c>
      <c r="J3">
        <f>VLOOKUP($B3,'Tillförd energi'!$B$1:$AS$566,MATCH(J$1,'Tillförd energi'!$B$1:$AQ$1,0),FALSE)</f>
        <v>0</v>
      </c>
      <c r="K3">
        <v>0</v>
      </c>
      <c r="L3">
        <f>VLOOKUP($B3,'Tillförd energi'!$B$1:$AS$566,MATCH(L$1,'Tillförd energi'!$B$1:$AQ$1,0),FALSE)</f>
        <v>0</v>
      </c>
      <c r="M3">
        <f>VLOOKUP($B3,'Tillförd energi'!$B$1:$AS$566,MATCH(M$1,'Tillförd energi'!$B$1:$AQ$1,0),FALSE)</f>
        <v>7</v>
      </c>
      <c r="N3">
        <f>VLOOKUP($B3,'Tillförd energi'!$B$1:$AS$566,MATCH(N$1,'Tillförd energi'!$B$1:$AQ$1,0),FALSE)</f>
        <v>0</v>
      </c>
      <c r="O3">
        <f>VLOOKUP($B3,'Tillförd energi'!$B$1:$AS$566,MATCH(O$1,'Tillförd energi'!$B$1:$AQ$1,0),FALSE)</f>
        <v>0</v>
      </c>
      <c r="P3">
        <f>VLOOKUP($B3,'Tillförd energi'!$B$1:$AS$566,MATCH(P$1,'Tillförd energi'!$B$1:$AQ$1,0),FALSE)</f>
        <v>11</v>
      </c>
      <c r="Q3">
        <f>VLOOKUP($B3,'Tillförd energi'!$B$1:$AS$566,MATCH(Q$1,'Tillförd energi'!$B$1:$AQ$1,0),FALSE)</f>
        <v>0</v>
      </c>
      <c r="R3">
        <f>VLOOKUP($B3,'Tillförd energi'!$B$1:$AS$566,MATCH(R$1,'Tillförd energi'!$B$1:$AQ$1,0),FALSE)</f>
        <v>0</v>
      </c>
      <c r="S3">
        <f>VLOOKUP($B3,'Tillförd energi'!$B$1:$AS$566,MATCH(S$1,'Tillförd energi'!$B$1:$AQ$1,0),FALSE)</f>
        <v>0</v>
      </c>
      <c r="T3">
        <f>VLOOKUP($B3,'Tillförd energi'!$B$1:$AS$566,MATCH(T$1,'Tillförd energi'!$B$1:$AQ$1,0),FALSE)</f>
        <v>0</v>
      </c>
      <c r="U3">
        <f>VLOOKUP($B3,'Tillförd energi'!$B$1:$AS$566,MATCH(U$1,'Tillförd energi'!$B$1:$AQ$1,0),FALSE)</f>
        <v>0</v>
      </c>
      <c r="V3">
        <f>VLOOKUP($B3,'Tillförd energi'!$B$1:$AS$566,MATCH(V$1,'Tillförd energi'!$B$1:$AQ$1,0),FALSE)</f>
        <v>0</v>
      </c>
      <c r="W3">
        <f>VLOOKUP($B3,'Tillförd energi'!$B$1:$AS$566,MATCH(W$1,'Tillförd energi'!$B$1:$AQ$1,0),FALSE)</f>
        <v>0</v>
      </c>
      <c r="X3">
        <f>VLOOKUP($B3,'Tillförd energi'!$B$1:$AS$566,MATCH(X$1,'Tillförd energi'!$B$1:$AQ$1,0),FALSE)</f>
        <v>0</v>
      </c>
      <c r="Y3">
        <f>VLOOKUP($B3,'Tillförd energi'!$B$1:$AS$566,MATCH(Y$1,'Tillförd energi'!$B$1:$AQ$1,0),FALSE)</f>
        <v>0</v>
      </c>
      <c r="Z3">
        <f>VLOOKUP($B3,'Tillförd energi'!$B$1:$AS$566,MATCH(Z$1,'Tillförd energi'!$B$1:$AQ$1,0),FALSE)</f>
        <v>0</v>
      </c>
      <c r="AA3">
        <f>VLOOKUP($B3,'Tillförd energi'!$B$1:$AS$566,MATCH(AA$1,'Tillförd energi'!$B$1:$AQ$1,0),FALSE)</f>
        <v>0</v>
      </c>
      <c r="AB3">
        <f>VLOOKUP($B3,'Tillförd energi'!$B$1:$AS$566,MATCH(AB$1,'Tillförd energi'!$B$1:$AQ$1,0),FALSE)</f>
        <v>0</v>
      </c>
      <c r="AC3">
        <f>VLOOKUP($B3,'Tillförd energi'!$B$1:$AS$566,MATCH(AC$1,'Tillförd energi'!$B$1:$AQ$1,0),FALSE)</f>
        <v>0</v>
      </c>
      <c r="AD3">
        <f>VLOOKUP($B3,'Tillförd energi'!$B$1:$AS$566,MATCH(AD$1,'Tillförd energi'!$B$1:$AQ$1,0),FALSE)</f>
        <v>0</v>
      </c>
      <c r="AE3">
        <f>VLOOKUP($B3,'Tillförd energi'!$B$1:$AS$566,MATCH(AE$1,'Tillförd energi'!$B$1:$AQ$1,0),FALSE)</f>
        <v>0</v>
      </c>
      <c r="AF3">
        <f>VLOOKUP($B3,'Tillförd energi'!$B$1:$AS$566,MATCH(AF$1,'Tillförd energi'!$B$1:$AQ$1,0),FALSE)</f>
        <v>0.3</v>
      </c>
      <c r="AG3">
        <f>IFERROR(VLOOKUP(B3,Miljö!$B$1:$S$476,9,FALSE)/1,0)</f>
        <v>0</v>
      </c>
      <c r="AI3">
        <f t="shared" ref="AI3:AI66" si="0">SUM(C3:AF3)</f>
        <v>18.600000000000001</v>
      </c>
      <c r="AJ3">
        <f t="shared" ref="AJ3:AJ66" si="1">SUM(C3:AG3)</f>
        <v>18.600000000000001</v>
      </c>
      <c r="AK3">
        <f>IF(ISERROR(1/VLOOKUP($B3,Leveranser!$B$1:$S$500,MATCH("såld värme (gwh)",Leveranser!$B$1:$S$1,0),FALSE)),"",VLOOKUP($B3,Leveranser!$B$1:$S$500,MATCH("såld värme (gwh)",Leveranser!$B$1:$S$1,0),FALSE))</f>
        <v>14.7</v>
      </c>
      <c r="AL3">
        <f>VLOOKUP($B3,Leveranser!$B$1:$Y$500,MATCH("Totalt såld fjärrvärme till andra fjärrvärmeföretag",Leveranser!$B$1:$AA$1,0),FALSE)</f>
        <v>0</v>
      </c>
      <c r="AM3">
        <f>IF(ISERROR(1/VLOOKUP($B3,Miljö!$B$1:$S$500,MATCH("Såld mängd produktionsspecifik fjärrvärme (GWh)",Miljö!$B$1:$R$1,0),FALSE)),0,VLOOKUP($B3,Miljö!$B$1:$S$500,MATCH("Såld mängd produktionsspecifik fjärrvärme (GWh)",Miljö!$B$1:$R$1,0),FALSE))</f>
        <v>0</v>
      </c>
      <c r="AN3" s="137">
        <f t="shared" ref="AN3:AN66" si="2">IFERROR(AK3/AJ3,"")</f>
        <v>0.79032258064516114</v>
      </c>
      <c r="AP3" t="str">
        <f>VLOOKUP($B3,Miljövärden!$B$1:$H$446,7,FALSE)</f>
        <v>Ja</v>
      </c>
      <c r="AQ3" t="str">
        <f>VLOOKUP($B3,Miljövärden!$B$1:$H$446,6,FALSE)</f>
        <v>Ja</v>
      </c>
      <c r="AU3">
        <f t="shared" ref="AU3:AU66" si="3">Z3+AA3+AF3</f>
        <v>0.3</v>
      </c>
      <c r="AV3">
        <f t="shared" ref="AV3:AV66" si="4">X3</f>
        <v>0</v>
      </c>
      <c r="AW3">
        <f t="shared" ref="AW3:AW66" si="5">M3+N3+O3+P3+Q3</f>
        <v>18</v>
      </c>
      <c r="AX3">
        <f t="shared" ref="AX3:AX66" si="6">R3+S3+T3+U3</f>
        <v>0</v>
      </c>
      <c r="AZ3">
        <f t="shared" ref="AZ3:AZ66" si="7">L3+M3+N3+O3+P3+Q3+R3+S3+T3+U3+V3+W3+X3</f>
        <v>18</v>
      </c>
      <c r="BE3"/>
      <c r="BF3"/>
      <c r="BG3"/>
      <c r="BH3"/>
      <c r="BI3"/>
    </row>
    <row r="4" spans="1:64" x14ac:dyDescent="0.25">
      <c r="A4" s="2" t="s">
        <v>22</v>
      </c>
      <c r="B4" s="2" t="s">
        <v>25</v>
      </c>
      <c r="C4">
        <f>VLOOKUP($B4,'Tillförd energi'!$B$1:$AS$566,MATCH(C$1,'Tillförd energi'!$B$1:$AQ$1,0),FALSE)</f>
        <v>0</v>
      </c>
      <c r="D4">
        <f>VLOOKUP($B4,'Tillförd energi'!$B$1:$AS$566,MATCH(D$1,'Tillförd energi'!$B$1:$AQ$1,0),FALSE)</f>
        <v>0.3</v>
      </c>
      <c r="E4">
        <f>VLOOKUP($B4,'Tillförd energi'!$B$1:$AS$566,MATCH(E$1,'Tillförd energi'!$B$1:$AQ$1,0),FALSE)</f>
        <v>0</v>
      </c>
      <c r="F4">
        <f>VLOOKUP($B4,'Tillförd energi'!$B$1:$AS$566,MATCH(F$1,'Tillförd energi'!$B$1:$AQ$1,0),FALSE)</f>
        <v>0</v>
      </c>
      <c r="G4">
        <f>VLOOKUP($B4,'Tillförd energi'!$B$1:$AS$566,MATCH(G$1,'Tillförd energi'!$B$1:$AQ$1,0),FALSE)</f>
        <v>0</v>
      </c>
      <c r="H4">
        <f>VLOOKUP($B4,'Tillförd energi'!$B$1:$AS$566,MATCH(H$1,'Tillförd energi'!$B$1:$AQ$1,0),FALSE)</f>
        <v>0</v>
      </c>
      <c r="I4">
        <f>VLOOKUP($B4,'Tillförd energi'!$B$1:$AS$566,MATCH(I$1,'Tillförd energi'!$B$1:$AQ$1,0),FALSE)</f>
        <v>0</v>
      </c>
      <c r="J4">
        <f>VLOOKUP($B4,'Tillförd energi'!$B$1:$AS$566,MATCH(J$1,'Tillförd energi'!$B$1:$AQ$1,0),FALSE)</f>
        <v>0</v>
      </c>
      <c r="K4">
        <v>0</v>
      </c>
      <c r="L4">
        <f>VLOOKUP($B4,'Tillförd energi'!$B$1:$AS$566,MATCH(L$1,'Tillförd energi'!$B$1:$AQ$1,0),FALSE)</f>
        <v>0</v>
      </c>
      <c r="M4">
        <f>VLOOKUP($B4,'Tillförd energi'!$B$1:$AS$566,MATCH(M$1,'Tillförd energi'!$B$1:$AQ$1,0),FALSE)</f>
        <v>0</v>
      </c>
      <c r="N4">
        <f>VLOOKUP($B4,'Tillförd energi'!$B$1:$AS$566,MATCH(N$1,'Tillförd energi'!$B$1:$AQ$1,0),FALSE)</f>
        <v>0</v>
      </c>
      <c r="O4">
        <f>VLOOKUP($B4,'Tillförd energi'!$B$1:$AS$566,MATCH(O$1,'Tillförd energi'!$B$1:$AQ$1,0),FALSE)</f>
        <v>0</v>
      </c>
      <c r="P4">
        <f>VLOOKUP($B4,'Tillförd energi'!$B$1:$AS$566,MATCH(P$1,'Tillförd energi'!$B$1:$AQ$1,0),FALSE)</f>
        <v>3.9</v>
      </c>
      <c r="Q4">
        <f>VLOOKUP($B4,'Tillförd energi'!$B$1:$AS$566,MATCH(Q$1,'Tillförd energi'!$B$1:$AQ$1,0),FALSE)</f>
        <v>0</v>
      </c>
      <c r="R4">
        <f>VLOOKUP($B4,'Tillförd energi'!$B$1:$AS$566,MATCH(R$1,'Tillförd energi'!$B$1:$AQ$1,0),FALSE)</f>
        <v>0</v>
      </c>
      <c r="S4">
        <f>VLOOKUP($B4,'Tillförd energi'!$B$1:$AS$566,MATCH(S$1,'Tillförd energi'!$B$1:$AQ$1,0),FALSE)</f>
        <v>0</v>
      </c>
      <c r="T4">
        <f>VLOOKUP($B4,'Tillförd energi'!$B$1:$AS$566,MATCH(T$1,'Tillförd energi'!$B$1:$AQ$1,0),FALSE)</f>
        <v>0</v>
      </c>
      <c r="U4">
        <f>VLOOKUP($B4,'Tillförd energi'!$B$1:$AS$566,MATCH(U$1,'Tillförd energi'!$B$1:$AQ$1,0),FALSE)</f>
        <v>0</v>
      </c>
      <c r="V4">
        <f>VLOOKUP($B4,'Tillförd energi'!$B$1:$AS$566,MATCH(V$1,'Tillförd energi'!$B$1:$AQ$1,0),FALSE)</f>
        <v>0</v>
      </c>
      <c r="W4">
        <f>VLOOKUP($B4,'Tillförd energi'!$B$1:$AS$566,MATCH(W$1,'Tillförd energi'!$B$1:$AQ$1,0),FALSE)</f>
        <v>0</v>
      </c>
      <c r="X4">
        <f>VLOOKUP($B4,'Tillförd energi'!$B$1:$AS$566,MATCH(X$1,'Tillförd energi'!$B$1:$AQ$1,0),FALSE)</f>
        <v>0</v>
      </c>
      <c r="Y4">
        <f>VLOOKUP($B4,'Tillförd energi'!$B$1:$AS$566,MATCH(Y$1,'Tillförd energi'!$B$1:$AQ$1,0),FALSE)</f>
        <v>0</v>
      </c>
      <c r="Z4">
        <f>VLOOKUP($B4,'Tillförd energi'!$B$1:$AS$566,MATCH(Z$1,'Tillförd energi'!$B$1:$AQ$1,0),FALSE)</f>
        <v>0</v>
      </c>
      <c r="AA4">
        <f>VLOOKUP($B4,'Tillförd energi'!$B$1:$AS$566,MATCH(AA$1,'Tillförd energi'!$B$1:$AQ$1,0),FALSE)</f>
        <v>0</v>
      </c>
      <c r="AB4">
        <f>VLOOKUP($B4,'Tillförd energi'!$B$1:$AS$566,MATCH(AB$1,'Tillförd energi'!$B$1:$AQ$1,0),FALSE)</f>
        <v>0</v>
      </c>
      <c r="AC4">
        <f>VLOOKUP($B4,'Tillförd energi'!$B$1:$AS$566,MATCH(AC$1,'Tillförd energi'!$B$1:$AQ$1,0),FALSE)</f>
        <v>0</v>
      </c>
      <c r="AD4">
        <f>VLOOKUP($B4,'Tillförd energi'!$B$1:$AS$566,MATCH(AD$1,'Tillförd energi'!$B$1:$AQ$1,0),FALSE)</f>
        <v>0</v>
      </c>
      <c r="AE4">
        <f>VLOOKUP($B4,'Tillförd energi'!$B$1:$AS$566,MATCH(AE$1,'Tillförd energi'!$B$1:$AQ$1,0),FALSE)</f>
        <v>0</v>
      </c>
      <c r="AF4">
        <f>VLOOKUP($B4,'Tillförd energi'!$B$1:$AS$566,MATCH(AF$1,'Tillförd energi'!$B$1:$AQ$1,0),FALSE)</f>
        <v>0.04</v>
      </c>
      <c r="AG4">
        <f>IFERROR(VLOOKUP(B4,Miljö!$B$1:$S$476,9,FALSE)/1,0)</f>
        <v>0</v>
      </c>
      <c r="AI4">
        <f t="shared" si="0"/>
        <v>4.24</v>
      </c>
      <c r="AJ4">
        <f t="shared" si="1"/>
        <v>4.24</v>
      </c>
      <c r="AK4">
        <f>IF(ISERROR(1/VLOOKUP($B4,Leveranser!$B$1:$S$500,MATCH("såld värme (gwh)",Leveranser!$B$1:$S$1,0),FALSE)),"",VLOOKUP($B4,Leveranser!$B$1:$S$500,MATCH("såld värme (gwh)",Leveranser!$B$1:$S$1,0),FALSE))</f>
        <v>3.2</v>
      </c>
      <c r="AL4">
        <f>VLOOKUP($B4,Leveranser!$B$1:$Y$500,MATCH("Totalt såld fjärrvärme till andra fjärrvärmeföretag",Leveranser!$B$1:$AA$1,0),FALSE)</f>
        <v>0</v>
      </c>
      <c r="AM4">
        <f>IF(ISERROR(1/VLOOKUP($B4,Miljö!$B$1:$S$500,MATCH("Såld mängd produktionsspecifik fjärrvärme (GWh)",Miljö!$B$1:$R$1,0),FALSE)),0,VLOOKUP($B4,Miljö!$B$1:$S$500,MATCH("Såld mängd produktionsspecifik fjärrvärme (GWh)",Miljö!$B$1:$R$1,0),FALSE))</f>
        <v>0</v>
      </c>
      <c r="AN4" s="137">
        <f t="shared" si="2"/>
        <v>0.75471698113207553</v>
      </c>
      <c r="AP4" t="str">
        <f>VLOOKUP($B4,Miljövärden!$B$1:$H$446,7,FALSE)</f>
        <v>Ja</v>
      </c>
      <c r="AQ4" t="str">
        <f>VLOOKUP($B4,Miljövärden!$B$1:$H$446,6,FALSE)</f>
        <v>Ja</v>
      </c>
      <c r="AU4">
        <f t="shared" si="3"/>
        <v>0.04</v>
      </c>
      <c r="AV4">
        <f t="shared" si="4"/>
        <v>0</v>
      </c>
      <c r="AW4">
        <f t="shared" si="5"/>
        <v>3.9</v>
      </c>
      <c r="AX4">
        <f t="shared" si="6"/>
        <v>0</v>
      </c>
      <c r="AZ4">
        <f t="shared" si="7"/>
        <v>3.9</v>
      </c>
      <c r="BE4"/>
      <c r="BF4"/>
      <c r="BG4"/>
      <c r="BH4"/>
      <c r="BI4"/>
    </row>
    <row r="5" spans="1:64" x14ac:dyDescent="0.25">
      <c r="A5" s="2" t="s">
        <v>22</v>
      </c>
      <c r="B5" s="2" t="s">
        <v>26</v>
      </c>
      <c r="C5">
        <f>VLOOKUP($B5,'Tillförd energi'!$B$1:$AS$566,MATCH(C$1,'Tillförd energi'!$B$1:$AQ$1,0),FALSE)</f>
        <v>0</v>
      </c>
      <c r="D5">
        <f>VLOOKUP($B5,'Tillförd energi'!$B$1:$AS$566,MATCH(D$1,'Tillförd energi'!$B$1:$AQ$1,0),FALSE)</f>
        <v>0.04</v>
      </c>
      <c r="E5">
        <f>VLOOKUP($B5,'Tillförd energi'!$B$1:$AS$566,MATCH(E$1,'Tillförd energi'!$B$1:$AQ$1,0),FALSE)</f>
        <v>0</v>
      </c>
      <c r="F5">
        <f>VLOOKUP($B5,'Tillförd energi'!$B$1:$AS$566,MATCH(F$1,'Tillförd energi'!$B$1:$AQ$1,0),FALSE)</f>
        <v>0</v>
      </c>
      <c r="G5">
        <f>VLOOKUP($B5,'Tillförd energi'!$B$1:$AS$566,MATCH(G$1,'Tillförd energi'!$B$1:$AQ$1,0),FALSE)</f>
        <v>0</v>
      </c>
      <c r="H5">
        <f>VLOOKUP($B5,'Tillförd energi'!$B$1:$AS$566,MATCH(H$1,'Tillförd energi'!$B$1:$AQ$1,0),FALSE)</f>
        <v>0</v>
      </c>
      <c r="I5">
        <f>VLOOKUP($B5,'Tillförd energi'!$B$1:$AS$566,MATCH(I$1,'Tillförd energi'!$B$1:$AQ$1,0),FALSE)</f>
        <v>0</v>
      </c>
      <c r="J5">
        <f>VLOOKUP($B5,'Tillförd energi'!$B$1:$AS$566,MATCH(J$1,'Tillförd energi'!$B$1:$AQ$1,0),FALSE)</f>
        <v>0</v>
      </c>
      <c r="K5">
        <v>0</v>
      </c>
      <c r="L5">
        <f>VLOOKUP($B5,'Tillförd energi'!$B$1:$AS$566,MATCH(L$1,'Tillförd energi'!$B$1:$AQ$1,0),FALSE)</f>
        <v>0</v>
      </c>
      <c r="M5">
        <f>VLOOKUP($B5,'Tillförd energi'!$B$1:$AS$566,MATCH(M$1,'Tillförd energi'!$B$1:$AQ$1,0),FALSE)</f>
        <v>0</v>
      </c>
      <c r="N5">
        <f>VLOOKUP($B5,'Tillförd energi'!$B$1:$AS$566,MATCH(N$1,'Tillförd energi'!$B$1:$AQ$1,0),FALSE)</f>
        <v>0</v>
      </c>
      <c r="O5">
        <f>VLOOKUP($B5,'Tillförd energi'!$B$1:$AS$566,MATCH(O$1,'Tillförd energi'!$B$1:$AQ$1,0),FALSE)</f>
        <v>7.6</v>
      </c>
      <c r="P5">
        <f>VLOOKUP($B5,'Tillförd energi'!$B$1:$AS$566,MATCH(P$1,'Tillförd energi'!$B$1:$AQ$1,0),FALSE)</f>
        <v>0</v>
      </c>
      <c r="Q5">
        <f>VLOOKUP($B5,'Tillförd energi'!$B$1:$AS$566,MATCH(Q$1,'Tillförd energi'!$B$1:$AQ$1,0),FALSE)</f>
        <v>0</v>
      </c>
      <c r="R5">
        <f>VLOOKUP($B5,'Tillförd energi'!$B$1:$AS$566,MATCH(R$1,'Tillförd energi'!$B$1:$AQ$1,0),FALSE)</f>
        <v>0</v>
      </c>
      <c r="S5">
        <f>VLOOKUP($B5,'Tillförd energi'!$B$1:$AS$566,MATCH(S$1,'Tillförd energi'!$B$1:$AQ$1,0),FALSE)</f>
        <v>0</v>
      </c>
      <c r="T5">
        <f>VLOOKUP($B5,'Tillförd energi'!$B$1:$AS$566,MATCH(T$1,'Tillförd energi'!$B$1:$AQ$1,0),FALSE)</f>
        <v>0</v>
      </c>
      <c r="U5">
        <f>VLOOKUP($B5,'Tillförd energi'!$B$1:$AS$566,MATCH(U$1,'Tillförd energi'!$B$1:$AQ$1,0),FALSE)</f>
        <v>0</v>
      </c>
      <c r="V5">
        <f>VLOOKUP($B5,'Tillförd energi'!$B$1:$AS$566,MATCH(V$1,'Tillförd energi'!$B$1:$AQ$1,0),FALSE)</f>
        <v>0</v>
      </c>
      <c r="W5">
        <f>VLOOKUP($B5,'Tillförd energi'!$B$1:$AS$566,MATCH(W$1,'Tillförd energi'!$B$1:$AQ$1,0),FALSE)</f>
        <v>0</v>
      </c>
      <c r="X5">
        <f>VLOOKUP($B5,'Tillförd energi'!$B$1:$AS$566,MATCH(X$1,'Tillförd energi'!$B$1:$AQ$1,0),FALSE)</f>
        <v>0</v>
      </c>
      <c r="Y5">
        <f>VLOOKUP($B5,'Tillförd energi'!$B$1:$AS$566,MATCH(Y$1,'Tillförd energi'!$B$1:$AQ$1,0),FALSE)</f>
        <v>0</v>
      </c>
      <c r="Z5">
        <f>VLOOKUP($B5,'Tillförd energi'!$B$1:$AS$566,MATCH(Z$1,'Tillförd energi'!$B$1:$AQ$1,0),FALSE)</f>
        <v>0</v>
      </c>
      <c r="AA5">
        <f>VLOOKUP($B5,'Tillförd energi'!$B$1:$AS$566,MATCH(AA$1,'Tillförd energi'!$B$1:$AQ$1,0),FALSE)</f>
        <v>0</v>
      </c>
      <c r="AB5">
        <f>VLOOKUP($B5,'Tillförd energi'!$B$1:$AS$566,MATCH(AB$1,'Tillförd energi'!$B$1:$AQ$1,0),FALSE)</f>
        <v>0</v>
      </c>
      <c r="AC5">
        <f>VLOOKUP($B5,'Tillförd energi'!$B$1:$AS$566,MATCH(AC$1,'Tillförd energi'!$B$1:$AQ$1,0),FALSE)</f>
        <v>0</v>
      </c>
      <c r="AD5">
        <f>VLOOKUP($B5,'Tillförd energi'!$B$1:$AS$566,MATCH(AD$1,'Tillförd energi'!$B$1:$AQ$1,0),FALSE)</f>
        <v>0</v>
      </c>
      <c r="AE5">
        <f>VLOOKUP($B5,'Tillförd energi'!$B$1:$AS$566,MATCH(AE$1,'Tillförd energi'!$B$1:$AQ$1,0),FALSE)</f>
        <v>0</v>
      </c>
      <c r="AF5">
        <f>VLOOKUP($B5,'Tillförd energi'!$B$1:$AS$566,MATCH(AF$1,'Tillförd energi'!$B$1:$AQ$1,0),FALSE)</f>
        <v>0.1</v>
      </c>
      <c r="AG5">
        <f>IFERROR(VLOOKUP(B5,Miljö!$B$1:$S$476,9,FALSE)/1,0)</f>
        <v>0</v>
      </c>
      <c r="AI5">
        <f t="shared" si="0"/>
        <v>7.7399999999999993</v>
      </c>
      <c r="AJ5">
        <f t="shared" si="1"/>
        <v>7.7399999999999993</v>
      </c>
      <c r="AK5">
        <f>IF(ISERROR(1/VLOOKUP($B5,Leveranser!$B$1:$S$500,MATCH("såld värme (gwh)",Leveranser!$B$1:$S$1,0),FALSE)),"",VLOOKUP($B5,Leveranser!$B$1:$S$500,MATCH("såld värme (gwh)",Leveranser!$B$1:$S$1,0),FALSE))</f>
        <v>5.2</v>
      </c>
      <c r="AL5">
        <f>VLOOKUP($B5,Leveranser!$B$1:$Y$500,MATCH("Totalt såld fjärrvärme till andra fjärrvärmeföretag",Leveranser!$B$1:$AA$1,0),FALSE)</f>
        <v>0</v>
      </c>
      <c r="AM5">
        <f>IF(ISERROR(1/VLOOKUP($B5,Miljö!$B$1:$S$500,MATCH("Såld mängd produktionsspecifik fjärrvärme (GWh)",Miljö!$B$1:$R$1,0),FALSE)),0,VLOOKUP($B5,Miljö!$B$1:$S$500,MATCH("Såld mängd produktionsspecifik fjärrvärme (GWh)",Miljö!$B$1:$R$1,0),FALSE))</f>
        <v>0</v>
      </c>
      <c r="AN5" s="137">
        <f t="shared" si="2"/>
        <v>0.67183462532299754</v>
      </c>
      <c r="AP5" t="str">
        <f>VLOOKUP($B5,Miljövärden!$B$1:$H$446,7,FALSE)</f>
        <v>Ja</v>
      </c>
      <c r="AQ5" t="str">
        <f>VLOOKUP($B5,Miljövärden!$B$1:$H$446,6,FALSE)</f>
        <v>Ja</v>
      </c>
      <c r="AU5">
        <f t="shared" si="3"/>
        <v>0.1</v>
      </c>
      <c r="AV5">
        <f t="shared" si="4"/>
        <v>0</v>
      </c>
      <c r="AW5">
        <f t="shared" si="5"/>
        <v>7.6</v>
      </c>
      <c r="AX5">
        <f t="shared" si="6"/>
        <v>0</v>
      </c>
      <c r="AZ5">
        <f t="shared" si="7"/>
        <v>7.6</v>
      </c>
      <c r="BE5"/>
      <c r="BF5"/>
      <c r="BG5"/>
      <c r="BH5"/>
      <c r="BI5"/>
    </row>
    <row r="6" spans="1:64" x14ac:dyDescent="0.25">
      <c r="A6" s="2" t="s">
        <v>22</v>
      </c>
      <c r="B6" s="2" t="s">
        <v>27</v>
      </c>
      <c r="C6">
        <f>VLOOKUP($B6,'Tillförd energi'!$B$1:$AS$566,MATCH(C$1,'Tillförd energi'!$B$1:$AQ$1,0),FALSE)</f>
        <v>0</v>
      </c>
      <c r="D6">
        <f>VLOOKUP($B6,'Tillförd energi'!$B$1:$AS$566,MATCH(D$1,'Tillförd energi'!$B$1:$AQ$1,0),FALSE)</f>
        <v>0.1</v>
      </c>
      <c r="E6">
        <f>VLOOKUP($B6,'Tillförd energi'!$B$1:$AS$566,MATCH(E$1,'Tillförd energi'!$B$1:$AQ$1,0),FALSE)</f>
        <v>0</v>
      </c>
      <c r="F6">
        <f>VLOOKUP($B6,'Tillförd energi'!$B$1:$AS$566,MATCH(F$1,'Tillförd energi'!$B$1:$AQ$1,0),FALSE)</f>
        <v>0</v>
      </c>
      <c r="G6">
        <f>VLOOKUP($B6,'Tillförd energi'!$B$1:$AS$566,MATCH(G$1,'Tillförd energi'!$B$1:$AQ$1,0),FALSE)</f>
        <v>0</v>
      </c>
      <c r="H6">
        <f>VLOOKUP($B6,'Tillförd energi'!$B$1:$AS$566,MATCH(H$1,'Tillförd energi'!$B$1:$AQ$1,0),FALSE)</f>
        <v>0</v>
      </c>
      <c r="I6">
        <f>VLOOKUP($B6,'Tillförd energi'!$B$1:$AS$566,MATCH(I$1,'Tillförd energi'!$B$1:$AQ$1,0),FALSE)</f>
        <v>0</v>
      </c>
      <c r="J6">
        <f>VLOOKUP($B6,'Tillförd energi'!$B$1:$AS$566,MATCH(J$1,'Tillförd energi'!$B$1:$AQ$1,0),FALSE)</f>
        <v>0</v>
      </c>
      <c r="K6">
        <v>0</v>
      </c>
      <c r="L6">
        <f>VLOOKUP($B6,'Tillförd energi'!$B$1:$AS$566,MATCH(L$1,'Tillförd energi'!$B$1:$AQ$1,0),FALSE)</f>
        <v>0</v>
      </c>
      <c r="M6">
        <f>VLOOKUP($B6,'Tillförd energi'!$B$1:$AS$566,MATCH(M$1,'Tillförd energi'!$B$1:$AQ$1,0),FALSE)</f>
        <v>8.3000000000000007</v>
      </c>
      <c r="N6">
        <f>VLOOKUP($B6,'Tillförd energi'!$B$1:$AS$566,MATCH(N$1,'Tillförd energi'!$B$1:$AQ$1,0),FALSE)</f>
        <v>0</v>
      </c>
      <c r="O6">
        <f>VLOOKUP($B6,'Tillförd energi'!$B$1:$AS$566,MATCH(O$1,'Tillförd energi'!$B$1:$AQ$1,0),FALSE)</f>
        <v>0</v>
      </c>
      <c r="P6">
        <f>VLOOKUP($B6,'Tillförd energi'!$B$1:$AS$566,MATCH(P$1,'Tillförd energi'!$B$1:$AQ$1,0),FALSE)</f>
        <v>2.6</v>
      </c>
      <c r="Q6">
        <f>VLOOKUP($B6,'Tillförd energi'!$B$1:$AS$566,MATCH(Q$1,'Tillförd energi'!$B$1:$AQ$1,0),FALSE)</f>
        <v>0</v>
      </c>
      <c r="R6">
        <f>VLOOKUP($B6,'Tillförd energi'!$B$1:$AS$566,MATCH(R$1,'Tillförd energi'!$B$1:$AQ$1,0),FALSE)</f>
        <v>0</v>
      </c>
      <c r="S6">
        <f>VLOOKUP($B6,'Tillförd energi'!$B$1:$AS$566,MATCH(S$1,'Tillförd energi'!$B$1:$AQ$1,0),FALSE)</f>
        <v>0</v>
      </c>
      <c r="T6">
        <f>VLOOKUP($B6,'Tillförd energi'!$B$1:$AS$566,MATCH(T$1,'Tillförd energi'!$B$1:$AQ$1,0),FALSE)</f>
        <v>0</v>
      </c>
      <c r="U6">
        <f>VLOOKUP($B6,'Tillförd energi'!$B$1:$AS$566,MATCH(U$1,'Tillförd energi'!$B$1:$AQ$1,0),FALSE)</f>
        <v>0</v>
      </c>
      <c r="V6">
        <f>VLOOKUP($B6,'Tillförd energi'!$B$1:$AS$566,MATCH(V$1,'Tillförd energi'!$B$1:$AQ$1,0),FALSE)</f>
        <v>0</v>
      </c>
      <c r="W6">
        <f>VLOOKUP($B6,'Tillförd energi'!$B$1:$AS$566,MATCH(W$1,'Tillförd energi'!$B$1:$AQ$1,0),FALSE)</f>
        <v>0</v>
      </c>
      <c r="X6">
        <f>VLOOKUP($B6,'Tillförd energi'!$B$1:$AS$566,MATCH(X$1,'Tillförd energi'!$B$1:$AQ$1,0),FALSE)</f>
        <v>0</v>
      </c>
      <c r="Y6">
        <f>VLOOKUP($B6,'Tillförd energi'!$B$1:$AS$566,MATCH(Y$1,'Tillförd energi'!$B$1:$AQ$1,0),FALSE)</f>
        <v>0</v>
      </c>
      <c r="Z6">
        <f>VLOOKUP($B6,'Tillförd energi'!$B$1:$AS$566,MATCH(Z$1,'Tillförd energi'!$B$1:$AQ$1,0),FALSE)</f>
        <v>0</v>
      </c>
      <c r="AA6">
        <f>VLOOKUP($B6,'Tillförd energi'!$B$1:$AS$566,MATCH(AA$1,'Tillförd energi'!$B$1:$AQ$1,0),FALSE)</f>
        <v>0</v>
      </c>
      <c r="AB6">
        <f>VLOOKUP($B6,'Tillförd energi'!$B$1:$AS$566,MATCH(AB$1,'Tillförd energi'!$B$1:$AQ$1,0),FALSE)</f>
        <v>0</v>
      </c>
      <c r="AC6">
        <f>VLOOKUP($B6,'Tillförd energi'!$B$1:$AS$566,MATCH(AC$1,'Tillförd energi'!$B$1:$AQ$1,0),FALSE)</f>
        <v>0</v>
      </c>
      <c r="AD6">
        <f>VLOOKUP($B6,'Tillförd energi'!$B$1:$AS$566,MATCH(AD$1,'Tillförd energi'!$B$1:$AQ$1,0),FALSE)</f>
        <v>0</v>
      </c>
      <c r="AE6">
        <f>VLOOKUP($B6,'Tillförd energi'!$B$1:$AS$566,MATCH(AE$1,'Tillförd energi'!$B$1:$AQ$1,0),FALSE)</f>
        <v>0</v>
      </c>
      <c r="AF6">
        <f>VLOOKUP($B6,'Tillförd energi'!$B$1:$AS$566,MATCH(AF$1,'Tillförd energi'!$B$1:$AQ$1,0),FALSE)</f>
        <v>0.1</v>
      </c>
      <c r="AG6">
        <f>IFERROR(VLOOKUP(B6,Miljö!$B$1:$S$476,9,FALSE)/1,0)</f>
        <v>0</v>
      </c>
      <c r="AI6">
        <f t="shared" si="0"/>
        <v>11.1</v>
      </c>
      <c r="AJ6">
        <f t="shared" si="1"/>
        <v>11.1</v>
      </c>
      <c r="AK6">
        <f>IF(ISERROR(1/VLOOKUP($B6,Leveranser!$B$1:$S$500,MATCH("såld värme (gwh)",Leveranser!$B$1:$S$1,0),FALSE)),"",VLOOKUP($B6,Leveranser!$B$1:$S$500,MATCH("såld värme (gwh)",Leveranser!$B$1:$S$1,0),FALSE))</f>
        <v>7.3</v>
      </c>
      <c r="AL6">
        <f>VLOOKUP($B6,Leveranser!$B$1:$Y$500,MATCH("Totalt såld fjärrvärme till andra fjärrvärmeföretag",Leveranser!$B$1:$AA$1,0),FALSE)</f>
        <v>0</v>
      </c>
      <c r="AM6">
        <f>IF(ISERROR(1/VLOOKUP($B6,Miljö!$B$1:$S$500,MATCH("Såld mängd produktionsspecifik fjärrvärme (GWh)",Miljö!$B$1:$R$1,0),FALSE)),0,VLOOKUP($B6,Miljö!$B$1:$S$500,MATCH("Såld mängd produktionsspecifik fjärrvärme (GWh)",Miljö!$B$1:$R$1,0),FALSE))</f>
        <v>0</v>
      </c>
      <c r="AN6" s="137">
        <f t="shared" si="2"/>
        <v>0.65765765765765771</v>
      </c>
      <c r="AP6" t="str">
        <f>VLOOKUP($B6,Miljövärden!$B$1:$H$446,7,FALSE)</f>
        <v>Ja</v>
      </c>
      <c r="AQ6" t="str">
        <f>VLOOKUP($B6,Miljövärden!$B$1:$H$446,6,FALSE)</f>
        <v>Ja</v>
      </c>
      <c r="AU6">
        <f t="shared" si="3"/>
        <v>0.1</v>
      </c>
      <c r="AV6">
        <f t="shared" si="4"/>
        <v>0</v>
      </c>
      <c r="AW6">
        <f t="shared" si="5"/>
        <v>10.9</v>
      </c>
      <c r="AX6">
        <f t="shared" si="6"/>
        <v>0</v>
      </c>
      <c r="AZ6">
        <f t="shared" si="7"/>
        <v>10.9</v>
      </c>
      <c r="BE6"/>
      <c r="BF6"/>
      <c r="BG6"/>
      <c r="BH6"/>
      <c r="BI6"/>
    </row>
    <row r="7" spans="1:64" x14ac:dyDescent="0.25">
      <c r="A7" s="2" t="s">
        <v>22</v>
      </c>
      <c r="B7" s="2" t="s">
        <v>28</v>
      </c>
      <c r="C7">
        <f>VLOOKUP($B7,'Tillförd energi'!$B$1:$AS$566,MATCH(C$1,'Tillförd energi'!$B$1:$AQ$1,0),FALSE)</f>
        <v>0</v>
      </c>
      <c r="D7">
        <f>VLOOKUP($B7,'Tillförd energi'!$B$1:$AS$566,MATCH(D$1,'Tillförd energi'!$B$1:$AQ$1,0),FALSE)</f>
        <v>0.3</v>
      </c>
      <c r="E7">
        <f>VLOOKUP($B7,'Tillförd energi'!$B$1:$AS$566,MATCH(E$1,'Tillförd energi'!$B$1:$AQ$1,0),FALSE)</f>
        <v>0</v>
      </c>
      <c r="F7">
        <f>VLOOKUP($B7,'Tillförd energi'!$B$1:$AS$566,MATCH(F$1,'Tillförd energi'!$B$1:$AQ$1,0),FALSE)</f>
        <v>0</v>
      </c>
      <c r="G7">
        <f>VLOOKUP($B7,'Tillförd energi'!$B$1:$AS$566,MATCH(G$1,'Tillförd energi'!$B$1:$AQ$1,0),FALSE)</f>
        <v>0</v>
      </c>
      <c r="H7">
        <f>VLOOKUP($B7,'Tillförd energi'!$B$1:$AS$566,MATCH(H$1,'Tillförd energi'!$B$1:$AQ$1,0),FALSE)</f>
        <v>0</v>
      </c>
      <c r="I7">
        <f>VLOOKUP($B7,'Tillförd energi'!$B$1:$AS$566,MATCH(I$1,'Tillförd energi'!$B$1:$AQ$1,0),FALSE)</f>
        <v>0</v>
      </c>
      <c r="J7">
        <f>VLOOKUP($B7,'Tillförd energi'!$B$1:$AS$566,MATCH(J$1,'Tillförd energi'!$B$1:$AQ$1,0),FALSE)</f>
        <v>0</v>
      </c>
      <c r="K7">
        <v>0</v>
      </c>
      <c r="L7">
        <f>VLOOKUP($B7,'Tillförd energi'!$B$1:$AS$566,MATCH(L$1,'Tillförd energi'!$B$1:$AQ$1,0),FALSE)</f>
        <v>0</v>
      </c>
      <c r="M7">
        <f>VLOOKUP($B7,'Tillförd energi'!$B$1:$AS$566,MATCH(M$1,'Tillförd energi'!$B$1:$AQ$1,0),FALSE)</f>
        <v>0</v>
      </c>
      <c r="N7">
        <f>VLOOKUP($B7,'Tillförd energi'!$B$1:$AS$566,MATCH(N$1,'Tillförd energi'!$B$1:$AQ$1,0),FALSE)</f>
        <v>0</v>
      </c>
      <c r="O7">
        <f>VLOOKUP($B7,'Tillförd energi'!$B$1:$AS$566,MATCH(O$1,'Tillförd energi'!$B$1:$AQ$1,0),FALSE)</f>
        <v>0</v>
      </c>
      <c r="P7">
        <f>VLOOKUP($B7,'Tillförd energi'!$B$1:$AS$566,MATCH(P$1,'Tillförd energi'!$B$1:$AQ$1,0),FALSE)</f>
        <v>0</v>
      </c>
      <c r="Q7">
        <f>VLOOKUP($B7,'Tillförd energi'!$B$1:$AS$566,MATCH(Q$1,'Tillförd energi'!$B$1:$AQ$1,0),FALSE)</f>
        <v>0</v>
      </c>
      <c r="R7">
        <f>VLOOKUP($B7,'Tillförd energi'!$B$1:$AS$566,MATCH(R$1,'Tillförd energi'!$B$1:$AQ$1,0),FALSE)</f>
        <v>4.5999999999999996</v>
      </c>
      <c r="S7">
        <f>VLOOKUP($B7,'Tillförd energi'!$B$1:$AS$566,MATCH(S$1,'Tillförd energi'!$B$1:$AQ$1,0),FALSE)</f>
        <v>0</v>
      </c>
      <c r="T7">
        <f>VLOOKUP($B7,'Tillförd energi'!$B$1:$AS$566,MATCH(T$1,'Tillförd energi'!$B$1:$AQ$1,0),FALSE)</f>
        <v>0</v>
      </c>
      <c r="U7">
        <f>VLOOKUP($B7,'Tillförd energi'!$B$1:$AS$566,MATCH(U$1,'Tillförd energi'!$B$1:$AQ$1,0),FALSE)</f>
        <v>0</v>
      </c>
      <c r="V7">
        <f>VLOOKUP($B7,'Tillförd energi'!$B$1:$AS$566,MATCH(V$1,'Tillförd energi'!$B$1:$AQ$1,0),FALSE)</f>
        <v>0</v>
      </c>
      <c r="W7">
        <f>VLOOKUP($B7,'Tillförd energi'!$B$1:$AS$566,MATCH(W$1,'Tillförd energi'!$B$1:$AQ$1,0),FALSE)</f>
        <v>0</v>
      </c>
      <c r="X7">
        <f>VLOOKUP($B7,'Tillförd energi'!$B$1:$AS$566,MATCH(X$1,'Tillförd energi'!$B$1:$AQ$1,0),FALSE)</f>
        <v>0</v>
      </c>
      <c r="Y7">
        <f>VLOOKUP($B7,'Tillförd energi'!$B$1:$AS$566,MATCH(Y$1,'Tillförd energi'!$B$1:$AQ$1,0),FALSE)</f>
        <v>0</v>
      </c>
      <c r="Z7">
        <f>VLOOKUP($B7,'Tillförd energi'!$B$1:$AS$566,MATCH(Z$1,'Tillförd energi'!$B$1:$AQ$1,0),FALSE)</f>
        <v>0</v>
      </c>
      <c r="AA7">
        <f>VLOOKUP($B7,'Tillförd energi'!$B$1:$AS$566,MATCH(AA$1,'Tillförd energi'!$B$1:$AQ$1,0),FALSE)</f>
        <v>0</v>
      </c>
      <c r="AB7">
        <f>VLOOKUP($B7,'Tillförd energi'!$B$1:$AS$566,MATCH(AB$1,'Tillförd energi'!$B$1:$AQ$1,0),FALSE)</f>
        <v>0</v>
      </c>
      <c r="AC7">
        <f>VLOOKUP($B7,'Tillförd energi'!$B$1:$AS$566,MATCH(AC$1,'Tillförd energi'!$B$1:$AQ$1,0),FALSE)</f>
        <v>0</v>
      </c>
      <c r="AD7">
        <f>VLOOKUP($B7,'Tillförd energi'!$B$1:$AS$566,MATCH(AD$1,'Tillförd energi'!$B$1:$AQ$1,0),FALSE)</f>
        <v>0</v>
      </c>
      <c r="AE7">
        <f>VLOOKUP($B7,'Tillförd energi'!$B$1:$AS$566,MATCH(AE$1,'Tillförd energi'!$B$1:$AQ$1,0),FALSE)</f>
        <v>0</v>
      </c>
      <c r="AF7">
        <f>VLOOKUP($B7,'Tillförd energi'!$B$1:$AS$566,MATCH(AF$1,'Tillförd energi'!$B$1:$AQ$1,0),FALSE)</f>
        <v>0.04</v>
      </c>
      <c r="AG7">
        <f>IFERROR(VLOOKUP(B7,Miljö!$B$1:$S$476,9,FALSE)/1,0)</f>
        <v>0</v>
      </c>
      <c r="AI7">
        <f t="shared" si="0"/>
        <v>4.9399999999999995</v>
      </c>
      <c r="AJ7">
        <f t="shared" si="1"/>
        <v>4.9399999999999995</v>
      </c>
      <c r="AK7">
        <f>IF(ISERROR(1/VLOOKUP($B7,Leveranser!$B$1:$S$500,MATCH("såld värme (gwh)",Leveranser!$B$1:$S$1,0),FALSE)),"",VLOOKUP($B7,Leveranser!$B$1:$S$500,MATCH("såld värme (gwh)",Leveranser!$B$1:$S$1,0),FALSE))</f>
        <v>3.8</v>
      </c>
      <c r="AL7">
        <f>VLOOKUP($B7,Leveranser!$B$1:$Y$500,MATCH("Totalt såld fjärrvärme till andra fjärrvärmeföretag",Leveranser!$B$1:$AA$1,0),FALSE)</f>
        <v>0</v>
      </c>
      <c r="AM7">
        <f>IF(ISERROR(1/VLOOKUP($B7,Miljö!$B$1:$S$500,MATCH("Såld mängd produktionsspecifik fjärrvärme (GWh)",Miljö!$B$1:$R$1,0),FALSE)),0,VLOOKUP($B7,Miljö!$B$1:$S$500,MATCH("Såld mängd produktionsspecifik fjärrvärme (GWh)",Miljö!$B$1:$R$1,0),FALSE))</f>
        <v>0</v>
      </c>
      <c r="AN7" s="137">
        <f t="shared" si="2"/>
        <v>0.76923076923076927</v>
      </c>
      <c r="AP7" t="str">
        <f>VLOOKUP($B7,Miljövärden!$B$1:$H$446,7,FALSE)</f>
        <v>Ja</v>
      </c>
      <c r="AQ7" t="str">
        <f>VLOOKUP($B7,Miljövärden!$B$1:$H$446,6,FALSE)</f>
        <v>Ja</v>
      </c>
      <c r="AU7">
        <f t="shared" si="3"/>
        <v>0.04</v>
      </c>
      <c r="AV7">
        <f t="shared" si="4"/>
        <v>0</v>
      </c>
      <c r="AW7">
        <f t="shared" si="5"/>
        <v>0</v>
      </c>
      <c r="AX7">
        <f t="shared" si="6"/>
        <v>4.5999999999999996</v>
      </c>
      <c r="AZ7">
        <f t="shared" si="7"/>
        <v>4.5999999999999996</v>
      </c>
      <c r="BE7"/>
      <c r="BF7"/>
      <c r="BG7"/>
      <c r="BH7"/>
      <c r="BI7"/>
    </row>
    <row r="8" spans="1:64" x14ac:dyDescent="0.25">
      <c r="A8" s="2" t="s">
        <v>22</v>
      </c>
      <c r="B8" s="2" t="s">
        <v>29</v>
      </c>
      <c r="C8">
        <f>VLOOKUP($B8,'Tillförd energi'!$B$1:$AS$566,MATCH(C$1,'Tillförd energi'!$B$1:$AQ$1,0),FALSE)</f>
        <v>0</v>
      </c>
      <c r="D8">
        <f>VLOOKUP($B8,'Tillförd energi'!$B$1:$AS$566,MATCH(D$1,'Tillförd energi'!$B$1:$AQ$1,0),FALSE)</f>
        <v>0.1</v>
      </c>
      <c r="E8">
        <f>VLOOKUP($B8,'Tillförd energi'!$B$1:$AS$566,MATCH(E$1,'Tillförd energi'!$B$1:$AQ$1,0),FALSE)</f>
        <v>0</v>
      </c>
      <c r="F8">
        <f>VLOOKUP($B8,'Tillförd energi'!$B$1:$AS$566,MATCH(F$1,'Tillförd energi'!$B$1:$AQ$1,0),FALSE)</f>
        <v>0</v>
      </c>
      <c r="G8">
        <f>VLOOKUP($B8,'Tillförd energi'!$B$1:$AS$566,MATCH(G$1,'Tillförd energi'!$B$1:$AQ$1,0),FALSE)</f>
        <v>0</v>
      </c>
      <c r="H8">
        <f>VLOOKUP($B8,'Tillförd energi'!$B$1:$AS$566,MATCH(H$1,'Tillförd energi'!$B$1:$AQ$1,0),FALSE)</f>
        <v>0</v>
      </c>
      <c r="I8">
        <f>VLOOKUP($B8,'Tillförd energi'!$B$1:$AS$566,MATCH(I$1,'Tillförd energi'!$B$1:$AQ$1,0),FALSE)</f>
        <v>0</v>
      </c>
      <c r="J8">
        <f>VLOOKUP($B8,'Tillförd energi'!$B$1:$AS$566,MATCH(J$1,'Tillförd energi'!$B$1:$AQ$1,0),FALSE)</f>
        <v>0</v>
      </c>
      <c r="K8">
        <v>0</v>
      </c>
      <c r="L8">
        <f>VLOOKUP($B8,'Tillförd energi'!$B$1:$AS$566,MATCH(L$1,'Tillförd energi'!$B$1:$AQ$1,0),FALSE)</f>
        <v>0</v>
      </c>
      <c r="M8">
        <f>VLOOKUP($B8,'Tillförd energi'!$B$1:$AS$566,MATCH(M$1,'Tillförd energi'!$B$1:$AQ$1,0),FALSE)</f>
        <v>0</v>
      </c>
      <c r="N8">
        <f>VLOOKUP($B8,'Tillförd energi'!$B$1:$AS$566,MATCH(N$1,'Tillförd energi'!$B$1:$AQ$1,0),FALSE)</f>
        <v>0</v>
      </c>
      <c r="O8">
        <f>VLOOKUP($B8,'Tillförd energi'!$B$1:$AS$566,MATCH(O$1,'Tillförd energi'!$B$1:$AQ$1,0),FALSE)</f>
        <v>0</v>
      </c>
      <c r="P8">
        <f>VLOOKUP($B8,'Tillförd energi'!$B$1:$AS$566,MATCH(P$1,'Tillförd energi'!$B$1:$AQ$1,0),FALSE)</f>
        <v>0</v>
      </c>
      <c r="Q8">
        <f>VLOOKUP($B8,'Tillförd energi'!$B$1:$AS$566,MATCH(Q$1,'Tillförd energi'!$B$1:$AQ$1,0),FALSE)</f>
        <v>0</v>
      </c>
      <c r="R8">
        <f>VLOOKUP($B8,'Tillförd energi'!$B$1:$AS$566,MATCH(R$1,'Tillförd energi'!$B$1:$AQ$1,0),FALSE)</f>
        <v>2</v>
      </c>
      <c r="S8">
        <f>VLOOKUP($B8,'Tillförd energi'!$B$1:$AS$566,MATCH(S$1,'Tillförd energi'!$B$1:$AQ$1,0),FALSE)</f>
        <v>0</v>
      </c>
      <c r="T8">
        <f>VLOOKUP($B8,'Tillförd energi'!$B$1:$AS$566,MATCH(T$1,'Tillförd energi'!$B$1:$AQ$1,0),FALSE)</f>
        <v>0</v>
      </c>
      <c r="U8">
        <f>VLOOKUP($B8,'Tillförd energi'!$B$1:$AS$566,MATCH(U$1,'Tillförd energi'!$B$1:$AQ$1,0),FALSE)</f>
        <v>0</v>
      </c>
      <c r="V8">
        <f>VLOOKUP($B8,'Tillförd energi'!$B$1:$AS$566,MATCH(V$1,'Tillförd energi'!$B$1:$AQ$1,0),FALSE)</f>
        <v>0</v>
      </c>
      <c r="W8">
        <f>VLOOKUP($B8,'Tillförd energi'!$B$1:$AS$566,MATCH(W$1,'Tillförd energi'!$B$1:$AQ$1,0),FALSE)</f>
        <v>0</v>
      </c>
      <c r="X8">
        <f>VLOOKUP($B8,'Tillförd energi'!$B$1:$AS$566,MATCH(X$1,'Tillförd energi'!$B$1:$AQ$1,0),FALSE)</f>
        <v>0</v>
      </c>
      <c r="Y8">
        <f>VLOOKUP($B8,'Tillförd energi'!$B$1:$AS$566,MATCH(Y$1,'Tillförd energi'!$B$1:$AQ$1,0),FALSE)</f>
        <v>0</v>
      </c>
      <c r="Z8">
        <f>VLOOKUP($B8,'Tillförd energi'!$B$1:$AS$566,MATCH(Z$1,'Tillförd energi'!$B$1:$AQ$1,0),FALSE)</f>
        <v>0</v>
      </c>
      <c r="AA8">
        <f>VLOOKUP($B8,'Tillförd energi'!$B$1:$AS$566,MATCH(AA$1,'Tillförd energi'!$B$1:$AQ$1,0),FALSE)</f>
        <v>0</v>
      </c>
      <c r="AB8">
        <f>VLOOKUP($B8,'Tillförd energi'!$B$1:$AS$566,MATCH(AB$1,'Tillförd energi'!$B$1:$AQ$1,0),FALSE)</f>
        <v>0</v>
      </c>
      <c r="AC8">
        <f>VLOOKUP($B8,'Tillförd energi'!$B$1:$AS$566,MATCH(AC$1,'Tillförd energi'!$B$1:$AQ$1,0),FALSE)</f>
        <v>0</v>
      </c>
      <c r="AD8">
        <f>VLOOKUP($B8,'Tillförd energi'!$B$1:$AS$566,MATCH(AD$1,'Tillförd energi'!$B$1:$AQ$1,0),FALSE)</f>
        <v>0</v>
      </c>
      <c r="AE8">
        <f>VLOOKUP($B8,'Tillförd energi'!$B$1:$AS$566,MATCH(AE$1,'Tillförd energi'!$B$1:$AQ$1,0),FALSE)</f>
        <v>0</v>
      </c>
      <c r="AF8">
        <f>VLOOKUP($B8,'Tillförd energi'!$B$1:$AS$566,MATCH(AF$1,'Tillförd energi'!$B$1:$AQ$1,0),FALSE)</f>
        <v>0.02</v>
      </c>
      <c r="AG8">
        <f>IFERROR(VLOOKUP(B8,Miljö!$B$1:$S$476,9,FALSE)/1,0)</f>
        <v>0</v>
      </c>
      <c r="AI8">
        <f t="shared" si="0"/>
        <v>2.12</v>
      </c>
      <c r="AJ8">
        <f t="shared" si="1"/>
        <v>2.12</v>
      </c>
      <c r="AK8">
        <f>IF(ISERROR(1/VLOOKUP($B8,Leveranser!$B$1:$S$500,MATCH("såld värme (gwh)",Leveranser!$B$1:$S$1,0),FALSE)),"",VLOOKUP($B8,Leveranser!$B$1:$S$500,MATCH("såld värme (gwh)",Leveranser!$B$1:$S$1,0),FALSE))</f>
        <v>1.7</v>
      </c>
      <c r="AL8">
        <f>VLOOKUP($B8,Leveranser!$B$1:$Y$500,MATCH("Totalt såld fjärrvärme till andra fjärrvärmeföretag",Leveranser!$B$1:$AA$1,0),FALSE)</f>
        <v>0</v>
      </c>
      <c r="AM8">
        <f>IF(ISERROR(1/VLOOKUP($B8,Miljö!$B$1:$S$500,MATCH("Såld mängd produktionsspecifik fjärrvärme (GWh)",Miljö!$B$1:$R$1,0),FALSE)),0,VLOOKUP($B8,Miljö!$B$1:$S$500,MATCH("Såld mängd produktionsspecifik fjärrvärme (GWh)",Miljö!$B$1:$R$1,0),FALSE))</f>
        <v>0</v>
      </c>
      <c r="AN8" s="137">
        <f t="shared" si="2"/>
        <v>0.80188679245283012</v>
      </c>
      <c r="AP8" t="str">
        <f>VLOOKUP($B8,Miljövärden!$B$1:$H$446,7,FALSE)</f>
        <v>Ja</v>
      </c>
      <c r="AQ8" t="str">
        <f>VLOOKUP($B8,Miljövärden!$B$1:$H$446,6,FALSE)</f>
        <v>Ja</v>
      </c>
      <c r="AU8">
        <f t="shared" si="3"/>
        <v>0.02</v>
      </c>
      <c r="AV8">
        <f t="shared" si="4"/>
        <v>0</v>
      </c>
      <c r="AW8">
        <f t="shared" si="5"/>
        <v>0</v>
      </c>
      <c r="AX8">
        <f t="shared" si="6"/>
        <v>2</v>
      </c>
      <c r="AZ8">
        <f t="shared" si="7"/>
        <v>2</v>
      </c>
      <c r="BE8"/>
      <c r="BF8"/>
      <c r="BG8"/>
      <c r="BH8"/>
      <c r="BI8"/>
    </row>
    <row r="9" spans="1:64" x14ac:dyDescent="0.25">
      <c r="A9" s="2" t="s">
        <v>22</v>
      </c>
      <c r="B9" s="2" t="s">
        <v>30</v>
      </c>
      <c r="C9">
        <f>VLOOKUP($B9,'Tillförd energi'!$B$1:$AS$566,MATCH(C$1,'Tillförd energi'!$B$1:$AQ$1,0),FALSE)</f>
        <v>0</v>
      </c>
      <c r="D9">
        <f>VLOOKUP($B9,'Tillförd energi'!$B$1:$AS$566,MATCH(D$1,'Tillförd energi'!$B$1:$AQ$1,0),FALSE)</f>
        <v>0.1</v>
      </c>
      <c r="E9">
        <f>VLOOKUP($B9,'Tillförd energi'!$B$1:$AS$566,MATCH(E$1,'Tillförd energi'!$B$1:$AQ$1,0),FALSE)</f>
        <v>0</v>
      </c>
      <c r="F9">
        <f>VLOOKUP($B9,'Tillförd energi'!$B$1:$AS$566,MATCH(F$1,'Tillförd energi'!$B$1:$AQ$1,0),FALSE)</f>
        <v>0</v>
      </c>
      <c r="G9">
        <f>VLOOKUP($B9,'Tillförd energi'!$B$1:$AS$566,MATCH(G$1,'Tillförd energi'!$B$1:$AQ$1,0),FALSE)</f>
        <v>0</v>
      </c>
      <c r="H9">
        <f>VLOOKUP($B9,'Tillförd energi'!$B$1:$AS$566,MATCH(H$1,'Tillförd energi'!$B$1:$AQ$1,0),FALSE)</f>
        <v>0</v>
      </c>
      <c r="I9">
        <f>VLOOKUP($B9,'Tillförd energi'!$B$1:$AS$566,MATCH(I$1,'Tillförd energi'!$B$1:$AQ$1,0),FALSE)</f>
        <v>0</v>
      </c>
      <c r="J9">
        <f>VLOOKUP($B9,'Tillförd energi'!$B$1:$AS$566,MATCH(J$1,'Tillförd energi'!$B$1:$AQ$1,0),FALSE)</f>
        <v>0</v>
      </c>
      <c r="K9">
        <v>0</v>
      </c>
      <c r="L9">
        <f>VLOOKUP($B9,'Tillförd energi'!$B$1:$AS$566,MATCH(L$1,'Tillförd energi'!$B$1:$AQ$1,0),FALSE)</f>
        <v>0</v>
      </c>
      <c r="M9">
        <f>VLOOKUP($B9,'Tillförd energi'!$B$1:$AS$566,MATCH(M$1,'Tillförd energi'!$B$1:$AQ$1,0),FALSE)</f>
        <v>0</v>
      </c>
      <c r="N9">
        <f>VLOOKUP($B9,'Tillförd energi'!$B$1:$AS$566,MATCH(N$1,'Tillförd energi'!$B$1:$AQ$1,0),FALSE)</f>
        <v>0</v>
      </c>
      <c r="O9">
        <f>VLOOKUP($B9,'Tillförd energi'!$B$1:$AS$566,MATCH(O$1,'Tillförd energi'!$B$1:$AQ$1,0),FALSE)</f>
        <v>0</v>
      </c>
      <c r="P9">
        <f>VLOOKUP($B9,'Tillförd energi'!$B$1:$AS$566,MATCH(P$1,'Tillförd energi'!$B$1:$AQ$1,0),FALSE)</f>
        <v>6.3</v>
      </c>
      <c r="Q9">
        <f>VLOOKUP($B9,'Tillförd energi'!$B$1:$AS$566,MATCH(Q$1,'Tillförd energi'!$B$1:$AQ$1,0),FALSE)</f>
        <v>0</v>
      </c>
      <c r="R9">
        <f>VLOOKUP($B9,'Tillförd energi'!$B$1:$AS$566,MATCH(R$1,'Tillförd energi'!$B$1:$AQ$1,0),FALSE)</f>
        <v>0</v>
      </c>
      <c r="S9">
        <f>VLOOKUP($B9,'Tillförd energi'!$B$1:$AS$566,MATCH(S$1,'Tillförd energi'!$B$1:$AQ$1,0),FALSE)</f>
        <v>0</v>
      </c>
      <c r="T9">
        <f>VLOOKUP($B9,'Tillförd energi'!$B$1:$AS$566,MATCH(T$1,'Tillförd energi'!$B$1:$AQ$1,0),FALSE)</f>
        <v>0</v>
      </c>
      <c r="U9">
        <f>VLOOKUP($B9,'Tillförd energi'!$B$1:$AS$566,MATCH(U$1,'Tillförd energi'!$B$1:$AQ$1,0),FALSE)</f>
        <v>0</v>
      </c>
      <c r="V9">
        <f>VLOOKUP($B9,'Tillförd energi'!$B$1:$AS$566,MATCH(V$1,'Tillförd energi'!$B$1:$AQ$1,0),FALSE)</f>
        <v>0</v>
      </c>
      <c r="W9">
        <f>VLOOKUP($B9,'Tillförd energi'!$B$1:$AS$566,MATCH(W$1,'Tillförd energi'!$B$1:$AQ$1,0),FALSE)</f>
        <v>0</v>
      </c>
      <c r="X9">
        <f>VLOOKUP($B9,'Tillförd energi'!$B$1:$AS$566,MATCH(X$1,'Tillförd energi'!$B$1:$AQ$1,0),FALSE)</f>
        <v>0</v>
      </c>
      <c r="Y9">
        <f>VLOOKUP($B9,'Tillförd energi'!$B$1:$AS$566,MATCH(Y$1,'Tillförd energi'!$B$1:$AQ$1,0),FALSE)</f>
        <v>0</v>
      </c>
      <c r="Z9">
        <f>VLOOKUP($B9,'Tillförd energi'!$B$1:$AS$566,MATCH(Z$1,'Tillförd energi'!$B$1:$AQ$1,0),FALSE)</f>
        <v>0.5</v>
      </c>
      <c r="AA9">
        <f>VLOOKUP($B9,'Tillförd energi'!$B$1:$AS$566,MATCH(AA$1,'Tillförd energi'!$B$1:$AQ$1,0),FALSE)</f>
        <v>0</v>
      </c>
      <c r="AB9">
        <f>VLOOKUP($B9,'Tillförd energi'!$B$1:$AS$566,MATCH(AB$1,'Tillförd energi'!$B$1:$AQ$1,0),FALSE)</f>
        <v>0</v>
      </c>
      <c r="AC9">
        <f>VLOOKUP($B9,'Tillförd energi'!$B$1:$AS$566,MATCH(AC$1,'Tillförd energi'!$B$1:$AQ$1,0),FALSE)</f>
        <v>0</v>
      </c>
      <c r="AD9">
        <f>VLOOKUP($B9,'Tillförd energi'!$B$1:$AS$566,MATCH(AD$1,'Tillförd energi'!$B$1:$AQ$1,0),FALSE)</f>
        <v>0</v>
      </c>
      <c r="AE9">
        <f>VLOOKUP($B9,'Tillförd energi'!$B$1:$AS$566,MATCH(AE$1,'Tillförd energi'!$B$1:$AQ$1,0),FALSE)</f>
        <v>0</v>
      </c>
      <c r="AF9">
        <f>VLOOKUP($B9,'Tillförd energi'!$B$1:$AS$566,MATCH(AF$1,'Tillförd energi'!$B$1:$AQ$1,0),FALSE)</f>
        <v>0.1</v>
      </c>
      <c r="AG9">
        <f>IFERROR(VLOOKUP(B9,Miljö!$B$1:$S$476,9,FALSE)/1,0)</f>
        <v>0</v>
      </c>
      <c r="AI9">
        <f t="shared" si="0"/>
        <v>6.9999999999999991</v>
      </c>
      <c r="AJ9">
        <f t="shared" si="1"/>
        <v>6.9999999999999991</v>
      </c>
      <c r="AK9">
        <f>IF(ISERROR(1/VLOOKUP($B9,Leveranser!$B$1:$S$500,MATCH("såld värme (gwh)",Leveranser!$B$1:$S$1,0),FALSE)),"",VLOOKUP($B9,Leveranser!$B$1:$S$500,MATCH("såld värme (gwh)",Leveranser!$B$1:$S$1,0),FALSE))</f>
        <v>5</v>
      </c>
      <c r="AL9">
        <f>VLOOKUP($B9,Leveranser!$B$1:$Y$500,MATCH("Totalt såld fjärrvärme till andra fjärrvärmeföretag",Leveranser!$B$1:$AA$1,0),FALSE)</f>
        <v>0</v>
      </c>
      <c r="AM9">
        <f>IF(ISERROR(1/VLOOKUP($B9,Miljö!$B$1:$S$500,MATCH("Såld mängd produktionsspecifik fjärrvärme (GWh)",Miljö!$B$1:$R$1,0),FALSE)),0,VLOOKUP($B9,Miljö!$B$1:$S$500,MATCH("Såld mängd produktionsspecifik fjärrvärme (GWh)",Miljö!$B$1:$R$1,0),FALSE))</f>
        <v>0</v>
      </c>
      <c r="AN9" s="137">
        <f t="shared" si="2"/>
        <v>0.71428571428571441</v>
      </c>
      <c r="AP9" t="str">
        <f>VLOOKUP($B9,Miljövärden!$B$1:$H$446,7,FALSE)</f>
        <v>Ja</v>
      </c>
      <c r="AQ9" t="str">
        <f>VLOOKUP($B9,Miljövärden!$B$1:$H$446,6,FALSE)</f>
        <v>Ja</v>
      </c>
      <c r="AU9">
        <f t="shared" si="3"/>
        <v>0.6</v>
      </c>
      <c r="AV9">
        <f t="shared" si="4"/>
        <v>0</v>
      </c>
      <c r="AW9">
        <f t="shared" si="5"/>
        <v>6.3</v>
      </c>
      <c r="AX9">
        <f t="shared" si="6"/>
        <v>0</v>
      </c>
      <c r="AZ9">
        <f t="shared" si="7"/>
        <v>6.3</v>
      </c>
      <c r="BE9"/>
      <c r="BF9"/>
      <c r="BG9"/>
      <c r="BH9"/>
      <c r="BI9"/>
    </row>
    <row r="10" spans="1:64" x14ac:dyDescent="0.25">
      <c r="A10" s="2" t="s">
        <v>31</v>
      </c>
      <c r="B10" s="2" t="s">
        <v>32</v>
      </c>
      <c r="C10">
        <f>VLOOKUP($B10,'Tillförd energi'!$B$1:$AS$566,MATCH(C$1,'Tillförd energi'!$B$1:$AQ$1,0),FALSE)</f>
        <v>0</v>
      </c>
      <c r="D10">
        <f>VLOOKUP($B10,'Tillförd energi'!$B$1:$AS$566,MATCH(D$1,'Tillförd energi'!$B$1:$AQ$1,0),FALSE)</f>
        <v>0.75700000000000001</v>
      </c>
      <c r="E10">
        <f>VLOOKUP($B10,'Tillförd energi'!$B$1:$AS$566,MATCH(E$1,'Tillförd energi'!$B$1:$AQ$1,0),FALSE)</f>
        <v>0</v>
      </c>
      <c r="F10">
        <f>VLOOKUP($B10,'Tillförd energi'!$B$1:$AS$566,MATCH(F$1,'Tillförd energi'!$B$1:$AQ$1,0),FALSE)</f>
        <v>0</v>
      </c>
      <c r="G10">
        <f>VLOOKUP($B10,'Tillförd energi'!$B$1:$AS$566,MATCH(G$1,'Tillförd energi'!$B$1:$AQ$1,0),FALSE)</f>
        <v>0</v>
      </c>
      <c r="H10">
        <f>VLOOKUP($B10,'Tillförd energi'!$B$1:$AS$566,MATCH(H$1,'Tillförd energi'!$B$1:$AQ$1,0),FALSE)</f>
        <v>0</v>
      </c>
      <c r="I10">
        <f>VLOOKUP($B10,'Tillförd energi'!$B$1:$AS$566,MATCH(I$1,'Tillförd energi'!$B$1:$AQ$1,0),FALSE)</f>
        <v>0</v>
      </c>
      <c r="J10">
        <f>VLOOKUP($B10,'Tillförd energi'!$B$1:$AS$566,MATCH(J$1,'Tillförd energi'!$B$1:$AQ$1,0),FALSE)</f>
        <v>0</v>
      </c>
      <c r="K10">
        <v>0</v>
      </c>
      <c r="L10">
        <f>VLOOKUP($B10,'Tillförd energi'!$B$1:$AS$566,MATCH(L$1,'Tillförd energi'!$B$1:$AQ$1,0),FALSE)</f>
        <v>0</v>
      </c>
      <c r="M10">
        <f>VLOOKUP($B10,'Tillförd energi'!$B$1:$AS$566,MATCH(M$1,'Tillförd energi'!$B$1:$AQ$1,0),FALSE)</f>
        <v>0</v>
      </c>
      <c r="N10">
        <f>VLOOKUP($B10,'Tillförd energi'!$B$1:$AS$566,MATCH(N$1,'Tillförd energi'!$B$1:$AQ$1,0),FALSE)</f>
        <v>0</v>
      </c>
      <c r="O10">
        <f>VLOOKUP($B10,'Tillförd energi'!$B$1:$AS$566,MATCH(O$1,'Tillförd energi'!$B$1:$AQ$1,0),FALSE)</f>
        <v>0</v>
      </c>
      <c r="P10">
        <f>VLOOKUP($B10,'Tillförd energi'!$B$1:$AS$566,MATCH(P$1,'Tillförd energi'!$B$1:$AQ$1,0),FALSE)</f>
        <v>0</v>
      </c>
      <c r="Q10">
        <f>VLOOKUP($B10,'Tillförd energi'!$B$1:$AS$566,MATCH(Q$1,'Tillförd energi'!$B$1:$AQ$1,0),FALSE)</f>
        <v>0</v>
      </c>
      <c r="R10">
        <f>VLOOKUP($B10,'Tillförd energi'!$B$1:$AS$566,MATCH(R$1,'Tillförd energi'!$B$1:$AQ$1,0),FALSE)</f>
        <v>5.3289999999999997</v>
      </c>
      <c r="S10">
        <f>VLOOKUP($B10,'Tillförd energi'!$B$1:$AS$566,MATCH(S$1,'Tillförd energi'!$B$1:$AQ$1,0),FALSE)</f>
        <v>0</v>
      </c>
      <c r="T10">
        <f>VLOOKUP($B10,'Tillförd energi'!$B$1:$AS$566,MATCH(T$1,'Tillförd energi'!$B$1:$AQ$1,0),FALSE)</f>
        <v>0</v>
      </c>
      <c r="U10">
        <f>VLOOKUP($B10,'Tillförd energi'!$B$1:$AS$566,MATCH(U$1,'Tillförd energi'!$B$1:$AQ$1,0),FALSE)</f>
        <v>0</v>
      </c>
      <c r="V10">
        <f>VLOOKUP($B10,'Tillförd energi'!$B$1:$AS$566,MATCH(V$1,'Tillförd energi'!$B$1:$AQ$1,0),FALSE)</f>
        <v>0</v>
      </c>
      <c r="W10">
        <f>VLOOKUP($B10,'Tillförd energi'!$B$1:$AS$566,MATCH(W$1,'Tillförd energi'!$B$1:$AQ$1,0),FALSE)</f>
        <v>0</v>
      </c>
      <c r="X10">
        <f>VLOOKUP($B10,'Tillförd energi'!$B$1:$AS$566,MATCH(X$1,'Tillförd energi'!$B$1:$AQ$1,0),FALSE)</f>
        <v>0</v>
      </c>
      <c r="Y10">
        <f>VLOOKUP($B10,'Tillförd energi'!$B$1:$AS$566,MATCH(Y$1,'Tillförd energi'!$B$1:$AQ$1,0),FALSE)</f>
        <v>0</v>
      </c>
      <c r="Z10">
        <f>VLOOKUP($B10,'Tillförd energi'!$B$1:$AS$566,MATCH(Z$1,'Tillförd energi'!$B$1:$AQ$1,0),FALSE)</f>
        <v>3.3000000000000002E-2</v>
      </c>
      <c r="AA10">
        <f>VLOOKUP($B10,'Tillförd energi'!$B$1:$AS$566,MATCH(AA$1,'Tillförd energi'!$B$1:$AQ$1,0),FALSE)</f>
        <v>0</v>
      </c>
      <c r="AB10">
        <f>VLOOKUP($B10,'Tillförd energi'!$B$1:$AS$566,MATCH(AB$1,'Tillförd energi'!$B$1:$AQ$1,0),FALSE)</f>
        <v>0</v>
      </c>
      <c r="AC10">
        <f>VLOOKUP($B10,'Tillförd energi'!$B$1:$AS$566,MATCH(AC$1,'Tillförd energi'!$B$1:$AQ$1,0),FALSE)</f>
        <v>0</v>
      </c>
      <c r="AD10">
        <f>VLOOKUP($B10,'Tillförd energi'!$B$1:$AS$566,MATCH(AD$1,'Tillförd energi'!$B$1:$AQ$1,0),FALSE)</f>
        <v>0</v>
      </c>
      <c r="AE10">
        <f>VLOOKUP($B10,'Tillförd energi'!$B$1:$AS$566,MATCH(AE$1,'Tillförd energi'!$B$1:$AQ$1,0),FALSE)</f>
        <v>0</v>
      </c>
      <c r="AF10">
        <f>VLOOKUP($B10,'Tillförd energi'!$B$1:$AS$566,MATCH(AF$1,'Tillförd energi'!$B$1:$AQ$1,0),FALSE)</f>
        <v>9.7000000000000003E-2</v>
      </c>
      <c r="AG10">
        <f>IFERROR(VLOOKUP(B10,Miljö!$B$1:$S$476,9,FALSE)/1,0)</f>
        <v>0</v>
      </c>
      <c r="AI10">
        <f t="shared" si="0"/>
        <v>6.2160000000000002</v>
      </c>
      <c r="AJ10">
        <f t="shared" si="1"/>
        <v>6.2160000000000002</v>
      </c>
      <c r="AK10">
        <f>IF(ISERROR(1/VLOOKUP($B10,Leveranser!$B$1:$S$500,MATCH("såld värme (gwh)",Leveranser!$B$1:$S$1,0),FALSE)),"",VLOOKUP($B10,Leveranser!$B$1:$S$500,MATCH("såld värme (gwh)",Leveranser!$B$1:$S$1,0),FALSE))</f>
        <v>2.2999999999999998</v>
      </c>
      <c r="AL10">
        <f>VLOOKUP($B10,Leveranser!$B$1:$Y$500,MATCH("Totalt såld fjärrvärme till andra fjärrvärmeföretag",Leveranser!$B$1:$AA$1,0),FALSE)</f>
        <v>0</v>
      </c>
      <c r="AM10">
        <f>IF(ISERROR(1/VLOOKUP($B10,Miljö!$B$1:$S$500,MATCH("Såld mängd produktionsspecifik fjärrvärme (GWh)",Miljö!$B$1:$R$1,0),FALSE)),0,VLOOKUP($B10,Miljö!$B$1:$S$500,MATCH("Såld mängd produktionsspecifik fjärrvärme (GWh)",Miljö!$B$1:$R$1,0),FALSE))</f>
        <v>0</v>
      </c>
      <c r="AN10" s="137">
        <f t="shared" si="2"/>
        <v>0.37001287001286998</v>
      </c>
      <c r="AP10" t="str">
        <f>VLOOKUP($B10,Miljövärden!$B$1:$H$446,7,FALSE)</f>
        <v>Ja</v>
      </c>
      <c r="AQ10" t="str">
        <f>VLOOKUP($B10,Miljövärden!$B$1:$H$446,6,FALSE)</f>
        <v>Ja</v>
      </c>
      <c r="AU10">
        <f t="shared" si="3"/>
        <v>0.13</v>
      </c>
      <c r="AV10">
        <f t="shared" si="4"/>
        <v>0</v>
      </c>
      <c r="AW10">
        <f t="shared" si="5"/>
        <v>0</v>
      </c>
      <c r="AX10">
        <f t="shared" si="6"/>
        <v>5.3289999999999997</v>
      </c>
      <c r="AZ10">
        <f t="shared" si="7"/>
        <v>5.3289999999999997</v>
      </c>
      <c r="BE10"/>
      <c r="BF10"/>
      <c r="BG10"/>
      <c r="BH10"/>
      <c r="BI10"/>
    </row>
    <row r="11" spans="1:64" x14ac:dyDescent="0.25">
      <c r="A11" s="2" t="s">
        <v>31</v>
      </c>
      <c r="B11" s="2" t="s">
        <v>33</v>
      </c>
      <c r="C11">
        <f>VLOOKUP($B11,'Tillförd energi'!$B$1:$AS$566,MATCH(C$1,'Tillförd energi'!$B$1:$AQ$1,0),FALSE)</f>
        <v>0</v>
      </c>
      <c r="D11">
        <f>VLOOKUP($B11,'Tillförd energi'!$B$1:$AS$566,MATCH(D$1,'Tillförd energi'!$B$1:$AQ$1,0),FALSE)</f>
        <v>0.42369800000000002</v>
      </c>
      <c r="E11">
        <f>VLOOKUP($B11,'Tillförd energi'!$B$1:$AS$566,MATCH(E$1,'Tillförd energi'!$B$1:$AQ$1,0),FALSE)</f>
        <v>0</v>
      </c>
      <c r="F11">
        <f>VLOOKUP($B11,'Tillförd energi'!$B$1:$AS$566,MATCH(F$1,'Tillförd energi'!$B$1:$AQ$1,0),FALSE)</f>
        <v>0</v>
      </c>
      <c r="G11">
        <f>VLOOKUP($B11,'Tillförd energi'!$B$1:$AS$566,MATCH(G$1,'Tillförd energi'!$B$1:$AQ$1,0),FALSE)</f>
        <v>0</v>
      </c>
      <c r="H11">
        <f>VLOOKUP($B11,'Tillförd energi'!$B$1:$AS$566,MATCH(H$1,'Tillförd energi'!$B$1:$AQ$1,0),FALSE)</f>
        <v>0</v>
      </c>
      <c r="I11">
        <f>VLOOKUP($B11,'Tillförd energi'!$B$1:$AS$566,MATCH(I$1,'Tillförd energi'!$B$1:$AQ$1,0),FALSE)</f>
        <v>0</v>
      </c>
      <c r="J11">
        <f>VLOOKUP($B11,'Tillförd energi'!$B$1:$AS$566,MATCH(J$1,'Tillförd energi'!$B$1:$AQ$1,0),FALSE)</f>
        <v>0</v>
      </c>
      <c r="K11">
        <v>0</v>
      </c>
      <c r="L11">
        <f>VLOOKUP($B11,'Tillförd energi'!$B$1:$AS$566,MATCH(L$1,'Tillförd energi'!$B$1:$AQ$1,0),FALSE)</f>
        <v>8.2360000000000007</v>
      </c>
      <c r="M11">
        <f>VLOOKUP($B11,'Tillförd energi'!$B$1:$AS$566,MATCH(M$1,'Tillförd energi'!$B$1:$AQ$1,0),FALSE)</f>
        <v>41.687800000000003</v>
      </c>
      <c r="N11">
        <f>VLOOKUP($B11,'Tillförd energi'!$B$1:$AS$566,MATCH(N$1,'Tillförd energi'!$B$1:$AQ$1,0),FALSE)</f>
        <v>130.66499999999999</v>
      </c>
      <c r="O11">
        <f>VLOOKUP($B11,'Tillförd energi'!$B$1:$AS$566,MATCH(O$1,'Tillförd energi'!$B$1:$AQ$1,0),FALSE)</f>
        <v>7.3478500000000002</v>
      </c>
      <c r="P11">
        <f>VLOOKUP($B11,'Tillförd energi'!$B$1:$AS$566,MATCH(P$1,'Tillförd energi'!$B$1:$AQ$1,0),FALSE)</f>
        <v>13.2197</v>
      </c>
      <c r="Q11">
        <f>VLOOKUP($B11,'Tillförd energi'!$B$1:$AS$566,MATCH(Q$1,'Tillförd energi'!$B$1:$AQ$1,0),FALSE)</f>
        <v>0</v>
      </c>
      <c r="R11">
        <f>VLOOKUP($B11,'Tillförd energi'!$B$1:$AS$566,MATCH(R$1,'Tillförd energi'!$B$1:$AQ$1,0),FALSE)</f>
        <v>2.4500000000000001E-2</v>
      </c>
      <c r="S11">
        <f>VLOOKUP($B11,'Tillförd energi'!$B$1:$AS$566,MATCH(S$1,'Tillförd energi'!$B$1:$AQ$1,0),FALSE)</f>
        <v>0</v>
      </c>
      <c r="T11">
        <f>VLOOKUP($B11,'Tillförd energi'!$B$1:$AS$566,MATCH(T$1,'Tillförd energi'!$B$1:$AQ$1,0),FALSE)</f>
        <v>0</v>
      </c>
      <c r="U11">
        <f>VLOOKUP($B11,'Tillförd energi'!$B$1:$AS$566,MATCH(U$1,'Tillförd energi'!$B$1:$AQ$1,0),FALSE)</f>
        <v>0</v>
      </c>
      <c r="V11">
        <f>VLOOKUP($B11,'Tillförd energi'!$B$1:$AS$566,MATCH(V$1,'Tillförd energi'!$B$1:$AQ$1,0),FALSE)</f>
        <v>0</v>
      </c>
      <c r="W11">
        <f>VLOOKUP($B11,'Tillförd energi'!$B$1:$AS$566,MATCH(W$1,'Tillförd energi'!$B$1:$AQ$1,0),FALSE)</f>
        <v>0.48899999999999999</v>
      </c>
      <c r="X11">
        <f>VLOOKUP($B11,'Tillförd energi'!$B$1:$AS$566,MATCH(X$1,'Tillförd energi'!$B$1:$AQ$1,0),FALSE)</f>
        <v>0</v>
      </c>
      <c r="Y11">
        <f>VLOOKUP($B11,'Tillförd energi'!$B$1:$AS$566,MATCH(Y$1,'Tillförd energi'!$B$1:$AQ$1,0),FALSE)</f>
        <v>0</v>
      </c>
      <c r="Z11">
        <f>VLOOKUP($B11,'Tillförd energi'!$B$1:$AS$566,MATCH(Z$1,'Tillförd energi'!$B$1:$AQ$1,0),FALSE)</f>
        <v>0</v>
      </c>
      <c r="AA11">
        <f>VLOOKUP($B11,'Tillförd energi'!$B$1:$AS$566,MATCH(AA$1,'Tillförd energi'!$B$1:$AQ$1,0),FALSE)</f>
        <v>0</v>
      </c>
      <c r="AB11">
        <f>VLOOKUP($B11,'Tillförd energi'!$B$1:$AS$566,MATCH(AB$1,'Tillförd energi'!$B$1:$AQ$1,0),FALSE)</f>
        <v>0</v>
      </c>
      <c r="AC11">
        <f>VLOOKUP($B11,'Tillförd energi'!$B$1:$AS$566,MATCH(AC$1,'Tillförd energi'!$B$1:$AQ$1,0),FALSE)</f>
        <v>61.597999999999999</v>
      </c>
      <c r="AD11">
        <f>VLOOKUP($B11,'Tillförd energi'!$B$1:$AS$566,MATCH(AD$1,'Tillförd energi'!$B$1:$AQ$1,0),FALSE)</f>
        <v>0</v>
      </c>
      <c r="AE11">
        <f>VLOOKUP($B11,'Tillförd energi'!$B$1:$AS$566,MATCH(AE$1,'Tillförd energi'!$B$1:$AQ$1,0),FALSE)</f>
        <v>0</v>
      </c>
      <c r="AF11">
        <f>VLOOKUP($B11,'Tillförd energi'!$B$1:$AS$566,MATCH(AF$1,'Tillförd energi'!$B$1:$AQ$1,0),FALSE)</f>
        <v>9.2850400000000004</v>
      </c>
      <c r="AG11">
        <f>IFERROR(VLOOKUP(B11,Miljö!$B$1:$S$476,9,FALSE)/1,0)</f>
        <v>0</v>
      </c>
      <c r="AI11">
        <f t="shared" si="0"/>
        <v>272.97658799999994</v>
      </c>
      <c r="AJ11">
        <f t="shared" si="1"/>
        <v>272.97658799999994</v>
      </c>
      <c r="AK11">
        <f>IF(ISERROR(1/VLOOKUP($B11,Leveranser!$B$1:$S$500,MATCH("såld värme (gwh)",Leveranser!$B$1:$S$1,0),FALSE)),"",VLOOKUP($B11,Leveranser!$B$1:$S$500,MATCH("såld värme (gwh)",Leveranser!$B$1:$S$1,0),FALSE))</f>
        <v>212.06</v>
      </c>
      <c r="AL11">
        <f>VLOOKUP($B11,Leveranser!$B$1:$Y$500,MATCH("Totalt såld fjärrvärme till andra fjärrvärmeföretag",Leveranser!$B$1:$AA$1,0),FALSE)</f>
        <v>0</v>
      </c>
      <c r="AM11">
        <f>IF(ISERROR(1/VLOOKUP($B11,Miljö!$B$1:$S$500,MATCH("Såld mängd produktionsspecifik fjärrvärme (GWh)",Miljö!$B$1:$R$1,0),FALSE)),0,VLOOKUP($B11,Miljö!$B$1:$S$500,MATCH("Såld mängd produktionsspecifik fjärrvärme (GWh)",Miljö!$B$1:$R$1,0),FALSE))</f>
        <v>0</v>
      </c>
      <c r="AN11" s="137">
        <f t="shared" si="2"/>
        <v>0.77684317748157972</v>
      </c>
      <c r="AP11" t="str">
        <f>VLOOKUP($B11,Miljövärden!$B$1:$H$446,7,FALSE)</f>
        <v>Ja</v>
      </c>
      <c r="AQ11" t="str">
        <f>VLOOKUP($B11,Miljövärden!$B$1:$H$446,6,FALSE)</f>
        <v>Ja</v>
      </c>
      <c r="AU11">
        <f t="shared" si="3"/>
        <v>9.2850400000000004</v>
      </c>
      <c r="AV11">
        <f t="shared" si="4"/>
        <v>0</v>
      </c>
      <c r="AW11">
        <f t="shared" si="5"/>
        <v>192.92034999999998</v>
      </c>
      <c r="AX11">
        <f t="shared" si="6"/>
        <v>2.4500000000000001E-2</v>
      </c>
      <c r="AZ11">
        <f t="shared" si="7"/>
        <v>201.66984999999997</v>
      </c>
      <c r="BE11"/>
      <c r="BF11"/>
      <c r="BG11"/>
      <c r="BH11"/>
      <c r="BI11"/>
    </row>
    <row r="12" spans="1:64" x14ac:dyDescent="0.25">
      <c r="A12" s="2" t="s">
        <v>31</v>
      </c>
      <c r="B12" s="2" t="s">
        <v>34</v>
      </c>
      <c r="C12">
        <f>VLOOKUP($B12,'Tillförd energi'!$B$1:$AS$566,MATCH(C$1,'Tillförd energi'!$B$1:$AQ$1,0),FALSE)</f>
        <v>0</v>
      </c>
      <c r="D12">
        <f>VLOOKUP($B12,'Tillförd energi'!$B$1:$AS$566,MATCH(D$1,'Tillförd energi'!$B$1:$AQ$1,0),FALSE)</f>
        <v>0.08</v>
      </c>
      <c r="E12">
        <f>VLOOKUP($B12,'Tillförd energi'!$B$1:$AS$566,MATCH(E$1,'Tillförd energi'!$B$1:$AQ$1,0),FALSE)</f>
        <v>0</v>
      </c>
      <c r="F12">
        <f>VLOOKUP($B12,'Tillförd energi'!$B$1:$AS$566,MATCH(F$1,'Tillförd energi'!$B$1:$AQ$1,0),FALSE)</f>
        <v>0</v>
      </c>
      <c r="G12">
        <f>VLOOKUP($B12,'Tillförd energi'!$B$1:$AS$566,MATCH(G$1,'Tillförd energi'!$B$1:$AQ$1,0),FALSE)</f>
        <v>0</v>
      </c>
      <c r="H12">
        <f>VLOOKUP($B12,'Tillförd energi'!$B$1:$AS$566,MATCH(H$1,'Tillförd energi'!$B$1:$AQ$1,0),FALSE)</f>
        <v>0</v>
      </c>
      <c r="I12">
        <f>VLOOKUP($B12,'Tillförd energi'!$B$1:$AS$566,MATCH(I$1,'Tillförd energi'!$B$1:$AQ$1,0),FALSE)</f>
        <v>0</v>
      </c>
      <c r="J12">
        <f>VLOOKUP($B12,'Tillförd energi'!$B$1:$AS$566,MATCH(J$1,'Tillförd energi'!$B$1:$AQ$1,0),FALSE)</f>
        <v>0</v>
      </c>
      <c r="K12">
        <v>0</v>
      </c>
      <c r="L12">
        <f>VLOOKUP($B12,'Tillförd energi'!$B$1:$AS$566,MATCH(L$1,'Tillförd energi'!$B$1:$AQ$1,0),FALSE)</f>
        <v>0</v>
      </c>
      <c r="M12">
        <f>VLOOKUP($B12,'Tillförd energi'!$B$1:$AS$566,MATCH(M$1,'Tillförd energi'!$B$1:$AQ$1,0),FALSE)</f>
        <v>0</v>
      </c>
      <c r="N12">
        <f>VLOOKUP($B12,'Tillförd energi'!$B$1:$AS$566,MATCH(N$1,'Tillförd energi'!$B$1:$AQ$1,0),FALSE)</f>
        <v>0</v>
      </c>
      <c r="O12">
        <f>VLOOKUP($B12,'Tillförd energi'!$B$1:$AS$566,MATCH(O$1,'Tillförd energi'!$B$1:$AQ$1,0),FALSE)</f>
        <v>0</v>
      </c>
      <c r="P12">
        <f>VLOOKUP($B12,'Tillförd energi'!$B$1:$AS$566,MATCH(P$1,'Tillförd energi'!$B$1:$AQ$1,0),FALSE)</f>
        <v>0</v>
      </c>
      <c r="Q12">
        <f>VLOOKUP($B12,'Tillförd energi'!$B$1:$AS$566,MATCH(Q$1,'Tillförd energi'!$B$1:$AQ$1,0),FALSE)</f>
        <v>0</v>
      </c>
      <c r="R12">
        <f>VLOOKUP($B12,'Tillförd energi'!$B$1:$AS$566,MATCH(R$1,'Tillförd energi'!$B$1:$AQ$1,0),FALSE)</f>
        <v>5.1680000000000001</v>
      </c>
      <c r="S12">
        <f>VLOOKUP($B12,'Tillförd energi'!$B$1:$AS$566,MATCH(S$1,'Tillförd energi'!$B$1:$AQ$1,0),FALSE)</f>
        <v>0</v>
      </c>
      <c r="T12">
        <f>VLOOKUP($B12,'Tillförd energi'!$B$1:$AS$566,MATCH(T$1,'Tillförd energi'!$B$1:$AQ$1,0),FALSE)</f>
        <v>0</v>
      </c>
      <c r="U12">
        <f>VLOOKUP($B12,'Tillförd energi'!$B$1:$AS$566,MATCH(U$1,'Tillförd energi'!$B$1:$AQ$1,0),FALSE)</f>
        <v>0</v>
      </c>
      <c r="V12">
        <f>VLOOKUP($B12,'Tillförd energi'!$B$1:$AS$566,MATCH(V$1,'Tillförd energi'!$B$1:$AQ$1,0),FALSE)</f>
        <v>0</v>
      </c>
      <c r="W12">
        <f>VLOOKUP($B12,'Tillförd energi'!$B$1:$AS$566,MATCH(W$1,'Tillförd energi'!$B$1:$AQ$1,0),FALSE)</f>
        <v>0</v>
      </c>
      <c r="X12">
        <f>VLOOKUP($B12,'Tillförd energi'!$B$1:$AS$566,MATCH(X$1,'Tillförd energi'!$B$1:$AQ$1,0),FALSE)</f>
        <v>0</v>
      </c>
      <c r="Y12">
        <f>VLOOKUP($B12,'Tillförd energi'!$B$1:$AS$566,MATCH(Y$1,'Tillförd energi'!$B$1:$AQ$1,0),FALSE)</f>
        <v>0</v>
      </c>
      <c r="Z12">
        <f>VLOOKUP($B12,'Tillförd energi'!$B$1:$AS$566,MATCH(Z$1,'Tillförd energi'!$B$1:$AQ$1,0),FALSE)</f>
        <v>0</v>
      </c>
      <c r="AA12">
        <f>VLOOKUP($B12,'Tillförd energi'!$B$1:$AS$566,MATCH(AA$1,'Tillförd energi'!$B$1:$AQ$1,0),FALSE)</f>
        <v>0</v>
      </c>
      <c r="AB12">
        <f>VLOOKUP($B12,'Tillförd energi'!$B$1:$AS$566,MATCH(AB$1,'Tillförd energi'!$B$1:$AQ$1,0),FALSE)</f>
        <v>0</v>
      </c>
      <c r="AC12">
        <f>VLOOKUP($B12,'Tillförd energi'!$B$1:$AS$566,MATCH(AC$1,'Tillförd energi'!$B$1:$AQ$1,0),FALSE)</f>
        <v>0</v>
      </c>
      <c r="AD12">
        <f>VLOOKUP($B12,'Tillförd energi'!$B$1:$AS$566,MATCH(AD$1,'Tillförd energi'!$B$1:$AQ$1,0),FALSE)</f>
        <v>0</v>
      </c>
      <c r="AE12">
        <f>VLOOKUP($B12,'Tillförd energi'!$B$1:$AS$566,MATCH(AE$1,'Tillförd energi'!$B$1:$AQ$1,0),FALSE)</f>
        <v>0</v>
      </c>
      <c r="AF12">
        <f>VLOOKUP($B12,'Tillförd energi'!$B$1:$AS$566,MATCH(AF$1,'Tillförd energi'!$B$1:$AQ$1,0),FALSE)</f>
        <v>8.856E-2</v>
      </c>
      <c r="AG12">
        <f>IFERROR(VLOOKUP(B12,Miljö!$B$1:$S$476,9,FALSE)/1,0)</f>
        <v>0</v>
      </c>
      <c r="AI12">
        <f t="shared" si="0"/>
        <v>5.3365600000000004</v>
      </c>
      <c r="AJ12">
        <f t="shared" si="1"/>
        <v>5.3365600000000004</v>
      </c>
      <c r="AK12">
        <f>IF(ISERROR(1/VLOOKUP($B12,Leveranser!$B$1:$S$500,MATCH("såld värme (gwh)",Leveranser!$B$1:$S$1,0),FALSE)),"",VLOOKUP($B12,Leveranser!$B$1:$S$500,MATCH("såld värme (gwh)",Leveranser!$B$1:$S$1,0),FALSE))</f>
        <v>3.5</v>
      </c>
      <c r="AL12">
        <f>VLOOKUP($B12,Leveranser!$B$1:$Y$500,MATCH("Totalt såld fjärrvärme till andra fjärrvärmeföretag",Leveranser!$B$1:$AA$1,0),FALSE)</f>
        <v>0</v>
      </c>
      <c r="AM12">
        <f>IF(ISERROR(1/VLOOKUP($B12,Miljö!$B$1:$S$500,MATCH("Såld mängd produktionsspecifik fjärrvärme (GWh)",Miljö!$B$1:$R$1,0),FALSE)),0,VLOOKUP($B12,Miljö!$B$1:$S$500,MATCH("Såld mängd produktionsspecifik fjärrvärme (GWh)",Miljö!$B$1:$R$1,0),FALSE))</f>
        <v>0</v>
      </c>
      <c r="AN12" s="137">
        <f t="shared" si="2"/>
        <v>0.65585320880867071</v>
      </c>
      <c r="AP12" t="str">
        <f>VLOOKUP($B12,Miljövärden!$B$1:$H$446,7,FALSE)</f>
        <v>Ja</v>
      </c>
      <c r="AQ12" t="str">
        <f>VLOOKUP($B12,Miljövärden!$B$1:$H$446,6,FALSE)</f>
        <v>Ja</v>
      </c>
      <c r="AU12">
        <f t="shared" si="3"/>
        <v>8.856E-2</v>
      </c>
      <c r="AV12">
        <f t="shared" si="4"/>
        <v>0</v>
      </c>
      <c r="AW12">
        <f t="shared" si="5"/>
        <v>0</v>
      </c>
      <c r="AX12">
        <f t="shared" si="6"/>
        <v>5.1680000000000001</v>
      </c>
      <c r="AZ12">
        <f t="shared" si="7"/>
        <v>5.1680000000000001</v>
      </c>
      <c r="BE12"/>
      <c r="BF12"/>
      <c r="BG12"/>
      <c r="BH12"/>
      <c r="BI12"/>
    </row>
    <row r="13" spans="1:64" x14ac:dyDescent="0.25">
      <c r="A13" s="2" t="s">
        <v>31</v>
      </c>
      <c r="B13" s="2" t="s">
        <v>35</v>
      </c>
      <c r="C13">
        <f>VLOOKUP($B13,'Tillförd energi'!$B$1:$AS$566,MATCH(C$1,'Tillförd energi'!$B$1:$AQ$1,0),FALSE)</f>
        <v>0</v>
      </c>
      <c r="D13">
        <f>VLOOKUP($B13,'Tillförd energi'!$B$1:$AS$566,MATCH(D$1,'Tillförd energi'!$B$1:$AQ$1,0),FALSE)</f>
        <v>8.1000000000000003E-2</v>
      </c>
      <c r="E13">
        <f>VLOOKUP($B13,'Tillförd energi'!$B$1:$AS$566,MATCH(E$1,'Tillförd energi'!$B$1:$AQ$1,0),FALSE)</f>
        <v>0</v>
      </c>
      <c r="F13">
        <f>VLOOKUP($B13,'Tillförd energi'!$B$1:$AS$566,MATCH(F$1,'Tillförd energi'!$B$1:$AQ$1,0),FALSE)</f>
        <v>0</v>
      </c>
      <c r="G13">
        <f>VLOOKUP($B13,'Tillförd energi'!$B$1:$AS$566,MATCH(G$1,'Tillförd energi'!$B$1:$AQ$1,0),FALSE)</f>
        <v>0</v>
      </c>
      <c r="H13">
        <f>VLOOKUP($B13,'Tillförd energi'!$B$1:$AS$566,MATCH(H$1,'Tillförd energi'!$B$1:$AQ$1,0),FALSE)</f>
        <v>0</v>
      </c>
      <c r="I13">
        <f>VLOOKUP($B13,'Tillförd energi'!$B$1:$AS$566,MATCH(I$1,'Tillförd energi'!$B$1:$AQ$1,0),FALSE)</f>
        <v>0</v>
      </c>
      <c r="J13">
        <f>VLOOKUP($B13,'Tillförd energi'!$B$1:$AS$566,MATCH(J$1,'Tillförd energi'!$B$1:$AQ$1,0),FALSE)</f>
        <v>0</v>
      </c>
      <c r="K13">
        <v>0</v>
      </c>
      <c r="L13">
        <f>VLOOKUP($B13,'Tillförd energi'!$B$1:$AS$566,MATCH(L$1,'Tillförd energi'!$B$1:$AQ$1,0),FALSE)</f>
        <v>0</v>
      </c>
      <c r="M13">
        <f>VLOOKUP($B13,'Tillförd energi'!$B$1:$AS$566,MATCH(M$1,'Tillförd energi'!$B$1:$AQ$1,0),FALSE)</f>
        <v>0</v>
      </c>
      <c r="N13">
        <f>VLOOKUP($B13,'Tillförd energi'!$B$1:$AS$566,MATCH(N$1,'Tillförd energi'!$B$1:$AQ$1,0),FALSE)</f>
        <v>0</v>
      </c>
      <c r="O13">
        <f>VLOOKUP($B13,'Tillförd energi'!$B$1:$AS$566,MATCH(O$1,'Tillförd energi'!$B$1:$AQ$1,0),FALSE)</f>
        <v>0</v>
      </c>
      <c r="P13">
        <f>VLOOKUP($B13,'Tillförd energi'!$B$1:$AS$566,MATCH(P$1,'Tillförd energi'!$B$1:$AQ$1,0),FALSE)</f>
        <v>0</v>
      </c>
      <c r="Q13">
        <f>VLOOKUP($B13,'Tillförd energi'!$B$1:$AS$566,MATCH(Q$1,'Tillförd energi'!$B$1:$AQ$1,0),FALSE)</f>
        <v>0</v>
      </c>
      <c r="R13">
        <f>VLOOKUP($B13,'Tillförd energi'!$B$1:$AS$566,MATCH(R$1,'Tillförd energi'!$B$1:$AQ$1,0),FALSE)</f>
        <v>0.93600000000000005</v>
      </c>
      <c r="S13">
        <f>VLOOKUP($B13,'Tillförd energi'!$B$1:$AS$566,MATCH(S$1,'Tillförd energi'!$B$1:$AQ$1,0),FALSE)</f>
        <v>0</v>
      </c>
      <c r="T13">
        <f>VLOOKUP($B13,'Tillförd energi'!$B$1:$AS$566,MATCH(T$1,'Tillförd energi'!$B$1:$AQ$1,0),FALSE)</f>
        <v>0</v>
      </c>
      <c r="U13">
        <f>VLOOKUP($B13,'Tillförd energi'!$B$1:$AS$566,MATCH(U$1,'Tillförd energi'!$B$1:$AQ$1,0),FALSE)</f>
        <v>0</v>
      </c>
      <c r="V13">
        <f>VLOOKUP($B13,'Tillförd energi'!$B$1:$AS$566,MATCH(V$1,'Tillförd energi'!$B$1:$AQ$1,0),FALSE)</f>
        <v>0</v>
      </c>
      <c r="W13">
        <f>VLOOKUP($B13,'Tillförd energi'!$B$1:$AS$566,MATCH(W$1,'Tillförd energi'!$B$1:$AQ$1,0),FALSE)</f>
        <v>0</v>
      </c>
      <c r="X13">
        <f>VLOOKUP($B13,'Tillförd energi'!$B$1:$AS$566,MATCH(X$1,'Tillförd energi'!$B$1:$AQ$1,0),FALSE)</f>
        <v>0</v>
      </c>
      <c r="Y13">
        <f>VLOOKUP($B13,'Tillförd energi'!$B$1:$AS$566,MATCH(Y$1,'Tillförd energi'!$B$1:$AQ$1,0),FALSE)</f>
        <v>0</v>
      </c>
      <c r="Z13">
        <f>VLOOKUP($B13,'Tillförd energi'!$B$1:$AS$566,MATCH(Z$1,'Tillförd energi'!$B$1:$AQ$1,0),FALSE)</f>
        <v>0.05</v>
      </c>
      <c r="AA13">
        <f>VLOOKUP($B13,'Tillförd energi'!$B$1:$AS$566,MATCH(AA$1,'Tillförd energi'!$B$1:$AQ$1,0),FALSE)</f>
        <v>0</v>
      </c>
      <c r="AB13">
        <f>VLOOKUP($B13,'Tillförd energi'!$B$1:$AS$566,MATCH(AB$1,'Tillförd energi'!$B$1:$AQ$1,0),FALSE)</f>
        <v>0</v>
      </c>
      <c r="AC13">
        <f>VLOOKUP($B13,'Tillförd energi'!$B$1:$AS$566,MATCH(AC$1,'Tillförd energi'!$B$1:$AQ$1,0),FALSE)</f>
        <v>0</v>
      </c>
      <c r="AD13">
        <f>VLOOKUP($B13,'Tillförd energi'!$B$1:$AS$566,MATCH(AD$1,'Tillförd energi'!$B$1:$AQ$1,0),FALSE)</f>
        <v>0</v>
      </c>
      <c r="AE13">
        <f>VLOOKUP($B13,'Tillförd energi'!$B$1:$AS$566,MATCH(AE$1,'Tillförd energi'!$B$1:$AQ$1,0),FALSE)</f>
        <v>0</v>
      </c>
      <c r="AF13">
        <f>VLOOKUP($B13,'Tillförd energi'!$B$1:$AS$566,MATCH(AF$1,'Tillförd energi'!$B$1:$AQ$1,0),FALSE)</f>
        <v>1.0999999999999999E-2</v>
      </c>
      <c r="AG13">
        <f>IFERROR(VLOOKUP(B13,Miljö!$B$1:$S$476,9,FALSE)/1,0)</f>
        <v>0</v>
      </c>
      <c r="AI13">
        <f t="shared" si="0"/>
        <v>1.0780000000000001</v>
      </c>
      <c r="AJ13">
        <f t="shared" si="1"/>
        <v>1.0780000000000001</v>
      </c>
      <c r="AK13">
        <f>IF(ISERROR(1/VLOOKUP($B13,Leveranser!$B$1:$S$500,MATCH("såld värme (gwh)",Leveranser!$B$1:$S$1,0),FALSE)),"",VLOOKUP($B13,Leveranser!$B$1:$S$500,MATCH("såld värme (gwh)",Leveranser!$B$1:$S$1,0),FALSE))</f>
        <v>0.75800000000000001</v>
      </c>
      <c r="AL13">
        <f>VLOOKUP($B13,Leveranser!$B$1:$Y$500,MATCH("Totalt såld fjärrvärme till andra fjärrvärmeföretag",Leveranser!$B$1:$AA$1,0),FALSE)</f>
        <v>0</v>
      </c>
      <c r="AM13">
        <f>IF(ISERROR(1/VLOOKUP($B13,Miljö!$B$1:$S$500,MATCH("Såld mängd produktionsspecifik fjärrvärme (GWh)",Miljö!$B$1:$R$1,0),FALSE)),0,VLOOKUP($B13,Miljö!$B$1:$S$500,MATCH("Såld mängd produktionsspecifik fjärrvärme (GWh)",Miljö!$B$1:$R$1,0),FALSE))</f>
        <v>0</v>
      </c>
      <c r="AN13" s="137">
        <f t="shared" si="2"/>
        <v>0.70315398886827452</v>
      </c>
      <c r="AP13" t="str">
        <f>VLOOKUP($B13,Miljövärden!$B$1:$H$446,7,FALSE)</f>
        <v>Ja</v>
      </c>
      <c r="AQ13" t="str">
        <f>VLOOKUP($B13,Miljövärden!$B$1:$H$446,6,FALSE)</f>
        <v>Ja</v>
      </c>
      <c r="AU13">
        <f t="shared" si="3"/>
        <v>6.0999999999999999E-2</v>
      </c>
      <c r="AV13">
        <f t="shared" si="4"/>
        <v>0</v>
      </c>
      <c r="AW13">
        <f t="shared" si="5"/>
        <v>0</v>
      </c>
      <c r="AX13">
        <f t="shared" si="6"/>
        <v>0.93600000000000005</v>
      </c>
      <c r="AZ13">
        <f t="shared" si="7"/>
        <v>0.93600000000000005</v>
      </c>
      <c r="BE13"/>
      <c r="BF13"/>
      <c r="BG13"/>
      <c r="BH13"/>
      <c r="BI13"/>
    </row>
    <row r="14" spans="1:64" x14ac:dyDescent="0.25">
      <c r="A14" s="2" t="s">
        <v>36</v>
      </c>
      <c r="B14" s="2" t="s">
        <v>37</v>
      </c>
      <c r="C14">
        <f>VLOOKUP($B14,'Tillförd energi'!$B$1:$AS$566,MATCH(C$1,'Tillförd energi'!$B$1:$AQ$1,0),FALSE)</f>
        <v>0</v>
      </c>
      <c r="D14">
        <f>VLOOKUP($B14,'Tillförd energi'!$B$1:$AS$566,MATCH(D$1,'Tillförd energi'!$B$1:$AQ$1,0),FALSE)</f>
        <v>0.18</v>
      </c>
      <c r="E14">
        <f>VLOOKUP($B14,'Tillförd energi'!$B$1:$AS$566,MATCH(E$1,'Tillförd energi'!$B$1:$AQ$1,0),FALSE)</f>
        <v>0</v>
      </c>
      <c r="F14">
        <f>VLOOKUP($B14,'Tillförd energi'!$B$1:$AS$566,MATCH(F$1,'Tillförd energi'!$B$1:$AQ$1,0),FALSE)</f>
        <v>0</v>
      </c>
      <c r="G14">
        <f>VLOOKUP($B14,'Tillförd energi'!$B$1:$AS$566,MATCH(G$1,'Tillförd energi'!$B$1:$AQ$1,0),FALSE)</f>
        <v>0</v>
      </c>
      <c r="H14">
        <f>VLOOKUP($B14,'Tillförd energi'!$B$1:$AS$566,MATCH(H$1,'Tillförd energi'!$B$1:$AQ$1,0),FALSE)</f>
        <v>0</v>
      </c>
      <c r="I14">
        <f>VLOOKUP($B14,'Tillförd energi'!$B$1:$AS$566,MATCH(I$1,'Tillförd energi'!$B$1:$AQ$1,0),FALSE)</f>
        <v>0</v>
      </c>
      <c r="J14">
        <f>VLOOKUP($B14,'Tillförd energi'!$B$1:$AS$566,MATCH(J$1,'Tillförd energi'!$B$1:$AQ$1,0),FALSE)</f>
        <v>1.75</v>
      </c>
      <c r="K14">
        <v>0</v>
      </c>
      <c r="L14">
        <f>VLOOKUP($B14,'Tillförd energi'!$B$1:$AS$566,MATCH(L$1,'Tillförd energi'!$B$1:$AQ$1,0),FALSE)</f>
        <v>0</v>
      </c>
      <c r="M14">
        <f>VLOOKUP($B14,'Tillförd energi'!$B$1:$AS$566,MATCH(M$1,'Tillförd energi'!$B$1:$AQ$1,0),FALSE)</f>
        <v>0</v>
      </c>
      <c r="N14">
        <f>VLOOKUP($B14,'Tillförd energi'!$B$1:$AS$566,MATCH(N$1,'Tillförd energi'!$B$1:$AQ$1,0),FALSE)</f>
        <v>0</v>
      </c>
      <c r="O14">
        <f>VLOOKUP($B14,'Tillförd energi'!$B$1:$AS$566,MATCH(O$1,'Tillförd energi'!$B$1:$AQ$1,0),FALSE)</f>
        <v>0</v>
      </c>
      <c r="P14">
        <f>VLOOKUP($B14,'Tillförd energi'!$B$1:$AS$566,MATCH(P$1,'Tillförd energi'!$B$1:$AQ$1,0),FALSE)</f>
        <v>0</v>
      </c>
      <c r="Q14">
        <f>VLOOKUP($B14,'Tillförd energi'!$B$1:$AS$566,MATCH(Q$1,'Tillförd energi'!$B$1:$AQ$1,0),FALSE)</f>
        <v>95.3</v>
      </c>
      <c r="R14">
        <f>VLOOKUP($B14,'Tillförd energi'!$B$1:$AS$566,MATCH(R$1,'Tillförd energi'!$B$1:$AQ$1,0),FALSE)</f>
        <v>0</v>
      </c>
      <c r="S14">
        <f>VLOOKUP($B14,'Tillförd energi'!$B$1:$AS$566,MATCH(S$1,'Tillförd energi'!$B$1:$AQ$1,0),FALSE)</f>
        <v>0</v>
      </c>
      <c r="T14">
        <f>VLOOKUP($B14,'Tillförd energi'!$B$1:$AS$566,MATCH(T$1,'Tillförd energi'!$B$1:$AQ$1,0),FALSE)</f>
        <v>0</v>
      </c>
      <c r="U14">
        <f>VLOOKUP($B14,'Tillförd energi'!$B$1:$AS$566,MATCH(U$1,'Tillförd energi'!$B$1:$AQ$1,0),FALSE)</f>
        <v>0</v>
      </c>
      <c r="V14">
        <f>VLOOKUP($B14,'Tillförd energi'!$B$1:$AS$566,MATCH(V$1,'Tillförd energi'!$B$1:$AQ$1,0),FALSE)</f>
        <v>0</v>
      </c>
      <c r="W14">
        <f>VLOOKUP($B14,'Tillförd energi'!$B$1:$AS$566,MATCH(W$1,'Tillförd energi'!$B$1:$AQ$1,0),FALSE)</f>
        <v>3.9</v>
      </c>
      <c r="X14">
        <f>VLOOKUP($B14,'Tillförd energi'!$B$1:$AS$566,MATCH(X$1,'Tillförd energi'!$B$1:$AQ$1,0),FALSE)</f>
        <v>0</v>
      </c>
      <c r="Y14">
        <f>VLOOKUP($B14,'Tillförd energi'!$B$1:$AS$566,MATCH(Y$1,'Tillförd energi'!$B$1:$AQ$1,0),FALSE)</f>
        <v>0</v>
      </c>
      <c r="Z14">
        <f>VLOOKUP($B14,'Tillförd energi'!$B$1:$AS$566,MATCH(Z$1,'Tillförd energi'!$B$1:$AQ$1,0),FALSE)</f>
        <v>0</v>
      </c>
      <c r="AA14">
        <f>VLOOKUP($B14,'Tillförd energi'!$B$1:$AS$566,MATCH(AA$1,'Tillförd energi'!$B$1:$AQ$1,0),FALSE)</f>
        <v>0</v>
      </c>
      <c r="AB14">
        <f>VLOOKUP($B14,'Tillförd energi'!$B$1:$AS$566,MATCH(AB$1,'Tillförd energi'!$B$1:$AQ$1,0),FALSE)</f>
        <v>0</v>
      </c>
      <c r="AC14">
        <f>VLOOKUP($B14,'Tillförd energi'!$B$1:$AS$566,MATCH(AC$1,'Tillförd energi'!$B$1:$AQ$1,0),FALSE)</f>
        <v>29.8</v>
      </c>
      <c r="AD14">
        <f>VLOOKUP($B14,'Tillförd energi'!$B$1:$AS$566,MATCH(AD$1,'Tillförd energi'!$B$1:$AQ$1,0),FALSE)</f>
        <v>0</v>
      </c>
      <c r="AE14">
        <f>VLOOKUP($B14,'Tillförd energi'!$B$1:$AS$566,MATCH(AE$1,'Tillförd energi'!$B$1:$AQ$1,0),FALSE)</f>
        <v>0</v>
      </c>
      <c r="AF14">
        <f>VLOOKUP($B14,'Tillförd energi'!$B$1:$AS$566,MATCH(AF$1,'Tillförd energi'!$B$1:$AQ$1,0),FALSE)</f>
        <v>3.07</v>
      </c>
      <c r="AG14">
        <f>IFERROR(VLOOKUP(B14,Miljö!$B$1:$S$476,9,FALSE)/1,0)</f>
        <v>0</v>
      </c>
      <c r="AI14">
        <f t="shared" si="0"/>
        <v>134</v>
      </c>
      <c r="AJ14">
        <f t="shared" si="1"/>
        <v>134</v>
      </c>
      <c r="AK14">
        <f>IF(ISERROR(1/VLOOKUP($B14,Leveranser!$B$1:$S$500,MATCH("såld värme (gwh)",Leveranser!$B$1:$S$1,0),FALSE)),"",VLOOKUP($B14,Leveranser!$B$1:$S$500,MATCH("såld värme (gwh)",Leveranser!$B$1:$S$1,0),FALSE))</f>
        <v>112.4</v>
      </c>
      <c r="AL14">
        <f>VLOOKUP($B14,Leveranser!$B$1:$Y$500,MATCH("Totalt såld fjärrvärme till andra fjärrvärmeföretag",Leveranser!$B$1:$AA$1,0),FALSE)</f>
        <v>0</v>
      </c>
      <c r="AM14">
        <f>IF(ISERROR(1/VLOOKUP($B14,Miljö!$B$1:$S$500,MATCH("Såld mängd produktionsspecifik fjärrvärme (GWh)",Miljö!$B$1:$R$1,0),FALSE)),0,VLOOKUP($B14,Miljö!$B$1:$S$500,MATCH("Såld mängd produktionsspecifik fjärrvärme (GWh)",Miljö!$B$1:$R$1,0),FALSE))</f>
        <v>0</v>
      </c>
      <c r="AN14" s="137">
        <f t="shared" si="2"/>
        <v>0.83880597014925373</v>
      </c>
      <c r="AP14" t="str">
        <f>VLOOKUP($B14,Miljövärden!$B$1:$H$446,7,FALSE)</f>
        <v>Ja</v>
      </c>
      <c r="AQ14" t="str">
        <f>VLOOKUP($B14,Miljövärden!$B$1:$H$446,6,FALSE)</f>
        <v>Ja</v>
      </c>
      <c r="AU14">
        <f t="shared" si="3"/>
        <v>3.07</v>
      </c>
      <c r="AV14">
        <f t="shared" si="4"/>
        <v>0</v>
      </c>
      <c r="AW14">
        <f t="shared" si="5"/>
        <v>95.3</v>
      </c>
      <c r="AX14">
        <f t="shared" si="6"/>
        <v>0</v>
      </c>
      <c r="AZ14">
        <f t="shared" si="7"/>
        <v>99.2</v>
      </c>
      <c r="BE14"/>
      <c r="BF14"/>
      <c r="BG14"/>
      <c r="BH14"/>
      <c r="BI14"/>
    </row>
    <row r="15" spans="1:64" x14ac:dyDescent="0.25">
      <c r="A15" s="2" t="s">
        <v>38</v>
      </c>
      <c r="B15" s="2" t="s">
        <v>39</v>
      </c>
      <c r="C15">
        <f>VLOOKUP($B15,'Tillförd energi'!$B$1:$AS$566,MATCH(C$1,'Tillförd energi'!$B$1:$AQ$1,0),FALSE)</f>
        <v>0</v>
      </c>
      <c r="D15">
        <f>VLOOKUP($B15,'Tillförd energi'!$B$1:$AS$566,MATCH(D$1,'Tillförd energi'!$B$1:$AQ$1,0),FALSE)</f>
        <v>0</v>
      </c>
      <c r="E15">
        <f>VLOOKUP($B15,'Tillförd energi'!$B$1:$AS$566,MATCH(E$1,'Tillförd energi'!$B$1:$AQ$1,0),FALSE)</f>
        <v>0</v>
      </c>
      <c r="F15">
        <f>VLOOKUP($B15,'Tillförd energi'!$B$1:$AS$566,MATCH(F$1,'Tillförd energi'!$B$1:$AQ$1,0),FALSE)</f>
        <v>0</v>
      </c>
      <c r="G15">
        <f>VLOOKUP($B15,'Tillförd energi'!$B$1:$AS$566,MATCH(G$1,'Tillförd energi'!$B$1:$AQ$1,0),FALSE)</f>
        <v>0</v>
      </c>
      <c r="H15">
        <f>VLOOKUP($B15,'Tillförd energi'!$B$1:$AS$566,MATCH(H$1,'Tillförd energi'!$B$1:$AQ$1,0),FALSE)</f>
        <v>0</v>
      </c>
      <c r="I15">
        <f>VLOOKUP($B15,'Tillförd energi'!$B$1:$AS$566,MATCH(I$1,'Tillförd energi'!$B$1:$AQ$1,0),FALSE)</f>
        <v>0</v>
      </c>
      <c r="J15">
        <f>VLOOKUP($B15,'Tillförd energi'!$B$1:$AS$566,MATCH(J$1,'Tillförd energi'!$B$1:$AQ$1,0),FALSE)</f>
        <v>0</v>
      </c>
      <c r="K15">
        <v>0</v>
      </c>
      <c r="L15">
        <f>VLOOKUP($B15,'Tillförd energi'!$B$1:$AS$566,MATCH(L$1,'Tillförd energi'!$B$1:$AQ$1,0),FALSE)</f>
        <v>0</v>
      </c>
      <c r="M15">
        <f>VLOOKUP($B15,'Tillförd energi'!$B$1:$AS$566,MATCH(M$1,'Tillförd energi'!$B$1:$AQ$1,0),FALSE)</f>
        <v>0</v>
      </c>
      <c r="N15">
        <f>VLOOKUP($B15,'Tillförd energi'!$B$1:$AS$566,MATCH(N$1,'Tillförd energi'!$B$1:$AQ$1,0),FALSE)</f>
        <v>0</v>
      </c>
      <c r="O15">
        <f>VLOOKUP($B15,'Tillförd energi'!$B$1:$AS$566,MATCH(O$1,'Tillförd energi'!$B$1:$AQ$1,0),FALSE)</f>
        <v>0</v>
      </c>
      <c r="P15">
        <f>VLOOKUP($B15,'Tillförd energi'!$B$1:$AS$566,MATCH(P$1,'Tillförd energi'!$B$1:$AQ$1,0),FALSE)</f>
        <v>0</v>
      </c>
      <c r="Q15">
        <f>VLOOKUP($B15,'Tillförd energi'!$B$1:$AS$566,MATCH(Q$1,'Tillförd energi'!$B$1:$AQ$1,0),FALSE)</f>
        <v>0</v>
      </c>
      <c r="R15">
        <f>VLOOKUP($B15,'Tillförd energi'!$B$1:$AS$566,MATCH(R$1,'Tillförd energi'!$B$1:$AQ$1,0),FALSE)</f>
        <v>0</v>
      </c>
      <c r="S15">
        <f>VLOOKUP($B15,'Tillförd energi'!$B$1:$AS$566,MATCH(S$1,'Tillförd energi'!$B$1:$AQ$1,0),FALSE)</f>
        <v>0</v>
      </c>
      <c r="T15">
        <f>VLOOKUP($B15,'Tillförd energi'!$B$1:$AS$566,MATCH(T$1,'Tillförd energi'!$B$1:$AQ$1,0),FALSE)</f>
        <v>0</v>
      </c>
      <c r="U15">
        <f>VLOOKUP($B15,'Tillförd energi'!$B$1:$AS$566,MATCH(U$1,'Tillförd energi'!$B$1:$AQ$1,0),FALSE)</f>
        <v>0</v>
      </c>
      <c r="V15">
        <f>VLOOKUP($B15,'Tillförd energi'!$B$1:$AS$566,MATCH(V$1,'Tillförd energi'!$B$1:$AQ$1,0),FALSE)</f>
        <v>0</v>
      </c>
      <c r="W15">
        <f>VLOOKUP($B15,'Tillförd energi'!$B$1:$AS$566,MATCH(W$1,'Tillförd energi'!$B$1:$AQ$1,0),FALSE)</f>
        <v>0</v>
      </c>
      <c r="X15">
        <f>VLOOKUP($B15,'Tillförd energi'!$B$1:$AS$566,MATCH(X$1,'Tillförd energi'!$B$1:$AQ$1,0),FALSE)</f>
        <v>0</v>
      </c>
      <c r="Y15">
        <f>VLOOKUP($B15,'Tillförd energi'!$B$1:$AS$566,MATCH(Y$1,'Tillförd energi'!$B$1:$AQ$1,0),FALSE)</f>
        <v>0</v>
      </c>
      <c r="Z15">
        <f>VLOOKUP($B15,'Tillförd energi'!$B$1:$AS$566,MATCH(Z$1,'Tillförd energi'!$B$1:$AQ$1,0),FALSE)</f>
        <v>0</v>
      </c>
      <c r="AA15">
        <f>VLOOKUP($B15,'Tillförd energi'!$B$1:$AS$566,MATCH(AA$1,'Tillförd energi'!$B$1:$AQ$1,0),FALSE)</f>
        <v>0</v>
      </c>
      <c r="AB15">
        <f>VLOOKUP($B15,'Tillförd energi'!$B$1:$AS$566,MATCH(AB$1,'Tillförd energi'!$B$1:$AQ$1,0),FALSE)</f>
        <v>0</v>
      </c>
      <c r="AC15">
        <f>VLOOKUP($B15,'Tillförd energi'!$B$1:$AS$566,MATCH(AC$1,'Tillförd energi'!$B$1:$AQ$1,0),FALSE)</f>
        <v>0</v>
      </c>
      <c r="AD15">
        <f>VLOOKUP($B15,'Tillförd energi'!$B$1:$AS$566,MATCH(AD$1,'Tillförd energi'!$B$1:$AQ$1,0),FALSE)</f>
        <v>0</v>
      </c>
      <c r="AE15">
        <f>VLOOKUP($B15,'Tillförd energi'!$B$1:$AS$566,MATCH(AE$1,'Tillförd energi'!$B$1:$AQ$1,0),FALSE)</f>
        <v>0</v>
      </c>
      <c r="AF15">
        <f>VLOOKUP($B15,'Tillförd energi'!$B$1:$AS$566,MATCH(AF$1,'Tillförd energi'!$B$1:$AQ$1,0),FALSE)</f>
        <v>0</v>
      </c>
      <c r="AG15">
        <f>IFERROR(VLOOKUP(B15,Miljö!$B$1:$S$476,9,FALSE)/1,0)</f>
        <v>0</v>
      </c>
      <c r="AI15">
        <f t="shared" si="0"/>
        <v>0</v>
      </c>
      <c r="AJ15">
        <f t="shared" si="1"/>
        <v>0</v>
      </c>
      <c r="AK15" t="str">
        <f>IF(ISERROR(1/VLOOKUP($B15,Leveranser!$B$1:$S$500,MATCH("såld värme (gwh)",Leveranser!$B$1:$S$1,0),FALSE)),"",VLOOKUP($B15,Leveranser!$B$1:$S$500,MATCH("såld värme (gwh)",Leveranser!$B$1:$S$1,0),FALSE))</f>
        <v/>
      </c>
      <c r="AL15">
        <f>VLOOKUP($B15,Leveranser!$B$1:$Y$500,MATCH("Totalt såld fjärrvärme till andra fjärrvärmeföretag",Leveranser!$B$1:$AA$1,0),FALSE)</f>
        <v>0</v>
      </c>
      <c r="AM15">
        <f>IF(ISERROR(1/VLOOKUP($B15,Miljö!$B$1:$S$500,MATCH("Såld mängd produktionsspecifik fjärrvärme (GWh)",Miljö!$B$1:$R$1,0),FALSE)),0,VLOOKUP($B15,Miljö!$B$1:$S$500,MATCH("Såld mängd produktionsspecifik fjärrvärme (GWh)",Miljö!$B$1:$R$1,0),FALSE))</f>
        <v>0</v>
      </c>
      <c r="AN15" s="137" t="str">
        <f t="shared" si="2"/>
        <v/>
      </c>
      <c r="AP15" t="str">
        <f>VLOOKUP($B15,Miljövärden!$B$1:$H$446,7,FALSE)</f>
        <v>Nej</v>
      </c>
      <c r="AQ15" t="str">
        <f>VLOOKUP($B15,Miljövärden!$B$1:$H$446,6,FALSE)</f>
        <v>Nej</v>
      </c>
      <c r="AU15">
        <f t="shared" si="3"/>
        <v>0</v>
      </c>
      <c r="AV15">
        <f t="shared" si="4"/>
        <v>0</v>
      </c>
      <c r="AW15">
        <f t="shared" si="5"/>
        <v>0</v>
      </c>
      <c r="AX15">
        <f t="shared" si="6"/>
        <v>0</v>
      </c>
      <c r="AZ15">
        <f t="shared" si="7"/>
        <v>0</v>
      </c>
      <c r="BE15"/>
      <c r="BF15"/>
      <c r="BG15"/>
      <c r="BH15"/>
      <c r="BI15"/>
    </row>
    <row r="16" spans="1:64" x14ac:dyDescent="0.25">
      <c r="A16" s="2" t="s">
        <v>38</v>
      </c>
      <c r="B16" s="2" t="s">
        <v>41</v>
      </c>
      <c r="C16">
        <f>VLOOKUP($B16,'Tillförd energi'!$B$1:$AS$566,MATCH(C$1,'Tillförd energi'!$B$1:$AQ$1,0),FALSE)</f>
        <v>0</v>
      </c>
      <c r="D16">
        <f>VLOOKUP($B16,'Tillförd energi'!$B$1:$AS$566,MATCH(D$1,'Tillförd energi'!$B$1:$AQ$1,0),FALSE)</f>
        <v>0</v>
      </c>
      <c r="E16">
        <f>VLOOKUP($B16,'Tillförd energi'!$B$1:$AS$566,MATCH(E$1,'Tillförd energi'!$B$1:$AQ$1,0),FALSE)</f>
        <v>0</v>
      </c>
      <c r="F16">
        <f>VLOOKUP($B16,'Tillförd energi'!$B$1:$AS$566,MATCH(F$1,'Tillförd energi'!$B$1:$AQ$1,0),FALSE)</f>
        <v>0</v>
      </c>
      <c r="G16">
        <f>VLOOKUP($B16,'Tillförd energi'!$B$1:$AS$566,MATCH(G$1,'Tillförd energi'!$B$1:$AQ$1,0),FALSE)</f>
        <v>0</v>
      </c>
      <c r="H16">
        <f>VLOOKUP($B16,'Tillförd energi'!$B$1:$AS$566,MATCH(H$1,'Tillförd energi'!$B$1:$AQ$1,0),FALSE)</f>
        <v>0</v>
      </c>
      <c r="I16">
        <f>VLOOKUP($B16,'Tillförd energi'!$B$1:$AS$566,MATCH(I$1,'Tillförd energi'!$B$1:$AQ$1,0),FALSE)</f>
        <v>0</v>
      </c>
      <c r="J16">
        <f>VLOOKUP($B16,'Tillförd energi'!$B$1:$AS$566,MATCH(J$1,'Tillförd energi'!$B$1:$AQ$1,0),FALSE)</f>
        <v>0</v>
      </c>
      <c r="K16">
        <v>0</v>
      </c>
      <c r="L16">
        <f>VLOOKUP($B16,'Tillförd energi'!$B$1:$AS$566,MATCH(L$1,'Tillförd energi'!$B$1:$AQ$1,0),FALSE)</f>
        <v>0</v>
      </c>
      <c r="M16">
        <f>VLOOKUP($B16,'Tillförd energi'!$B$1:$AS$566,MATCH(M$1,'Tillförd energi'!$B$1:$AQ$1,0),FALSE)</f>
        <v>0</v>
      </c>
      <c r="N16">
        <f>VLOOKUP($B16,'Tillförd energi'!$B$1:$AS$566,MATCH(N$1,'Tillförd energi'!$B$1:$AQ$1,0),FALSE)</f>
        <v>0</v>
      </c>
      <c r="O16">
        <f>VLOOKUP($B16,'Tillförd energi'!$B$1:$AS$566,MATCH(O$1,'Tillförd energi'!$B$1:$AQ$1,0),FALSE)</f>
        <v>0</v>
      </c>
      <c r="P16">
        <f>VLOOKUP($B16,'Tillförd energi'!$B$1:$AS$566,MATCH(P$1,'Tillförd energi'!$B$1:$AQ$1,0),FALSE)</f>
        <v>0</v>
      </c>
      <c r="Q16">
        <f>VLOOKUP($B16,'Tillförd energi'!$B$1:$AS$566,MATCH(Q$1,'Tillförd energi'!$B$1:$AQ$1,0),FALSE)</f>
        <v>0</v>
      </c>
      <c r="R16">
        <f>VLOOKUP($B16,'Tillförd energi'!$B$1:$AS$566,MATCH(R$1,'Tillförd energi'!$B$1:$AQ$1,0),FALSE)</f>
        <v>0</v>
      </c>
      <c r="S16">
        <f>VLOOKUP($B16,'Tillförd energi'!$B$1:$AS$566,MATCH(S$1,'Tillförd energi'!$B$1:$AQ$1,0),FALSE)</f>
        <v>0</v>
      </c>
      <c r="T16">
        <f>VLOOKUP($B16,'Tillförd energi'!$B$1:$AS$566,MATCH(T$1,'Tillförd energi'!$B$1:$AQ$1,0),FALSE)</f>
        <v>0</v>
      </c>
      <c r="U16">
        <f>VLOOKUP($B16,'Tillförd energi'!$B$1:$AS$566,MATCH(U$1,'Tillförd energi'!$B$1:$AQ$1,0),FALSE)</f>
        <v>0</v>
      </c>
      <c r="V16">
        <f>VLOOKUP($B16,'Tillförd energi'!$B$1:$AS$566,MATCH(V$1,'Tillförd energi'!$B$1:$AQ$1,0),FALSE)</f>
        <v>0</v>
      </c>
      <c r="W16">
        <f>VLOOKUP($B16,'Tillförd energi'!$B$1:$AS$566,MATCH(W$1,'Tillförd energi'!$B$1:$AQ$1,0),FALSE)</f>
        <v>0</v>
      </c>
      <c r="X16">
        <f>VLOOKUP($B16,'Tillförd energi'!$B$1:$AS$566,MATCH(X$1,'Tillförd energi'!$B$1:$AQ$1,0),FALSE)</f>
        <v>0</v>
      </c>
      <c r="Y16">
        <f>VLOOKUP($B16,'Tillförd energi'!$B$1:$AS$566,MATCH(Y$1,'Tillförd energi'!$B$1:$AQ$1,0),FALSE)</f>
        <v>0</v>
      </c>
      <c r="Z16">
        <f>VLOOKUP($B16,'Tillförd energi'!$B$1:$AS$566,MATCH(Z$1,'Tillförd energi'!$B$1:$AQ$1,0),FALSE)</f>
        <v>0</v>
      </c>
      <c r="AA16">
        <f>VLOOKUP($B16,'Tillförd energi'!$B$1:$AS$566,MATCH(AA$1,'Tillförd energi'!$B$1:$AQ$1,0),FALSE)</f>
        <v>0</v>
      </c>
      <c r="AB16">
        <f>VLOOKUP($B16,'Tillförd energi'!$B$1:$AS$566,MATCH(AB$1,'Tillförd energi'!$B$1:$AQ$1,0),FALSE)</f>
        <v>0</v>
      </c>
      <c r="AC16">
        <f>VLOOKUP($B16,'Tillförd energi'!$B$1:$AS$566,MATCH(AC$1,'Tillförd energi'!$B$1:$AQ$1,0),FALSE)</f>
        <v>0</v>
      </c>
      <c r="AD16">
        <f>VLOOKUP($B16,'Tillförd energi'!$B$1:$AS$566,MATCH(AD$1,'Tillförd energi'!$B$1:$AQ$1,0),FALSE)</f>
        <v>0</v>
      </c>
      <c r="AE16">
        <f>VLOOKUP($B16,'Tillförd energi'!$B$1:$AS$566,MATCH(AE$1,'Tillförd energi'!$B$1:$AQ$1,0),FALSE)</f>
        <v>0</v>
      </c>
      <c r="AF16">
        <f>VLOOKUP($B16,'Tillförd energi'!$B$1:$AS$566,MATCH(AF$1,'Tillförd energi'!$B$1:$AQ$1,0),FALSE)</f>
        <v>0</v>
      </c>
      <c r="AG16">
        <f>IFERROR(VLOOKUP(B16,Miljö!$B$1:$S$476,9,FALSE)/1,0)</f>
        <v>0</v>
      </c>
      <c r="AI16">
        <f t="shared" si="0"/>
        <v>0</v>
      </c>
      <c r="AJ16">
        <f t="shared" si="1"/>
        <v>0</v>
      </c>
      <c r="AK16" t="str">
        <f>IF(ISERROR(1/VLOOKUP($B16,Leveranser!$B$1:$S$500,MATCH("såld värme (gwh)",Leveranser!$B$1:$S$1,0),FALSE)),"",VLOOKUP($B16,Leveranser!$B$1:$S$500,MATCH("såld värme (gwh)",Leveranser!$B$1:$S$1,0),FALSE))</f>
        <v/>
      </c>
      <c r="AL16">
        <f>VLOOKUP($B16,Leveranser!$B$1:$Y$500,MATCH("Totalt såld fjärrvärme till andra fjärrvärmeföretag",Leveranser!$B$1:$AA$1,0),FALSE)</f>
        <v>0</v>
      </c>
      <c r="AM16">
        <f>IF(ISERROR(1/VLOOKUP($B16,Miljö!$B$1:$S$500,MATCH("Såld mängd produktionsspecifik fjärrvärme (GWh)",Miljö!$B$1:$R$1,0),FALSE)),0,VLOOKUP($B16,Miljö!$B$1:$S$500,MATCH("Såld mängd produktionsspecifik fjärrvärme (GWh)",Miljö!$B$1:$R$1,0),FALSE))</f>
        <v>0</v>
      </c>
      <c r="AN16" s="137" t="str">
        <f t="shared" si="2"/>
        <v/>
      </c>
      <c r="AP16" t="str">
        <f>VLOOKUP($B16,Miljövärden!$B$1:$H$446,7,FALSE)</f>
        <v>Nej</v>
      </c>
      <c r="AQ16" t="str">
        <f>VLOOKUP($B16,Miljövärden!$B$1:$H$446,6,FALSE)</f>
        <v>Nej</v>
      </c>
      <c r="AU16">
        <f t="shared" si="3"/>
        <v>0</v>
      </c>
      <c r="AV16">
        <f t="shared" si="4"/>
        <v>0</v>
      </c>
      <c r="AW16">
        <f t="shared" si="5"/>
        <v>0</v>
      </c>
      <c r="AX16">
        <f t="shared" si="6"/>
        <v>0</v>
      </c>
      <c r="AZ16">
        <f t="shared" si="7"/>
        <v>0</v>
      </c>
      <c r="BE16"/>
      <c r="BF16"/>
      <c r="BG16"/>
      <c r="BH16"/>
      <c r="BI16"/>
    </row>
    <row r="17" spans="1:52" customFormat="1" x14ac:dyDescent="0.25">
      <c r="A17" s="2" t="s">
        <v>38</v>
      </c>
      <c r="B17" s="2" t="s">
        <v>42</v>
      </c>
      <c r="C17">
        <f>VLOOKUP($B17,'Tillförd energi'!$B$1:$AS$566,MATCH(C$1,'Tillförd energi'!$B$1:$AQ$1,0),FALSE)</f>
        <v>0</v>
      </c>
      <c r="D17">
        <f>VLOOKUP($B17,'Tillförd energi'!$B$1:$AS$566,MATCH(D$1,'Tillförd energi'!$B$1:$AQ$1,0),FALSE)</f>
        <v>0</v>
      </c>
      <c r="E17">
        <f>VLOOKUP($B17,'Tillförd energi'!$B$1:$AS$566,MATCH(E$1,'Tillförd energi'!$B$1:$AQ$1,0),FALSE)</f>
        <v>0</v>
      </c>
      <c r="F17">
        <f>VLOOKUP($B17,'Tillförd energi'!$B$1:$AS$566,MATCH(F$1,'Tillförd energi'!$B$1:$AQ$1,0),FALSE)</f>
        <v>0</v>
      </c>
      <c r="G17">
        <f>VLOOKUP($B17,'Tillförd energi'!$B$1:$AS$566,MATCH(G$1,'Tillförd energi'!$B$1:$AQ$1,0),FALSE)</f>
        <v>0</v>
      </c>
      <c r="H17">
        <f>VLOOKUP($B17,'Tillförd energi'!$B$1:$AS$566,MATCH(H$1,'Tillförd energi'!$B$1:$AQ$1,0),FALSE)</f>
        <v>0</v>
      </c>
      <c r="I17">
        <f>VLOOKUP($B17,'Tillförd energi'!$B$1:$AS$566,MATCH(I$1,'Tillförd energi'!$B$1:$AQ$1,0),FALSE)</f>
        <v>0</v>
      </c>
      <c r="J17">
        <f>VLOOKUP($B17,'Tillförd energi'!$B$1:$AS$566,MATCH(J$1,'Tillförd energi'!$B$1:$AQ$1,0),FALSE)</f>
        <v>0</v>
      </c>
      <c r="K17">
        <v>0</v>
      </c>
      <c r="L17">
        <f>VLOOKUP($B17,'Tillförd energi'!$B$1:$AS$566,MATCH(L$1,'Tillförd energi'!$B$1:$AQ$1,0),FALSE)</f>
        <v>0</v>
      </c>
      <c r="M17">
        <f>VLOOKUP($B17,'Tillförd energi'!$B$1:$AS$566,MATCH(M$1,'Tillförd energi'!$B$1:$AQ$1,0),FALSE)</f>
        <v>0</v>
      </c>
      <c r="N17">
        <f>VLOOKUP($B17,'Tillförd energi'!$B$1:$AS$566,MATCH(N$1,'Tillförd energi'!$B$1:$AQ$1,0),FALSE)</f>
        <v>0</v>
      </c>
      <c r="O17">
        <f>VLOOKUP($B17,'Tillförd energi'!$B$1:$AS$566,MATCH(O$1,'Tillförd energi'!$B$1:$AQ$1,0),FALSE)</f>
        <v>0</v>
      </c>
      <c r="P17">
        <f>VLOOKUP($B17,'Tillförd energi'!$B$1:$AS$566,MATCH(P$1,'Tillförd energi'!$B$1:$AQ$1,0),FALSE)</f>
        <v>0</v>
      </c>
      <c r="Q17">
        <f>VLOOKUP($B17,'Tillförd energi'!$B$1:$AS$566,MATCH(Q$1,'Tillförd energi'!$B$1:$AQ$1,0),FALSE)</f>
        <v>0</v>
      </c>
      <c r="R17">
        <f>VLOOKUP($B17,'Tillförd energi'!$B$1:$AS$566,MATCH(R$1,'Tillförd energi'!$B$1:$AQ$1,0),FALSE)</f>
        <v>0</v>
      </c>
      <c r="S17">
        <f>VLOOKUP($B17,'Tillförd energi'!$B$1:$AS$566,MATCH(S$1,'Tillförd energi'!$B$1:$AQ$1,0),FALSE)</f>
        <v>0</v>
      </c>
      <c r="T17">
        <f>VLOOKUP($B17,'Tillförd energi'!$B$1:$AS$566,MATCH(T$1,'Tillförd energi'!$B$1:$AQ$1,0),FALSE)</f>
        <v>0</v>
      </c>
      <c r="U17">
        <f>VLOOKUP($B17,'Tillförd energi'!$B$1:$AS$566,MATCH(U$1,'Tillförd energi'!$B$1:$AQ$1,0),FALSE)</f>
        <v>0</v>
      </c>
      <c r="V17">
        <f>VLOOKUP($B17,'Tillförd energi'!$B$1:$AS$566,MATCH(V$1,'Tillförd energi'!$B$1:$AQ$1,0),FALSE)</f>
        <v>0</v>
      </c>
      <c r="W17">
        <f>VLOOKUP($B17,'Tillförd energi'!$B$1:$AS$566,MATCH(W$1,'Tillförd energi'!$B$1:$AQ$1,0),FALSE)</f>
        <v>0</v>
      </c>
      <c r="X17">
        <f>VLOOKUP($B17,'Tillförd energi'!$B$1:$AS$566,MATCH(X$1,'Tillförd energi'!$B$1:$AQ$1,0),FALSE)</f>
        <v>0</v>
      </c>
      <c r="Y17">
        <f>VLOOKUP($B17,'Tillförd energi'!$B$1:$AS$566,MATCH(Y$1,'Tillförd energi'!$B$1:$AQ$1,0),FALSE)</f>
        <v>0</v>
      </c>
      <c r="Z17">
        <f>VLOOKUP($B17,'Tillförd energi'!$B$1:$AS$566,MATCH(Z$1,'Tillförd energi'!$B$1:$AQ$1,0),FALSE)</f>
        <v>0</v>
      </c>
      <c r="AA17">
        <f>VLOOKUP($B17,'Tillförd energi'!$B$1:$AS$566,MATCH(AA$1,'Tillförd energi'!$B$1:$AQ$1,0),FALSE)</f>
        <v>0</v>
      </c>
      <c r="AB17">
        <f>VLOOKUP($B17,'Tillförd energi'!$B$1:$AS$566,MATCH(AB$1,'Tillförd energi'!$B$1:$AQ$1,0),FALSE)</f>
        <v>0</v>
      </c>
      <c r="AC17">
        <f>VLOOKUP($B17,'Tillförd energi'!$B$1:$AS$566,MATCH(AC$1,'Tillförd energi'!$B$1:$AQ$1,0),FALSE)</f>
        <v>0</v>
      </c>
      <c r="AD17">
        <f>VLOOKUP($B17,'Tillförd energi'!$B$1:$AS$566,MATCH(AD$1,'Tillförd energi'!$B$1:$AQ$1,0),FALSE)</f>
        <v>0</v>
      </c>
      <c r="AE17">
        <f>VLOOKUP($B17,'Tillförd energi'!$B$1:$AS$566,MATCH(AE$1,'Tillförd energi'!$B$1:$AQ$1,0),FALSE)</f>
        <v>0</v>
      </c>
      <c r="AF17">
        <f>VLOOKUP($B17,'Tillförd energi'!$B$1:$AS$566,MATCH(AF$1,'Tillförd energi'!$B$1:$AQ$1,0),FALSE)</f>
        <v>0</v>
      </c>
      <c r="AG17">
        <f>IFERROR(VLOOKUP(B17,Miljö!$B$1:$S$476,9,FALSE)/1,0)</f>
        <v>0</v>
      </c>
      <c r="AI17">
        <f t="shared" si="0"/>
        <v>0</v>
      </c>
      <c r="AJ17">
        <f t="shared" si="1"/>
        <v>0</v>
      </c>
      <c r="AK17" t="str">
        <f>IF(ISERROR(1/VLOOKUP($B17,Leveranser!$B$1:$S$500,MATCH("såld värme (gwh)",Leveranser!$B$1:$S$1,0),FALSE)),"",VLOOKUP($B17,Leveranser!$B$1:$S$500,MATCH("såld värme (gwh)",Leveranser!$B$1:$S$1,0),FALSE))</f>
        <v/>
      </c>
      <c r="AL17">
        <f>VLOOKUP($B17,Leveranser!$B$1:$Y$500,MATCH("Totalt såld fjärrvärme till andra fjärrvärmeföretag",Leveranser!$B$1:$AA$1,0),FALSE)</f>
        <v>0</v>
      </c>
      <c r="AM17">
        <f>IF(ISERROR(1/VLOOKUP($B17,Miljö!$B$1:$S$500,MATCH("Såld mängd produktionsspecifik fjärrvärme (GWh)",Miljö!$B$1:$R$1,0),FALSE)),0,VLOOKUP($B17,Miljö!$B$1:$S$500,MATCH("Såld mängd produktionsspecifik fjärrvärme (GWh)",Miljö!$B$1:$R$1,0),FALSE))</f>
        <v>0</v>
      </c>
      <c r="AN17" s="137" t="str">
        <f t="shared" si="2"/>
        <v/>
      </c>
      <c r="AP17" t="str">
        <f>VLOOKUP($B17,Miljövärden!$B$1:$H$446,7,FALSE)</f>
        <v>Nej</v>
      </c>
      <c r="AQ17" t="str">
        <f>VLOOKUP($B17,Miljövärden!$B$1:$H$446,6,FALSE)</f>
        <v>Nej</v>
      </c>
      <c r="AU17">
        <f t="shared" si="3"/>
        <v>0</v>
      </c>
      <c r="AV17">
        <f t="shared" si="4"/>
        <v>0</v>
      </c>
      <c r="AW17">
        <f t="shared" si="5"/>
        <v>0</v>
      </c>
      <c r="AX17">
        <f t="shared" si="6"/>
        <v>0</v>
      </c>
      <c r="AZ17">
        <f t="shared" si="7"/>
        <v>0</v>
      </c>
    </row>
    <row r="18" spans="1:52" customFormat="1" x14ac:dyDescent="0.25">
      <c r="A18" s="2" t="s">
        <v>43</v>
      </c>
      <c r="B18" s="2" t="s">
        <v>44</v>
      </c>
      <c r="C18">
        <f>VLOOKUP($B18,'Tillförd energi'!$B$1:$AS$566,MATCH(C$1,'Tillförd energi'!$B$1:$AQ$1,0),FALSE)</f>
        <v>0</v>
      </c>
      <c r="D18">
        <f>VLOOKUP($B18,'Tillförd energi'!$B$1:$AS$566,MATCH(D$1,'Tillförd energi'!$B$1:$AQ$1,0),FALSE)</f>
        <v>0</v>
      </c>
      <c r="E18">
        <f>VLOOKUP($B18,'Tillförd energi'!$B$1:$AS$566,MATCH(E$1,'Tillförd energi'!$B$1:$AQ$1,0),FALSE)</f>
        <v>0</v>
      </c>
      <c r="F18">
        <f>VLOOKUP($B18,'Tillförd energi'!$B$1:$AS$566,MATCH(F$1,'Tillförd energi'!$B$1:$AQ$1,0),FALSE)</f>
        <v>0</v>
      </c>
      <c r="G18">
        <f>VLOOKUP($B18,'Tillförd energi'!$B$1:$AS$566,MATCH(G$1,'Tillförd energi'!$B$1:$AQ$1,0),FALSE)</f>
        <v>0</v>
      </c>
      <c r="H18">
        <f>VLOOKUP($B18,'Tillförd energi'!$B$1:$AS$566,MATCH(H$1,'Tillförd energi'!$B$1:$AQ$1,0),FALSE)</f>
        <v>0</v>
      </c>
      <c r="I18">
        <f>VLOOKUP($B18,'Tillförd energi'!$B$1:$AS$566,MATCH(I$1,'Tillförd energi'!$B$1:$AQ$1,0),FALSE)</f>
        <v>0</v>
      </c>
      <c r="J18">
        <f>VLOOKUP($B18,'Tillförd energi'!$B$1:$AS$566,MATCH(J$1,'Tillförd energi'!$B$1:$AQ$1,0),FALSE)</f>
        <v>0</v>
      </c>
      <c r="K18">
        <v>0</v>
      </c>
      <c r="L18">
        <f>VLOOKUP($B18,'Tillförd energi'!$B$1:$AS$566,MATCH(L$1,'Tillförd energi'!$B$1:$AQ$1,0),FALSE)</f>
        <v>0</v>
      </c>
      <c r="M18">
        <f>VLOOKUP($B18,'Tillförd energi'!$B$1:$AS$566,MATCH(M$1,'Tillförd energi'!$B$1:$AQ$1,0),FALSE)</f>
        <v>0</v>
      </c>
      <c r="N18">
        <f>VLOOKUP($B18,'Tillförd energi'!$B$1:$AS$566,MATCH(N$1,'Tillförd energi'!$B$1:$AQ$1,0),FALSE)</f>
        <v>0</v>
      </c>
      <c r="O18">
        <f>VLOOKUP($B18,'Tillförd energi'!$B$1:$AS$566,MATCH(O$1,'Tillförd energi'!$B$1:$AQ$1,0),FALSE)</f>
        <v>0</v>
      </c>
      <c r="P18">
        <f>VLOOKUP($B18,'Tillförd energi'!$B$1:$AS$566,MATCH(P$1,'Tillförd energi'!$B$1:$AQ$1,0),FALSE)</f>
        <v>26.33</v>
      </c>
      <c r="Q18">
        <f>VLOOKUP($B18,'Tillförd energi'!$B$1:$AS$566,MATCH(Q$1,'Tillförd energi'!$B$1:$AQ$1,0),FALSE)</f>
        <v>0</v>
      </c>
      <c r="R18">
        <f>VLOOKUP($B18,'Tillförd energi'!$B$1:$AS$566,MATCH(R$1,'Tillförd energi'!$B$1:$AQ$1,0),FALSE)</f>
        <v>4.33</v>
      </c>
      <c r="S18">
        <f>VLOOKUP($B18,'Tillförd energi'!$B$1:$AS$566,MATCH(S$1,'Tillförd energi'!$B$1:$AQ$1,0),FALSE)</f>
        <v>0</v>
      </c>
      <c r="T18">
        <f>VLOOKUP($B18,'Tillförd energi'!$B$1:$AS$566,MATCH(T$1,'Tillförd energi'!$B$1:$AQ$1,0),FALSE)</f>
        <v>0</v>
      </c>
      <c r="U18">
        <f>VLOOKUP($B18,'Tillförd energi'!$B$1:$AS$566,MATCH(U$1,'Tillförd energi'!$B$1:$AQ$1,0),FALSE)</f>
        <v>0</v>
      </c>
      <c r="V18">
        <f>VLOOKUP($B18,'Tillförd energi'!$B$1:$AS$566,MATCH(V$1,'Tillförd energi'!$B$1:$AQ$1,0),FALSE)</f>
        <v>0</v>
      </c>
      <c r="W18">
        <f>VLOOKUP($B18,'Tillförd energi'!$B$1:$AS$566,MATCH(W$1,'Tillförd energi'!$B$1:$AQ$1,0),FALSE)</f>
        <v>0</v>
      </c>
      <c r="X18">
        <f>VLOOKUP($B18,'Tillförd energi'!$B$1:$AS$566,MATCH(X$1,'Tillförd energi'!$B$1:$AQ$1,0),FALSE)</f>
        <v>0</v>
      </c>
      <c r="Y18">
        <f>VLOOKUP($B18,'Tillförd energi'!$B$1:$AS$566,MATCH(Y$1,'Tillförd energi'!$B$1:$AQ$1,0),FALSE)</f>
        <v>0</v>
      </c>
      <c r="Z18">
        <f>VLOOKUP($B18,'Tillförd energi'!$B$1:$AS$566,MATCH(Z$1,'Tillförd energi'!$B$1:$AQ$1,0),FALSE)</f>
        <v>0</v>
      </c>
      <c r="AA18">
        <f>VLOOKUP($B18,'Tillförd energi'!$B$1:$AS$566,MATCH(AA$1,'Tillförd energi'!$B$1:$AQ$1,0),FALSE)</f>
        <v>0</v>
      </c>
      <c r="AB18">
        <f>VLOOKUP($B18,'Tillförd energi'!$B$1:$AS$566,MATCH(AB$1,'Tillförd energi'!$B$1:$AQ$1,0),FALSE)</f>
        <v>0</v>
      </c>
      <c r="AC18">
        <f>VLOOKUP($B18,'Tillförd energi'!$B$1:$AS$566,MATCH(AC$1,'Tillförd energi'!$B$1:$AQ$1,0),FALSE)</f>
        <v>0</v>
      </c>
      <c r="AD18">
        <f>VLOOKUP($B18,'Tillförd energi'!$B$1:$AS$566,MATCH(AD$1,'Tillförd energi'!$B$1:$AQ$1,0),FALSE)</f>
        <v>0</v>
      </c>
      <c r="AE18">
        <f>VLOOKUP($B18,'Tillförd energi'!$B$1:$AS$566,MATCH(AE$1,'Tillförd energi'!$B$1:$AQ$1,0),FALSE)</f>
        <v>0</v>
      </c>
      <c r="AF18">
        <f>VLOOKUP($B18,'Tillförd energi'!$B$1:$AS$566,MATCH(AF$1,'Tillförd energi'!$B$1:$AQ$1,0),FALSE)</f>
        <v>0.38</v>
      </c>
      <c r="AG18">
        <f>IFERROR(VLOOKUP(B18,Miljö!$B$1:$S$476,9,FALSE)/1,0)</f>
        <v>0</v>
      </c>
      <c r="AI18">
        <f t="shared" si="0"/>
        <v>31.039999999999996</v>
      </c>
      <c r="AJ18">
        <f t="shared" si="1"/>
        <v>31.039999999999996</v>
      </c>
      <c r="AK18">
        <f>IF(ISERROR(1/VLOOKUP($B18,Leveranser!$B$1:$S$500,MATCH("såld värme (gwh)",Leveranser!$B$1:$S$1,0),FALSE)),"",VLOOKUP($B18,Leveranser!$B$1:$S$500,MATCH("såld värme (gwh)",Leveranser!$B$1:$S$1,0),FALSE))</f>
        <v>22.36</v>
      </c>
      <c r="AL18">
        <f>VLOOKUP($B18,Leveranser!$B$1:$Y$500,MATCH("Totalt såld fjärrvärme till andra fjärrvärmeföretag",Leveranser!$B$1:$AA$1,0),FALSE)</f>
        <v>0</v>
      </c>
      <c r="AM18">
        <f>IF(ISERROR(1/VLOOKUP($B18,Miljö!$B$1:$S$500,MATCH("Såld mängd produktionsspecifik fjärrvärme (GWh)",Miljö!$B$1:$R$1,0),FALSE)),0,VLOOKUP($B18,Miljö!$B$1:$S$500,MATCH("Såld mängd produktionsspecifik fjärrvärme (GWh)",Miljö!$B$1:$R$1,0),FALSE))</f>
        <v>0</v>
      </c>
      <c r="AN18" s="137">
        <f t="shared" si="2"/>
        <v>0.72036082474226815</v>
      </c>
      <c r="AP18" t="str">
        <f>VLOOKUP($B18,Miljövärden!$B$1:$H$446,7,FALSE)</f>
        <v>Ja</v>
      </c>
      <c r="AQ18" t="str">
        <f>VLOOKUP($B18,Miljövärden!$B$1:$H$446,6,FALSE)</f>
        <v>Nej</v>
      </c>
      <c r="AU18">
        <f t="shared" si="3"/>
        <v>0.38</v>
      </c>
      <c r="AV18">
        <f t="shared" si="4"/>
        <v>0</v>
      </c>
      <c r="AW18">
        <f t="shared" si="5"/>
        <v>26.33</v>
      </c>
      <c r="AX18">
        <f t="shared" si="6"/>
        <v>4.33</v>
      </c>
      <c r="AZ18">
        <f t="shared" si="7"/>
        <v>30.659999999999997</v>
      </c>
    </row>
    <row r="19" spans="1:52" customFormat="1" x14ac:dyDescent="0.25">
      <c r="A19" s="2" t="s">
        <v>45</v>
      </c>
      <c r="B19" s="2" t="s">
        <v>46</v>
      </c>
      <c r="C19">
        <f>VLOOKUP($B19,'Tillförd energi'!$B$1:$AS$566,MATCH(C$1,'Tillförd energi'!$B$1:$AQ$1,0),FALSE)</f>
        <v>0</v>
      </c>
      <c r="D19">
        <f>VLOOKUP($B19,'Tillförd energi'!$B$1:$AS$566,MATCH(D$1,'Tillförd energi'!$B$1:$AQ$1,0),FALSE)</f>
        <v>0</v>
      </c>
      <c r="E19">
        <f>VLOOKUP($B19,'Tillförd energi'!$B$1:$AS$566,MATCH(E$1,'Tillförd energi'!$B$1:$AQ$1,0),FALSE)</f>
        <v>0</v>
      </c>
      <c r="F19">
        <f>VLOOKUP($B19,'Tillförd energi'!$B$1:$AS$566,MATCH(F$1,'Tillförd energi'!$B$1:$AQ$1,0),FALSE)</f>
        <v>0</v>
      </c>
      <c r="G19">
        <f>VLOOKUP($B19,'Tillförd energi'!$B$1:$AS$566,MATCH(G$1,'Tillförd energi'!$B$1:$AQ$1,0),FALSE)</f>
        <v>0</v>
      </c>
      <c r="H19">
        <f>VLOOKUP($B19,'Tillförd energi'!$B$1:$AS$566,MATCH(H$1,'Tillförd energi'!$B$1:$AQ$1,0),FALSE)</f>
        <v>0</v>
      </c>
      <c r="I19">
        <f>VLOOKUP($B19,'Tillförd energi'!$B$1:$AS$566,MATCH(I$1,'Tillförd energi'!$B$1:$AQ$1,0),FALSE)</f>
        <v>0</v>
      </c>
      <c r="J19">
        <f>VLOOKUP($B19,'Tillförd energi'!$B$1:$AS$566,MATCH(J$1,'Tillförd energi'!$B$1:$AQ$1,0),FALSE)</f>
        <v>0</v>
      </c>
      <c r="K19">
        <v>0</v>
      </c>
      <c r="L19">
        <f>VLOOKUP($B19,'Tillförd energi'!$B$1:$AS$566,MATCH(L$1,'Tillförd energi'!$B$1:$AQ$1,0),FALSE)</f>
        <v>0</v>
      </c>
      <c r="M19">
        <f>VLOOKUP($B19,'Tillförd energi'!$B$1:$AS$566,MATCH(M$1,'Tillförd energi'!$B$1:$AQ$1,0),FALSE)</f>
        <v>2</v>
      </c>
      <c r="N19">
        <f>VLOOKUP($B19,'Tillförd energi'!$B$1:$AS$566,MATCH(N$1,'Tillförd energi'!$B$1:$AQ$1,0),FALSE)</f>
        <v>78</v>
      </c>
      <c r="O19">
        <f>VLOOKUP($B19,'Tillförd energi'!$B$1:$AS$566,MATCH(O$1,'Tillförd energi'!$B$1:$AQ$1,0),FALSE)</f>
        <v>0</v>
      </c>
      <c r="P19">
        <f>VLOOKUP($B19,'Tillförd energi'!$B$1:$AS$566,MATCH(P$1,'Tillförd energi'!$B$1:$AQ$1,0),FALSE)</f>
        <v>7</v>
      </c>
      <c r="Q19">
        <f>VLOOKUP($B19,'Tillförd energi'!$B$1:$AS$566,MATCH(Q$1,'Tillförd energi'!$B$1:$AQ$1,0),FALSE)</f>
        <v>8</v>
      </c>
      <c r="R19">
        <f>VLOOKUP($B19,'Tillförd energi'!$B$1:$AS$566,MATCH(R$1,'Tillförd energi'!$B$1:$AQ$1,0),FALSE)</f>
        <v>5.4</v>
      </c>
      <c r="S19">
        <f>VLOOKUP($B19,'Tillförd energi'!$B$1:$AS$566,MATCH(S$1,'Tillförd energi'!$B$1:$AQ$1,0),FALSE)</f>
        <v>0</v>
      </c>
      <c r="T19">
        <f>VLOOKUP($B19,'Tillförd energi'!$B$1:$AS$566,MATCH(T$1,'Tillförd energi'!$B$1:$AQ$1,0),FALSE)</f>
        <v>0</v>
      </c>
      <c r="U19">
        <f>VLOOKUP($B19,'Tillförd energi'!$B$1:$AS$566,MATCH(U$1,'Tillförd energi'!$B$1:$AQ$1,0),FALSE)</f>
        <v>0</v>
      </c>
      <c r="V19">
        <f>VLOOKUP($B19,'Tillförd energi'!$B$1:$AS$566,MATCH(V$1,'Tillförd energi'!$B$1:$AQ$1,0),FALSE)</f>
        <v>0</v>
      </c>
      <c r="W19">
        <f>VLOOKUP($B19,'Tillförd energi'!$B$1:$AS$566,MATCH(W$1,'Tillförd energi'!$B$1:$AQ$1,0),FALSE)</f>
        <v>2.2000000000000002</v>
      </c>
      <c r="X19">
        <f>VLOOKUP($B19,'Tillförd energi'!$B$1:$AS$566,MATCH(X$1,'Tillförd energi'!$B$1:$AQ$1,0),FALSE)</f>
        <v>0</v>
      </c>
      <c r="Y19">
        <f>VLOOKUP($B19,'Tillförd energi'!$B$1:$AS$566,MATCH(Y$1,'Tillförd energi'!$B$1:$AQ$1,0),FALSE)</f>
        <v>0</v>
      </c>
      <c r="Z19">
        <f>VLOOKUP($B19,'Tillförd energi'!$B$1:$AS$566,MATCH(Z$1,'Tillförd energi'!$B$1:$AQ$1,0),FALSE)</f>
        <v>0</v>
      </c>
      <c r="AA19">
        <f>VLOOKUP($B19,'Tillförd energi'!$B$1:$AS$566,MATCH(AA$1,'Tillförd energi'!$B$1:$AQ$1,0),FALSE)</f>
        <v>0</v>
      </c>
      <c r="AB19">
        <f>VLOOKUP($B19,'Tillförd energi'!$B$1:$AS$566,MATCH(AB$1,'Tillförd energi'!$B$1:$AQ$1,0),FALSE)</f>
        <v>0</v>
      </c>
      <c r="AC19">
        <f>VLOOKUP($B19,'Tillförd energi'!$B$1:$AS$566,MATCH(AC$1,'Tillförd energi'!$B$1:$AQ$1,0),FALSE)</f>
        <v>17</v>
      </c>
      <c r="AD19">
        <f>VLOOKUP($B19,'Tillförd energi'!$B$1:$AS$566,MATCH(AD$1,'Tillförd energi'!$B$1:$AQ$1,0),FALSE)</f>
        <v>6.0999999999999999E-2</v>
      </c>
      <c r="AE19">
        <f>VLOOKUP($B19,'Tillförd energi'!$B$1:$AS$566,MATCH(AE$1,'Tillförd energi'!$B$1:$AQ$1,0),FALSE)</f>
        <v>0</v>
      </c>
      <c r="AF19">
        <f>VLOOKUP($B19,'Tillförd energi'!$B$1:$AS$566,MATCH(AF$1,'Tillförd energi'!$B$1:$AQ$1,0),FALSE)</f>
        <v>2.4</v>
      </c>
      <c r="AG19">
        <f>IFERROR(VLOOKUP(B19,Miljö!$B$1:$S$476,9,FALSE)/1,0)</f>
        <v>0</v>
      </c>
      <c r="AI19">
        <f t="shared" si="0"/>
        <v>122.06100000000002</v>
      </c>
      <c r="AJ19">
        <f t="shared" si="1"/>
        <v>122.06100000000002</v>
      </c>
      <c r="AK19">
        <f>IF(ISERROR(1/VLOOKUP($B19,Leveranser!$B$1:$S$500,MATCH("såld värme (gwh)",Leveranser!$B$1:$S$1,0),FALSE)),"",VLOOKUP($B19,Leveranser!$B$1:$S$500,MATCH("såld värme (gwh)",Leveranser!$B$1:$S$1,0),FALSE))</f>
        <v>89.6</v>
      </c>
      <c r="AL19">
        <f>VLOOKUP($B19,Leveranser!$B$1:$Y$500,MATCH("Totalt såld fjärrvärme till andra fjärrvärmeföretag",Leveranser!$B$1:$AA$1,0),FALSE)</f>
        <v>0</v>
      </c>
      <c r="AM19">
        <f>IF(ISERROR(1/VLOOKUP($B19,Miljö!$B$1:$S$500,MATCH("Såld mängd produktionsspecifik fjärrvärme (GWh)",Miljö!$B$1:$R$1,0),FALSE)),0,VLOOKUP($B19,Miljö!$B$1:$S$500,MATCH("Såld mängd produktionsspecifik fjärrvärme (GWh)",Miljö!$B$1:$R$1,0),FALSE))</f>
        <v>0</v>
      </c>
      <c r="AN19" s="137">
        <f t="shared" si="2"/>
        <v>0.73405919990824242</v>
      </c>
      <c r="AP19" t="str">
        <f>VLOOKUP($B19,Miljövärden!$B$1:$H$446,7,FALSE)</f>
        <v>Ja</v>
      </c>
      <c r="AQ19" t="str">
        <f>VLOOKUP($B19,Miljövärden!$B$1:$H$446,6,FALSE)</f>
        <v>Nej</v>
      </c>
      <c r="AU19">
        <f t="shared" si="3"/>
        <v>2.4</v>
      </c>
      <c r="AV19">
        <f t="shared" si="4"/>
        <v>0</v>
      </c>
      <c r="AW19">
        <f t="shared" si="5"/>
        <v>95</v>
      </c>
      <c r="AX19">
        <f t="shared" si="6"/>
        <v>5.4</v>
      </c>
      <c r="AZ19">
        <f t="shared" si="7"/>
        <v>102.60000000000001</v>
      </c>
    </row>
    <row r="20" spans="1:52" customFormat="1" x14ac:dyDescent="0.25">
      <c r="A20" s="2" t="s">
        <v>50</v>
      </c>
      <c r="B20" s="2" t="s">
        <v>51</v>
      </c>
      <c r="C20">
        <f>VLOOKUP($B20,'Tillförd energi'!$B$1:$AS$566,MATCH(C$1,'Tillförd energi'!$B$1:$AQ$1,0),FALSE)</f>
        <v>0</v>
      </c>
      <c r="D20">
        <f>VLOOKUP($B20,'Tillförd energi'!$B$1:$AS$566,MATCH(D$1,'Tillförd energi'!$B$1:$AQ$1,0),FALSE)</f>
        <v>0.82</v>
      </c>
      <c r="E20">
        <f>VLOOKUP($B20,'Tillförd energi'!$B$1:$AS$566,MATCH(E$1,'Tillförd energi'!$B$1:$AQ$1,0),FALSE)</f>
        <v>0</v>
      </c>
      <c r="F20">
        <f>VLOOKUP($B20,'Tillförd energi'!$B$1:$AS$566,MATCH(F$1,'Tillförd energi'!$B$1:$AQ$1,0),FALSE)</f>
        <v>1.87</v>
      </c>
      <c r="G20">
        <f>VLOOKUP($B20,'Tillförd energi'!$B$1:$AS$566,MATCH(G$1,'Tillförd energi'!$B$1:$AQ$1,0),FALSE)</f>
        <v>0</v>
      </c>
      <c r="H20">
        <f>VLOOKUP($B20,'Tillförd energi'!$B$1:$AS$566,MATCH(H$1,'Tillförd energi'!$B$1:$AQ$1,0),FALSE)</f>
        <v>0</v>
      </c>
      <c r="I20">
        <f>VLOOKUP($B20,'Tillförd energi'!$B$1:$AS$566,MATCH(I$1,'Tillförd energi'!$B$1:$AQ$1,0),FALSE)</f>
        <v>0</v>
      </c>
      <c r="J20">
        <f>VLOOKUP($B20,'Tillförd energi'!$B$1:$AS$566,MATCH(J$1,'Tillförd energi'!$B$1:$AQ$1,0),FALSE)</f>
        <v>1.5</v>
      </c>
      <c r="K20">
        <v>0</v>
      </c>
      <c r="L20">
        <f>VLOOKUP($B20,'Tillförd energi'!$B$1:$AS$566,MATCH(L$1,'Tillförd energi'!$B$1:$AQ$1,0),FALSE)</f>
        <v>0</v>
      </c>
      <c r="M20">
        <f>VLOOKUP($B20,'Tillförd energi'!$B$1:$AS$566,MATCH(M$1,'Tillförd energi'!$B$1:$AQ$1,0),FALSE)</f>
        <v>0</v>
      </c>
      <c r="N20">
        <f>VLOOKUP($B20,'Tillförd energi'!$B$1:$AS$566,MATCH(N$1,'Tillförd energi'!$B$1:$AQ$1,0),FALSE)</f>
        <v>0</v>
      </c>
      <c r="O20">
        <f>VLOOKUP($B20,'Tillförd energi'!$B$1:$AS$566,MATCH(O$1,'Tillförd energi'!$B$1:$AQ$1,0),FALSE)</f>
        <v>0</v>
      </c>
      <c r="P20">
        <f>VLOOKUP($B20,'Tillförd energi'!$B$1:$AS$566,MATCH(P$1,'Tillförd energi'!$B$1:$AQ$1,0),FALSE)</f>
        <v>0</v>
      </c>
      <c r="Q20">
        <f>VLOOKUP($B20,'Tillförd energi'!$B$1:$AS$566,MATCH(Q$1,'Tillförd energi'!$B$1:$AQ$1,0),FALSE)</f>
        <v>83.7</v>
      </c>
      <c r="R20">
        <f>VLOOKUP($B20,'Tillförd energi'!$B$1:$AS$566,MATCH(R$1,'Tillförd energi'!$B$1:$AQ$1,0),FALSE)</f>
        <v>13.1</v>
      </c>
      <c r="S20">
        <f>VLOOKUP($B20,'Tillförd energi'!$B$1:$AS$566,MATCH(S$1,'Tillförd energi'!$B$1:$AQ$1,0),FALSE)</f>
        <v>0</v>
      </c>
      <c r="T20">
        <f>VLOOKUP($B20,'Tillförd energi'!$B$1:$AS$566,MATCH(T$1,'Tillförd energi'!$B$1:$AQ$1,0),FALSE)</f>
        <v>0</v>
      </c>
      <c r="U20">
        <f>VLOOKUP($B20,'Tillförd energi'!$B$1:$AS$566,MATCH(U$1,'Tillförd energi'!$B$1:$AQ$1,0),FALSE)</f>
        <v>0</v>
      </c>
      <c r="V20">
        <f>VLOOKUP($B20,'Tillförd energi'!$B$1:$AS$566,MATCH(V$1,'Tillförd energi'!$B$1:$AQ$1,0),FALSE)</f>
        <v>0</v>
      </c>
      <c r="W20">
        <f>VLOOKUP($B20,'Tillförd energi'!$B$1:$AS$566,MATCH(W$1,'Tillförd energi'!$B$1:$AQ$1,0),FALSE)</f>
        <v>0</v>
      </c>
      <c r="X20">
        <f>VLOOKUP($B20,'Tillförd energi'!$B$1:$AS$566,MATCH(X$1,'Tillförd energi'!$B$1:$AQ$1,0),FALSE)</f>
        <v>0</v>
      </c>
      <c r="Y20">
        <f>VLOOKUP($B20,'Tillförd energi'!$B$1:$AS$566,MATCH(Y$1,'Tillförd energi'!$B$1:$AQ$1,0),FALSE)</f>
        <v>0</v>
      </c>
      <c r="Z20">
        <f>VLOOKUP($B20,'Tillförd energi'!$B$1:$AS$566,MATCH(Z$1,'Tillförd energi'!$B$1:$AQ$1,0),FALSE)</f>
        <v>0</v>
      </c>
      <c r="AA20">
        <f>VLOOKUP($B20,'Tillförd energi'!$B$1:$AS$566,MATCH(AA$1,'Tillförd energi'!$B$1:$AQ$1,0),FALSE)</f>
        <v>0</v>
      </c>
      <c r="AB20">
        <f>VLOOKUP($B20,'Tillförd energi'!$B$1:$AS$566,MATCH(AB$1,'Tillförd energi'!$B$1:$AQ$1,0),FALSE)</f>
        <v>0</v>
      </c>
      <c r="AC20">
        <f>VLOOKUP($B20,'Tillförd energi'!$B$1:$AS$566,MATCH(AC$1,'Tillförd energi'!$B$1:$AQ$1,0),FALSE)</f>
        <v>20.8</v>
      </c>
      <c r="AD20">
        <f>VLOOKUP($B20,'Tillförd energi'!$B$1:$AS$566,MATCH(AD$1,'Tillförd energi'!$B$1:$AQ$1,0),FALSE)</f>
        <v>6.7</v>
      </c>
      <c r="AE20">
        <f>VLOOKUP($B20,'Tillförd energi'!$B$1:$AS$566,MATCH(AE$1,'Tillförd energi'!$B$1:$AQ$1,0),FALSE)</f>
        <v>0</v>
      </c>
      <c r="AF20">
        <f>VLOOKUP($B20,'Tillförd energi'!$B$1:$AS$566,MATCH(AF$1,'Tillförd energi'!$B$1:$AQ$1,0),FALSE)</f>
        <v>3.2</v>
      </c>
      <c r="AG20">
        <f>IFERROR(VLOOKUP(B20,Miljö!$B$1:$S$476,9,FALSE)/1,0)</f>
        <v>0</v>
      </c>
      <c r="AI20">
        <f t="shared" si="0"/>
        <v>131.68999999999997</v>
      </c>
      <c r="AJ20">
        <f t="shared" si="1"/>
        <v>131.68999999999997</v>
      </c>
      <c r="AK20">
        <f>IF(ISERROR(1/VLOOKUP($B20,Leveranser!$B$1:$S$500,MATCH("såld värme (gwh)",Leveranser!$B$1:$S$1,0),FALSE)),"",VLOOKUP($B20,Leveranser!$B$1:$S$500,MATCH("såld värme (gwh)",Leveranser!$B$1:$S$1,0),FALSE))</f>
        <v>98.9</v>
      </c>
      <c r="AL20">
        <f>VLOOKUP($B20,Leveranser!$B$1:$Y$500,MATCH("Totalt såld fjärrvärme till andra fjärrvärmeföretag",Leveranser!$B$1:$AA$1,0),FALSE)</f>
        <v>0</v>
      </c>
      <c r="AM20">
        <f>IF(ISERROR(1/VLOOKUP($B20,Miljö!$B$1:$S$500,MATCH("Såld mängd produktionsspecifik fjärrvärme (GWh)",Miljö!$B$1:$R$1,0),FALSE)),0,VLOOKUP($B20,Miljö!$B$1:$S$500,MATCH("Såld mängd produktionsspecifik fjärrvärme (GWh)",Miljö!$B$1:$R$1,0),FALSE))</f>
        <v>0</v>
      </c>
      <c r="AN20" s="137">
        <f t="shared" si="2"/>
        <v>0.75100615080871769</v>
      </c>
      <c r="AP20" t="str">
        <f>VLOOKUP($B20,Miljövärden!$B$1:$H$446,7,FALSE)</f>
        <v>Ja</v>
      </c>
      <c r="AQ20" t="str">
        <f>VLOOKUP($B20,Miljövärden!$B$1:$H$446,6,FALSE)</f>
        <v>Ja</v>
      </c>
      <c r="AU20">
        <f t="shared" si="3"/>
        <v>3.2</v>
      </c>
      <c r="AV20">
        <f t="shared" si="4"/>
        <v>0</v>
      </c>
      <c r="AW20">
        <f t="shared" si="5"/>
        <v>83.7</v>
      </c>
      <c r="AX20">
        <f t="shared" si="6"/>
        <v>13.1</v>
      </c>
      <c r="AZ20">
        <f t="shared" si="7"/>
        <v>96.8</v>
      </c>
    </row>
    <row r="21" spans="1:52" customFormat="1" x14ac:dyDescent="0.25">
      <c r="A21" s="2" t="s">
        <v>52</v>
      </c>
      <c r="B21" s="2" t="s">
        <v>53</v>
      </c>
      <c r="C21">
        <f>VLOOKUP($B21,'Tillförd energi'!$B$1:$AS$566,MATCH(C$1,'Tillförd energi'!$B$1:$AQ$1,0),FALSE)</f>
        <v>0</v>
      </c>
      <c r="D21">
        <f>VLOOKUP($B21,'Tillförd energi'!$B$1:$AS$566,MATCH(D$1,'Tillförd energi'!$B$1:$AQ$1,0),FALSE)</f>
        <v>0.3</v>
      </c>
      <c r="E21">
        <f>VLOOKUP($B21,'Tillförd energi'!$B$1:$AS$566,MATCH(E$1,'Tillförd energi'!$B$1:$AQ$1,0),FALSE)</f>
        <v>0</v>
      </c>
      <c r="F21">
        <f>VLOOKUP($B21,'Tillförd energi'!$B$1:$AS$566,MATCH(F$1,'Tillförd energi'!$B$1:$AQ$1,0),FALSE)</f>
        <v>0</v>
      </c>
      <c r="G21">
        <f>VLOOKUP($B21,'Tillförd energi'!$B$1:$AS$566,MATCH(G$1,'Tillförd energi'!$B$1:$AQ$1,0),FALSE)</f>
        <v>0</v>
      </c>
      <c r="H21">
        <f>VLOOKUP($B21,'Tillförd energi'!$B$1:$AS$566,MATCH(H$1,'Tillförd energi'!$B$1:$AQ$1,0),FALSE)</f>
        <v>0</v>
      </c>
      <c r="I21">
        <f>VLOOKUP($B21,'Tillförd energi'!$B$1:$AS$566,MATCH(I$1,'Tillförd energi'!$B$1:$AQ$1,0),FALSE)</f>
        <v>0</v>
      </c>
      <c r="J21">
        <f>VLOOKUP($B21,'Tillförd energi'!$B$1:$AS$566,MATCH(J$1,'Tillförd energi'!$B$1:$AQ$1,0),FALSE)</f>
        <v>0</v>
      </c>
      <c r="K21">
        <v>0</v>
      </c>
      <c r="L21">
        <f>VLOOKUP($B21,'Tillförd energi'!$B$1:$AS$566,MATCH(L$1,'Tillförd energi'!$B$1:$AQ$1,0),FALSE)</f>
        <v>0</v>
      </c>
      <c r="M21">
        <f>VLOOKUP($B21,'Tillförd energi'!$B$1:$AS$566,MATCH(M$1,'Tillförd energi'!$B$1:$AQ$1,0),FALSE)</f>
        <v>0</v>
      </c>
      <c r="N21">
        <f>VLOOKUP($B21,'Tillförd energi'!$B$1:$AS$566,MATCH(N$1,'Tillförd energi'!$B$1:$AQ$1,0),FALSE)</f>
        <v>0</v>
      </c>
      <c r="O21">
        <f>VLOOKUP($B21,'Tillförd energi'!$B$1:$AS$566,MATCH(O$1,'Tillförd energi'!$B$1:$AQ$1,0),FALSE)</f>
        <v>0</v>
      </c>
      <c r="P21">
        <f>VLOOKUP($B21,'Tillförd energi'!$B$1:$AS$566,MATCH(P$1,'Tillförd energi'!$B$1:$AQ$1,0),FALSE)</f>
        <v>0</v>
      </c>
      <c r="Q21">
        <f>VLOOKUP($B21,'Tillförd energi'!$B$1:$AS$566,MATCH(Q$1,'Tillförd energi'!$B$1:$AQ$1,0),FALSE)</f>
        <v>0</v>
      </c>
      <c r="R21">
        <f>VLOOKUP($B21,'Tillförd energi'!$B$1:$AS$566,MATCH(R$1,'Tillförd energi'!$B$1:$AQ$1,0),FALSE)</f>
        <v>9.3000000000000007</v>
      </c>
      <c r="S21">
        <f>VLOOKUP($B21,'Tillförd energi'!$B$1:$AS$566,MATCH(S$1,'Tillförd energi'!$B$1:$AQ$1,0),FALSE)</f>
        <v>0</v>
      </c>
      <c r="T21">
        <f>VLOOKUP($B21,'Tillförd energi'!$B$1:$AS$566,MATCH(T$1,'Tillförd energi'!$B$1:$AQ$1,0),FALSE)</f>
        <v>0</v>
      </c>
      <c r="U21">
        <f>VLOOKUP($B21,'Tillförd energi'!$B$1:$AS$566,MATCH(U$1,'Tillförd energi'!$B$1:$AQ$1,0),FALSE)</f>
        <v>0</v>
      </c>
      <c r="V21">
        <f>VLOOKUP($B21,'Tillförd energi'!$B$1:$AS$566,MATCH(V$1,'Tillförd energi'!$B$1:$AQ$1,0),FALSE)</f>
        <v>0</v>
      </c>
      <c r="W21">
        <f>VLOOKUP($B21,'Tillförd energi'!$B$1:$AS$566,MATCH(W$1,'Tillförd energi'!$B$1:$AQ$1,0),FALSE)</f>
        <v>0</v>
      </c>
      <c r="X21">
        <f>VLOOKUP($B21,'Tillförd energi'!$B$1:$AS$566,MATCH(X$1,'Tillförd energi'!$B$1:$AQ$1,0),FALSE)</f>
        <v>0</v>
      </c>
      <c r="Y21">
        <f>VLOOKUP($B21,'Tillförd energi'!$B$1:$AS$566,MATCH(Y$1,'Tillförd energi'!$B$1:$AQ$1,0),FALSE)</f>
        <v>0</v>
      </c>
      <c r="Z21">
        <f>VLOOKUP($B21,'Tillförd energi'!$B$1:$AS$566,MATCH(Z$1,'Tillförd energi'!$B$1:$AQ$1,0),FALSE)</f>
        <v>0</v>
      </c>
      <c r="AA21">
        <f>VLOOKUP($B21,'Tillförd energi'!$B$1:$AS$566,MATCH(AA$1,'Tillförd energi'!$B$1:$AQ$1,0),FALSE)</f>
        <v>0</v>
      </c>
      <c r="AB21">
        <f>VLOOKUP($B21,'Tillförd energi'!$B$1:$AS$566,MATCH(AB$1,'Tillförd energi'!$B$1:$AQ$1,0),FALSE)</f>
        <v>0</v>
      </c>
      <c r="AC21">
        <f>VLOOKUP($B21,'Tillförd energi'!$B$1:$AS$566,MATCH(AC$1,'Tillförd energi'!$B$1:$AQ$1,0),FALSE)</f>
        <v>0</v>
      </c>
      <c r="AD21">
        <f>VLOOKUP($B21,'Tillförd energi'!$B$1:$AS$566,MATCH(AD$1,'Tillförd energi'!$B$1:$AQ$1,0),FALSE)</f>
        <v>0</v>
      </c>
      <c r="AE21">
        <f>VLOOKUP($B21,'Tillförd energi'!$B$1:$AS$566,MATCH(AE$1,'Tillförd energi'!$B$1:$AQ$1,0),FALSE)</f>
        <v>0</v>
      </c>
      <c r="AF21">
        <f>VLOOKUP($B21,'Tillförd energi'!$B$1:$AS$566,MATCH(AF$1,'Tillförd energi'!$B$1:$AQ$1,0),FALSE)</f>
        <v>0.08</v>
      </c>
      <c r="AG21">
        <f>IFERROR(VLOOKUP(B21,Miljö!$B$1:$S$476,9,FALSE)/1,0)</f>
        <v>0</v>
      </c>
      <c r="AI21">
        <f t="shared" si="0"/>
        <v>9.6800000000000015</v>
      </c>
      <c r="AJ21">
        <f t="shared" si="1"/>
        <v>9.6800000000000015</v>
      </c>
      <c r="AK21">
        <f>IF(ISERROR(1/VLOOKUP($B21,Leveranser!$B$1:$S$500,MATCH("såld värme (gwh)",Leveranser!$B$1:$S$1,0),FALSE)),"",VLOOKUP($B21,Leveranser!$B$1:$S$500,MATCH("såld värme (gwh)",Leveranser!$B$1:$S$1,0),FALSE))</f>
        <v>7.9</v>
      </c>
      <c r="AL21">
        <f>VLOOKUP($B21,Leveranser!$B$1:$Y$500,MATCH("Totalt såld fjärrvärme till andra fjärrvärmeföretag",Leveranser!$B$1:$AA$1,0),FALSE)</f>
        <v>0</v>
      </c>
      <c r="AM21">
        <f>IF(ISERROR(1/VLOOKUP($B21,Miljö!$B$1:$S$500,MATCH("Såld mängd produktionsspecifik fjärrvärme (GWh)",Miljö!$B$1:$R$1,0),FALSE)),0,VLOOKUP($B21,Miljö!$B$1:$S$500,MATCH("Såld mängd produktionsspecifik fjärrvärme (GWh)",Miljö!$B$1:$R$1,0),FALSE))</f>
        <v>0</v>
      </c>
      <c r="AN21" s="137">
        <f t="shared" si="2"/>
        <v>0.81611570247933873</v>
      </c>
      <c r="AP21" t="str">
        <f>VLOOKUP($B21,Miljövärden!$B$1:$H$446,7,FALSE)</f>
        <v>Ja</v>
      </c>
      <c r="AQ21" t="str">
        <f>VLOOKUP($B21,Miljövärden!$B$1:$H$446,6,FALSE)</f>
        <v>Nej</v>
      </c>
      <c r="AU21">
        <f t="shared" si="3"/>
        <v>0.08</v>
      </c>
      <c r="AV21">
        <f t="shared" si="4"/>
        <v>0</v>
      </c>
      <c r="AW21">
        <f t="shared" si="5"/>
        <v>0</v>
      </c>
      <c r="AX21">
        <f t="shared" si="6"/>
        <v>9.3000000000000007</v>
      </c>
      <c r="AZ21">
        <f t="shared" si="7"/>
        <v>9.3000000000000007</v>
      </c>
    </row>
    <row r="22" spans="1:52" customFormat="1" x14ac:dyDescent="0.25">
      <c r="A22" s="2" t="s">
        <v>54</v>
      </c>
      <c r="B22" s="2" t="s">
        <v>55</v>
      </c>
      <c r="C22">
        <f>VLOOKUP($B22,'Tillförd energi'!$B$1:$AS$566,MATCH(C$1,'Tillförd energi'!$B$1:$AQ$1,0),FALSE)</f>
        <v>0</v>
      </c>
      <c r="D22">
        <f>VLOOKUP($B22,'Tillförd energi'!$B$1:$AS$566,MATCH(D$1,'Tillförd energi'!$B$1:$AQ$1,0),FALSE)</f>
        <v>7.0000000000000007E-2</v>
      </c>
      <c r="E22">
        <f>VLOOKUP($B22,'Tillförd energi'!$B$1:$AS$566,MATCH(E$1,'Tillförd energi'!$B$1:$AQ$1,0),FALSE)</f>
        <v>0</v>
      </c>
      <c r="F22">
        <f>VLOOKUP($B22,'Tillförd energi'!$B$1:$AS$566,MATCH(F$1,'Tillförd energi'!$B$1:$AQ$1,0),FALSE)</f>
        <v>0</v>
      </c>
      <c r="G22">
        <f>VLOOKUP($B22,'Tillförd energi'!$B$1:$AS$566,MATCH(G$1,'Tillförd energi'!$B$1:$AQ$1,0),FALSE)</f>
        <v>0</v>
      </c>
      <c r="H22">
        <f>VLOOKUP($B22,'Tillförd energi'!$B$1:$AS$566,MATCH(H$1,'Tillförd energi'!$B$1:$AQ$1,0),FALSE)</f>
        <v>0</v>
      </c>
      <c r="I22">
        <f>VLOOKUP($B22,'Tillförd energi'!$B$1:$AS$566,MATCH(I$1,'Tillförd energi'!$B$1:$AQ$1,0),FALSE)</f>
        <v>0</v>
      </c>
      <c r="J22">
        <f>VLOOKUP($B22,'Tillförd energi'!$B$1:$AS$566,MATCH(J$1,'Tillförd energi'!$B$1:$AQ$1,0),FALSE)</f>
        <v>0</v>
      </c>
      <c r="K22">
        <v>0</v>
      </c>
      <c r="L22">
        <f>VLOOKUP($B22,'Tillförd energi'!$B$1:$AS$566,MATCH(L$1,'Tillförd energi'!$B$1:$AQ$1,0),FALSE)</f>
        <v>0</v>
      </c>
      <c r="M22">
        <f>VLOOKUP($B22,'Tillförd energi'!$B$1:$AS$566,MATCH(M$1,'Tillförd energi'!$B$1:$AQ$1,0),FALSE)</f>
        <v>0</v>
      </c>
      <c r="N22">
        <f>VLOOKUP($B22,'Tillförd energi'!$B$1:$AS$566,MATCH(N$1,'Tillförd energi'!$B$1:$AQ$1,0),FALSE)</f>
        <v>0</v>
      </c>
      <c r="O22">
        <f>VLOOKUP($B22,'Tillförd energi'!$B$1:$AS$566,MATCH(O$1,'Tillförd energi'!$B$1:$AQ$1,0),FALSE)</f>
        <v>0</v>
      </c>
      <c r="P22">
        <f>VLOOKUP($B22,'Tillförd energi'!$B$1:$AS$566,MATCH(P$1,'Tillförd energi'!$B$1:$AQ$1,0),FALSE)</f>
        <v>0</v>
      </c>
      <c r="Q22">
        <f>VLOOKUP($B22,'Tillförd energi'!$B$1:$AS$566,MATCH(Q$1,'Tillförd energi'!$B$1:$AQ$1,0),FALSE)</f>
        <v>0</v>
      </c>
      <c r="R22">
        <f>VLOOKUP($B22,'Tillförd energi'!$B$1:$AS$566,MATCH(R$1,'Tillförd energi'!$B$1:$AQ$1,0),FALSE)</f>
        <v>3.8450000000000002</v>
      </c>
      <c r="S22">
        <f>VLOOKUP($B22,'Tillförd energi'!$B$1:$AS$566,MATCH(S$1,'Tillförd energi'!$B$1:$AQ$1,0),FALSE)</f>
        <v>0</v>
      </c>
      <c r="T22">
        <f>VLOOKUP($B22,'Tillförd energi'!$B$1:$AS$566,MATCH(T$1,'Tillförd energi'!$B$1:$AQ$1,0),FALSE)</f>
        <v>0</v>
      </c>
      <c r="U22">
        <f>VLOOKUP($B22,'Tillförd energi'!$B$1:$AS$566,MATCH(U$1,'Tillförd energi'!$B$1:$AQ$1,0),FALSE)</f>
        <v>0</v>
      </c>
      <c r="V22">
        <f>VLOOKUP($B22,'Tillförd energi'!$B$1:$AS$566,MATCH(V$1,'Tillförd energi'!$B$1:$AQ$1,0),FALSE)</f>
        <v>0</v>
      </c>
      <c r="W22">
        <f>VLOOKUP($B22,'Tillförd energi'!$B$1:$AS$566,MATCH(W$1,'Tillförd energi'!$B$1:$AQ$1,0),FALSE)</f>
        <v>0</v>
      </c>
      <c r="X22">
        <f>VLOOKUP($B22,'Tillförd energi'!$B$1:$AS$566,MATCH(X$1,'Tillförd energi'!$B$1:$AQ$1,0),FALSE)</f>
        <v>0</v>
      </c>
      <c r="Y22">
        <f>VLOOKUP($B22,'Tillförd energi'!$B$1:$AS$566,MATCH(Y$1,'Tillförd energi'!$B$1:$AQ$1,0),FALSE)</f>
        <v>0</v>
      </c>
      <c r="Z22">
        <f>VLOOKUP($B22,'Tillförd energi'!$B$1:$AS$566,MATCH(Z$1,'Tillförd energi'!$B$1:$AQ$1,0),FALSE)</f>
        <v>0</v>
      </c>
      <c r="AA22">
        <f>VLOOKUP($B22,'Tillförd energi'!$B$1:$AS$566,MATCH(AA$1,'Tillförd energi'!$B$1:$AQ$1,0),FALSE)</f>
        <v>0</v>
      </c>
      <c r="AB22">
        <f>VLOOKUP($B22,'Tillförd energi'!$B$1:$AS$566,MATCH(AB$1,'Tillförd energi'!$B$1:$AQ$1,0),FALSE)</f>
        <v>0</v>
      </c>
      <c r="AC22">
        <f>VLOOKUP($B22,'Tillförd energi'!$B$1:$AS$566,MATCH(AC$1,'Tillförd energi'!$B$1:$AQ$1,0),FALSE)</f>
        <v>0</v>
      </c>
      <c r="AD22">
        <f>VLOOKUP($B22,'Tillförd energi'!$B$1:$AS$566,MATCH(AD$1,'Tillförd energi'!$B$1:$AQ$1,0),FALSE)</f>
        <v>0</v>
      </c>
      <c r="AE22">
        <f>VLOOKUP($B22,'Tillförd energi'!$B$1:$AS$566,MATCH(AE$1,'Tillförd energi'!$B$1:$AQ$1,0),FALSE)</f>
        <v>0</v>
      </c>
      <c r="AF22">
        <f>VLOOKUP($B22,'Tillförd energi'!$B$1:$AS$566,MATCH(AF$1,'Tillförd energi'!$B$1:$AQ$1,0),FALSE)</f>
        <v>5.6000000000000001E-2</v>
      </c>
      <c r="AG22">
        <f>IFERROR(VLOOKUP(B22,Miljö!$B$1:$S$476,9,FALSE)/1,0)</f>
        <v>0</v>
      </c>
      <c r="AI22">
        <f t="shared" si="0"/>
        <v>3.9710000000000001</v>
      </c>
      <c r="AJ22">
        <f t="shared" si="1"/>
        <v>3.9710000000000001</v>
      </c>
      <c r="AK22">
        <f>IF(ISERROR(1/VLOOKUP($B22,Leveranser!$B$1:$S$500,MATCH("såld värme (gwh)",Leveranser!$B$1:$S$1,0),FALSE)),"",VLOOKUP($B22,Leveranser!$B$1:$S$500,MATCH("såld värme (gwh)",Leveranser!$B$1:$S$1,0),FALSE))</f>
        <v>3.2959999999999998</v>
      </c>
      <c r="AL22">
        <f>VLOOKUP($B22,Leveranser!$B$1:$Y$500,MATCH("Totalt såld fjärrvärme till andra fjärrvärmeföretag",Leveranser!$B$1:$AA$1,0),FALSE)</f>
        <v>0</v>
      </c>
      <c r="AM22">
        <f>IF(ISERROR(1/VLOOKUP($B22,Miljö!$B$1:$S$500,MATCH("Såld mängd produktionsspecifik fjärrvärme (GWh)",Miljö!$B$1:$R$1,0),FALSE)),0,VLOOKUP($B22,Miljö!$B$1:$S$500,MATCH("Såld mängd produktionsspecifik fjärrvärme (GWh)",Miljö!$B$1:$R$1,0),FALSE))</f>
        <v>0</v>
      </c>
      <c r="AN22" s="137">
        <f t="shared" si="2"/>
        <v>0.8300176278015613</v>
      </c>
      <c r="AP22" t="str">
        <f>VLOOKUP($B22,Miljövärden!$B$1:$H$446,7,FALSE)</f>
        <v>Ja</v>
      </c>
      <c r="AQ22" t="str">
        <f>VLOOKUP($B22,Miljövärden!$B$1:$H$446,6,FALSE)</f>
        <v>Ja</v>
      </c>
      <c r="AU22">
        <f t="shared" si="3"/>
        <v>5.6000000000000001E-2</v>
      </c>
      <c r="AV22">
        <f t="shared" si="4"/>
        <v>0</v>
      </c>
      <c r="AW22">
        <f t="shared" si="5"/>
        <v>0</v>
      </c>
      <c r="AX22">
        <f t="shared" si="6"/>
        <v>3.8450000000000002</v>
      </c>
      <c r="AZ22">
        <f t="shared" si="7"/>
        <v>3.8450000000000002</v>
      </c>
    </row>
    <row r="23" spans="1:52" customFormat="1" x14ac:dyDescent="0.25">
      <c r="A23" s="2" t="s">
        <v>54</v>
      </c>
      <c r="B23" s="2" t="s">
        <v>56</v>
      </c>
      <c r="C23">
        <f>VLOOKUP($B23,'Tillförd energi'!$B$1:$AS$566,MATCH(C$1,'Tillförd energi'!$B$1:$AQ$1,0),FALSE)</f>
        <v>0</v>
      </c>
      <c r="D23">
        <f>VLOOKUP($B23,'Tillförd energi'!$B$1:$AS$566,MATCH(D$1,'Tillförd energi'!$B$1:$AQ$1,0),FALSE)</f>
        <v>0.04</v>
      </c>
      <c r="E23">
        <f>VLOOKUP($B23,'Tillförd energi'!$B$1:$AS$566,MATCH(E$1,'Tillförd energi'!$B$1:$AQ$1,0),FALSE)</f>
        <v>0</v>
      </c>
      <c r="F23">
        <f>VLOOKUP($B23,'Tillförd energi'!$B$1:$AS$566,MATCH(F$1,'Tillförd energi'!$B$1:$AQ$1,0),FALSE)</f>
        <v>0</v>
      </c>
      <c r="G23">
        <f>VLOOKUP($B23,'Tillförd energi'!$B$1:$AS$566,MATCH(G$1,'Tillförd energi'!$B$1:$AQ$1,0),FALSE)</f>
        <v>0</v>
      </c>
      <c r="H23">
        <f>VLOOKUP($B23,'Tillförd energi'!$B$1:$AS$566,MATCH(H$1,'Tillförd energi'!$B$1:$AQ$1,0),FALSE)</f>
        <v>0</v>
      </c>
      <c r="I23">
        <f>VLOOKUP($B23,'Tillförd energi'!$B$1:$AS$566,MATCH(I$1,'Tillförd energi'!$B$1:$AQ$1,0),FALSE)</f>
        <v>0</v>
      </c>
      <c r="J23">
        <f>VLOOKUP($B23,'Tillförd energi'!$B$1:$AS$566,MATCH(J$1,'Tillförd energi'!$B$1:$AQ$1,0),FALSE)</f>
        <v>0</v>
      </c>
      <c r="K23">
        <v>0</v>
      </c>
      <c r="L23">
        <f>VLOOKUP($B23,'Tillförd energi'!$B$1:$AS$566,MATCH(L$1,'Tillförd energi'!$B$1:$AQ$1,0),FALSE)</f>
        <v>0</v>
      </c>
      <c r="M23">
        <f>VLOOKUP($B23,'Tillförd energi'!$B$1:$AS$566,MATCH(M$1,'Tillförd energi'!$B$1:$AQ$1,0),FALSE)</f>
        <v>0</v>
      </c>
      <c r="N23">
        <f>VLOOKUP($B23,'Tillförd energi'!$B$1:$AS$566,MATCH(N$1,'Tillförd energi'!$B$1:$AQ$1,0),FALSE)</f>
        <v>0</v>
      </c>
      <c r="O23">
        <f>VLOOKUP($B23,'Tillförd energi'!$B$1:$AS$566,MATCH(O$1,'Tillförd energi'!$B$1:$AQ$1,0),FALSE)</f>
        <v>0</v>
      </c>
      <c r="P23">
        <f>VLOOKUP($B23,'Tillförd energi'!$B$1:$AS$566,MATCH(P$1,'Tillförd energi'!$B$1:$AQ$1,0),FALSE)</f>
        <v>0</v>
      </c>
      <c r="Q23">
        <f>VLOOKUP($B23,'Tillförd energi'!$B$1:$AS$566,MATCH(Q$1,'Tillförd energi'!$B$1:$AQ$1,0),FALSE)</f>
        <v>0</v>
      </c>
      <c r="R23">
        <f>VLOOKUP($B23,'Tillförd energi'!$B$1:$AS$566,MATCH(R$1,'Tillförd energi'!$B$1:$AQ$1,0),FALSE)</f>
        <v>2.0939999999999999</v>
      </c>
      <c r="S23">
        <f>VLOOKUP($B23,'Tillförd energi'!$B$1:$AS$566,MATCH(S$1,'Tillförd energi'!$B$1:$AQ$1,0),FALSE)</f>
        <v>0</v>
      </c>
      <c r="T23">
        <f>VLOOKUP($B23,'Tillförd energi'!$B$1:$AS$566,MATCH(T$1,'Tillförd energi'!$B$1:$AQ$1,0),FALSE)</f>
        <v>0</v>
      </c>
      <c r="U23">
        <f>VLOOKUP($B23,'Tillförd energi'!$B$1:$AS$566,MATCH(U$1,'Tillförd energi'!$B$1:$AQ$1,0),FALSE)</f>
        <v>0</v>
      </c>
      <c r="V23">
        <f>VLOOKUP($B23,'Tillförd energi'!$B$1:$AS$566,MATCH(V$1,'Tillförd energi'!$B$1:$AQ$1,0),FALSE)</f>
        <v>0</v>
      </c>
      <c r="W23">
        <f>VLOOKUP($B23,'Tillförd energi'!$B$1:$AS$566,MATCH(W$1,'Tillförd energi'!$B$1:$AQ$1,0),FALSE)</f>
        <v>0</v>
      </c>
      <c r="X23">
        <f>VLOOKUP($B23,'Tillförd energi'!$B$1:$AS$566,MATCH(X$1,'Tillförd energi'!$B$1:$AQ$1,0),FALSE)</f>
        <v>0</v>
      </c>
      <c r="Y23">
        <f>VLOOKUP($B23,'Tillförd energi'!$B$1:$AS$566,MATCH(Y$1,'Tillförd energi'!$B$1:$AQ$1,0),FALSE)</f>
        <v>0</v>
      </c>
      <c r="Z23">
        <f>VLOOKUP($B23,'Tillförd energi'!$B$1:$AS$566,MATCH(Z$1,'Tillförd energi'!$B$1:$AQ$1,0),FALSE)</f>
        <v>0</v>
      </c>
      <c r="AA23">
        <f>VLOOKUP($B23,'Tillförd energi'!$B$1:$AS$566,MATCH(AA$1,'Tillförd energi'!$B$1:$AQ$1,0),FALSE)</f>
        <v>0</v>
      </c>
      <c r="AB23">
        <f>VLOOKUP($B23,'Tillförd energi'!$B$1:$AS$566,MATCH(AB$1,'Tillförd energi'!$B$1:$AQ$1,0),FALSE)</f>
        <v>0</v>
      </c>
      <c r="AC23">
        <f>VLOOKUP($B23,'Tillförd energi'!$B$1:$AS$566,MATCH(AC$1,'Tillförd energi'!$B$1:$AQ$1,0),FALSE)</f>
        <v>0</v>
      </c>
      <c r="AD23">
        <f>VLOOKUP($B23,'Tillförd energi'!$B$1:$AS$566,MATCH(AD$1,'Tillförd energi'!$B$1:$AQ$1,0),FALSE)</f>
        <v>0</v>
      </c>
      <c r="AE23">
        <f>VLOOKUP($B23,'Tillförd energi'!$B$1:$AS$566,MATCH(AE$1,'Tillförd energi'!$B$1:$AQ$1,0),FALSE)</f>
        <v>0</v>
      </c>
      <c r="AF23">
        <f>VLOOKUP($B23,'Tillförd energi'!$B$1:$AS$566,MATCH(AF$1,'Tillförd energi'!$B$1:$AQ$1,0),FALSE)</f>
        <v>1E-3</v>
      </c>
      <c r="AG23">
        <f>IFERROR(VLOOKUP(B23,Miljö!$B$1:$S$476,9,FALSE)/1,0)</f>
        <v>0</v>
      </c>
      <c r="AI23">
        <f t="shared" si="0"/>
        <v>2.1349999999999998</v>
      </c>
      <c r="AJ23">
        <f t="shared" si="1"/>
        <v>2.1349999999999998</v>
      </c>
      <c r="AK23">
        <f>IF(ISERROR(1/VLOOKUP($B23,Leveranser!$B$1:$S$500,MATCH("såld värme (gwh)",Leveranser!$B$1:$S$1,0),FALSE)),"",VLOOKUP($B23,Leveranser!$B$1:$S$500,MATCH("såld värme (gwh)",Leveranser!$B$1:$S$1,0),FALSE))</f>
        <v>1.833</v>
      </c>
      <c r="AL23">
        <f>VLOOKUP($B23,Leveranser!$B$1:$Y$500,MATCH("Totalt såld fjärrvärme till andra fjärrvärmeföretag",Leveranser!$B$1:$AA$1,0),FALSE)</f>
        <v>0</v>
      </c>
      <c r="AM23">
        <f>IF(ISERROR(1/VLOOKUP($B23,Miljö!$B$1:$S$500,MATCH("Såld mängd produktionsspecifik fjärrvärme (GWh)",Miljö!$B$1:$R$1,0),FALSE)),0,VLOOKUP($B23,Miljö!$B$1:$S$500,MATCH("Såld mängd produktionsspecifik fjärrvärme (GWh)",Miljö!$B$1:$R$1,0),FALSE))</f>
        <v>0</v>
      </c>
      <c r="AN23" s="137">
        <f t="shared" si="2"/>
        <v>0.85854800936768161</v>
      </c>
      <c r="AP23" t="str">
        <f>VLOOKUP($B23,Miljövärden!$B$1:$H$446,7,FALSE)</f>
        <v>Ja</v>
      </c>
      <c r="AQ23" t="str">
        <f>VLOOKUP($B23,Miljövärden!$B$1:$H$446,6,FALSE)</f>
        <v>Ja</v>
      </c>
      <c r="AU23">
        <f t="shared" si="3"/>
        <v>1E-3</v>
      </c>
      <c r="AV23">
        <f t="shared" si="4"/>
        <v>0</v>
      </c>
      <c r="AW23">
        <f t="shared" si="5"/>
        <v>0</v>
      </c>
      <c r="AX23">
        <f t="shared" si="6"/>
        <v>2.0939999999999999</v>
      </c>
      <c r="AZ23">
        <f t="shared" si="7"/>
        <v>2.0939999999999999</v>
      </c>
    </row>
    <row r="24" spans="1:52" customFormat="1" x14ac:dyDescent="0.25">
      <c r="A24" s="2" t="s">
        <v>54</v>
      </c>
      <c r="B24" s="2" t="s">
        <v>57</v>
      </c>
      <c r="C24">
        <f>VLOOKUP($B24,'Tillförd energi'!$B$1:$AS$566,MATCH(C$1,'Tillförd energi'!$B$1:$AQ$1,0),FALSE)</f>
        <v>0</v>
      </c>
      <c r="D24">
        <f>VLOOKUP($B24,'Tillförd energi'!$B$1:$AS$566,MATCH(D$1,'Tillförd energi'!$B$1:$AQ$1,0),FALSE)</f>
        <v>0.27600000000000002</v>
      </c>
      <c r="E24">
        <f>VLOOKUP($B24,'Tillförd energi'!$B$1:$AS$566,MATCH(E$1,'Tillförd energi'!$B$1:$AQ$1,0),FALSE)</f>
        <v>0</v>
      </c>
      <c r="F24">
        <f>VLOOKUP($B24,'Tillförd energi'!$B$1:$AS$566,MATCH(F$1,'Tillförd energi'!$B$1:$AQ$1,0),FALSE)</f>
        <v>0</v>
      </c>
      <c r="G24">
        <f>VLOOKUP($B24,'Tillförd energi'!$B$1:$AS$566,MATCH(G$1,'Tillförd energi'!$B$1:$AQ$1,0),FALSE)</f>
        <v>1.091</v>
      </c>
      <c r="H24">
        <f>VLOOKUP($B24,'Tillförd energi'!$B$1:$AS$566,MATCH(H$1,'Tillförd energi'!$B$1:$AQ$1,0),FALSE)</f>
        <v>0</v>
      </c>
      <c r="I24">
        <f>VLOOKUP($B24,'Tillförd energi'!$B$1:$AS$566,MATCH(I$1,'Tillförd energi'!$B$1:$AQ$1,0),FALSE)</f>
        <v>0</v>
      </c>
      <c r="J24">
        <f>VLOOKUP($B24,'Tillförd energi'!$B$1:$AS$566,MATCH(J$1,'Tillförd energi'!$B$1:$AQ$1,0),FALSE)</f>
        <v>0</v>
      </c>
      <c r="K24">
        <v>0</v>
      </c>
      <c r="L24">
        <f>VLOOKUP($B24,'Tillförd energi'!$B$1:$AS$566,MATCH(L$1,'Tillförd energi'!$B$1:$AQ$1,0),FALSE)</f>
        <v>0</v>
      </c>
      <c r="M24">
        <f>VLOOKUP($B24,'Tillförd energi'!$B$1:$AS$566,MATCH(M$1,'Tillförd energi'!$B$1:$AQ$1,0),FALSE)</f>
        <v>0</v>
      </c>
      <c r="N24">
        <f>VLOOKUP($B24,'Tillförd energi'!$B$1:$AS$566,MATCH(N$1,'Tillförd energi'!$B$1:$AQ$1,0),FALSE)</f>
        <v>0</v>
      </c>
      <c r="O24">
        <f>VLOOKUP($B24,'Tillförd energi'!$B$1:$AS$566,MATCH(O$1,'Tillförd energi'!$B$1:$AQ$1,0),FALSE)</f>
        <v>0</v>
      </c>
      <c r="P24">
        <f>VLOOKUP($B24,'Tillförd energi'!$B$1:$AS$566,MATCH(P$1,'Tillförd energi'!$B$1:$AQ$1,0),FALSE)</f>
        <v>6.992</v>
      </c>
      <c r="Q24">
        <f>VLOOKUP($B24,'Tillförd energi'!$B$1:$AS$566,MATCH(Q$1,'Tillförd energi'!$B$1:$AQ$1,0),FALSE)</f>
        <v>0</v>
      </c>
      <c r="R24">
        <f>VLOOKUP($B24,'Tillförd energi'!$B$1:$AS$566,MATCH(R$1,'Tillförd energi'!$B$1:$AQ$1,0),FALSE)</f>
        <v>1.478</v>
      </c>
      <c r="S24">
        <f>VLOOKUP($B24,'Tillförd energi'!$B$1:$AS$566,MATCH(S$1,'Tillförd energi'!$B$1:$AQ$1,0),FALSE)</f>
        <v>0</v>
      </c>
      <c r="T24">
        <f>VLOOKUP($B24,'Tillförd energi'!$B$1:$AS$566,MATCH(T$1,'Tillförd energi'!$B$1:$AQ$1,0),FALSE)</f>
        <v>0</v>
      </c>
      <c r="U24">
        <f>VLOOKUP($B24,'Tillförd energi'!$B$1:$AS$566,MATCH(U$1,'Tillförd energi'!$B$1:$AQ$1,0),FALSE)</f>
        <v>0</v>
      </c>
      <c r="V24">
        <f>VLOOKUP($B24,'Tillförd energi'!$B$1:$AS$566,MATCH(V$1,'Tillförd energi'!$B$1:$AQ$1,0),FALSE)</f>
        <v>0</v>
      </c>
      <c r="W24">
        <f>VLOOKUP($B24,'Tillförd energi'!$B$1:$AS$566,MATCH(W$1,'Tillförd energi'!$B$1:$AQ$1,0),FALSE)</f>
        <v>0</v>
      </c>
      <c r="X24">
        <f>VLOOKUP($B24,'Tillförd energi'!$B$1:$AS$566,MATCH(X$1,'Tillförd energi'!$B$1:$AQ$1,0),FALSE)</f>
        <v>0</v>
      </c>
      <c r="Y24">
        <f>VLOOKUP($B24,'Tillförd energi'!$B$1:$AS$566,MATCH(Y$1,'Tillförd energi'!$B$1:$AQ$1,0),FALSE)</f>
        <v>0</v>
      </c>
      <c r="Z24">
        <f>VLOOKUP($B24,'Tillförd energi'!$B$1:$AS$566,MATCH(Z$1,'Tillförd energi'!$B$1:$AQ$1,0),FALSE)</f>
        <v>0</v>
      </c>
      <c r="AA24">
        <f>VLOOKUP($B24,'Tillförd energi'!$B$1:$AS$566,MATCH(AA$1,'Tillförd energi'!$B$1:$AQ$1,0),FALSE)</f>
        <v>0</v>
      </c>
      <c r="AB24">
        <f>VLOOKUP($B24,'Tillförd energi'!$B$1:$AS$566,MATCH(AB$1,'Tillförd energi'!$B$1:$AQ$1,0),FALSE)</f>
        <v>0</v>
      </c>
      <c r="AC24">
        <f>VLOOKUP($B24,'Tillförd energi'!$B$1:$AS$566,MATCH(AC$1,'Tillförd energi'!$B$1:$AQ$1,0),FALSE)</f>
        <v>0</v>
      </c>
      <c r="AD24">
        <f>VLOOKUP($B24,'Tillförd energi'!$B$1:$AS$566,MATCH(AD$1,'Tillförd energi'!$B$1:$AQ$1,0),FALSE)</f>
        <v>0</v>
      </c>
      <c r="AE24">
        <f>VLOOKUP($B24,'Tillförd energi'!$B$1:$AS$566,MATCH(AE$1,'Tillförd energi'!$B$1:$AQ$1,0),FALSE)</f>
        <v>0</v>
      </c>
      <c r="AF24">
        <f>VLOOKUP($B24,'Tillförd energi'!$B$1:$AS$566,MATCH(AF$1,'Tillförd energi'!$B$1:$AQ$1,0),FALSE)</f>
        <v>1E-3</v>
      </c>
      <c r="AG24">
        <f>IFERROR(VLOOKUP(B24,Miljö!$B$1:$S$476,9,FALSE)/1,0)</f>
        <v>0</v>
      </c>
      <c r="AI24">
        <f t="shared" si="0"/>
        <v>9.8379999999999992</v>
      </c>
      <c r="AJ24">
        <f t="shared" si="1"/>
        <v>9.8379999999999992</v>
      </c>
      <c r="AK24">
        <f>IF(ISERROR(1/VLOOKUP($B24,Leveranser!$B$1:$S$500,MATCH("såld värme (gwh)",Leveranser!$B$1:$S$1,0),FALSE)),"",VLOOKUP($B24,Leveranser!$B$1:$S$500,MATCH("såld värme (gwh)",Leveranser!$B$1:$S$1,0),FALSE))</f>
        <v>7.41</v>
      </c>
      <c r="AL24">
        <f>VLOOKUP($B24,Leveranser!$B$1:$Y$500,MATCH("Totalt såld fjärrvärme till andra fjärrvärmeföretag",Leveranser!$B$1:$AA$1,0),FALSE)</f>
        <v>0</v>
      </c>
      <c r="AM24">
        <f>IF(ISERROR(1/VLOOKUP($B24,Miljö!$B$1:$S$500,MATCH("Såld mängd produktionsspecifik fjärrvärme (GWh)",Miljö!$B$1:$R$1,0),FALSE)),0,VLOOKUP($B24,Miljö!$B$1:$S$500,MATCH("Såld mängd produktionsspecifik fjärrvärme (GWh)",Miljö!$B$1:$R$1,0),FALSE))</f>
        <v>0</v>
      </c>
      <c r="AN24" s="137">
        <f t="shared" si="2"/>
        <v>0.75320187029884134</v>
      </c>
      <c r="AP24" t="str">
        <f>VLOOKUP($B24,Miljövärden!$B$1:$H$446,7,FALSE)</f>
        <v>Ja</v>
      </c>
      <c r="AQ24" t="str">
        <f>VLOOKUP($B24,Miljövärden!$B$1:$H$446,6,FALSE)</f>
        <v>Ja</v>
      </c>
      <c r="AU24">
        <f t="shared" si="3"/>
        <v>1E-3</v>
      </c>
      <c r="AV24">
        <f t="shared" si="4"/>
        <v>0</v>
      </c>
      <c r="AW24">
        <f t="shared" si="5"/>
        <v>6.992</v>
      </c>
      <c r="AX24">
        <f t="shared" si="6"/>
        <v>1.478</v>
      </c>
      <c r="AZ24">
        <f t="shared" si="7"/>
        <v>8.4700000000000006</v>
      </c>
    </row>
    <row r="25" spans="1:52" customFormat="1" x14ac:dyDescent="0.25">
      <c r="A25" s="2" t="s">
        <v>54</v>
      </c>
      <c r="B25" s="2" t="s">
        <v>58</v>
      </c>
      <c r="C25">
        <f>VLOOKUP($B25,'Tillförd energi'!$B$1:$AS$566,MATCH(C$1,'Tillförd energi'!$B$1:$AQ$1,0),FALSE)</f>
        <v>0</v>
      </c>
      <c r="D25">
        <f>VLOOKUP($B25,'Tillförd energi'!$B$1:$AS$566,MATCH(D$1,'Tillförd energi'!$B$1:$AQ$1,0),FALSE)</f>
        <v>0.28199999999999997</v>
      </c>
      <c r="E25">
        <f>VLOOKUP($B25,'Tillförd energi'!$B$1:$AS$566,MATCH(E$1,'Tillförd energi'!$B$1:$AQ$1,0),FALSE)</f>
        <v>0</v>
      </c>
      <c r="F25">
        <f>VLOOKUP($B25,'Tillförd energi'!$B$1:$AS$566,MATCH(F$1,'Tillförd energi'!$B$1:$AQ$1,0),FALSE)</f>
        <v>0</v>
      </c>
      <c r="G25">
        <f>VLOOKUP($B25,'Tillförd energi'!$B$1:$AS$566,MATCH(G$1,'Tillförd energi'!$B$1:$AQ$1,0),FALSE)</f>
        <v>0</v>
      </c>
      <c r="H25">
        <f>VLOOKUP($B25,'Tillförd energi'!$B$1:$AS$566,MATCH(H$1,'Tillförd energi'!$B$1:$AQ$1,0),FALSE)</f>
        <v>0</v>
      </c>
      <c r="I25">
        <f>VLOOKUP($B25,'Tillförd energi'!$B$1:$AS$566,MATCH(I$1,'Tillförd energi'!$B$1:$AQ$1,0),FALSE)</f>
        <v>0</v>
      </c>
      <c r="J25">
        <f>VLOOKUP($B25,'Tillförd energi'!$B$1:$AS$566,MATCH(J$1,'Tillförd energi'!$B$1:$AQ$1,0),FALSE)</f>
        <v>0</v>
      </c>
      <c r="K25">
        <v>0</v>
      </c>
      <c r="L25">
        <f>VLOOKUP($B25,'Tillförd energi'!$B$1:$AS$566,MATCH(L$1,'Tillförd energi'!$B$1:$AQ$1,0),FALSE)</f>
        <v>0</v>
      </c>
      <c r="M25">
        <f>VLOOKUP($B25,'Tillförd energi'!$B$1:$AS$566,MATCH(M$1,'Tillförd energi'!$B$1:$AQ$1,0),FALSE)</f>
        <v>0</v>
      </c>
      <c r="N25">
        <f>VLOOKUP($B25,'Tillförd energi'!$B$1:$AS$566,MATCH(N$1,'Tillförd energi'!$B$1:$AQ$1,0),FALSE)</f>
        <v>0</v>
      </c>
      <c r="O25">
        <f>VLOOKUP($B25,'Tillförd energi'!$B$1:$AS$566,MATCH(O$1,'Tillförd energi'!$B$1:$AQ$1,0),FALSE)</f>
        <v>0</v>
      </c>
      <c r="P25">
        <f>VLOOKUP($B25,'Tillförd energi'!$B$1:$AS$566,MATCH(P$1,'Tillförd energi'!$B$1:$AQ$1,0),FALSE)</f>
        <v>0</v>
      </c>
      <c r="Q25">
        <f>VLOOKUP($B25,'Tillförd energi'!$B$1:$AS$566,MATCH(Q$1,'Tillförd energi'!$B$1:$AQ$1,0),FALSE)</f>
        <v>0</v>
      </c>
      <c r="R25">
        <f>VLOOKUP($B25,'Tillförd energi'!$B$1:$AS$566,MATCH(R$1,'Tillförd energi'!$B$1:$AQ$1,0),FALSE)</f>
        <v>4.1760000000000002</v>
      </c>
      <c r="S25">
        <f>VLOOKUP($B25,'Tillförd energi'!$B$1:$AS$566,MATCH(S$1,'Tillförd energi'!$B$1:$AQ$1,0),FALSE)</f>
        <v>0</v>
      </c>
      <c r="T25">
        <f>VLOOKUP($B25,'Tillförd energi'!$B$1:$AS$566,MATCH(T$1,'Tillförd energi'!$B$1:$AQ$1,0),FALSE)</f>
        <v>0</v>
      </c>
      <c r="U25">
        <f>VLOOKUP($B25,'Tillförd energi'!$B$1:$AS$566,MATCH(U$1,'Tillförd energi'!$B$1:$AQ$1,0),FALSE)</f>
        <v>0</v>
      </c>
      <c r="V25">
        <f>VLOOKUP($B25,'Tillförd energi'!$B$1:$AS$566,MATCH(V$1,'Tillförd energi'!$B$1:$AQ$1,0),FALSE)</f>
        <v>0</v>
      </c>
      <c r="W25">
        <f>VLOOKUP($B25,'Tillförd energi'!$B$1:$AS$566,MATCH(W$1,'Tillförd energi'!$B$1:$AQ$1,0),FALSE)</f>
        <v>0</v>
      </c>
      <c r="X25">
        <f>VLOOKUP($B25,'Tillförd energi'!$B$1:$AS$566,MATCH(X$1,'Tillförd energi'!$B$1:$AQ$1,0),FALSE)</f>
        <v>0</v>
      </c>
      <c r="Y25">
        <f>VLOOKUP($B25,'Tillförd energi'!$B$1:$AS$566,MATCH(Y$1,'Tillförd energi'!$B$1:$AQ$1,0),FALSE)</f>
        <v>0</v>
      </c>
      <c r="Z25">
        <f>VLOOKUP($B25,'Tillförd energi'!$B$1:$AS$566,MATCH(Z$1,'Tillförd energi'!$B$1:$AQ$1,0),FALSE)</f>
        <v>0</v>
      </c>
      <c r="AA25">
        <f>VLOOKUP($B25,'Tillförd energi'!$B$1:$AS$566,MATCH(AA$1,'Tillförd energi'!$B$1:$AQ$1,0),FALSE)</f>
        <v>0</v>
      </c>
      <c r="AB25">
        <f>VLOOKUP($B25,'Tillförd energi'!$B$1:$AS$566,MATCH(AB$1,'Tillförd energi'!$B$1:$AQ$1,0),FALSE)</f>
        <v>0</v>
      </c>
      <c r="AC25">
        <f>VLOOKUP($B25,'Tillförd energi'!$B$1:$AS$566,MATCH(AC$1,'Tillförd energi'!$B$1:$AQ$1,0),FALSE)</f>
        <v>0</v>
      </c>
      <c r="AD25">
        <f>VLOOKUP($B25,'Tillförd energi'!$B$1:$AS$566,MATCH(AD$1,'Tillförd energi'!$B$1:$AQ$1,0),FALSE)</f>
        <v>0</v>
      </c>
      <c r="AE25">
        <f>VLOOKUP($B25,'Tillförd energi'!$B$1:$AS$566,MATCH(AE$1,'Tillförd energi'!$B$1:$AQ$1,0),FALSE)</f>
        <v>0</v>
      </c>
      <c r="AF25">
        <f>VLOOKUP($B25,'Tillförd energi'!$B$1:$AS$566,MATCH(AF$1,'Tillförd energi'!$B$1:$AQ$1,0),FALSE)</f>
        <v>6.3E-2</v>
      </c>
      <c r="AG25">
        <f>IFERROR(VLOOKUP(B25,Miljö!$B$1:$S$476,9,FALSE)/1,0)</f>
        <v>0</v>
      </c>
      <c r="AI25">
        <f t="shared" si="0"/>
        <v>4.5209999999999999</v>
      </c>
      <c r="AJ25">
        <f t="shared" si="1"/>
        <v>4.5209999999999999</v>
      </c>
      <c r="AK25">
        <f>IF(ISERROR(1/VLOOKUP($B25,Leveranser!$B$1:$S$500,MATCH("såld värme (gwh)",Leveranser!$B$1:$S$1,0),FALSE)),"",VLOOKUP($B25,Leveranser!$B$1:$S$500,MATCH("såld värme (gwh)",Leveranser!$B$1:$S$1,0),FALSE))</f>
        <v>3.3740000000000001</v>
      </c>
      <c r="AL25">
        <f>VLOOKUP($B25,Leveranser!$B$1:$Y$500,MATCH("Totalt såld fjärrvärme till andra fjärrvärmeföretag",Leveranser!$B$1:$AA$1,0),FALSE)</f>
        <v>0</v>
      </c>
      <c r="AM25">
        <f>IF(ISERROR(1/VLOOKUP($B25,Miljö!$B$1:$S$500,MATCH("Såld mängd produktionsspecifik fjärrvärme (GWh)",Miljö!$B$1:$R$1,0),FALSE)),0,VLOOKUP($B25,Miljö!$B$1:$S$500,MATCH("Såld mängd produktionsspecifik fjärrvärme (GWh)",Miljö!$B$1:$R$1,0),FALSE))</f>
        <v>0</v>
      </c>
      <c r="AN25" s="137">
        <f t="shared" si="2"/>
        <v>0.74629506746295071</v>
      </c>
      <c r="AP25" t="str">
        <f>VLOOKUP($B25,Miljövärden!$B$1:$H$446,7,FALSE)</f>
        <v>Ja</v>
      </c>
      <c r="AQ25" t="str">
        <f>VLOOKUP($B25,Miljövärden!$B$1:$H$446,6,FALSE)</f>
        <v>Ja</v>
      </c>
      <c r="AU25">
        <f t="shared" si="3"/>
        <v>6.3E-2</v>
      </c>
      <c r="AV25">
        <f t="shared" si="4"/>
        <v>0</v>
      </c>
      <c r="AW25">
        <f t="shared" si="5"/>
        <v>0</v>
      </c>
      <c r="AX25">
        <f t="shared" si="6"/>
        <v>4.1760000000000002</v>
      </c>
      <c r="AZ25">
        <f t="shared" si="7"/>
        <v>4.1760000000000002</v>
      </c>
    </row>
    <row r="26" spans="1:52" customFormat="1" x14ac:dyDescent="0.25">
      <c r="A26" s="2" t="s">
        <v>54</v>
      </c>
      <c r="B26" s="2" t="s">
        <v>59</v>
      </c>
      <c r="C26">
        <f>VLOOKUP($B26,'Tillförd energi'!$B$1:$AS$566,MATCH(C$1,'Tillförd energi'!$B$1:$AQ$1,0),FALSE)</f>
        <v>0</v>
      </c>
      <c r="D26">
        <f>VLOOKUP($B26,'Tillförd energi'!$B$1:$AS$566,MATCH(D$1,'Tillförd energi'!$B$1:$AQ$1,0),FALSE)</f>
        <v>0.31</v>
      </c>
      <c r="E26">
        <f>VLOOKUP($B26,'Tillförd energi'!$B$1:$AS$566,MATCH(E$1,'Tillförd energi'!$B$1:$AQ$1,0),FALSE)</f>
        <v>0</v>
      </c>
      <c r="F26">
        <f>VLOOKUP($B26,'Tillförd energi'!$B$1:$AS$566,MATCH(F$1,'Tillförd energi'!$B$1:$AQ$1,0),FALSE)</f>
        <v>0</v>
      </c>
      <c r="G26">
        <f>VLOOKUP($B26,'Tillförd energi'!$B$1:$AS$566,MATCH(G$1,'Tillförd energi'!$B$1:$AQ$1,0),FALSE)</f>
        <v>0</v>
      </c>
      <c r="H26">
        <f>VLOOKUP($B26,'Tillförd energi'!$B$1:$AS$566,MATCH(H$1,'Tillförd energi'!$B$1:$AQ$1,0),FALSE)</f>
        <v>0</v>
      </c>
      <c r="I26">
        <f>VLOOKUP($B26,'Tillförd energi'!$B$1:$AS$566,MATCH(I$1,'Tillförd energi'!$B$1:$AQ$1,0),FALSE)</f>
        <v>0</v>
      </c>
      <c r="J26">
        <f>VLOOKUP($B26,'Tillförd energi'!$B$1:$AS$566,MATCH(J$1,'Tillförd energi'!$B$1:$AQ$1,0),FALSE)</f>
        <v>0</v>
      </c>
      <c r="K26">
        <v>0</v>
      </c>
      <c r="L26">
        <f>VLOOKUP($B26,'Tillförd energi'!$B$1:$AS$566,MATCH(L$1,'Tillförd energi'!$B$1:$AQ$1,0),FALSE)</f>
        <v>0</v>
      </c>
      <c r="M26">
        <f>VLOOKUP($B26,'Tillförd energi'!$B$1:$AS$566,MATCH(M$1,'Tillförd energi'!$B$1:$AQ$1,0),FALSE)</f>
        <v>0</v>
      </c>
      <c r="N26">
        <f>VLOOKUP($B26,'Tillförd energi'!$B$1:$AS$566,MATCH(N$1,'Tillförd energi'!$B$1:$AQ$1,0),FALSE)</f>
        <v>0</v>
      </c>
      <c r="O26">
        <f>VLOOKUP($B26,'Tillförd energi'!$B$1:$AS$566,MATCH(O$1,'Tillförd energi'!$B$1:$AQ$1,0),FALSE)</f>
        <v>0</v>
      </c>
      <c r="P26">
        <f>VLOOKUP($B26,'Tillförd energi'!$B$1:$AS$566,MATCH(P$1,'Tillförd energi'!$B$1:$AQ$1,0),FALSE)</f>
        <v>0</v>
      </c>
      <c r="Q26">
        <f>VLOOKUP($B26,'Tillförd energi'!$B$1:$AS$566,MATCH(Q$1,'Tillförd energi'!$B$1:$AQ$1,0),FALSE)</f>
        <v>0</v>
      </c>
      <c r="R26">
        <f>VLOOKUP($B26,'Tillförd energi'!$B$1:$AS$566,MATCH(R$1,'Tillförd energi'!$B$1:$AQ$1,0),FALSE)</f>
        <v>3.7490000000000001</v>
      </c>
      <c r="S26">
        <f>VLOOKUP($B26,'Tillförd energi'!$B$1:$AS$566,MATCH(S$1,'Tillförd energi'!$B$1:$AQ$1,0),FALSE)</f>
        <v>0</v>
      </c>
      <c r="T26">
        <f>VLOOKUP($B26,'Tillförd energi'!$B$1:$AS$566,MATCH(T$1,'Tillförd energi'!$B$1:$AQ$1,0),FALSE)</f>
        <v>0</v>
      </c>
      <c r="U26">
        <f>VLOOKUP($B26,'Tillförd energi'!$B$1:$AS$566,MATCH(U$1,'Tillförd energi'!$B$1:$AQ$1,0),FALSE)</f>
        <v>0</v>
      </c>
      <c r="V26">
        <f>VLOOKUP($B26,'Tillförd energi'!$B$1:$AS$566,MATCH(V$1,'Tillförd energi'!$B$1:$AQ$1,0),FALSE)</f>
        <v>0</v>
      </c>
      <c r="W26">
        <f>VLOOKUP($B26,'Tillförd energi'!$B$1:$AS$566,MATCH(W$1,'Tillförd energi'!$B$1:$AQ$1,0),FALSE)</f>
        <v>0</v>
      </c>
      <c r="X26">
        <f>VLOOKUP($B26,'Tillförd energi'!$B$1:$AS$566,MATCH(X$1,'Tillförd energi'!$B$1:$AQ$1,0),FALSE)</f>
        <v>0</v>
      </c>
      <c r="Y26">
        <f>VLOOKUP($B26,'Tillförd energi'!$B$1:$AS$566,MATCH(Y$1,'Tillförd energi'!$B$1:$AQ$1,0),FALSE)</f>
        <v>0</v>
      </c>
      <c r="Z26">
        <f>VLOOKUP($B26,'Tillförd energi'!$B$1:$AS$566,MATCH(Z$1,'Tillförd energi'!$B$1:$AQ$1,0),FALSE)</f>
        <v>0</v>
      </c>
      <c r="AA26">
        <f>VLOOKUP($B26,'Tillförd energi'!$B$1:$AS$566,MATCH(AA$1,'Tillförd energi'!$B$1:$AQ$1,0),FALSE)</f>
        <v>0</v>
      </c>
      <c r="AB26">
        <f>VLOOKUP($B26,'Tillförd energi'!$B$1:$AS$566,MATCH(AB$1,'Tillförd energi'!$B$1:$AQ$1,0),FALSE)</f>
        <v>0</v>
      </c>
      <c r="AC26">
        <f>VLOOKUP($B26,'Tillförd energi'!$B$1:$AS$566,MATCH(AC$1,'Tillförd energi'!$B$1:$AQ$1,0),FALSE)</f>
        <v>0</v>
      </c>
      <c r="AD26">
        <f>VLOOKUP($B26,'Tillförd energi'!$B$1:$AS$566,MATCH(AD$1,'Tillförd energi'!$B$1:$AQ$1,0),FALSE)</f>
        <v>0</v>
      </c>
      <c r="AE26">
        <f>VLOOKUP($B26,'Tillförd energi'!$B$1:$AS$566,MATCH(AE$1,'Tillförd energi'!$B$1:$AQ$1,0),FALSE)</f>
        <v>0</v>
      </c>
      <c r="AF26">
        <f>VLOOKUP($B26,'Tillförd energi'!$B$1:$AS$566,MATCH(AF$1,'Tillförd energi'!$B$1:$AQ$1,0),FALSE)</f>
        <v>0.01</v>
      </c>
      <c r="AG26">
        <f>IFERROR(VLOOKUP(B26,Miljö!$B$1:$S$476,9,FALSE)/1,0)</f>
        <v>0</v>
      </c>
      <c r="AI26">
        <f t="shared" si="0"/>
        <v>4.069</v>
      </c>
      <c r="AJ26">
        <f t="shared" si="1"/>
        <v>4.069</v>
      </c>
      <c r="AK26">
        <f>IF(ISERROR(1/VLOOKUP($B26,Leveranser!$B$1:$S$500,MATCH("såld värme (gwh)",Leveranser!$B$1:$S$1,0),FALSE)),"",VLOOKUP($B26,Leveranser!$B$1:$S$500,MATCH("såld värme (gwh)",Leveranser!$B$1:$S$1,0),FALSE))</f>
        <v>3.306</v>
      </c>
      <c r="AL26">
        <f>VLOOKUP($B26,Leveranser!$B$1:$Y$500,MATCH("Totalt såld fjärrvärme till andra fjärrvärmeföretag",Leveranser!$B$1:$AA$1,0),FALSE)</f>
        <v>0</v>
      </c>
      <c r="AM26">
        <f>IF(ISERROR(1/VLOOKUP($B26,Miljö!$B$1:$S$500,MATCH("Såld mängd produktionsspecifik fjärrvärme (GWh)",Miljö!$B$1:$R$1,0),FALSE)),0,VLOOKUP($B26,Miljö!$B$1:$S$500,MATCH("Såld mängd produktionsspecifik fjärrvärme (GWh)",Miljö!$B$1:$R$1,0),FALSE))</f>
        <v>0</v>
      </c>
      <c r="AN26" s="137">
        <f t="shared" si="2"/>
        <v>0.81248463996067832</v>
      </c>
      <c r="AP26" t="str">
        <f>VLOOKUP($B26,Miljövärden!$B$1:$H$446,7,FALSE)</f>
        <v>Ja</v>
      </c>
      <c r="AQ26" t="str">
        <f>VLOOKUP($B26,Miljövärden!$B$1:$H$446,6,FALSE)</f>
        <v>Ja</v>
      </c>
      <c r="AU26">
        <f t="shared" si="3"/>
        <v>0.01</v>
      </c>
      <c r="AV26">
        <f t="shared" si="4"/>
        <v>0</v>
      </c>
      <c r="AW26">
        <f t="shared" si="5"/>
        <v>0</v>
      </c>
      <c r="AX26">
        <f t="shared" si="6"/>
        <v>3.7490000000000001</v>
      </c>
      <c r="AZ26">
        <f t="shared" si="7"/>
        <v>3.7490000000000001</v>
      </c>
    </row>
    <row r="27" spans="1:52" customFormat="1" x14ac:dyDescent="0.25">
      <c r="A27" s="2" t="s">
        <v>54</v>
      </c>
      <c r="B27" s="2" t="s">
        <v>60</v>
      </c>
      <c r="C27">
        <f>VLOOKUP($B27,'Tillförd energi'!$B$1:$AS$566,MATCH(C$1,'Tillförd energi'!$B$1:$AQ$1,0),FALSE)</f>
        <v>0</v>
      </c>
      <c r="D27">
        <f>VLOOKUP($B27,'Tillförd energi'!$B$1:$AS$566,MATCH(D$1,'Tillförd energi'!$B$1:$AQ$1,0),FALSE)</f>
        <v>0.629</v>
      </c>
      <c r="E27">
        <f>VLOOKUP($B27,'Tillförd energi'!$B$1:$AS$566,MATCH(E$1,'Tillförd energi'!$B$1:$AQ$1,0),FALSE)</f>
        <v>0</v>
      </c>
      <c r="F27">
        <f>VLOOKUP($B27,'Tillförd energi'!$B$1:$AS$566,MATCH(F$1,'Tillförd energi'!$B$1:$AQ$1,0),FALSE)</f>
        <v>0</v>
      </c>
      <c r="G27">
        <f>VLOOKUP($B27,'Tillförd energi'!$B$1:$AS$566,MATCH(G$1,'Tillförd energi'!$B$1:$AQ$1,0),FALSE)</f>
        <v>0</v>
      </c>
      <c r="H27">
        <f>VLOOKUP($B27,'Tillförd energi'!$B$1:$AS$566,MATCH(H$1,'Tillförd energi'!$B$1:$AQ$1,0),FALSE)</f>
        <v>0</v>
      </c>
      <c r="I27">
        <f>VLOOKUP($B27,'Tillförd energi'!$B$1:$AS$566,MATCH(I$1,'Tillförd energi'!$B$1:$AQ$1,0),FALSE)</f>
        <v>0</v>
      </c>
      <c r="J27">
        <f>VLOOKUP($B27,'Tillförd energi'!$B$1:$AS$566,MATCH(J$1,'Tillförd energi'!$B$1:$AQ$1,0),FALSE)</f>
        <v>0</v>
      </c>
      <c r="K27">
        <v>0</v>
      </c>
      <c r="L27">
        <f>VLOOKUP($B27,'Tillförd energi'!$B$1:$AS$566,MATCH(L$1,'Tillförd energi'!$B$1:$AQ$1,0),FALSE)</f>
        <v>0</v>
      </c>
      <c r="M27">
        <f>VLOOKUP($B27,'Tillförd energi'!$B$1:$AS$566,MATCH(M$1,'Tillförd energi'!$B$1:$AQ$1,0),FALSE)</f>
        <v>0</v>
      </c>
      <c r="N27">
        <f>VLOOKUP($B27,'Tillförd energi'!$B$1:$AS$566,MATCH(N$1,'Tillförd energi'!$B$1:$AQ$1,0),FALSE)</f>
        <v>0</v>
      </c>
      <c r="O27">
        <f>VLOOKUP($B27,'Tillförd energi'!$B$1:$AS$566,MATCH(O$1,'Tillförd energi'!$B$1:$AQ$1,0),FALSE)</f>
        <v>0</v>
      </c>
      <c r="P27">
        <f>VLOOKUP($B27,'Tillförd energi'!$B$1:$AS$566,MATCH(P$1,'Tillförd energi'!$B$1:$AQ$1,0),FALSE)</f>
        <v>29.067</v>
      </c>
      <c r="Q27">
        <f>VLOOKUP($B27,'Tillförd energi'!$B$1:$AS$566,MATCH(Q$1,'Tillförd energi'!$B$1:$AQ$1,0),FALSE)</f>
        <v>0</v>
      </c>
      <c r="R27">
        <f>VLOOKUP($B27,'Tillförd energi'!$B$1:$AS$566,MATCH(R$1,'Tillförd energi'!$B$1:$AQ$1,0),FALSE)</f>
        <v>0.86</v>
      </c>
      <c r="S27">
        <f>VLOOKUP($B27,'Tillförd energi'!$B$1:$AS$566,MATCH(S$1,'Tillförd energi'!$B$1:$AQ$1,0),FALSE)</f>
        <v>0</v>
      </c>
      <c r="T27">
        <f>VLOOKUP($B27,'Tillförd energi'!$B$1:$AS$566,MATCH(T$1,'Tillförd energi'!$B$1:$AQ$1,0),FALSE)</f>
        <v>0</v>
      </c>
      <c r="U27">
        <f>VLOOKUP($B27,'Tillförd energi'!$B$1:$AS$566,MATCH(U$1,'Tillförd energi'!$B$1:$AQ$1,0),FALSE)</f>
        <v>0</v>
      </c>
      <c r="V27">
        <f>VLOOKUP($B27,'Tillförd energi'!$B$1:$AS$566,MATCH(V$1,'Tillförd energi'!$B$1:$AQ$1,0),FALSE)</f>
        <v>0</v>
      </c>
      <c r="W27">
        <f>VLOOKUP($B27,'Tillförd energi'!$B$1:$AS$566,MATCH(W$1,'Tillförd energi'!$B$1:$AQ$1,0),FALSE)</f>
        <v>0</v>
      </c>
      <c r="X27">
        <f>VLOOKUP($B27,'Tillförd energi'!$B$1:$AS$566,MATCH(X$1,'Tillförd energi'!$B$1:$AQ$1,0),FALSE)</f>
        <v>0</v>
      </c>
      <c r="Y27">
        <f>VLOOKUP($B27,'Tillförd energi'!$B$1:$AS$566,MATCH(Y$1,'Tillförd energi'!$B$1:$AQ$1,0),FALSE)</f>
        <v>0</v>
      </c>
      <c r="Z27">
        <f>VLOOKUP($B27,'Tillförd energi'!$B$1:$AS$566,MATCH(Z$1,'Tillförd energi'!$B$1:$AQ$1,0),FALSE)</f>
        <v>0</v>
      </c>
      <c r="AA27">
        <f>VLOOKUP($B27,'Tillförd energi'!$B$1:$AS$566,MATCH(AA$1,'Tillförd energi'!$B$1:$AQ$1,0),FALSE)</f>
        <v>0</v>
      </c>
      <c r="AB27">
        <f>VLOOKUP($B27,'Tillförd energi'!$B$1:$AS$566,MATCH(AB$1,'Tillförd energi'!$B$1:$AQ$1,0),FALSE)</f>
        <v>0</v>
      </c>
      <c r="AC27">
        <f>VLOOKUP($B27,'Tillförd energi'!$B$1:$AS$566,MATCH(AC$1,'Tillförd energi'!$B$1:$AQ$1,0),FALSE)</f>
        <v>3.8940000000000001</v>
      </c>
      <c r="AD27">
        <f>VLOOKUP($B27,'Tillförd energi'!$B$1:$AS$566,MATCH(AD$1,'Tillförd energi'!$B$1:$AQ$1,0),FALSE)</f>
        <v>0</v>
      </c>
      <c r="AE27">
        <f>VLOOKUP($B27,'Tillförd energi'!$B$1:$AS$566,MATCH(AE$1,'Tillförd energi'!$B$1:$AQ$1,0),FALSE)</f>
        <v>0</v>
      </c>
      <c r="AF27">
        <f>VLOOKUP($B27,'Tillförd energi'!$B$1:$AS$566,MATCH(AF$1,'Tillförd energi'!$B$1:$AQ$1,0),FALSE)</f>
        <v>0.84099999999999997</v>
      </c>
      <c r="AG27">
        <f>IFERROR(VLOOKUP(B27,Miljö!$B$1:$S$476,9,FALSE)/1,0)</f>
        <v>0</v>
      </c>
      <c r="AI27">
        <f t="shared" si="0"/>
        <v>35.291000000000004</v>
      </c>
      <c r="AJ27">
        <f t="shared" si="1"/>
        <v>35.291000000000004</v>
      </c>
      <c r="AK27">
        <f>IF(ISERROR(1/VLOOKUP($B27,Leveranser!$B$1:$S$500,MATCH("såld värme (gwh)",Leveranser!$B$1:$S$1,0),FALSE)),"",VLOOKUP($B27,Leveranser!$B$1:$S$500,MATCH("såld värme (gwh)",Leveranser!$B$1:$S$1,0),FALSE))</f>
        <v>22.541</v>
      </c>
      <c r="AL27">
        <f>VLOOKUP($B27,Leveranser!$B$1:$Y$500,MATCH("Totalt såld fjärrvärme till andra fjärrvärmeföretag",Leveranser!$B$1:$AA$1,0),FALSE)</f>
        <v>0</v>
      </c>
      <c r="AM27">
        <f>IF(ISERROR(1/VLOOKUP($B27,Miljö!$B$1:$S$500,MATCH("Såld mängd produktionsspecifik fjärrvärme (GWh)",Miljö!$B$1:$R$1,0),FALSE)),0,VLOOKUP($B27,Miljö!$B$1:$S$500,MATCH("Såld mängd produktionsspecifik fjärrvärme (GWh)",Miljö!$B$1:$R$1,0),FALSE))</f>
        <v>0</v>
      </c>
      <c r="AN27" s="137">
        <f t="shared" si="2"/>
        <v>0.63871808676433084</v>
      </c>
      <c r="AP27" t="str">
        <f>VLOOKUP($B27,Miljövärden!$B$1:$H$446,7,FALSE)</f>
        <v>Ja</v>
      </c>
      <c r="AQ27" t="str">
        <f>VLOOKUP($B27,Miljövärden!$B$1:$H$446,6,FALSE)</f>
        <v>Ja</v>
      </c>
      <c r="AU27">
        <f t="shared" si="3"/>
        <v>0.84099999999999997</v>
      </c>
      <c r="AV27">
        <f t="shared" si="4"/>
        <v>0</v>
      </c>
      <c r="AW27">
        <f t="shared" si="5"/>
        <v>29.067</v>
      </c>
      <c r="AX27">
        <f t="shared" si="6"/>
        <v>0.86</v>
      </c>
      <c r="AZ27">
        <f t="shared" si="7"/>
        <v>29.927</v>
      </c>
    </row>
    <row r="28" spans="1:52" customFormat="1" x14ac:dyDescent="0.25">
      <c r="A28" s="2" t="s">
        <v>54</v>
      </c>
      <c r="B28" s="2" t="s">
        <v>61</v>
      </c>
      <c r="C28">
        <f>VLOOKUP($B28,'Tillförd energi'!$B$1:$AS$566,MATCH(C$1,'Tillförd energi'!$B$1:$AQ$1,0),FALSE)</f>
        <v>0</v>
      </c>
      <c r="D28">
        <f>VLOOKUP($B28,'Tillförd energi'!$B$1:$AS$566,MATCH(D$1,'Tillförd energi'!$B$1:$AQ$1,0),FALSE)</f>
        <v>0</v>
      </c>
      <c r="E28">
        <f>VLOOKUP($B28,'Tillförd energi'!$B$1:$AS$566,MATCH(E$1,'Tillförd energi'!$B$1:$AQ$1,0),FALSE)</f>
        <v>0</v>
      </c>
      <c r="F28">
        <f>VLOOKUP($B28,'Tillförd energi'!$B$1:$AS$566,MATCH(F$1,'Tillförd energi'!$B$1:$AQ$1,0),FALSE)</f>
        <v>0</v>
      </c>
      <c r="G28">
        <f>VLOOKUP($B28,'Tillförd energi'!$B$1:$AS$566,MATCH(G$1,'Tillförd energi'!$B$1:$AQ$1,0),FALSE)</f>
        <v>0</v>
      </c>
      <c r="H28">
        <f>VLOOKUP($B28,'Tillförd energi'!$B$1:$AS$566,MATCH(H$1,'Tillförd energi'!$B$1:$AQ$1,0),FALSE)</f>
        <v>0</v>
      </c>
      <c r="I28">
        <f>VLOOKUP($B28,'Tillförd energi'!$B$1:$AS$566,MATCH(I$1,'Tillförd energi'!$B$1:$AQ$1,0),FALSE)</f>
        <v>0</v>
      </c>
      <c r="J28">
        <f>VLOOKUP($B28,'Tillförd energi'!$B$1:$AS$566,MATCH(J$1,'Tillförd energi'!$B$1:$AQ$1,0),FALSE)</f>
        <v>0</v>
      </c>
      <c r="K28">
        <v>0</v>
      </c>
      <c r="L28">
        <f>VLOOKUP($B28,'Tillförd energi'!$B$1:$AS$566,MATCH(L$1,'Tillförd energi'!$B$1:$AQ$1,0),FALSE)</f>
        <v>0</v>
      </c>
      <c r="M28">
        <f>VLOOKUP($B28,'Tillförd energi'!$B$1:$AS$566,MATCH(M$1,'Tillförd energi'!$B$1:$AQ$1,0),FALSE)</f>
        <v>0</v>
      </c>
      <c r="N28">
        <f>VLOOKUP($B28,'Tillförd energi'!$B$1:$AS$566,MATCH(N$1,'Tillförd energi'!$B$1:$AQ$1,0),FALSE)</f>
        <v>0</v>
      </c>
      <c r="O28">
        <f>VLOOKUP($B28,'Tillförd energi'!$B$1:$AS$566,MATCH(O$1,'Tillförd energi'!$B$1:$AQ$1,0),FALSE)</f>
        <v>0</v>
      </c>
      <c r="P28">
        <f>VLOOKUP($B28,'Tillförd energi'!$B$1:$AS$566,MATCH(P$1,'Tillförd energi'!$B$1:$AQ$1,0),FALSE)</f>
        <v>0</v>
      </c>
      <c r="Q28">
        <f>VLOOKUP($B28,'Tillförd energi'!$B$1:$AS$566,MATCH(Q$1,'Tillförd energi'!$B$1:$AQ$1,0),FALSE)</f>
        <v>0</v>
      </c>
      <c r="R28">
        <f>VLOOKUP($B28,'Tillförd energi'!$B$1:$AS$566,MATCH(R$1,'Tillförd energi'!$B$1:$AQ$1,0),FALSE)</f>
        <v>0</v>
      </c>
      <c r="S28">
        <f>VLOOKUP($B28,'Tillförd energi'!$B$1:$AS$566,MATCH(S$1,'Tillförd energi'!$B$1:$AQ$1,0),FALSE)</f>
        <v>0</v>
      </c>
      <c r="T28">
        <f>VLOOKUP($B28,'Tillförd energi'!$B$1:$AS$566,MATCH(T$1,'Tillförd energi'!$B$1:$AQ$1,0),FALSE)</f>
        <v>0</v>
      </c>
      <c r="U28">
        <f>VLOOKUP($B28,'Tillförd energi'!$B$1:$AS$566,MATCH(U$1,'Tillförd energi'!$B$1:$AQ$1,0),FALSE)</f>
        <v>0</v>
      </c>
      <c r="V28">
        <f>VLOOKUP($B28,'Tillförd energi'!$B$1:$AS$566,MATCH(V$1,'Tillförd energi'!$B$1:$AQ$1,0),FALSE)</f>
        <v>0</v>
      </c>
      <c r="W28">
        <f>VLOOKUP($B28,'Tillförd energi'!$B$1:$AS$566,MATCH(W$1,'Tillförd energi'!$B$1:$AQ$1,0),FALSE)</f>
        <v>1.8859999999999999</v>
      </c>
      <c r="X28">
        <f>VLOOKUP($B28,'Tillförd energi'!$B$1:$AS$566,MATCH(X$1,'Tillförd energi'!$B$1:$AQ$1,0),FALSE)</f>
        <v>0</v>
      </c>
      <c r="Y28">
        <f>VLOOKUP($B28,'Tillförd energi'!$B$1:$AS$566,MATCH(Y$1,'Tillförd energi'!$B$1:$AQ$1,0),FALSE)</f>
        <v>0</v>
      </c>
      <c r="Z28">
        <f>VLOOKUP($B28,'Tillförd energi'!$B$1:$AS$566,MATCH(Z$1,'Tillförd energi'!$B$1:$AQ$1,0),FALSE)</f>
        <v>0</v>
      </c>
      <c r="AA28">
        <f>VLOOKUP($B28,'Tillförd energi'!$B$1:$AS$566,MATCH(AA$1,'Tillförd energi'!$B$1:$AQ$1,0),FALSE)</f>
        <v>0</v>
      </c>
      <c r="AB28">
        <f>VLOOKUP($B28,'Tillförd energi'!$B$1:$AS$566,MATCH(AB$1,'Tillförd energi'!$B$1:$AQ$1,0),FALSE)</f>
        <v>0</v>
      </c>
      <c r="AC28">
        <f>VLOOKUP($B28,'Tillförd energi'!$B$1:$AS$566,MATCH(AC$1,'Tillförd energi'!$B$1:$AQ$1,0),FALSE)</f>
        <v>0</v>
      </c>
      <c r="AD28">
        <f>VLOOKUP($B28,'Tillförd energi'!$B$1:$AS$566,MATCH(AD$1,'Tillförd energi'!$B$1:$AQ$1,0),FALSE)</f>
        <v>27.011800000000001</v>
      </c>
      <c r="AE28">
        <f>VLOOKUP($B28,'Tillförd energi'!$B$1:$AS$566,MATCH(AE$1,'Tillförd energi'!$B$1:$AQ$1,0),FALSE)</f>
        <v>0</v>
      </c>
      <c r="AF28">
        <f>VLOOKUP($B28,'Tillförd energi'!$B$1:$AS$566,MATCH(AF$1,'Tillförd energi'!$B$1:$AQ$1,0),FALSE)</f>
        <v>0.111</v>
      </c>
      <c r="AG28">
        <f>IFERROR(VLOOKUP(B28,Miljö!$B$1:$S$476,9,FALSE)/1,0)</f>
        <v>0</v>
      </c>
      <c r="AI28">
        <f t="shared" si="0"/>
        <v>29.008800000000001</v>
      </c>
      <c r="AJ28">
        <f t="shared" si="1"/>
        <v>29.008800000000001</v>
      </c>
      <c r="AK28">
        <f>IF(ISERROR(1/VLOOKUP($B28,Leveranser!$B$1:$S$500,MATCH("såld värme (gwh)",Leveranser!$B$1:$S$1,0),FALSE)),"",VLOOKUP($B28,Leveranser!$B$1:$S$500,MATCH("såld värme (gwh)",Leveranser!$B$1:$S$1,0),FALSE))</f>
        <v>24.847000000000001</v>
      </c>
      <c r="AL28">
        <f>VLOOKUP($B28,Leveranser!$B$1:$Y$500,MATCH("Totalt såld fjärrvärme till andra fjärrvärmeföretag",Leveranser!$B$1:$AA$1,0),FALSE)</f>
        <v>0</v>
      </c>
      <c r="AM28">
        <f>IF(ISERROR(1/VLOOKUP($B28,Miljö!$B$1:$S$500,MATCH("Såld mängd produktionsspecifik fjärrvärme (GWh)",Miljö!$B$1:$R$1,0),FALSE)),0,VLOOKUP($B28,Miljö!$B$1:$S$500,MATCH("Såld mängd produktionsspecifik fjärrvärme (GWh)",Miljö!$B$1:$R$1,0),FALSE))</f>
        <v>0</v>
      </c>
      <c r="AN28" s="137">
        <f t="shared" si="2"/>
        <v>0.85653318992857341</v>
      </c>
      <c r="AP28" t="str">
        <f>VLOOKUP($B28,Miljövärden!$B$1:$H$446,7,FALSE)</f>
        <v>Ja</v>
      </c>
      <c r="AQ28" t="str">
        <f>VLOOKUP($B28,Miljövärden!$B$1:$H$446,6,FALSE)</f>
        <v>Ja</v>
      </c>
      <c r="AU28">
        <f t="shared" si="3"/>
        <v>0.111</v>
      </c>
      <c r="AV28">
        <f t="shared" si="4"/>
        <v>0</v>
      </c>
      <c r="AW28">
        <f t="shared" si="5"/>
        <v>0</v>
      </c>
      <c r="AX28">
        <f t="shared" si="6"/>
        <v>0</v>
      </c>
      <c r="AZ28">
        <f t="shared" si="7"/>
        <v>1.8859999999999999</v>
      </c>
    </row>
    <row r="29" spans="1:52" customFormat="1" x14ac:dyDescent="0.25">
      <c r="A29" s="2" t="s">
        <v>54</v>
      </c>
      <c r="B29" s="2" t="s">
        <v>62</v>
      </c>
      <c r="C29">
        <f>VLOOKUP($B29,'Tillförd energi'!$B$1:$AS$566,MATCH(C$1,'Tillförd energi'!$B$1:$AQ$1,0),FALSE)</f>
        <v>0</v>
      </c>
      <c r="D29">
        <f>VLOOKUP($B29,'Tillförd energi'!$B$1:$AS$566,MATCH(D$1,'Tillförd energi'!$B$1:$AQ$1,0),FALSE)</f>
        <v>0.03</v>
      </c>
      <c r="E29">
        <f>VLOOKUP($B29,'Tillförd energi'!$B$1:$AS$566,MATCH(E$1,'Tillförd energi'!$B$1:$AQ$1,0),FALSE)</f>
        <v>0</v>
      </c>
      <c r="F29">
        <f>VLOOKUP($B29,'Tillförd energi'!$B$1:$AS$566,MATCH(F$1,'Tillförd energi'!$B$1:$AQ$1,0),FALSE)</f>
        <v>0</v>
      </c>
      <c r="G29">
        <f>VLOOKUP($B29,'Tillförd energi'!$B$1:$AS$566,MATCH(G$1,'Tillförd energi'!$B$1:$AQ$1,0),FALSE)</f>
        <v>0</v>
      </c>
      <c r="H29">
        <f>VLOOKUP($B29,'Tillförd energi'!$B$1:$AS$566,MATCH(H$1,'Tillförd energi'!$B$1:$AQ$1,0),FALSE)</f>
        <v>0</v>
      </c>
      <c r="I29">
        <f>VLOOKUP($B29,'Tillförd energi'!$B$1:$AS$566,MATCH(I$1,'Tillförd energi'!$B$1:$AQ$1,0),FALSE)</f>
        <v>0</v>
      </c>
      <c r="J29">
        <f>VLOOKUP($B29,'Tillförd energi'!$B$1:$AS$566,MATCH(J$1,'Tillförd energi'!$B$1:$AQ$1,0),FALSE)</f>
        <v>0</v>
      </c>
      <c r="K29">
        <v>0</v>
      </c>
      <c r="L29">
        <f>VLOOKUP($B29,'Tillförd energi'!$B$1:$AS$566,MATCH(L$1,'Tillförd energi'!$B$1:$AQ$1,0),FALSE)</f>
        <v>0</v>
      </c>
      <c r="M29">
        <f>VLOOKUP($B29,'Tillförd energi'!$B$1:$AS$566,MATCH(M$1,'Tillförd energi'!$B$1:$AQ$1,0),FALSE)</f>
        <v>0</v>
      </c>
      <c r="N29">
        <f>VLOOKUP($B29,'Tillförd energi'!$B$1:$AS$566,MATCH(N$1,'Tillförd energi'!$B$1:$AQ$1,0),FALSE)</f>
        <v>0</v>
      </c>
      <c r="O29">
        <f>VLOOKUP($B29,'Tillförd energi'!$B$1:$AS$566,MATCH(O$1,'Tillförd energi'!$B$1:$AQ$1,0),FALSE)</f>
        <v>0</v>
      </c>
      <c r="P29">
        <f>VLOOKUP($B29,'Tillförd energi'!$B$1:$AS$566,MATCH(P$1,'Tillförd energi'!$B$1:$AQ$1,0),FALSE)</f>
        <v>0</v>
      </c>
      <c r="Q29">
        <f>VLOOKUP($B29,'Tillförd energi'!$B$1:$AS$566,MATCH(Q$1,'Tillförd energi'!$B$1:$AQ$1,0),FALSE)</f>
        <v>0</v>
      </c>
      <c r="R29">
        <f>VLOOKUP($B29,'Tillförd energi'!$B$1:$AS$566,MATCH(R$1,'Tillförd energi'!$B$1:$AQ$1,0),FALSE)</f>
        <v>6.8929999999999998</v>
      </c>
      <c r="S29">
        <f>VLOOKUP($B29,'Tillförd energi'!$B$1:$AS$566,MATCH(S$1,'Tillförd energi'!$B$1:$AQ$1,0),FALSE)</f>
        <v>0</v>
      </c>
      <c r="T29">
        <f>VLOOKUP($B29,'Tillförd energi'!$B$1:$AS$566,MATCH(T$1,'Tillförd energi'!$B$1:$AQ$1,0),FALSE)</f>
        <v>0</v>
      </c>
      <c r="U29">
        <f>VLOOKUP($B29,'Tillförd energi'!$B$1:$AS$566,MATCH(U$1,'Tillförd energi'!$B$1:$AQ$1,0),FALSE)</f>
        <v>0</v>
      </c>
      <c r="V29">
        <f>VLOOKUP($B29,'Tillförd energi'!$B$1:$AS$566,MATCH(V$1,'Tillförd energi'!$B$1:$AQ$1,0),FALSE)</f>
        <v>0</v>
      </c>
      <c r="W29">
        <f>VLOOKUP($B29,'Tillförd energi'!$B$1:$AS$566,MATCH(W$1,'Tillförd energi'!$B$1:$AQ$1,0),FALSE)</f>
        <v>0</v>
      </c>
      <c r="X29">
        <f>VLOOKUP($B29,'Tillförd energi'!$B$1:$AS$566,MATCH(X$1,'Tillförd energi'!$B$1:$AQ$1,0),FALSE)</f>
        <v>0</v>
      </c>
      <c r="Y29">
        <f>VLOOKUP($B29,'Tillförd energi'!$B$1:$AS$566,MATCH(Y$1,'Tillförd energi'!$B$1:$AQ$1,0),FALSE)</f>
        <v>0</v>
      </c>
      <c r="Z29">
        <f>VLOOKUP($B29,'Tillförd energi'!$B$1:$AS$566,MATCH(Z$1,'Tillförd energi'!$B$1:$AQ$1,0),FALSE)</f>
        <v>0</v>
      </c>
      <c r="AA29">
        <f>VLOOKUP($B29,'Tillförd energi'!$B$1:$AS$566,MATCH(AA$1,'Tillförd energi'!$B$1:$AQ$1,0),FALSE)</f>
        <v>0</v>
      </c>
      <c r="AB29">
        <f>VLOOKUP($B29,'Tillförd energi'!$B$1:$AS$566,MATCH(AB$1,'Tillförd energi'!$B$1:$AQ$1,0),FALSE)</f>
        <v>0</v>
      </c>
      <c r="AC29">
        <f>VLOOKUP($B29,'Tillförd energi'!$B$1:$AS$566,MATCH(AC$1,'Tillförd energi'!$B$1:$AQ$1,0),FALSE)</f>
        <v>0</v>
      </c>
      <c r="AD29">
        <f>VLOOKUP($B29,'Tillförd energi'!$B$1:$AS$566,MATCH(AD$1,'Tillförd energi'!$B$1:$AQ$1,0),FALSE)</f>
        <v>0</v>
      </c>
      <c r="AE29">
        <f>VLOOKUP($B29,'Tillförd energi'!$B$1:$AS$566,MATCH(AE$1,'Tillförd energi'!$B$1:$AQ$1,0),FALSE)</f>
        <v>0</v>
      </c>
      <c r="AF29">
        <f>VLOOKUP($B29,'Tillförd energi'!$B$1:$AS$566,MATCH(AF$1,'Tillförd energi'!$B$1:$AQ$1,0),FALSE)</f>
        <v>7.9000000000000001E-2</v>
      </c>
      <c r="AG29">
        <f>IFERROR(VLOOKUP(B29,Miljö!$B$1:$S$476,9,FALSE)/1,0)</f>
        <v>0</v>
      </c>
      <c r="AI29">
        <f t="shared" si="0"/>
        <v>7.0019999999999998</v>
      </c>
      <c r="AJ29">
        <f t="shared" si="1"/>
        <v>7.0019999999999998</v>
      </c>
      <c r="AK29">
        <f>IF(ISERROR(1/VLOOKUP($B29,Leveranser!$B$1:$S$500,MATCH("såld värme (gwh)",Leveranser!$B$1:$S$1,0),FALSE)),"",VLOOKUP($B29,Leveranser!$B$1:$S$500,MATCH("såld värme (gwh)",Leveranser!$B$1:$S$1,0),FALSE))</f>
        <v>5.8159999999999998</v>
      </c>
      <c r="AL29">
        <f>VLOOKUP($B29,Leveranser!$B$1:$Y$500,MATCH("Totalt såld fjärrvärme till andra fjärrvärmeföretag",Leveranser!$B$1:$AA$1,0),FALSE)</f>
        <v>0</v>
      </c>
      <c r="AM29">
        <f>IF(ISERROR(1/VLOOKUP($B29,Miljö!$B$1:$S$500,MATCH("Såld mängd produktionsspecifik fjärrvärme (GWh)",Miljö!$B$1:$R$1,0),FALSE)),0,VLOOKUP($B29,Miljö!$B$1:$S$500,MATCH("Såld mängd produktionsspecifik fjärrvärme (GWh)",Miljö!$B$1:$R$1,0),FALSE))</f>
        <v>0</v>
      </c>
      <c r="AN29" s="137">
        <f t="shared" si="2"/>
        <v>0.83061982290774061</v>
      </c>
      <c r="AP29" t="str">
        <f>VLOOKUP($B29,Miljövärden!$B$1:$H$446,7,FALSE)</f>
        <v>Ja</v>
      </c>
      <c r="AQ29" t="str">
        <f>VLOOKUP($B29,Miljövärden!$B$1:$H$446,6,FALSE)</f>
        <v>Ja</v>
      </c>
      <c r="AU29">
        <f t="shared" si="3"/>
        <v>7.9000000000000001E-2</v>
      </c>
      <c r="AV29">
        <f t="shared" si="4"/>
        <v>0</v>
      </c>
      <c r="AW29">
        <f t="shared" si="5"/>
        <v>0</v>
      </c>
      <c r="AX29">
        <f t="shared" si="6"/>
        <v>6.8929999999999998</v>
      </c>
      <c r="AZ29">
        <f t="shared" si="7"/>
        <v>6.8929999999999998</v>
      </c>
    </row>
    <row r="30" spans="1:52" customFormat="1" x14ac:dyDescent="0.25">
      <c r="A30" s="2" t="s">
        <v>54</v>
      </c>
      <c r="B30" s="2" t="s">
        <v>63</v>
      </c>
      <c r="C30">
        <f>VLOOKUP($B30,'Tillförd energi'!$B$1:$AS$566,MATCH(C$1,'Tillförd energi'!$B$1:$AQ$1,0),FALSE)</f>
        <v>0</v>
      </c>
      <c r="D30">
        <f>VLOOKUP($B30,'Tillförd energi'!$B$1:$AS$566,MATCH(D$1,'Tillförd energi'!$B$1:$AQ$1,0),FALSE)</f>
        <v>0.108</v>
      </c>
      <c r="E30">
        <f>VLOOKUP($B30,'Tillförd energi'!$B$1:$AS$566,MATCH(E$1,'Tillförd energi'!$B$1:$AQ$1,0),FALSE)</f>
        <v>0</v>
      </c>
      <c r="F30">
        <f>VLOOKUP($B30,'Tillförd energi'!$B$1:$AS$566,MATCH(F$1,'Tillförd energi'!$B$1:$AQ$1,0),FALSE)</f>
        <v>0</v>
      </c>
      <c r="G30">
        <f>VLOOKUP($B30,'Tillförd energi'!$B$1:$AS$566,MATCH(G$1,'Tillförd energi'!$B$1:$AQ$1,0),FALSE)</f>
        <v>0</v>
      </c>
      <c r="H30">
        <f>VLOOKUP($B30,'Tillförd energi'!$B$1:$AS$566,MATCH(H$1,'Tillförd energi'!$B$1:$AQ$1,0),FALSE)</f>
        <v>0</v>
      </c>
      <c r="I30">
        <f>VLOOKUP($B30,'Tillförd energi'!$B$1:$AS$566,MATCH(I$1,'Tillförd energi'!$B$1:$AQ$1,0),FALSE)</f>
        <v>0</v>
      </c>
      <c r="J30">
        <f>VLOOKUP($B30,'Tillförd energi'!$B$1:$AS$566,MATCH(J$1,'Tillförd energi'!$B$1:$AQ$1,0),FALSE)</f>
        <v>0</v>
      </c>
      <c r="K30">
        <v>0</v>
      </c>
      <c r="L30">
        <f>VLOOKUP($B30,'Tillförd energi'!$B$1:$AS$566,MATCH(L$1,'Tillförd energi'!$B$1:$AQ$1,0),FALSE)</f>
        <v>0</v>
      </c>
      <c r="M30">
        <f>VLOOKUP($B30,'Tillförd energi'!$B$1:$AS$566,MATCH(M$1,'Tillförd energi'!$B$1:$AQ$1,0),FALSE)</f>
        <v>0</v>
      </c>
      <c r="N30">
        <f>VLOOKUP($B30,'Tillförd energi'!$B$1:$AS$566,MATCH(N$1,'Tillförd energi'!$B$1:$AQ$1,0),FALSE)</f>
        <v>0</v>
      </c>
      <c r="O30">
        <f>VLOOKUP($B30,'Tillförd energi'!$B$1:$AS$566,MATCH(O$1,'Tillförd energi'!$B$1:$AQ$1,0),FALSE)</f>
        <v>0</v>
      </c>
      <c r="P30">
        <f>VLOOKUP($B30,'Tillförd energi'!$B$1:$AS$566,MATCH(P$1,'Tillförd energi'!$B$1:$AQ$1,0),FALSE)</f>
        <v>0</v>
      </c>
      <c r="Q30">
        <f>VLOOKUP($B30,'Tillförd energi'!$B$1:$AS$566,MATCH(Q$1,'Tillförd energi'!$B$1:$AQ$1,0),FALSE)</f>
        <v>0</v>
      </c>
      <c r="R30">
        <f>VLOOKUP($B30,'Tillförd energi'!$B$1:$AS$566,MATCH(R$1,'Tillförd energi'!$B$1:$AQ$1,0),FALSE)</f>
        <v>2.4870000000000001</v>
      </c>
      <c r="S30">
        <f>VLOOKUP($B30,'Tillförd energi'!$B$1:$AS$566,MATCH(S$1,'Tillförd energi'!$B$1:$AQ$1,0),FALSE)</f>
        <v>0</v>
      </c>
      <c r="T30">
        <f>VLOOKUP($B30,'Tillförd energi'!$B$1:$AS$566,MATCH(T$1,'Tillförd energi'!$B$1:$AQ$1,0),FALSE)</f>
        <v>0</v>
      </c>
      <c r="U30">
        <f>VLOOKUP($B30,'Tillförd energi'!$B$1:$AS$566,MATCH(U$1,'Tillförd energi'!$B$1:$AQ$1,0),FALSE)</f>
        <v>0</v>
      </c>
      <c r="V30">
        <f>VLOOKUP($B30,'Tillförd energi'!$B$1:$AS$566,MATCH(V$1,'Tillförd energi'!$B$1:$AQ$1,0),FALSE)</f>
        <v>0</v>
      </c>
      <c r="W30">
        <f>VLOOKUP($B30,'Tillförd energi'!$B$1:$AS$566,MATCH(W$1,'Tillförd energi'!$B$1:$AQ$1,0),FALSE)</f>
        <v>0</v>
      </c>
      <c r="X30">
        <f>VLOOKUP($B30,'Tillförd energi'!$B$1:$AS$566,MATCH(X$1,'Tillförd energi'!$B$1:$AQ$1,0),FALSE)</f>
        <v>0</v>
      </c>
      <c r="Y30">
        <f>VLOOKUP($B30,'Tillförd energi'!$B$1:$AS$566,MATCH(Y$1,'Tillförd energi'!$B$1:$AQ$1,0),FALSE)</f>
        <v>0</v>
      </c>
      <c r="Z30">
        <f>VLOOKUP($B30,'Tillförd energi'!$B$1:$AS$566,MATCH(Z$1,'Tillförd energi'!$B$1:$AQ$1,0),FALSE)</f>
        <v>0</v>
      </c>
      <c r="AA30">
        <f>VLOOKUP($B30,'Tillförd energi'!$B$1:$AS$566,MATCH(AA$1,'Tillförd energi'!$B$1:$AQ$1,0),FALSE)</f>
        <v>0</v>
      </c>
      <c r="AB30">
        <f>VLOOKUP($B30,'Tillförd energi'!$B$1:$AS$566,MATCH(AB$1,'Tillförd energi'!$B$1:$AQ$1,0),FALSE)</f>
        <v>0</v>
      </c>
      <c r="AC30">
        <f>VLOOKUP($B30,'Tillförd energi'!$B$1:$AS$566,MATCH(AC$1,'Tillförd energi'!$B$1:$AQ$1,0),FALSE)</f>
        <v>0</v>
      </c>
      <c r="AD30">
        <f>VLOOKUP($B30,'Tillförd energi'!$B$1:$AS$566,MATCH(AD$1,'Tillförd energi'!$B$1:$AQ$1,0),FALSE)</f>
        <v>0</v>
      </c>
      <c r="AE30">
        <f>VLOOKUP($B30,'Tillförd energi'!$B$1:$AS$566,MATCH(AE$1,'Tillförd energi'!$B$1:$AQ$1,0),FALSE)</f>
        <v>0</v>
      </c>
      <c r="AF30">
        <f>VLOOKUP($B30,'Tillförd energi'!$B$1:$AS$566,MATCH(AF$1,'Tillförd energi'!$B$1:$AQ$1,0),FALSE)</f>
        <v>4.4999999999999998E-2</v>
      </c>
      <c r="AG30">
        <f>IFERROR(VLOOKUP(B30,Miljö!$B$1:$S$476,9,FALSE)/1,0)</f>
        <v>0</v>
      </c>
      <c r="AI30">
        <f t="shared" si="0"/>
        <v>2.64</v>
      </c>
      <c r="AJ30">
        <f t="shared" si="1"/>
        <v>2.64</v>
      </c>
      <c r="AK30">
        <f>IF(ISERROR(1/VLOOKUP($B30,Leveranser!$B$1:$S$500,MATCH("såld värme (gwh)",Leveranser!$B$1:$S$1,0),FALSE)),"",VLOOKUP($B30,Leveranser!$B$1:$S$500,MATCH("såld värme (gwh)",Leveranser!$B$1:$S$1,0),FALSE))</f>
        <v>2.1779999999999999</v>
      </c>
      <c r="AL30">
        <f>VLOOKUP($B30,Leveranser!$B$1:$Y$500,MATCH("Totalt såld fjärrvärme till andra fjärrvärmeföretag",Leveranser!$B$1:$AA$1,0),FALSE)</f>
        <v>0</v>
      </c>
      <c r="AM30">
        <f>IF(ISERROR(1/VLOOKUP($B30,Miljö!$B$1:$S$500,MATCH("Såld mängd produktionsspecifik fjärrvärme (GWh)",Miljö!$B$1:$R$1,0),FALSE)),0,VLOOKUP($B30,Miljö!$B$1:$S$500,MATCH("Såld mängd produktionsspecifik fjärrvärme (GWh)",Miljö!$B$1:$R$1,0),FALSE))</f>
        <v>0</v>
      </c>
      <c r="AN30" s="137">
        <f t="shared" si="2"/>
        <v>0.82499999999999996</v>
      </c>
      <c r="AP30" t="str">
        <f>VLOOKUP($B30,Miljövärden!$B$1:$H$446,7,FALSE)</f>
        <v>Ja</v>
      </c>
      <c r="AQ30" t="str">
        <f>VLOOKUP($B30,Miljövärden!$B$1:$H$446,6,FALSE)</f>
        <v>Ja</v>
      </c>
      <c r="AU30">
        <f t="shared" si="3"/>
        <v>4.4999999999999998E-2</v>
      </c>
      <c r="AV30">
        <f t="shared" si="4"/>
        <v>0</v>
      </c>
      <c r="AW30">
        <f t="shared" si="5"/>
        <v>0</v>
      </c>
      <c r="AX30">
        <f t="shared" si="6"/>
        <v>2.4870000000000001</v>
      </c>
      <c r="AZ30">
        <f t="shared" si="7"/>
        <v>2.4870000000000001</v>
      </c>
    </row>
    <row r="31" spans="1:52" customFormat="1" x14ac:dyDescent="0.25">
      <c r="A31" s="2" t="s">
        <v>54</v>
      </c>
      <c r="B31" s="2" t="s">
        <v>64</v>
      </c>
      <c r="C31">
        <f>VLOOKUP($B31,'Tillförd energi'!$B$1:$AS$566,MATCH(C$1,'Tillförd energi'!$B$1:$AQ$1,0),FALSE)</f>
        <v>0</v>
      </c>
      <c r="D31">
        <f>VLOOKUP($B31,'Tillförd energi'!$B$1:$AS$566,MATCH(D$1,'Tillförd energi'!$B$1:$AQ$1,0),FALSE)</f>
        <v>6.7000000000000004E-2</v>
      </c>
      <c r="E31">
        <f>VLOOKUP($B31,'Tillförd energi'!$B$1:$AS$566,MATCH(E$1,'Tillförd energi'!$B$1:$AQ$1,0),FALSE)</f>
        <v>0</v>
      </c>
      <c r="F31">
        <f>VLOOKUP($B31,'Tillförd energi'!$B$1:$AS$566,MATCH(F$1,'Tillförd energi'!$B$1:$AQ$1,0),FALSE)</f>
        <v>0</v>
      </c>
      <c r="G31">
        <f>VLOOKUP($B31,'Tillförd energi'!$B$1:$AS$566,MATCH(G$1,'Tillförd energi'!$B$1:$AQ$1,0),FALSE)</f>
        <v>0</v>
      </c>
      <c r="H31">
        <f>VLOOKUP($B31,'Tillförd energi'!$B$1:$AS$566,MATCH(H$1,'Tillförd energi'!$B$1:$AQ$1,0),FALSE)</f>
        <v>0</v>
      </c>
      <c r="I31">
        <f>VLOOKUP($B31,'Tillförd energi'!$B$1:$AS$566,MATCH(I$1,'Tillförd energi'!$B$1:$AQ$1,0),FALSE)</f>
        <v>0</v>
      </c>
      <c r="J31">
        <f>VLOOKUP($B31,'Tillförd energi'!$B$1:$AS$566,MATCH(J$1,'Tillförd energi'!$B$1:$AQ$1,0),FALSE)</f>
        <v>0</v>
      </c>
      <c r="K31">
        <v>0</v>
      </c>
      <c r="L31">
        <f>VLOOKUP($B31,'Tillförd energi'!$B$1:$AS$566,MATCH(L$1,'Tillförd energi'!$B$1:$AQ$1,0),FALSE)</f>
        <v>0</v>
      </c>
      <c r="M31">
        <f>VLOOKUP($B31,'Tillförd energi'!$B$1:$AS$566,MATCH(M$1,'Tillförd energi'!$B$1:$AQ$1,0),FALSE)</f>
        <v>0</v>
      </c>
      <c r="N31">
        <f>VLOOKUP($B31,'Tillförd energi'!$B$1:$AS$566,MATCH(N$1,'Tillförd energi'!$B$1:$AQ$1,0),FALSE)</f>
        <v>0</v>
      </c>
      <c r="O31">
        <f>VLOOKUP($B31,'Tillförd energi'!$B$1:$AS$566,MATCH(O$1,'Tillförd energi'!$B$1:$AQ$1,0),FALSE)</f>
        <v>0</v>
      </c>
      <c r="P31">
        <f>VLOOKUP($B31,'Tillförd energi'!$B$1:$AS$566,MATCH(P$1,'Tillförd energi'!$B$1:$AQ$1,0),FALSE)</f>
        <v>0</v>
      </c>
      <c r="Q31">
        <f>VLOOKUP($B31,'Tillförd energi'!$B$1:$AS$566,MATCH(Q$1,'Tillförd energi'!$B$1:$AQ$1,0),FALSE)</f>
        <v>0</v>
      </c>
      <c r="R31">
        <f>VLOOKUP($B31,'Tillförd energi'!$B$1:$AS$566,MATCH(R$1,'Tillförd energi'!$B$1:$AQ$1,0),FALSE)</f>
        <v>3.6240000000000001</v>
      </c>
      <c r="S31">
        <f>VLOOKUP($B31,'Tillförd energi'!$B$1:$AS$566,MATCH(S$1,'Tillförd energi'!$B$1:$AQ$1,0),FALSE)</f>
        <v>0</v>
      </c>
      <c r="T31">
        <f>VLOOKUP($B31,'Tillförd energi'!$B$1:$AS$566,MATCH(T$1,'Tillförd energi'!$B$1:$AQ$1,0),FALSE)</f>
        <v>0</v>
      </c>
      <c r="U31">
        <f>VLOOKUP($B31,'Tillförd energi'!$B$1:$AS$566,MATCH(U$1,'Tillförd energi'!$B$1:$AQ$1,0),FALSE)</f>
        <v>0</v>
      </c>
      <c r="V31">
        <f>VLOOKUP($B31,'Tillförd energi'!$B$1:$AS$566,MATCH(V$1,'Tillförd energi'!$B$1:$AQ$1,0),FALSE)</f>
        <v>0</v>
      </c>
      <c r="W31">
        <f>VLOOKUP($B31,'Tillförd energi'!$B$1:$AS$566,MATCH(W$1,'Tillförd energi'!$B$1:$AQ$1,0),FALSE)</f>
        <v>0</v>
      </c>
      <c r="X31">
        <f>VLOOKUP($B31,'Tillförd energi'!$B$1:$AS$566,MATCH(X$1,'Tillförd energi'!$B$1:$AQ$1,0),FALSE)</f>
        <v>0</v>
      </c>
      <c r="Y31">
        <f>VLOOKUP($B31,'Tillförd energi'!$B$1:$AS$566,MATCH(Y$1,'Tillförd energi'!$B$1:$AQ$1,0),FALSE)</f>
        <v>0</v>
      </c>
      <c r="Z31">
        <f>VLOOKUP($B31,'Tillförd energi'!$B$1:$AS$566,MATCH(Z$1,'Tillförd energi'!$B$1:$AQ$1,0),FALSE)</f>
        <v>0</v>
      </c>
      <c r="AA31">
        <f>VLOOKUP($B31,'Tillförd energi'!$B$1:$AS$566,MATCH(AA$1,'Tillförd energi'!$B$1:$AQ$1,0),FALSE)</f>
        <v>0</v>
      </c>
      <c r="AB31">
        <f>VLOOKUP($B31,'Tillförd energi'!$B$1:$AS$566,MATCH(AB$1,'Tillförd energi'!$B$1:$AQ$1,0),FALSE)</f>
        <v>0</v>
      </c>
      <c r="AC31">
        <f>VLOOKUP($B31,'Tillförd energi'!$B$1:$AS$566,MATCH(AC$1,'Tillförd energi'!$B$1:$AQ$1,0),FALSE)</f>
        <v>0</v>
      </c>
      <c r="AD31">
        <f>VLOOKUP($B31,'Tillförd energi'!$B$1:$AS$566,MATCH(AD$1,'Tillförd energi'!$B$1:$AQ$1,0),FALSE)</f>
        <v>0</v>
      </c>
      <c r="AE31">
        <f>VLOOKUP($B31,'Tillförd energi'!$B$1:$AS$566,MATCH(AE$1,'Tillförd energi'!$B$1:$AQ$1,0),FALSE)</f>
        <v>0</v>
      </c>
      <c r="AF31">
        <f>VLOOKUP($B31,'Tillförd energi'!$B$1:$AS$566,MATCH(AF$1,'Tillförd energi'!$B$1:$AQ$1,0),FALSE)</f>
        <v>5.7000000000000002E-2</v>
      </c>
      <c r="AG31">
        <f>IFERROR(VLOOKUP(B31,Miljö!$B$1:$S$476,9,FALSE)/1,0)</f>
        <v>0</v>
      </c>
      <c r="AI31">
        <f t="shared" si="0"/>
        <v>3.7480000000000002</v>
      </c>
      <c r="AJ31">
        <f t="shared" si="1"/>
        <v>3.7480000000000002</v>
      </c>
      <c r="AK31">
        <f>IF(ISERROR(1/VLOOKUP($B31,Leveranser!$B$1:$S$500,MATCH("såld värme (gwh)",Leveranser!$B$1:$S$1,0),FALSE)),"",VLOOKUP($B31,Leveranser!$B$1:$S$500,MATCH("såld värme (gwh)",Leveranser!$B$1:$S$1,0),FALSE))</f>
        <v>2.835</v>
      </c>
      <c r="AL31">
        <f>VLOOKUP($B31,Leveranser!$B$1:$Y$500,MATCH("Totalt såld fjärrvärme till andra fjärrvärmeföretag",Leveranser!$B$1:$AA$1,0),FALSE)</f>
        <v>0</v>
      </c>
      <c r="AM31">
        <f>IF(ISERROR(1/VLOOKUP($B31,Miljö!$B$1:$S$500,MATCH("Såld mängd produktionsspecifik fjärrvärme (GWh)",Miljö!$B$1:$R$1,0),FALSE)),0,VLOOKUP($B31,Miljö!$B$1:$S$500,MATCH("Såld mängd produktionsspecifik fjärrvärme (GWh)",Miljö!$B$1:$R$1,0),FALSE))</f>
        <v>0</v>
      </c>
      <c r="AN31" s="137">
        <f t="shared" si="2"/>
        <v>0.75640341515474918</v>
      </c>
      <c r="AP31" t="str">
        <f>VLOOKUP($B31,Miljövärden!$B$1:$H$446,7,FALSE)</f>
        <v>Ja</v>
      </c>
      <c r="AQ31" t="str">
        <f>VLOOKUP($B31,Miljövärden!$B$1:$H$446,6,FALSE)</f>
        <v>Ja</v>
      </c>
      <c r="AU31">
        <f t="shared" si="3"/>
        <v>5.7000000000000002E-2</v>
      </c>
      <c r="AV31">
        <f t="shared" si="4"/>
        <v>0</v>
      </c>
      <c r="AW31">
        <f t="shared" si="5"/>
        <v>0</v>
      </c>
      <c r="AX31">
        <f t="shared" si="6"/>
        <v>3.6240000000000001</v>
      </c>
      <c r="AZ31">
        <f t="shared" si="7"/>
        <v>3.6240000000000001</v>
      </c>
    </row>
    <row r="32" spans="1:52" customFormat="1" x14ac:dyDescent="0.25">
      <c r="A32" s="2" t="s">
        <v>67</v>
      </c>
      <c r="B32" s="2" t="s">
        <v>68</v>
      </c>
      <c r="C32">
        <f>VLOOKUP($B32,'Tillförd energi'!$B$1:$AS$566,MATCH(C$1,'Tillförd energi'!$B$1:$AQ$1,0),FALSE)</f>
        <v>0</v>
      </c>
      <c r="D32">
        <f>VLOOKUP($B32,'Tillförd energi'!$B$1:$AS$566,MATCH(D$1,'Tillförd energi'!$B$1:$AQ$1,0),FALSE)</f>
        <v>0.48</v>
      </c>
      <c r="E32">
        <f>VLOOKUP($B32,'Tillförd energi'!$B$1:$AS$566,MATCH(E$1,'Tillförd energi'!$B$1:$AQ$1,0),FALSE)</f>
        <v>0</v>
      </c>
      <c r="F32">
        <f>VLOOKUP($B32,'Tillförd energi'!$B$1:$AS$566,MATCH(F$1,'Tillförd energi'!$B$1:$AQ$1,0),FALSE)</f>
        <v>0</v>
      </c>
      <c r="G32">
        <f>VLOOKUP($B32,'Tillförd energi'!$B$1:$AS$566,MATCH(G$1,'Tillförd energi'!$B$1:$AQ$1,0),FALSE)</f>
        <v>0</v>
      </c>
      <c r="H32">
        <f>VLOOKUP($B32,'Tillförd energi'!$B$1:$AS$566,MATCH(H$1,'Tillförd energi'!$B$1:$AQ$1,0),FALSE)</f>
        <v>0</v>
      </c>
      <c r="I32">
        <f>VLOOKUP($B32,'Tillförd energi'!$B$1:$AS$566,MATCH(I$1,'Tillförd energi'!$B$1:$AQ$1,0),FALSE)</f>
        <v>0</v>
      </c>
      <c r="J32">
        <f>VLOOKUP($B32,'Tillförd energi'!$B$1:$AS$566,MATCH(J$1,'Tillförd energi'!$B$1:$AQ$1,0),FALSE)</f>
        <v>0</v>
      </c>
      <c r="K32">
        <v>0</v>
      </c>
      <c r="L32">
        <f>VLOOKUP($B32,'Tillförd energi'!$B$1:$AS$566,MATCH(L$1,'Tillförd energi'!$B$1:$AQ$1,0),FALSE)</f>
        <v>0</v>
      </c>
      <c r="M32">
        <f>VLOOKUP($B32,'Tillförd energi'!$B$1:$AS$566,MATCH(M$1,'Tillförd energi'!$B$1:$AQ$1,0),FALSE)</f>
        <v>0</v>
      </c>
      <c r="N32">
        <f>VLOOKUP($B32,'Tillförd energi'!$B$1:$AS$566,MATCH(N$1,'Tillförd energi'!$B$1:$AQ$1,0),FALSE)</f>
        <v>0</v>
      </c>
      <c r="O32">
        <f>VLOOKUP($B32,'Tillförd energi'!$B$1:$AS$566,MATCH(O$1,'Tillförd energi'!$B$1:$AQ$1,0),FALSE)</f>
        <v>6.44</v>
      </c>
      <c r="P32">
        <f>VLOOKUP($B32,'Tillförd energi'!$B$1:$AS$566,MATCH(P$1,'Tillförd energi'!$B$1:$AQ$1,0),FALSE)</f>
        <v>11.44</v>
      </c>
      <c r="Q32">
        <f>VLOOKUP($B32,'Tillförd energi'!$B$1:$AS$566,MATCH(Q$1,'Tillförd energi'!$B$1:$AQ$1,0),FALSE)</f>
        <v>0</v>
      </c>
      <c r="R32">
        <f>VLOOKUP($B32,'Tillförd energi'!$B$1:$AS$566,MATCH(R$1,'Tillförd energi'!$B$1:$AQ$1,0),FALSE)</f>
        <v>0</v>
      </c>
      <c r="S32">
        <f>VLOOKUP($B32,'Tillförd energi'!$B$1:$AS$566,MATCH(S$1,'Tillförd energi'!$B$1:$AQ$1,0),FALSE)</f>
        <v>0</v>
      </c>
      <c r="T32">
        <f>VLOOKUP($B32,'Tillförd energi'!$B$1:$AS$566,MATCH(T$1,'Tillförd energi'!$B$1:$AQ$1,0),FALSE)</f>
        <v>0</v>
      </c>
      <c r="U32">
        <f>VLOOKUP($B32,'Tillförd energi'!$B$1:$AS$566,MATCH(U$1,'Tillförd energi'!$B$1:$AQ$1,0),FALSE)</f>
        <v>0</v>
      </c>
      <c r="V32">
        <f>VLOOKUP($B32,'Tillförd energi'!$B$1:$AS$566,MATCH(V$1,'Tillförd energi'!$B$1:$AQ$1,0),FALSE)</f>
        <v>0</v>
      </c>
      <c r="W32">
        <f>VLOOKUP($B32,'Tillförd energi'!$B$1:$AS$566,MATCH(W$1,'Tillförd energi'!$B$1:$AQ$1,0),FALSE)</f>
        <v>0</v>
      </c>
      <c r="X32">
        <f>VLOOKUP($B32,'Tillförd energi'!$B$1:$AS$566,MATCH(X$1,'Tillförd energi'!$B$1:$AQ$1,0),FALSE)</f>
        <v>0</v>
      </c>
      <c r="Y32">
        <f>VLOOKUP($B32,'Tillförd energi'!$B$1:$AS$566,MATCH(Y$1,'Tillförd energi'!$B$1:$AQ$1,0),FALSE)</f>
        <v>0</v>
      </c>
      <c r="Z32">
        <f>VLOOKUP($B32,'Tillförd energi'!$B$1:$AS$566,MATCH(Z$1,'Tillförd energi'!$B$1:$AQ$1,0),FALSE)</f>
        <v>0</v>
      </c>
      <c r="AA32">
        <f>VLOOKUP($B32,'Tillförd energi'!$B$1:$AS$566,MATCH(AA$1,'Tillförd energi'!$B$1:$AQ$1,0),FALSE)</f>
        <v>0</v>
      </c>
      <c r="AB32">
        <f>VLOOKUP($B32,'Tillförd energi'!$B$1:$AS$566,MATCH(AB$1,'Tillförd energi'!$B$1:$AQ$1,0),FALSE)</f>
        <v>0</v>
      </c>
      <c r="AC32">
        <f>VLOOKUP($B32,'Tillförd energi'!$B$1:$AS$566,MATCH(AC$1,'Tillförd energi'!$B$1:$AQ$1,0),FALSE)</f>
        <v>1.65</v>
      </c>
      <c r="AD32">
        <f>VLOOKUP($B32,'Tillförd energi'!$B$1:$AS$566,MATCH(AD$1,'Tillförd energi'!$B$1:$AQ$1,0),FALSE)</f>
        <v>0</v>
      </c>
      <c r="AE32">
        <f>VLOOKUP($B32,'Tillförd energi'!$B$1:$AS$566,MATCH(AE$1,'Tillförd energi'!$B$1:$AQ$1,0),FALSE)</f>
        <v>0</v>
      </c>
      <c r="AF32">
        <f>VLOOKUP($B32,'Tillförd energi'!$B$1:$AS$566,MATCH(AF$1,'Tillförd energi'!$B$1:$AQ$1,0),FALSE)</f>
        <v>0.28999999999999998</v>
      </c>
      <c r="AG32">
        <f>IFERROR(VLOOKUP(B32,Miljö!$B$1:$S$476,9,FALSE)/1,0)</f>
        <v>0</v>
      </c>
      <c r="AI32">
        <f t="shared" si="0"/>
        <v>20.299999999999997</v>
      </c>
      <c r="AJ32">
        <f t="shared" si="1"/>
        <v>20.299999999999997</v>
      </c>
      <c r="AK32">
        <f>IF(ISERROR(1/VLOOKUP($B32,Leveranser!$B$1:$S$500,MATCH("såld värme (gwh)",Leveranser!$B$1:$S$1,0),FALSE)),"",VLOOKUP($B32,Leveranser!$B$1:$S$500,MATCH("såld värme (gwh)",Leveranser!$B$1:$S$1,0),FALSE))</f>
        <v>14.587</v>
      </c>
      <c r="AL32">
        <f>VLOOKUP($B32,Leveranser!$B$1:$Y$500,MATCH("Totalt såld fjärrvärme till andra fjärrvärmeföretag",Leveranser!$B$1:$AA$1,0),FALSE)</f>
        <v>0</v>
      </c>
      <c r="AM32">
        <f>IF(ISERROR(1/VLOOKUP($B32,Miljö!$B$1:$S$500,MATCH("Såld mängd produktionsspecifik fjärrvärme (GWh)",Miljö!$B$1:$R$1,0),FALSE)),0,VLOOKUP($B32,Miljö!$B$1:$S$500,MATCH("Såld mängd produktionsspecifik fjärrvärme (GWh)",Miljö!$B$1:$R$1,0),FALSE))</f>
        <v>0</v>
      </c>
      <c r="AN32" s="137">
        <f t="shared" si="2"/>
        <v>0.71857142857142864</v>
      </c>
      <c r="AP32" t="str">
        <f>VLOOKUP($B32,Miljövärden!$B$1:$H$446,7,FALSE)</f>
        <v>Ja</v>
      </c>
      <c r="AQ32" t="str">
        <f>VLOOKUP($B32,Miljövärden!$B$1:$H$446,6,FALSE)</f>
        <v>Ja</v>
      </c>
      <c r="AU32">
        <f t="shared" si="3"/>
        <v>0.28999999999999998</v>
      </c>
      <c r="AV32">
        <f t="shared" si="4"/>
        <v>0</v>
      </c>
      <c r="AW32">
        <f t="shared" si="5"/>
        <v>17.88</v>
      </c>
      <c r="AX32">
        <f t="shared" si="6"/>
        <v>0</v>
      </c>
      <c r="AZ32">
        <f t="shared" si="7"/>
        <v>17.88</v>
      </c>
    </row>
    <row r="33" spans="1:61" x14ac:dyDescent="0.25">
      <c r="A33" s="2" t="s">
        <v>67</v>
      </c>
      <c r="B33" s="2" t="s">
        <v>69</v>
      </c>
      <c r="C33">
        <f>VLOOKUP($B33,'Tillförd energi'!$B$1:$AS$566,MATCH(C$1,'Tillförd energi'!$B$1:$AQ$1,0),FALSE)</f>
        <v>0</v>
      </c>
      <c r="D33">
        <f>VLOOKUP($B33,'Tillförd energi'!$B$1:$AS$566,MATCH(D$1,'Tillförd energi'!$B$1:$AQ$1,0),FALSE)</f>
        <v>0.89887600000000001</v>
      </c>
      <c r="E33">
        <f>VLOOKUP($B33,'Tillförd energi'!$B$1:$AS$566,MATCH(E$1,'Tillförd energi'!$B$1:$AQ$1,0),FALSE)</f>
        <v>0.59</v>
      </c>
      <c r="F33">
        <f>VLOOKUP($B33,'Tillförd energi'!$B$1:$AS$566,MATCH(F$1,'Tillförd energi'!$B$1:$AQ$1,0),FALSE)</f>
        <v>0</v>
      </c>
      <c r="G33">
        <f>VLOOKUP($B33,'Tillförd energi'!$B$1:$AS$566,MATCH(G$1,'Tillförd energi'!$B$1:$AQ$1,0),FALSE)</f>
        <v>0</v>
      </c>
      <c r="H33">
        <f>VLOOKUP($B33,'Tillförd energi'!$B$1:$AS$566,MATCH(H$1,'Tillförd energi'!$B$1:$AQ$1,0),FALSE)</f>
        <v>0</v>
      </c>
      <c r="I33">
        <f>VLOOKUP($B33,'Tillförd energi'!$B$1:$AS$566,MATCH(I$1,'Tillförd energi'!$B$1:$AQ$1,0),FALSE)</f>
        <v>80.513400000000004</v>
      </c>
      <c r="J33">
        <f>VLOOKUP($B33,'Tillförd energi'!$B$1:$AS$566,MATCH(J$1,'Tillförd energi'!$B$1:$AQ$1,0),FALSE)</f>
        <v>0</v>
      </c>
      <c r="K33">
        <v>0</v>
      </c>
      <c r="L33">
        <f>VLOOKUP($B33,'Tillförd energi'!$B$1:$AS$566,MATCH(L$1,'Tillförd energi'!$B$1:$AQ$1,0),FALSE)</f>
        <v>13.331200000000001</v>
      </c>
      <c r="M33">
        <f>VLOOKUP($B33,'Tillförd energi'!$B$1:$AS$566,MATCH(M$1,'Tillförd energi'!$B$1:$AQ$1,0),FALSE)</f>
        <v>3.4094799999999998</v>
      </c>
      <c r="N33">
        <f>VLOOKUP($B33,'Tillförd energi'!$B$1:$AS$566,MATCH(N$1,'Tillförd energi'!$B$1:$AQ$1,0),FALSE)</f>
        <v>0.63</v>
      </c>
      <c r="O33">
        <f>VLOOKUP($B33,'Tillförd energi'!$B$1:$AS$566,MATCH(O$1,'Tillförd energi'!$B$1:$AQ$1,0),FALSE)</f>
        <v>6.63</v>
      </c>
      <c r="P33">
        <f>VLOOKUP($B33,'Tillförd energi'!$B$1:$AS$566,MATCH(P$1,'Tillförd energi'!$B$1:$AQ$1,0),FALSE)</f>
        <v>6.31</v>
      </c>
      <c r="Q33">
        <f>VLOOKUP($B33,'Tillförd energi'!$B$1:$AS$566,MATCH(Q$1,'Tillförd energi'!$B$1:$AQ$1,0),FALSE)</f>
        <v>0</v>
      </c>
      <c r="R33">
        <f>VLOOKUP($B33,'Tillförd energi'!$B$1:$AS$566,MATCH(R$1,'Tillförd energi'!$B$1:$AQ$1,0),FALSE)</f>
        <v>0</v>
      </c>
      <c r="S33">
        <f>VLOOKUP($B33,'Tillförd energi'!$B$1:$AS$566,MATCH(S$1,'Tillförd energi'!$B$1:$AQ$1,0),FALSE)</f>
        <v>0</v>
      </c>
      <c r="T33">
        <f>VLOOKUP($B33,'Tillförd energi'!$B$1:$AS$566,MATCH(T$1,'Tillförd energi'!$B$1:$AQ$1,0),FALSE)</f>
        <v>0</v>
      </c>
      <c r="U33">
        <f>VLOOKUP($B33,'Tillförd energi'!$B$1:$AS$566,MATCH(U$1,'Tillförd energi'!$B$1:$AQ$1,0),FALSE)</f>
        <v>0</v>
      </c>
      <c r="V33">
        <f>VLOOKUP($B33,'Tillförd energi'!$B$1:$AS$566,MATCH(V$1,'Tillförd energi'!$B$1:$AQ$1,0),FALSE)</f>
        <v>0</v>
      </c>
      <c r="W33">
        <f>VLOOKUP($B33,'Tillförd energi'!$B$1:$AS$566,MATCH(W$1,'Tillförd energi'!$B$1:$AQ$1,0),FALSE)</f>
        <v>0</v>
      </c>
      <c r="X33">
        <f>VLOOKUP($B33,'Tillförd energi'!$B$1:$AS$566,MATCH(X$1,'Tillförd energi'!$B$1:$AQ$1,0),FALSE)</f>
        <v>0</v>
      </c>
      <c r="Y33">
        <f>VLOOKUP($B33,'Tillförd energi'!$B$1:$AS$566,MATCH(Y$1,'Tillförd energi'!$B$1:$AQ$1,0),FALSE)</f>
        <v>0</v>
      </c>
      <c r="Z33">
        <f>VLOOKUP($B33,'Tillförd energi'!$B$1:$AS$566,MATCH(Z$1,'Tillförd energi'!$B$1:$AQ$1,0),FALSE)</f>
        <v>0</v>
      </c>
      <c r="AA33">
        <f>VLOOKUP($B33,'Tillförd energi'!$B$1:$AS$566,MATCH(AA$1,'Tillförd energi'!$B$1:$AQ$1,0),FALSE)</f>
        <v>0</v>
      </c>
      <c r="AB33">
        <f>VLOOKUP($B33,'Tillförd energi'!$B$1:$AS$566,MATCH(AB$1,'Tillförd energi'!$B$1:$AQ$1,0),FALSE)</f>
        <v>0</v>
      </c>
      <c r="AC33">
        <f>VLOOKUP($B33,'Tillförd energi'!$B$1:$AS$566,MATCH(AC$1,'Tillförd energi'!$B$1:$AQ$1,0),FALSE)</f>
        <v>13.79</v>
      </c>
      <c r="AD33">
        <f>VLOOKUP($B33,'Tillförd energi'!$B$1:$AS$566,MATCH(AD$1,'Tillförd energi'!$B$1:$AQ$1,0),FALSE)</f>
        <v>0</v>
      </c>
      <c r="AE33">
        <f>VLOOKUP($B33,'Tillförd energi'!$B$1:$AS$566,MATCH(AE$1,'Tillförd energi'!$B$1:$AQ$1,0),FALSE)</f>
        <v>0</v>
      </c>
      <c r="AF33">
        <f>VLOOKUP($B33,'Tillförd energi'!$B$1:$AS$566,MATCH(AF$1,'Tillförd energi'!$B$1:$AQ$1,0),FALSE)</f>
        <v>6.3667600000000002</v>
      </c>
      <c r="AG33">
        <f>IFERROR(VLOOKUP(B33,Miljö!$B$1:$S$476,9,FALSE)/1,0)</f>
        <v>0</v>
      </c>
      <c r="AI33">
        <f t="shared" si="0"/>
        <v>132.46971600000001</v>
      </c>
      <c r="AJ33">
        <f t="shared" si="1"/>
        <v>132.46971600000001</v>
      </c>
      <c r="AK33">
        <f>IF(ISERROR(1/VLOOKUP($B33,Leveranser!$B$1:$S$500,MATCH("såld värme (gwh)",Leveranser!$B$1:$S$1,0),FALSE)),"",VLOOKUP($B33,Leveranser!$B$1:$S$500,MATCH("såld värme (gwh)",Leveranser!$B$1:$S$1,0),FALSE))</f>
        <v>117.59399999999999</v>
      </c>
      <c r="AL33">
        <f>VLOOKUP($B33,Leveranser!$B$1:$Y$500,MATCH("Totalt såld fjärrvärme till andra fjärrvärmeföretag",Leveranser!$B$1:$AA$1,0),FALSE)</f>
        <v>0</v>
      </c>
      <c r="AM33">
        <f>IF(ISERROR(1/VLOOKUP($B33,Miljö!$B$1:$S$500,MATCH("Såld mängd produktionsspecifik fjärrvärme (GWh)",Miljö!$B$1:$R$1,0),FALSE)),0,VLOOKUP($B33,Miljö!$B$1:$S$500,MATCH("Såld mängd produktionsspecifik fjärrvärme (GWh)",Miljö!$B$1:$R$1,0),FALSE))</f>
        <v>0</v>
      </c>
      <c r="AN33" s="137">
        <f t="shared" si="2"/>
        <v>0.88770477925686797</v>
      </c>
      <c r="AP33" t="str">
        <f>VLOOKUP($B33,Miljövärden!$B$1:$H$446,7,FALSE)</f>
        <v>Ja</v>
      </c>
      <c r="AQ33" t="str">
        <f>VLOOKUP($B33,Miljövärden!$B$1:$H$446,6,FALSE)</f>
        <v>Ja</v>
      </c>
      <c r="AU33">
        <f t="shared" si="3"/>
        <v>6.3667600000000002</v>
      </c>
      <c r="AV33">
        <f t="shared" si="4"/>
        <v>0</v>
      </c>
      <c r="AW33">
        <f t="shared" si="5"/>
        <v>16.979479999999999</v>
      </c>
      <c r="AX33">
        <f t="shared" si="6"/>
        <v>0</v>
      </c>
      <c r="AZ33">
        <f t="shared" si="7"/>
        <v>30.310679999999998</v>
      </c>
      <c r="BE33"/>
      <c r="BF33"/>
      <c r="BG33"/>
      <c r="BH33"/>
      <c r="BI33"/>
    </row>
    <row r="34" spans="1:61" x14ac:dyDescent="0.25">
      <c r="A34" s="2" t="s">
        <v>67</v>
      </c>
      <c r="B34" s="2" t="s">
        <v>70</v>
      </c>
      <c r="C34">
        <f>VLOOKUP($B34,'Tillförd energi'!$B$1:$AS$566,MATCH(C$1,'Tillförd energi'!$B$1:$AQ$1,0),FALSE)</f>
        <v>0</v>
      </c>
      <c r="D34">
        <f>VLOOKUP($B34,'Tillförd energi'!$B$1:$AS$566,MATCH(D$1,'Tillförd energi'!$B$1:$AQ$1,0),FALSE)</f>
        <v>0.41</v>
      </c>
      <c r="E34">
        <f>VLOOKUP($B34,'Tillförd energi'!$B$1:$AS$566,MATCH(E$1,'Tillförd energi'!$B$1:$AQ$1,0),FALSE)</f>
        <v>0</v>
      </c>
      <c r="F34">
        <f>VLOOKUP($B34,'Tillförd energi'!$B$1:$AS$566,MATCH(F$1,'Tillförd energi'!$B$1:$AQ$1,0),FALSE)</f>
        <v>0</v>
      </c>
      <c r="G34">
        <f>VLOOKUP($B34,'Tillförd energi'!$B$1:$AS$566,MATCH(G$1,'Tillförd energi'!$B$1:$AQ$1,0),FALSE)</f>
        <v>0</v>
      </c>
      <c r="H34">
        <f>VLOOKUP($B34,'Tillförd energi'!$B$1:$AS$566,MATCH(H$1,'Tillförd energi'!$B$1:$AQ$1,0),FALSE)</f>
        <v>0</v>
      </c>
      <c r="I34">
        <f>VLOOKUP($B34,'Tillförd energi'!$B$1:$AS$566,MATCH(I$1,'Tillförd energi'!$B$1:$AQ$1,0),FALSE)</f>
        <v>0</v>
      </c>
      <c r="J34">
        <f>VLOOKUP($B34,'Tillförd energi'!$B$1:$AS$566,MATCH(J$1,'Tillförd energi'!$B$1:$AQ$1,0),FALSE)</f>
        <v>0</v>
      </c>
      <c r="K34">
        <v>0</v>
      </c>
      <c r="L34">
        <f>VLOOKUP($B34,'Tillförd energi'!$B$1:$AS$566,MATCH(L$1,'Tillförd energi'!$B$1:$AQ$1,0),FALSE)</f>
        <v>0</v>
      </c>
      <c r="M34">
        <f>VLOOKUP($B34,'Tillförd energi'!$B$1:$AS$566,MATCH(M$1,'Tillförd energi'!$B$1:$AQ$1,0),FALSE)</f>
        <v>9.74</v>
      </c>
      <c r="N34">
        <f>VLOOKUP($B34,'Tillförd energi'!$B$1:$AS$566,MATCH(N$1,'Tillförd energi'!$B$1:$AQ$1,0),FALSE)</f>
        <v>0</v>
      </c>
      <c r="O34">
        <f>VLOOKUP($B34,'Tillförd energi'!$B$1:$AS$566,MATCH(O$1,'Tillförd energi'!$B$1:$AQ$1,0),FALSE)</f>
        <v>9.74</v>
      </c>
      <c r="P34">
        <f>VLOOKUP($B34,'Tillförd energi'!$B$1:$AS$566,MATCH(P$1,'Tillförd energi'!$B$1:$AQ$1,0),FALSE)</f>
        <v>1.1100000000000001</v>
      </c>
      <c r="Q34">
        <f>VLOOKUP($B34,'Tillförd energi'!$B$1:$AS$566,MATCH(Q$1,'Tillförd energi'!$B$1:$AQ$1,0),FALSE)</f>
        <v>0</v>
      </c>
      <c r="R34">
        <f>VLOOKUP($B34,'Tillförd energi'!$B$1:$AS$566,MATCH(R$1,'Tillförd energi'!$B$1:$AQ$1,0),FALSE)</f>
        <v>0</v>
      </c>
      <c r="S34">
        <f>VLOOKUP($B34,'Tillförd energi'!$B$1:$AS$566,MATCH(S$1,'Tillförd energi'!$B$1:$AQ$1,0),FALSE)</f>
        <v>0</v>
      </c>
      <c r="T34">
        <f>VLOOKUP($B34,'Tillförd energi'!$B$1:$AS$566,MATCH(T$1,'Tillförd energi'!$B$1:$AQ$1,0),FALSE)</f>
        <v>0</v>
      </c>
      <c r="U34">
        <f>VLOOKUP($B34,'Tillförd energi'!$B$1:$AS$566,MATCH(U$1,'Tillförd energi'!$B$1:$AQ$1,0),FALSE)</f>
        <v>0</v>
      </c>
      <c r="V34">
        <f>VLOOKUP($B34,'Tillförd energi'!$B$1:$AS$566,MATCH(V$1,'Tillförd energi'!$B$1:$AQ$1,0),FALSE)</f>
        <v>0</v>
      </c>
      <c r="W34">
        <f>VLOOKUP($B34,'Tillförd energi'!$B$1:$AS$566,MATCH(W$1,'Tillförd energi'!$B$1:$AQ$1,0),FALSE)</f>
        <v>0</v>
      </c>
      <c r="X34">
        <f>VLOOKUP($B34,'Tillförd energi'!$B$1:$AS$566,MATCH(X$1,'Tillförd energi'!$B$1:$AQ$1,0),FALSE)</f>
        <v>0</v>
      </c>
      <c r="Y34">
        <f>VLOOKUP($B34,'Tillförd energi'!$B$1:$AS$566,MATCH(Y$1,'Tillförd energi'!$B$1:$AQ$1,0),FALSE)</f>
        <v>0</v>
      </c>
      <c r="Z34">
        <f>VLOOKUP($B34,'Tillförd energi'!$B$1:$AS$566,MATCH(Z$1,'Tillförd energi'!$B$1:$AQ$1,0),FALSE)</f>
        <v>0</v>
      </c>
      <c r="AA34">
        <f>VLOOKUP($B34,'Tillförd energi'!$B$1:$AS$566,MATCH(AA$1,'Tillförd energi'!$B$1:$AQ$1,0),FALSE)</f>
        <v>0</v>
      </c>
      <c r="AB34">
        <f>VLOOKUP($B34,'Tillförd energi'!$B$1:$AS$566,MATCH(AB$1,'Tillförd energi'!$B$1:$AQ$1,0),FALSE)</f>
        <v>0</v>
      </c>
      <c r="AC34">
        <f>VLOOKUP($B34,'Tillförd energi'!$B$1:$AS$566,MATCH(AC$1,'Tillförd energi'!$B$1:$AQ$1,0),FALSE)</f>
        <v>2.4300000000000002</v>
      </c>
      <c r="AD34">
        <f>VLOOKUP($B34,'Tillförd energi'!$B$1:$AS$566,MATCH(AD$1,'Tillförd energi'!$B$1:$AQ$1,0),FALSE)</f>
        <v>0</v>
      </c>
      <c r="AE34">
        <f>VLOOKUP($B34,'Tillförd energi'!$B$1:$AS$566,MATCH(AE$1,'Tillförd energi'!$B$1:$AQ$1,0),FALSE)</f>
        <v>0</v>
      </c>
      <c r="AF34">
        <f>VLOOKUP($B34,'Tillförd energi'!$B$1:$AS$566,MATCH(AF$1,'Tillförd energi'!$B$1:$AQ$1,0),FALSE)</f>
        <v>0.52400000000000002</v>
      </c>
      <c r="AG34">
        <f>IFERROR(VLOOKUP(B34,Miljö!$B$1:$S$476,9,FALSE)/1,0)</f>
        <v>0</v>
      </c>
      <c r="AI34">
        <f t="shared" si="0"/>
        <v>23.954000000000001</v>
      </c>
      <c r="AJ34">
        <f t="shared" si="1"/>
        <v>23.954000000000001</v>
      </c>
      <c r="AK34">
        <f>IF(ISERROR(1/VLOOKUP($B34,Leveranser!$B$1:$S$500,MATCH("såld värme (gwh)",Leveranser!$B$1:$S$1,0),FALSE)),"",VLOOKUP($B34,Leveranser!$B$1:$S$500,MATCH("såld värme (gwh)",Leveranser!$B$1:$S$1,0),FALSE))</f>
        <v>17.306000000000001</v>
      </c>
      <c r="AL34">
        <f>VLOOKUP($B34,Leveranser!$B$1:$Y$500,MATCH("Totalt såld fjärrvärme till andra fjärrvärmeföretag",Leveranser!$B$1:$AA$1,0),FALSE)</f>
        <v>0</v>
      </c>
      <c r="AM34">
        <f>IF(ISERROR(1/VLOOKUP($B34,Miljö!$B$1:$S$500,MATCH("Såld mängd produktionsspecifik fjärrvärme (GWh)",Miljö!$B$1:$R$1,0),FALSE)),0,VLOOKUP($B34,Miljö!$B$1:$S$500,MATCH("Såld mängd produktionsspecifik fjärrvärme (GWh)",Miljö!$B$1:$R$1,0),FALSE))</f>
        <v>0</v>
      </c>
      <c r="AN34" s="137">
        <f t="shared" si="2"/>
        <v>0.7224680637889288</v>
      </c>
      <c r="AP34" t="str">
        <f>VLOOKUP($B34,Miljövärden!$B$1:$H$446,7,FALSE)</f>
        <v>Ja</v>
      </c>
      <c r="AQ34" t="str">
        <f>VLOOKUP($B34,Miljövärden!$B$1:$H$446,6,FALSE)</f>
        <v>Ja</v>
      </c>
      <c r="AU34">
        <f t="shared" si="3"/>
        <v>0.52400000000000002</v>
      </c>
      <c r="AV34">
        <f t="shared" si="4"/>
        <v>0</v>
      </c>
      <c r="AW34">
        <f t="shared" si="5"/>
        <v>20.59</v>
      </c>
      <c r="AX34">
        <f t="shared" si="6"/>
        <v>0</v>
      </c>
      <c r="AZ34">
        <f t="shared" si="7"/>
        <v>20.59</v>
      </c>
      <c r="BE34"/>
      <c r="BF34"/>
      <c r="BG34"/>
      <c r="BH34"/>
      <c r="BI34"/>
    </row>
    <row r="35" spans="1:61" x14ac:dyDescent="0.25">
      <c r="A35" s="2" t="s">
        <v>71</v>
      </c>
      <c r="B35" s="2" t="s">
        <v>72</v>
      </c>
      <c r="C35">
        <f>VLOOKUP($B35,'Tillförd energi'!$B$1:$AS$566,MATCH(C$1,'Tillförd energi'!$B$1:$AQ$1,0),FALSE)</f>
        <v>0</v>
      </c>
      <c r="D35">
        <f>VLOOKUP($B35,'Tillförd energi'!$B$1:$AS$566,MATCH(D$1,'Tillförd energi'!$B$1:$AQ$1,0),FALSE)</f>
        <v>0.1</v>
      </c>
      <c r="E35">
        <f>VLOOKUP($B35,'Tillförd energi'!$B$1:$AS$566,MATCH(E$1,'Tillförd energi'!$B$1:$AQ$1,0),FALSE)</f>
        <v>0</v>
      </c>
      <c r="F35">
        <f>VLOOKUP($B35,'Tillförd energi'!$B$1:$AS$566,MATCH(F$1,'Tillförd energi'!$B$1:$AQ$1,0),FALSE)</f>
        <v>0</v>
      </c>
      <c r="G35">
        <f>VLOOKUP($B35,'Tillförd energi'!$B$1:$AS$566,MATCH(G$1,'Tillförd energi'!$B$1:$AQ$1,0),FALSE)</f>
        <v>0</v>
      </c>
      <c r="H35">
        <f>VLOOKUP($B35,'Tillförd energi'!$B$1:$AS$566,MATCH(H$1,'Tillförd energi'!$B$1:$AQ$1,0),FALSE)</f>
        <v>0</v>
      </c>
      <c r="I35">
        <f>VLOOKUP($B35,'Tillförd energi'!$B$1:$AS$566,MATCH(I$1,'Tillförd energi'!$B$1:$AQ$1,0),FALSE)</f>
        <v>0</v>
      </c>
      <c r="J35">
        <f>VLOOKUP($B35,'Tillförd energi'!$B$1:$AS$566,MATCH(J$1,'Tillförd energi'!$B$1:$AQ$1,0),FALSE)</f>
        <v>0</v>
      </c>
      <c r="K35">
        <v>0</v>
      </c>
      <c r="L35">
        <f>VLOOKUP($B35,'Tillförd energi'!$B$1:$AS$566,MATCH(L$1,'Tillförd energi'!$B$1:$AQ$1,0),FALSE)</f>
        <v>0</v>
      </c>
      <c r="M35">
        <f>VLOOKUP($B35,'Tillförd energi'!$B$1:$AS$566,MATCH(M$1,'Tillförd energi'!$B$1:$AQ$1,0),FALSE)</f>
        <v>0</v>
      </c>
      <c r="N35">
        <f>VLOOKUP($B35,'Tillförd energi'!$B$1:$AS$566,MATCH(N$1,'Tillförd energi'!$B$1:$AQ$1,0),FALSE)</f>
        <v>0</v>
      </c>
      <c r="O35">
        <f>VLOOKUP($B35,'Tillförd energi'!$B$1:$AS$566,MATCH(O$1,'Tillförd energi'!$B$1:$AQ$1,0),FALSE)</f>
        <v>0</v>
      </c>
      <c r="P35">
        <f>VLOOKUP($B35,'Tillförd energi'!$B$1:$AS$566,MATCH(P$1,'Tillförd energi'!$B$1:$AQ$1,0),FALSE)</f>
        <v>28</v>
      </c>
      <c r="Q35">
        <f>VLOOKUP($B35,'Tillförd energi'!$B$1:$AS$566,MATCH(Q$1,'Tillförd energi'!$B$1:$AQ$1,0),FALSE)</f>
        <v>0</v>
      </c>
      <c r="R35">
        <f>VLOOKUP($B35,'Tillförd energi'!$B$1:$AS$566,MATCH(R$1,'Tillförd energi'!$B$1:$AQ$1,0),FALSE)</f>
        <v>0</v>
      </c>
      <c r="S35">
        <f>VLOOKUP($B35,'Tillförd energi'!$B$1:$AS$566,MATCH(S$1,'Tillförd energi'!$B$1:$AQ$1,0),FALSE)</f>
        <v>0</v>
      </c>
      <c r="T35">
        <f>VLOOKUP($B35,'Tillförd energi'!$B$1:$AS$566,MATCH(T$1,'Tillförd energi'!$B$1:$AQ$1,0),FALSE)</f>
        <v>0</v>
      </c>
      <c r="U35">
        <f>VLOOKUP($B35,'Tillförd energi'!$B$1:$AS$566,MATCH(U$1,'Tillförd energi'!$B$1:$AQ$1,0),FALSE)</f>
        <v>0</v>
      </c>
      <c r="V35">
        <f>VLOOKUP($B35,'Tillförd energi'!$B$1:$AS$566,MATCH(V$1,'Tillförd energi'!$B$1:$AQ$1,0),FALSE)</f>
        <v>0</v>
      </c>
      <c r="W35">
        <f>VLOOKUP($B35,'Tillförd energi'!$B$1:$AS$566,MATCH(W$1,'Tillförd energi'!$B$1:$AQ$1,0),FALSE)</f>
        <v>0</v>
      </c>
      <c r="X35">
        <f>VLOOKUP($B35,'Tillförd energi'!$B$1:$AS$566,MATCH(X$1,'Tillförd energi'!$B$1:$AQ$1,0),FALSE)</f>
        <v>0</v>
      </c>
      <c r="Y35">
        <f>VLOOKUP($B35,'Tillförd energi'!$B$1:$AS$566,MATCH(Y$1,'Tillförd energi'!$B$1:$AQ$1,0),FALSE)</f>
        <v>0</v>
      </c>
      <c r="Z35">
        <f>VLOOKUP($B35,'Tillförd energi'!$B$1:$AS$566,MATCH(Z$1,'Tillförd energi'!$B$1:$AQ$1,0),FALSE)</f>
        <v>0</v>
      </c>
      <c r="AA35">
        <f>VLOOKUP($B35,'Tillförd energi'!$B$1:$AS$566,MATCH(AA$1,'Tillförd energi'!$B$1:$AQ$1,0),FALSE)</f>
        <v>0</v>
      </c>
      <c r="AB35">
        <f>VLOOKUP($B35,'Tillförd energi'!$B$1:$AS$566,MATCH(AB$1,'Tillförd energi'!$B$1:$AQ$1,0),FALSE)</f>
        <v>0</v>
      </c>
      <c r="AC35">
        <f>VLOOKUP($B35,'Tillförd energi'!$B$1:$AS$566,MATCH(AC$1,'Tillförd energi'!$B$1:$AQ$1,0),FALSE)</f>
        <v>4</v>
      </c>
      <c r="AD35">
        <f>VLOOKUP($B35,'Tillförd energi'!$B$1:$AS$566,MATCH(AD$1,'Tillförd energi'!$B$1:$AQ$1,0),FALSE)</f>
        <v>0</v>
      </c>
      <c r="AE35">
        <f>VLOOKUP($B35,'Tillförd energi'!$B$1:$AS$566,MATCH(AE$1,'Tillförd energi'!$B$1:$AQ$1,0),FALSE)</f>
        <v>0</v>
      </c>
      <c r="AF35">
        <f>VLOOKUP($B35,'Tillförd energi'!$B$1:$AS$566,MATCH(AF$1,'Tillförd energi'!$B$1:$AQ$1,0),FALSE)</f>
        <v>0.72416999999999998</v>
      </c>
      <c r="AG35">
        <f>IFERROR(VLOOKUP(B35,Miljö!$B$1:$S$476,9,FALSE)/1,0)</f>
        <v>0</v>
      </c>
      <c r="AI35">
        <f t="shared" si="0"/>
        <v>32.824170000000002</v>
      </c>
      <c r="AJ35">
        <f t="shared" si="1"/>
        <v>32.824170000000002</v>
      </c>
      <c r="AK35">
        <f>IF(ISERROR(1/VLOOKUP($B35,Leveranser!$B$1:$S$500,MATCH("såld värme (gwh)",Leveranser!$B$1:$S$1,0),FALSE)),"",VLOOKUP($B35,Leveranser!$B$1:$S$500,MATCH("såld värme (gwh)",Leveranser!$B$1:$S$1,0),FALSE))</f>
        <v>24.138999999999999</v>
      </c>
      <c r="AL35">
        <f>VLOOKUP($B35,Leveranser!$B$1:$Y$500,MATCH("Totalt såld fjärrvärme till andra fjärrvärmeföretag",Leveranser!$B$1:$AA$1,0),FALSE)</f>
        <v>0</v>
      </c>
      <c r="AM35">
        <f>IF(ISERROR(1/VLOOKUP($B35,Miljö!$B$1:$S$500,MATCH("Såld mängd produktionsspecifik fjärrvärme (GWh)",Miljö!$B$1:$R$1,0),FALSE)),0,VLOOKUP($B35,Miljö!$B$1:$S$500,MATCH("Såld mängd produktionsspecifik fjärrvärme (GWh)",Miljö!$B$1:$R$1,0),FALSE))</f>
        <v>0</v>
      </c>
      <c r="AN35" s="137">
        <f t="shared" si="2"/>
        <v>0.73540321050006741</v>
      </c>
      <c r="AP35" t="str">
        <f>VLOOKUP($B35,Miljövärden!$B$1:$H$446,7,FALSE)</f>
        <v>Ja</v>
      </c>
      <c r="AQ35" t="str">
        <f>VLOOKUP($B35,Miljövärden!$B$1:$H$446,6,FALSE)</f>
        <v>Nej</v>
      </c>
      <c r="AU35">
        <f t="shared" si="3"/>
        <v>0.72416999999999998</v>
      </c>
      <c r="AV35">
        <f t="shared" si="4"/>
        <v>0</v>
      </c>
      <c r="AW35">
        <f t="shared" si="5"/>
        <v>28</v>
      </c>
      <c r="AX35">
        <f t="shared" si="6"/>
        <v>0</v>
      </c>
      <c r="AZ35">
        <f t="shared" si="7"/>
        <v>28</v>
      </c>
      <c r="BE35"/>
      <c r="BF35"/>
      <c r="BG35"/>
      <c r="BH35"/>
      <c r="BI35"/>
    </row>
    <row r="36" spans="1:61" x14ac:dyDescent="0.25">
      <c r="A36" s="2" t="s">
        <v>71</v>
      </c>
      <c r="B36" s="2" t="s">
        <v>73</v>
      </c>
      <c r="C36">
        <f>VLOOKUP($B36,'Tillförd energi'!$B$1:$AS$566,MATCH(C$1,'Tillförd energi'!$B$1:$AQ$1,0),FALSE)</f>
        <v>0</v>
      </c>
      <c r="D36">
        <f>VLOOKUP($B36,'Tillförd energi'!$B$1:$AS$566,MATCH(D$1,'Tillförd energi'!$B$1:$AQ$1,0),FALSE)</f>
        <v>0.1</v>
      </c>
      <c r="E36">
        <f>VLOOKUP($B36,'Tillförd energi'!$B$1:$AS$566,MATCH(E$1,'Tillförd energi'!$B$1:$AQ$1,0),FALSE)</f>
        <v>0</v>
      </c>
      <c r="F36">
        <f>VLOOKUP($B36,'Tillförd energi'!$B$1:$AS$566,MATCH(F$1,'Tillförd energi'!$B$1:$AQ$1,0),FALSE)</f>
        <v>0</v>
      </c>
      <c r="G36">
        <f>VLOOKUP($B36,'Tillförd energi'!$B$1:$AS$566,MATCH(G$1,'Tillförd energi'!$B$1:$AQ$1,0),FALSE)</f>
        <v>0</v>
      </c>
      <c r="H36">
        <f>VLOOKUP($B36,'Tillförd energi'!$B$1:$AS$566,MATCH(H$1,'Tillförd energi'!$B$1:$AQ$1,0),FALSE)</f>
        <v>0</v>
      </c>
      <c r="I36">
        <f>VLOOKUP($B36,'Tillförd energi'!$B$1:$AS$566,MATCH(I$1,'Tillförd energi'!$B$1:$AQ$1,0),FALSE)</f>
        <v>0</v>
      </c>
      <c r="J36">
        <f>VLOOKUP($B36,'Tillförd energi'!$B$1:$AS$566,MATCH(J$1,'Tillförd energi'!$B$1:$AQ$1,0),FALSE)</f>
        <v>0</v>
      </c>
      <c r="K36">
        <v>0</v>
      </c>
      <c r="L36">
        <f>VLOOKUP($B36,'Tillförd energi'!$B$1:$AS$566,MATCH(L$1,'Tillförd energi'!$B$1:$AQ$1,0),FALSE)</f>
        <v>0</v>
      </c>
      <c r="M36">
        <f>VLOOKUP($B36,'Tillförd energi'!$B$1:$AS$566,MATCH(M$1,'Tillförd energi'!$B$1:$AQ$1,0),FALSE)</f>
        <v>0</v>
      </c>
      <c r="N36">
        <f>VLOOKUP($B36,'Tillförd energi'!$B$1:$AS$566,MATCH(N$1,'Tillförd energi'!$B$1:$AQ$1,0),FALSE)</f>
        <v>0</v>
      </c>
      <c r="O36">
        <f>VLOOKUP($B36,'Tillförd energi'!$B$1:$AS$566,MATCH(O$1,'Tillförd energi'!$B$1:$AQ$1,0),FALSE)</f>
        <v>0</v>
      </c>
      <c r="P36">
        <f>VLOOKUP($B36,'Tillförd energi'!$B$1:$AS$566,MATCH(P$1,'Tillförd energi'!$B$1:$AQ$1,0),FALSE)</f>
        <v>2.5</v>
      </c>
      <c r="Q36">
        <f>VLOOKUP($B36,'Tillförd energi'!$B$1:$AS$566,MATCH(Q$1,'Tillförd energi'!$B$1:$AQ$1,0),FALSE)</f>
        <v>0</v>
      </c>
      <c r="R36">
        <f>VLOOKUP($B36,'Tillförd energi'!$B$1:$AS$566,MATCH(R$1,'Tillförd energi'!$B$1:$AQ$1,0),FALSE)</f>
        <v>0</v>
      </c>
      <c r="S36">
        <f>VLOOKUP($B36,'Tillförd energi'!$B$1:$AS$566,MATCH(S$1,'Tillförd energi'!$B$1:$AQ$1,0),FALSE)</f>
        <v>0</v>
      </c>
      <c r="T36">
        <f>VLOOKUP($B36,'Tillförd energi'!$B$1:$AS$566,MATCH(T$1,'Tillförd energi'!$B$1:$AQ$1,0),FALSE)</f>
        <v>0</v>
      </c>
      <c r="U36">
        <f>VLOOKUP($B36,'Tillförd energi'!$B$1:$AS$566,MATCH(U$1,'Tillförd energi'!$B$1:$AQ$1,0),FALSE)</f>
        <v>0</v>
      </c>
      <c r="V36">
        <f>VLOOKUP($B36,'Tillförd energi'!$B$1:$AS$566,MATCH(V$1,'Tillförd energi'!$B$1:$AQ$1,0),FALSE)</f>
        <v>0</v>
      </c>
      <c r="W36">
        <f>VLOOKUP($B36,'Tillförd energi'!$B$1:$AS$566,MATCH(W$1,'Tillförd energi'!$B$1:$AQ$1,0),FALSE)</f>
        <v>0</v>
      </c>
      <c r="X36">
        <f>VLOOKUP($B36,'Tillförd energi'!$B$1:$AS$566,MATCH(X$1,'Tillförd energi'!$B$1:$AQ$1,0),FALSE)</f>
        <v>0</v>
      </c>
      <c r="Y36">
        <f>VLOOKUP($B36,'Tillförd energi'!$B$1:$AS$566,MATCH(Y$1,'Tillförd energi'!$B$1:$AQ$1,0),FALSE)</f>
        <v>0</v>
      </c>
      <c r="Z36">
        <f>VLOOKUP($B36,'Tillförd energi'!$B$1:$AS$566,MATCH(Z$1,'Tillförd energi'!$B$1:$AQ$1,0),FALSE)</f>
        <v>0</v>
      </c>
      <c r="AA36">
        <f>VLOOKUP($B36,'Tillförd energi'!$B$1:$AS$566,MATCH(AA$1,'Tillförd energi'!$B$1:$AQ$1,0),FALSE)</f>
        <v>0</v>
      </c>
      <c r="AB36">
        <f>VLOOKUP($B36,'Tillförd energi'!$B$1:$AS$566,MATCH(AB$1,'Tillförd energi'!$B$1:$AQ$1,0),FALSE)</f>
        <v>0</v>
      </c>
      <c r="AC36">
        <f>VLOOKUP($B36,'Tillförd energi'!$B$1:$AS$566,MATCH(AC$1,'Tillförd energi'!$B$1:$AQ$1,0),FALSE)</f>
        <v>0</v>
      </c>
      <c r="AD36">
        <f>VLOOKUP($B36,'Tillförd energi'!$B$1:$AS$566,MATCH(AD$1,'Tillförd energi'!$B$1:$AQ$1,0),FALSE)</f>
        <v>0</v>
      </c>
      <c r="AE36">
        <f>VLOOKUP($B36,'Tillförd energi'!$B$1:$AS$566,MATCH(AE$1,'Tillförd energi'!$B$1:$AQ$1,0),FALSE)</f>
        <v>0</v>
      </c>
      <c r="AF36">
        <f>VLOOKUP($B36,'Tillförd energi'!$B$1:$AS$566,MATCH(AF$1,'Tillförd energi'!$B$1:$AQ$1,0),FALSE)</f>
        <v>6.2460000000000002E-2</v>
      </c>
      <c r="AG36">
        <f>IFERROR(VLOOKUP(B36,Miljö!$B$1:$S$476,9,FALSE)/1,0)</f>
        <v>0</v>
      </c>
      <c r="AI36">
        <f t="shared" si="0"/>
        <v>2.6624600000000003</v>
      </c>
      <c r="AJ36">
        <f t="shared" si="1"/>
        <v>2.6624600000000003</v>
      </c>
      <c r="AK36">
        <f>IF(ISERROR(1/VLOOKUP($B36,Leveranser!$B$1:$S$500,MATCH("såld värme (gwh)",Leveranser!$B$1:$S$1,0),FALSE)),"",VLOOKUP($B36,Leveranser!$B$1:$S$500,MATCH("såld värme (gwh)",Leveranser!$B$1:$S$1,0),FALSE))</f>
        <v>2.0819999999999999</v>
      </c>
      <c r="AL36">
        <f>VLOOKUP($B36,Leveranser!$B$1:$Y$500,MATCH("Totalt såld fjärrvärme till andra fjärrvärmeföretag",Leveranser!$B$1:$AA$1,0),FALSE)</f>
        <v>0</v>
      </c>
      <c r="AM36">
        <f>IF(ISERROR(1/VLOOKUP($B36,Miljö!$B$1:$S$500,MATCH("Såld mängd produktionsspecifik fjärrvärme (GWh)",Miljö!$B$1:$R$1,0),FALSE)),0,VLOOKUP($B36,Miljö!$B$1:$S$500,MATCH("Såld mängd produktionsspecifik fjärrvärme (GWh)",Miljö!$B$1:$R$1,0),FALSE))</f>
        <v>0</v>
      </c>
      <c r="AN36" s="137">
        <f t="shared" si="2"/>
        <v>0.7819835790960239</v>
      </c>
      <c r="AP36" t="str">
        <f>VLOOKUP($B36,Miljövärden!$B$1:$H$446,7,FALSE)</f>
        <v>Ja</v>
      </c>
      <c r="AQ36" t="str">
        <f>VLOOKUP($B36,Miljövärden!$B$1:$H$446,6,FALSE)</f>
        <v>Nej</v>
      </c>
      <c r="AU36">
        <f t="shared" si="3"/>
        <v>6.2460000000000002E-2</v>
      </c>
      <c r="AV36">
        <f t="shared" si="4"/>
        <v>0</v>
      </c>
      <c r="AW36">
        <f t="shared" si="5"/>
        <v>2.5</v>
      </c>
      <c r="AX36">
        <f t="shared" si="6"/>
        <v>0</v>
      </c>
      <c r="AZ36">
        <f t="shared" si="7"/>
        <v>2.5</v>
      </c>
      <c r="BE36"/>
      <c r="BF36"/>
      <c r="BG36"/>
      <c r="BH36"/>
      <c r="BI36"/>
    </row>
    <row r="37" spans="1:61" x14ac:dyDescent="0.25">
      <c r="A37" s="2" t="s">
        <v>74</v>
      </c>
      <c r="B37" s="2" t="s">
        <v>75</v>
      </c>
      <c r="C37">
        <f>VLOOKUP($B37,'Tillförd energi'!$B$1:$AS$566,MATCH(C$1,'Tillförd energi'!$B$1:$AQ$1,0),FALSE)</f>
        <v>0</v>
      </c>
      <c r="D37">
        <f>VLOOKUP($B37,'Tillförd energi'!$B$1:$AS$566,MATCH(D$1,'Tillförd energi'!$B$1:$AQ$1,0),FALSE)</f>
        <v>0.35023100000000001</v>
      </c>
      <c r="E37">
        <f>VLOOKUP($B37,'Tillförd energi'!$B$1:$AS$566,MATCH(E$1,'Tillförd energi'!$B$1:$AQ$1,0),FALSE)</f>
        <v>0.23400000000000001</v>
      </c>
      <c r="F37">
        <f>VLOOKUP($B37,'Tillförd energi'!$B$1:$AS$566,MATCH(F$1,'Tillförd energi'!$B$1:$AQ$1,0),FALSE)</f>
        <v>0</v>
      </c>
      <c r="G37">
        <f>VLOOKUP($B37,'Tillförd energi'!$B$1:$AS$566,MATCH(G$1,'Tillförd energi'!$B$1:$AQ$1,0),FALSE)</f>
        <v>0</v>
      </c>
      <c r="H37">
        <f>VLOOKUP($B37,'Tillförd energi'!$B$1:$AS$566,MATCH(H$1,'Tillförd energi'!$B$1:$AQ$1,0),FALSE)</f>
        <v>0</v>
      </c>
      <c r="I37">
        <f>VLOOKUP($B37,'Tillförd energi'!$B$1:$AS$566,MATCH(I$1,'Tillförd energi'!$B$1:$AQ$1,0),FALSE)</f>
        <v>186.875</v>
      </c>
      <c r="J37">
        <f>VLOOKUP($B37,'Tillförd energi'!$B$1:$AS$566,MATCH(J$1,'Tillförd energi'!$B$1:$AQ$1,0),FALSE)</f>
        <v>2.9870000000000001</v>
      </c>
      <c r="K37">
        <v>0</v>
      </c>
      <c r="L37">
        <f>VLOOKUP($B37,'Tillförd energi'!$B$1:$AS$566,MATCH(L$1,'Tillförd energi'!$B$1:$AQ$1,0),FALSE)</f>
        <v>0</v>
      </c>
      <c r="M37">
        <f>VLOOKUP($B37,'Tillförd energi'!$B$1:$AS$566,MATCH(M$1,'Tillförd energi'!$B$1:$AQ$1,0),FALSE)</f>
        <v>0</v>
      </c>
      <c r="N37">
        <f>VLOOKUP($B37,'Tillförd energi'!$B$1:$AS$566,MATCH(N$1,'Tillförd energi'!$B$1:$AQ$1,0),FALSE)</f>
        <v>0</v>
      </c>
      <c r="O37">
        <f>VLOOKUP($B37,'Tillförd energi'!$B$1:$AS$566,MATCH(O$1,'Tillförd energi'!$B$1:$AQ$1,0),FALSE)</f>
        <v>0</v>
      </c>
      <c r="P37">
        <f>VLOOKUP($B37,'Tillförd energi'!$B$1:$AS$566,MATCH(P$1,'Tillförd energi'!$B$1:$AQ$1,0),FALSE)</f>
        <v>0</v>
      </c>
      <c r="Q37">
        <f>VLOOKUP($B37,'Tillförd energi'!$B$1:$AS$566,MATCH(Q$1,'Tillförd energi'!$B$1:$AQ$1,0),FALSE)</f>
        <v>121.009</v>
      </c>
      <c r="R37">
        <f>VLOOKUP($B37,'Tillförd energi'!$B$1:$AS$566,MATCH(R$1,'Tillförd energi'!$B$1:$AQ$1,0),FALSE)</f>
        <v>0</v>
      </c>
      <c r="S37">
        <f>VLOOKUP($B37,'Tillförd energi'!$B$1:$AS$566,MATCH(S$1,'Tillförd energi'!$B$1:$AQ$1,0),FALSE)</f>
        <v>0</v>
      </c>
      <c r="T37">
        <f>VLOOKUP($B37,'Tillförd energi'!$B$1:$AS$566,MATCH(T$1,'Tillförd energi'!$B$1:$AQ$1,0),FALSE)</f>
        <v>0</v>
      </c>
      <c r="U37">
        <f>VLOOKUP($B37,'Tillförd energi'!$B$1:$AS$566,MATCH(U$1,'Tillförd energi'!$B$1:$AQ$1,0),FALSE)</f>
        <v>0</v>
      </c>
      <c r="V37">
        <f>VLOOKUP($B37,'Tillförd energi'!$B$1:$AS$566,MATCH(V$1,'Tillförd energi'!$B$1:$AQ$1,0),FALSE)</f>
        <v>0</v>
      </c>
      <c r="W37">
        <f>VLOOKUP($B37,'Tillförd energi'!$B$1:$AS$566,MATCH(W$1,'Tillförd energi'!$B$1:$AQ$1,0),FALSE)</f>
        <v>0</v>
      </c>
      <c r="X37">
        <f>VLOOKUP($B37,'Tillförd energi'!$B$1:$AS$566,MATCH(X$1,'Tillförd energi'!$B$1:$AQ$1,0),FALSE)</f>
        <v>0</v>
      </c>
      <c r="Y37">
        <f>VLOOKUP($B37,'Tillförd energi'!$B$1:$AS$566,MATCH(Y$1,'Tillförd energi'!$B$1:$AQ$1,0),FALSE)</f>
        <v>0</v>
      </c>
      <c r="Z37">
        <f>VLOOKUP($B37,'Tillförd energi'!$B$1:$AS$566,MATCH(Z$1,'Tillförd energi'!$B$1:$AQ$1,0),FALSE)</f>
        <v>0</v>
      </c>
      <c r="AA37">
        <f>VLOOKUP($B37,'Tillförd energi'!$B$1:$AS$566,MATCH(AA$1,'Tillförd energi'!$B$1:$AQ$1,0),FALSE)</f>
        <v>2.3119999999999998</v>
      </c>
      <c r="AB37">
        <f>VLOOKUP($B37,'Tillförd energi'!$B$1:$AS$566,MATCH(AB$1,'Tillförd energi'!$B$1:$AQ$1,0),FALSE)</f>
        <v>1.7350000000000001</v>
      </c>
      <c r="AC37">
        <f>VLOOKUP($B37,'Tillförd energi'!$B$1:$AS$566,MATCH(AC$1,'Tillförd energi'!$B$1:$AQ$1,0),FALSE)</f>
        <v>8.3529999999999998</v>
      </c>
      <c r="AD37">
        <f>VLOOKUP($B37,'Tillförd energi'!$B$1:$AS$566,MATCH(AD$1,'Tillförd energi'!$B$1:$AQ$1,0),FALSE)</f>
        <v>98.418000000000006</v>
      </c>
      <c r="AE37">
        <f>VLOOKUP($B37,'Tillförd energi'!$B$1:$AS$566,MATCH(AE$1,'Tillförd energi'!$B$1:$AQ$1,0),FALSE)</f>
        <v>0</v>
      </c>
      <c r="AF37">
        <f>VLOOKUP($B37,'Tillförd energi'!$B$1:$AS$566,MATCH(AF$1,'Tillförd energi'!$B$1:$AQ$1,0),FALSE)</f>
        <v>6.9464699999999997</v>
      </c>
      <c r="AG37">
        <f>IFERROR(VLOOKUP(B37,Miljö!$B$1:$S$476,9,FALSE)/1,0)</f>
        <v>7.6269999999999998</v>
      </c>
      <c r="AI37">
        <f t="shared" si="0"/>
        <v>429.21970099999999</v>
      </c>
      <c r="AJ37">
        <f t="shared" si="1"/>
        <v>436.846701</v>
      </c>
      <c r="AK37">
        <f>IF(ISERROR(1/VLOOKUP($B37,Leveranser!$B$1:$S$500,MATCH("såld värme (gwh)",Leveranser!$B$1:$S$1,0),FALSE)),"",VLOOKUP($B37,Leveranser!$B$1:$S$500,MATCH("såld värme (gwh)",Leveranser!$B$1:$S$1,0),FALSE))</f>
        <v>387.5</v>
      </c>
      <c r="AL37">
        <f>VLOOKUP($B37,Leveranser!$B$1:$Y$500,MATCH("Totalt såld fjärrvärme till andra fjärrvärmeföretag",Leveranser!$B$1:$AA$1,0),FALSE)</f>
        <v>31.366</v>
      </c>
      <c r="AM37">
        <f>IF(ISERROR(1/VLOOKUP($B37,Miljö!$B$1:$S$500,MATCH("Såld mängd produktionsspecifik fjärrvärme (GWh)",Miljö!$B$1:$R$1,0),FALSE)),0,VLOOKUP($B37,Miljö!$B$1:$S$500,MATCH("Såld mängd produktionsspecifik fjärrvärme (GWh)",Miljö!$B$1:$R$1,0),FALSE))</f>
        <v>31.366299999999999</v>
      </c>
      <c r="AN37" s="137">
        <f t="shared" si="2"/>
        <v>0.88703886080165228</v>
      </c>
      <c r="AP37" t="str">
        <f>VLOOKUP($B37,Miljövärden!$B$1:$H$446,7,FALSE)</f>
        <v>Ja</v>
      </c>
      <c r="AQ37" t="str">
        <f>VLOOKUP($B37,Miljövärden!$B$1:$H$446,6,FALSE)</f>
        <v>Ja</v>
      </c>
      <c r="AU37">
        <f t="shared" si="3"/>
        <v>9.2584699999999991</v>
      </c>
      <c r="AV37">
        <f t="shared" si="4"/>
        <v>0</v>
      </c>
      <c r="AW37">
        <f t="shared" si="5"/>
        <v>121.009</v>
      </c>
      <c r="AX37">
        <f t="shared" si="6"/>
        <v>0</v>
      </c>
      <c r="AZ37">
        <f t="shared" si="7"/>
        <v>121.009</v>
      </c>
    </row>
    <row r="38" spans="1:61" x14ac:dyDescent="0.25">
      <c r="A38" s="2" t="s">
        <v>74</v>
      </c>
      <c r="B38" s="2" t="s">
        <v>76</v>
      </c>
      <c r="C38">
        <f>VLOOKUP($B38,'Tillförd energi'!$B$1:$AS$566,MATCH(C$1,'Tillförd energi'!$B$1:$AQ$1,0),FALSE)</f>
        <v>0</v>
      </c>
      <c r="D38">
        <f>VLOOKUP($B38,'Tillförd energi'!$B$1:$AS$566,MATCH(D$1,'Tillförd energi'!$B$1:$AQ$1,0),FALSE)</f>
        <v>1.7999999999999999E-2</v>
      </c>
      <c r="E38">
        <f>VLOOKUP($B38,'Tillförd energi'!$B$1:$AS$566,MATCH(E$1,'Tillförd energi'!$B$1:$AQ$1,0),FALSE)</f>
        <v>0</v>
      </c>
      <c r="F38">
        <f>VLOOKUP($B38,'Tillförd energi'!$B$1:$AS$566,MATCH(F$1,'Tillförd energi'!$B$1:$AQ$1,0),FALSE)</f>
        <v>0</v>
      </c>
      <c r="G38">
        <f>VLOOKUP($B38,'Tillförd energi'!$B$1:$AS$566,MATCH(G$1,'Tillförd energi'!$B$1:$AQ$1,0),FALSE)</f>
        <v>0</v>
      </c>
      <c r="H38">
        <f>VLOOKUP($B38,'Tillförd energi'!$B$1:$AS$566,MATCH(H$1,'Tillförd energi'!$B$1:$AQ$1,0),FALSE)</f>
        <v>0</v>
      </c>
      <c r="I38">
        <f>VLOOKUP($B38,'Tillförd energi'!$B$1:$AS$566,MATCH(I$1,'Tillförd energi'!$B$1:$AQ$1,0),FALSE)</f>
        <v>0</v>
      </c>
      <c r="J38">
        <f>VLOOKUP($B38,'Tillförd energi'!$B$1:$AS$566,MATCH(J$1,'Tillförd energi'!$B$1:$AQ$1,0),FALSE)</f>
        <v>0</v>
      </c>
      <c r="K38">
        <v>0</v>
      </c>
      <c r="L38">
        <f>VLOOKUP($B38,'Tillförd energi'!$B$1:$AS$566,MATCH(L$1,'Tillförd energi'!$B$1:$AQ$1,0),FALSE)</f>
        <v>0</v>
      </c>
      <c r="M38">
        <f>VLOOKUP($B38,'Tillförd energi'!$B$1:$AS$566,MATCH(M$1,'Tillförd energi'!$B$1:$AQ$1,0),FALSE)</f>
        <v>0</v>
      </c>
      <c r="N38">
        <f>VLOOKUP($B38,'Tillförd energi'!$B$1:$AS$566,MATCH(N$1,'Tillförd energi'!$B$1:$AQ$1,0),FALSE)</f>
        <v>0</v>
      </c>
      <c r="O38">
        <f>VLOOKUP($B38,'Tillförd energi'!$B$1:$AS$566,MATCH(O$1,'Tillförd energi'!$B$1:$AQ$1,0),FALSE)</f>
        <v>0</v>
      </c>
      <c r="P38">
        <f>VLOOKUP($B38,'Tillförd energi'!$B$1:$AS$566,MATCH(P$1,'Tillförd energi'!$B$1:$AQ$1,0),FALSE)</f>
        <v>0</v>
      </c>
      <c r="Q38">
        <f>VLOOKUP($B38,'Tillförd energi'!$B$1:$AS$566,MATCH(Q$1,'Tillförd energi'!$B$1:$AQ$1,0),FALSE)</f>
        <v>0</v>
      </c>
      <c r="R38">
        <f>VLOOKUP($B38,'Tillförd energi'!$B$1:$AS$566,MATCH(R$1,'Tillförd energi'!$B$1:$AQ$1,0),FALSE)</f>
        <v>2.4710000000000001</v>
      </c>
      <c r="S38">
        <f>VLOOKUP($B38,'Tillförd energi'!$B$1:$AS$566,MATCH(S$1,'Tillförd energi'!$B$1:$AQ$1,0),FALSE)</f>
        <v>0</v>
      </c>
      <c r="T38">
        <f>VLOOKUP($B38,'Tillförd energi'!$B$1:$AS$566,MATCH(T$1,'Tillförd energi'!$B$1:$AQ$1,0),FALSE)</f>
        <v>0</v>
      </c>
      <c r="U38">
        <f>VLOOKUP($B38,'Tillförd energi'!$B$1:$AS$566,MATCH(U$1,'Tillförd energi'!$B$1:$AQ$1,0),FALSE)</f>
        <v>0</v>
      </c>
      <c r="V38">
        <f>VLOOKUP($B38,'Tillförd energi'!$B$1:$AS$566,MATCH(V$1,'Tillförd energi'!$B$1:$AQ$1,0),FALSE)</f>
        <v>0</v>
      </c>
      <c r="W38">
        <f>VLOOKUP($B38,'Tillförd energi'!$B$1:$AS$566,MATCH(W$1,'Tillförd energi'!$B$1:$AQ$1,0),FALSE)</f>
        <v>0</v>
      </c>
      <c r="X38">
        <f>VLOOKUP($B38,'Tillförd energi'!$B$1:$AS$566,MATCH(X$1,'Tillförd energi'!$B$1:$AQ$1,0),FALSE)</f>
        <v>0</v>
      </c>
      <c r="Y38">
        <f>VLOOKUP($B38,'Tillförd energi'!$B$1:$AS$566,MATCH(Y$1,'Tillförd energi'!$B$1:$AQ$1,0),FALSE)</f>
        <v>0</v>
      </c>
      <c r="Z38">
        <f>VLOOKUP($B38,'Tillförd energi'!$B$1:$AS$566,MATCH(Z$1,'Tillförd energi'!$B$1:$AQ$1,0),FALSE)</f>
        <v>0</v>
      </c>
      <c r="AA38">
        <f>VLOOKUP($B38,'Tillförd energi'!$B$1:$AS$566,MATCH(AA$1,'Tillförd energi'!$B$1:$AQ$1,0),FALSE)</f>
        <v>0</v>
      </c>
      <c r="AB38">
        <f>VLOOKUP($B38,'Tillförd energi'!$B$1:$AS$566,MATCH(AB$1,'Tillförd energi'!$B$1:$AQ$1,0),FALSE)</f>
        <v>0</v>
      </c>
      <c r="AC38">
        <f>VLOOKUP($B38,'Tillförd energi'!$B$1:$AS$566,MATCH(AC$1,'Tillförd energi'!$B$1:$AQ$1,0),FALSE)</f>
        <v>0</v>
      </c>
      <c r="AD38">
        <f>VLOOKUP($B38,'Tillförd energi'!$B$1:$AS$566,MATCH(AD$1,'Tillförd energi'!$B$1:$AQ$1,0),FALSE)</f>
        <v>0</v>
      </c>
      <c r="AE38">
        <f>VLOOKUP($B38,'Tillförd energi'!$B$1:$AS$566,MATCH(AE$1,'Tillförd energi'!$B$1:$AQ$1,0),FALSE)</f>
        <v>0</v>
      </c>
      <c r="AF38">
        <f>VLOOKUP($B38,'Tillförd energi'!$B$1:$AS$566,MATCH(AF$1,'Tillförd energi'!$B$1:$AQ$1,0),FALSE)</f>
        <v>5.0000000000000001E-3</v>
      </c>
      <c r="AG38">
        <f>IFERROR(VLOOKUP(B38,Miljö!$B$1:$S$476,9,FALSE)/1,0)</f>
        <v>0</v>
      </c>
      <c r="AI38">
        <f t="shared" si="0"/>
        <v>2.4939999999999998</v>
      </c>
      <c r="AJ38">
        <f t="shared" si="1"/>
        <v>2.4939999999999998</v>
      </c>
      <c r="AK38">
        <f>IF(ISERROR(1/VLOOKUP($B38,Leveranser!$B$1:$S$500,MATCH("såld värme (gwh)",Leveranser!$B$1:$S$1,0),FALSE)),"",VLOOKUP($B38,Leveranser!$B$1:$S$500,MATCH("såld värme (gwh)",Leveranser!$B$1:$S$1,0),FALSE))</f>
        <v>1.621</v>
      </c>
      <c r="AL38">
        <f>VLOOKUP($B38,Leveranser!$B$1:$Y$500,MATCH("Totalt såld fjärrvärme till andra fjärrvärmeföretag",Leveranser!$B$1:$AA$1,0),FALSE)</f>
        <v>0</v>
      </c>
      <c r="AM38">
        <f>IF(ISERROR(1/VLOOKUP($B38,Miljö!$B$1:$S$500,MATCH("Såld mängd produktionsspecifik fjärrvärme (GWh)",Miljö!$B$1:$R$1,0),FALSE)),0,VLOOKUP($B38,Miljö!$B$1:$S$500,MATCH("Såld mängd produktionsspecifik fjärrvärme (GWh)",Miljö!$B$1:$R$1,0),FALSE))</f>
        <v>0</v>
      </c>
      <c r="AN38" s="137">
        <f t="shared" si="2"/>
        <v>0.64995990376904578</v>
      </c>
      <c r="AP38" t="str">
        <f>VLOOKUP($B38,Miljövärden!$B$1:$H$446,7,FALSE)</f>
        <v>Ja</v>
      </c>
      <c r="AQ38" t="str">
        <f>VLOOKUP($B38,Miljövärden!$B$1:$H$446,6,FALSE)</f>
        <v>Ja</v>
      </c>
      <c r="AU38">
        <f t="shared" si="3"/>
        <v>5.0000000000000001E-3</v>
      </c>
      <c r="AV38">
        <f t="shared" si="4"/>
        <v>0</v>
      </c>
      <c r="AW38">
        <f t="shared" si="5"/>
        <v>0</v>
      </c>
      <c r="AX38">
        <f t="shared" si="6"/>
        <v>2.4710000000000001</v>
      </c>
      <c r="AZ38">
        <f t="shared" si="7"/>
        <v>2.4710000000000001</v>
      </c>
      <c r="BE38"/>
      <c r="BF38"/>
      <c r="BG38"/>
      <c r="BH38"/>
      <c r="BI38"/>
    </row>
    <row r="39" spans="1:61" x14ac:dyDescent="0.25">
      <c r="A39" s="2" t="s">
        <v>74</v>
      </c>
      <c r="B39" s="2" t="s">
        <v>77</v>
      </c>
      <c r="C39">
        <f>VLOOKUP($B39,'Tillförd energi'!$B$1:$AS$566,MATCH(C$1,'Tillförd energi'!$B$1:$AQ$1,0),FALSE)</f>
        <v>0</v>
      </c>
      <c r="D39">
        <f>VLOOKUP($B39,'Tillförd energi'!$B$1:$AS$566,MATCH(D$1,'Tillförd energi'!$B$1:$AQ$1,0),FALSE)</f>
        <v>1E-3</v>
      </c>
      <c r="E39">
        <f>VLOOKUP($B39,'Tillförd energi'!$B$1:$AS$566,MATCH(E$1,'Tillförd energi'!$B$1:$AQ$1,0),FALSE)</f>
        <v>0</v>
      </c>
      <c r="F39">
        <f>VLOOKUP($B39,'Tillförd energi'!$B$1:$AS$566,MATCH(F$1,'Tillförd energi'!$B$1:$AQ$1,0),FALSE)</f>
        <v>0</v>
      </c>
      <c r="G39">
        <f>VLOOKUP($B39,'Tillförd energi'!$B$1:$AS$566,MATCH(G$1,'Tillförd energi'!$B$1:$AQ$1,0),FALSE)</f>
        <v>0</v>
      </c>
      <c r="H39">
        <f>VLOOKUP($B39,'Tillförd energi'!$B$1:$AS$566,MATCH(H$1,'Tillförd energi'!$B$1:$AQ$1,0),FALSE)</f>
        <v>0</v>
      </c>
      <c r="I39">
        <f>VLOOKUP($B39,'Tillförd energi'!$B$1:$AS$566,MATCH(I$1,'Tillförd energi'!$B$1:$AQ$1,0),FALSE)</f>
        <v>0</v>
      </c>
      <c r="J39">
        <f>VLOOKUP($B39,'Tillförd energi'!$B$1:$AS$566,MATCH(J$1,'Tillförd energi'!$B$1:$AQ$1,0),FALSE)</f>
        <v>0</v>
      </c>
      <c r="K39">
        <v>0</v>
      </c>
      <c r="L39">
        <f>VLOOKUP($B39,'Tillförd energi'!$B$1:$AS$566,MATCH(L$1,'Tillförd energi'!$B$1:$AQ$1,0),FALSE)</f>
        <v>0</v>
      </c>
      <c r="M39">
        <f>VLOOKUP($B39,'Tillförd energi'!$B$1:$AS$566,MATCH(M$1,'Tillförd energi'!$B$1:$AQ$1,0),FALSE)</f>
        <v>0</v>
      </c>
      <c r="N39">
        <f>VLOOKUP($B39,'Tillförd energi'!$B$1:$AS$566,MATCH(N$1,'Tillförd energi'!$B$1:$AQ$1,0),FALSE)</f>
        <v>0</v>
      </c>
      <c r="O39">
        <f>VLOOKUP($B39,'Tillförd energi'!$B$1:$AS$566,MATCH(O$1,'Tillförd energi'!$B$1:$AQ$1,0),FALSE)</f>
        <v>0</v>
      </c>
      <c r="P39">
        <f>VLOOKUP($B39,'Tillförd energi'!$B$1:$AS$566,MATCH(P$1,'Tillförd energi'!$B$1:$AQ$1,0),FALSE)</f>
        <v>0</v>
      </c>
      <c r="Q39">
        <f>VLOOKUP($B39,'Tillförd energi'!$B$1:$AS$566,MATCH(Q$1,'Tillförd energi'!$B$1:$AQ$1,0),FALSE)</f>
        <v>0</v>
      </c>
      <c r="R39">
        <f>VLOOKUP($B39,'Tillförd energi'!$B$1:$AS$566,MATCH(R$1,'Tillförd energi'!$B$1:$AQ$1,0),FALSE)</f>
        <v>3.165</v>
      </c>
      <c r="S39">
        <f>VLOOKUP($B39,'Tillförd energi'!$B$1:$AS$566,MATCH(S$1,'Tillförd energi'!$B$1:$AQ$1,0),FALSE)</f>
        <v>0</v>
      </c>
      <c r="T39">
        <f>VLOOKUP($B39,'Tillförd energi'!$B$1:$AS$566,MATCH(T$1,'Tillförd energi'!$B$1:$AQ$1,0),FALSE)</f>
        <v>0</v>
      </c>
      <c r="U39">
        <f>VLOOKUP($B39,'Tillförd energi'!$B$1:$AS$566,MATCH(U$1,'Tillförd energi'!$B$1:$AQ$1,0),FALSE)</f>
        <v>0</v>
      </c>
      <c r="V39">
        <f>VLOOKUP($B39,'Tillförd energi'!$B$1:$AS$566,MATCH(V$1,'Tillförd energi'!$B$1:$AQ$1,0),FALSE)</f>
        <v>0</v>
      </c>
      <c r="W39">
        <f>VLOOKUP($B39,'Tillförd energi'!$B$1:$AS$566,MATCH(W$1,'Tillförd energi'!$B$1:$AQ$1,0),FALSE)</f>
        <v>0</v>
      </c>
      <c r="X39">
        <f>VLOOKUP($B39,'Tillförd energi'!$B$1:$AS$566,MATCH(X$1,'Tillförd energi'!$B$1:$AQ$1,0),FALSE)</f>
        <v>0</v>
      </c>
      <c r="Y39">
        <f>VLOOKUP($B39,'Tillförd energi'!$B$1:$AS$566,MATCH(Y$1,'Tillförd energi'!$B$1:$AQ$1,0),FALSE)</f>
        <v>0</v>
      </c>
      <c r="Z39">
        <f>VLOOKUP($B39,'Tillförd energi'!$B$1:$AS$566,MATCH(Z$1,'Tillförd energi'!$B$1:$AQ$1,0),FALSE)</f>
        <v>0.48299999999999998</v>
      </c>
      <c r="AA39">
        <f>VLOOKUP($B39,'Tillförd energi'!$B$1:$AS$566,MATCH(AA$1,'Tillförd energi'!$B$1:$AQ$1,0),FALSE)</f>
        <v>0</v>
      </c>
      <c r="AB39">
        <f>VLOOKUP($B39,'Tillförd energi'!$B$1:$AS$566,MATCH(AB$1,'Tillförd energi'!$B$1:$AQ$1,0),FALSE)</f>
        <v>0</v>
      </c>
      <c r="AC39">
        <f>VLOOKUP($B39,'Tillförd energi'!$B$1:$AS$566,MATCH(AC$1,'Tillförd energi'!$B$1:$AQ$1,0),FALSE)</f>
        <v>0</v>
      </c>
      <c r="AD39">
        <f>VLOOKUP($B39,'Tillförd energi'!$B$1:$AS$566,MATCH(AD$1,'Tillförd energi'!$B$1:$AQ$1,0),FALSE)</f>
        <v>0</v>
      </c>
      <c r="AE39">
        <f>VLOOKUP($B39,'Tillförd energi'!$B$1:$AS$566,MATCH(AE$1,'Tillförd energi'!$B$1:$AQ$1,0),FALSE)</f>
        <v>0</v>
      </c>
      <c r="AF39">
        <f>VLOOKUP($B39,'Tillförd energi'!$B$1:$AS$566,MATCH(AF$1,'Tillförd energi'!$B$1:$AQ$1,0),FALSE)</f>
        <v>9.0999999999999998E-2</v>
      </c>
      <c r="AG39">
        <f>IFERROR(VLOOKUP(B39,Miljö!$B$1:$S$476,9,FALSE)/1,0)</f>
        <v>0</v>
      </c>
      <c r="AI39">
        <f t="shared" si="0"/>
        <v>3.74</v>
      </c>
      <c r="AJ39">
        <f t="shared" si="1"/>
        <v>3.74</v>
      </c>
      <c r="AK39">
        <f>IF(ISERROR(1/VLOOKUP($B39,Leveranser!$B$1:$S$500,MATCH("såld värme (gwh)",Leveranser!$B$1:$S$1,0),FALSE)),"",VLOOKUP($B39,Leveranser!$B$1:$S$500,MATCH("såld värme (gwh)",Leveranser!$B$1:$S$1,0),FALSE))</f>
        <v>2.7490000000000001</v>
      </c>
      <c r="AL39">
        <f>VLOOKUP($B39,Leveranser!$B$1:$Y$500,MATCH("Totalt såld fjärrvärme till andra fjärrvärmeföretag",Leveranser!$B$1:$AA$1,0),FALSE)</f>
        <v>0</v>
      </c>
      <c r="AM39">
        <f>IF(ISERROR(1/VLOOKUP($B39,Miljö!$B$1:$S$500,MATCH("Såld mängd produktionsspecifik fjärrvärme (GWh)",Miljö!$B$1:$R$1,0),FALSE)),0,VLOOKUP($B39,Miljö!$B$1:$S$500,MATCH("Såld mängd produktionsspecifik fjärrvärme (GWh)",Miljö!$B$1:$R$1,0),FALSE))</f>
        <v>0</v>
      </c>
      <c r="AN39" s="137">
        <f t="shared" si="2"/>
        <v>0.7350267379679144</v>
      </c>
      <c r="AP39" t="str">
        <f>VLOOKUP($B39,Miljövärden!$B$1:$H$446,7,FALSE)</f>
        <v>Ja</v>
      </c>
      <c r="AQ39" t="str">
        <f>VLOOKUP($B39,Miljövärden!$B$1:$H$446,6,FALSE)</f>
        <v>Ja</v>
      </c>
      <c r="AU39">
        <f t="shared" si="3"/>
        <v>0.57399999999999995</v>
      </c>
      <c r="AV39">
        <f t="shared" si="4"/>
        <v>0</v>
      </c>
      <c r="AW39">
        <f t="shared" si="5"/>
        <v>0</v>
      </c>
      <c r="AX39">
        <f t="shared" si="6"/>
        <v>3.165</v>
      </c>
      <c r="AZ39">
        <f t="shared" si="7"/>
        <v>3.165</v>
      </c>
      <c r="BE39"/>
      <c r="BF39"/>
      <c r="BG39"/>
      <c r="BH39"/>
      <c r="BI39"/>
    </row>
    <row r="40" spans="1:61" x14ac:dyDescent="0.25">
      <c r="A40" s="2" t="s">
        <v>78</v>
      </c>
      <c r="B40" s="2" t="s">
        <v>79</v>
      </c>
      <c r="C40">
        <f>VLOOKUP($B40,'Tillförd energi'!$B$1:$AS$566,MATCH(C$1,'Tillförd energi'!$B$1:$AQ$1,0),FALSE)</f>
        <v>0</v>
      </c>
      <c r="D40">
        <f>VLOOKUP($B40,'Tillförd energi'!$B$1:$AS$566,MATCH(D$1,'Tillförd energi'!$B$1:$AQ$1,0),FALSE)</f>
        <v>0.1</v>
      </c>
      <c r="E40">
        <f>VLOOKUP($B40,'Tillförd energi'!$B$1:$AS$566,MATCH(E$1,'Tillförd energi'!$B$1:$AQ$1,0),FALSE)</f>
        <v>8.1939899999999994</v>
      </c>
      <c r="F40">
        <f>VLOOKUP($B40,'Tillförd energi'!$B$1:$AS$566,MATCH(F$1,'Tillförd energi'!$B$1:$AQ$1,0),FALSE)</f>
        <v>0</v>
      </c>
      <c r="G40">
        <f>VLOOKUP($B40,'Tillförd energi'!$B$1:$AS$566,MATCH(G$1,'Tillförd energi'!$B$1:$AQ$1,0),FALSE)</f>
        <v>0</v>
      </c>
      <c r="H40">
        <f>VLOOKUP($B40,'Tillförd energi'!$B$1:$AS$566,MATCH(H$1,'Tillförd energi'!$B$1:$AQ$1,0),FALSE)</f>
        <v>0.9</v>
      </c>
      <c r="I40">
        <f>VLOOKUP($B40,'Tillförd energi'!$B$1:$AS$566,MATCH(I$1,'Tillförd energi'!$B$1:$AQ$1,0),FALSE)</f>
        <v>207.822</v>
      </c>
      <c r="J40">
        <f>VLOOKUP($B40,'Tillförd energi'!$B$1:$AS$566,MATCH(J$1,'Tillförd energi'!$B$1:$AQ$1,0),FALSE)</f>
        <v>0</v>
      </c>
      <c r="K40">
        <v>0</v>
      </c>
      <c r="L40">
        <f>VLOOKUP($B40,'Tillförd energi'!$B$1:$AS$566,MATCH(L$1,'Tillförd energi'!$B$1:$AQ$1,0),FALSE)</f>
        <v>0</v>
      </c>
      <c r="M40">
        <f>VLOOKUP($B40,'Tillförd energi'!$B$1:$AS$566,MATCH(M$1,'Tillförd energi'!$B$1:$AQ$1,0),FALSE)</f>
        <v>16.982600000000001</v>
      </c>
      <c r="N40">
        <f>VLOOKUP($B40,'Tillförd energi'!$B$1:$AS$566,MATCH(N$1,'Tillförd energi'!$B$1:$AQ$1,0),FALSE)</f>
        <v>246.65199999999999</v>
      </c>
      <c r="O40">
        <f>VLOOKUP($B40,'Tillförd energi'!$B$1:$AS$566,MATCH(O$1,'Tillförd energi'!$B$1:$AQ$1,0),FALSE)</f>
        <v>0</v>
      </c>
      <c r="P40">
        <f>VLOOKUP($B40,'Tillförd energi'!$B$1:$AS$566,MATCH(P$1,'Tillförd energi'!$B$1:$AQ$1,0),FALSE)</f>
        <v>24.463000000000001</v>
      </c>
      <c r="Q40">
        <f>VLOOKUP($B40,'Tillförd energi'!$B$1:$AS$566,MATCH(Q$1,'Tillförd energi'!$B$1:$AQ$1,0),FALSE)</f>
        <v>0</v>
      </c>
      <c r="R40">
        <f>VLOOKUP($B40,'Tillförd energi'!$B$1:$AS$566,MATCH(R$1,'Tillförd energi'!$B$1:$AQ$1,0),FALSE)</f>
        <v>20.5</v>
      </c>
      <c r="S40">
        <f>VLOOKUP($B40,'Tillförd energi'!$B$1:$AS$566,MATCH(S$1,'Tillförd energi'!$B$1:$AQ$1,0),FALSE)</f>
        <v>0</v>
      </c>
      <c r="T40">
        <f>VLOOKUP($B40,'Tillförd energi'!$B$1:$AS$566,MATCH(T$1,'Tillförd energi'!$B$1:$AQ$1,0),FALSE)</f>
        <v>0</v>
      </c>
      <c r="U40">
        <f>VLOOKUP($B40,'Tillförd energi'!$B$1:$AS$566,MATCH(U$1,'Tillförd energi'!$B$1:$AQ$1,0),FALSE)</f>
        <v>0</v>
      </c>
      <c r="V40">
        <f>VLOOKUP($B40,'Tillförd energi'!$B$1:$AS$566,MATCH(V$1,'Tillförd energi'!$B$1:$AQ$1,0),FALSE)</f>
        <v>0</v>
      </c>
      <c r="W40">
        <f>VLOOKUP($B40,'Tillförd energi'!$B$1:$AS$566,MATCH(W$1,'Tillförd energi'!$B$1:$AQ$1,0),FALSE)</f>
        <v>9.73</v>
      </c>
      <c r="X40">
        <f>VLOOKUP($B40,'Tillförd energi'!$B$1:$AS$566,MATCH(X$1,'Tillförd energi'!$B$1:$AQ$1,0),FALSE)</f>
        <v>0</v>
      </c>
      <c r="Y40">
        <f>VLOOKUP($B40,'Tillförd energi'!$B$1:$AS$566,MATCH(Y$1,'Tillförd energi'!$B$1:$AQ$1,0),FALSE)</f>
        <v>0</v>
      </c>
      <c r="Z40">
        <f>VLOOKUP($B40,'Tillförd energi'!$B$1:$AS$566,MATCH(Z$1,'Tillförd energi'!$B$1:$AQ$1,0),FALSE)</f>
        <v>2.4900000000000002</v>
      </c>
      <c r="AA40">
        <f>VLOOKUP($B40,'Tillförd energi'!$B$1:$AS$566,MATCH(AA$1,'Tillförd energi'!$B$1:$AQ$1,0),FALSE)</f>
        <v>8.9</v>
      </c>
      <c r="AB40">
        <f>VLOOKUP($B40,'Tillförd energi'!$B$1:$AS$566,MATCH(AB$1,'Tillförd energi'!$B$1:$AQ$1,0),FALSE)</f>
        <v>17.600000000000001</v>
      </c>
      <c r="AC40">
        <f>VLOOKUP($B40,'Tillförd energi'!$B$1:$AS$566,MATCH(AC$1,'Tillförd energi'!$B$1:$AQ$1,0),FALSE)</f>
        <v>0</v>
      </c>
      <c r="AD40">
        <f>VLOOKUP($B40,'Tillförd energi'!$B$1:$AS$566,MATCH(AD$1,'Tillförd energi'!$B$1:$AQ$1,0),FALSE)</f>
        <v>0</v>
      </c>
      <c r="AE40">
        <f>VLOOKUP($B40,'Tillförd energi'!$B$1:$AS$566,MATCH(AE$1,'Tillförd energi'!$B$1:$AQ$1,0),FALSE)</f>
        <v>0</v>
      </c>
      <c r="AF40">
        <f>VLOOKUP($B40,'Tillförd energi'!$B$1:$AS$566,MATCH(AF$1,'Tillförd energi'!$B$1:$AQ$1,0),FALSE)</f>
        <v>26.4343</v>
      </c>
      <c r="AG40">
        <f>IFERROR(VLOOKUP(B40,Miljö!$B$1:$S$476,9,FALSE)/1,0)</f>
        <v>0</v>
      </c>
      <c r="AI40">
        <f t="shared" si="0"/>
        <v>590.76788999999997</v>
      </c>
      <c r="AJ40">
        <f t="shared" si="1"/>
        <v>590.76788999999997</v>
      </c>
      <c r="AK40">
        <f>IF(ISERROR(1/VLOOKUP($B40,Leveranser!$B$1:$S$500,MATCH("såld värme (gwh)",Leveranser!$B$1:$S$1,0),FALSE)),"",VLOOKUP($B40,Leveranser!$B$1:$S$500,MATCH("såld värme (gwh)",Leveranser!$B$1:$S$1,0),FALSE))</f>
        <v>573.59799999999996</v>
      </c>
      <c r="AL40">
        <f>VLOOKUP($B40,Leveranser!$B$1:$Y$500,MATCH("Totalt såld fjärrvärme till andra fjärrvärmeföretag",Leveranser!$B$1:$AA$1,0),FALSE)</f>
        <v>0</v>
      </c>
      <c r="AM40">
        <f>IF(ISERROR(1/VLOOKUP($B40,Miljö!$B$1:$S$500,MATCH("Såld mängd produktionsspecifik fjärrvärme (GWh)",Miljö!$B$1:$R$1,0),FALSE)),0,VLOOKUP($B40,Miljö!$B$1:$S$500,MATCH("Såld mängd produktionsspecifik fjärrvärme (GWh)",Miljö!$B$1:$R$1,0),FALSE))</f>
        <v>0</v>
      </c>
      <c r="AN40" s="137">
        <f t="shared" si="2"/>
        <v>0.97093631815364911</v>
      </c>
      <c r="AP40" t="str">
        <f>VLOOKUP($B40,Miljövärden!$B$1:$H$446,7,FALSE)</f>
        <v>Ja</v>
      </c>
      <c r="AQ40" t="str">
        <f>VLOOKUP($B40,Miljövärden!$B$1:$H$446,6,FALSE)</f>
        <v>Ja</v>
      </c>
      <c r="AU40">
        <f t="shared" si="3"/>
        <v>37.824300000000001</v>
      </c>
      <c r="AV40">
        <f t="shared" si="4"/>
        <v>0</v>
      </c>
      <c r="AW40">
        <f t="shared" si="5"/>
        <v>288.0976</v>
      </c>
      <c r="AX40">
        <f t="shared" si="6"/>
        <v>20.5</v>
      </c>
      <c r="AZ40">
        <f t="shared" si="7"/>
        <v>318.32760000000002</v>
      </c>
      <c r="BE40"/>
      <c r="BF40"/>
      <c r="BG40"/>
      <c r="BH40"/>
      <c r="BI40"/>
    </row>
    <row r="41" spans="1:61" x14ac:dyDescent="0.25">
      <c r="A41" s="2" t="s">
        <v>78</v>
      </c>
      <c r="B41" s="2" t="s">
        <v>80</v>
      </c>
      <c r="C41">
        <f>VLOOKUP($B41,'Tillförd energi'!$B$1:$AS$566,MATCH(C$1,'Tillförd energi'!$B$1:$AQ$1,0),FALSE)</f>
        <v>0</v>
      </c>
      <c r="D41">
        <f>VLOOKUP($B41,'Tillförd energi'!$B$1:$AS$566,MATCH(D$1,'Tillförd energi'!$B$1:$AQ$1,0),FALSE)</f>
        <v>2.35</v>
      </c>
      <c r="E41">
        <f>VLOOKUP($B41,'Tillförd energi'!$B$1:$AS$566,MATCH(E$1,'Tillförd energi'!$B$1:$AQ$1,0),FALSE)</f>
        <v>0</v>
      </c>
      <c r="F41">
        <f>VLOOKUP($B41,'Tillförd energi'!$B$1:$AS$566,MATCH(F$1,'Tillförd energi'!$B$1:$AQ$1,0),FALSE)</f>
        <v>0</v>
      </c>
      <c r="G41">
        <f>VLOOKUP($B41,'Tillförd energi'!$B$1:$AS$566,MATCH(G$1,'Tillförd energi'!$B$1:$AQ$1,0),FALSE)</f>
        <v>0</v>
      </c>
      <c r="H41">
        <f>VLOOKUP($B41,'Tillförd energi'!$B$1:$AS$566,MATCH(H$1,'Tillförd energi'!$B$1:$AQ$1,0),FALSE)</f>
        <v>0</v>
      </c>
      <c r="I41">
        <f>VLOOKUP($B41,'Tillförd energi'!$B$1:$AS$566,MATCH(I$1,'Tillförd energi'!$B$1:$AQ$1,0),FALSE)</f>
        <v>0</v>
      </c>
      <c r="J41">
        <f>VLOOKUP($B41,'Tillförd energi'!$B$1:$AS$566,MATCH(J$1,'Tillförd energi'!$B$1:$AQ$1,0),FALSE)</f>
        <v>0</v>
      </c>
      <c r="K41">
        <v>0</v>
      </c>
      <c r="L41">
        <f>VLOOKUP($B41,'Tillförd energi'!$B$1:$AS$566,MATCH(L$1,'Tillförd energi'!$B$1:$AQ$1,0),FALSE)</f>
        <v>0</v>
      </c>
      <c r="M41">
        <f>VLOOKUP($B41,'Tillförd energi'!$B$1:$AS$566,MATCH(M$1,'Tillförd energi'!$B$1:$AQ$1,0),FALSE)</f>
        <v>0</v>
      </c>
      <c r="N41">
        <f>VLOOKUP($B41,'Tillförd energi'!$B$1:$AS$566,MATCH(N$1,'Tillförd energi'!$B$1:$AQ$1,0),FALSE)</f>
        <v>0</v>
      </c>
      <c r="O41">
        <f>VLOOKUP($B41,'Tillförd energi'!$B$1:$AS$566,MATCH(O$1,'Tillförd energi'!$B$1:$AQ$1,0),FALSE)</f>
        <v>0</v>
      </c>
      <c r="P41">
        <f>VLOOKUP($B41,'Tillförd energi'!$B$1:$AS$566,MATCH(P$1,'Tillförd energi'!$B$1:$AQ$1,0),FALSE)</f>
        <v>0</v>
      </c>
      <c r="Q41">
        <f>VLOOKUP($B41,'Tillförd energi'!$B$1:$AS$566,MATCH(Q$1,'Tillförd energi'!$B$1:$AQ$1,0),FALSE)</f>
        <v>0</v>
      </c>
      <c r="R41">
        <f>VLOOKUP($B41,'Tillförd energi'!$B$1:$AS$566,MATCH(R$1,'Tillförd energi'!$B$1:$AQ$1,0),FALSE)</f>
        <v>2.81</v>
      </c>
      <c r="S41">
        <f>VLOOKUP($B41,'Tillförd energi'!$B$1:$AS$566,MATCH(S$1,'Tillförd energi'!$B$1:$AQ$1,0),FALSE)</f>
        <v>20.28</v>
      </c>
      <c r="T41">
        <f>VLOOKUP($B41,'Tillförd energi'!$B$1:$AS$566,MATCH(T$1,'Tillförd energi'!$B$1:$AQ$1,0),FALSE)</f>
        <v>0</v>
      </c>
      <c r="U41">
        <f>VLOOKUP($B41,'Tillförd energi'!$B$1:$AS$566,MATCH(U$1,'Tillförd energi'!$B$1:$AQ$1,0),FALSE)</f>
        <v>0</v>
      </c>
      <c r="V41">
        <f>VLOOKUP($B41,'Tillförd energi'!$B$1:$AS$566,MATCH(V$1,'Tillförd energi'!$B$1:$AQ$1,0),FALSE)</f>
        <v>0</v>
      </c>
      <c r="W41">
        <f>VLOOKUP($B41,'Tillförd energi'!$B$1:$AS$566,MATCH(W$1,'Tillförd energi'!$B$1:$AQ$1,0),FALSE)</f>
        <v>0</v>
      </c>
      <c r="X41">
        <f>VLOOKUP($B41,'Tillförd energi'!$B$1:$AS$566,MATCH(X$1,'Tillförd energi'!$B$1:$AQ$1,0),FALSE)</f>
        <v>0</v>
      </c>
      <c r="Y41">
        <f>VLOOKUP($B41,'Tillförd energi'!$B$1:$AS$566,MATCH(Y$1,'Tillförd energi'!$B$1:$AQ$1,0),FALSE)</f>
        <v>0</v>
      </c>
      <c r="Z41">
        <f>VLOOKUP($B41,'Tillförd energi'!$B$1:$AS$566,MATCH(Z$1,'Tillförd energi'!$B$1:$AQ$1,0),FALSE)</f>
        <v>0</v>
      </c>
      <c r="AA41">
        <f>VLOOKUP($B41,'Tillförd energi'!$B$1:$AS$566,MATCH(AA$1,'Tillförd energi'!$B$1:$AQ$1,0),FALSE)</f>
        <v>0</v>
      </c>
      <c r="AB41">
        <f>VLOOKUP($B41,'Tillförd energi'!$B$1:$AS$566,MATCH(AB$1,'Tillförd energi'!$B$1:$AQ$1,0),FALSE)</f>
        <v>0</v>
      </c>
      <c r="AC41">
        <f>VLOOKUP($B41,'Tillförd energi'!$B$1:$AS$566,MATCH(AC$1,'Tillförd energi'!$B$1:$AQ$1,0),FALSE)</f>
        <v>0</v>
      </c>
      <c r="AD41">
        <f>VLOOKUP($B41,'Tillförd energi'!$B$1:$AS$566,MATCH(AD$1,'Tillförd energi'!$B$1:$AQ$1,0),FALSE)</f>
        <v>0</v>
      </c>
      <c r="AE41">
        <f>VLOOKUP($B41,'Tillförd energi'!$B$1:$AS$566,MATCH(AE$1,'Tillförd energi'!$B$1:$AQ$1,0),FALSE)</f>
        <v>0</v>
      </c>
      <c r="AF41">
        <f>VLOOKUP($B41,'Tillförd energi'!$B$1:$AS$566,MATCH(AF$1,'Tillförd energi'!$B$1:$AQ$1,0),FALSE)</f>
        <v>0.41317599999999999</v>
      </c>
      <c r="AG41">
        <f>IFERROR(VLOOKUP(B41,Miljö!$B$1:$S$476,9,FALSE)/1,0)</f>
        <v>0</v>
      </c>
      <c r="AI41">
        <f t="shared" si="0"/>
        <v>25.853176000000001</v>
      </c>
      <c r="AJ41">
        <f t="shared" si="1"/>
        <v>25.853176000000001</v>
      </c>
      <c r="AK41">
        <f>IF(ISERROR(1/VLOOKUP($B41,Leveranser!$B$1:$S$500,MATCH("såld värme (gwh)",Leveranser!$B$1:$S$1,0),FALSE)),"",VLOOKUP($B41,Leveranser!$B$1:$S$500,MATCH("såld värme (gwh)",Leveranser!$B$1:$S$1,0),FALSE))</f>
        <v>18.294</v>
      </c>
      <c r="AL41">
        <f>VLOOKUP($B41,Leveranser!$B$1:$Y$500,MATCH("Totalt såld fjärrvärme till andra fjärrvärmeföretag",Leveranser!$B$1:$AA$1,0),FALSE)</f>
        <v>0</v>
      </c>
      <c r="AM41">
        <f>IF(ISERROR(1/VLOOKUP($B41,Miljö!$B$1:$S$500,MATCH("Såld mängd produktionsspecifik fjärrvärme (GWh)",Miljö!$B$1:$R$1,0),FALSE)),0,VLOOKUP($B41,Miljö!$B$1:$S$500,MATCH("Såld mängd produktionsspecifik fjärrvärme (GWh)",Miljö!$B$1:$R$1,0),FALSE))</f>
        <v>0</v>
      </c>
      <c r="AN41" s="137">
        <f t="shared" si="2"/>
        <v>0.7076113201720361</v>
      </c>
      <c r="AP41" t="str">
        <f>VLOOKUP($B41,Miljövärden!$B$1:$H$446,7,FALSE)</f>
        <v>Ja</v>
      </c>
      <c r="AQ41" t="str">
        <f>VLOOKUP($B41,Miljövärden!$B$1:$H$446,6,FALSE)</f>
        <v>Ja</v>
      </c>
      <c r="AU41">
        <f t="shared" si="3"/>
        <v>0.41317599999999999</v>
      </c>
      <c r="AV41">
        <f t="shared" si="4"/>
        <v>0</v>
      </c>
      <c r="AW41">
        <f t="shared" si="5"/>
        <v>0</v>
      </c>
      <c r="AX41">
        <f t="shared" si="6"/>
        <v>23.09</v>
      </c>
      <c r="AZ41">
        <f t="shared" si="7"/>
        <v>23.09</v>
      </c>
      <c r="BE41"/>
      <c r="BF41"/>
      <c r="BG41"/>
      <c r="BH41"/>
      <c r="BI41"/>
    </row>
    <row r="42" spans="1:61" x14ac:dyDescent="0.25">
      <c r="A42" s="2" t="s">
        <v>81</v>
      </c>
      <c r="B42" s="2" t="s">
        <v>82</v>
      </c>
      <c r="C42">
        <f>VLOOKUP($B42,'Tillförd energi'!$B$1:$AS$566,MATCH(C$1,'Tillförd energi'!$B$1:$AQ$1,0),FALSE)</f>
        <v>0</v>
      </c>
      <c r="D42">
        <f>VLOOKUP($B42,'Tillförd energi'!$B$1:$AS$566,MATCH(D$1,'Tillförd energi'!$B$1:$AQ$1,0),FALSE)</f>
        <v>0</v>
      </c>
      <c r="E42">
        <f>VLOOKUP($B42,'Tillförd energi'!$B$1:$AS$566,MATCH(E$1,'Tillförd energi'!$B$1:$AQ$1,0),FALSE)</f>
        <v>0</v>
      </c>
      <c r="F42">
        <f>VLOOKUP($B42,'Tillförd energi'!$B$1:$AS$566,MATCH(F$1,'Tillförd energi'!$B$1:$AQ$1,0),FALSE)</f>
        <v>0</v>
      </c>
      <c r="G42">
        <f>VLOOKUP($B42,'Tillförd energi'!$B$1:$AS$566,MATCH(G$1,'Tillförd energi'!$B$1:$AQ$1,0),FALSE)</f>
        <v>0</v>
      </c>
      <c r="H42">
        <f>VLOOKUP($B42,'Tillförd energi'!$B$1:$AS$566,MATCH(H$1,'Tillförd energi'!$B$1:$AQ$1,0),FALSE)</f>
        <v>0</v>
      </c>
      <c r="I42">
        <f>VLOOKUP($B42,'Tillförd energi'!$B$1:$AS$566,MATCH(I$1,'Tillförd energi'!$B$1:$AQ$1,0),FALSE)</f>
        <v>0</v>
      </c>
      <c r="J42">
        <f>VLOOKUP($B42,'Tillförd energi'!$B$1:$AS$566,MATCH(J$1,'Tillförd energi'!$B$1:$AQ$1,0),FALSE)</f>
        <v>0</v>
      </c>
      <c r="K42">
        <v>0</v>
      </c>
      <c r="L42">
        <f>VLOOKUP($B42,'Tillförd energi'!$B$1:$AS$566,MATCH(L$1,'Tillförd energi'!$B$1:$AQ$1,0),FALSE)</f>
        <v>0</v>
      </c>
      <c r="M42">
        <f>VLOOKUP($B42,'Tillförd energi'!$B$1:$AS$566,MATCH(M$1,'Tillförd energi'!$B$1:$AQ$1,0),FALSE)</f>
        <v>0</v>
      </c>
      <c r="N42">
        <f>VLOOKUP($B42,'Tillförd energi'!$B$1:$AS$566,MATCH(N$1,'Tillförd energi'!$B$1:$AQ$1,0),FALSE)</f>
        <v>0</v>
      </c>
      <c r="O42">
        <f>VLOOKUP($B42,'Tillförd energi'!$B$1:$AS$566,MATCH(O$1,'Tillförd energi'!$B$1:$AQ$1,0),FALSE)</f>
        <v>0</v>
      </c>
      <c r="P42">
        <f>VLOOKUP($B42,'Tillförd energi'!$B$1:$AS$566,MATCH(P$1,'Tillförd energi'!$B$1:$AQ$1,0),FALSE)</f>
        <v>0</v>
      </c>
      <c r="Q42">
        <f>VLOOKUP($B42,'Tillförd energi'!$B$1:$AS$566,MATCH(Q$1,'Tillförd energi'!$B$1:$AQ$1,0),FALSE)</f>
        <v>0</v>
      </c>
      <c r="R42">
        <f>VLOOKUP($B42,'Tillförd energi'!$B$1:$AS$566,MATCH(R$1,'Tillförd energi'!$B$1:$AQ$1,0),FALSE)</f>
        <v>0</v>
      </c>
      <c r="S42">
        <f>VLOOKUP($B42,'Tillförd energi'!$B$1:$AS$566,MATCH(S$1,'Tillförd energi'!$B$1:$AQ$1,0),FALSE)</f>
        <v>0</v>
      </c>
      <c r="T42">
        <f>VLOOKUP($B42,'Tillförd energi'!$B$1:$AS$566,MATCH(T$1,'Tillförd energi'!$B$1:$AQ$1,0),FALSE)</f>
        <v>0</v>
      </c>
      <c r="U42">
        <f>VLOOKUP($B42,'Tillförd energi'!$B$1:$AS$566,MATCH(U$1,'Tillförd energi'!$B$1:$AQ$1,0),FALSE)</f>
        <v>0</v>
      </c>
      <c r="V42">
        <f>VLOOKUP($B42,'Tillförd energi'!$B$1:$AS$566,MATCH(V$1,'Tillförd energi'!$B$1:$AQ$1,0),FALSE)</f>
        <v>0</v>
      </c>
      <c r="W42">
        <f>VLOOKUP($B42,'Tillförd energi'!$B$1:$AS$566,MATCH(W$1,'Tillförd energi'!$B$1:$AQ$1,0),FALSE)</f>
        <v>0</v>
      </c>
      <c r="X42">
        <f>VLOOKUP($B42,'Tillförd energi'!$B$1:$AS$566,MATCH(X$1,'Tillförd energi'!$B$1:$AQ$1,0),FALSE)</f>
        <v>0</v>
      </c>
      <c r="Y42">
        <f>VLOOKUP($B42,'Tillförd energi'!$B$1:$AS$566,MATCH(Y$1,'Tillförd energi'!$B$1:$AQ$1,0),FALSE)</f>
        <v>0</v>
      </c>
      <c r="Z42">
        <f>VLOOKUP($B42,'Tillförd energi'!$B$1:$AS$566,MATCH(Z$1,'Tillförd energi'!$B$1:$AQ$1,0),FALSE)</f>
        <v>0</v>
      </c>
      <c r="AA42">
        <f>VLOOKUP($B42,'Tillförd energi'!$B$1:$AS$566,MATCH(AA$1,'Tillförd energi'!$B$1:$AQ$1,0),FALSE)</f>
        <v>0</v>
      </c>
      <c r="AB42">
        <f>VLOOKUP($B42,'Tillförd energi'!$B$1:$AS$566,MATCH(AB$1,'Tillförd energi'!$B$1:$AQ$1,0),FALSE)</f>
        <v>0</v>
      </c>
      <c r="AC42">
        <f>VLOOKUP($B42,'Tillförd energi'!$B$1:$AS$566,MATCH(AC$1,'Tillförd energi'!$B$1:$AQ$1,0),FALSE)</f>
        <v>0</v>
      </c>
      <c r="AD42">
        <f>VLOOKUP($B42,'Tillförd energi'!$B$1:$AS$566,MATCH(AD$1,'Tillförd energi'!$B$1:$AQ$1,0),FALSE)</f>
        <v>24</v>
      </c>
      <c r="AE42">
        <f>VLOOKUP($B42,'Tillförd energi'!$B$1:$AS$566,MATCH(AE$1,'Tillförd energi'!$B$1:$AQ$1,0),FALSE)</f>
        <v>24.823499999999999</v>
      </c>
      <c r="AF42">
        <f>VLOOKUP($B42,'Tillförd energi'!$B$1:$AS$566,MATCH(AF$1,'Tillförd energi'!$B$1:$AQ$1,0),FALSE)</f>
        <v>0.2</v>
      </c>
      <c r="AG42">
        <f>IFERROR(VLOOKUP(B42,Miljö!$B$1:$S$476,9,FALSE)/1,0)</f>
        <v>0</v>
      </c>
      <c r="AI42">
        <f t="shared" si="0"/>
        <v>49.023499999999999</v>
      </c>
      <c r="AJ42">
        <f t="shared" si="1"/>
        <v>49.023499999999999</v>
      </c>
      <c r="AK42">
        <f>IF(ISERROR(1/VLOOKUP($B42,Leveranser!$B$1:$S$500,MATCH("såld värme (gwh)",Leveranser!$B$1:$S$1,0),FALSE)),"",VLOOKUP($B42,Leveranser!$B$1:$S$500,MATCH("såld värme (gwh)",Leveranser!$B$1:$S$1,0),FALSE))</f>
        <v>33.799999999999997</v>
      </c>
      <c r="AL42">
        <f>VLOOKUP($B42,Leveranser!$B$1:$Y$500,MATCH("Totalt såld fjärrvärme till andra fjärrvärmeföretag",Leveranser!$B$1:$AA$1,0),FALSE)</f>
        <v>0</v>
      </c>
      <c r="AM42">
        <f>IF(ISERROR(1/VLOOKUP($B42,Miljö!$B$1:$S$500,MATCH("Såld mängd produktionsspecifik fjärrvärme (GWh)",Miljö!$B$1:$R$1,0),FALSE)),0,VLOOKUP($B42,Miljö!$B$1:$S$500,MATCH("Såld mängd produktionsspecifik fjärrvärme (GWh)",Miljö!$B$1:$R$1,0),FALSE))</f>
        <v>0</v>
      </c>
      <c r="AN42" s="137">
        <f t="shared" si="2"/>
        <v>0.6894652564586371</v>
      </c>
      <c r="AP42" t="str">
        <f>VLOOKUP($B42,Miljövärden!$B$1:$H$446,7,FALSE)</f>
        <v>Ja</v>
      </c>
      <c r="AQ42" t="str">
        <f>VLOOKUP($B42,Miljövärden!$B$1:$H$446,6,FALSE)</f>
        <v>Nej</v>
      </c>
      <c r="AU42">
        <f t="shared" si="3"/>
        <v>0.2</v>
      </c>
      <c r="AV42">
        <f t="shared" si="4"/>
        <v>0</v>
      </c>
      <c r="AW42">
        <f t="shared" si="5"/>
        <v>0</v>
      </c>
      <c r="AX42">
        <f t="shared" si="6"/>
        <v>0</v>
      </c>
      <c r="AZ42">
        <f t="shared" si="7"/>
        <v>0</v>
      </c>
      <c r="BE42"/>
      <c r="BF42"/>
      <c r="BG42"/>
      <c r="BH42"/>
      <c r="BI42"/>
    </row>
    <row r="43" spans="1:61" x14ac:dyDescent="0.25">
      <c r="A43" s="2" t="s">
        <v>90</v>
      </c>
      <c r="B43" s="2" t="s">
        <v>91</v>
      </c>
      <c r="C43">
        <f>VLOOKUP($B43,'Tillförd energi'!$B$1:$AS$566,MATCH(C$1,'Tillförd energi'!$B$1:$AQ$1,0),FALSE)</f>
        <v>0</v>
      </c>
      <c r="D43">
        <f>VLOOKUP($B43,'Tillförd energi'!$B$1:$AS$566,MATCH(D$1,'Tillförd energi'!$B$1:$AQ$1,0),FALSE)</f>
        <v>0.111</v>
      </c>
      <c r="E43">
        <f>VLOOKUP($B43,'Tillförd energi'!$B$1:$AS$566,MATCH(E$1,'Tillförd energi'!$B$1:$AQ$1,0),FALSE)</f>
        <v>0</v>
      </c>
      <c r="F43">
        <f>VLOOKUP($B43,'Tillförd energi'!$B$1:$AS$566,MATCH(F$1,'Tillförd energi'!$B$1:$AQ$1,0),FALSE)</f>
        <v>0</v>
      </c>
      <c r="G43">
        <f>VLOOKUP($B43,'Tillförd energi'!$B$1:$AS$566,MATCH(G$1,'Tillförd energi'!$B$1:$AQ$1,0),FALSE)</f>
        <v>0</v>
      </c>
      <c r="H43">
        <f>VLOOKUP($B43,'Tillförd energi'!$B$1:$AS$566,MATCH(H$1,'Tillförd energi'!$B$1:$AQ$1,0),FALSE)</f>
        <v>0</v>
      </c>
      <c r="I43">
        <f>VLOOKUP($B43,'Tillförd energi'!$B$1:$AS$566,MATCH(I$1,'Tillförd energi'!$B$1:$AQ$1,0),FALSE)</f>
        <v>0</v>
      </c>
      <c r="J43">
        <f>VLOOKUP($B43,'Tillförd energi'!$B$1:$AS$566,MATCH(J$1,'Tillförd energi'!$B$1:$AQ$1,0),FALSE)</f>
        <v>0</v>
      </c>
      <c r="K43">
        <v>0</v>
      </c>
      <c r="L43">
        <f>VLOOKUP($B43,'Tillförd energi'!$B$1:$AS$566,MATCH(L$1,'Tillförd energi'!$B$1:$AQ$1,0),FALSE)</f>
        <v>0</v>
      </c>
      <c r="M43">
        <f>VLOOKUP($B43,'Tillförd energi'!$B$1:$AS$566,MATCH(M$1,'Tillförd energi'!$B$1:$AQ$1,0),FALSE)</f>
        <v>0</v>
      </c>
      <c r="N43">
        <f>VLOOKUP($B43,'Tillförd energi'!$B$1:$AS$566,MATCH(N$1,'Tillförd energi'!$B$1:$AQ$1,0),FALSE)</f>
        <v>0</v>
      </c>
      <c r="O43">
        <f>VLOOKUP($B43,'Tillförd energi'!$B$1:$AS$566,MATCH(O$1,'Tillförd energi'!$B$1:$AQ$1,0),FALSE)</f>
        <v>0</v>
      </c>
      <c r="P43">
        <f>VLOOKUP($B43,'Tillförd energi'!$B$1:$AS$566,MATCH(P$1,'Tillförd energi'!$B$1:$AQ$1,0),FALSE)</f>
        <v>5.625</v>
      </c>
      <c r="Q43">
        <f>VLOOKUP($B43,'Tillförd energi'!$B$1:$AS$566,MATCH(Q$1,'Tillförd energi'!$B$1:$AQ$1,0),FALSE)</f>
        <v>0</v>
      </c>
      <c r="R43">
        <f>VLOOKUP($B43,'Tillförd energi'!$B$1:$AS$566,MATCH(R$1,'Tillförd energi'!$B$1:$AQ$1,0),FALSE)</f>
        <v>0</v>
      </c>
      <c r="S43">
        <f>VLOOKUP($B43,'Tillförd energi'!$B$1:$AS$566,MATCH(S$1,'Tillförd energi'!$B$1:$AQ$1,0),FALSE)</f>
        <v>0</v>
      </c>
      <c r="T43">
        <f>VLOOKUP($B43,'Tillförd energi'!$B$1:$AS$566,MATCH(T$1,'Tillförd energi'!$B$1:$AQ$1,0),FALSE)</f>
        <v>0</v>
      </c>
      <c r="U43">
        <f>VLOOKUP($B43,'Tillförd energi'!$B$1:$AS$566,MATCH(U$1,'Tillförd energi'!$B$1:$AQ$1,0),FALSE)</f>
        <v>0</v>
      </c>
      <c r="V43">
        <f>VLOOKUP($B43,'Tillförd energi'!$B$1:$AS$566,MATCH(V$1,'Tillförd energi'!$B$1:$AQ$1,0),FALSE)</f>
        <v>0</v>
      </c>
      <c r="W43">
        <f>VLOOKUP($B43,'Tillförd energi'!$B$1:$AS$566,MATCH(W$1,'Tillförd energi'!$B$1:$AQ$1,0),FALSE)</f>
        <v>0.83199999999999996</v>
      </c>
      <c r="X43">
        <f>VLOOKUP($B43,'Tillförd energi'!$B$1:$AS$566,MATCH(X$1,'Tillförd energi'!$B$1:$AQ$1,0),FALSE)</f>
        <v>0</v>
      </c>
      <c r="Y43">
        <f>VLOOKUP($B43,'Tillförd energi'!$B$1:$AS$566,MATCH(Y$1,'Tillförd energi'!$B$1:$AQ$1,0),FALSE)</f>
        <v>0</v>
      </c>
      <c r="Z43">
        <f>VLOOKUP($B43,'Tillförd energi'!$B$1:$AS$566,MATCH(Z$1,'Tillförd energi'!$B$1:$AQ$1,0),FALSE)</f>
        <v>0</v>
      </c>
      <c r="AA43">
        <f>VLOOKUP($B43,'Tillförd energi'!$B$1:$AS$566,MATCH(AA$1,'Tillförd energi'!$B$1:$AQ$1,0),FALSE)</f>
        <v>0</v>
      </c>
      <c r="AB43">
        <f>VLOOKUP($B43,'Tillförd energi'!$B$1:$AS$566,MATCH(AB$1,'Tillförd energi'!$B$1:$AQ$1,0),FALSE)</f>
        <v>0</v>
      </c>
      <c r="AC43">
        <f>VLOOKUP($B43,'Tillförd energi'!$B$1:$AS$566,MATCH(AC$1,'Tillförd energi'!$B$1:$AQ$1,0),FALSE)</f>
        <v>0</v>
      </c>
      <c r="AD43">
        <f>VLOOKUP($B43,'Tillförd energi'!$B$1:$AS$566,MATCH(AD$1,'Tillförd energi'!$B$1:$AQ$1,0),FALSE)</f>
        <v>0</v>
      </c>
      <c r="AE43">
        <f>VLOOKUP($B43,'Tillförd energi'!$B$1:$AS$566,MATCH(AE$1,'Tillförd energi'!$B$1:$AQ$1,0),FALSE)</f>
        <v>0</v>
      </c>
      <c r="AF43">
        <f>VLOOKUP($B43,'Tillförd energi'!$B$1:$AS$566,MATCH(AF$1,'Tillförd energi'!$B$1:$AQ$1,0),FALSE)</f>
        <v>0.14199999999999999</v>
      </c>
      <c r="AG43">
        <f>IFERROR(VLOOKUP(B43,Miljö!$B$1:$S$476,9,FALSE)/1,0)</f>
        <v>0</v>
      </c>
      <c r="AI43">
        <f t="shared" si="0"/>
        <v>6.71</v>
      </c>
      <c r="AJ43">
        <f t="shared" si="1"/>
        <v>6.71</v>
      </c>
      <c r="AK43">
        <f>IF(ISERROR(1/VLOOKUP($B43,Leveranser!$B$1:$S$500,MATCH("såld värme (gwh)",Leveranser!$B$1:$S$1,0),FALSE)),"",VLOOKUP($B43,Leveranser!$B$1:$S$500,MATCH("såld värme (gwh)",Leveranser!$B$1:$S$1,0),FALSE))</f>
        <v>4.2450000000000001</v>
      </c>
      <c r="AL43">
        <f>VLOOKUP($B43,Leveranser!$B$1:$Y$500,MATCH("Totalt såld fjärrvärme till andra fjärrvärmeföretag",Leveranser!$B$1:$AA$1,0),FALSE)</f>
        <v>0</v>
      </c>
      <c r="AM43">
        <f>IF(ISERROR(1/VLOOKUP($B43,Miljö!$B$1:$S$500,MATCH("Såld mängd produktionsspecifik fjärrvärme (GWh)",Miljö!$B$1:$R$1,0),FALSE)),0,VLOOKUP($B43,Miljö!$B$1:$S$500,MATCH("Såld mängd produktionsspecifik fjärrvärme (GWh)",Miljö!$B$1:$R$1,0),FALSE))</f>
        <v>0</v>
      </c>
      <c r="AN43" s="137">
        <f t="shared" si="2"/>
        <v>0.63263785394932937</v>
      </c>
      <c r="AP43" t="str">
        <f>VLOOKUP($B43,Miljövärden!$B$1:$H$446,7,FALSE)</f>
        <v>Ja</v>
      </c>
      <c r="AQ43" t="str">
        <f>VLOOKUP($B43,Miljövärden!$B$1:$H$446,6,FALSE)</f>
        <v>Ja</v>
      </c>
      <c r="AU43">
        <f t="shared" si="3"/>
        <v>0.14199999999999999</v>
      </c>
      <c r="AV43">
        <f t="shared" si="4"/>
        <v>0</v>
      </c>
      <c r="AW43">
        <f t="shared" si="5"/>
        <v>5.625</v>
      </c>
      <c r="AX43">
        <f t="shared" si="6"/>
        <v>0</v>
      </c>
      <c r="AZ43">
        <f t="shared" si="7"/>
        <v>6.4569999999999999</v>
      </c>
      <c r="BE43"/>
      <c r="BF43"/>
      <c r="BG43"/>
      <c r="BH43"/>
      <c r="BI43"/>
    </row>
    <row r="44" spans="1:61" x14ac:dyDescent="0.25">
      <c r="A44" s="2" t="s">
        <v>90</v>
      </c>
      <c r="B44" s="2" t="s">
        <v>92</v>
      </c>
      <c r="C44">
        <f>VLOOKUP($B44,'Tillförd energi'!$B$1:$AS$566,MATCH(C$1,'Tillförd energi'!$B$1:$AQ$1,0),FALSE)</f>
        <v>0</v>
      </c>
      <c r="D44">
        <f>VLOOKUP($B44,'Tillförd energi'!$B$1:$AS$566,MATCH(D$1,'Tillförd energi'!$B$1:$AQ$1,0),FALSE)</f>
        <v>0.54374400000000001</v>
      </c>
      <c r="E44">
        <f>VLOOKUP($B44,'Tillförd energi'!$B$1:$AS$566,MATCH(E$1,'Tillförd energi'!$B$1:$AQ$1,0),FALSE)</f>
        <v>0</v>
      </c>
      <c r="F44">
        <f>VLOOKUP($B44,'Tillförd energi'!$B$1:$AS$566,MATCH(F$1,'Tillförd energi'!$B$1:$AQ$1,0),FALSE)</f>
        <v>0</v>
      </c>
      <c r="G44">
        <f>VLOOKUP($B44,'Tillförd energi'!$B$1:$AS$566,MATCH(G$1,'Tillförd energi'!$B$1:$AQ$1,0),FALSE)</f>
        <v>0</v>
      </c>
      <c r="H44">
        <f>VLOOKUP($B44,'Tillförd energi'!$B$1:$AS$566,MATCH(H$1,'Tillförd energi'!$B$1:$AQ$1,0),FALSE)</f>
        <v>0.105</v>
      </c>
      <c r="I44">
        <f>VLOOKUP($B44,'Tillförd energi'!$B$1:$AS$566,MATCH(I$1,'Tillförd energi'!$B$1:$AQ$1,0),FALSE)</f>
        <v>0</v>
      </c>
      <c r="J44">
        <f>VLOOKUP($B44,'Tillförd energi'!$B$1:$AS$566,MATCH(J$1,'Tillförd energi'!$B$1:$AQ$1,0),FALSE)</f>
        <v>0</v>
      </c>
      <c r="K44">
        <v>0</v>
      </c>
      <c r="L44">
        <f>VLOOKUP($B44,'Tillförd energi'!$B$1:$AS$566,MATCH(L$1,'Tillförd energi'!$B$1:$AQ$1,0),FALSE)</f>
        <v>0</v>
      </c>
      <c r="M44">
        <f>VLOOKUP($B44,'Tillförd energi'!$B$1:$AS$566,MATCH(M$1,'Tillförd energi'!$B$1:$AQ$1,0),FALSE)</f>
        <v>0.78990700000000003</v>
      </c>
      <c r="N44">
        <f>VLOOKUP($B44,'Tillförd energi'!$B$1:$AS$566,MATCH(N$1,'Tillförd energi'!$B$1:$AQ$1,0),FALSE)</f>
        <v>206.386</v>
      </c>
      <c r="O44">
        <f>VLOOKUP($B44,'Tillförd energi'!$B$1:$AS$566,MATCH(O$1,'Tillförd energi'!$B$1:$AQ$1,0),FALSE)</f>
        <v>0</v>
      </c>
      <c r="P44">
        <f>VLOOKUP($B44,'Tillförd energi'!$B$1:$AS$566,MATCH(P$1,'Tillförd energi'!$B$1:$AQ$1,0),FALSE)</f>
        <v>40.767499999999998</v>
      </c>
      <c r="Q44">
        <f>VLOOKUP($B44,'Tillförd energi'!$B$1:$AS$566,MATCH(Q$1,'Tillförd energi'!$B$1:$AQ$1,0),FALSE)</f>
        <v>17.609100000000002</v>
      </c>
      <c r="R44">
        <f>VLOOKUP($B44,'Tillförd energi'!$B$1:$AS$566,MATCH(R$1,'Tillförd energi'!$B$1:$AQ$1,0),FALSE)</f>
        <v>0</v>
      </c>
      <c r="S44">
        <f>VLOOKUP($B44,'Tillförd energi'!$B$1:$AS$566,MATCH(S$1,'Tillförd energi'!$B$1:$AQ$1,0),FALSE)</f>
        <v>0</v>
      </c>
      <c r="T44">
        <f>VLOOKUP($B44,'Tillförd energi'!$B$1:$AS$566,MATCH(T$1,'Tillförd energi'!$B$1:$AQ$1,0),FALSE)</f>
        <v>0</v>
      </c>
      <c r="U44">
        <f>VLOOKUP($B44,'Tillförd energi'!$B$1:$AS$566,MATCH(U$1,'Tillförd energi'!$B$1:$AQ$1,0),FALSE)</f>
        <v>0</v>
      </c>
      <c r="V44">
        <f>VLOOKUP($B44,'Tillförd energi'!$B$1:$AS$566,MATCH(V$1,'Tillförd energi'!$B$1:$AQ$1,0),FALSE)</f>
        <v>0</v>
      </c>
      <c r="W44">
        <f>VLOOKUP($B44,'Tillförd energi'!$B$1:$AS$566,MATCH(W$1,'Tillförd energi'!$B$1:$AQ$1,0),FALSE)</f>
        <v>20.033999999999999</v>
      </c>
      <c r="X44">
        <f>VLOOKUP($B44,'Tillförd energi'!$B$1:$AS$566,MATCH(X$1,'Tillförd energi'!$B$1:$AQ$1,0),FALSE)</f>
        <v>0</v>
      </c>
      <c r="Y44">
        <f>VLOOKUP($B44,'Tillförd energi'!$B$1:$AS$566,MATCH(Y$1,'Tillförd energi'!$B$1:$AQ$1,0),FALSE)</f>
        <v>0</v>
      </c>
      <c r="Z44">
        <f>VLOOKUP($B44,'Tillförd energi'!$B$1:$AS$566,MATCH(Z$1,'Tillförd energi'!$B$1:$AQ$1,0),FALSE)</f>
        <v>0</v>
      </c>
      <c r="AA44">
        <f>VLOOKUP($B44,'Tillförd energi'!$B$1:$AS$566,MATCH(AA$1,'Tillförd energi'!$B$1:$AQ$1,0),FALSE)</f>
        <v>0</v>
      </c>
      <c r="AB44">
        <f>VLOOKUP($B44,'Tillförd energi'!$B$1:$AS$566,MATCH(AB$1,'Tillförd energi'!$B$1:$AQ$1,0),FALSE)</f>
        <v>0</v>
      </c>
      <c r="AC44">
        <f>VLOOKUP($B44,'Tillförd energi'!$B$1:$AS$566,MATCH(AC$1,'Tillförd energi'!$B$1:$AQ$1,0),FALSE)</f>
        <v>69.843000000000004</v>
      </c>
      <c r="AD44">
        <f>VLOOKUP($B44,'Tillförd energi'!$B$1:$AS$566,MATCH(AD$1,'Tillförd energi'!$B$1:$AQ$1,0),FALSE)</f>
        <v>0.60699999999999998</v>
      </c>
      <c r="AE44">
        <f>VLOOKUP($B44,'Tillförd energi'!$B$1:$AS$566,MATCH(AE$1,'Tillförd energi'!$B$1:$AQ$1,0),FALSE)</f>
        <v>0</v>
      </c>
      <c r="AF44">
        <f>VLOOKUP($B44,'Tillförd energi'!$B$1:$AS$566,MATCH(AF$1,'Tillförd energi'!$B$1:$AQ$1,0),FALSE)</f>
        <v>9.8330099999999998</v>
      </c>
      <c r="AG44">
        <f>IFERROR(VLOOKUP(B44,Miljö!$B$1:$S$476,9,FALSE)/1,0)</f>
        <v>0</v>
      </c>
      <c r="AI44">
        <f t="shared" si="0"/>
        <v>366.51826100000005</v>
      </c>
      <c r="AJ44">
        <f t="shared" si="1"/>
        <v>366.51826100000005</v>
      </c>
      <c r="AK44">
        <f>IF(ISERROR(1/VLOOKUP($B44,Leveranser!$B$1:$S$500,MATCH("såld värme (gwh)",Leveranser!$B$1:$S$1,0),FALSE)),"",VLOOKUP($B44,Leveranser!$B$1:$S$500,MATCH("såld värme (gwh)",Leveranser!$B$1:$S$1,0),FALSE))</f>
        <v>336.51900000000001</v>
      </c>
      <c r="AL44">
        <f>VLOOKUP($B44,Leveranser!$B$1:$Y$500,MATCH("Totalt såld fjärrvärme till andra fjärrvärmeföretag",Leveranser!$B$1:$AA$1,0),FALSE)</f>
        <v>0</v>
      </c>
      <c r="AM44">
        <f>IF(ISERROR(1/VLOOKUP($B44,Miljö!$B$1:$S$500,MATCH("Såld mängd produktionsspecifik fjärrvärme (GWh)",Miljö!$B$1:$R$1,0),FALSE)),0,VLOOKUP($B44,Miljö!$B$1:$S$500,MATCH("Såld mängd produktionsspecifik fjärrvärme (GWh)",Miljö!$B$1:$R$1,0),FALSE))</f>
        <v>0</v>
      </c>
      <c r="AN44" s="137">
        <f t="shared" si="2"/>
        <v>0.9181507057297752</v>
      </c>
      <c r="AP44" t="str">
        <f>VLOOKUP($B44,Miljövärden!$B$1:$H$446,7,FALSE)</f>
        <v>Ja</v>
      </c>
      <c r="AQ44" t="str">
        <f>VLOOKUP($B44,Miljövärden!$B$1:$H$446,6,FALSE)</f>
        <v>Ja</v>
      </c>
      <c r="AU44">
        <f t="shared" si="3"/>
        <v>9.8330099999999998</v>
      </c>
      <c r="AV44">
        <f t="shared" si="4"/>
        <v>0</v>
      </c>
      <c r="AW44">
        <f t="shared" si="5"/>
        <v>265.55250699999999</v>
      </c>
      <c r="AX44">
        <f t="shared" si="6"/>
        <v>0</v>
      </c>
      <c r="AZ44">
        <f t="shared" si="7"/>
        <v>285.58650699999998</v>
      </c>
      <c r="BE44"/>
      <c r="BF44"/>
      <c r="BG44"/>
      <c r="BH44"/>
      <c r="BI44"/>
    </row>
    <row r="45" spans="1:61" x14ac:dyDescent="0.25">
      <c r="A45" s="2" t="s">
        <v>93</v>
      </c>
      <c r="B45" s="2" t="s">
        <v>94</v>
      </c>
      <c r="C45">
        <f>VLOOKUP($B45,'Tillförd energi'!$B$1:$AS$566,MATCH(C$1,'Tillförd energi'!$B$1:$AQ$1,0),FALSE)</f>
        <v>0</v>
      </c>
      <c r="D45">
        <f>VLOOKUP($B45,'Tillförd energi'!$B$1:$AS$566,MATCH(D$1,'Tillförd energi'!$B$1:$AQ$1,0),FALSE)</f>
        <v>8.3000000000000004E-2</v>
      </c>
      <c r="E45">
        <f>VLOOKUP($B45,'Tillförd energi'!$B$1:$AS$566,MATCH(E$1,'Tillförd energi'!$B$1:$AQ$1,0),FALSE)</f>
        <v>0</v>
      </c>
      <c r="F45">
        <f>VLOOKUP($B45,'Tillförd energi'!$B$1:$AS$566,MATCH(F$1,'Tillförd energi'!$B$1:$AQ$1,0),FALSE)</f>
        <v>0</v>
      </c>
      <c r="G45">
        <f>VLOOKUP($B45,'Tillförd energi'!$B$1:$AS$566,MATCH(G$1,'Tillförd energi'!$B$1:$AQ$1,0),FALSE)</f>
        <v>0</v>
      </c>
      <c r="H45">
        <f>VLOOKUP($B45,'Tillförd energi'!$B$1:$AS$566,MATCH(H$1,'Tillförd energi'!$B$1:$AQ$1,0),FALSE)</f>
        <v>0</v>
      </c>
      <c r="I45">
        <f>VLOOKUP($B45,'Tillförd energi'!$B$1:$AS$566,MATCH(I$1,'Tillförd energi'!$B$1:$AQ$1,0),FALSE)</f>
        <v>0</v>
      </c>
      <c r="J45">
        <f>VLOOKUP($B45,'Tillförd energi'!$B$1:$AS$566,MATCH(J$1,'Tillförd energi'!$B$1:$AQ$1,0),FALSE)</f>
        <v>0</v>
      </c>
      <c r="K45">
        <v>0</v>
      </c>
      <c r="L45">
        <f>VLOOKUP($B45,'Tillförd energi'!$B$1:$AS$566,MATCH(L$1,'Tillförd energi'!$B$1:$AQ$1,0),FALSE)</f>
        <v>0</v>
      </c>
      <c r="M45">
        <f>VLOOKUP($B45,'Tillförd energi'!$B$1:$AS$566,MATCH(M$1,'Tillförd energi'!$B$1:$AQ$1,0),FALSE)</f>
        <v>0</v>
      </c>
      <c r="N45">
        <f>VLOOKUP($B45,'Tillförd energi'!$B$1:$AS$566,MATCH(N$1,'Tillförd energi'!$B$1:$AQ$1,0),FALSE)</f>
        <v>0</v>
      </c>
      <c r="O45">
        <f>VLOOKUP($B45,'Tillförd energi'!$B$1:$AS$566,MATCH(O$1,'Tillförd energi'!$B$1:$AQ$1,0),FALSE)</f>
        <v>0</v>
      </c>
      <c r="P45">
        <f>VLOOKUP($B45,'Tillförd energi'!$B$1:$AS$566,MATCH(P$1,'Tillförd energi'!$B$1:$AQ$1,0),FALSE)</f>
        <v>0.42899999999999999</v>
      </c>
      <c r="Q45">
        <f>VLOOKUP($B45,'Tillförd energi'!$B$1:$AS$566,MATCH(Q$1,'Tillförd energi'!$B$1:$AQ$1,0),FALSE)</f>
        <v>4.7826700000000004</v>
      </c>
      <c r="R45">
        <f>VLOOKUP($B45,'Tillförd energi'!$B$1:$AS$566,MATCH(R$1,'Tillförd energi'!$B$1:$AQ$1,0),FALSE)</f>
        <v>8.359</v>
      </c>
      <c r="S45">
        <f>VLOOKUP($B45,'Tillförd energi'!$B$1:$AS$566,MATCH(S$1,'Tillförd energi'!$B$1:$AQ$1,0),FALSE)</f>
        <v>0</v>
      </c>
      <c r="T45">
        <f>VLOOKUP($B45,'Tillförd energi'!$B$1:$AS$566,MATCH(T$1,'Tillförd energi'!$B$1:$AQ$1,0),FALSE)</f>
        <v>0</v>
      </c>
      <c r="U45">
        <f>VLOOKUP($B45,'Tillförd energi'!$B$1:$AS$566,MATCH(U$1,'Tillförd energi'!$B$1:$AQ$1,0),FALSE)</f>
        <v>0</v>
      </c>
      <c r="V45">
        <f>VLOOKUP($B45,'Tillförd energi'!$B$1:$AS$566,MATCH(V$1,'Tillförd energi'!$B$1:$AQ$1,0),FALSE)</f>
        <v>0</v>
      </c>
      <c r="W45">
        <f>VLOOKUP($B45,'Tillförd energi'!$B$1:$AS$566,MATCH(W$1,'Tillförd energi'!$B$1:$AQ$1,0),FALSE)</f>
        <v>0</v>
      </c>
      <c r="X45">
        <f>VLOOKUP($B45,'Tillförd energi'!$B$1:$AS$566,MATCH(X$1,'Tillförd energi'!$B$1:$AQ$1,0),FALSE)</f>
        <v>0</v>
      </c>
      <c r="Y45">
        <f>VLOOKUP($B45,'Tillförd energi'!$B$1:$AS$566,MATCH(Y$1,'Tillförd energi'!$B$1:$AQ$1,0),FALSE)</f>
        <v>0</v>
      </c>
      <c r="Z45">
        <f>VLOOKUP($B45,'Tillförd energi'!$B$1:$AS$566,MATCH(Z$1,'Tillförd energi'!$B$1:$AQ$1,0),FALSE)</f>
        <v>0</v>
      </c>
      <c r="AA45">
        <f>VLOOKUP($B45,'Tillförd energi'!$B$1:$AS$566,MATCH(AA$1,'Tillförd energi'!$B$1:$AQ$1,0),FALSE)</f>
        <v>0</v>
      </c>
      <c r="AB45">
        <f>VLOOKUP($B45,'Tillförd energi'!$B$1:$AS$566,MATCH(AB$1,'Tillförd energi'!$B$1:$AQ$1,0),FALSE)</f>
        <v>0</v>
      </c>
      <c r="AC45">
        <f>VLOOKUP($B45,'Tillförd energi'!$B$1:$AS$566,MATCH(AC$1,'Tillförd energi'!$B$1:$AQ$1,0),FALSE)</f>
        <v>0</v>
      </c>
      <c r="AD45">
        <f>VLOOKUP($B45,'Tillförd energi'!$B$1:$AS$566,MATCH(AD$1,'Tillförd energi'!$B$1:$AQ$1,0),FALSE)</f>
        <v>0</v>
      </c>
      <c r="AE45">
        <f>VLOOKUP($B45,'Tillförd energi'!$B$1:$AS$566,MATCH(AE$1,'Tillförd energi'!$B$1:$AQ$1,0),FALSE)</f>
        <v>0</v>
      </c>
      <c r="AF45">
        <f>VLOOKUP($B45,'Tillförd energi'!$B$1:$AS$566,MATCH(AF$1,'Tillförd energi'!$B$1:$AQ$1,0),FALSE)</f>
        <v>0.23599999999999999</v>
      </c>
      <c r="AG45">
        <f>IFERROR(VLOOKUP(B45,Miljö!$B$1:$S$476,9,FALSE)/1,0)</f>
        <v>0</v>
      </c>
      <c r="AI45">
        <f t="shared" si="0"/>
        <v>13.889670000000001</v>
      </c>
      <c r="AJ45">
        <f t="shared" si="1"/>
        <v>13.889670000000001</v>
      </c>
      <c r="AK45">
        <f>IF(ISERROR(1/VLOOKUP($B45,Leveranser!$B$1:$S$500,MATCH("såld värme (gwh)",Leveranser!$B$1:$S$1,0),FALSE)),"",VLOOKUP($B45,Leveranser!$B$1:$S$500,MATCH("såld värme (gwh)",Leveranser!$B$1:$S$1,0),FALSE))</f>
        <v>8.0519999999999996</v>
      </c>
      <c r="AL45">
        <f>VLOOKUP($B45,Leveranser!$B$1:$Y$500,MATCH("Totalt såld fjärrvärme till andra fjärrvärmeföretag",Leveranser!$B$1:$AA$1,0),FALSE)</f>
        <v>0</v>
      </c>
      <c r="AM45">
        <f>IF(ISERROR(1/VLOOKUP($B45,Miljö!$B$1:$S$500,MATCH("Såld mängd produktionsspecifik fjärrvärme (GWh)",Miljö!$B$1:$R$1,0),FALSE)),0,VLOOKUP($B45,Miljö!$B$1:$S$500,MATCH("Såld mängd produktionsspecifik fjärrvärme (GWh)",Miljö!$B$1:$R$1,0),FALSE))</f>
        <v>0</v>
      </c>
      <c r="AN45" s="137">
        <f t="shared" si="2"/>
        <v>0.57971139703103092</v>
      </c>
      <c r="AP45" t="str">
        <f>VLOOKUP($B45,Miljövärden!$B$1:$H$446,7,FALSE)</f>
        <v>Ja</v>
      </c>
      <c r="AQ45" t="str">
        <f>VLOOKUP($B45,Miljövärden!$B$1:$H$446,6,FALSE)</f>
        <v>Ja</v>
      </c>
      <c r="AU45">
        <f t="shared" si="3"/>
        <v>0.23599999999999999</v>
      </c>
      <c r="AV45">
        <f t="shared" si="4"/>
        <v>0</v>
      </c>
      <c r="AW45">
        <f t="shared" si="5"/>
        <v>5.2116700000000007</v>
      </c>
      <c r="AX45">
        <f t="shared" si="6"/>
        <v>8.359</v>
      </c>
      <c r="AZ45">
        <f t="shared" si="7"/>
        <v>13.57067</v>
      </c>
      <c r="BE45"/>
      <c r="BF45"/>
      <c r="BG45"/>
      <c r="BH45"/>
      <c r="BI45"/>
    </row>
    <row r="46" spans="1:61" x14ac:dyDescent="0.25">
      <c r="A46" s="2" t="s">
        <v>93</v>
      </c>
      <c r="B46" s="2" t="s">
        <v>95</v>
      </c>
      <c r="C46">
        <f>VLOOKUP($B46,'Tillförd energi'!$B$1:$AS$566,MATCH(C$1,'Tillförd energi'!$B$1:$AQ$1,0),FALSE)</f>
        <v>0</v>
      </c>
      <c r="D46">
        <f>VLOOKUP($B46,'Tillförd energi'!$B$1:$AS$566,MATCH(D$1,'Tillförd energi'!$B$1:$AQ$1,0),FALSE)</f>
        <v>0</v>
      </c>
      <c r="E46">
        <f>VLOOKUP($B46,'Tillförd energi'!$B$1:$AS$566,MATCH(E$1,'Tillförd energi'!$B$1:$AQ$1,0),FALSE)</f>
        <v>0</v>
      </c>
      <c r="F46">
        <f>VLOOKUP($B46,'Tillförd energi'!$B$1:$AS$566,MATCH(F$1,'Tillförd energi'!$B$1:$AQ$1,0),FALSE)</f>
        <v>0</v>
      </c>
      <c r="G46">
        <f>VLOOKUP($B46,'Tillförd energi'!$B$1:$AS$566,MATCH(G$1,'Tillförd energi'!$B$1:$AQ$1,0),FALSE)</f>
        <v>0</v>
      </c>
      <c r="H46">
        <f>VLOOKUP($B46,'Tillförd energi'!$B$1:$AS$566,MATCH(H$1,'Tillförd energi'!$B$1:$AQ$1,0),FALSE)</f>
        <v>0</v>
      </c>
      <c r="I46">
        <f>VLOOKUP($B46,'Tillförd energi'!$B$1:$AS$566,MATCH(I$1,'Tillförd energi'!$B$1:$AQ$1,0),FALSE)</f>
        <v>0</v>
      </c>
      <c r="J46">
        <f>VLOOKUP($B46,'Tillförd energi'!$B$1:$AS$566,MATCH(J$1,'Tillförd energi'!$B$1:$AQ$1,0),FALSE)</f>
        <v>0</v>
      </c>
      <c r="K46">
        <v>0</v>
      </c>
      <c r="L46">
        <f>VLOOKUP($B46,'Tillförd energi'!$B$1:$AS$566,MATCH(L$1,'Tillförd energi'!$B$1:$AQ$1,0),FALSE)</f>
        <v>0</v>
      </c>
      <c r="M46">
        <f>VLOOKUP($B46,'Tillförd energi'!$B$1:$AS$566,MATCH(M$1,'Tillförd energi'!$B$1:$AQ$1,0),FALSE)</f>
        <v>2.8730000000000002</v>
      </c>
      <c r="N46">
        <f>VLOOKUP($B46,'Tillförd energi'!$B$1:$AS$566,MATCH(N$1,'Tillförd energi'!$B$1:$AQ$1,0),FALSE)</f>
        <v>31.125</v>
      </c>
      <c r="O46">
        <f>VLOOKUP($B46,'Tillförd energi'!$B$1:$AS$566,MATCH(O$1,'Tillförd energi'!$B$1:$AQ$1,0),FALSE)</f>
        <v>0</v>
      </c>
      <c r="P46">
        <f>VLOOKUP($B46,'Tillförd energi'!$B$1:$AS$566,MATCH(P$1,'Tillförd energi'!$B$1:$AQ$1,0),FALSE)</f>
        <v>4.0979999999999999</v>
      </c>
      <c r="Q46">
        <f>VLOOKUP($B46,'Tillförd energi'!$B$1:$AS$566,MATCH(Q$1,'Tillförd energi'!$B$1:$AQ$1,0),FALSE)</f>
        <v>0</v>
      </c>
      <c r="R46">
        <f>VLOOKUP($B46,'Tillförd energi'!$B$1:$AS$566,MATCH(R$1,'Tillförd energi'!$B$1:$AQ$1,0),FALSE)</f>
        <v>0</v>
      </c>
      <c r="S46">
        <f>VLOOKUP($B46,'Tillförd energi'!$B$1:$AS$566,MATCH(S$1,'Tillförd energi'!$B$1:$AQ$1,0),FALSE)</f>
        <v>0</v>
      </c>
      <c r="T46">
        <f>VLOOKUP($B46,'Tillförd energi'!$B$1:$AS$566,MATCH(T$1,'Tillförd energi'!$B$1:$AQ$1,0),FALSE)</f>
        <v>0</v>
      </c>
      <c r="U46">
        <f>VLOOKUP($B46,'Tillförd energi'!$B$1:$AS$566,MATCH(U$1,'Tillförd energi'!$B$1:$AQ$1,0),FALSE)</f>
        <v>0</v>
      </c>
      <c r="V46">
        <f>VLOOKUP($B46,'Tillförd energi'!$B$1:$AS$566,MATCH(V$1,'Tillförd energi'!$B$1:$AQ$1,0),FALSE)</f>
        <v>0</v>
      </c>
      <c r="W46">
        <f>VLOOKUP($B46,'Tillförd energi'!$B$1:$AS$566,MATCH(W$1,'Tillförd energi'!$B$1:$AQ$1,0),FALSE)</f>
        <v>0</v>
      </c>
      <c r="X46">
        <f>VLOOKUP($B46,'Tillförd energi'!$B$1:$AS$566,MATCH(X$1,'Tillförd energi'!$B$1:$AQ$1,0),FALSE)</f>
        <v>0</v>
      </c>
      <c r="Y46">
        <f>VLOOKUP($B46,'Tillförd energi'!$B$1:$AS$566,MATCH(Y$1,'Tillförd energi'!$B$1:$AQ$1,0),FALSE)</f>
        <v>0</v>
      </c>
      <c r="Z46">
        <f>VLOOKUP($B46,'Tillförd energi'!$B$1:$AS$566,MATCH(Z$1,'Tillförd energi'!$B$1:$AQ$1,0),FALSE)</f>
        <v>0</v>
      </c>
      <c r="AA46">
        <f>VLOOKUP($B46,'Tillförd energi'!$B$1:$AS$566,MATCH(AA$1,'Tillförd energi'!$B$1:$AQ$1,0),FALSE)</f>
        <v>0</v>
      </c>
      <c r="AB46">
        <f>VLOOKUP($B46,'Tillförd energi'!$B$1:$AS$566,MATCH(AB$1,'Tillförd energi'!$B$1:$AQ$1,0),FALSE)</f>
        <v>0</v>
      </c>
      <c r="AC46">
        <f>VLOOKUP($B46,'Tillförd energi'!$B$1:$AS$566,MATCH(AC$1,'Tillförd energi'!$B$1:$AQ$1,0),FALSE)</f>
        <v>5.2249999999999996</v>
      </c>
      <c r="AD46">
        <f>VLOOKUP($B46,'Tillförd energi'!$B$1:$AS$566,MATCH(AD$1,'Tillförd energi'!$B$1:$AQ$1,0),FALSE)</f>
        <v>0</v>
      </c>
      <c r="AE46">
        <f>VLOOKUP($B46,'Tillförd energi'!$B$1:$AS$566,MATCH(AE$1,'Tillförd energi'!$B$1:$AQ$1,0),FALSE)</f>
        <v>0</v>
      </c>
      <c r="AF46">
        <f>VLOOKUP($B46,'Tillförd energi'!$B$1:$AS$566,MATCH(AF$1,'Tillförd energi'!$B$1:$AQ$1,0),FALSE)</f>
        <v>1.0069999999999999</v>
      </c>
      <c r="AG46">
        <f>IFERROR(VLOOKUP(B46,Miljö!$B$1:$S$476,9,FALSE)/1,0)</f>
        <v>0</v>
      </c>
      <c r="AI46">
        <f t="shared" si="0"/>
        <v>44.327999999999996</v>
      </c>
      <c r="AJ46">
        <f t="shared" si="1"/>
        <v>44.327999999999996</v>
      </c>
      <c r="AK46">
        <f>IF(ISERROR(1/VLOOKUP($B46,Leveranser!$B$1:$S$500,MATCH("såld värme (gwh)",Leveranser!$B$1:$S$1,0),FALSE)),"",VLOOKUP($B46,Leveranser!$B$1:$S$500,MATCH("såld värme (gwh)",Leveranser!$B$1:$S$1,0),FALSE))</f>
        <v>30.277999999999999</v>
      </c>
      <c r="AL46">
        <f>VLOOKUP($B46,Leveranser!$B$1:$Y$500,MATCH("Totalt såld fjärrvärme till andra fjärrvärmeföretag",Leveranser!$B$1:$AA$1,0),FALSE)</f>
        <v>0</v>
      </c>
      <c r="AM46">
        <f>IF(ISERROR(1/VLOOKUP($B46,Miljö!$B$1:$S$500,MATCH("Såld mängd produktionsspecifik fjärrvärme (GWh)",Miljö!$B$1:$R$1,0),FALSE)),0,VLOOKUP($B46,Miljö!$B$1:$S$500,MATCH("Såld mängd produktionsspecifik fjärrvärme (GWh)",Miljö!$B$1:$R$1,0),FALSE))</f>
        <v>0</v>
      </c>
      <c r="AN46" s="137">
        <f t="shared" si="2"/>
        <v>0.68304457679119301</v>
      </c>
      <c r="AP46" t="str">
        <f>VLOOKUP($B46,Miljövärden!$B$1:$H$446,7,FALSE)</f>
        <v>Ja</v>
      </c>
      <c r="AQ46" t="str">
        <f>VLOOKUP($B46,Miljövärden!$B$1:$H$446,6,FALSE)</f>
        <v>Ja</v>
      </c>
      <c r="AU46">
        <f t="shared" si="3"/>
        <v>1.0069999999999999</v>
      </c>
      <c r="AV46">
        <f t="shared" si="4"/>
        <v>0</v>
      </c>
      <c r="AW46">
        <f t="shared" si="5"/>
        <v>38.095999999999997</v>
      </c>
      <c r="AX46">
        <f t="shared" si="6"/>
        <v>0</v>
      </c>
      <c r="AZ46">
        <f t="shared" si="7"/>
        <v>38.095999999999997</v>
      </c>
      <c r="BE46"/>
      <c r="BF46"/>
      <c r="BG46"/>
      <c r="BH46"/>
      <c r="BI46"/>
    </row>
    <row r="47" spans="1:61" x14ac:dyDescent="0.25">
      <c r="A47" s="2" t="s">
        <v>96</v>
      </c>
      <c r="B47" s="2" t="s">
        <v>97</v>
      </c>
      <c r="C47">
        <f>VLOOKUP($B47,'Tillförd energi'!$B$1:$AS$566,MATCH(C$1,'Tillförd energi'!$B$1:$AQ$1,0),FALSE)</f>
        <v>0</v>
      </c>
      <c r="D47">
        <f>VLOOKUP($B47,'Tillförd energi'!$B$1:$AS$566,MATCH(D$1,'Tillförd energi'!$B$1:$AQ$1,0),FALSE)</f>
        <v>0.19700000000000001</v>
      </c>
      <c r="E47">
        <f>VLOOKUP($B47,'Tillförd energi'!$B$1:$AS$566,MATCH(E$1,'Tillförd energi'!$B$1:$AQ$1,0),FALSE)</f>
        <v>0</v>
      </c>
      <c r="F47">
        <f>VLOOKUP($B47,'Tillförd energi'!$B$1:$AS$566,MATCH(F$1,'Tillförd energi'!$B$1:$AQ$1,0),FALSE)</f>
        <v>0</v>
      </c>
      <c r="G47">
        <f>VLOOKUP($B47,'Tillförd energi'!$B$1:$AS$566,MATCH(G$1,'Tillförd energi'!$B$1:$AQ$1,0),FALSE)</f>
        <v>0</v>
      </c>
      <c r="H47">
        <f>VLOOKUP($B47,'Tillförd energi'!$B$1:$AS$566,MATCH(H$1,'Tillförd energi'!$B$1:$AQ$1,0),FALSE)</f>
        <v>0</v>
      </c>
      <c r="I47">
        <f>VLOOKUP($B47,'Tillförd energi'!$B$1:$AS$566,MATCH(I$1,'Tillförd energi'!$B$1:$AQ$1,0),FALSE)</f>
        <v>0</v>
      </c>
      <c r="J47">
        <f>VLOOKUP($B47,'Tillförd energi'!$B$1:$AS$566,MATCH(J$1,'Tillförd energi'!$B$1:$AQ$1,0),FALSE)</f>
        <v>0</v>
      </c>
      <c r="K47">
        <v>0</v>
      </c>
      <c r="L47">
        <f>VLOOKUP($B47,'Tillförd energi'!$B$1:$AS$566,MATCH(L$1,'Tillförd energi'!$B$1:$AQ$1,0),FALSE)</f>
        <v>0</v>
      </c>
      <c r="M47">
        <f>VLOOKUP($B47,'Tillförd energi'!$B$1:$AS$566,MATCH(M$1,'Tillförd energi'!$B$1:$AQ$1,0),FALSE)</f>
        <v>2.8340000000000001</v>
      </c>
      <c r="N47">
        <f>VLOOKUP($B47,'Tillförd energi'!$B$1:$AS$566,MATCH(N$1,'Tillförd energi'!$B$1:$AQ$1,0),FALSE)</f>
        <v>1.738</v>
      </c>
      <c r="O47">
        <f>VLOOKUP($B47,'Tillförd energi'!$B$1:$AS$566,MATCH(O$1,'Tillförd energi'!$B$1:$AQ$1,0),FALSE)</f>
        <v>0</v>
      </c>
      <c r="P47">
        <f>VLOOKUP($B47,'Tillförd energi'!$B$1:$AS$566,MATCH(P$1,'Tillförd energi'!$B$1:$AQ$1,0),FALSE)</f>
        <v>3.1709999999999998</v>
      </c>
      <c r="Q47">
        <f>VLOOKUP($B47,'Tillförd energi'!$B$1:$AS$566,MATCH(Q$1,'Tillförd energi'!$B$1:$AQ$1,0),FALSE)</f>
        <v>0</v>
      </c>
      <c r="R47">
        <f>VLOOKUP($B47,'Tillförd energi'!$B$1:$AS$566,MATCH(R$1,'Tillförd energi'!$B$1:$AQ$1,0),FALSE)</f>
        <v>8.3330000000000002</v>
      </c>
      <c r="S47">
        <f>VLOOKUP($B47,'Tillförd energi'!$B$1:$AS$566,MATCH(S$1,'Tillförd energi'!$B$1:$AQ$1,0),FALSE)</f>
        <v>24.544</v>
      </c>
      <c r="T47">
        <f>VLOOKUP($B47,'Tillförd energi'!$B$1:$AS$566,MATCH(T$1,'Tillförd energi'!$B$1:$AQ$1,0),FALSE)</f>
        <v>0</v>
      </c>
      <c r="U47">
        <f>VLOOKUP($B47,'Tillförd energi'!$B$1:$AS$566,MATCH(U$1,'Tillförd energi'!$B$1:$AQ$1,0),FALSE)</f>
        <v>0</v>
      </c>
      <c r="V47">
        <f>VLOOKUP($B47,'Tillförd energi'!$B$1:$AS$566,MATCH(V$1,'Tillförd energi'!$B$1:$AQ$1,0),FALSE)</f>
        <v>0</v>
      </c>
      <c r="W47">
        <f>VLOOKUP($B47,'Tillförd energi'!$B$1:$AS$566,MATCH(W$1,'Tillförd energi'!$B$1:$AQ$1,0),FALSE)</f>
        <v>0</v>
      </c>
      <c r="X47">
        <f>VLOOKUP($B47,'Tillförd energi'!$B$1:$AS$566,MATCH(X$1,'Tillförd energi'!$B$1:$AQ$1,0),FALSE)</f>
        <v>0</v>
      </c>
      <c r="Y47">
        <f>VLOOKUP($B47,'Tillförd energi'!$B$1:$AS$566,MATCH(Y$1,'Tillförd energi'!$B$1:$AQ$1,0),FALSE)</f>
        <v>0</v>
      </c>
      <c r="Z47">
        <f>VLOOKUP($B47,'Tillförd energi'!$B$1:$AS$566,MATCH(Z$1,'Tillförd energi'!$B$1:$AQ$1,0),FALSE)</f>
        <v>0</v>
      </c>
      <c r="AA47">
        <f>VLOOKUP($B47,'Tillförd energi'!$B$1:$AS$566,MATCH(AA$1,'Tillförd energi'!$B$1:$AQ$1,0),FALSE)</f>
        <v>0</v>
      </c>
      <c r="AB47">
        <f>VLOOKUP($B47,'Tillförd energi'!$B$1:$AS$566,MATCH(AB$1,'Tillförd energi'!$B$1:$AQ$1,0),FALSE)</f>
        <v>0</v>
      </c>
      <c r="AC47">
        <f>VLOOKUP($B47,'Tillförd energi'!$B$1:$AS$566,MATCH(AC$1,'Tillförd energi'!$B$1:$AQ$1,0),FALSE)</f>
        <v>1.1859999999999999</v>
      </c>
      <c r="AD47">
        <f>VLOOKUP($B47,'Tillförd energi'!$B$1:$AS$566,MATCH(AD$1,'Tillförd energi'!$B$1:$AQ$1,0),FALSE)</f>
        <v>0</v>
      </c>
      <c r="AE47">
        <f>VLOOKUP($B47,'Tillförd energi'!$B$1:$AS$566,MATCH(AE$1,'Tillförd energi'!$B$1:$AQ$1,0),FALSE)</f>
        <v>0</v>
      </c>
      <c r="AF47">
        <f>VLOOKUP($B47,'Tillförd energi'!$B$1:$AS$566,MATCH(AF$1,'Tillförd energi'!$B$1:$AQ$1,0),FALSE)</f>
        <v>0.54700000000000004</v>
      </c>
      <c r="AG47">
        <f>IFERROR(VLOOKUP(B47,Miljö!$B$1:$S$476,9,FALSE)/1,0)</f>
        <v>0</v>
      </c>
      <c r="AI47">
        <f t="shared" si="0"/>
        <v>42.55</v>
      </c>
      <c r="AJ47">
        <f t="shared" si="1"/>
        <v>42.55</v>
      </c>
      <c r="AK47">
        <f>IF(ISERROR(1/VLOOKUP($B47,Leveranser!$B$1:$S$500,MATCH("såld värme (gwh)",Leveranser!$B$1:$S$1,0),FALSE)),"",VLOOKUP($B47,Leveranser!$B$1:$S$500,MATCH("såld värme (gwh)",Leveranser!$B$1:$S$1,0),FALSE))</f>
        <v>31.568000000000001</v>
      </c>
      <c r="AL47">
        <f>VLOOKUP($B47,Leveranser!$B$1:$Y$500,MATCH("Totalt såld fjärrvärme till andra fjärrvärmeföretag",Leveranser!$B$1:$AA$1,0),FALSE)</f>
        <v>0</v>
      </c>
      <c r="AM47">
        <f>IF(ISERROR(1/VLOOKUP($B47,Miljö!$B$1:$S$500,MATCH("Såld mängd produktionsspecifik fjärrvärme (GWh)",Miljö!$B$1:$R$1,0),FALSE)),0,VLOOKUP($B47,Miljö!$B$1:$S$500,MATCH("Såld mängd produktionsspecifik fjärrvärme (GWh)",Miljö!$B$1:$R$1,0),FALSE))</f>
        <v>0</v>
      </c>
      <c r="AN47" s="137">
        <f t="shared" si="2"/>
        <v>0.74190364277320808</v>
      </c>
      <c r="AP47" t="str">
        <f>VLOOKUP($B47,Miljövärden!$B$1:$H$446,7,FALSE)</f>
        <v>Ja</v>
      </c>
      <c r="AQ47" t="str">
        <f>VLOOKUP($B47,Miljövärden!$B$1:$H$446,6,FALSE)</f>
        <v>Ja</v>
      </c>
      <c r="AU47">
        <f t="shared" si="3"/>
        <v>0.54700000000000004</v>
      </c>
      <c r="AV47">
        <f t="shared" si="4"/>
        <v>0</v>
      </c>
      <c r="AW47">
        <f t="shared" si="5"/>
        <v>7.7430000000000003</v>
      </c>
      <c r="AX47">
        <f t="shared" si="6"/>
        <v>32.877000000000002</v>
      </c>
      <c r="AZ47">
        <f t="shared" si="7"/>
        <v>40.620000000000005</v>
      </c>
      <c r="BE47"/>
      <c r="BF47"/>
      <c r="BG47"/>
      <c r="BH47"/>
      <c r="BI47"/>
    </row>
    <row r="48" spans="1:61" x14ac:dyDescent="0.25">
      <c r="A48" s="2" t="s">
        <v>96</v>
      </c>
      <c r="B48" s="2" t="s">
        <v>98</v>
      </c>
      <c r="C48">
        <f>VLOOKUP($B48,'Tillförd energi'!$B$1:$AS$566,MATCH(C$1,'Tillförd energi'!$B$1:$AQ$1,0),FALSE)</f>
        <v>0</v>
      </c>
      <c r="D48">
        <f>VLOOKUP($B48,'Tillförd energi'!$B$1:$AS$566,MATCH(D$1,'Tillförd energi'!$B$1:$AQ$1,0),FALSE)</f>
        <v>0.09</v>
      </c>
      <c r="E48">
        <f>VLOOKUP($B48,'Tillförd energi'!$B$1:$AS$566,MATCH(E$1,'Tillförd energi'!$B$1:$AQ$1,0),FALSE)</f>
        <v>0</v>
      </c>
      <c r="F48">
        <f>VLOOKUP($B48,'Tillförd energi'!$B$1:$AS$566,MATCH(F$1,'Tillförd energi'!$B$1:$AQ$1,0),FALSE)</f>
        <v>0</v>
      </c>
      <c r="G48">
        <f>VLOOKUP($B48,'Tillförd energi'!$B$1:$AS$566,MATCH(G$1,'Tillförd energi'!$B$1:$AQ$1,0),FALSE)</f>
        <v>0</v>
      </c>
      <c r="H48">
        <f>VLOOKUP($B48,'Tillförd energi'!$B$1:$AS$566,MATCH(H$1,'Tillförd energi'!$B$1:$AQ$1,0),FALSE)</f>
        <v>0</v>
      </c>
      <c r="I48">
        <f>VLOOKUP($B48,'Tillförd energi'!$B$1:$AS$566,MATCH(I$1,'Tillförd energi'!$B$1:$AQ$1,0),FALSE)</f>
        <v>0</v>
      </c>
      <c r="J48">
        <f>VLOOKUP($B48,'Tillförd energi'!$B$1:$AS$566,MATCH(J$1,'Tillförd energi'!$B$1:$AQ$1,0),FALSE)</f>
        <v>0</v>
      </c>
      <c r="K48">
        <v>0</v>
      </c>
      <c r="L48">
        <f>VLOOKUP($B48,'Tillförd energi'!$B$1:$AS$566,MATCH(L$1,'Tillförd energi'!$B$1:$AQ$1,0),FALSE)</f>
        <v>0</v>
      </c>
      <c r="M48">
        <f>VLOOKUP($B48,'Tillförd energi'!$B$1:$AS$566,MATCH(M$1,'Tillförd energi'!$B$1:$AQ$1,0),FALSE)</f>
        <v>0</v>
      </c>
      <c r="N48">
        <f>VLOOKUP($B48,'Tillförd energi'!$B$1:$AS$566,MATCH(N$1,'Tillförd energi'!$B$1:$AQ$1,0),FALSE)</f>
        <v>0</v>
      </c>
      <c r="O48">
        <f>VLOOKUP($B48,'Tillförd energi'!$B$1:$AS$566,MATCH(O$1,'Tillförd energi'!$B$1:$AQ$1,0),FALSE)</f>
        <v>0</v>
      </c>
      <c r="P48">
        <f>VLOOKUP($B48,'Tillförd energi'!$B$1:$AS$566,MATCH(P$1,'Tillförd energi'!$B$1:$AQ$1,0),FALSE)</f>
        <v>0</v>
      </c>
      <c r="Q48">
        <f>VLOOKUP($B48,'Tillförd energi'!$B$1:$AS$566,MATCH(Q$1,'Tillförd energi'!$B$1:$AQ$1,0),FALSE)</f>
        <v>0</v>
      </c>
      <c r="R48">
        <f>VLOOKUP($B48,'Tillförd energi'!$B$1:$AS$566,MATCH(R$1,'Tillförd energi'!$B$1:$AQ$1,0),FALSE)</f>
        <v>3</v>
      </c>
      <c r="S48">
        <f>VLOOKUP($B48,'Tillförd energi'!$B$1:$AS$566,MATCH(S$1,'Tillförd energi'!$B$1:$AQ$1,0),FALSE)</f>
        <v>0</v>
      </c>
      <c r="T48">
        <f>VLOOKUP($B48,'Tillförd energi'!$B$1:$AS$566,MATCH(T$1,'Tillförd energi'!$B$1:$AQ$1,0),FALSE)</f>
        <v>0</v>
      </c>
      <c r="U48">
        <f>VLOOKUP($B48,'Tillförd energi'!$B$1:$AS$566,MATCH(U$1,'Tillförd energi'!$B$1:$AQ$1,0),FALSE)</f>
        <v>0</v>
      </c>
      <c r="V48">
        <f>VLOOKUP($B48,'Tillförd energi'!$B$1:$AS$566,MATCH(V$1,'Tillförd energi'!$B$1:$AQ$1,0),FALSE)</f>
        <v>0</v>
      </c>
      <c r="W48">
        <f>VLOOKUP($B48,'Tillförd energi'!$B$1:$AS$566,MATCH(W$1,'Tillförd energi'!$B$1:$AQ$1,0),FALSE)</f>
        <v>0</v>
      </c>
      <c r="X48">
        <f>VLOOKUP($B48,'Tillförd energi'!$B$1:$AS$566,MATCH(X$1,'Tillförd energi'!$B$1:$AQ$1,0),FALSE)</f>
        <v>0</v>
      </c>
      <c r="Y48">
        <f>VLOOKUP($B48,'Tillförd energi'!$B$1:$AS$566,MATCH(Y$1,'Tillförd energi'!$B$1:$AQ$1,0),FALSE)</f>
        <v>0</v>
      </c>
      <c r="Z48">
        <f>VLOOKUP($B48,'Tillförd energi'!$B$1:$AS$566,MATCH(Z$1,'Tillförd energi'!$B$1:$AQ$1,0),FALSE)</f>
        <v>0</v>
      </c>
      <c r="AA48">
        <f>VLOOKUP($B48,'Tillförd energi'!$B$1:$AS$566,MATCH(AA$1,'Tillförd energi'!$B$1:$AQ$1,0),FALSE)</f>
        <v>0</v>
      </c>
      <c r="AB48">
        <f>VLOOKUP($B48,'Tillförd energi'!$B$1:$AS$566,MATCH(AB$1,'Tillförd energi'!$B$1:$AQ$1,0),FALSE)</f>
        <v>0</v>
      </c>
      <c r="AC48">
        <f>VLOOKUP($B48,'Tillförd energi'!$B$1:$AS$566,MATCH(AC$1,'Tillförd energi'!$B$1:$AQ$1,0),FALSE)</f>
        <v>0</v>
      </c>
      <c r="AD48">
        <f>VLOOKUP($B48,'Tillförd energi'!$B$1:$AS$566,MATCH(AD$1,'Tillförd energi'!$B$1:$AQ$1,0),FALSE)</f>
        <v>0</v>
      </c>
      <c r="AE48">
        <f>VLOOKUP($B48,'Tillförd energi'!$B$1:$AS$566,MATCH(AE$1,'Tillförd energi'!$B$1:$AQ$1,0),FALSE)</f>
        <v>0</v>
      </c>
      <c r="AF48">
        <f>VLOOKUP($B48,'Tillförd energi'!$B$1:$AS$566,MATCH(AF$1,'Tillförd energi'!$B$1:$AQ$1,0),FALSE)</f>
        <v>7.9000000000000001E-2</v>
      </c>
      <c r="AG48">
        <f>IFERROR(VLOOKUP(B48,Miljö!$B$1:$S$476,9,FALSE)/1,0)</f>
        <v>0</v>
      </c>
      <c r="AI48">
        <f t="shared" si="0"/>
        <v>3.169</v>
      </c>
      <c r="AJ48">
        <f t="shared" si="1"/>
        <v>3.169</v>
      </c>
      <c r="AK48">
        <f>IF(ISERROR(1/VLOOKUP($B48,Leveranser!$B$1:$S$500,MATCH("såld värme (gwh)",Leveranser!$B$1:$S$1,0),FALSE)),"",VLOOKUP($B48,Leveranser!$B$1:$S$500,MATCH("såld värme (gwh)",Leveranser!$B$1:$S$1,0),FALSE))</f>
        <v>2.3199999999999998</v>
      </c>
      <c r="AL48">
        <f>VLOOKUP($B48,Leveranser!$B$1:$Y$500,MATCH("Totalt såld fjärrvärme till andra fjärrvärmeföretag",Leveranser!$B$1:$AA$1,0),FALSE)</f>
        <v>0</v>
      </c>
      <c r="AM48">
        <f>IF(ISERROR(1/VLOOKUP($B48,Miljö!$B$1:$S$500,MATCH("Såld mängd produktionsspecifik fjärrvärme (GWh)",Miljö!$B$1:$R$1,0),FALSE)),0,VLOOKUP($B48,Miljö!$B$1:$S$500,MATCH("Såld mängd produktionsspecifik fjärrvärme (GWh)",Miljö!$B$1:$R$1,0),FALSE))</f>
        <v>0</v>
      </c>
      <c r="AN48" s="137">
        <f t="shared" si="2"/>
        <v>0.73209214263174494</v>
      </c>
      <c r="AP48" t="str">
        <f>VLOOKUP($B48,Miljövärden!$B$1:$H$446,7,FALSE)</f>
        <v>Ja</v>
      </c>
      <c r="AQ48" t="str">
        <f>VLOOKUP($B48,Miljövärden!$B$1:$H$446,6,FALSE)</f>
        <v>Ja</v>
      </c>
      <c r="AU48">
        <f t="shared" si="3"/>
        <v>7.9000000000000001E-2</v>
      </c>
      <c r="AV48">
        <f t="shared" si="4"/>
        <v>0</v>
      </c>
      <c r="AW48">
        <f t="shared" si="5"/>
        <v>0</v>
      </c>
      <c r="AX48">
        <f t="shared" si="6"/>
        <v>3</v>
      </c>
      <c r="AZ48">
        <f t="shared" si="7"/>
        <v>3</v>
      </c>
      <c r="BE48"/>
      <c r="BF48"/>
      <c r="BG48"/>
      <c r="BH48"/>
      <c r="BI48"/>
    </row>
    <row r="49" spans="1:52" customFormat="1" x14ac:dyDescent="0.25">
      <c r="A49" s="2" t="s">
        <v>96</v>
      </c>
      <c r="B49" s="2" t="s">
        <v>99</v>
      </c>
      <c r="C49">
        <f>VLOOKUP($B49,'Tillförd energi'!$B$1:$AS$566,MATCH(C$1,'Tillförd energi'!$B$1:$AQ$1,0),FALSE)</f>
        <v>0</v>
      </c>
      <c r="D49">
        <f>VLOOKUP($B49,'Tillförd energi'!$B$1:$AS$566,MATCH(D$1,'Tillförd energi'!$B$1:$AQ$1,0),FALSE)</f>
        <v>1.9E-2</v>
      </c>
      <c r="E49">
        <f>VLOOKUP($B49,'Tillförd energi'!$B$1:$AS$566,MATCH(E$1,'Tillförd energi'!$B$1:$AQ$1,0),FALSE)</f>
        <v>0</v>
      </c>
      <c r="F49">
        <f>VLOOKUP($B49,'Tillförd energi'!$B$1:$AS$566,MATCH(F$1,'Tillförd energi'!$B$1:$AQ$1,0),FALSE)</f>
        <v>0</v>
      </c>
      <c r="G49">
        <f>VLOOKUP($B49,'Tillförd energi'!$B$1:$AS$566,MATCH(G$1,'Tillförd energi'!$B$1:$AQ$1,0),FALSE)</f>
        <v>0</v>
      </c>
      <c r="H49">
        <f>VLOOKUP($B49,'Tillförd energi'!$B$1:$AS$566,MATCH(H$1,'Tillförd energi'!$B$1:$AQ$1,0),FALSE)</f>
        <v>0</v>
      </c>
      <c r="I49">
        <f>VLOOKUP($B49,'Tillförd energi'!$B$1:$AS$566,MATCH(I$1,'Tillförd energi'!$B$1:$AQ$1,0),FALSE)</f>
        <v>0</v>
      </c>
      <c r="J49">
        <f>VLOOKUP($B49,'Tillförd energi'!$B$1:$AS$566,MATCH(J$1,'Tillförd energi'!$B$1:$AQ$1,0),FALSE)</f>
        <v>0</v>
      </c>
      <c r="K49">
        <v>0</v>
      </c>
      <c r="L49">
        <f>VLOOKUP($B49,'Tillförd energi'!$B$1:$AS$566,MATCH(L$1,'Tillförd energi'!$B$1:$AQ$1,0),FALSE)</f>
        <v>0</v>
      </c>
      <c r="M49">
        <f>VLOOKUP($B49,'Tillförd energi'!$B$1:$AS$566,MATCH(M$1,'Tillförd energi'!$B$1:$AQ$1,0),FALSE)</f>
        <v>0</v>
      </c>
      <c r="N49">
        <f>VLOOKUP($B49,'Tillförd energi'!$B$1:$AS$566,MATCH(N$1,'Tillförd energi'!$B$1:$AQ$1,0),FALSE)</f>
        <v>0</v>
      </c>
      <c r="O49">
        <f>VLOOKUP($B49,'Tillförd energi'!$B$1:$AS$566,MATCH(O$1,'Tillförd energi'!$B$1:$AQ$1,0),FALSE)</f>
        <v>0</v>
      </c>
      <c r="P49">
        <f>VLOOKUP($B49,'Tillförd energi'!$B$1:$AS$566,MATCH(P$1,'Tillförd energi'!$B$1:$AQ$1,0),FALSE)</f>
        <v>0</v>
      </c>
      <c r="Q49">
        <f>VLOOKUP($B49,'Tillförd energi'!$B$1:$AS$566,MATCH(Q$1,'Tillförd energi'!$B$1:$AQ$1,0),FALSE)</f>
        <v>0</v>
      </c>
      <c r="R49">
        <f>VLOOKUP($B49,'Tillförd energi'!$B$1:$AS$566,MATCH(R$1,'Tillförd energi'!$B$1:$AQ$1,0),FALSE)</f>
        <v>2.98</v>
      </c>
      <c r="S49">
        <f>VLOOKUP($B49,'Tillförd energi'!$B$1:$AS$566,MATCH(S$1,'Tillförd energi'!$B$1:$AQ$1,0),FALSE)</f>
        <v>0</v>
      </c>
      <c r="T49">
        <f>VLOOKUP($B49,'Tillförd energi'!$B$1:$AS$566,MATCH(T$1,'Tillförd energi'!$B$1:$AQ$1,0),FALSE)</f>
        <v>0</v>
      </c>
      <c r="U49">
        <f>VLOOKUP($B49,'Tillförd energi'!$B$1:$AS$566,MATCH(U$1,'Tillförd energi'!$B$1:$AQ$1,0),FALSE)</f>
        <v>0</v>
      </c>
      <c r="V49">
        <f>VLOOKUP($B49,'Tillförd energi'!$B$1:$AS$566,MATCH(V$1,'Tillförd energi'!$B$1:$AQ$1,0),FALSE)</f>
        <v>0</v>
      </c>
      <c r="W49">
        <f>VLOOKUP($B49,'Tillförd energi'!$B$1:$AS$566,MATCH(W$1,'Tillförd energi'!$B$1:$AQ$1,0),FALSE)</f>
        <v>0</v>
      </c>
      <c r="X49">
        <f>VLOOKUP($B49,'Tillförd energi'!$B$1:$AS$566,MATCH(X$1,'Tillförd energi'!$B$1:$AQ$1,0),FALSE)</f>
        <v>0</v>
      </c>
      <c r="Y49">
        <f>VLOOKUP($B49,'Tillförd energi'!$B$1:$AS$566,MATCH(Y$1,'Tillförd energi'!$B$1:$AQ$1,0),FALSE)</f>
        <v>0</v>
      </c>
      <c r="Z49">
        <f>VLOOKUP($B49,'Tillförd energi'!$B$1:$AS$566,MATCH(Z$1,'Tillförd energi'!$B$1:$AQ$1,0),FALSE)</f>
        <v>0</v>
      </c>
      <c r="AA49">
        <f>VLOOKUP($B49,'Tillförd energi'!$B$1:$AS$566,MATCH(AA$1,'Tillförd energi'!$B$1:$AQ$1,0),FALSE)</f>
        <v>0</v>
      </c>
      <c r="AB49">
        <f>VLOOKUP($B49,'Tillförd energi'!$B$1:$AS$566,MATCH(AB$1,'Tillförd energi'!$B$1:$AQ$1,0),FALSE)</f>
        <v>0</v>
      </c>
      <c r="AC49">
        <f>VLOOKUP($B49,'Tillförd energi'!$B$1:$AS$566,MATCH(AC$1,'Tillförd energi'!$B$1:$AQ$1,0),FALSE)</f>
        <v>0</v>
      </c>
      <c r="AD49">
        <f>VLOOKUP($B49,'Tillförd energi'!$B$1:$AS$566,MATCH(AD$1,'Tillförd energi'!$B$1:$AQ$1,0),FALSE)</f>
        <v>0</v>
      </c>
      <c r="AE49">
        <f>VLOOKUP($B49,'Tillförd energi'!$B$1:$AS$566,MATCH(AE$1,'Tillförd energi'!$B$1:$AQ$1,0),FALSE)</f>
        <v>0</v>
      </c>
      <c r="AF49">
        <f>VLOOKUP($B49,'Tillförd energi'!$B$1:$AS$566,MATCH(AF$1,'Tillförd energi'!$B$1:$AQ$1,0),FALSE)</f>
        <v>4.7E-2</v>
      </c>
      <c r="AG49">
        <f>IFERROR(VLOOKUP(B49,Miljö!$B$1:$S$476,9,FALSE)/1,0)</f>
        <v>0</v>
      </c>
      <c r="AI49">
        <f t="shared" si="0"/>
        <v>3.0460000000000003</v>
      </c>
      <c r="AJ49">
        <f t="shared" si="1"/>
        <v>3.0460000000000003</v>
      </c>
      <c r="AK49">
        <f>IF(ISERROR(1/VLOOKUP($B49,Leveranser!$B$1:$S$500,MATCH("såld värme (gwh)",Leveranser!$B$1:$S$1,0),FALSE)),"",VLOOKUP($B49,Leveranser!$B$1:$S$500,MATCH("såld värme (gwh)",Leveranser!$B$1:$S$1,0),FALSE))</f>
        <v>2.15</v>
      </c>
      <c r="AL49">
        <f>VLOOKUP($B49,Leveranser!$B$1:$Y$500,MATCH("Totalt såld fjärrvärme till andra fjärrvärmeföretag",Leveranser!$B$1:$AA$1,0),FALSE)</f>
        <v>0</v>
      </c>
      <c r="AM49">
        <f>IF(ISERROR(1/VLOOKUP($B49,Miljö!$B$1:$S$500,MATCH("Såld mängd produktionsspecifik fjärrvärme (GWh)",Miljö!$B$1:$R$1,0),FALSE)),0,VLOOKUP($B49,Miljö!$B$1:$S$500,MATCH("Såld mängd produktionsspecifik fjärrvärme (GWh)",Miljö!$B$1:$R$1,0),FALSE))</f>
        <v>0</v>
      </c>
      <c r="AN49" s="137">
        <f t="shared" si="2"/>
        <v>0.70584372948128682</v>
      </c>
      <c r="AP49" t="str">
        <f>VLOOKUP($B49,Miljövärden!$B$1:$H$446,7,FALSE)</f>
        <v>Ja</v>
      </c>
      <c r="AQ49" t="str">
        <f>VLOOKUP($B49,Miljövärden!$B$1:$H$446,6,FALSE)</f>
        <v>Ja</v>
      </c>
      <c r="AU49">
        <f t="shared" si="3"/>
        <v>4.7E-2</v>
      </c>
      <c r="AV49">
        <f t="shared" si="4"/>
        <v>0</v>
      </c>
      <c r="AW49">
        <f t="shared" si="5"/>
        <v>0</v>
      </c>
      <c r="AX49">
        <f t="shared" si="6"/>
        <v>2.98</v>
      </c>
      <c r="AZ49">
        <f t="shared" si="7"/>
        <v>2.98</v>
      </c>
    </row>
    <row r="50" spans="1:52" customFormat="1" x14ac:dyDescent="0.25">
      <c r="A50" s="2" t="s">
        <v>96</v>
      </c>
      <c r="B50" s="2" t="s">
        <v>100</v>
      </c>
      <c r="C50">
        <f>VLOOKUP($B50,'Tillförd energi'!$B$1:$AS$566,MATCH(C$1,'Tillförd energi'!$B$1:$AQ$1,0),FALSE)</f>
        <v>0</v>
      </c>
      <c r="D50">
        <f>VLOOKUP($B50,'Tillförd energi'!$B$1:$AS$566,MATCH(D$1,'Tillförd energi'!$B$1:$AQ$1,0),FALSE)</f>
        <v>0</v>
      </c>
      <c r="E50">
        <f>VLOOKUP($B50,'Tillförd energi'!$B$1:$AS$566,MATCH(E$1,'Tillförd energi'!$B$1:$AQ$1,0),FALSE)</f>
        <v>0</v>
      </c>
      <c r="F50">
        <f>VLOOKUP($B50,'Tillförd energi'!$B$1:$AS$566,MATCH(F$1,'Tillförd energi'!$B$1:$AQ$1,0),FALSE)</f>
        <v>0</v>
      </c>
      <c r="G50">
        <f>VLOOKUP($B50,'Tillförd energi'!$B$1:$AS$566,MATCH(G$1,'Tillförd energi'!$B$1:$AQ$1,0),FALSE)</f>
        <v>0</v>
      </c>
      <c r="H50">
        <f>VLOOKUP($B50,'Tillförd energi'!$B$1:$AS$566,MATCH(H$1,'Tillförd energi'!$B$1:$AQ$1,0),FALSE)</f>
        <v>0</v>
      </c>
      <c r="I50">
        <f>VLOOKUP($B50,'Tillförd energi'!$B$1:$AS$566,MATCH(I$1,'Tillförd energi'!$B$1:$AQ$1,0),FALSE)</f>
        <v>0</v>
      </c>
      <c r="J50">
        <f>VLOOKUP($B50,'Tillförd energi'!$B$1:$AS$566,MATCH(J$1,'Tillförd energi'!$B$1:$AQ$1,0),FALSE)</f>
        <v>0</v>
      </c>
      <c r="K50">
        <v>0</v>
      </c>
      <c r="L50">
        <f>VLOOKUP($B50,'Tillförd energi'!$B$1:$AS$566,MATCH(L$1,'Tillförd energi'!$B$1:$AQ$1,0),FALSE)</f>
        <v>0</v>
      </c>
      <c r="M50">
        <f>VLOOKUP($B50,'Tillförd energi'!$B$1:$AS$566,MATCH(M$1,'Tillförd energi'!$B$1:$AQ$1,0),FALSE)</f>
        <v>0</v>
      </c>
      <c r="N50">
        <f>VLOOKUP($B50,'Tillförd energi'!$B$1:$AS$566,MATCH(N$1,'Tillförd energi'!$B$1:$AQ$1,0),FALSE)</f>
        <v>0</v>
      </c>
      <c r="O50">
        <f>VLOOKUP($B50,'Tillförd energi'!$B$1:$AS$566,MATCH(O$1,'Tillförd energi'!$B$1:$AQ$1,0),FALSE)</f>
        <v>0</v>
      </c>
      <c r="P50">
        <f>VLOOKUP($B50,'Tillförd energi'!$B$1:$AS$566,MATCH(P$1,'Tillförd energi'!$B$1:$AQ$1,0),FALSE)</f>
        <v>0</v>
      </c>
      <c r="Q50">
        <f>VLOOKUP($B50,'Tillförd energi'!$B$1:$AS$566,MATCH(Q$1,'Tillförd energi'!$B$1:$AQ$1,0),FALSE)</f>
        <v>0</v>
      </c>
      <c r="R50">
        <f>VLOOKUP($B50,'Tillförd energi'!$B$1:$AS$566,MATCH(R$1,'Tillförd energi'!$B$1:$AQ$1,0),FALSE)</f>
        <v>0</v>
      </c>
      <c r="S50">
        <f>VLOOKUP($B50,'Tillförd energi'!$B$1:$AS$566,MATCH(S$1,'Tillförd energi'!$B$1:$AQ$1,0),FALSE)</f>
        <v>0</v>
      </c>
      <c r="T50">
        <f>VLOOKUP($B50,'Tillförd energi'!$B$1:$AS$566,MATCH(T$1,'Tillförd energi'!$B$1:$AQ$1,0),FALSE)</f>
        <v>0</v>
      </c>
      <c r="U50">
        <f>VLOOKUP($B50,'Tillförd energi'!$B$1:$AS$566,MATCH(U$1,'Tillförd energi'!$B$1:$AQ$1,0),FALSE)</f>
        <v>0</v>
      </c>
      <c r="V50">
        <f>VLOOKUP($B50,'Tillförd energi'!$B$1:$AS$566,MATCH(V$1,'Tillförd energi'!$B$1:$AQ$1,0),FALSE)</f>
        <v>0</v>
      </c>
      <c r="W50">
        <f>VLOOKUP($B50,'Tillförd energi'!$B$1:$AS$566,MATCH(W$1,'Tillförd energi'!$B$1:$AQ$1,0),FALSE)</f>
        <v>0</v>
      </c>
      <c r="X50">
        <f>VLOOKUP($B50,'Tillförd energi'!$B$1:$AS$566,MATCH(X$1,'Tillförd energi'!$B$1:$AQ$1,0),FALSE)</f>
        <v>0</v>
      </c>
      <c r="Y50">
        <f>VLOOKUP($B50,'Tillförd energi'!$B$1:$AS$566,MATCH(Y$1,'Tillförd energi'!$B$1:$AQ$1,0),FALSE)</f>
        <v>0</v>
      </c>
      <c r="Z50">
        <f>VLOOKUP($B50,'Tillförd energi'!$B$1:$AS$566,MATCH(Z$1,'Tillförd energi'!$B$1:$AQ$1,0),FALSE)</f>
        <v>0</v>
      </c>
      <c r="AA50">
        <f>VLOOKUP($B50,'Tillförd energi'!$B$1:$AS$566,MATCH(AA$1,'Tillförd energi'!$B$1:$AQ$1,0),FALSE)</f>
        <v>0</v>
      </c>
      <c r="AB50">
        <f>VLOOKUP($B50,'Tillförd energi'!$B$1:$AS$566,MATCH(AB$1,'Tillförd energi'!$B$1:$AQ$1,0),FALSE)</f>
        <v>0</v>
      </c>
      <c r="AC50">
        <f>VLOOKUP($B50,'Tillförd energi'!$B$1:$AS$566,MATCH(AC$1,'Tillförd energi'!$B$1:$AQ$1,0),FALSE)</f>
        <v>0</v>
      </c>
      <c r="AD50">
        <f>VLOOKUP($B50,'Tillförd energi'!$B$1:$AS$566,MATCH(AD$1,'Tillförd energi'!$B$1:$AQ$1,0),FALSE)</f>
        <v>0</v>
      </c>
      <c r="AE50">
        <f>VLOOKUP($B50,'Tillförd energi'!$B$1:$AS$566,MATCH(AE$1,'Tillförd energi'!$B$1:$AQ$1,0),FALSE)</f>
        <v>0</v>
      </c>
      <c r="AF50">
        <f>VLOOKUP($B50,'Tillförd energi'!$B$1:$AS$566,MATCH(AF$1,'Tillförd energi'!$B$1:$AQ$1,0),FALSE)</f>
        <v>0</v>
      </c>
      <c r="AG50">
        <f>IFERROR(VLOOKUP(B50,Miljö!$B$1:$S$476,9,FALSE)/1,0)</f>
        <v>0</v>
      </c>
      <c r="AI50">
        <f t="shared" si="0"/>
        <v>0</v>
      </c>
      <c r="AJ50">
        <f t="shared" si="1"/>
        <v>0</v>
      </c>
      <c r="AK50" t="str">
        <f>IF(ISERROR(1/VLOOKUP($B50,Leveranser!$B$1:$S$500,MATCH("såld värme (gwh)",Leveranser!$B$1:$S$1,0),FALSE)),"",VLOOKUP($B50,Leveranser!$B$1:$S$500,MATCH("såld värme (gwh)",Leveranser!$B$1:$S$1,0),FALSE))</f>
        <v/>
      </c>
      <c r="AL50">
        <f>VLOOKUP($B50,Leveranser!$B$1:$Y$500,MATCH("Totalt såld fjärrvärme till andra fjärrvärmeföretag",Leveranser!$B$1:$AA$1,0),FALSE)</f>
        <v>0</v>
      </c>
      <c r="AM50">
        <f>IF(ISERROR(1/VLOOKUP($B50,Miljö!$B$1:$S$500,MATCH("Såld mängd produktionsspecifik fjärrvärme (GWh)",Miljö!$B$1:$R$1,0),FALSE)),0,VLOOKUP($B50,Miljö!$B$1:$S$500,MATCH("Såld mängd produktionsspecifik fjärrvärme (GWh)",Miljö!$B$1:$R$1,0),FALSE))</f>
        <v>0</v>
      </c>
      <c r="AN50" s="137" t="str">
        <f t="shared" si="2"/>
        <v/>
      </c>
      <c r="AP50" t="str">
        <f>VLOOKUP($B50,Miljövärden!$B$1:$H$446,7,FALSE)</f>
        <v>Nej</v>
      </c>
      <c r="AQ50" t="str">
        <f>VLOOKUP($B50,Miljövärden!$B$1:$H$446,6,FALSE)</f>
        <v>Ja</v>
      </c>
      <c r="AU50">
        <f t="shared" si="3"/>
        <v>0</v>
      </c>
      <c r="AV50">
        <f t="shared" si="4"/>
        <v>0</v>
      </c>
      <c r="AW50">
        <f t="shared" si="5"/>
        <v>0</v>
      </c>
      <c r="AX50">
        <f t="shared" si="6"/>
        <v>0</v>
      </c>
      <c r="AZ50">
        <f t="shared" si="7"/>
        <v>0</v>
      </c>
    </row>
    <row r="51" spans="1:52" customFormat="1" x14ac:dyDescent="0.25">
      <c r="A51" s="2" t="s">
        <v>101</v>
      </c>
      <c r="B51" s="2" t="s">
        <v>102</v>
      </c>
      <c r="C51">
        <f>VLOOKUP($B51,'Tillförd energi'!$B$1:$AS$566,MATCH(C$1,'Tillförd energi'!$B$1:$AQ$1,0),FALSE)</f>
        <v>0</v>
      </c>
      <c r="D51">
        <f>VLOOKUP($B51,'Tillförd energi'!$B$1:$AS$566,MATCH(D$1,'Tillförd energi'!$B$1:$AQ$1,0),FALSE)</f>
        <v>0</v>
      </c>
      <c r="E51">
        <f>VLOOKUP($B51,'Tillförd energi'!$B$1:$AS$566,MATCH(E$1,'Tillförd energi'!$B$1:$AQ$1,0),FALSE)</f>
        <v>0</v>
      </c>
      <c r="F51">
        <f>VLOOKUP($B51,'Tillförd energi'!$B$1:$AS$566,MATCH(F$1,'Tillförd energi'!$B$1:$AQ$1,0),FALSE)</f>
        <v>0</v>
      </c>
      <c r="G51">
        <f>VLOOKUP($B51,'Tillförd energi'!$B$1:$AS$566,MATCH(G$1,'Tillförd energi'!$B$1:$AQ$1,0),FALSE)</f>
        <v>1.35</v>
      </c>
      <c r="H51">
        <f>VLOOKUP($B51,'Tillförd energi'!$B$1:$AS$566,MATCH(H$1,'Tillförd energi'!$B$1:$AQ$1,0),FALSE)</f>
        <v>0</v>
      </c>
      <c r="I51">
        <f>VLOOKUP($B51,'Tillförd energi'!$B$1:$AS$566,MATCH(I$1,'Tillförd energi'!$B$1:$AQ$1,0),FALSE)</f>
        <v>0</v>
      </c>
      <c r="J51">
        <f>VLOOKUP($B51,'Tillförd energi'!$B$1:$AS$566,MATCH(J$1,'Tillförd energi'!$B$1:$AQ$1,0),FALSE)</f>
        <v>0</v>
      </c>
      <c r="K51">
        <v>0</v>
      </c>
      <c r="L51">
        <f>VLOOKUP($B51,'Tillförd energi'!$B$1:$AS$566,MATCH(L$1,'Tillförd energi'!$B$1:$AQ$1,0),FALSE)</f>
        <v>0</v>
      </c>
      <c r="M51">
        <f>VLOOKUP($B51,'Tillförd energi'!$B$1:$AS$566,MATCH(M$1,'Tillförd energi'!$B$1:$AQ$1,0),FALSE)</f>
        <v>0</v>
      </c>
      <c r="N51">
        <f>VLOOKUP($B51,'Tillförd energi'!$B$1:$AS$566,MATCH(N$1,'Tillförd energi'!$B$1:$AQ$1,0),FALSE)</f>
        <v>0</v>
      </c>
      <c r="O51">
        <f>VLOOKUP($B51,'Tillförd energi'!$B$1:$AS$566,MATCH(O$1,'Tillförd energi'!$B$1:$AQ$1,0),FALSE)</f>
        <v>0</v>
      </c>
      <c r="P51">
        <f>VLOOKUP($B51,'Tillförd energi'!$B$1:$AS$566,MATCH(P$1,'Tillförd energi'!$B$1:$AQ$1,0),FALSE)</f>
        <v>0</v>
      </c>
      <c r="Q51">
        <f>VLOOKUP($B51,'Tillförd energi'!$B$1:$AS$566,MATCH(Q$1,'Tillförd energi'!$B$1:$AQ$1,0),FALSE)</f>
        <v>0</v>
      </c>
      <c r="R51">
        <f>VLOOKUP($B51,'Tillförd energi'!$B$1:$AS$566,MATCH(R$1,'Tillförd energi'!$B$1:$AQ$1,0),FALSE)</f>
        <v>7.33</v>
      </c>
      <c r="S51">
        <f>VLOOKUP($B51,'Tillförd energi'!$B$1:$AS$566,MATCH(S$1,'Tillförd energi'!$B$1:$AQ$1,0),FALSE)</f>
        <v>0</v>
      </c>
      <c r="T51">
        <f>VLOOKUP($B51,'Tillförd energi'!$B$1:$AS$566,MATCH(T$1,'Tillförd energi'!$B$1:$AQ$1,0),FALSE)</f>
        <v>0</v>
      </c>
      <c r="U51">
        <f>VLOOKUP($B51,'Tillförd energi'!$B$1:$AS$566,MATCH(U$1,'Tillförd energi'!$B$1:$AQ$1,0),FALSE)</f>
        <v>0</v>
      </c>
      <c r="V51">
        <f>VLOOKUP($B51,'Tillförd energi'!$B$1:$AS$566,MATCH(V$1,'Tillförd energi'!$B$1:$AQ$1,0),FALSE)</f>
        <v>0</v>
      </c>
      <c r="W51">
        <f>VLOOKUP($B51,'Tillförd energi'!$B$1:$AS$566,MATCH(W$1,'Tillförd energi'!$B$1:$AQ$1,0),FALSE)</f>
        <v>0</v>
      </c>
      <c r="X51">
        <f>VLOOKUP($B51,'Tillförd energi'!$B$1:$AS$566,MATCH(X$1,'Tillförd energi'!$B$1:$AQ$1,0),FALSE)</f>
        <v>0</v>
      </c>
      <c r="Y51">
        <f>VLOOKUP($B51,'Tillförd energi'!$B$1:$AS$566,MATCH(Y$1,'Tillförd energi'!$B$1:$AQ$1,0),FALSE)</f>
        <v>0</v>
      </c>
      <c r="Z51">
        <f>VLOOKUP($B51,'Tillförd energi'!$B$1:$AS$566,MATCH(Z$1,'Tillförd energi'!$B$1:$AQ$1,0),FALSE)</f>
        <v>0</v>
      </c>
      <c r="AA51">
        <f>VLOOKUP($B51,'Tillförd energi'!$B$1:$AS$566,MATCH(AA$1,'Tillförd energi'!$B$1:$AQ$1,0),FALSE)</f>
        <v>0</v>
      </c>
      <c r="AB51">
        <f>VLOOKUP($B51,'Tillförd energi'!$B$1:$AS$566,MATCH(AB$1,'Tillförd energi'!$B$1:$AQ$1,0),FALSE)</f>
        <v>0</v>
      </c>
      <c r="AC51">
        <f>VLOOKUP($B51,'Tillförd energi'!$B$1:$AS$566,MATCH(AC$1,'Tillförd energi'!$B$1:$AQ$1,0),FALSE)</f>
        <v>0</v>
      </c>
      <c r="AD51">
        <f>VLOOKUP($B51,'Tillförd energi'!$B$1:$AS$566,MATCH(AD$1,'Tillförd energi'!$B$1:$AQ$1,0),FALSE)</f>
        <v>0</v>
      </c>
      <c r="AE51">
        <f>VLOOKUP($B51,'Tillförd energi'!$B$1:$AS$566,MATCH(AE$1,'Tillförd energi'!$B$1:$AQ$1,0),FALSE)</f>
        <v>0</v>
      </c>
      <c r="AF51">
        <f>VLOOKUP($B51,'Tillförd energi'!$B$1:$AS$566,MATCH(AF$1,'Tillförd energi'!$B$1:$AQ$1,0),FALSE)</f>
        <v>0.126</v>
      </c>
      <c r="AG51">
        <f>IFERROR(VLOOKUP(B51,Miljö!$B$1:$S$476,9,FALSE)/1,0)</f>
        <v>0</v>
      </c>
      <c r="AI51">
        <f t="shared" si="0"/>
        <v>8.8059999999999992</v>
      </c>
      <c r="AJ51">
        <f t="shared" si="1"/>
        <v>8.8059999999999992</v>
      </c>
      <c r="AK51">
        <f>IF(ISERROR(1/VLOOKUP($B51,Leveranser!$B$1:$S$500,MATCH("såld värme (gwh)",Leveranser!$B$1:$S$1,0),FALSE)),"",VLOOKUP($B51,Leveranser!$B$1:$S$500,MATCH("såld värme (gwh)",Leveranser!$B$1:$S$1,0),FALSE))</f>
        <v>7.18</v>
      </c>
      <c r="AL51">
        <f>VLOOKUP($B51,Leveranser!$B$1:$Y$500,MATCH("Totalt såld fjärrvärme till andra fjärrvärmeföretag",Leveranser!$B$1:$AA$1,0),FALSE)</f>
        <v>0</v>
      </c>
      <c r="AM51">
        <f>IF(ISERROR(1/VLOOKUP($B51,Miljö!$B$1:$S$500,MATCH("Såld mängd produktionsspecifik fjärrvärme (GWh)",Miljö!$B$1:$R$1,0),FALSE)),0,VLOOKUP($B51,Miljö!$B$1:$S$500,MATCH("Såld mängd produktionsspecifik fjärrvärme (GWh)",Miljö!$B$1:$R$1,0),FALSE))</f>
        <v>0</v>
      </c>
      <c r="AN51" s="137">
        <f t="shared" si="2"/>
        <v>0.81535316829434479</v>
      </c>
      <c r="AP51" t="str">
        <f>VLOOKUP($B51,Miljövärden!$B$1:$H$446,7,FALSE)</f>
        <v>Ja</v>
      </c>
      <c r="AQ51" t="str">
        <f>VLOOKUP($B51,Miljövärden!$B$1:$H$446,6,FALSE)</f>
        <v>Ja</v>
      </c>
      <c r="AU51">
        <f t="shared" si="3"/>
        <v>0.126</v>
      </c>
      <c r="AV51">
        <f t="shared" si="4"/>
        <v>0</v>
      </c>
      <c r="AW51">
        <f t="shared" si="5"/>
        <v>0</v>
      </c>
      <c r="AX51">
        <f t="shared" si="6"/>
        <v>7.33</v>
      </c>
      <c r="AZ51">
        <f t="shared" si="7"/>
        <v>7.33</v>
      </c>
    </row>
    <row r="52" spans="1:52" customFormat="1" x14ac:dyDescent="0.25">
      <c r="A52" s="2" t="s">
        <v>101</v>
      </c>
      <c r="B52" s="2" t="s">
        <v>103</v>
      </c>
      <c r="C52">
        <f>VLOOKUP($B52,'Tillförd energi'!$B$1:$AS$566,MATCH(C$1,'Tillförd energi'!$B$1:$AQ$1,0),FALSE)</f>
        <v>0</v>
      </c>
      <c r="D52">
        <f>VLOOKUP($B52,'Tillförd energi'!$B$1:$AS$566,MATCH(D$1,'Tillförd energi'!$B$1:$AQ$1,0),FALSE)</f>
        <v>0.30099999999999999</v>
      </c>
      <c r="E52">
        <f>VLOOKUP($B52,'Tillförd energi'!$B$1:$AS$566,MATCH(E$1,'Tillförd energi'!$B$1:$AQ$1,0),FALSE)</f>
        <v>0</v>
      </c>
      <c r="F52">
        <f>VLOOKUP($B52,'Tillförd energi'!$B$1:$AS$566,MATCH(F$1,'Tillförd energi'!$B$1:$AQ$1,0),FALSE)</f>
        <v>0</v>
      </c>
      <c r="G52">
        <f>VLOOKUP($B52,'Tillförd energi'!$B$1:$AS$566,MATCH(G$1,'Tillförd energi'!$B$1:$AQ$1,0),FALSE)</f>
        <v>0</v>
      </c>
      <c r="H52">
        <f>VLOOKUP($B52,'Tillförd energi'!$B$1:$AS$566,MATCH(H$1,'Tillförd energi'!$B$1:$AQ$1,0),FALSE)</f>
        <v>0</v>
      </c>
      <c r="I52">
        <f>VLOOKUP($B52,'Tillförd energi'!$B$1:$AS$566,MATCH(I$1,'Tillförd energi'!$B$1:$AQ$1,0),FALSE)</f>
        <v>0</v>
      </c>
      <c r="J52">
        <f>VLOOKUP($B52,'Tillförd energi'!$B$1:$AS$566,MATCH(J$1,'Tillförd energi'!$B$1:$AQ$1,0),FALSE)</f>
        <v>0</v>
      </c>
      <c r="K52">
        <v>0</v>
      </c>
      <c r="L52">
        <f>VLOOKUP($B52,'Tillförd energi'!$B$1:$AS$566,MATCH(L$1,'Tillförd energi'!$B$1:$AQ$1,0),FALSE)</f>
        <v>0</v>
      </c>
      <c r="M52">
        <f>VLOOKUP($B52,'Tillförd energi'!$B$1:$AS$566,MATCH(M$1,'Tillförd energi'!$B$1:$AQ$1,0),FALSE)</f>
        <v>0</v>
      </c>
      <c r="N52">
        <f>VLOOKUP($B52,'Tillförd energi'!$B$1:$AS$566,MATCH(N$1,'Tillförd energi'!$B$1:$AQ$1,0),FALSE)</f>
        <v>0</v>
      </c>
      <c r="O52">
        <f>VLOOKUP($B52,'Tillförd energi'!$B$1:$AS$566,MATCH(O$1,'Tillförd energi'!$B$1:$AQ$1,0),FALSE)</f>
        <v>65.067999999999998</v>
      </c>
      <c r="P52">
        <f>VLOOKUP($B52,'Tillförd energi'!$B$1:$AS$566,MATCH(P$1,'Tillförd energi'!$B$1:$AQ$1,0),FALSE)</f>
        <v>0</v>
      </c>
      <c r="Q52">
        <f>VLOOKUP($B52,'Tillförd energi'!$B$1:$AS$566,MATCH(Q$1,'Tillförd energi'!$B$1:$AQ$1,0),FALSE)</f>
        <v>0</v>
      </c>
      <c r="R52">
        <f>VLOOKUP($B52,'Tillförd energi'!$B$1:$AS$566,MATCH(R$1,'Tillförd energi'!$B$1:$AQ$1,0),FALSE)</f>
        <v>0</v>
      </c>
      <c r="S52">
        <f>VLOOKUP($B52,'Tillförd energi'!$B$1:$AS$566,MATCH(S$1,'Tillförd energi'!$B$1:$AQ$1,0),FALSE)</f>
        <v>6.3760000000000003</v>
      </c>
      <c r="T52">
        <f>VLOOKUP($B52,'Tillförd energi'!$B$1:$AS$566,MATCH(T$1,'Tillförd energi'!$B$1:$AQ$1,0),FALSE)</f>
        <v>0</v>
      </c>
      <c r="U52">
        <f>VLOOKUP($B52,'Tillförd energi'!$B$1:$AS$566,MATCH(U$1,'Tillförd energi'!$B$1:$AQ$1,0),FALSE)</f>
        <v>0</v>
      </c>
      <c r="V52">
        <f>VLOOKUP($B52,'Tillförd energi'!$B$1:$AS$566,MATCH(V$1,'Tillförd energi'!$B$1:$AQ$1,0),FALSE)</f>
        <v>0</v>
      </c>
      <c r="W52">
        <f>VLOOKUP($B52,'Tillförd energi'!$B$1:$AS$566,MATCH(W$1,'Tillförd energi'!$B$1:$AQ$1,0),FALSE)</f>
        <v>0</v>
      </c>
      <c r="X52">
        <f>VLOOKUP($B52,'Tillförd energi'!$B$1:$AS$566,MATCH(X$1,'Tillförd energi'!$B$1:$AQ$1,0),FALSE)</f>
        <v>0</v>
      </c>
      <c r="Y52">
        <f>VLOOKUP($B52,'Tillförd energi'!$B$1:$AS$566,MATCH(Y$1,'Tillförd energi'!$B$1:$AQ$1,0),FALSE)</f>
        <v>0</v>
      </c>
      <c r="Z52">
        <f>VLOOKUP($B52,'Tillförd energi'!$B$1:$AS$566,MATCH(Z$1,'Tillförd energi'!$B$1:$AQ$1,0),FALSE)</f>
        <v>0</v>
      </c>
      <c r="AA52">
        <f>VLOOKUP($B52,'Tillförd energi'!$B$1:$AS$566,MATCH(AA$1,'Tillförd energi'!$B$1:$AQ$1,0),FALSE)</f>
        <v>0</v>
      </c>
      <c r="AB52">
        <f>VLOOKUP($B52,'Tillförd energi'!$B$1:$AS$566,MATCH(AB$1,'Tillförd energi'!$B$1:$AQ$1,0),FALSE)</f>
        <v>0</v>
      </c>
      <c r="AC52">
        <f>VLOOKUP($B52,'Tillförd energi'!$B$1:$AS$566,MATCH(AC$1,'Tillförd energi'!$B$1:$AQ$1,0),FALSE)</f>
        <v>0</v>
      </c>
      <c r="AD52">
        <f>VLOOKUP($B52,'Tillförd energi'!$B$1:$AS$566,MATCH(AD$1,'Tillförd energi'!$B$1:$AQ$1,0),FALSE)</f>
        <v>0</v>
      </c>
      <c r="AE52">
        <f>VLOOKUP($B52,'Tillförd energi'!$B$1:$AS$566,MATCH(AE$1,'Tillförd energi'!$B$1:$AQ$1,0),FALSE)</f>
        <v>0</v>
      </c>
      <c r="AF52">
        <f>VLOOKUP($B52,'Tillförd energi'!$B$1:$AS$566,MATCH(AF$1,'Tillförd energi'!$B$1:$AQ$1,0),FALSE)</f>
        <v>1.159</v>
      </c>
      <c r="AG52">
        <f>IFERROR(VLOOKUP(B52,Miljö!$B$1:$S$476,9,FALSE)/1,0)</f>
        <v>0</v>
      </c>
      <c r="AI52">
        <f t="shared" si="0"/>
        <v>72.904000000000011</v>
      </c>
      <c r="AJ52">
        <f t="shared" si="1"/>
        <v>72.904000000000011</v>
      </c>
      <c r="AK52">
        <f>IF(ISERROR(1/VLOOKUP($B52,Leveranser!$B$1:$S$500,MATCH("såld värme (gwh)",Leveranser!$B$1:$S$1,0),FALSE)),"",VLOOKUP($B52,Leveranser!$B$1:$S$500,MATCH("såld värme (gwh)",Leveranser!$B$1:$S$1,0),FALSE))</f>
        <v>58.777000000000001</v>
      </c>
      <c r="AL52">
        <f>VLOOKUP($B52,Leveranser!$B$1:$Y$500,MATCH("Totalt såld fjärrvärme till andra fjärrvärmeföretag",Leveranser!$B$1:$AA$1,0),FALSE)</f>
        <v>0</v>
      </c>
      <c r="AM52">
        <f>IF(ISERROR(1/VLOOKUP($B52,Miljö!$B$1:$S$500,MATCH("Såld mängd produktionsspecifik fjärrvärme (GWh)",Miljö!$B$1:$R$1,0),FALSE)),0,VLOOKUP($B52,Miljö!$B$1:$S$500,MATCH("Såld mängd produktionsspecifik fjärrvärme (GWh)",Miljö!$B$1:$R$1,0),FALSE))</f>
        <v>0</v>
      </c>
      <c r="AN52" s="137">
        <f t="shared" si="2"/>
        <v>0.80622462416328311</v>
      </c>
      <c r="AP52" t="str">
        <f>VLOOKUP($B52,Miljövärden!$B$1:$H$446,7,FALSE)</f>
        <v>Ja</v>
      </c>
      <c r="AQ52" t="str">
        <f>VLOOKUP($B52,Miljövärden!$B$1:$H$446,6,FALSE)</f>
        <v>Nej</v>
      </c>
      <c r="AU52">
        <f t="shared" si="3"/>
        <v>1.159</v>
      </c>
      <c r="AV52">
        <f t="shared" si="4"/>
        <v>0</v>
      </c>
      <c r="AW52">
        <f t="shared" si="5"/>
        <v>65.067999999999998</v>
      </c>
      <c r="AX52">
        <f t="shared" si="6"/>
        <v>6.3760000000000003</v>
      </c>
      <c r="AZ52">
        <f t="shared" si="7"/>
        <v>71.444000000000003</v>
      </c>
    </row>
    <row r="53" spans="1:52" customFormat="1" x14ac:dyDescent="0.25">
      <c r="A53" s="2" t="s">
        <v>101</v>
      </c>
      <c r="B53" s="2" t="s">
        <v>104</v>
      </c>
      <c r="C53">
        <f>VLOOKUP($B53,'Tillförd energi'!$B$1:$AS$566,MATCH(C$1,'Tillförd energi'!$B$1:$AQ$1,0),FALSE)</f>
        <v>0</v>
      </c>
      <c r="D53">
        <f>VLOOKUP($B53,'Tillförd energi'!$B$1:$AS$566,MATCH(D$1,'Tillförd energi'!$B$1:$AQ$1,0),FALSE)</f>
        <v>0</v>
      </c>
      <c r="E53">
        <f>VLOOKUP($B53,'Tillförd energi'!$B$1:$AS$566,MATCH(E$1,'Tillförd energi'!$B$1:$AQ$1,0),FALSE)</f>
        <v>0</v>
      </c>
      <c r="F53">
        <f>VLOOKUP($B53,'Tillförd energi'!$B$1:$AS$566,MATCH(F$1,'Tillförd energi'!$B$1:$AQ$1,0),FALSE)</f>
        <v>0</v>
      </c>
      <c r="G53">
        <f>VLOOKUP($B53,'Tillförd energi'!$B$1:$AS$566,MATCH(G$1,'Tillförd energi'!$B$1:$AQ$1,0),FALSE)</f>
        <v>0</v>
      </c>
      <c r="H53">
        <f>VLOOKUP($B53,'Tillförd energi'!$B$1:$AS$566,MATCH(H$1,'Tillförd energi'!$B$1:$AQ$1,0),FALSE)</f>
        <v>0</v>
      </c>
      <c r="I53">
        <f>VLOOKUP($B53,'Tillförd energi'!$B$1:$AS$566,MATCH(I$1,'Tillförd energi'!$B$1:$AQ$1,0),FALSE)</f>
        <v>0</v>
      </c>
      <c r="J53">
        <f>VLOOKUP($B53,'Tillförd energi'!$B$1:$AS$566,MATCH(J$1,'Tillförd energi'!$B$1:$AQ$1,0),FALSE)</f>
        <v>5.5679999999999996</v>
      </c>
      <c r="K53">
        <v>0</v>
      </c>
      <c r="L53">
        <f>VLOOKUP($B53,'Tillförd energi'!$B$1:$AS$566,MATCH(L$1,'Tillförd energi'!$B$1:$AQ$1,0),FALSE)</f>
        <v>0</v>
      </c>
      <c r="M53">
        <f>VLOOKUP($B53,'Tillförd energi'!$B$1:$AS$566,MATCH(M$1,'Tillförd energi'!$B$1:$AQ$1,0),FALSE)</f>
        <v>0</v>
      </c>
      <c r="N53">
        <f>VLOOKUP($B53,'Tillförd energi'!$B$1:$AS$566,MATCH(N$1,'Tillförd energi'!$B$1:$AQ$1,0),FALSE)</f>
        <v>0</v>
      </c>
      <c r="O53">
        <f>VLOOKUP($B53,'Tillförd energi'!$B$1:$AS$566,MATCH(O$1,'Tillförd energi'!$B$1:$AQ$1,0),FALSE)</f>
        <v>0</v>
      </c>
      <c r="P53">
        <f>VLOOKUP($B53,'Tillförd energi'!$B$1:$AS$566,MATCH(P$1,'Tillförd energi'!$B$1:$AQ$1,0),FALSE)</f>
        <v>0</v>
      </c>
      <c r="Q53">
        <f>VLOOKUP($B53,'Tillförd energi'!$B$1:$AS$566,MATCH(Q$1,'Tillförd energi'!$B$1:$AQ$1,0),FALSE)</f>
        <v>0</v>
      </c>
      <c r="R53">
        <f>VLOOKUP($B53,'Tillförd energi'!$B$1:$AS$566,MATCH(R$1,'Tillförd energi'!$B$1:$AQ$1,0),FALSE)</f>
        <v>0</v>
      </c>
      <c r="S53">
        <f>VLOOKUP($B53,'Tillförd energi'!$B$1:$AS$566,MATCH(S$1,'Tillförd energi'!$B$1:$AQ$1,0),FALSE)</f>
        <v>0</v>
      </c>
      <c r="T53">
        <f>VLOOKUP($B53,'Tillförd energi'!$B$1:$AS$566,MATCH(T$1,'Tillförd energi'!$B$1:$AQ$1,0),FALSE)</f>
        <v>0</v>
      </c>
      <c r="U53">
        <f>VLOOKUP($B53,'Tillförd energi'!$B$1:$AS$566,MATCH(U$1,'Tillförd energi'!$B$1:$AQ$1,0),FALSE)</f>
        <v>0</v>
      </c>
      <c r="V53">
        <f>VLOOKUP($B53,'Tillförd energi'!$B$1:$AS$566,MATCH(V$1,'Tillförd energi'!$B$1:$AQ$1,0),FALSE)</f>
        <v>0</v>
      </c>
      <c r="W53">
        <f>VLOOKUP($B53,'Tillförd energi'!$B$1:$AS$566,MATCH(W$1,'Tillförd energi'!$B$1:$AQ$1,0),FALSE)</f>
        <v>7.298</v>
      </c>
      <c r="X53">
        <f>VLOOKUP($B53,'Tillförd energi'!$B$1:$AS$566,MATCH(X$1,'Tillförd energi'!$B$1:$AQ$1,0),FALSE)</f>
        <v>0</v>
      </c>
      <c r="Y53">
        <f>VLOOKUP($B53,'Tillförd energi'!$B$1:$AS$566,MATCH(Y$1,'Tillförd energi'!$B$1:$AQ$1,0),FALSE)</f>
        <v>0</v>
      </c>
      <c r="Z53">
        <f>VLOOKUP($B53,'Tillförd energi'!$B$1:$AS$566,MATCH(Z$1,'Tillförd energi'!$B$1:$AQ$1,0),FALSE)</f>
        <v>0</v>
      </c>
      <c r="AA53">
        <f>VLOOKUP($B53,'Tillförd energi'!$B$1:$AS$566,MATCH(AA$1,'Tillförd energi'!$B$1:$AQ$1,0),FALSE)</f>
        <v>0</v>
      </c>
      <c r="AB53">
        <f>VLOOKUP($B53,'Tillförd energi'!$B$1:$AS$566,MATCH(AB$1,'Tillförd energi'!$B$1:$AQ$1,0),FALSE)</f>
        <v>0</v>
      </c>
      <c r="AC53">
        <f>VLOOKUP($B53,'Tillförd energi'!$B$1:$AS$566,MATCH(AC$1,'Tillförd energi'!$B$1:$AQ$1,0),FALSE)</f>
        <v>0</v>
      </c>
      <c r="AD53">
        <f>VLOOKUP($B53,'Tillförd energi'!$B$1:$AS$566,MATCH(AD$1,'Tillförd energi'!$B$1:$AQ$1,0),FALSE)</f>
        <v>0</v>
      </c>
      <c r="AE53">
        <f>VLOOKUP($B53,'Tillförd energi'!$B$1:$AS$566,MATCH(AE$1,'Tillförd energi'!$B$1:$AQ$1,0),FALSE)</f>
        <v>0</v>
      </c>
      <c r="AF53">
        <f>VLOOKUP($B53,'Tillförd energi'!$B$1:$AS$566,MATCH(AF$1,'Tillförd energi'!$B$1:$AQ$1,0),FALSE)</f>
        <v>0.20799999999999999</v>
      </c>
      <c r="AG53">
        <f>IFERROR(VLOOKUP(B53,Miljö!$B$1:$S$476,9,FALSE)/1,0)</f>
        <v>0</v>
      </c>
      <c r="AI53">
        <f t="shared" si="0"/>
        <v>13.074</v>
      </c>
      <c r="AJ53">
        <f t="shared" si="1"/>
        <v>13.074</v>
      </c>
      <c r="AK53">
        <f>IF(ISERROR(1/VLOOKUP($B53,Leveranser!$B$1:$S$500,MATCH("såld värme (gwh)",Leveranser!$B$1:$S$1,0),FALSE)),"",VLOOKUP($B53,Leveranser!$B$1:$S$500,MATCH("såld värme (gwh)",Leveranser!$B$1:$S$1,0),FALSE))</f>
        <v>28.2</v>
      </c>
      <c r="AL53">
        <f>VLOOKUP($B53,Leveranser!$B$1:$Y$500,MATCH("Totalt såld fjärrvärme till andra fjärrvärmeföretag",Leveranser!$B$1:$AA$1,0),FALSE)</f>
        <v>0</v>
      </c>
      <c r="AM53">
        <f>IF(ISERROR(1/VLOOKUP($B53,Miljö!$B$1:$S$500,MATCH("Såld mängd produktionsspecifik fjärrvärme (GWh)",Miljö!$B$1:$R$1,0),FALSE)),0,VLOOKUP($B53,Miljö!$B$1:$S$500,MATCH("Såld mängd produktionsspecifik fjärrvärme (GWh)",Miljö!$B$1:$R$1,0),FALSE))</f>
        <v>0</v>
      </c>
      <c r="AN53" s="137">
        <f t="shared" si="2"/>
        <v>2.1569527306103717</v>
      </c>
      <c r="AO53" t="s">
        <v>1272</v>
      </c>
      <c r="AP53" t="str">
        <f>VLOOKUP($B53,Miljövärden!$B$1:$H$446,7,FALSE)</f>
        <v>Ja</v>
      </c>
      <c r="AQ53" t="str">
        <f>VLOOKUP($B53,Miljövärden!$B$1:$H$446,6,FALSE)</f>
        <v>Nej</v>
      </c>
      <c r="AU53">
        <f t="shared" si="3"/>
        <v>0.20799999999999999</v>
      </c>
      <c r="AV53">
        <f t="shared" si="4"/>
        <v>0</v>
      </c>
      <c r="AW53">
        <f t="shared" si="5"/>
        <v>0</v>
      </c>
      <c r="AX53">
        <f t="shared" si="6"/>
        <v>0</v>
      </c>
      <c r="AZ53">
        <f t="shared" si="7"/>
        <v>7.298</v>
      </c>
    </row>
    <row r="54" spans="1:52" customFormat="1" x14ac:dyDescent="0.25">
      <c r="A54" s="2" t="s">
        <v>101</v>
      </c>
      <c r="B54" s="2" t="s">
        <v>105</v>
      </c>
      <c r="C54">
        <f>VLOOKUP($B54,'Tillförd energi'!$B$1:$AS$566,MATCH(C$1,'Tillförd energi'!$B$1:$AQ$1,0),FALSE)</f>
        <v>0</v>
      </c>
      <c r="D54">
        <f>VLOOKUP($B54,'Tillförd energi'!$B$1:$AS$566,MATCH(D$1,'Tillförd energi'!$B$1:$AQ$1,0),FALSE)</f>
        <v>8.1000000000000003E-2</v>
      </c>
      <c r="E54">
        <f>VLOOKUP($B54,'Tillförd energi'!$B$1:$AS$566,MATCH(E$1,'Tillförd energi'!$B$1:$AQ$1,0),FALSE)</f>
        <v>0</v>
      </c>
      <c r="F54">
        <f>VLOOKUP($B54,'Tillförd energi'!$B$1:$AS$566,MATCH(F$1,'Tillförd energi'!$B$1:$AQ$1,0),FALSE)</f>
        <v>0</v>
      </c>
      <c r="G54">
        <f>VLOOKUP($B54,'Tillförd energi'!$B$1:$AS$566,MATCH(G$1,'Tillförd energi'!$B$1:$AQ$1,0),FALSE)</f>
        <v>0</v>
      </c>
      <c r="H54">
        <f>VLOOKUP($B54,'Tillförd energi'!$B$1:$AS$566,MATCH(H$1,'Tillförd energi'!$B$1:$AQ$1,0),FALSE)</f>
        <v>0</v>
      </c>
      <c r="I54">
        <f>VLOOKUP($B54,'Tillförd energi'!$B$1:$AS$566,MATCH(I$1,'Tillförd energi'!$B$1:$AQ$1,0),FALSE)</f>
        <v>0</v>
      </c>
      <c r="J54">
        <f>VLOOKUP($B54,'Tillförd energi'!$B$1:$AS$566,MATCH(J$1,'Tillförd energi'!$B$1:$AQ$1,0),FALSE)</f>
        <v>0</v>
      </c>
      <c r="K54">
        <v>0</v>
      </c>
      <c r="L54">
        <f>VLOOKUP($B54,'Tillförd energi'!$B$1:$AS$566,MATCH(L$1,'Tillförd energi'!$B$1:$AQ$1,0),FALSE)</f>
        <v>0</v>
      </c>
      <c r="M54">
        <f>VLOOKUP($B54,'Tillförd energi'!$B$1:$AS$566,MATCH(M$1,'Tillförd energi'!$B$1:$AQ$1,0),FALSE)</f>
        <v>0</v>
      </c>
      <c r="N54">
        <f>VLOOKUP($B54,'Tillförd energi'!$B$1:$AS$566,MATCH(N$1,'Tillförd energi'!$B$1:$AQ$1,0),FALSE)</f>
        <v>0</v>
      </c>
      <c r="O54">
        <f>VLOOKUP($B54,'Tillförd energi'!$B$1:$AS$566,MATCH(O$1,'Tillförd energi'!$B$1:$AQ$1,0),FALSE)</f>
        <v>0</v>
      </c>
      <c r="P54">
        <f>VLOOKUP($B54,'Tillförd energi'!$B$1:$AS$566,MATCH(P$1,'Tillförd energi'!$B$1:$AQ$1,0),FALSE)</f>
        <v>23.355</v>
      </c>
      <c r="Q54">
        <f>VLOOKUP($B54,'Tillförd energi'!$B$1:$AS$566,MATCH(Q$1,'Tillförd energi'!$B$1:$AQ$1,0),FALSE)</f>
        <v>0</v>
      </c>
      <c r="R54">
        <f>VLOOKUP($B54,'Tillförd energi'!$B$1:$AS$566,MATCH(R$1,'Tillförd energi'!$B$1:$AQ$1,0),FALSE)</f>
        <v>5.9260000000000002</v>
      </c>
      <c r="S54">
        <f>VLOOKUP($B54,'Tillförd energi'!$B$1:$AS$566,MATCH(S$1,'Tillförd energi'!$B$1:$AQ$1,0),FALSE)</f>
        <v>0</v>
      </c>
      <c r="T54">
        <f>VLOOKUP($B54,'Tillförd energi'!$B$1:$AS$566,MATCH(T$1,'Tillförd energi'!$B$1:$AQ$1,0),FALSE)</f>
        <v>0</v>
      </c>
      <c r="U54">
        <f>VLOOKUP($B54,'Tillförd energi'!$B$1:$AS$566,MATCH(U$1,'Tillförd energi'!$B$1:$AQ$1,0),FALSE)</f>
        <v>0</v>
      </c>
      <c r="V54">
        <f>VLOOKUP($B54,'Tillförd energi'!$B$1:$AS$566,MATCH(V$1,'Tillförd energi'!$B$1:$AQ$1,0),FALSE)</f>
        <v>0</v>
      </c>
      <c r="W54">
        <f>VLOOKUP($B54,'Tillförd energi'!$B$1:$AS$566,MATCH(W$1,'Tillförd energi'!$B$1:$AQ$1,0),FALSE)</f>
        <v>0.74299999999999999</v>
      </c>
      <c r="X54">
        <f>VLOOKUP($B54,'Tillförd energi'!$B$1:$AS$566,MATCH(X$1,'Tillförd energi'!$B$1:$AQ$1,0),FALSE)</f>
        <v>0</v>
      </c>
      <c r="Y54">
        <f>VLOOKUP($B54,'Tillförd energi'!$B$1:$AS$566,MATCH(Y$1,'Tillförd energi'!$B$1:$AQ$1,0),FALSE)</f>
        <v>0</v>
      </c>
      <c r="Z54">
        <f>VLOOKUP($B54,'Tillförd energi'!$B$1:$AS$566,MATCH(Z$1,'Tillförd energi'!$B$1:$AQ$1,0),FALSE)</f>
        <v>0</v>
      </c>
      <c r="AA54">
        <f>VLOOKUP($B54,'Tillförd energi'!$B$1:$AS$566,MATCH(AA$1,'Tillförd energi'!$B$1:$AQ$1,0),FALSE)</f>
        <v>0</v>
      </c>
      <c r="AB54">
        <f>VLOOKUP($B54,'Tillförd energi'!$B$1:$AS$566,MATCH(AB$1,'Tillförd energi'!$B$1:$AQ$1,0),FALSE)</f>
        <v>0</v>
      </c>
      <c r="AC54">
        <f>VLOOKUP($B54,'Tillförd energi'!$B$1:$AS$566,MATCH(AC$1,'Tillförd energi'!$B$1:$AQ$1,0),FALSE)</f>
        <v>0</v>
      </c>
      <c r="AD54">
        <f>VLOOKUP($B54,'Tillförd energi'!$B$1:$AS$566,MATCH(AD$1,'Tillförd energi'!$B$1:$AQ$1,0),FALSE)</f>
        <v>8.5939999999999994</v>
      </c>
      <c r="AE54">
        <f>VLOOKUP($B54,'Tillförd energi'!$B$1:$AS$566,MATCH(AE$1,'Tillförd energi'!$B$1:$AQ$1,0),FALSE)</f>
        <v>0</v>
      </c>
      <c r="AF54">
        <f>VLOOKUP($B54,'Tillförd energi'!$B$1:$AS$566,MATCH(AF$1,'Tillförd energi'!$B$1:$AQ$1,0),FALSE)</f>
        <v>0.88800000000000001</v>
      </c>
      <c r="AG54">
        <f>IFERROR(VLOOKUP(B54,Miljö!$B$1:$S$476,9,FALSE)/1,0)</f>
        <v>0</v>
      </c>
      <c r="AI54">
        <f t="shared" si="0"/>
        <v>39.586999999999996</v>
      </c>
      <c r="AJ54">
        <f t="shared" si="1"/>
        <v>39.586999999999996</v>
      </c>
      <c r="AK54">
        <f>IF(ISERROR(1/VLOOKUP($B54,Leveranser!$B$1:$S$500,MATCH("såld värme (gwh)",Leveranser!$B$1:$S$1,0),FALSE)),"",VLOOKUP($B54,Leveranser!$B$1:$S$500,MATCH("såld värme (gwh)",Leveranser!$B$1:$S$1,0),FALSE))</f>
        <v>29.9</v>
      </c>
      <c r="AL54">
        <f>VLOOKUP($B54,Leveranser!$B$1:$Y$500,MATCH("Totalt såld fjärrvärme till andra fjärrvärmeföretag",Leveranser!$B$1:$AA$1,0),FALSE)</f>
        <v>0</v>
      </c>
      <c r="AM54">
        <f>IF(ISERROR(1/VLOOKUP($B54,Miljö!$B$1:$S$500,MATCH("Såld mängd produktionsspecifik fjärrvärme (GWh)",Miljö!$B$1:$R$1,0),FALSE)),0,VLOOKUP($B54,Miljö!$B$1:$S$500,MATCH("Såld mängd produktionsspecifik fjärrvärme (GWh)",Miljö!$B$1:$R$1,0),FALSE))</f>
        <v>0</v>
      </c>
      <c r="AN54" s="137">
        <f t="shared" si="2"/>
        <v>0.75529845656402361</v>
      </c>
      <c r="AP54" t="str">
        <f>VLOOKUP($B54,Miljövärden!$B$1:$H$446,7,FALSE)</f>
        <v>Ja</v>
      </c>
      <c r="AQ54" t="str">
        <f>VLOOKUP($B54,Miljövärden!$B$1:$H$446,6,FALSE)</f>
        <v>Nej</v>
      </c>
      <c r="AU54">
        <f t="shared" si="3"/>
        <v>0.88800000000000001</v>
      </c>
      <c r="AV54">
        <f t="shared" si="4"/>
        <v>0</v>
      </c>
      <c r="AW54">
        <f t="shared" si="5"/>
        <v>23.355</v>
      </c>
      <c r="AX54">
        <f t="shared" si="6"/>
        <v>5.9260000000000002</v>
      </c>
      <c r="AZ54">
        <f t="shared" si="7"/>
        <v>30.023999999999997</v>
      </c>
    </row>
    <row r="55" spans="1:52" customFormat="1" x14ac:dyDescent="0.25">
      <c r="A55" s="2" t="s">
        <v>101</v>
      </c>
      <c r="B55" s="2" t="s">
        <v>106</v>
      </c>
      <c r="C55">
        <f>VLOOKUP($B55,'Tillförd energi'!$B$1:$AS$566,MATCH(C$1,'Tillförd energi'!$B$1:$AQ$1,0),FALSE)</f>
        <v>0</v>
      </c>
      <c r="D55">
        <f>VLOOKUP($B55,'Tillförd energi'!$B$1:$AS$566,MATCH(D$1,'Tillförd energi'!$B$1:$AQ$1,0),FALSE)</f>
        <v>0.22800000000000001</v>
      </c>
      <c r="E55">
        <f>VLOOKUP($B55,'Tillförd energi'!$B$1:$AS$566,MATCH(E$1,'Tillförd energi'!$B$1:$AQ$1,0),FALSE)</f>
        <v>0</v>
      </c>
      <c r="F55">
        <f>VLOOKUP($B55,'Tillförd energi'!$B$1:$AS$566,MATCH(F$1,'Tillförd energi'!$B$1:$AQ$1,0),FALSE)</f>
        <v>0</v>
      </c>
      <c r="G55">
        <f>VLOOKUP($B55,'Tillförd energi'!$B$1:$AS$566,MATCH(G$1,'Tillförd energi'!$B$1:$AQ$1,0),FALSE)</f>
        <v>0</v>
      </c>
      <c r="H55">
        <f>VLOOKUP($B55,'Tillförd energi'!$B$1:$AS$566,MATCH(H$1,'Tillförd energi'!$B$1:$AQ$1,0),FALSE)</f>
        <v>0</v>
      </c>
      <c r="I55">
        <f>VLOOKUP($B55,'Tillförd energi'!$B$1:$AS$566,MATCH(I$1,'Tillförd energi'!$B$1:$AQ$1,0),FALSE)</f>
        <v>0</v>
      </c>
      <c r="J55">
        <f>VLOOKUP($B55,'Tillförd energi'!$B$1:$AS$566,MATCH(J$1,'Tillförd energi'!$B$1:$AQ$1,0),FALSE)</f>
        <v>0</v>
      </c>
      <c r="K55">
        <v>0</v>
      </c>
      <c r="L55">
        <f>VLOOKUP($B55,'Tillförd energi'!$B$1:$AS$566,MATCH(L$1,'Tillförd energi'!$B$1:$AQ$1,0),FALSE)</f>
        <v>0</v>
      </c>
      <c r="M55">
        <f>VLOOKUP($B55,'Tillförd energi'!$B$1:$AS$566,MATCH(M$1,'Tillförd energi'!$B$1:$AQ$1,0),FALSE)</f>
        <v>0</v>
      </c>
      <c r="N55">
        <f>VLOOKUP($B55,'Tillförd energi'!$B$1:$AS$566,MATCH(N$1,'Tillförd energi'!$B$1:$AQ$1,0),FALSE)</f>
        <v>0</v>
      </c>
      <c r="O55">
        <f>VLOOKUP($B55,'Tillförd energi'!$B$1:$AS$566,MATCH(O$1,'Tillförd energi'!$B$1:$AQ$1,0),FALSE)</f>
        <v>0</v>
      </c>
      <c r="P55">
        <f>VLOOKUP($B55,'Tillförd energi'!$B$1:$AS$566,MATCH(P$1,'Tillförd energi'!$B$1:$AQ$1,0),FALSE)</f>
        <v>17.512</v>
      </c>
      <c r="Q55">
        <f>VLOOKUP($B55,'Tillförd energi'!$B$1:$AS$566,MATCH(Q$1,'Tillförd energi'!$B$1:$AQ$1,0),FALSE)</f>
        <v>0</v>
      </c>
      <c r="R55">
        <f>VLOOKUP($B55,'Tillförd energi'!$B$1:$AS$566,MATCH(R$1,'Tillförd energi'!$B$1:$AQ$1,0),FALSE)</f>
        <v>19.355</v>
      </c>
      <c r="S55">
        <f>VLOOKUP($B55,'Tillförd energi'!$B$1:$AS$566,MATCH(S$1,'Tillförd energi'!$B$1:$AQ$1,0),FALSE)</f>
        <v>0</v>
      </c>
      <c r="T55">
        <f>VLOOKUP($B55,'Tillförd energi'!$B$1:$AS$566,MATCH(T$1,'Tillförd energi'!$B$1:$AQ$1,0),FALSE)</f>
        <v>0</v>
      </c>
      <c r="U55">
        <f>VLOOKUP($B55,'Tillförd energi'!$B$1:$AS$566,MATCH(U$1,'Tillförd energi'!$B$1:$AQ$1,0),FALSE)</f>
        <v>0</v>
      </c>
      <c r="V55">
        <f>VLOOKUP($B55,'Tillförd energi'!$B$1:$AS$566,MATCH(V$1,'Tillförd energi'!$B$1:$AQ$1,0),FALSE)</f>
        <v>0</v>
      </c>
      <c r="W55">
        <f>VLOOKUP($B55,'Tillförd energi'!$B$1:$AS$566,MATCH(W$1,'Tillförd energi'!$B$1:$AQ$1,0),FALSE)</f>
        <v>0</v>
      </c>
      <c r="X55">
        <f>VLOOKUP($B55,'Tillförd energi'!$B$1:$AS$566,MATCH(X$1,'Tillförd energi'!$B$1:$AQ$1,0),FALSE)</f>
        <v>0</v>
      </c>
      <c r="Y55">
        <f>VLOOKUP($B55,'Tillförd energi'!$B$1:$AS$566,MATCH(Y$1,'Tillförd energi'!$B$1:$AQ$1,0),FALSE)</f>
        <v>0</v>
      </c>
      <c r="Z55">
        <f>VLOOKUP($B55,'Tillförd energi'!$B$1:$AS$566,MATCH(Z$1,'Tillförd energi'!$B$1:$AQ$1,0),FALSE)</f>
        <v>0</v>
      </c>
      <c r="AA55">
        <f>VLOOKUP($B55,'Tillförd energi'!$B$1:$AS$566,MATCH(AA$1,'Tillförd energi'!$B$1:$AQ$1,0),FALSE)</f>
        <v>0</v>
      </c>
      <c r="AB55">
        <f>VLOOKUP($B55,'Tillförd energi'!$B$1:$AS$566,MATCH(AB$1,'Tillförd energi'!$B$1:$AQ$1,0),FALSE)</f>
        <v>0</v>
      </c>
      <c r="AC55">
        <f>VLOOKUP($B55,'Tillförd energi'!$B$1:$AS$566,MATCH(AC$1,'Tillförd energi'!$B$1:$AQ$1,0),FALSE)</f>
        <v>0</v>
      </c>
      <c r="AD55">
        <f>VLOOKUP($B55,'Tillförd energi'!$B$1:$AS$566,MATCH(AD$1,'Tillförd energi'!$B$1:$AQ$1,0),FALSE)</f>
        <v>0</v>
      </c>
      <c r="AE55">
        <f>VLOOKUP($B55,'Tillförd energi'!$B$1:$AS$566,MATCH(AE$1,'Tillförd energi'!$B$1:$AQ$1,0),FALSE)</f>
        <v>0</v>
      </c>
      <c r="AF55">
        <f>VLOOKUP($B55,'Tillförd energi'!$B$1:$AS$566,MATCH(AF$1,'Tillförd energi'!$B$1:$AQ$1,0),FALSE)</f>
        <v>0.87</v>
      </c>
      <c r="AG55">
        <f>IFERROR(VLOOKUP(B55,Miljö!$B$1:$S$476,9,FALSE)/1,0)</f>
        <v>0</v>
      </c>
      <c r="AI55">
        <f t="shared" si="0"/>
        <v>37.964999999999996</v>
      </c>
      <c r="AJ55">
        <f t="shared" si="1"/>
        <v>37.964999999999996</v>
      </c>
      <c r="AK55">
        <f>IF(ISERROR(1/VLOOKUP($B55,Leveranser!$B$1:$S$500,MATCH("såld värme (gwh)",Leveranser!$B$1:$S$1,0),FALSE)),"",VLOOKUP($B55,Leveranser!$B$1:$S$500,MATCH("såld värme (gwh)",Leveranser!$B$1:$S$1,0),FALSE))</f>
        <v>11.9</v>
      </c>
      <c r="AL55">
        <f>VLOOKUP($B55,Leveranser!$B$1:$Y$500,MATCH("Totalt såld fjärrvärme till andra fjärrvärmeföretag",Leveranser!$B$1:$AA$1,0),FALSE)</f>
        <v>0</v>
      </c>
      <c r="AM55">
        <f>IF(ISERROR(1/VLOOKUP($B55,Miljö!$B$1:$S$500,MATCH("Såld mängd produktionsspecifik fjärrvärme (GWh)",Miljö!$B$1:$R$1,0),FALSE)),0,VLOOKUP($B55,Miljö!$B$1:$S$500,MATCH("Såld mängd produktionsspecifik fjärrvärme (GWh)",Miljö!$B$1:$R$1,0),FALSE))</f>
        <v>0</v>
      </c>
      <c r="AN55" s="137">
        <f t="shared" si="2"/>
        <v>0.3134465955485316</v>
      </c>
      <c r="AO55" t="s">
        <v>1272</v>
      </c>
      <c r="AP55" t="str">
        <f>VLOOKUP($B55,Miljövärden!$B$1:$H$446,7,FALSE)</f>
        <v>Ja</v>
      </c>
      <c r="AQ55" t="str">
        <f>VLOOKUP($B55,Miljövärden!$B$1:$H$446,6,FALSE)</f>
        <v>Nej</v>
      </c>
      <c r="AU55">
        <f t="shared" si="3"/>
        <v>0.87</v>
      </c>
      <c r="AV55">
        <f t="shared" si="4"/>
        <v>0</v>
      </c>
      <c r="AW55">
        <f t="shared" si="5"/>
        <v>17.512</v>
      </c>
      <c r="AX55">
        <f t="shared" si="6"/>
        <v>19.355</v>
      </c>
      <c r="AZ55">
        <f t="shared" si="7"/>
        <v>36.867000000000004</v>
      </c>
    </row>
    <row r="56" spans="1:52" customFormat="1" x14ac:dyDescent="0.25">
      <c r="A56" s="2" t="s">
        <v>101</v>
      </c>
      <c r="B56" s="2" t="s">
        <v>107</v>
      </c>
      <c r="C56">
        <f>VLOOKUP($B56,'Tillförd energi'!$B$1:$AS$566,MATCH(C$1,'Tillförd energi'!$B$1:$AQ$1,0),FALSE)</f>
        <v>3.2719999999999998</v>
      </c>
      <c r="D56">
        <f>VLOOKUP($B56,'Tillförd energi'!$B$1:$AS$566,MATCH(D$1,'Tillförd energi'!$B$1:$AQ$1,0),FALSE)</f>
        <v>1.825</v>
      </c>
      <c r="E56">
        <f>VLOOKUP($B56,'Tillförd energi'!$B$1:$AS$566,MATCH(E$1,'Tillförd energi'!$B$1:$AQ$1,0),FALSE)</f>
        <v>0</v>
      </c>
      <c r="F56">
        <f>VLOOKUP($B56,'Tillförd energi'!$B$1:$AS$566,MATCH(F$1,'Tillförd energi'!$B$1:$AQ$1,0),FALSE)</f>
        <v>15.99</v>
      </c>
      <c r="G56">
        <f>VLOOKUP($B56,'Tillförd energi'!$B$1:$AS$566,MATCH(G$1,'Tillförd energi'!$B$1:$AQ$1,0),FALSE)</f>
        <v>0</v>
      </c>
      <c r="H56">
        <f>VLOOKUP($B56,'Tillförd energi'!$B$1:$AS$566,MATCH(H$1,'Tillförd energi'!$B$1:$AQ$1,0),FALSE)</f>
        <v>0</v>
      </c>
      <c r="I56">
        <f>VLOOKUP($B56,'Tillförd energi'!$B$1:$AS$566,MATCH(I$1,'Tillförd energi'!$B$1:$AQ$1,0),FALSE)</f>
        <v>195.77799999999999</v>
      </c>
      <c r="J56">
        <f>VLOOKUP($B56,'Tillförd energi'!$B$1:$AS$566,MATCH(J$1,'Tillförd energi'!$B$1:$AQ$1,0),FALSE)</f>
        <v>0</v>
      </c>
      <c r="K56">
        <v>0</v>
      </c>
      <c r="L56">
        <f>VLOOKUP($B56,'Tillförd energi'!$B$1:$AS$566,MATCH(L$1,'Tillförd energi'!$B$1:$AQ$1,0),FALSE)</f>
        <v>0</v>
      </c>
      <c r="M56">
        <f>VLOOKUP($B56,'Tillförd energi'!$B$1:$AS$566,MATCH(M$1,'Tillförd energi'!$B$1:$AQ$1,0),FALSE)</f>
        <v>53.1477</v>
      </c>
      <c r="N56">
        <f>VLOOKUP($B56,'Tillförd energi'!$B$1:$AS$566,MATCH(N$1,'Tillförd energi'!$B$1:$AQ$1,0),FALSE)</f>
        <v>126.69799999999999</v>
      </c>
      <c r="O56">
        <f>VLOOKUP($B56,'Tillförd energi'!$B$1:$AS$566,MATCH(O$1,'Tillförd energi'!$B$1:$AQ$1,0),FALSE)</f>
        <v>171.874</v>
      </c>
      <c r="P56">
        <f>VLOOKUP($B56,'Tillförd energi'!$B$1:$AS$566,MATCH(P$1,'Tillförd energi'!$B$1:$AQ$1,0),FALSE)</f>
        <v>126.474</v>
      </c>
      <c r="Q56">
        <f>VLOOKUP($B56,'Tillförd energi'!$B$1:$AS$566,MATCH(Q$1,'Tillförd energi'!$B$1:$AQ$1,0),FALSE)</f>
        <v>95.539299999999997</v>
      </c>
      <c r="R56">
        <f>VLOOKUP($B56,'Tillförd energi'!$B$1:$AS$566,MATCH(R$1,'Tillförd energi'!$B$1:$AQ$1,0),FALSE)</f>
        <v>0</v>
      </c>
      <c r="S56">
        <f>VLOOKUP($B56,'Tillförd energi'!$B$1:$AS$566,MATCH(S$1,'Tillförd energi'!$B$1:$AQ$1,0),FALSE)</f>
        <v>0</v>
      </c>
      <c r="T56">
        <f>VLOOKUP($B56,'Tillförd energi'!$B$1:$AS$566,MATCH(T$1,'Tillförd energi'!$B$1:$AQ$1,0),FALSE)</f>
        <v>0</v>
      </c>
      <c r="U56">
        <f>VLOOKUP($B56,'Tillförd energi'!$B$1:$AS$566,MATCH(U$1,'Tillförd energi'!$B$1:$AQ$1,0),FALSE)</f>
        <v>0</v>
      </c>
      <c r="V56">
        <f>VLOOKUP($B56,'Tillförd energi'!$B$1:$AS$566,MATCH(V$1,'Tillförd energi'!$B$1:$AQ$1,0),FALSE)</f>
        <v>0</v>
      </c>
      <c r="W56">
        <f>VLOOKUP($B56,'Tillförd energi'!$B$1:$AS$566,MATCH(W$1,'Tillförd energi'!$B$1:$AQ$1,0),FALSE)</f>
        <v>0</v>
      </c>
      <c r="X56">
        <f>VLOOKUP($B56,'Tillförd energi'!$B$1:$AS$566,MATCH(X$1,'Tillförd energi'!$B$1:$AQ$1,0),FALSE)</f>
        <v>19.267499999999998</v>
      </c>
      <c r="Y56">
        <f>VLOOKUP($B56,'Tillförd energi'!$B$1:$AS$566,MATCH(Y$1,'Tillförd energi'!$B$1:$AQ$1,0),FALSE)</f>
        <v>75.956000000000003</v>
      </c>
      <c r="Z56">
        <f>VLOOKUP($B56,'Tillförd energi'!$B$1:$AS$566,MATCH(Z$1,'Tillförd energi'!$B$1:$AQ$1,0),FALSE)</f>
        <v>6.2214099999999997</v>
      </c>
      <c r="AA56">
        <f>VLOOKUP($B56,'Tillförd energi'!$B$1:$AS$566,MATCH(AA$1,'Tillförd energi'!$B$1:$AQ$1,0),FALSE)</f>
        <v>20.9</v>
      </c>
      <c r="AB56">
        <f>VLOOKUP($B56,'Tillförd energi'!$B$1:$AS$566,MATCH(AB$1,'Tillförd energi'!$B$1:$AQ$1,0),FALSE)</f>
        <v>46</v>
      </c>
      <c r="AC56">
        <f>VLOOKUP($B56,'Tillförd energi'!$B$1:$AS$566,MATCH(AC$1,'Tillförd energi'!$B$1:$AQ$1,0),FALSE)</f>
        <v>137.67099999999999</v>
      </c>
      <c r="AD56">
        <f>VLOOKUP($B56,'Tillförd energi'!$B$1:$AS$566,MATCH(AD$1,'Tillförd energi'!$B$1:$AQ$1,0),FALSE)</f>
        <v>87.01</v>
      </c>
      <c r="AE56">
        <f>VLOOKUP($B56,'Tillförd energi'!$B$1:$AS$566,MATCH(AE$1,'Tillförd energi'!$B$1:$AQ$1,0),FALSE)</f>
        <v>0</v>
      </c>
      <c r="AF56">
        <f>VLOOKUP($B56,'Tillförd energi'!$B$1:$AS$566,MATCH(AF$1,'Tillförd energi'!$B$1:$AQ$1,0),FALSE)</f>
        <v>47.0869</v>
      </c>
      <c r="AG56">
        <f>IFERROR(VLOOKUP(B56,Miljö!$B$1:$S$476,9,FALSE)/1,0)</f>
        <v>0</v>
      </c>
      <c r="AI56">
        <f t="shared" si="0"/>
        <v>1230.71081</v>
      </c>
      <c r="AJ56">
        <f t="shared" si="1"/>
        <v>1230.71081</v>
      </c>
      <c r="AK56">
        <f>IF(ISERROR(1/VLOOKUP($B56,Leveranser!$B$1:$S$500,MATCH("såld värme (gwh)",Leveranser!$B$1:$S$1,0),FALSE)),"",VLOOKUP($B56,Leveranser!$B$1:$S$500,MATCH("såld värme (gwh)",Leveranser!$B$1:$S$1,0),FALSE))</f>
        <v>986.65800000000002</v>
      </c>
      <c r="AL56">
        <f>VLOOKUP($B56,Leveranser!$B$1:$Y$500,MATCH("Totalt såld fjärrvärme till andra fjärrvärmeföretag",Leveranser!$B$1:$AA$1,0),FALSE)</f>
        <v>0</v>
      </c>
      <c r="AM56">
        <f>IF(ISERROR(1/VLOOKUP($B56,Miljö!$B$1:$S$500,MATCH("Såld mängd produktionsspecifik fjärrvärme (GWh)",Miljö!$B$1:$R$1,0),FALSE)),0,VLOOKUP($B56,Miljö!$B$1:$S$500,MATCH("Såld mängd produktionsspecifik fjärrvärme (GWh)",Miljö!$B$1:$R$1,0),FALSE))</f>
        <v>0</v>
      </c>
      <c r="AN56" s="137">
        <f t="shared" si="2"/>
        <v>0.80169767908352085</v>
      </c>
      <c r="AP56" t="str">
        <f>VLOOKUP($B56,Miljövärden!$B$1:$H$446,7,FALSE)</f>
        <v>Ja</v>
      </c>
      <c r="AQ56" t="str">
        <f>VLOOKUP($B56,Miljövärden!$B$1:$H$446,6,FALSE)</f>
        <v>Nej</v>
      </c>
      <c r="AU56">
        <f t="shared" si="3"/>
        <v>74.208309999999997</v>
      </c>
      <c r="AV56">
        <f t="shared" si="4"/>
        <v>19.267499999999998</v>
      </c>
      <c r="AW56">
        <f t="shared" si="5"/>
        <v>573.73299999999995</v>
      </c>
      <c r="AX56">
        <f t="shared" si="6"/>
        <v>0</v>
      </c>
      <c r="AZ56">
        <f t="shared" si="7"/>
        <v>593.00049999999999</v>
      </c>
    </row>
    <row r="57" spans="1:52" customFormat="1" x14ac:dyDescent="0.25">
      <c r="A57" s="2" t="s">
        <v>101</v>
      </c>
      <c r="B57" s="2" t="s">
        <v>108</v>
      </c>
      <c r="C57">
        <f>VLOOKUP($B57,'Tillförd energi'!$B$1:$AS$566,MATCH(C$1,'Tillförd energi'!$B$1:$AQ$1,0),FALSE)</f>
        <v>0</v>
      </c>
      <c r="D57">
        <f>VLOOKUP($B57,'Tillförd energi'!$B$1:$AS$566,MATCH(D$1,'Tillförd energi'!$B$1:$AQ$1,0),FALSE)</f>
        <v>0</v>
      </c>
      <c r="E57">
        <f>VLOOKUP($B57,'Tillförd energi'!$B$1:$AS$566,MATCH(E$1,'Tillförd energi'!$B$1:$AQ$1,0),FALSE)</f>
        <v>0</v>
      </c>
      <c r="F57">
        <f>VLOOKUP($B57,'Tillförd energi'!$B$1:$AS$566,MATCH(F$1,'Tillförd energi'!$B$1:$AQ$1,0),FALSE)</f>
        <v>1.7809999999999999</v>
      </c>
      <c r="G57">
        <f>VLOOKUP($B57,'Tillförd energi'!$B$1:$AS$566,MATCH(G$1,'Tillförd energi'!$B$1:$AQ$1,0),FALSE)</f>
        <v>0</v>
      </c>
      <c r="H57">
        <f>VLOOKUP($B57,'Tillförd energi'!$B$1:$AS$566,MATCH(H$1,'Tillförd energi'!$B$1:$AQ$1,0),FALSE)</f>
        <v>0</v>
      </c>
      <c r="I57">
        <f>VLOOKUP($B57,'Tillförd energi'!$B$1:$AS$566,MATCH(I$1,'Tillförd energi'!$B$1:$AQ$1,0),FALSE)</f>
        <v>0</v>
      </c>
      <c r="J57">
        <f>VLOOKUP($B57,'Tillförd energi'!$B$1:$AS$566,MATCH(J$1,'Tillförd energi'!$B$1:$AQ$1,0),FALSE)</f>
        <v>0</v>
      </c>
      <c r="K57">
        <v>0</v>
      </c>
      <c r="L57">
        <f>VLOOKUP($B57,'Tillförd energi'!$B$1:$AS$566,MATCH(L$1,'Tillförd energi'!$B$1:$AQ$1,0),FALSE)</f>
        <v>0</v>
      </c>
      <c r="M57">
        <f>VLOOKUP($B57,'Tillförd energi'!$B$1:$AS$566,MATCH(M$1,'Tillförd energi'!$B$1:$AQ$1,0),FALSE)</f>
        <v>0</v>
      </c>
      <c r="N57">
        <f>VLOOKUP($B57,'Tillförd energi'!$B$1:$AS$566,MATCH(N$1,'Tillförd energi'!$B$1:$AQ$1,0),FALSE)</f>
        <v>0</v>
      </c>
      <c r="O57">
        <f>VLOOKUP($B57,'Tillförd energi'!$B$1:$AS$566,MATCH(O$1,'Tillförd energi'!$B$1:$AQ$1,0),FALSE)</f>
        <v>0</v>
      </c>
      <c r="P57">
        <f>VLOOKUP($B57,'Tillförd energi'!$B$1:$AS$566,MATCH(P$1,'Tillförd energi'!$B$1:$AQ$1,0),FALSE)</f>
        <v>0</v>
      </c>
      <c r="Q57">
        <f>VLOOKUP($B57,'Tillförd energi'!$B$1:$AS$566,MATCH(Q$1,'Tillförd energi'!$B$1:$AQ$1,0),FALSE)</f>
        <v>0</v>
      </c>
      <c r="R57">
        <f>VLOOKUP($B57,'Tillförd energi'!$B$1:$AS$566,MATCH(R$1,'Tillförd energi'!$B$1:$AQ$1,0),FALSE)</f>
        <v>35.341000000000001</v>
      </c>
      <c r="S57">
        <f>VLOOKUP($B57,'Tillförd energi'!$B$1:$AS$566,MATCH(S$1,'Tillförd energi'!$B$1:$AQ$1,0),FALSE)</f>
        <v>0</v>
      </c>
      <c r="T57">
        <f>VLOOKUP($B57,'Tillförd energi'!$B$1:$AS$566,MATCH(T$1,'Tillförd energi'!$B$1:$AQ$1,0),FALSE)</f>
        <v>0</v>
      </c>
      <c r="U57">
        <f>VLOOKUP($B57,'Tillförd energi'!$B$1:$AS$566,MATCH(U$1,'Tillförd energi'!$B$1:$AQ$1,0),FALSE)</f>
        <v>0</v>
      </c>
      <c r="V57">
        <f>VLOOKUP($B57,'Tillförd energi'!$B$1:$AS$566,MATCH(V$1,'Tillförd energi'!$B$1:$AQ$1,0),FALSE)</f>
        <v>0</v>
      </c>
      <c r="W57">
        <f>VLOOKUP($B57,'Tillförd energi'!$B$1:$AS$566,MATCH(W$1,'Tillförd energi'!$B$1:$AQ$1,0),FALSE)</f>
        <v>7.8330000000000002</v>
      </c>
      <c r="X57">
        <f>VLOOKUP($B57,'Tillförd energi'!$B$1:$AS$566,MATCH(X$1,'Tillförd energi'!$B$1:$AQ$1,0),FALSE)</f>
        <v>0</v>
      </c>
      <c r="Y57">
        <f>VLOOKUP($B57,'Tillförd energi'!$B$1:$AS$566,MATCH(Y$1,'Tillförd energi'!$B$1:$AQ$1,0),FALSE)</f>
        <v>0</v>
      </c>
      <c r="Z57">
        <f>VLOOKUP($B57,'Tillförd energi'!$B$1:$AS$566,MATCH(Z$1,'Tillförd energi'!$B$1:$AQ$1,0),FALSE)</f>
        <v>0</v>
      </c>
      <c r="AA57">
        <f>VLOOKUP($B57,'Tillförd energi'!$B$1:$AS$566,MATCH(AA$1,'Tillförd energi'!$B$1:$AQ$1,0),FALSE)</f>
        <v>76.248000000000005</v>
      </c>
      <c r="AB57">
        <f>VLOOKUP($B57,'Tillförd energi'!$B$1:$AS$566,MATCH(AB$1,'Tillförd energi'!$B$1:$AQ$1,0),FALSE)</f>
        <v>135.51599999999999</v>
      </c>
      <c r="AC57">
        <f>VLOOKUP($B57,'Tillförd energi'!$B$1:$AS$566,MATCH(AC$1,'Tillförd energi'!$B$1:$AQ$1,0),FALSE)</f>
        <v>0</v>
      </c>
      <c r="AD57">
        <f>VLOOKUP($B57,'Tillförd energi'!$B$1:$AS$566,MATCH(AD$1,'Tillförd energi'!$B$1:$AQ$1,0),FALSE)</f>
        <v>0</v>
      </c>
      <c r="AE57">
        <f>VLOOKUP($B57,'Tillförd energi'!$B$1:$AS$566,MATCH(AE$1,'Tillförd energi'!$B$1:$AQ$1,0),FALSE)</f>
        <v>0</v>
      </c>
      <c r="AF57">
        <f>VLOOKUP($B57,'Tillförd energi'!$B$1:$AS$566,MATCH(AF$1,'Tillförd energi'!$B$1:$AQ$1,0),FALSE)</f>
        <v>4.0640000000000001</v>
      </c>
      <c r="AG57">
        <f>IFERROR(VLOOKUP(B57,Miljö!$B$1:$S$476,9,FALSE)/1,0)</f>
        <v>58.418999999999997</v>
      </c>
      <c r="AI57">
        <f t="shared" si="0"/>
        <v>260.78300000000002</v>
      </c>
      <c r="AJ57">
        <f t="shared" si="1"/>
        <v>319.202</v>
      </c>
      <c r="AK57">
        <f>IF(ISERROR(1/VLOOKUP($B57,Leveranser!$B$1:$S$500,MATCH("såld värme (gwh)",Leveranser!$B$1:$S$1,0),FALSE)),"",VLOOKUP($B57,Leveranser!$B$1:$S$500,MATCH("såld värme (gwh)",Leveranser!$B$1:$S$1,0),FALSE))</f>
        <v>268.2</v>
      </c>
      <c r="AL57">
        <f>VLOOKUP($B57,Leveranser!$B$1:$Y$500,MATCH("Totalt såld fjärrvärme till andra fjärrvärmeföretag",Leveranser!$B$1:$AA$1,0),FALSE)</f>
        <v>15.382</v>
      </c>
      <c r="AM57">
        <f>IF(ISERROR(1/VLOOKUP($B57,Miljö!$B$1:$S$500,MATCH("Såld mängd produktionsspecifik fjärrvärme (GWh)",Miljö!$B$1:$R$1,0),FALSE)),0,VLOOKUP($B57,Miljö!$B$1:$S$500,MATCH("Såld mängd produktionsspecifik fjärrvärme (GWh)",Miljö!$B$1:$R$1,0),FALSE))</f>
        <v>0</v>
      </c>
      <c r="AN57" s="137">
        <f t="shared" si="2"/>
        <v>0.84022029937155784</v>
      </c>
      <c r="AP57" t="str">
        <f>VLOOKUP($B57,Miljövärden!$B$1:$H$446,7,FALSE)</f>
        <v>Ja</v>
      </c>
      <c r="AQ57" t="str">
        <f>VLOOKUP($B57,Miljövärden!$B$1:$H$446,6,FALSE)</f>
        <v>Nej</v>
      </c>
      <c r="AU57">
        <f t="shared" si="3"/>
        <v>80.312000000000012</v>
      </c>
      <c r="AV57">
        <f t="shared" si="4"/>
        <v>0</v>
      </c>
      <c r="AW57">
        <f t="shared" si="5"/>
        <v>0</v>
      </c>
      <c r="AX57">
        <f t="shared" si="6"/>
        <v>35.341000000000001</v>
      </c>
      <c r="AZ57">
        <f t="shared" si="7"/>
        <v>43.173999999999999</v>
      </c>
    </row>
    <row r="58" spans="1:52" customFormat="1" x14ac:dyDescent="0.25">
      <c r="A58" s="2" t="s">
        <v>101</v>
      </c>
      <c r="B58" s="2" t="s">
        <v>109</v>
      </c>
      <c r="C58">
        <f>VLOOKUP($B58,'Tillförd energi'!$B$1:$AS$566,MATCH(C$1,'Tillförd energi'!$B$1:$AQ$1,0),FALSE)</f>
        <v>0</v>
      </c>
      <c r="D58">
        <f>VLOOKUP($B58,'Tillförd energi'!$B$1:$AS$566,MATCH(D$1,'Tillförd energi'!$B$1:$AQ$1,0),FALSE)</f>
        <v>0.38</v>
      </c>
      <c r="E58">
        <f>VLOOKUP($B58,'Tillförd energi'!$B$1:$AS$566,MATCH(E$1,'Tillförd energi'!$B$1:$AQ$1,0),FALSE)</f>
        <v>0</v>
      </c>
      <c r="F58">
        <f>VLOOKUP($B58,'Tillförd energi'!$B$1:$AS$566,MATCH(F$1,'Tillförd energi'!$B$1:$AQ$1,0),FALSE)</f>
        <v>0</v>
      </c>
      <c r="G58">
        <f>VLOOKUP($B58,'Tillförd energi'!$B$1:$AS$566,MATCH(G$1,'Tillförd energi'!$B$1:$AQ$1,0),FALSE)</f>
        <v>0</v>
      </c>
      <c r="H58">
        <f>VLOOKUP($B58,'Tillförd energi'!$B$1:$AS$566,MATCH(H$1,'Tillförd energi'!$B$1:$AQ$1,0),FALSE)</f>
        <v>0</v>
      </c>
      <c r="I58">
        <f>VLOOKUP($B58,'Tillförd energi'!$B$1:$AS$566,MATCH(I$1,'Tillförd energi'!$B$1:$AQ$1,0),FALSE)</f>
        <v>0</v>
      </c>
      <c r="J58">
        <f>VLOOKUP($B58,'Tillförd energi'!$B$1:$AS$566,MATCH(J$1,'Tillförd energi'!$B$1:$AQ$1,0),FALSE)</f>
        <v>0</v>
      </c>
      <c r="K58">
        <v>0</v>
      </c>
      <c r="L58">
        <f>VLOOKUP($B58,'Tillförd energi'!$B$1:$AS$566,MATCH(L$1,'Tillförd energi'!$B$1:$AQ$1,0),FALSE)</f>
        <v>0</v>
      </c>
      <c r="M58">
        <f>VLOOKUP($B58,'Tillförd energi'!$B$1:$AS$566,MATCH(M$1,'Tillförd energi'!$B$1:$AQ$1,0),FALSE)</f>
        <v>0</v>
      </c>
      <c r="N58">
        <f>VLOOKUP($B58,'Tillförd energi'!$B$1:$AS$566,MATCH(N$1,'Tillförd energi'!$B$1:$AQ$1,0),FALSE)</f>
        <v>0</v>
      </c>
      <c r="O58">
        <f>VLOOKUP($B58,'Tillförd energi'!$B$1:$AS$566,MATCH(O$1,'Tillförd energi'!$B$1:$AQ$1,0),FALSE)</f>
        <v>0</v>
      </c>
      <c r="P58">
        <f>VLOOKUP($B58,'Tillförd energi'!$B$1:$AS$566,MATCH(P$1,'Tillförd energi'!$B$1:$AQ$1,0),FALSE)</f>
        <v>0</v>
      </c>
      <c r="Q58">
        <f>VLOOKUP($B58,'Tillförd energi'!$B$1:$AS$566,MATCH(Q$1,'Tillförd energi'!$B$1:$AQ$1,0),FALSE)</f>
        <v>0</v>
      </c>
      <c r="R58">
        <f>VLOOKUP($B58,'Tillförd energi'!$B$1:$AS$566,MATCH(R$1,'Tillförd energi'!$B$1:$AQ$1,0),FALSE)</f>
        <v>10.031000000000001</v>
      </c>
      <c r="S58">
        <f>VLOOKUP($B58,'Tillförd energi'!$B$1:$AS$566,MATCH(S$1,'Tillförd energi'!$B$1:$AQ$1,0),FALSE)</f>
        <v>26.52</v>
      </c>
      <c r="T58">
        <f>VLOOKUP($B58,'Tillförd energi'!$B$1:$AS$566,MATCH(T$1,'Tillförd energi'!$B$1:$AQ$1,0),FALSE)</f>
        <v>0</v>
      </c>
      <c r="U58">
        <f>VLOOKUP($B58,'Tillförd energi'!$B$1:$AS$566,MATCH(U$1,'Tillförd energi'!$B$1:$AQ$1,0),FALSE)</f>
        <v>0</v>
      </c>
      <c r="V58">
        <f>VLOOKUP($B58,'Tillförd energi'!$B$1:$AS$566,MATCH(V$1,'Tillförd energi'!$B$1:$AQ$1,0),FALSE)</f>
        <v>0</v>
      </c>
      <c r="W58">
        <f>VLOOKUP($B58,'Tillförd energi'!$B$1:$AS$566,MATCH(W$1,'Tillförd energi'!$B$1:$AQ$1,0),FALSE)</f>
        <v>3.5510000000000002</v>
      </c>
      <c r="X58">
        <f>VLOOKUP($B58,'Tillförd energi'!$B$1:$AS$566,MATCH(X$1,'Tillförd energi'!$B$1:$AQ$1,0),FALSE)</f>
        <v>0</v>
      </c>
      <c r="Y58">
        <f>VLOOKUP($B58,'Tillförd energi'!$B$1:$AS$566,MATCH(Y$1,'Tillförd energi'!$B$1:$AQ$1,0),FALSE)</f>
        <v>0</v>
      </c>
      <c r="Z58">
        <f>VLOOKUP($B58,'Tillförd energi'!$B$1:$AS$566,MATCH(Z$1,'Tillförd energi'!$B$1:$AQ$1,0),FALSE)</f>
        <v>0</v>
      </c>
      <c r="AA58">
        <f>VLOOKUP($B58,'Tillförd energi'!$B$1:$AS$566,MATCH(AA$1,'Tillförd energi'!$B$1:$AQ$1,0),FALSE)</f>
        <v>7.6120000000000001</v>
      </c>
      <c r="AB58">
        <f>VLOOKUP($B58,'Tillförd energi'!$B$1:$AS$566,MATCH(AB$1,'Tillförd energi'!$B$1:$AQ$1,0),FALSE)</f>
        <v>9.4320000000000004</v>
      </c>
      <c r="AC58">
        <f>VLOOKUP($B58,'Tillförd energi'!$B$1:$AS$566,MATCH(AC$1,'Tillförd energi'!$B$1:$AQ$1,0),FALSE)</f>
        <v>0</v>
      </c>
      <c r="AD58">
        <f>VLOOKUP($B58,'Tillförd energi'!$B$1:$AS$566,MATCH(AD$1,'Tillförd energi'!$B$1:$AQ$1,0),FALSE)</f>
        <v>0</v>
      </c>
      <c r="AE58">
        <f>VLOOKUP($B58,'Tillförd energi'!$B$1:$AS$566,MATCH(AE$1,'Tillförd energi'!$B$1:$AQ$1,0),FALSE)</f>
        <v>0</v>
      </c>
      <c r="AF58">
        <f>VLOOKUP($B58,'Tillförd energi'!$B$1:$AS$566,MATCH(AF$1,'Tillförd energi'!$B$1:$AQ$1,0),FALSE)</f>
        <v>0.498</v>
      </c>
      <c r="AG58">
        <f>IFERROR(VLOOKUP(B58,Miljö!$B$1:$S$476,9,FALSE)/1,0)</f>
        <v>0</v>
      </c>
      <c r="AI58">
        <f t="shared" si="0"/>
        <v>58.024000000000001</v>
      </c>
      <c r="AJ58">
        <f t="shared" si="1"/>
        <v>58.024000000000001</v>
      </c>
      <c r="AK58">
        <f>IF(ISERROR(1/VLOOKUP($B58,Leveranser!$B$1:$S$500,MATCH("såld värme (gwh)",Leveranser!$B$1:$S$1,0),FALSE)),"",VLOOKUP($B58,Leveranser!$B$1:$S$500,MATCH("såld värme (gwh)",Leveranser!$B$1:$S$1,0),FALSE))</f>
        <v>46.6</v>
      </c>
      <c r="AL58">
        <f>VLOOKUP($B58,Leveranser!$B$1:$Y$500,MATCH("Totalt såld fjärrvärme till andra fjärrvärmeföretag",Leveranser!$B$1:$AA$1,0),FALSE)</f>
        <v>0</v>
      </c>
      <c r="AM58">
        <f>IF(ISERROR(1/VLOOKUP($B58,Miljö!$B$1:$S$500,MATCH("Såld mängd produktionsspecifik fjärrvärme (GWh)",Miljö!$B$1:$R$1,0),FALSE)),0,VLOOKUP($B58,Miljö!$B$1:$S$500,MATCH("Såld mängd produktionsspecifik fjärrvärme (GWh)",Miljö!$B$1:$R$1,0),FALSE))</f>
        <v>0</v>
      </c>
      <c r="AN58" s="137">
        <f t="shared" si="2"/>
        <v>0.80311595201985386</v>
      </c>
      <c r="AP58" t="str">
        <f>VLOOKUP($B58,Miljövärden!$B$1:$H$446,7,FALSE)</f>
        <v>Ja</v>
      </c>
      <c r="AQ58" t="str">
        <f>VLOOKUP($B58,Miljövärden!$B$1:$H$446,6,FALSE)</f>
        <v>Nej</v>
      </c>
      <c r="AU58">
        <f t="shared" si="3"/>
        <v>8.11</v>
      </c>
      <c r="AV58">
        <f t="shared" si="4"/>
        <v>0</v>
      </c>
      <c r="AW58">
        <f t="shared" si="5"/>
        <v>0</v>
      </c>
      <c r="AX58">
        <f t="shared" si="6"/>
        <v>36.551000000000002</v>
      </c>
      <c r="AZ58">
        <f t="shared" si="7"/>
        <v>40.102000000000004</v>
      </c>
    </row>
    <row r="59" spans="1:52" customFormat="1" x14ac:dyDescent="0.25">
      <c r="A59" s="2" t="s">
        <v>101</v>
      </c>
      <c r="B59" s="2" t="s">
        <v>110</v>
      </c>
      <c r="C59">
        <f>VLOOKUP($B59,'Tillförd energi'!$B$1:$AS$566,MATCH(C$1,'Tillförd energi'!$B$1:$AQ$1,0),FALSE)</f>
        <v>0</v>
      </c>
      <c r="D59">
        <f>VLOOKUP($B59,'Tillförd energi'!$B$1:$AS$566,MATCH(D$1,'Tillförd energi'!$B$1:$AQ$1,0),FALSE)</f>
        <v>0.45394600000000002</v>
      </c>
      <c r="E59">
        <f>VLOOKUP($B59,'Tillförd energi'!$B$1:$AS$566,MATCH(E$1,'Tillförd energi'!$B$1:$AQ$1,0),FALSE)</f>
        <v>0</v>
      </c>
      <c r="F59">
        <f>VLOOKUP($B59,'Tillförd energi'!$B$1:$AS$566,MATCH(F$1,'Tillförd energi'!$B$1:$AQ$1,0),FALSE)</f>
        <v>3.4915699999999998</v>
      </c>
      <c r="G59">
        <f>VLOOKUP($B59,'Tillförd energi'!$B$1:$AS$566,MATCH(G$1,'Tillförd energi'!$B$1:$AQ$1,0),FALSE)</f>
        <v>823.55499999999995</v>
      </c>
      <c r="H59">
        <f>VLOOKUP($B59,'Tillförd energi'!$B$1:$AS$566,MATCH(H$1,'Tillförd energi'!$B$1:$AQ$1,0),FALSE)</f>
        <v>0</v>
      </c>
      <c r="I59">
        <f>VLOOKUP($B59,'Tillförd energi'!$B$1:$AS$566,MATCH(I$1,'Tillförd energi'!$B$1:$AQ$1,0),FALSE)</f>
        <v>732.12900000000002</v>
      </c>
      <c r="J59">
        <f>VLOOKUP($B59,'Tillförd energi'!$B$1:$AS$566,MATCH(J$1,'Tillförd energi'!$B$1:$AQ$1,0),FALSE)</f>
        <v>0</v>
      </c>
      <c r="K59">
        <v>0</v>
      </c>
      <c r="L59">
        <f>VLOOKUP($B59,'Tillförd energi'!$B$1:$AS$566,MATCH(L$1,'Tillförd energi'!$B$1:$AQ$1,0),FALSE)</f>
        <v>0</v>
      </c>
      <c r="M59">
        <f>VLOOKUP($B59,'Tillförd energi'!$B$1:$AS$566,MATCH(M$1,'Tillförd energi'!$B$1:$AQ$1,0),FALSE)</f>
        <v>0</v>
      </c>
      <c r="N59">
        <f>VLOOKUP($B59,'Tillförd energi'!$B$1:$AS$566,MATCH(N$1,'Tillförd energi'!$B$1:$AQ$1,0),FALSE)</f>
        <v>0</v>
      </c>
      <c r="O59">
        <f>VLOOKUP($B59,'Tillförd energi'!$B$1:$AS$566,MATCH(O$1,'Tillförd energi'!$B$1:$AQ$1,0),FALSE)</f>
        <v>0</v>
      </c>
      <c r="P59">
        <f>VLOOKUP($B59,'Tillförd energi'!$B$1:$AS$566,MATCH(P$1,'Tillförd energi'!$B$1:$AQ$1,0),FALSE)</f>
        <v>71.164000000000001</v>
      </c>
      <c r="Q59">
        <f>VLOOKUP($B59,'Tillförd energi'!$B$1:$AS$566,MATCH(Q$1,'Tillförd energi'!$B$1:$AQ$1,0),FALSE)</f>
        <v>0</v>
      </c>
      <c r="R59">
        <f>VLOOKUP($B59,'Tillförd energi'!$B$1:$AS$566,MATCH(R$1,'Tillförd energi'!$B$1:$AQ$1,0),FALSE)</f>
        <v>0</v>
      </c>
      <c r="S59">
        <f>VLOOKUP($B59,'Tillförd energi'!$B$1:$AS$566,MATCH(S$1,'Tillförd energi'!$B$1:$AQ$1,0),FALSE)</f>
        <v>0</v>
      </c>
      <c r="T59">
        <f>VLOOKUP($B59,'Tillförd energi'!$B$1:$AS$566,MATCH(T$1,'Tillförd energi'!$B$1:$AQ$1,0),FALSE)</f>
        <v>0</v>
      </c>
      <c r="U59">
        <f>VLOOKUP($B59,'Tillförd energi'!$B$1:$AS$566,MATCH(U$1,'Tillförd energi'!$B$1:$AQ$1,0),FALSE)</f>
        <v>0</v>
      </c>
      <c r="V59">
        <f>VLOOKUP($B59,'Tillförd energi'!$B$1:$AS$566,MATCH(V$1,'Tillförd energi'!$B$1:$AQ$1,0),FALSE)</f>
        <v>0</v>
      </c>
      <c r="W59">
        <f>VLOOKUP($B59,'Tillförd energi'!$B$1:$AS$566,MATCH(W$1,'Tillförd energi'!$B$1:$AQ$1,0),FALSE)</f>
        <v>0</v>
      </c>
      <c r="X59">
        <f>VLOOKUP($B59,'Tillförd energi'!$B$1:$AS$566,MATCH(X$1,'Tillförd energi'!$B$1:$AQ$1,0),FALSE)</f>
        <v>0</v>
      </c>
      <c r="Y59">
        <f>VLOOKUP($B59,'Tillförd energi'!$B$1:$AS$566,MATCH(Y$1,'Tillförd energi'!$B$1:$AQ$1,0),FALSE)</f>
        <v>0</v>
      </c>
      <c r="Z59">
        <f>VLOOKUP($B59,'Tillförd energi'!$B$1:$AS$566,MATCH(Z$1,'Tillförd energi'!$B$1:$AQ$1,0),FALSE)</f>
        <v>0</v>
      </c>
      <c r="AA59">
        <f>VLOOKUP($B59,'Tillförd energi'!$B$1:$AS$566,MATCH(AA$1,'Tillförd energi'!$B$1:$AQ$1,0),FALSE)</f>
        <v>0.6</v>
      </c>
      <c r="AB59">
        <f>VLOOKUP($B59,'Tillförd energi'!$B$1:$AS$566,MATCH(AB$1,'Tillförd energi'!$B$1:$AQ$1,0),FALSE)</f>
        <v>1.3</v>
      </c>
      <c r="AC59">
        <f>VLOOKUP($B59,'Tillförd energi'!$B$1:$AS$566,MATCH(AC$1,'Tillförd energi'!$B$1:$AQ$1,0),FALSE)</f>
        <v>28.02</v>
      </c>
      <c r="AD59">
        <f>VLOOKUP($B59,'Tillförd energi'!$B$1:$AS$566,MATCH(AD$1,'Tillförd energi'!$B$1:$AQ$1,0),FALSE)</f>
        <v>98.995999999999995</v>
      </c>
      <c r="AE59">
        <f>VLOOKUP($B59,'Tillförd energi'!$B$1:$AS$566,MATCH(AE$1,'Tillförd energi'!$B$1:$AQ$1,0),FALSE)</f>
        <v>0</v>
      </c>
      <c r="AF59">
        <f>VLOOKUP($B59,'Tillförd energi'!$B$1:$AS$566,MATCH(AF$1,'Tillförd energi'!$B$1:$AQ$1,0),FALSE)</f>
        <v>25.4786</v>
      </c>
      <c r="AG59">
        <f>IFERROR(VLOOKUP(B59,Miljö!$B$1:$S$476,9,FALSE)/1,0)</f>
        <v>0</v>
      </c>
      <c r="AI59">
        <f t="shared" si="0"/>
        <v>1785.1881159999998</v>
      </c>
      <c r="AJ59">
        <f t="shared" si="1"/>
        <v>1785.1881159999998</v>
      </c>
      <c r="AK59">
        <f>IF(ISERROR(1/VLOOKUP($B59,Leveranser!$B$1:$S$500,MATCH("såld värme (gwh)",Leveranser!$B$1:$S$1,0),FALSE)),"",VLOOKUP($B59,Leveranser!$B$1:$S$500,MATCH("såld värme (gwh)",Leveranser!$B$1:$S$1,0),FALSE))</f>
        <v>2052</v>
      </c>
      <c r="AL59">
        <f>VLOOKUP($B59,Leveranser!$B$1:$Y$500,MATCH("Totalt såld fjärrvärme till andra fjärrvärmeföretag",Leveranser!$B$1:$AA$1,0),FALSE)</f>
        <v>0</v>
      </c>
      <c r="AM59">
        <f>IF(ISERROR(1/VLOOKUP($B59,Miljö!$B$1:$S$500,MATCH("Såld mängd produktionsspecifik fjärrvärme (GWh)",Miljö!$B$1:$R$1,0),FALSE)),0,VLOOKUP($B59,Miljö!$B$1:$S$500,MATCH("Såld mängd produktionsspecifik fjärrvärme (GWh)",Miljö!$B$1:$R$1,0),FALSE))</f>
        <v>0</v>
      </c>
      <c r="AN59" s="137">
        <f t="shared" si="2"/>
        <v>1.1494586937973994</v>
      </c>
      <c r="AP59" t="str">
        <f>VLOOKUP($B59,Miljövärden!$B$1:$H$446,7,FALSE)</f>
        <v>Ja</v>
      </c>
      <c r="AQ59" t="str">
        <f>VLOOKUP($B59,Miljövärden!$B$1:$H$446,6,FALSE)</f>
        <v>Nej</v>
      </c>
      <c r="AU59">
        <f t="shared" si="3"/>
        <v>26.078600000000002</v>
      </c>
      <c r="AV59">
        <f t="shared" si="4"/>
        <v>0</v>
      </c>
      <c r="AW59">
        <f t="shared" si="5"/>
        <v>71.164000000000001</v>
      </c>
      <c r="AX59">
        <f t="shared" si="6"/>
        <v>0</v>
      </c>
      <c r="AZ59">
        <f t="shared" si="7"/>
        <v>71.164000000000001</v>
      </c>
    </row>
    <row r="60" spans="1:52" customFormat="1" x14ac:dyDescent="0.25">
      <c r="A60" s="2" t="s">
        <v>101</v>
      </c>
      <c r="B60" s="2" t="s">
        <v>111</v>
      </c>
      <c r="C60">
        <f>VLOOKUP($B60,'Tillförd energi'!$B$1:$AS$566,MATCH(C$1,'Tillförd energi'!$B$1:$AQ$1,0),FALSE)</f>
        <v>0</v>
      </c>
      <c r="D60">
        <f>VLOOKUP($B60,'Tillförd energi'!$B$1:$AS$566,MATCH(D$1,'Tillförd energi'!$B$1:$AQ$1,0),FALSE)</f>
        <v>0.98399999999999999</v>
      </c>
      <c r="E60">
        <f>VLOOKUP($B60,'Tillförd energi'!$B$1:$AS$566,MATCH(E$1,'Tillförd energi'!$B$1:$AQ$1,0),FALSE)</f>
        <v>0</v>
      </c>
      <c r="F60">
        <f>VLOOKUP($B60,'Tillförd energi'!$B$1:$AS$566,MATCH(F$1,'Tillförd energi'!$B$1:$AQ$1,0),FALSE)</f>
        <v>0</v>
      </c>
      <c r="G60">
        <f>VLOOKUP($B60,'Tillförd energi'!$B$1:$AS$566,MATCH(G$1,'Tillförd energi'!$B$1:$AQ$1,0),FALSE)</f>
        <v>0</v>
      </c>
      <c r="H60">
        <f>VLOOKUP($B60,'Tillförd energi'!$B$1:$AS$566,MATCH(H$1,'Tillförd energi'!$B$1:$AQ$1,0),FALSE)</f>
        <v>0</v>
      </c>
      <c r="I60">
        <f>VLOOKUP($B60,'Tillförd energi'!$B$1:$AS$566,MATCH(I$1,'Tillförd energi'!$B$1:$AQ$1,0),FALSE)</f>
        <v>59.436999999999998</v>
      </c>
      <c r="J60">
        <f>VLOOKUP($B60,'Tillförd energi'!$B$1:$AS$566,MATCH(J$1,'Tillförd energi'!$B$1:$AQ$1,0),FALSE)</f>
        <v>0</v>
      </c>
      <c r="K60">
        <v>0</v>
      </c>
      <c r="L60">
        <f>VLOOKUP($B60,'Tillförd energi'!$B$1:$AS$566,MATCH(L$1,'Tillförd energi'!$B$1:$AQ$1,0),FALSE)</f>
        <v>0</v>
      </c>
      <c r="M60">
        <f>VLOOKUP($B60,'Tillförd energi'!$B$1:$AS$566,MATCH(M$1,'Tillförd energi'!$B$1:$AQ$1,0),FALSE)</f>
        <v>18.084</v>
      </c>
      <c r="N60">
        <f>VLOOKUP($B60,'Tillförd energi'!$B$1:$AS$566,MATCH(N$1,'Tillförd energi'!$B$1:$AQ$1,0),FALSE)</f>
        <v>0</v>
      </c>
      <c r="O60">
        <f>VLOOKUP($B60,'Tillförd energi'!$B$1:$AS$566,MATCH(O$1,'Tillförd energi'!$B$1:$AQ$1,0),FALSE)</f>
        <v>0</v>
      </c>
      <c r="P60">
        <f>VLOOKUP($B60,'Tillförd energi'!$B$1:$AS$566,MATCH(P$1,'Tillförd energi'!$B$1:$AQ$1,0),FALSE)</f>
        <v>33.247</v>
      </c>
      <c r="Q60">
        <f>VLOOKUP($B60,'Tillförd energi'!$B$1:$AS$566,MATCH(Q$1,'Tillförd energi'!$B$1:$AQ$1,0),FALSE)</f>
        <v>16.0365</v>
      </c>
      <c r="R60">
        <f>VLOOKUP($B60,'Tillförd energi'!$B$1:$AS$566,MATCH(R$1,'Tillförd energi'!$B$1:$AQ$1,0),FALSE)</f>
        <v>0</v>
      </c>
      <c r="S60">
        <f>VLOOKUP($B60,'Tillförd energi'!$B$1:$AS$566,MATCH(S$1,'Tillförd energi'!$B$1:$AQ$1,0),FALSE)</f>
        <v>0</v>
      </c>
      <c r="T60">
        <f>VLOOKUP($B60,'Tillförd energi'!$B$1:$AS$566,MATCH(T$1,'Tillförd energi'!$B$1:$AQ$1,0),FALSE)</f>
        <v>0</v>
      </c>
      <c r="U60">
        <f>VLOOKUP($B60,'Tillförd energi'!$B$1:$AS$566,MATCH(U$1,'Tillförd energi'!$B$1:$AQ$1,0),FALSE)</f>
        <v>0</v>
      </c>
      <c r="V60">
        <f>VLOOKUP($B60,'Tillförd energi'!$B$1:$AS$566,MATCH(V$1,'Tillförd energi'!$B$1:$AQ$1,0),FALSE)</f>
        <v>0</v>
      </c>
      <c r="W60">
        <f>VLOOKUP($B60,'Tillförd energi'!$B$1:$AS$566,MATCH(W$1,'Tillförd energi'!$B$1:$AQ$1,0),FALSE)</f>
        <v>0</v>
      </c>
      <c r="X60">
        <f>VLOOKUP($B60,'Tillförd energi'!$B$1:$AS$566,MATCH(X$1,'Tillförd energi'!$B$1:$AQ$1,0),FALSE)</f>
        <v>0</v>
      </c>
      <c r="Y60">
        <f>VLOOKUP($B60,'Tillförd energi'!$B$1:$AS$566,MATCH(Y$1,'Tillförd energi'!$B$1:$AQ$1,0),FALSE)</f>
        <v>0</v>
      </c>
      <c r="Z60">
        <f>VLOOKUP($B60,'Tillförd energi'!$B$1:$AS$566,MATCH(Z$1,'Tillförd energi'!$B$1:$AQ$1,0),FALSE)</f>
        <v>0</v>
      </c>
      <c r="AA60">
        <f>VLOOKUP($B60,'Tillförd energi'!$B$1:$AS$566,MATCH(AA$1,'Tillförd energi'!$B$1:$AQ$1,0),FALSE)</f>
        <v>0</v>
      </c>
      <c r="AB60">
        <f>VLOOKUP($B60,'Tillförd energi'!$B$1:$AS$566,MATCH(AB$1,'Tillförd energi'!$B$1:$AQ$1,0),FALSE)</f>
        <v>0</v>
      </c>
      <c r="AC60">
        <f>VLOOKUP($B60,'Tillförd energi'!$B$1:$AS$566,MATCH(AC$1,'Tillförd energi'!$B$1:$AQ$1,0),FALSE)</f>
        <v>6.452</v>
      </c>
      <c r="AD60">
        <f>VLOOKUP($B60,'Tillförd energi'!$B$1:$AS$566,MATCH(AD$1,'Tillförd energi'!$B$1:$AQ$1,0),FALSE)</f>
        <v>0</v>
      </c>
      <c r="AE60">
        <f>VLOOKUP($B60,'Tillförd energi'!$B$1:$AS$566,MATCH(AE$1,'Tillförd energi'!$B$1:$AQ$1,0),FALSE)</f>
        <v>0</v>
      </c>
      <c r="AF60">
        <f>VLOOKUP($B60,'Tillförd energi'!$B$1:$AS$566,MATCH(AF$1,'Tillförd energi'!$B$1:$AQ$1,0),FALSE)</f>
        <v>3.5459999999999998</v>
      </c>
      <c r="AG60">
        <f>IFERROR(VLOOKUP(B60,Miljö!$B$1:$S$476,9,FALSE)/1,0)</f>
        <v>0</v>
      </c>
      <c r="AI60">
        <f t="shared" si="0"/>
        <v>137.78649999999999</v>
      </c>
      <c r="AJ60">
        <f t="shared" si="1"/>
        <v>137.78649999999999</v>
      </c>
      <c r="AK60">
        <f>IF(ISERROR(1/VLOOKUP($B60,Leveranser!$B$1:$S$500,MATCH("såld värme (gwh)",Leveranser!$B$1:$S$1,0),FALSE)),"",VLOOKUP($B60,Leveranser!$B$1:$S$500,MATCH("såld värme (gwh)",Leveranser!$B$1:$S$1,0),FALSE))</f>
        <v>99.8</v>
      </c>
      <c r="AL60">
        <f>VLOOKUP($B60,Leveranser!$B$1:$Y$500,MATCH("Totalt såld fjärrvärme till andra fjärrvärmeföretag",Leveranser!$B$1:$AA$1,0),FALSE)</f>
        <v>0</v>
      </c>
      <c r="AM60">
        <f>IF(ISERROR(1/VLOOKUP($B60,Miljö!$B$1:$S$500,MATCH("Såld mängd produktionsspecifik fjärrvärme (GWh)",Miljö!$B$1:$R$1,0),FALSE)),0,VLOOKUP($B60,Miljö!$B$1:$S$500,MATCH("Såld mängd produktionsspecifik fjärrvärme (GWh)",Miljö!$B$1:$R$1,0),FALSE))</f>
        <v>0</v>
      </c>
      <c r="AN60" s="137">
        <f t="shared" si="2"/>
        <v>0.72430898527794818</v>
      </c>
      <c r="AP60" t="str">
        <f>VLOOKUP($B60,Miljövärden!$B$1:$H$446,7,FALSE)</f>
        <v>Ja</v>
      </c>
      <c r="AQ60" t="str">
        <f>VLOOKUP($B60,Miljövärden!$B$1:$H$446,6,FALSE)</f>
        <v>Ja</v>
      </c>
      <c r="AU60">
        <f t="shared" si="3"/>
        <v>3.5459999999999998</v>
      </c>
      <c r="AV60">
        <f t="shared" si="4"/>
        <v>0</v>
      </c>
      <c r="AW60">
        <f t="shared" si="5"/>
        <v>67.367500000000007</v>
      </c>
      <c r="AX60">
        <f t="shared" si="6"/>
        <v>0</v>
      </c>
      <c r="AZ60">
        <f t="shared" si="7"/>
        <v>67.367500000000007</v>
      </c>
    </row>
    <row r="61" spans="1:52" customFormat="1" x14ac:dyDescent="0.25">
      <c r="A61" s="2" t="s">
        <v>101</v>
      </c>
      <c r="B61" s="2" t="s">
        <v>112</v>
      </c>
      <c r="C61">
        <f>VLOOKUP($B61,'Tillförd energi'!$B$1:$AS$566,MATCH(C$1,'Tillförd energi'!$B$1:$AQ$1,0),FALSE)</f>
        <v>35.028799999999997</v>
      </c>
      <c r="D61">
        <f>VLOOKUP($B61,'Tillförd energi'!$B$1:$AS$566,MATCH(D$1,'Tillförd energi'!$B$1:$AQ$1,0),FALSE)</f>
        <v>10.7317</v>
      </c>
      <c r="E61">
        <f>VLOOKUP($B61,'Tillförd energi'!$B$1:$AS$566,MATCH(E$1,'Tillförd energi'!$B$1:$AQ$1,0),FALSE)</f>
        <v>0</v>
      </c>
      <c r="F61">
        <f>VLOOKUP($B61,'Tillförd energi'!$B$1:$AS$566,MATCH(F$1,'Tillförd energi'!$B$1:$AQ$1,0),FALSE)</f>
        <v>14.9</v>
      </c>
      <c r="G61">
        <f>VLOOKUP($B61,'Tillförd energi'!$B$1:$AS$566,MATCH(G$1,'Tillförd energi'!$B$1:$AQ$1,0),FALSE)</f>
        <v>0</v>
      </c>
      <c r="H61">
        <f>VLOOKUP($B61,'Tillförd energi'!$B$1:$AS$566,MATCH(H$1,'Tillförd energi'!$B$1:$AQ$1,0),FALSE)</f>
        <v>0</v>
      </c>
      <c r="I61">
        <f>VLOOKUP($B61,'Tillförd energi'!$B$1:$AS$566,MATCH(I$1,'Tillförd energi'!$B$1:$AQ$1,0),FALSE)</f>
        <v>590.77099999999996</v>
      </c>
      <c r="J61">
        <f>VLOOKUP($B61,'Tillförd energi'!$B$1:$AS$566,MATCH(J$1,'Tillförd energi'!$B$1:$AQ$1,0),FALSE)</f>
        <v>0</v>
      </c>
      <c r="K61">
        <v>0</v>
      </c>
      <c r="L61">
        <f>VLOOKUP($B61,'Tillförd energi'!$B$1:$AS$566,MATCH(L$1,'Tillförd energi'!$B$1:$AQ$1,0),FALSE)</f>
        <v>31.873799999999999</v>
      </c>
      <c r="M61">
        <f>VLOOKUP($B61,'Tillförd energi'!$B$1:$AS$566,MATCH(M$1,'Tillförd energi'!$B$1:$AQ$1,0),FALSE)</f>
        <v>0</v>
      </c>
      <c r="N61">
        <f>VLOOKUP($B61,'Tillförd energi'!$B$1:$AS$566,MATCH(N$1,'Tillförd energi'!$B$1:$AQ$1,0),FALSE)</f>
        <v>198.74100000000001</v>
      </c>
      <c r="O61">
        <f>VLOOKUP($B61,'Tillförd energi'!$B$1:$AS$566,MATCH(O$1,'Tillförd energi'!$B$1:$AQ$1,0),FALSE)</f>
        <v>0</v>
      </c>
      <c r="P61">
        <f>VLOOKUP($B61,'Tillförd energi'!$B$1:$AS$566,MATCH(P$1,'Tillförd energi'!$B$1:$AQ$1,0),FALSE)</f>
        <v>0</v>
      </c>
      <c r="Q61">
        <f>VLOOKUP($B61,'Tillförd energi'!$B$1:$AS$566,MATCH(Q$1,'Tillförd energi'!$B$1:$AQ$1,0),FALSE)</f>
        <v>0</v>
      </c>
      <c r="R61">
        <f>VLOOKUP($B61,'Tillförd energi'!$B$1:$AS$566,MATCH(R$1,'Tillförd energi'!$B$1:$AQ$1,0),FALSE)</f>
        <v>0</v>
      </c>
      <c r="S61">
        <f>VLOOKUP($B61,'Tillförd energi'!$B$1:$AS$566,MATCH(S$1,'Tillförd energi'!$B$1:$AQ$1,0),FALSE)</f>
        <v>0</v>
      </c>
      <c r="T61">
        <f>VLOOKUP($B61,'Tillförd energi'!$B$1:$AS$566,MATCH(T$1,'Tillförd energi'!$B$1:$AQ$1,0),FALSE)</f>
        <v>0</v>
      </c>
      <c r="U61">
        <f>VLOOKUP($B61,'Tillförd energi'!$B$1:$AS$566,MATCH(U$1,'Tillförd energi'!$B$1:$AQ$1,0),FALSE)</f>
        <v>0</v>
      </c>
      <c r="V61">
        <f>VLOOKUP($B61,'Tillförd energi'!$B$1:$AS$566,MATCH(V$1,'Tillförd energi'!$B$1:$AQ$1,0),FALSE)</f>
        <v>0</v>
      </c>
      <c r="W61">
        <f>VLOOKUP($B61,'Tillförd energi'!$B$1:$AS$566,MATCH(W$1,'Tillförd energi'!$B$1:$AQ$1,0),FALSE)</f>
        <v>0</v>
      </c>
      <c r="X61">
        <f>VLOOKUP($B61,'Tillförd energi'!$B$1:$AS$566,MATCH(X$1,'Tillförd energi'!$B$1:$AQ$1,0),FALSE)</f>
        <v>0</v>
      </c>
      <c r="Y61">
        <f>VLOOKUP($B61,'Tillförd energi'!$B$1:$AS$566,MATCH(Y$1,'Tillförd energi'!$B$1:$AQ$1,0),FALSE)</f>
        <v>0</v>
      </c>
      <c r="Z61">
        <f>VLOOKUP($B61,'Tillförd energi'!$B$1:$AS$566,MATCH(Z$1,'Tillförd energi'!$B$1:$AQ$1,0),FALSE)</f>
        <v>0</v>
      </c>
      <c r="AA61">
        <f>VLOOKUP($B61,'Tillförd energi'!$B$1:$AS$566,MATCH(AA$1,'Tillförd energi'!$B$1:$AQ$1,0),FALSE)</f>
        <v>0</v>
      </c>
      <c r="AB61">
        <f>VLOOKUP($B61,'Tillförd energi'!$B$1:$AS$566,MATCH(AB$1,'Tillförd energi'!$B$1:$AQ$1,0),FALSE)</f>
        <v>0</v>
      </c>
      <c r="AC61">
        <f>VLOOKUP($B61,'Tillförd energi'!$B$1:$AS$566,MATCH(AC$1,'Tillförd energi'!$B$1:$AQ$1,0),FALSE)</f>
        <v>48</v>
      </c>
      <c r="AD61">
        <f>VLOOKUP($B61,'Tillförd energi'!$B$1:$AS$566,MATCH(AD$1,'Tillförd energi'!$B$1:$AQ$1,0),FALSE)</f>
        <v>0</v>
      </c>
      <c r="AE61">
        <f>VLOOKUP($B61,'Tillförd energi'!$B$1:$AS$566,MATCH(AE$1,'Tillförd energi'!$B$1:$AQ$1,0),FALSE)</f>
        <v>0</v>
      </c>
      <c r="AF61">
        <f>VLOOKUP($B61,'Tillförd energi'!$B$1:$AS$566,MATCH(AF$1,'Tillförd energi'!$B$1:$AQ$1,0),FALSE)</f>
        <v>35.817700000000002</v>
      </c>
      <c r="AG61">
        <f>IFERROR(VLOOKUP(B61,Miljö!$B$1:$S$476,9,FALSE)/1,0)</f>
        <v>0</v>
      </c>
      <c r="AI61">
        <f t="shared" si="0"/>
        <v>965.86399999999981</v>
      </c>
      <c r="AJ61">
        <f t="shared" si="1"/>
        <v>965.86399999999981</v>
      </c>
      <c r="AK61">
        <f>IF(ISERROR(1/VLOOKUP($B61,Leveranser!$B$1:$S$500,MATCH("såld värme (gwh)",Leveranser!$B$1:$S$1,0),FALSE)),"",VLOOKUP($B61,Leveranser!$B$1:$S$500,MATCH("såld värme (gwh)",Leveranser!$B$1:$S$1,0),FALSE))</f>
        <v>867</v>
      </c>
      <c r="AL61">
        <f>VLOOKUP($B61,Leveranser!$B$1:$Y$500,MATCH("Totalt såld fjärrvärme till andra fjärrvärmeföretag",Leveranser!$B$1:$AA$1,0),FALSE)</f>
        <v>0</v>
      </c>
      <c r="AM61">
        <f>IF(ISERROR(1/VLOOKUP($B61,Miljö!$B$1:$S$500,MATCH("Såld mängd produktionsspecifik fjärrvärme (GWh)",Miljö!$B$1:$R$1,0),FALSE)),0,VLOOKUP($B61,Miljö!$B$1:$S$500,MATCH("Såld mängd produktionsspecifik fjärrvärme (GWh)",Miljö!$B$1:$R$1,0),FALSE))</f>
        <v>0</v>
      </c>
      <c r="AN61" s="137">
        <f t="shared" si="2"/>
        <v>0.89764190403617916</v>
      </c>
      <c r="AP61" t="str">
        <f>VLOOKUP($B61,Miljövärden!$B$1:$H$446,7,FALSE)</f>
        <v>Ja</v>
      </c>
      <c r="AQ61" t="str">
        <f>VLOOKUP($B61,Miljövärden!$B$1:$H$446,6,FALSE)</f>
        <v>Nej</v>
      </c>
      <c r="AU61">
        <f t="shared" si="3"/>
        <v>35.817700000000002</v>
      </c>
      <c r="AV61">
        <f t="shared" si="4"/>
        <v>0</v>
      </c>
      <c r="AW61">
        <f t="shared" si="5"/>
        <v>198.74100000000001</v>
      </c>
      <c r="AX61">
        <f t="shared" si="6"/>
        <v>0</v>
      </c>
      <c r="AZ61">
        <f t="shared" si="7"/>
        <v>230.6148</v>
      </c>
    </row>
    <row r="62" spans="1:52" customFormat="1" x14ac:dyDescent="0.25">
      <c r="A62" s="2" t="s">
        <v>101</v>
      </c>
      <c r="B62" s="2" t="s">
        <v>113</v>
      </c>
      <c r="C62">
        <f>VLOOKUP($B62,'Tillförd energi'!$B$1:$AS$566,MATCH(C$1,'Tillförd energi'!$B$1:$AQ$1,0),FALSE)</f>
        <v>0</v>
      </c>
      <c r="D62">
        <f>VLOOKUP($B62,'Tillförd energi'!$B$1:$AS$566,MATCH(D$1,'Tillförd energi'!$B$1:$AQ$1,0),FALSE)</f>
        <v>0.109</v>
      </c>
      <c r="E62">
        <f>VLOOKUP($B62,'Tillförd energi'!$B$1:$AS$566,MATCH(E$1,'Tillförd energi'!$B$1:$AQ$1,0),FALSE)</f>
        <v>0</v>
      </c>
      <c r="F62">
        <f>VLOOKUP($B62,'Tillförd energi'!$B$1:$AS$566,MATCH(F$1,'Tillförd energi'!$B$1:$AQ$1,0),FALSE)</f>
        <v>0</v>
      </c>
      <c r="G62">
        <f>VLOOKUP($B62,'Tillförd energi'!$B$1:$AS$566,MATCH(G$1,'Tillförd energi'!$B$1:$AQ$1,0),FALSE)</f>
        <v>0</v>
      </c>
      <c r="H62">
        <f>VLOOKUP($B62,'Tillförd energi'!$B$1:$AS$566,MATCH(H$1,'Tillförd energi'!$B$1:$AQ$1,0),FALSE)</f>
        <v>0</v>
      </c>
      <c r="I62">
        <f>VLOOKUP($B62,'Tillförd energi'!$B$1:$AS$566,MATCH(I$1,'Tillförd energi'!$B$1:$AQ$1,0),FALSE)</f>
        <v>0</v>
      </c>
      <c r="J62">
        <f>VLOOKUP($B62,'Tillförd energi'!$B$1:$AS$566,MATCH(J$1,'Tillförd energi'!$B$1:$AQ$1,0),FALSE)</f>
        <v>0</v>
      </c>
      <c r="K62">
        <v>0</v>
      </c>
      <c r="L62">
        <f>VLOOKUP($B62,'Tillförd energi'!$B$1:$AS$566,MATCH(L$1,'Tillförd energi'!$B$1:$AQ$1,0),FALSE)</f>
        <v>0</v>
      </c>
      <c r="M62">
        <f>VLOOKUP($B62,'Tillförd energi'!$B$1:$AS$566,MATCH(M$1,'Tillförd energi'!$B$1:$AQ$1,0),FALSE)</f>
        <v>0</v>
      </c>
      <c r="N62">
        <f>VLOOKUP($B62,'Tillförd energi'!$B$1:$AS$566,MATCH(N$1,'Tillförd energi'!$B$1:$AQ$1,0),FALSE)</f>
        <v>16.763999999999999</v>
      </c>
      <c r="O62">
        <f>VLOOKUP($B62,'Tillförd energi'!$B$1:$AS$566,MATCH(O$1,'Tillförd energi'!$B$1:$AQ$1,0),FALSE)</f>
        <v>0</v>
      </c>
      <c r="P62">
        <f>VLOOKUP($B62,'Tillförd energi'!$B$1:$AS$566,MATCH(P$1,'Tillförd energi'!$B$1:$AQ$1,0),FALSE)</f>
        <v>7.8970000000000002</v>
      </c>
      <c r="Q62">
        <f>VLOOKUP($B62,'Tillförd energi'!$B$1:$AS$566,MATCH(Q$1,'Tillförd energi'!$B$1:$AQ$1,0),FALSE)</f>
        <v>0</v>
      </c>
      <c r="R62">
        <f>VLOOKUP($B62,'Tillförd energi'!$B$1:$AS$566,MATCH(R$1,'Tillförd energi'!$B$1:$AQ$1,0),FALSE)</f>
        <v>0</v>
      </c>
      <c r="S62">
        <f>VLOOKUP($B62,'Tillförd energi'!$B$1:$AS$566,MATCH(S$1,'Tillförd energi'!$B$1:$AQ$1,0),FALSE)</f>
        <v>0</v>
      </c>
      <c r="T62">
        <f>VLOOKUP($B62,'Tillförd energi'!$B$1:$AS$566,MATCH(T$1,'Tillförd energi'!$B$1:$AQ$1,0),FALSE)</f>
        <v>0</v>
      </c>
      <c r="U62">
        <f>VLOOKUP($B62,'Tillförd energi'!$B$1:$AS$566,MATCH(U$1,'Tillförd energi'!$B$1:$AQ$1,0),FALSE)</f>
        <v>0</v>
      </c>
      <c r="V62">
        <f>VLOOKUP($B62,'Tillförd energi'!$B$1:$AS$566,MATCH(V$1,'Tillförd energi'!$B$1:$AQ$1,0),FALSE)</f>
        <v>0</v>
      </c>
      <c r="W62">
        <f>VLOOKUP($B62,'Tillförd energi'!$B$1:$AS$566,MATCH(W$1,'Tillförd energi'!$B$1:$AQ$1,0),FALSE)</f>
        <v>0</v>
      </c>
      <c r="X62">
        <f>VLOOKUP($B62,'Tillförd energi'!$B$1:$AS$566,MATCH(X$1,'Tillförd energi'!$B$1:$AQ$1,0),FALSE)</f>
        <v>0</v>
      </c>
      <c r="Y62">
        <f>VLOOKUP($B62,'Tillförd energi'!$B$1:$AS$566,MATCH(Y$1,'Tillförd energi'!$B$1:$AQ$1,0),FALSE)</f>
        <v>0</v>
      </c>
      <c r="Z62">
        <f>VLOOKUP($B62,'Tillförd energi'!$B$1:$AS$566,MATCH(Z$1,'Tillförd energi'!$B$1:$AQ$1,0),FALSE)</f>
        <v>0</v>
      </c>
      <c r="AA62">
        <f>VLOOKUP($B62,'Tillförd energi'!$B$1:$AS$566,MATCH(AA$1,'Tillförd energi'!$B$1:$AQ$1,0),FALSE)</f>
        <v>0</v>
      </c>
      <c r="AB62">
        <f>VLOOKUP($B62,'Tillförd energi'!$B$1:$AS$566,MATCH(AB$1,'Tillförd energi'!$B$1:$AQ$1,0),FALSE)</f>
        <v>0</v>
      </c>
      <c r="AC62">
        <f>VLOOKUP($B62,'Tillförd energi'!$B$1:$AS$566,MATCH(AC$1,'Tillförd energi'!$B$1:$AQ$1,0),FALSE)</f>
        <v>2.6560000000000001</v>
      </c>
      <c r="AD62">
        <f>VLOOKUP($B62,'Tillförd energi'!$B$1:$AS$566,MATCH(AD$1,'Tillförd energi'!$B$1:$AQ$1,0),FALSE)</f>
        <v>0</v>
      </c>
      <c r="AE62">
        <f>VLOOKUP($B62,'Tillförd energi'!$B$1:$AS$566,MATCH(AE$1,'Tillförd energi'!$B$1:$AQ$1,0),FALSE)</f>
        <v>0</v>
      </c>
      <c r="AF62">
        <f>VLOOKUP($B62,'Tillförd energi'!$B$1:$AS$566,MATCH(AF$1,'Tillförd energi'!$B$1:$AQ$1,0),FALSE)</f>
        <v>0.56100000000000005</v>
      </c>
      <c r="AG62">
        <f>IFERROR(VLOOKUP(B62,Miljö!$B$1:$S$476,9,FALSE)/1,0)</f>
        <v>0</v>
      </c>
      <c r="AI62">
        <f t="shared" si="0"/>
        <v>27.987000000000002</v>
      </c>
      <c r="AJ62">
        <f t="shared" si="1"/>
        <v>27.987000000000002</v>
      </c>
      <c r="AK62">
        <f>IF(ISERROR(1/VLOOKUP($B62,Leveranser!$B$1:$S$500,MATCH("såld värme (gwh)",Leveranser!$B$1:$S$1,0),FALSE)),"",VLOOKUP($B62,Leveranser!$B$1:$S$500,MATCH("såld värme (gwh)",Leveranser!$B$1:$S$1,0),FALSE))</f>
        <v>22.66</v>
      </c>
      <c r="AL62">
        <f>VLOOKUP($B62,Leveranser!$B$1:$Y$500,MATCH("Totalt såld fjärrvärme till andra fjärrvärmeföretag",Leveranser!$B$1:$AA$1,0),FALSE)</f>
        <v>0</v>
      </c>
      <c r="AM62">
        <f>IF(ISERROR(1/VLOOKUP($B62,Miljö!$B$1:$S$500,MATCH("Såld mängd produktionsspecifik fjärrvärme (GWh)",Miljö!$B$1:$R$1,0),FALSE)),0,VLOOKUP($B62,Miljö!$B$1:$S$500,MATCH("Såld mängd produktionsspecifik fjärrvärme (GWh)",Miljö!$B$1:$R$1,0),FALSE))</f>
        <v>0</v>
      </c>
      <c r="AN62" s="137">
        <f t="shared" si="2"/>
        <v>0.80966162861328472</v>
      </c>
      <c r="AP62" t="str">
        <f>VLOOKUP($B62,Miljövärden!$B$1:$H$446,7,FALSE)</f>
        <v>Ja</v>
      </c>
      <c r="AQ62" t="str">
        <f>VLOOKUP($B62,Miljövärden!$B$1:$H$446,6,FALSE)</f>
        <v>Ja</v>
      </c>
      <c r="AU62">
        <f t="shared" si="3"/>
        <v>0.56100000000000005</v>
      </c>
      <c r="AV62">
        <f t="shared" si="4"/>
        <v>0</v>
      </c>
      <c r="AW62">
        <f t="shared" si="5"/>
        <v>24.661000000000001</v>
      </c>
      <c r="AX62">
        <f t="shared" si="6"/>
        <v>0</v>
      </c>
      <c r="AZ62">
        <f t="shared" si="7"/>
        <v>24.661000000000001</v>
      </c>
    </row>
    <row r="63" spans="1:52" customFormat="1" x14ac:dyDescent="0.25">
      <c r="A63" s="2" t="s">
        <v>101</v>
      </c>
      <c r="B63" s="2" t="s">
        <v>114</v>
      </c>
      <c r="C63">
        <f>VLOOKUP($B63,'Tillförd energi'!$B$1:$AS$566,MATCH(C$1,'Tillförd energi'!$B$1:$AQ$1,0),FALSE)</f>
        <v>0</v>
      </c>
      <c r="D63">
        <f>VLOOKUP($B63,'Tillförd energi'!$B$1:$AS$566,MATCH(D$1,'Tillförd energi'!$B$1:$AQ$1,0),FALSE)</f>
        <v>0.32400000000000001</v>
      </c>
      <c r="E63">
        <f>VLOOKUP($B63,'Tillförd energi'!$B$1:$AS$566,MATCH(E$1,'Tillförd energi'!$B$1:$AQ$1,0),FALSE)</f>
        <v>0</v>
      </c>
      <c r="F63">
        <f>VLOOKUP($B63,'Tillförd energi'!$B$1:$AS$566,MATCH(F$1,'Tillförd energi'!$B$1:$AQ$1,0),FALSE)</f>
        <v>0</v>
      </c>
      <c r="G63">
        <f>VLOOKUP($B63,'Tillförd energi'!$B$1:$AS$566,MATCH(G$1,'Tillförd energi'!$B$1:$AQ$1,0),FALSE)</f>
        <v>0</v>
      </c>
      <c r="H63">
        <f>VLOOKUP($B63,'Tillförd energi'!$B$1:$AS$566,MATCH(H$1,'Tillförd energi'!$B$1:$AQ$1,0),FALSE)</f>
        <v>0</v>
      </c>
      <c r="I63">
        <f>VLOOKUP($B63,'Tillförd energi'!$B$1:$AS$566,MATCH(I$1,'Tillförd energi'!$B$1:$AQ$1,0),FALSE)</f>
        <v>0</v>
      </c>
      <c r="J63">
        <f>VLOOKUP($B63,'Tillförd energi'!$B$1:$AS$566,MATCH(J$1,'Tillförd energi'!$B$1:$AQ$1,0),FALSE)</f>
        <v>0</v>
      </c>
      <c r="K63">
        <v>0</v>
      </c>
      <c r="L63">
        <f>VLOOKUP($B63,'Tillförd energi'!$B$1:$AS$566,MATCH(L$1,'Tillförd energi'!$B$1:$AQ$1,0),FALSE)</f>
        <v>0</v>
      </c>
      <c r="M63">
        <f>VLOOKUP($B63,'Tillförd energi'!$B$1:$AS$566,MATCH(M$1,'Tillförd energi'!$B$1:$AQ$1,0),FALSE)</f>
        <v>0</v>
      </c>
      <c r="N63">
        <f>VLOOKUP($B63,'Tillförd energi'!$B$1:$AS$566,MATCH(N$1,'Tillförd energi'!$B$1:$AQ$1,0),FALSE)</f>
        <v>0</v>
      </c>
      <c r="O63">
        <f>VLOOKUP($B63,'Tillförd energi'!$B$1:$AS$566,MATCH(O$1,'Tillförd energi'!$B$1:$AQ$1,0),FALSE)</f>
        <v>39.481000000000002</v>
      </c>
      <c r="P63">
        <f>VLOOKUP($B63,'Tillförd energi'!$B$1:$AS$566,MATCH(P$1,'Tillförd energi'!$B$1:$AQ$1,0),FALSE)</f>
        <v>22.228999999999999</v>
      </c>
      <c r="Q63">
        <f>VLOOKUP($B63,'Tillförd energi'!$B$1:$AS$566,MATCH(Q$1,'Tillförd energi'!$B$1:$AQ$1,0),FALSE)</f>
        <v>0</v>
      </c>
      <c r="R63">
        <f>VLOOKUP($B63,'Tillförd energi'!$B$1:$AS$566,MATCH(R$1,'Tillförd energi'!$B$1:$AQ$1,0),FALSE)</f>
        <v>4.2000000000000003E-2</v>
      </c>
      <c r="S63">
        <f>VLOOKUP($B63,'Tillförd energi'!$B$1:$AS$566,MATCH(S$1,'Tillförd energi'!$B$1:$AQ$1,0),FALSE)</f>
        <v>0</v>
      </c>
      <c r="T63">
        <f>VLOOKUP($B63,'Tillförd energi'!$B$1:$AS$566,MATCH(T$1,'Tillförd energi'!$B$1:$AQ$1,0),FALSE)</f>
        <v>0</v>
      </c>
      <c r="U63">
        <f>VLOOKUP($B63,'Tillförd energi'!$B$1:$AS$566,MATCH(U$1,'Tillförd energi'!$B$1:$AQ$1,0),FALSE)</f>
        <v>0</v>
      </c>
      <c r="V63">
        <f>VLOOKUP($B63,'Tillförd energi'!$B$1:$AS$566,MATCH(V$1,'Tillförd energi'!$B$1:$AQ$1,0),FALSE)</f>
        <v>0</v>
      </c>
      <c r="W63">
        <f>VLOOKUP($B63,'Tillförd energi'!$B$1:$AS$566,MATCH(W$1,'Tillförd energi'!$B$1:$AQ$1,0),FALSE)</f>
        <v>0</v>
      </c>
      <c r="X63">
        <f>VLOOKUP($B63,'Tillförd energi'!$B$1:$AS$566,MATCH(X$1,'Tillförd energi'!$B$1:$AQ$1,0),FALSE)</f>
        <v>0</v>
      </c>
      <c r="Y63">
        <f>VLOOKUP($B63,'Tillförd energi'!$B$1:$AS$566,MATCH(Y$1,'Tillförd energi'!$B$1:$AQ$1,0),FALSE)</f>
        <v>0</v>
      </c>
      <c r="Z63">
        <f>VLOOKUP($B63,'Tillförd energi'!$B$1:$AS$566,MATCH(Z$1,'Tillförd energi'!$B$1:$AQ$1,0),FALSE)</f>
        <v>0</v>
      </c>
      <c r="AA63">
        <f>VLOOKUP($B63,'Tillförd energi'!$B$1:$AS$566,MATCH(AA$1,'Tillförd energi'!$B$1:$AQ$1,0),FALSE)</f>
        <v>0</v>
      </c>
      <c r="AB63">
        <f>VLOOKUP($B63,'Tillförd energi'!$B$1:$AS$566,MATCH(AB$1,'Tillförd energi'!$B$1:$AQ$1,0),FALSE)</f>
        <v>0</v>
      </c>
      <c r="AC63">
        <f>VLOOKUP($B63,'Tillförd energi'!$B$1:$AS$566,MATCH(AC$1,'Tillförd energi'!$B$1:$AQ$1,0),FALSE)</f>
        <v>9.1170000000000009</v>
      </c>
      <c r="AD63">
        <f>VLOOKUP($B63,'Tillförd energi'!$B$1:$AS$566,MATCH(AD$1,'Tillförd energi'!$B$1:$AQ$1,0),FALSE)</f>
        <v>0</v>
      </c>
      <c r="AE63">
        <f>VLOOKUP($B63,'Tillförd energi'!$B$1:$AS$566,MATCH(AE$1,'Tillförd energi'!$B$1:$AQ$1,0),FALSE)</f>
        <v>0</v>
      </c>
      <c r="AF63">
        <f>VLOOKUP($B63,'Tillförd energi'!$B$1:$AS$566,MATCH(AF$1,'Tillförd energi'!$B$1:$AQ$1,0),FALSE)</f>
        <v>2.258</v>
      </c>
      <c r="AG63">
        <f>IFERROR(VLOOKUP(B63,Miljö!$B$1:$S$476,9,FALSE)/1,0)</f>
        <v>0</v>
      </c>
      <c r="AI63">
        <f t="shared" si="0"/>
        <v>73.450999999999993</v>
      </c>
      <c r="AJ63">
        <f t="shared" si="1"/>
        <v>73.450999999999993</v>
      </c>
      <c r="AK63">
        <f>IF(ISERROR(1/VLOOKUP($B63,Leveranser!$B$1:$S$500,MATCH("såld värme (gwh)",Leveranser!$B$1:$S$1,0),FALSE)),"",VLOOKUP($B63,Leveranser!$B$1:$S$500,MATCH("såld värme (gwh)",Leveranser!$B$1:$S$1,0),FALSE))</f>
        <v>55</v>
      </c>
      <c r="AL63">
        <f>VLOOKUP($B63,Leveranser!$B$1:$Y$500,MATCH("Totalt såld fjärrvärme till andra fjärrvärmeföretag",Leveranser!$B$1:$AA$1,0),FALSE)</f>
        <v>0</v>
      </c>
      <c r="AM63">
        <f>IF(ISERROR(1/VLOOKUP($B63,Miljö!$B$1:$S$500,MATCH("Såld mängd produktionsspecifik fjärrvärme (GWh)",Miljö!$B$1:$R$1,0),FALSE)),0,VLOOKUP($B63,Miljö!$B$1:$S$500,MATCH("Såld mängd produktionsspecifik fjärrvärme (GWh)",Miljö!$B$1:$R$1,0),FALSE))</f>
        <v>0</v>
      </c>
      <c r="AN63" s="137">
        <f t="shared" si="2"/>
        <v>0.74879851874038483</v>
      </c>
      <c r="AP63" t="str">
        <f>VLOOKUP($B63,Miljövärden!$B$1:$H$446,7,FALSE)</f>
        <v>Ja</v>
      </c>
      <c r="AQ63" t="str">
        <f>VLOOKUP($B63,Miljövärden!$B$1:$H$446,6,FALSE)</f>
        <v>Ja</v>
      </c>
      <c r="AU63">
        <f t="shared" si="3"/>
        <v>2.258</v>
      </c>
      <c r="AV63">
        <f t="shared" si="4"/>
        <v>0</v>
      </c>
      <c r="AW63">
        <f t="shared" si="5"/>
        <v>61.71</v>
      </c>
      <c r="AX63">
        <f t="shared" si="6"/>
        <v>4.2000000000000003E-2</v>
      </c>
      <c r="AZ63">
        <f t="shared" si="7"/>
        <v>61.752000000000002</v>
      </c>
    </row>
    <row r="64" spans="1:52" customFormat="1" x14ac:dyDescent="0.25">
      <c r="A64" s="2" t="s">
        <v>101</v>
      </c>
      <c r="B64" s="2" t="s">
        <v>115</v>
      </c>
      <c r="C64">
        <f>VLOOKUP($B64,'Tillförd energi'!$B$1:$AS$566,MATCH(C$1,'Tillförd energi'!$B$1:$AQ$1,0),FALSE)</f>
        <v>0</v>
      </c>
      <c r="D64">
        <f>VLOOKUP($B64,'Tillförd energi'!$B$1:$AS$566,MATCH(D$1,'Tillförd energi'!$B$1:$AQ$1,0),FALSE)</f>
        <v>0</v>
      </c>
      <c r="E64">
        <f>VLOOKUP($B64,'Tillförd energi'!$B$1:$AS$566,MATCH(E$1,'Tillförd energi'!$B$1:$AQ$1,0),FALSE)</f>
        <v>0</v>
      </c>
      <c r="F64">
        <f>VLOOKUP($B64,'Tillförd energi'!$B$1:$AS$566,MATCH(F$1,'Tillförd energi'!$B$1:$AQ$1,0),FALSE)</f>
        <v>0</v>
      </c>
      <c r="G64">
        <f>VLOOKUP($B64,'Tillförd energi'!$B$1:$AS$566,MATCH(G$1,'Tillförd energi'!$B$1:$AQ$1,0),FALSE)</f>
        <v>2.1749999999999998</v>
      </c>
      <c r="H64">
        <f>VLOOKUP($B64,'Tillförd energi'!$B$1:$AS$566,MATCH(H$1,'Tillförd energi'!$B$1:$AQ$1,0),FALSE)</f>
        <v>0</v>
      </c>
      <c r="I64">
        <f>VLOOKUP($B64,'Tillförd energi'!$B$1:$AS$566,MATCH(I$1,'Tillförd energi'!$B$1:$AQ$1,0),FALSE)</f>
        <v>0</v>
      </c>
      <c r="J64">
        <f>VLOOKUP($B64,'Tillförd energi'!$B$1:$AS$566,MATCH(J$1,'Tillförd energi'!$B$1:$AQ$1,0),FALSE)</f>
        <v>0</v>
      </c>
      <c r="K64">
        <v>0</v>
      </c>
      <c r="L64">
        <f>VLOOKUP($B64,'Tillförd energi'!$B$1:$AS$566,MATCH(L$1,'Tillförd energi'!$B$1:$AQ$1,0),FALSE)</f>
        <v>0</v>
      </c>
      <c r="M64">
        <f>VLOOKUP($B64,'Tillförd energi'!$B$1:$AS$566,MATCH(M$1,'Tillförd energi'!$B$1:$AQ$1,0),FALSE)</f>
        <v>0</v>
      </c>
      <c r="N64">
        <f>VLOOKUP($B64,'Tillförd energi'!$B$1:$AS$566,MATCH(N$1,'Tillförd energi'!$B$1:$AQ$1,0),FALSE)</f>
        <v>0</v>
      </c>
      <c r="O64">
        <f>VLOOKUP($B64,'Tillförd energi'!$B$1:$AS$566,MATCH(O$1,'Tillförd energi'!$B$1:$AQ$1,0),FALSE)</f>
        <v>0</v>
      </c>
      <c r="P64">
        <f>VLOOKUP($B64,'Tillförd energi'!$B$1:$AS$566,MATCH(P$1,'Tillförd energi'!$B$1:$AQ$1,0),FALSE)</f>
        <v>24.312000000000001</v>
      </c>
      <c r="Q64">
        <f>VLOOKUP($B64,'Tillförd energi'!$B$1:$AS$566,MATCH(Q$1,'Tillförd energi'!$B$1:$AQ$1,0),FALSE)</f>
        <v>0</v>
      </c>
      <c r="R64">
        <f>VLOOKUP($B64,'Tillförd energi'!$B$1:$AS$566,MATCH(R$1,'Tillförd energi'!$B$1:$AQ$1,0),FALSE)</f>
        <v>0</v>
      </c>
      <c r="S64">
        <f>VLOOKUP($B64,'Tillförd energi'!$B$1:$AS$566,MATCH(S$1,'Tillförd energi'!$B$1:$AQ$1,0),FALSE)</f>
        <v>0</v>
      </c>
      <c r="T64">
        <f>VLOOKUP($B64,'Tillförd energi'!$B$1:$AS$566,MATCH(T$1,'Tillförd energi'!$B$1:$AQ$1,0),FALSE)</f>
        <v>0</v>
      </c>
      <c r="U64">
        <f>VLOOKUP($B64,'Tillförd energi'!$B$1:$AS$566,MATCH(U$1,'Tillförd energi'!$B$1:$AQ$1,0),FALSE)</f>
        <v>0</v>
      </c>
      <c r="V64">
        <f>VLOOKUP($B64,'Tillförd energi'!$B$1:$AS$566,MATCH(V$1,'Tillförd energi'!$B$1:$AQ$1,0),FALSE)</f>
        <v>0</v>
      </c>
      <c r="W64">
        <f>VLOOKUP($B64,'Tillförd energi'!$B$1:$AS$566,MATCH(W$1,'Tillförd energi'!$B$1:$AQ$1,0),FALSE)</f>
        <v>0</v>
      </c>
      <c r="X64">
        <f>VLOOKUP($B64,'Tillförd energi'!$B$1:$AS$566,MATCH(X$1,'Tillförd energi'!$B$1:$AQ$1,0),FALSE)</f>
        <v>0</v>
      </c>
      <c r="Y64">
        <f>VLOOKUP($B64,'Tillförd energi'!$B$1:$AS$566,MATCH(Y$1,'Tillförd energi'!$B$1:$AQ$1,0),FALSE)</f>
        <v>0</v>
      </c>
      <c r="Z64">
        <f>VLOOKUP($B64,'Tillförd energi'!$B$1:$AS$566,MATCH(Z$1,'Tillförd energi'!$B$1:$AQ$1,0),FALSE)</f>
        <v>0</v>
      </c>
      <c r="AA64">
        <f>VLOOKUP($B64,'Tillförd energi'!$B$1:$AS$566,MATCH(AA$1,'Tillförd energi'!$B$1:$AQ$1,0),FALSE)</f>
        <v>0</v>
      </c>
      <c r="AB64">
        <f>VLOOKUP($B64,'Tillförd energi'!$B$1:$AS$566,MATCH(AB$1,'Tillförd energi'!$B$1:$AQ$1,0),FALSE)</f>
        <v>0</v>
      </c>
      <c r="AC64">
        <f>VLOOKUP($B64,'Tillförd energi'!$B$1:$AS$566,MATCH(AC$1,'Tillförd energi'!$B$1:$AQ$1,0),FALSE)</f>
        <v>2.1800000000000002</v>
      </c>
      <c r="AD64">
        <f>VLOOKUP($B64,'Tillförd energi'!$B$1:$AS$566,MATCH(AD$1,'Tillförd energi'!$B$1:$AQ$1,0),FALSE)</f>
        <v>0</v>
      </c>
      <c r="AE64">
        <f>VLOOKUP($B64,'Tillförd energi'!$B$1:$AS$566,MATCH(AE$1,'Tillförd energi'!$B$1:$AQ$1,0),FALSE)</f>
        <v>0</v>
      </c>
      <c r="AF64">
        <f>VLOOKUP($B64,'Tillförd energi'!$B$1:$AS$566,MATCH(AF$1,'Tillförd energi'!$B$1:$AQ$1,0),FALSE)</f>
        <v>0.80600000000000005</v>
      </c>
      <c r="AG64">
        <f>IFERROR(VLOOKUP(B64,Miljö!$B$1:$S$476,9,FALSE)/1,0)</f>
        <v>0</v>
      </c>
      <c r="AI64">
        <f t="shared" si="0"/>
        <v>29.473000000000003</v>
      </c>
      <c r="AJ64">
        <f t="shared" si="1"/>
        <v>29.473000000000003</v>
      </c>
      <c r="AK64">
        <f>IF(ISERROR(1/VLOOKUP($B64,Leveranser!$B$1:$S$500,MATCH("såld värme (gwh)",Leveranser!$B$1:$S$1,0),FALSE)),"",VLOOKUP($B64,Leveranser!$B$1:$S$500,MATCH("såld värme (gwh)",Leveranser!$B$1:$S$1,0),FALSE))</f>
        <v>22.74</v>
      </c>
      <c r="AL64">
        <f>VLOOKUP($B64,Leveranser!$B$1:$Y$500,MATCH("Totalt såld fjärrvärme till andra fjärrvärmeföretag",Leveranser!$B$1:$AA$1,0),FALSE)</f>
        <v>0</v>
      </c>
      <c r="AM64">
        <f>IF(ISERROR(1/VLOOKUP($B64,Miljö!$B$1:$S$500,MATCH("Såld mängd produktionsspecifik fjärrvärme (GWh)",Miljö!$B$1:$R$1,0),FALSE)),0,VLOOKUP($B64,Miljö!$B$1:$S$500,MATCH("Såld mängd produktionsspecifik fjärrvärme (GWh)",Miljö!$B$1:$R$1,0),FALSE))</f>
        <v>0</v>
      </c>
      <c r="AN64" s="137">
        <f t="shared" si="2"/>
        <v>0.77155362535201699</v>
      </c>
      <c r="AP64" t="str">
        <f>VLOOKUP($B64,Miljövärden!$B$1:$H$446,7,FALSE)</f>
        <v>Ja</v>
      </c>
      <c r="AQ64" t="str">
        <f>VLOOKUP($B64,Miljövärden!$B$1:$H$446,6,FALSE)</f>
        <v>Nej</v>
      </c>
      <c r="AU64">
        <f t="shared" si="3"/>
        <v>0.80600000000000005</v>
      </c>
      <c r="AV64">
        <f t="shared" si="4"/>
        <v>0</v>
      </c>
      <c r="AW64">
        <f t="shared" si="5"/>
        <v>24.312000000000001</v>
      </c>
      <c r="AX64">
        <f t="shared" si="6"/>
        <v>0</v>
      </c>
      <c r="AZ64">
        <f t="shared" si="7"/>
        <v>24.312000000000001</v>
      </c>
    </row>
    <row r="65" spans="1:52" customFormat="1" x14ac:dyDescent="0.25">
      <c r="A65" s="2" t="s">
        <v>101</v>
      </c>
      <c r="B65" s="2" t="s">
        <v>116</v>
      </c>
      <c r="C65">
        <f>VLOOKUP($B65,'Tillförd energi'!$B$1:$AS$566,MATCH(C$1,'Tillförd energi'!$B$1:$AQ$1,0),FALSE)</f>
        <v>0</v>
      </c>
      <c r="D65">
        <f>VLOOKUP($B65,'Tillförd energi'!$B$1:$AS$566,MATCH(D$1,'Tillförd energi'!$B$1:$AQ$1,0),FALSE)</f>
        <v>6.2E-2</v>
      </c>
      <c r="E65">
        <f>VLOOKUP($B65,'Tillförd energi'!$B$1:$AS$566,MATCH(E$1,'Tillförd energi'!$B$1:$AQ$1,0),FALSE)</f>
        <v>0</v>
      </c>
      <c r="F65">
        <f>VLOOKUP($B65,'Tillförd energi'!$B$1:$AS$566,MATCH(F$1,'Tillförd energi'!$B$1:$AQ$1,0),FALSE)</f>
        <v>0</v>
      </c>
      <c r="G65">
        <f>VLOOKUP($B65,'Tillförd energi'!$B$1:$AS$566,MATCH(G$1,'Tillförd energi'!$B$1:$AQ$1,0),FALSE)</f>
        <v>0</v>
      </c>
      <c r="H65">
        <f>VLOOKUP($B65,'Tillförd energi'!$B$1:$AS$566,MATCH(H$1,'Tillförd energi'!$B$1:$AQ$1,0),FALSE)</f>
        <v>0</v>
      </c>
      <c r="I65">
        <f>VLOOKUP($B65,'Tillförd energi'!$B$1:$AS$566,MATCH(I$1,'Tillförd energi'!$B$1:$AQ$1,0),FALSE)</f>
        <v>0</v>
      </c>
      <c r="J65">
        <f>VLOOKUP($B65,'Tillförd energi'!$B$1:$AS$566,MATCH(J$1,'Tillförd energi'!$B$1:$AQ$1,0),FALSE)</f>
        <v>0</v>
      </c>
      <c r="K65">
        <v>0</v>
      </c>
      <c r="L65">
        <f>VLOOKUP($B65,'Tillförd energi'!$B$1:$AS$566,MATCH(L$1,'Tillförd energi'!$B$1:$AQ$1,0),FALSE)</f>
        <v>0</v>
      </c>
      <c r="M65">
        <f>VLOOKUP($B65,'Tillförd energi'!$B$1:$AS$566,MATCH(M$1,'Tillförd energi'!$B$1:$AQ$1,0),FALSE)</f>
        <v>0</v>
      </c>
      <c r="N65">
        <f>VLOOKUP($B65,'Tillförd energi'!$B$1:$AS$566,MATCH(N$1,'Tillförd energi'!$B$1:$AQ$1,0),FALSE)</f>
        <v>0</v>
      </c>
      <c r="O65">
        <f>VLOOKUP($B65,'Tillförd energi'!$B$1:$AS$566,MATCH(O$1,'Tillförd energi'!$B$1:$AQ$1,0),FALSE)</f>
        <v>0</v>
      </c>
      <c r="P65">
        <f>VLOOKUP($B65,'Tillförd energi'!$B$1:$AS$566,MATCH(P$1,'Tillförd energi'!$B$1:$AQ$1,0),FALSE)</f>
        <v>0</v>
      </c>
      <c r="Q65">
        <f>VLOOKUP($B65,'Tillförd energi'!$B$1:$AS$566,MATCH(Q$1,'Tillförd energi'!$B$1:$AQ$1,0),FALSE)</f>
        <v>0</v>
      </c>
      <c r="R65">
        <f>VLOOKUP($B65,'Tillförd energi'!$B$1:$AS$566,MATCH(R$1,'Tillförd energi'!$B$1:$AQ$1,0),FALSE)</f>
        <v>0</v>
      </c>
      <c r="S65">
        <f>VLOOKUP($B65,'Tillförd energi'!$B$1:$AS$566,MATCH(S$1,'Tillförd energi'!$B$1:$AQ$1,0),FALSE)</f>
        <v>0</v>
      </c>
      <c r="T65">
        <f>VLOOKUP($B65,'Tillförd energi'!$B$1:$AS$566,MATCH(T$1,'Tillförd energi'!$B$1:$AQ$1,0),FALSE)</f>
        <v>0</v>
      </c>
      <c r="U65">
        <f>VLOOKUP($B65,'Tillförd energi'!$B$1:$AS$566,MATCH(U$1,'Tillförd energi'!$B$1:$AQ$1,0),FALSE)</f>
        <v>0</v>
      </c>
      <c r="V65">
        <f>VLOOKUP($B65,'Tillförd energi'!$B$1:$AS$566,MATCH(V$1,'Tillförd energi'!$B$1:$AQ$1,0),FALSE)</f>
        <v>0</v>
      </c>
      <c r="W65">
        <f>VLOOKUP($B65,'Tillförd energi'!$B$1:$AS$566,MATCH(W$1,'Tillförd energi'!$B$1:$AQ$1,0),FALSE)</f>
        <v>0</v>
      </c>
      <c r="X65">
        <f>VLOOKUP($B65,'Tillförd energi'!$B$1:$AS$566,MATCH(X$1,'Tillförd energi'!$B$1:$AQ$1,0),FALSE)</f>
        <v>0</v>
      </c>
      <c r="Y65">
        <f>VLOOKUP($B65,'Tillförd energi'!$B$1:$AS$566,MATCH(Y$1,'Tillförd energi'!$B$1:$AQ$1,0),FALSE)</f>
        <v>0</v>
      </c>
      <c r="Z65">
        <f>VLOOKUP($B65,'Tillförd energi'!$B$1:$AS$566,MATCH(Z$1,'Tillförd energi'!$B$1:$AQ$1,0),FALSE)</f>
        <v>0</v>
      </c>
      <c r="AA65">
        <f>VLOOKUP($B65,'Tillförd energi'!$B$1:$AS$566,MATCH(AA$1,'Tillförd energi'!$B$1:$AQ$1,0),FALSE)</f>
        <v>0</v>
      </c>
      <c r="AB65">
        <f>VLOOKUP($B65,'Tillförd energi'!$B$1:$AS$566,MATCH(AB$1,'Tillförd energi'!$B$1:$AQ$1,0),FALSE)</f>
        <v>0</v>
      </c>
      <c r="AC65">
        <f>VLOOKUP($B65,'Tillförd energi'!$B$1:$AS$566,MATCH(AC$1,'Tillförd energi'!$B$1:$AQ$1,0),FALSE)</f>
        <v>0</v>
      </c>
      <c r="AD65">
        <f>VLOOKUP($B65,'Tillförd energi'!$B$1:$AS$566,MATCH(AD$1,'Tillförd energi'!$B$1:$AQ$1,0),FALSE)</f>
        <v>73</v>
      </c>
      <c r="AE65">
        <f>VLOOKUP($B65,'Tillförd energi'!$B$1:$AS$566,MATCH(AE$1,'Tillförd energi'!$B$1:$AQ$1,0),FALSE)</f>
        <v>0</v>
      </c>
      <c r="AF65">
        <f>VLOOKUP($B65,'Tillförd energi'!$B$1:$AS$566,MATCH(AF$1,'Tillförd energi'!$B$1:$AQ$1,0),FALSE)</f>
        <v>1.86</v>
      </c>
      <c r="AG65">
        <f>IFERROR(VLOOKUP(B65,Miljö!$B$1:$S$476,9,FALSE)/1,0)</f>
        <v>0</v>
      </c>
      <c r="AI65">
        <f t="shared" si="0"/>
        <v>74.921999999999997</v>
      </c>
      <c r="AJ65">
        <f t="shared" si="1"/>
        <v>74.921999999999997</v>
      </c>
      <c r="AK65">
        <f>IF(ISERROR(1/VLOOKUP($B65,Leveranser!$B$1:$S$500,MATCH("såld värme (gwh)",Leveranser!$B$1:$S$1,0),FALSE)),"",VLOOKUP($B65,Leveranser!$B$1:$S$500,MATCH("såld värme (gwh)",Leveranser!$B$1:$S$1,0),FALSE))</f>
        <v>62</v>
      </c>
      <c r="AL65">
        <f>VLOOKUP($B65,Leveranser!$B$1:$Y$500,MATCH("Totalt såld fjärrvärme till andra fjärrvärmeföretag",Leveranser!$B$1:$AA$1,0),FALSE)</f>
        <v>0</v>
      </c>
      <c r="AM65">
        <f>IF(ISERROR(1/VLOOKUP($B65,Miljö!$B$1:$S$500,MATCH("Såld mängd produktionsspecifik fjärrvärme (GWh)",Miljö!$B$1:$R$1,0),FALSE)),0,VLOOKUP($B65,Miljö!$B$1:$S$500,MATCH("Såld mängd produktionsspecifik fjärrvärme (GWh)",Miljö!$B$1:$R$1,0),FALSE))</f>
        <v>0</v>
      </c>
      <c r="AN65" s="137">
        <f t="shared" si="2"/>
        <v>0.8275272950535224</v>
      </c>
      <c r="AP65" t="str">
        <f>VLOOKUP($B65,Miljövärden!$B$1:$H$446,7,FALSE)</f>
        <v>Ja</v>
      </c>
      <c r="AQ65" t="str">
        <f>VLOOKUP($B65,Miljövärden!$B$1:$H$446,6,FALSE)</f>
        <v>Nej</v>
      </c>
      <c r="AU65">
        <f t="shared" si="3"/>
        <v>1.86</v>
      </c>
      <c r="AV65">
        <f t="shared" si="4"/>
        <v>0</v>
      </c>
      <c r="AW65">
        <f t="shared" si="5"/>
        <v>0</v>
      </c>
      <c r="AX65">
        <f t="shared" si="6"/>
        <v>0</v>
      </c>
      <c r="AZ65">
        <f t="shared" si="7"/>
        <v>0</v>
      </c>
    </row>
    <row r="66" spans="1:52" customFormat="1" x14ac:dyDescent="0.25">
      <c r="A66" s="2" t="s">
        <v>101</v>
      </c>
      <c r="B66" s="2" t="s">
        <v>117</v>
      </c>
      <c r="C66">
        <f>VLOOKUP($B66,'Tillförd energi'!$B$1:$AS$566,MATCH(C$1,'Tillförd energi'!$B$1:$AQ$1,0),FALSE)</f>
        <v>0</v>
      </c>
      <c r="D66">
        <f>VLOOKUP($B66,'Tillförd energi'!$B$1:$AS$566,MATCH(D$1,'Tillförd energi'!$B$1:$AQ$1,0),FALSE)</f>
        <v>3.3159999999999998</v>
      </c>
      <c r="E66">
        <f>VLOOKUP($B66,'Tillförd energi'!$B$1:$AS$566,MATCH(E$1,'Tillförd energi'!$B$1:$AQ$1,0),FALSE)</f>
        <v>0</v>
      </c>
      <c r="F66">
        <f>VLOOKUP($B66,'Tillförd energi'!$B$1:$AS$566,MATCH(F$1,'Tillförd energi'!$B$1:$AQ$1,0),FALSE)</f>
        <v>0</v>
      </c>
      <c r="G66">
        <f>VLOOKUP($B66,'Tillförd energi'!$B$1:$AS$566,MATCH(G$1,'Tillförd energi'!$B$1:$AQ$1,0),FALSE)</f>
        <v>0</v>
      </c>
      <c r="H66">
        <f>VLOOKUP($B66,'Tillförd energi'!$B$1:$AS$566,MATCH(H$1,'Tillförd energi'!$B$1:$AQ$1,0),FALSE)</f>
        <v>0</v>
      </c>
      <c r="I66">
        <f>VLOOKUP($B66,'Tillförd energi'!$B$1:$AS$566,MATCH(I$1,'Tillförd energi'!$B$1:$AQ$1,0),FALSE)</f>
        <v>0</v>
      </c>
      <c r="J66">
        <f>VLOOKUP($B66,'Tillförd energi'!$B$1:$AS$566,MATCH(J$1,'Tillförd energi'!$B$1:$AQ$1,0),FALSE)</f>
        <v>0</v>
      </c>
      <c r="K66">
        <v>0</v>
      </c>
      <c r="L66">
        <f>VLOOKUP($B66,'Tillförd energi'!$B$1:$AS$566,MATCH(L$1,'Tillförd energi'!$B$1:$AQ$1,0),FALSE)</f>
        <v>0</v>
      </c>
      <c r="M66">
        <f>VLOOKUP($B66,'Tillförd energi'!$B$1:$AS$566,MATCH(M$1,'Tillförd energi'!$B$1:$AQ$1,0),FALSE)</f>
        <v>0</v>
      </c>
      <c r="N66">
        <f>VLOOKUP($B66,'Tillförd energi'!$B$1:$AS$566,MATCH(N$1,'Tillförd energi'!$B$1:$AQ$1,0),FALSE)</f>
        <v>0</v>
      </c>
      <c r="O66">
        <f>VLOOKUP($B66,'Tillförd energi'!$B$1:$AS$566,MATCH(O$1,'Tillförd energi'!$B$1:$AQ$1,0),FALSE)</f>
        <v>0</v>
      </c>
      <c r="P66">
        <f>VLOOKUP($B66,'Tillförd energi'!$B$1:$AS$566,MATCH(P$1,'Tillförd energi'!$B$1:$AQ$1,0),FALSE)</f>
        <v>0</v>
      </c>
      <c r="Q66">
        <f>VLOOKUP($B66,'Tillförd energi'!$B$1:$AS$566,MATCH(Q$1,'Tillförd energi'!$B$1:$AQ$1,0),FALSE)</f>
        <v>0</v>
      </c>
      <c r="R66">
        <f>VLOOKUP($B66,'Tillförd energi'!$B$1:$AS$566,MATCH(R$1,'Tillförd energi'!$B$1:$AQ$1,0),FALSE)</f>
        <v>42.176000000000002</v>
      </c>
      <c r="S66">
        <f>VLOOKUP($B66,'Tillförd energi'!$B$1:$AS$566,MATCH(S$1,'Tillförd energi'!$B$1:$AQ$1,0),FALSE)</f>
        <v>0</v>
      </c>
      <c r="T66">
        <f>VLOOKUP($B66,'Tillförd energi'!$B$1:$AS$566,MATCH(T$1,'Tillförd energi'!$B$1:$AQ$1,0),FALSE)</f>
        <v>0</v>
      </c>
      <c r="U66">
        <f>VLOOKUP($B66,'Tillförd energi'!$B$1:$AS$566,MATCH(U$1,'Tillförd energi'!$B$1:$AQ$1,0),FALSE)</f>
        <v>0</v>
      </c>
      <c r="V66">
        <f>VLOOKUP($B66,'Tillförd energi'!$B$1:$AS$566,MATCH(V$1,'Tillförd energi'!$B$1:$AQ$1,0),FALSE)</f>
        <v>0</v>
      </c>
      <c r="W66">
        <f>VLOOKUP($B66,'Tillförd energi'!$B$1:$AS$566,MATCH(W$1,'Tillförd energi'!$B$1:$AQ$1,0),FALSE)</f>
        <v>1.04</v>
      </c>
      <c r="X66">
        <f>VLOOKUP($B66,'Tillförd energi'!$B$1:$AS$566,MATCH(X$1,'Tillförd energi'!$B$1:$AQ$1,0),FALSE)</f>
        <v>0</v>
      </c>
      <c r="Y66">
        <f>VLOOKUP($B66,'Tillförd energi'!$B$1:$AS$566,MATCH(Y$1,'Tillförd energi'!$B$1:$AQ$1,0),FALSE)</f>
        <v>0</v>
      </c>
      <c r="Z66">
        <f>VLOOKUP($B66,'Tillförd energi'!$B$1:$AS$566,MATCH(Z$1,'Tillförd energi'!$B$1:$AQ$1,0),FALSE)</f>
        <v>0</v>
      </c>
      <c r="AA66">
        <f>VLOOKUP($B66,'Tillförd energi'!$B$1:$AS$566,MATCH(AA$1,'Tillförd energi'!$B$1:$AQ$1,0),FALSE)</f>
        <v>0</v>
      </c>
      <c r="AB66">
        <f>VLOOKUP($B66,'Tillförd energi'!$B$1:$AS$566,MATCH(AB$1,'Tillförd energi'!$B$1:$AQ$1,0),FALSE)</f>
        <v>0</v>
      </c>
      <c r="AC66">
        <f>VLOOKUP($B66,'Tillförd energi'!$B$1:$AS$566,MATCH(AC$1,'Tillförd energi'!$B$1:$AQ$1,0),FALSE)</f>
        <v>0</v>
      </c>
      <c r="AD66">
        <f>VLOOKUP($B66,'Tillförd energi'!$B$1:$AS$566,MATCH(AD$1,'Tillförd energi'!$B$1:$AQ$1,0),FALSE)</f>
        <v>0</v>
      </c>
      <c r="AE66">
        <f>VLOOKUP($B66,'Tillförd energi'!$B$1:$AS$566,MATCH(AE$1,'Tillförd energi'!$B$1:$AQ$1,0),FALSE)</f>
        <v>0</v>
      </c>
      <c r="AF66">
        <f>VLOOKUP($B66,'Tillförd energi'!$B$1:$AS$566,MATCH(AF$1,'Tillförd energi'!$B$1:$AQ$1,0),FALSE)</f>
        <v>1.056</v>
      </c>
      <c r="AG66">
        <f>IFERROR(VLOOKUP(B66,Miljö!$B$1:$S$476,9,FALSE)/1,0)</f>
        <v>0</v>
      </c>
      <c r="AI66">
        <f t="shared" si="0"/>
        <v>47.588000000000001</v>
      </c>
      <c r="AJ66">
        <f t="shared" si="1"/>
        <v>47.588000000000001</v>
      </c>
      <c r="AK66">
        <f>IF(ISERROR(1/VLOOKUP($B66,Leveranser!$B$1:$S$500,MATCH("såld värme (gwh)",Leveranser!$B$1:$S$1,0),FALSE)),"",VLOOKUP($B66,Leveranser!$B$1:$S$500,MATCH("såld värme (gwh)",Leveranser!$B$1:$S$1,0),FALSE))</f>
        <v>36.799999999999997</v>
      </c>
      <c r="AL66">
        <f>VLOOKUP($B66,Leveranser!$B$1:$Y$500,MATCH("Totalt såld fjärrvärme till andra fjärrvärmeföretag",Leveranser!$B$1:$AA$1,0),FALSE)</f>
        <v>0</v>
      </c>
      <c r="AM66">
        <f>IF(ISERROR(1/VLOOKUP($B66,Miljö!$B$1:$S$500,MATCH("Såld mängd produktionsspecifik fjärrvärme (GWh)",Miljö!$B$1:$R$1,0),FALSE)),0,VLOOKUP($B66,Miljö!$B$1:$S$500,MATCH("Såld mängd produktionsspecifik fjärrvärme (GWh)",Miljö!$B$1:$R$1,0),FALSE))</f>
        <v>0</v>
      </c>
      <c r="AN66" s="137">
        <f t="shared" si="2"/>
        <v>0.77330419433470621</v>
      </c>
      <c r="AP66" t="str">
        <f>VLOOKUP($B66,Miljövärden!$B$1:$H$446,7,FALSE)</f>
        <v>Ja</v>
      </c>
      <c r="AQ66" t="str">
        <f>VLOOKUP($B66,Miljövärden!$B$1:$H$446,6,FALSE)</f>
        <v>Nej</v>
      </c>
      <c r="AU66">
        <f t="shared" si="3"/>
        <v>1.056</v>
      </c>
      <c r="AV66">
        <f t="shared" si="4"/>
        <v>0</v>
      </c>
      <c r="AW66">
        <f t="shared" si="5"/>
        <v>0</v>
      </c>
      <c r="AX66">
        <f t="shared" si="6"/>
        <v>42.176000000000002</v>
      </c>
      <c r="AZ66">
        <f t="shared" si="7"/>
        <v>43.216000000000001</v>
      </c>
    </row>
    <row r="67" spans="1:52" customFormat="1" x14ac:dyDescent="0.25">
      <c r="A67" s="2" t="s">
        <v>101</v>
      </c>
      <c r="B67" s="2" t="s">
        <v>118</v>
      </c>
      <c r="C67">
        <f>VLOOKUP($B67,'Tillförd energi'!$B$1:$AS$566,MATCH(C$1,'Tillförd energi'!$B$1:$AQ$1,0),FALSE)</f>
        <v>0</v>
      </c>
      <c r="D67">
        <f>VLOOKUP($B67,'Tillförd energi'!$B$1:$AS$566,MATCH(D$1,'Tillförd energi'!$B$1:$AQ$1,0),FALSE)</f>
        <v>0</v>
      </c>
      <c r="E67">
        <f>VLOOKUP($B67,'Tillförd energi'!$B$1:$AS$566,MATCH(E$1,'Tillförd energi'!$B$1:$AQ$1,0),FALSE)</f>
        <v>0</v>
      </c>
      <c r="F67">
        <f>VLOOKUP($B67,'Tillförd energi'!$B$1:$AS$566,MATCH(F$1,'Tillförd energi'!$B$1:$AQ$1,0),FALSE)</f>
        <v>0</v>
      </c>
      <c r="G67">
        <f>VLOOKUP($B67,'Tillförd energi'!$B$1:$AS$566,MATCH(G$1,'Tillförd energi'!$B$1:$AQ$1,0),FALSE)</f>
        <v>0</v>
      </c>
      <c r="H67">
        <f>VLOOKUP($B67,'Tillförd energi'!$B$1:$AS$566,MATCH(H$1,'Tillförd energi'!$B$1:$AQ$1,0),FALSE)</f>
        <v>0</v>
      </c>
      <c r="I67">
        <f>VLOOKUP($B67,'Tillförd energi'!$B$1:$AS$566,MATCH(I$1,'Tillförd energi'!$B$1:$AQ$1,0),FALSE)</f>
        <v>0</v>
      </c>
      <c r="J67">
        <f>VLOOKUP($B67,'Tillförd energi'!$B$1:$AS$566,MATCH(J$1,'Tillförd energi'!$B$1:$AQ$1,0),FALSE)</f>
        <v>0</v>
      </c>
      <c r="K67">
        <v>0</v>
      </c>
      <c r="L67">
        <f>VLOOKUP($B67,'Tillförd energi'!$B$1:$AS$566,MATCH(L$1,'Tillförd energi'!$B$1:$AQ$1,0),FALSE)</f>
        <v>0</v>
      </c>
      <c r="M67">
        <f>VLOOKUP($B67,'Tillförd energi'!$B$1:$AS$566,MATCH(M$1,'Tillförd energi'!$B$1:$AQ$1,0),FALSE)</f>
        <v>0</v>
      </c>
      <c r="N67">
        <f>VLOOKUP($B67,'Tillförd energi'!$B$1:$AS$566,MATCH(N$1,'Tillförd energi'!$B$1:$AQ$1,0),FALSE)</f>
        <v>0</v>
      </c>
      <c r="O67">
        <f>VLOOKUP($B67,'Tillförd energi'!$B$1:$AS$566,MATCH(O$1,'Tillförd energi'!$B$1:$AQ$1,0),FALSE)</f>
        <v>0</v>
      </c>
      <c r="P67">
        <f>VLOOKUP($B67,'Tillförd energi'!$B$1:$AS$566,MATCH(P$1,'Tillförd energi'!$B$1:$AQ$1,0),FALSE)</f>
        <v>47.444000000000003</v>
      </c>
      <c r="Q67">
        <f>VLOOKUP($B67,'Tillförd energi'!$B$1:$AS$566,MATCH(Q$1,'Tillförd energi'!$B$1:$AQ$1,0),FALSE)</f>
        <v>0</v>
      </c>
      <c r="R67">
        <f>VLOOKUP($B67,'Tillförd energi'!$B$1:$AS$566,MATCH(R$1,'Tillförd energi'!$B$1:$AQ$1,0),FALSE)</f>
        <v>0</v>
      </c>
      <c r="S67">
        <f>VLOOKUP($B67,'Tillförd energi'!$B$1:$AS$566,MATCH(S$1,'Tillförd energi'!$B$1:$AQ$1,0),FALSE)</f>
        <v>0</v>
      </c>
      <c r="T67">
        <f>VLOOKUP($B67,'Tillförd energi'!$B$1:$AS$566,MATCH(T$1,'Tillförd energi'!$B$1:$AQ$1,0),FALSE)</f>
        <v>0</v>
      </c>
      <c r="U67">
        <f>VLOOKUP($B67,'Tillförd energi'!$B$1:$AS$566,MATCH(U$1,'Tillförd energi'!$B$1:$AQ$1,0),FALSE)</f>
        <v>0</v>
      </c>
      <c r="V67">
        <f>VLOOKUP($B67,'Tillförd energi'!$B$1:$AS$566,MATCH(V$1,'Tillförd energi'!$B$1:$AQ$1,0),FALSE)</f>
        <v>0</v>
      </c>
      <c r="W67">
        <f>VLOOKUP($B67,'Tillförd energi'!$B$1:$AS$566,MATCH(W$1,'Tillförd energi'!$B$1:$AQ$1,0),FALSE)</f>
        <v>2.7440000000000002</v>
      </c>
      <c r="X67">
        <f>VLOOKUP($B67,'Tillförd energi'!$B$1:$AS$566,MATCH(X$1,'Tillförd energi'!$B$1:$AQ$1,0),FALSE)</f>
        <v>0</v>
      </c>
      <c r="Y67">
        <f>VLOOKUP($B67,'Tillförd energi'!$B$1:$AS$566,MATCH(Y$1,'Tillförd energi'!$B$1:$AQ$1,0),FALSE)</f>
        <v>0</v>
      </c>
      <c r="Z67">
        <f>VLOOKUP($B67,'Tillförd energi'!$B$1:$AS$566,MATCH(Z$1,'Tillförd energi'!$B$1:$AQ$1,0),FALSE)</f>
        <v>0</v>
      </c>
      <c r="AA67">
        <f>VLOOKUP($B67,'Tillförd energi'!$B$1:$AS$566,MATCH(AA$1,'Tillförd energi'!$B$1:$AQ$1,0),FALSE)</f>
        <v>8.0969999999999995</v>
      </c>
      <c r="AB67">
        <f>VLOOKUP($B67,'Tillförd energi'!$B$1:$AS$566,MATCH(AB$1,'Tillförd energi'!$B$1:$AQ$1,0),FALSE)</f>
        <v>8.16</v>
      </c>
      <c r="AC67">
        <f>VLOOKUP($B67,'Tillförd energi'!$B$1:$AS$566,MATCH(AC$1,'Tillförd energi'!$B$1:$AQ$1,0),FALSE)</f>
        <v>5.6</v>
      </c>
      <c r="AD67">
        <f>VLOOKUP($B67,'Tillförd energi'!$B$1:$AS$566,MATCH(AD$1,'Tillförd energi'!$B$1:$AQ$1,0),FALSE)</f>
        <v>0</v>
      </c>
      <c r="AE67">
        <f>VLOOKUP($B67,'Tillförd energi'!$B$1:$AS$566,MATCH(AE$1,'Tillförd energi'!$B$1:$AQ$1,0),FALSE)</f>
        <v>0</v>
      </c>
      <c r="AF67">
        <f>VLOOKUP($B67,'Tillförd energi'!$B$1:$AS$566,MATCH(AF$1,'Tillförd energi'!$B$1:$AQ$1,0),FALSE)</f>
        <v>3.5470000000000002</v>
      </c>
      <c r="AG67">
        <f>IFERROR(VLOOKUP(B67,Miljö!$B$1:$S$476,9,FALSE)/1,0)</f>
        <v>0</v>
      </c>
      <c r="AI67">
        <f t="shared" ref="AI67:AI128" si="8">SUM(C67:AF67)</f>
        <v>75.591999999999999</v>
      </c>
      <c r="AJ67">
        <f t="shared" ref="AJ67:AJ128" si="9">SUM(C67:AG67)</f>
        <v>75.591999999999999</v>
      </c>
      <c r="AK67">
        <f>IF(ISERROR(1/VLOOKUP($B67,Leveranser!$B$1:$S$500,MATCH("såld värme (gwh)",Leveranser!$B$1:$S$1,0),FALSE)),"",VLOOKUP($B67,Leveranser!$B$1:$S$500,MATCH("såld värme (gwh)",Leveranser!$B$1:$S$1,0),FALSE))</f>
        <v>55.6</v>
      </c>
      <c r="AL67">
        <f>VLOOKUP($B67,Leveranser!$B$1:$Y$500,MATCH("Totalt såld fjärrvärme till andra fjärrvärmeföretag",Leveranser!$B$1:$AA$1,0),FALSE)</f>
        <v>0</v>
      </c>
      <c r="AM67">
        <f>IF(ISERROR(1/VLOOKUP($B67,Miljö!$B$1:$S$500,MATCH("Såld mängd produktionsspecifik fjärrvärme (GWh)",Miljö!$B$1:$R$1,0),FALSE)),0,VLOOKUP($B67,Miljö!$B$1:$S$500,MATCH("Såld mängd produktionsspecifik fjärrvärme (GWh)",Miljö!$B$1:$R$1,0),FALSE))</f>
        <v>0</v>
      </c>
      <c r="AN67" s="137">
        <f t="shared" ref="AN67:AN128" si="10">IFERROR(AK67/AJ67,"")</f>
        <v>0.73552756905492644</v>
      </c>
      <c r="AP67" t="str">
        <f>VLOOKUP($B67,Miljövärden!$B$1:$H$446,7,FALSE)</f>
        <v>Ja</v>
      </c>
      <c r="AQ67" t="str">
        <f>VLOOKUP($B67,Miljövärden!$B$1:$H$446,6,FALSE)</f>
        <v>Nej</v>
      </c>
      <c r="AU67">
        <f t="shared" ref="AU67:AU130" si="11">Z67+AA67+AF67</f>
        <v>11.644</v>
      </c>
      <c r="AV67">
        <f t="shared" ref="AV67:AV130" si="12">X67</f>
        <v>0</v>
      </c>
      <c r="AW67">
        <f t="shared" ref="AW67:AW130" si="13">M67+N67+O67+P67+Q67</f>
        <v>47.444000000000003</v>
      </c>
      <c r="AX67">
        <f t="shared" ref="AX67:AX130" si="14">R67+S67+T67+U67</f>
        <v>0</v>
      </c>
      <c r="AZ67">
        <f t="shared" ref="AZ67:AZ130" si="15">L67+M67+N67+O67+P67+Q67+R67+S67+T67+U67+V67+W67+X67</f>
        <v>50.188000000000002</v>
      </c>
    </row>
    <row r="68" spans="1:52" customFormat="1" x14ac:dyDescent="0.25">
      <c r="A68" s="2" t="s">
        <v>101</v>
      </c>
      <c r="B68" s="2" t="s">
        <v>119</v>
      </c>
      <c r="C68">
        <f>VLOOKUP($B68,'Tillförd energi'!$B$1:$AS$566,MATCH(C$1,'Tillförd energi'!$B$1:$AQ$1,0),FALSE)</f>
        <v>0</v>
      </c>
      <c r="D68">
        <f>VLOOKUP($B68,'Tillförd energi'!$B$1:$AS$566,MATCH(D$1,'Tillförd energi'!$B$1:$AQ$1,0),FALSE)</f>
        <v>0.54300000000000004</v>
      </c>
      <c r="E68">
        <f>VLOOKUP($B68,'Tillförd energi'!$B$1:$AS$566,MATCH(E$1,'Tillförd energi'!$B$1:$AQ$1,0),FALSE)</f>
        <v>0</v>
      </c>
      <c r="F68">
        <f>VLOOKUP($B68,'Tillförd energi'!$B$1:$AS$566,MATCH(F$1,'Tillförd energi'!$B$1:$AQ$1,0),FALSE)</f>
        <v>0</v>
      </c>
      <c r="G68">
        <f>VLOOKUP($B68,'Tillförd energi'!$B$1:$AS$566,MATCH(G$1,'Tillförd energi'!$B$1:$AQ$1,0),FALSE)</f>
        <v>0</v>
      </c>
      <c r="H68">
        <f>VLOOKUP($B68,'Tillförd energi'!$B$1:$AS$566,MATCH(H$1,'Tillförd energi'!$B$1:$AQ$1,0),FALSE)</f>
        <v>0</v>
      </c>
      <c r="I68">
        <f>VLOOKUP($B68,'Tillförd energi'!$B$1:$AS$566,MATCH(I$1,'Tillförd energi'!$B$1:$AQ$1,0),FALSE)</f>
        <v>0</v>
      </c>
      <c r="J68">
        <f>VLOOKUP($B68,'Tillförd energi'!$B$1:$AS$566,MATCH(J$1,'Tillförd energi'!$B$1:$AQ$1,0),FALSE)</f>
        <v>0</v>
      </c>
      <c r="K68">
        <v>0</v>
      </c>
      <c r="L68">
        <f>VLOOKUP($B68,'Tillförd energi'!$B$1:$AS$566,MATCH(L$1,'Tillförd energi'!$B$1:$AQ$1,0),FALSE)</f>
        <v>0</v>
      </c>
      <c r="M68">
        <f>VLOOKUP($B68,'Tillförd energi'!$B$1:$AS$566,MATCH(M$1,'Tillförd energi'!$B$1:$AQ$1,0),FALSE)</f>
        <v>0</v>
      </c>
      <c r="N68">
        <f>VLOOKUP($B68,'Tillförd energi'!$B$1:$AS$566,MATCH(N$1,'Tillförd energi'!$B$1:$AQ$1,0),FALSE)</f>
        <v>0</v>
      </c>
      <c r="O68">
        <f>VLOOKUP($B68,'Tillförd energi'!$B$1:$AS$566,MATCH(O$1,'Tillförd energi'!$B$1:$AQ$1,0),FALSE)</f>
        <v>0</v>
      </c>
      <c r="P68">
        <f>VLOOKUP($B68,'Tillförd energi'!$B$1:$AS$566,MATCH(P$1,'Tillförd energi'!$B$1:$AQ$1,0),FALSE)</f>
        <v>26.178000000000001</v>
      </c>
      <c r="Q68">
        <f>VLOOKUP($B68,'Tillförd energi'!$B$1:$AS$566,MATCH(Q$1,'Tillförd energi'!$B$1:$AQ$1,0),FALSE)</f>
        <v>0</v>
      </c>
      <c r="R68">
        <f>VLOOKUP($B68,'Tillförd energi'!$B$1:$AS$566,MATCH(R$1,'Tillförd energi'!$B$1:$AQ$1,0),FALSE)</f>
        <v>0</v>
      </c>
      <c r="S68">
        <f>VLOOKUP($B68,'Tillförd energi'!$B$1:$AS$566,MATCH(S$1,'Tillförd energi'!$B$1:$AQ$1,0),FALSE)</f>
        <v>0</v>
      </c>
      <c r="T68">
        <f>VLOOKUP($B68,'Tillförd energi'!$B$1:$AS$566,MATCH(T$1,'Tillförd energi'!$B$1:$AQ$1,0),FALSE)</f>
        <v>0</v>
      </c>
      <c r="U68">
        <f>VLOOKUP($B68,'Tillförd energi'!$B$1:$AS$566,MATCH(U$1,'Tillförd energi'!$B$1:$AQ$1,0),FALSE)</f>
        <v>0</v>
      </c>
      <c r="V68">
        <f>VLOOKUP($B68,'Tillförd energi'!$B$1:$AS$566,MATCH(V$1,'Tillförd energi'!$B$1:$AQ$1,0),FALSE)</f>
        <v>0</v>
      </c>
      <c r="W68">
        <f>VLOOKUP($B68,'Tillförd energi'!$B$1:$AS$566,MATCH(W$1,'Tillförd energi'!$B$1:$AQ$1,0),FALSE)</f>
        <v>0.94</v>
      </c>
      <c r="X68">
        <f>VLOOKUP($B68,'Tillförd energi'!$B$1:$AS$566,MATCH(X$1,'Tillförd energi'!$B$1:$AQ$1,0),FALSE)</f>
        <v>0</v>
      </c>
      <c r="Y68">
        <f>VLOOKUP($B68,'Tillförd energi'!$B$1:$AS$566,MATCH(Y$1,'Tillförd energi'!$B$1:$AQ$1,0),FALSE)</f>
        <v>0</v>
      </c>
      <c r="Z68">
        <f>VLOOKUP($B68,'Tillförd energi'!$B$1:$AS$566,MATCH(Z$1,'Tillförd energi'!$B$1:$AQ$1,0),FALSE)</f>
        <v>0</v>
      </c>
      <c r="AA68">
        <f>VLOOKUP($B68,'Tillförd energi'!$B$1:$AS$566,MATCH(AA$1,'Tillförd energi'!$B$1:$AQ$1,0),FALSE)</f>
        <v>0</v>
      </c>
      <c r="AB68">
        <f>VLOOKUP($B68,'Tillförd energi'!$B$1:$AS$566,MATCH(AB$1,'Tillförd energi'!$B$1:$AQ$1,0),FALSE)</f>
        <v>0</v>
      </c>
      <c r="AC68">
        <f>VLOOKUP($B68,'Tillförd energi'!$B$1:$AS$566,MATCH(AC$1,'Tillförd energi'!$B$1:$AQ$1,0),FALSE)</f>
        <v>0</v>
      </c>
      <c r="AD68">
        <f>VLOOKUP($B68,'Tillförd energi'!$B$1:$AS$566,MATCH(AD$1,'Tillförd energi'!$B$1:$AQ$1,0),FALSE)</f>
        <v>0</v>
      </c>
      <c r="AE68">
        <f>VLOOKUP($B68,'Tillförd energi'!$B$1:$AS$566,MATCH(AE$1,'Tillförd energi'!$B$1:$AQ$1,0),FALSE)</f>
        <v>0</v>
      </c>
      <c r="AF68">
        <f>VLOOKUP($B68,'Tillförd energi'!$B$1:$AS$566,MATCH(AF$1,'Tillförd energi'!$B$1:$AQ$1,0),FALSE)</f>
        <v>0.81499999999999995</v>
      </c>
      <c r="AG68">
        <f>IFERROR(VLOOKUP(B68,Miljö!$B$1:$S$476,9,FALSE)/1,0)</f>
        <v>0</v>
      </c>
      <c r="AI68">
        <f t="shared" si="8"/>
        <v>28.476000000000003</v>
      </c>
      <c r="AJ68">
        <f t="shared" si="9"/>
        <v>28.476000000000003</v>
      </c>
      <c r="AK68">
        <f>IF(ISERROR(1/VLOOKUP($B68,Leveranser!$B$1:$S$500,MATCH("såld värme (gwh)",Leveranser!$B$1:$S$1,0),FALSE)),"",VLOOKUP($B68,Leveranser!$B$1:$S$500,MATCH("såld värme (gwh)",Leveranser!$B$1:$S$1,0),FALSE))</f>
        <v>22.6</v>
      </c>
      <c r="AL68">
        <f>VLOOKUP($B68,Leveranser!$B$1:$Y$500,MATCH("Totalt såld fjärrvärme till andra fjärrvärmeföretag",Leveranser!$B$1:$AA$1,0),FALSE)</f>
        <v>0</v>
      </c>
      <c r="AM68">
        <f>IF(ISERROR(1/VLOOKUP($B68,Miljö!$B$1:$S$500,MATCH("Såld mängd produktionsspecifik fjärrvärme (GWh)",Miljö!$B$1:$R$1,0),FALSE)),0,VLOOKUP($B68,Miljö!$B$1:$S$500,MATCH("Såld mängd produktionsspecifik fjärrvärme (GWh)",Miljö!$B$1:$R$1,0),FALSE))</f>
        <v>0</v>
      </c>
      <c r="AN68" s="137">
        <f t="shared" si="10"/>
        <v>0.79365079365079361</v>
      </c>
      <c r="AP68" t="str">
        <f>VLOOKUP($B68,Miljövärden!$B$1:$H$446,7,FALSE)</f>
        <v>Ja</v>
      </c>
      <c r="AQ68" t="str">
        <f>VLOOKUP($B68,Miljövärden!$B$1:$H$446,6,FALSE)</f>
        <v>Nej</v>
      </c>
      <c r="AU68">
        <f t="shared" si="11"/>
        <v>0.81499999999999995</v>
      </c>
      <c r="AV68">
        <f t="shared" si="12"/>
        <v>0</v>
      </c>
      <c r="AW68">
        <f t="shared" si="13"/>
        <v>26.178000000000001</v>
      </c>
      <c r="AX68">
        <f t="shared" si="14"/>
        <v>0</v>
      </c>
      <c r="AZ68">
        <f t="shared" si="15"/>
        <v>27.118000000000002</v>
      </c>
    </row>
    <row r="69" spans="1:52" customFormat="1" x14ac:dyDescent="0.25">
      <c r="A69" s="2" t="s">
        <v>101</v>
      </c>
      <c r="B69" s="2" t="s">
        <v>120</v>
      </c>
      <c r="C69">
        <f>VLOOKUP($B69,'Tillförd energi'!$B$1:$AS$566,MATCH(C$1,'Tillförd energi'!$B$1:$AQ$1,0),FALSE)</f>
        <v>0</v>
      </c>
      <c r="D69">
        <f>VLOOKUP($B69,'Tillförd energi'!$B$1:$AS$566,MATCH(D$1,'Tillförd energi'!$B$1:$AQ$1,0),FALSE)</f>
        <v>1.4139999999999999</v>
      </c>
      <c r="E69">
        <f>VLOOKUP($B69,'Tillförd energi'!$B$1:$AS$566,MATCH(E$1,'Tillförd energi'!$B$1:$AQ$1,0),FALSE)</f>
        <v>0</v>
      </c>
      <c r="F69">
        <f>VLOOKUP($B69,'Tillförd energi'!$B$1:$AS$566,MATCH(F$1,'Tillförd energi'!$B$1:$AQ$1,0),FALSE)</f>
        <v>0</v>
      </c>
      <c r="G69">
        <f>VLOOKUP($B69,'Tillförd energi'!$B$1:$AS$566,MATCH(G$1,'Tillförd energi'!$B$1:$AQ$1,0),FALSE)</f>
        <v>0</v>
      </c>
      <c r="H69">
        <f>VLOOKUP($B69,'Tillförd energi'!$B$1:$AS$566,MATCH(H$1,'Tillförd energi'!$B$1:$AQ$1,0),FALSE)</f>
        <v>0.63300000000000001</v>
      </c>
      <c r="I69">
        <f>VLOOKUP($B69,'Tillförd energi'!$B$1:$AS$566,MATCH(I$1,'Tillförd energi'!$B$1:$AQ$1,0),FALSE)</f>
        <v>0</v>
      </c>
      <c r="J69">
        <f>VLOOKUP($B69,'Tillförd energi'!$B$1:$AS$566,MATCH(J$1,'Tillförd energi'!$B$1:$AQ$1,0),FALSE)</f>
        <v>0.79</v>
      </c>
      <c r="K69">
        <v>0</v>
      </c>
      <c r="L69">
        <f>VLOOKUP($B69,'Tillförd energi'!$B$1:$AS$566,MATCH(L$1,'Tillförd energi'!$B$1:$AQ$1,0),FALSE)</f>
        <v>0</v>
      </c>
      <c r="M69">
        <f>VLOOKUP($B69,'Tillförd energi'!$B$1:$AS$566,MATCH(M$1,'Tillförd energi'!$B$1:$AQ$1,0),FALSE)</f>
        <v>0</v>
      </c>
      <c r="N69">
        <f>VLOOKUP($B69,'Tillförd energi'!$B$1:$AS$566,MATCH(N$1,'Tillförd energi'!$B$1:$AQ$1,0),FALSE)</f>
        <v>0</v>
      </c>
      <c r="O69">
        <f>VLOOKUP($B69,'Tillförd energi'!$B$1:$AS$566,MATCH(O$1,'Tillförd energi'!$B$1:$AQ$1,0),FALSE)</f>
        <v>12.641999999999999</v>
      </c>
      <c r="P69">
        <f>VLOOKUP($B69,'Tillförd energi'!$B$1:$AS$566,MATCH(P$1,'Tillförd energi'!$B$1:$AQ$1,0),FALSE)</f>
        <v>37.378999999999998</v>
      </c>
      <c r="Q69">
        <f>VLOOKUP($B69,'Tillförd energi'!$B$1:$AS$566,MATCH(Q$1,'Tillförd energi'!$B$1:$AQ$1,0),FALSE)</f>
        <v>25.300999999999998</v>
      </c>
      <c r="R69">
        <f>VLOOKUP($B69,'Tillförd energi'!$B$1:$AS$566,MATCH(R$1,'Tillförd energi'!$B$1:$AQ$1,0),FALSE)</f>
        <v>1.508</v>
      </c>
      <c r="S69">
        <f>VLOOKUP($B69,'Tillförd energi'!$B$1:$AS$566,MATCH(S$1,'Tillförd energi'!$B$1:$AQ$1,0),FALSE)</f>
        <v>5.5919999999999996</v>
      </c>
      <c r="T69">
        <f>VLOOKUP($B69,'Tillförd energi'!$B$1:$AS$566,MATCH(T$1,'Tillförd energi'!$B$1:$AQ$1,0),FALSE)</f>
        <v>0</v>
      </c>
      <c r="U69">
        <f>VLOOKUP($B69,'Tillförd energi'!$B$1:$AS$566,MATCH(U$1,'Tillförd energi'!$B$1:$AQ$1,0),FALSE)</f>
        <v>0</v>
      </c>
      <c r="V69">
        <f>VLOOKUP($B69,'Tillförd energi'!$B$1:$AS$566,MATCH(V$1,'Tillförd energi'!$B$1:$AQ$1,0),FALSE)</f>
        <v>0</v>
      </c>
      <c r="W69">
        <f>VLOOKUP($B69,'Tillförd energi'!$B$1:$AS$566,MATCH(W$1,'Tillförd energi'!$B$1:$AQ$1,0),FALSE)</f>
        <v>0.02</v>
      </c>
      <c r="X69">
        <f>VLOOKUP($B69,'Tillförd energi'!$B$1:$AS$566,MATCH(X$1,'Tillförd energi'!$B$1:$AQ$1,0),FALSE)</f>
        <v>0</v>
      </c>
      <c r="Y69">
        <f>VLOOKUP($B69,'Tillförd energi'!$B$1:$AS$566,MATCH(Y$1,'Tillförd energi'!$B$1:$AQ$1,0),FALSE)</f>
        <v>0</v>
      </c>
      <c r="Z69">
        <f>VLOOKUP($B69,'Tillförd energi'!$B$1:$AS$566,MATCH(Z$1,'Tillförd energi'!$B$1:$AQ$1,0),FALSE)</f>
        <v>0</v>
      </c>
      <c r="AA69">
        <f>VLOOKUP($B69,'Tillförd energi'!$B$1:$AS$566,MATCH(AA$1,'Tillförd energi'!$B$1:$AQ$1,0),FALSE)</f>
        <v>0</v>
      </c>
      <c r="AB69">
        <f>VLOOKUP($B69,'Tillförd energi'!$B$1:$AS$566,MATCH(AB$1,'Tillförd energi'!$B$1:$AQ$1,0),FALSE)</f>
        <v>0</v>
      </c>
      <c r="AC69">
        <f>VLOOKUP($B69,'Tillförd energi'!$B$1:$AS$566,MATCH(AC$1,'Tillförd energi'!$B$1:$AQ$1,0),FALSE)</f>
        <v>10.531000000000001</v>
      </c>
      <c r="AD69">
        <f>VLOOKUP($B69,'Tillförd energi'!$B$1:$AS$566,MATCH(AD$1,'Tillförd energi'!$B$1:$AQ$1,0),FALSE)</f>
        <v>10.558</v>
      </c>
      <c r="AE69">
        <f>VLOOKUP($B69,'Tillförd energi'!$B$1:$AS$566,MATCH(AE$1,'Tillförd energi'!$B$1:$AQ$1,0),FALSE)</f>
        <v>0</v>
      </c>
      <c r="AF69">
        <f>VLOOKUP($B69,'Tillförd energi'!$B$1:$AS$566,MATCH(AF$1,'Tillförd energi'!$B$1:$AQ$1,0),FALSE)</f>
        <v>1.282</v>
      </c>
      <c r="AG69">
        <f>IFERROR(VLOOKUP(B69,Miljö!$B$1:$S$476,9,FALSE)/1,0)</f>
        <v>0</v>
      </c>
      <c r="AI69">
        <f t="shared" si="8"/>
        <v>107.64999999999999</v>
      </c>
      <c r="AJ69">
        <f t="shared" si="9"/>
        <v>107.64999999999999</v>
      </c>
      <c r="AK69">
        <f>IF(ISERROR(1/VLOOKUP($B69,Leveranser!$B$1:$S$500,MATCH("såld värme (gwh)",Leveranser!$B$1:$S$1,0),FALSE)),"",VLOOKUP($B69,Leveranser!$B$1:$S$500,MATCH("såld värme (gwh)",Leveranser!$B$1:$S$1,0),FALSE))</f>
        <v>80.75</v>
      </c>
      <c r="AL69">
        <f>VLOOKUP($B69,Leveranser!$B$1:$Y$500,MATCH("Totalt såld fjärrvärme till andra fjärrvärmeföretag",Leveranser!$B$1:$AA$1,0),FALSE)</f>
        <v>0</v>
      </c>
      <c r="AM69">
        <f>IF(ISERROR(1/VLOOKUP($B69,Miljö!$B$1:$S$500,MATCH("Såld mängd produktionsspecifik fjärrvärme (GWh)",Miljö!$B$1:$R$1,0),FALSE)),0,VLOOKUP($B69,Miljö!$B$1:$S$500,MATCH("Såld mängd produktionsspecifik fjärrvärme (GWh)",Miljö!$B$1:$R$1,0),FALSE))</f>
        <v>0</v>
      </c>
      <c r="AN69" s="137">
        <f t="shared" si="10"/>
        <v>0.75011611704598236</v>
      </c>
      <c r="AP69" t="str">
        <f>VLOOKUP($B69,Miljövärden!$B$1:$H$446,7,FALSE)</f>
        <v>Ja</v>
      </c>
      <c r="AQ69" t="str">
        <f>VLOOKUP($B69,Miljövärden!$B$1:$H$446,6,FALSE)</f>
        <v>Nej</v>
      </c>
      <c r="AU69">
        <f t="shared" si="11"/>
        <v>1.282</v>
      </c>
      <c r="AV69">
        <f t="shared" si="12"/>
        <v>0</v>
      </c>
      <c r="AW69">
        <f t="shared" si="13"/>
        <v>75.322000000000003</v>
      </c>
      <c r="AX69">
        <f t="shared" si="14"/>
        <v>7.1</v>
      </c>
      <c r="AZ69">
        <f t="shared" si="15"/>
        <v>82.441999999999993</v>
      </c>
    </row>
    <row r="70" spans="1:52" customFormat="1" x14ac:dyDescent="0.25">
      <c r="A70" s="2" t="s">
        <v>101</v>
      </c>
      <c r="B70" s="2" t="s">
        <v>121</v>
      </c>
      <c r="C70">
        <f>VLOOKUP($B70,'Tillförd energi'!$B$1:$AS$566,MATCH(C$1,'Tillförd energi'!$B$1:$AQ$1,0),FALSE)</f>
        <v>0</v>
      </c>
      <c r="D70">
        <f>VLOOKUP($B70,'Tillförd energi'!$B$1:$AS$566,MATCH(D$1,'Tillförd energi'!$B$1:$AQ$1,0),FALSE)</f>
        <v>0.999</v>
      </c>
      <c r="E70">
        <f>VLOOKUP($B70,'Tillförd energi'!$B$1:$AS$566,MATCH(E$1,'Tillförd energi'!$B$1:$AQ$1,0),FALSE)</f>
        <v>0</v>
      </c>
      <c r="F70">
        <f>VLOOKUP($B70,'Tillförd energi'!$B$1:$AS$566,MATCH(F$1,'Tillförd energi'!$B$1:$AQ$1,0),FALSE)</f>
        <v>0</v>
      </c>
      <c r="G70">
        <f>VLOOKUP($B70,'Tillförd energi'!$B$1:$AS$566,MATCH(G$1,'Tillförd energi'!$B$1:$AQ$1,0),FALSE)</f>
        <v>0</v>
      </c>
      <c r="H70">
        <f>VLOOKUP($B70,'Tillförd energi'!$B$1:$AS$566,MATCH(H$1,'Tillförd energi'!$B$1:$AQ$1,0),FALSE)</f>
        <v>0</v>
      </c>
      <c r="I70">
        <f>VLOOKUP($B70,'Tillförd energi'!$B$1:$AS$566,MATCH(I$1,'Tillförd energi'!$B$1:$AQ$1,0),FALSE)</f>
        <v>0</v>
      </c>
      <c r="J70">
        <f>VLOOKUP($B70,'Tillförd energi'!$B$1:$AS$566,MATCH(J$1,'Tillförd energi'!$B$1:$AQ$1,0),FALSE)</f>
        <v>0</v>
      </c>
      <c r="K70">
        <v>0</v>
      </c>
      <c r="L70">
        <f>VLOOKUP($B70,'Tillförd energi'!$B$1:$AS$566,MATCH(L$1,'Tillförd energi'!$B$1:$AQ$1,0),FALSE)</f>
        <v>0</v>
      </c>
      <c r="M70">
        <f>VLOOKUP($B70,'Tillförd energi'!$B$1:$AS$566,MATCH(M$1,'Tillförd energi'!$B$1:$AQ$1,0),FALSE)</f>
        <v>0</v>
      </c>
      <c r="N70">
        <f>VLOOKUP($B70,'Tillförd energi'!$B$1:$AS$566,MATCH(N$1,'Tillförd energi'!$B$1:$AQ$1,0),FALSE)</f>
        <v>0</v>
      </c>
      <c r="O70">
        <f>VLOOKUP($B70,'Tillförd energi'!$B$1:$AS$566,MATCH(O$1,'Tillförd energi'!$B$1:$AQ$1,0),FALSE)</f>
        <v>0</v>
      </c>
      <c r="P70">
        <f>VLOOKUP($B70,'Tillförd energi'!$B$1:$AS$566,MATCH(P$1,'Tillförd energi'!$B$1:$AQ$1,0),FALSE)</f>
        <v>0</v>
      </c>
      <c r="Q70">
        <f>VLOOKUP($B70,'Tillförd energi'!$B$1:$AS$566,MATCH(Q$1,'Tillförd energi'!$B$1:$AQ$1,0),FALSE)</f>
        <v>38.009</v>
      </c>
      <c r="R70">
        <f>VLOOKUP($B70,'Tillförd energi'!$B$1:$AS$566,MATCH(R$1,'Tillförd energi'!$B$1:$AQ$1,0),FALSE)</f>
        <v>15.613</v>
      </c>
      <c r="S70">
        <f>VLOOKUP($B70,'Tillförd energi'!$B$1:$AS$566,MATCH(S$1,'Tillförd energi'!$B$1:$AQ$1,0),FALSE)</f>
        <v>0</v>
      </c>
      <c r="T70">
        <f>VLOOKUP($B70,'Tillförd energi'!$B$1:$AS$566,MATCH(T$1,'Tillförd energi'!$B$1:$AQ$1,0),FALSE)</f>
        <v>0</v>
      </c>
      <c r="U70">
        <f>VLOOKUP($B70,'Tillförd energi'!$B$1:$AS$566,MATCH(U$1,'Tillförd energi'!$B$1:$AQ$1,0),FALSE)</f>
        <v>0</v>
      </c>
      <c r="V70">
        <f>VLOOKUP($B70,'Tillförd energi'!$B$1:$AS$566,MATCH(V$1,'Tillförd energi'!$B$1:$AQ$1,0),FALSE)</f>
        <v>0</v>
      </c>
      <c r="W70">
        <f>VLOOKUP($B70,'Tillförd energi'!$B$1:$AS$566,MATCH(W$1,'Tillförd energi'!$B$1:$AQ$1,0),FALSE)</f>
        <v>7.827</v>
      </c>
      <c r="X70">
        <f>VLOOKUP($B70,'Tillförd energi'!$B$1:$AS$566,MATCH(X$1,'Tillförd energi'!$B$1:$AQ$1,0),FALSE)</f>
        <v>0</v>
      </c>
      <c r="Y70">
        <f>VLOOKUP($B70,'Tillförd energi'!$B$1:$AS$566,MATCH(Y$1,'Tillförd energi'!$B$1:$AQ$1,0),FALSE)</f>
        <v>0</v>
      </c>
      <c r="Z70">
        <f>VLOOKUP($B70,'Tillförd energi'!$B$1:$AS$566,MATCH(Z$1,'Tillförd energi'!$B$1:$AQ$1,0),FALSE)</f>
        <v>0</v>
      </c>
      <c r="AA70">
        <f>VLOOKUP($B70,'Tillförd energi'!$B$1:$AS$566,MATCH(AA$1,'Tillförd energi'!$B$1:$AQ$1,0),FALSE)</f>
        <v>1.3819999999999999</v>
      </c>
      <c r="AB70">
        <f>VLOOKUP($B70,'Tillförd energi'!$B$1:$AS$566,MATCH(AB$1,'Tillförd energi'!$B$1:$AQ$1,0),FALSE)</f>
        <v>1.728</v>
      </c>
      <c r="AC70">
        <f>VLOOKUP($B70,'Tillförd energi'!$B$1:$AS$566,MATCH(AC$1,'Tillförd energi'!$B$1:$AQ$1,0),FALSE)</f>
        <v>0</v>
      </c>
      <c r="AD70">
        <f>VLOOKUP($B70,'Tillförd energi'!$B$1:$AS$566,MATCH(AD$1,'Tillförd energi'!$B$1:$AQ$1,0),FALSE)</f>
        <v>0</v>
      </c>
      <c r="AE70">
        <f>VLOOKUP($B70,'Tillförd energi'!$B$1:$AS$566,MATCH(AE$1,'Tillförd energi'!$B$1:$AQ$1,0),FALSE)</f>
        <v>0</v>
      </c>
      <c r="AF70">
        <f>VLOOKUP($B70,'Tillförd energi'!$B$1:$AS$566,MATCH(AF$1,'Tillförd energi'!$B$1:$AQ$1,0),FALSE)</f>
        <v>2.5</v>
      </c>
      <c r="AG70">
        <f>IFERROR(VLOOKUP(B70,Miljö!$B$1:$S$476,9,FALSE)/1,0)</f>
        <v>0</v>
      </c>
      <c r="AI70">
        <f t="shared" si="8"/>
        <v>68.057999999999993</v>
      </c>
      <c r="AJ70">
        <f t="shared" si="9"/>
        <v>68.057999999999993</v>
      </c>
      <c r="AK70">
        <f>IF(ISERROR(1/VLOOKUP($B70,Leveranser!$B$1:$S$500,MATCH("såld värme (gwh)",Leveranser!$B$1:$S$1,0),FALSE)),"",VLOOKUP($B70,Leveranser!$B$1:$S$500,MATCH("såld värme (gwh)",Leveranser!$B$1:$S$1,0),FALSE))</f>
        <v>61.2</v>
      </c>
      <c r="AL70">
        <f>VLOOKUP($B70,Leveranser!$B$1:$Y$500,MATCH("Totalt såld fjärrvärme till andra fjärrvärmeföretag",Leveranser!$B$1:$AA$1,0),FALSE)</f>
        <v>0</v>
      </c>
      <c r="AM70">
        <f>IF(ISERROR(1/VLOOKUP($B70,Miljö!$B$1:$S$500,MATCH("Såld mängd produktionsspecifik fjärrvärme (GWh)",Miljö!$B$1:$R$1,0),FALSE)),0,VLOOKUP($B70,Miljö!$B$1:$S$500,MATCH("Såld mängd produktionsspecifik fjärrvärme (GWh)",Miljö!$B$1:$R$1,0),FALSE))</f>
        <v>0</v>
      </c>
      <c r="AN70" s="137">
        <f t="shared" si="10"/>
        <v>0.8992330071409681</v>
      </c>
      <c r="AP70" t="str">
        <f>VLOOKUP($B70,Miljövärden!$B$1:$H$446,7,FALSE)</f>
        <v>Ja</v>
      </c>
      <c r="AQ70" t="str">
        <f>VLOOKUP($B70,Miljövärden!$B$1:$H$446,6,FALSE)</f>
        <v>Nej</v>
      </c>
      <c r="AU70">
        <f t="shared" si="11"/>
        <v>3.8819999999999997</v>
      </c>
      <c r="AV70">
        <f t="shared" si="12"/>
        <v>0</v>
      </c>
      <c r="AW70">
        <f t="shared" si="13"/>
        <v>38.009</v>
      </c>
      <c r="AX70">
        <f t="shared" si="14"/>
        <v>15.613</v>
      </c>
      <c r="AZ70">
        <f t="shared" si="15"/>
        <v>61.448999999999998</v>
      </c>
    </row>
    <row r="71" spans="1:52" customFormat="1" x14ac:dyDescent="0.25">
      <c r="A71" s="2" t="s">
        <v>122</v>
      </c>
      <c r="B71" s="2" t="s">
        <v>123</v>
      </c>
      <c r="C71">
        <f>VLOOKUP($B71,'Tillförd energi'!$B$1:$AS$566,MATCH(C$1,'Tillförd energi'!$B$1:$AQ$1,0),FALSE)</f>
        <v>0</v>
      </c>
      <c r="D71">
        <f>VLOOKUP($B71,'Tillförd energi'!$B$1:$AS$566,MATCH(D$1,'Tillförd energi'!$B$1:$AQ$1,0),FALSE)</f>
        <v>0.73894300000000002</v>
      </c>
      <c r="E71">
        <f>VLOOKUP($B71,'Tillförd energi'!$B$1:$AS$566,MATCH(E$1,'Tillförd energi'!$B$1:$AQ$1,0),FALSE)</f>
        <v>0</v>
      </c>
      <c r="F71">
        <f>VLOOKUP($B71,'Tillförd energi'!$B$1:$AS$566,MATCH(F$1,'Tillförd energi'!$B$1:$AQ$1,0),FALSE)</f>
        <v>0</v>
      </c>
      <c r="G71">
        <f>VLOOKUP($B71,'Tillförd energi'!$B$1:$AS$566,MATCH(G$1,'Tillförd energi'!$B$1:$AQ$1,0),FALSE)</f>
        <v>0</v>
      </c>
      <c r="H71">
        <f>VLOOKUP($B71,'Tillförd energi'!$B$1:$AS$566,MATCH(H$1,'Tillförd energi'!$B$1:$AQ$1,0),FALSE)</f>
        <v>0</v>
      </c>
      <c r="I71">
        <f>VLOOKUP($B71,'Tillförd energi'!$B$1:$AS$566,MATCH(I$1,'Tillförd energi'!$B$1:$AQ$1,0),FALSE)</f>
        <v>9.6816099999999992</v>
      </c>
      <c r="J71">
        <f>VLOOKUP($B71,'Tillförd energi'!$B$1:$AS$566,MATCH(J$1,'Tillförd energi'!$B$1:$AQ$1,0),FALSE)</f>
        <v>0</v>
      </c>
      <c r="K71">
        <v>0</v>
      </c>
      <c r="L71">
        <f>VLOOKUP($B71,'Tillförd energi'!$B$1:$AS$566,MATCH(L$1,'Tillförd energi'!$B$1:$AQ$1,0),FALSE)</f>
        <v>0</v>
      </c>
      <c r="M71">
        <f>VLOOKUP($B71,'Tillförd energi'!$B$1:$AS$566,MATCH(M$1,'Tillförd energi'!$B$1:$AQ$1,0),FALSE)</f>
        <v>0</v>
      </c>
      <c r="N71">
        <f>VLOOKUP($B71,'Tillförd energi'!$B$1:$AS$566,MATCH(N$1,'Tillförd energi'!$B$1:$AQ$1,0),FALSE)</f>
        <v>0</v>
      </c>
      <c r="O71">
        <f>VLOOKUP($B71,'Tillförd energi'!$B$1:$AS$566,MATCH(O$1,'Tillförd energi'!$B$1:$AQ$1,0),FALSE)</f>
        <v>0</v>
      </c>
      <c r="P71">
        <f>VLOOKUP($B71,'Tillförd energi'!$B$1:$AS$566,MATCH(P$1,'Tillförd energi'!$B$1:$AQ$1,0),FALSE)</f>
        <v>0</v>
      </c>
      <c r="Q71">
        <f>VLOOKUP($B71,'Tillförd energi'!$B$1:$AS$566,MATCH(Q$1,'Tillförd energi'!$B$1:$AQ$1,0),FALSE)</f>
        <v>0</v>
      </c>
      <c r="R71">
        <f>VLOOKUP($B71,'Tillförd energi'!$B$1:$AS$566,MATCH(R$1,'Tillförd energi'!$B$1:$AQ$1,0),FALSE)</f>
        <v>0</v>
      </c>
      <c r="S71">
        <f>VLOOKUP($B71,'Tillförd energi'!$B$1:$AS$566,MATCH(S$1,'Tillförd energi'!$B$1:$AQ$1,0),FALSE)</f>
        <v>0</v>
      </c>
      <c r="T71">
        <f>VLOOKUP($B71,'Tillförd energi'!$B$1:$AS$566,MATCH(T$1,'Tillförd energi'!$B$1:$AQ$1,0),FALSE)</f>
        <v>0</v>
      </c>
      <c r="U71">
        <f>VLOOKUP($B71,'Tillförd energi'!$B$1:$AS$566,MATCH(U$1,'Tillförd energi'!$B$1:$AQ$1,0),FALSE)</f>
        <v>0</v>
      </c>
      <c r="V71">
        <f>VLOOKUP($B71,'Tillförd energi'!$B$1:$AS$566,MATCH(V$1,'Tillförd energi'!$B$1:$AQ$1,0),FALSE)</f>
        <v>0</v>
      </c>
      <c r="W71">
        <f>VLOOKUP($B71,'Tillförd energi'!$B$1:$AS$566,MATCH(W$1,'Tillförd energi'!$B$1:$AQ$1,0),FALSE)</f>
        <v>0</v>
      </c>
      <c r="X71">
        <f>VLOOKUP($B71,'Tillförd energi'!$B$1:$AS$566,MATCH(X$1,'Tillförd energi'!$B$1:$AQ$1,0),FALSE)</f>
        <v>0</v>
      </c>
      <c r="Y71">
        <f>VLOOKUP($B71,'Tillförd energi'!$B$1:$AS$566,MATCH(Y$1,'Tillförd energi'!$B$1:$AQ$1,0),FALSE)</f>
        <v>0</v>
      </c>
      <c r="Z71">
        <f>VLOOKUP($B71,'Tillförd energi'!$B$1:$AS$566,MATCH(Z$1,'Tillförd energi'!$B$1:$AQ$1,0),FALSE)</f>
        <v>0</v>
      </c>
      <c r="AA71">
        <f>VLOOKUP($B71,'Tillförd energi'!$B$1:$AS$566,MATCH(AA$1,'Tillförd energi'!$B$1:$AQ$1,0),FALSE)</f>
        <v>0</v>
      </c>
      <c r="AB71">
        <f>VLOOKUP($B71,'Tillförd energi'!$B$1:$AS$566,MATCH(AB$1,'Tillförd energi'!$B$1:$AQ$1,0),FALSE)</f>
        <v>0</v>
      </c>
      <c r="AC71">
        <f>VLOOKUP($B71,'Tillförd energi'!$B$1:$AS$566,MATCH(AC$1,'Tillförd energi'!$B$1:$AQ$1,0),FALSE)</f>
        <v>0</v>
      </c>
      <c r="AD71">
        <f>VLOOKUP($B71,'Tillförd energi'!$B$1:$AS$566,MATCH(AD$1,'Tillförd energi'!$B$1:$AQ$1,0),FALSE)</f>
        <v>0</v>
      </c>
      <c r="AE71">
        <f>VLOOKUP($B71,'Tillförd energi'!$B$1:$AS$566,MATCH(AE$1,'Tillförd energi'!$B$1:$AQ$1,0),FALSE)</f>
        <v>0</v>
      </c>
      <c r="AF71">
        <f>VLOOKUP($B71,'Tillförd energi'!$B$1:$AS$566,MATCH(AF$1,'Tillförd energi'!$B$1:$AQ$1,0),FALSE)</f>
        <v>0.22076999999999999</v>
      </c>
      <c r="AG71">
        <f>IFERROR(VLOOKUP(B71,Miljö!$B$1:$S$476,9,FALSE)/1,0)</f>
        <v>0</v>
      </c>
      <c r="AI71">
        <f t="shared" si="8"/>
        <v>10.641323</v>
      </c>
      <c r="AJ71">
        <f t="shared" si="9"/>
        <v>10.641323</v>
      </c>
      <c r="AK71">
        <f>IF(ISERROR(1/VLOOKUP($B71,Leveranser!$B$1:$S$500,MATCH("såld värme (gwh)",Leveranser!$B$1:$S$1,0),FALSE)),"",VLOOKUP($B71,Leveranser!$B$1:$S$500,MATCH("såld värme (gwh)",Leveranser!$B$1:$S$1,0),FALSE))</f>
        <v>7.359</v>
      </c>
      <c r="AL71">
        <f>VLOOKUP($B71,Leveranser!$B$1:$Y$500,MATCH("Totalt såld fjärrvärme till andra fjärrvärmeföretag",Leveranser!$B$1:$AA$1,0),FALSE)</f>
        <v>0</v>
      </c>
      <c r="AM71">
        <f>IF(ISERROR(1/VLOOKUP($B71,Miljö!$B$1:$S$500,MATCH("Såld mängd produktionsspecifik fjärrvärme (GWh)",Miljö!$B$1:$R$1,0),FALSE)),0,VLOOKUP($B71,Miljö!$B$1:$S$500,MATCH("Såld mängd produktionsspecifik fjärrvärme (GWh)",Miljö!$B$1:$R$1,0),FALSE))</f>
        <v>0</v>
      </c>
      <c r="AN71" s="137">
        <f t="shared" si="10"/>
        <v>0.69154934964383663</v>
      </c>
      <c r="AP71" t="str">
        <f>VLOOKUP($B71,Miljövärden!$B$1:$H$446,7,FALSE)</f>
        <v>Ja</v>
      </c>
      <c r="AQ71" t="str">
        <f>VLOOKUP($B71,Miljövärden!$B$1:$H$446,6,FALSE)</f>
        <v>Nej</v>
      </c>
      <c r="AU71">
        <f t="shared" si="11"/>
        <v>0.22076999999999999</v>
      </c>
      <c r="AV71">
        <f t="shared" si="12"/>
        <v>0</v>
      </c>
      <c r="AW71">
        <f t="shared" si="13"/>
        <v>0</v>
      </c>
      <c r="AX71">
        <f t="shared" si="14"/>
        <v>0</v>
      </c>
      <c r="AZ71">
        <f t="shared" si="15"/>
        <v>0</v>
      </c>
    </row>
    <row r="72" spans="1:52" customFormat="1" x14ac:dyDescent="0.25">
      <c r="A72" s="2" t="s">
        <v>124</v>
      </c>
      <c r="B72" s="2" t="s">
        <v>125</v>
      </c>
      <c r="C72">
        <f>VLOOKUP($B72,'Tillförd energi'!$B$1:$AS$566,MATCH(C$1,'Tillförd energi'!$B$1:$AQ$1,0),FALSE)</f>
        <v>0</v>
      </c>
      <c r="D72">
        <f>VLOOKUP($B72,'Tillförd energi'!$B$1:$AS$566,MATCH(D$1,'Tillförd energi'!$B$1:$AQ$1,0),FALSE)</f>
        <v>0.48406100000000002</v>
      </c>
      <c r="E72">
        <f>VLOOKUP($B72,'Tillförd energi'!$B$1:$AS$566,MATCH(E$1,'Tillförd energi'!$B$1:$AQ$1,0),FALSE)</f>
        <v>0</v>
      </c>
      <c r="F72">
        <f>VLOOKUP($B72,'Tillförd energi'!$B$1:$AS$566,MATCH(F$1,'Tillförd energi'!$B$1:$AQ$1,0),FALSE)</f>
        <v>0</v>
      </c>
      <c r="G72">
        <f>VLOOKUP($B72,'Tillförd energi'!$B$1:$AS$566,MATCH(G$1,'Tillförd energi'!$B$1:$AQ$1,0),FALSE)</f>
        <v>0</v>
      </c>
      <c r="H72">
        <f>VLOOKUP($B72,'Tillförd energi'!$B$1:$AS$566,MATCH(H$1,'Tillförd energi'!$B$1:$AQ$1,0),FALSE)</f>
        <v>0</v>
      </c>
      <c r="I72">
        <f>VLOOKUP($B72,'Tillförd energi'!$B$1:$AS$566,MATCH(I$1,'Tillförd energi'!$B$1:$AQ$1,0),FALSE)</f>
        <v>94.352199999999996</v>
      </c>
      <c r="J72">
        <f>VLOOKUP($B72,'Tillförd energi'!$B$1:$AS$566,MATCH(J$1,'Tillförd energi'!$B$1:$AQ$1,0),FALSE)</f>
        <v>0</v>
      </c>
      <c r="K72">
        <v>0</v>
      </c>
      <c r="L72">
        <f>VLOOKUP($B72,'Tillförd energi'!$B$1:$AS$566,MATCH(L$1,'Tillförd energi'!$B$1:$AQ$1,0),FALSE)</f>
        <v>0</v>
      </c>
      <c r="M72">
        <f>VLOOKUP($B72,'Tillförd energi'!$B$1:$AS$566,MATCH(M$1,'Tillförd energi'!$B$1:$AQ$1,0),FALSE)</f>
        <v>3.5</v>
      </c>
      <c r="N72">
        <f>VLOOKUP($B72,'Tillförd energi'!$B$1:$AS$566,MATCH(N$1,'Tillförd energi'!$B$1:$AQ$1,0),FALSE)</f>
        <v>0</v>
      </c>
      <c r="O72">
        <f>VLOOKUP($B72,'Tillförd energi'!$B$1:$AS$566,MATCH(O$1,'Tillförd energi'!$B$1:$AQ$1,0),FALSE)</f>
        <v>3.5</v>
      </c>
      <c r="P72">
        <f>VLOOKUP($B72,'Tillförd energi'!$B$1:$AS$566,MATCH(P$1,'Tillförd energi'!$B$1:$AQ$1,0),FALSE)</f>
        <v>13.5</v>
      </c>
      <c r="Q72">
        <f>VLOOKUP($B72,'Tillförd energi'!$B$1:$AS$566,MATCH(Q$1,'Tillförd energi'!$B$1:$AQ$1,0),FALSE)</f>
        <v>2.84</v>
      </c>
      <c r="R72">
        <f>VLOOKUP($B72,'Tillförd energi'!$B$1:$AS$566,MATCH(R$1,'Tillförd energi'!$B$1:$AQ$1,0),FALSE)</f>
        <v>0</v>
      </c>
      <c r="S72">
        <f>VLOOKUP($B72,'Tillförd energi'!$B$1:$AS$566,MATCH(S$1,'Tillförd energi'!$B$1:$AQ$1,0),FALSE)</f>
        <v>0</v>
      </c>
      <c r="T72">
        <f>VLOOKUP($B72,'Tillförd energi'!$B$1:$AS$566,MATCH(T$1,'Tillförd energi'!$B$1:$AQ$1,0),FALSE)</f>
        <v>0</v>
      </c>
      <c r="U72">
        <f>VLOOKUP($B72,'Tillförd energi'!$B$1:$AS$566,MATCH(U$1,'Tillförd energi'!$B$1:$AQ$1,0),FALSE)</f>
        <v>0</v>
      </c>
      <c r="V72">
        <f>VLOOKUP($B72,'Tillförd energi'!$B$1:$AS$566,MATCH(V$1,'Tillförd energi'!$B$1:$AQ$1,0),FALSE)</f>
        <v>0</v>
      </c>
      <c r="W72">
        <f>VLOOKUP($B72,'Tillförd energi'!$B$1:$AS$566,MATCH(W$1,'Tillförd energi'!$B$1:$AQ$1,0),FALSE)</f>
        <v>0</v>
      </c>
      <c r="X72">
        <f>VLOOKUP($B72,'Tillförd energi'!$B$1:$AS$566,MATCH(X$1,'Tillförd energi'!$B$1:$AQ$1,0),FALSE)</f>
        <v>0</v>
      </c>
      <c r="Y72">
        <f>VLOOKUP($B72,'Tillförd energi'!$B$1:$AS$566,MATCH(Y$1,'Tillförd energi'!$B$1:$AQ$1,0),FALSE)</f>
        <v>0</v>
      </c>
      <c r="Z72">
        <f>VLOOKUP($B72,'Tillförd energi'!$B$1:$AS$566,MATCH(Z$1,'Tillförd energi'!$B$1:$AQ$1,0),FALSE)</f>
        <v>0</v>
      </c>
      <c r="AA72">
        <f>VLOOKUP($B72,'Tillförd energi'!$B$1:$AS$566,MATCH(AA$1,'Tillförd energi'!$B$1:$AQ$1,0),FALSE)</f>
        <v>0</v>
      </c>
      <c r="AB72">
        <f>VLOOKUP($B72,'Tillförd energi'!$B$1:$AS$566,MATCH(AB$1,'Tillförd energi'!$B$1:$AQ$1,0),FALSE)</f>
        <v>0</v>
      </c>
      <c r="AC72">
        <f>VLOOKUP($B72,'Tillförd energi'!$B$1:$AS$566,MATCH(AC$1,'Tillförd energi'!$B$1:$AQ$1,0),FALSE)</f>
        <v>0</v>
      </c>
      <c r="AD72">
        <f>VLOOKUP($B72,'Tillförd energi'!$B$1:$AS$566,MATCH(AD$1,'Tillförd energi'!$B$1:$AQ$1,0),FALSE)</f>
        <v>0</v>
      </c>
      <c r="AE72">
        <f>VLOOKUP($B72,'Tillförd energi'!$B$1:$AS$566,MATCH(AE$1,'Tillförd energi'!$B$1:$AQ$1,0),FALSE)</f>
        <v>0</v>
      </c>
      <c r="AF72">
        <f>VLOOKUP($B72,'Tillförd energi'!$B$1:$AS$566,MATCH(AF$1,'Tillförd energi'!$B$1:$AQ$1,0),FALSE)</f>
        <v>3.0306000000000002</v>
      </c>
      <c r="AG72">
        <f>IFERROR(VLOOKUP(B72,Miljö!$B$1:$S$476,9,FALSE)/1,0)</f>
        <v>0</v>
      </c>
      <c r="AI72">
        <f t="shared" si="8"/>
        <v>121.206861</v>
      </c>
      <c r="AJ72">
        <f t="shared" si="9"/>
        <v>121.206861</v>
      </c>
      <c r="AK72">
        <f>IF(ISERROR(1/VLOOKUP($B72,Leveranser!$B$1:$S$500,MATCH("såld värme (gwh)",Leveranser!$B$1:$S$1,0),FALSE)),"",VLOOKUP($B72,Leveranser!$B$1:$S$500,MATCH("såld värme (gwh)",Leveranser!$B$1:$S$1,0),FALSE))</f>
        <v>101.02</v>
      </c>
      <c r="AL72">
        <f>VLOOKUP($B72,Leveranser!$B$1:$Y$500,MATCH("Totalt såld fjärrvärme till andra fjärrvärmeföretag",Leveranser!$B$1:$AA$1,0),FALSE)</f>
        <v>0</v>
      </c>
      <c r="AM72">
        <f>IF(ISERROR(1/VLOOKUP($B72,Miljö!$B$1:$S$500,MATCH("Såld mängd produktionsspecifik fjärrvärme (GWh)",Miljö!$B$1:$R$1,0),FALSE)),0,VLOOKUP($B72,Miljö!$B$1:$S$500,MATCH("Såld mängd produktionsspecifik fjärrvärme (GWh)",Miljö!$B$1:$R$1,0),FALSE))</f>
        <v>0</v>
      </c>
      <c r="AN72" s="137">
        <f t="shared" si="10"/>
        <v>0.83345116907202133</v>
      </c>
      <c r="AP72" t="str">
        <f>VLOOKUP($B72,Miljövärden!$B$1:$H$446,7,FALSE)</f>
        <v>Ja</v>
      </c>
      <c r="AQ72" t="str">
        <f>VLOOKUP($B72,Miljövärden!$B$1:$H$446,6,FALSE)</f>
        <v>Ja</v>
      </c>
      <c r="AU72">
        <f t="shared" si="11"/>
        <v>3.0306000000000002</v>
      </c>
      <c r="AV72">
        <f t="shared" si="12"/>
        <v>0</v>
      </c>
      <c r="AW72">
        <f t="shared" si="13"/>
        <v>23.34</v>
      </c>
      <c r="AX72">
        <f t="shared" si="14"/>
        <v>0</v>
      </c>
      <c r="AZ72">
        <f t="shared" si="15"/>
        <v>23.34</v>
      </c>
    </row>
    <row r="73" spans="1:52" customFormat="1" x14ac:dyDescent="0.25">
      <c r="A73" s="2" t="s">
        <v>124</v>
      </c>
      <c r="B73" s="2" t="s">
        <v>126</v>
      </c>
      <c r="C73">
        <f>VLOOKUP($B73,'Tillförd energi'!$B$1:$AS$566,MATCH(C$1,'Tillförd energi'!$B$1:$AQ$1,0),FALSE)</f>
        <v>0</v>
      </c>
      <c r="D73">
        <f>VLOOKUP($B73,'Tillförd energi'!$B$1:$AS$566,MATCH(D$1,'Tillförd energi'!$B$1:$AQ$1,0),FALSE)</f>
        <v>0.04</v>
      </c>
      <c r="E73">
        <f>VLOOKUP($B73,'Tillförd energi'!$B$1:$AS$566,MATCH(E$1,'Tillförd energi'!$B$1:$AQ$1,0),FALSE)</f>
        <v>0</v>
      </c>
      <c r="F73">
        <f>VLOOKUP($B73,'Tillförd energi'!$B$1:$AS$566,MATCH(F$1,'Tillförd energi'!$B$1:$AQ$1,0),FALSE)</f>
        <v>0</v>
      </c>
      <c r="G73">
        <f>VLOOKUP($B73,'Tillförd energi'!$B$1:$AS$566,MATCH(G$1,'Tillförd energi'!$B$1:$AQ$1,0),FALSE)</f>
        <v>0</v>
      </c>
      <c r="H73">
        <f>VLOOKUP($B73,'Tillförd energi'!$B$1:$AS$566,MATCH(H$1,'Tillförd energi'!$B$1:$AQ$1,0),FALSE)</f>
        <v>0</v>
      </c>
      <c r="I73">
        <f>VLOOKUP($B73,'Tillförd energi'!$B$1:$AS$566,MATCH(I$1,'Tillförd energi'!$B$1:$AQ$1,0),FALSE)</f>
        <v>0</v>
      </c>
      <c r="J73">
        <f>VLOOKUP($B73,'Tillförd energi'!$B$1:$AS$566,MATCH(J$1,'Tillförd energi'!$B$1:$AQ$1,0),FALSE)</f>
        <v>0</v>
      </c>
      <c r="K73">
        <v>0</v>
      </c>
      <c r="L73">
        <f>VLOOKUP($B73,'Tillförd energi'!$B$1:$AS$566,MATCH(L$1,'Tillförd energi'!$B$1:$AQ$1,0),FALSE)</f>
        <v>0</v>
      </c>
      <c r="M73">
        <f>VLOOKUP($B73,'Tillförd energi'!$B$1:$AS$566,MATCH(M$1,'Tillförd energi'!$B$1:$AQ$1,0),FALSE)</f>
        <v>1.452</v>
      </c>
      <c r="N73">
        <f>VLOOKUP($B73,'Tillförd energi'!$B$1:$AS$566,MATCH(N$1,'Tillförd energi'!$B$1:$AQ$1,0),FALSE)</f>
        <v>0</v>
      </c>
      <c r="O73">
        <f>VLOOKUP($B73,'Tillförd energi'!$B$1:$AS$566,MATCH(O$1,'Tillförd energi'!$B$1:$AQ$1,0),FALSE)</f>
        <v>1.452</v>
      </c>
      <c r="P73">
        <f>VLOOKUP($B73,'Tillförd energi'!$B$1:$AS$566,MATCH(P$1,'Tillförd energi'!$B$1:$AQ$1,0),FALSE)</f>
        <v>1.452</v>
      </c>
      <c r="Q73">
        <f>VLOOKUP($B73,'Tillförd energi'!$B$1:$AS$566,MATCH(Q$1,'Tillförd energi'!$B$1:$AQ$1,0),FALSE)</f>
        <v>0</v>
      </c>
      <c r="R73">
        <f>VLOOKUP($B73,'Tillförd energi'!$B$1:$AS$566,MATCH(R$1,'Tillförd energi'!$B$1:$AQ$1,0),FALSE)</f>
        <v>0</v>
      </c>
      <c r="S73">
        <f>VLOOKUP($B73,'Tillförd energi'!$B$1:$AS$566,MATCH(S$1,'Tillförd energi'!$B$1:$AQ$1,0),FALSE)</f>
        <v>0</v>
      </c>
      <c r="T73">
        <f>VLOOKUP($B73,'Tillförd energi'!$B$1:$AS$566,MATCH(T$1,'Tillförd energi'!$B$1:$AQ$1,0),FALSE)</f>
        <v>0</v>
      </c>
      <c r="U73">
        <f>VLOOKUP($B73,'Tillförd energi'!$B$1:$AS$566,MATCH(U$1,'Tillförd energi'!$B$1:$AQ$1,0),FALSE)</f>
        <v>0</v>
      </c>
      <c r="V73">
        <f>VLOOKUP($B73,'Tillförd energi'!$B$1:$AS$566,MATCH(V$1,'Tillförd energi'!$B$1:$AQ$1,0),FALSE)</f>
        <v>0</v>
      </c>
      <c r="W73">
        <f>VLOOKUP($B73,'Tillförd energi'!$B$1:$AS$566,MATCH(W$1,'Tillförd energi'!$B$1:$AQ$1,0),FALSE)</f>
        <v>0</v>
      </c>
      <c r="X73">
        <f>VLOOKUP($B73,'Tillförd energi'!$B$1:$AS$566,MATCH(X$1,'Tillförd energi'!$B$1:$AQ$1,0),FALSE)</f>
        <v>0</v>
      </c>
      <c r="Y73">
        <f>VLOOKUP($B73,'Tillförd energi'!$B$1:$AS$566,MATCH(Y$1,'Tillförd energi'!$B$1:$AQ$1,0),FALSE)</f>
        <v>0</v>
      </c>
      <c r="Z73">
        <f>VLOOKUP($B73,'Tillförd energi'!$B$1:$AS$566,MATCH(Z$1,'Tillförd energi'!$B$1:$AQ$1,0),FALSE)</f>
        <v>0</v>
      </c>
      <c r="AA73">
        <f>VLOOKUP($B73,'Tillförd energi'!$B$1:$AS$566,MATCH(AA$1,'Tillförd energi'!$B$1:$AQ$1,0),FALSE)</f>
        <v>0</v>
      </c>
      <c r="AB73">
        <f>VLOOKUP($B73,'Tillförd energi'!$B$1:$AS$566,MATCH(AB$1,'Tillförd energi'!$B$1:$AQ$1,0),FALSE)</f>
        <v>0</v>
      </c>
      <c r="AC73">
        <f>VLOOKUP($B73,'Tillförd energi'!$B$1:$AS$566,MATCH(AC$1,'Tillförd energi'!$B$1:$AQ$1,0),FALSE)</f>
        <v>0</v>
      </c>
      <c r="AD73">
        <f>VLOOKUP($B73,'Tillförd energi'!$B$1:$AS$566,MATCH(AD$1,'Tillförd energi'!$B$1:$AQ$1,0),FALSE)</f>
        <v>0</v>
      </c>
      <c r="AE73">
        <f>VLOOKUP($B73,'Tillförd energi'!$B$1:$AS$566,MATCH(AE$1,'Tillförd energi'!$B$1:$AQ$1,0),FALSE)</f>
        <v>0</v>
      </c>
      <c r="AF73">
        <f>VLOOKUP($B73,'Tillförd energi'!$B$1:$AS$566,MATCH(AF$1,'Tillförd energi'!$B$1:$AQ$1,0),FALSE)</f>
        <v>8.3309999999999995E-2</v>
      </c>
      <c r="AG73">
        <f>IFERROR(VLOOKUP(B73,Miljö!$B$1:$S$476,9,FALSE)/1,0)</f>
        <v>0</v>
      </c>
      <c r="AI73">
        <f t="shared" si="8"/>
        <v>4.4793099999999999</v>
      </c>
      <c r="AJ73">
        <f t="shared" si="9"/>
        <v>4.4793099999999999</v>
      </c>
      <c r="AK73">
        <f>IF(ISERROR(1/VLOOKUP($B73,Leveranser!$B$1:$S$500,MATCH("såld värme (gwh)",Leveranser!$B$1:$S$1,0),FALSE)),"",VLOOKUP($B73,Leveranser!$B$1:$S$500,MATCH("såld värme (gwh)",Leveranser!$B$1:$S$1,0),FALSE))</f>
        <v>2.7770000000000001</v>
      </c>
      <c r="AL73">
        <f>VLOOKUP($B73,Leveranser!$B$1:$Y$500,MATCH("Totalt såld fjärrvärme till andra fjärrvärmeföretag",Leveranser!$B$1:$AA$1,0),FALSE)</f>
        <v>0</v>
      </c>
      <c r="AM73">
        <f>IF(ISERROR(1/VLOOKUP($B73,Miljö!$B$1:$S$500,MATCH("Såld mängd produktionsspecifik fjärrvärme (GWh)",Miljö!$B$1:$R$1,0),FALSE)),0,VLOOKUP($B73,Miljö!$B$1:$S$500,MATCH("Såld mängd produktionsspecifik fjärrvärme (GWh)",Miljö!$B$1:$R$1,0),FALSE))</f>
        <v>0</v>
      </c>
      <c r="AN73" s="137">
        <f t="shared" si="10"/>
        <v>0.61996155657902674</v>
      </c>
      <c r="AP73" t="str">
        <f>VLOOKUP($B73,Miljövärden!$B$1:$H$446,7,FALSE)</f>
        <v>Ja</v>
      </c>
      <c r="AQ73" t="str">
        <f>VLOOKUP($B73,Miljövärden!$B$1:$H$446,6,FALSE)</f>
        <v>Ja</v>
      </c>
      <c r="AU73">
        <f t="shared" si="11"/>
        <v>8.3309999999999995E-2</v>
      </c>
      <c r="AV73">
        <f t="shared" si="12"/>
        <v>0</v>
      </c>
      <c r="AW73">
        <f t="shared" si="13"/>
        <v>4.3559999999999999</v>
      </c>
      <c r="AX73">
        <f t="shared" si="14"/>
        <v>0</v>
      </c>
      <c r="AZ73">
        <f t="shared" si="15"/>
        <v>4.3559999999999999</v>
      </c>
    </row>
    <row r="74" spans="1:52" customFormat="1" x14ac:dyDescent="0.25">
      <c r="A74" s="2" t="s">
        <v>124</v>
      </c>
      <c r="B74" s="2" t="s">
        <v>127</v>
      </c>
      <c r="C74">
        <f>VLOOKUP($B74,'Tillförd energi'!$B$1:$AS$566,MATCH(C$1,'Tillförd energi'!$B$1:$AQ$1,0),FALSE)</f>
        <v>0</v>
      </c>
      <c r="D74">
        <f>VLOOKUP($B74,'Tillförd energi'!$B$1:$AS$566,MATCH(D$1,'Tillförd energi'!$B$1:$AQ$1,0),FALSE)</f>
        <v>7.9000000000000001E-2</v>
      </c>
      <c r="E74">
        <f>VLOOKUP($B74,'Tillförd energi'!$B$1:$AS$566,MATCH(E$1,'Tillförd energi'!$B$1:$AQ$1,0),FALSE)</f>
        <v>0</v>
      </c>
      <c r="F74">
        <f>VLOOKUP($B74,'Tillförd energi'!$B$1:$AS$566,MATCH(F$1,'Tillförd energi'!$B$1:$AQ$1,0),FALSE)</f>
        <v>0</v>
      </c>
      <c r="G74">
        <f>VLOOKUP($B74,'Tillförd energi'!$B$1:$AS$566,MATCH(G$1,'Tillförd energi'!$B$1:$AQ$1,0),FALSE)</f>
        <v>0</v>
      </c>
      <c r="H74">
        <f>VLOOKUP($B74,'Tillförd energi'!$B$1:$AS$566,MATCH(H$1,'Tillförd energi'!$B$1:$AQ$1,0),FALSE)</f>
        <v>0</v>
      </c>
      <c r="I74">
        <f>VLOOKUP($B74,'Tillförd energi'!$B$1:$AS$566,MATCH(I$1,'Tillförd energi'!$B$1:$AQ$1,0),FALSE)</f>
        <v>0</v>
      </c>
      <c r="J74">
        <f>VLOOKUP($B74,'Tillförd energi'!$B$1:$AS$566,MATCH(J$1,'Tillförd energi'!$B$1:$AQ$1,0),FALSE)</f>
        <v>0</v>
      </c>
      <c r="K74">
        <v>0</v>
      </c>
      <c r="L74">
        <f>VLOOKUP($B74,'Tillförd energi'!$B$1:$AS$566,MATCH(L$1,'Tillförd energi'!$B$1:$AQ$1,0),FALSE)</f>
        <v>0</v>
      </c>
      <c r="M74">
        <f>VLOOKUP($B74,'Tillförd energi'!$B$1:$AS$566,MATCH(M$1,'Tillförd energi'!$B$1:$AQ$1,0),FALSE)</f>
        <v>6.5</v>
      </c>
      <c r="N74">
        <f>VLOOKUP($B74,'Tillförd energi'!$B$1:$AS$566,MATCH(N$1,'Tillförd energi'!$B$1:$AQ$1,0),FALSE)</f>
        <v>0</v>
      </c>
      <c r="O74">
        <f>VLOOKUP($B74,'Tillförd energi'!$B$1:$AS$566,MATCH(O$1,'Tillförd energi'!$B$1:$AQ$1,0),FALSE)</f>
        <v>6.5</v>
      </c>
      <c r="P74">
        <f>VLOOKUP($B74,'Tillförd energi'!$B$1:$AS$566,MATCH(P$1,'Tillförd energi'!$B$1:$AQ$1,0),FALSE)</f>
        <v>6.5</v>
      </c>
      <c r="Q74">
        <f>VLOOKUP($B74,'Tillförd energi'!$B$1:$AS$566,MATCH(Q$1,'Tillförd energi'!$B$1:$AQ$1,0),FALSE)</f>
        <v>0</v>
      </c>
      <c r="R74">
        <f>VLOOKUP($B74,'Tillförd energi'!$B$1:$AS$566,MATCH(R$1,'Tillförd energi'!$B$1:$AQ$1,0),FALSE)</f>
        <v>0</v>
      </c>
      <c r="S74">
        <f>VLOOKUP($B74,'Tillförd energi'!$B$1:$AS$566,MATCH(S$1,'Tillförd energi'!$B$1:$AQ$1,0),FALSE)</f>
        <v>0</v>
      </c>
      <c r="T74">
        <f>VLOOKUP($B74,'Tillförd energi'!$B$1:$AS$566,MATCH(T$1,'Tillförd energi'!$B$1:$AQ$1,0),FALSE)</f>
        <v>0</v>
      </c>
      <c r="U74">
        <f>VLOOKUP($B74,'Tillförd energi'!$B$1:$AS$566,MATCH(U$1,'Tillförd energi'!$B$1:$AQ$1,0),FALSE)</f>
        <v>0</v>
      </c>
      <c r="V74">
        <f>VLOOKUP($B74,'Tillförd energi'!$B$1:$AS$566,MATCH(V$1,'Tillförd energi'!$B$1:$AQ$1,0),FALSE)</f>
        <v>0</v>
      </c>
      <c r="W74">
        <f>VLOOKUP($B74,'Tillförd energi'!$B$1:$AS$566,MATCH(W$1,'Tillförd energi'!$B$1:$AQ$1,0),FALSE)</f>
        <v>0</v>
      </c>
      <c r="X74">
        <f>VLOOKUP($B74,'Tillförd energi'!$B$1:$AS$566,MATCH(X$1,'Tillförd energi'!$B$1:$AQ$1,0),FALSE)</f>
        <v>0</v>
      </c>
      <c r="Y74">
        <f>VLOOKUP($B74,'Tillförd energi'!$B$1:$AS$566,MATCH(Y$1,'Tillförd energi'!$B$1:$AQ$1,0),FALSE)</f>
        <v>0</v>
      </c>
      <c r="Z74">
        <f>VLOOKUP($B74,'Tillförd energi'!$B$1:$AS$566,MATCH(Z$1,'Tillförd energi'!$B$1:$AQ$1,0),FALSE)</f>
        <v>0</v>
      </c>
      <c r="AA74">
        <f>VLOOKUP($B74,'Tillförd energi'!$B$1:$AS$566,MATCH(AA$1,'Tillförd energi'!$B$1:$AQ$1,0),FALSE)</f>
        <v>0</v>
      </c>
      <c r="AB74">
        <f>VLOOKUP($B74,'Tillförd energi'!$B$1:$AS$566,MATCH(AB$1,'Tillförd energi'!$B$1:$AQ$1,0),FALSE)</f>
        <v>0</v>
      </c>
      <c r="AC74">
        <f>VLOOKUP($B74,'Tillförd energi'!$B$1:$AS$566,MATCH(AC$1,'Tillförd energi'!$B$1:$AQ$1,0),FALSE)</f>
        <v>0</v>
      </c>
      <c r="AD74">
        <f>VLOOKUP($B74,'Tillförd energi'!$B$1:$AS$566,MATCH(AD$1,'Tillförd energi'!$B$1:$AQ$1,0),FALSE)</f>
        <v>0</v>
      </c>
      <c r="AE74">
        <f>VLOOKUP($B74,'Tillförd energi'!$B$1:$AS$566,MATCH(AE$1,'Tillförd energi'!$B$1:$AQ$1,0),FALSE)</f>
        <v>0</v>
      </c>
      <c r="AF74">
        <f>VLOOKUP($B74,'Tillförd energi'!$B$1:$AS$566,MATCH(AF$1,'Tillförd energi'!$B$1:$AQ$1,0),FALSE)</f>
        <v>0.39771000000000001</v>
      </c>
      <c r="AG74">
        <f>IFERROR(VLOOKUP(B74,Miljö!$B$1:$S$476,9,FALSE)/1,0)</f>
        <v>0</v>
      </c>
      <c r="AI74">
        <f t="shared" si="8"/>
        <v>19.976710000000001</v>
      </c>
      <c r="AJ74">
        <f t="shared" si="9"/>
        <v>19.976710000000001</v>
      </c>
      <c r="AK74">
        <f>IF(ISERROR(1/VLOOKUP($B74,Leveranser!$B$1:$S$500,MATCH("såld värme (gwh)",Leveranser!$B$1:$S$1,0),FALSE)),"",VLOOKUP($B74,Leveranser!$B$1:$S$500,MATCH("såld värme (gwh)",Leveranser!$B$1:$S$1,0),FALSE))</f>
        <v>13.257</v>
      </c>
      <c r="AL74">
        <f>VLOOKUP($B74,Leveranser!$B$1:$Y$500,MATCH("Totalt såld fjärrvärme till andra fjärrvärmeföretag",Leveranser!$B$1:$AA$1,0),FALSE)</f>
        <v>0</v>
      </c>
      <c r="AM74">
        <f>IF(ISERROR(1/VLOOKUP($B74,Miljö!$B$1:$S$500,MATCH("Såld mängd produktionsspecifik fjärrvärme (GWh)",Miljö!$B$1:$R$1,0),FALSE)),0,VLOOKUP($B74,Miljö!$B$1:$S$500,MATCH("Såld mängd produktionsspecifik fjärrvärme (GWh)",Miljö!$B$1:$R$1,0),FALSE))</f>
        <v>0</v>
      </c>
      <c r="AN74" s="137">
        <f t="shared" si="10"/>
        <v>0.66362278873748481</v>
      </c>
      <c r="AP74" t="str">
        <f>VLOOKUP($B74,Miljövärden!$B$1:$H$446,7,FALSE)</f>
        <v>Ja</v>
      </c>
      <c r="AQ74" t="str">
        <f>VLOOKUP($B74,Miljövärden!$B$1:$H$446,6,FALSE)</f>
        <v>Ja</v>
      </c>
      <c r="AU74">
        <f t="shared" si="11"/>
        <v>0.39771000000000001</v>
      </c>
      <c r="AV74">
        <f t="shared" si="12"/>
        <v>0</v>
      </c>
      <c r="AW74">
        <f t="shared" si="13"/>
        <v>19.5</v>
      </c>
      <c r="AX74">
        <f t="shared" si="14"/>
        <v>0</v>
      </c>
      <c r="AZ74">
        <f t="shared" si="15"/>
        <v>19.5</v>
      </c>
    </row>
    <row r="75" spans="1:52" customFormat="1" x14ac:dyDescent="0.25">
      <c r="A75" s="2" t="s">
        <v>128</v>
      </c>
      <c r="B75" s="2" t="s">
        <v>129</v>
      </c>
      <c r="C75">
        <f>VLOOKUP($B75,'Tillförd energi'!$B$1:$AS$566,MATCH(C$1,'Tillförd energi'!$B$1:$AQ$1,0),FALSE)</f>
        <v>0</v>
      </c>
      <c r="D75">
        <f>VLOOKUP($B75,'Tillförd energi'!$B$1:$AS$566,MATCH(D$1,'Tillförd energi'!$B$1:$AQ$1,0),FALSE)</f>
        <v>2.069</v>
      </c>
      <c r="E75">
        <f>VLOOKUP($B75,'Tillförd energi'!$B$1:$AS$566,MATCH(E$1,'Tillförd energi'!$B$1:$AQ$1,0),FALSE)</f>
        <v>0</v>
      </c>
      <c r="F75">
        <f>VLOOKUP($B75,'Tillförd energi'!$B$1:$AS$566,MATCH(F$1,'Tillförd energi'!$B$1:$AQ$1,0),FALSE)</f>
        <v>0</v>
      </c>
      <c r="G75">
        <f>VLOOKUP($B75,'Tillförd energi'!$B$1:$AS$566,MATCH(G$1,'Tillförd energi'!$B$1:$AQ$1,0),FALSE)</f>
        <v>0</v>
      </c>
      <c r="H75">
        <f>VLOOKUP($B75,'Tillförd energi'!$B$1:$AS$566,MATCH(H$1,'Tillförd energi'!$B$1:$AQ$1,0),FALSE)</f>
        <v>0</v>
      </c>
      <c r="I75">
        <f>VLOOKUP($B75,'Tillförd energi'!$B$1:$AS$566,MATCH(I$1,'Tillförd energi'!$B$1:$AQ$1,0),FALSE)</f>
        <v>0</v>
      </c>
      <c r="J75">
        <f>VLOOKUP($B75,'Tillförd energi'!$B$1:$AS$566,MATCH(J$1,'Tillförd energi'!$B$1:$AQ$1,0),FALSE)</f>
        <v>0</v>
      </c>
      <c r="K75">
        <v>0</v>
      </c>
      <c r="L75">
        <f>VLOOKUP($B75,'Tillförd energi'!$B$1:$AS$566,MATCH(L$1,'Tillförd energi'!$B$1:$AQ$1,0),FALSE)</f>
        <v>0</v>
      </c>
      <c r="M75">
        <f>VLOOKUP($B75,'Tillförd energi'!$B$1:$AS$566,MATCH(M$1,'Tillförd energi'!$B$1:$AQ$1,0),FALSE)</f>
        <v>0</v>
      </c>
      <c r="N75">
        <f>VLOOKUP($B75,'Tillförd energi'!$B$1:$AS$566,MATCH(N$1,'Tillförd energi'!$B$1:$AQ$1,0),FALSE)</f>
        <v>0</v>
      </c>
      <c r="O75">
        <f>VLOOKUP($B75,'Tillförd energi'!$B$1:$AS$566,MATCH(O$1,'Tillförd energi'!$B$1:$AQ$1,0),FALSE)</f>
        <v>0</v>
      </c>
      <c r="P75">
        <f>VLOOKUP($B75,'Tillförd energi'!$B$1:$AS$566,MATCH(P$1,'Tillförd energi'!$B$1:$AQ$1,0),FALSE)</f>
        <v>3.0059999999999998</v>
      </c>
      <c r="Q75">
        <f>VLOOKUP($B75,'Tillförd energi'!$B$1:$AS$566,MATCH(Q$1,'Tillförd energi'!$B$1:$AQ$1,0),FALSE)</f>
        <v>0</v>
      </c>
      <c r="R75">
        <f>VLOOKUP($B75,'Tillförd energi'!$B$1:$AS$566,MATCH(R$1,'Tillförd energi'!$B$1:$AQ$1,0),FALSE)</f>
        <v>21.062999999999999</v>
      </c>
      <c r="S75">
        <f>VLOOKUP($B75,'Tillförd energi'!$B$1:$AS$566,MATCH(S$1,'Tillförd energi'!$B$1:$AQ$1,0),FALSE)</f>
        <v>9.5530000000000008</v>
      </c>
      <c r="T75">
        <f>VLOOKUP($B75,'Tillförd energi'!$B$1:$AS$566,MATCH(T$1,'Tillförd energi'!$B$1:$AQ$1,0),FALSE)</f>
        <v>0</v>
      </c>
      <c r="U75">
        <f>VLOOKUP($B75,'Tillförd energi'!$B$1:$AS$566,MATCH(U$1,'Tillförd energi'!$B$1:$AQ$1,0),FALSE)</f>
        <v>0</v>
      </c>
      <c r="V75">
        <f>VLOOKUP($B75,'Tillförd energi'!$B$1:$AS$566,MATCH(V$1,'Tillförd energi'!$B$1:$AQ$1,0),FALSE)</f>
        <v>0</v>
      </c>
      <c r="W75">
        <f>VLOOKUP($B75,'Tillförd energi'!$B$1:$AS$566,MATCH(W$1,'Tillförd energi'!$B$1:$AQ$1,0),FALSE)</f>
        <v>0</v>
      </c>
      <c r="X75">
        <f>VLOOKUP($B75,'Tillförd energi'!$B$1:$AS$566,MATCH(X$1,'Tillförd energi'!$B$1:$AQ$1,0),FALSE)</f>
        <v>14.3682</v>
      </c>
      <c r="Y75">
        <f>VLOOKUP($B75,'Tillförd energi'!$B$1:$AS$566,MATCH(Y$1,'Tillförd energi'!$B$1:$AQ$1,0),FALSE)</f>
        <v>0</v>
      </c>
      <c r="Z75">
        <f>VLOOKUP($B75,'Tillförd energi'!$B$1:$AS$566,MATCH(Z$1,'Tillförd energi'!$B$1:$AQ$1,0),FALSE)</f>
        <v>0.154</v>
      </c>
      <c r="AA75">
        <f>VLOOKUP($B75,'Tillförd energi'!$B$1:$AS$566,MATCH(AA$1,'Tillförd energi'!$B$1:$AQ$1,0),FALSE)</f>
        <v>8.2000000000000003E-2</v>
      </c>
      <c r="AB75">
        <f>VLOOKUP($B75,'Tillförd energi'!$B$1:$AS$566,MATCH(AB$1,'Tillförd energi'!$B$1:$AQ$1,0),FALSE)</f>
        <v>0.24399999999999999</v>
      </c>
      <c r="AC75">
        <f>VLOOKUP($B75,'Tillförd energi'!$B$1:$AS$566,MATCH(AC$1,'Tillförd energi'!$B$1:$AQ$1,0),FALSE)</f>
        <v>0</v>
      </c>
      <c r="AD75">
        <f>VLOOKUP($B75,'Tillförd energi'!$B$1:$AS$566,MATCH(AD$1,'Tillförd energi'!$B$1:$AQ$1,0),FALSE)</f>
        <v>0</v>
      </c>
      <c r="AE75">
        <f>VLOOKUP($B75,'Tillförd energi'!$B$1:$AS$566,MATCH(AE$1,'Tillförd energi'!$B$1:$AQ$1,0),FALSE)</f>
        <v>0</v>
      </c>
      <c r="AF75">
        <f>VLOOKUP($B75,'Tillförd energi'!$B$1:$AS$566,MATCH(AF$1,'Tillförd energi'!$B$1:$AQ$1,0),FALSE)</f>
        <v>0.76200000000000001</v>
      </c>
      <c r="AG75">
        <f>IFERROR(VLOOKUP(B75,Miljö!$B$1:$S$476,9,FALSE)/1,0)</f>
        <v>0</v>
      </c>
      <c r="AI75">
        <f t="shared" si="8"/>
        <v>51.301200000000009</v>
      </c>
      <c r="AJ75">
        <f t="shared" si="9"/>
        <v>51.301200000000009</v>
      </c>
      <c r="AK75">
        <f>IF(ISERROR(1/VLOOKUP($B75,Leveranser!$B$1:$S$500,MATCH("såld värme (gwh)",Leveranser!$B$1:$S$1,0),FALSE)),"",VLOOKUP($B75,Leveranser!$B$1:$S$500,MATCH("såld värme (gwh)",Leveranser!$B$1:$S$1,0),FALSE))</f>
        <v>31.344000000000001</v>
      </c>
      <c r="AL75">
        <f>VLOOKUP($B75,Leveranser!$B$1:$Y$500,MATCH("Totalt såld fjärrvärme till andra fjärrvärmeföretag",Leveranser!$B$1:$AA$1,0),FALSE)</f>
        <v>0</v>
      </c>
      <c r="AM75">
        <f>IF(ISERROR(1/VLOOKUP($B75,Miljö!$B$1:$S$500,MATCH("Såld mängd produktionsspecifik fjärrvärme (GWh)",Miljö!$B$1:$R$1,0),FALSE)),0,VLOOKUP($B75,Miljö!$B$1:$S$500,MATCH("Såld mängd produktionsspecifik fjärrvärme (GWh)",Miljö!$B$1:$R$1,0),FALSE))</f>
        <v>0</v>
      </c>
      <c r="AN75" s="137">
        <f t="shared" si="10"/>
        <v>0.61097986012023098</v>
      </c>
      <c r="AP75" t="str">
        <f>VLOOKUP($B75,Miljövärden!$B$1:$H$446,7,FALSE)</f>
        <v>Ja</v>
      </c>
      <c r="AQ75" t="str">
        <f>VLOOKUP($B75,Miljövärden!$B$1:$H$446,6,FALSE)</f>
        <v>Nej</v>
      </c>
      <c r="AU75">
        <f t="shared" si="11"/>
        <v>0.998</v>
      </c>
      <c r="AV75">
        <f t="shared" si="12"/>
        <v>14.3682</v>
      </c>
      <c r="AW75">
        <f t="shared" si="13"/>
        <v>3.0059999999999998</v>
      </c>
      <c r="AX75">
        <f t="shared" si="14"/>
        <v>30.616</v>
      </c>
      <c r="AZ75">
        <f t="shared" si="15"/>
        <v>47.990200000000002</v>
      </c>
    </row>
    <row r="76" spans="1:52" customFormat="1" x14ac:dyDescent="0.25">
      <c r="A76" s="2" t="s">
        <v>130</v>
      </c>
      <c r="B76" s="2" t="s">
        <v>131</v>
      </c>
      <c r="C76">
        <f>VLOOKUP($B76,'Tillförd energi'!$B$1:$AS$566,MATCH(C$1,'Tillförd energi'!$B$1:$AQ$1,0),FALSE)</f>
        <v>0</v>
      </c>
      <c r="D76">
        <f>VLOOKUP($B76,'Tillförd energi'!$B$1:$AS$566,MATCH(D$1,'Tillförd energi'!$B$1:$AQ$1,0),FALSE)</f>
        <v>0.77900000000000003</v>
      </c>
      <c r="E76">
        <f>VLOOKUP($B76,'Tillförd energi'!$B$1:$AS$566,MATCH(E$1,'Tillförd energi'!$B$1:$AQ$1,0),FALSE)</f>
        <v>0</v>
      </c>
      <c r="F76">
        <f>VLOOKUP($B76,'Tillförd energi'!$B$1:$AS$566,MATCH(F$1,'Tillförd energi'!$B$1:$AQ$1,0),FALSE)</f>
        <v>0</v>
      </c>
      <c r="G76">
        <f>VLOOKUP($B76,'Tillförd energi'!$B$1:$AS$566,MATCH(G$1,'Tillförd energi'!$B$1:$AQ$1,0),FALSE)</f>
        <v>0</v>
      </c>
      <c r="H76">
        <f>VLOOKUP($B76,'Tillförd energi'!$B$1:$AS$566,MATCH(H$1,'Tillförd energi'!$B$1:$AQ$1,0),FALSE)</f>
        <v>0</v>
      </c>
      <c r="I76">
        <f>VLOOKUP($B76,'Tillförd energi'!$B$1:$AS$566,MATCH(I$1,'Tillförd energi'!$B$1:$AQ$1,0),FALSE)</f>
        <v>0</v>
      </c>
      <c r="J76">
        <f>VLOOKUP($B76,'Tillförd energi'!$B$1:$AS$566,MATCH(J$1,'Tillförd energi'!$B$1:$AQ$1,0),FALSE)</f>
        <v>0</v>
      </c>
      <c r="K76">
        <v>0</v>
      </c>
      <c r="L76">
        <f>VLOOKUP($B76,'Tillförd energi'!$B$1:$AS$566,MATCH(L$1,'Tillförd energi'!$B$1:$AQ$1,0),FALSE)</f>
        <v>0</v>
      </c>
      <c r="M76">
        <f>VLOOKUP($B76,'Tillförd energi'!$B$1:$AS$566,MATCH(M$1,'Tillförd energi'!$B$1:$AQ$1,0),FALSE)</f>
        <v>7.5679999999999996</v>
      </c>
      <c r="N76">
        <f>VLOOKUP($B76,'Tillförd energi'!$B$1:$AS$566,MATCH(N$1,'Tillförd energi'!$B$1:$AQ$1,0),FALSE)</f>
        <v>0</v>
      </c>
      <c r="O76">
        <f>VLOOKUP($B76,'Tillförd energi'!$B$1:$AS$566,MATCH(O$1,'Tillförd energi'!$B$1:$AQ$1,0),FALSE)</f>
        <v>0</v>
      </c>
      <c r="P76">
        <f>VLOOKUP($B76,'Tillförd energi'!$B$1:$AS$566,MATCH(P$1,'Tillförd energi'!$B$1:$AQ$1,0),FALSE)</f>
        <v>0</v>
      </c>
      <c r="Q76">
        <f>VLOOKUP($B76,'Tillförd energi'!$B$1:$AS$566,MATCH(Q$1,'Tillförd energi'!$B$1:$AQ$1,0),FALSE)</f>
        <v>11.796900000000001</v>
      </c>
      <c r="R76">
        <f>VLOOKUP($B76,'Tillförd energi'!$B$1:$AS$566,MATCH(R$1,'Tillförd energi'!$B$1:$AQ$1,0),FALSE)</f>
        <v>0</v>
      </c>
      <c r="S76">
        <f>VLOOKUP($B76,'Tillförd energi'!$B$1:$AS$566,MATCH(S$1,'Tillförd energi'!$B$1:$AQ$1,0),FALSE)</f>
        <v>0</v>
      </c>
      <c r="T76">
        <f>VLOOKUP($B76,'Tillförd energi'!$B$1:$AS$566,MATCH(T$1,'Tillförd energi'!$B$1:$AQ$1,0),FALSE)</f>
        <v>0</v>
      </c>
      <c r="U76">
        <f>VLOOKUP($B76,'Tillförd energi'!$B$1:$AS$566,MATCH(U$1,'Tillförd energi'!$B$1:$AQ$1,0),FALSE)</f>
        <v>0</v>
      </c>
      <c r="V76">
        <f>VLOOKUP($B76,'Tillförd energi'!$B$1:$AS$566,MATCH(V$1,'Tillförd energi'!$B$1:$AQ$1,0),FALSE)</f>
        <v>0</v>
      </c>
      <c r="W76">
        <f>VLOOKUP($B76,'Tillförd energi'!$B$1:$AS$566,MATCH(W$1,'Tillförd energi'!$B$1:$AQ$1,0),FALSE)</f>
        <v>0</v>
      </c>
      <c r="X76">
        <f>VLOOKUP($B76,'Tillförd energi'!$B$1:$AS$566,MATCH(X$1,'Tillförd energi'!$B$1:$AQ$1,0),FALSE)</f>
        <v>0</v>
      </c>
      <c r="Y76">
        <f>VLOOKUP($B76,'Tillförd energi'!$B$1:$AS$566,MATCH(Y$1,'Tillförd energi'!$B$1:$AQ$1,0),FALSE)</f>
        <v>0</v>
      </c>
      <c r="Z76">
        <f>VLOOKUP($B76,'Tillförd energi'!$B$1:$AS$566,MATCH(Z$1,'Tillförd energi'!$B$1:$AQ$1,0),FALSE)</f>
        <v>0</v>
      </c>
      <c r="AA76">
        <f>VLOOKUP($B76,'Tillförd energi'!$B$1:$AS$566,MATCH(AA$1,'Tillförd energi'!$B$1:$AQ$1,0),FALSE)</f>
        <v>0</v>
      </c>
      <c r="AB76">
        <f>VLOOKUP($B76,'Tillförd energi'!$B$1:$AS$566,MATCH(AB$1,'Tillförd energi'!$B$1:$AQ$1,0),FALSE)</f>
        <v>0</v>
      </c>
      <c r="AC76">
        <f>VLOOKUP($B76,'Tillförd energi'!$B$1:$AS$566,MATCH(AC$1,'Tillförd energi'!$B$1:$AQ$1,0),FALSE)</f>
        <v>2.4529999999999998</v>
      </c>
      <c r="AD76">
        <f>VLOOKUP($B76,'Tillförd energi'!$B$1:$AS$566,MATCH(AD$1,'Tillförd energi'!$B$1:$AQ$1,0),FALSE)</f>
        <v>0</v>
      </c>
      <c r="AE76">
        <f>VLOOKUP($B76,'Tillförd energi'!$B$1:$AS$566,MATCH(AE$1,'Tillförd energi'!$B$1:$AQ$1,0),FALSE)</f>
        <v>0</v>
      </c>
      <c r="AF76">
        <f>VLOOKUP($B76,'Tillförd energi'!$B$1:$AS$566,MATCH(AF$1,'Tillförd energi'!$B$1:$AQ$1,0),FALSE)</f>
        <v>0.44800000000000001</v>
      </c>
      <c r="AG76">
        <f>IFERROR(VLOOKUP(B76,Miljö!$B$1:$S$476,9,FALSE)/1,0)</f>
        <v>0</v>
      </c>
      <c r="AI76">
        <f t="shared" si="8"/>
        <v>23.044900000000002</v>
      </c>
      <c r="AJ76">
        <f t="shared" si="9"/>
        <v>23.044900000000002</v>
      </c>
      <c r="AK76">
        <f>IF(ISERROR(1/VLOOKUP($B76,Leveranser!$B$1:$S$500,MATCH("såld värme (gwh)",Leveranser!$B$1:$S$1,0),FALSE)),"",VLOOKUP($B76,Leveranser!$B$1:$S$500,MATCH("såld värme (gwh)",Leveranser!$B$1:$S$1,0),FALSE))</f>
        <v>17.48</v>
      </c>
      <c r="AL76">
        <f>VLOOKUP($B76,Leveranser!$B$1:$Y$500,MATCH("Totalt såld fjärrvärme till andra fjärrvärmeföretag",Leveranser!$B$1:$AA$1,0),FALSE)</f>
        <v>0</v>
      </c>
      <c r="AM76">
        <f>IF(ISERROR(1/VLOOKUP($B76,Miljö!$B$1:$S$500,MATCH("Såld mängd produktionsspecifik fjärrvärme (GWh)",Miljö!$B$1:$R$1,0),FALSE)),0,VLOOKUP($B76,Miljö!$B$1:$S$500,MATCH("Såld mängd produktionsspecifik fjärrvärme (GWh)",Miljö!$B$1:$R$1,0),FALSE))</f>
        <v>0</v>
      </c>
      <c r="AN76" s="137">
        <f t="shared" si="10"/>
        <v>0.75851923853000014</v>
      </c>
      <c r="AP76" t="str">
        <f>VLOOKUP($B76,Miljövärden!$B$1:$H$446,7,FALSE)</f>
        <v>Ja</v>
      </c>
      <c r="AQ76" t="str">
        <f>VLOOKUP($B76,Miljövärden!$B$1:$H$446,6,FALSE)</f>
        <v>Ja</v>
      </c>
      <c r="AU76">
        <f t="shared" si="11"/>
        <v>0.44800000000000001</v>
      </c>
      <c r="AV76">
        <f t="shared" si="12"/>
        <v>0</v>
      </c>
      <c r="AW76">
        <f t="shared" si="13"/>
        <v>19.364899999999999</v>
      </c>
      <c r="AX76">
        <f t="shared" si="14"/>
        <v>0</v>
      </c>
      <c r="AZ76">
        <f t="shared" si="15"/>
        <v>19.364899999999999</v>
      </c>
    </row>
    <row r="77" spans="1:52" customFormat="1" x14ac:dyDescent="0.25">
      <c r="A77" s="2" t="s">
        <v>130</v>
      </c>
      <c r="B77" s="2" t="s">
        <v>132</v>
      </c>
      <c r="C77">
        <f>VLOOKUP($B77,'Tillförd energi'!$B$1:$AS$566,MATCH(C$1,'Tillförd energi'!$B$1:$AQ$1,0),FALSE)</f>
        <v>0</v>
      </c>
      <c r="D77">
        <f>VLOOKUP($B77,'Tillförd energi'!$B$1:$AS$566,MATCH(D$1,'Tillförd energi'!$B$1:$AQ$1,0),FALSE)</f>
        <v>0.11600000000000001</v>
      </c>
      <c r="E77">
        <f>VLOOKUP($B77,'Tillförd energi'!$B$1:$AS$566,MATCH(E$1,'Tillförd energi'!$B$1:$AQ$1,0),FALSE)</f>
        <v>0</v>
      </c>
      <c r="F77">
        <f>VLOOKUP($B77,'Tillförd energi'!$B$1:$AS$566,MATCH(F$1,'Tillförd energi'!$B$1:$AQ$1,0),FALSE)</f>
        <v>0</v>
      </c>
      <c r="G77">
        <f>VLOOKUP($B77,'Tillförd energi'!$B$1:$AS$566,MATCH(G$1,'Tillförd energi'!$B$1:$AQ$1,0),FALSE)</f>
        <v>0</v>
      </c>
      <c r="H77">
        <f>VLOOKUP($B77,'Tillförd energi'!$B$1:$AS$566,MATCH(H$1,'Tillförd energi'!$B$1:$AQ$1,0),FALSE)</f>
        <v>0</v>
      </c>
      <c r="I77">
        <f>VLOOKUP($B77,'Tillförd energi'!$B$1:$AS$566,MATCH(I$1,'Tillförd energi'!$B$1:$AQ$1,0),FALSE)</f>
        <v>0</v>
      </c>
      <c r="J77">
        <f>VLOOKUP($B77,'Tillförd energi'!$B$1:$AS$566,MATCH(J$1,'Tillförd energi'!$B$1:$AQ$1,0),FALSE)</f>
        <v>0</v>
      </c>
      <c r="K77">
        <v>0</v>
      </c>
      <c r="L77">
        <f>VLOOKUP($B77,'Tillförd energi'!$B$1:$AS$566,MATCH(L$1,'Tillförd energi'!$B$1:$AQ$1,0),FALSE)</f>
        <v>0</v>
      </c>
      <c r="M77">
        <f>VLOOKUP($B77,'Tillförd energi'!$B$1:$AS$566,MATCH(M$1,'Tillförd energi'!$B$1:$AQ$1,0),FALSE)</f>
        <v>0</v>
      </c>
      <c r="N77">
        <f>VLOOKUP($B77,'Tillförd energi'!$B$1:$AS$566,MATCH(N$1,'Tillförd energi'!$B$1:$AQ$1,0),FALSE)</f>
        <v>0</v>
      </c>
      <c r="O77">
        <f>VLOOKUP($B77,'Tillförd energi'!$B$1:$AS$566,MATCH(O$1,'Tillförd energi'!$B$1:$AQ$1,0),FALSE)</f>
        <v>0</v>
      </c>
      <c r="P77">
        <f>VLOOKUP($B77,'Tillförd energi'!$B$1:$AS$566,MATCH(P$1,'Tillförd energi'!$B$1:$AQ$1,0),FALSE)</f>
        <v>0</v>
      </c>
      <c r="Q77">
        <f>VLOOKUP($B77,'Tillförd energi'!$B$1:$AS$566,MATCH(Q$1,'Tillförd energi'!$B$1:$AQ$1,0),FALSE)</f>
        <v>38.5745</v>
      </c>
      <c r="R77">
        <f>VLOOKUP($B77,'Tillförd energi'!$B$1:$AS$566,MATCH(R$1,'Tillförd energi'!$B$1:$AQ$1,0),FALSE)</f>
        <v>0</v>
      </c>
      <c r="S77">
        <f>VLOOKUP($B77,'Tillförd energi'!$B$1:$AS$566,MATCH(S$1,'Tillförd energi'!$B$1:$AQ$1,0),FALSE)</f>
        <v>0</v>
      </c>
      <c r="T77">
        <f>VLOOKUP($B77,'Tillförd energi'!$B$1:$AS$566,MATCH(T$1,'Tillförd energi'!$B$1:$AQ$1,0),FALSE)</f>
        <v>0</v>
      </c>
      <c r="U77">
        <f>VLOOKUP($B77,'Tillförd energi'!$B$1:$AS$566,MATCH(U$1,'Tillförd energi'!$B$1:$AQ$1,0),FALSE)</f>
        <v>0</v>
      </c>
      <c r="V77">
        <f>VLOOKUP($B77,'Tillförd energi'!$B$1:$AS$566,MATCH(V$1,'Tillförd energi'!$B$1:$AQ$1,0),FALSE)</f>
        <v>0</v>
      </c>
      <c r="W77">
        <f>VLOOKUP($B77,'Tillförd energi'!$B$1:$AS$566,MATCH(W$1,'Tillförd energi'!$B$1:$AQ$1,0),FALSE)</f>
        <v>0</v>
      </c>
      <c r="X77">
        <f>VLOOKUP($B77,'Tillförd energi'!$B$1:$AS$566,MATCH(X$1,'Tillförd energi'!$B$1:$AQ$1,0),FALSE)</f>
        <v>0</v>
      </c>
      <c r="Y77">
        <f>VLOOKUP($B77,'Tillförd energi'!$B$1:$AS$566,MATCH(Y$1,'Tillförd energi'!$B$1:$AQ$1,0),FALSE)</f>
        <v>0</v>
      </c>
      <c r="Z77">
        <f>VLOOKUP($B77,'Tillförd energi'!$B$1:$AS$566,MATCH(Z$1,'Tillförd energi'!$B$1:$AQ$1,0),FALSE)</f>
        <v>0</v>
      </c>
      <c r="AA77">
        <f>VLOOKUP($B77,'Tillförd energi'!$B$1:$AS$566,MATCH(AA$1,'Tillförd energi'!$B$1:$AQ$1,0),FALSE)</f>
        <v>0</v>
      </c>
      <c r="AB77">
        <f>VLOOKUP($B77,'Tillförd energi'!$B$1:$AS$566,MATCH(AB$1,'Tillförd energi'!$B$1:$AQ$1,0),FALSE)</f>
        <v>0</v>
      </c>
      <c r="AC77">
        <f>VLOOKUP($B77,'Tillförd energi'!$B$1:$AS$566,MATCH(AC$1,'Tillförd energi'!$B$1:$AQ$1,0),FALSE)</f>
        <v>0</v>
      </c>
      <c r="AD77">
        <f>VLOOKUP($B77,'Tillförd energi'!$B$1:$AS$566,MATCH(AD$1,'Tillförd energi'!$B$1:$AQ$1,0),FALSE)</f>
        <v>2.2149999999999999</v>
      </c>
      <c r="AE77">
        <f>VLOOKUP($B77,'Tillförd energi'!$B$1:$AS$566,MATCH(AE$1,'Tillförd energi'!$B$1:$AQ$1,0),FALSE)</f>
        <v>0</v>
      </c>
      <c r="AF77">
        <f>VLOOKUP($B77,'Tillförd energi'!$B$1:$AS$566,MATCH(AF$1,'Tillförd energi'!$B$1:$AQ$1,0),FALSE)</f>
        <v>0.14199999999999999</v>
      </c>
      <c r="AG77">
        <f>IFERROR(VLOOKUP(B77,Miljö!$B$1:$S$476,9,FALSE)/1,0)</f>
        <v>0</v>
      </c>
      <c r="AI77">
        <f t="shared" si="8"/>
        <v>41.047500000000007</v>
      </c>
      <c r="AJ77">
        <f t="shared" si="9"/>
        <v>41.047500000000007</v>
      </c>
      <c r="AK77">
        <f>IF(ISERROR(1/VLOOKUP($B77,Leveranser!$B$1:$S$500,MATCH("såld värme (gwh)",Leveranser!$B$1:$S$1,0),FALSE)),"",VLOOKUP($B77,Leveranser!$B$1:$S$500,MATCH("såld värme (gwh)",Leveranser!$B$1:$S$1,0),FALSE))</f>
        <v>30.053999999999998</v>
      </c>
      <c r="AL77">
        <f>VLOOKUP($B77,Leveranser!$B$1:$Y$500,MATCH("Totalt såld fjärrvärme till andra fjärrvärmeföretag",Leveranser!$B$1:$AA$1,0),FALSE)</f>
        <v>0</v>
      </c>
      <c r="AM77">
        <f>IF(ISERROR(1/VLOOKUP($B77,Miljö!$B$1:$S$500,MATCH("Såld mängd produktionsspecifik fjärrvärme (GWh)",Miljö!$B$1:$R$1,0),FALSE)),0,VLOOKUP($B77,Miljö!$B$1:$S$500,MATCH("Såld mängd produktionsspecifik fjärrvärme (GWh)",Miljö!$B$1:$R$1,0),FALSE))</f>
        <v>0</v>
      </c>
      <c r="AN77" s="137">
        <f t="shared" si="10"/>
        <v>0.73217613740179044</v>
      </c>
      <c r="AP77" t="str">
        <f>VLOOKUP($B77,Miljövärden!$B$1:$H$446,7,FALSE)</f>
        <v>Ja</v>
      </c>
      <c r="AQ77" t="str">
        <f>VLOOKUP($B77,Miljövärden!$B$1:$H$446,6,FALSE)</f>
        <v>Ja</v>
      </c>
      <c r="AU77">
        <f t="shared" si="11"/>
        <v>0.14199999999999999</v>
      </c>
      <c r="AV77">
        <f t="shared" si="12"/>
        <v>0</v>
      </c>
      <c r="AW77">
        <f t="shared" si="13"/>
        <v>38.5745</v>
      </c>
      <c r="AX77">
        <f t="shared" si="14"/>
        <v>0</v>
      </c>
      <c r="AZ77">
        <f t="shared" si="15"/>
        <v>38.5745</v>
      </c>
    </row>
    <row r="78" spans="1:52" customFormat="1" x14ac:dyDescent="0.25">
      <c r="A78" s="2" t="s">
        <v>133</v>
      </c>
      <c r="B78" s="2" t="s">
        <v>134</v>
      </c>
      <c r="C78">
        <f>VLOOKUP($B78,'Tillförd energi'!$B$1:$AS$566,MATCH(C$1,'Tillförd energi'!$B$1:$AQ$1,0),FALSE)</f>
        <v>0</v>
      </c>
      <c r="D78">
        <f>VLOOKUP($B78,'Tillförd energi'!$B$1:$AS$566,MATCH(D$1,'Tillförd energi'!$B$1:$AQ$1,0),FALSE)</f>
        <v>1.1499999999999999</v>
      </c>
      <c r="E78">
        <f>VLOOKUP($B78,'Tillförd energi'!$B$1:$AS$566,MATCH(E$1,'Tillförd energi'!$B$1:$AQ$1,0),FALSE)</f>
        <v>0</v>
      </c>
      <c r="F78">
        <f>VLOOKUP($B78,'Tillförd energi'!$B$1:$AS$566,MATCH(F$1,'Tillförd energi'!$B$1:$AQ$1,0),FALSE)</f>
        <v>0</v>
      </c>
      <c r="G78">
        <f>VLOOKUP($B78,'Tillförd energi'!$B$1:$AS$566,MATCH(G$1,'Tillförd energi'!$B$1:$AQ$1,0),FALSE)</f>
        <v>0</v>
      </c>
      <c r="H78">
        <f>VLOOKUP($B78,'Tillförd energi'!$B$1:$AS$566,MATCH(H$1,'Tillförd energi'!$B$1:$AQ$1,0),FALSE)</f>
        <v>0</v>
      </c>
      <c r="I78">
        <f>VLOOKUP($B78,'Tillförd energi'!$B$1:$AS$566,MATCH(I$1,'Tillförd energi'!$B$1:$AQ$1,0),FALSE)</f>
        <v>0</v>
      </c>
      <c r="J78">
        <f>VLOOKUP($B78,'Tillförd energi'!$B$1:$AS$566,MATCH(J$1,'Tillförd energi'!$B$1:$AQ$1,0),FALSE)</f>
        <v>0</v>
      </c>
      <c r="K78">
        <v>0</v>
      </c>
      <c r="L78">
        <f>VLOOKUP($B78,'Tillförd energi'!$B$1:$AS$566,MATCH(L$1,'Tillförd energi'!$B$1:$AQ$1,0),FALSE)</f>
        <v>0</v>
      </c>
      <c r="M78">
        <f>VLOOKUP($B78,'Tillförd energi'!$B$1:$AS$566,MATCH(M$1,'Tillförd energi'!$B$1:$AQ$1,0),FALSE)</f>
        <v>0</v>
      </c>
      <c r="N78">
        <f>VLOOKUP($B78,'Tillförd energi'!$B$1:$AS$566,MATCH(N$1,'Tillförd energi'!$B$1:$AQ$1,0),FALSE)</f>
        <v>0</v>
      </c>
      <c r="O78">
        <f>VLOOKUP($B78,'Tillförd energi'!$B$1:$AS$566,MATCH(O$1,'Tillförd energi'!$B$1:$AQ$1,0),FALSE)</f>
        <v>0</v>
      </c>
      <c r="P78">
        <f>VLOOKUP($B78,'Tillförd energi'!$B$1:$AS$566,MATCH(P$1,'Tillförd energi'!$B$1:$AQ$1,0),FALSE)</f>
        <v>0</v>
      </c>
      <c r="Q78">
        <f>VLOOKUP($B78,'Tillförd energi'!$B$1:$AS$566,MATCH(Q$1,'Tillförd energi'!$B$1:$AQ$1,0),FALSE)</f>
        <v>50</v>
      </c>
      <c r="R78">
        <f>VLOOKUP($B78,'Tillförd energi'!$B$1:$AS$566,MATCH(R$1,'Tillförd energi'!$B$1:$AQ$1,0),FALSE)</f>
        <v>4</v>
      </c>
      <c r="S78">
        <f>VLOOKUP($B78,'Tillförd energi'!$B$1:$AS$566,MATCH(S$1,'Tillförd energi'!$B$1:$AQ$1,0),FALSE)</f>
        <v>0</v>
      </c>
      <c r="T78">
        <f>VLOOKUP($B78,'Tillförd energi'!$B$1:$AS$566,MATCH(T$1,'Tillförd energi'!$B$1:$AQ$1,0),FALSE)</f>
        <v>0</v>
      </c>
      <c r="U78">
        <f>VLOOKUP($B78,'Tillförd energi'!$B$1:$AS$566,MATCH(U$1,'Tillförd energi'!$B$1:$AQ$1,0),FALSE)</f>
        <v>0</v>
      </c>
      <c r="V78">
        <f>VLOOKUP($B78,'Tillförd energi'!$B$1:$AS$566,MATCH(V$1,'Tillförd energi'!$B$1:$AQ$1,0),FALSE)</f>
        <v>0</v>
      </c>
      <c r="W78">
        <f>VLOOKUP($B78,'Tillförd energi'!$B$1:$AS$566,MATCH(W$1,'Tillförd energi'!$B$1:$AQ$1,0),FALSE)</f>
        <v>0</v>
      </c>
      <c r="X78">
        <f>VLOOKUP($B78,'Tillförd energi'!$B$1:$AS$566,MATCH(X$1,'Tillförd energi'!$B$1:$AQ$1,0),FALSE)</f>
        <v>0</v>
      </c>
      <c r="Y78">
        <f>VLOOKUP($B78,'Tillförd energi'!$B$1:$AS$566,MATCH(Y$1,'Tillförd energi'!$B$1:$AQ$1,0),FALSE)</f>
        <v>0</v>
      </c>
      <c r="Z78">
        <f>VLOOKUP($B78,'Tillförd energi'!$B$1:$AS$566,MATCH(Z$1,'Tillförd energi'!$B$1:$AQ$1,0),FALSE)</f>
        <v>0</v>
      </c>
      <c r="AA78">
        <f>VLOOKUP($B78,'Tillförd energi'!$B$1:$AS$566,MATCH(AA$1,'Tillförd energi'!$B$1:$AQ$1,0),FALSE)</f>
        <v>0</v>
      </c>
      <c r="AB78">
        <f>VLOOKUP($B78,'Tillförd energi'!$B$1:$AS$566,MATCH(AB$1,'Tillförd energi'!$B$1:$AQ$1,0),FALSE)</f>
        <v>0</v>
      </c>
      <c r="AC78">
        <f>VLOOKUP($B78,'Tillförd energi'!$B$1:$AS$566,MATCH(AC$1,'Tillförd energi'!$B$1:$AQ$1,0),FALSE)</f>
        <v>8.3000000000000007</v>
      </c>
      <c r="AD78">
        <f>VLOOKUP($B78,'Tillförd energi'!$B$1:$AS$566,MATCH(AD$1,'Tillförd energi'!$B$1:$AQ$1,0),FALSE)</f>
        <v>0</v>
      </c>
      <c r="AE78">
        <f>VLOOKUP($B78,'Tillförd energi'!$B$1:$AS$566,MATCH(AE$1,'Tillförd energi'!$B$1:$AQ$1,0),FALSE)</f>
        <v>0</v>
      </c>
      <c r="AF78">
        <f>VLOOKUP($B78,'Tillförd energi'!$B$1:$AS$566,MATCH(AF$1,'Tillförd energi'!$B$1:$AQ$1,0),FALSE)</f>
        <v>1.4</v>
      </c>
      <c r="AG78">
        <f>IFERROR(VLOOKUP(B78,Miljö!$B$1:$S$476,9,FALSE)/1,0)</f>
        <v>0</v>
      </c>
      <c r="AI78">
        <f t="shared" si="8"/>
        <v>64.850000000000009</v>
      </c>
      <c r="AJ78">
        <f t="shared" si="9"/>
        <v>64.850000000000009</v>
      </c>
      <c r="AK78">
        <f>IF(ISERROR(1/VLOOKUP($B78,Leveranser!$B$1:$S$500,MATCH("såld värme (gwh)",Leveranser!$B$1:$S$1,0),FALSE)),"",VLOOKUP($B78,Leveranser!$B$1:$S$500,MATCH("såld värme (gwh)",Leveranser!$B$1:$S$1,0),FALSE))</f>
        <v>43</v>
      </c>
      <c r="AL78">
        <f>VLOOKUP($B78,Leveranser!$B$1:$Y$500,MATCH("Totalt såld fjärrvärme till andra fjärrvärmeföretag",Leveranser!$B$1:$AA$1,0),FALSE)</f>
        <v>0</v>
      </c>
      <c r="AM78">
        <f>IF(ISERROR(1/VLOOKUP($B78,Miljö!$B$1:$S$500,MATCH("Såld mängd produktionsspecifik fjärrvärme (GWh)",Miljö!$B$1:$R$1,0),FALSE)),0,VLOOKUP($B78,Miljö!$B$1:$S$500,MATCH("Såld mängd produktionsspecifik fjärrvärme (GWh)",Miljö!$B$1:$R$1,0),FALSE))</f>
        <v>0</v>
      </c>
      <c r="AN78" s="137">
        <f t="shared" si="10"/>
        <v>0.66306861989205856</v>
      </c>
      <c r="AP78" t="str">
        <f>VLOOKUP($B78,Miljövärden!$B$1:$H$446,7,FALSE)</f>
        <v>Ja</v>
      </c>
      <c r="AQ78" t="str">
        <f>VLOOKUP($B78,Miljövärden!$B$1:$H$446,6,FALSE)</f>
        <v>Ja</v>
      </c>
      <c r="AU78">
        <f t="shared" si="11"/>
        <v>1.4</v>
      </c>
      <c r="AV78">
        <f t="shared" si="12"/>
        <v>0</v>
      </c>
      <c r="AW78">
        <f t="shared" si="13"/>
        <v>50</v>
      </c>
      <c r="AX78">
        <f t="shared" si="14"/>
        <v>4</v>
      </c>
      <c r="AZ78">
        <f t="shared" si="15"/>
        <v>54</v>
      </c>
    </row>
    <row r="79" spans="1:52" customFormat="1" x14ac:dyDescent="0.25">
      <c r="A79" s="2" t="s">
        <v>135</v>
      </c>
      <c r="B79" s="2" t="s">
        <v>136</v>
      </c>
      <c r="C79">
        <f>VLOOKUP($B79,'Tillförd energi'!$B$1:$AS$566,MATCH(C$1,'Tillförd energi'!$B$1:$AQ$1,0),FALSE)</f>
        <v>0</v>
      </c>
      <c r="D79">
        <f>VLOOKUP($B79,'Tillförd energi'!$B$1:$AS$566,MATCH(D$1,'Tillförd energi'!$B$1:$AQ$1,0),FALSE)</f>
        <v>4.3440000000000003</v>
      </c>
      <c r="E79">
        <f>VLOOKUP($B79,'Tillförd energi'!$B$1:$AS$566,MATCH(E$1,'Tillförd energi'!$B$1:$AQ$1,0),FALSE)</f>
        <v>0</v>
      </c>
      <c r="F79">
        <f>VLOOKUP($B79,'Tillförd energi'!$B$1:$AS$566,MATCH(F$1,'Tillförd energi'!$B$1:$AQ$1,0),FALSE)</f>
        <v>0</v>
      </c>
      <c r="G79">
        <f>VLOOKUP($B79,'Tillförd energi'!$B$1:$AS$566,MATCH(G$1,'Tillförd energi'!$B$1:$AQ$1,0),FALSE)</f>
        <v>0</v>
      </c>
      <c r="H79">
        <f>VLOOKUP($B79,'Tillförd energi'!$B$1:$AS$566,MATCH(H$1,'Tillförd energi'!$B$1:$AQ$1,0),FALSE)</f>
        <v>0</v>
      </c>
      <c r="I79">
        <f>VLOOKUP($B79,'Tillförd energi'!$B$1:$AS$566,MATCH(I$1,'Tillförd energi'!$B$1:$AQ$1,0),FALSE)</f>
        <v>0</v>
      </c>
      <c r="J79">
        <f>VLOOKUP($B79,'Tillförd energi'!$B$1:$AS$566,MATCH(J$1,'Tillförd energi'!$B$1:$AQ$1,0),FALSE)</f>
        <v>1.54</v>
      </c>
      <c r="K79">
        <v>0</v>
      </c>
      <c r="L79">
        <f>VLOOKUP($B79,'Tillförd energi'!$B$1:$AS$566,MATCH(L$1,'Tillförd energi'!$B$1:$AQ$1,0),FALSE)</f>
        <v>154.703</v>
      </c>
      <c r="M79">
        <f>VLOOKUP($B79,'Tillförd energi'!$B$1:$AS$566,MATCH(M$1,'Tillförd energi'!$B$1:$AQ$1,0),FALSE)</f>
        <v>0</v>
      </c>
      <c r="N79">
        <f>VLOOKUP($B79,'Tillförd energi'!$B$1:$AS$566,MATCH(N$1,'Tillförd energi'!$B$1:$AQ$1,0),FALSE)</f>
        <v>6.22546</v>
      </c>
      <c r="O79">
        <f>VLOOKUP($B79,'Tillförd energi'!$B$1:$AS$566,MATCH(O$1,'Tillförd energi'!$B$1:$AQ$1,0),FALSE)</f>
        <v>0</v>
      </c>
      <c r="P79">
        <f>VLOOKUP($B79,'Tillförd energi'!$B$1:$AS$566,MATCH(P$1,'Tillförd energi'!$B$1:$AQ$1,0),FALSE)</f>
        <v>0.31127300000000002</v>
      </c>
      <c r="Q79">
        <f>VLOOKUP($B79,'Tillförd energi'!$B$1:$AS$566,MATCH(Q$1,'Tillförd energi'!$B$1:$AQ$1,0),FALSE)</f>
        <v>2.4901800000000001</v>
      </c>
      <c r="R79">
        <f>VLOOKUP($B79,'Tillförd energi'!$B$1:$AS$566,MATCH(R$1,'Tillförd energi'!$B$1:$AQ$1,0),FALSE)</f>
        <v>24</v>
      </c>
      <c r="S79">
        <f>VLOOKUP($B79,'Tillförd energi'!$B$1:$AS$566,MATCH(S$1,'Tillförd energi'!$B$1:$AQ$1,0),FALSE)</f>
        <v>0</v>
      </c>
      <c r="T79">
        <f>VLOOKUP($B79,'Tillförd energi'!$B$1:$AS$566,MATCH(T$1,'Tillförd energi'!$B$1:$AQ$1,0),FALSE)</f>
        <v>0</v>
      </c>
      <c r="U79">
        <f>VLOOKUP($B79,'Tillförd energi'!$B$1:$AS$566,MATCH(U$1,'Tillförd energi'!$B$1:$AQ$1,0),FALSE)</f>
        <v>0</v>
      </c>
      <c r="V79">
        <f>VLOOKUP($B79,'Tillförd energi'!$B$1:$AS$566,MATCH(V$1,'Tillförd energi'!$B$1:$AQ$1,0),FALSE)</f>
        <v>0</v>
      </c>
      <c r="W79">
        <f>VLOOKUP($B79,'Tillförd energi'!$B$1:$AS$566,MATCH(W$1,'Tillförd energi'!$B$1:$AQ$1,0),FALSE)</f>
        <v>0</v>
      </c>
      <c r="X79">
        <f>VLOOKUP($B79,'Tillförd energi'!$B$1:$AS$566,MATCH(X$1,'Tillförd energi'!$B$1:$AQ$1,0),FALSE)</f>
        <v>8.5984999999999996</v>
      </c>
      <c r="Y79">
        <f>VLOOKUP($B79,'Tillförd energi'!$B$1:$AS$566,MATCH(Y$1,'Tillförd energi'!$B$1:$AQ$1,0),FALSE)</f>
        <v>0</v>
      </c>
      <c r="Z79">
        <f>VLOOKUP($B79,'Tillförd energi'!$B$1:$AS$566,MATCH(Z$1,'Tillförd energi'!$B$1:$AQ$1,0),FALSE)</f>
        <v>8</v>
      </c>
      <c r="AA79">
        <f>VLOOKUP($B79,'Tillförd energi'!$B$1:$AS$566,MATCH(AA$1,'Tillförd energi'!$B$1:$AQ$1,0),FALSE)</f>
        <v>0</v>
      </c>
      <c r="AB79">
        <f>VLOOKUP($B79,'Tillförd energi'!$B$1:$AS$566,MATCH(AB$1,'Tillförd energi'!$B$1:$AQ$1,0),FALSE)</f>
        <v>0</v>
      </c>
      <c r="AC79">
        <f>VLOOKUP($B79,'Tillförd energi'!$B$1:$AS$566,MATCH(AC$1,'Tillförd energi'!$B$1:$AQ$1,0),FALSE)</f>
        <v>23</v>
      </c>
      <c r="AD79">
        <f>VLOOKUP($B79,'Tillförd energi'!$B$1:$AS$566,MATCH(AD$1,'Tillförd energi'!$B$1:$AQ$1,0),FALSE)</f>
        <v>0</v>
      </c>
      <c r="AE79">
        <f>VLOOKUP($B79,'Tillförd energi'!$B$1:$AS$566,MATCH(AE$1,'Tillförd energi'!$B$1:$AQ$1,0),FALSE)</f>
        <v>0</v>
      </c>
      <c r="AF79">
        <f>VLOOKUP($B79,'Tillförd energi'!$B$1:$AS$566,MATCH(AF$1,'Tillförd energi'!$B$1:$AQ$1,0),FALSE)</f>
        <v>7.8504399999999999</v>
      </c>
      <c r="AG79">
        <f>IFERROR(VLOOKUP(B79,Miljö!$B$1:$S$476,9,FALSE)/1,0)</f>
        <v>0</v>
      </c>
      <c r="AI79">
        <f t="shared" si="8"/>
        <v>241.06285299999999</v>
      </c>
      <c r="AJ79">
        <f t="shared" si="9"/>
        <v>241.06285299999999</v>
      </c>
      <c r="AK79">
        <f>IF(ISERROR(1/VLOOKUP($B79,Leveranser!$B$1:$S$500,MATCH("såld värme (gwh)",Leveranser!$B$1:$S$1,0),FALSE)),"",VLOOKUP($B79,Leveranser!$B$1:$S$500,MATCH("såld värme (gwh)",Leveranser!$B$1:$S$1,0),FALSE))</f>
        <v>197</v>
      </c>
      <c r="AL79">
        <f>VLOOKUP($B79,Leveranser!$B$1:$Y$500,MATCH("Totalt såld fjärrvärme till andra fjärrvärmeföretag",Leveranser!$B$1:$AA$1,0),FALSE)</f>
        <v>0</v>
      </c>
      <c r="AM79">
        <f>IF(ISERROR(1/VLOOKUP($B79,Miljö!$B$1:$S$500,MATCH("Såld mängd produktionsspecifik fjärrvärme (GWh)",Miljö!$B$1:$R$1,0),FALSE)),0,VLOOKUP($B79,Miljö!$B$1:$S$500,MATCH("Såld mängd produktionsspecifik fjärrvärme (GWh)",Miljö!$B$1:$R$1,0),FALSE))</f>
        <v>0</v>
      </c>
      <c r="AN79" s="137">
        <f t="shared" si="10"/>
        <v>0.81721425573603412</v>
      </c>
      <c r="AP79" t="str">
        <f>VLOOKUP($B79,Miljövärden!$B$1:$H$446,7,FALSE)</f>
        <v>Ja</v>
      </c>
      <c r="AQ79" t="str">
        <f>VLOOKUP($B79,Miljövärden!$B$1:$H$446,6,FALSE)</f>
        <v>Nej</v>
      </c>
      <c r="AU79">
        <f t="shared" si="11"/>
        <v>15.850439999999999</v>
      </c>
      <c r="AV79">
        <f t="shared" si="12"/>
        <v>8.5984999999999996</v>
      </c>
      <c r="AW79">
        <f t="shared" si="13"/>
        <v>9.0269130000000004</v>
      </c>
      <c r="AX79">
        <f t="shared" si="14"/>
        <v>24</v>
      </c>
      <c r="AZ79">
        <f t="shared" si="15"/>
        <v>196.32841300000001</v>
      </c>
    </row>
    <row r="80" spans="1:52" customFormat="1" x14ac:dyDescent="0.25">
      <c r="A80" s="2" t="s">
        <v>137</v>
      </c>
      <c r="B80" s="2" t="s">
        <v>138</v>
      </c>
      <c r="C80">
        <f>VLOOKUP($B80,'Tillförd energi'!$B$1:$AS$566,MATCH(C$1,'Tillförd energi'!$B$1:$AQ$1,0),FALSE)</f>
        <v>0</v>
      </c>
      <c r="D80">
        <f>VLOOKUP($B80,'Tillförd energi'!$B$1:$AS$566,MATCH(D$1,'Tillförd energi'!$B$1:$AQ$1,0),FALSE)</f>
        <v>0.97064099999999998</v>
      </c>
      <c r="E80">
        <f>VLOOKUP($B80,'Tillförd energi'!$B$1:$AS$566,MATCH(E$1,'Tillförd energi'!$B$1:$AQ$1,0),FALSE)</f>
        <v>0</v>
      </c>
      <c r="F80">
        <f>VLOOKUP($B80,'Tillförd energi'!$B$1:$AS$566,MATCH(F$1,'Tillförd energi'!$B$1:$AQ$1,0),FALSE)</f>
        <v>0.16800000000000001</v>
      </c>
      <c r="G80">
        <f>VLOOKUP($B80,'Tillförd energi'!$B$1:$AS$566,MATCH(G$1,'Tillförd energi'!$B$1:$AQ$1,0),FALSE)</f>
        <v>0</v>
      </c>
      <c r="H80">
        <f>VLOOKUP($B80,'Tillförd energi'!$B$1:$AS$566,MATCH(H$1,'Tillförd energi'!$B$1:$AQ$1,0),FALSE)</f>
        <v>0</v>
      </c>
      <c r="I80">
        <f>VLOOKUP($B80,'Tillförd energi'!$B$1:$AS$566,MATCH(I$1,'Tillförd energi'!$B$1:$AQ$1,0),FALSE)</f>
        <v>0</v>
      </c>
      <c r="J80">
        <f>VLOOKUP($B80,'Tillförd energi'!$B$1:$AS$566,MATCH(J$1,'Tillförd energi'!$B$1:$AQ$1,0),FALSE)</f>
        <v>0</v>
      </c>
      <c r="K80">
        <v>0</v>
      </c>
      <c r="L80">
        <f>VLOOKUP($B80,'Tillförd energi'!$B$1:$AS$566,MATCH(L$1,'Tillförd energi'!$B$1:$AQ$1,0),FALSE)</f>
        <v>0</v>
      </c>
      <c r="M80">
        <f>VLOOKUP($B80,'Tillförd energi'!$B$1:$AS$566,MATCH(M$1,'Tillförd energi'!$B$1:$AQ$1,0),FALSE)</f>
        <v>130.97999999999999</v>
      </c>
      <c r="N80">
        <f>VLOOKUP($B80,'Tillförd energi'!$B$1:$AS$566,MATCH(N$1,'Tillförd energi'!$B$1:$AQ$1,0),FALSE)</f>
        <v>387.798</v>
      </c>
      <c r="O80">
        <f>VLOOKUP($B80,'Tillförd energi'!$B$1:$AS$566,MATCH(O$1,'Tillförd energi'!$B$1:$AQ$1,0),FALSE)</f>
        <v>0</v>
      </c>
      <c r="P80">
        <f>VLOOKUP($B80,'Tillförd energi'!$B$1:$AS$566,MATCH(P$1,'Tillförd energi'!$B$1:$AQ$1,0),FALSE)</f>
        <v>0</v>
      </c>
      <c r="Q80">
        <f>VLOOKUP($B80,'Tillförd energi'!$B$1:$AS$566,MATCH(Q$1,'Tillförd energi'!$B$1:$AQ$1,0),FALSE)</f>
        <v>0</v>
      </c>
      <c r="R80">
        <f>VLOOKUP($B80,'Tillförd energi'!$B$1:$AS$566,MATCH(R$1,'Tillförd energi'!$B$1:$AQ$1,0),FALSE)</f>
        <v>0</v>
      </c>
      <c r="S80">
        <f>VLOOKUP($B80,'Tillförd energi'!$B$1:$AS$566,MATCH(S$1,'Tillförd energi'!$B$1:$AQ$1,0),FALSE)</f>
        <v>0</v>
      </c>
      <c r="T80">
        <f>VLOOKUP($B80,'Tillförd energi'!$B$1:$AS$566,MATCH(T$1,'Tillförd energi'!$B$1:$AQ$1,0),FALSE)</f>
        <v>0</v>
      </c>
      <c r="U80">
        <f>VLOOKUP($B80,'Tillförd energi'!$B$1:$AS$566,MATCH(U$1,'Tillförd energi'!$B$1:$AQ$1,0),FALSE)</f>
        <v>0</v>
      </c>
      <c r="V80">
        <f>VLOOKUP($B80,'Tillförd energi'!$B$1:$AS$566,MATCH(V$1,'Tillförd energi'!$B$1:$AQ$1,0),FALSE)</f>
        <v>0</v>
      </c>
      <c r="W80">
        <f>VLOOKUP($B80,'Tillförd energi'!$B$1:$AS$566,MATCH(W$1,'Tillförd energi'!$B$1:$AQ$1,0),FALSE)</f>
        <v>22.303000000000001</v>
      </c>
      <c r="X80">
        <f>VLOOKUP($B80,'Tillförd energi'!$B$1:$AS$566,MATCH(X$1,'Tillförd energi'!$B$1:$AQ$1,0),FALSE)</f>
        <v>0</v>
      </c>
      <c r="Y80">
        <f>VLOOKUP($B80,'Tillförd energi'!$B$1:$AS$566,MATCH(Y$1,'Tillförd energi'!$B$1:$AQ$1,0),FALSE)</f>
        <v>0</v>
      </c>
      <c r="Z80">
        <f>VLOOKUP($B80,'Tillförd energi'!$B$1:$AS$566,MATCH(Z$1,'Tillförd energi'!$B$1:$AQ$1,0),FALSE)</f>
        <v>0</v>
      </c>
      <c r="AA80">
        <f>VLOOKUP($B80,'Tillförd energi'!$B$1:$AS$566,MATCH(AA$1,'Tillförd energi'!$B$1:$AQ$1,0),FALSE)</f>
        <v>0</v>
      </c>
      <c r="AB80">
        <f>VLOOKUP($B80,'Tillförd energi'!$B$1:$AS$566,MATCH(AB$1,'Tillförd energi'!$B$1:$AQ$1,0),FALSE)</f>
        <v>0</v>
      </c>
      <c r="AC80">
        <f>VLOOKUP($B80,'Tillförd energi'!$B$1:$AS$566,MATCH(AC$1,'Tillförd energi'!$B$1:$AQ$1,0),FALSE)</f>
        <v>158.303</v>
      </c>
      <c r="AD80">
        <f>VLOOKUP($B80,'Tillförd energi'!$B$1:$AS$566,MATCH(AD$1,'Tillförd energi'!$B$1:$AQ$1,0),FALSE)</f>
        <v>0</v>
      </c>
      <c r="AE80">
        <f>VLOOKUP($B80,'Tillförd energi'!$B$1:$AS$566,MATCH(AE$1,'Tillförd energi'!$B$1:$AQ$1,0),FALSE)</f>
        <v>0</v>
      </c>
      <c r="AF80">
        <f>VLOOKUP($B80,'Tillförd energi'!$B$1:$AS$566,MATCH(AF$1,'Tillförd energi'!$B$1:$AQ$1,0),FALSE)</f>
        <v>25.032699999999998</v>
      </c>
      <c r="AG80">
        <f>IFERROR(VLOOKUP(B80,Miljö!$B$1:$S$476,9,FALSE)/1,0)</f>
        <v>0</v>
      </c>
      <c r="AI80">
        <f t="shared" si="8"/>
        <v>725.555341</v>
      </c>
      <c r="AJ80">
        <f t="shared" si="9"/>
        <v>725.555341</v>
      </c>
      <c r="AK80">
        <f>IF(ISERROR(1/VLOOKUP($B80,Leveranser!$B$1:$S$500,MATCH("såld värme (gwh)",Leveranser!$B$1:$S$1,0),FALSE)),"",VLOOKUP($B80,Leveranser!$B$1:$S$500,MATCH("såld värme (gwh)",Leveranser!$B$1:$S$1,0),FALSE))</f>
        <v>603.85699999999997</v>
      </c>
      <c r="AL80">
        <f>VLOOKUP($B80,Leveranser!$B$1:$Y$500,MATCH("Totalt såld fjärrvärme till andra fjärrvärmeföretag",Leveranser!$B$1:$AA$1,0),FALSE)</f>
        <v>0</v>
      </c>
      <c r="AM80">
        <f>IF(ISERROR(1/VLOOKUP($B80,Miljö!$B$1:$S$500,MATCH("Såld mängd produktionsspecifik fjärrvärme (GWh)",Miljö!$B$1:$R$1,0),FALSE)),0,VLOOKUP($B80,Miljö!$B$1:$S$500,MATCH("Såld mängd produktionsspecifik fjärrvärme (GWh)",Miljö!$B$1:$R$1,0),FALSE))</f>
        <v>0</v>
      </c>
      <c r="AN80" s="137">
        <f t="shared" si="10"/>
        <v>0.83226869940441939</v>
      </c>
      <c r="AP80" t="str">
        <f>VLOOKUP($B80,Miljövärden!$B$1:$H$446,7,FALSE)</f>
        <v>Ja</v>
      </c>
      <c r="AQ80" t="str">
        <f>VLOOKUP($B80,Miljövärden!$B$1:$H$446,6,FALSE)</f>
        <v>Ja</v>
      </c>
      <c r="AU80">
        <f t="shared" si="11"/>
        <v>25.032699999999998</v>
      </c>
      <c r="AV80">
        <f t="shared" si="12"/>
        <v>0</v>
      </c>
      <c r="AW80">
        <f t="shared" si="13"/>
        <v>518.77800000000002</v>
      </c>
      <c r="AX80">
        <f t="shared" si="14"/>
        <v>0</v>
      </c>
      <c r="AZ80">
        <f t="shared" si="15"/>
        <v>541.08100000000002</v>
      </c>
    </row>
    <row r="81" spans="1:61" x14ac:dyDescent="0.25">
      <c r="A81" s="2" t="s">
        <v>137</v>
      </c>
      <c r="B81" s="2" t="s">
        <v>139</v>
      </c>
      <c r="C81">
        <f>VLOOKUP($B81,'Tillförd energi'!$B$1:$AS$566,MATCH(C$1,'Tillförd energi'!$B$1:$AQ$1,0),FALSE)</f>
        <v>0</v>
      </c>
      <c r="D81">
        <f>VLOOKUP($B81,'Tillförd energi'!$B$1:$AS$566,MATCH(D$1,'Tillförd energi'!$B$1:$AQ$1,0),FALSE)</f>
        <v>0.13500000000000001</v>
      </c>
      <c r="E81">
        <f>VLOOKUP($B81,'Tillförd energi'!$B$1:$AS$566,MATCH(E$1,'Tillförd energi'!$B$1:$AQ$1,0),FALSE)</f>
        <v>0</v>
      </c>
      <c r="F81">
        <f>VLOOKUP($B81,'Tillförd energi'!$B$1:$AS$566,MATCH(F$1,'Tillförd energi'!$B$1:$AQ$1,0),FALSE)</f>
        <v>0</v>
      </c>
      <c r="G81">
        <f>VLOOKUP($B81,'Tillförd energi'!$B$1:$AS$566,MATCH(G$1,'Tillförd energi'!$B$1:$AQ$1,0),FALSE)</f>
        <v>0</v>
      </c>
      <c r="H81">
        <f>VLOOKUP($B81,'Tillförd energi'!$B$1:$AS$566,MATCH(H$1,'Tillförd energi'!$B$1:$AQ$1,0),FALSE)</f>
        <v>0</v>
      </c>
      <c r="I81">
        <f>VLOOKUP($B81,'Tillförd energi'!$B$1:$AS$566,MATCH(I$1,'Tillförd energi'!$B$1:$AQ$1,0),FALSE)</f>
        <v>0</v>
      </c>
      <c r="J81">
        <f>VLOOKUP($B81,'Tillförd energi'!$B$1:$AS$566,MATCH(J$1,'Tillförd energi'!$B$1:$AQ$1,0),FALSE)</f>
        <v>0</v>
      </c>
      <c r="K81">
        <v>0</v>
      </c>
      <c r="L81">
        <f>VLOOKUP($B81,'Tillförd energi'!$B$1:$AS$566,MATCH(L$1,'Tillförd energi'!$B$1:$AQ$1,0),FALSE)</f>
        <v>0</v>
      </c>
      <c r="M81">
        <f>VLOOKUP($B81,'Tillförd energi'!$B$1:$AS$566,MATCH(M$1,'Tillförd energi'!$B$1:$AQ$1,0),FALSE)</f>
        <v>0</v>
      </c>
      <c r="N81">
        <f>VLOOKUP($B81,'Tillförd energi'!$B$1:$AS$566,MATCH(N$1,'Tillförd energi'!$B$1:$AQ$1,0),FALSE)</f>
        <v>0</v>
      </c>
      <c r="O81">
        <f>VLOOKUP($B81,'Tillförd energi'!$B$1:$AS$566,MATCH(O$1,'Tillförd energi'!$B$1:$AQ$1,0),FALSE)</f>
        <v>0</v>
      </c>
      <c r="P81">
        <f>VLOOKUP($B81,'Tillförd energi'!$B$1:$AS$566,MATCH(P$1,'Tillförd energi'!$B$1:$AQ$1,0),FALSE)</f>
        <v>0</v>
      </c>
      <c r="Q81">
        <f>VLOOKUP($B81,'Tillförd energi'!$B$1:$AS$566,MATCH(Q$1,'Tillförd energi'!$B$1:$AQ$1,0),FALSE)</f>
        <v>0</v>
      </c>
      <c r="R81">
        <f>VLOOKUP($B81,'Tillförd energi'!$B$1:$AS$566,MATCH(R$1,'Tillförd energi'!$B$1:$AQ$1,0),FALSE)</f>
        <v>0.85499999999999998</v>
      </c>
      <c r="S81">
        <f>VLOOKUP($B81,'Tillförd energi'!$B$1:$AS$566,MATCH(S$1,'Tillförd energi'!$B$1:$AQ$1,0),FALSE)</f>
        <v>0</v>
      </c>
      <c r="T81">
        <f>VLOOKUP($B81,'Tillförd energi'!$B$1:$AS$566,MATCH(T$1,'Tillförd energi'!$B$1:$AQ$1,0),FALSE)</f>
        <v>0</v>
      </c>
      <c r="U81">
        <f>VLOOKUP($B81,'Tillförd energi'!$B$1:$AS$566,MATCH(U$1,'Tillförd energi'!$B$1:$AQ$1,0),FALSE)</f>
        <v>0</v>
      </c>
      <c r="V81">
        <f>VLOOKUP($B81,'Tillförd energi'!$B$1:$AS$566,MATCH(V$1,'Tillförd energi'!$B$1:$AQ$1,0),FALSE)</f>
        <v>0</v>
      </c>
      <c r="W81">
        <f>VLOOKUP($B81,'Tillförd energi'!$B$1:$AS$566,MATCH(W$1,'Tillförd energi'!$B$1:$AQ$1,0),FALSE)</f>
        <v>0</v>
      </c>
      <c r="X81">
        <f>VLOOKUP($B81,'Tillförd energi'!$B$1:$AS$566,MATCH(X$1,'Tillförd energi'!$B$1:$AQ$1,0),FALSE)</f>
        <v>0</v>
      </c>
      <c r="Y81">
        <f>VLOOKUP($B81,'Tillförd energi'!$B$1:$AS$566,MATCH(Y$1,'Tillförd energi'!$B$1:$AQ$1,0),FALSE)</f>
        <v>0</v>
      </c>
      <c r="Z81">
        <f>VLOOKUP($B81,'Tillförd energi'!$B$1:$AS$566,MATCH(Z$1,'Tillförd energi'!$B$1:$AQ$1,0),FALSE)</f>
        <v>0</v>
      </c>
      <c r="AA81">
        <f>VLOOKUP($B81,'Tillförd energi'!$B$1:$AS$566,MATCH(AA$1,'Tillförd energi'!$B$1:$AQ$1,0),FALSE)</f>
        <v>0</v>
      </c>
      <c r="AB81">
        <f>VLOOKUP($B81,'Tillförd energi'!$B$1:$AS$566,MATCH(AB$1,'Tillförd energi'!$B$1:$AQ$1,0),FALSE)</f>
        <v>0</v>
      </c>
      <c r="AC81">
        <f>VLOOKUP($B81,'Tillförd energi'!$B$1:$AS$566,MATCH(AC$1,'Tillförd energi'!$B$1:$AQ$1,0),FALSE)</f>
        <v>0</v>
      </c>
      <c r="AD81">
        <f>VLOOKUP($B81,'Tillförd energi'!$B$1:$AS$566,MATCH(AD$1,'Tillförd energi'!$B$1:$AQ$1,0),FALSE)</f>
        <v>0</v>
      </c>
      <c r="AE81">
        <f>VLOOKUP($B81,'Tillförd energi'!$B$1:$AS$566,MATCH(AE$1,'Tillförd energi'!$B$1:$AQ$1,0),FALSE)</f>
        <v>0</v>
      </c>
      <c r="AF81">
        <f>VLOOKUP($B81,'Tillförd energi'!$B$1:$AS$566,MATCH(AF$1,'Tillförd energi'!$B$1:$AQ$1,0),FALSE)</f>
        <v>2.5000000000000001E-2</v>
      </c>
      <c r="AG81">
        <f>IFERROR(VLOOKUP(B81,Miljö!$B$1:$S$476,9,FALSE)/1,0)</f>
        <v>0</v>
      </c>
      <c r="AI81">
        <f t="shared" si="8"/>
        <v>1.0149999999999999</v>
      </c>
      <c r="AJ81">
        <f t="shared" si="9"/>
        <v>1.0149999999999999</v>
      </c>
      <c r="AK81">
        <f>IF(ISERROR(1/VLOOKUP($B81,Leveranser!$B$1:$S$500,MATCH("såld värme (gwh)",Leveranser!$B$1:$S$1,0),FALSE)),"",VLOOKUP($B81,Leveranser!$B$1:$S$500,MATCH("såld värme (gwh)",Leveranser!$B$1:$S$1,0),FALSE))</f>
        <v>0.8</v>
      </c>
      <c r="AL81">
        <f>VLOOKUP($B81,Leveranser!$B$1:$Y$500,MATCH("Totalt såld fjärrvärme till andra fjärrvärmeföretag",Leveranser!$B$1:$AA$1,0),FALSE)</f>
        <v>0</v>
      </c>
      <c r="AM81">
        <f>IF(ISERROR(1/VLOOKUP($B81,Miljö!$B$1:$S$500,MATCH("Såld mängd produktionsspecifik fjärrvärme (GWh)",Miljö!$B$1:$R$1,0),FALSE)),0,VLOOKUP($B81,Miljö!$B$1:$S$500,MATCH("Såld mängd produktionsspecifik fjärrvärme (GWh)",Miljö!$B$1:$R$1,0),FALSE))</f>
        <v>0</v>
      </c>
      <c r="AN81" s="137">
        <f t="shared" si="10"/>
        <v>0.78817733990147798</v>
      </c>
      <c r="AP81" t="str">
        <f>VLOOKUP($B81,Miljövärden!$B$1:$H$446,7,FALSE)</f>
        <v>Ja</v>
      </c>
      <c r="AQ81" t="str">
        <f>VLOOKUP($B81,Miljövärden!$B$1:$H$446,6,FALSE)</f>
        <v>Ja</v>
      </c>
      <c r="AU81">
        <f t="shared" si="11"/>
        <v>2.5000000000000001E-2</v>
      </c>
      <c r="AV81">
        <f t="shared" si="12"/>
        <v>0</v>
      </c>
      <c r="AW81">
        <f t="shared" si="13"/>
        <v>0</v>
      </c>
      <c r="AX81">
        <f t="shared" si="14"/>
        <v>0.85499999999999998</v>
      </c>
      <c r="AZ81">
        <f t="shared" si="15"/>
        <v>0.85499999999999998</v>
      </c>
      <c r="BE81"/>
      <c r="BF81"/>
      <c r="BG81"/>
      <c r="BH81"/>
      <c r="BI81"/>
    </row>
    <row r="82" spans="1:61" x14ac:dyDescent="0.25">
      <c r="A82" s="2" t="s">
        <v>137</v>
      </c>
      <c r="B82" s="2" t="s">
        <v>140</v>
      </c>
      <c r="C82">
        <f>VLOOKUP($B82,'Tillförd energi'!$B$1:$AS$566,MATCH(C$1,'Tillförd energi'!$B$1:$AQ$1,0),FALSE)</f>
        <v>0</v>
      </c>
      <c r="D82">
        <f>VLOOKUP($B82,'Tillförd energi'!$B$1:$AS$566,MATCH(D$1,'Tillförd energi'!$B$1:$AQ$1,0),FALSE)</f>
        <v>6.2E-2</v>
      </c>
      <c r="E82">
        <f>VLOOKUP($B82,'Tillförd energi'!$B$1:$AS$566,MATCH(E$1,'Tillförd energi'!$B$1:$AQ$1,0),FALSE)</f>
        <v>0</v>
      </c>
      <c r="F82">
        <f>VLOOKUP($B82,'Tillförd energi'!$B$1:$AS$566,MATCH(F$1,'Tillförd energi'!$B$1:$AQ$1,0),FALSE)</f>
        <v>0</v>
      </c>
      <c r="G82">
        <f>VLOOKUP($B82,'Tillförd energi'!$B$1:$AS$566,MATCH(G$1,'Tillförd energi'!$B$1:$AQ$1,0),FALSE)</f>
        <v>0</v>
      </c>
      <c r="H82">
        <f>VLOOKUP($B82,'Tillförd energi'!$B$1:$AS$566,MATCH(H$1,'Tillförd energi'!$B$1:$AQ$1,0),FALSE)</f>
        <v>0</v>
      </c>
      <c r="I82">
        <f>VLOOKUP($B82,'Tillförd energi'!$B$1:$AS$566,MATCH(I$1,'Tillförd energi'!$B$1:$AQ$1,0),FALSE)</f>
        <v>0</v>
      </c>
      <c r="J82">
        <f>VLOOKUP($B82,'Tillförd energi'!$B$1:$AS$566,MATCH(J$1,'Tillförd energi'!$B$1:$AQ$1,0),FALSE)</f>
        <v>0</v>
      </c>
      <c r="K82">
        <v>0</v>
      </c>
      <c r="L82">
        <f>VLOOKUP($B82,'Tillförd energi'!$B$1:$AS$566,MATCH(L$1,'Tillförd energi'!$B$1:$AQ$1,0),FALSE)</f>
        <v>0</v>
      </c>
      <c r="M82">
        <f>VLOOKUP($B82,'Tillförd energi'!$B$1:$AS$566,MATCH(M$1,'Tillförd energi'!$B$1:$AQ$1,0),FALSE)</f>
        <v>0</v>
      </c>
      <c r="N82">
        <f>VLOOKUP($B82,'Tillförd energi'!$B$1:$AS$566,MATCH(N$1,'Tillförd energi'!$B$1:$AQ$1,0),FALSE)</f>
        <v>0</v>
      </c>
      <c r="O82">
        <f>VLOOKUP($B82,'Tillförd energi'!$B$1:$AS$566,MATCH(O$1,'Tillförd energi'!$B$1:$AQ$1,0),FALSE)</f>
        <v>0</v>
      </c>
      <c r="P82">
        <f>VLOOKUP($B82,'Tillförd energi'!$B$1:$AS$566,MATCH(P$1,'Tillförd energi'!$B$1:$AQ$1,0),FALSE)</f>
        <v>0</v>
      </c>
      <c r="Q82">
        <f>VLOOKUP($B82,'Tillförd energi'!$B$1:$AS$566,MATCH(Q$1,'Tillförd energi'!$B$1:$AQ$1,0),FALSE)</f>
        <v>0</v>
      </c>
      <c r="R82">
        <f>VLOOKUP($B82,'Tillförd energi'!$B$1:$AS$566,MATCH(R$1,'Tillförd energi'!$B$1:$AQ$1,0),FALSE)</f>
        <v>5.6840000000000002</v>
      </c>
      <c r="S82">
        <f>VLOOKUP($B82,'Tillförd energi'!$B$1:$AS$566,MATCH(S$1,'Tillförd energi'!$B$1:$AQ$1,0),FALSE)</f>
        <v>0</v>
      </c>
      <c r="T82">
        <f>VLOOKUP($B82,'Tillförd energi'!$B$1:$AS$566,MATCH(T$1,'Tillförd energi'!$B$1:$AQ$1,0),FALSE)</f>
        <v>0</v>
      </c>
      <c r="U82">
        <f>VLOOKUP($B82,'Tillförd energi'!$B$1:$AS$566,MATCH(U$1,'Tillförd energi'!$B$1:$AQ$1,0),FALSE)</f>
        <v>0</v>
      </c>
      <c r="V82">
        <f>VLOOKUP($B82,'Tillförd energi'!$B$1:$AS$566,MATCH(V$1,'Tillförd energi'!$B$1:$AQ$1,0),FALSE)</f>
        <v>0</v>
      </c>
      <c r="W82">
        <f>VLOOKUP($B82,'Tillförd energi'!$B$1:$AS$566,MATCH(W$1,'Tillförd energi'!$B$1:$AQ$1,0),FALSE)</f>
        <v>2.34</v>
      </c>
      <c r="X82">
        <f>VLOOKUP($B82,'Tillförd energi'!$B$1:$AS$566,MATCH(X$1,'Tillförd energi'!$B$1:$AQ$1,0),FALSE)</f>
        <v>0</v>
      </c>
      <c r="Y82">
        <f>VLOOKUP($B82,'Tillförd energi'!$B$1:$AS$566,MATCH(Y$1,'Tillförd energi'!$B$1:$AQ$1,0),FALSE)</f>
        <v>0</v>
      </c>
      <c r="Z82">
        <f>VLOOKUP($B82,'Tillförd energi'!$B$1:$AS$566,MATCH(Z$1,'Tillförd energi'!$B$1:$AQ$1,0),FALSE)</f>
        <v>0</v>
      </c>
      <c r="AA82">
        <f>VLOOKUP($B82,'Tillförd energi'!$B$1:$AS$566,MATCH(AA$1,'Tillförd energi'!$B$1:$AQ$1,0),FALSE)</f>
        <v>0</v>
      </c>
      <c r="AB82">
        <f>VLOOKUP($B82,'Tillförd energi'!$B$1:$AS$566,MATCH(AB$1,'Tillförd energi'!$B$1:$AQ$1,0),FALSE)</f>
        <v>0</v>
      </c>
      <c r="AC82">
        <f>VLOOKUP($B82,'Tillförd energi'!$B$1:$AS$566,MATCH(AC$1,'Tillförd energi'!$B$1:$AQ$1,0),FALSE)</f>
        <v>0</v>
      </c>
      <c r="AD82">
        <f>VLOOKUP($B82,'Tillförd energi'!$B$1:$AS$566,MATCH(AD$1,'Tillförd energi'!$B$1:$AQ$1,0),FALSE)</f>
        <v>0</v>
      </c>
      <c r="AE82">
        <f>VLOOKUP($B82,'Tillförd energi'!$B$1:$AS$566,MATCH(AE$1,'Tillförd energi'!$B$1:$AQ$1,0),FALSE)</f>
        <v>0</v>
      </c>
      <c r="AF82">
        <f>VLOOKUP($B82,'Tillförd energi'!$B$1:$AS$566,MATCH(AF$1,'Tillförd energi'!$B$1:$AQ$1,0),FALSE)</f>
        <v>0.2</v>
      </c>
      <c r="AG82">
        <f>IFERROR(VLOOKUP(B82,Miljö!$B$1:$S$476,9,FALSE)/1,0)</f>
        <v>0</v>
      </c>
      <c r="AI82">
        <f t="shared" si="8"/>
        <v>8.2859999999999996</v>
      </c>
      <c r="AJ82">
        <f t="shared" si="9"/>
        <v>8.2859999999999996</v>
      </c>
      <c r="AK82">
        <f>IF(ISERROR(1/VLOOKUP($B82,Leveranser!$B$1:$S$500,MATCH("såld värme (gwh)",Leveranser!$B$1:$S$1,0),FALSE)),"",VLOOKUP($B82,Leveranser!$B$1:$S$500,MATCH("såld värme (gwh)",Leveranser!$B$1:$S$1,0),FALSE))</f>
        <v>3.95</v>
      </c>
      <c r="AL82">
        <f>VLOOKUP($B82,Leveranser!$B$1:$Y$500,MATCH("Totalt såld fjärrvärme till andra fjärrvärmeföretag",Leveranser!$B$1:$AA$1,0),FALSE)</f>
        <v>0</v>
      </c>
      <c r="AM82">
        <f>IF(ISERROR(1/VLOOKUP($B82,Miljö!$B$1:$S$500,MATCH("Såld mängd produktionsspecifik fjärrvärme (GWh)",Miljö!$B$1:$R$1,0),FALSE)),0,VLOOKUP($B82,Miljö!$B$1:$S$500,MATCH("Såld mängd produktionsspecifik fjärrvärme (GWh)",Miljö!$B$1:$R$1,0),FALSE))</f>
        <v>0</v>
      </c>
      <c r="AN82" s="137">
        <f t="shared" si="10"/>
        <v>0.47670769973449195</v>
      </c>
      <c r="AP82" t="str">
        <f>VLOOKUP($B82,Miljövärden!$B$1:$H$446,7,FALSE)</f>
        <v>Ja</v>
      </c>
      <c r="AQ82" t="str">
        <f>VLOOKUP($B82,Miljövärden!$B$1:$H$446,6,FALSE)</f>
        <v>Ja</v>
      </c>
      <c r="AU82">
        <f t="shared" si="11"/>
        <v>0.2</v>
      </c>
      <c r="AV82">
        <f t="shared" si="12"/>
        <v>0</v>
      </c>
      <c r="AW82">
        <f t="shared" si="13"/>
        <v>0</v>
      </c>
      <c r="AX82">
        <f t="shared" si="14"/>
        <v>5.6840000000000002</v>
      </c>
      <c r="AZ82">
        <f t="shared" si="15"/>
        <v>8.0240000000000009</v>
      </c>
      <c r="BE82"/>
      <c r="BF82"/>
      <c r="BG82"/>
      <c r="BH82"/>
      <c r="BI82"/>
    </row>
    <row r="83" spans="1:61" x14ac:dyDescent="0.25">
      <c r="A83" s="2" t="s">
        <v>141</v>
      </c>
      <c r="B83" s="2" t="s">
        <v>142</v>
      </c>
      <c r="C83">
        <f>VLOOKUP($B83,'Tillförd energi'!$B$1:$AS$566,MATCH(C$1,'Tillförd energi'!$B$1:$AQ$1,0),FALSE)</f>
        <v>0</v>
      </c>
      <c r="D83">
        <f>VLOOKUP($B83,'Tillförd energi'!$B$1:$AS$566,MATCH(D$1,'Tillförd energi'!$B$1:$AQ$1,0),FALSE)</f>
        <v>0</v>
      </c>
      <c r="E83">
        <f>VLOOKUP($B83,'Tillförd energi'!$B$1:$AS$566,MATCH(E$1,'Tillförd energi'!$B$1:$AQ$1,0),FALSE)</f>
        <v>0</v>
      </c>
      <c r="F83">
        <f>VLOOKUP($B83,'Tillförd energi'!$B$1:$AS$566,MATCH(F$1,'Tillförd energi'!$B$1:$AQ$1,0),FALSE)</f>
        <v>0</v>
      </c>
      <c r="G83">
        <f>VLOOKUP($B83,'Tillförd energi'!$B$1:$AS$566,MATCH(G$1,'Tillförd energi'!$B$1:$AQ$1,0),FALSE)</f>
        <v>0</v>
      </c>
      <c r="H83">
        <f>VLOOKUP($B83,'Tillförd energi'!$B$1:$AS$566,MATCH(H$1,'Tillförd energi'!$B$1:$AQ$1,0),FALSE)</f>
        <v>0</v>
      </c>
      <c r="I83">
        <f>VLOOKUP($B83,'Tillförd energi'!$B$1:$AS$566,MATCH(I$1,'Tillförd energi'!$B$1:$AQ$1,0),FALSE)</f>
        <v>0</v>
      </c>
      <c r="J83">
        <f>VLOOKUP($B83,'Tillförd energi'!$B$1:$AS$566,MATCH(J$1,'Tillförd energi'!$B$1:$AQ$1,0),FALSE)</f>
        <v>0</v>
      </c>
      <c r="K83">
        <v>0</v>
      </c>
      <c r="L83">
        <f>VLOOKUP($B83,'Tillförd energi'!$B$1:$AS$566,MATCH(L$1,'Tillförd energi'!$B$1:$AQ$1,0),FALSE)</f>
        <v>0</v>
      </c>
      <c r="M83">
        <f>VLOOKUP($B83,'Tillförd energi'!$B$1:$AS$566,MATCH(M$1,'Tillförd energi'!$B$1:$AQ$1,0),FALSE)</f>
        <v>12.2393</v>
      </c>
      <c r="N83">
        <f>VLOOKUP($B83,'Tillförd energi'!$B$1:$AS$566,MATCH(N$1,'Tillförd energi'!$B$1:$AQ$1,0),FALSE)</f>
        <v>38.968699999999998</v>
      </c>
      <c r="O83">
        <f>VLOOKUP($B83,'Tillförd energi'!$B$1:$AS$566,MATCH(O$1,'Tillförd energi'!$B$1:$AQ$1,0),FALSE)</f>
        <v>0</v>
      </c>
      <c r="P83">
        <f>VLOOKUP($B83,'Tillförd energi'!$B$1:$AS$566,MATCH(P$1,'Tillförd energi'!$B$1:$AQ$1,0),FALSE)</f>
        <v>23.0717</v>
      </c>
      <c r="Q83">
        <f>VLOOKUP($B83,'Tillförd energi'!$B$1:$AS$566,MATCH(Q$1,'Tillförd energi'!$B$1:$AQ$1,0),FALSE)</f>
        <v>13.435</v>
      </c>
      <c r="R83">
        <f>VLOOKUP($B83,'Tillförd energi'!$B$1:$AS$566,MATCH(R$1,'Tillförd energi'!$B$1:$AQ$1,0),FALSE)</f>
        <v>0</v>
      </c>
      <c r="S83">
        <f>VLOOKUP($B83,'Tillförd energi'!$B$1:$AS$566,MATCH(S$1,'Tillförd energi'!$B$1:$AQ$1,0),FALSE)</f>
        <v>7.0170300000000001</v>
      </c>
      <c r="T83">
        <f>VLOOKUP($B83,'Tillförd energi'!$B$1:$AS$566,MATCH(T$1,'Tillförd energi'!$B$1:$AQ$1,0),FALSE)</f>
        <v>0</v>
      </c>
      <c r="U83">
        <f>VLOOKUP($B83,'Tillförd energi'!$B$1:$AS$566,MATCH(U$1,'Tillförd energi'!$B$1:$AQ$1,0),FALSE)</f>
        <v>0</v>
      </c>
      <c r="V83">
        <f>VLOOKUP($B83,'Tillförd energi'!$B$1:$AS$566,MATCH(V$1,'Tillförd energi'!$B$1:$AQ$1,0),FALSE)</f>
        <v>0</v>
      </c>
      <c r="W83">
        <f>VLOOKUP($B83,'Tillförd energi'!$B$1:$AS$566,MATCH(W$1,'Tillförd energi'!$B$1:$AQ$1,0),FALSE)</f>
        <v>0.71205499999999999</v>
      </c>
      <c r="X83">
        <f>VLOOKUP($B83,'Tillförd energi'!$B$1:$AS$566,MATCH(X$1,'Tillförd energi'!$B$1:$AQ$1,0),FALSE)</f>
        <v>0</v>
      </c>
      <c r="Y83">
        <f>VLOOKUP($B83,'Tillförd energi'!$B$1:$AS$566,MATCH(Y$1,'Tillförd energi'!$B$1:$AQ$1,0),FALSE)</f>
        <v>0</v>
      </c>
      <c r="Z83">
        <f>VLOOKUP($B83,'Tillförd energi'!$B$1:$AS$566,MATCH(Z$1,'Tillförd energi'!$B$1:$AQ$1,0),FALSE)</f>
        <v>0</v>
      </c>
      <c r="AA83">
        <f>VLOOKUP($B83,'Tillförd energi'!$B$1:$AS$566,MATCH(AA$1,'Tillförd energi'!$B$1:$AQ$1,0),FALSE)</f>
        <v>0</v>
      </c>
      <c r="AB83">
        <f>VLOOKUP($B83,'Tillförd energi'!$B$1:$AS$566,MATCH(AB$1,'Tillförd energi'!$B$1:$AQ$1,0),FALSE)</f>
        <v>0</v>
      </c>
      <c r="AC83">
        <f>VLOOKUP($B83,'Tillförd energi'!$B$1:$AS$566,MATCH(AC$1,'Tillförd energi'!$B$1:$AQ$1,0),FALSE)</f>
        <v>26</v>
      </c>
      <c r="AD83">
        <f>VLOOKUP($B83,'Tillförd energi'!$B$1:$AS$566,MATCH(AD$1,'Tillförd energi'!$B$1:$AQ$1,0),FALSE)</f>
        <v>0</v>
      </c>
      <c r="AE83">
        <f>VLOOKUP($B83,'Tillförd energi'!$B$1:$AS$566,MATCH(AE$1,'Tillförd energi'!$B$1:$AQ$1,0),FALSE)</f>
        <v>0</v>
      </c>
      <c r="AF83">
        <f>VLOOKUP($B83,'Tillförd energi'!$B$1:$AS$566,MATCH(AF$1,'Tillförd energi'!$B$1:$AQ$1,0),FALSE)</f>
        <v>3.5443600000000002</v>
      </c>
      <c r="AG83">
        <f>IFERROR(VLOOKUP(B83,Miljö!$B$1:$S$476,9,FALSE)/1,0)</f>
        <v>0</v>
      </c>
      <c r="AI83">
        <f t="shared" si="8"/>
        <v>124.988145</v>
      </c>
      <c r="AJ83">
        <f t="shared" si="9"/>
        <v>124.988145</v>
      </c>
      <c r="AK83">
        <f>IF(ISERROR(1/VLOOKUP($B83,Leveranser!$B$1:$S$500,MATCH("såld värme (gwh)",Leveranser!$B$1:$S$1,0),FALSE)),"",VLOOKUP($B83,Leveranser!$B$1:$S$500,MATCH("såld värme (gwh)",Leveranser!$B$1:$S$1,0),FALSE))</f>
        <v>104.4</v>
      </c>
      <c r="AL83">
        <f>VLOOKUP($B83,Leveranser!$B$1:$Y$500,MATCH("Totalt såld fjärrvärme till andra fjärrvärmeföretag",Leveranser!$B$1:$AA$1,0),FALSE)</f>
        <v>0</v>
      </c>
      <c r="AM83">
        <f>IF(ISERROR(1/VLOOKUP($B83,Miljö!$B$1:$S$500,MATCH("Såld mängd produktionsspecifik fjärrvärme (GWh)",Miljö!$B$1:$R$1,0),FALSE)),0,VLOOKUP($B83,Miljö!$B$1:$S$500,MATCH("Såld mängd produktionsspecifik fjärrvärme (GWh)",Miljö!$B$1:$R$1,0),FALSE))</f>
        <v>0</v>
      </c>
      <c r="AN83" s="137">
        <f t="shared" si="10"/>
        <v>0.83527921788102388</v>
      </c>
      <c r="AP83" t="str">
        <f>VLOOKUP($B83,Miljövärden!$B$1:$H$446,7,FALSE)</f>
        <v>Ja</v>
      </c>
      <c r="AQ83" t="str">
        <f>VLOOKUP($B83,Miljövärden!$B$1:$H$446,6,FALSE)</f>
        <v>Ja</v>
      </c>
      <c r="AU83">
        <f t="shared" si="11"/>
        <v>3.5443600000000002</v>
      </c>
      <c r="AV83">
        <f t="shared" si="12"/>
        <v>0</v>
      </c>
      <c r="AW83">
        <f t="shared" si="13"/>
        <v>87.714699999999993</v>
      </c>
      <c r="AX83">
        <f t="shared" si="14"/>
        <v>7.0170300000000001</v>
      </c>
      <c r="AZ83">
        <f t="shared" si="15"/>
        <v>95.443785000000005</v>
      </c>
      <c r="BE83"/>
      <c r="BF83"/>
      <c r="BG83"/>
      <c r="BH83"/>
      <c r="BI83"/>
    </row>
    <row r="84" spans="1:61" x14ac:dyDescent="0.25">
      <c r="A84" s="2" t="s">
        <v>141</v>
      </c>
      <c r="B84" s="2" t="s">
        <v>143</v>
      </c>
      <c r="C84">
        <f>VLOOKUP($B84,'Tillförd energi'!$B$1:$AS$566,MATCH(C$1,'Tillförd energi'!$B$1:$AQ$1,0),FALSE)</f>
        <v>0</v>
      </c>
      <c r="D84">
        <f>VLOOKUP($B84,'Tillförd energi'!$B$1:$AS$566,MATCH(D$1,'Tillförd energi'!$B$1:$AQ$1,0),FALSE)</f>
        <v>0</v>
      </c>
      <c r="E84">
        <f>VLOOKUP($B84,'Tillförd energi'!$B$1:$AS$566,MATCH(E$1,'Tillförd energi'!$B$1:$AQ$1,0),FALSE)</f>
        <v>0</v>
      </c>
      <c r="F84">
        <f>VLOOKUP($B84,'Tillförd energi'!$B$1:$AS$566,MATCH(F$1,'Tillförd energi'!$B$1:$AQ$1,0),FALSE)</f>
        <v>0</v>
      </c>
      <c r="G84">
        <f>VLOOKUP($B84,'Tillförd energi'!$B$1:$AS$566,MATCH(G$1,'Tillförd energi'!$B$1:$AQ$1,0),FALSE)</f>
        <v>0</v>
      </c>
      <c r="H84">
        <f>VLOOKUP($B84,'Tillförd energi'!$B$1:$AS$566,MATCH(H$1,'Tillförd energi'!$B$1:$AQ$1,0),FALSE)</f>
        <v>0</v>
      </c>
      <c r="I84">
        <f>VLOOKUP($B84,'Tillförd energi'!$B$1:$AS$566,MATCH(I$1,'Tillförd energi'!$B$1:$AQ$1,0),FALSE)</f>
        <v>0</v>
      </c>
      <c r="J84">
        <f>VLOOKUP($B84,'Tillförd energi'!$B$1:$AS$566,MATCH(J$1,'Tillförd energi'!$B$1:$AQ$1,0),FALSE)</f>
        <v>0</v>
      </c>
      <c r="K84">
        <v>0</v>
      </c>
      <c r="L84">
        <f>VLOOKUP($B84,'Tillförd energi'!$B$1:$AS$566,MATCH(L$1,'Tillförd energi'!$B$1:$AQ$1,0),FALSE)</f>
        <v>0</v>
      </c>
      <c r="M84">
        <f>VLOOKUP($B84,'Tillförd energi'!$B$1:$AS$566,MATCH(M$1,'Tillförd energi'!$B$1:$AQ$1,0),FALSE)</f>
        <v>0</v>
      </c>
      <c r="N84">
        <f>VLOOKUP($B84,'Tillförd energi'!$B$1:$AS$566,MATCH(N$1,'Tillförd energi'!$B$1:$AQ$1,0),FALSE)</f>
        <v>0</v>
      </c>
      <c r="O84">
        <f>VLOOKUP($B84,'Tillförd energi'!$B$1:$AS$566,MATCH(O$1,'Tillförd energi'!$B$1:$AQ$1,0),FALSE)</f>
        <v>0</v>
      </c>
      <c r="P84">
        <f>VLOOKUP($B84,'Tillförd energi'!$B$1:$AS$566,MATCH(P$1,'Tillförd energi'!$B$1:$AQ$1,0),FALSE)</f>
        <v>0</v>
      </c>
      <c r="Q84">
        <f>VLOOKUP($B84,'Tillförd energi'!$B$1:$AS$566,MATCH(Q$1,'Tillförd energi'!$B$1:$AQ$1,0),FALSE)</f>
        <v>0</v>
      </c>
      <c r="R84">
        <f>VLOOKUP($B84,'Tillförd energi'!$B$1:$AS$566,MATCH(R$1,'Tillförd energi'!$B$1:$AQ$1,0),FALSE)</f>
        <v>0</v>
      </c>
      <c r="S84">
        <f>VLOOKUP($B84,'Tillförd energi'!$B$1:$AS$566,MATCH(S$1,'Tillförd energi'!$B$1:$AQ$1,0),FALSE)</f>
        <v>12.278</v>
      </c>
      <c r="T84">
        <f>VLOOKUP($B84,'Tillförd energi'!$B$1:$AS$566,MATCH(T$1,'Tillförd energi'!$B$1:$AQ$1,0),FALSE)</f>
        <v>0</v>
      </c>
      <c r="U84">
        <f>VLOOKUP($B84,'Tillförd energi'!$B$1:$AS$566,MATCH(U$1,'Tillförd energi'!$B$1:$AQ$1,0),FALSE)</f>
        <v>0</v>
      </c>
      <c r="V84">
        <f>VLOOKUP($B84,'Tillförd energi'!$B$1:$AS$566,MATCH(V$1,'Tillförd energi'!$B$1:$AQ$1,0),FALSE)</f>
        <v>0</v>
      </c>
      <c r="W84">
        <f>VLOOKUP($B84,'Tillförd energi'!$B$1:$AS$566,MATCH(W$1,'Tillförd energi'!$B$1:$AQ$1,0),FALSE)</f>
        <v>0.16</v>
      </c>
      <c r="X84">
        <f>VLOOKUP($B84,'Tillförd energi'!$B$1:$AS$566,MATCH(X$1,'Tillförd energi'!$B$1:$AQ$1,0),FALSE)</f>
        <v>0</v>
      </c>
      <c r="Y84">
        <f>VLOOKUP($B84,'Tillförd energi'!$B$1:$AS$566,MATCH(Y$1,'Tillförd energi'!$B$1:$AQ$1,0),FALSE)</f>
        <v>0</v>
      </c>
      <c r="Z84">
        <f>VLOOKUP($B84,'Tillförd energi'!$B$1:$AS$566,MATCH(Z$1,'Tillförd energi'!$B$1:$AQ$1,0),FALSE)</f>
        <v>0</v>
      </c>
      <c r="AA84">
        <f>VLOOKUP($B84,'Tillförd energi'!$B$1:$AS$566,MATCH(AA$1,'Tillförd energi'!$B$1:$AQ$1,0),FALSE)</f>
        <v>0</v>
      </c>
      <c r="AB84">
        <f>VLOOKUP($B84,'Tillförd energi'!$B$1:$AS$566,MATCH(AB$1,'Tillförd energi'!$B$1:$AQ$1,0),FALSE)</f>
        <v>0</v>
      </c>
      <c r="AC84">
        <f>VLOOKUP($B84,'Tillförd energi'!$B$1:$AS$566,MATCH(AC$1,'Tillförd energi'!$B$1:$AQ$1,0),FALSE)</f>
        <v>0</v>
      </c>
      <c r="AD84">
        <f>VLOOKUP($B84,'Tillförd energi'!$B$1:$AS$566,MATCH(AD$1,'Tillförd energi'!$B$1:$AQ$1,0),FALSE)</f>
        <v>0</v>
      </c>
      <c r="AE84">
        <f>VLOOKUP($B84,'Tillförd energi'!$B$1:$AS$566,MATCH(AE$1,'Tillförd energi'!$B$1:$AQ$1,0),FALSE)</f>
        <v>0</v>
      </c>
      <c r="AF84">
        <f>VLOOKUP($B84,'Tillförd energi'!$B$1:$AS$566,MATCH(AF$1,'Tillförd energi'!$B$1:$AQ$1,0),FALSE)</f>
        <v>0.11</v>
      </c>
      <c r="AG84">
        <f>IFERROR(VLOOKUP(B84,Miljö!$B$1:$S$476,9,FALSE)/1,0)</f>
        <v>0</v>
      </c>
      <c r="AI84">
        <f t="shared" si="8"/>
        <v>12.548</v>
      </c>
      <c r="AJ84">
        <f t="shared" si="9"/>
        <v>12.548</v>
      </c>
      <c r="AK84">
        <f>IF(ISERROR(1/VLOOKUP($B84,Leveranser!$B$1:$S$500,MATCH("såld värme (gwh)",Leveranser!$B$1:$S$1,0),FALSE)),"",VLOOKUP($B84,Leveranser!$B$1:$S$500,MATCH("såld värme (gwh)",Leveranser!$B$1:$S$1,0),FALSE))</f>
        <v>9.6999999999999993</v>
      </c>
      <c r="AL84">
        <f>VLOOKUP($B84,Leveranser!$B$1:$Y$500,MATCH("Totalt såld fjärrvärme till andra fjärrvärmeföretag",Leveranser!$B$1:$AA$1,0),FALSE)</f>
        <v>0</v>
      </c>
      <c r="AM84">
        <f>IF(ISERROR(1/VLOOKUP($B84,Miljö!$B$1:$S$500,MATCH("Såld mängd produktionsspecifik fjärrvärme (GWh)",Miljö!$B$1:$R$1,0),FALSE)),0,VLOOKUP($B84,Miljö!$B$1:$S$500,MATCH("Såld mängd produktionsspecifik fjärrvärme (GWh)",Miljö!$B$1:$R$1,0),FALSE))</f>
        <v>0</v>
      </c>
      <c r="AN84" s="137">
        <f t="shared" si="10"/>
        <v>0.77303155881415364</v>
      </c>
      <c r="AP84" t="str">
        <f>VLOOKUP($B84,Miljövärden!$B$1:$H$446,7,FALSE)</f>
        <v>Ja</v>
      </c>
      <c r="AQ84" t="str">
        <f>VLOOKUP($B84,Miljövärden!$B$1:$H$446,6,FALSE)</f>
        <v>Ja</v>
      </c>
      <c r="AU84">
        <f t="shared" si="11"/>
        <v>0.11</v>
      </c>
      <c r="AV84">
        <f t="shared" si="12"/>
        <v>0</v>
      </c>
      <c r="AW84">
        <f t="shared" si="13"/>
        <v>0</v>
      </c>
      <c r="AX84">
        <f t="shared" si="14"/>
        <v>12.278</v>
      </c>
      <c r="AZ84">
        <f t="shared" si="15"/>
        <v>12.438000000000001</v>
      </c>
      <c r="BE84"/>
      <c r="BF84"/>
      <c r="BG84"/>
      <c r="BH84"/>
      <c r="BI84"/>
    </row>
    <row r="85" spans="1:61" x14ac:dyDescent="0.25">
      <c r="A85" s="2" t="s">
        <v>141</v>
      </c>
      <c r="B85" s="2" t="s">
        <v>144</v>
      </c>
      <c r="C85">
        <f>VLOOKUP($B85,'Tillförd energi'!$B$1:$AS$566,MATCH(C$1,'Tillförd energi'!$B$1:$AQ$1,0),FALSE)</f>
        <v>0</v>
      </c>
      <c r="D85">
        <f>VLOOKUP($B85,'Tillförd energi'!$B$1:$AS$566,MATCH(D$1,'Tillförd energi'!$B$1:$AQ$1,0),FALSE)</f>
        <v>0</v>
      </c>
      <c r="E85">
        <f>VLOOKUP($B85,'Tillförd energi'!$B$1:$AS$566,MATCH(E$1,'Tillförd energi'!$B$1:$AQ$1,0),FALSE)</f>
        <v>0</v>
      </c>
      <c r="F85">
        <f>VLOOKUP($B85,'Tillförd energi'!$B$1:$AS$566,MATCH(F$1,'Tillförd energi'!$B$1:$AQ$1,0),FALSE)</f>
        <v>0</v>
      </c>
      <c r="G85">
        <f>VLOOKUP($B85,'Tillförd energi'!$B$1:$AS$566,MATCH(G$1,'Tillförd energi'!$B$1:$AQ$1,0),FALSE)</f>
        <v>0</v>
      </c>
      <c r="H85">
        <f>VLOOKUP($B85,'Tillförd energi'!$B$1:$AS$566,MATCH(H$1,'Tillförd energi'!$B$1:$AQ$1,0),FALSE)</f>
        <v>0</v>
      </c>
      <c r="I85">
        <f>VLOOKUP($B85,'Tillförd energi'!$B$1:$AS$566,MATCH(I$1,'Tillförd energi'!$B$1:$AQ$1,0),FALSE)</f>
        <v>0</v>
      </c>
      <c r="J85">
        <f>VLOOKUP($B85,'Tillförd energi'!$B$1:$AS$566,MATCH(J$1,'Tillförd energi'!$B$1:$AQ$1,0),FALSE)</f>
        <v>0</v>
      </c>
      <c r="K85">
        <v>0</v>
      </c>
      <c r="L85">
        <f>VLOOKUP($B85,'Tillförd energi'!$B$1:$AS$566,MATCH(L$1,'Tillförd energi'!$B$1:$AQ$1,0),FALSE)</f>
        <v>0</v>
      </c>
      <c r="M85">
        <f>VLOOKUP($B85,'Tillförd energi'!$B$1:$AS$566,MATCH(M$1,'Tillförd energi'!$B$1:$AQ$1,0),FALSE)</f>
        <v>0</v>
      </c>
      <c r="N85">
        <f>VLOOKUP($B85,'Tillförd energi'!$B$1:$AS$566,MATCH(N$1,'Tillförd energi'!$B$1:$AQ$1,0),FALSE)</f>
        <v>0</v>
      </c>
      <c r="O85">
        <f>VLOOKUP($B85,'Tillförd energi'!$B$1:$AS$566,MATCH(O$1,'Tillförd energi'!$B$1:$AQ$1,0),FALSE)</f>
        <v>0</v>
      </c>
      <c r="P85">
        <f>VLOOKUP($B85,'Tillförd energi'!$B$1:$AS$566,MATCH(P$1,'Tillförd energi'!$B$1:$AQ$1,0),FALSE)</f>
        <v>0</v>
      </c>
      <c r="Q85">
        <f>VLOOKUP($B85,'Tillförd energi'!$B$1:$AS$566,MATCH(Q$1,'Tillförd energi'!$B$1:$AQ$1,0),FALSE)</f>
        <v>0</v>
      </c>
      <c r="R85">
        <f>VLOOKUP($B85,'Tillförd energi'!$B$1:$AS$566,MATCH(R$1,'Tillförd energi'!$B$1:$AQ$1,0),FALSE)</f>
        <v>5.4649999999999999</v>
      </c>
      <c r="S85">
        <f>VLOOKUP($B85,'Tillförd energi'!$B$1:$AS$566,MATCH(S$1,'Tillförd energi'!$B$1:$AQ$1,0),FALSE)</f>
        <v>0</v>
      </c>
      <c r="T85">
        <f>VLOOKUP($B85,'Tillförd energi'!$B$1:$AS$566,MATCH(T$1,'Tillförd energi'!$B$1:$AQ$1,0),FALSE)</f>
        <v>0</v>
      </c>
      <c r="U85">
        <f>VLOOKUP($B85,'Tillförd energi'!$B$1:$AS$566,MATCH(U$1,'Tillförd energi'!$B$1:$AQ$1,0),FALSE)</f>
        <v>0</v>
      </c>
      <c r="V85">
        <f>VLOOKUP($B85,'Tillförd energi'!$B$1:$AS$566,MATCH(V$1,'Tillförd energi'!$B$1:$AQ$1,0),FALSE)</f>
        <v>0</v>
      </c>
      <c r="W85">
        <f>VLOOKUP($B85,'Tillförd energi'!$B$1:$AS$566,MATCH(W$1,'Tillförd energi'!$B$1:$AQ$1,0),FALSE)</f>
        <v>0</v>
      </c>
      <c r="X85">
        <f>VLOOKUP($B85,'Tillförd energi'!$B$1:$AS$566,MATCH(X$1,'Tillförd energi'!$B$1:$AQ$1,0),FALSE)</f>
        <v>0</v>
      </c>
      <c r="Y85">
        <f>VLOOKUP($B85,'Tillförd energi'!$B$1:$AS$566,MATCH(Y$1,'Tillförd energi'!$B$1:$AQ$1,0),FALSE)</f>
        <v>0</v>
      </c>
      <c r="Z85">
        <f>VLOOKUP($B85,'Tillförd energi'!$B$1:$AS$566,MATCH(Z$1,'Tillförd energi'!$B$1:$AQ$1,0),FALSE)</f>
        <v>0.158</v>
      </c>
      <c r="AA85">
        <f>VLOOKUP($B85,'Tillförd energi'!$B$1:$AS$566,MATCH(AA$1,'Tillförd energi'!$B$1:$AQ$1,0),FALSE)</f>
        <v>0</v>
      </c>
      <c r="AB85">
        <f>VLOOKUP($B85,'Tillförd energi'!$B$1:$AS$566,MATCH(AB$1,'Tillförd energi'!$B$1:$AQ$1,0),FALSE)</f>
        <v>0</v>
      </c>
      <c r="AC85">
        <f>VLOOKUP($B85,'Tillförd energi'!$B$1:$AS$566,MATCH(AC$1,'Tillförd energi'!$B$1:$AQ$1,0),FALSE)</f>
        <v>0</v>
      </c>
      <c r="AD85">
        <f>VLOOKUP($B85,'Tillförd energi'!$B$1:$AS$566,MATCH(AD$1,'Tillförd energi'!$B$1:$AQ$1,0),FALSE)</f>
        <v>0</v>
      </c>
      <c r="AE85">
        <f>VLOOKUP($B85,'Tillförd energi'!$B$1:$AS$566,MATCH(AE$1,'Tillförd energi'!$B$1:$AQ$1,0),FALSE)</f>
        <v>0</v>
      </c>
      <c r="AF85">
        <f>VLOOKUP($B85,'Tillförd energi'!$B$1:$AS$566,MATCH(AF$1,'Tillförd energi'!$B$1:$AQ$1,0),FALSE)</f>
        <v>0.15</v>
      </c>
      <c r="AG85">
        <f>IFERROR(VLOOKUP(B85,Miljö!$B$1:$S$476,9,FALSE)/1,0)</f>
        <v>0</v>
      </c>
      <c r="AI85">
        <f t="shared" si="8"/>
        <v>5.7730000000000006</v>
      </c>
      <c r="AJ85">
        <f t="shared" si="9"/>
        <v>5.7730000000000006</v>
      </c>
      <c r="AK85">
        <f>IF(ISERROR(1/VLOOKUP($B85,Leveranser!$B$1:$S$500,MATCH("såld värme (gwh)",Leveranser!$B$1:$S$1,0),FALSE)),"",VLOOKUP($B85,Leveranser!$B$1:$S$500,MATCH("såld värme (gwh)",Leveranser!$B$1:$S$1,0),FALSE))</f>
        <v>4.8</v>
      </c>
      <c r="AL85">
        <f>VLOOKUP($B85,Leveranser!$B$1:$Y$500,MATCH("Totalt såld fjärrvärme till andra fjärrvärmeföretag",Leveranser!$B$1:$AA$1,0),FALSE)</f>
        <v>0</v>
      </c>
      <c r="AM85">
        <f>IF(ISERROR(1/VLOOKUP($B85,Miljö!$B$1:$S$500,MATCH("Såld mängd produktionsspecifik fjärrvärme (GWh)",Miljö!$B$1:$R$1,0),FALSE)),0,VLOOKUP($B85,Miljö!$B$1:$S$500,MATCH("Såld mängd produktionsspecifik fjärrvärme (GWh)",Miljö!$B$1:$R$1,0),FALSE))</f>
        <v>0</v>
      </c>
      <c r="AN85" s="137">
        <f t="shared" si="10"/>
        <v>0.83145678156937453</v>
      </c>
      <c r="AP85" t="str">
        <f>VLOOKUP($B85,Miljövärden!$B$1:$H$446,7,FALSE)</f>
        <v>Ja</v>
      </c>
      <c r="AQ85" t="str">
        <f>VLOOKUP($B85,Miljövärden!$B$1:$H$446,6,FALSE)</f>
        <v>Ja</v>
      </c>
      <c r="AU85">
        <f t="shared" si="11"/>
        <v>0.308</v>
      </c>
      <c r="AV85">
        <f t="shared" si="12"/>
        <v>0</v>
      </c>
      <c r="AW85">
        <f t="shared" si="13"/>
        <v>0</v>
      </c>
      <c r="AX85">
        <f t="shared" si="14"/>
        <v>5.4649999999999999</v>
      </c>
      <c r="AZ85">
        <f t="shared" si="15"/>
        <v>5.4649999999999999</v>
      </c>
      <c r="BE85"/>
      <c r="BF85"/>
      <c r="BG85"/>
      <c r="BH85"/>
      <c r="BI85"/>
    </row>
    <row r="86" spans="1:61" x14ac:dyDescent="0.25">
      <c r="A86" s="2" t="s">
        <v>145</v>
      </c>
      <c r="B86" s="2" t="s">
        <v>146</v>
      </c>
      <c r="C86">
        <f>VLOOKUP($B86,'Tillförd energi'!$B$1:$AS$566,MATCH(C$1,'Tillförd energi'!$B$1:$AQ$1,0),FALSE)</f>
        <v>0</v>
      </c>
      <c r="D86">
        <f>VLOOKUP($B86,'Tillförd energi'!$B$1:$AS$566,MATCH(D$1,'Tillförd energi'!$B$1:$AQ$1,0),FALSE)</f>
        <v>6.0000000000000001E-3</v>
      </c>
      <c r="E86">
        <f>VLOOKUP($B86,'Tillförd energi'!$B$1:$AS$566,MATCH(E$1,'Tillförd energi'!$B$1:$AQ$1,0),FALSE)</f>
        <v>0</v>
      </c>
      <c r="F86">
        <f>VLOOKUP($B86,'Tillförd energi'!$B$1:$AS$566,MATCH(F$1,'Tillförd energi'!$B$1:$AQ$1,0),FALSE)</f>
        <v>0</v>
      </c>
      <c r="G86">
        <f>VLOOKUP($B86,'Tillförd energi'!$B$1:$AS$566,MATCH(G$1,'Tillförd energi'!$B$1:$AQ$1,0),FALSE)</f>
        <v>2.1850000000000001</v>
      </c>
      <c r="H86">
        <f>VLOOKUP($B86,'Tillförd energi'!$B$1:$AS$566,MATCH(H$1,'Tillförd energi'!$B$1:$AQ$1,0),FALSE)</f>
        <v>0</v>
      </c>
      <c r="I86">
        <f>VLOOKUP($B86,'Tillförd energi'!$B$1:$AS$566,MATCH(I$1,'Tillförd energi'!$B$1:$AQ$1,0),FALSE)</f>
        <v>0</v>
      </c>
      <c r="J86">
        <f>VLOOKUP($B86,'Tillförd energi'!$B$1:$AS$566,MATCH(J$1,'Tillförd energi'!$B$1:$AQ$1,0),FALSE)</f>
        <v>0</v>
      </c>
      <c r="K86">
        <v>0</v>
      </c>
      <c r="L86">
        <f>VLOOKUP($B86,'Tillförd energi'!$B$1:$AS$566,MATCH(L$1,'Tillförd energi'!$B$1:$AQ$1,0),FALSE)</f>
        <v>0</v>
      </c>
      <c r="M86">
        <f>VLOOKUP($B86,'Tillförd energi'!$B$1:$AS$566,MATCH(M$1,'Tillförd energi'!$B$1:$AQ$1,0),FALSE)</f>
        <v>0</v>
      </c>
      <c r="N86">
        <f>VLOOKUP($B86,'Tillförd energi'!$B$1:$AS$566,MATCH(N$1,'Tillförd energi'!$B$1:$AQ$1,0),FALSE)</f>
        <v>63.057000000000002</v>
      </c>
      <c r="O86">
        <f>VLOOKUP($B86,'Tillförd energi'!$B$1:$AS$566,MATCH(O$1,'Tillförd energi'!$B$1:$AQ$1,0),FALSE)</f>
        <v>0</v>
      </c>
      <c r="P86">
        <f>VLOOKUP($B86,'Tillförd energi'!$B$1:$AS$566,MATCH(P$1,'Tillförd energi'!$B$1:$AQ$1,0),FALSE)</f>
        <v>1.8879999999999999</v>
      </c>
      <c r="Q86">
        <f>VLOOKUP($B86,'Tillförd energi'!$B$1:$AS$566,MATCH(Q$1,'Tillförd energi'!$B$1:$AQ$1,0),FALSE)</f>
        <v>0</v>
      </c>
      <c r="R86">
        <f>VLOOKUP($B86,'Tillförd energi'!$B$1:$AS$566,MATCH(R$1,'Tillförd energi'!$B$1:$AQ$1,0),FALSE)</f>
        <v>0</v>
      </c>
      <c r="S86">
        <f>VLOOKUP($B86,'Tillförd energi'!$B$1:$AS$566,MATCH(S$1,'Tillförd energi'!$B$1:$AQ$1,0),FALSE)</f>
        <v>0</v>
      </c>
      <c r="T86">
        <f>VLOOKUP($B86,'Tillförd energi'!$B$1:$AS$566,MATCH(T$1,'Tillförd energi'!$B$1:$AQ$1,0),FALSE)</f>
        <v>0</v>
      </c>
      <c r="U86">
        <f>VLOOKUP($B86,'Tillförd energi'!$B$1:$AS$566,MATCH(U$1,'Tillförd energi'!$B$1:$AQ$1,0),FALSE)</f>
        <v>0</v>
      </c>
      <c r="V86">
        <f>VLOOKUP($B86,'Tillförd energi'!$B$1:$AS$566,MATCH(V$1,'Tillförd energi'!$B$1:$AQ$1,0),FALSE)</f>
        <v>0</v>
      </c>
      <c r="W86">
        <f>VLOOKUP($B86,'Tillförd energi'!$B$1:$AS$566,MATCH(W$1,'Tillförd energi'!$B$1:$AQ$1,0),FALSE)</f>
        <v>2.1859999999999999</v>
      </c>
      <c r="X86">
        <f>VLOOKUP($B86,'Tillförd energi'!$B$1:$AS$566,MATCH(X$1,'Tillförd energi'!$B$1:$AQ$1,0),FALSE)</f>
        <v>0</v>
      </c>
      <c r="Y86">
        <f>VLOOKUP($B86,'Tillförd energi'!$B$1:$AS$566,MATCH(Y$1,'Tillförd energi'!$B$1:$AQ$1,0),FALSE)</f>
        <v>0</v>
      </c>
      <c r="Z86">
        <f>VLOOKUP($B86,'Tillförd energi'!$B$1:$AS$566,MATCH(Z$1,'Tillförd energi'!$B$1:$AQ$1,0),FALSE)</f>
        <v>0</v>
      </c>
      <c r="AA86">
        <f>VLOOKUP($B86,'Tillförd energi'!$B$1:$AS$566,MATCH(AA$1,'Tillförd energi'!$B$1:$AQ$1,0),FALSE)</f>
        <v>0</v>
      </c>
      <c r="AB86">
        <f>VLOOKUP($B86,'Tillförd energi'!$B$1:$AS$566,MATCH(AB$1,'Tillförd energi'!$B$1:$AQ$1,0),FALSE)</f>
        <v>0</v>
      </c>
      <c r="AC86">
        <f>VLOOKUP($B86,'Tillförd energi'!$B$1:$AS$566,MATCH(AC$1,'Tillförd energi'!$B$1:$AQ$1,0),FALSE)</f>
        <v>5.101</v>
      </c>
      <c r="AD86">
        <f>VLOOKUP($B86,'Tillförd energi'!$B$1:$AS$566,MATCH(AD$1,'Tillförd energi'!$B$1:$AQ$1,0),FALSE)</f>
        <v>0</v>
      </c>
      <c r="AE86">
        <f>VLOOKUP($B86,'Tillförd energi'!$B$1:$AS$566,MATCH(AE$1,'Tillförd energi'!$B$1:$AQ$1,0),FALSE)</f>
        <v>0</v>
      </c>
      <c r="AF86">
        <f>VLOOKUP($B86,'Tillförd energi'!$B$1:$AS$566,MATCH(AF$1,'Tillförd energi'!$B$1:$AQ$1,0),FALSE)</f>
        <v>1.5089999999999999</v>
      </c>
      <c r="AG86">
        <f>IFERROR(VLOOKUP(B86,Miljö!$B$1:$S$476,9,FALSE)/1,0)</f>
        <v>0</v>
      </c>
      <c r="AI86">
        <f t="shared" si="8"/>
        <v>75.932000000000002</v>
      </c>
      <c r="AJ86">
        <f t="shared" si="9"/>
        <v>75.932000000000002</v>
      </c>
      <c r="AK86">
        <f>IF(ISERROR(1/VLOOKUP($B86,Leveranser!$B$1:$S$500,MATCH("såld värme (gwh)",Leveranser!$B$1:$S$1,0),FALSE)),"",VLOOKUP($B86,Leveranser!$B$1:$S$500,MATCH("såld värme (gwh)",Leveranser!$B$1:$S$1,0),FALSE))</f>
        <v>57.997</v>
      </c>
      <c r="AL86">
        <f>VLOOKUP($B86,Leveranser!$B$1:$Y$500,MATCH("Totalt såld fjärrvärme till andra fjärrvärmeföretag",Leveranser!$B$1:$AA$1,0),FALSE)</f>
        <v>0</v>
      </c>
      <c r="AM86">
        <f>IF(ISERROR(1/VLOOKUP($B86,Miljö!$B$1:$S$500,MATCH("Såld mängd produktionsspecifik fjärrvärme (GWh)",Miljö!$B$1:$R$1,0),FALSE)),0,VLOOKUP($B86,Miljö!$B$1:$S$500,MATCH("Såld mängd produktionsspecifik fjärrvärme (GWh)",Miljö!$B$1:$R$1,0),FALSE))</f>
        <v>0</v>
      </c>
      <c r="AN86" s="137">
        <f t="shared" si="10"/>
        <v>0.76380182268345365</v>
      </c>
      <c r="AP86" t="str">
        <f>VLOOKUP($B86,Miljövärden!$B$1:$H$446,7,FALSE)</f>
        <v>Ja</v>
      </c>
      <c r="AQ86" t="str">
        <f>VLOOKUP($B86,Miljövärden!$B$1:$H$446,6,FALSE)</f>
        <v>Ja</v>
      </c>
      <c r="AU86">
        <f t="shared" si="11"/>
        <v>1.5089999999999999</v>
      </c>
      <c r="AV86">
        <f t="shared" si="12"/>
        <v>0</v>
      </c>
      <c r="AW86">
        <f t="shared" si="13"/>
        <v>64.945000000000007</v>
      </c>
      <c r="AX86">
        <f t="shared" si="14"/>
        <v>0</v>
      </c>
      <c r="AZ86">
        <f t="shared" si="15"/>
        <v>67.131</v>
      </c>
      <c r="BE86"/>
      <c r="BF86"/>
      <c r="BG86"/>
      <c r="BH86"/>
      <c r="BI86"/>
    </row>
    <row r="87" spans="1:61" x14ac:dyDescent="0.25">
      <c r="A87" s="2" t="s">
        <v>145</v>
      </c>
      <c r="B87" s="2" t="s">
        <v>147</v>
      </c>
      <c r="C87">
        <f>VLOOKUP($B87,'Tillförd energi'!$B$1:$AS$566,MATCH(C$1,'Tillförd energi'!$B$1:$AQ$1,0),FALSE)</f>
        <v>0</v>
      </c>
      <c r="D87">
        <f>VLOOKUP($B87,'Tillförd energi'!$B$1:$AS$566,MATCH(D$1,'Tillförd energi'!$B$1:$AQ$1,0),FALSE)</f>
        <v>5.2999999999999999E-2</v>
      </c>
      <c r="E87">
        <f>VLOOKUP($B87,'Tillförd energi'!$B$1:$AS$566,MATCH(E$1,'Tillförd energi'!$B$1:$AQ$1,0),FALSE)</f>
        <v>0</v>
      </c>
      <c r="F87">
        <f>VLOOKUP($B87,'Tillförd energi'!$B$1:$AS$566,MATCH(F$1,'Tillförd energi'!$B$1:$AQ$1,0),FALSE)</f>
        <v>0</v>
      </c>
      <c r="G87">
        <f>VLOOKUP($B87,'Tillförd energi'!$B$1:$AS$566,MATCH(G$1,'Tillförd energi'!$B$1:$AQ$1,0),FALSE)</f>
        <v>0</v>
      </c>
      <c r="H87">
        <f>VLOOKUP($B87,'Tillförd energi'!$B$1:$AS$566,MATCH(H$1,'Tillförd energi'!$B$1:$AQ$1,0),FALSE)</f>
        <v>0</v>
      </c>
      <c r="I87">
        <f>VLOOKUP($B87,'Tillförd energi'!$B$1:$AS$566,MATCH(I$1,'Tillförd energi'!$B$1:$AQ$1,0),FALSE)</f>
        <v>0</v>
      </c>
      <c r="J87">
        <f>VLOOKUP($B87,'Tillförd energi'!$B$1:$AS$566,MATCH(J$1,'Tillförd energi'!$B$1:$AQ$1,0),FALSE)</f>
        <v>0</v>
      </c>
      <c r="K87">
        <v>0</v>
      </c>
      <c r="L87">
        <f>VLOOKUP($B87,'Tillförd energi'!$B$1:$AS$566,MATCH(L$1,'Tillförd energi'!$B$1:$AQ$1,0),FALSE)</f>
        <v>0</v>
      </c>
      <c r="M87">
        <f>VLOOKUP($B87,'Tillförd energi'!$B$1:$AS$566,MATCH(M$1,'Tillförd energi'!$B$1:$AQ$1,0),FALSE)</f>
        <v>0</v>
      </c>
      <c r="N87">
        <f>VLOOKUP($B87,'Tillförd energi'!$B$1:$AS$566,MATCH(N$1,'Tillförd energi'!$B$1:$AQ$1,0),FALSE)</f>
        <v>0</v>
      </c>
      <c r="O87">
        <f>VLOOKUP($B87,'Tillförd energi'!$B$1:$AS$566,MATCH(O$1,'Tillförd energi'!$B$1:$AQ$1,0),FALSE)</f>
        <v>0</v>
      </c>
      <c r="P87">
        <f>VLOOKUP($B87,'Tillförd energi'!$B$1:$AS$566,MATCH(P$1,'Tillförd energi'!$B$1:$AQ$1,0),FALSE)</f>
        <v>0</v>
      </c>
      <c r="Q87">
        <f>VLOOKUP($B87,'Tillförd energi'!$B$1:$AS$566,MATCH(Q$1,'Tillförd energi'!$B$1:$AQ$1,0),FALSE)</f>
        <v>0</v>
      </c>
      <c r="R87">
        <f>VLOOKUP($B87,'Tillförd energi'!$B$1:$AS$566,MATCH(R$1,'Tillförd energi'!$B$1:$AQ$1,0),FALSE)</f>
        <v>2.7040000000000002</v>
      </c>
      <c r="S87">
        <f>VLOOKUP($B87,'Tillförd energi'!$B$1:$AS$566,MATCH(S$1,'Tillförd energi'!$B$1:$AQ$1,0),FALSE)</f>
        <v>0</v>
      </c>
      <c r="T87">
        <f>VLOOKUP($B87,'Tillförd energi'!$B$1:$AS$566,MATCH(T$1,'Tillförd energi'!$B$1:$AQ$1,0),FALSE)</f>
        <v>0</v>
      </c>
      <c r="U87">
        <f>VLOOKUP($B87,'Tillförd energi'!$B$1:$AS$566,MATCH(U$1,'Tillförd energi'!$B$1:$AQ$1,0),FALSE)</f>
        <v>0</v>
      </c>
      <c r="V87">
        <f>VLOOKUP($B87,'Tillförd energi'!$B$1:$AS$566,MATCH(V$1,'Tillförd energi'!$B$1:$AQ$1,0),FALSE)</f>
        <v>0</v>
      </c>
      <c r="W87">
        <f>VLOOKUP($B87,'Tillförd energi'!$B$1:$AS$566,MATCH(W$1,'Tillförd energi'!$B$1:$AQ$1,0),FALSE)</f>
        <v>0</v>
      </c>
      <c r="X87">
        <f>VLOOKUP($B87,'Tillförd energi'!$B$1:$AS$566,MATCH(X$1,'Tillförd energi'!$B$1:$AQ$1,0),FALSE)</f>
        <v>0</v>
      </c>
      <c r="Y87">
        <f>VLOOKUP($B87,'Tillförd energi'!$B$1:$AS$566,MATCH(Y$1,'Tillförd energi'!$B$1:$AQ$1,0),FALSE)</f>
        <v>0</v>
      </c>
      <c r="Z87">
        <f>VLOOKUP($B87,'Tillförd energi'!$B$1:$AS$566,MATCH(Z$1,'Tillförd energi'!$B$1:$AQ$1,0),FALSE)</f>
        <v>0</v>
      </c>
      <c r="AA87">
        <f>VLOOKUP($B87,'Tillförd energi'!$B$1:$AS$566,MATCH(AA$1,'Tillförd energi'!$B$1:$AQ$1,0),FALSE)</f>
        <v>0</v>
      </c>
      <c r="AB87">
        <f>VLOOKUP($B87,'Tillförd energi'!$B$1:$AS$566,MATCH(AB$1,'Tillförd energi'!$B$1:$AQ$1,0),FALSE)</f>
        <v>0</v>
      </c>
      <c r="AC87">
        <f>VLOOKUP($B87,'Tillförd energi'!$B$1:$AS$566,MATCH(AC$1,'Tillförd energi'!$B$1:$AQ$1,0),FALSE)</f>
        <v>0</v>
      </c>
      <c r="AD87">
        <f>VLOOKUP($B87,'Tillförd energi'!$B$1:$AS$566,MATCH(AD$1,'Tillförd energi'!$B$1:$AQ$1,0),FALSE)</f>
        <v>0</v>
      </c>
      <c r="AE87">
        <f>VLOOKUP($B87,'Tillförd energi'!$B$1:$AS$566,MATCH(AE$1,'Tillförd energi'!$B$1:$AQ$1,0),FALSE)</f>
        <v>0</v>
      </c>
      <c r="AF87">
        <f>VLOOKUP($B87,'Tillförd energi'!$B$1:$AS$566,MATCH(AF$1,'Tillförd energi'!$B$1:$AQ$1,0),FALSE)</f>
        <v>3.5999999999999997E-2</v>
      </c>
      <c r="AG87">
        <f>IFERROR(VLOOKUP(B87,Miljö!$B$1:$S$476,9,FALSE)/1,0)</f>
        <v>0</v>
      </c>
      <c r="AI87">
        <f t="shared" si="8"/>
        <v>2.7930000000000001</v>
      </c>
      <c r="AJ87">
        <f t="shared" si="9"/>
        <v>2.7930000000000001</v>
      </c>
      <c r="AK87">
        <f>IF(ISERROR(1/VLOOKUP($B87,Leveranser!$B$1:$S$500,MATCH("såld värme (gwh)",Leveranser!$B$1:$S$1,0),FALSE)),"",VLOOKUP($B87,Leveranser!$B$1:$S$500,MATCH("såld värme (gwh)",Leveranser!$B$1:$S$1,0),FALSE))</f>
        <v>2.1480000000000001</v>
      </c>
      <c r="AL87">
        <f>VLOOKUP($B87,Leveranser!$B$1:$Y$500,MATCH("Totalt såld fjärrvärme till andra fjärrvärmeföretag",Leveranser!$B$1:$AA$1,0),FALSE)</f>
        <v>0</v>
      </c>
      <c r="AM87">
        <f>IF(ISERROR(1/VLOOKUP($B87,Miljö!$B$1:$S$500,MATCH("Såld mängd produktionsspecifik fjärrvärme (GWh)",Miljö!$B$1:$R$1,0),FALSE)),0,VLOOKUP($B87,Miljö!$B$1:$S$500,MATCH("Såld mängd produktionsspecifik fjärrvärme (GWh)",Miljö!$B$1:$R$1,0),FALSE))</f>
        <v>0</v>
      </c>
      <c r="AN87" s="137">
        <f t="shared" si="10"/>
        <v>0.76906552094522018</v>
      </c>
      <c r="AP87" t="str">
        <f>VLOOKUP($B87,Miljövärden!$B$1:$H$446,7,FALSE)</f>
        <v>Ja</v>
      </c>
      <c r="AQ87" t="str">
        <f>VLOOKUP($B87,Miljövärden!$B$1:$H$446,6,FALSE)</f>
        <v>Ja</v>
      </c>
      <c r="AU87">
        <f t="shared" si="11"/>
        <v>3.5999999999999997E-2</v>
      </c>
      <c r="AV87">
        <f t="shared" si="12"/>
        <v>0</v>
      </c>
      <c r="AW87">
        <f t="shared" si="13"/>
        <v>0</v>
      </c>
      <c r="AX87">
        <f t="shared" si="14"/>
        <v>2.7040000000000002</v>
      </c>
      <c r="AZ87">
        <f t="shared" si="15"/>
        <v>2.7040000000000002</v>
      </c>
      <c r="BE87"/>
      <c r="BF87"/>
      <c r="BG87"/>
      <c r="BH87"/>
      <c r="BI87"/>
    </row>
    <row r="88" spans="1:61" x14ac:dyDescent="0.25">
      <c r="A88" s="2" t="s">
        <v>145</v>
      </c>
      <c r="B88" s="2" t="s">
        <v>148</v>
      </c>
      <c r="C88">
        <f>VLOOKUP($B88,'Tillförd energi'!$B$1:$AS$566,MATCH(C$1,'Tillförd energi'!$B$1:$AQ$1,0),FALSE)</f>
        <v>0</v>
      </c>
      <c r="D88">
        <f>VLOOKUP($B88,'Tillförd energi'!$B$1:$AS$566,MATCH(D$1,'Tillförd energi'!$B$1:$AQ$1,0),FALSE)</f>
        <v>5.7000000000000002E-2</v>
      </c>
      <c r="E88">
        <f>VLOOKUP($B88,'Tillförd energi'!$B$1:$AS$566,MATCH(E$1,'Tillförd energi'!$B$1:$AQ$1,0),FALSE)</f>
        <v>0</v>
      </c>
      <c r="F88">
        <f>VLOOKUP($B88,'Tillförd energi'!$B$1:$AS$566,MATCH(F$1,'Tillförd energi'!$B$1:$AQ$1,0),FALSE)</f>
        <v>0</v>
      </c>
      <c r="G88">
        <f>VLOOKUP($B88,'Tillförd energi'!$B$1:$AS$566,MATCH(G$1,'Tillförd energi'!$B$1:$AQ$1,0),FALSE)</f>
        <v>0</v>
      </c>
      <c r="H88">
        <f>VLOOKUP($B88,'Tillförd energi'!$B$1:$AS$566,MATCH(H$1,'Tillförd energi'!$B$1:$AQ$1,0),FALSE)</f>
        <v>0</v>
      </c>
      <c r="I88">
        <f>VLOOKUP($B88,'Tillförd energi'!$B$1:$AS$566,MATCH(I$1,'Tillförd energi'!$B$1:$AQ$1,0),FALSE)</f>
        <v>0</v>
      </c>
      <c r="J88">
        <f>VLOOKUP($B88,'Tillförd energi'!$B$1:$AS$566,MATCH(J$1,'Tillförd energi'!$B$1:$AQ$1,0),FALSE)</f>
        <v>0</v>
      </c>
      <c r="K88">
        <v>0</v>
      </c>
      <c r="L88">
        <f>VLOOKUP($B88,'Tillförd energi'!$B$1:$AS$566,MATCH(L$1,'Tillförd energi'!$B$1:$AQ$1,0),FALSE)</f>
        <v>0</v>
      </c>
      <c r="M88">
        <f>VLOOKUP($B88,'Tillförd energi'!$B$1:$AS$566,MATCH(M$1,'Tillförd energi'!$B$1:$AQ$1,0),FALSE)</f>
        <v>0</v>
      </c>
      <c r="N88">
        <f>VLOOKUP($B88,'Tillförd energi'!$B$1:$AS$566,MATCH(N$1,'Tillförd energi'!$B$1:$AQ$1,0),FALSE)</f>
        <v>0</v>
      </c>
      <c r="O88">
        <f>VLOOKUP($B88,'Tillförd energi'!$B$1:$AS$566,MATCH(O$1,'Tillförd energi'!$B$1:$AQ$1,0),FALSE)</f>
        <v>0</v>
      </c>
      <c r="P88">
        <f>VLOOKUP($B88,'Tillförd energi'!$B$1:$AS$566,MATCH(P$1,'Tillförd energi'!$B$1:$AQ$1,0),FALSE)</f>
        <v>0</v>
      </c>
      <c r="Q88">
        <f>VLOOKUP($B88,'Tillförd energi'!$B$1:$AS$566,MATCH(Q$1,'Tillförd energi'!$B$1:$AQ$1,0),FALSE)</f>
        <v>0</v>
      </c>
      <c r="R88">
        <f>VLOOKUP($B88,'Tillförd energi'!$B$1:$AS$566,MATCH(R$1,'Tillförd energi'!$B$1:$AQ$1,0),FALSE)</f>
        <v>3.972</v>
      </c>
      <c r="S88">
        <f>VLOOKUP($B88,'Tillförd energi'!$B$1:$AS$566,MATCH(S$1,'Tillförd energi'!$B$1:$AQ$1,0),FALSE)</f>
        <v>0</v>
      </c>
      <c r="T88">
        <f>VLOOKUP($B88,'Tillförd energi'!$B$1:$AS$566,MATCH(T$1,'Tillförd energi'!$B$1:$AQ$1,0),FALSE)</f>
        <v>0</v>
      </c>
      <c r="U88">
        <f>VLOOKUP($B88,'Tillförd energi'!$B$1:$AS$566,MATCH(U$1,'Tillförd energi'!$B$1:$AQ$1,0),FALSE)</f>
        <v>0</v>
      </c>
      <c r="V88">
        <f>VLOOKUP($B88,'Tillförd energi'!$B$1:$AS$566,MATCH(V$1,'Tillförd energi'!$B$1:$AQ$1,0),FALSE)</f>
        <v>0</v>
      </c>
      <c r="W88">
        <f>VLOOKUP($B88,'Tillförd energi'!$B$1:$AS$566,MATCH(W$1,'Tillförd energi'!$B$1:$AQ$1,0),FALSE)</f>
        <v>0</v>
      </c>
      <c r="X88">
        <f>VLOOKUP($B88,'Tillförd energi'!$B$1:$AS$566,MATCH(X$1,'Tillförd energi'!$B$1:$AQ$1,0),FALSE)</f>
        <v>0</v>
      </c>
      <c r="Y88">
        <f>VLOOKUP($B88,'Tillförd energi'!$B$1:$AS$566,MATCH(Y$1,'Tillförd energi'!$B$1:$AQ$1,0),FALSE)</f>
        <v>0</v>
      </c>
      <c r="Z88">
        <f>VLOOKUP($B88,'Tillförd energi'!$B$1:$AS$566,MATCH(Z$1,'Tillförd energi'!$B$1:$AQ$1,0),FALSE)</f>
        <v>0</v>
      </c>
      <c r="AA88">
        <f>VLOOKUP($B88,'Tillförd energi'!$B$1:$AS$566,MATCH(AA$1,'Tillförd energi'!$B$1:$AQ$1,0),FALSE)</f>
        <v>0</v>
      </c>
      <c r="AB88">
        <f>VLOOKUP($B88,'Tillförd energi'!$B$1:$AS$566,MATCH(AB$1,'Tillförd energi'!$B$1:$AQ$1,0),FALSE)</f>
        <v>0</v>
      </c>
      <c r="AC88">
        <f>VLOOKUP($B88,'Tillförd energi'!$B$1:$AS$566,MATCH(AC$1,'Tillförd energi'!$B$1:$AQ$1,0),FALSE)</f>
        <v>0</v>
      </c>
      <c r="AD88">
        <f>VLOOKUP($B88,'Tillförd energi'!$B$1:$AS$566,MATCH(AD$1,'Tillförd energi'!$B$1:$AQ$1,0),FALSE)</f>
        <v>0</v>
      </c>
      <c r="AE88">
        <f>VLOOKUP($B88,'Tillförd energi'!$B$1:$AS$566,MATCH(AE$1,'Tillförd energi'!$B$1:$AQ$1,0),FALSE)</f>
        <v>0</v>
      </c>
      <c r="AF88">
        <f>VLOOKUP($B88,'Tillförd energi'!$B$1:$AS$566,MATCH(AF$1,'Tillförd energi'!$B$1:$AQ$1,0),FALSE)</f>
        <v>0.04</v>
      </c>
      <c r="AG88">
        <f>IFERROR(VLOOKUP(B88,Miljö!$B$1:$S$476,9,FALSE)/1,0)</f>
        <v>0</v>
      </c>
      <c r="AI88">
        <f t="shared" si="8"/>
        <v>4.069</v>
      </c>
      <c r="AJ88">
        <f t="shared" si="9"/>
        <v>4.069</v>
      </c>
      <c r="AK88">
        <f>IF(ISERROR(1/VLOOKUP($B88,Leveranser!$B$1:$S$500,MATCH("såld värme (gwh)",Leveranser!$B$1:$S$1,0),FALSE)),"",VLOOKUP($B88,Leveranser!$B$1:$S$500,MATCH("såld värme (gwh)",Leveranser!$B$1:$S$1,0),FALSE))</f>
        <v>3.2469999999999999</v>
      </c>
      <c r="AL88">
        <f>VLOOKUP($B88,Leveranser!$B$1:$Y$500,MATCH("Totalt såld fjärrvärme till andra fjärrvärmeföretag",Leveranser!$B$1:$AA$1,0),FALSE)</f>
        <v>0</v>
      </c>
      <c r="AM88">
        <f>IF(ISERROR(1/VLOOKUP($B88,Miljö!$B$1:$S$500,MATCH("Såld mängd produktionsspecifik fjärrvärme (GWh)",Miljö!$B$1:$R$1,0),FALSE)),0,VLOOKUP($B88,Miljö!$B$1:$S$500,MATCH("Såld mängd produktionsspecifik fjärrvärme (GWh)",Miljö!$B$1:$R$1,0),FALSE))</f>
        <v>0</v>
      </c>
      <c r="AN88" s="137">
        <f t="shared" si="10"/>
        <v>0.79798476284099285</v>
      </c>
      <c r="AP88" t="str">
        <f>VLOOKUP($B88,Miljövärden!$B$1:$H$446,7,FALSE)</f>
        <v>Ja</v>
      </c>
      <c r="AQ88" t="str">
        <f>VLOOKUP($B88,Miljövärden!$B$1:$H$446,6,FALSE)</f>
        <v>Ja</v>
      </c>
      <c r="AU88">
        <f t="shared" si="11"/>
        <v>0.04</v>
      </c>
      <c r="AV88">
        <f t="shared" si="12"/>
        <v>0</v>
      </c>
      <c r="AW88">
        <f t="shared" si="13"/>
        <v>0</v>
      </c>
      <c r="AX88">
        <f t="shared" si="14"/>
        <v>3.972</v>
      </c>
      <c r="AZ88">
        <f t="shared" si="15"/>
        <v>3.972</v>
      </c>
      <c r="BE88"/>
      <c r="BF88"/>
      <c r="BG88"/>
      <c r="BH88"/>
      <c r="BI88"/>
    </row>
    <row r="89" spans="1:61" x14ac:dyDescent="0.25">
      <c r="A89" s="2" t="s">
        <v>149</v>
      </c>
      <c r="B89" s="2" t="s">
        <v>150</v>
      </c>
      <c r="C89">
        <f>VLOOKUP($B89,'Tillförd energi'!$B$1:$AS$566,MATCH(C$1,'Tillförd energi'!$B$1:$AQ$1,0),FALSE)</f>
        <v>0</v>
      </c>
      <c r="D89">
        <f>VLOOKUP($B89,'Tillförd energi'!$B$1:$AS$566,MATCH(D$1,'Tillförd energi'!$B$1:$AQ$1,0),FALSE)</f>
        <v>0.11</v>
      </c>
      <c r="E89">
        <f>VLOOKUP($B89,'Tillförd energi'!$B$1:$AS$566,MATCH(E$1,'Tillförd energi'!$B$1:$AQ$1,0),FALSE)</f>
        <v>0</v>
      </c>
      <c r="F89">
        <f>VLOOKUP($B89,'Tillförd energi'!$B$1:$AS$566,MATCH(F$1,'Tillförd energi'!$B$1:$AQ$1,0),FALSE)</f>
        <v>0</v>
      </c>
      <c r="G89">
        <f>VLOOKUP($B89,'Tillförd energi'!$B$1:$AS$566,MATCH(G$1,'Tillförd energi'!$B$1:$AQ$1,0),FALSE)</f>
        <v>0</v>
      </c>
      <c r="H89">
        <f>VLOOKUP($B89,'Tillförd energi'!$B$1:$AS$566,MATCH(H$1,'Tillförd energi'!$B$1:$AQ$1,0),FALSE)</f>
        <v>0</v>
      </c>
      <c r="I89">
        <f>VLOOKUP($B89,'Tillförd energi'!$B$1:$AS$566,MATCH(I$1,'Tillförd energi'!$B$1:$AQ$1,0),FALSE)</f>
        <v>0</v>
      </c>
      <c r="J89">
        <f>VLOOKUP($B89,'Tillförd energi'!$B$1:$AS$566,MATCH(J$1,'Tillförd energi'!$B$1:$AQ$1,0),FALSE)</f>
        <v>0</v>
      </c>
      <c r="K89">
        <v>0</v>
      </c>
      <c r="L89">
        <f>VLOOKUP($B89,'Tillförd energi'!$B$1:$AS$566,MATCH(L$1,'Tillförd energi'!$B$1:$AQ$1,0),FALSE)</f>
        <v>0</v>
      </c>
      <c r="M89">
        <f>VLOOKUP($B89,'Tillförd energi'!$B$1:$AS$566,MATCH(M$1,'Tillförd energi'!$B$1:$AQ$1,0),FALSE)</f>
        <v>0</v>
      </c>
      <c r="N89">
        <f>VLOOKUP($B89,'Tillförd energi'!$B$1:$AS$566,MATCH(N$1,'Tillförd energi'!$B$1:$AQ$1,0),FALSE)</f>
        <v>0</v>
      </c>
      <c r="O89">
        <f>VLOOKUP($B89,'Tillförd energi'!$B$1:$AS$566,MATCH(O$1,'Tillförd energi'!$B$1:$AQ$1,0),FALSE)</f>
        <v>0</v>
      </c>
      <c r="P89">
        <f>VLOOKUP($B89,'Tillförd energi'!$B$1:$AS$566,MATCH(P$1,'Tillförd energi'!$B$1:$AQ$1,0),FALSE)</f>
        <v>0</v>
      </c>
      <c r="Q89">
        <f>VLOOKUP($B89,'Tillförd energi'!$B$1:$AS$566,MATCH(Q$1,'Tillförd energi'!$B$1:$AQ$1,0),FALSE)</f>
        <v>0</v>
      </c>
      <c r="R89">
        <f>VLOOKUP($B89,'Tillförd energi'!$B$1:$AS$566,MATCH(R$1,'Tillförd energi'!$B$1:$AQ$1,0),FALSE)</f>
        <v>5.23</v>
      </c>
      <c r="S89">
        <f>VLOOKUP($B89,'Tillförd energi'!$B$1:$AS$566,MATCH(S$1,'Tillförd energi'!$B$1:$AQ$1,0),FALSE)</f>
        <v>0</v>
      </c>
      <c r="T89">
        <f>VLOOKUP($B89,'Tillförd energi'!$B$1:$AS$566,MATCH(T$1,'Tillförd energi'!$B$1:$AQ$1,0),FALSE)</f>
        <v>0</v>
      </c>
      <c r="U89">
        <f>VLOOKUP($B89,'Tillförd energi'!$B$1:$AS$566,MATCH(U$1,'Tillförd energi'!$B$1:$AQ$1,0),FALSE)</f>
        <v>0</v>
      </c>
      <c r="V89">
        <f>VLOOKUP($B89,'Tillförd energi'!$B$1:$AS$566,MATCH(V$1,'Tillförd energi'!$B$1:$AQ$1,0),FALSE)</f>
        <v>0</v>
      </c>
      <c r="W89">
        <f>VLOOKUP($B89,'Tillförd energi'!$B$1:$AS$566,MATCH(W$1,'Tillförd energi'!$B$1:$AQ$1,0),FALSE)</f>
        <v>0</v>
      </c>
      <c r="X89">
        <f>VLOOKUP($B89,'Tillförd energi'!$B$1:$AS$566,MATCH(X$1,'Tillförd energi'!$B$1:$AQ$1,0),FALSE)</f>
        <v>0</v>
      </c>
      <c r="Y89">
        <f>VLOOKUP($B89,'Tillförd energi'!$B$1:$AS$566,MATCH(Y$1,'Tillförd energi'!$B$1:$AQ$1,0),FALSE)</f>
        <v>0</v>
      </c>
      <c r="Z89">
        <f>VLOOKUP($B89,'Tillförd energi'!$B$1:$AS$566,MATCH(Z$1,'Tillförd energi'!$B$1:$AQ$1,0),FALSE)</f>
        <v>0</v>
      </c>
      <c r="AA89">
        <f>VLOOKUP($B89,'Tillförd energi'!$B$1:$AS$566,MATCH(AA$1,'Tillförd energi'!$B$1:$AQ$1,0),FALSE)</f>
        <v>0</v>
      </c>
      <c r="AB89">
        <f>VLOOKUP($B89,'Tillförd energi'!$B$1:$AS$566,MATCH(AB$1,'Tillförd energi'!$B$1:$AQ$1,0),FALSE)</f>
        <v>0</v>
      </c>
      <c r="AC89">
        <f>VLOOKUP($B89,'Tillförd energi'!$B$1:$AS$566,MATCH(AC$1,'Tillförd energi'!$B$1:$AQ$1,0),FALSE)</f>
        <v>0</v>
      </c>
      <c r="AD89">
        <f>VLOOKUP($B89,'Tillförd energi'!$B$1:$AS$566,MATCH(AD$1,'Tillförd energi'!$B$1:$AQ$1,0),FALSE)</f>
        <v>0</v>
      </c>
      <c r="AE89">
        <f>VLOOKUP($B89,'Tillförd energi'!$B$1:$AS$566,MATCH(AE$1,'Tillförd energi'!$B$1:$AQ$1,0),FALSE)</f>
        <v>0</v>
      </c>
      <c r="AF89">
        <f>VLOOKUP($B89,'Tillförd energi'!$B$1:$AS$566,MATCH(AF$1,'Tillförd energi'!$B$1:$AQ$1,0),FALSE)</f>
        <v>0.1</v>
      </c>
      <c r="AG89">
        <f>IFERROR(VLOOKUP(B89,Miljö!$B$1:$S$476,9,FALSE)/1,0)</f>
        <v>0</v>
      </c>
      <c r="AI89">
        <f t="shared" si="8"/>
        <v>5.44</v>
      </c>
      <c r="AJ89">
        <f t="shared" si="9"/>
        <v>5.44</v>
      </c>
      <c r="AK89">
        <f>IF(ISERROR(1/VLOOKUP($B89,Leveranser!$B$1:$S$500,MATCH("såld värme (gwh)",Leveranser!$B$1:$S$1,0),FALSE)),"",VLOOKUP($B89,Leveranser!$B$1:$S$500,MATCH("såld värme (gwh)",Leveranser!$B$1:$S$1,0),FALSE))</f>
        <v>4.54</v>
      </c>
      <c r="AL89">
        <f>VLOOKUP($B89,Leveranser!$B$1:$Y$500,MATCH("Totalt såld fjärrvärme till andra fjärrvärmeföretag",Leveranser!$B$1:$AA$1,0),FALSE)</f>
        <v>0</v>
      </c>
      <c r="AM89">
        <f>IF(ISERROR(1/VLOOKUP($B89,Miljö!$B$1:$S$500,MATCH("Såld mängd produktionsspecifik fjärrvärme (GWh)",Miljö!$B$1:$R$1,0),FALSE)),0,VLOOKUP($B89,Miljö!$B$1:$S$500,MATCH("Såld mängd produktionsspecifik fjärrvärme (GWh)",Miljö!$B$1:$R$1,0),FALSE))</f>
        <v>0</v>
      </c>
      <c r="AN89" s="137">
        <f t="shared" si="10"/>
        <v>0.83455882352941169</v>
      </c>
      <c r="AP89" t="str">
        <f>VLOOKUP($B89,Miljövärden!$B$1:$H$446,7,FALSE)</f>
        <v>Ja</v>
      </c>
      <c r="AQ89" t="str">
        <f>VLOOKUP($B89,Miljövärden!$B$1:$H$446,6,FALSE)</f>
        <v>Ja</v>
      </c>
      <c r="AU89">
        <f t="shared" si="11"/>
        <v>0.1</v>
      </c>
      <c r="AV89">
        <f t="shared" si="12"/>
        <v>0</v>
      </c>
      <c r="AW89">
        <f t="shared" si="13"/>
        <v>0</v>
      </c>
      <c r="AX89">
        <f t="shared" si="14"/>
        <v>5.23</v>
      </c>
      <c r="AZ89">
        <f t="shared" si="15"/>
        <v>5.23</v>
      </c>
      <c r="BE89"/>
      <c r="BF89"/>
      <c r="BG89"/>
      <c r="BH89"/>
      <c r="BI89"/>
    </row>
    <row r="90" spans="1:61" x14ac:dyDescent="0.25">
      <c r="A90" s="2" t="s">
        <v>149</v>
      </c>
      <c r="B90" s="2" t="s">
        <v>151</v>
      </c>
      <c r="C90">
        <f>VLOOKUP($B90,'Tillförd energi'!$B$1:$AS$566,MATCH(C$1,'Tillförd energi'!$B$1:$AQ$1,0),FALSE)</f>
        <v>0</v>
      </c>
      <c r="D90">
        <f>VLOOKUP($B90,'Tillförd energi'!$B$1:$AS$566,MATCH(D$1,'Tillförd energi'!$B$1:$AQ$1,0),FALSE)</f>
        <v>1.2969200000000001</v>
      </c>
      <c r="E90">
        <f>VLOOKUP($B90,'Tillförd energi'!$B$1:$AS$566,MATCH(E$1,'Tillförd energi'!$B$1:$AQ$1,0),FALSE)</f>
        <v>0</v>
      </c>
      <c r="F90">
        <f>VLOOKUP($B90,'Tillförd energi'!$B$1:$AS$566,MATCH(F$1,'Tillförd energi'!$B$1:$AQ$1,0),FALSE)</f>
        <v>0</v>
      </c>
      <c r="G90">
        <f>VLOOKUP($B90,'Tillförd energi'!$B$1:$AS$566,MATCH(G$1,'Tillförd energi'!$B$1:$AQ$1,0),FALSE)</f>
        <v>0</v>
      </c>
      <c r="H90">
        <f>VLOOKUP($B90,'Tillförd energi'!$B$1:$AS$566,MATCH(H$1,'Tillförd energi'!$B$1:$AQ$1,0),FALSE)</f>
        <v>1.48</v>
      </c>
      <c r="I90">
        <f>VLOOKUP($B90,'Tillförd energi'!$B$1:$AS$566,MATCH(I$1,'Tillförd energi'!$B$1:$AQ$1,0),FALSE)</f>
        <v>0</v>
      </c>
      <c r="J90">
        <f>VLOOKUP($B90,'Tillförd energi'!$B$1:$AS$566,MATCH(J$1,'Tillförd energi'!$B$1:$AQ$1,0),FALSE)</f>
        <v>0.7</v>
      </c>
      <c r="K90">
        <v>0</v>
      </c>
      <c r="L90">
        <f>VLOOKUP($B90,'Tillförd energi'!$B$1:$AS$566,MATCH(L$1,'Tillförd energi'!$B$1:$AQ$1,0),FALSE)</f>
        <v>34.819400000000002</v>
      </c>
      <c r="M90">
        <f>VLOOKUP($B90,'Tillförd energi'!$B$1:$AS$566,MATCH(M$1,'Tillförd energi'!$B$1:$AQ$1,0),FALSE)</f>
        <v>50.808999999999997</v>
      </c>
      <c r="N90">
        <f>VLOOKUP($B90,'Tillförd energi'!$B$1:$AS$566,MATCH(N$1,'Tillförd energi'!$B$1:$AQ$1,0),FALSE)</f>
        <v>29.755600000000001</v>
      </c>
      <c r="O90">
        <f>VLOOKUP($B90,'Tillförd energi'!$B$1:$AS$566,MATCH(O$1,'Tillförd energi'!$B$1:$AQ$1,0),FALSE)</f>
        <v>2.22919</v>
      </c>
      <c r="P90">
        <f>VLOOKUP($B90,'Tillförd energi'!$B$1:$AS$566,MATCH(P$1,'Tillförd energi'!$B$1:$AQ$1,0),FALSE)</f>
        <v>61.311</v>
      </c>
      <c r="Q90">
        <f>VLOOKUP($B90,'Tillförd energi'!$B$1:$AS$566,MATCH(Q$1,'Tillförd energi'!$B$1:$AQ$1,0),FALSE)</f>
        <v>27.928000000000001</v>
      </c>
      <c r="R90">
        <f>VLOOKUP($B90,'Tillförd energi'!$B$1:$AS$566,MATCH(R$1,'Tillförd energi'!$B$1:$AQ$1,0),FALSE)</f>
        <v>6.12</v>
      </c>
      <c r="S90">
        <f>VLOOKUP($B90,'Tillförd energi'!$B$1:$AS$566,MATCH(S$1,'Tillförd energi'!$B$1:$AQ$1,0),FALSE)</f>
        <v>0</v>
      </c>
      <c r="T90">
        <f>VLOOKUP($B90,'Tillförd energi'!$B$1:$AS$566,MATCH(T$1,'Tillförd energi'!$B$1:$AQ$1,0),FALSE)</f>
        <v>0</v>
      </c>
      <c r="U90">
        <f>VLOOKUP($B90,'Tillförd energi'!$B$1:$AS$566,MATCH(U$1,'Tillförd energi'!$B$1:$AQ$1,0),FALSE)</f>
        <v>0</v>
      </c>
      <c r="V90">
        <f>VLOOKUP($B90,'Tillförd energi'!$B$1:$AS$566,MATCH(V$1,'Tillförd energi'!$B$1:$AQ$1,0),FALSE)</f>
        <v>0</v>
      </c>
      <c r="W90">
        <f>VLOOKUP($B90,'Tillförd energi'!$B$1:$AS$566,MATCH(W$1,'Tillförd energi'!$B$1:$AQ$1,0),FALSE)</f>
        <v>0</v>
      </c>
      <c r="X90">
        <f>VLOOKUP($B90,'Tillförd energi'!$B$1:$AS$566,MATCH(X$1,'Tillförd energi'!$B$1:$AQ$1,0),FALSE)</f>
        <v>0</v>
      </c>
      <c r="Y90">
        <f>VLOOKUP($B90,'Tillförd energi'!$B$1:$AS$566,MATCH(Y$1,'Tillförd energi'!$B$1:$AQ$1,0),FALSE)</f>
        <v>0</v>
      </c>
      <c r="Z90">
        <f>VLOOKUP($B90,'Tillförd energi'!$B$1:$AS$566,MATCH(Z$1,'Tillförd energi'!$B$1:$AQ$1,0),FALSE)</f>
        <v>0</v>
      </c>
      <c r="AA90">
        <f>VLOOKUP($B90,'Tillförd energi'!$B$1:$AS$566,MATCH(AA$1,'Tillförd energi'!$B$1:$AQ$1,0),FALSE)</f>
        <v>0</v>
      </c>
      <c r="AB90">
        <f>VLOOKUP($B90,'Tillförd energi'!$B$1:$AS$566,MATCH(AB$1,'Tillförd energi'!$B$1:$AQ$1,0),FALSE)</f>
        <v>0</v>
      </c>
      <c r="AC90">
        <f>VLOOKUP($B90,'Tillförd energi'!$B$1:$AS$566,MATCH(AC$1,'Tillförd energi'!$B$1:$AQ$1,0),FALSE)</f>
        <v>86.77</v>
      </c>
      <c r="AD90">
        <f>VLOOKUP($B90,'Tillförd energi'!$B$1:$AS$566,MATCH(AD$1,'Tillförd energi'!$B$1:$AQ$1,0),FALSE)</f>
        <v>0.57999999999999996</v>
      </c>
      <c r="AE90">
        <f>VLOOKUP($B90,'Tillförd energi'!$B$1:$AS$566,MATCH(AE$1,'Tillförd energi'!$B$1:$AQ$1,0),FALSE)</f>
        <v>0</v>
      </c>
      <c r="AF90">
        <f>VLOOKUP($B90,'Tillförd energi'!$B$1:$AS$566,MATCH(AF$1,'Tillförd energi'!$B$1:$AQ$1,0),FALSE)</f>
        <v>9.6260300000000001</v>
      </c>
      <c r="AG90">
        <f>IFERROR(VLOOKUP(B90,Miljö!$B$1:$S$476,9,FALSE)/1,0)</f>
        <v>31.3</v>
      </c>
      <c r="AI90">
        <f t="shared" si="8"/>
        <v>313.42514</v>
      </c>
      <c r="AJ90">
        <f t="shared" si="9"/>
        <v>344.72514000000001</v>
      </c>
      <c r="AK90">
        <f>IF(ISERROR(1/VLOOKUP($B90,Leveranser!$B$1:$S$500,MATCH("såld värme (gwh)",Leveranser!$B$1:$S$1,0),FALSE)),"",VLOOKUP($B90,Leveranser!$B$1:$S$500,MATCH("såld värme (gwh)",Leveranser!$B$1:$S$1,0),FALSE))</f>
        <v>339.95</v>
      </c>
      <c r="AL90">
        <f>VLOOKUP($B90,Leveranser!$B$1:$Y$500,MATCH("Totalt såld fjärrvärme till andra fjärrvärmeföretag",Leveranser!$B$1:$AA$1,0),FALSE)</f>
        <v>7.6</v>
      </c>
      <c r="AM90">
        <f>IF(ISERROR(1/VLOOKUP($B90,Miljö!$B$1:$S$500,MATCH("Såld mängd produktionsspecifik fjärrvärme (GWh)",Miljö!$B$1:$R$1,0),FALSE)),0,VLOOKUP($B90,Miljö!$B$1:$S$500,MATCH("Såld mängd produktionsspecifik fjärrvärme (GWh)",Miljö!$B$1:$R$1,0),FALSE))</f>
        <v>0</v>
      </c>
      <c r="AN90" s="137">
        <f t="shared" si="10"/>
        <v>0.98614797864756831</v>
      </c>
      <c r="AP90" t="str">
        <f>VLOOKUP($B90,Miljövärden!$B$1:$H$446,7,FALSE)</f>
        <v>Ja</v>
      </c>
      <c r="AQ90" t="str">
        <f>VLOOKUP($B90,Miljövärden!$B$1:$H$446,6,FALSE)</f>
        <v>Nej</v>
      </c>
      <c r="AU90">
        <f t="shared" si="11"/>
        <v>9.6260300000000001</v>
      </c>
      <c r="AV90">
        <f t="shared" si="12"/>
        <v>0</v>
      </c>
      <c r="AW90">
        <f t="shared" si="13"/>
        <v>172.03279000000001</v>
      </c>
      <c r="AX90">
        <f t="shared" si="14"/>
        <v>6.12</v>
      </c>
      <c r="AZ90">
        <f t="shared" si="15"/>
        <v>212.97219000000001</v>
      </c>
    </row>
    <row r="91" spans="1:61" x14ac:dyDescent="0.25">
      <c r="A91" s="2" t="s">
        <v>149</v>
      </c>
      <c r="B91" s="2" t="s">
        <v>152</v>
      </c>
      <c r="C91">
        <f>VLOOKUP($B91,'Tillförd energi'!$B$1:$AS$566,MATCH(C$1,'Tillförd energi'!$B$1:$AQ$1,0),FALSE)</f>
        <v>0</v>
      </c>
      <c r="D91">
        <f>VLOOKUP($B91,'Tillförd energi'!$B$1:$AS$566,MATCH(D$1,'Tillförd energi'!$B$1:$AQ$1,0),FALSE)</f>
        <v>0.14000000000000001</v>
      </c>
      <c r="E91">
        <f>VLOOKUP($B91,'Tillförd energi'!$B$1:$AS$566,MATCH(E$1,'Tillförd energi'!$B$1:$AQ$1,0),FALSE)</f>
        <v>0</v>
      </c>
      <c r="F91">
        <f>VLOOKUP($B91,'Tillförd energi'!$B$1:$AS$566,MATCH(F$1,'Tillförd energi'!$B$1:$AQ$1,0),FALSE)</f>
        <v>0</v>
      </c>
      <c r="G91">
        <f>VLOOKUP($B91,'Tillförd energi'!$B$1:$AS$566,MATCH(G$1,'Tillförd energi'!$B$1:$AQ$1,0),FALSE)</f>
        <v>0</v>
      </c>
      <c r="H91">
        <f>VLOOKUP($B91,'Tillförd energi'!$B$1:$AS$566,MATCH(H$1,'Tillförd energi'!$B$1:$AQ$1,0),FALSE)</f>
        <v>0</v>
      </c>
      <c r="I91">
        <f>VLOOKUP($B91,'Tillförd energi'!$B$1:$AS$566,MATCH(I$1,'Tillförd energi'!$B$1:$AQ$1,0),FALSE)</f>
        <v>0</v>
      </c>
      <c r="J91">
        <f>VLOOKUP($B91,'Tillförd energi'!$B$1:$AS$566,MATCH(J$1,'Tillförd energi'!$B$1:$AQ$1,0),FALSE)</f>
        <v>0</v>
      </c>
      <c r="K91">
        <v>0</v>
      </c>
      <c r="L91">
        <f>VLOOKUP($B91,'Tillförd energi'!$B$1:$AS$566,MATCH(L$1,'Tillförd energi'!$B$1:$AQ$1,0),FALSE)</f>
        <v>0</v>
      </c>
      <c r="M91">
        <f>VLOOKUP($B91,'Tillförd energi'!$B$1:$AS$566,MATCH(M$1,'Tillförd energi'!$B$1:$AQ$1,0),FALSE)</f>
        <v>0</v>
      </c>
      <c r="N91">
        <f>VLOOKUP($B91,'Tillförd energi'!$B$1:$AS$566,MATCH(N$1,'Tillförd energi'!$B$1:$AQ$1,0),FALSE)</f>
        <v>0</v>
      </c>
      <c r="O91">
        <f>VLOOKUP($B91,'Tillförd energi'!$B$1:$AS$566,MATCH(O$1,'Tillförd energi'!$B$1:$AQ$1,0),FALSE)</f>
        <v>0</v>
      </c>
      <c r="P91">
        <f>VLOOKUP($B91,'Tillförd energi'!$B$1:$AS$566,MATCH(P$1,'Tillförd energi'!$B$1:$AQ$1,0),FALSE)</f>
        <v>0</v>
      </c>
      <c r="Q91">
        <f>VLOOKUP($B91,'Tillförd energi'!$B$1:$AS$566,MATCH(Q$1,'Tillförd energi'!$B$1:$AQ$1,0),FALSE)</f>
        <v>0</v>
      </c>
      <c r="R91">
        <f>VLOOKUP($B91,'Tillförd energi'!$B$1:$AS$566,MATCH(R$1,'Tillförd energi'!$B$1:$AQ$1,0),FALSE)</f>
        <v>5.0999999999999996</v>
      </c>
      <c r="S91">
        <f>VLOOKUP($B91,'Tillförd energi'!$B$1:$AS$566,MATCH(S$1,'Tillförd energi'!$B$1:$AQ$1,0),FALSE)</f>
        <v>0</v>
      </c>
      <c r="T91">
        <f>VLOOKUP($B91,'Tillförd energi'!$B$1:$AS$566,MATCH(T$1,'Tillförd energi'!$B$1:$AQ$1,0),FALSE)</f>
        <v>0</v>
      </c>
      <c r="U91">
        <f>VLOOKUP($B91,'Tillförd energi'!$B$1:$AS$566,MATCH(U$1,'Tillförd energi'!$B$1:$AQ$1,0),FALSE)</f>
        <v>0</v>
      </c>
      <c r="V91">
        <f>VLOOKUP($B91,'Tillförd energi'!$B$1:$AS$566,MATCH(V$1,'Tillförd energi'!$B$1:$AQ$1,0),FALSE)</f>
        <v>0</v>
      </c>
      <c r="W91">
        <f>VLOOKUP($B91,'Tillförd energi'!$B$1:$AS$566,MATCH(W$1,'Tillförd energi'!$B$1:$AQ$1,0),FALSE)</f>
        <v>0</v>
      </c>
      <c r="X91">
        <f>VLOOKUP($B91,'Tillförd energi'!$B$1:$AS$566,MATCH(X$1,'Tillförd energi'!$B$1:$AQ$1,0),FALSE)</f>
        <v>0</v>
      </c>
      <c r="Y91">
        <f>VLOOKUP($B91,'Tillförd energi'!$B$1:$AS$566,MATCH(Y$1,'Tillförd energi'!$B$1:$AQ$1,0),FALSE)</f>
        <v>0</v>
      </c>
      <c r="Z91">
        <f>VLOOKUP($B91,'Tillförd energi'!$B$1:$AS$566,MATCH(Z$1,'Tillförd energi'!$B$1:$AQ$1,0),FALSE)</f>
        <v>0</v>
      </c>
      <c r="AA91">
        <f>VLOOKUP($B91,'Tillförd energi'!$B$1:$AS$566,MATCH(AA$1,'Tillförd energi'!$B$1:$AQ$1,0),FALSE)</f>
        <v>0</v>
      </c>
      <c r="AB91">
        <f>VLOOKUP($B91,'Tillförd energi'!$B$1:$AS$566,MATCH(AB$1,'Tillförd energi'!$B$1:$AQ$1,0),FALSE)</f>
        <v>0</v>
      </c>
      <c r="AC91">
        <f>VLOOKUP($B91,'Tillförd energi'!$B$1:$AS$566,MATCH(AC$1,'Tillförd energi'!$B$1:$AQ$1,0),FALSE)</f>
        <v>0</v>
      </c>
      <c r="AD91">
        <f>VLOOKUP($B91,'Tillförd energi'!$B$1:$AS$566,MATCH(AD$1,'Tillförd energi'!$B$1:$AQ$1,0),FALSE)</f>
        <v>0</v>
      </c>
      <c r="AE91">
        <f>VLOOKUP($B91,'Tillförd energi'!$B$1:$AS$566,MATCH(AE$1,'Tillförd energi'!$B$1:$AQ$1,0),FALSE)</f>
        <v>0</v>
      </c>
      <c r="AF91">
        <f>VLOOKUP($B91,'Tillförd energi'!$B$1:$AS$566,MATCH(AF$1,'Tillförd energi'!$B$1:$AQ$1,0),FALSE)</f>
        <v>0.05</v>
      </c>
      <c r="AG91">
        <f>IFERROR(VLOOKUP(B91,Miljö!$B$1:$S$476,9,FALSE)/1,0)</f>
        <v>0</v>
      </c>
      <c r="AI91">
        <f t="shared" si="8"/>
        <v>5.2899999999999991</v>
      </c>
      <c r="AJ91">
        <f t="shared" si="9"/>
        <v>5.2899999999999991</v>
      </c>
      <c r="AK91">
        <f>IF(ISERROR(1/VLOOKUP($B91,Leveranser!$B$1:$S$500,MATCH("såld värme (gwh)",Leveranser!$B$1:$S$1,0),FALSE)),"",VLOOKUP($B91,Leveranser!$B$1:$S$500,MATCH("såld värme (gwh)",Leveranser!$B$1:$S$1,0),FALSE))</f>
        <v>4.7</v>
      </c>
      <c r="AL91">
        <f>VLOOKUP($B91,Leveranser!$B$1:$Y$500,MATCH("Totalt såld fjärrvärme till andra fjärrvärmeföretag",Leveranser!$B$1:$AA$1,0),FALSE)</f>
        <v>0</v>
      </c>
      <c r="AM91">
        <f>IF(ISERROR(1/VLOOKUP($B91,Miljö!$B$1:$S$500,MATCH("Såld mängd produktionsspecifik fjärrvärme (GWh)",Miljö!$B$1:$R$1,0),FALSE)),0,VLOOKUP($B91,Miljö!$B$1:$S$500,MATCH("Såld mängd produktionsspecifik fjärrvärme (GWh)",Miljö!$B$1:$R$1,0),FALSE))</f>
        <v>0</v>
      </c>
      <c r="AN91" s="137">
        <f t="shared" si="10"/>
        <v>0.88846880907372416</v>
      </c>
      <c r="AP91" t="str">
        <f>VLOOKUP($B91,Miljövärden!$B$1:$H$446,7,FALSE)</f>
        <v>Ja</v>
      </c>
      <c r="AQ91" t="str">
        <f>VLOOKUP($B91,Miljövärden!$B$1:$H$446,6,FALSE)</f>
        <v>Ja</v>
      </c>
      <c r="AU91">
        <f t="shared" si="11"/>
        <v>0.05</v>
      </c>
      <c r="AV91">
        <f t="shared" si="12"/>
        <v>0</v>
      </c>
      <c r="AW91">
        <f t="shared" si="13"/>
        <v>0</v>
      </c>
      <c r="AX91">
        <f t="shared" si="14"/>
        <v>5.0999999999999996</v>
      </c>
      <c r="AZ91">
        <f t="shared" si="15"/>
        <v>5.0999999999999996</v>
      </c>
      <c r="BE91"/>
      <c r="BF91"/>
      <c r="BG91"/>
      <c r="BH91"/>
      <c r="BI91"/>
    </row>
    <row r="92" spans="1:61" x14ac:dyDescent="0.25">
      <c r="A92" s="2" t="s">
        <v>149</v>
      </c>
      <c r="B92" s="2" t="s">
        <v>153</v>
      </c>
      <c r="C92">
        <f>VLOOKUP($B92,'Tillförd energi'!$B$1:$AS$566,MATCH(C$1,'Tillförd energi'!$B$1:$AQ$1,0),FALSE)</f>
        <v>0</v>
      </c>
      <c r="D92">
        <f>VLOOKUP($B92,'Tillförd energi'!$B$1:$AS$566,MATCH(D$1,'Tillförd energi'!$B$1:$AQ$1,0),FALSE)</f>
        <v>0.08</v>
      </c>
      <c r="E92">
        <f>VLOOKUP($B92,'Tillförd energi'!$B$1:$AS$566,MATCH(E$1,'Tillförd energi'!$B$1:$AQ$1,0),FALSE)</f>
        <v>0</v>
      </c>
      <c r="F92">
        <f>VLOOKUP($B92,'Tillförd energi'!$B$1:$AS$566,MATCH(F$1,'Tillförd energi'!$B$1:$AQ$1,0),FALSE)</f>
        <v>0</v>
      </c>
      <c r="G92">
        <f>VLOOKUP($B92,'Tillförd energi'!$B$1:$AS$566,MATCH(G$1,'Tillförd energi'!$B$1:$AQ$1,0),FALSE)</f>
        <v>0</v>
      </c>
      <c r="H92">
        <f>VLOOKUP($B92,'Tillförd energi'!$B$1:$AS$566,MATCH(H$1,'Tillförd energi'!$B$1:$AQ$1,0),FALSE)</f>
        <v>0</v>
      </c>
      <c r="I92">
        <f>VLOOKUP($B92,'Tillförd energi'!$B$1:$AS$566,MATCH(I$1,'Tillförd energi'!$B$1:$AQ$1,0),FALSE)</f>
        <v>0</v>
      </c>
      <c r="J92">
        <f>VLOOKUP($B92,'Tillförd energi'!$B$1:$AS$566,MATCH(J$1,'Tillförd energi'!$B$1:$AQ$1,0),FALSE)</f>
        <v>0</v>
      </c>
      <c r="K92">
        <v>0</v>
      </c>
      <c r="L92">
        <f>VLOOKUP($B92,'Tillförd energi'!$B$1:$AS$566,MATCH(L$1,'Tillförd energi'!$B$1:$AQ$1,0),FALSE)</f>
        <v>0</v>
      </c>
      <c r="M92">
        <f>VLOOKUP($B92,'Tillförd energi'!$B$1:$AS$566,MATCH(M$1,'Tillförd energi'!$B$1:$AQ$1,0),FALSE)</f>
        <v>0</v>
      </c>
      <c r="N92">
        <f>VLOOKUP($B92,'Tillförd energi'!$B$1:$AS$566,MATCH(N$1,'Tillförd energi'!$B$1:$AQ$1,0),FALSE)</f>
        <v>0</v>
      </c>
      <c r="O92">
        <f>VLOOKUP($B92,'Tillförd energi'!$B$1:$AS$566,MATCH(O$1,'Tillförd energi'!$B$1:$AQ$1,0),FALSE)</f>
        <v>0</v>
      </c>
      <c r="P92">
        <f>VLOOKUP($B92,'Tillförd energi'!$B$1:$AS$566,MATCH(P$1,'Tillförd energi'!$B$1:$AQ$1,0),FALSE)</f>
        <v>0</v>
      </c>
      <c r="Q92">
        <f>VLOOKUP($B92,'Tillförd energi'!$B$1:$AS$566,MATCH(Q$1,'Tillförd energi'!$B$1:$AQ$1,0),FALSE)</f>
        <v>0</v>
      </c>
      <c r="R92">
        <f>VLOOKUP($B92,'Tillförd energi'!$B$1:$AS$566,MATCH(R$1,'Tillförd energi'!$B$1:$AQ$1,0),FALSE)</f>
        <v>6</v>
      </c>
      <c r="S92">
        <f>VLOOKUP($B92,'Tillförd energi'!$B$1:$AS$566,MATCH(S$1,'Tillförd energi'!$B$1:$AQ$1,0),FALSE)</f>
        <v>0</v>
      </c>
      <c r="T92">
        <f>VLOOKUP($B92,'Tillförd energi'!$B$1:$AS$566,MATCH(T$1,'Tillförd energi'!$B$1:$AQ$1,0),FALSE)</f>
        <v>0</v>
      </c>
      <c r="U92">
        <f>VLOOKUP($B92,'Tillförd energi'!$B$1:$AS$566,MATCH(U$1,'Tillförd energi'!$B$1:$AQ$1,0),FALSE)</f>
        <v>0</v>
      </c>
      <c r="V92">
        <f>VLOOKUP($B92,'Tillförd energi'!$B$1:$AS$566,MATCH(V$1,'Tillförd energi'!$B$1:$AQ$1,0),FALSE)</f>
        <v>0</v>
      </c>
      <c r="W92">
        <f>VLOOKUP($B92,'Tillförd energi'!$B$1:$AS$566,MATCH(W$1,'Tillförd energi'!$B$1:$AQ$1,0),FALSE)</f>
        <v>0</v>
      </c>
      <c r="X92">
        <f>VLOOKUP($B92,'Tillförd energi'!$B$1:$AS$566,MATCH(X$1,'Tillförd energi'!$B$1:$AQ$1,0),FALSE)</f>
        <v>0</v>
      </c>
      <c r="Y92">
        <f>VLOOKUP($B92,'Tillförd energi'!$B$1:$AS$566,MATCH(Y$1,'Tillförd energi'!$B$1:$AQ$1,0),FALSE)</f>
        <v>0</v>
      </c>
      <c r="Z92">
        <f>VLOOKUP($B92,'Tillförd energi'!$B$1:$AS$566,MATCH(Z$1,'Tillförd energi'!$B$1:$AQ$1,0),FALSE)</f>
        <v>0</v>
      </c>
      <c r="AA92">
        <f>VLOOKUP($B92,'Tillförd energi'!$B$1:$AS$566,MATCH(AA$1,'Tillförd energi'!$B$1:$AQ$1,0),FALSE)</f>
        <v>0</v>
      </c>
      <c r="AB92">
        <f>VLOOKUP($B92,'Tillförd energi'!$B$1:$AS$566,MATCH(AB$1,'Tillförd energi'!$B$1:$AQ$1,0),FALSE)</f>
        <v>0</v>
      </c>
      <c r="AC92">
        <f>VLOOKUP($B92,'Tillförd energi'!$B$1:$AS$566,MATCH(AC$1,'Tillförd energi'!$B$1:$AQ$1,0),FALSE)</f>
        <v>0</v>
      </c>
      <c r="AD92">
        <f>VLOOKUP($B92,'Tillförd energi'!$B$1:$AS$566,MATCH(AD$1,'Tillförd energi'!$B$1:$AQ$1,0),FALSE)</f>
        <v>0</v>
      </c>
      <c r="AE92">
        <f>VLOOKUP($B92,'Tillförd energi'!$B$1:$AS$566,MATCH(AE$1,'Tillförd energi'!$B$1:$AQ$1,0),FALSE)</f>
        <v>0</v>
      </c>
      <c r="AF92">
        <f>VLOOKUP($B92,'Tillförd energi'!$B$1:$AS$566,MATCH(AF$1,'Tillförd energi'!$B$1:$AQ$1,0),FALSE)</f>
        <v>0.11</v>
      </c>
      <c r="AG92">
        <f>IFERROR(VLOOKUP(B92,Miljö!$B$1:$S$476,9,FALSE)/1,0)</f>
        <v>0</v>
      </c>
      <c r="AI92">
        <f t="shared" si="8"/>
        <v>6.19</v>
      </c>
      <c r="AJ92">
        <f t="shared" si="9"/>
        <v>6.19</v>
      </c>
      <c r="AK92">
        <f>IF(ISERROR(1/VLOOKUP($B92,Leveranser!$B$1:$S$500,MATCH("såld värme (gwh)",Leveranser!$B$1:$S$1,0),FALSE)),"",VLOOKUP($B92,Leveranser!$B$1:$S$500,MATCH("såld värme (gwh)",Leveranser!$B$1:$S$1,0),FALSE))</f>
        <v>4.49</v>
      </c>
      <c r="AL92">
        <f>VLOOKUP($B92,Leveranser!$B$1:$Y$500,MATCH("Totalt såld fjärrvärme till andra fjärrvärmeföretag",Leveranser!$B$1:$AA$1,0),FALSE)</f>
        <v>0</v>
      </c>
      <c r="AM92">
        <f>IF(ISERROR(1/VLOOKUP($B92,Miljö!$B$1:$S$500,MATCH("Såld mängd produktionsspecifik fjärrvärme (GWh)",Miljö!$B$1:$R$1,0),FALSE)),0,VLOOKUP($B92,Miljö!$B$1:$S$500,MATCH("Såld mängd produktionsspecifik fjärrvärme (GWh)",Miljö!$B$1:$R$1,0),FALSE))</f>
        <v>0</v>
      </c>
      <c r="AN92" s="137">
        <f t="shared" si="10"/>
        <v>0.72536348949919227</v>
      </c>
      <c r="AP92" t="str">
        <f>VLOOKUP($B92,Miljövärden!$B$1:$H$446,7,FALSE)</f>
        <v>Ja</v>
      </c>
      <c r="AQ92" t="str">
        <f>VLOOKUP($B92,Miljövärden!$B$1:$H$446,6,FALSE)</f>
        <v>Ja</v>
      </c>
      <c r="AU92">
        <f t="shared" si="11"/>
        <v>0.11</v>
      </c>
      <c r="AV92">
        <f t="shared" si="12"/>
        <v>0</v>
      </c>
      <c r="AW92">
        <f t="shared" si="13"/>
        <v>0</v>
      </c>
      <c r="AX92">
        <f t="shared" si="14"/>
        <v>6</v>
      </c>
      <c r="AZ92">
        <f t="shared" si="15"/>
        <v>6</v>
      </c>
      <c r="BE92"/>
      <c r="BF92"/>
      <c r="BG92"/>
      <c r="BH92"/>
      <c r="BI92"/>
    </row>
    <row r="93" spans="1:61" x14ac:dyDescent="0.25">
      <c r="A93" s="2" t="s">
        <v>154</v>
      </c>
      <c r="B93" s="2" t="s">
        <v>155</v>
      </c>
      <c r="C93">
        <f>VLOOKUP($B93,'Tillförd energi'!$B$1:$AS$566,MATCH(C$1,'Tillförd energi'!$B$1:$AQ$1,0),FALSE)</f>
        <v>0</v>
      </c>
      <c r="D93">
        <f>VLOOKUP($B93,'Tillförd energi'!$B$1:$AS$566,MATCH(D$1,'Tillförd energi'!$B$1:$AQ$1,0),FALSE)</f>
        <v>6.5</v>
      </c>
      <c r="E93">
        <f>VLOOKUP($B93,'Tillförd energi'!$B$1:$AS$566,MATCH(E$1,'Tillförd energi'!$B$1:$AQ$1,0),FALSE)</f>
        <v>0</v>
      </c>
      <c r="F93">
        <f>VLOOKUP($B93,'Tillförd energi'!$B$1:$AS$566,MATCH(F$1,'Tillförd energi'!$B$1:$AQ$1,0),FALSE)</f>
        <v>0</v>
      </c>
      <c r="G93">
        <f>VLOOKUP($B93,'Tillförd energi'!$B$1:$AS$566,MATCH(G$1,'Tillförd energi'!$B$1:$AQ$1,0),FALSE)</f>
        <v>0</v>
      </c>
      <c r="H93">
        <f>VLOOKUP($B93,'Tillförd energi'!$B$1:$AS$566,MATCH(H$1,'Tillförd energi'!$B$1:$AQ$1,0),FALSE)</f>
        <v>0</v>
      </c>
      <c r="I93">
        <f>VLOOKUP($B93,'Tillförd energi'!$B$1:$AS$566,MATCH(I$1,'Tillförd energi'!$B$1:$AQ$1,0),FALSE)</f>
        <v>60.1</v>
      </c>
      <c r="J93">
        <f>VLOOKUP($B93,'Tillförd energi'!$B$1:$AS$566,MATCH(J$1,'Tillförd energi'!$B$1:$AQ$1,0),FALSE)</f>
        <v>0</v>
      </c>
      <c r="K93">
        <v>0</v>
      </c>
      <c r="L93">
        <f>VLOOKUP($B93,'Tillförd energi'!$B$1:$AS$566,MATCH(L$1,'Tillförd energi'!$B$1:$AQ$1,0),FALSE)</f>
        <v>6.3</v>
      </c>
      <c r="M93">
        <f>VLOOKUP($B93,'Tillförd energi'!$B$1:$AS$566,MATCH(M$1,'Tillförd energi'!$B$1:$AQ$1,0),FALSE)</f>
        <v>0</v>
      </c>
      <c r="N93">
        <f>VLOOKUP($B93,'Tillförd energi'!$B$1:$AS$566,MATCH(N$1,'Tillförd energi'!$B$1:$AQ$1,0),FALSE)</f>
        <v>43.6</v>
      </c>
      <c r="O93">
        <f>VLOOKUP($B93,'Tillförd energi'!$B$1:$AS$566,MATCH(O$1,'Tillförd energi'!$B$1:$AQ$1,0),FALSE)</f>
        <v>0</v>
      </c>
      <c r="P93">
        <f>VLOOKUP($B93,'Tillförd energi'!$B$1:$AS$566,MATCH(P$1,'Tillförd energi'!$B$1:$AQ$1,0),FALSE)</f>
        <v>0</v>
      </c>
      <c r="Q93">
        <f>VLOOKUP($B93,'Tillförd energi'!$B$1:$AS$566,MATCH(Q$1,'Tillförd energi'!$B$1:$AQ$1,0),FALSE)</f>
        <v>0</v>
      </c>
      <c r="R93">
        <f>VLOOKUP($B93,'Tillförd energi'!$B$1:$AS$566,MATCH(R$1,'Tillförd energi'!$B$1:$AQ$1,0),FALSE)</f>
        <v>0</v>
      </c>
      <c r="S93">
        <f>VLOOKUP($B93,'Tillförd energi'!$B$1:$AS$566,MATCH(S$1,'Tillförd energi'!$B$1:$AQ$1,0),FALSE)</f>
        <v>0</v>
      </c>
      <c r="T93">
        <f>VLOOKUP($B93,'Tillförd energi'!$B$1:$AS$566,MATCH(T$1,'Tillförd energi'!$B$1:$AQ$1,0),FALSE)</f>
        <v>0</v>
      </c>
      <c r="U93">
        <f>VLOOKUP($B93,'Tillförd energi'!$B$1:$AS$566,MATCH(U$1,'Tillförd energi'!$B$1:$AQ$1,0),FALSE)</f>
        <v>0</v>
      </c>
      <c r="V93">
        <f>VLOOKUP($B93,'Tillförd energi'!$B$1:$AS$566,MATCH(V$1,'Tillförd energi'!$B$1:$AQ$1,0),FALSE)</f>
        <v>0</v>
      </c>
      <c r="W93">
        <f>VLOOKUP($B93,'Tillförd energi'!$B$1:$AS$566,MATCH(W$1,'Tillförd energi'!$B$1:$AQ$1,0),FALSE)</f>
        <v>5.4</v>
      </c>
      <c r="X93">
        <f>VLOOKUP($B93,'Tillförd energi'!$B$1:$AS$566,MATCH(X$1,'Tillförd energi'!$B$1:$AQ$1,0),FALSE)</f>
        <v>0</v>
      </c>
      <c r="Y93">
        <f>VLOOKUP($B93,'Tillförd energi'!$B$1:$AS$566,MATCH(Y$1,'Tillförd energi'!$B$1:$AQ$1,0),FALSE)</f>
        <v>0</v>
      </c>
      <c r="Z93">
        <f>VLOOKUP($B93,'Tillförd energi'!$B$1:$AS$566,MATCH(Z$1,'Tillförd energi'!$B$1:$AQ$1,0),FALSE)</f>
        <v>0</v>
      </c>
      <c r="AA93">
        <f>VLOOKUP($B93,'Tillförd energi'!$B$1:$AS$566,MATCH(AA$1,'Tillförd energi'!$B$1:$AQ$1,0),FALSE)</f>
        <v>0</v>
      </c>
      <c r="AB93">
        <f>VLOOKUP($B93,'Tillförd energi'!$B$1:$AS$566,MATCH(AB$1,'Tillförd energi'!$B$1:$AQ$1,0),FALSE)</f>
        <v>0</v>
      </c>
      <c r="AC93">
        <f>VLOOKUP($B93,'Tillförd energi'!$B$1:$AS$566,MATCH(AC$1,'Tillförd energi'!$B$1:$AQ$1,0),FALSE)</f>
        <v>0</v>
      </c>
      <c r="AD93">
        <f>VLOOKUP($B93,'Tillförd energi'!$B$1:$AS$566,MATCH(AD$1,'Tillförd energi'!$B$1:$AQ$1,0),FALSE)</f>
        <v>8.6999999999999993</v>
      </c>
      <c r="AE93">
        <f>VLOOKUP($B93,'Tillförd energi'!$B$1:$AS$566,MATCH(AE$1,'Tillförd energi'!$B$1:$AQ$1,0),FALSE)</f>
        <v>0</v>
      </c>
      <c r="AF93">
        <f>VLOOKUP($B93,'Tillförd energi'!$B$1:$AS$566,MATCH(AF$1,'Tillförd energi'!$B$1:$AQ$1,0),FALSE)</f>
        <v>3.09</v>
      </c>
      <c r="AG93">
        <f>IFERROR(VLOOKUP(B93,Miljö!$B$1:$S$476,9,FALSE)/1,0)</f>
        <v>0</v>
      </c>
      <c r="AI93">
        <f t="shared" si="8"/>
        <v>133.69</v>
      </c>
      <c r="AJ93">
        <f t="shared" si="9"/>
        <v>133.69</v>
      </c>
      <c r="AK93">
        <f>IF(ISERROR(1/VLOOKUP($B93,Leveranser!$B$1:$S$500,MATCH("såld värme (gwh)",Leveranser!$B$1:$S$1,0),FALSE)),"",VLOOKUP($B93,Leveranser!$B$1:$S$500,MATCH("såld värme (gwh)",Leveranser!$B$1:$S$1,0),FALSE))</f>
        <v>103</v>
      </c>
      <c r="AL93">
        <f>VLOOKUP($B93,Leveranser!$B$1:$Y$500,MATCH("Totalt såld fjärrvärme till andra fjärrvärmeföretag",Leveranser!$B$1:$AA$1,0),FALSE)</f>
        <v>0</v>
      </c>
      <c r="AM93">
        <f>IF(ISERROR(1/VLOOKUP($B93,Miljö!$B$1:$S$500,MATCH("Såld mängd produktionsspecifik fjärrvärme (GWh)",Miljö!$B$1:$R$1,0),FALSE)),0,VLOOKUP($B93,Miljö!$B$1:$S$500,MATCH("Såld mängd produktionsspecifik fjärrvärme (GWh)",Miljö!$B$1:$R$1,0),FALSE))</f>
        <v>0</v>
      </c>
      <c r="AN93" s="137">
        <f t="shared" si="10"/>
        <v>0.77043907547310941</v>
      </c>
      <c r="AP93" t="str">
        <f>VLOOKUP($B93,Miljövärden!$B$1:$H$446,7,FALSE)</f>
        <v>Ja</v>
      </c>
      <c r="AQ93" t="str">
        <f>VLOOKUP($B93,Miljövärden!$B$1:$H$446,6,FALSE)</f>
        <v>Nej</v>
      </c>
      <c r="AU93">
        <f t="shared" si="11"/>
        <v>3.09</v>
      </c>
      <c r="AV93">
        <f t="shared" si="12"/>
        <v>0</v>
      </c>
      <c r="AW93">
        <f t="shared" si="13"/>
        <v>43.6</v>
      </c>
      <c r="AX93">
        <f t="shared" si="14"/>
        <v>0</v>
      </c>
      <c r="AZ93">
        <f t="shared" si="15"/>
        <v>55.3</v>
      </c>
      <c r="BE93"/>
      <c r="BF93"/>
      <c r="BG93"/>
      <c r="BH93"/>
      <c r="BI93"/>
    </row>
    <row r="94" spans="1:61" x14ac:dyDescent="0.25">
      <c r="A94" s="2" t="s">
        <v>156</v>
      </c>
      <c r="B94" s="2" t="s">
        <v>157</v>
      </c>
      <c r="C94">
        <f>VLOOKUP($B94,'Tillförd energi'!$B$1:$AS$566,MATCH(C$1,'Tillförd energi'!$B$1:$AQ$1,0),FALSE)</f>
        <v>0</v>
      </c>
      <c r="D94">
        <f>VLOOKUP($B94,'Tillförd energi'!$B$1:$AS$566,MATCH(D$1,'Tillförd energi'!$B$1:$AQ$1,0),FALSE)</f>
        <v>0</v>
      </c>
      <c r="E94">
        <f>VLOOKUP($B94,'Tillförd energi'!$B$1:$AS$566,MATCH(E$1,'Tillförd energi'!$B$1:$AQ$1,0),FALSE)</f>
        <v>0</v>
      </c>
      <c r="F94">
        <f>VLOOKUP($B94,'Tillförd energi'!$B$1:$AS$566,MATCH(F$1,'Tillförd energi'!$B$1:$AQ$1,0),FALSE)</f>
        <v>0</v>
      </c>
      <c r="G94">
        <f>VLOOKUP($B94,'Tillförd energi'!$B$1:$AS$566,MATCH(G$1,'Tillförd energi'!$B$1:$AQ$1,0),FALSE)</f>
        <v>0</v>
      </c>
      <c r="H94">
        <f>VLOOKUP($B94,'Tillförd energi'!$B$1:$AS$566,MATCH(H$1,'Tillförd energi'!$B$1:$AQ$1,0),FALSE)</f>
        <v>0</v>
      </c>
      <c r="I94">
        <f>VLOOKUP($B94,'Tillförd energi'!$B$1:$AS$566,MATCH(I$1,'Tillförd energi'!$B$1:$AQ$1,0),FALSE)</f>
        <v>0</v>
      </c>
      <c r="J94">
        <f>VLOOKUP($B94,'Tillförd energi'!$B$1:$AS$566,MATCH(J$1,'Tillförd energi'!$B$1:$AQ$1,0),FALSE)</f>
        <v>0</v>
      </c>
      <c r="K94">
        <v>0</v>
      </c>
      <c r="L94">
        <f>VLOOKUP($B94,'Tillförd energi'!$B$1:$AS$566,MATCH(L$1,'Tillförd energi'!$B$1:$AQ$1,0),FALSE)</f>
        <v>0</v>
      </c>
      <c r="M94">
        <f>VLOOKUP($B94,'Tillförd energi'!$B$1:$AS$566,MATCH(M$1,'Tillförd energi'!$B$1:$AQ$1,0),FALSE)</f>
        <v>0</v>
      </c>
      <c r="N94">
        <f>VLOOKUP($B94,'Tillförd energi'!$B$1:$AS$566,MATCH(N$1,'Tillförd energi'!$B$1:$AQ$1,0),FALSE)</f>
        <v>0</v>
      </c>
      <c r="O94">
        <f>VLOOKUP($B94,'Tillförd energi'!$B$1:$AS$566,MATCH(O$1,'Tillförd energi'!$B$1:$AQ$1,0),FALSE)</f>
        <v>0</v>
      </c>
      <c r="P94">
        <f>VLOOKUP($B94,'Tillförd energi'!$B$1:$AS$566,MATCH(P$1,'Tillförd energi'!$B$1:$AQ$1,0),FALSE)</f>
        <v>0</v>
      </c>
      <c r="Q94">
        <f>VLOOKUP($B94,'Tillförd energi'!$B$1:$AS$566,MATCH(Q$1,'Tillförd energi'!$B$1:$AQ$1,0),FALSE)</f>
        <v>0</v>
      </c>
      <c r="R94">
        <f>VLOOKUP($B94,'Tillförd energi'!$B$1:$AS$566,MATCH(R$1,'Tillförd energi'!$B$1:$AQ$1,0),FALSE)</f>
        <v>0</v>
      </c>
      <c r="S94">
        <f>VLOOKUP($B94,'Tillförd energi'!$B$1:$AS$566,MATCH(S$1,'Tillförd energi'!$B$1:$AQ$1,0),FALSE)</f>
        <v>0</v>
      </c>
      <c r="T94">
        <f>VLOOKUP($B94,'Tillförd energi'!$B$1:$AS$566,MATCH(T$1,'Tillförd energi'!$B$1:$AQ$1,0),FALSE)</f>
        <v>0</v>
      </c>
      <c r="U94">
        <f>VLOOKUP($B94,'Tillförd energi'!$B$1:$AS$566,MATCH(U$1,'Tillförd energi'!$B$1:$AQ$1,0),FALSE)</f>
        <v>0</v>
      </c>
      <c r="V94">
        <f>VLOOKUP($B94,'Tillförd energi'!$B$1:$AS$566,MATCH(V$1,'Tillförd energi'!$B$1:$AQ$1,0),FALSE)</f>
        <v>0</v>
      </c>
      <c r="W94">
        <f>VLOOKUP($B94,'Tillförd energi'!$B$1:$AS$566,MATCH(W$1,'Tillförd energi'!$B$1:$AQ$1,0),FALSE)</f>
        <v>0</v>
      </c>
      <c r="X94">
        <f>VLOOKUP($B94,'Tillförd energi'!$B$1:$AS$566,MATCH(X$1,'Tillförd energi'!$B$1:$AQ$1,0),FALSE)</f>
        <v>0</v>
      </c>
      <c r="Y94">
        <f>VLOOKUP($B94,'Tillförd energi'!$B$1:$AS$566,MATCH(Y$1,'Tillförd energi'!$B$1:$AQ$1,0),FALSE)</f>
        <v>0</v>
      </c>
      <c r="Z94">
        <f>VLOOKUP($B94,'Tillförd energi'!$B$1:$AS$566,MATCH(Z$1,'Tillförd energi'!$B$1:$AQ$1,0),FALSE)</f>
        <v>0</v>
      </c>
      <c r="AA94">
        <f>VLOOKUP($B94,'Tillförd energi'!$B$1:$AS$566,MATCH(AA$1,'Tillförd energi'!$B$1:$AQ$1,0),FALSE)</f>
        <v>0</v>
      </c>
      <c r="AB94">
        <f>VLOOKUP($B94,'Tillförd energi'!$B$1:$AS$566,MATCH(AB$1,'Tillförd energi'!$B$1:$AQ$1,0),FALSE)</f>
        <v>0</v>
      </c>
      <c r="AC94">
        <f>VLOOKUP($B94,'Tillförd energi'!$B$1:$AS$566,MATCH(AC$1,'Tillförd energi'!$B$1:$AQ$1,0),FALSE)</f>
        <v>0</v>
      </c>
      <c r="AD94">
        <f>VLOOKUP($B94,'Tillförd energi'!$B$1:$AS$566,MATCH(AD$1,'Tillförd energi'!$B$1:$AQ$1,0),FALSE)</f>
        <v>0</v>
      </c>
      <c r="AE94">
        <f>VLOOKUP($B94,'Tillförd energi'!$B$1:$AS$566,MATCH(AE$1,'Tillförd energi'!$B$1:$AQ$1,0),FALSE)</f>
        <v>0</v>
      </c>
      <c r="AF94">
        <f>VLOOKUP($B94,'Tillförd energi'!$B$1:$AS$566,MATCH(AF$1,'Tillförd energi'!$B$1:$AQ$1,0),FALSE)</f>
        <v>0</v>
      </c>
      <c r="AG94">
        <f>IFERROR(VLOOKUP(B94,Miljö!$B$1:$S$476,9,FALSE)/1,0)</f>
        <v>0</v>
      </c>
      <c r="AI94">
        <f t="shared" si="8"/>
        <v>0</v>
      </c>
      <c r="AJ94">
        <f t="shared" si="9"/>
        <v>0</v>
      </c>
      <c r="AK94" t="str">
        <f>IF(ISERROR(1/VLOOKUP($B94,Leveranser!$B$1:$S$500,MATCH("såld värme (gwh)",Leveranser!$B$1:$S$1,0),FALSE)),"",VLOOKUP($B94,Leveranser!$B$1:$S$500,MATCH("såld värme (gwh)",Leveranser!$B$1:$S$1,0),FALSE))</f>
        <v/>
      </c>
      <c r="AL94">
        <f>VLOOKUP($B94,Leveranser!$B$1:$Y$500,MATCH("Totalt såld fjärrvärme till andra fjärrvärmeföretag",Leveranser!$B$1:$AA$1,0),FALSE)</f>
        <v>0</v>
      </c>
      <c r="AM94">
        <f>IF(ISERROR(1/VLOOKUP($B94,Miljö!$B$1:$S$500,MATCH("Såld mängd produktionsspecifik fjärrvärme (GWh)",Miljö!$B$1:$R$1,0),FALSE)),0,VLOOKUP($B94,Miljö!$B$1:$S$500,MATCH("Såld mängd produktionsspecifik fjärrvärme (GWh)",Miljö!$B$1:$R$1,0),FALSE))</f>
        <v>0</v>
      </c>
      <c r="AN94" s="137" t="str">
        <f t="shared" si="10"/>
        <v/>
      </c>
      <c r="AP94" t="str">
        <f>VLOOKUP($B94,Miljövärden!$B$1:$H$446,7,FALSE)</f>
        <v>Nej</v>
      </c>
      <c r="AQ94" t="str">
        <f>VLOOKUP($B94,Miljövärden!$B$1:$H$446,6,FALSE)</f>
        <v>Nej</v>
      </c>
      <c r="AU94">
        <f t="shared" si="11"/>
        <v>0</v>
      </c>
      <c r="AV94">
        <f t="shared" si="12"/>
        <v>0</v>
      </c>
      <c r="AW94">
        <f t="shared" si="13"/>
        <v>0</v>
      </c>
      <c r="AX94">
        <f t="shared" si="14"/>
        <v>0</v>
      </c>
      <c r="AZ94">
        <f t="shared" si="15"/>
        <v>0</v>
      </c>
      <c r="BE94"/>
      <c r="BF94"/>
      <c r="BG94"/>
      <c r="BH94"/>
      <c r="BI94"/>
    </row>
    <row r="95" spans="1:61" x14ac:dyDescent="0.25">
      <c r="A95" s="2" t="s">
        <v>162</v>
      </c>
      <c r="B95" s="2" t="s">
        <v>163</v>
      </c>
      <c r="C95">
        <f>VLOOKUP($B95,'Tillförd energi'!$B$1:$AS$566,MATCH(C$1,'Tillförd energi'!$B$1:$AQ$1,0),FALSE)</f>
        <v>0</v>
      </c>
      <c r="D95">
        <f>VLOOKUP($B95,'Tillförd energi'!$B$1:$AS$566,MATCH(D$1,'Tillförd energi'!$B$1:$AQ$1,0),FALSE)</f>
        <v>0</v>
      </c>
      <c r="E95">
        <f>VLOOKUP($B95,'Tillförd energi'!$B$1:$AS$566,MATCH(E$1,'Tillförd energi'!$B$1:$AQ$1,0),FALSE)</f>
        <v>0</v>
      </c>
      <c r="F95">
        <f>VLOOKUP($B95,'Tillförd energi'!$B$1:$AS$566,MATCH(F$1,'Tillförd energi'!$B$1:$AQ$1,0),FALSE)</f>
        <v>0</v>
      </c>
      <c r="G95">
        <f>VLOOKUP($B95,'Tillförd energi'!$B$1:$AS$566,MATCH(G$1,'Tillförd energi'!$B$1:$AQ$1,0),FALSE)</f>
        <v>0</v>
      </c>
      <c r="H95">
        <f>VLOOKUP($B95,'Tillförd energi'!$B$1:$AS$566,MATCH(H$1,'Tillförd energi'!$B$1:$AQ$1,0),FALSE)</f>
        <v>0</v>
      </c>
      <c r="I95">
        <f>VLOOKUP($B95,'Tillförd energi'!$B$1:$AS$566,MATCH(I$1,'Tillförd energi'!$B$1:$AQ$1,0),FALSE)</f>
        <v>0</v>
      </c>
      <c r="J95">
        <f>VLOOKUP($B95,'Tillförd energi'!$B$1:$AS$566,MATCH(J$1,'Tillförd energi'!$B$1:$AQ$1,0),FALSE)</f>
        <v>0</v>
      </c>
      <c r="K95">
        <v>0</v>
      </c>
      <c r="L95">
        <f>VLOOKUP($B95,'Tillförd energi'!$B$1:$AS$566,MATCH(L$1,'Tillförd energi'!$B$1:$AQ$1,0),FALSE)</f>
        <v>0</v>
      </c>
      <c r="M95">
        <f>VLOOKUP($B95,'Tillförd energi'!$B$1:$AS$566,MATCH(M$1,'Tillförd energi'!$B$1:$AQ$1,0),FALSE)</f>
        <v>0</v>
      </c>
      <c r="N95">
        <f>VLOOKUP($B95,'Tillförd energi'!$B$1:$AS$566,MATCH(N$1,'Tillförd energi'!$B$1:$AQ$1,0),FALSE)</f>
        <v>0</v>
      </c>
      <c r="O95">
        <f>VLOOKUP($B95,'Tillförd energi'!$B$1:$AS$566,MATCH(O$1,'Tillförd energi'!$B$1:$AQ$1,0),FALSE)</f>
        <v>0</v>
      </c>
      <c r="P95">
        <f>VLOOKUP($B95,'Tillförd energi'!$B$1:$AS$566,MATCH(P$1,'Tillförd energi'!$B$1:$AQ$1,0),FALSE)</f>
        <v>0</v>
      </c>
      <c r="Q95">
        <f>VLOOKUP($B95,'Tillförd energi'!$B$1:$AS$566,MATCH(Q$1,'Tillförd energi'!$B$1:$AQ$1,0),FALSE)</f>
        <v>0</v>
      </c>
      <c r="R95">
        <f>VLOOKUP($B95,'Tillförd energi'!$B$1:$AS$566,MATCH(R$1,'Tillförd energi'!$B$1:$AQ$1,0),FALSE)</f>
        <v>0</v>
      </c>
      <c r="S95">
        <f>VLOOKUP($B95,'Tillförd energi'!$B$1:$AS$566,MATCH(S$1,'Tillförd energi'!$B$1:$AQ$1,0),FALSE)</f>
        <v>0</v>
      </c>
      <c r="T95">
        <f>VLOOKUP($B95,'Tillförd energi'!$B$1:$AS$566,MATCH(T$1,'Tillförd energi'!$B$1:$AQ$1,0),FALSE)</f>
        <v>0</v>
      </c>
      <c r="U95">
        <f>VLOOKUP($B95,'Tillförd energi'!$B$1:$AS$566,MATCH(U$1,'Tillförd energi'!$B$1:$AQ$1,0),FALSE)</f>
        <v>0</v>
      </c>
      <c r="V95">
        <f>VLOOKUP($B95,'Tillförd energi'!$B$1:$AS$566,MATCH(V$1,'Tillförd energi'!$B$1:$AQ$1,0),FALSE)</f>
        <v>0</v>
      </c>
      <c r="W95">
        <f>VLOOKUP($B95,'Tillförd energi'!$B$1:$AS$566,MATCH(W$1,'Tillförd energi'!$B$1:$AQ$1,0),FALSE)</f>
        <v>0</v>
      </c>
      <c r="X95">
        <f>VLOOKUP($B95,'Tillförd energi'!$B$1:$AS$566,MATCH(X$1,'Tillförd energi'!$B$1:$AQ$1,0),FALSE)</f>
        <v>0</v>
      </c>
      <c r="Y95">
        <f>VLOOKUP($B95,'Tillförd energi'!$B$1:$AS$566,MATCH(Y$1,'Tillförd energi'!$B$1:$AQ$1,0),FALSE)</f>
        <v>0</v>
      </c>
      <c r="Z95">
        <f>VLOOKUP($B95,'Tillförd energi'!$B$1:$AS$566,MATCH(Z$1,'Tillförd energi'!$B$1:$AQ$1,0),FALSE)</f>
        <v>0</v>
      </c>
      <c r="AA95">
        <f>VLOOKUP($B95,'Tillförd energi'!$B$1:$AS$566,MATCH(AA$1,'Tillförd energi'!$B$1:$AQ$1,0),FALSE)</f>
        <v>0</v>
      </c>
      <c r="AB95">
        <f>VLOOKUP($B95,'Tillförd energi'!$B$1:$AS$566,MATCH(AB$1,'Tillförd energi'!$B$1:$AQ$1,0),FALSE)</f>
        <v>0</v>
      </c>
      <c r="AC95">
        <f>VLOOKUP($B95,'Tillförd energi'!$B$1:$AS$566,MATCH(AC$1,'Tillförd energi'!$B$1:$AQ$1,0),FALSE)</f>
        <v>0</v>
      </c>
      <c r="AD95">
        <f>VLOOKUP($B95,'Tillförd energi'!$B$1:$AS$566,MATCH(AD$1,'Tillförd energi'!$B$1:$AQ$1,0),FALSE)</f>
        <v>0</v>
      </c>
      <c r="AE95">
        <f>VLOOKUP($B95,'Tillförd energi'!$B$1:$AS$566,MATCH(AE$1,'Tillförd energi'!$B$1:$AQ$1,0),FALSE)</f>
        <v>0</v>
      </c>
      <c r="AF95">
        <f>VLOOKUP($B95,'Tillförd energi'!$B$1:$AS$566,MATCH(AF$1,'Tillförd energi'!$B$1:$AQ$1,0),FALSE)</f>
        <v>0</v>
      </c>
      <c r="AG95">
        <f>IFERROR(VLOOKUP(B95,Miljö!$B$1:$S$476,9,FALSE)/1,0)</f>
        <v>0</v>
      </c>
      <c r="AI95">
        <f t="shared" si="8"/>
        <v>0</v>
      </c>
      <c r="AJ95">
        <f t="shared" si="9"/>
        <v>0</v>
      </c>
      <c r="AK95" t="str">
        <f>IF(ISERROR(1/VLOOKUP($B95,Leveranser!$B$1:$S$500,MATCH("såld värme (gwh)",Leveranser!$B$1:$S$1,0),FALSE)),"",VLOOKUP($B95,Leveranser!$B$1:$S$500,MATCH("såld värme (gwh)",Leveranser!$B$1:$S$1,0),FALSE))</f>
        <v/>
      </c>
      <c r="AL95">
        <f>VLOOKUP($B95,Leveranser!$B$1:$Y$500,MATCH("Totalt såld fjärrvärme till andra fjärrvärmeföretag",Leveranser!$B$1:$AA$1,0),FALSE)</f>
        <v>0</v>
      </c>
      <c r="AM95">
        <f>IF(ISERROR(1/VLOOKUP($B95,Miljö!$B$1:$S$500,MATCH("Såld mängd produktionsspecifik fjärrvärme (GWh)",Miljö!$B$1:$R$1,0),FALSE)),0,VLOOKUP($B95,Miljö!$B$1:$S$500,MATCH("Såld mängd produktionsspecifik fjärrvärme (GWh)",Miljö!$B$1:$R$1,0),FALSE))</f>
        <v>0</v>
      </c>
      <c r="AN95" s="137" t="str">
        <f t="shared" si="10"/>
        <v/>
      </c>
      <c r="AP95" t="str">
        <f>VLOOKUP($B95,Miljövärden!$B$1:$H$446,7,FALSE)</f>
        <v>Nej</v>
      </c>
      <c r="AQ95" t="str">
        <f>VLOOKUP($B95,Miljövärden!$B$1:$H$446,6,FALSE)</f>
        <v>Nej</v>
      </c>
      <c r="AU95">
        <f t="shared" si="11"/>
        <v>0</v>
      </c>
      <c r="AV95">
        <f t="shared" si="12"/>
        <v>0</v>
      </c>
      <c r="AW95">
        <f t="shared" si="13"/>
        <v>0</v>
      </c>
      <c r="AX95">
        <f t="shared" si="14"/>
        <v>0</v>
      </c>
      <c r="AZ95">
        <f t="shared" si="15"/>
        <v>0</v>
      </c>
      <c r="BE95"/>
      <c r="BF95"/>
      <c r="BG95"/>
      <c r="BH95"/>
      <c r="BI95"/>
    </row>
    <row r="96" spans="1:61" x14ac:dyDescent="0.25">
      <c r="A96" s="2" t="s">
        <v>162</v>
      </c>
      <c r="B96" s="2" t="s">
        <v>164</v>
      </c>
      <c r="C96">
        <f>VLOOKUP($B96,'Tillförd energi'!$B$1:$AS$566,MATCH(C$1,'Tillförd energi'!$B$1:$AQ$1,0),FALSE)</f>
        <v>0</v>
      </c>
      <c r="D96">
        <f>VLOOKUP($B96,'Tillförd energi'!$B$1:$AS$566,MATCH(D$1,'Tillförd energi'!$B$1:$AQ$1,0),FALSE)</f>
        <v>0</v>
      </c>
      <c r="E96">
        <f>VLOOKUP($B96,'Tillförd energi'!$B$1:$AS$566,MATCH(E$1,'Tillförd energi'!$B$1:$AQ$1,0),FALSE)</f>
        <v>0</v>
      </c>
      <c r="F96">
        <f>VLOOKUP($B96,'Tillförd energi'!$B$1:$AS$566,MATCH(F$1,'Tillförd energi'!$B$1:$AQ$1,0),FALSE)</f>
        <v>0</v>
      </c>
      <c r="G96">
        <f>VLOOKUP($B96,'Tillförd energi'!$B$1:$AS$566,MATCH(G$1,'Tillförd energi'!$B$1:$AQ$1,0),FALSE)</f>
        <v>0</v>
      </c>
      <c r="H96">
        <f>VLOOKUP($B96,'Tillförd energi'!$B$1:$AS$566,MATCH(H$1,'Tillförd energi'!$B$1:$AQ$1,0),FALSE)</f>
        <v>0</v>
      </c>
      <c r="I96">
        <f>VLOOKUP($B96,'Tillförd energi'!$B$1:$AS$566,MATCH(I$1,'Tillförd energi'!$B$1:$AQ$1,0),FALSE)</f>
        <v>0</v>
      </c>
      <c r="J96">
        <f>VLOOKUP($B96,'Tillförd energi'!$B$1:$AS$566,MATCH(J$1,'Tillförd energi'!$B$1:$AQ$1,0),FALSE)</f>
        <v>0</v>
      </c>
      <c r="K96">
        <v>0</v>
      </c>
      <c r="L96">
        <f>VLOOKUP($B96,'Tillförd energi'!$B$1:$AS$566,MATCH(L$1,'Tillförd energi'!$B$1:$AQ$1,0),FALSE)</f>
        <v>0</v>
      </c>
      <c r="M96">
        <f>VLOOKUP($B96,'Tillförd energi'!$B$1:$AS$566,MATCH(M$1,'Tillförd energi'!$B$1:$AQ$1,0),FALSE)</f>
        <v>0</v>
      </c>
      <c r="N96">
        <f>VLOOKUP($B96,'Tillförd energi'!$B$1:$AS$566,MATCH(N$1,'Tillförd energi'!$B$1:$AQ$1,0),FALSE)</f>
        <v>0</v>
      </c>
      <c r="O96">
        <f>VLOOKUP($B96,'Tillförd energi'!$B$1:$AS$566,MATCH(O$1,'Tillförd energi'!$B$1:$AQ$1,0),FALSE)</f>
        <v>0</v>
      </c>
      <c r="P96">
        <f>VLOOKUP($B96,'Tillförd energi'!$B$1:$AS$566,MATCH(P$1,'Tillförd energi'!$B$1:$AQ$1,0),FALSE)</f>
        <v>0</v>
      </c>
      <c r="Q96">
        <f>VLOOKUP($B96,'Tillförd energi'!$B$1:$AS$566,MATCH(Q$1,'Tillförd energi'!$B$1:$AQ$1,0),FALSE)</f>
        <v>0</v>
      </c>
      <c r="R96">
        <f>VLOOKUP($B96,'Tillförd energi'!$B$1:$AS$566,MATCH(R$1,'Tillförd energi'!$B$1:$AQ$1,0),FALSE)</f>
        <v>0</v>
      </c>
      <c r="S96">
        <f>VLOOKUP($B96,'Tillförd energi'!$B$1:$AS$566,MATCH(S$1,'Tillförd energi'!$B$1:$AQ$1,0),FALSE)</f>
        <v>0</v>
      </c>
      <c r="T96">
        <f>VLOOKUP($B96,'Tillförd energi'!$B$1:$AS$566,MATCH(T$1,'Tillförd energi'!$B$1:$AQ$1,0),FALSE)</f>
        <v>0</v>
      </c>
      <c r="U96">
        <f>VLOOKUP($B96,'Tillförd energi'!$B$1:$AS$566,MATCH(U$1,'Tillförd energi'!$B$1:$AQ$1,0),FALSE)</f>
        <v>0</v>
      </c>
      <c r="V96">
        <f>VLOOKUP($B96,'Tillförd energi'!$B$1:$AS$566,MATCH(V$1,'Tillförd energi'!$B$1:$AQ$1,0),FALSE)</f>
        <v>0</v>
      </c>
      <c r="W96">
        <f>VLOOKUP($B96,'Tillförd energi'!$B$1:$AS$566,MATCH(W$1,'Tillförd energi'!$B$1:$AQ$1,0),FALSE)</f>
        <v>0</v>
      </c>
      <c r="X96">
        <f>VLOOKUP($B96,'Tillförd energi'!$B$1:$AS$566,MATCH(X$1,'Tillförd energi'!$B$1:$AQ$1,0),FALSE)</f>
        <v>0</v>
      </c>
      <c r="Y96">
        <f>VLOOKUP($B96,'Tillförd energi'!$B$1:$AS$566,MATCH(Y$1,'Tillförd energi'!$B$1:$AQ$1,0),FALSE)</f>
        <v>0</v>
      </c>
      <c r="Z96">
        <f>VLOOKUP($B96,'Tillförd energi'!$B$1:$AS$566,MATCH(Z$1,'Tillförd energi'!$B$1:$AQ$1,0),FALSE)</f>
        <v>0</v>
      </c>
      <c r="AA96">
        <f>VLOOKUP($B96,'Tillförd energi'!$B$1:$AS$566,MATCH(AA$1,'Tillförd energi'!$B$1:$AQ$1,0),FALSE)</f>
        <v>0</v>
      </c>
      <c r="AB96">
        <f>VLOOKUP($B96,'Tillförd energi'!$B$1:$AS$566,MATCH(AB$1,'Tillförd energi'!$B$1:$AQ$1,0),FALSE)</f>
        <v>0</v>
      </c>
      <c r="AC96">
        <f>VLOOKUP($B96,'Tillförd energi'!$B$1:$AS$566,MATCH(AC$1,'Tillförd energi'!$B$1:$AQ$1,0),FALSE)</f>
        <v>0</v>
      </c>
      <c r="AD96">
        <f>VLOOKUP($B96,'Tillförd energi'!$B$1:$AS$566,MATCH(AD$1,'Tillförd energi'!$B$1:$AQ$1,0),FALSE)</f>
        <v>0</v>
      </c>
      <c r="AE96">
        <f>VLOOKUP($B96,'Tillförd energi'!$B$1:$AS$566,MATCH(AE$1,'Tillförd energi'!$B$1:$AQ$1,0),FALSE)</f>
        <v>0</v>
      </c>
      <c r="AF96">
        <f>VLOOKUP($B96,'Tillförd energi'!$B$1:$AS$566,MATCH(AF$1,'Tillförd energi'!$B$1:$AQ$1,0),FALSE)</f>
        <v>0</v>
      </c>
      <c r="AG96">
        <f>IFERROR(VLOOKUP(B96,Miljö!$B$1:$S$476,9,FALSE)/1,0)</f>
        <v>0</v>
      </c>
      <c r="AI96">
        <f t="shared" si="8"/>
        <v>0</v>
      </c>
      <c r="AJ96">
        <f t="shared" si="9"/>
        <v>0</v>
      </c>
      <c r="AK96" t="str">
        <f>IF(ISERROR(1/VLOOKUP($B96,Leveranser!$B$1:$S$500,MATCH("såld värme (gwh)",Leveranser!$B$1:$S$1,0),FALSE)),"",VLOOKUP($B96,Leveranser!$B$1:$S$500,MATCH("såld värme (gwh)",Leveranser!$B$1:$S$1,0),FALSE))</f>
        <v/>
      </c>
      <c r="AL96">
        <f>VLOOKUP($B96,Leveranser!$B$1:$Y$500,MATCH("Totalt såld fjärrvärme till andra fjärrvärmeföretag",Leveranser!$B$1:$AA$1,0),FALSE)</f>
        <v>0</v>
      </c>
      <c r="AM96">
        <f>IF(ISERROR(1/VLOOKUP($B96,Miljö!$B$1:$S$500,MATCH("Såld mängd produktionsspecifik fjärrvärme (GWh)",Miljö!$B$1:$R$1,0),FALSE)),0,VLOOKUP($B96,Miljö!$B$1:$S$500,MATCH("Såld mängd produktionsspecifik fjärrvärme (GWh)",Miljö!$B$1:$R$1,0),FALSE))</f>
        <v>0</v>
      </c>
      <c r="AN96" s="137" t="str">
        <f t="shared" si="10"/>
        <v/>
      </c>
      <c r="AP96" t="str">
        <f>VLOOKUP($B96,Miljövärden!$B$1:$H$446,7,FALSE)</f>
        <v>Nej</v>
      </c>
      <c r="AQ96" t="str">
        <f>VLOOKUP($B96,Miljövärden!$B$1:$H$446,6,FALSE)</f>
        <v>Nej</v>
      </c>
      <c r="AU96">
        <f t="shared" si="11"/>
        <v>0</v>
      </c>
      <c r="AV96">
        <f t="shared" si="12"/>
        <v>0</v>
      </c>
      <c r="AW96">
        <f t="shared" si="13"/>
        <v>0</v>
      </c>
      <c r="AX96">
        <f t="shared" si="14"/>
        <v>0</v>
      </c>
      <c r="AZ96">
        <f t="shared" si="15"/>
        <v>0</v>
      </c>
      <c r="BE96"/>
      <c r="BF96"/>
      <c r="BG96"/>
      <c r="BH96"/>
      <c r="BI96"/>
    </row>
    <row r="97" spans="1:61" x14ac:dyDescent="0.25">
      <c r="A97" s="2" t="s">
        <v>162</v>
      </c>
      <c r="B97" s="2" t="s">
        <v>165</v>
      </c>
      <c r="C97">
        <f>VLOOKUP($B97,'Tillförd energi'!$B$1:$AS$566,MATCH(C$1,'Tillförd energi'!$B$1:$AQ$1,0),FALSE)</f>
        <v>0</v>
      </c>
      <c r="D97">
        <f>VLOOKUP($B97,'Tillförd energi'!$B$1:$AS$566,MATCH(D$1,'Tillförd energi'!$B$1:$AQ$1,0),FALSE)</f>
        <v>0</v>
      </c>
      <c r="E97">
        <f>VLOOKUP($B97,'Tillförd energi'!$B$1:$AS$566,MATCH(E$1,'Tillförd energi'!$B$1:$AQ$1,0),FALSE)</f>
        <v>0</v>
      </c>
      <c r="F97">
        <f>VLOOKUP($B97,'Tillförd energi'!$B$1:$AS$566,MATCH(F$1,'Tillförd energi'!$B$1:$AQ$1,0),FALSE)</f>
        <v>0</v>
      </c>
      <c r="G97">
        <f>VLOOKUP($B97,'Tillförd energi'!$B$1:$AS$566,MATCH(G$1,'Tillförd energi'!$B$1:$AQ$1,0),FALSE)</f>
        <v>0</v>
      </c>
      <c r="H97">
        <f>VLOOKUP($B97,'Tillförd energi'!$B$1:$AS$566,MATCH(H$1,'Tillförd energi'!$B$1:$AQ$1,0),FALSE)</f>
        <v>0</v>
      </c>
      <c r="I97">
        <f>VLOOKUP($B97,'Tillförd energi'!$B$1:$AS$566,MATCH(I$1,'Tillförd energi'!$B$1:$AQ$1,0),FALSE)</f>
        <v>0</v>
      </c>
      <c r="J97">
        <f>VLOOKUP($B97,'Tillförd energi'!$B$1:$AS$566,MATCH(J$1,'Tillförd energi'!$B$1:$AQ$1,0),FALSE)</f>
        <v>0</v>
      </c>
      <c r="K97">
        <v>0</v>
      </c>
      <c r="L97">
        <f>VLOOKUP($B97,'Tillförd energi'!$B$1:$AS$566,MATCH(L$1,'Tillförd energi'!$B$1:$AQ$1,0),FALSE)</f>
        <v>0</v>
      </c>
      <c r="M97">
        <f>VLOOKUP($B97,'Tillförd energi'!$B$1:$AS$566,MATCH(M$1,'Tillförd energi'!$B$1:$AQ$1,0),FALSE)</f>
        <v>0</v>
      </c>
      <c r="N97">
        <f>VLOOKUP($B97,'Tillförd energi'!$B$1:$AS$566,MATCH(N$1,'Tillförd energi'!$B$1:$AQ$1,0),FALSE)</f>
        <v>0</v>
      </c>
      <c r="O97">
        <f>VLOOKUP($B97,'Tillförd energi'!$B$1:$AS$566,MATCH(O$1,'Tillförd energi'!$B$1:$AQ$1,0),FALSE)</f>
        <v>0</v>
      </c>
      <c r="P97">
        <f>VLOOKUP($B97,'Tillförd energi'!$B$1:$AS$566,MATCH(P$1,'Tillförd energi'!$B$1:$AQ$1,0),FALSE)</f>
        <v>0</v>
      </c>
      <c r="Q97">
        <f>VLOOKUP($B97,'Tillförd energi'!$B$1:$AS$566,MATCH(Q$1,'Tillförd energi'!$B$1:$AQ$1,0),FALSE)</f>
        <v>0</v>
      </c>
      <c r="R97">
        <f>VLOOKUP($B97,'Tillförd energi'!$B$1:$AS$566,MATCH(R$1,'Tillförd energi'!$B$1:$AQ$1,0),FALSE)</f>
        <v>0</v>
      </c>
      <c r="S97">
        <f>VLOOKUP($B97,'Tillförd energi'!$B$1:$AS$566,MATCH(S$1,'Tillförd energi'!$B$1:$AQ$1,0),FALSE)</f>
        <v>0</v>
      </c>
      <c r="T97">
        <f>VLOOKUP($B97,'Tillförd energi'!$B$1:$AS$566,MATCH(T$1,'Tillförd energi'!$B$1:$AQ$1,0),FALSE)</f>
        <v>0</v>
      </c>
      <c r="U97">
        <f>VLOOKUP($B97,'Tillförd energi'!$B$1:$AS$566,MATCH(U$1,'Tillförd energi'!$B$1:$AQ$1,0),FALSE)</f>
        <v>0</v>
      </c>
      <c r="V97">
        <f>VLOOKUP($B97,'Tillförd energi'!$B$1:$AS$566,MATCH(V$1,'Tillförd energi'!$B$1:$AQ$1,0),FALSE)</f>
        <v>0</v>
      </c>
      <c r="W97">
        <f>VLOOKUP($B97,'Tillförd energi'!$B$1:$AS$566,MATCH(W$1,'Tillförd energi'!$B$1:$AQ$1,0),FALSE)</f>
        <v>0</v>
      </c>
      <c r="X97">
        <f>VLOOKUP($B97,'Tillförd energi'!$B$1:$AS$566,MATCH(X$1,'Tillförd energi'!$B$1:$AQ$1,0),FALSE)</f>
        <v>0</v>
      </c>
      <c r="Y97">
        <f>VLOOKUP($B97,'Tillförd energi'!$B$1:$AS$566,MATCH(Y$1,'Tillförd energi'!$B$1:$AQ$1,0),FALSE)</f>
        <v>0</v>
      </c>
      <c r="Z97">
        <f>VLOOKUP($B97,'Tillförd energi'!$B$1:$AS$566,MATCH(Z$1,'Tillförd energi'!$B$1:$AQ$1,0),FALSE)</f>
        <v>0</v>
      </c>
      <c r="AA97">
        <f>VLOOKUP($B97,'Tillförd energi'!$B$1:$AS$566,MATCH(AA$1,'Tillförd energi'!$B$1:$AQ$1,0),FALSE)</f>
        <v>0</v>
      </c>
      <c r="AB97">
        <f>VLOOKUP($B97,'Tillförd energi'!$B$1:$AS$566,MATCH(AB$1,'Tillförd energi'!$B$1:$AQ$1,0),FALSE)</f>
        <v>0</v>
      </c>
      <c r="AC97">
        <f>VLOOKUP($B97,'Tillförd energi'!$B$1:$AS$566,MATCH(AC$1,'Tillförd energi'!$B$1:$AQ$1,0),FALSE)</f>
        <v>0</v>
      </c>
      <c r="AD97">
        <f>VLOOKUP($B97,'Tillförd energi'!$B$1:$AS$566,MATCH(AD$1,'Tillförd energi'!$B$1:$AQ$1,0),FALSE)</f>
        <v>0</v>
      </c>
      <c r="AE97">
        <f>VLOOKUP($B97,'Tillförd energi'!$B$1:$AS$566,MATCH(AE$1,'Tillförd energi'!$B$1:$AQ$1,0),FALSE)</f>
        <v>0</v>
      </c>
      <c r="AF97">
        <f>VLOOKUP($B97,'Tillförd energi'!$B$1:$AS$566,MATCH(AF$1,'Tillförd energi'!$B$1:$AQ$1,0),FALSE)</f>
        <v>0</v>
      </c>
      <c r="AG97">
        <f>IFERROR(VLOOKUP(B97,Miljö!$B$1:$S$476,9,FALSE)/1,0)</f>
        <v>0</v>
      </c>
      <c r="AI97">
        <f t="shared" si="8"/>
        <v>0</v>
      </c>
      <c r="AJ97">
        <f t="shared" si="9"/>
        <v>0</v>
      </c>
      <c r="AK97" t="str">
        <f>IF(ISERROR(1/VLOOKUP($B97,Leveranser!$B$1:$S$500,MATCH("såld värme (gwh)",Leveranser!$B$1:$S$1,0),FALSE)),"",VLOOKUP($B97,Leveranser!$B$1:$S$500,MATCH("såld värme (gwh)",Leveranser!$B$1:$S$1,0),FALSE))</f>
        <v/>
      </c>
      <c r="AL97">
        <f>VLOOKUP($B97,Leveranser!$B$1:$Y$500,MATCH("Totalt såld fjärrvärme till andra fjärrvärmeföretag",Leveranser!$B$1:$AA$1,0),FALSE)</f>
        <v>0</v>
      </c>
      <c r="AM97">
        <f>IF(ISERROR(1/VLOOKUP($B97,Miljö!$B$1:$S$500,MATCH("Såld mängd produktionsspecifik fjärrvärme (GWh)",Miljö!$B$1:$R$1,0),FALSE)),0,VLOOKUP($B97,Miljö!$B$1:$S$500,MATCH("Såld mängd produktionsspecifik fjärrvärme (GWh)",Miljö!$B$1:$R$1,0),FALSE))</f>
        <v>0</v>
      </c>
      <c r="AN97" s="137" t="str">
        <f t="shared" si="10"/>
        <v/>
      </c>
      <c r="AP97" t="str">
        <f>VLOOKUP($B97,Miljövärden!$B$1:$H$446,7,FALSE)</f>
        <v>Nej</v>
      </c>
      <c r="AQ97" t="str">
        <f>VLOOKUP($B97,Miljövärden!$B$1:$H$446,6,FALSE)</f>
        <v>Nej</v>
      </c>
      <c r="AU97">
        <f t="shared" si="11"/>
        <v>0</v>
      </c>
      <c r="AV97">
        <f t="shared" si="12"/>
        <v>0</v>
      </c>
      <c r="AW97">
        <f t="shared" si="13"/>
        <v>0</v>
      </c>
      <c r="AX97">
        <f t="shared" si="14"/>
        <v>0</v>
      </c>
      <c r="AZ97">
        <f t="shared" si="15"/>
        <v>0</v>
      </c>
      <c r="BE97"/>
      <c r="BF97"/>
      <c r="BG97"/>
      <c r="BH97"/>
      <c r="BI97"/>
    </row>
    <row r="98" spans="1:61" x14ac:dyDescent="0.25">
      <c r="A98" s="2" t="s">
        <v>162</v>
      </c>
      <c r="B98" s="2" t="s">
        <v>166</v>
      </c>
      <c r="C98">
        <f>VLOOKUP($B98,'Tillförd energi'!$B$1:$AS$566,MATCH(C$1,'Tillförd energi'!$B$1:$AQ$1,0),FALSE)</f>
        <v>867.79499999999996</v>
      </c>
      <c r="D98">
        <f>VLOOKUP($B98,'Tillförd energi'!$B$1:$AS$566,MATCH(D$1,'Tillförd energi'!$B$1:$AQ$1,0),FALSE)</f>
        <v>81.256</v>
      </c>
      <c r="E98">
        <f>VLOOKUP($B98,'Tillförd energi'!$B$1:$AS$566,MATCH(E$1,'Tillförd energi'!$B$1:$AQ$1,0),FALSE)</f>
        <v>0</v>
      </c>
      <c r="F98">
        <f>VLOOKUP($B98,'Tillförd energi'!$B$1:$AS$566,MATCH(F$1,'Tillförd energi'!$B$1:$AQ$1,0),FALSE)</f>
        <v>70.08</v>
      </c>
      <c r="G98">
        <f>VLOOKUP($B98,'Tillförd energi'!$B$1:$AS$566,MATCH(G$1,'Tillförd energi'!$B$1:$AQ$1,0),FALSE)</f>
        <v>0</v>
      </c>
      <c r="H98">
        <f>VLOOKUP($B98,'Tillförd energi'!$B$1:$AS$566,MATCH(H$1,'Tillförd energi'!$B$1:$AQ$1,0),FALSE)</f>
        <v>0</v>
      </c>
      <c r="I98">
        <f>VLOOKUP($B98,'Tillförd energi'!$B$1:$AS$566,MATCH(I$1,'Tillförd energi'!$B$1:$AQ$1,0),FALSE)</f>
        <v>1971.1</v>
      </c>
      <c r="J98">
        <f>VLOOKUP($B98,'Tillförd energi'!$B$1:$AS$566,MATCH(J$1,'Tillförd energi'!$B$1:$AQ$1,0),FALSE)</f>
        <v>7.0000000000000001E-3</v>
      </c>
      <c r="K98">
        <v>0</v>
      </c>
      <c r="L98">
        <f>VLOOKUP($B98,'Tillförd energi'!$B$1:$AS$566,MATCH(L$1,'Tillförd energi'!$B$1:$AQ$1,0),FALSE)</f>
        <v>250.346</v>
      </c>
      <c r="M98">
        <f>VLOOKUP($B98,'Tillförd energi'!$B$1:$AS$566,MATCH(M$1,'Tillförd energi'!$B$1:$AQ$1,0),FALSE)</f>
        <v>7.4409999999999998</v>
      </c>
      <c r="N98">
        <f>VLOOKUP($B98,'Tillförd energi'!$B$1:$AS$566,MATCH(N$1,'Tillförd energi'!$B$1:$AQ$1,0),FALSE)</f>
        <v>395.56799999999998</v>
      </c>
      <c r="O98">
        <f>VLOOKUP($B98,'Tillförd energi'!$B$1:$AS$566,MATCH(O$1,'Tillförd energi'!$B$1:$AQ$1,0),FALSE)</f>
        <v>12.547000000000001</v>
      </c>
      <c r="P98">
        <f>VLOOKUP($B98,'Tillförd energi'!$B$1:$AS$566,MATCH(P$1,'Tillförd energi'!$B$1:$AQ$1,0),FALSE)</f>
        <v>4.0380000000000003</v>
      </c>
      <c r="Q98">
        <f>VLOOKUP($B98,'Tillförd energi'!$B$1:$AS$566,MATCH(Q$1,'Tillförd energi'!$B$1:$AQ$1,0),FALSE)</f>
        <v>29.471699999999998</v>
      </c>
      <c r="R98">
        <f>VLOOKUP($B98,'Tillförd energi'!$B$1:$AS$566,MATCH(R$1,'Tillförd energi'!$B$1:$AQ$1,0),FALSE)</f>
        <v>414.06599999999997</v>
      </c>
      <c r="S98">
        <f>VLOOKUP($B98,'Tillförd energi'!$B$1:$AS$566,MATCH(S$1,'Tillförd energi'!$B$1:$AQ$1,0),FALSE)</f>
        <v>0</v>
      </c>
      <c r="T98">
        <f>VLOOKUP($B98,'Tillförd energi'!$B$1:$AS$566,MATCH(T$1,'Tillförd energi'!$B$1:$AQ$1,0),FALSE)</f>
        <v>0</v>
      </c>
      <c r="U98">
        <f>VLOOKUP($B98,'Tillförd energi'!$B$1:$AS$566,MATCH(U$1,'Tillförd energi'!$B$1:$AQ$1,0),FALSE)</f>
        <v>0</v>
      </c>
      <c r="V98">
        <f>VLOOKUP($B98,'Tillförd energi'!$B$1:$AS$566,MATCH(V$1,'Tillförd energi'!$B$1:$AQ$1,0),FALSE)</f>
        <v>67.989999999999995</v>
      </c>
      <c r="W98">
        <f>VLOOKUP($B98,'Tillförd energi'!$B$1:$AS$566,MATCH(W$1,'Tillförd energi'!$B$1:$AQ$1,0),FALSE)</f>
        <v>227.38399999999999</v>
      </c>
      <c r="X98">
        <f>VLOOKUP($B98,'Tillförd energi'!$B$1:$AS$566,MATCH(X$1,'Tillförd energi'!$B$1:$AQ$1,0),FALSE)</f>
        <v>0.38388100000000003</v>
      </c>
      <c r="Y98">
        <f>VLOOKUP($B98,'Tillförd energi'!$B$1:$AS$566,MATCH(Y$1,'Tillförd energi'!$B$1:$AQ$1,0),FALSE)</f>
        <v>117.026</v>
      </c>
      <c r="Z98">
        <f>VLOOKUP($B98,'Tillförd energi'!$B$1:$AS$566,MATCH(Z$1,'Tillförd energi'!$B$1:$AQ$1,0),FALSE)</f>
        <v>58.037999999999997</v>
      </c>
      <c r="AA98">
        <f>VLOOKUP($B98,'Tillförd energi'!$B$1:$AS$566,MATCH(AA$1,'Tillförd energi'!$B$1:$AQ$1,0),FALSE)</f>
        <v>606.95500000000004</v>
      </c>
      <c r="AB98">
        <f>VLOOKUP($B98,'Tillförd energi'!$B$1:$AS$566,MATCH(AB$1,'Tillförd energi'!$B$1:$AQ$1,0),FALSE)</f>
        <v>1440.06</v>
      </c>
      <c r="AC98">
        <f>VLOOKUP($B98,'Tillförd energi'!$B$1:$AS$566,MATCH(AC$1,'Tillförd energi'!$B$1:$AQ$1,0),FALSE)</f>
        <v>844.63099999999997</v>
      </c>
      <c r="AD98">
        <f>VLOOKUP($B98,'Tillförd energi'!$B$1:$AS$566,MATCH(AD$1,'Tillförd energi'!$B$1:$AQ$1,0),FALSE)</f>
        <v>0</v>
      </c>
      <c r="AE98">
        <f>VLOOKUP($B98,'Tillförd energi'!$B$1:$AS$566,MATCH(AE$1,'Tillförd energi'!$B$1:$AQ$1,0),FALSE)</f>
        <v>0</v>
      </c>
      <c r="AF98">
        <f>VLOOKUP($B98,'Tillförd energi'!$B$1:$AS$566,MATCH(AF$1,'Tillförd energi'!$B$1:$AQ$1,0),FALSE)</f>
        <v>295.39100000000002</v>
      </c>
      <c r="AG98">
        <f>IFERROR(VLOOKUP(B98,Miljö!$B$1:$S$476,9,FALSE)/1,0)</f>
        <v>18.332000000000001</v>
      </c>
      <c r="AI98">
        <f t="shared" si="8"/>
        <v>7761.574580999998</v>
      </c>
      <c r="AJ98">
        <f t="shared" si="9"/>
        <v>7779.9065809999984</v>
      </c>
      <c r="AK98">
        <f>IF(ISERROR(1/VLOOKUP($B98,Leveranser!$B$1:$S$500,MATCH("såld värme (gwh)",Leveranser!$B$1:$S$1,0),FALSE)),"",VLOOKUP($B98,Leveranser!$B$1:$S$500,MATCH("såld värme (gwh)",Leveranser!$B$1:$S$1,0),FALSE))</f>
        <v>7356.7280000000001</v>
      </c>
      <c r="AL98">
        <f>VLOOKUP($B98,Leveranser!$B$1:$Y$500,MATCH("Totalt såld fjärrvärme till andra fjärrvärmeföretag",Leveranser!$B$1:$AA$1,0),FALSE)</f>
        <v>620.70699999999999</v>
      </c>
      <c r="AM98">
        <f>IF(ISERROR(1/VLOOKUP($B98,Miljö!$B$1:$S$500,MATCH("Såld mängd produktionsspecifik fjärrvärme (GWh)",Miljö!$B$1:$R$1,0),FALSE)),0,VLOOKUP($B98,Miljö!$B$1:$S$500,MATCH("Såld mängd produktionsspecifik fjärrvärme (GWh)",Miljö!$B$1:$R$1,0),FALSE))</f>
        <v>228.339</v>
      </c>
      <c r="AN98" s="137">
        <f t="shared" si="10"/>
        <v>0.94560621305743175</v>
      </c>
      <c r="AP98" t="str">
        <f>VLOOKUP($B98,Miljövärden!$B$1:$H$446,7,FALSE)</f>
        <v>Ja</v>
      </c>
      <c r="AQ98" t="str">
        <f>VLOOKUP($B98,Miljövärden!$B$1:$H$446,6,FALSE)</f>
        <v>Nej</v>
      </c>
      <c r="AU98">
        <f t="shared" si="11"/>
        <v>960.38400000000001</v>
      </c>
      <c r="AV98">
        <f t="shared" si="12"/>
        <v>0.38388100000000003</v>
      </c>
      <c r="AW98">
        <f t="shared" si="13"/>
        <v>449.06569999999999</v>
      </c>
      <c r="AX98">
        <f t="shared" si="14"/>
        <v>414.06599999999997</v>
      </c>
      <c r="AZ98">
        <f t="shared" si="15"/>
        <v>1409.2355810000001</v>
      </c>
    </row>
    <row r="99" spans="1:61" x14ac:dyDescent="0.25">
      <c r="A99" s="2" t="s">
        <v>162</v>
      </c>
      <c r="B99" s="2" t="s">
        <v>167</v>
      </c>
      <c r="C99">
        <f>VLOOKUP($B99,'Tillförd energi'!$B$1:$AS$566,MATCH(C$1,'Tillförd energi'!$B$1:$AQ$1,0),FALSE)</f>
        <v>0</v>
      </c>
      <c r="D99">
        <f>VLOOKUP($B99,'Tillförd energi'!$B$1:$AS$566,MATCH(D$1,'Tillförd energi'!$B$1:$AQ$1,0),FALSE)</f>
        <v>0</v>
      </c>
      <c r="E99">
        <f>VLOOKUP($B99,'Tillförd energi'!$B$1:$AS$566,MATCH(E$1,'Tillförd energi'!$B$1:$AQ$1,0),FALSE)</f>
        <v>0</v>
      </c>
      <c r="F99">
        <f>VLOOKUP($B99,'Tillförd energi'!$B$1:$AS$566,MATCH(F$1,'Tillförd energi'!$B$1:$AQ$1,0),FALSE)</f>
        <v>0</v>
      </c>
      <c r="G99">
        <f>VLOOKUP($B99,'Tillförd energi'!$B$1:$AS$566,MATCH(G$1,'Tillförd energi'!$B$1:$AQ$1,0),FALSE)</f>
        <v>0</v>
      </c>
      <c r="H99">
        <f>VLOOKUP($B99,'Tillförd energi'!$B$1:$AS$566,MATCH(H$1,'Tillförd energi'!$B$1:$AQ$1,0),FALSE)</f>
        <v>0</v>
      </c>
      <c r="I99">
        <f>VLOOKUP($B99,'Tillförd energi'!$B$1:$AS$566,MATCH(I$1,'Tillförd energi'!$B$1:$AQ$1,0),FALSE)</f>
        <v>0</v>
      </c>
      <c r="J99">
        <f>VLOOKUP($B99,'Tillförd energi'!$B$1:$AS$566,MATCH(J$1,'Tillförd energi'!$B$1:$AQ$1,0),FALSE)</f>
        <v>0</v>
      </c>
      <c r="K99">
        <v>0</v>
      </c>
      <c r="L99">
        <f>VLOOKUP($B99,'Tillförd energi'!$B$1:$AS$566,MATCH(L$1,'Tillförd energi'!$B$1:$AQ$1,0),FALSE)</f>
        <v>0</v>
      </c>
      <c r="M99">
        <f>VLOOKUP($B99,'Tillförd energi'!$B$1:$AS$566,MATCH(M$1,'Tillförd energi'!$B$1:$AQ$1,0),FALSE)</f>
        <v>0</v>
      </c>
      <c r="N99">
        <f>VLOOKUP($B99,'Tillförd energi'!$B$1:$AS$566,MATCH(N$1,'Tillförd energi'!$B$1:$AQ$1,0),FALSE)</f>
        <v>0</v>
      </c>
      <c r="O99">
        <f>VLOOKUP($B99,'Tillförd energi'!$B$1:$AS$566,MATCH(O$1,'Tillförd energi'!$B$1:$AQ$1,0),FALSE)</f>
        <v>0</v>
      </c>
      <c r="P99">
        <f>VLOOKUP($B99,'Tillförd energi'!$B$1:$AS$566,MATCH(P$1,'Tillförd energi'!$B$1:$AQ$1,0),FALSE)</f>
        <v>0</v>
      </c>
      <c r="Q99">
        <f>VLOOKUP($B99,'Tillförd energi'!$B$1:$AS$566,MATCH(Q$1,'Tillförd energi'!$B$1:$AQ$1,0),FALSE)</f>
        <v>0</v>
      </c>
      <c r="R99">
        <f>VLOOKUP($B99,'Tillförd energi'!$B$1:$AS$566,MATCH(R$1,'Tillförd energi'!$B$1:$AQ$1,0),FALSE)</f>
        <v>0</v>
      </c>
      <c r="S99">
        <f>VLOOKUP($B99,'Tillförd energi'!$B$1:$AS$566,MATCH(S$1,'Tillförd energi'!$B$1:$AQ$1,0),FALSE)</f>
        <v>0</v>
      </c>
      <c r="T99">
        <f>VLOOKUP($B99,'Tillförd energi'!$B$1:$AS$566,MATCH(T$1,'Tillförd energi'!$B$1:$AQ$1,0),FALSE)</f>
        <v>0</v>
      </c>
      <c r="U99">
        <f>VLOOKUP($B99,'Tillförd energi'!$B$1:$AS$566,MATCH(U$1,'Tillförd energi'!$B$1:$AQ$1,0),FALSE)</f>
        <v>0</v>
      </c>
      <c r="V99">
        <f>VLOOKUP($B99,'Tillförd energi'!$B$1:$AS$566,MATCH(V$1,'Tillförd energi'!$B$1:$AQ$1,0),FALSE)</f>
        <v>0</v>
      </c>
      <c r="W99">
        <f>VLOOKUP($B99,'Tillförd energi'!$B$1:$AS$566,MATCH(W$1,'Tillförd energi'!$B$1:$AQ$1,0),FALSE)</f>
        <v>0</v>
      </c>
      <c r="X99">
        <f>VLOOKUP($B99,'Tillförd energi'!$B$1:$AS$566,MATCH(X$1,'Tillförd energi'!$B$1:$AQ$1,0),FALSE)</f>
        <v>0</v>
      </c>
      <c r="Y99">
        <f>VLOOKUP($B99,'Tillförd energi'!$B$1:$AS$566,MATCH(Y$1,'Tillförd energi'!$B$1:$AQ$1,0),FALSE)</f>
        <v>0</v>
      </c>
      <c r="Z99">
        <f>VLOOKUP($B99,'Tillförd energi'!$B$1:$AS$566,MATCH(Z$1,'Tillförd energi'!$B$1:$AQ$1,0),FALSE)</f>
        <v>0</v>
      </c>
      <c r="AA99">
        <f>VLOOKUP($B99,'Tillförd energi'!$B$1:$AS$566,MATCH(AA$1,'Tillförd energi'!$B$1:$AQ$1,0),FALSE)</f>
        <v>0</v>
      </c>
      <c r="AB99">
        <f>VLOOKUP($B99,'Tillförd energi'!$B$1:$AS$566,MATCH(AB$1,'Tillförd energi'!$B$1:$AQ$1,0),FALSE)</f>
        <v>0</v>
      </c>
      <c r="AC99">
        <f>VLOOKUP($B99,'Tillförd energi'!$B$1:$AS$566,MATCH(AC$1,'Tillförd energi'!$B$1:$AQ$1,0),FALSE)</f>
        <v>0</v>
      </c>
      <c r="AD99">
        <f>VLOOKUP($B99,'Tillförd energi'!$B$1:$AS$566,MATCH(AD$1,'Tillförd energi'!$B$1:$AQ$1,0),FALSE)</f>
        <v>0</v>
      </c>
      <c r="AE99">
        <f>VLOOKUP($B99,'Tillförd energi'!$B$1:$AS$566,MATCH(AE$1,'Tillförd energi'!$B$1:$AQ$1,0),FALSE)</f>
        <v>0</v>
      </c>
      <c r="AF99">
        <f>VLOOKUP($B99,'Tillförd energi'!$B$1:$AS$566,MATCH(AF$1,'Tillförd energi'!$B$1:$AQ$1,0),FALSE)</f>
        <v>0</v>
      </c>
      <c r="AG99">
        <f>IFERROR(VLOOKUP(B99,Miljö!$B$1:$S$476,9,FALSE)/1,0)</f>
        <v>0</v>
      </c>
      <c r="AI99">
        <f t="shared" si="8"/>
        <v>0</v>
      </c>
      <c r="AJ99">
        <f t="shared" si="9"/>
        <v>0</v>
      </c>
      <c r="AK99" t="str">
        <f>IF(ISERROR(1/VLOOKUP($B99,Leveranser!$B$1:$S$500,MATCH("såld värme (gwh)",Leveranser!$B$1:$S$1,0),FALSE)),"",VLOOKUP($B99,Leveranser!$B$1:$S$500,MATCH("såld värme (gwh)",Leveranser!$B$1:$S$1,0),FALSE))</f>
        <v/>
      </c>
      <c r="AL99">
        <f>VLOOKUP($B99,Leveranser!$B$1:$Y$500,MATCH("Totalt såld fjärrvärme till andra fjärrvärmeföretag",Leveranser!$B$1:$AA$1,0),FALSE)</f>
        <v>0</v>
      </c>
      <c r="AM99">
        <f>IF(ISERROR(1/VLOOKUP($B99,Miljö!$B$1:$S$500,MATCH("Såld mängd produktionsspecifik fjärrvärme (GWh)",Miljö!$B$1:$R$1,0),FALSE)),0,VLOOKUP($B99,Miljö!$B$1:$S$500,MATCH("Såld mängd produktionsspecifik fjärrvärme (GWh)",Miljö!$B$1:$R$1,0),FALSE))</f>
        <v>0</v>
      </c>
      <c r="AN99" s="137" t="str">
        <f t="shared" si="10"/>
        <v/>
      </c>
      <c r="AP99" t="str">
        <f>VLOOKUP($B99,Miljövärden!$B$1:$H$446,7,FALSE)</f>
        <v>Nej</v>
      </c>
      <c r="AQ99" t="str">
        <f>VLOOKUP($B99,Miljövärden!$B$1:$H$446,6,FALSE)</f>
        <v>Nej</v>
      </c>
      <c r="AU99">
        <f t="shared" si="11"/>
        <v>0</v>
      </c>
      <c r="AV99">
        <f t="shared" si="12"/>
        <v>0</v>
      </c>
      <c r="AW99">
        <f t="shared" si="13"/>
        <v>0</v>
      </c>
      <c r="AX99">
        <f t="shared" si="14"/>
        <v>0</v>
      </c>
      <c r="AZ99">
        <f t="shared" si="15"/>
        <v>0</v>
      </c>
      <c r="BE99"/>
      <c r="BF99"/>
      <c r="BG99"/>
      <c r="BH99"/>
      <c r="BI99"/>
    </row>
    <row r="100" spans="1:61" x14ac:dyDescent="0.25">
      <c r="A100" s="2" t="s">
        <v>162</v>
      </c>
      <c r="B100" s="2" t="s">
        <v>168</v>
      </c>
      <c r="C100">
        <f>VLOOKUP($B100,'Tillförd energi'!$B$1:$AS$566,MATCH(C$1,'Tillförd energi'!$B$1:$AQ$1,0),FALSE)</f>
        <v>0</v>
      </c>
      <c r="D100">
        <f>VLOOKUP($B100,'Tillförd energi'!$B$1:$AS$566,MATCH(D$1,'Tillförd energi'!$B$1:$AQ$1,0),FALSE)</f>
        <v>0</v>
      </c>
      <c r="E100">
        <f>VLOOKUP($B100,'Tillförd energi'!$B$1:$AS$566,MATCH(E$1,'Tillförd energi'!$B$1:$AQ$1,0),FALSE)</f>
        <v>0</v>
      </c>
      <c r="F100">
        <f>VLOOKUP($B100,'Tillförd energi'!$B$1:$AS$566,MATCH(F$1,'Tillförd energi'!$B$1:$AQ$1,0),FALSE)</f>
        <v>0</v>
      </c>
      <c r="G100">
        <f>VLOOKUP($B100,'Tillförd energi'!$B$1:$AS$566,MATCH(G$1,'Tillförd energi'!$B$1:$AQ$1,0),FALSE)</f>
        <v>0</v>
      </c>
      <c r="H100">
        <f>VLOOKUP($B100,'Tillförd energi'!$B$1:$AS$566,MATCH(H$1,'Tillförd energi'!$B$1:$AQ$1,0),FALSE)</f>
        <v>0</v>
      </c>
      <c r="I100">
        <f>VLOOKUP($B100,'Tillförd energi'!$B$1:$AS$566,MATCH(I$1,'Tillförd energi'!$B$1:$AQ$1,0),FALSE)</f>
        <v>0</v>
      </c>
      <c r="J100">
        <f>VLOOKUP($B100,'Tillförd energi'!$B$1:$AS$566,MATCH(J$1,'Tillförd energi'!$B$1:$AQ$1,0),FALSE)</f>
        <v>0</v>
      </c>
      <c r="K100">
        <v>0</v>
      </c>
      <c r="L100">
        <f>VLOOKUP($B100,'Tillförd energi'!$B$1:$AS$566,MATCH(L$1,'Tillförd energi'!$B$1:$AQ$1,0),FALSE)</f>
        <v>0</v>
      </c>
      <c r="M100">
        <f>VLOOKUP($B100,'Tillförd energi'!$B$1:$AS$566,MATCH(M$1,'Tillförd energi'!$B$1:$AQ$1,0),FALSE)</f>
        <v>0</v>
      </c>
      <c r="N100">
        <f>VLOOKUP($B100,'Tillförd energi'!$B$1:$AS$566,MATCH(N$1,'Tillförd energi'!$B$1:$AQ$1,0),FALSE)</f>
        <v>0</v>
      </c>
      <c r="O100">
        <f>VLOOKUP($B100,'Tillförd energi'!$B$1:$AS$566,MATCH(O$1,'Tillförd energi'!$B$1:$AQ$1,0),FALSE)</f>
        <v>0</v>
      </c>
      <c r="P100">
        <f>VLOOKUP($B100,'Tillförd energi'!$B$1:$AS$566,MATCH(P$1,'Tillförd energi'!$B$1:$AQ$1,0),FALSE)</f>
        <v>0</v>
      </c>
      <c r="Q100">
        <f>VLOOKUP($B100,'Tillförd energi'!$B$1:$AS$566,MATCH(Q$1,'Tillförd energi'!$B$1:$AQ$1,0),FALSE)</f>
        <v>0</v>
      </c>
      <c r="R100">
        <f>VLOOKUP($B100,'Tillförd energi'!$B$1:$AS$566,MATCH(R$1,'Tillförd energi'!$B$1:$AQ$1,0),FALSE)</f>
        <v>0</v>
      </c>
      <c r="S100">
        <f>VLOOKUP($B100,'Tillförd energi'!$B$1:$AS$566,MATCH(S$1,'Tillförd energi'!$B$1:$AQ$1,0),FALSE)</f>
        <v>0</v>
      </c>
      <c r="T100">
        <f>VLOOKUP($B100,'Tillförd energi'!$B$1:$AS$566,MATCH(T$1,'Tillförd energi'!$B$1:$AQ$1,0),FALSE)</f>
        <v>0</v>
      </c>
      <c r="U100">
        <f>VLOOKUP($B100,'Tillförd energi'!$B$1:$AS$566,MATCH(U$1,'Tillförd energi'!$B$1:$AQ$1,0),FALSE)</f>
        <v>0</v>
      </c>
      <c r="V100">
        <f>VLOOKUP($B100,'Tillförd energi'!$B$1:$AS$566,MATCH(V$1,'Tillförd energi'!$B$1:$AQ$1,0),FALSE)</f>
        <v>0</v>
      </c>
      <c r="W100">
        <f>VLOOKUP($B100,'Tillförd energi'!$B$1:$AS$566,MATCH(W$1,'Tillförd energi'!$B$1:$AQ$1,0),FALSE)</f>
        <v>0</v>
      </c>
      <c r="X100">
        <f>VLOOKUP($B100,'Tillförd energi'!$B$1:$AS$566,MATCH(X$1,'Tillförd energi'!$B$1:$AQ$1,0),FALSE)</f>
        <v>0</v>
      </c>
      <c r="Y100">
        <f>VLOOKUP($B100,'Tillförd energi'!$B$1:$AS$566,MATCH(Y$1,'Tillförd energi'!$B$1:$AQ$1,0),FALSE)</f>
        <v>0</v>
      </c>
      <c r="Z100">
        <f>VLOOKUP($B100,'Tillförd energi'!$B$1:$AS$566,MATCH(Z$1,'Tillförd energi'!$B$1:$AQ$1,0),FALSE)</f>
        <v>0</v>
      </c>
      <c r="AA100">
        <f>VLOOKUP($B100,'Tillförd energi'!$B$1:$AS$566,MATCH(AA$1,'Tillförd energi'!$B$1:$AQ$1,0),FALSE)</f>
        <v>0</v>
      </c>
      <c r="AB100">
        <f>VLOOKUP($B100,'Tillförd energi'!$B$1:$AS$566,MATCH(AB$1,'Tillförd energi'!$B$1:$AQ$1,0),FALSE)</f>
        <v>0</v>
      </c>
      <c r="AC100">
        <f>VLOOKUP($B100,'Tillförd energi'!$B$1:$AS$566,MATCH(AC$1,'Tillförd energi'!$B$1:$AQ$1,0),FALSE)</f>
        <v>0</v>
      </c>
      <c r="AD100">
        <f>VLOOKUP($B100,'Tillförd energi'!$B$1:$AS$566,MATCH(AD$1,'Tillförd energi'!$B$1:$AQ$1,0),FALSE)</f>
        <v>0</v>
      </c>
      <c r="AE100">
        <f>VLOOKUP($B100,'Tillförd energi'!$B$1:$AS$566,MATCH(AE$1,'Tillförd energi'!$B$1:$AQ$1,0),FALSE)</f>
        <v>0</v>
      </c>
      <c r="AF100">
        <f>VLOOKUP($B100,'Tillförd energi'!$B$1:$AS$566,MATCH(AF$1,'Tillförd energi'!$B$1:$AQ$1,0),FALSE)</f>
        <v>0</v>
      </c>
      <c r="AG100">
        <f>IFERROR(VLOOKUP(B100,Miljö!$B$1:$S$476,9,FALSE)/1,0)</f>
        <v>0</v>
      </c>
      <c r="AI100">
        <f t="shared" si="8"/>
        <v>0</v>
      </c>
      <c r="AJ100">
        <f t="shared" si="9"/>
        <v>0</v>
      </c>
      <c r="AK100" t="str">
        <f>IF(ISERROR(1/VLOOKUP($B100,Leveranser!$B$1:$S$500,MATCH("såld värme (gwh)",Leveranser!$B$1:$S$1,0),FALSE)),"",VLOOKUP($B100,Leveranser!$B$1:$S$500,MATCH("såld värme (gwh)",Leveranser!$B$1:$S$1,0),FALSE))</f>
        <v/>
      </c>
      <c r="AL100">
        <f>VLOOKUP($B100,Leveranser!$B$1:$Y$500,MATCH("Totalt såld fjärrvärme till andra fjärrvärmeföretag",Leveranser!$B$1:$AA$1,0),FALSE)</f>
        <v>0</v>
      </c>
      <c r="AM100">
        <f>IF(ISERROR(1/VLOOKUP($B100,Miljö!$B$1:$S$500,MATCH("Såld mängd produktionsspecifik fjärrvärme (GWh)",Miljö!$B$1:$R$1,0),FALSE)),0,VLOOKUP($B100,Miljö!$B$1:$S$500,MATCH("Såld mängd produktionsspecifik fjärrvärme (GWh)",Miljö!$B$1:$R$1,0),FALSE))</f>
        <v>0</v>
      </c>
      <c r="AN100" s="137" t="str">
        <f t="shared" si="10"/>
        <v/>
      </c>
      <c r="AP100" t="str">
        <f>VLOOKUP($B100,Miljövärden!$B$1:$H$446,7,FALSE)</f>
        <v>Nej</v>
      </c>
      <c r="AQ100" t="str">
        <f>VLOOKUP($B100,Miljövärden!$B$1:$H$446,6,FALSE)</f>
        <v>Nej</v>
      </c>
      <c r="AU100">
        <f t="shared" si="11"/>
        <v>0</v>
      </c>
      <c r="AV100">
        <f t="shared" si="12"/>
        <v>0</v>
      </c>
      <c r="AW100">
        <f t="shared" si="13"/>
        <v>0</v>
      </c>
      <c r="AX100">
        <f t="shared" si="14"/>
        <v>0</v>
      </c>
      <c r="AZ100">
        <f t="shared" si="15"/>
        <v>0</v>
      </c>
      <c r="BE100"/>
      <c r="BF100"/>
      <c r="BG100"/>
      <c r="BH100"/>
      <c r="BI100"/>
    </row>
    <row r="101" spans="1:61" x14ac:dyDescent="0.25">
      <c r="A101" s="2" t="s">
        <v>162</v>
      </c>
      <c r="B101" s="2" t="s">
        <v>169</v>
      </c>
      <c r="C101">
        <f>VLOOKUP($B101,'Tillförd energi'!$B$1:$AS$566,MATCH(C$1,'Tillförd energi'!$B$1:$AQ$1,0),FALSE)</f>
        <v>0</v>
      </c>
      <c r="D101">
        <f>VLOOKUP($B101,'Tillförd energi'!$B$1:$AS$566,MATCH(D$1,'Tillförd energi'!$B$1:$AQ$1,0),FALSE)</f>
        <v>0</v>
      </c>
      <c r="E101">
        <f>VLOOKUP($B101,'Tillförd energi'!$B$1:$AS$566,MATCH(E$1,'Tillförd energi'!$B$1:$AQ$1,0),FALSE)</f>
        <v>0</v>
      </c>
      <c r="F101">
        <f>VLOOKUP($B101,'Tillförd energi'!$B$1:$AS$566,MATCH(F$1,'Tillförd energi'!$B$1:$AQ$1,0),FALSE)</f>
        <v>0</v>
      </c>
      <c r="G101">
        <f>VLOOKUP($B101,'Tillförd energi'!$B$1:$AS$566,MATCH(G$1,'Tillförd energi'!$B$1:$AQ$1,0),FALSE)</f>
        <v>0</v>
      </c>
      <c r="H101">
        <f>VLOOKUP($B101,'Tillförd energi'!$B$1:$AS$566,MATCH(H$1,'Tillförd energi'!$B$1:$AQ$1,0),FALSE)</f>
        <v>0</v>
      </c>
      <c r="I101">
        <f>VLOOKUP($B101,'Tillförd energi'!$B$1:$AS$566,MATCH(I$1,'Tillförd energi'!$B$1:$AQ$1,0),FALSE)</f>
        <v>0</v>
      </c>
      <c r="J101">
        <f>VLOOKUP($B101,'Tillförd energi'!$B$1:$AS$566,MATCH(J$1,'Tillförd energi'!$B$1:$AQ$1,0),FALSE)</f>
        <v>0</v>
      </c>
      <c r="K101">
        <v>0</v>
      </c>
      <c r="L101">
        <f>VLOOKUP($B101,'Tillförd energi'!$B$1:$AS$566,MATCH(L$1,'Tillförd energi'!$B$1:$AQ$1,0),FALSE)</f>
        <v>0</v>
      </c>
      <c r="M101">
        <f>VLOOKUP($B101,'Tillförd energi'!$B$1:$AS$566,MATCH(M$1,'Tillförd energi'!$B$1:$AQ$1,0),FALSE)</f>
        <v>0</v>
      </c>
      <c r="N101">
        <f>VLOOKUP($B101,'Tillförd energi'!$B$1:$AS$566,MATCH(N$1,'Tillförd energi'!$B$1:$AQ$1,0),FALSE)</f>
        <v>0</v>
      </c>
      <c r="O101">
        <f>VLOOKUP($B101,'Tillförd energi'!$B$1:$AS$566,MATCH(O$1,'Tillförd energi'!$B$1:$AQ$1,0),FALSE)</f>
        <v>0</v>
      </c>
      <c r="P101">
        <f>VLOOKUP($B101,'Tillförd energi'!$B$1:$AS$566,MATCH(P$1,'Tillförd energi'!$B$1:$AQ$1,0),FALSE)</f>
        <v>0</v>
      </c>
      <c r="Q101">
        <f>VLOOKUP($B101,'Tillförd energi'!$B$1:$AS$566,MATCH(Q$1,'Tillförd energi'!$B$1:$AQ$1,0),FALSE)</f>
        <v>0</v>
      </c>
      <c r="R101">
        <f>VLOOKUP($B101,'Tillförd energi'!$B$1:$AS$566,MATCH(R$1,'Tillförd energi'!$B$1:$AQ$1,0),FALSE)</f>
        <v>0</v>
      </c>
      <c r="S101">
        <f>VLOOKUP($B101,'Tillförd energi'!$B$1:$AS$566,MATCH(S$1,'Tillförd energi'!$B$1:$AQ$1,0),FALSE)</f>
        <v>0</v>
      </c>
      <c r="T101">
        <f>VLOOKUP($B101,'Tillförd energi'!$B$1:$AS$566,MATCH(T$1,'Tillförd energi'!$B$1:$AQ$1,0),FALSE)</f>
        <v>0</v>
      </c>
      <c r="U101">
        <f>VLOOKUP($B101,'Tillförd energi'!$B$1:$AS$566,MATCH(U$1,'Tillförd energi'!$B$1:$AQ$1,0),FALSE)</f>
        <v>0</v>
      </c>
      <c r="V101">
        <f>VLOOKUP($B101,'Tillförd energi'!$B$1:$AS$566,MATCH(V$1,'Tillförd energi'!$B$1:$AQ$1,0),FALSE)</f>
        <v>0</v>
      </c>
      <c r="W101">
        <f>VLOOKUP($B101,'Tillförd energi'!$B$1:$AS$566,MATCH(W$1,'Tillförd energi'!$B$1:$AQ$1,0),FALSE)</f>
        <v>0</v>
      </c>
      <c r="X101">
        <f>VLOOKUP($B101,'Tillförd energi'!$B$1:$AS$566,MATCH(X$1,'Tillförd energi'!$B$1:$AQ$1,0),FALSE)</f>
        <v>0</v>
      </c>
      <c r="Y101">
        <f>VLOOKUP($B101,'Tillförd energi'!$B$1:$AS$566,MATCH(Y$1,'Tillförd energi'!$B$1:$AQ$1,0),FALSE)</f>
        <v>0</v>
      </c>
      <c r="Z101">
        <f>VLOOKUP($B101,'Tillförd energi'!$B$1:$AS$566,MATCH(Z$1,'Tillförd energi'!$B$1:$AQ$1,0),FALSE)</f>
        <v>0</v>
      </c>
      <c r="AA101">
        <f>VLOOKUP($B101,'Tillförd energi'!$B$1:$AS$566,MATCH(AA$1,'Tillförd energi'!$B$1:$AQ$1,0),FALSE)</f>
        <v>0</v>
      </c>
      <c r="AB101">
        <f>VLOOKUP($B101,'Tillförd energi'!$B$1:$AS$566,MATCH(AB$1,'Tillförd energi'!$B$1:$AQ$1,0),FALSE)</f>
        <v>0</v>
      </c>
      <c r="AC101">
        <f>VLOOKUP($B101,'Tillförd energi'!$B$1:$AS$566,MATCH(AC$1,'Tillförd energi'!$B$1:$AQ$1,0),FALSE)</f>
        <v>0</v>
      </c>
      <c r="AD101">
        <f>VLOOKUP($B101,'Tillförd energi'!$B$1:$AS$566,MATCH(AD$1,'Tillförd energi'!$B$1:$AQ$1,0),FALSE)</f>
        <v>0</v>
      </c>
      <c r="AE101">
        <f>VLOOKUP($B101,'Tillförd energi'!$B$1:$AS$566,MATCH(AE$1,'Tillförd energi'!$B$1:$AQ$1,0),FALSE)</f>
        <v>0</v>
      </c>
      <c r="AF101">
        <f>VLOOKUP($B101,'Tillförd energi'!$B$1:$AS$566,MATCH(AF$1,'Tillförd energi'!$B$1:$AQ$1,0),FALSE)</f>
        <v>0</v>
      </c>
      <c r="AG101">
        <f>IFERROR(VLOOKUP(B101,Miljö!$B$1:$S$476,9,FALSE)/1,0)</f>
        <v>0</v>
      </c>
      <c r="AI101">
        <f t="shared" si="8"/>
        <v>0</v>
      </c>
      <c r="AJ101">
        <f t="shared" si="9"/>
        <v>0</v>
      </c>
      <c r="AK101" t="str">
        <f>IF(ISERROR(1/VLOOKUP($B101,Leveranser!$B$1:$S$500,MATCH("såld värme (gwh)",Leveranser!$B$1:$S$1,0),FALSE)),"",VLOOKUP($B101,Leveranser!$B$1:$S$500,MATCH("såld värme (gwh)",Leveranser!$B$1:$S$1,0),FALSE))</f>
        <v/>
      </c>
      <c r="AL101">
        <f>VLOOKUP($B101,Leveranser!$B$1:$Y$500,MATCH("Totalt såld fjärrvärme till andra fjärrvärmeföretag",Leveranser!$B$1:$AA$1,0),FALSE)</f>
        <v>0</v>
      </c>
      <c r="AM101">
        <f>IF(ISERROR(1/VLOOKUP($B101,Miljö!$B$1:$S$500,MATCH("Såld mängd produktionsspecifik fjärrvärme (GWh)",Miljö!$B$1:$R$1,0),FALSE)),0,VLOOKUP($B101,Miljö!$B$1:$S$500,MATCH("Såld mängd produktionsspecifik fjärrvärme (GWh)",Miljö!$B$1:$R$1,0),FALSE))</f>
        <v>0</v>
      </c>
      <c r="AN101" s="137" t="str">
        <f t="shared" si="10"/>
        <v/>
      </c>
      <c r="AP101" t="str">
        <f>VLOOKUP($B101,Miljövärden!$B$1:$H$446,7,FALSE)</f>
        <v>Nej</v>
      </c>
      <c r="AQ101" t="str">
        <f>VLOOKUP($B101,Miljövärden!$B$1:$H$446,6,FALSE)</f>
        <v>Nej</v>
      </c>
      <c r="AU101">
        <f t="shared" si="11"/>
        <v>0</v>
      </c>
      <c r="AV101">
        <f t="shared" si="12"/>
        <v>0</v>
      </c>
      <c r="AW101">
        <f t="shared" si="13"/>
        <v>0</v>
      </c>
      <c r="AX101">
        <f t="shared" si="14"/>
        <v>0</v>
      </c>
      <c r="AZ101">
        <f t="shared" si="15"/>
        <v>0</v>
      </c>
      <c r="BE101"/>
      <c r="BF101"/>
      <c r="BG101"/>
      <c r="BH101"/>
      <c r="BI101"/>
    </row>
    <row r="102" spans="1:61" x14ac:dyDescent="0.25">
      <c r="A102" s="2" t="s">
        <v>162</v>
      </c>
      <c r="B102" s="2" t="s">
        <v>170</v>
      </c>
      <c r="C102">
        <f>VLOOKUP($B102,'Tillförd energi'!$B$1:$AS$566,MATCH(C$1,'Tillförd energi'!$B$1:$AQ$1,0),FALSE)</f>
        <v>0</v>
      </c>
      <c r="D102">
        <f>VLOOKUP($B102,'Tillförd energi'!$B$1:$AS$566,MATCH(D$1,'Tillförd energi'!$B$1:$AQ$1,0),FALSE)</f>
        <v>6.3860000000000001</v>
      </c>
      <c r="E102">
        <f>VLOOKUP($B102,'Tillförd energi'!$B$1:$AS$566,MATCH(E$1,'Tillförd energi'!$B$1:$AQ$1,0),FALSE)</f>
        <v>0</v>
      </c>
      <c r="F102">
        <f>VLOOKUP($B102,'Tillförd energi'!$B$1:$AS$566,MATCH(F$1,'Tillförd energi'!$B$1:$AQ$1,0),FALSE)</f>
        <v>0</v>
      </c>
      <c r="G102">
        <f>VLOOKUP($B102,'Tillförd energi'!$B$1:$AS$566,MATCH(G$1,'Tillförd energi'!$B$1:$AQ$1,0),FALSE)</f>
        <v>0</v>
      </c>
      <c r="H102">
        <f>VLOOKUP($B102,'Tillförd energi'!$B$1:$AS$566,MATCH(H$1,'Tillförd energi'!$B$1:$AQ$1,0),FALSE)</f>
        <v>0</v>
      </c>
      <c r="I102">
        <f>VLOOKUP($B102,'Tillförd energi'!$B$1:$AS$566,MATCH(I$1,'Tillförd energi'!$B$1:$AQ$1,0),FALSE)</f>
        <v>0</v>
      </c>
      <c r="J102">
        <f>VLOOKUP($B102,'Tillförd energi'!$B$1:$AS$566,MATCH(J$1,'Tillförd energi'!$B$1:$AQ$1,0),FALSE)</f>
        <v>1.746</v>
      </c>
      <c r="K102">
        <v>0</v>
      </c>
      <c r="L102">
        <f>VLOOKUP($B102,'Tillförd energi'!$B$1:$AS$566,MATCH(L$1,'Tillförd energi'!$B$1:$AQ$1,0),FALSE)</f>
        <v>0</v>
      </c>
      <c r="M102">
        <f>VLOOKUP($B102,'Tillförd energi'!$B$1:$AS$566,MATCH(M$1,'Tillförd energi'!$B$1:$AQ$1,0),FALSE)</f>
        <v>0</v>
      </c>
      <c r="N102">
        <f>VLOOKUP($B102,'Tillförd energi'!$B$1:$AS$566,MATCH(N$1,'Tillförd energi'!$B$1:$AQ$1,0),FALSE)</f>
        <v>0</v>
      </c>
      <c r="O102">
        <f>VLOOKUP($B102,'Tillförd energi'!$B$1:$AS$566,MATCH(O$1,'Tillförd energi'!$B$1:$AQ$1,0),FALSE)</f>
        <v>0</v>
      </c>
      <c r="P102">
        <f>VLOOKUP($B102,'Tillförd energi'!$B$1:$AS$566,MATCH(P$1,'Tillförd energi'!$B$1:$AQ$1,0),FALSE)</f>
        <v>0</v>
      </c>
      <c r="Q102">
        <f>VLOOKUP($B102,'Tillförd energi'!$B$1:$AS$566,MATCH(Q$1,'Tillförd energi'!$B$1:$AQ$1,0),FALSE)</f>
        <v>0</v>
      </c>
      <c r="R102">
        <f>VLOOKUP($B102,'Tillförd energi'!$B$1:$AS$566,MATCH(R$1,'Tillförd energi'!$B$1:$AQ$1,0),FALSE)</f>
        <v>0</v>
      </c>
      <c r="S102">
        <f>VLOOKUP($B102,'Tillförd energi'!$B$1:$AS$566,MATCH(S$1,'Tillförd energi'!$B$1:$AQ$1,0),FALSE)</f>
        <v>0</v>
      </c>
      <c r="T102">
        <f>VLOOKUP($B102,'Tillförd energi'!$B$1:$AS$566,MATCH(T$1,'Tillförd energi'!$B$1:$AQ$1,0),FALSE)</f>
        <v>0</v>
      </c>
      <c r="U102">
        <f>VLOOKUP($B102,'Tillförd energi'!$B$1:$AS$566,MATCH(U$1,'Tillförd energi'!$B$1:$AQ$1,0),FALSE)</f>
        <v>0</v>
      </c>
      <c r="V102">
        <f>VLOOKUP($B102,'Tillförd energi'!$B$1:$AS$566,MATCH(V$1,'Tillförd energi'!$B$1:$AQ$1,0),FALSE)</f>
        <v>0</v>
      </c>
      <c r="W102">
        <f>VLOOKUP($B102,'Tillförd energi'!$B$1:$AS$566,MATCH(W$1,'Tillförd energi'!$B$1:$AQ$1,0),FALSE)</f>
        <v>54.094999999999999</v>
      </c>
      <c r="X102">
        <f>VLOOKUP($B102,'Tillförd energi'!$B$1:$AS$566,MATCH(X$1,'Tillförd energi'!$B$1:$AQ$1,0),FALSE)</f>
        <v>0</v>
      </c>
      <c r="Y102">
        <f>VLOOKUP($B102,'Tillförd energi'!$B$1:$AS$566,MATCH(Y$1,'Tillförd energi'!$B$1:$AQ$1,0),FALSE)</f>
        <v>0</v>
      </c>
      <c r="Z102">
        <f>VLOOKUP($B102,'Tillförd energi'!$B$1:$AS$566,MATCH(Z$1,'Tillförd energi'!$B$1:$AQ$1,0),FALSE)</f>
        <v>0</v>
      </c>
      <c r="AA102">
        <f>VLOOKUP($B102,'Tillförd energi'!$B$1:$AS$566,MATCH(AA$1,'Tillförd energi'!$B$1:$AQ$1,0),FALSE)</f>
        <v>0</v>
      </c>
      <c r="AB102">
        <f>VLOOKUP($B102,'Tillförd energi'!$B$1:$AS$566,MATCH(AB$1,'Tillförd energi'!$B$1:$AQ$1,0),FALSE)</f>
        <v>0</v>
      </c>
      <c r="AC102">
        <f>VLOOKUP($B102,'Tillförd energi'!$B$1:$AS$566,MATCH(AC$1,'Tillförd energi'!$B$1:$AQ$1,0),FALSE)</f>
        <v>0</v>
      </c>
      <c r="AD102">
        <f>VLOOKUP($B102,'Tillförd energi'!$B$1:$AS$566,MATCH(AD$1,'Tillförd energi'!$B$1:$AQ$1,0),FALSE)</f>
        <v>0</v>
      </c>
      <c r="AE102">
        <f>VLOOKUP($B102,'Tillförd energi'!$B$1:$AS$566,MATCH(AE$1,'Tillförd energi'!$B$1:$AQ$1,0),FALSE)</f>
        <v>0</v>
      </c>
      <c r="AF102">
        <f>VLOOKUP($B102,'Tillförd energi'!$B$1:$AS$566,MATCH(AF$1,'Tillförd energi'!$B$1:$AQ$1,0),FALSE)</f>
        <v>1.155</v>
      </c>
      <c r="AG102">
        <f>IFERROR(VLOOKUP(B102,Miljö!$B$1:$S$476,9,FALSE)/1,0)</f>
        <v>0</v>
      </c>
      <c r="AI102">
        <f t="shared" si="8"/>
        <v>63.381999999999998</v>
      </c>
      <c r="AJ102">
        <f t="shared" si="9"/>
        <v>63.381999999999998</v>
      </c>
      <c r="AK102">
        <f>IF(ISERROR(1/VLOOKUP($B102,Leveranser!$B$1:$S$500,MATCH("såld värme (gwh)",Leveranser!$B$1:$S$1,0),FALSE)),"",VLOOKUP($B102,Leveranser!$B$1:$S$500,MATCH("såld värme (gwh)",Leveranser!$B$1:$S$1,0),FALSE))</f>
        <v>47.481000000000002</v>
      </c>
      <c r="AL102">
        <f>VLOOKUP($B102,Leveranser!$B$1:$Y$500,MATCH("Totalt såld fjärrvärme till andra fjärrvärmeföretag",Leveranser!$B$1:$AA$1,0),FALSE)</f>
        <v>0</v>
      </c>
      <c r="AM102">
        <f>IF(ISERROR(1/VLOOKUP($B102,Miljö!$B$1:$S$500,MATCH("Såld mängd produktionsspecifik fjärrvärme (GWh)",Miljö!$B$1:$R$1,0),FALSE)),0,VLOOKUP($B102,Miljö!$B$1:$S$500,MATCH("Såld mängd produktionsspecifik fjärrvärme (GWh)",Miljö!$B$1:$R$1,0),FALSE))</f>
        <v>0</v>
      </c>
      <c r="AN102" s="137">
        <f t="shared" si="10"/>
        <v>0.74912435707298608</v>
      </c>
      <c r="AP102" t="str">
        <f>VLOOKUP($B102,Miljövärden!$B$1:$H$446,7,FALSE)</f>
        <v>Ja</v>
      </c>
      <c r="AQ102" t="str">
        <f>VLOOKUP($B102,Miljövärden!$B$1:$H$446,6,FALSE)</f>
        <v>Nej</v>
      </c>
      <c r="AU102">
        <f t="shared" si="11"/>
        <v>1.155</v>
      </c>
      <c r="AV102">
        <f t="shared" si="12"/>
        <v>0</v>
      </c>
      <c r="AW102">
        <f t="shared" si="13"/>
        <v>0</v>
      </c>
      <c r="AX102">
        <f t="shared" si="14"/>
        <v>0</v>
      </c>
      <c r="AZ102">
        <f t="shared" si="15"/>
        <v>54.094999999999999</v>
      </c>
      <c r="BE102"/>
      <c r="BF102"/>
      <c r="BG102"/>
      <c r="BH102"/>
      <c r="BI102"/>
    </row>
    <row r="103" spans="1:61" x14ac:dyDescent="0.25">
      <c r="A103" s="2" t="s">
        <v>162</v>
      </c>
      <c r="B103" s="2" t="s">
        <v>171</v>
      </c>
      <c r="C103">
        <f>VLOOKUP($B103,'Tillförd energi'!$B$1:$AS$566,MATCH(C$1,'Tillförd energi'!$B$1:$AQ$1,0),FALSE)</f>
        <v>0</v>
      </c>
      <c r="D103">
        <f>VLOOKUP($B103,'Tillförd energi'!$B$1:$AS$566,MATCH(D$1,'Tillförd energi'!$B$1:$AQ$1,0),FALSE)</f>
        <v>0</v>
      </c>
      <c r="E103">
        <f>VLOOKUP($B103,'Tillförd energi'!$B$1:$AS$566,MATCH(E$1,'Tillförd energi'!$B$1:$AQ$1,0),FALSE)</f>
        <v>0</v>
      </c>
      <c r="F103">
        <f>VLOOKUP($B103,'Tillförd energi'!$B$1:$AS$566,MATCH(F$1,'Tillförd energi'!$B$1:$AQ$1,0),FALSE)</f>
        <v>0</v>
      </c>
      <c r="G103">
        <f>VLOOKUP($B103,'Tillförd energi'!$B$1:$AS$566,MATCH(G$1,'Tillförd energi'!$B$1:$AQ$1,0),FALSE)</f>
        <v>0</v>
      </c>
      <c r="H103">
        <f>VLOOKUP($B103,'Tillförd energi'!$B$1:$AS$566,MATCH(H$1,'Tillförd energi'!$B$1:$AQ$1,0),FALSE)</f>
        <v>0</v>
      </c>
      <c r="I103">
        <f>VLOOKUP($B103,'Tillförd energi'!$B$1:$AS$566,MATCH(I$1,'Tillförd energi'!$B$1:$AQ$1,0),FALSE)</f>
        <v>0</v>
      </c>
      <c r="J103">
        <f>VLOOKUP($B103,'Tillförd energi'!$B$1:$AS$566,MATCH(J$1,'Tillförd energi'!$B$1:$AQ$1,0),FALSE)</f>
        <v>0</v>
      </c>
      <c r="K103">
        <v>0</v>
      </c>
      <c r="L103">
        <f>VLOOKUP($B103,'Tillförd energi'!$B$1:$AS$566,MATCH(L$1,'Tillförd energi'!$B$1:$AQ$1,0),FALSE)</f>
        <v>0</v>
      </c>
      <c r="M103">
        <f>VLOOKUP($B103,'Tillförd energi'!$B$1:$AS$566,MATCH(M$1,'Tillförd energi'!$B$1:$AQ$1,0),FALSE)</f>
        <v>0</v>
      </c>
      <c r="N103">
        <f>VLOOKUP($B103,'Tillförd energi'!$B$1:$AS$566,MATCH(N$1,'Tillförd energi'!$B$1:$AQ$1,0),FALSE)</f>
        <v>0</v>
      </c>
      <c r="O103">
        <f>VLOOKUP($B103,'Tillförd energi'!$B$1:$AS$566,MATCH(O$1,'Tillförd energi'!$B$1:$AQ$1,0),FALSE)</f>
        <v>0</v>
      </c>
      <c r="P103">
        <f>VLOOKUP($B103,'Tillförd energi'!$B$1:$AS$566,MATCH(P$1,'Tillförd energi'!$B$1:$AQ$1,0),FALSE)</f>
        <v>0</v>
      </c>
      <c r="Q103">
        <f>VLOOKUP($B103,'Tillförd energi'!$B$1:$AS$566,MATCH(Q$1,'Tillförd energi'!$B$1:$AQ$1,0),FALSE)</f>
        <v>0</v>
      </c>
      <c r="R103">
        <f>VLOOKUP($B103,'Tillförd energi'!$B$1:$AS$566,MATCH(R$1,'Tillförd energi'!$B$1:$AQ$1,0),FALSE)</f>
        <v>0</v>
      </c>
      <c r="S103">
        <f>VLOOKUP($B103,'Tillförd energi'!$B$1:$AS$566,MATCH(S$1,'Tillförd energi'!$B$1:$AQ$1,0),FALSE)</f>
        <v>0</v>
      </c>
      <c r="T103">
        <f>VLOOKUP($B103,'Tillförd energi'!$B$1:$AS$566,MATCH(T$1,'Tillförd energi'!$B$1:$AQ$1,0),FALSE)</f>
        <v>0</v>
      </c>
      <c r="U103">
        <f>VLOOKUP($B103,'Tillförd energi'!$B$1:$AS$566,MATCH(U$1,'Tillförd energi'!$B$1:$AQ$1,0),FALSE)</f>
        <v>0</v>
      </c>
      <c r="V103">
        <f>VLOOKUP($B103,'Tillförd energi'!$B$1:$AS$566,MATCH(V$1,'Tillförd energi'!$B$1:$AQ$1,0),FALSE)</f>
        <v>0</v>
      </c>
      <c r="W103">
        <f>VLOOKUP($B103,'Tillförd energi'!$B$1:$AS$566,MATCH(W$1,'Tillförd energi'!$B$1:$AQ$1,0),FALSE)</f>
        <v>0</v>
      </c>
      <c r="X103">
        <f>VLOOKUP($B103,'Tillförd energi'!$B$1:$AS$566,MATCH(X$1,'Tillförd energi'!$B$1:$AQ$1,0),FALSE)</f>
        <v>0</v>
      </c>
      <c r="Y103">
        <f>VLOOKUP($B103,'Tillförd energi'!$B$1:$AS$566,MATCH(Y$1,'Tillförd energi'!$B$1:$AQ$1,0),FALSE)</f>
        <v>0</v>
      </c>
      <c r="Z103">
        <f>VLOOKUP($B103,'Tillförd energi'!$B$1:$AS$566,MATCH(Z$1,'Tillförd energi'!$B$1:$AQ$1,0),FALSE)</f>
        <v>0</v>
      </c>
      <c r="AA103">
        <f>VLOOKUP($B103,'Tillförd energi'!$B$1:$AS$566,MATCH(AA$1,'Tillförd energi'!$B$1:$AQ$1,0),FALSE)</f>
        <v>0</v>
      </c>
      <c r="AB103">
        <f>VLOOKUP($B103,'Tillförd energi'!$B$1:$AS$566,MATCH(AB$1,'Tillförd energi'!$B$1:$AQ$1,0),FALSE)</f>
        <v>0</v>
      </c>
      <c r="AC103">
        <f>VLOOKUP($B103,'Tillförd energi'!$B$1:$AS$566,MATCH(AC$1,'Tillförd energi'!$B$1:$AQ$1,0),FALSE)</f>
        <v>0</v>
      </c>
      <c r="AD103">
        <f>VLOOKUP($B103,'Tillförd energi'!$B$1:$AS$566,MATCH(AD$1,'Tillförd energi'!$B$1:$AQ$1,0),FALSE)</f>
        <v>0</v>
      </c>
      <c r="AE103">
        <f>VLOOKUP($B103,'Tillförd energi'!$B$1:$AS$566,MATCH(AE$1,'Tillförd energi'!$B$1:$AQ$1,0),FALSE)</f>
        <v>0</v>
      </c>
      <c r="AF103">
        <f>VLOOKUP($B103,'Tillförd energi'!$B$1:$AS$566,MATCH(AF$1,'Tillförd energi'!$B$1:$AQ$1,0),FALSE)</f>
        <v>0</v>
      </c>
      <c r="AG103">
        <f>IFERROR(VLOOKUP(B103,Miljö!$B$1:$S$476,9,FALSE)/1,0)</f>
        <v>0</v>
      </c>
      <c r="AI103">
        <f t="shared" si="8"/>
        <v>0</v>
      </c>
      <c r="AJ103">
        <f t="shared" si="9"/>
        <v>0</v>
      </c>
      <c r="AK103" t="str">
        <f>IF(ISERROR(1/VLOOKUP($B103,Leveranser!$B$1:$S$500,MATCH("såld värme (gwh)",Leveranser!$B$1:$S$1,0),FALSE)),"",VLOOKUP($B103,Leveranser!$B$1:$S$500,MATCH("såld värme (gwh)",Leveranser!$B$1:$S$1,0),FALSE))</f>
        <v/>
      </c>
      <c r="AL103">
        <f>VLOOKUP($B103,Leveranser!$B$1:$Y$500,MATCH("Totalt såld fjärrvärme till andra fjärrvärmeföretag",Leveranser!$B$1:$AA$1,0),FALSE)</f>
        <v>0</v>
      </c>
      <c r="AM103">
        <f>IF(ISERROR(1/VLOOKUP($B103,Miljö!$B$1:$S$500,MATCH("Såld mängd produktionsspecifik fjärrvärme (GWh)",Miljö!$B$1:$R$1,0),FALSE)),0,VLOOKUP($B103,Miljö!$B$1:$S$500,MATCH("Såld mängd produktionsspecifik fjärrvärme (GWh)",Miljö!$B$1:$R$1,0),FALSE))</f>
        <v>0</v>
      </c>
      <c r="AN103" s="137" t="str">
        <f t="shared" si="10"/>
        <v/>
      </c>
      <c r="AP103" t="str">
        <f>VLOOKUP($B103,Miljövärden!$B$1:$H$446,7,FALSE)</f>
        <v>Nej</v>
      </c>
      <c r="AQ103" t="str">
        <f>VLOOKUP($B103,Miljövärden!$B$1:$H$446,6,FALSE)</f>
        <v>Nej</v>
      </c>
      <c r="AU103">
        <f t="shared" si="11"/>
        <v>0</v>
      </c>
      <c r="AV103">
        <f t="shared" si="12"/>
        <v>0</v>
      </c>
      <c r="AW103">
        <f t="shared" si="13"/>
        <v>0</v>
      </c>
      <c r="AX103">
        <f t="shared" si="14"/>
        <v>0</v>
      </c>
      <c r="AZ103">
        <f t="shared" si="15"/>
        <v>0</v>
      </c>
      <c r="BE103"/>
      <c r="BF103"/>
      <c r="BG103"/>
      <c r="BH103"/>
      <c r="BI103"/>
    </row>
    <row r="104" spans="1:61" x14ac:dyDescent="0.25">
      <c r="A104" s="2" t="s">
        <v>172</v>
      </c>
      <c r="B104" s="2" t="s">
        <v>173</v>
      </c>
      <c r="C104">
        <f>VLOOKUP($B104,'Tillförd energi'!$B$1:$AS$566,MATCH(C$1,'Tillförd energi'!$B$1:$AQ$1,0),FALSE)</f>
        <v>0</v>
      </c>
      <c r="D104">
        <f>VLOOKUP($B104,'Tillförd energi'!$B$1:$AS$566,MATCH(D$1,'Tillförd energi'!$B$1:$AQ$1,0),FALSE)</f>
        <v>0</v>
      </c>
      <c r="E104">
        <f>VLOOKUP($B104,'Tillförd energi'!$B$1:$AS$566,MATCH(E$1,'Tillförd energi'!$B$1:$AQ$1,0),FALSE)</f>
        <v>0</v>
      </c>
      <c r="F104">
        <f>VLOOKUP($B104,'Tillförd energi'!$B$1:$AS$566,MATCH(F$1,'Tillförd energi'!$B$1:$AQ$1,0),FALSE)</f>
        <v>0</v>
      </c>
      <c r="G104">
        <f>VLOOKUP($B104,'Tillförd energi'!$B$1:$AS$566,MATCH(G$1,'Tillförd energi'!$B$1:$AQ$1,0),FALSE)</f>
        <v>0</v>
      </c>
      <c r="H104">
        <f>VLOOKUP($B104,'Tillförd energi'!$B$1:$AS$566,MATCH(H$1,'Tillförd energi'!$B$1:$AQ$1,0),FALSE)</f>
        <v>0</v>
      </c>
      <c r="I104">
        <f>VLOOKUP($B104,'Tillförd energi'!$B$1:$AS$566,MATCH(I$1,'Tillförd energi'!$B$1:$AQ$1,0),FALSE)</f>
        <v>0</v>
      </c>
      <c r="J104">
        <f>VLOOKUP($B104,'Tillförd energi'!$B$1:$AS$566,MATCH(J$1,'Tillförd energi'!$B$1:$AQ$1,0),FALSE)</f>
        <v>0</v>
      </c>
      <c r="K104">
        <v>0</v>
      </c>
      <c r="L104">
        <f>VLOOKUP($B104,'Tillförd energi'!$B$1:$AS$566,MATCH(L$1,'Tillförd energi'!$B$1:$AQ$1,0),FALSE)</f>
        <v>0</v>
      </c>
      <c r="M104">
        <f>VLOOKUP($B104,'Tillförd energi'!$B$1:$AS$566,MATCH(M$1,'Tillförd energi'!$B$1:$AQ$1,0),FALSE)</f>
        <v>0</v>
      </c>
      <c r="N104">
        <f>VLOOKUP($B104,'Tillförd energi'!$B$1:$AS$566,MATCH(N$1,'Tillförd energi'!$B$1:$AQ$1,0),FALSE)</f>
        <v>0</v>
      </c>
      <c r="O104">
        <f>VLOOKUP($B104,'Tillförd energi'!$B$1:$AS$566,MATCH(O$1,'Tillförd energi'!$B$1:$AQ$1,0),FALSE)</f>
        <v>0</v>
      </c>
      <c r="P104">
        <f>VLOOKUP($B104,'Tillförd energi'!$B$1:$AS$566,MATCH(P$1,'Tillförd energi'!$B$1:$AQ$1,0),FALSE)</f>
        <v>0</v>
      </c>
      <c r="Q104">
        <f>VLOOKUP($B104,'Tillförd energi'!$B$1:$AS$566,MATCH(Q$1,'Tillförd energi'!$B$1:$AQ$1,0),FALSE)</f>
        <v>0</v>
      </c>
      <c r="R104">
        <f>VLOOKUP($B104,'Tillförd energi'!$B$1:$AS$566,MATCH(R$1,'Tillförd energi'!$B$1:$AQ$1,0),FALSE)</f>
        <v>0</v>
      </c>
      <c r="S104">
        <f>VLOOKUP($B104,'Tillförd energi'!$B$1:$AS$566,MATCH(S$1,'Tillförd energi'!$B$1:$AQ$1,0),FALSE)</f>
        <v>0</v>
      </c>
      <c r="T104">
        <f>VLOOKUP($B104,'Tillförd energi'!$B$1:$AS$566,MATCH(T$1,'Tillförd energi'!$B$1:$AQ$1,0),FALSE)</f>
        <v>0</v>
      </c>
      <c r="U104">
        <f>VLOOKUP($B104,'Tillförd energi'!$B$1:$AS$566,MATCH(U$1,'Tillförd energi'!$B$1:$AQ$1,0),FALSE)</f>
        <v>0</v>
      </c>
      <c r="V104">
        <f>VLOOKUP($B104,'Tillförd energi'!$B$1:$AS$566,MATCH(V$1,'Tillförd energi'!$B$1:$AQ$1,0),FALSE)</f>
        <v>0</v>
      </c>
      <c r="W104">
        <f>VLOOKUP($B104,'Tillförd energi'!$B$1:$AS$566,MATCH(W$1,'Tillförd energi'!$B$1:$AQ$1,0),FALSE)</f>
        <v>0</v>
      </c>
      <c r="X104">
        <f>VLOOKUP($B104,'Tillförd energi'!$B$1:$AS$566,MATCH(X$1,'Tillförd energi'!$B$1:$AQ$1,0),FALSE)</f>
        <v>0</v>
      </c>
      <c r="Y104">
        <f>VLOOKUP($B104,'Tillförd energi'!$B$1:$AS$566,MATCH(Y$1,'Tillförd energi'!$B$1:$AQ$1,0),FALSE)</f>
        <v>0</v>
      </c>
      <c r="Z104">
        <f>VLOOKUP($B104,'Tillförd energi'!$B$1:$AS$566,MATCH(Z$1,'Tillförd energi'!$B$1:$AQ$1,0),FALSE)</f>
        <v>0</v>
      </c>
      <c r="AA104">
        <f>VLOOKUP($B104,'Tillförd energi'!$B$1:$AS$566,MATCH(AA$1,'Tillförd energi'!$B$1:$AQ$1,0),FALSE)</f>
        <v>0</v>
      </c>
      <c r="AB104">
        <f>VLOOKUP($B104,'Tillförd energi'!$B$1:$AS$566,MATCH(AB$1,'Tillförd energi'!$B$1:$AQ$1,0),FALSE)</f>
        <v>0</v>
      </c>
      <c r="AC104">
        <f>VLOOKUP($B104,'Tillförd energi'!$B$1:$AS$566,MATCH(AC$1,'Tillförd energi'!$B$1:$AQ$1,0),FALSE)</f>
        <v>0</v>
      </c>
      <c r="AD104">
        <f>VLOOKUP($B104,'Tillförd energi'!$B$1:$AS$566,MATCH(AD$1,'Tillförd energi'!$B$1:$AQ$1,0),FALSE)</f>
        <v>0</v>
      </c>
      <c r="AE104">
        <f>VLOOKUP($B104,'Tillförd energi'!$B$1:$AS$566,MATCH(AE$1,'Tillförd energi'!$B$1:$AQ$1,0),FALSE)</f>
        <v>0</v>
      </c>
      <c r="AF104">
        <f>VLOOKUP($B104,'Tillförd energi'!$B$1:$AS$566,MATCH(AF$1,'Tillförd energi'!$B$1:$AQ$1,0),FALSE)</f>
        <v>0</v>
      </c>
      <c r="AG104">
        <f>IFERROR(VLOOKUP(B104,Miljö!$B$1:$S$476,9,FALSE)/1,0)</f>
        <v>0</v>
      </c>
      <c r="AI104">
        <f t="shared" si="8"/>
        <v>0</v>
      </c>
      <c r="AJ104">
        <f t="shared" si="9"/>
        <v>0</v>
      </c>
      <c r="AK104" t="str">
        <f>IF(ISERROR(1/VLOOKUP($B104,Leveranser!$B$1:$S$500,MATCH("såld värme (gwh)",Leveranser!$B$1:$S$1,0),FALSE)),"",VLOOKUP($B104,Leveranser!$B$1:$S$500,MATCH("såld värme (gwh)",Leveranser!$B$1:$S$1,0),FALSE))</f>
        <v/>
      </c>
      <c r="AL104">
        <f>VLOOKUP($B104,Leveranser!$B$1:$Y$500,MATCH("Totalt såld fjärrvärme till andra fjärrvärmeföretag",Leveranser!$B$1:$AA$1,0),FALSE)</f>
        <v>0</v>
      </c>
      <c r="AM104">
        <f>IF(ISERROR(1/VLOOKUP($B104,Miljö!$B$1:$S$500,MATCH("Såld mängd produktionsspecifik fjärrvärme (GWh)",Miljö!$B$1:$R$1,0),FALSE)),0,VLOOKUP($B104,Miljö!$B$1:$S$500,MATCH("Såld mängd produktionsspecifik fjärrvärme (GWh)",Miljö!$B$1:$R$1,0),FALSE))</f>
        <v>0</v>
      </c>
      <c r="AN104" s="137" t="str">
        <f t="shared" si="10"/>
        <v/>
      </c>
      <c r="AP104" t="str">
        <f>VLOOKUP($B104,Miljövärden!$B$1:$H$446,7,FALSE)</f>
        <v>Nej</v>
      </c>
      <c r="AQ104" t="str">
        <f>VLOOKUP($B104,Miljövärden!$B$1:$H$446,6,FALSE)</f>
        <v>Ja</v>
      </c>
      <c r="AU104">
        <f t="shared" si="11"/>
        <v>0</v>
      </c>
      <c r="AV104">
        <f t="shared" si="12"/>
        <v>0</v>
      </c>
      <c r="AW104">
        <f t="shared" si="13"/>
        <v>0</v>
      </c>
      <c r="AX104">
        <f t="shared" si="14"/>
        <v>0</v>
      </c>
      <c r="AZ104">
        <f t="shared" si="15"/>
        <v>0</v>
      </c>
      <c r="BE104"/>
      <c r="BF104"/>
      <c r="BG104"/>
      <c r="BH104"/>
      <c r="BI104"/>
    </row>
    <row r="105" spans="1:61" x14ac:dyDescent="0.25">
      <c r="A105" s="2" t="s">
        <v>172</v>
      </c>
      <c r="B105" s="2" t="s">
        <v>174</v>
      </c>
      <c r="C105">
        <f>VLOOKUP($B105,'Tillförd energi'!$B$1:$AS$566,MATCH(C$1,'Tillförd energi'!$B$1:$AQ$1,0),FALSE)</f>
        <v>0</v>
      </c>
      <c r="D105">
        <f>VLOOKUP($B105,'Tillförd energi'!$B$1:$AS$566,MATCH(D$1,'Tillförd energi'!$B$1:$AQ$1,0),FALSE)</f>
        <v>0</v>
      </c>
      <c r="E105">
        <f>VLOOKUP($B105,'Tillförd energi'!$B$1:$AS$566,MATCH(E$1,'Tillförd energi'!$B$1:$AQ$1,0),FALSE)</f>
        <v>0</v>
      </c>
      <c r="F105">
        <f>VLOOKUP($B105,'Tillförd energi'!$B$1:$AS$566,MATCH(F$1,'Tillförd energi'!$B$1:$AQ$1,0),FALSE)</f>
        <v>0</v>
      </c>
      <c r="G105">
        <f>VLOOKUP($B105,'Tillförd energi'!$B$1:$AS$566,MATCH(G$1,'Tillförd energi'!$B$1:$AQ$1,0),FALSE)</f>
        <v>0</v>
      </c>
      <c r="H105">
        <f>VLOOKUP($B105,'Tillförd energi'!$B$1:$AS$566,MATCH(H$1,'Tillförd energi'!$B$1:$AQ$1,0),FALSE)</f>
        <v>0</v>
      </c>
      <c r="I105">
        <f>VLOOKUP($B105,'Tillförd energi'!$B$1:$AS$566,MATCH(I$1,'Tillförd energi'!$B$1:$AQ$1,0),FALSE)</f>
        <v>0</v>
      </c>
      <c r="J105">
        <f>VLOOKUP($B105,'Tillförd energi'!$B$1:$AS$566,MATCH(J$1,'Tillförd energi'!$B$1:$AQ$1,0),FALSE)</f>
        <v>0</v>
      </c>
      <c r="K105">
        <v>0</v>
      </c>
      <c r="L105">
        <f>VLOOKUP($B105,'Tillförd energi'!$B$1:$AS$566,MATCH(L$1,'Tillförd energi'!$B$1:$AQ$1,0),FALSE)</f>
        <v>0</v>
      </c>
      <c r="M105">
        <f>VLOOKUP($B105,'Tillförd energi'!$B$1:$AS$566,MATCH(M$1,'Tillförd energi'!$B$1:$AQ$1,0),FALSE)</f>
        <v>0</v>
      </c>
      <c r="N105">
        <f>VLOOKUP($B105,'Tillförd energi'!$B$1:$AS$566,MATCH(N$1,'Tillförd energi'!$B$1:$AQ$1,0),FALSE)</f>
        <v>0</v>
      </c>
      <c r="O105">
        <f>VLOOKUP($B105,'Tillförd energi'!$B$1:$AS$566,MATCH(O$1,'Tillförd energi'!$B$1:$AQ$1,0),FALSE)</f>
        <v>0</v>
      </c>
      <c r="P105">
        <f>VLOOKUP($B105,'Tillförd energi'!$B$1:$AS$566,MATCH(P$1,'Tillförd energi'!$B$1:$AQ$1,0),FALSE)</f>
        <v>0</v>
      </c>
      <c r="Q105">
        <f>VLOOKUP($B105,'Tillförd energi'!$B$1:$AS$566,MATCH(Q$1,'Tillförd energi'!$B$1:$AQ$1,0),FALSE)</f>
        <v>0</v>
      </c>
      <c r="R105">
        <f>VLOOKUP($B105,'Tillförd energi'!$B$1:$AS$566,MATCH(R$1,'Tillförd energi'!$B$1:$AQ$1,0),FALSE)</f>
        <v>0</v>
      </c>
      <c r="S105">
        <f>VLOOKUP($B105,'Tillförd energi'!$B$1:$AS$566,MATCH(S$1,'Tillförd energi'!$B$1:$AQ$1,0),FALSE)</f>
        <v>0</v>
      </c>
      <c r="T105">
        <f>VLOOKUP($B105,'Tillförd energi'!$B$1:$AS$566,MATCH(T$1,'Tillförd energi'!$B$1:$AQ$1,0),FALSE)</f>
        <v>0</v>
      </c>
      <c r="U105">
        <f>VLOOKUP($B105,'Tillförd energi'!$B$1:$AS$566,MATCH(U$1,'Tillförd energi'!$B$1:$AQ$1,0),FALSE)</f>
        <v>0</v>
      </c>
      <c r="V105">
        <f>VLOOKUP($B105,'Tillförd energi'!$B$1:$AS$566,MATCH(V$1,'Tillförd energi'!$B$1:$AQ$1,0),FALSE)</f>
        <v>0</v>
      </c>
      <c r="W105">
        <f>VLOOKUP($B105,'Tillförd energi'!$B$1:$AS$566,MATCH(W$1,'Tillförd energi'!$B$1:$AQ$1,0),FALSE)</f>
        <v>0</v>
      </c>
      <c r="X105">
        <f>VLOOKUP($B105,'Tillförd energi'!$B$1:$AS$566,MATCH(X$1,'Tillförd energi'!$B$1:$AQ$1,0),FALSE)</f>
        <v>0</v>
      </c>
      <c r="Y105">
        <f>VLOOKUP($B105,'Tillförd energi'!$B$1:$AS$566,MATCH(Y$1,'Tillförd energi'!$B$1:$AQ$1,0),FALSE)</f>
        <v>0</v>
      </c>
      <c r="Z105">
        <f>VLOOKUP($B105,'Tillförd energi'!$B$1:$AS$566,MATCH(Z$1,'Tillförd energi'!$B$1:$AQ$1,0),FALSE)</f>
        <v>0</v>
      </c>
      <c r="AA105">
        <f>VLOOKUP($B105,'Tillförd energi'!$B$1:$AS$566,MATCH(AA$1,'Tillförd energi'!$B$1:$AQ$1,0),FALSE)</f>
        <v>0</v>
      </c>
      <c r="AB105">
        <f>VLOOKUP($B105,'Tillförd energi'!$B$1:$AS$566,MATCH(AB$1,'Tillförd energi'!$B$1:$AQ$1,0),FALSE)</f>
        <v>0</v>
      </c>
      <c r="AC105">
        <f>VLOOKUP($B105,'Tillförd energi'!$B$1:$AS$566,MATCH(AC$1,'Tillförd energi'!$B$1:$AQ$1,0),FALSE)</f>
        <v>0</v>
      </c>
      <c r="AD105">
        <f>VLOOKUP($B105,'Tillförd energi'!$B$1:$AS$566,MATCH(AD$1,'Tillförd energi'!$B$1:$AQ$1,0),FALSE)</f>
        <v>0</v>
      </c>
      <c r="AE105">
        <f>VLOOKUP($B105,'Tillförd energi'!$B$1:$AS$566,MATCH(AE$1,'Tillförd energi'!$B$1:$AQ$1,0),FALSE)</f>
        <v>0</v>
      </c>
      <c r="AF105">
        <f>VLOOKUP($B105,'Tillförd energi'!$B$1:$AS$566,MATCH(AF$1,'Tillförd energi'!$B$1:$AQ$1,0),FALSE)</f>
        <v>0</v>
      </c>
      <c r="AG105">
        <f>IFERROR(VLOOKUP(B105,Miljö!$B$1:$S$476,9,FALSE)/1,0)</f>
        <v>0</v>
      </c>
      <c r="AI105">
        <f t="shared" si="8"/>
        <v>0</v>
      </c>
      <c r="AJ105">
        <f t="shared" si="9"/>
        <v>0</v>
      </c>
      <c r="AK105">
        <f>IF(ISERROR(1/VLOOKUP($B105,Leveranser!$B$1:$S$500,MATCH("såld värme (gwh)",Leveranser!$B$1:$S$1,0),FALSE)),"",VLOOKUP($B105,Leveranser!$B$1:$S$500,MATCH("såld värme (gwh)",Leveranser!$B$1:$S$1,0),FALSE))</f>
        <v>0.8</v>
      </c>
      <c r="AL105">
        <f>VLOOKUP($B105,Leveranser!$B$1:$Y$500,MATCH("Totalt såld fjärrvärme till andra fjärrvärmeföretag",Leveranser!$B$1:$AA$1,0),FALSE)</f>
        <v>0</v>
      </c>
      <c r="AM105">
        <f>IF(ISERROR(1/VLOOKUP($B105,Miljö!$B$1:$S$500,MATCH("Såld mängd produktionsspecifik fjärrvärme (GWh)",Miljö!$B$1:$R$1,0),FALSE)),0,VLOOKUP($B105,Miljö!$B$1:$S$500,MATCH("Såld mängd produktionsspecifik fjärrvärme (GWh)",Miljö!$B$1:$R$1,0),FALSE))</f>
        <v>0</v>
      </c>
      <c r="AN105" s="137" t="str">
        <f t="shared" si="10"/>
        <v/>
      </c>
      <c r="AP105" t="str">
        <f>VLOOKUP($B105,Miljövärden!$B$1:$H$446,7,FALSE)</f>
        <v>Nej</v>
      </c>
      <c r="AQ105" t="str">
        <f>VLOOKUP($B105,Miljövärden!$B$1:$H$446,6,FALSE)</f>
        <v>Ja</v>
      </c>
      <c r="AU105">
        <f t="shared" si="11"/>
        <v>0</v>
      </c>
      <c r="AV105">
        <f t="shared" si="12"/>
        <v>0</v>
      </c>
      <c r="AW105">
        <f t="shared" si="13"/>
        <v>0</v>
      </c>
      <c r="AX105">
        <f t="shared" si="14"/>
        <v>0</v>
      </c>
      <c r="AZ105">
        <f t="shared" si="15"/>
        <v>0</v>
      </c>
      <c r="BE105"/>
      <c r="BF105"/>
      <c r="BG105"/>
      <c r="BH105"/>
      <c r="BI105"/>
    </row>
    <row r="106" spans="1:61" x14ac:dyDescent="0.25">
      <c r="A106" s="2" t="s">
        <v>172</v>
      </c>
      <c r="B106" s="2" t="s">
        <v>175</v>
      </c>
      <c r="C106">
        <f>VLOOKUP($B106,'Tillförd energi'!$B$1:$AS$566,MATCH(C$1,'Tillförd energi'!$B$1:$AQ$1,0),FALSE)</f>
        <v>0</v>
      </c>
      <c r="D106">
        <f>VLOOKUP($B106,'Tillförd energi'!$B$1:$AS$566,MATCH(D$1,'Tillförd energi'!$B$1:$AQ$1,0),FALSE)</f>
        <v>0</v>
      </c>
      <c r="E106">
        <f>VLOOKUP($B106,'Tillförd energi'!$B$1:$AS$566,MATCH(E$1,'Tillförd energi'!$B$1:$AQ$1,0),FALSE)</f>
        <v>0</v>
      </c>
      <c r="F106">
        <f>VLOOKUP($B106,'Tillförd energi'!$B$1:$AS$566,MATCH(F$1,'Tillförd energi'!$B$1:$AQ$1,0),FALSE)</f>
        <v>0</v>
      </c>
      <c r="G106">
        <f>VLOOKUP($B106,'Tillförd energi'!$B$1:$AS$566,MATCH(G$1,'Tillförd energi'!$B$1:$AQ$1,0),FALSE)</f>
        <v>0</v>
      </c>
      <c r="H106">
        <f>VLOOKUP($B106,'Tillförd energi'!$B$1:$AS$566,MATCH(H$1,'Tillförd energi'!$B$1:$AQ$1,0),FALSE)</f>
        <v>0</v>
      </c>
      <c r="I106">
        <f>VLOOKUP($B106,'Tillförd energi'!$B$1:$AS$566,MATCH(I$1,'Tillförd energi'!$B$1:$AQ$1,0),FALSE)</f>
        <v>0</v>
      </c>
      <c r="J106">
        <f>VLOOKUP($B106,'Tillförd energi'!$B$1:$AS$566,MATCH(J$1,'Tillförd energi'!$B$1:$AQ$1,0),FALSE)</f>
        <v>0</v>
      </c>
      <c r="K106">
        <v>0</v>
      </c>
      <c r="L106">
        <f>VLOOKUP($B106,'Tillförd energi'!$B$1:$AS$566,MATCH(L$1,'Tillförd energi'!$B$1:$AQ$1,0),FALSE)</f>
        <v>0</v>
      </c>
      <c r="M106">
        <f>VLOOKUP($B106,'Tillförd energi'!$B$1:$AS$566,MATCH(M$1,'Tillförd energi'!$B$1:$AQ$1,0),FALSE)</f>
        <v>0</v>
      </c>
      <c r="N106">
        <f>VLOOKUP($B106,'Tillförd energi'!$B$1:$AS$566,MATCH(N$1,'Tillförd energi'!$B$1:$AQ$1,0),FALSE)</f>
        <v>0</v>
      </c>
      <c r="O106">
        <f>VLOOKUP($B106,'Tillförd energi'!$B$1:$AS$566,MATCH(O$1,'Tillförd energi'!$B$1:$AQ$1,0),FALSE)</f>
        <v>0</v>
      </c>
      <c r="P106">
        <f>VLOOKUP($B106,'Tillförd energi'!$B$1:$AS$566,MATCH(P$1,'Tillförd energi'!$B$1:$AQ$1,0),FALSE)</f>
        <v>0</v>
      </c>
      <c r="Q106">
        <f>VLOOKUP($B106,'Tillförd energi'!$B$1:$AS$566,MATCH(Q$1,'Tillförd energi'!$B$1:$AQ$1,0),FALSE)</f>
        <v>0</v>
      </c>
      <c r="R106">
        <f>VLOOKUP($B106,'Tillförd energi'!$B$1:$AS$566,MATCH(R$1,'Tillförd energi'!$B$1:$AQ$1,0),FALSE)</f>
        <v>0</v>
      </c>
      <c r="S106">
        <f>VLOOKUP($B106,'Tillförd energi'!$B$1:$AS$566,MATCH(S$1,'Tillförd energi'!$B$1:$AQ$1,0),FALSE)</f>
        <v>0</v>
      </c>
      <c r="T106">
        <f>VLOOKUP($B106,'Tillförd energi'!$B$1:$AS$566,MATCH(T$1,'Tillförd energi'!$B$1:$AQ$1,0),FALSE)</f>
        <v>0</v>
      </c>
      <c r="U106">
        <f>VLOOKUP($B106,'Tillförd energi'!$B$1:$AS$566,MATCH(U$1,'Tillförd energi'!$B$1:$AQ$1,0),FALSE)</f>
        <v>0</v>
      </c>
      <c r="V106">
        <f>VLOOKUP($B106,'Tillförd energi'!$B$1:$AS$566,MATCH(V$1,'Tillförd energi'!$B$1:$AQ$1,0),FALSE)</f>
        <v>0</v>
      </c>
      <c r="W106">
        <f>VLOOKUP($B106,'Tillförd energi'!$B$1:$AS$566,MATCH(W$1,'Tillförd energi'!$B$1:$AQ$1,0),FALSE)</f>
        <v>0</v>
      </c>
      <c r="X106">
        <f>VLOOKUP($B106,'Tillförd energi'!$B$1:$AS$566,MATCH(X$1,'Tillförd energi'!$B$1:$AQ$1,0),FALSE)</f>
        <v>0</v>
      </c>
      <c r="Y106">
        <f>VLOOKUP($B106,'Tillförd energi'!$B$1:$AS$566,MATCH(Y$1,'Tillförd energi'!$B$1:$AQ$1,0),FALSE)</f>
        <v>0</v>
      </c>
      <c r="Z106">
        <f>VLOOKUP($B106,'Tillförd energi'!$B$1:$AS$566,MATCH(Z$1,'Tillförd energi'!$B$1:$AQ$1,0),FALSE)</f>
        <v>0</v>
      </c>
      <c r="AA106">
        <f>VLOOKUP($B106,'Tillförd energi'!$B$1:$AS$566,MATCH(AA$1,'Tillförd energi'!$B$1:$AQ$1,0),FALSE)</f>
        <v>0</v>
      </c>
      <c r="AB106">
        <f>VLOOKUP($B106,'Tillförd energi'!$B$1:$AS$566,MATCH(AB$1,'Tillförd energi'!$B$1:$AQ$1,0),FALSE)</f>
        <v>0</v>
      </c>
      <c r="AC106">
        <f>VLOOKUP($B106,'Tillförd energi'!$B$1:$AS$566,MATCH(AC$1,'Tillförd energi'!$B$1:$AQ$1,0),FALSE)</f>
        <v>0</v>
      </c>
      <c r="AD106">
        <f>VLOOKUP($B106,'Tillförd energi'!$B$1:$AS$566,MATCH(AD$1,'Tillförd energi'!$B$1:$AQ$1,0),FALSE)</f>
        <v>0</v>
      </c>
      <c r="AE106">
        <f>VLOOKUP($B106,'Tillförd energi'!$B$1:$AS$566,MATCH(AE$1,'Tillförd energi'!$B$1:$AQ$1,0),FALSE)</f>
        <v>0</v>
      </c>
      <c r="AF106">
        <f>VLOOKUP($B106,'Tillförd energi'!$B$1:$AS$566,MATCH(AF$1,'Tillförd energi'!$B$1:$AQ$1,0),FALSE)</f>
        <v>8.9999999999999993E-3</v>
      </c>
      <c r="AG106">
        <f>IFERROR(VLOOKUP(B106,Miljö!$B$1:$S$476,9,FALSE)/1,0)</f>
        <v>0</v>
      </c>
      <c r="AI106">
        <f t="shared" si="8"/>
        <v>8.9999999999999993E-3</v>
      </c>
      <c r="AJ106">
        <f t="shared" si="9"/>
        <v>8.9999999999999993E-3</v>
      </c>
      <c r="AK106">
        <f>IF(ISERROR(1/VLOOKUP($B106,Leveranser!$B$1:$S$500,MATCH("såld värme (gwh)",Leveranser!$B$1:$S$1,0),FALSE)),"",VLOOKUP($B106,Leveranser!$B$1:$S$500,MATCH("såld värme (gwh)",Leveranser!$B$1:$S$1,0),FALSE))</f>
        <v>0.3</v>
      </c>
      <c r="AL106">
        <f>VLOOKUP($B106,Leveranser!$B$1:$Y$500,MATCH("Totalt såld fjärrvärme till andra fjärrvärmeföretag",Leveranser!$B$1:$AA$1,0),FALSE)</f>
        <v>0</v>
      </c>
      <c r="AM106">
        <f>IF(ISERROR(1/VLOOKUP($B106,Miljö!$B$1:$S$500,MATCH("Såld mängd produktionsspecifik fjärrvärme (GWh)",Miljö!$B$1:$R$1,0),FALSE)),0,VLOOKUP($B106,Miljö!$B$1:$S$500,MATCH("Såld mängd produktionsspecifik fjärrvärme (GWh)",Miljö!$B$1:$R$1,0),FALSE))</f>
        <v>0</v>
      </c>
      <c r="AN106" s="137">
        <f t="shared" si="10"/>
        <v>33.333333333333336</v>
      </c>
      <c r="AP106" t="str">
        <f>VLOOKUP($B106,Miljövärden!$B$1:$H$446,7,FALSE)</f>
        <v>Nej</v>
      </c>
      <c r="AQ106" t="str">
        <f>VLOOKUP($B106,Miljövärden!$B$1:$H$446,6,FALSE)</f>
        <v>Ja</v>
      </c>
      <c r="AU106">
        <f t="shared" si="11"/>
        <v>8.9999999999999993E-3</v>
      </c>
      <c r="AV106">
        <f t="shared" si="12"/>
        <v>0</v>
      </c>
      <c r="AW106">
        <f t="shared" si="13"/>
        <v>0</v>
      </c>
      <c r="AX106">
        <f t="shared" si="14"/>
        <v>0</v>
      </c>
      <c r="AZ106">
        <f t="shared" si="15"/>
        <v>0</v>
      </c>
      <c r="BE106"/>
      <c r="BF106"/>
      <c r="BG106"/>
      <c r="BH106"/>
      <c r="BI106"/>
    </row>
    <row r="107" spans="1:61" x14ac:dyDescent="0.25">
      <c r="A107" s="2" t="s">
        <v>172</v>
      </c>
      <c r="B107" s="2" t="s">
        <v>176</v>
      </c>
      <c r="C107">
        <f>VLOOKUP($B107,'Tillförd energi'!$B$1:$AS$566,MATCH(C$1,'Tillförd energi'!$B$1:$AQ$1,0),FALSE)</f>
        <v>0</v>
      </c>
      <c r="D107">
        <f>VLOOKUP($B107,'Tillförd energi'!$B$1:$AS$566,MATCH(D$1,'Tillförd energi'!$B$1:$AQ$1,0),FALSE)</f>
        <v>0</v>
      </c>
      <c r="E107">
        <f>VLOOKUP($B107,'Tillförd energi'!$B$1:$AS$566,MATCH(E$1,'Tillförd energi'!$B$1:$AQ$1,0),FALSE)</f>
        <v>0</v>
      </c>
      <c r="F107">
        <f>VLOOKUP($B107,'Tillförd energi'!$B$1:$AS$566,MATCH(F$1,'Tillförd energi'!$B$1:$AQ$1,0),FALSE)</f>
        <v>0</v>
      </c>
      <c r="G107">
        <f>VLOOKUP($B107,'Tillförd energi'!$B$1:$AS$566,MATCH(G$1,'Tillförd energi'!$B$1:$AQ$1,0),FALSE)</f>
        <v>0</v>
      </c>
      <c r="H107">
        <f>VLOOKUP($B107,'Tillförd energi'!$B$1:$AS$566,MATCH(H$1,'Tillförd energi'!$B$1:$AQ$1,0),FALSE)</f>
        <v>0</v>
      </c>
      <c r="I107">
        <f>VLOOKUP($B107,'Tillförd energi'!$B$1:$AS$566,MATCH(I$1,'Tillförd energi'!$B$1:$AQ$1,0),FALSE)</f>
        <v>0</v>
      </c>
      <c r="J107">
        <f>VLOOKUP($B107,'Tillförd energi'!$B$1:$AS$566,MATCH(J$1,'Tillförd energi'!$B$1:$AQ$1,0),FALSE)</f>
        <v>0</v>
      </c>
      <c r="K107">
        <v>0</v>
      </c>
      <c r="L107">
        <f>VLOOKUP($B107,'Tillförd energi'!$B$1:$AS$566,MATCH(L$1,'Tillförd energi'!$B$1:$AQ$1,0),FALSE)</f>
        <v>0</v>
      </c>
      <c r="M107">
        <f>VLOOKUP($B107,'Tillförd energi'!$B$1:$AS$566,MATCH(M$1,'Tillförd energi'!$B$1:$AQ$1,0),FALSE)</f>
        <v>0</v>
      </c>
      <c r="N107">
        <f>VLOOKUP($B107,'Tillförd energi'!$B$1:$AS$566,MATCH(N$1,'Tillförd energi'!$B$1:$AQ$1,0),FALSE)</f>
        <v>0</v>
      </c>
      <c r="O107">
        <f>VLOOKUP($B107,'Tillförd energi'!$B$1:$AS$566,MATCH(O$1,'Tillförd energi'!$B$1:$AQ$1,0),FALSE)</f>
        <v>0</v>
      </c>
      <c r="P107">
        <f>VLOOKUP($B107,'Tillförd energi'!$B$1:$AS$566,MATCH(P$1,'Tillförd energi'!$B$1:$AQ$1,0),FALSE)</f>
        <v>0</v>
      </c>
      <c r="Q107">
        <f>VLOOKUP($B107,'Tillförd energi'!$B$1:$AS$566,MATCH(Q$1,'Tillförd energi'!$B$1:$AQ$1,0),FALSE)</f>
        <v>0</v>
      </c>
      <c r="R107">
        <f>VLOOKUP($B107,'Tillförd energi'!$B$1:$AS$566,MATCH(R$1,'Tillförd energi'!$B$1:$AQ$1,0),FALSE)</f>
        <v>0</v>
      </c>
      <c r="S107">
        <f>VLOOKUP($B107,'Tillförd energi'!$B$1:$AS$566,MATCH(S$1,'Tillförd energi'!$B$1:$AQ$1,0),FALSE)</f>
        <v>0</v>
      </c>
      <c r="T107">
        <f>VLOOKUP($B107,'Tillförd energi'!$B$1:$AS$566,MATCH(T$1,'Tillförd energi'!$B$1:$AQ$1,0),FALSE)</f>
        <v>0</v>
      </c>
      <c r="U107">
        <f>VLOOKUP($B107,'Tillförd energi'!$B$1:$AS$566,MATCH(U$1,'Tillförd energi'!$B$1:$AQ$1,0),FALSE)</f>
        <v>0</v>
      </c>
      <c r="V107">
        <f>VLOOKUP($B107,'Tillförd energi'!$B$1:$AS$566,MATCH(V$1,'Tillförd energi'!$B$1:$AQ$1,0),FALSE)</f>
        <v>0</v>
      </c>
      <c r="W107">
        <f>VLOOKUP($B107,'Tillförd energi'!$B$1:$AS$566,MATCH(W$1,'Tillförd energi'!$B$1:$AQ$1,0),FALSE)</f>
        <v>0</v>
      </c>
      <c r="X107">
        <f>VLOOKUP($B107,'Tillförd energi'!$B$1:$AS$566,MATCH(X$1,'Tillförd energi'!$B$1:$AQ$1,0),FALSE)</f>
        <v>0</v>
      </c>
      <c r="Y107">
        <f>VLOOKUP($B107,'Tillförd energi'!$B$1:$AS$566,MATCH(Y$1,'Tillförd energi'!$B$1:$AQ$1,0),FALSE)</f>
        <v>0</v>
      </c>
      <c r="Z107">
        <f>VLOOKUP($B107,'Tillförd energi'!$B$1:$AS$566,MATCH(Z$1,'Tillförd energi'!$B$1:$AQ$1,0),FALSE)</f>
        <v>0</v>
      </c>
      <c r="AA107">
        <f>VLOOKUP($B107,'Tillförd energi'!$B$1:$AS$566,MATCH(AA$1,'Tillförd energi'!$B$1:$AQ$1,0),FALSE)</f>
        <v>0</v>
      </c>
      <c r="AB107">
        <f>VLOOKUP($B107,'Tillförd energi'!$B$1:$AS$566,MATCH(AB$1,'Tillförd energi'!$B$1:$AQ$1,0),FALSE)</f>
        <v>0</v>
      </c>
      <c r="AC107">
        <f>VLOOKUP($B107,'Tillförd energi'!$B$1:$AS$566,MATCH(AC$1,'Tillförd energi'!$B$1:$AQ$1,0),FALSE)</f>
        <v>0</v>
      </c>
      <c r="AD107">
        <f>VLOOKUP($B107,'Tillförd energi'!$B$1:$AS$566,MATCH(AD$1,'Tillförd energi'!$B$1:$AQ$1,0),FALSE)</f>
        <v>0</v>
      </c>
      <c r="AE107">
        <f>VLOOKUP($B107,'Tillförd energi'!$B$1:$AS$566,MATCH(AE$1,'Tillförd energi'!$B$1:$AQ$1,0),FALSE)</f>
        <v>0</v>
      </c>
      <c r="AF107">
        <f>VLOOKUP($B107,'Tillförd energi'!$B$1:$AS$566,MATCH(AF$1,'Tillförd energi'!$B$1:$AQ$1,0),FALSE)</f>
        <v>0</v>
      </c>
      <c r="AG107">
        <f>IFERROR(VLOOKUP(B107,Miljö!$B$1:$S$476,9,FALSE)/1,0)</f>
        <v>0</v>
      </c>
      <c r="AI107">
        <f t="shared" si="8"/>
        <v>0</v>
      </c>
      <c r="AJ107">
        <f t="shared" si="9"/>
        <v>0</v>
      </c>
      <c r="AK107">
        <f>IF(ISERROR(1/VLOOKUP($B107,Leveranser!$B$1:$S$500,MATCH("såld värme (gwh)",Leveranser!$B$1:$S$1,0),FALSE)),"",VLOOKUP($B107,Leveranser!$B$1:$S$500,MATCH("såld värme (gwh)",Leveranser!$B$1:$S$1,0),FALSE))</f>
        <v>5.2</v>
      </c>
      <c r="AL107">
        <f>VLOOKUP($B107,Leveranser!$B$1:$Y$500,MATCH("Totalt såld fjärrvärme till andra fjärrvärmeföretag",Leveranser!$B$1:$AA$1,0),FALSE)</f>
        <v>0</v>
      </c>
      <c r="AM107">
        <f>IF(ISERROR(1/VLOOKUP($B107,Miljö!$B$1:$S$500,MATCH("Såld mängd produktionsspecifik fjärrvärme (GWh)",Miljö!$B$1:$R$1,0),FALSE)),0,VLOOKUP($B107,Miljö!$B$1:$S$500,MATCH("Såld mängd produktionsspecifik fjärrvärme (GWh)",Miljö!$B$1:$R$1,0),FALSE))</f>
        <v>0</v>
      </c>
      <c r="AN107" s="137" t="str">
        <f t="shared" si="10"/>
        <v/>
      </c>
      <c r="AP107" t="str">
        <f>VLOOKUP($B107,Miljövärden!$B$1:$H$446,7,FALSE)</f>
        <v>Nej</v>
      </c>
      <c r="AQ107" t="str">
        <f>VLOOKUP($B107,Miljövärden!$B$1:$H$446,6,FALSE)</f>
        <v>Ja</v>
      </c>
      <c r="AU107">
        <f t="shared" si="11"/>
        <v>0</v>
      </c>
      <c r="AV107">
        <f t="shared" si="12"/>
        <v>0</v>
      </c>
      <c r="AW107">
        <f t="shared" si="13"/>
        <v>0</v>
      </c>
      <c r="AX107">
        <f t="shared" si="14"/>
        <v>0</v>
      </c>
      <c r="AZ107">
        <f t="shared" si="15"/>
        <v>0</v>
      </c>
      <c r="BE107"/>
      <c r="BF107"/>
      <c r="BG107"/>
      <c r="BH107"/>
      <c r="BI107"/>
    </row>
    <row r="108" spans="1:61" x14ac:dyDescent="0.25">
      <c r="A108" s="2" t="s">
        <v>172</v>
      </c>
      <c r="B108" s="2" t="s">
        <v>177</v>
      </c>
      <c r="C108">
        <f>VLOOKUP($B108,'Tillförd energi'!$B$1:$AS$566,MATCH(C$1,'Tillförd energi'!$B$1:$AQ$1,0),FALSE)</f>
        <v>0</v>
      </c>
      <c r="D108">
        <f>VLOOKUP($B108,'Tillförd energi'!$B$1:$AS$566,MATCH(D$1,'Tillförd energi'!$B$1:$AQ$1,0),FALSE)</f>
        <v>0</v>
      </c>
      <c r="E108">
        <f>VLOOKUP($B108,'Tillförd energi'!$B$1:$AS$566,MATCH(E$1,'Tillförd energi'!$B$1:$AQ$1,0),FALSE)</f>
        <v>0</v>
      </c>
      <c r="F108">
        <f>VLOOKUP($B108,'Tillförd energi'!$B$1:$AS$566,MATCH(F$1,'Tillförd energi'!$B$1:$AQ$1,0),FALSE)</f>
        <v>0</v>
      </c>
      <c r="G108">
        <f>VLOOKUP($B108,'Tillförd energi'!$B$1:$AS$566,MATCH(G$1,'Tillförd energi'!$B$1:$AQ$1,0),FALSE)</f>
        <v>0</v>
      </c>
      <c r="H108">
        <f>VLOOKUP($B108,'Tillförd energi'!$B$1:$AS$566,MATCH(H$1,'Tillförd energi'!$B$1:$AQ$1,0),FALSE)</f>
        <v>0</v>
      </c>
      <c r="I108">
        <f>VLOOKUP($B108,'Tillförd energi'!$B$1:$AS$566,MATCH(I$1,'Tillförd energi'!$B$1:$AQ$1,0),FALSE)</f>
        <v>0</v>
      </c>
      <c r="J108">
        <f>VLOOKUP($B108,'Tillförd energi'!$B$1:$AS$566,MATCH(J$1,'Tillförd energi'!$B$1:$AQ$1,0),FALSE)</f>
        <v>0</v>
      </c>
      <c r="K108">
        <v>0</v>
      </c>
      <c r="L108">
        <f>VLOOKUP($B108,'Tillförd energi'!$B$1:$AS$566,MATCH(L$1,'Tillförd energi'!$B$1:$AQ$1,0),FALSE)</f>
        <v>0</v>
      </c>
      <c r="M108">
        <f>VLOOKUP($B108,'Tillförd energi'!$B$1:$AS$566,MATCH(M$1,'Tillförd energi'!$B$1:$AQ$1,0),FALSE)</f>
        <v>0</v>
      </c>
      <c r="N108">
        <f>VLOOKUP($B108,'Tillförd energi'!$B$1:$AS$566,MATCH(N$1,'Tillförd energi'!$B$1:$AQ$1,0),FALSE)</f>
        <v>0</v>
      </c>
      <c r="O108">
        <f>VLOOKUP($B108,'Tillförd energi'!$B$1:$AS$566,MATCH(O$1,'Tillförd energi'!$B$1:$AQ$1,0),FALSE)</f>
        <v>0</v>
      </c>
      <c r="P108">
        <f>VLOOKUP($B108,'Tillförd energi'!$B$1:$AS$566,MATCH(P$1,'Tillförd energi'!$B$1:$AQ$1,0),FALSE)</f>
        <v>0</v>
      </c>
      <c r="Q108">
        <f>VLOOKUP($B108,'Tillförd energi'!$B$1:$AS$566,MATCH(Q$1,'Tillförd energi'!$B$1:$AQ$1,0),FALSE)</f>
        <v>0</v>
      </c>
      <c r="R108">
        <f>VLOOKUP($B108,'Tillförd energi'!$B$1:$AS$566,MATCH(R$1,'Tillförd energi'!$B$1:$AQ$1,0),FALSE)</f>
        <v>0</v>
      </c>
      <c r="S108">
        <f>VLOOKUP($B108,'Tillförd energi'!$B$1:$AS$566,MATCH(S$1,'Tillförd energi'!$B$1:$AQ$1,0),FALSE)</f>
        <v>0</v>
      </c>
      <c r="T108">
        <f>VLOOKUP($B108,'Tillförd energi'!$B$1:$AS$566,MATCH(T$1,'Tillförd energi'!$B$1:$AQ$1,0),FALSE)</f>
        <v>0</v>
      </c>
      <c r="U108">
        <f>VLOOKUP($B108,'Tillförd energi'!$B$1:$AS$566,MATCH(U$1,'Tillförd energi'!$B$1:$AQ$1,0),FALSE)</f>
        <v>0</v>
      </c>
      <c r="V108">
        <f>VLOOKUP($B108,'Tillförd energi'!$B$1:$AS$566,MATCH(V$1,'Tillförd energi'!$B$1:$AQ$1,0),FALSE)</f>
        <v>0</v>
      </c>
      <c r="W108">
        <f>VLOOKUP($B108,'Tillförd energi'!$B$1:$AS$566,MATCH(W$1,'Tillförd energi'!$B$1:$AQ$1,0),FALSE)</f>
        <v>0</v>
      </c>
      <c r="X108">
        <f>VLOOKUP($B108,'Tillförd energi'!$B$1:$AS$566,MATCH(X$1,'Tillförd energi'!$B$1:$AQ$1,0),FALSE)</f>
        <v>0</v>
      </c>
      <c r="Y108">
        <f>VLOOKUP($B108,'Tillförd energi'!$B$1:$AS$566,MATCH(Y$1,'Tillförd energi'!$B$1:$AQ$1,0),FALSE)</f>
        <v>0</v>
      </c>
      <c r="Z108">
        <f>VLOOKUP($B108,'Tillförd energi'!$B$1:$AS$566,MATCH(Z$1,'Tillförd energi'!$B$1:$AQ$1,0),FALSE)</f>
        <v>0</v>
      </c>
      <c r="AA108">
        <f>VLOOKUP($B108,'Tillförd energi'!$B$1:$AS$566,MATCH(AA$1,'Tillförd energi'!$B$1:$AQ$1,0),FALSE)</f>
        <v>0</v>
      </c>
      <c r="AB108">
        <f>VLOOKUP($B108,'Tillförd energi'!$B$1:$AS$566,MATCH(AB$1,'Tillförd energi'!$B$1:$AQ$1,0),FALSE)</f>
        <v>0</v>
      </c>
      <c r="AC108">
        <f>VLOOKUP($B108,'Tillförd energi'!$B$1:$AS$566,MATCH(AC$1,'Tillförd energi'!$B$1:$AQ$1,0),FALSE)</f>
        <v>0</v>
      </c>
      <c r="AD108">
        <f>VLOOKUP($B108,'Tillförd energi'!$B$1:$AS$566,MATCH(AD$1,'Tillförd energi'!$B$1:$AQ$1,0),FALSE)</f>
        <v>0</v>
      </c>
      <c r="AE108">
        <f>VLOOKUP($B108,'Tillförd energi'!$B$1:$AS$566,MATCH(AE$1,'Tillförd energi'!$B$1:$AQ$1,0),FALSE)</f>
        <v>0</v>
      </c>
      <c r="AF108">
        <f>VLOOKUP($B108,'Tillförd energi'!$B$1:$AS$566,MATCH(AF$1,'Tillförd energi'!$B$1:$AQ$1,0),FALSE)</f>
        <v>0</v>
      </c>
      <c r="AG108">
        <f>IFERROR(VLOOKUP(B108,Miljö!$B$1:$S$476,9,FALSE)/1,0)</f>
        <v>0</v>
      </c>
      <c r="AI108">
        <f t="shared" si="8"/>
        <v>0</v>
      </c>
      <c r="AJ108">
        <f t="shared" si="9"/>
        <v>0</v>
      </c>
      <c r="AK108">
        <f>IF(ISERROR(1/VLOOKUP($B108,Leveranser!$B$1:$S$500,MATCH("såld värme (gwh)",Leveranser!$B$1:$S$1,0),FALSE)),"",VLOOKUP($B108,Leveranser!$B$1:$S$500,MATCH("såld värme (gwh)",Leveranser!$B$1:$S$1,0),FALSE))</f>
        <v>0.5</v>
      </c>
      <c r="AL108">
        <f>VLOOKUP($B108,Leveranser!$B$1:$Y$500,MATCH("Totalt såld fjärrvärme till andra fjärrvärmeföretag",Leveranser!$B$1:$AA$1,0),FALSE)</f>
        <v>0</v>
      </c>
      <c r="AM108">
        <f>IF(ISERROR(1/VLOOKUP($B108,Miljö!$B$1:$S$500,MATCH("Såld mängd produktionsspecifik fjärrvärme (GWh)",Miljö!$B$1:$R$1,0),FALSE)),0,VLOOKUP($B108,Miljö!$B$1:$S$500,MATCH("Såld mängd produktionsspecifik fjärrvärme (GWh)",Miljö!$B$1:$R$1,0),FALSE))</f>
        <v>0</v>
      </c>
      <c r="AN108" s="137" t="str">
        <f t="shared" si="10"/>
        <v/>
      </c>
      <c r="AP108" t="str">
        <f>VLOOKUP($B108,Miljövärden!$B$1:$H$446,7,FALSE)</f>
        <v>Nej</v>
      </c>
      <c r="AQ108" t="str">
        <f>VLOOKUP($B108,Miljövärden!$B$1:$H$446,6,FALSE)</f>
        <v>Ja</v>
      </c>
      <c r="AU108">
        <f t="shared" si="11"/>
        <v>0</v>
      </c>
      <c r="AV108">
        <f t="shared" si="12"/>
        <v>0</v>
      </c>
      <c r="AW108">
        <f t="shared" si="13"/>
        <v>0</v>
      </c>
      <c r="AX108">
        <f t="shared" si="14"/>
        <v>0</v>
      </c>
      <c r="AZ108">
        <f t="shared" si="15"/>
        <v>0</v>
      </c>
      <c r="BE108"/>
      <c r="BF108"/>
      <c r="BG108"/>
      <c r="BH108"/>
      <c r="BI108"/>
    </row>
    <row r="109" spans="1:61" x14ac:dyDescent="0.25">
      <c r="A109" s="2" t="s">
        <v>172</v>
      </c>
      <c r="B109" s="2" t="s">
        <v>178</v>
      </c>
      <c r="C109">
        <f>VLOOKUP($B109,'Tillförd energi'!$B$1:$AS$566,MATCH(C$1,'Tillförd energi'!$B$1:$AQ$1,0),FALSE)</f>
        <v>0</v>
      </c>
      <c r="D109">
        <f>VLOOKUP($B109,'Tillförd energi'!$B$1:$AS$566,MATCH(D$1,'Tillförd energi'!$B$1:$AQ$1,0),FALSE)</f>
        <v>0</v>
      </c>
      <c r="E109">
        <f>VLOOKUP($B109,'Tillförd energi'!$B$1:$AS$566,MATCH(E$1,'Tillförd energi'!$B$1:$AQ$1,0),FALSE)</f>
        <v>0</v>
      </c>
      <c r="F109">
        <f>VLOOKUP($B109,'Tillförd energi'!$B$1:$AS$566,MATCH(F$1,'Tillförd energi'!$B$1:$AQ$1,0),FALSE)</f>
        <v>0</v>
      </c>
      <c r="G109">
        <f>VLOOKUP($B109,'Tillförd energi'!$B$1:$AS$566,MATCH(G$1,'Tillförd energi'!$B$1:$AQ$1,0),FALSE)</f>
        <v>0</v>
      </c>
      <c r="H109">
        <f>VLOOKUP($B109,'Tillförd energi'!$B$1:$AS$566,MATCH(H$1,'Tillförd energi'!$B$1:$AQ$1,0),FALSE)</f>
        <v>0</v>
      </c>
      <c r="I109">
        <f>VLOOKUP($B109,'Tillförd energi'!$B$1:$AS$566,MATCH(I$1,'Tillförd energi'!$B$1:$AQ$1,0),FALSE)</f>
        <v>0</v>
      </c>
      <c r="J109">
        <f>VLOOKUP($B109,'Tillförd energi'!$B$1:$AS$566,MATCH(J$1,'Tillförd energi'!$B$1:$AQ$1,0),FALSE)</f>
        <v>0</v>
      </c>
      <c r="K109">
        <v>0</v>
      </c>
      <c r="L109">
        <f>VLOOKUP($B109,'Tillförd energi'!$B$1:$AS$566,MATCH(L$1,'Tillförd energi'!$B$1:$AQ$1,0),FALSE)</f>
        <v>0</v>
      </c>
      <c r="M109">
        <f>VLOOKUP($B109,'Tillförd energi'!$B$1:$AS$566,MATCH(M$1,'Tillförd energi'!$B$1:$AQ$1,0),FALSE)</f>
        <v>0</v>
      </c>
      <c r="N109">
        <f>VLOOKUP($B109,'Tillförd energi'!$B$1:$AS$566,MATCH(N$1,'Tillförd energi'!$B$1:$AQ$1,0),FALSE)</f>
        <v>0</v>
      </c>
      <c r="O109">
        <f>VLOOKUP($B109,'Tillförd energi'!$B$1:$AS$566,MATCH(O$1,'Tillförd energi'!$B$1:$AQ$1,0),FALSE)</f>
        <v>0</v>
      </c>
      <c r="P109">
        <f>VLOOKUP($B109,'Tillförd energi'!$B$1:$AS$566,MATCH(P$1,'Tillförd energi'!$B$1:$AQ$1,0),FALSE)</f>
        <v>0</v>
      </c>
      <c r="Q109">
        <f>VLOOKUP($B109,'Tillförd energi'!$B$1:$AS$566,MATCH(Q$1,'Tillförd energi'!$B$1:$AQ$1,0),FALSE)</f>
        <v>0</v>
      </c>
      <c r="R109">
        <f>VLOOKUP($B109,'Tillförd energi'!$B$1:$AS$566,MATCH(R$1,'Tillförd energi'!$B$1:$AQ$1,0),FALSE)</f>
        <v>0</v>
      </c>
      <c r="S109">
        <f>VLOOKUP($B109,'Tillförd energi'!$B$1:$AS$566,MATCH(S$1,'Tillförd energi'!$B$1:$AQ$1,0),FALSE)</f>
        <v>0</v>
      </c>
      <c r="T109">
        <f>VLOOKUP($B109,'Tillförd energi'!$B$1:$AS$566,MATCH(T$1,'Tillförd energi'!$B$1:$AQ$1,0),FALSE)</f>
        <v>0</v>
      </c>
      <c r="U109">
        <f>VLOOKUP($B109,'Tillförd energi'!$B$1:$AS$566,MATCH(U$1,'Tillförd energi'!$B$1:$AQ$1,0),FALSE)</f>
        <v>0</v>
      </c>
      <c r="V109">
        <f>VLOOKUP($B109,'Tillförd energi'!$B$1:$AS$566,MATCH(V$1,'Tillförd energi'!$B$1:$AQ$1,0),FALSE)</f>
        <v>0</v>
      </c>
      <c r="W109">
        <f>VLOOKUP($B109,'Tillförd energi'!$B$1:$AS$566,MATCH(W$1,'Tillförd energi'!$B$1:$AQ$1,0),FALSE)</f>
        <v>0</v>
      </c>
      <c r="X109">
        <f>VLOOKUP($B109,'Tillförd energi'!$B$1:$AS$566,MATCH(X$1,'Tillförd energi'!$B$1:$AQ$1,0),FALSE)</f>
        <v>0</v>
      </c>
      <c r="Y109">
        <f>VLOOKUP($B109,'Tillförd energi'!$B$1:$AS$566,MATCH(Y$1,'Tillförd energi'!$B$1:$AQ$1,0),FALSE)</f>
        <v>0</v>
      </c>
      <c r="Z109">
        <f>VLOOKUP($B109,'Tillförd energi'!$B$1:$AS$566,MATCH(Z$1,'Tillförd energi'!$B$1:$AQ$1,0),FALSE)</f>
        <v>0</v>
      </c>
      <c r="AA109">
        <f>VLOOKUP($B109,'Tillförd energi'!$B$1:$AS$566,MATCH(AA$1,'Tillförd energi'!$B$1:$AQ$1,0),FALSE)</f>
        <v>0</v>
      </c>
      <c r="AB109">
        <f>VLOOKUP($B109,'Tillförd energi'!$B$1:$AS$566,MATCH(AB$1,'Tillförd energi'!$B$1:$AQ$1,0),FALSE)</f>
        <v>0</v>
      </c>
      <c r="AC109">
        <f>VLOOKUP($B109,'Tillförd energi'!$B$1:$AS$566,MATCH(AC$1,'Tillförd energi'!$B$1:$AQ$1,0),FALSE)</f>
        <v>0</v>
      </c>
      <c r="AD109">
        <f>VLOOKUP($B109,'Tillförd energi'!$B$1:$AS$566,MATCH(AD$1,'Tillförd energi'!$B$1:$AQ$1,0),FALSE)</f>
        <v>0</v>
      </c>
      <c r="AE109">
        <f>VLOOKUP($B109,'Tillförd energi'!$B$1:$AS$566,MATCH(AE$1,'Tillförd energi'!$B$1:$AQ$1,0),FALSE)</f>
        <v>0</v>
      </c>
      <c r="AF109">
        <f>VLOOKUP($B109,'Tillförd energi'!$B$1:$AS$566,MATCH(AF$1,'Tillförd energi'!$B$1:$AQ$1,0),FALSE)</f>
        <v>0</v>
      </c>
      <c r="AG109">
        <f>IFERROR(VLOOKUP(B109,Miljö!$B$1:$S$476,9,FALSE)/1,0)</f>
        <v>0</v>
      </c>
      <c r="AI109">
        <f t="shared" si="8"/>
        <v>0</v>
      </c>
      <c r="AJ109">
        <f t="shared" si="9"/>
        <v>0</v>
      </c>
      <c r="AK109" t="str">
        <f>IF(ISERROR(1/VLOOKUP($B109,Leveranser!$B$1:$S$500,MATCH("såld värme (gwh)",Leveranser!$B$1:$S$1,0),FALSE)),"",VLOOKUP($B109,Leveranser!$B$1:$S$500,MATCH("såld värme (gwh)",Leveranser!$B$1:$S$1,0),FALSE))</f>
        <v/>
      </c>
      <c r="AL109">
        <f>VLOOKUP($B109,Leveranser!$B$1:$Y$500,MATCH("Totalt såld fjärrvärme till andra fjärrvärmeföretag",Leveranser!$B$1:$AA$1,0),FALSE)</f>
        <v>0</v>
      </c>
      <c r="AM109">
        <f>IF(ISERROR(1/VLOOKUP($B109,Miljö!$B$1:$S$500,MATCH("Såld mängd produktionsspecifik fjärrvärme (GWh)",Miljö!$B$1:$R$1,0),FALSE)),0,VLOOKUP($B109,Miljö!$B$1:$S$500,MATCH("Såld mängd produktionsspecifik fjärrvärme (GWh)",Miljö!$B$1:$R$1,0),FALSE))</f>
        <v>0</v>
      </c>
      <c r="AN109" s="137" t="str">
        <f t="shared" si="10"/>
        <v/>
      </c>
      <c r="AP109" t="str">
        <f>VLOOKUP($B109,Miljövärden!$B$1:$H$446,7,FALSE)</f>
        <v>Nej</v>
      </c>
      <c r="AQ109" t="str">
        <f>VLOOKUP($B109,Miljövärden!$B$1:$H$446,6,FALSE)</f>
        <v>Ja</v>
      </c>
      <c r="AU109">
        <f t="shared" si="11"/>
        <v>0</v>
      </c>
      <c r="AV109">
        <f t="shared" si="12"/>
        <v>0</v>
      </c>
      <c r="AW109">
        <f t="shared" si="13"/>
        <v>0</v>
      </c>
      <c r="AX109">
        <f t="shared" si="14"/>
        <v>0</v>
      </c>
      <c r="AZ109">
        <f t="shared" si="15"/>
        <v>0</v>
      </c>
      <c r="BE109"/>
      <c r="BF109"/>
      <c r="BG109"/>
      <c r="BH109"/>
      <c r="BI109"/>
    </row>
    <row r="110" spans="1:61" x14ac:dyDescent="0.25">
      <c r="A110" s="2" t="s">
        <v>172</v>
      </c>
      <c r="B110" s="2" t="s">
        <v>179</v>
      </c>
      <c r="C110">
        <f>VLOOKUP($B110,'Tillförd energi'!$B$1:$AS$566,MATCH(C$1,'Tillförd energi'!$B$1:$AQ$1,0),FALSE)</f>
        <v>0</v>
      </c>
      <c r="D110">
        <f>VLOOKUP($B110,'Tillförd energi'!$B$1:$AS$566,MATCH(D$1,'Tillförd energi'!$B$1:$AQ$1,0),FALSE)</f>
        <v>0</v>
      </c>
      <c r="E110">
        <f>VLOOKUP($B110,'Tillförd energi'!$B$1:$AS$566,MATCH(E$1,'Tillförd energi'!$B$1:$AQ$1,0),FALSE)</f>
        <v>0</v>
      </c>
      <c r="F110">
        <f>VLOOKUP($B110,'Tillförd energi'!$B$1:$AS$566,MATCH(F$1,'Tillförd energi'!$B$1:$AQ$1,0),FALSE)</f>
        <v>0</v>
      </c>
      <c r="G110">
        <f>VLOOKUP($B110,'Tillförd energi'!$B$1:$AS$566,MATCH(G$1,'Tillförd energi'!$B$1:$AQ$1,0),FALSE)</f>
        <v>0</v>
      </c>
      <c r="H110">
        <f>VLOOKUP($B110,'Tillförd energi'!$B$1:$AS$566,MATCH(H$1,'Tillförd energi'!$B$1:$AQ$1,0),FALSE)</f>
        <v>0</v>
      </c>
      <c r="I110">
        <f>VLOOKUP($B110,'Tillförd energi'!$B$1:$AS$566,MATCH(I$1,'Tillförd energi'!$B$1:$AQ$1,0),FALSE)</f>
        <v>0</v>
      </c>
      <c r="J110">
        <f>VLOOKUP($B110,'Tillförd energi'!$B$1:$AS$566,MATCH(J$1,'Tillförd energi'!$B$1:$AQ$1,0),FALSE)</f>
        <v>0</v>
      </c>
      <c r="K110">
        <v>0</v>
      </c>
      <c r="L110">
        <f>VLOOKUP($B110,'Tillförd energi'!$B$1:$AS$566,MATCH(L$1,'Tillförd energi'!$B$1:$AQ$1,0),FALSE)</f>
        <v>0</v>
      </c>
      <c r="M110">
        <f>VLOOKUP($B110,'Tillförd energi'!$B$1:$AS$566,MATCH(M$1,'Tillförd energi'!$B$1:$AQ$1,0),FALSE)</f>
        <v>0</v>
      </c>
      <c r="N110">
        <f>VLOOKUP($B110,'Tillförd energi'!$B$1:$AS$566,MATCH(N$1,'Tillförd energi'!$B$1:$AQ$1,0),FALSE)</f>
        <v>0</v>
      </c>
      <c r="O110">
        <f>VLOOKUP($B110,'Tillförd energi'!$B$1:$AS$566,MATCH(O$1,'Tillförd energi'!$B$1:$AQ$1,0),FALSE)</f>
        <v>0</v>
      </c>
      <c r="P110">
        <f>VLOOKUP($B110,'Tillförd energi'!$B$1:$AS$566,MATCH(P$1,'Tillförd energi'!$B$1:$AQ$1,0),FALSE)</f>
        <v>0</v>
      </c>
      <c r="Q110">
        <f>VLOOKUP($B110,'Tillförd energi'!$B$1:$AS$566,MATCH(Q$1,'Tillförd energi'!$B$1:$AQ$1,0),FALSE)</f>
        <v>0</v>
      </c>
      <c r="R110">
        <f>VLOOKUP($B110,'Tillförd energi'!$B$1:$AS$566,MATCH(R$1,'Tillförd energi'!$B$1:$AQ$1,0),FALSE)</f>
        <v>0</v>
      </c>
      <c r="S110">
        <f>VLOOKUP($B110,'Tillförd energi'!$B$1:$AS$566,MATCH(S$1,'Tillförd energi'!$B$1:$AQ$1,0),FALSE)</f>
        <v>0</v>
      </c>
      <c r="T110">
        <f>VLOOKUP($B110,'Tillförd energi'!$B$1:$AS$566,MATCH(T$1,'Tillförd energi'!$B$1:$AQ$1,0),FALSE)</f>
        <v>0</v>
      </c>
      <c r="U110">
        <f>VLOOKUP($B110,'Tillförd energi'!$B$1:$AS$566,MATCH(U$1,'Tillförd energi'!$B$1:$AQ$1,0),FALSE)</f>
        <v>0</v>
      </c>
      <c r="V110">
        <f>VLOOKUP($B110,'Tillförd energi'!$B$1:$AS$566,MATCH(V$1,'Tillförd energi'!$B$1:$AQ$1,0),FALSE)</f>
        <v>0</v>
      </c>
      <c r="W110">
        <f>VLOOKUP($B110,'Tillförd energi'!$B$1:$AS$566,MATCH(W$1,'Tillförd energi'!$B$1:$AQ$1,0),FALSE)</f>
        <v>0</v>
      </c>
      <c r="X110">
        <f>VLOOKUP($B110,'Tillförd energi'!$B$1:$AS$566,MATCH(X$1,'Tillförd energi'!$B$1:$AQ$1,0),FALSE)</f>
        <v>0</v>
      </c>
      <c r="Y110">
        <f>VLOOKUP($B110,'Tillförd energi'!$B$1:$AS$566,MATCH(Y$1,'Tillförd energi'!$B$1:$AQ$1,0),FALSE)</f>
        <v>0</v>
      </c>
      <c r="Z110">
        <f>VLOOKUP($B110,'Tillförd energi'!$B$1:$AS$566,MATCH(Z$1,'Tillförd energi'!$B$1:$AQ$1,0),FALSE)</f>
        <v>0</v>
      </c>
      <c r="AA110">
        <f>VLOOKUP($B110,'Tillförd energi'!$B$1:$AS$566,MATCH(AA$1,'Tillförd energi'!$B$1:$AQ$1,0),FALSE)</f>
        <v>0</v>
      </c>
      <c r="AB110">
        <f>VLOOKUP($B110,'Tillförd energi'!$B$1:$AS$566,MATCH(AB$1,'Tillförd energi'!$B$1:$AQ$1,0),FALSE)</f>
        <v>0</v>
      </c>
      <c r="AC110">
        <f>VLOOKUP($B110,'Tillförd energi'!$B$1:$AS$566,MATCH(AC$1,'Tillförd energi'!$B$1:$AQ$1,0),FALSE)</f>
        <v>0</v>
      </c>
      <c r="AD110">
        <f>VLOOKUP($B110,'Tillförd energi'!$B$1:$AS$566,MATCH(AD$1,'Tillförd energi'!$B$1:$AQ$1,0),FALSE)</f>
        <v>0</v>
      </c>
      <c r="AE110">
        <f>VLOOKUP($B110,'Tillförd energi'!$B$1:$AS$566,MATCH(AE$1,'Tillförd energi'!$B$1:$AQ$1,0),FALSE)</f>
        <v>0</v>
      </c>
      <c r="AF110">
        <f>VLOOKUP($B110,'Tillförd energi'!$B$1:$AS$566,MATCH(AF$1,'Tillförd energi'!$B$1:$AQ$1,0),FALSE)</f>
        <v>0.255</v>
      </c>
      <c r="AG110">
        <f>IFERROR(VLOOKUP(B110,Miljö!$B$1:$S$476,9,FALSE)/1,0)</f>
        <v>0</v>
      </c>
      <c r="AI110">
        <f t="shared" si="8"/>
        <v>0.255</v>
      </c>
      <c r="AJ110">
        <f t="shared" si="9"/>
        <v>0.255</v>
      </c>
      <c r="AK110">
        <f>IF(ISERROR(1/VLOOKUP($B110,Leveranser!$B$1:$S$500,MATCH("såld värme (gwh)",Leveranser!$B$1:$S$1,0),FALSE)),"",VLOOKUP($B110,Leveranser!$B$1:$S$500,MATCH("såld värme (gwh)",Leveranser!$B$1:$S$1,0),FALSE))</f>
        <v>8.5</v>
      </c>
      <c r="AL110">
        <f>VLOOKUP($B110,Leveranser!$B$1:$Y$500,MATCH("Totalt såld fjärrvärme till andra fjärrvärmeföretag",Leveranser!$B$1:$AA$1,0),FALSE)</f>
        <v>0</v>
      </c>
      <c r="AM110">
        <f>IF(ISERROR(1/VLOOKUP($B110,Miljö!$B$1:$S$500,MATCH("Såld mängd produktionsspecifik fjärrvärme (GWh)",Miljö!$B$1:$R$1,0),FALSE)),0,VLOOKUP($B110,Miljö!$B$1:$S$500,MATCH("Såld mängd produktionsspecifik fjärrvärme (GWh)",Miljö!$B$1:$R$1,0),FALSE))</f>
        <v>0</v>
      </c>
      <c r="AN110" s="137">
        <f t="shared" si="10"/>
        <v>33.333333333333336</v>
      </c>
      <c r="AP110" t="str">
        <f>VLOOKUP($B110,Miljövärden!$B$1:$H$446,7,FALSE)</f>
        <v>Nej</v>
      </c>
      <c r="AQ110" t="str">
        <f>VLOOKUP($B110,Miljövärden!$B$1:$H$446,6,FALSE)</f>
        <v>Ja</v>
      </c>
      <c r="AU110">
        <f t="shared" si="11"/>
        <v>0.255</v>
      </c>
      <c r="AV110">
        <f t="shared" si="12"/>
        <v>0</v>
      </c>
      <c r="AW110">
        <f t="shared" si="13"/>
        <v>0</v>
      </c>
      <c r="AX110">
        <f t="shared" si="14"/>
        <v>0</v>
      </c>
      <c r="AZ110">
        <f t="shared" si="15"/>
        <v>0</v>
      </c>
      <c r="BE110"/>
      <c r="BF110"/>
      <c r="BG110"/>
      <c r="BH110"/>
      <c r="BI110"/>
    </row>
    <row r="111" spans="1:61" x14ac:dyDescent="0.25">
      <c r="A111" s="2" t="s">
        <v>180</v>
      </c>
      <c r="B111" s="2" t="s">
        <v>181</v>
      </c>
      <c r="C111">
        <f>VLOOKUP($B111,'Tillförd energi'!$B$1:$AS$566,MATCH(C$1,'Tillförd energi'!$B$1:$AQ$1,0),FALSE)</f>
        <v>0</v>
      </c>
      <c r="D111">
        <f>VLOOKUP($B111,'Tillförd energi'!$B$1:$AS$566,MATCH(D$1,'Tillförd energi'!$B$1:$AQ$1,0),FALSE)</f>
        <v>0.32700000000000001</v>
      </c>
      <c r="E111">
        <f>VLOOKUP($B111,'Tillförd energi'!$B$1:$AS$566,MATCH(E$1,'Tillförd energi'!$B$1:$AQ$1,0),FALSE)</f>
        <v>0</v>
      </c>
      <c r="F111">
        <f>VLOOKUP($B111,'Tillförd energi'!$B$1:$AS$566,MATCH(F$1,'Tillförd energi'!$B$1:$AQ$1,0),FALSE)</f>
        <v>0</v>
      </c>
      <c r="G111">
        <f>VLOOKUP($B111,'Tillförd energi'!$B$1:$AS$566,MATCH(G$1,'Tillförd energi'!$B$1:$AQ$1,0),FALSE)</f>
        <v>0</v>
      </c>
      <c r="H111">
        <f>VLOOKUP($B111,'Tillförd energi'!$B$1:$AS$566,MATCH(H$1,'Tillförd energi'!$B$1:$AQ$1,0),FALSE)</f>
        <v>0</v>
      </c>
      <c r="I111">
        <f>VLOOKUP($B111,'Tillförd energi'!$B$1:$AS$566,MATCH(I$1,'Tillförd energi'!$B$1:$AQ$1,0),FALSE)</f>
        <v>0</v>
      </c>
      <c r="J111">
        <f>VLOOKUP($B111,'Tillförd energi'!$B$1:$AS$566,MATCH(J$1,'Tillförd energi'!$B$1:$AQ$1,0),FALSE)</f>
        <v>0</v>
      </c>
      <c r="K111">
        <v>0</v>
      </c>
      <c r="L111">
        <f>VLOOKUP($B111,'Tillförd energi'!$B$1:$AS$566,MATCH(L$1,'Tillförd energi'!$B$1:$AQ$1,0),FALSE)</f>
        <v>0</v>
      </c>
      <c r="M111">
        <f>VLOOKUP($B111,'Tillförd energi'!$B$1:$AS$566,MATCH(M$1,'Tillförd energi'!$B$1:$AQ$1,0),FALSE)</f>
        <v>0</v>
      </c>
      <c r="N111">
        <f>VLOOKUP($B111,'Tillförd energi'!$B$1:$AS$566,MATCH(N$1,'Tillförd energi'!$B$1:$AQ$1,0),FALSE)</f>
        <v>8.8000000000000007</v>
      </c>
      <c r="O111">
        <f>VLOOKUP($B111,'Tillförd energi'!$B$1:$AS$566,MATCH(O$1,'Tillförd energi'!$B$1:$AQ$1,0),FALSE)</f>
        <v>0</v>
      </c>
      <c r="P111">
        <f>VLOOKUP($B111,'Tillförd energi'!$B$1:$AS$566,MATCH(P$1,'Tillförd energi'!$B$1:$AQ$1,0),FALSE)</f>
        <v>15</v>
      </c>
      <c r="Q111">
        <f>VLOOKUP($B111,'Tillförd energi'!$B$1:$AS$566,MATCH(Q$1,'Tillförd energi'!$B$1:$AQ$1,0),FALSE)</f>
        <v>0</v>
      </c>
      <c r="R111">
        <f>VLOOKUP($B111,'Tillförd energi'!$B$1:$AS$566,MATCH(R$1,'Tillförd energi'!$B$1:$AQ$1,0),FALSE)</f>
        <v>5.1159999999999997</v>
      </c>
      <c r="S111">
        <f>VLOOKUP($B111,'Tillförd energi'!$B$1:$AS$566,MATCH(S$1,'Tillförd energi'!$B$1:$AQ$1,0),FALSE)</f>
        <v>0</v>
      </c>
      <c r="T111">
        <f>VLOOKUP($B111,'Tillförd energi'!$B$1:$AS$566,MATCH(T$1,'Tillförd energi'!$B$1:$AQ$1,0),FALSE)</f>
        <v>0</v>
      </c>
      <c r="U111">
        <f>VLOOKUP($B111,'Tillförd energi'!$B$1:$AS$566,MATCH(U$1,'Tillförd energi'!$B$1:$AQ$1,0),FALSE)</f>
        <v>0</v>
      </c>
      <c r="V111">
        <f>VLOOKUP($B111,'Tillförd energi'!$B$1:$AS$566,MATCH(V$1,'Tillförd energi'!$B$1:$AQ$1,0),FALSE)</f>
        <v>0</v>
      </c>
      <c r="W111">
        <f>VLOOKUP($B111,'Tillförd energi'!$B$1:$AS$566,MATCH(W$1,'Tillförd energi'!$B$1:$AQ$1,0),FALSE)</f>
        <v>0</v>
      </c>
      <c r="X111">
        <f>VLOOKUP($B111,'Tillförd energi'!$B$1:$AS$566,MATCH(X$1,'Tillförd energi'!$B$1:$AQ$1,0),FALSE)</f>
        <v>0</v>
      </c>
      <c r="Y111">
        <f>VLOOKUP($B111,'Tillförd energi'!$B$1:$AS$566,MATCH(Y$1,'Tillförd energi'!$B$1:$AQ$1,0),FALSE)</f>
        <v>0</v>
      </c>
      <c r="Z111">
        <f>VLOOKUP($B111,'Tillförd energi'!$B$1:$AS$566,MATCH(Z$1,'Tillförd energi'!$B$1:$AQ$1,0),FALSE)</f>
        <v>0.52100000000000002</v>
      </c>
      <c r="AA111">
        <f>VLOOKUP($B111,'Tillförd energi'!$B$1:$AS$566,MATCH(AA$1,'Tillförd energi'!$B$1:$AQ$1,0),FALSE)</f>
        <v>0</v>
      </c>
      <c r="AB111">
        <f>VLOOKUP($B111,'Tillförd energi'!$B$1:$AS$566,MATCH(AB$1,'Tillförd energi'!$B$1:$AQ$1,0),FALSE)</f>
        <v>0</v>
      </c>
      <c r="AC111">
        <f>VLOOKUP($B111,'Tillförd energi'!$B$1:$AS$566,MATCH(AC$1,'Tillförd energi'!$B$1:$AQ$1,0),FALSE)</f>
        <v>0</v>
      </c>
      <c r="AD111">
        <f>VLOOKUP($B111,'Tillförd energi'!$B$1:$AS$566,MATCH(AD$1,'Tillförd energi'!$B$1:$AQ$1,0),FALSE)</f>
        <v>0.124</v>
      </c>
      <c r="AE111">
        <f>VLOOKUP($B111,'Tillförd energi'!$B$1:$AS$566,MATCH(AE$1,'Tillförd energi'!$B$1:$AQ$1,0),FALSE)</f>
        <v>0</v>
      </c>
      <c r="AF111">
        <f>VLOOKUP($B111,'Tillförd energi'!$B$1:$AS$566,MATCH(AF$1,'Tillförd energi'!$B$1:$AQ$1,0),FALSE)</f>
        <v>0.25</v>
      </c>
      <c r="AG111">
        <f>IFERROR(VLOOKUP(B111,Miljö!$B$1:$S$476,9,FALSE)/1,0)</f>
        <v>0</v>
      </c>
      <c r="AI111">
        <f t="shared" si="8"/>
        <v>30.138000000000002</v>
      </c>
      <c r="AJ111">
        <f t="shared" si="9"/>
        <v>30.138000000000002</v>
      </c>
      <c r="AK111">
        <f>IF(ISERROR(1/VLOOKUP($B111,Leveranser!$B$1:$S$500,MATCH("såld värme (gwh)",Leveranser!$B$1:$S$1,0),FALSE)),"",VLOOKUP($B111,Leveranser!$B$1:$S$500,MATCH("såld värme (gwh)",Leveranser!$B$1:$S$1,0),FALSE))</f>
        <v>23.420999999999999</v>
      </c>
      <c r="AL111">
        <f>VLOOKUP($B111,Leveranser!$B$1:$Y$500,MATCH("Totalt såld fjärrvärme till andra fjärrvärmeföretag",Leveranser!$B$1:$AA$1,0),FALSE)</f>
        <v>0</v>
      </c>
      <c r="AM111">
        <f>IF(ISERROR(1/VLOOKUP($B111,Miljö!$B$1:$S$500,MATCH("Såld mängd produktionsspecifik fjärrvärme (GWh)",Miljö!$B$1:$R$1,0),FALSE)),0,VLOOKUP($B111,Miljö!$B$1:$S$500,MATCH("Såld mängd produktionsspecifik fjärrvärme (GWh)",Miljö!$B$1:$R$1,0),FALSE))</f>
        <v>0</v>
      </c>
      <c r="AN111" s="137">
        <f t="shared" si="10"/>
        <v>0.77712522396973915</v>
      </c>
      <c r="AP111" t="str">
        <f>VLOOKUP($B111,Miljövärden!$B$1:$H$446,7,FALSE)</f>
        <v>Ja</v>
      </c>
      <c r="AQ111" t="str">
        <f>VLOOKUP($B111,Miljövärden!$B$1:$H$446,6,FALSE)</f>
        <v>Ja</v>
      </c>
      <c r="AU111">
        <f t="shared" si="11"/>
        <v>0.77100000000000002</v>
      </c>
      <c r="AV111">
        <f t="shared" si="12"/>
        <v>0</v>
      </c>
      <c r="AW111">
        <f t="shared" si="13"/>
        <v>23.8</v>
      </c>
      <c r="AX111">
        <f t="shared" si="14"/>
        <v>5.1159999999999997</v>
      </c>
      <c r="AZ111">
        <f t="shared" si="15"/>
        <v>28.916</v>
      </c>
      <c r="BE111"/>
      <c r="BF111"/>
      <c r="BG111"/>
      <c r="BH111"/>
      <c r="BI111"/>
    </row>
    <row r="112" spans="1:61" x14ac:dyDescent="0.25">
      <c r="A112" s="2" t="s">
        <v>180</v>
      </c>
      <c r="B112" s="2" t="s">
        <v>182</v>
      </c>
      <c r="C112">
        <f>VLOOKUP($B112,'Tillförd energi'!$B$1:$AS$566,MATCH(C$1,'Tillförd energi'!$B$1:$AQ$1,0),FALSE)</f>
        <v>0</v>
      </c>
      <c r="D112">
        <f>VLOOKUP($B112,'Tillförd energi'!$B$1:$AS$566,MATCH(D$1,'Tillförd energi'!$B$1:$AQ$1,0),FALSE)</f>
        <v>0</v>
      </c>
      <c r="E112">
        <f>VLOOKUP($B112,'Tillförd energi'!$B$1:$AS$566,MATCH(E$1,'Tillförd energi'!$B$1:$AQ$1,0),FALSE)</f>
        <v>0</v>
      </c>
      <c r="F112">
        <f>VLOOKUP($B112,'Tillförd energi'!$B$1:$AS$566,MATCH(F$1,'Tillförd energi'!$B$1:$AQ$1,0),FALSE)</f>
        <v>0</v>
      </c>
      <c r="G112">
        <f>VLOOKUP($B112,'Tillförd energi'!$B$1:$AS$566,MATCH(G$1,'Tillförd energi'!$B$1:$AQ$1,0),FALSE)</f>
        <v>0</v>
      </c>
      <c r="H112">
        <f>VLOOKUP($B112,'Tillförd energi'!$B$1:$AS$566,MATCH(H$1,'Tillförd energi'!$B$1:$AQ$1,0),FALSE)</f>
        <v>0</v>
      </c>
      <c r="I112">
        <f>VLOOKUP($B112,'Tillförd energi'!$B$1:$AS$566,MATCH(I$1,'Tillförd energi'!$B$1:$AQ$1,0),FALSE)</f>
        <v>0</v>
      </c>
      <c r="J112">
        <f>VLOOKUP($B112,'Tillförd energi'!$B$1:$AS$566,MATCH(J$1,'Tillförd energi'!$B$1:$AQ$1,0),FALSE)</f>
        <v>0</v>
      </c>
      <c r="K112">
        <v>0</v>
      </c>
      <c r="L112">
        <f>VLOOKUP($B112,'Tillförd energi'!$B$1:$AS$566,MATCH(L$1,'Tillförd energi'!$B$1:$AQ$1,0),FALSE)</f>
        <v>0</v>
      </c>
      <c r="M112">
        <f>VLOOKUP($B112,'Tillförd energi'!$B$1:$AS$566,MATCH(M$1,'Tillförd energi'!$B$1:$AQ$1,0),FALSE)</f>
        <v>0</v>
      </c>
      <c r="N112">
        <f>VLOOKUP($B112,'Tillförd energi'!$B$1:$AS$566,MATCH(N$1,'Tillförd energi'!$B$1:$AQ$1,0),FALSE)</f>
        <v>0</v>
      </c>
      <c r="O112">
        <f>VLOOKUP($B112,'Tillförd energi'!$B$1:$AS$566,MATCH(O$1,'Tillförd energi'!$B$1:$AQ$1,0),FALSE)</f>
        <v>0</v>
      </c>
      <c r="P112">
        <f>VLOOKUP($B112,'Tillförd energi'!$B$1:$AS$566,MATCH(P$1,'Tillförd energi'!$B$1:$AQ$1,0),FALSE)</f>
        <v>0</v>
      </c>
      <c r="Q112">
        <f>VLOOKUP($B112,'Tillförd energi'!$B$1:$AS$566,MATCH(Q$1,'Tillförd energi'!$B$1:$AQ$1,0),FALSE)</f>
        <v>5.3741199999999996</v>
      </c>
      <c r="R112">
        <f>VLOOKUP($B112,'Tillförd energi'!$B$1:$AS$566,MATCH(R$1,'Tillförd energi'!$B$1:$AQ$1,0),FALSE)</f>
        <v>0</v>
      </c>
      <c r="S112">
        <f>VLOOKUP($B112,'Tillförd energi'!$B$1:$AS$566,MATCH(S$1,'Tillförd energi'!$B$1:$AQ$1,0),FALSE)</f>
        <v>0</v>
      </c>
      <c r="T112">
        <f>VLOOKUP($B112,'Tillförd energi'!$B$1:$AS$566,MATCH(T$1,'Tillförd energi'!$B$1:$AQ$1,0),FALSE)</f>
        <v>0</v>
      </c>
      <c r="U112">
        <f>VLOOKUP($B112,'Tillförd energi'!$B$1:$AS$566,MATCH(U$1,'Tillförd energi'!$B$1:$AQ$1,0),FALSE)</f>
        <v>0</v>
      </c>
      <c r="V112">
        <f>VLOOKUP($B112,'Tillförd energi'!$B$1:$AS$566,MATCH(V$1,'Tillförd energi'!$B$1:$AQ$1,0),FALSE)</f>
        <v>0</v>
      </c>
      <c r="W112">
        <f>VLOOKUP($B112,'Tillförd energi'!$B$1:$AS$566,MATCH(W$1,'Tillförd energi'!$B$1:$AQ$1,0),FALSE)</f>
        <v>0</v>
      </c>
      <c r="X112">
        <f>VLOOKUP($B112,'Tillförd energi'!$B$1:$AS$566,MATCH(X$1,'Tillförd energi'!$B$1:$AQ$1,0),FALSE)</f>
        <v>0</v>
      </c>
      <c r="Y112">
        <f>VLOOKUP($B112,'Tillförd energi'!$B$1:$AS$566,MATCH(Y$1,'Tillförd energi'!$B$1:$AQ$1,0),FALSE)</f>
        <v>0</v>
      </c>
      <c r="Z112">
        <f>VLOOKUP($B112,'Tillförd energi'!$B$1:$AS$566,MATCH(Z$1,'Tillförd energi'!$B$1:$AQ$1,0),FALSE)</f>
        <v>0</v>
      </c>
      <c r="AA112">
        <f>VLOOKUP($B112,'Tillförd energi'!$B$1:$AS$566,MATCH(AA$1,'Tillförd energi'!$B$1:$AQ$1,0),FALSE)</f>
        <v>0</v>
      </c>
      <c r="AB112">
        <f>VLOOKUP($B112,'Tillförd energi'!$B$1:$AS$566,MATCH(AB$1,'Tillförd energi'!$B$1:$AQ$1,0),FALSE)</f>
        <v>0</v>
      </c>
      <c r="AC112">
        <f>VLOOKUP($B112,'Tillförd energi'!$B$1:$AS$566,MATCH(AC$1,'Tillförd energi'!$B$1:$AQ$1,0),FALSE)</f>
        <v>0</v>
      </c>
      <c r="AD112">
        <f>VLOOKUP($B112,'Tillförd energi'!$B$1:$AS$566,MATCH(AD$1,'Tillförd energi'!$B$1:$AQ$1,0),FALSE)</f>
        <v>0</v>
      </c>
      <c r="AE112">
        <f>VLOOKUP($B112,'Tillförd energi'!$B$1:$AS$566,MATCH(AE$1,'Tillförd energi'!$B$1:$AQ$1,0),FALSE)</f>
        <v>0</v>
      </c>
      <c r="AF112">
        <f>VLOOKUP($B112,'Tillförd energi'!$B$1:$AS$566,MATCH(AF$1,'Tillförd energi'!$B$1:$AQ$1,0),FALSE)</f>
        <v>0.11952</v>
      </c>
      <c r="AG112">
        <f>IFERROR(VLOOKUP(B112,Miljö!$B$1:$S$476,9,FALSE)/1,0)</f>
        <v>0</v>
      </c>
      <c r="AI112">
        <f t="shared" si="8"/>
        <v>5.4936399999999992</v>
      </c>
      <c r="AJ112">
        <f t="shared" si="9"/>
        <v>5.4936399999999992</v>
      </c>
      <c r="AK112">
        <f>IF(ISERROR(1/VLOOKUP($B112,Leveranser!$B$1:$S$500,MATCH("såld värme (gwh)",Leveranser!$B$1:$S$1,0),FALSE)),"",VLOOKUP($B112,Leveranser!$B$1:$S$500,MATCH("såld värme (gwh)",Leveranser!$B$1:$S$1,0),FALSE))</f>
        <v>3.984</v>
      </c>
      <c r="AL112">
        <f>VLOOKUP($B112,Leveranser!$B$1:$Y$500,MATCH("Totalt såld fjärrvärme till andra fjärrvärmeföretag",Leveranser!$B$1:$AA$1,0),FALSE)</f>
        <v>0</v>
      </c>
      <c r="AM112">
        <f>IF(ISERROR(1/VLOOKUP($B112,Miljö!$B$1:$S$500,MATCH("Såld mängd produktionsspecifik fjärrvärme (GWh)",Miljö!$B$1:$R$1,0),FALSE)),0,VLOOKUP($B112,Miljö!$B$1:$S$500,MATCH("Såld mängd produktionsspecifik fjärrvärme (GWh)",Miljö!$B$1:$R$1,0),FALSE))</f>
        <v>0</v>
      </c>
      <c r="AN112" s="137">
        <f t="shared" si="10"/>
        <v>0.72520223385587712</v>
      </c>
      <c r="AP112" t="str">
        <f>VLOOKUP($B112,Miljövärden!$B$1:$H$446,7,FALSE)</f>
        <v>Ja</v>
      </c>
      <c r="AQ112" t="str">
        <f>VLOOKUP($B112,Miljövärden!$B$1:$H$446,6,FALSE)</f>
        <v>Ja</v>
      </c>
      <c r="AU112">
        <f t="shared" si="11"/>
        <v>0.11952</v>
      </c>
      <c r="AV112">
        <f t="shared" si="12"/>
        <v>0</v>
      </c>
      <c r="AW112">
        <f t="shared" si="13"/>
        <v>5.3741199999999996</v>
      </c>
      <c r="AX112">
        <f t="shared" si="14"/>
        <v>0</v>
      </c>
      <c r="AZ112">
        <f t="shared" si="15"/>
        <v>5.3741199999999996</v>
      </c>
      <c r="BE112"/>
      <c r="BF112"/>
      <c r="BG112"/>
      <c r="BH112"/>
      <c r="BI112"/>
    </row>
    <row r="113" spans="1:61" x14ac:dyDescent="0.25">
      <c r="A113" s="2" t="s">
        <v>180</v>
      </c>
      <c r="B113" s="2" t="s">
        <v>183</v>
      </c>
      <c r="C113">
        <f>VLOOKUP($B113,'Tillförd energi'!$B$1:$AS$566,MATCH(C$1,'Tillförd energi'!$B$1:$AQ$1,0),FALSE)</f>
        <v>0</v>
      </c>
      <c r="D113">
        <f>VLOOKUP($B113,'Tillförd energi'!$B$1:$AS$566,MATCH(D$1,'Tillförd energi'!$B$1:$AQ$1,0),FALSE)</f>
        <v>0</v>
      </c>
      <c r="E113">
        <f>VLOOKUP($B113,'Tillförd energi'!$B$1:$AS$566,MATCH(E$1,'Tillförd energi'!$B$1:$AQ$1,0),FALSE)</f>
        <v>0</v>
      </c>
      <c r="F113">
        <f>VLOOKUP($B113,'Tillförd energi'!$B$1:$AS$566,MATCH(F$1,'Tillförd energi'!$B$1:$AQ$1,0),FALSE)</f>
        <v>0</v>
      </c>
      <c r="G113">
        <f>VLOOKUP($B113,'Tillförd energi'!$B$1:$AS$566,MATCH(G$1,'Tillförd energi'!$B$1:$AQ$1,0),FALSE)</f>
        <v>0</v>
      </c>
      <c r="H113">
        <f>VLOOKUP($B113,'Tillförd energi'!$B$1:$AS$566,MATCH(H$1,'Tillförd energi'!$B$1:$AQ$1,0),FALSE)</f>
        <v>0</v>
      </c>
      <c r="I113">
        <f>VLOOKUP($B113,'Tillförd energi'!$B$1:$AS$566,MATCH(I$1,'Tillförd energi'!$B$1:$AQ$1,0),FALSE)</f>
        <v>0</v>
      </c>
      <c r="J113">
        <f>VLOOKUP($B113,'Tillförd energi'!$B$1:$AS$566,MATCH(J$1,'Tillförd energi'!$B$1:$AQ$1,0),FALSE)</f>
        <v>0</v>
      </c>
      <c r="K113">
        <v>0</v>
      </c>
      <c r="L113">
        <f>VLOOKUP($B113,'Tillförd energi'!$B$1:$AS$566,MATCH(L$1,'Tillförd energi'!$B$1:$AQ$1,0),FALSE)</f>
        <v>0</v>
      </c>
      <c r="M113">
        <f>VLOOKUP($B113,'Tillförd energi'!$B$1:$AS$566,MATCH(M$1,'Tillförd energi'!$B$1:$AQ$1,0),FALSE)</f>
        <v>0</v>
      </c>
      <c r="N113">
        <f>VLOOKUP($B113,'Tillförd energi'!$B$1:$AS$566,MATCH(N$1,'Tillförd energi'!$B$1:$AQ$1,0),FALSE)</f>
        <v>0</v>
      </c>
      <c r="O113">
        <f>VLOOKUP($B113,'Tillförd energi'!$B$1:$AS$566,MATCH(O$1,'Tillförd energi'!$B$1:$AQ$1,0),FALSE)</f>
        <v>0</v>
      </c>
      <c r="P113">
        <f>VLOOKUP($B113,'Tillförd energi'!$B$1:$AS$566,MATCH(P$1,'Tillförd energi'!$B$1:$AQ$1,0),FALSE)</f>
        <v>0</v>
      </c>
      <c r="Q113">
        <f>VLOOKUP($B113,'Tillförd energi'!$B$1:$AS$566,MATCH(Q$1,'Tillförd energi'!$B$1:$AQ$1,0),FALSE)</f>
        <v>0</v>
      </c>
      <c r="R113">
        <f>VLOOKUP($B113,'Tillförd energi'!$B$1:$AS$566,MATCH(R$1,'Tillförd energi'!$B$1:$AQ$1,0),FALSE)</f>
        <v>0</v>
      </c>
      <c r="S113">
        <f>VLOOKUP($B113,'Tillförd energi'!$B$1:$AS$566,MATCH(S$1,'Tillförd energi'!$B$1:$AQ$1,0),FALSE)</f>
        <v>2.2000000000000002</v>
      </c>
      <c r="T113">
        <f>VLOOKUP($B113,'Tillförd energi'!$B$1:$AS$566,MATCH(T$1,'Tillförd energi'!$B$1:$AQ$1,0),FALSE)</f>
        <v>0</v>
      </c>
      <c r="U113">
        <f>VLOOKUP($B113,'Tillförd energi'!$B$1:$AS$566,MATCH(U$1,'Tillförd energi'!$B$1:$AQ$1,0),FALSE)</f>
        <v>0</v>
      </c>
      <c r="V113">
        <f>VLOOKUP($B113,'Tillförd energi'!$B$1:$AS$566,MATCH(V$1,'Tillförd energi'!$B$1:$AQ$1,0),FALSE)</f>
        <v>0</v>
      </c>
      <c r="W113">
        <f>VLOOKUP($B113,'Tillförd energi'!$B$1:$AS$566,MATCH(W$1,'Tillförd energi'!$B$1:$AQ$1,0),FALSE)</f>
        <v>0</v>
      </c>
      <c r="X113">
        <f>VLOOKUP($B113,'Tillförd energi'!$B$1:$AS$566,MATCH(X$1,'Tillförd energi'!$B$1:$AQ$1,0),FALSE)</f>
        <v>0</v>
      </c>
      <c r="Y113">
        <f>VLOOKUP($B113,'Tillförd energi'!$B$1:$AS$566,MATCH(Y$1,'Tillförd energi'!$B$1:$AQ$1,0),FALSE)</f>
        <v>0</v>
      </c>
      <c r="Z113">
        <f>VLOOKUP($B113,'Tillförd energi'!$B$1:$AS$566,MATCH(Z$1,'Tillförd energi'!$B$1:$AQ$1,0),FALSE)</f>
        <v>0.1</v>
      </c>
      <c r="AA113">
        <f>VLOOKUP($B113,'Tillförd energi'!$B$1:$AS$566,MATCH(AA$1,'Tillförd energi'!$B$1:$AQ$1,0),FALSE)</f>
        <v>0</v>
      </c>
      <c r="AB113">
        <f>VLOOKUP($B113,'Tillförd energi'!$B$1:$AS$566,MATCH(AB$1,'Tillförd energi'!$B$1:$AQ$1,0),FALSE)</f>
        <v>0</v>
      </c>
      <c r="AC113">
        <f>VLOOKUP($B113,'Tillförd energi'!$B$1:$AS$566,MATCH(AC$1,'Tillförd energi'!$B$1:$AQ$1,0),FALSE)</f>
        <v>0</v>
      </c>
      <c r="AD113">
        <f>VLOOKUP($B113,'Tillförd energi'!$B$1:$AS$566,MATCH(AD$1,'Tillförd energi'!$B$1:$AQ$1,0),FALSE)</f>
        <v>0</v>
      </c>
      <c r="AE113">
        <f>VLOOKUP($B113,'Tillförd energi'!$B$1:$AS$566,MATCH(AE$1,'Tillförd energi'!$B$1:$AQ$1,0),FALSE)</f>
        <v>0</v>
      </c>
      <c r="AF113">
        <f>VLOOKUP($B113,'Tillförd energi'!$B$1:$AS$566,MATCH(AF$1,'Tillförd energi'!$B$1:$AQ$1,0),FALSE)</f>
        <v>0.01</v>
      </c>
      <c r="AG113">
        <f>IFERROR(VLOOKUP(B113,Miljö!$B$1:$S$476,9,FALSE)/1,0)</f>
        <v>0</v>
      </c>
      <c r="AI113">
        <f t="shared" si="8"/>
        <v>2.31</v>
      </c>
      <c r="AJ113">
        <f t="shared" si="9"/>
        <v>2.31</v>
      </c>
      <c r="AK113">
        <f>IF(ISERROR(1/VLOOKUP($B113,Leveranser!$B$1:$S$500,MATCH("såld värme (gwh)",Leveranser!$B$1:$S$1,0),FALSE)),"",VLOOKUP($B113,Leveranser!$B$1:$S$500,MATCH("såld värme (gwh)",Leveranser!$B$1:$S$1,0),FALSE))</f>
        <v>2.0230000000000001</v>
      </c>
      <c r="AL113">
        <f>VLOOKUP($B113,Leveranser!$B$1:$Y$500,MATCH("Totalt såld fjärrvärme till andra fjärrvärmeföretag",Leveranser!$B$1:$AA$1,0),FALSE)</f>
        <v>0</v>
      </c>
      <c r="AM113">
        <f>IF(ISERROR(1/VLOOKUP($B113,Miljö!$B$1:$S$500,MATCH("Såld mängd produktionsspecifik fjärrvärme (GWh)",Miljö!$B$1:$R$1,0),FALSE)),0,VLOOKUP($B113,Miljö!$B$1:$S$500,MATCH("Såld mängd produktionsspecifik fjärrvärme (GWh)",Miljö!$B$1:$R$1,0),FALSE))</f>
        <v>0</v>
      </c>
      <c r="AN113" s="137">
        <f t="shared" si="10"/>
        <v>0.87575757575757585</v>
      </c>
      <c r="AP113" t="str">
        <f>VLOOKUP($B113,Miljövärden!$B$1:$H$446,7,FALSE)</f>
        <v>Ja</v>
      </c>
      <c r="AQ113" t="str">
        <f>VLOOKUP($B113,Miljövärden!$B$1:$H$446,6,FALSE)</f>
        <v>Ja</v>
      </c>
      <c r="AU113">
        <f t="shared" si="11"/>
        <v>0.11</v>
      </c>
      <c r="AV113">
        <f t="shared" si="12"/>
        <v>0</v>
      </c>
      <c r="AW113">
        <f t="shared" si="13"/>
        <v>0</v>
      </c>
      <c r="AX113">
        <f t="shared" si="14"/>
        <v>2.2000000000000002</v>
      </c>
      <c r="AZ113">
        <f t="shared" si="15"/>
        <v>2.2000000000000002</v>
      </c>
      <c r="BE113"/>
      <c r="BF113"/>
      <c r="BG113"/>
      <c r="BH113"/>
      <c r="BI113"/>
    </row>
    <row r="114" spans="1:61" x14ac:dyDescent="0.25">
      <c r="A114" s="2" t="s">
        <v>184</v>
      </c>
      <c r="B114" s="2" t="s">
        <v>185</v>
      </c>
      <c r="C114">
        <f>VLOOKUP($B114,'Tillförd energi'!$B$1:$AS$566,MATCH(C$1,'Tillförd energi'!$B$1:$AQ$1,0),FALSE)</f>
        <v>0</v>
      </c>
      <c r="D114">
        <f>VLOOKUP($B114,'Tillförd energi'!$B$1:$AS$566,MATCH(D$1,'Tillförd energi'!$B$1:$AQ$1,0),FALSE)</f>
        <v>0.21</v>
      </c>
      <c r="E114">
        <f>VLOOKUP($B114,'Tillförd energi'!$B$1:$AS$566,MATCH(E$1,'Tillförd energi'!$B$1:$AQ$1,0),FALSE)</f>
        <v>0</v>
      </c>
      <c r="F114">
        <f>VLOOKUP($B114,'Tillförd energi'!$B$1:$AS$566,MATCH(F$1,'Tillförd energi'!$B$1:$AQ$1,0),FALSE)</f>
        <v>0</v>
      </c>
      <c r="G114">
        <f>VLOOKUP($B114,'Tillförd energi'!$B$1:$AS$566,MATCH(G$1,'Tillförd energi'!$B$1:$AQ$1,0),FALSE)</f>
        <v>0</v>
      </c>
      <c r="H114">
        <f>VLOOKUP($B114,'Tillförd energi'!$B$1:$AS$566,MATCH(H$1,'Tillförd energi'!$B$1:$AQ$1,0),FALSE)</f>
        <v>0</v>
      </c>
      <c r="I114">
        <f>VLOOKUP($B114,'Tillförd energi'!$B$1:$AS$566,MATCH(I$1,'Tillförd energi'!$B$1:$AQ$1,0),FALSE)</f>
        <v>0</v>
      </c>
      <c r="J114">
        <f>VLOOKUP($B114,'Tillförd energi'!$B$1:$AS$566,MATCH(J$1,'Tillförd energi'!$B$1:$AQ$1,0),FALSE)</f>
        <v>0</v>
      </c>
      <c r="K114">
        <v>0</v>
      </c>
      <c r="L114">
        <f>VLOOKUP($B114,'Tillförd energi'!$B$1:$AS$566,MATCH(L$1,'Tillförd energi'!$B$1:$AQ$1,0),FALSE)</f>
        <v>0</v>
      </c>
      <c r="M114">
        <f>VLOOKUP($B114,'Tillförd energi'!$B$1:$AS$566,MATCH(M$1,'Tillförd energi'!$B$1:$AQ$1,0),FALSE)</f>
        <v>0</v>
      </c>
      <c r="N114">
        <f>VLOOKUP($B114,'Tillförd energi'!$B$1:$AS$566,MATCH(N$1,'Tillförd energi'!$B$1:$AQ$1,0),FALSE)</f>
        <v>12.83</v>
      </c>
      <c r="O114">
        <f>VLOOKUP($B114,'Tillförd energi'!$B$1:$AS$566,MATCH(O$1,'Tillförd energi'!$B$1:$AQ$1,0),FALSE)</f>
        <v>0</v>
      </c>
      <c r="P114">
        <f>VLOOKUP($B114,'Tillförd energi'!$B$1:$AS$566,MATCH(P$1,'Tillförd energi'!$B$1:$AQ$1,0),FALSE)</f>
        <v>0</v>
      </c>
      <c r="Q114">
        <f>VLOOKUP($B114,'Tillförd energi'!$B$1:$AS$566,MATCH(Q$1,'Tillförd energi'!$B$1:$AQ$1,0),FALSE)</f>
        <v>0</v>
      </c>
      <c r="R114">
        <f>VLOOKUP($B114,'Tillförd energi'!$B$1:$AS$566,MATCH(R$1,'Tillförd energi'!$B$1:$AQ$1,0),FALSE)</f>
        <v>0</v>
      </c>
      <c r="S114">
        <f>VLOOKUP($B114,'Tillförd energi'!$B$1:$AS$566,MATCH(S$1,'Tillförd energi'!$B$1:$AQ$1,0),FALSE)</f>
        <v>0</v>
      </c>
      <c r="T114">
        <f>VLOOKUP($B114,'Tillförd energi'!$B$1:$AS$566,MATCH(T$1,'Tillförd energi'!$B$1:$AQ$1,0),FALSE)</f>
        <v>0</v>
      </c>
      <c r="U114">
        <f>VLOOKUP($B114,'Tillförd energi'!$B$1:$AS$566,MATCH(U$1,'Tillförd energi'!$B$1:$AQ$1,0),FALSE)</f>
        <v>0</v>
      </c>
      <c r="V114">
        <f>VLOOKUP($B114,'Tillförd energi'!$B$1:$AS$566,MATCH(V$1,'Tillförd energi'!$B$1:$AQ$1,0),FALSE)</f>
        <v>0</v>
      </c>
      <c r="W114">
        <f>VLOOKUP($B114,'Tillförd energi'!$B$1:$AS$566,MATCH(W$1,'Tillförd energi'!$B$1:$AQ$1,0),FALSE)</f>
        <v>0</v>
      </c>
      <c r="X114">
        <f>VLOOKUP($B114,'Tillförd energi'!$B$1:$AS$566,MATCH(X$1,'Tillförd energi'!$B$1:$AQ$1,0),FALSE)</f>
        <v>0</v>
      </c>
      <c r="Y114">
        <f>VLOOKUP($B114,'Tillförd energi'!$B$1:$AS$566,MATCH(Y$1,'Tillförd energi'!$B$1:$AQ$1,0),FALSE)</f>
        <v>0</v>
      </c>
      <c r="Z114">
        <f>VLOOKUP($B114,'Tillförd energi'!$B$1:$AS$566,MATCH(Z$1,'Tillförd energi'!$B$1:$AQ$1,0),FALSE)</f>
        <v>0</v>
      </c>
      <c r="AA114">
        <f>VLOOKUP($B114,'Tillförd energi'!$B$1:$AS$566,MATCH(AA$1,'Tillförd energi'!$B$1:$AQ$1,0),FALSE)</f>
        <v>0</v>
      </c>
      <c r="AB114">
        <f>VLOOKUP($B114,'Tillförd energi'!$B$1:$AS$566,MATCH(AB$1,'Tillförd energi'!$B$1:$AQ$1,0),FALSE)</f>
        <v>0</v>
      </c>
      <c r="AC114">
        <f>VLOOKUP($B114,'Tillförd energi'!$B$1:$AS$566,MATCH(AC$1,'Tillförd energi'!$B$1:$AQ$1,0),FALSE)</f>
        <v>0</v>
      </c>
      <c r="AD114">
        <f>VLOOKUP($B114,'Tillförd energi'!$B$1:$AS$566,MATCH(AD$1,'Tillförd energi'!$B$1:$AQ$1,0),FALSE)</f>
        <v>0</v>
      </c>
      <c r="AE114">
        <f>VLOOKUP($B114,'Tillförd energi'!$B$1:$AS$566,MATCH(AE$1,'Tillförd energi'!$B$1:$AQ$1,0),FALSE)</f>
        <v>0</v>
      </c>
      <c r="AF114">
        <f>VLOOKUP($B114,'Tillförd energi'!$B$1:$AS$566,MATCH(AF$1,'Tillförd energi'!$B$1:$AQ$1,0),FALSE)</f>
        <v>0.34200000000000003</v>
      </c>
      <c r="AG114">
        <f>IFERROR(VLOOKUP(B114,Miljö!$B$1:$S$476,9,FALSE)/1,0)</f>
        <v>0</v>
      </c>
      <c r="AI114">
        <f t="shared" si="8"/>
        <v>13.382000000000001</v>
      </c>
      <c r="AJ114">
        <f t="shared" si="9"/>
        <v>13.382000000000001</v>
      </c>
      <c r="AK114">
        <f>IF(ISERROR(1/VLOOKUP($B114,Leveranser!$B$1:$S$500,MATCH("såld värme (gwh)",Leveranser!$B$1:$S$1,0),FALSE)),"",VLOOKUP($B114,Leveranser!$B$1:$S$500,MATCH("såld värme (gwh)",Leveranser!$B$1:$S$1,0),FALSE))</f>
        <v>11.4</v>
      </c>
      <c r="AL114">
        <f>VLOOKUP($B114,Leveranser!$B$1:$Y$500,MATCH("Totalt såld fjärrvärme till andra fjärrvärmeföretag",Leveranser!$B$1:$AA$1,0),FALSE)</f>
        <v>0</v>
      </c>
      <c r="AM114">
        <f>IF(ISERROR(1/VLOOKUP($B114,Miljö!$B$1:$S$500,MATCH("Såld mängd produktionsspecifik fjärrvärme (GWh)",Miljö!$B$1:$R$1,0),FALSE)),0,VLOOKUP($B114,Miljö!$B$1:$S$500,MATCH("Såld mängd produktionsspecifik fjärrvärme (GWh)",Miljö!$B$1:$R$1,0),FALSE))</f>
        <v>0</v>
      </c>
      <c r="AN114" s="137">
        <f t="shared" si="10"/>
        <v>0.85189059931250932</v>
      </c>
      <c r="AP114" t="str">
        <f>VLOOKUP($B114,Miljövärden!$B$1:$H$446,7,FALSE)</f>
        <v>Ja</v>
      </c>
      <c r="AQ114" t="str">
        <f>VLOOKUP($B114,Miljövärden!$B$1:$H$446,6,FALSE)</f>
        <v>Nej</v>
      </c>
      <c r="AU114">
        <f t="shared" si="11"/>
        <v>0.34200000000000003</v>
      </c>
      <c r="AV114">
        <f t="shared" si="12"/>
        <v>0</v>
      </c>
      <c r="AW114">
        <f t="shared" si="13"/>
        <v>12.83</v>
      </c>
      <c r="AX114">
        <f t="shared" si="14"/>
        <v>0</v>
      </c>
      <c r="AZ114">
        <f t="shared" si="15"/>
        <v>12.83</v>
      </c>
      <c r="BE114"/>
      <c r="BF114"/>
      <c r="BG114"/>
      <c r="BH114"/>
      <c r="BI114"/>
    </row>
    <row r="115" spans="1:61" x14ac:dyDescent="0.25">
      <c r="A115" s="2" t="s">
        <v>184</v>
      </c>
      <c r="B115" s="2" t="s">
        <v>186</v>
      </c>
      <c r="C115">
        <f>VLOOKUP($B115,'Tillförd energi'!$B$1:$AS$566,MATCH(C$1,'Tillförd energi'!$B$1:$AQ$1,0),FALSE)</f>
        <v>0</v>
      </c>
      <c r="D115">
        <f>VLOOKUP($B115,'Tillförd energi'!$B$1:$AS$566,MATCH(D$1,'Tillförd energi'!$B$1:$AQ$1,0),FALSE)</f>
        <v>0.16200000000000001</v>
      </c>
      <c r="E115">
        <f>VLOOKUP($B115,'Tillförd energi'!$B$1:$AS$566,MATCH(E$1,'Tillförd energi'!$B$1:$AQ$1,0),FALSE)</f>
        <v>0</v>
      </c>
      <c r="F115">
        <f>VLOOKUP($B115,'Tillförd energi'!$B$1:$AS$566,MATCH(F$1,'Tillförd energi'!$B$1:$AQ$1,0),FALSE)</f>
        <v>0</v>
      </c>
      <c r="G115">
        <f>VLOOKUP($B115,'Tillförd energi'!$B$1:$AS$566,MATCH(G$1,'Tillförd energi'!$B$1:$AQ$1,0),FALSE)</f>
        <v>0</v>
      </c>
      <c r="H115">
        <f>VLOOKUP($B115,'Tillförd energi'!$B$1:$AS$566,MATCH(H$1,'Tillförd energi'!$B$1:$AQ$1,0),FALSE)</f>
        <v>0</v>
      </c>
      <c r="I115">
        <f>VLOOKUP($B115,'Tillförd energi'!$B$1:$AS$566,MATCH(I$1,'Tillförd energi'!$B$1:$AQ$1,0),FALSE)</f>
        <v>0</v>
      </c>
      <c r="J115">
        <f>VLOOKUP($B115,'Tillförd energi'!$B$1:$AS$566,MATCH(J$1,'Tillförd energi'!$B$1:$AQ$1,0),FALSE)</f>
        <v>0</v>
      </c>
      <c r="K115">
        <v>0</v>
      </c>
      <c r="L115">
        <f>VLOOKUP($B115,'Tillförd energi'!$B$1:$AS$566,MATCH(L$1,'Tillförd energi'!$B$1:$AQ$1,0),FALSE)</f>
        <v>0</v>
      </c>
      <c r="M115">
        <f>VLOOKUP($B115,'Tillförd energi'!$B$1:$AS$566,MATCH(M$1,'Tillförd energi'!$B$1:$AQ$1,0),FALSE)</f>
        <v>0</v>
      </c>
      <c r="N115">
        <f>VLOOKUP($B115,'Tillförd energi'!$B$1:$AS$566,MATCH(N$1,'Tillförd energi'!$B$1:$AQ$1,0),FALSE)</f>
        <v>0</v>
      </c>
      <c r="O115">
        <f>VLOOKUP($B115,'Tillförd energi'!$B$1:$AS$566,MATCH(O$1,'Tillförd energi'!$B$1:$AQ$1,0),FALSE)</f>
        <v>0</v>
      </c>
      <c r="P115">
        <f>VLOOKUP($B115,'Tillförd energi'!$B$1:$AS$566,MATCH(P$1,'Tillförd energi'!$B$1:$AQ$1,0),FALSE)</f>
        <v>0.04</v>
      </c>
      <c r="Q115">
        <f>VLOOKUP($B115,'Tillförd energi'!$B$1:$AS$566,MATCH(Q$1,'Tillförd energi'!$B$1:$AQ$1,0),FALSE)</f>
        <v>0</v>
      </c>
      <c r="R115">
        <f>VLOOKUP($B115,'Tillförd energi'!$B$1:$AS$566,MATCH(R$1,'Tillförd energi'!$B$1:$AQ$1,0),FALSE)</f>
        <v>0</v>
      </c>
      <c r="S115">
        <f>VLOOKUP($B115,'Tillförd energi'!$B$1:$AS$566,MATCH(S$1,'Tillförd energi'!$B$1:$AQ$1,0),FALSE)</f>
        <v>0</v>
      </c>
      <c r="T115">
        <f>VLOOKUP($B115,'Tillförd energi'!$B$1:$AS$566,MATCH(T$1,'Tillförd energi'!$B$1:$AQ$1,0),FALSE)</f>
        <v>0</v>
      </c>
      <c r="U115">
        <f>VLOOKUP($B115,'Tillförd energi'!$B$1:$AS$566,MATCH(U$1,'Tillförd energi'!$B$1:$AQ$1,0),FALSE)</f>
        <v>0</v>
      </c>
      <c r="V115">
        <f>VLOOKUP($B115,'Tillförd energi'!$B$1:$AS$566,MATCH(V$1,'Tillförd energi'!$B$1:$AQ$1,0),FALSE)</f>
        <v>0</v>
      </c>
      <c r="W115">
        <f>VLOOKUP($B115,'Tillförd energi'!$B$1:$AS$566,MATCH(W$1,'Tillförd energi'!$B$1:$AQ$1,0),FALSE)</f>
        <v>0</v>
      </c>
      <c r="X115">
        <f>VLOOKUP($B115,'Tillförd energi'!$B$1:$AS$566,MATCH(X$1,'Tillförd energi'!$B$1:$AQ$1,0),FALSE)</f>
        <v>8.6</v>
      </c>
      <c r="Y115">
        <f>VLOOKUP($B115,'Tillförd energi'!$B$1:$AS$566,MATCH(Y$1,'Tillförd energi'!$B$1:$AQ$1,0),FALSE)</f>
        <v>0</v>
      </c>
      <c r="Z115">
        <f>VLOOKUP($B115,'Tillförd energi'!$B$1:$AS$566,MATCH(Z$1,'Tillförd energi'!$B$1:$AQ$1,0),FALSE)</f>
        <v>0</v>
      </c>
      <c r="AA115">
        <f>VLOOKUP($B115,'Tillförd energi'!$B$1:$AS$566,MATCH(AA$1,'Tillförd energi'!$B$1:$AQ$1,0),FALSE)</f>
        <v>0</v>
      </c>
      <c r="AB115">
        <f>VLOOKUP($B115,'Tillförd energi'!$B$1:$AS$566,MATCH(AB$1,'Tillförd energi'!$B$1:$AQ$1,0),FALSE)</f>
        <v>0</v>
      </c>
      <c r="AC115">
        <f>VLOOKUP($B115,'Tillförd energi'!$B$1:$AS$566,MATCH(AC$1,'Tillförd energi'!$B$1:$AQ$1,0),FALSE)</f>
        <v>0</v>
      </c>
      <c r="AD115">
        <f>VLOOKUP($B115,'Tillförd energi'!$B$1:$AS$566,MATCH(AD$1,'Tillförd energi'!$B$1:$AQ$1,0),FALSE)</f>
        <v>0</v>
      </c>
      <c r="AE115">
        <f>VLOOKUP($B115,'Tillförd energi'!$B$1:$AS$566,MATCH(AE$1,'Tillförd energi'!$B$1:$AQ$1,0),FALSE)</f>
        <v>0</v>
      </c>
      <c r="AF115">
        <f>VLOOKUP($B115,'Tillförd energi'!$B$1:$AS$566,MATCH(AF$1,'Tillförd energi'!$B$1:$AQ$1,0),FALSE)</f>
        <v>0.219</v>
      </c>
      <c r="AG115">
        <f>IFERROR(VLOOKUP(B115,Miljö!$B$1:$S$476,9,FALSE)/1,0)</f>
        <v>0</v>
      </c>
      <c r="AI115">
        <f t="shared" si="8"/>
        <v>9.020999999999999</v>
      </c>
      <c r="AJ115">
        <f t="shared" si="9"/>
        <v>9.020999999999999</v>
      </c>
      <c r="AK115">
        <f>IF(ISERROR(1/VLOOKUP($B115,Leveranser!$B$1:$S$500,MATCH("såld värme (gwh)",Leveranser!$B$1:$S$1,0),FALSE)),"",VLOOKUP($B115,Leveranser!$B$1:$S$500,MATCH("såld värme (gwh)",Leveranser!$B$1:$S$1,0),FALSE))</f>
        <v>7.3</v>
      </c>
      <c r="AL115">
        <f>VLOOKUP($B115,Leveranser!$B$1:$Y$500,MATCH("Totalt såld fjärrvärme till andra fjärrvärmeföretag",Leveranser!$B$1:$AA$1,0),FALSE)</f>
        <v>0</v>
      </c>
      <c r="AM115">
        <f>IF(ISERROR(1/VLOOKUP($B115,Miljö!$B$1:$S$500,MATCH("Såld mängd produktionsspecifik fjärrvärme (GWh)",Miljö!$B$1:$R$1,0),FALSE)),0,VLOOKUP($B115,Miljö!$B$1:$S$500,MATCH("Såld mängd produktionsspecifik fjärrvärme (GWh)",Miljö!$B$1:$R$1,0),FALSE))</f>
        <v>0</v>
      </c>
      <c r="AN115" s="137">
        <f t="shared" si="10"/>
        <v>0.80922292428777309</v>
      </c>
      <c r="AP115" t="str">
        <f>VLOOKUP($B115,Miljövärden!$B$1:$H$446,7,FALSE)</f>
        <v>Ja</v>
      </c>
      <c r="AQ115" t="str">
        <f>VLOOKUP($B115,Miljövärden!$B$1:$H$446,6,FALSE)</f>
        <v>Nej</v>
      </c>
      <c r="AU115">
        <f t="shared" si="11"/>
        <v>0.219</v>
      </c>
      <c r="AV115">
        <f t="shared" si="12"/>
        <v>8.6</v>
      </c>
      <c r="AW115">
        <f t="shared" si="13"/>
        <v>0.04</v>
      </c>
      <c r="AX115">
        <f t="shared" si="14"/>
        <v>0</v>
      </c>
      <c r="AZ115">
        <f t="shared" si="15"/>
        <v>8.6399999999999988</v>
      </c>
      <c r="BE115"/>
      <c r="BF115"/>
      <c r="BG115"/>
      <c r="BH115"/>
      <c r="BI115"/>
    </row>
    <row r="116" spans="1:61" x14ac:dyDescent="0.25">
      <c r="A116" s="2" t="s">
        <v>184</v>
      </c>
      <c r="B116" s="2" t="s">
        <v>187</v>
      </c>
      <c r="C116">
        <f>VLOOKUP($B116,'Tillförd energi'!$B$1:$AS$566,MATCH(C$1,'Tillförd energi'!$B$1:$AQ$1,0),FALSE)</f>
        <v>0</v>
      </c>
      <c r="D116">
        <f>VLOOKUP($B116,'Tillförd energi'!$B$1:$AS$566,MATCH(D$1,'Tillförd energi'!$B$1:$AQ$1,0),FALSE)</f>
        <v>0</v>
      </c>
      <c r="E116">
        <f>VLOOKUP($B116,'Tillförd energi'!$B$1:$AS$566,MATCH(E$1,'Tillförd energi'!$B$1:$AQ$1,0),FALSE)</f>
        <v>3</v>
      </c>
      <c r="F116">
        <f>VLOOKUP($B116,'Tillförd energi'!$B$1:$AS$566,MATCH(F$1,'Tillförd energi'!$B$1:$AQ$1,0),FALSE)</f>
        <v>0</v>
      </c>
      <c r="G116">
        <f>VLOOKUP($B116,'Tillförd energi'!$B$1:$AS$566,MATCH(G$1,'Tillförd energi'!$B$1:$AQ$1,0),FALSE)</f>
        <v>0</v>
      </c>
      <c r="H116">
        <f>VLOOKUP($B116,'Tillförd energi'!$B$1:$AS$566,MATCH(H$1,'Tillförd energi'!$B$1:$AQ$1,0),FALSE)</f>
        <v>0</v>
      </c>
      <c r="I116">
        <f>VLOOKUP($B116,'Tillförd energi'!$B$1:$AS$566,MATCH(I$1,'Tillförd energi'!$B$1:$AQ$1,0),FALSE)</f>
        <v>0</v>
      </c>
      <c r="J116">
        <f>VLOOKUP($B116,'Tillförd energi'!$B$1:$AS$566,MATCH(J$1,'Tillförd energi'!$B$1:$AQ$1,0),FALSE)</f>
        <v>0</v>
      </c>
      <c r="K116">
        <v>0</v>
      </c>
      <c r="L116">
        <f>VLOOKUP($B116,'Tillförd energi'!$B$1:$AS$566,MATCH(L$1,'Tillförd energi'!$B$1:$AQ$1,0),FALSE)</f>
        <v>0</v>
      </c>
      <c r="M116">
        <f>VLOOKUP($B116,'Tillförd energi'!$B$1:$AS$566,MATCH(M$1,'Tillförd energi'!$B$1:$AQ$1,0),FALSE)</f>
        <v>0</v>
      </c>
      <c r="N116">
        <f>VLOOKUP($B116,'Tillförd energi'!$B$1:$AS$566,MATCH(N$1,'Tillförd energi'!$B$1:$AQ$1,0),FALSE)</f>
        <v>0</v>
      </c>
      <c r="O116">
        <f>VLOOKUP($B116,'Tillförd energi'!$B$1:$AS$566,MATCH(O$1,'Tillförd energi'!$B$1:$AQ$1,0),FALSE)</f>
        <v>0</v>
      </c>
      <c r="P116">
        <f>VLOOKUP($B116,'Tillförd energi'!$B$1:$AS$566,MATCH(P$1,'Tillförd energi'!$B$1:$AQ$1,0),FALSE)</f>
        <v>0</v>
      </c>
      <c r="Q116">
        <f>VLOOKUP($B116,'Tillförd energi'!$B$1:$AS$566,MATCH(Q$1,'Tillförd energi'!$B$1:$AQ$1,0),FALSE)</f>
        <v>0</v>
      </c>
      <c r="R116">
        <f>VLOOKUP($B116,'Tillförd energi'!$B$1:$AS$566,MATCH(R$1,'Tillförd energi'!$B$1:$AQ$1,0),FALSE)</f>
        <v>0</v>
      </c>
      <c r="S116">
        <f>VLOOKUP($B116,'Tillförd energi'!$B$1:$AS$566,MATCH(S$1,'Tillförd energi'!$B$1:$AQ$1,0),FALSE)</f>
        <v>0</v>
      </c>
      <c r="T116">
        <f>VLOOKUP($B116,'Tillförd energi'!$B$1:$AS$566,MATCH(T$1,'Tillförd energi'!$B$1:$AQ$1,0),FALSE)</f>
        <v>0</v>
      </c>
      <c r="U116">
        <f>VLOOKUP($B116,'Tillförd energi'!$B$1:$AS$566,MATCH(U$1,'Tillförd energi'!$B$1:$AQ$1,0),FALSE)</f>
        <v>0</v>
      </c>
      <c r="V116">
        <f>VLOOKUP($B116,'Tillförd energi'!$B$1:$AS$566,MATCH(V$1,'Tillförd energi'!$B$1:$AQ$1,0),FALSE)</f>
        <v>0</v>
      </c>
      <c r="W116">
        <f>VLOOKUP($B116,'Tillförd energi'!$B$1:$AS$566,MATCH(W$1,'Tillförd energi'!$B$1:$AQ$1,0),FALSE)</f>
        <v>0</v>
      </c>
      <c r="X116">
        <f>VLOOKUP($B116,'Tillförd energi'!$B$1:$AS$566,MATCH(X$1,'Tillförd energi'!$B$1:$AQ$1,0),FALSE)</f>
        <v>0</v>
      </c>
      <c r="Y116">
        <f>VLOOKUP($B116,'Tillförd energi'!$B$1:$AS$566,MATCH(Y$1,'Tillförd energi'!$B$1:$AQ$1,0),FALSE)</f>
        <v>0</v>
      </c>
      <c r="Z116">
        <f>VLOOKUP($B116,'Tillförd energi'!$B$1:$AS$566,MATCH(Z$1,'Tillförd energi'!$B$1:$AQ$1,0),FALSE)</f>
        <v>0</v>
      </c>
      <c r="AA116">
        <f>VLOOKUP($B116,'Tillförd energi'!$B$1:$AS$566,MATCH(AA$1,'Tillförd energi'!$B$1:$AQ$1,0),FALSE)</f>
        <v>0</v>
      </c>
      <c r="AB116">
        <f>VLOOKUP($B116,'Tillförd energi'!$B$1:$AS$566,MATCH(AB$1,'Tillförd energi'!$B$1:$AQ$1,0),FALSE)</f>
        <v>0</v>
      </c>
      <c r="AC116">
        <f>VLOOKUP($B116,'Tillförd energi'!$B$1:$AS$566,MATCH(AC$1,'Tillförd energi'!$B$1:$AQ$1,0),FALSE)</f>
        <v>0</v>
      </c>
      <c r="AD116">
        <f>VLOOKUP($B116,'Tillförd energi'!$B$1:$AS$566,MATCH(AD$1,'Tillförd energi'!$B$1:$AQ$1,0),FALSE)</f>
        <v>14.4</v>
      </c>
      <c r="AE116">
        <f>VLOOKUP($B116,'Tillförd energi'!$B$1:$AS$566,MATCH(AE$1,'Tillförd energi'!$B$1:$AQ$1,0),FALSE)</f>
        <v>0</v>
      </c>
      <c r="AF116">
        <f>VLOOKUP($B116,'Tillförd energi'!$B$1:$AS$566,MATCH(AF$1,'Tillförd energi'!$B$1:$AQ$1,0),FALSE)</f>
        <v>0.46500000000000002</v>
      </c>
      <c r="AG116">
        <f>IFERROR(VLOOKUP(B116,Miljö!$B$1:$S$476,9,FALSE)/1,0)</f>
        <v>0</v>
      </c>
      <c r="AI116">
        <f t="shared" si="8"/>
        <v>17.864999999999998</v>
      </c>
      <c r="AJ116">
        <f t="shared" si="9"/>
        <v>17.864999999999998</v>
      </c>
      <c r="AK116">
        <f>IF(ISERROR(1/VLOOKUP($B116,Leveranser!$B$1:$S$500,MATCH("såld värme (gwh)",Leveranser!$B$1:$S$1,0),FALSE)),"",VLOOKUP($B116,Leveranser!$B$1:$S$500,MATCH("såld värme (gwh)",Leveranser!$B$1:$S$1,0),FALSE))</f>
        <v>15.5</v>
      </c>
      <c r="AL116">
        <f>VLOOKUP($B116,Leveranser!$B$1:$Y$500,MATCH("Totalt såld fjärrvärme till andra fjärrvärmeföretag",Leveranser!$B$1:$AA$1,0),FALSE)</f>
        <v>0</v>
      </c>
      <c r="AM116">
        <f>IF(ISERROR(1/VLOOKUP($B116,Miljö!$B$1:$S$500,MATCH("Såld mängd produktionsspecifik fjärrvärme (GWh)",Miljö!$B$1:$R$1,0),FALSE)),0,VLOOKUP($B116,Miljö!$B$1:$S$500,MATCH("Såld mängd produktionsspecifik fjärrvärme (GWh)",Miljö!$B$1:$R$1,0),FALSE))</f>
        <v>0</v>
      </c>
      <c r="AN116" s="137">
        <f t="shared" si="10"/>
        <v>0.86761824797089293</v>
      </c>
      <c r="AP116" t="str">
        <f>VLOOKUP($B116,Miljövärden!$B$1:$H$446,7,FALSE)</f>
        <v>Ja</v>
      </c>
      <c r="AQ116" t="str">
        <f>VLOOKUP($B116,Miljövärden!$B$1:$H$446,6,FALSE)</f>
        <v>Nej</v>
      </c>
      <c r="AU116">
        <f t="shared" si="11"/>
        <v>0.46500000000000002</v>
      </c>
      <c r="AV116">
        <f t="shared" si="12"/>
        <v>0</v>
      </c>
      <c r="AW116">
        <f t="shared" si="13"/>
        <v>0</v>
      </c>
      <c r="AX116">
        <f t="shared" si="14"/>
        <v>0</v>
      </c>
      <c r="AZ116">
        <f t="shared" si="15"/>
        <v>0</v>
      </c>
      <c r="BE116"/>
      <c r="BF116"/>
      <c r="BG116"/>
      <c r="BH116"/>
      <c r="BI116"/>
    </row>
    <row r="117" spans="1:61" x14ac:dyDescent="0.25">
      <c r="A117" s="2" t="s">
        <v>184</v>
      </c>
      <c r="B117" s="2" t="s">
        <v>188</v>
      </c>
      <c r="C117">
        <f>VLOOKUP($B117,'Tillförd energi'!$B$1:$AS$566,MATCH(C$1,'Tillförd energi'!$B$1:$AQ$1,0),FALSE)</f>
        <v>0</v>
      </c>
      <c r="D117">
        <f>VLOOKUP($B117,'Tillförd energi'!$B$1:$AS$566,MATCH(D$1,'Tillförd energi'!$B$1:$AQ$1,0),FALSE)</f>
        <v>0</v>
      </c>
      <c r="E117">
        <f>VLOOKUP($B117,'Tillförd energi'!$B$1:$AS$566,MATCH(E$1,'Tillförd energi'!$B$1:$AQ$1,0),FALSE)</f>
        <v>0</v>
      </c>
      <c r="F117">
        <f>VLOOKUP($B117,'Tillförd energi'!$B$1:$AS$566,MATCH(F$1,'Tillförd energi'!$B$1:$AQ$1,0),FALSE)</f>
        <v>0</v>
      </c>
      <c r="G117">
        <f>VLOOKUP($B117,'Tillförd energi'!$B$1:$AS$566,MATCH(G$1,'Tillförd energi'!$B$1:$AQ$1,0),FALSE)</f>
        <v>0</v>
      </c>
      <c r="H117">
        <f>VLOOKUP($B117,'Tillförd energi'!$B$1:$AS$566,MATCH(H$1,'Tillförd energi'!$B$1:$AQ$1,0),FALSE)</f>
        <v>0</v>
      </c>
      <c r="I117">
        <f>VLOOKUP($B117,'Tillförd energi'!$B$1:$AS$566,MATCH(I$1,'Tillförd energi'!$B$1:$AQ$1,0),FALSE)</f>
        <v>0</v>
      </c>
      <c r="J117">
        <f>VLOOKUP($B117,'Tillförd energi'!$B$1:$AS$566,MATCH(J$1,'Tillförd energi'!$B$1:$AQ$1,0),FALSE)</f>
        <v>1.8</v>
      </c>
      <c r="K117">
        <v>0</v>
      </c>
      <c r="L117">
        <f>VLOOKUP($B117,'Tillförd energi'!$B$1:$AS$566,MATCH(L$1,'Tillförd energi'!$B$1:$AQ$1,0),FALSE)</f>
        <v>0</v>
      </c>
      <c r="M117">
        <f>VLOOKUP($B117,'Tillförd energi'!$B$1:$AS$566,MATCH(M$1,'Tillförd energi'!$B$1:$AQ$1,0),FALSE)</f>
        <v>82</v>
      </c>
      <c r="N117">
        <f>VLOOKUP($B117,'Tillförd energi'!$B$1:$AS$566,MATCH(N$1,'Tillförd energi'!$B$1:$AQ$1,0),FALSE)</f>
        <v>100</v>
      </c>
      <c r="O117">
        <f>VLOOKUP($B117,'Tillförd energi'!$B$1:$AS$566,MATCH(O$1,'Tillförd energi'!$B$1:$AQ$1,0),FALSE)</f>
        <v>0</v>
      </c>
      <c r="P117">
        <f>VLOOKUP($B117,'Tillförd energi'!$B$1:$AS$566,MATCH(P$1,'Tillförd energi'!$B$1:$AQ$1,0),FALSE)</f>
        <v>0</v>
      </c>
      <c r="Q117">
        <f>VLOOKUP($B117,'Tillförd energi'!$B$1:$AS$566,MATCH(Q$1,'Tillförd energi'!$B$1:$AQ$1,0),FALSE)</f>
        <v>0</v>
      </c>
      <c r="R117">
        <f>VLOOKUP($B117,'Tillförd energi'!$B$1:$AS$566,MATCH(R$1,'Tillförd energi'!$B$1:$AQ$1,0),FALSE)</f>
        <v>0</v>
      </c>
      <c r="S117">
        <f>VLOOKUP($B117,'Tillförd energi'!$B$1:$AS$566,MATCH(S$1,'Tillförd energi'!$B$1:$AQ$1,0),FALSE)</f>
        <v>0</v>
      </c>
      <c r="T117">
        <f>VLOOKUP($B117,'Tillförd energi'!$B$1:$AS$566,MATCH(T$1,'Tillförd energi'!$B$1:$AQ$1,0),FALSE)</f>
        <v>0</v>
      </c>
      <c r="U117">
        <f>VLOOKUP($B117,'Tillförd energi'!$B$1:$AS$566,MATCH(U$1,'Tillförd energi'!$B$1:$AQ$1,0),FALSE)</f>
        <v>0</v>
      </c>
      <c r="V117">
        <f>VLOOKUP($B117,'Tillförd energi'!$B$1:$AS$566,MATCH(V$1,'Tillförd energi'!$B$1:$AQ$1,0),FALSE)</f>
        <v>0</v>
      </c>
      <c r="W117">
        <f>VLOOKUP($B117,'Tillförd energi'!$B$1:$AS$566,MATCH(W$1,'Tillförd energi'!$B$1:$AQ$1,0),FALSE)</f>
        <v>5.3</v>
      </c>
      <c r="X117">
        <f>VLOOKUP($B117,'Tillförd energi'!$B$1:$AS$566,MATCH(X$1,'Tillförd energi'!$B$1:$AQ$1,0),FALSE)</f>
        <v>0</v>
      </c>
      <c r="Y117">
        <f>VLOOKUP($B117,'Tillförd energi'!$B$1:$AS$566,MATCH(Y$1,'Tillförd energi'!$B$1:$AQ$1,0),FALSE)</f>
        <v>0</v>
      </c>
      <c r="Z117">
        <f>VLOOKUP($B117,'Tillförd energi'!$B$1:$AS$566,MATCH(Z$1,'Tillförd energi'!$B$1:$AQ$1,0),FALSE)</f>
        <v>0.5</v>
      </c>
      <c r="AA117">
        <f>VLOOKUP($B117,'Tillförd energi'!$B$1:$AS$566,MATCH(AA$1,'Tillförd energi'!$B$1:$AQ$1,0),FALSE)</f>
        <v>13</v>
      </c>
      <c r="AB117">
        <f>VLOOKUP($B117,'Tillförd energi'!$B$1:$AS$566,MATCH(AB$1,'Tillförd energi'!$B$1:$AQ$1,0),FALSE)</f>
        <v>18</v>
      </c>
      <c r="AC117">
        <f>VLOOKUP($B117,'Tillförd energi'!$B$1:$AS$566,MATCH(AC$1,'Tillförd energi'!$B$1:$AQ$1,0),FALSE)</f>
        <v>0</v>
      </c>
      <c r="AD117">
        <f>VLOOKUP($B117,'Tillförd energi'!$B$1:$AS$566,MATCH(AD$1,'Tillförd energi'!$B$1:$AQ$1,0),FALSE)</f>
        <v>0</v>
      </c>
      <c r="AE117">
        <f>VLOOKUP($B117,'Tillförd energi'!$B$1:$AS$566,MATCH(AE$1,'Tillförd energi'!$B$1:$AQ$1,0),FALSE)</f>
        <v>0</v>
      </c>
      <c r="AF117">
        <f>VLOOKUP($B117,'Tillförd energi'!$B$1:$AS$566,MATCH(AF$1,'Tillförd energi'!$B$1:$AQ$1,0),FALSE)</f>
        <v>4.8390000000000004</v>
      </c>
      <c r="AG117">
        <f>IFERROR(VLOOKUP(B117,Miljö!$B$1:$S$476,9,FALSE)/1,0)</f>
        <v>0</v>
      </c>
      <c r="AI117">
        <f t="shared" si="8"/>
        <v>225.43900000000002</v>
      </c>
      <c r="AJ117">
        <f t="shared" si="9"/>
        <v>225.43900000000002</v>
      </c>
      <c r="AK117">
        <f>IF(ISERROR(1/VLOOKUP($B117,Leveranser!$B$1:$S$500,MATCH("såld värme (gwh)",Leveranser!$B$1:$S$1,0),FALSE)),"",VLOOKUP($B117,Leveranser!$B$1:$S$500,MATCH("såld värme (gwh)",Leveranser!$B$1:$S$1,0),FALSE))</f>
        <v>161.30000000000001</v>
      </c>
      <c r="AL117">
        <f>VLOOKUP($B117,Leveranser!$B$1:$Y$500,MATCH("Totalt såld fjärrvärme till andra fjärrvärmeföretag",Leveranser!$B$1:$AA$1,0),FALSE)</f>
        <v>0</v>
      </c>
      <c r="AM117">
        <f>IF(ISERROR(1/VLOOKUP($B117,Miljö!$B$1:$S$500,MATCH("Såld mängd produktionsspecifik fjärrvärme (GWh)",Miljö!$B$1:$R$1,0),FALSE)),0,VLOOKUP($B117,Miljö!$B$1:$S$500,MATCH("Såld mängd produktionsspecifik fjärrvärme (GWh)",Miljö!$B$1:$R$1,0),FALSE))</f>
        <v>0</v>
      </c>
      <c r="AN117" s="137">
        <f t="shared" si="10"/>
        <v>0.71549288277538492</v>
      </c>
      <c r="AP117" t="str">
        <f>VLOOKUP($B117,Miljövärden!$B$1:$H$446,7,FALSE)</f>
        <v>Ja</v>
      </c>
      <c r="AQ117" t="str">
        <f>VLOOKUP($B117,Miljövärden!$B$1:$H$446,6,FALSE)</f>
        <v>Nej</v>
      </c>
      <c r="AU117">
        <f t="shared" si="11"/>
        <v>18.338999999999999</v>
      </c>
      <c r="AV117">
        <f t="shared" si="12"/>
        <v>0</v>
      </c>
      <c r="AW117">
        <f t="shared" si="13"/>
        <v>182</v>
      </c>
      <c r="AX117">
        <f t="shared" si="14"/>
        <v>0</v>
      </c>
      <c r="AZ117">
        <f t="shared" si="15"/>
        <v>187.3</v>
      </c>
      <c r="BE117"/>
      <c r="BF117"/>
      <c r="BG117"/>
      <c r="BH117"/>
      <c r="BI117"/>
    </row>
    <row r="118" spans="1:61" x14ac:dyDescent="0.25">
      <c r="A118" s="2" t="s">
        <v>189</v>
      </c>
      <c r="B118" s="2" t="s">
        <v>190</v>
      </c>
      <c r="C118">
        <f>VLOOKUP($B118,'Tillförd energi'!$B$1:$AS$566,MATCH(C$1,'Tillförd energi'!$B$1:$AQ$1,0),FALSE)</f>
        <v>0</v>
      </c>
      <c r="D118">
        <f>VLOOKUP($B118,'Tillförd energi'!$B$1:$AS$566,MATCH(D$1,'Tillförd energi'!$B$1:$AQ$1,0),FALSE)</f>
        <v>0.6</v>
      </c>
      <c r="E118">
        <f>VLOOKUP($B118,'Tillförd energi'!$B$1:$AS$566,MATCH(E$1,'Tillförd energi'!$B$1:$AQ$1,0),FALSE)</f>
        <v>0</v>
      </c>
      <c r="F118">
        <f>VLOOKUP($B118,'Tillförd energi'!$B$1:$AS$566,MATCH(F$1,'Tillförd energi'!$B$1:$AQ$1,0),FALSE)</f>
        <v>0.3</v>
      </c>
      <c r="G118">
        <f>VLOOKUP($B118,'Tillförd energi'!$B$1:$AS$566,MATCH(G$1,'Tillförd energi'!$B$1:$AQ$1,0),FALSE)</f>
        <v>0</v>
      </c>
      <c r="H118">
        <f>VLOOKUP($B118,'Tillförd energi'!$B$1:$AS$566,MATCH(H$1,'Tillförd energi'!$B$1:$AQ$1,0),FALSE)</f>
        <v>0</v>
      </c>
      <c r="I118">
        <f>VLOOKUP($B118,'Tillförd energi'!$B$1:$AS$566,MATCH(I$1,'Tillförd energi'!$B$1:$AQ$1,0),FALSE)</f>
        <v>0</v>
      </c>
      <c r="J118">
        <f>VLOOKUP($B118,'Tillförd energi'!$B$1:$AS$566,MATCH(J$1,'Tillförd energi'!$B$1:$AQ$1,0),FALSE)</f>
        <v>0</v>
      </c>
      <c r="K118">
        <v>0</v>
      </c>
      <c r="L118">
        <f>VLOOKUP($B118,'Tillförd energi'!$B$1:$AS$566,MATCH(L$1,'Tillförd energi'!$B$1:$AQ$1,0),FALSE)</f>
        <v>0</v>
      </c>
      <c r="M118">
        <f>VLOOKUP($B118,'Tillförd energi'!$B$1:$AS$566,MATCH(M$1,'Tillförd energi'!$B$1:$AQ$1,0),FALSE)</f>
        <v>0</v>
      </c>
      <c r="N118">
        <f>VLOOKUP($B118,'Tillförd energi'!$B$1:$AS$566,MATCH(N$1,'Tillförd energi'!$B$1:$AQ$1,0),FALSE)</f>
        <v>0</v>
      </c>
      <c r="O118">
        <f>VLOOKUP($B118,'Tillförd energi'!$B$1:$AS$566,MATCH(O$1,'Tillförd energi'!$B$1:$AQ$1,0),FALSE)</f>
        <v>42.389800000000001</v>
      </c>
      <c r="P118">
        <f>VLOOKUP($B118,'Tillförd energi'!$B$1:$AS$566,MATCH(P$1,'Tillförd energi'!$B$1:$AQ$1,0),FALSE)</f>
        <v>33.5017</v>
      </c>
      <c r="Q118">
        <f>VLOOKUP($B118,'Tillförd energi'!$B$1:$AS$566,MATCH(Q$1,'Tillförd energi'!$B$1:$AQ$1,0),FALSE)</f>
        <v>0</v>
      </c>
      <c r="R118">
        <f>VLOOKUP($B118,'Tillförd energi'!$B$1:$AS$566,MATCH(R$1,'Tillförd energi'!$B$1:$AQ$1,0),FALSE)</f>
        <v>4.8</v>
      </c>
      <c r="S118">
        <f>VLOOKUP($B118,'Tillförd energi'!$B$1:$AS$566,MATCH(S$1,'Tillförd energi'!$B$1:$AQ$1,0),FALSE)</f>
        <v>0</v>
      </c>
      <c r="T118">
        <f>VLOOKUP($B118,'Tillförd energi'!$B$1:$AS$566,MATCH(T$1,'Tillförd energi'!$B$1:$AQ$1,0),FALSE)</f>
        <v>0</v>
      </c>
      <c r="U118">
        <f>VLOOKUP($B118,'Tillförd energi'!$B$1:$AS$566,MATCH(U$1,'Tillförd energi'!$B$1:$AQ$1,0),FALSE)</f>
        <v>0</v>
      </c>
      <c r="V118">
        <f>VLOOKUP($B118,'Tillförd energi'!$B$1:$AS$566,MATCH(V$1,'Tillförd energi'!$B$1:$AQ$1,0),FALSE)</f>
        <v>0</v>
      </c>
      <c r="W118">
        <f>VLOOKUP($B118,'Tillförd energi'!$B$1:$AS$566,MATCH(W$1,'Tillförd energi'!$B$1:$AQ$1,0),FALSE)</f>
        <v>0</v>
      </c>
      <c r="X118">
        <f>VLOOKUP($B118,'Tillförd energi'!$B$1:$AS$566,MATCH(X$1,'Tillförd energi'!$B$1:$AQ$1,0),FALSE)</f>
        <v>0</v>
      </c>
      <c r="Y118">
        <f>VLOOKUP($B118,'Tillförd energi'!$B$1:$AS$566,MATCH(Y$1,'Tillförd energi'!$B$1:$AQ$1,0),FALSE)</f>
        <v>76.179900000000004</v>
      </c>
      <c r="Z118">
        <f>VLOOKUP($B118,'Tillförd energi'!$B$1:$AS$566,MATCH(Z$1,'Tillförd energi'!$B$1:$AQ$1,0),FALSE)</f>
        <v>0</v>
      </c>
      <c r="AA118">
        <f>VLOOKUP($B118,'Tillförd energi'!$B$1:$AS$566,MATCH(AA$1,'Tillförd energi'!$B$1:$AQ$1,0),FALSE)</f>
        <v>0</v>
      </c>
      <c r="AB118">
        <f>VLOOKUP($B118,'Tillförd energi'!$B$1:$AS$566,MATCH(AB$1,'Tillförd energi'!$B$1:$AQ$1,0),FALSE)</f>
        <v>0</v>
      </c>
      <c r="AC118">
        <f>VLOOKUP($B118,'Tillförd energi'!$B$1:$AS$566,MATCH(AC$1,'Tillförd energi'!$B$1:$AQ$1,0),FALSE)</f>
        <v>0</v>
      </c>
      <c r="AD118">
        <f>VLOOKUP($B118,'Tillförd energi'!$B$1:$AS$566,MATCH(AD$1,'Tillförd energi'!$B$1:$AQ$1,0),FALSE)</f>
        <v>0</v>
      </c>
      <c r="AE118">
        <f>VLOOKUP($B118,'Tillförd energi'!$B$1:$AS$566,MATCH(AE$1,'Tillförd energi'!$B$1:$AQ$1,0),FALSE)</f>
        <v>0</v>
      </c>
      <c r="AF118">
        <f>VLOOKUP($B118,'Tillförd energi'!$B$1:$AS$566,MATCH(AF$1,'Tillförd energi'!$B$1:$AQ$1,0),FALSE)</f>
        <v>1.4994499999999999</v>
      </c>
      <c r="AG118">
        <f>IFERROR(VLOOKUP(B118,Miljö!$B$1:$S$476,9,FALSE)/1,0)</f>
        <v>0</v>
      </c>
      <c r="AI118">
        <f t="shared" si="8"/>
        <v>159.27085</v>
      </c>
      <c r="AJ118">
        <f t="shared" si="9"/>
        <v>159.27085</v>
      </c>
      <c r="AK118">
        <f>IF(ISERROR(1/VLOOKUP($B118,Leveranser!$B$1:$S$500,MATCH("såld värme (gwh)",Leveranser!$B$1:$S$1,0),FALSE)),"",VLOOKUP($B118,Leveranser!$B$1:$S$500,MATCH("såld värme (gwh)",Leveranser!$B$1:$S$1,0),FALSE))</f>
        <v>152.80000000000001</v>
      </c>
      <c r="AL118">
        <f>VLOOKUP($B118,Leveranser!$B$1:$Y$500,MATCH("Totalt såld fjärrvärme till andra fjärrvärmeföretag",Leveranser!$B$1:$AA$1,0),FALSE)</f>
        <v>0</v>
      </c>
      <c r="AM118">
        <f>IF(ISERROR(1/VLOOKUP($B118,Miljö!$B$1:$S$500,MATCH("Såld mängd produktionsspecifik fjärrvärme (GWh)",Miljö!$B$1:$R$1,0),FALSE)),0,VLOOKUP($B118,Miljö!$B$1:$S$500,MATCH("Såld mängd produktionsspecifik fjärrvärme (GWh)",Miljö!$B$1:$R$1,0),FALSE))</f>
        <v>0</v>
      </c>
      <c r="AN118" s="137">
        <f t="shared" si="10"/>
        <v>0.9593720382606109</v>
      </c>
      <c r="AP118" t="str">
        <f>VLOOKUP($B118,Miljövärden!$B$1:$H$446,7,FALSE)</f>
        <v>Ja</v>
      </c>
      <c r="AQ118" t="str">
        <f>VLOOKUP($B118,Miljövärden!$B$1:$H$446,6,FALSE)</f>
        <v>Nej</v>
      </c>
      <c r="AU118">
        <f t="shared" si="11"/>
        <v>1.4994499999999999</v>
      </c>
      <c r="AV118">
        <f t="shared" si="12"/>
        <v>0</v>
      </c>
      <c r="AW118">
        <f t="shared" si="13"/>
        <v>75.891500000000008</v>
      </c>
      <c r="AX118">
        <f t="shared" si="14"/>
        <v>4.8</v>
      </c>
      <c r="AZ118">
        <f t="shared" si="15"/>
        <v>80.691500000000005</v>
      </c>
      <c r="BE118"/>
      <c r="BF118"/>
      <c r="BG118"/>
      <c r="BH118"/>
      <c r="BI118"/>
    </row>
    <row r="119" spans="1:61" x14ac:dyDescent="0.25">
      <c r="A119" s="2" t="s">
        <v>191</v>
      </c>
      <c r="B119" s="2" t="s">
        <v>192</v>
      </c>
      <c r="C119">
        <f>VLOOKUP($B119,'Tillförd energi'!$B$1:$AS$566,MATCH(C$1,'Tillförd energi'!$B$1:$AQ$1,0),FALSE)</f>
        <v>0</v>
      </c>
      <c r="D119">
        <f>VLOOKUP($B119,'Tillförd energi'!$B$1:$AS$566,MATCH(D$1,'Tillförd energi'!$B$1:$AQ$1,0),FALSE)</f>
        <v>0.16120399999999999</v>
      </c>
      <c r="E119">
        <f>VLOOKUP($B119,'Tillförd energi'!$B$1:$AS$566,MATCH(E$1,'Tillförd energi'!$B$1:$AQ$1,0),FALSE)</f>
        <v>0</v>
      </c>
      <c r="F119">
        <f>VLOOKUP($B119,'Tillförd energi'!$B$1:$AS$566,MATCH(F$1,'Tillförd energi'!$B$1:$AQ$1,0),FALSE)</f>
        <v>4.9411799999999999E-2</v>
      </c>
      <c r="G119">
        <f>VLOOKUP($B119,'Tillförd energi'!$B$1:$AS$566,MATCH(G$1,'Tillförd energi'!$B$1:$AQ$1,0),FALSE)</f>
        <v>0</v>
      </c>
      <c r="H119">
        <f>VLOOKUP($B119,'Tillförd energi'!$B$1:$AS$566,MATCH(H$1,'Tillförd energi'!$B$1:$AQ$1,0),FALSE)</f>
        <v>0</v>
      </c>
      <c r="I119">
        <f>VLOOKUP($B119,'Tillförd energi'!$B$1:$AS$566,MATCH(I$1,'Tillförd energi'!$B$1:$AQ$1,0),FALSE)</f>
        <v>0</v>
      </c>
      <c r="J119">
        <f>VLOOKUP($B119,'Tillförd energi'!$B$1:$AS$566,MATCH(J$1,'Tillförd energi'!$B$1:$AQ$1,0),FALSE)</f>
        <v>0</v>
      </c>
      <c r="K119">
        <v>0</v>
      </c>
      <c r="L119">
        <f>VLOOKUP($B119,'Tillförd energi'!$B$1:$AS$566,MATCH(L$1,'Tillförd energi'!$B$1:$AQ$1,0),FALSE)</f>
        <v>61.796599999999998</v>
      </c>
      <c r="M119">
        <f>VLOOKUP($B119,'Tillförd energi'!$B$1:$AS$566,MATCH(M$1,'Tillförd energi'!$B$1:$AQ$1,0),FALSE)</f>
        <v>89.694999999999993</v>
      </c>
      <c r="N119">
        <f>VLOOKUP($B119,'Tillförd energi'!$B$1:$AS$566,MATCH(N$1,'Tillförd energi'!$B$1:$AQ$1,0),FALSE)</f>
        <v>12.372999999999999</v>
      </c>
      <c r="O119">
        <f>VLOOKUP($B119,'Tillförd energi'!$B$1:$AS$566,MATCH(O$1,'Tillförd energi'!$B$1:$AQ$1,0),FALSE)</f>
        <v>0</v>
      </c>
      <c r="P119">
        <f>VLOOKUP($B119,'Tillförd energi'!$B$1:$AS$566,MATCH(P$1,'Tillförd energi'!$B$1:$AQ$1,0),FALSE)</f>
        <v>0</v>
      </c>
      <c r="Q119">
        <f>VLOOKUP($B119,'Tillförd energi'!$B$1:$AS$566,MATCH(Q$1,'Tillförd energi'!$B$1:$AQ$1,0),FALSE)</f>
        <v>68.436499999999995</v>
      </c>
      <c r="R119">
        <f>VLOOKUP($B119,'Tillförd energi'!$B$1:$AS$566,MATCH(R$1,'Tillförd energi'!$B$1:$AQ$1,0),FALSE)</f>
        <v>0</v>
      </c>
      <c r="S119">
        <f>VLOOKUP($B119,'Tillförd energi'!$B$1:$AS$566,MATCH(S$1,'Tillförd energi'!$B$1:$AQ$1,0),FALSE)</f>
        <v>0</v>
      </c>
      <c r="T119">
        <f>VLOOKUP($B119,'Tillförd energi'!$B$1:$AS$566,MATCH(T$1,'Tillförd energi'!$B$1:$AQ$1,0),FALSE)</f>
        <v>0</v>
      </c>
      <c r="U119">
        <f>VLOOKUP($B119,'Tillförd energi'!$B$1:$AS$566,MATCH(U$1,'Tillförd energi'!$B$1:$AQ$1,0),FALSE)</f>
        <v>0</v>
      </c>
      <c r="V119">
        <f>VLOOKUP($B119,'Tillförd energi'!$B$1:$AS$566,MATCH(V$1,'Tillförd energi'!$B$1:$AQ$1,0),FALSE)</f>
        <v>0</v>
      </c>
      <c r="W119">
        <f>VLOOKUP($B119,'Tillförd energi'!$B$1:$AS$566,MATCH(W$1,'Tillförd energi'!$B$1:$AQ$1,0),FALSE)</f>
        <v>1.468</v>
      </c>
      <c r="X119">
        <f>VLOOKUP($B119,'Tillförd energi'!$B$1:$AS$566,MATCH(X$1,'Tillförd energi'!$B$1:$AQ$1,0),FALSE)</f>
        <v>0</v>
      </c>
      <c r="Y119">
        <f>VLOOKUP($B119,'Tillförd energi'!$B$1:$AS$566,MATCH(Y$1,'Tillförd energi'!$B$1:$AQ$1,0),FALSE)</f>
        <v>0</v>
      </c>
      <c r="Z119">
        <f>VLOOKUP($B119,'Tillförd energi'!$B$1:$AS$566,MATCH(Z$1,'Tillförd energi'!$B$1:$AQ$1,0),FALSE)</f>
        <v>3.84118</v>
      </c>
      <c r="AA119">
        <f>VLOOKUP($B119,'Tillförd energi'!$B$1:$AS$566,MATCH(AA$1,'Tillförd energi'!$B$1:$AQ$1,0),FALSE)</f>
        <v>0</v>
      </c>
      <c r="AB119">
        <f>VLOOKUP($B119,'Tillförd energi'!$B$1:$AS$566,MATCH(AB$1,'Tillförd energi'!$B$1:$AQ$1,0),FALSE)</f>
        <v>0</v>
      </c>
      <c r="AC119">
        <f>VLOOKUP($B119,'Tillförd energi'!$B$1:$AS$566,MATCH(AC$1,'Tillförd energi'!$B$1:$AQ$1,0),FALSE)</f>
        <v>196.55600000000001</v>
      </c>
      <c r="AD119">
        <f>VLOOKUP($B119,'Tillförd energi'!$B$1:$AS$566,MATCH(AD$1,'Tillförd energi'!$B$1:$AQ$1,0),FALSE)</f>
        <v>293.90199999999999</v>
      </c>
      <c r="AE119">
        <f>VLOOKUP($B119,'Tillförd energi'!$B$1:$AS$566,MATCH(AE$1,'Tillförd energi'!$B$1:$AQ$1,0),FALSE)</f>
        <v>0</v>
      </c>
      <c r="AF119">
        <f>VLOOKUP($B119,'Tillförd energi'!$B$1:$AS$566,MATCH(AF$1,'Tillförd energi'!$B$1:$AQ$1,0),FALSE)</f>
        <v>9.8364499999999992</v>
      </c>
      <c r="AG119">
        <f>IFERROR(VLOOKUP(B119,Miljö!$B$1:$S$476,9,FALSE)/1,0)</f>
        <v>0</v>
      </c>
      <c r="AI119">
        <f t="shared" si="8"/>
        <v>738.11534579999989</v>
      </c>
      <c r="AJ119">
        <f t="shared" si="9"/>
        <v>738.11534579999989</v>
      </c>
      <c r="AK119">
        <f>IF(ISERROR(1/VLOOKUP($B119,Leveranser!$B$1:$S$500,MATCH("såld värme (gwh)",Leveranser!$B$1:$S$1,0),FALSE)),"",VLOOKUP($B119,Leveranser!$B$1:$S$500,MATCH("såld värme (gwh)",Leveranser!$B$1:$S$1,0),FALSE))</f>
        <v>647.70000000000005</v>
      </c>
      <c r="AL119">
        <f>VLOOKUP($B119,Leveranser!$B$1:$Y$500,MATCH("Totalt såld fjärrvärme till andra fjärrvärmeföretag",Leveranser!$B$1:$AA$1,0),FALSE)</f>
        <v>0</v>
      </c>
      <c r="AM119">
        <f>IF(ISERROR(1/VLOOKUP($B119,Miljö!$B$1:$S$500,MATCH("Såld mängd produktionsspecifik fjärrvärme (GWh)",Miljö!$B$1:$R$1,0),FALSE)),0,VLOOKUP($B119,Miljö!$B$1:$S$500,MATCH("Såld mängd produktionsspecifik fjärrvärme (GWh)",Miljö!$B$1:$R$1,0),FALSE))</f>
        <v>0</v>
      </c>
      <c r="AN119" s="137">
        <f t="shared" si="10"/>
        <v>0.87750512665198155</v>
      </c>
      <c r="AP119" t="str">
        <f>VLOOKUP($B119,Miljövärden!$B$1:$H$446,7,FALSE)</f>
        <v>Ja</v>
      </c>
      <c r="AQ119" t="str">
        <f>VLOOKUP($B119,Miljövärden!$B$1:$H$446,6,FALSE)</f>
        <v>Ja</v>
      </c>
      <c r="AU119">
        <f t="shared" si="11"/>
        <v>13.677629999999999</v>
      </c>
      <c r="AV119">
        <f t="shared" si="12"/>
        <v>0</v>
      </c>
      <c r="AW119">
        <f t="shared" si="13"/>
        <v>170.50450000000001</v>
      </c>
      <c r="AX119">
        <f t="shared" si="14"/>
        <v>0</v>
      </c>
      <c r="AZ119">
        <f t="shared" si="15"/>
        <v>233.76909999999998</v>
      </c>
      <c r="BE119"/>
      <c r="BF119"/>
      <c r="BG119"/>
      <c r="BH119"/>
      <c r="BI119"/>
    </row>
    <row r="120" spans="1:61" x14ac:dyDescent="0.25">
      <c r="A120" s="2" t="s">
        <v>193</v>
      </c>
      <c r="B120" s="2" t="s">
        <v>194</v>
      </c>
      <c r="C120">
        <f>VLOOKUP($B120,'Tillförd energi'!$B$1:$AS$566,MATCH(C$1,'Tillförd energi'!$B$1:$AQ$1,0),FALSE)</f>
        <v>0</v>
      </c>
      <c r="D120">
        <f>VLOOKUP($B120,'Tillförd energi'!$B$1:$AS$566,MATCH(D$1,'Tillförd energi'!$B$1:$AQ$1,0),FALSE)</f>
        <v>0</v>
      </c>
      <c r="E120">
        <f>VLOOKUP($B120,'Tillförd energi'!$B$1:$AS$566,MATCH(E$1,'Tillförd energi'!$B$1:$AQ$1,0),FALSE)</f>
        <v>0</v>
      </c>
      <c r="F120">
        <f>VLOOKUP($B120,'Tillförd energi'!$B$1:$AS$566,MATCH(F$1,'Tillförd energi'!$B$1:$AQ$1,0),FALSE)</f>
        <v>0</v>
      </c>
      <c r="G120">
        <f>VLOOKUP($B120,'Tillförd energi'!$B$1:$AS$566,MATCH(G$1,'Tillförd energi'!$B$1:$AQ$1,0),FALSE)</f>
        <v>0</v>
      </c>
      <c r="H120">
        <f>VLOOKUP($B120,'Tillförd energi'!$B$1:$AS$566,MATCH(H$1,'Tillförd energi'!$B$1:$AQ$1,0),FALSE)</f>
        <v>0</v>
      </c>
      <c r="I120">
        <f>VLOOKUP($B120,'Tillförd energi'!$B$1:$AS$566,MATCH(I$1,'Tillförd energi'!$B$1:$AQ$1,0),FALSE)</f>
        <v>0</v>
      </c>
      <c r="J120">
        <f>VLOOKUP($B120,'Tillförd energi'!$B$1:$AS$566,MATCH(J$1,'Tillförd energi'!$B$1:$AQ$1,0),FALSE)</f>
        <v>0</v>
      </c>
      <c r="K120">
        <v>0</v>
      </c>
      <c r="L120">
        <f>VLOOKUP($B120,'Tillförd energi'!$B$1:$AS$566,MATCH(L$1,'Tillförd energi'!$B$1:$AQ$1,0),FALSE)</f>
        <v>0</v>
      </c>
      <c r="M120">
        <f>VLOOKUP($B120,'Tillförd energi'!$B$1:$AS$566,MATCH(M$1,'Tillförd energi'!$B$1:$AQ$1,0),FALSE)</f>
        <v>0</v>
      </c>
      <c r="N120">
        <f>VLOOKUP($B120,'Tillförd energi'!$B$1:$AS$566,MATCH(N$1,'Tillförd energi'!$B$1:$AQ$1,0),FALSE)</f>
        <v>0</v>
      </c>
      <c r="O120">
        <f>VLOOKUP($B120,'Tillförd energi'!$B$1:$AS$566,MATCH(O$1,'Tillförd energi'!$B$1:$AQ$1,0),FALSE)</f>
        <v>0</v>
      </c>
      <c r="P120">
        <f>VLOOKUP($B120,'Tillförd energi'!$B$1:$AS$566,MATCH(P$1,'Tillförd energi'!$B$1:$AQ$1,0),FALSE)</f>
        <v>0</v>
      </c>
      <c r="Q120">
        <f>VLOOKUP($B120,'Tillförd energi'!$B$1:$AS$566,MATCH(Q$1,'Tillförd energi'!$B$1:$AQ$1,0),FALSE)</f>
        <v>0</v>
      </c>
      <c r="R120">
        <f>VLOOKUP($B120,'Tillförd energi'!$B$1:$AS$566,MATCH(R$1,'Tillförd energi'!$B$1:$AQ$1,0),FALSE)</f>
        <v>0</v>
      </c>
      <c r="S120">
        <f>VLOOKUP($B120,'Tillförd energi'!$B$1:$AS$566,MATCH(S$1,'Tillförd energi'!$B$1:$AQ$1,0),FALSE)</f>
        <v>0</v>
      </c>
      <c r="T120">
        <f>VLOOKUP($B120,'Tillförd energi'!$B$1:$AS$566,MATCH(T$1,'Tillförd energi'!$B$1:$AQ$1,0),FALSE)</f>
        <v>0</v>
      </c>
      <c r="U120">
        <f>VLOOKUP($B120,'Tillförd energi'!$B$1:$AS$566,MATCH(U$1,'Tillförd energi'!$B$1:$AQ$1,0),FALSE)</f>
        <v>0</v>
      </c>
      <c r="V120">
        <f>VLOOKUP($B120,'Tillförd energi'!$B$1:$AS$566,MATCH(V$1,'Tillförd energi'!$B$1:$AQ$1,0),FALSE)</f>
        <v>0</v>
      </c>
      <c r="W120">
        <f>VLOOKUP($B120,'Tillförd energi'!$B$1:$AS$566,MATCH(W$1,'Tillförd energi'!$B$1:$AQ$1,0),FALSE)</f>
        <v>0</v>
      </c>
      <c r="X120">
        <f>VLOOKUP($B120,'Tillförd energi'!$B$1:$AS$566,MATCH(X$1,'Tillförd energi'!$B$1:$AQ$1,0),FALSE)</f>
        <v>0</v>
      </c>
      <c r="Y120">
        <f>VLOOKUP($B120,'Tillförd energi'!$B$1:$AS$566,MATCH(Y$1,'Tillförd energi'!$B$1:$AQ$1,0),FALSE)</f>
        <v>0</v>
      </c>
      <c r="Z120">
        <f>VLOOKUP($B120,'Tillförd energi'!$B$1:$AS$566,MATCH(Z$1,'Tillförd energi'!$B$1:$AQ$1,0),FALSE)</f>
        <v>0</v>
      </c>
      <c r="AA120">
        <f>VLOOKUP($B120,'Tillförd energi'!$B$1:$AS$566,MATCH(AA$1,'Tillförd energi'!$B$1:$AQ$1,0),FALSE)</f>
        <v>0</v>
      </c>
      <c r="AB120">
        <f>VLOOKUP($B120,'Tillförd energi'!$B$1:$AS$566,MATCH(AB$1,'Tillförd energi'!$B$1:$AQ$1,0),FALSE)</f>
        <v>0</v>
      </c>
      <c r="AC120">
        <f>VLOOKUP($B120,'Tillförd energi'!$B$1:$AS$566,MATCH(AC$1,'Tillförd energi'!$B$1:$AQ$1,0),FALSE)</f>
        <v>0</v>
      </c>
      <c r="AD120">
        <f>VLOOKUP($B120,'Tillförd energi'!$B$1:$AS$566,MATCH(AD$1,'Tillförd energi'!$B$1:$AQ$1,0),FALSE)</f>
        <v>0</v>
      </c>
      <c r="AE120">
        <f>VLOOKUP($B120,'Tillförd energi'!$B$1:$AS$566,MATCH(AE$1,'Tillförd energi'!$B$1:$AQ$1,0),FALSE)</f>
        <v>0</v>
      </c>
      <c r="AF120">
        <f>VLOOKUP($B120,'Tillförd energi'!$B$1:$AS$566,MATCH(AF$1,'Tillförd energi'!$B$1:$AQ$1,0),FALSE)</f>
        <v>0</v>
      </c>
      <c r="AG120">
        <f>IFERROR(VLOOKUP(B120,Miljö!$B$1:$S$476,9,FALSE)/1,0)</f>
        <v>0</v>
      </c>
      <c r="AI120">
        <f t="shared" si="8"/>
        <v>0</v>
      </c>
      <c r="AJ120">
        <f t="shared" si="9"/>
        <v>0</v>
      </c>
      <c r="AK120" t="str">
        <f>IF(ISERROR(1/VLOOKUP($B120,Leveranser!$B$1:$S$500,MATCH("såld värme (gwh)",Leveranser!$B$1:$S$1,0),FALSE)),"",VLOOKUP($B120,Leveranser!$B$1:$S$500,MATCH("såld värme (gwh)",Leveranser!$B$1:$S$1,0),FALSE))</f>
        <v/>
      </c>
      <c r="AL120">
        <f>VLOOKUP($B120,Leveranser!$B$1:$Y$500,MATCH("Totalt såld fjärrvärme till andra fjärrvärmeföretag",Leveranser!$B$1:$AA$1,0),FALSE)</f>
        <v>0</v>
      </c>
      <c r="AM120">
        <f>IF(ISERROR(1/VLOOKUP($B120,Miljö!$B$1:$S$500,MATCH("Såld mängd produktionsspecifik fjärrvärme (GWh)",Miljö!$B$1:$R$1,0),FALSE)),0,VLOOKUP($B120,Miljö!$B$1:$S$500,MATCH("Såld mängd produktionsspecifik fjärrvärme (GWh)",Miljö!$B$1:$R$1,0),FALSE))</f>
        <v>0</v>
      </c>
      <c r="AN120" s="137" t="str">
        <f t="shared" si="10"/>
        <v/>
      </c>
      <c r="AP120" t="str">
        <f>VLOOKUP($B120,Miljövärden!$B$1:$H$446,7,FALSE)</f>
        <v>Nej</v>
      </c>
      <c r="AQ120" t="str">
        <f>VLOOKUP($B120,Miljövärden!$B$1:$H$446,6,FALSE)</f>
        <v>Nej</v>
      </c>
      <c r="AU120">
        <f t="shared" si="11"/>
        <v>0</v>
      </c>
      <c r="AV120">
        <f t="shared" si="12"/>
        <v>0</v>
      </c>
      <c r="AW120">
        <f t="shared" si="13"/>
        <v>0</v>
      </c>
      <c r="AX120">
        <f t="shared" si="14"/>
        <v>0</v>
      </c>
      <c r="AZ120">
        <f t="shared" si="15"/>
        <v>0</v>
      </c>
      <c r="BE120"/>
      <c r="BF120"/>
      <c r="BG120"/>
      <c r="BH120"/>
      <c r="BI120"/>
    </row>
    <row r="121" spans="1:61" x14ac:dyDescent="0.25">
      <c r="A121" s="2" t="s">
        <v>193</v>
      </c>
      <c r="B121" s="2" t="s">
        <v>195</v>
      </c>
      <c r="C121">
        <f>VLOOKUP($B121,'Tillförd energi'!$B$1:$AS$566,MATCH(C$1,'Tillförd energi'!$B$1:$AQ$1,0),FALSE)</f>
        <v>0</v>
      </c>
      <c r="D121">
        <f>VLOOKUP($B121,'Tillförd energi'!$B$1:$AS$566,MATCH(D$1,'Tillförd energi'!$B$1:$AQ$1,0),FALSE)</f>
        <v>0.503</v>
      </c>
      <c r="E121">
        <f>VLOOKUP($B121,'Tillförd energi'!$B$1:$AS$566,MATCH(E$1,'Tillförd energi'!$B$1:$AQ$1,0),FALSE)</f>
        <v>0</v>
      </c>
      <c r="F121">
        <f>VLOOKUP($B121,'Tillförd energi'!$B$1:$AS$566,MATCH(F$1,'Tillförd energi'!$B$1:$AQ$1,0),FALSE)</f>
        <v>6.6340000000000003</v>
      </c>
      <c r="G121">
        <f>VLOOKUP($B121,'Tillförd energi'!$B$1:$AS$566,MATCH(G$1,'Tillförd energi'!$B$1:$AQ$1,0),FALSE)</f>
        <v>305.13799999999998</v>
      </c>
      <c r="H121">
        <f>VLOOKUP($B121,'Tillförd energi'!$B$1:$AS$566,MATCH(H$1,'Tillförd energi'!$B$1:$AQ$1,0),FALSE)</f>
        <v>0</v>
      </c>
      <c r="I121">
        <f>VLOOKUP($B121,'Tillförd energi'!$B$1:$AS$566,MATCH(I$1,'Tillförd energi'!$B$1:$AQ$1,0),FALSE)</f>
        <v>930.74199999999996</v>
      </c>
      <c r="J121">
        <f>VLOOKUP($B121,'Tillförd energi'!$B$1:$AS$566,MATCH(J$1,'Tillförd energi'!$B$1:$AQ$1,0),FALSE)</f>
        <v>0</v>
      </c>
      <c r="K121">
        <v>0</v>
      </c>
      <c r="L121">
        <f>VLOOKUP($B121,'Tillförd energi'!$B$1:$AS$566,MATCH(L$1,'Tillförd energi'!$B$1:$AQ$1,0),FALSE)</f>
        <v>0</v>
      </c>
      <c r="M121">
        <f>VLOOKUP($B121,'Tillförd energi'!$B$1:$AS$566,MATCH(M$1,'Tillförd energi'!$B$1:$AQ$1,0),FALSE)</f>
        <v>24.651</v>
      </c>
      <c r="N121">
        <f>VLOOKUP($B121,'Tillförd energi'!$B$1:$AS$566,MATCH(N$1,'Tillförd energi'!$B$1:$AQ$1,0),FALSE)</f>
        <v>78.061999999999998</v>
      </c>
      <c r="O121">
        <f>VLOOKUP($B121,'Tillförd energi'!$B$1:$AS$566,MATCH(O$1,'Tillförd energi'!$B$1:$AQ$1,0),FALSE)</f>
        <v>0</v>
      </c>
      <c r="P121">
        <f>VLOOKUP($B121,'Tillförd energi'!$B$1:$AS$566,MATCH(P$1,'Tillförd energi'!$B$1:$AQ$1,0),FALSE)</f>
        <v>71.899000000000001</v>
      </c>
      <c r="Q121">
        <f>VLOOKUP($B121,'Tillförd energi'!$B$1:$AS$566,MATCH(Q$1,'Tillförd energi'!$B$1:$AQ$1,0),FALSE)</f>
        <v>35.462000000000003</v>
      </c>
      <c r="R121">
        <f>VLOOKUP($B121,'Tillförd energi'!$B$1:$AS$566,MATCH(R$1,'Tillförd energi'!$B$1:$AQ$1,0),FALSE)</f>
        <v>138.047</v>
      </c>
      <c r="S121">
        <f>VLOOKUP($B121,'Tillförd energi'!$B$1:$AS$566,MATCH(S$1,'Tillförd energi'!$B$1:$AQ$1,0),FALSE)</f>
        <v>0</v>
      </c>
      <c r="T121">
        <f>VLOOKUP($B121,'Tillförd energi'!$B$1:$AS$566,MATCH(T$1,'Tillförd energi'!$B$1:$AQ$1,0),FALSE)</f>
        <v>0</v>
      </c>
      <c r="U121">
        <f>VLOOKUP($B121,'Tillförd energi'!$B$1:$AS$566,MATCH(U$1,'Tillförd energi'!$B$1:$AQ$1,0),FALSE)</f>
        <v>0</v>
      </c>
      <c r="V121">
        <f>VLOOKUP($B121,'Tillförd energi'!$B$1:$AS$566,MATCH(V$1,'Tillförd energi'!$B$1:$AQ$1,0),FALSE)</f>
        <v>0</v>
      </c>
      <c r="W121">
        <f>VLOOKUP($B121,'Tillförd energi'!$B$1:$AS$566,MATCH(W$1,'Tillförd energi'!$B$1:$AQ$1,0),FALSE)</f>
        <v>3.31</v>
      </c>
      <c r="X121">
        <f>VLOOKUP($B121,'Tillförd energi'!$B$1:$AS$566,MATCH(X$1,'Tillförd energi'!$B$1:$AQ$1,0),FALSE)</f>
        <v>0</v>
      </c>
      <c r="Y121">
        <f>VLOOKUP($B121,'Tillförd energi'!$B$1:$AS$566,MATCH(Y$1,'Tillförd energi'!$B$1:$AQ$1,0),FALSE)</f>
        <v>0</v>
      </c>
      <c r="Z121">
        <f>VLOOKUP($B121,'Tillförd energi'!$B$1:$AS$566,MATCH(Z$1,'Tillförd energi'!$B$1:$AQ$1,0),FALSE)</f>
        <v>0</v>
      </c>
      <c r="AA121">
        <f>VLOOKUP($B121,'Tillförd energi'!$B$1:$AS$566,MATCH(AA$1,'Tillförd energi'!$B$1:$AQ$1,0),FALSE)</f>
        <v>141.99</v>
      </c>
      <c r="AB121">
        <f>VLOOKUP($B121,'Tillförd energi'!$B$1:$AS$566,MATCH(AB$1,'Tillförd energi'!$B$1:$AQ$1,0),FALSE)</f>
        <v>343.84100000000001</v>
      </c>
      <c r="AC121">
        <f>VLOOKUP($B121,'Tillförd energi'!$B$1:$AS$566,MATCH(AC$1,'Tillförd energi'!$B$1:$AQ$1,0),FALSE)</f>
        <v>482.66699999999997</v>
      </c>
      <c r="AD121">
        <f>VLOOKUP($B121,'Tillförd energi'!$B$1:$AS$566,MATCH(AD$1,'Tillförd energi'!$B$1:$AQ$1,0),FALSE)</f>
        <v>1000.27</v>
      </c>
      <c r="AE121">
        <f>VLOOKUP($B121,'Tillförd energi'!$B$1:$AS$566,MATCH(AE$1,'Tillförd energi'!$B$1:$AQ$1,0),FALSE)</f>
        <v>0</v>
      </c>
      <c r="AF121">
        <f>VLOOKUP($B121,'Tillförd energi'!$B$1:$AS$566,MATCH(AF$1,'Tillförd energi'!$B$1:$AQ$1,0),FALSE)</f>
        <v>60.158000000000001</v>
      </c>
      <c r="AG121">
        <f>IFERROR(VLOOKUP(B121,Miljö!$B$1:$S$476,9,FALSE)/1,0)</f>
        <v>106.268</v>
      </c>
      <c r="AI121">
        <f t="shared" si="8"/>
        <v>3623.3739999999998</v>
      </c>
      <c r="AJ121">
        <f t="shared" si="9"/>
        <v>3729.6419999999998</v>
      </c>
      <c r="AK121">
        <f>IF(ISERROR(1/VLOOKUP($B121,Leveranser!$B$1:$S$500,MATCH("såld värme (gwh)",Leveranser!$B$1:$S$1,0),FALSE)),"",VLOOKUP($B121,Leveranser!$B$1:$S$500,MATCH("såld värme (gwh)",Leveranser!$B$1:$S$1,0),FALSE))</f>
        <v>3302.5</v>
      </c>
      <c r="AL121">
        <f>VLOOKUP($B121,Leveranser!$B$1:$Y$500,MATCH("Totalt såld fjärrvärme till andra fjärrvärmeföretag",Leveranser!$B$1:$AA$1,0),FALSE)</f>
        <v>50.07</v>
      </c>
      <c r="AM121">
        <f>IF(ISERROR(1/VLOOKUP($B121,Miljö!$B$1:$S$500,MATCH("Såld mängd produktionsspecifik fjärrvärme (GWh)",Miljö!$B$1:$R$1,0),FALSE)),0,VLOOKUP($B121,Miljö!$B$1:$S$500,MATCH("Såld mängd produktionsspecifik fjärrvärme (GWh)",Miljö!$B$1:$R$1,0),FALSE))</f>
        <v>161.792</v>
      </c>
      <c r="AN121" s="137">
        <f t="shared" si="10"/>
        <v>0.88547372643272471</v>
      </c>
      <c r="AP121" t="str">
        <f>VLOOKUP($B121,Miljövärden!$B$1:$H$446,7,FALSE)</f>
        <v>Ja</v>
      </c>
      <c r="AQ121" t="str">
        <f>VLOOKUP($B121,Miljövärden!$B$1:$H$446,6,FALSE)</f>
        <v>Ja</v>
      </c>
      <c r="AU121">
        <f t="shared" si="11"/>
        <v>202.14800000000002</v>
      </c>
      <c r="AV121">
        <f t="shared" si="12"/>
        <v>0</v>
      </c>
      <c r="AW121">
        <f t="shared" si="13"/>
        <v>210.07400000000001</v>
      </c>
      <c r="AX121">
        <f t="shared" si="14"/>
        <v>138.047</v>
      </c>
      <c r="AZ121">
        <f t="shared" si="15"/>
        <v>351.43099999999998</v>
      </c>
    </row>
    <row r="122" spans="1:61" x14ac:dyDescent="0.25">
      <c r="A122" s="2" t="s">
        <v>193</v>
      </c>
      <c r="B122" s="2" t="s">
        <v>196</v>
      </c>
      <c r="C122">
        <f>VLOOKUP($B122,'Tillförd energi'!$B$1:$AS$566,MATCH(C$1,'Tillförd energi'!$B$1:$AQ$1,0),FALSE)</f>
        <v>0</v>
      </c>
      <c r="D122">
        <f>VLOOKUP($B122,'Tillförd energi'!$B$1:$AS$566,MATCH(D$1,'Tillförd energi'!$B$1:$AQ$1,0),FALSE)</f>
        <v>0</v>
      </c>
      <c r="E122">
        <f>VLOOKUP($B122,'Tillförd energi'!$B$1:$AS$566,MATCH(E$1,'Tillförd energi'!$B$1:$AQ$1,0),FALSE)</f>
        <v>0</v>
      </c>
      <c r="F122">
        <f>VLOOKUP($B122,'Tillförd energi'!$B$1:$AS$566,MATCH(F$1,'Tillförd energi'!$B$1:$AQ$1,0),FALSE)</f>
        <v>0</v>
      </c>
      <c r="G122">
        <f>VLOOKUP($B122,'Tillförd energi'!$B$1:$AS$566,MATCH(G$1,'Tillförd energi'!$B$1:$AQ$1,0),FALSE)</f>
        <v>0</v>
      </c>
      <c r="H122">
        <f>VLOOKUP($B122,'Tillförd energi'!$B$1:$AS$566,MATCH(H$1,'Tillförd energi'!$B$1:$AQ$1,0),FALSE)</f>
        <v>0</v>
      </c>
      <c r="I122">
        <f>VLOOKUP($B122,'Tillförd energi'!$B$1:$AS$566,MATCH(I$1,'Tillförd energi'!$B$1:$AQ$1,0),FALSE)</f>
        <v>0</v>
      </c>
      <c r="J122">
        <f>VLOOKUP($B122,'Tillförd energi'!$B$1:$AS$566,MATCH(J$1,'Tillförd energi'!$B$1:$AQ$1,0),FALSE)</f>
        <v>0</v>
      </c>
      <c r="K122">
        <v>0</v>
      </c>
      <c r="L122">
        <f>VLOOKUP($B122,'Tillförd energi'!$B$1:$AS$566,MATCH(L$1,'Tillförd energi'!$B$1:$AQ$1,0),FALSE)</f>
        <v>0</v>
      </c>
      <c r="M122">
        <f>VLOOKUP($B122,'Tillförd energi'!$B$1:$AS$566,MATCH(M$1,'Tillförd energi'!$B$1:$AQ$1,0),FALSE)</f>
        <v>11.551</v>
      </c>
      <c r="N122">
        <f>VLOOKUP($B122,'Tillförd energi'!$B$1:$AS$566,MATCH(N$1,'Tillförd energi'!$B$1:$AQ$1,0),FALSE)</f>
        <v>36.578000000000003</v>
      </c>
      <c r="O122">
        <f>VLOOKUP($B122,'Tillförd energi'!$B$1:$AS$566,MATCH(O$1,'Tillförd energi'!$B$1:$AQ$1,0),FALSE)</f>
        <v>0</v>
      </c>
      <c r="P122">
        <f>VLOOKUP($B122,'Tillförd energi'!$B$1:$AS$566,MATCH(P$1,'Tillförd energi'!$B$1:$AQ$1,0),FALSE)</f>
        <v>33.69</v>
      </c>
      <c r="Q122">
        <f>VLOOKUP($B122,'Tillförd energi'!$B$1:$AS$566,MATCH(Q$1,'Tillförd energi'!$B$1:$AQ$1,0),FALSE)</f>
        <v>14.439</v>
      </c>
      <c r="R122">
        <f>VLOOKUP($B122,'Tillförd energi'!$B$1:$AS$566,MATCH(R$1,'Tillförd energi'!$B$1:$AQ$1,0),FALSE)</f>
        <v>0</v>
      </c>
      <c r="S122">
        <f>VLOOKUP($B122,'Tillförd energi'!$B$1:$AS$566,MATCH(S$1,'Tillförd energi'!$B$1:$AQ$1,0),FALSE)</f>
        <v>0</v>
      </c>
      <c r="T122">
        <f>VLOOKUP($B122,'Tillförd energi'!$B$1:$AS$566,MATCH(T$1,'Tillförd energi'!$B$1:$AQ$1,0),FALSE)</f>
        <v>0</v>
      </c>
      <c r="U122">
        <f>VLOOKUP($B122,'Tillförd energi'!$B$1:$AS$566,MATCH(U$1,'Tillförd energi'!$B$1:$AQ$1,0),FALSE)</f>
        <v>0</v>
      </c>
      <c r="V122">
        <f>VLOOKUP($B122,'Tillförd energi'!$B$1:$AS$566,MATCH(V$1,'Tillförd energi'!$B$1:$AQ$1,0),FALSE)</f>
        <v>0</v>
      </c>
      <c r="W122">
        <f>VLOOKUP($B122,'Tillförd energi'!$B$1:$AS$566,MATCH(W$1,'Tillförd energi'!$B$1:$AQ$1,0),FALSE)</f>
        <v>0</v>
      </c>
      <c r="X122">
        <f>VLOOKUP($B122,'Tillförd energi'!$B$1:$AS$566,MATCH(X$1,'Tillförd energi'!$B$1:$AQ$1,0),FALSE)</f>
        <v>0</v>
      </c>
      <c r="Y122">
        <f>VLOOKUP($B122,'Tillförd energi'!$B$1:$AS$566,MATCH(Y$1,'Tillförd energi'!$B$1:$AQ$1,0),FALSE)</f>
        <v>0</v>
      </c>
      <c r="Z122">
        <f>VLOOKUP($B122,'Tillförd energi'!$B$1:$AS$566,MATCH(Z$1,'Tillförd energi'!$B$1:$AQ$1,0),FALSE)</f>
        <v>0</v>
      </c>
      <c r="AA122">
        <f>VLOOKUP($B122,'Tillförd energi'!$B$1:$AS$566,MATCH(AA$1,'Tillförd energi'!$B$1:$AQ$1,0),FALSE)</f>
        <v>0</v>
      </c>
      <c r="AB122">
        <f>VLOOKUP($B122,'Tillförd energi'!$B$1:$AS$566,MATCH(AB$1,'Tillförd energi'!$B$1:$AQ$1,0),FALSE)</f>
        <v>0</v>
      </c>
      <c r="AC122">
        <f>VLOOKUP($B122,'Tillförd energi'!$B$1:$AS$566,MATCH(AC$1,'Tillförd energi'!$B$1:$AQ$1,0),FALSE)</f>
        <v>30.318999999999999</v>
      </c>
      <c r="AD122">
        <f>VLOOKUP($B122,'Tillförd energi'!$B$1:$AS$566,MATCH(AD$1,'Tillförd energi'!$B$1:$AQ$1,0),FALSE)</f>
        <v>0</v>
      </c>
      <c r="AE122">
        <f>VLOOKUP($B122,'Tillförd energi'!$B$1:$AS$566,MATCH(AE$1,'Tillförd energi'!$B$1:$AQ$1,0),FALSE)</f>
        <v>0</v>
      </c>
      <c r="AF122">
        <f>VLOOKUP($B122,'Tillförd energi'!$B$1:$AS$566,MATCH(AF$1,'Tillförd energi'!$B$1:$AQ$1,0),FALSE)</f>
        <v>4.1219999999999999</v>
      </c>
      <c r="AG122">
        <f>IFERROR(VLOOKUP(B122,Miljö!$B$1:$S$476,9,FALSE)/1,0)</f>
        <v>0</v>
      </c>
      <c r="AI122">
        <f t="shared" si="8"/>
        <v>130.69900000000001</v>
      </c>
      <c r="AJ122">
        <f t="shared" si="9"/>
        <v>130.69900000000001</v>
      </c>
      <c r="AK122">
        <f>IF(ISERROR(1/VLOOKUP($B122,Leveranser!$B$1:$S$500,MATCH("såld värme (gwh)",Leveranser!$B$1:$S$1,0),FALSE)),"",VLOOKUP($B122,Leveranser!$B$1:$S$500,MATCH("såld värme (gwh)",Leveranser!$B$1:$S$1,0),FALSE))</f>
        <v>118.92</v>
      </c>
      <c r="AL122">
        <f>VLOOKUP($B122,Leveranser!$B$1:$Y$500,MATCH("Totalt såld fjärrvärme till andra fjärrvärmeföretag",Leveranser!$B$1:$AA$1,0),FALSE)</f>
        <v>0</v>
      </c>
      <c r="AM122">
        <f>IF(ISERROR(1/VLOOKUP($B122,Miljö!$B$1:$S$500,MATCH("Såld mängd produktionsspecifik fjärrvärme (GWh)",Miljö!$B$1:$R$1,0),FALSE)),0,VLOOKUP($B122,Miljö!$B$1:$S$500,MATCH("Såld mängd produktionsspecifik fjärrvärme (GWh)",Miljö!$B$1:$R$1,0),FALSE))</f>
        <v>0</v>
      </c>
      <c r="AN122" s="137">
        <f t="shared" si="10"/>
        <v>0.9098768927076718</v>
      </c>
      <c r="AP122" t="str">
        <f>VLOOKUP($B122,Miljövärden!$B$1:$H$446,7,FALSE)</f>
        <v>Ja</v>
      </c>
      <c r="AQ122" t="str">
        <f>VLOOKUP($B122,Miljövärden!$B$1:$H$446,6,FALSE)</f>
        <v>Ja</v>
      </c>
      <c r="AU122">
        <f t="shared" si="11"/>
        <v>4.1219999999999999</v>
      </c>
      <c r="AV122">
        <f t="shared" si="12"/>
        <v>0</v>
      </c>
      <c r="AW122">
        <f t="shared" si="13"/>
        <v>96.25800000000001</v>
      </c>
      <c r="AX122">
        <f t="shared" si="14"/>
        <v>0</v>
      </c>
      <c r="AZ122">
        <f t="shared" si="15"/>
        <v>96.25800000000001</v>
      </c>
      <c r="BE122"/>
      <c r="BF122"/>
      <c r="BG122"/>
      <c r="BH122"/>
      <c r="BI122"/>
    </row>
    <row r="123" spans="1:61" x14ac:dyDescent="0.25">
      <c r="A123" s="2" t="s">
        <v>193</v>
      </c>
      <c r="B123" s="2" t="s">
        <v>193</v>
      </c>
      <c r="C123">
        <f>VLOOKUP($B123,'Tillförd energi'!$B$1:$AS$566,MATCH(C$1,'Tillförd energi'!$B$1:$AQ$1,0),FALSE)</f>
        <v>0</v>
      </c>
      <c r="D123">
        <f>VLOOKUP($B123,'Tillförd energi'!$B$1:$AS$566,MATCH(D$1,'Tillförd energi'!$B$1:$AQ$1,0),FALSE)</f>
        <v>0</v>
      </c>
      <c r="E123">
        <f>VLOOKUP($B123,'Tillförd energi'!$B$1:$AS$566,MATCH(E$1,'Tillförd energi'!$B$1:$AQ$1,0),FALSE)</f>
        <v>0</v>
      </c>
      <c r="F123">
        <f>VLOOKUP($B123,'Tillförd energi'!$B$1:$AS$566,MATCH(F$1,'Tillförd energi'!$B$1:$AQ$1,0),FALSE)</f>
        <v>0</v>
      </c>
      <c r="G123">
        <f>VLOOKUP($B123,'Tillförd energi'!$B$1:$AS$566,MATCH(G$1,'Tillförd energi'!$B$1:$AQ$1,0),FALSE)</f>
        <v>0</v>
      </c>
      <c r="H123">
        <f>VLOOKUP($B123,'Tillförd energi'!$B$1:$AS$566,MATCH(H$1,'Tillförd energi'!$B$1:$AQ$1,0),FALSE)</f>
        <v>0</v>
      </c>
      <c r="I123">
        <f>VLOOKUP($B123,'Tillförd energi'!$B$1:$AS$566,MATCH(I$1,'Tillförd energi'!$B$1:$AQ$1,0),FALSE)</f>
        <v>0</v>
      </c>
      <c r="J123">
        <f>VLOOKUP($B123,'Tillförd energi'!$B$1:$AS$566,MATCH(J$1,'Tillförd energi'!$B$1:$AQ$1,0),FALSE)</f>
        <v>0</v>
      </c>
      <c r="K123">
        <v>0</v>
      </c>
      <c r="L123">
        <f>VLOOKUP($B123,'Tillförd energi'!$B$1:$AS$566,MATCH(L$1,'Tillförd energi'!$B$1:$AQ$1,0),FALSE)</f>
        <v>0</v>
      </c>
      <c r="M123">
        <f>VLOOKUP($B123,'Tillförd energi'!$B$1:$AS$566,MATCH(M$1,'Tillförd energi'!$B$1:$AQ$1,0),FALSE)</f>
        <v>0</v>
      </c>
      <c r="N123">
        <f>VLOOKUP($B123,'Tillförd energi'!$B$1:$AS$566,MATCH(N$1,'Tillförd energi'!$B$1:$AQ$1,0),FALSE)</f>
        <v>0</v>
      </c>
      <c r="O123">
        <f>VLOOKUP($B123,'Tillförd energi'!$B$1:$AS$566,MATCH(O$1,'Tillförd energi'!$B$1:$AQ$1,0),FALSE)</f>
        <v>0</v>
      </c>
      <c r="P123">
        <f>VLOOKUP($B123,'Tillförd energi'!$B$1:$AS$566,MATCH(P$1,'Tillförd energi'!$B$1:$AQ$1,0),FALSE)</f>
        <v>0</v>
      </c>
      <c r="Q123">
        <f>VLOOKUP($B123,'Tillförd energi'!$B$1:$AS$566,MATCH(Q$1,'Tillförd energi'!$B$1:$AQ$1,0),FALSE)</f>
        <v>0</v>
      </c>
      <c r="R123">
        <f>VLOOKUP($B123,'Tillförd energi'!$B$1:$AS$566,MATCH(R$1,'Tillförd energi'!$B$1:$AQ$1,0),FALSE)</f>
        <v>0</v>
      </c>
      <c r="S123">
        <f>VLOOKUP($B123,'Tillförd energi'!$B$1:$AS$566,MATCH(S$1,'Tillförd energi'!$B$1:$AQ$1,0),FALSE)</f>
        <v>0</v>
      </c>
      <c r="T123">
        <f>VLOOKUP($B123,'Tillförd energi'!$B$1:$AS$566,MATCH(T$1,'Tillförd energi'!$B$1:$AQ$1,0),FALSE)</f>
        <v>0</v>
      </c>
      <c r="U123">
        <f>VLOOKUP($B123,'Tillförd energi'!$B$1:$AS$566,MATCH(U$1,'Tillförd energi'!$B$1:$AQ$1,0),FALSE)</f>
        <v>0</v>
      </c>
      <c r="V123">
        <f>VLOOKUP($B123,'Tillförd energi'!$B$1:$AS$566,MATCH(V$1,'Tillförd energi'!$B$1:$AQ$1,0),FALSE)</f>
        <v>0</v>
      </c>
      <c r="W123">
        <f>VLOOKUP($B123,'Tillförd energi'!$B$1:$AS$566,MATCH(W$1,'Tillförd energi'!$B$1:$AQ$1,0),FALSE)</f>
        <v>0</v>
      </c>
      <c r="X123">
        <f>VLOOKUP($B123,'Tillförd energi'!$B$1:$AS$566,MATCH(X$1,'Tillförd energi'!$B$1:$AQ$1,0),FALSE)</f>
        <v>0</v>
      </c>
      <c r="Y123">
        <f>VLOOKUP($B123,'Tillförd energi'!$B$1:$AS$566,MATCH(Y$1,'Tillförd energi'!$B$1:$AQ$1,0),FALSE)</f>
        <v>0</v>
      </c>
      <c r="Z123">
        <f>VLOOKUP($B123,'Tillförd energi'!$B$1:$AS$566,MATCH(Z$1,'Tillförd energi'!$B$1:$AQ$1,0),FALSE)</f>
        <v>0</v>
      </c>
      <c r="AA123">
        <f>VLOOKUP($B123,'Tillförd energi'!$B$1:$AS$566,MATCH(AA$1,'Tillförd energi'!$B$1:$AQ$1,0),FALSE)</f>
        <v>0</v>
      </c>
      <c r="AB123">
        <f>VLOOKUP($B123,'Tillförd energi'!$B$1:$AS$566,MATCH(AB$1,'Tillförd energi'!$B$1:$AQ$1,0),FALSE)</f>
        <v>0</v>
      </c>
      <c r="AC123">
        <f>VLOOKUP($B123,'Tillförd energi'!$B$1:$AS$566,MATCH(AC$1,'Tillförd energi'!$B$1:$AQ$1,0),FALSE)</f>
        <v>0</v>
      </c>
      <c r="AD123">
        <f>VLOOKUP($B123,'Tillförd energi'!$B$1:$AS$566,MATCH(AD$1,'Tillförd energi'!$B$1:$AQ$1,0),FALSE)</f>
        <v>0</v>
      </c>
      <c r="AE123">
        <f>VLOOKUP($B123,'Tillförd energi'!$B$1:$AS$566,MATCH(AE$1,'Tillförd energi'!$B$1:$AQ$1,0),FALSE)</f>
        <v>0</v>
      </c>
      <c r="AF123">
        <f>VLOOKUP($B123,'Tillförd energi'!$B$1:$AS$566,MATCH(AF$1,'Tillförd energi'!$B$1:$AQ$1,0),FALSE)</f>
        <v>0</v>
      </c>
      <c r="AG123">
        <f>IFERROR(VLOOKUP(B123,Miljö!$B$1:$S$476,9,FALSE)/1,0)</f>
        <v>0</v>
      </c>
      <c r="AI123">
        <f t="shared" si="8"/>
        <v>0</v>
      </c>
      <c r="AJ123">
        <f t="shared" si="9"/>
        <v>0</v>
      </c>
      <c r="AK123" t="str">
        <f>IF(ISERROR(1/VLOOKUP($B123,Leveranser!$B$1:$S$500,MATCH("såld värme (gwh)",Leveranser!$B$1:$S$1,0),FALSE)),"",VLOOKUP($B123,Leveranser!$B$1:$S$500,MATCH("såld värme (gwh)",Leveranser!$B$1:$S$1,0),FALSE))</f>
        <v/>
      </c>
      <c r="AL123">
        <f>VLOOKUP($B123,Leveranser!$B$1:$Y$500,MATCH("Totalt såld fjärrvärme till andra fjärrvärmeföretag",Leveranser!$B$1:$AA$1,0),FALSE)</f>
        <v>0</v>
      </c>
      <c r="AM123">
        <f>IF(ISERROR(1/VLOOKUP($B123,Miljö!$B$1:$S$500,MATCH("Såld mängd produktionsspecifik fjärrvärme (GWh)",Miljö!$B$1:$R$1,0),FALSE)),0,VLOOKUP($B123,Miljö!$B$1:$S$500,MATCH("Såld mängd produktionsspecifik fjärrvärme (GWh)",Miljö!$B$1:$R$1,0),FALSE))</f>
        <v>0</v>
      </c>
      <c r="AN123" s="137" t="str">
        <f t="shared" si="10"/>
        <v/>
      </c>
      <c r="AP123" t="str">
        <f>VLOOKUP($B123,Miljövärden!$B$1:$H$446,7,FALSE)</f>
        <v>Nej</v>
      </c>
      <c r="AQ123" t="str">
        <f>VLOOKUP($B123,Miljövärden!$B$1:$H$446,6,FALSE)</f>
        <v>Nej</v>
      </c>
      <c r="AU123">
        <f t="shared" si="11"/>
        <v>0</v>
      </c>
      <c r="AV123">
        <f t="shared" si="12"/>
        <v>0</v>
      </c>
      <c r="AW123">
        <f t="shared" si="13"/>
        <v>0</v>
      </c>
      <c r="AX123">
        <f t="shared" si="14"/>
        <v>0</v>
      </c>
      <c r="AZ123">
        <f t="shared" si="15"/>
        <v>0</v>
      </c>
      <c r="BE123"/>
      <c r="BF123"/>
      <c r="BG123"/>
      <c r="BH123"/>
      <c r="BI123"/>
    </row>
    <row r="124" spans="1:61" x14ac:dyDescent="0.25">
      <c r="A124" s="2" t="s">
        <v>193</v>
      </c>
      <c r="B124" s="2" t="s">
        <v>197</v>
      </c>
      <c r="C124">
        <f>VLOOKUP($B124,'Tillförd energi'!$B$1:$AS$566,MATCH(C$1,'Tillförd energi'!$B$1:$AQ$1,0),FALSE)</f>
        <v>0</v>
      </c>
      <c r="D124">
        <f>VLOOKUP($B124,'Tillförd energi'!$B$1:$AS$566,MATCH(D$1,'Tillförd energi'!$B$1:$AQ$1,0),FALSE)</f>
        <v>0</v>
      </c>
      <c r="E124">
        <f>VLOOKUP($B124,'Tillförd energi'!$B$1:$AS$566,MATCH(E$1,'Tillförd energi'!$B$1:$AQ$1,0),FALSE)</f>
        <v>0</v>
      </c>
      <c r="F124">
        <f>VLOOKUP($B124,'Tillförd energi'!$B$1:$AS$566,MATCH(F$1,'Tillförd energi'!$B$1:$AQ$1,0),FALSE)</f>
        <v>0</v>
      </c>
      <c r="G124">
        <f>VLOOKUP($B124,'Tillförd energi'!$B$1:$AS$566,MATCH(G$1,'Tillförd energi'!$B$1:$AQ$1,0),FALSE)</f>
        <v>0</v>
      </c>
      <c r="H124">
        <f>VLOOKUP($B124,'Tillförd energi'!$B$1:$AS$566,MATCH(H$1,'Tillförd energi'!$B$1:$AQ$1,0),FALSE)</f>
        <v>0</v>
      </c>
      <c r="I124">
        <f>VLOOKUP($B124,'Tillförd energi'!$B$1:$AS$566,MATCH(I$1,'Tillförd energi'!$B$1:$AQ$1,0),FALSE)</f>
        <v>0</v>
      </c>
      <c r="J124">
        <f>VLOOKUP($B124,'Tillförd energi'!$B$1:$AS$566,MATCH(J$1,'Tillförd energi'!$B$1:$AQ$1,0),FALSE)</f>
        <v>0</v>
      </c>
      <c r="K124">
        <v>0</v>
      </c>
      <c r="L124">
        <f>VLOOKUP($B124,'Tillförd energi'!$B$1:$AS$566,MATCH(L$1,'Tillförd energi'!$B$1:$AQ$1,0),FALSE)</f>
        <v>0</v>
      </c>
      <c r="M124">
        <f>VLOOKUP($B124,'Tillförd energi'!$B$1:$AS$566,MATCH(M$1,'Tillförd energi'!$B$1:$AQ$1,0),FALSE)</f>
        <v>0</v>
      </c>
      <c r="N124">
        <f>VLOOKUP($B124,'Tillförd energi'!$B$1:$AS$566,MATCH(N$1,'Tillförd energi'!$B$1:$AQ$1,0),FALSE)</f>
        <v>0</v>
      </c>
      <c r="O124">
        <f>VLOOKUP($B124,'Tillförd energi'!$B$1:$AS$566,MATCH(O$1,'Tillförd energi'!$B$1:$AQ$1,0),FALSE)</f>
        <v>0</v>
      </c>
      <c r="P124">
        <f>VLOOKUP($B124,'Tillförd energi'!$B$1:$AS$566,MATCH(P$1,'Tillförd energi'!$B$1:$AQ$1,0),FALSE)</f>
        <v>0</v>
      </c>
      <c r="Q124">
        <f>VLOOKUP($B124,'Tillförd energi'!$B$1:$AS$566,MATCH(Q$1,'Tillförd energi'!$B$1:$AQ$1,0),FALSE)</f>
        <v>0</v>
      </c>
      <c r="R124">
        <f>VLOOKUP($B124,'Tillförd energi'!$B$1:$AS$566,MATCH(R$1,'Tillförd energi'!$B$1:$AQ$1,0),FALSE)</f>
        <v>0</v>
      </c>
      <c r="S124">
        <f>VLOOKUP($B124,'Tillförd energi'!$B$1:$AS$566,MATCH(S$1,'Tillförd energi'!$B$1:$AQ$1,0),FALSE)</f>
        <v>0</v>
      </c>
      <c r="T124">
        <f>VLOOKUP($B124,'Tillförd energi'!$B$1:$AS$566,MATCH(T$1,'Tillförd energi'!$B$1:$AQ$1,0),FALSE)</f>
        <v>0</v>
      </c>
      <c r="U124">
        <f>VLOOKUP($B124,'Tillförd energi'!$B$1:$AS$566,MATCH(U$1,'Tillförd energi'!$B$1:$AQ$1,0),FALSE)</f>
        <v>0</v>
      </c>
      <c r="V124">
        <f>VLOOKUP($B124,'Tillförd energi'!$B$1:$AS$566,MATCH(V$1,'Tillförd energi'!$B$1:$AQ$1,0),FALSE)</f>
        <v>0</v>
      </c>
      <c r="W124">
        <f>VLOOKUP($B124,'Tillförd energi'!$B$1:$AS$566,MATCH(W$1,'Tillförd energi'!$B$1:$AQ$1,0),FALSE)</f>
        <v>0</v>
      </c>
      <c r="X124">
        <f>VLOOKUP($B124,'Tillförd energi'!$B$1:$AS$566,MATCH(X$1,'Tillförd energi'!$B$1:$AQ$1,0),FALSE)</f>
        <v>0</v>
      </c>
      <c r="Y124">
        <f>VLOOKUP($B124,'Tillförd energi'!$B$1:$AS$566,MATCH(Y$1,'Tillförd energi'!$B$1:$AQ$1,0),FALSE)</f>
        <v>0</v>
      </c>
      <c r="Z124">
        <f>VLOOKUP($B124,'Tillförd energi'!$B$1:$AS$566,MATCH(Z$1,'Tillförd energi'!$B$1:$AQ$1,0),FALSE)</f>
        <v>0</v>
      </c>
      <c r="AA124">
        <f>VLOOKUP($B124,'Tillförd energi'!$B$1:$AS$566,MATCH(AA$1,'Tillförd energi'!$B$1:$AQ$1,0),FALSE)</f>
        <v>0</v>
      </c>
      <c r="AB124">
        <f>VLOOKUP($B124,'Tillförd energi'!$B$1:$AS$566,MATCH(AB$1,'Tillförd energi'!$B$1:$AQ$1,0),FALSE)</f>
        <v>0</v>
      </c>
      <c r="AC124">
        <f>VLOOKUP($B124,'Tillförd energi'!$B$1:$AS$566,MATCH(AC$1,'Tillförd energi'!$B$1:$AQ$1,0),FALSE)</f>
        <v>0</v>
      </c>
      <c r="AD124">
        <f>VLOOKUP($B124,'Tillförd energi'!$B$1:$AS$566,MATCH(AD$1,'Tillförd energi'!$B$1:$AQ$1,0),FALSE)</f>
        <v>0</v>
      </c>
      <c r="AE124">
        <f>VLOOKUP($B124,'Tillförd energi'!$B$1:$AS$566,MATCH(AE$1,'Tillförd energi'!$B$1:$AQ$1,0),FALSE)</f>
        <v>0</v>
      </c>
      <c r="AF124">
        <f>VLOOKUP($B124,'Tillförd energi'!$B$1:$AS$566,MATCH(AF$1,'Tillförd energi'!$B$1:$AQ$1,0),FALSE)</f>
        <v>0</v>
      </c>
      <c r="AG124">
        <f>IFERROR(VLOOKUP(B124,Miljö!$B$1:$S$476,9,FALSE)/1,0)</f>
        <v>0</v>
      </c>
      <c r="AI124">
        <f t="shared" si="8"/>
        <v>0</v>
      </c>
      <c r="AJ124">
        <f t="shared" si="9"/>
        <v>0</v>
      </c>
      <c r="AK124" t="str">
        <f>IF(ISERROR(1/VLOOKUP($B124,Leveranser!$B$1:$S$500,MATCH("såld värme (gwh)",Leveranser!$B$1:$S$1,0),FALSE)),"",VLOOKUP($B124,Leveranser!$B$1:$S$500,MATCH("såld värme (gwh)",Leveranser!$B$1:$S$1,0),FALSE))</f>
        <v/>
      </c>
      <c r="AL124">
        <f>VLOOKUP($B124,Leveranser!$B$1:$Y$500,MATCH("Totalt såld fjärrvärme till andra fjärrvärmeföretag",Leveranser!$B$1:$AA$1,0),FALSE)</f>
        <v>0</v>
      </c>
      <c r="AM124">
        <f>IF(ISERROR(1/VLOOKUP($B124,Miljö!$B$1:$S$500,MATCH("Såld mängd produktionsspecifik fjärrvärme (GWh)",Miljö!$B$1:$R$1,0),FALSE)),0,VLOOKUP($B124,Miljö!$B$1:$S$500,MATCH("Såld mängd produktionsspecifik fjärrvärme (GWh)",Miljö!$B$1:$R$1,0),FALSE))</f>
        <v>0</v>
      </c>
      <c r="AN124" s="137" t="str">
        <f t="shared" si="10"/>
        <v/>
      </c>
      <c r="AP124" t="str">
        <f>VLOOKUP($B124,Miljövärden!$B$1:$H$446,7,FALSE)</f>
        <v>Nej</v>
      </c>
      <c r="AQ124" t="str">
        <f>VLOOKUP($B124,Miljövärden!$B$1:$H$446,6,FALSE)</f>
        <v>Nej</v>
      </c>
      <c r="AU124">
        <f t="shared" si="11"/>
        <v>0</v>
      </c>
      <c r="AV124">
        <f t="shared" si="12"/>
        <v>0</v>
      </c>
      <c r="AW124">
        <f t="shared" si="13"/>
        <v>0</v>
      </c>
      <c r="AX124">
        <f t="shared" si="14"/>
        <v>0</v>
      </c>
      <c r="AZ124">
        <f t="shared" si="15"/>
        <v>0</v>
      </c>
      <c r="BE124"/>
      <c r="BF124"/>
      <c r="BG124"/>
      <c r="BH124"/>
      <c r="BI124"/>
    </row>
    <row r="125" spans="1:61" x14ac:dyDescent="0.25">
      <c r="A125" s="2" t="s">
        <v>193</v>
      </c>
      <c r="B125" s="2" t="s">
        <v>198</v>
      </c>
      <c r="C125">
        <f>VLOOKUP($B125,'Tillförd energi'!$B$1:$AS$566,MATCH(C$1,'Tillförd energi'!$B$1:$AQ$1,0),FALSE)</f>
        <v>0</v>
      </c>
      <c r="D125">
        <f>VLOOKUP($B125,'Tillförd energi'!$B$1:$AS$566,MATCH(D$1,'Tillförd energi'!$B$1:$AQ$1,0),FALSE)</f>
        <v>0</v>
      </c>
      <c r="E125">
        <f>VLOOKUP($B125,'Tillförd energi'!$B$1:$AS$566,MATCH(E$1,'Tillförd energi'!$B$1:$AQ$1,0),FALSE)</f>
        <v>0</v>
      </c>
      <c r="F125">
        <f>VLOOKUP($B125,'Tillförd energi'!$B$1:$AS$566,MATCH(F$1,'Tillförd energi'!$B$1:$AQ$1,0),FALSE)</f>
        <v>0</v>
      </c>
      <c r="G125">
        <f>VLOOKUP($B125,'Tillförd energi'!$B$1:$AS$566,MATCH(G$1,'Tillförd energi'!$B$1:$AQ$1,0),FALSE)</f>
        <v>0</v>
      </c>
      <c r="H125">
        <f>VLOOKUP($B125,'Tillförd energi'!$B$1:$AS$566,MATCH(H$1,'Tillförd energi'!$B$1:$AQ$1,0),FALSE)</f>
        <v>0</v>
      </c>
      <c r="I125">
        <f>VLOOKUP($B125,'Tillförd energi'!$B$1:$AS$566,MATCH(I$1,'Tillförd energi'!$B$1:$AQ$1,0),FALSE)</f>
        <v>0</v>
      </c>
      <c r="J125">
        <f>VLOOKUP($B125,'Tillförd energi'!$B$1:$AS$566,MATCH(J$1,'Tillförd energi'!$B$1:$AQ$1,0),FALSE)</f>
        <v>0</v>
      </c>
      <c r="K125">
        <v>0</v>
      </c>
      <c r="L125">
        <f>VLOOKUP($B125,'Tillförd energi'!$B$1:$AS$566,MATCH(L$1,'Tillförd energi'!$B$1:$AQ$1,0),FALSE)</f>
        <v>0</v>
      </c>
      <c r="M125">
        <f>VLOOKUP($B125,'Tillförd energi'!$B$1:$AS$566,MATCH(M$1,'Tillförd energi'!$B$1:$AQ$1,0),FALSE)</f>
        <v>0</v>
      </c>
      <c r="N125">
        <f>VLOOKUP($B125,'Tillförd energi'!$B$1:$AS$566,MATCH(N$1,'Tillförd energi'!$B$1:$AQ$1,0),FALSE)</f>
        <v>0</v>
      </c>
      <c r="O125">
        <f>VLOOKUP($B125,'Tillförd energi'!$B$1:$AS$566,MATCH(O$1,'Tillförd energi'!$B$1:$AQ$1,0),FALSE)</f>
        <v>0</v>
      </c>
      <c r="P125">
        <f>VLOOKUP($B125,'Tillförd energi'!$B$1:$AS$566,MATCH(P$1,'Tillförd energi'!$B$1:$AQ$1,0),FALSE)</f>
        <v>0</v>
      </c>
      <c r="Q125">
        <f>VLOOKUP($B125,'Tillförd energi'!$B$1:$AS$566,MATCH(Q$1,'Tillförd energi'!$B$1:$AQ$1,0),FALSE)</f>
        <v>0</v>
      </c>
      <c r="R125">
        <f>VLOOKUP($B125,'Tillförd energi'!$B$1:$AS$566,MATCH(R$1,'Tillförd energi'!$B$1:$AQ$1,0),FALSE)</f>
        <v>0</v>
      </c>
      <c r="S125">
        <f>VLOOKUP($B125,'Tillförd energi'!$B$1:$AS$566,MATCH(S$1,'Tillförd energi'!$B$1:$AQ$1,0),FALSE)</f>
        <v>0</v>
      </c>
      <c r="T125">
        <f>VLOOKUP($B125,'Tillförd energi'!$B$1:$AS$566,MATCH(T$1,'Tillförd energi'!$B$1:$AQ$1,0),FALSE)</f>
        <v>0</v>
      </c>
      <c r="U125">
        <f>VLOOKUP($B125,'Tillförd energi'!$B$1:$AS$566,MATCH(U$1,'Tillförd energi'!$B$1:$AQ$1,0),FALSE)</f>
        <v>0</v>
      </c>
      <c r="V125">
        <f>VLOOKUP($B125,'Tillförd energi'!$B$1:$AS$566,MATCH(V$1,'Tillförd energi'!$B$1:$AQ$1,0),FALSE)</f>
        <v>0</v>
      </c>
      <c r="W125">
        <f>VLOOKUP($B125,'Tillförd energi'!$B$1:$AS$566,MATCH(W$1,'Tillförd energi'!$B$1:$AQ$1,0),FALSE)</f>
        <v>0</v>
      </c>
      <c r="X125">
        <f>VLOOKUP($B125,'Tillförd energi'!$B$1:$AS$566,MATCH(X$1,'Tillförd energi'!$B$1:$AQ$1,0),FALSE)</f>
        <v>0</v>
      </c>
      <c r="Y125">
        <f>VLOOKUP($B125,'Tillförd energi'!$B$1:$AS$566,MATCH(Y$1,'Tillförd energi'!$B$1:$AQ$1,0),FALSE)</f>
        <v>0</v>
      </c>
      <c r="Z125">
        <f>VLOOKUP($B125,'Tillförd energi'!$B$1:$AS$566,MATCH(Z$1,'Tillförd energi'!$B$1:$AQ$1,0),FALSE)</f>
        <v>0</v>
      </c>
      <c r="AA125">
        <f>VLOOKUP($B125,'Tillförd energi'!$B$1:$AS$566,MATCH(AA$1,'Tillförd energi'!$B$1:$AQ$1,0),FALSE)</f>
        <v>0</v>
      </c>
      <c r="AB125">
        <f>VLOOKUP($B125,'Tillförd energi'!$B$1:$AS$566,MATCH(AB$1,'Tillförd energi'!$B$1:$AQ$1,0),FALSE)</f>
        <v>0</v>
      </c>
      <c r="AC125">
        <f>VLOOKUP($B125,'Tillförd energi'!$B$1:$AS$566,MATCH(AC$1,'Tillförd energi'!$B$1:$AQ$1,0),FALSE)</f>
        <v>0</v>
      </c>
      <c r="AD125">
        <f>VLOOKUP($B125,'Tillförd energi'!$B$1:$AS$566,MATCH(AD$1,'Tillförd energi'!$B$1:$AQ$1,0),FALSE)</f>
        <v>0</v>
      </c>
      <c r="AE125">
        <f>VLOOKUP($B125,'Tillförd energi'!$B$1:$AS$566,MATCH(AE$1,'Tillförd energi'!$B$1:$AQ$1,0),FALSE)</f>
        <v>0</v>
      </c>
      <c r="AF125">
        <f>VLOOKUP($B125,'Tillförd energi'!$B$1:$AS$566,MATCH(AF$1,'Tillförd energi'!$B$1:$AQ$1,0),FALSE)</f>
        <v>0</v>
      </c>
      <c r="AG125">
        <f>IFERROR(VLOOKUP(B125,Miljö!$B$1:$S$476,9,FALSE)/1,0)</f>
        <v>0</v>
      </c>
      <c r="AI125">
        <f t="shared" si="8"/>
        <v>0</v>
      </c>
      <c r="AJ125">
        <f t="shared" si="9"/>
        <v>0</v>
      </c>
      <c r="AK125" t="str">
        <f>IF(ISERROR(1/VLOOKUP($B125,Leveranser!$B$1:$S$500,MATCH("såld värme (gwh)",Leveranser!$B$1:$S$1,0),FALSE)),"",VLOOKUP($B125,Leveranser!$B$1:$S$500,MATCH("såld värme (gwh)",Leveranser!$B$1:$S$1,0),FALSE))</f>
        <v/>
      </c>
      <c r="AL125">
        <f>VLOOKUP($B125,Leveranser!$B$1:$Y$500,MATCH("Totalt såld fjärrvärme till andra fjärrvärmeföretag",Leveranser!$B$1:$AA$1,0),FALSE)</f>
        <v>0</v>
      </c>
      <c r="AM125">
        <f>IF(ISERROR(1/VLOOKUP($B125,Miljö!$B$1:$S$500,MATCH("Såld mängd produktionsspecifik fjärrvärme (GWh)",Miljö!$B$1:$R$1,0),FALSE)),0,VLOOKUP($B125,Miljö!$B$1:$S$500,MATCH("Såld mängd produktionsspecifik fjärrvärme (GWh)",Miljö!$B$1:$R$1,0),FALSE))</f>
        <v>0</v>
      </c>
      <c r="AN125" s="137" t="str">
        <f t="shared" si="10"/>
        <v/>
      </c>
      <c r="AP125" t="str">
        <f>VLOOKUP($B125,Miljövärden!$B$1:$H$446,7,FALSE)</f>
        <v>Nej</v>
      </c>
      <c r="AQ125" t="str">
        <f>VLOOKUP($B125,Miljövärden!$B$1:$H$446,6,FALSE)</f>
        <v>Nej</v>
      </c>
      <c r="AU125">
        <f t="shared" si="11"/>
        <v>0</v>
      </c>
      <c r="AV125">
        <f t="shared" si="12"/>
        <v>0</v>
      </c>
      <c r="AW125">
        <f t="shared" si="13"/>
        <v>0</v>
      </c>
      <c r="AX125">
        <f t="shared" si="14"/>
        <v>0</v>
      </c>
      <c r="AZ125">
        <f t="shared" si="15"/>
        <v>0</v>
      </c>
      <c r="BE125"/>
      <c r="BF125"/>
      <c r="BG125"/>
      <c r="BH125"/>
      <c r="BI125"/>
    </row>
    <row r="126" spans="1:61" x14ac:dyDescent="0.25">
      <c r="A126" s="2" t="s">
        <v>193</v>
      </c>
      <c r="B126" s="2" t="s">
        <v>199</v>
      </c>
      <c r="C126">
        <f>VLOOKUP($B126,'Tillförd energi'!$B$1:$AS$566,MATCH(C$1,'Tillförd energi'!$B$1:$AQ$1,0),FALSE)</f>
        <v>0</v>
      </c>
      <c r="D126">
        <f>VLOOKUP($B126,'Tillförd energi'!$B$1:$AS$566,MATCH(D$1,'Tillförd energi'!$B$1:$AQ$1,0),FALSE)</f>
        <v>0</v>
      </c>
      <c r="E126">
        <f>VLOOKUP($B126,'Tillförd energi'!$B$1:$AS$566,MATCH(E$1,'Tillförd energi'!$B$1:$AQ$1,0),FALSE)</f>
        <v>0</v>
      </c>
      <c r="F126">
        <f>VLOOKUP($B126,'Tillförd energi'!$B$1:$AS$566,MATCH(F$1,'Tillförd energi'!$B$1:$AQ$1,0),FALSE)</f>
        <v>0</v>
      </c>
      <c r="G126">
        <f>VLOOKUP($B126,'Tillförd energi'!$B$1:$AS$566,MATCH(G$1,'Tillförd energi'!$B$1:$AQ$1,0),FALSE)</f>
        <v>0</v>
      </c>
      <c r="H126">
        <f>VLOOKUP($B126,'Tillförd energi'!$B$1:$AS$566,MATCH(H$1,'Tillförd energi'!$B$1:$AQ$1,0),FALSE)</f>
        <v>0</v>
      </c>
      <c r="I126">
        <f>VLOOKUP($B126,'Tillförd energi'!$B$1:$AS$566,MATCH(I$1,'Tillförd energi'!$B$1:$AQ$1,0),FALSE)</f>
        <v>0</v>
      </c>
      <c r="J126">
        <f>VLOOKUP($B126,'Tillförd energi'!$B$1:$AS$566,MATCH(J$1,'Tillförd energi'!$B$1:$AQ$1,0),FALSE)</f>
        <v>0</v>
      </c>
      <c r="K126">
        <v>0</v>
      </c>
      <c r="L126">
        <f>VLOOKUP($B126,'Tillförd energi'!$B$1:$AS$566,MATCH(L$1,'Tillförd energi'!$B$1:$AQ$1,0),FALSE)</f>
        <v>0</v>
      </c>
      <c r="M126">
        <f>VLOOKUP($B126,'Tillförd energi'!$B$1:$AS$566,MATCH(M$1,'Tillförd energi'!$B$1:$AQ$1,0),FALSE)</f>
        <v>0</v>
      </c>
      <c r="N126">
        <f>VLOOKUP($B126,'Tillförd energi'!$B$1:$AS$566,MATCH(N$1,'Tillförd energi'!$B$1:$AQ$1,0),FALSE)</f>
        <v>0</v>
      </c>
      <c r="O126">
        <f>VLOOKUP($B126,'Tillförd energi'!$B$1:$AS$566,MATCH(O$1,'Tillförd energi'!$B$1:$AQ$1,0),FALSE)</f>
        <v>0</v>
      </c>
      <c r="P126">
        <f>VLOOKUP($B126,'Tillförd energi'!$B$1:$AS$566,MATCH(P$1,'Tillförd energi'!$B$1:$AQ$1,0),FALSE)</f>
        <v>0</v>
      </c>
      <c r="Q126">
        <f>VLOOKUP($B126,'Tillförd energi'!$B$1:$AS$566,MATCH(Q$1,'Tillförd energi'!$B$1:$AQ$1,0),FALSE)</f>
        <v>0</v>
      </c>
      <c r="R126">
        <f>VLOOKUP($B126,'Tillförd energi'!$B$1:$AS$566,MATCH(R$1,'Tillförd energi'!$B$1:$AQ$1,0),FALSE)</f>
        <v>0</v>
      </c>
      <c r="S126">
        <f>VLOOKUP($B126,'Tillförd energi'!$B$1:$AS$566,MATCH(S$1,'Tillförd energi'!$B$1:$AQ$1,0),FALSE)</f>
        <v>0</v>
      </c>
      <c r="T126">
        <f>VLOOKUP($B126,'Tillförd energi'!$B$1:$AS$566,MATCH(T$1,'Tillförd energi'!$B$1:$AQ$1,0),FALSE)</f>
        <v>0</v>
      </c>
      <c r="U126">
        <f>VLOOKUP($B126,'Tillförd energi'!$B$1:$AS$566,MATCH(U$1,'Tillförd energi'!$B$1:$AQ$1,0),FALSE)</f>
        <v>0</v>
      </c>
      <c r="V126">
        <f>VLOOKUP($B126,'Tillförd energi'!$B$1:$AS$566,MATCH(V$1,'Tillförd energi'!$B$1:$AQ$1,0),FALSE)</f>
        <v>0</v>
      </c>
      <c r="W126">
        <f>VLOOKUP($B126,'Tillförd energi'!$B$1:$AS$566,MATCH(W$1,'Tillförd energi'!$B$1:$AQ$1,0),FALSE)</f>
        <v>0</v>
      </c>
      <c r="X126">
        <f>VLOOKUP($B126,'Tillförd energi'!$B$1:$AS$566,MATCH(X$1,'Tillförd energi'!$B$1:$AQ$1,0),FALSE)</f>
        <v>0</v>
      </c>
      <c r="Y126">
        <f>VLOOKUP($B126,'Tillförd energi'!$B$1:$AS$566,MATCH(Y$1,'Tillförd energi'!$B$1:$AQ$1,0),FALSE)</f>
        <v>0</v>
      </c>
      <c r="Z126">
        <f>VLOOKUP($B126,'Tillförd energi'!$B$1:$AS$566,MATCH(Z$1,'Tillförd energi'!$B$1:$AQ$1,0),FALSE)</f>
        <v>0</v>
      </c>
      <c r="AA126">
        <f>VLOOKUP($B126,'Tillförd energi'!$B$1:$AS$566,MATCH(AA$1,'Tillförd energi'!$B$1:$AQ$1,0),FALSE)</f>
        <v>0</v>
      </c>
      <c r="AB126">
        <f>VLOOKUP($B126,'Tillförd energi'!$B$1:$AS$566,MATCH(AB$1,'Tillförd energi'!$B$1:$AQ$1,0),FALSE)</f>
        <v>0</v>
      </c>
      <c r="AC126">
        <f>VLOOKUP($B126,'Tillförd energi'!$B$1:$AS$566,MATCH(AC$1,'Tillförd energi'!$B$1:$AQ$1,0),FALSE)</f>
        <v>0</v>
      </c>
      <c r="AD126">
        <f>VLOOKUP($B126,'Tillförd energi'!$B$1:$AS$566,MATCH(AD$1,'Tillförd energi'!$B$1:$AQ$1,0),FALSE)</f>
        <v>0</v>
      </c>
      <c r="AE126">
        <f>VLOOKUP($B126,'Tillförd energi'!$B$1:$AS$566,MATCH(AE$1,'Tillförd energi'!$B$1:$AQ$1,0),FALSE)</f>
        <v>0</v>
      </c>
      <c r="AF126">
        <f>VLOOKUP($B126,'Tillförd energi'!$B$1:$AS$566,MATCH(AF$1,'Tillförd energi'!$B$1:$AQ$1,0),FALSE)</f>
        <v>0</v>
      </c>
      <c r="AG126">
        <f>IFERROR(VLOOKUP(B126,Miljö!$B$1:$S$476,9,FALSE)/1,0)</f>
        <v>0</v>
      </c>
      <c r="AI126">
        <f t="shared" si="8"/>
        <v>0</v>
      </c>
      <c r="AJ126">
        <f t="shared" si="9"/>
        <v>0</v>
      </c>
      <c r="AK126" t="str">
        <f>IF(ISERROR(1/VLOOKUP($B126,Leveranser!$B$1:$S$500,MATCH("såld värme (gwh)",Leveranser!$B$1:$S$1,0),FALSE)),"",VLOOKUP($B126,Leveranser!$B$1:$S$500,MATCH("såld värme (gwh)",Leveranser!$B$1:$S$1,0),FALSE))</f>
        <v/>
      </c>
      <c r="AL126">
        <f>VLOOKUP($B126,Leveranser!$B$1:$Y$500,MATCH("Totalt såld fjärrvärme till andra fjärrvärmeföretag",Leveranser!$B$1:$AA$1,0),FALSE)</f>
        <v>0</v>
      </c>
      <c r="AM126">
        <f>IF(ISERROR(1/VLOOKUP($B126,Miljö!$B$1:$S$500,MATCH("Såld mängd produktionsspecifik fjärrvärme (GWh)",Miljö!$B$1:$R$1,0),FALSE)),0,VLOOKUP($B126,Miljö!$B$1:$S$500,MATCH("Såld mängd produktionsspecifik fjärrvärme (GWh)",Miljö!$B$1:$R$1,0),FALSE))</f>
        <v>0</v>
      </c>
      <c r="AN126" s="137" t="str">
        <f t="shared" si="10"/>
        <v/>
      </c>
      <c r="AP126" t="str">
        <f>VLOOKUP($B126,Miljövärden!$B$1:$H$446,7,FALSE)</f>
        <v>Nej</v>
      </c>
      <c r="AQ126" t="str">
        <f>VLOOKUP($B126,Miljövärden!$B$1:$H$446,6,FALSE)</f>
        <v>Nej</v>
      </c>
      <c r="AU126">
        <f t="shared" si="11"/>
        <v>0</v>
      </c>
      <c r="AV126">
        <f t="shared" si="12"/>
        <v>0</v>
      </c>
      <c r="AW126">
        <f t="shared" si="13"/>
        <v>0</v>
      </c>
      <c r="AX126">
        <f t="shared" si="14"/>
        <v>0</v>
      </c>
      <c r="AZ126">
        <f t="shared" si="15"/>
        <v>0</v>
      </c>
      <c r="BE126"/>
      <c r="BF126"/>
      <c r="BG126"/>
      <c r="BH126"/>
      <c r="BI126"/>
    </row>
    <row r="127" spans="1:61" x14ac:dyDescent="0.25">
      <c r="A127" s="2" t="s">
        <v>200</v>
      </c>
      <c r="B127" s="2" t="s">
        <v>201</v>
      </c>
      <c r="C127">
        <f>VLOOKUP($B127,'Tillförd energi'!$B$1:$AS$566,MATCH(C$1,'Tillförd energi'!$B$1:$AQ$1,0),FALSE)</f>
        <v>0</v>
      </c>
      <c r="D127">
        <f>VLOOKUP($B127,'Tillförd energi'!$B$1:$AS$566,MATCH(D$1,'Tillförd energi'!$B$1:$AQ$1,0),FALSE)</f>
        <v>4.9669999999999996</v>
      </c>
      <c r="E127">
        <f>VLOOKUP($B127,'Tillförd energi'!$B$1:$AS$566,MATCH(E$1,'Tillförd energi'!$B$1:$AQ$1,0),FALSE)</f>
        <v>0</v>
      </c>
      <c r="F127">
        <f>VLOOKUP($B127,'Tillförd energi'!$B$1:$AS$566,MATCH(F$1,'Tillförd energi'!$B$1:$AQ$1,0),FALSE)</f>
        <v>0</v>
      </c>
      <c r="G127">
        <f>VLOOKUP($B127,'Tillförd energi'!$B$1:$AS$566,MATCH(G$1,'Tillförd energi'!$B$1:$AQ$1,0),FALSE)</f>
        <v>0</v>
      </c>
      <c r="H127">
        <f>VLOOKUP($B127,'Tillförd energi'!$B$1:$AS$566,MATCH(H$1,'Tillförd energi'!$B$1:$AQ$1,0),FALSE)</f>
        <v>0</v>
      </c>
      <c r="I127">
        <f>VLOOKUP($B127,'Tillförd energi'!$B$1:$AS$566,MATCH(I$1,'Tillförd energi'!$B$1:$AQ$1,0),FALSE)</f>
        <v>0</v>
      </c>
      <c r="J127">
        <f>VLOOKUP($B127,'Tillförd energi'!$B$1:$AS$566,MATCH(J$1,'Tillförd energi'!$B$1:$AQ$1,0),FALSE)</f>
        <v>0</v>
      </c>
      <c r="K127">
        <v>0</v>
      </c>
      <c r="L127">
        <f>VLOOKUP($B127,'Tillförd energi'!$B$1:$AS$566,MATCH(L$1,'Tillförd energi'!$B$1:$AQ$1,0),FALSE)</f>
        <v>0</v>
      </c>
      <c r="M127">
        <f>VLOOKUP($B127,'Tillförd energi'!$B$1:$AS$566,MATCH(M$1,'Tillförd energi'!$B$1:$AQ$1,0),FALSE)</f>
        <v>31.016999999999999</v>
      </c>
      <c r="N127">
        <f>VLOOKUP($B127,'Tillförd energi'!$B$1:$AS$566,MATCH(N$1,'Tillförd energi'!$B$1:$AQ$1,0),FALSE)</f>
        <v>97.221999999999994</v>
      </c>
      <c r="O127">
        <f>VLOOKUP($B127,'Tillförd energi'!$B$1:$AS$566,MATCH(O$1,'Tillförd energi'!$B$1:$AQ$1,0),FALSE)</f>
        <v>0</v>
      </c>
      <c r="P127">
        <f>VLOOKUP($B127,'Tillförd energi'!$B$1:$AS$566,MATCH(P$1,'Tillförd energi'!$B$1:$AQ$1,0),FALSE)</f>
        <v>0</v>
      </c>
      <c r="Q127">
        <f>VLOOKUP($B127,'Tillförd energi'!$B$1:$AS$566,MATCH(Q$1,'Tillförd energi'!$B$1:$AQ$1,0),FALSE)</f>
        <v>0</v>
      </c>
      <c r="R127">
        <f>VLOOKUP($B127,'Tillförd energi'!$B$1:$AS$566,MATCH(R$1,'Tillförd energi'!$B$1:$AQ$1,0),FALSE)</f>
        <v>0</v>
      </c>
      <c r="S127">
        <f>VLOOKUP($B127,'Tillförd energi'!$B$1:$AS$566,MATCH(S$1,'Tillförd energi'!$B$1:$AQ$1,0),FALSE)</f>
        <v>0</v>
      </c>
      <c r="T127">
        <f>VLOOKUP($B127,'Tillförd energi'!$B$1:$AS$566,MATCH(T$1,'Tillförd energi'!$B$1:$AQ$1,0),FALSE)</f>
        <v>0</v>
      </c>
      <c r="U127">
        <f>VLOOKUP($B127,'Tillförd energi'!$B$1:$AS$566,MATCH(U$1,'Tillförd energi'!$B$1:$AQ$1,0),FALSE)</f>
        <v>0</v>
      </c>
      <c r="V127">
        <f>VLOOKUP($B127,'Tillförd energi'!$B$1:$AS$566,MATCH(V$1,'Tillförd energi'!$B$1:$AQ$1,0),FALSE)</f>
        <v>0</v>
      </c>
      <c r="W127">
        <f>VLOOKUP($B127,'Tillförd energi'!$B$1:$AS$566,MATCH(W$1,'Tillförd energi'!$B$1:$AQ$1,0),FALSE)</f>
        <v>0</v>
      </c>
      <c r="X127">
        <f>VLOOKUP($B127,'Tillförd energi'!$B$1:$AS$566,MATCH(X$1,'Tillförd energi'!$B$1:$AQ$1,0),FALSE)</f>
        <v>0</v>
      </c>
      <c r="Y127">
        <f>VLOOKUP($B127,'Tillförd energi'!$B$1:$AS$566,MATCH(Y$1,'Tillförd energi'!$B$1:$AQ$1,0),FALSE)</f>
        <v>0</v>
      </c>
      <c r="Z127">
        <f>VLOOKUP($B127,'Tillförd energi'!$B$1:$AS$566,MATCH(Z$1,'Tillförd energi'!$B$1:$AQ$1,0),FALSE)</f>
        <v>0</v>
      </c>
      <c r="AA127">
        <f>VLOOKUP($B127,'Tillförd energi'!$B$1:$AS$566,MATCH(AA$1,'Tillförd energi'!$B$1:$AQ$1,0),FALSE)</f>
        <v>0</v>
      </c>
      <c r="AB127">
        <f>VLOOKUP($B127,'Tillförd energi'!$B$1:$AS$566,MATCH(AB$1,'Tillförd energi'!$B$1:$AQ$1,0),FALSE)</f>
        <v>0</v>
      </c>
      <c r="AC127">
        <f>VLOOKUP($B127,'Tillförd energi'!$B$1:$AS$566,MATCH(AC$1,'Tillförd energi'!$B$1:$AQ$1,0),FALSE)</f>
        <v>10.654999999999999</v>
      </c>
      <c r="AD127">
        <f>VLOOKUP($B127,'Tillförd energi'!$B$1:$AS$566,MATCH(AD$1,'Tillförd energi'!$B$1:$AQ$1,0),FALSE)</f>
        <v>0</v>
      </c>
      <c r="AE127">
        <f>VLOOKUP($B127,'Tillförd energi'!$B$1:$AS$566,MATCH(AE$1,'Tillförd energi'!$B$1:$AQ$1,0),FALSE)</f>
        <v>0</v>
      </c>
      <c r="AF127">
        <f>VLOOKUP($B127,'Tillförd energi'!$B$1:$AS$566,MATCH(AF$1,'Tillförd energi'!$B$1:$AQ$1,0),FALSE)</f>
        <v>3.7389999999999999</v>
      </c>
      <c r="AG127">
        <f>IFERROR(VLOOKUP(B127,Miljö!$B$1:$S$476,9,FALSE)/1,0)</f>
        <v>0</v>
      </c>
      <c r="AI127">
        <f t="shared" si="8"/>
        <v>147.6</v>
      </c>
      <c r="AJ127">
        <f t="shared" si="9"/>
        <v>147.6</v>
      </c>
      <c r="AK127">
        <f>IF(ISERROR(1/VLOOKUP($B127,Leveranser!$B$1:$S$500,MATCH("såld värme (gwh)",Leveranser!$B$1:$S$1,0),FALSE)),"",VLOOKUP($B127,Leveranser!$B$1:$S$500,MATCH("såld värme (gwh)",Leveranser!$B$1:$S$1,0),FALSE))</f>
        <v>117</v>
      </c>
      <c r="AL127">
        <f>VLOOKUP($B127,Leveranser!$B$1:$Y$500,MATCH("Totalt såld fjärrvärme till andra fjärrvärmeföretag",Leveranser!$B$1:$AA$1,0),FALSE)</f>
        <v>0</v>
      </c>
      <c r="AM127">
        <f>IF(ISERROR(1/VLOOKUP($B127,Miljö!$B$1:$S$500,MATCH("Såld mängd produktionsspecifik fjärrvärme (GWh)",Miljö!$B$1:$R$1,0),FALSE)),0,VLOOKUP($B127,Miljö!$B$1:$S$500,MATCH("Såld mängd produktionsspecifik fjärrvärme (GWh)",Miljö!$B$1:$R$1,0),FALSE))</f>
        <v>0</v>
      </c>
      <c r="AN127" s="137">
        <f t="shared" si="10"/>
        <v>0.79268292682926833</v>
      </c>
      <c r="AP127" t="str">
        <f>VLOOKUP($B127,Miljövärden!$B$1:$H$446,7,FALSE)</f>
        <v>Ja</v>
      </c>
      <c r="AQ127" t="str">
        <f>VLOOKUP($B127,Miljövärden!$B$1:$H$446,6,FALSE)</f>
        <v>Nej</v>
      </c>
      <c r="AU127">
        <f t="shared" si="11"/>
        <v>3.7389999999999999</v>
      </c>
      <c r="AV127">
        <f t="shared" si="12"/>
        <v>0</v>
      </c>
      <c r="AW127">
        <f t="shared" si="13"/>
        <v>128.239</v>
      </c>
      <c r="AX127">
        <f t="shared" si="14"/>
        <v>0</v>
      </c>
      <c r="AZ127">
        <f t="shared" si="15"/>
        <v>128.239</v>
      </c>
      <c r="BE127"/>
      <c r="BF127"/>
      <c r="BG127"/>
      <c r="BH127"/>
      <c r="BI127"/>
    </row>
    <row r="128" spans="1:61" x14ac:dyDescent="0.25">
      <c r="A128" s="2" t="s">
        <v>200</v>
      </c>
      <c r="B128" s="2" t="s">
        <v>202</v>
      </c>
      <c r="C128">
        <f>VLOOKUP($B128,'Tillförd energi'!$B$1:$AS$566,MATCH(C$1,'Tillförd energi'!$B$1:$AQ$1,0),FALSE)</f>
        <v>0</v>
      </c>
      <c r="D128">
        <f>VLOOKUP($B128,'Tillförd energi'!$B$1:$AS$566,MATCH(D$1,'Tillförd energi'!$B$1:$AQ$1,0),FALSE)</f>
        <v>2.1999999999999999E-2</v>
      </c>
      <c r="E128">
        <f>VLOOKUP($B128,'Tillförd energi'!$B$1:$AS$566,MATCH(E$1,'Tillförd energi'!$B$1:$AQ$1,0),FALSE)</f>
        <v>0</v>
      </c>
      <c r="F128">
        <f>VLOOKUP($B128,'Tillförd energi'!$B$1:$AS$566,MATCH(F$1,'Tillförd energi'!$B$1:$AQ$1,0),FALSE)</f>
        <v>0</v>
      </c>
      <c r="G128">
        <f>VLOOKUP($B128,'Tillförd energi'!$B$1:$AS$566,MATCH(G$1,'Tillförd energi'!$B$1:$AQ$1,0),FALSE)</f>
        <v>0</v>
      </c>
      <c r="H128">
        <f>VLOOKUP($B128,'Tillförd energi'!$B$1:$AS$566,MATCH(H$1,'Tillförd energi'!$B$1:$AQ$1,0),FALSE)</f>
        <v>0</v>
      </c>
      <c r="I128">
        <f>VLOOKUP($B128,'Tillförd energi'!$B$1:$AS$566,MATCH(I$1,'Tillförd energi'!$B$1:$AQ$1,0),FALSE)</f>
        <v>0</v>
      </c>
      <c r="J128">
        <f>VLOOKUP($B128,'Tillförd energi'!$B$1:$AS$566,MATCH(J$1,'Tillförd energi'!$B$1:$AQ$1,0),FALSE)</f>
        <v>0</v>
      </c>
      <c r="K128">
        <v>0</v>
      </c>
      <c r="L128">
        <f>VLOOKUP($B128,'Tillförd energi'!$B$1:$AS$566,MATCH(L$1,'Tillförd energi'!$B$1:$AQ$1,0),FALSE)</f>
        <v>0</v>
      </c>
      <c r="M128">
        <f>VLOOKUP($B128,'Tillförd energi'!$B$1:$AS$566,MATCH(M$1,'Tillförd energi'!$B$1:$AQ$1,0),FALSE)</f>
        <v>0</v>
      </c>
      <c r="N128">
        <f>VLOOKUP($B128,'Tillförd energi'!$B$1:$AS$566,MATCH(N$1,'Tillförd energi'!$B$1:$AQ$1,0),FALSE)</f>
        <v>0</v>
      </c>
      <c r="O128">
        <f>VLOOKUP($B128,'Tillförd energi'!$B$1:$AS$566,MATCH(O$1,'Tillförd energi'!$B$1:$AQ$1,0),FALSE)</f>
        <v>0</v>
      </c>
      <c r="P128">
        <f>VLOOKUP($B128,'Tillförd energi'!$B$1:$AS$566,MATCH(P$1,'Tillförd energi'!$B$1:$AQ$1,0),FALSE)</f>
        <v>0</v>
      </c>
      <c r="Q128">
        <f>VLOOKUP($B128,'Tillförd energi'!$B$1:$AS$566,MATCH(Q$1,'Tillförd energi'!$B$1:$AQ$1,0),FALSE)</f>
        <v>0</v>
      </c>
      <c r="R128">
        <f>VLOOKUP($B128,'Tillförd energi'!$B$1:$AS$566,MATCH(R$1,'Tillförd energi'!$B$1:$AQ$1,0),FALSE)</f>
        <v>0.22</v>
      </c>
      <c r="S128">
        <f>VLOOKUP($B128,'Tillförd energi'!$B$1:$AS$566,MATCH(S$1,'Tillförd energi'!$B$1:$AQ$1,0),FALSE)</f>
        <v>0</v>
      </c>
      <c r="T128">
        <f>VLOOKUP($B128,'Tillförd energi'!$B$1:$AS$566,MATCH(T$1,'Tillförd energi'!$B$1:$AQ$1,0),FALSE)</f>
        <v>0</v>
      </c>
      <c r="U128">
        <f>VLOOKUP($B128,'Tillförd energi'!$B$1:$AS$566,MATCH(U$1,'Tillförd energi'!$B$1:$AQ$1,0),FALSE)</f>
        <v>0</v>
      </c>
      <c r="V128">
        <f>VLOOKUP($B128,'Tillförd energi'!$B$1:$AS$566,MATCH(V$1,'Tillförd energi'!$B$1:$AQ$1,0),FALSE)</f>
        <v>0</v>
      </c>
      <c r="W128">
        <f>VLOOKUP($B128,'Tillförd energi'!$B$1:$AS$566,MATCH(W$1,'Tillförd energi'!$B$1:$AQ$1,0),FALSE)</f>
        <v>0</v>
      </c>
      <c r="X128">
        <f>VLOOKUP($B128,'Tillförd energi'!$B$1:$AS$566,MATCH(X$1,'Tillförd energi'!$B$1:$AQ$1,0),FALSE)</f>
        <v>0</v>
      </c>
      <c r="Y128">
        <f>VLOOKUP($B128,'Tillförd energi'!$B$1:$AS$566,MATCH(Y$1,'Tillförd energi'!$B$1:$AQ$1,0),FALSE)</f>
        <v>0</v>
      </c>
      <c r="Z128">
        <f>VLOOKUP($B128,'Tillförd energi'!$B$1:$AS$566,MATCH(Z$1,'Tillförd energi'!$B$1:$AQ$1,0),FALSE)</f>
        <v>0</v>
      </c>
      <c r="AA128">
        <f>VLOOKUP($B128,'Tillförd energi'!$B$1:$AS$566,MATCH(AA$1,'Tillförd energi'!$B$1:$AQ$1,0),FALSE)</f>
        <v>0</v>
      </c>
      <c r="AB128">
        <f>VLOOKUP($B128,'Tillförd energi'!$B$1:$AS$566,MATCH(AB$1,'Tillförd energi'!$B$1:$AQ$1,0),FALSE)</f>
        <v>0</v>
      </c>
      <c r="AC128">
        <f>VLOOKUP($B128,'Tillförd energi'!$B$1:$AS$566,MATCH(AC$1,'Tillförd energi'!$B$1:$AQ$1,0),FALSE)</f>
        <v>0</v>
      </c>
      <c r="AD128">
        <f>VLOOKUP($B128,'Tillförd energi'!$B$1:$AS$566,MATCH(AD$1,'Tillförd energi'!$B$1:$AQ$1,0),FALSE)</f>
        <v>3.26</v>
      </c>
      <c r="AE128">
        <f>VLOOKUP($B128,'Tillförd energi'!$B$1:$AS$566,MATCH(AE$1,'Tillförd energi'!$B$1:$AQ$1,0),FALSE)</f>
        <v>0</v>
      </c>
      <c r="AF128">
        <f>VLOOKUP($B128,'Tillförd energi'!$B$1:$AS$566,MATCH(AF$1,'Tillförd energi'!$B$1:$AQ$1,0),FALSE)</f>
        <v>7.8E-2</v>
      </c>
      <c r="AG128">
        <f>IFERROR(VLOOKUP(B128,Miljö!$B$1:$S$476,9,FALSE)/1,0)</f>
        <v>0</v>
      </c>
      <c r="AI128">
        <f t="shared" si="8"/>
        <v>3.5799999999999996</v>
      </c>
      <c r="AJ128">
        <f t="shared" si="9"/>
        <v>3.5799999999999996</v>
      </c>
      <c r="AK128">
        <f>IF(ISERROR(1/VLOOKUP($B128,Leveranser!$B$1:$S$500,MATCH("såld värme (gwh)",Leveranser!$B$1:$S$1,0),FALSE)),"",VLOOKUP($B128,Leveranser!$B$1:$S$500,MATCH("såld värme (gwh)",Leveranser!$B$1:$S$1,0),FALSE))</f>
        <v>2.6</v>
      </c>
      <c r="AL128">
        <f>VLOOKUP($B128,Leveranser!$B$1:$Y$500,MATCH("Totalt såld fjärrvärme till andra fjärrvärmeföretag",Leveranser!$B$1:$AA$1,0),FALSE)</f>
        <v>0</v>
      </c>
      <c r="AM128">
        <f>IF(ISERROR(1/VLOOKUP($B128,Miljö!$B$1:$S$500,MATCH("Såld mängd produktionsspecifik fjärrvärme (GWh)",Miljö!$B$1:$R$1,0),FALSE)),0,VLOOKUP($B128,Miljö!$B$1:$S$500,MATCH("Såld mängd produktionsspecifik fjärrvärme (GWh)",Miljö!$B$1:$R$1,0),FALSE))</f>
        <v>0</v>
      </c>
      <c r="AN128" s="137">
        <f t="shared" si="10"/>
        <v>0.72625698324022359</v>
      </c>
      <c r="AP128" t="str">
        <f>VLOOKUP($B128,Miljövärden!$B$1:$H$446,7,FALSE)</f>
        <v>Ja</v>
      </c>
      <c r="AQ128" t="str">
        <f>VLOOKUP($B128,Miljövärden!$B$1:$H$446,6,FALSE)</f>
        <v>Nej</v>
      </c>
      <c r="AU128">
        <f t="shared" si="11"/>
        <v>7.8E-2</v>
      </c>
      <c r="AV128">
        <f t="shared" si="12"/>
        <v>0</v>
      </c>
      <c r="AW128">
        <f t="shared" si="13"/>
        <v>0</v>
      </c>
      <c r="AX128">
        <f t="shared" si="14"/>
        <v>0.22</v>
      </c>
      <c r="AZ128">
        <f t="shared" si="15"/>
        <v>0.22</v>
      </c>
      <c r="BE128"/>
      <c r="BF128"/>
      <c r="BG128"/>
      <c r="BH128"/>
      <c r="BI128"/>
    </row>
    <row r="129" spans="1:52" customFormat="1" x14ac:dyDescent="0.25">
      <c r="A129" s="2" t="s">
        <v>203</v>
      </c>
      <c r="B129" s="2" t="s">
        <v>204</v>
      </c>
      <c r="C129">
        <f>VLOOKUP($B129,'Tillförd energi'!$B$1:$AS$566,MATCH(C$1,'Tillförd energi'!$B$1:$AQ$1,0),FALSE)</f>
        <v>0</v>
      </c>
      <c r="D129">
        <f>VLOOKUP($B129,'Tillförd energi'!$B$1:$AS$566,MATCH(D$1,'Tillförd energi'!$B$1:$AQ$1,0),FALSE)</f>
        <v>0.06</v>
      </c>
      <c r="E129">
        <f>VLOOKUP($B129,'Tillförd energi'!$B$1:$AS$566,MATCH(E$1,'Tillförd energi'!$B$1:$AQ$1,0),FALSE)</f>
        <v>0</v>
      </c>
      <c r="F129">
        <f>VLOOKUP($B129,'Tillförd energi'!$B$1:$AS$566,MATCH(F$1,'Tillförd energi'!$B$1:$AQ$1,0),FALSE)</f>
        <v>0</v>
      </c>
      <c r="G129">
        <f>VLOOKUP($B129,'Tillförd energi'!$B$1:$AS$566,MATCH(G$1,'Tillförd energi'!$B$1:$AQ$1,0),FALSE)</f>
        <v>0</v>
      </c>
      <c r="H129">
        <f>VLOOKUP($B129,'Tillförd energi'!$B$1:$AS$566,MATCH(H$1,'Tillförd energi'!$B$1:$AQ$1,0),FALSE)</f>
        <v>0</v>
      </c>
      <c r="I129">
        <f>VLOOKUP($B129,'Tillförd energi'!$B$1:$AS$566,MATCH(I$1,'Tillförd energi'!$B$1:$AQ$1,0),FALSE)</f>
        <v>0</v>
      </c>
      <c r="J129">
        <f>VLOOKUP($B129,'Tillförd energi'!$B$1:$AS$566,MATCH(J$1,'Tillförd energi'!$B$1:$AQ$1,0),FALSE)</f>
        <v>0</v>
      </c>
      <c r="K129">
        <v>0</v>
      </c>
      <c r="L129">
        <f>VLOOKUP($B129,'Tillförd energi'!$B$1:$AS$566,MATCH(L$1,'Tillförd energi'!$B$1:$AQ$1,0),FALSE)</f>
        <v>0</v>
      </c>
      <c r="M129">
        <f>VLOOKUP($B129,'Tillförd energi'!$B$1:$AS$566,MATCH(M$1,'Tillförd energi'!$B$1:$AQ$1,0),FALSE)</f>
        <v>0</v>
      </c>
      <c r="N129">
        <f>VLOOKUP($B129,'Tillförd energi'!$B$1:$AS$566,MATCH(N$1,'Tillförd energi'!$B$1:$AQ$1,0),FALSE)</f>
        <v>5.7</v>
      </c>
      <c r="O129">
        <f>VLOOKUP($B129,'Tillförd energi'!$B$1:$AS$566,MATCH(O$1,'Tillförd energi'!$B$1:$AQ$1,0),FALSE)</f>
        <v>0</v>
      </c>
      <c r="P129">
        <f>VLOOKUP($B129,'Tillförd energi'!$B$1:$AS$566,MATCH(P$1,'Tillförd energi'!$B$1:$AQ$1,0),FALSE)</f>
        <v>25</v>
      </c>
      <c r="Q129">
        <f>VLOOKUP($B129,'Tillförd energi'!$B$1:$AS$566,MATCH(Q$1,'Tillförd energi'!$B$1:$AQ$1,0),FALSE)</f>
        <v>0</v>
      </c>
      <c r="R129">
        <f>VLOOKUP($B129,'Tillförd energi'!$B$1:$AS$566,MATCH(R$1,'Tillförd energi'!$B$1:$AQ$1,0),FALSE)</f>
        <v>0</v>
      </c>
      <c r="S129">
        <f>VLOOKUP($B129,'Tillförd energi'!$B$1:$AS$566,MATCH(S$1,'Tillförd energi'!$B$1:$AQ$1,0),FALSE)</f>
        <v>0</v>
      </c>
      <c r="T129">
        <f>VLOOKUP($B129,'Tillförd energi'!$B$1:$AS$566,MATCH(T$1,'Tillförd energi'!$B$1:$AQ$1,0),FALSE)</f>
        <v>0</v>
      </c>
      <c r="U129">
        <f>VLOOKUP($B129,'Tillförd energi'!$B$1:$AS$566,MATCH(U$1,'Tillförd energi'!$B$1:$AQ$1,0),FALSE)</f>
        <v>0</v>
      </c>
      <c r="V129">
        <f>VLOOKUP($B129,'Tillförd energi'!$B$1:$AS$566,MATCH(V$1,'Tillförd energi'!$B$1:$AQ$1,0),FALSE)</f>
        <v>0</v>
      </c>
      <c r="W129">
        <f>VLOOKUP($B129,'Tillförd energi'!$B$1:$AS$566,MATCH(W$1,'Tillförd energi'!$B$1:$AQ$1,0),FALSE)</f>
        <v>0</v>
      </c>
      <c r="X129">
        <f>VLOOKUP($B129,'Tillförd energi'!$B$1:$AS$566,MATCH(X$1,'Tillförd energi'!$B$1:$AQ$1,0),FALSE)</f>
        <v>0</v>
      </c>
      <c r="Y129">
        <f>VLOOKUP($B129,'Tillförd energi'!$B$1:$AS$566,MATCH(Y$1,'Tillförd energi'!$B$1:$AQ$1,0),FALSE)</f>
        <v>0</v>
      </c>
      <c r="Z129">
        <f>VLOOKUP($B129,'Tillförd energi'!$B$1:$AS$566,MATCH(Z$1,'Tillförd energi'!$B$1:$AQ$1,0),FALSE)</f>
        <v>0</v>
      </c>
      <c r="AA129">
        <f>VLOOKUP($B129,'Tillförd energi'!$B$1:$AS$566,MATCH(AA$1,'Tillförd energi'!$B$1:$AQ$1,0),FALSE)</f>
        <v>0</v>
      </c>
      <c r="AB129">
        <f>VLOOKUP($B129,'Tillförd energi'!$B$1:$AS$566,MATCH(AB$1,'Tillförd energi'!$B$1:$AQ$1,0),FALSE)</f>
        <v>0</v>
      </c>
      <c r="AC129">
        <f>VLOOKUP($B129,'Tillförd energi'!$B$1:$AS$566,MATCH(AC$1,'Tillförd energi'!$B$1:$AQ$1,0),FALSE)</f>
        <v>0</v>
      </c>
      <c r="AD129">
        <f>VLOOKUP($B129,'Tillförd energi'!$B$1:$AS$566,MATCH(AD$1,'Tillförd energi'!$B$1:$AQ$1,0),FALSE)</f>
        <v>0</v>
      </c>
      <c r="AE129">
        <f>VLOOKUP($B129,'Tillförd energi'!$B$1:$AS$566,MATCH(AE$1,'Tillförd energi'!$B$1:$AQ$1,0),FALSE)</f>
        <v>0</v>
      </c>
      <c r="AF129">
        <f>VLOOKUP($B129,'Tillförd energi'!$B$1:$AS$566,MATCH(AF$1,'Tillförd energi'!$B$1:$AQ$1,0),FALSE)</f>
        <v>0.19</v>
      </c>
      <c r="AG129">
        <f>IFERROR(VLOOKUP(B129,Miljö!$B$1:$S$476,9,FALSE)/1,0)</f>
        <v>0</v>
      </c>
      <c r="AI129">
        <f t="shared" ref="AI129:AI188" si="16">SUM(C129:AF129)</f>
        <v>30.95</v>
      </c>
      <c r="AJ129">
        <f t="shared" ref="AJ129:AJ188" si="17">SUM(C129:AG129)</f>
        <v>30.95</v>
      </c>
      <c r="AK129">
        <f>IF(ISERROR(1/VLOOKUP($B129,Leveranser!$B$1:$S$500,MATCH("såld värme (gwh)",Leveranser!$B$1:$S$1,0),FALSE)),"",VLOOKUP($B129,Leveranser!$B$1:$S$500,MATCH("såld värme (gwh)",Leveranser!$B$1:$S$1,0),FALSE))</f>
        <v>20</v>
      </c>
      <c r="AL129">
        <f>VLOOKUP($B129,Leveranser!$B$1:$Y$500,MATCH("Totalt såld fjärrvärme till andra fjärrvärmeföretag",Leveranser!$B$1:$AA$1,0),FALSE)</f>
        <v>0</v>
      </c>
      <c r="AM129">
        <f>IF(ISERROR(1/VLOOKUP($B129,Miljö!$B$1:$S$500,MATCH("Såld mängd produktionsspecifik fjärrvärme (GWh)",Miljö!$B$1:$R$1,0),FALSE)),0,VLOOKUP($B129,Miljö!$B$1:$S$500,MATCH("Såld mängd produktionsspecifik fjärrvärme (GWh)",Miljö!$B$1:$R$1,0),FALSE))</f>
        <v>0</v>
      </c>
      <c r="AN129" s="137">
        <f t="shared" ref="AN129:AN188" si="18">IFERROR(AK129/AJ129,"")</f>
        <v>0.64620355411954766</v>
      </c>
      <c r="AP129" t="str">
        <f>VLOOKUP($B129,Miljövärden!$B$1:$H$446,7,FALSE)</f>
        <v>Ja</v>
      </c>
      <c r="AQ129" t="str">
        <f>VLOOKUP($B129,Miljövärden!$B$1:$H$446,6,FALSE)</f>
        <v>Nej</v>
      </c>
      <c r="AU129">
        <f t="shared" si="11"/>
        <v>0.19</v>
      </c>
      <c r="AV129">
        <f t="shared" si="12"/>
        <v>0</v>
      </c>
      <c r="AW129">
        <f t="shared" si="13"/>
        <v>30.7</v>
      </c>
      <c r="AX129">
        <f t="shared" si="14"/>
        <v>0</v>
      </c>
      <c r="AZ129">
        <f t="shared" si="15"/>
        <v>30.7</v>
      </c>
    </row>
    <row r="130" spans="1:52" customFormat="1" x14ac:dyDescent="0.25">
      <c r="A130" s="2" t="s">
        <v>205</v>
      </c>
      <c r="B130" s="2" t="s">
        <v>206</v>
      </c>
      <c r="C130">
        <f>VLOOKUP($B130,'Tillförd energi'!$B$1:$AS$566,MATCH(C$1,'Tillförd energi'!$B$1:$AQ$1,0),FALSE)</f>
        <v>0</v>
      </c>
      <c r="D130">
        <f>VLOOKUP($B130,'Tillförd energi'!$B$1:$AS$566,MATCH(D$1,'Tillförd energi'!$B$1:$AQ$1,0),FALSE)</f>
        <v>1.2</v>
      </c>
      <c r="E130">
        <f>VLOOKUP($B130,'Tillförd energi'!$B$1:$AS$566,MATCH(E$1,'Tillförd energi'!$B$1:$AQ$1,0),FALSE)</f>
        <v>0</v>
      </c>
      <c r="F130">
        <f>VLOOKUP($B130,'Tillförd energi'!$B$1:$AS$566,MATCH(F$1,'Tillförd energi'!$B$1:$AQ$1,0),FALSE)</f>
        <v>0</v>
      </c>
      <c r="G130">
        <f>VLOOKUP($B130,'Tillförd energi'!$B$1:$AS$566,MATCH(G$1,'Tillförd energi'!$B$1:$AQ$1,0),FALSE)</f>
        <v>0</v>
      </c>
      <c r="H130">
        <f>VLOOKUP($B130,'Tillförd energi'!$B$1:$AS$566,MATCH(H$1,'Tillförd energi'!$B$1:$AQ$1,0),FALSE)</f>
        <v>0</v>
      </c>
      <c r="I130">
        <f>VLOOKUP($B130,'Tillförd energi'!$B$1:$AS$566,MATCH(I$1,'Tillförd energi'!$B$1:$AQ$1,0),FALSE)</f>
        <v>0</v>
      </c>
      <c r="J130">
        <f>VLOOKUP($B130,'Tillförd energi'!$B$1:$AS$566,MATCH(J$1,'Tillförd energi'!$B$1:$AQ$1,0),FALSE)</f>
        <v>0</v>
      </c>
      <c r="K130">
        <v>0</v>
      </c>
      <c r="L130">
        <f>VLOOKUP($B130,'Tillförd energi'!$B$1:$AS$566,MATCH(L$1,'Tillförd energi'!$B$1:$AQ$1,0),FALSE)</f>
        <v>0</v>
      </c>
      <c r="M130">
        <f>VLOOKUP($B130,'Tillförd energi'!$B$1:$AS$566,MATCH(M$1,'Tillförd energi'!$B$1:$AQ$1,0),FALSE)</f>
        <v>0</v>
      </c>
      <c r="N130">
        <f>VLOOKUP($B130,'Tillförd energi'!$B$1:$AS$566,MATCH(N$1,'Tillförd energi'!$B$1:$AQ$1,0),FALSE)</f>
        <v>0</v>
      </c>
      <c r="O130">
        <f>VLOOKUP($B130,'Tillförd energi'!$B$1:$AS$566,MATCH(O$1,'Tillförd energi'!$B$1:$AQ$1,0),FALSE)</f>
        <v>0</v>
      </c>
      <c r="P130">
        <f>VLOOKUP($B130,'Tillförd energi'!$B$1:$AS$566,MATCH(P$1,'Tillförd energi'!$B$1:$AQ$1,0),FALSE)</f>
        <v>0</v>
      </c>
      <c r="Q130">
        <f>VLOOKUP($B130,'Tillförd energi'!$B$1:$AS$566,MATCH(Q$1,'Tillförd energi'!$B$1:$AQ$1,0),FALSE)</f>
        <v>14.4</v>
      </c>
      <c r="R130">
        <f>VLOOKUP($B130,'Tillförd energi'!$B$1:$AS$566,MATCH(R$1,'Tillförd energi'!$B$1:$AQ$1,0),FALSE)</f>
        <v>0</v>
      </c>
      <c r="S130">
        <f>VLOOKUP($B130,'Tillförd energi'!$B$1:$AS$566,MATCH(S$1,'Tillförd energi'!$B$1:$AQ$1,0),FALSE)</f>
        <v>0</v>
      </c>
      <c r="T130">
        <f>VLOOKUP($B130,'Tillförd energi'!$B$1:$AS$566,MATCH(T$1,'Tillförd energi'!$B$1:$AQ$1,0),FALSE)</f>
        <v>0</v>
      </c>
      <c r="U130">
        <f>VLOOKUP($B130,'Tillförd energi'!$B$1:$AS$566,MATCH(U$1,'Tillförd energi'!$B$1:$AQ$1,0),FALSE)</f>
        <v>0</v>
      </c>
      <c r="V130">
        <f>VLOOKUP($B130,'Tillförd energi'!$B$1:$AS$566,MATCH(V$1,'Tillförd energi'!$B$1:$AQ$1,0),FALSE)</f>
        <v>0</v>
      </c>
      <c r="W130">
        <f>VLOOKUP($B130,'Tillförd energi'!$B$1:$AS$566,MATCH(W$1,'Tillförd energi'!$B$1:$AQ$1,0),FALSE)</f>
        <v>0</v>
      </c>
      <c r="X130">
        <f>VLOOKUP($B130,'Tillförd energi'!$B$1:$AS$566,MATCH(X$1,'Tillförd energi'!$B$1:$AQ$1,0),FALSE)</f>
        <v>0</v>
      </c>
      <c r="Y130">
        <f>VLOOKUP($B130,'Tillförd energi'!$B$1:$AS$566,MATCH(Y$1,'Tillförd energi'!$B$1:$AQ$1,0),FALSE)</f>
        <v>0</v>
      </c>
      <c r="Z130">
        <f>VLOOKUP($B130,'Tillförd energi'!$B$1:$AS$566,MATCH(Z$1,'Tillförd energi'!$B$1:$AQ$1,0),FALSE)</f>
        <v>0</v>
      </c>
      <c r="AA130">
        <f>VLOOKUP($B130,'Tillförd energi'!$B$1:$AS$566,MATCH(AA$1,'Tillförd energi'!$B$1:$AQ$1,0),FALSE)</f>
        <v>0</v>
      </c>
      <c r="AB130">
        <f>VLOOKUP($B130,'Tillförd energi'!$B$1:$AS$566,MATCH(AB$1,'Tillförd energi'!$B$1:$AQ$1,0),FALSE)</f>
        <v>0</v>
      </c>
      <c r="AC130">
        <f>VLOOKUP($B130,'Tillförd energi'!$B$1:$AS$566,MATCH(AC$1,'Tillförd energi'!$B$1:$AQ$1,0),FALSE)</f>
        <v>2.5</v>
      </c>
      <c r="AD130">
        <f>VLOOKUP($B130,'Tillförd energi'!$B$1:$AS$566,MATCH(AD$1,'Tillförd energi'!$B$1:$AQ$1,0),FALSE)</f>
        <v>0</v>
      </c>
      <c r="AE130">
        <f>VLOOKUP($B130,'Tillförd energi'!$B$1:$AS$566,MATCH(AE$1,'Tillförd energi'!$B$1:$AQ$1,0),FALSE)</f>
        <v>0</v>
      </c>
      <c r="AF130">
        <f>VLOOKUP($B130,'Tillförd energi'!$B$1:$AS$566,MATCH(AF$1,'Tillförd energi'!$B$1:$AQ$1,0),FALSE)</f>
        <v>0.34350000000000003</v>
      </c>
      <c r="AG130">
        <f>IFERROR(VLOOKUP(B130,Miljö!$B$1:$S$476,9,FALSE)/1,0)</f>
        <v>0</v>
      </c>
      <c r="AI130">
        <f t="shared" si="16"/>
        <v>18.4435</v>
      </c>
      <c r="AJ130">
        <f t="shared" si="17"/>
        <v>18.4435</v>
      </c>
      <c r="AK130">
        <f>IF(ISERROR(1/VLOOKUP($B130,Leveranser!$B$1:$S$500,MATCH("såld värme (gwh)",Leveranser!$B$1:$S$1,0),FALSE)),"",VLOOKUP($B130,Leveranser!$B$1:$S$500,MATCH("såld värme (gwh)",Leveranser!$B$1:$S$1,0),FALSE))</f>
        <v>11.45</v>
      </c>
      <c r="AL130">
        <f>VLOOKUP($B130,Leveranser!$B$1:$Y$500,MATCH("Totalt såld fjärrvärme till andra fjärrvärmeföretag",Leveranser!$B$1:$AA$1,0),FALSE)</f>
        <v>0</v>
      </c>
      <c r="AM130">
        <f>IF(ISERROR(1/VLOOKUP($B130,Miljö!$B$1:$S$500,MATCH("Såld mängd produktionsspecifik fjärrvärme (GWh)",Miljö!$B$1:$R$1,0),FALSE)),0,VLOOKUP($B130,Miljö!$B$1:$S$500,MATCH("Såld mängd produktionsspecifik fjärrvärme (GWh)",Miljö!$B$1:$R$1,0),FALSE))</f>
        <v>0</v>
      </c>
      <c r="AN130" s="137">
        <f t="shared" si="18"/>
        <v>0.62081492124596738</v>
      </c>
      <c r="AP130" t="str">
        <f>VLOOKUP($B130,Miljövärden!$B$1:$H$446,7,FALSE)</f>
        <v>Ja</v>
      </c>
      <c r="AQ130" t="str">
        <f>VLOOKUP($B130,Miljövärden!$B$1:$H$446,6,FALSE)</f>
        <v>Nej</v>
      </c>
      <c r="AU130">
        <f t="shared" si="11"/>
        <v>0.34350000000000003</v>
      </c>
      <c r="AV130">
        <f t="shared" si="12"/>
        <v>0</v>
      </c>
      <c r="AW130">
        <f t="shared" si="13"/>
        <v>14.4</v>
      </c>
      <c r="AX130">
        <f t="shared" si="14"/>
        <v>0</v>
      </c>
      <c r="AZ130">
        <f t="shared" si="15"/>
        <v>14.4</v>
      </c>
    </row>
    <row r="131" spans="1:52" customFormat="1" x14ac:dyDescent="0.25">
      <c r="A131" s="2" t="s">
        <v>205</v>
      </c>
      <c r="B131" s="2" t="s">
        <v>207</v>
      </c>
      <c r="C131">
        <f>VLOOKUP($B131,'Tillförd energi'!$B$1:$AS$566,MATCH(C$1,'Tillförd energi'!$B$1:$AQ$1,0),FALSE)</f>
        <v>0</v>
      </c>
      <c r="D131">
        <f>VLOOKUP($B131,'Tillförd energi'!$B$1:$AS$566,MATCH(D$1,'Tillförd energi'!$B$1:$AQ$1,0),FALSE)</f>
        <v>1.6</v>
      </c>
      <c r="E131">
        <f>VLOOKUP($B131,'Tillförd energi'!$B$1:$AS$566,MATCH(E$1,'Tillförd energi'!$B$1:$AQ$1,0),FALSE)</f>
        <v>0</v>
      </c>
      <c r="F131">
        <f>VLOOKUP($B131,'Tillförd energi'!$B$1:$AS$566,MATCH(F$1,'Tillförd energi'!$B$1:$AQ$1,0),FALSE)</f>
        <v>0</v>
      </c>
      <c r="G131">
        <f>VLOOKUP($B131,'Tillförd energi'!$B$1:$AS$566,MATCH(G$1,'Tillförd energi'!$B$1:$AQ$1,0),FALSE)</f>
        <v>0</v>
      </c>
      <c r="H131">
        <f>VLOOKUP($B131,'Tillförd energi'!$B$1:$AS$566,MATCH(H$1,'Tillförd energi'!$B$1:$AQ$1,0),FALSE)</f>
        <v>0</v>
      </c>
      <c r="I131">
        <f>VLOOKUP($B131,'Tillförd energi'!$B$1:$AS$566,MATCH(I$1,'Tillförd energi'!$B$1:$AQ$1,0),FALSE)</f>
        <v>0</v>
      </c>
      <c r="J131">
        <f>VLOOKUP($B131,'Tillförd energi'!$B$1:$AS$566,MATCH(J$1,'Tillförd energi'!$B$1:$AQ$1,0),FALSE)</f>
        <v>0</v>
      </c>
      <c r="K131">
        <v>0</v>
      </c>
      <c r="L131">
        <f>VLOOKUP($B131,'Tillförd energi'!$B$1:$AS$566,MATCH(L$1,'Tillförd energi'!$B$1:$AQ$1,0),FALSE)</f>
        <v>0</v>
      </c>
      <c r="M131">
        <f>VLOOKUP($B131,'Tillförd energi'!$B$1:$AS$566,MATCH(M$1,'Tillförd energi'!$B$1:$AQ$1,0),FALSE)</f>
        <v>0</v>
      </c>
      <c r="N131">
        <f>VLOOKUP($B131,'Tillförd energi'!$B$1:$AS$566,MATCH(N$1,'Tillförd energi'!$B$1:$AQ$1,0),FALSE)</f>
        <v>0</v>
      </c>
      <c r="O131">
        <f>VLOOKUP($B131,'Tillförd energi'!$B$1:$AS$566,MATCH(O$1,'Tillförd energi'!$B$1:$AQ$1,0),FALSE)</f>
        <v>0</v>
      </c>
      <c r="P131">
        <f>VLOOKUP($B131,'Tillförd energi'!$B$1:$AS$566,MATCH(P$1,'Tillförd energi'!$B$1:$AQ$1,0),FALSE)</f>
        <v>0</v>
      </c>
      <c r="Q131">
        <f>VLOOKUP($B131,'Tillförd energi'!$B$1:$AS$566,MATCH(Q$1,'Tillförd energi'!$B$1:$AQ$1,0),FALSE)</f>
        <v>54.4</v>
      </c>
      <c r="R131">
        <f>VLOOKUP($B131,'Tillförd energi'!$B$1:$AS$566,MATCH(R$1,'Tillförd energi'!$B$1:$AQ$1,0),FALSE)</f>
        <v>0</v>
      </c>
      <c r="S131">
        <f>VLOOKUP($B131,'Tillförd energi'!$B$1:$AS$566,MATCH(S$1,'Tillförd energi'!$B$1:$AQ$1,0),FALSE)</f>
        <v>0</v>
      </c>
      <c r="T131">
        <f>VLOOKUP($B131,'Tillförd energi'!$B$1:$AS$566,MATCH(T$1,'Tillförd energi'!$B$1:$AQ$1,0),FALSE)</f>
        <v>0</v>
      </c>
      <c r="U131">
        <f>VLOOKUP($B131,'Tillförd energi'!$B$1:$AS$566,MATCH(U$1,'Tillförd energi'!$B$1:$AQ$1,0),FALSE)</f>
        <v>0</v>
      </c>
      <c r="V131">
        <f>VLOOKUP($B131,'Tillförd energi'!$B$1:$AS$566,MATCH(V$1,'Tillförd energi'!$B$1:$AQ$1,0),FALSE)</f>
        <v>0</v>
      </c>
      <c r="W131">
        <f>VLOOKUP($B131,'Tillförd energi'!$B$1:$AS$566,MATCH(W$1,'Tillförd energi'!$B$1:$AQ$1,0),FALSE)</f>
        <v>0</v>
      </c>
      <c r="X131">
        <f>VLOOKUP($B131,'Tillförd energi'!$B$1:$AS$566,MATCH(X$1,'Tillförd energi'!$B$1:$AQ$1,0),FALSE)</f>
        <v>0</v>
      </c>
      <c r="Y131">
        <f>VLOOKUP($B131,'Tillförd energi'!$B$1:$AS$566,MATCH(Y$1,'Tillförd energi'!$B$1:$AQ$1,0),FALSE)</f>
        <v>0</v>
      </c>
      <c r="Z131">
        <f>VLOOKUP($B131,'Tillförd energi'!$B$1:$AS$566,MATCH(Z$1,'Tillförd energi'!$B$1:$AQ$1,0),FALSE)</f>
        <v>0</v>
      </c>
      <c r="AA131">
        <f>VLOOKUP($B131,'Tillförd energi'!$B$1:$AS$566,MATCH(AA$1,'Tillförd energi'!$B$1:$AQ$1,0),FALSE)</f>
        <v>0</v>
      </c>
      <c r="AB131">
        <f>VLOOKUP($B131,'Tillförd energi'!$B$1:$AS$566,MATCH(AB$1,'Tillförd energi'!$B$1:$AQ$1,0),FALSE)</f>
        <v>0</v>
      </c>
      <c r="AC131">
        <f>VLOOKUP($B131,'Tillförd energi'!$B$1:$AS$566,MATCH(AC$1,'Tillförd energi'!$B$1:$AQ$1,0),FALSE)</f>
        <v>8</v>
      </c>
      <c r="AD131">
        <f>VLOOKUP($B131,'Tillförd energi'!$B$1:$AS$566,MATCH(AD$1,'Tillförd energi'!$B$1:$AQ$1,0),FALSE)</f>
        <v>1</v>
      </c>
      <c r="AE131">
        <f>VLOOKUP($B131,'Tillförd energi'!$B$1:$AS$566,MATCH(AE$1,'Tillförd energi'!$B$1:$AQ$1,0),FALSE)</f>
        <v>0</v>
      </c>
      <c r="AF131">
        <f>VLOOKUP($B131,'Tillförd energi'!$B$1:$AS$566,MATCH(AF$1,'Tillförd energi'!$B$1:$AQ$1,0),FALSE)</f>
        <v>1.4295</v>
      </c>
      <c r="AG131">
        <f>IFERROR(VLOOKUP(B131,Miljö!$B$1:$S$476,9,FALSE)/1,0)</f>
        <v>0</v>
      </c>
      <c r="AI131">
        <f t="shared" si="16"/>
        <v>66.429500000000004</v>
      </c>
      <c r="AJ131">
        <f t="shared" si="17"/>
        <v>66.429500000000004</v>
      </c>
      <c r="AK131">
        <f>IF(ISERROR(1/VLOOKUP($B131,Leveranser!$B$1:$S$500,MATCH("såld värme (gwh)",Leveranser!$B$1:$S$1,0),FALSE)),"",VLOOKUP($B131,Leveranser!$B$1:$S$500,MATCH("såld värme (gwh)",Leveranser!$B$1:$S$1,0),FALSE))</f>
        <v>47.65</v>
      </c>
      <c r="AL131">
        <f>VLOOKUP($B131,Leveranser!$B$1:$Y$500,MATCH("Totalt såld fjärrvärme till andra fjärrvärmeföretag",Leveranser!$B$1:$AA$1,0),FALSE)</f>
        <v>0</v>
      </c>
      <c r="AM131">
        <f>IF(ISERROR(1/VLOOKUP($B131,Miljö!$B$1:$S$500,MATCH("Såld mängd produktionsspecifik fjärrvärme (GWh)",Miljö!$B$1:$R$1,0),FALSE)),0,VLOOKUP($B131,Miljö!$B$1:$S$500,MATCH("Såld mängd produktionsspecifik fjärrvärme (GWh)",Miljö!$B$1:$R$1,0),FALSE))</f>
        <v>0</v>
      </c>
      <c r="AN131" s="137">
        <f t="shared" si="18"/>
        <v>0.71730180115761821</v>
      </c>
      <c r="AP131" t="str">
        <f>VLOOKUP($B131,Miljövärden!$B$1:$H$446,7,FALSE)</f>
        <v>Ja</v>
      </c>
      <c r="AQ131" t="str">
        <f>VLOOKUP($B131,Miljövärden!$B$1:$H$446,6,FALSE)</f>
        <v>Nej</v>
      </c>
      <c r="AU131">
        <f t="shared" ref="AU131:AU194" si="19">Z131+AA131+AF131</f>
        <v>1.4295</v>
      </c>
      <c r="AV131">
        <f t="shared" ref="AV131:AV194" si="20">X131</f>
        <v>0</v>
      </c>
      <c r="AW131">
        <f t="shared" ref="AW131:AW194" si="21">M131+N131+O131+P131+Q131</f>
        <v>54.4</v>
      </c>
      <c r="AX131">
        <f t="shared" ref="AX131:AX194" si="22">R131+S131+T131+U131</f>
        <v>0</v>
      </c>
      <c r="AZ131">
        <f t="shared" ref="AZ131:AZ194" si="23">L131+M131+N131+O131+P131+Q131+R131+S131+T131+U131+V131+W131+X131</f>
        <v>54.4</v>
      </c>
    </row>
    <row r="132" spans="1:52" customFormat="1" x14ac:dyDescent="0.25">
      <c r="A132" s="2" t="s">
        <v>205</v>
      </c>
      <c r="B132" s="2" t="s">
        <v>208</v>
      </c>
      <c r="C132">
        <f>VLOOKUP($B132,'Tillförd energi'!$B$1:$AS$566,MATCH(C$1,'Tillförd energi'!$B$1:$AQ$1,0),FALSE)</f>
        <v>0</v>
      </c>
      <c r="D132">
        <f>VLOOKUP($B132,'Tillförd energi'!$B$1:$AS$566,MATCH(D$1,'Tillförd energi'!$B$1:$AQ$1,0),FALSE)</f>
        <v>0</v>
      </c>
      <c r="E132">
        <f>VLOOKUP($B132,'Tillförd energi'!$B$1:$AS$566,MATCH(E$1,'Tillförd energi'!$B$1:$AQ$1,0),FALSE)</f>
        <v>0</v>
      </c>
      <c r="F132">
        <f>VLOOKUP($B132,'Tillförd energi'!$B$1:$AS$566,MATCH(F$1,'Tillförd energi'!$B$1:$AQ$1,0),FALSE)</f>
        <v>0</v>
      </c>
      <c r="G132">
        <f>VLOOKUP($B132,'Tillförd energi'!$B$1:$AS$566,MATCH(G$1,'Tillförd energi'!$B$1:$AQ$1,0),FALSE)</f>
        <v>0</v>
      </c>
      <c r="H132">
        <f>VLOOKUP($B132,'Tillförd energi'!$B$1:$AS$566,MATCH(H$1,'Tillförd energi'!$B$1:$AQ$1,0),FALSE)</f>
        <v>0</v>
      </c>
      <c r="I132">
        <f>VLOOKUP($B132,'Tillförd energi'!$B$1:$AS$566,MATCH(I$1,'Tillförd energi'!$B$1:$AQ$1,0),FALSE)</f>
        <v>0</v>
      </c>
      <c r="J132">
        <f>VLOOKUP($B132,'Tillförd energi'!$B$1:$AS$566,MATCH(J$1,'Tillförd energi'!$B$1:$AQ$1,0),FALSE)</f>
        <v>0</v>
      </c>
      <c r="K132">
        <v>0</v>
      </c>
      <c r="L132">
        <f>VLOOKUP($B132,'Tillförd energi'!$B$1:$AS$566,MATCH(L$1,'Tillförd energi'!$B$1:$AQ$1,0),FALSE)</f>
        <v>0</v>
      </c>
      <c r="M132">
        <f>VLOOKUP($B132,'Tillförd energi'!$B$1:$AS$566,MATCH(M$1,'Tillförd energi'!$B$1:$AQ$1,0),FALSE)</f>
        <v>0</v>
      </c>
      <c r="N132">
        <f>VLOOKUP($B132,'Tillförd energi'!$B$1:$AS$566,MATCH(N$1,'Tillförd energi'!$B$1:$AQ$1,0),FALSE)</f>
        <v>0</v>
      </c>
      <c r="O132">
        <f>VLOOKUP($B132,'Tillförd energi'!$B$1:$AS$566,MATCH(O$1,'Tillförd energi'!$B$1:$AQ$1,0),FALSE)</f>
        <v>0</v>
      </c>
      <c r="P132">
        <f>VLOOKUP($B132,'Tillförd energi'!$B$1:$AS$566,MATCH(P$1,'Tillförd energi'!$B$1:$AQ$1,0),FALSE)</f>
        <v>0</v>
      </c>
      <c r="Q132">
        <f>VLOOKUP($B132,'Tillförd energi'!$B$1:$AS$566,MATCH(Q$1,'Tillförd energi'!$B$1:$AQ$1,0),FALSE)</f>
        <v>0</v>
      </c>
      <c r="R132">
        <f>VLOOKUP($B132,'Tillförd energi'!$B$1:$AS$566,MATCH(R$1,'Tillförd energi'!$B$1:$AQ$1,0),FALSE)</f>
        <v>0.23300000000000001</v>
      </c>
      <c r="S132">
        <f>VLOOKUP($B132,'Tillförd energi'!$B$1:$AS$566,MATCH(S$1,'Tillförd energi'!$B$1:$AQ$1,0),FALSE)</f>
        <v>0</v>
      </c>
      <c r="T132">
        <f>VLOOKUP($B132,'Tillförd energi'!$B$1:$AS$566,MATCH(T$1,'Tillförd energi'!$B$1:$AQ$1,0),FALSE)</f>
        <v>0</v>
      </c>
      <c r="U132">
        <f>VLOOKUP($B132,'Tillförd energi'!$B$1:$AS$566,MATCH(U$1,'Tillförd energi'!$B$1:$AQ$1,0),FALSE)</f>
        <v>0</v>
      </c>
      <c r="V132">
        <f>VLOOKUP($B132,'Tillförd energi'!$B$1:$AS$566,MATCH(V$1,'Tillförd energi'!$B$1:$AQ$1,0),FALSE)</f>
        <v>0</v>
      </c>
      <c r="W132">
        <f>VLOOKUP($B132,'Tillförd energi'!$B$1:$AS$566,MATCH(W$1,'Tillförd energi'!$B$1:$AQ$1,0),FALSE)</f>
        <v>0</v>
      </c>
      <c r="X132">
        <f>VLOOKUP($B132,'Tillförd energi'!$B$1:$AS$566,MATCH(X$1,'Tillförd energi'!$B$1:$AQ$1,0),FALSE)</f>
        <v>0</v>
      </c>
      <c r="Y132">
        <f>VLOOKUP($B132,'Tillförd energi'!$B$1:$AS$566,MATCH(Y$1,'Tillförd energi'!$B$1:$AQ$1,0),FALSE)</f>
        <v>0</v>
      </c>
      <c r="Z132">
        <f>VLOOKUP($B132,'Tillförd energi'!$B$1:$AS$566,MATCH(Z$1,'Tillförd energi'!$B$1:$AQ$1,0),FALSE)</f>
        <v>0</v>
      </c>
      <c r="AA132">
        <f>VLOOKUP($B132,'Tillförd energi'!$B$1:$AS$566,MATCH(AA$1,'Tillförd energi'!$B$1:$AQ$1,0),FALSE)</f>
        <v>0</v>
      </c>
      <c r="AB132">
        <f>VLOOKUP($B132,'Tillförd energi'!$B$1:$AS$566,MATCH(AB$1,'Tillförd energi'!$B$1:$AQ$1,0),FALSE)</f>
        <v>0</v>
      </c>
      <c r="AC132">
        <f>VLOOKUP($B132,'Tillförd energi'!$B$1:$AS$566,MATCH(AC$1,'Tillförd energi'!$B$1:$AQ$1,0),FALSE)</f>
        <v>0</v>
      </c>
      <c r="AD132">
        <f>VLOOKUP($B132,'Tillförd energi'!$B$1:$AS$566,MATCH(AD$1,'Tillförd energi'!$B$1:$AQ$1,0),FALSE)</f>
        <v>0</v>
      </c>
      <c r="AE132">
        <f>VLOOKUP($B132,'Tillförd energi'!$B$1:$AS$566,MATCH(AE$1,'Tillförd energi'!$B$1:$AQ$1,0),FALSE)</f>
        <v>0</v>
      </c>
      <c r="AF132">
        <f>VLOOKUP($B132,'Tillförd energi'!$B$1:$AS$566,MATCH(AF$1,'Tillförd energi'!$B$1:$AQ$1,0),FALSE)</f>
        <v>6.9899999999999997E-3</v>
      </c>
      <c r="AG132">
        <f>IFERROR(VLOOKUP(B132,Miljö!$B$1:$S$476,9,FALSE)/1,0)</f>
        <v>0</v>
      </c>
      <c r="AI132">
        <f t="shared" si="16"/>
        <v>0.23999000000000001</v>
      </c>
      <c r="AJ132">
        <f t="shared" si="17"/>
        <v>0.23999000000000001</v>
      </c>
      <c r="AK132">
        <f>IF(ISERROR(1/VLOOKUP($B132,Leveranser!$B$1:$S$500,MATCH("såld värme (gwh)",Leveranser!$B$1:$S$1,0),FALSE)),"",VLOOKUP($B132,Leveranser!$B$1:$S$500,MATCH("såld värme (gwh)",Leveranser!$B$1:$S$1,0),FALSE))</f>
        <v>0.23300000000000001</v>
      </c>
      <c r="AL132">
        <f>VLOOKUP($B132,Leveranser!$B$1:$Y$500,MATCH("Totalt såld fjärrvärme till andra fjärrvärmeföretag",Leveranser!$B$1:$AA$1,0),FALSE)</f>
        <v>0</v>
      </c>
      <c r="AM132">
        <f>IF(ISERROR(1/VLOOKUP($B132,Miljö!$B$1:$S$500,MATCH("Såld mängd produktionsspecifik fjärrvärme (GWh)",Miljö!$B$1:$R$1,0),FALSE)),0,VLOOKUP($B132,Miljö!$B$1:$S$500,MATCH("Såld mängd produktionsspecifik fjärrvärme (GWh)",Miljö!$B$1:$R$1,0),FALSE))</f>
        <v>0</v>
      </c>
      <c r="AN132" s="137">
        <f t="shared" si="18"/>
        <v>0.970873786407767</v>
      </c>
      <c r="AP132" t="str">
        <f>VLOOKUP($B132,Miljövärden!$B$1:$H$446,7,FALSE)</f>
        <v>Ja</v>
      </c>
      <c r="AQ132" t="str">
        <f>VLOOKUP($B132,Miljövärden!$B$1:$H$446,6,FALSE)</f>
        <v>Nej</v>
      </c>
      <c r="AU132">
        <f t="shared" si="19"/>
        <v>6.9899999999999997E-3</v>
      </c>
      <c r="AV132">
        <f t="shared" si="20"/>
        <v>0</v>
      </c>
      <c r="AW132">
        <f t="shared" si="21"/>
        <v>0</v>
      </c>
      <c r="AX132">
        <f t="shared" si="22"/>
        <v>0.23300000000000001</v>
      </c>
      <c r="AZ132">
        <f t="shared" si="23"/>
        <v>0.23300000000000001</v>
      </c>
    </row>
    <row r="133" spans="1:52" customFormat="1" x14ac:dyDescent="0.25">
      <c r="A133" s="2" t="s">
        <v>209</v>
      </c>
      <c r="B133" s="2" t="s">
        <v>210</v>
      </c>
      <c r="C133">
        <f>VLOOKUP($B133,'Tillförd energi'!$B$1:$AS$566,MATCH(C$1,'Tillförd energi'!$B$1:$AQ$1,0),FALSE)</f>
        <v>0</v>
      </c>
      <c r="D133">
        <f>VLOOKUP($B133,'Tillförd energi'!$B$1:$AS$566,MATCH(D$1,'Tillförd energi'!$B$1:$AQ$1,0),FALSE)</f>
        <v>2.10778</v>
      </c>
      <c r="E133">
        <f>VLOOKUP($B133,'Tillförd energi'!$B$1:$AS$566,MATCH(E$1,'Tillförd energi'!$B$1:$AQ$1,0),FALSE)</f>
        <v>0</v>
      </c>
      <c r="F133">
        <f>VLOOKUP($B133,'Tillförd energi'!$B$1:$AS$566,MATCH(F$1,'Tillförd energi'!$B$1:$AQ$1,0),FALSE)</f>
        <v>0</v>
      </c>
      <c r="G133">
        <f>VLOOKUP($B133,'Tillförd energi'!$B$1:$AS$566,MATCH(G$1,'Tillförd energi'!$B$1:$AQ$1,0),FALSE)</f>
        <v>10.4</v>
      </c>
      <c r="H133">
        <f>VLOOKUP($B133,'Tillförd energi'!$B$1:$AS$566,MATCH(H$1,'Tillförd energi'!$B$1:$AQ$1,0),FALSE)</f>
        <v>0</v>
      </c>
      <c r="I133">
        <f>VLOOKUP($B133,'Tillförd energi'!$B$1:$AS$566,MATCH(I$1,'Tillförd energi'!$B$1:$AQ$1,0),FALSE)</f>
        <v>389.45299999999997</v>
      </c>
      <c r="J133">
        <f>VLOOKUP($B133,'Tillförd energi'!$B$1:$AS$566,MATCH(J$1,'Tillförd energi'!$B$1:$AQ$1,0),FALSE)</f>
        <v>0</v>
      </c>
      <c r="K133">
        <v>0</v>
      </c>
      <c r="L133">
        <f>VLOOKUP($B133,'Tillförd energi'!$B$1:$AS$566,MATCH(L$1,'Tillförd energi'!$B$1:$AQ$1,0),FALSE)</f>
        <v>0</v>
      </c>
      <c r="M133">
        <f>VLOOKUP($B133,'Tillförd energi'!$B$1:$AS$566,MATCH(M$1,'Tillförd energi'!$B$1:$AQ$1,0),FALSE)</f>
        <v>0</v>
      </c>
      <c r="N133">
        <f>VLOOKUP($B133,'Tillförd energi'!$B$1:$AS$566,MATCH(N$1,'Tillförd energi'!$B$1:$AQ$1,0),FALSE)</f>
        <v>139.125</v>
      </c>
      <c r="O133">
        <f>VLOOKUP($B133,'Tillförd energi'!$B$1:$AS$566,MATCH(O$1,'Tillförd energi'!$B$1:$AQ$1,0),FALSE)</f>
        <v>0</v>
      </c>
      <c r="P133">
        <f>VLOOKUP($B133,'Tillförd energi'!$B$1:$AS$566,MATCH(P$1,'Tillförd energi'!$B$1:$AQ$1,0),FALSE)</f>
        <v>0</v>
      </c>
      <c r="Q133">
        <f>VLOOKUP($B133,'Tillförd energi'!$B$1:$AS$566,MATCH(Q$1,'Tillförd energi'!$B$1:$AQ$1,0),FALSE)</f>
        <v>0</v>
      </c>
      <c r="R133">
        <f>VLOOKUP($B133,'Tillförd energi'!$B$1:$AS$566,MATCH(R$1,'Tillförd energi'!$B$1:$AQ$1,0),FALSE)</f>
        <v>0</v>
      </c>
      <c r="S133">
        <f>VLOOKUP($B133,'Tillförd energi'!$B$1:$AS$566,MATCH(S$1,'Tillförd energi'!$B$1:$AQ$1,0),FALSE)</f>
        <v>0</v>
      </c>
      <c r="T133">
        <f>VLOOKUP($B133,'Tillförd energi'!$B$1:$AS$566,MATCH(T$1,'Tillförd energi'!$B$1:$AQ$1,0),FALSE)</f>
        <v>0</v>
      </c>
      <c r="U133">
        <f>VLOOKUP($B133,'Tillförd energi'!$B$1:$AS$566,MATCH(U$1,'Tillförd energi'!$B$1:$AQ$1,0),FALSE)</f>
        <v>0</v>
      </c>
      <c r="V133">
        <f>VLOOKUP($B133,'Tillförd energi'!$B$1:$AS$566,MATCH(V$1,'Tillförd energi'!$B$1:$AQ$1,0),FALSE)</f>
        <v>0</v>
      </c>
      <c r="W133">
        <f>VLOOKUP($B133,'Tillförd energi'!$B$1:$AS$566,MATCH(W$1,'Tillförd energi'!$B$1:$AQ$1,0),FALSE)</f>
        <v>0</v>
      </c>
      <c r="X133">
        <f>VLOOKUP($B133,'Tillförd energi'!$B$1:$AS$566,MATCH(X$1,'Tillförd energi'!$B$1:$AQ$1,0),FALSE)</f>
        <v>0</v>
      </c>
      <c r="Y133">
        <f>VLOOKUP($B133,'Tillförd energi'!$B$1:$AS$566,MATCH(Y$1,'Tillförd energi'!$B$1:$AQ$1,0),FALSE)</f>
        <v>0</v>
      </c>
      <c r="Z133">
        <f>VLOOKUP($B133,'Tillförd energi'!$B$1:$AS$566,MATCH(Z$1,'Tillförd energi'!$B$1:$AQ$1,0),FALSE)</f>
        <v>0</v>
      </c>
      <c r="AA133">
        <f>VLOOKUP($B133,'Tillförd energi'!$B$1:$AS$566,MATCH(AA$1,'Tillförd energi'!$B$1:$AQ$1,0),FALSE)</f>
        <v>0</v>
      </c>
      <c r="AB133">
        <f>VLOOKUP($B133,'Tillförd energi'!$B$1:$AS$566,MATCH(AB$1,'Tillförd energi'!$B$1:$AQ$1,0),FALSE)</f>
        <v>0</v>
      </c>
      <c r="AC133">
        <f>VLOOKUP($B133,'Tillförd energi'!$B$1:$AS$566,MATCH(AC$1,'Tillförd energi'!$B$1:$AQ$1,0),FALSE)</f>
        <v>111.5</v>
      </c>
      <c r="AD133">
        <f>VLOOKUP($B133,'Tillförd energi'!$B$1:$AS$566,MATCH(AD$1,'Tillförd energi'!$B$1:$AQ$1,0),FALSE)</f>
        <v>0</v>
      </c>
      <c r="AE133">
        <f>VLOOKUP($B133,'Tillförd energi'!$B$1:$AS$566,MATCH(AE$1,'Tillförd energi'!$B$1:$AQ$1,0),FALSE)</f>
        <v>0</v>
      </c>
      <c r="AF133">
        <f>VLOOKUP($B133,'Tillförd energi'!$B$1:$AS$566,MATCH(AF$1,'Tillförd energi'!$B$1:$AQ$1,0),FALSE)</f>
        <v>21.728899999999999</v>
      </c>
      <c r="AG133">
        <f>IFERROR(VLOOKUP(B133,Miljö!$B$1:$S$476,9,FALSE)/1,0)</f>
        <v>0</v>
      </c>
      <c r="AI133">
        <f t="shared" si="16"/>
        <v>674.31467999999995</v>
      </c>
      <c r="AJ133">
        <f t="shared" si="17"/>
        <v>674.31467999999995</v>
      </c>
      <c r="AK133">
        <f>IF(ISERROR(1/VLOOKUP($B133,Leveranser!$B$1:$S$500,MATCH("såld värme (gwh)",Leveranser!$B$1:$S$1,0),FALSE)),"",VLOOKUP($B133,Leveranser!$B$1:$S$500,MATCH("såld värme (gwh)",Leveranser!$B$1:$S$1,0),FALSE))</f>
        <v>543</v>
      </c>
      <c r="AL133">
        <f>VLOOKUP($B133,Leveranser!$B$1:$Y$500,MATCH("Totalt såld fjärrvärme till andra fjärrvärmeföretag",Leveranser!$B$1:$AA$1,0),FALSE)</f>
        <v>0</v>
      </c>
      <c r="AM133">
        <f>IF(ISERROR(1/VLOOKUP($B133,Miljö!$B$1:$S$500,MATCH("Såld mängd produktionsspecifik fjärrvärme (GWh)",Miljö!$B$1:$R$1,0),FALSE)),0,VLOOKUP($B133,Miljö!$B$1:$S$500,MATCH("Såld mängd produktionsspecifik fjärrvärme (GWh)",Miljö!$B$1:$R$1,0),FALSE))</f>
        <v>0</v>
      </c>
      <c r="AN133" s="137">
        <f t="shared" si="18"/>
        <v>0.80526201802398845</v>
      </c>
      <c r="AP133" t="str">
        <f>VLOOKUP($B133,Miljövärden!$B$1:$H$446,7,FALSE)</f>
        <v>Ja</v>
      </c>
      <c r="AQ133" t="str">
        <f>VLOOKUP($B133,Miljövärden!$B$1:$H$446,6,FALSE)</f>
        <v>Ja</v>
      </c>
      <c r="AU133">
        <f t="shared" si="19"/>
        <v>21.728899999999999</v>
      </c>
      <c r="AV133">
        <f t="shared" si="20"/>
        <v>0</v>
      </c>
      <c r="AW133">
        <f t="shared" si="21"/>
        <v>139.125</v>
      </c>
      <c r="AX133">
        <f t="shared" si="22"/>
        <v>0</v>
      </c>
      <c r="AZ133">
        <f t="shared" si="23"/>
        <v>139.125</v>
      </c>
    </row>
    <row r="134" spans="1:52" customFormat="1" x14ac:dyDescent="0.25">
      <c r="A134" s="2" t="s">
        <v>211</v>
      </c>
      <c r="B134" s="2" t="s">
        <v>212</v>
      </c>
      <c r="C134">
        <f>VLOOKUP($B134,'Tillförd energi'!$B$1:$AS$566,MATCH(C$1,'Tillförd energi'!$B$1:$AQ$1,0),FALSE)</f>
        <v>0</v>
      </c>
      <c r="D134">
        <f>VLOOKUP($B134,'Tillförd energi'!$B$1:$AS$566,MATCH(D$1,'Tillförd energi'!$B$1:$AQ$1,0),FALSE)</f>
        <v>0.1</v>
      </c>
      <c r="E134">
        <f>VLOOKUP($B134,'Tillförd energi'!$B$1:$AS$566,MATCH(E$1,'Tillförd energi'!$B$1:$AQ$1,0),FALSE)</f>
        <v>0</v>
      </c>
      <c r="F134">
        <f>VLOOKUP($B134,'Tillförd energi'!$B$1:$AS$566,MATCH(F$1,'Tillförd energi'!$B$1:$AQ$1,0),FALSE)</f>
        <v>0</v>
      </c>
      <c r="G134">
        <f>VLOOKUP($B134,'Tillförd energi'!$B$1:$AS$566,MATCH(G$1,'Tillförd energi'!$B$1:$AQ$1,0),FALSE)</f>
        <v>0</v>
      </c>
      <c r="H134">
        <f>VLOOKUP($B134,'Tillförd energi'!$B$1:$AS$566,MATCH(H$1,'Tillförd energi'!$B$1:$AQ$1,0),FALSE)</f>
        <v>0</v>
      </c>
      <c r="I134">
        <f>VLOOKUP($B134,'Tillförd energi'!$B$1:$AS$566,MATCH(I$1,'Tillförd energi'!$B$1:$AQ$1,0),FALSE)</f>
        <v>0</v>
      </c>
      <c r="J134">
        <f>VLOOKUP($B134,'Tillförd energi'!$B$1:$AS$566,MATCH(J$1,'Tillförd energi'!$B$1:$AQ$1,0),FALSE)</f>
        <v>0</v>
      </c>
      <c r="K134">
        <v>0</v>
      </c>
      <c r="L134">
        <f>VLOOKUP($B134,'Tillförd energi'!$B$1:$AS$566,MATCH(L$1,'Tillförd energi'!$B$1:$AQ$1,0),FALSE)</f>
        <v>0</v>
      </c>
      <c r="M134">
        <f>VLOOKUP($B134,'Tillförd energi'!$B$1:$AS$566,MATCH(M$1,'Tillförd energi'!$B$1:$AQ$1,0),FALSE)</f>
        <v>0</v>
      </c>
      <c r="N134">
        <f>VLOOKUP($B134,'Tillförd energi'!$B$1:$AS$566,MATCH(N$1,'Tillförd energi'!$B$1:$AQ$1,0),FALSE)</f>
        <v>0</v>
      </c>
      <c r="O134">
        <f>VLOOKUP($B134,'Tillförd energi'!$B$1:$AS$566,MATCH(O$1,'Tillförd energi'!$B$1:$AQ$1,0),FALSE)</f>
        <v>0</v>
      </c>
      <c r="P134">
        <f>VLOOKUP($B134,'Tillförd energi'!$B$1:$AS$566,MATCH(P$1,'Tillförd energi'!$B$1:$AQ$1,0),FALSE)</f>
        <v>0</v>
      </c>
      <c r="Q134">
        <f>VLOOKUP($B134,'Tillförd energi'!$B$1:$AS$566,MATCH(Q$1,'Tillförd energi'!$B$1:$AQ$1,0),FALSE)</f>
        <v>0</v>
      </c>
      <c r="R134">
        <f>VLOOKUP($B134,'Tillförd energi'!$B$1:$AS$566,MATCH(R$1,'Tillförd energi'!$B$1:$AQ$1,0),FALSE)</f>
        <v>3.7</v>
      </c>
      <c r="S134">
        <f>VLOOKUP($B134,'Tillförd energi'!$B$1:$AS$566,MATCH(S$1,'Tillförd energi'!$B$1:$AQ$1,0),FALSE)</f>
        <v>0</v>
      </c>
      <c r="T134">
        <f>VLOOKUP($B134,'Tillförd energi'!$B$1:$AS$566,MATCH(T$1,'Tillförd energi'!$B$1:$AQ$1,0),FALSE)</f>
        <v>0</v>
      </c>
      <c r="U134">
        <f>VLOOKUP($B134,'Tillförd energi'!$B$1:$AS$566,MATCH(U$1,'Tillförd energi'!$B$1:$AQ$1,0),FALSE)</f>
        <v>0</v>
      </c>
      <c r="V134">
        <f>VLOOKUP($B134,'Tillförd energi'!$B$1:$AS$566,MATCH(V$1,'Tillförd energi'!$B$1:$AQ$1,0),FALSE)</f>
        <v>0</v>
      </c>
      <c r="W134">
        <f>VLOOKUP($B134,'Tillförd energi'!$B$1:$AS$566,MATCH(W$1,'Tillförd energi'!$B$1:$AQ$1,0),FALSE)</f>
        <v>0</v>
      </c>
      <c r="X134">
        <f>VLOOKUP($B134,'Tillförd energi'!$B$1:$AS$566,MATCH(X$1,'Tillförd energi'!$B$1:$AQ$1,0),FALSE)</f>
        <v>0</v>
      </c>
      <c r="Y134">
        <f>VLOOKUP($B134,'Tillförd energi'!$B$1:$AS$566,MATCH(Y$1,'Tillförd energi'!$B$1:$AQ$1,0),FALSE)</f>
        <v>0</v>
      </c>
      <c r="Z134">
        <f>VLOOKUP($B134,'Tillförd energi'!$B$1:$AS$566,MATCH(Z$1,'Tillförd energi'!$B$1:$AQ$1,0),FALSE)</f>
        <v>0</v>
      </c>
      <c r="AA134">
        <f>VLOOKUP($B134,'Tillförd energi'!$B$1:$AS$566,MATCH(AA$1,'Tillförd energi'!$B$1:$AQ$1,0),FALSE)</f>
        <v>0</v>
      </c>
      <c r="AB134">
        <f>VLOOKUP($B134,'Tillförd energi'!$B$1:$AS$566,MATCH(AB$1,'Tillförd energi'!$B$1:$AQ$1,0),FALSE)</f>
        <v>0</v>
      </c>
      <c r="AC134">
        <f>VLOOKUP($B134,'Tillförd energi'!$B$1:$AS$566,MATCH(AC$1,'Tillförd energi'!$B$1:$AQ$1,0),FALSE)</f>
        <v>0</v>
      </c>
      <c r="AD134">
        <f>VLOOKUP($B134,'Tillförd energi'!$B$1:$AS$566,MATCH(AD$1,'Tillförd energi'!$B$1:$AQ$1,0),FALSE)</f>
        <v>0</v>
      </c>
      <c r="AE134">
        <f>VLOOKUP($B134,'Tillförd energi'!$B$1:$AS$566,MATCH(AE$1,'Tillförd energi'!$B$1:$AQ$1,0),FALSE)</f>
        <v>0</v>
      </c>
      <c r="AF134">
        <f>VLOOKUP($B134,'Tillförd energi'!$B$1:$AS$566,MATCH(AF$1,'Tillförd energi'!$B$1:$AQ$1,0),FALSE)</f>
        <v>1.3080000000000001</v>
      </c>
      <c r="AG134">
        <f>IFERROR(VLOOKUP(B134,Miljö!$B$1:$S$476,9,FALSE)/1,0)</f>
        <v>54.3</v>
      </c>
      <c r="AI134">
        <f t="shared" si="16"/>
        <v>5.1080000000000005</v>
      </c>
      <c r="AJ134">
        <f t="shared" si="17"/>
        <v>59.408000000000001</v>
      </c>
      <c r="AK134">
        <f>IF(ISERROR(1/VLOOKUP($B134,Leveranser!$B$1:$S$500,MATCH("såld värme (gwh)",Leveranser!$B$1:$S$1,0),FALSE)),"",VLOOKUP($B134,Leveranser!$B$1:$S$500,MATCH("såld värme (gwh)",Leveranser!$B$1:$S$1,0),FALSE))</f>
        <v>43.6</v>
      </c>
      <c r="AL134">
        <f>VLOOKUP($B134,Leveranser!$B$1:$Y$500,MATCH("Totalt såld fjärrvärme till andra fjärrvärmeföretag",Leveranser!$B$1:$AA$1,0),FALSE)</f>
        <v>0</v>
      </c>
      <c r="AM134">
        <f>IF(ISERROR(1/VLOOKUP($B134,Miljö!$B$1:$S$500,MATCH("Såld mängd produktionsspecifik fjärrvärme (GWh)",Miljö!$B$1:$R$1,0),FALSE)),0,VLOOKUP($B134,Miljö!$B$1:$S$500,MATCH("Såld mängd produktionsspecifik fjärrvärme (GWh)",Miljö!$B$1:$R$1,0),FALSE))</f>
        <v>0</v>
      </c>
      <c r="AN134" s="137">
        <f t="shared" si="18"/>
        <v>0.73390789119310529</v>
      </c>
      <c r="AP134" t="str">
        <f>VLOOKUP($B134,Miljövärden!$B$1:$H$446,7,FALSE)</f>
        <v>Ja</v>
      </c>
      <c r="AQ134" t="str">
        <f>VLOOKUP($B134,Miljövärden!$B$1:$H$446,6,FALSE)</f>
        <v>Ja</v>
      </c>
      <c r="AU134">
        <f t="shared" si="19"/>
        <v>1.3080000000000001</v>
      </c>
      <c r="AV134">
        <f t="shared" si="20"/>
        <v>0</v>
      </c>
      <c r="AW134">
        <f t="shared" si="21"/>
        <v>0</v>
      </c>
      <c r="AX134">
        <f t="shared" si="22"/>
        <v>3.7</v>
      </c>
      <c r="AZ134">
        <f t="shared" si="23"/>
        <v>3.7</v>
      </c>
    </row>
    <row r="135" spans="1:52" customFormat="1" x14ac:dyDescent="0.25">
      <c r="A135" s="2" t="s">
        <v>213</v>
      </c>
      <c r="B135" s="2" t="s">
        <v>214</v>
      </c>
      <c r="C135">
        <f>VLOOKUP($B135,'Tillförd energi'!$B$1:$AS$566,MATCH(C$1,'Tillförd energi'!$B$1:$AQ$1,0),FALSE)</f>
        <v>0</v>
      </c>
      <c r="D135">
        <f>VLOOKUP($B135,'Tillförd energi'!$B$1:$AS$566,MATCH(D$1,'Tillförd energi'!$B$1:$AQ$1,0),FALSE)</f>
        <v>0.94299999999999995</v>
      </c>
      <c r="E135">
        <f>VLOOKUP($B135,'Tillförd energi'!$B$1:$AS$566,MATCH(E$1,'Tillförd energi'!$B$1:$AQ$1,0),FALSE)</f>
        <v>0</v>
      </c>
      <c r="F135">
        <f>VLOOKUP($B135,'Tillförd energi'!$B$1:$AS$566,MATCH(F$1,'Tillförd energi'!$B$1:$AQ$1,0),FALSE)</f>
        <v>0</v>
      </c>
      <c r="G135">
        <f>VLOOKUP($B135,'Tillförd energi'!$B$1:$AS$566,MATCH(G$1,'Tillförd energi'!$B$1:$AQ$1,0),FALSE)</f>
        <v>0</v>
      </c>
      <c r="H135">
        <f>VLOOKUP($B135,'Tillförd energi'!$B$1:$AS$566,MATCH(H$1,'Tillförd energi'!$B$1:$AQ$1,0),FALSE)</f>
        <v>0</v>
      </c>
      <c r="I135">
        <f>VLOOKUP($B135,'Tillförd energi'!$B$1:$AS$566,MATCH(I$1,'Tillförd energi'!$B$1:$AQ$1,0),FALSE)</f>
        <v>0</v>
      </c>
      <c r="J135">
        <f>VLOOKUP($B135,'Tillförd energi'!$B$1:$AS$566,MATCH(J$1,'Tillförd energi'!$B$1:$AQ$1,0),FALSE)</f>
        <v>0</v>
      </c>
      <c r="K135">
        <v>0</v>
      </c>
      <c r="L135">
        <f>VLOOKUP($B135,'Tillförd energi'!$B$1:$AS$566,MATCH(L$1,'Tillförd energi'!$B$1:$AQ$1,0),FALSE)</f>
        <v>0</v>
      </c>
      <c r="M135">
        <f>VLOOKUP($B135,'Tillförd energi'!$B$1:$AS$566,MATCH(M$1,'Tillförd energi'!$B$1:$AQ$1,0),FALSE)</f>
        <v>12.968500000000001</v>
      </c>
      <c r="N135">
        <f>VLOOKUP($B135,'Tillförd energi'!$B$1:$AS$566,MATCH(N$1,'Tillförd energi'!$B$1:$AQ$1,0),FALSE)</f>
        <v>12.968500000000001</v>
      </c>
      <c r="O135">
        <f>VLOOKUP($B135,'Tillförd energi'!$B$1:$AS$566,MATCH(O$1,'Tillförd energi'!$B$1:$AQ$1,0),FALSE)</f>
        <v>13.3024</v>
      </c>
      <c r="P135">
        <f>VLOOKUP($B135,'Tillförd energi'!$B$1:$AS$566,MATCH(P$1,'Tillförd energi'!$B$1:$AQ$1,0),FALSE)</f>
        <v>26.036899999999999</v>
      </c>
      <c r="Q135">
        <f>VLOOKUP($B135,'Tillförd energi'!$B$1:$AS$566,MATCH(Q$1,'Tillförd energi'!$B$1:$AQ$1,0),FALSE)</f>
        <v>0</v>
      </c>
      <c r="R135">
        <f>VLOOKUP($B135,'Tillförd energi'!$B$1:$AS$566,MATCH(R$1,'Tillförd energi'!$B$1:$AQ$1,0),FALSE)</f>
        <v>0</v>
      </c>
      <c r="S135">
        <f>VLOOKUP($B135,'Tillförd energi'!$B$1:$AS$566,MATCH(S$1,'Tillförd energi'!$B$1:$AQ$1,0),FALSE)</f>
        <v>0</v>
      </c>
      <c r="T135">
        <f>VLOOKUP($B135,'Tillförd energi'!$B$1:$AS$566,MATCH(T$1,'Tillförd energi'!$B$1:$AQ$1,0),FALSE)</f>
        <v>0</v>
      </c>
      <c r="U135">
        <f>VLOOKUP($B135,'Tillförd energi'!$B$1:$AS$566,MATCH(U$1,'Tillförd energi'!$B$1:$AQ$1,0),FALSE)</f>
        <v>0</v>
      </c>
      <c r="V135">
        <f>VLOOKUP($B135,'Tillförd energi'!$B$1:$AS$566,MATCH(V$1,'Tillförd energi'!$B$1:$AQ$1,0),FALSE)</f>
        <v>0</v>
      </c>
      <c r="W135">
        <f>VLOOKUP($B135,'Tillförd energi'!$B$1:$AS$566,MATCH(W$1,'Tillförd energi'!$B$1:$AQ$1,0),FALSE)</f>
        <v>0</v>
      </c>
      <c r="X135">
        <f>VLOOKUP($B135,'Tillförd energi'!$B$1:$AS$566,MATCH(X$1,'Tillförd energi'!$B$1:$AQ$1,0),FALSE)</f>
        <v>0</v>
      </c>
      <c r="Y135">
        <f>VLOOKUP($B135,'Tillförd energi'!$B$1:$AS$566,MATCH(Y$1,'Tillförd energi'!$B$1:$AQ$1,0),FALSE)</f>
        <v>0</v>
      </c>
      <c r="Z135">
        <f>VLOOKUP($B135,'Tillförd energi'!$B$1:$AS$566,MATCH(Z$1,'Tillförd energi'!$B$1:$AQ$1,0),FALSE)</f>
        <v>0</v>
      </c>
      <c r="AA135">
        <f>VLOOKUP($B135,'Tillförd energi'!$B$1:$AS$566,MATCH(AA$1,'Tillförd energi'!$B$1:$AQ$1,0),FALSE)</f>
        <v>0</v>
      </c>
      <c r="AB135">
        <f>VLOOKUP($B135,'Tillförd energi'!$B$1:$AS$566,MATCH(AB$1,'Tillförd energi'!$B$1:$AQ$1,0),FALSE)</f>
        <v>0</v>
      </c>
      <c r="AC135">
        <f>VLOOKUP($B135,'Tillförd energi'!$B$1:$AS$566,MATCH(AC$1,'Tillförd energi'!$B$1:$AQ$1,0),FALSE)</f>
        <v>5.7</v>
      </c>
      <c r="AD135">
        <f>VLOOKUP($B135,'Tillförd energi'!$B$1:$AS$566,MATCH(AD$1,'Tillförd energi'!$B$1:$AQ$1,0),FALSE)</f>
        <v>0</v>
      </c>
      <c r="AE135">
        <f>VLOOKUP($B135,'Tillförd energi'!$B$1:$AS$566,MATCH(AE$1,'Tillförd energi'!$B$1:$AQ$1,0),FALSE)</f>
        <v>0</v>
      </c>
      <c r="AF135">
        <f>VLOOKUP($B135,'Tillförd energi'!$B$1:$AS$566,MATCH(AF$1,'Tillförd energi'!$B$1:$AQ$1,0),FALSE)</f>
        <v>1.0487500000000001</v>
      </c>
      <c r="AG135">
        <f>IFERROR(VLOOKUP(B135,Miljö!$B$1:$S$476,9,FALSE)/1,0)</f>
        <v>0</v>
      </c>
      <c r="AI135">
        <f t="shared" si="16"/>
        <v>72.968050000000005</v>
      </c>
      <c r="AJ135">
        <f t="shared" si="17"/>
        <v>72.968050000000005</v>
      </c>
      <c r="AK135">
        <f>IF(ISERROR(1/VLOOKUP($B135,Leveranser!$B$1:$S$500,MATCH("såld värme (gwh)",Leveranser!$B$1:$S$1,0),FALSE)),"",VLOOKUP($B135,Leveranser!$B$1:$S$500,MATCH("såld värme (gwh)",Leveranser!$B$1:$S$1,0),FALSE))</f>
        <v>56.4</v>
      </c>
      <c r="AL135">
        <f>VLOOKUP($B135,Leveranser!$B$1:$Y$500,MATCH("Totalt såld fjärrvärme till andra fjärrvärmeföretag",Leveranser!$B$1:$AA$1,0),FALSE)</f>
        <v>0</v>
      </c>
      <c r="AM135">
        <f>IF(ISERROR(1/VLOOKUP($B135,Miljö!$B$1:$S$500,MATCH("Såld mängd produktionsspecifik fjärrvärme (GWh)",Miljö!$B$1:$R$1,0),FALSE)),0,VLOOKUP($B135,Miljö!$B$1:$S$500,MATCH("Såld mängd produktionsspecifik fjärrvärme (GWh)",Miljö!$B$1:$R$1,0),FALSE))</f>
        <v>0</v>
      </c>
      <c r="AN135" s="137">
        <f t="shared" si="18"/>
        <v>0.77294103378122336</v>
      </c>
      <c r="AP135" t="str">
        <f>VLOOKUP($B135,Miljövärden!$B$1:$H$446,7,FALSE)</f>
        <v>Ja</v>
      </c>
      <c r="AQ135" t="str">
        <f>VLOOKUP($B135,Miljövärden!$B$1:$H$446,6,FALSE)</f>
        <v>Ja</v>
      </c>
      <c r="AU135">
        <f t="shared" si="19"/>
        <v>1.0487500000000001</v>
      </c>
      <c r="AV135">
        <f t="shared" si="20"/>
        <v>0</v>
      </c>
      <c r="AW135">
        <f t="shared" si="21"/>
        <v>65.276300000000006</v>
      </c>
      <c r="AX135">
        <f t="shared" si="22"/>
        <v>0</v>
      </c>
      <c r="AZ135">
        <f t="shared" si="23"/>
        <v>65.276300000000006</v>
      </c>
    </row>
    <row r="136" spans="1:52" customFormat="1" x14ac:dyDescent="0.25">
      <c r="A136" s="2" t="s">
        <v>213</v>
      </c>
      <c r="B136" s="2" t="s">
        <v>215</v>
      </c>
      <c r="C136">
        <f>VLOOKUP($B136,'Tillförd energi'!$B$1:$AS$566,MATCH(C$1,'Tillförd energi'!$B$1:$AQ$1,0),FALSE)</f>
        <v>0</v>
      </c>
      <c r="D136">
        <f>VLOOKUP($B136,'Tillförd energi'!$B$1:$AS$566,MATCH(D$1,'Tillförd energi'!$B$1:$AQ$1,0),FALSE)</f>
        <v>0.6</v>
      </c>
      <c r="E136">
        <f>VLOOKUP($B136,'Tillförd energi'!$B$1:$AS$566,MATCH(E$1,'Tillförd energi'!$B$1:$AQ$1,0),FALSE)</f>
        <v>0</v>
      </c>
      <c r="F136">
        <f>VLOOKUP($B136,'Tillförd energi'!$B$1:$AS$566,MATCH(F$1,'Tillförd energi'!$B$1:$AQ$1,0),FALSE)</f>
        <v>0</v>
      </c>
      <c r="G136">
        <f>VLOOKUP($B136,'Tillförd energi'!$B$1:$AS$566,MATCH(G$1,'Tillförd energi'!$B$1:$AQ$1,0),FALSE)</f>
        <v>0</v>
      </c>
      <c r="H136">
        <f>VLOOKUP($B136,'Tillförd energi'!$B$1:$AS$566,MATCH(H$1,'Tillförd energi'!$B$1:$AQ$1,0),FALSE)</f>
        <v>0</v>
      </c>
      <c r="I136">
        <f>VLOOKUP($B136,'Tillförd energi'!$B$1:$AS$566,MATCH(I$1,'Tillförd energi'!$B$1:$AQ$1,0),FALSE)</f>
        <v>0</v>
      </c>
      <c r="J136">
        <f>VLOOKUP($B136,'Tillförd energi'!$B$1:$AS$566,MATCH(J$1,'Tillförd energi'!$B$1:$AQ$1,0),FALSE)</f>
        <v>0</v>
      </c>
      <c r="K136">
        <v>0</v>
      </c>
      <c r="L136">
        <f>VLOOKUP($B136,'Tillförd energi'!$B$1:$AS$566,MATCH(L$1,'Tillförd energi'!$B$1:$AQ$1,0),FALSE)</f>
        <v>0</v>
      </c>
      <c r="M136">
        <f>VLOOKUP($B136,'Tillförd energi'!$B$1:$AS$566,MATCH(M$1,'Tillförd energi'!$B$1:$AQ$1,0),FALSE)</f>
        <v>0</v>
      </c>
      <c r="N136">
        <f>VLOOKUP($B136,'Tillförd energi'!$B$1:$AS$566,MATCH(N$1,'Tillförd energi'!$B$1:$AQ$1,0),FALSE)</f>
        <v>0</v>
      </c>
      <c r="O136">
        <f>VLOOKUP($B136,'Tillförd energi'!$B$1:$AS$566,MATCH(O$1,'Tillförd energi'!$B$1:$AQ$1,0),FALSE)</f>
        <v>0</v>
      </c>
      <c r="P136">
        <f>VLOOKUP($B136,'Tillförd energi'!$B$1:$AS$566,MATCH(P$1,'Tillförd energi'!$B$1:$AQ$1,0),FALSE)</f>
        <v>6.6</v>
      </c>
      <c r="Q136">
        <f>VLOOKUP($B136,'Tillförd energi'!$B$1:$AS$566,MATCH(Q$1,'Tillförd energi'!$B$1:$AQ$1,0),FALSE)</f>
        <v>0</v>
      </c>
      <c r="R136">
        <f>VLOOKUP($B136,'Tillförd energi'!$B$1:$AS$566,MATCH(R$1,'Tillförd energi'!$B$1:$AQ$1,0),FALSE)</f>
        <v>0</v>
      </c>
      <c r="S136">
        <f>VLOOKUP($B136,'Tillförd energi'!$B$1:$AS$566,MATCH(S$1,'Tillförd energi'!$B$1:$AQ$1,0),FALSE)</f>
        <v>0</v>
      </c>
      <c r="T136">
        <f>VLOOKUP($B136,'Tillförd energi'!$B$1:$AS$566,MATCH(T$1,'Tillförd energi'!$B$1:$AQ$1,0),FALSE)</f>
        <v>0</v>
      </c>
      <c r="U136">
        <f>VLOOKUP($B136,'Tillförd energi'!$B$1:$AS$566,MATCH(U$1,'Tillförd energi'!$B$1:$AQ$1,0),FALSE)</f>
        <v>0</v>
      </c>
      <c r="V136">
        <f>VLOOKUP($B136,'Tillförd energi'!$B$1:$AS$566,MATCH(V$1,'Tillförd energi'!$B$1:$AQ$1,0),FALSE)</f>
        <v>0</v>
      </c>
      <c r="W136">
        <f>VLOOKUP($B136,'Tillförd energi'!$B$1:$AS$566,MATCH(W$1,'Tillförd energi'!$B$1:$AQ$1,0),FALSE)</f>
        <v>0</v>
      </c>
      <c r="X136">
        <f>VLOOKUP($B136,'Tillförd energi'!$B$1:$AS$566,MATCH(X$1,'Tillförd energi'!$B$1:$AQ$1,0),FALSE)</f>
        <v>0</v>
      </c>
      <c r="Y136">
        <f>VLOOKUP($B136,'Tillförd energi'!$B$1:$AS$566,MATCH(Y$1,'Tillförd energi'!$B$1:$AQ$1,0),FALSE)</f>
        <v>0</v>
      </c>
      <c r="Z136">
        <f>VLOOKUP($B136,'Tillförd energi'!$B$1:$AS$566,MATCH(Z$1,'Tillförd energi'!$B$1:$AQ$1,0),FALSE)</f>
        <v>0</v>
      </c>
      <c r="AA136">
        <f>VLOOKUP($B136,'Tillförd energi'!$B$1:$AS$566,MATCH(AA$1,'Tillförd energi'!$B$1:$AQ$1,0),FALSE)</f>
        <v>0</v>
      </c>
      <c r="AB136">
        <f>VLOOKUP($B136,'Tillförd energi'!$B$1:$AS$566,MATCH(AB$1,'Tillförd energi'!$B$1:$AQ$1,0),FALSE)</f>
        <v>0</v>
      </c>
      <c r="AC136">
        <f>VLOOKUP($B136,'Tillförd energi'!$B$1:$AS$566,MATCH(AC$1,'Tillförd energi'!$B$1:$AQ$1,0),FALSE)</f>
        <v>0</v>
      </c>
      <c r="AD136">
        <f>VLOOKUP($B136,'Tillförd energi'!$B$1:$AS$566,MATCH(AD$1,'Tillförd energi'!$B$1:$AQ$1,0),FALSE)</f>
        <v>0</v>
      </c>
      <c r="AE136">
        <f>VLOOKUP($B136,'Tillförd energi'!$B$1:$AS$566,MATCH(AE$1,'Tillförd energi'!$B$1:$AQ$1,0),FALSE)</f>
        <v>0</v>
      </c>
      <c r="AF136">
        <f>VLOOKUP($B136,'Tillförd energi'!$B$1:$AS$566,MATCH(AF$1,'Tillförd energi'!$B$1:$AQ$1,0),FALSE)</f>
        <v>0.2</v>
      </c>
      <c r="AG136">
        <f>IFERROR(VLOOKUP(B136,Miljö!$B$1:$S$476,9,FALSE)/1,0)</f>
        <v>0</v>
      </c>
      <c r="AI136">
        <f t="shared" si="16"/>
        <v>7.3999999999999995</v>
      </c>
      <c r="AJ136">
        <f t="shared" si="17"/>
        <v>7.3999999999999995</v>
      </c>
      <c r="AK136">
        <f>IF(ISERROR(1/VLOOKUP($B136,Leveranser!$B$1:$S$500,MATCH("såld värme (gwh)",Leveranser!$B$1:$S$1,0),FALSE)),"",VLOOKUP($B136,Leveranser!$B$1:$S$500,MATCH("såld värme (gwh)",Leveranser!$B$1:$S$1,0),FALSE))</f>
        <v>6.6</v>
      </c>
      <c r="AL136">
        <f>VLOOKUP($B136,Leveranser!$B$1:$Y$500,MATCH("Totalt såld fjärrvärme till andra fjärrvärmeföretag",Leveranser!$B$1:$AA$1,0),FALSE)</f>
        <v>0</v>
      </c>
      <c r="AM136">
        <f>IF(ISERROR(1/VLOOKUP($B136,Miljö!$B$1:$S$500,MATCH("Såld mängd produktionsspecifik fjärrvärme (GWh)",Miljö!$B$1:$R$1,0),FALSE)),0,VLOOKUP($B136,Miljö!$B$1:$S$500,MATCH("Såld mängd produktionsspecifik fjärrvärme (GWh)",Miljö!$B$1:$R$1,0),FALSE))</f>
        <v>0</v>
      </c>
      <c r="AN136" s="137">
        <f t="shared" si="18"/>
        <v>0.89189189189189189</v>
      </c>
      <c r="AP136" t="str">
        <f>VLOOKUP($B136,Miljövärden!$B$1:$H$446,7,FALSE)</f>
        <v>Ja</v>
      </c>
      <c r="AQ136" t="str">
        <f>VLOOKUP($B136,Miljövärden!$B$1:$H$446,6,FALSE)</f>
        <v>Ja</v>
      </c>
      <c r="AU136">
        <f t="shared" si="19"/>
        <v>0.2</v>
      </c>
      <c r="AV136">
        <f t="shared" si="20"/>
        <v>0</v>
      </c>
      <c r="AW136">
        <f t="shared" si="21"/>
        <v>6.6</v>
      </c>
      <c r="AX136">
        <f t="shared" si="22"/>
        <v>0</v>
      </c>
      <c r="AZ136">
        <f t="shared" si="23"/>
        <v>6.6</v>
      </c>
    </row>
    <row r="137" spans="1:52" customFormat="1" x14ac:dyDescent="0.25">
      <c r="A137" s="2" t="s">
        <v>213</v>
      </c>
      <c r="B137" s="2" t="s">
        <v>216</v>
      </c>
      <c r="C137">
        <f>VLOOKUP($B137,'Tillförd energi'!$B$1:$AS$566,MATCH(C$1,'Tillförd energi'!$B$1:$AQ$1,0),FALSE)</f>
        <v>0</v>
      </c>
      <c r="D137">
        <f>VLOOKUP($B137,'Tillförd energi'!$B$1:$AS$566,MATCH(D$1,'Tillförd energi'!$B$1:$AQ$1,0),FALSE)</f>
        <v>0.14000000000000001</v>
      </c>
      <c r="E137">
        <f>VLOOKUP($B137,'Tillförd energi'!$B$1:$AS$566,MATCH(E$1,'Tillförd energi'!$B$1:$AQ$1,0),FALSE)</f>
        <v>0</v>
      </c>
      <c r="F137">
        <f>VLOOKUP($B137,'Tillförd energi'!$B$1:$AS$566,MATCH(F$1,'Tillförd energi'!$B$1:$AQ$1,0),FALSE)</f>
        <v>0</v>
      </c>
      <c r="G137">
        <f>VLOOKUP($B137,'Tillförd energi'!$B$1:$AS$566,MATCH(G$1,'Tillförd energi'!$B$1:$AQ$1,0),FALSE)</f>
        <v>0</v>
      </c>
      <c r="H137">
        <f>VLOOKUP($B137,'Tillförd energi'!$B$1:$AS$566,MATCH(H$1,'Tillförd energi'!$B$1:$AQ$1,0),FALSE)</f>
        <v>0</v>
      </c>
      <c r="I137">
        <f>VLOOKUP($B137,'Tillförd energi'!$B$1:$AS$566,MATCH(I$1,'Tillförd energi'!$B$1:$AQ$1,0),FALSE)</f>
        <v>0</v>
      </c>
      <c r="J137">
        <f>VLOOKUP($B137,'Tillförd energi'!$B$1:$AS$566,MATCH(J$1,'Tillförd energi'!$B$1:$AQ$1,0),FALSE)</f>
        <v>0</v>
      </c>
      <c r="K137">
        <v>0</v>
      </c>
      <c r="L137">
        <f>VLOOKUP($B137,'Tillförd energi'!$B$1:$AS$566,MATCH(L$1,'Tillförd energi'!$B$1:$AQ$1,0),FALSE)</f>
        <v>0</v>
      </c>
      <c r="M137">
        <f>VLOOKUP($B137,'Tillförd energi'!$B$1:$AS$566,MATCH(M$1,'Tillförd energi'!$B$1:$AQ$1,0),FALSE)</f>
        <v>0</v>
      </c>
      <c r="N137">
        <f>VLOOKUP($B137,'Tillförd energi'!$B$1:$AS$566,MATCH(N$1,'Tillförd energi'!$B$1:$AQ$1,0),FALSE)</f>
        <v>0</v>
      </c>
      <c r="O137">
        <f>VLOOKUP($B137,'Tillförd energi'!$B$1:$AS$566,MATCH(O$1,'Tillförd energi'!$B$1:$AQ$1,0),FALSE)</f>
        <v>0</v>
      </c>
      <c r="P137">
        <f>VLOOKUP($B137,'Tillförd energi'!$B$1:$AS$566,MATCH(P$1,'Tillförd energi'!$B$1:$AQ$1,0),FALSE)</f>
        <v>2.56</v>
      </c>
      <c r="Q137">
        <f>VLOOKUP($B137,'Tillförd energi'!$B$1:$AS$566,MATCH(Q$1,'Tillförd energi'!$B$1:$AQ$1,0),FALSE)</f>
        <v>0</v>
      </c>
      <c r="R137">
        <f>VLOOKUP($B137,'Tillförd energi'!$B$1:$AS$566,MATCH(R$1,'Tillförd energi'!$B$1:$AQ$1,0),FALSE)</f>
        <v>0</v>
      </c>
      <c r="S137">
        <f>VLOOKUP($B137,'Tillförd energi'!$B$1:$AS$566,MATCH(S$1,'Tillförd energi'!$B$1:$AQ$1,0),FALSE)</f>
        <v>0</v>
      </c>
      <c r="T137">
        <f>VLOOKUP($B137,'Tillförd energi'!$B$1:$AS$566,MATCH(T$1,'Tillförd energi'!$B$1:$AQ$1,0),FALSE)</f>
        <v>0</v>
      </c>
      <c r="U137">
        <f>VLOOKUP($B137,'Tillförd energi'!$B$1:$AS$566,MATCH(U$1,'Tillförd energi'!$B$1:$AQ$1,0),FALSE)</f>
        <v>0</v>
      </c>
      <c r="V137">
        <f>VLOOKUP($B137,'Tillförd energi'!$B$1:$AS$566,MATCH(V$1,'Tillförd energi'!$B$1:$AQ$1,0),FALSE)</f>
        <v>0</v>
      </c>
      <c r="W137">
        <f>VLOOKUP($B137,'Tillförd energi'!$B$1:$AS$566,MATCH(W$1,'Tillförd energi'!$B$1:$AQ$1,0),FALSE)</f>
        <v>0</v>
      </c>
      <c r="X137">
        <f>VLOOKUP($B137,'Tillförd energi'!$B$1:$AS$566,MATCH(X$1,'Tillförd energi'!$B$1:$AQ$1,0),FALSE)</f>
        <v>0</v>
      </c>
      <c r="Y137">
        <f>VLOOKUP($B137,'Tillförd energi'!$B$1:$AS$566,MATCH(Y$1,'Tillförd energi'!$B$1:$AQ$1,0),FALSE)</f>
        <v>0</v>
      </c>
      <c r="Z137">
        <f>VLOOKUP($B137,'Tillförd energi'!$B$1:$AS$566,MATCH(Z$1,'Tillförd energi'!$B$1:$AQ$1,0),FALSE)</f>
        <v>0</v>
      </c>
      <c r="AA137">
        <f>VLOOKUP($B137,'Tillförd energi'!$B$1:$AS$566,MATCH(AA$1,'Tillförd energi'!$B$1:$AQ$1,0),FALSE)</f>
        <v>0</v>
      </c>
      <c r="AB137">
        <f>VLOOKUP($B137,'Tillförd energi'!$B$1:$AS$566,MATCH(AB$1,'Tillförd energi'!$B$1:$AQ$1,0),FALSE)</f>
        <v>0</v>
      </c>
      <c r="AC137">
        <f>VLOOKUP($B137,'Tillförd energi'!$B$1:$AS$566,MATCH(AC$1,'Tillförd energi'!$B$1:$AQ$1,0),FALSE)</f>
        <v>0</v>
      </c>
      <c r="AD137">
        <f>VLOOKUP($B137,'Tillförd energi'!$B$1:$AS$566,MATCH(AD$1,'Tillförd energi'!$B$1:$AQ$1,0),FALSE)</f>
        <v>0</v>
      </c>
      <c r="AE137">
        <f>VLOOKUP($B137,'Tillförd energi'!$B$1:$AS$566,MATCH(AE$1,'Tillförd energi'!$B$1:$AQ$1,0),FALSE)</f>
        <v>0</v>
      </c>
      <c r="AF137">
        <f>VLOOKUP($B137,'Tillförd energi'!$B$1:$AS$566,MATCH(AF$1,'Tillförd energi'!$B$1:$AQ$1,0),FALSE)</f>
        <v>5.5E-2</v>
      </c>
      <c r="AG137">
        <f>IFERROR(VLOOKUP(B137,Miljö!$B$1:$S$476,9,FALSE)/1,0)</f>
        <v>0</v>
      </c>
      <c r="AI137">
        <f t="shared" si="16"/>
        <v>2.7550000000000003</v>
      </c>
      <c r="AJ137">
        <f t="shared" si="17"/>
        <v>2.7550000000000003</v>
      </c>
      <c r="AK137">
        <f>IF(ISERROR(1/VLOOKUP($B137,Leveranser!$B$1:$S$500,MATCH("såld värme (gwh)",Leveranser!$B$1:$S$1,0),FALSE)),"",VLOOKUP($B137,Leveranser!$B$1:$S$500,MATCH("såld värme (gwh)",Leveranser!$B$1:$S$1,0),FALSE))</f>
        <v>2.2000000000000002</v>
      </c>
      <c r="AL137">
        <f>VLOOKUP($B137,Leveranser!$B$1:$Y$500,MATCH("Totalt såld fjärrvärme till andra fjärrvärmeföretag",Leveranser!$B$1:$AA$1,0),FALSE)</f>
        <v>0</v>
      </c>
      <c r="AM137">
        <f>IF(ISERROR(1/VLOOKUP($B137,Miljö!$B$1:$S$500,MATCH("Såld mängd produktionsspecifik fjärrvärme (GWh)",Miljö!$B$1:$R$1,0),FALSE)),0,VLOOKUP($B137,Miljö!$B$1:$S$500,MATCH("Såld mängd produktionsspecifik fjärrvärme (GWh)",Miljö!$B$1:$R$1,0),FALSE))</f>
        <v>0</v>
      </c>
      <c r="AN137" s="137">
        <f t="shared" si="18"/>
        <v>0.79854809437386565</v>
      </c>
      <c r="AP137" t="str">
        <f>VLOOKUP($B137,Miljövärden!$B$1:$H$446,7,FALSE)</f>
        <v>Ja</v>
      </c>
      <c r="AQ137" t="str">
        <f>VLOOKUP($B137,Miljövärden!$B$1:$H$446,6,FALSE)</f>
        <v>Ja</v>
      </c>
      <c r="AU137">
        <f t="shared" si="19"/>
        <v>5.5E-2</v>
      </c>
      <c r="AV137">
        <f t="shared" si="20"/>
        <v>0</v>
      </c>
      <c r="AW137">
        <f t="shared" si="21"/>
        <v>2.56</v>
      </c>
      <c r="AX137">
        <f t="shared" si="22"/>
        <v>0</v>
      </c>
      <c r="AZ137">
        <f t="shared" si="23"/>
        <v>2.56</v>
      </c>
    </row>
    <row r="138" spans="1:52" customFormat="1" x14ac:dyDescent="0.25">
      <c r="A138" s="2" t="s">
        <v>213</v>
      </c>
      <c r="B138" s="2" t="s">
        <v>217</v>
      </c>
      <c r="C138">
        <f>VLOOKUP($B138,'Tillförd energi'!$B$1:$AS$566,MATCH(C$1,'Tillförd energi'!$B$1:$AQ$1,0),FALSE)</f>
        <v>0</v>
      </c>
      <c r="D138">
        <f>VLOOKUP($B138,'Tillförd energi'!$B$1:$AS$566,MATCH(D$1,'Tillförd energi'!$B$1:$AQ$1,0),FALSE)</f>
        <v>2.17</v>
      </c>
      <c r="E138">
        <f>VLOOKUP($B138,'Tillförd energi'!$B$1:$AS$566,MATCH(E$1,'Tillförd energi'!$B$1:$AQ$1,0),FALSE)</f>
        <v>0</v>
      </c>
      <c r="F138">
        <f>VLOOKUP($B138,'Tillförd energi'!$B$1:$AS$566,MATCH(F$1,'Tillförd energi'!$B$1:$AQ$1,0),FALSE)</f>
        <v>0</v>
      </c>
      <c r="G138">
        <f>VLOOKUP($B138,'Tillförd energi'!$B$1:$AS$566,MATCH(G$1,'Tillförd energi'!$B$1:$AQ$1,0),FALSE)</f>
        <v>0</v>
      </c>
      <c r="H138">
        <f>VLOOKUP($B138,'Tillförd energi'!$B$1:$AS$566,MATCH(H$1,'Tillförd energi'!$B$1:$AQ$1,0),FALSE)</f>
        <v>0</v>
      </c>
      <c r="I138">
        <f>VLOOKUP($B138,'Tillförd energi'!$B$1:$AS$566,MATCH(I$1,'Tillförd energi'!$B$1:$AQ$1,0),FALSE)</f>
        <v>0</v>
      </c>
      <c r="J138">
        <f>VLOOKUP($B138,'Tillförd energi'!$B$1:$AS$566,MATCH(J$1,'Tillförd energi'!$B$1:$AQ$1,0),FALSE)</f>
        <v>0</v>
      </c>
      <c r="K138">
        <v>0</v>
      </c>
      <c r="L138">
        <f>VLOOKUP($B138,'Tillförd energi'!$B$1:$AS$566,MATCH(L$1,'Tillförd energi'!$B$1:$AQ$1,0),FALSE)</f>
        <v>0</v>
      </c>
      <c r="M138">
        <f>VLOOKUP($B138,'Tillförd energi'!$B$1:$AS$566,MATCH(M$1,'Tillförd energi'!$B$1:$AQ$1,0),FALSE)</f>
        <v>9.8691999999999993</v>
      </c>
      <c r="N138">
        <f>VLOOKUP($B138,'Tillförd energi'!$B$1:$AS$566,MATCH(N$1,'Tillförd energi'!$B$1:$AQ$1,0),FALSE)</f>
        <v>9.8691999999999993</v>
      </c>
      <c r="O138">
        <f>VLOOKUP($B138,'Tillförd energi'!$B$1:$AS$566,MATCH(O$1,'Tillförd energi'!$B$1:$AQ$1,0),FALSE)</f>
        <v>10.011699999999999</v>
      </c>
      <c r="P138">
        <f>VLOOKUP($B138,'Tillförd energi'!$B$1:$AS$566,MATCH(P$1,'Tillförd energi'!$B$1:$AQ$1,0),FALSE)</f>
        <v>19.738399999999999</v>
      </c>
      <c r="Q138">
        <f>VLOOKUP($B138,'Tillförd energi'!$B$1:$AS$566,MATCH(Q$1,'Tillförd energi'!$B$1:$AQ$1,0),FALSE)</f>
        <v>0</v>
      </c>
      <c r="R138">
        <f>VLOOKUP($B138,'Tillförd energi'!$B$1:$AS$566,MATCH(R$1,'Tillförd energi'!$B$1:$AQ$1,0),FALSE)</f>
        <v>0</v>
      </c>
      <c r="S138">
        <f>VLOOKUP($B138,'Tillförd energi'!$B$1:$AS$566,MATCH(S$1,'Tillförd energi'!$B$1:$AQ$1,0),FALSE)</f>
        <v>0</v>
      </c>
      <c r="T138">
        <f>VLOOKUP($B138,'Tillförd energi'!$B$1:$AS$566,MATCH(T$1,'Tillförd energi'!$B$1:$AQ$1,0),FALSE)</f>
        <v>0</v>
      </c>
      <c r="U138">
        <f>VLOOKUP($B138,'Tillförd energi'!$B$1:$AS$566,MATCH(U$1,'Tillförd energi'!$B$1:$AQ$1,0),FALSE)</f>
        <v>0</v>
      </c>
      <c r="V138">
        <f>VLOOKUP($B138,'Tillförd energi'!$B$1:$AS$566,MATCH(V$1,'Tillförd energi'!$B$1:$AQ$1,0),FALSE)</f>
        <v>0</v>
      </c>
      <c r="W138">
        <f>VLOOKUP($B138,'Tillförd energi'!$B$1:$AS$566,MATCH(W$1,'Tillförd energi'!$B$1:$AQ$1,0),FALSE)</f>
        <v>0</v>
      </c>
      <c r="X138">
        <f>VLOOKUP($B138,'Tillförd energi'!$B$1:$AS$566,MATCH(X$1,'Tillförd energi'!$B$1:$AQ$1,0),FALSE)</f>
        <v>0</v>
      </c>
      <c r="Y138">
        <f>VLOOKUP($B138,'Tillförd energi'!$B$1:$AS$566,MATCH(Y$1,'Tillförd energi'!$B$1:$AQ$1,0),FALSE)</f>
        <v>0</v>
      </c>
      <c r="Z138">
        <f>VLOOKUP($B138,'Tillförd energi'!$B$1:$AS$566,MATCH(Z$1,'Tillförd energi'!$B$1:$AQ$1,0),FALSE)</f>
        <v>0</v>
      </c>
      <c r="AA138">
        <f>VLOOKUP($B138,'Tillförd energi'!$B$1:$AS$566,MATCH(AA$1,'Tillförd energi'!$B$1:$AQ$1,0),FALSE)</f>
        <v>0</v>
      </c>
      <c r="AB138">
        <f>VLOOKUP($B138,'Tillförd energi'!$B$1:$AS$566,MATCH(AB$1,'Tillförd energi'!$B$1:$AQ$1,0),FALSE)</f>
        <v>0</v>
      </c>
      <c r="AC138">
        <f>VLOOKUP($B138,'Tillförd energi'!$B$1:$AS$566,MATCH(AC$1,'Tillförd energi'!$B$1:$AQ$1,0),FALSE)</f>
        <v>6.62</v>
      </c>
      <c r="AD138">
        <f>VLOOKUP($B138,'Tillförd energi'!$B$1:$AS$566,MATCH(AD$1,'Tillförd energi'!$B$1:$AQ$1,0),FALSE)</f>
        <v>0</v>
      </c>
      <c r="AE138">
        <f>VLOOKUP($B138,'Tillförd energi'!$B$1:$AS$566,MATCH(AE$1,'Tillförd energi'!$B$1:$AQ$1,0),FALSE)</f>
        <v>0</v>
      </c>
      <c r="AF138">
        <f>VLOOKUP($B138,'Tillförd energi'!$B$1:$AS$566,MATCH(AF$1,'Tillförd energi'!$B$1:$AQ$1,0),FALSE)</f>
        <v>0.51483999999999996</v>
      </c>
      <c r="AG138">
        <f>IFERROR(VLOOKUP(B138,Miljö!$B$1:$S$476,9,FALSE)/1,0)</f>
        <v>0</v>
      </c>
      <c r="AI138">
        <f t="shared" si="16"/>
        <v>58.793339999999993</v>
      </c>
      <c r="AJ138">
        <f t="shared" si="17"/>
        <v>58.793339999999993</v>
      </c>
      <c r="AK138">
        <f>IF(ISERROR(1/VLOOKUP($B138,Leveranser!$B$1:$S$500,MATCH("såld värme (gwh)",Leveranser!$B$1:$S$1,0),FALSE)),"",VLOOKUP($B138,Leveranser!$B$1:$S$500,MATCH("såld värme (gwh)",Leveranser!$B$1:$S$1,0),FALSE))</f>
        <v>49</v>
      </c>
      <c r="AL138">
        <f>VLOOKUP($B138,Leveranser!$B$1:$Y$500,MATCH("Totalt såld fjärrvärme till andra fjärrvärmeföretag",Leveranser!$B$1:$AA$1,0),FALSE)</f>
        <v>0</v>
      </c>
      <c r="AM138">
        <f>IF(ISERROR(1/VLOOKUP($B138,Miljö!$B$1:$S$500,MATCH("Såld mängd produktionsspecifik fjärrvärme (GWh)",Miljö!$B$1:$R$1,0),FALSE)),0,VLOOKUP($B138,Miljö!$B$1:$S$500,MATCH("Såld mängd produktionsspecifik fjärrvärme (GWh)",Miljö!$B$1:$R$1,0),FALSE))</f>
        <v>0</v>
      </c>
      <c r="AN138" s="137">
        <f t="shared" si="18"/>
        <v>0.83342773178050444</v>
      </c>
      <c r="AP138" t="str">
        <f>VLOOKUP($B138,Miljövärden!$B$1:$H$446,7,FALSE)</f>
        <v>Ja</v>
      </c>
      <c r="AQ138" t="str">
        <f>VLOOKUP($B138,Miljövärden!$B$1:$H$446,6,FALSE)</f>
        <v>Ja</v>
      </c>
      <c r="AU138">
        <f t="shared" si="19"/>
        <v>0.51483999999999996</v>
      </c>
      <c r="AV138">
        <f t="shared" si="20"/>
        <v>0</v>
      </c>
      <c r="AW138">
        <f t="shared" si="21"/>
        <v>49.488499999999995</v>
      </c>
      <c r="AX138">
        <f t="shared" si="22"/>
        <v>0</v>
      </c>
      <c r="AZ138">
        <f t="shared" si="23"/>
        <v>49.488499999999995</v>
      </c>
    </row>
    <row r="139" spans="1:52" customFormat="1" x14ac:dyDescent="0.25">
      <c r="A139" s="2" t="s">
        <v>220</v>
      </c>
      <c r="B139" s="2" t="s">
        <v>221</v>
      </c>
      <c r="C139">
        <f>VLOOKUP($B139,'Tillförd energi'!$B$1:$AS$566,MATCH(C$1,'Tillförd energi'!$B$1:$AQ$1,0),FALSE)</f>
        <v>0</v>
      </c>
      <c r="D139">
        <f>VLOOKUP($B139,'Tillförd energi'!$B$1:$AS$566,MATCH(D$1,'Tillförd energi'!$B$1:$AQ$1,0),FALSE)</f>
        <v>0.3</v>
      </c>
      <c r="E139">
        <f>VLOOKUP($B139,'Tillförd energi'!$B$1:$AS$566,MATCH(E$1,'Tillförd energi'!$B$1:$AQ$1,0),FALSE)</f>
        <v>0</v>
      </c>
      <c r="F139">
        <f>VLOOKUP($B139,'Tillförd energi'!$B$1:$AS$566,MATCH(F$1,'Tillförd energi'!$B$1:$AQ$1,0),FALSE)</f>
        <v>0</v>
      </c>
      <c r="G139">
        <f>VLOOKUP($B139,'Tillförd energi'!$B$1:$AS$566,MATCH(G$1,'Tillförd energi'!$B$1:$AQ$1,0),FALSE)</f>
        <v>0</v>
      </c>
      <c r="H139">
        <f>VLOOKUP($B139,'Tillförd energi'!$B$1:$AS$566,MATCH(H$1,'Tillförd energi'!$B$1:$AQ$1,0),FALSE)</f>
        <v>0</v>
      </c>
      <c r="I139">
        <f>VLOOKUP($B139,'Tillförd energi'!$B$1:$AS$566,MATCH(I$1,'Tillförd energi'!$B$1:$AQ$1,0),FALSE)</f>
        <v>0</v>
      </c>
      <c r="J139">
        <f>VLOOKUP($B139,'Tillförd energi'!$B$1:$AS$566,MATCH(J$1,'Tillförd energi'!$B$1:$AQ$1,0),FALSE)</f>
        <v>0</v>
      </c>
      <c r="K139">
        <v>0</v>
      </c>
      <c r="L139">
        <f>VLOOKUP($B139,'Tillförd energi'!$B$1:$AS$566,MATCH(L$1,'Tillförd energi'!$B$1:$AQ$1,0),FALSE)</f>
        <v>0</v>
      </c>
      <c r="M139">
        <f>VLOOKUP($B139,'Tillförd energi'!$B$1:$AS$566,MATCH(M$1,'Tillförd energi'!$B$1:$AQ$1,0),FALSE)</f>
        <v>0</v>
      </c>
      <c r="N139">
        <f>VLOOKUP($B139,'Tillförd energi'!$B$1:$AS$566,MATCH(N$1,'Tillförd energi'!$B$1:$AQ$1,0),FALSE)</f>
        <v>40</v>
      </c>
      <c r="O139">
        <f>VLOOKUP($B139,'Tillförd energi'!$B$1:$AS$566,MATCH(O$1,'Tillförd energi'!$B$1:$AQ$1,0),FALSE)</f>
        <v>0</v>
      </c>
      <c r="P139">
        <f>VLOOKUP($B139,'Tillförd energi'!$B$1:$AS$566,MATCH(P$1,'Tillförd energi'!$B$1:$AQ$1,0),FALSE)</f>
        <v>0.8</v>
      </c>
      <c r="Q139">
        <f>VLOOKUP($B139,'Tillförd energi'!$B$1:$AS$566,MATCH(Q$1,'Tillförd energi'!$B$1:$AQ$1,0),FALSE)</f>
        <v>0</v>
      </c>
      <c r="R139">
        <f>VLOOKUP($B139,'Tillförd energi'!$B$1:$AS$566,MATCH(R$1,'Tillförd energi'!$B$1:$AQ$1,0),FALSE)</f>
        <v>0</v>
      </c>
      <c r="S139">
        <f>VLOOKUP($B139,'Tillförd energi'!$B$1:$AS$566,MATCH(S$1,'Tillförd energi'!$B$1:$AQ$1,0),FALSE)</f>
        <v>0</v>
      </c>
      <c r="T139">
        <f>VLOOKUP($B139,'Tillförd energi'!$B$1:$AS$566,MATCH(T$1,'Tillförd energi'!$B$1:$AQ$1,0),FALSE)</f>
        <v>0</v>
      </c>
      <c r="U139">
        <f>VLOOKUP($B139,'Tillförd energi'!$B$1:$AS$566,MATCH(U$1,'Tillförd energi'!$B$1:$AQ$1,0),FALSE)</f>
        <v>0</v>
      </c>
      <c r="V139">
        <f>VLOOKUP($B139,'Tillförd energi'!$B$1:$AS$566,MATCH(V$1,'Tillförd energi'!$B$1:$AQ$1,0),FALSE)</f>
        <v>0</v>
      </c>
      <c r="W139">
        <f>VLOOKUP($B139,'Tillförd energi'!$B$1:$AS$566,MATCH(W$1,'Tillförd energi'!$B$1:$AQ$1,0),FALSE)</f>
        <v>0</v>
      </c>
      <c r="X139">
        <f>VLOOKUP($B139,'Tillförd energi'!$B$1:$AS$566,MATCH(X$1,'Tillförd energi'!$B$1:$AQ$1,0),FALSE)</f>
        <v>0</v>
      </c>
      <c r="Y139">
        <f>VLOOKUP($B139,'Tillförd energi'!$B$1:$AS$566,MATCH(Y$1,'Tillförd energi'!$B$1:$AQ$1,0),FALSE)</f>
        <v>0</v>
      </c>
      <c r="Z139">
        <f>VLOOKUP($B139,'Tillförd energi'!$B$1:$AS$566,MATCH(Z$1,'Tillförd energi'!$B$1:$AQ$1,0),FALSE)</f>
        <v>0</v>
      </c>
      <c r="AA139">
        <f>VLOOKUP($B139,'Tillförd energi'!$B$1:$AS$566,MATCH(AA$1,'Tillförd energi'!$B$1:$AQ$1,0),FALSE)</f>
        <v>0</v>
      </c>
      <c r="AB139">
        <f>VLOOKUP($B139,'Tillförd energi'!$B$1:$AS$566,MATCH(AB$1,'Tillförd energi'!$B$1:$AQ$1,0),FALSE)</f>
        <v>0</v>
      </c>
      <c r="AC139">
        <f>VLOOKUP($B139,'Tillförd energi'!$B$1:$AS$566,MATCH(AC$1,'Tillförd energi'!$B$1:$AQ$1,0),FALSE)</f>
        <v>5.4</v>
      </c>
      <c r="AD139">
        <f>VLOOKUP($B139,'Tillförd energi'!$B$1:$AS$566,MATCH(AD$1,'Tillförd energi'!$B$1:$AQ$1,0),FALSE)</f>
        <v>0</v>
      </c>
      <c r="AE139">
        <f>VLOOKUP($B139,'Tillförd energi'!$B$1:$AS$566,MATCH(AE$1,'Tillförd energi'!$B$1:$AQ$1,0),FALSE)</f>
        <v>0</v>
      </c>
      <c r="AF139">
        <f>VLOOKUP($B139,'Tillförd energi'!$B$1:$AS$566,MATCH(AF$1,'Tillförd energi'!$B$1:$AQ$1,0),FALSE)</f>
        <v>0.89700000000000002</v>
      </c>
      <c r="AG139">
        <f>IFERROR(VLOOKUP(B139,Miljö!$B$1:$S$476,9,FALSE)/1,0)</f>
        <v>0</v>
      </c>
      <c r="AI139">
        <f t="shared" si="16"/>
        <v>47.396999999999991</v>
      </c>
      <c r="AJ139">
        <f t="shared" si="17"/>
        <v>47.396999999999991</v>
      </c>
      <c r="AK139">
        <f>IF(ISERROR(1/VLOOKUP($B139,Leveranser!$B$1:$S$500,MATCH("såld värme (gwh)",Leveranser!$B$1:$S$1,0),FALSE)),"",VLOOKUP($B139,Leveranser!$B$1:$S$500,MATCH("såld värme (gwh)",Leveranser!$B$1:$S$1,0),FALSE))</f>
        <v>31.198</v>
      </c>
      <c r="AL139">
        <f>VLOOKUP($B139,Leveranser!$B$1:$Y$500,MATCH("Totalt såld fjärrvärme till andra fjärrvärmeföretag",Leveranser!$B$1:$AA$1,0),FALSE)</f>
        <v>0</v>
      </c>
      <c r="AM139">
        <f>IF(ISERROR(1/VLOOKUP($B139,Miljö!$B$1:$S$500,MATCH("Såld mängd produktionsspecifik fjärrvärme (GWh)",Miljö!$B$1:$R$1,0),FALSE)),0,VLOOKUP($B139,Miljö!$B$1:$S$500,MATCH("Såld mängd produktionsspecifik fjärrvärme (GWh)",Miljö!$B$1:$R$1,0),FALSE))</f>
        <v>0</v>
      </c>
      <c r="AN139" s="137">
        <f t="shared" si="18"/>
        <v>0.65822731396501899</v>
      </c>
      <c r="AP139" t="str">
        <f>VLOOKUP($B139,Miljövärden!$B$1:$H$446,7,FALSE)</f>
        <v>Ja</v>
      </c>
      <c r="AQ139" t="str">
        <f>VLOOKUP($B139,Miljövärden!$B$1:$H$446,6,FALSE)</f>
        <v>Ja</v>
      </c>
      <c r="AU139">
        <f t="shared" si="19"/>
        <v>0.89700000000000002</v>
      </c>
      <c r="AV139">
        <f t="shared" si="20"/>
        <v>0</v>
      </c>
      <c r="AW139">
        <f t="shared" si="21"/>
        <v>40.799999999999997</v>
      </c>
      <c r="AX139">
        <f t="shared" si="22"/>
        <v>0</v>
      </c>
      <c r="AZ139">
        <f t="shared" si="23"/>
        <v>40.799999999999997</v>
      </c>
    </row>
    <row r="140" spans="1:52" customFormat="1" x14ac:dyDescent="0.25">
      <c r="A140" s="2" t="s">
        <v>222</v>
      </c>
      <c r="B140" s="2" t="s">
        <v>223</v>
      </c>
      <c r="C140">
        <f>VLOOKUP($B140,'Tillförd energi'!$B$1:$AS$566,MATCH(C$1,'Tillförd energi'!$B$1:$AQ$1,0),FALSE)</f>
        <v>0</v>
      </c>
      <c r="D140">
        <f>VLOOKUP($B140,'Tillförd energi'!$B$1:$AS$566,MATCH(D$1,'Tillförd energi'!$B$1:$AQ$1,0),FALSE)</f>
        <v>0</v>
      </c>
      <c r="E140">
        <f>VLOOKUP($B140,'Tillförd energi'!$B$1:$AS$566,MATCH(E$1,'Tillförd energi'!$B$1:$AQ$1,0),FALSE)</f>
        <v>0.6</v>
      </c>
      <c r="F140">
        <f>VLOOKUP($B140,'Tillförd energi'!$B$1:$AS$566,MATCH(F$1,'Tillförd energi'!$B$1:$AQ$1,0),FALSE)</f>
        <v>0</v>
      </c>
      <c r="G140">
        <f>VLOOKUP($B140,'Tillförd energi'!$B$1:$AS$566,MATCH(G$1,'Tillförd energi'!$B$1:$AQ$1,0),FALSE)</f>
        <v>0</v>
      </c>
      <c r="H140">
        <f>VLOOKUP($B140,'Tillförd energi'!$B$1:$AS$566,MATCH(H$1,'Tillförd energi'!$B$1:$AQ$1,0),FALSE)</f>
        <v>0</v>
      </c>
      <c r="I140">
        <f>VLOOKUP($B140,'Tillförd energi'!$B$1:$AS$566,MATCH(I$1,'Tillförd energi'!$B$1:$AQ$1,0),FALSE)</f>
        <v>0</v>
      </c>
      <c r="J140">
        <f>VLOOKUP($B140,'Tillförd energi'!$B$1:$AS$566,MATCH(J$1,'Tillförd energi'!$B$1:$AQ$1,0),FALSE)</f>
        <v>2.5</v>
      </c>
      <c r="K140">
        <v>0</v>
      </c>
      <c r="L140">
        <f>VLOOKUP($B140,'Tillförd energi'!$B$1:$AS$566,MATCH(L$1,'Tillförd energi'!$B$1:$AQ$1,0),FALSE)</f>
        <v>0</v>
      </c>
      <c r="M140">
        <f>VLOOKUP($B140,'Tillförd energi'!$B$1:$AS$566,MATCH(M$1,'Tillförd energi'!$B$1:$AQ$1,0),FALSE)</f>
        <v>31.7531</v>
      </c>
      <c r="N140">
        <f>VLOOKUP($B140,'Tillförd energi'!$B$1:$AS$566,MATCH(N$1,'Tillförd energi'!$B$1:$AQ$1,0),FALSE)</f>
        <v>27.856999999999999</v>
      </c>
      <c r="O140">
        <f>VLOOKUP($B140,'Tillförd energi'!$B$1:$AS$566,MATCH(O$1,'Tillförd energi'!$B$1:$AQ$1,0),FALSE)</f>
        <v>13.0311</v>
      </c>
      <c r="P140">
        <f>VLOOKUP($B140,'Tillförd energi'!$B$1:$AS$566,MATCH(P$1,'Tillförd energi'!$B$1:$AQ$1,0),FALSE)</f>
        <v>21.636800000000001</v>
      </c>
      <c r="Q140">
        <f>VLOOKUP($B140,'Tillförd energi'!$B$1:$AS$566,MATCH(Q$1,'Tillförd energi'!$B$1:$AQ$1,0),FALSE)</f>
        <v>0</v>
      </c>
      <c r="R140">
        <f>VLOOKUP($B140,'Tillförd energi'!$B$1:$AS$566,MATCH(R$1,'Tillförd energi'!$B$1:$AQ$1,0),FALSE)</f>
        <v>0</v>
      </c>
      <c r="S140">
        <f>VLOOKUP($B140,'Tillförd energi'!$B$1:$AS$566,MATCH(S$1,'Tillförd energi'!$B$1:$AQ$1,0),FALSE)</f>
        <v>0</v>
      </c>
      <c r="T140">
        <f>VLOOKUP($B140,'Tillförd energi'!$B$1:$AS$566,MATCH(T$1,'Tillförd energi'!$B$1:$AQ$1,0),FALSE)</f>
        <v>0</v>
      </c>
      <c r="U140">
        <f>VLOOKUP($B140,'Tillförd energi'!$B$1:$AS$566,MATCH(U$1,'Tillförd energi'!$B$1:$AQ$1,0),FALSE)</f>
        <v>0</v>
      </c>
      <c r="V140">
        <f>VLOOKUP($B140,'Tillförd energi'!$B$1:$AS$566,MATCH(V$1,'Tillförd energi'!$B$1:$AQ$1,0),FALSE)</f>
        <v>0</v>
      </c>
      <c r="W140">
        <f>VLOOKUP($B140,'Tillförd energi'!$B$1:$AS$566,MATCH(W$1,'Tillförd energi'!$B$1:$AQ$1,0),FALSE)</f>
        <v>0</v>
      </c>
      <c r="X140">
        <f>VLOOKUP($B140,'Tillförd energi'!$B$1:$AS$566,MATCH(X$1,'Tillförd energi'!$B$1:$AQ$1,0),FALSE)</f>
        <v>0</v>
      </c>
      <c r="Y140">
        <f>VLOOKUP($B140,'Tillförd energi'!$B$1:$AS$566,MATCH(Y$1,'Tillförd energi'!$B$1:$AQ$1,0),FALSE)</f>
        <v>19.447199999999999</v>
      </c>
      <c r="Z140">
        <f>VLOOKUP($B140,'Tillförd energi'!$B$1:$AS$566,MATCH(Z$1,'Tillförd energi'!$B$1:$AQ$1,0),FALSE)</f>
        <v>2.7</v>
      </c>
      <c r="AA140">
        <f>VLOOKUP($B140,'Tillförd energi'!$B$1:$AS$566,MATCH(AA$1,'Tillförd energi'!$B$1:$AQ$1,0),FALSE)</f>
        <v>0</v>
      </c>
      <c r="AB140">
        <f>VLOOKUP($B140,'Tillförd energi'!$B$1:$AS$566,MATCH(AB$1,'Tillförd energi'!$B$1:$AQ$1,0),FALSE)</f>
        <v>0</v>
      </c>
      <c r="AC140">
        <f>VLOOKUP($B140,'Tillförd energi'!$B$1:$AS$566,MATCH(AC$1,'Tillförd energi'!$B$1:$AQ$1,0),FALSE)</f>
        <v>32.24</v>
      </c>
      <c r="AD140">
        <f>VLOOKUP($B140,'Tillförd energi'!$B$1:$AS$566,MATCH(AD$1,'Tillförd energi'!$B$1:$AQ$1,0),FALSE)</f>
        <v>49.1</v>
      </c>
      <c r="AE140">
        <f>VLOOKUP($B140,'Tillförd energi'!$B$1:$AS$566,MATCH(AE$1,'Tillförd energi'!$B$1:$AQ$1,0),FALSE)</f>
        <v>0</v>
      </c>
      <c r="AF140">
        <f>VLOOKUP($B140,'Tillförd energi'!$B$1:$AS$566,MATCH(AF$1,'Tillförd energi'!$B$1:$AQ$1,0),FALSE)</f>
        <v>6.1951200000000002</v>
      </c>
      <c r="AG140">
        <f>IFERROR(VLOOKUP(B140,Miljö!$B$1:$S$476,9,FALSE)/1,0)</f>
        <v>0</v>
      </c>
      <c r="AI140">
        <f t="shared" si="16"/>
        <v>207.06031999999999</v>
      </c>
      <c r="AJ140">
        <f t="shared" si="17"/>
        <v>207.06031999999999</v>
      </c>
      <c r="AK140">
        <f>IF(ISERROR(1/VLOOKUP($B140,Leveranser!$B$1:$S$500,MATCH("såld värme (gwh)",Leveranser!$B$1:$S$1,0),FALSE)),"",VLOOKUP($B140,Leveranser!$B$1:$S$500,MATCH("såld värme (gwh)",Leveranser!$B$1:$S$1,0),FALSE))</f>
        <v>165</v>
      </c>
      <c r="AL140">
        <f>VLOOKUP($B140,Leveranser!$B$1:$Y$500,MATCH("Totalt såld fjärrvärme till andra fjärrvärmeföretag",Leveranser!$B$1:$AA$1,0),FALSE)</f>
        <v>0</v>
      </c>
      <c r="AM140">
        <f>IF(ISERROR(1/VLOOKUP($B140,Miljö!$B$1:$S$500,MATCH("Såld mängd produktionsspecifik fjärrvärme (GWh)",Miljö!$B$1:$R$1,0),FALSE)),0,VLOOKUP($B140,Miljö!$B$1:$S$500,MATCH("Såld mängd produktionsspecifik fjärrvärme (GWh)",Miljö!$B$1:$R$1,0),FALSE))</f>
        <v>0</v>
      </c>
      <c r="AN140" s="137">
        <f t="shared" si="18"/>
        <v>0.79686924080866872</v>
      </c>
      <c r="AP140" t="str">
        <f>VLOOKUP($B140,Miljövärden!$B$1:$H$446,7,FALSE)</f>
        <v>Ja</v>
      </c>
      <c r="AQ140" t="str">
        <f>VLOOKUP($B140,Miljövärden!$B$1:$H$446,6,FALSE)</f>
        <v>Ja</v>
      </c>
      <c r="AU140">
        <f t="shared" si="19"/>
        <v>8.8951200000000004</v>
      </c>
      <c r="AV140">
        <f t="shared" si="20"/>
        <v>0</v>
      </c>
      <c r="AW140">
        <f t="shared" si="21"/>
        <v>94.277999999999992</v>
      </c>
      <c r="AX140">
        <f t="shared" si="22"/>
        <v>0</v>
      </c>
      <c r="AZ140">
        <f t="shared" si="23"/>
        <v>94.277999999999992</v>
      </c>
    </row>
    <row r="141" spans="1:52" customFormat="1" x14ac:dyDescent="0.25">
      <c r="A141" s="2" t="s">
        <v>224</v>
      </c>
      <c r="B141" s="2" t="s">
        <v>225</v>
      </c>
      <c r="C141">
        <f>VLOOKUP($B141,'Tillförd energi'!$B$1:$AS$566,MATCH(C$1,'Tillförd energi'!$B$1:$AQ$1,0),FALSE)</f>
        <v>0</v>
      </c>
      <c r="D141">
        <f>VLOOKUP($B141,'Tillförd energi'!$B$1:$AS$566,MATCH(D$1,'Tillförd energi'!$B$1:$AQ$1,0),FALSE)</f>
        <v>1.44333</v>
      </c>
      <c r="E141">
        <f>VLOOKUP($B141,'Tillförd energi'!$B$1:$AS$566,MATCH(E$1,'Tillförd energi'!$B$1:$AQ$1,0),FALSE)</f>
        <v>0</v>
      </c>
      <c r="F141">
        <f>VLOOKUP($B141,'Tillförd energi'!$B$1:$AS$566,MATCH(F$1,'Tillförd energi'!$B$1:$AQ$1,0),FALSE)</f>
        <v>0</v>
      </c>
      <c r="G141">
        <f>VLOOKUP($B141,'Tillförd energi'!$B$1:$AS$566,MATCH(G$1,'Tillförd energi'!$B$1:$AQ$1,0),FALSE)</f>
        <v>0</v>
      </c>
      <c r="H141">
        <f>VLOOKUP($B141,'Tillförd energi'!$B$1:$AS$566,MATCH(H$1,'Tillförd energi'!$B$1:$AQ$1,0),FALSE)</f>
        <v>0</v>
      </c>
      <c r="I141">
        <f>VLOOKUP($B141,'Tillförd energi'!$B$1:$AS$566,MATCH(I$1,'Tillförd energi'!$B$1:$AQ$1,0),FALSE)</f>
        <v>111.6</v>
      </c>
      <c r="J141">
        <f>VLOOKUP($B141,'Tillförd energi'!$B$1:$AS$566,MATCH(J$1,'Tillförd energi'!$B$1:$AQ$1,0),FALSE)</f>
        <v>0</v>
      </c>
      <c r="K141">
        <v>0</v>
      </c>
      <c r="L141">
        <f>VLOOKUP($B141,'Tillförd energi'!$B$1:$AS$566,MATCH(L$1,'Tillförd energi'!$B$1:$AQ$1,0),FALSE)</f>
        <v>0</v>
      </c>
      <c r="M141">
        <f>VLOOKUP($B141,'Tillförd energi'!$B$1:$AS$566,MATCH(M$1,'Tillförd energi'!$B$1:$AQ$1,0),FALSE)</f>
        <v>0</v>
      </c>
      <c r="N141">
        <f>VLOOKUP($B141,'Tillförd energi'!$B$1:$AS$566,MATCH(N$1,'Tillförd energi'!$B$1:$AQ$1,0),FALSE)</f>
        <v>0</v>
      </c>
      <c r="O141">
        <f>VLOOKUP($B141,'Tillförd energi'!$B$1:$AS$566,MATCH(O$1,'Tillförd energi'!$B$1:$AQ$1,0),FALSE)</f>
        <v>0</v>
      </c>
      <c r="P141">
        <f>VLOOKUP($B141,'Tillförd energi'!$B$1:$AS$566,MATCH(P$1,'Tillförd energi'!$B$1:$AQ$1,0),FALSE)</f>
        <v>88.1</v>
      </c>
      <c r="Q141">
        <f>VLOOKUP($B141,'Tillförd energi'!$B$1:$AS$566,MATCH(Q$1,'Tillförd energi'!$B$1:$AQ$1,0),FALSE)</f>
        <v>0</v>
      </c>
      <c r="R141">
        <f>VLOOKUP($B141,'Tillförd energi'!$B$1:$AS$566,MATCH(R$1,'Tillförd energi'!$B$1:$AQ$1,0),FALSE)</f>
        <v>0</v>
      </c>
      <c r="S141">
        <f>VLOOKUP($B141,'Tillförd energi'!$B$1:$AS$566,MATCH(S$1,'Tillförd energi'!$B$1:$AQ$1,0),FALSE)</f>
        <v>0</v>
      </c>
      <c r="T141">
        <f>VLOOKUP($B141,'Tillförd energi'!$B$1:$AS$566,MATCH(T$1,'Tillförd energi'!$B$1:$AQ$1,0),FALSE)</f>
        <v>0</v>
      </c>
      <c r="U141">
        <f>VLOOKUP($B141,'Tillförd energi'!$B$1:$AS$566,MATCH(U$1,'Tillförd energi'!$B$1:$AQ$1,0),FALSE)</f>
        <v>0</v>
      </c>
      <c r="V141">
        <f>VLOOKUP($B141,'Tillförd energi'!$B$1:$AS$566,MATCH(V$1,'Tillförd energi'!$B$1:$AQ$1,0),FALSE)</f>
        <v>0</v>
      </c>
      <c r="W141">
        <f>VLOOKUP($B141,'Tillförd energi'!$B$1:$AS$566,MATCH(W$1,'Tillförd energi'!$B$1:$AQ$1,0),FALSE)</f>
        <v>0</v>
      </c>
      <c r="X141">
        <f>VLOOKUP($B141,'Tillförd energi'!$B$1:$AS$566,MATCH(X$1,'Tillförd energi'!$B$1:$AQ$1,0),FALSE)</f>
        <v>0</v>
      </c>
      <c r="Y141">
        <f>VLOOKUP($B141,'Tillförd energi'!$B$1:$AS$566,MATCH(Y$1,'Tillförd energi'!$B$1:$AQ$1,0),FALSE)</f>
        <v>0</v>
      </c>
      <c r="Z141">
        <f>VLOOKUP($B141,'Tillförd energi'!$B$1:$AS$566,MATCH(Z$1,'Tillförd energi'!$B$1:$AQ$1,0),FALSE)</f>
        <v>0</v>
      </c>
      <c r="AA141">
        <f>VLOOKUP($B141,'Tillförd energi'!$B$1:$AS$566,MATCH(AA$1,'Tillförd energi'!$B$1:$AQ$1,0),FALSE)</f>
        <v>0</v>
      </c>
      <c r="AB141">
        <f>VLOOKUP($B141,'Tillförd energi'!$B$1:$AS$566,MATCH(AB$1,'Tillförd energi'!$B$1:$AQ$1,0),FALSE)</f>
        <v>0</v>
      </c>
      <c r="AC141">
        <f>VLOOKUP($B141,'Tillförd energi'!$B$1:$AS$566,MATCH(AC$1,'Tillförd energi'!$B$1:$AQ$1,0),FALSE)</f>
        <v>16.600000000000001</v>
      </c>
      <c r="AD141">
        <f>VLOOKUP($B141,'Tillförd energi'!$B$1:$AS$566,MATCH(AD$1,'Tillförd energi'!$B$1:$AQ$1,0),FALSE)</f>
        <v>1.994</v>
      </c>
      <c r="AE141">
        <f>VLOOKUP($B141,'Tillförd energi'!$B$1:$AS$566,MATCH(AE$1,'Tillförd energi'!$B$1:$AQ$1,0),FALSE)</f>
        <v>0</v>
      </c>
      <c r="AF141">
        <f>VLOOKUP($B141,'Tillförd energi'!$B$1:$AS$566,MATCH(AF$1,'Tillförd energi'!$B$1:$AQ$1,0),FALSE)</f>
        <v>7.8650000000000002</v>
      </c>
      <c r="AG141">
        <f>IFERROR(VLOOKUP(B141,Miljö!$B$1:$S$476,9,FALSE)/1,0)</f>
        <v>0</v>
      </c>
      <c r="AI141">
        <f t="shared" si="16"/>
        <v>227.60232999999999</v>
      </c>
      <c r="AJ141">
        <f t="shared" si="17"/>
        <v>227.60232999999999</v>
      </c>
      <c r="AK141">
        <f>IF(ISERROR(1/VLOOKUP($B141,Leveranser!$B$1:$S$500,MATCH("såld värme (gwh)",Leveranser!$B$1:$S$1,0),FALSE)),"",VLOOKUP($B141,Leveranser!$B$1:$S$500,MATCH("såld värme (gwh)",Leveranser!$B$1:$S$1,0),FALSE))</f>
        <v>173</v>
      </c>
      <c r="AL141">
        <f>VLOOKUP($B141,Leveranser!$B$1:$Y$500,MATCH("Totalt såld fjärrvärme till andra fjärrvärmeföretag",Leveranser!$B$1:$AA$1,0),FALSE)</f>
        <v>0</v>
      </c>
      <c r="AM141">
        <f>IF(ISERROR(1/VLOOKUP($B141,Miljö!$B$1:$S$500,MATCH("Såld mängd produktionsspecifik fjärrvärme (GWh)",Miljö!$B$1:$R$1,0),FALSE)),0,VLOOKUP($B141,Miljö!$B$1:$S$500,MATCH("Såld mängd produktionsspecifik fjärrvärme (GWh)",Miljö!$B$1:$R$1,0),FALSE))</f>
        <v>0</v>
      </c>
      <c r="AN141" s="137">
        <f t="shared" si="18"/>
        <v>0.76009766683847224</v>
      </c>
      <c r="AP141" t="str">
        <f>VLOOKUP($B141,Miljövärden!$B$1:$H$446,7,FALSE)</f>
        <v>Ja</v>
      </c>
      <c r="AQ141" t="str">
        <f>VLOOKUP($B141,Miljövärden!$B$1:$H$446,6,FALSE)</f>
        <v>Nej</v>
      </c>
      <c r="AU141">
        <f t="shared" si="19"/>
        <v>7.8650000000000002</v>
      </c>
      <c r="AV141">
        <f t="shared" si="20"/>
        <v>0</v>
      </c>
      <c r="AW141">
        <f t="shared" si="21"/>
        <v>88.1</v>
      </c>
      <c r="AX141">
        <f t="shared" si="22"/>
        <v>0</v>
      </c>
      <c r="AZ141">
        <f t="shared" si="23"/>
        <v>88.1</v>
      </c>
    </row>
    <row r="142" spans="1:52" customFormat="1" x14ac:dyDescent="0.25">
      <c r="A142" s="2" t="s">
        <v>224</v>
      </c>
      <c r="B142" s="2" t="s">
        <v>226</v>
      </c>
      <c r="C142">
        <f>VLOOKUP($B142,'Tillförd energi'!$B$1:$AS$566,MATCH(C$1,'Tillförd energi'!$B$1:$AQ$1,0),FALSE)</f>
        <v>0</v>
      </c>
      <c r="D142">
        <f>VLOOKUP($B142,'Tillförd energi'!$B$1:$AS$566,MATCH(D$1,'Tillförd energi'!$B$1:$AQ$1,0),FALSE)</f>
        <v>0.13</v>
      </c>
      <c r="E142">
        <f>VLOOKUP($B142,'Tillförd energi'!$B$1:$AS$566,MATCH(E$1,'Tillförd energi'!$B$1:$AQ$1,0),FALSE)</f>
        <v>0</v>
      </c>
      <c r="F142">
        <f>VLOOKUP($B142,'Tillförd energi'!$B$1:$AS$566,MATCH(F$1,'Tillförd energi'!$B$1:$AQ$1,0),FALSE)</f>
        <v>0</v>
      </c>
      <c r="G142">
        <f>VLOOKUP($B142,'Tillförd energi'!$B$1:$AS$566,MATCH(G$1,'Tillförd energi'!$B$1:$AQ$1,0),FALSE)</f>
        <v>0</v>
      </c>
      <c r="H142">
        <f>VLOOKUP($B142,'Tillförd energi'!$B$1:$AS$566,MATCH(H$1,'Tillförd energi'!$B$1:$AQ$1,0),FALSE)</f>
        <v>0</v>
      </c>
      <c r="I142">
        <f>VLOOKUP($B142,'Tillförd energi'!$B$1:$AS$566,MATCH(I$1,'Tillförd energi'!$B$1:$AQ$1,0),FALSE)</f>
        <v>0</v>
      </c>
      <c r="J142">
        <f>VLOOKUP($B142,'Tillförd energi'!$B$1:$AS$566,MATCH(J$1,'Tillförd energi'!$B$1:$AQ$1,0),FALSE)</f>
        <v>0</v>
      </c>
      <c r="K142">
        <v>0</v>
      </c>
      <c r="L142">
        <f>VLOOKUP($B142,'Tillförd energi'!$B$1:$AS$566,MATCH(L$1,'Tillförd energi'!$B$1:$AQ$1,0),FALSE)</f>
        <v>0</v>
      </c>
      <c r="M142">
        <f>VLOOKUP($B142,'Tillförd energi'!$B$1:$AS$566,MATCH(M$1,'Tillförd energi'!$B$1:$AQ$1,0),FALSE)</f>
        <v>0</v>
      </c>
      <c r="N142">
        <f>VLOOKUP($B142,'Tillförd energi'!$B$1:$AS$566,MATCH(N$1,'Tillförd energi'!$B$1:$AQ$1,0),FALSE)</f>
        <v>0</v>
      </c>
      <c r="O142">
        <f>VLOOKUP($B142,'Tillförd energi'!$B$1:$AS$566,MATCH(O$1,'Tillförd energi'!$B$1:$AQ$1,0),FALSE)</f>
        <v>0</v>
      </c>
      <c r="P142">
        <f>VLOOKUP($B142,'Tillförd energi'!$B$1:$AS$566,MATCH(P$1,'Tillförd energi'!$B$1:$AQ$1,0),FALSE)</f>
        <v>23.5</v>
      </c>
      <c r="Q142">
        <f>VLOOKUP($B142,'Tillförd energi'!$B$1:$AS$566,MATCH(Q$1,'Tillförd energi'!$B$1:$AQ$1,0),FALSE)</f>
        <v>0</v>
      </c>
      <c r="R142">
        <f>VLOOKUP($B142,'Tillförd energi'!$B$1:$AS$566,MATCH(R$1,'Tillförd energi'!$B$1:$AQ$1,0),FALSE)</f>
        <v>0</v>
      </c>
      <c r="S142">
        <f>VLOOKUP($B142,'Tillförd energi'!$B$1:$AS$566,MATCH(S$1,'Tillförd energi'!$B$1:$AQ$1,0),FALSE)</f>
        <v>0</v>
      </c>
      <c r="T142">
        <f>VLOOKUP($B142,'Tillförd energi'!$B$1:$AS$566,MATCH(T$1,'Tillförd energi'!$B$1:$AQ$1,0),FALSE)</f>
        <v>0</v>
      </c>
      <c r="U142">
        <f>VLOOKUP($B142,'Tillförd energi'!$B$1:$AS$566,MATCH(U$1,'Tillförd energi'!$B$1:$AQ$1,0),FALSE)</f>
        <v>0</v>
      </c>
      <c r="V142">
        <f>VLOOKUP($B142,'Tillförd energi'!$B$1:$AS$566,MATCH(V$1,'Tillförd energi'!$B$1:$AQ$1,0),FALSE)</f>
        <v>0</v>
      </c>
      <c r="W142">
        <f>VLOOKUP($B142,'Tillförd energi'!$B$1:$AS$566,MATCH(W$1,'Tillförd energi'!$B$1:$AQ$1,0),FALSE)</f>
        <v>0</v>
      </c>
      <c r="X142">
        <f>VLOOKUP($B142,'Tillförd energi'!$B$1:$AS$566,MATCH(X$1,'Tillförd energi'!$B$1:$AQ$1,0),FALSE)</f>
        <v>0</v>
      </c>
      <c r="Y142">
        <f>VLOOKUP($B142,'Tillförd energi'!$B$1:$AS$566,MATCH(Y$1,'Tillförd energi'!$B$1:$AQ$1,0),FALSE)</f>
        <v>0</v>
      </c>
      <c r="Z142">
        <f>VLOOKUP($B142,'Tillförd energi'!$B$1:$AS$566,MATCH(Z$1,'Tillförd energi'!$B$1:$AQ$1,0),FALSE)</f>
        <v>0</v>
      </c>
      <c r="AA142">
        <f>VLOOKUP($B142,'Tillförd energi'!$B$1:$AS$566,MATCH(AA$1,'Tillförd energi'!$B$1:$AQ$1,0),FALSE)</f>
        <v>0</v>
      </c>
      <c r="AB142">
        <f>VLOOKUP($B142,'Tillförd energi'!$B$1:$AS$566,MATCH(AB$1,'Tillförd energi'!$B$1:$AQ$1,0),FALSE)</f>
        <v>0</v>
      </c>
      <c r="AC142">
        <f>VLOOKUP($B142,'Tillförd energi'!$B$1:$AS$566,MATCH(AC$1,'Tillförd energi'!$B$1:$AQ$1,0),FALSE)</f>
        <v>0</v>
      </c>
      <c r="AD142">
        <f>VLOOKUP($B142,'Tillförd energi'!$B$1:$AS$566,MATCH(AD$1,'Tillförd energi'!$B$1:$AQ$1,0),FALSE)</f>
        <v>0</v>
      </c>
      <c r="AE142">
        <f>VLOOKUP($B142,'Tillförd energi'!$B$1:$AS$566,MATCH(AE$1,'Tillförd energi'!$B$1:$AQ$1,0),FALSE)</f>
        <v>0</v>
      </c>
      <c r="AF142">
        <f>VLOOKUP($B142,'Tillförd energi'!$B$1:$AS$566,MATCH(AF$1,'Tillförd energi'!$B$1:$AQ$1,0),FALSE)</f>
        <v>0.6</v>
      </c>
      <c r="AG142">
        <f>IFERROR(VLOOKUP(B142,Miljö!$B$1:$S$476,9,FALSE)/1,0)</f>
        <v>0</v>
      </c>
      <c r="AI142">
        <f t="shared" si="16"/>
        <v>24.23</v>
      </c>
      <c r="AJ142">
        <f t="shared" si="17"/>
        <v>24.23</v>
      </c>
      <c r="AK142">
        <f>IF(ISERROR(1/VLOOKUP($B142,Leveranser!$B$1:$S$500,MATCH("såld värme (gwh)",Leveranser!$B$1:$S$1,0),FALSE)),"",VLOOKUP($B142,Leveranser!$B$1:$S$500,MATCH("såld värme (gwh)",Leveranser!$B$1:$S$1,0),FALSE))</f>
        <v>17</v>
      </c>
      <c r="AL142">
        <f>VLOOKUP($B142,Leveranser!$B$1:$Y$500,MATCH("Totalt såld fjärrvärme till andra fjärrvärmeföretag",Leveranser!$B$1:$AA$1,0),FALSE)</f>
        <v>0</v>
      </c>
      <c r="AM142">
        <f>IF(ISERROR(1/VLOOKUP($B142,Miljö!$B$1:$S$500,MATCH("Såld mängd produktionsspecifik fjärrvärme (GWh)",Miljö!$B$1:$R$1,0),FALSE)),0,VLOOKUP($B142,Miljö!$B$1:$S$500,MATCH("Såld mängd produktionsspecifik fjärrvärme (GWh)",Miljö!$B$1:$R$1,0),FALSE))</f>
        <v>0</v>
      </c>
      <c r="AN142" s="137">
        <f t="shared" si="18"/>
        <v>0.70160957490713993</v>
      </c>
      <c r="AP142" t="str">
        <f>VLOOKUP($B142,Miljövärden!$B$1:$H$446,7,FALSE)</f>
        <v>Ja</v>
      </c>
      <c r="AQ142" t="str">
        <f>VLOOKUP($B142,Miljövärden!$B$1:$H$446,6,FALSE)</f>
        <v>Nej</v>
      </c>
      <c r="AU142">
        <f t="shared" si="19"/>
        <v>0.6</v>
      </c>
      <c r="AV142">
        <f t="shared" si="20"/>
        <v>0</v>
      </c>
      <c r="AW142">
        <f t="shared" si="21"/>
        <v>23.5</v>
      </c>
      <c r="AX142">
        <f t="shared" si="22"/>
        <v>0</v>
      </c>
      <c r="AZ142">
        <f t="shared" si="23"/>
        <v>23.5</v>
      </c>
    </row>
    <row r="143" spans="1:52" customFormat="1" x14ac:dyDescent="0.25">
      <c r="A143" s="2" t="s">
        <v>227</v>
      </c>
      <c r="B143" s="2" t="s">
        <v>228</v>
      </c>
      <c r="C143">
        <f>VLOOKUP($B143,'Tillförd energi'!$B$1:$AS$566,MATCH(C$1,'Tillförd energi'!$B$1:$AQ$1,0),FALSE)</f>
        <v>0</v>
      </c>
      <c r="D143">
        <f>VLOOKUP($B143,'Tillförd energi'!$B$1:$AS$566,MATCH(D$1,'Tillförd energi'!$B$1:$AQ$1,0),FALSE)</f>
        <v>0</v>
      </c>
      <c r="E143">
        <f>VLOOKUP($B143,'Tillförd energi'!$B$1:$AS$566,MATCH(E$1,'Tillförd energi'!$B$1:$AQ$1,0),FALSE)</f>
        <v>0</v>
      </c>
      <c r="F143">
        <f>VLOOKUP($B143,'Tillförd energi'!$B$1:$AS$566,MATCH(F$1,'Tillförd energi'!$B$1:$AQ$1,0),FALSE)</f>
        <v>0</v>
      </c>
      <c r="G143">
        <f>VLOOKUP($B143,'Tillförd energi'!$B$1:$AS$566,MATCH(G$1,'Tillförd energi'!$B$1:$AQ$1,0),FALSE)</f>
        <v>1.0649999999999999</v>
      </c>
      <c r="H143">
        <f>VLOOKUP($B143,'Tillförd energi'!$B$1:$AS$566,MATCH(H$1,'Tillförd energi'!$B$1:$AQ$1,0),FALSE)</f>
        <v>0</v>
      </c>
      <c r="I143">
        <f>VLOOKUP($B143,'Tillförd energi'!$B$1:$AS$566,MATCH(I$1,'Tillförd energi'!$B$1:$AQ$1,0),FALSE)</f>
        <v>0</v>
      </c>
      <c r="J143">
        <f>VLOOKUP($B143,'Tillförd energi'!$B$1:$AS$566,MATCH(J$1,'Tillförd energi'!$B$1:$AQ$1,0),FALSE)</f>
        <v>0</v>
      </c>
      <c r="K143">
        <v>0</v>
      </c>
      <c r="L143">
        <f>VLOOKUP($B143,'Tillförd energi'!$B$1:$AS$566,MATCH(L$1,'Tillförd energi'!$B$1:$AQ$1,0),FALSE)</f>
        <v>0</v>
      </c>
      <c r="M143">
        <f>VLOOKUP($B143,'Tillförd energi'!$B$1:$AS$566,MATCH(M$1,'Tillförd energi'!$B$1:$AQ$1,0),FALSE)</f>
        <v>0</v>
      </c>
      <c r="N143">
        <f>VLOOKUP($B143,'Tillförd energi'!$B$1:$AS$566,MATCH(N$1,'Tillförd energi'!$B$1:$AQ$1,0),FALSE)</f>
        <v>0</v>
      </c>
      <c r="O143">
        <f>VLOOKUP($B143,'Tillförd energi'!$B$1:$AS$566,MATCH(O$1,'Tillförd energi'!$B$1:$AQ$1,0),FALSE)</f>
        <v>0</v>
      </c>
      <c r="P143">
        <f>VLOOKUP($B143,'Tillförd energi'!$B$1:$AS$566,MATCH(P$1,'Tillförd energi'!$B$1:$AQ$1,0),FALSE)</f>
        <v>0</v>
      </c>
      <c r="Q143">
        <f>VLOOKUP($B143,'Tillförd energi'!$B$1:$AS$566,MATCH(Q$1,'Tillförd energi'!$B$1:$AQ$1,0),FALSE)</f>
        <v>0</v>
      </c>
      <c r="R143">
        <f>VLOOKUP($B143,'Tillförd energi'!$B$1:$AS$566,MATCH(R$1,'Tillförd energi'!$B$1:$AQ$1,0),FALSE)</f>
        <v>0</v>
      </c>
      <c r="S143">
        <f>VLOOKUP($B143,'Tillförd energi'!$B$1:$AS$566,MATCH(S$1,'Tillförd energi'!$B$1:$AQ$1,0),FALSE)</f>
        <v>0</v>
      </c>
      <c r="T143">
        <f>VLOOKUP($B143,'Tillförd energi'!$B$1:$AS$566,MATCH(T$1,'Tillförd energi'!$B$1:$AQ$1,0),FALSE)</f>
        <v>0</v>
      </c>
      <c r="U143">
        <f>VLOOKUP($B143,'Tillförd energi'!$B$1:$AS$566,MATCH(U$1,'Tillförd energi'!$B$1:$AQ$1,0),FALSE)</f>
        <v>0</v>
      </c>
      <c r="V143">
        <f>VLOOKUP($B143,'Tillförd energi'!$B$1:$AS$566,MATCH(V$1,'Tillförd energi'!$B$1:$AQ$1,0),FALSE)</f>
        <v>0</v>
      </c>
      <c r="W143">
        <f>VLOOKUP($B143,'Tillförd energi'!$B$1:$AS$566,MATCH(W$1,'Tillförd energi'!$B$1:$AQ$1,0),FALSE)</f>
        <v>5.4470000000000001</v>
      </c>
      <c r="X143">
        <f>VLOOKUP($B143,'Tillförd energi'!$B$1:$AS$566,MATCH(X$1,'Tillförd energi'!$B$1:$AQ$1,0),FALSE)</f>
        <v>0</v>
      </c>
      <c r="Y143">
        <f>VLOOKUP($B143,'Tillförd energi'!$B$1:$AS$566,MATCH(Y$1,'Tillförd energi'!$B$1:$AQ$1,0),FALSE)</f>
        <v>0</v>
      </c>
      <c r="Z143">
        <f>VLOOKUP($B143,'Tillförd energi'!$B$1:$AS$566,MATCH(Z$1,'Tillförd energi'!$B$1:$AQ$1,0),FALSE)</f>
        <v>0</v>
      </c>
      <c r="AA143">
        <f>VLOOKUP($B143,'Tillförd energi'!$B$1:$AS$566,MATCH(AA$1,'Tillförd energi'!$B$1:$AQ$1,0),FALSE)</f>
        <v>0</v>
      </c>
      <c r="AB143">
        <f>VLOOKUP($B143,'Tillförd energi'!$B$1:$AS$566,MATCH(AB$1,'Tillförd energi'!$B$1:$AQ$1,0),FALSE)</f>
        <v>0</v>
      </c>
      <c r="AC143">
        <f>VLOOKUP($B143,'Tillförd energi'!$B$1:$AS$566,MATCH(AC$1,'Tillförd energi'!$B$1:$AQ$1,0),FALSE)</f>
        <v>0</v>
      </c>
      <c r="AD143">
        <f>VLOOKUP($B143,'Tillförd energi'!$B$1:$AS$566,MATCH(AD$1,'Tillförd energi'!$B$1:$AQ$1,0),FALSE)</f>
        <v>65.472999999999999</v>
      </c>
      <c r="AE143">
        <f>VLOOKUP($B143,'Tillförd energi'!$B$1:$AS$566,MATCH(AE$1,'Tillförd energi'!$B$1:$AQ$1,0),FALSE)</f>
        <v>0</v>
      </c>
      <c r="AF143">
        <f>VLOOKUP($B143,'Tillförd energi'!$B$1:$AS$566,MATCH(AF$1,'Tillförd energi'!$B$1:$AQ$1,0),FALSE)</f>
        <v>0.35165200000000002</v>
      </c>
      <c r="AG143">
        <f>IFERROR(VLOOKUP(B143,Miljö!$B$1:$S$476,9,FALSE)/1,0)</f>
        <v>0</v>
      </c>
      <c r="AI143">
        <f t="shared" si="16"/>
        <v>72.336652000000001</v>
      </c>
      <c r="AJ143">
        <f t="shared" si="17"/>
        <v>72.336652000000001</v>
      </c>
      <c r="AK143">
        <f>IF(ISERROR(1/VLOOKUP($B143,Leveranser!$B$1:$S$500,MATCH("såld värme (gwh)",Leveranser!$B$1:$S$1,0),FALSE)),"",VLOOKUP($B143,Leveranser!$B$1:$S$500,MATCH("såld värme (gwh)",Leveranser!$B$1:$S$1,0),FALSE))</f>
        <v>46.598999999999997</v>
      </c>
      <c r="AL143">
        <f>VLOOKUP($B143,Leveranser!$B$1:$Y$500,MATCH("Totalt såld fjärrvärme till andra fjärrvärmeföretag",Leveranser!$B$1:$AA$1,0),FALSE)</f>
        <v>0</v>
      </c>
      <c r="AM143">
        <f>IF(ISERROR(1/VLOOKUP($B143,Miljö!$B$1:$S$500,MATCH("Såld mängd produktionsspecifik fjärrvärme (GWh)",Miljö!$B$1:$R$1,0),FALSE)),0,VLOOKUP($B143,Miljö!$B$1:$S$500,MATCH("Såld mängd produktionsspecifik fjärrvärme (GWh)",Miljö!$B$1:$R$1,0),FALSE))</f>
        <v>0</v>
      </c>
      <c r="AN143" s="137">
        <f t="shared" si="18"/>
        <v>0.64419625060888908</v>
      </c>
      <c r="AP143" t="str">
        <f>VLOOKUP($B143,Miljövärden!$B$1:$H$446,7,FALSE)</f>
        <v>Ja</v>
      </c>
      <c r="AQ143" t="str">
        <f>VLOOKUP($B143,Miljövärden!$B$1:$H$446,6,FALSE)</f>
        <v>Nej</v>
      </c>
      <c r="AU143">
        <f t="shared" si="19"/>
        <v>0.35165200000000002</v>
      </c>
      <c r="AV143">
        <f t="shared" si="20"/>
        <v>0</v>
      </c>
      <c r="AW143">
        <f t="shared" si="21"/>
        <v>0</v>
      </c>
      <c r="AX143">
        <f t="shared" si="22"/>
        <v>0</v>
      </c>
      <c r="AZ143">
        <f t="shared" si="23"/>
        <v>5.4470000000000001</v>
      </c>
    </row>
    <row r="144" spans="1:52" customFormat="1" x14ac:dyDescent="0.25">
      <c r="A144" s="2" t="s">
        <v>229</v>
      </c>
      <c r="B144" s="2" t="s">
        <v>230</v>
      </c>
      <c r="C144">
        <f>VLOOKUP($B144,'Tillförd energi'!$B$1:$AS$566,MATCH(C$1,'Tillförd energi'!$B$1:$AQ$1,0),FALSE)</f>
        <v>0</v>
      </c>
      <c r="D144">
        <f>VLOOKUP($B144,'Tillförd energi'!$B$1:$AS$566,MATCH(D$1,'Tillförd energi'!$B$1:$AQ$1,0),FALSE)</f>
        <v>0.1</v>
      </c>
      <c r="E144">
        <f>VLOOKUP($B144,'Tillförd energi'!$B$1:$AS$566,MATCH(E$1,'Tillförd energi'!$B$1:$AQ$1,0),FALSE)</f>
        <v>0</v>
      </c>
      <c r="F144">
        <f>VLOOKUP($B144,'Tillförd energi'!$B$1:$AS$566,MATCH(F$1,'Tillförd energi'!$B$1:$AQ$1,0),FALSE)</f>
        <v>0</v>
      </c>
      <c r="G144">
        <f>VLOOKUP($B144,'Tillförd energi'!$B$1:$AS$566,MATCH(G$1,'Tillförd energi'!$B$1:$AQ$1,0),FALSE)</f>
        <v>0</v>
      </c>
      <c r="H144">
        <f>VLOOKUP($B144,'Tillförd energi'!$B$1:$AS$566,MATCH(H$1,'Tillförd energi'!$B$1:$AQ$1,0),FALSE)</f>
        <v>0</v>
      </c>
      <c r="I144">
        <f>VLOOKUP($B144,'Tillförd energi'!$B$1:$AS$566,MATCH(I$1,'Tillförd energi'!$B$1:$AQ$1,0),FALSE)</f>
        <v>0</v>
      </c>
      <c r="J144">
        <f>VLOOKUP($B144,'Tillförd energi'!$B$1:$AS$566,MATCH(J$1,'Tillförd energi'!$B$1:$AQ$1,0),FALSE)</f>
        <v>0</v>
      </c>
      <c r="K144">
        <v>0</v>
      </c>
      <c r="L144">
        <f>VLOOKUP($B144,'Tillförd energi'!$B$1:$AS$566,MATCH(L$1,'Tillförd energi'!$B$1:$AQ$1,0),FALSE)</f>
        <v>0</v>
      </c>
      <c r="M144">
        <f>VLOOKUP($B144,'Tillförd energi'!$B$1:$AS$566,MATCH(M$1,'Tillförd energi'!$B$1:$AQ$1,0),FALSE)</f>
        <v>11</v>
      </c>
      <c r="N144">
        <f>VLOOKUP($B144,'Tillförd energi'!$B$1:$AS$566,MATCH(N$1,'Tillförd energi'!$B$1:$AQ$1,0),FALSE)</f>
        <v>0</v>
      </c>
      <c r="O144">
        <f>VLOOKUP($B144,'Tillförd energi'!$B$1:$AS$566,MATCH(O$1,'Tillförd energi'!$B$1:$AQ$1,0),FALSE)</f>
        <v>0</v>
      </c>
      <c r="P144">
        <f>VLOOKUP($B144,'Tillförd energi'!$B$1:$AS$566,MATCH(P$1,'Tillförd energi'!$B$1:$AQ$1,0),FALSE)</f>
        <v>25</v>
      </c>
      <c r="Q144">
        <f>VLOOKUP($B144,'Tillförd energi'!$B$1:$AS$566,MATCH(Q$1,'Tillförd energi'!$B$1:$AQ$1,0),FALSE)</f>
        <v>0</v>
      </c>
      <c r="R144">
        <f>VLOOKUP($B144,'Tillförd energi'!$B$1:$AS$566,MATCH(R$1,'Tillförd energi'!$B$1:$AQ$1,0),FALSE)</f>
        <v>5</v>
      </c>
      <c r="S144">
        <f>VLOOKUP($B144,'Tillförd energi'!$B$1:$AS$566,MATCH(S$1,'Tillförd energi'!$B$1:$AQ$1,0),FALSE)</f>
        <v>0</v>
      </c>
      <c r="T144">
        <f>VLOOKUP($B144,'Tillförd energi'!$B$1:$AS$566,MATCH(T$1,'Tillförd energi'!$B$1:$AQ$1,0),FALSE)</f>
        <v>0</v>
      </c>
      <c r="U144">
        <f>VLOOKUP($B144,'Tillförd energi'!$B$1:$AS$566,MATCH(U$1,'Tillförd energi'!$B$1:$AQ$1,0),FALSE)</f>
        <v>0</v>
      </c>
      <c r="V144">
        <f>VLOOKUP($B144,'Tillförd energi'!$B$1:$AS$566,MATCH(V$1,'Tillförd energi'!$B$1:$AQ$1,0),FALSE)</f>
        <v>0</v>
      </c>
      <c r="W144">
        <f>VLOOKUP($B144,'Tillförd energi'!$B$1:$AS$566,MATCH(W$1,'Tillförd energi'!$B$1:$AQ$1,0),FALSE)</f>
        <v>0</v>
      </c>
      <c r="X144">
        <f>VLOOKUP($B144,'Tillförd energi'!$B$1:$AS$566,MATCH(X$1,'Tillförd energi'!$B$1:$AQ$1,0),FALSE)</f>
        <v>0</v>
      </c>
      <c r="Y144">
        <f>VLOOKUP($B144,'Tillförd energi'!$B$1:$AS$566,MATCH(Y$1,'Tillförd energi'!$B$1:$AQ$1,0),FALSE)</f>
        <v>0</v>
      </c>
      <c r="Z144">
        <f>VLOOKUP($B144,'Tillförd energi'!$B$1:$AS$566,MATCH(Z$1,'Tillförd energi'!$B$1:$AQ$1,0),FALSE)</f>
        <v>0.43</v>
      </c>
      <c r="AA144">
        <f>VLOOKUP($B144,'Tillförd energi'!$B$1:$AS$566,MATCH(AA$1,'Tillförd energi'!$B$1:$AQ$1,0),FALSE)</f>
        <v>0</v>
      </c>
      <c r="AB144">
        <f>VLOOKUP($B144,'Tillförd energi'!$B$1:$AS$566,MATCH(AB$1,'Tillförd energi'!$B$1:$AQ$1,0),FALSE)</f>
        <v>0</v>
      </c>
      <c r="AC144">
        <f>VLOOKUP($B144,'Tillförd energi'!$B$1:$AS$566,MATCH(AC$1,'Tillförd energi'!$B$1:$AQ$1,0),FALSE)</f>
        <v>5</v>
      </c>
      <c r="AD144">
        <f>VLOOKUP($B144,'Tillförd energi'!$B$1:$AS$566,MATCH(AD$1,'Tillförd energi'!$B$1:$AQ$1,0),FALSE)</f>
        <v>0</v>
      </c>
      <c r="AE144">
        <f>VLOOKUP($B144,'Tillförd energi'!$B$1:$AS$566,MATCH(AE$1,'Tillförd energi'!$B$1:$AQ$1,0),FALSE)</f>
        <v>0</v>
      </c>
      <c r="AF144">
        <f>VLOOKUP($B144,'Tillförd energi'!$B$1:$AS$566,MATCH(AF$1,'Tillförd energi'!$B$1:$AQ$1,0),FALSE)</f>
        <v>0.94499999999999995</v>
      </c>
      <c r="AG144">
        <f>IFERROR(VLOOKUP(B144,Miljö!$B$1:$S$476,9,FALSE)/1,0)</f>
        <v>0</v>
      </c>
      <c r="AI144">
        <f t="shared" si="16"/>
        <v>47.475000000000001</v>
      </c>
      <c r="AJ144">
        <f t="shared" si="17"/>
        <v>47.475000000000001</v>
      </c>
      <c r="AK144">
        <f>IF(ISERROR(1/VLOOKUP($B144,Leveranser!$B$1:$S$500,MATCH("såld värme (gwh)",Leveranser!$B$1:$S$1,0),FALSE)),"",VLOOKUP($B144,Leveranser!$B$1:$S$500,MATCH("såld värme (gwh)",Leveranser!$B$1:$S$1,0),FALSE))</f>
        <v>31.5</v>
      </c>
      <c r="AL144">
        <f>VLOOKUP($B144,Leveranser!$B$1:$Y$500,MATCH("Totalt såld fjärrvärme till andra fjärrvärmeföretag",Leveranser!$B$1:$AA$1,0),FALSE)</f>
        <v>0</v>
      </c>
      <c r="AM144">
        <f>IF(ISERROR(1/VLOOKUP($B144,Miljö!$B$1:$S$500,MATCH("Såld mängd produktionsspecifik fjärrvärme (GWh)",Miljö!$B$1:$R$1,0),FALSE)),0,VLOOKUP($B144,Miljö!$B$1:$S$500,MATCH("Såld mängd produktionsspecifik fjärrvärme (GWh)",Miljö!$B$1:$R$1,0),FALSE))</f>
        <v>0</v>
      </c>
      <c r="AN144" s="137">
        <f t="shared" si="18"/>
        <v>0.6635071090047393</v>
      </c>
      <c r="AP144" t="str">
        <f>VLOOKUP($B144,Miljövärden!$B$1:$H$446,7,FALSE)</f>
        <v>Ja</v>
      </c>
      <c r="AQ144" t="str">
        <f>VLOOKUP($B144,Miljövärden!$B$1:$H$446,6,FALSE)</f>
        <v>Ja</v>
      </c>
      <c r="AU144">
        <f t="shared" si="19"/>
        <v>1.375</v>
      </c>
      <c r="AV144">
        <f t="shared" si="20"/>
        <v>0</v>
      </c>
      <c r="AW144">
        <f t="shared" si="21"/>
        <v>36</v>
      </c>
      <c r="AX144">
        <f t="shared" si="22"/>
        <v>5</v>
      </c>
      <c r="AZ144">
        <f t="shared" si="23"/>
        <v>41</v>
      </c>
    </row>
    <row r="145" spans="1:52" customFormat="1" x14ac:dyDescent="0.25">
      <c r="A145" s="2" t="s">
        <v>231</v>
      </c>
      <c r="B145" s="2" t="s">
        <v>232</v>
      </c>
      <c r="C145">
        <f>VLOOKUP($B145,'Tillförd energi'!$B$1:$AS$566,MATCH(C$1,'Tillförd energi'!$B$1:$AQ$1,0),FALSE)</f>
        <v>0</v>
      </c>
      <c r="D145">
        <f>VLOOKUP($B145,'Tillförd energi'!$B$1:$AS$566,MATCH(D$1,'Tillförd energi'!$B$1:$AQ$1,0),FALSE)</f>
        <v>0</v>
      </c>
      <c r="E145">
        <f>VLOOKUP($B145,'Tillförd energi'!$B$1:$AS$566,MATCH(E$1,'Tillförd energi'!$B$1:$AQ$1,0),FALSE)</f>
        <v>0</v>
      </c>
      <c r="F145">
        <f>VLOOKUP($B145,'Tillförd energi'!$B$1:$AS$566,MATCH(F$1,'Tillförd energi'!$B$1:$AQ$1,0),FALSE)</f>
        <v>0</v>
      </c>
      <c r="G145">
        <f>VLOOKUP($B145,'Tillförd energi'!$B$1:$AS$566,MATCH(G$1,'Tillförd energi'!$B$1:$AQ$1,0),FALSE)</f>
        <v>0</v>
      </c>
      <c r="H145">
        <f>VLOOKUP($B145,'Tillförd energi'!$B$1:$AS$566,MATCH(H$1,'Tillförd energi'!$B$1:$AQ$1,0),FALSE)</f>
        <v>0</v>
      </c>
      <c r="I145">
        <f>VLOOKUP($B145,'Tillförd energi'!$B$1:$AS$566,MATCH(I$1,'Tillförd energi'!$B$1:$AQ$1,0),FALSE)</f>
        <v>0</v>
      </c>
      <c r="J145">
        <f>VLOOKUP($B145,'Tillförd energi'!$B$1:$AS$566,MATCH(J$1,'Tillförd energi'!$B$1:$AQ$1,0),FALSE)</f>
        <v>0</v>
      </c>
      <c r="K145">
        <v>0</v>
      </c>
      <c r="L145">
        <f>VLOOKUP($B145,'Tillförd energi'!$B$1:$AS$566,MATCH(L$1,'Tillförd energi'!$B$1:$AQ$1,0),FALSE)</f>
        <v>0</v>
      </c>
      <c r="M145">
        <f>VLOOKUP($B145,'Tillförd energi'!$B$1:$AS$566,MATCH(M$1,'Tillförd energi'!$B$1:$AQ$1,0),FALSE)</f>
        <v>0</v>
      </c>
      <c r="N145">
        <f>VLOOKUP($B145,'Tillförd energi'!$B$1:$AS$566,MATCH(N$1,'Tillförd energi'!$B$1:$AQ$1,0),FALSE)</f>
        <v>0</v>
      </c>
      <c r="O145">
        <f>VLOOKUP($B145,'Tillförd energi'!$B$1:$AS$566,MATCH(O$1,'Tillförd energi'!$B$1:$AQ$1,0),FALSE)</f>
        <v>0</v>
      </c>
      <c r="P145">
        <f>VLOOKUP($B145,'Tillförd energi'!$B$1:$AS$566,MATCH(P$1,'Tillförd energi'!$B$1:$AQ$1,0),FALSE)</f>
        <v>0</v>
      </c>
      <c r="Q145">
        <f>VLOOKUP($B145,'Tillförd energi'!$B$1:$AS$566,MATCH(Q$1,'Tillförd energi'!$B$1:$AQ$1,0),FALSE)</f>
        <v>0</v>
      </c>
      <c r="R145">
        <f>VLOOKUP($B145,'Tillförd energi'!$B$1:$AS$566,MATCH(R$1,'Tillförd energi'!$B$1:$AQ$1,0),FALSE)</f>
        <v>0</v>
      </c>
      <c r="S145">
        <f>VLOOKUP($B145,'Tillförd energi'!$B$1:$AS$566,MATCH(S$1,'Tillförd energi'!$B$1:$AQ$1,0),FALSE)</f>
        <v>0</v>
      </c>
      <c r="T145">
        <f>VLOOKUP($B145,'Tillförd energi'!$B$1:$AS$566,MATCH(T$1,'Tillförd energi'!$B$1:$AQ$1,0),FALSE)</f>
        <v>0</v>
      </c>
      <c r="U145">
        <f>VLOOKUP($B145,'Tillförd energi'!$B$1:$AS$566,MATCH(U$1,'Tillförd energi'!$B$1:$AQ$1,0),FALSE)</f>
        <v>0</v>
      </c>
      <c r="V145">
        <f>VLOOKUP($B145,'Tillförd energi'!$B$1:$AS$566,MATCH(V$1,'Tillförd energi'!$B$1:$AQ$1,0),FALSE)</f>
        <v>0</v>
      </c>
      <c r="W145">
        <f>VLOOKUP($B145,'Tillförd energi'!$B$1:$AS$566,MATCH(W$1,'Tillförd energi'!$B$1:$AQ$1,0),FALSE)</f>
        <v>0</v>
      </c>
      <c r="X145">
        <f>VLOOKUP($B145,'Tillförd energi'!$B$1:$AS$566,MATCH(X$1,'Tillförd energi'!$B$1:$AQ$1,0),FALSE)</f>
        <v>0</v>
      </c>
      <c r="Y145">
        <f>VLOOKUP($B145,'Tillförd energi'!$B$1:$AS$566,MATCH(Y$1,'Tillförd energi'!$B$1:$AQ$1,0),FALSE)</f>
        <v>0</v>
      </c>
      <c r="Z145">
        <f>VLOOKUP($B145,'Tillförd energi'!$B$1:$AS$566,MATCH(Z$1,'Tillförd energi'!$B$1:$AQ$1,0),FALSE)</f>
        <v>0</v>
      </c>
      <c r="AA145">
        <f>VLOOKUP($B145,'Tillförd energi'!$B$1:$AS$566,MATCH(AA$1,'Tillförd energi'!$B$1:$AQ$1,0),FALSE)</f>
        <v>0</v>
      </c>
      <c r="AB145">
        <f>VLOOKUP($B145,'Tillförd energi'!$B$1:$AS$566,MATCH(AB$1,'Tillförd energi'!$B$1:$AQ$1,0),FALSE)</f>
        <v>0</v>
      </c>
      <c r="AC145">
        <f>VLOOKUP($B145,'Tillförd energi'!$B$1:$AS$566,MATCH(AC$1,'Tillförd energi'!$B$1:$AQ$1,0),FALSE)</f>
        <v>0</v>
      </c>
      <c r="AD145">
        <f>VLOOKUP($B145,'Tillförd energi'!$B$1:$AS$566,MATCH(AD$1,'Tillförd energi'!$B$1:$AQ$1,0),FALSE)</f>
        <v>0</v>
      </c>
      <c r="AE145">
        <f>VLOOKUP($B145,'Tillförd energi'!$B$1:$AS$566,MATCH(AE$1,'Tillförd energi'!$B$1:$AQ$1,0),FALSE)</f>
        <v>0</v>
      </c>
      <c r="AF145">
        <f>VLOOKUP($B145,'Tillförd energi'!$B$1:$AS$566,MATCH(AF$1,'Tillförd energi'!$B$1:$AQ$1,0),FALSE)</f>
        <v>0</v>
      </c>
      <c r="AG145">
        <f>IFERROR(VLOOKUP(B145,Miljö!$B$1:$S$476,9,FALSE)/1,0)</f>
        <v>0</v>
      </c>
      <c r="AI145">
        <f t="shared" si="16"/>
        <v>0</v>
      </c>
      <c r="AJ145">
        <f t="shared" si="17"/>
        <v>0</v>
      </c>
      <c r="AK145" t="str">
        <f>IF(ISERROR(1/VLOOKUP($B145,Leveranser!$B$1:$S$500,MATCH("såld värme (gwh)",Leveranser!$B$1:$S$1,0),FALSE)),"",VLOOKUP($B145,Leveranser!$B$1:$S$500,MATCH("såld värme (gwh)",Leveranser!$B$1:$S$1,0),FALSE))</f>
        <v/>
      </c>
      <c r="AL145">
        <f>VLOOKUP($B145,Leveranser!$B$1:$Y$500,MATCH("Totalt såld fjärrvärme till andra fjärrvärmeföretag",Leveranser!$B$1:$AA$1,0),FALSE)</f>
        <v>0</v>
      </c>
      <c r="AM145">
        <f>IF(ISERROR(1/VLOOKUP($B145,Miljö!$B$1:$S$500,MATCH("Såld mängd produktionsspecifik fjärrvärme (GWh)",Miljö!$B$1:$R$1,0),FALSE)),0,VLOOKUP($B145,Miljö!$B$1:$S$500,MATCH("Såld mängd produktionsspecifik fjärrvärme (GWh)",Miljö!$B$1:$R$1,0),FALSE))</f>
        <v>0</v>
      </c>
      <c r="AN145" s="137" t="str">
        <f t="shared" si="18"/>
        <v/>
      </c>
      <c r="AP145" t="str">
        <f>VLOOKUP($B145,Miljövärden!$B$1:$H$446,7,FALSE)</f>
        <v>Nej</v>
      </c>
      <c r="AQ145" t="str">
        <f>VLOOKUP($B145,Miljövärden!$B$1:$H$446,6,FALSE)</f>
        <v>Ja</v>
      </c>
      <c r="AU145">
        <f t="shared" si="19"/>
        <v>0</v>
      </c>
      <c r="AV145">
        <f t="shared" si="20"/>
        <v>0</v>
      </c>
      <c r="AW145">
        <f t="shared" si="21"/>
        <v>0</v>
      </c>
      <c r="AX145">
        <f t="shared" si="22"/>
        <v>0</v>
      </c>
      <c r="AZ145">
        <f t="shared" si="23"/>
        <v>0</v>
      </c>
    </row>
    <row r="146" spans="1:52" customFormat="1" x14ac:dyDescent="0.25">
      <c r="A146" s="2" t="s">
        <v>231</v>
      </c>
      <c r="B146" s="2" t="s">
        <v>233</v>
      </c>
      <c r="C146">
        <f>VLOOKUP($B146,'Tillförd energi'!$B$1:$AS$566,MATCH(C$1,'Tillförd energi'!$B$1:$AQ$1,0),FALSE)</f>
        <v>0</v>
      </c>
      <c r="D146">
        <f>VLOOKUP($B146,'Tillförd energi'!$B$1:$AS$566,MATCH(D$1,'Tillförd energi'!$B$1:$AQ$1,0),FALSE)</f>
        <v>0.4</v>
      </c>
      <c r="E146">
        <f>VLOOKUP($B146,'Tillförd energi'!$B$1:$AS$566,MATCH(E$1,'Tillförd energi'!$B$1:$AQ$1,0),FALSE)</f>
        <v>0</v>
      </c>
      <c r="F146">
        <f>VLOOKUP($B146,'Tillförd energi'!$B$1:$AS$566,MATCH(F$1,'Tillförd energi'!$B$1:$AQ$1,0),FALSE)</f>
        <v>0</v>
      </c>
      <c r="G146">
        <f>VLOOKUP($B146,'Tillförd energi'!$B$1:$AS$566,MATCH(G$1,'Tillförd energi'!$B$1:$AQ$1,0),FALSE)</f>
        <v>0</v>
      </c>
      <c r="H146">
        <f>VLOOKUP($B146,'Tillförd energi'!$B$1:$AS$566,MATCH(H$1,'Tillförd energi'!$B$1:$AQ$1,0),FALSE)</f>
        <v>0</v>
      </c>
      <c r="I146">
        <f>VLOOKUP($B146,'Tillförd energi'!$B$1:$AS$566,MATCH(I$1,'Tillförd energi'!$B$1:$AQ$1,0),FALSE)</f>
        <v>0</v>
      </c>
      <c r="J146">
        <f>VLOOKUP($B146,'Tillförd energi'!$B$1:$AS$566,MATCH(J$1,'Tillförd energi'!$B$1:$AQ$1,0),FALSE)</f>
        <v>0</v>
      </c>
      <c r="K146">
        <v>0</v>
      </c>
      <c r="L146">
        <f>VLOOKUP($B146,'Tillförd energi'!$B$1:$AS$566,MATCH(L$1,'Tillförd energi'!$B$1:$AQ$1,0),FALSE)</f>
        <v>0</v>
      </c>
      <c r="M146">
        <f>VLOOKUP($B146,'Tillförd energi'!$B$1:$AS$566,MATCH(M$1,'Tillförd energi'!$B$1:$AQ$1,0),FALSE)</f>
        <v>0</v>
      </c>
      <c r="N146">
        <f>VLOOKUP($B146,'Tillförd energi'!$B$1:$AS$566,MATCH(N$1,'Tillförd energi'!$B$1:$AQ$1,0),FALSE)</f>
        <v>0</v>
      </c>
      <c r="O146">
        <f>VLOOKUP($B146,'Tillförd energi'!$B$1:$AS$566,MATCH(O$1,'Tillförd energi'!$B$1:$AQ$1,0),FALSE)</f>
        <v>0</v>
      </c>
      <c r="P146">
        <f>VLOOKUP($B146,'Tillförd energi'!$B$1:$AS$566,MATCH(P$1,'Tillförd energi'!$B$1:$AQ$1,0),FALSE)</f>
        <v>0</v>
      </c>
      <c r="Q146">
        <f>VLOOKUP($B146,'Tillförd energi'!$B$1:$AS$566,MATCH(Q$1,'Tillförd energi'!$B$1:$AQ$1,0),FALSE)</f>
        <v>16.823499999999999</v>
      </c>
      <c r="R146">
        <f>VLOOKUP($B146,'Tillförd energi'!$B$1:$AS$566,MATCH(R$1,'Tillförd energi'!$B$1:$AQ$1,0),FALSE)</f>
        <v>6.3</v>
      </c>
      <c r="S146">
        <f>VLOOKUP($B146,'Tillförd energi'!$B$1:$AS$566,MATCH(S$1,'Tillförd energi'!$B$1:$AQ$1,0),FALSE)</f>
        <v>0</v>
      </c>
      <c r="T146">
        <f>VLOOKUP($B146,'Tillförd energi'!$B$1:$AS$566,MATCH(T$1,'Tillförd energi'!$B$1:$AQ$1,0),FALSE)</f>
        <v>0</v>
      </c>
      <c r="U146">
        <f>VLOOKUP($B146,'Tillförd energi'!$B$1:$AS$566,MATCH(U$1,'Tillförd energi'!$B$1:$AQ$1,0),FALSE)</f>
        <v>0</v>
      </c>
      <c r="V146">
        <f>VLOOKUP($B146,'Tillförd energi'!$B$1:$AS$566,MATCH(V$1,'Tillförd energi'!$B$1:$AQ$1,0),FALSE)</f>
        <v>0</v>
      </c>
      <c r="W146">
        <f>VLOOKUP($B146,'Tillförd energi'!$B$1:$AS$566,MATCH(W$1,'Tillförd energi'!$B$1:$AQ$1,0),FALSE)</f>
        <v>0</v>
      </c>
      <c r="X146">
        <f>VLOOKUP($B146,'Tillförd energi'!$B$1:$AS$566,MATCH(X$1,'Tillförd energi'!$B$1:$AQ$1,0),FALSE)</f>
        <v>0</v>
      </c>
      <c r="Y146">
        <f>VLOOKUP($B146,'Tillförd energi'!$B$1:$AS$566,MATCH(Y$1,'Tillförd energi'!$B$1:$AQ$1,0),FALSE)</f>
        <v>0</v>
      </c>
      <c r="Z146">
        <f>VLOOKUP($B146,'Tillförd energi'!$B$1:$AS$566,MATCH(Z$1,'Tillförd energi'!$B$1:$AQ$1,0),FALSE)</f>
        <v>0.7</v>
      </c>
      <c r="AA146">
        <f>VLOOKUP($B146,'Tillförd energi'!$B$1:$AS$566,MATCH(AA$1,'Tillförd energi'!$B$1:$AQ$1,0),FALSE)</f>
        <v>0</v>
      </c>
      <c r="AB146">
        <f>VLOOKUP($B146,'Tillförd energi'!$B$1:$AS$566,MATCH(AB$1,'Tillförd energi'!$B$1:$AQ$1,0),FALSE)</f>
        <v>0</v>
      </c>
      <c r="AC146">
        <f>VLOOKUP($B146,'Tillförd energi'!$B$1:$AS$566,MATCH(AC$1,'Tillförd energi'!$B$1:$AQ$1,0),FALSE)</f>
        <v>0</v>
      </c>
      <c r="AD146">
        <f>VLOOKUP($B146,'Tillförd energi'!$B$1:$AS$566,MATCH(AD$1,'Tillförd energi'!$B$1:$AQ$1,0),FALSE)</f>
        <v>0</v>
      </c>
      <c r="AE146">
        <f>VLOOKUP($B146,'Tillförd energi'!$B$1:$AS$566,MATCH(AE$1,'Tillförd energi'!$B$1:$AQ$1,0),FALSE)</f>
        <v>0</v>
      </c>
      <c r="AF146">
        <f>VLOOKUP($B146,'Tillförd energi'!$B$1:$AS$566,MATCH(AF$1,'Tillförd energi'!$B$1:$AQ$1,0),FALSE)</f>
        <v>0.53969999999999996</v>
      </c>
      <c r="AG146">
        <f>IFERROR(VLOOKUP(B146,Miljö!$B$1:$S$476,9,FALSE)/1,0)</f>
        <v>0</v>
      </c>
      <c r="AI146">
        <f t="shared" si="16"/>
        <v>24.763199999999998</v>
      </c>
      <c r="AJ146">
        <f t="shared" si="17"/>
        <v>24.763199999999998</v>
      </c>
      <c r="AK146">
        <f>IF(ISERROR(1/VLOOKUP($B146,Leveranser!$B$1:$S$500,MATCH("såld värme (gwh)",Leveranser!$B$1:$S$1,0),FALSE)),"",VLOOKUP($B146,Leveranser!$B$1:$S$500,MATCH("såld värme (gwh)",Leveranser!$B$1:$S$1,0),FALSE))</f>
        <v>17.989999999999998</v>
      </c>
      <c r="AL146">
        <f>VLOOKUP($B146,Leveranser!$B$1:$Y$500,MATCH("Totalt såld fjärrvärme till andra fjärrvärmeföretag",Leveranser!$B$1:$AA$1,0),FALSE)</f>
        <v>0</v>
      </c>
      <c r="AM146">
        <f>IF(ISERROR(1/VLOOKUP($B146,Miljö!$B$1:$S$500,MATCH("Såld mängd produktionsspecifik fjärrvärme (GWh)",Miljö!$B$1:$R$1,0),FALSE)),0,VLOOKUP($B146,Miljö!$B$1:$S$500,MATCH("Såld mängd produktionsspecifik fjärrvärme (GWh)",Miljö!$B$1:$R$1,0),FALSE))</f>
        <v>0</v>
      </c>
      <c r="AN146" s="137">
        <f t="shared" si="18"/>
        <v>0.72648123021257349</v>
      </c>
      <c r="AP146" t="str">
        <f>VLOOKUP($B146,Miljövärden!$B$1:$H$446,7,FALSE)</f>
        <v>Ja</v>
      </c>
      <c r="AQ146" t="str">
        <f>VLOOKUP($B146,Miljövärden!$B$1:$H$446,6,FALSE)</f>
        <v>Ja</v>
      </c>
      <c r="AU146">
        <f t="shared" si="19"/>
        <v>1.2397</v>
      </c>
      <c r="AV146">
        <f t="shared" si="20"/>
        <v>0</v>
      </c>
      <c r="AW146">
        <f t="shared" si="21"/>
        <v>16.823499999999999</v>
      </c>
      <c r="AX146">
        <f t="shared" si="22"/>
        <v>6.3</v>
      </c>
      <c r="AZ146">
        <f t="shared" si="23"/>
        <v>23.1235</v>
      </c>
    </row>
    <row r="147" spans="1:52" customFormat="1" x14ac:dyDescent="0.25">
      <c r="A147" s="2" t="s">
        <v>231</v>
      </c>
      <c r="B147" s="2" t="s">
        <v>234</v>
      </c>
      <c r="C147">
        <f>VLOOKUP($B147,'Tillförd energi'!$B$1:$AS$566,MATCH(C$1,'Tillförd energi'!$B$1:$AQ$1,0),FALSE)</f>
        <v>0</v>
      </c>
      <c r="D147">
        <f>VLOOKUP($B147,'Tillförd energi'!$B$1:$AS$566,MATCH(D$1,'Tillförd energi'!$B$1:$AQ$1,0),FALSE)</f>
        <v>2.9</v>
      </c>
      <c r="E147">
        <f>VLOOKUP($B147,'Tillförd energi'!$B$1:$AS$566,MATCH(E$1,'Tillförd energi'!$B$1:$AQ$1,0),FALSE)</f>
        <v>0</v>
      </c>
      <c r="F147">
        <f>VLOOKUP($B147,'Tillförd energi'!$B$1:$AS$566,MATCH(F$1,'Tillförd energi'!$B$1:$AQ$1,0),FALSE)</f>
        <v>0</v>
      </c>
      <c r="G147">
        <f>VLOOKUP($B147,'Tillförd energi'!$B$1:$AS$566,MATCH(G$1,'Tillförd energi'!$B$1:$AQ$1,0),FALSE)</f>
        <v>0</v>
      </c>
      <c r="H147">
        <f>VLOOKUP($B147,'Tillförd energi'!$B$1:$AS$566,MATCH(H$1,'Tillförd energi'!$B$1:$AQ$1,0),FALSE)</f>
        <v>0</v>
      </c>
      <c r="I147">
        <f>VLOOKUP($B147,'Tillförd energi'!$B$1:$AS$566,MATCH(I$1,'Tillförd energi'!$B$1:$AQ$1,0),FALSE)</f>
        <v>0</v>
      </c>
      <c r="J147">
        <f>VLOOKUP($B147,'Tillförd energi'!$B$1:$AS$566,MATCH(J$1,'Tillförd energi'!$B$1:$AQ$1,0),FALSE)</f>
        <v>0</v>
      </c>
      <c r="K147">
        <v>0</v>
      </c>
      <c r="L147">
        <f>VLOOKUP($B147,'Tillförd energi'!$B$1:$AS$566,MATCH(L$1,'Tillförd energi'!$B$1:$AQ$1,0),FALSE)</f>
        <v>0</v>
      </c>
      <c r="M147">
        <f>VLOOKUP($B147,'Tillförd energi'!$B$1:$AS$566,MATCH(M$1,'Tillförd energi'!$B$1:$AQ$1,0),FALSE)</f>
        <v>0</v>
      </c>
      <c r="N147">
        <f>VLOOKUP($B147,'Tillförd energi'!$B$1:$AS$566,MATCH(N$1,'Tillförd energi'!$B$1:$AQ$1,0),FALSE)</f>
        <v>0</v>
      </c>
      <c r="O147">
        <f>VLOOKUP($B147,'Tillförd energi'!$B$1:$AS$566,MATCH(O$1,'Tillförd energi'!$B$1:$AQ$1,0),FALSE)</f>
        <v>0</v>
      </c>
      <c r="P147">
        <f>VLOOKUP($B147,'Tillförd energi'!$B$1:$AS$566,MATCH(P$1,'Tillförd energi'!$B$1:$AQ$1,0),FALSE)</f>
        <v>62.9</v>
      </c>
      <c r="Q147">
        <f>VLOOKUP($B147,'Tillförd energi'!$B$1:$AS$566,MATCH(Q$1,'Tillförd energi'!$B$1:$AQ$1,0),FALSE)</f>
        <v>0</v>
      </c>
      <c r="R147">
        <f>VLOOKUP($B147,'Tillförd energi'!$B$1:$AS$566,MATCH(R$1,'Tillförd energi'!$B$1:$AQ$1,0),FALSE)</f>
        <v>10.4</v>
      </c>
      <c r="S147">
        <f>VLOOKUP($B147,'Tillförd energi'!$B$1:$AS$566,MATCH(S$1,'Tillförd energi'!$B$1:$AQ$1,0),FALSE)</f>
        <v>0</v>
      </c>
      <c r="T147">
        <f>VLOOKUP($B147,'Tillförd energi'!$B$1:$AS$566,MATCH(T$1,'Tillförd energi'!$B$1:$AQ$1,0),FALSE)</f>
        <v>0</v>
      </c>
      <c r="U147">
        <f>VLOOKUP($B147,'Tillförd energi'!$B$1:$AS$566,MATCH(U$1,'Tillförd energi'!$B$1:$AQ$1,0),FALSE)</f>
        <v>0</v>
      </c>
      <c r="V147">
        <f>VLOOKUP($B147,'Tillförd energi'!$B$1:$AS$566,MATCH(V$1,'Tillförd energi'!$B$1:$AQ$1,0),FALSE)</f>
        <v>0</v>
      </c>
      <c r="W147">
        <f>VLOOKUP($B147,'Tillförd energi'!$B$1:$AS$566,MATCH(W$1,'Tillförd energi'!$B$1:$AQ$1,0),FALSE)</f>
        <v>0</v>
      </c>
      <c r="X147">
        <f>VLOOKUP($B147,'Tillförd energi'!$B$1:$AS$566,MATCH(X$1,'Tillförd energi'!$B$1:$AQ$1,0),FALSE)</f>
        <v>0</v>
      </c>
      <c r="Y147">
        <f>VLOOKUP($B147,'Tillförd energi'!$B$1:$AS$566,MATCH(Y$1,'Tillförd energi'!$B$1:$AQ$1,0),FALSE)</f>
        <v>0</v>
      </c>
      <c r="Z147">
        <f>VLOOKUP($B147,'Tillförd energi'!$B$1:$AS$566,MATCH(Z$1,'Tillförd energi'!$B$1:$AQ$1,0),FALSE)</f>
        <v>0.8</v>
      </c>
      <c r="AA147">
        <f>VLOOKUP($B147,'Tillförd energi'!$B$1:$AS$566,MATCH(AA$1,'Tillförd energi'!$B$1:$AQ$1,0),FALSE)</f>
        <v>0</v>
      </c>
      <c r="AB147">
        <f>VLOOKUP($B147,'Tillförd energi'!$B$1:$AS$566,MATCH(AB$1,'Tillförd energi'!$B$1:$AQ$1,0),FALSE)</f>
        <v>0</v>
      </c>
      <c r="AC147">
        <f>VLOOKUP($B147,'Tillförd energi'!$B$1:$AS$566,MATCH(AC$1,'Tillförd energi'!$B$1:$AQ$1,0),FALSE)</f>
        <v>5.6</v>
      </c>
      <c r="AD147">
        <f>VLOOKUP($B147,'Tillförd energi'!$B$1:$AS$566,MATCH(AD$1,'Tillförd energi'!$B$1:$AQ$1,0),FALSE)</f>
        <v>0</v>
      </c>
      <c r="AE147">
        <f>VLOOKUP($B147,'Tillförd energi'!$B$1:$AS$566,MATCH(AE$1,'Tillförd energi'!$B$1:$AQ$1,0),FALSE)</f>
        <v>0</v>
      </c>
      <c r="AF147">
        <f>VLOOKUP($B147,'Tillförd energi'!$B$1:$AS$566,MATCH(AF$1,'Tillförd energi'!$B$1:$AQ$1,0),FALSE)</f>
        <v>1.5468</v>
      </c>
      <c r="AG147">
        <f>IFERROR(VLOOKUP(B147,Miljö!$B$1:$S$476,9,FALSE)/1,0)</f>
        <v>0</v>
      </c>
      <c r="AI147">
        <f t="shared" si="16"/>
        <v>84.146799999999999</v>
      </c>
      <c r="AJ147">
        <f t="shared" si="17"/>
        <v>84.146799999999999</v>
      </c>
      <c r="AK147">
        <f>IF(ISERROR(1/VLOOKUP($B147,Leveranser!$B$1:$S$500,MATCH("såld värme (gwh)",Leveranser!$B$1:$S$1,0),FALSE)),"",VLOOKUP($B147,Leveranser!$B$1:$S$500,MATCH("såld värme (gwh)",Leveranser!$B$1:$S$1,0),FALSE))</f>
        <v>51.56</v>
      </c>
      <c r="AL147">
        <f>VLOOKUP($B147,Leveranser!$B$1:$Y$500,MATCH("Totalt såld fjärrvärme till andra fjärrvärmeföretag",Leveranser!$B$1:$AA$1,0),FALSE)</f>
        <v>0</v>
      </c>
      <c r="AM147">
        <f>IF(ISERROR(1/VLOOKUP($B147,Miljö!$B$1:$S$500,MATCH("Såld mängd produktionsspecifik fjärrvärme (GWh)",Miljö!$B$1:$R$1,0),FALSE)),0,VLOOKUP($B147,Miljö!$B$1:$S$500,MATCH("Såld mängd produktionsspecifik fjärrvärme (GWh)",Miljö!$B$1:$R$1,0),FALSE))</f>
        <v>0</v>
      </c>
      <c r="AN147" s="137">
        <f t="shared" si="18"/>
        <v>0.61273869000366032</v>
      </c>
      <c r="AP147" t="str">
        <f>VLOOKUP($B147,Miljövärden!$B$1:$H$446,7,FALSE)</f>
        <v>Ja</v>
      </c>
      <c r="AQ147" t="str">
        <f>VLOOKUP($B147,Miljövärden!$B$1:$H$446,6,FALSE)</f>
        <v>Ja</v>
      </c>
      <c r="AU147">
        <f t="shared" si="19"/>
        <v>2.3468</v>
      </c>
      <c r="AV147">
        <f t="shared" si="20"/>
        <v>0</v>
      </c>
      <c r="AW147">
        <f t="shared" si="21"/>
        <v>62.9</v>
      </c>
      <c r="AX147">
        <f t="shared" si="22"/>
        <v>10.4</v>
      </c>
      <c r="AZ147">
        <f t="shared" si="23"/>
        <v>73.3</v>
      </c>
    </row>
    <row r="148" spans="1:52" customFormat="1" x14ac:dyDescent="0.25">
      <c r="A148" s="2" t="s">
        <v>231</v>
      </c>
      <c r="B148" s="2" t="s">
        <v>235</v>
      </c>
      <c r="C148">
        <f>VLOOKUP($B148,'Tillförd energi'!$B$1:$AS$566,MATCH(C$1,'Tillförd energi'!$B$1:$AQ$1,0),FALSE)</f>
        <v>0</v>
      </c>
      <c r="D148">
        <f>VLOOKUP($B148,'Tillförd energi'!$B$1:$AS$566,MATCH(D$1,'Tillförd energi'!$B$1:$AQ$1,0),FALSE)</f>
        <v>0.3</v>
      </c>
      <c r="E148">
        <f>VLOOKUP($B148,'Tillförd energi'!$B$1:$AS$566,MATCH(E$1,'Tillförd energi'!$B$1:$AQ$1,0),FALSE)</f>
        <v>0</v>
      </c>
      <c r="F148">
        <f>VLOOKUP($B148,'Tillförd energi'!$B$1:$AS$566,MATCH(F$1,'Tillförd energi'!$B$1:$AQ$1,0),FALSE)</f>
        <v>1.1000000000000001</v>
      </c>
      <c r="G148">
        <f>VLOOKUP($B148,'Tillförd energi'!$B$1:$AS$566,MATCH(G$1,'Tillförd energi'!$B$1:$AQ$1,0),FALSE)</f>
        <v>0</v>
      </c>
      <c r="H148">
        <f>VLOOKUP($B148,'Tillförd energi'!$B$1:$AS$566,MATCH(H$1,'Tillförd energi'!$B$1:$AQ$1,0),FALSE)</f>
        <v>0</v>
      </c>
      <c r="I148">
        <f>VLOOKUP($B148,'Tillförd energi'!$B$1:$AS$566,MATCH(I$1,'Tillförd energi'!$B$1:$AQ$1,0),FALSE)</f>
        <v>0</v>
      </c>
      <c r="J148">
        <f>VLOOKUP($B148,'Tillförd energi'!$B$1:$AS$566,MATCH(J$1,'Tillförd energi'!$B$1:$AQ$1,0),FALSE)</f>
        <v>0</v>
      </c>
      <c r="K148">
        <v>0</v>
      </c>
      <c r="L148">
        <f>VLOOKUP($B148,'Tillförd energi'!$B$1:$AS$566,MATCH(L$1,'Tillförd energi'!$B$1:$AQ$1,0),FALSE)</f>
        <v>45.877200000000002</v>
      </c>
      <c r="M148">
        <f>VLOOKUP($B148,'Tillförd energi'!$B$1:$AS$566,MATCH(M$1,'Tillförd energi'!$B$1:$AQ$1,0),FALSE)</f>
        <v>48.017099999999999</v>
      </c>
      <c r="N148">
        <f>VLOOKUP($B148,'Tillförd energi'!$B$1:$AS$566,MATCH(N$1,'Tillförd energi'!$B$1:$AQ$1,0),FALSE)</f>
        <v>20.2928</v>
      </c>
      <c r="O148">
        <f>VLOOKUP($B148,'Tillförd energi'!$B$1:$AS$566,MATCH(O$1,'Tillförd energi'!$B$1:$AQ$1,0),FALSE)</f>
        <v>32.154299999999999</v>
      </c>
      <c r="P148">
        <f>VLOOKUP($B148,'Tillförd energi'!$B$1:$AS$566,MATCH(P$1,'Tillförd energi'!$B$1:$AQ$1,0),FALSE)</f>
        <v>123.751</v>
      </c>
      <c r="Q148">
        <f>VLOOKUP($B148,'Tillförd energi'!$B$1:$AS$566,MATCH(Q$1,'Tillförd energi'!$B$1:$AQ$1,0),FALSE)</f>
        <v>55.8733</v>
      </c>
      <c r="R148">
        <f>VLOOKUP($B148,'Tillförd energi'!$B$1:$AS$566,MATCH(R$1,'Tillförd energi'!$B$1:$AQ$1,0),FALSE)</f>
        <v>9.2889100000000002E-2</v>
      </c>
      <c r="S148">
        <f>VLOOKUP($B148,'Tillförd energi'!$B$1:$AS$566,MATCH(S$1,'Tillförd energi'!$B$1:$AQ$1,0),FALSE)</f>
        <v>3.7441900000000001</v>
      </c>
      <c r="T148">
        <f>VLOOKUP($B148,'Tillförd energi'!$B$1:$AS$566,MATCH(T$1,'Tillförd energi'!$B$1:$AQ$1,0),FALSE)</f>
        <v>0</v>
      </c>
      <c r="U148">
        <f>VLOOKUP($B148,'Tillförd energi'!$B$1:$AS$566,MATCH(U$1,'Tillförd energi'!$B$1:$AQ$1,0),FALSE)</f>
        <v>0</v>
      </c>
      <c r="V148">
        <f>VLOOKUP($B148,'Tillförd energi'!$B$1:$AS$566,MATCH(V$1,'Tillförd energi'!$B$1:$AQ$1,0),FALSE)</f>
        <v>0</v>
      </c>
      <c r="W148">
        <f>VLOOKUP($B148,'Tillförd energi'!$B$1:$AS$566,MATCH(W$1,'Tillförd energi'!$B$1:$AQ$1,0),FALSE)</f>
        <v>0</v>
      </c>
      <c r="X148">
        <f>VLOOKUP($B148,'Tillförd energi'!$B$1:$AS$566,MATCH(X$1,'Tillförd energi'!$B$1:$AQ$1,0),FALSE)</f>
        <v>0</v>
      </c>
      <c r="Y148">
        <f>VLOOKUP($B148,'Tillförd energi'!$B$1:$AS$566,MATCH(Y$1,'Tillförd energi'!$B$1:$AQ$1,0),FALSE)</f>
        <v>26.643699999999999</v>
      </c>
      <c r="Z148">
        <f>VLOOKUP($B148,'Tillförd energi'!$B$1:$AS$566,MATCH(Z$1,'Tillförd energi'!$B$1:$AQ$1,0),FALSE)</f>
        <v>0</v>
      </c>
      <c r="AA148">
        <f>VLOOKUP($B148,'Tillförd energi'!$B$1:$AS$566,MATCH(AA$1,'Tillförd energi'!$B$1:$AQ$1,0),FALSE)</f>
        <v>0</v>
      </c>
      <c r="AB148">
        <f>VLOOKUP($B148,'Tillförd energi'!$B$1:$AS$566,MATCH(AB$1,'Tillförd energi'!$B$1:$AQ$1,0),FALSE)</f>
        <v>0</v>
      </c>
      <c r="AC148">
        <f>VLOOKUP($B148,'Tillförd energi'!$B$1:$AS$566,MATCH(AC$1,'Tillförd energi'!$B$1:$AQ$1,0),FALSE)</f>
        <v>136.9</v>
      </c>
      <c r="AD148">
        <f>VLOOKUP($B148,'Tillförd energi'!$B$1:$AS$566,MATCH(AD$1,'Tillförd energi'!$B$1:$AQ$1,0),FALSE)</f>
        <v>2.7</v>
      </c>
      <c r="AE148">
        <f>VLOOKUP($B148,'Tillförd energi'!$B$1:$AS$566,MATCH(AE$1,'Tillförd energi'!$B$1:$AQ$1,0),FALSE)</f>
        <v>0</v>
      </c>
      <c r="AF148">
        <f>VLOOKUP($B148,'Tillförd energi'!$B$1:$AS$566,MATCH(AF$1,'Tillförd energi'!$B$1:$AQ$1,0),FALSE)</f>
        <v>15.4245</v>
      </c>
      <c r="AG148">
        <f>IFERROR(VLOOKUP(B148,Miljö!$B$1:$S$476,9,FALSE)/1,0)</f>
        <v>0</v>
      </c>
      <c r="AI148">
        <f t="shared" si="16"/>
        <v>512.8709791</v>
      </c>
      <c r="AJ148">
        <f t="shared" si="17"/>
        <v>512.8709791</v>
      </c>
      <c r="AK148">
        <f>IF(ISERROR(1/VLOOKUP($B148,Leveranser!$B$1:$S$500,MATCH("såld värme (gwh)",Leveranser!$B$1:$S$1,0),FALSE)),"",VLOOKUP($B148,Leveranser!$B$1:$S$500,MATCH("såld värme (gwh)",Leveranser!$B$1:$S$1,0),FALSE))</f>
        <v>514.15</v>
      </c>
      <c r="AL148">
        <f>VLOOKUP($B148,Leveranser!$B$1:$Y$500,MATCH("Totalt såld fjärrvärme till andra fjärrvärmeföretag",Leveranser!$B$1:$AA$1,0),FALSE)</f>
        <v>0</v>
      </c>
      <c r="AM148">
        <f>IF(ISERROR(1/VLOOKUP($B148,Miljö!$B$1:$S$500,MATCH("Såld mängd produktionsspecifik fjärrvärme (GWh)",Miljö!$B$1:$R$1,0),FALSE)),0,VLOOKUP($B148,Miljö!$B$1:$S$500,MATCH("Såld mängd produktionsspecifik fjärrvärme (GWh)",Miljö!$B$1:$R$1,0),FALSE))</f>
        <v>1.387</v>
      </c>
      <c r="AN148" s="137">
        <f t="shared" si="18"/>
        <v>1.0024938453375631</v>
      </c>
      <c r="AP148" t="str">
        <f>VLOOKUP($B148,Miljövärden!$B$1:$H$446,7,FALSE)</f>
        <v>Ja</v>
      </c>
      <c r="AQ148" t="str">
        <f>VLOOKUP($B148,Miljövärden!$B$1:$H$446,6,FALSE)</f>
        <v>Ja</v>
      </c>
      <c r="AU148">
        <f t="shared" si="19"/>
        <v>15.4245</v>
      </c>
      <c r="AV148">
        <f t="shared" si="20"/>
        <v>0</v>
      </c>
      <c r="AW148">
        <f t="shared" si="21"/>
        <v>280.08850000000001</v>
      </c>
      <c r="AX148">
        <f t="shared" si="22"/>
        <v>3.8370791</v>
      </c>
      <c r="AZ148">
        <f t="shared" si="23"/>
        <v>329.80277909999995</v>
      </c>
    </row>
    <row r="149" spans="1:52" customFormat="1" x14ac:dyDescent="0.25">
      <c r="A149" s="2" t="s">
        <v>238</v>
      </c>
      <c r="B149" s="2" t="s">
        <v>239</v>
      </c>
      <c r="C149">
        <f>VLOOKUP($B149,'Tillförd energi'!$B$1:$AS$566,MATCH(C$1,'Tillförd energi'!$B$1:$AQ$1,0),FALSE)</f>
        <v>0</v>
      </c>
      <c r="D149">
        <f>VLOOKUP($B149,'Tillförd energi'!$B$1:$AS$566,MATCH(D$1,'Tillförd energi'!$B$1:$AQ$1,0),FALSE)</f>
        <v>0.43099999999999999</v>
      </c>
      <c r="E149">
        <f>VLOOKUP($B149,'Tillförd energi'!$B$1:$AS$566,MATCH(E$1,'Tillförd energi'!$B$1:$AQ$1,0),FALSE)</f>
        <v>0</v>
      </c>
      <c r="F149">
        <f>VLOOKUP($B149,'Tillförd energi'!$B$1:$AS$566,MATCH(F$1,'Tillförd energi'!$B$1:$AQ$1,0),FALSE)</f>
        <v>0</v>
      </c>
      <c r="G149">
        <f>VLOOKUP($B149,'Tillförd energi'!$B$1:$AS$566,MATCH(G$1,'Tillförd energi'!$B$1:$AQ$1,0),FALSE)</f>
        <v>0</v>
      </c>
      <c r="H149">
        <f>VLOOKUP($B149,'Tillförd energi'!$B$1:$AS$566,MATCH(H$1,'Tillförd energi'!$B$1:$AQ$1,0),FALSE)</f>
        <v>0</v>
      </c>
      <c r="I149">
        <f>VLOOKUP($B149,'Tillförd energi'!$B$1:$AS$566,MATCH(I$1,'Tillförd energi'!$B$1:$AQ$1,0),FALSE)</f>
        <v>0</v>
      </c>
      <c r="J149">
        <f>VLOOKUP($B149,'Tillförd energi'!$B$1:$AS$566,MATCH(J$1,'Tillförd energi'!$B$1:$AQ$1,0),FALSE)</f>
        <v>0</v>
      </c>
      <c r="K149">
        <v>0</v>
      </c>
      <c r="L149">
        <f>VLOOKUP($B149,'Tillförd energi'!$B$1:$AS$566,MATCH(L$1,'Tillförd energi'!$B$1:$AQ$1,0),FALSE)</f>
        <v>0</v>
      </c>
      <c r="M149">
        <f>VLOOKUP($B149,'Tillförd energi'!$B$1:$AS$566,MATCH(M$1,'Tillförd energi'!$B$1:$AQ$1,0),FALSE)</f>
        <v>0</v>
      </c>
      <c r="N149">
        <f>VLOOKUP($B149,'Tillförd energi'!$B$1:$AS$566,MATCH(N$1,'Tillförd energi'!$B$1:$AQ$1,0),FALSE)</f>
        <v>4.6399999999999997</v>
      </c>
      <c r="O149">
        <f>VLOOKUP($B149,'Tillförd energi'!$B$1:$AS$566,MATCH(O$1,'Tillförd energi'!$B$1:$AQ$1,0),FALSE)</f>
        <v>0</v>
      </c>
      <c r="P149">
        <f>VLOOKUP($B149,'Tillförd energi'!$B$1:$AS$566,MATCH(P$1,'Tillförd energi'!$B$1:$AQ$1,0),FALSE)</f>
        <v>9.49</v>
      </c>
      <c r="Q149">
        <f>VLOOKUP($B149,'Tillförd energi'!$B$1:$AS$566,MATCH(Q$1,'Tillförd energi'!$B$1:$AQ$1,0),FALSE)</f>
        <v>0</v>
      </c>
      <c r="R149">
        <f>VLOOKUP($B149,'Tillförd energi'!$B$1:$AS$566,MATCH(R$1,'Tillförd energi'!$B$1:$AQ$1,0),FALSE)</f>
        <v>0</v>
      </c>
      <c r="S149">
        <f>VLOOKUP($B149,'Tillförd energi'!$B$1:$AS$566,MATCH(S$1,'Tillförd energi'!$B$1:$AQ$1,0),FALSE)</f>
        <v>0</v>
      </c>
      <c r="T149">
        <f>VLOOKUP($B149,'Tillförd energi'!$B$1:$AS$566,MATCH(T$1,'Tillförd energi'!$B$1:$AQ$1,0),FALSE)</f>
        <v>0</v>
      </c>
      <c r="U149">
        <f>VLOOKUP($B149,'Tillförd energi'!$B$1:$AS$566,MATCH(U$1,'Tillförd energi'!$B$1:$AQ$1,0),FALSE)</f>
        <v>0</v>
      </c>
      <c r="V149">
        <f>VLOOKUP($B149,'Tillförd energi'!$B$1:$AS$566,MATCH(V$1,'Tillförd energi'!$B$1:$AQ$1,0),FALSE)</f>
        <v>0</v>
      </c>
      <c r="W149">
        <f>VLOOKUP($B149,'Tillförd energi'!$B$1:$AS$566,MATCH(W$1,'Tillförd energi'!$B$1:$AQ$1,0),FALSE)</f>
        <v>0</v>
      </c>
      <c r="X149">
        <f>VLOOKUP($B149,'Tillförd energi'!$B$1:$AS$566,MATCH(X$1,'Tillförd energi'!$B$1:$AQ$1,0),FALSE)</f>
        <v>0</v>
      </c>
      <c r="Y149">
        <f>VLOOKUP($B149,'Tillförd energi'!$B$1:$AS$566,MATCH(Y$1,'Tillförd energi'!$B$1:$AQ$1,0),FALSE)</f>
        <v>0</v>
      </c>
      <c r="Z149">
        <f>VLOOKUP($B149,'Tillförd energi'!$B$1:$AS$566,MATCH(Z$1,'Tillförd energi'!$B$1:$AQ$1,0),FALSE)</f>
        <v>0</v>
      </c>
      <c r="AA149">
        <f>VLOOKUP($B149,'Tillförd energi'!$B$1:$AS$566,MATCH(AA$1,'Tillförd energi'!$B$1:$AQ$1,0),FALSE)</f>
        <v>0</v>
      </c>
      <c r="AB149">
        <f>VLOOKUP($B149,'Tillförd energi'!$B$1:$AS$566,MATCH(AB$1,'Tillförd energi'!$B$1:$AQ$1,0),FALSE)</f>
        <v>0</v>
      </c>
      <c r="AC149">
        <f>VLOOKUP($B149,'Tillförd energi'!$B$1:$AS$566,MATCH(AC$1,'Tillförd energi'!$B$1:$AQ$1,0),FALSE)</f>
        <v>1.91</v>
      </c>
      <c r="AD149">
        <f>VLOOKUP($B149,'Tillförd energi'!$B$1:$AS$566,MATCH(AD$1,'Tillförd energi'!$B$1:$AQ$1,0),FALSE)</f>
        <v>0</v>
      </c>
      <c r="AE149">
        <f>VLOOKUP($B149,'Tillförd energi'!$B$1:$AS$566,MATCH(AE$1,'Tillförd energi'!$B$1:$AQ$1,0),FALSE)</f>
        <v>0</v>
      </c>
      <c r="AF149">
        <f>VLOOKUP($B149,'Tillförd energi'!$B$1:$AS$566,MATCH(AF$1,'Tillförd energi'!$B$1:$AQ$1,0),FALSE)</f>
        <v>0.43</v>
      </c>
      <c r="AG149">
        <f>IFERROR(VLOOKUP(B149,Miljö!$B$1:$S$476,9,FALSE)/1,0)</f>
        <v>0</v>
      </c>
      <c r="AI149">
        <f t="shared" si="16"/>
        <v>16.901</v>
      </c>
      <c r="AJ149">
        <f t="shared" si="17"/>
        <v>16.901</v>
      </c>
      <c r="AK149">
        <f>IF(ISERROR(1/VLOOKUP($B149,Leveranser!$B$1:$S$500,MATCH("såld värme (gwh)",Leveranser!$B$1:$S$1,0),FALSE)),"",VLOOKUP($B149,Leveranser!$B$1:$S$500,MATCH("såld värme (gwh)",Leveranser!$B$1:$S$1,0),FALSE))</f>
        <v>11.76</v>
      </c>
      <c r="AL149">
        <f>VLOOKUP($B149,Leveranser!$B$1:$Y$500,MATCH("Totalt såld fjärrvärme till andra fjärrvärmeföretag",Leveranser!$B$1:$AA$1,0),FALSE)</f>
        <v>0</v>
      </c>
      <c r="AM149">
        <f>IF(ISERROR(1/VLOOKUP($B149,Miljö!$B$1:$S$500,MATCH("Såld mängd produktionsspecifik fjärrvärme (GWh)",Miljö!$B$1:$R$1,0),FALSE)),0,VLOOKUP($B149,Miljö!$B$1:$S$500,MATCH("Såld mängd produktionsspecifik fjärrvärme (GWh)",Miljö!$B$1:$R$1,0),FALSE))</f>
        <v>0</v>
      </c>
      <c r="AN149" s="137">
        <f t="shared" si="18"/>
        <v>0.69581681557304298</v>
      </c>
      <c r="AP149" t="str">
        <f>VLOOKUP($B149,Miljövärden!$B$1:$H$446,7,FALSE)</f>
        <v>Ja</v>
      </c>
      <c r="AQ149" t="str">
        <f>VLOOKUP($B149,Miljövärden!$B$1:$H$446,6,FALSE)</f>
        <v>Ja</v>
      </c>
      <c r="AU149">
        <f t="shared" si="19"/>
        <v>0.43</v>
      </c>
      <c r="AV149">
        <f t="shared" si="20"/>
        <v>0</v>
      </c>
      <c r="AW149">
        <f t="shared" si="21"/>
        <v>14.129999999999999</v>
      </c>
      <c r="AX149">
        <f t="shared" si="22"/>
        <v>0</v>
      </c>
      <c r="AZ149">
        <f t="shared" si="23"/>
        <v>14.129999999999999</v>
      </c>
    </row>
    <row r="150" spans="1:52" customFormat="1" x14ac:dyDescent="0.25">
      <c r="A150" s="2" t="s">
        <v>238</v>
      </c>
      <c r="B150" s="2" t="s">
        <v>240</v>
      </c>
      <c r="C150">
        <f>VLOOKUP($B150,'Tillförd energi'!$B$1:$AS$566,MATCH(C$1,'Tillförd energi'!$B$1:$AQ$1,0),FALSE)</f>
        <v>0</v>
      </c>
      <c r="D150">
        <f>VLOOKUP($B150,'Tillförd energi'!$B$1:$AS$566,MATCH(D$1,'Tillförd energi'!$B$1:$AQ$1,0),FALSE)</f>
        <v>3.5803400000000001</v>
      </c>
      <c r="E150">
        <f>VLOOKUP($B150,'Tillförd energi'!$B$1:$AS$566,MATCH(E$1,'Tillförd energi'!$B$1:$AQ$1,0),FALSE)</f>
        <v>0</v>
      </c>
      <c r="F150">
        <f>VLOOKUP($B150,'Tillförd energi'!$B$1:$AS$566,MATCH(F$1,'Tillförd energi'!$B$1:$AQ$1,0),FALSE)</f>
        <v>21.38</v>
      </c>
      <c r="G150">
        <f>VLOOKUP($B150,'Tillförd energi'!$B$1:$AS$566,MATCH(G$1,'Tillförd energi'!$B$1:$AQ$1,0),FALSE)</f>
        <v>0</v>
      </c>
      <c r="H150">
        <f>VLOOKUP($B150,'Tillförd energi'!$B$1:$AS$566,MATCH(H$1,'Tillförd energi'!$B$1:$AQ$1,0),FALSE)</f>
        <v>0</v>
      </c>
      <c r="I150">
        <f>VLOOKUP($B150,'Tillförd energi'!$B$1:$AS$566,MATCH(I$1,'Tillförd energi'!$B$1:$AQ$1,0),FALSE)</f>
        <v>264.56799999999998</v>
      </c>
      <c r="J150">
        <f>VLOOKUP($B150,'Tillförd energi'!$B$1:$AS$566,MATCH(J$1,'Tillförd energi'!$B$1:$AQ$1,0),FALSE)</f>
        <v>0</v>
      </c>
      <c r="K150">
        <v>0</v>
      </c>
      <c r="L150">
        <f>VLOOKUP($B150,'Tillförd energi'!$B$1:$AS$566,MATCH(L$1,'Tillförd energi'!$B$1:$AQ$1,0),FALSE)</f>
        <v>0</v>
      </c>
      <c r="M150">
        <f>VLOOKUP($B150,'Tillförd energi'!$B$1:$AS$566,MATCH(M$1,'Tillförd energi'!$B$1:$AQ$1,0),FALSE)</f>
        <v>20.604199999999999</v>
      </c>
      <c r="N150">
        <f>VLOOKUP($B150,'Tillförd energi'!$B$1:$AS$566,MATCH(N$1,'Tillförd energi'!$B$1:$AQ$1,0),FALSE)</f>
        <v>133.28700000000001</v>
      </c>
      <c r="O150">
        <f>VLOOKUP($B150,'Tillförd energi'!$B$1:$AS$566,MATCH(O$1,'Tillförd energi'!$B$1:$AQ$1,0),FALSE)</f>
        <v>5.80647</v>
      </c>
      <c r="P150">
        <f>VLOOKUP($B150,'Tillförd energi'!$B$1:$AS$566,MATCH(P$1,'Tillförd energi'!$B$1:$AQ$1,0),FALSE)</f>
        <v>31.8035</v>
      </c>
      <c r="Q150">
        <f>VLOOKUP($B150,'Tillförd energi'!$B$1:$AS$566,MATCH(Q$1,'Tillförd energi'!$B$1:$AQ$1,0),FALSE)</f>
        <v>1.65493</v>
      </c>
      <c r="R150">
        <f>VLOOKUP($B150,'Tillförd energi'!$B$1:$AS$566,MATCH(R$1,'Tillförd energi'!$B$1:$AQ$1,0),FALSE)</f>
        <v>13.48</v>
      </c>
      <c r="S150">
        <f>VLOOKUP($B150,'Tillförd energi'!$B$1:$AS$566,MATCH(S$1,'Tillförd energi'!$B$1:$AQ$1,0),FALSE)</f>
        <v>0</v>
      </c>
      <c r="T150">
        <f>VLOOKUP($B150,'Tillförd energi'!$B$1:$AS$566,MATCH(T$1,'Tillförd energi'!$B$1:$AQ$1,0),FALSE)</f>
        <v>33.08</v>
      </c>
      <c r="U150">
        <f>VLOOKUP($B150,'Tillförd energi'!$B$1:$AS$566,MATCH(U$1,'Tillförd energi'!$B$1:$AQ$1,0),FALSE)</f>
        <v>0</v>
      </c>
      <c r="V150">
        <f>VLOOKUP($B150,'Tillförd energi'!$B$1:$AS$566,MATCH(V$1,'Tillförd energi'!$B$1:$AQ$1,0),FALSE)</f>
        <v>0</v>
      </c>
      <c r="W150">
        <f>VLOOKUP($B150,'Tillförd energi'!$B$1:$AS$566,MATCH(W$1,'Tillförd energi'!$B$1:$AQ$1,0),FALSE)</f>
        <v>0</v>
      </c>
      <c r="X150">
        <f>VLOOKUP($B150,'Tillförd energi'!$B$1:$AS$566,MATCH(X$1,'Tillförd energi'!$B$1:$AQ$1,0),FALSE)</f>
        <v>0</v>
      </c>
      <c r="Y150">
        <f>VLOOKUP($B150,'Tillförd energi'!$B$1:$AS$566,MATCH(Y$1,'Tillförd energi'!$B$1:$AQ$1,0),FALSE)</f>
        <v>0</v>
      </c>
      <c r="Z150">
        <f>VLOOKUP($B150,'Tillförd energi'!$B$1:$AS$566,MATCH(Z$1,'Tillförd energi'!$B$1:$AQ$1,0),FALSE)</f>
        <v>0</v>
      </c>
      <c r="AA150">
        <f>VLOOKUP($B150,'Tillförd energi'!$B$1:$AS$566,MATCH(AA$1,'Tillförd energi'!$B$1:$AQ$1,0),FALSE)</f>
        <v>7.46</v>
      </c>
      <c r="AB150">
        <f>VLOOKUP($B150,'Tillförd energi'!$B$1:$AS$566,MATCH(AB$1,'Tillförd energi'!$B$1:$AQ$1,0),FALSE)</f>
        <v>15.73</v>
      </c>
      <c r="AC150">
        <f>VLOOKUP($B150,'Tillförd energi'!$B$1:$AS$566,MATCH(AC$1,'Tillförd energi'!$B$1:$AQ$1,0),FALSE)</f>
        <v>105.58</v>
      </c>
      <c r="AD150">
        <f>VLOOKUP($B150,'Tillförd energi'!$B$1:$AS$566,MATCH(AD$1,'Tillförd energi'!$B$1:$AQ$1,0),FALSE)</f>
        <v>0</v>
      </c>
      <c r="AE150">
        <f>VLOOKUP($B150,'Tillförd energi'!$B$1:$AS$566,MATCH(AE$1,'Tillförd energi'!$B$1:$AQ$1,0),FALSE)</f>
        <v>0</v>
      </c>
      <c r="AF150">
        <f>VLOOKUP($B150,'Tillförd energi'!$B$1:$AS$566,MATCH(AF$1,'Tillförd energi'!$B$1:$AQ$1,0),FALSE)</f>
        <v>28.084499999999998</v>
      </c>
      <c r="AG150">
        <f>IFERROR(VLOOKUP(B150,Miljö!$B$1:$S$476,9,FALSE)/1,0)</f>
        <v>0</v>
      </c>
      <c r="AI150">
        <f t="shared" si="16"/>
        <v>686.09894000000008</v>
      </c>
      <c r="AJ150">
        <f t="shared" si="17"/>
        <v>686.09894000000008</v>
      </c>
      <c r="AK150">
        <f>IF(ISERROR(1/VLOOKUP($B150,Leveranser!$B$1:$S$500,MATCH("såld värme (gwh)",Leveranser!$B$1:$S$1,0),FALSE)),"",VLOOKUP($B150,Leveranser!$B$1:$S$500,MATCH("såld värme (gwh)",Leveranser!$B$1:$S$1,0),FALSE))</f>
        <v>631.38900000000001</v>
      </c>
      <c r="AL150">
        <f>VLOOKUP($B150,Leveranser!$B$1:$Y$500,MATCH("Totalt såld fjärrvärme till andra fjärrvärmeföretag",Leveranser!$B$1:$AA$1,0),FALSE)</f>
        <v>0</v>
      </c>
      <c r="AM150">
        <f>IF(ISERROR(1/VLOOKUP($B150,Miljö!$B$1:$S$500,MATCH("Såld mängd produktionsspecifik fjärrvärme (GWh)",Miljö!$B$1:$R$1,0),FALSE)),0,VLOOKUP($B150,Miljö!$B$1:$S$500,MATCH("Såld mängd produktionsspecifik fjärrvärme (GWh)",Miljö!$B$1:$R$1,0),FALSE))</f>
        <v>7.7841680000000002</v>
      </c>
      <c r="AN150" s="137">
        <f t="shared" si="18"/>
        <v>0.92025940165422782</v>
      </c>
      <c r="AP150" t="str">
        <f>VLOOKUP($B150,Miljövärden!$B$1:$H$446,7,FALSE)</f>
        <v>Ja</v>
      </c>
      <c r="AQ150" t="str">
        <f>VLOOKUP($B150,Miljövärden!$B$1:$H$446,6,FALSE)</f>
        <v>Ja</v>
      </c>
      <c r="AU150">
        <f t="shared" si="19"/>
        <v>35.544499999999999</v>
      </c>
      <c r="AV150">
        <f t="shared" si="20"/>
        <v>0</v>
      </c>
      <c r="AW150">
        <f t="shared" si="21"/>
        <v>193.15610000000001</v>
      </c>
      <c r="AX150">
        <f t="shared" si="22"/>
        <v>46.56</v>
      </c>
      <c r="AZ150">
        <f t="shared" si="23"/>
        <v>239.71609999999998</v>
      </c>
    </row>
    <row r="151" spans="1:52" customFormat="1" x14ac:dyDescent="0.25">
      <c r="A151" s="2" t="s">
        <v>238</v>
      </c>
      <c r="B151" s="2" t="s">
        <v>241</v>
      </c>
      <c r="C151">
        <f>VLOOKUP($B151,'Tillförd energi'!$B$1:$AS$566,MATCH(C$1,'Tillförd energi'!$B$1:$AQ$1,0),FALSE)</f>
        <v>0</v>
      </c>
      <c r="D151">
        <f>VLOOKUP($B151,'Tillförd energi'!$B$1:$AS$566,MATCH(D$1,'Tillförd energi'!$B$1:$AQ$1,0),FALSE)</f>
        <v>6.5000000000000002E-2</v>
      </c>
      <c r="E151">
        <f>VLOOKUP($B151,'Tillförd energi'!$B$1:$AS$566,MATCH(E$1,'Tillförd energi'!$B$1:$AQ$1,0),FALSE)</f>
        <v>0</v>
      </c>
      <c r="F151">
        <f>VLOOKUP($B151,'Tillförd energi'!$B$1:$AS$566,MATCH(F$1,'Tillförd energi'!$B$1:$AQ$1,0),FALSE)</f>
        <v>0</v>
      </c>
      <c r="G151">
        <f>VLOOKUP($B151,'Tillförd energi'!$B$1:$AS$566,MATCH(G$1,'Tillförd energi'!$B$1:$AQ$1,0),FALSE)</f>
        <v>0</v>
      </c>
      <c r="H151">
        <f>VLOOKUP($B151,'Tillförd energi'!$B$1:$AS$566,MATCH(H$1,'Tillförd energi'!$B$1:$AQ$1,0),FALSE)</f>
        <v>0</v>
      </c>
      <c r="I151">
        <f>VLOOKUP($B151,'Tillförd energi'!$B$1:$AS$566,MATCH(I$1,'Tillförd energi'!$B$1:$AQ$1,0),FALSE)</f>
        <v>0</v>
      </c>
      <c r="J151">
        <f>VLOOKUP($B151,'Tillförd energi'!$B$1:$AS$566,MATCH(J$1,'Tillförd energi'!$B$1:$AQ$1,0),FALSE)</f>
        <v>0</v>
      </c>
      <c r="K151">
        <v>0</v>
      </c>
      <c r="L151">
        <f>VLOOKUP($B151,'Tillförd energi'!$B$1:$AS$566,MATCH(L$1,'Tillförd energi'!$B$1:$AQ$1,0),FALSE)</f>
        <v>0</v>
      </c>
      <c r="M151">
        <f>VLOOKUP($B151,'Tillförd energi'!$B$1:$AS$566,MATCH(M$1,'Tillförd energi'!$B$1:$AQ$1,0),FALSE)</f>
        <v>0</v>
      </c>
      <c r="N151">
        <f>VLOOKUP($B151,'Tillförd energi'!$B$1:$AS$566,MATCH(N$1,'Tillförd energi'!$B$1:$AQ$1,0),FALSE)</f>
        <v>0</v>
      </c>
      <c r="O151">
        <f>VLOOKUP($B151,'Tillförd energi'!$B$1:$AS$566,MATCH(O$1,'Tillförd energi'!$B$1:$AQ$1,0),FALSE)</f>
        <v>0</v>
      </c>
      <c r="P151">
        <f>VLOOKUP($B151,'Tillförd energi'!$B$1:$AS$566,MATCH(P$1,'Tillförd energi'!$B$1:$AQ$1,0),FALSE)</f>
        <v>0</v>
      </c>
      <c r="Q151">
        <f>VLOOKUP($B151,'Tillförd energi'!$B$1:$AS$566,MATCH(Q$1,'Tillförd energi'!$B$1:$AQ$1,0),FALSE)</f>
        <v>0</v>
      </c>
      <c r="R151">
        <f>VLOOKUP($B151,'Tillförd energi'!$B$1:$AS$566,MATCH(R$1,'Tillförd energi'!$B$1:$AQ$1,0),FALSE)</f>
        <v>3.0449999999999999</v>
      </c>
      <c r="S151">
        <f>VLOOKUP($B151,'Tillförd energi'!$B$1:$AS$566,MATCH(S$1,'Tillförd energi'!$B$1:$AQ$1,0),FALSE)</f>
        <v>0</v>
      </c>
      <c r="T151">
        <f>VLOOKUP($B151,'Tillförd energi'!$B$1:$AS$566,MATCH(T$1,'Tillförd energi'!$B$1:$AQ$1,0),FALSE)</f>
        <v>0</v>
      </c>
      <c r="U151">
        <f>VLOOKUP($B151,'Tillförd energi'!$B$1:$AS$566,MATCH(U$1,'Tillförd energi'!$B$1:$AQ$1,0),FALSE)</f>
        <v>0</v>
      </c>
      <c r="V151">
        <f>VLOOKUP($B151,'Tillförd energi'!$B$1:$AS$566,MATCH(V$1,'Tillförd energi'!$B$1:$AQ$1,0),FALSE)</f>
        <v>0</v>
      </c>
      <c r="W151">
        <f>VLOOKUP($B151,'Tillförd energi'!$B$1:$AS$566,MATCH(W$1,'Tillförd energi'!$B$1:$AQ$1,0),FALSE)</f>
        <v>0</v>
      </c>
      <c r="X151">
        <f>VLOOKUP($B151,'Tillförd energi'!$B$1:$AS$566,MATCH(X$1,'Tillförd energi'!$B$1:$AQ$1,0),FALSE)</f>
        <v>0</v>
      </c>
      <c r="Y151">
        <f>VLOOKUP($B151,'Tillförd energi'!$B$1:$AS$566,MATCH(Y$1,'Tillförd energi'!$B$1:$AQ$1,0),FALSE)</f>
        <v>0</v>
      </c>
      <c r="Z151">
        <f>VLOOKUP($B151,'Tillförd energi'!$B$1:$AS$566,MATCH(Z$1,'Tillförd energi'!$B$1:$AQ$1,0),FALSE)</f>
        <v>0</v>
      </c>
      <c r="AA151">
        <f>VLOOKUP($B151,'Tillförd energi'!$B$1:$AS$566,MATCH(AA$1,'Tillförd energi'!$B$1:$AQ$1,0),FALSE)</f>
        <v>0</v>
      </c>
      <c r="AB151">
        <f>VLOOKUP($B151,'Tillförd energi'!$B$1:$AS$566,MATCH(AB$1,'Tillförd energi'!$B$1:$AQ$1,0),FALSE)</f>
        <v>0</v>
      </c>
      <c r="AC151">
        <f>VLOOKUP($B151,'Tillförd energi'!$B$1:$AS$566,MATCH(AC$1,'Tillförd energi'!$B$1:$AQ$1,0),FALSE)</f>
        <v>0</v>
      </c>
      <c r="AD151">
        <f>VLOOKUP($B151,'Tillförd energi'!$B$1:$AS$566,MATCH(AD$1,'Tillförd energi'!$B$1:$AQ$1,0),FALSE)</f>
        <v>0</v>
      </c>
      <c r="AE151">
        <f>VLOOKUP($B151,'Tillförd energi'!$B$1:$AS$566,MATCH(AE$1,'Tillförd energi'!$B$1:$AQ$1,0),FALSE)</f>
        <v>0</v>
      </c>
      <c r="AF151">
        <f>VLOOKUP($B151,'Tillförd energi'!$B$1:$AS$566,MATCH(AF$1,'Tillförd energi'!$B$1:$AQ$1,0),FALSE)</f>
        <v>5.7000000000000002E-2</v>
      </c>
      <c r="AG151">
        <f>IFERROR(VLOOKUP(B151,Miljö!$B$1:$S$476,9,FALSE)/1,0)</f>
        <v>0</v>
      </c>
      <c r="AI151">
        <f t="shared" si="16"/>
        <v>3.1669999999999998</v>
      </c>
      <c r="AJ151">
        <f t="shared" si="17"/>
        <v>3.1669999999999998</v>
      </c>
      <c r="AK151">
        <f>IF(ISERROR(1/VLOOKUP($B151,Leveranser!$B$1:$S$500,MATCH("såld värme (gwh)",Leveranser!$B$1:$S$1,0),FALSE)),"",VLOOKUP($B151,Leveranser!$B$1:$S$500,MATCH("såld värme (gwh)",Leveranser!$B$1:$S$1,0),FALSE))</f>
        <v>2.88</v>
      </c>
      <c r="AL151">
        <f>VLOOKUP($B151,Leveranser!$B$1:$Y$500,MATCH("Totalt såld fjärrvärme till andra fjärrvärmeföretag",Leveranser!$B$1:$AA$1,0),FALSE)</f>
        <v>0</v>
      </c>
      <c r="AM151">
        <f>IF(ISERROR(1/VLOOKUP($B151,Miljö!$B$1:$S$500,MATCH("Såld mängd produktionsspecifik fjärrvärme (GWh)",Miljö!$B$1:$R$1,0),FALSE)),0,VLOOKUP($B151,Miljö!$B$1:$S$500,MATCH("Såld mängd produktionsspecifik fjärrvärme (GWh)",Miljö!$B$1:$R$1,0),FALSE))</f>
        <v>0</v>
      </c>
      <c r="AN151" s="137">
        <f t="shared" si="18"/>
        <v>0.90937796021471429</v>
      </c>
      <c r="AP151" t="str">
        <f>VLOOKUP($B151,Miljövärden!$B$1:$H$446,7,FALSE)</f>
        <v>Ja</v>
      </c>
      <c r="AQ151" t="str">
        <f>VLOOKUP($B151,Miljövärden!$B$1:$H$446,6,FALSE)</f>
        <v>Ja</v>
      </c>
      <c r="AU151">
        <f t="shared" si="19"/>
        <v>5.7000000000000002E-2</v>
      </c>
      <c r="AV151">
        <f t="shared" si="20"/>
        <v>0</v>
      </c>
      <c r="AW151">
        <f t="shared" si="21"/>
        <v>0</v>
      </c>
      <c r="AX151">
        <f t="shared" si="22"/>
        <v>3.0449999999999999</v>
      </c>
      <c r="AZ151">
        <f t="shared" si="23"/>
        <v>3.0449999999999999</v>
      </c>
    </row>
    <row r="152" spans="1:52" customFormat="1" x14ac:dyDescent="0.25">
      <c r="A152" s="2" t="s">
        <v>238</v>
      </c>
      <c r="B152" s="2" t="s">
        <v>242</v>
      </c>
      <c r="C152">
        <f>VLOOKUP($B152,'Tillförd energi'!$B$1:$AS$566,MATCH(C$1,'Tillförd energi'!$B$1:$AQ$1,0),FALSE)</f>
        <v>0</v>
      </c>
      <c r="D152">
        <f>VLOOKUP($B152,'Tillförd energi'!$B$1:$AS$566,MATCH(D$1,'Tillförd energi'!$B$1:$AQ$1,0),FALSE)</f>
        <v>6.5000000000000002E-2</v>
      </c>
      <c r="E152">
        <f>VLOOKUP($B152,'Tillförd energi'!$B$1:$AS$566,MATCH(E$1,'Tillförd energi'!$B$1:$AQ$1,0),FALSE)</f>
        <v>0</v>
      </c>
      <c r="F152">
        <f>VLOOKUP($B152,'Tillförd energi'!$B$1:$AS$566,MATCH(F$1,'Tillförd energi'!$B$1:$AQ$1,0),FALSE)</f>
        <v>0</v>
      </c>
      <c r="G152">
        <f>VLOOKUP($B152,'Tillförd energi'!$B$1:$AS$566,MATCH(G$1,'Tillförd energi'!$B$1:$AQ$1,0),FALSE)</f>
        <v>0</v>
      </c>
      <c r="H152">
        <f>VLOOKUP($B152,'Tillförd energi'!$B$1:$AS$566,MATCH(H$1,'Tillförd energi'!$B$1:$AQ$1,0),FALSE)</f>
        <v>0</v>
      </c>
      <c r="I152">
        <f>VLOOKUP($B152,'Tillförd energi'!$B$1:$AS$566,MATCH(I$1,'Tillförd energi'!$B$1:$AQ$1,0),FALSE)</f>
        <v>0</v>
      </c>
      <c r="J152">
        <f>VLOOKUP($B152,'Tillförd energi'!$B$1:$AS$566,MATCH(J$1,'Tillförd energi'!$B$1:$AQ$1,0),FALSE)</f>
        <v>0</v>
      </c>
      <c r="K152">
        <v>0</v>
      </c>
      <c r="L152">
        <f>VLOOKUP($B152,'Tillförd energi'!$B$1:$AS$566,MATCH(L$1,'Tillförd energi'!$B$1:$AQ$1,0),FALSE)</f>
        <v>0</v>
      </c>
      <c r="M152">
        <f>VLOOKUP($B152,'Tillförd energi'!$B$1:$AS$566,MATCH(M$1,'Tillförd energi'!$B$1:$AQ$1,0),FALSE)</f>
        <v>0</v>
      </c>
      <c r="N152">
        <f>VLOOKUP($B152,'Tillförd energi'!$B$1:$AS$566,MATCH(N$1,'Tillförd energi'!$B$1:$AQ$1,0),FALSE)</f>
        <v>0</v>
      </c>
      <c r="O152">
        <f>VLOOKUP($B152,'Tillförd energi'!$B$1:$AS$566,MATCH(O$1,'Tillförd energi'!$B$1:$AQ$1,0),FALSE)</f>
        <v>0</v>
      </c>
      <c r="P152">
        <f>VLOOKUP($B152,'Tillförd energi'!$B$1:$AS$566,MATCH(P$1,'Tillförd energi'!$B$1:$AQ$1,0),FALSE)</f>
        <v>0</v>
      </c>
      <c r="Q152">
        <f>VLOOKUP($B152,'Tillförd energi'!$B$1:$AS$566,MATCH(Q$1,'Tillförd energi'!$B$1:$AQ$1,0),FALSE)</f>
        <v>0</v>
      </c>
      <c r="R152">
        <f>VLOOKUP($B152,'Tillförd energi'!$B$1:$AS$566,MATCH(R$1,'Tillförd energi'!$B$1:$AQ$1,0),FALSE)</f>
        <v>0.26700000000000002</v>
      </c>
      <c r="S152">
        <f>VLOOKUP($B152,'Tillförd energi'!$B$1:$AS$566,MATCH(S$1,'Tillförd energi'!$B$1:$AQ$1,0),FALSE)</f>
        <v>0</v>
      </c>
      <c r="T152">
        <f>VLOOKUP($B152,'Tillförd energi'!$B$1:$AS$566,MATCH(T$1,'Tillförd energi'!$B$1:$AQ$1,0),FALSE)</f>
        <v>0</v>
      </c>
      <c r="U152">
        <f>VLOOKUP($B152,'Tillförd energi'!$B$1:$AS$566,MATCH(U$1,'Tillförd energi'!$B$1:$AQ$1,0),FALSE)</f>
        <v>0</v>
      </c>
      <c r="V152">
        <f>VLOOKUP($B152,'Tillförd energi'!$B$1:$AS$566,MATCH(V$1,'Tillförd energi'!$B$1:$AQ$1,0),FALSE)</f>
        <v>0</v>
      </c>
      <c r="W152">
        <f>VLOOKUP($B152,'Tillförd energi'!$B$1:$AS$566,MATCH(W$1,'Tillförd energi'!$B$1:$AQ$1,0),FALSE)</f>
        <v>0</v>
      </c>
      <c r="X152">
        <f>VLOOKUP($B152,'Tillförd energi'!$B$1:$AS$566,MATCH(X$1,'Tillförd energi'!$B$1:$AQ$1,0),FALSE)</f>
        <v>0</v>
      </c>
      <c r="Y152">
        <f>VLOOKUP($B152,'Tillförd energi'!$B$1:$AS$566,MATCH(Y$1,'Tillförd energi'!$B$1:$AQ$1,0),FALSE)</f>
        <v>0</v>
      </c>
      <c r="Z152">
        <f>VLOOKUP($B152,'Tillförd energi'!$B$1:$AS$566,MATCH(Z$1,'Tillförd energi'!$B$1:$AQ$1,0),FALSE)</f>
        <v>0.22</v>
      </c>
      <c r="AA152">
        <f>VLOOKUP($B152,'Tillförd energi'!$B$1:$AS$566,MATCH(AA$1,'Tillförd energi'!$B$1:$AQ$1,0),FALSE)</f>
        <v>0</v>
      </c>
      <c r="AB152">
        <f>VLOOKUP($B152,'Tillförd energi'!$B$1:$AS$566,MATCH(AB$1,'Tillförd energi'!$B$1:$AQ$1,0),FALSE)</f>
        <v>0</v>
      </c>
      <c r="AC152">
        <f>VLOOKUP($B152,'Tillförd energi'!$B$1:$AS$566,MATCH(AC$1,'Tillförd energi'!$B$1:$AQ$1,0),FALSE)</f>
        <v>0</v>
      </c>
      <c r="AD152">
        <f>VLOOKUP($B152,'Tillförd energi'!$B$1:$AS$566,MATCH(AD$1,'Tillförd energi'!$B$1:$AQ$1,0),FALSE)</f>
        <v>0</v>
      </c>
      <c r="AE152">
        <f>VLOOKUP($B152,'Tillförd energi'!$B$1:$AS$566,MATCH(AE$1,'Tillförd energi'!$B$1:$AQ$1,0),FALSE)</f>
        <v>0</v>
      </c>
      <c r="AF152">
        <f>VLOOKUP($B152,'Tillförd energi'!$B$1:$AS$566,MATCH(AF$1,'Tillförd energi'!$B$1:$AQ$1,0),FALSE)</f>
        <v>0.18</v>
      </c>
      <c r="AG152">
        <f>IFERROR(VLOOKUP(B152,Miljö!$B$1:$S$476,9,FALSE)/1,0)</f>
        <v>0</v>
      </c>
      <c r="AI152">
        <f t="shared" si="16"/>
        <v>0.73199999999999998</v>
      </c>
      <c r="AJ152">
        <f t="shared" si="17"/>
        <v>0.73199999999999998</v>
      </c>
      <c r="AK152">
        <f>IF(ISERROR(1/VLOOKUP($B152,Leveranser!$B$1:$S$500,MATCH("såld värme (gwh)",Leveranser!$B$1:$S$1,0),FALSE)),"",VLOOKUP($B152,Leveranser!$B$1:$S$500,MATCH("såld värme (gwh)",Leveranser!$B$1:$S$1,0),FALSE))</f>
        <v>0.09</v>
      </c>
      <c r="AL152">
        <f>VLOOKUP($B152,Leveranser!$B$1:$Y$500,MATCH("Totalt såld fjärrvärme till andra fjärrvärmeföretag",Leveranser!$B$1:$AA$1,0),FALSE)</f>
        <v>0</v>
      </c>
      <c r="AM152">
        <f>IF(ISERROR(1/VLOOKUP($B152,Miljö!$B$1:$S$500,MATCH("Såld mängd produktionsspecifik fjärrvärme (GWh)",Miljö!$B$1:$R$1,0),FALSE)),0,VLOOKUP($B152,Miljö!$B$1:$S$500,MATCH("Såld mängd produktionsspecifik fjärrvärme (GWh)",Miljö!$B$1:$R$1,0),FALSE))</f>
        <v>0</v>
      </c>
      <c r="AN152" s="137">
        <f t="shared" si="18"/>
        <v>0.12295081967213115</v>
      </c>
      <c r="AO152" t="s">
        <v>1273</v>
      </c>
      <c r="AP152" t="str">
        <f>VLOOKUP($B152,Miljövärden!$B$1:$H$446,7,FALSE)</f>
        <v>Ja</v>
      </c>
      <c r="AQ152" t="str">
        <f>VLOOKUP($B152,Miljövärden!$B$1:$H$446,6,FALSE)</f>
        <v>Nej</v>
      </c>
      <c r="AU152">
        <f t="shared" si="19"/>
        <v>0.4</v>
      </c>
      <c r="AV152">
        <f t="shared" si="20"/>
        <v>0</v>
      </c>
      <c r="AW152">
        <f t="shared" si="21"/>
        <v>0</v>
      </c>
      <c r="AX152">
        <f t="shared" si="22"/>
        <v>0.26700000000000002</v>
      </c>
      <c r="AZ152">
        <f t="shared" si="23"/>
        <v>0.26700000000000002</v>
      </c>
    </row>
    <row r="153" spans="1:52" customFormat="1" x14ac:dyDescent="0.25">
      <c r="A153" s="2" t="s">
        <v>243</v>
      </c>
      <c r="B153" s="2" t="s">
        <v>244</v>
      </c>
      <c r="C153">
        <f>VLOOKUP($B153,'Tillförd energi'!$B$1:$AS$566,MATCH(C$1,'Tillförd energi'!$B$1:$AQ$1,0),FALSE)</f>
        <v>0</v>
      </c>
      <c r="D153">
        <f>VLOOKUP($B153,'Tillförd energi'!$B$1:$AS$566,MATCH(D$1,'Tillförd energi'!$B$1:$AQ$1,0),FALSE)</f>
        <v>0.45</v>
      </c>
      <c r="E153">
        <f>VLOOKUP($B153,'Tillförd energi'!$B$1:$AS$566,MATCH(E$1,'Tillförd energi'!$B$1:$AQ$1,0),FALSE)</f>
        <v>0</v>
      </c>
      <c r="F153">
        <f>VLOOKUP($B153,'Tillförd energi'!$B$1:$AS$566,MATCH(F$1,'Tillförd energi'!$B$1:$AQ$1,0),FALSE)</f>
        <v>0.15</v>
      </c>
      <c r="G153">
        <f>VLOOKUP($B153,'Tillförd energi'!$B$1:$AS$566,MATCH(G$1,'Tillförd energi'!$B$1:$AQ$1,0),FALSE)</f>
        <v>0</v>
      </c>
      <c r="H153">
        <f>VLOOKUP($B153,'Tillförd energi'!$B$1:$AS$566,MATCH(H$1,'Tillförd energi'!$B$1:$AQ$1,0),FALSE)</f>
        <v>0</v>
      </c>
      <c r="I153">
        <f>VLOOKUP($B153,'Tillförd energi'!$B$1:$AS$566,MATCH(I$1,'Tillförd energi'!$B$1:$AQ$1,0),FALSE)</f>
        <v>0</v>
      </c>
      <c r="J153">
        <f>VLOOKUP($B153,'Tillförd energi'!$B$1:$AS$566,MATCH(J$1,'Tillförd energi'!$B$1:$AQ$1,0),FALSE)</f>
        <v>0</v>
      </c>
      <c r="K153">
        <v>0</v>
      </c>
      <c r="L153">
        <f>VLOOKUP($B153,'Tillförd energi'!$B$1:$AS$566,MATCH(L$1,'Tillförd energi'!$B$1:$AQ$1,0),FALSE)</f>
        <v>0</v>
      </c>
      <c r="M153">
        <f>VLOOKUP($B153,'Tillförd energi'!$B$1:$AS$566,MATCH(M$1,'Tillförd energi'!$B$1:$AQ$1,0),FALSE)</f>
        <v>63.860500000000002</v>
      </c>
      <c r="N153">
        <f>VLOOKUP($B153,'Tillförd energi'!$B$1:$AS$566,MATCH(N$1,'Tillförd energi'!$B$1:$AQ$1,0),FALSE)</f>
        <v>137.804</v>
      </c>
      <c r="O153">
        <f>VLOOKUP($B153,'Tillförd energi'!$B$1:$AS$566,MATCH(O$1,'Tillförd energi'!$B$1:$AQ$1,0),FALSE)</f>
        <v>21.366900000000001</v>
      </c>
      <c r="P153">
        <f>VLOOKUP($B153,'Tillförd energi'!$B$1:$AS$566,MATCH(P$1,'Tillförd energi'!$B$1:$AQ$1,0),FALSE)</f>
        <v>0</v>
      </c>
      <c r="Q153">
        <f>VLOOKUP($B153,'Tillförd energi'!$B$1:$AS$566,MATCH(Q$1,'Tillförd energi'!$B$1:$AQ$1,0),FALSE)</f>
        <v>0</v>
      </c>
      <c r="R153">
        <f>VLOOKUP($B153,'Tillförd energi'!$B$1:$AS$566,MATCH(R$1,'Tillförd energi'!$B$1:$AQ$1,0),FALSE)</f>
        <v>0</v>
      </c>
      <c r="S153">
        <f>VLOOKUP($B153,'Tillförd energi'!$B$1:$AS$566,MATCH(S$1,'Tillförd energi'!$B$1:$AQ$1,0),FALSE)</f>
        <v>0</v>
      </c>
      <c r="T153">
        <f>VLOOKUP($B153,'Tillförd energi'!$B$1:$AS$566,MATCH(T$1,'Tillförd energi'!$B$1:$AQ$1,0),FALSE)</f>
        <v>33.200000000000003</v>
      </c>
      <c r="U153">
        <f>VLOOKUP($B153,'Tillförd energi'!$B$1:$AS$566,MATCH(U$1,'Tillförd energi'!$B$1:$AQ$1,0),FALSE)</f>
        <v>0</v>
      </c>
      <c r="V153">
        <f>VLOOKUP($B153,'Tillförd energi'!$B$1:$AS$566,MATCH(V$1,'Tillförd energi'!$B$1:$AQ$1,0),FALSE)</f>
        <v>0</v>
      </c>
      <c r="W153">
        <f>VLOOKUP($B153,'Tillförd energi'!$B$1:$AS$566,MATCH(W$1,'Tillförd energi'!$B$1:$AQ$1,0),FALSE)</f>
        <v>0</v>
      </c>
      <c r="X153">
        <f>VLOOKUP($B153,'Tillförd energi'!$B$1:$AS$566,MATCH(X$1,'Tillförd energi'!$B$1:$AQ$1,0),FALSE)</f>
        <v>0</v>
      </c>
      <c r="Y153">
        <f>VLOOKUP($B153,'Tillförd energi'!$B$1:$AS$566,MATCH(Y$1,'Tillförd energi'!$B$1:$AQ$1,0),FALSE)</f>
        <v>0</v>
      </c>
      <c r="Z153">
        <f>VLOOKUP($B153,'Tillförd energi'!$B$1:$AS$566,MATCH(Z$1,'Tillförd energi'!$B$1:$AQ$1,0),FALSE)</f>
        <v>0</v>
      </c>
      <c r="AA153">
        <f>VLOOKUP($B153,'Tillförd energi'!$B$1:$AS$566,MATCH(AA$1,'Tillförd energi'!$B$1:$AQ$1,0),FALSE)</f>
        <v>0</v>
      </c>
      <c r="AB153">
        <f>VLOOKUP($B153,'Tillförd energi'!$B$1:$AS$566,MATCH(AB$1,'Tillförd energi'!$B$1:$AQ$1,0),FALSE)</f>
        <v>0</v>
      </c>
      <c r="AC153">
        <f>VLOOKUP($B153,'Tillförd energi'!$B$1:$AS$566,MATCH(AC$1,'Tillförd energi'!$B$1:$AQ$1,0),FALSE)</f>
        <v>91</v>
      </c>
      <c r="AD153">
        <f>VLOOKUP($B153,'Tillförd energi'!$B$1:$AS$566,MATCH(AD$1,'Tillförd energi'!$B$1:$AQ$1,0),FALSE)</f>
        <v>0</v>
      </c>
      <c r="AE153">
        <f>VLOOKUP($B153,'Tillförd energi'!$B$1:$AS$566,MATCH(AE$1,'Tillförd energi'!$B$1:$AQ$1,0),FALSE)</f>
        <v>0</v>
      </c>
      <c r="AF153">
        <f>VLOOKUP($B153,'Tillförd energi'!$B$1:$AS$566,MATCH(AF$1,'Tillförd energi'!$B$1:$AQ$1,0),FALSE)</f>
        <v>16.122900000000001</v>
      </c>
      <c r="AG153">
        <f>IFERROR(VLOOKUP(B153,Miljö!$B$1:$S$476,9,FALSE)/1,0)</f>
        <v>0</v>
      </c>
      <c r="AI153">
        <f t="shared" si="16"/>
        <v>363.95429999999999</v>
      </c>
      <c r="AJ153">
        <f t="shared" si="17"/>
        <v>363.95429999999999</v>
      </c>
      <c r="AK153">
        <f>IF(ISERROR(1/VLOOKUP($B153,Leveranser!$B$1:$S$500,MATCH("såld värme (gwh)",Leveranser!$B$1:$S$1,0),FALSE)),"",VLOOKUP($B153,Leveranser!$B$1:$S$500,MATCH("såld värme (gwh)",Leveranser!$B$1:$S$1,0),FALSE))</f>
        <v>343.6</v>
      </c>
      <c r="AL153">
        <f>VLOOKUP($B153,Leveranser!$B$1:$Y$500,MATCH("Totalt såld fjärrvärme till andra fjärrvärmeföretag",Leveranser!$B$1:$AA$1,0),FALSE)</f>
        <v>0</v>
      </c>
      <c r="AM153">
        <f>IF(ISERROR(1/VLOOKUP($B153,Miljö!$B$1:$S$500,MATCH("Såld mängd produktionsspecifik fjärrvärme (GWh)",Miljö!$B$1:$R$1,0),FALSE)),0,VLOOKUP($B153,Miljö!$B$1:$S$500,MATCH("Såld mängd produktionsspecifik fjärrvärme (GWh)",Miljö!$B$1:$R$1,0),FALSE))</f>
        <v>0</v>
      </c>
      <c r="AN153" s="137">
        <f t="shared" si="18"/>
        <v>0.94407457199983635</v>
      </c>
      <c r="AP153" t="str">
        <f>VLOOKUP($B153,Miljövärden!$B$1:$H$446,7,FALSE)</f>
        <v>Ja</v>
      </c>
      <c r="AQ153" t="str">
        <f>VLOOKUP($B153,Miljövärden!$B$1:$H$446,6,FALSE)</f>
        <v>Nej</v>
      </c>
      <c r="AU153">
        <f t="shared" si="19"/>
        <v>16.122900000000001</v>
      </c>
      <c r="AV153">
        <f t="shared" si="20"/>
        <v>0</v>
      </c>
      <c r="AW153">
        <f t="shared" si="21"/>
        <v>223.03140000000002</v>
      </c>
      <c r="AX153">
        <f t="shared" si="22"/>
        <v>33.200000000000003</v>
      </c>
      <c r="AZ153">
        <f t="shared" si="23"/>
        <v>256.23140000000001</v>
      </c>
    </row>
    <row r="154" spans="1:52" customFormat="1" x14ac:dyDescent="0.25">
      <c r="A154" s="2" t="s">
        <v>247</v>
      </c>
      <c r="B154" s="2" t="s">
        <v>248</v>
      </c>
      <c r="C154">
        <f>VLOOKUP($B154,'Tillförd energi'!$B$1:$AS$566,MATCH(C$1,'Tillförd energi'!$B$1:$AQ$1,0),FALSE)</f>
        <v>0</v>
      </c>
      <c r="D154">
        <f>VLOOKUP($B154,'Tillförd energi'!$B$1:$AS$566,MATCH(D$1,'Tillförd energi'!$B$1:$AQ$1,0),FALSE)</f>
        <v>13.04</v>
      </c>
      <c r="E154">
        <f>VLOOKUP($B154,'Tillförd energi'!$B$1:$AS$566,MATCH(E$1,'Tillförd energi'!$B$1:$AQ$1,0),FALSE)</f>
        <v>0</v>
      </c>
      <c r="F154">
        <f>VLOOKUP($B154,'Tillförd energi'!$B$1:$AS$566,MATCH(F$1,'Tillförd energi'!$B$1:$AQ$1,0),FALSE)</f>
        <v>0</v>
      </c>
      <c r="G154">
        <f>VLOOKUP($B154,'Tillförd energi'!$B$1:$AS$566,MATCH(G$1,'Tillförd energi'!$B$1:$AQ$1,0),FALSE)</f>
        <v>0</v>
      </c>
      <c r="H154">
        <f>VLOOKUP($B154,'Tillförd energi'!$B$1:$AS$566,MATCH(H$1,'Tillförd energi'!$B$1:$AQ$1,0),FALSE)</f>
        <v>1.84</v>
      </c>
      <c r="I154">
        <f>VLOOKUP($B154,'Tillförd energi'!$B$1:$AS$566,MATCH(I$1,'Tillförd energi'!$B$1:$AQ$1,0),FALSE)</f>
        <v>0</v>
      </c>
      <c r="J154">
        <f>VLOOKUP($B154,'Tillförd energi'!$B$1:$AS$566,MATCH(J$1,'Tillförd energi'!$B$1:$AQ$1,0),FALSE)</f>
        <v>0</v>
      </c>
      <c r="K154">
        <v>0</v>
      </c>
      <c r="L154">
        <f>VLOOKUP($B154,'Tillförd energi'!$B$1:$AS$566,MATCH(L$1,'Tillförd energi'!$B$1:$AQ$1,0),FALSE)</f>
        <v>0</v>
      </c>
      <c r="M154">
        <f>VLOOKUP($B154,'Tillförd energi'!$B$1:$AS$566,MATCH(M$1,'Tillförd energi'!$B$1:$AQ$1,0),FALSE)</f>
        <v>0</v>
      </c>
      <c r="N154">
        <f>VLOOKUP($B154,'Tillförd energi'!$B$1:$AS$566,MATCH(N$1,'Tillförd energi'!$B$1:$AQ$1,0),FALSE)</f>
        <v>0</v>
      </c>
      <c r="O154">
        <f>VLOOKUP($B154,'Tillförd energi'!$B$1:$AS$566,MATCH(O$1,'Tillförd energi'!$B$1:$AQ$1,0),FALSE)</f>
        <v>0</v>
      </c>
      <c r="P154">
        <f>VLOOKUP($B154,'Tillförd energi'!$B$1:$AS$566,MATCH(P$1,'Tillförd energi'!$B$1:$AQ$1,0),FALSE)</f>
        <v>0</v>
      </c>
      <c r="Q154">
        <f>VLOOKUP($B154,'Tillförd energi'!$B$1:$AS$566,MATCH(Q$1,'Tillförd energi'!$B$1:$AQ$1,0),FALSE)</f>
        <v>0</v>
      </c>
      <c r="R154">
        <f>VLOOKUP($B154,'Tillförd energi'!$B$1:$AS$566,MATCH(R$1,'Tillförd energi'!$B$1:$AQ$1,0),FALSE)</f>
        <v>16.656500000000001</v>
      </c>
      <c r="S154">
        <f>VLOOKUP($B154,'Tillförd energi'!$B$1:$AS$566,MATCH(S$1,'Tillförd energi'!$B$1:$AQ$1,0),FALSE)</f>
        <v>0</v>
      </c>
      <c r="T154">
        <f>VLOOKUP($B154,'Tillförd energi'!$B$1:$AS$566,MATCH(T$1,'Tillförd energi'!$B$1:$AQ$1,0),FALSE)</f>
        <v>0</v>
      </c>
      <c r="U154">
        <f>VLOOKUP($B154,'Tillförd energi'!$B$1:$AS$566,MATCH(U$1,'Tillförd energi'!$B$1:$AQ$1,0),FALSE)</f>
        <v>0</v>
      </c>
      <c r="V154">
        <f>VLOOKUP($B154,'Tillförd energi'!$B$1:$AS$566,MATCH(V$1,'Tillförd energi'!$B$1:$AQ$1,0),FALSE)</f>
        <v>0</v>
      </c>
      <c r="W154">
        <f>VLOOKUP($B154,'Tillförd energi'!$B$1:$AS$566,MATCH(W$1,'Tillförd energi'!$B$1:$AQ$1,0),FALSE)</f>
        <v>0</v>
      </c>
      <c r="X154">
        <f>VLOOKUP($B154,'Tillförd energi'!$B$1:$AS$566,MATCH(X$1,'Tillförd energi'!$B$1:$AQ$1,0),FALSE)</f>
        <v>0</v>
      </c>
      <c r="Y154">
        <f>VLOOKUP($B154,'Tillförd energi'!$B$1:$AS$566,MATCH(Y$1,'Tillförd energi'!$B$1:$AQ$1,0),FALSE)</f>
        <v>0</v>
      </c>
      <c r="Z154">
        <f>VLOOKUP($B154,'Tillförd energi'!$B$1:$AS$566,MATCH(Z$1,'Tillförd energi'!$B$1:$AQ$1,0),FALSE)</f>
        <v>0</v>
      </c>
      <c r="AA154">
        <f>VLOOKUP($B154,'Tillförd energi'!$B$1:$AS$566,MATCH(AA$1,'Tillförd energi'!$B$1:$AQ$1,0),FALSE)</f>
        <v>0</v>
      </c>
      <c r="AB154">
        <f>VLOOKUP($B154,'Tillförd energi'!$B$1:$AS$566,MATCH(AB$1,'Tillförd energi'!$B$1:$AQ$1,0),FALSE)</f>
        <v>0</v>
      </c>
      <c r="AC154">
        <f>VLOOKUP($B154,'Tillförd energi'!$B$1:$AS$566,MATCH(AC$1,'Tillförd energi'!$B$1:$AQ$1,0),FALSE)</f>
        <v>0</v>
      </c>
      <c r="AD154">
        <f>VLOOKUP($B154,'Tillförd energi'!$B$1:$AS$566,MATCH(AD$1,'Tillförd energi'!$B$1:$AQ$1,0),FALSE)</f>
        <v>168.9</v>
      </c>
      <c r="AE154">
        <f>VLOOKUP($B154,'Tillförd energi'!$B$1:$AS$566,MATCH(AE$1,'Tillförd energi'!$B$1:$AQ$1,0),FALSE)</f>
        <v>0</v>
      </c>
      <c r="AF154">
        <f>VLOOKUP($B154,'Tillförd energi'!$B$1:$AS$566,MATCH(AF$1,'Tillförd energi'!$B$1:$AQ$1,0),FALSE)</f>
        <v>4.9260000000000002</v>
      </c>
      <c r="AG154">
        <f>IFERROR(VLOOKUP(B154,Miljö!$B$1:$S$476,9,FALSE)/1,0)</f>
        <v>0</v>
      </c>
      <c r="AI154">
        <f t="shared" si="16"/>
        <v>205.36249999999998</v>
      </c>
      <c r="AJ154">
        <f t="shared" si="17"/>
        <v>205.36249999999998</v>
      </c>
      <c r="AK154">
        <f>IF(ISERROR(1/VLOOKUP($B154,Leveranser!$B$1:$S$500,MATCH("såld värme (gwh)",Leveranser!$B$1:$S$1,0),FALSE)),"",VLOOKUP($B154,Leveranser!$B$1:$S$500,MATCH("såld värme (gwh)",Leveranser!$B$1:$S$1,0),FALSE))</f>
        <v>164.2</v>
      </c>
      <c r="AL154">
        <f>VLOOKUP($B154,Leveranser!$B$1:$Y$500,MATCH("Totalt såld fjärrvärme till andra fjärrvärmeföretag",Leveranser!$B$1:$AA$1,0),FALSE)</f>
        <v>0</v>
      </c>
      <c r="AM154">
        <f>IF(ISERROR(1/VLOOKUP($B154,Miljö!$B$1:$S$500,MATCH("Såld mängd produktionsspecifik fjärrvärme (GWh)",Miljö!$B$1:$R$1,0),FALSE)),0,VLOOKUP($B154,Miljö!$B$1:$S$500,MATCH("Såld mängd produktionsspecifik fjärrvärme (GWh)",Miljö!$B$1:$R$1,0),FALSE))</f>
        <v>0</v>
      </c>
      <c r="AN154" s="137">
        <f t="shared" si="18"/>
        <v>0.79956175056302881</v>
      </c>
      <c r="AP154" t="str">
        <f>VLOOKUP($B154,Miljövärden!$B$1:$H$446,7,FALSE)</f>
        <v>Ja</v>
      </c>
      <c r="AQ154" t="str">
        <f>VLOOKUP($B154,Miljövärden!$B$1:$H$446,6,FALSE)</f>
        <v>Ja</v>
      </c>
      <c r="AU154">
        <f t="shared" si="19"/>
        <v>4.9260000000000002</v>
      </c>
      <c r="AV154">
        <f t="shared" si="20"/>
        <v>0</v>
      </c>
      <c r="AW154">
        <f t="shared" si="21"/>
        <v>0</v>
      </c>
      <c r="AX154">
        <f t="shared" si="22"/>
        <v>16.656500000000001</v>
      </c>
      <c r="AZ154">
        <f t="shared" si="23"/>
        <v>16.656500000000001</v>
      </c>
    </row>
    <row r="155" spans="1:52" customFormat="1" x14ac:dyDescent="0.25">
      <c r="A155" s="2" t="s">
        <v>253</v>
      </c>
      <c r="B155" s="2" t="s">
        <v>254</v>
      </c>
      <c r="C155">
        <f>VLOOKUP($B155,'Tillförd energi'!$B$1:$AS$566,MATCH(C$1,'Tillförd energi'!$B$1:$AQ$1,0),FALSE)</f>
        <v>0</v>
      </c>
      <c r="D155">
        <f>VLOOKUP($B155,'Tillförd energi'!$B$1:$AS$566,MATCH(D$1,'Tillförd energi'!$B$1:$AQ$1,0),FALSE)</f>
        <v>4.02637</v>
      </c>
      <c r="E155">
        <f>VLOOKUP($B155,'Tillförd energi'!$B$1:$AS$566,MATCH(E$1,'Tillförd energi'!$B$1:$AQ$1,0),FALSE)</f>
        <v>0</v>
      </c>
      <c r="F155">
        <f>VLOOKUP($B155,'Tillförd energi'!$B$1:$AS$566,MATCH(F$1,'Tillförd energi'!$B$1:$AQ$1,0),FALSE)</f>
        <v>0.64192400000000005</v>
      </c>
      <c r="G155">
        <f>VLOOKUP($B155,'Tillförd energi'!$B$1:$AS$566,MATCH(G$1,'Tillförd energi'!$B$1:$AQ$1,0),FALSE)</f>
        <v>0</v>
      </c>
      <c r="H155">
        <f>VLOOKUP($B155,'Tillförd energi'!$B$1:$AS$566,MATCH(H$1,'Tillförd energi'!$B$1:$AQ$1,0),FALSE)</f>
        <v>0</v>
      </c>
      <c r="I155">
        <f>VLOOKUP($B155,'Tillförd energi'!$B$1:$AS$566,MATCH(I$1,'Tillförd energi'!$B$1:$AQ$1,0),FALSE)</f>
        <v>159.55699999999999</v>
      </c>
      <c r="J155">
        <f>VLOOKUP($B155,'Tillförd energi'!$B$1:$AS$566,MATCH(J$1,'Tillförd energi'!$B$1:$AQ$1,0),FALSE)</f>
        <v>0</v>
      </c>
      <c r="K155">
        <v>0</v>
      </c>
      <c r="L155">
        <f>VLOOKUP($B155,'Tillförd energi'!$B$1:$AS$566,MATCH(L$1,'Tillförd energi'!$B$1:$AQ$1,0),FALSE)</f>
        <v>0</v>
      </c>
      <c r="M155">
        <f>VLOOKUP($B155,'Tillförd energi'!$B$1:$AS$566,MATCH(M$1,'Tillförd energi'!$B$1:$AQ$1,0),FALSE)</f>
        <v>0</v>
      </c>
      <c r="N155">
        <f>VLOOKUP($B155,'Tillförd energi'!$B$1:$AS$566,MATCH(N$1,'Tillförd energi'!$B$1:$AQ$1,0),FALSE)</f>
        <v>0</v>
      </c>
      <c r="O155">
        <f>VLOOKUP($B155,'Tillförd energi'!$B$1:$AS$566,MATCH(O$1,'Tillförd energi'!$B$1:$AQ$1,0),FALSE)</f>
        <v>0</v>
      </c>
      <c r="P155">
        <f>VLOOKUP($B155,'Tillförd energi'!$B$1:$AS$566,MATCH(P$1,'Tillförd energi'!$B$1:$AQ$1,0),FALSE)</f>
        <v>0</v>
      </c>
      <c r="Q155">
        <f>VLOOKUP($B155,'Tillförd energi'!$B$1:$AS$566,MATCH(Q$1,'Tillförd energi'!$B$1:$AQ$1,0),FALSE)</f>
        <v>298.39100000000002</v>
      </c>
      <c r="R155">
        <f>VLOOKUP($B155,'Tillförd energi'!$B$1:$AS$566,MATCH(R$1,'Tillförd energi'!$B$1:$AQ$1,0),FALSE)</f>
        <v>0</v>
      </c>
      <c r="S155">
        <f>VLOOKUP($B155,'Tillförd energi'!$B$1:$AS$566,MATCH(S$1,'Tillförd energi'!$B$1:$AQ$1,0),FALSE)</f>
        <v>0</v>
      </c>
      <c r="T155">
        <f>VLOOKUP($B155,'Tillförd energi'!$B$1:$AS$566,MATCH(T$1,'Tillförd energi'!$B$1:$AQ$1,0),FALSE)</f>
        <v>0</v>
      </c>
      <c r="U155">
        <f>VLOOKUP($B155,'Tillförd energi'!$B$1:$AS$566,MATCH(U$1,'Tillförd energi'!$B$1:$AQ$1,0),FALSE)</f>
        <v>0</v>
      </c>
      <c r="V155">
        <f>VLOOKUP($B155,'Tillförd energi'!$B$1:$AS$566,MATCH(V$1,'Tillförd energi'!$B$1:$AQ$1,0),FALSE)</f>
        <v>0</v>
      </c>
      <c r="W155">
        <f>VLOOKUP($B155,'Tillförd energi'!$B$1:$AS$566,MATCH(W$1,'Tillförd energi'!$B$1:$AQ$1,0),FALSE)</f>
        <v>10.172000000000001</v>
      </c>
      <c r="X155">
        <f>VLOOKUP($B155,'Tillförd energi'!$B$1:$AS$566,MATCH(X$1,'Tillförd energi'!$B$1:$AQ$1,0),FALSE)</f>
        <v>0</v>
      </c>
      <c r="Y155">
        <f>VLOOKUP($B155,'Tillförd energi'!$B$1:$AS$566,MATCH(Y$1,'Tillförd energi'!$B$1:$AQ$1,0),FALSE)</f>
        <v>0</v>
      </c>
      <c r="Z155">
        <f>VLOOKUP($B155,'Tillförd energi'!$B$1:$AS$566,MATCH(Z$1,'Tillförd energi'!$B$1:$AQ$1,0),FALSE)</f>
        <v>0</v>
      </c>
      <c r="AA155">
        <f>VLOOKUP($B155,'Tillförd energi'!$B$1:$AS$566,MATCH(AA$1,'Tillförd energi'!$B$1:$AQ$1,0),FALSE)</f>
        <v>0</v>
      </c>
      <c r="AB155">
        <f>VLOOKUP($B155,'Tillförd energi'!$B$1:$AS$566,MATCH(AB$1,'Tillförd energi'!$B$1:$AQ$1,0),FALSE)</f>
        <v>0</v>
      </c>
      <c r="AC155">
        <f>VLOOKUP($B155,'Tillförd energi'!$B$1:$AS$566,MATCH(AC$1,'Tillförd energi'!$B$1:$AQ$1,0),FALSE)</f>
        <v>154.47300000000001</v>
      </c>
      <c r="AD155">
        <f>VLOOKUP($B155,'Tillförd energi'!$B$1:$AS$566,MATCH(AD$1,'Tillförd energi'!$B$1:$AQ$1,0),FALSE)</f>
        <v>0.79400000000000004</v>
      </c>
      <c r="AE155">
        <f>VLOOKUP($B155,'Tillförd energi'!$B$1:$AS$566,MATCH(AE$1,'Tillförd energi'!$B$1:$AQ$1,0),FALSE)</f>
        <v>0</v>
      </c>
      <c r="AF155">
        <f>VLOOKUP($B155,'Tillförd energi'!$B$1:$AS$566,MATCH(AF$1,'Tillförd energi'!$B$1:$AQ$1,0),FALSE)</f>
        <v>26.562100000000001</v>
      </c>
      <c r="AG155">
        <f>IFERROR(VLOOKUP(B155,Miljö!$B$1:$S$476,9,FALSE)/1,0)</f>
        <v>0</v>
      </c>
      <c r="AI155">
        <f t="shared" si="16"/>
        <v>654.6173940000001</v>
      </c>
      <c r="AJ155">
        <f t="shared" si="17"/>
        <v>654.6173940000001</v>
      </c>
      <c r="AK155">
        <f>IF(ISERROR(1/VLOOKUP($B155,Leveranser!$B$1:$S$500,MATCH("såld värme (gwh)",Leveranser!$B$1:$S$1,0),FALSE)),"",VLOOKUP($B155,Leveranser!$B$1:$S$500,MATCH("såld värme (gwh)",Leveranser!$B$1:$S$1,0),FALSE))</f>
        <v>537.86199999999997</v>
      </c>
      <c r="AL155">
        <f>VLOOKUP($B155,Leveranser!$B$1:$Y$500,MATCH("Totalt såld fjärrvärme till andra fjärrvärmeföretag",Leveranser!$B$1:$AA$1,0),FALSE)</f>
        <v>53.588000000000001</v>
      </c>
      <c r="AM155">
        <f>IF(ISERROR(1/VLOOKUP($B155,Miljö!$B$1:$S$500,MATCH("Såld mängd produktionsspecifik fjärrvärme (GWh)",Miljö!$B$1:$R$1,0),FALSE)),0,VLOOKUP($B155,Miljö!$B$1:$S$500,MATCH("Såld mängd produktionsspecifik fjärrvärme (GWh)",Miljö!$B$1:$R$1,0),FALSE))</f>
        <v>0</v>
      </c>
      <c r="AN155" s="137">
        <f t="shared" si="18"/>
        <v>0.82164330634941829</v>
      </c>
      <c r="AP155" t="str">
        <f>VLOOKUP($B155,Miljövärden!$B$1:$H$446,7,FALSE)</f>
        <v>Ja</v>
      </c>
      <c r="AQ155" t="str">
        <f>VLOOKUP($B155,Miljövärden!$B$1:$H$446,6,FALSE)</f>
        <v>Ja</v>
      </c>
      <c r="AU155">
        <f t="shared" si="19"/>
        <v>26.562100000000001</v>
      </c>
      <c r="AV155">
        <f t="shared" si="20"/>
        <v>0</v>
      </c>
      <c r="AW155">
        <f t="shared" si="21"/>
        <v>298.39100000000002</v>
      </c>
      <c r="AX155">
        <f t="shared" si="22"/>
        <v>0</v>
      </c>
      <c r="AZ155">
        <f t="shared" si="23"/>
        <v>308.56300000000005</v>
      </c>
    </row>
    <row r="156" spans="1:52" customFormat="1" x14ac:dyDescent="0.25">
      <c r="A156" s="2" t="s">
        <v>255</v>
      </c>
      <c r="B156" s="2" t="s">
        <v>256</v>
      </c>
      <c r="C156">
        <f>VLOOKUP($B156,'Tillförd energi'!$B$1:$AS$566,MATCH(C$1,'Tillförd energi'!$B$1:$AQ$1,0),FALSE)</f>
        <v>0</v>
      </c>
      <c r="D156">
        <f>VLOOKUP($B156,'Tillförd energi'!$B$1:$AS$566,MATCH(D$1,'Tillförd energi'!$B$1:$AQ$1,0),FALSE)</f>
        <v>1.5624100000000001</v>
      </c>
      <c r="E156">
        <f>VLOOKUP($B156,'Tillförd energi'!$B$1:$AS$566,MATCH(E$1,'Tillförd energi'!$B$1:$AQ$1,0),FALSE)</f>
        <v>0</v>
      </c>
      <c r="F156">
        <f>VLOOKUP($B156,'Tillförd energi'!$B$1:$AS$566,MATCH(F$1,'Tillförd energi'!$B$1:$AQ$1,0),FALSE)</f>
        <v>0</v>
      </c>
      <c r="G156">
        <f>VLOOKUP($B156,'Tillförd energi'!$B$1:$AS$566,MATCH(G$1,'Tillförd energi'!$B$1:$AQ$1,0),FALSE)</f>
        <v>0</v>
      </c>
      <c r="H156">
        <f>VLOOKUP($B156,'Tillförd energi'!$B$1:$AS$566,MATCH(H$1,'Tillförd energi'!$B$1:$AQ$1,0),FALSE)</f>
        <v>0</v>
      </c>
      <c r="I156">
        <f>VLOOKUP($B156,'Tillförd energi'!$B$1:$AS$566,MATCH(I$1,'Tillförd energi'!$B$1:$AQ$1,0),FALSE)</f>
        <v>0</v>
      </c>
      <c r="J156">
        <f>VLOOKUP($B156,'Tillförd energi'!$B$1:$AS$566,MATCH(J$1,'Tillförd energi'!$B$1:$AQ$1,0),FALSE)</f>
        <v>0</v>
      </c>
      <c r="K156">
        <v>0</v>
      </c>
      <c r="L156">
        <f>VLOOKUP($B156,'Tillförd energi'!$B$1:$AS$566,MATCH(L$1,'Tillförd energi'!$B$1:$AQ$1,0),FALSE)</f>
        <v>0</v>
      </c>
      <c r="M156">
        <f>VLOOKUP($B156,'Tillförd energi'!$B$1:$AS$566,MATCH(M$1,'Tillförd energi'!$B$1:$AQ$1,0),FALSE)</f>
        <v>0</v>
      </c>
      <c r="N156">
        <f>VLOOKUP($B156,'Tillförd energi'!$B$1:$AS$566,MATCH(N$1,'Tillförd energi'!$B$1:$AQ$1,0),FALSE)</f>
        <v>0</v>
      </c>
      <c r="O156">
        <f>VLOOKUP($B156,'Tillförd energi'!$B$1:$AS$566,MATCH(O$1,'Tillförd energi'!$B$1:$AQ$1,0),FALSE)</f>
        <v>0</v>
      </c>
      <c r="P156">
        <f>VLOOKUP($B156,'Tillförd energi'!$B$1:$AS$566,MATCH(P$1,'Tillförd energi'!$B$1:$AQ$1,0),FALSE)</f>
        <v>0</v>
      </c>
      <c r="Q156">
        <f>VLOOKUP($B156,'Tillförd energi'!$B$1:$AS$566,MATCH(Q$1,'Tillförd energi'!$B$1:$AQ$1,0),FALSE)</f>
        <v>94.794499999999999</v>
      </c>
      <c r="R156">
        <f>VLOOKUP($B156,'Tillförd energi'!$B$1:$AS$566,MATCH(R$1,'Tillförd energi'!$B$1:$AQ$1,0),FALSE)</f>
        <v>0</v>
      </c>
      <c r="S156">
        <f>VLOOKUP($B156,'Tillförd energi'!$B$1:$AS$566,MATCH(S$1,'Tillförd energi'!$B$1:$AQ$1,0),FALSE)</f>
        <v>0</v>
      </c>
      <c r="T156">
        <f>VLOOKUP($B156,'Tillförd energi'!$B$1:$AS$566,MATCH(T$1,'Tillförd energi'!$B$1:$AQ$1,0),FALSE)</f>
        <v>0</v>
      </c>
      <c r="U156">
        <f>VLOOKUP($B156,'Tillförd energi'!$B$1:$AS$566,MATCH(U$1,'Tillförd energi'!$B$1:$AQ$1,0),FALSE)</f>
        <v>0</v>
      </c>
      <c r="V156">
        <f>VLOOKUP($B156,'Tillförd energi'!$B$1:$AS$566,MATCH(V$1,'Tillförd energi'!$B$1:$AQ$1,0),FALSE)</f>
        <v>0</v>
      </c>
      <c r="W156">
        <f>VLOOKUP($B156,'Tillförd energi'!$B$1:$AS$566,MATCH(W$1,'Tillförd energi'!$B$1:$AQ$1,0),FALSE)</f>
        <v>0</v>
      </c>
      <c r="X156">
        <f>VLOOKUP($B156,'Tillförd energi'!$B$1:$AS$566,MATCH(X$1,'Tillförd energi'!$B$1:$AQ$1,0),FALSE)</f>
        <v>0</v>
      </c>
      <c r="Y156">
        <f>VLOOKUP($B156,'Tillförd energi'!$B$1:$AS$566,MATCH(Y$1,'Tillförd energi'!$B$1:$AQ$1,0),FALSE)</f>
        <v>0</v>
      </c>
      <c r="Z156">
        <f>VLOOKUP($B156,'Tillförd energi'!$B$1:$AS$566,MATCH(Z$1,'Tillförd energi'!$B$1:$AQ$1,0),FALSE)</f>
        <v>0</v>
      </c>
      <c r="AA156">
        <f>VLOOKUP($B156,'Tillförd energi'!$B$1:$AS$566,MATCH(AA$1,'Tillförd energi'!$B$1:$AQ$1,0),FALSE)</f>
        <v>0</v>
      </c>
      <c r="AB156">
        <f>VLOOKUP($B156,'Tillförd energi'!$B$1:$AS$566,MATCH(AB$1,'Tillförd energi'!$B$1:$AQ$1,0),FALSE)</f>
        <v>0</v>
      </c>
      <c r="AC156">
        <f>VLOOKUP($B156,'Tillförd energi'!$B$1:$AS$566,MATCH(AC$1,'Tillförd energi'!$B$1:$AQ$1,0),FALSE)</f>
        <v>33</v>
      </c>
      <c r="AD156">
        <f>VLOOKUP($B156,'Tillförd energi'!$B$1:$AS$566,MATCH(AD$1,'Tillförd energi'!$B$1:$AQ$1,0),FALSE)</f>
        <v>0</v>
      </c>
      <c r="AE156">
        <f>VLOOKUP($B156,'Tillförd energi'!$B$1:$AS$566,MATCH(AE$1,'Tillförd energi'!$B$1:$AQ$1,0),FALSE)</f>
        <v>0</v>
      </c>
      <c r="AF156">
        <f>VLOOKUP($B156,'Tillförd energi'!$B$1:$AS$566,MATCH(AF$1,'Tillförd energi'!$B$1:$AQ$1,0),FALSE)</f>
        <v>6.6661799999999998</v>
      </c>
      <c r="AG156">
        <f>IFERROR(VLOOKUP(B156,Miljö!$B$1:$S$476,9,FALSE)/1,0)</f>
        <v>0</v>
      </c>
      <c r="AI156">
        <f t="shared" si="16"/>
        <v>136.02309</v>
      </c>
      <c r="AJ156">
        <f t="shared" si="17"/>
        <v>136.02309</v>
      </c>
      <c r="AK156">
        <f>IF(ISERROR(1/VLOOKUP($B156,Leveranser!$B$1:$S$500,MATCH("såld värme (gwh)",Leveranser!$B$1:$S$1,0),FALSE)),"",VLOOKUP($B156,Leveranser!$B$1:$S$500,MATCH("såld värme (gwh)",Leveranser!$B$1:$S$1,0),FALSE))</f>
        <v>137</v>
      </c>
      <c r="AL156">
        <f>VLOOKUP($B156,Leveranser!$B$1:$Y$500,MATCH("Totalt såld fjärrvärme till andra fjärrvärmeföretag",Leveranser!$B$1:$AA$1,0),FALSE)</f>
        <v>137</v>
      </c>
      <c r="AM156">
        <f>IF(ISERROR(1/VLOOKUP($B156,Miljö!$B$1:$S$500,MATCH("Såld mängd produktionsspecifik fjärrvärme (GWh)",Miljö!$B$1:$R$1,0),FALSE)),0,VLOOKUP($B156,Miljö!$B$1:$S$500,MATCH("Såld mängd produktionsspecifik fjärrvärme (GWh)",Miljö!$B$1:$R$1,0),FALSE))</f>
        <v>0</v>
      </c>
      <c r="AN156" s="137">
        <f t="shared" si="18"/>
        <v>1.0071819424187467</v>
      </c>
      <c r="AP156" t="str">
        <f>VLOOKUP($B156,Miljövärden!$B$1:$H$446,7,FALSE)</f>
        <v>Ja</v>
      </c>
      <c r="AQ156" t="str">
        <f>VLOOKUP($B156,Miljövärden!$B$1:$H$446,6,FALSE)</f>
        <v>Nej</v>
      </c>
      <c r="AU156">
        <f t="shared" si="19"/>
        <v>6.6661799999999998</v>
      </c>
      <c r="AV156">
        <f t="shared" si="20"/>
        <v>0</v>
      </c>
      <c r="AW156">
        <f t="shared" si="21"/>
        <v>94.794499999999999</v>
      </c>
      <c r="AX156">
        <f t="shared" si="22"/>
        <v>0</v>
      </c>
      <c r="AZ156">
        <f t="shared" si="23"/>
        <v>94.794499999999999</v>
      </c>
    </row>
    <row r="157" spans="1:52" customFormat="1" x14ac:dyDescent="0.25">
      <c r="A157" s="2" t="s">
        <v>257</v>
      </c>
      <c r="B157" s="2" t="s">
        <v>258</v>
      </c>
      <c r="C157">
        <f>VLOOKUP($B157,'Tillförd energi'!$B$1:$AS$566,MATCH(C$1,'Tillförd energi'!$B$1:$AQ$1,0),FALSE)</f>
        <v>0</v>
      </c>
      <c r="D157">
        <f>VLOOKUP($B157,'Tillförd energi'!$B$1:$AS$566,MATCH(D$1,'Tillförd energi'!$B$1:$AQ$1,0),FALSE)</f>
        <v>0.2</v>
      </c>
      <c r="E157">
        <f>VLOOKUP($B157,'Tillförd energi'!$B$1:$AS$566,MATCH(E$1,'Tillförd energi'!$B$1:$AQ$1,0),FALSE)</f>
        <v>0</v>
      </c>
      <c r="F157">
        <f>VLOOKUP($B157,'Tillförd energi'!$B$1:$AS$566,MATCH(F$1,'Tillförd energi'!$B$1:$AQ$1,0),FALSE)</f>
        <v>0</v>
      </c>
      <c r="G157">
        <f>VLOOKUP($B157,'Tillförd energi'!$B$1:$AS$566,MATCH(G$1,'Tillförd energi'!$B$1:$AQ$1,0),FALSE)</f>
        <v>0</v>
      </c>
      <c r="H157">
        <f>VLOOKUP($B157,'Tillförd energi'!$B$1:$AS$566,MATCH(H$1,'Tillförd energi'!$B$1:$AQ$1,0),FALSE)</f>
        <v>0</v>
      </c>
      <c r="I157">
        <f>VLOOKUP($B157,'Tillförd energi'!$B$1:$AS$566,MATCH(I$1,'Tillförd energi'!$B$1:$AQ$1,0),FALSE)</f>
        <v>0</v>
      </c>
      <c r="J157">
        <f>VLOOKUP($B157,'Tillförd energi'!$B$1:$AS$566,MATCH(J$1,'Tillförd energi'!$B$1:$AQ$1,0),FALSE)</f>
        <v>0.50588200000000005</v>
      </c>
      <c r="K157">
        <v>0</v>
      </c>
      <c r="L157">
        <f>VLOOKUP($B157,'Tillförd energi'!$B$1:$AS$566,MATCH(L$1,'Tillförd energi'!$B$1:$AQ$1,0),FALSE)</f>
        <v>40.200000000000003</v>
      </c>
      <c r="M157">
        <f>VLOOKUP($B157,'Tillförd energi'!$B$1:$AS$566,MATCH(M$1,'Tillförd energi'!$B$1:$AQ$1,0),FALSE)</f>
        <v>0</v>
      </c>
      <c r="N157">
        <f>VLOOKUP($B157,'Tillförd energi'!$B$1:$AS$566,MATCH(N$1,'Tillförd energi'!$B$1:$AQ$1,0),FALSE)</f>
        <v>0</v>
      </c>
      <c r="O157">
        <f>VLOOKUP($B157,'Tillförd energi'!$B$1:$AS$566,MATCH(O$1,'Tillförd energi'!$B$1:$AQ$1,0),FALSE)</f>
        <v>0</v>
      </c>
      <c r="P157">
        <f>VLOOKUP($B157,'Tillförd energi'!$B$1:$AS$566,MATCH(P$1,'Tillförd energi'!$B$1:$AQ$1,0),FALSE)</f>
        <v>0</v>
      </c>
      <c r="Q157">
        <f>VLOOKUP($B157,'Tillförd energi'!$B$1:$AS$566,MATCH(Q$1,'Tillförd energi'!$B$1:$AQ$1,0),FALSE)</f>
        <v>0</v>
      </c>
      <c r="R157">
        <f>VLOOKUP($B157,'Tillförd energi'!$B$1:$AS$566,MATCH(R$1,'Tillförd energi'!$B$1:$AQ$1,0),FALSE)</f>
        <v>2.2000000000000002</v>
      </c>
      <c r="S157">
        <f>VLOOKUP($B157,'Tillförd energi'!$B$1:$AS$566,MATCH(S$1,'Tillförd energi'!$B$1:$AQ$1,0),FALSE)</f>
        <v>0</v>
      </c>
      <c r="T157">
        <f>VLOOKUP($B157,'Tillförd energi'!$B$1:$AS$566,MATCH(T$1,'Tillförd energi'!$B$1:$AQ$1,0),FALSE)</f>
        <v>0</v>
      </c>
      <c r="U157">
        <f>VLOOKUP($B157,'Tillförd energi'!$B$1:$AS$566,MATCH(U$1,'Tillförd energi'!$B$1:$AQ$1,0),FALSE)</f>
        <v>0</v>
      </c>
      <c r="V157">
        <f>VLOOKUP($B157,'Tillförd energi'!$B$1:$AS$566,MATCH(V$1,'Tillförd energi'!$B$1:$AQ$1,0),FALSE)</f>
        <v>0</v>
      </c>
      <c r="W157">
        <f>VLOOKUP($B157,'Tillförd energi'!$B$1:$AS$566,MATCH(W$1,'Tillförd energi'!$B$1:$AQ$1,0),FALSE)</f>
        <v>0</v>
      </c>
      <c r="X157">
        <f>VLOOKUP($B157,'Tillförd energi'!$B$1:$AS$566,MATCH(X$1,'Tillförd energi'!$B$1:$AQ$1,0),FALSE)</f>
        <v>0</v>
      </c>
      <c r="Y157">
        <f>VLOOKUP($B157,'Tillförd energi'!$B$1:$AS$566,MATCH(Y$1,'Tillförd energi'!$B$1:$AQ$1,0),FALSE)</f>
        <v>0</v>
      </c>
      <c r="Z157">
        <f>VLOOKUP($B157,'Tillförd energi'!$B$1:$AS$566,MATCH(Z$1,'Tillförd energi'!$B$1:$AQ$1,0),FALSE)</f>
        <v>0</v>
      </c>
      <c r="AA157">
        <f>VLOOKUP($B157,'Tillförd energi'!$B$1:$AS$566,MATCH(AA$1,'Tillförd energi'!$B$1:$AQ$1,0),FALSE)</f>
        <v>0</v>
      </c>
      <c r="AB157">
        <f>VLOOKUP($B157,'Tillförd energi'!$B$1:$AS$566,MATCH(AB$1,'Tillförd energi'!$B$1:$AQ$1,0),FALSE)</f>
        <v>0</v>
      </c>
      <c r="AC157">
        <f>VLOOKUP($B157,'Tillförd energi'!$B$1:$AS$566,MATCH(AC$1,'Tillförd energi'!$B$1:$AQ$1,0),FALSE)</f>
        <v>0</v>
      </c>
      <c r="AD157">
        <f>VLOOKUP($B157,'Tillförd energi'!$B$1:$AS$566,MATCH(AD$1,'Tillförd energi'!$B$1:$AQ$1,0),FALSE)</f>
        <v>0</v>
      </c>
      <c r="AE157">
        <f>VLOOKUP($B157,'Tillförd energi'!$B$1:$AS$566,MATCH(AE$1,'Tillförd energi'!$B$1:$AQ$1,0),FALSE)</f>
        <v>0</v>
      </c>
      <c r="AF157">
        <f>VLOOKUP($B157,'Tillförd energi'!$B$1:$AS$566,MATCH(AF$1,'Tillförd energi'!$B$1:$AQ$1,0),FALSE)</f>
        <v>1.84</v>
      </c>
      <c r="AG157">
        <f>IFERROR(VLOOKUP(B157,Miljö!$B$1:$S$476,9,FALSE)/1,0)</f>
        <v>0</v>
      </c>
      <c r="AI157">
        <f t="shared" si="16"/>
        <v>44.945882000000012</v>
      </c>
      <c r="AJ157">
        <f t="shared" si="17"/>
        <v>44.945882000000012</v>
      </c>
      <c r="AK157">
        <f>IF(ISERROR(1/VLOOKUP($B157,Leveranser!$B$1:$S$500,MATCH("såld värme (gwh)",Leveranser!$B$1:$S$1,0),FALSE)),"",VLOOKUP($B157,Leveranser!$B$1:$S$500,MATCH("såld värme (gwh)",Leveranser!$B$1:$S$1,0),FALSE))</f>
        <v>33.6</v>
      </c>
      <c r="AL157">
        <f>VLOOKUP($B157,Leveranser!$B$1:$Y$500,MATCH("Totalt såld fjärrvärme till andra fjärrvärmeföretag",Leveranser!$B$1:$AA$1,0),FALSE)</f>
        <v>0</v>
      </c>
      <c r="AM157">
        <f>IF(ISERROR(1/VLOOKUP($B157,Miljö!$B$1:$S$500,MATCH("Såld mängd produktionsspecifik fjärrvärme (GWh)",Miljö!$B$1:$R$1,0),FALSE)),0,VLOOKUP($B157,Miljö!$B$1:$S$500,MATCH("Såld mängd produktionsspecifik fjärrvärme (GWh)",Miljö!$B$1:$R$1,0),FALSE))</f>
        <v>0</v>
      </c>
      <c r="AN157" s="137">
        <f t="shared" si="18"/>
        <v>0.7475657057970293</v>
      </c>
      <c r="AP157" t="str">
        <f>VLOOKUP($B157,Miljövärden!$B$1:$H$446,7,FALSE)</f>
        <v>Ja</v>
      </c>
      <c r="AQ157" t="str">
        <f>VLOOKUP($B157,Miljövärden!$B$1:$H$446,6,FALSE)</f>
        <v>Ja</v>
      </c>
      <c r="AU157">
        <f t="shared" si="19"/>
        <v>1.84</v>
      </c>
      <c r="AV157">
        <f t="shared" si="20"/>
        <v>0</v>
      </c>
      <c r="AW157">
        <f t="shared" si="21"/>
        <v>0</v>
      </c>
      <c r="AX157">
        <f t="shared" si="22"/>
        <v>2.2000000000000002</v>
      </c>
      <c r="AZ157">
        <f t="shared" si="23"/>
        <v>42.400000000000006</v>
      </c>
    </row>
    <row r="158" spans="1:52" customFormat="1" x14ac:dyDescent="0.25">
      <c r="A158" s="2" t="s">
        <v>259</v>
      </c>
      <c r="B158" s="2" t="s">
        <v>260</v>
      </c>
      <c r="C158">
        <f>VLOOKUP($B158,'Tillförd energi'!$B$1:$AS$566,MATCH(C$1,'Tillförd energi'!$B$1:$AQ$1,0),FALSE)</f>
        <v>0</v>
      </c>
      <c r="D158">
        <f>VLOOKUP($B158,'Tillförd energi'!$B$1:$AS$566,MATCH(D$1,'Tillförd energi'!$B$1:$AQ$1,0),FALSE)</f>
        <v>4.5259999999999998</v>
      </c>
      <c r="E158">
        <f>VLOOKUP($B158,'Tillförd energi'!$B$1:$AS$566,MATCH(E$1,'Tillförd energi'!$B$1:$AQ$1,0),FALSE)</f>
        <v>0</v>
      </c>
      <c r="F158">
        <f>VLOOKUP($B158,'Tillförd energi'!$B$1:$AS$566,MATCH(F$1,'Tillförd energi'!$B$1:$AQ$1,0),FALSE)</f>
        <v>0</v>
      </c>
      <c r="G158">
        <f>VLOOKUP($B158,'Tillförd energi'!$B$1:$AS$566,MATCH(G$1,'Tillförd energi'!$B$1:$AQ$1,0),FALSE)</f>
        <v>0</v>
      </c>
      <c r="H158">
        <f>VLOOKUP($B158,'Tillförd energi'!$B$1:$AS$566,MATCH(H$1,'Tillförd energi'!$B$1:$AQ$1,0),FALSE)</f>
        <v>0</v>
      </c>
      <c r="I158">
        <f>VLOOKUP($B158,'Tillförd energi'!$B$1:$AS$566,MATCH(I$1,'Tillförd energi'!$B$1:$AQ$1,0),FALSE)</f>
        <v>127.23</v>
      </c>
      <c r="J158">
        <f>VLOOKUP($B158,'Tillförd energi'!$B$1:$AS$566,MATCH(J$1,'Tillförd energi'!$B$1:$AQ$1,0),FALSE)</f>
        <v>0</v>
      </c>
      <c r="K158">
        <v>0</v>
      </c>
      <c r="L158">
        <f>VLOOKUP($B158,'Tillförd energi'!$B$1:$AS$566,MATCH(L$1,'Tillförd energi'!$B$1:$AQ$1,0),FALSE)</f>
        <v>28.3566</v>
      </c>
      <c r="M158">
        <f>VLOOKUP($B158,'Tillförd energi'!$B$1:$AS$566,MATCH(M$1,'Tillförd energi'!$B$1:$AQ$1,0),FALSE)</f>
        <v>0</v>
      </c>
      <c r="N158">
        <f>VLOOKUP($B158,'Tillförd energi'!$B$1:$AS$566,MATCH(N$1,'Tillförd energi'!$B$1:$AQ$1,0),FALSE)</f>
        <v>0</v>
      </c>
      <c r="O158">
        <f>VLOOKUP($B158,'Tillförd energi'!$B$1:$AS$566,MATCH(O$1,'Tillförd energi'!$B$1:$AQ$1,0),FALSE)</f>
        <v>0</v>
      </c>
      <c r="P158">
        <f>VLOOKUP($B158,'Tillförd energi'!$B$1:$AS$566,MATCH(P$1,'Tillförd energi'!$B$1:$AQ$1,0),FALSE)</f>
        <v>0</v>
      </c>
      <c r="Q158">
        <f>VLOOKUP($B158,'Tillförd energi'!$B$1:$AS$566,MATCH(Q$1,'Tillförd energi'!$B$1:$AQ$1,0),FALSE)</f>
        <v>0</v>
      </c>
      <c r="R158">
        <f>VLOOKUP($B158,'Tillförd energi'!$B$1:$AS$566,MATCH(R$1,'Tillförd energi'!$B$1:$AQ$1,0),FALSE)</f>
        <v>0</v>
      </c>
      <c r="S158">
        <f>VLOOKUP($B158,'Tillförd energi'!$B$1:$AS$566,MATCH(S$1,'Tillförd energi'!$B$1:$AQ$1,0),FALSE)</f>
        <v>0</v>
      </c>
      <c r="T158">
        <f>VLOOKUP($B158,'Tillförd energi'!$B$1:$AS$566,MATCH(T$1,'Tillförd energi'!$B$1:$AQ$1,0),FALSE)</f>
        <v>0</v>
      </c>
      <c r="U158">
        <f>VLOOKUP($B158,'Tillförd energi'!$B$1:$AS$566,MATCH(U$1,'Tillförd energi'!$B$1:$AQ$1,0),FALSE)</f>
        <v>0</v>
      </c>
      <c r="V158">
        <f>VLOOKUP($B158,'Tillförd energi'!$B$1:$AS$566,MATCH(V$1,'Tillförd energi'!$B$1:$AQ$1,0),FALSE)</f>
        <v>0</v>
      </c>
      <c r="W158">
        <f>VLOOKUP($B158,'Tillförd energi'!$B$1:$AS$566,MATCH(W$1,'Tillförd energi'!$B$1:$AQ$1,0),FALSE)</f>
        <v>0</v>
      </c>
      <c r="X158">
        <f>VLOOKUP($B158,'Tillförd energi'!$B$1:$AS$566,MATCH(X$1,'Tillförd energi'!$B$1:$AQ$1,0),FALSE)</f>
        <v>0</v>
      </c>
      <c r="Y158">
        <f>VLOOKUP($B158,'Tillförd energi'!$B$1:$AS$566,MATCH(Y$1,'Tillförd energi'!$B$1:$AQ$1,0),FALSE)</f>
        <v>0</v>
      </c>
      <c r="Z158">
        <f>VLOOKUP($B158,'Tillförd energi'!$B$1:$AS$566,MATCH(Z$1,'Tillförd energi'!$B$1:$AQ$1,0),FALSE)</f>
        <v>12.596</v>
      </c>
      <c r="AA158">
        <f>VLOOKUP($B158,'Tillförd energi'!$B$1:$AS$566,MATCH(AA$1,'Tillförd energi'!$B$1:$AQ$1,0),FALSE)</f>
        <v>0</v>
      </c>
      <c r="AB158">
        <f>VLOOKUP($B158,'Tillförd energi'!$B$1:$AS$566,MATCH(AB$1,'Tillförd energi'!$B$1:$AQ$1,0),FALSE)</f>
        <v>0</v>
      </c>
      <c r="AC158">
        <f>VLOOKUP($B158,'Tillförd energi'!$B$1:$AS$566,MATCH(AC$1,'Tillförd energi'!$B$1:$AQ$1,0),FALSE)</f>
        <v>22.396000000000001</v>
      </c>
      <c r="AD158">
        <f>VLOOKUP($B158,'Tillförd energi'!$B$1:$AS$566,MATCH(AD$1,'Tillförd energi'!$B$1:$AQ$1,0),FALSE)</f>
        <v>41.643999999999998</v>
      </c>
      <c r="AE158">
        <f>VLOOKUP($B158,'Tillförd energi'!$B$1:$AS$566,MATCH(AE$1,'Tillförd energi'!$B$1:$AQ$1,0),FALSE)</f>
        <v>0</v>
      </c>
      <c r="AF158">
        <f>VLOOKUP($B158,'Tillförd energi'!$B$1:$AS$566,MATCH(AF$1,'Tillförd energi'!$B$1:$AQ$1,0),FALSE)</f>
        <v>7.5821199999999997</v>
      </c>
      <c r="AG158">
        <f>IFERROR(VLOOKUP(B158,Miljö!$B$1:$S$476,9,FALSE)/1,0)</f>
        <v>0</v>
      </c>
      <c r="AI158">
        <f t="shared" si="16"/>
        <v>244.33072000000001</v>
      </c>
      <c r="AJ158">
        <f t="shared" si="17"/>
        <v>244.33072000000001</v>
      </c>
      <c r="AK158">
        <f>IF(ISERROR(1/VLOOKUP($B158,Leveranser!$B$1:$S$500,MATCH("såld värme (gwh)",Leveranser!$B$1:$S$1,0),FALSE)),"",VLOOKUP($B158,Leveranser!$B$1:$S$500,MATCH("såld värme (gwh)",Leveranser!$B$1:$S$1,0),FALSE))</f>
        <v>195.50700000000001</v>
      </c>
      <c r="AL158">
        <f>VLOOKUP($B158,Leveranser!$B$1:$Y$500,MATCH("Totalt såld fjärrvärme till andra fjärrvärmeföretag",Leveranser!$B$1:$AA$1,0),FALSE)</f>
        <v>0</v>
      </c>
      <c r="AM158">
        <f>IF(ISERROR(1/VLOOKUP($B158,Miljö!$B$1:$S$500,MATCH("Såld mängd produktionsspecifik fjärrvärme (GWh)",Miljö!$B$1:$R$1,0),FALSE)),0,VLOOKUP($B158,Miljö!$B$1:$S$500,MATCH("Såld mängd produktionsspecifik fjärrvärme (GWh)",Miljö!$B$1:$R$1,0),FALSE))</f>
        <v>0</v>
      </c>
      <c r="AN158" s="137">
        <f t="shared" si="18"/>
        <v>0.8001736335078945</v>
      </c>
      <c r="AP158" t="str">
        <f>VLOOKUP($B158,Miljövärden!$B$1:$H$446,7,FALSE)</f>
        <v>Ja</v>
      </c>
      <c r="AQ158" t="str">
        <f>VLOOKUP($B158,Miljövärden!$B$1:$H$446,6,FALSE)</f>
        <v>Ja</v>
      </c>
      <c r="AU158">
        <f t="shared" si="19"/>
        <v>20.17812</v>
      </c>
      <c r="AV158">
        <f t="shared" si="20"/>
        <v>0</v>
      </c>
      <c r="AW158">
        <f t="shared" si="21"/>
        <v>0</v>
      </c>
      <c r="AX158">
        <f t="shared" si="22"/>
        <v>0</v>
      </c>
      <c r="AZ158">
        <f t="shared" si="23"/>
        <v>28.3566</v>
      </c>
    </row>
    <row r="159" spans="1:52" customFormat="1" x14ac:dyDescent="0.25">
      <c r="A159" s="2" t="s">
        <v>259</v>
      </c>
      <c r="B159" s="2" t="s">
        <v>261</v>
      </c>
      <c r="C159">
        <f>VLOOKUP($B159,'Tillförd energi'!$B$1:$AS$566,MATCH(C$1,'Tillförd energi'!$B$1:$AQ$1,0),FALSE)</f>
        <v>0</v>
      </c>
      <c r="D159">
        <f>VLOOKUP($B159,'Tillförd energi'!$B$1:$AS$566,MATCH(D$1,'Tillförd energi'!$B$1:$AQ$1,0),FALSE)</f>
        <v>0.21</v>
      </c>
      <c r="E159">
        <f>VLOOKUP($B159,'Tillförd energi'!$B$1:$AS$566,MATCH(E$1,'Tillförd energi'!$B$1:$AQ$1,0),FALSE)</f>
        <v>0</v>
      </c>
      <c r="F159">
        <f>VLOOKUP($B159,'Tillförd energi'!$B$1:$AS$566,MATCH(F$1,'Tillförd energi'!$B$1:$AQ$1,0),FALSE)</f>
        <v>0</v>
      </c>
      <c r="G159">
        <f>VLOOKUP($B159,'Tillförd energi'!$B$1:$AS$566,MATCH(G$1,'Tillförd energi'!$B$1:$AQ$1,0),FALSE)</f>
        <v>0</v>
      </c>
      <c r="H159">
        <f>VLOOKUP($B159,'Tillförd energi'!$B$1:$AS$566,MATCH(H$1,'Tillförd energi'!$B$1:$AQ$1,0),FALSE)</f>
        <v>0</v>
      </c>
      <c r="I159">
        <f>VLOOKUP($B159,'Tillförd energi'!$B$1:$AS$566,MATCH(I$1,'Tillförd energi'!$B$1:$AQ$1,0),FALSE)</f>
        <v>0</v>
      </c>
      <c r="J159">
        <f>VLOOKUP($B159,'Tillförd energi'!$B$1:$AS$566,MATCH(J$1,'Tillförd energi'!$B$1:$AQ$1,0),FALSE)</f>
        <v>0</v>
      </c>
      <c r="K159">
        <v>0</v>
      </c>
      <c r="L159">
        <f>VLOOKUP($B159,'Tillförd energi'!$B$1:$AS$566,MATCH(L$1,'Tillförd energi'!$B$1:$AQ$1,0),FALSE)</f>
        <v>0</v>
      </c>
      <c r="M159">
        <f>VLOOKUP($B159,'Tillförd energi'!$B$1:$AS$566,MATCH(M$1,'Tillförd energi'!$B$1:$AQ$1,0),FALSE)</f>
        <v>0</v>
      </c>
      <c r="N159">
        <f>VLOOKUP($B159,'Tillförd energi'!$B$1:$AS$566,MATCH(N$1,'Tillförd energi'!$B$1:$AQ$1,0),FALSE)</f>
        <v>0</v>
      </c>
      <c r="O159">
        <f>VLOOKUP($B159,'Tillförd energi'!$B$1:$AS$566,MATCH(O$1,'Tillförd energi'!$B$1:$AQ$1,0),FALSE)</f>
        <v>0</v>
      </c>
      <c r="P159">
        <f>VLOOKUP($B159,'Tillförd energi'!$B$1:$AS$566,MATCH(P$1,'Tillförd energi'!$B$1:$AQ$1,0),FALSE)</f>
        <v>6.4909999999999997</v>
      </c>
      <c r="Q159">
        <f>VLOOKUP($B159,'Tillförd energi'!$B$1:$AS$566,MATCH(Q$1,'Tillförd energi'!$B$1:$AQ$1,0),FALSE)</f>
        <v>0</v>
      </c>
      <c r="R159">
        <f>VLOOKUP($B159,'Tillförd energi'!$B$1:$AS$566,MATCH(R$1,'Tillförd energi'!$B$1:$AQ$1,0),FALSE)</f>
        <v>0</v>
      </c>
      <c r="S159">
        <f>VLOOKUP($B159,'Tillförd energi'!$B$1:$AS$566,MATCH(S$1,'Tillförd energi'!$B$1:$AQ$1,0),FALSE)</f>
        <v>0</v>
      </c>
      <c r="T159">
        <f>VLOOKUP($B159,'Tillförd energi'!$B$1:$AS$566,MATCH(T$1,'Tillförd energi'!$B$1:$AQ$1,0),FALSE)</f>
        <v>0</v>
      </c>
      <c r="U159">
        <f>VLOOKUP($B159,'Tillförd energi'!$B$1:$AS$566,MATCH(U$1,'Tillförd energi'!$B$1:$AQ$1,0),FALSE)</f>
        <v>0</v>
      </c>
      <c r="V159">
        <f>VLOOKUP($B159,'Tillförd energi'!$B$1:$AS$566,MATCH(V$1,'Tillförd energi'!$B$1:$AQ$1,0),FALSE)</f>
        <v>0</v>
      </c>
      <c r="W159">
        <f>VLOOKUP($B159,'Tillförd energi'!$B$1:$AS$566,MATCH(W$1,'Tillförd energi'!$B$1:$AQ$1,0),FALSE)</f>
        <v>0</v>
      </c>
      <c r="X159">
        <f>VLOOKUP($B159,'Tillförd energi'!$B$1:$AS$566,MATCH(X$1,'Tillförd energi'!$B$1:$AQ$1,0),FALSE)</f>
        <v>0</v>
      </c>
      <c r="Y159">
        <f>VLOOKUP($B159,'Tillförd energi'!$B$1:$AS$566,MATCH(Y$1,'Tillförd energi'!$B$1:$AQ$1,0),FALSE)</f>
        <v>0</v>
      </c>
      <c r="Z159">
        <f>VLOOKUP($B159,'Tillförd energi'!$B$1:$AS$566,MATCH(Z$1,'Tillförd energi'!$B$1:$AQ$1,0),FALSE)</f>
        <v>1.4790000000000001</v>
      </c>
      <c r="AA159">
        <f>VLOOKUP($B159,'Tillförd energi'!$B$1:$AS$566,MATCH(AA$1,'Tillförd energi'!$B$1:$AQ$1,0),FALSE)</f>
        <v>0</v>
      </c>
      <c r="AB159">
        <f>VLOOKUP($B159,'Tillförd energi'!$B$1:$AS$566,MATCH(AB$1,'Tillförd energi'!$B$1:$AQ$1,0),FALSE)</f>
        <v>0</v>
      </c>
      <c r="AC159">
        <f>VLOOKUP($B159,'Tillförd energi'!$B$1:$AS$566,MATCH(AC$1,'Tillförd energi'!$B$1:$AQ$1,0),FALSE)</f>
        <v>0</v>
      </c>
      <c r="AD159">
        <f>VLOOKUP($B159,'Tillförd energi'!$B$1:$AS$566,MATCH(AD$1,'Tillförd energi'!$B$1:$AQ$1,0),FALSE)</f>
        <v>0</v>
      </c>
      <c r="AE159">
        <f>VLOOKUP($B159,'Tillförd energi'!$B$1:$AS$566,MATCH(AE$1,'Tillförd energi'!$B$1:$AQ$1,0),FALSE)</f>
        <v>0</v>
      </c>
      <c r="AF159">
        <f>VLOOKUP($B159,'Tillförd energi'!$B$1:$AS$566,MATCH(AF$1,'Tillförd energi'!$B$1:$AQ$1,0),FALSE)</f>
        <v>0.13900000000000001</v>
      </c>
      <c r="AG159">
        <f>IFERROR(VLOOKUP(B159,Miljö!$B$1:$S$476,9,FALSE)/1,0)</f>
        <v>0</v>
      </c>
      <c r="AI159">
        <f t="shared" si="16"/>
        <v>8.3189999999999991</v>
      </c>
      <c r="AJ159">
        <f t="shared" si="17"/>
        <v>8.3189999999999991</v>
      </c>
      <c r="AK159">
        <f>IF(ISERROR(1/VLOOKUP($B159,Leveranser!$B$1:$S$500,MATCH("såld värme (gwh)",Leveranser!$B$1:$S$1,0),FALSE)),"",VLOOKUP($B159,Leveranser!$B$1:$S$500,MATCH("såld värme (gwh)",Leveranser!$B$1:$S$1,0),FALSE))</f>
        <v>5.3719999999999999</v>
      </c>
      <c r="AL159">
        <f>VLOOKUP($B159,Leveranser!$B$1:$Y$500,MATCH("Totalt såld fjärrvärme till andra fjärrvärmeföretag",Leveranser!$B$1:$AA$1,0),FALSE)</f>
        <v>0</v>
      </c>
      <c r="AM159">
        <f>IF(ISERROR(1/VLOOKUP($B159,Miljö!$B$1:$S$500,MATCH("Såld mängd produktionsspecifik fjärrvärme (GWh)",Miljö!$B$1:$R$1,0),FALSE)),0,VLOOKUP($B159,Miljö!$B$1:$S$500,MATCH("Såld mängd produktionsspecifik fjärrvärme (GWh)",Miljö!$B$1:$R$1,0),FALSE))</f>
        <v>0</v>
      </c>
      <c r="AN159" s="137">
        <f t="shared" si="18"/>
        <v>0.64575069118884487</v>
      </c>
      <c r="AP159" t="str">
        <f>VLOOKUP($B159,Miljövärden!$B$1:$H$446,7,FALSE)</f>
        <v>Ja</v>
      </c>
      <c r="AQ159" t="str">
        <f>VLOOKUP($B159,Miljövärden!$B$1:$H$446,6,FALSE)</f>
        <v>Ja</v>
      </c>
      <c r="AU159">
        <f t="shared" si="19"/>
        <v>1.6180000000000001</v>
      </c>
      <c r="AV159">
        <f t="shared" si="20"/>
        <v>0</v>
      </c>
      <c r="AW159">
        <f t="shared" si="21"/>
        <v>6.4909999999999997</v>
      </c>
      <c r="AX159">
        <f t="shared" si="22"/>
        <v>0</v>
      </c>
      <c r="AZ159">
        <f t="shared" si="23"/>
        <v>6.4909999999999997</v>
      </c>
    </row>
    <row r="160" spans="1:52" customFormat="1" x14ac:dyDescent="0.25">
      <c r="A160" s="2" t="s">
        <v>262</v>
      </c>
      <c r="B160" s="2" t="s">
        <v>263</v>
      </c>
      <c r="C160">
        <f>VLOOKUP($B160,'Tillförd energi'!$B$1:$AS$566,MATCH(C$1,'Tillförd energi'!$B$1:$AQ$1,0),FALSE)</f>
        <v>0</v>
      </c>
      <c r="D160">
        <f>VLOOKUP($B160,'Tillförd energi'!$B$1:$AS$566,MATCH(D$1,'Tillförd energi'!$B$1:$AQ$1,0),FALSE)</f>
        <v>0</v>
      </c>
      <c r="E160">
        <f>VLOOKUP($B160,'Tillförd energi'!$B$1:$AS$566,MATCH(E$1,'Tillförd energi'!$B$1:$AQ$1,0),FALSE)</f>
        <v>0</v>
      </c>
      <c r="F160">
        <f>VLOOKUP($B160,'Tillförd energi'!$B$1:$AS$566,MATCH(F$1,'Tillförd energi'!$B$1:$AQ$1,0),FALSE)</f>
        <v>0</v>
      </c>
      <c r="G160">
        <f>VLOOKUP($B160,'Tillförd energi'!$B$1:$AS$566,MATCH(G$1,'Tillförd energi'!$B$1:$AQ$1,0),FALSE)</f>
        <v>39.508000000000003</v>
      </c>
      <c r="H160">
        <f>VLOOKUP($B160,'Tillförd energi'!$B$1:$AS$566,MATCH(H$1,'Tillförd energi'!$B$1:$AQ$1,0),FALSE)</f>
        <v>0</v>
      </c>
      <c r="I160">
        <f>VLOOKUP($B160,'Tillförd energi'!$B$1:$AS$566,MATCH(I$1,'Tillförd energi'!$B$1:$AQ$1,0),FALSE)</f>
        <v>0</v>
      </c>
      <c r="J160">
        <f>VLOOKUP($B160,'Tillförd energi'!$B$1:$AS$566,MATCH(J$1,'Tillförd energi'!$B$1:$AQ$1,0),FALSE)</f>
        <v>4.9370000000000003</v>
      </c>
      <c r="K160">
        <v>0</v>
      </c>
      <c r="L160">
        <f>VLOOKUP($B160,'Tillförd energi'!$B$1:$AS$566,MATCH(L$1,'Tillförd energi'!$B$1:$AQ$1,0),FALSE)</f>
        <v>149.66900000000001</v>
      </c>
      <c r="M160">
        <f>VLOOKUP($B160,'Tillförd energi'!$B$1:$AS$566,MATCH(M$1,'Tillförd energi'!$B$1:$AQ$1,0),FALSE)</f>
        <v>20.869</v>
      </c>
      <c r="N160">
        <f>VLOOKUP($B160,'Tillförd energi'!$B$1:$AS$566,MATCH(N$1,'Tillförd energi'!$B$1:$AQ$1,0),FALSE)</f>
        <v>118.545</v>
      </c>
      <c r="O160">
        <f>VLOOKUP($B160,'Tillförd energi'!$B$1:$AS$566,MATCH(O$1,'Tillförd energi'!$B$1:$AQ$1,0),FALSE)</f>
        <v>22.434999999999999</v>
      </c>
      <c r="P160">
        <f>VLOOKUP($B160,'Tillförd energi'!$B$1:$AS$566,MATCH(P$1,'Tillförd energi'!$B$1:$AQ$1,0),FALSE)</f>
        <v>0</v>
      </c>
      <c r="Q160">
        <f>VLOOKUP($B160,'Tillförd energi'!$B$1:$AS$566,MATCH(Q$1,'Tillförd energi'!$B$1:$AQ$1,0),FALSE)</f>
        <v>19.3294</v>
      </c>
      <c r="R160">
        <f>VLOOKUP($B160,'Tillförd energi'!$B$1:$AS$566,MATCH(R$1,'Tillförd energi'!$B$1:$AQ$1,0),FALSE)</f>
        <v>8.4890000000000008</v>
      </c>
      <c r="S160">
        <f>VLOOKUP($B160,'Tillförd energi'!$B$1:$AS$566,MATCH(S$1,'Tillförd energi'!$B$1:$AQ$1,0),FALSE)</f>
        <v>0</v>
      </c>
      <c r="T160">
        <f>VLOOKUP($B160,'Tillförd energi'!$B$1:$AS$566,MATCH(T$1,'Tillförd energi'!$B$1:$AQ$1,0),FALSE)</f>
        <v>0</v>
      </c>
      <c r="U160">
        <f>VLOOKUP($B160,'Tillförd energi'!$B$1:$AS$566,MATCH(U$1,'Tillförd energi'!$B$1:$AQ$1,0),FALSE)</f>
        <v>0</v>
      </c>
      <c r="V160">
        <f>VLOOKUP($B160,'Tillförd energi'!$B$1:$AS$566,MATCH(V$1,'Tillförd energi'!$B$1:$AQ$1,0),FALSE)</f>
        <v>0</v>
      </c>
      <c r="W160">
        <f>VLOOKUP($B160,'Tillförd energi'!$B$1:$AS$566,MATCH(W$1,'Tillförd energi'!$B$1:$AQ$1,0),FALSE)</f>
        <v>33.046999999999997</v>
      </c>
      <c r="X160">
        <f>VLOOKUP($B160,'Tillförd energi'!$B$1:$AS$566,MATCH(X$1,'Tillförd energi'!$B$1:$AQ$1,0),FALSE)</f>
        <v>0</v>
      </c>
      <c r="Y160">
        <f>VLOOKUP($B160,'Tillförd energi'!$B$1:$AS$566,MATCH(Y$1,'Tillförd energi'!$B$1:$AQ$1,0),FALSE)</f>
        <v>33.564999999999998</v>
      </c>
      <c r="Z160">
        <f>VLOOKUP($B160,'Tillförd energi'!$B$1:$AS$566,MATCH(Z$1,'Tillförd energi'!$B$1:$AQ$1,0),FALSE)</f>
        <v>0</v>
      </c>
      <c r="AA160">
        <f>VLOOKUP($B160,'Tillförd energi'!$B$1:$AS$566,MATCH(AA$1,'Tillförd energi'!$B$1:$AQ$1,0),FALSE)</f>
        <v>86.102999999999994</v>
      </c>
      <c r="AB160">
        <f>VLOOKUP($B160,'Tillförd energi'!$B$1:$AS$566,MATCH(AB$1,'Tillförd energi'!$B$1:$AQ$1,0),FALSE)</f>
        <v>173.376</v>
      </c>
      <c r="AC160">
        <f>VLOOKUP($B160,'Tillförd energi'!$B$1:$AS$566,MATCH(AC$1,'Tillförd energi'!$B$1:$AQ$1,0),FALSE)</f>
        <v>107.093</v>
      </c>
      <c r="AD160">
        <f>VLOOKUP($B160,'Tillförd energi'!$B$1:$AS$566,MATCH(AD$1,'Tillförd energi'!$B$1:$AQ$1,0),FALSE)</f>
        <v>34.173999999999999</v>
      </c>
      <c r="AE160">
        <f>VLOOKUP($B160,'Tillförd energi'!$B$1:$AS$566,MATCH(AE$1,'Tillförd energi'!$B$1:$AQ$1,0),FALSE)</f>
        <v>0</v>
      </c>
      <c r="AF160">
        <f>VLOOKUP($B160,'Tillförd energi'!$B$1:$AS$566,MATCH(AF$1,'Tillförd energi'!$B$1:$AQ$1,0),FALSE)</f>
        <v>24.948</v>
      </c>
      <c r="AG160">
        <f>IFERROR(VLOOKUP(B160,Miljö!$B$1:$S$476,9,FALSE)/1,0)</f>
        <v>4.7779999999999996</v>
      </c>
      <c r="AI160">
        <f t="shared" si="16"/>
        <v>876.08739999999989</v>
      </c>
      <c r="AJ160">
        <f t="shared" si="17"/>
        <v>880.86539999999991</v>
      </c>
      <c r="AK160">
        <f>IF(ISERROR(1/VLOOKUP($B160,Leveranser!$B$1:$S$500,MATCH("såld värme (gwh)",Leveranser!$B$1:$S$1,0),FALSE)),"",VLOOKUP($B160,Leveranser!$B$1:$S$500,MATCH("såld värme (gwh)",Leveranser!$B$1:$S$1,0),FALSE))</f>
        <v>831.6</v>
      </c>
      <c r="AL160">
        <f>VLOOKUP($B160,Leveranser!$B$1:$Y$500,MATCH("Totalt såld fjärrvärme till andra fjärrvärmeföretag",Leveranser!$B$1:$AA$1,0),FALSE)</f>
        <v>0</v>
      </c>
      <c r="AM160">
        <f>IF(ISERROR(1/VLOOKUP($B160,Miljö!$B$1:$S$500,MATCH("Såld mängd produktionsspecifik fjärrvärme (GWh)",Miljö!$B$1:$R$1,0),FALSE)),0,VLOOKUP($B160,Miljö!$B$1:$S$500,MATCH("Såld mängd produktionsspecifik fjärrvärme (GWh)",Miljö!$B$1:$R$1,0),FALSE))</f>
        <v>33.637999999999998</v>
      </c>
      <c r="AN160" s="137">
        <f t="shared" si="18"/>
        <v>0.94407159141453401</v>
      </c>
      <c r="AP160" t="str">
        <f>VLOOKUP($B160,Miljövärden!$B$1:$H$446,7,FALSE)</f>
        <v>Ja</v>
      </c>
      <c r="AQ160" t="str">
        <f>VLOOKUP($B160,Miljövärden!$B$1:$H$446,6,FALSE)</f>
        <v>Ja</v>
      </c>
      <c r="AU160">
        <f t="shared" si="19"/>
        <v>111.05099999999999</v>
      </c>
      <c r="AV160">
        <f t="shared" si="20"/>
        <v>0</v>
      </c>
      <c r="AW160">
        <f t="shared" si="21"/>
        <v>181.17839999999998</v>
      </c>
      <c r="AX160">
        <f t="shared" si="22"/>
        <v>8.4890000000000008</v>
      </c>
      <c r="AZ160">
        <f t="shared" si="23"/>
        <v>372.38340000000005</v>
      </c>
    </row>
    <row r="161" spans="1:61" x14ac:dyDescent="0.25">
      <c r="A161" s="2" t="s">
        <v>262</v>
      </c>
      <c r="B161" s="2" t="s">
        <v>264</v>
      </c>
      <c r="C161">
        <f>VLOOKUP($B161,'Tillförd energi'!$B$1:$AS$566,MATCH(C$1,'Tillförd energi'!$B$1:$AQ$1,0),FALSE)</f>
        <v>0</v>
      </c>
      <c r="D161">
        <f>VLOOKUP($B161,'Tillförd energi'!$B$1:$AS$566,MATCH(D$1,'Tillförd energi'!$B$1:$AQ$1,0),FALSE)</f>
        <v>0</v>
      </c>
      <c r="E161">
        <f>VLOOKUP($B161,'Tillförd energi'!$B$1:$AS$566,MATCH(E$1,'Tillförd energi'!$B$1:$AQ$1,0),FALSE)</f>
        <v>0</v>
      </c>
      <c r="F161">
        <f>VLOOKUP($B161,'Tillförd energi'!$B$1:$AS$566,MATCH(F$1,'Tillförd energi'!$B$1:$AQ$1,0),FALSE)</f>
        <v>0</v>
      </c>
      <c r="G161">
        <f>VLOOKUP($B161,'Tillförd energi'!$B$1:$AS$566,MATCH(G$1,'Tillförd energi'!$B$1:$AQ$1,0),FALSE)</f>
        <v>2.988</v>
      </c>
      <c r="H161">
        <f>VLOOKUP($B161,'Tillförd energi'!$B$1:$AS$566,MATCH(H$1,'Tillförd energi'!$B$1:$AQ$1,0),FALSE)</f>
        <v>0</v>
      </c>
      <c r="I161">
        <f>VLOOKUP($B161,'Tillförd energi'!$B$1:$AS$566,MATCH(I$1,'Tillförd energi'!$B$1:$AQ$1,0),FALSE)</f>
        <v>0</v>
      </c>
      <c r="J161">
        <f>VLOOKUP($B161,'Tillförd energi'!$B$1:$AS$566,MATCH(J$1,'Tillförd energi'!$B$1:$AQ$1,0),FALSE)</f>
        <v>0</v>
      </c>
      <c r="K161">
        <v>0</v>
      </c>
      <c r="L161">
        <f>VLOOKUP($B161,'Tillförd energi'!$B$1:$AS$566,MATCH(L$1,'Tillförd energi'!$B$1:$AQ$1,0),FALSE)</f>
        <v>0</v>
      </c>
      <c r="M161">
        <f>VLOOKUP($B161,'Tillförd energi'!$B$1:$AS$566,MATCH(M$1,'Tillförd energi'!$B$1:$AQ$1,0),FALSE)</f>
        <v>0</v>
      </c>
      <c r="N161">
        <f>VLOOKUP($B161,'Tillförd energi'!$B$1:$AS$566,MATCH(N$1,'Tillförd energi'!$B$1:$AQ$1,0),FALSE)</f>
        <v>0</v>
      </c>
      <c r="O161">
        <f>VLOOKUP($B161,'Tillförd energi'!$B$1:$AS$566,MATCH(O$1,'Tillförd energi'!$B$1:$AQ$1,0),FALSE)</f>
        <v>0</v>
      </c>
      <c r="P161">
        <f>VLOOKUP($B161,'Tillförd energi'!$B$1:$AS$566,MATCH(P$1,'Tillförd energi'!$B$1:$AQ$1,0),FALSE)</f>
        <v>0</v>
      </c>
      <c r="Q161">
        <f>VLOOKUP($B161,'Tillförd energi'!$B$1:$AS$566,MATCH(Q$1,'Tillförd energi'!$B$1:$AQ$1,0),FALSE)</f>
        <v>44.7</v>
      </c>
      <c r="R161">
        <f>VLOOKUP($B161,'Tillförd energi'!$B$1:$AS$566,MATCH(R$1,'Tillförd energi'!$B$1:$AQ$1,0),FALSE)</f>
        <v>3.1890000000000001</v>
      </c>
      <c r="S161">
        <f>VLOOKUP($B161,'Tillförd energi'!$B$1:$AS$566,MATCH(S$1,'Tillförd energi'!$B$1:$AQ$1,0),FALSE)</f>
        <v>11.82</v>
      </c>
      <c r="T161">
        <f>VLOOKUP($B161,'Tillförd energi'!$B$1:$AS$566,MATCH(T$1,'Tillförd energi'!$B$1:$AQ$1,0),FALSE)</f>
        <v>0</v>
      </c>
      <c r="U161">
        <f>VLOOKUP($B161,'Tillförd energi'!$B$1:$AS$566,MATCH(U$1,'Tillförd energi'!$B$1:$AQ$1,0),FALSE)</f>
        <v>0</v>
      </c>
      <c r="V161">
        <f>VLOOKUP($B161,'Tillförd energi'!$B$1:$AS$566,MATCH(V$1,'Tillförd energi'!$B$1:$AQ$1,0),FALSE)</f>
        <v>0</v>
      </c>
      <c r="W161">
        <f>VLOOKUP($B161,'Tillförd energi'!$B$1:$AS$566,MATCH(W$1,'Tillförd energi'!$B$1:$AQ$1,0),FALSE)</f>
        <v>3.3</v>
      </c>
      <c r="X161">
        <f>VLOOKUP($B161,'Tillförd energi'!$B$1:$AS$566,MATCH(X$1,'Tillförd energi'!$B$1:$AQ$1,0),FALSE)</f>
        <v>0</v>
      </c>
      <c r="Y161">
        <f>VLOOKUP($B161,'Tillförd energi'!$B$1:$AS$566,MATCH(Y$1,'Tillförd energi'!$B$1:$AQ$1,0),FALSE)</f>
        <v>0</v>
      </c>
      <c r="Z161">
        <f>VLOOKUP($B161,'Tillförd energi'!$B$1:$AS$566,MATCH(Z$1,'Tillförd energi'!$B$1:$AQ$1,0),FALSE)</f>
        <v>0.318</v>
      </c>
      <c r="AA161">
        <f>VLOOKUP($B161,'Tillförd energi'!$B$1:$AS$566,MATCH(AA$1,'Tillförd energi'!$B$1:$AQ$1,0),FALSE)</f>
        <v>0</v>
      </c>
      <c r="AB161">
        <f>VLOOKUP($B161,'Tillförd energi'!$B$1:$AS$566,MATCH(AB$1,'Tillförd energi'!$B$1:$AQ$1,0),FALSE)</f>
        <v>0</v>
      </c>
      <c r="AC161">
        <f>VLOOKUP($B161,'Tillförd energi'!$B$1:$AS$566,MATCH(AC$1,'Tillförd energi'!$B$1:$AQ$1,0),FALSE)</f>
        <v>3.49</v>
      </c>
      <c r="AD161">
        <f>VLOOKUP($B161,'Tillförd energi'!$B$1:$AS$566,MATCH(AD$1,'Tillförd energi'!$B$1:$AQ$1,0),FALSE)</f>
        <v>0</v>
      </c>
      <c r="AE161">
        <f>VLOOKUP($B161,'Tillförd energi'!$B$1:$AS$566,MATCH(AE$1,'Tillförd energi'!$B$1:$AQ$1,0),FALSE)</f>
        <v>0</v>
      </c>
      <c r="AF161">
        <f>VLOOKUP($B161,'Tillförd energi'!$B$1:$AS$566,MATCH(AF$1,'Tillförd energi'!$B$1:$AQ$1,0),FALSE)</f>
        <v>1.59</v>
      </c>
      <c r="AG161">
        <f>IFERROR(VLOOKUP(B161,Miljö!$B$1:$S$476,9,FALSE)/1,0)</f>
        <v>0</v>
      </c>
      <c r="AI161">
        <f t="shared" si="16"/>
        <v>71.394999999999996</v>
      </c>
      <c r="AJ161">
        <f t="shared" si="17"/>
        <v>71.394999999999996</v>
      </c>
      <c r="AK161">
        <f>IF(ISERROR(1/VLOOKUP($B161,Leveranser!$B$1:$S$500,MATCH("såld värme (gwh)",Leveranser!$B$1:$S$1,0),FALSE)),"",VLOOKUP($B161,Leveranser!$B$1:$S$500,MATCH("såld värme (gwh)",Leveranser!$B$1:$S$1,0),FALSE))</f>
        <v>53</v>
      </c>
      <c r="AL161">
        <f>VLOOKUP($B161,Leveranser!$B$1:$Y$500,MATCH("Totalt såld fjärrvärme till andra fjärrvärmeföretag",Leveranser!$B$1:$AA$1,0),FALSE)</f>
        <v>0</v>
      </c>
      <c r="AM161">
        <f>IF(ISERROR(1/VLOOKUP($B161,Miljö!$B$1:$S$500,MATCH("Såld mängd produktionsspecifik fjärrvärme (GWh)",Miljö!$B$1:$R$1,0),FALSE)),0,VLOOKUP($B161,Miljö!$B$1:$S$500,MATCH("Såld mängd produktionsspecifik fjärrvärme (GWh)",Miljö!$B$1:$R$1,0),FALSE))</f>
        <v>0</v>
      </c>
      <c r="AN161" s="137">
        <f t="shared" si="18"/>
        <v>0.74234890398487297</v>
      </c>
      <c r="AP161" t="str">
        <f>VLOOKUP($B161,Miljövärden!$B$1:$H$446,7,FALSE)</f>
        <v>Ja</v>
      </c>
      <c r="AQ161" t="str">
        <f>VLOOKUP($B161,Miljövärden!$B$1:$H$446,6,FALSE)</f>
        <v>Ja</v>
      </c>
      <c r="AU161">
        <f t="shared" si="19"/>
        <v>1.9080000000000001</v>
      </c>
      <c r="AV161">
        <f t="shared" si="20"/>
        <v>0</v>
      </c>
      <c r="AW161">
        <f t="shared" si="21"/>
        <v>44.7</v>
      </c>
      <c r="AX161">
        <f t="shared" si="22"/>
        <v>15.009</v>
      </c>
      <c r="AZ161">
        <f t="shared" si="23"/>
        <v>63.009</v>
      </c>
      <c r="BE161"/>
      <c r="BF161"/>
      <c r="BG161"/>
      <c r="BH161"/>
      <c r="BI161"/>
    </row>
    <row r="162" spans="1:61" x14ac:dyDescent="0.25">
      <c r="A162" s="2" t="s">
        <v>265</v>
      </c>
      <c r="B162" s="2" t="s">
        <v>266</v>
      </c>
      <c r="C162">
        <f>VLOOKUP($B162,'Tillförd energi'!$B$1:$AS$566,MATCH(C$1,'Tillförd energi'!$B$1:$AQ$1,0),FALSE)</f>
        <v>0</v>
      </c>
      <c r="D162">
        <f>VLOOKUP($B162,'Tillförd energi'!$B$1:$AS$566,MATCH(D$1,'Tillförd energi'!$B$1:$AQ$1,0),FALSE)</f>
        <v>0</v>
      </c>
      <c r="E162">
        <f>VLOOKUP($B162,'Tillförd energi'!$B$1:$AS$566,MATCH(E$1,'Tillförd energi'!$B$1:$AQ$1,0),FALSE)</f>
        <v>0</v>
      </c>
      <c r="F162">
        <f>VLOOKUP($B162,'Tillförd energi'!$B$1:$AS$566,MATCH(F$1,'Tillförd energi'!$B$1:$AQ$1,0),FALSE)</f>
        <v>0</v>
      </c>
      <c r="G162">
        <f>VLOOKUP($B162,'Tillförd energi'!$B$1:$AS$566,MATCH(G$1,'Tillförd energi'!$B$1:$AQ$1,0),FALSE)</f>
        <v>0</v>
      </c>
      <c r="H162">
        <f>VLOOKUP($B162,'Tillförd energi'!$B$1:$AS$566,MATCH(H$1,'Tillförd energi'!$B$1:$AQ$1,0),FALSE)</f>
        <v>0</v>
      </c>
      <c r="I162">
        <f>VLOOKUP($B162,'Tillförd energi'!$B$1:$AS$566,MATCH(I$1,'Tillförd energi'!$B$1:$AQ$1,0),FALSE)</f>
        <v>0</v>
      </c>
      <c r="J162">
        <f>VLOOKUP($B162,'Tillförd energi'!$B$1:$AS$566,MATCH(J$1,'Tillförd energi'!$B$1:$AQ$1,0),FALSE)</f>
        <v>0</v>
      </c>
      <c r="K162">
        <v>0</v>
      </c>
      <c r="L162">
        <f>VLOOKUP($B162,'Tillförd energi'!$B$1:$AS$566,MATCH(L$1,'Tillförd energi'!$B$1:$AQ$1,0),FALSE)</f>
        <v>0</v>
      </c>
      <c r="M162">
        <f>VLOOKUP($B162,'Tillförd energi'!$B$1:$AS$566,MATCH(M$1,'Tillförd energi'!$B$1:$AQ$1,0),FALSE)</f>
        <v>0</v>
      </c>
      <c r="N162">
        <f>VLOOKUP($B162,'Tillförd energi'!$B$1:$AS$566,MATCH(N$1,'Tillförd energi'!$B$1:$AQ$1,0),FALSE)</f>
        <v>0</v>
      </c>
      <c r="O162">
        <f>VLOOKUP($B162,'Tillförd energi'!$B$1:$AS$566,MATCH(O$1,'Tillförd energi'!$B$1:$AQ$1,0),FALSE)</f>
        <v>0</v>
      </c>
      <c r="P162">
        <f>VLOOKUP($B162,'Tillförd energi'!$B$1:$AS$566,MATCH(P$1,'Tillförd energi'!$B$1:$AQ$1,0),FALSE)</f>
        <v>0</v>
      </c>
      <c r="Q162">
        <f>VLOOKUP($B162,'Tillförd energi'!$B$1:$AS$566,MATCH(Q$1,'Tillförd energi'!$B$1:$AQ$1,0),FALSE)</f>
        <v>0</v>
      </c>
      <c r="R162">
        <f>VLOOKUP($B162,'Tillförd energi'!$B$1:$AS$566,MATCH(R$1,'Tillförd energi'!$B$1:$AQ$1,0),FALSE)</f>
        <v>0</v>
      </c>
      <c r="S162">
        <f>VLOOKUP($B162,'Tillförd energi'!$B$1:$AS$566,MATCH(S$1,'Tillförd energi'!$B$1:$AQ$1,0),FALSE)</f>
        <v>0</v>
      </c>
      <c r="T162">
        <f>VLOOKUP($B162,'Tillförd energi'!$B$1:$AS$566,MATCH(T$1,'Tillförd energi'!$B$1:$AQ$1,0),FALSE)</f>
        <v>0</v>
      </c>
      <c r="U162">
        <f>VLOOKUP($B162,'Tillförd energi'!$B$1:$AS$566,MATCH(U$1,'Tillförd energi'!$B$1:$AQ$1,0),FALSE)</f>
        <v>0</v>
      </c>
      <c r="V162">
        <f>VLOOKUP($B162,'Tillförd energi'!$B$1:$AS$566,MATCH(V$1,'Tillförd energi'!$B$1:$AQ$1,0),FALSE)</f>
        <v>0</v>
      </c>
      <c r="W162">
        <f>VLOOKUP($B162,'Tillförd energi'!$B$1:$AS$566,MATCH(W$1,'Tillförd energi'!$B$1:$AQ$1,0),FALSE)</f>
        <v>0</v>
      </c>
      <c r="X162">
        <f>VLOOKUP($B162,'Tillförd energi'!$B$1:$AS$566,MATCH(X$1,'Tillförd energi'!$B$1:$AQ$1,0),FALSE)</f>
        <v>0</v>
      </c>
      <c r="Y162">
        <f>VLOOKUP($B162,'Tillförd energi'!$B$1:$AS$566,MATCH(Y$1,'Tillförd energi'!$B$1:$AQ$1,0),FALSE)</f>
        <v>0</v>
      </c>
      <c r="Z162">
        <f>VLOOKUP($B162,'Tillförd energi'!$B$1:$AS$566,MATCH(Z$1,'Tillförd energi'!$B$1:$AQ$1,0),FALSE)</f>
        <v>0</v>
      </c>
      <c r="AA162">
        <f>VLOOKUP($B162,'Tillförd energi'!$B$1:$AS$566,MATCH(AA$1,'Tillförd energi'!$B$1:$AQ$1,0),FALSE)</f>
        <v>0</v>
      </c>
      <c r="AB162">
        <f>VLOOKUP($B162,'Tillförd energi'!$B$1:$AS$566,MATCH(AB$1,'Tillförd energi'!$B$1:$AQ$1,0),FALSE)</f>
        <v>0</v>
      </c>
      <c r="AC162">
        <f>VLOOKUP($B162,'Tillförd energi'!$B$1:$AS$566,MATCH(AC$1,'Tillförd energi'!$B$1:$AQ$1,0),FALSE)</f>
        <v>0</v>
      </c>
      <c r="AD162">
        <f>VLOOKUP($B162,'Tillförd energi'!$B$1:$AS$566,MATCH(AD$1,'Tillförd energi'!$B$1:$AQ$1,0),FALSE)</f>
        <v>0</v>
      </c>
      <c r="AE162">
        <f>VLOOKUP($B162,'Tillförd energi'!$B$1:$AS$566,MATCH(AE$1,'Tillförd energi'!$B$1:$AQ$1,0),FALSE)</f>
        <v>0</v>
      </c>
      <c r="AF162">
        <f>VLOOKUP($B162,'Tillförd energi'!$B$1:$AS$566,MATCH(AF$1,'Tillförd energi'!$B$1:$AQ$1,0),FALSE)</f>
        <v>2.67</v>
      </c>
      <c r="AG162">
        <f>IFERROR(VLOOKUP(B162,Miljö!$B$1:$S$476,9,FALSE)/1,0)</f>
        <v>102.2</v>
      </c>
      <c r="AI162">
        <f t="shared" si="16"/>
        <v>2.67</v>
      </c>
      <c r="AJ162">
        <f t="shared" si="17"/>
        <v>104.87</v>
      </c>
      <c r="AK162">
        <f>IF(ISERROR(1/VLOOKUP($B162,Leveranser!$B$1:$S$500,MATCH("såld värme (gwh)",Leveranser!$B$1:$S$1,0),FALSE)),"",VLOOKUP($B162,Leveranser!$B$1:$S$500,MATCH("såld värme (gwh)",Leveranser!$B$1:$S$1,0),FALSE))</f>
        <v>89</v>
      </c>
      <c r="AL162">
        <f>VLOOKUP($B162,Leveranser!$B$1:$Y$500,MATCH("Totalt såld fjärrvärme till andra fjärrvärmeföretag",Leveranser!$B$1:$AA$1,0),FALSE)</f>
        <v>0</v>
      </c>
      <c r="AM162">
        <f>IF(ISERROR(1/VLOOKUP($B162,Miljö!$B$1:$S$500,MATCH("Såld mängd produktionsspecifik fjärrvärme (GWh)",Miljö!$B$1:$R$1,0),FALSE)),0,VLOOKUP($B162,Miljö!$B$1:$S$500,MATCH("Såld mängd produktionsspecifik fjärrvärme (GWh)",Miljö!$B$1:$R$1,0),FALSE))</f>
        <v>0</v>
      </c>
      <c r="AN162" s="137">
        <f t="shared" si="18"/>
        <v>0.84866978163440443</v>
      </c>
      <c r="AP162" t="str">
        <f>VLOOKUP($B162,Miljövärden!$B$1:$H$446,7,FALSE)</f>
        <v>Ja</v>
      </c>
      <c r="AQ162" t="str">
        <f>VLOOKUP($B162,Miljövärden!$B$1:$H$446,6,FALSE)</f>
        <v>Nej</v>
      </c>
      <c r="AU162">
        <f t="shared" si="19"/>
        <v>2.67</v>
      </c>
      <c r="AV162">
        <f t="shared" si="20"/>
        <v>0</v>
      </c>
      <c r="AW162">
        <f t="shared" si="21"/>
        <v>0</v>
      </c>
      <c r="AX162">
        <f t="shared" si="22"/>
        <v>0</v>
      </c>
      <c r="AZ162">
        <f t="shared" si="23"/>
        <v>0</v>
      </c>
      <c r="BE162"/>
      <c r="BF162"/>
      <c r="BG162"/>
      <c r="BH162"/>
      <c r="BI162"/>
    </row>
    <row r="163" spans="1:61" x14ac:dyDescent="0.25">
      <c r="A163" s="2" t="s">
        <v>267</v>
      </c>
      <c r="B163" s="2" t="s">
        <v>268</v>
      </c>
      <c r="C163">
        <f>VLOOKUP($B163,'Tillförd energi'!$B$1:$AS$566,MATCH(C$1,'Tillförd energi'!$B$1:$AQ$1,0),FALSE)</f>
        <v>0</v>
      </c>
      <c r="D163">
        <f>VLOOKUP($B163,'Tillförd energi'!$B$1:$AS$566,MATCH(D$1,'Tillförd energi'!$B$1:$AQ$1,0),FALSE)</f>
        <v>0.02</v>
      </c>
      <c r="E163">
        <f>VLOOKUP($B163,'Tillförd energi'!$B$1:$AS$566,MATCH(E$1,'Tillförd energi'!$B$1:$AQ$1,0),FALSE)</f>
        <v>0</v>
      </c>
      <c r="F163">
        <f>VLOOKUP($B163,'Tillförd energi'!$B$1:$AS$566,MATCH(F$1,'Tillförd energi'!$B$1:$AQ$1,0),FALSE)</f>
        <v>0</v>
      </c>
      <c r="G163">
        <f>VLOOKUP($B163,'Tillförd energi'!$B$1:$AS$566,MATCH(G$1,'Tillförd energi'!$B$1:$AQ$1,0),FALSE)</f>
        <v>0</v>
      </c>
      <c r="H163">
        <f>VLOOKUP($B163,'Tillförd energi'!$B$1:$AS$566,MATCH(H$1,'Tillförd energi'!$B$1:$AQ$1,0),FALSE)</f>
        <v>0</v>
      </c>
      <c r="I163">
        <f>VLOOKUP($B163,'Tillförd energi'!$B$1:$AS$566,MATCH(I$1,'Tillförd energi'!$B$1:$AQ$1,0),FALSE)</f>
        <v>0</v>
      </c>
      <c r="J163">
        <f>VLOOKUP($B163,'Tillförd energi'!$B$1:$AS$566,MATCH(J$1,'Tillförd energi'!$B$1:$AQ$1,0),FALSE)</f>
        <v>0</v>
      </c>
      <c r="K163">
        <v>0</v>
      </c>
      <c r="L163">
        <f>VLOOKUP($B163,'Tillförd energi'!$B$1:$AS$566,MATCH(L$1,'Tillförd energi'!$B$1:$AQ$1,0),FALSE)</f>
        <v>0</v>
      </c>
      <c r="M163">
        <f>VLOOKUP($B163,'Tillförd energi'!$B$1:$AS$566,MATCH(M$1,'Tillförd energi'!$B$1:$AQ$1,0),FALSE)</f>
        <v>0</v>
      </c>
      <c r="N163">
        <f>VLOOKUP($B163,'Tillförd energi'!$B$1:$AS$566,MATCH(N$1,'Tillförd energi'!$B$1:$AQ$1,0),FALSE)</f>
        <v>0</v>
      </c>
      <c r="O163">
        <f>VLOOKUP($B163,'Tillförd energi'!$B$1:$AS$566,MATCH(O$1,'Tillförd energi'!$B$1:$AQ$1,0),FALSE)</f>
        <v>0</v>
      </c>
      <c r="P163">
        <f>VLOOKUP($B163,'Tillförd energi'!$B$1:$AS$566,MATCH(P$1,'Tillförd energi'!$B$1:$AQ$1,0),FALSE)</f>
        <v>0</v>
      </c>
      <c r="Q163">
        <f>VLOOKUP($B163,'Tillförd energi'!$B$1:$AS$566,MATCH(Q$1,'Tillförd energi'!$B$1:$AQ$1,0),FALSE)</f>
        <v>0</v>
      </c>
      <c r="R163">
        <f>VLOOKUP($B163,'Tillförd energi'!$B$1:$AS$566,MATCH(R$1,'Tillförd energi'!$B$1:$AQ$1,0),FALSE)</f>
        <v>1.35</v>
      </c>
      <c r="S163">
        <f>VLOOKUP($B163,'Tillförd energi'!$B$1:$AS$566,MATCH(S$1,'Tillförd energi'!$B$1:$AQ$1,0),FALSE)</f>
        <v>0</v>
      </c>
      <c r="T163">
        <f>VLOOKUP($B163,'Tillförd energi'!$B$1:$AS$566,MATCH(T$1,'Tillförd energi'!$B$1:$AQ$1,0),FALSE)</f>
        <v>0</v>
      </c>
      <c r="U163">
        <f>VLOOKUP($B163,'Tillförd energi'!$B$1:$AS$566,MATCH(U$1,'Tillförd energi'!$B$1:$AQ$1,0),FALSE)</f>
        <v>0</v>
      </c>
      <c r="V163">
        <f>VLOOKUP($B163,'Tillförd energi'!$B$1:$AS$566,MATCH(V$1,'Tillförd energi'!$B$1:$AQ$1,0),FALSE)</f>
        <v>0</v>
      </c>
      <c r="W163">
        <f>VLOOKUP($B163,'Tillförd energi'!$B$1:$AS$566,MATCH(W$1,'Tillförd energi'!$B$1:$AQ$1,0),FALSE)</f>
        <v>0</v>
      </c>
      <c r="X163">
        <f>VLOOKUP($B163,'Tillförd energi'!$B$1:$AS$566,MATCH(X$1,'Tillförd energi'!$B$1:$AQ$1,0),FALSE)</f>
        <v>0</v>
      </c>
      <c r="Y163">
        <f>VLOOKUP($B163,'Tillförd energi'!$B$1:$AS$566,MATCH(Y$1,'Tillförd energi'!$B$1:$AQ$1,0),FALSE)</f>
        <v>0</v>
      </c>
      <c r="Z163">
        <f>VLOOKUP($B163,'Tillförd energi'!$B$1:$AS$566,MATCH(Z$1,'Tillförd energi'!$B$1:$AQ$1,0),FALSE)</f>
        <v>0</v>
      </c>
      <c r="AA163">
        <f>VLOOKUP($B163,'Tillförd energi'!$B$1:$AS$566,MATCH(AA$1,'Tillförd energi'!$B$1:$AQ$1,0),FALSE)</f>
        <v>0</v>
      </c>
      <c r="AB163">
        <f>VLOOKUP($B163,'Tillförd energi'!$B$1:$AS$566,MATCH(AB$1,'Tillförd energi'!$B$1:$AQ$1,0),FALSE)</f>
        <v>0</v>
      </c>
      <c r="AC163">
        <f>VLOOKUP($B163,'Tillförd energi'!$B$1:$AS$566,MATCH(AC$1,'Tillförd energi'!$B$1:$AQ$1,0),FALSE)</f>
        <v>0</v>
      </c>
      <c r="AD163">
        <f>VLOOKUP($B163,'Tillförd energi'!$B$1:$AS$566,MATCH(AD$1,'Tillförd energi'!$B$1:$AQ$1,0),FALSE)</f>
        <v>0</v>
      </c>
      <c r="AE163">
        <f>VLOOKUP($B163,'Tillförd energi'!$B$1:$AS$566,MATCH(AE$1,'Tillförd energi'!$B$1:$AQ$1,0),FALSE)</f>
        <v>0</v>
      </c>
      <c r="AF163">
        <f>VLOOKUP($B163,'Tillförd energi'!$B$1:$AS$566,MATCH(AF$1,'Tillförd energi'!$B$1:$AQ$1,0),FALSE)</f>
        <v>2.7E-2</v>
      </c>
      <c r="AG163">
        <f>IFERROR(VLOOKUP(B163,Miljö!$B$1:$S$476,9,FALSE)/1,0)</f>
        <v>0</v>
      </c>
      <c r="AI163">
        <f t="shared" si="16"/>
        <v>1.397</v>
      </c>
      <c r="AJ163">
        <f t="shared" si="17"/>
        <v>1.397</v>
      </c>
      <c r="AK163">
        <f>IF(ISERROR(1/VLOOKUP($B163,Leveranser!$B$1:$S$500,MATCH("såld värme (gwh)",Leveranser!$B$1:$S$1,0),FALSE)),"",VLOOKUP($B163,Leveranser!$B$1:$S$500,MATCH("såld värme (gwh)",Leveranser!$B$1:$S$1,0),FALSE))</f>
        <v>1.17</v>
      </c>
      <c r="AL163">
        <f>VLOOKUP($B163,Leveranser!$B$1:$Y$500,MATCH("Totalt såld fjärrvärme till andra fjärrvärmeföretag",Leveranser!$B$1:$AA$1,0),FALSE)</f>
        <v>0</v>
      </c>
      <c r="AM163">
        <f>IF(ISERROR(1/VLOOKUP($B163,Miljö!$B$1:$S$500,MATCH("Såld mängd produktionsspecifik fjärrvärme (GWh)",Miljö!$B$1:$R$1,0),FALSE)),0,VLOOKUP($B163,Miljö!$B$1:$S$500,MATCH("Såld mängd produktionsspecifik fjärrvärme (GWh)",Miljö!$B$1:$R$1,0),FALSE))</f>
        <v>0</v>
      </c>
      <c r="AN163" s="137">
        <f t="shared" si="18"/>
        <v>0.83750894774516815</v>
      </c>
      <c r="AP163" t="str">
        <f>VLOOKUP($B163,Miljövärden!$B$1:$H$446,7,FALSE)</f>
        <v>Ja</v>
      </c>
      <c r="AQ163" t="str">
        <f>VLOOKUP($B163,Miljövärden!$B$1:$H$446,6,FALSE)</f>
        <v>Ja</v>
      </c>
      <c r="AU163">
        <f t="shared" si="19"/>
        <v>2.7E-2</v>
      </c>
      <c r="AV163">
        <f t="shared" si="20"/>
        <v>0</v>
      </c>
      <c r="AW163">
        <f t="shared" si="21"/>
        <v>0</v>
      </c>
      <c r="AX163">
        <f t="shared" si="22"/>
        <v>1.35</v>
      </c>
      <c r="AZ163">
        <f t="shared" si="23"/>
        <v>1.35</v>
      </c>
      <c r="BE163"/>
      <c r="BF163"/>
      <c r="BG163"/>
      <c r="BH163"/>
      <c r="BI163"/>
    </row>
    <row r="164" spans="1:61" x14ac:dyDescent="0.25">
      <c r="A164" s="2" t="s">
        <v>267</v>
      </c>
      <c r="B164" s="2" t="s">
        <v>269</v>
      </c>
      <c r="C164">
        <f>VLOOKUP($B164,'Tillförd energi'!$B$1:$AS$566,MATCH(C$1,'Tillförd energi'!$B$1:$AQ$1,0),FALSE)</f>
        <v>0</v>
      </c>
      <c r="D164">
        <f>VLOOKUP($B164,'Tillförd energi'!$B$1:$AS$566,MATCH(D$1,'Tillförd energi'!$B$1:$AQ$1,0),FALSE)</f>
        <v>1.6E-2</v>
      </c>
      <c r="E164">
        <f>VLOOKUP($B164,'Tillförd energi'!$B$1:$AS$566,MATCH(E$1,'Tillförd energi'!$B$1:$AQ$1,0),FALSE)</f>
        <v>0</v>
      </c>
      <c r="F164">
        <f>VLOOKUP($B164,'Tillförd energi'!$B$1:$AS$566,MATCH(F$1,'Tillförd energi'!$B$1:$AQ$1,0),FALSE)</f>
        <v>0</v>
      </c>
      <c r="G164">
        <f>VLOOKUP($B164,'Tillförd energi'!$B$1:$AS$566,MATCH(G$1,'Tillförd energi'!$B$1:$AQ$1,0),FALSE)</f>
        <v>0</v>
      </c>
      <c r="H164">
        <f>VLOOKUP($B164,'Tillförd energi'!$B$1:$AS$566,MATCH(H$1,'Tillförd energi'!$B$1:$AQ$1,0),FALSE)</f>
        <v>0</v>
      </c>
      <c r="I164">
        <f>VLOOKUP($B164,'Tillförd energi'!$B$1:$AS$566,MATCH(I$1,'Tillförd energi'!$B$1:$AQ$1,0),FALSE)</f>
        <v>0</v>
      </c>
      <c r="J164">
        <f>VLOOKUP($B164,'Tillförd energi'!$B$1:$AS$566,MATCH(J$1,'Tillförd energi'!$B$1:$AQ$1,0),FALSE)</f>
        <v>0</v>
      </c>
      <c r="K164">
        <v>0</v>
      </c>
      <c r="L164">
        <f>VLOOKUP($B164,'Tillförd energi'!$B$1:$AS$566,MATCH(L$1,'Tillförd energi'!$B$1:$AQ$1,0),FALSE)</f>
        <v>0</v>
      </c>
      <c r="M164">
        <f>VLOOKUP($B164,'Tillförd energi'!$B$1:$AS$566,MATCH(M$1,'Tillförd energi'!$B$1:$AQ$1,0),FALSE)</f>
        <v>0</v>
      </c>
      <c r="N164">
        <f>VLOOKUP($B164,'Tillförd energi'!$B$1:$AS$566,MATCH(N$1,'Tillförd energi'!$B$1:$AQ$1,0),FALSE)</f>
        <v>0</v>
      </c>
      <c r="O164">
        <f>VLOOKUP($B164,'Tillförd energi'!$B$1:$AS$566,MATCH(O$1,'Tillförd energi'!$B$1:$AQ$1,0),FALSE)</f>
        <v>0</v>
      </c>
      <c r="P164">
        <f>VLOOKUP($B164,'Tillförd energi'!$B$1:$AS$566,MATCH(P$1,'Tillförd energi'!$B$1:$AQ$1,0),FALSE)</f>
        <v>0</v>
      </c>
      <c r="Q164">
        <f>VLOOKUP($B164,'Tillförd energi'!$B$1:$AS$566,MATCH(Q$1,'Tillförd energi'!$B$1:$AQ$1,0),FALSE)</f>
        <v>0</v>
      </c>
      <c r="R164">
        <f>VLOOKUP($B164,'Tillförd energi'!$B$1:$AS$566,MATCH(R$1,'Tillförd energi'!$B$1:$AQ$1,0),FALSE)</f>
        <v>0.93</v>
      </c>
      <c r="S164">
        <f>VLOOKUP($B164,'Tillförd energi'!$B$1:$AS$566,MATCH(S$1,'Tillförd energi'!$B$1:$AQ$1,0),FALSE)</f>
        <v>0</v>
      </c>
      <c r="T164">
        <f>VLOOKUP($B164,'Tillförd energi'!$B$1:$AS$566,MATCH(T$1,'Tillförd energi'!$B$1:$AQ$1,0),FALSE)</f>
        <v>0</v>
      </c>
      <c r="U164">
        <f>VLOOKUP($B164,'Tillförd energi'!$B$1:$AS$566,MATCH(U$1,'Tillförd energi'!$B$1:$AQ$1,0),FALSE)</f>
        <v>0</v>
      </c>
      <c r="V164">
        <f>VLOOKUP($B164,'Tillförd energi'!$B$1:$AS$566,MATCH(V$1,'Tillförd energi'!$B$1:$AQ$1,0),FALSE)</f>
        <v>0</v>
      </c>
      <c r="W164">
        <f>VLOOKUP($B164,'Tillförd energi'!$B$1:$AS$566,MATCH(W$1,'Tillförd energi'!$B$1:$AQ$1,0),FALSE)</f>
        <v>0</v>
      </c>
      <c r="X164">
        <f>VLOOKUP($B164,'Tillförd energi'!$B$1:$AS$566,MATCH(X$1,'Tillförd energi'!$B$1:$AQ$1,0),FALSE)</f>
        <v>0</v>
      </c>
      <c r="Y164">
        <f>VLOOKUP($B164,'Tillförd energi'!$B$1:$AS$566,MATCH(Y$1,'Tillförd energi'!$B$1:$AQ$1,0),FALSE)</f>
        <v>0</v>
      </c>
      <c r="Z164">
        <f>VLOOKUP($B164,'Tillförd energi'!$B$1:$AS$566,MATCH(Z$1,'Tillförd energi'!$B$1:$AQ$1,0),FALSE)</f>
        <v>0</v>
      </c>
      <c r="AA164">
        <f>VLOOKUP($B164,'Tillförd energi'!$B$1:$AS$566,MATCH(AA$1,'Tillförd energi'!$B$1:$AQ$1,0),FALSE)</f>
        <v>0</v>
      </c>
      <c r="AB164">
        <f>VLOOKUP($B164,'Tillförd energi'!$B$1:$AS$566,MATCH(AB$1,'Tillförd energi'!$B$1:$AQ$1,0),FALSE)</f>
        <v>0</v>
      </c>
      <c r="AC164">
        <f>VLOOKUP($B164,'Tillförd energi'!$B$1:$AS$566,MATCH(AC$1,'Tillförd energi'!$B$1:$AQ$1,0),FALSE)</f>
        <v>0</v>
      </c>
      <c r="AD164">
        <f>VLOOKUP($B164,'Tillförd energi'!$B$1:$AS$566,MATCH(AD$1,'Tillförd energi'!$B$1:$AQ$1,0),FALSE)</f>
        <v>0</v>
      </c>
      <c r="AE164">
        <f>VLOOKUP($B164,'Tillförd energi'!$B$1:$AS$566,MATCH(AE$1,'Tillförd energi'!$B$1:$AQ$1,0),FALSE)</f>
        <v>0</v>
      </c>
      <c r="AF164">
        <f>VLOOKUP($B164,'Tillförd energi'!$B$1:$AS$566,MATCH(AF$1,'Tillförd energi'!$B$1:$AQ$1,0),FALSE)</f>
        <v>3.09E-2</v>
      </c>
      <c r="AG164">
        <f>IFERROR(VLOOKUP(B164,Miljö!$B$1:$S$476,9,FALSE)/1,0)</f>
        <v>0</v>
      </c>
      <c r="AI164">
        <f t="shared" si="16"/>
        <v>0.9769000000000001</v>
      </c>
      <c r="AJ164">
        <f t="shared" si="17"/>
        <v>0.9769000000000001</v>
      </c>
      <c r="AK164">
        <f>IF(ISERROR(1/VLOOKUP($B164,Leveranser!$B$1:$S$500,MATCH("såld värme (gwh)",Leveranser!$B$1:$S$1,0),FALSE)),"",VLOOKUP($B164,Leveranser!$B$1:$S$500,MATCH("såld värme (gwh)",Leveranser!$B$1:$S$1,0),FALSE))</f>
        <v>0.77</v>
      </c>
      <c r="AL164">
        <f>VLOOKUP($B164,Leveranser!$B$1:$Y$500,MATCH("Totalt såld fjärrvärme till andra fjärrvärmeföretag",Leveranser!$B$1:$AA$1,0),FALSE)</f>
        <v>0</v>
      </c>
      <c r="AM164">
        <f>IF(ISERROR(1/VLOOKUP($B164,Miljö!$B$1:$S$500,MATCH("Såld mängd produktionsspecifik fjärrvärme (GWh)",Miljö!$B$1:$R$1,0),FALSE)),0,VLOOKUP($B164,Miljö!$B$1:$S$500,MATCH("Såld mängd produktionsspecifik fjärrvärme (GWh)",Miljö!$B$1:$R$1,0),FALSE))</f>
        <v>0</v>
      </c>
      <c r="AN164" s="137">
        <f t="shared" si="18"/>
        <v>0.78820759545501073</v>
      </c>
      <c r="AP164" t="str">
        <f>VLOOKUP($B164,Miljövärden!$B$1:$H$446,7,FALSE)</f>
        <v>Ja</v>
      </c>
      <c r="AQ164" t="str">
        <f>VLOOKUP($B164,Miljövärden!$B$1:$H$446,6,FALSE)</f>
        <v>Ja</v>
      </c>
      <c r="AU164">
        <f t="shared" si="19"/>
        <v>3.09E-2</v>
      </c>
      <c r="AV164">
        <f t="shared" si="20"/>
        <v>0</v>
      </c>
      <c r="AW164">
        <f t="shared" si="21"/>
        <v>0</v>
      </c>
      <c r="AX164">
        <f t="shared" si="22"/>
        <v>0.93</v>
      </c>
      <c r="AZ164">
        <f t="shared" si="23"/>
        <v>0.93</v>
      </c>
      <c r="BE164"/>
      <c r="BF164"/>
      <c r="BG164"/>
      <c r="BH164"/>
      <c r="BI164"/>
    </row>
    <row r="165" spans="1:61" x14ac:dyDescent="0.25">
      <c r="A165" s="2" t="s">
        <v>267</v>
      </c>
      <c r="B165" s="2" t="s">
        <v>270</v>
      </c>
      <c r="C165">
        <f>VLOOKUP($B165,'Tillförd energi'!$B$1:$AS$566,MATCH(C$1,'Tillförd energi'!$B$1:$AQ$1,0),FALSE)</f>
        <v>0</v>
      </c>
      <c r="D165">
        <f>VLOOKUP($B165,'Tillförd energi'!$B$1:$AS$566,MATCH(D$1,'Tillförd energi'!$B$1:$AQ$1,0),FALSE)</f>
        <v>2.5000000000000001E-2</v>
      </c>
      <c r="E165">
        <f>VLOOKUP($B165,'Tillförd energi'!$B$1:$AS$566,MATCH(E$1,'Tillförd energi'!$B$1:$AQ$1,0),FALSE)</f>
        <v>0</v>
      </c>
      <c r="F165">
        <f>VLOOKUP($B165,'Tillförd energi'!$B$1:$AS$566,MATCH(F$1,'Tillförd energi'!$B$1:$AQ$1,0),FALSE)</f>
        <v>0</v>
      </c>
      <c r="G165">
        <f>VLOOKUP($B165,'Tillförd energi'!$B$1:$AS$566,MATCH(G$1,'Tillförd energi'!$B$1:$AQ$1,0),FALSE)</f>
        <v>0</v>
      </c>
      <c r="H165">
        <f>VLOOKUP($B165,'Tillförd energi'!$B$1:$AS$566,MATCH(H$1,'Tillförd energi'!$B$1:$AQ$1,0),FALSE)</f>
        <v>0</v>
      </c>
      <c r="I165">
        <f>VLOOKUP($B165,'Tillförd energi'!$B$1:$AS$566,MATCH(I$1,'Tillförd energi'!$B$1:$AQ$1,0),FALSE)</f>
        <v>0</v>
      </c>
      <c r="J165">
        <f>VLOOKUP($B165,'Tillförd energi'!$B$1:$AS$566,MATCH(J$1,'Tillförd energi'!$B$1:$AQ$1,0),FALSE)</f>
        <v>0</v>
      </c>
      <c r="K165">
        <v>0</v>
      </c>
      <c r="L165">
        <f>VLOOKUP($B165,'Tillförd energi'!$B$1:$AS$566,MATCH(L$1,'Tillförd energi'!$B$1:$AQ$1,0),FALSE)</f>
        <v>0</v>
      </c>
      <c r="M165">
        <f>VLOOKUP($B165,'Tillförd energi'!$B$1:$AS$566,MATCH(M$1,'Tillförd energi'!$B$1:$AQ$1,0),FALSE)</f>
        <v>0</v>
      </c>
      <c r="N165">
        <f>VLOOKUP($B165,'Tillförd energi'!$B$1:$AS$566,MATCH(N$1,'Tillförd energi'!$B$1:$AQ$1,0),FALSE)</f>
        <v>0</v>
      </c>
      <c r="O165">
        <f>VLOOKUP($B165,'Tillförd energi'!$B$1:$AS$566,MATCH(O$1,'Tillförd energi'!$B$1:$AQ$1,0),FALSE)</f>
        <v>0</v>
      </c>
      <c r="P165">
        <f>VLOOKUP($B165,'Tillförd energi'!$B$1:$AS$566,MATCH(P$1,'Tillförd energi'!$B$1:$AQ$1,0),FALSE)</f>
        <v>0</v>
      </c>
      <c r="Q165">
        <f>VLOOKUP($B165,'Tillförd energi'!$B$1:$AS$566,MATCH(Q$1,'Tillförd energi'!$B$1:$AQ$1,0),FALSE)</f>
        <v>0</v>
      </c>
      <c r="R165">
        <f>VLOOKUP($B165,'Tillförd energi'!$B$1:$AS$566,MATCH(R$1,'Tillförd energi'!$B$1:$AQ$1,0),FALSE)</f>
        <v>3.23</v>
      </c>
      <c r="S165">
        <f>VLOOKUP($B165,'Tillförd energi'!$B$1:$AS$566,MATCH(S$1,'Tillförd energi'!$B$1:$AQ$1,0),FALSE)</f>
        <v>0</v>
      </c>
      <c r="T165">
        <f>VLOOKUP($B165,'Tillförd energi'!$B$1:$AS$566,MATCH(T$1,'Tillförd energi'!$B$1:$AQ$1,0),FALSE)</f>
        <v>0</v>
      </c>
      <c r="U165">
        <f>VLOOKUP($B165,'Tillförd energi'!$B$1:$AS$566,MATCH(U$1,'Tillförd energi'!$B$1:$AQ$1,0),FALSE)</f>
        <v>0</v>
      </c>
      <c r="V165">
        <f>VLOOKUP($B165,'Tillförd energi'!$B$1:$AS$566,MATCH(V$1,'Tillförd energi'!$B$1:$AQ$1,0),FALSE)</f>
        <v>0</v>
      </c>
      <c r="W165">
        <f>VLOOKUP($B165,'Tillförd energi'!$B$1:$AS$566,MATCH(W$1,'Tillförd energi'!$B$1:$AQ$1,0),FALSE)</f>
        <v>0</v>
      </c>
      <c r="X165">
        <f>VLOOKUP($B165,'Tillförd energi'!$B$1:$AS$566,MATCH(X$1,'Tillförd energi'!$B$1:$AQ$1,0),FALSE)</f>
        <v>0</v>
      </c>
      <c r="Y165">
        <f>VLOOKUP($B165,'Tillförd energi'!$B$1:$AS$566,MATCH(Y$1,'Tillförd energi'!$B$1:$AQ$1,0),FALSE)</f>
        <v>0</v>
      </c>
      <c r="Z165">
        <f>VLOOKUP($B165,'Tillförd energi'!$B$1:$AS$566,MATCH(Z$1,'Tillförd energi'!$B$1:$AQ$1,0),FALSE)</f>
        <v>0</v>
      </c>
      <c r="AA165">
        <f>VLOOKUP($B165,'Tillförd energi'!$B$1:$AS$566,MATCH(AA$1,'Tillförd energi'!$B$1:$AQ$1,0),FALSE)</f>
        <v>0</v>
      </c>
      <c r="AB165">
        <f>VLOOKUP($B165,'Tillförd energi'!$B$1:$AS$566,MATCH(AB$1,'Tillförd energi'!$B$1:$AQ$1,0),FALSE)</f>
        <v>0</v>
      </c>
      <c r="AC165">
        <f>VLOOKUP($B165,'Tillförd energi'!$B$1:$AS$566,MATCH(AC$1,'Tillförd energi'!$B$1:$AQ$1,0),FALSE)</f>
        <v>0</v>
      </c>
      <c r="AD165">
        <f>VLOOKUP($B165,'Tillförd energi'!$B$1:$AS$566,MATCH(AD$1,'Tillförd energi'!$B$1:$AQ$1,0),FALSE)</f>
        <v>0</v>
      </c>
      <c r="AE165">
        <f>VLOOKUP($B165,'Tillförd energi'!$B$1:$AS$566,MATCH(AE$1,'Tillförd energi'!$B$1:$AQ$1,0),FALSE)</f>
        <v>0</v>
      </c>
      <c r="AF165">
        <f>VLOOKUP($B165,'Tillförd energi'!$B$1:$AS$566,MATCH(AF$1,'Tillförd energi'!$B$1:$AQ$1,0),FALSE)</f>
        <v>4.5999999999999999E-2</v>
      </c>
      <c r="AG165">
        <f>IFERROR(VLOOKUP(B165,Miljö!$B$1:$S$476,9,FALSE)/1,0)</f>
        <v>0</v>
      </c>
      <c r="AI165">
        <f t="shared" si="16"/>
        <v>3.3009999999999997</v>
      </c>
      <c r="AJ165">
        <f t="shared" si="17"/>
        <v>3.3009999999999997</v>
      </c>
      <c r="AK165">
        <f>IF(ISERROR(1/VLOOKUP($B165,Leveranser!$B$1:$S$500,MATCH("såld värme (gwh)",Leveranser!$B$1:$S$1,0),FALSE)),"",VLOOKUP($B165,Leveranser!$B$1:$S$500,MATCH("såld värme (gwh)",Leveranser!$B$1:$S$1,0),FALSE))</f>
        <v>2.8</v>
      </c>
      <c r="AL165">
        <f>VLOOKUP($B165,Leveranser!$B$1:$Y$500,MATCH("Totalt såld fjärrvärme till andra fjärrvärmeföretag",Leveranser!$B$1:$AA$1,0),FALSE)</f>
        <v>0</v>
      </c>
      <c r="AM165">
        <f>IF(ISERROR(1/VLOOKUP($B165,Miljö!$B$1:$S$500,MATCH("Såld mängd produktionsspecifik fjärrvärme (GWh)",Miljö!$B$1:$R$1,0),FALSE)),0,VLOOKUP($B165,Miljö!$B$1:$S$500,MATCH("Såld mängd produktionsspecifik fjärrvärme (GWh)",Miljö!$B$1:$R$1,0),FALSE))</f>
        <v>0</v>
      </c>
      <c r="AN165" s="137">
        <f t="shared" si="18"/>
        <v>0.84822780975461987</v>
      </c>
      <c r="AP165" t="str">
        <f>VLOOKUP($B165,Miljövärden!$B$1:$H$446,7,FALSE)</f>
        <v>Ja</v>
      </c>
      <c r="AQ165" t="str">
        <f>VLOOKUP($B165,Miljövärden!$B$1:$H$446,6,FALSE)</f>
        <v>Ja</v>
      </c>
      <c r="AU165">
        <f t="shared" si="19"/>
        <v>4.5999999999999999E-2</v>
      </c>
      <c r="AV165">
        <f t="shared" si="20"/>
        <v>0</v>
      </c>
      <c r="AW165">
        <f t="shared" si="21"/>
        <v>0</v>
      </c>
      <c r="AX165">
        <f t="shared" si="22"/>
        <v>3.23</v>
      </c>
      <c r="AZ165">
        <f t="shared" si="23"/>
        <v>3.23</v>
      </c>
      <c r="BE165"/>
      <c r="BF165"/>
      <c r="BG165"/>
      <c r="BH165"/>
      <c r="BI165"/>
    </row>
    <row r="166" spans="1:61" x14ac:dyDescent="0.25">
      <c r="A166" s="2" t="s">
        <v>267</v>
      </c>
      <c r="B166" s="2" t="s">
        <v>271</v>
      </c>
      <c r="C166">
        <f>VLOOKUP($B166,'Tillförd energi'!$B$1:$AS$566,MATCH(C$1,'Tillförd energi'!$B$1:$AQ$1,0),FALSE)</f>
        <v>0</v>
      </c>
      <c r="D166">
        <f>VLOOKUP($B166,'Tillförd energi'!$B$1:$AS$566,MATCH(D$1,'Tillförd energi'!$B$1:$AQ$1,0),FALSE)</f>
        <v>0</v>
      </c>
      <c r="E166">
        <f>VLOOKUP($B166,'Tillförd energi'!$B$1:$AS$566,MATCH(E$1,'Tillförd energi'!$B$1:$AQ$1,0),FALSE)</f>
        <v>0</v>
      </c>
      <c r="F166">
        <f>VLOOKUP($B166,'Tillförd energi'!$B$1:$AS$566,MATCH(F$1,'Tillförd energi'!$B$1:$AQ$1,0),FALSE)</f>
        <v>0</v>
      </c>
      <c r="G166">
        <f>VLOOKUP($B166,'Tillförd energi'!$B$1:$AS$566,MATCH(G$1,'Tillförd energi'!$B$1:$AQ$1,0),FALSE)</f>
        <v>0</v>
      </c>
      <c r="H166">
        <f>VLOOKUP($B166,'Tillförd energi'!$B$1:$AS$566,MATCH(H$1,'Tillförd energi'!$B$1:$AQ$1,0),FALSE)</f>
        <v>0</v>
      </c>
      <c r="I166">
        <f>VLOOKUP($B166,'Tillförd energi'!$B$1:$AS$566,MATCH(I$1,'Tillförd energi'!$B$1:$AQ$1,0),FALSE)</f>
        <v>0</v>
      </c>
      <c r="J166">
        <f>VLOOKUP($B166,'Tillförd energi'!$B$1:$AS$566,MATCH(J$1,'Tillförd energi'!$B$1:$AQ$1,0),FALSE)</f>
        <v>0</v>
      </c>
      <c r="K166">
        <v>0</v>
      </c>
      <c r="L166">
        <f>VLOOKUP($B166,'Tillförd energi'!$B$1:$AS$566,MATCH(L$1,'Tillförd energi'!$B$1:$AQ$1,0),FALSE)</f>
        <v>0</v>
      </c>
      <c r="M166">
        <f>VLOOKUP($B166,'Tillförd energi'!$B$1:$AS$566,MATCH(M$1,'Tillförd energi'!$B$1:$AQ$1,0),FALSE)</f>
        <v>22.645800000000001</v>
      </c>
      <c r="N166">
        <f>VLOOKUP($B166,'Tillförd energi'!$B$1:$AS$566,MATCH(N$1,'Tillförd energi'!$B$1:$AQ$1,0),FALSE)</f>
        <v>41.570099999999996</v>
      </c>
      <c r="O166">
        <f>VLOOKUP($B166,'Tillförd energi'!$B$1:$AS$566,MATCH(O$1,'Tillförd energi'!$B$1:$AQ$1,0),FALSE)</f>
        <v>0</v>
      </c>
      <c r="P166">
        <f>VLOOKUP($B166,'Tillförd energi'!$B$1:$AS$566,MATCH(P$1,'Tillförd energi'!$B$1:$AQ$1,0),FALSE)</f>
        <v>11.481299999999999</v>
      </c>
      <c r="Q166">
        <f>VLOOKUP($B166,'Tillförd energi'!$B$1:$AS$566,MATCH(Q$1,'Tillförd energi'!$B$1:$AQ$1,0),FALSE)</f>
        <v>0</v>
      </c>
      <c r="R166">
        <f>VLOOKUP($B166,'Tillförd energi'!$B$1:$AS$566,MATCH(R$1,'Tillförd energi'!$B$1:$AQ$1,0),FALSE)</f>
        <v>0</v>
      </c>
      <c r="S166">
        <f>VLOOKUP($B166,'Tillförd energi'!$B$1:$AS$566,MATCH(S$1,'Tillförd energi'!$B$1:$AQ$1,0),FALSE)</f>
        <v>0</v>
      </c>
      <c r="T166">
        <f>VLOOKUP($B166,'Tillförd energi'!$B$1:$AS$566,MATCH(T$1,'Tillförd energi'!$B$1:$AQ$1,0),FALSE)</f>
        <v>0</v>
      </c>
      <c r="U166">
        <f>VLOOKUP($B166,'Tillförd energi'!$B$1:$AS$566,MATCH(U$1,'Tillförd energi'!$B$1:$AQ$1,0),FALSE)</f>
        <v>0</v>
      </c>
      <c r="V166">
        <f>VLOOKUP($B166,'Tillförd energi'!$B$1:$AS$566,MATCH(V$1,'Tillförd energi'!$B$1:$AQ$1,0),FALSE)</f>
        <v>0</v>
      </c>
      <c r="W166">
        <f>VLOOKUP($B166,'Tillförd energi'!$B$1:$AS$566,MATCH(W$1,'Tillförd energi'!$B$1:$AQ$1,0),FALSE)</f>
        <v>0.157</v>
      </c>
      <c r="X166">
        <f>VLOOKUP($B166,'Tillförd energi'!$B$1:$AS$566,MATCH(X$1,'Tillförd energi'!$B$1:$AQ$1,0),FALSE)</f>
        <v>0</v>
      </c>
      <c r="Y166">
        <f>VLOOKUP($B166,'Tillförd energi'!$B$1:$AS$566,MATCH(Y$1,'Tillförd energi'!$B$1:$AQ$1,0),FALSE)</f>
        <v>0</v>
      </c>
      <c r="Z166">
        <f>VLOOKUP($B166,'Tillförd energi'!$B$1:$AS$566,MATCH(Z$1,'Tillförd energi'!$B$1:$AQ$1,0),FALSE)</f>
        <v>0</v>
      </c>
      <c r="AA166">
        <f>VLOOKUP($B166,'Tillförd energi'!$B$1:$AS$566,MATCH(AA$1,'Tillförd energi'!$B$1:$AQ$1,0),FALSE)</f>
        <v>0</v>
      </c>
      <c r="AB166">
        <f>VLOOKUP($B166,'Tillförd energi'!$B$1:$AS$566,MATCH(AB$1,'Tillförd energi'!$B$1:$AQ$1,0),FALSE)</f>
        <v>0</v>
      </c>
      <c r="AC166">
        <f>VLOOKUP($B166,'Tillförd energi'!$B$1:$AS$566,MATCH(AC$1,'Tillförd energi'!$B$1:$AQ$1,0),FALSE)</f>
        <v>27.3</v>
      </c>
      <c r="AD166">
        <f>VLOOKUP($B166,'Tillförd energi'!$B$1:$AS$566,MATCH(AD$1,'Tillförd energi'!$B$1:$AQ$1,0),FALSE)</f>
        <v>0</v>
      </c>
      <c r="AE166">
        <f>VLOOKUP($B166,'Tillförd energi'!$B$1:$AS$566,MATCH(AE$1,'Tillförd energi'!$B$1:$AQ$1,0),FALSE)</f>
        <v>0</v>
      </c>
      <c r="AF166">
        <f>VLOOKUP($B166,'Tillförd energi'!$B$1:$AS$566,MATCH(AF$1,'Tillförd energi'!$B$1:$AQ$1,0),FALSE)</f>
        <v>3.1672500000000001</v>
      </c>
      <c r="AG166">
        <f>IFERROR(VLOOKUP(B166,Miljö!$B$1:$S$476,9,FALSE)/1,0)</f>
        <v>27.96</v>
      </c>
      <c r="AI166">
        <f t="shared" si="16"/>
        <v>106.32145</v>
      </c>
      <c r="AJ166">
        <f t="shared" si="17"/>
        <v>134.28145000000001</v>
      </c>
      <c r="AK166">
        <f>IF(ISERROR(1/VLOOKUP($B166,Leveranser!$B$1:$S$500,MATCH("såld värme (gwh)",Leveranser!$B$1:$S$1,0),FALSE)),"",VLOOKUP($B166,Leveranser!$B$1:$S$500,MATCH("såld värme (gwh)",Leveranser!$B$1:$S$1,0),FALSE))</f>
        <v>115.7</v>
      </c>
      <c r="AL166">
        <f>VLOOKUP($B166,Leveranser!$B$1:$Y$500,MATCH("Totalt såld fjärrvärme till andra fjärrvärmeföretag",Leveranser!$B$1:$AA$1,0),FALSE)</f>
        <v>0</v>
      </c>
      <c r="AM166">
        <f>IF(ISERROR(1/VLOOKUP($B166,Miljö!$B$1:$S$500,MATCH("Såld mängd produktionsspecifik fjärrvärme (GWh)",Miljö!$B$1:$R$1,0),FALSE)),0,VLOOKUP($B166,Miljö!$B$1:$S$500,MATCH("Såld mängd produktionsspecifik fjärrvärme (GWh)",Miljö!$B$1:$R$1,0),FALSE))</f>
        <v>0</v>
      </c>
      <c r="AN166" s="137">
        <f t="shared" si="18"/>
        <v>0.86162310579756174</v>
      </c>
      <c r="AP166" t="str">
        <f>VLOOKUP($B166,Miljövärden!$B$1:$H$446,7,FALSE)</f>
        <v>Ja</v>
      </c>
      <c r="AQ166" t="str">
        <f>VLOOKUP($B166,Miljövärden!$B$1:$H$446,6,FALSE)</f>
        <v>Ja</v>
      </c>
      <c r="AU166">
        <f t="shared" si="19"/>
        <v>3.1672500000000001</v>
      </c>
      <c r="AV166">
        <f t="shared" si="20"/>
        <v>0</v>
      </c>
      <c r="AW166">
        <f t="shared" si="21"/>
        <v>75.697200000000009</v>
      </c>
      <c r="AX166">
        <f t="shared" si="22"/>
        <v>0</v>
      </c>
      <c r="AZ166">
        <f t="shared" si="23"/>
        <v>75.854200000000006</v>
      </c>
    </row>
    <row r="167" spans="1:61" x14ac:dyDescent="0.25">
      <c r="A167" s="2" t="s">
        <v>272</v>
      </c>
      <c r="B167" s="2" t="s">
        <v>273</v>
      </c>
      <c r="C167">
        <f>VLOOKUP($B167,'Tillförd energi'!$B$1:$AS$566,MATCH(C$1,'Tillförd energi'!$B$1:$AQ$1,0),FALSE)</f>
        <v>0</v>
      </c>
      <c r="D167">
        <f>VLOOKUP($B167,'Tillförd energi'!$B$1:$AS$566,MATCH(D$1,'Tillförd energi'!$B$1:$AQ$1,0),FALSE)</f>
        <v>0</v>
      </c>
      <c r="E167">
        <f>VLOOKUP($B167,'Tillförd energi'!$B$1:$AS$566,MATCH(E$1,'Tillförd energi'!$B$1:$AQ$1,0),FALSE)</f>
        <v>0</v>
      </c>
      <c r="F167">
        <f>VLOOKUP($B167,'Tillförd energi'!$B$1:$AS$566,MATCH(F$1,'Tillförd energi'!$B$1:$AQ$1,0),FALSE)</f>
        <v>0</v>
      </c>
      <c r="G167">
        <f>VLOOKUP($B167,'Tillförd energi'!$B$1:$AS$566,MATCH(G$1,'Tillförd energi'!$B$1:$AQ$1,0),FALSE)</f>
        <v>0</v>
      </c>
      <c r="H167">
        <f>VLOOKUP($B167,'Tillförd energi'!$B$1:$AS$566,MATCH(H$1,'Tillförd energi'!$B$1:$AQ$1,0),FALSE)</f>
        <v>0</v>
      </c>
      <c r="I167">
        <f>VLOOKUP($B167,'Tillförd energi'!$B$1:$AS$566,MATCH(I$1,'Tillförd energi'!$B$1:$AQ$1,0),FALSE)</f>
        <v>0</v>
      </c>
      <c r="J167">
        <f>VLOOKUP($B167,'Tillförd energi'!$B$1:$AS$566,MATCH(J$1,'Tillförd energi'!$B$1:$AQ$1,0),FALSE)</f>
        <v>0</v>
      </c>
      <c r="K167">
        <v>0</v>
      </c>
      <c r="L167">
        <f>VLOOKUP($B167,'Tillförd energi'!$B$1:$AS$566,MATCH(L$1,'Tillförd energi'!$B$1:$AQ$1,0),FALSE)</f>
        <v>0</v>
      </c>
      <c r="M167">
        <f>VLOOKUP($B167,'Tillförd energi'!$B$1:$AS$566,MATCH(M$1,'Tillförd energi'!$B$1:$AQ$1,0),FALSE)</f>
        <v>0</v>
      </c>
      <c r="N167">
        <f>VLOOKUP($B167,'Tillförd energi'!$B$1:$AS$566,MATCH(N$1,'Tillförd energi'!$B$1:$AQ$1,0),FALSE)</f>
        <v>0</v>
      </c>
      <c r="O167">
        <f>VLOOKUP($B167,'Tillförd energi'!$B$1:$AS$566,MATCH(O$1,'Tillförd energi'!$B$1:$AQ$1,0),FALSE)</f>
        <v>0</v>
      </c>
      <c r="P167">
        <f>VLOOKUP($B167,'Tillförd energi'!$B$1:$AS$566,MATCH(P$1,'Tillförd energi'!$B$1:$AQ$1,0),FALSE)</f>
        <v>0</v>
      </c>
      <c r="Q167">
        <f>VLOOKUP($B167,'Tillförd energi'!$B$1:$AS$566,MATCH(Q$1,'Tillförd energi'!$B$1:$AQ$1,0),FALSE)</f>
        <v>0</v>
      </c>
      <c r="R167">
        <f>VLOOKUP($B167,'Tillförd energi'!$B$1:$AS$566,MATCH(R$1,'Tillförd energi'!$B$1:$AQ$1,0),FALSE)</f>
        <v>16.225000000000001</v>
      </c>
      <c r="S167">
        <f>VLOOKUP($B167,'Tillförd energi'!$B$1:$AS$566,MATCH(S$1,'Tillförd energi'!$B$1:$AQ$1,0),FALSE)</f>
        <v>0</v>
      </c>
      <c r="T167">
        <f>VLOOKUP($B167,'Tillförd energi'!$B$1:$AS$566,MATCH(T$1,'Tillförd energi'!$B$1:$AQ$1,0),FALSE)</f>
        <v>0</v>
      </c>
      <c r="U167">
        <f>VLOOKUP($B167,'Tillförd energi'!$B$1:$AS$566,MATCH(U$1,'Tillförd energi'!$B$1:$AQ$1,0),FALSE)</f>
        <v>0</v>
      </c>
      <c r="V167">
        <f>VLOOKUP($B167,'Tillförd energi'!$B$1:$AS$566,MATCH(V$1,'Tillförd energi'!$B$1:$AQ$1,0),FALSE)</f>
        <v>0</v>
      </c>
      <c r="W167">
        <f>VLOOKUP($B167,'Tillförd energi'!$B$1:$AS$566,MATCH(W$1,'Tillförd energi'!$B$1:$AQ$1,0),FALSE)</f>
        <v>0.25800000000000001</v>
      </c>
      <c r="X167">
        <f>VLOOKUP($B167,'Tillförd energi'!$B$1:$AS$566,MATCH(X$1,'Tillförd energi'!$B$1:$AQ$1,0),FALSE)</f>
        <v>0</v>
      </c>
      <c r="Y167">
        <f>VLOOKUP($B167,'Tillförd energi'!$B$1:$AS$566,MATCH(Y$1,'Tillförd energi'!$B$1:$AQ$1,0),FALSE)</f>
        <v>0</v>
      </c>
      <c r="Z167">
        <f>VLOOKUP($B167,'Tillförd energi'!$B$1:$AS$566,MATCH(Z$1,'Tillförd energi'!$B$1:$AQ$1,0),FALSE)</f>
        <v>0</v>
      </c>
      <c r="AA167">
        <f>VLOOKUP($B167,'Tillförd energi'!$B$1:$AS$566,MATCH(AA$1,'Tillförd energi'!$B$1:$AQ$1,0),FALSE)</f>
        <v>0</v>
      </c>
      <c r="AB167">
        <f>VLOOKUP($B167,'Tillförd energi'!$B$1:$AS$566,MATCH(AB$1,'Tillförd energi'!$B$1:$AQ$1,0),FALSE)</f>
        <v>0</v>
      </c>
      <c r="AC167">
        <f>VLOOKUP($B167,'Tillförd energi'!$B$1:$AS$566,MATCH(AC$1,'Tillförd energi'!$B$1:$AQ$1,0),FALSE)</f>
        <v>0</v>
      </c>
      <c r="AD167">
        <f>VLOOKUP($B167,'Tillförd energi'!$B$1:$AS$566,MATCH(AD$1,'Tillförd energi'!$B$1:$AQ$1,0),FALSE)</f>
        <v>0</v>
      </c>
      <c r="AE167">
        <f>VLOOKUP($B167,'Tillförd energi'!$B$1:$AS$566,MATCH(AE$1,'Tillförd energi'!$B$1:$AQ$1,0),FALSE)</f>
        <v>0</v>
      </c>
      <c r="AF167">
        <f>VLOOKUP($B167,'Tillförd energi'!$B$1:$AS$566,MATCH(AF$1,'Tillförd energi'!$B$1:$AQ$1,0),FALSE)</f>
        <v>0.38657999999999998</v>
      </c>
      <c r="AG167">
        <f>IFERROR(VLOOKUP(B167,Miljö!$B$1:$S$476,9,FALSE)/1,0)</f>
        <v>0</v>
      </c>
      <c r="AI167">
        <f t="shared" si="16"/>
        <v>16.869579999999999</v>
      </c>
      <c r="AJ167">
        <f t="shared" si="17"/>
        <v>16.869579999999999</v>
      </c>
      <c r="AK167">
        <f>IF(ISERROR(1/VLOOKUP($B167,Leveranser!$B$1:$S$500,MATCH("såld värme (gwh)",Leveranser!$B$1:$S$1,0),FALSE)),"",VLOOKUP($B167,Leveranser!$B$1:$S$500,MATCH("såld värme (gwh)",Leveranser!$B$1:$S$1,0),FALSE))</f>
        <v>12.885999999999999</v>
      </c>
      <c r="AL167">
        <f>VLOOKUP($B167,Leveranser!$B$1:$Y$500,MATCH("Totalt såld fjärrvärme till andra fjärrvärmeföretag",Leveranser!$B$1:$AA$1,0),FALSE)</f>
        <v>0</v>
      </c>
      <c r="AM167">
        <f>IF(ISERROR(1/VLOOKUP($B167,Miljö!$B$1:$S$500,MATCH("Såld mängd produktionsspecifik fjärrvärme (GWh)",Miljö!$B$1:$R$1,0),FALSE)),0,VLOOKUP($B167,Miljö!$B$1:$S$500,MATCH("Såld mängd produktionsspecifik fjärrvärme (GWh)",Miljö!$B$1:$R$1,0),FALSE))</f>
        <v>0</v>
      </c>
      <c r="AN167" s="137">
        <f t="shared" si="18"/>
        <v>0.76386015538027618</v>
      </c>
      <c r="AP167" t="str">
        <f>VLOOKUP($B167,Miljövärden!$B$1:$H$446,7,FALSE)</f>
        <v>Ja</v>
      </c>
      <c r="AQ167" t="str">
        <f>VLOOKUP($B167,Miljövärden!$B$1:$H$446,6,FALSE)</f>
        <v>Nej</v>
      </c>
      <c r="AU167">
        <f t="shared" si="19"/>
        <v>0.38657999999999998</v>
      </c>
      <c r="AV167">
        <f t="shared" si="20"/>
        <v>0</v>
      </c>
      <c r="AW167">
        <f t="shared" si="21"/>
        <v>0</v>
      </c>
      <c r="AX167">
        <f t="shared" si="22"/>
        <v>16.225000000000001</v>
      </c>
      <c r="AZ167">
        <f t="shared" si="23"/>
        <v>16.483000000000001</v>
      </c>
      <c r="BE167"/>
      <c r="BF167"/>
      <c r="BG167"/>
      <c r="BH167"/>
      <c r="BI167"/>
    </row>
    <row r="168" spans="1:61" x14ac:dyDescent="0.25">
      <c r="A168" s="2" t="s">
        <v>272</v>
      </c>
      <c r="B168" s="2" t="s">
        <v>274</v>
      </c>
      <c r="C168">
        <f>VLOOKUP($B168,'Tillförd energi'!$B$1:$AS$566,MATCH(C$1,'Tillförd energi'!$B$1:$AQ$1,0),FALSE)</f>
        <v>0</v>
      </c>
      <c r="D168">
        <f>VLOOKUP($B168,'Tillförd energi'!$B$1:$AS$566,MATCH(D$1,'Tillförd energi'!$B$1:$AQ$1,0),FALSE)</f>
        <v>0.03</v>
      </c>
      <c r="E168">
        <f>VLOOKUP($B168,'Tillförd energi'!$B$1:$AS$566,MATCH(E$1,'Tillförd energi'!$B$1:$AQ$1,0),FALSE)</f>
        <v>0</v>
      </c>
      <c r="F168">
        <f>VLOOKUP($B168,'Tillförd energi'!$B$1:$AS$566,MATCH(F$1,'Tillförd energi'!$B$1:$AQ$1,0),FALSE)</f>
        <v>0</v>
      </c>
      <c r="G168">
        <f>VLOOKUP($B168,'Tillförd energi'!$B$1:$AS$566,MATCH(G$1,'Tillförd energi'!$B$1:$AQ$1,0),FALSE)</f>
        <v>0</v>
      </c>
      <c r="H168">
        <f>VLOOKUP($B168,'Tillförd energi'!$B$1:$AS$566,MATCH(H$1,'Tillförd energi'!$B$1:$AQ$1,0),FALSE)</f>
        <v>0</v>
      </c>
      <c r="I168">
        <f>VLOOKUP($B168,'Tillförd energi'!$B$1:$AS$566,MATCH(I$1,'Tillförd energi'!$B$1:$AQ$1,0),FALSE)</f>
        <v>82.069400000000002</v>
      </c>
      <c r="J168">
        <f>VLOOKUP($B168,'Tillförd energi'!$B$1:$AS$566,MATCH(J$1,'Tillförd energi'!$B$1:$AQ$1,0),FALSE)</f>
        <v>0</v>
      </c>
      <c r="K168">
        <v>0</v>
      </c>
      <c r="L168">
        <f>VLOOKUP($B168,'Tillförd energi'!$B$1:$AS$566,MATCH(L$1,'Tillförd energi'!$B$1:$AQ$1,0),FALSE)</f>
        <v>0</v>
      </c>
      <c r="M168">
        <f>VLOOKUP($B168,'Tillförd energi'!$B$1:$AS$566,MATCH(M$1,'Tillförd energi'!$B$1:$AQ$1,0),FALSE)</f>
        <v>0</v>
      </c>
      <c r="N168">
        <f>VLOOKUP($B168,'Tillförd energi'!$B$1:$AS$566,MATCH(N$1,'Tillförd energi'!$B$1:$AQ$1,0),FALSE)</f>
        <v>0</v>
      </c>
      <c r="O168">
        <f>VLOOKUP($B168,'Tillförd energi'!$B$1:$AS$566,MATCH(O$1,'Tillförd energi'!$B$1:$AQ$1,0),FALSE)</f>
        <v>0</v>
      </c>
      <c r="P168">
        <f>VLOOKUP($B168,'Tillförd energi'!$B$1:$AS$566,MATCH(P$1,'Tillförd energi'!$B$1:$AQ$1,0),FALSE)</f>
        <v>0</v>
      </c>
      <c r="Q168">
        <f>VLOOKUP($B168,'Tillförd energi'!$B$1:$AS$566,MATCH(Q$1,'Tillförd energi'!$B$1:$AQ$1,0),FALSE)</f>
        <v>0</v>
      </c>
      <c r="R168">
        <f>VLOOKUP($B168,'Tillförd energi'!$B$1:$AS$566,MATCH(R$1,'Tillförd energi'!$B$1:$AQ$1,0),FALSE)</f>
        <v>7.3929999999999998</v>
      </c>
      <c r="S168">
        <f>VLOOKUP($B168,'Tillförd energi'!$B$1:$AS$566,MATCH(S$1,'Tillförd energi'!$B$1:$AQ$1,0),FALSE)</f>
        <v>0</v>
      </c>
      <c r="T168">
        <f>VLOOKUP($B168,'Tillförd energi'!$B$1:$AS$566,MATCH(T$1,'Tillförd energi'!$B$1:$AQ$1,0),FALSE)</f>
        <v>0</v>
      </c>
      <c r="U168">
        <f>VLOOKUP($B168,'Tillförd energi'!$B$1:$AS$566,MATCH(U$1,'Tillförd energi'!$B$1:$AQ$1,0),FALSE)</f>
        <v>0</v>
      </c>
      <c r="V168">
        <f>VLOOKUP($B168,'Tillförd energi'!$B$1:$AS$566,MATCH(V$1,'Tillförd energi'!$B$1:$AQ$1,0),FALSE)</f>
        <v>0</v>
      </c>
      <c r="W168">
        <f>VLOOKUP($B168,'Tillförd energi'!$B$1:$AS$566,MATCH(W$1,'Tillförd energi'!$B$1:$AQ$1,0),FALSE)</f>
        <v>0.82099999999999995</v>
      </c>
      <c r="X168">
        <f>VLOOKUP($B168,'Tillförd energi'!$B$1:$AS$566,MATCH(X$1,'Tillförd energi'!$B$1:$AQ$1,0),FALSE)</f>
        <v>0</v>
      </c>
      <c r="Y168">
        <f>VLOOKUP($B168,'Tillförd energi'!$B$1:$AS$566,MATCH(Y$1,'Tillförd energi'!$B$1:$AQ$1,0),FALSE)</f>
        <v>0</v>
      </c>
      <c r="Z168">
        <f>VLOOKUP($B168,'Tillförd energi'!$B$1:$AS$566,MATCH(Z$1,'Tillförd energi'!$B$1:$AQ$1,0),FALSE)</f>
        <v>0</v>
      </c>
      <c r="AA168">
        <f>VLOOKUP($B168,'Tillförd energi'!$B$1:$AS$566,MATCH(AA$1,'Tillförd energi'!$B$1:$AQ$1,0),FALSE)</f>
        <v>0</v>
      </c>
      <c r="AB168">
        <f>VLOOKUP($B168,'Tillförd energi'!$B$1:$AS$566,MATCH(AB$1,'Tillförd energi'!$B$1:$AQ$1,0),FALSE)</f>
        <v>0</v>
      </c>
      <c r="AC168">
        <f>VLOOKUP($B168,'Tillförd energi'!$B$1:$AS$566,MATCH(AC$1,'Tillförd energi'!$B$1:$AQ$1,0),FALSE)</f>
        <v>0</v>
      </c>
      <c r="AD168">
        <f>VLOOKUP($B168,'Tillförd energi'!$B$1:$AS$566,MATCH(AD$1,'Tillförd energi'!$B$1:$AQ$1,0),FALSE)</f>
        <v>140.113</v>
      </c>
      <c r="AE168">
        <f>VLOOKUP($B168,'Tillförd energi'!$B$1:$AS$566,MATCH(AE$1,'Tillförd energi'!$B$1:$AQ$1,0),FALSE)</f>
        <v>0</v>
      </c>
      <c r="AF168">
        <f>VLOOKUP($B168,'Tillförd energi'!$B$1:$AS$566,MATCH(AF$1,'Tillförd energi'!$B$1:$AQ$1,0),FALSE)</f>
        <v>2.2559999999999998</v>
      </c>
      <c r="AG168">
        <f>IFERROR(VLOOKUP(B168,Miljö!$B$1:$S$476,9,FALSE)/1,0)</f>
        <v>0</v>
      </c>
      <c r="AI168">
        <f t="shared" si="16"/>
        <v>232.6824</v>
      </c>
      <c r="AJ168">
        <f t="shared" si="17"/>
        <v>232.6824</v>
      </c>
      <c r="AK168">
        <f>IF(ISERROR(1/VLOOKUP($B168,Leveranser!$B$1:$S$500,MATCH("såld värme (gwh)",Leveranser!$B$1:$S$1,0),FALSE)),"",VLOOKUP($B168,Leveranser!$B$1:$S$500,MATCH("såld värme (gwh)",Leveranser!$B$1:$S$1,0),FALSE))</f>
        <v>188.227</v>
      </c>
      <c r="AL168">
        <f>VLOOKUP($B168,Leveranser!$B$1:$Y$500,MATCH("Totalt såld fjärrvärme till andra fjärrvärmeföretag",Leveranser!$B$1:$AA$1,0),FALSE)</f>
        <v>0</v>
      </c>
      <c r="AM168">
        <f>IF(ISERROR(1/VLOOKUP($B168,Miljö!$B$1:$S$500,MATCH("Såld mängd produktionsspecifik fjärrvärme (GWh)",Miljö!$B$1:$R$1,0),FALSE)),0,VLOOKUP($B168,Miljö!$B$1:$S$500,MATCH("Såld mängd produktionsspecifik fjärrvärme (GWh)",Miljö!$B$1:$R$1,0),FALSE))</f>
        <v>0</v>
      </c>
      <c r="AN168" s="137">
        <f t="shared" si="18"/>
        <v>0.8089438651139923</v>
      </c>
      <c r="AP168" t="str">
        <f>VLOOKUP($B168,Miljövärden!$B$1:$H$446,7,FALSE)</f>
        <v>Ja</v>
      </c>
      <c r="AQ168" t="str">
        <f>VLOOKUP($B168,Miljövärden!$B$1:$H$446,6,FALSE)</f>
        <v>Nej</v>
      </c>
      <c r="AU168">
        <f t="shared" si="19"/>
        <v>2.2559999999999998</v>
      </c>
      <c r="AV168">
        <f t="shared" si="20"/>
        <v>0</v>
      </c>
      <c r="AW168">
        <f t="shared" si="21"/>
        <v>0</v>
      </c>
      <c r="AX168">
        <f t="shared" si="22"/>
        <v>7.3929999999999998</v>
      </c>
      <c r="AZ168">
        <f t="shared" si="23"/>
        <v>8.2140000000000004</v>
      </c>
      <c r="BE168"/>
      <c r="BF168"/>
      <c r="BG168"/>
      <c r="BH168"/>
      <c r="BI168"/>
    </row>
    <row r="169" spans="1:61" x14ac:dyDescent="0.25">
      <c r="A169" s="2" t="s">
        <v>275</v>
      </c>
      <c r="B169" s="2" t="s">
        <v>276</v>
      </c>
      <c r="C169">
        <f>VLOOKUP($B169,'Tillförd energi'!$B$1:$AS$566,MATCH(C$1,'Tillförd energi'!$B$1:$AQ$1,0),FALSE)</f>
        <v>0</v>
      </c>
      <c r="D169">
        <f>VLOOKUP($B169,'Tillförd energi'!$B$1:$AS$566,MATCH(D$1,'Tillförd energi'!$B$1:$AQ$1,0),FALSE)</f>
        <v>0.421149</v>
      </c>
      <c r="E169">
        <f>VLOOKUP($B169,'Tillförd energi'!$B$1:$AS$566,MATCH(E$1,'Tillförd energi'!$B$1:$AQ$1,0),FALSE)</f>
        <v>0</v>
      </c>
      <c r="F169">
        <f>VLOOKUP($B169,'Tillförd energi'!$B$1:$AS$566,MATCH(F$1,'Tillförd energi'!$B$1:$AQ$1,0),FALSE)</f>
        <v>0</v>
      </c>
      <c r="G169">
        <f>VLOOKUP($B169,'Tillförd energi'!$B$1:$AS$566,MATCH(G$1,'Tillförd energi'!$B$1:$AQ$1,0),FALSE)</f>
        <v>0.13200000000000001</v>
      </c>
      <c r="H169">
        <f>VLOOKUP($B169,'Tillförd energi'!$B$1:$AS$566,MATCH(H$1,'Tillförd energi'!$B$1:$AQ$1,0),FALSE)</f>
        <v>0</v>
      </c>
      <c r="I169">
        <f>VLOOKUP($B169,'Tillförd energi'!$B$1:$AS$566,MATCH(I$1,'Tillförd energi'!$B$1:$AQ$1,0),FALSE)</f>
        <v>93.394400000000005</v>
      </c>
      <c r="J169">
        <f>VLOOKUP($B169,'Tillförd energi'!$B$1:$AS$566,MATCH(J$1,'Tillförd energi'!$B$1:$AQ$1,0),FALSE)</f>
        <v>8.3059999999999992</v>
      </c>
      <c r="K169">
        <v>0</v>
      </c>
      <c r="L169">
        <f>VLOOKUP($B169,'Tillförd energi'!$B$1:$AS$566,MATCH(L$1,'Tillförd energi'!$B$1:$AQ$1,0),FALSE)</f>
        <v>37.002099999999999</v>
      </c>
      <c r="M169">
        <f>VLOOKUP($B169,'Tillförd energi'!$B$1:$AS$566,MATCH(M$1,'Tillförd energi'!$B$1:$AQ$1,0),FALSE)</f>
        <v>0</v>
      </c>
      <c r="N169">
        <f>VLOOKUP($B169,'Tillförd energi'!$B$1:$AS$566,MATCH(N$1,'Tillförd energi'!$B$1:$AQ$1,0),FALSE)</f>
        <v>0</v>
      </c>
      <c r="O169">
        <f>VLOOKUP($B169,'Tillförd energi'!$B$1:$AS$566,MATCH(O$1,'Tillförd energi'!$B$1:$AQ$1,0),FALSE)</f>
        <v>0</v>
      </c>
      <c r="P169">
        <f>VLOOKUP($B169,'Tillförd energi'!$B$1:$AS$566,MATCH(P$1,'Tillförd energi'!$B$1:$AQ$1,0),FALSE)</f>
        <v>31.765499999999999</v>
      </c>
      <c r="Q169">
        <f>VLOOKUP($B169,'Tillförd energi'!$B$1:$AS$566,MATCH(Q$1,'Tillförd energi'!$B$1:$AQ$1,0),FALSE)</f>
        <v>0</v>
      </c>
      <c r="R169">
        <f>VLOOKUP($B169,'Tillförd energi'!$B$1:$AS$566,MATCH(R$1,'Tillförd energi'!$B$1:$AQ$1,0),FALSE)</f>
        <v>0</v>
      </c>
      <c r="S169">
        <f>VLOOKUP($B169,'Tillförd energi'!$B$1:$AS$566,MATCH(S$1,'Tillförd energi'!$B$1:$AQ$1,0),FALSE)</f>
        <v>0</v>
      </c>
      <c r="T169">
        <f>VLOOKUP($B169,'Tillförd energi'!$B$1:$AS$566,MATCH(T$1,'Tillförd energi'!$B$1:$AQ$1,0),FALSE)</f>
        <v>0</v>
      </c>
      <c r="U169">
        <f>VLOOKUP($B169,'Tillförd energi'!$B$1:$AS$566,MATCH(U$1,'Tillförd energi'!$B$1:$AQ$1,0),FALSE)</f>
        <v>0</v>
      </c>
      <c r="V169">
        <f>VLOOKUP($B169,'Tillförd energi'!$B$1:$AS$566,MATCH(V$1,'Tillförd energi'!$B$1:$AQ$1,0),FALSE)</f>
        <v>0</v>
      </c>
      <c r="W169">
        <f>VLOOKUP($B169,'Tillförd energi'!$B$1:$AS$566,MATCH(W$1,'Tillförd energi'!$B$1:$AQ$1,0),FALSE)</f>
        <v>0</v>
      </c>
      <c r="X169">
        <f>VLOOKUP($B169,'Tillförd energi'!$B$1:$AS$566,MATCH(X$1,'Tillförd energi'!$B$1:$AQ$1,0),FALSE)</f>
        <v>0</v>
      </c>
      <c r="Y169">
        <f>VLOOKUP($B169,'Tillförd energi'!$B$1:$AS$566,MATCH(Y$1,'Tillförd energi'!$B$1:$AQ$1,0),FALSE)</f>
        <v>0</v>
      </c>
      <c r="Z169">
        <f>VLOOKUP($B169,'Tillförd energi'!$B$1:$AS$566,MATCH(Z$1,'Tillförd energi'!$B$1:$AQ$1,0),FALSE)</f>
        <v>0</v>
      </c>
      <c r="AA169">
        <f>VLOOKUP($B169,'Tillförd energi'!$B$1:$AS$566,MATCH(AA$1,'Tillförd energi'!$B$1:$AQ$1,0),FALSE)</f>
        <v>0</v>
      </c>
      <c r="AB169">
        <f>VLOOKUP($B169,'Tillförd energi'!$B$1:$AS$566,MATCH(AB$1,'Tillförd energi'!$B$1:$AQ$1,0),FALSE)</f>
        <v>0</v>
      </c>
      <c r="AC169">
        <f>VLOOKUP($B169,'Tillförd energi'!$B$1:$AS$566,MATCH(AC$1,'Tillförd energi'!$B$1:$AQ$1,0),FALSE)</f>
        <v>15.9</v>
      </c>
      <c r="AD169">
        <f>VLOOKUP($B169,'Tillförd energi'!$B$1:$AS$566,MATCH(AD$1,'Tillförd energi'!$B$1:$AQ$1,0),FALSE)</f>
        <v>60.296999999999997</v>
      </c>
      <c r="AE169">
        <f>VLOOKUP($B169,'Tillförd energi'!$B$1:$AS$566,MATCH(AE$1,'Tillförd energi'!$B$1:$AQ$1,0),FALSE)</f>
        <v>0</v>
      </c>
      <c r="AF169">
        <f>VLOOKUP($B169,'Tillförd energi'!$B$1:$AS$566,MATCH(AF$1,'Tillförd energi'!$B$1:$AQ$1,0),FALSE)</f>
        <v>7.1776999999999997</v>
      </c>
      <c r="AG169">
        <f>IFERROR(VLOOKUP(B169,Miljö!$B$1:$S$476,9,FALSE)/1,0)</f>
        <v>48.32</v>
      </c>
      <c r="AI169">
        <f t="shared" si="16"/>
        <v>254.395849</v>
      </c>
      <c r="AJ169">
        <f t="shared" si="17"/>
        <v>302.71584899999999</v>
      </c>
      <c r="AK169">
        <f>IF(ISERROR(1/VLOOKUP($B169,Leveranser!$B$1:$S$500,MATCH("såld värme (gwh)",Leveranser!$B$1:$S$1,0),FALSE)),"",VLOOKUP($B169,Leveranser!$B$1:$S$500,MATCH("såld värme (gwh)",Leveranser!$B$1:$S$1,0),FALSE))</f>
        <v>258.60000000000002</v>
      </c>
      <c r="AL169">
        <f>VLOOKUP($B169,Leveranser!$B$1:$Y$500,MATCH("Totalt såld fjärrvärme till andra fjärrvärmeföretag",Leveranser!$B$1:$AA$1,0),FALSE)</f>
        <v>14.2</v>
      </c>
      <c r="AM169">
        <f>IF(ISERROR(1/VLOOKUP($B169,Miljö!$B$1:$S$500,MATCH("Såld mängd produktionsspecifik fjärrvärme (GWh)",Miljö!$B$1:$R$1,0),FALSE)),0,VLOOKUP($B169,Miljö!$B$1:$S$500,MATCH("Såld mängd produktionsspecifik fjärrvärme (GWh)",Miljö!$B$1:$R$1,0),FALSE))</f>
        <v>0</v>
      </c>
      <c r="AN169" s="137">
        <f t="shared" si="18"/>
        <v>0.85426647086456331</v>
      </c>
      <c r="AP169" t="str">
        <f>VLOOKUP($B169,Miljövärden!$B$1:$H$446,7,FALSE)</f>
        <v>Ja</v>
      </c>
      <c r="AQ169" t="str">
        <f>VLOOKUP($B169,Miljövärden!$B$1:$H$446,6,FALSE)</f>
        <v>Ja</v>
      </c>
      <c r="AU169">
        <f t="shared" si="19"/>
        <v>7.1776999999999997</v>
      </c>
      <c r="AV169">
        <f t="shared" si="20"/>
        <v>0</v>
      </c>
      <c r="AW169">
        <f t="shared" si="21"/>
        <v>31.765499999999999</v>
      </c>
      <c r="AX169">
        <f t="shared" si="22"/>
        <v>0</v>
      </c>
      <c r="AZ169">
        <f t="shared" si="23"/>
        <v>68.767600000000002</v>
      </c>
      <c r="BE169"/>
      <c r="BF169"/>
      <c r="BG169"/>
      <c r="BH169"/>
      <c r="BI169"/>
    </row>
    <row r="170" spans="1:61" x14ac:dyDescent="0.25">
      <c r="A170" s="2" t="s">
        <v>277</v>
      </c>
      <c r="B170" s="2" t="s">
        <v>278</v>
      </c>
      <c r="C170">
        <f>VLOOKUP($B170,'Tillförd energi'!$B$1:$AS$566,MATCH(C$1,'Tillförd energi'!$B$1:$AQ$1,0),FALSE)</f>
        <v>0</v>
      </c>
      <c r="D170">
        <f>VLOOKUP($B170,'Tillförd energi'!$B$1:$AS$566,MATCH(D$1,'Tillförd energi'!$B$1:$AQ$1,0),FALSE)</f>
        <v>1.085</v>
      </c>
      <c r="E170">
        <f>VLOOKUP($B170,'Tillförd energi'!$B$1:$AS$566,MATCH(E$1,'Tillförd energi'!$B$1:$AQ$1,0),FALSE)</f>
        <v>0</v>
      </c>
      <c r="F170">
        <f>VLOOKUP($B170,'Tillförd energi'!$B$1:$AS$566,MATCH(F$1,'Tillförd energi'!$B$1:$AQ$1,0),FALSE)</f>
        <v>0</v>
      </c>
      <c r="G170">
        <f>VLOOKUP($B170,'Tillförd energi'!$B$1:$AS$566,MATCH(G$1,'Tillförd energi'!$B$1:$AQ$1,0),FALSE)</f>
        <v>0</v>
      </c>
      <c r="H170">
        <f>VLOOKUP($B170,'Tillförd energi'!$B$1:$AS$566,MATCH(H$1,'Tillförd energi'!$B$1:$AQ$1,0),FALSE)</f>
        <v>0</v>
      </c>
      <c r="I170">
        <f>VLOOKUP($B170,'Tillförd energi'!$B$1:$AS$566,MATCH(I$1,'Tillförd energi'!$B$1:$AQ$1,0),FALSE)</f>
        <v>0</v>
      </c>
      <c r="J170">
        <f>VLOOKUP($B170,'Tillförd energi'!$B$1:$AS$566,MATCH(J$1,'Tillförd energi'!$B$1:$AQ$1,0),FALSE)</f>
        <v>0</v>
      </c>
      <c r="K170">
        <v>0</v>
      </c>
      <c r="L170">
        <f>VLOOKUP($B170,'Tillförd energi'!$B$1:$AS$566,MATCH(L$1,'Tillförd energi'!$B$1:$AQ$1,0),FALSE)</f>
        <v>0</v>
      </c>
      <c r="M170">
        <f>VLOOKUP($B170,'Tillförd energi'!$B$1:$AS$566,MATCH(M$1,'Tillförd energi'!$B$1:$AQ$1,0),FALSE)</f>
        <v>0</v>
      </c>
      <c r="N170">
        <f>VLOOKUP($B170,'Tillförd energi'!$B$1:$AS$566,MATCH(N$1,'Tillförd energi'!$B$1:$AQ$1,0),FALSE)</f>
        <v>0</v>
      </c>
      <c r="O170">
        <f>VLOOKUP($B170,'Tillförd energi'!$B$1:$AS$566,MATCH(O$1,'Tillförd energi'!$B$1:$AQ$1,0),FALSE)</f>
        <v>0</v>
      </c>
      <c r="P170">
        <f>VLOOKUP($B170,'Tillförd energi'!$B$1:$AS$566,MATCH(P$1,'Tillförd energi'!$B$1:$AQ$1,0),FALSE)</f>
        <v>0</v>
      </c>
      <c r="Q170">
        <f>VLOOKUP($B170,'Tillförd energi'!$B$1:$AS$566,MATCH(Q$1,'Tillförd energi'!$B$1:$AQ$1,0),FALSE)</f>
        <v>0</v>
      </c>
      <c r="R170">
        <f>VLOOKUP($B170,'Tillförd energi'!$B$1:$AS$566,MATCH(R$1,'Tillförd energi'!$B$1:$AQ$1,0),FALSE)</f>
        <v>10.003</v>
      </c>
      <c r="S170">
        <f>VLOOKUP($B170,'Tillförd energi'!$B$1:$AS$566,MATCH(S$1,'Tillförd energi'!$B$1:$AQ$1,0),FALSE)</f>
        <v>0</v>
      </c>
      <c r="T170">
        <f>VLOOKUP($B170,'Tillförd energi'!$B$1:$AS$566,MATCH(T$1,'Tillförd energi'!$B$1:$AQ$1,0),FALSE)</f>
        <v>0</v>
      </c>
      <c r="U170">
        <f>VLOOKUP($B170,'Tillförd energi'!$B$1:$AS$566,MATCH(U$1,'Tillförd energi'!$B$1:$AQ$1,0),FALSE)</f>
        <v>0</v>
      </c>
      <c r="V170">
        <f>VLOOKUP($B170,'Tillförd energi'!$B$1:$AS$566,MATCH(V$1,'Tillförd energi'!$B$1:$AQ$1,0),FALSE)</f>
        <v>0</v>
      </c>
      <c r="W170">
        <f>VLOOKUP($B170,'Tillförd energi'!$B$1:$AS$566,MATCH(W$1,'Tillförd energi'!$B$1:$AQ$1,0),FALSE)</f>
        <v>0</v>
      </c>
      <c r="X170">
        <f>VLOOKUP($B170,'Tillförd energi'!$B$1:$AS$566,MATCH(X$1,'Tillförd energi'!$B$1:$AQ$1,0),FALSE)</f>
        <v>0</v>
      </c>
      <c r="Y170">
        <f>VLOOKUP($B170,'Tillförd energi'!$B$1:$AS$566,MATCH(Y$1,'Tillförd energi'!$B$1:$AQ$1,0),FALSE)</f>
        <v>0</v>
      </c>
      <c r="Z170">
        <f>VLOOKUP($B170,'Tillförd energi'!$B$1:$AS$566,MATCH(Z$1,'Tillförd energi'!$B$1:$AQ$1,0),FALSE)</f>
        <v>0</v>
      </c>
      <c r="AA170">
        <f>VLOOKUP($B170,'Tillförd energi'!$B$1:$AS$566,MATCH(AA$1,'Tillförd energi'!$B$1:$AQ$1,0),FALSE)</f>
        <v>0</v>
      </c>
      <c r="AB170">
        <f>VLOOKUP($B170,'Tillförd energi'!$B$1:$AS$566,MATCH(AB$1,'Tillförd energi'!$B$1:$AQ$1,0),FALSE)</f>
        <v>0</v>
      </c>
      <c r="AC170">
        <f>VLOOKUP($B170,'Tillförd energi'!$B$1:$AS$566,MATCH(AC$1,'Tillförd energi'!$B$1:$AQ$1,0),FALSE)</f>
        <v>0</v>
      </c>
      <c r="AD170">
        <f>VLOOKUP($B170,'Tillförd energi'!$B$1:$AS$566,MATCH(AD$1,'Tillförd energi'!$B$1:$AQ$1,0),FALSE)</f>
        <v>0</v>
      </c>
      <c r="AE170">
        <f>VLOOKUP($B170,'Tillförd energi'!$B$1:$AS$566,MATCH(AE$1,'Tillförd energi'!$B$1:$AQ$1,0),FALSE)</f>
        <v>0</v>
      </c>
      <c r="AF170">
        <f>VLOOKUP($B170,'Tillförd energi'!$B$1:$AS$566,MATCH(AF$1,'Tillförd energi'!$B$1:$AQ$1,0),FALSE)</f>
        <v>0.16200000000000001</v>
      </c>
      <c r="AG170">
        <f>IFERROR(VLOOKUP(B170,Miljö!$B$1:$S$476,9,FALSE)/1,0)</f>
        <v>0</v>
      </c>
      <c r="AI170">
        <f t="shared" si="16"/>
        <v>11.250000000000002</v>
      </c>
      <c r="AJ170">
        <f t="shared" si="17"/>
        <v>11.250000000000002</v>
      </c>
      <c r="AK170">
        <f>IF(ISERROR(1/VLOOKUP($B170,Leveranser!$B$1:$S$500,MATCH("såld värme (gwh)",Leveranser!$B$1:$S$1,0),FALSE)),"",VLOOKUP($B170,Leveranser!$B$1:$S$500,MATCH("såld värme (gwh)",Leveranser!$B$1:$S$1,0),FALSE))</f>
        <v>8.1</v>
      </c>
      <c r="AL170">
        <f>VLOOKUP($B170,Leveranser!$B$1:$Y$500,MATCH("Totalt såld fjärrvärme till andra fjärrvärmeföretag",Leveranser!$B$1:$AA$1,0),FALSE)</f>
        <v>0</v>
      </c>
      <c r="AM170">
        <f>IF(ISERROR(1/VLOOKUP($B170,Miljö!$B$1:$S$500,MATCH("Såld mängd produktionsspecifik fjärrvärme (GWh)",Miljö!$B$1:$R$1,0),FALSE)),0,VLOOKUP($B170,Miljö!$B$1:$S$500,MATCH("Såld mängd produktionsspecifik fjärrvärme (GWh)",Miljö!$B$1:$R$1,0),FALSE))</f>
        <v>0</v>
      </c>
      <c r="AN170" s="137">
        <f t="shared" si="18"/>
        <v>0.71999999999999986</v>
      </c>
      <c r="AP170" t="str">
        <f>VLOOKUP($B170,Miljövärden!$B$1:$H$446,7,FALSE)</f>
        <v>Ja</v>
      </c>
      <c r="AQ170" t="str">
        <f>VLOOKUP($B170,Miljövärden!$B$1:$H$446,6,FALSE)</f>
        <v>Nej</v>
      </c>
      <c r="AU170">
        <f t="shared" si="19"/>
        <v>0.16200000000000001</v>
      </c>
      <c r="AV170">
        <f t="shared" si="20"/>
        <v>0</v>
      </c>
      <c r="AW170">
        <f t="shared" si="21"/>
        <v>0</v>
      </c>
      <c r="AX170">
        <f t="shared" si="22"/>
        <v>10.003</v>
      </c>
      <c r="AZ170">
        <f t="shared" si="23"/>
        <v>10.003</v>
      </c>
      <c r="BE170"/>
      <c r="BF170"/>
      <c r="BG170"/>
      <c r="BH170"/>
      <c r="BI170"/>
    </row>
    <row r="171" spans="1:61" x14ac:dyDescent="0.25">
      <c r="A171" s="2" t="s">
        <v>277</v>
      </c>
      <c r="B171" s="2" t="s">
        <v>279</v>
      </c>
      <c r="C171">
        <f>VLOOKUP($B171,'Tillförd energi'!$B$1:$AS$566,MATCH(C$1,'Tillförd energi'!$B$1:$AQ$1,0),FALSE)</f>
        <v>0</v>
      </c>
      <c r="D171">
        <f>VLOOKUP($B171,'Tillförd energi'!$B$1:$AS$566,MATCH(D$1,'Tillförd energi'!$B$1:$AQ$1,0),FALSE)</f>
        <v>0.318</v>
      </c>
      <c r="E171">
        <f>VLOOKUP($B171,'Tillförd energi'!$B$1:$AS$566,MATCH(E$1,'Tillförd energi'!$B$1:$AQ$1,0),FALSE)</f>
        <v>0</v>
      </c>
      <c r="F171">
        <f>VLOOKUP($B171,'Tillförd energi'!$B$1:$AS$566,MATCH(F$1,'Tillförd energi'!$B$1:$AQ$1,0),FALSE)</f>
        <v>0</v>
      </c>
      <c r="G171">
        <f>VLOOKUP($B171,'Tillförd energi'!$B$1:$AS$566,MATCH(G$1,'Tillförd energi'!$B$1:$AQ$1,0),FALSE)</f>
        <v>0</v>
      </c>
      <c r="H171">
        <f>VLOOKUP($B171,'Tillförd energi'!$B$1:$AS$566,MATCH(H$1,'Tillförd energi'!$B$1:$AQ$1,0),FALSE)</f>
        <v>0</v>
      </c>
      <c r="I171">
        <f>VLOOKUP($B171,'Tillförd energi'!$B$1:$AS$566,MATCH(I$1,'Tillförd energi'!$B$1:$AQ$1,0),FALSE)</f>
        <v>0</v>
      </c>
      <c r="J171">
        <f>VLOOKUP($B171,'Tillförd energi'!$B$1:$AS$566,MATCH(J$1,'Tillförd energi'!$B$1:$AQ$1,0),FALSE)</f>
        <v>0</v>
      </c>
      <c r="K171">
        <v>0</v>
      </c>
      <c r="L171">
        <f>VLOOKUP($B171,'Tillförd energi'!$B$1:$AS$566,MATCH(L$1,'Tillförd energi'!$B$1:$AQ$1,0),FALSE)</f>
        <v>0</v>
      </c>
      <c r="M171">
        <f>VLOOKUP($B171,'Tillförd energi'!$B$1:$AS$566,MATCH(M$1,'Tillförd energi'!$B$1:$AQ$1,0),FALSE)</f>
        <v>0</v>
      </c>
      <c r="N171">
        <f>VLOOKUP($B171,'Tillförd energi'!$B$1:$AS$566,MATCH(N$1,'Tillförd energi'!$B$1:$AQ$1,0),FALSE)</f>
        <v>0</v>
      </c>
      <c r="O171">
        <f>VLOOKUP($B171,'Tillförd energi'!$B$1:$AS$566,MATCH(O$1,'Tillförd energi'!$B$1:$AQ$1,0),FALSE)</f>
        <v>0</v>
      </c>
      <c r="P171">
        <f>VLOOKUP($B171,'Tillförd energi'!$B$1:$AS$566,MATCH(P$1,'Tillförd energi'!$B$1:$AQ$1,0),FALSE)</f>
        <v>9.1850000000000005</v>
      </c>
      <c r="Q171">
        <f>VLOOKUP($B171,'Tillförd energi'!$B$1:$AS$566,MATCH(Q$1,'Tillförd energi'!$B$1:$AQ$1,0),FALSE)</f>
        <v>0</v>
      </c>
      <c r="R171">
        <f>VLOOKUP($B171,'Tillförd energi'!$B$1:$AS$566,MATCH(R$1,'Tillförd energi'!$B$1:$AQ$1,0),FALSE)</f>
        <v>0</v>
      </c>
      <c r="S171">
        <f>VLOOKUP($B171,'Tillförd energi'!$B$1:$AS$566,MATCH(S$1,'Tillförd energi'!$B$1:$AQ$1,0),FALSE)</f>
        <v>0</v>
      </c>
      <c r="T171">
        <f>VLOOKUP($B171,'Tillförd energi'!$B$1:$AS$566,MATCH(T$1,'Tillförd energi'!$B$1:$AQ$1,0),FALSE)</f>
        <v>0</v>
      </c>
      <c r="U171">
        <f>VLOOKUP($B171,'Tillförd energi'!$B$1:$AS$566,MATCH(U$1,'Tillförd energi'!$B$1:$AQ$1,0),FALSE)</f>
        <v>0</v>
      </c>
      <c r="V171">
        <f>VLOOKUP($B171,'Tillförd energi'!$B$1:$AS$566,MATCH(V$1,'Tillförd energi'!$B$1:$AQ$1,0),FALSE)</f>
        <v>0</v>
      </c>
      <c r="W171">
        <f>VLOOKUP($B171,'Tillförd energi'!$B$1:$AS$566,MATCH(W$1,'Tillförd energi'!$B$1:$AQ$1,0),FALSE)</f>
        <v>0</v>
      </c>
      <c r="X171">
        <f>VLOOKUP($B171,'Tillförd energi'!$B$1:$AS$566,MATCH(X$1,'Tillförd energi'!$B$1:$AQ$1,0),FALSE)</f>
        <v>0</v>
      </c>
      <c r="Y171">
        <f>VLOOKUP($B171,'Tillförd energi'!$B$1:$AS$566,MATCH(Y$1,'Tillförd energi'!$B$1:$AQ$1,0),FALSE)</f>
        <v>0</v>
      </c>
      <c r="Z171">
        <f>VLOOKUP($B171,'Tillförd energi'!$B$1:$AS$566,MATCH(Z$1,'Tillförd energi'!$B$1:$AQ$1,0),FALSE)</f>
        <v>0</v>
      </c>
      <c r="AA171">
        <f>VLOOKUP($B171,'Tillförd energi'!$B$1:$AS$566,MATCH(AA$1,'Tillförd energi'!$B$1:$AQ$1,0),FALSE)</f>
        <v>0</v>
      </c>
      <c r="AB171">
        <f>VLOOKUP($B171,'Tillförd energi'!$B$1:$AS$566,MATCH(AB$1,'Tillförd energi'!$B$1:$AQ$1,0),FALSE)</f>
        <v>0</v>
      </c>
      <c r="AC171">
        <f>VLOOKUP($B171,'Tillförd energi'!$B$1:$AS$566,MATCH(AC$1,'Tillförd energi'!$B$1:$AQ$1,0),FALSE)</f>
        <v>0</v>
      </c>
      <c r="AD171">
        <f>VLOOKUP($B171,'Tillförd energi'!$B$1:$AS$566,MATCH(AD$1,'Tillförd energi'!$B$1:$AQ$1,0),FALSE)</f>
        <v>0</v>
      </c>
      <c r="AE171">
        <f>VLOOKUP($B171,'Tillförd energi'!$B$1:$AS$566,MATCH(AE$1,'Tillförd energi'!$B$1:$AQ$1,0),FALSE)</f>
        <v>0</v>
      </c>
      <c r="AF171">
        <f>VLOOKUP($B171,'Tillförd energi'!$B$1:$AS$566,MATCH(AF$1,'Tillförd energi'!$B$1:$AQ$1,0),FALSE)</f>
        <v>0.16800000000000001</v>
      </c>
      <c r="AG171">
        <f>IFERROR(VLOOKUP(B171,Miljö!$B$1:$S$476,9,FALSE)/1,0)</f>
        <v>0</v>
      </c>
      <c r="AI171">
        <f t="shared" si="16"/>
        <v>9.6709999999999994</v>
      </c>
      <c r="AJ171">
        <f t="shared" si="17"/>
        <v>9.6709999999999994</v>
      </c>
      <c r="AK171">
        <f>IF(ISERROR(1/VLOOKUP($B171,Leveranser!$B$1:$S$500,MATCH("såld värme (gwh)",Leveranser!$B$1:$S$1,0),FALSE)),"",VLOOKUP($B171,Leveranser!$B$1:$S$500,MATCH("såld värme (gwh)",Leveranser!$B$1:$S$1,0),FALSE))</f>
        <v>7</v>
      </c>
      <c r="AL171">
        <f>VLOOKUP($B171,Leveranser!$B$1:$Y$500,MATCH("Totalt såld fjärrvärme till andra fjärrvärmeföretag",Leveranser!$B$1:$AA$1,0),FALSE)</f>
        <v>0</v>
      </c>
      <c r="AM171">
        <f>IF(ISERROR(1/VLOOKUP($B171,Miljö!$B$1:$S$500,MATCH("Såld mängd produktionsspecifik fjärrvärme (GWh)",Miljö!$B$1:$R$1,0),FALSE)),0,VLOOKUP($B171,Miljö!$B$1:$S$500,MATCH("Såld mängd produktionsspecifik fjärrvärme (GWh)",Miljö!$B$1:$R$1,0),FALSE))</f>
        <v>0</v>
      </c>
      <c r="AN171" s="137">
        <f t="shared" si="18"/>
        <v>0.7238134629304106</v>
      </c>
      <c r="AP171" t="str">
        <f>VLOOKUP($B171,Miljövärden!$B$1:$H$446,7,FALSE)</f>
        <v>Ja</v>
      </c>
      <c r="AQ171" t="str">
        <f>VLOOKUP($B171,Miljövärden!$B$1:$H$446,6,FALSE)</f>
        <v>Nej</v>
      </c>
      <c r="AU171">
        <f t="shared" si="19"/>
        <v>0.16800000000000001</v>
      </c>
      <c r="AV171">
        <f t="shared" si="20"/>
        <v>0</v>
      </c>
      <c r="AW171">
        <f t="shared" si="21"/>
        <v>9.1850000000000005</v>
      </c>
      <c r="AX171">
        <f t="shared" si="22"/>
        <v>0</v>
      </c>
      <c r="AZ171">
        <f t="shared" si="23"/>
        <v>9.1850000000000005</v>
      </c>
      <c r="BE171"/>
      <c r="BF171"/>
      <c r="BG171"/>
      <c r="BH171"/>
      <c r="BI171"/>
    </row>
    <row r="172" spans="1:61" x14ac:dyDescent="0.25">
      <c r="A172" s="2" t="s">
        <v>277</v>
      </c>
      <c r="B172" s="2" t="s">
        <v>280</v>
      </c>
      <c r="C172">
        <f>VLOOKUP($B172,'Tillförd energi'!$B$1:$AS$566,MATCH(C$1,'Tillförd energi'!$B$1:$AQ$1,0),FALSE)</f>
        <v>0</v>
      </c>
      <c r="D172">
        <f>VLOOKUP($B172,'Tillförd energi'!$B$1:$AS$566,MATCH(D$1,'Tillförd energi'!$B$1:$AQ$1,0),FALSE)</f>
        <v>0.44800000000000001</v>
      </c>
      <c r="E172">
        <f>VLOOKUP($B172,'Tillförd energi'!$B$1:$AS$566,MATCH(E$1,'Tillförd energi'!$B$1:$AQ$1,0),FALSE)</f>
        <v>0</v>
      </c>
      <c r="F172">
        <f>VLOOKUP($B172,'Tillförd energi'!$B$1:$AS$566,MATCH(F$1,'Tillförd energi'!$B$1:$AQ$1,0),FALSE)</f>
        <v>0</v>
      </c>
      <c r="G172">
        <f>VLOOKUP($B172,'Tillförd energi'!$B$1:$AS$566,MATCH(G$1,'Tillförd energi'!$B$1:$AQ$1,0),FALSE)</f>
        <v>0</v>
      </c>
      <c r="H172">
        <f>VLOOKUP($B172,'Tillförd energi'!$B$1:$AS$566,MATCH(H$1,'Tillförd energi'!$B$1:$AQ$1,0),FALSE)</f>
        <v>0</v>
      </c>
      <c r="I172">
        <f>VLOOKUP($B172,'Tillförd energi'!$B$1:$AS$566,MATCH(I$1,'Tillförd energi'!$B$1:$AQ$1,0),FALSE)</f>
        <v>0</v>
      </c>
      <c r="J172">
        <f>VLOOKUP($B172,'Tillförd energi'!$B$1:$AS$566,MATCH(J$1,'Tillförd energi'!$B$1:$AQ$1,0),FALSE)</f>
        <v>0</v>
      </c>
      <c r="K172">
        <v>0</v>
      </c>
      <c r="L172">
        <f>VLOOKUP($B172,'Tillförd energi'!$B$1:$AS$566,MATCH(L$1,'Tillförd energi'!$B$1:$AQ$1,0),FALSE)</f>
        <v>0</v>
      </c>
      <c r="M172">
        <f>VLOOKUP($B172,'Tillförd energi'!$B$1:$AS$566,MATCH(M$1,'Tillförd energi'!$B$1:$AQ$1,0),FALSE)</f>
        <v>0</v>
      </c>
      <c r="N172">
        <f>VLOOKUP($B172,'Tillförd energi'!$B$1:$AS$566,MATCH(N$1,'Tillförd energi'!$B$1:$AQ$1,0),FALSE)</f>
        <v>0</v>
      </c>
      <c r="O172">
        <f>VLOOKUP($B172,'Tillförd energi'!$B$1:$AS$566,MATCH(O$1,'Tillförd energi'!$B$1:$AQ$1,0),FALSE)</f>
        <v>0</v>
      </c>
      <c r="P172">
        <f>VLOOKUP($B172,'Tillförd energi'!$B$1:$AS$566,MATCH(P$1,'Tillförd energi'!$B$1:$AQ$1,0),FALSE)</f>
        <v>11.772</v>
      </c>
      <c r="Q172">
        <f>VLOOKUP($B172,'Tillförd energi'!$B$1:$AS$566,MATCH(Q$1,'Tillförd energi'!$B$1:$AQ$1,0),FALSE)</f>
        <v>0</v>
      </c>
      <c r="R172">
        <f>VLOOKUP($B172,'Tillförd energi'!$B$1:$AS$566,MATCH(R$1,'Tillförd energi'!$B$1:$AQ$1,0),FALSE)</f>
        <v>0</v>
      </c>
      <c r="S172">
        <f>VLOOKUP($B172,'Tillförd energi'!$B$1:$AS$566,MATCH(S$1,'Tillförd energi'!$B$1:$AQ$1,0),FALSE)</f>
        <v>0</v>
      </c>
      <c r="T172">
        <f>VLOOKUP($B172,'Tillförd energi'!$B$1:$AS$566,MATCH(T$1,'Tillförd energi'!$B$1:$AQ$1,0),FALSE)</f>
        <v>0</v>
      </c>
      <c r="U172">
        <f>VLOOKUP($B172,'Tillförd energi'!$B$1:$AS$566,MATCH(U$1,'Tillförd energi'!$B$1:$AQ$1,0),FALSE)</f>
        <v>0</v>
      </c>
      <c r="V172">
        <f>VLOOKUP($B172,'Tillförd energi'!$B$1:$AS$566,MATCH(V$1,'Tillförd energi'!$B$1:$AQ$1,0),FALSE)</f>
        <v>0</v>
      </c>
      <c r="W172">
        <f>VLOOKUP($B172,'Tillförd energi'!$B$1:$AS$566,MATCH(W$1,'Tillförd energi'!$B$1:$AQ$1,0),FALSE)</f>
        <v>0</v>
      </c>
      <c r="X172">
        <f>VLOOKUP($B172,'Tillförd energi'!$B$1:$AS$566,MATCH(X$1,'Tillförd energi'!$B$1:$AQ$1,0),FALSE)</f>
        <v>2.9449999999999998</v>
      </c>
      <c r="Y172">
        <f>VLOOKUP($B172,'Tillförd energi'!$B$1:$AS$566,MATCH(Y$1,'Tillförd energi'!$B$1:$AQ$1,0),FALSE)</f>
        <v>0</v>
      </c>
      <c r="Z172">
        <f>VLOOKUP($B172,'Tillförd energi'!$B$1:$AS$566,MATCH(Z$1,'Tillförd energi'!$B$1:$AQ$1,0),FALSE)</f>
        <v>0</v>
      </c>
      <c r="AA172">
        <f>VLOOKUP($B172,'Tillförd energi'!$B$1:$AS$566,MATCH(AA$1,'Tillförd energi'!$B$1:$AQ$1,0),FALSE)</f>
        <v>0</v>
      </c>
      <c r="AB172">
        <f>VLOOKUP($B172,'Tillförd energi'!$B$1:$AS$566,MATCH(AB$1,'Tillförd energi'!$B$1:$AQ$1,0),FALSE)</f>
        <v>0</v>
      </c>
      <c r="AC172">
        <f>VLOOKUP($B172,'Tillförd energi'!$B$1:$AS$566,MATCH(AC$1,'Tillförd energi'!$B$1:$AQ$1,0),FALSE)</f>
        <v>0</v>
      </c>
      <c r="AD172">
        <f>VLOOKUP($B172,'Tillförd energi'!$B$1:$AS$566,MATCH(AD$1,'Tillförd energi'!$B$1:$AQ$1,0),FALSE)</f>
        <v>0</v>
      </c>
      <c r="AE172">
        <f>VLOOKUP($B172,'Tillförd energi'!$B$1:$AS$566,MATCH(AE$1,'Tillförd energi'!$B$1:$AQ$1,0),FALSE)</f>
        <v>0</v>
      </c>
      <c r="AF172">
        <f>VLOOKUP($B172,'Tillförd energi'!$B$1:$AS$566,MATCH(AF$1,'Tillförd energi'!$B$1:$AQ$1,0),FALSE)</f>
        <v>0.22500000000000001</v>
      </c>
      <c r="AG172">
        <f>IFERROR(VLOOKUP(B172,Miljö!$B$1:$S$476,9,FALSE)/1,0)</f>
        <v>0</v>
      </c>
      <c r="AI172">
        <f t="shared" si="16"/>
        <v>15.39</v>
      </c>
      <c r="AJ172">
        <f t="shared" si="17"/>
        <v>15.39</v>
      </c>
      <c r="AK172">
        <f>IF(ISERROR(1/VLOOKUP($B172,Leveranser!$B$1:$S$500,MATCH("såld värme (gwh)",Leveranser!$B$1:$S$1,0),FALSE)),"",VLOOKUP($B172,Leveranser!$B$1:$S$500,MATCH("såld värme (gwh)",Leveranser!$B$1:$S$1,0),FALSE))</f>
        <v>10.478</v>
      </c>
      <c r="AL172">
        <f>VLOOKUP($B172,Leveranser!$B$1:$Y$500,MATCH("Totalt såld fjärrvärme till andra fjärrvärmeföretag",Leveranser!$B$1:$AA$1,0),FALSE)</f>
        <v>0</v>
      </c>
      <c r="AM172">
        <f>IF(ISERROR(1/VLOOKUP($B172,Miljö!$B$1:$S$500,MATCH("Såld mängd produktionsspecifik fjärrvärme (GWh)",Miljö!$B$1:$R$1,0),FALSE)),0,VLOOKUP($B172,Miljö!$B$1:$S$500,MATCH("Såld mängd produktionsspecifik fjärrvärme (GWh)",Miljö!$B$1:$R$1,0),FALSE))</f>
        <v>0</v>
      </c>
      <c r="AN172" s="137">
        <f t="shared" si="18"/>
        <v>0.68083170890188427</v>
      </c>
      <c r="AP172" t="str">
        <f>VLOOKUP($B172,Miljövärden!$B$1:$H$446,7,FALSE)</f>
        <v>Ja</v>
      </c>
      <c r="AQ172" t="str">
        <f>VLOOKUP($B172,Miljövärden!$B$1:$H$446,6,FALSE)</f>
        <v>Nej</v>
      </c>
      <c r="AU172">
        <f t="shared" si="19"/>
        <v>0.22500000000000001</v>
      </c>
      <c r="AV172">
        <f t="shared" si="20"/>
        <v>2.9449999999999998</v>
      </c>
      <c r="AW172">
        <f t="shared" si="21"/>
        <v>11.772</v>
      </c>
      <c r="AX172">
        <f t="shared" si="22"/>
        <v>0</v>
      </c>
      <c r="AZ172">
        <f t="shared" si="23"/>
        <v>14.717000000000001</v>
      </c>
      <c r="BE172"/>
      <c r="BF172"/>
      <c r="BG172"/>
      <c r="BH172"/>
      <c r="BI172"/>
    </row>
    <row r="173" spans="1:61" x14ac:dyDescent="0.25">
      <c r="A173" s="2" t="s">
        <v>277</v>
      </c>
      <c r="B173" s="2" t="s">
        <v>281</v>
      </c>
      <c r="C173">
        <f>VLOOKUP($B173,'Tillförd energi'!$B$1:$AS$566,MATCH(C$1,'Tillförd energi'!$B$1:$AQ$1,0),FALSE)</f>
        <v>0</v>
      </c>
      <c r="D173">
        <f>VLOOKUP($B173,'Tillförd energi'!$B$1:$AS$566,MATCH(D$1,'Tillförd energi'!$B$1:$AQ$1,0),FALSE)</f>
        <v>0.23899999999999999</v>
      </c>
      <c r="E173">
        <f>VLOOKUP($B173,'Tillförd energi'!$B$1:$AS$566,MATCH(E$1,'Tillförd energi'!$B$1:$AQ$1,0),FALSE)</f>
        <v>0</v>
      </c>
      <c r="F173">
        <f>VLOOKUP($B173,'Tillförd energi'!$B$1:$AS$566,MATCH(F$1,'Tillförd energi'!$B$1:$AQ$1,0),FALSE)</f>
        <v>0</v>
      </c>
      <c r="G173">
        <f>VLOOKUP($B173,'Tillförd energi'!$B$1:$AS$566,MATCH(G$1,'Tillförd energi'!$B$1:$AQ$1,0),FALSE)</f>
        <v>0</v>
      </c>
      <c r="H173">
        <f>VLOOKUP($B173,'Tillförd energi'!$B$1:$AS$566,MATCH(H$1,'Tillförd energi'!$B$1:$AQ$1,0),FALSE)</f>
        <v>0</v>
      </c>
      <c r="I173">
        <f>VLOOKUP($B173,'Tillförd energi'!$B$1:$AS$566,MATCH(I$1,'Tillförd energi'!$B$1:$AQ$1,0),FALSE)</f>
        <v>0</v>
      </c>
      <c r="J173">
        <f>VLOOKUP($B173,'Tillförd energi'!$B$1:$AS$566,MATCH(J$1,'Tillförd energi'!$B$1:$AQ$1,0),FALSE)</f>
        <v>0</v>
      </c>
      <c r="K173">
        <v>0</v>
      </c>
      <c r="L173">
        <f>VLOOKUP($B173,'Tillförd energi'!$B$1:$AS$566,MATCH(L$1,'Tillförd energi'!$B$1:$AQ$1,0),FALSE)</f>
        <v>0</v>
      </c>
      <c r="M173">
        <f>VLOOKUP($B173,'Tillförd energi'!$B$1:$AS$566,MATCH(M$1,'Tillförd energi'!$B$1:$AQ$1,0),FALSE)</f>
        <v>0</v>
      </c>
      <c r="N173">
        <f>VLOOKUP($B173,'Tillförd energi'!$B$1:$AS$566,MATCH(N$1,'Tillförd energi'!$B$1:$AQ$1,0),FALSE)</f>
        <v>0</v>
      </c>
      <c r="O173">
        <f>VLOOKUP($B173,'Tillförd energi'!$B$1:$AS$566,MATCH(O$1,'Tillförd energi'!$B$1:$AQ$1,0),FALSE)</f>
        <v>0</v>
      </c>
      <c r="P173">
        <f>VLOOKUP($B173,'Tillförd energi'!$B$1:$AS$566,MATCH(P$1,'Tillförd energi'!$B$1:$AQ$1,0),FALSE)</f>
        <v>0</v>
      </c>
      <c r="Q173">
        <f>VLOOKUP($B173,'Tillförd energi'!$B$1:$AS$566,MATCH(Q$1,'Tillförd energi'!$B$1:$AQ$1,0),FALSE)</f>
        <v>0</v>
      </c>
      <c r="R173">
        <f>VLOOKUP($B173,'Tillförd energi'!$B$1:$AS$566,MATCH(R$1,'Tillförd energi'!$B$1:$AQ$1,0),FALSE)</f>
        <v>0</v>
      </c>
      <c r="S173">
        <f>VLOOKUP($B173,'Tillförd energi'!$B$1:$AS$566,MATCH(S$1,'Tillförd energi'!$B$1:$AQ$1,0),FALSE)</f>
        <v>8.2669999999999995</v>
      </c>
      <c r="T173">
        <f>VLOOKUP($B173,'Tillförd energi'!$B$1:$AS$566,MATCH(T$1,'Tillförd energi'!$B$1:$AQ$1,0),FALSE)</f>
        <v>0</v>
      </c>
      <c r="U173">
        <f>VLOOKUP($B173,'Tillförd energi'!$B$1:$AS$566,MATCH(U$1,'Tillförd energi'!$B$1:$AQ$1,0),FALSE)</f>
        <v>0</v>
      </c>
      <c r="V173">
        <f>VLOOKUP($B173,'Tillförd energi'!$B$1:$AS$566,MATCH(V$1,'Tillförd energi'!$B$1:$AQ$1,0),FALSE)</f>
        <v>0</v>
      </c>
      <c r="W173">
        <f>VLOOKUP($B173,'Tillförd energi'!$B$1:$AS$566,MATCH(W$1,'Tillförd energi'!$B$1:$AQ$1,0),FALSE)</f>
        <v>0</v>
      </c>
      <c r="X173">
        <f>VLOOKUP($B173,'Tillförd energi'!$B$1:$AS$566,MATCH(X$1,'Tillförd energi'!$B$1:$AQ$1,0),FALSE)</f>
        <v>0</v>
      </c>
      <c r="Y173">
        <f>VLOOKUP($B173,'Tillförd energi'!$B$1:$AS$566,MATCH(Y$1,'Tillförd energi'!$B$1:$AQ$1,0),FALSE)</f>
        <v>0</v>
      </c>
      <c r="Z173">
        <f>VLOOKUP($B173,'Tillförd energi'!$B$1:$AS$566,MATCH(Z$1,'Tillförd energi'!$B$1:$AQ$1,0),FALSE)</f>
        <v>0</v>
      </c>
      <c r="AA173">
        <f>VLOOKUP($B173,'Tillförd energi'!$B$1:$AS$566,MATCH(AA$1,'Tillförd energi'!$B$1:$AQ$1,0),FALSE)</f>
        <v>0</v>
      </c>
      <c r="AB173">
        <f>VLOOKUP($B173,'Tillförd energi'!$B$1:$AS$566,MATCH(AB$1,'Tillförd energi'!$B$1:$AQ$1,0),FALSE)</f>
        <v>0</v>
      </c>
      <c r="AC173">
        <f>VLOOKUP($B173,'Tillförd energi'!$B$1:$AS$566,MATCH(AC$1,'Tillförd energi'!$B$1:$AQ$1,0),FALSE)</f>
        <v>0</v>
      </c>
      <c r="AD173">
        <f>VLOOKUP($B173,'Tillförd energi'!$B$1:$AS$566,MATCH(AD$1,'Tillförd energi'!$B$1:$AQ$1,0),FALSE)</f>
        <v>0</v>
      </c>
      <c r="AE173">
        <f>VLOOKUP($B173,'Tillförd energi'!$B$1:$AS$566,MATCH(AE$1,'Tillförd energi'!$B$1:$AQ$1,0),FALSE)</f>
        <v>0</v>
      </c>
      <c r="AF173">
        <f>VLOOKUP($B173,'Tillförd energi'!$B$1:$AS$566,MATCH(AF$1,'Tillförd energi'!$B$1:$AQ$1,0),FALSE)</f>
        <v>0.17499999999999999</v>
      </c>
      <c r="AG173">
        <f>IFERROR(VLOOKUP(B173,Miljö!$B$1:$S$476,9,FALSE)/1,0)</f>
        <v>0</v>
      </c>
      <c r="AI173">
        <f t="shared" si="16"/>
        <v>8.6810000000000009</v>
      </c>
      <c r="AJ173">
        <f t="shared" si="17"/>
        <v>8.6810000000000009</v>
      </c>
      <c r="AK173">
        <f>IF(ISERROR(1/VLOOKUP($B173,Leveranser!$B$1:$S$500,MATCH("såld värme (gwh)",Leveranser!$B$1:$S$1,0),FALSE)),"",VLOOKUP($B173,Leveranser!$B$1:$S$500,MATCH("såld värme (gwh)",Leveranser!$B$1:$S$1,0),FALSE))</f>
        <v>5.7140000000000004</v>
      </c>
      <c r="AL173">
        <f>VLOOKUP($B173,Leveranser!$B$1:$Y$500,MATCH("Totalt såld fjärrvärme till andra fjärrvärmeföretag",Leveranser!$B$1:$AA$1,0),FALSE)</f>
        <v>0</v>
      </c>
      <c r="AM173">
        <f>IF(ISERROR(1/VLOOKUP($B173,Miljö!$B$1:$S$500,MATCH("Såld mängd produktionsspecifik fjärrvärme (GWh)",Miljö!$B$1:$R$1,0),FALSE)),0,VLOOKUP($B173,Miljö!$B$1:$S$500,MATCH("Såld mängd produktionsspecifik fjärrvärme (GWh)",Miljö!$B$1:$R$1,0),FALSE))</f>
        <v>0</v>
      </c>
      <c r="AN173" s="137">
        <f t="shared" si="18"/>
        <v>0.65821909918212185</v>
      </c>
      <c r="AP173" t="str">
        <f>VLOOKUP($B173,Miljövärden!$B$1:$H$446,7,FALSE)</f>
        <v>Ja</v>
      </c>
      <c r="AQ173" t="str">
        <f>VLOOKUP($B173,Miljövärden!$B$1:$H$446,6,FALSE)</f>
        <v>Nej</v>
      </c>
      <c r="AU173">
        <f t="shared" si="19"/>
        <v>0.17499999999999999</v>
      </c>
      <c r="AV173">
        <f t="shared" si="20"/>
        <v>0</v>
      </c>
      <c r="AW173">
        <f t="shared" si="21"/>
        <v>0</v>
      </c>
      <c r="AX173">
        <f t="shared" si="22"/>
        <v>8.2669999999999995</v>
      </c>
      <c r="AZ173">
        <f t="shared" si="23"/>
        <v>8.2669999999999995</v>
      </c>
      <c r="BE173"/>
      <c r="BF173"/>
      <c r="BG173"/>
      <c r="BH173"/>
      <c r="BI173"/>
    </row>
    <row r="174" spans="1:61" x14ac:dyDescent="0.25">
      <c r="A174" s="2" t="s">
        <v>277</v>
      </c>
      <c r="B174" s="2" t="s">
        <v>282</v>
      </c>
      <c r="C174">
        <f>VLOOKUP($B174,'Tillförd energi'!$B$1:$AS$566,MATCH(C$1,'Tillförd energi'!$B$1:$AQ$1,0),FALSE)</f>
        <v>0</v>
      </c>
      <c r="D174">
        <f>VLOOKUP($B174,'Tillförd energi'!$B$1:$AS$566,MATCH(D$1,'Tillförd energi'!$B$1:$AQ$1,0),FALSE)</f>
        <v>0.01</v>
      </c>
      <c r="E174">
        <f>VLOOKUP($B174,'Tillförd energi'!$B$1:$AS$566,MATCH(E$1,'Tillförd energi'!$B$1:$AQ$1,0),FALSE)</f>
        <v>0</v>
      </c>
      <c r="F174">
        <f>VLOOKUP($B174,'Tillförd energi'!$B$1:$AS$566,MATCH(F$1,'Tillförd energi'!$B$1:$AQ$1,0),FALSE)</f>
        <v>0</v>
      </c>
      <c r="G174">
        <f>VLOOKUP($B174,'Tillförd energi'!$B$1:$AS$566,MATCH(G$1,'Tillförd energi'!$B$1:$AQ$1,0),FALSE)</f>
        <v>0</v>
      </c>
      <c r="H174">
        <f>VLOOKUP($B174,'Tillförd energi'!$B$1:$AS$566,MATCH(H$1,'Tillförd energi'!$B$1:$AQ$1,0),FALSE)</f>
        <v>0</v>
      </c>
      <c r="I174">
        <f>VLOOKUP($B174,'Tillförd energi'!$B$1:$AS$566,MATCH(I$1,'Tillförd energi'!$B$1:$AQ$1,0),FALSE)</f>
        <v>0</v>
      </c>
      <c r="J174">
        <f>VLOOKUP($B174,'Tillförd energi'!$B$1:$AS$566,MATCH(J$1,'Tillförd energi'!$B$1:$AQ$1,0),FALSE)</f>
        <v>0</v>
      </c>
      <c r="K174">
        <v>0</v>
      </c>
      <c r="L174">
        <f>VLOOKUP($B174,'Tillförd energi'!$B$1:$AS$566,MATCH(L$1,'Tillförd energi'!$B$1:$AQ$1,0),FALSE)</f>
        <v>0</v>
      </c>
      <c r="M174">
        <f>VLOOKUP($B174,'Tillförd energi'!$B$1:$AS$566,MATCH(M$1,'Tillförd energi'!$B$1:$AQ$1,0),FALSE)</f>
        <v>0</v>
      </c>
      <c r="N174">
        <f>VLOOKUP($B174,'Tillförd energi'!$B$1:$AS$566,MATCH(N$1,'Tillförd energi'!$B$1:$AQ$1,0),FALSE)</f>
        <v>0</v>
      </c>
      <c r="O174">
        <f>VLOOKUP($B174,'Tillförd energi'!$B$1:$AS$566,MATCH(O$1,'Tillförd energi'!$B$1:$AQ$1,0),FALSE)</f>
        <v>0</v>
      </c>
      <c r="P174">
        <f>VLOOKUP($B174,'Tillförd energi'!$B$1:$AS$566,MATCH(P$1,'Tillförd energi'!$B$1:$AQ$1,0),FALSE)</f>
        <v>0</v>
      </c>
      <c r="Q174">
        <f>VLOOKUP($B174,'Tillförd energi'!$B$1:$AS$566,MATCH(Q$1,'Tillförd energi'!$B$1:$AQ$1,0),FALSE)</f>
        <v>0</v>
      </c>
      <c r="R174">
        <f>VLOOKUP($B174,'Tillförd energi'!$B$1:$AS$566,MATCH(R$1,'Tillförd energi'!$B$1:$AQ$1,0),FALSE)</f>
        <v>1.397</v>
      </c>
      <c r="S174">
        <f>VLOOKUP($B174,'Tillförd energi'!$B$1:$AS$566,MATCH(S$1,'Tillförd energi'!$B$1:$AQ$1,0),FALSE)</f>
        <v>3.8780000000000001</v>
      </c>
      <c r="T174">
        <f>VLOOKUP($B174,'Tillförd energi'!$B$1:$AS$566,MATCH(T$1,'Tillförd energi'!$B$1:$AQ$1,0),FALSE)</f>
        <v>0</v>
      </c>
      <c r="U174">
        <f>VLOOKUP($B174,'Tillförd energi'!$B$1:$AS$566,MATCH(U$1,'Tillförd energi'!$B$1:$AQ$1,0),FALSE)</f>
        <v>0</v>
      </c>
      <c r="V174">
        <f>VLOOKUP($B174,'Tillförd energi'!$B$1:$AS$566,MATCH(V$1,'Tillförd energi'!$B$1:$AQ$1,0),FALSE)</f>
        <v>0</v>
      </c>
      <c r="W174">
        <f>VLOOKUP($B174,'Tillförd energi'!$B$1:$AS$566,MATCH(W$1,'Tillförd energi'!$B$1:$AQ$1,0),FALSE)</f>
        <v>0</v>
      </c>
      <c r="X174">
        <f>VLOOKUP($B174,'Tillförd energi'!$B$1:$AS$566,MATCH(X$1,'Tillförd energi'!$B$1:$AQ$1,0),FALSE)</f>
        <v>9.6839999999999993</v>
      </c>
      <c r="Y174">
        <f>VLOOKUP($B174,'Tillförd energi'!$B$1:$AS$566,MATCH(Y$1,'Tillförd energi'!$B$1:$AQ$1,0),FALSE)</f>
        <v>0</v>
      </c>
      <c r="Z174">
        <f>VLOOKUP($B174,'Tillförd energi'!$B$1:$AS$566,MATCH(Z$1,'Tillförd energi'!$B$1:$AQ$1,0),FALSE)</f>
        <v>0</v>
      </c>
      <c r="AA174">
        <f>VLOOKUP($B174,'Tillförd energi'!$B$1:$AS$566,MATCH(AA$1,'Tillförd energi'!$B$1:$AQ$1,0),FALSE)</f>
        <v>0</v>
      </c>
      <c r="AB174">
        <f>VLOOKUP($B174,'Tillförd energi'!$B$1:$AS$566,MATCH(AB$1,'Tillförd energi'!$B$1:$AQ$1,0),FALSE)</f>
        <v>0</v>
      </c>
      <c r="AC174">
        <f>VLOOKUP($B174,'Tillförd energi'!$B$1:$AS$566,MATCH(AC$1,'Tillförd energi'!$B$1:$AQ$1,0),FALSE)</f>
        <v>0</v>
      </c>
      <c r="AD174">
        <f>VLOOKUP($B174,'Tillförd energi'!$B$1:$AS$566,MATCH(AD$1,'Tillförd energi'!$B$1:$AQ$1,0),FALSE)</f>
        <v>0</v>
      </c>
      <c r="AE174">
        <f>VLOOKUP($B174,'Tillförd energi'!$B$1:$AS$566,MATCH(AE$1,'Tillförd energi'!$B$1:$AQ$1,0),FALSE)</f>
        <v>0</v>
      </c>
      <c r="AF174">
        <f>VLOOKUP($B174,'Tillförd energi'!$B$1:$AS$566,MATCH(AF$1,'Tillförd energi'!$B$1:$AQ$1,0),FALSE)</f>
        <v>0.318</v>
      </c>
      <c r="AG174">
        <f>IFERROR(VLOOKUP(B174,Miljö!$B$1:$S$476,9,FALSE)/1,0)</f>
        <v>0</v>
      </c>
      <c r="AI174">
        <f t="shared" si="16"/>
        <v>15.286999999999999</v>
      </c>
      <c r="AJ174">
        <f t="shared" si="17"/>
        <v>15.286999999999999</v>
      </c>
      <c r="AK174">
        <f>IF(ISERROR(1/VLOOKUP($B174,Leveranser!$B$1:$S$500,MATCH("såld värme (gwh)",Leveranser!$B$1:$S$1,0),FALSE)),"",VLOOKUP($B174,Leveranser!$B$1:$S$500,MATCH("såld värme (gwh)",Leveranser!$B$1:$S$1,0),FALSE))</f>
        <v>12.781000000000001</v>
      </c>
      <c r="AL174">
        <f>VLOOKUP($B174,Leveranser!$B$1:$Y$500,MATCH("Totalt såld fjärrvärme till andra fjärrvärmeföretag",Leveranser!$B$1:$AA$1,0),FALSE)</f>
        <v>0</v>
      </c>
      <c r="AM174">
        <f>IF(ISERROR(1/VLOOKUP($B174,Miljö!$B$1:$S$500,MATCH("Såld mängd produktionsspecifik fjärrvärme (GWh)",Miljö!$B$1:$R$1,0),FALSE)),0,VLOOKUP($B174,Miljö!$B$1:$S$500,MATCH("Såld mängd produktionsspecifik fjärrvärme (GWh)",Miljö!$B$1:$R$1,0),FALSE))</f>
        <v>0</v>
      </c>
      <c r="AN174" s="137">
        <f t="shared" si="18"/>
        <v>0.83606986328252775</v>
      </c>
      <c r="AP174" t="str">
        <f>VLOOKUP($B174,Miljövärden!$B$1:$H$446,7,FALSE)</f>
        <v>Ja</v>
      </c>
      <c r="AQ174" t="str">
        <f>VLOOKUP($B174,Miljövärden!$B$1:$H$446,6,FALSE)</f>
        <v>Nej</v>
      </c>
      <c r="AU174">
        <f t="shared" si="19"/>
        <v>0.318</v>
      </c>
      <c r="AV174">
        <f t="shared" si="20"/>
        <v>9.6839999999999993</v>
      </c>
      <c r="AW174">
        <f t="shared" si="21"/>
        <v>0</v>
      </c>
      <c r="AX174">
        <f t="shared" si="22"/>
        <v>5.2750000000000004</v>
      </c>
      <c r="AZ174">
        <f t="shared" si="23"/>
        <v>14.959</v>
      </c>
      <c r="BE174"/>
      <c r="BF174"/>
      <c r="BG174"/>
      <c r="BH174"/>
      <c r="BI174"/>
    </row>
    <row r="175" spans="1:61" x14ac:dyDescent="0.25">
      <c r="A175" s="2" t="s">
        <v>277</v>
      </c>
      <c r="B175" s="2" t="s">
        <v>283</v>
      </c>
      <c r="C175">
        <f>VLOOKUP($B175,'Tillförd energi'!$B$1:$AS$566,MATCH(C$1,'Tillförd energi'!$B$1:$AQ$1,0),FALSE)</f>
        <v>0</v>
      </c>
      <c r="D175">
        <f>VLOOKUP($B175,'Tillförd energi'!$B$1:$AS$566,MATCH(D$1,'Tillförd energi'!$B$1:$AQ$1,0),FALSE)</f>
        <v>0.19900000000000001</v>
      </c>
      <c r="E175">
        <f>VLOOKUP($B175,'Tillförd energi'!$B$1:$AS$566,MATCH(E$1,'Tillförd energi'!$B$1:$AQ$1,0),FALSE)</f>
        <v>0</v>
      </c>
      <c r="F175">
        <f>VLOOKUP($B175,'Tillförd energi'!$B$1:$AS$566,MATCH(F$1,'Tillförd energi'!$B$1:$AQ$1,0),FALSE)</f>
        <v>0</v>
      </c>
      <c r="G175">
        <f>VLOOKUP($B175,'Tillförd energi'!$B$1:$AS$566,MATCH(G$1,'Tillförd energi'!$B$1:$AQ$1,0),FALSE)</f>
        <v>0</v>
      </c>
      <c r="H175">
        <f>VLOOKUP($B175,'Tillförd energi'!$B$1:$AS$566,MATCH(H$1,'Tillförd energi'!$B$1:$AQ$1,0),FALSE)</f>
        <v>0</v>
      </c>
      <c r="I175">
        <f>VLOOKUP($B175,'Tillförd energi'!$B$1:$AS$566,MATCH(I$1,'Tillförd energi'!$B$1:$AQ$1,0),FALSE)</f>
        <v>0</v>
      </c>
      <c r="J175">
        <f>VLOOKUP($B175,'Tillförd energi'!$B$1:$AS$566,MATCH(J$1,'Tillförd energi'!$B$1:$AQ$1,0),FALSE)</f>
        <v>0</v>
      </c>
      <c r="K175">
        <v>0</v>
      </c>
      <c r="L175">
        <f>VLOOKUP($B175,'Tillförd energi'!$B$1:$AS$566,MATCH(L$1,'Tillförd energi'!$B$1:$AQ$1,0),FALSE)</f>
        <v>0</v>
      </c>
      <c r="M175">
        <f>VLOOKUP($B175,'Tillförd energi'!$B$1:$AS$566,MATCH(M$1,'Tillförd energi'!$B$1:$AQ$1,0),FALSE)</f>
        <v>0</v>
      </c>
      <c r="N175">
        <f>VLOOKUP($B175,'Tillförd energi'!$B$1:$AS$566,MATCH(N$1,'Tillförd energi'!$B$1:$AQ$1,0),FALSE)</f>
        <v>0</v>
      </c>
      <c r="O175">
        <f>VLOOKUP($B175,'Tillförd energi'!$B$1:$AS$566,MATCH(O$1,'Tillförd energi'!$B$1:$AQ$1,0),FALSE)</f>
        <v>0</v>
      </c>
      <c r="P175">
        <f>VLOOKUP($B175,'Tillförd energi'!$B$1:$AS$566,MATCH(P$1,'Tillförd energi'!$B$1:$AQ$1,0),FALSE)</f>
        <v>0</v>
      </c>
      <c r="Q175">
        <f>VLOOKUP($B175,'Tillförd energi'!$B$1:$AS$566,MATCH(Q$1,'Tillförd energi'!$B$1:$AQ$1,0),FALSE)</f>
        <v>0</v>
      </c>
      <c r="R175">
        <f>VLOOKUP($B175,'Tillförd energi'!$B$1:$AS$566,MATCH(R$1,'Tillförd energi'!$B$1:$AQ$1,0),FALSE)</f>
        <v>6.1970000000000001</v>
      </c>
      <c r="S175">
        <f>VLOOKUP($B175,'Tillförd energi'!$B$1:$AS$566,MATCH(S$1,'Tillförd energi'!$B$1:$AQ$1,0),FALSE)</f>
        <v>0</v>
      </c>
      <c r="T175">
        <f>VLOOKUP($B175,'Tillförd energi'!$B$1:$AS$566,MATCH(T$1,'Tillförd energi'!$B$1:$AQ$1,0),FALSE)</f>
        <v>0</v>
      </c>
      <c r="U175">
        <f>VLOOKUP($B175,'Tillförd energi'!$B$1:$AS$566,MATCH(U$1,'Tillförd energi'!$B$1:$AQ$1,0),FALSE)</f>
        <v>0</v>
      </c>
      <c r="V175">
        <f>VLOOKUP($B175,'Tillförd energi'!$B$1:$AS$566,MATCH(V$1,'Tillförd energi'!$B$1:$AQ$1,0),FALSE)</f>
        <v>0</v>
      </c>
      <c r="W175">
        <f>VLOOKUP($B175,'Tillförd energi'!$B$1:$AS$566,MATCH(W$1,'Tillförd energi'!$B$1:$AQ$1,0),FALSE)</f>
        <v>0</v>
      </c>
      <c r="X175">
        <f>VLOOKUP($B175,'Tillförd energi'!$B$1:$AS$566,MATCH(X$1,'Tillförd energi'!$B$1:$AQ$1,0),FALSE)</f>
        <v>26.545000000000002</v>
      </c>
      <c r="Y175">
        <f>VLOOKUP($B175,'Tillförd energi'!$B$1:$AS$566,MATCH(Y$1,'Tillförd energi'!$B$1:$AQ$1,0),FALSE)</f>
        <v>0</v>
      </c>
      <c r="Z175">
        <f>VLOOKUP($B175,'Tillförd energi'!$B$1:$AS$566,MATCH(Z$1,'Tillförd energi'!$B$1:$AQ$1,0),FALSE)</f>
        <v>0</v>
      </c>
      <c r="AA175">
        <f>VLOOKUP($B175,'Tillförd energi'!$B$1:$AS$566,MATCH(AA$1,'Tillförd energi'!$B$1:$AQ$1,0),FALSE)</f>
        <v>0</v>
      </c>
      <c r="AB175">
        <f>VLOOKUP($B175,'Tillförd energi'!$B$1:$AS$566,MATCH(AB$1,'Tillförd energi'!$B$1:$AQ$1,0),FALSE)</f>
        <v>0</v>
      </c>
      <c r="AC175">
        <f>VLOOKUP($B175,'Tillförd energi'!$B$1:$AS$566,MATCH(AC$1,'Tillförd energi'!$B$1:$AQ$1,0),FALSE)</f>
        <v>0</v>
      </c>
      <c r="AD175">
        <f>VLOOKUP($B175,'Tillförd energi'!$B$1:$AS$566,MATCH(AD$1,'Tillförd energi'!$B$1:$AQ$1,0),FALSE)</f>
        <v>0</v>
      </c>
      <c r="AE175">
        <f>VLOOKUP($B175,'Tillförd energi'!$B$1:$AS$566,MATCH(AE$1,'Tillförd energi'!$B$1:$AQ$1,0),FALSE)</f>
        <v>0</v>
      </c>
      <c r="AF175">
        <f>VLOOKUP($B175,'Tillförd energi'!$B$1:$AS$566,MATCH(AF$1,'Tillförd energi'!$B$1:$AQ$1,0),FALSE)</f>
        <v>0.48499999999999999</v>
      </c>
      <c r="AG175">
        <f>IFERROR(VLOOKUP(B175,Miljö!$B$1:$S$476,9,FALSE)/1,0)</f>
        <v>0</v>
      </c>
      <c r="AI175">
        <f t="shared" si="16"/>
        <v>33.426000000000002</v>
      </c>
      <c r="AJ175">
        <f t="shared" si="17"/>
        <v>33.426000000000002</v>
      </c>
      <c r="AK175">
        <f>IF(ISERROR(1/VLOOKUP($B175,Leveranser!$B$1:$S$500,MATCH("såld värme (gwh)",Leveranser!$B$1:$S$1,0),FALSE)),"",VLOOKUP($B175,Leveranser!$B$1:$S$500,MATCH("såld värme (gwh)",Leveranser!$B$1:$S$1,0),FALSE))</f>
        <v>26.956</v>
      </c>
      <c r="AL175">
        <f>VLOOKUP($B175,Leveranser!$B$1:$Y$500,MATCH("Totalt såld fjärrvärme till andra fjärrvärmeföretag",Leveranser!$B$1:$AA$1,0),FALSE)</f>
        <v>0</v>
      </c>
      <c r="AM175">
        <f>IF(ISERROR(1/VLOOKUP($B175,Miljö!$B$1:$S$500,MATCH("Såld mängd produktionsspecifik fjärrvärme (GWh)",Miljö!$B$1:$R$1,0),FALSE)),0,VLOOKUP($B175,Miljö!$B$1:$S$500,MATCH("Såld mängd produktionsspecifik fjärrvärme (GWh)",Miljö!$B$1:$R$1,0),FALSE))</f>
        <v>0</v>
      </c>
      <c r="AN175" s="137">
        <f t="shared" si="18"/>
        <v>0.80643810207622801</v>
      </c>
      <c r="AP175" t="str">
        <f>VLOOKUP($B175,Miljövärden!$B$1:$H$446,7,FALSE)</f>
        <v>Ja</v>
      </c>
      <c r="AQ175" t="str">
        <f>VLOOKUP($B175,Miljövärden!$B$1:$H$446,6,FALSE)</f>
        <v>Nej</v>
      </c>
      <c r="AU175">
        <f t="shared" si="19"/>
        <v>0.48499999999999999</v>
      </c>
      <c r="AV175">
        <f t="shared" si="20"/>
        <v>26.545000000000002</v>
      </c>
      <c r="AW175">
        <f t="shared" si="21"/>
        <v>0</v>
      </c>
      <c r="AX175">
        <f t="shared" si="22"/>
        <v>6.1970000000000001</v>
      </c>
      <c r="AZ175">
        <f t="shared" si="23"/>
        <v>32.742000000000004</v>
      </c>
      <c r="BE175"/>
      <c r="BF175"/>
      <c r="BG175"/>
      <c r="BH175"/>
      <c r="BI175"/>
    </row>
    <row r="176" spans="1:61" x14ac:dyDescent="0.25">
      <c r="A176" s="2" t="s">
        <v>277</v>
      </c>
      <c r="B176" s="2" t="s">
        <v>284</v>
      </c>
      <c r="C176">
        <f>VLOOKUP($B176,'Tillförd energi'!$B$1:$AS$566,MATCH(C$1,'Tillförd energi'!$B$1:$AQ$1,0),FALSE)</f>
        <v>0</v>
      </c>
      <c r="D176">
        <f>VLOOKUP($B176,'Tillförd energi'!$B$1:$AS$566,MATCH(D$1,'Tillförd energi'!$B$1:$AQ$1,0),FALSE)</f>
        <v>0.219</v>
      </c>
      <c r="E176">
        <f>VLOOKUP($B176,'Tillförd energi'!$B$1:$AS$566,MATCH(E$1,'Tillförd energi'!$B$1:$AQ$1,0),FALSE)</f>
        <v>0</v>
      </c>
      <c r="F176">
        <f>VLOOKUP($B176,'Tillförd energi'!$B$1:$AS$566,MATCH(F$1,'Tillförd energi'!$B$1:$AQ$1,0),FALSE)</f>
        <v>0</v>
      </c>
      <c r="G176">
        <f>VLOOKUP($B176,'Tillförd energi'!$B$1:$AS$566,MATCH(G$1,'Tillförd energi'!$B$1:$AQ$1,0),FALSE)</f>
        <v>0</v>
      </c>
      <c r="H176">
        <f>VLOOKUP($B176,'Tillförd energi'!$B$1:$AS$566,MATCH(H$1,'Tillförd energi'!$B$1:$AQ$1,0),FALSE)</f>
        <v>0</v>
      </c>
      <c r="I176">
        <f>VLOOKUP($B176,'Tillförd energi'!$B$1:$AS$566,MATCH(I$1,'Tillförd energi'!$B$1:$AQ$1,0),FALSE)</f>
        <v>0</v>
      </c>
      <c r="J176">
        <f>VLOOKUP($B176,'Tillförd energi'!$B$1:$AS$566,MATCH(J$1,'Tillförd energi'!$B$1:$AQ$1,0),FALSE)</f>
        <v>0</v>
      </c>
      <c r="K176">
        <v>0</v>
      </c>
      <c r="L176">
        <f>VLOOKUP($B176,'Tillförd energi'!$B$1:$AS$566,MATCH(L$1,'Tillförd energi'!$B$1:$AQ$1,0),FALSE)</f>
        <v>0</v>
      </c>
      <c r="M176">
        <f>VLOOKUP($B176,'Tillförd energi'!$B$1:$AS$566,MATCH(M$1,'Tillförd energi'!$B$1:$AQ$1,0),FALSE)</f>
        <v>0</v>
      </c>
      <c r="N176">
        <f>VLOOKUP($B176,'Tillförd energi'!$B$1:$AS$566,MATCH(N$1,'Tillförd energi'!$B$1:$AQ$1,0),FALSE)</f>
        <v>0</v>
      </c>
      <c r="O176">
        <f>VLOOKUP($B176,'Tillförd energi'!$B$1:$AS$566,MATCH(O$1,'Tillförd energi'!$B$1:$AQ$1,0),FALSE)</f>
        <v>0</v>
      </c>
      <c r="P176">
        <f>VLOOKUP($B176,'Tillförd energi'!$B$1:$AS$566,MATCH(P$1,'Tillförd energi'!$B$1:$AQ$1,0),FALSE)</f>
        <v>13.987</v>
      </c>
      <c r="Q176">
        <f>VLOOKUP($B176,'Tillförd energi'!$B$1:$AS$566,MATCH(Q$1,'Tillförd energi'!$B$1:$AQ$1,0),FALSE)</f>
        <v>0</v>
      </c>
      <c r="R176">
        <f>VLOOKUP($B176,'Tillförd energi'!$B$1:$AS$566,MATCH(R$1,'Tillförd energi'!$B$1:$AQ$1,0),FALSE)</f>
        <v>0</v>
      </c>
      <c r="S176">
        <f>VLOOKUP($B176,'Tillförd energi'!$B$1:$AS$566,MATCH(S$1,'Tillförd energi'!$B$1:$AQ$1,0),FALSE)</f>
        <v>0</v>
      </c>
      <c r="T176">
        <f>VLOOKUP($B176,'Tillförd energi'!$B$1:$AS$566,MATCH(T$1,'Tillförd energi'!$B$1:$AQ$1,0),FALSE)</f>
        <v>0</v>
      </c>
      <c r="U176">
        <f>VLOOKUP($B176,'Tillförd energi'!$B$1:$AS$566,MATCH(U$1,'Tillförd energi'!$B$1:$AQ$1,0),FALSE)</f>
        <v>0</v>
      </c>
      <c r="V176">
        <f>VLOOKUP($B176,'Tillförd energi'!$B$1:$AS$566,MATCH(V$1,'Tillförd energi'!$B$1:$AQ$1,0),FALSE)</f>
        <v>0</v>
      </c>
      <c r="W176">
        <f>VLOOKUP($B176,'Tillförd energi'!$B$1:$AS$566,MATCH(W$1,'Tillförd energi'!$B$1:$AQ$1,0),FALSE)</f>
        <v>0.56000000000000005</v>
      </c>
      <c r="X176">
        <f>VLOOKUP($B176,'Tillförd energi'!$B$1:$AS$566,MATCH(X$1,'Tillförd energi'!$B$1:$AQ$1,0),FALSE)</f>
        <v>0</v>
      </c>
      <c r="Y176">
        <f>VLOOKUP($B176,'Tillförd energi'!$B$1:$AS$566,MATCH(Y$1,'Tillförd energi'!$B$1:$AQ$1,0),FALSE)</f>
        <v>0</v>
      </c>
      <c r="Z176">
        <f>VLOOKUP($B176,'Tillförd energi'!$B$1:$AS$566,MATCH(Z$1,'Tillförd energi'!$B$1:$AQ$1,0),FALSE)</f>
        <v>0</v>
      </c>
      <c r="AA176">
        <f>VLOOKUP($B176,'Tillförd energi'!$B$1:$AS$566,MATCH(AA$1,'Tillförd energi'!$B$1:$AQ$1,0),FALSE)</f>
        <v>0</v>
      </c>
      <c r="AB176">
        <f>VLOOKUP($B176,'Tillförd energi'!$B$1:$AS$566,MATCH(AB$1,'Tillförd energi'!$B$1:$AQ$1,0),FALSE)</f>
        <v>0</v>
      </c>
      <c r="AC176">
        <f>VLOOKUP($B176,'Tillförd energi'!$B$1:$AS$566,MATCH(AC$1,'Tillförd energi'!$B$1:$AQ$1,0),FALSE)</f>
        <v>0</v>
      </c>
      <c r="AD176">
        <f>VLOOKUP($B176,'Tillförd energi'!$B$1:$AS$566,MATCH(AD$1,'Tillförd energi'!$B$1:$AQ$1,0),FALSE)</f>
        <v>0</v>
      </c>
      <c r="AE176">
        <f>VLOOKUP($B176,'Tillförd energi'!$B$1:$AS$566,MATCH(AE$1,'Tillförd energi'!$B$1:$AQ$1,0),FALSE)</f>
        <v>0</v>
      </c>
      <c r="AF176">
        <f>VLOOKUP($B176,'Tillförd energi'!$B$1:$AS$566,MATCH(AF$1,'Tillförd energi'!$B$1:$AQ$1,0),FALSE)</f>
        <v>0.28000000000000003</v>
      </c>
      <c r="AG176">
        <f>IFERROR(VLOOKUP(B176,Miljö!$B$1:$S$476,9,FALSE)/1,0)</f>
        <v>0</v>
      </c>
      <c r="AI176">
        <f t="shared" si="16"/>
        <v>15.045999999999999</v>
      </c>
      <c r="AJ176">
        <f t="shared" si="17"/>
        <v>15.045999999999999</v>
      </c>
      <c r="AK176">
        <f>IF(ISERROR(1/VLOOKUP($B176,Leveranser!$B$1:$S$500,MATCH("såld värme (gwh)",Leveranser!$B$1:$S$1,0),FALSE)),"",VLOOKUP($B176,Leveranser!$B$1:$S$500,MATCH("såld värme (gwh)",Leveranser!$B$1:$S$1,0),FALSE))</f>
        <v>11.563000000000001</v>
      </c>
      <c r="AL176">
        <f>VLOOKUP($B176,Leveranser!$B$1:$Y$500,MATCH("Totalt såld fjärrvärme till andra fjärrvärmeföretag",Leveranser!$B$1:$AA$1,0),FALSE)</f>
        <v>0</v>
      </c>
      <c r="AM176">
        <f>IF(ISERROR(1/VLOOKUP($B176,Miljö!$B$1:$S$500,MATCH("Såld mängd produktionsspecifik fjärrvärme (GWh)",Miljö!$B$1:$R$1,0),FALSE)),0,VLOOKUP($B176,Miljö!$B$1:$S$500,MATCH("Såld mängd produktionsspecifik fjärrvärme (GWh)",Miljö!$B$1:$R$1,0),FALSE))</f>
        <v>0</v>
      </c>
      <c r="AN176" s="137">
        <f t="shared" si="18"/>
        <v>0.76850990296424304</v>
      </c>
      <c r="AP176" t="str">
        <f>VLOOKUP($B176,Miljövärden!$B$1:$H$446,7,FALSE)</f>
        <v>Ja</v>
      </c>
      <c r="AQ176" t="str">
        <f>VLOOKUP($B176,Miljövärden!$B$1:$H$446,6,FALSE)</f>
        <v>Nej</v>
      </c>
      <c r="AU176">
        <f t="shared" si="19"/>
        <v>0.28000000000000003</v>
      </c>
      <c r="AV176">
        <f t="shared" si="20"/>
        <v>0</v>
      </c>
      <c r="AW176">
        <f t="shared" si="21"/>
        <v>13.987</v>
      </c>
      <c r="AX176">
        <f t="shared" si="22"/>
        <v>0</v>
      </c>
      <c r="AZ176">
        <f t="shared" si="23"/>
        <v>14.547000000000001</v>
      </c>
      <c r="BE176"/>
      <c r="BF176"/>
      <c r="BG176"/>
      <c r="BH176"/>
      <c r="BI176"/>
    </row>
    <row r="177" spans="1:52" customFormat="1" x14ac:dyDescent="0.25">
      <c r="A177" s="2" t="s">
        <v>277</v>
      </c>
      <c r="B177" s="2" t="s">
        <v>285</v>
      </c>
      <c r="C177">
        <f>VLOOKUP($B177,'Tillförd energi'!$B$1:$AS$566,MATCH(C$1,'Tillförd energi'!$B$1:$AQ$1,0),FALSE)</f>
        <v>0</v>
      </c>
      <c r="D177">
        <f>VLOOKUP($B177,'Tillförd energi'!$B$1:$AS$566,MATCH(D$1,'Tillförd energi'!$B$1:$AQ$1,0),FALSE)</f>
        <v>6.5000000000000002E-2</v>
      </c>
      <c r="E177">
        <f>VLOOKUP($B177,'Tillförd energi'!$B$1:$AS$566,MATCH(E$1,'Tillförd energi'!$B$1:$AQ$1,0),FALSE)</f>
        <v>0</v>
      </c>
      <c r="F177">
        <f>VLOOKUP($B177,'Tillförd energi'!$B$1:$AS$566,MATCH(F$1,'Tillförd energi'!$B$1:$AQ$1,0),FALSE)</f>
        <v>0</v>
      </c>
      <c r="G177">
        <f>VLOOKUP($B177,'Tillförd energi'!$B$1:$AS$566,MATCH(G$1,'Tillförd energi'!$B$1:$AQ$1,0),FALSE)</f>
        <v>0</v>
      </c>
      <c r="H177">
        <f>VLOOKUP($B177,'Tillförd energi'!$B$1:$AS$566,MATCH(H$1,'Tillförd energi'!$B$1:$AQ$1,0),FALSE)</f>
        <v>0</v>
      </c>
      <c r="I177">
        <f>VLOOKUP($B177,'Tillförd energi'!$B$1:$AS$566,MATCH(I$1,'Tillförd energi'!$B$1:$AQ$1,0),FALSE)</f>
        <v>0</v>
      </c>
      <c r="J177">
        <f>VLOOKUP($B177,'Tillförd energi'!$B$1:$AS$566,MATCH(J$1,'Tillförd energi'!$B$1:$AQ$1,0),FALSE)</f>
        <v>0</v>
      </c>
      <c r="K177">
        <v>0</v>
      </c>
      <c r="L177">
        <f>VLOOKUP($B177,'Tillförd energi'!$B$1:$AS$566,MATCH(L$1,'Tillförd energi'!$B$1:$AQ$1,0),FALSE)</f>
        <v>0</v>
      </c>
      <c r="M177">
        <f>VLOOKUP($B177,'Tillförd energi'!$B$1:$AS$566,MATCH(M$1,'Tillförd energi'!$B$1:$AQ$1,0),FALSE)</f>
        <v>0</v>
      </c>
      <c r="N177">
        <f>VLOOKUP($B177,'Tillförd energi'!$B$1:$AS$566,MATCH(N$1,'Tillförd energi'!$B$1:$AQ$1,0),FALSE)</f>
        <v>0</v>
      </c>
      <c r="O177">
        <f>VLOOKUP($B177,'Tillförd energi'!$B$1:$AS$566,MATCH(O$1,'Tillförd energi'!$B$1:$AQ$1,0),FALSE)</f>
        <v>0</v>
      </c>
      <c r="P177">
        <f>VLOOKUP($B177,'Tillförd energi'!$B$1:$AS$566,MATCH(P$1,'Tillförd energi'!$B$1:$AQ$1,0),FALSE)</f>
        <v>7.0910000000000002</v>
      </c>
      <c r="Q177">
        <f>VLOOKUP($B177,'Tillförd energi'!$B$1:$AS$566,MATCH(Q$1,'Tillförd energi'!$B$1:$AQ$1,0),FALSE)</f>
        <v>0</v>
      </c>
      <c r="R177">
        <f>VLOOKUP($B177,'Tillförd energi'!$B$1:$AS$566,MATCH(R$1,'Tillförd energi'!$B$1:$AQ$1,0),FALSE)</f>
        <v>0</v>
      </c>
      <c r="S177">
        <f>VLOOKUP($B177,'Tillförd energi'!$B$1:$AS$566,MATCH(S$1,'Tillförd energi'!$B$1:$AQ$1,0),FALSE)</f>
        <v>0</v>
      </c>
      <c r="T177">
        <f>VLOOKUP($B177,'Tillförd energi'!$B$1:$AS$566,MATCH(T$1,'Tillförd energi'!$B$1:$AQ$1,0),FALSE)</f>
        <v>0</v>
      </c>
      <c r="U177">
        <f>VLOOKUP($B177,'Tillförd energi'!$B$1:$AS$566,MATCH(U$1,'Tillförd energi'!$B$1:$AQ$1,0),FALSE)</f>
        <v>0</v>
      </c>
      <c r="V177">
        <f>VLOOKUP($B177,'Tillförd energi'!$B$1:$AS$566,MATCH(V$1,'Tillförd energi'!$B$1:$AQ$1,0),FALSE)</f>
        <v>0</v>
      </c>
      <c r="W177">
        <f>VLOOKUP($B177,'Tillförd energi'!$B$1:$AS$566,MATCH(W$1,'Tillförd energi'!$B$1:$AQ$1,0),FALSE)</f>
        <v>0</v>
      </c>
      <c r="X177">
        <f>VLOOKUP($B177,'Tillförd energi'!$B$1:$AS$566,MATCH(X$1,'Tillförd energi'!$B$1:$AQ$1,0),FALSE)</f>
        <v>0</v>
      </c>
      <c r="Y177">
        <f>VLOOKUP($B177,'Tillförd energi'!$B$1:$AS$566,MATCH(Y$1,'Tillförd energi'!$B$1:$AQ$1,0),FALSE)</f>
        <v>0</v>
      </c>
      <c r="Z177">
        <f>VLOOKUP($B177,'Tillförd energi'!$B$1:$AS$566,MATCH(Z$1,'Tillförd energi'!$B$1:$AQ$1,0),FALSE)</f>
        <v>0</v>
      </c>
      <c r="AA177">
        <f>VLOOKUP($B177,'Tillförd energi'!$B$1:$AS$566,MATCH(AA$1,'Tillförd energi'!$B$1:$AQ$1,0),FALSE)</f>
        <v>0</v>
      </c>
      <c r="AB177">
        <f>VLOOKUP($B177,'Tillförd energi'!$B$1:$AS$566,MATCH(AB$1,'Tillförd energi'!$B$1:$AQ$1,0),FALSE)</f>
        <v>0</v>
      </c>
      <c r="AC177">
        <f>VLOOKUP($B177,'Tillförd energi'!$B$1:$AS$566,MATCH(AC$1,'Tillförd energi'!$B$1:$AQ$1,0),FALSE)</f>
        <v>0</v>
      </c>
      <c r="AD177">
        <f>VLOOKUP($B177,'Tillförd energi'!$B$1:$AS$566,MATCH(AD$1,'Tillförd energi'!$B$1:$AQ$1,0),FALSE)</f>
        <v>0</v>
      </c>
      <c r="AE177">
        <f>VLOOKUP($B177,'Tillförd energi'!$B$1:$AS$566,MATCH(AE$1,'Tillförd energi'!$B$1:$AQ$1,0),FALSE)</f>
        <v>0</v>
      </c>
      <c r="AF177">
        <f>VLOOKUP($B177,'Tillförd energi'!$B$1:$AS$566,MATCH(AF$1,'Tillförd energi'!$B$1:$AQ$1,0),FALSE)</f>
        <v>0.13500000000000001</v>
      </c>
      <c r="AG177">
        <f>IFERROR(VLOOKUP(B177,Miljö!$B$1:$S$476,9,FALSE)/1,0)</f>
        <v>0</v>
      </c>
      <c r="AI177">
        <f t="shared" si="16"/>
        <v>7.2910000000000004</v>
      </c>
      <c r="AJ177">
        <f t="shared" si="17"/>
        <v>7.2910000000000004</v>
      </c>
      <c r="AK177">
        <f>IF(ISERROR(1/VLOOKUP($B177,Leveranser!$B$1:$S$500,MATCH("såld värme (gwh)",Leveranser!$B$1:$S$1,0),FALSE)),"",VLOOKUP($B177,Leveranser!$B$1:$S$500,MATCH("såld värme (gwh)",Leveranser!$B$1:$S$1,0),FALSE))</f>
        <v>5.0949999999999998</v>
      </c>
      <c r="AL177">
        <f>VLOOKUP($B177,Leveranser!$B$1:$Y$500,MATCH("Totalt såld fjärrvärme till andra fjärrvärmeföretag",Leveranser!$B$1:$AA$1,0),FALSE)</f>
        <v>0</v>
      </c>
      <c r="AM177">
        <f>IF(ISERROR(1/VLOOKUP($B177,Miljö!$B$1:$S$500,MATCH("Såld mängd produktionsspecifik fjärrvärme (GWh)",Miljö!$B$1:$R$1,0),FALSE)),0,VLOOKUP($B177,Miljö!$B$1:$S$500,MATCH("Såld mängd produktionsspecifik fjärrvärme (GWh)",Miljö!$B$1:$R$1,0),FALSE))</f>
        <v>0</v>
      </c>
      <c r="AN177" s="137">
        <f t="shared" si="18"/>
        <v>0.69880674804553555</v>
      </c>
      <c r="AP177" t="str">
        <f>VLOOKUP($B177,Miljövärden!$B$1:$H$446,7,FALSE)</f>
        <v>Ja</v>
      </c>
      <c r="AQ177" t="str">
        <f>VLOOKUP($B177,Miljövärden!$B$1:$H$446,6,FALSE)</f>
        <v>Nej</v>
      </c>
      <c r="AU177">
        <f t="shared" si="19"/>
        <v>0.13500000000000001</v>
      </c>
      <c r="AV177">
        <f t="shared" si="20"/>
        <v>0</v>
      </c>
      <c r="AW177">
        <f t="shared" si="21"/>
        <v>7.0910000000000002</v>
      </c>
      <c r="AX177">
        <f t="shared" si="22"/>
        <v>0</v>
      </c>
      <c r="AZ177">
        <f t="shared" si="23"/>
        <v>7.0910000000000002</v>
      </c>
    </row>
    <row r="178" spans="1:52" customFormat="1" x14ac:dyDescent="0.25">
      <c r="A178" s="2" t="s">
        <v>286</v>
      </c>
      <c r="B178" s="2" t="s">
        <v>287</v>
      </c>
      <c r="C178">
        <f>VLOOKUP($B178,'Tillförd energi'!$B$1:$AS$566,MATCH(C$1,'Tillförd energi'!$B$1:$AQ$1,0),FALSE)</f>
        <v>0</v>
      </c>
      <c r="D178">
        <f>VLOOKUP($B178,'Tillförd energi'!$B$1:$AS$566,MATCH(D$1,'Tillförd energi'!$B$1:$AQ$1,0),FALSE)</f>
        <v>0.23</v>
      </c>
      <c r="E178">
        <f>VLOOKUP($B178,'Tillförd energi'!$B$1:$AS$566,MATCH(E$1,'Tillförd energi'!$B$1:$AQ$1,0),FALSE)</f>
        <v>0</v>
      </c>
      <c r="F178">
        <f>VLOOKUP($B178,'Tillförd energi'!$B$1:$AS$566,MATCH(F$1,'Tillförd energi'!$B$1:$AQ$1,0),FALSE)</f>
        <v>0</v>
      </c>
      <c r="G178">
        <f>VLOOKUP($B178,'Tillförd energi'!$B$1:$AS$566,MATCH(G$1,'Tillförd energi'!$B$1:$AQ$1,0),FALSE)</f>
        <v>0</v>
      </c>
      <c r="H178">
        <f>VLOOKUP($B178,'Tillförd energi'!$B$1:$AS$566,MATCH(H$1,'Tillförd energi'!$B$1:$AQ$1,0),FALSE)</f>
        <v>0</v>
      </c>
      <c r="I178">
        <f>VLOOKUP($B178,'Tillförd energi'!$B$1:$AS$566,MATCH(I$1,'Tillförd energi'!$B$1:$AQ$1,0),FALSE)</f>
        <v>0</v>
      </c>
      <c r="J178">
        <f>VLOOKUP($B178,'Tillförd energi'!$B$1:$AS$566,MATCH(J$1,'Tillförd energi'!$B$1:$AQ$1,0),FALSE)</f>
        <v>0</v>
      </c>
      <c r="K178">
        <v>0</v>
      </c>
      <c r="L178">
        <f>VLOOKUP($B178,'Tillförd energi'!$B$1:$AS$566,MATCH(L$1,'Tillförd energi'!$B$1:$AQ$1,0),FALSE)</f>
        <v>0</v>
      </c>
      <c r="M178">
        <f>VLOOKUP($B178,'Tillförd energi'!$B$1:$AS$566,MATCH(M$1,'Tillförd energi'!$B$1:$AQ$1,0),FALSE)</f>
        <v>0</v>
      </c>
      <c r="N178">
        <f>VLOOKUP($B178,'Tillförd energi'!$B$1:$AS$566,MATCH(N$1,'Tillförd energi'!$B$1:$AQ$1,0),FALSE)</f>
        <v>0</v>
      </c>
      <c r="O178">
        <f>VLOOKUP($B178,'Tillförd energi'!$B$1:$AS$566,MATCH(O$1,'Tillförd energi'!$B$1:$AQ$1,0),FALSE)</f>
        <v>0</v>
      </c>
      <c r="P178">
        <f>VLOOKUP($B178,'Tillförd energi'!$B$1:$AS$566,MATCH(P$1,'Tillförd energi'!$B$1:$AQ$1,0),FALSE)</f>
        <v>0</v>
      </c>
      <c r="Q178">
        <f>VLOOKUP($B178,'Tillförd energi'!$B$1:$AS$566,MATCH(Q$1,'Tillförd energi'!$B$1:$AQ$1,0),FALSE)</f>
        <v>0</v>
      </c>
      <c r="R178">
        <f>VLOOKUP($B178,'Tillförd energi'!$B$1:$AS$566,MATCH(R$1,'Tillförd energi'!$B$1:$AQ$1,0),FALSE)</f>
        <v>1.2589999999999999</v>
      </c>
      <c r="S178">
        <f>VLOOKUP($B178,'Tillförd energi'!$B$1:$AS$566,MATCH(S$1,'Tillförd energi'!$B$1:$AQ$1,0),FALSE)</f>
        <v>29.844999999999999</v>
      </c>
      <c r="T178">
        <f>VLOOKUP($B178,'Tillförd energi'!$B$1:$AS$566,MATCH(T$1,'Tillförd energi'!$B$1:$AQ$1,0),FALSE)</f>
        <v>0</v>
      </c>
      <c r="U178">
        <f>VLOOKUP($B178,'Tillförd energi'!$B$1:$AS$566,MATCH(U$1,'Tillförd energi'!$B$1:$AQ$1,0),FALSE)</f>
        <v>0</v>
      </c>
      <c r="V178">
        <f>VLOOKUP($B178,'Tillförd energi'!$B$1:$AS$566,MATCH(V$1,'Tillförd energi'!$B$1:$AQ$1,0),FALSE)</f>
        <v>0</v>
      </c>
      <c r="W178">
        <f>VLOOKUP($B178,'Tillförd energi'!$B$1:$AS$566,MATCH(W$1,'Tillförd energi'!$B$1:$AQ$1,0),FALSE)</f>
        <v>0</v>
      </c>
      <c r="X178">
        <f>VLOOKUP($B178,'Tillförd energi'!$B$1:$AS$566,MATCH(X$1,'Tillförd energi'!$B$1:$AQ$1,0),FALSE)</f>
        <v>0</v>
      </c>
      <c r="Y178">
        <f>VLOOKUP($B178,'Tillförd energi'!$B$1:$AS$566,MATCH(Y$1,'Tillförd energi'!$B$1:$AQ$1,0),FALSE)</f>
        <v>0</v>
      </c>
      <c r="Z178">
        <f>VLOOKUP($B178,'Tillförd energi'!$B$1:$AS$566,MATCH(Z$1,'Tillförd energi'!$B$1:$AQ$1,0),FALSE)</f>
        <v>0</v>
      </c>
      <c r="AA178">
        <f>VLOOKUP($B178,'Tillförd energi'!$B$1:$AS$566,MATCH(AA$1,'Tillförd energi'!$B$1:$AQ$1,0),FALSE)</f>
        <v>0</v>
      </c>
      <c r="AB178">
        <f>VLOOKUP($B178,'Tillförd energi'!$B$1:$AS$566,MATCH(AB$1,'Tillförd energi'!$B$1:$AQ$1,0),FALSE)</f>
        <v>0</v>
      </c>
      <c r="AC178">
        <f>VLOOKUP($B178,'Tillförd energi'!$B$1:$AS$566,MATCH(AC$1,'Tillförd energi'!$B$1:$AQ$1,0),FALSE)</f>
        <v>0</v>
      </c>
      <c r="AD178">
        <f>VLOOKUP($B178,'Tillförd energi'!$B$1:$AS$566,MATCH(AD$1,'Tillförd energi'!$B$1:$AQ$1,0),FALSE)</f>
        <v>0</v>
      </c>
      <c r="AE178">
        <f>VLOOKUP($B178,'Tillförd energi'!$B$1:$AS$566,MATCH(AE$1,'Tillförd energi'!$B$1:$AQ$1,0),FALSE)</f>
        <v>0</v>
      </c>
      <c r="AF178">
        <f>VLOOKUP($B178,'Tillförd energi'!$B$1:$AS$566,MATCH(AF$1,'Tillförd energi'!$B$1:$AQ$1,0),FALSE)</f>
        <v>0.38400000000000001</v>
      </c>
      <c r="AG178">
        <f>IFERROR(VLOOKUP(B178,Miljö!$B$1:$S$476,9,FALSE)/1,0)</f>
        <v>0</v>
      </c>
      <c r="AI178">
        <f t="shared" si="16"/>
        <v>31.718</v>
      </c>
      <c r="AJ178">
        <f t="shared" si="17"/>
        <v>31.718</v>
      </c>
      <c r="AK178">
        <f>IF(ISERROR(1/VLOOKUP($B178,Leveranser!$B$1:$S$500,MATCH("såld värme (gwh)",Leveranser!$B$1:$S$1,0),FALSE)),"",VLOOKUP($B178,Leveranser!$B$1:$S$500,MATCH("såld värme (gwh)",Leveranser!$B$1:$S$1,0),FALSE))</f>
        <v>27.234999999999999</v>
      </c>
      <c r="AL178">
        <f>VLOOKUP($B178,Leveranser!$B$1:$Y$500,MATCH("Totalt såld fjärrvärme till andra fjärrvärmeföretag",Leveranser!$B$1:$AA$1,0),FALSE)</f>
        <v>0</v>
      </c>
      <c r="AM178">
        <f>IF(ISERROR(1/VLOOKUP($B178,Miljö!$B$1:$S$500,MATCH("Såld mängd produktionsspecifik fjärrvärme (GWh)",Miljö!$B$1:$R$1,0),FALSE)),0,VLOOKUP($B178,Miljö!$B$1:$S$500,MATCH("Såld mängd produktionsspecifik fjärrvärme (GWh)",Miljö!$B$1:$R$1,0),FALSE))</f>
        <v>0</v>
      </c>
      <c r="AN178" s="137">
        <f t="shared" si="18"/>
        <v>0.85866069739580042</v>
      </c>
      <c r="AP178" t="str">
        <f>VLOOKUP($B178,Miljövärden!$B$1:$H$446,7,FALSE)</f>
        <v>Ja</v>
      </c>
      <c r="AQ178" t="str">
        <f>VLOOKUP($B178,Miljövärden!$B$1:$H$446,6,FALSE)</f>
        <v>Nej</v>
      </c>
      <c r="AU178">
        <f t="shared" si="19"/>
        <v>0.38400000000000001</v>
      </c>
      <c r="AV178">
        <f t="shared" si="20"/>
        <v>0</v>
      </c>
      <c r="AW178">
        <f t="shared" si="21"/>
        <v>0</v>
      </c>
      <c r="AX178">
        <f t="shared" si="22"/>
        <v>31.103999999999999</v>
      </c>
      <c r="AZ178">
        <f t="shared" si="23"/>
        <v>31.103999999999999</v>
      </c>
    </row>
    <row r="179" spans="1:52" customFormat="1" x14ac:dyDescent="0.25">
      <c r="A179" s="2" t="s">
        <v>291</v>
      </c>
      <c r="B179" s="2" t="s">
        <v>10</v>
      </c>
      <c r="C179">
        <f>VLOOKUP($B179,'Tillförd energi'!$B$1:$AS$566,MATCH(C$1,'Tillförd energi'!$B$1:$AQ$1,0),FALSE)</f>
        <v>0</v>
      </c>
      <c r="D179">
        <f>VLOOKUP($B179,'Tillförd energi'!$B$1:$AS$566,MATCH(D$1,'Tillförd energi'!$B$1:$AQ$1,0),FALSE)</f>
        <v>0.2</v>
      </c>
      <c r="E179">
        <f>VLOOKUP($B179,'Tillförd energi'!$B$1:$AS$566,MATCH(E$1,'Tillförd energi'!$B$1:$AQ$1,0),FALSE)</f>
        <v>0</v>
      </c>
      <c r="F179">
        <f>VLOOKUP($B179,'Tillförd energi'!$B$1:$AS$566,MATCH(F$1,'Tillförd energi'!$B$1:$AQ$1,0),FALSE)</f>
        <v>0</v>
      </c>
      <c r="G179">
        <f>VLOOKUP($B179,'Tillförd energi'!$B$1:$AS$566,MATCH(G$1,'Tillförd energi'!$B$1:$AQ$1,0),FALSE)</f>
        <v>0</v>
      </c>
      <c r="H179">
        <f>VLOOKUP($B179,'Tillförd energi'!$B$1:$AS$566,MATCH(H$1,'Tillförd energi'!$B$1:$AQ$1,0),FALSE)</f>
        <v>0</v>
      </c>
      <c r="I179">
        <f>VLOOKUP($B179,'Tillförd energi'!$B$1:$AS$566,MATCH(I$1,'Tillförd energi'!$B$1:$AQ$1,0),FALSE)</f>
        <v>0</v>
      </c>
      <c r="J179">
        <f>VLOOKUP($B179,'Tillförd energi'!$B$1:$AS$566,MATCH(J$1,'Tillförd energi'!$B$1:$AQ$1,0),FALSE)</f>
        <v>0</v>
      </c>
      <c r="K179">
        <v>0</v>
      </c>
      <c r="L179">
        <f>VLOOKUP($B179,'Tillförd energi'!$B$1:$AS$566,MATCH(L$1,'Tillförd energi'!$B$1:$AQ$1,0),FALSE)</f>
        <v>0</v>
      </c>
      <c r="M179">
        <f>VLOOKUP($B179,'Tillförd energi'!$B$1:$AS$566,MATCH(M$1,'Tillförd energi'!$B$1:$AQ$1,0),FALSE)</f>
        <v>0</v>
      </c>
      <c r="N179">
        <f>VLOOKUP($B179,'Tillförd energi'!$B$1:$AS$566,MATCH(N$1,'Tillförd energi'!$B$1:$AQ$1,0),FALSE)</f>
        <v>0</v>
      </c>
      <c r="O179">
        <f>VLOOKUP($B179,'Tillförd energi'!$B$1:$AS$566,MATCH(O$1,'Tillförd energi'!$B$1:$AQ$1,0),FALSE)</f>
        <v>0</v>
      </c>
      <c r="P179">
        <f>VLOOKUP($B179,'Tillförd energi'!$B$1:$AS$566,MATCH(P$1,'Tillförd energi'!$B$1:$AQ$1,0),FALSE)</f>
        <v>0</v>
      </c>
      <c r="Q179">
        <f>VLOOKUP($B179,'Tillförd energi'!$B$1:$AS$566,MATCH(Q$1,'Tillförd energi'!$B$1:$AQ$1,0),FALSE)</f>
        <v>9.9942499999999992</v>
      </c>
      <c r="R179">
        <f>VLOOKUP($B179,'Tillförd energi'!$B$1:$AS$566,MATCH(R$1,'Tillförd energi'!$B$1:$AQ$1,0),FALSE)</f>
        <v>0</v>
      </c>
      <c r="S179">
        <f>VLOOKUP($B179,'Tillförd energi'!$B$1:$AS$566,MATCH(S$1,'Tillförd energi'!$B$1:$AQ$1,0),FALSE)</f>
        <v>0</v>
      </c>
      <c r="T179">
        <f>VLOOKUP($B179,'Tillförd energi'!$B$1:$AS$566,MATCH(T$1,'Tillförd energi'!$B$1:$AQ$1,0),FALSE)</f>
        <v>0</v>
      </c>
      <c r="U179">
        <f>VLOOKUP($B179,'Tillförd energi'!$B$1:$AS$566,MATCH(U$1,'Tillförd energi'!$B$1:$AQ$1,0),FALSE)</f>
        <v>0</v>
      </c>
      <c r="V179">
        <f>VLOOKUP($B179,'Tillförd energi'!$B$1:$AS$566,MATCH(V$1,'Tillförd energi'!$B$1:$AQ$1,0),FALSE)</f>
        <v>0</v>
      </c>
      <c r="W179">
        <f>VLOOKUP($B179,'Tillförd energi'!$B$1:$AS$566,MATCH(W$1,'Tillförd energi'!$B$1:$AQ$1,0),FALSE)</f>
        <v>0</v>
      </c>
      <c r="X179">
        <f>VLOOKUP($B179,'Tillförd energi'!$B$1:$AS$566,MATCH(X$1,'Tillförd energi'!$B$1:$AQ$1,0),FALSE)</f>
        <v>0</v>
      </c>
      <c r="Y179">
        <f>VLOOKUP($B179,'Tillförd energi'!$B$1:$AS$566,MATCH(Y$1,'Tillförd energi'!$B$1:$AQ$1,0),FALSE)</f>
        <v>0</v>
      </c>
      <c r="Z179">
        <f>VLOOKUP($B179,'Tillförd energi'!$B$1:$AS$566,MATCH(Z$1,'Tillförd energi'!$B$1:$AQ$1,0),FALSE)</f>
        <v>0</v>
      </c>
      <c r="AA179">
        <f>VLOOKUP($B179,'Tillförd energi'!$B$1:$AS$566,MATCH(AA$1,'Tillförd energi'!$B$1:$AQ$1,0),FALSE)</f>
        <v>0</v>
      </c>
      <c r="AB179">
        <f>VLOOKUP($B179,'Tillförd energi'!$B$1:$AS$566,MATCH(AB$1,'Tillförd energi'!$B$1:$AQ$1,0),FALSE)</f>
        <v>0</v>
      </c>
      <c r="AC179">
        <f>VLOOKUP($B179,'Tillförd energi'!$B$1:$AS$566,MATCH(AC$1,'Tillförd energi'!$B$1:$AQ$1,0),FALSE)</f>
        <v>0</v>
      </c>
      <c r="AD179">
        <f>VLOOKUP($B179,'Tillförd energi'!$B$1:$AS$566,MATCH(AD$1,'Tillförd energi'!$B$1:$AQ$1,0),FALSE)</f>
        <v>0</v>
      </c>
      <c r="AE179">
        <f>VLOOKUP($B179,'Tillförd energi'!$B$1:$AS$566,MATCH(AE$1,'Tillförd energi'!$B$1:$AQ$1,0),FALSE)</f>
        <v>0</v>
      </c>
      <c r="AF179">
        <f>VLOOKUP($B179,'Tillförd energi'!$B$1:$AS$566,MATCH(AF$1,'Tillförd energi'!$B$1:$AQ$1,0),FALSE)</f>
        <v>0.24299999999999999</v>
      </c>
      <c r="AG179">
        <f>IFERROR(VLOOKUP(B179,Miljö!$B$1:$S$476,9,FALSE)/1,0)</f>
        <v>0</v>
      </c>
      <c r="AI179">
        <f t="shared" si="16"/>
        <v>10.437249999999999</v>
      </c>
      <c r="AJ179">
        <f t="shared" si="17"/>
        <v>10.437249999999999</v>
      </c>
      <c r="AK179">
        <f>IF(ISERROR(1/VLOOKUP($B179,Leveranser!$B$1:$S$500,MATCH("såld värme (gwh)",Leveranser!$B$1:$S$1,0),FALSE)),"",VLOOKUP($B179,Leveranser!$B$1:$S$500,MATCH("såld värme (gwh)",Leveranser!$B$1:$S$1,0),FALSE))</f>
        <v>8.1</v>
      </c>
      <c r="AL179">
        <f>VLOOKUP($B179,Leveranser!$B$1:$Y$500,MATCH("Totalt såld fjärrvärme till andra fjärrvärmeföretag",Leveranser!$B$1:$AA$1,0),FALSE)</f>
        <v>0</v>
      </c>
      <c r="AM179">
        <f>IF(ISERROR(1/VLOOKUP($B179,Miljö!$B$1:$S$500,MATCH("Såld mängd produktionsspecifik fjärrvärme (GWh)",Miljö!$B$1:$R$1,0),FALSE)),0,VLOOKUP($B179,Miljö!$B$1:$S$500,MATCH("Såld mängd produktionsspecifik fjärrvärme (GWh)",Miljö!$B$1:$R$1,0),FALSE))</f>
        <v>0</v>
      </c>
      <c r="AN179" s="137">
        <f t="shared" si="18"/>
        <v>0.77606649261060145</v>
      </c>
      <c r="AP179" t="str">
        <f>VLOOKUP($B179,Miljövärden!$B$1:$H$446,7,FALSE)</f>
        <v>Ja</v>
      </c>
      <c r="AQ179" t="str">
        <f>VLOOKUP($B179,Miljövärden!$B$1:$H$446,6,FALSE)</f>
        <v>Ja</v>
      </c>
      <c r="AU179">
        <f t="shared" si="19"/>
        <v>0.24299999999999999</v>
      </c>
      <c r="AV179">
        <f t="shared" si="20"/>
        <v>0</v>
      </c>
      <c r="AW179">
        <f t="shared" si="21"/>
        <v>9.9942499999999992</v>
      </c>
      <c r="AX179">
        <f t="shared" si="22"/>
        <v>0</v>
      </c>
      <c r="AZ179">
        <f t="shared" si="23"/>
        <v>9.9942499999999992</v>
      </c>
    </row>
    <row r="180" spans="1:52" customFormat="1" x14ac:dyDescent="0.25">
      <c r="A180" s="2" t="s">
        <v>291</v>
      </c>
      <c r="B180" s="2" t="s">
        <v>292</v>
      </c>
      <c r="C180">
        <f>VLOOKUP($B180,'Tillförd energi'!$B$1:$AS$566,MATCH(C$1,'Tillförd energi'!$B$1:$AQ$1,0),FALSE)</f>
        <v>0</v>
      </c>
      <c r="D180">
        <f>VLOOKUP($B180,'Tillförd energi'!$B$1:$AS$566,MATCH(D$1,'Tillförd energi'!$B$1:$AQ$1,0),FALSE)</f>
        <v>0.159</v>
      </c>
      <c r="E180">
        <f>VLOOKUP($B180,'Tillförd energi'!$B$1:$AS$566,MATCH(E$1,'Tillförd energi'!$B$1:$AQ$1,0),FALSE)</f>
        <v>0</v>
      </c>
      <c r="F180">
        <f>VLOOKUP($B180,'Tillförd energi'!$B$1:$AS$566,MATCH(F$1,'Tillförd energi'!$B$1:$AQ$1,0),FALSE)</f>
        <v>0</v>
      </c>
      <c r="G180">
        <f>VLOOKUP($B180,'Tillförd energi'!$B$1:$AS$566,MATCH(G$1,'Tillförd energi'!$B$1:$AQ$1,0),FALSE)</f>
        <v>0</v>
      </c>
      <c r="H180">
        <f>VLOOKUP($B180,'Tillförd energi'!$B$1:$AS$566,MATCH(H$1,'Tillförd energi'!$B$1:$AQ$1,0),FALSE)</f>
        <v>0</v>
      </c>
      <c r="I180">
        <f>VLOOKUP($B180,'Tillförd energi'!$B$1:$AS$566,MATCH(I$1,'Tillförd energi'!$B$1:$AQ$1,0),FALSE)</f>
        <v>0</v>
      </c>
      <c r="J180">
        <f>VLOOKUP($B180,'Tillförd energi'!$B$1:$AS$566,MATCH(J$1,'Tillförd energi'!$B$1:$AQ$1,0),FALSE)</f>
        <v>0</v>
      </c>
      <c r="K180">
        <v>0</v>
      </c>
      <c r="L180">
        <f>VLOOKUP($B180,'Tillförd energi'!$B$1:$AS$566,MATCH(L$1,'Tillförd energi'!$B$1:$AQ$1,0),FALSE)</f>
        <v>0</v>
      </c>
      <c r="M180">
        <f>VLOOKUP($B180,'Tillförd energi'!$B$1:$AS$566,MATCH(M$1,'Tillförd energi'!$B$1:$AQ$1,0),FALSE)</f>
        <v>0</v>
      </c>
      <c r="N180">
        <f>VLOOKUP($B180,'Tillförd energi'!$B$1:$AS$566,MATCH(N$1,'Tillförd energi'!$B$1:$AQ$1,0),FALSE)</f>
        <v>0</v>
      </c>
      <c r="O180">
        <f>VLOOKUP($B180,'Tillförd energi'!$B$1:$AS$566,MATCH(O$1,'Tillförd energi'!$B$1:$AQ$1,0),FALSE)</f>
        <v>0</v>
      </c>
      <c r="P180">
        <f>VLOOKUP($B180,'Tillförd energi'!$B$1:$AS$566,MATCH(P$1,'Tillförd energi'!$B$1:$AQ$1,0),FALSE)</f>
        <v>0</v>
      </c>
      <c r="Q180">
        <f>VLOOKUP($B180,'Tillförd energi'!$B$1:$AS$566,MATCH(Q$1,'Tillförd energi'!$B$1:$AQ$1,0),FALSE)</f>
        <v>0</v>
      </c>
      <c r="R180">
        <f>VLOOKUP($B180,'Tillförd energi'!$B$1:$AS$566,MATCH(R$1,'Tillförd energi'!$B$1:$AQ$1,0),FALSE)</f>
        <v>0.26400000000000001</v>
      </c>
      <c r="S180">
        <f>VLOOKUP($B180,'Tillförd energi'!$B$1:$AS$566,MATCH(S$1,'Tillförd energi'!$B$1:$AQ$1,0),FALSE)</f>
        <v>11.294</v>
      </c>
      <c r="T180">
        <f>VLOOKUP($B180,'Tillförd energi'!$B$1:$AS$566,MATCH(T$1,'Tillförd energi'!$B$1:$AQ$1,0),FALSE)</f>
        <v>0</v>
      </c>
      <c r="U180">
        <f>VLOOKUP($B180,'Tillförd energi'!$B$1:$AS$566,MATCH(U$1,'Tillförd energi'!$B$1:$AQ$1,0),FALSE)</f>
        <v>0</v>
      </c>
      <c r="V180">
        <f>VLOOKUP($B180,'Tillförd energi'!$B$1:$AS$566,MATCH(V$1,'Tillförd energi'!$B$1:$AQ$1,0),FALSE)</f>
        <v>0</v>
      </c>
      <c r="W180">
        <f>VLOOKUP($B180,'Tillförd energi'!$B$1:$AS$566,MATCH(W$1,'Tillförd energi'!$B$1:$AQ$1,0),FALSE)</f>
        <v>0</v>
      </c>
      <c r="X180">
        <f>VLOOKUP($B180,'Tillförd energi'!$B$1:$AS$566,MATCH(X$1,'Tillförd energi'!$B$1:$AQ$1,0),FALSE)</f>
        <v>0</v>
      </c>
      <c r="Y180">
        <f>VLOOKUP($B180,'Tillförd energi'!$B$1:$AS$566,MATCH(Y$1,'Tillförd energi'!$B$1:$AQ$1,0),FALSE)</f>
        <v>0</v>
      </c>
      <c r="Z180">
        <f>VLOOKUP($B180,'Tillförd energi'!$B$1:$AS$566,MATCH(Z$1,'Tillförd energi'!$B$1:$AQ$1,0),FALSE)</f>
        <v>0</v>
      </c>
      <c r="AA180">
        <f>VLOOKUP($B180,'Tillförd energi'!$B$1:$AS$566,MATCH(AA$1,'Tillförd energi'!$B$1:$AQ$1,0),FALSE)</f>
        <v>0</v>
      </c>
      <c r="AB180">
        <f>VLOOKUP($B180,'Tillförd energi'!$B$1:$AS$566,MATCH(AB$1,'Tillförd energi'!$B$1:$AQ$1,0),FALSE)</f>
        <v>0</v>
      </c>
      <c r="AC180">
        <f>VLOOKUP($B180,'Tillförd energi'!$B$1:$AS$566,MATCH(AC$1,'Tillförd energi'!$B$1:$AQ$1,0),FALSE)</f>
        <v>0</v>
      </c>
      <c r="AD180">
        <f>VLOOKUP($B180,'Tillförd energi'!$B$1:$AS$566,MATCH(AD$1,'Tillförd energi'!$B$1:$AQ$1,0),FALSE)</f>
        <v>0</v>
      </c>
      <c r="AE180">
        <f>VLOOKUP($B180,'Tillförd energi'!$B$1:$AS$566,MATCH(AE$1,'Tillförd energi'!$B$1:$AQ$1,0),FALSE)</f>
        <v>0</v>
      </c>
      <c r="AF180">
        <f>VLOOKUP($B180,'Tillförd energi'!$B$1:$AS$566,MATCH(AF$1,'Tillförd energi'!$B$1:$AQ$1,0),FALSE)</f>
        <v>0.11</v>
      </c>
      <c r="AG180">
        <f>IFERROR(VLOOKUP(B180,Miljö!$B$1:$S$476,9,FALSE)/1,0)</f>
        <v>0</v>
      </c>
      <c r="AI180">
        <f t="shared" si="16"/>
        <v>11.827</v>
      </c>
      <c r="AJ180">
        <f t="shared" si="17"/>
        <v>11.827</v>
      </c>
      <c r="AK180">
        <f>IF(ISERROR(1/VLOOKUP($B180,Leveranser!$B$1:$S$500,MATCH("såld värme (gwh)",Leveranser!$B$1:$S$1,0),FALSE)),"",VLOOKUP($B180,Leveranser!$B$1:$S$500,MATCH("såld värme (gwh)",Leveranser!$B$1:$S$1,0),FALSE))</f>
        <v>9.1</v>
      </c>
      <c r="AL180">
        <f>VLOOKUP($B180,Leveranser!$B$1:$Y$500,MATCH("Totalt såld fjärrvärme till andra fjärrvärmeföretag",Leveranser!$B$1:$AA$1,0),FALSE)</f>
        <v>0</v>
      </c>
      <c r="AM180">
        <f>IF(ISERROR(1/VLOOKUP($B180,Miljö!$B$1:$S$500,MATCH("Såld mängd produktionsspecifik fjärrvärme (GWh)",Miljö!$B$1:$R$1,0),FALSE)),0,VLOOKUP($B180,Miljö!$B$1:$S$500,MATCH("Såld mängd produktionsspecifik fjärrvärme (GWh)",Miljö!$B$1:$R$1,0),FALSE))</f>
        <v>0</v>
      </c>
      <c r="AN180" s="137">
        <f t="shared" si="18"/>
        <v>0.76942588991291105</v>
      </c>
      <c r="AP180" t="str">
        <f>VLOOKUP($B180,Miljövärden!$B$1:$H$446,7,FALSE)</f>
        <v>Ja</v>
      </c>
      <c r="AQ180" t="str">
        <f>VLOOKUP($B180,Miljövärden!$B$1:$H$446,6,FALSE)</f>
        <v>Ja</v>
      </c>
      <c r="AU180">
        <f t="shared" si="19"/>
        <v>0.11</v>
      </c>
      <c r="AV180">
        <f t="shared" si="20"/>
        <v>0</v>
      </c>
      <c r="AW180">
        <f t="shared" si="21"/>
        <v>0</v>
      </c>
      <c r="AX180">
        <f t="shared" si="22"/>
        <v>11.558</v>
      </c>
      <c r="AZ180">
        <f t="shared" si="23"/>
        <v>11.558</v>
      </c>
    </row>
    <row r="181" spans="1:52" customFormat="1" x14ac:dyDescent="0.25">
      <c r="A181" s="2" t="s">
        <v>291</v>
      </c>
      <c r="B181" s="2" t="s">
        <v>293</v>
      </c>
      <c r="C181">
        <f>VLOOKUP($B181,'Tillförd energi'!$B$1:$AS$566,MATCH(C$1,'Tillförd energi'!$B$1:$AQ$1,0),FALSE)</f>
        <v>0</v>
      </c>
      <c r="D181">
        <f>VLOOKUP($B181,'Tillförd energi'!$B$1:$AS$566,MATCH(D$1,'Tillförd energi'!$B$1:$AQ$1,0),FALSE)</f>
        <v>2.5000000000000001E-2</v>
      </c>
      <c r="E181">
        <f>VLOOKUP($B181,'Tillförd energi'!$B$1:$AS$566,MATCH(E$1,'Tillförd energi'!$B$1:$AQ$1,0),FALSE)</f>
        <v>0</v>
      </c>
      <c r="F181">
        <f>VLOOKUP($B181,'Tillförd energi'!$B$1:$AS$566,MATCH(F$1,'Tillförd energi'!$B$1:$AQ$1,0),FALSE)</f>
        <v>0</v>
      </c>
      <c r="G181">
        <f>VLOOKUP($B181,'Tillförd energi'!$B$1:$AS$566,MATCH(G$1,'Tillförd energi'!$B$1:$AQ$1,0),FALSE)</f>
        <v>0.5</v>
      </c>
      <c r="H181">
        <f>VLOOKUP($B181,'Tillförd energi'!$B$1:$AS$566,MATCH(H$1,'Tillförd energi'!$B$1:$AQ$1,0),FALSE)</f>
        <v>0</v>
      </c>
      <c r="I181">
        <f>VLOOKUP($B181,'Tillförd energi'!$B$1:$AS$566,MATCH(I$1,'Tillförd energi'!$B$1:$AQ$1,0),FALSE)</f>
        <v>0</v>
      </c>
      <c r="J181">
        <f>VLOOKUP($B181,'Tillförd energi'!$B$1:$AS$566,MATCH(J$1,'Tillförd energi'!$B$1:$AQ$1,0),FALSE)</f>
        <v>0</v>
      </c>
      <c r="K181">
        <v>0</v>
      </c>
      <c r="L181">
        <f>VLOOKUP($B181,'Tillförd energi'!$B$1:$AS$566,MATCH(L$1,'Tillförd energi'!$B$1:$AQ$1,0),FALSE)</f>
        <v>0</v>
      </c>
      <c r="M181">
        <f>VLOOKUP($B181,'Tillförd energi'!$B$1:$AS$566,MATCH(M$1,'Tillförd energi'!$B$1:$AQ$1,0),FALSE)</f>
        <v>0</v>
      </c>
      <c r="N181">
        <f>VLOOKUP($B181,'Tillförd energi'!$B$1:$AS$566,MATCH(N$1,'Tillförd energi'!$B$1:$AQ$1,0),FALSE)</f>
        <v>0</v>
      </c>
      <c r="O181">
        <f>VLOOKUP($B181,'Tillförd energi'!$B$1:$AS$566,MATCH(O$1,'Tillförd energi'!$B$1:$AQ$1,0),FALSE)</f>
        <v>0</v>
      </c>
      <c r="P181">
        <f>VLOOKUP($B181,'Tillförd energi'!$B$1:$AS$566,MATCH(P$1,'Tillförd energi'!$B$1:$AQ$1,0),FALSE)</f>
        <v>24.725000000000001</v>
      </c>
      <c r="Q181">
        <f>VLOOKUP($B181,'Tillförd energi'!$B$1:$AS$566,MATCH(Q$1,'Tillförd energi'!$B$1:$AQ$1,0),FALSE)</f>
        <v>0</v>
      </c>
      <c r="R181">
        <f>VLOOKUP($B181,'Tillförd energi'!$B$1:$AS$566,MATCH(R$1,'Tillförd energi'!$B$1:$AQ$1,0),FALSE)</f>
        <v>7.5339999999999998</v>
      </c>
      <c r="S181">
        <f>VLOOKUP($B181,'Tillförd energi'!$B$1:$AS$566,MATCH(S$1,'Tillförd energi'!$B$1:$AQ$1,0),FALSE)</f>
        <v>0</v>
      </c>
      <c r="T181">
        <f>VLOOKUP($B181,'Tillförd energi'!$B$1:$AS$566,MATCH(T$1,'Tillförd energi'!$B$1:$AQ$1,0),FALSE)</f>
        <v>0</v>
      </c>
      <c r="U181">
        <f>VLOOKUP($B181,'Tillförd energi'!$B$1:$AS$566,MATCH(U$1,'Tillförd energi'!$B$1:$AQ$1,0),FALSE)</f>
        <v>0</v>
      </c>
      <c r="V181">
        <f>VLOOKUP($B181,'Tillförd energi'!$B$1:$AS$566,MATCH(V$1,'Tillförd energi'!$B$1:$AQ$1,0),FALSE)</f>
        <v>0</v>
      </c>
      <c r="W181">
        <f>VLOOKUP($B181,'Tillförd energi'!$B$1:$AS$566,MATCH(W$1,'Tillförd energi'!$B$1:$AQ$1,0),FALSE)</f>
        <v>1.353</v>
      </c>
      <c r="X181">
        <f>VLOOKUP($B181,'Tillförd energi'!$B$1:$AS$566,MATCH(X$1,'Tillförd energi'!$B$1:$AQ$1,0),FALSE)</f>
        <v>0</v>
      </c>
      <c r="Y181">
        <f>VLOOKUP($B181,'Tillförd energi'!$B$1:$AS$566,MATCH(Y$1,'Tillförd energi'!$B$1:$AQ$1,0),FALSE)</f>
        <v>0</v>
      </c>
      <c r="Z181">
        <f>VLOOKUP($B181,'Tillförd energi'!$B$1:$AS$566,MATCH(Z$1,'Tillförd energi'!$B$1:$AQ$1,0),FALSE)</f>
        <v>0</v>
      </c>
      <c r="AA181">
        <f>VLOOKUP($B181,'Tillförd energi'!$B$1:$AS$566,MATCH(AA$1,'Tillförd energi'!$B$1:$AQ$1,0),FALSE)</f>
        <v>0</v>
      </c>
      <c r="AB181">
        <f>VLOOKUP($B181,'Tillförd energi'!$B$1:$AS$566,MATCH(AB$1,'Tillförd energi'!$B$1:$AQ$1,0),FALSE)</f>
        <v>0</v>
      </c>
      <c r="AC181">
        <f>VLOOKUP($B181,'Tillförd energi'!$B$1:$AS$566,MATCH(AC$1,'Tillförd energi'!$B$1:$AQ$1,0),FALSE)</f>
        <v>4</v>
      </c>
      <c r="AD181">
        <f>VLOOKUP($B181,'Tillförd energi'!$B$1:$AS$566,MATCH(AD$1,'Tillförd energi'!$B$1:$AQ$1,0),FALSE)</f>
        <v>0</v>
      </c>
      <c r="AE181">
        <f>VLOOKUP($B181,'Tillförd energi'!$B$1:$AS$566,MATCH(AE$1,'Tillförd energi'!$B$1:$AQ$1,0),FALSE)</f>
        <v>0</v>
      </c>
      <c r="AF181">
        <f>VLOOKUP($B181,'Tillförd energi'!$B$1:$AS$566,MATCH(AF$1,'Tillförd energi'!$B$1:$AQ$1,0),FALSE)</f>
        <v>0.54600000000000004</v>
      </c>
      <c r="AG181">
        <f>IFERROR(VLOOKUP(B181,Miljö!$B$1:$S$476,9,FALSE)/1,0)</f>
        <v>0</v>
      </c>
      <c r="AI181">
        <f t="shared" si="16"/>
        <v>38.683</v>
      </c>
      <c r="AJ181">
        <f t="shared" si="17"/>
        <v>38.683</v>
      </c>
      <c r="AK181">
        <f>IF(ISERROR(1/VLOOKUP($B181,Leveranser!$B$1:$S$500,MATCH("såld värme (gwh)",Leveranser!$B$1:$S$1,0),FALSE)),"",VLOOKUP($B181,Leveranser!$B$1:$S$500,MATCH("såld värme (gwh)",Leveranser!$B$1:$S$1,0),FALSE))</f>
        <v>28.3</v>
      </c>
      <c r="AL181">
        <f>VLOOKUP($B181,Leveranser!$B$1:$Y$500,MATCH("Totalt såld fjärrvärme till andra fjärrvärmeföretag",Leveranser!$B$1:$AA$1,0),FALSE)</f>
        <v>0</v>
      </c>
      <c r="AM181">
        <f>IF(ISERROR(1/VLOOKUP($B181,Miljö!$B$1:$S$500,MATCH("Såld mängd produktionsspecifik fjärrvärme (GWh)",Miljö!$B$1:$R$1,0),FALSE)),0,VLOOKUP($B181,Miljö!$B$1:$S$500,MATCH("Såld mängd produktionsspecifik fjärrvärme (GWh)",Miljö!$B$1:$R$1,0),FALSE))</f>
        <v>0</v>
      </c>
      <c r="AN181" s="137">
        <f t="shared" si="18"/>
        <v>0.73158751906522246</v>
      </c>
      <c r="AP181" t="str">
        <f>VLOOKUP($B181,Miljövärden!$B$1:$H$446,7,FALSE)</f>
        <v>Ja</v>
      </c>
      <c r="AQ181" t="str">
        <f>VLOOKUP($B181,Miljövärden!$B$1:$H$446,6,FALSE)</f>
        <v>Ja</v>
      </c>
      <c r="AU181">
        <f t="shared" si="19"/>
        <v>0.54600000000000004</v>
      </c>
      <c r="AV181">
        <f t="shared" si="20"/>
        <v>0</v>
      </c>
      <c r="AW181">
        <f t="shared" si="21"/>
        <v>24.725000000000001</v>
      </c>
      <c r="AX181">
        <f t="shared" si="22"/>
        <v>7.5339999999999998</v>
      </c>
      <c r="AZ181">
        <f t="shared" si="23"/>
        <v>33.612000000000002</v>
      </c>
    </row>
    <row r="182" spans="1:52" customFormat="1" x14ac:dyDescent="0.25">
      <c r="A182" s="2" t="s">
        <v>291</v>
      </c>
      <c r="B182" s="2" t="s">
        <v>294</v>
      </c>
      <c r="C182">
        <f>VLOOKUP($B182,'Tillförd energi'!$B$1:$AS$566,MATCH(C$1,'Tillförd energi'!$B$1:$AQ$1,0),FALSE)</f>
        <v>0</v>
      </c>
      <c r="D182">
        <f>VLOOKUP($B182,'Tillförd energi'!$B$1:$AS$566,MATCH(D$1,'Tillförd energi'!$B$1:$AQ$1,0),FALSE)</f>
        <v>3.5999999999999997E-2</v>
      </c>
      <c r="E182">
        <f>VLOOKUP($B182,'Tillförd energi'!$B$1:$AS$566,MATCH(E$1,'Tillförd energi'!$B$1:$AQ$1,0),FALSE)</f>
        <v>0</v>
      </c>
      <c r="F182">
        <f>VLOOKUP($B182,'Tillförd energi'!$B$1:$AS$566,MATCH(F$1,'Tillförd energi'!$B$1:$AQ$1,0),FALSE)</f>
        <v>0</v>
      </c>
      <c r="G182">
        <f>VLOOKUP($B182,'Tillförd energi'!$B$1:$AS$566,MATCH(G$1,'Tillförd energi'!$B$1:$AQ$1,0),FALSE)</f>
        <v>0</v>
      </c>
      <c r="H182">
        <f>VLOOKUP($B182,'Tillförd energi'!$B$1:$AS$566,MATCH(H$1,'Tillförd energi'!$B$1:$AQ$1,0),FALSE)</f>
        <v>0</v>
      </c>
      <c r="I182">
        <f>VLOOKUP($B182,'Tillförd energi'!$B$1:$AS$566,MATCH(I$1,'Tillförd energi'!$B$1:$AQ$1,0),FALSE)</f>
        <v>0</v>
      </c>
      <c r="J182">
        <f>VLOOKUP($B182,'Tillförd energi'!$B$1:$AS$566,MATCH(J$1,'Tillförd energi'!$B$1:$AQ$1,0),FALSE)</f>
        <v>0</v>
      </c>
      <c r="K182">
        <v>0</v>
      </c>
      <c r="L182">
        <f>VLOOKUP($B182,'Tillförd energi'!$B$1:$AS$566,MATCH(L$1,'Tillförd energi'!$B$1:$AQ$1,0),FALSE)</f>
        <v>0</v>
      </c>
      <c r="M182">
        <f>VLOOKUP($B182,'Tillförd energi'!$B$1:$AS$566,MATCH(M$1,'Tillförd energi'!$B$1:$AQ$1,0),FALSE)</f>
        <v>0</v>
      </c>
      <c r="N182">
        <f>VLOOKUP($B182,'Tillförd energi'!$B$1:$AS$566,MATCH(N$1,'Tillförd energi'!$B$1:$AQ$1,0),FALSE)</f>
        <v>0</v>
      </c>
      <c r="O182">
        <f>VLOOKUP($B182,'Tillförd energi'!$B$1:$AS$566,MATCH(O$1,'Tillförd energi'!$B$1:$AQ$1,0),FALSE)</f>
        <v>0</v>
      </c>
      <c r="P182">
        <f>VLOOKUP($B182,'Tillförd energi'!$B$1:$AS$566,MATCH(P$1,'Tillförd energi'!$B$1:$AQ$1,0),FALSE)</f>
        <v>0</v>
      </c>
      <c r="Q182">
        <f>VLOOKUP($B182,'Tillförd energi'!$B$1:$AS$566,MATCH(Q$1,'Tillförd energi'!$B$1:$AQ$1,0),FALSE)</f>
        <v>0</v>
      </c>
      <c r="R182">
        <f>VLOOKUP($B182,'Tillförd energi'!$B$1:$AS$566,MATCH(R$1,'Tillförd energi'!$B$1:$AQ$1,0),FALSE)</f>
        <v>1.651</v>
      </c>
      <c r="S182">
        <f>VLOOKUP($B182,'Tillförd energi'!$B$1:$AS$566,MATCH(S$1,'Tillförd energi'!$B$1:$AQ$1,0),FALSE)</f>
        <v>0</v>
      </c>
      <c r="T182">
        <f>VLOOKUP($B182,'Tillförd energi'!$B$1:$AS$566,MATCH(T$1,'Tillförd energi'!$B$1:$AQ$1,0),FALSE)</f>
        <v>0</v>
      </c>
      <c r="U182">
        <f>VLOOKUP($B182,'Tillförd energi'!$B$1:$AS$566,MATCH(U$1,'Tillförd energi'!$B$1:$AQ$1,0),FALSE)</f>
        <v>0</v>
      </c>
      <c r="V182">
        <f>VLOOKUP($B182,'Tillförd energi'!$B$1:$AS$566,MATCH(V$1,'Tillförd energi'!$B$1:$AQ$1,0),FALSE)</f>
        <v>0</v>
      </c>
      <c r="W182">
        <f>VLOOKUP($B182,'Tillförd energi'!$B$1:$AS$566,MATCH(W$1,'Tillförd energi'!$B$1:$AQ$1,0),FALSE)</f>
        <v>0</v>
      </c>
      <c r="X182">
        <f>VLOOKUP($B182,'Tillförd energi'!$B$1:$AS$566,MATCH(X$1,'Tillförd energi'!$B$1:$AQ$1,0),FALSE)</f>
        <v>0</v>
      </c>
      <c r="Y182">
        <f>VLOOKUP($B182,'Tillförd energi'!$B$1:$AS$566,MATCH(Y$1,'Tillförd energi'!$B$1:$AQ$1,0),FALSE)</f>
        <v>0</v>
      </c>
      <c r="Z182">
        <f>VLOOKUP($B182,'Tillförd energi'!$B$1:$AS$566,MATCH(Z$1,'Tillförd energi'!$B$1:$AQ$1,0),FALSE)</f>
        <v>0</v>
      </c>
      <c r="AA182">
        <f>VLOOKUP($B182,'Tillförd energi'!$B$1:$AS$566,MATCH(AA$1,'Tillförd energi'!$B$1:$AQ$1,0),FALSE)</f>
        <v>0</v>
      </c>
      <c r="AB182">
        <f>VLOOKUP($B182,'Tillförd energi'!$B$1:$AS$566,MATCH(AB$1,'Tillförd energi'!$B$1:$AQ$1,0),FALSE)</f>
        <v>0</v>
      </c>
      <c r="AC182">
        <f>VLOOKUP($B182,'Tillförd energi'!$B$1:$AS$566,MATCH(AC$1,'Tillförd energi'!$B$1:$AQ$1,0),FALSE)</f>
        <v>0</v>
      </c>
      <c r="AD182">
        <f>VLOOKUP($B182,'Tillförd energi'!$B$1:$AS$566,MATCH(AD$1,'Tillförd energi'!$B$1:$AQ$1,0),FALSE)</f>
        <v>0</v>
      </c>
      <c r="AE182">
        <f>VLOOKUP($B182,'Tillförd energi'!$B$1:$AS$566,MATCH(AE$1,'Tillförd energi'!$B$1:$AQ$1,0),FALSE)</f>
        <v>0</v>
      </c>
      <c r="AF182">
        <f>VLOOKUP($B182,'Tillförd energi'!$B$1:$AS$566,MATCH(AF$1,'Tillförd energi'!$B$1:$AQ$1,0),FALSE)</f>
        <v>1.4E-2</v>
      </c>
      <c r="AG182">
        <f>IFERROR(VLOOKUP(B182,Miljö!$B$1:$S$476,9,FALSE)/1,0)</f>
        <v>0</v>
      </c>
      <c r="AI182">
        <f t="shared" si="16"/>
        <v>1.7010000000000001</v>
      </c>
      <c r="AJ182">
        <f t="shared" si="17"/>
        <v>1.7010000000000001</v>
      </c>
      <c r="AK182">
        <f>IF(ISERROR(1/VLOOKUP($B182,Leveranser!$B$1:$S$500,MATCH("såld värme (gwh)",Leveranser!$B$1:$S$1,0),FALSE)),"",VLOOKUP($B182,Leveranser!$B$1:$S$500,MATCH("såld värme (gwh)",Leveranser!$B$1:$S$1,0),FALSE))</f>
        <v>1.5</v>
      </c>
      <c r="AL182">
        <f>VLOOKUP($B182,Leveranser!$B$1:$Y$500,MATCH("Totalt såld fjärrvärme till andra fjärrvärmeföretag",Leveranser!$B$1:$AA$1,0),FALSE)</f>
        <v>0</v>
      </c>
      <c r="AM182">
        <f>IF(ISERROR(1/VLOOKUP($B182,Miljö!$B$1:$S$500,MATCH("Såld mängd produktionsspecifik fjärrvärme (GWh)",Miljö!$B$1:$R$1,0),FALSE)),0,VLOOKUP($B182,Miljö!$B$1:$S$500,MATCH("Såld mängd produktionsspecifik fjärrvärme (GWh)",Miljö!$B$1:$R$1,0),FALSE))</f>
        <v>0</v>
      </c>
      <c r="AN182" s="137">
        <f t="shared" si="18"/>
        <v>0.88183421516754845</v>
      </c>
      <c r="AP182" t="str">
        <f>VLOOKUP($B182,Miljövärden!$B$1:$H$446,7,FALSE)</f>
        <v>Ja</v>
      </c>
      <c r="AQ182" t="str">
        <f>VLOOKUP($B182,Miljövärden!$B$1:$H$446,6,FALSE)</f>
        <v>Ja</v>
      </c>
      <c r="AU182">
        <f t="shared" si="19"/>
        <v>1.4E-2</v>
      </c>
      <c r="AV182">
        <f t="shared" si="20"/>
        <v>0</v>
      </c>
      <c r="AW182">
        <f t="shared" si="21"/>
        <v>0</v>
      </c>
      <c r="AX182">
        <f t="shared" si="22"/>
        <v>1.651</v>
      </c>
      <c r="AZ182">
        <f t="shared" si="23"/>
        <v>1.651</v>
      </c>
    </row>
    <row r="183" spans="1:52" customFormat="1" x14ac:dyDescent="0.25">
      <c r="A183" s="2" t="s">
        <v>295</v>
      </c>
      <c r="B183" s="2" t="s">
        <v>296</v>
      </c>
      <c r="C183">
        <f>VLOOKUP($B183,'Tillförd energi'!$B$1:$AS$566,MATCH(C$1,'Tillförd energi'!$B$1:$AQ$1,0),FALSE)</f>
        <v>0</v>
      </c>
      <c r="D183">
        <f>VLOOKUP($B183,'Tillförd energi'!$B$1:$AS$566,MATCH(D$1,'Tillförd energi'!$B$1:$AQ$1,0),FALSE)</f>
        <v>0</v>
      </c>
      <c r="E183">
        <f>VLOOKUP($B183,'Tillförd energi'!$B$1:$AS$566,MATCH(E$1,'Tillförd energi'!$B$1:$AQ$1,0),FALSE)</f>
        <v>0</v>
      </c>
      <c r="F183">
        <f>VLOOKUP($B183,'Tillförd energi'!$B$1:$AS$566,MATCH(F$1,'Tillförd energi'!$B$1:$AQ$1,0),FALSE)</f>
        <v>0</v>
      </c>
      <c r="G183">
        <f>VLOOKUP($B183,'Tillförd energi'!$B$1:$AS$566,MATCH(G$1,'Tillförd energi'!$B$1:$AQ$1,0),FALSE)</f>
        <v>0</v>
      </c>
      <c r="H183">
        <f>VLOOKUP($B183,'Tillförd energi'!$B$1:$AS$566,MATCH(H$1,'Tillförd energi'!$B$1:$AQ$1,0),FALSE)</f>
        <v>0</v>
      </c>
      <c r="I183">
        <f>VLOOKUP($B183,'Tillförd energi'!$B$1:$AS$566,MATCH(I$1,'Tillförd energi'!$B$1:$AQ$1,0),FALSE)</f>
        <v>0</v>
      </c>
      <c r="J183">
        <f>VLOOKUP($B183,'Tillförd energi'!$B$1:$AS$566,MATCH(J$1,'Tillförd energi'!$B$1:$AQ$1,0),FALSE)</f>
        <v>0</v>
      </c>
      <c r="K183">
        <v>0</v>
      </c>
      <c r="L183">
        <f>VLOOKUP($B183,'Tillförd energi'!$B$1:$AS$566,MATCH(L$1,'Tillförd energi'!$B$1:$AQ$1,0),FALSE)</f>
        <v>0</v>
      </c>
      <c r="M183">
        <f>VLOOKUP($B183,'Tillförd energi'!$B$1:$AS$566,MATCH(M$1,'Tillförd energi'!$B$1:$AQ$1,0),FALSE)</f>
        <v>0</v>
      </c>
      <c r="N183">
        <f>VLOOKUP($B183,'Tillförd energi'!$B$1:$AS$566,MATCH(N$1,'Tillförd energi'!$B$1:$AQ$1,0),FALSE)</f>
        <v>0</v>
      </c>
      <c r="O183">
        <f>VLOOKUP($B183,'Tillförd energi'!$B$1:$AS$566,MATCH(O$1,'Tillförd energi'!$B$1:$AQ$1,0),FALSE)</f>
        <v>0</v>
      </c>
      <c r="P183">
        <f>VLOOKUP($B183,'Tillförd energi'!$B$1:$AS$566,MATCH(P$1,'Tillförd energi'!$B$1:$AQ$1,0),FALSE)</f>
        <v>0</v>
      </c>
      <c r="Q183">
        <f>VLOOKUP($B183,'Tillförd energi'!$B$1:$AS$566,MATCH(Q$1,'Tillförd energi'!$B$1:$AQ$1,0),FALSE)</f>
        <v>0</v>
      </c>
      <c r="R183">
        <f>VLOOKUP($B183,'Tillförd energi'!$B$1:$AS$566,MATCH(R$1,'Tillförd energi'!$B$1:$AQ$1,0),FALSE)</f>
        <v>0</v>
      </c>
      <c r="S183">
        <f>VLOOKUP($B183,'Tillförd energi'!$B$1:$AS$566,MATCH(S$1,'Tillförd energi'!$B$1:$AQ$1,0),FALSE)</f>
        <v>0</v>
      </c>
      <c r="T183">
        <f>VLOOKUP($B183,'Tillförd energi'!$B$1:$AS$566,MATCH(T$1,'Tillförd energi'!$B$1:$AQ$1,0),FALSE)</f>
        <v>0</v>
      </c>
      <c r="U183">
        <f>VLOOKUP($B183,'Tillförd energi'!$B$1:$AS$566,MATCH(U$1,'Tillförd energi'!$B$1:$AQ$1,0),FALSE)</f>
        <v>0</v>
      </c>
      <c r="V183">
        <f>VLOOKUP($B183,'Tillförd energi'!$B$1:$AS$566,MATCH(V$1,'Tillförd energi'!$B$1:$AQ$1,0),FALSE)</f>
        <v>0</v>
      </c>
      <c r="W183">
        <f>VLOOKUP($B183,'Tillförd energi'!$B$1:$AS$566,MATCH(W$1,'Tillförd energi'!$B$1:$AQ$1,0),FALSE)</f>
        <v>0</v>
      </c>
      <c r="X183">
        <f>VLOOKUP($B183,'Tillförd energi'!$B$1:$AS$566,MATCH(X$1,'Tillförd energi'!$B$1:$AQ$1,0),FALSE)</f>
        <v>0</v>
      </c>
      <c r="Y183">
        <f>VLOOKUP($B183,'Tillförd energi'!$B$1:$AS$566,MATCH(Y$1,'Tillförd energi'!$B$1:$AQ$1,0),FALSE)</f>
        <v>0</v>
      </c>
      <c r="Z183">
        <f>VLOOKUP($B183,'Tillförd energi'!$B$1:$AS$566,MATCH(Z$1,'Tillförd energi'!$B$1:$AQ$1,0),FALSE)</f>
        <v>0</v>
      </c>
      <c r="AA183">
        <f>VLOOKUP($B183,'Tillförd energi'!$B$1:$AS$566,MATCH(AA$1,'Tillförd energi'!$B$1:$AQ$1,0),FALSE)</f>
        <v>0</v>
      </c>
      <c r="AB183">
        <f>VLOOKUP($B183,'Tillförd energi'!$B$1:$AS$566,MATCH(AB$1,'Tillförd energi'!$B$1:$AQ$1,0),FALSE)</f>
        <v>0</v>
      </c>
      <c r="AC183">
        <f>VLOOKUP($B183,'Tillförd energi'!$B$1:$AS$566,MATCH(AC$1,'Tillförd energi'!$B$1:$AQ$1,0),FALSE)</f>
        <v>0</v>
      </c>
      <c r="AD183">
        <f>VLOOKUP($B183,'Tillförd energi'!$B$1:$AS$566,MATCH(AD$1,'Tillförd energi'!$B$1:$AQ$1,0),FALSE)</f>
        <v>0</v>
      </c>
      <c r="AE183">
        <f>VLOOKUP($B183,'Tillförd energi'!$B$1:$AS$566,MATCH(AE$1,'Tillförd energi'!$B$1:$AQ$1,0),FALSE)</f>
        <v>0</v>
      </c>
      <c r="AF183">
        <f>VLOOKUP($B183,'Tillförd energi'!$B$1:$AS$566,MATCH(AF$1,'Tillförd energi'!$B$1:$AQ$1,0),FALSE)</f>
        <v>0</v>
      </c>
      <c r="AG183">
        <f>IFERROR(VLOOKUP(B183,Miljö!$B$1:$S$476,9,FALSE)/1,0)</f>
        <v>0</v>
      </c>
      <c r="AI183">
        <f t="shared" si="16"/>
        <v>0</v>
      </c>
      <c r="AJ183">
        <f t="shared" si="17"/>
        <v>0</v>
      </c>
      <c r="AK183" t="str">
        <f>IF(ISERROR(1/VLOOKUP($B183,Leveranser!$B$1:$S$500,MATCH("såld värme (gwh)",Leveranser!$B$1:$S$1,0),FALSE)),"",VLOOKUP($B183,Leveranser!$B$1:$S$500,MATCH("såld värme (gwh)",Leveranser!$B$1:$S$1,0),FALSE))</f>
        <v/>
      </c>
      <c r="AL183">
        <f>VLOOKUP($B183,Leveranser!$B$1:$Y$500,MATCH("Totalt såld fjärrvärme till andra fjärrvärmeföretag",Leveranser!$B$1:$AA$1,0),FALSE)</f>
        <v>0</v>
      </c>
      <c r="AM183">
        <f>IF(ISERROR(1/VLOOKUP($B183,Miljö!$B$1:$S$500,MATCH("Såld mängd produktionsspecifik fjärrvärme (GWh)",Miljö!$B$1:$R$1,0),FALSE)),0,VLOOKUP($B183,Miljö!$B$1:$S$500,MATCH("Såld mängd produktionsspecifik fjärrvärme (GWh)",Miljö!$B$1:$R$1,0),FALSE))</f>
        <v>0</v>
      </c>
      <c r="AN183" s="137" t="str">
        <f t="shared" si="18"/>
        <v/>
      </c>
      <c r="AP183" t="str">
        <f>VLOOKUP($B183,Miljövärden!$B$1:$H$446,7,FALSE)</f>
        <v>Nej</v>
      </c>
      <c r="AQ183" t="str">
        <f>VLOOKUP($B183,Miljövärden!$B$1:$H$446,6,FALSE)</f>
        <v>Nej</v>
      </c>
      <c r="AU183">
        <f t="shared" si="19"/>
        <v>0</v>
      </c>
      <c r="AV183">
        <f t="shared" si="20"/>
        <v>0</v>
      </c>
      <c r="AW183">
        <f t="shared" si="21"/>
        <v>0</v>
      </c>
      <c r="AX183">
        <f t="shared" si="22"/>
        <v>0</v>
      </c>
      <c r="AZ183">
        <f t="shared" si="23"/>
        <v>0</v>
      </c>
    </row>
    <row r="184" spans="1:52" customFormat="1" x14ac:dyDescent="0.25">
      <c r="A184" s="2" t="s">
        <v>297</v>
      </c>
      <c r="B184" s="2" t="s">
        <v>298</v>
      </c>
      <c r="C184">
        <f>VLOOKUP($B184,'Tillförd energi'!$B$1:$AS$566,MATCH(C$1,'Tillförd energi'!$B$1:$AQ$1,0),FALSE)</f>
        <v>0</v>
      </c>
      <c r="D184">
        <f>VLOOKUP($B184,'Tillförd energi'!$B$1:$AS$566,MATCH(D$1,'Tillförd energi'!$B$1:$AQ$1,0),FALSE)</f>
        <v>6.8000000000000005E-2</v>
      </c>
      <c r="E184">
        <f>VLOOKUP($B184,'Tillförd energi'!$B$1:$AS$566,MATCH(E$1,'Tillförd energi'!$B$1:$AQ$1,0),FALSE)</f>
        <v>0</v>
      </c>
      <c r="F184">
        <f>VLOOKUP($B184,'Tillförd energi'!$B$1:$AS$566,MATCH(F$1,'Tillförd energi'!$B$1:$AQ$1,0),FALSE)</f>
        <v>0</v>
      </c>
      <c r="G184">
        <f>VLOOKUP($B184,'Tillförd energi'!$B$1:$AS$566,MATCH(G$1,'Tillförd energi'!$B$1:$AQ$1,0),FALSE)</f>
        <v>0</v>
      </c>
      <c r="H184">
        <f>VLOOKUP($B184,'Tillförd energi'!$B$1:$AS$566,MATCH(H$1,'Tillförd energi'!$B$1:$AQ$1,0),FALSE)</f>
        <v>0</v>
      </c>
      <c r="I184">
        <f>VLOOKUP($B184,'Tillförd energi'!$B$1:$AS$566,MATCH(I$1,'Tillförd energi'!$B$1:$AQ$1,0),FALSE)</f>
        <v>0</v>
      </c>
      <c r="J184">
        <f>VLOOKUP($B184,'Tillförd energi'!$B$1:$AS$566,MATCH(J$1,'Tillförd energi'!$B$1:$AQ$1,0),FALSE)</f>
        <v>0</v>
      </c>
      <c r="K184">
        <v>0</v>
      </c>
      <c r="L184">
        <f>VLOOKUP($B184,'Tillförd energi'!$B$1:$AS$566,MATCH(L$1,'Tillförd energi'!$B$1:$AQ$1,0),FALSE)</f>
        <v>0</v>
      </c>
      <c r="M184">
        <f>VLOOKUP($B184,'Tillförd energi'!$B$1:$AS$566,MATCH(M$1,'Tillförd energi'!$B$1:$AQ$1,0),FALSE)</f>
        <v>0</v>
      </c>
      <c r="N184">
        <f>VLOOKUP($B184,'Tillförd energi'!$B$1:$AS$566,MATCH(N$1,'Tillförd energi'!$B$1:$AQ$1,0),FALSE)</f>
        <v>0</v>
      </c>
      <c r="O184">
        <f>VLOOKUP($B184,'Tillförd energi'!$B$1:$AS$566,MATCH(O$1,'Tillförd energi'!$B$1:$AQ$1,0),FALSE)</f>
        <v>0</v>
      </c>
      <c r="P184">
        <f>VLOOKUP($B184,'Tillförd energi'!$B$1:$AS$566,MATCH(P$1,'Tillförd energi'!$B$1:$AQ$1,0),FALSE)</f>
        <v>0</v>
      </c>
      <c r="Q184">
        <f>VLOOKUP($B184,'Tillförd energi'!$B$1:$AS$566,MATCH(Q$1,'Tillförd energi'!$B$1:$AQ$1,0),FALSE)</f>
        <v>0</v>
      </c>
      <c r="R184">
        <f>VLOOKUP($B184,'Tillförd energi'!$B$1:$AS$566,MATCH(R$1,'Tillförd energi'!$B$1:$AQ$1,0),FALSE)</f>
        <v>0</v>
      </c>
      <c r="S184">
        <f>VLOOKUP($B184,'Tillförd energi'!$B$1:$AS$566,MATCH(S$1,'Tillförd energi'!$B$1:$AQ$1,0),FALSE)</f>
        <v>0</v>
      </c>
      <c r="T184">
        <f>VLOOKUP($B184,'Tillförd energi'!$B$1:$AS$566,MATCH(T$1,'Tillförd energi'!$B$1:$AQ$1,0),FALSE)</f>
        <v>0</v>
      </c>
      <c r="U184">
        <f>VLOOKUP($B184,'Tillförd energi'!$B$1:$AS$566,MATCH(U$1,'Tillförd energi'!$B$1:$AQ$1,0),FALSE)</f>
        <v>0</v>
      </c>
      <c r="V184">
        <f>VLOOKUP($B184,'Tillförd energi'!$B$1:$AS$566,MATCH(V$1,'Tillförd energi'!$B$1:$AQ$1,0),FALSE)</f>
        <v>0</v>
      </c>
      <c r="W184">
        <f>VLOOKUP($B184,'Tillförd energi'!$B$1:$AS$566,MATCH(W$1,'Tillförd energi'!$B$1:$AQ$1,0),FALSE)</f>
        <v>0</v>
      </c>
      <c r="X184">
        <f>VLOOKUP($B184,'Tillförd energi'!$B$1:$AS$566,MATCH(X$1,'Tillförd energi'!$B$1:$AQ$1,0),FALSE)</f>
        <v>0</v>
      </c>
      <c r="Y184">
        <f>VLOOKUP($B184,'Tillförd energi'!$B$1:$AS$566,MATCH(Y$1,'Tillförd energi'!$B$1:$AQ$1,0),FALSE)</f>
        <v>0</v>
      </c>
      <c r="Z184">
        <f>VLOOKUP($B184,'Tillförd energi'!$B$1:$AS$566,MATCH(Z$1,'Tillförd energi'!$B$1:$AQ$1,0),FALSE)</f>
        <v>0</v>
      </c>
      <c r="AA184">
        <f>VLOOKUP($B184,'Tillförd energi'!$B$1:$AS$566,MATCH(AA$1,'Tillförd energi'!$B$1:$AQ$1,0),FALSE)</f>
        <v>0</v>
      </c>
      <c r="AB184">
        <f>VLOOKUP($B184,'Tillförd energi'!$B$1:$AS$566,MATCH(AB$1,'Tillförd energi'!$B$1:$AQ$1,0),FALSE)</f>
        <v>0</v>
      </c>
      <c r="AC184">
        <f>VLOOKUP($B184,'Tillförd energi'!$B$1:$AS$566,MATCH(AC$1,'Tillförd energi'!$B$1:$AQ$1,0),FALSE)</f>
        <v>0</v>
      </c>
      <c r="AD184">
        <f>VLOOKUP($B184,'Tillförd energi'!$B$1:$AS$566,MATCH(AD$1,'Tillförd energi'!$B$1:$AQ$1,0),FALSE)</f>
        <v>52.963999999999999</v>
      </c>
      <c r="AE184">
        <f>VLOOKUP($B184,'Tillförd energi'!$B$1:$AS$566,MATCH(AE$1,'Tillförd energi'!$B$1:$AQ$1,0),FALSE)</f>
        <v>0</v>
      </c>
      <c r="AF184">
        <f>VLOOKUP($B184,'Tillförd energi'!$B$1:$AS$566,MATCH(AF$1,'Tillförd energi'!$B$1:$AQ$1,0),FALSE)</f>
        <v>1.2164699999999999</v>
      </c>
      <c r="AG184">
        <f>IFERROR(VLOOKUP(B184,Miljö!$B$1:$S$476,9,FALSE)/1,0)</f>
        <v>0</v>
      </c>
      <c r="AI184">
        <f t="shared" si="16"/>
        <v>54.248469999999998</v>
      </c>
      <c r="AJ184">
        <f t="shared" si="17"/>
        <v>54.248469999999998</v>
      </c>
      <c r="AK184">
        <f>IF(ISERROR(1/VLOOKUP($B184,Leveranser!$B$1:$S$500,MATCH("såld värme (gwh)",Leveranser!$B$1:$S$1,0),FALSE)),"",VLOOKUP($B184,Leveranser!$B$1:$S$500,MATCH("såld värme (gwh)",Leveranser!$B$1:$S$1,0),FALSE))</f>
        <v>40.548999999999999</v>
      </c>
      <c r="AL184">
        <f>VLOOKUP($B184,Leveranser!$B$1:$Y$500,MATCH("Totalt såld fjärrvärme till andra fjärrvärmeföretag",Leveranser!$B$1:$AA$1,0),FALSE)</f>
        <v>0</v>
      </c>
      <c r="AM184">
        <f>IF(ISERROR(1/VLOOKUP($B184,Miljö!$B$1:$S$500,MATCH("Såld mängd produktionsspecifik fjärrvärme (GWh)",Miljö!$B$1:$R$1,0),FALSE)),0,VLOOKUP($B184,Miljö!$B$1:$S$500,MATCH("Såld mängd produktionsspecifik fjärrvärme (GWh)",Miljö!$B$1:$R$1,0),FALSE))</f>
        <v>0</v>
      </c>
      <c r="AN184" s="137">
        <f t="shared" si="18"/>
        <v>0.74746808527503172</v>
      </c>
      <c r="AP184" t="str">
        <f>VLOOKUP($B184,Miljövärden!$B$1:$H$446,7,FALSE)</f>
        <v>Ja</v>
      </c>
      <c r="AQ184" t="str">
        <f>VLOOKUP($B184,Miljövärden!$B$1:$H$446,6,FALSE)</f>
        <v>Nej</v>
      </c>
      <c r="AU184">
        <f t="shared" si="19"/>
        <v>1.2164699999999999</v>
      </c>
      <c r="AV184">
        <f t="shared" si="20"/>
        <v>0</v>
      </c>
      <c r="AW184">
        <f t="shared" si="21"/>
        <v>0</v>
      </c>
      <c r="AX184">
        <f t="shared" si="22"/>
        <v>0</v>
      </c>
      <c r="AZ184">
        <f t="shared" si="23"/>
        <v>0</v>
      </c>
    </row>
    <row r="185" spans="1:52" customFormat="1" x14ac:dyDescent="0.25">
      <c r="A185" s="2" t="s">
        <v>299</v>
      </c>
      <c r="B185" s="2" t="s">
        <v>300</v>
      </c>
      <c r="C185">
        <f>VLOOKUP($B185,'Tillförd energi'!$B$1:$AS$566,MATCH(C$1,'Tillförd energi'!$B$1:$AQ$1,0),FALSE)</f>
        <v>0</v>
      </c>
      <c r="D185">
        <f>VLOOKUP($B185,'Tillförd energi'!$B$1:$AS$566,MATCH(D$1,'Tillförd energi'!$B$1:$AQ$1,0),FALSE)</f>
        <v>3.907</v>
      </c>
      <c r="E185">
        <f>VLOOKUP($B185,'Tillförd energi'!$B$1:$AS$566,MATCH(E$1,'Tillförd energi'!$B$1:$AQ$1,0),FALSE)</f>
        <v>0</v>
      </c>
      <c r="F185">
        <f>VLOOKUP($B185,'Tillförd energi'!$B$1:$AS$566,MATCH(F$1,'Tillförd energi'!$B$1:$AQ$1,0),FALSE)</f>
        <v>0</v>
      </c>
      <c r="G185">
        <f>VLOOKUP($B185,'Tillförd energi'!$B$1:$AS$566,MATCH(G$1,'Tillförd energi'!$B$1:$AQ$1,0),FALSE)</f>
        <v>0</v>
      </c>
      <c r="H185">
        <f>VLOOKUP($B185,'Tillförd energi'!$B$1:$AS$566,MATCH(H$1,'Tillförd energi'!$B$1:$AQ$1,0),FALSE)</f>
        <v>0</v>
      </c>
      <c r="I185">
        <f>VLOOKUP($B185,'Tillförd energi'!$B$1:$AS$566,MATCH(I$1,'Tillförd energi'!$B$1:$AQ$1,0),FALSE)</f>
        <v>291.94499999999999</v>
      </c>
      <c r="J185">
        <f>VLOOKUP($B185,'Tillförd energi'!$B$1:$AS$566,MATCH(J$1,'Tillförd energi'!$B$1:$AQ$1,0),FALSE)</f>
        <v>0</v>
      </c>
      <c r="K185">
        <v>0</v>
      </c>
      <c r="L185">
        <f>VLOOKUP($B185,'Tillförd energi'!$B$1:$AS$566,MATCH(L$1,'Tillförd energi'!$B$1:$AQ$1,0),FALSE)</f>
        <v>0.86399999999999999</v>
      </c>
      <c r="M185">
        <f>VLOOKUP($B185,'Tillförd energi'!$B$1:$AS$566,MATCH(M$1,'Tillförd energi'!$B$1:$AQ$1,0),FALSE)</f>
        <v>0</v>
      </c>
      <c r="N185">
        <f>VLOOKUP($B185,'Tillförd energi'!$B$1:$AS$566,MATCH(N$1,'Tillförd energi'!$B$1:$AQ$1,0),FALSE)</f>
        <v>0</v>
      </c>
      <c r="O185">
        <f>VLOOKUP($B185,'Tillförd energi'!$B$1:$AS$566,MATCH(O$1,'Tillförd energi'!$B$1:$AQ$1,0),FALSE)</f>
        <v>0</v>
      </c>
      <c r="P185">
        <f>VLOOKUP($B185,'Tillförd energi'!$B$1:$AS$566,MATCH(P$1,'Tillförd energi'!$B$1:$AQ$1,0),FALSE)</f>
        <v>0</v>
      </c>
      <c r="Q185">
        <f>VLOOKUP($B185,'Tillförd energi'!$B$1:$AS$566,MATCH(Q$1,'Tillförd energi'!$B$1:$AQ$1,0),FALSE)</f>
        <v>0</v>
      </c>
      <c r="R185">
        <f>VLOOKUP($B185,'Tillförd energi'!$B$1:$AS$566,MATCH(R$1,'Tillförd energi'!$B$1:$AQ$1,0),FALSE)</f>
        <v>0</v>
      </c>
      <c r="S185">
        <f>VLOOKUP($B185,'Tillförd energi'!$B$1:$AS$566,MATCH(S$1,'Tillförd energi'!$B$1:$AQ$1,0),FALSE)</f>
        <v>0</v>
      </c>
      <c r="T185">
        <f>VLOOKUP($B185,'Tillförd energi'!$B$1:$AS$566,MATCH(T$1,'Tillförd energi'!$B$1:$AQ$1,0),FALSE)</f>
        <v>0</v>
      </c>
      <c r="U185">
        <f>VLOOKUP($B185,'Tillförd energi'!$B$1:$AS$566,MATCH(U$1,'Tillförd energi'!$B$1:$AQ$1,0),FALSE)</f>
        <v>0</v>
      </c>
      <c r="V185">
        <f>VLOOKUP($B185,'Tillförd energi'!$B$1:$AS$566,MATCH(V$1,'Tillförd energi'!$B$1:$AQ$1,0),FALSE)</f>
        <v>0</v>
      </c>
      <c r="W185">
        <f>VLOOKUP($B185,'Tillförd energi'!$B$1:$AS$566,MATCH(W$1,'Tillförd energi'!$B$1:$AQ$1,0),FALSE)</f>
        <v>5.452</v>
      </c>
      <c r="X185">
        <f>VLOOKUP($B185,'Tillförd energi'!$B$1:$AS$566,MATCH(X$1,'Tillförd energi'!$B$1:$AQ$1,0),FALSE)</f>
        <v>0</v>
      </c>
      <c r="Y185">
        <f>VLOOKUP($B185,'Tillförd energi'!$B$1:$AS$566,MATCH(Y$1,'Tillförd energi'!$B$1:$AQ$1,0),FALSE)</f>
        <v>0</v>
      </c>
      <c r="Z185">
        <f>VLOOKUP($B185,'Tillförd energi'!$B$1:$AS$566,MATCH(Z$1,'Tillförd energi'!$B$1:$AQ$1,0),FALSE)</f>
        <v>0</v>
      </c>
      <c r="AA185">
        <f>VLOOKUP($B185,'Tillförd energi'!$B$1:$AS$566,MATCH(AA$1,'Tillförd energi'!$B$1:$AQ$1,0),FALSE)</f>
        <v>0</v>
      </c>
      <c r="AB185">
        <f>VLOOKUP($B185,'Tillförd energi'!$B$1:$AS$566,MATCH(AB$1,'Tillförd energi'!$B$1:$AQ$1,0),FALSE)</f>
        <v>0</v>
      </c>
      <c r="AC185">
        <f>VLOOKUP($B185,'Tillförd energi'!$B$1:$AS$566,MATCH(AC$1,'Tillförd energi'!$B$1:$AQ$1,0),FALSE)</f>
        <v>15.797000000000001</v>
      </c>
      <c r="AD185">
        <f>VLOOKUP($B185,'Tillförd energi'!$B$1:$AS$566,MATCH(AD$1,'Tillförd energi'!$B$1:$AQ$1,0),FALSE)</f>
        <v>9.0950000000000006</v>
      </c>
      <c r="AE185">
        <f>VLOOKUP($B185,'Tillförd energi'!$B$1:$AS$566,MATCH(AE$1,'Tillförd energi'!$B$1:$AQ$1,0),FALSE)</f>
        <v>0</v>
      </c>
      <c r="AF185">
        <f>VLOOKUP($B185,'Tillförd energi'!$B$1:$AS$566,MATCH(AF$1,'Tillförd energi'!$B$1:$AQ$1,0),FALSE)</f>
        <v>23.503</v>
      </c>
      <c r="AG185">
        <f>IFERROR(VLOOKUP(B185,Miljö!$B$1:$S$476,9,FALSE)/1,0)</f>
        <v>0</v>
      </c>
      <c r="AI185">
        <f t="shared" si="16"/>
        <v>350.56299999999999</v>
      </c>
      <c r="AJ185">
        <f t="shared" si="17"/>
        <v>350.56299999999999</v>
      </c>
      <c r="AK185">
        <f>IF(ISERROR(1/VLOOKUP($B185,Leveranser!$B$1:$S$500,MATCH("såld värme (gwh)",Leveranser!$B$1:$S$1,0),FALSE)),"",VLOOKUP($B185,Leveranser!$B$1:$S$500,MATCH("såld värme (gwh)",Leveranser!$B$1:$S$1,0),FALSE))</f>
        <v>285.99</v>
      </c>
      <c r="AL185">
        <f>VLOOKUP($B185,Leveranser!$B$1:$Y$500,MATCH("Totalt såld fjärrvärme till andra fjärrvärmeföretag",Leveranser!$B$1:$AA$1,0),FALSE)</f>
        <v>0</v>
      </c>
      <c r="AM185">
        <f>IF(ISERROR(1/VLOOKUP($B185,Miljö!$B$1:$S$500,MATCH("Såld mängd produktionsspecifik fjärrvärme (GWh)",Miljö!$B$1:$R$1,0),FALSE)),0,VLOOKUP($B185,Miljö!$B$1:$S$500,MATCH("Såld mängd produktionsspecifik fjärrvärme (GWh)",Miljö!$B$1:$R$1,0),FALSE))</f>
        <v>0</v>
      </c>
      <c r="AN185" s="137">
        <f t="shared" si="18"/>
        <v>0.81580200990977381</v>
      </c>
      <c r="AP185" t="str">
        <f>VLOOKUP($B185,Miljövärden!$B$1:$H$446,7,FALSE)</f>
        <v>Ja</v>
      </c>
      <c r="AQ185" t="str">
        <f>VLOOKUP($B185,Miljövärden!$B$1:$H$446,6,FALSE)</f>
        <v>Nej</v>
      </c>
      <c r="AU185">
        <f t="shared" si="19"/>
        <v>23.503</v>
      </c>
      <c r="AV185">
        <f t="shared" si="20"/>
        <v>0</v>
      </c>
      <c r="AW185">
        <f t="shared" si="21"/>
        <v>0</v>
      </c>
      <c r="AX185">
        <f t="shared" si="22"/>
        <v>0</v>
      </c>
      <c r="AZ185">
        <f t="shared" si="23"/>
        <v>6.3159999999999998</v>
      </c>
    </row>
    <row r="186" spans="1:52" customFormat="1" x14ac:dyDescent="0.25">
      <c r="A186" s="2" t="s">
        <v>301</v>
      </c>
      <c r="B186" s="2" t="s">
        <v>302</v>
      </c>
      <c r="C186">
        <f>VLOOKUP($B186,'Tillförd energi'!$B$1:$AS$566,MATCH(C$1,'Tillförd energi'!$B$1:$AQ$1,0),FALSE)</f>
        <v>0</v>
      </c>
      <c r="D186">
        <f>VLOOKUP($B186,'Tillförd energi'!$B$1:$AS$566,MATCH(D$1,'Tillförd energi'!$B$1:$AQ$1,0),FALSE)</f>
        <v>0.11899999999999999</v>
      </c>
      <c r="E186">
        <f>VLOOKUP($B186,'Tillförd energi'!$B$1:$AS$566,MATCH(E$1,'Tillförd energi'!$B$1:$AQ$1,0),FALSE)</f>
        <v>0</v>
      </c>
      <c r="F186">
        <f>VLOOKUP($B186,'Tillförd energi'!$B$1:$AS$566,MATCH(F$1,'Tillförd energi'!$B$1:$AQ$1,0),FALSE)</f>
        <v>0</v>
      </c>
      <c r="G186">
        <f>VLOOKUP($B186,'Tillförd energi'!$B$1:$AS$566,MATCH(G$1,'Tillförd energi'!$B$1:$AQ$1,0),FALSE)</f>
        <v>0</v>
      </c>
      <c r="H186">
        <f>VLOOKUP($B186,'Tillförd energi'!$B$1:$AS$566,MATCH(H$1,'Tillförd energi'!$B$1:$AQ$1,0),FALSE)</f>
        <v>0</v>
      </c>
      <c r="I186">
        <f>VLOOKUP($B186,'Tillförd energi'!$B$1:$AS$566,MATCH(I$1,'Tillförd energi'!$B$1:$AQ$1,0),FALSE)</f>
        <v>0</v>
      </c>
      <c r="J186">
        <f>VLOOKUP($B186,'Tillförd energi'!$B$1:$AS$566,MATCH(J$1,'Tillförd energi'!$B$1:$AQ$1,0),FALSE)</f>
        <v>0</v>
      </c>
      <c r="K186">
        <v>0</v>
      </c>
      <c r="L186">
        <f>VLOOKUP($B186,'Tillförd energi'!$B$1:$AS$566,MATCH(L$1,'Tillförd energi'!$B$1:$AQ$1,0),FALSE)</f>
        <v>0</v>
      </c>
      <c r="M186">
        <f>VLOOKUP($B186,'Tillförd energi'!$B$1:$AS$566,MATCH(M$1,'Tillförd energi'!$B$1:$AQ$1,0),FALSE)</f>
        <v>0</v>
      </c>
      <c r="N186">
        <f>VLOOKUP($B186,'Tillförd energi'!$B$1:$AS$566,MATCH(N$1,'Tillförd energi'!$B$1:$AQ$1,0),FALSE)</f>
        <v>0</v>
      </c>
      <c r="O186">
        <f>VLOOKUP($B186,'Tillförd energi'!$B$1:$AS$566,MATCH(O$1,'Tillförd energi'!$B$1:$AQ$1,0),FALSE)</f>
        <v>0</v>
      </c>
      <c r="P186">
        <f>VLOOKUP($B186,'Tillförd energi'!$B$1:$AS$566,MATCH(P$1,'Tillförd energi'!$B$1:$AQ$1,0),FALSE)</f>
        <v>0</v>
      </c>
      <c r="Q186">
        <f>VLOOKUP($B186,'Tillförd energi'!$B$1:$AS$566,MATCH(Q$1,'Tillförd energi'!$B$1:$AQ$1,0),FALSE)</f>
        <v>14.1576</v>
      </c>
      <c r="R186">
        <f>VLOOKUP($B186,'Tillförd energi'!$B$1:$AS$566,MATCH(R$1,'Tillförd energi'!$B$1:$AQ$1,0),FALSE)</f>
        <v>0</v>
      </c>
      <c r="S186">
        <f>VLOOKUP($B186,'Tillförd energi'!$B$1:$AS$566,MATCH(S$1,'Tillförd energi'!$B$1:$AQ$1,0),FALSE)</f>
        <v>0</v>
      </c>
      <c r="T186">
        <f>VLOOKUP($B186,'Tillförd energi'!$B$1:$AS$566,MATCH(T$1,'Tillförd energi'!$B$1:$AQ$1,0),FALSE)</f>
        <v>0</v>
      </c>
      <c r="U186">
        <f>VLOOKUP($B186,'Tillförd energi'!$B$1:$AS$566,MATCH(U$1,'Tillförd energi'!$B$1:$AQ$1,0),FALSE)</f>
        <v>0</v>
      </c>
      <c r="V186">
        <f>VLOOKUP($B186,'Tillförd energi'!$B$1:$AS$566,MATCH(V$1,'Tillförd energi'!$B$1:$AQ$1,0),FALSE)</f>
        <v>0</v>
      </c>
      <c r="W186">
        <f>VLOOKUP($B186,'Tillförd energi'!$B$1:$AS$566,MATCH(W$1,'Tillförd energi'!$B$1:$AQ$1,0),FALSE)</f>
        <v>0</v>
      </c>
      <c r="X186">
        <f>VLOOKUP($B186,'Tillförd energi'!$B$1:$AS$566,MATCH(X$1,'Tillförd energi'!$B$1:$AQ$1,0),FALSE)</f>
        <v>0</v>
      </c>
      <c r="Y186">
        <f>VLOOKUP($B186,'Tillförd energi'!$B$1:$AS$566,MATCH(Y$1,'Tillförd energi'!$B$1:$AQ$1,0),FALSE)</f>
        <v>0</v>
      </c>
      <c r="Z186">
        <f>VLOOKUP($B186,'Tillförd energi'!$B$1:$AS$566,MATCH(Z$1,'Tillförd energi'!$B$1:$AQ$1,0),FALSE)</f>
        <v>0</v>
      </c>
      <c r="AA186">
        <f>VLOOKUP($B186,'Tillförd energi'!$B$1:$AS$566,MATCH(AA$1,'Tillförd energi'!$B$1:$AQ$1,0),FALSE)</f>
        <v>0</v>
      </c>
      <c r="AB186">
        <f>VLOOKUP($B186,'Tillförd energi'!$B$1:$AS$566,MATCH(AB$1,'Tillförd energi'!$B$1:$AQ$1,0),FALSE)</f>
        <v>0</v>
      </c>
      <c r="AC186">
        <f>VLOOKUP($B186,'Tillförd energi'!$B$1:$AS$566,MATCH(AC$1,'Tillförd energi'!$B$1:$AQ$1,0),FALSE)</f>
        <v>0</v>
      </c>
      <c r="AD186">
        <f>VLOOKUP($B186,'Tillförd energi'!$B$1:$AS$566,MATCH(AD$1,'Tillförd energi'!$B$1:$AQ$1,0),FALSE)</f>
        <v>0</v>
      </c>
      <c r="AE186">
        <f>VLOOKUP($B186,'Tillförd energi'!$B$1:$AS$566,MATCH(AE$1,'Tillförd energi'!$B$1:$AQ$1,0),FALSE)</f>
        <v>0</v>
      </c>
      <c r="AF186">
        <f>VLOOKUP($B186,'Tillförd energi'!$B$1:$AS$566,MATCH(AF$1,'Tillförd energi'!$B$1:$AQ$1,0),FALSE)</f>
        <v>0.31091999999999997</v>
      </c>
      <c r="AG186">
        <f>IFERROR(VLOOKUP(B186,Miljö!$B$1:$S$476,9,FALSE)/1,0)</f>
        <v>0</v>
      </c>
      <c r="AI186">
        <f t="shared" si="16"/>
        <v>14.58752</v>
      </c>
      <c r="AJ186">
        <f t="shared" si="17"/>
        <v>14.58752</v>
      </c>
      <c r="AK186">
        <f>IF(ISERROR(1/VLOOKUP($B186,Leveranser!$B$1:$S$500,MATCH("såld värme (gwh)",Leveranser!$B$1:$S$1,0),FALSE)),"",VLOOKUP($B186,Leveranser!$B$1:$S$500,MATCH("såld värme (gwh)",Leveranser!$B$1:$S$1,0),FALSE))</f>
        <v>10.364000000000001</v>
      </c>
      <c r="AL186">
        <f>VLOOKUP($B186,Leveranser!$B$1:$Y$500,MATCH("Totalt såld fjärrvärme till andra fjärrvärmeföretag",Leveranser!$B$1:$AA$1,0),FALSE)</f>
        <v>0</v>
      </c>
      <c r="AM186">
        <f>IF(ISERROR(1/VLOOKUP($B186,Miljö!$B$1:$S$500,MATCH("Såld mängd produktionsspecifik fjärrvärme (GWh)",Miljö!$B$1:$R$1,0),FALSE)),0,VLOOKUP($B186,Miljö!$B$1:$S$500,MATCH("Såld mängd produktionsspecifik fjärrvärme (GWh)",Miljö!$B$1:$R$1,0),FALSE))</f>
        <v>0</v>
      </c>
      <c r="AN186" s="137">
        <f t="shared" si="18"/>
        <v>0.71047031983503717</v>
      </c>
      <c r="AP186" t="str">
        <f>VLOOKUP($B186,Miljövärden!$B$1:$H$446,7,FALSE)</f>
        <v>Ja</v>
      </c>
      <c r="AQ186" t="str">
        <f>VLOOKUP($B186,Miljövärden!$B$1:$H$446,6,FALSE)</f>
        <v>Nej</v>
      </c>
      <c r="AU186">
        <f t="shared" si="19"/>
        <v>0.31091999999999997</v>
      </c>
      <c r="AV186">
        <f t="shared" si="20"/>
        <v>0</v>
      </c>
      <c r="AW186">
        <f t="shared" si="21"/>
        <v>14.1576</v>
      </c>
      <c r="AX186">
        <f t="shared" si="22"/>
        <v>0</v>
      </c>
      <c r="AZ186">
        <f t="shared" si="23"/>
        <v>14.1576</v>
      </c>
    </row>
    <row r="187" spans="1:52" customFormat="1" x14ac:dyDescent="0.25">
      <c r="A187" s="2" t="s">
        <v>303</v>
      </c>
      <c r="B187" s="2" t="s">
        <v>304</v>
      </c>
      <c r="C187">
        <f>VLOOKUP($B187,'Tillförd energi'!$B$1:$AS$566,MATCH(C$1,'Tillförd energi'!$B$1:$AQ$1,0),FALSE)</f>
        <v>0</v>
      </c>
      <c r="D187">
        <f>VLOOKUP($B187,'Tillförd energi'!$B$1:$AS$566,MATCH(D$1,'Tillförd energi'!$B$1:$AQ$1,0),FALSE)</f>
        <v>0.46</v>
      </c>
      <c r="E187">
        <f>VLOOKUP($B187,'Tillförd energi'!$B$1:$AS$566,MATCH(E$1,'Tillförd energi'!$B$1:$AQ$1,0),FALSE)</f>
        <v>0</v>
      </c>
      <c r="F187">
        <f>VLOOKUP($B187,'Tillförd energi'!$B$1:$AS$566,MATCH(F$1,'Tillförd energi'!$B$1:$AQ$1,0),FALSE)</f>
        <v>0</v>
      </c>
      <c r="G187">
        <f>VLOOKUP($B187,'Tillförd energi'!$B$1:$AS$566,MATCH(G$1,'Tillförd energi'!$B$1:$AQ$1,0),FALSE)</f>
        <v>0</v>
      </c>
      <c r="H187">
        <f>VLOOKUP($B187,'Tillförd energi'!$B$1:$AS$566,MATCH(H$1,'Tillförd energi'!$B$1:$AQ$1,0),FALSE)</f>
        <v>0</v>
      </c>
      <c r="I187">
        <f>VLOOKUP($B187,'Tillförd energi'!$B$1:$AS$566,MATCH(I$1,'Tillförd energi'!$B$1:$AQ$1,0),FALSE)</f>
        <v>0</v>
      </c>
      <c r="J187">
        <f>VLOOKUP($B187,'Tillförd energi'!$B$1:$AS$566,MATCH(J$1,'Tillförd energi'!$B$1:$AQ$1,0),FALSE)</f>
        <v>0</v>
      </c>
      <c r="K187">
        <v>0</v>
      </c>
      <c r="L187">
        <f>VLOOKUP($B187,'Tillförd energi'!$B$1:$AS$566,MATCH(L$1,'Tillförd energi'!$B$1:$AQ$1,0),FALSE)</f>
        <v>0</v>
      </c>
      <c r="M187">
        <f>VLOOKUP($B187,'Tillförd energi'!$B$1:$AS$566,MATCH(M$1,'Tillförd energi'!$B$1:$AQ$1,0),FALSE)</f>
        <v>0</v>
      </c>
      <c r="N187">
        <f>VLOOKUP($B187,'Tillförd energi'!$B$1:$AS$566,MATCH(N$1,'Tillförd energi'!$B$1:$AQ$1,0),FALSE)</f>
        <v>0</v>
      </c>
      <c r="O187">
        <f>VLOOKUP($B187,'Tillförd energi'!$B$1:$AS$566,MATCH(O$1,'Tillförd energi'!$B$1:$AQ$1,0),FALSE)</f>
        <v>0</v>
      </c>
      <c r="P187">
        <f>VLOOKUP($B187,'Tillförd energi'!$B$1:$AS$566,MATCH(P$1,'Tillförd energi'!$B$1:$AQ$1,0),FALSE)</f>
        <v>0</v>
      </c>
      <c r="Q187">
        <f>VLOOKUP($B187,'Tillförd energi'!$B$1:$AS$566,MATCH(Q$1,'Tillförd energi'!$B$1:$AQ$1,0),FALSE)</f>
        <v>0</v>
      </c>
      <c r="R187">
        <f>VLOOKUP($B187,'Tillförd energi'!$B$1:$AS$566,MATCH(R$1,'Tillförd energi'!$B$1:$AQ$1,0),FALSE)</f>
        <v>0</v>
      </c>
      <c r="S187">
        <f>VLOOKUP($B187,'Tillförd energi'!$B$1:$AS$566,MATCH(S$1,'Tillförd energi'!$B$1:$AQ$1,0),FALSE)</f>
        <v>0</v>
      </c>
      <c r="T187">
        <f>VLOOKUP($B187,'Tillförd energi'!$B$1:$AS$566,MATCH(T$1,'Tillförd energi'!$B$1:$AQ$1,0),FALSE)</f>
        <v>0</v>
      </c>
      <c r="U187">
        <f>VLOOKUP($B187,'Tillförd energi'!$B$1:$AS$566,MATCH(U$1,'Tillförd energi'!$B$1:$AQ$1,0),FALSE)</f>
        <v>0</v>
      </c>
      <c r="V187">
        <f>VLOOKUP($B187,'Tillförd energi'!$B$1:$AS$566,MATCH(V$1,'Tillförd energi'!$B$1:$AQ$1,0),FALSE)</f>
        <v>0</v>
      </c>
      <c r="W187">
        <f>VLOOKUP($B187,'Tillförd energi'!$B$1:$AS$566,MATCH(W$1,'Tillförd energi'!$B$1:$AQ$1,0),FALSE)</f>
        <v>0</v>
      </c>
      <c r="X187">
        <f>VLOOKUP($B187,'Tillförd energi'!$B$1:$AS$566,MATCH(X$1,'Tillförd energi'!$B$1:$AQ$1,0),FALSE)</f>
        <v>1.1764699999999999E-2</v>
      </c>
      <c r="Y187">
        <f>VLOOKUP($B187,'Tillförd energi'!$B$1:$AS$566,MATCH(Y$1,'Tillförd energi'!$B$1:$AQ$1,0),FALSE)</f>
        <v>0</v>
      </c>
      <c r="Z187">
        <f>VLOOKUP($B187,'Tillförd energi'!$B$1:$AS$566,MATCH(Z$1,'Tillförd energi'!$B$1:$AQ$1,0),FALSE)</f>
        <v>0</v>
      </c>
      <c r="AA187">
        <f>VLOOKUP($B187,'Tillförd energi'!$B$1:$AS$566,MATCH(AA$1,'Tillförd energi'!$B$1:$AQ$1,0),FALSE)</f>
        <v>0</v>
      </c>
      <c r="AB187">
        <f>VLOOKUP($B187,'Tillförd energi'!$B$1:$AS$566,MATCH(AB$1,'Tillförd energi'!$B$1:$AQ$1,0),FALSE)</f>
        <v>0</v>
      </c>
      <c r="AC187">
        <f>VLOOKUP($B187,'Tillförd energi'!$B$1:$AS$566,MATCH(AC$1,'Tillförd energi'!$B$1:$AQ$1,0),FALSE)</f>
        <v>0</v>
      </c>
      <c r="AD187">
        <f>VLOOKUP($B187,'Tillförd energi'!$B$1:$AS$566,MATCH(AD$1,'Tillförd energi'!$B$1:$AQ$1,0),FALSE)</f>
        <v>17</v>
      </c>
      <c r="AE187">
        <f>VLOOKUP($B187,'Tillförd energi'!$B$1:$AS$566,MATCH(AE$1,'Tillförd energi'!$B$1:$AQ$1,0),FALSE)</f>
        <v>0</v>
      </c>
      <c r="AF187">
        <f>VLOOKUP($B187,'Tillförd energi'!$B$1:$AS$566,MATCH(AF$1,'Tillförd energi'!$B$1:$AQ$1,0),FALSE)</f>
        <v>0.08</v>
      </c>
      <c r="AG187">
        <f>IFERROR(VLOOKUP(B187,Miljö!$B$1:$S$476,9,FALSE)/1,0)</f>
        <v>0</v>
      </c>
      <c r="AI187">
        <f t="shared" si="16"/>
        <v>17.5517647</v>
      </c>
      <c r="AJ187">
        <f t="shared" si="17"/>
        <v>17.5517647</v>
      </c>
      <c r="AK187">
        <f>IF(ISERROR(1/VLOOKUP($B187,Leveranser!$B$1:$S$500,MATCH("såld värme (gwh)",Leveranser!$B$1:$S$1,0),FALSE)),"",VLOOKUP($B187,Leveranser!$B$1:$S$500,MATCH("såld värme (gwh)",Leveranser!$B$1:$S$1,0),FALSE))</f>
        <v>13.6</v>
      </c>
      <c r="AL187">
        <f>VLOOKUP($B187,Leveranser!$B$1:$Y$500,MATCH("Totalt såld fjärrvärme till andra fjärrvärmeföretag",Leveranser!$B$1:$AA$1,0),FALSE)</f>
        <v>0</v>
      </c>
      <c r="AM187">
        <f>IF(ISERROR(1/VLOOKUP($B187,Miljö!$B$1:$S$500,MATCH("Såld mängd produktionsspecifik fjärrvärme (GWh)",Miljö!$B$1:$R$1,0),FALSE)),0,VLOOKUP($B187,Miljö!$B$1:$S$500,MATCH("Såld mängd produktionsspecifik fjärrvärme (GWh)",Miljö!$B$1:$R$1,0),FALSE))</f>
        <v>0</v>
      </c>
      <c r="AN187" s="137">
        <f t="shared" si="18"/>
        <v>0.77485086157746863</v>
      </c>
      <c r="AP187" t="str">
        <f>VLOOKUP($B187,Miljövärden!$B$1:$H$446,7,FALSE)</f>
        <v>Ja</v>
      </c>
      <c r="AQ187" t="str">
        <f>VLOOKUP($B187,Miljövärden!$B$1:$H$446,6,FALSE)</f>
        <v>Ja</v>
      </c>
      <c r="AU187">
        <f t="shared" si="19"/>
        <v>0.08</v>
      </c>
      <c r="AV187">
        <f t="shared" si="20"/>
        <v>1.1764699999999999E-2</v>
      </c>
      <c r="AW187">
        <f t="shared" si="21"/>
        <v>0</v>
      </c>
      <c r="AX187">
        <f t="shared" si="22"/>
        <v>0</v>
      </c>
      <c r="AZ187">
        <f t="shared" si="23"/>
        <v>1.1764699999999999E-2</v>
      </c>
    </row>
    <row r="188" spans="1:52" customFormat="1" x14ac:dyDescent="0.25">
      <c r="A188" s="2" t="s">
        <v>303</v>
      </c>
      <c r="B188" s="2" t="s">
        <v>305</v>
      </c>
      <c r="C188">
        <f>VLOOKUP($B188,'Tillförd energi'!$B$1:$AS$566,MATCH(C$1,'Tillförd energi'!$B$1:$AQ$1,0),FALSE)</f>
        <v>0</v>
      </c>
      <c r="D188">
        <f>VLOOKUP($B188,'Tillförd energi'!$B$1:$AS$566,MATCH(D$1,'Tillförd energi'!$B$1:$AQ$1,0),FALSE)</f>
        <v>1.7</v>
      </c>
      <c r="E188">
        <f>VLOOKUP($B188,'Tillförd energi'!$B$1:$AS$566,MATCH(E$1,'Tillförd energi'!$B$1:$AQ$1,0),FALSE)</f>
        <v>0</v>
      </c>
      <c r="F188">
        <f>VLOOKUP($B188,'Tillförd energi'!$B$1:$AS$566,MATCH(F$1,'Tillförd energi'!$B$1:$AQ$1,0),FALSE)</f>
        <v>0</v>
      </c>
      <c r="G188">
        <f>VLOOKUP($B188,'Tillförd energi'!$B$1:$AS$566,MATCH(G$1,'Tillförd energi'!$B$1:$AQ$1,0),FALSE)</f>
        <v>0</v>
      </c>
      <c r="H188">
        <f>VLOOKUP($B188,'Tillförd energi'!$B$1:$AS$566,MATCH(H$1,'Tillförd energi'!$B$1:$AQ$1,0),FALSE)</f>
        <v>0</v>
      </c>
      <c r="I188">
        <f>VLOOKUP($B188,'Tillförd energi'!$B$1:$AS$566,MATCH(I$1,'Tillförd energi'!$B$1:$AQ$1,0),FALSE)</f>
        <v>0</v>
      </c>
      <c r="J188">
        <f>VLOOKUP($B188,'Tillförd energi'!$B$1:$AS$566,MATCH(J$1,'Tillförd energi'!$B$1:$AQ$1,0),FALSE)</f>
        <v>0</v>
      </c>
      <c r="K188">
        <v>0</v>
      </c>
      <c r="L188">
        <f>VLOOKUP($B188,'Tillförd energi'!$B$1:$AS$566,MATCH(L$1,'Tillförd energi'!$B$1:$AQ$1,0),FALSE)</f>
        <v>0</v>
      </c>
      <c r="M188">
        <f>VLOOKUP($B188,'Tillförd energi'!$B$1:$AS$566,MATCH(M$1,'Tillförd energi'!$B$1:$AQ$1,0),FALSE)</f>
        <v>0</v>
      </c>
      <c r="N188">
        <f>VLOOKUP($B188,'Tillförd energi'!$B$1:$AS$566,MATCH(N$1,'Tillförd energi'!$B$1:$AQ$1,0),FALSE)</f>
        <v>0</v>
      </c>
      <c r="O188">
        <f>VLOOKUP($B188,'Tillförd energi'!$B$1:$AS$566,MATCH(O$1,'Tillförd energi'!$B$1:$AQ$1,0),FALSE)</f>
        <v>0</v>
      </c>
      <c r="P188">
        <f>VLOOKUP($B188,'Tillförd energi'!$B$1:$AS$566,MATCH(P$1,'Tillförd energi'!$B$1:$AQ$1,0),FALSE)</f>
        <v>0</v>
      </c>
      <c r="Q188">
        <f>VLOOKUP($B188,'Tillförd energi'!$B$1:$AS$566,MATCH(Q$1,'Tillförd energi'!$B$1:$AQ$1,0),FALSE)</f>
        <v>0</v>
      </c>
      <c r="R188">
        <f>VLOOKUP($B188,'Tillförd energi'!$B$1:$AS$566,MATCH(R$1,'Tillförd energi'!$B$1:$AQ$1,0),FALSE)</f>
        <v>3.4620000000000002</v>
      </c>
      <c r="S188">
        <f>VLOOKUP($B188,'Tillförd energi'!$B$1:$AS$566,MATCH(S$1,'Tillförd energi'!$B$1:$AQ$1,0),FALSE)</f>
        <v>0</v>
      </c>
      <c r="T188">
        <f>VLOOKUP($B188,'Tillförd energi'!$B$1:$AS$566,MATCH(T$1,'Tillförd energi'!$B$1:$AQ$1,0),FALSE)</f>
        <v>0</v>
      </c>
      <c r="U188">
        <f>VLOOKUP($B188,'Tillförd energi'!$B$1:$AS$566,MATCH(U$1,'Tillförd energi'!$B$1:$AQ$1,0),FALSE)</f>
        <v>0</v>
      </c>
      <c r="V188">
        <f>VLOOKUP($B188,'Tillförd energi'!$B$1:$AS$566,MATCH(V$1,'Tillförd energi'!$B$1:$AQ$1,0),FALSE)</f>
        <v>0</v>
      </c>
      <c r="W188">
        <f>VLOOKUP($B188,'Tillförd energi'!$B$1:$AS$566,MATCH(W$1,'Tillförd energi'!$B$1:$AQ$1,0),FALSE)</f>
        <v>0</v>
      </c>
      <c r="X188">
        <f>VLOOKUP($B188,'Tillförd energi'!$B$1:$AS$566,MATCH(X$1,'Tillförd energi'!$B$1:$AQ$1,0),FALSE)</f>
        <v>6.1176500000000003</v>
      </c>
      <c r="Y188">
        <f>VLOOKUP($B188,'Tillförd energi'!$B$1:$AS$566,MATCH(Y$1,'Tillförd energi'!$B$1:$AQ$1,0),FALSE)</f>
        <v>0</v>
      </c>
      <c r="Z188">
        <f>VLOOKUP($B188,'Tillförd energi'!$B$1:$AS$566,MATCH(Z$1,'Tillförd energi'!$B$1:$AQ$1,0),FALSE)</f>
        <v>10.1</v>
      </c>
      <c r="AA188">
        <f>VLOOKUP($B188,'Tillförd energi'!$B$1:$AS$566,MATCH(AA$1,'Tillförd energi'!$B$1:$AQ$1,0),FALSE)</f>
        <v>0</v>
      </c>
      <c r="AB188">
        <f>VLOOKUP($B188,'Tillförd energi'!$B$1:$AS$566,MATCH(AB$1,'Tillförd energi'!$B$1:$AQ$1,0),FALSE)</f>
        <v>0</v>
      </c>
      <c r="AC188">
        <f>VLOOKUP($B188,'Tillförd energi'!$B$1:$AS$566,MATCH(AC$1,'Tillförd energi'!$B$1:$AQ$1,0),FALSE)</f>
        <v>0</v>
      </c>
      <c r="AD188">
        <f>VLOOKUP($B188,'Tillförd energi'!$B$1:$AS$566,MATCH(AD$1,'Tillförd energi'!$B$1:$AQ$1,0),FALSE)</f>
        <v>74.599999999999994</v>
      </c>
      <c r="AE188">
        <f>VLOOKUP($B188,'Tillförd energi'!$B$1:$AS$566,MATCH(AE$1,'Tillförd energi'!$B$1:$AQ$1,0),FALSE)</f>
        <v>0</v>
      </c>
      <c r="AF188">
        <f>VLOOKUP($B188,'Tillförd energi'!$B$1:$AS$566,MATCH(AF$1,'Tillförd energi'!$B$1:$AQ$1,0),FALSE)</f>
        <v>1.3</v>
      </c>
      <c r="AG188">
        <f>IFERROR(VLOOKUP(B188,Miljö!$B$1:$S$476,9,FALSE)/1,0)</f>
        <v>0</v>
      </c>
      <c r="AI188">
        <f t="shared" si="16"/>
        <v>97.27964999999999</v>
      </c>
      <c r="AJ188">
        <f t="shared" si="17"/>
        <v>97.27964999999999</v>
      </c>
      <c r="AK188">
        <f>IF(ISERROR(1/VLOOKUP($B188,Leveranser!$B$1:$S$500,MATCH("såld värme (gwh)",Leveranser!$B$1:$S$1,0),FALSE)),"",VLOOKUP($B188,Leveranser!$B$1:$S$500,MATCH("såld värme (gwh)",Leveranser!$B$1:$S$1,0),FALSE))</f>
        <v>84.4</v>
      </c>
      <c r="AL188">
        <f>VLOOKUP($B188,Leveranser!$B$1:$Y$500,MATCH("Totalt såld fjärrvärme till andra fjärrvärmeföretag",Leveranser!$B$1:$AA$1,0),FALSE)</f>
        <v>0</v>
      </c>
      <c r="AM188">
        <f>IF(ISERROR(1/VLOOKUP($B188,Miljö!$B$1:$S$500,MATCH("Såld mängd produktionsspecifik fjärrvärme (GWh)",Miljö!$B$1:$R$1,0),FALSE)),0,VLOOKUP($B188,Miljö!$B$1:$S$500,MATCH("Såld mängd produktionsspecifik fjärrvärme (GWh)",Miljö!$B$1:$R$1,0),FALSE))</f>
        <v>0</v>
      </c>
      <c r="AN188" s="137">
        <f t="shared" si="18"/>
        <v>0.86760180572195744</v>
      </c>
      <c r="AP188" t="str">
        <f>VLOOKUP($B188,Miljövärden!$B$1:$H$446,7,FALSE)</f>
        <v>Ja</v>
      </c>
      <c r="AQ188" t="str">
        <f>VLOOKUP($B188,Miljövärden!$B$1:$H$446,6,FALSE)</f>
        <v>Ja</v>
      </c>
      <c r="AU188">
        <f t="shared" si="19"/>
        <v>11.4</v>
      </c>
      <c r="AV188">
        <f t="shared" si="20"/>
        <v>6.1176500000000003</v>
      </c>
      <c r="AW188">
        <f t="shared" si="21"/>
        <v>0</v>
      </c>
      <c r="AX188">
        <f t="shared" si="22"/>
        <v>3.4620000000000002</v>
      </c>
      <c r="AZ188">
        <f t="shared" si="23"/>
        <v>9.5796500000000009</v>
      </c>
    </row>
    <row r="189" spans="1:52" customFormat="1" x14ac:dyDescent="0.25">
      <c r="A189" s="2" t="s">
        <v>303</v>
      </c>
      <c r="B189" s="2" t="s">
        <v>306</v>
      </c>
      <c r="C189">
        <f>VLOOKUP($B189,'Tillförd energi'!$B$1:$AS$566,MATCH(C$1,'Tillförd energi'!$B$1:$AQ$1,0),FALSE)</f>
        <v>0</v>
      </c>
      <c r="D189">
        <f>VLOOKUP($B189,'Tillförd energi'!$B$1:$AS$566,MATCH(D$1,'Tillförd energi'!$B$1:$AQ$1,0),FALSE)</f>
        <v>0</v>
      </c>
      <c r="E189">
        <f>VLOOKUP($B189,'Tillförd energi'!$B$1:$AS$566,MATCH(E$1,'Tillförd energi'!$B$1:$AQ$1,0),FALSE)</f>
        <v>0</v>
      </c>
      <c r="F189">
        <f>VLOOKUP($B189,'Tillförd energi'!$B$1:$AS$566,MATCH(F$1,'Tillförd energi'!$B$1:$AQ$1,0),FALSE)</f>
        <v>0</v>
      </c>
      <c r="G189">
        <f>VLOOKUP($B189,'Tillförd energi'!$B$1:$AS$566,MATCH(G$1,'Tillförd energi'!$B$1:$AQ$1,0),FALSE)</f>
        <v>0</v>
      </c>
      <c r="H189">
        <f>VLOOKUP($B189,'Tillförd energi'!$B$1:$AS$566,MATCH(H$1,'Tillförd energi'!$B$1:$AQ$1,0),FALSE)</f>
        <v>0</v>
      </c>
      <c r="I189">
        <f>VLOOKUP($B189,'Tillförd energi'!$B$1:$AS$566,MATCH(I$1,'Tillförd energi'!$B$1:$AQ$1,0),FALSE)</f>
        <v>0</v>
      </c>
      <c r="J189">
        <f>VLOOKUP($B189,'Tillförd energi'!$B$1:$AS$566,MATCH(J$1,'Tillförd energi'!$B$1:$AQ$1,0),FALSE)</f>
        <v>0</v>
      </c>
      <c r="K189">
        <v>0</v>
      </c>
      <c r="L189">
        <f>VLOOKUP($B189,'Tillförd energi'!$B$1:$AS$566,MATCH(L$1,'Tillförd energi'!$B$1:$AQ$1,0),FALSE)</f>
        <v>0</v>
      </c>
      <c r="M189">
        <f>VLOOKUP($B189,'Tillförd energi'!$B$1:$AS$566,MATCH(M$1,'Tillförd energi'!$B$1:$AQ$1,0),FALSE)</f>
        <v>0</v>
      </c>
      <c r="N189">
        <f>VLOOKUP($B189,'Tillförd energi'!$B$1:$AS$566,MATCH(N$1,'Tillförd energi'!$B$1:$AQ$1,0),FALSE)</f>
        <v>0</v>
      </c>
      <c r="O189">
        <f>VLOOKUP($B189,'Tillförd energi'!$B$1:$AS$566,MATCH(O$1,'Tillförd energi'!$B$1:$AQ$1,0),FALSE)</f>
        <v>0</v>
      </c>
      <c r="P189">
        <f>VLOOKUP($B189,'Tillförd energi'!$B$1:$AS$566,MATCH(P$1,'Tillförd energi'!$B$1:$AQ$1,0),FALSE)</f>
        <v>0</v>
      </c>
      <c r="Q189">
        <f>VLOOKUP($B189,'Tillförd energi'!$B$1:$AS$566,MATCH(Q$1,'Tillförd energi'!$B$1:$AQ$1,0),FALSE)</f>
        <v>0</v>
      </c>
      <c r="R189">
        <f>VLOOKUP($B189,'Tillförd energi'!$B$1:$AS$566,MATCH(R$1,'Tillförd energi'!$B$1:$AQ$1,0),FALSE)</f>
        <v>0</v>
      </c>
      <c r="S189">
        <f>VLOOKUP($B189,'Tillförd energi'!$B$1:$AS$566,MATCH(S$1,'Tillförd energi'!$B$1:$AQ$1,0),FALSE)</f>
        <v>0</v>
      </c>
      <c r="T189">
        <f>VLOOKUP($B189,'Tillförd energi'!$B$1:$AS$566,MATCH(T$1,'Tillförd energi'!$B$1:$AQ$1,0),FALSE)</f>
        <v>0</v>
      </c>
      <c r="U189">
        <f>VLOOKUP($B189,'Tillförd energi'!$B$1:$AS$566,MATCH(U$1,'Tillförd energi'!$B$1:$AQ$1,0),FALSE)</f>
        <v>0</v>
      </c>
      <c r="V189">
        <f>VLOOKUP($B189,'Tillförd energi'!$B$1:$AS$566,MATCH(V$1,'Tillförd energi'!$B$1:$AQ$1,0),FALSE)</f>
        <v>0</v>
      </c>
      <c r="W189">
        <f>VLOOKUP($B189,'Tillförd energi'!$B$1:$AS$566,MATCH(W$1,'Tillförd energi'!$B$1:$AQ$1,0),FALSE)</f>
        <v>0</v>
      </c>
      <c r="X189">
        <f>VLOOKUP($B189,'Tillförd energi'!$B$1:$AS$566,MATCH(X$1,'Tillförd energi'!$B$1:$AQ$1,0),FALSE)</f>
        <v>0</v>
      </c>
      <c r="Y189">
        <f>VLOOKUP($B189,'Tillförd energi'!$B$1:$AS$566,MATCH(Y$1,'Tillförd energi'!$B$1:$AQ$1,0),FALSE)</f>
        <v>0</v>
      </c>
      <c r="Z189">
        <f>VLOOKUP($B189,'Tillförd energi'!$B$1:$AS$566,MATCH(Z$1,'Tillförd energi'!$B$1:$AQ$1,0),FALSE)</f>
        <v>0</v>
      </c>
      <c r="AA189">
        <f>VLOOKUP($B189,'Tillförd energi'!$B$1:$AS$566,MATCH(AA$1,'Tillförd energi'!$B$1:$AQ$1,0),FALSE)</f>
        <v>0</v>
      </c>
      <c r="AB189">
        <f>VLOOKUP($B189,'Tillförd energi'!$B$1:$AS$566,MATCH(AB$1,'Tillförd energi'!$B$1:$AQ$1,0),FALSE)</f>
        <v>0</v>
      </c>
      <c r="AC189">
        <f>VLOOKUP($B189,'Tillförd energi'!$B$1:$AS$566,MATCH(AC$1,'Tillförd energi'!$B$1:$AQ$1,0),FALSE)</f>
        <v>0</v>
      </c>
      <c r="AD189">
        <f>VLOOKUP($B189,'Tillförd energi'!$B$1:$AS$566,MATCH(AD$1,'Tillförd energi'!$B$1:$AQ$1,0),FALSE)</f>
        <v>0</v>
      </c>
      <c r="AE189">
        <f>VLOOKUP($B189,'Tillförd energi'!$B$1:$AS$566,MATCH(AE$1,'Tillförd energi'!$B$1:$AQ$1,0),FALSE)</f>
        <v>0</v>
      </c>
      <c r="AF189">
        <f>VLOOKUP($B189,'Tillförd energi'!$B$1:$AS$566,MATCH(AF$1,'Tillförd energi'!$B$1:$AQ$1,0),FALSE)</f>
        <v>0</v>
      </c>
      <c r="AG189">
        <f>IFERROR(VLOOKUP(B189,Miljö!$B$1:$S$476,9,FALSE)/1,0)</f>
        <v>0</v>
      </c>
      <c r="AI189">
        <f t="shared" ref="AI189:AI248" si="24">SUM(C189:AF189)</f>
        <v>0</v>
      </c>
      <c r="AJ189">
        <f t="shared" ref="AJ189:AJ248" si="25">SUM(C189:AG189)</f>
        <v>0</v>
      </c>
      <c r="AK189" t="str">
        <f>IF(ISERROR(1/VLOOKUP($B189,Leveranser!$B$1:$S$500,MATCH("såld värme (gwh)",Leveranser!$B$1:$S$1,0),FALSE)),"",VLOOKUP($B189,Leveranser!$B$1:$S$500,MATCH("såld värme (gwh)",Leveranser!$B$1:$S$1,0),FALSE))</f>
        <v/>
      </c>
      <c r="AL189">
        <f>VLOOKUP($B189,Leveranser!$B$1:$Y$500,MATCH("Totalt såld fjärrvärme till andra fjärrvärmeföretag",Leveranser!$B$1:$AA$1,0),FALSE)</f>
        <v>0</v>
      </c>
      <c r="AM189">
        <f>IF(ISERROR(1/VLOOKUP($B189,Miljö!$B$1:$S$500,MATCH("Såld mängd produktionsspecifik fjärrvärme (GWh)",Miljö!$B$1:$R$1,0),FALSE)),0,VLOOKUP($B189,Miljö!$B$1:$S$500,MATCH("Såld mängd produktionsspecifik fjärrvärme (GWh)",Miljö!$B$1:$R$1,0),FALSE))</f>
        <v>0</v>
      </c>
      <c r="AN189" s="137" t="str">
        <f t="shared" ref="AN189:AN248" si="26">IFERROR(AK189/AJ189,"")</f>
        <v/>
      </c>
      <c r="AP189" t="str">
        <f>VLOOKUP($B189,Miljövärden!$B$1:$H$446,7,FALSE)</f>
        <v>Nej</v>
      </c>
      <c r="AQ189" t="str">
        <f>VLOOKUP($B189,Miljövärden!$B$1:$H$446,6,FALSE)</f>
        <v>Nej</v>
      </c>
      <c r="AU189">
        <f t="shared" si="19"/>
        <v>0</v>
      </c>
      <c r="AV189">
        <f t="shared" si="20"/>
        <v>0</v>
      </c>
      <c r="AW189">
        <f t="shared" si="21"/>
        <v>0</v>
      </c>
      <c r="AX189">
        <f t="shared" si="22"/>
        <v>0</v>
      </c>
      <c r="AZ189">
        <f t="shared" si="23"/>
        <v>0</v>
      </c>
    </row>
    <row r="190" spans="1:52" customFormat="1" x14ac:dyDescent="0.25">
      <c r="A190" s="2" t="s">
        <v>303</v>
      </c>
      <c r="B190" s="2" t="s">
        <v>307</v>
      </c>
      <c r="C190">
        <f>VLOOKUP($B190,'Tillförd energi'!$B$1:$AS$566,MATCH(C$1,'Tillförd energi'!$B$1:$AQ$1,0),FALSE)</f>
        <v>0</v>
      </c>
      <c r="D190">
        <f>VLOOKUP($B190,'Tillförd energi'!$B$1:$AS$566,MATCH(D$1,'Tillförd energi'!$B$1:$AQ$1,0),FALSE)</f>
        <v>0.34699999999999998</v>
      </c>
      <c r="E190">
        <f>VLOOKUP($B190,'Tillförd energi'!$B$1:$AS$566,MATCH(E$1,'Tillförd energi'!$B$1:$AQ$1,0),FALSE)</f>
        <v>0</v>
      </c>
      <c r="F190">
        <f>VLOOKUP($B190,'Tillförd energi'!$B$1:$AS$566,MATCH(F$1,'Tillförd energi'!$B$1:$AQ$1,0),FALSE)</f>
        <v>0</v>
      </c>
      <c r="G190">
        <f>VLOOKUP($B190,'Tillförd energi'!$B$1:$AS$566,MATCH(G$1,'Tillförd energi'!$B$1:$AQ$1,0),FALSE)</f>
        <v>0</v>
      </c>
      <c r="H190">
        <f>VLOOKUP($B190,'Tillförd energi'!$B$1:$AS$566,MATCH(H$1,'Tillförd energi'!$B$1:$AQ$1,0),FALSE)</f>
        <v>0</v>
      </c>
      <c r="I190">
        <f>VLOOKUP($B190,'Tillförd energi'!$B$1:$AS$566,MATCH(I$1,'Tillförd energi'!$B$1:$AQ$1,0),FALSE)</f>
        <v>0</v>
      </c>
      <c r="J190">
        <f>VLOOKUP($B190,'Tillförd energi'!$B$1:$AS$566,MATCH(J$1,'Tillförd energi'!$B$1:$AQ$1,0),FALSE)</f>
        <v>0</v>
      </c>
      <c r="K190">
        <v>0</v>
      </c>
      <c r="L190">
        <f>VLOOKUP($B190,'Tillförd energi'!$B$1:$AS$566,MATCH(L$1,'Tillförd energi'!$B$1:$AQ$1,0),FALSE)</f>
        <v>0</v>
      </c>
      <c r="M190">
        <f>VLOOKUP($B190,'Tillförd energi'!$B$1:$AS$566,MATCH(M$1,'Tillförd energi'!$B$1:$AQ$1,0),FALSE)</f>
        <v>0</v>
      </c>
      <c r="N190">
        <f>VLOOKUP($B190,'Tillförd energi'!$B$1:$AS$566,MATCH(N$1,'Tillförd energi'!$B$1:$AQ$1,0),FALSE)</f>
        <v>0</v>
      </c>
      <c r="O190">
        <f>VLOOKUP($B190,'Tillförd energi'!$B$1:$AS$566,MATCH(O$1,'Tillförd energi'!$B$1:$AQ$1,0),FALSE)</f>
        <v>0</v>
      </c>
      <c r="P190">
        <f>VLOOKUP($B190,'Tillförd energi'!$B$1:$AS$566,MATCH(P$1,'Tillförd energi'!$B$1:$AQ$1,0),FALSE)</f>
        <v>0</v>
      </c>
      <c r="Q190">
        <f>VLOOKUP($B190,'Tillförd energi'!$B$1:$AS$566,MATCH(Q$1,'Tillförd energi'!$B$1:$AQ$1,0),FALSE)</f>
        <v>0</v>
      </c>
      <c r="R190">
        <f>VLOOKUP($B190,'Tillförd energi'!$B$1:$AS$566,MATCH(R$1,'Tillförd energi'!$B$1:$AQ$1,0),FALSE)</f>
        <v>0</v>
      </c>
      <c r="S190">
        <f>VLOOKUP($B190,'Tillförd energi'!$B$1:$AS$566,MATCH(S$1,'Tillförd energi'!$B$1:$AQ$1,0),FALSE)</f>
        <v>0</v>
      </c>
      <c r="T190">
        <f>VLOOKUP($B190,'Tillförd energi'!$B$1:$AS$566,MATCH(T$1,'Tillförd energi'!$B$1:$AQ$1,0),FALSE)</f>
        <v>0</v>
      </c>
      <c r="U190">
        <f>VLOOKUP($B190,'Tillförd energi'!$B$1:$AS$566,MATCH(U$1,'Tillförd energi'!$B$1:$AQ$1,0),FALSE)</f>
        <v>0</v>
      </c>
      <c r="V190">
        <f>VLOOKUP($B190,'Tillförd energi'!$B$1:$AS$566,MATCH(V$1,'Tillförd energi'!$B$1:$AQ$1,0),FALSE)</f>
        <v>0</v>
      </c>
      <c r="W190">
        <f>VLOOKUP($B190,'Tillförd energi'!$B$1:$AS$566,MATCH(W$1,'Tillförd energi'!$B$1:$AQ$1,0),FALSE)</f>
        <v>0</v>
      </c>
      <c r="X190">
        <f>VLOOKUP($B190,'Tillförd energi'!$B$1:$AS$566,MATCH(X$1,'Tillförd energi'!$B$1:$AQ$1,0),FALSE)</f>
        <v>0.29411799999999999</v>
      </c>
      <c r="Y190">
        <f>VLOOKUP($B190,'Tillförd energi'!$B$1:$AS$566,MATCH(Y$1,'Tillförd energi'!$B$1:$AQ$1,0),FALSE)</f>
        <v>0</v>
      </c>
      <c r="Z190">
        <f>VLOOKUP($B190,'Tillförd energi'!$B$1:$AS$566,MATCH(Z$1,'Tillförd energi'!$B$1:$AQ$1,0),FALSE)</f>
        <v>0</v>
      </c>
      <c r="AA190">
        <f>VLOOKUP($B190,'Tillförd energi'!$B$1:$AS$566,MATCH(AA$1,'Tillförd energi'!$B$1:$AQ$1,0),FALSE)</f>
        <v>0</v>
      </c>
      <c r="AB190">
        <f>VLOOKUP($B190,'Tillförd energi'!$B$1:$AS$566,MATCH(AB$1,'Tillförd energi'!$B$1:$AQ$1,0),FALSE)</f>
        <v>0</v>
      </c>
      <c r="AC190">
        <f>VLOOKUP($B190,'Tillförd energi'!$B$1:$AS$566,MATCH(AC$1,'Tillförd energi'!$B$1:$AQ$1,0),FALSE)</f>
        <v>0</v>
      </c>
      <c r="AD190">
        <f>VLOOKUP($B190,'Tillförd energi'!$B$1:$AS$566,MATCH(AD$1,'Tillförd energi'!$B$1:$AQ$1,0),FALSE)</f>
        <v>3.45</v>
      </c>
      <c r="AE190">
        <f>VLOOKUP($B190,'Tillförd energi'!$B$1:$AS$566,MATCH(AE$1,'Tillförd energi'!$B$1:$AQ$1,0),FALSE)</f>
        <v>0</v>
      </c>
      <c r="AF190">
        <f>VLOOKUP($B190,'Tillförd energi'!$B$1:$AS$566,MATCH(AF$1,'Tillförd energi'!$B$1:$AQ$1,0),FALSE)</f>
        <v>3.3000000000000002E-2</v>
      </c>
      <c r="AG190">
        <f>IFERROR(VLOOKUP(B190,Miljö!$B$1:$S$476,9,FALSE)/1,0)</f>
        <v>0</v>
      </c>
      <c r="AI190">
        <f t="shared" si="24"/>
        <v>4.1241180000000002</v>
      </c>
      <c r="AJ190">
        <f t="shared" si="25"/>
        <v>4.1241180000000002</v>
      </c>
      <c r="AK190">
        <f>IF(ISERROR(1/VLOOKUP($B190,Leveranser!$B$1:$S$500,MATCH("såld värme (gwh)",Leveranser!$B$1:$S$1,0),FALSE)),"",VLOOKUP($B190,Leveranser!$B$1:$S$500,MATCH("såld värme (gwh)",Leveranser!$B$1:$S$1,0),FALSE))</f>
        <v>3.6</v>
      </c>
      <c r="AL190">
        <f>VLOOKUP($B190,Leveranser!$B$1:$Y$500,MATCH("Totalt såld fjärrvärme till andra fjärrvärmeföretag",Leveranser!$B$1:$AA$1,0),FALSE)</f>
        <v>0</v>
      </c>
      <c r="AM190">
        <f>IF(ISERROR(1/VLOOKUP($B190,Miljö!$B$1:$S$500,MATCH("Såld mängd produktionsspecifik fjärrvärme (GWh)",Miljö!$B$1:$R$1,0),FALSE)),0,VLOOKUP($B190,Miljö!$B$1:$S$500,MATCH("Såld mängd produktionsspecifik fjärrvärme (GWh)",Miljö!$B$1:$R$1,0),FALSE))</f>
        <v>0</v>
      </c>
      <c r="AN190" s="137">
        <f t="shared" si="26"/>
        <v>0.87291391759401649</v>
      </c>
      <c r="AP190" t="str">
        <f>VLOOKUP($B190,Miljövärden!$B$1:$H$446,7,FALSE)</f>
        <v>Ja</v>
      </c>
      <c r="AQ190" t="str">
        <f>VLOOKUP($B190,Miljövärden!$B$1:$H$446,6,FALSE)</f>
        <v>Ja</v>
      </c>
      <c r="AU190">
        <f t="shared" si="19"/>
        <v>3.3000000000000002E-2</v>
      </c>
      <c r="AV190">
        <f t="shared" si="20"/>
        <v>0.29411799999999999</v>
      </c>
      <c r="AW190">
        <f t="shared" si="21"/>
        <v>0</v>
      </c>
      <c r="AX190">
        <f t="shared" si="22"/>
        <v>0</v>
      </c>
      <c r="AZ190">
        <f t="shared" si="23"/>
        <v>0.29411799999999999</v>
      </c>
    </row>
    <row r="191" spans="1:52" customFormat="1" x14ac:dyDescent="0.25">
      <c r="A191" s="2" t="s">
        <v>308</v>
      </c>
      <c r="B191" s="2" t="s">
        <v>309</v>
      </c>
      <c r="C191">
        <f>VLOOKUP($B191,'Tillförd energi'!$B$1:$AS$566,MATCH(C$1,'Tillförd energi'!$B$1:$AQ$1,0),FALSE)</f>
        <v>0</v>
      </c>
      <c r="D191">
        <f>VLOOKUP($B191,'Tillförd energi'!$B$1:$AS$566,MATCH(D$1,'Tillförd energi'!$B$1:$AQ$1,0),FALSE)</f>
        <v>0.41997000000000001</v>
      </c>
      <c r="E191">
        <f>VLOOKUP($B191,'Tillförd energi'!$B$1:$AS$566,MATCH(E$1,'Tillförd energi'!$B$1:$AQ$1,0),FALSE)</f>
        <v>0</v>
      </c>
      <c r="F191">
        <f>VLOOKUP($B191,'Tillförd energi'!$B$1:$AS$566,MATCH(F$1,'Tillförd energi'!$B$1:$AQ$1,0),FALSE)</f>
        <v>0</v>
      </c>
      <c r="G191">
        <f>VLOOKUP($B191,'Tillförd energi'!$B$1:$AS$566,MATCH(G$1,'Tillförd energi'!$B$1:$AQ$1,0),FALSE)</f>
        <v>0</v>
      </c>
      <c r="H191">
        <f>VLOOKUP($B191,'Tillförd energi'!$B$1:$AS$566,MATCH(H$1,'Tillförd energi'!$B$1:$AQ$1,0),FALSE)</f>
        <v>0</v>
      </c>
      <c r="I191">
        <f>VLOOKUP($B191,'Tillförd energi'!$B$1:$AS$566,MATCH(I$1,'Tillförd energi'!$B$1:$AQ$1,0),FALSE)</f>
        <v>114.40600000000001</v>
      </c>
      <c r="J191">
        <f>VLOOKUP($B191,'Tillförd energi'!$B$1:$AS$566,MATCH(J$1,'Tillförd energi'!$B$1:$AQ$1,0),FALSE)</f>
        <v>0</v>
      </c>
      <c r="K191">
        <v>0</v>
      </c>
      <c r="L191">
        <f>VLOOKUP($B191,'Tillförd energi'!$B$1:$AS$566,MATCH(L$1,'Tillförd energi'!$B$1:$AQ$1,0),FALSE)</f>
        <v>13.327299999999999</v>
      </c>
      <c r="M191">
        <f>VLOOKUP($B191,'Tillförd energi'!$B$1:$AS$566,MATCH(M$1,'Tillförd energi'!$B$1:$AQ$1,0),FALSE)</f>
        <v>0</v>
      </c>
      <c r="N191">
        <f>VLOOKUP($B191,'Tillförd energi'!$B$1:$AS$566,MATCH(N$1,'Tillförd energi'!$B$1:$AQ$1,0),FALSE)</f>
        <v>11.7</v>
      </c>
      <c r="O191">
        <f>VLOOKUP($B191,'Tillförd energi'!$B$1:$AS$566,MATCH(O$1,'Tillförd energi'!$B$1:$AQ$1,0),FALSE)</f>
        <v>0</v>
      </c>
      <c r="P191">
        <f>VLOOKUP($B191,'Tillförd energi'!$B$1:$AS$566,MATCH(P$1,'Tillförd energi'!$B$1:$AQ$1,0),FALSE)</f>
        <v>0</v>
      </c>
      <c r="Q191">
        <f>VLOOKUP($B191,'Tillförd energi'!$B$1:$AS$566,MATCH(Q$1,'Tillförd energi'!$B$1:$AQ$1,0),FALSE)</f>
        <v>0</v>
      </c>
      <c r="R191">
        <f>VLOOKUP($B191,'Tillförd energi'!$B$1:$AS$566,MATCH(R$1,'Tillförd energi'!$B$1:$AQ$1,0),FALSE)</f>
        <v>2.61</v>
      </c>
      <c r="S191">
        <f>VLOOKUP($B191,'Tillförd energi'!$B$1:$AS$566,MATCH(S$1,'Tillförd energi'!$B$1:$AQ$1,0),FALSE)</f>
        <v>0</v>
      </c>
      <c r="T191">
        <f>VLOOKUP($B191,'Tillförd energi'!$B$1:$AS$566,MATCH(T$1,'Tillförd energi'!$B$1:$AQ$1,0),FALSE)</f>
        <v>0</v>
      </c>
      <c r="U191">
        <f>VLOOKUP($B191,'Tillförd energi'!$B$1:$AS$566,MATCH(U$1,'Tillförd energi'!$B$1:$AQ$1,0),FALSE)</f>
        <v>0</v>
      </c>
      <c r="V191">
        <f>VLOOKUP($B191,'Tillförd energi'!$B$1:$AS$566,MATCH(V$1,'Tillförd energi'!$B$1:$AQ$1,0),FALSE)</f>
        <v>0</v>
      </c>
      <c r="W191">
        <f>VLOOKUP($B191,'Tillförd energi'!$B$1:$AS$566,MATCH(W$1,'Tillförd energi'!$B$1:$AQ$1,0),FALSE)</f>
        <v>0</v>
      </c>
      <c r="X191">
        <f>VLOOKUP($B191,'Tillförd energi'!$B$1:$AS$566,MATCH(X$1,'Tillförd energi'!$B$1:$AQ$1,0),FALSE)</f>
        <v>0</v>
      </c>
      <c r="Y191">
        <f>VLOOKUP($B191,'Tillförd energi'!$B$1:$AS$566,MATCH(Y$1,'Tillförd energi'!$B$1:$AQ$1,0),FALSE)</f>
        <v>33.9099</v>
      </c>
      <c r="Z191">
        <f>VLOOKUP($B191,'Tillförd energi'!$B$1:$AS$566,MATCH(Z$1,'Tillförd energi'!$B$1:$AQ$1,0),FALSE)</f>
        <v>0</v>
      </c>
      <c r="AA191">
        <f>VLOOKUP($B191,'Tillförd energi'!$B$1:$AS$566,MATCH(AA$1,'Tillförd energi'!$B$1:$AQ$1,0),FALSE)</f>
        <v>0</v>
      </c>
      <c r="AB191">
        <f>VLOOKUP($B191,'Tillförd energi'!$B$1:$AS$566,MATCH(AB$1,'Tillförd energi'!$B$1:$AQ$1,0),FALSE)</f>
        <v>0</v>
      </c>
      <c r="AC191">
        <f>VLOOKUP($B191,'Tillförd energi'!$B$1:$AS$566,MATCH(AC$1,'Tillförd energi'!$B$1:$AQ$1,0),FALSE)</f>
        <v>0</v>
      </c>
      <c r="AD191">
        <f>VLOOKUP($B191,'Tillförd energi'!$B$1:$AS$566,MATCH(AD$1,'Tillförd energi'!$B$1:$AQ$1,0),FALSE)</f>
        <v>0</v>
      </c>
      <c r="AE191">
        <f>VLOOKUP($B191,'Tillförd energi'!$B$1:$AS$566,MATCH(AE$1,'Tillförd energi'!$B$1:$AQ$1,0),FALSE)</f>
        <v>0</v>
      </c>
      <c r="AF191">
        <f>VLOOKUP($B191,'Tillförd energi'!$B$1:$AS$566,MATCH(AF$1,'Tillförd energi'!$B$1:$AQ$1,0),FALSE)</f>
        <v>4.5324600000000004</v>
      </c>
      <c r="AG191">
        <f>IFERROR(VLOOKUP(B191,Miljö!$B$1:$S$476,9,FALSE)/1,0)</f>
        <v>0</v>
      </c>
      <c r="AI191">
        <f t="shared" si="24"/>
        <v>180.90563000000003</v>
      </c>
      <c r="AJ191">
        <f t="shared" si="25"/>
        <v>180.90563000000003</v>
      </c>
      <c r="AK191">
        <f>IF(ISERROR(1/VLOOKUP($B191,Leveranser!$B$1:$S$500,MATCH("såld värme (gwh)",Leveranser!$B$1:$S$1,0),FALSE)),"",VLOOKUP($B191,Leveranser!$B$1:$S$500,MATCH("såld värme (gwh)",Leveranser!$B$1:$S$1,0),FALSE))</f>
        <v>133.80000000000001</v>
      </c>
      <c r="AL191">
        <f>VLOOKUP($B191,Leveranser!$B$1:$Y$500,MATCH("Totalt såld fjärrvärme till andra fjärrvärmeföretag",Leveranser!$B$1:$AA$1,0),FALSE)</f>
        <v>0</v>
      </c>
      <c r="AM191">
        <f>IF(ISERROR(1/VLOOKUP($B191,Miljö!$B$1:$S$500,MATCH("Såld mängd produktionsspecifik fjärrvärme (GWh)",Miljö!$B$1:$R$1,0),FALSE)),0,VLOOKUP($B191,Miljö!$B$1:$S$500,MATCH("Såld mängd produktionsspecifik fjärrvärme (GWh)",Miljö!$B$1:$R$1,0),FALSE))</f>
        <v>0</v>
      </c>
      <c r="AN191" s="137">
        <f t="shared" si="26"/>
        <v>0.73961213921313551</v>
      </c>
      <c r="AP191" t="str">
        <f>VLOOKUP($B191,Miljövärden!$B$1:$H$446,7,FALSE)</f>
        <v>Ja</v>
      </c>
      <c r="AQ191" t="str">
        <f>VLOOKUP($B191,Miljövärden!$B$1:$H$446,6,FALSE)</f>
        <v>Nej</v>
      </c>
      <c r="AU191">
        <f t="shared" si="19"/>
        <v>4.5324600000000004</v>
      </c>
      <c r="AV191">
        <f t="shared" si="20"/>
        <v>0</v>
      </c>
      <c r="AW191">
        <f t="shared" si="21"/>
        <v>11.7</v>
      </c>
      <c r="AX191">
        <f t="shared" si="22"/>
        <v>2.61</v>
      </c>
      <c r="AZ191">
        <f t="shared" si="23"/>
        <v>27.637299999999996</v>
      </c>
    </row>
    <row r="192" spans="1:52" customFormat="1" x14ac:dyDescent="0.25">
      <c r="A192" s="2" t="s">
        <v>310</v>
      </c>
      <c r="B192" s="2" t="s">
        <v>311</v>
      </c>
      <c r="C192">
        <f>VLOOKUP($B192,'Tillförd energi'!$B$1:$AS$566,MATCH(C$1,'Tillförd energi'!$B$1:$AQ$1,0),FALSE)</f>
        <v>0</v>
      </c>
      <c r="D192">
        <f>VLOOKUP($B192,'Tillförd energi'!$B$1:$AS$566,MATCH(D$1,'Tillförd energi'!$B$1:$AQ$1,0),FALSE)</f>
        <v>7.0000000000000007E-2</v>
      </c>
      <c r="E192">
        <f>VLOOKUP($B192,'Tillförd energi'!$B$1:$AS$566,MATCH(E$1,'Tillförd energi'!$B$1:$AQ$1,0),FALSE)</f>
        <v>0</v>
      </c>
      <c r="F192">
        <f>VLOOKUP($B192,'Tillförd energi'!$B$1:$AS$566,MATCH(F$1,'Tillförd energi'!$B$1:$AQ$1,0),FALSE)</f>
        <v>0</v>
      </c>
      <c r="G192">
        <f>VLOOKUP($B192,'Tillförd energi'!$B$1:$AS$566,MATCH(G$1,'Tillförd energi'!$B$1:$AQ$1,0),FALSE)</f>
        <v>0</v>
      </c>
      <c r="H192">
        <f>VLOOKUP($B192,'Tillförd energi'!$B$1:$AS$566,MATCH(H$1,'Tillförd energi'!$B$1:$AQ$1,0),FALSE)</f>
        <v>0</v>
      </c>
      <c r="I192">
        <f>VLOOKUP($B192,'Tillförd energi'!$B$1:$AS$566,MATCH(I$1,'Tillförd energi'!$B$1:$AQ$1,0),FALSE)</f>
        <v>0</v>
      </c>
      <c r="J192">
        <f>VLOOKUP($B192,'Tillförd energi'!$B$1:$AS$566,MATCH(J$1,'Tillförd energi'!$B$1:$AQ$1,0),FALSE)</f>
        <v>0</v>
      </c>
      <c r="K192">
        <v>0</v>
      </c>
      <c r="L192">
        <f>VLOOKUP($B192,'Tillförd energi'!$B$1:$AS$566,MATCH(L$1,'Tillförd energi'!$B$1:$AQ$1,0),FALSE)</f>
        <v>0</v>
      </c>
      <c r="M192">
        <f>VLOOKUP($B192,'Tillförd energi'!$B$1:$AS$566,MATCH(M$1,'Tillförd energi'!$B$1:$AQ$1,0),FALSE)</f>
        <v>0</v>
      </c>
      <c r="N192">
        <f>VLOOKUP($B192,'Tillförd energi'!$B$1:$AS$566,MATCH(N$1,'Tillförd energi'!$B$1:$AQ$1,0),FALSE)</f>
        <v>0</v>
      </c>
      <c r="O192">
        <f>VLOOKUP($B192,'Tillförd energi'!$B$1:$AS$566,MATCH(O$1,'Tillförd energi'!$B$1:$AQ$1,0),FALSE)</f>
        <v>0</v>
      </c>
      <c r="P192">
        <f>VLOOKUP($B192,'Tillförd energi'!$B$1:$AS$566,MATCH(P$1,'Tillförd energi'!$B$1:$AQ$1,0),FALSE)</f>
        <v>0</v>
      </c>
      <c r="Q192">
        <f>VLOOKUP($B192,'Tillförd energi'!$B$1:$AS$566,MATCH(Q$1,'Tillförd energi'!$B$1:$AQ$1,0),FALSE)</f>
        <v>8.6999999999999993</v>
      </c>
      <c r="R192">
        <f>VLOOKUP($B192,'Tillförd energi'!$B$1:$AS$566,MATCH(R$1,'Tillförd energi'!$B$1:$AQ$1,0),FALSE)</f>
        <v>1.8</v>
      </c>
      <c r="S192">
        <f>VLOOKUP($B192,'Tillförd energi'!$B$1:$AS$566,MATCH(S$1,'Tillförd energi'!$B$1:$AQ$1,0),FALSE)</f>
        <v>0</v>
      </c>
      <c r="T192">
        <f>VLOOKUP($B192,'Tillförd energi'!$B$1:$AS$566,MATCH(T$1,'Tillförd energi'!$B$1:$AQ$1,0),FALSE)</f>
        <v>0</v>
      </c>
      <c r="U192">
        <f>VLOOKUP($B192,'Tillförd energi'!$B$1:$AS$566,MATCH(U$1,'Tillförd energi'!$B$1:$AQ$1,0),FALSE)</f>
        <v>0</v>
      </c>
      <c r="V192">
        <f>VLOOKUP($B192,'Tillförd energi'!$B$1:$AS$566,MATCH(V$1,'Tillförd energi'!$B$1:$AQ$1,0),FALSE)</f>
        <v>0</v>
      </c>
      <c r="W192">
        <f>VLOOKUP($B192,'Tillförd energi'!$B$1:$AS$566,MATCH(W$1,'Tillförd energi'!$B$1:$AQ$1,0),FALSE)</f>
        <v>0</v>
      </c>
      <c r="X192">
        <f>VLOOKUP($B192,'Tillförd energi'!$B$1:$AS$566,MATCH(X$1,'Tillförd energi'!$B$1:$AQ$1,0),FALSE)</f>
        <v>0</v>
      </c>
      <c r="Y192">
        <f>VLOOKUP($B192,'Tillförd energi'!$B$1:$AS$566,MATCH(Y$1,'Tillförd energi'!$B$1:$AQ$1,0),FALSE)</f>
        <v>0</v>
      </c>
      <c r="Z192">
        <f>VLOOKUP($B192,'Tillförd energi'!$B$1:$AS$566,MATCH(Z$1,'Tillförd energi'!$B$1:$AQ$1,0),FALSE)</f>
        <v>0</v>
      </c>
      <c r="AA192">
        <f>VLOOKUP($B192,'Tillförd energi'!$B$1:$AS$566,MATCH(AA$1,'Tillförd energi'!$B$1:$AQ$1,0),FALSE)</f>
        <v>0</v>
      </c>
      <c r="AB192">
        <f>VLOOKUP($B192,'Tillförd energi'!$B$1:$AS$566,MATCH(AB$1,'Tillförd energi'!$B$1:$AQ$1,0),FALSE)</f>
        <v>0</v>
      </c>
      <c r="AC192">
        <f>VLOOKUP($B192,'Tillförd energi'!$B$1:$AS$566,MATCH(AC$1,'Tillförd energi'!$B$1:$AQ$1,0),FALSE)</f>
        <v>0</v>
      </c>
      <c r="AD192">
        <f>VLOOKUP($B192,'Tillförd energi'!$B$1:$AS$566,MATCH(AD$1,'Tillförd energi'!$B$1:$AQ$1,0),FALSE)</f>
        <v>0</v>
      </c>
      <c r="AE192">
        <f>VLOOKUP($B192,'Tillförd energi'!$B$1:$AS$566,MATCH(AE$1,'Tillförd energi'!$B$1:$AQ$1,0),FALSE)</f>
        <v>0</v>
      </c>
      <c r="AF192">
        <f>VLOOKUP($B192,'Tillförd energi'!$B$1:$AS$566,MATCH(AF$1,'Tillförd energi'!$B$1:$AQ$1,0),FALSE)</f>
        <v>0.154</v>
      </c>
      <c r="AG192">
        <f>IFERROR(VLOOKUP(B192,Miljö!$B$1:$S$476,9,FALSE)/1,0)</f>
        <v>0</v>
      </c>
      <c r="AI192">
        <f t="shared" si="24"/>
        <v>10.724</v>
      </c>
      <c r="AJ192">
        <f t="shared" si="25"/>
        <v>10.724</v>
      </c>
      <c r="AK192">
        <f>IF(ISERROR(1/VLOOKUP($B192,Leveranser!$B$1:$S$500,MATCH("såld värme (gwh)",Leveranser!$B$1:$S$1,0),FALSE)),"",VLOOKUP($B192,Leveranser!$B$1:$S$500,MATCH("såld värme (gwh)",Leveranser!$B$1:$S$1,0),FALSE))</f>
        <v>7.8</v>
      </c>
      <c r="AL192">
        <f>VLOOKUP($B192,Leveranser!$B$1:$Y$500,MATCH("Totalt såld fjärrvärme till andra fjärrvärmeföretag",Leveranser!$B$1:$AA$1,0),FALSE)</f>
        <v>0</v>
      </c>
      <c r="AM192">
        <f>IF(ISERROR(1/VLOOKUP($B192,Miljö!$B$1:$S$500,MATCH("Såld mängd produktionsspecifik fjärrvärme (GWh)",Miljö!$B$1:$R$1,0),FALSE)),0,VLOOKUP($B192,Miljö!$B$1:$S$500,MATCH("Såld mängd produktionsspecifik fjärrvärme (GWh)",Miljö!$B$1:$R$1,0),FALSE))</f>
        <v>0</v>
      </c>
      <c r="AN192" s="137">
        <f t="shared" si="26"/>
        <v>0.72734054457292052</v>
      </c>
      <c r="AP192" t="str">
        <f>VLOOKUP($B192,Miljövärden!$B$1:$H$446,7,FALSE)</f>
        <v>Ja</v>
      </c>
      <c r="AQ192" t="str">
        <f>VLOOKUP($B192,Miljövärden!$B$1:$H$446,6,FALSE)</f>
        <v>Nej</v>
      </c>
      <c r="AU192">
        <f t="shared" si="19"/>
        <v>0.154</v>
      </c>
      <c r="AV192">
        <f t="shared" si="20"/>
        <v>0</v>
      </c>
      <c r="AW192">
        <f t="shared" si="21"/>
        <v>8.6999999999999993</v>
      </c>
      <c r="AX192">
        <f t="shared" si="22"/>
        <v>1.8</v>
      </c>
      <c r="AZ192">
        <f t="shared" si="23"/>
        <v>10.5</v>
      </c>
    </row>
    <row r="193" spans="1:52" customFormat="1" x14ac:dyDescent="0.25">
      <c r="A193" s="2" t="s">
        <v>310</v>
      </c>
      <c r="B193" s="2" t="s">
        <v>312</v>
      </c>
      <c r="C193">
        <f>VLOOKUP($B193,'Tillförd energi'!$B$1:$AS$566,MATCH(C$1,'Tillförd energi'!$B$1:$AQ$1,0),FALSE)</f>
        <v>0</v>
      </c>
      <c r="D193">
        <f>VLOOKUP($B193,'Tillförd energi'!$B$1:$AS$566,MATCH(D$1,'Tillförd energi'!$B$1:$AQ$1,0),FALSE)</f>
        <v>0.3</v>
      </c>
      <c r="E193">
        <f>VLOOKUP($B193,'Tillförd energi'!$B$1:$AS$566,MATCH(E$1,'Tillförd energi'!$B$1:$AQ$1,0),FALSE)</f>
        <v>0</v>
      </c>
      <c r="F193">
        <f>VLOOKUP($B193,'Tillförd energi'!$B$1:$AS$566,MATCH(F$1,'Tillförd energi'!$B$1:$AQ$1,0),FALSE)</f>
        <v>0</v>
      </c>
      <c r="G193">
        <f>VLOOKUP($B193,'Tillförd energi'!$B$1:$AS$566,MATCH(G$1,'Tillförd energi'!$B$1:$AQ$1,0),FALSE)</f>
        <v>0</v>
      </c>
      <c r="H193">
        <f>VLOOKUP($B193,'Tillförd energi'!$B$1:$AS$566,MATCH(H$1,'Tillförd energi'!$B$1:$AQ$1,0),FALSE)</f>
        <v>0</v>
      </c>
      <c r="I193">
        <f>VLOOKUP($B193,'Tillförd energi'!$B$1:$AS$566,MATCH(I$1,'Tillförd energi'!$B$1:$AQ$1,0),FALSE)</f>
        <v>0</v>
      </c>
      <c r="J193">
        <f>VLOOKUP($B193,'Tillförd energi'!$B$1:$AS$566,MATCH(J$1,'Tillförd energi'!$B$1:$AQ$1,0),FALSE)</f>
        <v>0</v>
      </c>
      <c r="K193">
        <v>0</v>
      </c>
      <c r="L193">
        <f>VLOOKUP($B193,'Tillförd energi'!$B$1:$AS$566,MATCH(L$1,'Tillförd energi'!$B$1:$AQ$1,0),FALSE)</f>
        <v>0</v>
      </c>
      <c r="M193">
        <f>VLOOKUP($B193,'Tillförd energi'!$B$1:$AS$566,MATCH(M$1,'Tillförd energi'!$B$1:$AQ$1,0),FALSE)</f>
        <v>0</v>
      </c>
      <c r="N193">
        <f>VLOOKUP($B193,'Tillförd energi'!$B$1:$AS$566,MATCH(N$1,'Tillförd energi'!$B$1:$AQ$1,0),FALSE)</f>
        <v>0</v>
      </c>
      <c r="O193">
        <f>VLOOKUP($B193,'Tillförd energi'!$B$1:$AS$566,MATCH(O$1,'Tillförd energi'!$B$1:$AQ$1,0),FALSE)</f>
        <v>0</v>
      </c>
      <c r="P193">
        <f>VLOOKUP($B193,'Tillförd energi'!$B$1:$AS$566,MATCH(P$1,'Tillförd energi'!$B$1:$AQ$1,0),FALSE)</f>
        <v>9.8000000000000007</v>
      </c>
      <c r="Q193">
        <f>VLOOKUP($B193,'Tillförd energi'!$B$1:$AS$566,MATCH(Q$1,'Tillförd energi'!$B$1:$AQ$1,0),FALSE)</f>
        <v>0</v>
      </c>
      <c r="R193">
        <f>VLOOKUP($B193,'Tillförd energi'!$B$1:$AS$566,MATCH(R$1,'Tillförd energi'!$B$1:$AQ$1,0),FALSE)</f>
        <v>0</v>
      </c>
      <c r="S193">
        <f>VLOOKUP($B193,'Tillförd energi'!$B$1:$AS$566,MATCH(S$1,'Tillförd energi'!$B$1:$AQ$1,0),FALSE)</f>
        <v>0</v>
      </c>
      <c r="T193">
        <f>VLOOKUP($B193,'Tillförd energi'!$B$1:$AS$566,MATCH(T$1,'Tillförd energi'!$B$1:$AQ$1,0),FALSE)</f>
        <v>0</v>
      </c>
      <c r="U193">
        <f>VLOOKUP($B193,'Tillförd energi'!$B$1:$AS$566,MATCH(U$1,'Tillförd energi'!$B$1:$AQ$1,0),FALSE)</f>
        <v>0</v>
      </c>
      <c r="V193">
        <f>VLOOKUP($B193,'Tillförd energi'!$B$1:$AS$566,MATCH(V$1,'Tillförd energi'!$B$1:$AQ$1,0),FALSE)</f>
        <v>0</v>
      </c>
      <c r="W193">
        <f>VLOOKUP($B193,'Tillförd energi'!$B$1:$AS$566,MATCH(W$1,'Tillförd energi'!$B$1:$AQ$1,0),FALSE)</f>
        <v>0</v>
      </c>
      <c r="X193">
        <f>VLOOKUP($B193,'Tillförd energi'!$B$1:$AS$566,MATCH(X$1,'Tillförd energi'!$B$1:$AQ$1,0),FALSE)</f>
        <v>0</v>
      </c>
      <c r="Y193">
        <f>VLOOKUP($B193,'Tillförd energi'!$B$1:$AS$566,MATCH(Y$1,'Tillförd energi'!$B$1:$AQ$1,0),FALSE)</f>
        <v>0</v>
      </c>
      <c r="Z193">
        <f>VLOOKUP($B193,'Tillförd energi'!$B$1:$AS$566,MATCH(Z$1,'Tillförd energi'!$B$1:$AQ$1,0),FALSE)</f>
        <v>0</v>
      </c>
      <c r="AA193">
        <f>VLOOKUP($B193,'Tillförd energi'!$B$1:$AS$566,MATCH(AA$1,'Tillförd energi'!$B$1:$AQ$1,0),FALSE)</f>
        <v>0</v>
      </c>
      <c r="AB193">
        <f>VLOOKUP($B193,'Tillförd energi'!$B$1:$AS$566,MATCH(AB$1,'Tillförd energi'!$B$1:$AQ$1,0),FALSE)</f>
        <v>0</v>
      </c>
      <c r="AC193">
        <f>VLOOKUP($B193,'Tillförd energi'!$B$1:$AS$566,MATCH(AC$1,'Tillförd energi'!$B$1:$AQ$1,0),FALSE)</f>
        <v>1.6</v>
      </c>
      <c r="AD193">
        <f>VLOOKUP($B193,'Tillförd energi'!$B$1:$AS$566,MATCH(AD$1,'Tillförd energi'!$B$1:$AQ$1,0),FALSE)</f>
        <v>0</v>
      </c>
      <c r="AE193">
        <f>VLOOKUP($B193,'Tillförd energi'!$B$1:$AS$566,MATCH(AE$1,'Tillförd energi'!$B$1:$AQ$1,0),FALSE)</f>
        <v>0</v>
      </c>
      <c r="AF193">
        <f>VLOOKUP($B193,'Tillförd energi'!$B$1:$AS$566,MATCH(AF$1,'Tillförd energi'!$B$1:$AQ$1,0),FALSE)</f>
        <v>0.29799999999999999</v>
      </c>
      <c r="AG193">
        <f>IFERROR(VLOOKUP(B193,Miljö!$B$1:$S$476,9,FALSE)/1,0)</f>
        <v>0</v>
      </c>
      <c r="AI193">
        <f t="shared" si="24"/>
        <v>11.998000000000001</v>
      </c>
      <c r="AJ193">
        <f t="shared" si="25"/>
        <v>11.998000000000001</v>
      </c>
      <c r="AK193">
        <f>IF(ISERROR(1/VLOOKUP($B193,Leveranser!$B$1:$S$500,MATCH("såld värme (gwh)",Leveranser!$B$1:$S$1,0),FALSE)),"",VLOOKUP($B193,Leveranser!$B$1:$S$500,MATCH("såld värme (gwh)",Leveranser!$B$1:$S$1,0),FALSE))</f>
        <v>9.6</v>
      </c>
      <c r="AL193">
        <f>VLOOKUP($B193,Leveranser!$B$1:$Y$500,MATCH("Totalt såld fjärrvärme till andra fjärrvärmeföretag",Leveranser!$B$1:$AA$1,0),FALSE)</f>
        <v>0</v>
      </c>
      <c r="AM193">
        <f>IF(ISERROR(1/VLOOKUP($B193,Miljö!$B$1:$S$500,MATCH("Såld mängd produktionsspecifik fjärrvärme (GWh)",Miljö!$B$1:$R$1,0),FALSE)),0,VLOOKUP($B193,Miljö!$B$1:$S$500,MATCH("Såld mängd produktionsspecifik fjärrvärme (GWh)",Miljö!$B$1:$R$1,0),FALSE))</f>
        <v>0</v>
      </c>
      <c r="AN193" s="137">
        <f t="shared" si="26"/>
        <v>0.8001333555592598</v>
      </c>
      <c r="AP193" t="str">
        <f>VLOOKUP($B193,Miljövärden!$B$1:$H$446,7,FALSE)</f>
        <v>Ja</v>
      </c>
      <c r="AQ193" t="str">
        <f>VLOOKUP($B193,Miljövärden!$B$1:$H$446,6,FALSE)</f>
        <v>Nej</v>
      </c>
      <c r="AU193">
        <f t="shared" si="19"/>
        <v>0.29799999999999999</v>
      </c>
      <c r="AV193">
        <f t="shared" si="20"/>
        <v>0</v>
      </c>
      <c r="AW193">
        <f t="shared" si="21"/>
        <v>9.8000000000000007</v>
      </c>
      <c r="AX193">
        <f t="shared" si="22"/>
        <v>0</v>
      </c>
      <c r="AZ193">
        <f t="shared" si="23"/>
        <v>9.8000000000000007</v>
      </c>
    </row>
    <row r="194" spans="1:52" customFormat="1" x14ac:dyDescent="0.25">
      <c r="A194" s="2" t="s">
        <v>310</v>
      </c>
      <c r="B194" s="2" t="s">
        <v>313</v>
      </c>
      <c r="C194">
        <f>VLOOKUP($B194,'Tillförd energi'!$B$1:$AS$566,MATCH(C$1,'Tillförd energi'!$B$1:$AQ$1,0),FALSE)</f>
        <v>0</v>
      </c>
      <c r="D194">
        <f>VLOOKUP($B194,'Tillförd energi'!$B$1:$AS$566,MATCH(D$1,'Tillförd energi'!$B$1:$AQ$1,0),FALSE)</f>
        <v>0.03</v>
      </c>
      <c r="E194">
        <f>VLOOKUP($B194,'Tillförd energi'!$B$1:$AS$566,MATCH(E$1,'Tillförd energi'!$B$1:$AQ$1,0),FALSE)</f>
        <v>0</v>
      </c>
      <c r="F194">
        <f>VLOOKUP($B194,'Tillförd energi'!$B$1:$AS$566,MATCH(F$1,'Tillförd energi'!$B$1:$AQ$1,0),FALSE)</f>
        <v>0</v>
      </c>
      <c r="G194">
        <f>VLOOKUP($B194,'Tillförd energi'!$B$1:$AS$566,MATCH(G$1,'Tillförd energi'!$B$1:$AQ$1,0),FALSE)</f>
        <v>0</v>
      </c>
      <c r="H194">
        <f>VLOOKUP($B194,'Tillförd energi'!$B$1:$AS$566,MATCH(H$1,'Tillförd energi'!$B$1:$AQ$1,0),FALSE)</f>
        <v>0</v>
      </c>
      <c r="I194">
        <f>VLOOKUP($B194,'Tillförd energi'!$B$1:$AS$566,MATCH(I$1,'Tillförd energi'!$B$1:$AQ$1,0),FALSE)</f>
        <v>0</v>
      </c>
      <c r="J194">
        <f>VLOOKUP($B194,'Tillförd energi'!$B$1:$AS$566,MATCH(J$1,'Tillförd energi'!$B$1:$AQ$1,0),FALSE)</f>
        <v>0</v>
      </c>
      <c r="K194">
        <v>0</v>
      </c>
      <c r="L194">
        <f>VLOOKUP($B194,'Tillförd energi'!$B$1:$AS$566,MATCH(L$1,'Tillförd energi'!$B$1:$AQ$1,0),FALSE)</f>
        <v>0</v>
      </c>
      <c r="M194">
        <f>VLOOKUP($B194,'Tillförd energi'!$B$1:$AS$566,MATCH(M$1,'Tillförd energi'!$B$1:$AQ$1,0),FALSE)</f>
        <v>5.8</v>
      </c>
      <c r="N194">
        <f>VLOOKUP($B194,'Tillförd energi'!$B$1:$AS$566,MATCH(N$1,'Tillförd energi'!$B$1:$AQ$1,0),FALSE)</f>
        <v>57.3</v>
      </c>
      <c r="O194">
        <f>VLOOKUP($B194,'Tillförd energi'!$B$1:$AS$566,MATCH(O$1,'Tillförd energi'!$B$1:$AQ$1,0),FALSE)</f>
        <v>3.3</v>
      </c>
      <c r="P194">
        <f>VLOOKUP($B194,'Tillförd energi'!$B$1:$AS$566,MATCH(P$1,'Tillförd energi'!$B$1:$AQ$1,0),FALSE)</f>
        <v>0</v>
      </c>
      <c r="Q194">
        <f>VLOOKUP($B194,'Tillförd energi'!$B$1:$AS$566,MATCH(Q$1,'Tillförd energi'!$B$1:$AQ$1,0),FALSE)</f>
        <v>0</v>
      </c>
      <c r="R194">
        <f>VLOOKUP($B194,'Tillförd energi'!$B$1:$AS$566,MATCH(R$1,'Tillförd energi'!$B$1:$AQ$1,0),FALSE)</f>
        <v>0</v>
      </c>
      <c r="S194">
        <f>VLOOKUP($B194,'Tillförd energi'!$B$1:$AS$566,MATCH(S$1,'Tillförd energi'!$B$1:$AQ$1,0),FALSE)</f>
        <v>0</v>
      </c>
      <c r="T194">
        <f>VLOOKUP($B194,'Tillförd energi'!$B$1:$AS$566,MATCH(T$1,'Tillförd energi'!$B$1:$AQ$1,0),FALSE)</f>
        <v>0</v>
      </c>
      <c r="U194">
        <f>VLOOKUP($B194,'Tillförd energi'!$B$1:$AS$566,MATCH(U$1,'Tillförd energi'!$B$1:$AQ$1,0),FALSE)</f>
        <v>0</v>
      </c>
      <c r="V194">
        <f>VLOOKUP($B194,'Tillförd energi'!$B$1:$AS$566,MATCH(V$1,'Tillförd energi'!$B$1:$AQ$1,0),FALSE)</f>
        <v>0</v>
      </c>
      <c r="W194">
        <f>VLOOKUP($B194,'Tillförd energi'!$B$1:$AS$566,MATCH(W$1,'Tillförd energi'!$B$1:$AQ$1,0),FALSE)</f>
        <v>0</v>
      </c>
      <c r="X194">
        <f>VLOOKUP($B194,'Tillförd energi'!$B$1:$AS$566,MATCH(X$1,'Tillförd energi'!$B$1:$AQ$1,0),FALSE)</f>
        <v>0</v>
      </c>
      <c r="Y194">
        <f>VLOOKUP($B194,'Tillförd energi'!$B$1:$AS$566,MATCH(Y$1,'Tillförd energi'!$B$1:$AQ$1,0),FALSE)</f>
        <v>0</v>
      </c>
      <c r="Z194">
        <f>VLOOKUP($B194,'Tillförd energi'!$B$1:$AS$566,MATCH(Z$1,'Tillförd energi'!$B$1:$AQ$1,0),FALSE)</f>
        <v>0</v>
      </c>
      <c r="AA194">
        <f>VLOOKUP($B194,'Tillförd energi'!$B$1:$AS$566,MATCH(AA$1,'Tillförd energi'!$B$1:$AQ$1,0),FALSE)</f>
        <v>0</v>
      </c>
      <c r="AB194">
        <f>VLOOKUP($B194,'Tillförd energi'!$B$1:$AS$566,MATCH(AB$1,'Tillförd energi'!$B$1:$AQ$1,0),FALSE)</f>
        <v>0</v>
      </c>
      <c r="AC194">
        <f>VLOOKUP($B194,'Tillförd energi'!$B$1:$AS$566,MATCH(AC$1,'Tillförd energi'!$B$1:$AQ$1,0),FALSE)</f>
        <v>10.6</v>
      </c>
      <c r="AD194">
        <f>VLOOKUP($B194,'Tillförd energi'!$B$1:$AS$566,MATCH(AD$1,'Tillförd energi'!$B$1:$AQ$1,0),FALSE)</f>
        <v>0</v>
      </c>
      <c r="AE194">
        <f>VLOOKUP($B194,'Tillförd energi'!$B$1:$AS$566,MATCH(AE$1,'Tillförd energi'!$B$1:$AQ$1,0),FALSE)</f>
        <v>0</v>
      </c>
      <c r="AF194">
        <f>VLOOKUP($B194,'Tillförd energi'!$B$1:$AS$566,MATCH(AF$1,'Tillförd energi'!$B$1:$AQ$1,0),FALSE)</f>
        <v>2.206</v>
      </c>
      <c r="AG194">
        <f>IFERROR(VLOOKUP(B194,Miljö!$B$1:$S$476,9,FALSE)/1,0)</f>
        <v>0</v>
      </c>
      <c r="AI194">
        <f t="shared" si="24"/>
        <v>79.23599999999999</v>
      </c>
      <c r="AJ194">
        <f t="shared" si="25"/>
        <v>79.23599999999999</v>
      </c>
      <c r="AK194">
        <f>IF(ISERROR(1/VLOOKUP($B194,Leveranser!$B$1:$S$500,MATCH("såld värme (gwh)",Leveranser!$B$1:$S$1,0),FALSE)),"",VLOOKUP($B194,Leveranser!$B$1:$S$500,MATCH("såld värme (gwh)",Leveranser!$B$1:$S$1,0),FALSE))</f>
        <v>59.1</v>
      </c>
      <c r="AL194">
        <f>VLOOKUP($B194,Leveranser!$B$1:$Y$500,MATCH("Totalt såld fjärrvärme till andra fjärrvärmeföretag",Leveranser!$B$1:$AA$1,0),FALSE)</f>
        <v>0</v>
      </c>
      <c r="AM194">
        <f>IF(ISERROR(1/VLOOKUP($B194,Miljö!$B$1:$S$500,MATCH("Såld mängd produktionsspecifik fjärrvärme (GWh)",Miljö!$B$1:$R$1,0),FALSE)),0,VLOOKUP($B194,Miljö!$B$1:$S$500,MATCH("Såld mängd produktionsspecifik fjärrvärme (GWh)",Miljö!$B$1:$R$1,0),FALSE))</f>
        <v>0</v>
      </c>
      <c r="AN194" s="137">
        <f t="shared" si="26"/>
        <v>0.74587308799030749</v>
      </c>
      <c r="AP194" t="str">
        <f>VLOOKUP($B194,Miljövärden!$B$1:$H$446,7,FALSE)</f>
        <v>Ja</v>
      </c>
      <c r="AQ194" t="str">
        <f>VLOOKUP($B194,Miljövärden!$B$1:$H$446,6,FALSE)</f>
        <v>Nej</v>
      </c>
      <c r="AU194">
        <f t="shared" si="19"/>
        <v>2.206</v>
      </c>
      <c r="AV194">
        <f t="shared" si="20"/>
        <v>0</v>
      </c>
      <c r="AW194">
        <f t="shared" si="21"/>
        <v>66.399999999999991</v>
      </c>
      <c r="AX194">
        <f t="shared" si="22"/>
        <v>0</v>
      </c>
      <c r="AZ194">
        <f t="shared" si="23"/>
        <v>66.399999999999991</v>
      </c>
    </row>
    <row r="195" spans="1:52" customFormat="1" x14ac:dyDescent="0.25">
      <c r="A195" s="2" t="s">
        <v>314</v>
      </c>
      <c r="B195" s="2" t="s">
        <v>315</v>
      </c>
      <c r="C195">
        <f>VLOOKUP($B195,'Tillförd energi'!$B$1:$AS$566,MATCH(C$1,'Tillförd energi'!$B$1:$AQ$1,0),FALSE)</f>
        <v>0</v>
      </c>
      <c r="D195">
        <f>VLOOKUP($B195,'Tillförd energi'!$B$1:$AS$566,MATCH(D$1,'Tillförd energi'!$B$1:$AQ$1,0),FALSE)</f>
        <v>0.2</v>
      </c>
      <c r="E195">
        <f>VLOOKUP($B195,'Tillförd energi'!$B$1:$AS$566,MATCH(E$1,'Tillförd energi'!$B$1:$AQ$1,0),FALSE)</f>
        <v>36.628100000000003</v>
      </c>
      <c r="F195">
        <f>VLOOKUP($B195,'Tillförd energi'!$B$1:$AS$566,MATCH(F$1,'Tillförd energi'!$B$1:$AQ$1,0),FALSE)</f>
        <v>0</v>
      </c>
      <c r="G195">
        <f>VLOOKUP($B195,'Tillförd energi'!$B$1:$AS$566,MATCH(G$1,'Tillförd energi'!$B$1:$AQ$1,0),FALSE)</f>
        <v>0</v>
      </c>
      <c r="H195">
        <f>VLOOKUP($B195,'Tillförd energi'!$B$1:$AS$566,MATCH(H$1,'Tillförd energi'!$B$1:$AQ$1,0),FALSE)</f>
        <v>0</v>
      </c>
      <c r="I195">
        <f>VLOOKUP($B195,'Tillförd energi'!$B$1:$AS$566,MATCH(I$1,'Tillförd energi'!$B$1:$AQ$1,0),FALSE)</f>
        <v>0</v>
      </c>
      <c r="J195">
        <f>VLOOKUP($B195,'Tillförd energi'!$B$1:$AS$566,MATCH(J$1,'Tillförd energi'!$B$1:$AQ$1,0),FALSE)</f>
        <v>0</v>
      </c>
      <c r="K195" s="11">
        <v>766.85799999999995</v>
      </c>
      <c r="L195">
        <f>VLOOKUP($B195,'Tillförd energi'!$B$1:$AS$566,MATCH(L$1,'Tillförd energi'!$B$1:$AQ$1,0),FALSE)</f>
        <v>0</v>
      </c>
      <c r="M195">
        <f>VLOOKUP($B195,'Tillförd energi'!$B$1:$AS$566,MATCH(M$1,'Tillförd energi'!$B$1:$AQ$1,0),FALSE)</f>
        <v>0</v>
      </c>
      <c r="N195">
        <f>VLOOKUP($B195,'Tillförd energi'!$B$1:$AS$566,MATCH(N$1,'Tillförd energi'!$B$1:$AQ$1,0),FALSE)</f>
        <v>0</v>
      </c>
      <c r="O195">
        <f>VLOOKUP($B195,'Tillförd energi'!$B$1:$AS$566,MATCH(O$1,'Tillförd energi'!$B$1:$AQ$1,0),FALSE)</f>
        <v>0</v>
      </c>
      <c r="P195">
        <f>VLOOKUP($B195,'Tillförd energi'!$B$1:$AS$566,MATCH(P$1,'Tillförd energi'!$B$1:$AQ$1,0),FALSE)</f>
        <v>0</v>
      </c>
      <c r="Q195">
        <f>VLOOKUP($B195,'Tillförd energi'!$B$1:$AS$566,MATCH(Q$1,'Tillförd energi'!$B$1:$AQ$1,0),FALSE)</f>
        <v>0</v>
      </c>
      <c r="R195">
        <f>VLOOKUP($B195,'Tillförd energi'!$B$1:$AS$566,MATCH(R$1,'Tillförd energi'!$B$1:$AQ$1,0),FALSE)</f>
        <v>15.5</v>
      </c>
      <c r="S195">
        <f>VLOOKUP($B195,'Tillförd energi'!$B$1:$AS$566,MATCH(S$1,'Tillförd energi'!$B$1:$AQ$1,0),FALSE)</f>
        <v>0</v>
      </c>
      <c r="T195">
        <f>VLOOKUP($B195,'Tillförd energi'!$B$1:$AS$566,MATCH(T$1,'Tillförd energi'!$B$1:$AQ$1,0),FALSE)</f>
        <v>0</v>
      </c>
      <c r="U195">
        <f>VLOOKUP($B195,'Tillförd energi'!$B$1:$AS$566,MATCH(U$1,'Tillförd energi'!$B$1:$AQ$1,0),FALSE)</f>
        <v>0</v>
      </c>
      <c r="V195">
        <f>VLOOKUP($B195,'Tillförd energi'!$B$1:$AS$566,MATCH(V$1,'Tillförd energi'!$B$1:$AQ$1,0),FALSE)</f>
        <v>0</v>
      </c>
      <c r="W195">
        <f>VLOOKUP($B195,'Tillförd energi'!$B$1:$AS$566,MATCH(W$1,'Tillförd energi'!$B$1:$AQ$1,0),FALSE)</f>
        <v>0</v>
      </c>
      <c r="X195">
        <f>VLOOKUP($B195,'Tillförd energi'!$B$1:$AS$566,MATCH(X$1,'Tillförd energi'!$B$1:$AQ$1,0),FALSE)</f>
        <v>0</v>
      </c>
      <c r="Y195">
        <f>VLOOKUP($B195,'Tillförd energi'!$B$1:$AS$566,MATCH(Y$1,'Tillförd energi'!$B$1:$AQ$1,0),FALSE)</f>
        <v>0</v>
      </c>
      <c r="Z195">
        <f>VLOOKUP($B195,'Tillförd energi'!$B$1:$AS$566,MATCH(Z$1,'Tillförd energi'!$B$1:$AQ$1,0),FALSE)</f>
        <v>8.3000000000000007</v>
      </c>
      <c r="AA195">
        <f>VLOOKUP($B195,'Tillförd energi'!$B$1:$AS$566,MATCH(AA$1,'Tillförd energi'!$B$1:$AQ$1,0),FALSE)</f>
        <v>0</v>
      </c>
      <c r="AB195">
        <f>VLOOKUP($B195,'Tillförd energi'!$B$1:$AS$566,MATCH(AB$1,'Tillförd energi'!$B$1:$AQ$1,0),FALSE)</f>
        <v>0</v>
      </c>
      <c r="AC195">
        <f>VLOOKUP($B195,'Tillförd energi'!$B$1:$AS$566,MATCH(AC$1,'Tillförd energi'!$B$1:$AQ$1,0),FALSE)</f>
        <v>0</v>
      </c>
      <c r="AD195" s="11">
        <v>0</v>
      </c>
      <c r="AE195">
        <f>VLOOKUP($B195,'Tillförd energi'!$B$1:$AS$566,MATCH(AE$1,'Tillförd energi'!$B$1:$AQ$1,0),FALSE)</f>
        <v>0</v>
      </c>
      <c r="AF195">
        <f>VLOOKUP($B195,'Tillförd energi'!$B$1:$AS$566,MATCH(AF$1,'Tillförd energi'!$B$1:$AQ$1,0),FALSE)</f>
        <v>28.7</v>
      </c>
      <c r="AG195">
        <f>IFERROR(VLOOKUP(B195,Miljö!$B$1:$S$476,9,FALSE)/1,0)</f>
        <v>0</v>
      </c>
      <c r="AI195">
        <f t="shared" si="24"/>
        <v>856.1860999999999</v>
      </c>
      <c r="AJ195">
        <f t="shared" si="25"/>
        <v>856.1860999999999</v>
      </c>
      <c r="AK195">
        <f>IF(ISERROR(1/VLOOKUP($B195,Leveranser!$B$1:$S$500,MATCH("såld värme (gwh)",Leveranser!$B$1:$S$1,0),FALSE)),"",VLOOKUP($B195,Leveranser!$B$1:$S$500,MATCH("såld värme (gwh)",Leveranser!$B$1:$S$1,0),FALSE))</f>
        <v>714.8</v>
      </c>
      <c r="AL195">
        <f>VLOOKUP($B195,Leveranser!$B$1:$Y$500,MATCH("Totalt såld fjärrvärme till andra fjärrvärmeföretag",Leveranser!$B$1:$AA$1,0),FALSE)</f>
        <v>0</v>
      </c>
      <c r="AM195">
        <f>IF(ISERROR(1/VLOOKUP($B195,Miljö!$B$1:$S$500,MATCH("Såld mängd produktionsspecifik fjärrvärme (GWh)",Miljö!$B$1:$R$1,0),FALSE)),0,VLOOKUP($B195,Miljö!$B$1:$S$500,MATCH("Såld mängd produktionsspecifik fjärrvärme (GWh)",Miljö!$B$1:$R$1,0),FALSE))</f>
        <v>0</v>
      </c>
      <c r="AN195" s="137">
        <f t="shared" si="26"/>
        <v>0.83486522381057116</v>
      </c>
      <c r="AP195" t="str">
        <f>VLOOKUP($B195,Miljövärden!$B$1:$H$446,7,FALSE)</f>
        <v>Ja</v>
      </c>
      <c r="AQ195" t="str">
        <f>VLOOKUP($B195,Miljövärden!$B$1:$H$446,6,FALSE)</f>
        <v>Ja</v>
      </c>
      <c r="AU195">
        <f t="shared" ref="AU195:AU258" si="27">Z195+AA195+AF195</f>
        <v>37</v>
      </c>
      <c r="AV195">
        <f t="shared" ref="AV195:AV258" si="28">X195</f>
        <v>0</v>
      </c>
      <c r="AW195">
        <f t="shared" ref="AW195:AW258" si="29">M195+N195+O195+P195+Q195</f>
        <v>0</v>
      </c>
      <c r="AX195">
        <f t="shared" ref="AX195:AX258" si="30">R195+S195+T195+U195</f>
        <v>15.5</v>
      </c>
      <c r="AZ195">
        <f t="shared" ref="AZ195:AZ258" si="31">L195+M195+N195+O195+P195+Q195+R195+S195+T195+U195+V195+W195+X195</f>
        <v>15.5</v>
      </c>
    </row>
    <row r="196" spans="1:52" customFormat="1" x14ac:dyDescent="0.25">
      <c r="A196" s="2" t="s">
        <v>314</v>
      </c>
      <c r="B196" s="2" t="s">
        <v>316</v>
      </c>
      <c r="C196">
        <f>VLOOKUP($B196,'Tillförd energi'!$B$1:$AS$566,MATCH(C$1,'Tillförd energi'!$B$1:$AQ$1,0),FALSE)</f>
        <v>0</v>
      </c>
      <c r="D196">
        <f>VLOOKUP($B196,'Tillförd energi'!$B$1:$AS$566,MATCH(D$1,'Tillförd energi'!$B$1:$AQ$1,0),FALSE)</f>
        <v>0.9</v>
      </c>
      <c r="E196">
        <f>VLOOKUP($B196,'Tillförd energi'!$B$1:$AS$566,MATCH(E$1,'Tillförd energi'!$B$1:$AQ$1,0),FALSE)</f>
        <v>0</v>
      </c>
      <c r="F196">
        <f>VLOOKUP($B196,'Tillförd energi'!$B$1:$AS$566,MATCH(F$1,'Tillförd energi'!$B$1:$AQ$1,0),FALSE)</f>
        <v>0</v>
      </c>
      <c r="G196">
        <f>VLOOKUP($B196,'Tillförd energi'!$B$1:$AS$566,MATCH(G$1,'Tillförd energi'!$B$1:$AQ$1,0),FALSE)</f>
        <v>0</v>
      </c>
      <c r="H196">
        <f>VLOOKUP($B196,'Tillförd energi'!$B$1:$AS$566,MATCH(H$1,'Tillförd energi'!$B$1:$AQ$1,0),FALSE)</f>
        <v>0</v>
      </c>
      <c r="I196">
        <f>VLOOKUP($B196,'Tillförd energi'!$B$1:$AS$566,MATCH(I$1,'Tillförd energi'!$B$1:$AQ$1,0),FALSE)</f>
        <v>0</v>
      </c>
      <c r="J196">
        <f>VLOOKUP($B196,'Tillförd energi'!$B$1:$AS$566,MATCH(J$1,'Tillförd energi'!$B$1:$AQ$1,0),FALSE)</f>
        <v>0</v>
      </c>
      <c r="K196">
        <v>0</v>
      </c>
      <c r="L196">
        <f>VLOOKUP($B196,'Tillförd energi'!$B$1:$AS$566,MATCH(L$1,'Tillförd energi'!$B$1:$AQ$1,0),FALSE)</f>
        <v>0</v>
      </c>
      <c r="M196">
        <f>VLOOKUP($B196,'Tillförd energi'!$B$1:$AS$566,MATCH(M$1,'Tillförd energi'!$B$1:$AQ$1,0),FALSE)</f>
        <v>0</v>
      </c>
      <c r="N196">
        <f>VLOOKUP($B196,'Tillförd energi'!$B$1:$AS$566,MATCH(N$1,'Tillförd energi'!$B$1:$AQ$1,0),FALSE)</f>
        <v>0.5</v>
      </c>
      <c r="O196">
        <f>VLOOKUP($B196,'Tillförd energi'!$B$1:$AS$566,MATCH(O$1,'Tillförd energi'!$B$1:$AQ$1,0),FALSE)</f>
        <v>0</v>
      </c>
      <c r="P196">
        <f>VLOOKUP($B196,'Tillförd energi'!$B$1:$AS$566,MATCH(P$1,'Tillförd energi'!$B$1:$AQ$1,0),FALSE)</f>
        <v>15.1</v>
      </c>
      <c r="Q196">
        <f>VLOOKUP($B196,'Tillförd energi'!$B$1:$AS$566,MATCH(Q$1,'Tillförd energi'!$B$1:$AQ$1,0),FALSE)</f>
        <v>0</v>
      </c>
      <c r="R196">
        <f>VLOOKUP($B196,'Tillförd energi'!$B$1:$AS$566,MATCH(R$1,'Tillförd energi'!$B$1:$AQ$1,0),FALSE)</f>
        <v>11.9</v>
      </c>
      <c r="S196">
        <f>VLOOKUP($B196,'Tillförd energi'!$B$1:$AS$566,MATCH(S$1,'Tillförd energi'!$B$1:$AQ$1,0),FALSE)</f>
        <v>0</v>
      </c>
      <c r="T196">
        <f>VLOOKUP($B196,'Tillförd energi'!$B$1:$AS$566,MATCH(T$1,'Tillförd energi'!$B$1:$AQ$1,0),FALSE)</f>
        <v>0</v>
      </c>
      <c r="U196">
        <f>VLOOKUP($B196,'Tillförd energi'!$B$1:$AS$566,MATCH(U$1,'Tillförd energi'!$B$1:$AQ$1,0),FALSE)</f>
        <v>0</v>
      </c>
      <c r="V196">
        <f>VLOOKUP($B196,'Tillförd energi'!$B$1:$AS$566,MATCH(V$1,'Tillförd energi'!$B$1:$AQ$1,0),FALSE)</f>
        <v>0</v>
      </c>
      <c r="W196">
        <f>VLOOKUP($B196,'Tillförd energi'!$B$1:$AS$566,MATCH(W$1,'Tillförd energi'!$B$1:$AQ$1,0),FALSE)</f>
        <v>0</v>
      </c>
      <c r="X196">
        <f>VLOOKUP($B196,'Tillförd energi'!$B$1:$AS$566,MATCH(X$1,'Tillförd energi'!$B$1:$AQ$1,0),FALSE)</f>
        <v>0</v>
      </c>
      <c r="Y196">
        <f>VLOOKUP($B196,'Tillförd energi'!$B$1:$AS$566,MATCH(Y$1,'Tillförd energi'!$B$1:$AQ$1,0),FALSE)</f>
        <v>0</v>
      </c>
      <c r="Z196">
        <f>VLOOKUP($B196,'Tillförd energi'!$B$1:$AS$566,MATCH(Z$1,'Tillförd energi'!$B$1:$AQ$1,0),FALSE)</f>
        <v>0</v>
      </c>
      <c r="AA196">
        <f>VLOOKUP($B196,'Tillförd energi'!$B$1:$AS$566,MATCH(AA$1,'Tillförd energi'!$B$1:$AQ$1,0),FALSE)</f>
        <v>0</v>
      </c>
      <c r="AB196">
        <f>VLOOKUP($B196,'Tillförd energi'!$B$1:$AS$566,MATCH(AB$1,'Tillförd energi'!$B$1:$AQ$1,0),FALSE)</f>
        <v>0</v>
      </c>
      <c r="AC196">
        <f>VLOOKUP($B196,'Tillförd energi'!$B$1:$AS$566,MATCH(AC$1,'Tillförd energi'!$B$1:$AQ$1,0),FALSE)</f>
        <v>0</v>
      </c>
      <c r="AD196">
        <f>VLOOKUP($B196,'Tillförd energi'!$B$1:$AS$566,MATCH(AD$1,'Tillförd energi'!$B$1:$AQ$1,0),FALSE)</f>
        <v>0</v>
      </c>
      <c r="AE196">
        <f>VLOOKUP($B196,'Tillförd energi'!$B$1:$AS$566,MATCH(AE$1,'Tillförd energi'!$B$1:$AQ$1,0),FALSE)</f>
        <v>0</v>
      </c>
      <c r="AF196">
        <f>VLOOKUP($B196,'Tillförd energi'!$B$1:$AS$566,MATCH(AF$1,'Tillförd energi'!$B$1:$AQ$1,0),FALSE)</f>
        <v>0.49</v>
      </c>
      <c r="AG196">
        <f>IFERROR(VLOOKUP(B196,Miljö!$B$1:$S$476,9,FALSE)/1,0)</f>
        <v>0</v>
      </c>
      <c r="AI196">
        <f t="shared" si="24"/>
        <v>28.889999999999997</v>
      </c>
      <c r="AJ196">
        <f t="shared" si="25"/>
        <v>28.889999999999997</v>
      </c>
      <c r="AK196">
        <f>IF(ISERROR(1/VLOOKUP($B196,Leveranser!$B$1:$S$500,MATCH("såld värme (gwh)",Leveranser!$B$1:$S$1,0),FALSE)),"",VLOOKUP($B196,Leveranser!$B$1:$S$500,MATCH("såld värme (gwh)",Leveranser!$B$1:$S$1,0),FALSE))</f>
        <v>20.5</v>
      </c>
      <c r="AL196">
        <f>VLOOKUP($B196,Leveranser!$B$1:$Y$500,MATCH("Totalt såld fjärrvärme till andra fjärrvärmeföretag",Leveranser!$B$1:$AA$1,0),FALSE)</f>
        <v>0</v>
      </c>
      <c r="AM196">
        <f>IF(ISERROR(1/VLOOKUP($B196,Miljö!$B$1:$S$500,MATCH("Såld mängd produktionsspecifik fjärrvärme (GWh)",Miljö!$B$1:$R$1,0),FALSE)),0,VLOOKUP($B196,Miljö!$B$1:$S$500,MATCH("Såld mängd produktionsspecifik fjärrvärme (GWh)",Miljö!$B$1:$R$1,0),FALSE))</f>
        <v>0</v>
      </c>
      <c r="AN196" s="137">
        <f t="shared" si="26"/>
        <v>0.70958809276566293</v>
      </c>
      <c r="AP196" t="str">
        <f>VLOOKUP($B196,Miljövärden!$B$1:$H$446,7,FALSE)</f>
        <v>Ja</v>
      </c>
      <c r="AQ196" t="str">
        <f>VLOOKUP($B196,Miljövärden!$B$1:$H$446,6,FALSE)</f>
        <v>Ja</v>
      </c>
      <c r="AU196">
        <f t="shared" si="27"/>
        <v>0.49</v>
      </c>
      <c r="AV196">
        <f t="shared" si="28"/>
        <v>0</v>
      </c>
      <c r="AW196">
        <f t="shared" si="29"/>
        <v>15.6</v>
      </c>
      <c r="AX196">
        <f t="shared" si="30"/>
        <v>11.9</v>
      </c>
      <c r="AZ196">
        <f t="shared" si="31"/>
        <v>27.5</v>
      </c>
    </row>
    <row r="197" spans="1:52" customFormat="1" x14ac:dyDescent="0.25">
      <c r="A197" s="2" t="s">
        <v>317</v>
      </c>
      <c r="B197" s="13" t="s">
        <v>1022</v>
      </c>
      <c r="C197">
        <f>VLOOKUP($B197,'Tillförd energi'!$B$1:$AS$566,MATCH(C$1,'Tillförd energi'!$B$1:$AQ$1,0),FALSE)</f>
        <v>0</v>
      </c>
      <c r="D197">
        <f>VLOOKUP($B197,'Tillförd energi'!$B$1:$AS$566,MATCH(D$1,'Tillförd energi'!$B$1:$AQ$1,0),FALSE)</f>
        <v>0</v>
      </c>
      <c r="E197">
        <f>VLOOKUP($B197,'Tillförd energi'!$B$1:$AS$566,MATCH(E$1,'Tillförd energi'!$B$1:$AQ$1,0),FALSE)</f>
        <v>0</v>
      </c>
      <c r="F197">
        <f>VLOOKUP($B197,'Tillförd energi'!$B$1:$AS$566,MATCH(F$1,'Tillförd energi'!$B$1:$AQ$1,0),FALSE)</f>
        <v>0</v>
      </c>
      <c r="G197">
        <f>VLOOKUP($B197,'Tillförd energi'!$B$1:$AS$566,MATCH(G$1,'Tillförd energi'!$B$1:$AQ$1,0),FALSE)</f>
        <v>0</v>
      </c>
      <c r="H197">
        <f>VLOOKUP($B197,'Tillförd energi'!$B$1:$AS$566,MATCH(H$1,'Tillförd energi'!$B$1:$AQ$1,0),FALSE)</f>
        <v>0</v>
      </c>
      <c r="I197">
        <f>VLOOKUP($B197,'Tillförd energi'!$B$1:$AS$566,MATCH(I$1,'Tillförd energi'!$B$1:$AQ$1,0),FALSE)</f>
        <v>0</v>
      </c>
      <c r="J197">
        <f>VLOOKUP($B197,'Tillförd energi'!$B$1:$AS$566,MATCH(J$1,'Tillförd energi'!$B$1:$AQ$1,0),FALSE)</f>
        <v>0</v>
      </c>
      <c r="K197">
        <v>0</v>
      </c>
      <c r="L197">
        <f>VLOOKUP($B197,'Tillförd energi'!$B$1:$AS$566,MATCH(L$1,'Tillförd energi'!$B$1:$AQ$1,0),FALSE)</f>
        <v>0</v>
      </c>
      <c r="M197">
        <f>VLOOKUP($B197,'Tillförd energi'!$B$1:$AS$566,MATCH(M$1,'Tillförd energi'!$B$1:$AQ$1,0),FALSE)</f>
        <v>0</v>
      </c>
      <c r="N197">
        <f>VLOOKUP($B197,'Tillförd energi'!$B$1:$AS$566,MATCH(N$1,'Tillförd energi'!$B$1:$AQ$1,0),FALSE)</f>
        <v>0</v>
      </c>
      <c r="O197">
        <f>VLOOKUP($B197,'Tillförd energi'!$B$1:$AS$566,MATCH(O$1,'Tillförd energi'!$B$1:$AQ$1,0),FALSE)</f>
        <v>0</v>
      </c>
      <c r="P197">
        <f>VLOOKUP($B197,'Tillförd energi'!$B$1:$AS$566,MATCH(P$1,'Tillförd energi'!$B$1:$AQ$1,0),FALSE)</f>
        <v>0</v>
      </c>
      <c r="Q197">
        <f>VLOOKUP($B197,'Tillförd energi'!$B$1:$AS$566,MATCH(Q$1,'Tillförd energi'!$B$1:$AQ$1,0),FALSE)</f>
        <v>0</v>
      </c>
      <c r="R197">
        <f>VLOOKUP($B197,'Tillförd energi'!$B$1:$AS$566,MATCH(R$1,'Tillförd energi'!$B$1:$AQ$1,0),FALSE)</f>
        <v>0</v>
      </c>
      <c r="S197">
        <f>VLOOKUP($B197,'Tillförd energi'!$B$1:$AS$566,MATCH(S$1,'Tillförd energi'!$B$1:$AQ$1,0),FALSE)</f>
        <v>0</v>
      </c>
      <c r="T197">
        <f>VLOOKUP($B197,'Tillförd energi'!$B$1:$AS$566,MATCH(T$1,'Tillförd energi'!$B$1:$AQ$1,0),FALSE)</f>
        <v>0</v>
      </c>
      <c r="U197">
        <f>VLOOKUP($B197,'Tillförd energi'!$B$1:$AS$566,MATCH(U$1,'Tillförd energi'!$B$1:$AQ$1,0),FALSE)</f>
        <v>0</v>
      </c>
      <c r="V197">
        <f>VLOOKUP($B197,'Tillförd energi'!$B$1:$AS$566,MATCH(V$1,'Tillförd energi'!$B$1:$AQ$1,0),FALSE)</f>
        <v>0</v>
      </c>
      <c r="W197">
        <f>VLOOKUP($B197,'Tillförd energi'!$B$1:$AS$566,MATCH(W$1,'Tillförd energi'!$B$1:$AQ$1,0),FALSE)</f>
        <v>0</v>
      </c>
      <c r="X197">
        <f>VLOOKUP($B197,'Tillförd energi'!$B$1:$AS$566,MATCH(X$1,'Tillförd energi'!$B$1:$AQ$1,0),FALSE)</f>
        <v>0</v>
      </c>
      <c r="Y197">
        <f>VLOOKUP($B197,'Tillförd energi'!$B$1:$AS$566,MATCH(Y$1,'Tillförd energi'!$B$1:$AQ$1,0),FALSE)</f>
        <v>0</v>
      </c>
      <c r="Z197">
        <f>VLOOKUP($B197,'Tillförd energi'!$B$1:$AS$566,MATCH(Z$1,'Tillförd energi'!$B$1:$AQ$1,0),FALSE)</f>
        <v>0</v>
      </c>
      <c r="AA197">
        <f>VLOOKUP($B197,'Tillförd energi'!$B$1:$AS$566,MATCH(AA$1,'Tillförd energi'!$B$1:$AQ$1,0),FALSE)</f>
        <v>0</v>
      </c>
      <c r="AB197">
        <f>VLOOKUP($B197,'Tillförd energi'!$B$1:$AS$566,MATCH(AB$1,'Tillförd energi'!$B$1:$AQ$1,0),FALSE)</f>
        <v>0</v>
      </c>
      <c r="AC197">
        <f>VLOOKUP($B197,'Tillförd energi'!$B$1:$AS$566,MATCH(AC$1,'Tillförd energi'!$B$1:$AQ$1,0),FALSE)</f>
        <v>0</v>
      </c>
      <c r="AD197">
        <f>VLOOKUP($B197,'Tillförd energi'!$B$1:$AS$566,MATCH(AD$1,'Tillförd energi'!$B$1:$AQ$1,0),FALSE)</f>
        <v>0</v>
      </c>
      <c r="AE197">
        <f>VLOOKUP($B197,'Tillförd energi'!$B$1:$AS$566,MATCH(AE$1,'Tillförd energi'!$B$1:$AQ$1,0),FALSE)</f>
        <v>0</v>
      </c>
      <c r="AF197">
        <f>VLOOKUP($B197,'Tillförd energi'!$B$1:$AS$566,MATCH(AF$1,'Tillförd energi'!$B$1:$AQ$1,0),FALSE)</f>
        <v>0</v>
      </c>
      <c r="AG197">
        <f>IFERROR(VLOOKUP(B197,Miljö!$B$1:$S$476,9,FALSE)/1,0)</f>
        <v>0</v>
      </c>
      <c r="AI197">
        <f t="shared" si="24"/>
        <v>0</v>
      </c>
      <c r="AJ197">
        <f t="shared" si="25"/>
        <v>0</v>
      </c>
      <c r="AK197" t="str">
        <f>IF(ISERROR(1/VLOOKUP($B197,Leveranser!$B$1:$S$500,MATCH("såld värme (gwh)",Leveranser!$B$1:$S$1,0),FALSE)),"",VLOOKUP($B197,Leveranser!$B$1:$S$500,MATCH("såld värme (gwh)",Leveranser!$B$1:$S$1,0),FALSE))</f>
        <v/>
      </c>
      <c r="AL197">
        <f>VLOOKUP($B197,Leveranser!$B$1:$Y$500,MATCH("Totalt såld fjärrvärme till andra fjärrvärmeföretag",Leveranser!$B$1:$AA$1,0),FALSE)</f>
        <v>0</v>
      </c>
      <c r="AM197">
        <f>IF(ISERROR(1/VLOOKUP($B197,Miljö!$B$1:$S$500,MATCH("Såld mängd produktionsspecifik fjärrvärme (GWh)",Miljö!$B$1:$R$1,0),FALSE)),0,VLOOKUP($B197,Miljö!$B$1:$S$500,MATCH("Såld mängd produktionsspecifik fjärrvärme (GWh)",Miljö!$B$1:$R$1,0),FALSE))</f>
        <v>0</v>
      </c>
      <c r="AN197" s="137" t="str">
        <f t="shared" si="26"/>
        <v/>
      </c>
      <c r="AP197" t="str">
        <f>VLOOKUP($B197,Miljövärden!$B$1:$H$446,7,FALSE)</f>
        <v>Nej</v>
      </c>
      <c r="AQ197" t="str">
        <f>VLOOKUP($B197,Miljövärden!$B$1:$H$446,6,FALSE)</f>
        <v>Nej</v>
      </c>
      <c r="AU197">
        <f t="shared" si="27"/>
        <v>0</v>
      </c>
      <c r="AV197">
        <f t="shared" si="28"/>
        <v>0</v>
      </c>
      <c r="AW197">
        <f t="shared" si="29"/>
        <v>0</v>
      </c>
      <c r="AX197">
        <f t="shared" si="30"/>
        <v>0</v>
      </c>
      <c r="AZ197">
        <f t="shared" si="31"/>
        <v>0</v>
      </c>
    </row>
    <row r="198" spans="1:52" customFormat="1" x14ac:dyDescent="0.25">
      <c r="A198" s="2" t="s">
        <v>319</v>
      </c>
      <c r="B198" s="2" t="s">
        <v>320</v>
      </c>
      <c r="C198">
        <f>VLOOKUP($B198,'Tillförd energi'!$B$1:$AS$566,MATCH(C$1,'Tillförd energi'!$B$1:$AQ$1,0),FALSE)</f>
        <v>0</v>
      </c>
      <c r="D198">
        <f>VLOOKUP($B198,'Tillförd energi'!$B$1:$AS$566,MATCH(D$1,'Tillförd energi'!$B$1:$AQ$1,0),FALSE)</f>
        <v>0.11</v>
      </c>
      <c r="E198">
        <f>VLOOKUP($B198,'Tillförd energi'!$B$1:$AS$566,MATCH(E$1,'Tillförd energi'!$B$1:$AQ$1,0),FALSE)</f>
        <v>0</v>
      </c>
      <c r="F198">
        <f>VLOOKUP($B198,'Tillförd energi'!$B$1:$AS$566,MATCH(F$1,'Tillförd energi'!$B$1:$AQ$1,0),FALSE)</f>
        <v>0</v>
      </c>
      <c r="G198">
        <f>VLOOKUP($B198,'Tillförd energi'!$B$1:$AS$566,MATCH(G$1,'Tillförd energi'!$B$1:$AQ$1,0),FALSE)</f>
        <v>0</v>
      </c>
      <c r="H198">
        <f>VLOOKUP($B198,'Tillförd energi'!$B$1:$AS$566,MATCH(H$1,'Tillförd energi'!$B$1:$AQ$1,0),FALSE)</f>
        <v>0</v>
      </c>
      <c r="I198">
        <f>VLOOKUP($B198,'Tillförd energi'!$B$1:$AS$566,MATCH(I$1,'Tillförd energi'!$B$1:$AQ$1,0),FALSE)</f>
        <v>0</v>
      </c>
      <c r="J198">
        <f>VLOOKUP($B198,'Tillförd energi'!$B$1:$AS$566,MATCH(J$1,'Tillförd energi'!$B$1:$AQ$1,0),FALSE)</f>
        <v>0</v>
      </c>
      <c r="K198">
        <v>0</v>
      </c>
      <c r="L198">
        <f>VLOOKUP($B198,'Tillförd energi'!$B$1:$AS$566,MATCH(L$1,'Tillförd energi'!$B$1:$AQ$1,0),FALSE)</f>
        <v>0</v>
      </c>
      <c r="M198">
        <f>VLOOKUP($B198,'Tillförd energi'!$B$1:$AS$566,MATCH(M$1,'Tillförd energi'!$B$1:$AQ$1,0),FALSE)</f>
        <v>0</v>
      </c>
      <c r="N198">
        <f>VLOOKUP($B198,'Tillförd energi'!$B$1:$AS$566,MATCH(N$1,'Tillförd energi'!$B$1:$AQ$1,0),FALSE)</f>
        <v>0</v>
      </c>
      <c r="O198">
        <f>VLOOKUP($B198,'Tillförd energi'!$B$1:$AS$566,MATCH(O$1,'Tillförd energi'!$B$1:$AQ$1,0),FALSE)</f>
        <v>0</v>
      </c>
      <c r="P198">
        <f>VLOOKUP($B198,'Tillförd energi'!$B$1:$AS$566,MATCH(P$1,'Tillförd energi'!$B$1:$AQ$1,0),FALSE)</f>
        <v>29</v>
      </c>
      <c r="Q198">
        <f>VLOOKUP($B198,'Tillförd energi'!$B$1:$AS$566,MATCH(Q$1,'Tillförd energi'!$B$1:$AQ$1,0),FALSE)</f>
        <v>0</v>
      </c>
      <c r="R198">
        <f>VLOOKUP($B198,'Tillförd energi'!$B$1:$AS$566,MATCH(R$1,'Tillförd energi'!$B$1:$AQ$1,0),FALSE)</f>
        <v>0</v>
      </c>
      <c r="S198">
        <f>VLOOKUP($B198,'Tillförd energi'!$B$1:$AS$566,MATCH(S$1,'Tillförd energi'!$B$1:$AQ$1,0),FALSE)</f>
        <v>0</v>
      </c>
      <c r="T198">
        <f>VLOOKUP($B198,'Tillförd energi'!$B$1:$AS$566,MATCH(T$1,'Tillförd energi'!$B$1:$AQ$1,0),FALSE)</f>
        <v>0</v>
      </c>
      <c r="U198">
        <f>VLOOKUP($B198,'Tillförd energi'!$B$1:$AS$566,MATCH(U$1,'Tillförd energi'!$B$1:$AQ$1,0),FALSE)</f>
        <v>0</v>
      </c>
      <c r="V198">
        <f>VLOOKUP($B198,'Tillförd energi'!$B$1:$AS$566,MATCH(V$1,'Tillförd energi'!$B$1:$AQ$1,0),FALSE)</f>
        <v>0</v>
      </c>
      <c r="W198">
        <f>VLOOKUP($B198,'Tillförd energi'!$B$1:$AS$566,MATCH(W$1,'Tillförd energi'!$B$1:$AQ$1,0),FALSE)</f>
        <v>0</v>
      </c>
      <c r="X198">
        <f>VLOOKUP($B198,'Tillförd energi'!$B$1:$AS$566,MATCH(X$1,'Tillförd energi'!$B$1:$AQ$1,0),FALSE)</f>
        <v>0</v>
      </c>
      <c r="Y198">
        <f>VLOOKUP($B198,'Tillförd energi'!$B$1:$AS$566,MATCH(Y$1,'Tillförd energi'!$B$1:$AQ$1,0),FALSE)</f>
        <v>0</v>
      </c>
      <c r="Z198">
        <f>VLOOKUP($B198,'Tillförd energi'!$B$1:$AS$566,MATCH(Z$1,'Tillförd energi'!$B$1:$AQ$1,0),FALSE)</f>
        <v>0</v>
      </c>
      <c r="AA198">
        <f>VLOOKUP($B198,'Tillförd energi'!$B$1:$AS$566,MATCH(AA$1,'Tillförd energi'!$B$1:$AQ$1,0),FALSE)</f>
        <v>0</v>
      </c>
      <c r="AB198">
        <f>VLOOKUP($B198,'Tillförd energi'!$B$1:$AS$566,MATCH(AB$1,'Tillförd energi'!$B$1:$AQ$1,0),FALSE)</f>
        <v>0</v>
      </c>
      <c r="AC198">
        <f>VLOOKUP($B198,'Tillförd energi'!$B$1:$AS$566,MATCH(AC$1,'Tillförd energi'!$B$1:$AQ$1,0),FALSE)</f>
        <v>3.2</v>
      </c>
      <c r="AD198">
        <f>VLOOKUP($B198,'Tillförd energi'!$B$1:$AS$566,MATCH(AD$1,'Tillförd energi'!$B$1:$AQ$1,0),FALSE)</f>
        <v>0</v>
      </c>
      <c r="AE198">
        <f>VLOOKUP($B198,'Tillförd energi'!$B$1:$AS$566,MATCH(AE$1,'Tillförd energi'!$B$1:$AQ$1,0),FALSE)</f>
        <v>0</v>
      </c>
      <c r="AF198">
        <f>VLOOKUP($B198,'Tillförd energi'!$B$1:$AS$566,MATCH(AF$1,'Tillförd energi'!$B$1:$AQ$1,0),FALSE)</f>
        <v>0.5</v>
      </c>
      <c r="AG198">
        <f>IFERROR(VLOOKUP(B198,Miljö!$B$1:$S$476,9,FALSE)/1,0)</f>
        <v>0</v>
      </c>
      <c r="AI198">
        <f t="shared" si="24"/>
        <v>32.81</v>
      </c>
      <c r="AJ198">
        <f t="shared" si="25"/>
        <v>32.81</v>
      </c>
      <c r="AK198">
        <f>IF(ISERROR(1/VLOOKUP($B198,Leveranser!$B$1:$S$500,MATCH("såld värme (gwh)",Leveranser!$B$1:$S$1,0),FALSE)),"",VLOOKUP($B198,Leveranser!$B$1:$S$500,MATCH("såld värme (gwh)",Leveranser!$B$1:$S$1,0),FALSE))</f>
        <v>28.8</v>
      </c>
      <c r="AL198">
        <f>VLOOKUP($B198,Leveranser!$B$1:$Y$500,MATCH("Totalt såld fjärrvärme till andra fjärrvärmeföretag",Leveranser!$B$1:$AA$1,0),FALSE)</f>
        <v>0</v>
      </c>
      <c r="AM198">
        <f>IF(ISERROR(1/VLOOKUP($B198,Miljö!$B$1:$S$500,MATCH("Såld mängd produktionsspecifik fjärrvärme (GWh)",Miljö!$B$1:$R$1,0),FALSE)),0,VLOOKUP($B198,Miljö!$B$1:$S$500,MATCH("Såld mängd produktionsspecifik fjärrvärme (GWh)",Miljö!$B$1:$R$1,0),FALSE))</f>
        <v>0</v>
      </c>
      <c r="AN198" s="137">
        <f t="shared" si="26"/>
        <v>0.87778116427918318</v>
      </c>
      <c r="AP198" t="str">
        <f>VLOOKUP($B198,Miljövärden!$B$1:$H$446,7,FALSE)</f>
        <v>Ja</v>
      </c>
      <c r="AQ198" t="str">
        <f>VLOOKUP($B198,Miljövärden!$B$1:$H$446,6,FALSE)</f>
        <v>Ja</v>
      </c>
      <c r="AU198">
        <f t="shared" si="27"/>
        <v>0.5</v>
      </c>
      <c r="AV198">
        <f t="shared" si="28"/>
        <v>0</v>
      </c>
      <c r="AW198">
        <f t="shared" si="29"/>
        <v>29</v>
      </c>
      <c r="AX198">
        <f t="shared" si="30"/>
        <v>0</v>
      </c>
      <c r="AZ198">
        <f t="shared" si="31"/>
        <v>29</v>
      </c>
    </row>
    <row r="199" spans="1:52" customFormat="1" x14ac:dyDescent="0.25">
      <c r="A199" s="2" t="s">
        <v>321</v>
      </c>
      <c r="B199" s="2" t="s">
        <v>322</v>
      </c>
      <c r="C199">
        <f>VLOOKUP($B199,'Tillförd energi'!$B$1:$AS$566,MATCH(C$1,'Tillförd energi'!$B$1:$AQ$1,0),FALSE)</f>
        <v>0</v>
      </c>
      <c r="D199">
        <f>VLOOKUP($B199,'Tillförd energi'!$B$1:$AS$566,MATCH(D$1,'Tillförd energi'!$B$1:$AQ$1,0),FALSE)</f>
        <v>1.1000000000000001</v>
      </c>
      <c r="E199">
        <f>VLOOKUP($B199,'Tillförd energi'!$B$1:$AS$566,MATCH(E$1,'Tillförd energi'!$B$1:$AQ$1,0),FALSE)</f>
        <v>0</v>
      </c>
      <c r="F199">
        <f>VLOOKUP($B199,'Tillförd energi'!$B$1:$AS$566,MATCH(F$1,'Tillförd energi'!$B$1:$AQ$1,0),FALSE)</f>
        <v>0</v>
      </c>
      <c r="G199">
        <f>VLOOKUP($B199,'Tillförd energi'!$B$1:$AS$566,MATCH(G$1,'Tillförd energi'!$B$1:$AQ$1,0),FALSE)</f>
        <v>0</v>
      </c>
      <c r="H199">
        <f>VLOOKUP($B199,'Tillförd energi'!$B$1:$AS$566,MATCH(H$1,'Tillförd energi'!$B$1:$AQ$1,0),FALSE)</f>
        <v>0</v>
      </c>
      <c r="I199">
        <f>VLOOKUP($B199,'Tillförd energi'!$B$1:$AS$566,MATCH(I$1,'Tillförd energi'!$B$1:$AQ$1,0),FALSE)</f>
        <v>0</v>
      </c>
      <c r="J199">
        <f>VLOOKUP($B199,'Tillförd energi'!$B$1:$AS$566,MATCH(J$1,'Tillförd energi'!$B$1:$AQ$1,0),FALSE)</f>
        <v>0</v>
      </c>
      <c r="K199">
        <v>0</v>
      </c>
      <c r="L199">
        <f>VLOOKUP($B199,'Tillförd energi'!$B$1:$AS$566,MATCH(L$1,'Tillförd energi'!$B$1:$AQ$1,0),FALSE)</f>
        <v>0</v>
      </c>
      <c r="M199">
        <f>VLOOKUP($B199,'Tillförd energi'!$B$1:$AS$566,MATCH(M$1,'Tillförd energi'!$B$1:$AQ$1,0),FALSE)</f>
        <v>10.440300000000001</v>
      </c>
      <c r="N199">
        <f>VLOOKUP($B199,'Tillförd energi'!$B$1:$AS$566,MATCH(N$1,'Tillförd energi'!$B$1:$AQ$1,0),FALSE)</f>
        <v>35.5261</v>
      </c>
      <c r="O199">
        <f>VLOOKUP($B199,'Tillförd energi'!$B$1:$AS$566,MATCH(O$1,'Tillförd energi'!$B$1:$AQ$1,0),FALSE)</f>
        <v>0</v>
      </c>
      <c r="P199">
        <f>VLOOKUP($B199,'Tillförd energi'!$B$1:$AS$566,MATCH(P$1,'Tillförd energi'!$B$1:$AQ$1,0),FALSE)</f>
        <v>47.938299999999998</v>
      </c>
      <c r="Q199">
        <f>VLOOKUP($B199,'Tillförd energi'!$B$1:$AS$566,MATCH(Q$1,'Tillförd energi'!$B$1:$AQ$1,0),FALSE)</f>
        <v>0</v>
      </c>
      <c r="R199">
        <f>VLOOKUP($B199,'Tillförd energi'!$B$1:$AS$566,MATCH(R$1,'Tillförd energi'!$B$1:$AQ$1,0),FALSE)</f>
        <v>0</v>
      </c>
      <c r="S199">
        <f>VLOOKUP($B199,'Tillförd energi'!$B$1:$AS$566,MATCH(S$1,'Tillförd energi'!$B$1:$AQ$1,0),FALSE)</f>
        <v>1.1000000000000001</v>
      </c>
      <c r="T199">
        <f>VLOOKUP($B199,'Tillförd energi'!$B$1:$AS$566,MATCH(T$1,'Tillförd energi'!$B$1:$AQ$1,0),FALSE)</f>
        <v>0</v>
      </c>
      <c r="U199">
        <f>VLOOKUP($B199,'Tillförd energi'!$B$1:$AS$566,MATCH(U$1,'Tillförd energi'!$B$1:$AQ$1,0),FALSE)</f>
        <v>0</v>
      </c>
      <c r="V199">
        <f>VLOOKUP($B199,'Tillförd energi'!$B$1:$AS$566,MATCH(V$1,'Tillförd energi'!$B$1:$AQ$1,0),FALSE)</f>
        <v>0</v>
      </c>
      <c r="W199">
        <f>VLOOKUP($B199,'Tillförd energi'!$B$1:$AS$566,MATCH(W$1,'Tillförd energi'!$B$1:$AQ$1,0),FALSE)</f>
        <v>0</v>
      </c>
      <c r="X199">
        <f>VLOOKUP($B199,'Tillförd energi'!$B$1:$AS$566,MATCH(X$1,'Tillförd energi'!$B$1:$AQ$1,0),FALSE)</f>
        <v>0</v>
      </c>
      <c r="Y199">
        <f>VLOOKUP($B199,'Tillförd energi'!$B$1:$AS$566,MATCH(Y$1,'Tillförd energi'!$B$1:$AQ$1,0),FALSE)</f>
        <v>0</v>
      </c>
      <c r="Z199">
        <f>VLOOKUP($B199,'Tillförd energi'!$B$1:$AS$566,MATCH(Z$1,'Tillförd energi'!$B$1:$AQ$1,0),FALSE)</f>
        <v>0</v>
      </c>
      <c r="AA199">
        <f>VLOOKUP($B199,'Tillförd energi'!$B$1:$AS$566,MATCH(AA$1,'Tillförd energi'!$B$1:$AQ$1,0),FALSE)</f>
        <v>0</v>
      </c>
      <c r="AB199">
        <f>VLOOKUP($B199,'Tillförd energi'!$B$1:$AS$566,MATCH(AB$1,'Tillförd energi'!$B$1:$AQ$1,0),FALSE)</f>
        <v>0</v>
      </c>
      <c r="AC199">
        <f>VLOOKUP($B199,'Tillförd energi'!$B$1:$AS$566,MATCH(AC$1,'Tillförd energi'!$B$1:$AQ$1,0),FALSE)</f>
        <v>19.5</v>
      </c>
      <c r="AD199">
        <f>VLOOKUP($B199,'Tillförd energi'!$B$1:$AS$566,MATCH(AD$1,'Tillförd energi'!$B$1:$AQ$1,0),FALSE)</f>
        <v>0</v>
      </c>
      <c r="AE199">
        <f>VLOOKUP($B199,'Tillförd energi'!$B$1:$AS$566,MATCH(AE$1,'Tillförd energi'!$B$1:$AQ$1,0),FALSE)</f>
        <v>0</v>
      </c>
      <c r="AF199">
        <f>VLOOKUP($B199,'Tillförd energi'!$B$1:$AS$566,MATCH(AF$1,'Tillförd energi'!$B$1:$AQ$1,0),FALSE)</f>
        <v>2.9850599999999998</v>
      </c>
      <c r="AG199">
        <f>IFERROR(VLOOKUP(B199,Miljö!$B$1:$S$476,9,FALSE)/1,0)</f>
        <v>0</v>
      </c>
      <c r="AI199">
        <f t="shared" si="24"/>
        <v>118.58976</v>
      </c>
      <c r="AJ199">
        <f t="shared" si="25"/>
        <v>118.58976</v>
      </c>
      <c r="AK199">
        <f>IF(ISERROR(1/VLOOKUP($B199,Leveranser!$B$1:$S$500,MATCH("såld värme (gwh)",Leveranser!$B$1:$S$1,0),FALSE)),"",VLOOKUP($B199,Leveranser!$B$1:$S$500,MATCH("såld värme (gwh)",Leveranser!$B$1:$S$1,0),FALSE))</f>
        <v>82.8</v>
      </c>
      <c r="AL199">
        <f>VLOOKUP($B199,Leveranser!$B$1:$Y$500,MATCH("Totalt såld fjärrvärme till andra fjärrvärmeföretag",Leveranser!$B$1:$AA$1,0),FALSE)</f>
        <v>0</v>
      </c>
      <c r="AM199">
        <f>IF(ISERROR(1/VLOOKUP($B199,Miljö!$B$1:$S$500,MATCH("Såld mängd produktionsspecifik fjärrvärme (GWh)",Miljö!$B$1:$R$1,0),FALSE)),0,VLOOKUP($B199,Miljö!$B$1:$S$500,MATCH("Såld mängd produktionsspecifik fjärrvärme (GWh)",Miljö!$B$1:$R$1,0),FALSE))</f>
        <v>0</v>
      </c>
      <c r="AN199" s="137">
        <f t="shared" si="26"/>
        <v>0.69820530878888698</v>
      </c>
      <c r="AP199" t="str">
        <f>VLOOKUP($B199,Miljövärden!$B$1:$H$446,7,FALSE)</f>
        <v>Ja</v>
      </c>
      <c r="AQ199" t="str">
        <f>VLOOKUP($B199,Miljövärden!$B$1:$H$446,6,FALSE)</f>
        <v>Ja</v>
      </c>
      <c r="AU199">
        <f t="shared" si="27"/>
        <v>2.9850599999999998</v>
      </c>
      <c r="AV199">
        <f t="shared" si="28"/>
        <v>0</v>
      </c>
      <c r="AW199">
        <f t="shared" si="29"/>
        <v>93.904699999999991</v>
      </c>
      <c r="AX199">
        <f t="shared" si="30"/>
        <v>1.1000000000000001</v>
      </c>
      <c r="AZ199">
        <f t="shared" si="31"/>
        <v>95.004699999999985</v>
      </c>
    </row>
    <row r="200" spans="1:52" customFormat="1" x14ac:dyDescent="0.25">
      <c r="A200" s="2" t="s">
        <v>321</v>
      </c>
      <c r="B200" s="2" t="s">
        <v>323</v>
      </c>
      <c r="C200">
        <f>VLOOKUP($B200,'Tillförd energi'!$B$1:$AS$566,MATCH(C$1,'Tillförd energi'!$B$1:$AQ$1,0),FALSE)</f>
        <v>0</v>
      </c>
      <c r="D200">
        <f>VLOOKUP($B200,'Tillförd energi'!$B$1:$AS$566,MATCH(D$1,'Tillförd energi'!$B$1:$AQ$1,0),FALSE)</f>
        <v>0.1</v>
      </c>
      <c r="E200">
        <f>VLOOKUP($B200,'Tillförd energi'!$B$1:$AS$566,MATCH(E$1,'Tillförd energi'!$B$1:$AQ$1,0),FALSE)</f>
        <v>0</v>
      </c>
      <c r="F200">
        <f>VLOOKUP($B200,'Tillförd energi'!$B$1:$AS$566,MATCH(F$1,'Tillförd energi'!$B$1:$AQ$1,0),FALSE)</f>
        <v>0</v>
      </c>
      <c r="G200">
        <f>VLOOKUP($B200,'Tillförd energi'!$B$1:$AS$566,MATCH(G$1,'Tillförd energi'!$B$1:$AQ$1,0),FALSE)</f>
        <v>0</v>
      </c>
      <c r="H200">
        <f>VLOOKUP($B200,'Tillförd energi'!$B$1:$AS$566,MATCH(H$1,'Tillförd energi'!$B$1:$AQ$1,0),FALSE)</f>
        <v>0</v>
      </c>
      <c r="I200">
        <f>VLOOKUP($B200,'Tillförd energi'!$B$1:$AS$566,MATCH(I$1,'Tillförd energi'!$B$1:$AQ$1,0),FALSE)</f>
        <v>0</v>
      </c>
      <c r="J200">
        <f>VLOOKUP($B200,'Tillförd energi'!$B$1:$AS$566,MATCH(J$1,'Tillförd energi'!$B$1:$AQ$1,0),FALSE)</f>
        <v>0</v>
      </c>
      <c r="K200">
        <v>0</v>
      </c>
      <c r="L200">
        <f>VLOOKUP($B200,'Tillförd energi'!$B$1:$AS$566,MATCH(L$1,'Tillförd energi'!$B$1:$AQ$1,0),FALSE)</f>
        <v>0</v>
      </c>
      <c r="M200">
        <f>VLOOKUP($B200,'Tillförd energi'!$B$1:$AS$566,MATCH(M$1,'Tillförd energi'!$B$1:$AQ$1,0),FALSE)</f>
        <v>0</v>
      </c>
      <c r="N200">
        <f>VLOOKUP($B200,'Tillförd energi'!$B$1:$AS$566,MATCH(N$1,'Tillförd energi'!$B$1:$AQ$1,0),FALSE)</f>
        <v>0</v>
      </c>
      <c r="O200">
        <f>VLOOKUP($B200,'Tillförd energi'!$B$1:$AS$566,MATCH(O$1,'Tillförd energi'!$B$1:$AQ$1,0),FALSE)</f>
        <v>0</v>
      </c>
      <c r="P200">
        <f>VLOOKUP($B200,'Tillförd energi'!$B$1:$AS$566,MATCH(P$1,'Tillförd energi'!$B$1:$AQ$1,0),FALSE)</f>
        <v>8.1999999999999993</v>
      </c>
      <c r="Q200">
        <f>VLOOKUP($B200,'Tillförd energi'!$B$1:$AS$566,MATCH(Q$1,'Tillförd energi'!$B$1:$AQ$1,0),FALSE)</f>
        <v>0</v>
      </c>
      <c r="R200">
        <f>VLOOKUP($B200,'Tillförd energi'!$B$1:$AS$566,MATCH(R$1,'Tillförd energi'!$B$1:$AQ$1,0),FALSE)</f>
        <v>0</v>
      </c>
      <c r="S200">
        <f>VLOOKUP($B200,'Tillförd energi'!$B$1:$AS$566,MATCH(S$1,'Tillförd energi'!$B$1:$AQ$1,0),FALSE)</f>
        <v>2.5099999999999998</v>
      </c>
      <c r="T200">
        <f>VLOOKUP($B200,'Tillförd energi'!$B$1:$AS$566,MATCH(T$1,'Tillförd energi'!$B$1:$AQ$1,0),FALSE)</f>
        <v>0</v>
      </c>
      <c r="U200">
        <f>VLOOKUP($B200,'Tillförd energi'!$B$1:$AS$566,MATCH(U$1,'Tillförd energi'!$B$1:$AQ$1,0),FALSE)</f>
        <v>0</v>
      </c>
      <c r="V200">
        <f>VLOOKUP($B200,'Tillförd energi'!$B$1:$AS$566,MATCH(V$1,'Tillförd energi'!$B$1:$AQ$1,0),FALSE)</f>
        <v>0</v>
      </c>
      <c r="W200">
        <f>VLOOKUP($B200,'Tillförd energi'!$B$1:$AS$566,MATCH(W$1,'Tillförd energi'!$B$1:$AQ$1,0),FALSE)</f>
        <v>0</v>
      </c>
      <c r="X200">
        <f>VLOOKUP($B200,'Tillförd energi'!$B$1:$AS$566,MATCH(X$1,'Tillförd energi'!$B$1:$AQ$1,0),FALSE)</f>
        <v>0</v>
      </c>
      <c r="Y200">
        <f>VLOOKUP($B200,'Tillförd energi'!$B$1:$AS$566,MATCH(Y$1,'Tillförd energi'!$B$1:$AQ$1,0),FALSE)</f>
        <v>0</v>
      </c>
      <c r="Z200">
        <f>VLOOKUP($B200,'Tillförd energi'!$B$1:$AS$566,MATCH(Z$1,'Tillförd energi'!$B$1:$AQ$1,0),FALSE)</f>
        <v>0</v>
      </c>
      <c r="AA200">
        <f>VLOOKUP($B200,'Tillförd energi'!$B$1:$AS$566,MATCH(AA$1,'Tillförd energi'!$B$1:$AQ$1,0),FALSE)</f>
        <v>0</v>
      </c>
      <c r="AB200">
        <f>VLOOKUP($B200,'Tillförd energi'!$B$1:$AS$566,MATCH(AB$1,'Tillförd energi'!$B$1:$AQ$1,0),FALSE)</f>
        <v>0</v>
      </c>
      <c r="AC200">
        <f>VLOOKUP($B200,'Tillförd energi'!$B$1:$AS$566,MATCH(AC$1,'Tillförd energi'!$B$1:$AQ$1,0),FALSE)</f>
        <v>0</v>
      </c>
      <c r="AD200">
        <f>VLOOKUP($B200,'Tillförd energi'!$B$1:$AS$566,MATCH(AD$1,'Tillförd energi'!$B$1:$AQ$1,0),FALSE)</f>
        <v>0</v>
      </c>
      <c r="AE200">
        <f>VLOOKUP($B200,'Tillförd energi'!$B$1:$AS$566,MATCH(AE$1,'Tillförd energi'!$B$1:$AQ$1,0),FALSE)</f>
        <v>0</v>
      </c>
      <c r="AF200">
        <f>VLOOKUP($B200,'Tillförd energi'!$B$1:$AS$566,MATCH(AF$1,'Tillförd energi'!$B$1:$AQ$1,0),FALSE)</f>
        <v>0.16</v>
      </c>
      <c r="AG200">
        <f>IFERROR(VLOOKUP(B200,Miljö!$B$1:$S$476,9,FALSE)/1,0)</f>
        <v>0</v>
      </c>
      <c r="AI200">
        <f t="shared" si="24"/>
        <v>10.969999999999999</v>
      </c>
      <c r="AJ200">
        <f t="shared" si="25"/>
        <v>10.969999999999999</v>
      </c>
      <c r="AK200">
        <f>IF(ISERROR(1/VLOOKUP($B200,Leveranser!$B$1:$S$500,MATCH("såld värme (gwh)",Leveranser!$B$1:$S$1,0),FALSE)),"",VLOOKUP($B200,Leveranser!$B$1:$S$500,MATCH("såld värme (gwh)",Leveranser!$B$1:$S$1,0),FALSE))</f>
        <v>7.55</v>
      </c>
      <c r="AL200">
        <f>VLOOKUP($B200,Leveranser!$B$1:$Y$500,MATCH("Totalt såld fjärrvärme till andra fjärrvärmeföretag",Leveranser!$B$1:$AA$1,0),FALSE)</f>
        <v>0</v>
      </c>
      <c r="AM200">
        <f>IF(ISERROR(1/VLOOKUP($B200,Miljö!$B$1:$S$500,MATCH("Såld mängd produktionsspecifik fjärrvärme (GWh)",Miljö!$B$1:$R$1,0),FALSE)),0,VLOOKUP($B200,Miljö!$B$1:$S$500,MATCH("Såld mängd produktionsspecifik fjärrvärme (GWh)",Miljö!$B$1:$R$1,0),FALSE))</f>
        <v>0</v>
      </c>
      <c r="AN200" s="137">
        <f t="shared" si="26"/>
        <v>0.68824065633546039</v>
      </c>
      <c r="AP200" t="str">
        <f>VLOOKUP($B200,Miljövärden!$B$1:$H$446,7,FALSE)</f>
        <v>Ja</v>
      </c>
      <c r="AQ200" t="str">
        <f>VLOOKUP($B200,Miljövärden!$B$1:$H$446,6,FALSE)</f>
        <v>Ja</v>
      </c>
      <c r="AU200">
        <f t="shared" si="27"/>
        <v>0.16</v>
      </c>
      <c r="AV200">
        <f t="shared" si="28"/>
        <v>0</v>
      </c>
      <c r="AW200">
        <f t="shared" si="29"/>
        <v>8.1999999999999993</v>
      </c>
      <c r="AX200">
        <f t="shared" si="30"/>
        <v>2.5099999999999998</v>
      </c>
      <c r="AZ200">
        <f t="shared" si="31"/>
        <v>10.709999999999999</v>
      </c>
    </row>
    <row r="201" spans="1:52" customFormat="1" x14ac:dyDescent="0.25">
      <c r="A201" s="2" t="s">
        <v>321</v>
      </c>
      <c r="B201" s="2" t="s">
        <v>324</v>
      </c>
      <c r="C201">
        <f>VLOOKUP($B201,'Tillförd energi'!$B$1:$AS$566,MATCH(C$1,'Tillförd energi'!$B$1:$AQ$1,0),FALSE)</f>
        <v>0</v>
      </c>
      <c r="D201">
        <f>VLOOKUP($B201,'Tillförd energi'!$B$1:$AS$566,MATCH(D$1,'Tillförd energi'!$B$1:$AQ$1,0),FALSE)</f>
        <v>1.9E-2</v>
      </c>
      <c r="E201">
        <f>VLOOKUP($B201,'Tillförd energi'!$B$1:$AS$566,MATCH(E$1,'Tillförd energi'!$B$1:$AQ$1,0),FALSE)</f>
        <v>0</v>
      </c>
      <c r="F201">
        <f>VLOOKUP($B201,'Tillförd energi'!$B$1:$AS$566,MATCH(F$1,'Tillförd energi'!$B$1:$AQ$1,0),FALSE)</f>
        <v>0</v>
      </c>
      <c r="G201">
        <f>VLOOKUP($B201,'Tillförd energi'!$B$1:$AS$566,MATCH(G$1,'Tillförd energi'!$B$1:$AQ$1,0),FALSE)</f>
        <v>0</v>
      </c>
      <c r="H201">
        <f>VLOOKUP($B201,'Tillförd energi'!$B$1:$AS$566,MATCH(H$1,'Tillförd energi'!$B$1:$AQ$1,0),FALSE)</f>
        <v>0</v>
      </c>
      <c r="I201">
        <f>VLOOKUP($B201,'Tillförd energi'!$B$1:$AS$566,MATCH(I$1,'Tillförd energi'!$B$1:$AQ$1,0),FALSE)</f>
        <v>0</v>
      </c>
      <c r="J201">
        <f>VLOOKUP($B201,'Tillförd energi'!$B$1:$AS$566,MATCH(J$1,'Tillförd energi'!$B$1:$AQ$1,0),FALSE)</f>
        <v>0</v>
      </c>
      <c r="K201">
        <v>0</v>
      </c>
      <c r="L201">
        <f>VLOOKUP($B201,'Tillförd energi'!$B$1:$AS$566,MATCH(L$1,'Tillförd energi'!$B$1:$AQ$1,0),FALSE)</f>
        <v>0</v>
      </c>
      <c r="M201">
        <f>VLOOKUP($B201,'Tillförd energi'!$B$1:$AS$566,MATCH(M$1,'Tillförd energi'!$B$1:$AQ$1,0),FALSE)</f>
        <v>0</v>
      </c>
      <c r="N201">
        <f>VLOOKUP($B201,'Tillförd energi'!$B$1:$AS$566,MATCH(N$1,'Tillförd energi'!$B$1:$AQ$1,0),FALSE)</f>
        <v>0</v>
      </c>
      <c r="O201">
        <f>VLOOKUP($B201,'Tillförd energi'!$B$1:$AS$566,MATCH(O$1,'Tillförd energi'!$B$1:$AQ$1,0),FALSE)</f>
        <v>0</v>
      </c>
      <c r="P201">
        <f>VLOOKUP($B201,'Tillförd energi'!$B$1:$AS$566,MATCH(P$1,'Tillförd energi'!$B$1:$AQ$1,0),FALSE)</f>
        <v>0</v>
      </c>
      <c r="Q201">
        <f>VLOOKUP($B201,'Tillförd energi'!$B$1:$AS$566,MATCH(Q$1,'Tillförd energi'!$B$1:$AQ$1,0),FALSE)</f>
        <v>0</v>
      </c>
      <c r="R201">
        <f>VLOOKUP($B201,'Tillförd energi'!$B$1:$AS$566,MATCH(R$1,'Tillförd energi'!$B$1:$AQ$1,0),FALSE)</f>
        <v>0</v>
      </c>
      <c r="S201">
        <f>VLOOKUP($B201,'Tillförd energi'!$B$1:$AS$566,MATCH(S$1,'Tillförd energi'!$B$1:$AQ$1,0),FALSE)</f>
        <v>1.5269999999999999</v>
      </c>
      <c r="T201">
        <f>VLOOKUP($B201,'Tillförd energi'!$B$1:$AS$566,MATCH(T$1,'Tillförd energi'!$B$1:$AQ$1,0),FALSE)</f>
        <v>0</v>
      </c>
      <c r="U201">
        <f>VLOOKUP($B201,'Tillförd energi'!$B$1:$AS$566,MATCH(U$1,'Tillförd energi'!$B$1:$AQ$1,0),FALSE)</f>
        <v>0</v>
      </c>
      <c r="V201">
        <f>VLOOKUP($B201,'Tillförd energi'!$B$1:$AS$566,MATCH(V$1,'Tillförd energi'!$B$1:$AQ$1,0),FALSE)</f>
        <v>0</v>
      </c>
      <c r="W201">
        <f>VLOOKUP($B201,'Tillförd energi'!$B$1:$AS$566,MATCH(W$1,'Tillförd energi'!$B$1:$AQ$1,0),FALSE)</f>
        <v>0</v>
      </c>
      <c r="X201">
        <f>VLOOKUP($B201,'Tillförd energi'!$B$1:$AS$566,MATCH(X$1,'Tillförd energi'!$B$1:$AQ$1,0),FALSE)</f>
        <v>0</v>
      </c>
      <c r="Y201">
        <f>VLOOKUP($B201,'Tillförd energi'!$B$1:$AS$566,MATCH(Y$1,'Tillförd energi'!$B$1:$AQ$1,0),FALSE)</f>
        <v>0</v>
      </c>
      <c r="Z201">
        <f>VLOOKUP($B201,'Tillförd energi'!$B$1:$AS$566,MATCH(Z$1,'Tillförd energi'!$B$1:$AQ$1,0),FALSE)</f>
        <v>0</v>
      </c>
      <c r="AA201">
        <f>VLOOKUP($B201,'Tillförd energi'!$B$1:$AS$566,MATCH(AA$1,'Tillförd energi'!$B$1:$AQ$1,0),FALSE)</f>
        <v>0</v>
      </c>
      <c r="AB201">
        <f>VLOOKUP($B201,'Tillförd energi'!$B$1:$AS$566,MATCH(AB$1,'Tillförd energi'!$B$1:$AQ$1,0),FALSE)</f>
        <v>0</v>
      </c>
      <c r="AC201">
        <f>VLOOKUP($B201,'Tillförd energi'!$B$1:$AS$566,MATCH(AC$1,'Tillförd energi'!$B$1:$AQ$1,0),FALSE)</f>
        <v>0</v>
      </c>
      <c r="AD201">
        <f>VLOOKUP($B201,'Tillförd energi'!$B$1:$AS$566,MATCH(AD$1,'Tillförd energi'!$B$1:$AQ$1,0),FALSE)</f>
        <v>0</v>
      </c>
      <c r="AE201">
        <f>VLOOKUP($B201,'Tillförd energi'!$B$1:$AS$566,MATCH(AE$1,'Tillförd energi'!$B$1:$AQ$1,0),FALSE)</f>
        <v>0</v>
      </c>
      <c r="AF201">
        <f>VLOOKUP($B201,'Tillförd energi'!$B$1:$AS$566,MATCH(AF$1,'Tillförd energi'!$B$1:$AQ$1,0),FALSE)</f>
        <v>0.04</v>
      </c>
      <c r="AG201">
        <f>IFERROR(VLOOKUP(B201,Miljö!$B$1:$S$476,9,FALSE)/1,0)</f>
        <v>0</v>
      </c>
      <c r="AI201">
        <f t="shared" si="24"/>
        <v>1.5859999999999999</v>
      </c>
      <c r="AJ201">
        <f t="shared" si="25"/>
        <v>1.5859999999999999</v>
      </c>
      <c r="AK201">
        <f>IF(ISERROR(1/VLOOKUP($B201,Leveranser!$B$1:$S$500,MATCH("såld värme (gwh)",Leveranser!$B$1:$S$1,0),FALSE)),"",VLOOKUP($B201,Leveranser!$B$1:$S$500,MATCH("såld värme (gwh)",Leveranser!$B$1:$S$1,0),FALSE))</f>
        <v>1.0780000000000001</v>
      </c>
      <c r="AL201">
        <f>VLOOKUP($B201,Leveranser!$B$1:$Y$500,MATCH("Totalt såld fjärrvärme till andra fjärrvärmeföretag",Leveranser!$B$1:$AA$1,0),FALSE)</f>
        <v>0</v>
      </c>
      <c r="AM201">
        <f>IF(ISERROR(1/VLOOKUP($B201,Miljö!$B$1:$S$500,MATCH("Såld mängd produktionsspecifik fjärrvärme (GWh)",Miljö!$B$1:$R$1,0),FALSE)),0,VLOOKUP($B201,Miljö!$B$1:$S$500,MATCH("Såld mängd produktionsspecifik fjärrvärme (GWh)",Miljö!$B$1:$R$1,0),FALSE))</f>
        <v>0</v>
      </c>
      <c r="AN201" s="137">
        <f t="shared" si="26"/>
        <v>0.67969735182849944</v>
      </c>
      <c r="AP201" t="str">
        <f>VLOOKUP($B201,Miljövärden!$B$1:$H$446,7,FALSE)</f>
        <v>Ja</v>
      </c>
      <c r="AQ201" t="str">
        <f>VLOOKUP($B201,Miljövärden!$B$1:$H$446,6,FALSE)</f>
        <v>Ja</v>
      </c>
      <c r="AU201">
        <f t="shared" si="27"/>
        <v>0.04</v>
      </c>
      <c r="AV201">
        <f t="shared" si="28"/>
        <v>0</v>
      </c>
      <c r="AW201">
        <f t="shared" si="29"/>
        <v>0</v>
      </c>
      <c r="AX201">
        <f t="shared" si="30"/>
        <v>1.5269999999999999</v>
      </c>
      <c r="AZ201">
        <f t="shared" si="31"/>
        <v>1.5269999999999999</v>
      </c>
    </row>
    <row r="202" spans="1:52" customFormat="1" x14ac:dyDescent="0.25">
      <c r="A202" s="2" t="s">
        <v>327</v>
      </c>
      <c r="B202" s="2" t="s">
        <v>328</v>
      </c>
      <c r="C202">
        <f>VLOOKUP($B202,'Tillförd energi'!$B$1:$AS$566,MATCH(C$1,'Tillförd energi'!$B$1:$AQ$1,0),FALSE)</f>
        <v>0</v>
      </c>
      <c r="D202">
        <f>VLOOKUP($B202,'Tillförd energi'!$B$1:$AS$566,MATCH(D$1,'Tillförd energi'!$B$1:$AQ$1,0),FALSE)</f>
        <v>5.3028300000000002</v>
      </c>
      <c r="E202">
        <f>VLOOKUP($B202,'Tillförd energi'!$B$1:$AS$566,MATCH(E$1,'Tillförd energi'!$B$1:$AQ$1,0),FALSE)</f>
        <v>0</v>
      </c>
      <c r="F202">
        <f>VLOOKUP($B202,'Tillförd energi'!$B$1:$AS$566,MATCH(F$1,'Tillförd energi'!$B$1:$AQ$1,0),FALSE)</f>
        <v>0.7</v>
      </c>
      <c r="G202">
        <f>VLOOKUP($B202,'Tillförd energi'!$B$1:$AS$566,MATCH(G$1,'Tillförd energi'!$B$1:$AQ$1,0),FALSE)</f>
        <v>0</v>
      </c>
      <c r="H202">
        <f>VLOOKUP($B202,'Tillförd energi'!$B$1:$AS$566,MATCH(H$1,'Tillförd energi'!$B$1:$AQ$1,0),FALSE)</f>
        <v>0</v>
      </c>
      <c r="I202">
        <f>VLOOKUP($B202,'Tillförd energi'!$B$1:$AS$566,MATCH(I$1,'Tillförd energi'!$B$1:$AQ$1,0),FALSE)</f>
        <v>0</v>
      </c>
      <c r="J202">
        <f>VLOOKUP($B202,'Tillförd energi'!$B$1:$AS$566,MATCH(J$1,'Tillförd energi'!$B$1:$AQ$1,0),FALSE)</f>
        <v>0</v>
      </c>
      <c r="K202">
        <v>0</v>
      </c>
      <c r="L202">
        <f>VLOOKUP($B202,'Tillförd energi'!$B$1:$AS$566,MATCH(L$1,'Tillförd energi'!$B$1:$AQ$1,0),FALSE)</f>
        <v>0</v>
      </c>
      <c r="M202">
        <f>VLOOKUP($B202,'Tillförd energi'!$B$1:$AS$566,MATCH(M$1,'Tillförd energi'!$B$1:$AQ$1,0),FALSE)</f>
        <v>2.7</v>
      </c>
      <c r="N202">
        <f>VLOOKUP($B202,'Tillförd energi'!$B$1:$AS$566,MATCH(N$1,'Tillförd energi'!$B$1:$AQ$1,0),FALSE)</f>
        <v>85.443299999999994</v>
      </c>
      <c r="O202">
        <f>VLOOKUP($B202,'Tillförd energi'!$B$1:$AS$566,MATCH(O$1,'Tillförd energi'!$B$1:$AQ$1,0),FALSE)</f>
        <v>2.7</v>
      </c>
      <c r="P202">
        <f>VLOOKUP($B202,'Tillförd energi'!$B$1:$AS$566,MATCH(P$1,'Tillförd energi'!$B$1:$AQ$1,0),FALSE)</f>
        <v>21.282399999999999</v>
      </c>
      <c r="Q202">
        <f>VLOOKUP($B202,'Tillförd energi'!$B$1:$AS$566,MATCH(Q$1,'Tillförd energi'!$B$1:$AQ$1,0),FALSE)</f>
        <v>8.4705899999999996</v>
      </c>
      <c r="R202">
        <f>VLOOKUP($B202,'Tillförd energi'!$B$1:$AS$566,MATCH(R$1,'Tillförd energi'!$B$1:$AQ$1,0),FALSE)</f>
        <v>0</v>
      </c>
      <c r="S202">
        <f>VLOOKUP($B202,'Tillförd energi'!$B$1:$AS$566,MATCH(S$1,'Tillförd energi'!$B$1:$AQ$1,0),FALSE)</f>
        <v>0</v>
      </c>
      <c r="T202">
        <f>VLOOKUP($B202,'Tillförd energi'!$B$1:$AS$566,MATCH(T$1,'Tillförd energi'!$B$1:$AQ$1,0),FALSE)</f>
        <v>0</v>
      </c>
      <c r="U202">
        <f>VLOOKUP($B202,'Tillförd energi'!$B$1:$AS$566,MATCH(U$1,'Tillförd energi'!$B$1:$AQ$1,0),FALSE)</f>
        <v>0</v>
      </c>
      <c r="V202">
        <f>VLOOKUP($B202,'Tillförd energi'!$B$1:$AS$566,MATCH(V$1,'Tillförd energi'!$B$1:$AQ$1,0),FALSE)</f>
        <v>0</v>
      </c>
      <c r="W202">
        <f>VLOOKUP($B202,'Tillförd energi'!$B$1:$AS$566,MATCH(W$1,'Tillförd energi'!$B$1:$AQ$1,0),FALSE)</f>
        <v>0</v>
      </c>
      <c r="X202">
        <f>VLOOKUP($B202,'Tillförd energi'!$B$1:$AS$566,MATCH(X$1,'Tillförd energi'!$B$1:$AQ$1,0),FALSE)</f>
        <v>0</v>
      </c>
      <c r="Y202">
        <f>VLOOKUP($B202,'Tillförd energi'!$B$1:$AS$566,MATCH(Y$1,'Tillförd energi'!$B$1:$AQ$1,0),FALSE)</f>
        <v>0</v>
      </c>
      <c r="Z202">
        <f>VLOOKUP($B202,'Tillförd energi'!$B$1:$AS$566,MATCH(Z$1,'Tillförd energi'!$B$1:$AQ$1,0),FALSE)</f>
        <v>0</v>
      </c>
      <c r="AA202">
        <f>VLOOKUP($B202,'Tillförd energi'!$B$1:$AS$566,MATCH(AA$1,'Tillförd energi'!$B$1:$AQ$1,0),FALSE)</f>
        <v>0</v>
      </c>
      <c r="AB202">
        <f>VLOOKUP($B202,'Tillförd energi'!$B$1:$AS$566,MATCH(AB$1,'Tillförd energi'!$B$1:$AQ$1,0),FALSE)</f>
        <v>0</v>
      </c>
      <c r="AC202">
        <f>VLOOKUP($B202,'Tillförd energi'!$B$1:$AS$566,MATCH(AC$1,'Tillförd energi'!$B$1:$AQ$1,0),FALSE)</f>
        <v>0</v>
      </c>
      <c r="AD202">
        <f>VLOOKUP($B202,'Tillförd energi'!$B$1:$AS$566,MATCH(AD$1,'Tillförd energi'!$B$1:$AQ$1,0),FALSE)</f>
        <v>0</v>
      </c>
      <c r="AE202">
        <f>VLOOKUP($B202,'Tillförd energi'!$B$1:$AS$566,MATCH(AE$1,'Tillförd energi'!$B$1:$AQ$1,0),FALSE)</f>
        <v>0</v>
      </c>
      <c r="AF202">
        <f>VLOOKUP($B202,'Tillförd energi'!$B$1:$AS$566,MATCH(AF$1,'Tillförd energi'!$B$1:$AQ$1,0),FALSE)</f>
        <v>2.8</v>
      </c>
      <c r="AG202">
        <f>IFERROR(VLOOKUP(B202,Miljö!$B$1:$S$476,9,FALSE)/1,0)</f>
        <v>81</v>
      </c>
      <c r="AI202">
        <f t="shared" si="24"/>
        <v>129.39912000000001</v>
      </c>
      <c r="AJ202">
        <f t="shared" si="25"/>
        <v>210.39912000000001</v>
      </c>
      <c r="AK202">
        <f>IF(ISERROR(1/VLOOKUP($B202,Leveranser!$B$1:$S$500,MATCH("såld värme (gwh)",Leveranser!$B$1:$S$1,0),FALSE)),"",VLOOKUP($B202,Leveranser!$B$1:$S$500,MATCH("såld värme (gwh)",Leveranser!$B$1:$S$1,0),FALSE))</f>
        <v>165.3</v>
      </c>
      <c r="AL202">
        <f>VLOOKUP($B202,Leveranser!$B$1:$Y$500,MATCH("Totalt såld fjärrvärme till andra fjärrvärmeföretag",Leveranser!$B$1:$AA$1,0),FALSE)</f>
        <v>1.07</v>
      </c>
      <c r="AM202">
        <f>IF(ISERROR(1/VLOOKUP($B202,Miljö!$B$1:$S$500,MATCH("Såld mängd produktionsspecifik fjärrvärme (GWh)",Miljö!$B$1:$R$1,0),FALSE)),0,VLOOKUP($B202,Miljö!$B$1:$S$500,MATCH("Såld mängd produktionsspecifik fjärrvärme (GWh)",Miljö!$B$1:$R$1,0),FALSE))</f>
        <v>0</v>
      </c>
      <c r="AN202" s="137">
        <f t="shared" si="26"/>
        <v>0.78564967381992856</v>
      </c>
      <c r="AP202" t="str">
        <f>VLOOKUP($B202,Miljövärden!$B$1:$H$446,7,FALSE)</f>
        <v>Ja</v>
      </c>
      <c r="AQ202" t="str">
        <f>VLOOKUP($B202,Miljövärden!$B$1:$H$446,6,FALSE)</f>
        <v>Ja</v>
      </c>
      <c r="AU202">
        <f t="shared" si="27"/>
        <v>2.8</v>
      </c>
      <c r="AV202">
        <f t="shared" si="28"/>
        <v>0</v>
      </c>
      <c r="AW202">
        <f t="shared" si="29"/>
        <v>120.59629</v>
      </c>
      <c r="AX202">
        <f t="shared" si="30"/>
        <v>0</v>
      </c>
      <c r="AZ202">
        <f t="shared" si="31"/>
        <v>120.59629</v>
      </c>
    </row>
    <row r="203" spans="1:52" customFormat="1" x14ac:dyDescent="0.25">
      <c r="A203" s="2" t="s">
        <v>329</v>
      </c>
      <c r="B203" s="2" t="s">
        <v>330</v>
      </c>
      <c r="C203">
        <f>VLOOKUP($B203,'Tillförd energi'!$B$1:$AS$566,MATCH(C$1,'Tillförd energi'!$B$1:$AQ$1,0),FALSE)</f>
        <v>0</v>
      </c>
      <c r="D203">
        <f>VLOOKUP($B203,'Tillförd energi'!$B$1:$AS$566,MATCH(D$1,'Tillförd energi'!$B$1:$AQ$1,0),FALSE)</f>
        <v>2.5000000000000001E-2</v>
      </c>
      <c r="E203">
        <f>VLOOKUP($B203,'Tillförd energi'!$B$1:$AS$566,MATCH(E$1,'Tillförd energi'!$B$1:$AQ$1,0),FALSE)</f>
        <v>0</v>
      </c>
      <c r="F203">
        <f>VLOOKUP($B203,'Tillförd energi'!$B$1:$AS$566,MATCH(F$1,'Tillförd energi'!$B$1:$AQ$1,0),FALSE)</f>
        <v>0</v>
      </c>
      <c r="G203">
        <f>VLOOKUP($B203,'Tillförd energi'!$B$1:$AS$566,MATCH(G$1,'Tillförd energi'!$B$1:$AQ$1,0),FALSE)</f>
        <v>0</v>
      </c>
      <c r="H203">
        <f>VLOOKUP($B203,'Tillförd energi'!$B$1:$AS$566,MATCH(H$1,'Tillförd energi'!$B$1:$AQ$1,0),FALSE)</f>
        <v>0</v>
      </c>
      <c r="I203">
        <f>VLOOKUP($B203,'Tillförd energi'!$B$1:$AS$566,MATCH(I$1,'Tillförd energi'!$B$1:$AQ$1,0),FALSE)</f>
        <v>0</v>
      </c>
      <c r="J203">
        <f>VLOOKUP($B203,'Tillförd energi'!$B$1:$AS$566,MATCH(J$1,'Tillförd energi'!$B$1:$AQ$1,0),FALSE)</f>
        <v>0</v>
      </c>
      <c r="K203">
        <v>0</v>
      </c>
      <c r="L203">
        <f>VLOOKUP($B203,'Tillförd energi'!$B$1:$AS$566,MATCH(L$1,'Tillförd energi'!$B$1:$AQ$1,0),FALSE)</f>
        <v>0</v>
      </c>
      <c r="M203">
        <f>VLOOKUP($B203,'Tillförd energi'!$B$1:$AS$566,MATCH(M$1,'Tillförd energi'!$B$1:$AQ$1,0),FALSE)</f>
        <v>0</v>
      </c>
      <c r="N203">
        <f>VLOOKUP($B203,'Tillförd energi'!$B$1:$AS$566,MATCH(N$1,'Tillförd energi'!$B$1:$AQ$1,0),FALSE)</f>
        <v>0</v>
      </c>
      <c r="O203">
        <f>VLOOKUP($B203,'Tillförd energi'!$B$1:$AS$566,MATCH(O$1,'Tillförd energi'!$B$1:$AQ$1,0),FALSE)</f>
        <v>0</v>
      </c>
      <c r="P203">
        <f>VLOOKUP($B203,'Tillförd energi'!$B$1:$AS$566,MATCH(P$1,'Tillförd energi'!$B$1:$AQ$1,0),FALSE)</f>
        <v>19.802</v>
      </c>
      <c r="Q203">
        <f>VLOOKUP($B203,'Tillförd energi'!$B$1:$AS$566,MATCH(Q$1,'Tillförd energi'!$B$1:$AQ$1,0),FALSE)</f>
        <v>0</v>
      </c>
      <c r="R203">
        <f>VLOOKUP($B203,'Tillförd energi'!$B$1:$AS$566,MATCH(R$1,'Tillförd energi'!$B$1:$AQ$1,0),FALSE)</f>
        <v>4.3730000000000002</v>
      </c>
      <c r="S203">
        <f>VLOOKUP($B203,'Tillförd energi'!$B$1:$AS$566,MATCH(S$1,'Tillförd energi'!$B$1:$AQ$1,0),FALSE)</f>
        <v>0</v>
      </c>
      <c r="T203">
        <f>VLOOKUP($B203,'Tillförd energi'!$B$1:$AS$566,MATCH(T$1,'Tillförd energi'!$B$1:$AQ$1,0),FALSE)</f>
        <v>0</v>
      </c>
      <c r="U203">
        <f>VLOOKUP($B203,'Tillförd energi'!$B$1:$AS$566,MATCH(U$1,'Tillförd energi'!$B$1:$AQ$1,0),FALSE)</f>
        <v>0</v>
      </c>
      <c r="V203">
        <f>VLOOKUP($B203,'Tillförd energi'!$B$1:$AS$566,MATCH(V$1,'Tillförd energi'!$B$1:$AQ$1,0),FALSE)</f>
        <v>0</v>
      </c>
      <c r="W203">
        <f>VLOOKUP($B203,'Tillförd energi'!$B$1:$AS$566,MATCH(W$1,'Tillförd energi'!$B$1:$AQ$1,0),FALSE)</f>
        <v>0</v>
      </c>
      <c r="X203">
        <f>VLOOKUP($B203,'Tillförd energi'!$B$1:$AS$566,MATCH(X$1,'Tillförd energi'!$B$1:$AQ$1,0),FALSE)</f>
        <v>0</v>
      </c>
      <c r="Y203">
        <f>VLOOKUP($B203,'Tillförd energi'!$B$1:$AS$566,MATCH(Y$1,'Tillförd energi'!$B$1:$AQ$1,0),FALSE)</f>
        <v>0</v>
      </c>
      <c r="Z203">
        <f>VLOOKUP($B203,'Tillförd energi'!$B$1:$AS$566,MATCH(Z$1,'Tillförd energi'!$B$1:$AQ$1,0),FALSE)</f>
        <v>0</v>
      </c>
      <c r="AA203">
        <f>VLOOKUP($B203,'Tillförd energi'!$B$1:$AS$566,MATCH(AA$1,'Tillförd energi'!$B$1:$AQ$1,0),FALSE)</f>
        <v>0</v>
      </c>
      <c r="AB203">
        <f>VLOOKUP($B203,'Tillförd energi'!$B$1:$AS$566,MATCH(AB$1,'Tillförd energi'!$B$1:$AQ$1,0),FALSE)</f>
        <v>0</v>
      </c>
      <c r="AC203">
        <f>VLOOKUP($B203,'Tillförd energi'!$B$1:$AS$566,MATCH(AC$1,'Tillförd energi'!$B$1:$AQ$1,0),FALSE)</f>
        <v>0</v>
      </c>
      <c r="AD203">
        <f>VLOOKUP($B203,'Tillförd energi'!$B$1:$AS$566,MATCH(AD$1,'Tillförd energi'!$B$1:$AQ$1,0),FALSE)</f>
        <v>0</v>
      </c>
      <c r="AE203">
        <f>VLOOKUP($B203,'Tillförd energi'!$B$1:$AS$566,MATCH(AE$1,'Tillförd energi'!$B$1:$AQ$1,0),FALSE)</f>
        <v>0</v>
      </c>
      <c r="AF203">
        <f>VLOOKUP($B203,'Tillförd energi'!$B$1:$AS$566,MATCH(AF$1,'Tillförd energi'!$B$1:$AQ$1,0),FALSE)</f>
        <v>0.51897000000000004</v>
      </c>
      <c r="AG203">
        <f>IFERROR(VLOOKUP(B203,Miljö!$B$1:$S$476,9,FALSE)/1,0)</f>
        <v>0</v>
      </c>
      <c r="AI203">
        <f t="shared" si="24"/>
        <v>24.718969999999999</v>
      </c>
      <c r="AJ203">
        <f t="shared" si="25"/>
        <v>24.718969999999999</v>
      </c>
      <c r="AK203">
        <f>IF(ISERROR(1/VLOOKUP($B203,Leveranser!$B$1:$S$500,MATCH("såld värme (gwh)",Leveranser!$B$1:$S$1,0),FALSE)),"",VLOOKUP($B203,Leveranser!$B$1:$S$500,MATCH("såld värme (gwh)",Leveranser!$B$1:$S$1,0),FALSE))</f>
        <v>17.298999999999999</v>
      </c>
      <c r="AL203">
        <f>VLOOKUP($B203,Leveranser!$B$1:$Y$500,MATCH("Totalt såld fjärrvärme till andra fjärrvärmeföretag",Leveranser!$B$1:$AA$1,0),FALSE)</f>
        <v>0</v>
      </c>
      <c r="AM203">
        <f>IF(ISERROR(1/VLOOKUP($B203,Miljö!$B$1:$S$500,MATCH("Såld mängd produktionsspecifik fjärrvärme (GWh)",Miljö!$B$1:$R$1,0),FALSE)),0,VLOOKUP($B203,Miljö!$B$1:$S$500,MATCH("Såld mängd produktionsspecifik fjärrvärme (GWh)",Miljö!$B$1:$R$1,0),FALSE))</f>
        <v>0</v>
      </c>
      <c r="AN203" s="137">
        <f t="shared" si="26"/>
        <v>0.6998268940817518</v>
      </c>
      <c r="AP203" t="str">
        <f>VLOOKUP($B203,Miljövärden!$B$1:$H$446,7,FALSE)</f>
        <v>Ja</v>
      </c>
      <c r="AQ203" t="str">
        <f>VLOOKUP($B203,Miljövärden!$B$1:$H$446,6,FALSE)</f>
        <v>Nej</v>
      </c>
      <c r="AU203">
        <f t="shared" si="27"/>
        <v>0.51897000000000004</v>
      </c>
      <c r="AV203">
        <f t="shared" si="28"/>
        <v>0</v>
      </c>
      <c r="AW203">
        <f t="shared" si="29"/>
        <v>19.802</v>
      </c>
      <c r="AX203">
        <f t="shared" si="30"/>
        <v>4.3730000000000002</v>
      </c>
      <c r="AZ203">
        <f t="shared" si="31"/>
        <v>24.175000000000001</v>
      </c>
    </row>
    <row r="204" spans="1:52" customFormat="1" x14ac:dyDescent="0.25">
      <c r="A204" s="2" t="s">
        <v>331</v>
      </c>
      <c r="B204" s="2" t="s">
        <v>332</v>
      </c>
      <c r="C204">
        <f>VLOOKUP($B204,'Tillförd energi'!$B$1:$AS$566,MATCH(C$1,'Tillförd energi'!$B$1:$AQ$1,0),FALSE)</f>
        <v>0</v>
      </c>
      <c r="D204">
        <f>VLOOKUP($B204,'Tillförd energi'!$B$1:$AS$566,MATCH(D$1,'Tillförd energi'!$B$1:$AQ$1,0),FALSE)</f>
        <v>0</v>
      </c>
      <c r="E204">
        <f>VLOOKUP($B204,'Tillförd energi'!$B$1:$AS$566,MATCH(E$1,'Tillförd energi'!$B$1:$AQ$1,0),FALSE)</f>
        <v>0</v>
      </c>
      <c r="F204">
        <f>VLOOKUP($B204,'Tillförd energi'!$B$1:$AS$566,MATCH(F$1,'Tillförd energi'!$B$1:$AQ$1,0),FALSE)</f>
        <v>0</v>
      </c>
      <c r="G204">
        <f>VLOOKUP($B204,'Tillförd energi'!$B$1:$AS$566,MATCH(G$1,'Tillförd energi'!$B$1:$AQ$1,0),FALSE)</f>
        <v>0</v>
      </c>
      <c r="H204">
        <f>VLOOKUP($B204,'Tillförd energi'!$B$1:$AS$566,MATCH(H$1,'Tillförd energi'!$B$1:$AQ$1,0),FALSE)</f>
        <v>0</v>
      </c>
      <c r="I204">
        <f>VLOOKUP($B204,'Tillförd energi'!$B$1:$AS$566,MATCH(I$1,'Tillförd energi'!$B$1:$AQ$1,0),FALSE)</f>
        <v>0</v>
      </c>
      <c r="J204">
        <f>VLOOKUP($B204,'Tillförd energi'!$B$1:$AS$566,MATCH(J$1,'Tillförd energi'!$B$1:$AQ$1,0),FALSE)</f>
        <v>0</v>
      </c>
      <c r="K204">
        <v>0</v>
      </c>
      <c r="L204">
        <f>VLOOKUP($B204,'Tillförd energi'!$B$1:$AS$566,MATCH(L$1,'Tillförd energi'!$B$1:$AQ$1,0),FALSE)</f>
        <v>0</v>
      </c>
      <c r="M204">
        <f>VLOOKUP($B204,'Tillförd energi'!$B$1:$AS$566,MATCH(M$1,'Tillförd energi'!$B$1:$AQ$1,0),FALSE)</f>
        <v>0</v>
      </c>
      <c r="N204">
        <f>VLOOKUP($B204,'Tillförd energi'!$B$1:$AS$566,MATCH(N$1,'Tillförd energi'!$B$1:$AQ$1,0),FALSE)</f>
        <v>0</v>
      </c>
      <c r="O204">
        <f>VLOOKUP($B204,'Tillförd energi'!$B$1:$AS$566,MATCH(O$1,'Tillförd energi'!$B$1:$AQ$1,0),FALSE)</f>
        <v>0</v>
      </c>
      <c r="P204">
        <f>VLOOKUP($B204,'Tillförd energi'!$B$1:$AS$566,MATCH(P$1,'Tillförd energi'!$B$1:$AQ$1,0),FALSE)</f>
        <v>0</v>
      </c>
      <c r="Q204">
        <f>VLOOKUP($B204,'Tillförd energi'!$B$1:$AS$566,MATCH(Q$1,'Tillförd energi'!$B$1:$AQ$1,0),FALSE)</f>
        <v>0</v>
      </c>
      <c r="R204">
        <f>VLOOKUP($B204,'Tillförd energi'!$B$1:$AS$566,MATCH(R$1,'Tillförd energi'!$B$1:$AQ$1,0),FALSE)</f>
        <v>0</v>
      </c>
      <c r="S204">
        <f>VLOOKUP($B204,'Tillförd energi'!$B$1:$AS$566,MATCH(S$1,'Tillförd energi'!$B$1:$AQ$1,0),FALSE)</f>
        <v>0</v>
      </c>
      <c r="T204">
        <f>VLOOKUP($B204,'Tillförd energi'!$B$1:$AS$566,MATCH(T$1,'Tillförd energi'!$B$1:$AQ$1,0),FALSE)</f>
        <v>0</v>
      </c>
      <c r="U204">
        <f>VLOOKUP($B204,'Tillförd energi'!$B$1:$AS$566,MATCH(U$1,'Tillförd energi'!$B$1:$AQ$1,0),FALSE)</f>
        <v>0</v>
      </c>
      <c r="V204">
        <f>VLOOKUP($B204,'Tillförd energi'!$B$1:$AS$566,MATCH(V$1,'Tillförd energi'!$B$1:$AQ$1,0),FALSE)</f>
        <v>0</v>
      </c>
      <c r="W204">
        <f>VLOOKUP($B204,'Tillförd energi'!$B$1:$AS$566,MATCH(W$1,'Tillförd energi'!$B$1:$AQ$1,0),FALSE)</f>
        <v>0</v>
      </c>
      <c r="X204">
        <f>VLOOKUP($B204,'Tillförd energi'!$B$1:$AS$566,MATCH(X$1,'Tillförd energi'!$B$1:$AQ$1,0),FALSE)</f>
        <v>0</v>
      </c>
      <c r="Y204">
        <f>VLOOKUP($B204,'Tillförd energi'!$B$1:$AS$566,MATCH(Y$1,'Tillförd energi'!$B$1:$AQ$1,0),FALSE)</f>
        <v>0</v>
      </c>
      <c r="Z204">
        <f>VLOOKUP($B204,'Tillförd energi'!$B$1:$AS$566,MATCH(Z$1,'Tillförd energi'!$B$1:$AQ$1,0),FALSE)</f>
        <v>0</v>
      </c>
      <c r="AA204">
        <f>VLOOKUP($B204,'Tillförd energi'!$B$1:$AS$566,MATCH(AA$1,'Tillförd energi'!$B$1:$AQ$1,0),FALSE)</f>
        <v>0</v>
      </c>
      <c r="AB204">
        <f>VLOOKUP($B204,'Tillförd energi'!$B$1:$AS$566,MATCH(AB$1,'Tillförd energi'!$B$1:$AQ$1,0),FALSE)</f>
        <v>0</v>
      </c>
      <c r="AC204">
        <f>VLOOKUP($B204,'Tillförd energi'!$B$1:$AS$566,MATCH(AC$1,'Tillförd energi'!$B$1:$AQ$1,0),FALSE)</f>
        <v>0</v>
      </c>
      <c r="AD204">
        <f>VLOOKUP($B204,'Tillförd energi'!$B$1:$AS$566,MATCH(AD$1,'Tillförd energi'!$B$1:$AQ$1,0),FALSE)</f>
        <v>0</v>
      </c>
      <c r="AE204">
        <f>VLOOKUP($B204,'Tillförd energi'!$B$1:$AS$566,MATCH(AE$1,'Tillförd energi'!$B$1:$AQ$1,0),FALSE)</f>
        <v>0</v>
      </c>
      <c r="AF204">
        <f>VLOOKUP($B204,'Tillförd energi'!$B$1:$AS$566,MATCH(AF$1,'Tillförd energi'!$B$1:$AQ$1,0),FALSE)</f>
        <v>0</v>
      </c>
      <c r="AG204">
        <f>IFERROR(VLOOKUP(B204,Miljö!$B$1:$S$476,9,FALSE)/1,0)</f>
        <v>0</v>
      </c>
      <c r="AI204">
        <f t="shared" si="24"/>
        <v>0</v>
      </c>
      <c r="AJ204">
        <f t="shared" si="25"/>
        <v>0</v>
      </c>
      <c r="AK204" t="str">
        <f>IF(ISERROR(1/VLOOKUP($B204,Leveranser!$B$1:$S$500,MATCH("såld värme (gwh)",Leveranser!$B$1:$S$1,0),FALSE)),"",VLOOKUP($B204,Leveranser!$B$1:$S$500,MATCH("såld värme (gwh)",Leveranser!$B$1:$S$1,0),FALSE))</f>
        <v/>
      </c>
      <c r="AL204">
        <f>VLOOKUP($B204,Leveranser!$B$1:$Y$500,MATCH("Totalt såld fjärrvärme till andra fjärrvärmeföretag",Leveranser!$B$1:$AA$1,0),FALSE)</f>
        <v>0</v>
      </c>
      <c r="AM204">
        <f>IF(ISERROR(1/VLOOKUP($B204,Miljö!$B$1:$S$500,MATCH("Såld mängd produktionsspecifik fjärrvärme (GWh)",Miljö!$B$1:$R$1,0),FALSE)),0,VLOOKUP($B204,Miljö!$B$1:$S$500,MATCH("Såld mängd produktionsspecifik fjärrvärme (GWh)",Miljö!$B$1:$R$1,0),FALSE))</f>
        <v>0</v>
      </c>
      <c r="AN204" s="137" t="str">
        <f t="shared" si="26"/>
        <v/>
      </c>
      <c r="AP204" t="str">
        <f>VLOOKUP($B204,Miljövärden!$B$1:$H$446,7,FALSE)</f>
        <v>Nej</v>
      </c>
      <c r="AQ204" t="str">
        <f>VLOOKUP($B204,Miljövärden!$B$1:$H$446,6,FALSE)</f>
        <v>Nej</v>
      </c>
      <c r="AU204">
        <f t="shared" si="27"/>
        <v>0</v>
      </c>
      <c r="AV204">
        <f t="shared" si="28"/>
        <v>0</v>
      </c>
      <c r="AW204">
        <f t="shared" si="29"/>
        <v>0</v>
      </c>
      <c r="AX204">
        <f t="shared" si="30"/>
        <v>0</v>
      </c>
      <c r="AZ204">
        <f t="shared" si="31"/>
        <v>0</v>
      </c>
    </row>
    <row r="205" spans="1:52" customFormat="1" x14ac:dyDescent="0.25">
      <c r="A205" s="2" t="s">
        <v>333</v>
      </c>
      <c r="B205" s="2" t="s">
        <v>334</v>
      </c>
      <c r="C205">
        <f>VLOOKUP($B205,'Tillförd energi'!$B$1:$AS$566,MATCH(C$1,'Tillförd energi'!$B$1:$AQ$1,0),FALSE)</f>
        <v>0</v>
      </c>
      <c r="D205">
        <f>VLOOKUP($B205,'Tillförd energi'!$B$1:$AS$566,MATCH(D$1,'Tillförd energi'!$B$1:$AQ$1,0),FALSE)</f>
        <v>0.50800000000000001</v>
      </c>
      <c r="E205">
        <f>VLOOKUP($B205,'Tillförd energi'!$B$1:$AS$566,MATCH(E$1,'Tillförd energi'!$B$1:$AQ$1,0),FALSE)</f>
        <v>0</v>
      </c>
      <c r="F205">
        <f>VLOOKUP($B205,'Tillförd energi'!$B$1:$AS$566,MATCH(F$1,'Tillförd energi'!$B$1:$AQ$1,0),FALSE)</f>
        <v>0</v>
      </c>
      <c r="G205">
        <f>VLOOKUP($B205,'Tillförd energi'!$B$1:$AS$566,MATCH(G$1,'Tillförd energi'!$B$1:$AQ$1,0),FALSE)</f>
        <v>0</v>
      </c>
      <c r="H205">
        <f>VLOOKUP($B205,'Tillförd energi'!$B$1:$AS$566,MATCH(H$1,'Tillförd energi'!$B$1:$AQ$1,0),FALSE)</f>
        <v>0</v>
      </c>
      <c r="I205">
        <f>VLOOKUP($B205,'Tillförd energi'!$B$1:$AS$566,MATCH(I$1,'Tillförd energi'!$B$1:$AQ$1,0),FALSE)</f>
        <v>0</v>
      </c>
      <c r="J205">
        <f>VLOOKUP($B205,'Tillförd energi'!$B$1:$AS$566,MATCH(J$1,'Tillförd energi'!$B$1:$AQ$1,0),FALSE)</f>
        <v>0</v>
      </c>
      <c r="K205">
        <v>0</v>
      </c>
      <c r="L205">
        <f>VLOOKUP($B205,'Tillförd energi'!$B$1:$AS$566,MATCH(L$1,'Tillförd energi'!$B$1:$AQ$1,0),FALSE)</f>
        <v>0</v>
      </c>
      <c r="M205">
        <f>VLOOKUP($B205,'Tillförd energi'!$B$1:$AS$566,MATCH(M$1,'Tillförd energi'!$B$1:$AQ$1,0),FALSE)</f>
        <v>0</v>
      </c>
      <c r="N205">
        <f>VLOOKUP($B205,'Tillförd energi'!$B$1:$AS$566,MATCH(N$1,'Tillförd energi'!$B$1:$AQ$1,0),FALSE)</f>
        <v>19.757999999999999</v>
      </c>
      <c r="O205">
        <f>VLOOKUP($B205,'Tillförd energi'!$B$1:$AS$566,MATCH(O$1,'Tillförd energi'!$B$1:$AQ$1,0),FALSE)</f>
        <v>0</v>
      </c>
      <c r="P205">
        <f>VLOOKUP($B205,'Tillförd energi'!$B$1:$AS$566,MATCH(P$1,'Tillförd energi'!$B$1:$AQ$1,0),FALSE)</f>
        <v>9.8789999999999996</v>
      </c>
      <c r="Q205">
        <f>VLOOKUP($B205,'Tillförd energi'!$B$1:$AS$566,MATCH(Q$1,'Tillförd energi'!$B$1:$AQ$1,0),FALSE)</f>
        <v>0</v>
      </c>
      <c r="R205">
        <f>VLOOKUP($B205,'Tillförd energi'!$B$1:$AS$566,MATCH(R$1,'Tillförd energi'!$B$1:$AQ$1,0),FALSE)</f>
        <v>7.6980000000000004</v>
      </c>
      <c r="S205">
        <f>VLOOKUP($B205,'Tillförd energi'!$B$1:$AS$566,MATCH(S$1,'Tillförd energi'!$B$1:$AQ$1,0),FALSE)</f>
        <v>0</v>
      </c>
      <c r="T205">
        <f>VLOOKUP($B205,'Tillförd energi'!$B$1:$AS$566,MATCH(T$1,'Tillförd energi'!$B$1:$AQ$1,0),FALSE)</f>
        <v>0</v>
      </c>
      <c r="U205">
        <f>VLOOKUP($B205,'Tillförd energi'!$B$1:$AS$566,MATCH(U$1,'Tillförd energi'!$B$1:$AQ$1,0),FALSE)</f>
        <v>0</v>
      </c>
      <c r="V205">
        <f>VLOOKUP($B205,'Tillförd energi'!$B$1:$AS$566,MATCH(V$1,'Tillförd energi'!$B$1:$AQ$1,0),FALSE)</f>
        <v>0.126</v>
      </c>
      <c r="W205">
        <f>VLOOKUP($B205,'Tillförd energi'!$B$1:$AS$566,MATCH(W$1,'Tillförd energi'!$B$1:$AQ$1,0),FALSE)</f>
        <v>0</v>
      </c>
      <c r="X205">
        <f>VLOOKUP($B205,'Tillförd energi'!$B$1:$AS$566,MATCH(X$1,'Tillförd energi'!$B$1:$AQ$1,0),FALSE)</f>
        <v>0</v>
      </c>
      <c r="Y205">
        <f>VLOOKUP($B205,'Tillförd energi'!$B$1:$AS$566,MATCH(Y$1,'Tillförd energi'!$B$1:$AQ$1,0),FALSE)</f>
        <v>0</v>
      </c>
      <c r="Z205">
        <f>VLOOKUP($B205,'Tillförd energi'!$B$1:$AS$566,MATCH(Z$1,'Tillförd energi'!$B$1:$AQ$1,0),FALSE)</f>
        <v>0</v>
      </c>
      <c r="AA205">
        <f>VLOOKUP($B205,'Tillförd energi'!$B$1:$AS$566,MATCH(AA$1,'Tillförd energi'!$B$1:$AQ$1,0),FALSE)</f>
        <v>0</v>
      </c>
      <c r="AB205">
        <f>VLOOKUP($B205,'Tillförd energi'!$B$1:$AS$566,MATCH(AB$1,'Tillförd energi'!$B$1:$AQ$1,0),FALSE)</f>
        <v>0</v>
      </c>
      <c r="AC205">
        <f>VLOOKUP($B205,'Tillförd energi'!$B$1:$AS$566,MATCH(AC$1,'Tillförd energi'!$B$1:$AQ$1,0),FALSE)</f>
        <v>4.32</v>
      </c>
      <c r="AD205">
        <f>VLOOKUP($B205,'Tillförd energi'!$B$1:$AS$566,MATCH(AD$1,'Tillförd energi'!$B$1:$AQ$1,0),FALSE)</f>
        <v>0</v>
      </c>
      <c r="AE205">
        <f>VLOOKUP($B205,'Tillförd energi'!$B$1:$AS$566,MATCH(AE$1,'Tillförd energi'!$B$1:$AQ$1,0),FALSE)</f>
        <v>0</v>
      </c>
      <c r="AF205">
        <f>VLOOKUP($B205,'Tillförd energi'!$B$1:$AS$566,MATCH(AF$1,'Tillförd energi'!$B$1:$AQ$1,0),FALSE)</f>
        <v>0.95</v>
      </c>
      <c r="AG205">
        <f>IFERROR(VLOOKUP(B205,Miljö!$B$1:$S$476,9,FALSE)/1,0)</f>
        <v>0</v>
      </c>
      <c r="AI205">
        <f t="shared" si="24"/>
        <v>43.238999999999997</v>
      </c>
      <c r="AJ205">
        <f t="shared" si="25"/>
        <v>43.238999999999997</v>
      </c>
      <c r="AK205">
        <f>IF(ISERROR(1/VLOOKUP($B205,Leveranser!$B$1:$S$500,MATCH("såld värme (gwh)",Leveranser!$B$1:$S$1,0),FALSE)),"",VLOOKUP($B205,Leveranser!$B$1:$S$500,MATCH("såld värme (gwh)",Leveranser!$B$1:$S$1,0),FALSE))</f>
        <v>34.4</v>
      </c>
      <c r="AL205">
        <f>VLOOKUP($B205,Leveranser!$B$1:$Y$500,MATCH("Totalt såld fjärrvärme till andra fjärrvärmeföretag",Leveranser!$B$1:$AA$1,0),FALSE)</f>
        <v>0</v>
      </c>
      <c r="AM205">
        <f>IF(ISERROR(1/VLOOKUP($B205,Miljö!$B$1:$S$500,MATCH("Såld mängd produktionsspecifik fjärrvärme (GWh)",Miljö!$B$1:$R$1,0),FALSE)),0,VLOOKUP($B205,Miljö!$B$1:$S$500,MATCH("Såld mängd produktionsspecifik fjärrvärme (GWh)",Miljö!$B$1:$R$1,0),FALSE))</f>
        <v>0</v>
      </c>
      <c r="AN205" s="137">
        <f t="shared" si="26"/>
        <v>0.79557806609773585</v>
      </c>
      <c r="AP205" t="str">
        <f>VLOOKUP($B205,Miljövärden!$B$1:$H$446,7,FALSE)</f>
        <v>Ja</v>
      </c>
      <c r="AQ205" t="str">
        <f>VLOOKUP($B205,Miljövärden!$B$1:$H$446,6,FALSE)</f>
        <v>Ja</v>
      </c>
      <c r="AU205">
        <f t="shared" si="27"/>
        <v>0.95</v>
      </c>
      <c r="AV205">
        <f t="shared" si="28"/>
        <v>0</v>
      </c>
      <c r="AW205">
        <f t="shared" si="29"/>
        <v>29.637</v>
      </c>
      <c r="AX205">
        <f t="shared" si="30"/>
        <v>7.6980000000000004</v>
      </c>
      <c r="AZ205">
        <f t="shared" si="31"/>
        <v>37.460999999999999</v>
      </c>
    </row>
    <row r="206" spans="1:52" customFormat="1" x14ac:dyDescent="0.25">
      <c r="A206" s="2" t="s">
        <v>333</v>
      </c>
      <c r="B206" s="2" t="s">
        <v>335</v>
      </c>
      <c r="C206">
        <f>VLOOKUP($B206,'Tillförd energi'!$B$1:$AS$566,MATCH(C$1,'Tillförd energi'!$B$1:$AQ$1,0),FALSE)</f>
        <v>0</v>
      </c>
      <c r="D206">
        <f>VLOOKUP($B206,'Tillförd energi'!$B$1:$AS$566,MATCH(D$1,'Tillförd energi'!$B$1:$AQ$1,0),FALSE)</f>
        <v>1.353</v>
      </c>
      <c r="E206">
        <f>VLOOKUP($B206,'Tillförd energi'!$B$1:$AS$566,MATCH(E$1,'Tillförd energi'!$B$1:$AQ$1,0),FALSE)</f>
        <v>0</v>
      </c>
      <c r="F206">
        <f>VLOOKUP($B206,'Tillförd energi'!$B$1:$AS$566,MATCH(F$1,'Tillförd energi'!$B$1:$AQ$1,0),FALSE)</f>
        <v>0</v>
      </c>
      <c r="G206">
        <f>VLOOKUP($B206,'Tillförd energi'!$B$1:$AS$566,MATCH(G$1,'Tillförd energi'!$B$1:$AQ$1,0),FALSE)</f>
        <v>0</v>
      </c>
      <c r="H206">
        <f>VLOOKUP($B206,'Tillförd energi'!$B$1:$AS$566,MATCH(H$1,'Tillförd energi'!$B$1:$AQ$1,0),FALSE)</f>
        <v>0</v>
      </c>
      <c r="I206">
        <f>VLOOKUP($B206,'Tillförd energi'!$B$1:$AS$566,MATCH(I$1,'Tillförd energi'!$B$1:$AQ$1,0),FALSE)</f>
        <v>0</v>
      </c>
      <c r="J206">
        <f>VLOOKUP($B206,'Tillförd energi'!$B$1:$AS$566,MATCH(J$1,'Tillförd energi'!$B$1:$AQ$1,0),FALSE)</f>
        <v>0</v>
      </c>
      <c r="K206">
        <v>0</v>
      </c>
      <c r="L206">
        <f>VLOOKUP($B206,'Tillförd energi'!$B$1:$AS$566,MATCH(L$1,'Tillförd energi'!$B$1:$AQ$1,0),FALSE)</f>
        <v>0</v>
      </c>
      <c r="M206">
        <f>VLOOKUP($B206,'Tillförd energi'!$B$1:$AS$566,MATCH(M$1,'Tillförd energi'!$B$1:$AQ$1,0),FALSE)</f>
        <v>0</v>
      </c>
      <c r="N206">
        <f>VLOOKUP($B206,'Tillförd energi'!$B$1:$AS$566,MATCH(N$1,'Tillförd energi'!$B$1:$AQ$1,0),FALSE)</f>
        <v>13.65</v>
      </c>
      <c r="O206">
        <f>VLOOKUP($B206,'Tillförd energi'!$B$1:$AS$566,MATCH(O$1,'Tillförd energi'!$B$1:$AQ$1,0),FALSE)</f>
        <v>0</v>
      </c>
      <c r="P206">
        <f>VLOOKUP($B206,'Tillförd energi'!$B$1:$AS$566,MATCH(P$1,'Tillförd energi'!$B$1:$AQ$1,0),FALSE)</f>
        <v>7.34</v>
      </c>
      <c r="Q206">
        <f>VLOOKUP($B206,'Tillförd energi'!$B$1:$AS$566,MATCH(Q$1,'Tillförd energi'!$B$1:$AQ$1,0),FALSE)</f>
        <v>0</v>
      </c>
      <c r="R206">
        <f>VLOOKUP($B206,'Tillförd energi'!$B$1:$AS$566,MATCH(R$1,'Tillförd energi'!$B$1:$AQ$1,0),FALSE)</f>
        <v>0</v>
      </c>
      <c r="S206">
        <f>VLOOKUP($B206,'Tillförd energi'!$B$1:$AS$566,MATCH(S$1,'Tillförd energi'!$B$1:$AQ$1,0),FALSE)</f>
        <v>0</v>
      </c>
      <c r="T206">
        <f>VLOOKUP($B206,'Tillförd energi'!$B$1:$AS$566,MATCH(T$1,'Tillförd energi'!$B$1:$AQ$1,0),FALSE)</f>
        <v>0</v>
      </c>
      <c r="U206">
        <f>VLOOKUP($B206,'Tillförd energi'!$B$1:$AS$566,MATCH(U$1,'Tillförd energi'!$B$1:$AQ$1,0),FALSE)</f>
        <v>0</v>
      </c>
      <c r="V206">
        <f>VLOOKUP($B206,'Tillförd energi'!$B$1:$AS$566,MATCH(V$1,'Tillförd energi'!$B$1:$AQ$1,0),FALSE)</f>
        <v>0</v>
      </c>
      <c r="W206">
        <f>VLOOKUP($B206,'Tillförd energi'!$B$1:$AS$566,MATCH(W$1,'Tillförd energi'!$B$1:$AQ$1,0),FALSE)</f>
        <v>0</v>
      </c>
      <c r="X206">
        <f>VLOOKUP($B206,'Tillförd energi'!$B$1:$AS$566,MATCH(X$1,'Tillförd energi'!$B$1:$AQ$1,0),FALSE)</f>
        <v>0</v>
      </c>
      <c r="Y206">
        <f>VLOOKUP($B206,'Tillförd energi'!$B$1:$AS$566,MATCH(Y$1,'Tillförd energi'!$B$1:$AQ$1,0),FALSE)</f>
        <v>34.49</v>
      </c>
      <c r="Z206">
        <f>VLOOKUP($B206,'Tillförd energi'!$B$1:$AS$566,MATCH(Z$1,'Tillförd energi'!$B$1:$AQ$1,0),FALSE)</f>
        <v>0.28399999999999997</v>
      </c>
      <c r="AA206">
        <f>VLOOKUP($B206,'Tillförd energi'!$B$1:$AS$566,MATCH(AA$1,'Tillförd energi'!$B$1:$AQ$1,0),FALSE)</f>
        <v>0</v>
      </c>
      <c r="AB206">
        <f>VLOOKUP($B206,'Tillförd energi'!$B$1:$AS$566,MATCH(AB$1,'Tillförd energi'!$B$1:$AQ$1,0),FALSE)</f>
        <v>0</v>
      </c>
      <c r="AC206">
        <f>VLOOKUP($B206,'Tillförd energi'!$B$1:$AS$566,MATCH(AC$1,'Tillförd energi'!$B$1:$AQ$1,0),FALSE)</f>
        <v>4.62</v>
      </c>
      <c r="AD206">
        <f>VLOOKUP($B206,'Tillförd energi'!$B$1:$AS$566,MATCH(AD$1,'Tillförd energi'!$B$1:$AQ$1,0),FALSE)</f>
        <v>0</v>
      </c>
      <c r="AE206">
        <f>VLOOKUP($B206,'Tillförd energi'!$B$1:$AS$566,MATCH(AE$1,'Tillförd energi'!$B$1:$AQ$1,0),FALSE)</f>
        <v>0</v>
      </c>
      <c r="AF206">
        <f>VLOOKUP($B206,'Tillförd energi'!$B$1:$AS$566,MATCH(AF$1,'Tillförd energi'!$B$1:$AQ$1,0),FALSE)</f>
        <v>1.212</v>
      </c>
      <c r="AG206">
        <f>IFERROR(VLOOKUP(B206,Miljö!$B$1:$S$476,9,FALSE)/1,0)</f>
        <v>0</v>
      </c>
      <c r="AI206">
        <f t="shared" si="24"/>
        <v>62.948999999999998</v>
      </c>
      <c r="AJ206">
        <f t="shared" si="25"/>
        <v>62.948999999999998</v>
      </c>
      <c r="AK206">
        <f>IF(ISERROR(1/VLOOKUP($B206,Leveranser!$B$1:$S$500,MATCH("såld värme (gwh)",Leveranser!$B$1:$S$1,0),FALSE)),"",VLOOKUP($B206,Leveranser!$B$1:$S$500,MATCH("såld värme (gwh)",Leveranser!$B$1:$S$1,0),FALSE))</f>
        <v>40.4</v>
      </c>
      <c r="AL206">
        <f>VLOOKUP($B206,Leveranser!$B$1:$Y$500,MATCH("Totalt såld fjärrvärme till andra fjärrvärmeföretag",Leveranser!$B$1:$AA$1,0),FALSE)</f>
        <v>0</v>
      </c>
      <c r="AM206">
        <f>IF(ISERROR(1/VLOOKUP($B206,Miljö!$B$1:$S$500,MATCH("Såld mängd produktionsspecifik fjärrvärme (GWh)",Miljö!$B$1:$R$1,0),FALSE)),0,VLOOKUP($B206,Miljö!$B$1:$S$500,MATCH("Såld mängd produktionsspecifik fjärrvärme (GWh)",Miljö!$B$1:$R$1,0),FALSE))</f>
        <v>0</v>
      </c>
      <c r="AN206" s="137">
        <f t="shared" si="26"/>
        <v>0.64178938505774519</v>
      </c>
      <c r="AP206" t="str">
        <f>VLOOKUP($B206,Miljövärden!$B$1:$H$446,7,FALSE)</f>
        <v>Ja</v>
      </c>
      <c r="AQ206" t="str">
        <f>VLOOKUP($B206,Miljövärden!$B$1:$H$446,6,FALSE)</f>
        <v>Ja</v>
      </c>
      <c r="AU206">
        <f t="shared" si="27"/>
        <v>1.496</v>
      </c>
      <c r="AV206">
        <f t="shared" si="28"/>
        <v>0</v>
      </c>
      <c r="AW206">
        <f t="shared" si="29"/>
        <v>20.990000000000002</v>
      </c>
      <c r="AX206">
        <f t="shared" si="30"/>
        <v>0</v>
      </c>
      <c r="AZ206">
        <f t="shared" si="31"/>
        <v>20.990000000000002</v>
      </c>
    </row>
    <row r="207" spans="1:52" customFormat="1" x14ac:dyDescent="0.25">
      <c r="A207" s="2" t="s">
        <v>333</v>
      </c>
      <c r="B207" s="2" t="s">
        <v>336</v>
      </c>
      <c r="C207">
        <f>VLOOKUP($B207,'Tillförd energi'!$B$1:$AS$566,MATCH(C$1,'Tillförd energi'!$B$1:$AQ$1,0),FALSE)</f>
        <v>127.81100000000001</v>
      </c>
      <c r="D207">
        <f>VLOOKUP($B207,'Tillförd energi'!$B$1:$AS$566,MATCH(D$1,'Tillförd energi'!$B$1:$AQ$1,0),FALSE)</f>
        <v>15.8872</v>
      </c>
      <c r="E207">
        <f>VLOOKUP($B207,'Tillförd energi'!$B$1:$AS$566,MATCH(E$1,'Tillförd energi'!$B$1:$AQ$1,0),FALSE)</f>
        <v>0</v>
      </c>
      <c r="F207">
        <f>VLOOKUP($B207,'Tillförd energi'!$B$1:$AS$566,MATCH(F$1,'Tillförd energi'!$B$1:$AQ$1,0),FALSE)</f>
        <v>4.5199999999999996</v>
      </c>
      <c r="G207">
        <f>VLOOKUP($B207,'Tillförd energi'!$B$1:$AS$566,MATCH(G$1,'Tillförd energi'!$B$1:$AQ$1,0),FALSE)</f>
        <v>0</v>
      </c>
      <c r="H207">
        <f>VLOOKUP($B207,'Tillförd energi'!$B$1:$AS$566,MATCH(H$1,'Tillförd energi'!$B$1:$AQ$1,0),FALSE)</f>
        <v>0</v>
      </c>
      <c r="I207">
        <f>VLOOKUP($B207,'Tillförd energi'!$B$1:$AS$566,MATCH(I$1,'Tillförd energi'!$B$1:$AQ$1,0),FALSE)</f>
        <v>711.93899999999996</v>
      </c>
      <c r="J207">
        <f>VLOOKUP($B207,'Tillförd energi'!$B$1:$AS$566,MATCH(J$1,'Tillförd energi'!$B$1:$AQ$1,0),FALSE)</f>
        <v>0.43529400000000001</v>
      </c>
      <c r="K207">
        <v>0</v>
      </c>
      <c r="L207">
        <f>VLOOKUP($B207,'Tillförd energi'!$B$1:$AS$566,MATCH(L$1,'Tillförd energi'!$B$1:$AQ$1,0),FALSE)</f>
        <v>159.29900000000001</v>
      </c>
      <c r="M207">
        <f>VLOOKUP($B207,'Tillförd energi'!$B$1:$AS$566,MATCH(M$1,'Tillförd energi'!$B$1:$AQ$1,0),FALSE)</f>
        <v>65.110500000000002</v>
      </c>
      <c r="N207">
        <f>VLOOKUP($B207,'Tillförd energi'!$B$1:$AS$566,MATCH(N$1,'Tillförd energi'!$B$1:$AQ$1,0),FALSE)</f>
        <v>117.242</v>
      </c>
      <c r="O207">
        <f>VLOOKUP($B207,'Tillförd energi'!$B$1:$AS$566,MATCH(O$1,'Tillförd energi'!$B$1:$AQ$1,0),FALSE)</f>
        <v>117.352</v>
      </c>
      <c r="P207">
        <f>VLOOKUP($B207,'Tillförd energi'!$B$1:$AS$566,MATCH(P$1,'Tillförd energi'!$B$1:$AQ$1,0),FALSE)</f>
        <v>169.07300000000001</v>
      </c>
      <c r="Q207">
        <f>VLOOKUP($B207,'Tillförd energi'!$B$1:$AS$566,MATCH(Q$1,'Tillförd energi'!$B$1:$AQ$1,0),FALSE)</f>
        <v>0</v>
      </c>
      <c r="R207">
        <f>VLOOKUP($B207,'Tillförd energi'!$B$1:$AS$566,MATCH(R$1,'Tillförd energi'!$B$1:$AQ$1,0),FALSE)</f>
        <v>0</v>
      </c>
      <c r="S207">
        <f>VLOOKUP($B207,'Tillförd energi'!$B$1:$AS$566,MATCH(S$1,'Tillförd energi'!$B$1:$AQ$1,0),FALSE)</f>
        <v>0</v>
      </c>
      <c r="T207">
        <f>VLOOKUP($B207,'Tillförd energi'!$B$1:$AS$566,MATCH(T$1,'Tillförd energi'!$B$1:$AQ$1,0),FALSE)</f>
        <v>0</v>
      </c>
      <c r="U207">
        <f>VLOOKUP($B207,'Tillförd energi'!$B$1:$AS$566,MATCH(U$1,'Tillförd energi'!$B$1:$AQ$1,0),FALSE)</f>
        <v>0</v>
      </c>
      <c r="V207">
        <f>VLOOKUP($B207,'Tillförd energi'!$B$1:$AS$566,MATCH(V$1,'Tillförd energi'!$B$1:$AQ$1,0),FALSE)</f>
        <v>44.390999999999998</v>
      </c>
      <c r="W207">
        <f>VLOOKUP($B207,'Tillförd energi'!$B$1:$AS$566,MATCH(W$1,'Tillförd energi'!$B$1:$AQ$1,0),FALSE)</f>
        <v>0</v>
      </c>
      <c r="X207">
        <f>VLOOKUP($B207,'Tillförd energi'!$B$1:$AS$566,MATCH(X$1,'Tillförd energi'!$B$1:$AQ$1,0),FALSE)</f>
        <v>5.4469500000000002</v>
      </c>
      <c r="Y207">
        <f>VLOOKUP($B207,'Tillförd energi'!$B$1:$AS$566,MATCH(Y$1,'Tillförd energi'!$B$1:$AQ$1,0),FALSE)</f>
        <v>62.53</v>
      </c>
      <c r="Z207">
        <f>VLOOKUP($B207,'Tillförd energi'!$B$1:$AS$566,MATCH(Z$1,'Tillförd energi'!$B$1:$AQ$1,0),FALSE)</f>
        <v>0.63</v>
      </c>
      <c r="AA207">
        <f>VLOOKUP($B207,'Tillförd energi'!$B$1:$AS$566,MATCH(AA$1,'Tillförd energi'!$B$1:$AQ$1,0),FALSE)</f>
        <v>5.35</v>
      </c>
      <c r="AB207">
        <f>VLOOKUP($B207,'Tillförd energi'!$B$1:$AS$566,MATCH(AB$1,'Tillförd energi'!$B$1:$AQ$1,0),FALSE)</f>
        <v>16.36</v>
      </c>
      <c r="AC207">
        <f>VLOOKUP($B207,'Tillförd energi'!$B$1:$AS$566,MATCH(AC$1,'Tillförd energi'!$B$1:$AQ$1,0),FALSE)</f>
        <v>189.29</v>
      </c>
      <c r="AD207">
        <f>VLOOKUP($B207,'Tillförd energi'!$B$1:$AS$566,MATCH(AD$1,'Tillförd energi'!$B$1:$AQ$1,0),FALSE)</f>
        <v>0</v>
      </c>
      <c r="AE207">
        <f>VLOOKUP($B207,'Tillförd energi'!$B$1:$AS$566,MATCH(AE$1,'Tillförd energi'!$B$1:$AQ$1,0),FALSE)</f>
        <v>0</v>
      </c>
      <c r="AF207">
        <f>VLOOKUP($B207,'Tillförd energi'!$B$1:$AS$566,MATCH(AF$1,'Tillförd energi'!$B$1:$AQ$1,0),FALSE)</f>
        <v>53.927799999999998</v>
      </c>
      <c r="AG207">
        <f>IFERROR(VLOOKUP(B207,Miljö!$B$1:$S$476,9,FALSE)/1,0)</f>
        <v>0</v>
      </c>
      <c r="AI207">
        <f t="shared" si="24"/>
        <v>1866.594744</v>
      </c>
      <c r="AJ207">
        <f t="shared" si="25"/>
        <v>1866.594744</v>
      </c>
      <c r="AK207">
        <f>IF(ISERROR(1/VLOOKUP($B207,Leveranser!$B$1:$S$500,MATCH("såld värme (gwh)",Leveranser!$B$1:$S$1,0),FALSE)),"",VLOOKUP($B207,Leveranser!$B$1:$S$500,MATCH("såld värme (gwh)",Leveranser!$B$1:$S$1,0),FALSE))</f>
        <v>1347.9</v>
      </c>
      <c r="AL207">
        <f>VLOOKUP($B207,Leveranser!$B$1:$Y$500,MATCH("Totalt såld fjärrvärme till andra fjärrvärmeföretag",Leveranser!$B$1:$AA$1,0),FALSE)</f>
        <v>0</v>
      </c>
      <c r="AM207">
        <f>IF(ISERROR(1/VLOOKUP($B207,Miljö!$B$1:$S$500,MATCH("Såld mängd produktionsspecifik fjärrvärme (GWh)",Miljö!$B$1:$R$1,0),FALSE)),0,VLOOKUP($B207,Miljö!$B$1:$S$500,MATCH("Såld mängd produktionsspecifik fjärrvärme (GWh)",Miljö!$B$1:$R$1,0),FALSE))</f>
        <v>0</v>
      </c>
      <c r="AN207" s="137">
        <f t="shared" si="26"/>
        <v>0.72211710888649117</v>
      </c>
      <c r="AP207" t="str">
        <f>VLOOKUP($B207,Miljövärden!$B$1:$H$446,7,FALSE)</f>
        <v>Ja</v>
      </c>
      <c r="AQ207" t="str">
        <f>VLOOKUP($B207,Miljövärden!$B$1:$H$446,6,FALSE)</f>
        <v>Ja</v>
      </c>
      <c r="AU207">
        <f t="shared" si="27"/>
        <v>59.907799999999995</v>
      </c>
      <c r="AV207">
        <f t="shared" si="28"/>
        <v>5.4469500000000002</v>
      </c>
      <c r="AW207">
        <f t="shared" si="29"/>
        <v>468.77750000000003</v>
      </c>
      <c r="AX207">
        <f t="shared" si="30"/>
        <v>0</v>
      </c>
      <c r="AZ207">
        <f t="shared" si="31"/>
        <v>677.91444999999999</v>
      </c>
    </row>
    <row r="208" spans="1:52" customFormat="1" x14ac:dyDescent="0.25">
      <c r="A208" s="2" t="s">
        <v>333</v>
      </c>
      <c r="B208" s="2" t="s">
        <v>337</v>
      </c>
      <c r="C208">
        <f>VLOOKUP($B208,'Tillförd energi'!$B$1:$AS$566,MATCH(C$1,'Tillförd energi'!$B$1:$AQ$1,0),FALSE)</f>
        <v>5.93167E-3</v>
      </c>
      <c r="D208">
        <f>VLOOKUP($B208,'Tillförd energi'!$B$1:$AS$566,MATCH(D$1,'Tillförd energi'!$B$1:$AQ$1,0),FALSE)</f>
        <v>5.9266500000000003E-4</v>
      </c>
      <c r="E208">
        <f>VLOOKUP($B208,'Tillförd energi'!$B$1:$AS$566,MATCH(E$1,'Tillförd energi'!$B$1:$AQ$1,0),FALSE)</f>
        <v>0</v>
      </c>
      <c r="F208">
        <f>VLOOKUP($B208,'Tillförd energi'!$B$1:$AS$566,MATCH(F$1,'Tillförd energi'!$B$1:$AQ$1,0),FALSE)</f>
        <v>1.9000000000000001E-4</v>
      </c>
      <c r="G208">
        <f>VLOOKUP($B208,'Tillförd energi'!$B$1:$AS$566,MATCH(G$1,'Tillförd energi'!$B$1:$AQ$1,0),FALSE)</f>
        <v>0</v>
      </c>
      <c r="H208">
        <f>VLOOKUP($B208,'Tillförd energi'!$B$1:$AS$566,MATCH(H$1,'Tillförd energi'!$B$1:$AQ$1,0),FALSE)</f>
        <v>0</v>
      </c>
      <c r="I208">
        <f>VLOOKUP($B208,'Tillförd energi'!$B$1:$AS$566,MATCH(I$1,'Tillförd energi'!$B$1:$AQ$1,0),FALSE)</f>
        <v>4.4581799999999998E-2</v>
      </c>
      <c r="J208">
        <f>VLOOKUP($B208,'Tillförd energi'!$B$1:$AS$566,MATCH(J$1,'Tillförd energi'!$B$1:$AQ$1,0),FALSE)</f>
        <v>3.5294099999999998E-5</v>
      </c>
      <c r="K208">
        <v>0</v>
      </c>
      <c r="L208">
        <f>VLOOKUP($B208,'Tillförd energi'!$B$1:$AS$566,MATCH(L$1,'Tillförd energi'!$B$1:$AQ$1,0),FALSE)</f>
        <v>1.0404200000000001E-2</v>
      </c>
      <c r="M208">
        <f>VLOOKUP($B208,'Tillförd energi'!$B$1:$AS$566,MATCH(M$1,'Tillförd energi'!$B$1:$AQ$1,0),FALSE)</f>
        <v>4.2693999999999996E-3</v>
      </c>
      <c r="N208">
        <f>VLOOKUP($B208,'Tillförd energi'!$B$1:$AS$566,MATCH(N$1,'Tillförd energi'!$B$1:$AQ$1,0),FALSE)</f>
        <v>7.6959200000000002E-3</v>
      </c>
      <c r="O208">
        <f>VLOOKUP($B208,'Tillförd energi'!$B$1:$AS$566,MATCH(O$1,'Tillförd energi'!$B$1:$AQ$1,0),FALSE)</f>
        <v>7.7009000000000001E-3</v>
      </c>
      <c r="P208">
        <f>VLOOKUP($B208,'Tillförd energi'!$B$1:$AS$566,MATCH(P$1,'Tillförd energi'!$B$1:$AQ$1,0),FALSE)</f>
        <v>1.10925E-2</v>
      </c>
      <c r="Q208">
        <f>VLOOKUP($B208,'Tillförd energi'!$B$1:$AS$566,MATCH(Q$1,'Tillförd energi'!$B$1:$AQ$1,0),FALSE)</f>
        <v>0</v>
      </c>
      <c r="R208">
        <f>VLOOKUP($B208,'Tillförd energi'!$B$1:$AS$566,MATCH(R$1,'Tillförd energi'!$B$1:$AQ$1,0),FALSE)</f>
        <v>0</v>
      </c>
      <c r="S208">
        <f>VLOOKUP($B208,'Tillförd energi'!$B$1:$AS$566,MATCH(S$1,'Tillförd energi'!$B$1:$AQ$1,0),FALSE)</f>
        <v>0</v>
      </c>
      <c r="T208">
        <f>VLOOKUP($B208,'Tillförd energi'!$B$1:$AS$566,MATCH(T$1,'Tillförd energi'!$B$1:$AQ$1,0),FALSE)</f>
        <v>0</v>
      </c>
      <c r="U208">
        <f>VLOOKUP($B208,'Tillförd energi'!$B$1:$AS$566,MATCH(U$1,'Tillförd energi'!$B$1:$AQ$1,0),FALSE)</f>
        <v>0</v>
      </c>
      <c r="V208">
        <f>VLOOKUP($B208,'Tillförd energi'!$B$1:$AS$566,MATCH(V$1,'Tillförd energi'!$B$1:$AQ$1,0),FALSE)</f>
        <v>3.1329999999999999E-3</v>
      </c>
      <c r="W208">
        <f>VLOOKUP($B208,'Tillförd energi'!$B$1:$AS$566,MATCH(W$1,'Tillförd energi'!$B$1:$AQ$1,0),FALSE)</f>
        <v>0</v>
      </c>
      <c r="X208">
        <f>VLOOKUP($B208,'Tillförd energi'!$B$1:$AS$566,MATCH(X$1,'Tillförd energi'!$B$1:$AQ$1,0),FALSE)</f>
        <v>3.4621199999999998E-4</v>
      </c>
      <c r="Y208">
        <f>VLOOKUP($B208,'Tillförd energi'!$B$1:$AS$566,MATCH(Y$1,'Tillförd energi'!$B$1:$AQ$1,0),FALSE)</f>
        <v>2.1898099999999999E-3</v>
      </c>
      <c r="Z208">
        <f>VLOOKUP($B208,'Tillförd energi'!$B$1:$AS$566,MATCH(Z$1,'Tillförd energi'!$B$1:$AQ$1,0),FALSE)</f>
        <v>2.0000000000000002E-5</v>
      </c>
      <c r="AA208">
        <f>VLOOKUP($B208,'Tillförd energi'!$B$1:$AS$566,MATCH(AA$1,'Tillförd energi'!$B$1:$AQ$1,0),FALSE)</f>
        <v>3.4000000000000002E-4</v>
      </c>
      <c r="AB208">
        <f>VLOOKUP($B208,'Tillförd energi'!$B$1:$AS$566,MATCH(AB$1,'Tillförd energi'!$B$1:$AQ$1,0),FALSE)</f>
        <v>9.7999999999999997E-4</v>
      </c>
      <c r="AC208">
        <f>VLOOKUP($B208,'Tillförd energi'!$B$1:$AS$566,MATCH(AC$1,'Tillförd energi'!$B$1:$AQ$1,0),FALSE)</f>
        <v>1.5310000000000001E-2</v>
      </c>
      <c r="AD208">
        <f>VLOOKUP($B208,'Tillförd energi'!$B$1:$AS$566,MATCH(AD$1,'Tillförd energi'!$B$1:$AQ$1,0),FALSE)</f>
        <v>0</v>
      </c>
      <c r="AE208">
        <f>VLOOKUP($B208,'Tillförd energi'!$B$1:$AS$566,MATCH(AE$1,'Tillförd energi'!$B$1:$AQ$1,0),FALSE)</f>
        <v>0</v>
      </c>
      <c r="AF208">
        <f>VLOOKUP($B208,'Tillförd energi'!$B$1:$AS$566,MATCH(AF$1,'Tillförd energi'!$B$1:$AQ$1,0),FALSE)</f>
        <v>3.6431100000000002E-3</v>
      </c>
      <c r="AG208">
        <f>IFERROR(VLOOKUP(B208,Miljö!$B$1:$S$476,9,FALSE)/1,0)</f>
        <v>0</v>
      </c>
      <c r="AI208">
        <f t="shared" si="24"/>
        <v>0.11845648110000001</v>
      </c>
      <c r="AJ208">
        <f t="shared" si="25"/>
        <v>0.11845648110000001</v>
      </c>
      <c r="AK208">
        <f>IF(ISERROR(1/VLOOKUP($B208,Leveranser!$B$1:$S$500,MATCH("såld värme (gwh)",Leveranser!$B$1:$S$1,0),FALSE)),"",VLOOKUP($B208,Leveranser!$B$1:$S$500,MATCH("såld värme (gwh)",Leveranser!$B$1:$S$1,0),FALSE))</f>
        <v>0.109</v>
      </c>
      <c r="AL208">
        <f>VLOOKUP($B208,Leveranser!$B$1:$Y$500,MATCH("Totalt såld fjärrvärme till andra fjärrvärmeföretag",Leveranser!$B$1:$AA$1,0),FALSE)</f>
        <v>0</v>
      </c>
      <c r="AM208">
        <f>IF(ISERROR(1/VLOOKUP($B208,Miljö!$B$1:$S$500,MATCH("Såld mängd produktionsspecifik fjärrvärme (GWh)",Miljö!$B$1:$R$1,0),FALSE)),0,VLOOKUP($B208,Miljö!$B$1:$S$500,MATCH("Såld mängd produktionsspecifik fjärrvärme (GWh)",Miljö!$B$1:$R$1,0),FALSE))</f>
        <v>0</v>
      </c>
      <c r="AN208" s="137">
        <f t="shared" si="26"/>
        <v>0.92016915400334298</v>
      </c>
      <c r="AP208" t="str">
        <f>VLOOKUP($B208,Miljövärden!$B$1:$H$446,7,FALSE)</f>
        <v>Ja</v>
      </c>
      <c r="AQ208" t="str">
        <f>VLOOKUP($B208,Miljövärden!$B$1:$H$446,6,FALSE)</f>
        <v>Ja</v>
      </c>
      <c r="AU208">
        <f t="shared" si="27"/>
        <v>4.0031099999999998E-3</v>
      </c>
      <c r="AV208">
        <f t="shared" si="28"/>
        <v>3.4621199999999998E-4</v>
      </c>
      <c r="AW208">
        <f t="shared" si="29"/>
        <v>3.0758719999999996E-2</v>
      </c>
      <c r="AX208">
        <f t="shared" si="30"/>
        <v>0</v>
      </c>
      <c r="AZ208">
        <f t="shared" si="31"/>
        <v>4.4642131999999994E-2</v>
      </c>
    </row>
    <row r="209" spans="1:61" x14ac:dyDescent="0.25">
      <c r="A209" s="2" t="s">
        <v>338</v>
      </c>
      <c r="B209" s="2" t="s">
        <v>339</v>
      </c>
      <c r="C209">
        <f>VLOOKUP($B209,'Tillförd energi'!$B$1:$AS$566,MATCH(C$1,'Tillförd energi'!$B$1:$AQ$1,0),FALSE)</f>
        <v>0</v>
      </c>
      <c r="D209">
        <f>VLOOKUP($B209,'Tillförd energi'!$B$1:$AS$566,MATCH(D$1,'Tillförd energi'!$B$1:$AQ$1,0),FALSE)</f>
        <v>0.31435999999999997</v>
      </c>
      <c r="E209">
        <f>VLOOKUP($B209,'Tillförd energi'!$B$1:$AS$566,MATCH(E$1,'Tillförd energi'!$B$1:$AQ$1,0),FALSE)</f>
        <v>0</v>
      </c>
      <c r="F209">
        <f>VLOOKUP($B209,'Tillförd energi'!$B$1:$AS$566,MATCH(F$1,'Tillförd energi'!$B$1:$AQ$1,0),FALSE)</f>
        <v>0</v>
      </c>
      <c r="G209">
        <f>VLOOKUP($B209,'Tillförd energi'!$B$1:$AS$566,MATCH(G$1,'Tillförd energi'!$B$1:$AQ$1,0),FALSE)</f>
        <v>0</v>
      </c>
      <c r="H209">
        <f>VLOOKUP($B209,'Tillförd energi'!$B$1:$AS$566,MATCH(H$1,'Tillförd energi'!$B$1:$AQ$1,0),FALSE)</f>
        <v>0</v>
      </c>
      <c r="I209">
        <f>VLOOKUP($B209,'Tillförd energi'!$B$1:$AS$566,MATCH(I$1,'Tillförd energi'!$B$1:$AQ$1,0),FALSE)</f>
        <v>0</v>
      </c>
      <c r="J209">
        <f>VLOOKUP($B209,'Tillförd energi'!$B$1:$AS$566,MATCH(J$1,'Tillförd energi'!$B$1:$AQ$1,0),FALSE)</f>
        <v>0</v>
      </c>
      <c r="K209">
        <v>0</v>
      </c>
      <c r="L209">
        <f>VLOOKUP($B209,'Tillförd energi'!$B$1:$AS$566,MATCH(L$1,'Tillförd energi'!$B$1:$AQ$1,0),FALSE)</f>
        <v>42.892800000000001</v>
      </c>
      <c r="M209">
        <f>VLOOKUP($B209,'Tillförd energi'!$B$1:$AS$566,MATCH(M$1,'Tillförd energi'!$B$1:$AQ$1,0),FALSE)</f>
        <v>65.361000000000004</v>
      </c>
      <c r="N209">
        <f>VLOOKUP($B209,'Tillförd energi'!$B$1:$AS$566,MATCH(N$1,'Tillförd energi'!$B$1:$AQ$1,0),FALSE)</f>
        <v>62.526699999999998</v>
      </c>
      <c r="O209">
        <f>VLOOKUP($B209,'Tillförd energi'!$B$1:$AS$566,MATCH(O$1,'Tillförd energi'!$B$1:$AQ$1,0),FALSE)</f>
        <v>0</v>
      </c>
      <c r="P209">
        <f>VLOOKUP($B209,'Tillförd energi'!$B$1:$AS$566,MATCH(P$1,'Tillförd energi'!$B$1:$AQ$1,0),FALSE)</f>
        <v>1.28434</v>
      </c>
      <c r="Q209">
        <f>VLOOKUP($B209,'Tillförd energi'!$B$1:$AS$566,MATCH(Q$1,'Tillförd energi'!$B$1:$AQ$1,0),FALSE)</f>
        <v>0</v>
      </c>
      <c r="R209">
        <f>VLOOKUP($B209,'Tillförd energi'!$B$1:$AS$566,MATCH(R$1,'Tillförd energi'!$B$1:$AQ$1,0),FALSE)</f>
        <v>0</v>
      </c>
      <c r="S209">
        <f>VLOOKUP($B209,'Tillförd energi'!$B$1:$AS$566,MATCH(S$1,'Tillförd energi'!$B$1:$AQ$1,0),FALSE)</f>
        <v>8.0119600000000002</v>
      </c>
      <c r="T209">
        <f>VLOOKUP($B209,'Tillförd energi'!$B$1:$AS$566,MATCH(T$1,'Tillförd energi'!$B$1:$AQ$1,0),FALSE)</f>
        <v>0</v>
      </c>
      <c r="U209">
        <f>VLOOKUP($B209,'Tillförd energi'!$B$1:$AS$566,MATCH(U$1,'Tillförd energi'!$B$1:$AQ$1,0),FALSE)</f>
        <v>0</v>
      </c>
      <c r="V209">
        <f>VLOOKUP($B209,'Tillförd energi'!$B$1:$AS$566,MATCH(V$1,'Tillförd energi'!$B$1:$AQ$1,0),FALSE)</f>
        <v>0</v>
      </c>
      <c r="W209">
        <f>VLOOKUP($B209,'Tillförd energi'!$B$1:$AS$566,MATCH(W$1,'Tillförd energi'!$B$1:$AQ$1,0),FALSE)</f>
        <v>0</v>
      </c>
      <c r="X209">
        <f>VLOOKUP($B209,'Tillförd energi'!$B$1:$AS$566,MATCH(X$1,'Tillförd energi'!$B$1:$AQ$1,0),FALSE)</f>
        <v>0</v>
      </c>
      <c r="Y209">
        <f>VLOOKUP($B209,'Tillförd energi'!$B$1:$AS$566,MATCH(Y$1,'Tillförd energi'!$B$1:$AQ$1,0),FALSE)</f>
        <v>7.12052</v>
      </c>
      <c r="Z209">
        <f>VLOOKUP($B209,'Tillförd energi'!$B$1:$AS$566,MATCH(Z$1,'Tillförd energi'!$B$1:$AQ$1,0),FALSE)</f>
        <v>0</v>
      </c>
      <c r="AA209">
        <f>VLOOKUP($B209,'Tillförd energi'!$B$1:$AS$566,MATCH(AA$1,'Tillförd energi'!$B$1:$AQ$1,0),FALSE)</f>
        <v>0</v>
      </c>
      <c r="AB209">
        <f>VLOOKUP($B209,'Tillförd energi'!$B$1:$AS$566,MATCH(AB$1,'Tillförd energi'!$B$1:$AQ$1,0),FALSE)</f>
        <v>0</v>
      </c>
      <c r="AC209">
        <f>VLOOKUP($B209,'Tillförd energi'!$B$1:$AS$566,MATCH(AC$1,'Tillförd energi'!$B$1:$AQ$1,0),FALSE)</f>
        <v>109.81100000000001</v>
      </c>
      <c r="AD209">
        <f>VLOOKUP($B209,'Tillförd energi'!$B$1:$AS$566,MATCH(AD$1,'Tillförd energi'!$B$1:$AQ$1,0),FALSE)</f>
        <v>0</v>
      </c>
      <c r="AE209">
        <f>VLOOKUP($B209,'Tillförd energi'!$B$1:$AS$566,MATCH(AE$1,'Tillförd energi'!$B$1:$AQ$1,0),FALSE)</f>
        <v>0</v>
      </c>
      <c r="AF209">
        <f>VLOOKUP($B209,'Tillförd energi'!$B$1:$AS$566,MATCH(AF$1,'Tillförd energi'!$B$1:$AQ$1,0),FALSE)</f>
        <v>7.7718299999999996</v>
      </c>
      <c r="AG209">
        <f>IFERROR(VLOOKUP(B209,Miljö!$B$1:$S$476,9,FALSE)/1,0)</f>
        <v>22.504000000000001</v>
      </c>
      <c r="AI209">
        <f t="shared" si="24"/>
        <v>305.09451000000001</v>
      </c>
      <c r="AJ209">
        <f t="shared" si="25"/>
        <v>327.59851000000003</v>
      </c>
      <c r="AK209">
        <f>IF(ISERROR(1/VLOOKUP($B209,Leveranser!$B$1:$S$500,MATCH("såld värme (gwh)",Leveranser!$B$1:$S$1,0),FALSE)),"",VLOOKUP($B209,Leveranser!$B$1:$S$500,MATCH("såld värme (gwh)",Leveranser!$B$1:$S$1,0),FALSE))</f>
        <v>343.95</v>
      </c>
      <c r="AL209">
        <f>VLOOKUP($B209,Leveranser!$B$1:$Y$500,MATCH("Totalt såld fjärrvärme till andra fjärrvärmeföretag",Leveranser!$B$1:$AA$1,0),FALSE)</f>
        <v>106.268</v>
      </c>
      <c r="AM209">
        <f>IF(ISERROR(1/VLOOKUP($B209,Miljö!$B$1:$S$500,MATCH("Såld mängd produktionsspecifik fjärrvärme (GWh)",Miljö!$B$1:$R$1,0),FALSE)),0,VLOOKUP($B209,Miljö!$B$1:$S$500,MATCH("Såld mängd produktionsspecifik fjärrvärme (GWh)",Miljö!$B$1:$R$1,0),FALSE))</f>
        <v>106.268</v>
      </c>
      <c r="AN209" s="137">
        <f t="shared" si="26"/>
        <v>1.0499132001546647</v>
      </c>
      <c r="AP209" t="str">
        <f>VLOOKUP($B209,Miljövärden!$B$1:$H$446,7,FALSE)</f>
        <v>Ja</v>
      </c>
      <c r="AQ209" t="str">
        <f>VLOOKUP($B209,Miljövärden!$B$1:$H$446,6,FALSE)</f>
        <v>Ja</v>
      </c>
      <c r="AU209">
        <f t="shared" si="27"/>
        <v>7.7718299999999996</v>
      </c>
      <c r="AV209">
        <f t="shared" si="28"/>
        <v>0</v>
      </c>
      <c r="AW209">
        <f t="shared" si="29"/>
        <v>129.17203999999998</v>
      </c>
      <c r="AX209">
        <f t="shared" si="30"/>
        <v>8.0119600000000002</v>
      </c>
      <c r="AZ209">
        <f t="shared" si="31"/>
        <v>180.07679999999999</v>
      </c>
    </row>
    <row r="210" spans="1:61" x14ac:dyDescent="0.25">
      <c r="A210" s="2" t="s">
        <v>338</v>
      </c>
      <c r="B210" s="2" t="s">
        <v>340</v>
      </c>
      <c r="C210">
        <f>VLOOKUP($B210,'Tillförd energi'!$B$1:$AS$566,MATCH(C$1,'Tillförd energi'!$B$1:$AQ$1,0),FALSE)</f>
        <v>0</v>
      </c>
      <c r="D210">
        <f>VLOOKUP($B210,'Tillförd energi'!$B$1:$AS$566,MATCH(D$1,'Tillförd energi'!$B$1:$AQ$1,0),FALSE)</f>
        <v>0</v>
      </c>
      <c r="E210">
        <f>VLOOKUP($B210,'Tillförd energi'!$B$1:$AS$566,MATCH(E$1,'Tillförd energi'!$B$1:$AQ$1,0),FALSE)</f>
        <v>0</v>
      </c>
      <c r="F210">
        <f>VLOOKUP($B210,'Tillförd energi'!$B$1:$AS$566,MATCH(F$1,'Tillförd energi'!$B$1:$AQ$1,0),FALSE)</f>
        <v>0</v>
      </c>
      <c r="G210">
        <f>VLOOKUP($B210,'Tillförd energi'!$B$1:$AS$566,MATCH(G$1,'Tillförd energi'!$B$1:$AQ$1,0),FALSE)</f>
        <v>0</v>
      </c>
      <c r="H210">
        <f>VLOOKUP($B210,'Tillförd energi'!$B$1:$AS$566,MATCH(H$1,'Tillförd energi'!$B$1:$AQ$1,0),FALSE)</f>
        <v>0</v>
      </c>
      <c r="I210">
        <f>VLOOKUP($B210,'Tillförd energi'!$B$1:$AS$566,MATCH(I$1,'Tillförd energi'!$B$1:$AQ$1,0),FALSE)</f>
        <v>0</v>
      </c>
      <c r="J210">
        <f>VLOOKUP($B210,'Tillförd energi'!$B$1:$AS$566,MATCH(J$1,'Tillförd energi'!$B$1:$AQ$1,0),FALSE)</f>
        <v>0</v>
      </c>
      <c r="K210">
        <v>0</v>
      </c>
      <c r="L210">
        <f>VLOOKUP($B210,'Tillförd energi'!$B$1:$AS$566,MATCH(L$1,'Tillförd energi'!$B$1:$AQ$1,0),FALSE)</f>
        <v>0</v>
      </c>
      <c r="M210">
        <f>VLOOKUP($B210,'Tillförd energi'!$B$1:$AS$566,MATCH(M$1,'Tillförd energi'!$B$1:$AQ$1,0),FALSE)</f>
        <v>19.973600000000001</v>
      </c>
      <c r="N210">
        <f>VLOOKUP($B210,'Tillförd energi'!$B$1:$AS$566,MATCH(N$1,'Tillförd energi'!$B$1:$AQ$1,0),FALSE)</f>
        <v>0</v>
      </c>
      <c r="O210">
        <f>VLOOKUP($B210,'Tillförd energi'!$B$1:$AS$566,MATCH(O$1,'Tillförd energi'!$B$1:$AQ$1,0),FALSE)</f>
        <v>0</v>
      </c>
      <c r="P210">
        <f>VLOOKUP($B210,'Tillförd energi'!$B$1:$AS$566,MATCH(P$1,'Tillförd energi'!$B$1:$AQ$1,0),FALSE)</f>
        <v>0</v>
      </c>
      <c r="Q210">
        <f>VLOOKUP($B210,'Tillförd energi'!$B$1:$AS$566,MATCH(Q$1,'Tillförd energi'!$B$1:$AQ$1,0),FALSE)</f>
        <v>0</v>
      </c>
      <c r="R210">
        <f>VLOOKUP($B210,'Tillförd energi'!$B$1:$AS$566,MATCH(R$1,'Tillförd energi'!$B$1:$AQ$1,0),FALSE)</f>
        <v>0</v>
      </c>
      <c r="S210">
        <f>VLOOKUP($B210,'Tillförd energi'!$B$1:$AS$566,MATCH(S$1,'Tillförd energi'!$B$1:$AQ$1,0),FALSE)</f>
        <v>0</v>
      </c>
      <c r="T210">
        <f>VLOOKUP($B210,'Tillförd energi'!$B$1:$AS$566,MATCH(T$1,'Tillförd energi'!$B$1:$AQ$1,0),FALSE)</f>
        <v>0</v>
      </c>
      <c r="U210">
        <f>VLOOKUP($B210,'Tillförd energi'!$B$1:$AS$566,MATCH(U$1,'Tillförd energi'!$B$1:$AQ$1,0),FALSE)</f>
        <v>0</v>
      </c>
      <c r="V210">
        <f>VLOOKUP($B210,'Tillförd energi'!$B$1:$AS$566,MATCH(V$1,'Tillförd energi'!$B$1:$AQ$1,0),FALSE)</f>
        <v>0</v>
      </c>
      <c r="W210">
        <f>VLOOKUP($B210,'Tillförd energi'!$B$1:$AS$566,MATCH(W$1,'Tillförd energi'!$B$1:$AQ$1,0),FALSE)</f>
        <v>0</v>
      </c>
      <c r="X210">
        <f>VLOOKUP($B210,'Tillförd energi'!$B$1:$AS$566,MATCH(X$1,'Tillförd energi'!$B$1:$AQ$1,0),FALSE)</f>
        <v>0</v>
      </c>
      <c r="Y210">
        <f>VLOOKUP($B210,'Tillförd energi'!$B$1:$AS$566,MATCH(Y$1,'Tillförd energi'!$B$1:$AQ$1,0),FALSE)</f>
        <v>0</v>
      </c>
      <c r="Z210">
        <f>VLOOKUP($B210,'Tillförd energi'!$B$1:$AS$566,MATCH(Z$1,'Tillförd energi'!$B$1:$AQ$1,0),FALSE)</f>
        <v>0</v>
      </c>
      <c r="AA210">
        <f>VLOOKUP($B210,'Tillförd energi'!$B$1:$AS$566,MATCH(AA$1,'Tillförd energi'!$B$1:$AQ$1,0),FALSE)</f>
        <v>0</v>
      </c>
      <c r="AB210">
        <f>VLOOKUP($B210,'Tillförd energi'!$B$1:$AS$566,MATCH(AB$1,'Tillförd energi'!$B$1:$AQ$1,0),FALSE)</f>
        <v>0</v>
      </c>
      <c r="AC210">
        <f>VLOOKUP($B210,'Tillförd energi'!$B$1:$AS$566,MATCH(AC$1,'Tillförd energi'!$B$1:$AQ$1,0),FALSE)</f>
        <v>11.74</v>
      </c>
      <c r="AD210">
        <f>VLOOKUP($B210,'Tillförd energi'!$B$1:$AS$566,MATCH(AD$1,'Tillförd energi'!$B$1:$AQ$1,0),FALSE)</f>
        <v>0</v>
      </c>
      <c r="AE210">
        <f>VLOOKUP($B210,'Tillförd energi'!$B$1:$AS$566,MATCH(AE$1,'Tillförd energi'!$B$1:$AQ$1,0),FALSE)</f>
        <v>0</v>
      </c>
      <c r="AF210">
        <f>VLOOKUP($B210,'Tillförd energi'!$B$1:$AS$566,MATCH(AF$1,'Tillförd energi'!$B$1:$AQ$1,0),FALSE)</f>
        <v>0.81912799999999997</v>
      </c>
      <c r="AG210">
        <f>IFERROR(VLOOKUP(B210,Miljö!$B$1:$S$476,9,FALSE)/1,0)</f>
        <v>0</v>
      </c>
      <c r="AI210">
        <f t="shared" si="24"/>
        <v>32.532727999999999</v>
      </c>
      <c r="AJ210">
        <f t="shared" si="25"/>
        <v>32.532727999999999</v>
      </c>
      <c r="AK210">
        <f>IF(ISERROR(1/VLOOKUP($B210,Leveranser!$B$1:$S$500,MATCH("såld värme (gwh)",Leveranser!$B$1:$S$1,0),FALSE)),"",VLOOKUP($B210,Leveranser!$B$1:$S$500,MATCH("såld värme (gwh)",Leveranser!$B$1:$S$1,0),FALSE))</f>
        <v>32.939</v>
      </c>
      <c r="AL210">
        <f>VLOOKUP($B210,Leveranser!$B$1:$Y$500,MATCH("Totalt såld fjärrvärme till andra fjärrvärmeföretag",Leveranser!$B$1:$AA$1,0),FALSE)</f>
        <v>0</v>
      </c>
      <c r="AM210">
        <f>IF(ISERROR(1/VLOOKUP($B210,Miljö!$B$1:$S$500,MATCH("Såld mängd produktionsspecifik fjärrvärme (GWh)",Miljö!$B$1:$R$1,0),FALSE)),0,VLOOKUP($B210,Miljö!$B$1:$S$500,MATCH("Såld mängd produktionsspecifik fjärrvärme (GWh)",Miljö!$B$1:$R$1,0),FALSE))</f>
        <v>0</v>
      </c>
      <c r="AN210" s="137">
        <f t="shared" si="26"/>
        <v>1.0124881012130309</v>
      </c>
      <c r="AP210" t="str">
        <f>VLOOKUP($B210,Miljövärden!$B$1:$H$446,7,FALSE)</f>
        <v>Ja</v>
      </c>
      <c r="AQ210" t="str">
        <f>VLOOKUP($B210,Miljövärden!$B$1:$H$446,6,FALSE)</f>
        <v>Ja</v>
      </c>
      <c r="AU210">
        <f t="shared" si="27"/>
        <v>0.81912799999999997</v>
      </c>
      <c r="AV210">
        <f t="shared" si="28"/>
        <v>0</v>
      </c>
      <c r="AW210">
        <f t="shared" si="29"/>
        <v>19.973600000000001</v>
      </c>
      <c r="AX210">
        <f t="shared" si="30"/>
        <v>0</v>
      </c>
      <c r="AZ210">
        <f t="shared" si="31"/>
        <v>19.973600000000001</v>
      </c>
      <c r="BE210"/>
      <c r="BF210"/>
      <c r="BG210"/>
      <c r="BH210"/>
      <c r="BI210"/>
    </row>
    <row r="211" spans="1:61" x14ac:dyDescent="0.25">
      <c r="A211" s="2" t="s">
        <v>338</v>
      </c>
      <c r="B211" s="2" t="s">
        <v>341</v>
      </c>
      <c r="C211">
        <f>VLOOKUP($B211,'Tillförd energi'!$B$1:$AS$566,MATCH(C$1,'Tillförd energi'!$B$1:$AQ$1,0),FALSE)</f>
        <v>0</v>
      </c>
      <c r="D211">
        <f>VLOOKUP($B211,'Tillförd energi'!$B$1:$AS$566,MATCH(D$1,'Tillförd energi'!$B$1:$AQ$1,0),FALSE)</f>
        <v>0</v>
      </c>
      <c r="E211">
        <f>VLOOKUP($B211,'Tillförd energi'!$B$1:$AS$566,MATCH(E$1,'Tillförd energi'!$B$1:$AQ$1,0),FALSE)</f>
        <v>0</v>
      </c>
      <c r="F211">
        <f>VLOOKUP($B211,'Tillförd energi'!$B$1:$AS$566,MATCH(F$1,'Tillförd energi'!$B$1:$AQ$1,0),FALSE)</f>
        <v>0</v>
      </c>
      <c r="G211">
        <f>VLOOKUP($B211,'Tillförd energi'!$B$1:$AS$566,MATCH(G$1,'Tillförd energi'!$B$1:$AQ$1,0),FALSE)</f>
        <v>0</v>
      </c>
      <c r="H211">
        <f>VLOOKUP($B211,'Tillförd energi'!$B$1:$AS$566,MATCH(H$1,'Tillförd energi'!$B$1:$AQ$1,0),FALSE)</f>
        <v>0</v>
      </c>
      <c r="I211">
        <f>VLOOKUP($B211,'Tillförd energi'!$B$1:$AS$566,MATCH(I$1,'Tillförd energi'!$B$1:$AQ$1,0),FALSE)</f>
        <v>0</v>
      </c>
      <c r="J211">
        <f>VLOOKUP($B211,'Tillförd energi'!$B$1:$AS$566,MATCH(J$1,'Tillförd energi'!$B$1:$AQ$1,0),FALSE)</f>
        <v>0</v>
      </c>
      <c r="K211">
        <v>0</v>
      </c>
      <c r="L211">
        <f>VLOOKUP($B211,'Tillförd energi'!$B$1:$AS$566,MATCH(L$1,'Tillförd energi'!$B$1:$AQ$1,0),FALSE)</f>
        <v>0</v>
      </c>
      <c r="M211">
        <f>VLOOKUP($B211,'Tillförd energi'!$B$1:$AS$566,MATCH(M$1,'Tillförd energi'!$B$1:$AQ$1,0),FALSE)</f>
        <v>3.5895299999999999</v>
      </c>
      <c r="N211">
        <f>VLOOKUP($B211,'Tillförd energi'!$B$1:$AS$566,MATCH(N$1,'Tillförd energi'!$B$1:$AQ$1,0),FALSE)</f>
        <v>4.5330700000000004</v>
      </c>
      <c r="O211">
        <f>VLOOKUP($B211,'Tillförd energi'!$B$1:$AS$566,MATCH(O$1,'Tillförd energi'!$B$1:$AQ$1,0),FALSE)</f>
        <v>0</v>
      </c>
      <c r="P211">
        <f>VLOOKUP($B211,'Tillförd energi'!$B$1:$AS$566,MATCH(P$1,'Tillförd energi'!$B$1:$AQ$1,0),FALSE)</f>
        <v>0</v>
      </c>
      <c r="Q211">
        <f>VLOOKUP($B211,'Tillförd energi'!$B$1:$AS$566,MATCH(Q$1,'Tillförd energi'!$B$1:$AQ$1,0),FALSE)</f>
        <v>0</v>
      </c>
      <c r="R211">
        <f>VLOOKUP($B211,'Tillförd energi'!$B$1:$AS$566,MATCH(R$1,'Tillförd energi'!$B$1:$AQ$1,0),FALSE)</f>
        <v>0</v>
      </c>
      <c r="S211">
        <f>VLOOKUP($B211,'Tillförd energi'!$B$1:$AS$566,MATCH(S$1,'Tillförd energi'!$B$1:$AQ$1,0),FALSE)</f>
        <v>0</v>
      </c>
      <c r="T211">
        <f>VLOOKUP($B211,'Tillförd energi'!$B$1:$AS$566,MATCH(T$1,'Tillförd energi'!$B$1:$AQ$1,0),FALSE)</f>
        <v>0</v>
      </c>
      <c r="U211">
        <f>VLOOKUP($B211,'Tillförd energi'!$B$1:$AS$566,MATCH(U$1,'Tillförd energi'!$B$1:$AQ$1,0),FALSE)</f>
        <v>0</v>
      </c>
      <c r="V211">
        <f>VLOOKUP($B211,'Tillförd energi'!$B$1:$AS$566,MATCH(V$1,'Tillförd energi'!$B$1:$AQ$1,0),FALSE)</f>
        <v>0</v>
      </c>
      <c r="W211">
        <f>VLOOKUP($B211,'Tillförd energi'!$B$1:$AS$566,MATCH(W$1,'Tillförd energi'!$B$1:$AQ$1,0),FALSE)</f>
        <v>0</v>
      </c>
      <c r="X211">
        <f>VLOOKUP($B211,'Tillförd energi'!$B$1:$AS$566,MATCH(X$1,'Tillförd energi'!$B$1:$AQ$1,0),FALSE)</f>
        <v>0</v>
      </c>
      <c r="Y211">
        <f>VLOOKUP($B211,'Tillförd energi'!$B$1:$AS$566,MATCH(Y$1,'Tillförd energi'!$B$1:$AQ$1,0),FALSE)</f>
        <v>0</v>
      </c>
      <c r="Z211">
        <f>VLOOKUP($B211,'Tillförd energi'!$B$1:$AS$566,MATCH(Z$1,'Tillförd energi'!$B$1:$AQ$1,0),FALSE)</f>
        <v>0</v>
      </c>
      <c r="AA211">
        <f>VLOOKUP($B211,'Tillförd energi'!$B$1:$AS$566,MATCH(AA$1,'Tillförd energi'!$B$1:$AQ$1,0),FALSE)</f>
        <v>0</v>
      </c>
      <c r="AB211">
        <f>VLOOKUP($B211,'Tillförd energi'!$B$1:$AS$566,MATCH(AB$1,'Tillförd energi'!$B$1:$AQ$1,0),FALSE)</f>
        <v>0</v>
      </c>
      <c r="AC211">
        <f>VLOOKUP($B211,'Tillförd energi'!$B$1:$AS$566,MATCH(AC$1,'Tillförd energi'!$B$1:$AQ$1,0),FALSE)</f>
        <v>4.7750000000000004</v>
      </c>
      <c r="AD211">
        <f>VLOOKUP($B211,'Tillförd energi'!$B$1:$AS$566,MATCH(AD$1,'Tillförd energi'!$B$1:$AQ$1,0),FALSE)</f>
        <v>0</v>
      </c>
      <c r="AE211">
        <f>VLOOKUP($B211,'Tillförd energi'!$B$1:$AS$566,MATCH(AE$1,'Tillförd energi'!$B$1:$AQ$1,0),FALSE)</f>
        <v>0</v>
      </c>
      <c r="AF211">
        <f>VLOOKUP($B211,'Tillförd energi'!$B$1:$AS$566,MATCH(AF$1,'Tillförd energi'!$B$1:$AQ$1,0),FALSE)</f>
        <v>0.33306799999999998</v>
      </c>
      <c r="AG211">
        <f>IFERROR(VLOOKUP(B211,Miljö!$B$1:$S$476,9,FALSE)/1,0)</f>
        <v>0</v>
      </c>
      <c r="AI211">
        <f t="shared" si="24"/>
        <v>13.230668000000001</v>
      </c>
      <c r="AJ211">
        <f t="shared" si="25"/>
        <v>13.230668000000001</v>
      </c>
      <c r="AK211">
        <f>IF(ISERROR(1/VLOOKUP($B211,Leveranser!$B$1:$S$500,MATCH("såld värme (gwh)",Leveranser!$B$1:$S$1,0),FALSE)),"",VLOOKUP($B211,Leveranser!$B$1:$S$500,MATCH("såld värme (gwh)",Leveranser!$B$1:$S$1,0),FALSE))</f>
        <v>13.396000000000001</v>
      </c>
      <c r="AL211">
        <f>VLOOKUP($B211,Leveranser!$B$1:$Y$500,MATCH("Totalt såld fjärrvärme till andra fjärrvärmeföretag",Leveranser!$B$1:$AA$1,0),FALSE)</f>
        <v>0</v>
      </c>
      <c r="AM211">
        <f>IF(ISERROR(1/VLOOKUP($B211,Miljö!$B$1:$S$500,MATCH("Såld mängd produktionsspecifik fjärrvärme (GWh)",Miljö!$B$1:$R$1,0),FALSE)),0,VLOOKUP($B211,Miljö!$B$1:$S$500,MATCH("Såld mängd produktionsspecifik fjärrvärme (GWh)",Miljö!$B$1:$R$1,0),FALSE))</f>
        <v>0</v>
      </c>
      <c r="AN211" s="137">
        <f t="shared" si="26"/>
        <v>1.0124961188656536</v>
      </c>
      <c r="AP211" t="str">
        <f>VLOOKUP($B211,Miljövärden!$B$1:$H$446,7,FALSE)</f>
        <v>Ja</v>
      </c>
      <c r="AQ211" t="str">
        <f>VLOOKUP($B211,Miljövärden!$B$1:$H$446,6,FALSE)</f>
        <v>Ja</v>
      </c>
      <c r="AU211">
        <f t="shared" si="27"/>
        <v>0.33306799999999998</v>
      </c>
      <c r="AV211">
        <f t="shared" si="28"/>
        <v>0</v>
      </c>
      <c r="AW211">
        <f t="shared" si="29"/>
        <v>8.1226000000000003</v>
      </c>
      <c r="AX211">
        <f t="shared" si="30"/>
        <v>0</v>
      </c>
      <c r="AZ211">
        <f t="shared" si="31"/>
        <v>8.1226000000000003</v>
      </c>
      <c r="BE211"/>
      <c r="BF211"/>
      <c r="BG211"/>
      <c r="BH211"/>
      <c r="BI211"/>
    </row>
    <row r="212" spans="1:61" x14ac:dyDescent="0.25">
      <c r="A212" s="2" t="s">
        <v>351</v>
      </c>
      <c r="B212" s="2" t="s">
        <v>352</v>
      </c>
      <c r="C212">
        <f>VLOOKUP($B212,'Tillförd energi'!$B$1:$AS$566,MATCH(C$1,'Tillförd energi'!$B$1:$AQ$1,0),FALSE)</f>
        <v>0</v>
      </c>
      <c r="D212">
        <f>VLOOKUP($B212,'Tillförd energi'!$B$1:$AS$566,MATCH(D$1,'Tillförd energi'!$B$1:$AQ$1,0),FALSE)</f>
        <v>0.94099999999999995</v>
      </c>
      <c r="E212">
        <f>VLOOKUP($B212,'Tillförd energi'!$B$1:$AS$566,MATCH(E$1,'Tillförd energi'!$B$1:$AQ$1,0),FALSE)</f>
        <v>0</v>
      </c>
      <c r="F212">
        <f>VLOOKUP($B212,'Tillförd energi'!$B$1:$AS$566,MATCH(F$1,'Tillförd energi'!$B$1:$AQ$1,0),FALSE)</f>
        <v>1.2</v>
      </c>
      <c r="G212">
        <f>VLOOKUP($B212,'Tillförd energi'!$B$1:$AS$566,MATCH(G$1,'Tillförd energi'!$B$1:$AQ$1,0),FALSE)</f>
        <v>0</v>
      </c>
      <c r="H212">
        <f>VLOOKUP($B212,'Tillförd energi'!$B$1:$AS$566,MATCH(H$1,'Tillförd energi'!$B$1:$AQ$1,0),FALSE)</f>
        <v>0</v>
      </c>
      <c r="I212">
        <f>VLOOKUP($B212,'Tillförd energi'!$B$1:$AS$566,MATCH(I$1,'Tillförd energi'!$B$1:$AQ$1,0),FALSE)</f>
        <v>0</v>
      </c>
      <c r="J212">
        <f>VLOOKUP($B212,'Tillförd energi'!$B$1:$AS$566,MATCH(J$1,'Tillförd energi'!$B$1:$AQ$1,0),FALSE)</f>
        <v>0</v>
      </c>
      <c r="K212">
        <v>0</v>
      </c>
      <c r="L212">
        <f>VLOOKUP($B212,'Tillförd energi'!$B$1:$AS$566,MATCH(L$1,'Tillförd energi'!$B$1:$AQ$1,0),FALSE)</f>
        <v>0</v>
      </c>
      <c r="M212">
        <f>VLOOKUP($B212,'Tillförd energi'!$B$1:$AS$566,MATCH(M$1,'Tillförd energi'!$B$1:$AQ$1,0),FALSE)</f>
        <v>0</v>
      </c>
      <c r="N212">
        <f>VLOOKUP($B212,'Tillförd energi'!$B$1:$AS$566,MATCH(N$1,'Tillförd energi'!$B$1:$AQ$1,0),FALSE)</f>
        <v>0</v>
      </c>
      <c r="O212">
        <f>VLOOKUP($B212,'Tillförd energi'!$B$1:$AS$566,MATCH(O$1,'Tillförd energi'!$B$1:$AQ$1,0),FALSE)</f>
        <v>0</v>
      </c>
      <c r="P212">
        <f>VLOOKUP($B212,'Tillförd energi'!$B$1:$AS$566,MATCH(P$1,'Tillförd energi'!$B$1:$AQ$1,0),FALSE)</f>
        <v>0</v>
      </c>
      <c r="Q212">
        <f>VLOOKUP($B212,'Tillförd energi'!$B$1:$AS$566,MATCH(Q$1,'Tillförd energi'!$B$1:$AQ$1,0),FALSE)</f>
        <v>0</v>
      </c>
      <c r="R212">
        <f>VLOOKUP($B212,'Tillförd energi'!$B$1:$AS$566,MATCH(R$1,'Tillförd energi'!$B$1:$AQ$1,0),FALSE)</f>
        <v>0</v>
      </c>
      <c r="S212">
        <f>VLOOKUP($B212,'Tillförd energi'!$B$1:$AS$566,MATCH(S$1,'Tillförd energi'!$B$1:$AQ$1,0),FALSE)</f>
        <v>0</v>
      </c>
      <c r="T212">
        <f>VLOOKUP($B212,'Tillförd energi'!$B$1:$AS$566,MATCH(T$1,'Tillförd energi'!$B$1:$AQ$1,0),FALSE)</f>
        <v>303.10000000000002</v>
      </c>
      <c r="U212">
        <f>VLOOKUP($B212,'Tillförd energi'!$B$1:$AS$566,MATCH(U$1,'Tillförd energi'!$B$1:$AQ$1,0),FALSE)</f>
        <v>0</v>
      </c>
      <c r="V212">
        <f>VLOOKUP($B212,'Tillförd energi'!$B$1:$AS$566,MATCH(V$1,'Tillförd energi'!$B$1:$AQ$1,0),FALSE)</f>
        <v>31.5</v>
      </c>
      <c r="W212">
        <f>VLOOKUP($B212,'Tillförd energi'!$B$1:$AS$566,MATCH(W$1,'Tillförd energi'!$B$1:$AQ$1,0),FALSE)</f>
        <v>14.3</v>
      </c>
      <c r="X212">
        <f>VLOOKUP($B212,'Tillförd energi'!$B$1:$AS$566,MATCH(X$1,'Tillförd energi'!$B$1:$AQ$1,0),FALSE)</f>
        <v>0</v>
      </c>
      <c r="Y212">
        <f>VLOOKUP($B212,'Tillförd energi'!$B$1:$AS$566,MATCH(Y$1,'Tillförd energi'!$B$1:$AQ$1,0),FALSE)</f>
        <v>0</v>
      </c>
      <c r="Z212">
        <f>VLOOKUP($B212,'Tillförd energi'!$B$1:$AS$566,MATCH(Z$1,'Tillförd energi'!$B$1:$AQ$1,0),FALSE)</f>
        <v>0</v>
      </c>
      <c r="AA212">
        <f>VLOOKUP($B212,'Tillförd energi'!$B$1:$AS$566,MATCH(AA$1,'Tillförd energi'!$B$1:$AQ$1,0),FALSE)</f>
        <v>185.8</v>
      </c>
      <c r="AB212">
        <f>VLOOKUP($B212,'Tillförd energi'!$B$1:$AS$566,MATCH(AB$1,'Tillförd energi'!$B$1:$AQ$1,0),FALSE)</f>
        <v>382.5</v>
      </c>
      <c r="AC212">
        <f>VLOOKUP($B212,'Tillförd energi'!$B$1:$AS$566,MATCH(AC$1,'Tillförd energi'!$B$1:$AQ$1,0),FALSE)</f>
        <v>0</v>
      </c>
      <c r="AD212">
        <f>VLOOKUP($B212,'Tillförd energi'!$B$1:$AS$566,MATCH(AD$1,'Tillförd energi'!$B$1:$AQ$1,0),FALSE)</f>
        <v>0.1</v>
      </c>
      <c r="AE212">
        <f>VLOOKUP($B212,'Tillförd energi'!$B$1:$AS$566,MATCH(AE$1,'Tillförd energi'!$B$1:$AQ$1,0),FALSE)</f>
        <v>0</v>
      </c>
      <c r="AF212">
        <f>VLOOKUP($B212,'Tillförd energi'!$B$1:$AS$566,MATCH(AF$1,'Tillförd energi'!$B$1:$AQ$1,0),FALSE)</f>
        <v>16.484000000000002</v>
      </c>
      <c r="AG212">
        <f>IFERROR(VLOOKUP(B212,Miljö!$B$1:$S$476,9,FALSE)/1,0)</f>
        <v>90.507999999999996</v>
      </c>
      <c r="AI212">
        <f t="shared" si="24"/>
        <v>935.92500000000018</v>
      </c>
      <c r="AJ212">
        <f t="shared" si="25"/>
        <v>1026.4330000000002</v>
      </c>
      <c r="AK212">
        <f>IF(ISERROR(1/VLOOKUP($B212,Leveranser!$B$1:$S$500,MATCH("såld värme (gwh)",Leveranser!$B$1:$S$1,0),FALSE)),"",VLOOKUP($B212,Leveranser!$B$1:$S$500,MATCH("såld värme (gwh)",Leveranser!$B$1:$S$1,0),FALSE))</f>
        <v>936.97500000000002</v>
      </c>
      <c r="AL212">
        <f>VLOOKUP($B212,Leveranser!$B$1:$Y$500,MATCH("Totalt såld fjärrvärme till andra fjärrvärmeföretag",Leveranser!$B$1:$AA$1,0),FALSE)</f>
        <v>1.554</v>
      </c>
      <c r="AM212">
        <f>IF(ISERROR(1/VLOOKUP($B212,Miljö!$B$1:$S$500,MATCH("Såld mängd produktionsspecifik fjärrvärme (GWh)",Miljö!$B$1:$R$1,0),FALSE)),0,VLOOKUP($B212,Miljö!$B$1:$S$500,MATCH("Såld mängd produktionsspecifik fjärrvärme (GWh)",Miljö!$B$1:$R$1,0),FALSE))</f>
        <v>4.3570000000000002</v>
      </c>
      <c r="AN212" s="137">
        <f t="shared" si="26"/>
        <v>0.91284574833427978</v>
      </c>
      <c r="AP212" t="str">
        <f>VLOOKUP($B212,Miljövärden!$B$1:$H$446,7,FALSE)</f>
        <v>Ja</v>
      </c>
      <c r="AQ212" t="str">
        <f>VLOOKUP($B212,Miljövärden!$B$1:$H$446,6,FALSE)</f>
        <v>Nej</v>
      </c>
      <c r="AU212">
        <f t="shared" si="27"/>
        <v>202.28400000000002</v>
      </c>
      <c r="AV212">
        <f t="shared" si="28"/>
        <v>0</v>
      </c>
      <c r="AW212">
        <f t="shared" si="29"/>
        <v>0</v>
      </c>
      <c r="AX212">
        <f t="shared" si="30"/>
        <v>303.10000000000002</v>
      </c>
      <c r="AZ212">
        <f t="shared" si="31"/>
        <v>348.90000000000003</v>
      </c>
      <c r="BE212"/>
      <c r="BF212"/>
      <c r="BG212"/>
      <c r="BH212"/>
      <c r="BI212"/>
    </row>
    <row r="213" spans="1:61" x14ac:dyDescent="0.25">
      <c r="A213" s="2" t="s">
        <v>353</v>
      </c>
      <c r="B213" s="2" t="s">
        <v>354</v>
      </c>
      <c r="C213">
        <f>VLOOKUP($B213,'Tillförd energi'!$B$1:$AS$566,MATCH(C$1,'Tillförd energi'!$B$1:$AQ$1,0),FALSE)</f>
        <v>0</v>
      </c>
      <c r="D213">
        <f>VLOOKUP($B213,'Tillförd energi'!$B$1:$AS$566,MATCH(D$1,'Tillförd energi'!$B$1:$AQ$1,0),FALSE)</f>
        <v>0.09</v>
      </c>
      <c r="E213">
        <f>VLOOKUP($B213,'Tillförd energi'!$B$1:$AS$566,MATCH(E$1,'Tillförd energi'!$B$1:$AQ$1,0),FALSE)</f>
        <v>0</v>
      </c>
      <c r="F213">
        <f>VLOOKUP($B213,'Tillförd energi'!$B$1:$AS$566,MATCH(F$1,'Tillförd energi'!$B$1:$AQ$1,0),FALSE)</f>
        <v>0</v>
      </c>
      <c r="G213">
        <f>VLOOKUP($B213,'Tillförd energi'!$B$1:$AS$566,MATCH(G$1,'Tillförd energi'!$B$1:$AQ$1,0),FALSE)</f>
        <v>0</v>
      </c>
      <c r="H213">
        <f>VLOOKUP($B213,'Tillförd energi'!$B$1:$AS$566,MATCH(H$1,'Tillförd energi'!$B$1:$AQ$1,0),FALSE)</f>
        <v>0</v>
      </c>
      <c r="I213">
        <f>VLOOKUP($B213,'Tillförd energi'!$B$1:$AS$566,MATCH(I$1,'Tillförd energi'!$B$1:$AQ$1,0),FALSE)</f>
        <v>0</v>
      </c>
      <c r="J213">
        <f>VLOOKUP($B213,'Tillförd energi'!$B$1:$AS$566,MATCH(J$1,'Tillförd energi'!$B$1:$AQ$1,0),FALSE)</f>
        <v>0</v>
      </c>
      <c r="K213">
        <v>0</v>
      </c>
      <c r="L213">
        <f>VLOOKUP($B213,'Tillförd energi'!$B$1:$AS$566,MATCH(L$1,'Tillförd energi'!$B$1:$AQ$1,0),FALSE)</f>
        <v>0</v>
      </c>
      <c r="M213">
        <f>VLOOKUP($B213,'Tillförd energi'!$B$1:$AS$566,MATCH(M$1,'Tillförd energi'!$B$1:$AQ$1,0),FALSE)</f>
        <v>0</v>
      </c>
      <c r="N213">
        <f>VLOOKUP($B213,'Tillförd energi'!$B$1:$AS$566,MATCH(N$1,'Tillförd energi'!$B$1:$AQ$1,0),FALSE)</f>
        <v>0</v>
      </c>
      <c r="O213">
        <f>VLOOKUP($B213,'Tillförd energi'!$B$1:$AS$566,MATCH(O$1,'Tillförd energi'!$B$1:$AQ$1,0),FALSE)</f>
        <v>0</v>
      </c>
      <c r="P213">
        <f>VLOOKUP($B213,'Tillförd energi'!$B$1:$AS$566,MATCH(P$1,'Tillförd energi'!$B$1:$AQ$1,0),FALSE)</f>
        <v>0</v>
      </c>
      <c r="Q213">
        <f>VLOOKUP($B213,'Tillförd energi'!$B$1:$AS$566,MATCH(Q$1,'Tillförd energi'!$B$1:$AQ$1,0),FALSE)</f>
        <v>0</v>
      </c>
      <c r="R213">
        <f>VLOOKUP($B213,'Tillförd energi'!$B$1:$AS$566,MATCH(R$1,'Tillförd energi'!$B$1:$AQ$1,0),FALSE)</f>
        <v>5.22</v>
      </c>
      <c r="S213">
        <f>VLOOKUP($B213,'Tillförd energi'!$B$1:$AS$566,MATCH(S$1,'Tillförd energi'!$B$1:$AQ$1,0),FALSE)</f>
        <v>0</v>
      </c>
      <c r="T213">
        <f>VLOOKUP($B213,'Tillförd energi'!$B$1:$AS$566,MATCH(T$1,'Tillförd energi'!$B$1:$AQ$1,0),FALSE)</f>
        <v>0</v>
      </c>
      <c r="U213">
        <f>VLOOKUP($B213,'Tillförd energi'!$B$1:$AS$566,MATCH(U$1,'Tillförd energi'!$B$1:$AQ$1,0),FALSE)</f>
        <v>0</v>
      </c>
      <c r="V213">
        <f>VLOOKUP($B213,'Tillförd energi'!$B$1:$AS$566,MATCH(V$1,'Tillförd energi'!$B$1:$AQ$1,0),FALSE)</f>
        <v>0</v>
      </c>
      <c r="W213">
        <f>VLOOKUP($B213,'Tillförd energi'!$B$1:$AS$566,MATCH(W$1,'Tillförd energi'!$B$1:$AQ$1,0),FALSE)</f>
        <v>0</v>
      </c>
      <c r="X213">
        <f>VLOOKUP($B213,'Tillförd energi'!$B$1:$AS$566,MATCH(X$1,'Tillförd energi'!$B$1:$AQ$1,0),FALSE)</f>
        <v>0</v>
      </c>
      <c r="Y213">
        <f>VLOOKUP($B213,'Tillförd energi'!$B$1:$AS$566,MATCH(Y$1,'Tillförd energi'!$B$1:$AQ$1,0),FALSE)</f>
        <v>0</v>
      </c>
      <c r="Z213">
        <f>VLOOKUP($B213,'Tillförd energi'!$B$1:$AS$566,MATCH(Z$1,'Tillförd energi'!$B$1:$AQ$1,0),FALSE)</f>
        <v>0</v>
      </c>
      <c r="AA213">
        <f>VLOOKUP($B213,'Tillförd energi'!$B$1:$AS$566,MATCH(AA$1,'Tillförd energi'!$B$1:$AQ$1,0),FALSE)</f>
        <v>0</v>
      </c>
      <c r="AB213">
        <f>VLOOKUP($B213,'Tillförd energi'!$B$1:$AS$566,MATCH(AB$1,'Tillförd energi'!$B$1:$AQ$1,0),FALSE)</f>
        <v>0</v>
      </c>
      <c r="AC213">
        <f>VLOOKUP($B213,'Tillförd energi'!$B$1:$AS$566,MATCH(AC$1,'Tillförd energi'!$B$1:$AQ$1,0),FALSE)</f>
        <v>0</v>
      </c>
      <c r="AD213">
        <f>VLOOKUP($B213,'Tillförd energi'!$B$1:$AS$566,MATCH(AD$1,'Tillförd energi'!$B$1:$AQ$1,0),FALSE)</f>
        <v>13.406000000000001</v>
      </c>
      <c r="AE213">
        <f>VLOOKUP($B213,'Tillförd energi'!$B$1:$AS$566,MATCH(AE$1,'Tillförd energi'!$B$1:$AQ$1,0),FALSE)</f>
        <v>0</v>
      </c>
      <c r="AF213">
        <f>VLOOKUP($B213,'Tillförd energi'!$B$1:$AS$566,MATCH(AF$1,'Tillförd energi'!$B$1:$AQ$1,0),FALSE)</f>
        <v>0.05</v>
      </c>
      <c r="AG213">
        <f>IFERROR(VLOOKUP(B213,Miljö!$B$1:$S$476,9,FALSE)/1,0)</f>
        <v>0</v>
      </c>
      <c r="AI213">
        <f t="shared" si="24"/>
        <v>18.766000000000002</v>
      </c>
      <c r="AJ213">
        <f t="shared" si="25"/>
        <v>18.766000000000002</v>
      </c>
      <c r="AK213">
        <f>IF(ISERROR(1/VLOOKUP($B213,Leveranser!$B$1:$S$500,MATCH("såld värme (gwh)",Leveranser!$B$1:$S$1,0),FALSE)),"",VLOOKUP($B213,Leveranser!$B$1:$S$500,MATCH("såld värme (gwh)",Leveranser!$B$1:$S$1,0),FALSE))</f>
        <v>15.855</v>
      </c>
      <c r="AL213">
        <f>VLOOKUP($B213,Leveranser!$B$1:$Y$500,MATCH("Totalt såld fjärrvärme till andra fjärrvärmeföretag",Leveranser!$B$1:$AA$1,0),FALSE)</f>
        <v>0</v>
      </c>
      <c r="AM213">
        <f>IF(ISERROR(1/VLOOKUP($B213,Miljö!$B$1:$S$500,MATCH("Såld mängd produktionsspecifik fjärrvärme (GWh)",Miljö!$B$1:$R$1,0),FALSE)),0,VLOOKUP($B213,Miljö!$B$1:$S$500,MATCH("Såld mängd produktionsspecifik fjärrvärme (GWh)",Miljö!$B$1:$R$1,0),FALSE))</f>
        <v>0</v>
      </c>
      <c r="AN213" s="137">
        <f t="shared" si="26"/>
        <v>0.84487903655547258</v>
      </c>
      <c r="AP213" t="str">
        <f>VLOOKUP($B213,Miljövärden!$B$1:$H$446,7,FALSE)</f>
        <v>Ja</v>
      </c>
      <c r="AQ213" t="str">
        <f>VLOOKUP($B213,Miljövärden!$B$1:$H$446,6,FALSE)</f>
        <v>Nej</v>
      </c>
      <c r="AU213">
        <f t="shared" si="27"/>
        <v>0.05</v>
      </c>
      <c r="AV213">
        <f t="shared" si="28"/>
        <v>0</v>
      </c>
      <c r="AW213">
        <f t="shared" si="29"/>
        <v>0</v>
      </c>
      <c r="AX213">
        <f t="shared" si="30"/>
        <v>5.22</v>
      </c>
      <c r="AZ213">
        <f t="shared" si="31"/>
        <v>5.22</v>
      </c>
      <c r="BE213"/>
      <c r="BF213"/>
      <c r="BG213"/>
      <c r="BH213"/>
      <c r="BI213"/>
    </row>
    <row r="214" spans="1:61" x14ac:dyDescent="0.25">
      <c r="A214" s="2" t="s">
        <v>353</v>
      </c>
      <c r="B214" s="2" t="s">
        <v>355</v>
      </c>
      <c r="C214">
        <f>VLOOKUP($B214,'Tillförd energi'!$B$1:$AS$566,MATCH(C$1,'Tillförd energi'!$B$1:$AQ$1,0),FALSE)</f>
        <v>0</v>
      </c>
      <c r="D214">
        <f>VLOOKUP($B214,'Tillförd energi'!$B$1:$AS$566,MATCH(D$1,'Tillförd energi'!$B$1:$AQ$1,0),FALSE)</f>
        <v>0.56000000000000005</v>
      </c>
      <c r="E214">
        <f>VLOOKUP($B214,'Tillförd energi'!$B$1:$AS$566,MATCH(E$1,'Tillförd energi'!$B$1:$AQ$1,0),FALSE)</f>
        <v>0</v>
      </c>
      <c r="F214">
        <f>VLOOKUP($B214,'Tillförd energi'!$B$1:$AS$566,MATCH(F$1,'Tillförd energi'!$B$1:$AQ$1,0),FALSE)</f>
        <v>0</v>
      </c>
      <c r="G214">
        <f>VLOOKUP($B214,'Tillförd energi'!$B$1:$AS$566,MATCH(G$1,'Tillförd energi'!$B$1:$AQ$1,0),FALSE)</f>
        <v>0</v>
      </c>
      <c r="H214">
        <f>VLOOKUP($B214,'Tillförd energi'!$B$1:$AS$566,MATCH(H$1,'Tillförd energi'!$B$1:$AQ$1,0),FALSE)</f>
        <v>0</v>
      </c>
      <c r="I214">
        <f>VLOOKUP($B214,'Tillförd energi'!$B$1:$AS$566,MATCH(I$1,'Tillförd energi'!$B$1:$AQ$1,0),FALSE)</f>
        <v>0</v>
      </c>
      <c r="J214">
        <f>VLOOKUP($B214,'Tillförd energi'!$B$1:$AS$566,MATCH(J$1,'Tillförd energi'!$B$1:$AQ$1,0),FALSE)</f>
        <v>0</v>
      </c>
      <c r="K214">
        <v>0</v>
      </c>
      <c r="L214">
        <f>VLOOKUP($B214,'Tillförd energi'!$B$1:$AS$566,MATCH(L$1,'Tillförd energi'!$B$1:$AQ$1,0),FALSE)</f>
        <v>0</v>
      </c>
      <c r="M214">
        <f>VLOOKUP($B214,'Tillförd energi'!$B$1:$AS$566,MATCH(M$1,'Tillförd energi'!$B$1:$AQ$1,0),FALSE)</f>
        <v>6.2510300000000001</v>
      </c>
      <c r="N214">
        <f>VLOOKUP($B214,'Tillförd energi'!$B$1:$AS$566,MATCH(N$1,'Tillförd energi'!$B$1:$AQ$1,0),FALSE)</f>
        <v>85.726399999999998</v>
      </c>
      <c r="O214">
        <f>VLOOKUP($B214,'Tillförd energi'!$B$1:$AS$566,MATCH(O$1,'Tillförd energi'!$B$1:$AQ$1,0),FALSE)</f>
        <v>0</v>
      </c>
      <c r="P214">
        <f>VLOOKUP($B214,'Tillförd energi'!$B$1:$AS$566,MATCH(P$1,'Tillförd energi'!$B$1:$AQ$1,0),FALSE)</f>
        <v>16.6934</v>
      </c>
      <c r="Q214">
        <f>VLOOKUP($B214,'Tillförd energi'!$B$1:$AS$566,MATCH(Q$1,'Tillförd energi'!$B$1:$AQ$1,0),FALSE)</f>
        <v>0</v>
      </c>
      <c r="R214">
        <f>VLOOKUP($B214,'Tillförd energi'!$B$1:$AS$566,MATCH(R$1,'Tillförd energi'!$B$1:$AQ$1,0),FALSE)</f>
        <v>0</v>
      </c>
      <c r="S214">
        <f>VLOOKUP($B214,'Tillförd energi'!$B$1:$AS$566,MATCH(S$1,'Tillförd energi'!$B$1:$AQ$1,0),FALSE)</f>
        <v>0</v>
      </c>
      <c r="T214">
        <f>VLOOKUP($B214,'Tillförd energi'!$B$1:$AS$566,MATCH(T$1,'Tillförd energi'!$B$1:$AQ$1,0),FALSE)</f>
        <v>0</v>
      </c>
      <c r="U214">
        <f>VLOOKUP($B214,'Tillförd energi'!$B$1:$AS$566,MATCH(U$1,'Tillförd energi'!$B$1:$AQ$1,0),FALSE)</f>
        <v>0</v>
      </c>
      <c r="V214">
        <f>VLOOKUP($B214,'Tillförd energi'!$B$1:$AS$566,MATCH(V$1,'Tillförd energi'!$B$1:$AQ$1,0),FALSE)</f>
        <v>0</v>
      </c>
      <c r="W214">
        <f>VLOOKUP($B214,'Tillförd energi'!$B$1:$AS$566,MATCH(W$1,'Tillförd energi'!$B$1:$AQ$1,0),FALSE)</f>
        <v>0</v>
      </c>
      <c r="X214">
        <f>VLOOKUP($B214,'Tillförd energi'!$B$1:$AS$566,MATCH(X$1,'Tillförd energi'!$B$1:$AQ$1,0),FALSE)</f>
        <v>0</v>
      </c>
      <c r="Y214">
        <f>VLOOKUP($B214,'Tillförd energi'!$B$1:$AS$566,MATCH(Y$1,'Tillförd energi'!$B$1:$AQ$1,0),FALSE)</f>
        <v>0</v>
      </c>
      <c r="Z214">
        <f>VLOOKUP($B214,'Tillförd energi'!$B$1:$AS$566,MATCH(Z$1,'Tillförd energi'!$B$1:$AQ$1,0),FALSE)</f>
        <v>2.0430000000000001</v>
      </c>
      <c r="AA214">
        <f>VLOOKUP($B214,'Tillförd energi'!$B$1:$AS$566,MATCH(AA$1,'Tillförd energi'!$B$1:$AQ$1,0),FALSE)</f>
        <v>0</v>
      </c>
      <c r="AB214">
        <f>VLOOKUP($B214,'Tillförd energi'!$B$1:$AS$566,MATCH(AB$1,'Tillförd energi'!$B$1:$AQ$1,0),FALSE)</f>
        <v>0</v>
      </c>
      <c r="AC214">
        <f>VLOOKUP($B214,'Tillförd energi'!$B$1:$AS$566,MATCH(AC$1,'Tillförd energi'!$B$1:$AQ$1,0),FALSE)</f>
        <v>24.378</v>
      </c>
      <c r="AD214">
        <f>VLOOKUP($B214,'Tillförd energi'!$B$1:$AS$566,MATCH(AD$1,'Tillförd energi'!$B$1:$AQ$1,0),FALSE)</f>
        <v>0</v>
      </c>
      <c r="AE214">
        <f>VLOOKUP($B214,'Tillförd energi'!$B$1:$AS$566,MATCH(AE$1,'Tillförd energi'!$B$1:$AQ$1,0),FALSE)</f>
        <v>0</v>
      </c>
      <c r="AF214">
        <f>VLOOKUP($B214,'Tillförd energi'!$B$1:$AS$566,MATCH(AF$1,'Tillförd energi'!$B$1:$AQ$1,0),FALSE)</f>
        <v>4.0389799999999996</v>
      </c>
      <c r="AG214">
        <f>IFERROR(VLOOKUP(B214,Miljö!$B$1:$S$476,9,FALSE)/1,0)</f>
        <v>0</v>
      </c>
      <c r="AI214">
        <f t="shared" si="24"/>
        <v>139.69081000000003</v>
      </c>
      <c r="AJ214">
        <f t="shared" si="25"/>
        <v>139.69081000000003</v>
      </c>
      <c r="AK214">
        <f>IF(ISERROR(1/VLOOKUP($B214,Leveranser!$B$1:$S$500,MATCH("såld värme (gwh)",Leveranser!$B$1:$S$1,0),FALSE)),"",VLOOKUP($B214,Leveranser!$B$1:$S$500,MATCH("såld värme (gwh)",Leveranser!$B$1:$S$1,0),FALSE))</f>
        <v>114.63500000000001</v>
      </c>
      <c r="AL214">
        <f>VLOOKUP($B214,Leveranser!$B$1:$Y$500,MATCH("Totalt såld fjärrvärme till andra fjärrvärmeföretag",Leveranser!$B$1:$AA$1,0),FALSE)</f>
        <v>0</v>
      </c>
      <c r="AM214">
        <f>IF(ISERROR(1/VLOOKUP($B214,Miljö!$B$1:$S$500,MATCH("Såld mängd produktionsspecifik fjärrvärme (GWh)",Miljö!$B$1:$R$1,0),FALSE)),0,VLOOKUP($B214,Miljö!$B$1:$S$500,MATCH("Såld mängd produktionsspecifik fjärrvärme (GWh)",Miljö!$B$1:$R$1,0),FALSE))</f>
        <v>0</v>
      </c>
      <c r="AN214" s="137">
        <f t="shared" si="26"/>
        <v>0.82063379831500716</v>
      </c>
      <c r="AP214" t="str">
        <f>VLOOKUP($B214,Miljövärden!$B$1:$H$446,7,FALSE)</f>
        <v>Ja</v>
      </c>
      <c r="AQ214" t="str">
        <f>VLOOKUP($B214,Miljövärden!$B$1:$H$446,6,FALSE)</f>
        <v>Nej</v>
      </c>
      <c r="AU214">
        <f t="shared" si="27"/>
        <v>6.0819799999999997</v>
      </c>
      <c r="AV214">
        <f t="shared" si="28"/>
        <v>0</v>
      </c>
      <c r="AW214">
        <f t="shared" si="29"/>
        <v>108.67083</v>
      </c>
      <c r="AX214">
        <f t="shared" si="30"/>
        <v>0</v>
      </c>
      <c r="AZ214">
        <f t="shared" si="31"/>
        <v>108.67083</v>
      </c>
      <c r="BE214"/>
      <c r="BF214"/>
      <c r="BG214"/>
      <c r="BH214"/>
      <c r="BI214"/>
    </row>
    <row r="215" spans="1:61" x14ac:dyDescent="0.25">
      <c r="A215" s="2" t="s">
        <v>353</v>
      </c>
      <c r="B215" s="2" t="s">
        <v>356</v>
      </c>
      <c r="C215">
        <f>VLOOKUP($B215,'Tillförd energi'!$B$1:$AS$566,MATCH(C$1,'Tillförd energi'!$B$1:$AQ$1,0),FALSE)</f>
        <v>0</v>
      </c>
      <c r="D215">
        <f>VLOOKUP($B215,'Tillförd energi'!$B$1:$AS$566,MATCH(D$1,'Tillförd energi'!$B$1:$AQ$1,0),FALSE)</f>
        <v>0.753</v>
      </c>
      <c r="E215">
        <f>VLOOKUP($B215,'Tillförd energi'!$B$1:$AS$566,MATCH(E$1,'Tillförd energi'!$B$1:$AQ$1,0),FALSE)</f>
        <v>0</v>
      </c>
      <c r="F215">
        <f>VLOOKUP($B215,'Tillförd energi'!$B$1:$AS$566,MATCH(F$1,'Tillförd energi'!$B$1:$AQ$1,0),FALSE)</f>
        <v>0</v>
      </c>
      <c r="G215">
        <f>VLOOKUP($B215,'Tillförd energi'!$B$1:$AS$566,MATCH(G$1,'Tillförd energi'!$B$1:$AQ$1,0),FALSE)</f>
        <v>0</v>
      </c>
      <c r="H215">
        <f>VLOOKUP($B215,'Tillförd energi'!$B$1:$AS$566,MATCH(H$1,'Tillförd energi'!$B$1:$AQ$1,0),FALSE)</f>
        <v>0</v>
      </c>
      <c r="I215">
        <f>VLOOKUP($B215,'Tillförd energi'!$B$1:$AS$566,MATCH(I$1,'Tillförd energi'!$B$1:$AQ$1,0),FALSE)</f>
        <v>0</v>
      </c>
      <c r="J215">
        <f>VLOOKUP($B215,'Tillförd energi'!$B$1:$AS$566,MATCH(J$1,'Tillförd energi'!$B$1:$AQ$1,0),FALSE)</f>
        <v>0</v>
      </c>
      <c r="K215">
        <v>0</v>
      </c>
      <c r="L215">
        <f>VLOOKUP($B215,'Tillförd energi'!$B$1:$AS$566,MATCH(L$1,'Tillförd energi'!$B$1:$AQ$1,0),FALSE)</f>
        <v>0</v>
      </c>
      <c r="M215">
        <f>VLOOKUP($B215,'Tillförd energi'!$B$1:$AS$566,MATCH(M$1,'Tillförd energi'!$B$1:$AQ$1,0),FALSE)</f>
        <v>0</v>
      </c>
      <c r="N215">
        <f>VLOOKUP($B215,'Tillförd energi'!$B$1:$AS$566,MATCH(N$1,'Tillförd energi'!$B$1:$AQ$1,0),FALSE)</f>
        <v>0</v>
      </c>
      <c r="O215">
        <f>VLOOKUP($B215,'Tillförd energi'!$B$1:$AS$566,MATCH(O$1,'Tillförd energi'!$B$1:$AQ$1,0),FALSE)</f>
        <v>0</v>
      </c>
      <c r="P215">
        <f>VLOOKUP($B215,'Tillförd energi'!$B$1:$AS$566,MATCH(P$1,'Tillförd energi'!$B$1:$AQ$1,0),FALSE)</f>
        <v>21.231999999999999</v>
      </c>
      <c r="Q215">
        <f>VLOOKUP($B215,'Tillförd energi'!$B$1:$AS$566,MATCH(Q$1,'Tillförd energi'!$B$1:$AQ$1,0),FALSE)</f>
        <v>0</v>
      </c>
      <c r="R215">
        <f>VLOOKUP($B215,'Tillförd energi'!$B$1:$AS$566,MATCH(R$1,'Tillförd energi'!$B$1:$AQ$1,0),FALSE)</f>
        <v>0</v>
      </c>
      <c r="S215">
        <f>VLOOKUP($B215,'Tillförd energi'!$B$1:$AS$566,MATCH(S$1,'Tillförd energi'!$B$1:$AQ$1,0),FALSE)</f>
        <v>0</v>
      </c>
      <c r="T215">
        <f>VLOOKUP($B215,'Tillförd energi'!$B$1:$AS$566,MATCH(T$1,'Tillförd energi'!$B$1:$AQ$1,0),FALSE)</f>
        <v>0</v>
      </c>
      <c r="U215">
        <f>VLOOKUP($B215,'Tillförd energi'!$B$1:$AS$566,MATCH(U$1,'Tillförd energi'!$B$1:$AQ$1,0),FALSE)</f>
        <v>0</v>
      </c>
      <c r="V215">
        <f>VLOOKUP($B215,'Tillförd energi'!$B$1:$AS$566,MATCH(V$1,'Tillförd energi'!$B$1:$AQ$1,0),FALSE)</f>
        <v>0</v>
      </c>
      <c r="W215">
        <f>VLOOKUP($B215,'Tillförd energi'!$B$1:$AS$566,MATCH(W$1,'Tillförd energi'!$B$1:$AQ$1,0),FALSE)</f>
        <v>0</v>
      </c>
      <c r="X215">
        <f>VLOOKUP($B215,'Tillförd energi'!$B$1:$AS$566,MATCH(X$1,'Tillförd energi'!$B$1:$AQ$1,0),FALSE)</f>
        <v>0</v>
      </c>
      <c r="Y215">
        <f>VLOOKUP($B215,'Tillförd energi'!$B$1:$AS$566,MATCH(Y$1,'Tillförd energi'!$B$1:$AQ$1,0),FALSE)</f>
        <v>0</v>
      </c>
      <c r="Z215">
        <f>VLOOKUP($B215,'Tillförd energi'!$B$1:$AS$566,MATCH(Z$1,'Tillförd energi'!$B$1:$AQ$1,0),FALSE)</f>
        <v>1.5469999999999999</v>
      </c>
      <c r="AA215">
        <f>VLOOKUP($B215,'Tillförd energi'!$B$1:$AS$566,MATCH(AA$1,'Tillförd energi'!$B$1:$AQ$1,0),FALSE)</f>
        <v>0</v>
      </c>
      <c r="AB215">
        <f>VLOOKUP($B215,'Tillförd energi'!$B$1:$AS$566,MATCH(AB$1,'Tillförd energi'!$B$1:$AQ$1,0),FALSE)</f>
        <v>0</v>
      </c>
      <c r="AC215">
        <f>VLOOKUP($B215,'Tillförd energi'!$B$1:$AS$566,MATCH(AC$1,'Tillförd energi'!$B$1:$AQ$1,0),FALSE)</f>
        <v>3.8519999999999999</v>
      </c>
      <c r="AD215">
        <f>VLOOKUP($B215,'Tillförd energi'!$B$1:$AS$566,MATCH(AD$1,'Tillförd energi'!$B$1:$AQ$1,0),FALSE)</f>
        <v>0</v>
      </c>
      <c r="AE215">
        <f>VLOOKUP($B215,'Tillförd energi'!$B$1:$AS$566,MATCH(AE$1,'Tillförd energi'!$B$1:$AQ$1,0),FALSE)</f>
        <v>0</v>
      </c>
      <c r="AF215">
        <f>VLOOKUP($B215,'Tillförd energi'!$B$1:$AS$566,MATCH(AF$1,'Tillförd energi'!$B$1:$AQ$1,0),FALSE)</f>
        <v>0.58099999999999996</v>
      </c>
      <c r="AG215">
        <f>IFERROR(VLOOKUP(B215,Miljö!$B$1:$S$476,9,FALSE)/1,0)</f>
        <v>0</v>
      </c>
      <c r="AI215">
        <f t="shared" si="24"/>
        <v>27.965</v>
      </c>
      <c r="AJ215">
        <f t="shared" si="25"/>
        <v>27.965</v>
      </c>
      <c r="AK215">
        <f>IF(ISERROR(1/VLOOKUP($B215,Leveranser!$B$1:$S$500,MATCH("såld värme (gwh)",Leveranser!$B$1:$S$1,0),FALSE)),"",VLOOKUP($B215,Leveranser!$B$1:$S$500,MATCH("såld värme (gwh)",Leveranser!$B$1:$S$1,0),FALSE))</f>
        <v>19.408999999999999</v>
      </c>
      <c r="AL215">
        <f>VLOOKUP($B215,Leveranser!$B$1:$Y$500,MATCH("Totalt såld fjärrvärme till andra fjärrvärmeföretag",Leveranser!$B$1:$AA$1,0),FALSE)</f>
        <v>0</v>
      </c>
      <c r="AM215">
        <f>IF(ISERROR(1/VLOOKUP($B215,Miljö!$B$1:$S$500,MATCH("Såld mängd produktionsspecifik fjärrvärme (GWh)",Miljö!$B$1:$R$1,0),FALSE)),0,VLOOKUP($B215,Miljö!$B$1:$S$500,MATCH("Såld mängd produktionsspecifik fjärrvärme (GWh)",Miljö!$B$1:$R$1,0),FALSE))</f>
        <v>0</v>
      </c>
      <c r="AN215" s="137">
        <f t="shared" si="26"/>
        <v>0.69404612908993379</v>
      </c>
      <c r="AP215" t="str">
        <f>VLOOKUP($B215,Miljövärden!$B$1:$H$446,7,FALSE)</f>
        <v>Ja</v>
      </c>
      <c r="AQ215" t="str">
        <f>VLOOKUP($B215,Miljövärden!$B$1:$H$446,6,FALSE)</f>
        <v>Nej</v>
      </c>
      <c r="AU215">
        <f t="shared" si="27"/>
        <v>2.1280000000000001</v>
      </c>
      <c r="AV215">
        <f t="shared" si="28"/>
        <v>0</v>
      </c>
      <c r="AW215">
        <f t="shared" si="29"/>
        <v>21.231999999999999</v>
      </c>
      <c r="AX215">
        <f t="shared" si="30"/>
        <v>0</v>
      </c>
      <c r="AZ215">
        <f t="shared" si="31"/>
        <v>21.231999999999999</v>
      </c>
      <c r="BE215"/>
      <c r="BF215"/>
      <c r="BG215"/>
      <c r="BH215"/>
      <c r="BI215"/>
    </row>
    <row r="216" spans="1:61" x14ac:dyDescent="0.25">
      <c r="A216" s="2" t="s">
        <v>357</v>
      </c>
      <c r="B216" s="2" t="s">
        <v>358</v>
      </c>
      <c r="C216">
        <f>VLOOKUP($B216,'Tillförd energi'!$B$1:$AS$566,MATCH(C$1,'Tillförd energi'!$B$1:$AQ$1,0),FALSE)</f>
        <v>0</v>
      </c>
      <c r="D216">
        <f>VLOOKUP($B216,'Tillförd energi'!$B$1:$AS$566,MATCH(D$1,'Tillförd energi'!$B$1:$AQ$1,0),FALSE)</f>
        <v>2.4476599999999999</v>
      </c>
      <c r="E216">
        <f>VLOOKUP($B216,'Tillförd energi'!$B$1:$AS$566,MATCH(E$1,'Tillförd energi'!$B$1:$AQ$1,0),FALSE)</f>
        <v>0</v>
      </c>
      <c r="F216">
        <f>VLOOKUP($B216,'Tillförd energi'!$B$1:$AS$566,MATCH(F$1,'Tillförd energi'!$B$1:$AQ$1,0),FALSE)</f>
        <v>0</v>
      </c>
      <c r="G216">
        <f>VLOOKUP($B216,'Tillförd energi'!$B$1:$AS$566,MATCH(G$1,'Tillförd energi'!$B$1:$AQ$1,0),FALSE)</f>
        <v>0</v>
      </c>
      <c r="H216">
        <f>VLOOKUP($B216,'Tillförd energi'!$B$1:$AS$566,MATCH(H$1,'Tillförd energi'!$B$1:$AQ$1,0),FALSE)</f>
        <v>0</v>
      </c>
      <c r="I216">
        <f>VLOOKUP($B216,'Tillförd energi'!$B$1:$AS$566,MATCH(I$1,'Tillförd energi'!$B$1:$AQ$1,0),FALSE)</f>
        <v>0</v>
      </c>
      <c r="J216">
        <f>VLOOKUP($B216,'Tillförd energi'!$B$1:$AS$566,MATCH(J$1,'Tillförd energi'!$B$1:$AQ$1,0),FALSE)</f>
        <v>0</v>
      </c>
      <c r="K216">
        <v>0</v>
      </c>
      <c r="L216">
        <f>VLOOKUP($B216,'Tillförd energi'!$B$1:$AS$566,MATCH(L$1,'Tillförd energi'!$B$1:$AQ$1,0),FALSE)</f>
        <v>0</v>
      </c>
      <c r="M216">
        <f>VLOOKUP($B216,'Tillförd energi'!$B$1:$AS$566,MATCH(M$1,'Tillförd energi'!$B$1:$AQ$1,0),FALSE)</f>
        <v>0</v>
      </c>
      <c r="N216">
        <f>VLOOKUP($B216,'Tillförd energi'!$B$1:$AS$566,MATCH(N$1,'Tillförd energi'!$B$1:$AQ$1,0),FALSE)</f>
        <v>44.3489</v>
      </c>
      <c r="O216">
        <f>VLOOKUP($B216,'Tillförd energi'!$B$1:$AS$566,MATCH(O$1,'Tillförd energi'!$B$1:$AQ$1,0),FALSE)</f>
        <v>110.69</v>
      </c>
      <c r="P216">
        <f>VLOOKUP($B216,'Tillförd energi'!$B$1:$AS$566,MATCH(P$1,'Tillförd energi'!$B$1:$AQ$1,0),FALSE)</f>
        <v>1.36879</v>
      </c>
      <c r="Q216">
        <f>VLOOKUP($B216,'Tillförd energi'!$B$1:$AS$566,MATCH(Q$1,'Tillförd energi'!$B$1:$AQ$1,0),FALSE)</f>
        <v>0</v>
      </c>
      <c r="R216">
        <f>VLOOKUP($B216,'Tillförd energi'!$B$1:$AS$566,MATCH(R$1,'Tillförd energi'!$B$1:$AQ$1,0),FALSE)</f>
        <v>0</v>
      </c>
      <c r="S216">
        <f>VLOOKUP($B216,'Tillförd energi'!$B$1:$AS$566,MATCH(S$1,'Tillförd energi'!$B$1:$AQ$1,0),FALSE)</f>
        <v>0</v>
      </c>
      <c r="T216">
        <f>VLOOKUP($B216,'Tillförd energi'!$B$1:$AS$566,MATCH(T$1,'Tillförd energi'!$B$1:$AQ$1,0),FALSE)</f>
        <v>0</v>
      </c>
      <c r="U216">
        <f>VLOOKUP($B216,'Tillförd energi'!$B$1:$AS$566,MATCH(U$1,'Tillförd energi'!$B$1:$AQ$1,0),FALSE)</f>
        <v>0</v>
      </c>
      <c r="V216">
        <f>VLOOKUP($B216,'Tillförd energi'!$B$1:$AS$566,MATCH(V$1,'Tillförd energi'!$B$1:$AQ$1,0),FALSE)</f>
        <v>0</v>
      </c>
      <c r="W216">
        <f>VLOOKUP($B216,'Tillförd energi'!$B$1:$AS$566,MATCH(W$1,'Tillförd energi'!$B$1:$AQ$1,0),FALSE)</f>
        <v>0</v>
      </c>
      <c r="X216">
        <f>VLOOKUP($B216,'Tillförd energi'!$B$1:$AS$566,MATCH(X$1,'Tillförd energi'!$B$1:$AQ$1,0),FALSE)</f>
        <v>0</v>
      </c>
      <c r="Y216">
        <f>VLOOKUP($B216,'Tillförd energi'!$B$1:$AS$566,MATCH(Y$1,'Tillförd energi'!$B$1:$AQ$1,0),FALSE)</f>
        <v>0</v>
      </c>
      <c r="Z216">
        <f>VLOOKUP($B216,'Tillförd energi'!$B$1:$AS$566,MATCH(Z$1,'Tillförd energi'!$B$1:$AQ$1,0),FALSE)</f>
        <v>0</v>
      </c>
      <c r="AA216">
        <f>VLOOKUP($B216,'Tillförd energi'!$B$1:$AS$566,MATCH(AA$1,'Tillförd energi'!$B$1:$AQ$1,0),FALSE)</f>
        <v>0</v>
      </c>
      <c r="AB216">
        <f>VLOOKUP($B216,'Tillförd energi'!$B$1:$AS$566,MATCH(AB$1,'Tillförd energi'!$B$1:$AQ$1,0),FALSE)</f>
        <v>0</v>
      </c>
      <c r="AC216">
        <f>VLOOKUP($B216,'Tillförd energi'!$B$1:$AS$566,MATCH(AC$1,'Tillförd energi'!$B$1:$AQ$1,0),FALSE)</f>
        <v>0</v>
      </c>
      <c r="AD216">
        <f>VLOOKUP($B216,'Tillförd energi'!$B$1:$AS$566,MATCH(AD$1,'Tillförd energi'!$B$1:$AQ$1,0),FALSE)</f>
        <v>0</v>
      </c>
      <c r="AE216">
        <f>VLOOKUP($B216,'Tillförd energi'!$B$1:$AS$566,MATCH(AE$1,'Tillförd energi'!$B$1:$AQ$1,0),FALSE)</f>
        <v>0</v>
      </c>
      <c r="AF216">
        <f>VLOOKUP($B216,'Tillförd energi'!$B$1:$AS$566,MATCH(AF$1,'Tillförd energi'!$B$1:$AQ$1,0),FALSE)</f>
        <v>3.80104</v>
      </c>
      <c r="AG216">
        <f>IFERROR(VLOOKUP(B216,Miljö!$B$1:$S$476,9,FALSE)/1,0)</f>
        <v>0</v>
      </c>
      <c r="AI216">
        <f t="shared" si="24"/>
        <v>162.65638999999999</v>
      </c>
      <c r="AJ216">
        <f t="shared" si="25"/>
        <v>162.65638999999999</v>
      </c>
      <c r="AK216">
        <f>IF(ISERROR(1/VLOOKUP($B216,Leveranser!$B$1:$S$500,MATCH("såld värme (gwh)",Leveranser!$B$1:$S$1,0),FALSE)),"",VLOOKUP($B216,Leveranser!$B$1:$S$500,MATCH("såld värme (gwh)",Leveranser!$B$1:$S$1,0),FALSE))</f>
        <v>130.5</v>
      </c>
      <c r="AL216">
        <f>VLOOKUP($B216,Leveranser!$B$1:$Y$500,MATCH("Totalt såld fjärrvärme till andra fjärrvärmeföretag",Leveranser!$B$1:$AA$1,0),FALSE)</f>
        <v>0</v>
      </c>
      <c r="AM216">
        <f>IF(ISERROR(1/VLOOKUP($B216,Miljö!$B$1:$S$500,MATCH("Såld mängd produktionsspecifik fjärrvärme (GWh)",Miljö!$B$1:$R$1,0),FALSE)),0,VLOOKUP($B216,Miljö!$B$1:$S$500,MATCH("Såld mängd produktionsspecifik fjärrvärme (GWh)",Miljö!$B$1:$R$1,0),FALSE))</f>
        <v>0</v>
      </c>
      <c r="AN216" s="137">
        <f t="shared" si="26"/>
        <v>0.8023047849518854</v>
      </c>
      <c r="AP216" t="str">
        <f>VLOOKUP($B216,Miljövärden!$B$1:$H$446,7,FALSE)</f>
        <v>Ja</v>
      </c>
      <c r="AQ216" t="str">
        <f>VLOOKUP($B216,Miljövärden!$B$1:$H$446,6,FALSE)</f>
        <v>Ja</v>
      </c>
      <c r="AU216">
        <f t="shared" si="27"/>
        <v>3.80104</v>
      </c>
      <c r="AV216">
        <f t="shared" si="28"/>
        <v>0</v>
      </c>
      <c r="AW216">
        <f t="shared" si="29"/>
        <v>156.40769</v>
      </c>
      <c r="AX216">
        <f t="shared" si="30"/>
        <v>0</v>
      </c>
      <c r="AZ216">
        <f t="shared" si="31"/>
        <v>156.40769</v>
      </c>
      <c r="BE216"/>
      <c r="BF216"/>
      <c r="BG216"/>
      <c r="BH216"/>
      <c r="BI216"/>
    </row>
    <row r="217" spans="1:61" x14ac:dyDescent="0.25">
      <c r="A217" s="2" t="s">
        <v>359</v>
      </c>
      <c r="B217" s="2" t="s">
        <v>360</v>
      </c>
      <c r="C217">
        <f>VLOOKUP($B217,'Tillförd energi'!$B$1:$AS$566,MATCH(C$1,'Tillförd energi'!$B$1:$AQ$1,0),FALSE)</f>
        <v>0</v>
      </c>
      <c r="D217">
        <f>VLOOKUP($B217,'Tillförd energi'!$B$1:$AS$566,MATCH(D$1,'Tillförd energi'!$B$1:$AQ$1,0),FALSE)</f>
        <v>8.5000000000000006E-2</v>
      </c>
      <c r="E217">
        <f>VLOOKUP($B217,'Tillförd energi'!$B$1:$AS$566,MATCH(E$1,'Tillförd energi'!$B$1:$AQ$1,0),FALSE)</f>
        <v>0</v>
      </c>
      <c r="F217">
        <f>VLOOKUP($B217,'Tillförd energi'!$B$1:$AS$566,MATCH(F$1,'Tillförd energi'!$B$1:$AQ$1,0),FALSE)</f>
        <v>0</v>
      </c>
      <c r="G217">
        <f>VLOOKUP($B217,'Tillförd energi'!$B$1:$AS$566,MATCH(G$1,'Tillförd energi'!$B$1:$AQ$1,0),FALSE)</f>
        <v>0</v>
      </c>
      <c r="H217">
        <f>VLOOKUP($B217,'Tillförd energi'!$B$1:$AS$566,MATCH(H$1,'Tillförd energi'!$B$1:$AQ$1,0),FALSE)</f>
        <v>0</v>
      </c>
      <c r="I217">
        <f>VLOOKUP($B217,'Tillförd energi'!$B$1:$AS$566,MATCH(I$1,'Tillförd energi'!$B$1:$AQ$1,0),FALSE)</f>
        <v>0</v>
      </c>
      <c r="J217">
        <f>VLOOKUP($B217,'Tillförd energi'!$B$1:$AS$566,MATCH(J$1,'Tillförd energi'!$B$1:$AQ$1,0),FALSE)</f>
        <v>0</v>
      </c>
      <c r="K217">
        <v>0</v>
      </c>
      <c r="L217">
        <f>VLOOKUP($B217,'Tillförd energi'!$B$1:$AS$566,MATCH(L$1,'Tillförd energi'!$B$1:$AQ$1,0),FALSE)</f>
        <v>0</v>
      </c>
      <c r="M217">
        <f>VLOOKUP($B217,'Tillförd energi'!$B$1:$AS$566,MATCH(M$1,'Tillförd energi'!$B$1:$AQ$1,0),FALSE)</f>
        <v>0</v>
      </c>
      <c r="N217">
        <f>VLOOKUP($B217,'Tillförd energi'!$B$1:$AS$566,MATCH(N$1,'Tillförd energi'!$B$1:$AQ$1,0),FALSE)</f>
        <v>0</v>
      </c>
      <c r="O217">
        <f>VLOOKUP($B217,'Tillförd energi'!$B$1:$AS$566,MATCH(O$1,'Tillförd energi'!$B$1:$AQ$1,0),FALSE)</f>
        <v>0</v>
      </c>
      <c r="P217">
        <f>VLOOKUP($B217,'Tillförd energi'!$B$1:$AS$566,MATCH(P$1,'Tillförd energi'!$B$1:$AQ$1,0),FALSE)</f>
        <v>0</v>
      </c>
      <c r="Q217">
        <f>VLOOKUP($B217,'Tillförd energi'!$B$1:$AS$566,MATCH(Q$1,'Tillförd energi'!$B$1:$AQ$1,0),FALSE)</f>
        <v>0</v>
      </c>
      <c r="R217">
        <f>VLOOKUP($B217,'Tillförd energi'!$B$1:$AS$566,MATCH(R$1,'Tillförd energi'!$B$1:$AQ$1,0),FALSE)</f>
        <v>2.2639999999999998</v>
      </c>
      <c r="S217">
        <f>VLOOKUP($B217,'Tillförd energi'!$B$1:$AS$566,MATCH(S$1,'Tillförd energi'!$B$1:$AQ$1,0),FALSE)</f>
        <v>0</v>
      </c>
      <c r="T217">
        <f>VLOOKUP($B217,'Tillförd energi'!$B$1:$AS$566,MATCH(T$1,'Tillförd energi'!$B$1:$AQ$1,0),FALSE)</f>
        <v>0</v>
      </c>
      <c r="U217">
        <f>VLOOKUP($B217,'Tillförd energi'!$B$1:$AS$566,MATCH(U$1,'Tillförd energi'!$B$1:$AQ$1,0),FALSE)</f>
        <v>0</v>
      </c>
      <c r="V217">
        <f>VLOOKUP($B217,'Tillförd energi'!$B$1:$AS$566,MATCH(V$1,'Tillförd energi'!$B$1:$AQ$1,0),FALSE)</f>
        <v>0</v>
      </c>
      <c r="W217">
        <f>VLOOKUP($B217,'Tillförd energi'!$B$1:$AS$566,MATCH(W$1,'Tillförd energi'!$B$1:$AQ$1,0),FALSE)</f>
        <v>0</v>
      </c>
      <c r="X217">
        <f>VLOOKUP($B217,'Tillförd energi'!$B$1:$AS$566,MATCH(X$1,'Tillförd energi'!$B$1:$AQ$1,0),FALSE)</f>
        <v>0</v>
      </c>
      <c r="Y217">
        <f>VLOOKUP($B217,'Tillförd energi'!$B$1:$AS$566,MATCH(Y$1,'Tillförd energi'!$B$1:$AQ$1,0),FALSE)</f>
        <v>0</v>
      </c>
      <c r="Z217">
        <f>VLOOKUP($B217,'Tillförd energi'!$B$1:$AS$566,MATCH(Z$1,'Tillförd energi'!$B$1:$AQ$1,0),FALSE)</f>
        <v>0</v>
      </c>
      <c r="AA217">
        <f>VLOOKUP($B217,'Tillförd energi'!$B$1:$AS$566,MATCH(AA$1,'Tillförd energi'!$B$1:$AQ$1,0),FALSE)</f>
        <v>0</v>
      </c>
      <c r="AB217">
        <f>VLOOKUP($B217,'Tillförd energi'!$B$1:$AS$566,MATCH(AB$1,'Tillförd energi'!$B$1:$AQ$1,0),FALSE)</f>
        <v>0</v>
      </c>
      <c r="AC217">
        <f>VLOOKUP($B217,'Tillförd energi'!$B$1:$AS$566,MATCH(AC$1,'Tillförd energi'!$B$1:$AQ$1,0),FALSE)</f>
        <v>0</v>
      </c>
      <c r="AD217">
        <f>VLOOKUP($B217,'Tillförd energi'!$B$1:$AS$566,MATCH(AD$1,'Tillförd energi'!$B$1:$AQ$1,0),FALSE)</f>
        <v>0</v>
      </c>
      <c r="AE217">
        <f>VLOOKUP($B217,'Tillförd energi'!$B$1:$AS$566,MATCH(AE$1,'Tillförd energi'!$B$1:$AQ$1,0),FALSE)</f>
        <v>0</v>
      </c>
      <c r="AF217">
        <f>VLOOKUP($B217,'Tillförd energi'!$B$1:$AS$566,MATCH(AF$1,'Tillförd energi'!$B$1:$AQ$1,0),FALSE)</f>
        <v>2.9000000000000001E-2</v>
      </c>
      <c r="AG217">
        <f>IFERROR(VLOOKUP(B217,Miljö!$B$1:$S$476,9,FALSE)/1,0)</f>
        <v>0</v>
      </c>
      <c r="AI217">
        <f t="shared" si="24"/>
        <v>2.3779999999999997</v>
      </c>
      <c r="AJ217">
        <f t="shared" si="25"/>
        <v>2.3779999999999997</v>
      </c>
      <c r="AK217">
        <f>IF(ISERROR(1/VLOOKUP($B217,Leveranser!$B$1:$S$500,MATCH("såld värme (gwh)",Leveranser!$B$1:$S$1,0),FALSE)),"",VLOOKUP($B217,Leveranser!$B$1:$S$500,MATCH("såld värme (gwh)",Leveranser!$B$1:$S$1,0),FALSE))</f>
        <v>1.7749999999999999</v>
      </c>
      <c r="AL217">
        <f>VLOOKUP($B217,Leveranser!$B$1:$Y$500,MATCH("Totalt såld fjärrvärme till andra fjärrvärmeföretag",Leveranser!$B$1:$AA$1,0),FALSE)</f>
        <v>0</v>
      </c>
      <c r="AM217">
        <f>IF(ISERROR(1/VLOOKUP($B217,Miljö!$B$1:$S$500,MATCH("Såld mängd produktionsspecifik fjärrvärme (GWh)",Miljö!$B$1:$R$1,0),FALSE)),0,VLOOKUP($B217,Miljö!$B$1:$S$500,MATCH("Såld mängd produktionsspecifik fjärrvärme (GWh)",Miljö!$B$1:$R$1,0),FALSE))</f>
        <v>0</v>
      </c>
      <c r="AN217" s="137">
        <f t="shared" si="26"/>
        <v>0.74642556770395296</v>
      </c>
      <c r="AP217" t="str">
        <f>VLOOKUP($B217,Miljövärden!$B$1:$H$446,7,FALSE)</f>
        <v>Ja</v>
      </c>
      <c r="AQ217" t="str">
        <f>VLOOKUP($B217,Miljövärden!$B$1:$H$446,6,FALSE)</f>
        <v>Nej</v>
      </c>
      <c r="AU217">
        <f t="shared" si="27"/>
        <v>2.9000000000000001E-2</v>
      </c>
      <c r="AV217">
        <f t="shared" si="28"/>
        <v>0</v>
      </c>
      <c r="AW217">
        <f t="shared" si="29"/>
        <v>0</v>
      </c>
      <c r="AX217">
        <f t="shared" si="30"/>
        <v>2.2639999999999998</v>
      </c>
      <c r="AZ217">
        <f t="shared" si="31"/>
        <v>2.2639999999999998</v>
      </c>
      <c r="BE217"/>
      <c r="BF217"/>
      <c r="BG217"/>
      <c r="BH217"/>
      <c r="BI217"/>
    </row>
    <row r="218" spans="1:61" x14ac:dyDescent="0.25">
      <c r="A218" s="2" t="s">
        <v>359</v>
      </c>
      <c r="B218" s="2" t="s">
        <v>361</v>
      </c>
      <c r="C218">
        <f>VLOOKUP($B218,'Tillförd energi'!$B$1:$AS$566,MATCH(C$1,'Tillförd energi'!$B$1:$AQ$1,0),FALSE)</f>
        <v>0</v>
      </c>
      <c r="D218">
        <f>VLOOKUP($B218,'Tillförd energi'!$B$1:$AS$566,MATCH(D$1,'Tillförd energi'!$B$1:$AQ$1,0),FALSE)</f>
        <v>0.71</v>
      </c>
      <c r="E218">
        <f>VLOOKUP($B218,'Tillförd energi'!$B$1:$AS$566,MATCH(E$1,'Tillförd energi'!$B$1:$AQ$1,0),FALSE)</f>
        <v>0</v>
      </c>
      <c r="F218">
        <f>VLOOKUP($B218,'Tillförd energi'!$B$1:$AS$566,MATCH(F$1,'Tillförd energi'!$B$1:$AQ$1,0),FALSE)</f>
        <v>0</v>
      </c>
      <c r="G218">
        <f>VLOOKUP($B218,'Tillförd energi'!$B$1:$AS$566,MATCH(G$1,'Tillförd energi'!$B$1:$AQ$1,0),FALSE)</f>
        <v>0</v>
      </c>
      <c r="H218">
        <f>VLOOKUP($B218,'Tillförd energi'!$B$1:$AS$566,MATCH(H$1,'Tillförd energi'!$B$1:$AQ$1,0),FALSE)</f>
        <v>0</v>
      </c>
      <c r="I218">
        <f>VLOOKUP($B218,'Tillförd energi'!$B$1:$AS$566,MATCH(I$1,'Tillförd energi'!$B$1:$AQ$1,0),FALSE)</f>
        <v>0</v>
      </c>
      <c r="J218">
        <f>VLOOKUP($B218,'Tillförd energi'!$B$1:$AS$566,MATCH(J$1,'Tillförd energi'!$B$1:$AQ$1,0),FALSE)</f>
        <v>0</v>
      </c>
      <c r="K218">
        <v>0</v>
      </c>
      <c r="L218">
        <f>VLOOKUP($B218,'Tillförd energi'!$B$1:$AS$566,MATCH(L$1,'Tillförd energi'!$B$1:$AQ$1,0),FALSE)</f>
        <v>0</v>
      </c>
      <c r="M218">
        <f>VLOOKUP($B218,'Tillförd energi'!$B$1:$AS$566,MATCH(M$1,'Tillförd energi'!$B$1:$AQ$1,0),FALSE)</f>
        <v>0</v>
      </c>
      <c r="N218">
        <f>VLOOKUP($B218,'Tillförd energi'!$B$1:$AS$566,MATCH(N$1,'Tillförd energi'!$B$1:$AQ$1,0),FALSE)</f>
        <v>0</v>
      </c>
      <c r="O218">
        <f>VLOOKUP($B218,'Tillförd energi'!$B$1:$AS$566,MATCH(O$1,'Tillförd energi'!$B$1:$AQ$1,0),FALSE)</f>
        <v>0</v>
      </c>
      <c r="P218">
        <f>VLOOKUP($B218,'Tillförd energi'!$B$1:$AS$566,MATCH(P$1,'Tillförd energi'!$B$1:$AQ$1,0),FALSE)</f>
        <v>12.2</v>
      </c>
      <c r="Q218">
        <f>VLOOKUP($B218,'Tillförd energi'!$B$1:$AS$566,MATCH(Q$1,'Tillförd energi'!$B$1:$AQ$1,0),FALSE)</f>
        <v>0</v>
      </c>
      <c r="R218">
        <f>VLOOKUP($B218,'Tillförd energi'!$B$1:$AS$566,MATCH(R$1,'Tillförd energi'!$B$1:$AQ$1,0),FALSE)</f>
        <v>0</v>
      </c>
      <c r="S218">
        <f>VLOOKUP($B218,'Tillförd energi'!$B$1:$AS$566,MATCH(S$1,'Tillförd energi'!$B$1:$AQ$1,0),FALSE)</f>
        <v>0</v>
      </c>
      <c r="T218">
        <f>VLOOKUP($B218,'Tillförd energi'!$B$1:$AS$566,MATCH(T$1,'Tillförd energi'!$B$1:$AQ$1,0),FALSE)</f>
        <v>0</v>
      </c>
      <c r="U218">
        <f>VLOOKUP($B218,'Tillförd energi'!$B$1:$AS$566,MATCH(U$1,'Tillförd energi'!$B$1:$AQ$1,0),FALSE)</f>
        <v>0</v>
      </c>
      <c r="V218">
        <f>VLOOKUP($B218,'Tillförd energi'!$B$1:$AS$566,MATCH(V$1,'Tillförd energi'!$B$1:$AQ$1,0),FALSE)</f>
        <v>0</v>
      </c>
      <c r="W218">
        <f>VLOOKUP($B218,'Tillförd energi'!$B$1:$AS$566,MATCH(W$1,'Tillförd energi'!$B$1:$AQ$1,0),FALSE)</f>
        <v>0</v>
      </c>
      <c r="X218">
        <f>VLOOKUP($B218,'Tillförd energi'!$B$1:$AS$566,MATCH(X$1,'Tillförd energi'!$B$1:$AQ$1,0),FALSE)</f>
        <v>0</v>
      </c>
      <c r="Y218">
        <f>VLOOKUP($B218,'Tillförd energi'!$B$1:$AS$566,MATCH(Y$1,'Tillförd energi'!$B$1:$AQ$1,0),FALSE)</f>
        <v>0</v>
      </c>
      <c r="Z218">
        <f>VLOOKUP($B218,'Tillförd energi'!$B$1:$AS$566,MATCH(Z$1,'Tillförd energi'!$B$1:$AQ$1,0),FALSE)</f>
        <v>0</v>
      </c>
      <c r="AA218">
        <f>VLOOKUP($B218,'Tillförd energi'!$B$1:$AS$566,MATCH(AA$1,'Tillförd energi'!$B$1:$AQ$1,0),FALSE)</f>
        <v>0</v>
      </c>
      <c r="AB218">
        <f>VLOOKUP($B218,'Tillförd energi'!$B$1:$AS$566,MATCH(AB$1,'Tillförd energi'!$B$1:$AQ$1,0),FALSE)</f>
        <v>0</v>
      </c>
      <c r="AC218">
        <f>VLOOKUP($B218,'Tillförd energi'!$B$1:$AS$566,MATCH(AC$1,'Tillförd energi'!$B$1:$AQ$1,0),FALSE)</f>
        <v>0</v>
      </c>
      <c r="AD218">
        <f>VLOOKUP($B218,'Tillförd energi'!$B$1:$AS$566,MATCH(AD$1,'Tillförd energi'!$B$1:$AQ$1,0),FALSE)</f>
        <v>0</v>
      </c>
      <c r="AE218">
        <f>VLOOKUP($B218,'Tillförd energi'!$B$1:$AS$566,MATCH(AE$1,'Tillförd energi'!$B$1:$AQ$1,0),FALSE)</f>
        <v>0</v>
      </c>
      <c r="AF218">
        <f>VLOOKUP($B218,'Tillförd energi'!$B$1:$AS$566,MATCH(AF$1,'Tillförd energi'!$B$1:$AQ$1,0),FALSE)</f>
        <v>0.26</v>
      </c>
      <c r="AG218">
        <f>IFERROR(VLOOKUP(B218,Miljö!$B$1:$S$476,9,FALSE)/1,0)</f>
        <v>0</v>
      </c>
      <c r="AI218">
        <f t="shared" si="24"/>
        <v>13.17</v>
      </c>
      <c r="AJ218">
        <f t="shared" si="25"/>
        <v>13.17</v>
      </c>
      <c r="AK218">
        <f>IF(ISERROR(1/VLOOKUP($B218,Leveranser!$B$1:$S$500,MATCH("såld värme (gwh)",Leveranser!$B$1:$S$1,0),FALSE)),"",VLOOKUP($B218,Leveranser!$B$1:$S$500,MATCH("såld värme (gwh)",Leveranser!$B$1:$S$1,0),FALSE))</f>
        <v>10.31</v>
      </c>
      <c r="AL218">
        <f>VLOOKUP($B218,Leveranser!$B$1:$Y$500,MATCH("Totalt såld fjärrvärme till andra fjärrvärmeföretag",Leveranser!$B$1:$AA$1,0),FALSE)</f>
        <v>0</v>
      </c>
      <c r="AM218">
        <f>IF(ISERROR(1/VLOOKUP($B218,Miljö!$B$1:$S$500,MATCH("Såld mängd produktionsspecifik fjärrvärme (GWh)",Miljö!$B$1:$R$1,0),FALSE)),0,VLOOKUP($B218,Miljö!$B$1:$S$500,MATCH("Såld mängd produktionsspecifik fjärrvärme (GWh)",Miljö!$B$1:$R$1,0),FALSE))</f>
        <v>0</v>
      </c>
      <c r="AN218" s="137">
        <f t="shared" si="26"/>
        <v>0.78283978739559612</v>
      </c>
      <c r="AP218" t="str">
        <f>VLOOKUP($B218,Miljövärden!$B$1:$H$446,7,FALSE)</f>
        <v>Ja</v>
      </c>
      <c r="AQ218" t="str">
        <f>VLOOKUP($B218,Miljövärden!$B$1:$H$446,6,FALSE)</f>
        <v>Nej</v>
      </c>
      <c r="AU218">
        <f t="shared" si="27"/>
        <v>0.26</v>
      </c>
      <c r="AV218">
        <f t="shared" si="28"/>
        <v>0</v>
      </c>
      <c r="AW218">
        <f t="shared" si="29"/>
        <v>12.2</v>
      </c>
      <c r="AX218">
        <f t="shared" si="30"/>
        <v>0</v>
      </c>
      <c r="AZ218">
        <f t="shared" si="31"/>
        <v>12.2</v>
      </c>
      <c r="BE218"/>
      <c r="BF218"/>
      <c r="BG218"/>
      <c r="BH218"/>
      <c r="BI218"/>
    </row>
    <row r="219" spans="1:61" x14ac:dyDescent="0.25">
      <c r="A219" s="2" t="s">
        <v>359</v>
      </c>
      <c r="B219" s="2" t="s">
        <v>362</v>
      </c>
      <c r="C219">
        <f>VLOOKUP($B219,'Tillförd energi'!$B$1:$AS$566,MATCH(C$1,'Tillförd energi'!$B$1:$AQ$1,0),FALSE)</f>
        <v>0</v>
      </c>
      <c r="D219">
        <f>VLOOKUP($B219,'Tillförd energi'!$B$1:$AS$566,MATCH(D$1,'Tillförd energi'!$B$1:$AQ$1,0),FALSE)</f>
        <v>0.17</v>
      </c>
      <c r="E219">
        <f>VLOOKUP($B219,'Tillförd energi'!$B$1:$AS$566,MATCH(E$1,'Tillförd energi'!$B$1:$AQ$1,0),FALSE)</f>
        <v>0</v>
      </c>
      <c r="F219">
        <f>VLOOKUP($B219,'Tillförd energi'!$B$1:$AS$566,MATCH(F$1,'Tillförd energi'!$B$1:$AQ$1,0),FALSE)</f>
        <v>0</v>
      </c>
      <c r="G219">
        <f>VLOOKUP($B219,'Tillförd energi'!$B$1:$AS$566,MATCH(G$1,'Tillförd energi'!$B$1:$AQ$1,0),FALSE)</f>
        <v>0</v>
      </c>
      <c r="H219">
        <f>VLOOKUP($B219,'Tillförd energi'!$B$1:$AS$566,MATCH(H$1,'Tillförd energi'!$B$1:$AQ$1,0),FALSE)</f>
        <v>0</v>
      </c>
      <c r="I219">
        <f>VLOOKUP($B219,'Tillförd energi'!$B$1:$AS$566,MATCH(I$1,'Tillförd energi'!$B$1:$AQ$1,0),FALSE)</f>
        <v>0</v>
      </c>
      <c r="J219">
        <f>VLOOKUP($B219,'Tillförd energi'!$B$1:$AS$566,MATCH(J$1,'Tillförd energi'!$B$1:$AQ$1,0),FALSE)</f>
        <v>0</v>
      </c>
      <c r="K219">
        <v>0</v>
      </c>
      <c r="L219">
        <f>VLOOKUP($B219,'Tillförd energi'!$B$1:$AS$566,MATCH(L$1,'Tillförd energi'!$B$1:$AQ$1,0),FALSE)</f>
        <v>0</v>
      </c>
      <c r="M219">
        <f>VLOOKUP($B219,'Tillförd energi'!$B$1:$AS$566,MATCH(M$1,'Tillförd energi'!$B$1:$AQ$1,0),FALSE)</f>
        <v>0</v>
      </c>
      <c r="N219">
        <f>VLOOKUP($B219,'Tillförd energi'!$B$1:$AS$566,MATCH(N$1,'Tillförd energi'!$B$1:$AQ$1,0),FALSE)</f>
        <v>116.23</v>
      </c>
      <c r="O219">
        <f>VLOOKUP($B219,'Tillförd energi'!$B$1:$AS$566,MATCH(O$1,'Tillförd energi'!$B$1:$AQ$1,0),FALSE)</f>
        <v>0</v>
      </c>
      <c r="P219">
        <f>VLOOKUP($B219,'Tillförd energi'!$B$1:$AS$566,MATCH(P$1,'Tillförd energi'!$B$1:$AQ$1,0),FALSE)</f>
        <v>0</v>
      </c>
      <c r="Q219">
        <f>VLOOKUP($B219,'Tillförd energi'!$B$1:$AS$566,MATCH(Q$1,'Tillförd energi'!$B$1:$AQ$1,0),FALSE)</f>
        <v>0</v>
      </c>
      <c r="R219">
        <f>VLOOKUP($B219,'Tillförd energi'!$B$1:$AS$566,MATCH(R$1,'Tillförd energi'!$B$1:$AQ$1,0),FALSE)</f>
        <v>0</v>
      </c>
      <c r="S219">
        <f>VLOOKUP($B219,'Tillförd energi'!$B$1:$AS$566,MATCH(S$1,'Tillförd energi'!$B$1:$AQ$1,0),FALSE)</f>
        <v>0</v>
      </c>
      <c r="T219">
        <f>VLOOKUP($B219,'Tillförd energi'!$B$1:$AS$566,MATCH(T$1,'Tillförd energi'!$B$1:$AQ$1,0),FALSE)</f>
        <v>0</v>
      </c>
      <c r="U219">
        <f>VLOOKUP($B219,'Tillförd energi'!$B$1:$AS$566,MATCH(U$1,'Tillförd energi'!$B$1:$AQ$1,0),FALSE)</f>
        <v>0</v>
      </c>
      <c r="V219">
        <f>VLOOKUP($B219,'Tillförd energi'!$B$1:$AS$566,MATCH(V$1,'Tillförd energi'!$B$1:$AQ$1,0),FALSE)</f>
        <v>0</v>
      </c>
      <c r="W219">
        <f>VLOOKUP($B219,'Tillförd energi'!$B$1:$AS$566,MATCH(W$1,'Tillförd energi'!$B$1:$AQ$1,0),FALSE)</f>
        <v>0</v>
      </c>
      <c r="X219">
        <f>VLOOKUP($B219,'Tillförd energi'!$B$1:$AS$566,MATCH(X$1,'Tillförd energi'!$B$1:$AQ$1,0),FALSE)</f>
        <v>0</v>
      </c>
      <c r="Y219">
        <f>VLOOKUP($B219,'Tillförd energi'!$B$1:$AS$566,MATCH(Y$1,'Tillförd energi'!$B$1:$AQ$1,0),FALSE)</f>
        <v>0</v>
      </c>
      <c r="Z219">
        <f>VLOOKUP($B219,'Tillförd energi'!$B$1:$AS$566,MATCH(Z$1,'Tillförd energi'!$B$1:$AQ$1,0),FALSE)</f>
        <v>0</v>
      </c>
      <c r="AA219">
        <f>VLOOKUP($B219,'Tillförd energi'!$B$1:$AS$566,MATCH(AA$1,'Tillförd energi'!$B$1:$AQ$1,0),FALSE)</f>
        <v>0</v>
      </c>
      <c r="AB219">
        <f>VLOOKUP($B219,'Tillförd energi'!$B$1:$AS$566,MATCH(AB$1,'Tillförd energi'!$B$1:$AQ$1,0),FALSE)</f>
        <v>0</v>
      </c>
      <c r="AC219">
        <f>VLOOKUP($B219,'Tillförd energi'!$B$1:$AS$566,MATCH(AC$1,'Tillförd energi'!$B$1:$AQ$1,0),FALSE)</f>
        <v>33.700000000000003</v>
      </c>
      <c r="AD219">
        <f>VLOOKUP($B219,'Tillförd energi'!$B$1:$AS$566,MATCH(AD$1,'Tillförd energi'!$B$1:$AQ$1,0),FALSE)</f>
        <v>0</v>
      </c>
      <c r="AE219">
        <f>VLOOKUP($B219,'Tillförd energi'!$B$1:$AS$566,MATCH(AE$1,'Tillförd energi'!$B$1:$AQ$1,0),FALSE)</f>
        <v>0</v>
      </c>
      <c r="AF219">
        <f>VLOOKUP($B219,'Tillförd energi'!$B$1:$AS$566,MATCH(AF$1,'Tillförd energi'!$B$1:$AQ$1,0),FALSE)</f>
        <v>3.9990800000000002</v>
      </c>
      <c r="AG219">
        <f>IFERROR(VLOOKUP(B219,Miljö!$B$1:$S$476,9,FALSE)/1,0)</f>
        <v>0</v>
      </c>
      <c r="AI219">
        <f t="shared" si="24"/>
        <v>154.09908000000001</v>
      </c>
      <c r="AJ219">
        <f t="shared" si="25"/>
        <v>154.09908000000001</v>
      </c>
      <c r="AK219">
        <f>IF(ISERROR(1/VLOOKUP($B219,Leveranser!$B$1:$S$500,MATCH("såld värme (gwh)",Leveranser!$B$1:$S$1,0),FALSE)),"",VLOOKUP($B219,Leveranser!$B$1:$S$500,MATCH("såld värme (gwh)",Leveranser!$B$1:$S$1,0),FALSE))</f>
        <v>146.80199999999999</v>
      </c>
      <c r="AL219">
        <f>VLOOKUP($B219,Leveranser!$B$1:$Y$500,MATCH("Totalt såld fjärrvärme till andra fjärrvärmeföretag",Leveranser!$B$1:$AA$1,0),FALSE)</f>
        <v>0</v>
      </c>
      <c r="AM219">
        <f>IF(ISERROR(1/VLOOKUP($B219,Miljö!$B$1:$S$500,MATCH("Såld mängd produktionsspecifik fjärrvärme (GWh)",Miljö!$B$1:$R$1,0),FALSE)),0,VLOOKUP($B219,Miljö!$B$1:$S$500,MATCH("Såld mängd produktionsspecifik fjärrvärme (GWh)",Miljö!$B$1:$R$1,0),FALSE))</f>
        <v>0</v>
      </c>
      <c r="AN219" s="137">
        <f t="shared" si="26"/>
        <v>0.95264682955926783</v>
      </c>
      <c r="AP219" t="str">
        <f>VLOOKUP($B219,Miljövärden!$B$1:$H$446,7,FALSE)</f>
        <v>Ja</v>
      </c>
      <c r="AQ219" t="str">
        <f>VLOOKUP($B219,Miljövärden!$B$1:$H$446,6,FALSE)</f>
        <v>Nej</v>
      </c>
      <c r="AU219">
        <f t="shared" si="27"/>
        <v>3.9990800000000002</v>
      </c>
      <c r="AV219">
        <f t="shared" si="28"/>
        <v>0</v>
      </c>
      <c r="AW219">
        <f t="shared" si="29"/>
        <v>116.23</v>
      </c>
      <c r="AX219">
        <f t="shared" si="30"/>
        <v>0</v>
      </c>
      <c r="AZ219">
        <f t="shared" si="31"/>
        <v>116.23</v>
      </c>
      <c r="BE219"/>
      <c r="BF219"/>
      <c r="BG219"/>
      <c r="BH219"/>
      <c r="BI219"/>
    </row>
    <row r="220" spans="1:61" x14ac:dyDescent="0.25">
      <c r="A220" s="2" t="s">
        <v>363</v>
      </c>
      <c r="B220" s="2" t="s">
        <v>364</v>
      </c>
      <c r="C220">
        <f>VLOOKUP($B220,'Tillförd energi'!$B$1:$AS$566,MATCH(C$1,'Tillförd energi'!$B$1:$AQ$1,0),FALSE)</f>
        <v>0</v>
      </c>
      <c r="D220">
        <f>VLOOKUP($B220,'Tillförd energi'!$B$1:$AS$566,MATCH(D$1,'Tillförd energi'!$B$1:$AQ$1,0),FALSE)</f>
        <v>0</v>
      </c>
      <c r="E220">
        <f>VLOOKUP($B220,'Tillförd energi'!$B$1:$AS$566,MATCH(E$1,'Tillförd energi'!$B$1:$AQ$1,0),FALSE)</f>
        <v>0</v>
      </c>
      <c r="F220">
        <f>VLOOKUP($B220,'Tillförd energi'!$B$1:$AS$566,MATCH(F$1,'Tillförd energi'!$B$1:$AQ$1,0),FALSE)</f>
        <v>0</v>
      </c>
      <c r="G220">
        <f>VLOOKUP($B220,'Tillförd energi'!$B$1:$AS$566,MATCH(G$1,'Tillförd energi'!$B$1:$AQ$1,0),FALSE)</f>
        <v>0</v>
      </c>
      <c r="H220">
        <f>VLOOKUP($B220,'Tillförd energi'!$B$1:$AS$566,MATCH(H$1,'Tillförd energi'!$B$1:$AQ$1,0),FALSE)</f>
        <v>2.13</v>
      </c>
      <c r="I220">
        <f>VLOOKUP($B220,'Tillförd energi'!$B$1:$AS$566,MATCH(I$1,'Tillförd energi'!$B$1:$AQ$1,0),FALSE)</f>
        <v>0</v>
      </c>
      <c r="J220">
        <f>VLOOKUP($B220,'Tillförd energi'!$B$1:$AS$566,MATCH(J$1,'Tillförd energi'!$B$1:$AQ$1,0),FALSE)</f>
        <v>0</v>
      </c>
      <c r="K220">
        <v>0</v>
      </c>
      <c r="L220">
        <f>VLOOKUP($B220,'Tillförd energi'!$B$1:$AS$566,MATCH(L$1,'Tillförd energi'!$B$1:$AQ$1,0),FALSE)</f>
        <v>0</v>
      </c>
      <c r="M220">
        <f>VLOOKUP($B220,'Tillförd energi'!$B$1:$AS$566,MATCH(M$1,'Tillförd energi'!$B$1:$AQ$1,0),FALSE)</f>
        <v>0</v>
      </c>
      <c r="N220">
        <f>VLOOKUP($B220,'Tillförd energi'!$B$1:$AS$566,MATCH(N$1,'Tillförd energi'!$B$1:$AQ$1,0),FALSE)</f>
        <v>47.86</v>
      </c>
      <c r="O220">
        <f>VLOOKUP($B220,'Tillförd energi'!$B$1:$AS$566,MATCH(O$1,'Tillförd energi'!$B$1:$AQ$1,0),FALSE)</f>
        <v>0</v>
      </c>
      <c r="P220">
        <f>VLOOKUP($B220,'Tillförd energi'!$B$1:$AS$566,MATCH(P$1,'Tillförd energi'!$B$1:$AQ$1,0),FALSE)</f>
        <v>0</v>
      </c>
      <c r="Q220">
        <f>VLOOKUP($B220,'Tillförd energi'!$B$1:$AS$566,MATCH(Q$1,'Tillförd energi'!$B$1:$AQ$1,0),FALSE)</f>
        <v>0</v>
      </c>
      <c r="R220">
        <f>VLOOKUP($B220,'Tillförd energi'!$B$1:$AS$566,MATCH(R$1,'Tillförd energi'!$B$1:$AQ$1,0),FALSE)</f>
        <v>4.12</v>
      </c>
      <c r="S220">
        <f>VLOOKUP($B220,'Tillförd energi'!$B$1:$AS$566,MATCH(S$1,'Tillförd energi'!$B$1:$AQ$1,0),FALSE)</f>
        <v>0</v>
      </c>
      <c r="T220">
        <f>VLOOKUP($B220,'Tillförd energi'!$B$1:$AS$566,MATCH(T$1,'Tillförd energi'!$B$1:$AQ$1,0),FALSE)</f>
        <v>0</v>
      </c>
      <c r="U220">
        <f>VLOOKUP($B220,'Tillförd energi'!$B$1:$AS$566,MATCH(U$1,'Tillförd energi'!$B$1:$AQ$1,0),FALSE)</f>
        <v>0</v>
      </c>
      <c r="V220">
        <f>VLOOKUP($B220,'Tillförd energi'!$B$1:$AS$566,MATCH(V$1,'Tillförd energi'!$B$1:$AQ$1,0),FALSE)</f>
        <v>0</v>
      </c>
      <c r="W220">
        <f>VLOOKUP($B220,'Tillförd energi'!$B$1:$AS$566,MATCH(W$1,'Tillförd energi'!$B$1:$AQ$1,0),FALSE)</f>
        <v>0</v>
      </c>
      <c r="X220">
        <f>VLOOKUP($B220,'Tillförd energi'!$B$1:$AS$566,MATCH(X$1,'Tillförd energi'!$B$1:$AQ$1,0),FALSE)</f>
        <v>0</v>
      </c>
      <c r="Y220">
        <f>VLOOKUP($B220,'Tillförd energi'!$B$1:$AS$566,MATCH(Y$1,'Tillförd energi'!$B$1:$AQ$1,0),FALSE)</f>
        <v>0</v>
      </c>
      <c r="Z220">
        <f>VLOOKUP($B220,'Tillförd energi'!$B$1:$AS$566,MATCH(Z$1,'Tillförd energi'!$B$1:$AQ$1,0),FALSE)</f>
        <v>0.76</v>
      </c>
      <c r="AA220">
        <f>VLOOKUP($B220,'Tillförd energi'!$B$1:$AS$566,MATCH(AA$1,'Tillförd energi'!$B$1:$AQ$1,0),FALSE)</f>
        <v>0</v>
      </c>
      <c r="AB220">
        <f>VLOOKUP($B220,'Tillförd energi'!$B$1:$AS$566,MATCH(AB$1,'Tillförd energi'!$B$1:$AQ$1,0),FALSE)</f>
        <v>0</v>
      </c>
      <c r="AC220">
        <f>VLOOKUP($B220,'Tillförd energi'!$B$1:$AS$566,MATCH(AC$1,'Tillförd energi'!$B$1:$AQ$1,0),FALSE)</f>
        <v>0</v>
      </c>
      <c r="AD220">
        <f>VLOOKUP($B220,'Tillförd energi'!$B$1:$AS$566,MATCH(AD$1,'Tillförd energi'!$B$1:$AQ$1,0),FALSE)</f>
        <v>0</v>
      </c>
      <c r="AE220">
        <f>VLOOKUP($B220,'Tillförd energi'!$B$1:$AS$566,MATCH(AE$1,'Tillförd energi'!$B$1:$AQ$1,0),FALSE)</f>
        <v>0</v>
      </c>
      <c r="AF220">
        <f>VLOOKUP($B220,'Tillförd energi'!$B$1:$AS$566,MATCH(AF$1,'Tillförd energi'!$B$1:$AQ$1,0),FALSE)</f>
        <v>1.2</v>
      </c>
      <c r="AG220">
        <f>IFERROR(VLOOKUP(B220,Miljö!$B$1:$S$476,9,FALSE)/1,0)</f>
        <v>0</v>
      </c>
      <c r="AI220">
        <f t="shared" si="24"/>
        <v>56.07</v>
      </c>
      <c r="AJ220">
        <f t="shared" si="25"/>
        <v>56.07</v>
      </c>
      <c r="AK220">
        <f>IF(ISERROR(1/VLOOKUP($B220,Leveranser!$B$1:$S$500,MATCH("såld värme (gwh)",Leveranser!$B$1:$S$1,0),FALSE)),"",VLOOKUP($B220,Leveranser!$B$1:$S$500,MATCH("såld värme (gwh)",Leveranser!$B$1:$S$1,0),FALSE))</f>
        <v>42.54</v>
      </c>
      <c r="AL220">
        <f>VLOOKUP($B220,Leveranser!$B$1:$Y$500,MATCH("Totalt såld fjärrvärme till andra fjärrvärmeföretag",Leveranser!$B$1:$AA$1,0),FALSE)</f>
        <v>0</v>
      </c>
      <c r="AM220">
        <f>IF(ISERROR(1/VLOOKUP($B220,Miljö!$B$1:$S$500,MATCH("Såld mängd produktionsspecifik fjärrvärme (GWh)",Miljö!$B$1:$R$1,0),FALSE)),0,VLOOKUP($B220,Miljö!$B$1:$S$500,MATCH("Såld mängd produktionsspecifik fjärrvärme (GWh)",Miljö!$B$1:$R$1,0),FALSE))</f>
        <v>0</v>
      </c>
      <c r="AN220" s="137">
        <f t="shared" si="26"/>
        <v>0.75869448903156766</v>
      </c>
      <c r="AP220" t="str">
        <f>VLOOKUP($B220,Miljövärden!$B$1:$H$446,7,FALSE)</f>
        <v>Ja</v>
      </c>
      <c r="AQ220" t="str">
        <f>VLOOKUP($B220,Miljövärden!$B$1:$H$446,6,FALSE)</f>
        <v>Nej</v>
      </c>
      <c r="AU220">
        <f t="shared" si="27"/>
        <v>1.96</v>
      </c>
      <c r="AV220">
        <f t="shared" si="28"/>
        <v>0</v>
      </c>
      <c r="AW220">
        <f t="shared" si="29"/>
        <v>47.86</v>
      </c>
      <c r="AX220">
        <f t="shared" si="30"/>
        <v>4.12</v>
      </c>
      <c r="AZ220">
        <f t="shared" si="31"/>
        <v>51.98</v>
      </c>
      <c r="BE220"/>
      <c r="BF220"/>
      <c r="BG220"/>
      <c r="BH220"/>
      <c r="BI220"/>
    </row>
    <row r="221" spans="1:61" x14ac:dyDescent="0.25">
      <c r="A221" s="2" t="s">
        <v>365</v>
      </c>
      <c r="B221" s="2" t="s">
        <v>366</v>
      </c>
      <c r="C221">
        <f>VLOOKUP($B221,'Tillförd energi'!$B$1:$AS$566,MATCH(C$1,'Tillförd energi'!$B$1:$AQ$1,0),FALSE)</f>
        <v>0</v>
      </c>
      <c r="D221">
        <f>VLOOKUP($B221,'Tillförd energi'!$B$1:$AS$566,MATCH(D$1,'Tillförd energi'!$B$1:$AQ$1,0),FALSE)</f>
        <v>0.6</v>
      </c>
      <c r="E221">
        <f>VLOOKUP($B221,'Tillförd energi'!$B$1:$AS$566,MATCH(E$1,'Tillförd energi'!$B$1:$AQ$1,0),FALSE)</f>
        <v>0.3</v>
      </c>
      <c r="F221">
        <f>VLOOKUP($B221,'Tillförd energi'!$B$1:$AS$566,MATCH(F$1,'Tillförd energi'!$B$1:$AQ$1,0),FALSE)</f>
        <v>0</v>
      </c>
      <c r="G221">
        <f>VLOOKUP($B221,'Tillförd energi'!$B$1:$AS$566,MATCH(G$1,'Tillförd energi'!$B$1:$AQ$1,0),FALSE)</f>
        <v>0</v>
      </c>
      <c r="H221">
        <f>VLOOKUP($B221,'Tillförd energi'!$B$1:$AS$566,MATCH(H$1,'Tillförd energi'!$B$1:$AQ$1,0),FALSE)</f>
        <v>0</v>
      </c>
      <c r="I221">
        <f>VLOOKUP($B221,'Tillförd energi'!$B$1:$AS$566,MATCH(I$1,'Tillförd energi'!$B$1:$AQ$1,0),FALSE)</f>
        <v>0</v>
      </c>
      <c r="J221">
        <f>VLOOKUP($B221,'Tillförd energi'!$B$1:$AS$566,MATCH(J$1,'Tillförd energi'!$B$1:$AQ$1,0),FALSE)</f>
        <v>0</v>
      </c>
      <c r="K221">
        <v>0</v>
      </c>
      <c r="L221">
        <f>VLOOKUP($B221,'Tillförd energi'!$B$1:$AS$566,MATCH(L$1,'Tillförd energi'!$B$1:$AQ$1,0),FALSE)</f>
        <v>0</v>
      </c>
      <c r="M221">
        <f>VLOOKUP($B221,'Tillförd energi'!$B$1:$AS$566,MATCH(M$1,'Tillförd energi'!$B$1:$AQ$1,0),FALSE)</f>
        <v>46.460500000000003</v>
      </c>
      <c r="N221">
        <f>VLOOKUP($B221,'Tillförd energi'!$B$1:$AS$566,MATCH(N$1,'Tillförd energi'!$B$1:$AQ$1,0),FALSE)</f>
        <v>5.8667600000000002</v>
      </c>
      <c r="O221">
        <f>VLOOKUP($B221,'Tillförd energi'!$B$1:$AS$566,MATCH(O$1,'Tillförd energi'!$B$1:$AQ$1,0),FALSE)</f>
        <v>17.554099999999998</v>
      </c>
      <c r="P221">
        <f>VLOOKUP($B221,'Tillförd energi'!$B$1:$AS$566,MATCH(P$1,'Tillförd energi'!$B$1:$AQ$1,0),FALSE)</f>
        <v>28.906400000000001</v>
      </c>
      <c r="Q221">
        <f>VLOOKUP($B221,'Tillförd energi'!$B$1:$AS$566,MATCH(Q$1,'Tillförd energi'!$B$1:$AQ$1,0),FALSE)</f>
        <v>0</v>
      </c>
      <c r="R221">
        <f>VLOOKUP($B221,'Tillförd energi'!$B$1:$AS$566,MATCH(R$1,'Tillförd energi'!$B$1:$AQ$1,0),FALSE)</f>
        <v>13.4</v>
      </c>
      <c r="S221">
        <f>VLOOKUP($B221,'Tillförd energi'!$B$1:$AS$566,MATCH(S$1,'Tillförd energi'!$B$1:$AQ$1,0),FALSE)</f>
        <v>0</v>
      </c>
      <c r="T221">
        <f>VLOOKUP($B221,'Tillförd energi'!$B$1:$AS$566,MATCH(T$1,'Tillförd energi'!$B$1:$AQ$1,0),FALSE)</f>
        <v>0</v>
      </c>
      <c r="U221">
        <f>VLOOKUP($B221,'Tillförd energi'!$B$1:$AS$566,MATCH(U$1,'Tillförd energi'!$B$1:$AQ$1,0),FALSE)</f>
        <v>0</v>
      </c>
      <c r="V221">
        <f>VLOOKUP($B221,'Tillförd energi'!$B$1:$AS$566,MATCH(V$1,'Tillförd energi'!$B$1:$AQ$1,0),FALSE)</f>
        <v>0</v>
      </c>
      <c r="W221">
        <f>VLOOKUP($B221,'Tillförd energi'!$B$1:$AS$566,MATCH(W$1,'Tillförd energi'!$B$1:$AQ$1,0),FALSE)</f>
        <v>10.7</v>
      </c>
      <c r="X221">
        <f>VLOOKUP($B221,'Tillförd energi'!$B$1:$AS$566,MATCH(X$1,'Tillförd energi'!$B$1:$AQ$1,0),FALSE)</f>
        <v>0</v>
      </c>
      <c r="Y221">
        <f>VLOOKUP($B221,'Tillförd energi'!$B$1:$AS$566,MATCH(Y$1,'Tillförd energi'!$B$1:$AQ$1,0),FALSE)</f>
        <v>0</v>
      </c>
      <c r="Z221">
        <f>VLOOKUP($B221,'Tillförd energi'!$B$1:$AS$566,MATCH(Z$1,'Tillförd energi'!$B$1:$AQ$1,0),FALSE)</f>
        <v>0</v>
      </c>
      <c r="AA221">
        <f>VLOOKUP($B221,'Tillförd energi'!$B$1:$AS$566,MATCH(AA$1,'Tillförd energi'!$B$1:$AQ$1,0),FALSE)</f>
        <v>1.8</v>
      </c>
      <c r="AB221">
        <f>VLOOKUP($B221,'Tillförd energi'!$B$1:$AS$566,MATCH(AB$1,'Tillförd energi'!$B$1:$AQ$1,0),FALSE)</f>
        <v>2.2999999999999998</v>
      </c>
      <c r="AC221">
        <f>VLOOKUP($B221,'Tillförd energi'!$B$1:$AS$566,MATCH(AC$1,'Tillförd energi'!$B$1:$AQ$1,0),FALSE)</f>
        <v>18</v>
      </c>
      <c r="AD221">
        <f>VLOOKUP($B221,'Tillförd energi'!$B$1:$AS$566,MATCH(AD$1,'Tillförd energi'!$B$1:$AQ$1,0),FALSE)</f>
        <v>0.4</v>
      </c>
      <c r="AE221">
        <f>VLOOKUP($B221,'Tillförd energi'!$B$1:$AS$566,MATCH(AE$1,'Tillförd energi'!$B$1:$AQ$1,0),FALSE)</f>
        <v>0</v>
      </c>
      <c r="AF221">
        <f>VLOOKUP($B221,'Tillförd energi'!$B$1:$AS$566,MATCH(AF$1,'Tillförd energi'!$B$1:$AQ$1,0),FALSE)</f>
        <v>3.3210099999999998</v>
      </c>
      <c r="AG221">
        <f>IFERROR(VLOOKUP(B221,Miljö!$B$1:$S$476,9,FALSE)/1,0)</f>
        <v>0</v>
      </c>
      <c r="AI221">
        <f t="shared" si="24"/>
        <v>149.60877000000002</v>
      </c>
      <c r="AJ221">
        <f t="shared" si="25"/>
        <v>149.60877000000002</v>
      </c>
      <c r="AK221">
        <f>IF(ISERROR(1/VLOOKUP($B221,Leveranser!$B$1:$S$500,MATCH("såld värme (gwh)",Leveranser!$B$1:$S$1,0),FALSE)),"",VLOOKUP($B221,Leveranser!$B$1:$S$500,MATCH("såld värme (gwh)",Leveranser!$B$1:$S$1,0),FALSE))</f>
        <v>126.2</v>
      </c>
      <c r="AL221">
        <f>VLOOKUP($B221,Leveranser!$B$1:$Y$500,MATCH("Totalt såld fjärrvärme till andra fjärrvärmeföretag",Leveranser!$B$1:$AA$1,0),FALSE)</f>
        <v>0</v>
      </c>
      <c r="AM221">
        <f>IF(ISERROR(1/VLOOKUP($B221,Miljö!$B$1:$S$500,MATCH("Såld mängd produktionsspecifik fjärrvärme (GWh)",Miljö!$B$1:$R$1,0),FALSE)),0,VLOOKUP($B221,Miljö!$B$1:$S$500,MATCH("Såld mängd produktionsspecifik fjärrvärme (GWh)",Miljö!$B$1:$R$1,0),FALSE))</f>
        <v>0</v>
      </c>
      <c r="AN221" s="137">
        <f t="shared" si="26"/>
        <v>0.84353343724435392</v>
      </c>
      <c r="AP221" t="str">
        <f>VLOOKUP($B221,Miljövärden!$B$1:$H$446,7,FALSE)</f>
        <v>Ja</v>
      </c>
      <c r="AQ221" t="str">
        <f>VLOOKUP($B221,Miljövärden!$B$1:$H$446,6,FALSE)</f>
        <v>Nej</v>
      </c>
      <c r="AU221">
        <f t="shared" si="27"/>
        <v>5.1210100000000001</v>
      </c>
      <c r="AV221">
        <f t="shared" si="28"/>
        <v>0</v>
      </c>
      <c r="AW221">
        <f t="shared" si="29"/>
        <v>98.787760000000006</v>
      </c>
      <c r="AX221">
        <f t="shared" si="30"/>
        <v>13.4</v>
      </c>
      <c r="AZ221">
        <f t="shared" si="31"/>
        <v>122.88776000000001</v>
      </c>
      <c r="BE221"/>
      <c r="BF221"/>
      <c r="BG221"/>
      <c r="BH221"/>
      <c r="BI221"/>
    </row>
    <row r="222" spans="1:61" x14ac:dyDescent="0.25">
      <c r="A222" s="2" t="s">
        <v>367</v>
      </c>
      <c r="B222" s="2" t="s">
        <v>368</v>
      </c>
      <c r="C222">
        <f>VLOOKUP($B222,'Tillförd energi'!$B$1:$AS$566,MATCH(C$1,'Tillförd energi'!$B$1:$AQ$1,0),FALSE)</f>
        <v>0</v>
      </c>
      <c r="D222">
        <f>VLOOKUP($B222,'Tillförd energi'!$B$1:$AS$566,MATCH(D$1,'Tillförd energi'!$B$1:$AQ$1,0),FALSE)</f>
        <v>0.53200000000000003</v>
      </c>
      <c r="E222">
        <f>VLOOKUP($B222,'Tillförd energi'!$B$1:$AS$566,MATCH(E$1,'Tillförd energi'!$B$1:$AQ$1,0),FALSE)</f>
        <v>0</v>
      </c>
      <c r="F222">
        <f>VLOOKUP($B222,'Tillförd energi'!$B$1:$AS$566,MATCH(F$1,'Tillförd energi'!$B$1:$AQ$1,0),FALSE)</f>
        <v>0</v>
      </c>
      <c r="G222">
        <f>VLOOKUP($B222,'Tillförd energi'!$B$1:$AS$566,MATCH(G$1,'Tillförd energi'!$B$1:$AQ$1,0),FALSE)</f>
        <v>0</v>
      </c>
      <c r="H222">
        <f>VLOOKUP($B222,'Tillförd energi'!$B$1:$AS$566,MATCH(H$1,'Tillförd energi'!$B$1:$AQ$1,0),FALSE)</f>
        <v>0</v>
      </c>
      <c r="I222">
        <f>VLOOKUP($B222,'Tillförd energi'!$B$1:$AS$566,MATCH(I$1,'Tillförd energi'!$B$1:$AQ$1,0),FALSE)</f>
        <v>0</v>
      </c>
      <c r="J222">
        <f>VLOOKUP($B222,'Tillförd energi'!$B$1:$AS$566,MATCH(J$1,'Tillförd energi'!$B$1:$AQ$1,0),FALSE)</f>
        <v>0</v>
      </c>
      <c r="K222">
        <v>0</v>
      </c>
      <c r="L222">
        <f>VLOOKUP($B222,'Tillförd energi'!$B$1:$AS$566,MATCH(L$1,'Tillförd energi'!$B$1:$AQ$1,0),FALSE)</f>
        <v>0</v>
      </c>
      <c r="M222">
        <f>VLOOKUP($B222,'Tillförd energi'!$B$1:$AS$566,MATCH(M$1,'Tillförd energi'!$B$1:$AQ$1,0),FALSE)</f>
        <v>0</v>
      </c>
      <c r="N222">
        <f>VLOOKUP($B222,'Tillförd energi'!$B$1:$AS$566,MATCH(N$1,'Tillförd energi'!$B$1:$AQ$1,0),FALSE)</f>
        <v>0</v>
      </c>
      <c r="O222">
        <f>VLOOKUP($B222,'Tillförd energi'!$B$1:$AS$566,MATCH(O$1,'Tillförd energi'!$B$1:$AQ$1,0),FALSE)</f>
        <v>0</v>
      </c>
      <c r="P222">
        <f>VLOOKUP($B222,'Tillförd energi'!$B$1:$AS$566,MATCH(P$1,'Tillförd energi'!$B$1:$AQ$1,0),FALSE)</f>
        <v>0</v>
      </c>
      <c r="Q222">
        <f>VLOOKUP($B222,'Tillförd energi'!$B$1:$AS$566,MATCH(Q$1,'Tillförd energi'!$B$1:$AQ$1,0),FALSE)</f>
        <v>0</v>
      </c>
      <c r="R222">
        <f>VLOOKUP($B222,'Tillförd energi'!$B$1:$AS$566,MATCH(R$1,'Tillförd energi'!$B$1:$AQ$1,0),FALSE)</f>
        <v>0</v>
      </c>
      <c r="S222">
        <f>VLOOKUP($B222,'Tillförd energi'!$B$1:$AS$566,MATCH(S$1,'Tillförd energi'!$B$1:$AQ$1,0),FALSE)</f>
        <v>0</v>
      </c>
      <c r="T222">
        <f>VLOOKUP($B222,'Tillförd energi'!$B$1:$AS$566,MATCH(T$1,'Tillförd energi'!$B$1:$AQ$1,0),FALSE)</f>
        <v>0</v>
      </c>
      <c r="U222">
        <f>VLOOKUP($B222,'Tillförd energi'!$B$1:$AS$566,MATCH(U$1,'Tillförd energi'!$B$1:$AQ$1,0),FALSE)</f>
        <v>0</v>
      </c>
      <c r="V222">
        <f>VLOOKUP($B222,'Tillförd energi'!$B$1:$AS$566,MATCH(V$1,'Tillförd energi'!$B$1:$AQ$1,0),FALSE)</f>
        <v>0</v>
      </c>
      <c r="W222">
        <f>VLOOKUP($B222,'Tillförd energi'!$B$1:$AS$566,MATCH(W$1,'Tillförd energi'!$B$1:$AQ$1,0),FALSE)</f>
        <v>0</v>
      </c>
      <c r="X222">
        <f>VLOOKUP($B222,'Tillförd energi'!$B$1:$AS$566,MATCH(X$1,'Tillförd energi'!$B$1:$AQ$1,0),FALSE)</f>
        <v>0</v>
      </c>
      <c r="Y222">
        <f>VLOOKUP($B222,'Tillförd energi'!$B$1:$AS$566,MATCH(Y$1,'Tillförd energi'!$B$1:$AQ$1,0),FALSE)</f>
        <v>0</v>
      </c>
      <c r="Z222">
        <f>VLOOKUP($B222,'Tillförd energi'!$B$1:$AS$566,MATCH(Z$1,'Tillförd energi'!$B$1:$AQ$1,0),FALSE)</f>
        <v>0</v>
      </c>
      <c r="AA222">
        <f>VLOOKUP($B222,'Tillförd energi'!$B$1:$AS$566,MATCH(AA$1,'Tillförd energi'!$B$1:$AQ$1,0),FALSE)</f>
        <v>0</v>
      </c>
      <c r="AB222">
        <f>VLOOKUP($B222,'Tillförd energi'!$B$1:$AS$566,MATCH(AB$1,'Tillförd energi'!$B$1:$AQ$1,0),FALSE)</f>
        <v>0</v>
      </c>
      <c r="AC222">
        <f>VLOOKUP($B222,'Tillförd energi'!$B$1:$AS$566,MATCH(AC$1,'Tillförd energi'!$B$1:$AQ$1,0),FALSE)</f>
        <v>0</v>
      </c>
      <c r="AD222">
        <f>VLOOKUP($B222,'Tillförd energi'!$B$1:$AS$566,MATCH(AD$1,'Tillförd energi'!$B$1:$AQ$1,0),FALSE)</f>
        <v>88.1</v>
      </c>
      <c r="AE222">
        <f>VLOOKUP($B222,'Tillförd energi'!$B$1:$AS$566,MATCH(AE$1,'Tillförd energi'!$B$1:$AQ$1,0),FALSE)</f>
        <v>0</v>
      </c>
      <c r="AF222">
        <f>VLOOKUP($B222,'Tillförd energi'!$B$1:$AS$566,MATCH(AF$1,'Tillförd energi'!$B$1:$AQ$1,0),FALSE)</f>
        <v>2.3039999999999998</v>
      </c>
      <c r="AG222">
        <f>IFERROR(VLOOKUP(B222,Miljö!$B$1:$S$476,9,FALSE)/1,0)</f>
        <v>0</v>
      </c>
      <c r="AI222">
        <f t="shared" si="24"/>
        <v>90.935999999999993</v>
      </c>
      <c r="AJ222">
        <f t="shared" si="25"/>
        <v>90.935999999999993</v>
      </c>
      <c r="AK222">
        <f>IF(ISERROR(1/VLOOKUP($B222,Leveranser!$B$1:$S$500,MATCH("såld värme (gwh)",Leveranser!$B$1:$S$1,0),FALSE)),"",VLOOKUP($B222,Leveranser!$B$1:$S$500,MATCH("såld värme (gwh)",Leveranser!$B$1:$S$1,0),FALSE))</f>
        <v>76.8</v>
      </c>
      <c r="AL222">
        <f>VLOOKUP($B222,Leveranser!$B$1:$Y$500,MATCH("Totalt såld fjärrvärme till andra fjärrvärmeföretag",Leveranser!$B$1:$AA$1,0),FALSE)</f>
        <v>0</v>
      </c>
      <c r="AM222">
        <f>IF(ISERROR(1/VLOOKUP($B222,Miljö!$B$1:$S$500,MATCH("Såld mängd produktionsspecifik fjärrvärme (GWh)",Miljö!$B$1:$R$1,0),FALSE)),0,VLOOKUP($B222,Miljö!$B$1:$S$500,MATCH("Såld mängd produktionsspecifik fjärrvärme (GWh)",Miljö!$B$1:$R$1,0),FALSE))</f>
        <v>0</v>
      </c>
      <c r="AN222" s="137">
        <f t="shared" si="26"/>
        <v>0.84455001319609402</v>
      </c>
      <c r="AP222" t="str">
        <f>VLOOKUP($B222,Miljövärden!$B$1:$H$446,7,FALSE)</f>
        <v>Ja</v>
      </c>
      <c r="AQ222" t="str">
        <f>VLOOKUP($B222,Miljövärden!$B$1:$H$446,6,FALSE)</f>
        <v>Ja</v>
      </c>
      <c r="AU222">
        <f t="shared" si="27"/>
        <v>2.3039999999999998</v>
      </c>
      <c r="AV222">
        <f t="shared" si="28"/>
        <v>0</v>
      </c>
      <c r="AW222">
        <f t="shared" si="29"/>
        <v>0</v>
      </c>
      <c r="AX222">
        <f t="shared" si="30"/>
        <v>0</v>
      </c>
      <c r="AZ222">
        <f t="shared" si="31"/>
        <v>0</v>
      </c>
      <c r="BE222"/>
      <c r="BF222"/>
      <c r="BG222"/>
      <c r="BH222"/>
      <c r="BI222"/>
    </row>
    <row r="223" spans="1:61" x14ac:dyDescent="0.25">
      <c r="A223" s="2" t="s">
        <v>371</v>
      </c>
      <c r="B223" s="2" t="s">
        <v>372</v>
      </c>
      <c r="C223">
        <f>VLOOKUP($B223,'Tillförd energi'!$B$1:$AS$566,MATCH(C$1,'Tillförd energi'!$B$1:$AQ$1,0),FALSE)</f>
        <v>0</v>
      </c>
      <c r="D223">
        <f>VLOOKUP($B223,'Tillförd energi'!$B$1:$AS$566,MATCH(D$1,'Tillförd energi'!$B$1:$AQ$1,0),FALSE)</f>
        <v>0.1</v>
      </c>
      <c r="E223">
        <f>VLOOKUP($B223,'Tillförd energi'!$B$1:$AS$566,MATCH(E$1,'Tillförd energi'!$B$1:$AQ$1,0),FALSE)</f>
        <v>0</v>
      </c>
      <c r="F223">
        <f>VLOOKUP($B223,'Tillförd energi'!$B$1:$AS$566,MATCH(F$1,'Tillförd energi'!$B$1:$AQ$1,0),FALSE)</f>
        <v>0</v>
      </c>
      <c r="G223">
        <f>VLOOKUP($B223,'Tillförd energi'!$B$1:$AS$566,MATCH(G$1,'Tillförd energi'!$B$1:$AQ$1,0),FALSE)</f>
        <v>0</v>
      </c>
      <c r="H223">
        <f>VLOOKUP($B223,'Tillförd energi'!$B$1:$AS$566,MATCH(H$1,'Tillförd energi'!$B$1:$AQ$1,0),FALSE)</f>
        <v>0</v>
      </c>
      <c r="I223">
        <f>VLOOKUP($B223,'Tillförd energi'!$B$1:$AS$566,MATCH(I$1,'Tillförd energi'!$B$1:$AQ$1,0),FALSE)</f>
        <v>0</v>
      </c>
      <c r="J223">
        <f>VLOOKUP($B223,'Tillförd energi'!$B$1:$AS$566,MATCH(J$1,'Tillförd energi'!$B$1:$AQ$1,0),FALSE)</f>
        <v>0</v>
      </c>
      <c r="K223">
        <v>0</v>
      </c>
      <c r="L223">
        <f>VLOOKUP($B223,'Tillförd energi'!$B$1:$AS$566,MATCH(L$1,'Tillförd energi'!$B$1:$AQ$1,0),FALSE)</f>
        <v>0</v>
      </c>
      <c r="M223">
        <f>VLOOKUP($B223,'Tillförd energi'!$B$1:$AS$566,MATCH(M$1,'Tillförd energi'!$B$1:$AQ$1,0),FALSE)</f>
        <v>11.948</v>
      </c>
      <c r="N223">
        <f>VLOOKUP($B223,'Tillförd energi'!$B$1:$AS$566,MATCH(N$1,'Tillförd energi'!$B$1:$AQ$1,0),FALSE)</f>
        <v>4.3040000000000003</v>
      </c>
      <c r="O223">
        <f>VLOOKUP($B223,'Tillförd energi'!$B$1:$AS$566,MATCH(O$1,'Tillförd energi'!$B$1:$AQ$1,0),FALSE)</f>
        <v>0</v>
      </c>
      <c r="P223">
        <f>VLOOKUP($B223,'Tillförd energi'!$B$1:$AS$566,MATCH(P$1,'Tillförd energi'!$B$1:$AQ$1,0),FALSE)</f>
        <v>12.11</v>
      </c>
      <c r="Q223">
        <f>VLOOKUP($B223,'Tillförd energi'!$B$1:$AS$566,MATCH(Q$1,'Tillförd energi'!$B$1:$AQ$1,0),FALSE)</f>
        <v>6.0179999999999998</v>
      </c>
      <c r="R223">
        <f>VLOOKUP($B223,'Tillförd energi'!$B$1:$AS$566,MATCH(R$1,'Tillförd energi'!$B$1:$AQ$1,0),FALSE)</f>
        <v>1.6870000000000001</v>
      </c>
      <c r="S223">
        <f>VLOOKUP($B223,'Tillförd energi'!$B$1:$AS$566,MATCH(S$1,'Tillförd energi'!$B$1:$AQ$1,0),FALSE)</f>
        <v>0</v>
      </c>
      <c r="T223">
        <f>VLOOKUP($B223,'Tillförd energi'!$B$1:$AS$566,MATCH(T$1,'Tillförd energi'!$B$1:$AQ$1,0),FALSE)</f>
        <v>0</v>
      </c>
      <c r="U223">
        <f>VLOOKUP($B223,'Tillförd energi'!$B$1:$AS$566,MATCH(U$1,'Tillförd energi'!$B$1:$AQ$1,0),FALSE)</f>
        <v>0</v>
      </c>
      <c r="V223">
        <f>VLOOKUP($B223,'Tillförd energi'!$B$1:$AS$566,MATCH(V$1,'Tillförd energi'!$B$1:$AQ$1,0),FALSE)</f>
        <v>0</v>
      </c>
      <c r="W223">
        <f>VLOOKUP($B223,'Tillförd energi'!$B$1:$AS$566,MATCH(W$1,'Tillförd energi'!$B$1:$AQ$1,0),FALSE)</f>
        <v>0</v>
      </c>
      <c r="X223">
        <f>VLOOKUP($B223,'Tillförd energi'!$B$1:$AS$566,MATCH(X$1,'Tillförd energi'!$B$1:$AQ$1,0),FALSE)</f>
        <v>0</v>
      </c>
      <c r="Y223">
        <f>VLOOKUP($B223,'Tillförd energi'!$B$1:$AS$566,MATCH(Y$1,'Tillförd energi'!$B$1:$AQ$1,0),FALSE)</f>
        <v>0</v>
      </c>
      <c r="Z223">
        <f>VLOOKUP($B223,'Tillförd energi'!$B$1:$AS$566,MATCH(Z$1,'Tillförd energi'!$B$1:$AQ$1,0),FALSE)</f>
        <v>0</v>
      </c>
      <c r="AA223">
        <f>VLOOKUP($B223,'Tillförd energi'!$B$1:$AS$566,MATCH(AA$1,'Tillförd energi'!$B$1:$AQ$1,0),FALSE)</f>
        <v>0</v>
      </c>
      <c r="AB223">
        <f>VLOOKUP($B223,'Tillförd energi'!$B$1:$AS$566,MATCH(AB$1,'Tillförd energi'!$B$1:$AQ$1,0),FALSE)</f>
        <v>0</v>
      </c>
      <c r="AC223">
        <f>VLOOKUP($B223,'Tillförd energi'!$B$1:$AS$566,MATCH(AC$1,'Tillförd energi'!$B$1:$AQ$1,0),FALSE)</f>
        <v>6.8470000000000004</v>
      </c>
      <c r="AD223">
        <f>VLOOKUP($B223,'Tillförd energi'!$B$1:$AS$566,MATCH(AD$1,'Tillförd energi'!$B$1:$AQ$1,0),FALSE)</f>
        <v>11.840999999999999</v>
      </c>
      <c r="AE223">
        <f>VLOOKUP($B223,'Tillförd energi'!$B$1:$AS$566,MATCH(AE$1,'Tillförd energi'!$B$1:$AQ$1,0),FALSE)</f>
        <v>0</v>
      </c>
      <c r="AF223">
        <f>VLOOKUP($B223,'Tillförd energi'!$B$1:$AS$566,MATCH(AF$1,'Tillförd energi'!$B$1:$AQ$1,0),FALSE)</f>
        <v>0.98799999999999999</v>
      </c>
      <c r="AG223">
        <f>IFERROR(VLOOKUP(B223,Miljö!$B$1:$S$476,9,FALSE)/1,0)</f>
        <v>0</v>
      </c>
      <c r="AI223">
        <f t="shared" si="24"/>
        <v>55.842999999999996</v>
      </c>
      <c r="AJ223">
        <f t="shared" si="25"/>
        <v>55.842999999999996</v>
      </c>
      <c r="AK223">
        <f>IF(ISERROR(1/VLOOKUP($B223,Leveranser!$B$1:$S$500,MATCH("såld värme (gwh)",Leveranser!$B$1:$S$1,0),FALSE)),"",VLOOKUP($B223,Leveranser!$B$1:$S$500,MATCH("såld värme (gwh)",Leveranser!$B$1:$S$1,0),FALSE))</f>
        <v>44.1</v>
      </c>
      <c r="AL223">
        <f>VLOOKUP($B223,Leveranser!$B$1:$Y$500,MATCH("Totalt såld fjärrvärme till andra fjärrvärmeföretag",Leveranser!$B$1:$AA$1,0),FALSE)</f>
        <v>0</v>
      </c>
      <c r="AM223">
        <f>IF(ISERROR(1/VLOOKUP($B223,Miljö!$B$1:$S$500,MATCH("Såld mängd produktionsspecifik fjärrvärme (GWh)",Miljö!$B$1:$R$1,0),FALSE)),0,VLOOKUP($B223,Miljö!$B$1:$S$500,MATCH("Såld mängd produktionsspecifik fjärrvärme (GWh)",Miljö!$B$1:$R$1,0),FALSE))</f>
        <v>0</v>
      </c>
      <c r="AN223" s="137">
        <f t="shared" si="26"/>
        <v>0.78971401966226751</v>
      </c>
      <c r="AP223" t="str">
        <f>VLOOKUP($B223,Miljövärden!$B$1:$H$446,7,FALSE)</f>
        <v>Ja</v>
      </c>
      <c r="AQ223" t="str">
        <f>VLOOKUP($B223,Miljövärden!$B$1:$H$446,6,FALSE)</f>
        <v>Ja</v>
      </c>
      <c r="AU223">
        <f t="shared" si="27"/>
        <v>0.98799999999999999</v>
      </c>
      <c r="AV223">
        <f t="shared" si="28"/>
        <v>0</v>
      </c>
      <c r="AW223">
        <f t="shared" si="29"/>
        <v>34.380000000000003</v>
      </c>
      <c r="AX223">
        <f t="shared" si="30"/>
        <v>1.6870000000000001</v>
      </c>
      <c r="AZ223">
        <f t="shared" si="31"/>
        <v>36.067</v>
      </c>
      <c r="BE223"/>
      <c r="BF223"/>
      <c r="BG223"/>
      <c r="BH223"/>
      <c r="BI223"/>
    </row>
    <row r="224" spans="1:61" x14ac:dyDescent="0.25">
      <c r="A224" s="2" t="s">
        <v>373</v>
      </c>
      <c r="B224" s="2" t="s">
        <v>374</v>
      </c>
      <c r="C224">
        <f>VLOOKUP($B224,'Tillförd energi'!$B$1:$AS$566,MATCH(C$1,'Tillförd energi'!$B$1:$AQ$1,0),FALSE)</f>
        <v>0</v>
      </c>
      <c r="D224">
        <f>VLOOKUP($B224,'Tillförd energi'!$B$1:$AS$566,MATCH(D$1,'Tillförd energi'!$B$1:$AQ$1,0),FALSE)</f>
        <v>2.9000000000000001E-2</v>
      </c>
      <c r="E224">
        <f>VLOOKUP($B224,'Tillförd energi'!$B$1:$AS$566,MATCH(E$1,'Tillförd energi'!$B$1:$AQ$1,0),FALSE)</f>
        <v>0</v>
      </c>
      <c r="F224">
        <f>VLOOKUP($B224,'Tillförd energi'!$B$1:$AS$566,MATCH(F$1,'Tillförd energi'!$B$1:$AQ$1,0),FALSE)</f>
        <v>0</v>
      </c>
      <c r="G224">
        <f>VLOOKUP($B224,'Tillförd energi'!$B$1:$AS$566,MATCH(G$1,'Tillförd energi'!$B$1:$AQ$1,0),FALSE)</f>
        <v>0</v>
      </c>
      <c r="H224">
        <f>VLOOKUP($B224,'Tillförd energi'!$B$1:$AS$566,MATCH(H$1,'Tillförd energi'!$B$1:$AQ$1,0),FALSE)</f>
        <v>0</v>
      </c>
      <c r="I224">
        <f>VLOOKUP($B224,'Tillförd energi'!$B$1:$AS$566,MATCH(I$1,'Tillförd energi'!$B$1:$AQ$1,0),FALSE)</f>
        <v>0</v>
      </c>
      <c r="J224">
        <f>VLOOKUP($B224,'Tillförd energi'!$B$1:$AS$566,MATCH(J$1,'Tillförd energi'!$B$1:$AQ$1,0),FALSE)</f>
        <v>0</v>
      </c>
      <c r="K224">
        <v>0</v>
      </c>
      <c r="L224">
        <f>VLOOKUP($B224,'Tillförd energi'!$B$1:$AS$566,MATCH(L$1,'Tillförd energi'!$B$1:$AQ$1,0),FALSE)</f>
        <v>0</v>
      </c>
      <c r="M224">
        <f>VLOOKUP($B224,'Tillförd energi'!$B$1:$AS$566,MATCH(M$1,'Tillförd energi'!$B$1:$AQ$1,0),FALSE)</f>
        <v>0</v>
      </c>
      <c r="N224">
        <f>VLOOKUP($B224,'Tillförd energi'!$B$1:$AS$566,MATCH(N$1,'Tillförd energi'!$B$1:$AQ$1,0),FALSE)</f>
        <v>0</v>
      </c>
      <c r="O224">
        <f>VLOOKUP($B224,'Tillförd energi'!$B$1:$AS$566,MATCH(O$1,'Tillförd energi'!$B$1:$AQ$1,0),FALSE)</f>
        <v>0</v>
      </c>
      <c r="P224">
        <f>VLOOKUP($B224,'Tillförd energi'!$B$1:$AS$566,MATCH(P$1,'Tillförd energi'!$B$1:$AQ$1,0),FALSE)</f>
        <v>0</v>
      </c>
      <c r="Q224">
        <f>VLOOKUP($B224,'Tillförd energi'!$B$1:$AS$566,MATCH(Q$1,'Tillförd energi'!$B$1:$AQ$1,0),FALSE)</f>
        <v>0</v>
      </c>
      <c r="R224">
        <f>VLOOKUP($B224,'Tillförd energi'!$B$1:$AS$566,MATCH(R$1,'Tillförd energi'!$B$1:$AQ$1,0),FALSE)</f>
        <v>7</v>
      </c>
      <c r="S224">
        <f>VLOOKUP($B224,'Tillförd energi'!$B$1:$AS$566,MATCH(S$1,'Tillförd energi'!$B$1:$AQ$1,0),FALSE)</f>
        <v>0</v>
      </c>
      <c r="T224">
        <f>VLOOKUP($B224,'Tillförd energi'!$B$1:$AS$566,MATCH(T$1,'Tillförd energi'!$B$1:$AQ$1,0),FALSE)</f>
        <v>0</v>
      </c>
      <c r="U224">
        <f>VLOOKUP($B224,'Tillförd energi'!$B$1:$AS$566,MATCH(U$1,'Tillförd energi'!$B$1:$AQ$1,0),FALSE)</f>
        <v>0</v>
      </c>
      <c r="V224">
        <f>VLOOKUP($B224,'Tillförd energi'!$B$1:$AS$566,MATCH(V$1,'Tillförd energi'!$B$1:$AQ$1,0),FALSE)</f>
        <v>0</v>
      </c>
      <c r="W224">
        <f>VLOOKUP($B224,'Tillförd energi'!$B$1:$AS$566,MATCH(W$1,'Tillförd energi'!$B$1:$AQ$1,0),FALSE)</f>
        <v>0</v>
      </c>
      <c r="X224">
        <f>VLOOKUP($B224,'Tillförd energi'!$B$1:$AS$566,MATCH(X$1,'Tillförd energi'!$B$1:$AQ$1,0),FALSE)</f>
        <v>0</v>
      </c>
      <c r="Y224">
        <f>VLOOKUP($B224,'Tillförd energi'!$B$1:$AS$566,MATCH(Y$1,'Tillförd energi'!$B$1:$AQ$1,0),FALSE)</f>
        <v>0</v>
      </c>
      <c r="Z224">
        <f>VLOOKUP($B224,'Tillförd energi'!$B$1:$AS$566,MATCH(Z$1,'Tillförd energi'!$B$1:$AQ$1,0),FALSE)</f>
        <v>0.09</v>
      </c>
      <c r="AA224">
        <f>VLOOKUP($B224,'Tillförd energi'!$B$1:$AS$566,MATCH(AA$1,'Tillförd energi'!$B$1:$AQ$1,0),FALSE)</f>
        <v>0</v>
      </c>
      <c r="AB224">
        <f>VLOOKUP($B224,'Tillförd energi'!$B$1:$AS$566,MATCH(AB$1,'Tillförd energi'!$B$1:$AQ$1,0),FALSE)</f>
        <v>0</v>
      </c>
      <c r="AC224">
        <f>VLOOKUP($B224,'Tillförd energi'!$B$1:$AS$566,MATCH(AC$1,'Tillförd energi'!$B$1:$AQ$1,0),FALSE)</f>
        <v>0</v>
      </c>
      <c r="AD224">
        <f>VLOOKUP($B224,'Tillförd energi'!$B$1:$AS$566,MATCH(AD$1,'Tillförd energi'!$B$1:$AQ$1,0),FALSE)</f>
        <v>0</v>
      </c>
      <c r="AE224">
        <f>VLOOKUP($B224,'Tillförd energi'!$B$1:$AS$566,MATCH(AE$1,'Tillförd energi'!$B$1:$AQ$1,0),FALSE)</f>
        <v>0</v>
      </c>
      <c r="AF224">
        <f>VLOOKUP($B224,'Tillförd energi'!$B$1:$AS$566,MATCH(AF$1,'Tillförd energi'!$B$1:$AQ$1,0),FALSE)</f>
        <v>0.6</v>
      </c>
      <c r="AG224">
        <f>IFERROR(VLOOKUP(B224,Miljö!$B$1:$S$476,9,FALSE)/1,0)</f>
        <v>0</v>
      </c>
      <c r="AI224">
        <f t="shared" si="24"/>
        <v>7.7189999999999994</v>
      </c>
      <c r="AJ224">
        <f t="shared" si="25"/>
        <v>7.7189999999999994</v>
      </c>
      <c r="AK224">
        <f>IF(ISERROR(1/VLOOKUP($B224,Leveranser!$B$1:$S$500,MATCH("såld värme (gwh)",Leveranser!$B$1:$S$1,0),FALSE)),"",VLOOKUP($B224,Leveranser!$B$1:$S$500,MATCH("såld värme (gwh)",Leveranser!$B$1:$S$1,0),FALSE))</f>
        <v>5.65</v>
      </c>
      <c r="AL224">
        <f>VLOOKUP($B224,Leveranser!$B$1:$Y$500,MATCH("Totalt såld fjärrvärme till andra fjärrvärmeföretag",Leveranser!$B$1:$AA$1,0),FALSE)</f>
        <v>0</v>
      </c>
      <c r="AM224">
        <f>IF(ISERROR(1/VLOOKUP($B224,Miljö!$B$1:$S$500,MATCH("Såld mängd produktionsspecifik fjärrvärme (GWh)",Miljö!$B$1:$R$1,0),FALSE)),0,VLOOKUP($B224,Miljö!$B$1:$S$500,MATCH("Såld mängd produktionsspecifik fjärrvärme (GWh)",Miljö!$B$1:$R$1,0),FALSE))</f>
        <v>0</v>
      </c>
      <c r="AN224" s="137">
        <f t="shared" si="26"/>
        <v>0.73196009845834964</v>
      </c>
      <c r="AP224" t="str">
        <f>VLOOKUP($B224,Miljövärden!$B$1:$H$446,7,FALSE)</f>
        <v>Ja</v>
      </c>
      <c r="AQ224" t="str">
        <f>VLOOKUP($B224,Miljövärden!$B$1:$H$446,6,FALSE)</f>
        <v>Nej</v>
      </c>
      <c r="AU224">
        <f t="shared" si="27"/>
        <v>0.69</v>
      </c>
      <c r="AV224">
        <f t="shared" si="28"/>
        <v>0</v>
      </c>
      <c r="AW224">
        <f t="shared" si="29"/>
        <v>0</v>
      </c>
      <c r="AX224">
        <f t="shared" si="30"/>
        <v>7</v>
      </c>
      <c r="AZ224">
        <f t="shared" si="31"/>
        <v>7</v>
      </c>
      <c r="BE224"/>
      <c r="BF224"/>
      <c r="BG224"/>
      <c r="BH224"/>
      <c r="BI224"/>
    </row>
    <row r="225" spans="1:52" customFormat="1" x14ac:dyDescent="0.25">
      <c r="A225" s="2" t="s">
        <v>373</v>
      </c>
      <c r="B225" s="2" t="s">
        <v>375</v>
      </c>
      <c r="C225">
        <f>VLOOKUP($B225,'Tillförd energi'!$B$1:$AS$566,MATCH(C$1,'Tillförd energi'!$B$1:$AQ$1,0),FALSE)</f>
        <v>0</v>
      </c>
      <c r="D225">
        <f>VLOOKUP($B225,'Tillförd energi'!$B$1:$AS$566,MATCH(D$1,'Tillförd energi'!$B$1:$AQ$1,0),FALSE)</f>
        <v>1.81</v>
      </c>
      <c r="E225">
        <f>VLOOKUP($B225,'Tillförd energi'!$B$1:$AS$566,MATCH(E$1,'Tillförd energi'!$B$1:$AQ$1,0),FALSE)</f>
        <v>0</v>
      </c>
      <c r="F225">
        <f>VLOOKUP($B225,'Tillförd energi'!$B$1:$AS$566,MATCH(F$1,'Tillförd energi'!$B$1:$AQ$1,0),FALSE)</f>
        <v>0</v>
      </c>
      <c r="G225">
        <f>VLOOKUP($B225,'Tillförd energi'!$B$1:$AS$566,MATCH(G$1,'Tillförd energi'!$B$1:$AQ$1,0),FALSE)</f>
        <v>0</v>
      </c>
      <c r="H225">
        <f>VLOOKUP($B225,'Tillförd energi'!$B$1:$AS$566,MATCH(H$1,'Tillförd energi'!$B$1:$AQ$1,0),FALSE)</f>
        <v>0.19</v>
      </c>
      <c r="I225">
        <f>VLOOKUP($B225,'Tillförd energi'!$B$1:$AS$566,MATCH(I$1,'Tillförd energi'!$B$1:$AQ$1,0),FALSE)</f>
        <v>0</v>
      </c>
      <c r="J225">
        <f>VLOOKUP($B225,'Tillförd energi'!$B$1:$AS$566,MATCH(J$1,'Tillförd energi'!$B$1:$AQ$1,0),FALSE)</f>
        <v>0</v>
      </c>
      <c r="K225">
        <v>0</v>
      </c>
      <c r="L225">
        <f>VLOOKUP($B225,'Tillförd energi'!$B$1:$AS$566,MATCH(L$1,'Tillförd energi'!$B$1:$AQ$1,0),FALSE)</f>
        <v>0</v>
      </c>
      <c r="M225">
        <f>VLOOKUP($B225,'Tillförd energi'!$B$1:$AS$566,MATCH(M$1,'Tillförd energi'!$B$1:$AQ$1,0),FALSE)</f>
        <v>0</v>
      </c>
      <c r="N225">
        <f>VLOOKUP($B225,'Tillförd energi'!$B$1:$AS$566,MATCH(N$1,'Tillförd energi'!$B$1:$AQ$1,0),FALSE)</f>
        <v>0</v>
      </c>
      <c r="O225">
        <f>VLOOKUP($B225,'Tillförd energi'!$B$1:$AS$566,MATCH(O$1,'Tillförd energi'!$B$1:$AQ$1,0),FALSE)</f>
        <v>0</v>
      </c>
      <c r="P225">
        <f>VLOOKUP($B225,'Tillförd energi'!$B$1:$AS$566,MATCH(P$1,'Tillförd energi'!$B$1:$AQ$1,0),FALSE)</f>
        <v>0</v>
      </c>
      <c r="Q225">
        <f>VLOOKUP($B225,'Tillförd energi'!$B$1:$AS$566,MATCH(Q$1,'Tillförd energi'!$B$1:$AQ$1,0),FALSE)</f>
        <v>0</v>
      </c>
      <c r="R225">
        <f>VLOOKUP($B225,'Tillförd energi'!$B$1:$AS$566,MATCH(R$1,'Tillförd energi'!$B$1:$AQ$1,0),FALSE)</f>
        <v>0</v>
      </c>
      <c r="S225">
        <f>VLOOKUP($B225,'Tillförd energi'!$B$1:$AS$566,MATCH(S$1,'Tillförd energi'!$B$1:$AQ$1,0),FALSE)</f>
        <v>0</v>
      </c>
      <c r="T225">
        <f>VLOOKUP($B225,'Tillförd energi'!$B$1:$AS$566,MATCH(T$1,'Tillförd energi'!$B$1:$AQ$1,0),FALSE)</f>
        <v>0</v>
      </c>
      <c r="U225">
        <f>VLOOKUP($B225,'Tillförd energi'!$B$1:$AS$566,MATCH(U$1,'Tillförd energi'!$B$1:$AQ$1,0),FALSE)</f>
        <v>0</v>
      </c>
      <c r="V225">
        <f>VLOOKUP($B225,'Tillförd energi'!$B$1:$AS$566,MATCH(V$1,'Tillförd energi'!$B$1:$AQ$1,0),FALSE)</f>
        <v>0</v>
      </c>
      <c r="W225">
        <f>VLOOKUP($B225,'Tillförd energi'!$B$1:$AS$566,MATCH(W$1,'Tillförd energi'!$B$1:$AQ$1,0),FALSE)</f>
        <v>0</v>
      </c>
      <c r="X225">
        <f>VLOOKUP($B225,'Tillförd energi'!$B$1:$AS$566,MATCH(X$1,'Tillförd energi'!$B$1:$AQ$1,0),FALSE)</f>
        <v>0</v>
      </c>
      <c r="Y225">
        <f>VLOOKUP($B225,'Tillförd energi'!$B$1:$AS$566,MATCH(Y$1,'Tillförd energi'!$B$1:$AQ$1,0),FALSE)</f>
        <v>0</v>
      </c>
      <c r="Z225">
        <f>VLOOKUP($B225,'Tillförd energi'!$B$1:$AS$566,MATCH(Z$1,'Tillförd energi'!$B$1:$AQ$1,0),FALSE)</f>
        <v>0</v>
      </c>
      <c r="AA225">
        <f>VLOOKUP($B225,'Tillförd energi'!$B$1:$AS$566,MATCH(AA$1,'Tillförd energi'!$B$1:$AQ$1,0),FALSE)</f>
        <v>0</v>
      </c>
      <c r="AB225">
        <f>VLOOKUP($B225,'Tillförd energi'!$B$1:$AS$566,MATCH(AB$1,'Tillförd energi'!$B$1:$AQ$1,0),FALSE)</f>
        <v>0</v>
      </c>
      <c r="AC225">
        <f>VLOOKUP($B225,'Tillförd energi'!$B$1:$AS$566,MATCH(AC$1,'Tillförd energi'!$B$1:$AQ$1,0),FALSE)</f>
        <v>0</v>
      </c>
      <c r="AD225">
        <f>VLOOKUP($B225,'Tillförd energi'!$B$1:$AS$566,MATCH(AD$1,'Tillförd energi'!$B$1:$AQ$1,0),FALSE)</f>
        <v>257.23</v>
      </c>
      <c r="AE225">
        <f>VLOOKUP($B225,'Tillförd energi'!$B$1:$AS$566,MATCH(AE$1,'Tillförd energi'!$B$1:$AQ$1,0),FALSE)</f>
        <v>0</v>
      </c>
      <c r="AF225">
        <f>VLOOKUP($B225,'Tillförd energi'!$B$1:$AS$566,MATCH(AF$1,'Tillförd energi'!$B$1:$AQ$1,0),FALSE)</f>
        <v>2</v>
      </c>
      <c r="AG225">
        <f>IFERROR(VLOOKUP(B225,Miljö!$B$1:$S$476,9,FALSE)/1,0)</f>
        <v>0</v>
      </c>
      <c r="AI225">
        <f t="shared" si="24"/>
        <v>261.23</v>
      </c>
      <c r="AJ225">
        <f t="shared" si="25"/>
        <v>261.23</v>
      </c>
      <c r="AK225">
        <f>IF(ISERROR(1/VLOOKUP($B225,Leveranser!$B$1:$S$500,MATCH("såld värme (gwh)",Leveranser!$B$1:$S$1,0),FALSE)),"",VLOOKUP($B225,Leveranser!$B$1:$S$500,MATCH("såld värme (gwh)",Leveranser!$B$1:$S$1,0),FALSE))</f>
        <v>212.5</v>
      </c>
      <c r="AL225">
        <f>VLOOKUP($B225,Leveranser!$B$1:$Y$500,MATCH("Totalt såld fjärrvärme till andra fjärrvärmeföretag",Leveranser!$B$1:$AA$1,0),FALSE)</f>
        <v>0</v>
      </c>
      <c r="AM225">
        <f>IF(ISERROR(1/VLOOKUP($B225,Miljö!$B$1:$S$500,MATCH("Såld mängd produktionsspecifik fjärrvärme (GWh)",Miljö!$B$1:$R$1,0),FALSE)),0,VLOOKUP($B225,Miljö!$B$1:$S$500,MATCH("Såld mängd produktionsspecifik fjärrvärme (GWh)",Miljö!$B$1:$R$1,0),FALSE))</f>
        <v>0</v>
      </c>
      <c r="AN225" s="137">
        <f t="shared" si="26"/>
        <v>0.81345940359070545</v>
      </c>
      <c r="AP225" t="str">
        <f>VLOOKUP($B225,Miljövärden!$B$1:$H$446,7,FALSE)</f>
        <v>Ja</v>
      </c>
      <c r="AQ225" t="str">
        <f>VLOOKUP($B225,Miljövärden!$B$1:$H$446,6,FALSE)</f>
        <v>Nej</v>
      </c>
      <c r="AU225">
        <f t="shared" si="27"/>
        <v>2</v>
      </c>
      <c r="AV225">
        <f t="shared" si="28"/>
        <v>0</v>
      </c>
      <c r="AW225">
        <f t="shared" si="29"/>
        <v>0</v>
      </c>
      <c r="AX225">
        <f t="shared" si="30"/>
        <v>0</v>
      </c>
      <c r="AZ225">
        <f t="shared" si="31"/>
        <v>0</v>
      </c>
    </row>
    <row r="226" spans="1:52" customFormat="1" x14ac:dyDescent="0.25">
      <c r="A226" s="2" t="s">
        <v>373</v>
      </c>
      <c r="B226" s="2" t="s">
        <v>376</v>
      </c>
      <c r="C226">
        <f>VLOOKUP($B226,'Tillförd energi'!$B$1:$AS$566,MATCH(C$1,'Tillförd energi'!$B$1:$AQ$1,0),FALSE)</f>
        <v>0</v>
      </c>
      <c r="D226">
        <f>VLOOKUP($B226,'Tillförd energi'!$B$1:$AS$566,MATCH(D$1,'Tillförd energi'!$B$1:$AQ$1,0),FALSE)</f>
        <v>0</v>
      </c>
      <c r="E226">
        <f>VLOOKUP($B226,'Tillförd energi'!$B$1:$AS$566,MATCH(E$1,'Tillförd energi'!$B$1:$AQ$1,0),FALSE)</f>
        <v>0</v>
      </c>
      <c r="F226">
        <f>VLOOKUP($B226,'Tillförd energi'!$B$1:$AS$566,MATCH(F$1,'Tillförd energi'!$B$1:$AQ$1,0),FALSE)</f>
        <v>0</v>
      </c>
      <c r="G226">
        <f>VLOOKUP($B226,'Tillförd energi'!$B$1:$AS$566,MATCH(G$1,'Tillförd energi'!$B$1:$AQ$1,0),FALSE)</f>
        <v>0</v>
      </c>
      <c r="H226">
        <f>VLOOKUP($B226,'Tillförd energi'!$B$1:$AS$566,MATCH(H$1,'Tillförd energi'!$B$1:$AQ$1,0),FALSE)</f>
        <v>0</v>
      </c>
      <c r="I226">
        <f>VLOOKUP($B226,'Tillförd energi'!$B$1:$AS$566,MATCH(I$1,'Tillförd energi'!$B$1:$AQ$1,0),FALSE)</f>
        <v>0</v>
      </c>
      <c r="J226">
        <f>VLOOKUP($B226,'Tillförd energi'!$B$1:$AS$566,MATCH(J$1,'Tillförd energi'!$B$1:$AQ$1,0),FALSE)</f>
        <v>0</v>
      </c>
      <c r="K226">
        <v>0</v>
      </c>
      <c r="L226">
        <f>VLOOKUP($B226,'Tillförd energi'!$B$1:$AS$566,MATCH(L$1,'Tillförd energi'!$B$1:$AQ$1,0),FALSE)</f>
        <v>0</v>
      </c>
      <c r="M226">
        <f>VLOOKUP($B226,'Tillförd energi'!$B$1:$AS$566,MATCH(M$1,'Tillförd energi'!$B$1:$AQ$1,0),FALSE)</f>
        <v>0</v>
      </c>
      <c r="N226">
        <f>VLOOKUP($B226,'Tillförd energi'!$B$1:$AS$566,MATCH(N$1,'Tillförd energi'!$B$1:$AQ$1,0),FALSE)</f>
        <v>0</v>
      </c>
      <c r="O226">
        <f>VLOOKUP($B226,'Tillförd energi'!$B$1:$AS$566,MATCH(O$1,'Tillförd energi'!$B$1:$AQ$1,0),FALSE)</f>
        <v>0</v>
      </c>
      <c r="P226">
        <f>VLOOKUP($B226,'Tillförd energi'!$B$1:$AS$566,MATCH(P$1,'Tillförd energi'!$B$1:$AQ$1,0),FALSE)</f>
        <v>0</v>
      </c>
      <c r="Q226">
        <f>VLOOKUP($B226,'Tillförd energi'!$B$1:$AS$566,MATCH(Q$1,'Tillförd energi'!$B$1:$AQ$1,0),FALSE)</f>
        <v>1.8470599999999999</v>
      </c>
      <c r="R226">
        <f>VLOOKUP($B226,'Tillförd energi'!$B$1:$AS$566,MATCH(R$1,'Tillförd energi'!$B$1:$AQ$1,0),FALSE)</f>
        <v>0</v>
      </c>
      <c r="S226">
        <f>VLOOKUP($B226,'Tillförd energi'!$B$1:$AS$566,MATCH(S$1,'Tillförd energi'!$B$1:$AQ$1,0),FALSE)</f>
        <v>0</v>
      </c>
      <c r="T226">
        <f>VLOOKUP($B226,'Tillförd energi'!$B$1:$AS$566,MATCH(T$1,'Tillförd energi'!$B$1:$AQ$1,0),FALSE)</f>
        <v>0</v>
      </c>
      <c r="U226">
        <f>VLOOKUP($B226,'Tillförd energi'!$B$1:$AS$566,MATCH(U$1,'Tillförd energi'!$B$1:$AQ$1,0),FALSE)</f>
        <v>0</v>
      </c>
      <c r="V226">
        <f>VLOOKUP($B226,'Tillförd energi'!$B$1:$AS$566,MATCH(V$1,'Tillförd energi'!$B$1:$AQ$1,0),FALSE)</f>
        <v>0</v>
      </c>
      <c r="W226">
        <f>VLOOKUP($B226,'Tillförd energi'!$B$1:$AS$566,MATCH(W$1,'Tillförd energi'!$B$1:$AQ$1,0),FALSE)</f>
        <v>0</v>
      </c>
      <c r="X226">
        <f>VLOOKUP($B226,'Tillförd energi'!$B$1:$AS$566,MATCH(X$1,'Tillförd energi'!$B$1:$AQ$1,0),FALSE)</f>
        <v>0</v>
      </c>
      <c r="Y226">
        <f>VLOOKUP($B226,'Tillförd energi'!$B$1:$AS$566,MATCH(Y$1,'Tillförd energi'!$B$1:$AQ$1,0),FALSE)</f>
        <v>0</v>
      </c>
      <c r="Z226">
        <f>VLOOKUP($B226,'Tillförd energi'!$B$1:$AS$566,MATCH(Z$1,'Tillförd energi'!$B$1:$AQ$1,0),FALSE)</f>
        <v>0</v>
      </c>
      <c r="AA226">
        <f>VLOOKUP($B226,'Tillförd energi'!$B$1:$AS$566,MATCH(AA$1,'Tillförd energi'!$B$1:$AQ$1,0),FALSE)</f>
        <v>0</v>
      </c>
      <c r="AB226">
        <f>VLOOKUP($B226,'Tillförd energi'!$B$1:$AS$566,MATCH(AB$1,'Tillförd energi'!$B$1:$AQ$1,0),FALSE)</f>
        <v>0</v>
      </c>
      <c r="AC226">
        <f>VLOOKUP($B226,'Tillförd energi'!$B$1:$AS$566,MATCH(AC$1,'Tillförd energi'!$B$1:$AQ$1,0),FALSE)</f>
        <v>0</v>
      </c>
      <c r="AD226">
        <f>VLOOKUP($B226,'Tillförd energi'!$B$1:$AS$566,MATCH(AD$1,'Tillförd energi'!$B$1:$AQ$1,0),FALSE)</f>
        <v>0</v>
      </c>
      <c r="AE226">
        <f>VLOOKUP($B226,'Tillförd energi'!$B$1:$AS$566,MATCH(AE$1,'Tillförd energi'!$B$1:$AQ$1,0),FALSE)</f>
        <v>0</v>
      </c>
      <c r="AF226">
        <f>VLOOKUP($B226,'Tillförd energi'!$B$1:$AS$566,MATCH(AF$1,'Tillförd energi'!$B$1:$AQ$1,0),FALSE)</f>
        <v>3.8399999999999997E-2</v>
      </c>
      <c r="AG226">
        <f>IFERROR(VLOOKUP(B226,Miljö!$B$1:$S$476,9,FALSE)/1,0)</f>
        <v>0</v>
      </c>
      <c r="AI226">
        <f t="shared" si="24"/>
        <v>1.8854599999999999</v>
      </c>
      <c r="AJ226">
        <f t="shared" si="25"/>
        <v>1.8854599999999999</v>
      </c>
      <c r="AK226">
        <f>IF(ISERROR(1/VLOOKUP($B226,Leveranser!$B$1:$S$500,MATCH("såld värme (gwh)",Leveranser!$B$1:$S$1,0),FALSE)),"",VLOOKUP($B226,Leveranser!$B$1:$S$500,MATCH("såld värme (gwh)",Leveranser!$B$1:$S$1,0),FALSE))</f>
        <v>1.28</v>
      </c>
      <c r="AL226">
        <f>VLOOKUP($B226,Leveranser!$B$1:$Y$500,MATCH("Totalt såld fjärrvärme till andra fjärrvärmeföretag",Leveranser!$B$1:$AA$1,0),FALSE)</f>
        <v>0</v>
      </c>
      <c r="AM226">
        <f>IF(ISERROR(1/VLOOKUP($B226,Miljö!$B$1:$S$500,MATCH("Såld mängd produktionsspecifik fjärrvärme (GWh)",Miljö!$B$1:$R$1,0),FALSE)),0,VLOOKUP($B226,Miljö!$B$1:$S$500,MATCH("Såld mängd produktionsspecifik fjärrvärme (GWh)",Miljö!$B$1:$R$1,0),FALSE))</f>
        <v>0</v>
      </c>
      <c r="AN226" s="137">
        <f t="shared" si="26"/>
        <v>0.67887942464968765</v>
      </c>
      <c r="AP226" t="str">
        <f>VLOOKUP($B226,Miljövärden!$B$1:$H$446,7,FALSE)</f>
        <v>Ja</v>
      </c>
      <c r="AQ226" t="str">
        <f>VLOOKUP($B226,Miljövärden!$B$1:$H$446,6,FALSE)</f>
        <v>Nej</v>
      </c>
      <c r="AU226">
        <f t="shared" si="27"/>
        <v>3.8399999999999997E-2</v>
      </c>
      <c r="AV226">
        <f t="shared" si="28"/>
        <v>0</v>
      </c>
      <c r="AW226">
        <f t="shared" si="29"/>
        <v>1.8470599999999999</v>
      </c>
      <c r="AX226">
        <f t="shared" si="30"/>
        <v>0</v>
      </c>
      <c r="AZ226">
        <f t="shared" si="31"/>
        <v>1.8470599999999999</v>
      </c>
    </row>
    <row r="227" spans="1:52" customFormat="1" x14ac:dyDescent="0.25">
      <c r="A227" s="2" t="s">
        <v>373</v>
      </c>
      <c r="B227" s="2" t="s">
        <v>377</v>
      </c>
      <c r="C227">
        <f>VLOOKUP($B227,'Tillförd energi'!$B$1:$AS$566,MATCH(C$1,'Tillförd energi'!$B$1:$AQ$1,0),FALSE)</f>
        <v>0</v>
      </c>
      <c r="D227">
        <f>VLOOKUP($B227,'Tillförd energi'!$B$1:$AS$566,MATCH(D$1,'Tillförd energi'!$B$1:$AQ$1,0),FALSE)</f>
        <v>0.08</v>
      </c>
      <c r="E227">
        <f>VLOOKUP($B227,'Tillförd energi'!$B$1:$AS$566,MATCH(E$1,'Tillförd energi'!$B$1:$AQ$1,0),FALSE)</f>
        <v>0</v>
      </c>
      <c r="F227">
        <f>VLOOKUP($B227,'Tillförd energi'!$B$1:$AS$566,MATCH(F$1,'Tillförd energi'!$B$1:$AQ$1,0),FALSE)</f>
        <v>0</v>
      </c>
      <c r="G227">
        <f>VLOOKUP($B227,'Tillförd energi'!$B$1:$AS$566,MATCH(G$1,'Tillförd energi'!$B$1:$AQ$1,0),FALSE)</f>
        <v>0</v>
      </c>
      <c r="H227">
        <f>VLOOKUP($B227,'Tillförd energi'!$B$1:$AS$566,MATCH(H$1,'Tillförd energi'!$B$1:$AQ$1,0),FALSE)</f>
        <v>0</v>
      </c>
      <c r="I227">
        <f>VLOOKUP($B227,'Tillförd energi'!$B$1:$AS$566,MATCH(I$1,'Tillförd energi'!$B$1:$AQ$1,0),FALSE)</f>
        <v>0</v>
      </c>
      <c r="J227">
        <f>VLOOKUP($B227,'Tillförd energi'!$B$1:$AS$566,MATCH(J$1,'Tillförd energi'!$B$1:$AQ$1,0),FALSE)</f>
        <v>0</v>
      </c>
      <c r="K227">
        <v>0</v>
      </c>
      <c r="L227">
        <f>VLOOKUP($B227,'Tillförd energi'!$B$1:$AS$566,MATCH(L$1,'Tillförd energi'!$B$1:$AQ$1,0),FALSE)</f>
        <v>0</v>
      </c>
      <c r="M227">
        <f>VLOOKUP($B227,'Tillförd energi'!$B$1:$AS$566,MATCH(M$1,'Tillförd energi'!$B$1:$AQ$1,0),FALSE)</f>
        <v>0</v>
      </c>
      <c r="N227">
        <f>VLOOKUP($B227,'Tillförd energi'!$B$1:$AS$566,MATCH(N$1,'Tillförd energi'!$B$1:$AQ$1,0),FALSE)</f>
        <v>0</v>
      </c>
      <c r="O227">
        <f>VLOOKUP($B227,'Tillförd energi'!$B$1:$AS$566,MATCH(O$1,'Tillförd energi'!$B$1:$AQ$1,0),FALSE)</f>
        <v>0</v>
      </c>
      <c r="P227">
        <f>VLOOKUP($B227,'Tillförd energi'!$B$1:$AS$566,MATCH(P$1,'Tillförd energi'!$B$1:$AQ$1,0),FALSE)</f>
        <v>0</v>
      </c>
      <c r="Q227">
        <f>VLOOKUP($B227,'Tillförd energi'!$B$1:$AS$566,MATCH(Q$1,'Tillförd energi'!$B$1:$AQ$1,0),FALSE)</f>
        <v>0</v>
      </c>
      <c r="R227">
        <f>VLOOKUP($B227,'Tillförd energi'!$B$1:$AS$566,MATCH(R$1,'Tillförd energi'!$B$1:$AQ$1,0),FALSE)</f>
        <v>1.917</v>
      </c>
      <c r="S227">
        <f>VLOOKUP($B227,'Tillförd energi'!$B$1:$AS$566,MATCH(S$1,'Tillförd energi'!$B$1:$AQ$1,0),FALSE)</f>
        <v>0</v>
      </c>
      <c r="T227">
        <f>VLOOKUP($B227,'Tillförd energi'!$B$1:$AS$566,MATCH(T$1,'Tillförd energi'!$B$1:$AQ$1,0),FALSE)</f>
        <v>0</v>
      </c>
      <c r="U227">
        <f>VLOOKUP($B227,'Tillförd energi'!$B$1:$AS$566,MATCH(U$1,'Tillförd energi'!$B$1:$AQ$1,0),FALSE)</f>
        <v>0</v>
      </c>
      <c r="V227">
        <f>VLOOKUP($B227,'Tillförd energi'!$B$1:$AS$566,MATCH(V$1,'Tillförd energi'!$B$1:$AQ$1,0),FALSE)</f>
        <v>0</v>
      </c>
      <c r="W227">
        <f>VLOOKUP($B227,'Tillförd energi'!$B$1:$AS$566,MATCH(W$1,'Tillförd energi'!$B$1:$AQ$1,0),FALSE)</f>
        <v>0</v>
      </c>
      <c r="X227">
        <f>VLOOKUP($B227,'Tillförd energi'!$B$1:$AS$566,MATCH(X$1,'Tillförd energi'!$B$1:$AQ$1,0),FALSE)</f>
        <v>0</v>
      </c>
      <c r="Y227">
        <f>VLOOKUP($B227,'Tillförd energi'!$B$1:$AS$566,MATCH(Y$1,'Tillförd energi'!$B$1:$AQ$1,0),FALSE)</f>
        <v>0</v>
      </c>
      <c r="Z227">
        <f>VLOOKUP($B227,'Tillförd energi'!$B$1:$AS$566,MATCH(Z$1,'Tillförd energi'!$B$1:$AQ$1,0),FALSE)</f>
        <v>0.189</v>
      </c>
      <c r="AA227">
        <f>VLOOKUP($B227,'Tillförd energi'!$B$1:$AS$566,MATCH(AA$1,'Tillförd energi'!$B$1:$AQ$1,0),FALSE)</f>
        <v>0</v>
      </c>
      <c r="AB227">
        <f>VLOOKUP($B227,'Tillförd energi'!$B$1:$AS$566,MATCH(AB$1,'Tillförd energi'!$B$1:$AQ$1,0),FALSE)</f>
        <v>0</v>
      </c>
      <c r="AC227">
        <f>VLOOKUP($B227,'Tillförd energi'!$B$1:$AS$566,MATCH(AC$1,'Tillförd energi'!$B$1:$AQ$1,0),FALSE)</f>
        <v>0</v>
      </c>
      <c r="AD227">
        <f>VLOOKUP($B227,'Tillförd energi'!$B$1:$AS$566,MATCH(AD$1,'Tillförd energi'!$B$1:$AQ$1,0),FALSE)</f>
        <v>0</v>
      </c>
      <c r="AE227">
        <f>VLOOKUP($B227,'Tillförd energi'!$B$1:$AS$566,MATCH(AE$1,'Tillförd energi'!$B$1:$AQ$1,0),FALSE)</f>
        <v>0</v>
      </c>
      <c r="AF227">
        <f>VLOOKUP($B227,'Tillförd energi'!$B$1:$AS$566,MATCH(AF$1,'Tillförd energi'!$B$1:$AQ$1,0),FALSE)</f>
        <v>0.3</v>
      </c>
      <c r="AG227">
        <f>IFERROR(VLOOKUP(B227,Miljö!$B$1:$S$476,9,FALSE)/1,0)</f>
        <v>0</v>
      </c>
      <c r="AI227">
        <f t="shared" si="24"/>
        <v>2.4859999999999998</v>
      </c>
      <c r="AJ227">
        <f t="shared" si="25"/>
        <v>2.4859999999999998</v>
      </c>
      <c r="AK227">
        <f>IF(ISERROR(1/VLOOKUP($B227,Leveranser!$B$1:$S$500,MATCH("såld värme (gwh)",Leveranser!$B$1:$S$1,0),FALSE)),"",VLOOKUP($B227,Leveranser!$B$1:$S$500,MATCH("såld värme (gwh)",Leveranser!$B$1:$S$1,0),FALSE))</f>
        <v>1.84</v>
      </c>
      <c r="AL227">
        <f>VLOOKUP($B227,Leveranser!$B$1:$Y$500,MATCH("Totalt såld fjärrvärme till andra fjärrvärmeföretag",Leveranser!$B$1:$AA$1,0),FALSE)</f>
        <v>0</v>
      </c>
      <c r="AM227">
        <f>IF(ISERROR(1/VLOOKUP($B227,Miljö!$B$1:$S$500,MATCH("Såld mängd produktionsspecifik fjärrvärme (GWh)",Miljö!$B$1:$R$1,0),FALSE)),0,VLOOKUP($B227,Miljö!$B$1:$S$500,MATCH("Såld mängd produktionsspecifik fjärrvärme (GWh)",Miljö!$B$1:$R$1,0),FALSE))</f>
        <v>0</v>
      </c>
      <c r="AN227" s="137">
        <f t="shared" si="26"/>
        <v>0.74014481094127127</v>
      </c>
      <c r="AP227" t="str">
        <f>VLOOKUP($B227,Miljövärden!$B$1:$H$446,7,FALSE)</f>
        <v>Ja</v>
      </c>
      <c r="AQ227" t="str">
        <f>VLOOKUP($B227,Miljövärden!$B$1:$H$446,6,FALSE)</f>
        <v>Nej</v>
      </c>
      <c r="AU227">
        <f t="shared" si="27"/>
        <v>0.48899999999999999</v>
      </c>
      <c r="AV227">
        <f t="shared" si="28"/>
        <v>0</v>
      </c>
      <c r="AW227">
        <f t="shared" si="29"/>
        <v>0</v>
      </c>
      <c r="AX227">
        <f t="shared" si="30"/>
        <v>1.917</v>
      </c>
      <c r="AZ227">
        <f t="shared" si="31"/>
        <v>1.917</v>
      </c>
    </row>
    <row r="228" spans="1:52" customFormat="1" x14ac:dyDescent="0.25">
      <c r="A228" s="2" t="s">
        <v>378</v>
      </c>
      <c r="B228" s="2" t="s">
        <v>379</v>
      </c>
      <c r="C228">
        <f>VLOOKUP($B228,'Tillförd energi'!$B$1:$AS$566,MATCH(C$1,'Tillförd energi'!$B$1:$AQ$1,0),FALSE)</f>
        <v>0</v>
      </c>
      <c r="D228">
        <f>VLOOKUP($B228,'Tillförd energi'!$B$1:$AS$566,MATCH(D$1,'Tillförd energi'!$B$1:$AQ$1,0),FALSE)</f>
        <v>0</v>
      </c>
      <c r="E228">
        <f>VLOOKUP($B228,'Tillförd energi'!$B$1:$AS$566,MATCH(E$1,'Tillförd energi'!$B$1:$AQ$1,0),FALSE)</f>
        <v>0</v>
      </c>
      <c r="F228">
        <f>VLOOKUP($B228,'Tillförd energi'!$B$1:$AS$566,MATCH(F$1,'Tillförd energi'!$B$1:$AQ$1,0),FALSE)</f>
        <v>0</v>
      </c>
      <c r="G228">
        <f>VLOOKUP($B228,'Tillförd energi'!$B$1:$AS$566,MATCH(G$1,'Tillförd energi'!$B$1:$AQ$1,0),FALSE)</f>
        <v>0</v>
      </c>
      <c r="H228">
        <f>VLOOKUP($B228,'Tillförd energi'!$B$1:$AS$566,MATCH(H$1,'Tillförd energi'!$B$1:$AQ$1,0),FALSE)</f>
        <v>0</v>
      </c>
      <c r="I228">
        <f>VLOOKUP($B228,'Tillförd energi'!$B$1:$AS$566,MATCH(I$1,'Tillförd energi'!$B$1:$AQ$1,0),FALSE)</f>
        <v>0</v>
      </c>
      <c r="J228">
        <f>VLOOKUP($B228,'Tillförd energi'!$B$1:$AS$566,MATCH(J$1,'Tillförd energi'!$B$1:$AQ$1,0),FALSE)</f>
        <v>0</v>
      </c>
      <c r="K228">
        <v>0</v>
      </c>
      <c r="L228">
        <f>VLOOKUP($B228,'Tillförd energi'!$B$1:$AS$566,MATCH(L$1,'Tillförd energi'!$B$1:$AQ$1,0),FALSE)</f>
        <v>0</v>
      </c>
      <c r="M228">
        <f>VLOOKUP($B228,'Tillförd energi'!$B$1:$AS$566,MATCH(M$1,'Tillförd energi'!$B$1:$AQ$1,0),FALSE)</f>
        <v>0</v>
      </c>
      <c r="N228">
        <f>VLOOKUP($B228,'Tillförd energi'!$B$1:$AS$566,MATCH(N$1,'Tillförd energi'!$B$1:$AQ$1,0),FALSE)</f>
        <v>0</v>
      </c>
      <c r="O228">
        <f>VLOOKUP($B228,'Tillförd energi'!$B$1:$AS$566,MATCH(O$1,'Tillförd energi'!$B$1:$AQ$1,0),FALSE)</f>
        <v>0</v>
      </c>
      <c r="P228">
        <f>VLOOKUP($B228,'Tillförd energi'!$B$1:$AS$566,MATCH(P$1,'Tillförd energi'!$B$1:$AQ$1,0),FALSE)</f>
        <v>0</v>
      </c>
      <c r="Q228">
        <f>VLOOKUP($B228,'Tillförd energi'!$B$1:$AS$566,MATCH(Q$1,'Tillförd energi'!$B$1:$AQ$1,0),FALSE)</f>
        <v>0</v>
      </c>
      <c r="R228">
        <f>VLOOKUP($B228,'Tillförd energi'!$B$1:$AS$566,MATCH(R$1,'Tillförd energi'!$B$1:$AQ$1,0),FALSE)</f>
        <v>0</v>
      </c>
      <c r="S228">
        <f>VLOOKUP($B228,'Tillförd energi'!$B$1:$AS$566,MATCH(S$1,'Tillförd energi'!$B$1:$AQ$1,0),FALSE)</f>
        <v>0</v>
      </c>
      <c r="T228">
        <f>VLOOKUP($B228,'Tillförd energi'!$B$1:$AS$566,MATCH(T$1,'Tillförd energi'!$B$1:$AQ$1,0),FALSE)</f>
        <v>0</v>
      </c>
      <c r="U228">
        <f>VLOOKUP($B228,'Tillförd energi'!$B$1:$AS$566,MATCH(U$1,'Tillförd energi'!$B$1:$AQ$1,0),FALSE)</f>
        <v>0</v>
      </c>
      <c r="V228">
        <f>VLOOKUP($B228,'Tillförd energi'!$B$1:$AS$566,MATCH(V$1,'Tillförd energi'!$B$1:$AQ$1,0),FALSE)</f>
        <v>0</v>
      </c>
      <c r="W228">
        <f>VLOOKUP($B228,'Tillförd energi'!$B$1:$AS$566,MATCH(W$1,'Tillförd energi'!$B$1:$AQ$1,0),FALSE)</f>
        <v>0</v>
      </c>
      <c r="X228">
        <f>VLOOKUP($B228,'Tillförd energi'!$B$1:$AS$566,MATCH(X$1,'Tillförd energi'!$B$1:$AQ$1,0),FALSE)</f>
        <v>0</v>
      </c>
      <c r="Y228">
        <f>VLOOKUP($B228,'Tillförd energi'!$B$1:$AS$566,MATCH(Y$1,'Tillförd energi'!$B$1:$AQ$1,0),FALSE)</f>
        <v>0</v>
      </c>
      <c r="Z228">
        <f>VLOOKUP($B228,'Tillförd energi'!$B$1:$AS$566,MATCH(Z$1,'Tillförd energi'!$B$1:$AQ$1,0),FALSE)</f>
        <v>0</v>
      </c>
      <c r="AA228">
        <f>VLOOKUP($B228,'Tillförd energi'!$B$1:$AS$566,MATCH(AA$1,'Tillförd energi'!$B$1:$AQ$1,0),FALSE)</f>
        <v>0</v>
      </c>
      <c r="AB228">
        <f>VLOOKUP($B228,'Tillförd energi'!$B$1:$AS$566,MATCH(AB$1,'Tillförd energi'!$B$1:$AQ$1,0),FALSE)</f>
        <v>0</v>
      </c>
      <c r="AC228">
        <f>VLOOKUP($B228,'Tillförd energi'!$B$1:$AS$566,MATCH(AC$1,'Tillförd energi'!$B$1:$AQ$1,0),FALSE)</f>
        <v>0</v>
      </c>
      <c r="AD228">
        <f>VLOOKUP($B228,'Tillförd energi'!$B$1:$AS$566,MATCH(AD$1,'Tillförd energi'!$B$1:$AQ$1,0),FALSE)</f>
        <v>0</v>
      </c>
      <c r="AE228">
        <f>VLOOKUP($B228,'Tillförd energi'!$B$1:$AS$566,MATCH(AE$1,'Tillförd energi'!$B$1:$AQ$1,0),FALSE)</f>
        <v>0</v>
      </c>
      <c r="AF228">
        <f>VLOOKUP($B228,'Tillförd energi'!$B$1:$AS$566,MATCH(AF$1,'Tillförd energi'!$B$1:$AQ$1,0),FALSE)</f>
        <v>0</v>
      </c>
      <c r="AG228">
        <f>IFERROR(VLOOKUP(B228,Miljö!$B$1:$S$476,9,FALSE)/1,0)</f>
        <v>0</v>
      </c>
      <c r="AI228">
        <f t="shared" si="24"/>
        <v>0</v>
      </c>
      <c r="AJ228">
        <f t="shared" si="25"/>
        <v>0</v>
      </c>
      <c r="AK228" t="str">
        <f>IF(ISERROR(1/VLOOKUP($B228,Leveranser!$B$1:$S$500,MATCH("såld värme (gwh)",Leveranser!$B$1:$S$1,0),FALSE)),"",VLOOKUP($B228,Leveranser!$B$1:$S$500,MATCH("såld värme (gwh)",Leveranser!$B$1:$S$1,0),FALSE))</f>
        <v/>
      </c>
      <c r="AL228">
        <f>VLOOKUP($B228,Leveranser!$B$1:$Y$500,MATCH("Totalt såld fjärrvärme till andra fjärrvärmeföretag",Leveranser!$B$1:$AA$1,0),FALSE)</f>
        <v>0</v>
      </c>
      <c r="AM228">
        <f>IF(ISERROR(1/VLOOKUP($B228,Miljö!$B$1:$S$500,MATCH("Såld mängd produktionsspecifik fjärrvärme (GWh)",Miljö!$B$1:$R$1,0),FALSE)),0,VLOOKUP($B228,Miljö!$B$1:$S$500,MATCH("Såld mängd produktionsspecifik fjärrvärme (GWh)",Miljö!$B$1:$R$1,0),FALSE))</f>
        <v>0</v>
      </c>
      <c r="AN228" s="137" t="str">
        <f t="shared" si="26"/>
        <v/>
      </c>
      <c r="AP228" t="str">
        <f>VLOOKUP($B228,Miljövärden!$B$1:$H$446,7,FALSE)</f>
        <v>Nej</v>
      </c>
      <c r="AQ228" t="str">
        <f>VLOOKUP($B228,Miljövärden!$B$1:$H$446,6,FALSE)</f>
        <v>Nej</v>
      </c>
      <c r="AU228">
        <f t="shared" si="27"/>
        <v>0</v>
      </c>
      <c r="AV228">
        <f t="shared" si="28"/>
        <v>0</v>
      </c>
      <c r="AW228">
        <f t="shared" si="29"/>
        <v>0</v>
      </c>
      <c r="AX228">
        <f t="shared" si="30"/>
        <v>0</v>
      </c>
      <c r="AZ228">
        <f t="shared" si="31"/>
        <v>0</v>
      </c>
    </row>
    <row r="229" spans="1:52" customFormat="1" x14ac:dyDescent="0.25">
      <c r="A229" s="2" t="s">
        <v>380</v>
      </c>
      <c r="B229" s="2" t="s">
        <v>381</v>
      </c>
      <c r="C229">
        <f>VLOOKUP($B229,'Tillförd energi'!$B$1:$AS$566,MATCH(C$1,'Tillförd energi'!$B$1:$AQ$1,0),FALSE)</f>
        <v>0</v>
      </c>
      <c r="D229">
        <f>VLOOKUP($B229,'Tillförd energi'!$B$1:$AS$566,MATCH(D$1,'Tillförd energi'!$B$1:$AQ$1,0),FALSE)</f>
        <v>0</v>
      </c>
      <c r="E229">
        <f>VLOOKUP($B229,'Tillförd energi'!$B$1:$AS$566,MATCH(E$1,'Tillförd energi'!$B$1:$AQ$1,0),FALSE)</f>
        <v>0</v>
      </c>
      <c r="F229">
        <f>VLOOKUP($B229,'Tillförd energi'!$B$1:$AS$566,MATCH(F$1,'Tillförd energi'!$B$1:$AQ$1,0),FALSE)</f>
        <v>0</v>
      </c>
      <c r="G229">
        <f>VLOOKUP($B229,'Tillförd energi'!$B$1:$AS$566,MATCH(G$1,'Tillförd energi'!$B$1:$AQ$1,0),FALSE)</f>
        <v>0</v>
      </c>
      <c r="H229">
        <f>VLOOKUP($B229,'Tillförd energi'!$B$1:$AS$566,MATCH(H$1,'Tillförd energi'!$B$1:$AQ$1,0),FALSE)</f>
        <v>0</v>
      </c>
      <c r="I229">
        <f>VLOOKUP($B229,'Tillförd energi'!$B$1:$AS$566,MATCH(I$1,'Tillförd energi'!$B$1:$AQ$1,0),FALSE)</f>
        <v>0</v>
      </c>
      <c r="J229">
        <f>VLOOKUP($B229,'Tillförd energi'!$B$1:$AS$566,MATCH(J$1,'Tillförd energi'!$B$1:$AQ$1,0),FALSE)</f>
        <v>0</v>
      </c>
      <c r="K229">
        <v>0</v>
      </c>
      <c r="L229">
        <f>VLOOKUP($B229,'Tillförd energi'!$B$1:$AS$566,MATCH(L$1,'Tillförd energi'!$B$1:$AQ$1,0),FALSE)</f>
        <v>0</v>
      </c>
      <c r="M229">
        <f>VLOOKUP($B229,'Tillförd energi'!$B$1:$AS$566,MATCH(M$1,'Tillförd energi'!$B$1:$AQ$1,0),FALSE)</f>
        <v>0</v>
      </c>
      <c r="N229">
        <f>VLOOKUP($B229,'Tillförd energi'!$B$1:$AS$566,MATCH(N$1,'Tillförd energi'!$B$1:$AQ$1,0),FALSE)</f>
        <v>0</v>
      </c>
      <c r="O229">
        <f>VLOOKUP($B229,'Tillförd energi'!$B$1:$AS$566,MATCH(O$1,'Tillförd energi'!$B$1:$AQ$1,0),FALSE)</f>
        <v>0</v>
      </c>
      <c r="P229">
        <f>VLOOKUP($B229,'Tillförd energi'!$B$1:$AS$566,MATCH(P$1,'Tillförd energi'!$B$1:$AQ$1,0),FALSE)</f>
        <v>0</v>
      </c>
      <c r="Q229">
        <f>VLOOKUP($B229,'Tillförd energi'!$B$1:$AS$566,MATCH(Q$1,'Tillförd energi'!$B$1:$AQ$1,0),FALSE)</f>
        <v>0</v>
      </c>
      <c r="R229">
        <f>VLOOKUP($B229,'Tillförd energi'!$B$1:$AS$566,MATCH(R$1,'Tillförd energi'!$B$1:$AQ$1,0),FALSE)</f>
        <v>0</v>
      </c>
      <c r="S229">
        <f>VLOOKUP($B229,'Tillförd energi'!$B$1:$AS$566,MATCH(S$1,'Tillförd energi'!$B$1:$AQ$1,0),FALSE)</f>
        <v>0</v>
      </c>
      <c r="T229">
        <f>VLOOKUP($B229,'Tillförd energi'!$B$1:$AS$566,MATCH(T$1,'Tillförd energi'!$B$1:$AQ$1,0),FALSE)</f>
        <v>0</v>
      </c>
      <c r="U229">
        <f>VLOOKUP($B229,'Tillförd energi'!$B$1:$AS$566,MATCH(U$1,'Tillförd energi'!$B$1:$AQ$1,0),FALSE)</f>
        <v>0</v>
      </c>
      <c r="V229">
        <f>VLOOKUP($B229,'Tillförd energi'!$B$1:$AS$566,MATCH(V$1,'Tillförd energi'!$B$1:$AQ$1,0),FALSE)</f>
        <v>0</v>
      </c>
      <c r="W229">
        <f>VLOOKUP($B229,'Tillförd energi'!$B$1:$AS$566,MATCH(W$1,'Tillförd energi'!$B$1:$AQ$1,0),FALSE)</f>
        <v>0</v>
      </c>
      <c r="X229">
        <f>VLOOKUP($B229,'Tillförd energi'!$B$1:$AS$566,MATCH(X$1,'Tillförd energi'!$B$1:$AQ$1,0),FALSE)</f>
        <v>0</v>
      </c>
      <c r="Y229">
        <f>VLOOKUP($B229,'Tillförd energi'!$B$1:$AS$566,MATCH(Y$1,'Tillförd energi'!$B$1:$AQ$1,0),FALSE)</f>
        <v>0</v>
      </c>
      <c r="Z229">
        <f>VLOOKUP($B229,'Tillförd energi'!$B$1:$AS$566,MATCH(Z$1,'Tillförd energi'!$B$1:$AQ$1,0),FALSE)</f>
        <v>0</v>
      </c>
      <c r="AA229">
        <f>VLOOKUP($B229,'Tillförd energi'!$B$1:$AS$566,MATCH(AA$1,'Tillförd energi'!$B$1:$AQ$1,0),FALSE)</f>
        <v>0</v>
      </c>
      <c r="AB229">
        <f>VLOOKUP($B229,'Tillförd energi'!$B$1:$AS$566,MATCH(AB$1,'Tillförd energi'!$B$1:$AQ$1,0),FALSE)</f>
        <v>0</v>
      </c>
      <c r="AC229">
        <f>VLOOKUP($B229,'Tillförd energi'!$B$1:$AS$566,MATCH(AC$1,'Tillförd energi'!$B$1:$AQ$1,0),FALSE)</f>
        <v>0</v>
      </c>
      <c r="AD229">
        <f>VLOOKUP($B229,'Tillförd energi'!$B$1:$AS$566,MATCH(AD$1,'Tillförd energi'!$B$1:$AQ$1,0),FALSE)</f>
        <v>0</v>
      </c>
      <c r="AE229">
        <f>VLOOKUP($B229,'Tillförd energi'!$B$1:$AS$566,MATCH(AE$1,'Tillförd energi'!$B$1:$AQ$1,0),FALSE)</f>
        <v>0</v>
      </c>
      <c r="AF229">
        <f>VLOOKUP($B229,'Tillförd energi'!$B$1:$AS$566,MATCH(AF$1,'Tillförd energi'!$B$1:$AQ$1,0),FALSE)</f>
        <v>0</v>
      </c>
      <c r="AG229">
        <f>IFERROR(VLOOKUP(B229,Miljö!$B$1:$S$476,9,FALSE)/1,0)</f>
        <v>0</v>
      </c>
      <c r="AI229">
        <f t="shared" si="24"/>
        <v>0</v>
      </c>
      <c r="AJ229">
        <f t="shared" si="25"/>
        <v>0</v>
      </c>
      <c r="AK229" t="str">
        <f>IF(ISERROR(1/VLOOKUP($B229,Leveranser!$B$1:$S$500,MATCH("såld värme (gwh)",Leveranser!$B$1:$S$1,0),FALSE)),"",VLOOKUP($B229,Leveranser!$B$1:$S$500,MATCH("såld värme (gwh)",Leveranser!$B$1:$S$1,0),FALSE))</f>
        <v/>
      </c>
      <c r="AL229">
        <f>VLOOKUP($B229,Leveranser!$B$1:$Y$500,MATCH("Totalt såld fjärrvärme till andra fjärrvärmeföretag",Leveranser!$B$1:$AA$1,0),FALSE)</f>
        <v>0</v>
      </c>
      <c r="AM229">
        <f>IF(ISERROR(1/VLOOKUP($B229,Miljö!$B$1:$S$500,MATCH("Såld mängd produktionsspecifik fjärrvärme (GWh)",Miljö!$B$1:$R$1,0),FALSE)),0,VLOOKUP($B229,Miljö!$B$1:$S$500,MATCH("Såld mängd produktionsspecifik fjärrvärme (GWh)",Miljö!$B$1:$R$1,0),FALSE))</f>
        <v>0</v>
      </c>
      <c r="AN229" s="137" t="str">
        <f t="shared" si="26"/>
        <v/>
      </c>
      <c r="AP229" t="str">
        <f>VLOOKUP($B229,Miljövärden!$B$1:$H$446,7,FALSE)</f>
        <v>Nej</v>
      </c>
      <c r="AQ229" t="str">
        <f>VLOOKUP($B229,Miljövärden!$B$1:$H$446,6,FALSE)</f>
        <v>Nej</v>
      </c>
      <c r="AU229">
        <f t="shared" si="27"/>
        <v>0</v>
      </c>
      <c r="AV229">
        <f t="shared" si="28"/>
        <v>0</v>
      </c>
      <c r="AW229">
        <f t="shared" si="29"/>
        <v>0</v>
      </c>
      <c r="AX229">
        <f t="shared" si="30"/>
        <v>0</v>
      </c>
      <c r="AZ229">
        <f t="shared" si="31"/>
        <v>0</v>
      </c>
    </row>
    <row r="230" spans="1:52" customFormat="1" x14ac:dyDescent="0.25">
      <c r="A230" s="2" t="s">
        <v>382</v>
      </c>
      <c r="B230" s="2" t="s">
        <v>383</v>
      </c>
      <c r="C230">
        <f>VLOOKUP($B230,'Tillförd energi'!$B$1:$AS$566,MATCH(C$1,'Tillförd energi'!$B$1:$AQ$1,0),FALSE)</f>
        <v>0</v>
      </c>
      <c r="D230">
        <f>VLOOKUP($B230,'Tillförd energi'!$B$1:$AS$566,MATCH(D$1,'Tillförd energi'!$B$1:$AQ$1,0),FALSE)</f>
        <v>1.7989999999999999</v>
      </c>
      <c r="E230">
        <f>VLOOKUP($B230,'Tillförd energi'!$B$1:$AS$566,MATCH(E$1,'Tillförd energi'!$B$1:$AQ$1,0),FALSE)</f>
        <v>0</v>
      </c>
      <c r="F230">
        <f>VLOOKUP($B230,'Tillförd energi'!$B$1:$AS$566,MATCH(F$1,'Tillförd energi'!$B$1:$AQ$1,0),FALSE)</f>
        <v>0</v>
      </c>
      <c r="G230">
        <f>VLOOKUP($B230,'Tillförd energi'!$B$1:$AS$566,MATCH(G$1,'Tillförd energi'!$B$1:$AQ$1,0),FALSE)</f>
        <v>0</v>
      </c>
      <c r="H230">
        <f>VLOOKUP($B230,'Tillförd energi'!$B$1:$AS$566,MATCH(H$1,'Tillförd energi'!$B$1:$AQ$1,0),FALSE)</f>
        <v>0</v>
      </c>
      <c r="I230">
        <f>VLOOKUP($B230,'Tillförd energi'!$B$1:$AS$566,MATCH(I$1,'Tillförd energi'!$B$1:$AQ$1,0),FALSE)</f>
        <v>0</v>
      </c>
      <c r="J230">
        <f>VLOOKUP($B230,'Tillförd energi'!$B$1:$AS$566,MATCH(J$1,'Tillförd energi'!$B$1:$AQ$1,0),FALSE)</f>
        <v>0</v>
      </c>
      <c r="K230">
        <v>0</v>
      </c>
      <c r="L230">
        <f>VLOOKUP($B230,'Tillförd energi'!$B$1:$AS$566,MATCH(L$1,'Tillförd energi'!$B$1:$AQ$1,0),FALSE)</f>
        <v>0</v>
      </c>
      <c r="M230">
        <f>VLOOKUP($B230,'Tillförd energi'!$B$1:$AS$566,MATCH(M$1,'Tillförd energi'!$B$1:$AQ$1,0),FALSE)</f>
        <v>15.736000000000001</v>
      </c>
      <c r="N230">
        <f>VLOOKUP($B230,'Tillförd energi'!$B$1:$AS$566,MATCH(N$1,'Tillförd energi'!$B$1:$AQ$1,0),FALSE)</f>
        <v>5.3380000000000001</v>
      </c>
      <c r="O230">
        <f>VLOOKUP($B230,'Tillförd energi'!$B$1:$AS$566,MATCH(O$1,'Tillförd energi'!$B$1:$AQ$1,0),FALSE)</f>
        <v>0</v>
      </c>
      <c r="P230">
        <f>VLOOKUP($B230,'Tillförd energi'!$B$1:$AS$566,MATCH(P$1,'Tillförd energi'!$B$1:$AQ$1,0),FALSE)</f>
        <v>15.704000000000001</v>
      </c>
      <c r="Q230">
        <f>VLOOKUP($B230,'Tillförd energi'!$B$1:$AS$566,MATCH(Q$1,'Tillförd energi'!$B$1:$AQ$1,0),FALSE)</f>
        <v>0</v>
      </c>
      <c r="R230">
        <f>VLOOKUP($B230,'Tillförd energi'!$B$1:$AS$566,MATCH(R$1,'Tillförd energi'!$B$1:$AQ$1,0),FALSE)</f>
        <v>0</v>
      </c>
      <c r="S230">
        <f>VLOOKUP($B230,'Tillförd energi'!$B$1:$AS$566,MATCH(S$1,'Tillförd energi'!$B$1:$AQ$1,0),FALSE)</f>
        <v>10.116</v>
      </c>
      <c r="T230">
        <f>VLOOKUP($B230,'Tillförd energi'!$B$1:$AS$566,MATCH(T$1,'Tillförd energi'!$B$1:$AQ$1,0),FALSE)</f>
        <v>0</v>
      </c>
      <c r="U230">
        <f>VLOOKUP($B230,'Tillförd energi'!$B$1:$AS$566,MATCH(U$1,'Tillförd energi'!$B$1:$AQ$1,0),FALSE)</f>
        <v>0</v>
      </c>
      <c r="V230">
        <f>VLOOKUP($B230,'Tillförd energi'!$B$1:$AS$566,MATCH(V$1,'Tillförd energi'!$B$1:$AQ$1,0),FALSE)</f>
        <v>0</v>
      </c>
      <c r="W230">
        <f>VLOOKUP($B230,'Tillförd energi'!$B$1:$AS$566,MATCH(W$1,'Tillförd energi'!$B$1:$AQ$1,0),FALSE)</f>
        <v>0</v>
      </c>
      <c r="X230">
        <f>VLOOKUP($B230,'Tillförd energi'!$B$1:$AS$566,MATCH(X$1,'Tillförd energi'!$B$1:$AQ$1,0),FALSE)</f>
        <v>0</v>
      </c>
      <c r="Y230">
        <f>VLOOKUP($B230,'Tillförd energi'!$B$1:$AS$566,MATCH(Y$1,'Tillförd energi'!$B$1:$AQ$1,0),FALSE)</f>
        <v>0</v>
      </c>
      <c r="Z230">
        <f>VLOOKUP($B230,'Tillförd energi'!$B$1:$AS$566,MATCH(Z$1,'Tillförd energi'!$B$1:$AQ$1,0),FALSE)</f>
        <v>0</v>
      </c>
      <c r="AA230">
        <f>VLOOKUP($B230,'Tillförd energi'!$B$1:$AS$566,MATCH(AA$1,'Tillförd energi'!$B$1:$AQ$1,0),FALSE)</f>
        <v>0</v>
      </c>
      <c r="AB230">
        <f>VLOOKUP($B230,'Tillförd energi'!$B$1:$AS$566,MATCH(AB$1,'Tillförd energi'!$B$1:$AQ$1,0),FALSE)</f>
        <v>0</v>
      </c>
      <c r="AC230">
        <f>VLOOKUP($B230,'Tillförd energi'!$B$1:$AS$566,MATCH(AC$1,'Tillförd energi'!$B$1:$AQ$1,0),FALSE)</f>
        <v>0</v>
      </c>
      <c r="AD230">
        <f>VLOOKUP($B230,'Tillförd energi'!$B$1:$AS$566,MATCH(AD$1,'Tillförd energi'!$B$1:$AQ$1,0),FALSE)</f>
        <v>0</v>
      </c>
      <c r="AE230">
        <f>VLOOKUP($B230,'Tillförd energi'!$B$1:$AS$566,MATCH(AE$1,'Tillförd energi'!$B$1:$AQ$1,0),FALSE)</f>
        <v>0</v>
      </c>
      <c r="AF230">
        <f>VLOOKUP($B230,'Tillförd energi'!$B$1:$AS$566,MATCH(AF$1,'Tillförd energi'!$B$1:$AQ$1,0),FALSE)</f>
        <v>0.72799999999999998</v>
      </c>
      <c r="AG230">
        <f>IFERROR(VLOOKUP(B230,Miljö!$B$1:$S$476,9,FALSE)/1,0)</f>
        <v>0</v>
      </c>
      <c r="AI230">
        <f t="shared" si="24"/>
        <v>49.420999999999999</v>
      </c>
      <c r="AJ230">
        <f t="shared" si="25"/>
        <v>49.420999999999999</v>
      </c>
      <c r="AK230">
        <f>IF(ISERROR(1/VLOOKUP($B230,Leveranser!$B$1:$S$500,MATCH("såld värme (gwh)",Leveranser!$B$1:$S$1,0),FALSE)),"",VLOOKUP($B230,Leveranser!$B$1:$S$500,MATCH("såld värme (gwh)",Leveranser!$B$1:$S$1,0),FALSE))</f>
        <v>39.218000000000004</v>
      </c>
      <c r="AL230">
        <f>VLOOKUP($B230,Leveranser!$B$1:$Y$500,MATCH("Totalt såld fjärrvärme till andra fjärrvärmeföretag",Leveranser!$B$1:$AA$1,0),FALSE)</f>
        <v>0</v>
      </c>
      <c r="AM230">
        <f>IF(ISERROR(1/VLOOKUP($B230,Miljö!$B$1:$S$500,MATCH("Såld mängd produktionsspecifik fjärrvärme (GWh)",Miljö!$B$1:$R$1,0),FALSE)),0,VLOOKUP($B230,Miljö!$B$1:$S$500,MATCH("Såld mängd produktionsspecifik fjärrvärme (GWh)",Miljö!$B$1:$R$1,0),FALSE))</f>
        <v>0</v>
      </c>
      <c r="AN230" s="137">
        <f t="shared" si="26"/>
        <v>0.79354930090447384</v>
      </c>
      <c r="AP230" t="str">
        <f>VLOOKUP($B230,Miljövärden!$B$1:$H$446,7,FALSE)</f>
        <v>Ja</v>
      </c>
      <c r="AQ230" t="str">
        <f>VLOOKUP($B230,Miljövärden!$B$1:$H$446,6,FALSE)</f>
        <v>Nej</v>
      </c>
      <c r="AU230">
        <f t="shared" si="27"/>
        <v>0.72799999999999998</v>
      </c>
      <c r="AV230">
        <f t="shared" si="28"/>
        <v>0</v>
      </c>
      <c r="AW230">
        <f t="shared" si="29"/>
        <v>36.778000000000006</v>
      </c>
      <c r="AX230">
        <f t="shared" si="30"/>
        <v>10.116</v>
      </c>
      <c r="AZ230">
        <f t="shared" si="31"/>
        <v>46.894000000000005</v>
      </c>
    </row>
    <row r="231" spans="1:52" customFormat="1" x14ac:dyDescent="0.25">
      <c r="A231" s="2" t="s">
        <v>382</v>
      </c>
      <c r="B231" s="2" t="s">
        <v>384</v>
      </c>
      <c r="C231">
        <f>VLOOKUP($B231,'Tillförd energi'!$B$1:$AS$566,MATCH(C$1,'Tillförd energi'!$B$1:$AQ$1,0),FALSE)</f>
        <v>0</v>
      </c>
      <c r="D231">
        <f>VLOOKUP($B231,'Tillförd energi'!$B$1:$AS$566,MATCH(D$1,'Tillförd energi'!$B$1:$AQ$1,0),FALSE)</f>
        <v>3</v>
      </c>
      <c r="E231">
        <f>VLOOKUP($B231,'Tillförd energi'!$B$1:$AS$566,MATCH(E$1,'Tillförd energi'!$B$1:$AQ$1,0),FALSE)</f>
        <v>0</v>
      </c>
      <c r="F231">
        <f>VLOOKUP($B231,'Tillförd energi'!$B$1:$AS$566,MATCH(F$1,'Tillförd energi'!$B$1:$AQ$1,0),FALSE)</f>
        <v>0</v>
      </c>
      <c r="G231">
        <f>VLOOKUP($B231,'Tillförd energi'!$B$1:$AS$566,MATCH(G$1,'Tillförd energi'!$B$1:$AQ$1,0),FALSE)</f>
        <v>0</v>
      </c>
      <c r="H231">
        <f>VLOOKUP($B231,'Tillförd energi'!$B$1:$AS$566,MATCH(H$1,'Tillförd energi'!$B$1:$AQ$1,0),FALSE)</f>
        <v>0</v>
      </c>
      <c r="I231">
        <f>VLOOKUP($B231,'Tillförd energi'!$B$1:$AS$566,MATCH(I$1,'Tillförd energi'!$B$1:$AQ$1,0),FALSE)</f>
        <v>0</v>
      </c>
      <c r="J231">
        <f>VLOOKUP($B231,'Tillförd energi'!$B$1:$AS$566,MATCH(J$1,'Tillförd energi'!$B$1:$AQ$1,0),FALSE)</f>
        <v>0</v>
      </c>
      <c r="K231">
        <v>0</v>
      </c>
      <c r="L231">
        <f>VLOOKUP($B231,'Tillförd energi'!$B$1:$AS$566,MATCH(L$1,'Tillförd energi'!$B$1:$AQ$1,0),FALSE)</f>
        <v>0</v>
      </c>
      <c r="M231">
        <f>VLOOKUP($B231,'Tillförd energi'!$B$1:$AS$566,MATCH(M$1,'Tillförd energi'!$B$1:$AQ$1,0),FALSE)</f>
        <v>6</v>
      </c>
      <c r="N231">
        <f>VLOOKUP($B231,'Tillförd energi'!$B$1:$AS$566,MATCH(N$1,'Tillförd energi'!$B$1:$AQ$1,0),FALSE)</f>
        <v>0</v>
      </c>
      <c r="O231">
        <f>VLOOKUP($B231,'Tillförd energi'!$B$1:$AS$566,MATCH(O$1,'Tillförd energi'!$B$1:$AQ$1,0),FALSE)</f>
        <v>17</v>
      </c>
      <c r="P231">
        <f>VLOOKUP($B231,'Tillförd energi'!$B$1:$AS$566,MATCH(P$1,'Tillförd energi'!$B$1:$AQ$1,0),FALSE)</f>
        <v>27</v>
      </c>
      <c r="Q231">
        <f>VLOOKUP($B231,'Tillförd energi'!$B$1:$AS$566,MATCH(Q$1,'Tillförd energi'!$B$1:$AQ$1,0),FALSE)</f>
        <v>0</v>
      </c>
      <c r="R231">
        <f>VLOOKUP($B231,'Tillförd energi'!$B$1:$AS$566,MATCH(R$1,'Tillförd energi'!$B$1:$AQ$1,0),FALSE)</f>
        <v>0</v>
      </c>
      <c r="S231">
        <f>VLOOKUP($B231,'Tillförd energi'!$B$1:$AS$566,MATCH(S$1,'Tillförd energi'!$B$1:$AQ$1,0),FALSE)</f>
        <v>0</v>
      </c>
      <c r="T231">
        <f>VLOOKUP($B231,'Tillförd energi'!$B$1:$AS$566,MATCH(T$1,'Tillförd energi'!$B$1:$AQ$1,0),FALSE)</f>
        <v>0</v>
      </c>
      <c r="U231">
        <f>VLOOKUP($B231,'Tillförd energi'!$B$1:$AS$566,MATCH(U$1,'Tillförd energi'!$B$1:$AQ$1,0),FALSE)</f>
        <v>0</v>
      </c>
      <c r="V231">
        <f>VLOOKUP($B231,'Tillförd energi'!$B$1:$AS$566,MATCH(V$1,'Tillförd energi'!$B$1:$AQ$1,0),FALSE)</f>
        <v>0</v>
      </c>
      <c r="W231">
        <f>VLOOKUP($B231,'Tillförd energi'!$B$1:$AS$566,MATCH(W$1,'Tillförd energi'!$B$1:$AQ$1,0),FALSE)</f>
        <v>0</v>
      </c>
      <c r="X231">
        <f>VLOOKUP($B231,'Tillförd energi'!$B$1:$AS$566,MATCH(X$1,'Tillförd energi'!$B$1:$AQ$1,0),FALSE)</f>
        <v>0</v>
      </c>
      <c r="Y231">
        <f>VLOOKUP($B231,'Tillförd energi'!$B$1:$AS$566,MATCH(Y$1,'Tillförd energi'!$B$1:$AQ$1,0),FALSE)</f>
        <v>0</v>
      </c>
      <c r="Z231">
        <f>VLOOKUP($B231,'Tillförd energi'!$B$1:$AS$566,MATCH(Z$1,'Tillförd energi'!$B$1:$AQ$1,0),FALSE)</f>
        <v>0</v>
      </c>
      <c r="AA231">
        <f>VLOOKUP($B231,'Tillförd energi'!$B$1:$AS$566,MATCH(AA$1,'Tillförd energi'!$B$1:$AQ$1,0),FALSE)</f>
        <v>0</v>
      </c>
      <c r="AB231">
        <f>VLOOKUP($B231,'Tillförd energi'!$B$1:$AS$566,MATCH(AB$1,'Tillförd energi'!$B$1:$AQ$1,0),FALSE)</f>
        <v>0</v>
      </c>
      <c r="AC231">
        <f>VLOOKUP($B231,'Tillförd energi'!$B$1:$AS$566,MATCH(AC$1,'Tillförd energi'!$B$1:$AQ$1,0),FALSE)</f>
        <v>9</v>
      </c>
      <c r="AD231">
        <f>VLOOKUP($B231,'Tillförd energi'!$B$1:$AS$566,MATCH(AD$1,'Tillförd energi'!$B$1:$AQ$1,0),FALSE)</f>
        <v>0</v>
      </c>
      <c r="AE231">
        <f>VLOOKUP($B231,'Tillförd energi'!$B$1:$AS$566,MATCH(AE$1,'Tillförd energi'!$B$1:$AQ$1,0),FALSE)</f>
        <v>0</v>
      </c>
      <c r="AF231">
        <f>VLOOKUP($B231,'Tillförd energi'!$B$1:$AS$566,MATCH(AF$1,'Tillförd energi'!$B$1:$AQ$1,0),FALSE)</f>
        <v>1</v>
      </c>
      <c r="AG231">
        <f>IFERROR(VLOOKUP(B231,Miljö!$B$1:$S$476,9,FALSE)/1,0)</f>
        <v>0</v>
      </c>
      <c r="AI231">
        <f t="shared" si="24"/>
        <v>63</v>
      </c>
      <c r="AJ231">
        <f t="shared" si="25"/>
        <v>63</v>
      </c>
      <c r="AK231">
        <f>IF(ISERROR(1/VLOOKUP($B231,Leveranser!$B$1:$S$500,MATCH("såld värme (gwh)",Leveranser!$B$1:$S$1,0),FALSE)),"",VLOOKUP($B231,Leveranser!$B$1:$S$500,MATCH("såld värme (gwh)",Leveranser!$B$1:$S$1,0),FALSE))</f>
        <v>45</v>
      </c>
      <c r="AL231">
        <f>VLOOKUP($B231,Leveranser!$B$1:$Y$500,MATCH("Totalt såld fjärrvärme till andra fjärrvärmeföretag",Leveranser!$B$1:$AA$1,0),FALSE)</f>
        <v>0</v>
      </c>
      <c r="AM231">
        <f>IF(ISERROR(1/VLOOKUP($B231,Miljö!$B$1:$S$500,MATCH("Såld mängd produktionsspecifik fjärrvärme (GWh)",Miljö!$B$1:$R$1,0),FALSE)),0,VLOOKUP($B231,Miljö!$B$1:$S$500,MATCH("Såld mängd produktionsspecifik fjärrvärme (GWh)",Miljö!$B$1:$R$1,0),FALSE))</f>
        <v>0</v>
      </c>
      <c r="AN231" s="137">
        <f t="shared" si="26"/>
        <v>0.7142857142857143</v>
      </c>
      <c r="AP231" t="str">
        <f>VLOOKUP($B231,Miljövärden!$B$1:$H$446,7,FALSE)</f>
        <v>Ja</v>
      </c>
      <c r="AQ231" t="str">
        <f>VLOOKUP($B231,Miljövärden!$B$1:$H$446,6,FALSE)</f>
        <v>Ja</v>
      </c>
      <c r="AU231">
        <f t="shared" si="27"/>
        <v>1</v>
      </c>
      <c r="AV231">
        <f t="shared" si="28"/>
        <v>0</v>
      </c>
      <c r="AW231">
        <f t="shared" si="29"/>
        <v>50</v>
      </c>
      <c r="AX231">
        <f t="shared" si="30"/>
        <v>0</v>
      </c>
      <c r="AZ231">
        <f t="shared" si="31"/>
        <v>50</v>
      </c>
    </row>
    <row r="232" spans="1:52" customFormat="1" x14ac:dyDescent="0.25">
      <c r="A232" s="2" t="s">
        <v>382</v>
      </c>
      <c r="B232" s="2" t="s">
        <v>385</v>
      </c>
      <c r="C232">
        <f>VLOOKUP($B232,'Tillförd energi'!$B$1:$AS$566,MATCH(C$1,'Tillförd energi'!$B$1:$AQ$1,0),FALSE)</f>
        <v>0</v>
      </c>
      <c r="D232">
        <f>VLOOKUP($B232,'Tillförd energi'!$B$1:$AS$566,MATCH(D$1,'Tillförd energi'!$B$1:$AQ$1,0),FALSE)</f>
        <v>0.6</v>
      </c>
      <c r="E232">
        <f>VLOOKUP($B232,'Tillförd energi'!$B$1:$AS$566,MATCH(E$1,'Tillförd energi'!$B$1:$AQ$1,0),FALSE)</f>
        <v>0</v>
      </c>
      <c r="F232">
        <f>VLOOKUP($B232,'Tillförd energi'!$B$1:$AS$566,MATCH(F$1,'Tillförd energi'!$B$1:$AQ$1,0),FALSE)</f>
        <v>0</v>
      </c>
      <c r="G232">
        <f>VLOOKUP($B232,'Tillförd energi'!$B$1:$AS$566,MATCH(G$1,'Tillförd energi'!$B$1:$AQ$1,0),FALSE)</f>
        <v>0</v>
      </c>
      <c r="H232">
        <f>VLOOKUP($B232,'Tillförd energi'!$B$1:$AS$566,MATCH(H$1,'Tillförd energi'!$B$1:$AQ$1,0),FALSE)</f>
        <v>0</v>
      </c>
      <c r="I232">
        <f>VLOOKUP($B232,'Tillförd energi'!$B$1:$AS$566,MATCH(I$1,'Tillförd energi'!$B$1:$AQ$1,0),FALSE)</f>
        <v>0</v>
      </c>
      <c r="J232">
        <f>VLOOKUP($B232,'Tillförd energi'!$B$1:$AS$566,MATCH(J$1,'Tillförd energi'!$B$1:$AQ$1,0),FALSE)</f>
        <v>0</v>
      </c>
      <c r="K232">
        <v>0</v>
      </c>
      <c r="L232">
        <f>VLOOKUP($B232,'Tillförd energi'!$B$1:$AS$566,MATCH(L$1,'Tillförd energi'!$B$1:$AQ$1,0),FALSE)</f>
        <v>0</v>
      </c>
      <c r="M232">
        <f>VLOOKUP($B232,'Tillförd energi'!$B$1:$AS$566,MATCH(M$1,'Tillförd energi'!$B$1:$AQ$1,0),FALSE)</f>
        <v>0</v>
      </c>
      <c r="N232">
        <f>VLOOKUP($B232,'Tillförd energi'!$B$1:$AS$566,MATCH(N$1,'Tillförd energi'!$B$1:$AQ$1,0),FALSE)</f>
        <v>0</v>
      </c>
      <c r="O232">
        <f>VLOOKUP($B232,'Tillförd energi'!$B$1:$AS$566,MATCH(O$1,'Tillförd energi'!$B$1:$AQ$1,0),FALSE)</f>
        <v>11</v>
      </c>
      <c r="P232">
        <f>VLOOKUP($B232,'Tillförd energi'!$B$1:$AS$566,MATCH(P$1,'Tillförd energi'!$B$1:$AQ$1,0),FALSE)</f>
        <v>9</v>
      </c>
      <c r="Q232">
        <f>VLOOKUP($B232,'Tillförd energi'!$B$1:$AS$566,MATCH(Q$1,'Tillförd energi'!$B$1:$AQ$1,0),FALSE)</f>
        <v>0</v>
      </c>
      <c r="R232">
        <f>VLOOKUP($B232,'Tillförd energi'!$B$1:$AS$566,MATCH(R$1,'Tillförd energi'!$B$1:$AQ$1,0),FALSE)</f>
        <v>0</v>
      </c>
      <c r="S232">
        <f>VLOOKUP($B232,'Tillförd energi'!$B$1:$AS$566,MATCH(S$1,'Tillförd energi'!$B$1:$AQ$1,0),FALSE)</f>
        <v>0</v>
      </c>
      <c r="T232">
        <f>VLOOKUP($B232,'Tillförd energi'!$B$1:$AS$566,MATCH(T$1,'Tillförd energi'!$B$1:$AQ$1,0),FALSE)</f>
        <v>0</v>
      </c>
      <c r="U232">
        <f>VLOOKUP($B232,'Tillförd energi'!$B$1:$AS$566,MATCH(U$1,'Tillförd energi'!$B$1:$AQ$1,0),FALSE)</f>
        <v>0</v>
      </c>
      <c r="V232">
        <f>VLOOKUP($B232,'Tillförd energi'!$B$1:$AS$566,MATCH(V$1,'Tillförd energi'!$B$1:$AQ$1,0),FALSE)</f>
        <v>0</v>
      </c>
      <c r="W232">
        <f>VLOOKUP($B232,'Tillförd energi'!$B$1:$AS$566,MATCH(W$1,'Tillförd energi'!$B$1:$AQ$1,0),FALSE)</f>
        <v>0</v>
      </c>
      <c r="X232">
        <f>VLOOKUP($B232,'Tillförd energi'!$B$1:$AS$566,MATCH(X$1,'Tillförd energi'!$B$1:$AQ$1,0),FALSE)</f>
        <v>0</v>
      </c>
      <c r="Y232">
        <f>VLOOKUP($B232,'Tillförd energi'!$B$1:$AS$566,MATCH(Y$1,'Tillförd energi'!$B$1:$AQ$1,0),FALSE)</f>
        <v>0</v>
      </c>
      <c r="Z232">
        <f>VLOOKUP($B232,'Tillförd energi'!$B$1:$AS$566,MATCH(Z$1,'Tillförd energi'!$B$1:$AQ$1,0),FALSE)</f>
        <v>0</v>
      </c>
      <c r="AA232">
        <f>VLOOKUP($B232,'Tillförd energi'!$B$1:$AS$566,MATCH(AA$1,'Tillförd energi'!$B$1:$AQ$1,0),FALSE)</f>
        <v>0</v>
      </c>
      <c r="AB232">
        <f>VLOOKUP($B232,'Tillförd energi'!$B$1:$AS$566,MATCH(AB$1,'Tillförd energi'!$B$1:$AQ$1,0),FALSE)</f>
        <v>0</v>
      </c>
      <c r="AC232">
        <f>VLOOKUP($B232,'Tillförd energi'!$B$1:$AS$566,MATCH(AC$1,'Tillförd energi'!$B$1:$AQ$1,0),FALSE)</f>
        <v>1.7</v>
      </c>
      <c r="AD232">
        <f>VLOOKUP($B232,'Tillförd energi'!$B$1:$AS$566,MATCH(AD$1,'Tillförd energi'!$B$1:$AQ$1,0),FALSE)</f>
        <v>0</v>
      </c>
      <c r="AE232">
        <f>VLOOKUP($B232,'Tillförd energi'!$B$1:$AS$566,MATCH(AE$1,'Tillförd energi'!$B$1:$AQ$1,0),FALSE)</f>
        <v>0</v>
      </c>
      <c r="AF232">
        <f>VLOOKUP($B232,'Tillförd energi'!$B$1:$AS$566,MATCH(AF$1,'Tillförd energi'!$B$1:$AQ$1,0),FALSE)</f>
        <v>0.5</v>
      </c>
      <c r="AG232">
        <f>IFERROR(VLOOKUP(B232,Miljö!$B$1:$S$476,9,FALSE)/1,0)</f>
        <v>0</v>
      </c>
      <c r="AI232">
        <f t="shared" si="24"/>
        <v>22.8</v>
      </c>
      <c r="AJ232">
        <f t="shared" si="25"/>
        <v>22.8</v>
      </c>
      <c r="AK232">
        <f>IF(ISERROR(1/VLOOKUP($B232,Leveranser!$B$1:$S$500,MATCH("såld värme (gwh)",Leveranser!$B$1:$S$1,0),FALSE)),"",VLOOKUP($B232,Leveranser!$B$1:$S$500,MATCH("såld värme (gwh)",Leveranser!$B$1:$S$1,0),FALSE))</f>
        <v>17</v>
      </c>
      <c r="AL232">
        <f>VLOOKUP($B232,Leveranser!$B$1:$Y$500,MATCH("Totalt såld fjärrvärme till andra fjärrvärmeföretag",Leveranser!$B$1:$AA$1,0),FALSE)</f>
        <v>0</v>
      </c>
      <c r="AM232">
        <f>IF(ISERROR(1/VLOOKUP($B232,Miljö!$B$1:$S$500,MATCH("Såld mängd produktionsspecifik fjärrvärme (GWh)",Miljö!$B$1:$R$1,0),FALSE)),0,VLOOKUP($B232,Miljö!$B$1:$S$500,MATCH("Såld mängd produktionsspecifik fjärrvärme (GWh)",Miljö!$B$1:$R$1,0),FALSE))</f>
        <v>0</v>
      </c>
      <c r="AN232" s="137">
        <f t="shared" si="26"/>
        <v>0.74561403508771928</v>
      </c>
      <c r="AP232" t="str">
        <f>VLOOKUP($B232,Miljövärden!$B$1:$H$446,7,FALSE)</f>
        <v>Ja</v>
      </c>
      <c r="AQ232" t="str">
        <f>VLOOKUP($B232,Miljövärden!$B$1:$H$446,6,FALSE)</f>
        <v>Ja</v>
      </c>
      <c r="AU232">
        <f t="shared" si="27"/>
        <v>0.5</v>
      </c>
      <c r="AV232">
        <f t="shared" si="28"/>
        <v>0</v>
      </c>
      <c r="AW232">
        <f t="shared" si="29"/>
        <v>20</v>
      </c>
      <c r="AX232">
        <f t="shared" si="30"/>
        <v>0</v>
      </c>
      <c r="AZ232">
        <f t="shared" si="31"/>
        <v>20</v>
      </c>
    </row>
    <row r="233" spans="1:52" customFormat="1" x14ac:dyDescent="0.25">
      <c r="A233" s="2" t="s">
        <v>382</v>
      </c>
      <c r="B233" s="2" t="s">
        <v>386</v>
      </c>
      <c r="C233">
        <f>VLOOKUP($B233,'Tillförd energi'!$B$1:$AS$566,MATCH(C$1,'Tillförd energi'!$B$1:$AQ$1,0),FALSE)</f>
        <v>0</v>
      </c>
      <c r="D233">
        <f>VLOOKUP($B233,'Tillförd energi'!$B$1:$AS$566,MATCH(D$1,'Tillförd energi'!$B$1:$AQ$1,0),FALSE)</f>
        <v>0.7</v>
      </c>
      <c r="E233">
        <f>VLOOKUP($B233,'Tillförd energi'!$B$1:$AS$566,MATCH(E$1,'Tillförd energi'!$B$1:$AQ$1,0),FALSE)</f>
        <v>0</v>
      </c>
      <c r="F233">
        <f>VLOOKUP($B233,'Tillförd energi'!$B$1:$AS$566,MATCH(F$1,'Tillförd energi'!$B$1:$AQ$1,0),FALSE)</f>
        <v>0</v>
      </c>
      <c r="G233">
        <f>VLOOKUP($B233,'Tillförd energi'!$B$1:$AS$566,MATCH(G$1,'Tillförd energi'!$B$1:$AQ$1,0),FALSE)</f>
        <v>0</v>
      </c>
      <c r="H233">
        <f>VLOOKUP($B233,'Tillförd energi'!$B$1:$AS$566,MATCH(H$1,'Tillförd energi'!$B$1:$AQ$1,0),FALSE)</f>
        <v>0</v>
      </c>
      <c r="I233">
        <f>VLOOKUP($B233,'Tillförd energi'!$B$1:$AS$566,MATCH(I$1,'Tillförd energi'!$B$1:$AQ$1,0),FALSE)</f>
        <v>0</v>
      </c>
      <c r="J233">
        <f>VLOOKUP($B233,'Tillförd energi'!$B$1:$AS$566,MATCH(J$1,'Tillförd energi'!$B$1:$AQ$1,0),FALSE)</f>
        <v>0</v>
      </c>
      <c r="K233">
        <v>0</v>
      </c>
      <c r="L233">
        <f>VLOOKUP($B233,'Tillförd energi'!$B$1:$AS$566,MATCH(L$1,'Tillförd energi'!$B$1:$AQ$1,0),FALSE)</f>
        <v>0</v>
      </c>
      <c r="M233">
        <f>VLOOKUP($B233,'Tillförd energi'!$B$1:$AS$566,MATCH(M$1,'Tillförd energi'!$B$1:$AQ$1,0),FALSE)</f>
        <v>0</v>
      </c>
      <c r="N233">
        <f>VLOOKUP($B233,'Tillförd energi'!$B$1:$AS$566,MATCH(N$1,'Tillförd energi'!$B$1:$AQ$1,0),FALSE)</f>
        <v>29.4</v>
      </c>
      <c r="O233">
        <f>VLOOKUP($B233,'Tillförd energi'!$B$1:$AS$566,MATCH(O$1,'Tillförd energi'!$B$1:$AQ$1,0),FALSE)</f>
        <v>0</v>
      </c>
      <c r="P233">
        <f>VLOOKUP($B233,'Tillförd energi'!$B$1:$AS$566,MATCH(P$1,'Tillförd energi'!$B$1:$AQ$1,0),FALSE)</f>
        <v>0</v>
      </c>
      <c r="Q233">
        <f>VLOOKUP($B233,'Tillförd energi'!$B$1:$AS$566,MATCH(Q$1,'Tillförd energi'!$B$1:$AQ$1,0),FALSE)</f>
        <v>0</v>
      </c>
      <c r="R233">
        <f>VLOOKUP($B233,'Tillförd energi'!$B$1:$AS$566,MATCH(R$1,'Tillförd energi'!$B$1:$AQ$1,0),FALSE)</f>
        <v>0</v>
      </c>
      <c r="S233">
        <f>VLOOKUP($B233,'Tillförd energi'!$B$1:$AS$566,MATCH(S$1,'Tillförd energi'!$B$1:$AQ$1,0),FALSE)</f>
        <v>0</v>
      </c>
      <c r="T233">
        <f>VLOOKUP($B233,'Tillförd energi'!$B$1:$AS$566,MATCH(T$1,'Tillförd energi'!$B$1:$AQ$1,0),FALSE)</f>
        <v>0</v>
      </c>
      <c r="U233">
        <f>VLOOKUP($B233,'Tillförd energi'!$B$1:$AS$566,MATCH(U$1,'Tillförd energi'!$B$1:$AQ$1,0),FALSE)</f>
        <v>0</v>
      </c>
      <c r="V233">
        <f>VLOOKUP($B233,'Tillförd energi'!$B$1:$AS$566,MATCH(V$1,'Tillförd energi'!$B$1:$AQ$1,0),FALSE)</f>
        <v>0</v>
      </c>
      <c r="W233">
        <f>VLOOKUP($B233,'Tillförd energi'!$B$1:$AS$566,MATCH(W$1,'Tillförd energi'!$B$1:$AQ$1,0),FALSE)</f>
        <v>0</v>
      </c>
      <c r="X233">
        <f>VLOOKUP($B233,'Tillförd energi'!$B$1:$AS$566,MATCH(X$1,'Tillförd energi'!$B$1:$AQ$1,0),FALSE)</f>
        <v>0</v>
      </c>
      <c r="Y233">
        <f>VLOOKUP($B233,'Tillförd energi'!$B$1:$AS$566,MATCH(Y$1,'Tillförd energi'!$B$1:$AQ$1,0),FALSE)</f>
        <v>0</v>
      </c>
      <c r="Z233">
        <f>VLOOKUP($B233,'Tillförd energi'!$B$1:$AS$566,MATCH(Z$1,'Tillförd energi'!$B$1:$AQ$1,0),FALSE)</f>
        <v>0</v>
      </c>
      <c r="AA233">
        <f>VLOOKUP($B233,'Tillförd energi'!$B$1:$AS$566,MATCH(AA$1,'Tillförd energi'!$B$1:$AQ$1,0),FALSE)</f>
        <v>0</v>
      </c>
      <c r="AB233">
        <f>VLOOKUP($B233,'Tillförd energi'!$B$1:$AS$566,MATCH(AB$1,'Tillförd energi'!$B$1:$AQ$1,0),FALSE)</f>
        <v>0</v>
      </c>
      <c r="AC233">
        <f>VLOOKUP($B233,'Tillförd energi'!$B$1:$AS$566,MATCH(AC$1,'Tillförd energi'!$B$1:$AQ$1,0),FALSE)</f>
        <v>5.6</v>
      </c>
      <c r="AD233">
        <f>VLOOKUP($B233,'Tillförd energi'!$B$1:$AS$566,MATCH(AD$1,'Tillförd energi'!$B$1:$AQ$1,0),FALSE)</f>
        <v>0</v>
      </c>
      <c r="AE233">
        <f>VLOOKUP($B233,'Tillförd energi'!$B$1:$AS$566,MATCH(AE$1,'Tillförd energi'!$B$1:$AQ$1,0),FALSE)</f>
        <v>0</v>
      </c>
      <c r="AF233">
        <f>VLOOKUP($B233,'Tillförd energi'!$B$1:$AS$566,MATCH(AF$1,'Tillförd energi'!$B$1:$AQ$1,0),FALSE)</f>
        <v>0.69</v>
      </c>
      <c r="AG233">
        <f>IFERROR(VLOOKUP(B233,Miljö!$B$1:$S$476,9,FALSE)/1,0)</f>
        <v>0</v>
      </c>
      <c r="AI233">
        <f t="shared" si="24"/>
        <v>36.389999999999993</v>
      </c>
      <c r="AJ233">
        <f t="shared" si="25"/>
        <v>36.389999999999993</v>
      </c>
      <c r="AK233">
        <f>IF(ISERROR(1/VLOOKUP($B233,Leveranser!$B$1:$S$500,MATCH("såld värme (gwh)",Leveranser!$B$1:$S$1,0),FALSE)),"",VLOOKUP($B233,Leveranser!$B$1:$S$500,MATCH("såld värme (gwh)",Leveranser!$B$1:$S$1,0),FALSE))</f>
        <v>26.4</v>
      </c>
      <c r="AL233">
        <f>VLOOKUP($B233,Leveranser!$B$1:$Y$500,MATCH("Totalt såld fjärrvärme till andra fjärrvärmeföretag",Leveranser!$B$1:$AA$1,0),FALSE)</f>
        <v>0</v>
      </c>
      <c r="AM233">
        <f>IF(ISERROR(1/VLOOKUP($B233,Miljö!$B$1:$S$500,MATCH("Såld mängd produktionsspecifik fjärrvärme (GWh)",Miljö!$B$1:$R$1,0),FALSE)),0,VLOOKUP($B233,Miljö!$B$1:$S$500,MATCH("Såld mängd produktionsspecifik fjärrvärme (GWh)",Miljö!$B$1:$R$1,0),FALSE))</f>
        <v>0</v>
      </c>
      <c r="AN233" s="137">
        <f t="shared" si="26"/>
        <v>0.72547403132728783</v>
      </c>
      <c r="AP233" t="str">
        <f>VLOOKUP($B233,Miljövärden!$B$1:$H$446,7,FALSE)</f>
        <v>Ja</v>
      </c>
      <c r="AQ233" t="str">
        <f>VLOOKUP($B233,Miljövärden!$B$1:$H$446,6,FALSE)</f>
        <v>Nej</v>
      </c>
      <c r="AU233">
        <f t="shared" si="27"/>
        <v>0.69</v>
      </c>
      <c r="AV233">
        <f t="shared" si="28"/>
        <v>0</v>
      </c>
      <c r="AW233">
        <f t="shared" si="29"/>
        <v>29.4</v>
      </c>
      <c r="AX233">
        <f t="shared" si="30"/>
        <v>0</v>
      </c>
      <c r="AZ233">
        <f t="shared" si="31"/>
        <v>29.4</v>
      </c>
    </row>
    <row r="234" spans="1:52" customFormat="1" x14ac:dyDescent="0.25">
      <c r="A234" s="2" t="s">
        <v>382</v>
      </c>
      <c r="B234" s="2" t="s">
        <v>387</v>
      </c>
      <c r="C234">
        <f>VLOOKUP($B234,'Tillförd energi'!$B$1:$AS$566,MATCH(C$1,'Tillförd energi'!$B$1:$AQ$1,0),FALSE)</f>
        <v>0</v>
      </c>
      <c r="D234">
        <f>VLOOKUP($B234,'Tillförd energi'!$B$1:$AS$566,MATCH(D$1,'Tillförd energi'!$B$1:$AQ$1,0),FALSE)</f>
        <v>0</v>
      </c>
      <c r="E234">
        <f>VLOOKUP($B234,'Tillförd energi'!$B$1:$AS$566,MATCH(E$1,'Tillförd energi'!$B$1:$AQ$1,0),FALSE)</f>
        <v>0</v>
      </c>
      <c r="F234">
        <f>VLOOKUP($B234,'Tillförd energi'!$B$1:$AS$566,MATCH(F$1,'Tillförd energi'!$B$1:$AQ$1,0),FALSE)</f>
        <v>0</v>
      </c>
      <c r="G234">
        <f>VLOOKUP($B234,'Tillförd energi'!$B$1:$AS$566,MATCH(G$1,'Tillförd energi'!$B$1:$AQ$1,0),FALSE)</f>
        <v>0</v>
      </c>
      <c r="H234">
        <f>VLOOKUP($B234,'Tillförd energi'!$B$1:$AS$566,MATCH(H$1,'Tillförd energi'!$B$1:$AQ$1,0),FALSE)</f>
        <v>0.19</v>
      </c>
      <c r="I234">
        <f>VLOOKUP($B234,'Tillförd energi'!$B$1:$AS$566,MATCH(I$1,'Tillförd energi'!$B$1:$AQ$1,0),FALSE)</f>
        <v>0</v>
      </c>
      <c r="J234">
        <f>VLOOKUP($B234,'Tillförd energi'!$B$1:$AS$566,MATCH(J$1,'Tillförd energi'!$B$1:$AQ$1,0),FALSE)</f>
        <v>0</v>
      </c>
      <c r="K234">
        <v>0</v>
      </c>
      <c r="L234">
        <f>VLOOKUP($B234,'Tillförd energi'!$B$1:$AS$566,MATCH(L$1,'Tillförd energi'!$B$1:$AQ$1,0),FALSE)</f>
        <v>0</v>
      </c>
      <c r="M234">
        <f>VLOOKUP($B234,'Tillförd energi'!$B$1:$AS$566,MATCH(M$1,'Tillförd energi'!$B$1:$AQ$1,0),FALSE)</f>
        <v>0</v>
      </c>
      <c r="N234">
        <f>VLOOKUP($B234,'Tillförd energi'!$B$1:$AS$566,MATCH(N$1,'Tillförd energi'!$B$1:$AQ$1,0),FALSE)</f>
        <v>26.3</v>
      </c>
      <c r="O234">
        <f>VLOOKUP($B234,'Tillförd energi'!$B$1:$AS$566,MATCH(O$1,'Tillförd energi'!$B$1:$AQ$1,0),FALSE)</f>
        <v>0</v>
      </c>
      <c r="P234">
        <f>VLOOKUP($B234,'Tillförd energi'!$B$1:$AS$566,MATCH(P$1,'Tillförd energi'!$B$1:$AQ$1,0),FALSE)</f>
        <v>0</v>
      </c>
      <c r="Q234">
        <f>VLOOKUP($B234,'Tillförd energi'!$B$1:$AS$566,MATCH(Q$1,'Tillförd energi'!$B$1:$AQ$1,0),FALSE)</f>
        <v>0</v>
      </c>
      <c r="R234">
        <f>VLOOKUP($B234,'Tillförd energi'!$B$1:$AS$566,MATCH(R$1,'Tillförd energi'!$B$1:$AQ$1,0),FALSE)</f>
        <v>0</v>
      </c>
      <c r="S234">
        <f>VLOOKUP($B234,'Tillförd energi'!$B$1:$AS$566,MATCH(S$1,'Tillförd energi'!$B$1:$AQ$1,0),FALSE)</f>
        <v>0</v>
      </c>
      <c r="T234">
        <f>VLOOKUP($B234,'Tillförd energi'!$B$1:$AS$566,MATCH(T$1,'Tillförd energi'!$B$1:$AQ$1,0),FALSE)</f>
        <v>0</v>
      </c>
      <c r="U234">
        <f>VLOOKUP($B234,'Tillförd energi'!$B$1:$AS$566,MATCH(U$1,'Tillförd energi'!$B$1:$AQ$1,0),FALSE)</f>
        <v>0</v>
      </c>
      <c r="V234">
        <f>VLOOKUP($B234,'Tillförd energi'!$B$1:$AS$566,MATCH(V$1,'Tillförd energi'!$B$1:$AQ$1,0),FALSE)</f>
        <v>0</v>
      </c>
      <c r="W234">
        <f>VLOOKUP($B234,'Tillförd energi'!$B$1:$AS$566,MATCH(W$1,'Tillförd energi'!$B$1:$AQ$1,0),FALSE)</f>
        <v>0</v>
      </c>
      <c r="X234">
        <f>VLOOKUP($B234,'Tillförd energi'!$B$1:$AS$566,MATCH(X$1,'Tillförd energi'!$B$1:$AQ$1,0),FALSE)</f>
        <v>0</v>
      </c>
      <c r="Y234">
        <f>VLOOKUP($B234,'Tillförd energi'!$B$1:$AS$566,MATCH(Y$1,'Tillförd energi'!$B$1:$AQ$1,0),FALSE)</f>
        <v>0</v>
      </c>
      <c r="Z234">
        <f>VLOOKUP($B234,'Tillförd energi'!$B$1:$AS$566,MATCH(Z$1,'Tillförd energi'!$B$1:$AQ$1,0),FALSE)</f>
        <v>0</v>
      </c>
      <c r="AA234">
        <f>VLOOKUP($B234,'Tillförd energi'!$B$1:$AS$566,MATCH(AA$1,'Tillförd energi'!$B$1:$AQ$1,0),FALSE)</f>
        <v>0</v>
      </c>
      <c r="AB234">
        <f>VLOOKUP($B234,'Tillförd energi'!$B$1:$AS$566,MATCH(AB$1,'Tillförd energi'!$B$1:$AQ$1,0),FALSE)</f>
        <v>0</v>
      </c>
      <c r="AC234">
        <f>VLOOKUP($B234,'Tillförd energi'!$B$1:$AS$566,MATCH(AC$1,'Tillförd energi'!$B$1:$AQ$1,0),FALSE)</f>
        <v>4</v>
      </c>
      <c r="AD234">
        <f>VLOOKUP($B234,'Tillförd energi'!$B$1:$AS$566,MATCH(AD$1,'Tillförd energi'!$B$1:$AQ$1,0),FALSE)</f>
        <v>0</v>
      </c>
      <c r="AE234">
        <f>VLOOKUP($B234,'Tillförd energi'!$B$1:$AS$566,MATCH(AE$1,'Tillförd energi'!$B$1:$AQ$1,0),FALSE)</f>
        <v>0</v>
      </c>
      <c r="AF234">
        <f>VLOOKUP($B234,'Tillförd energi'!$B$1:$AS$566,MATCH(AF$1,'Tillförd energi'!$B$1:$AQ$1,0),FALSE)</f>
        <v>0.66</v>
      </c>
      <c r="AG234">
        <f>IFERROR(VLOOKUP(B234,Miljö!$B$1:$S$476,9,FALSE)/1,0)</f>
        <v>0</v>
      </c>
      <c r="AI234">
        <f t="shared" si="24"/>
        <v>31.150000000000002</v>
      </c>
      <c r="AJ234">
        <f t="shared" si="25"/>
        <v>31.150000000000002</v>
      </c>
      <c r="AK234">
        <f>IF(ISERROR(1/VLOOKUP($B234,Leveranser!$B$1:$S$500,MATCH("såld värme (gwh)",Leveranser!$B$1:$S$1,0),FALSE)),"",VLOOKUP($B234,Leveranser!$B$1:$S$500,MATCH("såld värme (gwh)",Leveranser!$B$1:$S$1,0),FALSE))</f>
        <v>22.4</v>
      </c>
      <c r="AL234">
        <f>VLOOKUP($B234,Leveranser!$B$1:$Y$500,MATCH("Totalt såld fjärrvärme till andra fjärrvärmeföretag",Leveranser!$B$1:$AA$1,0),FALSE)</f>
        <v>0</v>
      </c>
      <c r="AM234">
        <f>IF(ISERROR(1/VLOOKUP($B234,Miljö!$B$1:$S$500,MATCH("Såld mängd produktionsspecifik fjärrvärme (GWh)",Miljö!$B$1:$R$1,0),FALSE)),0,VLOOKUP($B234,Miljö!$B$1:$S$500,MATCH("Såld mängd produktionsspecifik fjärrvärme (GWh)",Miljö!$B$1:$R$1,0),FALSE))</f>
        <v>0</v>
      </c>
      <c r="AN234" s="137">
        <f t="shared" si="26"/>
        <v>0.71910112359550549</v>
      </c>
      <c r="AP234" t="str">
        <f>VLOOKUP($B234,Miljövärden!$B$1:$H$446,7,FALSE)</f>
        <v>Ja</v>
      </c>
      <c r="AQ234" t="str">
        <f>VLOOKUP($B234,Miljövärden!$B$1:$H$446,6,FALSE)</f>
        <v>Nej</v>
      </c>
      <c r="AU234">
        <f t="shared" si="27"/>
        <v>0.66</v>
      </c>
      <c r="AV234">
        <f t="shared" si="28"/>
        <v>0</v>
      </c>
      <c r="AW234">
        <f t="shared" si="29"/>
        <v>26.3</v>
      </c>
      <c r="AX234">
        <f t="shared" si="30"/>
        <v>0</v>
      </c>
      <c r="AZ234">
        <f t="shared" si="31"/>
        <v>26.3</v>
      </c>
    </row>
    <row r="235" spans="1:52" customFormat="1" x14ac:dyDescent="0.25">
      <c r="A235" s="2" t="s">
        <v>382</v>
      </c>
      <c r="B235" s="2" t="s">
        <v>388</v>
      </c>
      <c r="C235">
        <f>VLOOKUP($B235,'Tillförd energi'!$B$1:$AS$566,MATCH(C$1,'Tillförd energi'!$B$1:$AQ$1,0),FALSE)</f>
        <v>0</v>
      </c>
      <c r="D235">
        <f>VLOOKUP($B235,'Tillförd energi'!$B$1:$AS$566,MATCH(D$1,'Tillförd energi'!$B$1:$AQ$1,0),FALSE)</f>
        <v>0.5</v>
      </c>
      <c r="E235">
        <f>VLOOKUP($B235,'Tillförd energi'!$B$1:$AS$566,MATCH(E$1,'Tillförd energi'!$B$1:$AQ$1,0),FALSE)</f>
        <v>0</v>
      </c>
      <c r="F235">
        <f>VLOOKUP($B235,'Tillförd energi'!$B$1:$AS$566,MATCH(F$1,'Tillförd energi'!$B$1:$AQ$1,0),FALSE)</f>
        <v>0</v>
      </c>
      <c r="G235">
        <f>VLOOKUP($B235,'Tillförd energi'!$B$1:$AS$566,MATCH(G$1,'Tillförd energi'!$B$1:$AQ$1,0),FALSE)</f>
        <v>0</v>
      </c>
      <c r="H235">
        <f>VLOOKUP($B235,'Tillförd energi'!$B$1:$AS$566,MATCH(H$1,'Tillförd energi'!$B$1:$AQ$1,0),FALSE)</f>
        <v>0</v>
      </c>
      <c r="I235">
        <f>VLOOKUP($B235,'Tillförd energi'!$B$1:$AS$566,MATCH(I$1,'Tillförd energi'!$B$1:$AQ$1,0),FALSE)</f>
        <v>0</v>
      </c>
      <c r="J235">
        <f>VLOOKUP($B235,'Tillförd energi'!$B$1:$AS$566,MATCH(J$1,'Tillförd energi'!$B$1:$AQ$1,0),FALSE)</f>
        <v>0</v>
      </c>
      <c r="K235">
        <v>0</v>
      </c>
      <c r="L235">
        <f>VLOOKUP($B235,'Tillförd energi'!$B$1:$AS$566,MATCH(L$1,'Tillförd energi'!$B$1:$AQ$1,0),FALSE)</f>
        <v>0</v>
      </c>
      <c r="M235">
        <f>VLOOKUP($B235,'Tillförd energi'!$B$1:$AS$566,MATCH(M$1,'Tillförd energi'!$B$1:$AQ$1,0),FALSE)</f>
        <v>0</v>
      </c>
      <c r="N235">
        <f>VLOOKUP($B235,'Tillförd energi'!$B$1:$AS$566,MATCH(N$1,'Tillförd energi'!$B$1:$AQ$1,0),FALSE)</f>
        <v>29.9</v>
      </c>
      <c r="O235">
        <f>VLOOKUP($B235,'Tillförd energi'!$B$1:$AS$566,MATCH(O$1,'Tillförd energi'!$B$1:$AQ$1,0),FALSE)</f>
        <v>0</v>
      </c>
      <c r="P235">
        <f>VLOOKUP($B235,'Tillförd energi'!$B$1:$AS$566,MATCH(P$1,'Tillförd energi'!$B$1:$AQ$1,0),FALSE)</f>
        <v>0</v>
      </c>
      <c r="Q235">
        <f>VLOOKUP($B235,'Tillförd energi'!$B$1:$AS$566,MATCH(Q$1,'Tillförd energi'!$B$1:$AQ$1,0),FALSE)</f>
        <v>0</v>
      </c>
      <c r="R235">
        <f>VLOOKUP($B235,'Tillförd energi'!$B$1:$AS$566,MATCH(R$1,'Tillförd energi'!$B$1:$AQ$1,0),FALSE)</f>
        <v>0</v>
      </c>
      <c r="S235">
        <f>VLOOKUP($B235,'Tillförd energi'!$B$1:$AS$566,MATCH(S$1,'Tillförd energi'!$B$1:$AQ$1,0),FALSE)</f>
        <v>0</v>
      </c>
      <c r="T235">
        <f>VLOOKUP($B235,'Tillförd energi'!$B$1:$AS$566,MATCH(T$1,'Tillförd energi'!$B$1:$AQ$1,0),FALSE)</f>
        <v>0</v>
      </c>
      <c r="U235">
        <f>VLOOKUP($B235,'Tillförd energi'!$B$1:$AS$566,MATCH(U$1,'Tillförd energi'!$B$1:$AQ$1,0),FALSE)</f>
        <v>0</v>
      </c>
      <c r="V235">
        <f>VLOOKUP($B235,'Tillförd energi'!$B$1:$AS$566,MATCH(V$1,'Tillförd energi'!$B$1:$AQ$1,0),FALSE)</f>
        <v>0</v>
      </c>
      <c r="W235">
        <f>VLOOKUP($B235,'Tillförd energi'!$B$1:$AS$566,MATCH(W$1,'Tillförd energi'!$B$1:$AQ$1,0),FALSE)</f>
        <v>0</v>
      </c>
      <c r="X235">
        <f>VLOOKUP($B235,'Tillförd energi'!$B$1:$AS$566,MATCH(X$1,'Tillförd energi'!$B$1:$AQ$1,0),FALSE)</f>
        <v>0</v>
      </c>
      <c r="Y235">
        <f>VLOOKUP($B235,'Tillförd energi'!$B$1:$AS$566,MATCH(Y$1,'Tillförd energi'!$B$1:$AQ$1,0),FALSE)</f>
        <v>0</v>
      </c>
      <c r="Z235">
        <f>VLOOKUP($B235,'Tillförd energi'!$B$1:$AS$566,MATCH(Z$1,'Tillförd energi'!$B$1:$AQ$1,0),FALSE)</f>
        <v>0</v>
      </c>
      <c r="AA235">
        <f>VLOOKUP($B235,'Tillförd energi'!$B$1:$AS$566,MATCH(AA$1,'Tillförd energi'!$B$1:$AQ$1,0),FALSE)</f>
        <v>0</v>
      </c>
      <c r="AB235">
        <f>VLOOKUP($B235,'Tillförd energi'!$B$1:$AS$566,MATCH(AB$1,'Tillförd energi'!$B$1:$AQ$1,0),FALSE)</f>
        <v>0</v>
      </c>
      <c r="AC235">
        <f>VLOOKUP($B235,'Tillförd energi'!$B$1:$AS$566,MATCH(AC$1,'Tillförd energi'!$B$1:$AQ$1,0),FALSE)</f>
        <v>5</v>
      </c>
      <c r="AD235">
        <f>VLOOKUP($B235,'Tillförd energi'!$B$1:$AS$566,MATCH(AD$1,'Tillförd energi'!$B$1:$AQ$1,0),FALSE)</f>
        <v>0</v>
      </c>
      <c r="AE235">
        <f>VLOOKUP($B235,'Tillförd energi'!$B$1:$AS$566,MATCH(AE$1,'Tillförd energi'!$B$1:$AQ$1,0),FALSE)</f>
        <v>0</v>
      </c>
      <c r="AF235">
        <f>VLOOKUP($B235,'Tillförd energi'!$B$1:$AS$566,MATCH(AF$1,'Tillförd energi'!$B$1:$AQ$1,0),FALSE)</f>
        <v>0.55000000000000004</v>
      </c>
      <c r="AG235">
        <f>IFERROR(VLOOKUP(B235,Miljö!$B$1:$S$476,9,FALSE)/1,0)</f>
        <v>0</v>
      </c>
      <c r="AI235">
        <f t="shared" si="24"/>
        <v>35.949999999999996</v>
      </c>
      <c r="AJ235">
        <f t="shared" si="25"/>
        <v>35.949999999999996</v>
      </c>
      <c r="AK235">
        <f>IF(ISERROR(1/VLOOKUP($B235,Leveranser!$B$1:$S$500,MATCH("såld värme (gwh)",Leveranser!$B$1:$S$1,0),FALSE)),"",VLOOKUP($B235,Leveranser!$B$1:$S$500,MATCH("såld värme (gwh)",Leveranser!$B$1:$S$1,0),FALSE))</f>
        <v>24.1</v>
      </c>
      <c r="AL235">
        <f>VLOOKUP($B235,Leveranser!$B$1:$Y$500,MATCH("Totalt såld fjärrvärme till andra fjärrvärmeföretag",Leveranser!$B$1:$AA$1,0),FALSE)</f>
        <v>0</v>
      </c>
      <c r="AM235">
        <f>IF(ISERROR(1/VLOOKUP($B235,Miljö!$B$1:$S$500,MATCH("Såld mängd produktionsspecifik fjärrvärme (GWh)",Miljö!$B$1:$R$1,0),FALSE)),0,VLOOKUP($B235,Miljö!$B$1:$S$500,MATCH("Såld mängd produktionsspecifik fjärrvärme (GWh)",Miljö!$B$1:$R$1,0),FALSE))</f>
        <v>0</v>
      </c>
      <c r="AN235" s="137">
        <f t="shared" si="26"/>
        <v>0.67037552155771918</v>
      </c>
      <c r="AP235" t="str">
        <f>VLOOKUP($B235,Miljövärden!$B$1:$H$446,7,FALSE)</f>
        <v>Ja</v>
      </c>
      <c r="AQ235" t="str">
        <f>VLOOKUP($B235,Miljövärden!$B$1:$H$446,6,FALSE)</f>
        <v>Nej</v>
      </c>
      <c r="AU235">
        <f t="shared" si="27"/>
        <v>0.55000000000000004</v>
      </c>
      <c r="AV235">
        <f t="shared" si="28"/>
        <v>0</v>
      </c>
      <c r="AW235">
        <f t="shared" si="29"/>
        <v>29.9</v>
      </c>
      <c r="AX235">
        <f t="shared" si="30"/>
        <v>0</v>
      </c>
      <c r="AZ235">
        <f t="shared" si="31"/>
        <v>29.9</v>
      </c>
    </row>
    <row r="236" spans="1:52" customFormat="1" x14ac:dyDescent="0.25">
      <c r="A236" s="2" t="s">
        <v>382</v>
      </c>
      <c r="B236" s="2" t="s">
        <v>389</v>
      </c>
      <c r="C236">
        <f>VLOOKUP($B236,'Tillförd energi'!$B$1:$AS$566,MATCH(C$1,'Tillförd energi'!$B$1:$AQ$1,0),FALSE)</f>
        <v>0</v>
      </c>
      <c r="D236">
        <f>VLOOKUP($B236,'Tillförd energi'!$B$1:$AS$566,MATCH(D$1,'Tillförd energi'!$B$1:$AQ$1,0),FALSE)</f>
        <v>0.60099999999999998</v>
      </c>
      <c r="E236">
        <f>VLOOKUP($B236,'Tillförd energi'!$B$1:$AS$566,MATCH(E$1,'Tillförd energi'!$B$1:$AQ$1,0),FALSE)</f>
        <v>0</v>
      </c>
      <c r="F236">
        <f>VLOOKUP($B236,'Tillförd energi'!$B$1:$AS$566,MATCH(F$1,'Tillförd energi'!$B$1:$AQ$1,0),FALSE)</f>
        <v>0</v>
      </c>
      <c r="G236">
        <f>VLOOKUP($B236,'Tillförd energi'!$B$1:$AS$566,MATCH(G$1,'Tillförd energi'!$B$1:$AQ$1,0),FALSE)</f>
        <v>0</v>
      </c>
      <c r="H236">
        <f>VLOOKUP($B236,'Tillförd energi'!$B$1:$AS$566,MATCH(H$1,'Tillförd energi'!$B$1:$AQ$1,0),FALSE)</f>
        <v>0</v>
      </c>
      <c r="I236">
        <f>VLOOKUP($B236,'Tillförd energi'!$B$1:$AS$566,MATCH(I$1,'Tillförd energi'!$B$1:$AQ$1,0),FALSE)</f>
        <v>0</v>
      </c>
      <c r="J236">
        <f>VLOOKUP($B236,'Tillförd energi'!$B$1:$AS$566,MATCH(J$1,'Tillförd energi'!$B$1:$AQ$1,0),FALSE)</f>
        <v>0</v>
      </c>
      <c r="K236">
        <v>0</v>
      </c>
      <c r="L236">
        <f>VLOOKUP($B236,'Tillförd energi'!$B$1:$AS$566,MATCH(L$1,'Tillförd energi'!$B$1:$AQ$1,0),FALSE)</f>
        <v>0</v>
      </c>
      <c r="M236">
        <f>VLOOKUP($B236,'Tillförd energi'!$B$1:$AS$566,MATCH(M$1,'Tillförd energi'!$B$1:$AQ$1,0),FALSE)</f>
        <v>0</v>
      </c>
      <c r="N236">
        <f>VLOOKUP($B236,'Tillförd energi'!$B$1:$AS$566,MATCH(N$1,'Tillförd energi'!$B$1:$AQ$1,0),FALSE)</f>
        <v>0</v>
      </c>
      <c r="O236">
        <f>VLOOKUP($B236,'Tillförd energi'!$B$1:$AS$566,MATCH(O$1,'Tillförd energi'!$B$1:$AQ$1,0),FALSE)</f>
        <v>0</v>
      </c>
      <c r="P236">
        <f>VLOOKUP($B236,'Tillförd energi'!$B$1:$AS$566,MATCH(P$1,'Tillförd energi'!$B$1:$AQ$1,0),FALSE)</f>
        <v>0</v>
      </c>
      <c r="Q236">
        <f>VLOOKUP($B236,'Tillförd energi'!$B$1:$AS$566,MATCH(Q$1,'Tillförd energi'!$B$1:$AQ$1,0),FALSE)</f>
        <v>0</v>
      </c>
      <c r="R236">
        <f>VLOOKUP($B236,'Tillförd energi'!$B$1:$AS$566,MATCH(R$1,'Tillförd energi'!$B$1:$AQ$1,0),FALSE)</f>
        <v>4.2130000000000001</v>
      </c>
      <c r="S236">
        <f>VLOOKUP($B236,'Tillförd energi'!$B$1:$AS$566,MATCH(S$1,'Tillförd energi'!$B$1:$AQ$1,0),FALSE)</f>
        <v>12.917</v>
      </c>
      <c r="T236">
        <f>VLOOKUP($B236,'Tillförd energi'!$B$1:$AS$566,MATCH(T$1,'Tillförd energi'!$B$1:$AQ$1,0),FALSE)</f>
        <v>0</v>
      </c>
      <c r="U236">
        <f>VLOOKUP($B236,'Tillförd energi'!$B$1:$AS$566,MATCH(U$1,'Tillförd energi'!$B$1:$AQ$1,0),FALSE)</f>
        <v>0</v>
      </c>
      <c r="V236">
        <f>VLOOKUP($B236,'Tillförd energi'!$B$1:$AS$566,MATCH(V$1,'Tillförd energi'!$B$1:$AQ$1,0),FALSE)</f>
        <v>0</v>
      </c>
      <c r="W236">
        <f>VLOOKUP($B236,'Tillförd energi'!$B$1:$AS$566,MATCH(W$1,'Tillförd energi'!$B$1:$AQ$1,0),FALSE)</f>
        <v>0</v>
      </c>
      <c r="X236">
        <f>VLOOKUP($B236,'Tillförd energi'!$B$1:$AS$566,MATCH(X$1,'Tillförd energi'!$B$1:$AQ$1,0),FALSE)</f>
        <v>0</v>
      </c>
      <c r="Y236">
        <f>VLOOKUP($B236,'Tillförd energi'!$B$1:$AS$566,MATCH(Y$1,'Tillförd energi'!$B$1:$AQ$1,0),FALSE)</f>
        <v>0</v>
      </c>
      <c r="Z236">
        <f>VLOOKUP($B236,'Tillförd energi'!$B$1:$AS$566,MATCH(Z$1,'Tillförd energi'!$B$1:$AQ$1,0),FALSE)</f>
        <v>0</v>
      </c>
      <c r="AA236">
        <f>VLOOKUP($B236,'Tillförd energi'!$B$1:$AS$566,MATCH(AA$1,'Tillförd energi'!$B$1:$AQ$1,0),FALSE)</f>
        <v>0</v>
      </c>
      <c r="AB236">
        <f>VLOOKUP($B236,'Tillförd energi'!$B$1:$AS$566,MATCH(AB$1,'Tillförd energi'!$B$1:$AQ$1,0),FALSE)</f>
        <v>0</v>
      </c>
      <c r="AC236">
        <f>VLOOKUP($B236,'Tillförd energi'!$B$1:$AS$566,MATCH(AC$1,'Tillförd energi'!$B$1:$AQ$1,0),FALSE)</f>
        <v>0</v>
      </c>
      <c r="AD236">
        <f>VLOOKUP($B236,'Tillförd energi'!$B$1:$AS$566,MATCH(AD$1,'Tillförd energi'!$B$1:$AQ$1,0),FALSE)</f>
        <v>0</v>
      </c>
      <c r="AE236">
        <f>VLOOKUP($B236,'Tillförd energi'!$B$1:$AS$566,MATCH(AE$1,'Tillförd energi'!$B$1:$AQ$1,0),FALSE)</f>
        <v>0</v>
      </c>
      <c r="AF236">
        <f>VLOOKUP($B236,'Tillförd energi'!$B$1:$AS$566,MATCH(AF$1,'Tillförd energi'!$B$1:$AQ$1,0),FALSE)</f>
        <v>0.308</v>
      </c>
      <c r="AG236">
        <f>IFERROR(VLOOKUP(B236,Miljö!$B$1:$S$476,9,FALSE)/1,0)</f>
        <v>0</v>
      </c>
      <c r="AI236">
        <f t="shared" si="24"/>
        <v>18.039000000000001</v>
      </c>
      <c r="AJ236">
        <f t="shared" si="25"/>
        <v>18.039000000000001</v>
      </c>
      <c r="AK236">
        <f>IF(ISERROR(1/VLOOKUP($B236,Leveranser!$B$1:$S$500,MATCH("såld värme (gwh)",Leveranser!$B$1:$S$1,0),FALSE)),"",VLOOKUP($B236,Leveranser!$B$1:$S$500,MATCH("såld värme (gwh)",Leveranser!$B$1:$S$1,0),FALSE))</f>
        <v>13.973000000000001</v>
      </c>
      <c r="AL236">
        <f>VLOOKUP($B236,Leveranser!$B$1:$Y$500,MATCH("Totalt såld fjärrvärme till andra fjärrvärmeföretag",Leveranser!$B$1:$AA$1,0),FALSE)</f>
        <v>0</v>
      </c>
      <c r="AM236">
        <f>IF(ISERROR(1/VLOOKUP($B236,Miljö!$B$1:$S$500,MATCH("Såld mängd produktionsspecifik fjärrvärme (GWh)",Miljö!$B$1:$R$1,0),FALSE)),0,VLOOKUP($B236,Miljö!$B$1:$S$500,MATCH("Såld mängd produktionsspecifik fjärrvärme (GWh)",Miljö!$B$1:$R$1,0),FALSE))</f>
        <v>0</v>
      </c>
      <c r="AN236" s="137">
        <f t="shared" si="26"/>
        <v>0.77459947890681302</v>
      </c>
      <c r="AP236" t="str">
        <f>VLOOKUP($B236,Miljövärden!$B$1:$H$446,7,FALSE)</f>
        <v>Ja</v>
      </c>
      <c r="AQ236" t="str">
        <f>VLOOKUP($B236,Miljövärden!$B$1:$H$446,6,FALSE)</f>
        <v>Nej</v>
      </c>
      <c r="AU236">
        <f t="shared" si="27"/>
        <v>0.308</v>
      </c>
      <c r="AV236">
        <f t="shared" si="28"/>
        <v>0</v>
      </c>
      <c r="AW236">
        <f t="shared" si="29"/>
        <v>0</v>
      </c>
      <c r="AX236">
        <f t="shared" si="30"/>
        <v>17.13</v>
      </c>
      <c r="AZ236">
        <f t="shared" si="31"/>
        <v>17.13</v>
      </c>
    </row>
    <row r="237" spans="1:52" customFormat="1" x14ac:dyDescent="0.25">
      <c r="A237" s="2" t="s">
        <v>382</v>
      </c>
      <c r="B237" s="2" t="s">
        <v>390</v>
      </c>
      <c r="C237">
        <f>VLOOKUP($B237,'Tillförd energi'!$B$1:$AS$566,MATCH(C$1,'Tillförd energi'!$B$1:$AQ$1,0),FALSE)</f>
        <v>0</v>
      </c>
      <c r="D237">
        <f>VLOOKUP($B237,'Tillförd energi'!$B$1:$AS$566,MATCH(D$1,'Tillförd energi'!$B$1:$AQ$1,0),FALSE)</f>
        <v>7.8E-2</v>
      </c>
      <c r="E237">
        <f>VLOOKUP($B237,'Tillförd energi'!$B$1:$AS$566,MATCH(E$1,'Tillförd energi'!$B$1:$AQ$1,0),FALSE)</f>
        <v>0</v>
      </c>
      <c r="F237">
        <f>VLOOKUP($B237,'Tillförd energi'!$B$1:$AS$566,MATCH(F$1,'Tillförd energi'!$B$1:$AQ$1,0),FALSE)</f>
        <v>0</v>
      </c>
      <c r="G237">
        <f>VLOOKUP($B237,'Tillförd energi'!$B$1:$AS$566,MATCH(G$1,'Tillförd energi'!$B$1:$AQ$1,0),FALSE)</f>
        <v>0</v>
      </c>
      <c r="H237">
        <f>VLOOKUP($B237,'Tillförd energi'!$B$1:$AS$566,MATCH(H$1,'Tillförd energi'!$B$1:$AQ$1,0),FALSE)</f>
        <v>0</v>
      </c>
      <c r="I237">
        <f>VLOOKUP($B237,'Tillförd energi'!$B$1:$AS$566,MATCH(I$1,'Tillförd energi'!$B$1:$AQ$1,0),FALSE)</f>
        <v>0</v>
      </c>
      <c r="J237">
        <f>VLOOKUP($B237,'Tillförd energi'!$B$1:$AS$566,MATCH(J$1,'Tillförd energi'!$B$1:$AQ$1,0),FALSE)</f>
        <v>0.71529399999999999</v>
      </c>
      <c r="K237">
        <v>0</v>
      </c>
      <c r="L237">
        <f>VLOOKUP($B237,'Tillförd energi'!$B$1:$AS$566,MATCH(L$1,'Tillförd energi'!$B$1:$AQ$1,0),FALSE)</f>
        <v>0</v>
      </c>
      <c r="M237">
        <f>VLOOKUP($B237,'Tillförd energi'!$B$1:$AS$566,MATCH(M$1,'Tillförd energi'!$B$1:$AQ$1,0),FALSE)</f>
        <v>7.45</v>
      </c>
      <c r="N237">
        <f>VLOOKUP($B237,'Tillförd energi'!$B$1:$AS$566,MATCH(N$1,'Tillförd energi'!$B$1:$AQ$1,0),FALSE)</f>
        <v>0</v>
      </c>
      <c r="O237">
        <f>VLOOKUP($B237,'Tillförd energi'!$B$1:$AS$566,MATCH(O$1,'Tillförd energi'!$B$1:$AQ$1,0),FALSE)</f>
        <v>13.225</v>
      </c>
      <c r="P237">
        <f>VLOOKUP($B237,'Tillförd energi'!$B$1:$AS$566,MATCH(P$1,'Tillförd energi'!$B$1:$AQ$1,0),FALSE)</f>
        <v>13.442</v>
      </c>
      <c r="Q237">
        <f>VLOOKUP($B237,'Tillförd energi'!$B$1:$AS$566,MATCH(Q$1,'Tillförd energi'!$B$1:$AQ$1,0),FALSE)</f>
        <v>0</v>
      </c>
      <c r="R237">
        <f>VLOOKUP($B237,'Tillförd energi'!$B$1:$AS$566,MATCH(R$1,'Tillförd energi'!$B$1:$AQ$1,0),FALSE)</f>
        <v>0</v>
      </c>
      <c r="S237">
        <f>VLOOKUP($B237,'Tillförd energi'!$B$1:$AS$566,MATCH(S$1,'Tillförd energi'!$B$1:$AQ$1,0),FALSE)</f>
        <v>0</v>
      </c>
      <c r="T237">
        <f>VLOOKUP($B237,'Tillförd energi'!$B$1:$AS$566,MATCH(T$1,'Tillförd energi'!$B$1:$AQ$1,0),FALSE)</f>
        <v>0</v>
      </c>
      <c r="U237">
        <f>VLOOKUP($B237,'Tillförd energi'!$B$1:$AS$566,MATCH(U$1,'Tillförd energi'!$B$1:$AQ$1,0),FALSE)</f>
        <v>0</v>
      </c>
      <c r="V237">
        <f>VLOOKUP($B237,'Tillförd energi'!$B$1:$AS$566,MATCH(V$1,'Tillförd energi'!$B$1:$AQ$1,0),FALSE)</f>
        <v>0</v>
      </c>
      <c r="W237">
        <f>VLOOKUP($B237,'Tillförd energi'!$B$1:$AS$566,MATCH(W$1,'Tillförd energi'!$B$1:$AQ$1,0),FALSE)</f>
        <v>0</v>
      </c>
      <c r="X237">
        <f>VLOOKUP($B237,'Tillförd energi'!$B$1:$AS$566,MATCH(X$1,'Tillförd energi'!$B$1:$AQ$1,0),FALSE)</f>
        <v>0</v>
      </c>
      <c r="Y237">
        <f>VLOOKUP($B237,'Tillförd energi'!$B$1:$AS$566,MATCH(Y$1,'Tillförd energi'!$B$1:$AQ$1,0),FALSE)</f>
        <v>0</v>
      </c>
      <c r="Z237">
        <f>VLOOKUP($B237,'Tillförd energi'!$B$1:$AS$566,MATCH(Z$1,'Tillförd energi'!$B$1:$AQ$1,0),FALSE)</f>
        <v>0</v>
      </c>
      <c r="AA237">
        <f>VLOOKUP($B237,'Tillförd energi'!$B$1:$AS$566,MATCH(AA$1,'Tillförd energi'!$B$1:$AQ$1,0),FALSE)</f>
        <v>0</v>
      </c>
      <c r="AB237">
        <f>VLOOKUP($B237,'Tillförd energi'!$B$1:$AS$566,MATCH(AB$1,'Tillförd energi'!$B$1:$AQ$1,0),FALSE)</f>
        <v>0</v>
      </c>
      <c r="AC237">
        <f>VLOOKUP($B237,'Tillförd energi'!$B$1:$AS$566,MATCH(AC$1,'Tillförd energi'!$B$1:$AQ$1,0),FALSE)</f>
        <v>6.7249999999999996</v>
      </c>
      <c r="AD237">
        <f>VLOOKUP($B237,'Tillförd energi'!$B$1:$AS$566,MATCH(AD$1,'Tillförd energi'!$B$1:$AQ$1,0),FALSE)</f>
        <v>0</v>
      </c>
      <c r="AE237">
        <f>VLOOKUP($B237,'Tillförd energi'!$B$1:$AS$566,MATCH(AE$1,'Tillförd energi'!$B$1:$AQ$1,0),FALSE)</f>
        <v>0</v>
      </c>
      <c r="AF237">
        <f>VLOOKUP($B237,'Tillförd energi'!$B$1:$AS$566,MATCH(AF$1,'Tillförd energi'!$B$1:$AQ$1,0),FALSE)</f>
        <v>0.76600000000000001</v>
      </c>
      <c r="AG237">
        <f>IFERROR(VLOOKUP(B237,Miljö!$B$1:$S$476,9,FALSE)/1,0)</f>
        <v>0</v>
      </c>
      <c r="AI237">
        <f t="shared" si="24"/>
        <v>42.401294</v>
      </c>
      <c r="AJ237">
        <f t="shared" si="25"/>
        <v>42.401294</v>
      </c>
      <c r="AK237">
        <f>IF(ISERROR(1/VLOOKUP($B237,Leveranser!$B$1:$S$500,MATCH("såld värme (gwh)",Leveranser!$B$1:$S$1,0),FALSE)),"",VLOOKUP($B237,Leveranser!$B$1:$S$500,MATCH("såld värme (gwh)",Leveranser!$B$1:$S$1,0),FALSE))</f>
        <v>32.924999999999997</v>
      </c>
      <c r="AL237">
        <f>VLOOKUP($B237,Leveranser!$B$1:$Y$500,MATCH("Totalt såld fjärrvärme till andra fjärrvärmeföretag",Leveranser!$B$1:$AA$1,0),FALSE)</f>
        <v>0</v>
      </c>
      <c r="AM237">
        <f>IF(ISERROR(1/VLOOKUP($B237,Miljö!$B$1:$S$500,MATCH("Såld mängd produktionsspecifik fjärrvärme (GWh)",Miljö!$B$1:$R$1,0),FALSE)),0,VLOOKUP($B237,Miljö!$B$1:$S$500,MATCH("Såld mängd produktionsspecifik fjärrvärme (GWh)",Miljö!$B$1:$R$1,0),FALSE))</f>
        <v>0</v>
      </c>
      <c r="AN237" s="137">
        <f t="shared" si="26"/>
        <v>0.77650932068252443</v>
      </c>
      <c r="AP237" t="str">
        <f>VLOOKUP($B237,Miljövärden!$B$1:$H$446,7,FALSE)</f>
        <v>Ja</v>
      </c>
      <c r="AQ237" t="str">
        <f>VLOOKUP($B237,Miljövärden!$B$1:$H$446,6,FALSE)</f>
        <v>Nej</v>
      </c>
      <c r="AU237">
        <f t="shared" si="27"/>
        <v>0.76600000000000001</v>
      </c>
      <c r="AV237">
        <f t="shared" si="28"/>
        <v>0</v>
      </c>
      <c r="AW237">
        <f t="shared" si="29"/>
        <v>34.117000000000004</v>
      </c>
      <c r="AX237">
        <f t="shared" si="30"/>
        <v>0</v>
      </c>
      <c r="AZ237">
        <f t="shared" si="31"/>
        <v>34.117000000000004</v>
      </c>
    </row>
    <row r="238" spans="1:52" customFormat="1" x14ac:dyDescent="0.25">
      <c r="A238" s="2" t="s">
        <v>382</v>
      </c>
      <c r="B238" s="2" t="s">
        <v>391</v>
      </c>
      <c r="C238">
        <f>VLOOKUP($B238,'Tillförd energi'!$B$1:$AS$566,MATCH(C$1,'Tillförd energi'!$B$1:$AQ$1,0),FALSE)</f>
        <v>0</v>
      </c>
      <c r="D238">
        <f>VLOOKUP($B238,'Tillförd energi'!$B$1:$AS$566,MATCH(D$1,'Tillförd energi'!$B$1:$AQ$1,0),FALSE)</f>
        <v>0.12</v>
      </c>
      <c r="E238">
        <f>VLOOKUP($B238,'Tillförd energi'!$B$1:$AS$566,MATCH(E$1,'Tillförd energi'!$B$1:$AQ$1,0),FALSE)</f>
        <v>0</v>
      </c>
      <c r="F238">
        <f>VLOOKUP($B238,'Tillförd energi'!$B$1:$AS$566,MATCH(F$1,'Tillförd energi'!$B$1:$AQ$1,0),FALSE)</f>
        <v>0</v>
      </c>
      <c r="G238">
        <f>VLOOKUP($B238,'Tillförd energi'!$B$1:$AS$566,MATCH(G$1,'Tillförd energi'!$B$1:$AQ$1,0),FALSE)</f>
        <v>0</v>
      </c>
      <c r="H238">
        <f>VLOOKUP($B238,'Tillförd energi'!$B$1:$AS$566,MATCH(H$1,'Tillförd energi'!$B$1:$AQ$1,0),FALSE)</f>
        <v>0</v>
      </c>
      <c r="I238">
        <f>VLOOKUP($B238,'Tillförd energi'!$B$1:$AS$566,MATCH(I$1,'Tillförd energi'!$B$1:$AQ$1,0),FALSE)</f>
        <v>0</v>
      </c>
      <c r="J238">
        <f>VLOOKUP($B238,'Tillförd energi'!$B$1:$AS$566,MATCH(J$1,'Tillförd energi'!$B$1:$AQ$1,0),FALSE)</f>
        <v>0</v>
      </c>
      <c r="K238">
        <v>0</v>
      </c>
      <c r="L238">
        <f>VLOOKUP($B238,'Tillförd energi'!$B$1:$AS$566,MATCH(L$1,'Tillförd energi'!$B$1:$AQ$1,0),FALSE)</f>
        <v>0</v>
      </c>
      <c r="M238">
        <f>VLOOKUP($B238,'Tillförd energi'!$B$1:$AS$566,MATCH(M$1,'Tillförd energi'!$B$1:$AQ$1,0),FALSE)</f>
        <v>0</v>
      </c>
      <c r="N238">
        <f>VLOOKUP($B238,'Tillförd energi'!$B$1:$AS$566,MATCH(N$1,'Tillförd energi'!$B$1:$AQ$1,0),FALSE)</f>
        <v>36.299999999999997</v>
      </c>
      <c r="O238">
        <f>VLOOKUP($B238,'Tillförd energi'!$B$1:$AS$566,MATCH(O$1,'Tillförd energi'!$B$1:$AQ$1,0),FALSE)</f>
        <v>0</v>
      </c>
      <c r="P238">
        <f>VLOOKUP($B238,'Tillförd energi'!$B$1:$AS$566,MATCH(P$1,'Tillförd energi'!$B$1:$AQ$1,0),FALSE)</f>
        <v>0</v>
      </c>
      <c r="Q238">
        <f>VLOOKUP($B238,'Tillförd energi'!$B$1:$AS$566,MATCH(Q$1,'Tillförd energi'!$B$1:$AQ$1,0),FALSE)</f>
        <v>0</v>
      </c>
      <c r="R238">
        <f>VLOOKUP($B238,'Tillförd energi'!$B$1:$AS$566,MATCH(R$1,'Tillförd energi'!$B$1:$AQ$1,0),FALSE)</f>
        <v>0</v>
      </c>
      <c r="S238">
        <f>VLOOKUP($B238,'Tillförd energi'!$B$1:$AS$566,MATCH(S$1,'Tillförd energi'!$B$1:$AQ$1,0),FALSE)</f>
        <v>0</v>
      </c>
      <c r="T238">
        <f>VLOOKUP($B238,'Tillförd energi'!$B$1:$AS$566,MATCH(T$1,'Tillförd energi'!$B$1:$AQ$1,0),FALSE)</f>
        <v>0</v>
      </c>
      <c r="U238">
        <f>VLOOKUP($B238,'Tillförd energi'!$B$1:$AS$566,MATCH(U$1,'Tillförd energi'!$B$1:$AQ$1,0),FALSE)</f>
        <v>0</v>
      </c>
      <c r="V238">
        <f>VLOOKUP($B238,'Tillförd energi'!$B$1:$AS$566,MATCH(V$1,'Tillförd energi'!$B$1:$AQ$1,0),FALSE)</f>
        <v>0</v>
      </c>
      <c r="W238">
        <f>VLOOKUP($B238,'Tillförd energi'!$B$1:$AS$566,MATCH(W$1,'Tillförd energi'!$B$1:$AQ$1,0),FALSE)</f>
        <v>0</v>
      </c>
      <c r="X238">
        <f>VLOOKUP($B238,'Tillförd energi'!$B$1:$AS$566,MATCH(X$1,'Tillförd energi'!$B$1:$AQ$1,0),FALSE)</f>
        <v>0</v>
      </c>
      <c r="Y238">
        <f>VLOOKUP($B238,'Tillförd energi'!$B$1:$AS$566,MATCH(Y$1,'Tillförd energi'!$B$1:$AQ$1,0),FALSE)</f>
        <v>0</v>
      </c>
      <c r="Z238">
        <f>VLOOKUP($B238,'Tillförd energi'!$B$1:$AS$566,MATCH(Z$1,'Tillförd energi'!$B$1:$AQ$1,0),FALSE)</f>
        <v>0</v>
      </c>
      <c r="AA238">
        <f>VLOOKUP($B238,'Tillförd energi'!$B$1:$AS$566,MATCH(AA$1,'Tillförd energi'!$B$1:$AQ$1,0),FALSE)</f>
        <v>0</v>
      </c>
      <c r="AB238">
        <f>VLOOKUP($B238,'Tillförd energi'!$B$1:$AS$566,MATCH(AB$1,'Tillförd energi'!$B$1:$AQ$1,0),FALSE)</f>
        <v>0</v>
      </c>
      <c r="AC238">
        <f>VLOOKUP($B238,'Tillförd energi'!$B$1:$AS$566,MATCH(AC$1,'Tillförd energi'!$B$1:$AQ$1,0),FALSE)</f>
        <v>5.2</v>
      </c>
      <c r="AD238">
        <f>VLOOKUP($B238,'Tillförd energi'!$B$1:$AS$566,MATCH(AD$1,'Tillförd energi'!$B$1:$AQ$1,0),FALSE)</f>
        <v>0</v>
      </c>
      <c r="AE238">
        <f>VLOOKUP($B238,'Tillförd energi'!$B$1:$AS$566,MATCH(AE$1,'Tillförd energi'!$B$1:$AQ$1,0),FALSE)</f>
        <v>0</v>
      </c>
      <c r="AF238">
        <f>VLOOKUP($B238,'Tillförd energi'!$B$1:$AS$566,MATCH(AF$1,'Tillförd energi'!$B$1:$AQ$1,0),FALSE)</f>
        <v>0.77</v>
      </c>
      <c r="AG238">
        <f>IFERROR(VLOOKUP(B238,Miljö!$B$1:$S$476,9,FALSE)/1,0)</f>
        <v>0</v>
      </c>
      <c r="AI238">
        <f t="shared" si="24"/>
        <v>42.39</v>
      </c>
      <c r="AJ238">
        <f t="shared" si="25"/>
        <v>42.39</v>
      </c>
      <c r="AK238">
        <f>IF(ISERROR(1/VLOOKUP($B238,Leveranser!$B$1:$S$500,MATCH("såld värme (gwh)",Leveranser!$B$1:$S$1,0),FALSE)),"",VLOOKUP($B238,Leveranser!$B$1:$S$500,MATCH("såld värme (gwh)",Leveranser!$B$1:$S$1,0),FALSE))</f>
        <v>29.3</v>
      </c>
      <c r="AL238">
        <f>VLOOKUP($B238,Leveranser!$B$1:$Y$500,MATCH("Totalt såld fjärrvärme till andra fjärrvärmeföretag",Leveranser!$B$1:$AA$1,0),FALSE)</f>
        <v>0</v>
      </c>
      <c r="AM238">
        <f>IF(ISERROR(1/VLOOKUP($B238,Miljö!$B$1:$S$500,MATCH("Såld mängd produktionsspecifik fjärrvärme (GWh)",Miljö!$B$1:$R$1,0),FALSE)),0,VLOOKUP($B238,Miljö!$B$1:$S$500,MATCH("Såld mängd produktionsspecifik fjärrvärme (GWh)",Miljö!$B$1:$R$1,0),FALSE))</f>
        <v>0</v>
      </c>
      <c r="AN238" s="137">
        <f t="shared" si="26"/>
        <v>0.69120075489502242</v>
      </c>
      <c r="AP238" t="str">
        <f>VLOOKUP($B238,Miljövärden!$B$1:$H$446,7,FALSE)</f>
        <v>Ja</v>
      </c>
      <c r="AQ238" t="str">
        <f>VLOOKUP($B238,Miljövärden!$B$1:$H$446,6,FALSE)</f>
        <v>Nej</v>
      </c>
      <c r="AU238">
        <f t="shared" si="27"/>
        <v>0.77</v>
      </c>
      <c r="AV238">
        <f t="shared" si="28"/>
        <v>0</v>
      </c>
      <c r="AW238">
        <f t="shared" si="29"/>
        <v>36.299999999999997</v>
      </c>
      <c r="AX238">
        <f t="shared" si="30"/>
        <v>0</v>
      </c>
      <c r="AZ238">
        <f t="shared" si="31"/>
        <v>36.299999999999997</v>
      </c>
    </row>
    <row r="239" spans="1:52" customFormat="1" x14ac:dyDescent="0.25">
      <c r="A239" s="2" t="s">
        <v>382</v>
      </c>
      <c r="B239" s="2" t="s">
        <v>392</v>
      </c>
      <c r="C239">
        <f>VLOOKUP($B239,'Tillförd energi'!$B$1:$AS$566,MATCH(C$1,'Tillförd energi'!$B$1:$AQ$1,0),FALSE)</f>
        <v>0</v>
      </c>
      <c r="D239">
        <f>VLOOKUP($B239,'Tillförd energi'!$B$1:$AS$566,MATCH(D$1,'Tillförd energi'!$B$1:$AQ$1,0),FALSE)</f>
        <v>1.6</v>
      </c>
      <c r="E239">
        <f>VLOOKUP($B239,'Tillförd energi'!$B$1:$AS$566,MATCH(E$1,'Tillförd energi'!$B$1:$AQ$1,0),FALSE)</f>
        <v>0</v>
      </c>
      <c r="F239">
        <f>VLOOKUP($B239,'Tillförd energi'!$B$1:$AS$566,MATCH(F$1,'Tillförd energi'!$B$1:$AQ$1,0),FALSE)</f>
        <v>0</v>
      </c>
      <c r="G239">
        <f>VLOOKUP($B239,'Tillförd energi'!$B$1:$AS$566,MATCH(G$1,'Tillförd energi'!$B$1:$AQ$1,0),FALSE)</f>
        <v>0</v>
      </c>
      <c r="H239">
        <f>VLOOKUP($B239,'Tillförd energi'!$B$1:$AS$566,MATCH(H$1,'Tillförd energi'!$B$1:$AQ$1,0),FALSE)</f>
        <v>0</v>
      </c>
      <c r="I239">
        <f>VLOOKUP($B239,'Tillförd energi'!$B$1:$AS$566,MATCH(I$1,'Tillförd energi'!$B$1:$AQ$1,0),FALSE)</f>
        <v>0</v>
      </c>
      <c r="J239">
        <f>VLOOKUP($B239,'Tillförd energi'!$B$1:$AS$566,MATCH(J$1,'Tillförd energi'!$B$1:$AQ$1,0),FALSE)</f>
        <v>0</v>
      </c>
      <c r="K239">
        <v>0</v>
      </c>
      <c r="L239">
        <f>VLOOKUP($B239,'Tillförd energi'!$B$1:$AS$566,MATCH(L$1,'Tillförd energi'!$B$1:$AQ$1,0),FALSE)</f>
        <v>0</v>
      </c>
      <c r="M239">
        <f>VLOOKUP($B239,'Tillförd energi'!$B$1:$AS$566,MATCH(M$1,'Tillförd energi'!$B$1:$AQ$1,0),FALSE)</f>
        <v>0</v>
      </c>
      <c r="N239">
        <f>VLOOKUP($B239,'Tillförd energi'!$B$1:$AS$566,MATCH(N$1,'Tillförd energi'!$B$1:$AQ$1,0),FALSE)</f>
        <v>0</v>
      </c>
      <c r="O239">
        <f>VLOOKUP($B239,'Tillförd energi'!$B$1:$AS$566,MATCH(O$1,'Tillförd energi'!$B$1:$AQ$1,0),FALSE)</f>
        <v>0</v>
      </c>
      <c r="P239">
        <f>VLOOKUP($B239,'Tillförd energi'!$B$1:$AS$566,MATCH(P$1,'Tillförd energi'!$B$1:$AQ$1,0),FALSE)</f>
        <v>36.6</v>
      </c>
      <c r="Q239">
        <f>VLOOKUP($B239,'Tillförd energi'!$B$1:$AS$566,MATCH(Q$1,'Tillförd energi'!$B$1:$AQ$1,0),FALSE)</f>
        <v>0</v>
      </c>
      <c r="R239">
        <f>VLOOKUP($B239,'Tillförd energi'!$B$1:$AS$566,MATCH(R$1,'Tillförd energi'!$B$1:$AQ$1,0),FALSE)</f>
        <v>0</v>
      </c>
      <c r="S239">
        <f>VLOOKUP($B239,'Tillförd energi'!$B$1:$AS$566,MATCH(S$1,'Tillförd energi'!$B$1:$AQ$1,0),FALSE)</f>
        <v>0</v>
      </c>
      <c r="T239">
        <f>VLOOKUP($B239,'Tillförd energi'!$B$1:$AS$566,MATCH(T$1,'Tillförd energi'!$B$1:$AQ$1,0),FALSE)</f>
        <v>0</v>
      </c>
      <c r="U239">
        <f>VLOOKUP($B239,'Tillförd energi'!$B$1:$AS$566,MATCH(U$1,'Tillförd energi'!$B$1:$AQ$1,0),FALSE)</f>
        <v>0</v>
      </c>
      <c r="V239">
        <f>VLOOKUP($B239,'Tillförd energi'!$B$1:$AS$566,MATCH(V$1,'Tillförd energi'!$B$1:$AQ$1,0),FALSE)</f>
        <v>0</v>
      </c>
      <c r="W239">
        <f>VLOOKUP($B239,'Tillförd energi'!$B$1:$AS$566,MATCH(W$1,'Tillförd energi'!$B$1:$AQ$1,0),FALSE)</f>
        <v>0</v>
      </c>
      <c r="X239">
        <f>VLOOKUP($B239,'Tillförd energi'!$B$1:$AS$566,MATCH(X$1,'Tillförd energi'!$B$1:$AQ$1,0),FALSE)</f>
        <v>0</v>
      </c>
      <c r="Y239">
        <f>VLOOKUP($B239,'Tillförd energi'!$B$1:$AS$566,MATCH(Y$1,'Tillförd energi'!$B$1:$AQ$1,0),FALSE)</f>
        <v>0</v>
      </c>
      <c r="Z239">
        <f>VLOOKUP($B239,'Tillförd energi'!$B$1:$AS$566,MATCH(Z$1,'Tillförd energi'!$B$1:$AQ$1,0),FALSE)</f>
        <v>0</v>
      </c>
      <c r="AA239">
        <f>VLOOKUP($B239,'Tillförd energi'!$B$1:$AS$566,MATCH(AA$1,'Tillförd energi'!$B$1:$AQ$1,0),FALSE)</f>
        <v>0</v>
      </c>
      <c r="AB239">
        <f>VLOOKUP($B239,'Tillförd energi'!$B$1:$AS$566,MATCH(AB$1,'Tillförd energi'!$B$1:$AQ$1,0),FALSE)</f>
        <v>0</v>
      </c>
      <c r="AC239">
        <f>VLOOKUP($B239,'Tillförd energi'!$B$1:$AS$566,MATCH(AC$1,'Tillförd energi'!$B$1:$AQ$1,0),FALSE)</f>
        <v>7.5</v>
      </c>
      <c r="AD239">
        <f>VLOOKUP($B239,'Tillförd energi'!$B$1:$AS$566,MATCH(AD$1,'Tillförd energi'!$B$1:$AQ$1,0),FALSE)</f>
        <v>0</v>
      </c>
      <c r="AE239">
        <f>VLOOKUP($B239,'Tillförd energi'!$B$1:$AS$566,MATCH(AE$1,'Tillförd energi'!$B$1:$AQ$1,0),FALSE)</f>
        <v>0</v>
      </c>
      <c r="AF239">
        <f>VLOOKUP($B239,'Tillförd energi'!$B$1:$AS$566,MATCH(AF$1,'Tillförd energi'!$B$1:$AQ$1,0),FALSE)</f>
        <v>0.8</v>
      </c>
      <c r="AG239">
        <f>IFERROR(VLOOKUP(B239,Miljö!$B$1:$S$476,9,FALSE)/1,0)</f>
        <v>0</v>
      </c>
      <c r="AI239">
        <f t="shared" si="24"/>
        <v>46.5</v>
      </c>
      <c r="AJ239">
        <f t="shared" si="25"/>
        <v>46.5</v>
      </c>
      <c r="AK239">
        <f>IF(ISERROR(1/VLOOKUP($B239,Leveranser!$B$1:$S$500,MATCH("såld värme (gwh)",Leveranser!$B$1:$S$1,0),FALSE)),"",VLOOKUP($B239,Leveranser!$B$1:$S$500,MATCH("såld värme (gwh)",Leveranser!$B$1:$S$1,0),FALSE))</f>
        <v>34.9</v>
      </c>
      <c r="AL239">
        <f>VLOOKUP($B239,Leveranser!$B$1:$Y$500,MATCH("Totalt såld fjärrvärme till andra fjärrvärmeföretag",Leveranser!$B$1:$AA$1,0),FALSE)</f>
        <v>0</v>
      </c>
      <c r="AM239">
        <f>IF(ISERROR(1/VLOOKUP($B239,Miljö!$B$1:$S$500,MATCH("Såld mängd produktionsspecifik fjärrvärme (GWh)",Miljö!$B$1:$R$1,0),FALSE)),0,VLOOKUP($B239,Miljö!$B$1:$S$500,MATCH("Såld mängd produktionsspecifik fjärrvärme (GWh)",Miljö!$B$1:$R$1,0),FALSE))</f>
        <v>0</v>
      </c>
      <c r="AN239" s="137">
        <f t="shared" si="26"/>
        <v>0.75053763440860211</v>
      </c>
      <c r="AP239" t="str">
        <f>VLOOKUP($B239,Miljövärden!$B$1:$H$446,7,FALSE)</f>
        <v>Ja</v>
      </c>
      <c r="AQ239" t="str">
        <f>VLOOKUP($B239,Miljövärden!$B$1:$H$446,6,FALSE)</f>
        <v>Ja</v>
      </c>
      <c r="AU239">
        <f t="shared" si="27"/>
        <v>0.8</v>
      </c>
      <c r="AV239">
        <f t="shared" si="28"/>
        <v>0</v>
      </c>
      <c r="AW239">
        <f t="shared" si="29"/>
        <v>36.6</v>
      </c>
      <c r="AX239">
        <f t="shared" si="30"/>
        <v>0</v>
      </c>
      <c r="AZ239">
        <f t="shared" si="31"/>
        <v>36.6</v>
      </c>
    </row>
    <row r="240" spans="1:52" customFormat="1" x14ac:dyDescent="0.25">
      <c r="A240" s="2" t="s">
        <v>382</v>
      </c>
      <c r="B240" s="2" t="s">
        <v>393</v>
      </c>
      <c r="C240">
        <f>VLOOKUP($B240,'Tillförd energi'!$B$1:$AS$566,MATCH(C$1,'Tillförd energi'!$B$1:$AQ$1,0),FALSE)</f>
        <v>0</v>
      </c>
      <c r="D240">
        <f>VLOOKUP($B240,'Tillförd energi'!$B$1:$AS$566,MATCH(D$1,'Tillförd energi'!$B$1:$AQ$1,0),FALSE)</f>
        <v>0.46</v>
      </c>
      <c r="E240">
        <f>VLOOKUP($B240,'Tillförd energi'!$B$1:$AS$566,MATCH(E$1,'Tillförd energi'!$B$1:$AQ$1,0),FALSE)</f>
        <v>0</v>
      </c>
      <c r="F240">
        <f>VLOOKUP($B240,'Tillförd energi'!$B$1:$AS$566,MATCH(F$1,'Tillförd energi'!$B$1:$AQ$1,0),FALSE)</f>
        <v>0</v>
      </c>
      <c r="G240">
        <f>VLOOKUP($B240,'Tillförd energi'!$B$1:$AS$566,MATCH(G$1,'Tillförd energi'!$B$1:$AQ$1,0),FALSE)</f>
        <v>0</v>
      </c>
      <c r="H240">
        <f>VLOOKUP($B240,'Tillförd energi'!$B$1:$AS$566,MATCH(H$1,'Tillförd energi'!$B$1:$AQ$1,0),FALSE)</f>
        <v>0</v>
      </c>
      <c r="I240">
        <f>VLOOKUP($B240,'Tillförd energi'!$B$1:$AS$566,MATCH(I$1,'Tillförd energi'!$B$1:$AQ$1,0),FALSE)</f>
        <v>0</v>
      </c>
      <c r="J240">
        <f>VLOOKUP($B240,'Tillförd energi'!$B$1:$AS$566,MATCH(J$1,'Tillförd energi'!$B$1:$AQ$1,0),FALSE)</f>
        <v>0</v>
      </c>
      <c r="K240">
        <v>0</v>
      </c>
      <c r="L240">
        <f>VLOOKUP($B240,'Tillförd energi'!$B$1:$AS$566,MATCH(L$1,'Tillförd energi'!$B$1:$AQ$1,0),FALSE)</f>
        <v>0</v>
      </c>
      <c r="M240">
        <f>VLOOKUP($B240,'Tillförd energi'!$B$1:$AS$566,MATCH(M$1,'Tillförd energi'!$B$1:$AQ$1,0),FALSE)</f>
        <v>11.114000000000001</v>
      </c>
      <c r="N240">
        <f>VLOOKUP($B240,'Tillförd energi'!$B$1:$AS$566,MATCH(N$1,'Tillförd energi'!$B$1:$AQ$1,0),FALSE)</f>
        <v>0</v>
      </c>
      <c r="O240">
        <f>VLOOKUP($B240,'Tillförd energi'!$B$1:$AS$566,MATCH(O$1,'Tillförd energi'!$B$1:$AQ$1,0),FALSE)</f>
        <v>0</v>
      </c>
      <c r="P240">
        <f>VLOOKUP($B240,'Tillförd energi'!$B$1:$AS$566,MATCH(P$1,'Tillförd energi'!$B$1:$AQ$1,0),FALSE)</f>
        <v>11.13</v>
      </c>
      <c r="Q240">
        <f>VLOOKUP($B240,'Tillförd energi'!$B$1:$AS$566,MATCH(Q$1,'Tillförd energi'!$B$1:$AQ$1,0),FALSE)</f>
        <v>0</v>
      </c>
      <c r="R240">
        <f>VLOOKUP($B240,'Tillförd energi'!$B$1:$AS$566,MATCH(R$1,'Tillförd energi'!$B$1:$AQ$1,0),FALSE)</f>
        <v>0</v>
      </c>
      <c r="S240">
        <f>VLOOKUP($B240,'Tillförd energi'!$B$1:$AS$566,MATCH(S$1,'Tillförd energi'!$B$1:$AQ$1,0),FALSE)</f>
        <v>0</v>
      </c>
      <c r="T240">
        <f>VLOOKUP($B240,'Tillförd energi'!$B$1:$AS$566,MATCH(T$1,'Tillförd energi'!$B$1:$AQ$1,0),FALSE)</f>
        <v>0</v>
      </c>
      <c r="U240">
        <f>VLOOKUP($B240,'Tillförd energi'!$B$1:$AS$566,MATCH(U$1,'Tillförd energi'!$B$1:$AQ$1,0),FALSE)</f>
        <v>0</v>
      </c>
      <c r="V240">
        <f>VLOOKUP($B240,'Tillförd energi'!$B$1:$AS$566,MATCH(V$1,'Tillförd energi'!$B$1:$AQ$1,0),FALSE)</f>
        <v>0</v>
      </c>
      <c r="W240">
        <f>VLOOKUP($B240,'Tillförd energi'!$B$1:$AS$566,MATCH(W$1,'Tillförd energi'!$B$1:$AQ$1,0),FALSE)</f>
        <v>0</v>
      </c>
      <c r="X240">
        <f>VLOOKUP($B240,'Tillförd energi'!$B$1:$AS$566,MATCH(X$1,'Tillförd energi'!$B$1:$AQ$1,0),FALSE)</f>
        <v>0</v>
      </c>
      <c r="Y240">
        <f>VLOOKUP($B240,'Tillförd energi'!$B$1:$AS$566,MATCH(Y$1,'Tillförd energi'!$B$1:$AQ$1,0),FALSE)</f>
        <v>0</v>
      </c>
      <c r="Z240">
        <f>VLOOKUP($B240,'Tillförd energi'!$B$1:$AS$566,MATCH(Z$1,'Tillförd energi'!$B$1:$AQ$1,0),FALSE)</f>
        <v>0</v>
      </c>
      <c r="AA240">
        <f>VLOOKUP($B240,'Tillförd energi'!$B$1:$AS$566,MATCH(AA$1,'Tillförd energi'!$B$1:$AQ$1,0),FALSE)</f>
        <v>0</v>
      </c>
      <c r="AB240">
        <f>VLOOKUP($B240,'Tillförd energi'!$B$1:$AS$566,MATCH(AB$1,'Tillförd energi'!$B$1:$AQ$1,0),FALSE)</f>
        <v>0</v>
      </c>
      <c r="AC240">
        <f>VLOOKUP($B240,'Tillförd energi'!$B$1:$AS$566,MATCH(AC$1,'Tillförd energi'!$B$1:$AQ$1,0),FALSE)</f>
        <v>0</v>
      </c>
      <c r="AD240">
        <f>VLOOKUP($B240,'Tillförd energi'!$B$1:$AS$566,MATCH(AD$1,'Tillförd energi'!$B$1:$AQ$1,0),FALSE)</f>
        <v>0</v>
      </c>
      <c r="AE240">
        <f>VLOOKUP($B240,'Tillförd energi'!$B$1:$AS$566,MATCH(AE$1,'Tillförd energi'!$B$1:$AQ$1,0),FALSE)</f>
        <v>0</v>
      </c>
      <c r="AF240">
        <f>VLOOKUP($B240,'Tillförd energi'!$B$1:$AS$566,MATCH(AF$1,'Tillförd energi'!$B$1:$AQ$1,0),FALSE)</f>
        <v>0.83399999999999996</v>
      </c>
      <c r="AG240">
        <f>IFERROR(VLOOKUP(B240,Miljö!$B$1:$S$476,9,FALSE)/1,0)</f>
        <v>0</v>
      </c>
      <c r="AI240">
        <f t="shared" si="24"/>
        <v>23.538</v>
      </c>
      <c r="AJ240">
        <f t="shared" si="25"/>
        <v>23.538</v>
      </c>
      <c r="AK240">
        <f>IF(ISERROR(1/VLOOKUP($B240,Leveranser!$B$1:$S$500,MATCH("såld värme (gwh)",Leveranser!$B$1:$S$1,0),FALSE)),"",VLOOKUP($B240,Leveranser!$B$1:$S$500,MATCH("såld värme (gwh)",Leveranser!$B$1:$S$1,0),FALSE))</f>
        <v>17.041</v>
      </c>
      <c r="AL240">
        <f>VLOOKUP($B240,Leveranser!$B$1:$Y$500,MATCH("Totalt såld fjärrvärme till andra fjärrvärmeföretag",Leveranser!$B$1:$AA$1,0),FALSE)</f>
        <v>0</v>
      </c>
      <c r="AM240">
        <f>IF(ISERROR(1/VLOOKUP($B240,Miljö!$B$1:$S$500,MATCH("Såld mängd produktionsspecifik fjärrvärme (GWh)",Miljö!$B$1:$R$1,0),FALSE)),0,VLOOKUP($B240,Miljö!$B$1:$S$500,MATCH("Såld mängd produktionsspecifik fjärrvärme (GWh)",Miljö!$B$1:$R$1,0),FALSE))</f>
        <v>0</v>
      </c>
      <c r="AN240" s="137">
        <f t="shared" si="26"/>
        <v>0.72397824793950205</v>
      </c>
      <c r="AP240" t="str">
        <f>VLOOKUP($B240,Miljövärden!$B$1:$H$446,7,FALSE)</f>
        <v>Ja</v>
      </c>
      <c r="AQ240" t="str">
        <f>VLOOKUP($B240,Miljövärden!$B$1:$H$446,6,FALSE)</f>
        <v>Nej</v>
      </c>
      <c r="AU240">
        <f t="shared" si="27"/>
        <v>0.83399999999999996</v>
      </c>
      <c r="AV240">
        <f t="shared" si="28"/>
        <v>0</v>
      </c>
      <c r="AW240">
        <f t="shared" si="29"/>
        <v>22.244</v>
      </c>
      <c r="AX240">
        <f t="shared" si="30"/>
        <v>0</v>
      </c>
      <c r="AZ240">
        <f t="shared" si="31"/>
        <v>22.244</v>
      </c>
    </row>
    <row r="241" spans="1:52" customFormat="1" x14ac:dyDescent="0.25">
      <c r="A241" s="2" t="s">
        <v>382</v>
      </c>
      <c r="B241" s="2" t="s">
        <v>394</v>
      </c>
      <c r="C241">
        <f>VLOOKUP($B241,'Tillförd energi'!$B$1:$AS$566,MATCH(C$1,'Tillförd energi'!$B$1:$AQ$1,0),FALSE)</f>
        <v>0</v>
      </c>
      <c r="D241">
        <f>VLOOKUP($B241,'Tillförd energi'!$B$1:$AS$566,MATCH(D$1,'Tillförd energi'!$B$1:$AQ$1,0),FALSE)</f>
        <v>0.3</v>
      </c>
      <c r="E241">
        <f>VLOOKUP($B241,'Tillförd energi'!$B$1:$AS$566,MATCH(E$1,'Tillförd energi'!$B$1:$AQ$1,0),FALSE)</f>
        <v>0</v>
      </c>
      <c r="F241">
        <f>VLOOKUP($B241,'Tillförd energi'!$B$1:$AS$566,MATCH(F$1,'Tillförd energi'!$B$1:$AQ$1,0),FALSE)</f>
        <v>0</v>
      </c>
      <c r="G241">
        <f>VLOOKUP($B241,'Tillförd energi'!$B$1:$AS$566,MATCH(G$1,'Tillförd energi'!$B$1:$AQ$1,0),FALSE)</f>
        <v>0</v>
      </c>
      <c r="H241">
        <f>VLOOKUP($B241,'Tillförd energi'!$B$1:$AS$566,MATCH(H$1,'Tillförd energi'!$B$1:$AQ$1,0),FALSE)</f>
        <v>0</v>
      </c>
      <c r="I241">
        <f>VLOOKUP($B241,'Tillförd energi'!$B$1:$AS$566,MATCH(I$1,'Tillförd energi'!$B$1:$AQ$1,0),FALSE)</f>
        <v>0</v>
      </c>
      <c r="J241">
        <f>VLOOKUP($B241,'Tillförd energi'!$B$1:$AS$566,MATCH(J$1,'Tillförd energi'!$B$1:$AQ$1,0),FALSE)</f>
        <v>0</v>
      </c>
      <c r="K241">
        <v>0</v>
      </c>
      <c r="L241">
        <f>VLOOKUP($B241,'Tillförd energi'!$B$1:$AS$566,MATCH(L$1,'Tillförd energi'!$B$1:$AQ$1,0),FALSE)</f>
        <v>0</v>
      </c>
      <c r="M241">
        <f>VLOOKUP($B241,'Tillförd energi'!$B$1:$AS$566,MATCH(M$1,'Tillförd energi'!$B$1:$AQ$1,0),FALSE)</f>
        <v>1.8</v>
      </c>
      <c r="N241">
        <f>VLOOKUP($B241,'Tillförd energi'!$B$1:$AS$566,MATCH(N$1,'Tillförd energi'!$B$1:$AQ$1,0),FALSE)</f>
        <v>0</v>
      </c>
      <c r="O241">
        <f>VLOOKUP($B241,'Tillförd energi'!$B$1:$AS$566,MATCH(O$1,'Tillförd energi'!$B$1:$AQ$1,0),FALSE)</f>
        <v>2.5</v>
      </c>
      <c r="P241">
        <f>VLOOKUP($B241,'Tillförd energi'!$B$1:$AS$566,MATCH(P$1,'Tillförd energi'!$B$1:$AQ$1,0),FALSE)</f>
        <v>18.5</v>
      </c>
      <c r="Q241">
        <f>VLOOKUP($B241,'Tillförd energi'!$B$1:$AS$566,MATCH(Q$1,'Tillförd energi'!$B$1:$AQ$1,0),FALSE)</f>
        <v>0</v>
      </c>
      <c r="R241">
        <f>VLOOKUP($B241,'Tillförd energi'!$B$1:$AS$566,MATCH(R$1,'Tillförd energi'!$B$1:$AQ$1,0),FALSE)</f>
        <v>0</v>
      </c>
      <c r="S241">
        <f>VLOOKUP($B241,'Tillförd energi'!$B$1:$AS$566,MATCH(S$1,'Tillförd energi'!$B$1:$AQ$1,0),FALSE)</f>
        <v>0</v>
      </c>
      <c r="T241">
        <f>VLOOKUP($B241,'Tillförd energi'!$B$1:$AS$566,MATCH(T$1,'Tillförd energi'!$B$1:$AQ$1,0),FALSE)</f>
        <v>0</v>
      </c>
      <c r="U241">
        <f>VLOOKUP($B241,'Tillförd energi'!$B$1:$AS$566,MATCH(U$1,'Tillförd energi'!$B$1:$AQ$1,0),FALSE)</f>
        <v>0</v>
      </c>
      <c r="V241">
        <f>VLOOKUP($B241,'Tillförd energi'!$B$1:$AS$566,MATCH(V$1,'Tillförd energi'!$B$1:$AQ$1,0),FALSE)</f>
        <v>0</v>
      </c>
      <c r="W241">
        <f>VLOOKUP($B241,'Tillförd energi'!$B$1:$AS$566,MATCH(W$1,'Tillförd energi'!$B$1:$AQ$1,0),FALSE)</f>
        <v>0</v>
      </c>
      <c r="X241">
        <f>VLOOKUP($B241,'Tillförd energi'!$B$1:$AS$566,MATCH(X$1,'Tillförd energi'!$B$1:$AQ$1,0),FALSE)</f>
        <v>0</v>
      </c>
      <c r="Y241">
        <f>VLOOKUP($B241,'Tillförd energi'!$B$1:$AS$566,MATCH(Y$1,'Tillförd energi'!$B$1:$AQ$1,0),FALSE)</f>
        <v>0</v>
      </c>
      <c r="Z241">
        <f>VLOOKUP($B241,'Tillförd energi'!$B$1:$AS$566,MATCH(Z$1,'Tillförd energi'!$B$1:$AQ$1,0),FALSE)</f>
        <v>0</v>
      </c>
      <c r="AA241">
        <f>VLOOKUP($B241,'Tillförd energi'!$B$1:$AS$566,MATCH(AA$1,'Tillförd energi'!$B$1:$AQ$1,0),FALSE)</f>
        <v>0</v>
      </c>
      <c r="AB241">
        <f>VLOOKUP($B241,'Tillförd energi'!$B$1:$AS$566,MATCH(AB$1,'Tillförd energi'!$B$1:$AQ$1,0),FALSE)</f>
        <v>0</v>
      </c>
      <c r="AC241">
        <f>VLOOKUP($B241,'Tillförd energi'!$B$1:$AS$566,MATCH(AC$1,'Tillförd energi'!$B$1:$AQ$1,0),FALSE)</f>
        <v>5.4</v>
      </c>
      <c r="AD241">
        <f>VLOOKUP($B241,'Tillförd energi'!$B$1:$AS$566,MATCH(AD$1,'Tillförd energi'!$B$1:$AQ$1,0),FALSE)</f>
        <v>0</v>
      </c>
      <c r="AE241">
        <f>VLOOKUP($B241,'Tillförd energi'!$B$1:$AS$566,MATCH(AE$1,'Tillförd energi'!$B$1:$AQ$1,0),FALSE)</f>
        <v>0</v>
      </c>
      <c r="AF241">
        <f>VLOOKUP($B241,'Tillförd energi'!$B$1:$AS$566,MATCH(AF$1,'Tillförd energi'!$B$1:$AQ$1,0),FALSE)</f>
        <v>0.6</v>
      </c>
      <c r="AG241">
        <f>IFERROR(VLOOKUP(B241,Miljö!$B$1:$S$476,9,FALSE)/1,0)</f>
        <v>0</v>
      </c>
      <c r="AI241">
        <f t="shared" si="24"/>
        <v>29.1</v>
      </c>
      <c r="AJ241">
        <f t="shared" si="25"/>
        <v>29.1</v>
      </c>
      <c r="AK241">
        <f>IF(ISERROR(1/VLOOKUP($B241,Leveranser!$B$1:$S$500,MATCH("såld värme (gwh)",Leveranser!$B$1:$S$1,0),FALSE)),"",VLOOKUP($B241,Leveranser!$B$1:$S$500,MATCH("såld värme (gwh)",Leveranser!$B$1:$S$1,0),FALSE))</f>
        <v>21</v>
      </c>
      <c r="AL241">
        <f>VLOOKUP($B241,Leveranser!$B$1:$Y$500,MATCH("Totalt såld fjärrvärme till andra fjärrvärmeföretag",Leveranser!$B$1:$AA$1,0),FALSE)</f>
        <v>0</v>
      </c>
      <c r="AM241">
        <f>IF(ISERROR(1/VLOOKUP($B241,Miljö!$B$1:$S$500,MATCH("Såld mängd produktionsspecifik fjärrvärme (GWh)",Miljö!$B$1:$R$1,0),FALSE)),0,VLOOKUP($B241,Miljö!$B$1:$S$500,MATCH("Såld mängd produktionsspecifik fjärrvärme (GWh)",Miljö!$B$1:$R$1,0),FALSE))</f>
        <v>0</v>
      </c>
      <c r="AN241" s="137">
        <f t="shared" si="26"/>
        <v>0.72164948453608246</v>
      </c>
      <c r="AP241" t="str">
        <f>VLOOKUP($B241,Miljövärden!$B$1:$H$446,7,FALSE)</f>
        <v>Ja</v>
      </c>
      <c r="AQ241" t="str">
        <f>VLOOKUP($B241,Miljövärden!$B$1:$H$446,6,FALSE)</f>
        <v>Ja</v>
      </c>
      <c r="AU241">
        <f t="shared" si="27"/>
        <v>0.6</v>
      </c>
      <c r="AV241">
        <f t="shared" si="28"/>
        <v>0</v>
      </c>
      <c r="AW241">
        <f t="shared" si="29"/>
        <v>22.8</v>
      </c>
      <c r="AX241">
        <f t="shared" si="30"/>
        <v>0</v>
      </c>
      <c r="AZ241">
        <f t="shared" si="31"/>
        <v>22.8</v>
      </c>
    </row>
    <row r="242" spans="1:52" customFormat="1" x14ac:dyDescent="0.25">
      <c r="A242" s="2" t="s">
        <v>382</v>
      </c>
      <c r="B242" s="2" t="s">
        <v>395</v>
      </c>
      <c r="C242">
        <f>VLOOKUP($B242,'Tillförd energi'!$B$1:$AS$566,MATCH(C$1,'Tillförd energi'!$B$1:$AQ$1,0),FALSE)</f>
        <v>0</v>
      </c>
      <c r="D242">
        <f>VLOOKUP($B242,'Tillförd energi'!$B$1:$AS$566,MATCH(D$1,'Tillförd energi'!$B$1:$AQ$1,0),FALSE)</f>
        <v>0.81</v>
      </c>
      <c r="E242">
        <f>VLOOKUP($B242,'Tillförd energi'!$B$1:$AS$566,MATCH(E$1,'Tillförd energi'!$B$1:$AQ$1,0),FALSE)</f>
        <v>0</v>
      </c>
      <c r="F242">
        <f>VLOOKUP($B242,'Tillförd energi'!$B$1:$AS$566,MATCH(F$1,'Tillförd energi'!$B$1:$AQ$1,0),FALSE)</f>
        <v>0</v>
      </c>
      <c r="G242">
        <f>VLOOKUP($B242,'Tillförd energi'!$B$1:$AS$566,MATCH(G$1,'Tillförd energi'!$B$1:$AQ$1,0),FALSE)</f>
        <v>0</v>
      </c>
      <c r="H242">
        <f>VLOOKUP($B242,'Tillförd energi'!$B$1:$AS$566,MATCH(H$1,'Tillförd energi'!$B$1:$AQ$1,0),FALSE)</f>
        <v>0</v>
      </c>
      <c r="I242">
        <f>VLOOKUP($B242,'Tillförd energi'!$B$1:$AS$566,MATCH(I$1,'Tillförd energi'!$B$1:$AQ$1,0),FALSE)</f>
        <v>0</v>
      </c>
      <c r="J242">
        <f>VLOOKUP($B242,'Tillförd energi'!$B$1:$AS$566,MATCH(J$1,'Tillförd energi'!$B$1:$AQ$1,0),FALSE)</f>
        <v>0</v>
      </c>
      <c r="K242">
        <v>0</v>
      </c>
      <c r="L242">
        <f>VLOOKUP($B242,'Tillförd energi'!$B$1:$AS$566,MATCH(L$1,'Tillförd energi'!$B$1:$AQ$1,0),FALSE)</f>
        <v>0</v>
      </c>
      <c r="M242">
        <f>VLOOKUP($B242,'Tillförd energi'!$B$1:$AS$566,MATCH(M$1,'Tillförd energi'!$B$1:$AQ$1,0),FALSE)</f>
        <v>16.5</v>
      </c>
      <c r="N242">
        <f>VLOOKUP($B242,'Tillförd energi'!$B$1:$AS$566,MATCH(N$1,'Tillförd energi'!$B$1:$AQ$1,0),FALSE)</f>
        <v>3.4</v>
      </c>
      <c r="O242">
        <f>VLOOKUP($B242,'Tillförd energi'!$B$1:$AS$566,MATCH(O$1,'Tillförd energi'!$B$1:$AQ$1,0),FALSE)</f>
        <v>0</v>
      </c>
      <c r="P242">
        <f>VLOOKUP($B242,'Tillförd energi'!$B$1:$AS$566,MATCH(P$1,'Tillförd energi'!$B$1:$AQ$1,0),FALSE)</f>
        <v>9.3000000000000007</v>
      </c>
      <c r="Q242">
        <f>VLOOKUP($B242,'Tillförd energi'!$B$1:$AS$566,MATCH(Q$1,'Tillförd energi'!$B$1:$AQ$1,0),FALSE)</f>
        <v>5.7</v>
      </c>
      <c r="R242">
        <f>VLOOKUP($B242,'Tillförd energi'!$B$1:$AS$566,MATCH(R$1,'Tillförd energi'!$B$1:$AQ$1,0),FALSE)</f>
        <v>0</v>
      </c>
      <c r="S242">
        <f>VLOOKUP($B242,'Tillförd energi'!$B$1:$AS$566,MATCH(S$1,'Tillförd energi'!$B$1:$AQ$1,0),FALSE)</f>
        <v>0</v>
      </c>
      <c r="T242">
        <f>VLOOKUP($B242,'Tillförd energi'!$B$1:$AS$566,MATCH(T$1,'Tillförd energi'!$B$1:$AQ$1,0),FALSE)</f>
        <v>0</v>
      </c>
      <c r="U242">
        <f>VLOOKUP($B242,'Tillförd energi'!$B$1:$AS$566,MATCH(U$1,'Tillförd energi'!$B$1:$AQ$1,0),FALSE)</f>
        <v>0</v>
      </c>
      <c r="V242">
        <f>VLOOKUP($B242,'Tillförd energi'!$B$1:$AS$566,MATCH(V$1,'Tillförd energi'!$B$1:$AQ$1,0),FALSE)</f>
        <v>0</v>
      </c>
      <c r="W242">
        <f>VLOOKUP($B242,'Tillförd energi'!$B$1:$AS$566,MATCH(W$1,'Tillförd energi'!$B$1:$AQ$1,0),FALSE)</f>
        <v>0</v>
      </c>
      <c r="X242">
        <f>VLOOKUP($B242,'Tillförd energi'!$B$1:$AS$566,MATCH(X$1,'Tillförd energi'!$B$1:$AQ$1,0),FALSE)</f>
        <v>0</v>
      </c>
      <c r="Y242">
        <f>VLOOKUP($B242,'Tillförd energi'!$B$1:$AS$566,MATCH(Y$1,'Tillförd energi'!$B$1:$AQ$1,0),FALSE)</f>
        <v>0</v>
      </c>
      <c r="Z242">
        <f>VLOOKUP($B242,'Tillförd energi'!$B$1:$AS$566,MATCH(Z$1,'Tillförd energi'!$B$1:$AQ$1,0),FALSE)</f>
        <v>0</v>
      </c>
      <c r="AA242">
        <f>VLOOKUP($B242,'Tillförd energi'!$B$1:$AS$566,MATCH(AA$1,'Tillförd energi'!$B$1:$AQ$1,0),FALSE)</f>
        <v>0</v>
      </c>
      <c r="AB242">
        <f>VLOOKUP($B242,'Tillförd energi'!$B$1:$AS$566,MATCH(AB$1,'Tillförd energi'!$B$1:$AQ$1,0),FALSE)</f>
        <v>0</v>
      </c>
      <c r="AC242">
        <f>VLOOKUP($B242,'Tillförd energi'!$B$1:$AS$566,MATCH(AC$1,'Tillförd energi'!$B$1:$AQ$1,0),FALSE)</f>
        <v>0</v>
      </c>
      <c r="AD242">
        <f>VLOOKUP($B242,'Tillförd energi'!$B$1:$AS$566,MATCH(AD$1,'Tillförd energi'!$B$1:$AQ$1,0),FALSE)</f>
        <v>0</v>
      </c>
      <c r="AE242">
        <f>VLOOKUP($B242,'Tillförd energi'!$B$1:$AS$566,MATCH(AE$1,'Tillförd energi'!$B$1:$AQ$1,0),FALSE)</f>
        <v>0</v>
      </c>
      <c r="AF242">
        <f>VLOOKUP($B242,'Tillförd energi'!$B$1:$AS$566,MATCH(AF$1,'Tillförd energi'!$B$1:$AQ$1,0),FALSE)</f>
        <v>1.071</v>
      </c>
      <c r="AG242">
        <f>IFERROR(VLOOKUP(B242,Miljö!$B$1:$S$476,9,FALSE)/1,0)</f>
        <v>0</v>
      </c>
      <c r="AI242">
        <f t="shared" si="24"/>
        <v>36.780999999999999</v>
      </c>
      <c r="AJ242">
        <f t="shared" si="25"/>
        <v>36.780999999999999</v>
      </c>
      <c r="AK242">
        <f>IF(ISERROR(1/VLOOKUP($B242,Leveranser!$B$1:$S$500,MATCH("såld värme (gwh)",Leveranser!$B$1:$S$1,0),FALSE)),"",VLOOKUP($B242,Leveranser!$B$1:$S$500,MATCH("såld värme (gwh)",Leveranser!$B$1:$S$1,0),FALSE))</f>
        <v>35.700000000000003</v>
      </c>
      <c r="AL242">
        <f>VLOOKUP($B242,Leveranser!$B$1:$Y$500,MATCH("Totalt såld fjärrvärme till andra fjärrvärmeföretag",Leveranser!$B$1:$AA$1,0),FALSE)</f>
        <v>0</v>
      </c>
      <c r="AM242">
        <f>IF(ISERROR(1/VLOOKUP($B242,Miljö!$B$1:$S$500,MATCH("Såld mängd produktionsspecifik fjärrvärme (GWh)",Miljö!$B$1:$R$1,0),FALSE)),0,VLOOKUP($B242,Miljö!$B$1:$S$500,MATCH("Såld mängd produktionsspecifik fjärrvärme (GWh)",Miljö!$B$1:$R$1,0),FALSE))</f>
        <v>0</v>
      </c>
      <c r="AN242" s="137">
        <f t="shared" si="26"/>
        <v>0.97060982572523868</v>
      </c>
      <c r="AP242" t="str">
        <f>VLOOKUP($B242,Miljövärden!$B$1:$H$446,7,FALSE)</f>
        <v>Ja</v>
      </c>
      <c r="AQ242" t="str">
        <f>VLOOKUP($B242,Miljövärden!$B$1:$H$446,6,FALSE)</f>
        <v>Nej</v>
      </c>
      <c r="AU242">
        <f t="shared" si="27"/>
        <v>1.071</v>
      </c>
      <c r="AV242">
        <f t="shared" si="28"/>
        <v>0</v>
      </c>
      <c r="AW242">
        <f t="shared" si="29"/>
        <v>34.9</v>
      </c>
      <c r="AX242">
        <f t="shared" si="30"/>
        <v>0</v>
      </c>
      <c r="AZ242">
        <f t="shared" si="31"/>
        <v>34.9</v>
      </c>
    </row>
    <row r="243" spans="1:52" customFormat="1" x14ac:dyDescent="0.25">
      <c r="A243" s="2" t="s">
        <v>396</v>
      </c>
      <c r="B243" s="2" t="s">
        <v>397</v>
      </c>
      <c r="C243">
        <f>VLOOKUP($B243,'Tillförd energi'!$B$1:$AS$566,MATCH(C$1,'Tillförd energi'!$B$1:$AQ$1,0),FALSE)</f>
        <v>0</v>
      </c>
      <c r="D243">
        <f>VLOOKUP($B243,'Tillförd energi'!$B$1:$AS$566,MATCH(D$1,'Tillförd energi'!$B$1:$AQ$1,0),FALSE)</f>
        <v>0.26</v>
      </c>
      <c r="E243">
        <f>VLOOKUP($B243,'Tillförd energi'!$B$1:$AS$566,MATCH(E$1,'Tillförd energi'!$B$1:$AQ$1,0),FALSE)</f>
        <v>0</v>
      </c>
      <c r="F243">
        <f>VLOOKUP($B243,'Tillförd energi'!$B$1:$AS$566,MATCH(F$1,'Tillförd energi'!$B$1:$AQ$1,0),FALSE)</f>
        <v>0</v>
      </c>
      <c r="G243">
        <f>VLOOKUP($B243,'Tillförd energi'!$B$1:$AS$566,MATCH(G$1,'Tillförd energi'!$B$1:$AQ$1,0),FALSE)</f>
        <v>0</v>
      </c>
      <c r="H243">
        <f>VLOOKUP($B243,'Tillförd energi'!$B$1:$AS$566,MATCH(H$1,'Tillförd energi'!$B$1:$AQ$1,0),FALSE)</f>
        <v>0</v>
      </c>
      <c r="I243">
        <f>VLOOKUP($B243,'Tillförd energi'!$B$1:$AS$566,MATCH(I$1,'Tillförd energi'!$B$1:$AQ$1,0),FALSE)</f>
        <v>0</v>
      </c>
      <c r="J243">
        <f>VLOOKUP($B243,'Tillförd energi'!$B$1:$AS$566,MATCH(J$1,'Tillförd energi'!$B$1:$AQ$1,0),FALSE)</f>
        <v>0</v>
      </c>
      <c r="K243">
        <v>0</v>
      </c>
      <c r="L243">
        <f>VLOOKUP($B243,'Tillförd energi'!$B$1:$AS$566,MATCH(L$1,'Tillförd energi'!$B$1:$AQ$1,0),FALSE)</f>
        <v>0</v>
      </c>
      <c r="M243">
        <f>VLOOKUP($B243,'Tillförd energi'!$B$1:$AS$566,MATCH(M$1,'Tillförd energi'!$B$1:$AQ$1,0),FALSE)</f>
        <v>5.0999999999999996</v>
      </c>
      <c r="N243">
        <f>VLOOKUP($B243,'Tillförd energi'!$B$1:$AS$566,MATCH(N$1,'Tillförd energi'!$B$1:$AQ$1,0),FALSE)</f>
        <v>0</v>
      </c>
      <c r="O243">
        <f>VLOOKUP($B243,'Tillförd energi'!$B$1:$AS$566,MATCH(O$1,'Tillförd energi'!$B$1:$AQ$1,0),FALSE)</f>
        <v>0</v>
      </c>
      <c r="P243">
        <f>VLOOKUP($B243,'Tillförd energi'!$B$1:$AS$566,MATCH(P$1,'Tillförd energi'!$B$1:$AQ$1,0),FALSE)</f>
        <v>11.8</v>
      </c>
      <c r="Q243">
        <f>VLOOKUP($B243,'Tillförd energi'!$B$1:$AS$566,MATCH(Q$1,'Tillförd energi'!$B$1:$AQ$1,0),FALSE)</f>
        <v>0</v>
      </c>
      <c r="R243">
        <f>VLOOKUP($B243,'Tillförd energi'!$B$1:$AS$566,MATCH(R$1,'Tillförd energi'!$B$1:$AQ$1,0),FALSE)</f>
        <v>1.9</v>
      </c>
      <c r="S243">
        <f>VLOOKUP($B243,'Tillförd energi'!$B$1:$AS$566,MATCH(S$1,'Tillförd energi'!$B$1:$AQ$1,0),FALSE)</f>
        <v>0</v>
      </c>
      <c r="T243">
        <f>VLOOKUP($B243,'Tillförd energi'!$B$1:$AS$566,MATCH(T$1,'Tillförd energi'!$B$1:$AQ$1,0),FALSE)</f>
        <v>0</v>
      </c>
      <c r="U243">
        <f>VLOOKUP($B243,'Tillförd energi'!$B$1:$AS$566,MATCH(U$1,'Tillförd energi'!$B$1:$AQ$1,0),FALSE)</f>
        <v>0</v>
      </c>
      <c r="V243">
        <f>VLOOKUP($B243,'Tillförd energi'!$B$1:$AS$566,MATCH(V$1,'Tillförd energi'!$B$1:$AQ$1,0),FALSE)</f>
        <v>0</v>
      </c>
      <c r="W243">
        <f>VLOOKUP($B243,'Tillförd energi'!$B$1:$AS$566,MATCH(W$1,'Tillförd energi'!$B$1:$AQ$1,0),FALSE)</f>
        <v>0</v>
      </c>
      <c r="X243">
        <f>VLOOKUP($B243,'Tillförd energi'!$B$1:$AS$566,MATCH(X$1,'Tillförd energi'!$B$1:$AQ$1,0),FALSE)</f>
        <v>0</v>
      </c>
      <c r="Y243">
        <f>VLOOKUP($B243,'Tillförd energi'!$B$1:$AS$566,MATCH(Y$1,'Tillförd energi'!$B$1:$AQ$1,0),FALSE)</f>
        <v>0</v>
      </c>
      <c r="Z243">
        <f>VLOOKUP($B243,'Tillförd energi'!$B$1:$AS$566,MATCH(Z$1,'Tillförd energi'!$B$1:$AQ$1,0),FALSE)</f>
        <v>0</v>
      </c>
      <c r="AA243">
        <f>VLOOKUP($B243,'Tillförd energi'!$B$1:$AS$566,MATCH(AA$1,'Tillförd energi'!$B$1:$AQ$1,0),FALSE)</f>
        <v>0</v>
      </c>
      <c r="AB243">
        <f>VLOOKUP($B243,'Tillförd energi'!$B$1:$AS$566,MATCH(AB$1,'Tillförd energi'!$B$1:$AQ$1,0),FALSE)</f>
        <v>0</v>
      </c>
      <c r="AC243">
        <f>VLOOKUP($B243,'Tillförd energi'!$B$1:$AS$566,MATCH(AC$1,'Tillförd energi'!$B$1:$AQ$1,0),FALSE)</f>
        <v>0</v>
      </c>
      <c r="AD243">
        <f>VLOOKUP($B243,'Tillförd energi'!$B$1:$AS$566,MATCH(AD$1,'Tillförd energi'!$B$1:$AQ$1,0),FALSE)</f>
        <v>0</v>
      </c>
      <c r="AE243">
        <f>VLOOKUP($B243,'Tillförd energi'!$B$1:$AS$566,MATCH(AE$1,'Tillförd energi'!$B$1:$AQ$1,0),FALSE)</f>
        <v>0</v>
      </c>
      <c r="AF243">
        <f>VLOOKUP($B243,'Tillförd energi'!$B$1:$AS$566,MATCH(AF$1,'Tillförd energi'!$B$1:$AQ$1,0),FALSE)</f>
        <v>0.41</v>
      </c>
      <c r="AG243">
        <f>IFERROR(VLOOKUP(B243,Miljö!$B$1:$S$476,9,FALSE)/1,0)</f>
        <v>0</v>
      </c>
      <c r="AI243">
        <f t="shared" si="24"/>
        <v>19.47</v>
      </c>
      <c r="AJ243">
        <f t="shared" si="25"/>
        <v>19.47</v>
      </c>
      <c r="AK243">
        <f>IF(ISERROR(1/VLOOKUP($B243,Leveranser!$B$1:$S$500,MATCH("såld värme (gwh)",Leveranser!$B$1:$S$1,0),FALSE)),"",VLOOKUP($B243,Leveranser!$B$1:$S$500,MATCH("såld värme (gwh)",Leveranser!$B$1:$S$1,0),FALSE))</f>
        <v>12.2</v>
      </c>
      <c r="AL243">
        <f>VLOOKUP($B243,Leveranser!$B$1:$Y$500,MATCH("Totalt såld fjärrvärme till andra fjärrvärmeföretag",Leveranser!$B$1:$AA$1,0),FALSE)</f>
        <v>0</v>
      </c>
      <c r="AM243">
        <f>IF(ISERROR(1/VLOOKUP($B243,Miljö!$B$1:$S$500,MATCH("Såld mängd produktionsspecifik fjärrvärme (GWh)",Miljö!$B$1:$R$1,0),FALSE)),0,VLOOKUP($B243,Miljö!$B$1:$S$500,MATCH("Såld mängd produktionsspecifik fjärrvärme (GWh)",Miljö!$B$1:$R$1,0),FALSE))</f>
        <v>0</v>
      </c>
      <c r="AN243" s="137">
        <f t="shared" si="26"/>
        <v>0.62660503338469442</v>
      </c>
      <c r="AP243" t="str">
        <f>VLOOKUP($B243,Miljövärden!$B$1:$H$446,7,FALSE)</f>
        <v>Ja</v>
      </c>
      <c r="AQ243" t="str">
        <f>VLOOKUP($B243,Miljövärden!$B$1:$H$446,6,FALSE)</f>
        <v>Ja</v>
      </c>
      <c r="AU243">
        <f t="shared" si="27"/>
        <v>0.41</v>
      </c>
      <c r="AV243">
        <f t="shared" si="28"/>
        <v>0</v>
      </c>
      <c r="AW243">
        <f t="shared" si="29"/>
        <v>16.899999999999999</v>
      </c>
      <c r="AX243">
        <f t="shared" si="30"/>
        <v>1.9</v>
      </c>
      <c r="AZ243">
        <f t="shared" si="31"/>
        <v>18.799999999999997</v>
      </c>
    </row>
    <row r="244" spans="1:52" customFormat="1" x14ac:dyDescent="0.25">
      <c r="A244" s="2" t="s">
        <v>396</v>
      </c>
      <c r="B244" s="2" t="s">
        <v>398</v>
      </c>
      <c r="C244">
        <f>VLOOKUP($B244,'Tillförd energi'!$B$1:$AS$566,MATCH(C$1,'Tillförd energi'!$B$1:$AQ$1,0),FALSE)</f>
        <v>0</v>
      </c>
      <c r="D244">
        <f>VLOOKUP($B244,'Tillförd energi'!$B$1:$AS$566,MATCH(D$1,'Tillförd energi'!$B$1:$AQ$1,0),FALSE)</f>
        <v>0.98</v>
      </c>
      <c r="E244">
        <f>VLOOKUP($B244,'Tillförd energi'!$B$1:$AS$566,MATCH(E$1,'Tillförd energi'!$B$1:$AQ$1,0),FALSE)</f>
        <v>0</v>
      </c>
      <c r="F244">
        <f>VLOOKUP($B244,'Tillförd energi'!$B$1:$AS$566,MATCH(F$1,'Tillförd energi'!$B$1:$AQ$1,0),FALSE)</f>
        <v>0</v>
      </c>
      <c r="G244">
        <f>VLOOKUP($B244,'Tillförd energi'!$B$1:$AS$566,MATCH(G$1,'Tillförd energi'!$B$1:$AQ$1,0),FALSE)</f>
        <v>0</v>
      </c>
      <c r="H244">
        <f>VLOOKUP($B244,'Tillförd energi'!$B$1:$AS$566,MATCH(H$1,'Tillförd energi'!$B$1:$AQ$1,0),FALSE)</f>
        <v>0</v>
      </c>
      <c r="I244">
        <f>VLOOKUP($B244,'Tillförd energi'!$B$1:$AS$566,MATCH(I$1,'Tillförd energi'!$B$1:$AQ$1,0),FALSE)</f>
        <v>0</v>
      </c>
      <c r="J244">
        <f>VLOOKUP($B244,'Tillförd energi'!$B$1:$AS$566,MATCH(J$1,'Tillförd energi'!$B$1:$AQ$1,0),FALSE)</f>
        <v>0</v>
      </c>
      <c r="K244">
        <v>0</v>
      </c>
      <c r="L244">
        <f>VLOOKUP($B244,'Tillförd energi'!$B$1:$AS$566,MATCH(L$1,'Tillförd energi'!$B$1:$AQ$1,0),FALSE)</f>
        <v>0</v>
      </c>
      <c r="M244">
        <f>VLOOKUP($B244,'Tillförd energi'!$B$1:$AS$566,MATCH(M$1,'Tillförd energi'!$B$1:$AQ$1,0),FALSE)</f>
        <v>22.7</v>
      </c>
      <c r="N244">
        <f>VLOOKUP($B244,'Tillförd energi'!$B$1:$AS$566,MATCH(N$1,'Tillförd energi'!$B$1:$AQ$1,0),FALSE)</f>
        <v>22.7</v>
      </c>
      <c r="O244">
        <f>VLOOKUP($B244,'Tillförd energi'!$B$1:$AS$566,MATCH(O$1,'Tillförd energi'!$B$1:$AQ$1,0),FALSE)</f>
        <v>0</v>
      </c>
      <c r="P244">
        <f>VLOOKUP($B244,'Tillförd energi'!$B$1:$AS$566,MATCH(P$1,'Tillförd energi'!$B$1:$AQ$1,0),FALSE)</f>
        <v>22.7</v>
      </c>
      <c r="Q244">
        <f>VLOOKUP($B244,'Tillförd energi'!$B$1:$AS$566,MATCH(Q$1,'Tillförd energi'!$B$1:$AQ$1,0),FALSE)</f>
        <v>0</v>
      </c>
      <c r="R244">
        <f>VLOOKUP($B244,'Tillförd energi'!$B$1:$AS$566,MATCH(R$1,'Tillförd energi'!$B$1:$AQ$1,0),FALSE)</f>
        <v>0.16</v>
      </c>
      <c r="S244">
        <f>VLOOKUP($B244,'Tillförd energi'!$B$1:$AS$566,MATCH(S$1,'Tillförd energi'!$B$1:$AQ$1,0),FALSE)</f>
        <v>41.5</v>
      </c>
      <c r="T244">
        <f>VLOOKUP($B244,'Tillförd energi'!$B$1:$AS$566,MATCH(T$1,'Tillförd energi'!$B$1:$AQ$1,0),FALSE)</f>
        <v>0</v>
      </c>
      <c r="U244">
        <f>VLOOKUP($B244,'Tillförd energi'!$B$1:$AS$566,MATCH(U$1,'Tillförd energi'!$B$1:$AQ$1,0),FALSE)</f>
        <v>0</v>
      </c>
      <c r="V244">
        <f>VLOOKUP($B244,'Tillförd energi'!$B$1:$AS$566,MATCH(V$1,'Tillförd energi'!$B$1:$AQ$1,0),FALSE)</f>
        <v>0</v>
      </c>
      <c r="W244">
        <f>VLOOKUP($B244,'Tillförd energi'!$B$1:$AS$566,MATCH(W$1,'Tillförd energi'!$B$1:$AQ$1,0),FALSE)</f>
        <v>0</v>
      </c>
      <c r="X244">
        <f>VLOOKUP($B244,'Tillförd energi'!$B$1:$AS$566,MATCH(X$1,'Tillförd energi'!$B$1:$AQ$1,0),FALSE)</f>
        <v>0</v>
      </c>
      <c r="Y244">
        <f>VLOOKUP($B244,'Tillförd energi'!$B$1:$AS$566,MATCH(Y$1,'Tillförd energi'!$B$1:$AQ$1,0),FALSE)</f>
        <v>0</v>
      </c>
      <c r="Z244">
        <f>VLOOKUP($B244,'Tillförd energi'!$B$1:$AS$566,MATCH(Z$1,'Tillförd energi'!$B$1:$AQ$1,0),FALSE)</f>
        <v>0</v>
      </c>
      <c r="AA244">
        <f>VLOOKUP($B244,'Tillförd energi'!$B$1:$AS$566,MATCH(AA$1,'Tillförd energi'!$B$1:$AQ$1,0),FALSE)</f>
        <v>0</v>
      </c>
      <c r="AB244">
        <f>VLOOKUP($B244,'Tillförd energi'!$B$1:$AS$566,MATCH(AB$1,'Tillförd energi'!$B$1:$AQ$1,0),FALSE)</f>
        <v>0</v>
      </c>
      <c r="AC244">
        <f>VLOOKUP($B244,'Tillförd energi'!$B$1:$AS$566,MATCH(AC$1,'Tillförd energi'!$B$1:$AQ$1,0),FALSE)</f>
        <v>9</v>
      </c>
      <c r="AD244">
        <f>VLOOKUP($B244,'Tillförd energi'!$B$1:$AS$566,MATCH(AD$1,'Tillförd energi'!$B$1:$AQ$1,0),FALSE)</f>
        <v>0</v>
      </c>
      <c r="AE244">
        <f>VLOOKUP($B244,'Tillförd energi'!$B$1:$AS$566,MATCH(AE$1,'Tillförd energi'!$B$1:$AQ$1,0),FALSE)</f>
        <v>0</v>
      </c>
      <c r="AF244">
        <f>VLOOKUP($B244,'Tillförd energi'!$B$1:$AS$566,MATCH(AF$1,'Tillförd energi'!$B$1:$AQ$1,0),FALSE)</f>
        <v>2.2999999999999998</v>
      </c>
      <c r="AG244">
        <f>IFERROR(VLOOKUP(B244,Miljö!$B$1:$S$476,9,FALSE)/1,0)</f>
        <v>0</v>
      </c>
      <c r="AI244">
        <f t="shared" si="24"/>
        <v>122.03999999999999</v>
      </c>
      <c r="AJ244">
        <f t="shared" si="25"/>
        <v>122.03999999999999</v>
      </c>
      <c r="AK244">
        <f>IF(ISERROR(1/VLOOKUP($B244,Leveranser!$B$1:$S$500,MATCH("såld värme (gwh)",Leveranser!$B$1:$S$1,0),FALSE)),"",VLOOKUP($B244,Leveranser!$B$1:$S$500,MATCH("såld värme (gwh)",Leveranser!$B$1:$S$1,0),FALSE))</f>
        <v>91.3</v>
      </c>
      <c r="AL244">
        <f>VLOOKUP($B244,Leveranser!$B$1:$Y$500,MATCH("Totalt såld fjärrvärme till andra fjärrvärmeföretag",Leveranser!$B$1:$AA$1,0),FALSE)</f>
        <v>0</v>
      </c>
      <c r="AM244">
        <f>IF(ISERROR(1/VLOOKUP($B244,Miljö!$B$1:$S$500,MATCH("Såld mängd produktionsspecifik fjärrvärme (GWh)",Miljö!$B$1:$R$1,0),FALSE)),0,VLOOKUP($B244,Miljö!$B$1:$S$500,MATCH("Såld mängd produktionsspecifik fjärrvärme (GWh)",Miljö!$B$1:$R$1,0),FALSE))</f>
        <v>0</v>
      </c>
      <c r="AN244" s="137">
        <f t="shared" si="26"/>
        <v>0.74811537200917733</v>
      </c>
      <c r="AP244" t="str">
        <f>VLOOKUP($B244,Miljövärden!$B$1:$H$446,7,FALSE)</f>
        <v>Ja</v>
      </c>
      <c r="AQ244" t="str">
        <f>VLOOKUP($B244,Miljövärden!$B$1:$H$446,6,FALSE)</f>
        <v>Ja</v>
      </c>
      <c r="AU244">
        <f t="shared" si="27"/>
        <v>2.2999999999999998</v>
      </c>
      <c r="AV244">
        <f t="shared" si="28"/>
        <v>0</v>
      </c>
      <c r="AW244">
        <f t="shared" si="29"/>
        <v>68.099999999999994</v>
      </c>
      <c r="AX244">
        <f t="shared" si="30"/>
        <v>41.66</v>
      </c>
      <c r="AZ244">
        <f t="shared" si="31"/>
        <v>109.75999999999999</v>
      </c>
    </row>
    <row r="245" spans="1:52" customFormat="1" x14ac:dyDescent="0.25">
      <c r="A245" s="2" t="s">
        <v>399</v>
      </c>
      <c r="B245" s="2" t="s">
        <v>400</v>
      </c>
      <c r="C245">
        <f>VLOOKUP($B245,'Tillförd energi'!$B$1:$AS$566,MATCH(C$1,'Tillförd energi'!$B$1:$AQ$1,0),FALSE)</f>
        <v>0</v>
      </c>
      <c r="D245">
        <f>VLOOKUP($B245,'Tillförd energi'!$B$1:$AS$566,MATCH(D$1,'Tillförd energi'!$B$1:$AQ$1,0),FALSE)</f>
        <v>0</v>
      </c>
      <c r="E245">
        <f>VLOOKUP($B245,'Tillförd energi'!$B$1:$AS$566,MATCH(E$1,'Tillförd energi'!$B$1:$AQ$1,0),FALSE)</f>
        <v>0.5</v>
      </c>
      <c r="F245">
        <f>VLOOKUP($B245,'Tillförd energi'!$B$1:$AS$566,MATCH(F$1,'Tillförd energi'!$B$1:$AQ$1,0),FALSE)</f>
        <v>0</v>
      </c>
      <c r="G245">
        <f>VLOOKUP($B245,'Tillförd energi'!$B$1:$AS$566,MATCH(G$1,'Tillförd energi'!$B$1:$AQ$1,0),FALSE)</f>
        <v>0</v>
      </c>
      <c r="H245">
        <f>VLOOKUP($B245,'Tillförd energi'!$B$1:$AS$566,MATCH(H$1,'Tillförd energi'!$B$1:$AQ$1,0),FALSE)</f>
        <v>0</v>
      </c>
      <c r="I245">
        <f>VLOOKUP($B245,'Tillförd energi'!$B$1:$AS$566,MATCH(I$1,'Tillförd energi'!$B$1:$AQ$1,0),FALSE)</f>
        <v>0</v>
      </c>
      <c r="J245">
        <f>VLOOKUP($B245,'Tillförd energi'!$B$1:$AS$566,MATCH(J$1,'Tillförd energi'!$B$1:$AQ$1,0),FALSE)</f>
        <v>0</v>
      </c>
      <c r="K245">
        <v>0</v>
      </c>
      <c r="L245">
        <f>VLOOKUP($B245,'Tillförd energi'!$B$1:$AS$566,MATCH(L$1,'Tillförd energi'!$B$1:$AQ$1,0),FALSE)</f>
        <v>0</v>
      </c>
      <c r="M245">
        <f>VLOOKUP($B245,'Tillförd energi'!$B$1:$AS$566,MATCH(M$1,'Tillförd energi'!$B$1:$AQ$1,0),FALSE)</f>
        <v>24</v>
      </c>
      <c r="N245">
        <f>VLOOKUP($B245,'Tillförd energi'!$B$1:$AS$566,MATCH(N$1,'Tillförd energi'!$B$1:$AQ$1,0),FALSE)</f>
        <v>4</v>
      </c>
      <c r="O245">
        <f>VLOOKUP($B245,'Tillförd energi'!$B$1:$AS$566,MATCH(O$1,'Tillförd energi'!$B$1:$AQ$1,0),FALSE)</f>
        <v>0.5</v>
      </c>
      <c r="P245">
        <f>VLOOKUP($B245,'Tillförd energi'!$B$1:$AS$566,MATCH(P$1,'Tillförd energi'!$B$1:$AQ$1,0),FALSE)</f>
        <v>19</v>
      </c>
      <c r="Q245">
        <f>VLOOKUP($B245,'Tillförd energi'!$B$1:$AS$566,MATCH(Q$1,'Tillförd energi'!$B$1:$AQ$1,0),FALSE)</f>
        <v>0</v>
      </c>
      <c r="R245">
        <f>VLOOKUP($B245,'Tillförd energi'!$B$1:$AS$566,MATCH(R$1,'Tillförd energi'!$B$1:$AQ$1,0),FALSE)</f>
        <v>0</v>
      </c>
      <c r="S245">
        <f>VLOOKUP($B245,'Tillförd energi'!$B$1:$AS$566,MATCH(S$1,'Tillförd energi'!$B$1:$AQ$1,0),FALSE)</f>
        <v>0</v>
      </c>
      <c r="T245">
        <f>VLOOKUP($B245,'Tillförd energi'!$B$1:$AS$566,MATCH(T$1,'Tillförd energi'!$B$1:$AQ$1,0),FALSE)</f>
        <v>0</v>
      </c>
      <c r="U245">
        <f>VLOOKUP($B245,'Tillförd energi'!$B$1:$AS$566,MATCH(U$1,'Tillförd energi'!$B$1:$AQ$1,0),FALSE)</f>
        <v>0</v>
      </c>
      <c r="V245">
        <f>VLOOKUP($B245,'Tillförd energi'!$B$1:$AS$566,MATCH(V$1,'Tillförd energi'!$B$1:$AQ$1,0),FALSE)</f>
        <v>0</v>
      </c>
      <c r="W245">
        <f>VLOOKUP($B245,'Tillförd energi'!$B$1:$AS$566,MATCH(W$1,'Tillförd energi'!$B$1:$AQ$1,0),FALSE)</f>
        <v>0</v>
      </c>
      <c r="X245">
        <f>VLOOKUP($B245,'Tillförd energi'!$B$1:$AS$566,MATCH(X$1,'Tillförd energi'!$B$1:$AQ$1,0),FALSE)</f>
        <v>0</v>
      </c>
      <c r="Y245">
        <f>VLOOKUP($B245,'Tillförd energi'!$B$1:$AS$566,MATCH(Y$1,'Tillförd energi'!$B$1:$AQ$1,0),FALSE)</f>
        <v>0</v>
      </c>
      <c r="Z245">
        <f>VLOOKUP($B245,'Tillförd energi'!$B$1:$AS$566,MATCH(Z$1,'Tillförd energi'!$B$1:$AQ$1,0),FALSE)</f>
        <v>0</v>
      </c>
      <c r="AA245">
        <f>VLOOKUP($B245,'Tillförd energi'!$B$1:$AS$566,MATCH(AA$1,'Tillförd energi'!$B$1:$AQ$1,0),FALSE)</f>
        <v>0</v>
      </c>
      <c r="AB245">
        <f>VLOOKUP($B245,'Tillförd energi'!$B$1:$AS$566,MATCH(AB$1,'Tillförd energi'!$B$1:$AQ$1,0),FALSE)</f>
        <v>0</v>
      </c>
      <c r="AC245">
        <f>VLOOKUP($B245,'Tillförd energi'!$B$1:$AS$566,MATCH(AC$1,'Tillförd energi'!$B$1:$AQ$1,0),FALSE)</f>
        <v>0</v>
      </c>
      <c r="AD245">
        <f>VLOOKUP($B245,'Tillförd energi'!$B$1:$AS$566,MATCH(AD$1,'Tillförd energi'!$B$1:$AQ$1,0),FALSE)</f>
        <v>0</v>
      </c>
      <c r="AE245">
        <f>VLOOKUP($B245,'Tillförd energi'!$B$1:$AS$566,MATCH(AE$1,'Tillförd energi'!$B$1:$AQ$1,0),FALSE)</f>
        <v>0</v>
      </c>
      <c r="AF245">
        <f>VLOOKUP($B245,'Tillförd energi'!$B$1:$AS$566,MATCH(AF$1,'Tillförd energi'!$B$1:$AQ$1,0),FALSE)</f>
        <v>1.2</v>
      </c>
      <c r="AG245">
        <f>IFERROR(VLOOKUP(B245,Miljö!$B$1:$S$476,9,FALSE)/1,0)</f>
        <v>0</v>
      </c>
      <c r="AI245">
        <f t="shared" si="24"/>
        <v>49.2</v>
      </c>
      <c r="AJ245">
        <f t="shared" si="25"/>
        <v>49.2</v>
      </c>
      <c r="AK245">
        <f>IF(ISERROR(1/VLOOKUP($B245,Leveranser!$B$1:$S$500,MATCH("såld värme (gwh)",Leveranser!$B$1:$S$1,0),FALSE)),"",VLOOKUP($B245,Leveranser!$B$1:$S$500,MATCH("såld värme (gwh)",Leveranser!$B$1:$S$1,0),FALSE))</f>
        <v>42.9</v>
      </c>
      <c r="AL245">
        <f>VLOOKUP($B245,Leveranser!$B$1:$Y$500,MATCH("Totalt såld fjärrvärme till andra fjärrvärmeföretag",Leveranser!$B$1:$AA$1,0),FALSE)</f>
        <v>0</v>
      </c>
      <c r="AM245">
        <f>IF(ISERROR(1/VLOOKUP($B245,Miljö!$B$1:$S$500,MATCH("Såld mängd produktionsspecifik fjärrvärme (GWh)",Miljö!$B$1:$R$1,0),FALSE)),0,VLOOKUP($B245,Miljö!$B$1:$S$500,MATCH("Såld mängd produktionsspecifik fjärrvärme (GWh)",Miljö!$B$1:$R$1,0),FALSE))</f>
        <v>0</v>
      </c>
      <c r="AN245" s="137">
        <f t="shared" si="26"/>
        <v>0.87195121951219501</v>
      </c>
      <c r="AP245" t="str">
        <f>VLOOKUP($B245,Miljövärden!$B$1:$H$446,7,FALSE)</f>
        <v>Ja</v>
      </c>
      <c r="AQ245" t="str">
        <f>VLOOKUP($B245,Miljövärden!$B$1:$H$446,6,FALSE)</f>
        <v>Nej</v>
      </c>
      <c r="AU245">
        <f t="shared" si="27"/>
        <v>1.2</v>
      </c>
      <c r="AV245">
        <f t="shared" si="28"/>
        <v>0</v>
      </c>
      <c r="AW245">
        <f t="shared" si="29"/>
        <v>47.5</v>
      </c>
      <c r="AX245">
        <f t="shared" si="30"/>
        <v>0</v>
      </c>
      <c r="AZ245">
        <f t="shared" si="31"/>
        <v>47.5</v>
      </c>
    </row>
    <row r="246" spans="1:52" customFormat="1" x14ac:dyDescent="0.25">
      <c r="A246" s="2" t="s">
        <v>401</v>
      </c>
      <c r="B246" s="2" t="s">
        <v>402</v>
      </c>
      <c r="C246">
        <f>VLOOKUP($B246,'Tillförd energi'!$B$1:$AS$566,MATCH(C$1,'Tillförd energi'!$B$1:$AQ$1,0),FALSE)</f>
        <v>0</v>
      </c>
      <c r="D246">
        <f>VLOOKUP($B246,'Tillförd energi'!$B$1:$AS$566,MATCH(D$1,'Tillförd energi'!$B$1:$AQ$1,0),FALSE)</f>
        <v>0</v>
      </c>
      <c r="E246">
        <f>VLOOKUP($B246,'Tillförd energi'!$B$1:$AS$566,MATCH(E$1,'Tillförd energi'!$B$1:$AQ$1,0),FALSE)</f>
        <v>0</v>
      </c>
      <c r="F246">
        <f>VLOOKUP($B246,'Tillförd energi'!$B$1:$AS$566,MATCH(F$1,'Tillförd energi'!$B$1:$AQ$1,0),FALSE)</f>
        <v>0</v>
      </c>
      <c r="G246">
        <f>VLOOKUP($B246,'Tillförd energi'!$B$1:$AS$566,MATCH(G$1,'Tillförd energi'!$B$1:$AQ$1,0),FALSE)</f>
        <v>0</v>
      </c>
      <c r="H246">
        <f>VLOOKUP($B246,'Tillförd energi'!$B$1:$AS$566,MATCH(H$1,'Tillförd energi'!$B$1:$AQ$1,0),FALSE)</f>
        <v>0</v>
      </c>
      <c r="I246">
        <f>VLOOKUP($B246,'Tillförd energi'!$B$1:$AS$566,MATCH(I$1,'Tillförd energi'!$B$1:$AQ$1,0),FALSE)</f>
        <v>0</v>
      </c>
      <c r="J246">
        <f>VLOOKUP($B246,'Tillförd energi'!$B$1:$AS$566,MATCH(J$1,'Tillförd energi'!$B$1:$AQ$1,0),FALSE)</f>
        <v>1.127</v>
      </c>
      <c r="K246">
        <v>0</v>
      </c>
      <c r="L246">
        <f>VLOOKUP($B246,'Tillförd energi'!$B$1:$AS$566,MATCH(L$1,'Tillförd energi'!$B$1:$AQ$1,0),FALSE)</f>
        <v>0</v>
      </c>
      <c r="M246">
        <f>VLOOKUP($B246,'Tillförd energi'!$B$1:$AS$566,MATCH(M$1,'Tillförd energi'!$B$1:$AQ$1,0),FALSE)</f>
        <v>0</v>
      </c>
      <c r="N246">
        <f>VLOOKUP($B246,'Tillförd energi'!$B$1:$AS$566,MATCH(N$1,'Tillförd energi'!$B$1:$AQ$1,0),FALSE)</f>
        <v>41.105699999999999</v>
      </c>
      <c r="O246">
        <f>VLOOKUP($B246,'Tillförd energi'!$B$1:$AS$566,MATCH(O$1,'Tillförd energi'!$B$1:$AQ$1,0),FALSE)</f>
        <v>17.222300000000001</v>
      </c>
      <c r="P246">
        <f>VLOOKUP($B246,'Tillförd energi'!$B$1:$AS$566,MATCH(P$1,'Tillförd energi'!$B$1:$AQ$1,0),FALSE)</f>
        <v>27.347100000000001</v>
      </c>
      <c r="Q246">
        <f>VLOOKUP($B246,'Tillförd energi'!$B$1:$AS$566,MATCH(Q$1,'Tillförd energi'!$B$1:$AQ$1,0),FALSE)</f>
        <v>0</v>
      </c>
      <c r="R246">
        <f>VLOOKUP($B246,'Tillförd energi'!$B$1:$AS$566,MATCH(R$1,'Tillförd energi'!$B$1:$AQ$1,0),FALSE)</f>
        <v>25.539000000000001</v>
      </c>
      <c r="S246">
        <f>VLOOKUP($B246,'Tillförd energi'!$B$1:$AS$566,MATCH(S$1,'Tillförd energi'!$B$1:$AQ$1,0),FALSE)</f>
        <v>0</v>
      </c>
      <c r="T246">
        <f>VLOOKUP($B246,'Tillförd energi'!$B$1:$AS$566,MATCH(T$1,'Tillförd energi'!$B$1:$AQ$1,0),FALSE)</f>
        <v>0</v>
      </c>
      <c r="U246">
        <f>VLOOKUP($B246,'Tillförd energi'!$B$1:$AS$566,MATCH(U$1,'Tillförd energi'!$B$1:$AQ$1,0),FALSE)</f>
        <v>0</v>
      </c>
      <c r="V246">
        <f>VLOOKUP($B246,'Tillförd energi'!$B$1:$AS$566,MATCH(V$1,'Tillförd energi'!$B$1:$AQ$1,0),FALSE)</f>
        <v>0</v>
      </c>
      <c r="W246">
        <f>VLOOKUP($B246,'Tillförd energi'!$B$1:$AS$566,MATCH(W$1,'Tillförd energi'!$B$1:$AQ$1,0),FALSE)</f>
        <v>2.69076</v>
      </c>
      <c r="X246">
        <f>VLOOKUP($B246,'Tillförd energi'!$B$1:$AS$566,MATCH(X$1,'Tillförd energi'!$B$1:$AQ$1,0),FALSE)</f>
        <v>0</v>
      </c>
      <c r="Y246">
        <f>VLOOKUP($B246,'Tillförd energi'!$B$1:$AS$566,MATCH(Y$1,'Tillförd energi'!$B$1:$AQ$1,0),FALSE)</f>
        <v>0</v>
      </c>
      <c r="Z246">
        <f>VLOOKUP($B246,'Tillförd energi'!$B$1:$AS$566,MATCH(Z$1,'Tillförd energi'!$B$1:$AQ$1,0),FALSE)</f>
        <v>0</v>
      </c>
      <c r="AA246">
        <f>VLOOKUP($B246,'Tillförd energi'!$B$1:$AS$566,MATCH(AA$1,'Tillförd energi'!$B$1:$AQ$1,0),FALSE)</f>
        <v>0.04</v>
      </c>
      <c r="AB246">
        <f>VLOOKUP($B246,'Tillförd energi'!$B$1:$AS$566,MATCH(AB$1,'Tillförd energi'!$B$1:$AQ$1,0),FALSE)</f>
        <v>0.09</v>
      </c>
      <c r="AC246">
        <f>VLOOKUP($B246,'Tillförd energi'!$B$1:$AS$566,MATCH(AC$1,'Tillförd energi'!$B$1:$AQ$1,0),FALSE)</f>
        <v>18.068999999999999</v>
      </c>
      <c r="AD246">
        <f>VLOOKUP($B246,'Tillförd energi'!$B$1:$AS$566,MATCH(AD$1,'Tillförd energi'!$B$1:$AQ$1,0),FALSE)</f>
        <v>0</v>
      </c>
      <c r="AE246">
        <f>VLOOKUP($B246,'Tillförd energi'!$B$1:$AS$566,MATCH(AE$1,'Tillförd energi'!$B$1:$AQ$1,0),FALSE)</f>
        <v>0</v>
      </c>
      <c r="AF246">
        <f>VLOOKUP($B246,'Tillförd energi'!$B$1:$AS$566,MATCH(AF$1,'Tillförd energi'!$B$1:$AQ$1,0),FALSE)</f>
        <v>3.2554599999999998</v>
      </c>
      <c r="AG246">
        <f>IFERROR(VLOOKUP(B246,Miljö!$B$1:$S$476,9,FALSE)/1,0)</f>
        <v>0</v>
      </c>
      <c r="AI246">
        <f t="shared" si="24"/>
        <v>136.48632000000001</v>
      </c>
      <c r="AJ246">
        <f t="shared" si="25"/>
        <v>136.48632000000001</v>
      </c>
      <c r="AK246">
        <f>IF(ISERROR(1/VLOOKUP($B246,Leveranser!$B$1:$S$500,MATCH("såld värme (gwh)",Leveranser!$B$1:$S$1,0),FALSE)),"",VLOOKUP($B246,Leveranser!$B$1:$S$500,MATCH("såld värme (gwh)",Leveranser!$B$1:$S$1,0),FALSE))</f>
        <v>135.5</v>
      </c>
      <c r="AL246">
        <f>VLOOKUP($B246,Leveranser!$B$1:$Y$500,MATCH("Totalt såld fjärrvärme till andra fjärrvärmeföretag",Leveranser!$B$1:$AA$1,0),FALSE)</f>
        <v>0</v>
      </c>
      <c r="AM246">
        <f>IF(ISERROR(1/VLOOKUP($B246,Miljö!$B$1:$S$500,MATCH("Såld mängd produktionsspecifik fjärrvärme (GWh)",Miljö!$B$1:$R$1,0),FALSE)),0,VLOOKUP($B246,Miljö!$B$1:$S$500,MATCH("Såld mängd produktionsspecifik fjärrvärme (GWh)",Miljö!$B$1:$R$1,0),FALSE))</f>
        <v>0</v>
      </c>
      <c r="AN246" s="137">
        <f t="shared" si="26"/>
        <v>0.9927734882147895</v>
      </c>
      <c r="AP246" t="str">
        <f>VLOOKUP($B246,Miljövärden!$B$1:$H$446,7,FALSE)</f>
        <v>Ja</v>
      </c>
      <c r="AQ246" t="str">
        <f>VLOOKUP($B246,Miljövärden!$B$1:$H$446,6,FALSE)</f>
        <v>Ja</v>
      </c>
      <c r="AU246">
        <f t="shared" si="27"/>
        <v>3.2954599999999998</v>
      </c>
      <c r="AV246">
        <f t="shared" si="28"/>
        <v>0</v>
      </c>
      <c r="AW246">
        <f t="shared" si="29"/>
        <v>85.6751</v>
      </c>
      <c r="AX246">
        <f t="shared" si="30"/>
        <v>25.539000000000001</v>
      </c>
      <c r="AZ246">
        <f t="shared" si="31"/>
        <v>113.90486</v>
      </c>
    </row>
    <row r="247" spans="1:52" customFormat="1" x14ac:dyDescent="0.25">
      <c r="A247" s="2" t="s">
        <v>403</v>
      </c>
      <c r="B247" s="2" t="s">
        <v>404</v>
      </c>
      <c r="C247">
        <f>VLOOKUP($B247,'Tillförd energi'!$B$1:$AS$566,MATCH(C$1,'Tillförd energi'!$B$1:$AQ$1,0),FALSE)</f>
        <v>0</v>
      </c>
      <c r="D247">
        <f>VLOOKUP($B247,'Tillförd energi'!$B$1:$AS$566,MATCH(D$1,'Tillförd energi'!$B$1:$AQ$1,0),FALSE)</f>
        <v>0.95</v>
      </c>
      <c r="E247">
        <f>VLOOKUP($B247,'Tillförd energi'!$B$1:$AS$566,MATCH(E$1,'Tillförd energi'!$B$1:$AQ$1,0),FALSE)</f>
        <v>0</v>
      </c>
      <c r="F247">
        <f>VLOOKUP($B247,'Tillförd energi'!$B$1:$AS$566,MATCH(F$1,'Tillförd energi'!$B$1:$AQ$1,0),FALSE)</f>
        <v>0</v>
      </c>
      <c r="G247">
        <f>VLOOKUP($B247,'Tillförd energi'!$B$1:$AS$566,MATCH(G$1,'Tillförd energi'!$B$1:$AQ$1,0),FALSE)</f>
        <v>0</v>
      </c>
      <c r="H247">
        <f>VLOOKUP($B247,'Tillförd energi'!$B$1:$AS$566,MATCH(H$1,'Tillförd energi'!$B$1:$AQ$1,0),FALSE)</f>
        <v>2.6</v>
      </c>
      <c r="I247">
        <f>VLOOKUP($B247,'Tillförd energi'!$B$1:$AS$566,MATCH(I$1,'Tillförd energi'!$B$1:$AQ$1,0),FALSE)</f>
        <v>0</v>
      </c>
      <c r="J247">
        <f>VLOOKUP($B247,'Tillförd energi'!$B$1:$AS$566,MATCH(J$1,'Tillförd energi'!$B$1:$AQ$1,0),FALSE)</f>
        <v>0</v>
      </c>
      <c r="K247">
        <v>0</v>
      </c>
      <c r="L247">
        <f>VLOOKUP($B247,'Tillförd energi'!$B$1:$AS$566,MATCH(L$1,'Tillförd energi'!$B$1:$AQ$1,0),FALSE)</f>
        <v>17.703900000000001</v>
      </c>
      <c r="M247">
        <f>VLOOKUP($B247,'Tillförd energi'!$B$1:$AS$566,MATCH(M$1,'Tillförd energi'!$B$1:$AQ$1,0),FALSE)</f>
        <v>2.1954500000000001</v>
      </c>
      <c r="N247">
        <f>VLOOKUP($B247,'Tillförd energi'!$B$1:$AS$566,MATCH(N$1,'Tillförd energi'!$B$1:$AQ$1,0),FALSE)</f>
        <v>0</v>
      </c>
      <c r="O247">
        <f>VLOOKUP($B247,'Tillförd energi'!$B$1:$AS$566,MATCH(O$1,'Tillförd energi'!$B$1:$AQ$1,0),FALSE)</f>
        <v>47.694000000000003</v>
      </c>
      <c r="P247">
        <f>VLOOKUP($B247,'Tillförd energi'!$B$1:$AS$566,MATCH(P$1,'Tillförd energi'!$B$1:$AQ$1,0),FALSE)</f>
        <v>0</v>
      </c>
      <c r="Q247">
        <f>VLOOKUP($B247,'Tillförd energi'!$B$1:$AS$566,MATCH(Q$1,'Tillförd energi'!$B$1:$AQ$1,0),FALSE)</f>
        <v>13.1464</v>
      </c>
      <c r="R247">
        <f>VLOOKUP($B247,'Tillförd energi'!$B$1:$AS$566,MATCH(R$1,'Tillförd energi'!$B$1:$AQ$1,0),FALSE)</f>
        <v>74.3</v>
      </c>
      <c r="S247">
        <f>VLOOKUP($B247,'Tillförd energi'!$B$1:$AS$566,MATCH(S$1,'Tillförd energi'!$B$1:$AQ$1,0),FALSE)</f>
        <v>4.2226400000000002</v>
      </c>
      <c r="T247">
        <f>VLOOKUP($B247,'Tillförd energi'!$B$1:$AS$566,MATCH(T$1,'Tillförd energi'!$B$1:$AQ$1,0),FALSE)</f>
        <v>0</v>
      </c>
      <c r="U247">
        <f>VLOOKUP($B247,'Tillförd energi'!$B$1:$AS$566,MATCH(U$1,'Tillförd energi'!$B$1:$AQ$1,0),FALSE)</f>
        <v>1.7019599999999999</v>
      </c>
      <c r="V247">
        <f>VLOOKUP($B247,'Tillförd energi'!$B$1:$AS$566,MATCH(V$1,'Tillförd energi'!$B$1:$AQ$1,0),FALSE)</f>
        <v>0</v>
      </c>
      <c r="W247">
        <f>VLOOKUP($B247,'Tillförd energi'!$B$1:$AS$566,MATCH(W$1,'Tillförd energi'!$B$1:$AQ$1,0),FALSE)</f>
        <v>0</v>
      </c>
      <c r="X247">
        <f>VLOOKUP($B247,'Tillförd energi'!$B$1:$AS$566,MATCH(X$1,'Tillförd energi'!$B$1:$AQ$1,0),FALSE)</f>
        <v>0</v>
      </c>
      <c r="Y247">
        <f>VLOOKUP($B247,'Tillförd energi'!$B$1:$AS$566,MATCH(Y$1,'Tillförd energi'!$B$1:$AQ$1,0),FALSE)</f>
        <v>72.261300000000006</v>
      </c>
      <c r="Z247">
        <f>VLOOKUP($B247,'Tillförd energi'!$B$1:$AS$566,MATCH(Z$1,'Tillförd energi'!$B$1:$AQ$1,0),FALSE)</f>
        <v>0</v>
      </c>
      <c r="AA247">
        <f>VLOOKUP($B247,'Tillförd energi'!$B$1:$AS$566,MATCH(AA$1,'Tillförd energi'!$B$1:$AQ$1,0),FALSE)</f>
        <v>0</v>
      </c>
      <c r="AB247">
        <f>VLOOKUP($B247,'Tillförd energi'!$B$1:$AS$566,MATCH(AB$1,'Tillförd energi'!$B$1:$AQ$1,0),FALSE)</f>
        <v>0</v>
      </c>
      <c r="AC247">
        <f>VLOOKUP($B247,'Tillförd energi'!$B$1:$AS$566,MATCH(AC$1,'Tillförd energi'!$B$1:$AQ$1,0),FALSE)</f>
        <v>31.495999999999999</v>
      </c>
      <c r="AD247">
        <f>VLOOKUP($B247,'Tillförd energi'!$B$1:$AS$566,MATCH(AD$1,'Tillförd energi'!$B$1:$AQ$1,0),FALSE)</f>
        <v>0</v>
      </c>
      <c r="AE247">
        <f>VLOOKUP($B247,'Tillförd energi'!$B$1:$AS$566,MATCH(AE$1,'Tillförd energi'!$B$1:$AQ$1,0),FALSE)</f>
        <v>0</v>
      </c>
      <c r="AF247">
        <f>VLOOKUP($B247,'Tillförd energi'!$B$1:$AS$566,MATCH(AF$1,'Tillförd energi'!$B$1:$AQ$1,0),FALSE)</f>
        <v>8.7877600000000005</v>
      </c>
      <c r="AG247">
        <f>IFERROR(VLOOKUP(B247,Miljö!$B$1:$S$476,9,FALSE)/1,0)</f>
        <v>0</v>
      </c>
      <c r="AI247">
        <f t="shared" si="24"/>
        <v>277.05941000000001</v>
      </c>
      <c r="AJ247">
        <f t="shared" si="25"/>
        <v>277.05941000000001</v>
      </c>
      <c r="AK247">
        <f>IF(ISERROR(1/VLOOKUP($B247,Leveranser!$B$1:$S$500,MATCH("såld värme (gwh)",Leveranser!$B$1:$S$1,0),FALSE)),"",VLOOKUP($B247,Leveranser!$B$1:$S$500,MATCH("såld värme (gwh)",Leveranser!$B$1:$S$1,0),FALSE))</f>
        <v>215.2</v>
      </c>
      <c r="AL247">
        <f>VLOOKUP($B247,Leveranser!$B$1:$Y$500,MATCH("Totalt såld fjärrvärme till andra fjärrvärmeföretag",Leveranser!$B$1:$AA$1,0),FALSE)</f>
        <v>0</v>
      </c>
      <c r="AM247">
        <f>IF(ISERROR(1/VLOOKUP($B247,Miljö!$B$1:$S$500,MATCH("Såld mängd produktionsspecifik fjärrvärme (GWh)",Miljö!$B$1:$R$1,0),FALSE)),0,VLOOKUP($B247,Miljö!$B$1:$S$500,MATCH("Såld mängd produktionsspecifik fjärrvärme (GWh)",Miljö!$B$1:$R$1,0),FALSE))</f>
        <v>0</v>
      </c>
      <c r="AN247" s="137">
        <f t="shared" si="26"/>
        <v>0.77672871677594335</v>
      </c>
      <c r="AP247" t="str">
        <f>VLOOKUP($B247,Miljövärden!$B$1:$H$446,7,FALSE)</f>
        <v>Ja</v>
      </c>
      <c r="AQ247" t="str">
        <f>VLOOKUP($B247,Miljövärden!$B$1:$H$446,6,FALSE)</f>
        <v>Nej</v>
      </c>
      <c r="AU247">
        <f t="shared" si="27"/>
        <v>8.7877600000000005</v>
      </c>
      <c r="AV247">
        <f t="shared" si="28"/>
        <v>0</v>
      </c>
      <c r="AW247">
        <f t="shared" si="29"/>
        <v>63.035850000000003</v>
      </c>
      <c r="AX247">
        <f t="shared" si="30"/>
        <v>80.224599999999995</v>
      </c>
      <c r="AZ247">
        <f t="shared" si="31"/>
        <v>160.96435000000002</v>
      </c>
    </row>
    <row r="248" spans="1:52" customFormat="1" x14ac:dyDescent="0.25">
      <c r="A248" s="2" t="s">
        <v>405</v>
      </c>
      <c r="B248" s="2" t="s">
        <v>406</v>
      </c>
      <c r="C248">
        <f>VLOOKUP($B248,'Tillförd energi'!$B$1:$AS$566,MATCH(C$1,'Tillförd energi'!$B$1:$AQ$1,0),FALSE)</f>
        <v>0</v>
      </c>
      <c r="D248">
        <f>VLOOKUP($B248,'Tillförd energi'!$B$1:$AS$566,MATCH(D$1,'Tillförd energi'!$B$1:$AQ$1,0),FALSE)</f>
        <v>1.1000000000000001</v>
      </c>
      <c r="E248">
        <f>VLOOKUP($B248,'Tillförd energi'!$B$1:$AS$566,MATCH(E$1,'Tillförd energi'!$B$1:$AQ$1,0),FALSE)</f>
        <v>0</v>
      </c>
      <c r="F248">
        <f>VLOOKUP($B248,'Tillförd energi'!$B$1:$AS$566,MATCH(F$1,'Tillförd energi'!$B$1:$AQ$1,0),FALSE)</f>
        <v>0</v>
      </c>
      <c r="G248">
        <f>VLOOKUP($B248,'Tillförd energi'!$B$1:$AS$566,MATCH(G$1,'Tillförd energi'!$B$1:$AQ$1,0),FALSE)</f>
        <v>0</v>
      </c>
      <c r="H248">
        <f>VLOOKUP($B248,'Tillförd energi'!$B$1:$AS$566,MATCH(H$1,'Tillförd energi'!$B$1:$AQ$1,0),FALSE)</f>
        <v>0</v>
      </c>
      <c r="I248">
        <f>VLOOKUP($B248,'Tillförd energi'!$B$1:$AS$566,MATCH(I$1,'Tillförd energi'!$B$1:$AQ$1,0),FALSE)</f>
        <v>0</v>
      </c>
      <c r="J248">
        <f>VLOOKUP($B248,'Tillförd energi'!$B$1:$AS$566,MATCH(J$1,'Tillförd energi'!$B$1:$AQ$1,0),FALSE)</f>
        <v>1.7</v>
      </c>
      <c r="K248">
        <v>0</v>
      </c>
      <c r="L248">
        <f>VLOOKUP($B248,'Tillförd energi'!$B$1:$AS$566,MATCH(L$1,'Tillförd energi'!$B$1:$AQ$1,0),FALSE)</f>
        <v>22.35</v>
      </c>
      <c r="M248">
        <f>VLOOKUP($B248,'Tillförd energi'!$B$1:$AS$566,MATCH(M$1,'Tillförd energi'!$B$1:$AQ$1,0),FALSE)</f>
        <v>19.3</v>
      </c>
      <c r="N248">
        <f>VLOOKUP($B248,'Tillförd energi'!$B$1:$AS$566,MATCH(N$1,'Tillförd energi'!$B$1:$AQ$1,0),FALSE)</f>
        <v>53.25</v>
      </c>
      <c r="O248">
        <f>VLOOKUP($B248,'Tillförd energi'!$B$1:$AS$566,MATCH(O$1,'Tillförd energi'!$B$1:$AQ$1,0),FALSE)</f>
        <v>0</v>
      </c>
      <c r="P248">
        <f>VLOOKUP($B248,'Tillförd energi'!$B$1:$AS$566,MATCH(P$1,'Tillförd energi'!$B$1:$AQ$1,0),FALSE)</f>
        <v>4</v>
      </c>
      <c r="Q248">
        <f>VLOOKUP($B248,'Tillförd energi'!$B$1:$AS$566,MATCH(Q$1,'Tillförd energi'!$B$1:$AQ$1,0),FALSE)</f>
        <v>0</v>
      </c>
      <c r="R248">
        <f>VLOOKUP($B248,'Tillförd energi'!$B$1:$AS$566,MATCH(R$1,'Tillförd energi'!$B$1:$AQ$1,0),FALSE)</f>
        <v>0</v>
      </c>
      <c r="S248">
        <f>VLOOKUP($B248,'Tillförd energi'!$B$1:$AS$566,MATCH(S$1,'Tillförd energi'!$B$1:$AQ$1,0),FALSE)</f>
        <v>0</v>
      </c>
      <c r="T248">
        <f>VLOOKUP($B248,'Tillförd energi'!$B$1:$AS$566,MATCH(T$1,'Tillförd energi'!$B$1:$AQ$1,0),FALSE)</f>
        <v>0</v>
      </c>
      <c r="U248">
        <f>VLOOKUP($B248,'Tillförd energi'!$B$1:$AS$566,MATCH(U$1,'Tillförd energi'!$B$1:$AQ$1,0),FALSE)</f>
        <v>0</v>
      </c>
      <c r="V248">
        <f>VLOOKUP($B248,'Tillförd energi'!$B$1:$AS$566,MATCH(V$1,'Tillförd energi'!$B$1:$AQ$1,0),FALSE)</f>
        <v>0</v>
      </c>
      <c r="W248">
        <f>VLOOKUP($B248,'Tillförd energi'!$B$1:$AS$566,MATCH(W$1,'Tillförd energi'!$B$1:$AQ$1,0),FALSE)</f>
        <v>0</v>
      </c>
      <c r="X248">
        <f>VLOOKUP($B248,'Tillförd energi'!$B$1:$AS$566,MATCH(X$1,'Tillförd energi'!$B$1:$AQ$1,0),FALSE)</f>
        <v>0</v>
      </c>
      <c r="Y248">
        <f>VLOOKUP($B248,'Tillförd energi'!$B$1:$AS$566,MATCH(Y$1,'Tillförd energi'!$B$1:$AQ$1,0),FALSE)</f>
        <v>0</v>
      </c>
      <c r="Z248">
        <f>VLOOKUP($B248,'Tillförd energi'!$B$1:$AS$566,MATCH(Z$1,'Tillförd energi'!$B$1:$AQ$1,0),FALSE)</f>
        <v>0</v>
      </c>
      <c r="AA248">
        <f>VLOOKUP($B248,'Tillförd energi'!$B$1:$AS$566,MATCH(AA$1,'Tillförd energi'!$B$1:$AQ$1,0),FALSE)</f>
        <v>0</v>
      </c>
      <c r="AB248">
        <f>VLOOKUP($B248,'Tillförd energi'!$B$1:$AS$566,MATCH(AB$1,'Tillförd energi'!$B$1:$AQ$1,0),FALSE)</f>
        <v>0</v>
      </c>
      <c r="AC248">
        <f>VLOOKUP($B248,'Tillförd energi'!$B$1:$AS$566,MATCH(AC$1,'Tillförd energi'!$B$1:$AQ$1,0),FALSE)</f>
        <v>13.5</v>
      </c>
      <c r="AD248">
        <f>VLOOKUP($B248,'Tillförd energi'!$B$1:$AS$566,MATCH(AD$1,'Tillförd energi'!$B$1:$AQ$1,0),FALSE)</f>
        <v>0</v>
      </c>
      <c r="AE248">
        <f>VLOOKUP($B248,'Tillförd energi'!$B$1:$AS$566,MATCH(AE$1,'Tillförd energi'!$B$1:$AQ$1,0),FALSE)</f>
        <v>0</v>
      </c>
      <c r="AF248">
        <f>VLOOKUP($B248,'Tillförd energi'!$B$1:$AS$566,MATCH(AF$1,'Tillförd energi'!$B$1:$AQ$1,0),FALSE)</f>
        <v>1.8</v>
      </c>
      <c r="AG248">
        <f>IFERROR(VLOOKUP(B248,Miljö!$B$1:$S$476,9,FALSE)/1,0)</f>
        <v>0</v>
      </c>
      <c r="AI248">
        <f t="shared" si="24"/>
        <v>117</v>
      </c>
      <c r="AJ248">
        <f t="shared" si="25"/>
        <v>117</v>
      </c>
      <c r="AK248">
        <f>IF(ISERROR(1/VLOOKUP($B248,Leveranser!$B$1:$S$500,MATCH("såld värme (gwh)",Leveranser!$B$1:$S$1,0),FALSE)),"",VLOOKUP($B248,Leveranser!$B$1:$S$500,MATCH("såld värme (gwh)",Leveranser!$B$1:$S$1,0),FALSE))</f>
        <v>83.7</v>
      </c>
      <c r="AL248">
        <f>VLOOKUP($B248,Leveranser!$B$1:$Y$500,MATCH("Totalt såld fjärrvärme till andra fjärrvärmeföretag",Leveranser!$B$1:$AA$1,0),FALSE)</f>
        <v>0</v>
      </c>
      <c r="AM248">
        <f>IF(ISERROR(1/VLOOKUP($B248,Miljö!$B$1:$S$500,MATCH("Såld mängd produktionsspecifik fjärrvärme (GWh)",Miljö!$B$1:$R$1,0),FALSE)),0,VLOOKUP($B248,Miljö!$B$1:$S$500,MATCH("Såld mängd produktionsspecifik fjärrvärme (GWh)",Miljö!$B$1:$R$1,0),FALSE))</f>
        <v>0</v>
      </c>
      <c r="AN248" s="137">
        <f t="shared" si="26"/>
        <v>0.7153846153846154</v>
      </c>
      <c r="AP248" t="str">
        <f>VLOOKUP($B248,Miljövärden!$B$1:$H$446,7,FALSE)</f>
        <v>Ja</v>
      </c>
      <c r="AQ248" t="str">
        <f>VLOOKUP($B248,Miljövärden!$B$1:$H$446,6,FALSE)</f>
        <v>Nej</v>
      </c>
      <c r="AU248">
        <f t="shared" si="27"/>
        <v>1.8</v>
      </c>
      <c r="AV248">
        <f t="shared" si="28"/>
        <v>0</v>
      </c>
      <c r="AW248">
        <f t="shared" si="29"/>
        <v>76.55</v>
      </c>
      <c r="AX248">
        <f t="shared" si="30"/>
        <v>0</v>
      </c>
      <c r="AZ248">
        <f t="shared" si="31"/>
        <v>98.9</v>
      </c>
    </row>
    <row r="249" spans="1:52" customFormat="1" x14ac:dyDescent="0.25">
      <c r="A249" s="2" t="s">
        <v>407</v>
      </c>
      <c r="B249" s="2" t="s">
        <v>408</v>
      </c>
      <c r="C249">
        <f>VLOOKUP($B249,'Tillförd energi'!$B$1:$AS$566,MATCH(C$1,'Tillförd energi'!$B$1:$AQ$1,0),FALSE)</f>
        <v>0</v>
      </c>
      <c r="D249">
        <f>VLOOKUP($B249,'Tillförd energi'!$B$1:$AS$566,MATCH(D$1,'Tillförd energi'!$B$1:$AQ$1,0),FALSE)</f>
        <v>0.03</v>
      </c>
      <c r="E249">
        <f>VLOOKUP($B249,'Tillförd energi'!$B$1:$AS$566,MATCH(E$1,'Tillförd energi'!$B$1:$AQ$1,0),FALSE)</f>
        <v>0</v>
      </c>
      <c r="F249">
        <f>VLOOKUP($B249,'Tillförd energi'!$B$1:$AS$566,MATCH(F$1,'Tillförd energi'!$B$1:$AQ$1,0),FALSE)</f>
        <v>0</v>
      </c>
      <c r="G249">
        <f>VLOOKUP($B249,'Tillförd energi'!$B$1:$AS$566,MATCH(G$1,'Tillförd energi'!$B$1:$AQ$1,0),FALSE)</f>
        <v>0</v>
      </c>
      <c r="H249">
        <f>VLOOKUP($B249,'Tillförd energi'!$B$1:$AS$566,MATCH(H$1,'Tillförd energi'!$B$1:$AQ$1,0),FALSE)</f>
        <v>0</v>
      </c>
      <c r="I249">
        <f>VLOOKUP($B249,'Tillförd energi'!$B$1:$AS$566,MATCH(I$1,'Tillförd energi'!$B$1:$AQ$1,0),FALSE)</f>
        <v>0</v>
      </c>
      <c r="J249">
        <f>VLOOKUP($B249,'Tillförd energi'!$B$1:$AS$566,MATCH(J$1,'Tillförd energi'!$B$1:$AQ$1,0),FALSE)</f>
        <v>0</v>
      </c>
      <c r="K249">
        <v>0</v>
      </c>
      <c r="L249">
        <f>VLOOKUP($B249,'Tillförd energi'!$B$1:$AS$566,MATCH(L$1,'Tillförd energi'!$B$1:$AQ$1,0),FALSE)</f>
        <v>0</v>
      </c>
      <c r="M249">
        <f>VLOOKUP($B249,'Tillförd energi'!$B$1:$AS$566,MATCH(M$1,'Tillförd energi'!$B$1:$AQ$1,0),FALSE)</f>
        <v>0</v>
      </c>
      <c r="N249">
        <f>VLOOKUP($B249,'Tillförd energi'!$B$1:$AS$566,MATCH(N$1,'Tillförd energi'!$B$1:$AQ$1,0),FALSE)</f>
        <v>0</v>
      </c>
      <c r="O249">
        <f>VLOOKUP($B249,'Tillförd energi'!$B$1:$AS$566,MATCH(O$1,'Tillförd energi'!$B$1:$AQ$1,0),FALSE)</f>
        <v>0</v>
      </c>
      <c r="P249">
        <f>VLOOKUP($B249,'Tillförd energi'!$B$1:$AS$566,MATCH(P$1,'Tillförd energi'!$B$1:$AQ$1,0),FALSE)</f>
        <v>0</v>
      </c>
      <c r="Q249">
        <f>VLOOKUP($B249,'Tillförd energi'!$B$1:$AS$566,MATCH(Q$1,'Tillförd energi'!$B$1:$AQ$1,0),FALSE)</f>
        <v>0</v>
      </c>
      <c r="R249">
        <f>VLOOKUP($B249,'Tillförd energi'!$B$1:$AS$566,MATCH(R$1,'Tillförd energi'!$B$1:$AQ$1,0),FALSE)</f>
        <v>9.6690000000000005</v>
      </c>
      <c r="S249">
        <f>VLOOKUP($B249,'Tillförd energi'!$B$1:$AS$566,MATCH(S$1,'Tillförd energi'!$B$1:$AQ$1,0),FALSE)</f>
        <v>0</v>
      </c>
      <c r="T249">
        <f>VLOOKUP($B249,'Tillförd energi'!$B$1:$AS$566,MATCH(T$1,'Tillförd energi'!$B$1:$AQ$1,0),FALSE)</f>
        <v>0</v>
      </c>
      <c r="U249">
        <f>VLOOKUP($B249,'Tillförd energi'!$B$1:$AS$566,MATCH(U$1,'Tillförd energi'!$B$1:$AQ$1,0),FALSE)</f>
        <v>0</v>
      </c>
      <c r="V249">
        <f>VLOOKUP($B249,'Tillförd energi'!$B$1:$AS$566,MATCH(V$1,'Tillförd energi'!$B$1:$AQ$1,0),FALSE)</f>
        <v>0</v>
      </c>
      <c r="W249">
        <f>VLOOKUP($B249,'Tillförd energi'!$B$1:$AS$566,MATCH(W$1,'Tillförd energi'!$B$1:$AQ$1,0),FALSE)</f>
        <v>0</v>
      </c>
      <c r="X249">
        <f>VLOOKUP($B249,'Tillförd energi'!$B$1:$AS$566,MATCH(X$1,'Tillförd energi'!$B$1:$AQ$1,0),FALSE)</f>
        <v>0</v>
      </c>
      <c r="Y249">
        <f>VLOOKUP($B249,'Tillförd energi'!$B$1:$AS$566,MATCH(Y$1,'Tillförd energi'!$B$1:$AQ$1,0),FALSE)</f>
        <v>0</v>
      </c>
      <c r="Z249">
        <f>VLOOKUP($B249,'Tillförd energi'!$B$1:$AS$566,MATCH(Z$1,'Tillförd energi'!$B$1:$AQ$1,0),FALSE)</f>
        <v>0</v>
      </c>
      <c r="AA249">
        <f>VLOOKUP($B249,'Tillförd energi'!$B$1:$AS$566,MATCH(AA$1,'Tillförd energi'!$B$1:$AQ$1,0),FALSE)</f>
        <v>0</v>
      </c>
      <c r="AB249">
        <f>VLOOKUP($B249,'Tillförd energi'!$B$1:$AS$566,MATCH(AB$1,'Tillförd energi'!$B$1:$AQ$1,0),FALSE)</f>
        <v>0</v>
      </c>
      <c r="AC249">
        <f>VLOOKUP($B249,'Tillförd energi'!$B$1:$AS$566,MATCH(AC$1,'Tillförd energi'!$B$1:$AQ$1,0),FALSE)</f>
        <v>0</v>
      </c>
      <c r="AD249">
        <f>VLOOKUP($B249,'Tillförd energi'!$B$1:$AS$566,MATCH(AD$1,'Tillförd energi'!$B$1:$AQ$1,0),FALSE)</f>
        <v>0</v>
      </c>
      <c r="AE249">
        <f>VLOOKUP($B249,'Tillförd energi'!$B$1:$AS$566,MATCH(AE$1,'Tillförd energi'!$B$1:$AQ$1,0),FALSE)</f>
        <v>0</v>
      </c>
      <c r="AF249">
        <f>VLOOKUP($B249,'Tillförd energi'!$B$1:$AS$566,MATCH(AF$1,'Tillförd energi'!$B$1:$AQ$1,0),FALSE)</f>
        <v>0.13800000000000001</v>
      </c>
      <c r="AG249">
        <f>IFERROR(VLOOKUP(B249,Miljö!$B$1:$S$476,9,FALSE)/1,0)</f>
        <v>0</v>
      </c>
      <c r="AI249">
        <f t="shared" ref="AI249:AI312" si="32">SUM(C249:AF249)</f>
        <v>9.8369999999999997</v>
      </c>
      <c r="AJ249">
        <f t="shared" ref="AJ249:AJ312" si="33">SUM(C249:AG249)</f>
        <v>9.8369999999999997</v>
      </c>
      <c r="AK249">
        <f>IF(ISERROR(1/VLOOKUP($B249,Leveranser!$B$1:$S$500,MATCH("såld värme (gwh)",Leveranser!$B$1:$S$1,0),FALSE)),"",VLOOKUP($B249,Leveranser!$B$1:$S$500,MATCH("såld värme (gwh)",Leveranser!$B$1:$S$1,0),FALSE))</f>
        <v>7.7149999999999999</v>
      </c>
      <c r="AL249">
        <f>VLOOKUP($B249,Leveranser!$B$1:$Y$500,MATCH("Totalt såld fjärrvärme till andra fjärrvärmeföretag",Leveranser!$B$1:$AA$1,0),FALSE)</f>
        <v>0</v>
      </c>
      <c r="AM249">
        <f>IF(ISERROR(1/VLOOKUP($B249,Miljö!$B$1:$S$500,MATCH("Såld mängd produktionsspecifik fjärrvärme (GWh)",Miljö!$B$1:$R$1,0),FALSE)),0,VLOOKUP($B249,Miljö!$B$1:$S$500,MATCH("Såld mängd produktionsspecifik fjärrvärme (GWh)",Miljö!$B$1:$R$1,0),FALSE))</f>
        <v>0</v>
      </c>
      <c r="AN249" s="137">
        <f t="shared" ref="AN249:AN312" si="34">IFERROR(AK249/AJ249,"")</f>
        <v>0.78428382636982819</v>
      </c>
      <c r="AP249" t="str">
        <f>VLOOKUP($B249,Miljövärden!$B$1:$H$446,7,FALSE)</f>
        <v>Ja</v>
      </c>
      <c r="AQ249" t="str">
        <f>VLOOKUP($B249,Miljövärden!$B$1:$H$446,6,FALSE)</f>
        <v>Nej</v>
      </c>
      <c r="AU249">
        <f t="shared" si="27"/>
        <v>0.13800000000000001</v>
      </c>
      <c r="AV249">
        <f t="shared" si="28"/>
        <v>0</v>
      </c>
      <c r="AW249">
        <f t="shared" si="29"/>
        <v>0</v>
      </c>
      <c r="AX249">
        <f t="shared" si="30"/>
        <v>9.6690000000000005</v>
      </c>
      <c r="AZ249">
        <f t="shared" si="31"/>
        <v>9.6690000000000005</v>
      </c>
    </row>
    <row r="250" spans="1:52" customFormat="1" x14ac:dyDescent="0.25">
      <c r="A250" s="2" t="s">
        <v>407</v>
      </c>
      <c r="B250" s="2" t="s">
        <v>409</v>
      </c>
      <c r="C250">
        <f>VLOOKUP($B250,'Tillförd energi'!$B$1:$AS$566,MATCH(C$1,'Tillförd energi'!$B$1:$AQ$1,0),FALSE)</f>
        <v>0</v>
      </c>
      <c r="D250">
        <f>VLOOKUP($B250,'Tillförd energi'!$B$1:$AS$566,MATCH(D$1,'Tillförd energi'!$B$1:$AQ$1,0),FALSE)</f>
        <v>0.14499999999999999</v>
      </c>
      <c r="E250">
        <f>VLOOKUP($B250,'Tillförd energi'!$B$1:$AS$566,MATCH(E$1,'Tillförd energi'!$B$1:$AQ$1,0),FALSE)</f>
        <v>0</v>
      </c>
      <c r="F250">
        <f>VLOOKUP($B250,'Tillförd energi'!$B$1:$AS$566,MATCH(F$1,'Tillförd energi'!$B$1:$AQ$1,0),FALSE)</f>
        <v>0</v>
      </c>
      <c r="G250">
        <f>VLOOKUP($B250,'Tillförd energi'!$B$1:$AS$566,MATCH(G$1,'Tillförd energi'!$B$1:$AQ$1,0),FALSE)</f>
        <v>0</v>
      </c>
      <c r="H250">
        <f>VLOOKUP($B250,'Tillförd energi'!$B$1:$AS$566,MATCH(H$1,'Tillförd energi'!$B$1:$AQ$1,0),FALSE)</f>
        <v>0</v>
      </c>
      <c r="I250">
        <f>VLOOKUP($B250,'Tillförd energi'!$B$1:$AS$566,MATCH(I$1,'Tillförd energi'!$B$1:$AQ$1,0),FALSE)</f>
        <v>0</v>
      </c>
      <c r="J250">
        <f>VLOOKUP($B250,'Tillförd energi'!$B$1:$AS$566,MATCH(J$1,'Tillförd energi'!$B$1:$AQ$1,0),FALSE)</f>
        <v>0</v>
      </c>
      <c r="K250">
        <v>0</v>
      </c>
      <c r="L250">
        <f>VLOOKUP($B250,'Tillförd energi'!$B$1:$AS$566,MATCH(L$1,'Tillförd energi'!$B$1:$AQ$1,0),FALSE)</f>
        <v>0</v>
      </c>
      <c r="M250">
        <f>VLOOKUP($B250,'Tillförd energi'!$B$1:$AS$566,MATCH(M$1,'Tillförd energi'!$B$1:$AQ$1,0),FALSE)</f>
        <v>0</v>
      </c>
      <c r="N250">
        <f>VLOOKUP($B250,'Tillförd energi'!$B$1:$AS$566,MATCH(N$1,'Tillförd energi'!$B$1:$AQ$1,0),FALSE)</f>
        <v>0</v>
      </c>
      <c r="O250">
        <f>VLOOKUP($B250,'Tillförd energi'!$B$1:$AS$566,MATCH(O$1,'Tillförd energi'!$B$1:$AQ$1,0),FALSE)</f>
        <v>0</v>
      </c>
      <c r="P250">
        <f>VLOOKUP($B250,'Tillförd energi'!$B$1:$AS$566,MATCH(P$1,'Tillförd energi'!$B$1:$AQ$1,0),FALSE)</f>
        <v>0</v>
      </c>
      <c r="Q250">
        <f>VLOOKUP($B250,'Tillförd energi'!$B$1:$AS$566,MATCH(Q$1,'Tillförd energi'!$B$1:$AQ$1,0),FALSE)</f>
        <v>0</v>
      </c>
      <c r="R250">
        <f>VLOOKUP($B250,'Tillförd energi'!$B$1:$AS$566,MATCH(R$1,'Tillförd energi'!$B$1:$AQ$1,0),FALSE)</f>
        <v>9.4559999999999995</v>
      </c>
      <c r="S250">
        <f>VLOOKUP($B250,'Tillförd energi'!$B$1:$AS$566,MATCH(S$1,'Tillförd energi'!$B$1:$AQ$1,0),FALSE)</f>
        <v>0</v>
      </c>
      <c r="T250">
        <f>VLOOKUP($B250,'Tillförd energi'!$B$1:$AS$566,MATCH(T$1,'Tillförd energi'!$B$1:$AQ$1,0),FALSE)</f>
        <v>0</v>
      </c>
      <c r="U250">
        <f>VLOOKUP($B250,'Tillförd energi'!$B$1:$AS$566,MATCH(U$1,'Tillförd energi'!$B$1:$AQ$1,0),FALSE)</f>
        <v>0</v>
      </c>
      <c r="V250">
        <f>VLOOKUP($B250,'Tillförd energi'!$B$1:$AS$566,MATCH(V$1,'Tillförd energi'!$B$1:$AQ$1,0),FALSE)</f>
        <v>0</v>
      </c>
      <c r="W250">
        <f>VLOOKUP($B250,'Tillförd energi'!$B$1:$AS$566,MATCH(W$1,'Tillförd energi'!$B$1:$AQ$1,0),FALSE)</f>
        <v>0</v>
      </c>
      <c r="X250">
        <f>VLOOKUP($B250,'Tillförd energi'!$B$1:$AS$566,MATCH(X$1,'Tillförd energi'!$B$1:$AQ$1,0),FALSE)</f>
        <v>0</v>
      </c>
      <c r="Y250">
        <f>VLOOKUP($B250,'Tillförd energi'!$B$1:$AS$566,MATCH(Y$1,'Tillförd energi'!$B$1:$AQ$1,0),FALSE)</f>
        <v>0</v>
      </c>
      <c r="Z250">
        <f>VLOOKUP($B250,'Tillförd energi'!$B$1:$AS$566,MATCH(Z$1,'Tillförd energi'!$B$1:$AQ$1,0),FALSE)</f>
        <v>0</v>
      </c>
      <c r="AA250">
        <f>VLOOKUP($B250,'Tillförd energi'!$B$1:$AS$566,MATCH(AA$1,'Tillförd energi'!$B$1:$AQ$1,0),FALSE)</f>
        <v>0</v>
      </c>
      <c r="AB250">
        <f>VLOOKUP($B250,'Tillförd energi'!$B$1:$AS$566,MATCH(AB$1,'Tillförd energi'!$B$1:$AQ$1,0),FALSE)</f>
        <v>0</v>
      </c>
      <c r="AC250">
        <f>VLOOKUP($B250,'Tillförd energi'!$B$1:$AS$566,MATCH(AC$1,'Tillförd energi'!$B$1:$AQ$1,0),FALSE)</f>
        <v>0</v>
      </c>
      <c r="AD250">
        <f>VLOOKUP($B250,'Tillförd energi'!$B$1:$AS$566,MATCH(AD$1,'Tillförd energi'!$B$1:$AQ$1,0),FALSE)</f>
        <v>0</v>
      </c>
      <c r="AE250">
        <f>VLOOKUP($B250,'Tillförd energi'!$B$1:$AS$566,MATCH(AE$1,'Tillförd energi'!$B$1:$AQ$1,0),FALSE)</f>
        <v>0</v>
      </c>
      <c r="AF250">
        <f>VLOOKUP($B250,'Tillförd energi'!$B$1:$AS$566,MATCH(AF$1,'Tillförd energi'!$B$1:$AQ$1,0),FALSE)</f>
        <v>9.1999999999999998E-2</v>
      </c>
      <c r="AG250">
        <f>IFERROR(VLOOKUP(B250,Miljö!$B$1:$S$476,9,FALSE)/1,0)</f>
        <v>0</v>
      </c>
      <c r="AI250">
        <f t="shared" si="32"/>
        <v>9.6929999999999996</v>
      </c>
      <c r="AJ250">
        <f t="shared" si="33"/>
        <v>9.6929999999999996</v>
      </c>
      <c r="AK250">
        <f>IF(ISERROR(1/VLOOKUP($B250,Leveranser!$B$1:$S$500,MATCH("såld värme (gwh)",Leveranser!$B$1:$S$1,0),FALSE)),"",VLOOKUP($B250,Leveranser!$B$1:$S$500,MATCH("såld värme (gwh)",Leveranser!$B$1:$S$1,0),FALSE))</f>
        <v>7.06</v>
      </c>
      <c r="AL250">
        <f>VLOOKUP($B250,Leveranser!$B$1:$Y$500,MATCH("Totalt såld fjärrvärme till andra fjärrvärmeföretag",Leveranser!$B$1:$AA$1,0),FALSE)</f>
        <v>0</v>
      </c>
      <c r="AM250">
        <f>IF(ISERROR(1/VLOOKUP($B250,Miljö!$B$1:$S$500,MATCH("Såld mängd produktionsspecifik fjärrvärme (GWh)",Miljö!$B$1:$R$1,0),FALSE)),0,VLOOKUP($B250,Miljö!$B$1:$S$500,MATCH("Såld mängd produktionsspecifik fjärrvärme (GWh)",Miljö!$B$1:$R$1,0),FALSE))</f>
        <v>0</v>
      </c>
      <c r="AN250" s="137">
        <f t="shared" si="34"/>
        <v>0.72836067265036619</v>
      </c>
      <c r="AP250" t="str">
        <f>VLOOKUP($B250,Miljövärden!$B$1:$H$446,7,FALSE)</f>
        <v>Ja</v>
      </c>
      <c r="AQ250" t="str">
        <f>VLOOKUP($B250,Miljövärden!$B$1:$H$446,6,FALSE)</f>
        <v>Nej</v>
      </c>
      <c r="AU250">
        <f t="shared" si="27"/>
        <v>9.1999999999999998E-2</v>
      </c>
      <c r="AV250">
        <f t="shared" si="28"/>
        <v>0</v>
      </c>
      <c r="AW250">
        <f t="shared" si="29"/>
        <v>0</v>
      </c>
      <c r="AX250">
        <f t="shared" si="30"/>
        <v>9.4559999999999995</v>
      </c>
      <c r="AZ250">
        <f t="shared" si="31"/>
        <v>9.4559999999999995</v>
      </c>
    </row>
    <row r="251" spans="1:52" customFormat="1" x14ac:dyDescent="0.25">
      <c r="A251" s="2" t="s">
        <v>407</v>
      </c>
      <c r="B251" s="2" t="s">
        <v>410</v>
      </c>
      <c r="C251">
        <f>VLOOKUP($B251,'Tillförd energi'!$B$1:$AS$566,MATCH(C$1,'Tillförd energi'!$B$1:$AQ$1,0),FALSE)</f>
        <v>0</v>
      </c>
      <c r="D251">
        <f>VLOOKUP($B251,'Tillförd energi'!$B$1:$AS$566,MATCH(D$1,'Tillförd energi'!$B$1:$AQ$1,0),FALSE)</f>
        <v>0.28999999999999998</v>
      </c>
      <c r="E251">
        <f>VLOOKUP($B251,'Tillförd energi'!$B$1:$AS$566,MATCH(E$1,'Tillförd energi'!$B$1:$AQ$1,0),FALSE)</f>
        <v>0</v>
      </c>
      <c r="F251">
        <f>VLOOKUP($B251,'Tillförd energi'!$B$1:$AS$566,MATCH(F$1,'Tillförd energi'!$B$1:$AQ$1,0),FALSE)</f>
        <v>0</v>
      </c>
      <c r="G251">
        <f>VLOOKUP($B251,'Tillförd energi'!$B$1:$AS$566,MATCH(G$1,'Tillförd energi'!$B$1:$AQ$1,0),FALSE)</f>
        <v>0</v>
      </c>
      <c r="H251">
        <f>VLOOKUP($B251,'Tillförd energi'!$B$1:$AS$566,MATCH(H$1,'Tillförd energi'!$B$1:$AQ$1,0),FALSE)</f>
        <v>0</v>
      </c>
      <c r="I251">
        <f>VLOOKUP($B251,'Tillförd energi'!$B$1:$AS$566,MATCH(I$1,'Tillförd energi'!$B$1:$AQ$1,0),FALSE)</f>
        <v>0</v>
      </c>
      <c r="J251">
        <f>VLOOKUP($B251,'Tillförd energi'!$B$1:$AS$566,MATCH(J$1,'Tillförd energi'!$B$1:$AQ$1,0),FALSE)</f>
        <v>0</v>
      </c>
      <c r="K251">
        <v>0</v>
      </c>
      <c r="L251">
        <f>VLOOKUP($B251,'Tillförd energi'!$B$1:$AS$566,MATCH(L$1,'Tillförd energi'!$B$1:$AQ$1,0),FALSE)</f>
        <v>0</v>
      </c>
      <c r="M251">
        <f>VLOOKUP($B251,'Tillförd energi'!$B$1:$AS$566,MATCH(M$1,'Tillförd energi'!$B$1:$AQ$1,0),FALSE)</f>
        <v>7.6849999999999996</v>
      </c>
      <c r="N251">
        <f>VLOOKUP($B251,'Tillförd energi'!$B$1:$AS$566,MATCH(N$1,'Tillförd energi'!$B$1:$AQ$1,0),FALSE)</f>
        <v>0</v>
      </c>
      <c r="O251">
        <f>VLOOKUP($B251,'Tillförd energi'!$B$1:$AS$566,MATCH(O$1,'Tillförd energi'!$B$1:$AQ$1,0),FALSE)</f>
        <v>7.6849999999999996</v>
      </c>
      <c r="P251">
        <f>VLOOKUP($B251,'Tillförd energi'!$B$1:$AS$566,MATCH(P$1,'Tillförd energi'!$B$1:$AQ$1,0),FALSE)</f>
        <v>0</v>
      </c>
      <c r="Q251">
        <f>VLOOKUP($B251,'Tillförd energi'!$B$1:$AS$566,MATCH(Q$1,'Tillförd energi'!$B$1:$AQ$1,0),FALSE)</f>
        <v>0</v>
      </c>
      <c r="R251">
        <f>VLOOKUP($B251,'Tillförd energi'!$B$1:$AS$566,MATCH(R$1,'Tillförd energi'!$B$1:$AQ$1,0),FALSE)</f>
        <v>2.5249999999999999</v>
      </c>
      <c r="S251">
        <f>VLOOKUP($B251,'Tillförd energi'!$B$1:$AS$566,MATCH(S$1,'Tillförd energi'!$B$1:$AQ$1,0),FALSE)</f>
        <v>0</v>
      </c>
      <c r="T251">
        <f>VLOOKUP($B251,'Tillförd energi'!$B$1:$AS$566,MATCH(T$1,'Tillförd energi'!$B$1:$AQ$1,0),FALSE)</f>
        <v>0</v>
      </c>
      <c r="U251">
        <f>VLOOKUP($B251,'Tillförd energi'!$B$1:$AS$566,MATCH(U$1,'Tillförd energi'!$B$1:$AQ$1,0),FALSE)</f>
        <v>0</v>
      </c>
      <c r="V251">
        <f>VLOOKUP($B251,'Tillförd energi'!$B$1:$AS$566,MATCH(V$1,'Tillförd energi'!$B$1:$AQ$1,0),FALSE)</f>
        <v>0</v>
      </c>
      <c r="W251">
        <f>VLOOKUP($B251,'Tillförd energi'!$B$1:$AS$566,MATCH(W$1,'Tillförd energi'!$B$1:$AQ$1,0),FALSE)</f>
        <v>0</v>
      </c>
      <c r="X251">
        <f>VLOOKUP($B251,'Tillförd energi'!$B$1:$AS$566,MATCH(X$1,'Tillförd energi'!$B$1:$AQ$1,0),FALSE)</f>
        <v>0</v>
      </c>
      <c r="Y251">
        <f>VLOOKUP($B251,'Tillförd energi'!$B$1:$AS$566,MATCH(Y$1,'Tillförd energi'!$B$1:$AQ$1,0),FALSE)</f>
        <v>0</v>
      </c>
      <c r="Z251">
        <f>VLOOKUP($B251,'Tillförd energi'!$B$1:$AS$566,MATCH(Z$1,'Tillförd energi'!$B$1:$AQ$1,0),FALSE)</f>
        <v>0.01</v>
      </c>
      <c r="AA251">
        <f>VLOOKUP($B251,'Tillförd energi'!$B$1:$AS$566,MATCH(AA$1,'Tillförd energi'!$B$1:$AQ$1,0),FALSE)</f>
        <v>0</v>
      </c>
      <c r="AB251">
        <f>VLOOKUP($B251,'Tillförd energi'!$B$1:$AS$566,MATCH(AB$1,'Tillförd energi'!$B$1:$AQ$1,0),FALSE)</f>
        <v>0</v>
      </c>
      <c r="AC251">
        <f>VLOOKUP($B251,'Tillförd energi'!$B$1:$AS$566,MATCH(AC$1,'Tillförd energi'!$B$1:$AQ$1,0),FALSE)</f>
        <v>0</v>
      </c>
      <c r="AD251">
        <f>VLOOKUP($B251,'Tillförd energi'!$B$1:$AS$566,MATCH(AD$1,'Tillförd energi'!$B$1:$AQ$1,0),FALSE)</f>
        <v>0</v>
      </c>
      <c r="AE251">
        <f>VLOOKUP($B251,'Tillförd energi'!$B$1:$AS$566,MATCH(AE$1,'Tillförd energi'!$B$1:$AQ$1,0),FALSE)</f>
        <v>0</v>
      </c>
      <c r="AF251">
        <f>VLOOKUP($B251,'Tillförd energi'!$B$1:$AS$566,MATCH(AF$1,'Tillförd energi'!$B$1:$AQ$1,0),FALSE)</f>
        <v>0.32200000000000001</v>
      </c>
      <c r="AG251">
        <f>IFERROR(VLOOKUP(B251,Miljö!$B$1:$S$476,9,FALSE)/1,0)</f>
        <v>0</v>
      </c>
      <c r="AI251">
        <f t="shared" si="32"/>
        <v>18.516999999999999</v>
      </c>
      <c r="AJ251">
        <f t="shared" si="33"/>
        <v>18.516999999999999</v>
      </c>
      <c r="AK251">
        <f>IF(ISERROR(1/VLOOKUP($B251,Leveranser!$B$1:$S$500,MATCH("såld värme (gwh)",Leveranser!$B$1:$S$1,0),FALSE)),"",VLOOKUP($B251,Leveranser!$B$1:$S$500,MATCH("såld värme (gwh)",Leveranser!$B$1:$S$1,0),FALSE))</f>
        <v>12.5</v>
      </c>
      <c r="AL251">
        <f>VLOOKUP($B251,Leveranser!$B$1:$Y$500,MATCH("Totalt såld fjärrvärme till andra fjärrvärmeföretag",Leveranser!$B$1:$AA$1,0),FALSE)</f>
        <v>0</v>
      </c>
      <c r="AM251">
        <f>IF(ISERROR(1/VLOOKUP($B251,Miljö!$B$1:$S$500,MATCH("Såld mängd produktionsspecifik fjärrvärme (GWh)",Miljö!$B$1:$R$1,0),FALSE)),0,VLOOKUP($B251,Miljö!$B$1:$S$500,MATCH("Såld mängd produktionsspecifik fjärrvärme (GWh)",Miljö!$B$1:$R$1,0),FALSE))</f>
        <v>0</v>
      </c>
      <c r="AN251" s="137">
        <f t="shared" si="34"/>
        <v>0.67505535453907217</v>
      </c>
      <c r="AP251" t="str">
        <f>VLOOKUP($B251,Miljövärden!$B$1:$H$446,7,FALSE)</f>
        <v>Ja</v>
      </c>
      <c r="AQ251" t="str">
        <f>VLOOKUP($B251,Miljövärden!$B$1:$H$446,6,FALSE)</f>
        <v>Nej</v>
      </c>
      <c r="AU251">
        <f t="shared" si="27"/>
        <v>0.33200000000000002</v>
      </c>
      <c r="AV251">
        <f t="shared" si="28"/>
        <v>0</v>
      </c>
      <c r="AW251">
        <f t="shared" si="29"/>
        <v>15.37</v>
      </c>
      <c r="AX251">
        <f t="shared" si="30"/>
        <v>2.5249999999999999</v>
      </c>
      <c r="AZ251">
        <f t="shared" si="31"/>
        <v>17.895</v>
      </c>
    </row>
    <row r="252" spans="1:52" customFormat="1" x14ac:dyDescent="0.25">
      <c r="A252" s="2" t="s">
        <v>407</v>
      </c>
      <c r="B252" s="2" t="s">
        <v>411</v>
      </c>
      <c r="C252">
        <f>VLOOKUP($B252,'Tillförd energi'!$B$1:$AS$566,MATCH(C$1,'Tillförd energi'!$B$1:$AQ$1,0),FALSE)</f>
        <v>0</v>
      </c>
      <c r="D252">
        <f>VLOOKUP($B252,'Tillförd energi'!$B$1:$AS$566,MATCH(D$1,'Tillförd energi'!$B$1:$AQ$1,0),FALSE)</f>
        <v>0.113</v>
      </c>
      <c r="E252">
        <f>VLOOKUP($B252,'Tillförd energi'!$B$1:$AS$566,MATCH(E$1,'Tillförd energi'!$B$1:$AQ$1,0),FALSE)</f>
        <v>0</v>
      </c>
      <c r="F252">
        <f>VLOOKUP($B252,'Tillförd energi'!$B$1:$AS$566,MATCH(F$1,'Tillförd energi'!$B$1:$AQ$1,0),FALSE)</f>
        <v>0</v>
      </c>
      <c r="G252">
        <f>VLOOKUP($B252,'Tillförd energi'!$B$1:$AS$566,MATCH(G$1,'Tillförd energi'!$B$1:$AQ$1,0),FALSE)</f>
        <v>0</v>
      </c>
      <c r="H252">
        <f>VLOOKUP($B252,'Tillförd energi'!$B$1:$AS$566,MATCH(H$1,'Tillförd energi'!$B$1:$AQ$1,0),FALSE)</f>
        <v>0</v>
      </c>
      <c r="I252">
        <f>VLOOKUP($B252,'Tillförd energi'!$B$1:$AS$566,MATCH(I$1,'Tillförd energi'!$B$1:$AQ$1,0),FALSE)</f>
        <v>0</v>
      </c>
      <c r="J252">
        <f>VLOOKUP($B252,'Tillförd energi'!$B$1:$AS$566,MATCH(J$1,'Tillförd energi'!$B$1:$AQ$1,0),FALSE)</f>
        <v>0</v>
      </c>
      <c r="K252">
        <v>0</v>
      </c>
      <c r="L252">
        <f>VLOOKUP($B252,'Tillförd energi'!$B$1:$AS$566,MATCH(L$1,'Tillförd energi'!$B$1:$AQ$1,0),FALSE)</f>
        <v>0</v>
      </c>
      <c r="M252">
        <f>VLOOKUP($B252,'Tillförd energi'!$B$1:$AS$566,MATCH(M$1,'Tillförd energi'!$B$1:$AQ$1,0),FALSE)</f>
        <v>0</v>
      </c>
      <c r="N252">
        <f>VLOOKUP($B252,'Tillförd energi'!$B$1:$AS$566,MATCH(N$1,'Tillförd energi'!$B$1:$AQ$1,0),FALSE)</f>
        <v>0</v>
      </c>
      <c r="O252">
        <f>VLOOKUP($B252,'Tillförd energi'!$B$1:$AS$566,MATCH(O$1,'Tillförd energi'!$B$1:$AQ$1,0),FALSE)</f>
        <v>0</v>
      </c>
      <c r="P252">
        <f>VLOOKUP($B252,'Tillförd energi'!$B$1:$AS$566,MATCH(P$1,'Tillförd energi'!$B$1:$AQ$1,0),FALSE)</f>
        <v>0</v>
      </c>
      <c r="Q252">
        <f>VLOOKUP($B252,'Tillförd energi'!$B$1:$AS$566,MATCH(Q$1,'Tillförd energi'!$B$1:$AQ$1,0),FALSE)</f>
        <v>0</v>
      </c>
      <c r="R252">
        <f>VLOOKUP($B252,'Tillförd energi'!$B$1:$AS$566,MATCH(R$1,'Tillförd energi'!$B$1:$AQ$1,0),FALSE)</f>
        <v>11.369</v>
      </c>
      <c r="S252">
        <f>VLOOKUP($B252,'Tillförd energi'!$B$1:$AS$566,MATCH(S$1,'Tillförd energi'!$B$1:$AQ$1,0),FALSE)</f>
        <v>0</v>
      </c>
      <c r="T252">
        <f>VLOOKUP($B252,'Tillförd energi'!$B$1:$AS$566,MATCH(T$1,'Tillförd energi'!$B$1:$AQ$1,0),FALSE)</f>
        <v>0</v>
      </c>
      <c r="U252">
        <f>VLOOKUP($B252,'Tillförd energi'!$B$1:$AS$566,MATCH(U$1,'Tillförd energi'!$B$1:$AQ$1,0),FALSE)</f>
        <v>0</v>
      </c>
      <c r="V252">
        <f>VLOOKUP($B252,'Tillförd energi'!$B$1:$AS$566,MATCH(V$1,'Tillförd energi'!$B$1:$AQ$1,0),FALSE)</f>
        <v>0</v>
      </c>
      <c r="W252">
        <f>VLOOKUP($B252,'Tillförd energi'!$B$1:$AS$566,MATCH(W$1,'Tillförd energi'!$B$1:$AQ$1,0),FALSE)</f>
        <v>0</v>
      </c>
      <c r="X252">
        <f>VLOOKUP($B252,'Tillförd energi'!$B$1:$AS$566,MATCH(X$1,'Tillförd energi'!$B$1:$AQ$1,0),FALSE)</f>
        <v>0</v>
      </c>
      <c r="Y252">
        <f>VLOOKUP($B252,'Tillförd energi'!$B$1:$AS$566,MATCH(Y$1,'Tillförd energi'!$B$1:$AQ$1,0),FALSE)</f>
        <v>0</v>
      </c>
      <c r="Z252">
        <f>VLOOKUP($B252,'Tillförd energi'!$B$1:$AS$566,MATCH(Z$1,'Tillförd energi'!$B$1:$AQ$1,0),FALSE)</f>
        <v>0</v>
      </c>
      <c r="AA252">
        <f>VLOOKUP($B252,'Tillförd energi'!$B$1:$AS$566,MATCH(AA$1,'Tillförd energi'!$B$1:$AQ$1,0),FALSE)</f>
        <v>0</v>
      </c>
      <c r="AB252">
        <f>VLOOKUP($B252,'Tillförd energi'!$B$1:$AS$566,MATCH(AB$1,'Tillförd energi'!$B$1:$AQ$1,0),FALSE)</f>
        <v>0</v>
      </c>
      <c r="AC252">
        <f>VLOOKUP($B252,'Tillförd energi'!$B$1:$AS$566,MATCH(AC$1,'Tillförd energi'!$B$1:$AQ$1,0),FALSE)</f>
        <v>0</v>
      </c>
      <c r="AD252">
        <f>VLOOKUP($B252,'Tillförd energi'!$B$1:$AS$566,MATCH(AD$1,'Tillförd energi'!$B$1:$AQ$1,0),FALSE)</f>
        <v>0</v>
      </c>
      <c r="AE252">
        <f>VLOOKUP($B252,'Tillförd energi'!$B$1:$AS$566,MATCH(AE$1,'Tillförd energi'!$B$1:$AQ$1,0),FALSE)</f>
        <v>0</v>
      </c>
      <c r="AF252">
        <f>VLOOKUP($B252,'Tillförd energi'!$B$1:$AS$566,MATCH(AF$1,'Tillförd energi'!$B$1:$AQ$1,0),FALSE)</f>
        <v>0.106</v>
      </c>
      <c r="AG252">
        <f>IFERROR(VLOOKUP(B252,Miljö!$B$1:$S$476,9,FALSE)/1,0)</f>
        <v>0</v>
      </c>
      <c r="AI252">
        <f t="shared" si="32"/>
        <v>11.587999999999999</v>
      </c>
      <c r="AJ252">
        <f t="shared" si="33"/>
        <v>11.587999999999999</v>
      </c>
      <c r="AK252">
        <f>IF(ISERROR(1/VLOOKUP($B252,Leveranser!$B$1:$S$500,MATCH("såld värme (gwh)",Leveranser!$B$1:$S$1,0),FALSE)),"",VLOOKUP($B252,Leveranser!$B$1:$S$500,MATCH("såld värme (gwh)",Leveranser!$B$1:$S$1,0),FALSE))</f>
        <v>9.6669999999999998</v>
      </c>
      <c r="AL252">
        <f>VLOOKUP($B252,Leveranser!$B$1:$Y$500,MATCH("Totalt såld fjärrvärme till andra fjärrvärmeföretag",Leveranser!$B$1:$AA$1,0),FALSE)</f>
        <v>0</v>
      </c>
      <c r="AM252">
        <f>IF(ISERROR(1/VLOOKUP($B252,Miljö!$B$1:$S$500,MATCH("Såld mängd produktionsspecifik fjärrvärme (GWh)",Miljö!$B$1:$R$1,0),FALSE)),0,VLOOKUP($B252,Miljö!$B$1:$S$500,MATCH("Såld mängd produktionsspecifik fjärrvärme (GWh)",Miljö!$B$1:$R$1,0),FALSE))</f>
        <v>0</v>
      </c>
      <c r="AN252" s="137">
        <f t="shared" si="34"/>
        <v>0.83422506040731792</v>
      </c>
      <c r="AP252" t="str">
        <f>VLOOKUP($B252,Miljövärden!$B$1:$H$446,7,FALSE)</f>
        <v>Ja</v>
      </c>
      <c r="AQ252" t="str">
        <f>VLOOKUP($B252,Miljövärden!$B$1:$H$446,6,FALSE)</f>
        <v>Nej</v>
      </c>
      <c r="AU252">
        <f t="shared" si="27"/>
        <v>0.106</v>
      </c>
      <c r="AV252">
        <f t="shared" si="28"/>
        <v>0</v>
      </c>
      <c r="AW252">
        <f t="shared" si="29"/>
        <v>0</v>
      </c>
      <c r="AX252">
        <f t="shared" si="30"/>
        <v>11.369</v>
      </c>
      <c r="AZ252">
        <f t="shared" si="31"/>
        <v>11.369</v>
      </c>
    </row>
    <row r="253" spans="1:52" customFormat="1" x14ac:dyDescent="0.25">
      <c r="A253" s="2" t="s">
        <v>407</v>
      </c>
      <c r="B253" s="2" t="s">
        <v>412</v>
      </c>
      <c r="C253">
        <f>VLOOKUP($B253,'Tillförd energi'!$B$1:$AS$566,MATCH(C$1,'Tillförd energi'!$B$1:$AQ$1,0),FALSE)</f>
        <v>0</v>
      </c>
      <c r="D253">
        <f>VLOOKUP($B253,'Tillförd energi'!$B$1:$AS$566,MATCH(D$1,'Tillförd energi'!$B$1:$AQ$1,0),FALSE)</f>
        <v>2.5000000000000001E-2</v>
      </c>
      <c r="E253">
        <f>VLOOKUP($B253,'Tillförd energi'!$B$1:$AS$566,MATCH(E$1,'Tillförd energi'!$B$1:$AQ$1,0),FALSE)</f>
        <v>0</v>
      </c>
      <c r="F253">
        <f>VLOOKUP($B253,'Tillförd energi'!$B$1:$AS$566,MATCH(F$1,'Tillförd energi'!$B$1:$AQ$1,0),FALSE)</f>
        <v>0</v>
      </c>
      <c r="G253">
        <f>VLOOKUP($B253,'Tillförd energi'!$B$1:$AS$566,MATCH(G$1,'Tillförd energi'!$B$1:$AQ$1,0),FALSE)</f>
        <v>0</v>
      </c>
      <c r="H253">
        <f>VLOOKUP($B253,'Tillförd energi'!$B$1:$AS$566,MATCH(H$1,'Tillförd energi'!$B$1:$AQ$1,0),FALSE)</f>
        <v>0</v>
      </c>
      <c r="I253">
        <f>VLOOKUP($B253,'Tillförd energi'!$B$1:$AS$566,MATCH(I$1,'Tillförd energi'!$B$1:$AQ$1,0),FALSE)</f>
        <v>0</v>
      </c>
      <c r="J253">
        <f>VLOOKUP($B253,'Tillförd energi'!$B$1:$AS$566,MATCH(J$1,'Tillförd energi'!$B$1:$AQ$1,0),FALSE)</f>
        <v>0</v>
      </c>
      <c r="K253">
        <v>0</v>
      </c>
      <c r="L253">
        <f>VLOOKUP($B253,'Tillförd energi'!$B$1:$AS$566,MATCH(L$1,'Tillförd energi'!$B$1:$AQ$1,0),FALSE)</f>
        <v>0</v>
      </c>
      <c r="M253">
        <f>VLOOKUP($B253,'Tillförd energi'!$B$1:$AS$566,MATCH(M$1,'Tillförd energi'!$B$1:$AQ$1,0),FALSE)</f>
        <v>2.2000000000000002</v>
      </c>
      <c r="N253">
        <f>VLOOKUP($B253,'Tillförd energi'!$B$1:$AS$566,MATCH(N$1,'Tillförd energi'!$B$1:$AQ$1,0),FALSE)</f>
        <v>0</v>
      </c>
      <c r="O253">
        <f>VLOOKUP($B253,'Tillförd energi'!$B$1:$AS$566,MATCH(O$1,'Tillförd energi'!$B$1:$AQ$1,0),FALSE)</f>
        <v>1.292</v>
      </c>
      <c r="P253">
        <f>VLOOKUP($B253,'Tillförd energi'!$B$1:$AS$566,MATCH(P$1,'Tillförd energi'!$B$1:$AQ$1,0),FALSE)</f>
        <v>0</v>
      </c>
      <c r="Q253">
        <f>VLOOKUP($B253,'Tillförd energi'!$B$1:$AS$566,MATCH(Q$1,'Tillförd energi'!$B$1:$AQ$1,0),FALSE)</f>
        <v>0</v>
      </c>
      <c r="R253">
        <f>VLOOKUP($B253,'Tillförd energi'!$B$1:$AS$566,MATCH(R$1,'Tillförd energi'!$B$1:$AQ$1,0),FALSE)</f>
        <v>3.9710000000000001</v>
      </c>
      <c r="S253">
        <f>VLOOKUP($B253,'Tillförd energi'!$B$1:$AS$566,MATCH(S$1,'Tillförd energi'!$B$1:$AQ$1,0),FALSE)</f>
        <v>0</v>
      </c>
      <c r="T253">
        <f>VLOOKUP($B253,'Tillförd energi'!$B$1:$AS$566,MATCH(T$1,'Tillförd energi'!$B$1:$AQ$1,0),FALSE)</f>
        <v>0</v>
      </c>
      <c r="U253">
        <f>VLOOKUP($B253,'Tillförd energi'!$B$1:$AS$566,MATCH(U$1,'Tillförd energi'!$B$1:$AQ$1,0),FALSE)</f>
        <v>0</v>
      </c>
      <c r="V253">
        <f>VLOOKUP($B253,'Tillförd energi'!$B$1:$AS$566,MATCH(V$1,'Tillförd energi'!$B$1:$AQ$1,0),FALSE)</f>
        <v>0</v>
      </c>
      <c r="W253">
        <f>VLOOKUP($B253,'Tillförd energi'!$B$1:$AS$566,MATCH(W$1,'Tillförd energi'!$B$1:$AQ$1,0),FALSE)</f>
        <v>0</v>
      </c>
      <c r="X253">
        <f>VLOOKUP($B253,'Tillförd energi'!$B$1:$AS$566,MATCH(X$1,'Tillförd energi'!$B$1:$AQ$1,0),FALSE)</f>
        <v>0</v>
      </c>
      <c r="Y253">
        <f>VLOOKUP($B253,'Tillförd energi'!$B$1:$AS$566,MATCH(Y$1,'Tillförd energi'!$B$1:$AQ$1,0),FALSE)</f>
        <v>0</v>
      </c>
      <c r="Z253">
        <f>VLOOKUP($B253,'Tillförd energi'!$B$1:$AS$566,MATCH(Z$1,'Tillförd energi'!$B$1:$AQ$1,0),FALSE)</f>
        <v>0</v>
      </c>
      <c r="AA253">
        <f>VLOOKUP($B253,'Tillförd energi'!$B$1:$AS$566,MATCH(AA$1,'Tillförd energi'!$B$1:$AQ$1,0),FALSE)</f>
        <v>0</v>
      </c>
      <c r="AB253">
        <f>VLOOKUP($B253,'Tillförd energi'!$B$1:$AS$566,MATCH(AB$1,'Tillförd energi'!$B$1:$AQ$1,0),FALSE)</f>
        <v>0</v>
      </c>
      <c r="AC253">
        <f>VLOOKUP($B253,'Tillförd energi'!$B$1:$AS$566,MATCH(AC$1,'Tillförd energi'!$B$1:$AQ$1,0),FALSE)</f>
        <v>0</v>
      </c>
      <c r="AD253">
        <f>VLOOKUP($B253,'Tillförd energi'!$B$1:$AS$566,MATCH(AD$1,'Tillförd energi'!$B$1:$AQ$1,0),FALSE)</f>
        <v>0</v>
      </c>
      <c r="AE253">
        <f>VLOOKUP($B253,'Tillförd energi'!$B$1:$AS$566,MATCH(AE$1,'Tillförd energi'!$B$1:$AQ$1,0),FALSE)</f>
        <v>0</v>
      </c>
      <c r="AF253">
        <f>VLOOKUP($B253,'Tillförd energi'!$B$1:$AS$566,MATCH(AF$1,'Tillförd energi'!$B$1:$AQ$1,0),FALSE)</f>
        <v>9.5000000000000001E-2</v>
      </c>
      <c r="AG253">
        <f>IFERROR(VLOOKUP(B253,Miljö!$B$1:$S$476,9,FALSE)/1,0)</f>
        <v>0</v>
      </c>
      <c r="AI253">
        <f t="shared" si="32"/>
        <v>7.5830000000000002</v>
      </c>
      <c r="AJ253">
        <f t="shared" si="33"/>
        <v>7.5830000000000002</v>
      </c>
      <c r="AK253">
        <f>IF(ISERROR(1/VLOOKUP($B253,Leveranser!$B$1:$S$500,MATCH("såld värme (gwh)",Leveranser!$B$1:$S$1,0),FALSE)),"",VLOOKUP($B253,Leveranser!$B$1:$S$500,MATCH("såld värme (gwh)",Leveranser!$B$1:$S$1,0),FALSE))</f>
        <v>6.141</v>
      </c>
      <c r="AL253">
        <f>VLOOKUP($B253,Leveranser!$B$1:$Y$500,MATCH("Totalt såld fjärrvärme till andra fjärrvärmeföretag",Leveranser!$B$1:$AA$1,0),FALSE)</f>
        <v>0</v>
      </c>
      <c r="AM253">
        <f>IF(ISERROR(1/VLOOKUP($B253,Miljö!$B$1:$S$500,MATCH("Såld mängd produktionsspecifik fjärrvärme (GWh)",Miljö!$B$1:$R$1,0),FALSE)),0,VLOOKUP($B253,Miljö!$B$1:$S$500,MATCH("Såld mängd produktionsspecifik fjärrvärme (GWh)",Miljö!$B$1:$R$1,0),FALSE))</f>
        <v>0</v>
      </c>
      <c r="AN253" s="137">
        <f t="shared" si="34"/>
        <v>0.80983779506791509</v>
      </c>
      <c r="AP253" t="str">
        <f>VLOOKUP($B253,Miljövärden!$B$1:$H$446,7,FALSE)</f>
        <v>Ja</v>
      </c>
      <c r="AQ253" t="str">
        <f>VLOOKUP($B253,Miljövärden!$B$1:$H$446,6,FALSE)</f>
        <v>Nej</v>
      </c>
      <c r="AU253">
        <f t="shared" si="27"/>
        <v>9.5000000000000001E-2</v>
      </c>
      <c r="AV253">
        <f t="shared" si="28"/>
        <v>0</v>
      </c>
      <c r="AW253">
        <f t="shared" si="29"/>
        <v>3.492</v>
      </c>
      <c r="AX253">
        <f t="shared" si="30"/>
        <v>3.9710000000000001</v>
      </c>
      <c r="AZ253">
        <f t="shared" si="31"/>
        <v>7.4630000000000001</v>
      </c>
    </row>
    <row r="254" spans="1:52" customFormat="1" x14ac:dyDescent="0.25">
      <c r="A254" s="2" t="s">
        <v>407</v>
      </c>
      <c r="B254" s="2" t="s">
        <v>413</v>
      </c>
      <c r="C254">
        <f>VLOOKUP($B254,'Tillförd energi'!$B$1:$AS$566,MATCH(C$1,'Tillförd energi'!$B$1:$AQ$1,0),FALSE)</f>
        <v>0</v>
      </c>
      <c r="D254">
        <f>VLOOKUP($B254,'Tillförd energi'!$B$1:$AS$566,MATCH(D$1,'Tillförd energi'!$B$1:$AQ$1,0),FALSE)</f>
        <v>0.01</v>
      </c>
      <c r="E254">
        <f>VLOOKUP($B254,'Tillförd energi'!$B$1:$AS$566,MATCH(E$1,'Tillförd energi'!$B$1:$AQ$1,0),FALSE)</f>
        <v>0</v>
      </c>
      <c r="F254">
        <f>VLOOKUP($B254,'Tillförd energi'!$B$1:$AS$566,MATCH(F$1,'Tillförd energi'!$B$1:$AQ$1,0),FALSE)</f>
        <v>0</v>
      </c>
      <c r="G254">
        <f>VLOOKUP($B254,'Tillförd energi'!$B$1:$AS$566,MATCH(G$1,'Tillförd energi'!$B$1:$AQ$1,0),FALSE)</f>
        <v>0</v>
      </c>
      <c r="H254">
        <f>VLOOKUP($B254,'Tillförd energi'!$B$1:$AS$566,MATCH(H$1,'Tillförd energi'!$B$1:$AQ$1,0),FALSE)</f>
        <v>0</v>
      </c>
      <c r="I254">
        <f>VLOOKUP($B254,'Tillförd energi'!$B$1:$AS$566,MATCH(I$1,'Tillförd energi'!$B$1:$AQ$1,0),FALSE)</f>
        <v>0</v>
      </c>
      <c r="J254">
        <f>VLOOKUP($B254,'Tillförd energi'!$B$1:$AS$566,MATCH(J$1,'Tillförd energi'!$B$1:$AQ$1,0),FALSE)</f>
        <v>0</v>
      </c>
      <c r="K254">
        <v>0</v>
      </c>
      <c r="L254">
        <f>VLOOKUP($B254,'Tillförd energi'!$B$1:$AS$566,MATCH(L$1,'Tillförd energi'!$B$1:$AQ$1,0),FALSE)</f>
        <v>0</v>
      </c>
      <c r="M254">
        <f>VLOOKUP($B254,'Tillförd energi'!$B$1:$AS$566,MATCH(M$1,'Tillförd energi'!$B$1:$AQ$1,0),FALSE)</f>
        <v>0</v>
      </c>
      <c r="N254">
        <f>VLOOKUP($B254,'Tillförd energi'!$B$1:$AS$566,MATCH(N$1,'Tillförd energi'!$B$1:$AQ$1,0),FALSE)</f>
        <v>0</v>
      </c>
      <c r="O254">
        <f>VLOOKUP($B254,'Tillförd energi'!$B$1:$AS$566,MATCH(O$1,'Tillförd energi'!$B$1:$AQ$1,0),FALSE)</f>
        <v>0</v>
      </c>
      <c r="P254">
        <f>VLOOKUP($B254,'Tillförd energi'!$B$1:$AS$566,MATCH(P$1,'Tillförd energi'!$B$1:$AQ$1,0),FALSE)</f>
        <v>0</v>
      </c>
      <c r="Q254">
        <f>VLOOKUP($B254,'Tillförd energi'!$B$1:$AS$566,MATCH(Q$1,'Tillförd energi'!$B$1:$AQ$1,0),FALSE)</f>
        <v>0</v>
      </c>
      <c r="R254">
        <f>VLOOKUP($B254,'Tillförd energi'!$B$1:$AS$566,MATCH(R$1,'Tillförd energi'!$B$1:$AQ$1,0),FALSE)</f>
        <v>0.309</v>
      </c>
      <c r="S254">
        <f>VLOOKUP($B254,'Tillförd energi'!$B$1:$AS$566,MATCH(S$1,'Tillförd energi'!$B$1:$AQ$1,0),FALSE)</f>
        <v>0</v>
      </c>
      <c r="T254">
        <f>VLOOKUP($B254,'Tillförd energi'!$B$1:$AS$566,MATCH(T$1,'Tillförd energi'!$B$1:$AQ$1,0),FALSE)</f>
        <v>0</v>
      </c>
      <c r="U254">
        <f>VLOOKUP($B254,'Tillförd energi'!$B$1:$AS$566,MATCH(U$1,'Tillförd energi'!$B$1:$AQ$1,0),FALSE)</f>
        <v>0</v>
      </c>
      <c r="V254">
        <f>VLOOKUP($B254,'Tillförd energi'!$B$1:$AS$566,MATCH(V$1,'Tillförd energi'!$B$1:$AQ$1,0),FALSE)</f>
        <v>0</v>
      </c>
      <c r="W254">
        <f>VLOOKUP($B254,'Tillförd energi'!$B$1:$AS$566,MATCH(W$1,'Tillförd energi'!$B$1:$AQ$1,0),FALSE)</f>
        <v>0</v>
      </c>
      <c r="X254">
        <f>VLOOKUP($B254,'Tillförd energi'!$B$1:$AS$566,MATCH(X$1,'Tillförd energi'!$B$1:$AQ$1,0),FALSE)</f>
        <v>0</v>
      </c>
      <c r="Y254">
        <f>VLOOKUP($B254,'Tillförd energi'!$B$1:$AS$566,MATCH(Y$1,'Tillförd energi'!$B$1:$AQ$1,0),FALSE)</f>
        <v>0</v>
      </c>
      <c r="Z254">
        <f>VLOOKUP($B254,'Tillförd energi'!$B$1:$AS$566,MATCH(Z$1,'Tillförd energi'!$B$1:$AQ$1,0),FALSE)</f>
        <v>0</v>
      </c>
      <c r="AA254">
        <f>VLOOKUP($B254,'Tillförd energi'!$B$1:$AS$566,MATCH(AA$1,'Tillförd energi'!$B$1:$AQ$1,0),FALSE)</f>
        <v>0</v>
      </c>
      <c r="AB254">
        <f>VLOOKUP($B254,'Tillförd energi'!$B$1:$AS$566,MATCH(AB$1,'Tillförd energi'!$B$1:$AQ$1,0),FALSE)</f>
        <v>0</v>
      </c>
      <c r="AC254">
        <f>VLOOKUP($B254,'Tillförd energi'!$B$1:$AS$566,MATCH(AC$1,'Tillförd energi'!$B$1:$AQ$1,0),FALSE)</f>
        <v>0</v>
      </c>
      <c r="AD254">
        <f>VLOOKUP($B254,'Tillförd energi'!$B$1:$AS$566,MATCH(AD$1,'Tillförd energi'!$B$1:$AQ$1,0),FALSE)</f>
        <v>0</v>
      </c>
      <c r="AE254">
        <f>VLOOKUP($B254,'Tillförd energi'!$B$1:$AS$566,MATCH(AE$1,'Tillförd energi'!$B$1:$AQ$1,0),FALSE)</f>
        <v>0</v>
      </c>
      <c r="AF254">
        <f>VLOOKUP($B254,'Tillförd energi'!$B$1:$AS$566,MATCH(AF$1,'Tillförd energi'!$B$1:$AQ$1,0),FALSE)</f>
        <v>4.2999999999999997E-2</v>
      </c>
      <c r="AG254">
        <f>IFERROR(VLOOKUP(B254,Miljö!$B$1:$S$476,9,FALSE)/1,0)</f>
        <v>0</v>
      </c>
      <c r="AI254">
        <f t="shared" si="32"/>
        <v>0.36199999999999999</v>
      </c>
      <c r="AJ254">
        <f t="shared" si="33"/>
        <v>0.36199999999999999</v>
      </c>
      <c r="AK254">
        <f>IF(ISERROR(1/VLOOKUP($B254,Leveranser!$B$1:$S$500,MATCH("såld värme (gwh)",Leveranser!$B$1:$S$1,0),FALSE)),"",VLOOKUP($B254,Leveranser!$B$1:$S$500,MATCH("såld värme (gwh)",Leveranser!$B$1:$S$1,0),FALSE))</f>
        <v>0.24299999999999999</v>
      </c>
      <c r="AL254">
        <f>VLOOKUP($B254,Leveranser!$B$1:$Y$500,MATCH("Totalt såld fjärrvärme till andra fjärrvärmeföretag",Leveranser!$B$1:$AA$1,0),FALSE)</f>
        <v>0</v>
      </c>
      <c r="AM254">
        <f>IF(ISERROR(1/VLOOKUP($B254,Miljö!$B$1:$S$500,MATCH("Såld mängd produktionsspecifik fjärrvärme (GWh)",Miljö!$B$1:$R$1,0),FALSE)),0,VLOOKUP($B254,Miljö!$B$1:$S$500,MATCH("Såld mängd produktionsspecifik fjärrvärme (GWh)",Miljö!$B$1:$R$1,0),FALSE))</f>
        <v>0</v>
      </c>
      <c r="AN254" s="137">
        <f t="shared" si="34"/>
        <v>0.67127071823204421</v>
      </c>
      <c r="AP254" t="str">
        <f>VLOOKUP($B254,Miljövärden!$B$1:$H$446,7,FALSE)</f>
        <v>Ja</v>
      </c>
      <c r="AQ254" t="str">
        <f>VLOOKUP($B254,Miljövärden!$B$1:$H$446,6,FALSE)</f>
        <v>Nej</v>
      </c>
      <c r="AU254">
        <f t="shared" si="27"/>
        <v>4.2999999999999997E-2</v>
      </c>
      <c r="AV254">
        <f t="shared" si="28"/>
        <v>0</v>
      </c>
      <c r="AW254">
        <f t="shared" si="29"/>
        <v>0</v>
      </c>
      <c r="AX254">
        <f t="shared" si="30"/>
        <v>0.309</v>
      </c>
      <c r="AZ254">
        <f t="shared" si="31"/>
        <v>0.309</v>
      </c>
    </row>
    <row r="255" spans="1:52" customFormat="1" x14ac:dyDescent="0.25">
      <c r="A255" s="2" t="s">
        <v>407</v>
      </c>
      <c r="B255" s="2" t="s">
        <v>414</v>
      </c>
      <c r="C255">
        <f>VLOOKUP($B255,'Tillförd energi'!$B$1:$AS$566,MATCH(C$1,'Tillförd energi'!$B$1:$AQ$1,0),FALSE)</f>
        <v>0</v>
      </c>
      <c r="D255">
        <f>VLOOKUP($B255,'Tillförd energi'!$B$1:$AS$566,MATCH(D$1,'Tillförd energi'!$B$1:$AQ$1,0),FALSE)</f>
        <v>3.0000000000000001E-3</v>
      </c>
      <c r="E255">
        <f>VLOOKUP($B255,'Tillförd energi'!$B$1:$AS$566,MATCH(E$1,'Tillförd energi'!$B$1:$AQ$1,0),FALSE)</f>
        <v>0</v>
      </c>
      <c r="F255">
        <f>VLOOKUP($B255,'Tillförd energi'!$B$1:$AS$566,MATCH(F$1,'Tillförd energi'!$B$1:$AQ$1,0),FALSE)</f>
        <v>0</v>
      </c>
      <c r="G255">
        <f>VLOOKUP($B255,'Tillförd energi'!$B$1:$AS$566,MATCH(G$1,'Tillförd energi'!$B$1:$AQ$1,0),FALSE)</f>
        <v>0</v>
      </c>
      <c r="H255">
        <f>VLOOKUP($B255,'Tillförd energi'!$B$1:$AS$566,MATCH(H$1,'Tillförd energi'!$B$1:$AQ$1,0),FALSE)</f>
        <v>0</v>
      </c>
      <c r="I255">
        <f>VLOOKUP($B255,'Tillförd energi'!$B$1:$AS$566,MATCH(I$1,'Tillförd energi'!$B$1:$AQ$1,0),FALSE)</f>
        <v>0</v>
      </c>
      <c r="J255">
        <f>VLOOKUP($B255,'Tillförd energi'!$B$1:$AS$566,MATCH(J$1,'Tillförd energi'!$B$1:$AQ$1,0),FALSE)</f>
        <v>0</v>
      </c>
      <c r="K255">
        <v>0</v>
      </c>
      <c r="L255">
        <f>VLOOKUP($B255,'Tillförd energi'!$B$1:$AS$566,MATCH(L$1,'Tillförd energi'!$B$1:$AQ$1,0),FALSE)</f>
        <v>0</v>
      </c>
      <c r="M255">
        <f>VLOOKUP($B255,'Tillförd energi'!$B$1:$AS$566,MATCH(M$1,'Tillförd energi'!$B$1:$AQ$1,0),FALSE)</f>
        <v>0</v>
      </c>
      <c r="N255">
        <f>VLOOKUP($B255,'Tillförd energi'!$B$1:$AS$566,MATCH(N$1,'Tillförd energi'!$B$1:$AQ$1,0),FALSE)</f>
        <v>0</v>
      </c>
      <c r="O255">
        <f>VLOOKUP($B255,'Tillförd energi'!$B$1:$AS$566,MATCH(O$1,'Tillförd energi'!$B$1:$AQ$1,0),FALSE)</f>
        <v>0</v>
      </c>
      <c r="P255">
        <f>VLOOKUP($B255,'Tillförd energi'!$B$1:$AS$566,MATCH(P$1,'Tillförd energi'!$B$1:$AQ$1,0),FALSE)</f>
        <v>0</v>
      </c>
      <c r="Q255">
        <f>VLOOKUP($B255,'Tillförd energi'!$B$1:$AS$566,MATCH(Q$1,'Tillförd energi'!$B$1:$AQ$1,0),FALSE)</f>
        <v>0</v>
      </c>
      <c r="R255">
        <f>VLOOKUP($B255,'Tillförd energi'!$B$1:$AS$566,MATCH(R$1,'Tillförd energi'!$B$1:$AQ$1,0),FALSE)</f>
        <v>6.3550000000000004</v>
      </c>
      <c r="S255">
        <f>VLOOKUP($B255,'Tillförd energi'!$B$1:$AS$566,MATCH(S$1,'Tillförd energi'!$B$1:$AQ$1,0),FALSE)</f>
        <v>0</v>
      </c>
      <c r="T255">
        <f>VLOOKUP($B255,'Tillförd energi'!$B$1:$AS$566,MATCH(T$1,'Tillförd energi'!$B$1:$AQ$1,0),FALSE)</f>
        <v>0</v>
      </c>
      <c r="U255">
        <f>VLOOKUP($B255,'Tillförd energi'!$B$1:$AS$566,MATCH(U$1,'Tillförd energi'!$B$1:$AQ$1,0),FALSE)</f>
        <v>0</v>
      </c>
      <c r="V255">
        <f>VLOOKUP($B255,'Tillförd energi'!$B$1:$AS$566,MATCH(V$1,'Tillförd energi'!$B$1:$AQ$1,0),FALSE)</f>
        <v>0</v>
      </c>
      <c r="W255">
        <f>VLOOKUP($B255,'Tillförd energi'!$B$1:$AS$566,MATCH(W$1,'Tillförd energi'!$B$1:$AQ$1,0),FALSE)</f>
        <v>0</v>
      </c>
      <c r="X255">
        <f>VLOOKUP($B255,'Tillförd energi'!$B$1:$AS$566,MATCH(X$1,'Tillförd energi'!$B$1:$AQ$1,0),FALSE)</f>
        <v>0</v>
      </c>
      <c r="Y255">
        <f>VLOOKUP($B255,'Tillförd energi'!$B$1:$AS$566,MATCH(Y$1,'Tillförd energi'!$B$1:$AQ$1,0),FALSE)</f>
        <v>0</v>
      </c>
      <c r="Z255">
        <f>VLOOKUP($B255,'Tillförd energi'!$B$1:$AS$566,MATCH(Z$1,'Tillförd energi'!$B$1:$AQ$1,0),FALSE)</f>
        <v>9.2999999999999999E-2</v>
      </c>
      <c r="AA255">
        <f>VLOOKUP($B255,'Tillförd energi'!$B$1:$AS$566,MATCH(AA$1,'Tillförd energi'!$B$1:$AQ$1,0),FALSE)</f>
        <v>0</v>
      </c>
      <c r="AB255">
        <f>VLOOKUP($B255,'Tillförd energi'!$B$1:$AS$566,MATCH(AB$1,'Tillförd energi'!$B$1:$AQ$1,0),FALSE)</f>
        <v>0</v>
      </c>
      <c r="AC255">
        <f>VLOOKUP($B255,'Tillförd energi'!$B$1:$AS$566,MATCH(AC$1,'Tillförd energi'!$B$1:$AQ$1,0),FALSE)</f>
        <v>0</v>
      </c>
      <c r="AD255">
        <f>VLOOKUP($B255,'Tillförd energi'!$B$1:$AS$566,MATCH(AD$1,'Tillförd energi'!$B$1:$AQ$1,0),FALSE)</f>
        <v>0</v>
      </c>
      <c r="AE255">
        <f>VLOOKUP($B255,'Tillförd energi'!$B$1:$AS$566,MATCH(AE$1,'Tillförd energi'!$B$1:$AQ$1,0),FALSE)</f>
        <v>0</v>
      </c>
      <c r="AF255">
        <f>VLOOKUP($B255,'Tillförd energi'!$B$1:$AS$566,MATCH(AF$1,'Tillförd energi'!$B$1:$AQ$1,0),FALSE)</f>
        <v>6.5000000000000002E-2</v>
      </c>
      <c r="AG255">
        <f>IFERROR(VLOOKUP(B255,Miljö!$B$1:$S$476,9,FALSE)/1,0)</f>
        <v>0</v>
      </c>
      <c r="AI255">
        <f t="shared" si="32"/>
        <v>6.5160000000000009</v>
      </c>
      <c r="AJ255">
        <f t="shared" si="33"/>
        <v>6.5160000000000009</v>
      </c>
      <c r="AK255">
        <f>IF(ISERROR(1/VLOOKUP($B255,Leveranser!$B$1:$S$500,MATCH("såld värme (gwh)",Leveranser!$B$1:$S$1,0),FALSE)),"",VLOOKUP($B255,Leveranser!$B$1:$S$500,MATCH("såld värme (gwh)",Leveranser!$B$1:$S$1,0),FALSE))</f>
        <v>4.6079999999999997</v>
      </c>
      <c r="AL255">
        <f>VLOOKUP($B255,Leveranser!$B$1:$Y$500,MATCH("Totalt såld fjärrvärme till andra fjärrvärmeföretag",Leveranser!$B$1:$AA$1,0),FALSE)</f>
        <v>0</v>
      </c>
      <c r="AM255">
        <f>IF(ISERROR(1/VLOOKUP($B255,Miljö!$B$1:$S$500,MATCH("Såld mängd produktionsspecifik fjärrvärme (GWh)",Miljö!$B$1:$R$1,0),FALSE)),0,VLOOKUP($B255,Miljö!$B$1:$S$500,MATCH("Såld mängd produktionsspecifik fjärrvärme (GWh)",Miljö!$B$1:$R$1,0),FALSE))</f>
        <v>0</v>
      </c>
      <c r="AN255" s="137">
        <f t="shared" si="34"/>
        <v>0.70718232044198881</v>
      </c>
      <c r="AP255" t="str">
        <f>VLOOKUP($B255,Miljövärden!$B$1:$H$446,7,FALSE)</f>
        <v>Ja</v>
      </c>
      <c r="AQ255" t="str">
        <f>VLOOKUP($B255,Miljövärden!$B$1:$H$446,6,FALSE)</f>
        <v>Nej</v>
      </c>
      <c r="AU255">
        <f t="shared" si="27"/>
        <v>0.158</v>
      </c>
      <c r="AV255">
        <f t="shared" si="28"/>
        <v>0</v>
      </c>
      <c r="AW255">
        <f t="shared" si="29"/>
        <v>0</v>
      </c>
      <c r="AX255">
        <f t="shared" si="30"/>
        <v>6.3550000000000004</v>
      </c>
      <c r="AZ255">
        <f t="shared" si="31"/>
        <v>6.3550000000000004</v>
      </c>
    </row>
    <row r="256" spans="1:52" customFormat="1" x14ac:dyDescent="0.25">
      <c r="A256" s="2" t="s">
        <v>407</v>
      </c>
      <c r="B256" s="2" t="s">
        <v>415</v>
      </c>
      <c r="C256">
        <f>VLOOKUP($B256,'Tillförd energi'!$B$1:$AS$566,MATCH(C$1,'Tillförd energi'!$B$1:$AQ$1,0),FALSE)</f>
        <v>0</v>
      </c>
      <c r="D256">
        <f>VLOOKUP($B256,'Tillförd energi'!$B$1:$AS$566,MATCH(D$1,'Tillförd energi'!$B$1:$AQ$1,0),FALSE)</f>
        <v>1.9E-2</v>
      </c>
      <c r="E256">
        <f>VLOOKUP($B256,'Tillförd energi'!$B$1:$AS$566,MATCH(E$1,'Tillförd energi'!$B$1:$AQ$1,0),FALSE)</f>
        <v>0</v>
      </c>
      <c r="F256">
        <f>VLOOKUP($B256,'Tillförd energi'!$B$1:$AS$566,MATCH(F$1,'Tillförd energi'!$B$1:$AQ$1,0),FALSE)</f>
        <v>0</v>
      </c>
      <c r="G256">
        <f>VLOOKUP($B256,'Tillförd energi'!$B$1:$AS$566,MATCH(G$1,'Tillförd energi'!$B$1:$AQ$1,0),FALSE)</f>
        <v>0</v>
      </c>
      <c r="H256">
        <f>VLOOKUP($B256,'Tillförd energi'!$B$1:$AS$566,MATCH(H$1,'Tillförd energi'!$B$1:$AQ$1,0),FALSE)</f>
        <v>0</v>
      </c>
      <c r="I256">
        <f>VLOOKUP($B256,'Tillförd energi'!$B$1:$AS$566,MATCH(I$1,'Tillförd energi'!$B$1:$AQ$1,0),FALSE)</f>
        <v>0</v>
      </c>
      <c r="J256">
        <f>VLOOKUP($B256,'Tillförd energi'!$B$1:$AS$566,MATCH(J$1,'Tillförd energi'!$B$1:$AQ$1,0),FALSE)</f>
        <v>0</v>
      </c>
      <c r="K256">
        <v>0</v>
      </c>
      <c r="L256">
        <f>VLOOKUP($B256,'Tillförd energi'!$B$1:$AS$566,MATCH(L$1,'Tillförd energi'!$B$1:$AQ$1,0),FALSE)</f>
        <v>0</v>
      </c>
      <c r="M256">
        <f>VLOOKUP($B256,'Tillförd energi'!$B$1:$AS$566,MATCH(M$1,'Tillförd energi'!$B$1:$AQ$1,0),FALSE)</f>
        <v>0</v>
      </c>
      <c r="N256">
        <f>VLOOKUP($B256,'Tillförd energi'!$B$1:$AS$566,MATCH(N$1,'Tillförd energi'!$B$1:$AQ$1,0),FALSE)</f>
        <v>0</v>
      </c>
      <c r="O256">
        <f>VLOOKUP($B256,'Tillförd energi'!$B$1:$AS$566,MATCH(O$1,'Tillförd energi'!$B$1:$AQ$1,0),FALSE)</f>
        <v>0</v>
      </c>
      <c r="P256">
        <f>VLOOKUP($B256,'Tillförd energi'!$B$1:$AS$566,MATCH(P$1,'Tillförd energi'!$B$1:$AQ$1,0),FALSE)</f>
        <v>0</v>
      </c>
      <c r="Q256">
        <f>VLOOKUP($B256,'Tillförd energi'!$B$1:$AS$566,MATCH(Q$1,'Tillförd energi'!$B$1:$AQ$1,0),FALSE)</f>
        <v>0</v>
      </c>
      <c r="R256">
        <f>VLOOKUP($B256,'Tillförd energi'!$B$1:$AS$566,MATCH(R$1,'Tillförd energi'!$B$1:$AQ$1,0),FALSE)</f>
        <v>3.2349999999999999</v>
      </c>
      <c r="S256">
        <f>VLOOKUP($B256,'Tillförd energi'!$B$1:$AS$566,MATCH(S$1,'Tillförd energi'!$B$1:$AQ$1,0),FALSE)</f>
        <v>0</v>
      </c>
      <c r="T256">
        <f>VLOOKUP($B256,'Tillförd energi'!$B$1:$AS$566,MATCH(T$1,'Tillförd energi'!$B$1:$AQ$1,0),FALSE)</f>
        <v>0</v>
      </c>
      <c r="U256">
        <f>VLOOKUP($B256,'Tillförd energi'!$B$1:$AS$566,MATCH(U$1,'Tillförd energi'!$B$1:$AQ$1,0),FALSE)</f>
        <v>0</v>
      </c>
      <c r="V256">
        <f>VLOOKUP($B256,'Tillförd energi'!$B$1:$AS$566,MATCH(V$1,'Tillförd energi'!$B$1:$AQ$1,0),FALSE)</f>
        <v>0</v>
      </c>
      <c r="W256">
        <f>VLOOKUP($B256,'Tillförd energi'!$B$1:$AS$566,MATCH(W$1,'Tillförd energi'!$B$1:$AQ$1,0),FALSE)</f>
        <v>0</v>
      </c>
      <c r="X256">
        <f>VLOOKUP($B256,'Tillförd energi'!$B$1:$AS$566,MATCH(X$1,'Tillförd energi'!$B$1:$AQ$1,0),FALSE)</f>
        <v>0</v>
      </c>
      <c r="Y256">
        <f>VLOOKUP($B256,'Tillförd energi'!$B$1:$AS$566,MATCH(Y$1,'Tillförd energi'!$B$1:$AQ$1,0),FALSE)</f>
        <v>0</v>
      </c>
      <c r="Z256">
        <f>VLOOKUP($B256,'Tillförd energi'!$B$1:$AS$566,MATCH(Z$1,'Tillförd energi'!$B$1:$AQ$1,0),FALSE)</f>
        <v>0</v>
      </c>
      <c r="AA256">
        <f>VLOOKUP($B256,'Tillförd energi'!$B$1:$AS$566,MATCH(AA$1,'Tillförd energi'!$B$1:$AQ$1,0),FALSE)</f>
        <v>0</v>
      </c>
      <c r="AB256">
        <f>VLOOKUP($B256,'Tillförd energi'!$B$1:$AS$566,MATCH(AB$1,'Tillförd energi'!$B$1:$AQ$1,0),FALSE)</f>
        <v>0</v>
      </c>
      <c r="AC256">
        <f>VLOOKUP($B256,'Tillförd energi'!$B$1:$AS$566,MATCH(AC$1,'Tillförd energi'!$B$1:$AQ$1,0),FALSE)</f>
        <v>0</v>
      </c>
      <c r="AD256">
        <f>VLOOKUP($B256,'Tillförd energi'!$B$1:$AS$566,MATCH(AD$1,'Tillförd energi'!$B$1:$AQ$1,0),FALSE)</f>
        <v>0</v>
      </c>
      <c r="AE256">
        <f>VLOOKUP($B256,'Tillförd energi'!$B$1:$AS$566,MATCH(AE$1,'Tillförd energi'!$B$1:$AQ$1,0),FALSE)</f>
        <v>0</v>
      </c>
      <c r="AF256">
        <f>VLOOKUP($B256,'Tillförd energi'!$B$1:$AS$566,MATCH(AF$1,'Tillförd energi'!$B$1:$AQ$1,0),FALSE)</f>
        <v>2.7E-2</v>
      </c>
      <c r="AG256">
        <f>IFERROR(VLOOKUP(B256,Miljö!$B$1:$S$476,9,FALSE)/1,0)</f>
        <v>0</v>
      </c>
      <c r="AI256">
        <f t="shared" si="32"/>
        <v>3.2810000000000001</v>
      </c>
      <c r="AJ256">
        <f t="shared" si="33"/>
        <v>3.2810000000000001</v>
      </c>
      <c r="AK256">
        <f>IF(ISERROR(1/VLOOKUP($B256,Leveranser!$B$1:$S$500,MATCH("såld värme (gwh)",Leveranser!$B$1:$S$1,0),FALSE)),"",VLOOKUP($B256,Leveranser!$B$1:$S$500,MATCH("såld värme (gwh)",Leveranser!$B$1:$S$1,0),FALSE))</f>
        <v>2.4849999999999999</v>
      </c>
      <c r="AL256">
        <f>VLOOKUP($B256,Leveranser!$B$1:$Y$500,MATCH("Totalt såld fjärrvärme till andra fjärrvärmeföretag",Leveranser!$B$1:$AA$1,0),FALSE)</f>
        <v>0</v>
      </c>
      <c r="AM256">
        <f>IF(ISERROR(1/VLOOKUP($B256,Miljö!$B$1:$S$500,MATCH("Såld mängd produktionsspecifik fjärrvärme (GWh)",Miljö!$B$1:$R$1,0),FALSE)),0,VLOOKUP($B256,Miljö!$B$1:$S$500,MATCH("Såld mängd produktionsspecifik fjärrvärme (GWh)",Miljö!$B$1:$R$1,0),FALSE))</f>
        <v>0</v>
      </c>
      <c r="AN256" s="137">
        <f t="shared" si="34"/>
        <v>0.75739103931728124</v>
      </c>
      <c r="AP256" t="str">
        <f>VLOOKUP($B256,Miljövärden!$B$1:$H$446,7,FALSE)</f>
        <v>Ja</v>
      </c>
      <c r="AQ256" t="str">
        <f>VLOOKUP($B256,Miljövärden!$B$1:$H$446,6,FALSE)</f>
        <v>Nej</v>
      </c>
      <c r="AU256">
        <f t="shared" si="27"/>
        <v>2.7E-2</v>
      </c>
      <c r="AV256">
        <f t="shared" si="28"/>
        <v>0</v>
      </c>
      <c r="AW256">
        <f t="shared" si="29"/>
        <v>0</v>
      </c>
      <c r="AX256">
        <f t="shared" si="30"/>
        <v>3.2349999999999999</v>
      </c>
      <c r="AZ256">
        <f t="shared" si="31"/>
        <v>3.2349999999999999</v>
      </c>
    </row>
    <row r="257" spans="1:52" customFormat="1" x14ac:dyDescent="0.25">
      <c r="A257" s="2" t="s">
        <v>407</v>
      </c>
      <c r="B257" s="2" t="s">
        <v>416</v>
      </c>
      <c r="C257">
        <f>VLOOKUP($B257,'Tillförd energi'!$B$1:$AS$566,MATCH(C$1,'Tillförd energi'!$B$1:$AQ$1,0),FALSE)</f>
        <v>0</v>
      </c>
      <c r="D257">
        <f>VLOOKUP($B257,'Tillförd energi'!$B$1:$AS$566,MATCH(D$1,'Tillförd energi'!$B$1:$AQ$1,0),FALSE)</f>
        <v>0.39144099999999998</v>
      </c>
      <c r="E257">
        <f>VLOOKUP($B257,'Tillförd energi'!$B$1:$AS$566,MATCH(E$1,'Tillförd energi'!$B$1:$AQ$1,0),FALSE)</f>
        <v>0.33100000000000002</v>
      </c>
      <c r="F257">
        <f>VLOOKUP($B257,'Tillförd energi'!$B$1:$AS$566,MATCH(F$1,'Tillförd energi'!$B$1:$AQ$1,0),FALSE)</f>
        <v>0</v>
      </c>
      <c r="G257">
        <f>VLOOKUP($B257,'Tillförd energi'!$B$1:$AS$566,MATCH(G$1,'Tillförd energi'!$B$1:$AQ$1,0),FALSE)</f>
        <v>0</v>
      </c>
      <c r="H257">
        <f>VLOOKUP($B257,'Tillförd energi'!$B$1:$AS$566,MATCH(H$1,'Tillförd energi'!$B$1:$AQ$1,0),FALSE)</f>
        <v>0</v>
      </c>
      <c r="I257">
        <f>VLOOKUP($B257,'Tillförd energi'!$B$1:$AS$566,MATCH(I$1,'Tillförd energi'!$B$1:$AQ$1,0),FALSE)</f>
        <v>0</v>
      </c>
      <c r="J257">
        <f>VLOOKUP($B257,'Tillförd energi'!$B$1:$AS$566,MATCH(J$1,'Tillförd energi'!$B$1:$AQ$1,0),FALSE)</f>
        <v>0</v>
      </c>
      <c r="K257">
        <v>0</v>
      </c>
      <c r="L257">
        <f>VLOOKUP($B257,'Tillförd energi'!$B$1:$AS$566,MATCH(L$1,'Tillförd energi'!$B$1:$AQ$1,0),FALSE)</f>
        <v>0</v>
      </c>
      <c r="M257">
        <f>VLOOKUP($B257,'Tillförd energi'!$B$1:$AS$566,MATCH(M$1,'Tillförd energi'!$B$1:$AQ$1,0),FALSE)</f>
        <v>13.6265</v>
      </c>
      <c r="N257">
        <f>VLOOKUP($B257,'Tillförd energi'!$B$1:$AS$566,MATCH(N$1,'Tillförd energi'!$B$1:$AQ$1,0),FALSE)</f>
        <v>26.887899999999998</v>
      </c>
      <c r="O257">
        <f>VLOOKUP($B257,'Tillförd energi'!$B$1:$AS$566,MATCH(O$1,'Tillförd energi'!$B$1:$AQ$1,0),FALSE)</f>
        <v>16.232500000000002</v>
      </c>
      <c r="P257">
        <f>VLOOKUP($B257,'Tillförd energi'!$B$1:$AS$566,MATCH(P$1,'Tillförd energi'!$B$1:$AQ$1,0),FALSE)</f>
        <v>3.2036799999999999</v>
      </c>
      <c r="Q257">
        <f>VLOOKUP($B257,'Tillförd energi'!$B$1:$AS$566,MATCH(Q$1,'Tillförd energi'!$B$1:$AQ$1,0),FALSE)</f>
        <v>9.7309400000000004</v>
      </c>
      <c r="R257">
        <f>VLOOKUP($B257,'Tillförd energi'!$B$1:$AS$566,MATCH(R$1,'Tillförd energi'!$B$1:$AQ$1,0),FALSE)</f>
        <v>0</v>
      </c>
      <c r="S257">
        <f>VLOOKUP($B257,'Tillförd energi'!$B$1:$AS$566,MATCH(S$1,'Tillförd energi'!$B$1:$AQ$1,0),FALSE)</f>
        <v>0</v>
      </c>
      <c r="T257">
        <f>VLOOKUP($B257,'Tillförd energi'!$B$1:$AS$566,MATCH(T$1,'Tillförd energi'!$B$1:$AQ$1,0),FALSE)</f>
        <v>0</v>
      </c>
      <c r="U257">
        <f>VLOOKUP($B257,'Tillförd energi'!$B$1:$AS$566,MATCH(U$1,'Tillförd energi'!$B$1:$AQ$1,0),FALSE)</f>
        <v>0.148622</v>
      </c>
      <c r="V257">
        <f>VLOOKUP($B257,'Tillförd energi'!$B$1:$AS$566,MATCH(V$1,'Tillförd energi'!$B$1:$AQ$1,0),FALSE)</f>
        <v>0</v>
      </c>
      <c r="W257">
        <f>VLOOKUP($B257,'Tillförd energi'!$B$1:$AS$566,MATCH(W$1,'Tillförd energi'!$B$1:$AQ$1,0),FALSE)</f>
        <v>0</v>
      </c>
      <c r="X257">
        <f>VLOOKUP($B257,'Tillförd energi'!$B$1:$AS$566,MATCH(X$1,'Tillförd energi'!$B$1:$AQ$1,0),FALSE)</f>
        <v>0</v>
      </c>
      <c r="Y257">
        <f>VLOOKUP($B257,'Tillförd energi'!$B$1:$AS$566,MATCH(Y$1,'Tillförd energi'!$B$1:$AQ$1,0),FALSE)</f>
        <v>22.245200000000001</v>
      </c>
      <c r="Z257">
        <f>VLOOKUP($B257,'Tillförd energi'!$B$1:$AS$566,MATCH(Z$1,'Tillförd energi'!$B$1:$AQ$1,0),FALSE)</f>
        <v>3.0000000000000001E-3</v>
      </c>
      <c r="AA257">
        <f>VLOOKUP($B257,'Tillförd energi'!$B$1:$AS$566,MATCH(AA$1,'Tillförd energi'!$B$1:$AQ$1,0),FALSE)</f>
        <v>0</v>
      </c>
      <c r="AB257">
        <f>VLOOKUP($B257,'Tillförd energi'!$B$1:$AS$566,MATCH(AB$1,'Tillförd energi'!$B$1:$AQ$1,0),FALSE)</f>
        <v>0</v>
      </c>
      <c r="AC257">
        <f>VLOOKUP($B257,'Tillförd energi'!$B$1:$AS$566,MATCH(AC$1,'Tillförd energi'!$B$1:$AQ$1,0),FALSE)</f>
        <v>0</v>
      </c>
      <c r="AD257">
        <f>VLOOKUP($B257,'Tillförd energi'!$B$1:$AS$566,MATCH(AD$1,'Tillförd energi'!$B$1:$AQ$1,0),FALSE)</f>
        <v>0</v>
      </c>
      <c r="AE257">
        <f>VLOOKUP($B257,'Tillförd energi'!$B$1:$AS$566,MATCH(AE$1,'Tillförd energi'!$B$1:$AQ$1,0),FALSE)</f>
        <v>0</v>
      </c>
      <c r="AF257">
        <f>VLOOKUP($B257,'Tillförd energi'!$B$1:$AS$566,MATCH(AF$1,'Tillförd energi'!$B$1:$AQ$1,0),FALSE)</f>
        <v>3.4894500000000002</v>
      </c>
      <c r="AG257">
        <f>IFERROR(VLOOKUP(B257,Miljö!$B$1:$S$476,9,FALSE)/1,0)</f>
        <v>0</v>
      </c>
      <c r="AI257">
        <f t="shared" si="32"/>
        <v>96.290233000000001</v>
      </c>
      <c r="AJ257">
        <f t="shared" si="33"/>
        <v>96.290233000000001</v>
      </c>
      <c r="AK257">
        <f>IF(ISERROR(1/VLOOKUP($B257,Leveranser!$B$1:$S$500,MATCH("såld värme (gwh)",Leveranser!$B$1:$S$1,0),FALSE)),"",VLOOKUP($B257,Leveranser!$B$1:$S$500,MATCH("såld värme (gwh)",Leveranser!$B$1:$S$1,0),FALSE))</f>
        <v>94.522000000000006</v>
      </c>
      <c r="AL257">
        <f>VLOOKUP($B257,Leveranser!$B$1:$Y$500,MATCH("Totalt såld fjärrvärme till andra fjärrvärmeföretag",Leveranser!$B$1:$AA$1,0),FALSE)</f>
        <v>0</v>
      </c>
      <c r="AM257">
        <f>IF(ISERROR(1/VLOOKUP($B257,Miljö!$B$1:$S$500,MATCH("Såld mängd produktionsspecifik fjärrvärme (GWh)",Miljö!$B$1:$R$1,0),FALSE)),0,VLOOKUP($B257,Miljö!$B$1:$S$500,MATCH("Såld mängd produktionsspecifik fjärrvärme (GWh)",Miljö!$B$1:$R$1,0),FALSE))</f>
        <v>0</v>
      </c>
      <c r="AN257" s="137">
        <f t="shared" si="34"/>
        <v>0.98163642412206031</v>
      </c>
      <c r="AP257" t="str">
        <f>VLOOKUP($B257,Miljövärden!$B$1:$H$446,7,FALSE)</f>
        <v>Ja</v>
      </c>
      <c r="AQ257" t="str">
        <f>VLOOKUP($B257,Miljövärden!$B$1:$H$446,6,FALSE)</f>
        <v>Nej</v>
      </c>
      <c r="AU257">
        <f t="shared" si="27"/>
        <v>3.4924500000000003</v>
      </c>
      <c r="AV257">
        <f t="shared" si="28"/>
        <v>0</v>
      </c>
      <c r="AW257">
        <f t="shared" si="29"/>
        <v>69.681519999999992</v>
      </c>
      <c r="AX257">
        <f t="shared" si="30"/>
        <v>0.148622</v>
      </c>
      <c r="AZ257">
        <f t="shared" si="31"/>
        <v>69.830141999999995</v>
      </c>
    </row>
    <row r="258" spans="1:52" customFormat="1" x14ac:dyDescent="0.25">
      <c r="A258" s="2" t="s">
        <v>407</v>
      </c>
      <c r="B258" s="2" t="s">
        <v>417</v>
      </c>
      <c r="C258">
        <f>VLOOKUP($B258,'Tillförd energi'!$B$1:$AS$566,MATCH(C$1,'Tillförd energi'!$B$1:$AQ$1,0),FALSE)</f>
        <v>0</v>
      </c>
      <c r="D258">
        <f>VLOOKUP($B258,'Tillförd energi'!$B$1:$AS$566,MATCH(D$1,'Tillförd energi'!$B$1:$AQ$1,0),FALSE)</f>
        <v>2.1000000000000001E-2</v>
      </c>
      <c r="E258">
        <f>VLOOKUP($B258,'Tillförd energi'!$B$1:$AS$566,MATCH(E$1,'Tillförd energi'!$B$1:$AQ$1,0),FALSE)</f>
        <v>0</v>
      </c>
      <c r="F258">
        <f>VLOOKUP($B258,'Tillförd energi'!$B$1:$AS$566,MATCH(F$1,'Tillförd energi'!$B$1:$AQ$1,0),FALSE)</f>
        <v>0</v>
      </c>
      <c r="G258">
        <f>VLOOKUP($B258,'Tillförd energi'!$B$1:$AS$566,MATCH(G$1,'Tillförd energi'!$B$1:$AQ$1,0),FALSE)</f>
        <v>0</v>
      </c>
      <c r="H258">
        <f>VLOOKUP($B258,'Tillförd energi'!$B$1:$AS$566,MATCH(H$1,'Tillförd energi'!$B$1:$AQ$1,0),FALSE)</f>
        <v>0</v>
      </c>
      <c r="I258">
        <f>VLOOKUP($B258,'Tillförd energi'!$B$1:$AS$566,MATCH(I$1,'Tillförd energi'!$B$1:$AQ$1,0),FALSE)</f>
        <v>0</v>
      </c>
      <c r="J258">
        <f>VLOOKUP($B258,'Tillförd energi'!$B$1:$AS$566,MATCH(J$1,'Tillförd energi'!$B$1:$AQ$1,0),FALSE)</f>
        <v>0</v>
      </c>
      <c r="K258">
        <v>0</v>
      </c>
      <c r="L258">
        <f>VLOOKUP($B258,'Tillförd energi'!$B$1:$AS$566,MATCH(L$1,'Tillförd energi'!$B$1:$AQ$1,0),FALSE)</f>
        <v>0</v>
      </c>
      <c r="M258">
        <f>VLOOKUP($B258,'Tillförd energi'!$B$1:$AS$566,MATCH(M$1,'Tillförd energi'!$B$1:$AQ$1,0),FALSE)</f>
        <v>0</v>
      </c>
      <c r="N258">
        <f>VLOOKUP($B258,'Tillförd energi'!$B$1:$AS$566,MATCH(N$1,'Tillförd energi'!$B$1:$AQ$1,0),FALSE)</f>
        <v>0</v>
      </c>
      <c r="O258">
        <f>VLOOKUP($B258,'Tillförd energi'!$B$1:$AS$566,MATCH(O$1,'Tillförd energi'!$B$1:$AQ$1,0),FALSE)</f>
        <v>0</v>
      </c>
      <c r="P258">
        <f>VLOOKUP($B258,'Tillförd energi'!$B$1:$AS$566,MATCH(P$1,'Tillförd energi'!$B$1:$AQ$1,0),FALSE)</f>
        <v>0</v>
      </c>
      <c r="Q258">
        <f>VLOOKUP($B258,'Tillförd energi'!$B$1:$AS$566,MATCH(Q$1,'Tillförd energi'!$B$1:$AQ$1,0),FALSE)</f>
        <v>0</v>
      </c>
      <c r="R258">
        <f>VLOOKUP($B258,'Tillförd energi'!$B$1:$AS$566,MATCH(R$1,'Tillförd energi'!$B$1:$AQ$1,0),FALSE)</f>
        <v>3.5939999999999999</v>
      </c>
      <c r="S258">
        <f>VLOOKUP($B258,'Tillförd energi'!$B$1:$AS$566,MATCH(S$1,'Tillförd energi'!$B$1:$AQ$1,0),FALSE)</f>
        <v>0</v>
      </c>
      <c r="T258">
        <f>VLOOKUP($B258,'Tillförd energi'!$B$1:$AS$566,MATCH(T$1,'Tillförd energi'!$B$1:$AQ$1,0),FALSE)</f>
        <v>0</v>
      </c>
      <c r="U258">
        <f>VLOOKUP($B258,'Tillförd energi'!$B$1:$AS$566,MATCH(U$1,'Tillförd energi'!$B$1:$AQ$1,0),FALSE)</f>
        <v>0</v>
      </c>
      <c r="V258">
        <f>VLOOKUP($B258,'Tillförd energi'!$B$1:$AS$566,MATCH(V$1,'Tillförd energi'!$B$1:$AQ$1,0),FALSE)</f>
        <v>0</v>
      </c>
      <c r="W258">
        <f>VLOOKUP($B258,'Tillförd energi'!$B$1:$AS$566,MATCH(W$1,'Tillförd energi'!$B$1:$AQ$1,0),FALSE)</f>
        <v>0</v>
      </c>
      <c r="X258">
        <f>VLOOKUP($B258,'Tillförd energi'!$B$1:$AS$566,MATCH(X$1,'Tillförd energi'!$B$1:$AQ$1,0),FALSE)</f>
        <v>0</v>
      </c>
      <c r="Y258">
        <f>VLOOKUP($B258,'Tillförd energi'!$B$1:$AS$566,MATCH(Y$1,'Tillförd energi'!$B$1:$AQ$1,0),FALSE)</f>
        <v>0</v>
      </c>
      <c r="Z258">
        <f>VLOOKUP($B258,'Tillförd energi'!$B$1:$AS$566,MATCH(Z$1,'Tillförd energi'!$B$1:$AQ$1,0),FALSE)</f>
        <v>0</v>
      </c>
      <c r="AA258">
        <f>VLOOKUP($B258,'Tillförd energi'!$B$1:$AS$566,MATCH(AA$1,'Tillförd energi'!$B$1:$AQ$1,0),FALSE)</f>
        <v>0</v>
      </c>
      <c r="AB258">
        <f>VLOOKUP($B258,'Tillförd energi'!$B$1:$AS$566,MATCH(AB$1,'Tillförd energi'!$B$1:$AQ$1,0),FALSE)</f>
        <v>0</v>
      </c>
      <c r="AC258">
        <f>VLOOKUP($B258,'Tillförd energi'!$B$1:$AS$566,MATCH(AC$1,'Tillförd energi'!$B$1:$AQ$1,0),FALSE)</f>
        <v>0</v>
      </c>
      <c r="AD258">
        <f>VLOOKUP($B258,'Tillförd energi'!$B$1:$AS$566,MATCH(AD$1,'Tillförd energi'!$B$1:$AQ$1,0),FALSE)</f>
        <v>0</v>
      </c>
      <c r="AE258">
        <f>VLOOKUP($B258,'Tillförd energi'!$B$1:$AS$566,MATCH(AE$1,'Tillförd energi'!$B$1:$AQ$1,0),FALSE)</f>
        <v>0</v>
      </c>
      <c r="AF258">
        <f>VLOOKUP($B258,'Tillförd energi'!$B$1:$AS$566,MATCH(AF$1,'Tillförd energi'!$B$1:$AQ$1,0),FALSE)</f>
        <v>3.6999999999999998E-2</v>
      </c>
      <c r="AG258">
        <f>IFERROR(VLOOKUP(B258,Miljö!$B$1:$S$476,9,FALSE)/1,0)</f>
        <v>0</v>
      </c>
      <c r="AI258">
        <f t="shared" si="32"/>
        <v>3.6519999999999997</v>
      </c>
      <c r="AJ258">
        <f t="shared" si="33"/>
        <v>3.6519999999999997</v>
      </c>
      <c r="AK258">
        <f>IF(ISERROR(1/VLOOKUP($B258,Leveranser!$B$1:$S$500,MATCH("såld värme (gwh)",Leveranser!$B$1:$S$1,0),FALSE)),"",VLOOKUP($B258,Leveranser!$B$1:$S$500,MATCH("såld värme (gwh)",Leveranser!$B$1:$S$1,0),FALSE))</f>
        <v>2.3530000000000002</v>
      </c>
      <c r="AL258">
        <f>VLOOKUP($B258,Leveranser!$B$1:$Y$500,MATCH("Totalt såld fjärrvärme till andra fjärrvärmeföretag",Leveranser!$B$1:$AA$1,0),FALSE)</f>
        <v>0</v>
      </c>
      <c r="AM258">
        <f>IF(ISERROR(1/VLOOKUP($B258,Miljö!$B$1:$S$500,MATCH("Såld mängd produktionsspecifik fjärrvärme (GWh)",Miljö!$B$1:$R$1,0),FALSE)),0,VLOOKUP($B258,Miljö!$B$1:$S$500,MATCH("Såld mängd produktionsspecifik fjärrvärme (GWh)",Miljö!$B$1:$R$1,0),FALSE))</f>
        <v>0</v>
      </c>
      <c r="AN258" s="137">
        <f t="shared" si="34"/>
        <v>0.64430449069003293</v>
      </c>
      <c r="AP258" t="str">
        <f>VLOOKUP($B258,Miljövärden!$B$1:$H$446,7,FALSE)</f>
        <v>Ja</v>
      </c>
      <c r="AQ258" t="str">
        <f>VLOOKUP($B258,Miljövärden!$B$1:$H$446,6,FALSE)</f>
        <v>Nej</v>
      </c>
      <c r="AU258">
        <f t="shared" si="27"/>
        <v>3.6999999999999998E-2</v>
      </c>
      <c r="AV258">
        <f t="shared" si="28"/>
        <v>0</v>
      </c>
      <c r="AW258">
        <f t="shared" si="29"/>
        <v>0</v>
      </c>
      <c r="AX258">
        <f t="shared" si="30"/>
        <v>3.5939999999999999</v>
      </c>
      <c r="AZ258">
        <f t="shared" si="31"/>
        <v>3.5939999999999999</v>
      </c>
    </row>
    <row r="259" spans="1:52" customFormat="1" x14ac:dyDescent="0.25">
      <c r="A259" s="2" t="s">
        <v>407</v>
      </c>
      <c r="B259" s="2" t="s">
        <v>418</v>
      </c>
      <c r="C259">
        <f>VLOOKUP($B259,'Tillförd energi'!$B$1:$AS$566,MATCH(C$1,'Tillförd energi'!$B$1:$AQ$1,0),FALSE)</f>
        <v>0</v>
      </c>
      <c r="D259">
        <f>VLOOKUP($B259,'Tillförd energi'!$B$1:$AS$566,MATCH(D$1,'Tillförd energi'!$B$1:$AQ$1,0),FALSE)</f>
        <v>0.67449199999999998</v>
      </c>
      <c r="E259">
        <f>VLOOKUP($B259,'Tillförd energi'!$B$1:$AS$566,MATCH(E$1,'Tillförd energi'!$B$1:$AQ$1,0),FALSE)</f>
        <v>0</v>
      </c>
      <c r="F259">
        <f>VLOOKUP($B259,'Tillförd energi'!$B$1:$AS$566,MATCH(F$1,'Tillförd energi'!$B$1:$AQ$1,0),FALSE)</f>
        <v>0</v>
      </c>
      <c r="G259">
        <f>VLOOKUP($B259,'Tillförd energi'!$B$1:$AS$566,MATCH(G$1,'Tillförd energi'!$B$1:$AQ$1,0),FALSE)</f>
        <v>0</v>
      </c>
      <c r="H259">
        <f>VLOOKUP($B259,'Tillförd energi'!$B$1:$AS$566,MATCH(H$1,'Tillförd energi'!$B$1:$AQ$1,0),FALSE)</f>
        <v>0</v>
      </c>
      <c r="I259">
        <f>VLOOKUP($B259,'Tillförd energi'!$B$1:$AS$566,MATCH(I$1,'Tillförd energi'!$B$1:$AQ$1,0),FALSE)</f>
        <v>0</v>
      </c>
      <c r="J259">
        <f>VLOOKUP($B259,'Tillförd energi'!$B$1:$AS$566,MATCH(J$1,'Tillförd energi'!$B$1:$AQ$1,0),FALSE)</f>
        <v>0</v>
      </c>
      <c r="K259">
        <v>0</v>
      </c>
      <c r="L259">
        <f>VLOOKUP($B259,'Tillförd energi'!$B$1:$AS$566,MATCH(L$1,'Tillförd energi'!$B$1:$AQ$1,0),FALSE)</f>
        <v>0</v>
      </c>
      <c r="M259">
        <f>VLOOKUP($B259,'Tillförd energi'!$B$1:$AS$566,MATCH(M$1,'Tillförd energi'!$B$1:$AQ$1,0),FALSE)</f>
        <v>38.565300000000001</v>
      </c>
      <c r="N259">
        <f>VLOOKUP($B259,'Tillförd energi'!$B$1:$AS$566,MATCH(N$1,'Tillförd energi'!$B$1:$AQ$1,0),FALSE)</f>
        <v>0</v>
      </c>
      <c r="O259">
        <f>VLOOKUP($B259,'Tillförd energi'!$B$1:$AS$566,MATCH(O$1,'Tillförd energi'!$B$1:$AQ$1,0),FALSE)</f>
        <v>16.527699999999999</v>
      </c>
      <c r="P259">
        <f>VLOOKUP($B259,'Tillförd energi'!$B$1:$AS$566,MATCH(P$1,'Tillförd energi'!$B$1:$AQ$1,0),FALSE)</f>
        <v>0</v>
      </c>
      <c r="Q259">
        <f>VLOOKUP($B259,'Tillförd energi'!$B$1:$AS$566,MATCH(Q$1,'Tillförd energi'!$B$1:$AQ$1,0),FALSE)</f>
        <v>0</v>
      </c>
      <c r="R259">
        <f>VLOOKUP($B259,'Tillförd energi'!$B$1:$AS$566,MATCH(R$1,'Tillförd energi'!$B$1:$AQ$1,0),FALSE)</f>
        <v>7.6029600000000004</v>
      </c>
      <c r="S259">
        <f>VLOOKUP($B259,'Tillförd energi'!$B$1:$AS$566,MATCH(S$1,'Tillförd energi'!$B$1:$AQ$1,0),FALSE)</f>
        <v>0</v>
      </c>
      <c r="T259">
        <f>VLOOKUP($B259,'Tillförd energi'!$B$1:$AS$566,MATCH(T$1,'Tillförd energi'!$B$1:$AQ$1,0),FALSE)</f>
        <v>0</v>
      </c>
      <c r="U259">
        <f>VLOOKUP($B259,'Tillförd energi'!$B$1:$AS$566,MATCH(U$1,'Tillförd energi'!$B$1:$AQ$1,0),FALSE)</f>
        <v>0</v>
      </c>
      <c r="V259">
        <f>VLOOKUP($B259,'Tillförd energi'!$B$1:$AS$566,MATCH(V$1,'Tillförd energi'!$B$1:$AQ$1,0),FALSE)</f>
        <v>0</v>
      </c>
      <c r="W259">
        <f>VLOOKUP($B259,'Tillförd energi'!$B$1:$AS$566,MATCH(W$1,'Tillförd energi'!$B$1:$AQ$1,0),FALSE)</f>
        <v>0</v>
      </c>
      <c r="X259">
        <f>VLOOKUP($B259,'Tillförd energi'!$B$1:$AS$566,MATCH(X$1,'Tillförd energi'!$B$1:$AQ$1,0),FALSE)</f>
        <v>0</v>
      </c>
      <c r="Y259">
        <f>VLOOKUP($B259,'Tillförd energi'!$B$1:$AS$566,MATCH(Y$1,'Tillförd energi'!$B$1:$AQ$1,0),FALSE)</f>
        <v>0</v>
      </c>
      <c r="Z259">
        <f>VLOOKUP($B259,'Tillförd energi'!$B$1:$AS$566,MATCH(Z$1,'Tillförd energi'!$B$1:$AQ$1,0),FALSE)</f>
        <v>0.59</v>
      </c>
      <c r="AA259">
        <f>VLOOKUP($B259,'Tillförd energi'!$B$1:$AS$566,MATCH(AA$1,'Tillförd energi'!$B$1:$AQ$1,0),FALSE)</f>
        <v>0</v>
      </c>
      <c r="AB259">
        <f>VLOOKUP($B259,'Tillförd energi'!$B$1:$AS$566,MATCH(AB$1,'Tillförd energi'!$B$1:$AQ$1,0),FALSE)</f>
        <v>0</v>
      </c>
      <c r="AC259">
        <f>VLOOKUP($B259,'Tillförd energi'!$B$1:$AS$566,MATCH(AC$1,'Tillförd energi'!$B$1:$AQ$1,0),FALSE)</f>
        <v>0</v>
      </c>
      <c r="AD259">
        <f>VLOOKUP($B259,'Tillförd energi'!$B$1:$AS$566,MATCH(AD$1,'Tillförd energi'!$B$1:$AQ$1,0),FALSE)</f>
        <v>0</v>
      </c>
      <c r="AE259">
        <f>VLOOKUP($B259,'Tillförd energi'!$B$1:$AS$566,MATCH(AE$1,'Tillförd energi'!$B$1:$AQ$1,0),FALSE)</f>
        <v>0</v>
      </c>
      <c r="AF259">
        <f>VLOOKUP($B259,'Tillförd energi'!$B$1:$AS$566,MATCH(AF$1,'Tillförd energi'!$B$1:$AQ$1,0),FALSE)</f>
        <v>2.5250699999999999</v>
      </c>
      <c r="AG259">
        <f>IFERROR(VLOOKUP(B259,Miljö!$B$1:$S$476,9,FALSE)/1,0)</f>
        <v>0</v>
      </c>
      <c r="AI259">
        <f t="shared" si="32"/>
        <v>66.485522000000017</v>
      </c>
      <c r="AJ259">
        <f t="shared" si="33"/>
        <v>66.485522000000017</v>
      </c>
      <c r="AK259">
        <f>IF(ISERROR(1/VLOOKUP($B259,Leveranser!$B$1:$S$500,MATCH("såld värme (gwh)",Leveranser!$B$1:$S$1,0),FALSE)),"",VLOOKUP($B259,Leveranser!$B$1:$S$500,MATCH("såld värme (gwh)",Leveranser!$B$1:$S$1,0),FALSE))</f>
        <v>67.852999999999994</v>
      </c>
      <c r="AL259">
        <f>VLOOKUP($B259,Leveranser!$B$1:$Y$500,MATCH("Totalt såld fjärrvärme till andra fjärrvärmeföretag",Leveranser!$B$1:$AA$1,0),FALSE)</f>
        <v>0</v>
      </c>
      <c r="AM259">
        <f>IF(ISERROR(1/VLOOKUP($B259,Miljö!$B$1:$S$500,MATCH("Såld mängd produktionsspecifik fjärrvärme (GWh)",Miljö!$B$1:$R$1,0),FALSE)),0,VLOOKUP($B259,Miljö!$B$1:$S$500,MATCH("Såld mängd produktionsspecifik fjärrvärme (GWh)",Miljö!$B$1:$R$1,0),FALSE))</f>
        <v>0</v>
      </c>
      <c r="AN259" s="137">
        <f t="shared" si="34"/>
        <v>1.0205680569071862</v>
      </c>
      <c r="AP259" t="str">
        <f>VLOOKUP($B259,Miljövärden!$B$1:$H$446,7,FALSE)</f>
        <v>Ja</v>
      </c>
      <c r="AQ259" t="str">
        <f>VLOOKUP($B259,Miljövärden!$B$1:$H$446,6,FALSE)</f>
        <v>Nej</v>
      </c>
      <c r="AU259">
        <f t="shared" ref="AU259:AU322" si="35">Z259+AA259+AF259</f>
        <v>3.1150699999999998</v>
      </c>
      <c r="AV259">
        <f t="shared" ref="AV259:AV322" si="36">X259</f>
        <v>0</v>
      </c>
      <c r="AW259">
        <f t="shared" ref="AW259:AW322" si="37">M259+N259+O259+P259+Q259</f>
        <v>55.093000000000004</v>
      </c>
      <c r="AX259">
        <f t="shared" ref="AX259:AX322" si="38">R259+S259+T259+U259</f>
        <v>7.6029600000000004</v>
      </c>
      <c r="AZ259">
        <f t="shared" ref="AZ259:AZ322" si="39">L259+M259+N259+O259+P259+Q259+R259+S259+T259+U259+V259+W259+X259</f>
        <v>62.695960000000007</v>
      </c>
    </row>
    <row r="260" spans="1:52" customFormat="1" x14ac:dyDescent="0.25">
      <c r="A260" s="2" t="s">
        <v>407</v>
      </c>
      <c r="B260" s="2" t="s">
        <v>419</v>
      </c>
      <c r="C260">
        <f>VLOOKUP($B260,'Tillförd energi'!$B$1:$AS$566,MATCH(C$1,'Tillförd energi'!$B$1:$AQ$1,0),FALSE)</f>
        <v>0</v>
      </c>
      <c r="D260">
        <f>VLOOKUP($B260,'Tillförd energi'!$B$1:$AS$566,MATCH(D$1,'Tillförd energi'!$B$1:$AQ$1,0),FALSE)</f>
        <v>4.3999999999999997E-2</v>
      </c>
      <c r="E260">
        <f>VLOOKUP($B260,'Tillförd energi'!$B$1:$AS$566,MATCH(E$1,'Tillförd energi'!$B$1:$AQ$1,0),FALSE)</f>
        <v>0</v>
      </c>
      <c r="F260">
        <f>VLOOKUP($B260,'Tillförd energi'!$B$1:$AS$566,MATCH(F$1,'Tillförd energi'!$B$1:$AQ$1,0),FALSE)</f>
        <v>0</v>
      </c>
      <c r="G260">
        <f>VLOOKUP($B260,'Tillförd energi'!$B$1:$AS$566,MATCH(G$1,'Tillförd energi'!$B$1:$AQ$1,0),FALSE)</f>
        <v>0</v>
      </c>
      <c r="H260">
        <f>VLOOKUP($B260,'Tillförd energi'!$B$1:$AS$566,MATCH(H$1,'Tillförd energi'!$B$1:$AQ$1,0),FALSE)</f>
        <v>0</v>
      </c>
      <c r="I260">
        <f>VLOOKUP($B260,'Tillförd energi'!$B$1:$AS$566,MATCH(I$1,'Tillförd energi'!$B$1:$AQ$1,0),FALSE)</f>
        <v>0</v>
      </c>
      <c r="J260">
        <f>VLOOKUP($B260,'Tillförd energi'!$B$1:$AS$566,MATCH(J$1,'Tillförd energi'!$B$1:$AQ$1,0),FALSE)</f>
        <v>0</v>
      </c>
      <c r="K260">
        <v>0</v>
      </c>
      <c r="L260">
        <f>VLOOKUP($B260,'Tillförd energi'!$B$1:$AS$566,MATCH(L$1,'Tillförd energi'!$B$1:$AQ$1,0),FALSE)</f>
        <v>0</v>
      </c>
      <c r="M260">
        <f>VLOOKUP($B260,'Tillförd energi'!$B$1:$AS$566,MATCH(M$1,'Tillförd energi'!$B$1:$AQ$1,0),FALSE)</f>
        <v>0</v>
      </c>
      <c r="N260">
        <f>VLOOKUP($B260,'Tillförd energi'!$B$1:$AS$566,MATCH(N$1,'Tillförd energi'!$B$1:$AQ$1,0),FALSE)</f>
        <v>0</v>
      </c>
      <c r="O260">
        <f>VLOOKUP($B260,'Tillförd energi'!$B$1:$AS$566,MATCH(O$1,'Tillförd energi'!$B$1:$AQ$1,0),FALSE)</f>
        <v>0</v>
      </c>
      <c r="P260">
        <f>VLOOKUP($B260,'Tillförd energi'!$B$1:$AS$566,MATCH(P$1,'Tillförd energi'!$B$1:$AQ$1,0),FALSE)</f>
        <v>0</v>
      </c>
      <c r="Q260">
        <f>VLOOKUP($B260,'Tillförd energi'!$B$1:$AS$566,MATCH(Q$1,'Tillförd energi'!$B$1:$AQ$1,0),FALSE)</f>
        <v>0</v>
      </c>
      <c r="R260">
        <f>VLOOKUP($B260,'Tillförd energi'!$B$1:$AS$566,MATCH(R$1,'Tillförd energi'!$B$1:$AQ$1,0),FALSE)</f>
        <v>7.3449999999999998</v>
      </c>
      <c r="S260">
        <f>VLOOKUP($B260,'Tillförd energi'!$B$1:$AS$566,MATCH(S$1,'Tillförd energi'!$B$1:$AQ$1,0),FALSE)</f>
        <v>0</v>
      </c>
      <c r="T260">
        <f>VLOOKUP($B260,'Tillförd energi'!$B$1:$AS$566,MATCH(T$1,'Tillförd energi'!$B$1:$AQ$1,0),FALSE)</f>
        <v>0</v>
      </c>
      <c r="U260">
        <f>VLOOKUP($B260,'Tillförd energi'!$B$1:$AS$566,MATCH(U$1,'Tillförd energi'!$B$1:$AQ$1,0),FALSE)</f>
        <v>0</v>
      </c>
      <c r="V260">
        <f>VLOOKUP($B260,'Tillförd energi'!$B$1:$AS$566,MATCH(V$1,'Tillförd energi'!$B$1:$AQ$1,0),FALSE)</f>
        <v>0</v>
      </c>
      <c r="W260">
        <f>VLOOKUP($B260,'Tillförd energi'!$B$1:$AS$566,MATCH(W$1,'Tillförd energi'!$B$1:$AQ$1,0),FALSE)</f>
        <v>0</v>
      </c>
      <c r="X260">
        <f>VLOOKUP($B260,'Tillförd energi'!$B$1:$AS$566,MATCH(X$1,'Tillförd energi'!$B$1:$AQ$1,0),FALSE)</f>
        <v>0</v>
      </c>
      <c r="Y260">
        <f>VLOOKUP($B260,'Tillförd energi'!$B$1:$AS$566,MATCH(Y$1,'Tillförd energi'!$B$1:$AQ$1,0),FALSE)</f>
        <v>0</v>
      </c>
      <c r="Z260">
        <f>VLOOKUP($B260,'Tillförd energi'!$B$1:$AS$566,MATCH(Z$1,'Tillförd energi'!$B$1:$AQ$1,0),FALSE)</f>
        <v>0.09</v>
      </c>
      <c r="AA260">
        <f>VLOOKUP($B260,'Tillförd energi'!$B$1:$AS$566,MATCH(AA$1,'Tillförd energi'!$B$1:$AQ$1,0),FALSE)</f>
        <v>0</v>
      </c>
      <c r="AB260">
        <f>VLOOKUP($B260,'Tillförd energi'!$B$1:$AS$566,MATCH(AB$1,'Tillförd energi'!$B$1:$AQ$1,0),FALSE)</f>
        <v>0</v>
      </c>
      <c r="AC260">
        <f>VLOOKUP($B260,'Tillförd energi'!$B$1:$AS$566,MATCH(AC$1,'Tillförd energi'!$B$1:$AQ$1,0),FALSE)</f>
        <v>0</v>
      </c>
      <c r="AD260">
        <f>VLOOKUP($B260,'Tillförd energi'!$B$1:$AS$566,MATCH(AD$1,'Tillförd energi'!$B$1:$AQ$1,0),FALSE)</f>
        <v>7.3760000000000003</v>
      </c>
      <c r="AE260">
        <f>VLOOKUP($B260,'Tillförd energi'!$B$1:$AS$566,MATCH(AE$1,'Tillförd energi'!$B$1:$AQ$1,0),FALSE)</f>
        <v>0</v>
      </c>
      <c r="AF260">
        <f>VLOOKUP($B260,'Tillförd energi'!$B$1:$AS$566,MATCH(AF$1,'Tillförd energi'!$B$1:$AQ$1,0),FALSE)</f>
        <v>0.115</v>
      </c>
      <c r="AG260">
        <f>IFERROR(VLOOKUP(B260,Miljö!$B$1:$S$476,9,FALSE)/1,0)</f>
        <v>0</v>
      </c>
      <c r="AI260">
        <f t="shared" si="32"/>
        <v>14.97</v>
      </c>
      <c r="AJ260">
        <f t="shared" si="33"/>
        <v>14.97</v>
      </c>
      <c r="AK260">
        <f>IF(ISERROR(1/VLOOKUP($B260,Leveranser!$B$1:$S$500,MATCH("såld värme (gwh)",Leveranser!$B$1:$S$1,0),FALSE)),"",VLOOKUP($B260,Leveranser!$B$1:$S$500,MATCH("såld värme (gwh)",Leveranser!$B$1:$S$1,0),FALSE))</f>
        <v>11.77</v>
      </c>
      <c r="AL260">
        <f>VLOOKUP($B260,Leveranser!$B$1:$Y$500,MATCH("Totalt såld fjärrvärme till andra fjärrvärmeföretag",Leveranser!$B$1:$AA$1,0),FALSE)</f>
        <v>0</v>
      </c>
      <c r="AM260">
        <f>IF(ISERROR(1/VLOOKUP($B260,Miljö!$B$1:$S$500,MATCH("Såld mängd produktionsspecifik fjärrvärme (GWh)",Miljö!$B$1:$R$1,0),FALSE)),0,VLOOKUP($B260,Miljö!$B$1:$S$500,MATCH("Såld mängd produktionsspecifik fjärrvärme (GWh)",Miljö!$B$1:$R$1,0),FALSE))</f>
        <v>0</v>
      </c>
      <c r="AN260" s="137">
        <f t="shared" si="34"/>
        <v>0.78623914495657976</v>
      </c>
      <c r="AP260" t="str">
        <f>VLOOKUP($B260,Miljövärden!$B$1:$H$446,7,FALSE)</f>
        <v>Ja</v>
      </c>
      <c r="AQ260" t="str">
        <f>VLOOKUP($B260,Miljövärden!$B$1:$H$446,6,FALSE)</f>
        <v>Nej</v>
      </c>
      <c r="AU260">
        <f t="shared" si="35"/>
        <v>0.20500000000000002</v>
      </c>
      <c r="AV260">
        <f t="shared" si="36"/>
        <v>0</v>
      </c>
      <c r="AW260">
        <f t="shared" si="37"/>
        <v>0</v>
      </c>
      <c r="AX260">
        <f t="shared" si="38"/>
        <v>7.3449999999999998</v>
      </c>
      <c r="AZ260">
        <f t="shared" si="39"/>
        <v>7.3449999999999998</v>
      </c>
    </row>
    <row r="261" spans="1:52" customFormat="1" x14ac:dyDescent="0.25">
      <c r="A261" s="2" t="s">
        <v>407</v>
      </c>
      <c r="B261" s="2" t="s">
        <v>420</v>
      </c>
      <c r="C261">
        <f>VLOOKUP($B261,'Tillförd energi'!$B$1:$AS$566,MATCH(C$1,'Tillförd energi'!$B$1:$AQ$1,0),FALSE)</f>
        <v>0</v>
      </c>
      <c r="D261">
        <f>VLOOKUP($B261,'Tillförd energi'!$B$1:$AS$566,MATCH(D$1,'Tillförd energi'!$B$1:$AQ$1,0),FALSE)</f>
        <v>2.4E-2</v>
      </c>
      <c r="E261">
        <f>VLOOKUP($B261,'Tillförd energi'!$B$1:$AS$566,MATCH(E$1,'Tillförd energi'!$B$1:$AQ$1,0),FALSE)</f>
        <v>0</v>
      </c>
      <c r="F261">
        <f>VLOOKUP($B261,'Tillförd energi'!$B$1:$AS$566,MATCH(F$1,'Tillförd energi'!$B$1:$AQ$1,0),FALSE)</f>
        <v>0</v>
      </c>
      <c r="G261">
        <f>VLOOKUP($B261,'Tillförd energi'!$B$1:$AS$566,MATCH(G$1,'Tillförd energi'!$B$1:$AQ$1,0),FALSE)</f>
        <v>0</v>
      </c>
      <c r="H261">
        <f>VLOOKUP($B261,'Tillförd energi'!$B$1:$AS$566,MATCH(H$1,'Tillförd energi'!$B$1:$AQ$1,0),FALSE)</f>
        <v>0</v>
      </c>
      <c r="I261">
        <f>VLOOKUP($B261,'Tillförd energi'!$B$1:$AS$566,MATCH(I$1,'Tillförd energi'!$B$1:$AQ$1,0),FALSE)</f>
        <v>0</v>
      </c>
      <c r="J261">
        <f>VLOOKUP($B261,'Tillförd energi'!$B$1:$AS$566,MATCH(J$1,'Tillförd energi'!$B$1:$AQ$1,0),FALSE)</f>
        <v>0</v>
      </c>
      <c r="K261">
        <v>0</v>
      </c>
      <c r="L261">
        <f>VLOOKUP($B261,'Tillförd energi'!$B$1:$AS$566,MATCH(L$1,'Tillförd energi'!$B$1:$AQ$1,0),FALSE)</f>
        <v>0</v>
      </c>
      <c r="M261">
        <f>VLOOKUP($B261,'Tillförd energi'!$B$1:$AS$566,MATCH(M$1,'Tillförd energi'!$B$1:$AQ$1,0),FALSE)</f>
        <v>0</v>
      </c>
      <c r="N261">
        <f>VLOOKUP($B261,'Tillförd energi'!$B$1:$AS$566,MATCH(N$1,'Tillförd energi'!$B$1:$AQ$1,0),FALSE)</f>
        <v>0</v>
      </c>
      <c r="O261">
        <f>VLOOKUP($B261,'Tillförd energi'!$B$1:$AS$566,MATCH(O$1,'Tillförd energi'!$B$1:$AQ$1,0),FALSE)</f>
        <v>0</v>
      </c>
      <c r="P261">
        <f>VLOOKUP($B261,'Tillförd energi'!$B$1:$AS$566,MATCH(P$1,'Tillförd energi'!$B$1:$AQ$1,0),FALSE)</f>
        <v>0</v>
      </c>
      <c r="Q261">
        <f>VLOOKUP($B261,'Tillförd energi'!$B$1:$AS$566,MATCH(Q$1,'Tillförd energi'!$B$1:$AQ$1,0),FALSE)</f>
        <v>0</v>
      </c>
      <c r="R261">
        <f>VLOOKUP($B261,'Tillförd energi'!$B$1:$AS$566,MATCH(R$1,'Tillförd energi'!$B$1:$AQ$1,0),FALSE)</f>
        <v>12.351000000000001</v>
      </c>
      <c r="S261">
        <f>VLOOKUP($B261,'Tillförd energi'!$B$1:$AS$566,MATCH(S$1,'Tillförd energi'!$B$1:$AQ$1,0),FALSE)</f>
        <v>0</v>
      </c>
      <c r="T261">
        <f>VLOOKUP($B261,'Tillförd energi'!$B$1:$AS$566,MATCH(T$1,'Tillförd energi'!$B$1:$AQ$1,0),FALSE)</f>
        <v>0</v>
      </c>
      <c r="U261">
        <f>VLOOKUP($B261,'Tillförd energi'!$B$1:$AS$566,MATCH(U$1,'Tillförd energi'!$B$1:$AQ$1,0),FALSE)</f>
        <v>0</v>
      </c>
      <c r="V261">
        <f>VLOOKUP($B261,'Tillförd energi'!$B$1:$AS$566,MATCH(V$1,'Tillförd energi'!$B$1:$AQ$1,0),FALSE)</f>
        <v>0</v>
      </c>
      <c r="W261">
        <f>VLOOKUP($B261,'Tillförd energi'!$B$1:$AS$566,MATCH(W$1,'Tillförd energi'!$B$1:$AQ$1,0),FALSE)</f>
        <v>0</v>
      </c>
      <c r="X261">
        <f>VLOOKUP($B261,'Tillförd energi'!$B$1:$AS$566,MATCH(X$1,'Tillförd energi'!$B$1:$AQ$1,0),FALSE)</f>
        <v>0</v>
      </c>
      <c r="Y261">
        <f>VLOOKUP($B261,'Tillförd energi'!$B$1:$AS$566,MATCH(Y$1,'Tillförd energi'!$B$1:$AQ$1,0),FALSE)</f>
        <v>0</v>
      </c>
      <c r="Z261">
        <f>VLOOKUP($B261,'Tillförd energi'!$B$1:$AS$566,MATCH(Z$1,'Tillförd energi'!$B$1:$AQ$1,0),FALSE)</f>
        <v>0</v>
      </c>
      <c r="AA261">
        <f>VLOOKUP($B261,'Tillförd energi'!$B$1:$AS$566,MATCH(AA$1,'Tillförd energi'!$B$1:$AQ$1,0),FALSE)</f>
        <v>0</v>
      </c>
      <c r="AB261">
        <f>VLOOKUP($B261,'Tillförd energi'!$B$1:$AS$566,MATCH(AB$1,'Tillförd energi'!$B$1:$AQ$1,0),FALSE)</f>
        <v>0</v>
      </c>
      <c r="AC261">
        <f>VLOOKUP($B261,'Tillförd energi'!$B$1:$AS$566,MATCH(AC$1,'Tillförd energi'!$B$1:$AQ$1,0),FALSE)</f>
        <v>0</v>
      </c>
      <c r="AD261">
        <f>VLOOKUP($B261,'Tillförd energi'!$B$1:$AS$566,MATCH(AD$1,'Tillförd energi'!$B$1:$AQ$1,0),FALSE)</f>
        <v>0</v>
      </c>
      <c r="AE261">
        <f>VLOOKUP($B261,'Tillförd energi'!$B$1:$AS$566,MATCH(AE$1,'Tillförd energi'!$B$1:$AQ$1,0),FALSE)</f>
        <v>0</v>
      </c>
      <c r="AF261">
        <f>VLOOKUP($B261,'Tillförd energi'!$B$1:$AS$566,MATCH(AF$1,'Tillförd energi'!$B$1:$AQ$1,0),FALSE)</f>
        <v>0.104</v>
      </c>
      <c r="AG261">
        <f>IFERROR(VLOOKUP(B261,Miljö!$B$1:$S$476,9,FALSE)/1,0)</f>
        <v>0</v>
      </c>
      <c r="AI261">
        <f t="shared" si="32"/>
        <v>12.478999999999999</v>
      </c>
      <c r="AJ261">
        <f t="shared" si="33"/>
        <v>12.478999999999999</v>
      </c>
      <c r="AK261">
        <f>IF(ISERROR(1/VLOOKUP($B261,Leveranser!$B$1:$S$500,MATCH("såld värme (gwh)",Leveranser!$B$1:$S$1,0),FALSE)),"",VLOOKUP($B261,Leveranser!$B$1:$S$500,MATCH("såld värme (gwh)",Leveranser!$B$1:$S$1,0),FALSE))</f>
        <v>9.2639999999999993</v>
      </c>
      <c r="AL261">
        <f>VLOOKUP($B261,Leveranser!$B$1:$Y$500,MATCH("Totalt såld fjärrvärme till andra fjärrvärmeföretag",Leveranser!$B$1:$AA$1,0),FALSE)</f>
        <v>0</v>
      </c>
      <c r="AM261">
        <f>IF(ISERROR(1/VLOOKUP($B261,Miljö!$B$1:$S$500,MATCH("Såld mängd produktionsspecifik fjärrvärme (GWh)",Miljö!$B$1:$R$1,0),FALSE)),0,VLOOKUP($B261,Miljö!$B$1:$S$500,MATCH("Såld mängd produktionsspecifik fjärrvärme (GWh)",Miljö!$B$1:$R$1,0),FALSE))</f>
        <v>0</v>
      </c>
      <c r="AN261" s="137">
        <f t="shared" si="34"/>
        <v>0.74236717685711995</v>
      </c>
      <c r="AP261" t="str">
        <f>VLOOKUP($B261,Miljövärden!$B$1:$H$446,7,FALSE)</f>
        <v>Ja</v>
      </c>
      <c r="AQ261" t="str">
        <f>VLOOKUP($B261,Miljövärden!$B$1:$H$446,6,FALSE)</f>
        <v>Nej</v>
      </c>
      <c r="AU261">
        <f t="shared" si="35"/>
        <v>0.104</v>
      </c>
      <c r="AV261">
        <f t="shared" si="36"/>
        <v>0</v>
      </c>
      <c r="AW261">
        <f t="shared" si="37"/>
        <v>0</v>
      </c>
      <c r="AX261">
        <f t="shared" si="38"/>
        <v>12.351000000000001</v>
      </c>
      <c r="AZ261">
        <f t="shared" si="39"/>
        <v>12.351000000000001</v>
      </c>
    </row>
    <row r="262" spans="1:52" customFormat="1" x14ac:dyDescent="0.25">
      <c r="A262" s="2" t="s">
        <v>407</v>
      </c>
      <c r="B262" s="2" t="s">
        <v>421</v>
      </c>
      <c r="C262">
        <f>VLOOKUP($B262,'Tillförd energi'!$B$1:$AS$566,MATCH(C$1,'Tillförd energi'!$B$1:$AQ$1,0),FALSE)</f>
        <v>0</v>
      </c>
      <c r="D262">
        <f>VLOOKUP($B262,'Tillförd energi'!$B$1:$AS$566,MATCH(D$1,'Tillförd energi'!$B$1:$AQ$1,0),FALSE)</f>
        <v>3.9174699999999998</v>
      </c>
      <c r="E262">
        <f>VLOOKUP($B262,'Tillförd energi'!$B$1:$AS$566,MATCH(E$1,'Tillförd energi'!$B$1:$AQ$1,0),FALSE)</f>
        <v>0</v>
      </c>
      <c r="F262">
        <f>VLOOKUP($B262,'Tillförd energi'!$B$1:$AS$566,MATCH(F$1,'Tillförd energi'!$B$1:$AQ$1,0),FALSE)</f>
        <v>0</v>
      </c>
      <c r="G262">
        <f>VLOOKUP($B262,'Tillförd energi'!$B$1:$AS$566,MATCH(G$1,'Tillförd energi'!$B$1:$AQ$1,0),FALSE)</f>
        <v>0</v>
      </c>
      <c r="H262">
        <f>VLOOKUP($B262,'Tillförd energi'!$B$1:$AS$566,MATCH(H$1,'Tillförd energi'!$B$1:$AQ$1,0),FALSE)</f>
        <v>0</v>
      </c>
      <c r="I262">
        <f>VLOOKUP($B262,'Tillförd energi'!$B$1:$AS$566,MATCH(I$1,'Tillförd energi'!$B$1:$AQ$1,0),FALSE)</f>
        <v>0</v>
      </c>
      <c r="J262">
        <f>VLOOKUP($B262,'Tillförd energi'!$B$1:$AS$566,MATCH(J$1,'Tillförd energi'!$B$1:$AQ$1,0),FALSE)</f>
        <v>0</v>
      </c>
      <c r="K262">
        <v>0</v>
      </c>
      <c r="L262">
        <f>VLOOKUP($B262,'Tillförd energi'!$B$1:$AS$566,MATCH(L$1,'Tillförd energi'!$B$1:$AQ$1,0),FALSE)</f>
        <v>0</v>
      </c>
      <c r="M262">
        <f>VLOOKUP($B262,'Tillförd energi'!$B$1:$AS$566,MATCH(M$1,'Tillförd energi'!$B$1:$AQ$1,0),FALSE)</f>
        <v>92.134200000000007</v>
      </c>
      <c r="N262">
        <f>VLOOKUP($B262,'Tillförd energi'!$B$1:$AS$566,MATCH(N$1,'Tillförd energi'!$B$1:$AQ$1,0),FALSE)</f>
        <v>21.795500000000001</v>
      </c>
      <c r="O262">
        <f>VLOOKUP($B262,'Tillförd energi'!$B$1:$AS$566,MATCH(O$1,'Tillförd energi'!$B$1:$AQ$1,0),FALSE)</f>
        <v>64.855500000000006</v>
      </c>
      <c r="P262">
        <f>VLOOKUP($B262,'Tillförd energi'!$B$1:$AS$566,MATCH(P$1,'Tillförd energi'!$B$1:$AQ$1,0),FALSE)</f>
        <v>3.2252200000000002</v>
      </c>
      <c r="Q262">
        <f>VLOOKUP($B262,'Tillförd energi'!$B$1:$AS$566,MATCH(Q$1,'Tillförd energi'!$B$1:$AQ$1,0),FALSE)</f>
        <v>50.141599999999997</v>
      </c>
      <c r="R262">
        <f>VLOOKUP($B262,'Tillförd energi'!$B$1:$AS$566,MATCH(R$1,'Tillförd energi'!$B$1:$AQ$1,0),FALSE)</f>
        <v>8.5999999999999993E-2</v>
      </c>
      <c r="S262">
        <f>VLOOKUP($B262,'Tillförd energi'!$B$1:$AS$566,MATCH(S$1,'Tillförd energi'!$B$1:$AQ$1,0),FALSE)</f>
        <v>0</v>
      </c>
      <c r="T262">
        <f>VLOOKUP($B262,'Tillförd energi'!$B$1:$AS$566,MATCH(T$1,'Tillförd energi'!$B$1:$AQ$1,0),FALSE)</f>
        <v>0</v>
      </c>
      <c r="U262">
        <f>VLOOKUP($B262,'Tillförd energi'!$B$1:$AS$566,MATCH(U$1,'Tillförd energi'!$B$1:$AQ$1,0),FALSE)</f>
        <v>0</v>
      </c>
      <c r="V262">
        <f>VLOOKUP($B262,'Tillförd energi'!$B$1:$AS$566,MATCH(V$1,'Tillförd energi'!$B$1:$AQ$1,0),FALSE)</f>
        <v>0</v>
      </c>
      <c r="W262">
        <f>VLOOKUP($B262,'Tillförd energi'!$B$1:$AS$566,MATCH(W$1,'Tillförd energi'!$B$1:$AQ$1,0),FALSE)</f>
        <v>0</v>
      </c>
      <c r="X262">
        <f>VLOOKUP($B262,'Tillförd energi'!$B$1:$AS$566,MATCH(X$1,'Tillförd energi'!$B$1:$AQ$1,0),FALSE)</f>
        <v>0</v>
      </c>
      <c r="Y262">
        <f>VLOOKUP($B262,'Tillförd energi'!$B$1:$AS$566,MATCH(Y$1,'Tillförd energi'!$B$1:$AQ$1,0),FALSE)</f>
        <v>31.429099999999998</v>
      </c>
      <c r="Z262">
        <f>VLOOKUP($B262,'Tillförd energi'!$B$1:$AS$566,MATCH(Z$1,'Tillförd energi'!$B$1:$AQ$1,0),FALSE)</f>
        <v>1.2190000000000001</v>
      </c>
      <c r="AA262">
        <f>VLOOKUP($B262,'Tillförd energi'!$B$1:$AS$566,MATCH(AA$1,'Tillförd energi'!$B$1:$AQ$1,0),FALSE)</f>
        <v>0</v>
      </c>
      <c r="AB262">
        <f>VLOOKUP($B262,'Tillförd energi'!$B$1:$AS$566,MATCH(AB$1,'Tillförd energi'!$B$1:$AQ$1,0),FALSE)</f>
        <v>0</v>
      </c>
      <c r="AC262">
        <f>VLOOKUP($B262,'Tillförd energi'!$B$1:$AS$566,MATCH(AC$1,'Tillförd energi'!$B$1:$AQ$1,0),FALSE)</f>
        <v>0</v>
      </c>
      <c r="AD262">
        <f>VLOOKUP($B262,'Tillförd energi'!$B$1:$AS$566,MATCH(AD$1,'Tillförd energi'!$B$1:$AQ$1,0),FALSE)</f>
        <v>0</v>
      </c>
      <c r="AE262">
        <f>VLOOKUP($B262,'Tillförd energi'!$B$1:$AS$566,MATCH(AE$1,'Tillförd energi'!$B$1:$AQ$1,0),FALSE)</f>
        <v>0</v>
      </c>
      <c r="AF262">
        <f>VLOOKUP($B262,'Tillförd energi'!$B$1:$AS$566,MATCH(AF$1,'Tillförd energi'!$B$1:$AQ$1,0),FALSE)</f>
        <v>12.3314</v>
      </c>
      <c r="AG262">
        <f>IFERROR(VLOOKUP(B262,Miljö!$B$1:$S$476,9,FALSE)/1,0)</f>
        <v>0</v>
      </c>
      <c r="AI262">
        <f t="shared" si="32"/>
        <v>281.13499000000002</v>
      </c>
      <c r="AJ262">
        <f t="shared" si="33"/>
        <v>281.13499000000002</v>
      </c>
      <c r="AK262">
        <f>IF(ISERROR(1/VLOOKUP($B262,Leveranser!$B$1:$S$500,MATCH("såld värme (gwh)",Leveranser!$B$1:$S$1,0),FALSE)),"",VLOOKUP($B262,Leveranser!$B$1:$S$500,MATCH("såld värme (gwh)",Leveranser!$B$1:$S$1,0),FALSE))</f>
        <v>293.30099999999999</v>
      </c>
      <c r="AL262">
        <f>VLOOKUP($B262,Leveranser!$B$1:$Y$500,MATCH("Totalt såld fjärrvärme till andra fjärrvärmeföretag",Leveranser!$B$1:$AA$1,0),FALSE)</f>
        <v>0</v>
      </c>
      <c r="AM262">
        <f>IF(ISERROR(1/VLOOKUP($B262,Miljö!$B$1:$S$500,MATCH("Såld mängd produktionsspecifik fjärrvärme (GWh)",Miljö!$B$1:$R$1,0),FALSE)),0,VLOOKUP($B262,Miljö!$B$1:$S$500,MATCH("Såld mängd produktionsspecifik fjärrvärme (GWh)",Miljö!$B$1:$R$1,0),FALSE))</f>
        <v>0</v>
      </c>
      <c r="AN262" s="137">
        <f t="shared" si="34"/>
        <v>1.0432746204945886</v>
      </c>
      <c r="AP262" t="str">
        <f>VLOOKUP($B262,Miljövärden!$B$1:$H$446,7,FALSE)</f>
        <v>Ja</v>
      </c>
      <c r="AQ262" t="str">
        <f>VLOOKUP($B262,Miljövärden!$B$1:$H$446,6,FALSE)</f>
        <v>Nej</v>
      </c>
      <c r="AU262">
        <f t="shared" si="35"/>
        <v>13.5504</v>
      </c>
      <c r="AV262">
        <f t="shared" si="36"/>
        <v>0</v>
      </c>
      <c r="AW262">
        <f t="shared" si="37"/>
        <v>232.15202000000005</v>
      </c>
      <c r="AX262">
        <f t="shared" si="38"/>
        <v>8.5999999999999993E-2</v>
      </c>
      <c r="AZ262">
        <f t="shared" si="39"/>
        <v>232.23802000000006</v>
      </c>
    </row>
    <row r="263" spans="1:52" customFormat="1" x14ac:dyDescent="0.25">
      <c r="A263" s="2" t="s">
        <v>407</v>
      </c>
      <c r="B263" s="2" t="s">
        <v>422</v>
      </c>
      <c r="C263">
        <f>VLOOKUP($B263,'Tillförd energi'!$B$1:$AS$566,MATCH(C$1,'Tillförd energi'!$B$1:$AQ$1,0),FALSE)</f>
        <v>0</v>
      </c>
      <c r="D263">
        <f>VLOOKUP($B263,'Tillförd energi'!$B$1:$AS$566,MATCH(D$1,'Tillförd energi'!$B$1:$AQ$1,0),FALSE)</f>
        <v>0.33400000000000002</v>
      </c>
      <c r="E263">
        <f>VLOOKUP($B263,'Tillförd energi'!$B$1:$AS$566,MATCH(E$1,'Tillförd energi'!$B$1:$AQ$1,0),FALSE)</f>
        <v>0</v>
      </c>
      <c r="F263">
        <f>VLOOKUP($B263,'Tillförd energi'!$B$1:$AS$566,MATCH(F$1,'Tillförd energi'!$B$1:$AQ$1,0),FALSE)</f>
        <v>0</v>
      </c>
      <c r="G263">
        <f>VLOOKUP($B263,'Tillförd energi'!$B$1:$AS$566,MATCH(G$1,'Tillförd energi'!$B$1:$AQ$1,0),FALSE)</f>
        <v>0</v>
      </c>
      <c r="H263">
        <f>VLOOKUP($B263,'Tillförd energi'!$B$1:$AS$566,MATCH(H$1,'Tillförd energi'!$B$1:$AQ$1,0),FALSE)</f>
        <v>0</v>
      </c>
      <c r="I263">
        <f>VLOOKUP($B263,'Tillförd energi'!$B$1:$AS$566,MATCH(I$1,'Tillförd energi'!$B$1:$AQ$1,0),FALSE)</f>
        <v>0</v>
      </c>
      <c r="J263">
        <f>VLOOKUP($B263,'Tillförd energi'!$B$1:$AS$566,MATCH(J$1,'Tillförd energi'!$B$1:$AQ$1,0),FALSE)</f>
        <v>0</v>
      </c>
      <c r="K263">
        <v>0</v>
      </c>
      <c r="L263">
        <f>VLOOKUP($B263,'Tillförd energi'!$B$1:$AS$566,MATCH(L$1,'Tillförd energi'!$B$1:$AQ$1,0),FALSE)</f>
        <v>0</v>
      </c>
      <c r="M263">
        <f>VLOOKUP($B263,'Tillförd energi'!$B$1:$AS$566,MATCH(M$1,'Tillförd energi'!$B$1:$AQ$1,0),FALSE)</f>
        <v>0</v>
      </c>
      <c r="N263">
        <f>VLOOKUP($B263,'Tillförd energi'!$B$1:$AS$566,MATCH(N$1,'Tillförd energi'!$B$1:$AQ$1,0),FALSE)</f>
        <v>0</v>
      </c>
      <c r="O263">
        <f>VLOOKUP($B263,'Tillförd energi'!$B$1:$AS$566,MATCH(O$1,'Tillförd energi'!$B$1:$AQ$1,0),FALSE)</f>
        <v>0</v>
      </c>
      <c r="P263">
        <f>VLOOKUP($B263,'Tillförd energi'!$B$1:$AS$566,MATCH(P$1,'Tillförd energi'!$B$1:$AQ$1,0),FALSE)</f>
        <v>0</v>
      </c>
      <c r="Q263">
        <f>VLOOKUP($B263,'Tillförd energi'!$B$1:$AS$566,MATCH(Q$1,'Tillförd energi'!$B$1:$AQ$1,0),FALSE)</f>
        <v>0</v>
      </c>
      <c r="R263">
        <f>VLOOKUP($B263,'Tillförd energi'!$B$1:$AS$566,MATCH(R$1,'Tillförd energi'!$B$1:$AQ$1,0),FALSE)</f>
        <v>41.848999999999997</v>
      </c>
      <c r="S263">
        <f>VLOOKUP($B263,'Tillförd energi'!$B$1:$AS$566,MATCH(S$1,'Tillförd energi'!$B$1:$AQ$1,0),FALSE)</f>
        <v>0</v>
      </c>
      <c r="T263">
        <f>VLOOKUP($B263,'Tillförd energi'!$B$1:$AS$566,MATCH(T$1,'Tillförd energi'!$B$1:$AQ$1,0),FALSE)</f>
        <v>0</v>
      </c>
      <c r="U263">
        <f>VLOOKUP($B263,'Tillförd energi'!$B$1:$AS$566,MATCH(U$1,'Tillförd energi'!$B$1:$AQ$1,0),FALSE)</f>
        <v>0</v>
      </c>
      <c r="V263">
        <f>VLOOKUP($B263,'Tillförd energi'!$B$1:$AS$566,MATCH(V$1,'Tillförd energi'!$B$1:$AQ$1,0),FALSE)</f>
        <v>0</v>
      </c>
      <c r="W263">
        <f>VLOOKUP($B263,'Tillförd energi'!$B$1:$AS$566,MATCH(W$1,'Tillförd energi'!$B$1:$AQ$1,0),FALSE)</f>
        <v>0</v>
      </c>
      <c r="X263">
        <f>VLOOKUP($B263,'Tillförd energi'!$B$1:$AS$566,MATCH(X$1,'Tillförd energi'!$B$1:$AQ$1,0),FALSE)</f>
        <v>0</v>
      </c>
      <c r="Y263">
        <f>VLOOKUP($B263,'Tillförd energi'!$B$1:$AS$566,MATCH(Y$1,'Tillförd energi'!$B$1:$AQ$1,0),FALSE)</f>
        <v>0</v>
      </c>
      <c r="Z263">
        <f>VLOOKUP($B263,'Tillförd energi'!$B$1:$AS$566,MATCH(Z$1,'Tillförd energi'!$B$1:$AQ$1,0),FALSE)</f>
        <v>0</v>
      </c>
      <c r="AA263">
        <f>VLOOKUP($B263,'Tillförd energi'!$B$1:$AS$566,MATCH(AA$1,'Tillförd energi'!$B$1:$AQ$1,0),FALSE)</f>
        <v>0</v>
      </c>
      <c r="AB263">
        <f>VLOOKUP($B263,'Tillförd energi'!$B$1:$AS$566,MATCH(AB$1,'Tillförd energi'!$B$1:$AQ$1,0),FALSE)</f>
        <v>0</v>
      </c>
      <c r="AC263">
        <f>VLOOKUP($B263,'Tillförd energi'!$B$1:$AS$566,MATCH(AC$1,'Tillförd energi'!$B$1:$AQ$1,0),FALSE)</f>
        <v>0</v>
      </c>
      <c r="AD263">
        <f>VLOOKUP($B263,'Tillförd energi'!$B$1:$AS$566,MATCH(AD$1,'Tillförd energi'!$B$1:$AQ$1,0),FALSE)</f>
        <v>0</v>
      </c>
      <c r="AE263">
        <f>VLOOKUP($B263,'Tillförd energi'!$B$1:$AS$566,MATCH(AE$1,'Tillförd energi'!$B$1:$AQ$1,0),FALSE)</f>
        <v>0</v>
      </c>
      <c r="AF263">
        <f>VLOOKUP($B263,'Tillförd energi'!$B$1:$AS$566,MATCH(AF$1,'Tillförd energi'!$B$1:$AQ$1,0),FALSE)</f>
        <v>0.79200000000000004</v>
      </c>
      <c r="AG263">
        <f>IFERROR(VLOOKUP(B263,Miljö!$B$1:$S$476,9,FALSE)/1,0)</f>
        <v>0</v>
      </c>
      <c r="AI263">
        <f t="shared" si="32"/>
        <v>42.975000000000001</v>
      </c>
      <c r="AJ263">
        <f t="shared" si="33"/>
        <v>42.975000000000001</v>
      </c>
      <c r="AK263">
        <f>IF(ISERROR(1/VLOOKUP($B263,Leveranser!$B$1:$S$500,MATCH("såld värme (gwh)",Leveranser!$B$1:$S$1,0),FALSE)),"",VLOOKUP($B263,Leveranser!$B$1:$S$500,MATCH("såld värme (gwh)",Leveranser!$B$1:$S$1,0),FALSE))</f>
        <v>28.841999999999999</v>
      </c>
      <c r="AL263">
        <f>VLOOKUP($B263,Leveranser!$B$1:$Y$500,MATCH("Totalt såld fjärrvärme till andra fjärrvärmeföretag",Leveranser!$B$1:$AA$1,0),FALSE)</f>
        <v>0</v>
      </c>
      <c r="AM263">
        <f>IF(ISERROR(1/VLOOKUP($B263,Miljö!$B$1:$S$500,MATCH("Såld mängd produktionsspecifik fjärrvärme (GWh)",Miljö!$B$1:$R$1,0),FALSE)),0,VLOOKUP($B263,Miljö!$B$1:$S$500,MATCH("Såld mängd produktionsspecifik fjärrvärme (GWh)",Miljö!$B$1:$R$1,0),FALSE))</f>
        <v>0</v>
      </c>
      <c r="AN263" s="137">
        <f t="shared" si="34"/>
        <v>0.67113438045375218</v>
      </c>
      <c r="AP263" t="str">
        <f>VLOOKUP($B263,Miljövärden!$B$1:$H$446,7,FALSE)</f>
        <v>Ja</v>
      </c>
      <c r="AQ263" t="str">
        <f>VLOOKUP($B263,Miljövärden!$B$1:$H$446,6,FALSE)</f>
        <v>Nej</v>
      </c>
      <c r="AU263">
        <f t="shared" si="35"/>
        <v>0.79200000000000004</v>
      </c>
      <c r="AV263">
        <f t="shared" si="36"/>
        <v>0</v>
      </c>
      <c r="AW263">
        <f t="shared" si="37"/>
        <v>0</v>
      </c>
      <c r="AX263">
        <f t="shared" si="38"/>
        <v>41.848999999999997</v>
      </c>
      <c r="AZ263">
        <f t="shared" si="39"/>
        <v>41.848999999999997</v>
      </c>
    </row>
    <row r="264" spans="1:52" customFormat="1" x14ac:dyDescent="0.25">
      <c r="A264" s="2" t="s">
        <v>407</v>
      </c>
      <c r="B264" s="2" t="s">
        <v>423</v>
      </c>
      <c r="C264">
        <f>VLOOKUP($B264,'Tillförd energi'!$B$1:$AS$566,MATCH(C$1,'Tillförd energi'!$B$1:$AQ$1,0),FALSE)</f>
        <v>0</v>
      </c>
      <c r="D264">
        <f>VLOOKUP($B264,'Tillförd energi'!$B$1:$AS$566,MATCH(D$1,'Tillförd energi'!$B$1:$AQ$1,0),FALSE)</f>
        <v>0</v>
      </c>
      <c r="E264">
        <f>VLOOKUP($B264,'Tillförd energi'!$B$1:$AS$566,MATCH(E$1,'Tillförd energi'!$B$1:$AQ$1,0),FALSE)</f>
        <v>0</v>
      </c>
      <c r="F264">
        <f>VLOOKUP($B264,'Tillförd energi'!$B$1:$AS$566,MATCH(F$1,'Tillförd energi'!$B$1:$AQ$1,0),FALSE)</f>
        <v>0</v>
      </c>
      <c r="G264">
        <f>VLOOKUP($B264,'Tillförd energi'!$B$1:$AS$566,MATCH(G$1,'Tillförd energi'!$B$1:$AQ$1,0),FALSE)</f>
        <v>0</v>
      </c>
      <c r="H264">
        <f>VLOOKUP($B264,'Tillförd energi'!$B$1:$AS$566,MATCH(H$1,'Tillförd energi'!$B$1:$AQ$1,0),FALSE)</f>
        <v>0</v>
      </c>
      <c r="I264">
        <f>VLOOKUP($B264,'Tillförd energi'!$B$1:$AS$566,MATCH(I$1,'Tillförd energi'!$B$1:$AQ$1,0),FALSE)</f>
        <v>0</v>
      </c>
      <c r="J264">
        <f>VLOOKUP($B264,'Tillförd energi'!$B$1:$AS$566,MATCH(J$1,'Tillförd energi'!$B$1:$AQ$1,0),FALSE)</f>
        <v>0</v>
      </c>
      <c r="K264">
        <v>0</v>
      </c>
      <c r="L264">
        <f>VLOOKUP($B264,'Tillförd energi'!$B$1:$AS$566,MATCH(L$1,'Tillförd energi'!$B$1:$AQ$1,0),FALSE)</f>
        <v>0</v>
      </c>
      <c r="M264">
        <f>VLOOKUP($B264,'Tillförd energi'!$B$1:$AS$566,MATCH(M$1,'Tillförd energi'!$B$1:$AQ$1,0),FALSE)</f>
        <v>0</v>
      </c>
      <c r="N264">
        <f>VLOOKUP($B264,'Tillförd energi'!$B$1:$AS$566,MATCH(N$1,'Tillförd energi'!$B$1:$AQ$1,0),FALSE)</f>
        <v>0</v>
      </c>
      <c r="O264">
        <f>VLOOKUP($B264,'Tillförd energi'!$B$1:$AS$566,MATCH(O$1,'Tillförd energi'!$B$1:$AQ$1,0),FALSE)</f>
        <v>0</v>
      </c>
      <c r="P264">
        <f>VLOOKUP($B264,'Tillförd energi'!$B$1:$AS$566,MATCH(P$1,'Tillförd energi'!$B$1:$AQ$1,0),FALSE)</f>
        <v>0</v>
      </c>
      <c r="Q264">
        <f>VLOOKUP($B264,'Tillförd energi'!$B$1:$AS$566,MATCH(Q$1,'Tillförd energi'!$B$1:$AQ$1,0),FALSE)</f>
        <v>0</v>
      </c>
      <c r="R264">
        <f>VLOOKUP($B264,'Tillförd energi'!$B$1:$AS$566,MATCH(R$1,'Tillförd energi'!$B$1:$AQ$1,0),FALSE)</f>
        <v>0</v>
      </c>
      <c r="S264">
        <f>VLOOKUP($B264,'Tillförd energi'!$B$1:$AS$566,MATCH(S$1,'Tillförd energi'!$B$1:$AQ$1,0),FALSE)</f>
        <v>0</v>
      </c>
      <c r="T264">
        <f>VLOOKUP($B264,'Tillförd energi'!$B$1:$AS$566,MATCH(T$1,'Tillförd energi'!$B$1:$AQ$1,0),FALSE)</f>
        <v>0</v>
      </c>
      <c r="U264">
        <f>VLOOKUP($B264,'Tillförd energi'!$B$1:$AS$566,MATCH(U$1,'Tillförd energi'!$B$1:$AQ$1,0),FALSE)</f>
        <v>0</v>
      </c>
      <c r="V264">
        <f>VLOOKUP($B264,'Tillförd energi'!$B$1:$AS$566,MATCH(V$1,'Tillförd energi'!$B$1:$AQ$1,0),FALSE)</f>
        <v>0</v>
      </c>
      <c r="W264">
        <f>VLOOKUP($B264,'Tillförd energi'!$B$1:$AS$566,MATCH(W$1,'Tillförd energi'!$B$1:$AQ$1,0),FALSE)</f>
        <v>0</v>
      </c>
      <c r="X264">
        <f>VLOOKUP($B264,'Tillförd energi'!$B$1:$AS$566,MATCH(X$1,'Tillförd energi'!$B$1:$AQ$1,0),FALSE)</f>
        <v>0</v>
      </c>
      <c r="Y264">
        <f>VLOOKUP($B264,'Tillförd energi'!$B$1:$AS$566,MATCH(Y$1,'Tillförd energi'!$B$1:$AQ$1,0),FALSE)</f>
        <v>0</v>
      </c>
      <c r="Z264">
        <f>VLOOKUP($B264,'Tillförd energi'!$B$1:$AS$566,MATCH(Z$1,'Tillförd energi'!$B$1:$AQ$1,0),FALSE)</f>
        <v>0</v>
      </c>
      <c r="AA264">
        <f>VLOOKUP($B264,'Tillförd energi'!$B$1:$AS$566,MATCH(AA$1,'Tillförd energi'!$B$1:$AQ$1,0),FALSE)</f>
        <v>0</v>
      </c>
      <c r="AB264">
        <f>VLOOKUP($B264,'Tillförd energi'!$B$1:$AS$566,MATCH(AB$1,'Tillförd energi'!$B$1:$AQ$1,0),FALSE)</f>
        <v>0</v>
      </c>
      <c r="AC264">
        <f>VLOOKUP($B264,'Tillförd energi'!$B$1:$AS$566,MATCH(AC$1,'Tillförd energi'!$B$1:$AQ$1,0),FALSE)</f>
        <v>0</v>
      </c>
      <c r="AD264">
        <f>VLOOKUP($B264,'Tillförd energi'!$B$1:$AS$566,MATCH(AD$1,'Tillförd energi'!$B$1:$AQ$1,0),FALSE)</f>
        <v>34.976999999999997</v>
      </c>
      <c r="AE264">
        <f>VLOOKUP($B264,'Tillförd energi'!$B$1:$AS$566,MATCH(AE$1,'Tillförd energi'!$B$1:$AQ$1,0),FALSE)</f>
        <v>0</v>
      </c>
      <c r="AF264">
        <f>VLOOKUP($B264,'Tillförd energi'!$B$1:$AS$566,MATCH(AF$1,'Tillförd energi'!$B$1:$AQ$1,0),FALSE)</f>
        <v>1.0999999999999999E-2</v>
      </c>
      <c r="AG264">
        <f>IFERROR(VLOOKUP(B264,Miljö!$B$1:$S$476,9,FALSE)/1,0)</f>
        <v>0</v>
      </c>
      <c r="AI264">
        <f t="shared" si="32"/>
        <v>34.988</v>
      </c>
      <c r="AJ264">
        <f t="shared" si="33"/>
        <v>34.988</v>
      </c>
      <c r="AK264">
        <f>IF(ISERROR(1/VLOOKUP($B264,Leveranser!$B$1:$S$500,MATCH("såld värme (gwh)",Leveranser!$B$1:$S$1,0),FALSE)),"",VLOOKUP($B264,Leveranser!$B$1:$S$500,MATCH("såld värme (gwh)",Leveranser!$B$1:$S$1,0),FALSE))</f>
        <v>27.04</v>
      </c>
      <c r="AL264">
        <f>VLOOKUP($B264,Leveranser!$B$1:$Y$500,MATCH("Totalt såld fjärrvärme till andra fjärrvärmeföretag",Leveranser!$B$1:$AA$1,0),FALSE)</f>
        <v>0</v>
      </c>
      <c r="AM264">
        <f>IF(ISERROR(1/VLOOKUP($B264,Miljö!$B$1:$S$500,MATCH("Såld mängd produktionsspecifik fjärrvärme (GWh)",Miljö!$B$1:$R$1,0),FALSE)),0,VLOOKUP($B264,Miljö!$B$1:$S$500,MATCH("Såld mängd produktionsspecifik fjärrvärme (GWh)",Miljö!$B$1:$R$1,0),FALSE))</f>
        <v>0</v>
      </c>
      <c r="AN264" s="137">
        <f t="shared" si="34"/>
        <v>0.77283640105178919</v>
      </c>
      <c r="AP264" t="str">
        <f>VLOOKUP($B264,Miljövärden!$B$1:$H$446,7,FALSE)</f>
        <v>Ja</v>
      </c>
      <c r="AQ264" t="str">
        <f>VLOOKUP($B264,Miljövärden!$B$1:$H$446,6,FALSE)</f>
        <v>Nej</v>
      </c>
      <c r="AU264">
        <f t="shared" si="35"/>
        <v>1.0999999999999999E-2</v>
      </c>
      <c r="AV264">
        <f t="shared" si="36"/>
        <v>0</v>
      </c>
      <c r="AW264">
        <f t="shared" si="37"/>
        <v>0</v>
      </c>
      <c r="AX264">
        <f t="shared" si="38"/>
        <v>0</v>
      </c>
      <c r="AZ264">
        <f t="shared" si="39"/>
        <v>0</v>
      </c>
    </row>
    <row r="265" spans="1:52" customFormat="1" x14ac:dyDescent="0.25">
      <c r="A265" s="2" t="s">
        <v>407</v>
      </c>
      <c r="B265" s="2" t="s">
        <v>424</v>
      </c>
      <c r="C265">
        <f>VLOOKUP($B265,'Tillförd energi'!$B$1:$AS$566,MATCH(C$1,'Tillförd energi'!$B$1:$AQ$1,0),FALSE)</f>
        <v>0</v>
      </c>
      <c r="D265">
        <f>VLOOKUP($B265,'Tillförd energi'!$B$1:$AS$566,MATCH(D$1,'Tillförd energi'!$B$1:$AQ$1,0),FALSE)</f>
        <v>0.19500000000000001</v>
      </c>
      <c r="E265">
        <f>VLOOKUP($B265,'Tillförd energi'!$B$1:$AS$566,MATCH(E$1,'Tillförd energi'!$B$1:$AQ$1,0),FALSE)</f>
        <v>0</v>
      </c>
      <c r="F265">
        <f>VLOOKUP($B265,'Tillförd energi'!$B$1:$AS$566,MATCH(F$1,'Tillförd energi'!$B$1:$AQ$1,0),FALSE)</f>
        <v>0</v>
      </c>
      <c r="G265">
        <f>VLOOKUP($B265,'Tillförd energi'!$B$1:$AS$566,MATCH(G$1,'Tillförd energi'!$B$1:$AQ$1,0),FALSE)</f>
        <v>0</v>
      </c>
      <c r="H265">
        <f>VLOOKUP($B265,'Tillförd energi'!$B$1:$AS$566,MATCH(H$1,'Tillförd energi'!$B$1:$AQ$1,0),FALSE)</f>
        <v>0</v>
      </c>
      <c r="I265">
        <f>VLOOKUP($B265,'Tillförd energi'!$B$1:$AS$566,MATCH(I$1,'Tillförd energi'!$B$1:$AQ$1,0),FALSE)</f>
        <v>0</v>
      </c>
      <c r="J265">
        <f>VLOOKUP($B265,'Tillförd energi'!$B$1:$AS$566,MATCH(J$1,'Tillförd energi'!$B$1:$AQ$1,0),FALSE)</f>
        <v>0</v>
      </c>
      <c r="K265">
        <v>0</v>
      </c>
      <c r="L265">
        <f>VLOOKUP($B265,'Tillförd energi'!$B$1:$AS$566,MATCH(L$1,'Tillförd energi'!$B$1:$AQ$1,0),FALSE)</f>
        <v>0</v>
      </c>
      <c r="M265">
        <f>VLOOKUP($B265,'Tillförd energi'!$B$1:$AS$566,MATCH(M$1,'Tillförd energi'!$B$1:$AQ$1,0),FALSE)</f>
        <v>0</v>
      </c>
      <c r="N265">
        <f>VLOOKUP($B265,'Tillförd energi'!$B$1:$AS$566,MATCH(N$1,'Tillförd energi'!$B$1:$AQ$1,0),FALSE)</f>
        <v>0</v>
      </c>
      <c r="O265">
        <f>VLOOKUP($B265,'Tillförd energi'!$B$1:$AS$566,MATCH(O$1,'Tillförd energi'!$B$1:$AQ$1,0),FALSE)</f>
        <v>0</v>
      </c>
      <c r="P265">
        <f>VLOOKUP($B265,'Tillförd energi'!$B$1:$AS$566,MATCH(P$1,'Tillförd energi'!$B$1:$AQ$1,0),FALSE)</f>
        <v>0</v>
      </c>
      <c r="Q265">
        <f>VLOOKUP($B265,'Tillförd energi'!$B$1:$AS$566,MATCH(Q$1,'Tillförd energi'!$B$1:$AQ$1,0),FALSE)</f>
        <v>0</v>
      </c>
      <c r="R265">
        <f>VLOOKUP($B265,'Tillförd energi'!$B$1:$AS$566,MATCH(R$1,'Tillförd energi'!$B$1:$AQ$1,0),FALSE)</f>
        <v>19.111999999999998</v>
      </c>
      <c r="S265">
        <f>VLOOKUP($B265,'Tillförd energi'!$B$1:$AS$566,MATCH(S$1,'Tillförd energi'!$B$1:$AQ$1,0),FALSE)</f>
        <v>0</v>
      </c>
      <c r="T265">
        <f>VLOOKUP($B265,'Tillförd energi'!$B$1:$AS$566,MATCH(T$1,'Tillförd energi'!$B$1:$AQ$1,0),FALSE)</f>
        <v>0</v>
      </c>
      <c r="U265">
        <f>VLOOKUP($B265,'Tillförd energi'!$B$1:$AS$566,MATCH(U$1,'Tillförd energi'!$B$1:$AQ$1,0),FALSE)</f>
        <v>0</v>
      </c>
      <c r="V265">
        <f>VLOOKUP($B265,'Tillförd energi'!$B$1:$AS$566,MATCH(V$1,'Tillförd energi'!$B$1:$AQ$1,0),FALSE)</f>
        <v>0</v>
      </c>
      <c r="W265">
        <f>VLOOKUP($B265,'Tillförd energi'!$B$1:$AS$566,MATCH(W$1,'Tillförd energi'!$B$1:$AQ$1,0),FALSE)</f>
        <v>0</v>
      </c>
      <c r="X265">
        <f>VLOOKUP($B265,'Tillförd energi'!$B$1:$AS$566,MATCH(X$1,'Tillförd energi'!$B$1:$AQ$1,0),FALSE)</f>
        <v>0</v>
      </c>
      <c r="Y265">
        <f>VLOOKUP($B265,'Tillförd energi'!$B$1:$AS$566,MATCH(Y$1,'Tillförd energi'!$B$1:$AQ$1,0),FALSE)</f>
        <v>0</v>
      </c>
      <c r="Z265">
        <f>VLOOKUP($B265,'Tillförd energi'!$B$1:$AS$566,MATCH(Z$1,'Tillförd energi'!$B$1:$AQ$1,0),FALSE)</f>
        <v>0</v>
      </c>
      <c r="AA265">
        <f>VLOOKUP($B265,'Tillförd energi'!$B$1:$AS$566,MATCH(AA$1,'Tillförd energi'!$B$1:$AQ$1,0),FALSE)</f>
        <v>0</v>
      </c>
      <c r="AB265">
        <f>VLOOKUP($B265,'Tillförd energi'!$B$1:$AS$566,MATCH(AB$1,'Tillförd energi'!$B$1:$AQ$1,0),FALSE)</f>
        <v>0</v>
      </c>
      <c r="AC265">
        <f>VLOOKUP($B265,'Tillförd energi'!$B$1:$AS$566,MATCH(AC$1,'Tillförd energi'!$B$1:$AQ$1,0),FALSE)</f>
        <v>0</v>
      </c>
      <c r="AD265">
        <f>VLOOKUP($B265,'Tillförd energi'!$B$1:$AS$566,MATCH(AD$1,'Tillförd energi'!$B$1:$AQ$1,0),FALSE)</f>
        <v>0</v>
      </c>
      <c r="AE265">
        <f>VLOOKUP($B265,'Tillförd energi'!$B$1:$AS$566,MATCH(AE$1,'Tillförd energi'!$B$1:$AQ$1,0),FALSE)</f>
        <v>0</v>
      </c>
      <c r="AF265">
        <f>VLOOKUP($B265,'Tillförd energi'!$B$1:$AS$566,MATCH(AF$1,'Tillförd energi'!$B$1:$AQ$1,0),FALSE)</f>
        <v>0.151</v>
      </c>
      <c r="AG265">
        <f>IFERROR(VLOOKUP(B265,Miljö!$B$1:$S$476,9,FALSE)/1,0)</f>
        <v>0</v>
      </c>
      <c r="AI265">
        <f t="shared" si="32"/>
        <v>19.457999999999998</v>
      </c>
      <c r="AJ265">
        <f t="shared" si="33"/>
        <v>19.457999999999998</v>
      </c>
      <c r="AK265">
        <f>IF(ISERROR(1/VLOOKUP($B265,Leveranser!$B$1:$S$500,MATCH("såld värme (gwh)",Leveranser!$B$1:$S$1,0),FALSE)),"",VLOOKUP($B265,Leveranser!$B$1:$S$500,MATCH("såld värme (gwh)",Leveranser!$B$1:$S$1,0),FALSE))</f>
        <v>13.901</v>
      </c>
      <c r="AL265">
        <f>VLOOKUP($B265,Leveranser!$B$1:$Y$500,MATCH("Totalt såld fjärrvärme till andra fjärrvärmeföretag",Leveranser!$B$1:$AA$1,0),FALSE)</f>
        <v>0</v>
      </c>
      <c r="AM265">
        <f>IF(ISERROR(1/VLOOKUP($B265,Miljö!$B$1:$S$500,MATCH("Såld mängd produktionsspecifik fjärrvärme (GWh)",Miljö!$B$1:$R$1,0),FALSE)),0,VLOOKUP($B265,Miljö!$B$1:$S$500,MATCH("Såld mängd produktionsspecifik fjärrvärme (GWh)",Miljö!$B$1:$R$1,0),FALSE))</f>
        <v>0</v>
      </c>
      <c r="AN265" s="137">
        <f t="shared" si="34"/>
        <v>0.71441052523383708</v>
      </c>
      <c r="AP265" t="str">
        <f>VLOOKUP($B265,Miljövärden!$B$1:$H$446,7,FALSE)</f>
        <v>Ja</v>
      </c>
      <c r="AQ265" t="str">
        <f>VLOOKUP($B265,Miljövärden!$B$1:$H$446,6,FALSE)</f>
        <v>Nej</v>
      </c>
      <c r="AU265">
        <f t="shared" si="35"/>
        <v>0.151</v>
      </c>
      <c r="AV265">
        <f t="shared" si="36"/>
        <v>0</v>
      </c>
      <c r="AW265">
        <f t="shared" si="37"/>
        <v>0</v>
      </c>
      <c r="AX265">
        <f t="shared" si="38"/>
        <v>19.111999999999998</v>
      </c>
      <c r="AZ265">
        <f t="shared" si="39"/>
        <v>19.111999999999998</v>
      </c>
    </row>
    <row r="266" spans="1:52" customFormat="1" x14ac:dyDescent="0.25">
      <c r="A266" s="2" t="s">
        <v>407</v>
      </c>
      <c r="B266" s="2" t="s">
        <v>425</v>
      </c>
      <c r="C266">
        <f>VLOOKUP($B266,'Tillförd energi'!$B$1:$AS$566,MATCH(C$1,'Tillförd energi'!$B$1:$AQ$1,0),FALSE)</f>
        <v>0</v>
      </c>
      <c r="D266">
        <f>VLOOKUP($B266,'Tillförd energi'!$B$1:$AS$566,MATCH(D$1,'Tillförd energi'!$B$1:$AQ$1,0),FALSE)</f>
        <v>6.5000000000000002E-2</v>
      </c>
      <c r="E266">
        <f>VLOOKUP($B266,'Tillförd energi'!$B$1:$AS$566,MATCH(E$1,'Tillförd energi'!$B$1:$AQ$1,0),FALSE)</f>
        <v>0</v>
      </c>
      <c r="F266">
        <f>VLOOKUP($B266,'Tillförd energi'!$B$1:$AS$566,MATCH(F$1,'Tillförd energi'!$B$1:$AQ$1,0),FALSE)</f>
        <v>0</v>
      </c>
      <c r="G266">
        <f>VLOOKUP($B266,'Tillförd energi'!$B$1:$AS$566,MATCH(G$1,'Tillförd energi'!$B$1:$AQ$1,0),FALSE)</f>
        <v>0</v>
      </c>
      <c r="H266">
        <f>VLOOKUP($B266,'Tillförd energi'!$B$1:$AS$566,MATCH(H$1,'Tillförd energi'!$B$1:$AQ$1,0),FALSE)</f>
        <v>0</v>
      </c>
      <c r="I266">
        <f>VLOOKUP($B266,'Tillförd energi'!$B$1:$AS$566,MATCH(I$1,'Tillförd energi'!$B$1:$AQ$1,0),FALSE)</f>
        <v>0</v>
      </c>
      <c r="J266">
        <f>VLOOKUP($B266,'Tillförd energi'!$B$1:$AS$566,MATCH(J$1,'Tillförd energi'!$B$1:$AQ$1,0),FALSE)</f>
        <v>0</v>
      </c>
      <c r="K266">
        <v>0</v>
      </c>
      <c r="L266">
        <f>VLOOKUP($B266,'Tillförd energi'!$B$1:$AS$566,MATCH(L$1,'Tillförd energi'!$B$1:$AQ$1,0),FALSE)</f>
        <v>0</v>
      </c>
      <c r="M266">
        <f>VLOOKUP($B266,'Tillförd energi'!$B$1:$AS$566,MATCH(M$1,'Tillförd energi'!$B$1:$AQ$1,0),FALSE)</f>
        <v>0</v>
      </c>
      <c r="N266">
        <f>VLOOKUP($B266,'Tillförd energi'!$B$1:$AS$566,MATCH(N$1,'Tillförd energi'!$B$1:$AQ$1,0),FALSE)</f>
        <v>0</v>
      </c>
      <c r="O266">
        <f>VLOOKUP($B266,'Tillförd energi'!$B$1:$AS$566,MATCH(O$1,'Tillförd energi'!$B$1:$AQ$1,0),FALSE)</f>
        <v>0</v>
      </c>
      <c r="P266">
        <f>VLOOKUP($B266,'Tillförd energi'!$B$1:$AS$566,MATCH(P$1,'Tillförd energi'!$B$1:$AQ$1,0),FALSE)</f>
        <v>0</v>
      </c>
      <c r="Q266">
        <f>VLOOKUP($B266,'Tillförd energi'!$B$1:$AS$566,MATCH(Q$1,'Tillförd energi'!$B$1:$AQ$1,0),FALSE)</f>
        <v>0</v>
      </c>
      <c r="R266">
        <f>VLOOKUP($B266,'Tillförd energi'!$B$1:$AS$566,MATCH(R$1,'Tillförd energi'!$B$1:$AQ$1,0),FALSE)</f>
        <v>3.1389999999999998</v>
      </c>
      <c r="S266">
        <f>VLOOKUP($B266,'Tillförd energi'!$B$1:$AS$566,MATCH(S$1,'Tillförd energi'!$B$1:$AQ$1,0),FALSE)</f>
        <v>0</v>
      </c>
      <c r="T266">
        <f>VLOOKUP($B266,'Tillförd energi'!$B$1:$AS$566,MATCH(T$1,'Tillförd energi'!$B$1:$AQ$1,0),FALSE)</f>
        <v>0</v>
      </c>
      <c r="U266">
        <f>VLOOKUP($B266,'Tillförd energi'!$B$1:$AS$566,MATCH(U$1,'Tillförd energi'!$B$1:$AQ$1,0),FALSE)</f>
        <v>0</v>
      </c>
      <c r="V266">
        <f>VLOOKUP($B266,'Tillförd energi'!$B$1:$AS$566,MATCH(V$1,'Tillförd energi'!$B$1:$AQ$1,0),FALSE)</f>
        <v>0</v>
      </c>
      <c r="W266">
        <f>VLOOKUP($B266,'Tillförd energi'!$B$1:$AS$566,MATCH(W$1,'Tillförd energi'!$B$1:$AQ$1,0),FALSE)</f>
        <v>0</v>
      </c>
      <c r="X266">
        <f>VLOOKUP($B266,'Tillförd energi'!$B$1:$AS$566,MATCH(X$1,'Tillförd energi'!$B$1:$AQ$1,0),FALSE)</f>
        <v>0</v>
      </c>
      <c r="Y266">
        <f>VLOOKUP($B266,'Tillförd energi'!$B$1:$AS$566,MATCH(Y$1,'Tillförd energi'!$B$1:$AQ$1,0),FALSE)</f>
        <v>0</v>
      </c>
      <c r="Z266">
        <f>VLOOKUP($B266,'Tillförd energi'!$B$1:$AS$566,MATCH(Z$1,'Tillförd energi'!$B$1:$AQ$1,0),FALSE)</f>
        <v>0</v>
      </c>
      <c r="AA266">
        <f>VLOOKUP($B266,'Tillförd energi'!$B$1:$AS$566,MATCH(AA$1,'Tillförd energi'!$B$1:$AQ$1,0),FALSE)</f>
        <v>0</v>
      </c>
      <c r="AB266">
        <f>VLOOKUP($B266,'Tillförd energi'!$B$1:$AS$566,MATCH(AB$1,'Tillförd energi'!$B$1:$AQ$1,0),FALSE)</f>
        <v>0</v>
      </c>
      <c r="AC266">
        <f>VLOOKUP($B266,'Tillförd energi'!$B$1:$AS$566,MATCH(AC$1,'Tillförd energi'!$B$1:$AQ$1,0),FALSE)</f>
        <v>0</v>
      </c>
      <c r="AD266">
        <f>VLOOKUP($B266,'Tillförd energi'!$B$1:$AS$566,MATCH(AD$1,'Tillförd energi'!$B$1:$AQ$1,0),FALSE)</f>
        <v>0</v>
      </c>
      <c r="AE266">
        <f>VLOOKUP($B266,'Tillförd energi'!$B$1:$AS$566,MATCH(AE$1,'Tillförd energi'!$B$1:$AQ$1,0),FALSE)</f>
        <v>0</v>
      </c>
      <c r="AF266">
        <f>VLOOKUP($B266,'Tillförd energi'!$B$1:$AS$566,MATCH(AF$1,'Tillförd energi'!$B$1:$AQ$1,0),FALSE)</f>
        <v>4.5999999999999999E-2</v>
      </c>
      <c r="AG266">
        <f>IFERROR(VLOOKUP(B266,Miljö!$B$1:$S$476,9,FALSE)/1,0)</f>
        <v>0</v>
      </c>
      <c r="AI266">
        <f t="shared" si="32"/>
        <v>3.2499999999999996</v>
      </c>
      <c r="AJ266">
        <f t="shared" si="33"/>
        <v>3.2499999999999996</v>
      </c>
      <c r="AK266">
        <f>IF(ISERROR(1/VLOOKUP($B266,Leveranser!$B$1:$S$500,MATCH("såld värme (gwh)",Leveranser!$B$1:$S$1,0),FALSE)),"",VLOOKUP($B266,Leveranser!$B$1:$S$500,MATCH("såld värme (gwh)",Leveranser!$B$1:$S$1,0),FALSE))</f>
        <v>2.3050000000000002</v>
      </c>
      <c r="AL266">
        <f>VLOOKUP($B266,Leveranser!$B$1:$Y$500,MATCH("Totalt såld fjärrvärme till andra fjärrvärmeföretag",Leveranser!$B$1:$AA$1,0),FALSE)</f>
        <v>0</v>
      </c>
      <c r="AM266">
        <f>IF(ISERROR(1/VLOOKUP($B266,Miljö!$B$1:$S$500,MATCH("Såld mängd produktionsspecifik fjärrvärme (GWh)",Miljö!$B$1:$R$1,0),FALSE)),0,VLOOKUP($B266,Miljö!$B$1:$S$500,MATCH("Såld mängd produktionsspecifik fjärrvärme (GWh)",Miljö!$B$1:$R$1,0),FALSE))</f>
        <v>0</v>
      </c>
      <c r="AN266" s="137">
        <f t="shared" si="34"/>
        <v>0.70923076923076933</v>
      </c>
      <c r="AP266" t="str">
        <f>VLOOKUP($B266,Miljövärden!$B$1:$H$446,7,FALSE)</f>
        <v>Ja</v>
      </c>
      <c r="AQ266" t="str">
        <f>VLOOKUP($B266,Miljövärden!$B$1:$H$446,6,FALSE)</f>
        <v>Nej</v>
      </c>
      <c r="AU266">
        <f t="shared" si="35"/>
        <v>4.5999999999999999E-2</v>
      </c>
      <c r="AV266">
        <f t="shared" si="36"/>
        <v>0</v>
      </c>
      <c r="AW266">
        <f t="shared" si="37"/>
        <v>0</v>
      </c>
      <c r="AX266">
        <f t="shared" si="38"/>
        <v>3.1389999999999998</v>
      </c>
      <c r="AZ266">
        <f t="shared" si="39"/>
        <v>3.1389999999999998</v>
      </c>
    </row>
    <row r="267" spans="1:52" customFormat="1" x14ac:dyDescent="0.25">
      <c r="A267" s="2" t="s">
        <v>426</v>
      </c>
      <c r="B267" s="2" t="s">
        <v>427</v>
      </c>
      <c r="C267">
        <f>VLOOKUP($B267,'Tillförd energi'!$B$1:$AS$566,MATCH(C$1,'Tillförd energi'!$B$1:$AQ$1,0),FALSE)</f>
        <v>0</v>
      </c>
      <c r="D267">
        <f>VLOOKUP($B267,'Tillförd energi'!$B$1:$AS$566,MATCH(D$1,'Tillförd energi'!$B$1:$AQ$1,0),FALSE)</f>
        <v>0.08</v>
      </c>
      <c r="E267">
        <f>VLOOKUP($B267,'Tillförd energi'!$B$1:$AS$566,MATCH(E$1,'Tillförd energi'!$B$1:$AQ$1,0),FALSE)</f>
        <v>0</v>
      </c>
      <c r="F267">
        <f>VLOOKUP($B267,'Tillförd energi'!$B$1:$AS$566,MATCH(F$1,'Tillförd energi'!$B$1:$AQ$1,0),FALSE)</f>
        <v>0</v>
      </c>
      <c r="G267">
        <f>VLOOKUP($B267,'Tillförd energi'!$B$1:$AS$566,MATCH(G$1,'Tillförd energi'!$B$1:$AQ$1,0),FALSE)</f>
        <v>0</v>
      </c>
      <c r="H267">
        <f>VLOOKUP($B267,'Tillförd energi'!$B$1:$AS$566,MATCH(H$1,'Tillförd energi'!$B$1:$AQ$1,0),FALSE)</f>
        <v>0</v>
      </c>
      <c r="I267">
        <f>VLOOKUP($B267,'Tillförd energi'!$B$1:$AS$566,MATCH(I$1,'Tillförd energi'!$B$1:$AQ$1,0),FALSE)</f>
        <v>0</v>
      </c>
      <c r="J267">
        <f>VLOOKUP($B267,'Tillförd energi'!$B$1:$AS$566,MATCH(J$1,'Tillförd energi'!$B$1:$AQ$1,0),FALSE)</f>
        <v>0</v>
      </c>
      <c r="K267">
        <v>0</v>
      </c>
      <c r="L267">
        <f>VLOOKUP($B267,'Tillförd energi'!$B$1:$AS$566,MATCH(L$1,'Tillförd energi'!$B$1:$AQ$1,0),FALSE)</f>
        <v>0</v>
      </c>
      <c r="M267">
        <f>VLOOKUP($B267,'Tillförd energi'!$B$1:$AS$566,MATCH(M$1,'Tillförd energi'!$B$1:$AQ$1,0),FALSE)</f>
        <v>0</v>
      </c>
      <c r="N267">
        <f>VLOOKUP($B267,'Tillförd energi'!$B$1:$AS$566,MATCH(N$1,'Tillförd energi'!$B$1:$AQ$1,0),FALSE)</f>
        <v>0</v>
      </c>
      <c r="O267">
        <f>VLOOKUP($B267,'Tillförd energi'!$B$1:$AS$566,MATCH(O$1,'Tillförd energi'!$B$1:$AQ$1,0),FALSE)</f>
        <v>0</v>
      </c>
      <c r="P267">
        <f>VLOOKUP($B267,'Tillförd energi'!$B$1:$AS$566,MATCH(P$1,'Tillförd energi'!$B$1:$AQ$1,0),FALSE)</f>
        <v>0</v>
      </c>
      <c r="Q267">
        <f>VLOOKUP($B267,'Tillförd energi'!$B$1:$AS$566,MATCH(Q$1,'Tillförd energi'!$B$1:$AQ$1,0),FALSE)</f>
        <v>0</v>
      </c>
      <c r="R267">
        <f>VLOOKUP($B267,'Tillförd energi'!$B$1:$AS$566,MATCH(R$1,'Tillförd energi'!$B$1:$AQ$1,0),FALSE)</f>
        <v>0</v>
      </c>
      <c r="S267">
        <f>VLOOKUP($B267,'Tillförd energi'!$B$1:$AS$566,MATCH(S$1,'Tillförd energi'!$B$1:$AQ$1,0),FALSE)</f>
        <v>11.7</v>
      </c>
      <c r="T267">
        <f>VLOOKUP($B267,'Tillförd energi'!$B$1:$AS$566,MATCH(T$1,'Tillförd energi'!$B$1:$AQ$1,0),FALSE)</f>
        <v>0</v>
      </c>
      <c r="U267">
        <f>VLOOKUP($B267,'Tillförd energi'!$B$1:$AS$566,MATCH(U$1,'Tillförd energi'!$B$1:$AQ$1,0),FALSE)</f>
        <v>0</v>
      </c>
      <c r="V267">
        <f>VLOOKUP($B267,'Tillförd energi'!$B$1:$AS$566,MATCH(V$1,'Tillförd energi'!$B$1:$AQ$1,0),FALSE)</f>
        <v>0</v>
      </c>
      <c r="W267">
        <f>VLOOKUP($B267,'Tillförd energi'!$B$1:$AS$566,MATCH(W$1,'Tillförd energi'!$B$1:$AQ$1,0),FALSE)</f>
        <v>0</v>
      </c>
      <c r="X267">
        <f>VLOOKUP($B267,'Tillförd energi'!$B$1:$AS$566,MATCH(X$1,'Tillförd energi'!$B$1:$AQ$1,0),FALSE)</f>
        <v>0</v>
      </c>
      <c r="Y267">
        <f>VLOOKUP($B267,'Tillförd energi'!$B$1:$AS$566,MATCH(Y$1,'Tillförd energi'!$B$1:$AQ$1,0),FALSE)</f>
        <v>0</v>
      </c>
      <c r="Z267">
        <f>VLOOKUP($B267,'Tillförd energi'!$B$1:$AS$566,MATCH(Z$1,'Tillförd energi'!$B$1:$AQ$1,0),FALSE)</f>
        <v>0</v>
      </c>
      <c r="AA267">
        <f>VLOOKUP($B267,'Tillförd energi'!$B$1:$AS$566,MATCH(AA$1,'Tillförd energi'!$B$1:$AQ$1,0),FALSE)</f>
        <v>0</v>
      </c>
      <c r="AB267">
        <f>VLOOKUP($B267,'Tillförd energi'!$B$1:$AS$566,MATCH(AB$1,'Tillförd energi'!$B$1:$AQ$1,0),FALSE)</f>
        <v>0</v>
      </c>
      <c r="AC267">
        <f>VLOOKUP($B267,'Tillförd energi'!$B$1:$AS$566,MATCH(AC$1,'Tillförd energi'!$B$1:$AQ$1,0),FALSE)</f>
        <v>0</v>
      </c>
      <c r="AD267">
        <f>VLOOKUP($B267,'Tillförd energi'!$B$1:$AS$566,MATCH(AD$1,'Tillförd energi'!$B$1:$AQ$1,0),FALSE)</f>
        <v>0</v>
      </c>
      <c r="AE267">
        <f>VLOOKUP($B267,'Tillförd energi'!$B$1:$AS$566,MATCH(AE$1,'Tillförd energi'!$B$1:$AQ$1,0),FALSE)</f>
        <v>0</v>
      </c>
      <c r="AF267">
        <f>VLOOKUP($B267,'Tillförd energi'!$B$1:$AS$566,MATCH(AF$1,'Tillförd energi'!$B$1:$AQ$1,0),FALSE)</f>
        <v>0.08</v>
      </c>
      <c r="AG267">
        <f>IFERROR(VLOOKUP(B267,Miljö!$B$1:$S$476,9,FALSE)/1,0)</f>
        <v>0</v>
      </c>
      <c r="AI267">
        <f t="shared" si="32"/>
        <v>11.86</v>
      </c>
      <c r="AJ267">
        <f t="shared" si="33"/>
        <v>11.86</v>
      </c>
      <c r="AK267">
        <f>IF(ISERROR(1/VLOOKUP($B267,Leveranser!$B$1:$S$500,MATCH("såld värme (gwh)",Leveranser!$B$1:$S$1,0),FALSE)),"",VLOOKUP($B267,Leveranser!$B$1:$S$500,MATCH("såld värme (gwh)",Leveranser!$B$1:$S$1,0),FALSE))</f>
        <v>8.7810000000000006</v>
      </c>
      <c r="AL267">
        <f>VLOOKUP($B267,Leveranser!$B$1:$Y$500,MATCH("Totalt såld fjärrvärme till andra fjärrvärmeföretag",Leveranser!$B$1:$AA$1,0),FALSE)</f>
        <v>0</v>
      </c>
      <c r="AM267">
        <f>IF(ISERROR(1/VLOOKUP($B267,Miljö!$B$1:$S$500,MATCH("Såld mängd produktionsspecifik fjärrvärme (GWh)",Miljö!$B$1:$R$1,0),FALSE)),0,VLOOKUP($B267,Miljö!$B$1:$S$500,MATCH("Såld mängd produktionsspecifik fjärrvärme (GWh)",Miljö!$B$1:$R$1,0),FALSE))</f>
        <v>0</v>
      </c>
      <c r="AN267" s="137">
        <f t="shared" si="34"/>
        <v>0.7403878583473863</v>
      </c>
      <c r="AP267" t="str">
        <f>VLOOKUP($B267,Miljövärden!$B$1:$H$446,7,FALSE)</f>
        <v>Ja</v>
      </c>
      <c r="AQ267" t="str">
        <f>VLOOKUP($B267,Miljövärden!$B$1:$H$446,6,FALSE)</f>
        <v>Ja</v>
      </c>
      <c r="AU267">
        <f t="shared" si="35"/>
        <v>0.08</v>
      </c>
      <c r="AV267">
        <f t="shared" si="36"/>
        <v>0</v>
      </c>
      <c r="AW267">
        <f t="shared" si="37"/>
        <v>0</v>
      </c>
      <c r="AX267">
        <f t="shared" si="38"/>
        <v>11.7</v>
      </c>
      <c r="AZ267">
        <f t="shared" si="39"/>
        <v>11.7</v>
      </c>
    </row>
    <row r="268" spans="1:52" customFormat="1" x14ac:dyDescent="0.25">
      <c r="A268" s="2" t="s">
        <v>426</v>
      </c>
      <c r="B268" s="2" t="s">
        <v>428</v>
      </c>
      <c r="C268">
        <f>VLOOKUP($B268,'Tillförd energi'!$B$1:$AS$566,MATCH(C$1,'Tillförd energi'!$B$1:$AQ$1,0),FALSE)</f>
        <v>0</v>
      </c>
      <c r="D268">
        <f>VLOOKUP($B268,'Tillförd energi'!$B$1:$AS$566,MATCH(D$1,'Tillförd energi'!$B$1:$AQ$1,0),FALSE)</f>
        <v>2.7227199999999998</v>
      </c>
      <c r="E268">
        <f>VLOOKUP($B268,'Tillförd energi'!$B$1:$AS$566,MATCH(E$1,'Tillförd energi'!$B$1:$AQ$1,0),FALSE)</f>
        <v>0.27</v>
      </c>
      <c r="F268">
        <f>VLOOKUP($B268,'Tillförd energi'!$B$1:$AS$566,MATCH(F$1,'Tillförd energi'!$B$1:$AQ$1,0),FALSE)</f>
        <v>0</v>
      </c>
      <c r="G268">
        <f>VLOOKUP($B268,'Tillförd energi'!$B$1:$AS$566,MATCH(G$1,'Tillförd energi'!$B$1:$AQ$1,0),FALSE)</f>
        <v>0</v>
      </c>
      <c r="H268">
        <f>VLOOKUP($B268,'Tillförd energi'!$B$1:$AS$566,MATCH(H$1,'Tillförd energi'!$B$1:$AQ$1,0),FALSE)</f>
        <v>0</v>
      </c>
      <c r="I268">
        <f>VLOOKUP($B268,'Tillförd energi'!$B$1:$AS$566,MATCH(I$1,'Tillförd energi'!$B$1:$AQ$1,0),FALSE)</f>
        <v>180.434</v>
      </c>
      <c r="J268">
        <f>VLOOKUP($B268,'Tillförd energi'!$B$1:$AS$566,MATCH(J$1,'Tillförd energi'!$B$1:$AQ$1,0),FALSE)</f>
        <v>0</v>
      </c>
      <c r="K268">
        <v>0</v>
      </c>
      <c r="L268">
        <f>VLOOKUP($B268,'Tillförd energi'!$B$1:$AS$566,MATCH(L$1,'Tillförd energi'!$B$1:$AQ$1,0),FALSE)</f>
        <v>0</v>
      </c>
      <c r="M268">
        <f>VLOOKUP($B268,'Tillförd energi'!$B$1:$AS$566,MATCH(M$1,'Tillförd energi'!$B$1:$AQ$1,0),FALSE)</f>
        <v>0</v>
      </c>
      <c r="N268">
        <f>VLOOKUP($B268,'Tillförd energi'!$B$1:$AS$566,MATCH(N$1,'Tillförd energi'!$B$1:$AQ$1,0),FALSE)</f>
        <v>181.8</v>
      </c>
      <c r="O268">
        <f>VLOOKUP($B268,'Tillförd energi'!$B$1:$AS$566,MATCH(O$1,'Tillförd energi'!$B$1:$AQ$1,0),FALSE)</f>
        <v>0</v>
      </c>
      <c r="P268">
        <f>VLOOKUP($B268,'Tillförd energi'!$B$1:$AS$566,MATCH(P$1,'Tillförd energi'!$B$1:$AQ$1,0),FALSE)</f>
        <v>0</v>
      </c>
      <c r="Q268">
        <f>VLOOKUP($B268,'Tillförd energi'!$B$1:$AS$566,MATCH(Q$1,'Tillförd energi'!$B$1:$AQ$1,0),FALSE)</f>
        <v>0</v>
      </c>
      <c r="R268">
        <f>VLOOKUP($B268,'Tillförd energi'!$B$1:$AS$566,MATCH(R$1,'Tillförd energi'!$B$1:$AQ$1,0),FALSE)</f>
        <v>0</v>
      </c>
      <c r="S268">
        <f>VLOOKUP($B268,'Tillförd energi'!$B$1:$AS$566,MATCH(S$1,'Tillförd energi'!$B$1:$AQ$1,0),FALSE)</f>
        <v>0</v>
      </c>
      <c r="T268">
        <f>VLOOKUP($B268,'Tillförd energi'!$B$1:$AS$566,MATCH(T$1,'Tillförd energi'!$B$1:$AQ$1,0),FALSE)</f>
        <v>0</v>
      </c>
      <c r="U268">
        <f>VLOOKUP($B268,'Tillförd energi'!$B$1:$AS$566,MATCH(U$1,'Tillförd energi'!$B$1:$AQ$1,0),FALSE)</f>
        <v>0</v>
      </c>
      <c r="V268">
        <f>VLOOKUP($B268,'Tillförd energi'!$B$1:$AS$566,MATCH(V$1,'Tillförd energi'!$B$1:$AQ$1,0),FALSE)</f>
        <v>0</v>
      </c>
      <c r="W268">
        <f>VLOOKUP($B268,'Tillförd energi'!$B$1:$AS$566,MATCH(W$1,'Tillförd energi'!$B$1:$AQ$1,0),FALSE)</f>
        <v>17.600000000000001</v>
      </c>
      <c r="X268">
        <f>VLOOKUP($B268,'Tillförd energi'!$B$1:$AS$566,MATCH(X$1,'Tillförd energi'!$B$1:$AQ$1,0),FALSE)</f>
        <v>0</v>
      </c>
      <c r="Y268">
        <f>VLOOKUP($B268,'Tillförd energi'!$B$1:$AS$566,MATCH(Y$1,'Tillförd energi'!$B$1:$AQ$1,0),FALSE)</f>
        <v>0</v>
      </c>
      <c r="Z268">
        <f>VLOOKUP($B268,'Tillförd energi'!$B$1:$AS$566,MATCH(Z$1,'Tillförd energi'!$B$1:$AQ$1,0),FALSE)</f>
        <v>0</v>
      </c>
      <c r="AA268">
        <f>VLOOKUP($B268,'Tillförd energi'!$B$1:$AS$566,MATCH(AA$1,'Tillförd energi'!$B$1:$AQ$1,0),FALSE)</f>
        <v>0</v>
      </c>
      <c r="AB268">
        <f>VLOOKUP($B268,'Tillförd energi'!$B$1:$AS$566,MATCH(AB$1,'Tillförd energi'!$B$1:$AQ$1,0),FALSE)</f>
        <v>0</v>
      </c>
      <c r="AC268">
        <f>VLOOKUP($B268,'Tillförd energi'!$B$1:$AS$566,MATCH(AC$1,'Tillförd energi'!$B$1:$AQ$1,0),FALSE)</f>
        <v>54.7</v>
      </c>
      <c r="AD268">
        <f>VLOOKUP($B268,'Tillförd energi'!$B$1:$AS$566,MATCH(AD$1,'Tillförd energi'!$B$1:$AQ$1,0),FALSE)</f>
        <v>3.8</v>
      </c>
      <c r="AE268">
        <f>VLOOKUP($B268,'Tillförd energi'!$B$1:$AS$566,MATCH(AE$1,'Tillförd energi'!$B$1:$AQ$1,0),FALSE)</f>
        <v>0</v>
      </c>
      <c r="AF268">
        <f>VLOOKUP($B268,'Tillförd energi'!$B$1:$AS$566,MATCH(AF$1,'Tillförd energi'!$B$1:$AQ$1,0),FALSE)</f>
        <v>9.7366600000000005</v>
      </c>
      <c r="AG268">
        <f>IFERROR(VLOOKUP(B268,Miljö!$B$1:$S$476,9,FALSE)/1,0)</f>
        <v>0</v>
      </c>
      <c r="AI268">
        <f t="shared" si="32"/>
        <v>451.06338000000005</v>
      </c>
      <c r="AJ268">
        <f t="shared" si="33"/>
        <v>451.06338000000005</v>
      </c>
      <c r="AK268">
        <f>IF(ISERROR(1/VLOOKUP($B268,Leveranser!$B$1:$S$500,MATCH("såld värme (gwh)",Leveranser!$B$1:$S$1,0),FALSE)),"",VLOOKUP($B268,Leveranser!$B$1:$S$500,MATCH("såld värme (gwh)",Leveranser!$B$1:$S$1,0),FALSE))</f>
        <v>338.62400000000002</v>
      </c>
      <c r="AL268">
        <f>VLOOKUP($B268,Leveranser!$B$1:$Y$500,MATCH("Totalt såld fjärrvärme till andra fjärrvärmeföretag",Leveranser!$B$1:$AA$1,0),FALSE)</f>
        <v>0</v>
      </c>
      <c r="AM268">
        <f>IF(ISERROR(1/VLOOKUP($B268,Miljö!$B$1:$S$500,MATCH("Såld mängd produktionsspecifik fjärrvärme (GWh)",Miljö!$B$1:$R$1,0),FALSE)),0,VLOOKUP($B268,Miljö!$B$1:$S$500,MATCH("Såld mängd produktionsspecifik fjärrvärme (GWh)",Miljö!$B$1:$R$1,0),FALSE))</f>
        <v>0</v>
      </c>
      <c r="AN268" s="137">
        <f t="shared" si="34"/>
        <v>0.75072376746700209</v>
      </c>
      <c r="AP268" t="str">
        <f>VLOOKUP($B268,Miljövärden!$B$1:$H$446,7,FALSE)</f>
        <v>Ja</v>
      </c>
      <c r="AQ268" t="str">
        <f>VLOOKUP($B268,Miljövärden!$B$1:$H$446,6,FALSE)</f>
        <v>Ja</v>
      </c>
      <c r="AU268">
        <f t="shared" si="35"/>
        <v>9.7366600000000005</v>
      </c>
      <c r="AV268">
        <f t="shared" si="36"/>
        <v>0</v>
      </c>
      <c r="AW268">
        <f t="shared" si="37"/>
        <v>181.8</v>
      </c>
      <c r="AX268">
        <f t="shared" si="38"/>
        <v>0</v>
      </c>
      <c r="AZ268">
        <f t="shared" si="39"/>
        <v>199.4</v>
      </c>
    </row>
    <row r="269" spans="1:52" customFormat="1" x14ac:dyDescent="0.25">
      <c r="A269" s="2" t="s">
        <v>426</v>
      </c>
      <c r="B269" s="2" t="s">
        <v>429</v>
      </c>
      <c r="C269">
        <f>VLOOKUP($B269,'Tillförd energi'!$B$1:$AS$566,MATCH(C$1,'Tillförd energi'!$B$1:$AQ$1,0),FALSE)</f>
        <v>0</v>
      </c>
      <c r="D269">
        <f>VLOOKUP($B269,'Tillförd energi'!$B$1:$AS$566,MATCH(D$1,'Tillförd energi'!$B$1:$AQ$1,0),FALSE)</f>
        <v>0.16</v>
      </c>
      <c r="E269">
        <f>VLOOKUP($B269,'Tillförd energi'!$B$1:$AS$566,MATCH(E$1,'Tillförd energi'!$B$1:$AQ$1,0),FALSE)</f>
        <v>0</v>
      </c>
      <c r="F269">
        <f>VLOOKUP($B269,'Tillförd energi'!$B$1:$AS$566,MATCH(F$1,'Tillförd energi'!$B$1:$AQ$1,0),FALSE)</f>
        <v>0</v>
      </c>
      <c r="G269">
        <f>VLOOKUP($B269,'Tillförd energi'!$B$1:$AS$566,MATCH(G$1,'Tillförd energi'!$B$1:$AQ$1,0),FALSE)</f>
        <v>0</v>
      </c>
      <c r="H269">
        <f>VLOOKUP($B269,'Tillförd energi'!$B$1:$AS$566,MATCH(H$1,'Tillförd energi'!$B$1:$AQ$1,0),FALSE)</f>
        <v>0</v>
      </c>
      <c r="I269">
        <f>VLOOKUP($B269,'Tillförd energi'!$B$1:$AS$566,MATCH(I$1,'Tillförd energi'!$B$1:$AQ$1,0),FALSE)</f>
        <v>0</v>
      </c>
      <c r="J269">
        <f>VLOOKUP($B269,'Tillförd energi'!$B$1:$AS$566,MATCH(J$1,'Tillförd energi'!$B$1:$AQ$1,0),FALSE)</f>
        <v>0</v>
      </c>
      <c r="K269">
        <v>0</v>
      </c>
      <c r="L269">
        <f>VLOOKUP($B269,'Tillförd energi'!$B$1:$AS$566,MATCH(L$1,'Tillförd energi'!$B$1:$AQ$1,0),FALSE)</f>
        <v>0</v>
      </c>
      <c r="M269">
        <f>VLOOKUP($B269,'Tillförd energi'!$B$1:$AS$566,MATCH(M$1,'Tillförd energi'!$B$1:$AQ$1,0),FALSE)</f>
        <v>0</v>
      </c>
      <c r="N269">
        <f>VLOOKUP($B269,'Tillförd energi'!$B$1:$AS$566,MATCH(N$1,'Tillförd energi'!$B$1:$AQ$1,0),FALSE)</f>
        <v>0</v>
      </c>
      <c r="O269">
        <f>VLOOKUP($B269,'Tillförd energi'!$B$1:$AS$566,MATCH(O$1,'Tillförd energi'!$B$1:$AQ$1,0),FALSE)</f>
        <v>0</v>
      </c>
      <c r="P269">
        <f>VLOOKUP($B269,'Tillförd energi'!$B$1:$AS$566,MATCH(P$1,'Tillförd energi'!$B$1:$AQ$1,0),FALSE)</f>
        <v>0</v>
      </c>
      <c r="Q269">
        <f>VLOOKUP($B269,'Tillförd energi'!$B$1:$AS$566,MATCH(Q$1,'Tillförd energi'!$B$1:$AQ$1,0),FALSE)</f>
        <v>0</v>
      </c>
      <c r="R269">
        <f>VLOOKUP($B269,'Tillförd energi'!$B$1:$AS$566,MATCH(R$1,'Tillförd energi'!$B$1:$AQ$1,0),FALSE)</f>
        <v>6</v>
      </c>
      <c r="S269">
        <f>VLOOKUP($B269,'Tillförd energi'!$B$1:$AS$566,MATCH(S$1,'Tillförd energi'!$B$1:$AQ$1,0),FALSE)</f>
        <v>0</v>
      </c>
      <c r="T269">
        <f>VLOOKUP($B269,'Tillförd energi'!$B$1:$AS$566,MATCH(T$1,'Tillförd energi'!$B$1:$AQ$1,0),FALSE)</f>
        <v>0</v>
      </c>
      <c r="U269">
        <f>VLOOKUP($B269,'Tillförd energi'!$B$1:$AS$566,MATCH(U$1,'Tillförd energi'!$B$1:$AQ$1,0),FALSE)</f>
        <v>0</v>
      </c>
      <c r="V269">
        <f>VLOOKUP($B269,'Tillförd energi'!$B$1:$AS$566,MATCH(V$1,'Tillförd energi'!$B$1:$AQ$1,0),FALSE)</f>
        <v>0</v>
      </c>
      <c r="W269">
        <f>VLOOKUP($B269,'Tillförd energi'!$B$1:$AS$566,MATCH(W$1,'Tillförd energi'!$B$1:$AQ$1,0),FALSE)</f>
        <v>0</v>
      </c>
      <c r="X269">
        <f>VLOOKUP($B269,'Tillförd energi'!$B$1:$AS$566,MATCH(X$1,'Tillförd energi'!$B$1:$AQ$1,0),FALSE)</f>
        <v>0</v>
      </c>
      <c r="Y269">
        <f>VLOOKUP($B269,'Tillförd energi'!$B$1:$AS$566,MATCH(Y$1,'Tillförd energi'!$B$1:$AQ$1,0),FALSE)</f>
        <v>0</v>
      </c>
      <c r="Z269">
        <f>VLOOKUP($B269,'Tillförd energi'!$B$1:$AS$566,MATCH(Z$1,'Tillförd energi'!$B$1:$AQ$1,0),FALSE)</f>
        <v>0</v>
      </c>
      <c r="AA269">
        <f>VLOOKUP($B269,'Tillförd energi'!$B$1:$AS$566,MATCH(AA$1,'Tillförd energi'!$B$1:$AQ$1,0),FALSE)</f>
        <v>0</v>
      </c>
      <c r="AB269">
        <f>VLOOKUP($B269,'Tillförd energi'!$B$1:$AS$566,MATCH(AB$1,'Tillförd energi'!$B$1:$AQ$1,0),FALSE)</f>
        <v>0</v>
      </c>
      <c r="AC269">
        <f>VLOOKUP($B269,'Tillförd energi'!$B$1:$AS$566,MATCH(AC$1,'Tillförd energi'!$B$1:$AQ$1,0),FALSE)</f>
        <v>0</v>
      </c>
      <c r="AD269">
        <f>VLOOKUP($B269,'Tillförd energi'!$B$1:$AS$566,MATCH(AD$1,'Tillförd energi'!$B$1:$AQ$1,0),FALSE)</f>
        <v>0</v>
      </c>
      <c r="AE269">
        <f>VLOOKUP($B269,'Tillförd energi'!$B$1:$AS$566,MATCH(AE$1,'Tillförd energi'!$B$1:$AQ$1,0),FALSE)</f>
        <v>0</v>
      </c>
      <c r="AF269">
        <f>VLOOKUP($B269,'Tillförd energi'!$B$1:$AS$566,MATCH(AF$1,'Tillförd energi'!$B$1:$AQ$1,0),FALSE)</f>
        <v>0.05</v>
      </c>
      <c r="AG269">
        <f>IFERROR(VLOOKUP(B269,Miljö!$B$1:$S$476,9,FALSE)/1,0)</f>
        <v>0</v>
      </c>
      <c r="AI269">
        <f t="shared" si="32"/>
        <v>6.21</v>
      </c>
      <c r="AJ269">
        <f t="shared" si="33"/>
        <v>6.21</v>
      </c>
      <c r="AK269">
        <f>IF(ISERROR(1/VLOOKUP($B269,Leveranser!$B$1:$S$500,MATCH("såld värme (gwh)",Leveranser!$B$1:$S$1,0),FALSE)),"",VLOOKUP($B269,Leveranser!$B$1:$S$500,MATCH("såld värme (gwh)",Leveranser!$B$1:$S$1,0),FALSE))</f>
        <v>4.2640000000000002</v>
      </c>
      <c r="AL269">
        <f>VLOOKUP($B269,Leveranser!$B$1:$Y$500,MATCH("Totalt såld fjärrvärme till andra fjärrvärmeföretag",Leveranser!$B$1:$AA$1,0),FALSE)</f>
        <v>0</v>
      </c>
      <c r="AM269">
        <f>IF(ISERROR(1/VLOOKUP($B269,Miljö!$B$1:$S$500,MATCH("Såld mängd produktionsspecifik fjärrvärme (GWh)",Miljö!$B$1:$R$1,0),FALSE)),0,VLOOKUP($B269,Miljö!$B$1:$S$500,MATCH("Såld mängd produktionsspecifik fjärrvärme (GWh)",Miljö!$B$1:$R$1,0),FALSE))</f>
        <v>0</v>
      </c>
      <c r="AN269" s="137">
        <f t="shared" si="34"/>
        <v>0.6866344605475041</v>
      </c>
      <c r="AP269" t="str">
        <f>VLOOKUP($B269,Miljövärden!$B$1:$H$446,7,FALSE)</f>
        <v>Ja</v>
      </c>
      <c r="AQ269" t="str">
        <f>VLOOKUP($B269,Miljövärden!$B$1:$H$446,6,FALSE)</f>
        <v>Ja</v>
      </c>
      <c r="AU269">
        <f t="shared" si="35"/>
        <v>0.05</v>
      </c>
      <c r="AV269">
        <f t="shared" si="36"/>
        <v>0</v>
      </c>
      <c r="AW269">
        <f t="shared" si="37"/>
        <v>0</v>
      </c>
      <c r="AX269">
        <f t="shared" si="38"/>
        <v>6</v>
      </c>
      <c r="AZ269">
        <f t="shared" si="39"/>
        <v>6</v>
      </c>
    </row>
    <row r="270" spans="1:52" customFormat="1" x14ac:dyDescent="0.25">
      <c r="A270" s="2" t="s">
        <v>426</v>
      </c>
      <c r="B270" s="2" t="s">
        <v>430</v>
      </c>
      <c r="C270">
        <f>VLOOKUP($B270,'Tillförd energi'!$B$1:$AS$566,MATCH(C$1,'Tillförd energi'!$B$1:$AQ$1,0),FALSE)</f>
        <v>0</v>
      </c>
      <c r="D270">
        <f>VLOOKUP($B270,'Tillförd energi'!$B$1:$AS$566,MATCH(D$1,'Tillförd energi'!$B$1:$AQ$1,0),FALSE)</f>
        <v>0.01</v>
      </c>
      <c r="E270">
        <f>VLOOKUP($B270,'Tillförd energi'!$B$1:$AS$566,MATCH(E$1,'Tillförd energi'!$B$1:$AQ$1,0),FALSE)</f>
        <v>0</v>
      </c>
      <c r="F270">
        <f>VLOOKUP($B270,'Tillförd energi'!$B$1:$AS$566,MATCH(F$1,'Tillförd energi'!$B$1:$AQ$1,0),FALSE)</f>
        <v>0</v>
      </c>
      <c r="G270">
        <f>VLOOKUP($B270,'Tillförd energi'!$B$1:$AS$566,MATCH(G$1,'Tillförd energi'!$B$1:$AQ$1,0),FALSE)</f>
        <v>0</v>
      </c>
      <c r="H270">
        <f>VLOOKUP($B270,'Tillförd energi'!$B$1:$AS$566,MATCH(H$1,'Tillförd energi'!$B$1:$AQ$1,0),FALSE)</f>
        <v>0</v>
      </c>
      <c r="I270">
        <f>VLOOKUP($B270,'Tillförd energi'!$B$1:$AS$566,MATCH(I$1,'Tillförd energi'!$B$1:$AQ$1,0),FALSE)</f>
        <v>0</v>
      </c>
      <c r="J270">
        <f>VLOOKUP($B270,'Tillförd energi'!$B$1:$AS$566,MATCH(J$1,'Tillförd energi'!$B$1:$AQ$1,0),FALSE)</f>
        <v>0</v>
      </c>
      <c r="K270">
        <v>0</v>
      </c>
      <c r="L270">
        <f>VLOOKUP($B270,'Tillförd energi'!$B$1:$AS$566,MATCH(L$1,'Tillförd energi'!$B$1:$AQ$1,0),FALSE)</f>
        <v>0</v>
      </c>
      <c r="M270">
        <f>VLOOKUP($B270,'Tillförd energi'!$B$1:$AS$566,MATCH(M$1,'Tillförd energi'!$B$1:$AQ$1,0),FALSE)</f>
        <v>0</v>
      </c>
      <c r="N270">
        <f>VLOOKUP($B270,'Tillförd energi'!$B$1:$AS$566,MATCH(N$1,'Tillförd energi'!$B$1:$AQ$1,0),FALSE)</f>
        <v>0</v>
      </c>
      <c r="O270">
        <f>VLOOKUP($B270,'Tillförd energi'!$B$1:$AS$566,MATCH(O$1,'Tillförd energi'!$B$1:$AQ$1,0),FALSE)</f>
        <v>0</v>
      </c>
      <c r="P270">
        <f>VLOOKUP($B270,'Tillförd energi'!$B$1:$AS$566,MATCH(P$1,'Tillförd energi'!$B$1:$AQ$1,0),FALSE)</f>
        <v>0</v>
      </c>
      <c r="Q270">
        <f>VLOOKUP($B270,'Tillförd energi'!$B$1:$AS$566,MATCH(Q$1,'Tillförd energi'!$B$1:$AQ$1,0),FALSE)</f>
        <v>0</v>
      </c>
      <c r="R270">
        <f>VLOOKUP($B270,'Tillförd energi'!$B$1:$AS$566,MATCH(R$1,'Tillförd energi'!$B$1:$AQ$1,0),FALSE)</f>
        <v>2.4</v>
      </c>
      <c r="S270">
        <f>VLOOKUP($B270,'Tillförd energi'!$B$1:$AS$566,MATCH(S$1,'Tillförd energi'!$B$1:$AQ$1,0),FALSE)</f>
        <v>0</v>
      </c>
      <c r="T270">
        <f>VLOOKUP($B270,'Tillförd energi'!$B$1:$AS$566,MATCH(T$1,'Tillförd energi'!$B$1:$AQ$1,0),FALSE)</f>
        <v>0</v>
      </c>
      <c r="U270">
        <f>VLOOKUP($B270,'Tillförd energi'!$B$1:$AS$566,MATCH(U$1,'Tillförd energi'!$B$1:$AQ$1,0),FALSE)</f>
        <v>0</v>
      </c>
      <c r="V270">
        <f>VLOOKUP($B270,'Tillförd energi'!$B$1:$AS$566,MATCH(V$1,'Tillförd energi'!$B$1:$AQ$1,0),FALSE)</f>
        <v>0</v>
      </c>
      <c r="W270">
        <f>VLOOKUP($B270,'Tillförd energi'!$B$1:$AS$566,MATCH(W$1,'Tillförd energi'!$B$1:$AQ$1,0),FALSE)</f>
        <v>0</v>
      </c>
      <c r="X270">
        <f>VLOOKUP($B270,'Tillförd energi'!$B$1:$AS$566,MATCH(X$1,'Tillförd energi'!$B$1:$AQ$1,0),FALSE)</f>
        <v>0</v>
      </c>
      <c r="Y270">
        <f>VLOOKUP($B270,'Tillförd energi'!$B$1:$AS$566,MATCH(Y$1,'Tillförd energi'!$B$1:$AQ$1,0),FALSE)</f>
        <v>0</v>
      </c>
      <c r="Z270">
        <f>VLOOKUP($B270,'Tillförd energi'!$B$1:$AS$566,MATCH(Z$1,'Tillförd energi'!$B$1:$AQ$1,0),FALSE)</f>
        <v>0</v>
      </c>
      <c r="AA270">
        <f>VLOOKUP($B270,'Tillförd energi'!$B$1:$AS$566,MATCH(AA$1,'Tillförd energi'!$B$1:$AQ$1,0),FALSE)</f>
        <v>0</v>
      </c>
      <c r="AB270">
        <f>VLOOKUP($B270,'Tillförd energi'!$B$1:$AS$566,MATCH(AB$1,'Tillförd energi'!$B$1:$AQ$1,0),FALSE)</f>
        <v>0</v>
      </c>
      <c r="AC270">
        <f>VLOOKUP($B270,'Tillförd energi'!$B$1:$AS$566,MATCH(AC$1,'Tillförd energi'!$B$1:$AQ$1,0),FALSE)</f>
        <v>0</v>
      </c>
      <c r="AD270">
        <f>VLOOKUP($B270,'Tillförd energi'!$B$1:$AS$566,MATCH(AD$1,'Tillförd energi'!$B$1:$AQ$1,0),FALSE)</f>
        <v>0</v>
      </c>
      <c r="AE270">
        <f>VLOOKUP($B270,'Tillförd energi'!$B$1:$AS$566,MATCH(AE$1,'Tillförd energi'!$B$1:$AQ$1,0),FALSE)</f>
        <v>0</v>
      </c>
      <c r="AF270">
        <f>VLOOKUP($B270,'Tillförd energi'!$B$1:$AS$566,MATCH(AF$1,'Tillförd energi'!$B$1:$AQ$1,0),FALSE)</f>
        <v>0.02</v>
      </c>
      <c r="AG270">
        <f>IFERROR(VLOOKUP(B270,Miljö!$B$1:$S$476,9,FALSE)/1,0)</f>
        <v>0</v>
      </c>
      <c r="AI270">
        <f t="shared" si="32"/>
        <v>2.4299999999999997</v>
      </c>
      <c r="AJ270">
        <f t="shared" si="33"/>
        <v>2.4299999999999997</v>
      </c>
      <c r="AK270">
        <f>IF(ISERROR(1/VLOOKUP($B270,Leveranser!$B$1:$S$500,MATCH("såld värme (gwh)",Leveranser!$B$1:$S$1,0),FALSE)),"",VLOOKUP($B270,Leveranser!$B$1:$S$500,MATCH("såld värme (gwh)",Leveranser!$B$1:$S$1,0),FALSE))</f>
        <v>1.7789999999999999</v>
      </c>
      <c r="AL270">
        <f>VLOOKUP($B270,Leveranser!$B$1:$Y$500,MATCH("Totalt såld fjärrvärme till andra fjärrvärmeföretag",Leveranser!$B$1:$AA$1,0),FALSE)</f>
        <v>0</v>
      </c>
      <c r="AM270">
        <f>IF(ISERROR(1/VLOOKUP($B270,Miljö!$B$1:$S$500,MATCH("Såld mängd produktionsspecifik fjärrvärme (GWh)",Miljö!$B$1:$R$1,0),FALSE)),0,VLOOKUP($B270,Miljö!$B$1:$S$500,MATCH("Såld mängd produktionsspecifik fjärrvärme (GWh)",Miljö!$B$1:$R$1,0),FALSE))</f>
        <v>0</v>
      </c>
      <c r="AN270" s="137">
        <f t="shared" si="34"/>
        <v>0.73209876543209884</v>
      </c>
      <c r="AP270" t="str">
        <f>VLOOKUP($B270,Miljövärden!$B$1:$H$446,7,FALSE)</f>
        <v>Ja</v>
      </c>
      <c r="AQ270" t="str">
        <f>VLOOKUP($B270,Miljövärden!$B$1:$H$446,6,FALSE)</f>
        <v>Nej</v>
      </c>
      <c r="AU270">
        <f t="shared" si="35"/>
        <v>0.02</v>
      </c>
      <c r="AV270">
        <f t="shared" si="36"/>
        <v>0</v>
      </c>
      <c r="AW270">
        <f t="shared" si="37"/>
        <v>0</v>
      </c>
      <c r="AX270">
        <f t="shared" si="38"/>
        <v>2.4</v>
      </c>
      <c r="AZ270">
        <f t="shared" si="39"/>
        <v>2.4</v>
      </c>
    </row>
    <row r="271" spans="1:52" customFormat="1" x14ac:dyDescent="0.25">
      <c r="A271" s="2" t="s">
        <v>426</v>
      </c>
      <c r="B271" s="2" t="s">
        <v>431</v>
      </c>
      <c r="C271">
        <f>VLOOKUP($B271,'Tillförd energi'!$B$1:$AS$566,MATCH(C$1,'Tillförd energi'!$B$1:$AQ$1,0),FALSE)</f>
        <v>0</v>
      </c>
      <c r="D271">
        <f>VLOOKUP($B271,'Tillförd energi'!$B$1:$AS$566,MATCH(D$1,'Tillförd energi'!$B$1:$AQ$1,0),FALSE)</f>
        <v>7.0000000000000007E-2</v>
      </c>
      <c r="E271">
        <f>VLOOKUP($B271,'Tillförd energi'!$B$1:$AS$566,MATCH(E$1,'Tillförd energi'!$B$1:$AQ$1,0),FALSE)</f>
        <v>0</v>
      </c>
      <c r="F271">
        <f>VLOOKUP($B271,'Tillförd energi'!$B$1:$AS$566,MATCH(F$1,'Tillförd energi'!$B$1:$AQ$1,0),FALSE)</f>
        <v>0</v>
      </c>
      <c r="G271">
        <f>VLOOKUP($B271,'Tillförd energi'!$B$1:$AS$566,MATCH(G$1,'Tillförd energi'!$B$1:$AQ$1,0),FALSE)</f>
        <v>0</v>
      </c>
      <c r="H271">
        <f>VLOOKUP($B271,'Tillförd energi'!$B$1:$AS$566,MATCH(H$1,'Tillförd energi'!$B$1:$AQ$1,0),FALSE)</f>
        <v>0</v>
      </c>
      <c r="I271">
        <f>VLOOKUP($B271,'Tillförd energi'!$B$1:$AS$566,MATCH(I$1,'Tillförd energi'!$B$1:$AQ$1,0),FALSE)</f>
        <v>0</v>
      </c>
      <c r="J271">
        <f>VLOOKUP($B271,'Tillförd energi'!$B$1:$AS$566,MATCH(J$1,'Tillförd energi'!$B$1:$AQ$1,0),FALSE)</f>
        <v>0</v>
      </c>
      <c r="K271">
        <v>0</v>
      </c>
      <c r="L271">
        <f>VLOOKUP($B271,'Tillförd energi'!$B$1:$AS$566,MATCH(L$1,'Tillförd energi'!$B$1:$AQ$1,0),FALSE)</f>
        <v>0</v>
      </c>
      <c r="M271">
        <f>VLOOKUP($B271,'Tillförd energi'!$B$1:$AS$566,MATCH(M$1,'Tillförd energi'!$B$1:$AQ$1,0),FALSE)</f>
        <v>0</v>
      </c>
      <c r="N271">
        <f>VLOOKUP($B271,'Tillförd energi'!$B$1:$AS$566,MATCH(N$1,'Tillförd energi'!$B$1:$AQ$1,0),FALSE)</f>
        <v>0</v>
      </c>
      <c r="O271">
        <f>VLOOKUP($B271,'Tillförd energi'!$B$1:$AS$566,MATCH(O$1,'Tillförd energi'!$B$1:$AQ$1,0),FALSE)</f>
        <v>0</v>
      </c>
      <c r="P271">
        <f>VLOOKUP($B271,'Tillförd energi'!$B$1:$AS$566,MATCH(P$1,'Tillförd energi'!$B$1:$AQ$1,0),FALSE)</f>
        <v>0</v>
      </c>
      <c r="Q271">
        <f>VLOOKUP($B271,'Tillförd energi'!$B$1:$AS$566,MATCH(Q$1,'Tillförd energi'!$B$1:$AQ$1,0),FALSE)</f>
        <v>0</v>
      </c>
      <c r="R271">
        <f>VLOOKUP($B271,'Tillförd energi'!$B$1:$AS$566,MATCH(R$1,'Tillförd energi'!$B$1:$AQ$1,0),FALSE)</f>
        <v>3.7</v>
      </c>
      <c r="S271">
        <f>VLOOKUP($B271,'Tillförd energi'!$B$1:$AS$566,MATCH(S$1,'Tillförd energi'!$B$1:$AQ$1,0),FALSE)</f>
        <v>0</v>
      </c>
      <c r="T271">
        <f>VLOOKUP($B271,'Tillförd energi'!$B$1:$AS$566,MATCH(T$1,'Tillförd energi'!$B$1:$AQ$1,0),FALSE)</f>
        <v>0</v>
      </c>
      <c r="U271">
        <f>VLOOKUP($B271,'Tillförd energi'!$B$1:$AS$566,MATCH(U$1,'Tillförd energi'!$B$1:$AQ$1,0),FALSE)</f>
        <v>0</v>
      </c>
      <c r="V271">
        <f>VLOOKUP($B271,'Tillförd energi'!$B$1:$AS$566,MATCH(V$1,'Tillförd energi'!$B$1:$AQ$1,0),FALSE)</f>
        <v>0</v>
      </c>
      <c r="W271">
        <f>VLOOKUP($B271,'Tillförd energi'!$B$1:$AS$566,MATCH(W$1,'Tillförd energi'!$B$1:$AQ$1,0),FALSE)</f>
        <v>0</v>
      </c>
      <c r="X271">
        <f>VLOOKUP($B271,'Tillförd energi'!$B$1:$AS$566,MATCH(X$1,'Tillförd energi'!$B$1:$AQ$1,0),FALSE)</f>
        <v>0</v>
      </c>
      <c r="Y271">
        <f>VLOOKUP($B271,'Tillförd energi'!$B$1:$AS$566,MATCH(Y$1,'Tillförd energi'!$B$1:$AQ$1,0),FALSE)</f>
        <v>0</v>
      </c>
      <c r="Z271">
        <f>VLOOKUP($B271,'Tillförd energi'!$B$1:$AS$566,MATCH(Z$1,'Tillförd energi'!$B$1:$AQ$1,0),FALSE)</f>
        <v>0</v>
      </c>
      <c r="AA271">
        <f>VLOOKUP($B271,'Tillförd energi'!$B$1:$AS$566,MATCH(AA$1,'Tillförd energi'!$B$1:$AQ$1,0),FALSE)</f>
        <v>0</v>
      </c>
      <c r="AB271">
        <f>VLOOKUP($B271,'Tillförd energi'!$B$1:$AS$566,MATCH(AB$1,'Tillförd energi'!$B$1:$AQ$1,0),FALSE)</f>
        <v>0</v>
      </c>
      <c r="AC271">
        <f>VLOOKUP($B271,'Tillförd energi'!$B$1:$AS$566,MATCH(AC$1,'Tillförd energi'!$B$1:$AQ$1,0),FALSE)</f>
        <v>0</v>
      </c>
      <c r="AD271">
        <f>VLOOKUP($B271,'Tillförd energi'!$B$1:$AS$566,MATCH(AD$1,'Tillförd energi'!$B$1:$AQ$1,0),FALSE)</f>
        <v>0</v>
      </c>
      <c r="AE271">
        <f>VLOOKUP($B271,'Tillförd energi'!$B$1:$AS$566,MATCH(AE$1,'Tillförd energi'!$B$1:$AQ$1,0),FALSE)</f>
        <v>0</v>
      </c>
      <c r="AF271">
        <f>VLOOKUP($B271,'Tillförd energi'!$B$1:$AS$566,MATCH(AF$1,'Tillförd energi'!$B$1:$AQ$1,0),FALSE)</f>
        <v>4.5999999999999999E-2</v>
      </c>
      <c r="AG271">
        <f>IFERROR(VLOOKUP(B271,Miljö!$B$1:$S$476,9,FALSE)/1,0)</f>
        <v>0</v>
      </c>
      <c r="AI271">
        <f t="shared" si="32"/>
        <v>3.8159999999999998</v>
      </c>
      <c r="AJ271">
        <f t="shared" si="33"/>
        <v>3.8159999999999998</v>
      </c>
      <c r="AK271">
        <f>IF(ISERROR(1/VLOOKUP($B271,Leveranser!$B$1:$S$500,MATCH("såld värme (gwh)",Leveranser!$B$1:$S$1,0),FALSE)),"",VLOOKUP($B271,Leveranser!$B$1:$S$500,MATCH("såld värme (gwh)",Leveranser!$B$1:$S$1,0),FALSE))</f>
        <v>2.919</v>
      </c>
      <c r="AL271">
        <f>VLOOKUP($B271,Leveranser!$B$1:$Y$500,MATCH("Totalt såld fjärrvärme till andra fjärrvärmeföretag",Leveranser!$B$1:$AA$1,0),FALSE)</f>
        <v>0</v>
      </c>
      <c r="AM271">
        <f>IF(ISERROR(1/VLOOKUP($B271,Miljö!$B$1:$S$500,MATCH("Såld mängd produktionsspecifik fjärrvärme (GWh)",Miljö!$B$1:$R$1,0),FALSE)),0,VLOOKUP($B271,Miljö!$B$1:$S$500,MATCH("Såld mängd produktionsspecifik fjärrvärme (GWh)",Miljö!$B$1:$R$1,0),FALSE))</f>
        <v>0</v>
      </c>
      <c r="AN271" s="137">
        <f t="shared" si="34"/>
        <v>0.76493710691823902</v>
      </c>
      <c r="AP271" t="str">
        <f>VLOOKUP($B271,Miljövärden!$B$1:$H$446,7,FALSE)</f>
        <v>Ja</v>
      </c>
      <c r="AQ271" t="str">
        <f>VLOOKUP($B271,Miljövärden!$B$1:$H$446,6,FALSE)</f>
        <v>Ja</v>
      </c>
      <c r="AU271">
        <f t="shared" si="35"/>
        <v>4.5999999999999999E-2</v>
      </c>
      <c r="AV271">
        <f t="shared" si="36"/>
        <v>0</v>
      </c>
      <c r="AW271">
        <f t="shared" si="37"/>
        <v>0</v>
      </c>
      <c r="AX271">
        <f t="shared" si="38"/>
        <v>3.7</v>
      </c>
      <c r="AZ271">
        <f t="shared" si="39"/>
        <v>3.7</v>
      </c>
    </row>
    <row r="272" spans="1:52" customFormat="1" x14ac:dyDescent="0.25">
      <c r="A272" s="2" t="s">
        <v>432</v>
      </c>
      <c r="B272" s="2" t="s">
        <v>433</v>
      </c>
      <c r="C272">
        <f>VLOOKUP($B272,'Tillförd energi'!$B$1:$AS$566,MATCH(C$1,'Tillförd energi'!$B$1:$AQ$1,0),FALSE)</f>
        <v>0</v>
      </c>
      <c r="D272">
        <f>VLOOKUP($B272,'Tillförd energi'!$B$1:$AS$566,MATCH(D$1,'Tillförd energi'!$B$1:$AQ$1,0),FALSE)</f>
        <v>0.81100000000000005</v>
      </c>
      <c r="E272">
        <f>VLOOKUP($B272,'Tillförd energi'!$B$1:$AS$566,MATCH(E$1,'Tillförd energi'!$B$1:$AQ$1,0),FALSE)</f>
        <v>0</v>
      </c>
      <c r="F272">
        <f>VLOOKUP($B272,'Tillförd energi'!$B$1:$AS$566,MATCH(F$1,'Tillförd energi'!$B$1:$AQ$1,0),FALSE)</f>
        <v>0</v>
      </c>
      <c r="G272">
        <f>VLOOKUP($B272,'Tillförd energi'!$B$1:$AS$566,MATCH(G$1,'Tillförd energi'!$B$1:$AQ$1,0),FALSE)</f>
        <v>0</v>
      </c>
      <c r="H272">
        <f>VLOOKUP($B272,'Tillförd energi'!$B$1:$AS$566,MATCH(H$1,'Tillförd energi'!$B$1:$AQ$1,0),FALSE)</f>
        <v>0</v>
      </c>
      <c r="I272">
        <f>VLOOKUP($B272,'Tillförd energi'!$B$1:$AS$566,MATCH(I$1,'Tillförd energi'!$B$1:$AQ$1,0),FALSE)</f>
        <v>0</v>
      </c>
      <c r="J272">
        <f>VLOOKUP($B272,'Tillförd energi'!$B$1:$AS$566,MATCH(J$1,'Tillförd energi'!$B$1:$AQ$1,0),FALSE)</f>
        <v>0</v>
      </c>
      <c r="K272">
        <v>0</v>
      </c>
      <c r="L272">
        <f>VLOOKUP($B272,'Tillförd energi'!$B$1:$AS$566,MATCH(L$1,'Tillförd energi'!$B$1:$AQ$1,0),FALSE)</f>
        <v>0</v>
      </c>
      <c r="M272">
        <f>VLOOKUP($B272,'Tillförd energi'!$B$1:$AS$566,MATCH(M$1,'Tillförd energi'!$B$1:$AQ$1,0),FALSE)</f>
        <v>0</v>
      </c>
      <c r="N272">
        <f>VLOOKUP($B272,'Tillförd energi'!$B$1:$AS$566,MATCH(N$1,'Tillförd energi'!$B$1:$AQ$1,0),FALSE)</f>
        <v>0</v>
      </c>
      <c r="O272">
        <f>VLOOKUP($B272,'Tillförd energi'!$B$1:$AS$566,MATCH(O$1,'Tillförd energi'!$B$1:$AQ$1,0),FALSE)</f>
        <v>0</v>
      </c>
      <c r="P272">
        <f>VLOOKUP($B272,'Tillförd energi'!$B$1:$AS$566,MATCH(P$1,'Tillförd energi'!$B$1:$AQ$1,0),FALSE)</f>
        <v>0</v>
      </c>
      <c r="Q272">
        <f>VLOOKUP($B272,'Tillförd energi'!$B$1:$AS$566,MATCH(Q$1,'Tillförd energi'!$B$1:$AQ$1,0),FALSE)</f>
        <v>0</v>
      </c>
      <c r="R272">
        <f>VLOOKUP($B272,'Tillförd energi'!$B$1:$AS$566,MATCH(R$1,'Tillförd energi'!$B$1:$AQ$1,0),FALSE)</f>
        <v>12.776</v>
      </c>
      <c r="S272">
        <f>VLOOKUP($B272,'Tillförd energi'!$B$1:$AS$566,MATCH(S$1,'Tillförd energi'!$B$1:$AQ$1,0),FALSE)</f>
        <v>0</v>
      </c>
      <c r="T272">
        <f>VLOOKUP($B272,'Tillförd energi'!$B$1:$AS$566,MATCH(T$1,'Tillförd energi'!$B$1:$AQ$1,0),FALSE)</f>
        <v>0</v>
      </c>
      <c r="U272">
        <f>VLOOKUP($B272,'Tillförd energi'!$B$1:$AS$566,MATCH(U$1,'Tillförd energi'!$B$1:$AQ$1,0),FALSE)</f>
        <v>0</v>
      </c>
      <c r="V272">
        <f>VLOOKUP($B272,'Tillförd energi'!$B$1:$AS$566,MATCH(V$1,'Tillförd energi'!$B$1:$AQ$1,0),FALSE)</f>
        <v>0</v>
      </c>
      <c r="W272">
        <f>VLOOKUP($B272,'Tillförd energi'!$B$1:$AS$566,MATCH(W$1,'Tillförd energi'!$B$1:$AQ$1,0),FALSE)</f>
        <v>0</v>
      </c>
      <c r="X272">
        <f>VLOOKUP($B272,'Tillförd energi'!$B$1:$AS$566,MATCH(X$1,'Tillförd energi'!$B$1:$AQ$1,0),FALSE)</f>
        <v>0</v>
      </c>
      <c r="Y272">
        <f>VLOOKUP($B272,'Tillförd energi'!$B$1:$AS$566,MATCH(Y$1,'Tillförd energi'!$B$1:$AQ$1,0),FALSE)</f>
        <v>0</v>
      </c>
      <c r="Z272">
        <f>VLOOKUP($B272,'Tillförd energi'!$B$1:$AS$566,MATCH(Z$1,'Tillförd energi'!$B$1:$AQ$1,0),FALSE)</f>
        <v>4.5469999999999997</v>
      </c>
      <c r="AA272">
        <f>VLOOKUP($B272,'Tillförd energi'!$B$1:$AS$566,MATCH(AA$1,'Tillförd energi'!$B$1:$AQ$1,0),FALSE)</f>
        <v>0</v>
      </c>
      <c r="AB272">
        <f>VLOOKUP($B272,'Tillförd energi'!$B$1:$AS$566,MATCH(AB$1,'Tillförd energi'!$B$1:$AQ$1,0),FALSE)</f>
        <v>0</v>
      </c>
      <c r="AC272">
        <f>VLOOKUP($B272,'Tillförd energi'!$B$1:$AS$566,MATCH(AC$1,'Tillförd energi'!$B$1:$AQ$1,0),FALSE)</f>
        <v>0</v>
      </c>
      <c r="AD272">
        <f>VLOOKUP($B272,'Tillförd energi'!$B$1:$AS$566,MATCH(AD$1,'Tillförd energi'!$B$1:$AQ$1,0),FALSE)</f>
        <v>25.018000000000001</v>
      </c>
      <c r="AE272">
        <f>VLOOKUP($B272,'Tillförd energi'!$B$1:$AS$566,MATCH(AE$1,'Tillförd energi'!$B$1:$AQ$1,0),FALSE)</f>
        <v>0</v>
      </c>
      <c r="AF272">
        <f>VLOOKUP($B272,'Tillförd energi'!$B$1:$AS$566,MATCH(AF$1,'Tillförd energi'!$B$1:$AQ$1,0),FALSE)</f>
        <v>0.9</v>
      </c>
      <c r="AG272">
        <f>IFERROR(VLOOKUP(B272,Miljö!$B$1:$S$476,9,FALSE)/1,0)</f>
        <v>0</v>
      </c>
      <c r="AI272">
        <f t="shared" si="32"/>
        <v>44.052</v>
      </c>
      <c r="AJ272">
        <f t="shared" si="33"/>
        <v>44.052</v>
      </c>
      <c r="AK272">
        <f>IF(ISERROR(1/VLOOKUP($B272,Leveranser!$B$1:$S$500,MATCH("såld värme (gwh)",Leveranser!$B$1:$S$1,0),FALSE)),"",VLOOKUP($B272,Leveranser!$B$1:$S$500,MATCH("såld värme (gwh)",Leveranser!$B$1:$S$1,0),FALSE))</f>
        <v>39.445</v>
      </c>
      <c r="AL272">
        <f>VLOOKUP($B272,Leveranser!$B$1:$Y$500,MATCH("Totalt såld fjärrvärme till andra fjärrvärmeföretag",Leveranser!$B$1:$AA$1,0),FALSE)</f>
        <v>0</v>
      </c>
      <c r="AM272">
        <f>IF(ISERROR(1/VLOOKUP($B272,Miljö!$B$1:$S$500,MATCH("Såld mängd produktionsspecifik fjärrvärme (GWh)",Miljö!$B$1:$R$1,0),FALSE)),0,VLOOKUP($B272,Miljö!$B$1:$S$500,MATCH("Såld mängd produktionsspecifik fjärrvärme (GWh)",Miljö!$B$1:$R$1,0),FALSE))</f>
        <v>0</v>
      </c>
      <c r="AN272" s="137">
        <f t="shared" si="34"/>
        <v>0.89541905021338419</v>
      </c>
      <c r="AP272" t="str">
        <f>VLOOKUP($B272,Miljövärden!$B$1:$H$446,7,FALSE)</f>
        <v>Ja</v>
      </c>
      <c r="AQ272" t="str">
        <f>VLOOKUP($B272,Miljövärden!$B$1:$H$446,6,FALSE)</f>
        <v>Nej</v>
      </c>
      <c r="AU272">
        <f t="shared" si="35"/>
        <v>5.4470000000000001</v>
      </c>
      <c r="AV272">
        <f t="shared" si="36"/>
        <v>0</v>
      </c>
      <c r="AW272">
        <f t="shared" si="37"/>
        <v>0</v>
      </c>
      <c r="AX272">
        <f t="shared" si="38"/>
        <v>12.776</v>
      </c>
      <c r="AZ272">
        <f t="shared" si="39"/>
        <v>12.776</v>
      </c>
    </row>
    <row r="273" spans="1:52" customFormat="1" x14ac:dyDescent="0.25">
      <c r="A273" s="2" t="s">
        <v>432</v>
      </c>
      <c r="B273" s="2" t="s">
        <v>434</v>
      </c>
      <c r="C273">
        <f>VLOOKUP($B273,'Tillförd energi'!$B$1:$AS$566,MATCH(C$1,'Tillförd energi'!$B$1:$AQ$1,0),FALSE)</f>
        <v>0</v>
      </c>
      <c r="D273">
        <f>VLOOKUP($B273,'Tillförd energi'!$B$1:$AS$566,MATCH(D$1,'Tillförd energi'!$B$1:$AQ$1,0),FALSE)</f>
        <v>0.1</v>
      </c>
      <c r="E273">
        <f>VLOOKUP($B273,'Tillförd energi'!$B$1:$AS$566,MATCH(E$1,'Tillförd energi'!$B$1:$AQ$1,0),FALSE)</f>
        <v>0</v>
      </c>
      <c r="F273">
        <f>VLOOKUP($B273,'Tillförd energi'!$B$1:$AS$566,MATCH(F$1,'Tillförd energi'!$B$1:$AQ$1,0),FALSE)</f>
        <v>0</v>
      </c>
      <c r="G273">
        <f>VLOOKUP($B273,'Tillförd energi'!$B$1:$AS$566,MATCH(G$1,'Tillförd energi'!$B$1:$AQ$1,0),FALSE)</f>
        <v>0</v>
      </c>
      <c r="H273">
        <f>VLOOKUP($B273,'Tillförd energi'!$B$1:$AS$566,MATCH(H$1,'Tillförd energi'!$B$1:$AQ$1,0),FALSE)</f>
        <v>0</v>
      </c>
      <c r="I273">
        <f>VLOOKUP($B273,'Tillförd energi'!$B$1:$AS$566,MATCH(I$1,'Tillförd energi'!$B$1:$AQ$1,0),FALSE)</f>
        <v>0</v>
      </c>
      <c r="J273">
        <f>VLOOKUP($B273,'Tillförd energi'!$B$1:$AS$566,MATCH(J$1,'Tillförd energi'!$B$1:$AQ$1,0),FALSE)</f>
        <v>0</v>
      </c>
      <c r="K273">
        <v>0</v>
      </c>
      <c r="L273">
        <f>VLOOKUP($B273,'Tillförd energi'!$B$1:$AS$566,MATCH(L$1,'Tillförd energi'!$B$1:$AQ$1,0),FALSE)</f>
        <v>0</v>
      </c>
      <c r="M273">
        <f>VLOOKUP($B273,'Tillförd energi'!$B$1:$AS$566,MATCH(M$1,'Tillförd energi'!$B$1:$AQ$1,0),FALSE)</f>
        <v>0</v>
      </c>
      <c r="N273">
        <f>VLOOKUP($B273,'Tillförd energi'!$B$1:$AS$566,MATCH(N$1,'Tillförd energi'!$B$1:$AQ$1,0),FALSE)</f>
        <v>0</v>
      </c>
      <c r="O273">
        <f>VLOOKUP($B273,'Tillförd energi'!$B$1:$AS$566,MATCH(O$1,'Tillförd energi'!$B$1:$AQ$1,0),FALSE)</f>
        <v>0</v>
      </c>
      <c r="P273">
        <f>VLOOKUP($B273,'Tillförd energi'!$B$1:$AS$566,MATCH(P$1,'Tillförd energi'!$B$1:$AQ$1,0),FALSE)</f>
        <v>0</v>
      </c>
      <c r="Q273">
        <f>VLOOKUP($B273,'Tillförd energi'!$B$1:$AS$566,MATCH(Q$1,'Tillförd energi'!$B$1:$AQ$1,0),FALSE)</f>
        <v>5.6011800000000003</v>
      </c>
      <c r="R273">
        <f>VLOOKUP($B273,'Tillförd energi'!$B$1:$AS$566,MATCH(R$1,'Tillförd energi'!$B$1:$AQ$1,0),FALSE)</f>
        <v>0</v>
      </c>
      <c r="S273">
        <f>VLOOKUP($B273,'Tillförd energi'!$B$1:$AS$566,MATCH(S$1,'Tillförd energi'!$B$1:$AQ$1,0),FALSE)</f>
        <v>0</v>
      </c>
      <c r="T273">
        <f>VLOOKUP($B273,'Tillförd energi'!$B$1:$AS$566,MATCH(T$1,'Tillförd energi'!$B$1:$AQ$1,0),FALSE)</f>
        <v>0</v>
      </c>
      <c r="U273">
        <f>VLOOKUP($B273,'Tillförd energi'!$B$1:$AS$566,MATCH(U$1,'Tillförd energi'!$B$1:$AQ$1,0),FALSE)</f>
        <v>0</v>
      </c>
      <c r="V273">
        <f>VLOOKUP($B273,'Tillförd energi'!$B$1:$AS$566,MATCH(V$1,'Tillförd energi'!$B$1:$AQ$1,0),FALSE)</f>
        <v>0</v>
      </c>
      <c r="W273">
        <f>VLOOKUP($B273,'Tillförd energi'!$B$1:$AS$566,MATCH(W$1,'Tillförd energi'!$B$1:$AQ$1,0),FALSE)</f>
        <v>0</v>
      </c>
      <c r="X273">
        <f>VLOOKUP($B273,'Tillförd energi'!$B$1:$AS$566,MATCH(X$1,'Tillförd energi'!$B$1:$AQ$1,0),FALSE)</f>
        <v>0</v>
      </c>
      <c r="Y273">
        <f>VLOOKUP($B273,'Tillförd energi'!$B$1:$AS$566,MATCH(Y$1,'Tillförd energi'!$B$1:$AQ$1,0),FALSE)</f>
        <v>0</v>
      </c>
      <c r="Z273">
        <f>VLOOKUP($B273,'Tillförd energi'!$B$1:$AS$566,MATCH(Z$1,'Tillförd energi'!$B$1:$AQ$1,0),FALSE)</f>
        <v>0</v>
      </c>
      <c r="AA273">
        <f>VLOOKUP($B273,'Tillförd energi'!$B$1:$AS$566,MATCH(AA$1,'Tillförd energi'!$B$1:$AQ$1,0),FALSE)</f>
        <v>0</v>
      </c>
      <c r="AB273">
        <f>VLOOKUP($B273,'Tillförd energi'!$B$1:$AS$566,MATCH(AB$1,'Tillförd energi'!$B$1:$AQ$1,0),FALSE)</f>
        <v>0</v>
      </c>
      <c r="AC273">
        <f>VLOOKUP($B273,'Tillförd energi'!$B$1:$AS$566,MATCH(AC$1,'Tillförd energi'!$B$1:$AQ$1,0),FALSE)</f>
        <v>0</v>
      </c>
      <c r="AD273">
        <f>VLOOKUP($B273,'Tillförd energi'!$B$1:$AS$566,MATCH(AD$1,'Tillförd energi'!$B$1:$AQ$1,0),FALSE)</f>
        <v>0</v>
      </c>
      <c r="AE273">
        <f>VLOOKUP($B273,'Tillförd energi'!$B$1:$AS$566,MATCH(AE$1,'Tillförd energi'!$B$1:$AQ$1,0),FALSE)</f>
        <v>0</v>
      </c>
      <c r="AF273">
        <f>VLOOKUP($B273,'Tillförd energi'!$B$1:$AS$566,MATCH(AF$1,'Tillförd energi'!$B$1:$AQ$1,0),FALSE)</f>
        <v>0.1</v>
      </c>
      <c r="AG273">
        <f>IFERROR(VLOOKUP(B273,Miljö!$B$1:$S$476,9,FALSE)/1,0)</f>
        <v>0</v>
      </c>
      <c r="AI273">
        <f t="shared" si="32"/>
        <v>5.8011799999999996</v>
      </c>
      <c r="AJ273">
        <f t="shared" si="33"/>
        <v>5.8011799999999996</v>
      </c>
      <c r="AK273">
        <f>IF(ISERROR(1/VLOOKUP($B273,Leveranser!$B$1:$S$500,MATCH("såld värme (gwh)",Leveranser!$B$1:$S$1,0),FALSE)),"",VLOOKUP($B273,Leveranser!$B$1:$S$500,MATCH("såld värme (gwh)",Leveranser!$B$1:$S$1,0),FALSE))</f>
        <v>4.2359999999999998</v>
      </c>
      <c r="AL273">
        <f>VLOOKUP($B273,Leveranser!$B$1:$Y$500,MATCH("Totalt såld fjärrvärme till andra fjärrvärmeföretag",Leveranser!$B$1:$AA$1,0),FALSE)</f>
        <v>0</v>
      </c>
      <c r="AM273">
        <f>IF(ISERROR(1/VLOOKUP($B273,Miljö!$B$1:$S$500,MATCH("Såld mängd produktionsspecifik fjärrvärme (GWh)",Miljö!$B$1:$R$1,0),FALSE)),0,VLOOKUP($B273,Miljö!$B$1:$S$500,MATCH("Såld mängd produktionsspecifik fjärrvärme (GWh)",Miljö!$B$1:$R$1,0),FALSE))</f>
        <v>0</v>
      </c>
      <c r="AN273" s="137">
        <f t="shared" si="34"/>
        <v>0.7301962704139503</v>
      </c>
      <c r="AP273" t="str">
        <f>VLOOKUP($B273,Miljövärden!$B$1:$H$446,7,FALSE)</f>
        <v>Ja</v>
      </c>
      <c r="AQ273" t="str">
        <f>VLOOKUP($B273,Miljövärden!$B$1:$H$446,6,FALSE)</f>
        <v>Nej</v>
      </c>
      <c r="AU273">
        <f t="shared" si="35"/>
        <v>0.1</v>
      </c>
      <c r="AV273">
        <f t="shared" si="36"/>
        <v>0</v>
      </c>
      <c r="AW273">
        <f t="shared" si="37"/>
        <v>5.6011800000000003</v>
      </c>
      <c r="AX273">
        <f t="shared" si="38"/>
        <v>0</v>
      </c>
      <c r="AZ273">
        <f t="shared" si="39"/>
        <v>5.6011800000000003</v>
      </c>
    </row>
    <row r="274" spans="1:52" customFormat="1" x14ac:dyDescent="0.25">
      <c r="A274" s="2" t="s">
        <v>435</v>
      </c>
      <c r="B274" s="2" t="s">
        <v>436</v>
      </c>
      <c r="C274">
        <f>VLOOKUP($B274,'Tillförd energi'!$B$1:$AS$566,MATCH(C$1,'Tillförd energi'!$B$1:$AQ$1,0),FALSE)</f>
        <v>0</v>
      </c>
      <c r="D274">
        <f>VLOOKUP($B274,'Tillförd energi'!$B$1:$AS$566,MATCH(D$1,'Tillförd energi'!$B$1:$AQ$1,0),FALSE)</f>
        <v>0</v>
      </c>
      <c r="E274">
        <f>VLOOKUP($B274,'Tillförd energi'!$B$1:$AS$566,MATCH(E$1,'Tillförd energi'!$B$1:$AQ$1,0),FALSE)</f>
        <v>0</v>
      </c>
      <c r="F274">
        <f>VLOOKUP($B274,'Tillförd energi'!$B$1:$AS$566,MATCH(F$1,'Tillförd energi'!$B$1:$AQ$1,0),FALSE)</f>
        <v>0</v>
      </c>
      <c r="G274">
        <f>VLOOKUP($B274,'Tillförd energi'!$B$1:$AS$566,MATCH(G$1,'Tillförd energi'!$B$1:$AQ$1,0),FALSE)</f>
        <v>0</v>
      </c>
      <c r="H274">
        <f>VLOOKUP($B274,'Tillförd energi'!$B$1:$AS$566,MATCH(H$1,'Tillförd energi'!$B$1:$AQ$1,0),FALSE)</f>
        <v>0</v>
      </c>
      <c r="I274">
        <f>VLOOKUP($B274,'Tillförd energi'!$B$1:$AS$566,MATCH(I$1,'Tillförd energi'!$B$1:$AQ$1,0),FALSE)</f>
        <v>0</v>
      </c>
      <c r="J274">
        <f>VLOOKUP($B274,'Tillförd energi'!$B$1:$AS$566,MATCH(J$1,'Tillförd energi'!$B$1:$AQ$1,0),FALSE)</f>
        <v>0</v>
      </c>
      <c r="K274">
        <v>0</v>
      </c>
      <c r="L274">
        <f>VLOOKUP($B274,'Tillförd energi'!$B$1:$AS$566,MATCH(L$1,'Tillförd energi'!$B$1:$AQ$1,0),FALSE)</f>
        <v>0</v>
      </c>
      <c r="M274">
        <f>VLOOKUP($B274,'Tillförd energi'!$B$1:$AS$566,MATCH(M$1,'Tillförd energi'!$B$1:$AQ$1,0),FALSE)</f>
        <v>0</v>
      </c>
      <c r="N274">
        <f>VLOOKUP($B274,'Tillförd energi'!$B$1:$AS$566,MATCH(N$1,'Tillförd energi'!$B$1:$AQ$1,0),FALSE)</f>
        <v>0</v>
      </c>
      <c r="O274">
        <f>VLOOKUP($B274,'Tillförd energi'!$B$1:$AS$566,MATCH(O$1,'Tillförd energi'!$B$1:$AQ$1,0),FALSE)</f>
        <v>0</v>
      </c>
      <c r="P274">
        <f>VLOOKUP($B274,'Tillförd energi'!$B$1:$AS$566,MATCH(P$1,'Tillförd energi'!$B$1:$AQ$1,0),FALSE)</f>
        <v>0</v>
      </c>
      <c r="Q274">
        <f>VLOOKUP($B274,'Tillförd energi'!$B$1:$AS$566,MATCH(Q$1,'Tillförd energi'!$B$1:$AQ$1,0),FALSE)</f>
        <v>0</v>
      </c>
      <c r="R274">
        <f>VLOOKUP($B274,'Tillförd energi'!$B$1:$AS$566,MATCH(R$1,'Tillförd energi'!$B$1:$AQ$1,0),FALSE)</f>
        <v>0</v>
      </c>
      <c r="S274">
        <f>VLOOKUP($B274,'Tillförd energi'!$B$1:$AS$566,MATCH(S$1,'Tillförd energi'!$B$1:$AQ$1,0),FALSE)</f>
        <v>0</v>
      </c>
      <c r="T274">
        <f>VLOOKUP($B274,'Tillförd energi'!$B$1:$AS$566,MATCH(T$1,'Tillförd energi'!$B$1:$AQ$1,0),FALSE)</f>
        <v>0</v>
      </c>
      <c r="U274">
        <f>VLOOKUP($B274,'Tillförd energi'!$B$1:$AS$566,MATCH(U$1,'Tillförd energi'!$B$1:$AQ$1,0),FALSE)</f>
        <v>0</v>
      </c>
      <c r="V274">
        <f>VLOOKUP($B274,'Tillförd energi'!$B$1:$AS$566,MATCH(V$1,'Tillförd energi'!$B$1:$AQ$1,0),FALSE)</f>
        <v>0</v>
      </c>
      <c r="W274">
        <f>VLOOKUP($B274,'Tillförd energi'!$B$1:$AS$566,MATCH(W$1,'Tillförd energi'!$B$1:$AQ$1,0),FALSE)</f>
        <v>0</v>
      </c>
      <c r="X274">
        <f>VLOOKUP($B274,'Tillförd energi'!$B$1:$AS$566,MATCH(X$1,'Tillförd energi'!$B$1:$AQ$1,0),FALSE)</f>
        <v>0</v>
      </c>
      <c r="Y274">
        <f>VLOOKUP($B274,'Tillförd energi'!$B$1:$AS$566,MATCH(Y$1,'Tillförd energi'!$B$1:$AQ$1,0),FALSE)</f>
        <v>0</v>
      </c>
      <c r="Z274">
        <f>VLOOKUP($B274,'Tillförd energi'!$B$1:$AS$566,MATCH(Z$1,'Tillförd energi'!$B$1:$AQ$1,0),FALSE)</f>
        <v>0</v>
      </c>
      <c r="AA274">
        <f>VLOOKUP($B274,'Tillförd energi'!$B$1:$AS$566,MATCH(AA$1,'Tillförd energi'!$B$1:$AQ$1,0),FALSE)</f>
        <v>0</v>
      </c>
      <c r="AB274">
        <f>VLOOKUP($B274,'Tillförd energi'!$B$1:$AS$566,MATCH(AB$1,'Tillförd energi'!$B$1:$AQ$1,0),FALSE)</f>
        <v>0</v>
      </c>
      <c r="AC274">
        <f>VLOOKUP($B274,'Tillförd energi'!$B$1:$AS$566,MATCH(AC$1,'Tillförd energi'!$B$1:$AQ$1,0),FALSE)</f>
        <v>0</v>
      </c>
      <c r="AD274">
        <f>VLOOKUP($B274,'Tillförd energi'!$B$1:$AS$566,MATCH(AD$1,'Tillförd energi'!$B$1:$AQ$1,0),FALSE)</f>
        <v>0</v>
      </c>
      <c r="AE274">
        <f>VLOOKUP($B274,'Tillförd energi'!$B$1:$AS$566,MATCH(AE$1,'Tillförd energi'!$B$1:$AQ$1,0),FALSE)</f>
        <v>0</v>
      </c>
      <c r="AF274">
        <f>VLOOKUP($B274,'Tillförd energi'!$B$1:$AS$566,MATCH(AF$1,'Tillförd energi'!$B$1:$AQ$1,0),FALSE)</f>
        <v>10.02</v>
      </c>
      <c r="AG274">
        <f>IFERROR(VLOOKUP(B274,Miljö!$B$1:$S$476,9,FALSE)/1,0)</f>
        <v>332.52100000000002</v>
      </c>
      <c r="AI274">
        <f t="shared" si="32"/>
        <v>10.02</v>
      </c>
      <c r="AJ274">
        <f t="shared" si="33"/>
        <v>342.541</v>
      </c>
      <c r="AK274">
        <f>IF(ISERROR(1/VLOOKUP($B274,Leveranser!$B$1:$S$500,MATCH("såld värme (gwh)",Leveranser!$B$1:$S$1,0),FALSE)),"",VLOOKUP($B274,Leveranser!$B$1:$S$500,MATCH("såld värme (gwh)",Leveranser!$B$1:$S$1,0),FALSE))</f>
        <v>334</v>
      </c>
      <c r="AL274">
        <f>VLOOKUP($B274,Leveranser!$B$1:$Y$500,MATCH("Totalt såld fjärrvärme till andra fjärrvärmeföretag",Leveranser!$B$1:$AA$1,0),FALSE)</f>
        <v>0</v>
      </c>
      <c r="AM274">
        <f>IF(ISERROR(1/VLOOKUP($B274,Miljö!$B$1:$S$500,MATCH("Såld mängd produktionsspecifik fjärrvärme (GWh)",Miljö!$B$1:$R$1,0),FALSE)),0,VLOOKUP($B274,Miljö!$B$1:$S$500,MATCH("Såld mängd produktionsspecifik fjärrvärme (GWh)",Miljö!$B$1:$R$1,0),FALSE))</f>
        <v>0</v>
      </c>
      <c r="AN274" s="137">
        <f t="shared" si="34"/>
        <v>0.9750657585515311</v>
      </c>
      <c r="AP274" t="str">
        <f>VLOOKUP($B274,Miljövärden!$B$1:$H$446,7,FALSE)</f>
        <v>Ja</v>
      </c>
      <c r="AQ274" t="str">
        <f>VLOOKUP($B274,Miljövärden!$B$1:$H$446,6,FALSE)</f>
        <v>Nej</v>
      </c>
      <c r="AU274">
        <f t="shared" si="35"/>
        <v>10.02</v>
      </c>
      <c r="AV274">
        <f t="shared" si="36"/>
        <v>0</v>
      </c>
      <c r="AW274">
        <f t="shared" si="37"/>
        <v>0</v>
      </c>
      <c r="AX274">
        <f t="shared" si="38"/>
        <v>0</v>
      </c>
      <c r="AZ274">
        <f t="shared" si="39"/>
        <v>0</v>
      </c>
    </row>
    <row r="275" spans="1:52" customFormat="1" x14ac:dyDescent="0.25">
      <c r="A275" s="2" t="s">
        <v>437</v>
      </c>
      <c r="B275" s="2" t="s">
        <v>9</v>
      </c>
      <c r="C275">
        <f>VLOOKUP($B275,'Tillförd energi'!$B$1:$AS$566,MATCH(C$1,'Tillförd energi'!$B$1:$AQ$1,0),FALSE)</f>
        <v>0</v>
      </c>
      <c r="D275">
        <f>VLOOKUP($B275,'Tillförd energi'!$B$1:$AS$566,MATCH(D$1,'Tillförd energi'!$B$1:$AQ$1,0),FALSE)</f>
        <v>0</v>
      </c>
      <c r="E275">
        <f>VLOOKUP($B275,'Tillförd energi'!$B$1:$AS$566,MATCH(E$1,'Tillförd energi'!$B$1:$AQ$1,0),FALSE)</f>
        <v>0</v>
      </c>
      <c r="F275">
        <f>VLOOKUP($B275,'Tillförd energi'!$B$1:$AS$566,MATCH(F$1,'Tillförd energi'!$B$1:$AQ$1,0),FALSE)</f>
        <v>0</v>
      </c>
      <c r="G275">
        <f>VLOOKUP($B275,'Tillförd energi'!$B$1:$AS$566,MATCH(G$1,'Tillförd energi'!$B$1:$AQ$1,0),FALSE)</f>
        <v>0</v>
      </c>
      <c r="H275">
        <f>VLOOKUP($B275,'Tillförd energi'!$B$1:$AS$566,MATCH(H$1,'Tillförd energi'!$B$1:$AQ$1,0),FALSE)</f>
        <v>0</v>
      </c>
      <c r="I275">
        <f>VLOOKUP($B275,'Tillförd energi'!$B$1:$AS$566,MATCH(I$1,'Tillförd energi'!$B$1:$AQ$1,0),FALSE)</f>
        <v>0</v>
      </c>
      <c r="J275">
        <f>VLOOKUP($B275,'Tillförd energi'!$B$1:$AS$566,MATCH(J$1,'Tillförd energi'!$B$1:$AQ$1,0),FALSE)</f>
        <v>0</v>
      </c>
      <c r="K275">
        <v>0</v>
      </c>
      <c r="L275">
        <f>VLOOKUP($B275,'Tillförd energi'!$B$1:$AS$566,MATCH(L$1,'Tillförd energi'!$B$1:$AQ$1,0),FALSE)</f>
        <v>0</v>
      </c>
      <c r="M275">
        <f>VLOOKUP($B275,'Tillförd energi'!$B$1:$AS$566,MATCH(M$1,'Tillförd energi'!$B$1:$AQ$1,0),FALSE)</f>
        <v>0</v>
      </c>
      <c r="N275">
        <f>VLOOKUP($B275,'Tillförd energi'!$B$1:$AS$566,MATCH(N$1,'Tillförd energi'!$B$1:$AQ$1,0),FALSE)</f>
        <v>0</v>
      </c>
      <c r="O275">
        <f>VLOOKUP($B275,'Tillförd energi'!$B$1:$AS$566,MATCH(O$1,'Tillförd energi'!$B$1:$AQ$1,0),FALSE)</f>
        <v>0</v>
      </c>
      <c r="P275">
        <f>VLOOKUP($B275,'Tillförd energi'!$B$1:$AS$566,MATCH(P$1,'Tillförd energi'!$B$1:$AQ$1,0),FALSE)</f>
        <v>0</v>
      </c>
      <c r="Q275">
        <f>VLOOKUP($B275,'Tillförd energi'!$B$1:$AS$566,MATCH(Q$1,'Tillförd energi'!$B$1:$AQ$1,0),FALSE)</f>
        <v>0</v>
      </c>
      <c r="R275">
        <f>VLOOKUP($B275,'Tillförd energi'!$B$1:$AS$566,MATCH(R$1,'Tillförd energi'!$B$1:$AQ$1,0),FALSE)</f>
        <v>0</v>
      </c>
      <c r="S275">
        <f>VLOOKUP($B275,'Tillförd energi'!$B$1:$AS$566,MATCH(S$1,'Tillförd energi'!$B$1:$AQ$1,0),FALSE)</f>
        <v>0</v>
      </c>
      <c r="T275">
        <f>VLOOKUP($B275,'Tillförd energi'!$B$1:$AS$566,MATCH(T$1,'Tillförd energi'!$B$1:$AQ$1,0),FALSE)</f>
        <v>0</v>
      </c>
      <c r="U275">
        <f>VLOOKUP($B275,'Tillförd energi'!$B$1:$AS$566,MATCH(U$1,'Tillförd energi'!$B$1:$AQ$1,0),FALSE)</f>
        <v>0</v>
      </c>
      <c r="V275">
        <f>VLOOKUP($B275,'Tillförd energi'!$B$1:$AS$566,MATCH(V$1,'Tillförd energi'!$B$1:$AQ$1,0),FALSE)</f>
        <v>0</v>
      </c>
      <c r="W275">
        <f>VLOOKUP($B275,'Tillförd energi'!$B$1:$AS$566,MATCH(W$1,'Tillförd energi'!$B$1:$AQ$1,0),FALSE)</f>
        <v>0</v>
      </c>
      <c r="X275">
        <f>VLOOKUP($B275,'Tillförd energi'!$B$1:$AS$566,MATCH(X$1,'Tillförd energi'!$B$1:$AQ$1,0),FALSE)</f>
        <v>0</v>
      </c>
      <c r="Y275">
        <f>VLOOKUP($B275,'Tillförd energi'!$B$1:$AS$566,MATCH(Y$1,'Tillförd energi'!$B$1:$AQ$1,0),FALSE)</f>
        <v>0</v>
      </c>
      <c r="Z275">
        <f>VLOOKUP($B275,'Tillförd energi'!$B$1:$AS$566,MATCH(Z$1,'Tillförd energi'!$B$1:$AQ$1,0),FALSE)</f>
        <v>0</v>
      </c>
      <c r="AA275">
        <f>VLOOKUP($B275,'Tillförd energi'!$B$1:$AS$566,MATCH(AA$1,'Tillförd energi'!$B$1:$AQ$1,0),FALSE)</f>
        <v>0</v>
      </c>
      <c r="AB275">
        <f>VLOOKUP($B275,'Tillförd energi'!$B$1:$AS$566,MATCH(AB$1,'Tillförd energi'!$B$1:$AQ$1,0),FALSE)</f>
        <v>0</v>
      </c>
      <c r="AC275">
        <f>VLOOKUP($B275,'Tillförd energi'!$B$1:$AS$566,MATCH(AC$1,'Tillförd energi'!$B$1:$AQ$1,0),FALSE)</f>
        <v>0</v>
      </c>
      <c r="AD275">
        <f>VLOOKUP($B275,'Tillförd energi'!$B$1:$AS$566,MATCH(AD$1,'Tillförd energi'!$B$1:$AQ$1,0),FALSE)</f>
        <v>0</v>
      </c>
      <c r="AE275">
        <f>VLOOKUP($B275,'Tillförd energi'!$B$1:$AS$566,MATCH(AE$1,'Tillförd energi'!$B$1:$AQ$1,0),FALSE)</f>
        <v>0</v>
      </c>
      <c r="AF275">
        <f>VLOOKUP($B275,'Tillförd energi'!$B$1:$AS$566,MATCH(AF$1,'Tillförd energi'!$B$1:$AQ$1,0),FALSE)</f>
        <v>0</v>
      </c>
      <c r="AG275">
        <f>IFERROR(VLOOKUP(B275,Miljö!$B$1:$S$476,9,FALSE)/1,0)</f>
        <v>0</v>
      </c>
      <c r="AI275">
        <f t="shared" si="32"/>
        <v>0</v>
      </c>
      <c r="AJ275">
        <f t="shared" si="33"/>
        <v>0</v>
      </c>
      <c r="AK275" t="str">
        <f>IF(ISERROR(1/VLOOKUP($B275,Leveranser!$B$1:$S$500,MATCH("såld värme (gwh)",Leveranser!$B$1:$S$1,0),FALSE)),"",VLOOKUP($B275,Leveranser!$B$1:$S$500,MATCH("såld värme (gwh)",Leveranser!$B$1:$S$1,0),FALSE))</f>
        <v/>
      </c>
      <c r="AL275">
        <f>VLOOKUP($B275,Leveranser!$B$1:$Y$500,MATCH("Totalt såld fjärrvärme till andra fjärrvärmeföretag",Leveranser!$B$1:$AA$1,0),FALSE)</f>
        <v>0</v>
      </c>
      <c r="AM275">
        <f>IF(ISERROR(1/VLOOKUP($B275,Miljö!$B$1:$S$500,MATCH("Såld mängd produktionsspecifik fjärrvärme (GWh)",Miljö!$B$1:$R$1,0),FALSE)),0,VLOOKUP($B275,Miljö!$B$1:$S$500,MATCH("Såld mängd produktionsspecifik fjärrvärme (GWh)",Miljö!$B$1:$R$1,0),FALSE))</f>
        <v>0</v>
      </c>
      <c r="AN275" s="137" t="str">
        <f t="shared" si="34"/>
        <v/>
      </c>
      <c r="AP275" t="str">
        <f>VLOOKUP($B275,Miljövärden!$B$1:$H$446,7,FALSE)</f>
        <v>Nej</v>
      </c>
      <c r="AQ275" t="str">
        <f>VLOOKUP($B275,Miljövärden!$B$1:$H$446,6,FALSE)</f>
        <v>Nej</v>
      </c>
      <c r="AU275">
        <f t="shared" si="35"/>
        <v>0</v>
      </c>
      <c r="AV275">
        <f t="shared" si="36"/>
        <v>0</v>
      </c>
      <c r="AW275">
        <f t="shared" si="37"/>
        <v>0</v>
      </c>
      <c r="AX275">
        <f t="shared" si="38"/>
        <v>0</v>
      </c>
      <c r="AZ275">
        <f t="shared" si="39"/>
        <v>0</v>
      </c>
    </row>
    <row r="276" spans="1:52" customFormat="1" x14ac:dyDescent="0.25">
      <c r="A276" s="2" t="s">
        <v>437</v>
      </c>
      <c r="B276" s="2" t="s">
        <v>12</v>
      </c>
      <c r="C276">
        <f>VLOOKUP($B276,'Tillförd energi'!$B$1:$AS$566,MATCH(C$1,'Tillförd energi'!$B$1:$AQ$1,0),FALSE)</f>
        <v>0</v>
      </c>
      <c r="D276">
        <f>VLOOKUP($B276,'Tillförd energi'!$B$1:$AS$566,MATCH(D$1,'Tillförd energi'!$B$1:$AQ$1,0),FALSE)</f>
        <v>0</v>
      </c>
      <c r="E276">
        <f>VLOOKUP($B276,'Tillförd energi'!$B$1:$AS$566,MATCH(E$1,'Tillförd energi'!$B$1:$AQ$1,0),FALSE)</f>
        <v>0</v>
      </c>
      <c r="F276">
        <f>VLOOKUP($B276,'Tillförd energi'!$B$1:$AS$566,MATCH(F$1,'Tillförd energi'!$B$1:$AQ$1,0),FALSE)</f>
        <v>0</v>
      </c>
      <c r="G276">
        <f>VLOOKUP($B276,'Tillförd energi'!$B$1:$AS$566,MATCH(G$1,'Tillförd energi'!$B$1:$AQ$1,0),FALSE)</f>
        <v>0</v>
      </c>
      <c r="H276">
        <f>VLOOKUP($B276,'Tillförd energi'!$B$1:$AS$566,MATCH(H$1,'Tillförd energi'!$B$1:$AQ$1,0),FALSE)</f>
        <v>0</v>
      </c>
      <c r="I276">
        <f>VLOOKUP($B276,'Tillförd energi'!$B$1:$AS$566,MATCH(I$1,'Tillförd energi'!$B$1:$AQ$1,0),FALSE)</f>
        <v>0</v>
      </c>
      <c r="J276">
        <f>VLOOKUP($B276,'Tillförd energi'!$B$1:$AS$566,MATCH(J$1,'Tillförd energi'!$B$1:$AQ$1,0),FALSE)</f>
        <v>0</v>
      </c>
      <c r="K276">
        <v>0</v>
      </c>
      <c r="L276">
        <f>VLOOKUP($B276,'Tillförd energi'!$B$1:$AS$566,MATCH(L$1,'Tillförd energi'!$B$1:$AQ$1,0),FALSE)</f>
        <v>0</v>
      </c>
      <c r="M276">
        <f>VLOOKUP($B276,'Tillförd energi'!$B$1:$AS$566,MATCH(M$1,'Tillförd energi'!$B$1:$AQ$1,0),FALSE)</f>
        <v>0</v>
      </c>
      <c r="N276">
        <f>VLOOKUP($B276,'Tillförd energi'!$B$1:$AS$566,MATCH(N$1,'Tillförd energi'!$B$1:$AQ$1,0),FALSE)</f>
        <v>0</v>
      </c>
      <c r="O276">
        <f>VLOOKUP($B276,'Tillförd energi'!$B$1:$AS$566,MATCH(O$1,'Tillförd energi'!$B$1:$AQ$1,0),FALSE)</f>
        <v>0</v>
      </c>
      <c r="P276">
        <f>VLOOKUP($B276,'Tillförd energi'!$B$1:$AS$566,MATCH(P$1,'Tillförd energi'!$B$1:$AQ$1,0),FALSE)</f>
        <v>0</v>
      </c>
      <c r="Q276">
        <f>VLOOKUP($B276,'Tillförd energi'!$B$1:$AS$566,MATCH(Q$1,'Tillförd energi'!$B$1:$AQ$1,0),FALSE)</f>
        <v>0</v>
      </c>
      <c r="R276">
        <f>VLOOKUP($B276,'Tillförd energi'!$B$1:$AS$566,MATCH(R$1,'Tillförd energi'!$B$1:$AQ$1,0),FALSE)</f>
        <v>0</v>
      </c>
      <c r="S276">
        <f>VLOOKUP($B276,'Tillförd energi'!$B$1:$AS$566,MATCH(S$1,'Tillförd energi'!$B$1:$AQ$1,0),FALSE)</f>
        <v>0</v>
      </c>
      <c r="T276">
        <f>VLOOKUP($B276,'Tillförd energi'!$B$1:$AS$566,MATCH(T$1,'Tillförd energi'!$B$1:$AQ$1,0),FALSE)</f>
        <v>0</v>
      </c>
      <c r="U276">
        <f>VLOOKUP($B276,'Tillförd energi'!$B$1:$AS$566,MATCH(U$1,'Tillförd energi'!$B$1:$AQ$1,0),FALSE)</f>
        <v>0</v>
      </c>
      <c r="V276">
        <f>VLOOKUP($B276,'Tillförd energi'!$B$1:$AS$566,MATCH(V$1,'Tillförd energi'!$B$1:$AQ$1,0),FALSE)</f>
        <v>0</v>
      </c>
      <c r="W276">
        <f>VLOOKUP($B276,'Tillförd energi'!$B$1:$AS$566,MATCH(W$1,'Tillförd energi'!$B$1:$AQ$1,0),FALSE)</f>
        <v>0</v>
      </c>
      <c r="X276">
        <f>VLOOKUP($B276,'Tillförd energi'!$B$1:$AS$566,MATCH(X$1,'Tillförd energi'!$B$1:$AQ$1,0),FALSE)</f>
        <v>0</v>
      </c>
      <c r="Y276">
        <f>VLOOKUP($B276,'Tillförd energi'!$B$1:$AS$566,MATCH(Y$1,'Tillförd energi'!$B$1:$AQ$1,0),FALSE)</f>
        <v>0</v>
      </c>
      <c r="Z276">
        <f>VLOOKUP($B276,'Tillförd energi'!$B$1:$AS$566,MATCH(Z$1,'Tillförd energi'!$B$1:$AQ$1,0),FALSE)</f>
        <v>0</v>
      </c>
      <c r="AA276">
        <f>VLOOKUP($B276,'Tillförd energi'!$B$1:$AS$566,MATCH(AA$1,'Tillförd energi'!$B$1:$AQ$1,0),FALSE)</f>
        <v>0</v>
      </c>
      <c r="AB276">
        <f>VLOOKUP($B276,'Tillförd energi'!$B$1:$AS$566,MATCH(AB$1,'Tillförd energi'!$B$1:$AQ$1,0),FALSE)</f>
        <v>0</v>
      </c>
      <c r="AC276">
        <f>VLOOKUP($B276,'Tillförd energi'!$B$1:$AS$566,MATCH(AC$1,'Tillförd energi'!$B$1:$AQ$1,0),FALSE)</f>
        <v>0</v>
      </c>
      <c r="AD276">
        <f>VLOOKUP($B276,'Tillförd energi'!$B$1:$AS$566,MATCH(AD$1,'Tillförd energi'!$B$1:$AQ$1,0),FALSE)</f>
        <v>0</v>
      </c>
      <c r="AE276">
        <f>VLOOKUP($B276,'Tillförd energi'!$B$1:$AS$566,MATCH(AE$1,'Tillförd energi'!$B$1:$AQ$1,0),FALSE)</f>
        <v>0</v>
      </c>
      <c r="AF276">
        <f>VLOOKUP($B276,'Tillförd energi'!$B$1:$AS$566,MATCH(AF$1,'Tillförd energi'!$B$1:$AQ$1,0),FALSE)</f>
        <v>0</v>
      </c>
      <c r="AG276">
        <f>IFERROR(VLOOKUP(B276,Miljö!$B$1:$S$476,9,FALSE)/1,0)</f>
        <v>0</v>
      </c>
      <c r="AI276">
        <f t="shared" si="32"/>
        <v>0</v>
      </c>
      <c r="AJ276">
        <f t="shared" si="33"/>
        <v>0</v>
      </c>
      <c r="AK276" t="str">
        <f>IF(ISERROR(1/VLOOKUP($B276,Leveranser!$B$1:$S$500,MATCH("såld värme (gwh)",Leveranser!$B$1:$S$1,0),FALSE)),"",VLOOKUP($B276,Leveranser!$B$1:$S$500,MATCH("såld värme (gwh)",Leveranser!$B$1:$S$1,0),FALSE))</f>
        <v/>
      </c>
      <c r="AL276">
        <f>VLOOKUP($B276,Leveranser!$B$1:$Y$500,MATCH("Totalt såld fjärrvärme till andra fjärrvärmeföretag",Leveranser!$B$1:$AA$1,0),FALSE)</f>
        <v>0</v>
      </c>
      <c r="AM276">
        <f>IF(ISERROR(1/VLOOKUP($B276,Miljö!$B$1:$S$500,MATCH("Såld mängd produktionsspecifik fjärrvärme (GWh)",Miljö!$B$1:$R$1,0),FALSE)),0,VLOOKUP($B276,Miljö!$B$1:$S$500,MATCH("Såld mängd produktionsspecifik fjärrvärme (GWh)",Miljö!$B$1:$R$1,0),FALSE))</f>
        <v>0</v>
      </c>
      <c r="AN276" s="137" t="str">
        <f t="shared" si="34"/>
        <v/>
      </c>
      <c r="AP276" t="str">
        <f>VLOOKUP($B276,Miljövärden!$B$1:$H$446,7,FALSE)</f>
        <v>Nej</v>
      </c>
      <c r="AQ276" t="str">
        <f>VLOOKUP($B276,Miljövärden!$B$1:$H$446,6,FALSE)</f>
        <v>Nej</v>
      </c>
      <c r="AU276">
        <f t="shared" si="35"/>
        <v>0</v>
      </c>
      <c r="AV276">
        <f t="shared" si="36"/>
        <v>0</v>
      </c>
      <c r="AW276">
        <f t="shared" si="37"/>
        <v>0</v>
      </c>
      <c r="AX276">
        <f t="shared" si="38"/>
        <v>0</v>
      </c>
      <c r="AZ276">
        <f t="shared" si="39"/>
        <v>0</v>
      </c>
    </row>
    <row r="277" spans="1:52" customFormat="1" x14ac:dyDescent="0.25">
      <c r="A277" s="2" t="s">
        <v>437</v>
      </c>
      <c r="B277" s="2" t="s">
        <v>13</v>
      </c>
      <c r="C277">
        <f>VLOOKUP($B277,'Tillförd energi'!$B$1:$AS$566,MATCH(C$1,'Tillförd energi'!$B$1:$AQ$1,0),FALSE)</f>
        <v>0</v>
      </c>
      <c r="D277">
        <f>VLOOKUP($B277,'Tillförd energi'!$B$1:$AS$566,MATCH(D$1,'Tillförd energi'!$B$1:$AQ$1,0),FALSE)</f>
        <v>0</v>
      </c>
      <c r="E277">
        <f>VLOOKUP($B277,'Tillförd energi'!$B$1:$AS$566,MATCH(E$1,'Tillförd energi'!$B$1:$AQ$1,0),FALSE)</f>
        <v>0</v>
      </c>
      <c r="F277">
        <f>VLOOKUP($B277,'Tillförd energi'!$B$1:$AS$566,MATCH(F$1,'Tillförd energi'!$B$1:$AQ$1,0),FALSE)</f>
        <v>0</v>
      </c>
      <c r="G277">
        <f>VLOOKUP($B277,'Tillförd energi'!$B$1:$AS$566,MATCH(G$1,'Tillförd energi'!$B$1:$AQ$1,0),FALSE)</f>
        <v>0</v>
      </c>
      <c r="H277">
        <f>VLOOKUP($B277,'Tillförd energi'!$B$1:$AS$566,MATCH(H$1,'Tillförd energi'!$B$1:$AQ$1,0),FALSE)</f>
        <v>0</v>
      </c>
      <c r="I277">
        <f>VLOOKUP($B277,'Tillförd energi'!$B$1:$AS$566,MATCH(I$1,'Tillförd energi'!$B$1:$AQ$1,0),FALSE)</f>
        <v>0</v>
      </c>
      <c r="J277">
        <f>VLOOKUP($B277,'Tillförd energi'!$B$1:$AS$566,MATCH(J$1,'Tillförd energi'!$B$1:$AQ$1,0),FALSE)</f>
        <v>0</v>
      </c>
      <c r="K277">
        <v>0</v>
      </c>
      <c r="L277">
        <f>VLOOKUP($B277,'Tillförd energi'!$B$1:$AS$566,MATCH(L$1,'Tillförd energi'!$B$1:$AQ$1,0),FALSE)</f>
        <v>0</v>
      </c>
      <c r="M277">
        <f>VLOOKUP($B277,'Tillförd energi'!$B$1:$AS$566,MATCH(M$1,'Tillförd energi'!$B$1:$AQ$1,0),FALSE)</f>
        <v>0</v>
      </c>
      <c r="N277">
        <f>VLOOKUP($B277,'Tillförd energi'!$B$1:$AS$566,MATCH(N$1,'Tillförd energi'!$B$1:$AQ$1,0),FALSE)</f>
        <v>0</v>
      </c>
      <c r="O277">
        <f>VLOOKUP($B277,'Tillförd energi'!$B$1:$AS$566,MATCH(O$1,'Tillförd energi'!$B$1:$AQ$1,0),FALSE)</f>
        <v>0</v>
      </c>
      <c r="P277">
        <f>VLOOKUP($B277,'Tillförd energi'!$B$1:$AS$566,MATCH(P$1,'Tillförd energi'!$B$1:$AQ$1,0),FALSE)</f>
        <v>0</v>
      </c>
      <c r="Q277">
        <f>VLOOKUP($B277,'Tillförd energi'!$B$1:$AS$566,MATCH(Q$1,'Tillförd energi'!$B$1:$AQ$1,0),FALSE)</f>
        <v>0</v>
      </c>
      <c r="R277">
        <f>VLOOKUP($B277,'Tillförd energi'!$B$1:$AS$566,MATCH(R$1,'Tillförd energi'!$B$1:$AQ$1,0),FALSE)</f>
        <v>0</v>
      </c>
      <c r="S277">
        <f>VLOOKUP($B277,'Tillförd energi'!$B$1:$AS$566,MATCH(S$1,'Tillförd energi'!$B$1:$AQ$1,0),FALSE)</f>
        <v>0</v>
      </c>
      <c r="T277">
        <f>VLOOKUP($B277,'Tillförd energi'!$B$1:$AS$566,MATCH(T$1,'Tillförd energi'!$B$1:$AQ$1,0),FALSE)</f>
        <v>0</v>
      </c>
      <c r="U277">
        <f>VLOOKUP($B277,'Tillförd energi'!$B$1:$AS$566,MATCH(U$1,'Tillförd energi'!$B$1:$AQ$1,0),FALSE)</f>
        <v>0</v>
      </c>
      <c r="V277">
        <f>VLOOKUP($B277,'Tillförd energi'!$B$1:$AS$566,MATCH(V$1,'Tillförd energi'!$B$1:$AQ$1,0),FALSE)</f>
        <v>0</v>
      </c>
      <c r="W277">
        <f>VLOOKUP($B277,'Tillförd energi'!$B$1:$AS$566,MATCH(W$1,'Tillförd energi'!$B$1:$AQ$1,0),FALSE)</f>
        <v>0</v>
      </c>
      <c r="X277">
        <f>VLOOKUP($B277,'Tillförd energi'!$B$1:$AS$566,MATCH(X$1,'Tillförd energi'!$B$1:$AQ$1,0),FALSE)</f>
        <v>0</v>
      </c>
      <c r="Y277">
        <f>VLOOKUP($B277,'Tillförd energi'!$B$1:$AS$566,MATCH(Y$1,'Tillförd energi'!$B$1:$AQ$1,0),FALSE)</f>
        <v>0</v>
      </c>
      <c r="Z277">
        <f>VLOOKUP($B277,'Tillförd energi'!$B$1:$AS$566,MATCH(Z$1,'Tillförd energi'!$B$1:$AQ$1,0),FALSE)</f>
        <v>0</v>
      </c>
      <c r="AA277">
        <f>VLOOKUP($B277,'Tillförd energi'!$B$1:$AS$566,MATCH(AA$1,'Tillförd energi'!$B$1:$AQ$1,0),FALSE)</f>
        <v>0</v>
      </c>
      <c r="AB277">
        <f>VLOOKUP($B277,'Tillförd energi'!$B$1:$AS$566,MATCH(AB$1,'Tillförd energi'!$B$1:$AQ$1,0),FALSE)</f>
        <v>0</v>
      </c>
      <c r="AC277">
        <f>VLOOKUP($B277,'Tillförd energi'!$B$1:$AS$566,MATCH(AC$1,'Tillförd energi'!$B$1:$AQ$1,0),FALSE)</f>
        <v>0</v>
      </c>
      <c r="AD277">
        <f>VLOOKUP($B277,'Tillförd energi'!$B$1:$AS$566,MATCH(AD$1,'Tillförd energi'!$B$1:$AQ$1,0),FALSE)</f>
        <v>0</v>
      </c>
      <c r="AE277">
        <f>VLOOKUP($B277,'Tillförd energi'!$B$1:$AS$566,MATCH(AE$1,'Tillförd energi'!$B$1:$AQ$1,0),FALSE)</f>
        <v>0</v>
      </c>
      <c r="AF277">
        <f>VLOOKUP($B277,'Tillförd energi'!$B$1:$AS$566,MATCH(AF$1,'Tillförd energi'!$B$1:$AQ$1,0),FALSE)</f>
        <v>0</v>
      </c>
      <c r="AG277">
        <f>IFERROR(VLOOKUP(B277,Miljö!$B$1:$S$476,9,FALSE)/1,0)</f>
        <v>0</v>
      </c>
      <c r="AI277">
        <f t="shared" si="32"/>
        <v>0</v>
      </c>
      <c r="AJ277">
        <f t="shared" si="33"/>
        <v>0</v>
      </c>
      <c r="AK277" t="str">
        <f>IF(ISERROR(1/VLOOKUP($B277,Leveranser!$B$1:$S$500,MATCH("såld värme (gwh)",Leveranser!$B$1:$S$1,0),FALSE)),"",VLOOKUP($B277,Leveranser!$B$1:$S$500,MATCH("såld värme (gwh)",Leveranser!$B$1:$S$1,0),FALSE))</f>
        <v/>
      </c>
      <c r="AL277">
        <f>VLOOKUP($B277,Leveranser!$B$1:$Y$500,MATCH("Totalt såld fjärrvärme till andra fjärrvärmeföretag",Leveranser!$B$1:$AA$1,0),FALSE)</f>
        <v>0</v>
      </c>
      <c r="AM277">
        <f>IF(ISERROR(1/VLOOKUP($B277,Miljö!$B$1:$S$500,MATCH("Såld mängd produktionsspecifik fjärrvärme (GWh)",Miljö!$B$1:$R$1,0),FALSE)),0,VLOOKUP($B277,Miljö!$B$1:$S$500,MATCH("Såld mängd produktionsspecifik fjärrvärme (GWh)",Miljö!$B$1:$R$1,0),FALSE))</f>
        <v>0</v>
      </c>
      <c r="AN277" s="137" t="str">
        <f t="shared" si="34"/>
        <v/>
      </c>
      <c r="AP277" t="str">
        <f>VLOOKUP($B277,Miljövärden!$B$1:$H$446,7,FALSE)</f>
        <v>Nej</v>
      </c>
      <c r="AQ277" t="str">
        <f>VLOOKUP($B277,Miljövärden!$B$1:$H$446,6,FALSE)</f>
        <v>Nej</v>
      </c>
      <c r="AU277">
        <f t="shared" si="35"/>
        <v>0</v>
      </c>
      <c r="AV277">
        <f t="shared" si="36"/>
        <v>0</v>
      </c>
      <c r="AW277">
        <f t="shared" si="37"/>
        <v>0</v>
      </c>
      <c r="AX277">
        <f t="shared" si="38"/>
        <v>0</v>
      </c>
      <c r="AZ277">
        <f t="shared" si="39"/>
        <v>0</v>
      </c>
    </row>
    <row r="278" spans="1:52" customFormat="1" x14ac:dyDescent="0.25">
      <c r="A278" s="2" t="s">
        <v>437</v>
      </c>
      <c r="B278" s="2" t="s">
        <v>14</v>
      </c>
      <c r="C278">
        <f>VLOOKUP($B278,'Tillförd energi'!$B$1:$AS$566,MATCH(C$1,'Tillförd energi'!$B$1:$AQ$1,0),FALSE)</f>
        <v>0</v>
      </c>
      <c r="D278">
        <f>VLOOKUP($B278,'Tillförd energi'!$B$1:$AS$566,MATCH(D$1,'Tillförd energi'!$B$1:$AQ$1,0),FALSE)</f>
        <v>0</v>
      </c>
      <c r="E278">
        <f>VLOOKUP($B278,'Tillförd energi'!$B$1:$AS$566,MATCH(E$1,'Tillförd energi'!$B$1:$AQ$1,0),FALSE)</f>
        <v>0</v>
      </c>
      <c r="F278">
        <f>VLOOKUP($B278,'Tillförd energi'!$B$1:$AS$566,MATCH(F$1,'Tillförd energi'!$B$1:$AQ$1,0),FALSE)</f>
        <v>0</v>
      </c>
      <c r="G278">
        <f>VLOOKUP($B278,'Tillförd energi'!$B$1:$AS$566,MATCH(G$1,'Tillförd energi'!$B$1:$AQ$1,0),FALSE)</f>
        <v>0</v>
      </c>
      <c r="H278">
        <f>VLOOKUP($B278,'Tillförd energi'!$B$1:$AS$566,MATCH(H$1,'Tillförd energi'!$B$1:$AQ$1,0),FALSE)</f>
        <v>0</v>
      </c>
      <c r="I278">
        <f>VLOOKUP($B278,'Tillförd energi'!$B$1:$AS$566,MATCH(I$1,'Tillförd energi'!$B$1:$AQ$1,0),FALSE)</f>
        <v>0</v>
      </c>
      <c r="J278">
        <f>VLOOKUP($B278,'Tillförd energi'!$B$1:$AS$566,MATCH(J$1,'Tillförd energi'!$B$1:$AQ$1,0),FALSE)</f>
        <v>0</v>
      </c>
      <c r="K278">
        <v>0</v>
      </c>
      <c r="L278">
        <f>VLOOKUP($B278,'Tillförd energi'!$B$1:$AS$566,MATCH(L$1,'Tillförd energi'!$B$1:$AQ$1,0),FALSE)</f>
        <v>0</v>
      </c>
      <c r="M278">
        <f>VLOOKUP($B278,'Tillförd energi'!$B$1:$AS$566,MATCH(M$1,'Tillförd energi'!$B$1:$AQ$1,0),FALSE)</f>
        <v>0</v>
      </c>
      <c r="N278">
        <f>VLOOKUP($B278,'Tillförd energi'!$B$1:$AS$566,MATCH(N$1,'Tillförd energi'!$B$1:$AQ$1,0),FALSE)</f>
        <v>0</v>
      </c>
      <c r="O278">
        <f>VLOOKUP($B278,'Tillförd energi'!$B$1:$AS$566,MATCH(O$1,'Tillförd energi'!$B$1:$AQ$1,0),FALSE)</f>
        <v>0</v>
      </c>
      <c r="P278">
        <f>VLOOKUP($B278,'Tillförd energi'!$B$1:$AS$566,MATCH(P$1,'Tillförd energi'!$B$1:$AQ$1,0),FALSE)</f>
        <v>0</v>
      </c>
      <c r="Q278">
        <f>VLOOKUP($B278,'Tillförd energi'!$B$1:$AS$566,MATCH(Q$1,'Tillförd energi'!$B$1:$AQ$1,0),FALSE)</f>
        <v>0</v>
      </c>
      <c r="R278">
        <f>VLOOKUP($B278,'Tillförd energi'!$B$1:$AS$566,MATCH(R$1,'Tillförd energi'!$B$1:$AQ$1,0),FALSE)</f>
        <v>0</v>
      </c>
      <c r="S278">
        <f>VLOOKUP($B278,'Tillförd energi'!$B$1:$AS$566,MATCH(S$1,'Tillförd energi'!$B$1:$AQ$1,0),FALSE)</f>
        <v>0</v>
      </c>
      <c r="T278">
        <f>VLOOKUP($B278,'Tillförd energi'!$B$1:$AS$566,MATCH(T$1,'Tillförd energi'!$B$1:$AQ$1,0),FALSE)</f>
        <v>0</v>
      </c>
      <c r="U278">
        <f>VLOOKUP($B278,'Tillförd energi'!$B$1:$AS$566,MATCH(U$1,'Tillförd energi'!$B$1:$AQ$1,0),FALSE)</f>
        <v>0</v>
      </c>
      <c r="V278">
        <f>VLOOKUP($B278,'Tillförd energi'!$B$1:$AS$566,MATCH(V$1,'Tillförd energi'!$B$1:$AQ$1,0),FALSE)</f>
        <v>0</v>
      </c>
      <c r="W278">
        <f>VLOOKUP($B278,'Tillförd energi'!$B$1:$AS$566,MATCH(W$1,'Tillförd energi'!$B$1:$AQ$1,0),FALSE)</f>
        <v>0</v>
      </c>
      <c r="X278">
        <f>VLOOKUP($B278,'Tillförd energi'!$B$1:$AS$566,MATCH(X$1,'Tillförd energi'!$B$1:$AQ$1,0),FALSE)</f>
        <v>0</v>
      </c>
      <c r="Y278">
        <f>VLOOKUP($B278,'Tillförd energi'!$B$1:$AS$566,MATCH(Y$1,'Tillförd energi'!$B$1:$AQ$1,0),FALSE)</f>
        <v>0</v>
      </c>
      <c r="Z278">
        <f>VLOOKUP($B278,'Tillförd energi'!$B$1:$AS$566,MATCH(Z$1,'Tillförd energi'!$B$1:$AQ$1,0),FALSE)</f>
        <v>0</v>
      </c>
      <c r="AA278">
        <f>VLOOKUP($B278,'Tillförd energi'!$B$1:$AS$566,MATCH(AA$1,'Tillförd energi'!$B$1:$AQ$1,0),FALSE)</f>
        <v>0</v>
      </c>
      <c r="AB278">
        <f>VLOOKUP($B278,'Tillförd energi'!$B$1:$AS$566,MATCH(AB$1,'Tillförd energi'!$B$1:$AQ$1,0),FALSE)</f>
        <v>0</v>
      </c>
      <c r="AC278">
        <f>VLOOKUP($B278,'Tillförd energi'!$B$1:$AS$566,MATCH(AC$1,'Tillförd energi'!$B$1:$AQ$1,0),FALSE)</f>
        <v>0</v>
      </c>
      <c r="AD278">
        <f>VLOOKUP($B278,'Tillförd energi'!$B$1:$AS$566,MATCH(AD$1,'Tillförd energi'!$B$1:$AQ$1,0),FALSE)</f>
        <v>0</v>
      </c>
      <c r="AE278">
        <f>VLOOKUP($B278,'Tillförd energi'!$B$1:$AS$566,MATCH(AE$1,'Tillförd energi'!$B$1:$AQ$1,0),FALSE)</f>
        <v>0</v>
      </c>
      <c r="AF278">
        <f>VLOOKUP($B278,'Tillförd energi'!$B$1:$AS$566,MATCH(AF$1,'Tillförd energi'!$B$1:$AQ$1,0),FALSE)</f>
        <v>0</v>
      </c>
      <c r="AG278">
        <f>IFERROR(VLOOKUP(B278,Miljö!$B$1:$S$476,9,FALSE)/1,0)</f>
        <v>0</v>
      </c>
      <c r="AI278">
        <f t="shared" si="32"/>
        <v>0</v>
      </c>
      <c r="AJ278">
        <f t="shared" si="33"/>
        <v>0</v>
      </c>
      <c r="AK278" t="str">
        <f>IF(ISERROR(1/VLOOKUP($B278,Leveranser!$B$1:$S$500,MATCH("såld värme (gwh)",Leveranser!$B$1:$S$1,0),FALSE)),"",VLOOKUP($B278,Leveranser!$B$1:$S$500,MATCH("såld värme (gwh)",Leveranser!$B$1:$S$1,0),FALSE))</f>
        <v/>
      </c>
      <c r="AL278">
        <f>VLOOKUP($B278,Leveranser!$B$1:$Y$500,MATCH("Totalt såld fjärrvärme till andra fjärrvärmeföretag",Leveranser!$B$1:$AA$1,0),FALSE)</f>
        <v>0</v>
      </c>
      <c r="AM278">
        <f>IF(ISERROR(1/VLOOKUP($B278,Miljö!$B$1:$S$500,MATCH("Såld mängd produktionsspecifik fjärrvärme (GWh)",Miljö!$B$1:$R$1,0),FALSE)),0,VLOOKUP($B278,Miljö!$B$1:$S$500,MATCH("Såld mängd produktionsspecifik fjärrvärme (GWh)",Miljö!$B$1:$R$1,0),FALSE))</f>
        <v>0</v>
      </c>
      <c r="AN278" s="137" t="str">
        <f t="shared" si="34"/>
        <v/>
      </c>
      <c r="AP278" t="str">
        <f>VLOOKUP($B278,Miljövärden!$B$1:$H$446,7,FALSE)</f>
        <v>Nej</v>
      </c>
      <c r="AQ278" t="str">
        <f>VLOOKUP($B278,Miljövärden!$B$1:$H$446,6,FALSE)</f>
        <v>Nej</v>
      </c>
      <c r="AU278">
        <f t="shared" si="35"/>
        <v>0</v>
      </c>
      <c r="AV278">
        <f t="shared" si="36"/>
        <v>0</v>
      </c>
      <c r="AW278">
        <f t="shared" si="37"/>
        <v>0</v>
      </c>
      <c r="AX278">
        <f t="shared" si="38"/>
        <v>0</v>
      </c>
      <c r="AZ278">
        <f t="shared" si="39"/>
        <v>0</v>
      </c>
    </row>
    <row r="279" spans="1:52" customFormat="1" x14ac:dyDescent="0.25">
      <c r="A279" s="2" t="s">
        <v>437</v>
      </c>
      <c r="B279" s="2" t="s">
        <v>15</v>
      </c>
      <c r="C279">
        <f>VLOOKUP($B279,'Tillförd energi'!$B$1:$AS$566,MATCH(C$1,'Tillförd energi'!$B$1:$AQ$1,0),FALSE)</f>
        <v>0</v>
      </c>
      <c r="D279">
        <f>VLOOKUP($B279,'Tillförd energi'!$B$1:$AS$566,MATCH(D$1,'Tillförd energi'!$B$1:$AQ$1,0),FALSE)</f>
        <v>0</v>
      </c>
      <c r="E279">
        <f>VLOOKUP($B279,'Tillförd energi'!$B$1:$AS$566,MATCH(E$1,'Tillförd energi'!$B$1:$AQ$1,0),FALSE)</f>
        <v>0</v>
      </c>
      <c r="F279">
        <f>VLOOKUP($B279,'Tillförd energi'!$B$1:$AS$566,MATCH(F$1,'Tillförd energi'!$B$1:$AQ$1,0),FALSE)</f>
        <v>0</v>
      </c>
      <c r="G279">
        <f>VLOOKUP($B279,'Tillförd energi'!$B$1:$AS$566,MATCH(G$1,'Tillförd energi'!$B$1:$AQ$1,0),FALSE)</f>
        <v>0</v>
      </c>
      <c r="H279">
        <f>VLOOKUP($B279,'Tillförd energi'!$B$1:$AS$566,MATCH(H$1,'Tillförd energi'!$B$1:$AQ$1,0),FALSE)</f>
        <v>0</v>
      </c>
      <c r="I279">
        <f>VLOOKUP($B279,'Tillförd energi'!$B$1:$AS$566,MATCH(I$1,'Tillförd energi'!$B$1:$AQ$1,0),FALSE)</f>
        <v>0</v>
      </c>
      <c r="J279">
        <f>VLOOKUP($B279,'Tillförd energi'!$B$1:$AS$566,MATCH(J$1,'Tillförd energi'!$B$1:$AQ$1,0),FALSE)</f>
        <v>0</v>
      </c>
      <c r="K279">
        <v>0</v>
      </c>
      <c r="L279">
        <f>VLOOKUP($B279,'Tillförd energi'!$B$1:$AS$566,MATCH(L$1,'Tillförd energi'!$B$1:$AQ$1,0),FALSE)</f>
        <v>0</v>
      </c>
      <c r="M279">
        <f>VLOOKUP($B279,'Tillförd energi'!$B$1:$AS$566,MATCH(M$1,'Tillförd energi'!$B$1:$AQ$1,0),FALSE)</f>
        <v>0</v>
      </c>
      <c r="N279">
        <f>VLOOKUP($B279,'Tillförd energi'!$B$1:$AS$566,MATCH(N$1,'Tillförd energi'!$B$1:$AQ$1,0),FALSE)</f>
        <v>0</v>
      </c>
      <c r="O279">
        <f>VLOOKUP($B279,'Tillförd energi'!$B$1:$AS$566,MATCH(O$1,'Tillförd energi'!$B$1:$AQ$1,0),FALSE)</f>
        <v>0</v>
      </c>
      <c r="P279">
        <f>VLOOKUP($B279,'Tillförd energi'!$B$1:$AS$566,MATCH(P$1,'Tillförd energi'!$B$1:$AQ$1,0),FALSE)</f>
        <v>0</v>
      </c>
      <c r="Q279">
        <f>VLOOKUP($B279,'Tillförd energi'!$B$1:$AS$566,MATCH(Q$1,'Tillförd energi'!$B$1:$AQ$1,0),FALSE)</f>
        <v>0</v>
      </c>
      <c r="R279">
        <f>VLOOKUP($B279,'Tillförd energi'!$B$1:$AS$566,MATCH(R$1,'Tillförd energi'!$B$1:$AQ$1,0),FALSE)</f>
        <v>0</v>
      </c>
      <c r="S279">
        <f>VLOOKUP($B279,'Tillförd energi'!$B$1:$AS$566,MATCH(S$1,'Tillförd energi'!$B$1:$AQ$1,0),FALSE)</f>
        <v>0</v>
      </c>
      <c r="T279">
        <f>VLOOKUP($B279,'Tillförd energi'!$B$1:$AS$566,MATCH(T$1,'Tillförd energi'!$B$1:$AQ$1,0),FALSE)</f>
        <v>0</v>
      </c>
      <c r="U279">
        <f>VLOOKUP($B279,'Tillförd energi'!$B$1:$AS$566,MATCH(U$1,'Tillförd energi'!$B$1:$AQ$1,0),FALSE)</f>
        <v>0</v>
      </c>
      <c r="V279">
        <f>VLOOKUP($B279,'Tillförd energi'!$B$1:$AS$566,MATCH(V$1,'Tillförd energi'!$B$1:$AQ$1,0),FALSE)</f>
        <v>0</v>
      </c>
      <c r="W279">
        <f>VLOOKUP($B279,'Tillförd energi'!$B$1:$AS$566,MATCH(W$1,'Tillförd energi'!$B$1:$AQ$1,0),FALSE)</f>
        <v>0</v>
      </c>
      <c r="X279">
        <f>VLOOKUP($B279,'Tillförd energi'!$B$1:$AS$566,MATCH(X$1,'Tillförd energi'!$B$1:$AQ$1,0),FALSE)</f>
        <v>0</v>
      </c>
      <c r="Y279">
        <f>VLOOKUP($B279,'Tillförd energi'!$B$1:$AS$566,MATCH(Y$1,'Tillförd energi'!$B$1:$AQ$1,0),FALSE)</f>
        <v>0</v>
      </c>
      <c r="Z279">
        <f>VLOOKUP($B279,'Tillförd energi'!$B$1:$AS$566,MATCH(Z$1,'Tillförd energi'!$B$1:$AQ$1,0),FALSE)</f>
        <v>0</v>
      </c>
      <c r="AA279">
        <f>VLOOKUP($B279,'Tillförd energi'!$B$1:$AS$566,MATCH(AA$1,'Tillförd energi'!$B$1:$AQ$1,0),FALSE)</f>
        <v>0</v>
      </c>
      <c r="AB279">
        <f>VLOOKUP($B279,'Tillförd energi'!$B$1:$AS$566,MATCH(AB$1,'Tillförd energi'!$B$1:$AQ$1,0),FALSE)</f>
        <v>0</v>
      </c>
      <c r="AC279">
        <f>VLOOKUP($B279,'Tillförd energi'!$B$1:$AS$566,MATCH(AC$1,'Tillförd energi'!$B$1:$AQ$1,0),FALSE)</f>
        <v>0</v>
      </c>
      <c r="AD279">
        <f>VLOOKUP($B279,'Tillförd energi'!$B$1:$AS$566,MATCH(AD$1,'Tillförd energi'!$B$1:$AQ$1,0),FALSE)</f>
        <v>0</v>
      </c>
      <c r="AE279">
        <f>VLOOKUP($B279,'Tillförd energi'!$B$1:$AS$566,MATCH(AE$1,'Tillförd energi'!$B$1:$AQ$1,0),FALSE)</f>
        <v>0</v>
      </c>
      <c r="AF279">
        <f>VLOOKUP($B279,'Tillförd energi'!$B$1:$AS$566,MATCH(AF$1,'Tillförd energi'!$B$1:$AQ$1,0),FALSE)</f>
        <v>0</v>
      </c>
      <c r="AG279">
        <f>IFERROR(VLOOKUP(B279,Miljö!$B$1:$S$476,9,FALSE)/1,0)</f>
        <v>0</v>
      </c>
      <c r="AI279">
        <f t="shared" si="32"/>
        <v>0</v>
      </c>
      <c r="AJ279">
        <f t="shared" si="33"/>
        <v>0</v>
      </c>
      <c r="AK279" t="str">
        <f>IF(ISERROR(1/VLOOKUP($B279,Leveranser!$B$1:$S$500,MATCH("såld värme (gwh)",Leveranser!$B$1:$S$1,0),FALSE)),"",VLOOKUP($B279,Leveranser!$B$1:$S$500,MATCH("såld värme (gwh)",Leveranser!$B$1:$S$1,0),FALSE))</f>
        <v/>
      </c>
      <c r="AL279">
        <f>VLOOKUP($B279,Leveranser!$B$1:$Y$500,MATCH("Totalt såld fjärrvärme till andra fjärrvärmeföretag",Leveranser!$B$1:$AA$1,0),FALSE)</f>
        <v>0</v>
      </c>
      <c r="AM279">
        <f>IF(ISERROR(1/VLOOKUP($B279,Miljö!$B$1:$S$500,MATCH("Såld mängd produktionsspecifik fjärrvärme (GWh)",Miljö!$B$1:$R$1,0),FALSE)),0,VLOOKUP($B279,Miljö!$B$1:$S$500,MATCH("Såld mängd produktionsspecifik fjärrvärme (GWh)",Miljö!$B$1:$R$1,0),FALSE))</f>
        <v>0</v>
      </c>
      <c r="AN279" s="137" t="str">
        <f t="shared" si="34"/>
        <v/>
      </c>
      <c r="AP279" t="str">
        <f>VLOOKUP($B279,Miljövärden!$B$1:$H$446,7,FALSE)</f>
        <v>Nej</v>
      </c>
      <c r="AQ279" t="str">
        <f>VLOOKUP($B279,Miljövärden!$B$1:$H$446,6,FALSE)</f>
        <v>Nej</v>
      </c>
      <c r="AU279">
        <f t="shared" si="35"/>
        <v>0</v>
      </c>
      <c r="AV279">
        <f t="shared" si="36"/>
        <v>0</v>
      </c>
      <c r="AW279">
        <f t="shared" si="37"/>
        <v>0</v>
      </c>
      <c r="AX279">
        <f t="shared" si="38"/>
        <v>0</v>
      </c>
      <c r="AZ279">
        <f t="shared" si="39"/>
        <v>0</v>
      </c>
    </row>
    <row r="280" spans="1:52" customFormat="1" x14ac:dyDescent="0.25">
      <c r="A280" s="2" t="s">
        <v>437</v>
      </c>
      <c r="B280" s="2" t="s">
        <v>18</v>
      </c>
      <c r="C280">
        <f>VLOOKUP($B280,'Tillförd energi'!$B$1:$AS$566,MATCH(C$1,'Tillförd energi'!$B$1:$AQ$1,0),FALSE)</f>
        <v>0</v>
      </c>
      <c r="D280">
        <f>VLOOKUP($B280,'Tillförd energi'!$B$1:$AS$566,MATCH(D$1,'Tillförd energi'!$B$1:$AQ$1,0),FALSE)</f>
        <v>0</v>
      </c>
      <c r="E280">
        <f>VLOOKUP($B280,'Tillförd energi'!$B$1:$AS$566,MATCH(E$1,'Tillförd energi'!$B$1:$AQ$1,0),FALSE)</f>
        <v>0</v>
      </c>
      <c r="F280">
        <f>VLOOKUP($B280,'Tillförd energi'!$B$1:$AS$566,MATCH(F$1,'Tillförd energi'!$B$1:$AQ$1,0),FALSE)</f>
        <v>0</v>
      </c>
      <c r="G280">
        <f>VLOOKUP($B280,'Tillförd energi'!$B$1:$AS$566,MATCH(G$1,'Tillförd energi'!$B$1:$AQ$1,0),FALSE)</f>
        <v>0</v>
      </c>
      <c r="H280">
        <f>VLOOKUP($B280,'Tillförd energi'!$B$1:$AS$566,MATCH(H$1,'Tillförd energi'!$B$1:$AQ$1,0),FALSE)</f>
        <v>0</v>
      </c>
      <c r="I280">
        <f>VLOOKUP($B280,'Tillförd energi'!$B$1:$AS$566,MATCH(I$1,'Tillförd energi'!$B$1:$AQ$1,0),FALSE)</f>
        <v>0</v>
      </c>
      <c r="J280">
        <f>VLOOKUP($B280,'Tillförd energi'!$B$1:$AS$566,MATCH(J$1,'Tillförd energi'!$B$1:$AQ$1,0),FALSE)</f>
        <v>0</v>
      </c>
      <c r="K280">
        <v>0</v>
      </c>
      <c r="L280">
        <f>VLOOKUP($B280,'Tillförd energi'!$B$1:$AS$566,MATCH(L$1,'Tillförd energi'!$B$1:$AQ$1,0),FALSE)</f>
        <v>0</v>
      </c>
      <c r="M280">
        <f>VLOOKUP($B280,'Tillförd energi'!$B$1:$AS$566,MATCH(M$1,'Tillförd energi'!$B$1:$AQ$1,0),FALSE)</f>
        <v>0</v>
      </c>
      <c r="N280">
        <f>VLOOKUP($B280,'Tillförd energi'!$B$1:$AS$566,MATCH(N$1,'Tillförd energi'!$B$1:$AQ$1,0),FALSE)</f>
        <v>0</v>
      </c>
      <c r="O280">
        <f>VLOOKUP($B280,'Tillförd energi'!$B$1:$AS$566,MATCH(O$1,'Tillförd energi'!$B$1:$AQ$1,0),FALSE)</f>
        <v>0</v>
      </c>
      <c r="P280">
        <f>VLOOKUP($B280,'Tillförd energi'!$B$1:$AS$566,MATCH(P$1,'Tillförd energi'!$B$1:$AQ$1,0),FALSE)</f>
        <v>0</v>
      </c>
      <c r="Q280">
        <f>VLOOKUP($B280,'Tillförd energi'!$B$1:$AS$566,MATCH(Q$1,'Tillförd energi'!$B$1:$AQ$1,0),FALSE)</f>
        <v>0</v>
      </c>
      <c r="R280">
        <f>VLOOKUP($B280,'Tillförd energi'!$B$1:$AS$566,MATCH(R$1,'Tillförd energi'!$B$1:$AQ$1,0),FALSE)</f>
        <v>0</v>
      </c>
      <c r="S280">
        <f>VLOOKUP($B280,'Tillförd energi'!$B$1:$AS$566,MATCH(S$1,'Tillförd energi'!$B$1:$AQ$1,0),FALSE)</f>
        <v>0</v>
      </c>
      <c r="T280">
        <f>VLOOKUP($B280,'Tillförd energi'!$B$1:$AS$566,MATCH(T$1,'Tillförd energi'!$B$1:$AQ$1,0),FALSE)</f>
        <v>0</v>
      </c>
      <c r="U280">
        <f>VLOOKUP($B280,'Tillförd energi'!$B$1:$AS$566,MATCH(U$1,'Tillförd energi'!$B$1:$AQ$1,0),FALSE)</f>
        <v>0</v>
      </c>
      <c r="V280">
        <f>VLOOKUP($B280,'Tillförd energi'!$B$1:$AS$566,MATCH(V$1,'Tillförd energi'!$B$1:$AQ$1,0),FALSE)</f>
        <v>0</v>
      </c>
      <c r="W280">
        <f>VLOOKUP($B280,'Tillförd energi'!$B$1:$AS$566,MATCH(W$1,'Tillförd energi'!$B$1:$AQ$1,0),FALSE)</f>
        <v>0</v>
      </c>
      <c r="X280">
        <f>VLOOKUP($B280,'Tillförd energi'!$B$1:$AS$566,MATCH(X$1,'Tillförd energi'!$B$1:$AQ$1,0),FALSE)</f>
        <v>0</v>
      </c>
      <c r="Y280">
        <f>VLOOKUP($B280,'Tillförd energi'!$B$1:$AS$566,MATCH(Y$1,'Tillförd energi'!$B$1:$AQ$1,0),FALSE)</f>
        <v>0</v>
      </c>
      <c r="Z280">
        <f>VLOOKUP($B280,'Tillförd energi'!$B$1:$AS$566,MATCH(Z$1,'Tillförd energi'!$B$1:$AQ$1,0),FALSE)</f>
        <v>0</v>
      </c>
      <c r="AA280">
        <f>VLOOKUP($B280,'Tillförd energi'!$B$1:$AS$566,MATCH(AA$1,'Tillförd energi'!$B$1:$AQ$1,0),FALSE)</f>
        <v>0</v>
      </c>
      <c r="AB280">
        <f>VLOOKUP($B280,'Tillförd energi'!$B$1:$AS$566,MATCH(AB$1,'Tillförd energi'!$B$1:$AQ$1,0),FALSE)</f>
        <v>0</v>
      </c>
      <c r="AC280">
        <f>VLOOKUP($B280,'Tillförd energi'!$B$1:$AS$566,MATCH(AC$1,'Tillförd energi'!$B$1:$AQ$1,0),FALSE)</f>
        <v>0</v>
      </c>
      <c r="AD280">
        <f>VLOOKUP($B280,'Tillförd energi'!$B$1:$AS$566,MATCH(AD$1,'Tillförd energi'!$B$1:$AQ$1,0),FALSE)</f>
        <v>0</v>
      </c>
      <c r="AE280">
        <f>VLOOKUP($B280,'Tillförd energi'!$B$1:$AS$566,MATCH(AE$1,'Tillförd energi'!$B$1:$AQ$1,0),FALSE)</f>
        <v>0</v>
      </c>
      <c r="AF280">
        <f>VLOOKUP($B280,'Tillförd energi'!$B$1:$AS$566,MATCH(AF$1,'Tillförd energi'!$B$1:$AQ$1,0),FALSE)</f>
        <v>0</v>
      </c>
      <c r="AG280">
        <f>IFERROR(VLOOKUP(B280,Miljö!$B$1:$S$476,9,FALSE)/1,0)</f>
        <v>0</v>
      </c>
      <c r="AI280">
        <f t="shared" si="32"/>
        <v>0</v>
      </c>
      <c r="AJ280">
        <f t="shared" si="33"/>
        <v>0</v>
      </c>
      <c r="AK280" t="str">
        <f>IF(ISERROR(1/VLOOKUP($B280,Leveranser!$B$1:$S$500,MATCH("såld värme (gwh)",Leveranser!$B$1:$S$1,0),FALSE)),"",VLOOKUP($B280,Leveranser!$B$1:$S$500,MATCH("såld värme (gwh)",Leveranser!$B$1:$S$1,0),FALSE))</f>
        <v/>
      </c>
      <c r="AL280">
        <f>VLOOKUP($B280,Leveranser!$B$1:$Y$500,MATCH("Totalt såld fjärrvärme till andra fjärrvärmeföretag",Leveranser!$B$1:$AA$1,0),FALSE)</f>
        <v>0</v>
      </c>
      <c r="AM280">
        <f>IF(ISERROR(1/VLOOKUP($B280,Miljö!$B$1:$S$500,MATCH("Såld mängd produktionsspecifik fjärrvärme (GWh)",Miljö!$B$1:$R$1,0),FALSE)),0,VLOOKUP($B280,Miljö!$B$1:$S$500,MATCH("Såld mängd produktionsspecifik fjärrvärme (GWh)",Miljö!$B$1:$R$1,0),FALSE))</f>
        <v>0</v>
      </c>
      <c r="AN280" s="137" t="str">
        <f t="shared" si="34"/>
        <v/>
      </c>
      <c r="AP280" t="str">
        <f>VLOOKUP($B280,Miljövärden!$B$1:$H$446,7,FALSE)</f>
        <v>Nej</v>
      </c>
      <c r="AQ280" t="str">
        <f>VLOOKUP($B280,Miljövärden!$B$1:$H$446,6,FALSE)</f>
        <v>Nej</v>
      </c>
      <c r="AU280">
        <f t="shared" si="35"/>
        <v>0</v>
      </c>
      <c r="AV280">
        <f t="shared" si="36"/>
        <v>0</v>
      </c>
      <c r="AW280">
        <f t="shared" si="37"/>
        <v>0</v>
      </c>
      <c r="AX280">
        <f t="shared" si="38"/>
        <v>0</v>
      </c>
      <c r="AZ280">
        <f t="shared" si="39"/>
        <v>0</v>
      </c>
    </row>
    <row r="281" spans="1:52" customFormat="1" x14ac:dyDescent="0.25">
      <c r="A281" s="2" t="s">
        <v>437</v>
      </c>
      <c r="B281" s="2" t="s">
        <v>19</v>
      </c>
      <c r="C281">
        <f>VLOOKUP($B281,'Tillförd energi'!$B$1:$AS$566,MATCH(C$1,'Tillförd energi'!$B$1:$AQ$1,0),FALSE)</f>
        <v>0</v>
      </c>
      <c r="D281">
        <f>VLOOKUP($B281,'Tillförd energi'!$B$1:$AS$566,MATCH(D$1,'Tillförd energi'!$B$1:$AQ$1,0),FALSE)</f>
        <v>0</v>
      </c>
      <c r="E281">
        <f>VLOOKUP($B281,'Tillförd energi'!$B$1:$AS$566,MATCH(E$1,'Tillförd energi'!$B$1:$AQ$1,0),FALSE)</f>
        <v>0</v>
      </c>
      <c r="F281">
        <f>VLOOKUP($B281,'Tillförd energi'!$B$1:$AS$566,MATCH(F$1,'Tillförd energi'!$B$1:$AQ$1,0),FALSE)</f>
        <v>0</v>
      </c>
      <c r="G281">
        <f>VLOOKUP($B281,'Tillförd energi'!$B$1:$AS$566,MATCH(G$1,'Tillförd energi'!$B$1:$AQ$1,0),FALSE)</f>
        <v>0</v>
      </c>
      <c r="H281">
        <f>VLOOKUP($B281,'Tillförd energi'!$B$1:$AS$566,MATCH(H$1,'Tillförd energi'!$B$1:$AQ$1,0),FALSE)</f>
        <v>0</v>
      </c>
      <c r="I281">
        <f>VLOOKUP($B281,'Tillförd energi'!$B$1:$AS$566,MATCH(I$1,'Tillförd energi'!$B$1:$AQ$1,0),FALSE)</f>
        <v>0</v>
      </c>
      <c r="J281">
        <f>VLOOKUP($B281,'Tillförd energi'!$B$1:$AS$566,MATCH(J$1,'Tillförd energi'!$B$1:$AQ$1,0),FALSE)</f>
        <v>0</v>
      </c>
      <c r="K281">
        <v>0</v>
      </c>
      <c r="L281">
        <f>VLOOKUP($B281,'Tillförd energi'!$B$1:$AS$566,MATCH(L$1,'Tillförd energi'!$B$1:$AQ$1,0),FALSE)</f>
        <v>0</v>
      </c>
      <c r="M281">
        <f>VLOOKUP($B281,'Tillförd energi'!$B$1:$AS$566,MATCH(M$1,'Tillförd energi'!$B$1:$AQ$1,0),FALSE)</f>
        <v>0</v>
      </c>
      <c r="N281">
        <f>VLOOKUP($B281,'Tillförd energi'!$B$1:$AS$566,MATCH(N$1,'Tillförd energi'!$B$1:$AQ$1,0),FALSE)</f>
        <v>0</v>
      </c>
      <c r="O281">
        <f>VLOOKUP($B281,'Tillförd energi'!$B$1:$AS$566,MATCH(O$1,'Tillförd energi'!$B$1:$AQ$1,0),FALSE)</f>
        <v>0</v>
      </c>
      <c r="P281">
        <f>VLOOKUP($B281,'Tillförd energi'!$B$1:$AS$566,MATCH(P$1,'Tillförd energi'!$B$1:$AQ$1,0),FALSE)</f>
        <v>0</v>
      </c>
      <c r="Q281">
        <f>VLOOKUP($B281,'Tillförd energi'!$B$1:$AS$566,MATCH(Q$1,'Tillförd energi'!$B$1:$AQ$1,0),FALSE)</f>
        <v>0</v>
      </c>
      <c r="R281">
        <f>VLOOKUP($B281,'Tillförd energi'!$B$1:$AS$566,MATCH(R$1,'Tillförd energi'!$B$1:$AQ$1,0),FALSE)</f>
        <v>0</v>
      </c>
      <c r="S281">
        <f>VLOOKUP($B281,'Tillförd energi'!$B$1:$AS$566,MATCH(S$1,'Tillförd energi'!$B$1:$AQ$1,0),FALSE)</f>
        <v>0</v>
      </c>
      <c r="T281">
        <f>VLOOKUP($B281,'Tillförd energi'!$B$1:$AS$566,MATCH(T$1,'Tillförd energi'!$B$1:$AQ$1,0),FALSE)</f>
        <v>0</v>
      </c>
      <c r="U281">
        <f>VLOOKUP($B281,'Tillförd energi'!$B$1:$AS$566,MATCH(U$1,'Tillförd energi'!$B$1:$AQ$1,0),FALSE)</f>
        <v>0</v>
      </c>
      <c r="V281">
        <f>VLOOKUP($B281,'Tillförd energi'!$B$1:$AS$566,MATCH(V$1,'Tillförd energi'!$B$1:$AQ$1,0),FALSE)</f>
        <v>0</v>
      </c>
      <c r="W281">
        <f>VLOOKUP($B281,'Tillförd energi'!$B$1:$AS$566,MATCH(W$1,'Tillförd energi'!$B$1:$AQ$1,0),FALSE)</f>
        <v>0</v>
      </c>
      <c r="X281">
        <f>VLOOKUP($B281,'Tillförd energi'!$B$1:$AS$566,MATCH(X$1,'Tillförd energi'!$B$1:$AQ$1,0),FALSE)</f>
        <v>0</v>
      </c>
      <c r="Y281">
        <f>VLOOKUP($B281,'Tillförd energi'!$B$1:$AS$566,MATCH(Y$1,'Tillförd energi'!$B$1:$AQ$1,0),FALSE)</f>
        <v>0</v>
      </c>
      <c r="Z281">
        <f>VLOOKUP($B281,'Tillförd energi'!$B$1:$AS$566,MATCH(Z$1,'Tillförd energi'!$B$1:$AQ$1,0),FALSE)</f>
        <v>0</v>
      </c>
      <c r="AA281">
        <f>VLOOKUP($B281,'Tillförd energi'!$B$1:$AS$566,MATCH(AA$1,'Tillförd energi'!$B$1:$AQ$1,0),FALSE)</f>
        <v>0</v>
      </c>
      <c r="AB281">
        <f>VLOOKUP($B281,'Tillförd energi'!$B$1:$AS$566,MATCH(AB$1,'Tillförd energi'!$B$1:$AQ$1,0),FALSE)</f>
        <v>0</v>
      </c>
      <c r="AC281">
        <f>VLOOKUP($B281,'Tillförd energi'!$B$1:$AS$566,MATCH(AC$1,'Tillförd energi'!$B$1:$AQ$1,0),FALSE)</f>
        <v>0</v>
      </c>
      <c r="AD281">
        <f>VLOOKUP($B281,'Tillförd energi'!$B$1:$AS$566,MATCH(AD$1,'Tillförd energi'!$B$1:$AQ$1,0),FALSE)</f>
        <v>0</v>
      </c>
      <c r="AE281">
        <f>VLOOKUP($B281,'Tillförd energi'!$B$1:$AS$566,MATCH(AE$1,'Tillförd energi'!$B$1:$AQ$1,0),FALSE)</f>
        <v>0</v>
      </c>
      <c r="AF281">
        <f>VLOOKUP($B281,'Tillförd energi'!$B$1:$AS$566,MATCH(AF$1,'Tillförd energi'!$B$1:$AQ$1,0),FALSE)</f>
        <v>0</v>
      </c>
      <c r="AG281">
        <f>IFERROR(VLOOKUP(B281,Miljö!$B$1:$S$476,9,FALSE)/1,0)</f>
        <v>0</v>
      </c>
      <c r="AI281">
        <f t="shared" si="32"/>
        <v>0</v>
      </c>
      <c r="AJ281">
        <f t="shared" si="33"/>
        <v>0</v>
      </c>
      <c r="AK281" t="str">
        <f>IF(ISERROR(1/VLOOKUP($B281,Leveranser!$B$1:$S$500,MATCH("såld värme (gwh)",Leveranser!$B$1:$S$1,0),FALSE)),"",VLOOKUP($B281,Leveranser!$B$1:$S$500,MATCH("såld värme (gwh)",Leveranser!$B$1:$S$1,0),FALSE))</f>
        <v/>
      </c>
      <c r="AL281">
        <f>VLOOKUP($B281,Leveranser!$B$1:$Y$500,MATCH("Totalt såld fjärrvärme till andra fjärrvärmeföretag",Leveranser!$B$1:$AA$1,0),FALSE)</f>
        <v>0</v>
      </c>
      <c r="AM281">
        <f>IF(ISERROR(1/VLOOKUP($B281,Miljö!$B$1:$S$500,MATCH("Såld mängd produktionsspecifik fjärrvärme (GWh)",Miljö!$B$1:$R$1,0),FALSE)),0,VLOOKUP($B281,Miljö!$B$1:$S$500,MATCH("Såld mängd produktionsspecifik fjärrvärme (GWh)",Miljö!$B$1:$R$1,0),FALSE))</f>
        <v>0</v>
      </c>
      <c r="AN281" s="137" t="str">
        <f t="shared" si="34"/>
        <v/>
      </c>
      <c r="AP281" t="str">
        <f>VLOOKUP($B281,Miljövärden!$B$1:$H$446,7,FALSE)</f>
        <v>Nej</v>
      </c>
      <c r="AQ281" t="str">
        <f>VLOOKUP($B281,Miljövärden!$B$1:$H$446,6,FALSE)</f>
        <v>Nej</v>
      </c>
      <c r="AU281">
        <f t="shared" si="35"/>
        <v>0</v>
      </c>
      <c r="AV281">
        <f t="shared" si="36"/>
        <v>0</v>
      </c>
      <c r="AW281">
        <f t="shared" si="37"/>
        <v>0</v>
      </c>
      <c r="AX281">
        <f t="shared" si="38"/>
        <v>0</v>
      </c>
      <c r="AZ281">
        <f t="shared" si="39"/>
        <v>0</v>
      </c>
    </row>
    <row r="282" spans="1:52" customFormat="1" x14ac:dyDescent="0.25">
      <c r="A282" s="2" t="s">
        <v>437</v>
      </c>
      <c r="B282" s="2" t="s">
        <v>20</v>
      </c>
      <c r="C282">
        <f>VLOOKUP($B282,'Tillförd energi'!$B$1:$AS$566,MATCH(C$1,'Tillförd energi'!$B$1:$AQ$1,0),FALSE)</f>
        <v>0</v>
      </c>
      <c r="D282">
        <f>VLOOKUP($B282,'Tillförd energi'!$B$1:$AS$566,MATCH(D$1,'Tillförd energi'!$B$1:$AQ$1,0),FALSE)</f>
        <v>0</v>
      </c>
      <c r="E282">
        <f>VLOOKUP($B282,'Tillförd energi'!$B$1:$AS$566,MATCH(E$1,'Tillförd energi'!$B$1:$AQ$1,0),FALSE)</f>
        <v>0</v>
      </c>
      <c r="F282">
        <f>VLOOKUP($B282,'Tillförd energi'!$B$1:$AS$566,MATCH(F$1,'Tillförd energi'!$B$1:$AQ$1,0),FALSE)</f>
        <v>0</v>
      </c>
      <c r="G282">
        <f>VLOOKUP($B282,'Tillförd energi'!$B$1:$AS$566,MATCH(G$1,'Tillförd energi'!$B$1:$AQ$1,0),FALSE)</f>
        <v>0</v>
      </c>
      <c r="H282">
        <f>VLOOKUP($B282,'Tillförd energi'!$B$1:$AS$566,MATCH(H$1,'Tillförd energi'!$B$1:$AQ$1,0),FALSE)</f>
        <v>0</v>
      </c>
      <c r="I282">
        <f>VLOOKUP($B282,'Tillförd energi'!$B$1:$AS$566,MATCH(I$1,'Tillförd energi'!$B$1:$AQ$1,0),FALSE)</f>
        <v>0</v>
      </c>
      <c r="J282">
        <f>VLOOKUP($B282,'Tillförd energi'!$B$1:$AS$566,MATCH(J$1,'Tillförd energi'!$B$1:$AQ$1,0),FALSE)</f>
        <v>0</v>
      </c>
      <c r="K282">
        <v>0</v>
      </c>
      <c r="L282">
        <f>VLOOKUP($B282,'Tillförd energi'!$B$1:$AS$566,MATCH(L$1,'Tillförd energi'!$B$1:$AQ$1,0),FALSE)</f>
        <v>0</v>
      </c>
      <c r="M282">
        <f>VLOOKUP($B282,'Tillförd energi'!$B$1:$AS$566,MATCH(M$1,'Tillförd energi'!$B$1:$AQ$1,0),FALSE)</f>
        <v>0</v>
      </c>
      <c r="N282">
        <f>VLOOKUP($B282,'Tillförd energi'!$B$1:$AS$566,MATCH(N$1,'Tillförd energi'!$B$1:$AQ$1,0),FALSE)</f>
        <v>0</v>
      </c>
      <c r="O282">
        <f>VLOOKUP($B282,'Tillförd energi'!$B$1:$AS$566,MATCH(O$1,'Tillförd energi'!$B$1:$AQ$1,0),FALSE)</f>
        <v>0</v>
      </c>
      <c r="P282">
        <f>VLOOKUP($B282,'Tillförd energi'!$B$1:$AS$566,MATCH(P$1,'Tillförd energi'!$B$1:$AQ$1,0),FALSE)</f>
        <v>0</v>
      </c>
      <c r="Q282">
        <f>VLOOKUP($B282,'Tillförd energi'!$B$1:$AS$566,MATCH(Q$1,'Tillförd energi'!$B$1:$AQ$1,0),FALSE)</f>
        <v>0</v>
      </c>
      <c r="R282">
        <f>VLOOKUP($B282,'Tillförd energi'!$B$1:$AS$566,MATCH(R$1,'Tillförd energi'!$B$1:$AQ$1,0),FALSE)</f>
        <v>0</v>
      </c>
      <c r="S282">
        <f>VLOOKUP($B282,'Tillförd energi'!$B$1:$AS$566,MATCH(S$1,'Tillförd energi'!$B$1:$AQ$1,0),FALSE)</f>
        <v>0</v>
      </c>
      <c r="T282">
        <f>VLOOKUP($B282,'Tillförd energi'!$B$1:$AS$566,MATCH(T$1,'Tillförd energi'!$B$1:$AQ$1,0),FALSE)</f>
        <v>0</v>
      </c>
      <c r="U282">
        <f>VLOOKUP($B282,'Tillförd energi'!$B$1:$AS$566,MATCH(U$1,'Tillförd energi'!$B$1:$AQ$1,0),FALSE)</f>
        <v>0</v>
      </c>
      <c r="V282">
        <f>VLOOKUP($B282,'Tillförd energi'!$B$1:$AS$566,MATCH(V$1,'Tillförd energi'!$B$1:$AQ$1,0),FALSE)</f>
        <v>0</v>
      </c>
      <c r="W282">
        <f>VLOOKUP($B282,'Tillförd energi'!$B$1:$AS$566,MATCH(W$1,'Tillförd energi'!$B$1:$AQ$1,0),FALSE)</f>
        <v>0</v>
      </c>
      <c r="X282">
        <f>VLOOKUP($B282,'Tillförd energi'!$B$1:$AS$566,MATCH(X$1,'Tillförd energi'!$B$1:$AQ$1,0),FALSE)</f>
        <v>0</v>
      </c>
      <c r="Y282">
        <f>VLOOKUP($B282,'Tillförd energi'!$B$1:$AS$566,MATCH(Y$1,'Tillförd energi'!$B$1:$AQ$1,0),FALSE)</f>
        <v>0</v>
      </c>
      <c r="Z282">
        <f>VLOOKUP($B282,'Tillförd energi'!$B$1:$AS$566,MATCH(Z$1,'Tillförd energi'!$B$1:$AQ$1,0),FALSE)</f>
        <v>0</v>
      </c>
      <c r="AA282">
        <f>VLOOKUP($B282,'Tillförd energi'!$B$1:$AS$566,MATCH(AA$1,'Tillförd energi'!$B$1:$AQ$1,0),FALSE)</f>
        <v>0</v>
      </c>
      <c r="AB282">
        <f>VLOOKUP($B282,'Tillförd energi'!$B$1:$AS$566,MATCH(AB$1,'Tillförd energi'!$B$1:$AQ$1,0),FALSE)</f>
        <v>0</v>
      </c>
      <c r="AC282">
        <f>VLOOKUP($B282,'Tillförd energi'!$B$1:$AS$566,MATCH(AC$1,'Tillförd energi'!$B$1:$AQ$1,0),FALSE)</f>
        <v>0</v>
      </c>
      <c r="AD282">
        <f>VLOOKUP($B282,'Tillförd energi'!$B$1:$AS$566,MATCH(AD$1,'Tillförd energi'!$B$1:$AQ$1,0),FALSE)</f>
        <v>0</v>
      </c>
      <c r="AE282">
        <f>VLOOKUP($B282,'Tillförd energi'!$B$1:$AS$566,MATCH(AE$1,'Tillförd energi'!$B$1:$AQ$1,0),FALSE)</f>
        <v>0</v>
      </c>
      <c r="AF282">
        <f>VLOOKUP($B282,'Tillförd energi'!$B$1:$AS$566,MATCH(AF$1,'Tillförd energi'!$B$1:$AQ$1,0),FALSE)</f>
        <v>0</v>
      </c>
      <c r="AG282">
        <f>IFERROR(VLOOKUP(B282,Miljö!$B$1:$S$476,9,FALSE)/1,0)</f>
        <v>0</v>
      </c>
      <c r="AI282">
        <f t="shared" si="32"/>
        <v>0</v>
      </c>
      <c r="AJ282">
        <f t="shared" si="33"/>
        <v>0</v>
      </c>
      <c r="AK282" t="str">
        <f>IF(ISERROR(1/VLOOKUP($B282,Leveranser!$B$1:$S$500,MATCH("såld värme (gwh)",Leveranser!$B$1:$S$1,0),FALSE)),"",VLOOKUP($B282,Leveranser!$B$1:$S$500,MATCH("såld värme (gwh)",Leveranser!$B$1:$S$1,0),FALSE))</f>
        <v/>
      </c>
      <c r="AL282">
        <f>VLOOKUP($B282,Leveranser!$B$1:$Y$500,MATCH("Totalt såld fjärrvärme till andra fjärrvärmeföretag",Leveranser!$B$1:$AA$1,0),FALSE)</f>
        <v>0</v>
      </c>
      <c r="AM282">
        <f>IF(ISERROR(1/VLOOKUP($B282,Miljö!$B$1:$S$500,MATCH("Såld mängd produktionsspecifik fjärrvärme (GWh)",Miljö!$B$1:$R$1,0),FALSE)),0,VLOOKUP($B282,Miljö!$B$1:$S$500,MATCH("Såld mängd produktionsspecifik fjärrvärme (GWh)",Miljö!$B$1:$R$1,0),FALSE))</f>
        <v>0</v>
      </c>
      <c r="AN282" s="137" t="str">
        <f t="shared" si="34"/>
        <v/>
      </c>
      <c r="AP282" t="str">
        <f>VLOOKUP($B282,Miljövärden!$B$1:$H$446,7,FALSE)</f>
        <v>Nej</v>
      </c>
      <c r="AQ282" t="str">
        <f>VLOOKUP($B282,Miljövärden!$B$1:$H$446,6,FALSE)</f>
        <v>Nej</v>
      </c>
      <c r="AU282">
        <f t="shared" si="35"/>
        <v>0</v>
      </c>
      <c r="AV282">
        <f t="shared" si="36"/>
        <v>0</v>
      </c>
      <c r="AW282">
        <f t="shared" si="37"/>
        <v>0</v>
      </c>
      <c r="AX282">
        <f t="shared" si="38"/>
        <v>0</v>
      </c>
      <c r="AZ282">
        <f t="shared" si="39"/>
        <v>0</v>
      </c>
    </row>
    <row r="283" spans="1:52" customFormat="1" x14ac:dyDescent="0.25">
      <c r="A283" s="2" t="s">
        <v>438</v>
      </c>
      <c r="B283" s="2" t="s">
        <v>439</v>
      </c>
      <c r="C283">
        <f>VLOOKUP($B283,'Tillförd energi'!$B$1:$AS$566,MATCH(C$1,'Tillförd energi'!$B$1:$AQ$1,0),FALSE)</f>
        <v>0</v>
      </c>
      <c r="D283">
        <f>VLOOKUP($B283,'Tillförd energi'!$B$1:$AS$566,MATCH(D$1,'Tillförd energi'!$B$1:$AQ$1,0),FALSE)</f>
        <v>1.9</v>
      </c>
      <c r="E283">
        <f>VLOOKUP($B283,'Tillförd energi'!$B$1:$AS$566,MATCH(E$1,'Tillförd energi'!$B$1:$AQ$1,0),FALSE)</f>
        <v>0</v>
      </c>
      <c r="F283">
        <f>VLOOKUP($B283,'Tillförd energi'!$B$1:$AS$566,MATCH(F$1,'Tillförd energi'!$B$1:$AQ$1,0),FALSE)</f>
        <v>0</v>
      </c>
      <c r="G283">
        <f>VLOOKUP($B283,'Tillförd energi'!$B$1:$AS$566,MATCH(G$1,'Tillförd energi'!$B$1:$AQ$1,0),FALSE)</f>
        <v>0</v>
      </c>
      <c r="H283">
        <f>VLOOKUP($B283,'Tillförd energi'!$B$1:$AS$566,MATCH(H$1,'Tillförd energi'!$B$1:$AQ$1,0),FALSE)</f>
        <v>0</v>
      </c>
      <c r="I283">
        <f>VLOOKUP($B283,'Tillförd energi'!$B$1:$AS$566,MATCH(I$1,'Tillförd energi'!$B$1:$AQ$1,0),FALSE)</f>
        <v>0</v>
      </c>
      <c r="J283">
        <f>VLOOKUP($B283,'Tillförd energi'!$B$1:$AS$566,MATCH(J$1,'Tillförd energi'!$B$1:$AQ$1,0),FALSE)</f>
        <v>0</v>
      </c>
      <c r="K283">
        <v>0</v>
      </c>
      <c r="L283">
        <f>VLOOKUP($B283,'Tillförd energi'!$B$1:$AS$566,MATCH(L$1,'Tillförd energi'!$B$1:$AQ$1,0),FALSE)</f>
        <v>44.5</v>
      </c>
      <c r="M283">
        <f>VLOOKUP($B283,'Tillförd energi'!$B$1:$AS$566,MATCH(M$1,'Tillförd energi'!$B$1:$AQ$1,0),FALSE)</f>
        <v>0</v>
      </c>
      <c r="N283">
        <f>VLOOKUP($B283,'Tillförd energi'!$B$1:$AS$566,MATCH(N$1,'Tillförd energi'!$B$1:$AQ$1,0),FALSE)</f>
        <v>0</v>
      </c>
      <c r="O283">
        <f>VLOOKUP($B283,'Tillförd energi'!$B$1:$AS$566,MATCH(O$1,'Tillförd energi'!$B$1:$AQ$1,0),FALSE)</f>
        <v>0</v>
      </c>
      <c r="P283">
        <f>VLOOKUP($B283,'Tillförd energi'!$B$1:$AS$566,MATCH(P$1,'Tillförd energi'!$B$1:$AQ$1,0),FALSE)</f>
        <v>0</v>
      </c>
      <c r="Q283">
        <f>VLOOKUP($B283,'Tillförd energi'!$B$1:$AS$566,MATCH(Q$1,'Tillförd energi'!$B$1:$AQ$1,0),FALSE)</f>
        <v>0</v>
      </c>
      <c r="R283">
        <f>VLOOKUP($B283,'Tillförd energi'!$B$1:$AS$566,MATCH(R$1,'Tillförd energi'!$B$1:$AQ$1,0),FALSE)</f>
        <v>0</v>
      </c>
      <c r="S283">
        <f>VLOOKUP($B283,'Tillförd energi'!$B$1:$AS$566,MATCH(S$1,'Tillförd energi'!$B$1:$AQ$1,0),FALSE)</f>
        <v>0</v>
      </c>
      <c r="T283">
        <f>VLOOKUP($B283,'Tillförd energi'!$B$1:$AS$566,MATCH(T$1,'Tillförd energi'!$B$1:$AQ$1,0),FALSE)</f>
        <v>0</v>
      </c>
      <c r="U283">
        <f>VLOOKUP($B283,'Tillförd energi'!$B$1:$AS$566,MATCH(U$1,'Tillförd energi'!$B$1:$AQ$1,0),FALSE)</f>
        <v>0</v>
      </c>
      <c r="V283">
        <f>VLOOKUP($B283,'Tillförd energi'!$B$1:$AS$566,MATCH(V$1,'Tillförd energi'!$B$1:$AQ$1,0),FALSE)</f>
        <v>0</v>
      </c>
      <c r="W283">
        <f>VLOOKUP($B283,'Tillförd energi'!$B$1:$AS$566,MATCH(W$1,'Tillförd energi'!$B$1:$AQ$1,0),FALSE)</f>
        <v>0</v>
      </c>
      <c r="X283">
        <f>VLOOKUP($B283,'Tillförd energi'!$B$1:$AS$566,MATCH(X$1,'Tillförd energi'!$B$1:$AQ$1,0),FALSE)</f>
        <v>0</v>
      </c>
      <c r="Y283">
        <f>VLOOKUP($B283,'Tillförd energi'!$B$1:$AS$566,MATCH(Y$1,'Tillförd energi'!$B$1:$AQ$1,0),FALSE)</f>
        <v>0</v>
      </c>
      <c r="Z283">
        <f>VLOOKUP($B283,'Tillförd energi'!$B$1:$AS$566,MATCH(Z$1,'Tillförd energi'!$B$1:$AQ$1,0),FALSE)</f>
        <v>0.3</v>
      </c>
      <c r="AA283">
        <f>VLOOKUP($B283,'Tillförd energi'!$B$1:$AS$566,MATCH(AA$1,'Tillförd energi'!$B$1:$AQ$1,0),FALSE)</f>
        <v>0</v>
      </c>
      <c r="AB283">
        <f>VLOOKUP($B283,'Tillförd energi'!$B$1:$AS$566,MATCH(AB$1,'Tillförd energi'!$B$1:$AQ$1,0),FALSE)</f>
        <v>0</v>
      </c>
      <c r="AC283">
        <f>VLOOKUP($B283,'Tillförd energi'!$B$1:$AS$566,MATCH(AC$1,'Tillförd energi'!$B$1:$AQ$1,0),FALSE)</f>
        <v>0</v>
      </c>
      <c r="AD283">
        <f>VLOOKUP($B283,'Tillförd energi'!$B$1:$AS$566,MATCH(AD$1,'Tillförd energi'!$B$1:$AQ$1,0),FALSE)</f>
        <v>0</v>
      </c>
      <c r="AE283">
        <f>VLOOKUP($B283,'Tillförd energi'!$B$1:$AS$566,MATCH(AE$1,'Tillförd energi'!$B$1:$AQ$1,0),FALSE)</f>
        <v>0</v>
      </c>
      <c r="AF283">
        <f>VLOOKUP($B283,'Tillförd energi'!$B$1:$AS$566,MATCH(AF$1,'Tillförd energi'!$B$1:$AQ$1,0),FALSE)</f>
        <v>1.1000000000000001</v>
      </c>
      <c r="AG283">
        <f>IFERROR(VLOOKUP(B283,Miljö!$B$1:$S$476,9,FALSE)/1,0)</f>
        <v>0</v>
      </c>
      <c r="AI283">
        <f t="shared" si="32"/>
        <v>47.8</v>
      </c>
      <c r="AJ283">
        <f t="shared" si="33"/>
        <v>47.8</v>
      </c>
      <c r="AK283">
        <f>IF(ISERROR(1/VLOOKUP($B283,Leveranser!$B$1:$S$500,MATCH("såld värme (gwh)",Leveranser!$B$1:$S$1,0),FALSE)),"",VLOOKUP($B283,Leveranser!$B$1:$S$500,MATCH("såld värme (gwh)",Leveranser!$B$1:$S$1,0),FALSE))</f>
        <v>34.524000000000001</v>
      </c>
      <c r="AL283">
        <f>VLOOKUP($B283,Leveranser!$B$1:$Y$500,MATCH("Totalt såld fjärrvärme till andra fjärrvärmeföretag",Leveranser!$B$1:$AA$1,0),FALSE)</f>
        <v>0</v>
      </c>
      <c r="AM283">
        <f>IF(ISERROR(1/VLOOKUP($B283,Miljö!$B$1:$S$500,MATCH("Såld mängd produktionsspecifik fjärrvärme (GWh)",Miljö!$B$1:$R$1,0),FALSE)),0,VLOOKUP($B283,Miljö!$B$1:$S$500,MATCH("Såld mängd produktionsspecifik fjärrvärme (GWh)",Miljö!$B$1:$R$1,0),FALSE))</f>
        <v>0</v>
      </c>
      <c r="AN283" s="137">
        <f t="shared" si="34"/>
        <v>0.72225941422594153</v>
      </c>
      <c r="AP283" t="str">
        <f>VLOOKUP($B283,Miljövärden!$B$1:$H$446,7,FALSE)</f>
        <v>Ja</v>
      </c>
      <c r="AQ283" t="str">
        <f>VLOOKUP($B283,Miljövärden!$B$1:$H$446,6,FALSE)</f>
        <v>Nej</v>
      </c>
      <c r="AU283">
        <f t="shared" si="35"/>
        <v>1.4000000000000001</v>
      </c>
      <c r="AV283">
        <f t="shared" si="36"/>
        <v>0</v>
      </c>
      <c r="AW283">
        <f t="shared" si="37"/>
        <v>0</v>
      </c>
      <c r="AX283">
        <f t="shared" si="38"/>
        <v>0</v>
      </c>
      <c r="AZ283">
        <f t="shared" si="39"/>
        <v>44.5</v>
      </c>
    </row>
    <row r="284" spans="1:52" customFormat="1" x14ac:dyDescent="0.25">
      <c r="A284" s="2" t="s">
        <v>440</v>
      </c>
      <c r="B284" s="2" t="s">
        <v>441</v>
      </c>
      <c r="C284">
        <f>VLOOKUP($B284,'Tillförd energi'!$B$1:$AS$566,MATCH(C$1,'Tillförd energi'!$B$1:$AQ$1,0),FALSE)</f>
        <v>0</v>
      </c>
      <c r="D284">
        <f>VLOOKUP($B284,'Tillförd energi'!$B$1:$AS$566,MATCH(D$1,'Tillförd energi'!$B$1:$AQ$1,0),FALSE)</f>
        <v>0</v>
      </c>
      <c r="E284">
        <f>VLOOKUP($B284,'Tillförd energi'!$B$1:$AS$566,MATCH(E$1,'Tillförd energi'!$B$1:$AQ$1,0),FALSE)</f>
        <v>0</v>
      </c>
      <c r="F284">
        <f>VLOOKUP($B284,'Tillförd energi'!$B$1:$AS$566,MATCH(F$1,'Tillförd energi'!$B$1:$AQ$1,0),FALSE)</f>
        <v>0</v>
      </c>
      <c r="G284">
        <f>VLOOKUP($B284,'Tillförd energi'!$B$1:$AS$566,MATCH(G$1,'Tillförd energi'!$B$1:$AQ$1,0),FALSE)</f>
        <v>0</v>
      </c>
      <c r="H284">
        <f>VLOOKUP($B284,'Tillförd energi'!$B$1:$AS$566,MATCH(H$1,'Tillförd energi'!$B$1:$AQ$1,0),FALSE)</f>
        <v>0</v>
      </c>
      <c r="I284">
        <f>VLOOKUP($B284,'Tillförd energi'!$B$1:$AS$566,MATCH(I$1,'Tillförd energi'!$B$1:$AQ$1,0),FALSE)</f>
        <v>0</v>
      </c>
      <c r="J284">
        <f>VLOOKUP($B284,'Tillförd energi'!$B$1:$AS$566,MATCH(J$1,'Tillförd energi'!$B$1:$AQ$1,0),FALSE)</f>
        <v>0</v>
      </c>
      <c r="K284">
        <v>0</v>
      </c>
      <c r="L284">
        <f>VLOOKUP($B284,'Tillförd energi'!$B$1:$AS$566,MATCH(L$1,'Tillförd energi'!$B$1:$AQ$1,0),FALSE)</f>
        <v>0</v>
      </c>
      <c r="M284">
        <f>VLOOKUP($B284,'Tillförd energi'!$B$1:$AS$566,MATCH(M$1,'Tillförd energi'!$B$1:$AQ$1,0),FALSE)</f>
        <v>37.35</v>
      </c>
      <c r="N284">
        <f>VLOOKUP($B284,'Tillförd energi'!$B$1:$AS$566,MATCH(N$1,'Tillförd energi'!$B$1:$AQ$1,0),FALSE)</f>
        <v>19.63</v>
      </c>
      <c r="O284">
        <f>VLOOKUP($B284,'Tillförd energi'!$B$1:$AS$566,MATCH(O$1,'Tillförd energi'!$B$1:$AQ$1,0),FALSE)</f>
        <v>17.12</v>
      </c>
      <c r="P284">
        <f>VLOOKUP($B284,'Tillförd energi'!$B$1:$AS$566,MATCH(P$1,'Tillförd energi'!$B$1:$AQ$1,0),FALSE)</f>
        <v>47.63</v>
      </c>
      <c r="Q284">
        <f>VLOOKUP($B284,'Tillförd energi'!$B$1:$AS$566,MATCH(Q$1,'Tillförd energi'!$B$1:$AQ$1,0),FALSE)</f>
        <v>0</v>
      </c>
      <c r="R284">
        <f>VLOOKUP($B284,'Tillförd energi'!$B$1:$AS$566,MATCH(R$1,'Tillförd energi'!$B$1:$AQ$1,0),FALSE)</f>
        <v>0</v>
      </c>
      <c r="S284">
        <f>VLOOKUP($B284,'Tillförd energi'!$B$1:$AS$566,MATCH(S$1,'Tillförd energi'!$B$1:$AQ$1,0),FALSE)</f>
        <v>0</v>
      </c>
      <c r="T284">
        <f>VLOOKUP($B284,'Tillförd energi'!$B$1:$AS$566,MATCH(T$1,'Tillförd energi'!$B$1:$AQ$1,0),FALSE)</f>
        <v>0</v>
      </c>
      <c r="U284">
        <f>VLOOKUP($B284,'Tillförd energi'!$B$1:$AS$566,MATCH(U$1,'Tillförd energi'!$B$1:$AQ$1,0),FALSE)</f>
        <v>0</v>
      </c>
      <c r="V284">
        <f>VLOOKUP($B284,'Tillförd energi'!$B$1:$AS$566,MATCH(V$1,'Tillförd energi'!$B$1:$AQ$1,0),FALSE)</f>
        <v>0</v>
      </c>
      <c r="W284">
        <f>VLOOKUP($B284,'Tillförd energi'!$B$1:$AS$566,MATCH(W$1,'Tillförd energi'!$B$1:$AQ$1,0),FALSE)</f>
        <v>0.32</v>
      </c>
      <c r="X284">
        <f>VLOOKUP($B284,'Tillförd energi'!$B$1:$AS$566,MATCH(X$1,'Tillförd energi'!$B$1:$AQ$1,0),FALSE)</f>
        <v>0</v>
      </c>
      <c r="Y284">
        <f>VLOOKUP($B284,'Tillförd energi'!$B$1:$AS$566,MATCH(Y$1,'Tillförd energi'!$B$1:$AQ$1,0),FALSE)</f>
        <v>0</v>
      </c>
      <c r="Z284">
        <f>VLOOKUP($B284,'Tillförd energi'!$B$1:$AS$566,MATCH(Z$1,'Tillförd energi'!$B$1:$AQ$1,0),FALSE)</f>
        <v>0</v>
      </c>
      <c r="AA284">
        <f>VLOOKUP($B284,'Tillförd energi'!$B$1:$AS$566,MATCH(AA$1,'Tillförd energi'!$B$1:$AQ$1,0),FALSE)</f>
        <v>0</v>
      </c>
      <c r="AB284">
        <f>VLOOKUP($B284,'Tillförd energi'!$B$1:$AS$566,MATCH(AB$1,'Tillförd energi'!$B$1:$AQ$1,0),FALSE)</f>
        <v>0</v>
      </c>
      <c r="AC284">
        <f>VLOOKUP($B284,'Tillförd energi'!$B$1:$AS$566,MATCH(AC$1,'Tillförd energi'!$B$1:$AQ$1,0),FALSE)</f>
        <v>26.66</v>
      </c>
      <c r="AD284">
        <f>VLOOKUP($B284,'Tillförd energi'!$B$1:$AS$566,MATCH(AD$1,'Tillförd energi'!$B$1:$AQ$1,0),FALSE)</f>
        <v>0</v>
      </c>
      <c r="AE284">
        <f>VLOOKUP($B284,'Tillförd energi'!$B$1:$AS$566,MATCH(AE$1,'Tillförd energi'!$B$1:$AQ$1,0),FALSE)</f>
        <v>0</v>
      </c>
      <c r="AF284">
        <f>VLOOKUP($B284,'Tillförd energi'!$B$1:$AS$566,MATCH(AF$1,'Tillförd energi'!$B$1:$AQ$1,0),FALSE)</f>
        <v>3.55</v>
      </c>
      <c r="AG284">
        <f>IFERROR(VLOOKUP(B284,Miljö!$B$1:$S$476,9,FALSE)/1,0)</f>
        <v>0</v>
      </c>
      <c r="AI284">
        <f t="shared" si="32"/>
        <v>152.26000000000002</v>
      </c>
      <c r="AJ284">
        <f t="shared" si="33"/>
        <v>152.26000000000002</v>
      </c>
      <c r="AK284">
        <f>IF(ISERROR(1/VLOOKUP($B284,Leveranser!$B$1:$S$500,MATCH("såld värme (gwh)",Leveranser!$B$1:$S$1,0),FALSE)),"",VLOOKUP($B284,Leveranser!$B$1:$S$500,MATCH("såld värme (gwh)",Leveranser!$B$1:$S$1,0),FALSE))</f>
        <v>110.74</v>
      </c>
      <c r="AL284">
        <f>VLOOKUP($B284,Leveranser!$B$1:$Y$500,MATCH("Totalt såld fjärrvärme till andra fjärrvärmeföretag",Leveranser!$B$1:$AA$1,0),FALSE)</f>
        <v>0</v>
      </c>
      <c r="AM284">
        <f>IF(ISERROR(1/VLOOKUP($B284,Miljö!$B$1:$S$500,MATCH("Såld mängd produktionsspecifik fjärrvärme (GWh)",Miljö!$B$1:$R$1,0),FALSE)),0,VLOOKUP($B284,Miljö!$B$1:$S$500,MATCH("Såld mängd produktionsspecifik fjärrvärme (GWh)",Miljö!$B$1:$R$1,0),FALSE))</f>
        <v>0</v>
      </c>
      <c r="AN284" s="137">
        <f t="shared" si="34"/>
        <v>0.72730855116248505</v>
      </c>
      <c r="AP284" t="str">
        <f>VLOOKUP($B284,Miljövärden!$B$1:$H$446,7,FALSE)</f>
        <v>Ja</v>
      </c>
      <c r="AQ284" t="str">
        <f>VLOOKUP($B284,Miljövärden!$B$1:$H$446,6,FALSE)</f>
        <v>Ja</v>
      </c>
      <c r="AU284">
        <f t="shared" si="35"/>
        <v>3.55</v>
      </c>
      <c r="AV284">
        <f t="shared" si="36"/>
        <v>0</v>
      </c>
      <c r="AW284">
        <f t="shared" si="37"/>
        <v>121.73000000000002</v>
      </c>
      <c r="AX284">
        <f t="shared" si="38"/>
        <v>0</v>
      </c>
      <c r="AZ284">
        <f t="shared" si="39"/>
        <v>122.05000000000001</v>
      </c>
    </row>
    <row r="285" spans="1:52" customFormat="1" x14ac:dyDescent="0.25">
      <c r="A285" s="2" t="s">
        <v>440</v>
      </c>
      <c r="B285" s="2" t="s">
        <v>442</v>
      </c>
      <c r="C285">
        <f>VLOOKUP($B285,'Tillförd energi'!$B$1:$AS$566,MATCH(C$1,'Tillförd energi'!$B$1:$AQ$1,0),FALSE)</f>
        <v>0</v>
      </c>
      <c r="D285">
        <f>VLOOKUP($B285,'Tillförd energi'!$B$1:$AS$566,MATCH(D$1,'Tillförd energi'!$B$1:$AQ$1,0),FALSE)</f>
        <v>0.33</v>
      </c>
      <c r="E285">
        <f>VLOOKUP($B285,'Tillförd energi'!$B$1:$AS$566,MATCH(E$1,'Tillförd energi'!$B$1:$AQ$1,0),FALSE)</f>
        <v>0</v>
      </c>
      <c r="F285">
        <f>VLOOKUP($B285,'Tillförd energi'!$B$1:$AS$566,MATCH(F$1,'Tillförd energi'!$B$1:$AQ$1,0),FALSE)</f>
        <v>0</v>
      </c>
      <c r="G285">
        <f>VLOOKUP($B285,'Tillförd energi'!$B$1:$AS$566,MATCH(G$1,'Tillförd energi'!$B$1:$AQ$1,0),FALSE)</f>
        <v>0</v>
      </c>
      <c r="H285">
        <f>VLOOKUP($B285,'Tillförd energi'!$B$1:$AS$566,MATCH(H$1,'Tillförd energi'!$B$1:$AQ$1,0),FALSE)</f>
        <v>0</v>
      </c>
      <c r="I285">
        <f>VLOOKUP($B285,'Tillförd energi'!$B$1:$AS$566,MATCH(I$1,'Tillförd energi'!$B$1:$AQ$1,0),FALSE)</f>
        <v>0</v>
      </c>
      <c r="J285">
        <f>VLOOKUP($B285,'Tillförd energi'!$B$1:$AS$566,MATCH(J$1,'Tillförd energi'!$B$1:$AQ$1,0),FALSE)</f>
        <v>0</v>
      </c>
      <c r="K285">
        <v>0</v>
      </c>
      <c r="L285">
        <f>VLOOKUP($B285,'Tillförd energi'!$B$1:$AS$566,MATCH(L$1,'Tillförd energi'!$B$1:$AQ$1,0),FALSE)</f>
        <v>0</v>
      </c>
      <c r="M285">
        <f>VLOOKUP($B285,'Tillförd energi'!$B$1:$AS$566,MATCH(M$1,'Tillförd energi'!$B$1:$AQ$1,0),FALSE)</f>
        <v>6.45</v>
      </c>
      <c r="N285">
        <f>VLOOKUP($B285,'Tillförd energi'!$B$1:$AS$566,MATCH(N$1,'Tillförd energi'!$B$1:$AQ$1,0),FALSE)</f>
        <v>6.06</v>
      </c>
      <c r="O285">
        <f>VLOOKUP($B285,'Tillförd energi'!$B$1:$AS$566,MATCH(O$1,'Tillförd energi'!$B$1:$AQ$1,0),FALSE)</f>
        <v>0</v>
      </c>
      <c r="P285">
        <f>VLOOKUP($B285,'Tillförd energi'!$B$1:$AS$566,MATCH(P$1,'Tillförd energi'!$B$1:$AQ$1,0),FALSE)</f>
        <v>7.04</v>
      </c>
      <c r="Q285">
        <f>VLOOKUP($B285,'Tillförd energi'!$B$1:$AS$566,MATCH(Q$1,'Tillförd energi'!$B$1:$AQ$1,0),FALSE)</f>
        <v>0</v>
      </c>
      <c r="R285">
        <f>VLOOKUP($B285,'Tillförd energi'!$B$1:$AS$566,MATCH(R$1,'Tillförd energi'!$B$1:$AQ$1,0),FALSE)</f>
        <v>0</v>
      </c>
      <c r="S285">
        <f>VLOOKUP($B285,'Tillförd energi'!$B$1:$AS$566,MATCH(S$1,'Tillförd energi'!$B$1:$AQ$1,0),FALSE)</f>
        <v>0</v>
      </c>
      <c r="T285">
        <f>VLOOKUP($B285,'Tillförd energi'!$B$1:$AS$566,MATCH(T$1,'Tillförd energi'!$B$1:$AQ$1,0),FALSE)</f>
        <v>0</v>
      </c>
      <c r="U285">
        <f>VLOOKUP($B285,'Tillförd energi'!$B$1:$AS$566,MATCH(U$1,'Tillförd energi'!$B$1:$AQ$1,0),FALSE)</f>
        <v>0</v>
      </c>
      <c r="V285">
        <f>VLOOKUP($B285,'Tillförd energi'!$B$1:$AS$566,MATCH(V$1,'Tillförd energi'!$B$1:$AQ$1,0),FALSE)</f>
        <v>0</v>
      </c>
      <c r="W285">
        <f>VLOOKUP($B285,'Tillförd energi'!$B$1:$AS$566,MATCH(W$1,'Tillförd energi'!$B$1:$AQ$1,0),FALSE)</f>
        <v>0.35</v>
      </c>
      <c r="X285">
        <f>VLOOKUP($B285,'Tillförd energi'!$B$1:$AS$566,MATCH(X$1,'Tillförd energi'!$B$1:$AQ$1,0),FALSE)</f>
        <v>0</v>
      </c>
      <c r="Y285">
        <f>VLOOKUP($B285,'Tillförd energi'!$B$1:$AS$566,MATCH(Y$1,'Tillförd energi'!$B$1:$AQ$1,0),FALSE)</f>
        <v>0</v>
      </c>
      <c r="Z285">
        <f>VLOOKUP($B285,'Tillförd energi'!$B$1:$AS$566,MATCH(Z$1,'Tillförd energi'!$B$1:$AQ$1,0),FALSE)</f>
        <v>0</v>
      </c>
      <c r="AA285">
        <f>VLOOKUP($B285,'Tillförd energi'!$B$1:$AS$566,MATCH(AA$1,'Tillförd energi'!$B$1:$AQ$1,0),FALSE)</f>
        <v>0</v>
      </c>
      <c r="AB285">
        <f>VLOOKUP($B285,'Tillförd energi'!$B$1:$AS$566,MATCH(AB$1,'Tillförd energi'!$B$1:$AQ$1,0),FALSE)</f>
        <v>0</v>
      </c>
      <c r="AC285">
        <f>VLOOKUP($B285,'Tillförd energi'!$B$1:$AS$566,MATCH(AC$1,'Tillförd energi'!$B$1:$AQ$1,0),FALSE)</f>
        <v>4.99</v>
      </c>
      <c r="AD285">
        <f>VLOOKUP($B285,'Tillförd energi'!$B$1:$AS$566,MATCH(AD$1,'Tillförd energi'!$B$1:$AQ$1,0),FALSE)</f>
        <v>0</v>
      </c>
      <c r="AE285">
        <f>VLOOKUP($B285,'Tillförd energi'!$B$1:$AS$566,MATCH(AE$1,'Tillförd energi'!$B$1:$AQ$1,0),FALSE)</f>
        <v>0</v>
      </c>
      <c r="AF285">
        <f>VLOOKUP($B285,'Tillförd energi'!$B$1:$AS$566,MATCH(AF$1,'Tillförd energi'!$B$1:$AQ$1,0),FALSE)</f>
        <v>0.75</v>
      </c>
      <c r="AG285">
        <f>IFERROR(VLOOKUP(B285,Miljö!$B$1:$S$476,9,FALSE)/1,0)</f>
        <v>0</v>
      </c>
      <c r="AI285">
        <f t="shared" si="32"/>
        <v>25.97</v>
      </c>
      <c r="AJ285">
        <f t="shared" si="33"/>
        <v>25.97</v>
      </c>
      <c r="AK285">
        <f>IF(ISERROR(1/VLOOKUP($B285,Leveranser!$B$1:$S$500,MATCH("såld värme (gwh)",Leveranser!$B$1:$S$1,0),FALSE)),"",VLOOKUP($B285,Leveranser!$B$1:$S$500,MATCH("såld värme (gwh)",Leveranser!$B$1:$S$1,0),FALSE))</f>
        <v>19.02</v>
      </c>
      <c r="AL285">
        <f>VLOOKUP($B285,Leveranser!$B$1:$Y$500,MATCH("Totalt såld fjärrvärme till andra fjärrvärmeföretag",Leveranser!$B$1:$AA$1,0),FALSE)</f>
        <v>0</v>
      </c>
      <c r="AM285">
        <f>IF(ISERROR(1/VLOOKUP($B285,Miljö!$B$1:$S$500,MATCH("Såld mängd produktionsspecifik fjärrvärme (GWh)",Miljö!$B$1:$R$1,0),FALSE)),0,VLOOKUP($B285,Miljö!$B$1:$S$500,MATCH("Såld mängd produktionsspecifik fjärrvärme (GWh)",Miljö!$B$1:$R$1,0),FALSE))</f>
        <v>0</v>
      </c>
      <c r="AN285" s="137">
        <f t="shared" si="34"/>
        <v>0.73238351944551405</v>
      </c>
      <c r="AP285" t="str">
        <f>VLOOKUP($B285,Miljövärden!$B$1:$H$446,7,FALSE)</f>
        <v>Ja</v>
      </c>
      <c r="AQ285" t="str">
        <f>VLOOKUP($B285,Miljövärden!$B$1:$H$446,6,FALSE)</f>
        <v>Ja</v>
      </c>
      <c r="AU285">
        <f t="shared" si="35"/>
        <v>0.75</v>
      </c>
      <c r="AV285">
        <f t="shared" si="36"/>
        <v>0</v>
      </c>
      <c r="AW285">
        <f t="shared" si="37"/>
        <v>19.55</v>
      </c>
      <c r="AX285">
        <f t="shared" si="38"/>
        <v>0</v>
      </c>
      <c r="AZ285">
        <f t="shared" si="39"/>
        <v>19.900000000000002</v>
      </c>
    </row>
    <row r="286" spans="1:52" customFormat="1" x14ac:dyDescent="0.25">
      <c r="A286" s="2" t="s">
        <v>440</v>
      </c>
      <c r="B286" s="2" t="s">
        <v>443</v>
      </c>
      <c r="C286">
        <f>VLOOKUP($B286,'Tillförd energi'!$B$1:$AS$566,MATCH(C$1,'Tillförd energi'!$B$1:$AQ$1,0),FALSE)</f>
        <v>0</v>
      </c>
      <c r="D286">
        <f>VLOOKUP($B286,'Tillförd energi'!$B$1:$AS$566,MATCH(D$1,'Tillförd energi'!$B$1:$AQ$1,0),FALSE)</f>
        <v>0.03</v>
      </c>
      <c r="E286">
        <f>VLOOKUP($B286,'Tillförd energi'!$B$1:$AS$566,MATCH(E$1,'Tillförd energi'!$B$1:$AQ$1,0),FALSE)</f>
        <v>0</v>
      </c>
      <c r="F286">
        <f>VLOOKUP($B286,'Tillförd energi'!$B$1:$AS$566,MATCH(F$1,'Tillförd energi'!$B$1:$AQ$1,0),FALSE)</f>
        <v>0</v>
      </c>
      <c r="G286">
        <f>VLOOKUP($B286,'Tillförd energi'!$B$1:$AS$566,MATCH(G$1,'Tillförd energi'!$B$1:$AQ$1,0),FALSE)</f>
        <v>0</v>
      </c>
      <c r="H286">
        <f>VLOOKUP($B286,'Tillförd energi'!$B$1:$AS$566,MATCH(H$1,'Tillförd energi'!$B$1:$AQ$1,0),FALSE)</f>
        <v>0</v>
      </c>
      <c r="I286">
        <f>VLOOKUP($B286,'Tillförd energi'!$B$1:$AS$566,MATCH(I$1,'Tillförd energi'!$B$1:$AQ$1,0),FALSE)</f>
        <v>0</v>
      </c>
      <c r="J286">
        <f>VLOOKUP($B286,'Tillförd energi'!$B$1:$AS$566,MATCH(J$1,'Tillförd energi'!$B$1:$AQ$1,0),FALSE)</f>
        <v>0</v>
      </c>
      <c r="K286">
        <v>0</v>
      </c>
      <c r="L286">
        <f>VLOOKUP($B286,'Tillförd energi'!$B$1:$AS$566,MATCH(L$1,'Tillförd energi'!$B$1:$AQ$1,0),FALSE)</f>
        <v>0</v>
      </c>
      <c r="M286">
        <f>VLOOKUP($B286,'Tillförd energi'!$B$1:$AS$566,MATCH(M$1,'Tillförd energi'!$B$1:$AQ$1,0),FALSE)</f>
        <v>0</v>
      </c>
      <c r="N286">
        <f>VLOOKUP($B286,'Tillförd energi'!$B$1:$AS$566,MATCH(N$1,'Tillförd energi'!$B$1:$AQ$1,0),FALSE)</f>
        <v>2.87</v>
      </c>
      <c r="O286">
        <f>VLOOKUP($B286,'Tillförd energi'!$B$1:$AS$566,MATCH(O$1,'Tillförd energi'!$B$1:$AQ$1,0),FALSE)</f>
        <v>0</v>
      </c>
      <c r="P286">
        <f>VLOOKUP($B286,'Tillförd energi'!$B$1:$AS$566,MATCH(P$1,'Tillförd energi'!$B$1:$AQ$1,0),FALSE)</f>
        <v>6.71</v>
      </c>
      <c r="Q286">
        <f>VLOOKUP($B286,'Tillförd energi'!$B$1:$AS$566,MATCH(Q$1,'Tillförd energi'!$B$1:$AQ$1,0),FALSE)</f>
        <v>0</v>
      </c>
      <c r="R286">
        <f>VLOOKUP($B286,'Tillförd energi'!$B$1:$AS$566,MATCH(R$1,'Tillförd energi'!$B$1:$AQ$1,0),FALSE)</f>
        <v>0</v>
      </c>
      <c r="S286">
        <f>VLOOKUP($B286,'Tillförd energi'!$B$1:$AS$566,MATCH(S$1,'Tillförd energi'!$B$1:$AQ$1,0),FALSE)</f>
        <v>0</v>
      </c>
      <c r="T286">
        <f>VLOOKUP($B286,'Tillförd energi'!$B$1:$AS$566,MATCH(T$1,'Tillförd energi'!$B$1:$AQ$1,0),FALSE)</f>
        <v>0</v>
      </c>
      <c r="U286">
        <f>VLOOKUP($B286,'Tillförd energi'!$B$1:$AS$566,MATCH(U$1,'Tillförd energi'!$B$1:$AQ$1,0),FALSE)</f>
        <v>0</v>
      </c>
      <c r="V286">
        <f>VLOOKUP($B286,'Tillförd energi'!$B$1:$AS$566,MATCH(V$1,'Tillförd energi'!$B$1:$AQ$1,0),FALSE)</f>
        <v>0</v>
      </c>
      <c r="W286">
        <f>VLOOKUP($B286,'Tillförd energi'!$B$1:$AS$566,MATCH(W$1,'Tillförd energi'!$B$1:$AQ$1,0),FALSE)</f>
        <v>0</v>
      </c>
      <c r="X286">
        <f>VLOOKUP($B286,'Tillförd energi'!$B$1:$AS$566,MATCH(X$1,'Tillförd energi'!$B$1:$AQ$1,0),FALSE)</f>
        <v>0</v>
      </c>
      <c r="Y286">
        <f>VLOOKUP($B286,'Tillförd energi'!$B$1:$AS$566,MATCH(Y$1,'Tillförd energi'!$B$1:$AQ$1,0),FALSE)</f>
        <v>0</v>
      </c>
      <c r="Z286">
        <f>VLOOKUP($B286,'Tillförd energi'!$B$1:$AS$566,MATCH(Z$1,'Tillförd energi'!$B$1:$AQ$1,0),FALSE)</f>
        <v>0</v>
      </c>
      <c r="AA286">
        <f>VLOOKUP($B286,'Tillförd energi'!$B$1:$AS$566,MATCH(AA$1,'Tillförd energi'!$B$1:$AQ$1,0),FALSE)</f>
        <v>0</v>
      </c>
      <c r="AB286">
        <f>VLOOKUP($B286,'Tillförd energi'!$B$1:$AS$566,MATCH(AB$1,'Tillförd energi'!$B$1:$AQ$1,0),FALSE)</f>
        <v>0</v>
      </c>
      <c r="AC286">
        <f>VLOOKUP($B286,'Tillförd energi'!$B$1:$AS$566,MATCH(AC$1,'Tillförd energi'!$B$1:$AQ$1,0),FALSE)</f>
        <v>1.34</v>
      </c>
      <c r="AD286">
        <f>VLOOKUP($B286,'Tillförd energi'!$B$1:$AS$566,MATCH(AD$1,'Tillförd energi'!$B$1:$AQ$1,0),FALSE)</f>
        <v>0</v>
      </c>
      <c r="AE286">
        <f>VLOOKUP($B286,'Tillförd energi'!$B$1:$AS$566,MATCH(AE$1,'Tillförd energi'!$B$1:$AQ$1,0),FALSE)</f>
        <v>0</v>
      </c>
      <c r="AF286">
        <f>VLOOKUP($B286,'Tillförd energi'!$B$1:$AS$566,MATCH(AF$1,'Tillförd energi'!$B$1:$AQ$1,0),FALSE)</f>
        <v>0.22</v>
      </c>
      <c r="AG286">
        <f>IFERROR(VLOOKUP(B286,Miljö!$B$1:$S$476,9,FALSE)/1,0)</f>
        <v>0</v>
      </c>
      <c r="AI286">
        <f t="shared" si="32"/>
        <v>11.17</v>
      </c>
      <c r="AJ286">
        <f t="shared" si="33"/>
        <v>11.17</v>
      </c>
      <c r="AK286">
        <f>IF(ISERROR(1/VLOOKUP($B286,Leveranser!$B$1:$S$500,MATCH("såld värme (gwh)",Leveranser!$B$1:$S$1,0),FALSE)),"",VLOOKUP($B286,Leveranser!$B$1:$S$500,MATCH("såld värme (gwh)",Leveranser!$B$1:$S$1,0),FALSE))</f>
        <v>7.44</v>
      </c>
      <c r="AL286">
        <f>VLOOKUP($B286,Leveranser!$B$1:$Y$500,MATCH("Totalt såld fjärrvärme till andra fjärrvärmeföretag",Leveranser!$B$1:$AA$1,0),FALSE)</f>
        <v>0</v>
      </c>
      <c r="AM286">
        <f>IF(ISERROR(1/VLOOKUP($B286,Miljö!$B$1:$S$500,MATCH("Såld mängd produktionsspecifik fjärrvärme (GWh)",Miljö!$B$1:$R$1,0),FALSE)),0,VLOOKUP($B286,Miljö!$B$1:$S$500,MATCH("Såld mängd produktionsspecifik fjärrvärme (GWh)",Miljö!$B$1:$R$1,0),FALSE))</f>
        <v>0</v>
      </c>
      <c r="AN286" s="137">
        <f t="shared" si="34"/>
        <v>0.66606982990152197</v>
      </c>
      <c r="AP286" t="str">
        <f>VLOOKUP($B286,Miljövärden!$B$1:$H$446,7,FALSE)</f>
        <v>Ja</v>
      </c>
      <c r="AQ286" t="str">
        <f>VLOOKUP($B286,Miljövärden!$B$1:$H$446,6,FALSE)</f>
        <v>Ja</v>
      </c>
      <c r="AU286">
        <f t="shared" si="35"/>
        <v>0.22</v>
      </c>
      <c r="AV286">
        <f t="shared" si="36"/>
        <v>0</v>
      </c>
      <c r="AW286">
        <f t="shared" si="37"/>
        <v>9.58</v>
      </c>
      <c r="AX286">
        <f t="shared" si="38"/>
        <v>0</v>
      </c>
      <c r="AZ286">
        <f t="shared" si="39"/>
        <v>9.58</v>
      </c>
    </row>
    <row r="287" spans="1:52" customFormat="1" x14ac:dyDescent="0.25">
      <c r="A287" s="2" t="s">
        <v>440</v>
      </c>
      <c r="B287" s="2" t="s">
        <v>444</v>
      </c>
      <c r="C287">
        <f>VLOOKUP($B287,'Tillförd energi'!$B$1:$AS$566,MATCH(C$1,'Tillförd energi'!$B$1:$AQ$1,0),FALSE)</f>
        <v>0</v>
      </c>
      <c r="D287">
        <f>VLOOKUP($B287,'Tillförd energi'!$B$1:$AS$566,MATCH(D$1,'Tillförd energi'!$B$1:$AQ$1,0),FALSE)</f>
        <v>0.99</v>
      </c>
      <c r="E287">
        <f>VLOOKUP($B287,'Tillförd energi'!$B$1:$AS$566,MATCH(E$1,'Tillförd energi'!$B$1:$AQ$1,0),FALSE)</f>
        <v>0</v>
      </c>
      <c r="F287">
        <f>VLOOKUP($B287,'Tillförd energi'!$B$1:$AS$566,MATCH(F$1,'Tillförd energi'!$B$1:$AQ$1,0),FALSE)</f>
        <v>0</v>
      </c>
      <c r="G287">
        <f>VLOOKUP($B287,'Tillförd energi'!$B$1:$AS$566,MATCH(G$1,'Tillförd energi'!$B$1:$AQ$1,0),FALSE)</f>
        <v>0</v>
      </c>
      <c r="H287">
        <f>VLOOKUP($B287,'Tillförd energi'!$B$1:$AS$566,MATCH(H$1,'Tillförd energi'!$B$1:$AQ$1,0),FALSE)</f>
        <v>0</v>
      </c>
      <c r="I287">
        <f>VLOOKUP($B287,'Tillförd energi'!$B$1:$AS$566,MATCH(I$1,'Tillförd energi'!$B$1:$AQ$1,0),FALSE)</f>
        <v>0</v>
      </c>
      <c r="J287">
        <f>VLOOKUP($B287,'Tillförd energi'!$B$1:$AS$566,MATCH(J$1,'Tillförd energi'!$B$1:$AQ$1,0),FALSE)</f>
        <v>0</v>
      </c>
      <c r="K287">
        <v>0</v>
      </c>
      <c r="L287">
        <f>VLOOKUP($B287,'Tillförd energi'!$B$1:$AS$566,MATCH(L$1,'Tillförd energi'!$B$1:$AQ$1,0),FALSE)</f>
        <v>0</v>
      </c>
      <c r="M287">
        <f>VLOOKUP($B287,'Tillförd energi'!$B$1:$AS$566,MATCH(M$1,'Tillförd energi'!$B$1:$AQ$1,0),FALSE)</f>
        <v>10.93</v>
      </c>
      <c r="N287">
        <f>VLOOKUP($B287,'Tillförd energi'!$B$1:$AS$566,MATCH(N$1,'Tillförd energi'!$B$1:$AQ$1,0),FALSE)</f>
        <v>2.19</v>
      </c>
      <c r="O287">
        <f>VLOOKUP($B287,'Tillförd energi'!$B$1:$AS$566,MATCH(O$1,'Tillförd energi'!$B$1:$AQ$1,0),FALSE)</f>
        <v>0</v>
      </c>
      <c r="P287">
        <f>VLOOKUP($B287,'Tillförd energi'!$B$1:$AS$566,MATCH(P$1,'Tillförd energi'!$B$1:$AQ$1,0),FALSE)</f>
        <v>30.61</v>
      </c>
      <c r="Q287">
        <f>VLOOKUP($B287,'Tillförd energi'!$B$1:$AS$566,MATCH(Q$1,'Tillförd energi'!$B$1:$AQ$1,0),FALSE)</f>
        <v>0</v>
      </c>
      <c r="R287">
        <f>VLOOKUP($B287,'Tillförd energi'!$B$1:$AS$566,MATCH(R$1,'Tillförd energi'!$B$1:$AQ$1,0),FALSE)</f>
        <v>0</v>
      </c>
      <c r="S287">
        <f>VLOOKUP($B287,'Tillförd energi'!$B$1:$AS$566,MATCH(S$1,'Tillförd energi'!$B$1:$AQ$1,0),FALSE)</f>
        <v>0</v>
      </c>
      <c r="T287">
        <f>VLOOKUP($B287,'Tillförd energi'!$B$1:$AS$566,MATCH(T$1,'Tillförd energi'!$B$1:$AQ$1,0),FALSE)</f>
        <v>0</v>
      </c>
      <c r="U287">
        <f>VLOOKUP($B287,'Tillförd energi'!$B$1:$AS$566,MATCH(U$1,'Tillförd energi'!$B$1:$AQ$1,0),FALSE)</f>
        <v>0</v>
      </c>
      <c r="V287">
        <f>VLOOKUP($B287,'Tillförd energi'!$B$1:$AS$566,MATCH(V$1,'Tillförd energi'!$B$1:$AQ$1,0),FALSE)</f>
        <v>0</v>
      </c>
      <c r="W287">
        <f>VLOOKUP($B287,'Tillförd energi'!$B$1:$AS$566,MATCH(W$1,'Tillförd energi'!$B$1:$AQ$1,0),FALSE)</f>
        <v>0</v>
      </c>
      <c r="X287">
        <f>VLOOKUP($B287,'Tillförd energi'!$B$1:$AS$566,MATCH(X$1,'Tillförd energi'!$B$1:$AQ$1,0),FALSE)</f>
        <v>0</v>
      </c>
      <c r="Y287">
        <f>VLOOKUP($B287,'Tillförd energi'!$B$1:$AS$566,MATCH(Y$1,'Tillförd energi'!$B$1:$AQ$1,0),FALSE)</f>
        <v>0</v>
      </c>
      <c r="Z287">
        <f>VLOOKUP($B287,'Tillförd energi'!$B$1:$AS$566,MATCH(Z$1,'Tillförd energi'!$B$1:$AQ$1,0),FALSE)</f>
        <v>0</v>
      </c>
      <c r="AA287">
        <f>VLOOKUP($B287,'Tillförd energi'!$B$1:$AS$566,MATCH(AA$1,'Tillförd energi'!$B$1:$AQ$1,0),FALSE)</f>
        <v>0</v>
      </c>
      <c r="AB287">
        <f>VLOOKUP($B287,'Tillförd energi'!$B$1:$AS$566,MATCH(AB$1,'Tillförd energi'!$B$1:$AQ$1,0),FALSE)</f>
        <v>0</v>
      </c>
      <c r="AC287">
        <f>VLOOKUP($B287,'Tillförd energi'!$B$1:$AS$566,MATCH(AC$1,'Tillförd energi'!$B$1:$AQ$1,0),FALSE)</f>
        <v>6.31</v>
      </c>
      <c r="AD287">
        <f>VLOOKUP($B287,'Tillförd energi'!$B$1:$AS$566,MATCH(AD$1,'Tillförd energi'!$B$1:$AQ$1,0),FALSE)</f>
        <v>0</v>
      </c>
      <c r="AE287">
        <f>VLOOKUP($B287,'Tillförd energi'!$B$1:$AS$566,MATCH(AE$1,'Tillförd energi'!$B$1:$AQ$1,0),FALSE)</f>
        <v>0</v>
      </c>
      <c r="AF287">
        <f>VLOOKUP($B287,'Tillförd energi'!$B$1:$AS$566,MATCH(AF$1,'Tillförd energi'!$B$1:$AQ$1,0),FALSE)</f>
        <v>0.98</v>
      </c>
      <c r="AG287">
        <f>IFERROR(VLOOKUP(B287,Miljö!$B$1:$S$476,9,FALSE)/1,0)</f>
        <v>0</v>
      </c>
      <c r="AI287">
        <f t="shared" si="32"/>
        <v>52.01</v>
      </c>
      <c r="AJ287">
        <f t="shared" si="33"/>
        <v>52.01</v>
      </c>
      <c r="AK287">
        <f>IF(ISERROR(1/VLOOKUP($B287,Leveranser!$B$1:$S$500,MATCH("såld värme (gwh)",Leveranser!$B$1:$S$1,0),FALSE)),"",VLOOKUP($B287,Leveranser!$B$1:$S$500,MATCH("såld värme (gwh)",Leveranser!$B$1:$S$1,0),FALSE))</f>
        <v>38.46</v>
      </c>
      <c r="AL287">
        <f>VLOOKUP($B287,Leveranser!$B$1:$Y$500,MATCH("Totalt såld fjärrvärme till andra fjärrvärmeföretag",Leveranser!$B$1:$AA$1,0),FALSE)</f>
        <v>0</v>
      </c>
      <c r="AM287">
        <f>IF(ISERROR(1/VLOOKUP($B287,Miljö!$B$1:$S$500,MATCH("Såld mängd produktionsspecifik fjärrvärme (GWh)",Miljö!$B$1:$R$1,0),FALSE)),0,VLOOKUP($B287,Miljö!$B$1:$S$500,MATCH("Såld mängd produktionsspecifik fjärrvärme (GWh)",Miljö!$B$1:$R$1,0),FALSE))</f>
        <v>0</v>
      </c>
      <c r="AN287" s="137">
        <f t="shared" si="34"/>
        <v>0.73947317823495484</v>
      </c>
      <c r="AP287" t="str">
        <f>VLOOKUP($B287,Miljövärden!$B$1:$H$446,7,FALSE)</f>
        <v>Ja</v>
      </c>
      <c r="AQ287" t="str">
        <f>VLOOKUP($B287,Miljövärden!$B$1:$H$446,6,FALSE)</f>
        <v>Ja</v>
      </c>
      <c r="AU287">
        <f t="shared" si="35"/>
        <v>0.98</v>
      </c>
      <c r="AV287">
        <f t="shared" si="36"/>
        <v>0</v>
      </c>
      <c r="AW287">
        <f t="shared" si="37"/>
        <v>43.73</v>
      </c>
      <c r="AX287">
        <f t="shared" si="38"/>
        <v>0</v>
      </c>
      <c r="AZ287">
        <f t="shared" si="39"/>
        <v>43.73</v>
      </c>
    </row>
    <row r="288" spans="1:52" customFormat="1" x14ac:dyDescent="0.25">
      <c r="A288" s="2" t="s">
        <v>445</v>
      </c>
      <c r="B288" s="2" t="s">
        <v>446</v>
      </c>
      <c r="C288">
        <f>VLOOKUP($B288,'Tillförd energi'!$B$1:$AS$566,MATCH(C$1,'Tillförd energi'!$B$1:$AQ$1,0),FALSE)</f>
        <v>0</v>
      </c>
      <c r="D288">
        <f>VLOOKUP($B288,'Tillförd energi'!$B$1:$AS$566,MATCH(D$1,'Tillförd energi'!$B$1:$AQ$1,0),FALSE)</f>
        <v>4.7E-2</v>
      </c>
      <c r="E288">
        <f>VLOOKUP($B288,'Tillförd energi'!$B$1:$AS$566,MATCH(E$1,'Tillförd energi'!$B$1:$AQ$1,0),FALSE)</f>
        <v>0</v>
      </c>
      <c r="F288">
        <f>VLOOKUP($B288,'Tillförd energi'!$B$1:$AS$566,MATCH(F$1,'Tillförd energi'!$B$1:$AQ$1,0),FALSE)</f>
        <v>0</v>
      </c>
      <c r="G288">
        <f>VLOOKUP($B288,'Tillförd energi'!$B$1:$AS$566,MATCH(G$1,'Tillförd energi'!$B$1:$AQ$1,0),FALSE)</f>
        <v>3.6640000000000001</v>
      </c>
      <c r="H288">
        <f>VLOOKUP($B288,'Tillförd energi'!$B$1:$AS$566,MATCH(H$1,'Tillförd energi'!$B$1:$AQ$1,0),FALSE)</f>
        <v>0</v>
      </c>
      <c r="I288">
        <f>VLOOKUP($B288,'Tillförd energi'!$B$1:$AS$566,MATCH(I$1,'Tillförd energi'!$B$1:$AQ$1,0),FALSE)</f>
        <v>0</v>
      </c>
      <c r="J288">
        <f>VLOOKUP($B288,'Tillförd energi'!$B$1:$AS$566,MATCH(J$1,'Tillförd energi'!$B$1:$AQ$1,0),FALSE)</f>
        <v>0</v>
      </c>
      <c r="K288">
        <v>0</v>
      </c>
      <c r="L288">
        <f>VLOOKUP($B288,'Tillförd energi'!$B$1:$AS$566,MATCH(L$1,'Tillförd energi'!$B$1:$AQ$1,0),FALSE)</f>
        <v>0</v>
      </c>
      <c r="M288">
        <f>VLOOKUP($B288,'Tillförd energi'!$B$1:$AS$566,MATCH(M$1,'Tillförd energi'!$B$1:$AQ$1,0),FALSE)</f>
        <v>0</v>
      </c>
      <c r="N288">
        <f>VLOOKUP($B288,'Tillförd energi'!$B$1:$AS$566,MATCH(N$1,'Tillförd energi'!$B$1:$AQ$1,0),FALSE)</f>
        <v>0</v>
      </c>
      <c r="O288">
        <f>VLOOKUP($B288,'Tillförd energi'!$B$1:$AS$566,MATCH(O$1,'Tillförd energi'!$B$1:$AQ$1,0),FALSE)</f>
        <v>0</v>
      </c>
      <c r="P288">
        <f>VLOOKUP($B288,'Tillförd energi'!$B$1:$AS$566,MATCH(P$1,'Tillförd energi'!$B$1:$AQ$1,0),FALSE)</f>
        <v>0</v>
      </c>
      <c r="Q288">
        <f>VLOOKUP($B288,'Tillförd energi'!$B$1:$AS$566,MATCH(Q$1,'Tillförd energi'!$B$1:$AQ$1,0),FALSE)</f>
        <v>0</v>
      </c>
      <c r="R288">
        <f>VLOOKUP($B288,'Tillförd energi'!$B$1:$AS$566,MATCH(R$1,'Tillförd energi'!$B$1:$AQ$1,0),FALSE)</f>
        <v>0</v>
      </c>
      <c r="S288">
        <f>VLOOKUP($B288,'Tillförd energi'!$B$1:$AS$566,MATCH(S$1,'Tillförd energi'!$B$1:$AQ$1,0),FALSE)</f>
        <v>0</v>
      </c>
      <c r="T288">
        <f>VLOOKUP($B288,'Tillförd energi'!$B$1:$AS$566,MATCH(T$1,'Tillförd energi'!$B$1:$AQ$1,0),FALSE)</f>
        <v>0</v>
      </c>
      <c r="U288">
        <f>VLOOKUP($B288,'Tillförd energi'!$B$1:$AS$566,MATCH(U$1,'Tillförd energi'!$B$1:$AQ$1,0),FALSE)</f>
        <v>0</v>
      </c>
      <c r="V288">
        <f>VLOOKUP($B288,'Tillförd energi'!$B$1:$AS$566,MATCH(V$1,'Tillförd energi'!$B$1:$AQ$1,0),FALSE)</f>
        <v>0</v>
      </c>
      <c r="W288">
        <f>VLOOKUP($B288,'Tillförd energi'!$B$1:$AS$566,MATCH(W$1,'Tillförd energi'!$B$1:$AQ$1,0),FALSE)</f>
        <v>0</v>
      </c>
      <c r="X288">
        <f>VLOOKUP($B288,'Tillförd energi'!$B$1:$AS$566,MATCH(X$1,'Tillförd energi'!$B$1:$AQ$1,0),FALSE)</f>
        <v>0</v>
      </c>
      <c r="Y288">
        <f>VLOOKUP($B288,'Tillförd energi'!$B$1:$AS$566,MATCH(Y$1,'Tillförd energi'!$B$1:$AQ$1,0),FALSE)</f>
        <v>0</v>
      </c>
      <c r="Z288">
        <f>VLOOKUP($B288,'Tillförd energi'!$B$1:$AS$566,MATCH(Z$1,'Tillförd energi'!$B$1:$AQ$1,0),FALSE)</f>
        <v>0</v>
      </c>
      <c r="AA288">
        <f>VLOOKUP($B288,'Tillförd energi'!$B$1:$AS$566,MATCH(AA$1,'Tillförd energi'!$B$1:$AQ$1,0),FALSE)</f>
        <v>0</v>
      </c>
      <c r="AB288">
        <f>VLOOKUP($B288,'Tillförd energi'!$B$1:$AS$566,MATCH(AB$1,'Tillförd energi'!$B$1:$AQ$1,0),FALSE)</f>
        <v>0</v>
      </c>
      <c r="AC288">
        <f>VLOOKUP($B288,'Tillförd energi'!$B$1:$AS$566,MATCH(AC$1,'Tillförd energi'!$B$1:$AQ$1,0),FALSE)</f>
        <v>0</v>
      </c>
      <c r="AD288">
        <f>VLOOKUP($B288,'Tillförd energi'!$B$1:$AS$566,MATCH(AD$1,'Tillförd energi'!$B$1:$AQ$1,0),FALSE)</f>
        <v>84</v>
      </c>
      <c r="AE288">
        <f>VLOOKUP($B288,'Tillförd energi'!$B$1:$AS$566,MATCH(AE$1,'Tillförd energi'!$B$1:$AQ$1,0),FALSE)</f>
        <v>0</v>
      </c>
      <c r="AF288">
        <f>VLOOKUP($B288,'Tillförd energi'!$B$1:$AS$566,MATCH(AF$1,'Tillförd energi'!$B$1:$AQ$1,0),FALSE)</f>
        <v>1</v>
      </c>
      <c r="AG288">
        <f>IFERROR(VLOOKUP(B288,Miljö!$B$1:$S$476,9,FALSE)/1,0)</f>
        <v>0</v>
      </c>
      <c r="AI288">
        <f t="shared" si="32"/>
        <v>88.710999999999999</v>
      </c>
      <c r="AJ288">
        <f t="shared" si="33"/>
        <v>88.710999999999999</v>
      </c>
      <c r="AK288">
        <f>IF(ISERROR(1/VLOOKUP($B288,Leveranser!$B$1:$S$500,MATCH("såld värme (gwh)",Leveranser!$B$1:$S$1,0),FALSE)),"",VLOOKUP($B288,Leveranser!$B$1:$S$500,MATCH("såld värme (gwh)",Leveranser!$B$1:$S$1,0),FALSE))</f>
        <v>71</v>
      </c>
      <c r="AL288">
        <f>VLOOKUP($B288,Leveranser!$B$1:$Y$500,MATCH("Totalt såld fjärrvärme till andra fjärrvärmeföretag",Leveranser!$B$1:$AA$1,0),FALSE)</f>
        <v>0</v>
      </c>
      <c r="AM288">
        <f>IF(ISERROR(1/VLOOKUP($B288,Miljö!$B$1:$S$500,MATCH("Såld mängd produktionsspecifik fjärrvärme (GWh)",Miljö!$B$1:$R$1,0),FALSE)),0,VLOOKUP($B288,Miljö!$B$1:$S$500,MATCH("Såld mängd produktionsspecifik fjärrvärme (GWh)",Miljö!$B$1:$R$1,0),FALSE))</f>
        <v>0</v>
      </c>
      <c r="AN288" s="137">
        <f t="shared" si="34"/>
        <v>0.80035170384732446</v>
      </c>
      <c r="AP288" t="str">
        <f>VLOOKUP($B288,Miljövärden!$B$1:$H$446,7,FALSE)</f>
        <v>Ja</v>
      </c>
      <c r="AQ288" t="str">
        <f>VLOOKUP($B288,Miljövärden!$B$1:$H$446,6,FALSE)</f>
        <v>Ja</v>
      </c>
      <c r="AU288">
        <f t="shared" si="35"/>
        <v>1</v>
      </c>
      <c r="AV288">
        <f t="shared" si="36"/>
        <v>0</v>
      </c>
      <c r="AW288">
        <f t="shared" si="37"/>
        <v>0</v>
      </c>
      <c r="AX288">
        <f t="shared" si="38"/>
        <v>0</v>
      </c>
      <c r="AZ288">
        <f t="shared" si="39"/>
        <v>0</v>
      </c>
    </row>
    <row r="289" spans="1:52" customFormat="1" x14ac:dyDescent="0.25">
      <c r="A289" s="2" t="s">
        <v>445</v>
      </c>
      <c r="B289" s="2" t="s">
        <v>447</v>
      </c>
      <c r="C289">
        <f>VLOOKUP($B289,'Tillförd energi'!$B$1:$AS$566,MATCH(C$1,'Tillförd energi'!$B$1:$AQ$1,0),FALSE)</f>
        <v>0</v>
      </c>
      <c r="D289">
        <f>VLOOKUP($B289,'Tillförd energi'!$B$1:$AS$566,MATCH(D$1,'Tillförd energi'!$B$1:$AQ$1,0),FALSE)</f>
        <v>0.11700000000000001</v>
      </c>
      <c r="E289">
        <f>VLOOKUP($B289,'Tillförd energi'!$B$1:$AS$566,MATCH(E$1,'Tillförd energi'!$B$1:$AQ$1,0),FALSE)</f>
        <v>0</v>
      </c>
      <c r="F289">
        <f>VLOOKUP($B289,'Tillförd energi'!$B$1:$AS$566,MATCH(F$1,'Tillförd energi'!$B$1:$AQ$1,0),FALSE)</f>
        <v>0</v>
      </c>
      <c r="G289">
        <f>VLOOKUP($B289,'Tillförd energi'!$B$1:$AS$566,MATCH(G$1,'Tillförd energi'!$B$1:$AQ$1,0),FALSE)</f>
        <v>0</v>
      </c>
      <c r="H289">
        <f>VLOOKUP($B289,'Tillförd energi'!$B$1:$AS$566,MATCH(H$1,'Tillförd energi'!$B$1:$AQ$1,0),FALSE)</f>
        <v>0</v>
      </c>
      <c r="I289">
        <f>VLOOKUP($B289,'Tillförd energi'!$B$1:$AS$566,MATCH(I$1,'Tillförd energi'!$B$1:$AQ$1,0),FALSE)</f>
        <v>0</v>
      </c>
      <c r="J289">
        <f>VLOOKUP($B289,'Tillförd energi'!$B$1:$AS$566,MATCH(J$1,'Tillförd energi'!$B$1:$AQ$1,0),FALSE)</f>
        <v>0</v>
      </c>
      <c r="K289">
        <v>0</v>
      </c>
      <c r="L289">
        <f>VLOOKUP($B289,'Tillförd energi'!$B$1:$AS$566,MATCH(L$1,'Tillförd energi'!$B$1:$AQ$1,0),FALSE)</f>
        <v>0</v>
      </c>
      <c r="M289">
        <f>VLOOKUP($B289,'Tillförd energi'!$B$1:$AS$566,MATCH(M$1,'Tillförd energi'!$B$1:$AQ$1,0),FALSE)</f>
        <v>0</v>
      </c>
      <c r="N289">
        <f>VLOOKUP($B289,'Tillförd energi'!$B$1:$AS$566,MATCH(N$1,'Tillförd energi'!$B$1:$AQ$1,0),FALSE)</f>
        <v>0</v>
      </c>
      <c r="O289">
        <f>VLOOKUP($B289,'Tillförd energi'!$B$1:$AS$566,MATCH(O$1,'Tillförd energi'!$B$1:$AQ$1,0),FALSE)</f>
        <v>0</v>
      </c>
      <c r="P289">
        <f>VLOOKUP($B289,'Tillförd energi'!$B$1:$AS$566,MATCH(P$1,'Tillförd energi'!$B$1:$AQ$1,0),FALSE)</f>
        <v>0</v>
      </c>
      <c r="Q289">
        <f>VLOOKUP($B289,'Tillförd energi'!$B$1:$AS$566,MATCH(Q$1,'Tillförd energi'!$B$1:$AQ$1,0),FALSE)</f>
        <v>0</v>
      </c>
      <c r="R289">
        <f>VLOOKUP($B289,'Tillförd energi'!$B$1:$AS$566,MATCH(R$1,'Tillförd energi'!$B$1:$AQ$1,0),FALSE)</f>
        <v>0</v>
      </c>
      <c r="S289">
        <f>VLOOKUP($B289,'Tillförd energi'!$B$1:$AS$566,MATCH(S$1,'Tillförd energi'!$B$1:$AQ$1,0),FALSE)</f>
        <v>0.68200000000000005</v>
      </c>
      <c r="T289">
        <f>VLOOKUP($B289,'Tillförd energi'!$B$1:$AS$566,MATCH(T$1,'Tillförd energi'!$B$1:$AQ$1,0),FALSE)</f>
        <v>0</v>
      </c>
      <c r="U289">
        <f>VLOOKUP($B289,'Tillförd energi'!$B$1:$AS$566,MATCH(U$1,'Tillförd energi'!$B$1:$AQ$1,0),FALSE)</f>
        <v>0</v>
      </c>
      <c r="V289">
        <f>VLOOKUP($B289,'Tillförd energi'!$B$1:$AS$566,MATCH(V$1,'Tillförd energi'!$B$1:$AQ$1,0),FALSE)</f>
        <v>0</v>
      </c>
      <c r="W289">
        <f>VLOOKUP($B289,'Tillförd energi'!$B$1:$AS$566,MATCH(W$1,'Tillförd energi'!$B$1:$AQ$1,0),FALSE)</f>
        <v>0</v>
      </c>
      <c r="X289">
        <f>VLOOKUP($B289,'Tillförd energi'!$B$1:$AS$566,MATCH(X$1,'Tillförd energi'!$B$1:$AQ$1,0),FALSE)</f>
        <v>0</v>
      </c>
      <c r="Y289">
        <f>VLOOKUP($B289,'Tillförd energi'!$B$1:$AS$566,MATCH(Y$1,'Tillförd energi'!$B$1:$AQ$1,0),FALSE)</f>
        <v>0</v>
      </c>
      <c r="Z289">
        <f>VLOOKUP($B289,'Tillförd energi'!$B$1:$AS$566,MATCH(Z$1,'Tillförd energi'!$B$1:$AQ$1,0),FALSE)</f>
        <v>0</v>
      </c>
      <c r="AA289">
        <f>VLOOKUP($B289,'Tillförd energi'!$B$1:$AS$566,MATCH(AA$1,'Tillförd energi'!$B$1:$AQ$1,0),FALSE)</f>
        <v>0</v>
      </c>
      <c r="AB289">
        <f>VLOOKUP($B289,'Tillförd energi'!$B$1:$AS$566,MATCH(AB$1,'Tillförd energi'!$B$1:$AQ$1,0),FALSE)</f>
        <v>0</v>
      </c>
      <c r="AC289">
        <f>VLOOKUP($B289,'Tillförd energi'!$B$1:$AS$566,MATCH(AC$1,'Tillförd energi'!$B$1:$AQ$1,0),FALSE)</f>
        <v>0</v>
      </c>
      <c r="AD289">
        <f>VLOOKUP($B289,'Tillförd energi'!$B$1:$AS$566,MATCH(AD$1,'Tillförd energi'!$B$1:$AQ$1,0),FALSE)</f>
        <v>0</v>
      </c>
      <c r="AE289">
        <f>VLOOKUP($B289,'Tillförd energi'!$B$1:$AS$566,MATCH(AE$1,'Tillförd energi'!$B$1:$AQ$1,0),FALSE)</f>
        <v>0</v>
      </c>
      <c r="AF289">
        <f>VLOOKUP($B289,'Tillförd energi'!$B$1:$AS$566,MATCH(AF$1,'Tillförd energi'!$B$1:$AQ$1,0),FALSE)</f>
        <v>4.3999999999999997E-2</v>
      </c>
      <c r="AG289">
        <f>IFERROR(VLOOKUP(B289,Miljö!$B$1:$S$476,9,FALSE)/1,0)</f>
        <v>0</v>
      </c>
      <c r="AI289">
        <f t="shared" si="32"/>
        <v>0.84300000000000008</v>
      </c>
      <c r="AJ289">
        <f t="shared" si="33"/>
        <v>0.84300000000000008</v>
      </c>
      <c r="AK289">
        <f>IF(ISERROR(1/VLOOKUP($B289,Leveranser!$B$1:$S$500,MATCH("såld värme (gwh)",Leveranser!$B$1:$S$1,0),FALSE)),"",VLOOKUP($B289,Leveranser!$B$1:$S$500,MATCH("såld värme (gwh)",Leveranser!$B$1:$S$1,0),FALSE))</f>
        <v>0.84299999999999997</v>
      </c>
      <c r="AL289">
        <f>VLOOKUP($B289,Leveranser!$B$1:$Y$500,MATCH("Totalt såld fjärrvärme till andra fjärrvärmeföretag",Leveranser!$B$1:$AA$1,0),FALSE)</f>
        <v>0</v>
      </c>
      <c r="AM289">
        <f>IF(ISERROR(1/VLOOKUP($B289,Miljö!$B$1:$S$500,MATCH("Såld mängd produktionsspecifik fjärrvärme (GWh)",Miljö!$B$1:$R$1,0),FALSE)),0,VLOOKUP($B289,Miljö!$B$1:$S$500,MATCH("Såld mängd produktionsspecifik fjärrvärme (GWh)",Miljö!$B$1:$R$1,0),FALSE))</f>
        <v>0</v>
      </c>
      <c r="AN289" s="137">
        <f t="shared" si="34"/>
        <v>0.99999999999999989</v>
      </c>
      <c r="AP289" t="str">
        <f>VLOOKUP($B289,Miljövärden!$B$1:$H$446,7,FALSE)</f>
        <v>Ja</v>
      </c>
      <c r="AQ289" t="str">
        <f>VLOOKUP($B289,Miljövärden!$B$1:$H$446,6,FALSE)</f>
        <v>Ja</v>
      </c>
      <c r="AU289">
        <f t="shared" si="35"/>
        <v>4.3999999999999997E-2</v>
      </c>
      <c r="AV289">
        <f t="shared" si="36"/>
        <v>0</v>
      </c>
      <c r="AW289">
        <f t="shared" si="37"/>
        <v>0</v>
      </c>
      <c r="AX289">
        <f t="shared" si="38"/>
        <v>0.68200000000000005</v>
      </c>
      <c r="AZ289">
        <f t="shared" si="39"/>
        <v>0.68200000000000005</v>
      </c>
    </row>
    <row r="290" spans="1:52" customFormat="1" x14ac:dyDescent="0.25">
      <c r="A290" s="2" t="s">
        <v>448</v>
      </c>
      <c r="B290" s="2" t="s">
        <v>449</v>
      </c>
      <c r="C290">
        <f>VLOOKUP($B290,'Tillförd energi'!$B$1:$AS$566,MATCH(C$1,'Tillförd energi'!$B$1:$AQ$1,0),FALSE)</f>
        <v>0</v>
      </c>
      <c r="D290">
        <f>VLOOKUP($B290,'Tillförd energi'!$B$1:$AS$566,MATCH(D$1,'Tillförd energi'!$B$1:$AQ$1,0),FALSE)</f>
        <v>4.0909399999999998</v>
      </c>
      <c r="E290">
        <f>VLOOKUP($B290,'Tillförd energi'!$B$1:$AS$566,MATCH(E$1,'Tillförd energi'!$B$1:$AQ$1,0),FALSE)</f>
        <v>0</v>
      </c>
      <c r="F290">
        <f>VLOOKUP($B290,'Tillförd energi'!$B$1:$AS$566,MATCH(F$1,'Tillförd energi'!$B$1:$AQ$1,0),FALSE)</f>
        <v>0</v>
      </c>
      <c r="G290">
        <f>VLOOKUP($B290,'Tillförd energi'!$B$1:$AS$566,MATCH(G$1,'Tillförd energi'!$B$1:$AQ$1,0),FALSE)</f>
        <v>0</v>
      </c>
      <c r="H290">
        <f>VLOOKUP($B290,'Tillförd energi'!$B$1:$AS$566,MATCH(H$1,'Tillförd energi'!$B$1:$AQ$1,0),FALSE)</f>
        <v>0</v>
      </c>
      <c r="I290">
        <f>VLOOKUP($B290,'Tillförd energi'!$B$1:$AS$566,MATCH(I$1,'Tillförd energi'!$B$1:$AQ$1,0),FALSE)</f>
        <v>9.7071299999999994</v>
      </c>
      <c r="J290">
        <f>VLOOKUP($B290,'Tillförd energi'!$B$1:$AS$566,MATCH(J$1,'Tillförd energi'!$B$1:$AQ$1,0),FALSE)</f>
        <v>0</v>
      </c>
      <c r="K290">
        <v>0</v>
      </c>
      <c r="L290">
        <f>VLOOKUP($B290,'Tillförd energi'!$B$1:$AS$566,MATCH(L$1,'Tillförd energi'!$B$1:$AQ$1,0),FALSE)</f>
        <v>113.791</v>
      </c>
      <c r="M290">
        <f>VLOOKUP($B290,'Tillförd energi'!$B$1:$AS$566,MATCH(M$1,'Tillförd energi'!$B$1:$AQ$1,0),FALSE)</f>
        <v>1.92432</v>
      </c>
      <c r="N290">
        <f>VLOOKUP($B290,'Tillförd energi'!$B$1:$AS$566,MATCH(N$1,'Tillförd energi'!$B$1:$AQ$1,0),FALSE)</f>
        <v>4.4900799999999998</v>
      </c>
      <c r="O290">
        <f>VLOOKUP($B290,'Tillförd energi'!$B$1:$AS$566,MATCH(O$1,'Tillförd energi'!$B$1:$AQ$1,0),FALSE)</f>
        <v>0</v>
      </c>
      <c r="P290">
        <f>VLOOKUP($B290,'Tillförd energi'!$B$1:$AS$566,MATCH(P$1,'Tillförd energi'!$B$1:$AQ$1,0),FALSE)</f>
        <v>0</v>
      </c>
      <c r="Q290">
        <f>VLOOKUP($B290,'Tillförd energi'!$B$1:$AS$566,MATCH(Q$1,'Tillförd energi'!$B$1:$AQ$1,0),FALSE)</f>
        <v>10.193199999999999</v>
      </c>
      <c r="R290">
        <f>VLOOKUP($B290,'Tillförd energi'!$B$1:$AS$566,MATCH(R$1,'Tillförd energi'!$B$1:$AQ$1,0),FALSE)</f>
        <v>11.33</v>
      </c>
      <c r="S290">
        <f>VLOOKUP($B290,'Tillförd energi'!$B$1:$AS$566,MATCH(S$1,'Tillförd energi'!$B$1:$AQ$1,0),FALSE)</f>
        <v>0</v>
      </c>
      <c r="T290">
        <f>VLOOKUP($B290,'Tillförd energi'!$B$1:$AS$566,MATCH(T$1,'Tillförd energi'!$B$1:$AQ$1,0),FALSE)</f>
        <v>0</v>
      </c>
      <c r="U290">
        <f>VLOOKUP($B290,'Tillförd energi'!$B$1:$AS$566,MATCH(U$1,'Tillförd energi'!$B$1:$AQ$1,0),FALSE)</f>
        <v>0</v>
      </c>
      <c r="V290">
        <f>VLOOKUP($B290,'Tillförd energi'!$B$1:$AS$566,MATCH(V$1,'Tillförd energi'!$B$1:$AQ$1,0),FALSE)</f>
        <v>0</v>
      </c>
      <c r="W290">
        <f>VLOOKUP($B290,'Tillförd energi'!$B$1:$AS$566,MATCH(W$1,'Tillförd energi'!$B$1:$AQ$1,0),FALSE)</f>
        <v>0</v>
      </c>
      <c r="X290">
        <f>VLOOKUP($B290,'Tillförd energi'!$B$1:$AS$566,MATCH(X$1,'Tillförd energi'!$B$1:$AQ$1,0),FALSE)</f>
        <v>0</v>
      </c>
      <c r="Y290">
        <f>VLOOKUP($B290,'Tillförd energi'!$B$1:$AS$566,MATCH(Y$1,'Tillförd energi'!$B$1:$AQ$1,0),FALSE)</f>
        <v>0</v>
      </c>
      <c r="Z290">
        <f>VLOOKUP($B290,'Tillförd energi'!$B$1:$AS$566,MATCH(Z$1,'Tillförd energi'!$B$1:$AQ$1,0),FALSE)</f>
        <v>0</v>
      </c>
      <c r="AA290">
        <f>VLOOKUP($B290,'Tillförd energi'!$B$1:$AS$566,MATCH(AA$1,'Tillförd energi'!$B$1:$AQ$1,0),FALSE)</f>
        <v>0</v>
      </c>
      <c r="AB290">
        <f>VLOOKUP($B290,'Tillförd energi'!$B$1:$AS$566,MATCH(AB$1,'Tillförd energi'!$B$1:$AQ$1,0),FALSE)</f>
        <v>0</v>
      </c>
      <c r="AC290">
        <f>VLOOKUP($B290,'Tillförd energi'!$B$1:$AS$566,MATCH(AC$1,'Tillförd energi'!$B$1:$AQ$1,0),FALSE)</f>
        <v>24.8</v>
      </c>
      <c r="AD290">
        <f>VLOOKUP($B290,'Tillförd energi'!$B$1:$AS$566,MATCH(AD$1,'Tillförd energi'!$B$1:$AQ$1,0),FALSE)</f>
        <v>0</v>
      </c>
      <c r="AE290">
        <f>VLOOKUP($B290,'Tillförd energi'!$B$1:$AS$566,MATCH(AE$1,'Tillförd energi'!$B$1:$AQ$1,0),FALSE)</f>
        <v>0</v>
      </c>
      <c r="AF290">
        <f>VLOOKUP($B290,'Tillförd energi'!$B$1:$AS$566,MATCH(AF$1,'Tillförd energi'!$B$1:$AQ$1,0),FALSE)</f>
        <v>3.9613299999999998</v>
      </c>
      <c r="AG290">
        <f>IFERROR(VLOOKUP(B290,Miljö!$B$1:$S$476,9,FALSE)/1,0)</f>
        <v>0</v>
      </c>
      <c r="AI290">
        <f t="shared" si="32"/>
        <v>184.28800000000001</v>
      </c>
      <c r="AJ290">
        <f t="shared" si="33"/>
        <v>184.28800000000001</v>
      </c>
      <c r="AK290">
        <f>IF(ISERROR(1/VLOOKUP($B290,Leveranser!$B$1:$S$500,MATCH("såld värme (gwh)",Leveranser!$B$1:$S$1,0),FALSE)),"",VLOOKUP($B290,Leveranser!$B$1:$S$500,MATCH("såld värme (gwh)",Leveranser!$B$1:$S$1,0),FALSE))</f>
        <v>120.9</v>
      </c>
      <c r="AL290">
        <f>VLOOKUP($B290,Leveranser!$B$1:$Y$500,MATCH("Totalt såld fjärrvärme till andra fjärrvärmeföretag",Leveranser!$B$1:$AA$1,0),FALSE)</f>
        <v>0</v>
      </c>
      <c r="AM290">
        <f>IF(ISERROR(1/VLOOKUP($B290,Miljö!$B$1:$S$500,MATCH("Såld mängd produktionsspecifik fjärrvärme (GWh)",Miljö!$B$1:$R$1,0),FALSE)),0,VLOOKUP($B290,Miljö!$B$1:$S$500,MATCH("Såld mängd produktionsspecifik fjärrvärme (GWh)",Miljö!$B$1:$R$1,0),FALSE))</f>
        <v>0</v>
      </c>
      <c r="AN290" s="137">
        <f t="shared" si="34"/>
        <v>0.65603837471783299</v>
      </c>
      <c r="AP290" t="str">
        <f>VLOOKUP($B290,Miljövärden!$B$1:$H$446,7,FALSE)</f>
        <v>Ja</v>
      </c>
      <c r="AQ290" t="str">
        <f>VLOOKUP($B290,Miljövärden!$B$1:$H$446,6,FALSE)</f>
        <v>Ja</v>
      </c>
      <c r="AU290">
        <f t="shared" si="35"/>
        <v>3.9613299999999998</v>
      </c>
      <c r="AV290">
        <f t="shared" si="36"/>
        <v>0</v>
      </c>
      <c r="AW290">
        <f t="shared" si="37"/>
        <v>16.607599999999998</v>
      </c>
      <c r="AX290">
        <f t="shared" si="38"/>
        <v>11.33</v>
      </c>
      <c r="AZ290">
        <f t="shared" si="39"/>
        <v>141.7286</v>
      </c>
    </row>
    <row r="291" spans="1:52" customFormat="1" x14ac:dyDescent="0.25">
      <c r="A291" s="2" t="s">
        <v>450</v>
      </c>
      <c r="B291" s="2" t="s">
        <v>451</v>
      </c>
      <c r="C291">
        <f>VLOOKUP($B291,'Tillförd energi'!$B$1:$AS$566,MATCH(C$1,'Tillförd energi'!$B$1:$AQ$1,0),FALSE)</f>
        <v>0</v>
      </c>
      <c r="D291">
        <f>VLOOKUP($B291,'Tillförd energi'!$B$1:$AS$566,MATCH(D$1,'Tillförd energi'!$B$1:$AQ$1,0),FALSE)</f>
        <v>0</v>
      </c>
      <c r="E291">
        <f>VLOOKUP($B291,'Tillförd energi'!$B$1:$AS$566,MATCH(E$1,'Tillförd energi'!$B$1:$AQ$1,0),FALSE)</f>
        <v>0</v>
      </c>
      <c r="F291">
        <f>VLOOKUP($B291,'Tillförd energi'!$B$1:$AS$566,MATCH(F$1,'Tillförd energi'!$B$1:$AQ$1,0),FALSE)</f>
        <v>3.2770000000000001</v>
      </c>
      <c r="G291">
        <f>VLOOKUP($B291,'Tillförd energi'!$B$1:$AS$566,MATCH(G$1,'Tillförd energi'!$B$1:$AQ$1,0),FALSE)</f>
        <v>0</v>
      </c>
      <c r="H291">
        <f>VLOOKUP($B291,'Tillförd energi'!$B$1:$AS$566,MATCH(H$1,'Tillförd energi'!$B$1:$AQ$1,0),FALSE)</f>
        <v>0</v>
      </c>
      <c r="I291">
        <f>VLOOKUP($B291,'Tillförd energi'!$B$1:$AS$566,MATCH(I$1,'Tillförd energi'!$B$1:$AQ$1,0),FALSE)</f>
        <v>0</v>
      </c>
      <c r="J291">
        <f>VLOOKUP($B291,'Tillförd energi'!$B$1:$AS$566,MATCH(J$1,'Tillförd energi'!$B$1:$AQ$1,0),FALSE)</f>
        <v>0</v>
      </c>
      <c r="K291">
        <v>0</v>
      </c>
      <c r="L291">
        <f>VLOOKUP($B291,'Tillförd energi'!$B$1:$AS$566,MATCH(L$1,'Tillförd energi'!$B$1:$AQ$1,0),FALSE)</f>
        <v>0</v>
      </c>
      <c r="M291">
        <f>VLOOKUP($B291,'Tillförd energi'!$B$1:$AS$566,MATCH(M$1,'Tillförd energi'!$B$1:$AQ$1,0),FALSE)</f>
        <v>0</v>
      </c>
      <c r="N291">
        <f>VLOOKUP($B291,'Tillförd energi'!$B$1:$AS$566,MATCH(N$1,'Tillförd energi'!$B$1:$AQ$1,0),FALSE)</f>
        <v>0</v>
      </c>
      <c r="O291">
        <f>VLOOKUP($B291,'Tillförd energi'!$B$1:$AS$566,MATCH(O$1,'Tillförd energi'!$B$1:$AQ$1,0),FALSE)</f>
        <v>22.831</v>
      </c>
      <c r="P291">
        <f>VLOOKUP($B291,'Tillförd energi'!$B$1:$AS$566,MATCH(P$1,'Tillförd energi'!$B$1:$AQ$1,0),FALSE)</f>
        <v>0</v>
      </c>
      <c r="Q291">
        <f>VLOOKUP($B291,'Tillförd energi'!$B$1:$AS$566,MATCH(Q$1,'Tillförd energi'!$B$1:$AQ$1,0),FALSE)</f>
        <v>0</v>
      </c>
      <c r="R291">
        <f>VLOOKUP($B291,'Tillförd energi'!$B$1:$AS$566,MATCH(R$1,'Tillförd energi'!$B$1:$AQ$1,0),FALSE)</f>
        <v>0</v>
      </c>
      <c r="S291">
        <f>VLOOKUP($B291,'Tillförd energi'!$B$1:$AS$566,MATCH(S$1,'Tillförd energi'!$B$1:$AQ$1,0),FALSE)</f>
        <v>0</v>
      </c>
      <c r="T291">
        <f>VLOOKUP($B291,'Tillförd energi'!$B$1:$AS$566,MATCH(T$1,'Tillförd energi'!$B$1:$AQ$1,0),FALSE)</f>
        <v>0</v>
      </c>
      <c r="U291">
        <f>VLOOKUP($B291,'Tillförd energi'!$B$1:$AS$566,MATCH(U$1,'Tillförd energi'!$B$1:$AQ$1,0),FALSE)</f>
        <v>0</v>
      </c>
      <c r="V291">
        <f>VLOOKUP($B291,'Tillförd energi'!$B$1:$AS$566,MATCH(V$1,'Tillförd energi'!$B$1:$AQ$1,0),FALSE)</f>
        <v>0</v>
      </c>
      <c r="W291">
        <f>VLOOKUP($B291,'Tillförd energi'!$B$1:$AS$566,MATCH(W$1,'Tillförd energi'!$B$1:$AQ$1,0),FALSE)</f>
        <v>0</v>
      </c>
      <c r="X291">
        <f>VLOOKUP($B291,'Tillförd energi'!$B$1:$AS$566,MATCH(X$1,'Tillförd energi'!$B$1:$AQ$1,0),FALSE)</f>
        <v>0</v>
      </c>
      <c r="Y291">
        <f>VLOOKUP($B291,'Tillförd energi'!$B$1:$AS$566,MATCH(Y$1,'Tillförd energi'!$B$1:$AQ$1,0),FALSE)</f>
        <v>0</v>
      </c>
      <c r="Z291">
        <f>VLOOKUP($B291,'Tillförd energi'!$B$1:$AS$566,MATCH(Z$1,'Tillförd energi'!$B$1:$AQ$1,0),FALSE)</f>
        <v>0</v>
      </c>
      <c r="AA291">
        <f>VLOOKUP($B291,'Tillförd energi'!$B$1:$AS$566,MATCH(AA$1,'Tillförd energi'!$B$1:$AQ$1,0),FALSE)</f>
        <v>0</v>
      </c>
      <c r="AB291">
        <f>VLOOKUP($B291,'Tillförd energi'!$B$1:$AS$566,MATCH(AB$1,'Tillförd energi'!$B$1:$AQ$1,0),FALSE)</f>
        <v>0</v>
      </c>
      <c r="AC291">
        <f>VLOOKUP($B291,'Tillförd energi'!$B$1:$AS$566,MATCH(AC$1,'Tillförd energi'!$B$1:$AQ$1,0),FALSE)</f>
        <v>3.512</v>
      </c>
      <c r="AD291">
        <f>VLOOKUP($B291,'Tillförd energi'!$B$1:$AS$566,MATCH(AD$1,'Tillförd energi'!$B$1:$AQ$1,0),FALSE)</f>
        <v>0</v>
      </c>
      <c r="AE291">
        <f>VLOOKUP($B291,'Tillförd energi'!$B$1:$AS$566,MATCH(AE$1,'Tillförd energi'!$B$1:$AQ$1,0),FALSE)</f>
        <v>0</v>
      </c>
      <c r="AF291">
        <f>VLOOKUP($B291,'Tillförd energi'!$B$1:$AS$566,MATCH(AF$1,'Tillförd energi'!$B$1:$AQ$1,0),FALSE)</f>
        <v>0.6</v>
      </c>
      <c r="AG291">
        <f>IFERROR(VLOOKUP(B291,Miljö!$B$1:$S$476,9,FALSE)/1,0)</f>
        <v>0</v>
      </c>
      <c r="AI291">
        <f t="shared" si="32"/>
        <v>30.220000000000002</v>
      </c>
      <c r="AJ291">
        <f t="shared" si="33"/>
        <v>30.220000000000002</v>
      </c>
      <c r="AK291">
        <f>IF(ISERROR(1/VLOOKUP($B291,Leveranser!$B$1:$S$500,MATCH("såld värme (gwh)",Leveranser!$B$1:$S$1,0),FALSE)),"",VLOOKUP($B291,Leveranser!$B$1:$S$500,MATCH("såld värme (gwh)",Leveranser!$B$1:$S$1,0),FALSE))</f>
        <v>21.366</v>
      </c>
      <c r="AL291">
        <f>VLOOKUP($B291,Leveranser!$B$1:$Y$500,MATCH("Totalt såld fjärrvärme till andra fjärrvärmeföretag",Leveranser!$B$1:$AA$1,0),FALSE)</f>
        <v>0</v>
      </c>
      <c r="AM291">
        <f>IF(ISERROR(1/VLOOKUP($B291,Miljö!$B$1:$S$500,MATCH("Såld mängd produktionsspecifik fjärrvärme (GWh)",Miljö!$B$1:$R$1,0),FALSE)),0,VLOOKUP($B291,Miljö!$B$1:$S$500,MATCH("Såld mängd produktionsspecifik fjärrvärme (GWh)",Miljö!$B$1:$R$1,0),FALSE))</f>
        <v>0</v>
      </c>
      <c r="AN291" s="137">
        <f t="shared" si="34"/>
        <v>0.70701522170747844</v>
      </c>
      <c r="AP291" t="str">
        <f>VLOOKUP($B291,Miljövärden!$B$1:$H$446,7,FALSE)</f>
        <v>Ja</v>
      </c>
      <c r="AQ291" t="str">
        <f>VLOOKUP($B291,Miljövärden!$B$1:$H$446,6,FALSE)</f>
        <v>Ja</v>
      </c>
      <c r="AU291">
        <f t="shared" si="35"/>
        <v>0.6</v>
      </c>
      <c r="AV291">
        <f t="shared" si="36"/>
        <v>0</v>
      </c>
      <c r="AW291">
        <f t="shared" si="37"/>
        <v>22.831</v>
      </c>
      <c r="AX291">
        <f t="shared" si="38"/>
        <v>0</v>
      </c>
      <c r="AZ291">
        <f t="shared" si="39"/>
        <v>22.831</v>
      </c>
    </row>
    <row r="292" spans="1:52" customFormat="1" x14ac:dyDescent="0.25">
      <c r="A292" s="2" t="s">
        <v>450</v>
      </c>
      <c r="B292" s="2" t="s">
        <v>452</v>
      </c>
      <c r="C292">
        <f>VLOOKUP($B292,'Tillförd energi'!$B$1:$AS$566,MATCH(C$1,'Tillförd energi'!$B$1:$AQ$1,0),FALSE)</f>
        <v>0</v>
      </c>
      <c r="D292">
        <f>VLOOKUP($B292,'Tillförd energi'!$B$1:$AS$566,MATCH(D$1,'Tillförd energi'!$B$1:$AQ$1,0),FALSE)</f>
        <v>0.55800000000000005</v>
      </c>
      <c r="E292">
        <f>VLOOKUP($B292,'Tillförd energi'!$B$1:$AS$566,MATCH(E$1,'Tillförd energi'!$B$1:$AQ$1,0),FALSE)</f>
        <v>0</v>
      </c>
      <c r="F292">
        <f>VLOOKUP($B292,'Tillförd energi'!$B$1:$AS$566,MATCH(F$1,'Tillförd energi'!$B$1:$AQ$1,0),FALSE)</f>
        <v>0</v>
      </c>
      <c r="G292">
        <f>VLOOKUP($B292,'Tillförd energi'!$B$1:$AS$566,MATCH(G$1,'Tillförd energi'!$B$1:$AQ$1,0),FALSE)</f>
        <v>0</v>
      </c>
      <c r="H292">
        <f>VLOOKUP($B292,'Tillförd energi'!$B$1:$AS$566,MATCH(H$1,'Tillförd energi'!$B$1:$AQ$1,0),FALSE)</f>
        <v>0</v>
      </c>
      <c r="I292">
        <f>VLOOKUP($B292,'Tillförd energi'!$B$1:$AS$566,MATCH(I$1,'Tillförd energi'!$B$1:$AQ$1,0),FALSE)</f>
        <v>0</v>
      </c>
      <c r="J292">
        <f>VLOOKUP($B292,'Tillförd energi'!$B$1:$AS$566,MATCH(J$1,'Tillförd energi'!$B$1:$AQ$1,0),FALSE)</f>
        <v>0</v>
      </c>
      <c r="K292">
        <v>0</v>
      </c>
      <c r="L292">
        <f>VLOOKUP($B292,'Tillförd energi'!$B$1:$AS$566,MATCH(L$1,'Tillförd energi'!$B$1:$AQ$1,0),FALSE)</f>
        <v>2</v>
      </c>
      <c r="M292">
        <f>VLOOKUP($B292,'Tillförd energi'!$B$1:$AS$566,MATCH(M$1,'Tillförd energi'!$B$1:$AQ$1,0),FALSE)</f>
        <v>0</v>
      </c>
      <c r="N292">
        <f>VLOOKUP($B292,'Tillförd energi'!$B$1:$AS$566,MATCH(N$1,'Tillförd energi'!$B$1:$AQ$1,0),FALSE)</f>
        <v>0</v>
      </c>
      <c r="O292">
        <f>VLOOKUP($B292,'Tillförd energi'!$B$1:$AS$566,MATCH(O$1,'Tillförd energi'!$B$1:$AQ$1,0),FALSE)</f>
        <v>2.7</v>
      </c>
      <c r="P292">
        <f>VLOOKUP($B292,'Tillförd energi'!$B$1:$AS$566,MATCH(P$1,'Tillförd energi'!$B$1:$AQ$1,0),FALSE)</f>
        <v>12.851000000000001</v>
      </c>
      <c r="Q292">
        <f>VLOOKUP($B292,'Tillförd energi'!$B$1:$AS$566,MATCH(Q$1,'Tillförd energi'!$B$1:$AQ$1,0),FALSE)</f>
        <v>0</v>
      </c>
      <c r="R292">
        <f>VLOOKUP($B292,'Tillförd energi'!$B$1:$AS$566,MATCH(R$1,'Tillförd energi'!$B$1:$AQ$1,0),FALSE)</f>
        <v>0</v>
      </c>
      <c r="S292">
        <f>VLOOKUP($B292,'Tillförd energi'!$B$1:$AS$566,MATCH(S$1,'Tillförd energi'!$B$1:$AQ$1,0),FALSE)</f>
        <v>0</v>
      </c>
      <c r="T292">
        <f>VLOOKUP($B292,'Tillförd energi'!$B$1:$AS$566,MATCH(T$1,'Tillförd energi'!$B$1:$AQ$1,0),FALSE)</f>
        <v>0</v>
      </c>
      <c r="U292">
        <f>VLOOKUP($B292,'Tillförd energi'!$B$1:$AS$566,MATCH(U$1,'Tillförd energi'!$B$1:$AQ$1,0),FALSE)</f>
        <v>0</v>
      </c>
      <c r="V292">
        <f>VLOOKUP($B292,'Tillförd energi'!$B$1:$AS$566,MATCH(V$1,'Tillförd energi'!$B$1:$AQ$1,0),FALSE)</f>
        <v>1.9</v>
      </c>
      <c r="W292">
        <f>VLOOKUP($B292,'Tillförd energi'!$B$1:$AS$566,MATCH(W$1,'Tillförd energi'!$B$1:$AQ$1,0),FALSE)</f>
        <v>0</v>
      </c>
      <c r="X292">
        <f>VLOOKUP($B292,'Tillförd energi'!$B$1:$AS$566,MATCH(X$1,'Tillförd energi'!$B$1:$AQ$1,0),FALSE)</f>
        <v>0</v>
      </c>
      <c r="Y292">
        <f>VLOOKUP($B292,'Tillförd energi'!$B$1:$AS$566,MATCH(Y$1,'Tillförd energi'!$B$1:$AQ$1,0),FALSE)</f>
        <v>0</v>
      </c>
      <c r="Z292">
        <f>VLOOKUP($B292,'Tillförd energi'!$B$1:$AS$566,MATCH(Z$1,'Tillförd energi'!$B$1:$AQ$1,0),FALSE)</f>
        <v>0</v>
      </c>
      <c r="AA292">
        <f>VLOOKUP($B292,'Tillförd energi'!$B$1:$AS$566,MATCH(AA$1,'Tillförd energi'!$B$1:$AQ$1,0),FALSE)</f>
        <v>0</v>
      </c>
      <c r="AB292">
        <f>VLOOKUP($B292,'Tillförd energi'!$B$1:$AS$566,MATCH(AB$1,'Tillförd energi'!$B$1:$AQ$1,0),FALSE)</f>
        <v>0</v>
      </c>
      <c r="AC292">
        <f>VLOOKUP($B292,'Tillförd energi'!$B$1:$AS$566,MATCH(AC$1,'Tillförd energi'!$B$1:$AQ$1,0),FALSE)</f>
        <v>2.41</v>
      </c>
      <c r="AD292">
        <f>VLOOKUP($B292,'Tillförd energi'!$B$1:$AS$566,MATCH(AD$1,'Tillförd energi'!$B$1:$AQ$1,0),FALSE)</f>
        <v>0</v>
      </c>
      <c r="AE292">
        <f>VLOOKUP($B292,'Tillförd energi'!$B$1:$AS$566,MATCH(AE$1,'Tillförd energi'!$B$1:$AQ$1,0),FALSE)</f>
        <v>0</v>
      </c>
      <c r="AF292">
        <f>VLOOKUP($B292,'Tillförd energi'!$B$1:$AS$566,MATCH(AF$1,'Tillförd energi'!$B$1:$AQ$1,0),FALSE)</f>
        <v>0.7</v>
      </c>
      <c r="AG292">
        <f>IFERROR(VLOOKUP(B292,Miljö!$B$1:$S$476,9,FALSE)/1,0)</f>
        <v>0</v>
      </c>
      <c r="AI292">
        <f t="shared" si="32"/>
        <v>23.119</v>
      </c>
      <c r="AJ292">
        <f t="shared" si="33"/>
        <v>23.119</v>
      </c>
      <c r="AK292">
        <f>IF(ISERROR(1/VLOOKUP($B292,Leveranser!$B$1:$S$500,MATCH("såld värme (gwh)",Leveranser!$B$1:$S$1,0),FALSE)),"",VLOOKUP($B292,Leveranser!$B$1:$S$500,MATCH("såld värme (gwh)",Leveranser!$B$1:$S$1,0),FALSE))</f>
        <v>14.74</v>
      </c>
      <c r="AL292">
        <f>VLOOKUP($B292,Leveranser!$B$1:$Y$500,MATCH("Totalt såld fjärrvärme till andra fjärrvärmeföretag",Leveranser!$B$1:$AA$1,0),FALSE)</f>
        <v>0</v>
      </c>
      <c r="AM292">
        <f>IF(ISERROR(1/VLOOKUP($B292,Miljö!$B$1:$S$500,MATCH("Såld mängd produktionsspecifik fjärrvärme (GWh)",Miljö!$B$1:$R$1,0),FALSE)),0,VLOOKUP($B292,Miljö!$B$1:$S$500,MATCH("Såld mängd produktionsspecifik fjärrvärme (GWh)",Miljö!$B$1:$R$1,0),FALSE))</f>
        <v>0</v>
      </c>
      <c r="AN292" s="137">
        <f t="shared" si="34"/>
        <v>0.6375708291881137</v>
      </c>
      <c r="AP292" t="str">
        <f>VLOOKUP($B292,Miljövärden!$B$1:$H$446,7,FALSE)</f>
        <v>Ja</v>
      </c>
      <c r="AQ292" t="str">
        <f>VLOOKUP($B292,Miljövärden!$B$1:$H$446,6,FALSE)</f>
        <v>Ja</v>
      </c>
      <c r="AU292">
        <f t="shared" si="35"/>
        <v>0.7</v>
      </c>
      <c r="AV292">
        <f t="shared" si="36"/>
        <v>0</v>
      </c>
      <c r="AW292">
        <f t="shared" si="37"/>
        <v>15.551000000000002</v>
      </c>
      <c r="AX292">
        <f t="shared" si="38"/>
        <v>0</v>
      </c>
      <c r="AZ292">
        <f t="shared" si="39"/>
        <v>19.451000000000001</v>
      </c>
    </row>
    <row r="293" spans="1:52" customFormat="1" x14ac:dyDescent="0.25">
      <c r="A293" s="2" t="s">
        <v>450</v>
      </c>
      <c r="B293" s="2" t="s">
        <v>453</v>
      </c>
      <c r="C293">
        <f>VLOOKUP($B293,'Tillförd energi'!$B$1:$AS$566,MATCH(C$1,'Tillförd energi'!$B$1:$AQ$1,0),FALSE)</f>
        <v>0</v>
      </c>
      <c r="D293">
        <f>VLOOKUP($B293,'Tillförd energi'!$B$1:$AS$566,MATCH(D$1,'Tillförd energi'!$B$1:$AQ$1,0),FALSE)</f>
        <v>1.2290000000000001</v>
      </c>
      <c r="E293">
        <f>VLOOKUP($B293,'Tillförd energi'!$B$1:$AS$566,MATCH(E$1,'Tillförd energi'!$B$1:$AQ$1,0),FALSE)</f>
        <v>0</v>
      </c>
      <c r="F293">
        <f>VLOOKUP($B293,'Tillförd energi'!$B$1:$AS$566,MATCH(F$1,'Tillförd energi'!$B$1:$AQ$1,0),FALSE)</f>
        <v>0.6</v>
      </c>
      <c r="G293">
        <f>VLOOKUP($B293,'Tillförd energi'!$B$1:$AS$566,MATCH(G$1,'Tillförd energi'!$B$1:$AQ$1,0),FALSE)</f>
        <v>0</v>
      </c>
      <c r="H293">
        <f>VLOOKUP($B293,'Tillförd energi'!$B$1:$AS$566,MATCH(H$1,'Tillförd energi'!$B$1:$AQ$1,0),FALSE)</f>
        <v>0</v>
      </c>
      <c r="I293">
        <f>VLOOKUP($B293,'Tillförd energi'!$B$1:$AS$566,MATCH(I$1,'Tillförd energi'!$B$1:$AQ$1,0),FALSE)</f>
        <v>293.08499999999998</v>
      </c>
      <c r="J293">
        <f>VLOOKUP($B293,'Tillförd energi'!$B$1:$AS$566,MATCH(J$1,'Tillförd energi'!$B$1:$AQ$1,0),FALSE)</f>
        <v>0</v>
      </c>
      <c r="K293">
        <v>0</v>
      </c>
      <c r="L293">
        <f>VLOOKUP($B293,'Tillförd energi'!$B$1:$AS$566,MATCH(L$1,'Tillförd energi'!$B$1:$AQ$1,0),FALSE)</f>
        <v>0</v>
      </c>
      <c r="M293">
        <f>VLOOKUP($B293,'Tillförd energi'!$B$1:$AS$566,MATCH(M$1,'Tillförd energi'!$B$1:$AQ$1,0),FALSE)</f>
        <v>0</v>
      </c>
      <c r="N293">
        <f>VLOOKUP($B293,'Tillförd energi'!$B$1:$AS$566,MATCH(N$1,'Tillförd energi'!$B$1:$AQ$1,0),FALSE)</f>
        <v>0</v>
      </c>
      <c r="O293">
        <f>VLOOKUP($B293,'Tillförd energi'!$B$1:$AS$566,MATCH(O$1,'Tillförd energi'!$B$1:$AQ$1,0),FALSE)</f>
        <v>0</v>
      </c>
      <c r="P293">
        <f>VLOOKUP($B293,'Tillförd energi'!$B$1:$AS$566,MATCH(P$1,'Tillförd energi'!$B$1:$AQ$1,0),FALSE)</f>
        <v>0</v>
      </c>
      <c r="Q293">
        <f>VLOOKUP($B293,'Tillförd energi'!$B$1:$AS$566,MATCH(Q$1,'Tillförd energi'!$B$1:$AQ$1,0),FALSE)</f>
        <v>13.8185</v>
      </c>
      <c r="R293">
        <f>VLOOKUP($B293,'Tillförd energi'!$B$1:$AS$566,MATCH(R$1,'Tillförd energi'!$B$1:$AQ$1,0),FALSE)</f>
        <v>51.243499999999997</v>
      </c>
      <c r="S293">
        <f>VLOOKUP($B293,'Tillförd energi'!$B$1:$AS$566,MATCH(S$1,'Tillförd energi'!$B$1:$AQ$1,0),FALSE)</f>
        <v>0</v>
      </c>
      <c r="T293">
        <f>VLOOKUP($B293,'Tillförd energi'!$B$1:$AS$566,MATCH(T$1,'Tillförd energi'!$B$1:$AQ$1,0),FALSE)</f>
        <v>0</v>
      </c>
      <c r="U293">
        <f>VLOOKUP($B293,'Tillförd energi'!$B$1:$AS$566,MATCH(U$1,'Tillförd energi'!$B$1:$AQ$1,0),FALSE)</f>
        <v>0</v>
      </c>
      <c r="V293">
        <f>VLOOKUP($B293,'Tillförd energi'!$B$1:$AS$566,MATCH(V$1,'Tillförd energi'!$B$1:$AQ$1,0),FALSE)</f>
        <v>6.9279999999999999</v>
      </c>
      <c r="W293">
        <f>VLOOKUP($B293,'Tillförd energi'!$B$1:$AS$566,MATCH(W$1,'Tillförd energi'!$B$1:$AQ$1,0),FALSE)</f>
        <v>0</v>
      </c>
      <c r="X293">
        <f>VLOOKUP($B293,'Tillförd energi'!$B$1:$AS$566,MATCH(X$1,'Tillförd energi'!$B$1:$AQ$1,0),FALSE)</f>
        <v>0</v>
      </c>
      <c r="Y293">
        <f>VLOOKUP($B293,'Tillförd energi'!$B$1:$AS$566,MATCH(Y$1,'Tillförd energi'!$B$1:$AQ$1,0),FALSE)</f>
        <v>0</v>
      </c>
      <c r="Z293">
        <f>VLOOKUP($B293,'Tillförd energi'!$B$1:$AS$566,MATCH(Z$1,'Tillförd energi'!$B$1:$AQ$1,0),FALSE)</f>
        <v>0.72399999999999998</v>
      </c>
      <c r="AA293">
        <f>VLOOKUP($B293,'Tillförd energi'!$B$1:$AS$566,MATCH(AA$1,'Tillförd energi'!$B$1:$AQ$1,0),FALSE)</f>
        <v>0</v>
      </c>
      <c r="AB293">
        <f>VLOOKUP($B293,'Tillförd energi'!$B$1:$AS$566,MATCH(AB$1,'Tillförd energi'!$B$1:$AQ$1,0),FALSE)</f>
        <v>0</v>
      </c>
      <c r="AC293">
        <f>VLOOKUP($B293,'Tillförd energi'!$B$1:$AS$566,MATCH(AC$1,'Tillförd energi'!$B$1:$AQ$1,0),FALSE)</f>
        <v>46.24</v>
      </c>
      <c r="AD293">
        <f>VLOOKUP($B293,'Tillförd energi'!$B$1:$AS$566,MATCH(AD$1,'Tillförd energi'!$B$1:$AQ$1,0),FALSE)</f>
        <v>180.262</v>
      </c>
      <c r="AE293">
        <f>VLOOKUP($B293,'Tillförd energi'!$B$1:$AS$566,MATCH(AE$1,'Tillförd energi'!$B$1:$AQ$1,0),FALSE)</f>
        <v>0</v>
      </c>
      <c r="AF293">
        <f>VLOOKUP($B293,'Tillförd energi'!$B$1:$AS$566,MATCH(AF$1,'Tillförd energi'!$B$1:$AQ$1,0),FALSE)</f>
        <v>17.244700000000002</v>
      </c>
      <c r="AG293">
        <f>IFERROR(VLOOKUP(B293,Miljö!$B$1:$S$476,9,FALSE)/1,0)</f>
        <v>0</v>
      </c>
      <c r="AI293">
        <f t="shared" si="32"/>
        <v>611.37469999999985</v>
      </c>
      <c r="AJ293">
        <f t="shared" si="33"/>
        <v>611.37469999999985</v>
      </c>
      <c r="AK293">
        <f>IF(ISERROR(1/VLOOKUP($B293,Leveranser!$B$1:$S$500,MATCH("såld värme (gwh)",Leveranser!$B$1:$S$1,0),FALSE)),"",VLOOKUP($B293,Leveranser!$B$1:$S$500,MATCH("såld värme (gwh)",Leveranser!$B$1:$S$1,0),FALSE))</f>
        <v>512</v>
      </c>
      <c r="AL293">
        <f>VLOOKUP($B293,Leveranser!$B$1:$Y$500,MATCH("Totalt såld fjärrvärme till andra fjärrvärmeföretag",Leveranser!$B$1:$AA$1,0),FALSE)</f>
        <v>0</v>
      </c>
      <c r="AM293">
        <f>IF(ISERROR(1/VLOOKUP($B293,Miljö!$B$1:$S$500,MATCH("Såld mängd produktionsspecifik fjärrvärme (GWh)",Miljö!$B$1:$R$1,0),FALSE)),0,VLOOKUP($B293,Miljö!$B$1:$S$500,MATCH("Såld mängd produktionsspecifik fjärrvärme (GWh)",Miljö!$B$1:$R$1,0),FALSE))</f>
        <v>0</v>
      </c>
      <c r="AN293" s="137">
        <f t="shared" si="34"/>
        <v>0.83745696378996404</v>
      </c>
      <c r="AP293" t="str">
        <f>VLOOKUP($B293,Miljövärden!$B$1:$H$446,7,FALSE)</f>
        <v>Ja</v>
      </c>
      <c r="AQ293" t="str">
        <f>VLOOKUP($B293,Miljövärden!$B$1:$H$446,6,FALSE)</f>
        <v>Ja</v>
      </c>
      <c r="AU293">
        <f t="shared" si="35"/>
        <v>17.968700000000002</v>
      </c>
      <c r="AV293">
        <f t="shared" si="36"/>
        <v>0</v>
      </c>
      <c r="AW293">
        <f t="shared" si="37"/>
        <v>13.8185</v>
      </c>
      <c r="AX293">
        <f t="shared" si="38"/>
        <v>51.243499999999997</v>
      </c>
      <c r="AZ293">
        <f t="shared" si="39"/>
        <v>71.989999999999995</v>
      </c>
    </row>
    <row r="294" spans="1:52" customFormat="1" x14ac:dyDescent="0.25">
      <c r="A294" s="2" t="s">
        <v>450</v>
      </c>
      <c r="B294" s="2" t="s">
        <v>454</v>
      </c>
      <c r="C294">
        <f>VLOOKUP($B294,'Tillförd energi'!$B$1:$AS$566,MATCH(C$1,'Tillförd energi'!$B$1:$AQ$1,0),FALSE)</f>
        <v>0</v>
      </c>
      <c r="D294">
        <f>VLOOKUP($B294,'Tillförd energi'!$B$1:$AS$566,MATCH(D$1,'Tillförd energi'!$B$1:$AQ$1,0),FALSE)</f>
        <v>0.20899999999999999</v>
      </c>
      <c r="E294">
        <f>VLOOKUP($B294,'Tillförd energi'!$B$1:$AS$566,MATCH(E$1,'Tillförd energi'!$B$1:$AQ$1,0),FALSE)</f>
        <v>0</v>
      </c>
      <c r="F294">
        <f>VLOOKUP($B294,'Tillförd energi'!$B$1:$AS$566,MATCH(F$1,'Tillförd energi'!$B$1:$AQ$1,0),FALSE)</f>
        <v>0</v>
      </c>
      <c r="G294">
        <f>VLOOKUP($B294,'Tillförd energi'!$B$1:$AS$566,MATCH(G$1,'Tillförd energi'!$B$1:$AQ$1,0),FALSE)</f>
        <v>0</v>
      </c>
      <c r="H294">
        <f>VLOOKUP($B294,'Tillförd energi'!$B$1:$AS$566,MATCH(H$1,'Tillförd energi'!$B$1:$AQ$1,0),FALSE)</f>
        <v>0</v>
      </c>
      <c r="I294">
        <f>VLOOKUP($B294,'Tillförd energi'!$B$1:$AS$566,MATCH(I$1,'Tillförd energi'!$B$1:$AQ$1,0),FALSE)</f>
        <v>76.492999999999995</v>
      </c>
      <c r="J294">
        <f>VLOOKUP($B294,'Tillförd energi'!$B$1:$AS$566,MATCH(J$1,'Tillförd energi'!$B$1:$AQ$1,0),FALSE)</f>
        <v>0</v>
      </c>
      <c r="K294">
        <v>0</v>
      </c>
      <c r="L294">
        <f>VLOOKUP($B294,'Tillförd energi'!$B$1:$AS$566,MATCH(L$1,'Tillförd energi'!$B$1:$AQ$1,0),FALSE)</f>
        <v>0</v>
      </c>
      <c r="M294">
        <f>VLOOKUP($B294,'Tillförd energi'!$B$1:$AS$566,MATCH(M$1,'Tillförd energi'!$B$1:$AQ$1,0),FALSE)</f>
        <v>0</v>
      </c>
      <c r="N294">
        <f>VLOOKUP($B294,'Tillförd energi'!$B$1:$AS$566,MATCH(N$1,'Tillförd energi'!$B$1:$AQ$1,0),FALSE)</f>
        <v>0</v>
      </c>
      <c r="O294">
        <f>VLOOKUP($B294,'Tillförd energi'!$B$1:$AS$566,MATCH(O$1,'Tillförd energi'!$B$1:$AQ$1,0),FALSE)</f>
        <v>0</v>
      </c>
      <c r="P294">
        <f>VLOOKUP($B294,'Tillförd energi'!$B$1:$AS$566,MATCH(P$1,'Tillförd energi'!$B$1:$AQ$1,0),FALSE)</f>
        <v>0</v>
      </c>
      <c r="Q294">
        <f>VLOOKUP($B294,'Tillförd energi'!$B$1:$AS$566,MATCH(Q$1,'Tillförd energi'!$B$1:$AQ$1,0),FALSE)</f>
        <v>3.4990000000000001</v>
      </c>
      <c r="R294">
        <f>VLOOKUP($B294,'Tillförd energi'!$B$1:$AS$566,MATCH(R$1,'Tillförd energi'!$B$1:$AQ$1,0),FALSE)</f>
        <v>0</v>
      </c>
      <c r="S294">
        <f>VLOOKUP($B294,'Tillförd energi'!$B$1:$AS$566,MATCH(S$1,'Tillförd energi'!$B$1:$AQ$1,0),FALSE)</f>
        <v>0</v>
      </c>
      <c r="T294">
        <f>VLOOKUP($B294,'Tillförd energi'!$B$1:$AS$566,MATCH(T$1,'Tillförd energi'!$B$1:$AQ$1,0),FALSE)</f>
        <v>0</v>
      </c>
      <c r="U294">
        <f>VLOOKUP($B294,'Tillförd energi'!$B$1:$AS$566,MATCH(U$1,'Tillförd energi'!$B$1:$AQ$1,0),FALSE)</f>
        <v>0</v>
      </c>
      <c r="V294">
        <f>VLOOKUP($B294,'Tillförd energi'!$B$1:$AS$566,MATCH(V$1,'Tillförd energi'!$B$1:$AQ$1,0),FALSE)</f>
        <v>0</v>
      </c>
      <c r="W294">
        <f>VLOOKUP($B294,'Tillförd energi'!$B$1:$AS$566,MATCH(W$1,'Tillförd energi'!$B$1:$AQ$1,0),FALSE)</f>
        <v>0</v>
      </c>
      <c r="X294">
        <f>VLOOKUP($B294,'Tillförd energi'!$B$1:$AS$566,MATCH(X$1,'Tillförd energi'!$B$1:$AQ$1,0),FALSE)</f>
        <v>0</v>
      </c>
      <c r="Y294">
        <f>VLOOKUP($B294,'Tillförd energi'!$B$1:$AS$566,MATCH(Y$1,'Tillförd energi'!$B$1:$AQ$1,0),FALSE)</f>
        <v>0</v>
      </c>
      <c r="Z294">
        <f>VLOOKUP($B294,'Tillförd energi'!$B$1:$AS$566,MATCH(Z$1,'Tillförd energi'!$B$1:$AQ$1,0),FALSE)</f>
        <v>39.475000000000001</v>
      </c>
      <c r="AA294">
        <f>VLOOKUP($B294,'Tillförd energi'!$B$1:$AS$566,MATCH(AA$1,'Tillförd energi'!$B$1:$AQ$1,0),FALSE)</f>
        <v>0</v>
      </c>
      <c r="AB294">
        <f>VLOOKUP($B294,'Tillförd energi'!$B$1:$AS$566,MATCH(AB$1,'Tillförd energi'!$B$1:$AQ$1,0),FALSE)</f>
        <v>0</v>
      </c>
      <c r="AC294">
        <f>VLOOKUP($B294,'Tillförd energi'!$B$1:$AS$566,MATCH(AC$1,'Tillförd energi'!$B$1:$AQ$1,0),FALSE)</f>
        <v>0</v>
      </c>
      <c r="AD294">
        <f>VLOOKUP($B294,'Tillförd energi'!$B$1:$AS$566,MATCH(AD$1,'Tillförd energi'!$B$1:$AQ$1,0),FALSE)</f>
        <v>0</v>
      </c>
      <c r="AE294">
        <f>VLOOKUP($B294,'Tillförd energi'!$B$1:$AS$566,MATCH(AE$1,'Tillförd energi'!$B$1:$AQ$1,0),FALSE)</f>
        <v>0</v>
      </c>
      <c r="AF294">
        <f>VLOOKUP($B294,'Tillförd energi'!$B$1:$AS$566,MATCH(AF$1,'Tillförd energi'!$B$1:$AQ$1,0),FALSE)</f>
        <v>3</v>
      </c>
      <c r="AG294">
        <f>IFERROR(VLOOKUP(B294,Miljö!$B$1:$S$476,9,FALSE)/1,0)</f>
        <v>0</v>
      </c>
      <c r="AI294">
        <f t="shared" si="32"/>
        <v>122.67599999999999</v>
      </c>
      <c r="AJ294">
        <f t="shared" si="33"/>
        <v>122.67599999999999</v>
      </c>
      <c r="AK294">
        <f>IF(ISERROR(1/VLOOKUP($B294,Leveranser!$B$1:$S$500,MATCH("såld värme (gwh)",Leveranser!$B$1:$S$1,0),FALSE)),"",VLOOKUP($B294,Leveranser!$B$1:$S$500,MATCH("såld värme (gwh)",Leveranser!$B$1:$S$1,0),FALSE))</f>
        <v>101.971</v>
      </c>
      <c r="AL294">
        <f>VLOOKUP($B294,Leveranser!$B$1:$Y$500,MATCH("Totalt såld fjärrvärme till andra fjärrvärmeföretag",Leveranser!$B$1:$AA$1,0),FALSE)</f>
        <v>0</v>
      </c>
      <c r="AM294">
        <f>IF(ISERROR(1/VLOOKUP($B294,Miljö!$B$1:$S$500,MATCH("Såld mängd produktionsspecifik fjärrvärme (GWh)",Miljö!$B$1:$R$1,0),FALSE)),0,VLOOKUP($B294,Miljö!$B$1:$S$500,MATCH("Såld mängd produktionsspecifik fjärrvärme (GWh)",Miljö!$B$1:$R$1,0),FALSE))</f>
        <v>0</v>
      </c>
      <c r="AN294" s="137">
        <f t="shared" si="34"/>
        <v>0.83122208092862515</v>
      </c>
      <c r="AP294" t="str">
        <f>VLOOKUP($B294,Miljövärden!$B$1:$H$446,7,FALSE)</f>
        <v>Ja</v>
      </c>
      <c r="AQ294" t="str">
        <f>VLOOKUP($B294,Miljövärden!$B$1:$H$446,6,FALSE)</f>
        <v>Ja</v>
      </c>
      <c r="AU294">
        <f t="shared" si="35"/>
        <v>42.475000000000001</v>
      </c>
      <c r="AV294">
        <f t="shared" si="36"/>
        <v>0</v>
      </c>
      <c r="AW294">
        <f t="shared" si="37"/>
        <v>3.4990000000000001</v>
      </c>
      <c r="AX294">
        <f t="shared" si="38"/>
        <v>0</v>
      </c>
      <c r="AZ294">
        <f t="shared" si="39"/>
        <v>3.4990000000000001</v>
      </c>
    </row>
    <row r="295" spans="1:52" customFormat="1" x14ac:dyDescent="0.25">
      <c r="A295" s="2" t="s">
        <v>450</v>
      </c>
      <c r="B295" s="2" t="s">
        <v>455</v>
      </c>
      <c r="C295">
        <f>VLOOKUP($B295,'Tillförd energi'!$B$1:$AS$566,MATCH(C$1,'Tillförd energi'!$B$1:$AQ$1,0),FALSE)</f>
        <v>0</v>
      </c>
      <c r="D295">
        <f>VLOOKUP($B295,'Tillförd energi'!$B$1:$AS$566,MATCH(D$1,'Tillförd energi'!$B$1:$AQ$1,0),FALSE)</f>
        <v>0.20399999999999999</v>
      </c>
      <c r="E295">
        <f>VLOOKUP($B295,'Tillförd energi'!$B$1:$AS$566,MATCH(E$1,'Tillförd energi'!$B$1:$AQ$1,0),FALSE)</f>
        <v>0</v>
      </c>
      <c r="F295">
        <f>VLOOKUP($B295,'Tillförd energi'!$B$1:$AS$566,MATCH(F$1,'Tillförd energi'!$B$1:$AQ$1,0),FALSE)</f>
        <v>0</v>
      </c>
      <c r="G295">
        <f>VLOOKUP($B295,'Tillförd energi'!$B$1:$AS$566,MATCH(G$1,'Tillförd energi'!$B$1:$AQ$1,0),FALSE)</f>
        <v>0</v>
      </c>
      <c r="H295">
        <f>VLOOKUP($B295,'Tillförd energi'!$B$1:$AS$566,MATCH(H$1,'Tillförd energi'!$B$1:$AQ$1,0),FALSE)</f>
        <v>0</v>
      </c>
      <c r="I295">
        <f>VLOOKUP($B295,'Tillförd energi'!$B$1:$AS$566,MATCH(I$1,'Tillförd energi'!$B$1:$AQ$1,0),FALSE)</f>
        <v>0</v>
      </c>
      <c r="J295">
        <f>VLOOKUP($B295,'Tillförd energi'!$B$1:$AS$566,MATCH(J$1,'Tillförd energi'!$B$1:$AQ$1,0),FALSE)</f>
        <v>0</v>
      </c>
      <c r="K295">
        <v>0</v>
      </c>
      <c r="L295">
        <f>VLOOKUP($B295,'Tillförd energi'!$B$1:$AS$566,MATCH(L$1,'Tillförd energi'!$B$1:$AQ$1,0),FALSE)</f>
        <v>0</v>
      </c>
      <c r="M295">
        <f>VLOOKUP($B295,'Tillförd energi'!$B$1:$AS$566,MATCH(M$1,'Tillförd energi'!$B$1:$AQ$1,0),FALSE)</f>
        <v>0</v>
      </c>
      <c r="N295">
        <f>VLOOKUP($B295,'Tillförd energi'!$B$1:$AS$566,MATCH(N$1,'Tillförd energi'!$B$1:$AQ$1,0),FALSE)</f>
        <v>0</v>
      </c>
      <c r="O295">
        <f>VLOOKUP($B295,'Tillförd energi'!$B$1:$AS$566,MATCH(O$1,'Tillförd energi'!$B$1:$AQ$1,0),FALSE)</f>
        <v>0</v>
      </c>
      <c r="P295">
        <f>VLOOKUP($B295,'Tillförd energi'!$B$1:$AS$566,MATCH(P$1,'Tillförd energi'!$B$1:$AQ$1,0),FALSE)</f>
        <v>0</v>
      </c>
      <c r="Q295">
        <f>VLOOKUP($B295,'Tillförd energi'!$B$1:$AS$566,MATCH(Q$1,'Tillförd energi'!$B$1:$AQ$1,0),FALSE)</f>
        <v>0</v>
      </c>
      <c r="R295">
        <f>VLOOKUP($B295,'Tillförd energi'!$B$1:$AS$566,MATCH(R$1,'Tillförd energi'!$B$1:$AQ$1,0),FALSE)</f>
        <v>7.0529999999999999</v>
      </c>
      <c r="S295">
        <f>VLOOKUP($B295,'Tillförd energi'!$B$1:$AS$566,MATCH(S$1,'Tillförd energi'!$B$1:$AQ$1,0),FALSE)</f>
        <v>0</v>
      </c>
      <c r="T295">
        <f>VLOOKUP($B295,'Tillförd energi'!$B$1:$AS$566,MATCH(T$1,'Tillförd energi'!$B$1:$AQ$1,0),FALSE)</f>
        <v>0</v>
      </c>
      <c r="U295">
        <f>VLOOKUP($B295,'Tillförd energi'!$B$1:$AS$566,MATCH(U$1,'Tillförd energi'!$B$1:$AQ$1,0),FALSE)</f>
        <v>0</v>
      </c>
      <c r="V295">
        <f>VLOOKUP($B295,'Tillförd energi'!$B$1:$AS$566,MATCH(V$1,'Tillförd energi'!$B$1:$AQ$1,0),FALSE)</f>
        <v>0</v>
      </c>
      <c r="W295">
        <f>VLOOKUP($B295,'Tillförd energi'!$B$1:$AS$566,MATCH(W$1,'Tillförd energi'!$B$1:$AQ$1,0),FALSE)</f>
        <v>0</v>
      </c>
      <c r="X295">
        <f>VLOOKUP($B295,'Tillförd energi'!$B$1:$AS$566,MATCH(X$1,'Tillförd energi'!$B$1:$AQ$1,0),FALSE)</f>
        <v>0</v>
      </c>
      <c r="Y295">
        <f>VLOOKUP($B295,'Tillförd energi'!$B$1:$AS$566,MATCH(Y$1,'Tillförd energi'!$B$1:$AQ$1,0),FALSE)</f>
        <v>0</v>
      </c>
      <c r="Z295">
        <f>VLOOKUP($B295,'Tillförd energi'!$B$1:$AS$566,MATCH(Z$1,'Tillförd energi'!$B$1:$AQ$1,0),FALSE)</f>
        <v>0</v>
      </c>
      <c r="AA295">
        <f>VLOOKUP($B295,'Tillförd energi'!$B$1:$AS$566,MATCH(AA$1,'Tillförd energi'!$B$1:$AQ$1,0),FALSE)</f>
        <v>0</v>
      </c>
      <c r="AB295">
        <f>VLOOKUP($B295,'Tillförd energi'!$B$1:$AS$566,MATCH(AB$1,'Tillförd energi'!$B$1:$AQ$1,0),FALSE)</f>
        <v>0</v>
      </c>
      <c r="AC295">
        <f>VLOOKUP($B295,'Tillförd energi'!$B$1:$AS$566,MATCH(AC$1,'Tillförd energi'!$B$1:$AQ$1,0),FALSE)</f>
        <v>0</v>
      </c>
      <c r="AD295">
        <f>VLOOKUP($B295,'Tillförd energi'!$B$1:$AS$566,MATCH(AD$1,'Tillförd energi'!$B$1:$AQ$1,0),FALSE)</f>
        <v>0</v>
      </c>
      <c r="AE295">
        <f>VLOOKUP($B295,'Tillförd energi'!$B$1:$AS$566,MATCH(AE$1,'Tillförd energi'!$B$1:$AQ$1,0),FALSE)</f>
        <v>0</v>
      </c>
      <c r="AF295">
        <f>VLOOKUP($B295,'Tillförd energi'!$B$1:$AS$566,MATCH(AF$1,'Tillförd energi'!$B$1:$AQ$1,0),FALSE)</f>
        <v>0.1</v>
      </c>
      <c r="AG295">
        <f>IFERROR(VLOOKUP(B295,Miljö!$B$1:$S$476,9,FALSE)/1,0)</f>
        <v>0</v>
      </c>
      <c r="AI295">
        <f t="shared" si="32"/>
        <v>7.3569999999999993</v>
      </c>
      <c r="AJ295">
        <f t="shared" si="33"/>
        <v>7.3569999999999993</v>
      </c>
      <c r="AK295">
        <f>IF(ISERROR(1/VLOOKUP($B295,Leveranser!$B$1:$S$500,MATCH("såld värme (gwh)",Leveranser!$B$1:$S$1,0),FALSE)),"",VLOOKUP($B295,Leveranser!$B$1:$S$500,MATCH("såld värme (gwh)",Leveranser!$B$1:$S$1,0),FALSE))</f>
        <v>6.1219999999999999</v>
      </c>
      <c r="AL295">
        <f>VLOOKUP($B295,Leveranser!$B$1:$Y$500,MATCH("Totalt såld fjärrvärme till andra fjärrvärmeföretag",Leveranser!$B$1:$AA$1,0),FALSE)</f>
        <v>0</v>
      </c>
      <c r="AM295">
        <f>IF(ISERROR(1/VLOOKUP($B295,Miljö!$B$1:$S$500,MATCH("Såld mängd produktionsspecifik fjärrvärme (GWh)",Miljö!$B$1:$R$1,0),FALSE)),0,VLOOKUP($B295,Miljö!$B$1:$S$500,MATCH("Såld mängd produktionsspecifik fjärrvärme (GWh)",Miljö!$B$1:$R$1,0),FALSE))</f>
        <v>0</v>
      </c>
      <c r="AN295" s="137">
        <f t="shared" si="34"/>
        <v>0.83213266277015097</v>
      </c>
      <c r="AP295" t="str">
        <f>VLOOKUP($B295,Miljövärden!$B$1:$H$446,7,FALSE)</f>
        <v>Ja</v>
      </c>
      <c r="AQ295" t="str">
        <f>VLOOKUP($B295,Miljövärden!$B$1:$H$446,6,FALSE)</f>
        <v>Ja</v>
      </c>
      <c r="AU295">
        <f t="shared" si="35"/>
        <v>0.1</v>
      </c>
      <c r="AV295">
        <f t="shared" si="36"/>
        <v>0</v>
      </c>
      <c r="AW295">
        <f t="shared" si="37"/>
        <v>0</v>
      </c>
      <c r="AX295">
        <f t="shared" si="38"/>
        <v>7.0529999999999999</v>
      </c>
      <c r="AZ295">
        <f t="shared" si="39"/>
        <v>7.0529999999999999</v>
      </c>
    </row>
    <row r="296" spans="1:52" customFormat="1" x14ac:dyDescent="0.25">
      <c r="A296" s="2" t="s">
        <v>461</v>
      </c>
      <c r="B296" s="2" t="s">
        <v>462</v>
      </c>
      <c r="C296">
        <f>VLOOKUP($B296,'Tillförd energi'!$B$1:$AS$566,MATCH(C$1,'Tillförd energi'!$B$1:$AQ$1,0),FALSE)</f>
        <v>0</v>
      </c>
      <c r="D296">
        <f>VLOOKUP($B296,'Tillförd energi'!$B$1:$AS$566,MATCH(D$1,'Tillförd energi'!$B$1:$AQ$1,0),FALSE)</f>
        <v>0</v>
      </c>
      <c r="E296">
        <f>VLOOKUP($B296,'Tillförd energi'!$B$1:$AS$566,MATCH(E$1,'Tillförd energi'!$B$1:$AQ$1,0),FALSE)</f>
        <v>0</v>
      </c>
      <c r="F296">
        <f>VLOOKUP($B296,'Tillförd energi'!$B$1:$AS$566,MATCH(F$1,'Tillförd energi'!$B$1:$AQ$1,0),FALSE)</f>
        <v>0</v>
      </c>
      <c r="G296">
        <f>VLOOKUP($B296,'Tillförd energi'!$B$1:$AS$566,MATCH(G$1,'Tillförd energi'!$B$1:$AQ$1,0),FALSE)</f>
        <v>0</v>
      </c>
      <c r="H296">
        <f>VLOOKUP($B296,'Tillförd energi'!$B$1:$AS$566,MATCH(H$1,'Tillförd energi'!$B$1:$AQ$1,0),FALSE)</f>
        <v>0</v>
      </c>
      <c r="I296">
        <f>VLOOKUP($B296,'Tillförd energi'!$B$1:$AS$566,MATCH(I$1,'Tillförd energi'!$B$1:$AQ$1,0),FALSE)</f>
        <v>0</v>
      </c>
      <c r="J296">
        <f>VLOOKUP($B296,'Tillförd energi'!$B$1:$AS$566,MATCH(J$1,'Tillförd energi'!$B$1:$AQ$1,0),FALSE)</f>
        <v>0</v>
      </c>
      <c r="K296">
        <v>0</v>
      </c>
      <c r="L296">
        <f>VLOOKUP($B296,'Tillförd energi'!$B$1:$AS$566,MATCH(L$1,'Tillförd energi'!$B$1:$AQ$1,0),FALSE)</f>
        <v>0</v>
      </c>
      <c r="M296">
        <f>VLOOKUP($B296,'Tillförd energi'!$B$1:$AS$566,MATCH(M$1,'Tillförd energi'!$B$1:$AQ$1,0),FALSE)</f>
        <v>0</v>
      </c>
      <c r="N296">
        <f>VLOOKUP($B296,'Tillförd energi'!$B$1:$AS$566,MATCH(N$1,'Tillförd energi'!$B$1:$AQ$1,0),FALSE)</f>
        <v>0</v>
      </c>
      <c r="O296">
        <f>VLOOKUP($B296,'Tillförd energi'!$B$1:$AS$566,MATCH(O$1,'Tillförd energi'!$B$1:$AQ$1,0),FALSE)</f>
        <v>0</v>
      </c>
      <c r="P296">
        <f>VLOOKUP($B296,'Tillförd energi'!$B$1:$AS$566,MATCH(P$1,'Tillförd energi'!$B$1:$AQ$1,0),FALSE)</f>
        <v>0</v>
      </c>
      <c r="Q296">
        <f>VLOOKUP($B296,'Tillförd energi'!$B$1:$AS$566,MATCH(Q$1,'Tillförd energi'!$B$1:$AQ$1,0),FALSE)</f>
        <v>0</v>
      </c>
      <c r="R296">
        <f>VLOOKUP($B296,'Tillförd energi'!$B$1:$AS$566,MATCH(R$1,'Tillförd energi'!$B$1:$AQ$1,0),FALSE)</f>
        <v>0</v>
      </c>
      <c r="S296">
        <f>VLOOKUP($B296,'Tillförd energi'!$B$1:$AS$566,MATCH(S$1,'Tillförd energi'!$B$1:$AQ$1,0),FALSE)</f>
        <v>0</v>
      </c>
      <c r="T296">
        <f>VLOOKUP($B296,'Tillförd energi'!$B$1:$AS$566,MATCH(T$1,'Tillförd energi'!$B$1:$AQ$1,0),FALSE)</f>
        <v>0</v>
      </c>
      <c r="U296">
        <f>VLOOKUP($B296,'Tillförd energi'!$B$1:$AS$566,MATCH(U$1,'Tillförd energi'!$B$1:$AQ$1,0),FALSE)</f>
        <v>0</v>
      </c>
      <c r="V296">
        <f>VLOOKUP($B296,'Tillförd energi'!$B$1:$AS$566,MATCH(V$1,'Tillförd energi'!$B$1:$AQ$1,0),FALSE)</f>
        <v>0</v>
      </c>
      <c r="W296">
        <f>VLOOKUP($B296,'Tillförd energi'!$B$1:$AS$566,MATCH(W$1,'Tillförd energi'!$B$1:$AQ$1,0),FALSE)</f>
        <v>0</v>
      </c>
      <c r="X296">
        <f>VLOOKUP($B296,'Tillförd energi'!$B$1:$AS$566,MATCH(X$1,'Tillförd energi'!$B$1:$AQ$1,0),FALSE)</f>
        <v>0</v>
      </c>
      <c r="Y296">
        <f>VLOOKUP($B296,'Tillförd energi'!$B$1:$AS$566,MATCH(Y$1,'Tillförd energi'!$B$1:$AQ$1,0),FALSE)</f>
        <v>0</v>
      </c>
      <c r="Z296">
        <f>VLOOKUP($B296,'Tillförd energi'!$B$1:$AS$566,MATCH(Z$1,'Tillförd energi'!$B$1:$AQ$1,0),FALSE)</f>
        <v>0.5</v>
      </c>
      <c r="AA296">
        <f>VLOOKUP($B296,'Tillförd energi'!$B$1:$AS$566,MATCH(AA$1,'Tillförd energi'!$B$1:$AQ$1,0),FALSE)</f>
        <v>0</v>
      </c>
      <c r="AB296">
        <f>VLOOKUP($B296,'Tillförd energi'!$B$1:$AS$566,MATCH(AB$1,'Tillförd energi'!$B$1:$AQ$1,0),FALSE)</f>
        <v>0</v>
      </c>
      <c r="AC296">
        <f>VLOOKUP($B296,'Tillförd energi'!$B$1:$AS$566,MATCH(AC$1,'Tillförd energi'!$B$1:$AQ$1,0),FALSE)</f>
        <v>0</v>
      </c>
      <c r="AD296">
        <f>VLOOKUP($B296,'Tillförd energi'!$B$1:$AS$566,MATCH(AD$1,'Tillförd energi'!$B$1:$AQ$1,0),FALSE)</f>
        <v>0</v>
      </c>
      <c r="AE296">
        <f>VLOOKUP($B296,'Tillförd energi'!$B$1:$AS$566,MATCH(AE$1,'Tillförd energi'!$B$1:$AQ$1,0),FALSE)</f>
        <v>0</v>
      </c>
      <c r="AF296">
        <f>VLOOKUP($B296,'Tillförd energi'!$B$1:$AS$566,MATCH(AF$1,'Tillförd energi'!$B$1:$AQ$1,0),FALSE)</f>
        <v>0</v>
      </c>
      <c r="AG296">
        <f>IFERROR(VLOOKUP(B296,Miljö!$B$1:$S$476,9,FALSE)/1,0)</f>
        <v>0</v>
      </c>
      <c r="AI296">
        <f t="shared" si="32"/>
        <v>0.5</v>
      </c>
      <c r="AJ296">
        <f t="shared" si="33"/>
        <v>0.5</v>
      </c>
      <c r="AK296" t="str">
        <f>IF(ISERROR(1/VLOOKUP($B296,Leveranser!$B$1:$S$500,MATCH("såld värme (gwh)",Leveranser!$B$1:$S$1,0),FALSE)),"",VLOOKUP($B296,Leveranser!$B$1:$S$500,MATCH("såld värme (gwh)",Leveranser!$B$1:$S$1,0),FALSE))</f>
        <v/>
      </c>
      <c r="AL296">
        <f>VLOOKUP($B296,Leveranser!$B$1:$Y$500,MATCH("Totalt såld fjärrvärme till andra fjärrvärmeföretag",Leveranser!$B$1:$AA$1,0),FALSE)</f>
        <v>0</v>
      </c>
      <c r="AM296">
        <f>IF(ISERROR(1/VLOOKUP($B296,Miljö!$B$1:$S$500,MATCH("Såld mängd produktionsspecifik fjärrvärme (GWh)",Miljö!$B$1:$R$1,0),FALSE)),0,VLOOKUP($B296,Miljö!$B$1:$S$500,MATCH("Såld mängd produktionsspecifik fjärrvärme (GWh)",Miljö!$B$1:$R$1,0),FALSE))</f>
        <v>0</v>
      </c>
      <c r="AN296" s="137" t="str">
        <f t="shared" si="34"/>
        <v/>
      </c>
      <c r="AP296" t="str">
        <f>VLOOKUP($B296,Miljövärden!$B$1:$H$446,7,FALSE)</f>
        <v>Nej</v>
      </c>
      <c r="AQ296" t="str">
        <f>VLOOKUP($B296,Miljövärden!$B$1:$H$446,6,FALSE)</f>
        <v>Nej</v>
      </c>
      <c r="AU296">
        <f t="shared" si="35"/>
        <v>0.5</v>
      </c>
      <c r="AV296">
        <f t="shared" si="36"/>
        <v>0</v>
      </c>
      <c r="AW296">
        <f t="shared" si="37"/>
        <v>0</v>
      </c>
      <c r="AX296">
        <f t="shared" si="38"/>
        <v>0</v>
      </c>
      <c r="AZ296">
        <f t="shared" si="39"/>
        <v>0</v>
      </c>
    </row>
    <row r="297" spans="1:52" customFormat="1" x14ac:dyDescent="0.25">
      <c r="A297" s="2" t="s">
        <v>463</v>
      </c>
      <c r="B297" s="2" t="s">
        <v>464</v>
      </c>
      <c r="C297">
        <f>VLOOKUP($B297,'Tillförd energi'!$B$1:$AS$566,MATCH(C$1,'Tillförd energi'!$B$1:$AQ$1,0),FALSE)</f>
        <v>0</v>
      </c>
      <c r="D297">
        <f>VLOOKUP($B297,'Tillförd energi'!$B$1:$AS$566,MATCH(D$1,'Tillförd energi'!$B$1:$AQ$1,0),FALSE)</f>
        <v>0</v>
      </c>
      <c r="E297">
        <f>VLOOKUP($B297,'Tillförd energi'!$B$1:$AS$566,MATCH(E$1,'Tillförd energi'!$B$1:$AQ$1,0),FALSE)</f>
        <v>0</v>
      </c>
      <c r="F297">
        <f>VLOOKUP($B297,'Tillförd energi'!$B$1:$AS$566,MATCH(F$1,'Tillförd energi'!$B$1:$AQ$1,0),FALSE)</f>
        <v>0</v>
      </c>
      <c r="G297">
        <f>VLOOKUP($B297,'Tillförd energi'!$B$1:$AS$566,MATCH(G$1,'Tillförd energi'!$B$1:$AQ$1,0),FALSE)</f>
        <v>0</v>
      </c>
      <c r="H297">
        <f>VLOOKUP($B297,'Tillförd energi'!$B$1:$AS$566,MATCH(H$1,'Tillförd energi'!$B$1:$AQ$1,0),FALSE)</f>
        <v>0</v>
      </c>
      <c r="I297">
        <f>VLOOKUP($B297,'Tillförd energi'!$B$1:$AS$566,MATCH(I$1,'Tillförd energi'!$B$1:$AQ$1,0),FALSE)</f>
        <v>0</v>
      </c>
      <c r="J297">
        <f>VLOOKUP($B297,'Tillförd energi'!$B$1:$AS$566,MATCH(J$1,'Tillförd energi'!$B$1:$AQ$1,0),FALSE)</f>
        <v>0</v>
      </c>
      <c r="K297">
        <v>0</v>
      </c>
      <c r="L297">
        <f>VLOOKUP($B297,'Tillförd energi'!$B$1:$AS$566,MATCH(L$1,'Tillförd energi'!$B$1:$AQ$1,0),FALSE)</f>
        <v>0</v>
      </c>
      <c r="M297">
        <f>VLOOKUP($B297,'Tillförd energi'!$B$1:$AS$566,MATCH(M$1,'Tillförd energi'!$B$1:$AQ$1,0),FALSE)</f>
        <v>0</v>
      </c>
      <c r="N297">
        <f>VLOOKUP($B297,'Tillförd energi'!$B$1:$AS$566,MATCH(N$1,'Tillförd energi'!$B$1:$AQ$1,0),FALSE)</f>
        <v>0</v>
      </c>
      <c r="O297">
        <f>VLOOKUP($B297,'Tillförd energi'!$B$1:$AS$566,MATCH(O$1,'Tillförd energi'!$B$1:$AQ$1,0),FALSE)</f>
        <v>0</v>
      </c>
      <c r="P297">
        <f>VLOOKUP($B297,'Tillförd energi'!$B$1:$AS$566,MATCH(P$1,'Tillförd energi'!$B$1:$AQ$1,0),FALSE)</f>
        <v>0</v>
      </c>
      <c r="Q297">
        <f>VLOOKUP($B297,'Tillförd energi'!$B$1:$AS$566,MATCH(Q$1,'Tillförd energi'!$B$1:$AQ$1,0),FALSE)</f>
        <v>4.9411800000000001</v>
      </c>
      <c r="R297">
        <f>VLOOKUP($B297,'Tillförd energi'!$B$1:$AS$566,MATCH(R$1,'Tillförd energi'!$B$1:$AQ$1,0),FALSE)</f>
        <v>0</v>
      </c>
      <c r="S297">
        <f>VLOOKUP($B297,'Tillförd energi'!$B$1:$AS$566,MATCH(S$1,'Tillförd energi'!$B$1:$AQ$1,0),FALSE)</f>
        <v>0</v>
      </c>
      <c r="T297">
        <f>VLOOKUP($B297,'Tillförd energi'!$B$1:$AS$566,MATCH(T$1,'Tillförd energi'!$B$1:$AQ$1,0),FALSE)</f>
        <v>0</v>
      </c>
      <c r="U297">
        <f>VLOOKUP($B297,'Tillförd energi'!$B$1:$AS$566,MATCH(U$1,'Tillförd energi'!$B$1:$AQ$1,0),FALSE)</f>
        <v>0</v>
      </c>
      <c r="V297">
        <f>VLOOKUP($B297,'Tillförd energi'!$B$1:$AS$566,MATCH(V$1,'Tillförd energi'!$B$1:$AQ$1,0),FALSE)</f>
        <v>0</v>
      </c>
      <c r="W297">
        <f>VLOOKUP($B297,'Tillförd energi'!$B$1:$AS$566,MATCH(W$1,'Tillförd energi'!$B$1:$AQ$1,0),FALSE)</f>
        <v>0</v>
      </c>
      <c r="X297">
        <f>VLOOKUP($B297,'Tillförd energi'!$B$1:$AS$566,MATCH(X$1,'Tillförd energi'!$B$1:$AQ$1,0),FALSE)</f>
        <v>0</v>
      </c>
      <c r="Y297">
        <f>VLOOKUP($B297,'Tillförd energi'!$B$1:$AS$566,MATCH(Y$1,'Tillförd energi'!$B$1:$AQ$1,0),FALSE)</f>
        <v>0</v>
      </c>
      <c r="Z297">
        <f>VLOOKUP($B297,'Tillförd energi'!$B$1:$AS$566,MATCH(Z$1,'Tillförd energi'!$B$1:$AQ$1,0),FALSE)</f>
        <v>0</v>
      </c>
      <c r="AA297">
        <f>VLOOKUP($B297,'Tillförd energi'!$B$1:$AS$566,MATCH(AA$1,'Tillförd energi'!$B$1:$AQ$1,0),FALSE)</f>
        <v>0</v>
      </c>
      <c r="AB297">
        <f>VLOOKUP($B297,'Tillförd energi'!$B$1:$AS$566,MATCH(AB$1,'Tillförd energi'!$B$1:$AQ$1,0),FALSE)</f>
        <v>0</v>
      </c>
      <c r="AC297">
        <f>VLOOKUP($B297,'Tillförd energi'!$B$1:$AS$566,MATCH(AC$1,'Tillförd energi'!$B$1:$AQ$1,0),FALSE)</f>
        <v>0</v>
      </c>
      <c r="AD297">
        <f>VLOOKUP($B297,'Tillförd energi'!$B$1:$AS$566,MATCH(AD$1,'Tillförd energi'!$B$1:$AQ$1,0),FALSE)</f>
        <v>0</v>
      </c>
      <c r="AE297">
        <f>VLOOKUP($B297,'Tillförd energi'!$B$1:$AS$566,MATCH(AE$1,'Tillförd energi'!$B$1:$AQ$1,0),FALSE)</f>
        <v>0</v>
      </c>
      <c r="AF297">
        <f>VLOOKUP($B297,'Tillförd energi'!$B$1:$AS$566,MATCH(AF$1,'Tillförd energi'!$B$1:$AQ$1,0),FALSE)</f>
        <v>0.1002</v>
      </c>
      <c r="AG297">
        <f>IFERROR(VLOOKUP(B297,Miljö!$B$1:$S$476,9,FALSE)/1,0)</f>
        <v>0</v>
      </c>
      <c r="AI297">
        <f t="shared" si="32"/>
        <v>5.0413800000000002</v>
      </c>
      <c r="AJ297">
        <f t="shared" si="33"/>
        <v>5.0413800000000002</v>
      </c>
      <c r="AK297">
        <f>IF(ISERROR(1/VLOOKUP($B297,Leveranser!$B$1:$S$500,MATCH("såld värme (gwh)",Leveranser!$B$1:$S$1,0),FALSE)),"",VLOOKUP($B297,Leveranser!$B$1:$S$500,MATCH("såld värme (gwh)",Leveranser!$B$1:$S$1,0),FALSE))</f>
        <v>3.34</v>
      </c>
      <c r="AL297">
        <f>VLOOKUP($B297,Leveranser!$B$1:$Y$500,MATCH("Totalt såld fjärrvärme till andra fjärrvärmeföretag",Leveranser!$B$1:$AA$1,0),FALSE)</f>
        <v>0</v>
      </c>
      <c r="AM297">
        <f>IF(ISERROR(1/VLOOKUP($B297,Miljö!$B$1:$S$500,MATCH("Såld mängd produktionsspecifik fjärrvärme (GWh)",Miljö!$B$1:$R$1,0),FALSE)),0,VLOOKUP($B297,Miljö!$B$1:$S$500,MATCH("Såld mängd produktionsspecifik fjärrvärme (GWh)",Miljö!$B$1:$R$1,0),FALSE))</f>
        <v>0</v>
      </c>
      <c r="AN297" s="137">
        <f t="shared" si="34"/>
        <v>0.66251700923159929</v>
      </c>
      <c r="AP297" t="str">
        <f>VLOOKUP($B297,Miljövärden!$B$1:$H$446,7,FALSE)</f>
        <v>Ja</v>
      </c>
      <c r="AQ297" t="str">
        <f>VLOOKUP($B297,Miljövärden!$B$1:$H$446,6,FALSE)</f>
        <v>Ja</v>
      </c>
      <c r="AU297">
        <f t="shared" si="35"/>
        <v>0.1002</v>
      </c>
      <c r="AV297">
        <f t="shared" si="36"/>
        <v>0</v>
      </c>
      <c r="AW297">
        <f t="shared" si="37"/>
        <v>4.9411800000000001</v>
      </c>
      <c r="AX297">
        <f t="shared" si="38"/>
        <v>0</v>
      </c>
      <c r="AZ297">
        <f t="shared" si="39"/>
        <v>4.9411800000000001</v>
      </c>
    </row>
    <row r="298" spans="1:52" customFormat="1" x14ac:dyDescent="0.25">
      <c r="A298" s="2" t="s">
        <v>463</v>
      </c>
      <c r="B298" s="2" t="s">
        <v>465</v>
      </c>
      <c r="C298">
        <f>VLOOKUP($B298,'Tillförd energi'!$B$1:$AS$566,MATCH(C$1,'Tillförd energi'!$B$1:$AQ$1,0),FALSE)</f>
        <v>0</v>
      </c>
      <c r="D298">
        <f>VLOOKUP($B298,'Tillförd energi'!$B$1:$AS$566,MATCH(D$1,'Tillförd energi'!$B$1:$AQ$1,0),FALSE)</f>
        <v>0.3</v>
      </c>
      <c r="E298">
        <f>VLOOKUP($B298,'Tillförd energi'!$B$1:$AS$566,MATCH(E$1,'Tillförd energi'!$B$1:$AQ$1,0),FALSE)</f>
        <v>0</v>
      </c>
      <c r="F298">
        <f>VLOOKUP($B298,'Tillförd energi'!$B$1:$AS$566,MATCH(F$1,'Tillförd energi'!$B$1:$AQ$1,0),FALSE)</f>
        <v>0</v>
      </c>
      <c r="G298">
        <f>VLOOKUP($B298,'Tillförd energi'!$B$1:$AS$566,MATCH(G$1,'Tillförd energi'!$B$1:$AQ$1,0),FALSE)</f>
        <v>0</v>
      </c>
      <c r="H298">
        <f>VLOOKUP($B298,'Tillförd energi'!$B$1:$AS$566,MATCH(H$1,'Tillförd energi'!$B$1:$AQ$1,0),FALSE)</f>
        <v>1.2</v>
      </c>
      <c r="I298">
        <f>VLOOKUP($B298,'Tillförd energi'!$B$1:$AS$566,MATCH(I$1,'Tillförd energi'!$B$1:$AQ$1,0),FALSE)</f>
        <v>0</v>
      </c>
      <c r="J298">
        <f>VLOOKUP($B298,'Tillförd energi'!$B$1:$AS$566,MATCH(J$1,'Tillförd energi'!$B$1:$AQ$1,0),FALSE)</f>
        <v>0</v>
      </c>
      <c r="K298">
        <v>0</v>
      </c>
      <c r="L298">
        <f>VLOOKUP($B298,'Tillförd energi'!$B$1:$AS$566,MATCH(L$1,'Tillförd energi'!$B$1:$AQ$1,0),FALSE)</f>
        <v>0</v>
      </c>
      <c r="M298">
        <f>VLOOKUP($B298,'Tillförd energi'!$B$1:$AS$566,MATCH(M$1,'Tillförd energi'!$B$1:$AQ$1,0),FALSE)</f>
        <v>3.6</v>
      </c>
      <c r="N298">
        <f>VLOOKUP($B298,'Tillförd energi'!$B$1:$AS$566,MATCH(N$1,'Tillförd energi'!$B$1:$AQ$1,0),FALSE)</f>
        <v>22.7</v>
      </c>
      <c r="O298">
        <f>VLOOKUP($B298,'Tillförd energi'!$B$1:$AS$566,MATCH(O$1,'Tillförd energi'!$B$1:$AQ$1,0),FALSE)</f>
        <v>1.1000000000000001</v>
      </c>
      <c r="P298">
        <f>VLOOKUP($B298,'Tillförd energi'!$B$1:$AS$566,MATCH(P$1,'Tillförd energi'!$B$1:$AQ$1,0),FALSE)</f>
        <v>0</v>
      </c>
      <c r="Q298">
        <f>VLOOKUP($B298,'Tillförd energi'!$B$1:$AS$566,MATCH(Q$1,'Tillförd energi'!$B$1:$AQ$1,0),FALSE)</f>
        <v>0</v>
      </c>
      <c r="R298">
        <f>VLOOKUP($B298,'Tillförd energi'!$B$1:$AS$566,MATCH(R$1,'Tillförd energi'!$B$1:$AQ$1,0),FALSE)</f>
        <v>8.5</v>
      </c>
      <c r="S298">
        <f>VLOOKUP($B298,'Tillförd energi'!$B$1:$AS$566,MATCH(S$1,'Tillförd energi'!$B$1:$AQ$1,0),FALSE)</f>
        <v>15.4</v>
      </c>
      <c r="T298">
        <f>VLOOKUP($B298,'Tillförd energi'!$B$1:$AS$566,MATCH(T$1,'Tillförd energi'!$B$1:$AQ$1,0),FALSE)</f>
        <v>0</v>
      </c>
      <c r="U298">
        <f>VLOOKUP($B298,'Tillförd energi'!$B$1:$AS$566,MATCH(U$1,'Tillförd energi'!$B$1:$AQ$1,0),FALSE)</f>
        <v>0</v>
      </c>
      <c r="V298">
        <f>VLOOKUP($B298,'Tillförd energi'!$B$1:$AS$566,MATCH(V$1,'Tillförd energi'!$B$1:$AQ$1,0),FALSE)</f>
        <v>0</v>
      </c>
      <c r="W298">
        <f>VLOOKUP($B298,'Tillförd energi'!$B$1:$AS$566,MATCH(W$1,'Tillförd energi'!$B$1:$AQ$1,0),FALSE)</f>
        <v>0</v>
      </c>
      <c r="X298">
        <f>VLOOKUP($B298,'Tillförd energi'!$B$1:$AS$566,MATCH(X$1,'Tillförd energi'!$B$1:$AQ$1,0),FALSE)</f>
        <v>0</v>
      </c>
      <c r="Y298">
        <f>VLOOKUP($B298,'Tillförd energi'!$B$1:$AS$566,MATCH(Y$1,'Tillförd energi'!$B$1:$AQ$1,0),FALSE)</f>
        <v>0</v>
      </c>
      <c r="Z298">
        <f>VLOOKUP($B298,'Tillförd energi'!$B$1:$AS$566,MATCH(Z$1,'Tillförd energi'!$B$1:$AQ$1,0),FALSE)</f>
        <v>0</v>
      </c>
      <c r="AA298">
        <f>VLOOKUP($B298,'Tillförd energi'!$B$1:$AS$566,MATCH(AA$1,'Tillförd energi'!$B$1:$AQ$1,0),FALSE)</f>
        <v>0</v>
      </c>
      <c r="AB298">
        <f>VLOOKUP($B298,'Tillförd energi'!$B$1:$AS$566,MATCH(AB$1,'Tillförd energi'!$B$1:$AQ$1,0),FALSE)</f>
        <v>0</v>
      </c>
      <c r="AC298">
        <f>VLOOKUP($B298,'Tillförd energi'!$B$1:$AS$566,MATCH(AC$1,'Tillförd energi'!$B$1:$AQ$1,0),FALSE)</f>
        <v>3.9</v>
      </c>
      <c r="AD298">
        <f>VLOOKUP($B298,'Tillförd energi'!$B$1:$AS$566,MATCH(AD$1,'Tillförd energi'!$B$1:$AQ$1,0),FALSE)</f>
        <v>0</v>
      </c>
      <c r="AE298">
        <f>VLOOKUP($B298,'Tillförd energi'!$B$1:$AS$566,MATCH(AE$1,'Tillförd energi'!$B$1:$AQ$1,0),FALSE)</f>
        <v>0</v>
      </c>
      <c r="AF298">
        <f>VLOOKUP($B298,'Tillförd energi'!$B$1:$AS$566,MATCH(AF$1,'Tillförd energi'!$B$1:$AQ$1,0),FALSE)</f>
        <v>0.8</v>
      </c>
      <c r="AG298">
        <f>IFERROR(VLOOKUP(B298,Miljö!$B$1:$S$476,9,FALSE)/1,0)</f>
        <v>0</v>
      </c>
      <c r="AI298">
        <f t="shared" si="32"/>
        <v>57.499999999999993</v>
      </c>
      <c r="AJ298">
        <f t="shared" si="33"/>
        <v>57.499999999999993</v>
      </c>
      <c r="AK298">
        <f>IF(ISERROR(1/VLOOKUP($B298,Leveranser!$B$1:$S$500,MATCH("såld värme (gwh)",Leveranser!$B$1:$S$1,0),FALSE)),"",VLOOKUP($B298,Leveranser!$B$1:$S$500,MATCH("såld värme (gwh)",Leveranser!$B$1:$S$1,0),FALSE))</f>
        <v>41.7</v>
      </c>
      <c r="AL298">
        <f>VLOOKUP($B298,Leveranser!$B$1:$Y$500,MATCH("Totalt såld fjärrvärme till andra fjärrvärmeföretag",Leveranser!$B$1:$AA$1,0),FALSE)</f>
        <v>0</v>
      </c>
      <c r="AM298">
        <f>IF(ISERROR(1/VLOOKUP($B298,Miljö!$B$1:$S$500,MATCH("Såld mängd produktionsspecifik fjärrvärme (GWh)",Miljö!$B$1:$R$1,0),FALSE)),0,VLOOKUP($B298,Miljö!$B$1:$S$500,MATCH("Såld mängd produktionsspecifik fjärrvärme (GWh)",Miljö!$B$1:$R$1,0),FALSE))</f>
        <v>0</v>
      </c>
      <c r="AN298" s="137">
        <f t="shared" si="34"/>
        <v>0.72521739130434792</v>
      </c>
      <c r="AP298" t="str">
        <f>VLOOKUP($B298,Miljövärden!$B$1:$H$446,7,FALSE)</f>
        <v>Ja</v>
      </c>
      <c r="AQ298" t="str">
        <f>VLOOKUP($B298,Miljövärden!$B$1:$H$446,6,FALSE)</f>
        <v>Ja</v>
      </c>
      <c r="AU298">
        <f t="shared" si="35"/>
        <v>0.8</v>
      </c>
      <c r="AV298">
        <f t="shared" si="36"/>
        <v>0</v>
      </c>
      <c r="AW298">
        <f t="shared" si="37"/>
        <v>27.400000000000002</v>
      </c>
      <c r="AX298">
        <f t="shared" si="38"/>
        <v>23.9</v>
      </c>
      <c r="AZ298">
        <f t="shared" si="39"/>
        <v>51.300000000000004</v>
      </c>
    </row>
    <row r="299" spans="1:52" customFormat="1" x14ac:dyDescent="0.25">
      <c r="A299" s="2" t="s">
        <v>466</v>
      </c>
      <c r="B299" s="2" t="s">
        <v>467</v>
      </c>
      <c r="C299">
        <f>VLOOKUP($B299,'Tillförd energi'!$B$1:$AS$566,MATCH(C$1,'Tillförd energi'!$B$1:$AQ$1,0),FALSE)</f>
        <v>0</v>
      </c>
      <c r="D299">
        <f>VLOOKUP($B299,'Tillförd energi'!$B$1:$AS$566,MATCH(D$1,'Tillförd energi'!$B$1:$AQ$1,0),FALSE)</f>
        <v>0</v>
      </c>
      <c r="E299">
        <f>VLOOKUP($B299,'Tillförd energi'!$B$1:$AS$566,MATCH(E$1,'Tillförd energi'!$B$1:$AQ$1,0),FALSE)</f>
        <v>0</v>
      </c>
      <c r="F299">
        <f>VLOOKUP($B299,'Tillförd energi'!$B$1:$AS$566,MATCH(F$1,'Tillförd energi'!$B$1:$AQ$1,0),FALSE)</f>
        <v>0</v>
      </c>
      <c r="G299">
        <f>VLOOKUP($B299,'Tillförd energi'!$B$1:$AS$566,MATCH(G$1,'Tillförd energi'!$B$1:$AQ$1,0),FALSE)</f>
        <v>0</v>
      </c>
      <c r="H299">
        <f>VLOOKUP($B299,'Tillförd energi'!$B$1:$AS$566,MATCH(H$1,'Tillförd energi'!$B$1:$AQ$1,0),FALSE)</f>
        <v>0</v>
      </c>
      <c r="I299">
        <f>VLOOKUP($B299,'Tillförd energi'!$B$1:$AS$566,MATCH(I$1,'Tillförd energi'!$B$1:$AQ$1,0),FALSE)</f>
        <v>0</v>
      </c>
      <c r="J299">
        <f>VLOOKUP($B299,'Tillförd energi'!$B$1:$AS$566,MATCH(J$1,'Tillförd energi'!$B$1:$AQ$1,0),FALSE)</f>
        <v>0</v>
      </c>
      <c r="K299">
        <v>0</v>
      </c>
      <c r="L299">
        <f>VLOOKUP($B299,'Tillförd energi'!$B$1:$AS$566,MATCH(L$1,'Tillförd energi'!$B$1:$AQ$1,0),FALSE)</f>
        <v>0</v>
      </c>
      <c r="M299">
        <f>VLOOKUP($B299,'Tillförd energi'!$B$1:$AS$566,MATCH(M$1,'Tillförd energi'!$B$1:$AQ$1,0),FALSE)</f>
        <v>0</v>
      </c>
      <c r="N299">
        <f>VLOOKUP($B299,'Tillförd energi'!$B$1:$AS$566,MATCH(N$1,'Tillförd energi'!$B$1:$AQ$1,0),FALSE)</f>
        <v>0</v>
      </c>
      <c r="O299">
        <f>VLOOKUP($B299,'Tillförd energi'!$B$1:$AS$566,MATCH(O$1,'Tillförd energi'!$B$1:$AQ$1,0),FALSE)</f>
        <v>0</v>
      </c>
      <c r="P299">
        <f>VLOOKUP($B299,'Tillförd energi'!$B$1:$AS$566,MATCH(P$1,'Tillförd energi'!$B$1:$AQ$1,0),FALSE)</f>
        <v>0</v>
      </c>
      <c r="Q299">
        <f>VLOOKUP($B299,'Tillförd energi'!$B$1:$AS$566,MATCH(Q$1,'Tillförd energi'!$B$1:$AQ$1,0),FALSE)</f>
        <v>0</v>
      </c>
      <c r="R299">
        <f>VLOOKUP($B299,'Tillförd energi'!$B$1:$AS$566,MATCH(R$1,'Tillförd energi'!$B$1:$AQ$1,0),FALSE)</f>
        <v>0</v>
      </c>
      <c r="S299">
        <f>VLOOKUP($B299,'Tillförd energi'!$B$1:$AS$566,MATCH(S$1,'Tillförd energi'!$B$1:$AQ$1,0),FALSE)</f>
        <v>0</v>
      </c>
      <c r="T299">
        <f>VLOOKUP($B299,'Tillförd energi'!$B$1:$AS$566,MATCH(T$1,'Tillförd energi'!$B$1:$AQ$1,0),FALSE)</f>
        <v>0</v>
      </c>
      <c r="U299">
        <f>VLOOKUP($B299,'Tillförd energi'!$B$1:$AS$566,MATCH(U$1,'Tillförd energi'!$B$1:$AQ$1,0),FALSE)</f>
        <v>0</v>
      </c>
      <c r="V299">
        <f>VLOOKUP($B299,'Tillförd energi'!$B$1:$AS$566,MATCH(V$1,'Tillförd energi'!$B$1:$AQ$1,0),FALSE)</f>
        <v>0</v>
      </c>
      <c r="W299">
        <f>VLOOKUP($B299,'Tillförd energi'!$B$1:$AS$566,MATCH(W$1,'Tillförd energi'!$B$1:$AQ$1,0),FALSE)</f>
        <v>0</v>
      </c>
      <c r="X299">
        <f>VLOOKUP($B299,'Tillförd energi'!$B$1:$AS$566,MATCH(X$1,'Tillförd energi'!$B$1:$AQ$1,0),FALSE)</f>
        <v>0</v>
      </c>
      <c r="Y299">
        <f>VLOOKUP($B299,'Tillförd energi'!$B$1:$AS$566,MATCH(Y$1,'Tillförd energi'!$B$1:$AQ$1,0),FALSE)</f>
        <v>0</v>
      </c>
      <c r="Z299">
        <f>VLOOKUP($B299,'Tillförd energi'!$B$1:$AS$566,MATCH(Z$1,'Tillförd energi'!$B$1:$AQ$1,0),FALSE)</f>
        <v>0</v>
      </c>
      <c r="AA299">
        <f>VLOOKUP($B299,'Tillförd energi'!$B$1:$AS$566,MATCH(AA$1,'Tillförd energi'!$B$1:$AQ$1,0),FALSE)</f>
        <v>0</v>
      </c>
      <c r="AB299">
        <f>VLOOKUP($B299,'Tillförd energi'!$B$1:$AS$566,MATCH(AB$1,'Tillförd energi'!$B$1:$AQ$1,0),FALSE)</f>
        <v>0</v>
      </c>
      <c r="AC299">
        <f>VLOOKUP($B299,'Tillförd energi'!$B$1:$AS$566,MATCH(AC$1,'Tillförd energi'!$B$1:$AQ$1,0),FALSE)</f>
        <v>0</v>
      </c>
      <c r="AD299">
        <f>VLOOKUP($B299,'Tillförd energi'!$B$1:$AS$566,MATCH(AD$1,'Tillförd energi'!$B$1:$AQ$1,0),FALSE)</f>
        <v>0</v>
      </c>
      <c r="AE299">
        <f>VLOOKUP($B299,'Tillförd energi'!$B$1:$AS$566,MATCH(AE$1,'Tillförd energi'!$B$1:$AQ$1,0),FALSE)</f>
        <v>0</v>
      </c>
      <c r="AF299">
        <f>VLOOKUP($B299,'Tillförd energi'!$B$1:$AS$566,MATCH(AF$1,'Tillförd energi'!$B$1:$AQ$1,0),FALSE)</f>
        <v>0</v>
      </c>
      <c r="AG299">
        <f>IFERROR(VLOOKUP(B299,Miljö!$B$1:$S$476,9,FALSE)/1,0)</f>
        <v>0</v>
      </c>
      <c r="AI299">
        <f t="shared" si="32"/>
        <v>0</v>
      </c>
      <c r="AJ299">
        <f t="shared" si="33"/>
        <v>0</v>
      </c>
      <c r="AK299" t="str">
        <f>IF(ISERROR(1/VLOOKUP($B299,Leveranser!$B$1:$S$500,MATCH("såld värme (gwh)",Leveranser!$B$1:$S$1,0),FALSE)),"",VLOOKUP($B299,Leveranser!$B$1:$S$500,MATCH("såld värme (gwh)",Leveranser!$B$1:$S$1,0),FALSE))</f>
        <v/>
      </c>
      <c r="AL299">
        <f>VLOOKUP($B299,Leveranser!$B$1:$Y$500,MATCH("Totalt såld fjärrvärme till andra fjärrvärmeföretag",Leveranser!$B$1:$AA$1,0),FALSE)</f>
        <v>0</v>
      </c>
      <c r="AM299">
        <f>IF(ISERROR(1/VLOOKUP($B299,Miljö!$B$1:$S$500,MATCH("Såld mängd produktionsspecifik fjärrvärme (GWh)",Miljö!$B$1:$R$1,0),FALSE)),0,VLOOKUP($B299,Miljö!$B$1:$S$500,MATCH("Såld mängd produktionsspecifik fjärrvärme (GWh)",Miljö!$B$1:$R$1,0),FALSE))</f>
        <v>0</v>
      </c>
      <c r="AN299" s="137" t="str">
        <f t="shared" si="34"/>
        <v/>
      </c>
      <c r="AP299" t="str">
        <f>VLOOKUP($B299,Miljövärden!$B$1:$H$446,7,FALSE)</f>
        <v>Nej</v>
      </c>
      <c r="AQ299" t="str">
        <f>VLOOKUP($B299,Miljövärden!$B$1:$H$446,6,FALSE)</f>
        <v>Nej</v>
      </c>
      <c r="AU299">
        <f t="shared" si="35"/>
        <v>0</v>
      </c>
      <c r="AV299">
        <f t="shared" si="36"/>
        <v>0</v>
      </c>
      <c r="AW299">
        <f t="shared" si="37"/>
        <v>0</v>
      </c>
      <c r="AX299">
        <f t="shared" si="38"/>
        <v>0</v>
      </c>
      <c r="AZ299">
        <f t="shared" si="39"/>
        <v>0</v>
      </c>
    </row>
    <row r="300" spans="1:52" customFormat="1" x14ac:dyDescent="0.25">
      <c r="A300" s="2" t="s">
        <v>468</v>
      </c>
      <c r="B300" s="2" t="s">
        <v>469</v>
      </c>
      <c r="C300">
        <f>VLOOKUP($B300,'Tillförd energi'!$B$1:$AS$566,MATCH(C$1,'Tillförd energi'!$B$1:$AQ$1,0),FALSE)</f>
        <v>0</v>
      </c>
      <c r="D300">
        <f>VLOOKUP($B300,'Tillförd energi'!$B$1:$AS$566,MATCH(D$1,'Tillförd energi'!$B$1:$AQ$1,0),FALSE)</f>
        <v>0</v>
      </c>
      <c r="E300">
        <f>VLOOKUP($B300,'Tillförd energi'!$B$1:$AS$566,MATCH(E$1,'Tillförd energi'!$B$1:$AQ$1,0),FALSE)</f>
        <v>0</v>
      </c>
      <c r="F300">
        <f>VLOOKUP($B300,'Tillförd energi'!$B$1:$AS$566,MATCH(F$1,'Tillförd energi'!$B$1:$AQ$1,0),FALSE)</f>
        <v>0</v>
      </c>
      <c r="G300">
        <f>VLOOKUP($B300,'Tillförd energi'!$B$1:$AS$566,MATCH(G$1,'Tillförd energi'!$B$1:$AQ$1,0),FALSE)</f>
        <v>0</v>
      </c>
      <c r="H300">
        <f>VLOOKUP($B300,'Tillförd energi'!$B$1:$AS$566,MATCH(H$1,'Tillförd energi'!$B$1:$AQ$1,0),FALSE)</f>
        <v>1.405</v>
      </c>
      <c r="I300">
        <f>VLOOKUP($B300,'Tillförd energi'!$B$1:$AS$566,MATCH(I$1,'Tillförd energi'!$B$1:$AQ$1,0),FALSE)</f>
        <v>0</v>
      </c>
      <c r="J300">
        <f>VLOOKUP($B300,'Tillförd energi'!$B$1:$AS$566,MATCH(J$1,'Tillförd energi'!$B$1:$AQ$1,0),FALSE)</f>
        <v>0</v>
      </c>
      <c r="K300">
        <v>0</v>
      </c>
      <c r="L300">
        <f>VLOOKUP($B300,'Tillförd energi'!$B$1:$AS$566,MATCH(L$1,'Tillförd energi'!$B$1:$AQ$1,0),FALSE)</f>
        <v>0</v>
      </c>
      <c r="M300">
        <f>VLOOKUP($B300,'Tillförd energi'!$B$1:$AS$566,MATCH(M$1,'Tillförd energi'!$B$1:$AQ$1,0),FALSE)</f>
        <v>0</v>
      </c>
      <c r="N300">
        <f>VLOOKUP($B300,'Tillförd energi'!$B$1:$AS$566,MATCH(N$1,'Tillförd energi'!$B$1:$AQ$1,0),FALSE)</f>
        <v>0</v>
      </c>
      <c r="O300">
        <f>VLOOKUP($B300,'Tillförd energi'!$B$1:$AS$566,MATCH(O$1,'Tillförd energi'!$B$1:$AQ$1,0),FALSE)</f>
        <v>0</v>
      </c>
      <c r="P300">
        <f>VLOOKUP($B300,'Tillförd energi'!$B$1:$AS$566,MATCH(P$1,'Tillförd energi'!$B$1:$AQ$1,0),FALSE)</f>
        <v>0</v>
      </c>
      <c r="Q300">
        <f>VLOOKUP($B300,'Tillförd energi'!$B$1:$AS$566,MATCH(Q$1,'Tillförd energi'!$B$1:$AQ$1,0),FALSE)</f>
        <v>12.6976</v>
      </c>
      <c r="R300">
        <f>VLOOKUP($B300,'Tillförd energi'!$B$1:$AS$566,MATCH(R$1,'Tillförd energi'!$B$1:$AQ$1,0),FALSE)</f>
        <v>0</v>
      </c>
      <c r="S300">
        <f>VLOOKUP($B300,'Tillförd energi'!$B$1:$AS$566,MATCH(S$1,'Tillförd energi'!$B$1:$AQ$1,0),FALSE)</f>
        <v>0</v>
      </c>
      <c r="T300">
        <f>VLOOKUP($B300,'Tillförd energi'!$B$1:$AS$566,MATCH(T$1,'Tillförd energi'!$B$1:$AQ$1,0),FALSE)</f>
        <v>0</v>
      </c>
      <c r="U300">
        <f>VLOOKUP($B300,'Tillförd energi'!$B$1:$AS$566,MATCH(U$1,'Tillförd energi'!$B$1:$AQ$1,0),FALSE)</f>
        <v>0</v>
      </c>
      <c r="V300">
        <f>VLOOKUP($B300,'Tillförd energi'!$B$1:$AS$566,MATCH(V$1,'Tillförd energi'!$B$1:$AQ$1,0),FALSE)</f>
        <v>0</v>
      </c>
      <c r="W300">
        <f>VLOOKUP($B300,'Tillförd energi'!$B$1:$AS$566,MATCH(W$1,'Tillförd energi'!$B$1:$AQ$1,0),FALSE)</f>
        <v>0</v>
      </c>
      <c r="X300">
        <f>VLOOKUP($B300,'Tillförd energi'!$B$1:$AS$566,MATCH(X$1,'Tillförd energi'!$B$1:$AQ$1,0),FALSE)</f>
        <v>0</v>
      </c>
      <c r="Y300">
        <f>VLOOKUP($B300,'Tillförd energi'!$B$1:$AS$566,MATCH(Y$1,'Tillförd energi'!$B$1:$AQ$1,0),FALSE)</f>
        <v>0</v>
      </c>
      <c r="Z300">
        <f>VLOOKUP($B300,'Tillförd energi'!$B$1:$AS$566,MATCH(Z$1,'Tillförd energi'!$B$1:$AQ$1,0),FALSE)</f>
        <v>0</v>
      </c>
      <c r="AA300">
        <f>VLOOKUP($B300,'Tillförd energi'!$B$1:$AS$566,MATCH(AA$1,'Tillförd energi'!$B$1:$AQ$1,0),FALSE)</f>
        <v>0</v>
      </c>
      <c r="AB300">
        <f>VLOOKUP($B300,'Tillförd energi'!$B$1:$AS$566,MATCH(AB$1,'Tillförd energi'!$B$1:$AQ$1,0),FALSE)</f>
        <v>0</v>
      </c>
      <c r="AC300">
        <f>VLOOKUP($B300,'Tillförd energi'!$B$1:$AS$566,MATCH(AC$1,'Tillförd energi'!$B$1:$AQ$1,0),FALSE)</f>
        <v>0</v>
      </c>
      <c r="AD300">
        <f>VLOOKUP($B300,'Tillförd energi'!$B$1:$AS$566,MATCH(AD$1,'Tillförd energi'!$B$1:$AQ$1,0),FALSE)</f>
        <v>0</v>
      </c>
      <c r="AE300">
        <f>VLOOKUP($B300,'Tillförd energi'!$B$1:$AS$566,MATCH(AE$1,'Tillförd energi'!$B$1:$AQ$1,0),FALSE)</f>
        <v>0</v>
      </c>
      <c r="AF300">
        <f>VLOOKUP($B300,'Tillförd energi'!$B$1:$AS$566,MATCH(AF$1,'Tillförd energi'!$B$1:$AQ$1,0),FALSE)</f>
        <v>0.155</v>
      </c>
      <c r="AG300">
        <f>IFERROR(VLOOKUP(B300,Miljö!$B$1:$S$476,9,FALSE)/1,0)</f>
        <v>0</v>
      </c>
      <c r="AI300">
        <f t="shared" si="32"/>
        <v>14.257599999999998</v>
      </c>
      <c r="AJ300">
        <f t="shared" si="33"/>
        <v>14.257599999999998</v>
      </c>
      <c r="AK300">
        <f>IF(ISERROR(1/VLOOKUP($B300,Leveranser!$B$1:$S$500,MATCH("såld värme (gwh)",Leveranser!$B$1:$S$1,0),FALSE)),"",VLOOKUP($B300,Leveranser!$B$1:$S$500,MATCH("såld värme (gwh)",Leveranser!$B$1:$S$1,0),FALSE))</f>
        <v>10.371</v>
      </c>
      <c r="AL300">
        <f>VLOOKUP($B300,Leveranser!$B$1:$Y$500,MATCH("Totalt såld fjärrvärme till andra fjärrvärmeföretag",Leveranser!$B$1:$AA$1,0),FALSE)</f>
        <v>0</v>
      </c>
      <c r="AM300">
        <f>IF(ISERROR(1/VLOOKUP($B300,Miljö!$B$1:$S$500,MATCH("Såld mängd produktionsspecifik fjärrvärme (GWh)",Miljö!$B$1:$R$1,0),FALSE)),0,VLOOKUP($B300,Miljö!$B$1:$S$500,MATCH("Såld mängd produktionsspecifik fjärrvärme (GWh)",Miljö!$B$1:$R$1,0),FALSE))</f>
        <v>0</v>
      </c>
      <c r="AN300" s="137">
        <f t="shared" si="34"/>
        <v>0.72740152620356879</v>
      </c>
      <c r="AP300" t="str">
        <f>VLOOKUP($B300,Miljövärden!$B$1:$H$446,7,FALSE)</f>
        <v>Ja</v>
      </c>
      <c r="AQ300" t="str">
        <f>VLOOKUP($B300,Miljövärden!$B$1:$H$446,6,FALSE)</f>
        <v>Nej</v>
      </c>
      <c r="AU300">
        <f t="shared" si="35"/>
        <v>0.155</v>
      </c>
      <c r="AV300">
        <f t="shared" si="36"/>
        <v>0</v>
      </c>
      <c r="AW300">
        <f t="shared" si="37"/>
        <v>12.6976</v>
      </c>
      <c r="AX300">
        <f t="shared" si="38"/>
        <v>0</v>
      </c>
      <c r="AZ300">
        <f t="shared" si="39"/>
        <v>12.6976</v>
      </c>
    </row>
    <row r="301" spans="1:52" customFormat="1" x14ac:dyDescent="0.25">
      <c r="A301" s="2" t="s">
        <v>468</v>
      </c>
      <c r="B301" s="2" t="s">
        <v>470</v>
      </c>
      <c r="C301">
        <f>VLOOKUP($B301,'Tillförd energi'!$B$1:$AS$566,MATCH(C$1,'Tillförd energi'!$B$1:$AQ$1,0),FALSE)</f>
        <v>0</v>
      </c>
      <c r="D301">
        <f>VLOOKUP($B301,'Tillförd energi'!$B$1:$AS$566,MATCH(D$1,'Tillförd energi'!$B$1:$AQ$1,0),FALSE)</f>
        <v>0</v>
      </c>
      <c r="E301">
        <f>VLOOKUP($B301,'Tillförd energi'!$B$1:$AS$566,MATCH(E$1,'Tillförd energi'!$B$1:$AQ$1,0),FALSE)</f>
        <v>0</v>
      </c>
      <c r="F301">
        <f>VLOOKUP($B301,'Tillförd energi'!$B$1:$AS$566,MATCH(F$1,'Tillförd energi'!$B$1:$AQ$1,0),FALSE)</f>
        <v>0</v>
      </c>
      <c r="G301">
        <f>VLOOKUP($B301,'Tillförd energi'!$B$1:$AS$566,MATCH(G$1,'Tillförd energi'!$B$1:$AQ$1,0),FALSE)</f>
        <v>0</v>
      </c>
      <c r="H301">
        <f>VLOOKUP($B301,'Tillförd energi'!$B$1:$AS$566,MATCH(H$1,'Tillförd energi'!$B$1:$AQ$1,0),FALSE)</f>
        <v>0</v>
      </c>
      <c r="I301">
        <f>VLOOKUP($B301,'Tillförd energi'!$B$1:$AS$566,MATCH(I$1,'Tillförd energi'!$B$1:$AQ$1,0),FALSE)</f>
        <v>0</v>
      </c>
      <c r="J301">
        <f>VLOOKUP($B301,'Tillförd energi'!$B$1:$AS$566,MATCH(J$1,'Tillförd energi'!$B$1:$AQ$1,0),FALSE)</f>
        <v>0</v>
      </c>
      <c r="K301">
        <v>0</v>
      </c>
      <c r="L301">
        <f>VLOOKUP($B301,'Tillförd energi'!$B$1:$AS$566,MATCH(L$1,'Tillförd energi'!$B$1:$AQ$1,0),FALSE)</f>
        <v>0</v>
      </c>
      <c r="M301">
        <f>VLOOKUP($B301,'Tillförd energi'!$B$1:$AS$566,MATCH(M$1,'Tillförd energi'!$B$1:$AQ$1,0),FALSE)</f>
        <v>0</v>
      </c>
      <c r="N301">
        <f>VLOOKUP($B301,'Tillförd energi'!$B$1:$AS$566,MATCH(N$1,'Tillförd energi'!$B$1:$AQ$1,0),FALSE)</f>
        <v>0</v>
      </c>
      <c r="O301">
        <f>VLOOKUP($B301,'Tillförd energi'!$B$1:$AS$566,MATCH(O$1,'Tillförd energi'!$B$1:$AQ$1,0),FALSE)</f>
        <v>0</v>
      </c>
      <c r="P301">
        <f>VLOOKUP($B301,'Tillförd energi'!$B$1:$AS$566,MATCH(P$1,'Tillförd energi'!$B$1:$AQ$1,0),FALSE)</f>
        <v>0</v>
      </c>
      <c r="Q301">
        <f>VLOOKUP($B301,'Tillförd energi'!$B$1:$AS$566,MATCH(Q$1,'Tillförd energi'!$B$1:$AQ$1,0),FALSE)</f>
        <v>0</v>
      </c>
      <c r="R301">
        <f>VLOOKUP($B301,'Tillförd energi'!$B$1:$AS$566,MATCH(R$1,'Tillförd energi'!$B$1:$AQ$1,0),FALSE)</f>
        <v>0.44800000000000001</v>
      </c>
      <c r="S301">
        <f>VLOOKUP($B301,'Tillförd energi'!$B$1:$AS$566,MATCH(S$1,'Tillförd energi'!$B$1:$AQ$1,0),FALSE)</f>
        <v>0</v>
      </c>
      <c r="T301">
        <f>VLOOKUP($B301,'Tillförd energi'!$B$1:$AS$566,MATCH(T$1,'Tillförd energi'!$B$1:$AQ$1,0),FALSE)</f>
        <v>0</v>
      </c>
      <c r="U301">
        <f>VLOOKUP($B301,'Tillförd energi'!$B$1:$AS$566,MATCH(U$1,'Tillförd energi'!$B$1:$AQ$1,0),FALSE)</f>
        <v>0</v>
      </c>
      <c r="V301">
        <f>VLOOKUP($B301,'Tillförd energi'!$B$1:$AS$566,MATCH(V$1,'Tillförd energi'!$B$1:$AQ$1,0),FALSE)</f>
        <v>0</v>
      </c>
      <c r="W301">
        <f>VLOOKUP($B301,'Tillförd energi'!$B$1:$AS$566,MATCH(W$1,'Tillförd energi'!$B$1:$AQ$1,0),FALSE)</f>
        <v>0</v>
      </c>
      <c r="X301">
        <f>VLOOKUP($B301,'Tillförd energi'!$B$1:$AS$566,MATCH(X$1,'Tillförd energi'!$B$1:$AQ$1,0),FALSE)</f>
        <v>0</v>
      </c>
      <c r="Y301">
        <f>VLOOKUP($B301,'Tillförd energi'!$B$1:$AS$566,MATCH(Y$1,'Tillförd energi'!$B$1:$AQ$1,0),FALSE)</f>
        <v>0</v>
      </c>
      <c r="Z301">
        <f>VLOOKUP($B301,'Tillförd energi'!$B$1:$AS$566,MATCH(Z$1,'Tillförd energi'!$B$1:$AQ$1,0),FALSE)</f>
        <v>0.36299999999999999</v>
      </c>
      <c r="AA301">
        <f>VLOOKUP($B301,'Tillförd energi'!$B$1:$AS$566,MATCH(AA$1,'Tillförd energi'!$B$1:$AQ$1,0),FALSE)</f>
        <v>0</v>
      </c>
      <c r="AB301">
        <f>VLOOKUP($B301,'Tillförd energi'!$B$1:$AS$566,MATCH(AB$1,'Tillförd energi'!$B$1:$AQ$1,0),FALSE)</f>
        <v>0</v>
      </c>
      <c r="AC301">
        <f>VLOOKUP($B301,'Tillförd energi'!$B$1:$AS$566,MATCH(AC$1,'Tillförd energi'!$B$1:$AQ$1,0),FALSE)</f>
        <v>0</v>
      </c>
      <c r="AD301">
        <f>VLOOKUP($B301,'Tillförd energi'!$B$1:$AS$566,MATCH(AD$1,'Tillförd energi'!$B$1:$AQ$1,0),FALSE)</f>
        <v>0</v>
      </c>
      <c r="AE301">
        <f>VLOOKUP($B301,'Tillförd energi'!$B$1:$AS$566,MATCH(AE$1,'Tillförd energi'!$B$1:$AQ$1,0),FALSE)</f>
        <v>0</v>
      </c>
      <c r="AF301">
        <f>VLOOKUP($B301,'Tillförd energi'!$B$1:$AS$566,MATCH(AF$1,'Tillförd energi'!$B$1:$AQ$1,0),FALSE)</f>
        <v>0.115</v>
      </c>
      <c r="AG301">
        <f>IFERROR(VLOOKUP(B301,Miljö!$B$1:$S$476,9,FALSE)/1,0)</f>
        <v>0</v>
      </c>
      <c r="AI301">
        <f t="shared" si="32"/>
        <v>0.92599999999999993</v>
      </c>
      <c r="AJ301">
        <f t="shared" si="33"/>
        <v>0.92599999999999993</v>
      </c>
      <c r="AK301">
        <f>IF(ISERROR(1/VLOOKUP($B301,Leveranser!$B$1:$S$500,MATCH("såld värme (gwh)",Leveranser!$B$1:$S$1,0),FALSE)),"",VLOOKUP($B301,Leveranser!$B$1:$S$500,MATCH("såld värme (gwh)",Leveranser!$B$1:$S$1,0),FALSE))</f>
        <v>0.78900000000000003</v>
      </c>
      <c r="AL301">
        <f>VLOOKUP($B301,Leveranser!$B$1:$Y$500,MATCH("Totalt såld fjärrvärme till andra fjärrvärmeföretag",Leveranser!$B$1:$AA$1,0),FALSE)</f>
        <v>0</v>
      </c>
      <c r="AM301">
        <f>IF(ISERROR(1/VLOOKUP($B301,Miljö!$B$1:$S$500,MATCH("Såld mängd produktionsspecifik fjärrvärme (GWh)",Miljö!$B$1:$R$1,0),FALSE)),0,VLOOKUP($B301,Miljö!$B$1:$S$500,MATCH("Såld mängd produktionsspecifik fjärrvärme (GWh)",Miljö!$B$1:$R$1,0),FALSE))</f>
        <v>0</v>
      </c>
      <c r="AN301" s="137">
        <f t="shared" si="34"/>
        <v>0.85205183585313182</v>
      </c>
      <c r="AP301" t="str">
        <f>VLOOKUP($B301,Miljövärden!$B$1:$H$446,7,FALSE)</f>
        <v>Ja</v>
      </c>
      <c r="AQ301" t="str">
        <f>VLOOKUP($B301,Miljövärden!$B$1:$H$446,6,FALSE)</f>
        <v>Ja</v>
      </c>
      <c r="AU301">
        <f t="shared" si="35"/>
        <v>0.47799999999999998</v>
      </c>
      <c r="AV301">
        <f t="shared" si="36"/>
        <v>0</v>
      </c>
      <c r="AW301">
        <f t="shared" si="37"/>
        <v>0</v>
      </c>
      <c r="AX301">
        <f t="shared" si="38"/>
        <v>0.44800000000000001</v>
      </c>
      <c r="AZ301">
        <f t="shared" si="39"/>
        <v>0.44800000000000001</v>
      </c>
    </row>
    <row r="302" spans="1:52" customFormat="1" x14ac:dyDescent="0.25">
      <c r="A302" s="2" t="s">
        <v>468</v>
      </c>
      <c r="B302" s="2" t="s">
        <v>471</v>
      </c>
      <c r="C302">
        <f>VLOOKUP($B302,'Tillförd energi'!$B$1:$AS$566,MATCH(C$1,'Tillförd energi'!$B$1:$AQ$1,0),FALSE)</f>
        <v>0</v>
      </c>
      <c r="D302">
        <f>VLOOKUP($B302,'Tillförd energi'!$B$1:$AS$566,MATCH(D$1,'Tillförd energi'!$B$1:$AQ$1,0),FALSE)</f>
        <v>0.90500000000000003</v>
      </c>
      <c r="E302">
        <f>VLOOKUP($B302,'Tillförd energi'!$B$1:$AS$566,MATCH(E$1,'Tillförd energi'!$B$1:$AQ$1,0),FALSE)</f>
        <v>0</v>
      </c>
      <c r="F302">
        <f>VLOOKUP($B302,'Tillförd energi'!$B$1:$AS$566,MATCH(F$1,'Tillförd energi'!$B$1:$AQ$1,0),FALSE)</f>
        <v>0</v>
      </c>
      <c r="G302">
        <f>VLOOKUP($B302,'Tillförd energi'!$B$1:$AS$566,MATCH(G$1,'Tillförd energi'!$B$1:$AQ$1,0),FALSE)</f>
        <v>0</v>
      </c>
      <c r="H302">
        <f>VLOOKUP($B302,'Tillförd energi'!$B$1:$AS$566,MATCH(H$1,'Tillförd energi'!$B$1:$AQ$1,0),FALSE)</f>
        <v>0</v>
      </c>
      <c r="I302">
        <f>VLOOKUP($B302,'Tillförd energi'!$B$1:$AS$566,MATCH(I$1,'Tillförd energi'!$B$1:$AQ$1,0),FALSE)</f>
        <v>0</v>
      </c>
      <c r="J302">
        <f>VLOOKUP($B302,'Tillförd energi'!$B$1:$AS$566,MATCH(J$1,'Tillförd energi'!$B$1:$AQ$1,0),FALSE)</f>
        <v>0</v>
      </c>
      <c r="K302">
        <v>0</v>
      </c>
      <c r="L302">
        <f>VLOOKUP($B302,'Tillförd energi'!$B$1:$AS$566,MATCH(L$1,'Tillförd energi'!$B$1:$AQ$1,0),FALSE)</f>
        <v>0</v>
      </c>
      <c r="M302">
        <f>VLOOKUP($B302,'Tillförd energi'!$B$1:$AS$566,MATCH(M$1,'Tillförd energi'!$B$1:$AQ$1,0),FALSE)</f>
        <v>0</v>
      </c>
      <c r="N302">
        <f>VLOOKUP($B302,'Tillförd energi'!$B$1:$AS$566,MATCH(N$1,'Tillförd energi'!$B$1:$AQ$1,0),FALSE)</f>
        <v>0</v>
      </c>
      <c r="O302">
        <f>VLOOKUP($B302,'Tillförd energi'!$B$1:$AS$566,MATCH(O$1,'Tillförd energi'!$B$1:$AQ$1,0),FALSE)</f>
        <v>0</v>
      </c>
      <c r="P302">
        <f>VLOOKUP($B302,'Tillförd energi'!$B$1:$AS$566,MATCH(P$1,'Tillförd energi'!$B$1:$AQ$1,0),FALSE)</f>
        <v>0</v>
      </c>
      <c r="Q302">
        <f>VLOOKUP($B302,'Tillförd energi'!$B$1:$AS$566,MATCH(Q$1,'Tillförd energi'!$B$1:$AQ$1,0),FALSE)</f>
        <v>0</v>
      </c>
      <c r="R302">
        <f>VLOOKUP($B302,'Tillförd energi'!$B$1:$AS$566,MATCH(R$1,'Tillförd energi'!$B$1:$AQ$1,0),FALSE)</f>
        <v>2.7734000000000001</v>
      </c>
      <c r="S302">
        <f>VLOOKUP($B302,'Tillförd energi'!$B$1:$AS$566,MATCH(S$1,'Tillförd energi'!$B$1:$AQ$1,0),FALSE)</f>
        <v>0</v>
      </c>
      <c r="T302">
        <f>VLOOKUP($B302,'Tillförd energi'!$B$1:$AS$566,MATCH(T$1,'Tillförd energi'!$B$1:$AQ$1,0),FALSE)</f>
        <v>0</v>
      </c>
      <c r="U302">
        <f>VLOOKUP($B302,'Tillförd energi'!$B$1:$AS$566,MATCH(U$1,'Tillförd energi'!$B$1:$AQ$1,0),FALSE)</f>
        <v>0</v>
      </c>
      <c r="V302">
        <f>VLOOKUP($B302,'Tillförd energi'!$B$1:$AS$566,MATCH(V$1,'Tillförd energi'!$B$1:$AQ$1,0),FALSE)</f>
        <v>0</v>
      </c>
      <c r="W302">
        <f>VLOOKUP($B302,'Tillförd energi'!$B$1:$AS$566,MATCH(W$1,'Tillförd energi'!$B$1:$AQ$1,0),FALSE)</f>
        <v>0</v>
      </c>
      <c r="X302">
        <f>VLOOKUP($B302,'Tillförd energi'!$B$1:$AS$566,MATCH(X$1,'Tillförd energi'!$B$1:$AQ$1,0),FALSE)</f>
        <v>0</v>
      </c>
      <c r="Y302">
        <f>VLOOKUP($B302,'Tillförd energi'!$B$1:$AS$566,MATCH(Y$1,'Tillförd energi'!$B$1:$AQ$1,0),FALSE)</f>
        <v>0</v>
      </c>
      <c r="Z302">
        <f>VLOOKUP($B302,'Tillförd energi'!$B$1:$AS$566,MATCH(Z$1,'Tillförd energi'!$B$1:$AQ$1,0),FALSE)</f>
        <v>0.06</v>
      </c>
      <c r="AA302">
        <f>VLOOKUP($B302,'Tillförd energi'!$B$1:$AS$566,MATCH(AA$1,'Tillförd energi'!$B$1:$AQ$1,0),FALSE)</f>
        <v>0</v>
      </c>
      <c r="AB302">
        <f>VLOOKUP($B302,'Tillförd energi'!$B$1:$AS$566,MATCH(AB$1,'Tillförd energi'!$B$1:$AQ$1,0),FALSE)</f>
        <v>0</v>
      </c>
      <c r="AC302">
        <f>VLOOKUP($B302,'Tillförd energi'!$B$1:$AS$566,MATCH(AC$1,'Tillförd energi'!$B$1:$AQ$1,0),FALSE)</f>
        <v>0</v>
      </c>
      <c r="AD302">
        <f>VLOOKUP($B302,'Tillförd energi'!$B$1:$AS$566,MATCH(AD$1,'Tillförd energi'!$B$1:$AQ$1,0),FALSE)</f>
        <v>0</v>
      </c>
      <c r="AE302">
        <f>VLOOKUP($B302,'Tillförd energi'!$B$1:$AS$566,MATCH(AE$1,'Tillförd energi'!$B$1:$AQ$1,0),FALSE)</f>
        <v>0</v>
      </c>
      <c r="AF302">
        <f>VLOOKUP($B302,'Tillförd energi'!$B$1:$AS$566,MATCH(AF$1,'Tillförd energi'!$B$1:$AQ$1,0),FALSE)</f>
        <v>4.0000000000000001E-3</v>
      </c>
      <c r="AG302">
        <f>IFERROR(VLOOKUP(B302,Miljö!$B$1:$S$476,9,FALSE)/1,0)</f>
        <v>0</v>
      </c>
      <c r="AI302">
        <f t="shared" si="32"/>
        <v>3.7423999999999999</v>
      </c>
      <c r="AJ302">
        <f t="shared" si="33"/>
        <v>3.7423999999999999</v>
      </c>
      <c r="AK302">
        <f>IF(ISERROR(1/VLOOKUP($B302,Leveranser!$B$1:$S$500,MATCH("såld värme (gwh)",Leveranser!$B$1:$S$1,0),FALSE)),"",VLOOKUP($B302,Leveranser!$B$1:$S$500,MATCH("såld värme (gwh)",Leveranser!$B$1:$S$1,0),FALSE))</f>
        <v>3.0339999999999998</v>
      </c>
      <c r="AL302">
        <f>VLOOKUP($B302,Leveranser!$B$1:$Y$500,MATCH("Totalt såld fjärrvärme till andra fjärrvärmeföretag",Leveranser!$B$1:$AA$1,0),FALSE)</f>
        <v>0</v>
      </c>
      <c r="AM302">
        <f>IF(ISERROR(1/VLOOKUP($B302,Miljö!$B$1:$S$500,MATCH("Såld mängd produktionsspecifik fjärrvärme (GWh)",Miljö!$B$1:$R$1,0),FALSE)),0,VLOOKUP($B302,Miljö!$B$1:$S$500,MATCH("Såld mängd produktionsspecifik fjärrvärme (GWh)",Miljö!$B$1:$R$1,0),FALSE))</f>
        <v>0</v>
      </c>
      <c r="AN302" s="137">
        <f t="shared" si="34"/>
        <v>0.81070970500213757</v>
      </c>
      <c r="AP302" t="str">
        <f>VLOOKUP($B302,Miljövärden!$B$1:$H$446,7,FALSE)</f>
        <v>Ja</v>
      </c>
      <c r="AQ302" t="str">
        <f>VLOOKUP($B302,Miljövärden!$B$1:$H$446,6,FALSE)</f>
        <v>Ja</v>
      </c>
      <c r="AU302">
        <f t="shared" si="35"/>
        <v>6.4000000000000001E-2</v>
      </c>
      <c r="AV302">
        <f t="shared" si="36"/>
        <v>0</v>
      </c>
      <c r="AW302">
        <f t="shared" si="37"/>
        <v>0</v>
      </c>
      <c r="AX302">
        <f t="shared" si="38"/>
        <v>2.7734000000000001</v>
      </c>
      <c r="AZ302">
        <f t="shared" si="39"/>
        <v>2.7734000000000001</v>
      </c>
    </row>
    <row r="303" spans="1:52" customFormat="1" x14ac:dyDescent="0.25">
      <c r="A303" s="2" t="s">
        <v>468</v>
      </c>
      <c r="B303" s="2" t="s">
        <v>472</v>
      </c>
      <c r="C303">
        <f>VLOOKUP($B303,'Tillförd energi'!$B$1:$AS$566,MATCH(C$1,'Tillförd energi'!$B$1:$AQ$1,0),FALSE)</f>
        <v>0</v>
      </c>
      <c r="D303">
        <f>VLOOKUP($B303,'Tillförd energi'!$B$1:$AS$566,MATCH(D$1,'Tillförd energi'!$B$1:$AQ$1,0),FALSE)</f>
        <v>0.337538</v>
      </c>
      <c r="E303">
        <f>VLOOKUP($B303,'Tillförd energi'!$B$1:$AS$566,MATCH(E$1,'Tillförd energi'!$B$1:$AQ$1,0),FALSE)</f>
        <v>0</v>
      </c>
      <c r="F303">
        <f>VLOOKUP($B303,'Tillförd energi'!$B$1:$AS$566,MATCH(F$1,'Tillförd energi'!$B$1:$AQ$1,0),FALSE)</f>
        <v>0</v>
      </c>
      <c r="G303">
        <f>VLOOKUP($B303,'Tillförd energi'!$B$1:$AS$566,MATCH(G$1,'Tillförd energi'!$B$1:$AQ$1,0),FALSE)</f>
        <v>0</v>
      </c>
      <c r="H303">
        <f>VLOOKUP($B303,'Tillförd energi'!$B$1:$AS$566,MATCH(H$1,'Tillförd energi'!$B$1:$AQ$1,0),FALSE)</f>
        <v>0.09</v>
      </c>
      <c r="I303">
        <f>VLOOKUP($B303,'Tillförd energi'!$B$1:$AS$566,MATCH(I$1,'Tillförd energi'!$B$1:$AQ$1,0),FALSE)</f>
        <v>0</v>
      </c>
      <c r="J303">
        <f>VLOOKUP($B303,'Tillförd energi'!$B$1:$AS$566,MATCH(J$1,'Tillförd energi'!$B$1:$AQ$1,0),FALSE)</f>
        <v>0</v>
      </c>
      <c r="K303">
        <v>0</v>
      </c>
      <c r="L303">
        <f>VLOOKUP($B303,'Tillförd energi'!$B$1:$AS$566,MATCH(L$1,'Tillförd energi'!$B$1:$AQ$1,0),FALSE)</f>
        <v>0</v>
      </c>
      <c r="M303">
        <f>VLOOKUP($B303,'Tillförd energi'!$B$1:$AS$566,MATCH(M$1,'Tillförd energi'!$B$1:$AQ$1,0),FALSE)</f>
        <v>20.621300000000002</v>
      </c>
      <c r="N303">
        <f>VLOOKUP($B303,'Tillförd energi'!$B$1:$AS$566,MATCH(N$1,'Tillförd energi'!$B$1:$AQ$1,0),FALSE)</f>
        <v>30.744800000000001</v>
      </c>
      <c r="O303">
        <f>VLOOKUP($B303,'Tillförd energi'!$B$1:$AS$566,MATCH(O$1,'Tillförd energi'!$B$1:$AQ$1,0),FALSE)</f>
        <v>0</v>
      </c>
      <c r="P303">
        <f>VLOOKUP($B303,'Tillförd energi'!$B$1:$AS$566,MATCH(P$1,'Tillförd energi'!$B$1:$AQ$1,0),FALSE)</f>
        <v>17.9529</v>
      </c>
      <c r="Q303">
        <f>VLOOKUP($B303,'Tillförd energi'!$B$1:$AS$566,MATCH(Q$1,'Tillförd energi'!$B$1:$AQ$1,0),FALSE)</f>
        <v>23.454899999999999</v>
      </c>
      <c r="R303">
        <f>VLOOKUP($B303,'Tillförd energi'!$B$1:$AS$566,MATCH(R$1,'Tillförd energi'!$B$1:$AQ$1,0),FALSE)</f>
        <v>20.332000000000001</v>
      </c>
      <c r="S303">
        <f>VLOOKUP($B303,'Tillförd energi'!$B$1:$AS$566,MATCH(S$1,'Tillförd energi'!$B$1:$AQ$1,0),FALSE)</f>
        <v>0</v>
      </c>
      <c r="T303">
        <f>VLOOKUP($B303,'Tillförd energi'!$B$1:$AS$566,MATCH(T$1,'Tillförd energi'!$B$1:$AQ$1,0),FALSE)</f>
        <v>0</v>
      </c>
      <c r="U303">
        <f>VLOOKUP($B303,'Tillförd energi'!$B$1:$AS$566,MATCH(U$1,'Tillförd energi'!$B$1:$AQ$1,0),FALSE)</f>
        <v>0</v>
      </c>
      <c r="V303">
        <f>VLOOKUP($B303,'Tillförd energi'!$B$1:$AS$566,MATCH(V$1,'Tillförd energi'!$B$1:$AQ$1,0),FALSE)</f>
        <v>0</v>
      </c>
      <c r="W303">
        <f>VLOOKUP($B303,'Tillförd energi'!$B$1:$AS$566,MATCH(W$1,'Tillförd energi'!$B$1:$AQ$1,0),FALSE)</f>
        <v>0</v>
      </c>
      <c r="X303">
        <f>VLOOKUP($B303,'Tillförd energi'!$B$1:$AS$566,MATCH(X$1,'Tillförd energi'!$B$1:$AQ$1,0),FALSE)</f>
        <v>0</v>
      </c>
      <c r="Y303">
        <f>VLOOKUP($B303,'Tillförd energi'!$B$1:$AS$566,MATCH(Y$1,'Tillförd energi'!$B$1:$AQ$1,0),FALSE)</f>
        <v>0</v>
      </c>
      <c r="Z303">
        <f>VLOOKUP($B303,'Tillförd energi'!$B$1:$AS$566,MATCH(Z$1,'Tillförd energi'!$B$1:$AQ$1,0),FALSE)</f>
        <v>0</v>
      </c>
      <c r="AA303">
        <f>VLOOKUP($B303,'Tillförd energi'!$B$1:$AS$566,MATCH(AA$1,'Tillförd energi'!$B$1:$AQ$1,0),FALSE)</f>
        <v>0</v>
      </c>
      <c r="AB303">
        <f>VLOOKUP($B303,'Tillförd energi'!$B$1:$AS$566,MATCH(AB$1,'Tillförd energi'!$B$1:$AQ$1,0),FALSE)</f>
        <v>0</v>
      </c>
      <c r="AC303">
        <f>VLOOKUP($B303,'Tillförd energi'!$B$1:$AS$566,MATCH(AC$1,'Tillförd energi'!$B$1:$AQ$1,0),FALSE)</f>
        <v>20.876000000000001</v>
      </c>
      <c r="AD303">
        <f>VLOOKUP($B303,'Tillförd energi'!$B$1:$AS$566,MATCH(AD$1,'Tillförd energi'!$B$1:$AQ$1,0),FALSE)</f>
        <v>0</v>
      </c>
      <c r="AE303">
        <f>VLOOKUP($B303,'Tillförd energi'!$B$1:$AS$566,MATCH(AE$1,'Tillförd energi'!$B$1:$AQ$1,0),FALSE)</f>
        <v>0</v>
      </c>
      <c r="AF303">
        <f>VLOOKUP($B303,'Tillförd energi'!$B$1:$AS$566,MATCH(AF$1,'Tillförd energi'!$B$1:$AQ$1,0),FALSE)</f>
        <v>10.519299999999999</v>
      </c>
      <c r="AG303">
        <f>IFERROR(VLOOKUP(B303,Miljö!$B$1:$S$476,9,FALSE)/1,0)</f>
        <v>0</v>
      </c>
      <c r="AI303">
        <f t="shared" si="32"/>
        <v>144.92873799999998</v>
      </c>
      <c r="AJ303">
        <f t="shared" si="33"/>
        <v>144.92873799999998</v>
      </c>
      <c r="AK303">
        <f>IF(ISERROR(1/VLOOKUP($B303,Leveranser!$B$1:$S$500,MATCH("såld värme (gwh)",Leveranser!$B$1:$S$1,0),FALSE)),"",VLOOKUP($B303,Leveranser!$B$1:$S$500,MATCH("såld värme (gwh)",Leveranser!$B$1:$S$1,0),FALSE))</f>
        <v>121.227</v>
      </c>
      <c r="AL303">
        <f>VLOOKUP($B303,Leveranser!$B$1:$Y$500,MATCH("Totalt såld fjärrvärme till andra fjärrvärmeföretag",Leveranser!$B$1:$AA$1,0),FALSE)</f>
        <v>0</v>
      </c>
      <c r="AM303">
        <f>IF(ISERROR(1/VLOOKUP($B303,Miljö!$B$1:$S$500,MATCH("Såld mängd produktionsspecifik fjärrvärme (GWh)",Miljö!$B$1:$R$1,0),FALSE)),0,VLOOKUP($B303,Miljö!$B$1:$S$500,MATCH("Såld mängd produktionsspecifik fjärrvärme (GWh)",Miljö!$B$1:$R$1,0),FALSE))</f>
        <v>0</v>
      </c>
      <c r="AN303" s="137">
        <f t="shared" si="34"/>
        <v>0.83645936391166276</v>
      </c>
      <c r="AP303" t="str">
        <f>VLOOKUP($B303,Miljövärden!$B$1:$H$446,7,FALSE)</f>
        <v>Ja</v>
      </c>
      <c r="AQ303" t="str">
        <f>VLOOKUP($B303,Miljövärden!$B$1:$H$446,6,FALSE)</f>
        <v>Ja</v>
      </c>
      <c r="AU303">
        <f t="shared" si="35"/>
        <v>10.519299999999999</v>
      </c>
      <c r="AV303">
        <f t="shared" si="36"/>
        <v>0</v>
      </c>
      <c r="AW303">
        <f t="shared" si="37"/>
        <v>92.773899999999998</v>
      </c>
      <c r="AX303">
        <f t="shared" si="38"/>
        <v>20.332000000000001</v>
      </c>
      <c r="AZ303">
        <f t="shared" si="39"/>
        <v>113.10589999999999</v>
      </c>
    </row>
    <row r="304" spans="1:52" customFormat="1" x14ac:dyDescent="0.25">
      <c r="A304" s="2" t="s">
        <v>473</v>
      </c>
      <c r="B304" s="2" t="s">
        <v>474</v>
      </c>
      <c r="C304">
        <f>VLOOKUP($B304,'Tillförd energi'!$B$1:$AS$566,MATCH(C$1,'Tillförd energi'!$B$1:$AQ$1,0),FALSE)</f>
        <v>0</v>
      </c>
      <c r="D304">
        <f>VLOOKUP($B304,'Tillförd energi'!$B$1:$AS$566,MATCH(D$1,'Tillförd energi'!$B$1:$AQ$1,0),FALSE)</f>
        <v>2.2157499999999999</v>
      </c>
      <c r="E304">
        <f>VLOOKUP($B304,'Tillförd energi'!$B$1:$AS$566,MATCH(E$1,'Tillförd energi'!$B$1:$AQ$1,0),FALSE)</f>
        <v>0</v>
      </c>
      <c r="F304">
        <f>VLOOKUP($B304,'Tillförd energi'!$B$1:$AS$566,MATCH(F$1,'Tillförd energi'!$B$1:$AQ$1,0),FALSE)</f>
        <v>2.14</v>
      </c>
      <c r="G304">
        <f>VLOOKUP($B304,'Tillförd energi'!$B$1:$AS$566,MATCH(G$1,'Tillförd energi'!$B$1:$AQ$1,0),FALSE)</f>
        <v>0</v>
      </c>
      <c r="H304">
        <f>VLOOKUP($B304,'Tillförd energi'!$B$1:$AS$566,MATCH(H$1,'Tillförd energi'!$B$1:$AQ$1,0),FALSE)</f>
        <v>0</v>
      </c>
      <c r="I304">
        <f>VLOOKUP($B304,'Tillförd energi'!$B$1:$AS$566,MATCH(I$1,'Tillförd energi'!$B$1:$AQ$1,0),FALSE)</f>
        <v>152.53</v>
      </c>
      <c r="J304">
        <f>VLOOKUP($B304,'Tillförd energi'!$B$1:$AS$566,MATCH(J$1,'Tillförd energi'!$B$1:$AQ$1,0),FALSE)</f>
        <v>8.32</v>
      </c>
      <c r="K304">
        <v>0</v>
      </c>
      <c r="L304">
        <f>VLOOKUP($B304,'Tillförd energi'!$B$1:$AS$566,MATCH(L$1,'Tillförd energi'!$B$1:$AQ$1,0),FALSE)</f>
        <v>250.82499999999999</v>
      </c>
      <c r="M304">
        <f>VLOOKUP($B304,'Tillförd energi'!$B$1:$AS$566,MATCH(M$1,'Tillförd energi'!$B$1:$AQ$1,0),FALSE)</f>
        <v>38.520899999999997</v>
      </c>
      <c r="N304">
        <f>VLOOKUP($B304,'Tillförd energi'!$B$1:$AS$566,MATCH(N$1,'Tillförd energi'!$B$1:$AQ$1,0),FALSE)</f>
        <v>50.9313</v>
      </c>
      <c r="O304">
        <f>VLOOKUP($B304,'Tillförd energi'!$B$1:$AS$566,MATCH(O$1,'Tillförd energi'!$B$1:$AQ$1,0),FALSE)</f>
        <v>64.953999999999994</v>
      </c>
      <c r="P304">
        <f>VLOOKUP($B304,'Tillförd energi'!$B$1:$AS$566,MATCH(P$1,'Tillförd energi'!$B$1:$AQ$1,0),FALSE)</f>
        <v>20.6158</v>
      </c>
      <c r="Q304">
        <f>VLOOKUP($B304,'Tillförd energi'!$B$1:$AS$566,MATCH(Q$1,'Tillförd energi'!$B$1:$AQ$1,0),FALSE)</f>
        <v>0</v>
      </c>
      <c r="R304">
        <f>VLOOKUP($B304,'Tillförd energi'!$B$1:$AS$566,MATCH(R$1,'Tillförd energi'!$B$1:$AQ$1,0),FALSE)</f>
        <v>1.0629999999999999</v>
      </c>
      <c r="S304">
        <f>VLOOKUP($B304,'Tillförd energi'!$B$1:$AS$566,MATCH(S$1,'Tillförd energi'!$B$1:$AQ$1,0),FALSE)</f>
        <v>0</v>
      </c>
      <c r="T304">
        <f>VLOOKUP($B304,'Tillförd energi'!$B$1:$AS$566,MATCH(T$1,'Tillförd energi'!$B$1:$AQ$1,0),FALSE)</f>
        <v>0</v>
      </c>
      <c r="U304">
        <f>VLOOKUP($B304,'Tillförd energi'!$B$1:$AS$566,MATCH(U$1,'Tillförd energi'!$B$1:$AQ$1,0),FALSE)</f>
        <v>0.66</v>
      </c>
      <c r="V304">
        <f>VLOOKUP($B304,'Tillförd energi'!$B$1:$AS$566,MATCH(V$1,'Tillförd energi'!$B$1:$AQ$1,0),FALSE)</f>
        <v>2.59</v>
      </c>
      <c r="W304">
        <f>VLOOKUP($B304,'Tillförd energi'!$B$1:$AS$566,MATCH(W$1,'Tillförd energi'!$B$1:$AQ$1,0),FALSE)</f>
        <v>0</v>
      </c>
      <c r="X304">
        <f>VLOOKUP($B304,'Tillförd energi'!$B$1:$AS$566,MATCH(X$1,'Tillförd energi'!$B$1:$AQ$1,0),FALSE)</f>
        <v>0</v>
      </c>
      <c r="Y304">
        <f>VLOOKUP($B304,'Tillförd energi'!$B$1:$AS$566,MATCH(Y$1,'Tillförd energi'!$B$1:$AQ$1,0),FALSE)</f>
        <v>8.7808899999999994</v>
      </c>
      <c r="Z304">
        <f>VLOOKUP($B304,'Tillförd energi'!$B$1:$AS$566,MATCH(Z$1,'Tillförd energi'!$B$1:$AQ$1,0),FALSE)</f>
        <v>0.34</v>
      </c>
      <c r="AA304">
        <f>VLOOKUP($B304,'Tillförd energi'!$B$1:$AS$566,MATCH(AA$1,'Tillförd energi'!$B$1:$AQ$1,0),FALSE)</f>
        <v>0</v>
      </c>
      <c r="AB304">
        <f>VLOOKUP($B304,'Tillförd energi'!$B$1:$AS$566,MATCH(AB$1,'Tillförd energi'!$B$1:$AQ$1,0),FALSE)</f>
        <v>0</v>
      </c>
      <c r="AC304">
        <f>VLOOKUP($B304,'Tillförd energi'!$B$1:$AS$566,MATCH(AC$1,'Tillförd energi'!$B$1:$AQ$1,0),FALSE)</f>
        <v>186.3</v>
      </c>
      <c r="AD304">
        <f>VLOOKUP($B304,'Tillförd energi'!$B$1:$AS$566,MATCH(AD$1,'Tillförd energi'!$B$1:$AQ$1,0),FALSE)</f>
        <v>0</v>
      </c>
      <c r="AE304">
        <f>VLOOKUP($B304,'Tillförd energi'!$B$1:$AS$566,MATCH(AE$1,'Tillförd energi'!$B$1:$AQ$1,0),FALSE)</f>
        <v>0</v>
      </c>
      <c r="AF304">
        <f>VLOOKUP($B304,'Tillförd energi'!$B$1:$AS$566,MATCH(AF$1,'Tillförd energi'!$B$1:$AQ$1,0),FALSE)</f>
        <v>35.052599999999998</v>
      </c>
      <c r="AG304">
        <f>IFERROR(VLOOKUP(B304,Miljö!$B$1:$S$476,9,FALSE)/1,0)</f>
        <v>131.1</v>
      </c>
      <c r="AI304">
        <f t="shared" si="32"/>
        <v>825.83924000000002</v>
      </c>
      <c r="AJ304">
        <f t="shared" si="33"/>
        <v>956.93924000000004</v>
      </c>
      <c r="AK304">
        <f>IF(ISERROR(1/VLOOKUP($B304,Leveranser!$B$1:$S$500,MATCH("såld värme (gwh)",Leveranser!$B$1:$S$1,0),FALSE)),"",VLOOKUP($B304,Leveranser!$B$1:$S$500,MATCH("såld värme (gwh)",Leveranser!$B$1:$S$1,0),FALSE))</f>
        <v>918.7</v>
      </c>
      <c r="AL304">
        <f>VLOOKUP($B304,Leveranser!$B$1:$Y$500,MATCH("Totalt såld fjärrvärme till andra fjärrvärmeföretag",Leveranser!$B$1:$AA$1,0),FALSE)</f>
        <v>0</v>
      </c>
      <c r="AM304">
        <f>IF(ISERROR(1/VLOOKUP($B304,Miljö!$B$1:$S$500,MATCH("Såld mängd produktionsspecifik fjärrvärme (GWh)",Miljö!$B$1:$R$1,0),FALSE)),0,VLOOKUP($B304,Miljö!$B$1:$S$500,MATCH("Såld mängd produktionsspecifik fjärrvärme (GWh)",Miljö!$B$1:$R$1,0),FALSE))</f>
        <v>0</v>
      </c>
      <c r="AN304" s="137">
        <f t="shared" si="34"/>
        <v>0.96004005437168616</v>
      </c>
      <c r="AP304" t="str">
        <f>VLOOKUP($B304,Miljövärden!$B$1:$H$446,7,FALSE)</f>
        <v>Ja</v>
      </c>
      <c r="AQ304" t="str">
        <f>VLOOKUP($B304,Miljövärden!$B$1:$H$446,6,FALSE)</f>
        <v>Ja</v>
      </c>
      <c r="AU304">
        <f t="shared" si="35"/>
        <v>35.392600000000002</v>
      </c>
      <c r="AV304">
        <f t="shared" si="36"/>
        <v>0</v>
      </c>
      <c r="AW304">
        <f t="shared" si="37"/>
        <v>175.02200000000002</v>
      </c>
      <c r="AX304">
        <f t="shared" si="38"/>
        <v>1.7229999999999999</v>
      </c>
      <c r="AZ304">
        <f t="shared" si="39"/>
        <v>430.15999999999997</v>
      </c>
    </row>
    <row r="305" spans="1:52" customFormat="1" x14ac:dyDescent="0.25">
      <c r="A305" s="2" t="s">
        <v>477</v>
      </c>
      <c r="B305" s="2" t="s">
        <v>478</v>
      </c>
      <c r="C305">
        <f>VLOOKUP($B305,'Tillförd energi'!$B$1:$AS$566,MATCH(C$1,'Tillförd energi'!$B$1:$AQ$1,0),FALSE)</f>
        <v>0</v>
      </c>
      <c r="D305">
        <f>VLOOKUP($B305,'Tillförd energi'!$B$1:$AS$566,MATCH(D$1,'Tillförd energi'!$B$1:$AQ$1,0),FALSE)</f>
        <v>0</v>
      </c>
      <c r="E305">
        <f>VLOOKUP($B305,'Tillförd energi'!$B$1:$AS$566,MATCH(E$1,'Tillförd energi'!$B$1:$AQ$1,0),FALSE)</f>
        <v>0</v>
      </c>
      <c r="F305">
        <f>VLOOKUP($B305,'Tillförd energi'!$B$1:$AS$566,MATCH(F$1,'Tillförd energi'!$B$1:$AQ$1,0),FALSE)</f>
        <v>0</v>
      </c>
      <c r="G305">
        <f>VLOOKUP($B305,'Tillförd energi'!$B$1:$AS$566,MATCH(G$1,'Tillförd energi'!$B$1:$AQ$1,0),FALSE)</f>
        <v>0</v>
      </c>
      <c r="H305">
        <f>VLOOKUP($B305,'Tillförd energi'!$B$1:$AS$566,MATCH(H$1,'Tillförd energi'!$B$1:$AQ$1,0),FALSE)</f>
        <v>0</v>
      </c>
      <c r="I305">
        <f>VLOOKUP($B305,'Tillförd energi'!$B$1:$AS$566,MATCH(I$1,'Tillförd energi'!$B$1:$AQ$1,0),FALSE)</f>
        <v>0</v>
      </c>
      <c r="J305">
        <f>VLOOKUP($B305,'Tillförd energi'!$B$1:$AS$566,MATCH(J$1,'Tillförd energi'!$B$1:$AQ$1,0),FALSE)</f>
        <v>0</v>
      </c>
      <c r="K305">
        <v>0</v>
      </c>
      <c r="L305">
        <f>VLOOKUP($B305,'Tillförd energi'!$B$1:$AS$566,MATCH(L$1,'Tillförd energi'!$B$1:$AQ$1,0),FALSE)</f>
        <v>0</v>
      </c>
      <c r="M305">
        <f>VLOOKUP($B305,'Tillförd energi'!$B$1:$AS$566,MATCH(M$1,'Tillförd energi'!$B$1:$AQ$1,0),FALSE)</f>
        <v>0</v>
      </c>
      <c r="N305">
        <f>VLOOKUP($B305,'Tillförd energi'!$B$1:$AS$566,MATCH(N$1,'Tillförd energi'!$B$1:$AQ$1,0),FALSE)</f>
        <v>14.4</v>
      </c>
      <c r="O305">
        <f>VLOOKUP($B305,'Tillförd energi'!$B$1:$AS$566,MATCH(O$1,'Tillförd energi'!$B$1:$AQ$1,0),FALSE)</f>
        <v>0</v>
      </c>
      <c r="P305">
        <f>VLOOKUP($B305,'Tillförd energi'!$B$1:$AS$566,MATCH(P$1,'Tillförd energi'!$B$1:$AQ$1,0),FALSE)</f>
        <v>1.4</v>
      </c>
      <c r="Q305">
        <f>VLOOKUP($B305,'Tillförd energi'!$B$1:$AS$566,MATCH(Q$1,'Tillförd energi'!$B$1:$AQ$1,0),FALSE)</f>
        <v>0</v>
      </c>
      <c r="R305">
        <f>VLOOKUP($B305,'Tillförd energi'!$B$1:$AS$566,MATCH(R$1,'Tillförd energi'!$B$1:$AQ$1,0),FALSE)</f>
        <v>0</v>
      </c>
      <c r="S305">
        <f>VLOOKUP($B305,'Tillförd energi'!$B$1:$AS$566,MATCH(S$1,'Tillförd energi'!$B$1:$AQ$1,0),FALSE)</f>
        <v>0</v>
      </c>
      <c r="T305">
        <f>VLOOKUP($B305,'Tillförd energi'!$B$1:$AS$566,MATCH(T$1,'Tillförd energi'!$B$1:$AQ$1,0),FALSE)</f>
        <v>0</v>
      </c>
      <c r="U305">
        <f>VLOOKUP($B305,'Tillförd energi'!$B$1:$AS$566,MATCH(U$1,'Tillförd energi'!$B$1:$AQ$1,0),FALSE)</f>
        <v>0</v>
      </c>
      <c r="V305">
        <f>VLOOKUP($B305,'Tillförd energi'!$B$1:$AS$566,MATCH(V$1,'Tillförd energi'!$B$1:$AQ$1,0),FALSE)</f>
        <v>0</v>
      </c>
      <c r="W305">
        <f>VLOOKUP($B305,'Tillförd energi'!$B$1:$AS$566,MATCH(W$1,'Tillförd energi'!$B$1:$AQ$1,0),FALSE)</f>
        <v>1.6</v>
      </c>
      <c r="X305">
        <f>VLOOKUP($B305,'Tillförd energi'!$B$1:$AS$566,MATCH(X$1,'Tillförd energi'!$B$1:$AQ$1,0),FALSE)</f>
        <v>0</v>
      </c>
      <c r="Y305">
        <f>VLOOKUP($B305,'Tillförd energi'!$B$1:$AS$566,MATCH(Y$1,'Tillförd energi'!$B$1:$AQ$1,0),FALSE)</f>
        <v>0</v>
      </c>
      <c r="Z305">
        <f>VLOOKUP($B305,'Tillförd energi'!$B$1:$AS$566,MATCH(Z$1,'Tillförd energi'!$B$1:$AQ$1,0),FALSE)</f>
        <v>0</v>
      </c>
      <c r="AA305">
        <f>VLOOKUP($B305,'Tillförd energi'!$B$1:$AS$566,MATCH(AA$1,'Tillförd energi'!$B$1:$AQ$1,0),FALSE)</f>
        <v>0</v>
      </c>
      <c r="AB305">
        <f>VLOOKUP($B305,'Tillförd energi'!$B$1:$AS$566,MATCH(AB$1,'Tillförd energi'!$B$1:$AQ$1,0),FALSE)</f>
        <v>0</v>
      </c>
      <c r="AC305">
        <f>VLOOKUP($B305,'Tillförd energi'!$B$1:$AS$566,MATCH(AC$1,'Tillförd energi'!$B$1:$AQ$1,0),FALSE)</f>
        <v>0</v>
      </c>
      <c r="AD305">
        <f>VLOOKUP($B305,'Tillförd energi'!$B$1:$AS$566,MATCH(AD$1,'Tillförd energi'!$B$1:$AQ$1,0),FALSE)</f>
        <v>0</v>
      </c>
      <c r="AE305">
        <f>VLOOKUP($B305,'Tillförd energi'!$B$1:$AS$566,MATCH(AE$1,'Tillförd energi'!$B$1:$AQ$1,0),FALSE)</f>
        <v>0</v>
      </c>
      <c r="AF305">
        <f>VLOOKUP($B305,'Tillförd energi'!$B$1:$AS$566,MATCH(AF$1,'Tillförd energi'!$B$1:$AQ$1,0),FALSE)</f>
        <v>0.32800000000000001</v>
      </c>
      <c r="AG305">
        <f>IFERROR(VLOOKUP(B305,Miljö!$B$1:$S$476,9,FALSE)/1,0)</f>
        <v>0</v>
      </c>
      <c r="AI305">
        <f t="shared" si="32"/>
        <v>17.728000000000002</v>
      </c>
      <c r="AJ305">
        <f t="shared" si="33"/>
        <v>17.728000000000002</v>
      </c>
      <c r="AK305">
        <f>IF(ISERROR(1/VLOOKUP($B305,Leveranser!$B$1:$S$500,MATCH("såld värme (gwh)",Leveranser!$B$1:$S$1,0),FALSE)),"",VLOOKUP($B305,Leveranser!$B$1:$S$500,MATCH("såld värme (gwh)",Leveranser!$B$1:$S$1,0),FALSE))</f>
        <v>10.9</v>
      </c>
      <c r="AL305">
        <f>VLOOKUP($B305,Leveranser!$B$1:$Y$500,MATCH("Totalt såld fjärrvärme till andra fjärrvärmeföretag",Leveranser!$B$1:$AA$1,0),FALSE)</f>
        <v>0</v>
      </c>
      <c r="AM305">
        <f>IF(ISERROR(1/VLOOKUP($B305,Miljö!$B$1:$S$500,MATCH("Såld mängd produktionsspecifik fjärrvärme (GWh)",Miljö!$B$1:$R$1,0),FALSE)),0,VLOOKUP($B305,Miljö!$B$1:$S$500,MATCH("Såld mängd produktionsspecifik fjärrvärme (GWh)",Miljö!$B$1:$R$1,0),FALSE))</f>
        <v>0</v>
      </c>
      <c r="AN305" s="137">
        <f t="shared" si="34"/>
        <v>0.61484657039711188</v>
      </c>
      <c r="AP305" t="str">
        <f>VLOOKUP($B305,Miljövärden!$B$1:$H$446,7,FALSE)</f>
        <v>Ja</v>
      </c>
      <c r="AQ305" t="str">
        <f>VLOOKUP($B305,Miljövärden!$B$1:$H$446,6,FALSE)</f>
        <v>Ja</v>
      </c>
      <c r="AU305">
        <f t="shared" si="35"/>
        <v>0.32800000000000001</v>
      </c>
      <c r="AV305">
        <f t="shared" si="36"/>
        <v>0</v>
      </c>
      <c r="AW305">
        <f t="shared" si="37"/>
        <v>15.8</v>
      </c>
      <c r="AX305">
        <f t="shared" si="38"/>
        <v>0</v>
      </c>
      <c r="AZ305">
        <f t="shared" si="39"/>
        <v>17.400000000000002</v>
      </c>
    </row>
    <row r="306" spans="1:52" customFormat="1" x14ac:dyDescent="0.25">
      <c r="A306" s="2" t="s">
        <v>477</v>
      </c>
      <c r="B306" s="2" t="s">
        <v>479</v>
      </c>
      <c r="C306">
        <f>VLOOKUP($B306,'Tillförd energi'!$B$1:$AS$566,MATCH(C$1,'Tillförd energi'!$B$1:$AQ$1,0),FALSE)</f>
        <v>0</v>
      </c>
      <c r="D306">
        <f>VLOOKUP($B306,'Tillförd energi'!$B$1:$AS$566,MATCH(D$1,'Tillförd energi'!$B$1:$AQ$1,0),FALSE)</f>
        <v>6.6557599999999995E-2</v>
      </c>
      <c r="E306">
        <f>VLOOKUP($B306,'Tillförd energi'!$B$1:$AS$566,MATCH(E$1,'Tillförd energi'!$B$1:$AQ$1,0),FALSE)</f>
        <v>0</v>
      </c>
      <c r="F306">
        <f>VLOOKUP($B306,'Tillförd energi'!$B$1:$AS$566,MATCH(F$1,'Tillförd energi'!$B$1:$AQ$1,0),FALSE)</f>
        <v>0.8</v>
      </c>
      <c r="G306">
        <f>VLOOKUP($B306,'Tillförd energi'!$B$1:$AS$566,MATCH(G$1,'Tillförd energi'!$B$1:$AQ$1,0),FALSE)</f>
        <v>0</v>
      </c>
      <c r="H306">
        <f>VLOOKUP($B306,'Tillförd energi'!$B$1:$AS$566,MATCH(H$1,'Tillförd energi'!$B$1:$AQ$1,0),FALSE)</f>
        <v>0</v>
      </c>
      <c r="I306">
        <f>VLOOKUP($B306,'Tillförd energi'!$B$1:$AS$566,MATCH(I$1,'Tillförd energi'!$B$1:$AQ$1,0),FALSE)</f>
        <v>0</v>
      </c>
      <c r="J306">
        <f>VLOOKUP($B306,'Tillförd energi'!$B$1:$AS$566,MATCH(J$1,'Tillförd energi'!$B$1:$AQ$1,0),FALSE)</f>
        <v>0</v>
      </c>
      <c r="K306">
        <v>0</v>
      </c>
      <c r="L306">
        <f>VLOOKUP($B306,'Tillförd energi'!$B$1:$AS$566,MATCH(L$1,'Tillförd energi'!$B$1:$AQ$1,0),FALSE)</f>
        <v>139.4</v>
      </c>
      <c r="M306">
        <f>VLOOKUP($B306,'Tillförd energi'!$B$1:$AS$566,MATCH(M$1,'Tillförd energi'!$B$1:$AQ$1,0),FALSE)</f>
        <v>0</v>
      </c>
      <c r="N306">
        <f>VLOOKUP($B306,'Tillförd energi'!$B$1:$AS$566,MATCH(N$1,'Tillförd energi'!$B$1:$AQ$1,0),FALSE)</f>
        <v>34.649299999999997</v>
      </c>
      <c r="O306">
        <f>VLOOKUP($B306,'Tillförd energi'!$B$1:$AS$566,MATCH(O$1,'Tillförd energi'!$B$1:$AQ$1,0),FALSE)</f>
        <v>0</v>
      </c>
      <c r="P306">
        <f>VLOOKUP($B306,'Tillförd energi'!$B$1:$AS$566,MATCH(P$1,'Tillförd energi'!$B$1:$AQ$1,0),FALSE)</f>
        <v>0</v>
      </c>
      <c r="Q306">
        <f>VLOOKUP($B306,'Tillförd energi'!$B$1:$AS$566,MATCH(Q$1,'Tillförd energi'!$B$1:$AQ$1,0),FALSE)</f>
        <v>0</v>
      </c>
      <c r="R306">
        <f>VLOOKUP($B306,'Tillförd energi'!$B$1:$AS$566,MATCH(R$1,'Tillförd energi'!$B$1:$AQ$1,0),FALSE)</f>
        <v>9.3000000000000007</v>
      </c>
      <c r="S306">
        <f>VLOOKUP($B306,'Tillförd energi'!$B$1:$AS$566,MATCH(S$1,'Tillförd energi'!$B$1:$AQ$1,0),FALSE)</f>
        <v>0</v>
      </c>
      <c r="T306">
        <f>VLOOKUP($B306,'Tillförd energi'!$B$1:$AS$566,MATCH(T$1,'Tillförd energi'!$B$1:$AQ$1,0),FALSE)</f>
        <v>0</v>
      </c>
      <c r="U306">
        <f>VLOOKUP($B306,'Tillförd energi'!$B$1:$AS$566,MATCH(U$1,'Tillförd energi'!$B$1:$AQ$1,0),FALSE)</f>
        <v>0</v>
      </c>
      <c r="V306">
        <f>VLOOKUP($B306,'Tillförd energi'!$B$1:$AS$566,MATCH(V$1,'Tillförd energi'!$B$1:$AQ$1,0),FALSE)</f>
        <v>0</v>
      </c>
      <c r="W306">
        <f>VLOOKUP($B306,'Tillförd energi'!$B$1:$AS$566,MATCH(W$1,'Tillförd energi'!$B$1:$AQ$1,0),FALSE)</f>
        <v>0</v>
      </c>
      <c r="X306">
        <f>VLOOKUP($B306,'Tillförd energi'!$B$1:$AS$566,MATCH(X$1,'Tillförd energi'!$B$1:$AQ$1,0),FALSE)</f>
        <v>0</v>
      </c>
      <c r="Y306">
        <f>VLOOKUP($B306,'Tillförd energi'!$B$1:$AS$566,MATCH(Y$1,'Tillförd energi'!$B$1:$AQ$1,0),FALSE)</f>
        <v>0</v>
      </c>
      <c r="Z306">
        <f>VLOOKUP($B306,'Tillförd energi'!$B$1:$AS$566,MATCH(Z$1,'Tillförd energi'!$B$1:$AQ$1,0),FALSE)</f>
        <v>0</v>
      </c>
      <c r="AA306">
        <f>VLOOKUP($B306,'Tillförd energi'!$B$1:$AS$566,MATCH(AA$1,'Tillförd energi'!$B$1:$AQ$1,0),FALSE)</f>
        <v>0</v>
      </c>
      <c r="AB306">
        <f>VLOOKUP($B306,'Tillförd energi'!$B$1:$AS$566,MATCH(AB$1,'Tillförd energi'!$B$1:$AQ$1,0),FALSE)</f>
        <v>0</v>
      </c>
      <c r="AC306">
        <f>VLOOKUP($B306,'Tillförd energi'!$B$1:$AS$566,MATCH(AC$1,'Tillförd energi'!$B$1:$AQ$1,0),FALSE)</f>
        <v>11.5</v>
      </c>
      <c r="AD306">
        <f>VLOOKUP($B306,'Tillförd energi'!$B$1:$AS$566,MATCH(AD$1,'Tillförd energi'!$B$1:$AQ$1,0),FALSE)</f>
        <v>0</v>
      </c>
      <c r="AE306">
        <f>VLOOKUP($B306,'Tillförd energi'!$B$1:$AS$566,MATCH(AE$1,'Tillförd energi'!$B$1:$AQ$1,0),FALSE)</f>
        <v>0</v>
      </c>
      <c r="AF306">
        <f>VLOOKUP($B306,'Tillförd energi'!$B$1:$AS$566,MATCH(AF$1,'Tillförd energi'!$B$1:$AQ$1,0),FALSE)</f>
        <v>5.4930500000000002</v>
      </c>
      <c r="AG306">
        <f>IFERROR(VLOOKUP(B306,Miljö!$B$1:$S$476,9,FALSE)/1,0)</f>
        <v>0</v>
      </c>
      <c r="AI306">
        <f t="shared" si="32"/>
        <v>201.2089076</v>
      </c>
      <c r="AJ306">
        <f t="shared" si="33"/>
        <v>201.2089076</v>
      </c>
      <c r="AK306">
        <f>IF(ISERROR(1/VLOOKUP($B306,Leveranser!$B$1:$S$500,MATCH("såld värme (gwh)",Leveranser!$B$1:$S$1,0),FALSE)),"",VLOOKUP($B306,Leveranser!$B$1:$S$500,MATCH("såld värme (gwh)",Leveranser!$B$1:$S$1,0),FALSE))</f>
        <v>162</v>
      </c>
      <c r="AL306">
        <f>VLOOKUP($B306,Leveranser!$B$1:$Y$500,MATCH("Totalt såld fjärrvärme till andra fjärrvärmeföretag",Leveranser!$B$1:$AA$1,0),FALSE)</f>
        <v>0</v>
      </c>
      <c r="AM306">
        <f>IF(ISERROR(1/VLOOKUP($B306,Miljö!$B$1:$S$500,MATCH("Såld mängd produktionsspecifik fjärrvärme (GWh)",Miljö!$B$1:$R$1,0),FALSE)),0,VLOOKUP($B306,Miljö!$B$1:$S$500,MATCH("Såld mängd produktionsspecifik fjärrvärme (GWh)",Miljö!$B$1:$R$1,0),FALSE))</f>
        <v>0</v>
      </c>
      <c r="AN306" s="137">
        <f t="shared" si="34"/>
        <v>0.80513334092570754</v>
      </c>
      <c r="AP306" t="str">
        <f>VLOOKUP($B306,Miljövärden!$B$1:$H$446,7,FALSE)</f>
        <v>Ja</v>
      </c>
      <c r="AQ306" t="str">
        <f>VLOOKUP($B306,Miljövärden!$B$1:$H$446,6,FALSE)</f>
        <v>Ja</v>
      </c>
      <c r="AU306">
        <f t="shared" si="35"/>
        <v>5.4930500000000002</v>
      </c>
      <c r="AV306">
        <f t="shared" si="36"/>
        <v>0</v>
      </c>
      <c r="AW306">
        <f t="shared" si="37"/>
        <v>34.649299999999997</v>
      </c>
      <c r="AX306">
        <f t="shared" si="38"/>
        <v>9.3000000000000007</v>
      </c>
      <c r="AZ306">
        <f t="shared" si="39"/>
        <v>183.34930000000003</v>
      </c>
    </row>
    <row r="307" spans="1:52" customFormat="1" x14ac:dyDescent="0.25">
      <c r="A307" s="2" t="s">
        <v>477</v>
      </c>
      <c r="B307" s="2" t="s">
        <v>480</v>
      </c>
      <c r="C307">
        <f>VLOOKUP($B307,'Tillförd energi'!$B$1:$AS$566,MATCH(C$1,'Tillförd energi'!$B$1:$AQ$1,0),FALSE)</f>
        <v>0</v>
      </c>
      <c r="D307">
        <f>VLOOKUP($B307,'Tillförd energi'!$B$1:$AS$566,MATCH(D$1,'Tillförd energi'!$B$1:$AQ$1,0),FALSE)</f>
        <v>0.28999999999999998</v>
      </c>
      <c r="E307">
        <f>VLOOKUP($B307,'Tillförd energi'!$B$1:$AS$566,MATCH(E$1,'Tillförd energi'!$B$1:$AQ$1,0),FALSE)</f>
        <v>0</v>
      </c>
      <c r="F307">
        <f>VLOOKUP($B307,'Tillförd energi'!$B$1:$AS$566,MATCH(F$1,'Tillförd energi'!$B$1:$AQ$1,0),FALSE)</f>
        <v>0</v>
      </c>
      <c r="G307">
        <f>VLOOKUP($B307,'Tillförd energi'!$B$1:$AS$566,MATCH(G$1,'Tillförd energi'!$B$1:$AQ$1,0),FALSE)</f>
        <v>0</v>
      </c>
      <c r="H307">
        <f>VLOOKUP($B307,'Tillförd energi'!$B$1:$AS$566,MATCH(H$1,'Tillförd energi'!$B$1:$AQ$1,0),FALSE)</f>
        <v>0</v>
      </c>
      <c r="I307">
        <f>VLOOKUP($B307,'Tillförd energi'!$B$1:$AS$566,MATCH(I$1,'Tillförd energi'!$B$1:$AQ$1,0),FALSE)</f>
        <v>0</v>
      </c>
      <c r="J307">
        <f>VLOOKUP($B307,'Tillförd energi'!$B$1:$AS$566,MATCH(J$1,'Tillförd energi'!$B$1:$AQ$1,0),FALSE)</f>
        <v>0</v>
      </c>
      <c r="K307">
        <v>0</v>
      </c>
      <c r="L307">
        <f>VLOOKUP($B307,'Tillförd energi'!$B$1:$AS$566,MATCH(L$1,'Tillförd energi'!$B$1:$AQ$1,0),FALSE)</f>
        <v>0</v>
      </c>
      <c r="M307">
        <f>VLOOKUP($B307,'Tillförd energi'!$B$1:$AS$566,MATCH(M$1,'Tillförd energi'!$B$1:$AQ$1,0),FALSE)</f>
        <v>0</v>
      </c>
      <c r="N307">
        <f>VLOOKUP($B307,'Tillförd energi'!$B$1:$AS$566,MATCH(N$1,'Tillförd energi'!$B$1:$AQ$1,0),FALSE)</f>
        <v>0.77</v>
      </c>
      <c r="O307">
        <f>VLOOKUP($B307,'Tillförd energi'!$B$1:$AS$566,MATCH(O$1,'Tillförd energi'!$B$1:$AQ$1,0),FALSE)</f>
        <v>0</v>
      </c>
      <c r="P307">
        <f>VLOOKUP($B307,'Tillförd energi'!$B$1:$AS$566,MATCH(P$1,'Tillförd energi'!$B$1:$AQ$1,0),FALSE)</f>
        <v>0</v>
      </c>
      <c r="Q307">
        <f>VLOOKUP($B307,'Tillförd energi'!$B$1:$AS$566,MATCH(Q$1,'Tillförd energi'!$B$1:$AQ$1,0),FALSE)</f>
        <v>22.588200000000001</v>
      </c>
      <c r="R307">
        <f>VLOOKUP($B307,'Tillförd energi'!$B$1:$AS$566,MATCH(R$1,'Tillförd energi'!$B$1:$AQ$1,0),FALSE)</f>
        <v>0</v>
      </c>
      <c r="S307">
        <f>VLOOKUP($B307,'Tillförd energi'!$B$1:$AS$566,MATCH(S$1,'Tillförd energi'!$B$1:$AQ$1,0),FALSE)</f>
        <v>0</v>
      </c>
      <c r="T307">
        <f>VLOOKUP($B307,'Tillförd energi'!$B$1:$AS$566,MATCH(T$1,'Tillförd energi'!$B$1:$AQ$1,0),FALSE)</f>
        <v>0</v>
      </c>
      <c r="U307">
        <f>VLOOKUP($B307,'Tillförd energi'!$B$1:$AS$566,MATCH(U$1,'Tillförd energi'!$B$1:$AQ$1,0),FALSE)</f>
        <v>0</v>
      </c>
      <c r="V307">
        <f>VLOOKUP($B307,'Tillförd energi'!$B$1:$AS$566,MATCH(V$1,'Tillförd energi'!$B$1:$AQ$1,0),FALSE)</f>
        <v>0</v>
      </c>
      <c r="W307">
        <f>VLOOKUP($B307,'Tillförd energi'!$B$1:$AS$566,MATCH(W$1,'Tillförd energi'!$B$1:$AQ$1,0),FALSE)</f>
        <v>0</v>
      </c>
      <c r="X307">
        <f>VLOOKUP($B307,'Tillförd energi'!$B$1:$AS$566,MATCH(X$1,'Tillförd energi'!$B$1:$AQ$1,0),FALSE)</f>
        <v>0</v>
      </c>
      <c r="Y307">
        <f>VLOOKUP($B307,'Tillförd energi'!$B$1:$AS$566,MATCH(Y$1,'Tillförd energi'!$B$1:$AQ$1,0),FALSE)</f>
        <v>0</v>
      </c>
      <c r="Z307">
        <f>VLOOKUP($B307,'Tillförd energi'!$B$1:$AS$566,MATCH(Z$1,'Tillförd energi'!$B$1:$AQ$1,0),FALSE)</f>
        <v>0</v>
      </c>
      <c r="AA307">
        <f>VLOOKUP($B307,'Tillförd energi'!$B$1:$AS$566,MATCH(AA$1,'Tillförd energi'!$B$1:$AQ$1,0),FALSE)</f>
        <v>0</v>
      </c>
      <c r="AB307">
        <f>VLOOKUP($B307,'Tillförd energi'!$B$1:$AS$566,MATCH(AB$1,'Tillförd energi'!$B$1:$AQ$1,0),FALSE)</f>
        <v>0</v>
      </c>
      <c r="AC307">
        <f>VLOOKUP($B307,'Tillförd energi'!$B$1:$AS$566,MATCH(AC$1,'Tillförd energi'!$B$1:$AQ$1,0),FALSE)</f>
        <v>0</v>
      </c>
      <c r="AD307">
        <f>VLOOKUP($B307,'Tillförd energi'!$B$1:$AS$566,MATCH(AD$1,'Tillförd energi'!$B$1:$AQ$1,0),FALSE)</f>
        <v>0</v>
      </c>
      <c r="AE307">
        <f>VLOOKUP($B307,'Tillförd energi'!$B$1:$AS$566,MATCH(AE$1,'Tillförd energi'!$B$1:$AQ$1,0),FALSE)</f>
        <v>0</v>
      </c>
      <c r="AF307">
        <f>VLOOKUP($B307,'Tillförd energi'!$B$1:$AS$566,MATCH(AF$1,'Tillförd energi'!$B$1:$AQ$1,0),FALSE)</f>
        <v>0.03</v>
      </c>
      <c r="AG307">
        <f>IFERROR(VLOOKUP(B307,Miljö!$B$1:$S$476,9,FALSE)/1,0)</f>
        <v>0</v>
      </c>
      <c r="AI307">
        <f t="shared" si="32"/>
        <v>23.6782</v>
      </c>
      <c r="AJ307">
        <f t="shared" si="33"/>
        <v>23.6782</v>
      </c>
      <c r="AK307">
        <f>IF(ISERROR(1/VLOOKUP($B307,Leveranser!$B$1:$S$500,MATCH("såld värme (gwh)",Leveranser!$B$1:$S$1,0),FALSE)),"",VLOOKUP($B307,Leveranser!$B$1:$S$500,MATCH("såld värme (gwh)",Leveranser!$B$1:$S$1,0),FALSE))</f>
        <v>17.399999999999999</v>
      </c>
      <c r="AL307">
        <f>VLOOKUP($B307,Leveranser!$B$1:$Y$500,MATCH("Totalt såld fjärrvärme till andra fjärrvärmeföretag",Leveranser!$B$1:$AA$1,0),FALSE)</f>
        <v>0</v>
      </c>
      <c r="AM307">
        <f>IF(ISERROR(1/VLOOKUP($B307,Miljö!$B$1:$S$500,MATCH("Såld mängd produktionsspecifik fjärrvärme (GWh)",Miljö!$B$1:$R$1,0),FALSE)),0,VLOOKUP($B307,Miljö!$B$1:$S$500,MATCH("Såld mängd produktionsspecifik fjärrvärme (GWh)",Miljö!$B$1:$R$1,0),FALSE))</f>
        <v>0</v>
      </c>
      <c r="AN307" s="137">
        <f t="shared" si="34"/>
        <v>0.73485315606760637</v>
      </c>
      <c r="AP307" t="str">
        <f>VLOOKUP($B307,Miljövärden!$B$1:$H$446,7,FALSE)</f>
        <v>Ja</v>
      </c>
      <c r="AQ307" t="str">
        <f>VLOOKUP($B307,Miljövärden!$B$1:$H$446,6,FALSE)</f>
        <v>Ja</v>
      </c>
      <c r="AU307">
        <f t="shared" si="35"/>
        <v>0.03</v>
      </c>
      <c r="AV307">
        <f t="shared" si="36"/>
        <v>0</v>
      </c>
      <c r="AW307">
        <f t="shared" si="37"/>
        <v>23.3582</v>
      </c>
      <c r="AX307">
        <f t="shared" si="38"/>
        <v>0</v>
      </c>
      <c r="AZ307">
        <f t="shared" si="39"/>
        <v>23.3582</v>
      </c>
    </row>
    <row r="308" spans="1:52" customFormat="1" x14ac:dyDescent="0.25">
      <c r="A308" s="2" t="s">
        <v>477</v>
      </c>
      <c r="B308" s="2" t="s">
        <v>481</v>
      </c>
      <c r="C308">
        <f>VLOOKUP($B308,'Tillförd energi'!$B$1:$AS$566,MATCH(C$1,'Tillförd energi'!$B$1:$AQ$1,0),FALSE)</f>
        <v>62.749400000000001</v>
      </c>
      <c r="D308">
        <f>VLOOKUP($B308,'Tillförd energi'!$B$1:$AS$566,MATCH(D$1,'Tillförd energi'!$B$1:$AQ$1,0),FALSE)</f>
        <v>8.4808500000000002</v>
      </c>
      <c r="E308">
        <f>VLOOKUP($B308,'Tillförd energi'!$B$1:$AS$566,MATCH(E$1,'Tillförd energi'!$B$1:$AQ$1,0),FALSE)</f>
        <v>0</v>
      </c>
      <c r="F308">
        <f>VLOOKUP($B308,'Tillförd energi'!$B$1:$AS$566,MATCH(F$1,'Tillförd energi'!$B$1:$AQ$1,0),FALSE)</f>
        <v>29.506</v>
      </c>
      <c r="G308">
        <f>VLOOKUP($B308,'Tillförd energi'!$B$1:$AS$566,MATCH(G$1,'Tillförd energi'!$B$1:$AQ$1,0),FALSE)</f>
        <v>0</v>
      </c>
      <c r="H308">
        <f>VLOOKUP($B308,'Tillförd energi'!$B$1:$AS$566,MATCH(H$1,'Tillförd energi'!$B$1:$AQ$1,0),FALSE)</f>
        <v>38</v>
      </c>
      <c r="I308">
        <f>VLOOKUP($B308,'Tillförd energi'!$B$1:$AS$566,MATCH(I$1,'Tillförd energi'!$B$1:$AQ$1,0),FALSE)</f>
        <v>770.8</v>
      </c>
      <c r="J308">
        <f>VLOOKUP($B308,'Tillförd energi'!$B$1:$AS$566,MATCH(J$1,'Tillförd energi'!$B$1:$AQ$1,0),FALSE)</f>
        <v>0</v>
      </c>
      <c r="K308">
        <v>0</v>
      </c>
      <c r="L308">
        <f>VLOOKUP($B308,'Tillförd energi'!$B$1:$AS$566,MATCH(L$1,'Tillförd energi'!$B$1:$AQ$1,0),FALSE)</f>
        <v>238.809</v>
      </c>
      <c r="M308">
        <f>VLOOKUP($B308,'Tillförd energi'!$B$1:$AS$566,MATCH(M$1,'Tillförd energi'!$B$1:$AQ$1,0),FALSE)</f>
        <v>18.311399999999999</v>
      </c>
      <c r="N308">
        <f>VLOOKUP($B308,'Tillförd energi'!$B$1:$AS$566,MATCH(N$1,'Tillförd energi'!$B$1:$AQ$1,0),FALSE)</f>
        <v>19.5444</v>
      </c>
      <c r="O308">
        <f>VLOOKUP($B308,'Tillförd energi'!$B$1:$AS$566,MATCH(O$1,'Tillförd energi'!$B$1:$AQ$1,0),FALSE)</f>
        <v>0</v>
      </c>
      <c r="P308">
        <f>VLOOKUP($B308,'Tillförd energi'!$B$1:$AS$566,MATCH(P$1,'Tillförd energi'!$B$1:$AQ$1,0),FALSE)</f>
        <v>18.1632</v>
      </c>
      <c r="Q308">
        <f>VLOOKUP($B308,'Tillförd energi'!$B$1:$AS$566,MATCH(Q$1,'Tillförd energi'!$B$1:$AQ$1,0),FALSE)</f>
        <v>27.929400000000001</v>
      </c>
      <c r="R308">
        <f>VLOOKUP($B308,'Tillförd energi'!$B$1:$AS$566,MATCH(R$1,'Tillförd energi'!$B$1:$AQ$1,0),FALSE)</f>
        <v>0</v>
      </c>
      <c r="S308">
        <f>VLOOKUP($B308,'Tillförd energi'!$B$1:$AS$566,MATCH(S$1,'Tillförd energi'!$B$1:$AQ$1,0),FALSE)</f>
        <v>0</v>
      </c>
      <c r="T308">
        <f>VLOOKUP($B308,'Tillförd energi'!$B$1:$AS$566,MATCH(T$1,'Tillförd energi'!$B$1:$AQ$1,0),FALSE)</f>
        <v>0</v>
      </c>
      <c r="U308">
        <f>VLOOKUP($B308,'Tillförd energi'!$B$1:$AS$566,MATCH(U$1,'Tillförd energi'!$B$1:$AQ$1,0),FALSE)</f>
        <v>0</v>
      </c>
      <c r="V308">
        <f>VLOOKUP($B308,'Tillförd energi'!$B$1:$AS$566,MATCH(V$1,'Tillförd energi'!$B$1:$AQ$1,0),FALSE)</f>
        <v>0</v>
      </c>
      <c r="W308">
        <f>VLOOKUP($B308,'Tillförd energi'!$B$1:$AS$566,MATCH(W$1,'Tillförd energi'!$B$1:$AQ$1,0),FALSE)</f>
        <v>1.1000000000000001</v>
      </c>
      <c r="X308">
        <f>VLOOKUP($B308,'Tillförd energi'!$B$1:$AS$566,MATCH(X$1,'Tillförd energi'!$B$1:$AQ$1,0),FALSE)</f>
        <v>0</v>
      </c>
      <c r="Y308">
        <f>VLOOKUP($B308,'Tillförd energi'!$B$1:$AS$566,MATCH(Y$1,'Tillförd energi'!$B$1:$AQ$1,0),FALSE)</f>
        <v>0</v>
      </c>
      <c r="Z308">
        <f>VLOOKUP($B308,'Tillförd energi'!$B$1:$AS$566,MATCH(Z$1,'Tillförd energi'!$B$1:$AQ$1,0),FALSE)</f>
        <v>0.52200000000000002</v>
      </c>
      <c r="AA308">
        <f>VLOOKUP($B308,'Tillförd energi'!$B$1:$AS$566,MATCH(AA$1,'Tillförd energi'!$B$1:$AQ$1,0),FALSE)</f>
        <v>0</v>
      </c>
      <c r="AB308">
        <f>VLOOKUP($B308,'Tillförd energi'!$B$1:$AS$566,MATCH(AB$1,'Tillförd energi'!$B$1:$AQ$1,0),FALSE)</f>
        <v>0</v>
      </c>
      <c r="AC308">
        <f>VLOOKUP($B308,'Tillförd energi'!$B$1:$AS$566,MATCH(AC$1,'Tillförd energi'!$B$1:$AQ$1,0),FALSE)</f>
        <v>221.7</v>
      </c>
      <c r="AD308">
        <f>VLOOKUP($B308,'Tillförd energi'!$B$1:$AS$566,MATCH(AD$1,'Tillförd energi'!$B$1:$AQ$1,0),FALSE)</f>
        <v>0</v>
      </c>
      <c r="AE308">
        <f>VLOOKUP($B308,'Tillförd energi'!$B$1:$AS$566,MATCH(AE$1,'Tillförd energi'!$B$1:$AQ$1,0),FALSE)</f>
        <v>0</v>
      </c>
      <c r="AF308">
        <f>VLOOKUP($B308,'Tillförd energi'!$B$1:$AS$566,MATCH(AF$1,'Tillförd energi'!$B$1:$AQ$1,0),FALSE)</f>
        <v>45.004399999999997</v>
      </c>
      <c r="AG308">
        <f>IFERROR(VLOOKUP(B308,Miljö!$B$1:$S$476,9,FALSE)/1,0)</f>
        <v>0</v>
      </c>
      <c r="AI308">
        <f t="shared" si="32"/>
        <v>1500.6200499999998</v>
      </c>
      <c r="AJ308">
        <f t="shared" si="33"/>
        <v>1500.6200499999998</v>
      </c>
      <c r="AK308">
        <f>IF(ISERROR(1/VLOOKUP($B308,Leveranser!$B$1:$S$500,MATCH("såld värme (gwh)",Leveranser!$B$1:$S$1,0),FALSE)),"",VLOOKUP($B308,Leveranser!$B$1:$S$500,MATCH("såld värme (gwh)",Leveranser!$B$1:$S$1,0),FALSE))</f>
        <v>1326</v>
      </c>
      <c r="AL308">
        <f>VLOOKUP($B308,Leveranser!$B$1:$Y$500,MATCH("Totalt såld fjärrvärme till andra fjärrvärmeföretag",Leveranser!$B$1:$AA$1,0),FALSE)</f>
        <v>79.900000000000006</v>
      </c>
      <c r="AM308">
        <f>IF(ISERROR(1/VLOOKUP($B308,Miljö!$B$1:$S$500,MATCH("Såld mängd produktionsspecifik fjärrvärme (GWh)",Miljö!$B$1:$R$1,0),FALSE)),0,VLOOKUP($B308,Miljö!$B$1:$S$500,MATCH("Såld mängd produktionsspecifik fjärrvärme (GWh)",Miljö!$B$1:$R$1,0),FALSE))</f>
        <v>0.9</v>
      </c>
      <c r="AN308" s="137">
        <f t="shared" si="34"/>
        <v>0.88363473485510224</v>
      </c>
      <c r="AP308" t="str">
        <f>VLOOKUP($B308,Miljövärden!$B$1:$H$446,7,FALSE)</f>
        <v>Ja</v>
      </c>
      <c r="AQ308" t="str">
        <f>VLOOKUP($B308,Miljövärden!$B$1:$H$446,6,FALSE)</f>
        <v>Ja</v>
      </c>
      <c r="AU308">
        <f t="shared" si="35"/>
        <v>45.526399999999995</v>
      </c>
      <c r="AV308">
        <f t="shared" si="36"/>
        <v>0</v>
      </c>
      <c r="AW308">
        <f t="shared" si="37"/>
        <v>83.948400000000007</v>
      </c>
      <c r="AX308">
        <f t="shared" si="38"/>
        <v>0</v>
      </c>
      <c r="AZ308">
        <f t="shared" si="39"/>
        <v>323.85740000000004</v>
      </c>
    </row>
    <row r="309" spans="1:52" customFormat="1" x14ac:dyDescent="0.25">
      <c r="A309" s="2" t="s">
        <v>477</v>
      </c>
      <c r="B309" s="2" t="s">
        <v>482</v>
      </c>
      <c r="C309">
        <f>VLOOKUP($B309,'Tillförd energi'!$B$1:$AS$566,MATCH(C$1,'Tillförd energi'!$B$1:$AQ$1,0),FALSE)</f>
        <v>0</v>
      </c>
      <c r="D309">
        <f>VLOOKUP($B309,'Tillförd energi'!$B$1:$AS$566,MATCH(D$1,'Tillförd energi'!$B$1:$AQ$1,0),FALSE)</f>
        <v>0.39</v>
      </c>
      <c r="E309">
        <f>VLOOKUP($B309,'Tillförd energi'!$B$1:$AS$566,MATCH(E$1,'Tillförd energi'!$B$1:$AQ$1,0),FALSE)</f>
        <v>0</v>
      </c>
      <c r="F309">
        <f>VLOOKUP($B309,'Tillförd energi'!$B$1:$AS$566,MATCH(F$1,'Tillförd energi'!$B$1:$AQ$1,0),FALSE)</f>
        <v>2.8235299999999999</v>
      </c>
      <c r="G309">
        <f>VLOOKUP($B309,'Tillförd energi'!$B$1:$AS$566,MATCH(G$1,'Tillförd energi'!$B$1:$AQ$1,0),FALSE)</f>
        <v>0</v>
      </c>
      <c r="H309">
        <f>VLOOKUP($B309,'Tillförd energi'!$B$1:$AS$566,MATCH(H$1,'Tillförd energi'!$B$1:$AQ$1,0),FALSE)</f>
        <v>0</v>
      </c>
      <c r="I309">
        <f>VLOOKUP($B309,'Tillförd energi'!$B$1:$AS$566,MATCH(I$1,'Tillförd energi'!$B$1:$AQ$1,0),FALSE)</f>
        <v>0</v>
      </c>
      <c r="J309">
        <f>VLOOKUP($B309,'Tillförd energi'!$B$1:$AS$566,MATCH(J$1,'Tillförd energi'!$B$1:$AQ$1,0),FALSE)</f>
        <v>0</v>
      </c>
      <c r="K309">
        <v>0</v>
      </c>
      <c r="L309">
        <f>VLOOKUP($B309,'Tillförd energi'!$B$1:$AS$566,MATCH(L$1,'Tillförd energi'!$B$1:$AQ$1,0),FALSE)</f>
        <v>0</v>
      </c>
      <c r="M309">
        <f>VLOOKUP($B309,'Tillförd energi'!$B$1:$AS$566,MATCH(M$1,'Tillförd energi'!$B$1:$AQ$1,0),FALSE)</f>
        <v>0</v>
      </c>
      <c r="N309">
        <f>VLOOKUP($B309,'Tillförd energi'!$B$1:$AS$566,MATCH(N$1,'Tillförd energi'!$B$1:$AQ$1,0),FALSE)</f>
        <v>0</v>
      </c>
      <c r="O309">
        <f>VLOOKUP($B309,'Tillförd energi'!$B$1:$AS$566,MATCH(O$1,'Tillförd energi'!$B$1:$AQ$1,0),FALSE)</f>
        <v>0</v>
      </c>
      <c r="P309">
        <f>VLOOKUP($B309,'Tillförd energi'!$B$1:$AS$566,MATCH(P$1,'Tillförd energi'!$B$1:$AQ$1,0),FALSE)</f>
        <v>0</v>
      </c>
      <c r="Q309">
        <f>VLOOKUP($B309,'Tillförd energi'!$B$1:$AS$566,MATCH(Q$1,'Tillförd energi'!$B$1:$AQ$1,0),FALSE)</f>
        <v>8.3529400000000003</v>
      </c>
      <c r="R309">
        <f>VLOOKUP($B309,'Tillförd energi'!$B$1:$AS$566,MATCH(R$1,'Tillförd energi'!$B$1:$AQ$1,0),FALSE)</f>
        <v>0</v>
      </c>
      <c r="S309">
        <f>VLOOKUP($B309,'Tillförd energi'!$B$1:$AS$566,MATCH(S$1,'Tillförd energi'!$B$1:$AQ$1,0),FALSE)</f>
        <v>0</v>
      </c>
      <c r="T309">
        <f>VLOOKUP($B309,'Tillförd energi'!$B$1:$AS$566,MATCH(T$1,'Tillförd energi'!$B$1:$AQ$1,0),FALSE)</f>
        <v>0</v>
      </c>
      <c r="U309">
        <f>VLOOKUP($B309,'Tillförd energi'!$B$1:$AS$566,MATCH(U$1,'Tillförd energi'!$B$1:$AQ$1,0),FALSE)</f>
        <v>0</v>
      </c>
      <c r="V309">
        <f>VLOOKUP($B309,'Tillförd energi'!$B$1:$AS$566,MATCH(V$1,'Tillförd energi'!$B$1:$AQ$1,0),FALSE)</f>
        <v>0</v>
      </c>
      <c r="W309">
        <f>VLOOKUP($B309,'Tillförd energi'!$B$1:$AS$566,MATCH(W$1,'Tillförd energi'!$B$1:$AQ$1,0),FALSE)</f>
        <v>0</v>
      </c>
      <c r="X309">
        <f>VLOOKUP($B309,'Tillförd energi'!$B$1:$AS$566,MATCH(X$1,'Tillförd energi'!$B$1:$AQ$1,0),FALSE)</f>
        <v>0</v>
      </c>
      <c r="Y309">
        <f>VLOOKUP($B309,'Tillförd energi'!$B$1:$AS$566,MATCH(Y$1,'Tillförd energi'!$B$1:$AQ$1,0),FALSE)</f>
        <v>0</v>
      </c>
      <c r="Z309">
        <f>VLOOKUP($B309,'Tillförd energi'!$B$1:$AS$566,MATCH(Z$1,'Tillförd energi'!$B$1:$AQ$1,0),FALSE)</f>
        <v>0</v>
      </c>
      <c r="AA309">
        <f>VLOOKUP($B309,'Tillförd energi'!$B$1:$AS$566,MATCH(AA$1,'Tillförd energi'!$B$1:$AQ$1,0),FALSE)</f>
        <v>0</v>
      </c>
      <c r="AB309">
        <f>VLOOKUP($B309,'Tillförd energi'!$B$1:$AS$566,MATCH(AB$1,'Tillförd energi'!$B$1:$AQ$1,0),FALSE)</f>
        <v>0</v>
      </c>
      <c r="AC309">
        <f>VLOOKUP($B309,'Tillförd energi'!$B$1:$AS$566,MATCH(AC$1,'Tillförd energi'!$B$1:$AQ$1,0),FALSE)</f>
        <v>0</v>
      </c>
      <c r="AD309">
        <f>VLOOKUP($B309,'Tillförd energi'!$B$1:$AS$566,MATCH(AD$1,'Tillförd energi'!$B$1:$AQ$1,0),FALSE)</f>
        <v>10.1</v>
      </c>
      <c r="AE309">
        <f>VLOOKUP($B309,'Tillförd energi'!$B$1:$AS$566,MATCH(AE$1,'Tillförd energi'!$B$1:$AQ$1,0),FALSE)</f>
        <v>0</v>
      </c>
      <c r="AF309">
        <f>VLOOKUP($B309,'Tillförd energi'!$B$1:$AS$566,MATCH(AF$1,'Tillförd energi'!$B$1:$AQ$1,0),FALSE)</f>
        <v>0.39</v>
      </c>
      <c r="AG309">
        <f>IFERROR(VLOOKUP(B309,Miljö!$B$1:$S$476,9,FALSE)/1,0)</f>
        <v>0</v>
      </c>
      <c r="AI309">
        <f t="shared" si="32"/>
        <v>22.056470000000001</v>
      </c>
      <c r="AJ309">
        <f t="shared" si="33"/>
        <v>22.056470000000001</v>
      </c>
      <c r="AK309">
        <f>IF(ISERROR(1/VLOOKUP($B309,Leveranser!$B$1:$S$500,MATCH("såld värme (gwh)",Leveranser!$B$1:$S$1,0),FALSE)),"",VLOOKUP($B309,Leveranser!$B$1:$S$500,MATCH("såld värme (gwh)",Leveranser!$B$1:$S$1,0),FALSE))</f>
        <v>16.3</v>
      </c>
      <c r="AL309">
        <f>VLOOKUP($B309,Leveranser!$B$1:$Y$500,MATCH("Totalt såld fjärrvärme till andra fjärrvärmeföretag",Leveranser!$B$1:$AA$1,0),FALSE)</f>
        <v>0</v>
      </c>
      <c r="AM309">
        <f>IF(ISERROR(1/VLOOKUP($B309,Miljö!$B$1:$S$500,MATCH("Såld mängd produktionsspecifik fjärrvärme (GWh)",Miljö!$B$1:$R$1,0),FALSE)),0,VLOOKUP($B309,Miljö!$B$1:$S$500,MATCH("Såld mängd produktionsspecifik fjärrvärme (GWh)",Miljö!$B$1:$R$1,0),FALSE))</f>
        <v>0</v>
      </c>
      <c r="AN309" s="137">
        <f t="shared" si="34"/>
        <v>0.73901218100629884</v>
      </c>
      <c r="AP309" t="str">
        <f>VLOOKUP($B309,Miljövärden!$B$1:$H$446,7,FALSE)</f>
        <v>Ja</v>
      </c>
      <c r="AQ309" t="str">
        <f>VLOOKUP($B309,Miljövärden!$B$1:$H$446,6,FALSE)</f>
        <v>Ja</v>
      </c>
      <c r="AU309">
        <f t="shared" si="35"/>
        <v>0.39</v>
      </c>
      <c r="AV309">
        <f t="shared" si="36"/>
        <v>0</v>
      </c>
      <c r="AW309">
        <f t="shared" si="37"/>
        <v>8.3529400000000003</v>
      </c>
      <c r="AX309">
        <f t="shared" si="38"/>
        <v>0</v>
      </c>
      <c r="AZ309">
        <f t="shared" si="39"/>
        <v>8.3529400000000003</v>
      </c>
    </row>
    <row r="310" spans="1:52" customFormat="1" x14ac:dyDescent="0.25">
      <c r="A310" s="2" t="s">
        <v>477</v>
      </c>
      <c r="B310" s="2" t="s">
        <v>483</v>
      </c>
      <c r="C310">
        <f>VLOOKUP($B310,'Tillförd energi'!$B$1:$AS$566,MATCH(C$1,'Tillförd energi'!$B$1:$AQ$1,0),FALSE)</f>
        <v>0</v>
      </c>
      <c r="D310">
        <f>VLOOKUP($B310,'Tillförd energi'!$B$1:$AS$566,MATCH(D$1,'Tillförd energi'!$B$1:$AQ$1,0),FALSE)</f>
        <v>0.67</v>
      </c>
      <c r="E310">
        <f>VLOOKUP($B310,'Tillförd energi'!$B$1:$AS$566,MATCH(E$1,'Tillförd energi'!$B$1:$AQ$1,0),FALSE)</f>
        <v>0</v>
      </c>
      <c r="F310">
        <f>VLOOKUP($B310,'Tillförd energi'!$B$1:$AS$566,MATCH(F$1,'Tillförd energi'!$B$1:$AQ$1,0),FALSE)</f>
        <v>0</v>
      </c>
      <c r="G310">
        <f>VLOOKUP($B310,'Tillförd energi'!$B$1:$AS$566,MATCH(G$1,'Tillförd energi'!$B$1:$AQ$1,0),FALSE)</f>
        <v>0</v>
      </c>
      <c r="H310">
        <f>VLOOKUP($B310,'Tillförd energi'!$B$1:$AS$566,MATCH(H$1,'Tillförd energi'!$B$1:$AQ$1,0),FALSE)</f>
        <v>0</v>
      </c>
      <c r="I310">
        <f>VLOOKUP($B310,'Tillförd energi'!$B$1:$AS$566,MATCH(I$1,'Tillförd energi'!$B$1:$AQ$1,0),FALSE)</f>
        <v>0</v>
      </c>
      <c r="J310">
        <f>VLOOKUP($B310,'Tillförd energi'!$B$1:$AS$566,MATCH(J$1,'Tillförd energi'!$B$1:$AQ$1,0),FALSE)</f>
        <v>0</v>
      </c>
      <c r="K310">
        <v>0</v>
      </c>
      <c r="L310">
        <f>VLOOKUP($B310,'Tillförd energi'!$B$1:$AS$566,MATCH(L$1,'Tillförd energi'!$B$1:$AQ$1,0),FALSE)</f>
        <v>0</v>
      </c>
      <c r="M310">
        <f>VLOOKUP($B310,'Tillförd energi'!$B$1:$AS$566,MATCH(M$1,'Tillförd energi'!$B$1:$AQ$1,0),FALSE)</f>
        <v>0</v>
      </c>
      <c r="N310">
        <f>VLOOKUP($B310,'Tillförd energi'!$B$1:$AS$566,MATCH(N$1,'Tillförd energi'!$B$1:$AQ$1,0),FALSE)</f>
        <v>28</v>
      </c>
      <c r="O310">
        <f>VLOOKUP($B310,'Tillförd energi'!$B$1:$AS$566,MATCH(O$1,'Tillförd energi'!$B$1:$AQ$1,0),FALSE)</f>
        <v>0</v>
      </c>
      <c r="P310">
        <f>VLOOKUP($B310,'Tillförd energi'!$B$1:$AS$566,MATCH(P$1,'Tillförd energi'!$B$1:$AQ$1,0),FALSE)</f>
        <v>0</v>
      </c>
      <c r="Q310">
        <f>VLOOKUP($B310,'Tillförd energi'!$B$1:$AS$566,MATCH(Q$1,'Tillförd energi'!$B$1:$AQ$1,0),FALSE)</f>
        <v>4.23529</v>
      </c>
      <c r="R310">
        <f>VLOOKUP($B310,'Tillförd energi'!$B$1:$AS$566,MATCH(R$1,'Tillförd energi'!$B$1:$AQ$1,0),FALSE)</f>
        <v>0</v>
      </c>
      <c r="S310">
        <f>VLOOKUP($B310,'Tillförd energi'!$B$1:$AS$566,MATCH(S$1,'Tillförd energi'!$B$1:$AQ$1,0),FALSE)</f>
        <v>0</v>
      </c>
      <c r="T310">
        <f>VLOOKUP($B310,'Tillförd energi'!$B$1:$AS$566,MATCH(T$1,'Tillförd energi'!$B$1:$AQ$1,0),FALSE)</f>
        <v>0</v>
      </c>
      <c r="U310">
        <f>VLOOKUP($B310,'Tillförd energi'!$B$1:$AS$566,MATCH(U$1,'Tillförd energi'!$B$1:$AQ$1,0),FALSE)</f>
        <v>0</v>
      </c>
      <c r="V310">
        <f>VLOOKUP($B310,'Tillförd energi'!$B$1:$AS$566,MATCH(V$1,'Tillförd energi'!$B$1:$AQ$1,0),FALSE)</f>
        <v>0</v>
      </c>
      <c r="W310">
        <f>VLOOKUP($B310,'Tillförd energi'!$B$1:$AS$566,MATCH(W$1,'Tillförd energi'!$B$1:$AQ$1,0),FALSE)</f>
        <v>0</v>
      </c>
      <c r="X310">
        <f>VLOOKUP($B310,'Tillförd energi'!$B$1:$AS$566,MATCH(X$1,'Tillförd energi'!$B$1:$AQ$1,0),FALSE)</f>
        <v>0</v>
      </c>
      <c r="Y310">
        <f>VLOOKUP($B310,'Tillförd energi'!$B$1:$AS$566,MATCH(Y$1,'Tillförd energi'!$B$1:$AQ$1,0),FALSE)</f>
        <v>0</v>
      </c>
      <c r="Z310">
        <f>VLOOKUP($B310,'Tillförd energi'!$B$1:$AS$566,MATCH(Z$1,'Tillförd energi'!$B$1:$AQ$1,0),FALSE)</f>
        <v>0</v>
      </c>
      <c r="AA310">
        <f>VLOOKUP($B310,'Tillförd energi'!$B$1:$AS$566,MATCH(AA$1,'Tillförd energi'!$B$1:$AQ$1,0),FALSE)</f>
        <v>0</v>
      </c>
      <c r="AB310">
        <f>VLOOKUP($B310,'Tillförd energi'!$B$1:$AS$566,MATCH(AB$1,'Tillförd energi'!$B$1:$AQ$1,0),FALSE)</f>
        <v>0</v>
      </c>
      <c r="AC310">
        <f>VLOOKUP($B310,'Tillförd energi'!$B$1:$AS$566,MATCH(AC$1,'Tillförd energi'!$B$1:$AQ$1,0),FALSE)</f>
        <v>0</v>
      </c>
      <c r="AD310">
        <f>VLOOKUP($B310,'Tillförd energi'!$B$1:$AS$566,MATCH(AD$1,'Tillförd energi'!$B$1:$AQ$1,0),FALSE)</f>
        <v>0</v>
      </c>
      <c r="AE310">
        <f>VLOOKUP($B310,'Tillförd energi'!$B$1:$AS$566,MATCH(AE$1,'Tillförd energi'!$B$1:$AQ$1,0),FALSE)</f>
        <v>0</v>
      </c>
      <c r="AF310">
        <f>VLOOKUP($B310,'Tillförd energi'!$B$1:$AS$566,MATCH(AF$1,'Tillförd energi'!$B$1:$AQ$1,0),FALSE)</f>
        <v>0.56000000000000005</v>
      </c>
      <c r="AG310">
        <f>IFERROR(VLOOKUP(B310,Miljö!$B$1:$S$476,9,FALSE)/1,0)</f>
        <v>0</v>
      </c>
      <c r="AI310">
        <f t="shared" si="32"/>
        <v>33.465290000000003</v>
      </c>
      <c r="AJ310">
        <f t="shared" si="33"/>
        <v>33.465290000000003</v>
      </c>
      <c r="AK310">
        <f>IF(ISERROR(1/VLOOKUP($B310,Leveranser!$B$1:$S$500,MATCH("såld värme (gwh)",Leveranser!$B$1:$S$1,0),FALSE)),"",VLOOKUP($B310,Leveranser!$B$1:$S$500,MATCH("såld värme (gwh)",Leveranser!$B$1:$S$1,0),FALSE))</f>
        <v>29.3</v>
      </c>
      <c r="AL310">
        <f>VLOOKUP($B310,Leveranser!$B$1:$Y$500,MATCH("Totalt såld fjärrvärme till andra fjärrvärmeföretag",Leveranser!$B$1:$AA$1,0),FALSE)</f>
        <v>0</v>
      </c>
      <c r="AM310">
        <f>IF(ISERROR(1/VLOOKUP($B310,Miljö!$B$1:$S$500,MATCH("Såld mängd produktionsspecifik fjärrvärme (GWh)",Miljö!$B$1:$R$1,0),FALSE)),0,VLOOKUP($B310,Miljö!$B$1:$S$500,MATCH("Såld mängd produktionsspecifik fjärrvärme (GWh)",Miljö!$B$1:$R$1,0),FALSE))</f>
        <v>0</v>
      </c>
      <c r="AN310" s="137">
        <f t="shared" si="34"/>
        <v>0.87553402346132359</v>
      </c>
      <c r="AP310" t="str">
        <f>VLOOKUP($B310,Miljövärden!$B$1:$H$446,7,FALSE)</f>
        <v>Ja</v>
      </c>
      <c r="AQ310" t="str">
        <f>VLOOKUP($B310,Miljövärden!$B$1:$H$446,6,FALSE)</f>
        <v>Ja</v>
      </c>
      <c r="AU310">
        <f t="shared" si="35"/>
        <v>0.56000000000000005</v>
      </c>
      <c r="AV310">
        <f t="shared" si="36"/>
        <v>0</v>
      </c>
      <c r="AW310">
        <f t="shared" si="37"/>
        <v>32.235289999999999</v>
      </c>
      <c r="AX310">
        <f t="shared" si="38"/>
        <v>0</v>
      </c>
      <c r="AZ310">
        <f t="shared" si="39"/>
        <v>32.235289999999999</v>
      </c>
    </row>
    <row r="311" spans="1:52" customFormat="1" x14ac:dyDescent="0.25">
      <c r="A311" s="2" t="s">
        <v>484</v>
      </c>
      <c r="B311" s="2" t="s">
        <v>485</v>
      </c>
      <c r="C311">
        <f>VLOOKUP($B311,'Tillförd energi'!$B$1:$AS$566,MATCH(C$1,'Tillförd energi'!$B$1:$AQ$1,0),FALSE)</f>
        <v>0</v>
      </c>
      <c r="D311">
        <f>VLOOKUP($B311,'Tillförd energi'!$B$1:$AS$566,MATCH(D$1,'Tillförd energi'!$B$1:$AQ$1,0),FALSE)</f>
        <v>0.2</v>
      </c>
      <c r="E311">
        <f>VLOOKUP($B311,'Tillförd energi'!$B$1:$AS$566,MATCH(E$1,'Tillförd energi'!$B$1:$AQ$1,0),FALSE)</f>
        <v>0</v>
      </c>
      <c r="F311">
        <f>VLOOKUP($B311,'Tillförd energi'!$B$1:$AS$566,MATCH(F$1,'Tillförd energi'!$B$1:$AQ$1,0),FALSE)</f>
        <v>7.7</v>
      </c>
      <c r="G311">
        <f>VLOOKUP($B311,'Tillförd energi'!$B$1:$AS$566,MATCH(G$1,'Tillförd energi'!$B$1:$AQ$1,0),FALSE)</f>
        <v>0</v>
      </c>
      <c r="H311">
        <f>VLOOKUP($B311,'Tillförd energi'!$B$1:$AS$566,MATCH(H$1,'Tillförd energi'!$B$1:$AQ$1,0),FALSE)</f>
        <v>0</v>
      </c>
      <c r="I311">
        <f>VLOOKUP($B311,'Tillförd energi'!$B$1:$AS$566,MATCH(I$1,'Tillförd energi'!$B$1:$AQ$1,0),FALSE)</f>
        <v>0</v>
      </c>
      <c r="J311">
        <f>VLOOKUP($B311,'Tillförd energi'!$B$1:$AS$566,MATCH(J$1,'Tillförd energi'!$B$1:$AQ$1,0),FALSE)</f>
        <v>4.0999999999999996</v>
      </c>
      <c r="K311">
        <v>0</v>
      </c>
      <c r="L311">
        <f>VLOOKUP($B311,'Tillförd energi'!$B$1:$AS$566,MATCH(L$1,'Tillförd energi'!$B$1:$AQ$1,0),FALSE)</f>
        <v>0</v>
      </c>
      <c r="M311">
        <f>VLOOKUP($B311,'Tillförd energi'!$B$1:$AS$566,MATCH(M$1,'Tillförd energi'!$B$1:$AQ$1,0),FALSE)</f>
        <v>0</v>
      </c>
      <c r="N311">
        <f>VLOOKUP($B311,'Tillförd energi'!$B$1:$AS$566,MATCH(N$1,'Tillförd energi'!$B$1:$AQ$1,0),FALSE)</f>
        <v>0</v>
      </c>
      <c r="O311">
        <f>VLOOKUP($B311,'Tillförd energi'!$B$1:$AS$566,MATCH(O$1,'Tillförd energi'!$B$1:$AQ$1,0),FALSE)</f>
        <v>0</v>
      </c>
      <c r="P311">
        <f>VLOOKUP($B311,'Tillförd energi'!$B$1:$AS$566,MATCH(P$1,'Tillförd energi'!$B$1:$AQ$1,0),FALSE)</f>
        <v>0</v>
      </c>
      <c r="Q311">
        <f>VLOOKUP($B311,'Tillförd energi'!$B$1:$AS$566,MATCH(Q$1,'Tillförd energi'!$B$1:$AQ$1,0),FALSE)</f>
        <v>0</v>
      </c>
      <c r="R311">
        <f>VLOOKUP($B311,'Tillförd energi'!$B$1:$AS$566,MATCH(R$1,'Tillförd energi'!$B$1:$AQ$1,0),FALSE)</f>
        <v>2.2000000000000002</v>
      </c>
      <c r="S311">
        <f>VLOOKUP($B311,'Tillförd energi'!$B$1:$AS$566,MATCH(S$1,'Tillförd energi'!$B$1:$AQ$1,0),FALSE)</f>
        <v>0</v>
      </c>
      <c r="T311">
        <f>VLOOKUP($B311,'Tillförd energi'!$B$1:$AS$566,MATCH(T$1,'Tillförd energi'!$B$1:$AQ$1,0),FALSE)</f>
        <v>0</v>
      </c>
      <c r="U311">
        <f>VLOOKUP($B311,'Tillförd energi'!$B$1:$AS$566,MATCH(U$1,'Tillförd energi'!$B$1:$AQ$1,0),FALSE)</f>
        <v>0</v>
      </c>
      <c r="V311">
        <f>VLOOKUP($B311,'Tillförd energi'!$B$1:$AS$566,MATCH(V$1,'Tillförd energi'!$B$1:$AQ$1,0),FALSE)</f>
        <v>0</v>
      </c>
      <c r="W311">
        <f>VLOOKUP($B311,'Tillförd energi'!$B$1:$AS$566,MATCH(W$1,'Tillförd energi'!$B$1:$AQ$1,0),FALSE)</f>
        <v>0</v>
      </c>
      <c r="X311">
        <f>VLOOKUP($B311,'Tillförd energi'!$B$1:$AS$566,MATCH(X$1,'Tillförd energi'!$B$1:$AQ$1,0),FALSE)</f>
        <v>41.3</v>
      </c>
      <c r="Y311">
        <f>VLOOKUP($B311,'Tillförd energi'!$B$1:$AS$566,MATCH(Y$1,'Tillförd energi'!$B$1:$AQ$1,0),FALSE)</f>
        <v>0</v>
      </c>
      <c r="Z311">
        <f>VLOOKUP($B311,'Tillförd energi'!$B$1:$AS$566,MATCH(Z$1,'Tillförd energi'!$B$1:$AQ$1,0),FALSE)</f>
        <v>0</v>
      </c>
      <c r="AA311">
        <f>VLOOKUP($B311,'Tillförd energi'!$B$1:$AS$566,MATCH(AA$1,'Tillförd energi'!$B$1:$AQ$1,0),FALSE)</f>
        <v>0</v>
      </c>
      <c r="AB311">
        <f>VLOOKUP($B311,'Tillförd energi'!$B$1:$AS$566,MATCH(AB$1,'Tillförd energi'!$B$1:$AQ$1,0),FALSE)</f>
        <v>0</v>
      </c>
      <c r="AC311">
        <f>VLOOKUP($B311,'Tillförd energi'!$B$1:$AS$566,MATCH(AC$1,'Tillförd energi'!$B$1:$AQ$1,0),FALSE)</f>
        <v>0</v>
      </c>
      <c r="AD311">
        <f>VLOOKUP($B311,'Tillförd energi'!$B$1:$AS$566,MATCH(AD$1,'Tillförd energi'!$B$1:$AQ$1,0),FALSE)</f>
        <v>0</v>
      </c>
      <c r="AE311">
        <f>VLOOKUP($B311,'Tillförd energi'!$B$1:$AS$566,MATCH(AE$1,'Tillförd energi'!$B$1:$AQ$1,0),FALSE)</f>
        <v>0</v>
      </c>
      <c r="AF311">
        <f>VLOOKUP($B311,'Tillförd energi'!$B$1:$AS$566,MATCH(AF$1,'Tillförd energi'!$B$1:$AQ$1,0),FALSE)</f>
        <v>1.56</v>
      </c>
      <c r="AG311">
        <f>IFERROR(VLOOKUP(B311,Miljö!$B$1:$S$476,9,FALSE)/1,0)</f>
        <v>0</v>
      </c>
      <c r="AI311">
        <f t="shared" si="32"/>
        <v>57.06</v>
      </c>
      <c r="AJ311">
        <f t="shared" si="33"/>
        <v>57.06</v>
      </c>
      <c r="AK311">
        <f>IF(ISERROR(1/VLOOKUP($B311,Leveranser!$B$1:$S$500,MATCH("såld värme (gwh)",Leveranser!$B$1:$S$1,0),FALSE)),"",VLOOKUP($B311,Leveranser!$B$1:$S$500,MATCH("såld värme (gwh)",Leveranser!$B$1:$S$1,0),FALSE))</f>
        <v>41.8</v>
      </c>
      <c r="AL311">
        <f>VLOOKUP($B311,Leveranser!$B$1:$Y$500,MATCH("Totalt såld fjärrvärme till andra fjärrvärmeföretag",Leveranser!$B$1:$AA$1,0),FALSE)</f>
        <v>0</v>
      </c>
      <c r="AM311">
        <f>IF(ISERROR(1/VLOOKUP($B311,Miljö!$B$1:$S$500,MATCH("Såld mängd produktionsspecifik fjärrvärme (GWh)",Miljö!$B$1:$R$1,0),FALSE)),0,VLOOKUP($B311,Miljö!$B$1:$S$500,MATCH("Såld mängd produktionsspecifik fjärrvärme (GWh)",Miljö!$B$1:$R$1,0),FALSE))</f>
        <v>0</v>
      </c>
      <c r="AN311" s="137">
        <f t="shared" si="34"/>
        <v>0.73256221521205744</v>
      </c>
      <c r="AP311" t="str">
        <f>VLOOKUP($B311,Miljövärden!$B$1:$H$446,7,FALSE)</f>
        <v>Ja</v>
      </c>
      <c r="AQ311" t="str">
        <f>VLOOKUP($B311,Miljövärden!$B$1:$H$446,6,FALSE)</f>
        <v>Ja</v>
      </c>
      <c r="AU311">
        <f t="shared" si="35"/>
        <v>1.56</v>
      </c>
      <c r="AV311">
        <f t="shared" si="36"/>
        <v>41.3</v>
      </c>
      <c r="AW311">
        <f t="shared" si="37"/>
        <v>0</v>
      </c>
      <c r="AX311">
        <f t="shared" si="38"/>
        <v>2.2000000000000002</v>
      </c>
      <c r="AZ311">
        <f t="shared" si="39"/>
        <v>43.5</v>
      </c>
    </row>
    <row r="312" spans="1:52" customFormat="1" x14ac:dyDescent="0.25">
      <c r="A312" s="2" t="s">
        <v>484</v>
      </c>
      <c r="B312" s="2" t="s">
        <v>486</v>
      </c>
      <c r="C312">
        <f>VLOOKUP($B312,'Tillförd energi'!$B$1:$AS$566,MATCH(C$1,'Tillförd energi'!$B$1:$AQ$1,0),FALSE)</f>
        <v>0</v>
      </c>
      <c r="D312">
        <f>VLOOKUP($B312,'Tillförd energi'!$B$1:$AS$566,MATCH(D$1,'Tillförd energi'!$B$1:$AQ$1,0),FALSE)</f>
        <v>1.8132200000000001</v>
      </c>
      <c r="E312">
        <f>VLOOKUP($B312,'Tillförd energi'!$B$1:$AS$566,MATCH(E$1,'Tillförd energi'!$B$1:$AQ$1,0),FALSE)</f>
        <v>0</v>
      </c>
      <c r="F312">
        <f>VLOOKUP($B312,'Tillförd energi'!$B$1:$AS$566,MATCH(F$1,'Tillförd energi'!$B$1:$AQ$1,0),FALSE)</f>
        <v>1.7</v>
      </c>
      <c r="G312">
        <f>VLOOKUP($B312,'Tillförd energi'!$B$1:$AS$566,MATCH(G$1,'Tillförd energi'!$B$1:$AQ$1,0),FALSE)</f>
        <v>0</v>
      </c>
      <c r="H312">
        <f>VLOOKUP($B312,'Tillförd energi'!$B$1:$AS$566,MATCH(H$1,'Tillförd energi'!$B$1:$AQ$1,0),FALSE)</f>
        <v>0</v>
      </c>
      <c r="I312">
        <f>VLOOKUP($B312,'Tillförd energi'!$B$1:$AS$566,MATCH(I$1,'Tillförd energi'!$B$1:$AQ$1,0),FALSE)</f>
        <v>125</v>
      </c>
      <c r="J312">
        <f>VLOOKUP($B312,'Tillförd energi'!$B$1:$AS$566,MATCH(J$1,'Tillförd energi'!$B$1:$AQ$1,0),FALSE)</f>
        <v>0</v>
      </c>
      <c r="K312">
        <v>0</v>
      </c>
      <c r="L312">
        <f>VLOOKUP($B312,'Tillförd energi'!$B$1:$AS$566,MATCH(L$1,'Tillförd energi'!$B$1:$AQ$1,0),FALSE)</f>
        <v>202.96199999999999</v>
      </c>
      <c r="M312">
        <f>VLOOKUP($B312,'Tillförd energi'!$B$1:$AS$566,MATCH(M$1,'Tillförd energi'!$B$1:$AQ$1,0),FALSE)</f>
        <v>31.788799999999998</v>
      </c>
      <c r="N312">
        <f>VLOOKUP($B312,'Tillförd energi'!$B$1:$AS$566,MATCH(N$1,'Tillförd energi'!$B$1:$AQ$1,0),FALSE)</f>
        <v>41.889400000000002</v>
      </c>
      <c r="O312">
        <f>VLOOKUP($B312,'Tillförd energi'!$B$1:$AS$566,MATCH(O$1,'Tillförd energi'!$B$1:$AQ$1,0),FALSE)</f>
        <v>53.420499999999997</v>
      </c>
      <c r="P312">
        <f>VLOOKUP($B312,'Tillförd energi'!$B$1:$AS$566,MATCH(P$1,'Tillförd energi'!$B$1:$AQ$1,0),FALSE)</f>
        <v>17.810199999999998</v>
      </c>
      <c r="Q312">
        <f>VLOOKUP($B312,'Tillförd energi'!$B$1:$AS$566,MATCH(Q$1,'Tillförd energi'!$B$1:$AQ$1,0),FALSE)</f>
        <v>0</v>
      </c>
      <c r="R312">
        <f>VLOOKUP($B312,'Tillförd energi'!$B$1:$AS$566,MATCH(R$1,'Tillförd energi'!$B$1:$AQ$1,0),FALSE)</f>
        <v>0.85</v>
      </c>
      <c r="S312">
        <f>VLOOKUP($B312,'Tillförd energi'!$B$1:$AS$566,MATCH(S$1,'Tillförd energi'!$B$1:$AQ$1,0),FALSE)</f>
        <v>0</v>
      </c>
      <c r="T312">
        <f>VLOOKUP($B312,'Tillförd energi'!$B$1:$AS$566,MATCH(T$1,'Tillförd energi'!$B$1:$AQ$1,0),FALSE)</f>
        <v>0</v>
      </c>
      <c r="U312">
        <f>VLOOKUP($B312,'Tillförd energi'!$B$1:$AS$566,MATCH(U$1,'Tillförd energi'!$B$1:$AQ$1,0),FALSE)</f>
        <v>0</v>
      </c>
      <c r="V312">
        <f>VLOOKUP($B312,'Tillförd energi'!$B$1:$AS$566,MATCH(V$1,'Tillförd energi'!$B$1:$AQ$1,0),FALSE)</f>
        <v>0.6</v>
      </c>
      <c r="W312">
        <f>VLOOKUP($B312,'Tillförd energi'!$B$1:$AS$566,MATCH(W$1,'Tillförd energi'!$B$1:$AQ$1,0),FALSE)</f>
        <v>0</v>
      </c>
      <c r="X312">
        <f>VLOOKUP($B312,'Tillförd energi'!$B$1:$AS$566,MATCH(X$1,'Tillförd energi'!$B$1:$AQ$1,0),FALSE)</f>
        <v>0</v>
      </c>
      <c r="Y312">
        <f>VLOOKUP($B312,'Tillförd energi'!$B$1:$AS$566,MATCH(Y$1,'Tillförd energi'!$B$1:$AQ$1,0),FALSE)</f>
        <v>7.1251499999999997</v>
      </c>
      <c r="Z312">
        <f>VLOOKUP($B312,'Tillförd energi'!$B$1:$AS$566,MATCH(Z$1,'Tillförd energi'!$B$1:$AQ$1,0),FALSE)</f>
        <v>0</v>
      </c>
      <c r="AA312">
        <f>VLOOKUP($B312,'Tillförd energi'!$B$1:$AS$566,MATCH(AA$1,'Tillförd energi'!$B$1:$AQ$1,0),FALSE)</f>
        <v>0</v>
      </c>
      <c r="AB312">
        <f>VLOOKUP($B312,'Tillförd energi'!$B$1:$AS$566,MATCH(AB$1,'Tillförd energi'!$B$1:$AQ$1,0),FALSE)</f>
        <v>0</v>
      </c>
      <c r="AC312">
        <f>VLOOKUP($B312,'Tillförd energi'!$B$1:$AS$566,MATCH(AC$1,'Tillförd energi'!$B$1:$AQ$1,0),FALSE)</f>
        <v>149.69999999999999</v>
      </c>
      <c r="AD312">
        <f>VLOOKUP($B312,'Tillförd energi'!$B$1:$AS$566,MATCH(AD$1,'Tillförd energi'!$B$1:$AQ$1,0),FALSE)</f>
        <v>0</v>
      </c>
      <c r="AE312">
        <f>VLOOKUP($B312,'Tillförd energi'!$B$1:$AS$566,MATCH(AE$1,'Tillförd energi'!$B$1:$AQ$1,0),FALSE)</f>
        <v>0</v>
      </c>
      <c r="AF312">
        <f>VLOOKUP($B312,'Tillförd energi'!$B$1:$AS$566,MATCH(AF$1,'Tillförd energi'!$B$1:$AQ$1,0),FALSE)</f>
        <v>25.122900000000001</v>
      </c>
      <c r="AG312">
        <f>IFERROR(VLOOKUP(B312,Miljö!$B$1:$S$476,9,FALSE)/1,0)</f>
        <v>17</v>
      </c>
      <c r="AI312">
        <f t="shared" si="32"/>
        <v>659.78217000000006</v>
      </c>
      <c r="AJ312">
        <f t="shared" si="33"/>
        <v>676.78217000000006</v>
      </c>
      <c r="AK312">
        <f>IF(ISERROR(1/VLOOKUP($B312,Leveranser!$B$1:$S$500,MATCH("såld värme (gwh)",Leveranser!$B$1:$S$1,0),FALSE)),"",VLOOKUP($B312,Leveranser!$B$1:$S$500,MATCH("såld värme (gwh)",Leveranser!$B$1:$S$1,0),FALSE))</f>
        <v>633</v>
      </c>
      <c r="AL312">
        <f>VLOOKUP($B312,Leveranser!$B$1:$Y$500,MATCH("Totalt såld fjärrvärme till andra fjärrvärmeföretag",Leveranser!$B$1:$AA$1,0),FALSE)</f>
        <v>0</v>
      </c>
      <c r="AM312">
        <f>IF(ISERROR(1/VLOOKUP($B312,Miljö!$B$1:$S$500,MATCH("Såld mängd produktionsspecifik fjärrvärme (GWh)",Miljö!$B$1:$R$1,0),FALSE)),0,VLOOKUP($B312,Miljö!$B$1:$S$500,MATCH("Såld mängd produktionsspecifik fjärrvärme (GWh)",Miljö!$B$1:$R$1,0),FALSE))</f>
        <v>0</v>
      </c>
      <c r="AN312" s="137">
        <f t="shared" si="34"/>
        <v>0.93530832823211041</v>
      </c>
      <c r="AP312" t="str">
        <f>VLOOKUP($B312,Miljövärden!$B$1:$H$446,7,FALSE)</f>
        <v>Ja</v>
      </c>
      <c r="AQ312" t="str">
        <f>VLOOKUP($B312,Miljövärden!$B$1:$H$446,6,FALSE)</f>
        <v>Ja</v>
      </c>
      <c r="AU312">
        <f t="shared" si="35"/>
        <v>25.122900000000001</v>
      </c>
      <c r="AV312">
        <f t="shared" si="36"/>
        <v>0</v>
      </c>
      <c r="AW312">
        <f t="shared" si="37"/>
        <v>144.90890000000002</v>
      </c>
      <c r="AX312">
        <f t="shared" si="38"/>
        <v>0.85</v>
      </c>
      <c r="AZ312">
        <f t="shared" si="39"/>
        <v>349.32090000000005</v>
      </c>
    </row>
    <row r="313" spans="1:52" customFormat="1" x14ac:dyDescent="0.25">
      <c r="A313" s="2" t="s">
        <v>487</v>
      </c>
      <c r="B313" s="2" t="s">
        <v>488</v>
      </c>
      <c r="C313">
        <f>VLOOKUP($B313,'Tillförd energi'!$B$1:$AS$566,MATCH(C$1,'Tillförd energi'!$B$1:$AQ$1,0),FALSE)</f>
        <v>0</v>
      </c>
      <c r="D313">
        <f>VLOOKUP($B313,'Tillförd energi'!$B$1:$AS$566,MATCH(D$1,'Tillförd energi'!$B$1:$AQ$1,0),FALSE)</f>
        <v>6.6284899999999994E-2</v>
      </c>
      <c r="E313">
        <f>VLOOKUP($B313,'Tillförd energi'!$B$1:$AS$566,MATCH(E$1,'Tillförd energi'!$B$1:$AQ$1,0),FALSE)</f>
        <v>0</v>
      </c>
      <c r="F313">
        <f>VLOOKUP($B313,'Tillförd energi'!$B$1:$AS$566,MATCH(F$1,'Tillförd energi'!$B$1:$AQ$1,0),FALSE)</f>
        <v>0</v>
      </c>
      <c r="G313">
        <f>VLOOKUP($B313,'Tillförd energi'!$B$1:$AS$566,MATCH(G$1,'Tillförd energi'!$B$1:$AQ$1,0),FALSE)</f>
        <v>0</v>
      </c>
      <c r="H313">
        <f>VLOOKUP($B313,'Tillförd energi'!$B$1:$AS$566,MATCH(H$1,'Tillförd energi'!$B$1:$AQ$1,0),FALSE)</f>
        <v>0</v>
      </c>
      <c r="I313">
        <f>VLOOKUP($B313,'Tillförd energi'!$B$1:$AS$566,MATCH(I$1,'Tillförd energi'!$B$1:$AQ$1,0),FALSE)</f>
        <v>13.569000000000001</v>
      </c>
      <c r="J313">
        <f>VLOOKUP($B313,'Tillförd energi'!$B$1:$AS$566,MATCH(J$1,'Tillförd energi'!$B$1:$AQ$1,0),FALSE)</f>
        <v>0</v>
      </c>
      <c r="K313">
        <v>0</v>
      </c>
      <c r="L313">
        <f>VLOOKUP($B313,'Tillförd energi'!$B$1:$AS$566,MATCH(L$1,'Tillförd energi'!$B$1:$AQ$1,0),FALSE)</f>
        <v>14.7082</v>
      </c>
      <c r="M313">
        <f>VLOOKUP($B313,'Tillförd energi'!$B$1:$AS$566,MATCH(M$1,'Tillförd energi'!$B$1:$AQ$1,0),FALSE)</f>
        <v>0</v>
      </c>
      <c r="N313">
        <f>VLOOKUP($B313,'Tillförd energi'!$B$1:$AS$566,MATCH(N$1,'Tillförd energi'!$B$1:$AQ$1,0),FALSE)</f>
        <v>0.87424900000000005</v>
      </c>
      <c r="O313">
        <f>VLOOKUP($B313,'Tillförd energi'!$B$1:$AS$566,MATCH(O$1,'Tillförd energi'!$B$1:$AQ$1,0),FALSE)</f>
        <v>0</v>
      </c>
      <c r="P313">
        <f>VLOOKUP($B313,'Tillförd energi'!$B$1:$AS$566,MATCH(P$1,'Tillförd energi'!$B$1:$AQ$1,0),FALSE)</f>
        <v>0</v>
      </c>
      <c r="Q313">
        <f>VLOOKUP($B313,'Tillförd energi'!$B$1:$AS$566,MATCH(Q$1,'Tillförd energi'!$B$1:$AQ$1,0),FALSE)</f>
        <v>0</v>
      </c>
      <c r="R313">
        <f>VLOOKUP($B313,'Tillförd energi'!$B$1:$AS$566,MATCH(R$1,'Tillförd energi'!$B$1:$AQ$1,0),FALSE)</f>
        <v>0.36</v>
      </c>
      <c r="S313">
        <f>VLOOKUP($B313,'Tillförd energi'!$B$1:$AS$566,MATCH(S$1,'Tillförd energi'!$B$1:$AQ$1,0),FALSE)</f>
        <v>0</v>
      </c>
      <c r="T313">
        <f>VLOOKUP($B313,'Tillförd energi'!$B$1:$AS$566,MATCH(T$1,'Tillförd energi'!$B$1:$AQ$1,0),FALSE)</f>
        <v>0</v>
      </c>
      <c r="U313">
        <f>VLOOKUP($B313,'Tillförd energi'!$B$1:$AS$566,MATCH(U$1,'Tillförd energi'!$B$1:$AQ$1,0),FALSE)</f>
        <v>24.678000000000001</v>
      </c>
      <c r="V313">
        <f>VLOOKUP($B313,'Tillförd energi'!$B$1:$AS$566,MATCH(V$1,'Tillförd energi'!$B$1:$AQ$1,0),FALSE)</f>
        <v>0</v>
      </c>
      <c r="W313">
        <f>VLOOKUP($B313,'Tillförd energi'!$B$1:$AS$566,MATCH(W$1,'Tillförd energi'!$B$1:$AQ$1,0),FALSE)</f>
        <v>0</v>
      </c>
      <c r="X313">
        <f>VLOOKUP($B313,'Tillförd energi'!$B$1:$AS$566,MATCH(X$1,'Tillförd energi'!$B$1:$AQ$1,0),FALSE)</f>
        <v>0</v>
      </c>
      <c r="Y313">
        <f>VLOOKUP($B313,'Tillförd energi'!$B$1:$AS$566,MATCH(Y$1,'Tillförd energi'!$B$1:$AQ$1,0),FALSE)</f>
        <v>0</v>
      </c>
      <c r="Z313">
        <f>VLOOKUP($B313,'Tillförd energi'!$B$1:$AS$566,MATCH(Z$1,'Tillförd energi'!$B$1:$AQ$1,0),FALSE)</f>
        <v>0</v>
      </c>
      <c r="AA313">
        <f>VLOOKUP($B313,'Tillförd energi'!$B$1:$AS$566,MATCH(AA$1,'Tillförd energi'!$B$1:$AQ$1,0),FALSE)</f>
        <v>0</v>
      </c>
      <c r="AB313">
        <f>VLOOKUP($B313,'Tillförd energi'!$B$1:$AS$566,MATCH(AB$1,'Tillförd energi'!$B$1:$AQ$1,0),FALSE)</f>
        <v>0</v>
      </c>
      <c r="AC313">
        <f>VLOOKUP($B313,'Tillförd energi'!$B$1:$AS$566,MATCH(AC$1,'Tillförd energi'!$B$1:$AQ$1,0),FALSE)</f>
        <v>0</v>
      </c>
      <c r="AD313">
        <f>VLOOKUP($B313,'Tillförd energi'!$B$1:$AS$566,MATCH(AD$1,'Tillförd energi'!$B$1:$AQ$1,0),FALSE)</f>
        <v>0</v>
      </c>
      <c r="AE313">
        <f>VLOOKUP($B313,'Tillförd energi'!$B$1:$AS$566,MATCH(AE$1,'Tillförd energi'!$B$1:$AQ$1,0),FALSE)</f>
        <v>0</v>
      </c>
      <c r="AF313">
        <f>VLOOKUP($B313,'Tillförd energi'!$B$1:$AS$566,MATCH(AF$1,'Tillförd energi'!$B$1:$AQ$1,0),FALSE)</f>
        <v>1.53376</v>
      </c>
      <c r="AG313">
        <f>IFERROR(VLOOKUP(B313,Miljö!$B$1:$S$476,9,FALSE)/1,0)</f>
        <v>0</v>
      </c>
      <c r="AI313">
        <f t="shared" ref="AI313:AI374" si="40">SUM(C313:AF313)</f>
        <v>55.789493899999997</v>
      </c>
      <c r="AJ313">
        <f t="shared" ref="AJ313:AJ374" si="41">SUM(C313:AG313)</f>
        <v>55.789493899999997</v>
      </c>
      <c r="AK313">
        <f>IF(ISERROR(1/VLOOKUP($B313,Leveranser!$B$1:$S$500,MATCH("såld värme (gwh)",Leveranser!$B$1:$S$1,0),FALSE)),"",VLOOKUP($B313,Leveranser!$B$1:$S$500,MATCH("såld värme (gwh)",Leveranser!$B$1:$S$1,0),FALSE))</f>
        <v>48.65</v>
      </c>
      <c r="AL313">
        <f>VLOOKUP($B313,Leveranser!$B$1:$Y$500,MATCH("Totalt såld fjärrvärme till andra fjärrvärmeföretag",Leveranser!$B$1:$AA$1,0),FALSE)</f>
        <v>0</v>
      </c>
      <c r="AM313">
        <f>IF(ISERROR(1/VLOOKUP($B313,Miljö!$B$1:$S$500,MATCH("Såld mängd produktionsspecifik fjärrvärme (GWh)",Miljö!$B$1:$R$1,0),FALSE)),0,VLOOKUP($B313,Miljö!$B$1:$S$500,MATCH("Såld mängd produktionsspecifik fjärrvärme (GWh)",Miljö!$B$1:$R$1,0),FALSE))</f>
        <v>0</v>
      </c>
      <c r="AN313" s="137">
        <f t="shared" ref="AN313:AN374" si="42">IFERROR(AK313/AJ313,"")</f>
        <v>0.87202798590004782</v>
      </c>
      <c r="AP313" t="str">
        <f>VLOOKUP($B313,Miljövärden!$B$1:$H$446,7,FALSE)</f>
        <v>Ja</v>
      </c>
      <c r="AQ313" t="str">
        <f>VLOOKUP($B313,Miljövärden!$B$1:$H$446,6,FALSE)</f>
        <v>Ja</v>
      </c>
      <c r="AU313">
        <f t="shared" si="35"/>
        <v>1.53376</v>
      </c>
      <c r="AV313">
        <f t="shared" si="36"/>
        <v>0</v>
      </c>
      <c r="AW313">
        <f t="shared" si="37"/>
        <v>0.87424900000000005</v>
      </c>
      <c r="AX313">
        <f t="shared" si="38"/>
        <v>25.038</v>
      </c>
      <c r="AZ313">
        <f t="shared" si="39"/>
        <v>40.620449000000001</v>
      </c>
    </row>
    <row r="314" spans="1:52" customFormat="1" x14ac:dyDescent="0.25">
      <c r="A314" s="2" t="s">
        <v>489</v>
      </c>
      <c r="B314" s="2" t="s">
        <v>490</v>
      </c>
      <c r="C314">
        <f>VLOOKUP($B314,'Tillförd energi'!$B$1:$AS$566,MATCH(C$1,'Tillförd energi'!$B$1:$AQ$1,0),FALSE)</f>
        <v>0</v>
      </c>
      <c r="D314">
        <f>VLOOKUP($B314,'Tillförd energi'!$B$1:$AS$566,MATCH(D$1,'Tillförd energi'!$B$1:$AQ$1,0),FALSE)</f>
        <v>0.34</v>
      </c>
      <c r="E314">
        <f>VLOOKUP($B314,'Tillförd energi'!$B$1:$AS$566,MATCH(E$1,'Tillförd energi'!$B$1:$AQ$1,0),FALSE)</f>
        <v>0</v>
      </c>
      <c r="F314">
        <f>VLOOKUP($B314,'Tillförd energi'!$B$1:$AS$566,MATCH(F$1,'Tillförd energi'!$B$1:$AQ$1,0),FALSE)</f>
        <v>0</v>
      </c>
      <c r="G314">
        <f>VLOOKUP($B314,'Tillförd energi'!$B$1:$AS$566,MATCH(G$1,'Tillförd energi'!$B$1:$AQ$1,0),FALSE)</f>
        <v>0</v>
      </c>
      <c r="H314">
        <f>VLOOKUP($B314,'Tillförd energi'!$B$1:$AS$566,MATCH(H$1,'Tillförd energi'!$B$1:$AQ$1,0),FALSE)</f>
        <v>0</v>
      </c>
      <c r="I314">
        <f>VLOOKUP($B314,'Tillförd energi'!$B$1:$AS$566,MATCH(I$1,'Tillförd energi'!$B$1:$AQ$1,0),FALSE)</f>
        <v>0</v>
      </c>
      <c r="J314">
        <f>VLOOKUP($B314,'Tillförd energi'!$B$1:$AS$566,MATCH(J$1,'Tillförd energi'!$B$1:$AQ$1,0),FALSE)</f>
        <v>0</v>
      </c>
      <c r="K314">
        <v>0</v>
      </c>
      <c r="L314">
        <f>VLOOKUP($B314,'Tillförd energi'!$B$1:$AS$566,MATCH(L$1,'Tillförd energi'!$B$1:$AQ$1,0),FALSE)</f>
        <v>0</v>
      </c>
      <c r="M314">
        <f>VLOOKUP($B314,'Tillförd energi'!$B$1:$AS$566,MATCH(M$1,'Tillförd energi'!$B$1:$AQ$1,0),FALSE)</f>
        <v>0</v>
      </c>
      <c r="N314">
        <f>VLOOKUP($B314,'Tillförd energi'!$B$1:$AS$566,MATCH(N$1,'Tillförd energi'!$B$1:$AQ$1,0),FALSE)</f>
        <v>38.118000000000002</v>
      </c>
      <c r="O314">
        <f>VLOOKUP($B314,'Tillförd energi'!$B$1:$AS$566,MATCH(O$1,'Tillförd energi'!$B$1:$AQ$1,0),FALSE)</f>
        <v>0</v>
      </c>
      <c r="P314">
        <f>VLOOKUP($B314,'Tillförd energi'!$B$1:$AS$566,MATCH(P$1,'Tillförd energi'!$B$1:$AQ$1,0),FALSE)</f>
        <v>0</v>
      </c>
      <c r="Q314">
        <f>VLOOKUP($B314,'Tillförd energi'!$B$1:$AS$566,MATCH(Q$1,'Tillförd energi'!$B$1:$AQ$1,0),FALSE)</f>
        <v>0</v>
      </c>
      <c r="R314">
        <f>VLOOKUP($B314,'Tillförd energi'!$B$1:$AS$566,MATCH(R$1,'Tillförd energi'!$B$1:$AQ$1,0),FALSE)</f>
        <v>11.231999999999999</v>
      </c>
      <c r="S314">
        <f>VLOOKUP($B314,'Tillförd energi'!$B$1:$AS$566,MATCH(S$1,'Tillförd energi'!$B$1:$AQ$1,0),FALSE)</f>
        <v>0</v>
      </c>
      <c r="T314">
        <f>VLOOKUP($B314,'Tillförd energi'!$B$1:$AS$566,MATCH(T$1,'Tillförd energi'!$B$1:$AQ$1,0),FALSE)</f>
        <v>0</v>
      </c>
      <c r="U314">
        <f>VLOOKUP($B314,'Tillförd energi'!$B$1:$AS$566,MATCH(U$1,'Tillförd energi'!$B$1:$AQ$1,0),FALSE)</f>
        <v>0</v>
      </c>
      <c r="V314">
        <f>VLOOKUP($B314,'Tillförd energi'!$B$1:$AS$566,MATCH(V$1,'Tillförd energi'!$B$1:$AQ$1,0),FALSE)</f>
        <v>0</v>
      </c>
      <c r="W314">
        <f>VLOOKUP($B314,'Tillförd energi'!$B$1:$AS$566,MATCH(W$1,'Tillförd energi'!$B$1:$AQ$1,0),FALSE)</f>
        <v>0</v>
      </c>
      <c r="X314">
        <f>VLOOKUP($B314,'Tillförd energi'!$B$1:$AS$566,MATCH(X$1,'Tillförd energi'!$B$1:$AQ$1,0),FALSE)</f>
        <v>0</v>
      </c>
      <c r="Y314">
        <f>VLOOKUP($B314,'Tillförd energi'!$B$1:$AS$566,MATCH(Y$1,'Tillförd energi'!$B$1:$AQ$1,0),FALSE)</f>
        <v>0</v>
      </c>
      <c r="Z314">
        <f>VLOOKUP($B314,'Tillförd energi'!$B$1:$AS$566,MATCH(Z$1,'Tillförd energi'!$B$1:$AQ$1,0),FALSE)</f>
        <v>0</v>
      </c>
      <c r="AA314">
        <f>VLOOKUP($B314,'Tillförd energi'!$B$1:$AS$566,MATCH(AA$1,'Tillförd energi'!$B$1:$AQ$1,0),FALSE)</f>
        <v>0</v>
      </c>
      <c r="AB314">
        <f>VLOOKUP($B314,'Tillförd energi'!$B$1:$AS$566,MATCH(AB$1,'Tillförd energi'!$B$1:$AQ$1,0),FALSE)</f>
        <v>0</v>
      </c>
      <c r="AC314">
        <f>VLOOKUP($B314,'Tillförd energi'!$B$1:$AS$566,MATCH(AC$1,'Tillförd energi'!$B$1:$AQ$1,0),FALSE)</f>
        <v>2.3690000000000002</v>
      </c>
      <c r="AD314">
        <f>VLOOKUP($B314,'Tillförd energi'!$B$1:$AS$566,MATCH(AD$1,'Tillförd energi'!$B$1:$AQ$1,0),FALSE)</f>
        <v>0</v>
      </c>
      <c r="AE314">
        <f>VLOOKUP($B314,'Tillförd energi'!$B$1:$AS$566,MATCH(AE$1,'Tillförd energi'!$B$1:$AQ$1,0),FALSE)</f>
        <v>0</v>
      </c>
      <c r="AF314">
        <f>VLOOKUP($B314,'Tillförd energi'!$B$1:$AS$566,MATCH(AF$1,'Tillförd energi'!$B$1:$AQ$1,0),FALSE)</f>
        <v>1.05</v>
      </c>
      <c r="AG314">
        <f>IFERROR(VLOOKUP(B314,Miljö!$B$1:$S$476,9,FALSE)/1,0)</f>
        <v>0</v>
      </c>
      <c r="AI314">
        <f t="shared" si="40"/>
        <v>53.109000000000002</v>
      </c>
      <c r="AJ314">
        <f t="shared" si="41"/>
        <v>53.109000000000002</v>
      </c>
      <c r="AK314">
        <f>IF(ISERROR(1/VLOOKUP($B314,Leveranser!$B$1:$S$500,MATCH("såld värme (gwh)",Leveranser!$B$1:$S$1,0),FALSE)),"",VLOOKUP($B314,Leveranser!$B$1:$S$500,MATCH("såld värme (gwh)",Leveranser!$B$1:$S$1,0),FALSE))</f>
        <v>44.058999999999997</v>
      </c>
      <c r="AL314">
        <f>VLOOKUP($B314,Leveranser!$B$1:$Y$500,MATCH("Totalt såld fjärrvärme till andra fjärrvärmeföretag",Leveranser!$B$1:$AA$1,0),FALSE)</f>
        <v>0</v>
      </c>
      <c r="AM314">
        <f>IF(ISERROR(1/VLOOKUP($B314,Miljö!$B$1:$S$500,MATCH("Såld mängd produktionsspecifik fjärrvärme (GWh)",Miljö!$B$1:$R$1,0),FALSE)),0,VLOOKUP($B314,Miljö!$B$1:$S$500,MATCH("Såld mängd produktionsspecifik fjärrvärme (GWh)",Miljö!$B$1:$R$1,0),FALSE))</f>
        <v>0</v>
      </c>
      <c r="AN314" s="137">
        <f t="shared" si="42"/>
        <v>0.82959573706904666</v>
      </c>
      <c r="AP314" t="str">
        <f>VLOOKUP($B314,Miljövärden!$B$1:$H$446,7,FALSE)</f>
        <v>Ja</v>
      </c>
      <c r="AQ314" t="str">
        <f>VLOOKUP($B314,Miljövärden!$B$1:$H$446,6,FALSE)</f>
        <v>Nej</v>
      </c>
      <c r="AU314">
        <f t="shared" si="35"/>
        <v>1.05</v>
      </c>
      <c r="AV314">
        <f t="shared" si="36"/>
        <v>0</v>
      </c>
      <c r="AW314">
        <f t="shared" si="37"/>
        <v>38.118000000000002</v>
      </c>
      <c r="AX314">
        <f t="shared" si="38"/>
        <v>11.231999999999999</v>
      </c>
      <c r="AZ314">
        <f t="shared" si="39"/>
        <v>49.35</v>
      </c>
    </row>
    <row r="315" spans="1:52" customFormat="1" x14ac:dyDescent="0.25">
      <c r="A315" s="2" t="s">
        <v>489</v>
      </c>
      <c r="B315" s="2" t="s">
        <v>491</v>
      </c>
      <c r="C315">
        <f>VLOOKUP($B315,'Tillförd energi'!$B$1:$AS$566,MATCH(C$1,'Tillförd energi'!$B$1:$AQ$1,0),FALSE)</f>
        <v>0</v>
      </c>
      <c r="D315">
        <f>VLOOKUP($B315,'Tillförd energi'!$B$1:$AS$566,MATCH(D$1,'Tillförd energi'!$B$1:$AQ$1,0),FALSE)</f>
        <v>8.5999999999999993E-2</v>
      </c>
      <c r="E315">
        <f>VLOOKUP($B315,'Tillförd energi'!$B$1:$AS$566,MATCH(E$1,'Tillförd energi'!$B$1:$AQ$1,0),FALSE)</f>
        <v>0</v>
      </c>
      <c r="F315">
        <f>VLOOKUP($B315,'Tillförd energi'!$B$1:$AS$566,MATCH(F$1,'Tillförd energi'!$B$1:$AQ$1,0),FALSE)</f>
        <v>0</v>
      </c>
      <c r="G315">
        <f>VLOOKUP($B315,'Tillförd energi'!$B$1:$AS$566,MATCH(G$1,'Tillförd energi'!$B$1:$AQ$1,0),FALSE)</f>
        <v>0</v>
      </c>
      <c r="H315">
        <f>VLOOKUP($B315,'Tillförd energi'!$B$1:$AS$566,MATCH(H$1,'Tillförd energi'!$B$1:$AQ$1,0),FALSE)</f>
        <v>0</v>
      </c>
      <c r="I315">
        <f>VLOOKUP($B315,'Tillförd energi'!$B$1:$AS$566,MATCH(I$1,'Tillförd energi'!$B$1:$AQ$1,0),FALSE)</f>
        <v>0</v>
      </c>
      <c r="J315">
        <f>VLOOKUP($B315,'Tillförd energi'!$B$1:$AS$566,MATCH(J$1,'Tillförd energi'!$B$1:$AQ$1,0),FALSE)</f>
        <v>0</v>
      </c>
      <c r="K315">
        <v>0</v>
      </c>
      <c r="L315">
        <f>VLOOKUP($B315,'Tillförd energi'!$B$1:$AS$566,MATCH(L$1,'Tillförd energi'!$B$1:$AQ$1,0),FALSE)</f>
        <v>0</v>
      </c>
      <c r="M315">
        <f>VLOOKUP($B315,'Tillförd energi'!$B$1:$AS$566,MATCH(M$1,'Tillförd energi'!$B$1:$AQ$1,0),FALSE)</f>
        <v>0</v>
      </c>
      <c r="N315">
        <f>VLOOKUP($B315,'Tillförd energi'!$B$1:$AS$566,MATCH(N$1,'Tillförd energi'!$B$1:$AQ$1,0),FALSE)</f>
        <v>0</v>
      </c>
      <c r="O315">
        <f>VLOOKUP($B315,'Tillförd energi'!$B$1:$AS$566,MATCH(O$1,'Tillförd energi'!$B$1:$AQ$1,0),FALSE)</f>
        <v>0</v>
      </c>
      <c r="P315">
        <f>VLOOKUP($B315,'Tillförd energi'!$B$1:$AS$566,MATCH(P$1,'Tillförd energi'!$B$1:$AQ$1,0),FALSE)</f>
        <v>0</v>
      </c>
      <c r="Q315">
        <f>VLOOKUP($B315,'Tillförd energi'!$B$1:$AS$566,MATCH(Q$1,'Tillförd energi'!$B$1:$AQ$1,0),FALSE)</f>
        <v>0</v>
      </c>
      <c r="R315">
        <f>VLOOKUP($B315,'Tillförd energi'!$B$1:$AS$566,MATCH(R$1,'Tillförd energi'!$B$1:$AQ$1,0),FALSE)</f>
        <v>0</v>
      </c>
      <c r="S315">
        <f>VLOOKUP($B315,'Tillförd energi'!$B$1:$AS$566,MATCH(S$1,'Tillförd energi'!$B$1:$AQ$1,0),FALSE)</f>
        <v>7.1589999999999998</v>
      </c>
      <c r="T315">
        <f>VLOOKUP($B315,'Tillförd energi'!$B$1:$AS$566,MATCH(T$1,'Tillförd energi'!$B$1:$AQ$1,0),FALSE)</f>
        <v>0</v>
      </c>
      <c r="U315">
        <f>VLOOKUP($B315,'Tillförd energi'!$B$1:$AS$566,MATCH(U$1,'Tillförd energi'!$B$1:$AQ$1,0),FALSE)</f>
        <v>0</v>
      </c>
      <c r="V315">
        <f>VLOOKUP($B315,'Tillförd energi'!$B$1:$AS$566,MATCH(V$1,'Tillförd energi'!$B$1:$AQ$1,0),FALSE)</f>
        <v>0</v>
      </c>
      <c r="W315">
        <f>VLOOKUP($B315,'Tillförd energi'!$B$1:$AS$566,MATCH(W$1,'Tillförd energi'!$B$1:$AQ$1,0),FALSE)</f>
        <v>0</v>
      </c>
      <c r="X315">
        <f>VLOOKUP($B315,'Tillförd energi'!$B$1:$AS$566,MATCH(X$1,'Tillförd energi'!$B$1:$AQ$1,0),FALSE)</f>
        <v>0</v>
      </c>
      <c r="Y315">
        <f>VLOOKUP($B315,'Tillförd energi'!$B$1:$AS$566,MATCH(Y$1,'Tillförd energi'!$B$1:$AQ$1,0),FALSE)</f>
        <v>0</v>
      </c>
      <c r="Z315">
        <f>VLOOKUP($B315,'Tillförd energi'!$B$1:$AS$566,MATCH(Z$1,'Tillförd energi'!$B$1:$AQ$1,0),FALSE)</f>
        <v>0.19500000000000001</v>
      </c>
      <c r="AA315">
        <f>VLOOKUP($B315,'Tillförd energi'!$B$1:$AS$566,MATCH(AA$1,'Tillförd energi'!$B$1:$AQ$1,0),FALSE)</f>
        <v>0</v>
      </c>
      <c r="AB315">
        <f>VLOOKUP($B315,'Tillförd energi'!$B$1:$AS$566,MATCH(AB$1,'Tillförd energi'!$B$1:$AQ$1,0),FALSE)</f>
        <v>0</v>
      </c>
      <c r="AC315">
        <f>VLOOKUP($B315,'Tillförd energi'!$B$1:$AS$566,MATCH(AC$1,'Tillförd energi'!$B$1:$AQ$1,0),FALSE)</f>
        <v>0</v>
      </c>
      <c r="AD315">
        <f>VLOOKUP($B315,'Tillförd energi'!$B$1:$AS$566,MATCH(AD$1,'Tillförd energi'!$B$1:$AQ$1,0),FALSE)</f>
        <v>0</v>
      </c>
      <c r="AE315">
        <f>VLOOKUP($B315,'Tillförd energi'!$B$1:$AS$566,MATCH(AE$1,'Tillförd energi'!$B$1:$AQ$1,0),FALSE)</f>
        <v>0</v>
      </c>
      <c r="AF315">
        <f>VLOOKUP($B315,'Tillförd energi'!$B$1:$AS$566,MATCH(AF$1,'Tillförd energi'!$B$1:$AQ$1,0),FALSE)</f>
        <v>0.158</v>
      </c>
      <c r="AG315">
        <f>IFERROR(VLOOKUP(B315,Miljö!$B$1:$S$476,9,FALSE)/1,0)</f>
        <v>0</v>
      </c>
      <c r="AI315">
        <f t="shared" si="40"/>
        <v>7.5980000000000008</v>
      </c>
      <c r="AJ315">
        <f t="shared" si="41"/>
        <v>7.5980000000000008</v>
      </c>
      <c r="AK315">
        <f>IF(ISERROR(1/VLOOKUP($B315,Leveranser!$B$1:$S$500,MATCH("såld värme (gwh)",Leveranser!$B$1:$S$1,0),FALSE)),"",VLOOKUP($B315,Leveranser!$B$1:$S$500,MATCH("såld värme (gwh)",Leveranser!$B$1:$S$1,0),FALSE))</f>
        <v>7.343</v>
      </c>
      <c r="AL315">
        <f>VLOOKUP($B315,Leveranser!$B$1:$Y$500,MATCH("Totalt såld fjärrvärme till andra fjärrvärmeföretag",Leveranser!$B$1:$AA$1,0),FALSE)</f>
        <v>0</v>
      </c>
      <c r="AM315">
        <f>IF(ISERROR(1/VLOOKUP($B315,Miljö!$B$1:$S$500,MATCH("Såld mängd produktionsspecifik fjärrvärme (GWh)",Miljö!$B$1:$R$1,0),FALSE)),0,VLOOKUP($B315,Miljö!$B$1:$S$500,MATCH("Såld mängd produktionsspecifik fjärrvärme (GWh)",Miljö!$B$1:$R$1,0),FALSE))</f>
        <v>0</v>
      </c>
      <c r="AN315" s="137">
        <f t="shared" si="42"/>
        <v>0.96643853645696221</v>
      </c>
      <c r="AP315" t="str">
        <f>VLOOKUP($B315,Miljövärden!$B$1:$H$446,7,FALSE)</f>
        <v>Ja</v>
      </c>
      <c r="AQ315" t="str">
        <f>VLOOKUP($B315,Miljövärden!$B$1:$H$446,6,FALSE)</f>
        <v>Nej</v>
      </c>
      <c r="AU315">
        <f t="shared" si="35"/>
        <v>0.35299999999999998</v>
      </c>
      <c r="AV315">
        <f t="shared" si="36"/>
        <v>0</v>
      </c>
      <c r="AW315">
        <f t="shared" si="37"/>
        <v>0</v>
      </c>
      <c r="AX315">
        <f t="shared" si="38"/>
        <v>7.1589999999999998</v>
      </c>
      <c r="AZ315">
        <f t="shared" si="39"/>
        <v>7.1589999999999998</v>
      </c>
    </row>
    <row r="316" spans="1:52" customFormat="1" x14ac:dyDescent="0.25">
      <c r="A316" s="2" t="s">
        <v>492</v>
      </c>
      <c r="B316" s="2" t="s">
        <v>492</v>
      </c>
      <c r="C316">
        <f>VLOOKUP($B316,'Tillförd energi'!$B$1:$AS$566,MATCH(C$1,'Tillförd energi'!$B$1:$AQ$1,0),FALSE)</f>
        <v>0</v>
      </c>
      <c r="D316">
        <f>VLOOKUP($B316,'Tillförd energi'!$B$1:$AS$566,MATCH(D$1,'Tillförd energi'!$B$1:$AQ$1,0),FALSE)</f>
        <v>0</v>
      </c>
      <c r="E316">
        <f>VLOOKUP($B316,'Tillförd energi'!$B$1:$AS$566,MATCH(E$1,'Tillförd energi'!$B$1:$AQ$1,0),FALSE)</f>
        <v>0</v>
      </c>
      <c r="F316">
        <f>VLOOKUP($B316,'Tillförd energi'!$B$1:$AS$566,MATCH(F$1,'Tillförd energi'!$B$1:$AQ$1,0),FALSE)</f>
        <v>0</v>
      </c>
      <c r="G316">
        <f>VLOOKUP($B316,'Tillförd energi'!$B$1:$AS$566,MATCH(G$1,'Tillförd energi'!$B$1:$AQ$1,0),FALSE)</f>
        <v>0</v>
      </c>
      <c r="H316">
        <f>VLOOKUP($B316,'Tillförd energi'!$B$1:$AS$566,MATCH(H$1,'Tillförd energi'!$B$1:$AQ$1,0),FALSE)</f>
        <v>0</v>
      </c>
      <c r="I316">
        <f>VLOOKUP($B316,'Tillförd energi'!$B$1:$AS$566,MATCH(I$1,'Tillförd energi'!$B$1:$AQ$1,0),FALSE)</f>
        <v>0</v>
      </c>
      <c r="J316">
        <f>VLOOKUP($B316,'Tillförd energi'!$B$1:$AS$566,MATCH(J$1,'Tillförd energi'!$B$1:$AQ$1,0),FALSE)</f>
        <v>0</v>
      </c>
      <c r="K316">
        <v>0</v>
      </c>
      <c r="L316">
        <f>VLOOKUP($B316,'Tillförd energi'!$B$1:$AS$566,MATCH(L$1,'Tillförd energi'!$B$1:$AQ$1,0),FALSE)</f>
        <v>0</v>
      </c>
      <c r="M316">
        <f>VLOOKUP($B316,'Tillförd energi'!$B$1:$AS$566,MATCH(M$1,'Tillförd energi'!$B$1:$AQ$1,0),FALSE)</f>
        <v>0</v>
      </c>
      <c r="N316">
        <f>VLOOKUP($B316,'Tillförd energi'!$B$1:$AS$566,MATCH(N$1,'Tillförd energi'!$B$1:$AQ$1,0),FALSE)</f>
        <v>0</v>
      </c>
      <c r="O316">
        <f>VLOOKUP($B316,'Tillförd energi'!$B$1:$AS$566,MATCH(O$1,'Tillförd energi'!$B$1:$AQ$1,0),FALSE)</f>
        <v>0</v>
      </c>
      <c r="P316">
        <f>VLOOKUP($B316,'Tillförd energi'!$B$1:$AS$566,MATCH(P$1,'Tillförd energi'!$B$1:$AQ$1,0),FALSE)</f>
        <v>0</v>
      </c>
      <c r="Q316">
        <f>VLOOKUP($B316,'Tillförd energi'!$B$1:$AS$566,MATCH(Q$1,'Tillförd energi'!$B$1:$AQ$1,0),FALSE)</f>
        <v>0</v>
      </c>
      <c r="R316">
        <f>VLOOKUP($B316,'Tillförd energi'!$B$1:$AS$566,MATCH(R$1,'Tillförd energi'!$B$1:$AQ$1,0),FALSE)</f>
        <v>0</v>
      </c>
      <c r="S316">
        <f>VLOOKUP($B316,'Tillförd energi'!$B$1:$AS$566,MATCH(S$1,'Tillförd energi'!$B$1:$AQ$1,0),FALSE)</f>
        <v>0</v>
      </c>
      <c r="T316">
        <f>VLOOKUP($B316,'Tillförd energi'!$B$1:$AS$566,MATCH(T$1,'Tillförd energi'!$B$1:$AQ$1,0),FALSE)</f>
        <v>0</v>
      </c>
      <c r="U316">
        <f>VLOOKUP($B316,'Tillförd energi'!$B$1:$AS$566,MATCH(U$1,'Tillförd energi'!$B$1:$AQ$1,0),FALSE)</f>
        <v>0</v>
      </c>
      <c r="V316">
        <f>VLOOKUP($B316,'Tillförd energi'!$B$1:$AS$566,MATCH(V$1,'Tillförd energi'!$B$1:$AQ$1,0),FALSE)</f>
        <v>0</v>
      </c>
      <c r="W316">
        <f>VLOOKUP($B316,'Tillförd energi'!$B$1:$AS$566,MATCH(W$1,'Tillförd energi'!$B$1:$AQ$1,0),FALSE)</f>
        <v>0</v>
      </c>
      <c r="X316">
        <f>VLOOKUP($B316,'Tillförd energi'!$B$1:$AS$566,MATCH(X$1,'Tillförd energi'!$B$1:$AQ$1,0),FALSE)</f>
        <v>0</v>
      </c>
      <c r="Y316">
        <f>VLOOKUP($B316,'Tillförd energi'!$B$1:$AS$566,MATCH(Y$1,'Tillförd energi'!$B$1:$AQ$1,0),FALSE)</f>
        <v>0</v>
      </c>
      <c r="Z316">
        <f>VLOOKUP($B316,'Tillförd energi'!$B$1:$AS$566,MATCH(Z$1,'Tillförd energi'!$B$1:$AQ$1,0),FALSE)</f>
        <v>0</v>
      </c>
      <c r="AA316">
        <f>VLOOKUP($B316,'Tillförd energi'!$B$1:$AS$566,MATCH(AA$1,'Tillförd energi'!$B$1:$AQ$1,0),FALSE)</f>
        <v>0</v>
      </c>
      <c r="AB316">
        <f>VLOOKUP($B316,'Tillförd energi'!$B$1:$AS$566,MATCH(AB$1,'Tillförd energi'!$B$1:$AQ$1,0),FALSE)</f>
        <v>0</v>
      </c>
      <c r="AC316">
        <f>VLOOKUP($B316,'Tillförd energi'!$B$1:$AS$566,MATCH(AC$1,'Tillförd energi'!$B$1:$AQ$1,0),FALSE)</f>
        <v>0</v>
      </c>
      <c r="AD316">
        <f>VLOOKUP($B316,'Tillförd energi'!$B$1:$AS$566,MATCH(AD$1,'Tillförd energi'!$B$1:$AQ$1,0),FALSE)</f>
        <v>0</v>
      </c>
      <c r="AE316">
        <f>VLOOKUP($B316,'Tillförd energi'!$B$1:$AS$566,MATCH(AE$1,'Tillförd energi'!$B$1:$AQ$1,0),FALSE)</f>
        <v>0</v>
      </c>
      <c r="AF316">
        <f>VLOOKUP($B316,'Tillförd energi'!$B$1:$AS$566,MATCH(AF$1,'Tillförd energi'!$B$1:$AQ$1,0),FALSE)</f>
        <v>3.6999999999999998E-2</v>
      </c>
      <c r="AG316">
        <f>IFERROR(VLOOKUP(B316,Miljö!$B$1:$S$476,9,FALSE)/1,0)</f>
        <v>0</v>
      </c>
      <c r="AI316">
        <f t="shared" si="40"/>
        <v>3.6999999999999998E-2</v>
      </c>
      <c r="AJ316">
        <f t="shared" si="41"/>
        <v>3.6999999999999998E-2</v>
      </c>
      <c r="AK316">
        <f>IF(ISERROR(1/VLOOKUP($B316,Leveranser!$B$1:$S$500,MATCH("såld värme (gwh)",Leveranser!$B$1:$S$1,0),FALSE)),"",VLOOKUP($B316,Leveranser!$B$1:$S$500,MATCH("såld värme (gwh)",Leveranser!$B$1:$S$1,0),FALSE))</f>
        <v>0.74919999999999998</v>
      </c>
      <c r="AL316">
        <f>VLOOKUP($B316,Leveranser!$B$1:$Y$500,MATCH("Totalt såld fjärrvärme till andra fjärrvärmeföretag",Leveranser!$B$1:$AA$1,0),FALSE)</f>
        <v>0</v>
      </c>
      <c r="AM316">
        <f>IF(ISERROR(1/VLOOKUP($B316,Miljö!$B$1:$S$500,MATCH("Såld mängd produktionsspecifik fjärrvärme (GWh)",Miljö!$B$1:$R$1,0),FALSE)),0,VLOOKUP($B316,Miljö!$B$1:$S$500,MATCH("Såld mängd produktionsspecifik fjärrvärme (GWh)",Miljö!$B$1:$R$1,0),FALSE))</f>
        <v>0</v>
      </c>
      <c r="AN316" s="137">
        <f t="shared" si="42"/>
        <v>20.248648648648651</v>
      </c>
      <c r="AO316" t="s">
        <v>1274</v>
      </c>
      <c r="AP316" t="str">
        <f>VLOOKUP($B316,Miljövärden!$B$1:$H$446,7,FALSE)</f>
        <v>Nej</v>
      </c>
      <c r="AQ316" t="str">
        <f>VLOOKUP($B316,Miljövärden!$B$1:$H$446,6,FALSE)</f>
        <v>Nej</v>
      </c>
      <c r="AU316">
        <f t="shared" si="35"/>
        <v>3.6999999999999998E-2</v>
      </c>
      <c r="AV316">
        <f t="shared" si="36"/>
        <v>0</v>
      </c>
      <c r="AW316">
        <f t="shared" si="37"/>
        <v>0</v>
      </c>
      <c r="AX316">
        <f t="shared" si="38"/>
        <v>0</v>
      </c>
      <c r="AZ316">
        <f t="shared" si="39"/>
        <v>0</v>
      </c>
    </row>
    <row r="317" spans="1:52" customFormat="1" x14ac:dyDescent="0.25">
      <c r="A317" s="2" t="s">
        <v>495</v>
      </c>
      <c r="B317" s="2" t="s">
        <v>494</v>
      </c>
      <c r="C317">
        <f>VLOOKUP($B317,'Tillförd energi'!$B$1:$AS$566,MATCH(C$1,'Tillförd energi'!$B$1:$AQ$1,0),FALSE)</f>
        <v>0</v>
      </c>
      <c r="D317">
        <f>VLOOKUP($B317,'Tillförd energi'!$B$1:$AS$566,MATCH(D$1,'Tillförd energi'!$B$1:$AQ$1,0),FALSE)</f>
        <v>0</v>
      </c>
      <c r="E317">
        <f>VLOOKUP($B317,'Tillförd energi'!$B$1:$AS$566,MATCH(E$1,'Tillförd energi'!$B$1:$AQ$1,0),FALSE)</f>
        <v>0</v>
      </c>
      <c r="F317">
        <f>VLOOKUP($B317,'Tillförd energi'!$B$1:$AS$566,MATCH(F$1,'Tillförd energi'!$B$1:$AQ$1,0),FALSE)</f>
        <v>0</v>
      </c>
      <c r="G317">
        <f>VLOOKUP($B317,'Tillförd energi'!$B$1:$AS$566,MATCH(G$1,'Tillförd energi'!$B$1:$AQ$1,0),FALSE)</f>
        <v>0</v>
      </c>
      <c r="H317">
        <f>VLOOKUP($B317,'Tillförd energi'!$B$1:$AS$566,MATCH(H$1,'Tillförd energi'!$B$1:$AQ$1,0),FALSE)</f>
        <v>0</v>
      </c>
      <c r="I317">
        <f>VLOOKUP($B317,'Tillförd energi'!$B$1:$AS$566,MATCH(I$1,'Tillförd energi'!$B$1:$AQ$1,0),FALSE)</f>
        <v>0</v>
      </c>
      <c r="J317">
        <f>VLOOKUP($B317,'Tillförd energi'!$B$1:$AS$566,MATCH(J$1,'Tillförd energi'!$B$1:$AQ$1,0),FALSE)</f>
        <v>0</v>
      </c>
      <c r="K317">
        <v>0</v>
      </c>
      <c r="L317">
        <f>VLOOKUP($B317,'Tillförd energi'!$B$1:$AS$566,MATCH(L$1,'Tillförd energi'!$B$1:$AQ$1,0),FALSE)</f>
        <v>0</v>
      </c>
      <c r="M317">
        <f>VLOOKUP($B317,'Tillförd energi'!$B$1:$AS$566,MATCH(M$1,'Tillförd energi'!$B$1:$AQ$1,0),FALSE)</f>
        <v>0</v>
      </c>
      <c r="N317">
        <f>VLOOKUP($B317,'Tillförd energi'!$B$1:$AS$566,MATCH(N$1,'Tillförd energi'!$B$1:$AQ$1,0),FALSE)</f>
        <v>0</v>
      </c>
      <c r="O317">
        <f>VLOOKUP($B317,'Tillförd energi'!$B$1:$AS$566,MATCH(O$1,'Tillförd energi'!$B$1:$AQ$1,0),FALSE)</f>
        <v>0</v>
      </c>
      <c r="P317">
        <f>VLOOKUP($B317,'Tillförd energi'!$B$1:$AS$566,MATCH(P$1,'Tillförd energi'!$B$1:$AQ$1,0),FALSE)</f>
        <v>0</v>
      </c>
      <c r="Q317">
        <f>VLOOKUP($B317,'Tillförd energi'!$B$1:$AS$566,MATCH(Q$1,'Tillförd energi'!$B$1:$AQ$1,0),FALSE)</f>
        <v>0</v>
      </c>
      <c r="R317">
        <f>VLOOKUP($B317,'Tillförd energi'!$B$1:$AS$566,MATCH(R$1,'Tillförd energi'!$B$1:$AQ$1,0),FALSE)</f>
        <v>0</v>
      </c>
      <c r="S317">
        <f>VLOOKUP($B317,'Tillförd energi'!$B$1:$AS$566,MATCH(S$1,'Tillförd energi'!$B$1:$AQ$1,0),FALSE)</f>
        <v>0</v>
      </c>
      <c r="T317">
        <f>VLOOKUP($B317,'Tillförd energi'!$B$1:$AS$566,MATCH(T$1,'Tillförd energi'!$B$1:$AQ$1,0),FALSE)</f>
        <v>0</v>
      </c>
      <c r="U317">
        <f>VLOOKUP($B317,'Tillförd energi'!$B$1:$AS$566,MATCH(U$1,'Tillförd energi'!$B$1:$AQ$1,0),FALSE)</f>
        <v>0</v>
      </c>
      <c r="V317">
        <f>VLOOKUP($B317,'Tillförd energi'!$B$1:$AS$566,MATCH(V$1,'Tillförd energi'!$B$1:$AQ$1,0),FALSE)</f>
        <v>0</v>
      </c>
      <c r="W317">
        <f>VLOOKUP($B317,'Tillförd energi'!$B$1:$AS$566,MATCH(W$1,'Tillförd energi'!$B$1:$AQ$1,0),FALSE)</f>
        <v>0</v>
      </c>
      <c r="X317">
        <f>VLOOKUP($B317,'Tillförd energi'!$B$1:$AS$566,MATCH(X$1,'Tillförd energi'!$B$1:$AQ$1,0),FALSE)</f>
        <v>0</v>
      </c>
      <c r="Y317">
        <f>VLOOKUP($B317,'Tillförd energi'!$B$1:$AS$566,MATCH(Y$1,'Tillförd energi'!$B$1:$AQ$1,0),FALSE)</f>
        <v>0</v>
      </c>
      <c r="Z317">
        <f>VLOOKUP($B317,'Tillförd energi'!$B$1:$AS$566,MATCH(Z$1,'Tillförd energi'!$B$1:$AQ$1,0),FALSE)</f>
        <v>0</v>
      </c>
      <c r="AA317">
        <f>VLOOKUP($B317,'Tillförd energi'!$B$1:$AS$566,MATCH(AA$1,'Tillförd energi'!$B$1:$AQ$1,0),FALSE)</f>
        <v>0</v>
      </c>
      <c r="AB317">
        <f>VLOOKUP($B317,'Tillförd energi'!$B$1:$AS$566,MATCH(AB$1,'Tillförd energi'!$B$1:$AQ$1,0),FALSE)</f>
        <v>0</v>
      </c>
      <c r="AC317">
        <f>VLOOKUP($B317,'Tillförd energi'!$B$1:$AS$566,MATCH(AC$1,'Tillförd energi'!$B$1:$AQ$1,0),FALSE)</f>
        <v>0</v>
      </c>
      <c r="AD317">
        <f>VLOOKUP($B317,'Tillförd energi'!$B$1:$AS$566,MATCH(AD$1,'Tillförd energi'!$B$1:$AQ$1,0),FALSE)</f>
        <v>17.176500000000001</v>
      </c>
      <c r="AE317">
        <f>VLOOKUP($B317,'Tillförd energi'!$B$1:$AS$566,MATCH(AE$1,'Tillförd energi'!$B$1:$AQ$1,0),FALSE)</f>
        <v>0</v>
      </c>
      <c r="AF317">
        <f>VLOOKUP($B317,'Tillförd energi'!$B$1:$AS$566,MATCH(AF$1,'Tillförd energi'!$B$1:$AQ$1,0),FALSE)</f>
        <v>0.40200000000000002</v>
      </c>
      <c r="AG317">
        <f>IFERROR(VLOOKUP(B317,Miljö!$B$1:$S$476,9,FALSE)/1,0)</f>
        <v>0</v>
      </c>
      <c r="AI317">
        <f t="shared" si="40"/>
        <v>17.578500000000002</v>
      </c>
      <c r="AJ317">
        <f t="shared" si="41"/>
        <v>17.578500000000002</v>
      </c>
      <c r="AK317">
        <f>IF(ISERROR(1/VLOOKUP($B317,Leveranser!$B$1:$S$500,MATCH("såld värme (gwh)",Leveranser!$B$1:$S$1,0),FALSE)),"",VLOOKUP($B317,Leveranser!$B$1:$S$500,MATCH("såld värme (gwh)",Leveranser!$B$1:$S$1,0),FALSE))</f>
        <v>13.4</v>
      </c>
      <c r="AL317">
        <f>VLOOKUP($B317,Leveranser!$B$1:$Y$500,MATCH("Totalt såld fjärrvärme till andra fjärrvärmeföretag",Leveranser!$B$1:$AA$1,0),FALSE)</f>
        <v>0</v>
      </c>
      <c r="AM317">
        <f>IF(ISERROR(1/VLOOKUP($B317,Miljö!$B$1:$S$500,MATCH("Såld mängd produktionsspecifik fjärrvärme (GWh)",Miljö!$B$1:$R$1,0),FALSE)),0,VLOOKUP($B317,Miljö!$B$1:$S$500,MATCH("Såld mängd produktionsspecifik fjärrvärme (GWh)",Miljö!$B$1:$R$1,0),FALSE))</f>
        <v>0</v>
      </c>
      <c r="AN317" s="137">
        <f t="shared" si="42"/>
        <v>0.76229484882100285</v>
      </c>
      <c r="AP317" t="str">
        <f>VLOOKUP($B317,Miljövärden!$B$1:$H$446,7,FALSE)</f>
        <v>Ja</v>
      </c>
      <c r="AQ317" t="str">
        <f>VLOOKUP($B317,Miljövärden!$B$1:$H$446,6,FALSE)</f>
        <v>Nej</v>
      </c>
      <c r="AU317">
        <f t="shared" si="35"/>
        <v>0.40200000000000002</v>
      </c>
      <c r="AV317">
        <f t="shared" si="36"/>
        <v>0</v>
      </c>
      <c r="AW317">
        <f t="shared" si="37"/>
        <v>0</v>
      </c>
      <c r="AX317">
        <f t="shared" si="38"/>
        <v>0</v>
      </c>
      <c r="AZ317">
        <f t="shared" si="39"/>
        <v>0</v>
      </c>
    </row>
    <row r="318" spans="1:52" customFormat="1" x14ac:dyDescent="0.25">
      <c r="A318" s="2" t="s">
        <v>496</v>
      </c>
      <c r="B318" s="2" t="s">
        <v>497</v>
      </c>
      <c r="C318">
        <f>VLOOKUP($B318,'Tillförd energi'!$B$1:$AS$566,MATCH(C$1,'Tillförd energi'!$B$1:$AQ$1,0),FALSE)</f>
        <v>0</v>
      </c>
      <c r="D318">
        <f>VLOOKUP($B318,'Tillförd energi'!$B$1:$AS$566,MATCH(D$1,'Tillförd energi'!$B$1:$AQ$1,0),FALSE)</f>
        <v>0.09</v>
      </c>
      <c r="E318">
        <f>VLOOKUP($B318,'Tillförd energi'!$B$1:$AS$566,MATCH(E$1,'Tillförd energi'!$B$1:$AQ$1,0),FALSE)</f>
        <v>0</v>
      </c>
      <c r="F318">
        <f>VLOOKUP($B318,'Tillförd energi'!$B$1:$AS$566,MATCH(F$1,'Tillförd energi'!$B$1:$AQ$1,0),FALSE)</f>
        <v>0</v>
      </c>
      <c r="G318">
        <f>VLOOKUP($B318,'Tillförd energi'!$B$1:$AS$566,MATCH(G$1,'Tillförd energi'!$B$1:$AQ$1,0),FALSE)</f>
        <v>0</v>
      </c>
      <c r="H318">
        <f>VLOOKUP($B318,'Tillförd energi'!$B$1:$AS$566,MATCH(H$1,'Tillförd energi'!$B$1:$AQ$1,0),FALSE)</f>
        <v>0</v>
      </c>
      <c r="I318">
        <f>VLOOKUP($B318,'Tillförd energi'!$B$1:$AS$566,MATCH(I$1,'Tillförd energi'!$B$1:$AQ$1,0),FALSE)</f>
        <v>0</v>
      </c>
      <c r="J318">
        <f>VLOOKUP($B318,'Tillförd energi'!$B$1:$AS$566,MATCH(J$1,'Tillförd energi'!$B$1:$AQ$1,0),FALSE)</f>
        <v>0</v>
      </c>
      <c r="K318">
        <v>0</v>
      </c>
      <c r="L318">
        <f>VLOOKUP($B318,'Tillförd energi'!$B$1:$AS$566,MATCH(L$1,'Tillförd energi'!$B$1:$AQ$1,0),FALSE)</f>
        <v>0</v>
      </c>
      <c r="M318">
        <f>VLOOKUP($B318,'Tillförd energi'!$B$1:$AS$566,MATCH(M$1,'Tillförd energi'!$B$1:$AQ$1,0),FALSE)</f>
        <v>0</v>
      </c>
      <c r="N318">
        <f>VLOOKUP($B318,'Tillförd energi'!$B$1:$AS$566,MATCH(N$1,'Tillförd energi'!$B$1:$AQ$1,0),FALSE)</f>
        <v>103.773</v>
      </c>
      <c r="O318">
        <f>VLOOKUP($B318,'Tillförd energi'!$B$1:$AS$566,MATCH(O$1,'Tillförd energi'!$B$1:$AQ$1,0),FALSE)</f>
        <v>0</v>
      </c>
      <c r="P318">
        <f>VLOOKUP($B318,'Tillförd energi'!$B$1:$AS$566,MATCH(P$1,'Tillförd energi'!$B$1:$AQ$1,0),FALSE)</f>
        <v>0</v>
      </c>
      <c r="Q318">
        <f>VLOOKUP($B318,'Tillförd energi'!$B$1:$AS$566,MATCH(Q$1,'Tillförd energi'!$B$1:$AQ$1,0),FALSE)</f>
        <v>0</v>
      </c>
      <c r="R318">
        <f>VLOOKUP($B318,'Tillförd energi'!$B$1:$AS$566,MATCH(R$1,'Tillförd energi'!$B$1:$AQ$1,0),FALSE)</f>
        <v>0</v>
      </c>
      <c r="S318">
        <f>VLOOKUP($B318,'Tillförd energi'!$B$1:$AS$566,MATCH(S$1,'Tillförd energi'!$B$1:$AQ$1,0),FALSE)</f>
        <v>0</v>
      </c>
      <c r="T318">
        <f>VLOOKUP($B318,'Tillförd energi'!$B$1:$AS$566,MATCH(T$1,'Tillförd energi'!$B$1:$AQ$1,0),FALSE)</f>
        <v>0</v>
      </c>
      <c r="U318">
        <f>VLOOKUP($B318,'Tillförd energi'!$B$1:$AS$566,MATCH(U$1,'Tillförd energi'!$B$1:$AQ$1,0),FALSE)</f>
        <v>0</v>
      </c>
      <c r="V318">
        <f>VLOOKUP($B318,'Tillförd energi'!$B$1:$AS$566,MATCH(V$1,'Tillförd energi'!$B$1:$AQ$1,0),FALSE)</f>
        <v>0</v>
      </c>
      <c r="W318">
        <f>VLOOKUP($B318,'Tillförd energi'!$B$1:$AS$566,MATCH(W$1,'Tillförd energi'!$B$1:$AQ$1,0),FALSE)</f>
        <v>0</v>
      </c>
      <c r="X318">
        <f>VLOOKUP($B318,'Tillförd energi'!$B$1:$AS$566,MATCH(X$1,'Tillförd energi'!$B$1:$AQ$1,0),FALSE)</f>
        <v>0</v>
      </c>
      <c r="Y318">
        <f>VLOOKUP($B318,'Tillförd energi'!$B$1:$AS$566,MATCH(Y$1,'Tillförd energi'!$B$1:$AQ$1,0),FALSE)</f>
        <v>0</v>
      </c>
      <c r="Z318">
        <f>VLOOKUP($B318,'Tillförd energi'!$B$1:$AS$566,MATCH(Z$1,'Tillförd energi'!$B$1:$AQ$1,0),FALSE)</f>
        <v>0</v>
      </c>
      <c r="AA318">
        <f>VLOOKUP($B318,'Tillförd energi'!$B$1:$AS$566,MATCH(AA$1,'Tillförd energi'!$B$1:$AQ$1,0),FALSE)</f>
        <v>0</v>
      </c>
      <c r="AB318">
        <f>VLOOKUP($B318,'Tillförd energi'!$B$1:$AS$566,MATCH(AB$1,'Tillförd energi'!$B$1:$AQ$1,0),FALSE)</f>
        <v>0</v>
      </c>
      <c r="AC318">
        <f>VLOOKUP($B318,'Tillförd energi'!$B$1:$AS$566,MATCH(AC$1,'Tillförd energi'!$B$1:$AQ$1,0),FALSE)</f>
        <v>28.44</v>
      </c>
      <c r="AD318">
        <f>VLOOKUP($B318,'Tillförd energi'!$B$1:$AS$566,MATCH(AD$1,'Tillförd energi'!$B$1:$AQ$1,0),FALSE)</f>
        <v>0</v>
      </c>
      <c r="AE318">
        <f>VLOOKUP($B318,'Tillförd energi'!$B$1:$AS$566,MATCH(AE$1,'Tillförd energi'!$B$1:$AQ$1,0),FALSE)</f>
        <v>0</v>
      </c>
      <c r="AF318">
        <f>VLOOKUP($B318,'Tillförd energi'!$B$1:$AS$566,MATCH(AF$1,'Tillförd energi'!$B$1:$AQ$1,0),FALSE)</f>
        <v>4.8</v>
      </c>
      <c r="AG318">
        <f>IFERROR(VLOOKUP(B318,Miljö!$B$1:$S$476,9,FALSE)/1,0)</f>
        <v>0</v>
      </c>
      <c r="AI318">
        <f t="shared" si="40"/>
        <v>137.10300000000001</v>
      </c>
      <c r="AJ318">
        <f t="shared" si="41"/>
        <v>137.10300000000001</v>
      </c>
      <c r="AK318">
        <f>IF(ISERROR(1/VLOOKUP($B318,Leveranser!$B$1:$S$500,MATCH("såld värme (gwh)",Leveranser!$B$1:$S$1,0),FALSE)),"",VLOOKUP($B318,Leveranser!$B$1:$S$500,MATCH("såld värme (gwh)",Leveranser!$B$1:$S$1,0),FALSE))</f>
        <v>116</v>
      </c>
      <c r="AL318">
        <f>VLOOKUP($B318,Leveranser!$B$1:$Y$500,MATCH("Totalt såld fjärrvärme till andra fjärrvärmeföretag",Leveranser!$B$1:$AA$1,0),FALSE)</f>
        <v>0</v>
      </c>
      <c r="AM318">
        <f>IF(ISERROR(1/VLOOKUP($B318,Miljö!$B$1:$S$500,MATCH("Såld mängd produktionsspecifik fjärrvärme (GWh)",Miljö!$B$1:$R$1,0),FALSE)),0,VLOOKUP($B318,Miljö!$B$1:$S$500,MATCH("Såld mängd produktionsspecifik fjärrvärme (GWh)",Miljö!$B$1:$R$1,0),FALSE))</f>
        <v>0</v>
      </c>
      <c r="AN318" s="137">
        <f t="shared" si="42"/>
        <v>0.84607922510813038</v>
      </c>
      <c r="AP318" t="str">
        <f>VLOOKUP($B318,Miljövärden!$B$1:$H$446,7,FALSE)</f>
        <v>Ja</v>
      </c>
      <c r="AQ318" t="str">
        <f>VLOOKUP($B318,Miljövärden!$B$1:$H$446,6,FALSE)</f>
        <v>Nej</v>
      </c>
      <c r="AU318">
        <f t="shared" si="35"/>
        <v>4.8</v>
      </c>
      <c r="AV318">
        <f t="shared" si="36"/>
        <v>0</v>
      </c>
      <c r="AW318">
        <f t="shared" si="37"/>
        <v>103.773</v>
      </c>
      <c r="AX318">
        <f t="shared" si="38"/>
        <v>0</v>
      </c>
      <c r="AZ318">
        <f t="shared" si="39"/>
        <v>103.773</v>
      </c>
    </row>
    <row r="319" spans="1:52" customFormat="1" x14ac:dyDescent="0.25">
      <c r="A319" s="2" t="s">
        <v>498</v>
      </c>
      <c r="B319" s="2" t="s">
        <v>499</v>
      </c>
      <c r="C319">
        <f>VLOOKUP($B319,'Tillförd energi'!$B$1:$AS$566,MATCH(C$1,'Tillförd energi'!$B$1:$AQ$1,0),FALSE)</f>
        <v>0</v>
      </c>
      <c r="D319">
        <f>VLOOKUP($B319,'Tillförd energi'!$B$1:$AS$566,MATCH(D$1,'Tillförd energi'!$B$1:$AQ$1,0),FALSE)</f>
        <v>0.23</v>
      </c>
      <c r="E319">
        <f>VLOOKUP($B319,'Tillförd energi'!$B$1:$AS$566,MATCH(E$1,'Tillförd energi'!$B$1:$AQ$1,0),FALSE)</f>
        <v>0</v>
      </c>
      <c r="F319">
        <f>VLOOKUP($B319,'Tillförd energi'!$B$1:$AS$566,MATCH(F$1,'Tillförd energi'!$B$1:$AQ$1,0),FALSE)</f>
        <v>0</v>
      </c>
      <c r="G319">
        <f>VLOOKUP($B319,'Tillförd energi'!$B$1:$AS$566,MATCH(G$1,'Tillförd energi'!$B$1:$AQ$1,0),FALSE)</f>
        <v>2.9000000000000001E-2</v>
      </c>
      <c r="H319">
        <f>VLOOKUP($B319,'Tillförd energi'!$B$1:$AS$566,MATCH(H$1,'Tillförd energi'!$B$1:$AQ$1,0),FALSE)</f>
        <v>0</v>
      </c>
      <c r="I319">
        <f>VLOOKUP($B319,'Tillförd energi'!$B$1:$AS$566,MATCH(I$1,'Tillförd energi'!$B$1:$AQ$1,0),FALSE)</f>
        <v>0</v>
      </c>
      <c r="J319">
        <f>VLOOKUP($B319,'Tillförd energi'!$B$1:$AS$566,MATCH(J$1,'Tillförd energi'!$B$1:$AQ$1,0),FALSE)</f>
        <v>0</v>
      </c>
      <c r="K319">
        <v>0</v>
      </c>
      <c r="L319">
        <f>VLOOKUP($B319,'Tillförd energi'!$B$1:$AS$566,MATCH(L$1,'Tillförd energi'!$B$1:$AQ$1,0),FALSE)</f>
        <v>0</v>
      </c>
      <c r="M319">
        <f>VLOOKUP($B319,'Tillförd energi'!$B$1:$AS$566,MATCH(M$1,'Tillförd energi'!$B$1:$AQ$1,0),FALSE)</f>
        <v>0</v>
      </c>
      <c r="N319">
        <f>VLOOKUP($B319,'Tillförd energi'!$B$1:$AS$566,MATCH(N$1,'Tillförd energi'!$B$1:$AQ$1,0),FALSE)</f>
        <v>40.1</v>
      </c>
      <c r="O319">
        <f>VLOOKUP($B319,'Tillförd energi'!$B$1:$AS$566,MATCH(O$1,'Tillförd energi'!$B$1:$AQ$1,0),FALSE)</f>
        <v>0</v>
      </c>
      <c r="P319">
        <f>VLOOKUP($B319,'Tillförd energi'!$B$1:$AS$566,MATCH(P$1,'Tillförd energi'!$B$1:$AQ$1,0),FALSE)</f>
        <v>44.5</v>
      </c>
      <c r="Q319">
        <f>VLOOKUP($B319,'Tillförd energi'!$B$1:$AS$566,MATCH(Q$1,'Tillförd energi'!$B$1:$AQ$1,0),FALSE)</f>
        <v>0</v>
      </c>
      <c r="R319">
        <f>VLOOKUP($B319,'Tillförd energi'!$B$1:$AS$566,MATCH(R$1,'Tillförd energi'!$B$1:$AQ$1,0),FALSE)</f>
        <v>11.4529</v>
      </c>
      <c r="S319">
        <f>VLOOKUP($B319,'Tillförd energi'!$B$1:$AS$566,MATCH(S$1,'Tillförd energi'!$B$1:$AQ$1,0),FALSE)</f>
        <v>0</v>
      </c>
      <c r="T319">
        <f>VLOOKUP($B319,'Tillförd energi'!$B$1:$AS$566,MATCH(T$1,'Tillförd energi'!$B$1:$AQ$1,0),FALSE)</f>
        <v>0</v>
      </c>
      <c r="U319">
        <f>VLOOKUP($B319,'Tillförd energi'!$B$1:$AS$566,MATCH(U$1,'Tillförd energi'!$B$1:$AQ$1,0),FALSE)</f>
        <v>0</v>
      </c>
      <c r="V319">
        <f>VLOOKUP($B319,'Tillförd energi'!$B$1:$AS$566,MATCH(V$1,'Tillförd energi'!$B$1:$AQ$1,0),FALSE)</f>
        <v>0</v>
      </c>
      <c r="W319">
        <f>VLOOKUP($B319,'Tillförd energi'!$B$1:$AS$566,MATCH(W$1,'Tillförd energi'!$B$1:$AQ$1,0),FALSE)</f>
        <v>0</v>
      </c>
      <c r="X319">
        <f>VLOOKUP($B319,'Tillförd energi'!$B$1:$AS$566,MATCH(X$1,'Tillförd energi'!$B$1:$AQ$1,0),FALSE)</f>
        <v>0</v>
      </c>
      <c r="Y319">
        <f>VLOOKUP($B319,'Tillförd energi'!$B$1:$AS$566,MATCH(Y$1,'Tillförd energi'!$B$1:$AQ$1,0),FALSE)</f>
        <v>0</v>
      </c>
      <c r="Z319">
        <f>VLOOKUP($B319,'Tillförd energi'!$B$1:$AS$566,MATCH(Z$1,'Tillförd energi'!$B$1:$AQ$1,0),FALSE)</f>
        <v>0</v>
      </c>
      <c r="AA319">
        <f>VLOOKUP($B319,'Tillförd energi'!$B$1:$AS$566,MATCH(AA$1,'Tillförd energi'!$B$1:$AQ$1,0),FALSE)</f>
        <v>0</v>
      </c>
      <c r="AB319">
        <f>VLOOKUP($B319,'Tillförd energi'!$B$1:$AS$566,MATCH(AB$1,'Tillförd energi'!$B$1:$AQ$1,0),FALSE)</f>
        <v>0</v>
      </c>
      <c r="AC319">
        <f>VLOOKUP($B319,'Tillförd energi'!$B$1:$AS$566,MATCH(AC$1,'Tillförd energi'!$B$1:$AQ$1,0),FALSE)</f>
        <v>13.8</v>
      </c>
      <c r="AD319">
        <f>VLOOKUP($B319,'Tillförd energi'!$B$1:$AS$566,MATCH(AD$1,'Tillförd energi'!$B$1:$AQ$1,0),FALSE)</f>
        <v>0</v>
      </c>
      <c r="AE319">
        <f>VLOOKUP($B319,'Tillförd energi'!$B$1:$AS$566,MATCH(AE$1,'Tillförd energi'!$B$1:$AQ$1,0),FALSE)</f>
        <v>1.5294099999999999</v>
      </c>
      <c r="AF319">
        <f>VLOOKUP($B319,'Tillförd energi'!$B$1:$AS$566,MATCH(AF$1,'Tillförd energi'!$B$1:$AQ$1,0),FALSE)</f>
        <v>1.9930000000000001</v>
      </c>
      <c r="AG319">
        <f>IFERROR(VLOOKUP(B319,Miljö!$B$1:$S$476,9,FALSE)/1,0)</f>
        <v>0</v>
      </c>
      <c r="AI319">
        <f t="shared" si="40"/>
        <v>113.63431</v>
      </c>
      <c r="AJ319">
        <f t="shared" si="41"/>
        <v>113.63431</v>
      </c>
      <c r="AK319">
        <f>IF(ISERROR(1/VLOOKUP($B319,Leveranser!$B$1:$S$500,MATCH("såld värme (gwh)",Leveranser!$B$1:$S$1,0),FALSE)),"",VLOOKUP($B319,Leveranser!$B$1:$S$500,MATCH("såld värme (gwh)",Leveranser!$B$1:$S$1,0),FALSE))</f>
        <v>84</v>
      </c>
      <c r="AL319">
        <f>VLOOKUP($B319,Leveranser!$B$1:$Y$500,MATCH("Totalt såld fjärrvärme till andra fjärrvärmeföretag",Leveranser!$B$1:$AA$1,0),FALSE)</f>
        <v>0</v>
      </c>
      <c r="AM319">
        <f>IF(ISERROR(1/VLOOKUP($B319,Miljö!$B$1:$S$500,MATCH("Såld mängd produktionsspecifik fjärrvärme (GWh)",Miljö!$B$1:$R$1,0),FALSE)),0,VLOOKUP($B319,Miljö!$B$1:$S$500,MATCH("Såld mängd produktionsspecifik fjärrvärme (GWh)",Miljö!$B$1:$R$1,0),FALSE))</f>
        <v>0</v>
      </c>
      <c r="AN319" s="137">
        <f t="shared" si="42"/>
        <v>0.73921335906382502</v>
      </c>
      <c r="AP319" t="str">
        <f>VLOOKUP($B319,Miljövärden!$B$1:$H$446,7,FALSE)</f>
        <v>Ja</v>
      </c>
      <c r="AQ319" t="str">
        <f>VLOOKUP($B319,Miljövärden!$B$1:$H$446,6,FALSE)</f>
        <v>Ja</v>
      </c>
      <c r="AU319">
        <f t="shared" si="35"/>
        <v>1.9930000000000001</v>
      </c>
      <c r="AV319">
        <f t="shared" si="36"/>
        <v>0</v>
      </c>
      <c r="AW319">
        <f t="shared" si="37"/>
        <v>84.6</v>
      </c>
      <c r="AX319">
        <f t="shared" si="38"/>
        <v>11.4529</v>
      </c>
      <c r="AZ319">
        <f t="shared" si="39"/>
        <v>96.052899999999994</v>
      </c>
    </row>
    <row r="320" spans="1:52" customFormat="1" x14ac:dyDescent="0.25">
      <c r="A320" s="2" t="s">
        <v>500</v>
      </c>
      <c r="B320" s="2" t="s">
        <v>501</v>
      </c>
      <c r="C320">
        <f>VLOOKUP($B320,'Tillförd energi'!$B$1:$AS$566,MATCH(C$1,'Tillförd energi'!$B$1:$AQ$1,0),FALSE)</f>
        <v>0</v>
      </c>
      <c r="D320">
        <f>VLOOKUP($B320,'Tillförd energi'!$B$1:$AS$566,MATCH(D$1,'Tillförd energi'!$B$1:$AQ$1,0),FALSE)</f>
        <v>0.18</v>
      </c>
      <c r="E320">
        <f>VLOOKUP($B320,'Tillförd energi'!$B$1:$AS$566,MATCH(E$1,'Tillförd energi'!$B$1:$AQ$1,0),FALSE)</f>
        <v>0</v>
      </c>
      <c r="F320">
        <f>VLOOKUP($B320,'Tillförd energi'!$B$1:$AS$566,MATCH(F$1,'Tillförd energi'!$B$1:$AQ$1,0),FALSE)</f>
        <v>0</v>
      </c>
      <c r="G320">
        <f>VLOOKUP($B320,'Tillförd energi'!$B$1:$AS$566,MATCH(G$1,'Tillförd energi'!$B$1:$AQ$1,0),FALSE)</f>
        <v>0</v>
      </c>
      <c r="H320">
        <f>VLOOKUP($B320,'Tillförd energi'!$B$1:$AS$566,MATCH(H$1,'Tillförd energi'!$B$1:$AQ$1,0),FALSE)</f>
        <v>0</v>
      </c>
      <c r="I320">
        <f>VLOOKUP($B320,'Tillförd energi'!$B$1:$AS$566,MATCH(I$1,'Tillförd energi'!$B$1:$AQ$1,0),FALSE)</f>
        <v>0</v>
      </c>
      <c r="J320">
        <f>VLOOKUP($B320,'Tillförd energi'!$B$1:$AS$566,MATCH(J$1,'Tillförd energi'!$B$1:$AQ$1,0),FALSE)</f>
        <v>0</v>
      </c>
      <c r="K320">
        <v>0</v>
      </c>
      <c r="L320">
        <f>VLOOKUP($B320,'Tillförd energi'!$B$1:$AS$566,MATCH(L$1,'Tillförd energi'!$B$1:$AQ$1,0),FALSE)</f>
        <v>0</v>
      </c>
      <c r="M320">
        <f>VLOOKUP($B320,'Tillförd energi'!$B$1:$AS$566,MATCH(M$1,'Tillförd energi'!$B$1:$AQ$1,0),FALSE)</f>
        <v>0</v>
      </c>
      <c r="N320">
        <f>VLOOKUP($B320,'Tillförd energi'!$B$1:$AS$566,MATCH(N$1,'Tillförd energi'!$B$1:$AQ$1,0),FALSE)</f>
        <v>311.14299999999997</v>
      </c>
      <c r="O320">
        <f>VLOOKUP($B320,'Tillförd energi'!$B$1:$AS$566,MATCH(O$1,'Tillförd energi'!$B$1:$AQ$1,0),FALSE)</f>
        <v>0</v>
      </c>
      <c r="P320">
        <f>VLOOKUP($B320,'Tillförd energi'!$B$1:$AS$566,MATCH(P$1,'Tillförd energi'!$B$1:$AQ$1,0),FALSE)</f>
        <v>0</v>
      </c>
      <c r="Q320">
        <f>VLOOKUP($B320,'Tillförd energi'!$B$1:$AS$566,MATCH(Q$1,'Tillförd energi'!$B$1:$AQ$1,0),FALSE)</f>
        <v>0</v>
      </c>
      <c r="R320">
        <f>VLOOKUP($B320,'Tillförd energi'!$B$1:$AS$566,MATCH(R$1,'Tillförd energi'!$B$1:$AQ$1,0),FALSE)</f>
        <v>0</v>
      </c>
      <c r="S320">
        <f>VLOOKUP($B320,'Tillförd energi'!$B$1:$AS$566,MATCH(S$1,'Tillförd energi'!$B$1:$AQ$1,0),FALSE)</f>
        <v>0</v>
      </c>
      <c r="T320">
        <f>VLOOKUP($B320,'Tillförd energi'!$B$1:$AS$566,MATCH(T$1,'Tillförd energi'!$B$1:$AQ$1,0),FALSE)</f>
        <v>0</v>
      </c>
      <c r="U320">
        <f>VLOOKUP($B320,'Tillförd energi'!$B$1:$AS$566,MATCH(U$1,'Tillförd energi'!$B$1:$AQ$1,0),FALSE)</f>
        <v>0</v>
      </c>
      <c r="V320">
        <f>VLOOKUP($B320,'Tillförd energi'!$B$1:$AS$566,MATCH(V$1,'Tillförd energi'!$B$1:$AQ$1,0),FALSE)</f>
        <v>0</v>
      </c>
      <c r="W320">
        <f>VLOOKUP($B320,'Tillförd energi'!$B$1:$AS$566,MATCH(W$1,'Tillförd energi'!$B$1:$AQ$1,0),FALSE)</f>
        <v>21.2</v>
      </c>
      <c r="X320">
        <f>VLOOKUP($B320,'Tillförd energi'!$B$1:$AS$566,MATCH(X$1,'Tillförd energi'!$B$1:$AQ$1,0),FALSE)</f>
        <v>0</v>
      </c>
      <c r="Y320">
        <f>VLOOKUP($B320,'Tillförd energi'!$B$1:$AS$566,MATCH(Y$1,'Tillförd energi'!$B$1:$AQ$1,0),FALSE)</f>
        <v>0</v>
      </c>
      <c r="Z320">
        <f>VLOOKUP($B320,'Tillförd energi'!$B$1:$AS$566,MATCH(Z$1,'Tillförd energi'!$B$1:$AQ$1,0),FALSE)</f>
        <v>0</v>
      </c>
      <c r="AA320">
        <f>VLOOKUP($B320,'Tillförd energi'!$B$1:$AS$566,MATCH(AA$1,'Tillförd energi'!$B$1:$AQ$1,0),FALSE)</f>
        <v>0</v>
      </c>
      <c r="AB320">
        <f>VLOOKUP($B320,'Tillförd energi'!$B$1:$AS$566,MATCH(AB$1,'Tillförd energi'!$B$1:$AQ$1,0),FALSE)</f>
        <v>0</v>
      </c>
      <c r="AC320">
        <f>VLOOKUP($B320,'Tillförd energi'!$B$1:$AS$566,MATCH(AC$1,'Tillförd energi'!$B$1:$AQ$1,0),FALSE)</f>
        <v>58.9</v>
      </c>
      <c r="AD320">
        <f>VLOOKUP($B320,'Tillförd energi'!$B$1:$AS$566,MATCH(AD$1,'Tillförd energi'!$B$1:$AQ$1,0),FALSE)</f>
        <v>0</v>
      </c>
      <c r="AE320">
        <f>VLOOKUP($B320,'Tillförd energi'!$B$1:$AS$566,MATCH(AE$1,'Tillförd energi'!$B$1:$AQ$1,0),FALSE)</f>
        <v>0</v>
      </c>
      <c r="AF320">
        <f>VLOOKUP($B320,'Tillförd energi'!$B$1:$AS$566,MATCH(AF$1,'Tillförd energi'!$B$1:$AQ$1,0),FALSE)</f>
        <v>8.0475300000000001</v>
      </c>
      <c r="AG320">
        <f>IFERROR(VLOOKUP(B320,Miljö!$B$1:$S$476,9,FALSE)/1,0)</f>
        <v>0</v>
      </c>
      <c r="AI320">
        <f t="shared" si="40"/>
        <v>399.47052999999994</v>
      </c>
      <c r="AJ320">
        <f t="shared" si="41"/>
        <v>399.47052999999994</v>
      </c>
      <c r="AK320">
        <f>IF(ISERROR(1/VLOOKUP($B320,Leveranser!$B$1:$S$500,MATCH("såld värme (gwh)",Leveranser!$B$1:$S$1,0),FALSE)),"",VLOOKUP($B320,Leveranser!$B$1:$S$500,MATCH("såld värme (gwh)",Leveranser!$B$1:$S$1,0),FALSE))</f>
        <v>321</v>
      </c>
      <c r="AL320">
        <f>VLOOKUP($B320,Leveranser!$B$1:$Y$500,MATCH("Totalt såld fjärrvärme till andra fjärrvärmeföretag",Leveranser!$B$1:$AA$1,0),FALSE)</f>
        <v>0</v>
      </c>
      <c r="AM320">
        <f>IF(ISERROR(1/VLOOKUP($B320,Miljö!$B$1:$S$500,MATCH("Såld mängd produktionsspecifik fjärrvärme (GWh)",Miljö!$B$1:$R$1,0),FALSE)),0,VLOOKUP($B320,Miljö!$B$1:$S$500,MATCH("Såld mängd produktionsspecifik fjärrvärme (GWh)",Miljö!$B$1:$R$1,0),FALSE))</f>
        <v>0</v>
      </c>
      <c r="AN320" s="137">
        <f t="shared" si="42"/>
        <v>0.80356365712384348</v>
      </c>
      <c r="AP320" t="str">
        <f>VLOOKUP($B320,Miljövärden!$B$1:$H$446,7,FALSE)</f>
        <v>Ja</v>
      </c>
      <c r="AQ320" t="str">
        <f>VLOOKUP($B320,Miljövärden!$B$1:$H$446,6,FALSE)</f>
        <v>Ja</v>
      </c>
      <c r="AU320">
        <f t="shared" si="35"/>
        <v>8.0475300000000001</v>
      </c>
      <c r="AV320">
        <f t="shared" si="36"/>
        <v>0</v>
      </c>
      <c r="AW320">
        <f t="shared" si="37"/>
        <v>311.14299999999997</v>
      </c>
      <c r="AX320">
        <f t="shared" si="38"/>
        <v>0</v>
      </c>
      <c r="AZ320">
        <f t="shared" si="39"/>
        <v>332.34299999999996</v>
      </c>
    </row>
    <row r="321" spans="1:52" customFormat="1" x14ac:dyDescent="0.25">
      <c r="A321" s="2" t="s">
        <v>502</v>
      </c>
      <c r="B321" s="2" t="s">
        <v>503</v>
      </c>
      <c r="C321">
        <f>VLOOKUP($B321,'Tillförd energi'!$B$1:$AS$566,MATCH(C$1,'Tillförd energi'!$B$1:$AQ$1,0),FALSE)</f>
        <v>0</v>
      </c>
      <c r="D321">
        <f>VLOOKUP($B321,'Tillförd energi'!$B$1:$AS$566,MATCH(D$1,'Tillförd energi'!$B$1:$AQ$1,0),FALSE)</f>
        <v>0</v>
      </c>
      <c r="E321">
        <f>VLOOKUP($B321,'Tillförd energi'!$B$1:$AS$566,MATCH(E$1,'Tillförd energi'!$B$1:$AQ$1,0),FALSE)</f>
        <v>0</v>
      </c>
      <c r="F321">
        <f>VLOOKUP($B321,'Tillförd energi'!$B$1:$AS$566,MATCH(F$1,'Tillförd energi'!$B$1:$AQ$1,0),FALSE)</f>
        <v>0</v>
      </c>
      <c r="G321">
        <f>VLOOKUP($B321,'Tillförd energi'!$B$1:$AS$566,MATCH(G$1,'Tillförd energi'!$B$1:$AQ$1,0),FALSE)</f>
        <v>0</v>
      </c>
      <c r="H321">
        <f>VLOOKUP($B321,'Tillförd energi'!$B$1:$AS$566,MATCH(H$1,'Tillförd energi'!$B$1:$AQ$1,0),FALSE)</f>
        <v>0</v>
      </c>
      <c r="I321">
        <f>VLOOKUP($B321,'Tillförd energi'!$B$1:$AS$566,MATCH(I$1,'Tillförd energi'!$B$1:$AQ$1,0),FALSE)</f>
        <v>0</v>
      </c>
      <c r="J321">
        <f>VLOOKUP($B321,'Tillförd energi'!$B$1:$AS$566,MATCH(J$1,'Tillförd energi'!$B$1:$AQ$1,0),FALSE)</f>
        <v>0</v>
      </c>
      <c r="K321">
        <v>0</v>
      </c>
      <c r="L321">
        <f>VLOOKUP($B321,'Tillförd energi'!$B$1:$AS$566,MATCH(L$1,'Tillförd energi'!$B$1:$AQ$1,0),FALSE)</f>
        <v>0</v>
      </c>
      <c r="M321">
        <f>VLOOKUP($B321,'Tillförd energi'!$B$1:$AS$566,MATCH(M$1,'Tillförd energi'!$B$1:$AQ$1,0),FALSE)</f>
        <v>0</v>
      </c>
      <c r="N321">
        <f>VLOOKUP($B321,'Tillförd energi'!$B$1:$AS$566,MATCH(N$1,'Tillförd energi'!$B$1:$AQ$1,0),FALSE)</f>
        <v>0</v>
      </c>
      <c r="O321">
        <f>VLOOKUP($B321,'Tillförd energi'!$B$1:$AS$566,MATCH(O$1,'Tillförd energi'!$B$1:$AQ$1,0),FALSE)</f>
        <v>0</v>
      </c>
      <c r="P321">
        <f>VLOOKUP($B321,'Tillförd energi'!$B$1:$AS$566,MATCH(P$1,'Tillförd energi'!$B$1:$AQ$1,0),FALSE)</f>
        <v>0.64800000000000002</v>
      </c>
      <c r="Q321">
        <f>VLOOKUP($B321,'Tillförd energi'!$B$1:$AS$566,MATCH(Q$1,'Tillförd energi'!$B$1:$AQ$1,0),FALSE)</f>
        <v>0</v>
      </c>
      <c r="R321">
        <f>VLOOKUP($B321,'Tillförd energi'!$B$1:$AS$566,MATCH(R$1,'Tillförd energi'!$B$1:$AQ$1,0),FALSE)</f>
        <v>0</v>
      </c>
      <c r="S321">
        <f>VLOOKUP($B321,'Tillförd energi'!$B$1:$AS$566,MATCH(S$1,'Tillförd energi'!$B$1:$AQ$1,0),FALSE)</f>
        <v>4.78</v>
      </c>
      <c r="T321">
        <f>VLOOKUP($B321,'Tillförd energi'!$B$1:$AS$566,MATCH(T$1,'Tillförd energi'!$B$1:$AQ$1,0),FALSE)</f>
        <v>0</v>
      </c>
      <c r="U321">
        <f>VLOOKUP($B321,'Tillförd energi'!$B$1:$AS$566,MATCH(U$1,'Tillförd energi'!$B$1:$AQ$1,0),FALSE)</f>
        <v>0</v>
      </c>
      <c r="V321">
        <f>VLOOKUP($B321,'Tillförd energi'!$B$1:$AS$566,MATCH(V$1,'Tillförd energi'!$B$1:$AQ$1,0),FALSE)</f>
        <v>0</v>
      </c>
      <c r="W321">
        <f>VLOOKUP($B321,'Tillförd energi'!$B$1:$AS$566,MATCH(W$1,'Tillförd energi'!$B$1:$AQ$1,0),FALSE)</f>
        <v>5.8999999999999997E-2</v>
      </c>
      <c r="X321">
        <f>VLOOKUP($B321,'Tillförd energi'!$B$1:$AS$566,MATCH(X$1,'Tillförd energi'!$B$1:$AQ$1,0),FALSE)</f>
        <v>0</v>
      </c>
      <c r="Y321">
        <f>VLOOKUP($B321,'Tillförd energi'!$B$1:$AS$566,MATCH(Y$1,'Tillförd energi'!$B$1:$AQ$1,0),FALSE)</f>
        <v>0</v>
      </c>
      <c r="Z321">
        <f>VLOOKUP($B321,'Tillförd energi'!$B$1:$AS$566,MATCH(Z$1,'Tillförd energi'!$B$1:$AQ$1,0),FALSE)</f>
        <v>0</v>
      </c>
      <c r="AA321">
        <f>VLOOKUP($B321,'Tillförd energi'!$B$1:$AS$566,MATCH(AA$1,'Tillförd energi'!$B$1:$AQ$1,0),FALSE)</f>
        <v>0</v>
      </c>
      <c r="AB321">
        <f>VLOOKUP($B321,'Tillförd energi'!$B$1:$AS$566,MATCH(AB$1,'Tillförd energi'!$B$1:$AQ$1,0),FALSE)</f>
        <v>0</v>
      </c>
      <c r="AC321">
        <f>VLOOKUP($B321,'Tillförd energi'!$B$1:$AS$566,MATCH(AC$1,'Tillförd energi'!$B$1:$AQ$1,0),FALSE)</f>
        <v>0</v>
      </c>
      <c r="AD321">
        <f>VLOOKUP($B321,'Tillförd energi'!$B$1:$AS$566,MATCH(AD$1,'Tillförd energi'!$B$1:$AQ$1,0),FALSE)</f>
        <v>0</v>
      </c>
      <c r="AE321">
        <f>VLOOKUP($B321,'Tillförd energi'!$B$1:$AS$566,MATCH(AE$1,'Tillförd energi'!$B$1:$AQ$1,0),FALSE)</f>
        <v>0</v>
      </c>
      <c r="AF321">
        <f>VLOOKUP($B321,'Tillförd energi'!$B$1:$AS$566,MATCH(AF$1,'Tillförd energi'!$B$1:$AQ$1,0),FALSE)</f>
        <v>8.7999999999999995E-2</v>
      </c>
      <c r="AG321">
        <f>IFERROR(VLOOKUP(B321,Miljö!$B$1:$S$476,9,FALSE)/1,0)</f>
        <v>0</v>
      </c>
      <c r="AI321">
        <f t="shared" si="40"/>
        <v>5.5750000000000002</v>
      </c>
      <c r="AJ321">
        <f t="shared" si="41"/>
        <v>5.5750000000000002</v>
      </c>
      <c r="AK321">
        <f>IF(ISERROR(1/VLOOKUP($B321,Leveranser!$B$1:$S$500,MATCH("såld värme (gwh)",Leveranser!$B$1:$S$1,0),FALSE)),"",VLOOKUP($B321,Leveranser!$B$1:$S$500,MATCH("såld värme (gwh)",Leveranser!$B$1:$S$1,0),FALSE))</f>
        <v>3.93</v>
      </c>
      <c r="AL321">
        <f>VLOOKUP($B321,Leveranser!$B$1:$Y$500,MATCH("Totalt såld fjärrvärme till andra fjärrvärmeföretag",Leveranser!$B$1:$AA$1,0),FALSE)</f>
        <v>0</v>
      </c>
      <c r="AM321">
        <f>IF(ISERROR(1/VLOOKUP($B321,Miljö!$B$1:$S$500,MATCH("Såld mängd produktionsspecifik fjärrvärme (GWh)",Miljö!$B$1:$R$1,0),FALSE)),0,VLOOKUP($B321,Miljö!$B$1:$S$500,MATCH("Såld mängd produktionsspecifik fjärrvärme (GWh)",Miljö!$B$1:$R$1,0),FALSE))</f>
        <v>0</v>
      </c>
      <c r="AN321" s="137">
        <f t="shared" si="42"/>
        <v>0.70493273542600898</v>
      </c>
      <c r="AP321" t="str">
        <f>VLOOKUP($B321,Miljövärden!$B$1:$H$446,7,FALSE)</f>
        <v>Ja</v>
      </c>
      <c r="AQ321" t="str">
        <f>VLOOKUP($B321,Miljövärden!$B$1:$H$446,6,FALSE)</f>
        <v>Nej</v>
      </c>
      <c r="AU321">
        <f t="shared" si="35"/>
        <v>8.7999999999999995E-2</v>
      </c>
      <c r="AV321">
        <f t="shared" si="36"/>
        <v>0</v>
      </c>
      <c r="AW321">
        <f t="shared" si="37"/>
        <v>0.64800000000000002</v>
      </c>
      <c r="AX321">
        <f t="shared" si="38"/>
        <v>4.78</v>
      </c>
      <c r="AZ321">
        <f t="shared" si="39"/>
        <v>5.4870000000000001</v>
      </c>
    </row>
    <row r="322" spans="1:52" customFormat="1" x14ac:dyDescent="0.25">
      <c r="A322" s="2" t="s">
        <v>502</v>
      </c>
      <c r="B322" s="2" t="s">
        <v>504</v>
      </c>
      <c r="C322">
        <f>VLOOKUP($B322,'Tillförd energi'!$B$1:$AS$566,MATCH(C$1,'Tillförd energi'!$B$1:$AQ$1,0),FALSE)</f>
        <v>0</v>
      </c>
      <c r="D322">
        <f>VLOOKUP($B322,'Tillförd energi'!$B$1:$AS$566,MATCH(D$1,'Tillförd energi'!$B$1:$AQ$1,0),FALSE)</f>
        <v>0</v>
      </c>
      <c r="E322">
        <f>VLOOKUP($B322,'Tillförd energi'!$B$1:$AS$566,MATCH(E$1,'Tillförd energi'!$B$1:$AQ$1,0),FALSE)</f>
        <v>0</v>
      </c>
      <c r="F322">
        <f>VLOOKUP($B322,'Tillförd energi'!$B$1:$AS$566,MATCH(F$1,'Tillförd energi'!$B$1:$AQ$1,0),FALSE)</f>
        <v>0</v>
      </c>
      <c r="G322">
        <f>VLOOKUP($B322,'Tillförd energi'!$B$1:$AS$566,MATCH(G$1,'Tillförd energi'!$B$1:$AQ$1,0),FALSE)</f>
        <v>0</v>
      </c>
      <c r="H322">
        <f>VLOOKUP($B322,'Tillförd energi'!$B$1:$AS$566,MATCH(H$1,'Tillförd energi'!$B$1:$AQ$1,0),FALSE)</f>
        <v>0</v>
      </c>
      <c r="I322">
        <f>VLOOKUP($B322,'Tillförd energi'!$B$1:$AS$566,MATCH(I$1,'Tillförd energi'!$B$1:$AQ$1,0),FALSE)</f>
        <v>0</v>
      </c>
      <c r="J322">
        <f>VLOOKUP($B322,'Tillförd energi'!$B$1:$AS$566,MATCH(J$1,'Tillförd energi'!$B$1:$AQ$1,0),FALSE)</f>
        <v>0</v>
      </c>
      <c r="K322">
        <v>0</v>
      </c>
      <c r="L322">
        <f>VLOOKUP($B322,'Tillförd energi'!$B$1:$AS$566,MATCH(L$1,'Tillförd energi'!$B$1:$AQ$1,0),FALSE)</f>
        <v>0</v>
      </c>
      <c r="M322">
        <f>VLOOKUP($B322,'Tillförd energi'!$B$1:$AS$566,MATCH(M$1,'Tillförd energi'!$B$1:$AQ$1,0),FALSE)</f>
        <v>0</v>
      </c>
      <c r="N322">
        <f>VLOOKUP($B322,'Tillförd energi'!$B$1:$AS$566,MATCH(N$1,'Tillförd energi'!$B$1:$AQ$1,0),FALSE)</f>
        <v>0</v>
      </c>
      <c r="O322">
        <f>VLOOKUP($B322,'Tillförd energi'!$B$1:$AS$566,MATCH(O$1,'Tillförd energi'!$B$1:$AQ$1,0),FALSE)</f>
        <v>0</v>
      </c>
      <c r="P322">
        <f>VLOOKUP($B322,'Tillförd energi'!$B$1:$AS$566,MATCH(P$1,'Tillförd energi'!$B$1:$AQ$1,0),FALSE)</f>
        <v>2.1</v>
      </c>
      <c r="Q322">
        <f>VLOOKUP($B322,'Tillförd energi'!$B$1:$AS$566,MATCH(Q$1,'Tillförd energi'!$B$1:$AQ$1,0),FALSE)</f>
        <v>0</v>
      </c>
      <c r="R322">
        <f>VLOOKUP($B322,'Tillförd energi'!$B$1:$AS$566,MATCH(R$1,'Tillförd energi'!$B$1:$AQ$1,0),FALSE)</f>
        <v>0</v>
      </c>
      <c r="S322">
        <f>VLOOKUP($B322,'Tillförd energi'!$B$1:$AS$566,MATCH(S$1,'Tillförd energi'!$B$1:$AQ$1,0),FALSE)</f>
        <v>6.9</v>
      </c>
      <c r="T322">
        <f>VLOOKUP($B322,'Tillförd energi'!$B$1:$AS$566,MATCH(T$1,'Tillförd energi'!$B$1:$AQ$1,0),FALSE)</f>
        <v>0</v>
      </c>
      <c r="U322">
        <f>VLOOKUP($B322,'Tillförd energi'!$B$1:$AS$566,MATCH(U$1,'Tillförd energi'!$B$1:$AQ$1,0),FALSE)</f>
        <v>0</v>
      </c>
      <c r="V322">
        <f>VLOOKUP($B322,'Tillförd energi'!$B$1:$AS$566,MATCH(V$1,'Tillförd energi'!$B$1:$AQ$1,0),FALSE)</f>
        <v>0</v>
      </c>
      <c r="W322">
        <f>VLOOKUP($B322,'Tillförd energi'!$B$1:$AS$566,MATCH(W$1,'Tillförd energi'!$B$1:$AQ$1,0),FALSE)</f>
        <v>0.13</v>
      </c>
      <c r="X322">
        <f>VLOOKUP($B322,'Tillförd energi'!$B$1:$AS$566,MATCH(X$1,'Tillförd energi'!$B$1:$AQ$1,0),FALSE)</f>
        <v>0</v>
      </c>
      <c r="Y322">
        <f>VLOOKUP($B322,'Tillförd energi'!$B$1:$AS$566,MATCH(Y$1,'Tillförd energi'!$B$1:$AQ$1,0),FALSE)</f>
        <v>0</v>
      </c>
      <c r="Z322">
        <f>VLOOKUP($B322,'Tillförd energi'!$B$1:$AS$566,MATCH(Z$1,'Tillförd energi'!$B$1:$AQ$1,0),FALSE)</f>
        <v>0</v>
      </c>
      <c r="AA322">
        <f>VLOOKUP($B322,'Tillförd energi'!$B$1:$AS$566,MATCH(AA$1,'Tillförd energi'!$B$1:$AQ$1,0),FALSE)</f>
        <v>0</v>
      </c>
      <c r="AB322">
        <f>VLOOKUP($B322,'Tillförd energi'!$B$1:$AS$566,MATCH(AB$1,'Tillförd energi'!$B$1:$AQ$1,0),FALSE)</f>
        <v>0</v>
      </c>
      <c r="AC322">
        <f>VLOOKUP($B322,'Tillförd energi'!$B$1:$AS$566,MATCH(AC$1,'Tillförd energi'!$B$1:$AQ$1,0),FALSE)</f>
        <v>0</v>
      </c>
      <c r="AD322">
        <f>VLOOKUP($B322,'Tillförd energi'!$B$1:$AS$566,MATCH(AD$1,'Tillförd energi'!$B$1:$AQ$1,0),FALSE)</f>
        <v>0</v>
      </c>
      <c r="AE322">
        <f>VLOOKUP($B322,'Tillförd energi'!$B$1:$AS$566,MATCH(AE$1,'Tillförd energi'!$B$1:$AQ$1,0),FALSE)</f>
        <v>0</v>
      </c>
      <c r="AF322">
        <f>VLOOKUP($B322,'Tillförd energi'!$B$1:$AS$566,MATCH(AF$1,'Tillförd energi'!$B$1:$AQ$1,0),FALSE)</f>
        <v>0.13</v>
      </c>
      <c r="AG322">
        <f>IFERROR(VLOOKUP(B322,Miljö!$B$1:$S$476,9,FALSE)/1,0)</f>
        <v>0</v>
      </c>
      <c r="AI322">
        <f t="shared" si="40"/>
        <v>9.2600000000000016</v>
      </c>
      <c r="AJ322">
        <f t="shared" si="41"/>
        <v>9.2600000000000016</v>
      </c>
      <c r="AK322">
        <f>IF(ISERROR(1/VLOOKUP($B322,Leveranser!$B$1:$S$500,MATCH("såld värme (gwh)",Leveranser!$B$1:$S$1,0),FALSE)),"",VLOOKUP($B322,Leveranser!$B$1:$S$500,MATCH("såld värme (gwh)",Leveranser!$B$1:$S$1,0),FALSE))</f>
        <v>6.2</v>
      </c>
      <c r="AL322">
        <f>VLOOKUP($B322,Leveranser!$B$1:$Y$500,MATCH("Totalt såld fjärrvärme till andra fjärrvärmeföretag",Leveranser!$B$1:$AA$1,0),FALSE)</f>
        <v>0</v>
      </c>
      <c r="AM322">
        <f>IF(ISERROR(1/VLOOKUP($B322,Miljö!$B$1:$S$500,MATCH("Såld mängd produktionsspecifik fjärrvärme (GWh)",Miljö!$B$1:$R$1,0),FALSE)),0,VLOOKUP($B322,Miljö!$B$1:$S$500,MATCH("Såld mängd produktionsspecifik fjärrvärme (GWh)",Miljö!$B$1:$R$1,0),FALSE))</f>
        <v>0</v>
      </c>
      <c r="AN322" s="137">
        <f t="shared" si="42"/>
        <v>0.66954643628509714</v>
      </c>
      <c r="AP322" t="str">
        <f>VLOOKUP($B322,Miljövärden!$B$1:$H$446,7,FALSE)</f>
        <v>Ja</v>
      </c>
      <c r="AQ322" t="str">
        <f>VLOOKUP($B322,Miljövärden!$B$1:$H$446,6,FALSE)</f>
        <v>Nej</v>
      </c>
      <c r="AU322">
        <f t="shared" si="35"/>
        <v>0.13</v>
      </c>
      <c r="AV322">
        <f t="shared" si="36"/>
        <v>0</v>
      </c>
      <c r="AW322">
        <f t="shared" si="37"/>
        <v>2.1</v>
      </c>
      <c r="AX322">
        <f t="shared" si="38"/>
        <v>6.9</v>
      </c>
      <c r="AZ322">
        <f t="shared" si="39"/>
        <v>9.1300000000000008</v>
      </c>
    </row>
    <row r="323" spans="1:52" customFormat="1" x14ac:dyDescent="0.25">
      <c r="A323" s="2" t="s">
        <v>502</v>
      </c>
      <c r="B323" s="2" t="s">
        <v>505</v>
      </c>
      <c r="C323">
        <f>VLOOKUP($B323,'Tillförd energi'!$B$1:$AS$566,MATCH(C$1,'Tillförd energi'!$B$1:$AQ$1,0),FALSE)</f>
        <v>0</v>
      </c>
      <c r="D323">
        <f>VLOOKUP($B323,'Tillförd energi'!$B$1:$AS$566,MATCH(D$1,'Tillförd energi'!$B$1:$AQ$1,0),FALSE)</f>
        <v>0.49647400000000003</v>
      </c>
      <c r="E323">
        <f>VLOOKUP($B323,'Tillförd energi'!$B$1:$AS$566,MATCH(E$1,'Tillförd energi'!$B$1:$AQ$1,0),FALSE)</f>
        <v>0</v>
      </c>
      <c r="F323">
        <f>VLOOKUP($B323,'Tillförd energi'!$B$1:$AS$566,MATCH(F$1,'Tillförd energi'!$B$1:$AQ$1,0),FALSE)</f>
        <v>0</v>
      </c>
      <c r="G323">
        <f>VLOOKUP($B323,'Tillförd energi'!$B$1:$AS$566,MATCH(G$1,'Tillförd energi'!$B$1:$AQ$1,0),FALSE)</f>
        <v>0</v>
      </c>
      <c r="H323">
        <f>VLOOKUP($B323,'Tillförd energi'!$B$1:$AS$566,MATCH(H$1,'Tillförd energi'!$B$1:$AQ$1,0),FALSE)</f>
        <v>0</v>
      </c>
      <c r="I323">
        <f>VLOOKUP($B323,'Tillförd energi'!$B$1:$AS$566,MATCH(I$1,'Tillförd energi'!$B$1:$AQ$1,0),FALSE)</f>
        <v>167.02</v>
      </c>
      <c r="J323">
        <f>VLOOKUP($B323,'Tillförd energi'!$B$1:$AS$566,MATCH(J$1,'Tillförd energi'!$B$1:$AQ$1,0),FALSE)</f>
        <v>0</v>
      </c>
      <c r="K323">
        <v>0</v>
      </c>
      <c r="L323">
        <f>VLOOKUP($B323,'Tillförd energi'!$B$1:$AS$566,MATCH(L$1,'Tillförd energi'!$B$1:$AQ$1,0),FALSE)</f>
        <v>16.5733</v>
      </c>
      <c r="M323">
        <f>VLOOKUP($B323,'Tillförd energi'!$B$1:$AS$566,MATCH(M$1,'Tillförd energi'!$B$1:$AQ$1,0),FALSE)</f>
        <v>0</v>
      </c>
      <c r="N323">
        <f>VLOOKUP($B323,'Tillförd energi'!$B$1:$AS$566,MATCH(N$1,'Tillförd energi'!$B$1:$AQ$1,0),FALSE)</f>
        <v>0</v>
      </c>
      <c r="O323">
        <f>VLOOKUP($B323,'Tillförd energi'!$B$1:$AS$566,MATCH(O$1,'Tillförd energi'!$B$1:$AQ$1,0),FALSE)</f>
        <v>0</v>
      </c>
      <c r="P323">
        <f>VLOOKUP($B323,'Tillförd energi'!$B$1:$AS$566,MATCH(P$1,'Tillförd energi'!$B$1:$AQ$1,0),FALSE)</f>
        <v>36.1</v>
      </c>
      <c r="Q323">
        <f>VLOOKUP($B323,'Tillförd energi'!$B$1:$AS$566,MATCH(Q$1,'Tillförd energi'!$B$1:$AQ$1,0),FALSE)</f>
        <v>0</v>
      </c>
      <c r="R323">
        <f>VLOOKUP($B323,'Tillförd energi'!$B$1:$AS$566,MATCH(R$1,'Tillförd energi'!$B$1:$AQ$1,0),FALSE)</f>
        <v>0</v>
      </c>
      <c r="S323">
        <f>VLOOKUP($B323,'Tillförd energi'!$B$1:$AS$566,MATCH(S$1,'Tillförd energi'!$B$1:$AQ$1,0),FALSE)</f>
        <v>0</v>
      </c>
      <c r="T323">
        <f>VLOOKUP($B323,'Tillförd energi'!$B$1:$AS$566,MATCH(T$1,'Tillförd energi'!$B$1:$AQ$1,0),FALSE)</f>
        <v>0</v>
      </c>
      <c r="U323">
        <f>VLOOKUP($B323,'Tillförd energi'!$B$1:$AS$566,MATCH(U$1,'Tillförd energi'!$B$1:$AQ$1,0),FALSE)</f>
        <v>1.2397800000000001</v>
      </c>
      <c r="V323">
        <f>VLOOKUP($B323,'Tillförd energi'!$B$1:$AS$566,MATCH(V$1,'Tillförd energi'!$B$1:$AQ$1,0),FALSE)</f>
        <v>0</v>
      </c>
      <c r="W323">
        <f>VLOOKUP($B323,'Tillförd energi'!$B$1:$AS$566,MATCH(W$1,'Tillförd energi'!$B$1:$AQ$1,0),FALSE)</f>
        <v>1.6</v>
      </c>
      <c r="X323">
        <f>VLOOKUP($B323,'Tillförd energi'!$B$1:$AS$566,MATCH(X$1,'Tillförd energi'!$B$1:$AQ$1,0),FALSE)</f>
        <v>0</v>
      </c>
      <c r="Y323">
        <f>VLOOKUP($B323,'Tillförd energi'!$B$1:$AS$566,MATCH(Y$1,'Tillförd energi'!$B$1:$AQ$1,0),FALSE)</f>
        <v>11.2</v>
      </c>
      <c r="Z323">
        <f>VLOOKUP($B323,'Tillförd energi'!$B$1:$AS$566,MATCH(Z$1,'Tillförd energi'!$B$1:$AQ$1,0),FALSE)</f>
        <v>0</v>
      </c>
      <c r="AA323">
        <f>VLOOKUP($B323,'Tillförd energi'!$B$1:$AS$566,MATCH(AA$1,'Tillförd energi'!$B$1:$AQ$1,0),FALSE)</f>
        <v>0</v>
      </c>
      <c r="AB323">
        <f>VLOOKUP($B323,'Tillförd energi'!$B$1:$AS$566,MATCH(AB$1,'Tillförd energi'!$B$1:$AQ$1,0),FALSE)</f>
        <v>0</v>
      </c>
      <c r="AC323">
        <f>VLOOKUP($B323,'Tillförd energi'!$B$1:$AS$566,MATCH(AC$1,'Tillförd energi'!$B$1:$AQ$1,0),FALSE)</f>
        <v>49.8</v>
      </c>
      <c r="AD323">
        <f>VLOOKUP($B323,'Tillförd energi'!$B$1:$AS$566,MATCH(AD$1,'Tillförd energi'!$B$1:$AQ$1,0),FALSE)</f>
        <v>0</v>
      </c>
      <c r="AE323">
        <f>VLOOKUP($B323,'Tillförd energi'!$B$1:$AS$566,MATCH(AE$1,'Tillförd energi'!$B$1:$AQ$1,0),FALSE)</f>
        <v>0</v>
      </c>
      <c r="AF323">
        <f>VLOOKUP($B323,'Tillförd energi'!$B$1:$AS$566,MATCH(AF$1,'Tillförd energi'!$B$1:$AQ$1,0),FALSE)</f>
        <v>10.794700000000001</v>
      </c>
      <c r="AG323">
        <f>IFERROR(VLOOKUP(B323,Miljö!$B$1:$S$476,9,FALSE)/1,0)</f>
        <v>0</v>
      </c>
      <c r="AI323">
        <f t="shared" si="40"/>
        <v>294.82425399999994</v>
      </c>
      <c r="AJ323">
        <f t="shared" si="41"/>
        <v>294.82425399999994</v>
      </c>
      <c r="AK323">
        <f>IF(ISERROR(1/VLOOKUP($B323,Leveranser!$B$1:$S$500,MATCH("såld värme (gwh)",Leveranser!$B$1:$S$1,0),FALSE)),"",VLOOKUP($B323,Leveranser!$B$1:$S$500,MATCH("såld värme (gwh)",Leveranser!$B$1:$S$1,0),FALSE))</f>
        <v>252</v>
      </c>
      <c r="AL323">
        <f>VLOOKUP($B323,Leveranser!$B$1:$Y$500,MATCH("Totalt såld fjärrvärme till andra fjärrvärmeföretag",Leveranser!$B$1:$AA$1,0),FALSE)</f>
        <v>0</v>
      </c>
      <c r="AM323">
        <f>IF(ISERROR(1/VLOOKUP($B323,Miljö!$B$1:$S$500,MATCH("Såld mängd produktionsspecifik fjärrvärme (GWh)",Miljö!$B$1:$R$1,0),FALSE)),0,VLOOKUP($B323,Miljö!$B$1:$S$500,MATCH("Såld mängd produktionsspecifik fjärrvärme (GWh)",Miljö!$B$1:$R$1,0),FALSE))</f>
        <v>0</v>
      </c>
      <c r="AN323" s="137">
        <f t="shared" si="42"/>
        <v>0.85474650264017982</v>
      </c>
      <c r="AP323" t="str">
        <f>VLOOKUP($B323,Miljövärden!$B$1:$H$446,7,FALSE)</f>
        <v>Ja</v>
      </c>
      <c r="AQ323" t="str">
        <f>VLOOKUP($B323,Miljövärden!$B$1:$H$446,6,FALSE)</f>
        <v>Nej</v>
      </c>
      <c r="AU323">
        <f t="shared" ref="AU323:AU386" si="43">Z323+AA323+AF323</f>
        <v>10.794700000000001</v>
      </c>
      <c r="AV323">
        <f t="shared" ref="AV323:AV386" si="44">X323</f>
        <v>0</v>
      </c>
      <c r="AW323">
        <f t="shared" ref="AW323:AW386" si="45">M323+N323+O323+P323+Q323</f>
        <v>36.1</v>
      </c>
      <c r="AX323">
        <f t="shared" ref="AX323:AX386" si="46">R323+S323+T323+U323</f>
        <v>1.2397800000000001</v>
      </c>
      <c r="AZ323">
        <f t="shared" ref="AZ323:AZ386" si="47">L323+M323+N323+O323+P323+Q323+R323+S323+T323+U323+V323+W323+X323</f>
        <v>55.513080000000002</v>
      </c>
    </row>
    <row r="324" spans="1:52" customFormat="1" x14ac:dyDescent="0.25">
      <c r="A324" s="2" t="s">
        <v>506</v>
      </c>
      <c r="B324" s="2" t="s">
        <v>507</v>
      </c>
      <c r="C324">
        <f>VLOOKUP($B324,'Tillförd energi'!$B$1:$AS$566,MATCH(C$1,'Tillförd energi'!$B$1:$AQ$1,0),FALSE)</f>
        <v>0</v>
      </c>
      <c r="D324">
        <f>VLOOKUP($B324,'Tillförd energi'!$B$1:$AS$566,MATCH(D$1,'Tillförd energi'!$B$1:$AQ$1,0),FALSE)</f>
        <v>4.4999999999999998E-2</v>
      </c>
      <c r="E324">
        <f>VLOOKUP($B324,'Tillförd energi'!$B$1:$AS$566,MATCH(E$1,'Tillförd energi'!$B$1:$AQ$1,0),FALSE)</f>
        <v>0</v>
      </c>
      <c r="F324">
        <f>VLOOKUP($B324,'Tillförd energi'!$B$1:$AS$566,MATCH(F$1,'Tillförd energi'!$B$1:$AQ$1,0),FALSE)</f>
        <v>0</v>
      </c>
      <c r="G324">
        <f>VLOOKUP($B324,'Tillförd energi'!$B$1:$AS$566,MATCH(G$1,'Tillförd energi'!$B$1:$AQ$1,0),FALSE)</f>
        <v>0</v>
      </c>
      <c r="H324">
        <f>VLOOKUP($B324,'Tillförd energi'!$B$1:$AS$566,MATCH(H$1,'Tillförd energi'!$B$1:$AQ$1,0),FALSE)</f>
        <v>0</v>
      </c>
      <c r="I324">
        <f>VLOOKUP($B324,'Tillförd energi'!$B$1:$AS$566,MATCH(I$1,'Tillförd energi'!$B$1:$AQ$1,0),FALSE)</f>
        <v>0</v>
      </c>
      <c r="J324">
        <f>VLOOKUP($B324,'Tillförd energi'!$B$1:$AS$566,MATCH(J$1,'Tillförd energi'!$B$1:$AQ$1,0),FALSE)</f>
        <v>0</v>
      </c>
      <c r="K324">
        <v>0</v>
      </c>
      <c r="L324">
        <f>VLOOKUP($B324,'Tillförd energi'!$B$1:$AS$566,MATCH(L$1,'Tillförd energi'!$B$1:$AQ$1,0),FALSE)</f>
        <v>0</v>
      </c>
      <c r="M324">
        <f>VLOOKUP($B324,'Tillförd energi'!$B$1:$AS$566,MATCH(M$1,'Tillförd energi'!$B$1:$AQ$1,0),FALSE)</f>
        <v>0</v>
      </c>
      <c r="N324">
        <f>VLOOKUP($B324,'Tillförd energi'!$B$1:$AS$566,MATCH(N$1,'Tillförd energi'!$B$1:$AQ$1,0),FALSE)</f>
        <v>0</v>
      </c>
      <c r="O324">
        <f>VLOOKUP($B324,'Tillförd energi'!$B$1:$AS$566,MATCH(O$1,'Tillförd energi'!$B$1:$AQ$1,0),FALSE)</f>
        <v>0</v>
      </c>
      <c r="P324">
        <f>VLOOKUP($B324,'Tillförd energi'!$B$1:$AS$566,MATCH(P$1,'Tillförd energi'!$B$1:$AQ$1,0),FALSE)</f>
        <v>0</v>
      </c>
      <c r="Q324">
        <f>VLOOKUP($B324,'Tillförd energi'!$B$1:$AS$566,MATCH(Q$1,'Tillförd energi'!$B$1:$AQ$1,0),FALSE)</f>
        <v>0</v>
      </c>
      <c r="R324">
        <f>VLOOKUP($B324,'Tillförd energi'!$B$1:$AS$566,MATCH(R$1,'Tillförd energi'!$B$1:$AQ$1,0),FALSE)</f>
        <v>2.9291999999999998</v>
      </c>
      <c r="S324">
        <f>VLOOKUP($B324,'Tillförd energi'!$B$1:$AS$566,MATCH(S$1,'Tillförd energi'!$B$1:$AQ$1,0),FALSE)</f>
        <v>0</v>
      </c>
      <c r="T324">
        <f>VLOOKUP($B324,'Tillförd energi'!$B$1:$AS$566,MATCH(T$1,'Tillförd energi'!$B$1:$AQ$1,0),FALSE)</f>
        <v>0</v>
      </c>
      <c r="U324">
        <f>VLOOKUP($B324,'Tillförd energi'!$B$1:$AS$566,MATCH(U$1,'Tillförd energi'!$B$1:$AQ$1,0),FALSE)</f>
        <v>0</v>
      </c>
      <c r="V324">
        <f>VLOOKUP($B324,'Tillförd energi'!$B$1:$AS$566,MATCH(V$1,'Tillförd energi'!$B$1:$AQ$1,0),FALSE)</f>
        <v>0</v>
      </c>
      <c r="W324">
        <f>VLOOKUP($B324,'Tillförd energi'!$B$1:$AS$566,MATCH(W$1,'Tillförd energi'!$B$1:$AQ$1,0),FALSE)</f>
        <v>0</v>
      </c>
      <c r="X324">
        <f>VLOOKUP($B324,'Tillförd energi'!$B$1:$AS$566,MATCH(X$1,'Tillförd energi'!$B$1:$AQ$1,0),FALSE)</f>
        <v>0</v>
      </c>
      <c r="Y324">
        <f>VLOOKUP($B324,'Tillförd energi'!$B$1:$AS$566,MATCH(Y$1,'Tillförd energi'!$B$1:$AQ$1,0),FALSE)</f>
        <v>0</v>
      </c>
      <c r="Z324">
        <f>VLOOKUP($B324,'Tillförd energi'!$B$1:$AS$566,MATCH(Z$1,'Tillförd energi'!$B$1:$AQ$1,0),FALSE)</f>
        <v>0</v>
      </c>
      <c r="AA324">
        <f>VLOOKUP($B324,'Tillförd energi'!$B$1:$AS$566,MATCH(AA$1,'Tillförd energi'!$B$1:$AQ$1,0),FALSE)</f>
        <v>0</v>
      </c>
      <c r="AB324">
        <f>VLOOKUP($B324,'Tillförd energi'!$B$1:$AS$566,MATCH(AB$1,'Tillförd energi'!$B$1:$AQ$1,0),FALSE)</f>
        <v>0</v>
      </c>
      <c r="AC324">
        <f>VLOOKUP($B324,'Tillförd energi'!$B$1:$AS$566,MATCH(AC$1,'Tillförd energi'!$B$1:$AQ$1,0),FALSE)</f>
        <v>0</v>
      </c>
      <c r="AD324">
        <f>VLOOKUP($B324,'Tillförd energi'!$B$1:$AS$566,MATCH(AD$1,'Tillförd energi'!$B$1:$AQ$1,0),FALSE)</f>
        <v>0</v>
      </c>
      <c r="AE324">
        <f>VLOOKUP($B324,'Tillförd energi'!$B$1:$AS$566,MATCH(AE$1,'Tillförd energi'!$B$1:$AQ$1,0),FALSE)</f>
        <v>0</v>
      </c>
      <c r="AF324">
        <f>VLOOKUP($B324,'Tillförd energi'!$B$1:$AS$566,MATCH(AF$1,'Tillförd energi'!$B$1:$AQ$1,0),FALSE)</f>
        <v>3.8469000000000003E-2</v>
      </c>
      <c r="AG324">
        <f>IFERROR(VLOOKUP(B324,Miljö!$B$1:$S$476,9,FALSE)/1,0)</f>
        <v>0</v>
      </c>
      <c r="AI324">
        <f t="shared" si="40"/>
        <v>3.0126689999999998</v>
      </c>
      <c r="AJ324">
        <f t="shared" si="41"/>
        <v>3.0126689999999998</v>
      </c>
      <c r="AK324">
        <f>IF(ISERROR(1/VLOOKUP($B324,Leveranser!$B$1:$S$500,MATCH("såld värme (gwh)",Leveranser!$B$1:$S$1,0),FALSE)),"",VLOOKUP($B324,Leveranser!$B$1:$S$500,MATCH("såld värme (gwh)",Leveranser!$B$1:$S$1,0),FALSE))</f>
        <v>2.2759999999999998</v>
      </c>
      <c r="AL324">
        <f>VLOOKUP($B324,Leveranser!$B$1:$Y$500,MATCH("Totalt såld fjärrvärme till andra fjärrvärmeföretag",Leveranser!$B$1:$AA$1,0),FALSE)</f>
        <v>0</v>
      </c>
      <c r="AM324">
        <f>IF(ISERROR(1/VLOOKUP($B324,Miljö!$B$1:$S$500,MATCH("Såld mängd produktionsspecifik fjärrvärme (GWh)",Miljö!$B$1:$R$1,0),FALSE)),0,VLOOKUP($B324,Miljö!$B$1:$S$500,MATCH("Såld mängd produktionsspecifik fjärrvärme (GWh)",Miljö!$B$1:$R$1,0),FALSE))</f>
        <v>0</v>
      </c>
      <c r="AN324" s="137">
        <f t="shared" si="42"/>
        <v>0.75547629029276031</v>
      </c>
      <c r="AP324" t="str">
        <f>VLOOKUP($B324,Miljövärden!$B$1:$H$446,7,FALSE)</f>
        <v>Ja</v>
      </c>
      <c r="AQ324" t="str">
        <f>VLOOKUP($B324,Miljövärden!$B$1:$H$446,6,FALSE)</f>
        <v>Nej</v>
      </c>
      <c r="AU324">
        <f t="shared" si="43"/>
        <v>3.8469000000000003E-2</v>
      </c>
      <c r="AV324">
        <f t="shared" si="44"/>
        <v>0</v>
      </c>
      <c r="AW324">
        <f t="shared" si="45"/>
        <v>0</v>
      </c>
      <c r="AX324">
        <f t="shared" si="46"/>
        <v>2.9291999999999998</v>
      </c>
      <c r="AZ324">
        <f t="shared" si="47"/>
        <v>2.9291999999999998</v>
      </c>
    </row>
    <row r="325" spans="1:52" customFormat="1" x14ac:dyDescent="0.25">
      <c r="A325" s="2" t="s">
        <v>506</v>
      </c>
      <c r="B325" s="2" t="s">
        <v>508</v>
      </c>
      <c r="C325">
        <f>VLOOKUP($B325,'Tillförd energi'!$B$1:$AS$566,MATCH(C$1,'Tillförd energi'!$B$1:$AQ$1,0),FALSE)</f>
        <v>0</v>
      </c>
      <c r="D325">
        <f>VLOOKUP($B325,'Tillförd energi'!$B$1:$AS$566,MATCH(D$1,'Tillförd energi'!$B$1:$AQ$1,0),FALSE)</f>
        <v>0</v>
      </c>
      <c r="E325">
        <f>VLOOKUP($B325,'Tillförd energi'!$B$1:$AS$566,MATCH(E$1,'Tillförd energi'!$B$1:$AQ$1,0),FALSE)</f>
        <v>0</v>
      </c>
      <c r="F325">
        <f>VLOOKUP($B325,'Tillförd energi'!$B$1:$AS$566,MATCH(F$1,'Tillförd energi'!$B$1:$AQ$1,0),FALSE)</f>
        <v>0</v>
      </c>
      <c r="G325">
        <f>VLOOKUP($B325,'Tillförd energi'!$B$1:$AS$566,MATCH(G$1,'Tillförd energi'!$B$1:$AQ$1,0),FALSE)</f>
        <v>0</v>
      </c>
      <c r="H325">
        <f>VLOOKUP($B325,'Tillförd energi'!$B$1:$AS$566,MATCH(H$1,'Tillförd energi'!$B$1:$AQ$1,0),FALSE)</f>
        <v>0</v>
      </c>
      <c r="I325">
        <f>VLOOKUP($B325,'Tillförd energi'!$B$1:$AS$566,MATCH(I$1,'Tillförd energi'!$B$1:$AQ$1,0),FALSE)</f>
        <v>0</v>
      </c>
      <c r="J325">
        <f>VLOOKUP($B325,'Tillförd energi'!$B$1:$AS$566,MATCH(J$1,'Tillförd energi'!$B$1:$AQ$1,0),FALSE)</f>
        <v>0</v>
      </c>
      <c r="K325">
        <v>0</v>
      </c>
      <c r="L325">
        <f>VLOOKUP($B325,'Tillförd energi'!$B$1:$AS$566,MATCH(L$1,'Tillförd energi'!$B$1:$AQ$1,0),FALSE)</f>
        <v>0</v>
      </c>
      <c r="M325">
        <f>VLOOKUP($B325,'Tillförd energi'!$B$1:$AS$566,MATCH(M$1,'Tillförd energi'!$B$1:$AQ$1,0),FALSE)</f>
        <v>0</v>
      </c>
      <c r="N325">
        <f>VLOOKUP($B325,'Tillförd energi'!$B$1:$AS$566,MATCH(N$1,'Tillförd energi'!$B$1:$AQ$1,0),FALSE)</f>
        <v>0</v>
      </c>
      <c r="O325">
        <f>VLOOKUP($B325,'Tillförd energi'!$B$1:$AS$566,MATCH(O$1,'Tillförd energi'!$B$1:$AQ$1,0),FALSE)</f>
        <v>0</v>
      </c>
      <c r="P325">
        <f>VLOOKUP($B325,'Tillförd energi'!$B$1:$AS$566,MATCH(P$1,'Tillförd energi'!$B$1:$AQ$1,0),FALSE)</f>
        <v>0</v>
      </c>
      <c r="Q325">
        <f>VLOOKUP($B325,'Tillförd energi'!$B$1:$AS$566,MATCH(Q$1,'Tillförd energi'!$B$1:$AQ$1,0),FALSE)</f>
        <v>0</v>
      </c>
      <c r="R325">
        <f>VLOOKUP($B325,'Tillförd energi'!$B$1:$AS$566,MATCH(R$1,'Tillförd energi'!$B$1:$AQ$1,0),FALSE)</f>
        <v>0.91200000000000003</v>
      </c>
      <c r="S325">
        <f>VLOOKUP($B325,'Tillförd energi'!$B$1:$AS$566,MATCH(S$1,'Tillförd energi'!$B$1:$AQ$1,0),FALSE)</f>
        <v>0</v>
      </c>
      <c r="T325">
        <f>VLOOKUP($B325,'Tillförd energi'!$B$1:$AS$566,MATCH(T$1,'Tillförd energi'!$B$1:$AQ$1,0),FALSE)</f>
        <v>0</v>
      </c>
      <c r="U325">
        <f>VLOOKUP($B325,'Tillförd energi'!$B$1:$AS$566,MATCH(U$1,'Tillförd energi'!$B$1:$AQ$1,0),FALSE)</f>
        <v>0</v>
      </c>
      <c r="V325">
        <f>VLOOKUP($B325,'Tillförd energi'!$B$1:$AS$566,MATCH(V$1,'Tillförd energi'!$B$1:$AQ$1,0),FALSE)</f>
        <v>0</v>
      </c>
      <c r="W325">
        <f>VLOOKUP($B325,'Tillförd energi'!$B$1:$AS$566,MATCH(W$1,'Tillförd energi'!$B$1:$AQ$1,0),FALSE)</f>
        <v>0</v>
      </c>
      <c r="X325">
        <f>VLOOKUP($B325,'Tillförd energi'!$B$1:$AS$566,MATCH(X$1,'Tillförd energi'!$B$1:$AQ$1,0),FALSE)</f>
        <v>0</v>
      </c>
      <c r="Y325">
        <f>VLOOKUP($B325,'Tillförd energi'!$B$1:$AS$566,MATCH(Y$1,'Tillförd energi'!$B$1:$AQ$1,0),FALSE)</f>
        <v>0</v>
      </c>
      <c r="Z325">
        <f>VLOOKUP($B325,'Tillförd energi'!$B$1:$AS$566,MATCH(Z$1,'Tillförd energi'!$B$1:$AQ$1,0),FALSE)</f>
        <v>5.0140000000000002E-3</v>
      </c>
      <c r="AA325">
        <f>VLOOKUP($B325,'Tillförd energi'!$B$1:$AS$566,MATCH(AA$1,'Tillförd energi'!$B$1:$AQ$1,0),FALSE)</f>
        <v>0</v>
      </c>
      <c r="AB325">
        <f>VLOOKUP($B325,'Tillförd energi'!$B$1:$AS$566,MATCH(AB$1,'Tillförd energi'!$B$1:$AQ$1,0),FALSE)</f>
        <v>0</v>
      </c>
      <c r="AC325">
        <f>VLOOKUP($B325,'Tillförd energi'!$B$1:$AS$566,MATCH(AC$1,'Tillförd energi'!$B$1:$AQ$1,0),FALSE)</f>
        <v>0</v>
      </c>
      <c r="AD325">
        <f>VLOOKUP($B325,'Tillförd energi'!$B$1:$AS$566,MATCH(AD$1,'Tillförd energi'!$B$1:$AQ$1,0),FALSE)</f>
        <v>0</v>
      </c>
      <c r="AE325">
        <f>VLOOKUP($B325,'Tillförd energi'!$B$1:$AS$566,MATCH(AE$1,'Tillförd energi'!$B$1:$AQ$1,0),FALSE)</f>
        <v>0</v>
      </c>
      <c r="AF325">
        <f>VLOOKUP($B325,'Tillförd energi'!$B$1:$AS$566,MATCH(AF$1,'Tillförd energi'!$B$1:$AQ$1,0),FALSE)</f>
        <v>1.0145E-2</v>
      </c>
      <c r="AG325">
        <f>IFERROR(VLOOKUP(B325,Miljö!$B$1:$S$476,9,FALSE)/1,0)</f>
        <v>0</v>
      </c>
      <c r="AI325">
        <f t="shared" si="40"/>
        <v>0.92715899999999996</v>
      </c>
      <c r="AJ325">
        <f t="shared" si="41"/>
        <v>0.92715899999999996</v>
      </c>
      <c r="AK325">
        <f>IF(ISERROR(1/VLOOKUP($B325,Leveranser!$B$1:$S$500,MATCH("såld värme (gwh)",Leveranser!$B$1:$S$1,0),FALSE)),"",VLOOKUP($B325,Leveranser!$B$1:$S$500,MATCH("såld värme (gwh)",Leveranser!$B$1:$S$1,0),FALSE))</f>
        <v>0.745</v>
      </c>
      <c r="AL325">
        <f>VLOOKUP($B325,Leveranser!$B$1:$Y$500,MATCH("Totalt såld fjärrvärme till andra fjärrvärmeföretag",Leveranser!$B$1:$AA$1,0),FALSE)</f>
        <v>0</v>
      </c>
      <c r="AM325">
        <f>IF(ISERROR(1/VLOOKUP($B325,Miljö!$B$1:$S$500,MATCH("Såld mängd produktionsspecifik fjärrvärme (GWh)",Miljö!$B$1:$R$1,0),FALSE)),0,VLOOKUP($B325,Miljö!$B$1:$S$500,MATCH("Såld mängd produktionsspecifik fjärrvärme (GWh)",Miljö!$B$1:$R$1,0),FALSE))</f>
        <v>0</v>
      </c>
      <c r="AN325" s="137">
        <f t="shared" si="42"/>
        <v>0.80352992313076832</v>
      </c>
      <c r="AP325" t="str">
        <f>VLOOKUP($B325,Miljövärden!$B$1:$H$446,7,FALSE)</f>
        <v>Ja</v>
      </c>
      <c r="AQ325" t="str">
        <f>VLOOKUP($B325,Miljövärden!$B$1:$H$446,6,FALSE)</f>
        <v>Nej</v>
      </c>
      <c r="AU325">
        <f t="shared" si="43"/>
        <v>1.5158999999999999E-2</v>
      </c>
      <c r="AV325">
        <f t="shared" si="44"/>
        <v>0</v>
      </c>
      <c r="AW325">
        <f t="shared" si="45"/>
        <v>0</v>
      </c>
      <c r="AX325">
        <f t="shared" si="46"/>
        <v>0.91200000000000003</v>
      </c>
      <c r="AZ325">
        <f t="shared" si="47"/>
        <v>0.91200000000000003</v>
      </c>
    </row>
    <row r="326" spans="1:52" customFormat="1" x14ac:dyDescent="0.25">
      <c r="A326" s="2" t="s">
        <v>506</v>
      </c>
      <c r="B326" s="2" t="s">
        <v>509</v>
      </c>
      <c r="C326">
        <f>VLOOKUP($B326,'Tillförd energi'!$B$1:$AS$566,MATCH(C$1,'Tillförd energi'!$B$1:$AQ$1,0),FALSE)</f>
        <v>0</v>
      </c>
      <c r="D326">
        <f>VLOOKUP($B326,'Tillförd energi'!$B$1:$AS$566,MATCH(D$1,'Tillförd energi'!$B$1:$AQ$1,0),FALSE)</f>
        <v>0.184778</v>
      </c>
      <c r="E326">
        <f>VLOOKUP($B326,'Tillförd energi'!$B$1:$AS$566,MATCH(E$1,'Tillförd energi'!$B$1:$AQ$1,0),FALSE)</f>
        <v>0</v>
      </c>
      <c r="F326">
        <f>VLOOKUP($B326,'Tillförd energi'!$B$1:$AS$566,MATCH(F$1,'Tillförd energi'!$B$1:$AQ$1,0),FALSE)</f>
        <v>0</v>
      </c>
      <c r="G326">
        <f>VLOOKUP($B326,'Tillförd energi'!$B$1:$AS$566,MATCH(G$1,'Tillförd energi'!$B$1:$AQ$1,0),FALSE)</f>
        <v>0</v>
      </c>
      <c r="H326">
        <f>VLOOKUP($B326,'Tillförd energi'!$B$1:$AS$566,MATCH(H$1,'Tillförd energi'!$B$1:$AQ$1,0),FALSE)</f>
        <v>0</v>
      </c>
      <c r="I326">
        <f>VLOOKUP($B326,'Tillförd energi'!$B$1:$AS$566,MATCH(I$1,'Tillförd energi'!$B$1:$AQ$1,0),FALSE)</f>
        <v>0</v>
      </c>
      <c r="J326">
        <f>VLOOKUP($B326,'Tillförd energi'!$B$1:$AS$566,MATCH(J$1,'Tillförd energi'!$B$1:$AQ$1,0),FALSE)</f>
        <v>0</v>
      </c>
      <c r="K326">
        <v>0</v>
      </c>
      <c r="L326">
        <f>VLOOKUP($B326,'Tillförd energi'!$B$1:$AS$566,MATCH(L$1,'Tillförd energi'!$B$1:$AQ$1,0),FALSE)</f>
        <v>0</v>
      </c>
      <c r="M326">
        <f>VLOOKUP($B326,'Tillförd energi'!$B$1:$AS$566,MATCH(M$1,'Tillförd energi'!$B$1:$AQ$1,0),FALSE)</f>
        <v>0</v>
      </c>
      <c r="N326">
        <f>VLOOKUP($B326,'Tillförd energi'!$B$1:$AS$566,MATCH(N$1,'Tillförd energi'!$B$1:$AQ$1,0),FALSE)</f>
        <v>0</v>
      </c>
      <c r="O326">
        <f>VLOOKUP($B326,'Tillförd energi'!$B$1:$AS$566,MATCH(O$1,'Tillförd energi'!$B$1:$AQ$1,0),FALSE)</f>
        <v>0</v>
      </c>
      <c r="P326">
        <f>VLOOKUP($B326,'Tillförd energi'!$B$1:$AS$566,MATCH(P$1,'Tillförd energi'!$B$1:$AQ$1,0),FALSE)</f>
        <v>0</v>
      </c>
      <c r="Q326">
        <f>VLOOKUP($B326,'Tillförd energi'!$B$1:$AS$566,MATCH(Q$1,'Tillförd energi'!$B$1:$AQ$1,0),FALSE)</f>
        <v>17.783300000000001</v>
      </c>
      <c r="R326">
        <f>VLOOKUP($B326,'Tillförd energi'!$B$1:$AS$566,MATCH(R$1,'Tillförd energi'!$B$1:$AQ$1,0),FALSE)</f>
        <v>2.3319999999999999</v>
      </c>
      <c r="S326">
        <f>VLOOKUP($B326,'Tillförd energi'!$B$1:$AS$566,MATCH(S$1,'Tillförd energi'!$B$1:$AQ$1,0),FALSE)</f>
        <v>0</v>
      </c>
      <c r="T326">
        <f>VLOOKUP($B326,'Tillförd energi'!$B$1:$AS$566,MATCH(T$1,'Tillförd energi'!$B$1:$AQ$1,0),FALSE)</f>
        <v>0</v>
      </c>
      <c r="U326">
        <f>VLOOKUP($B326,'Tillförd energi'!$B$1:$AS$566,MATCH(U$1,'Tillförd energi'!$B$1:$AQ$1,0),FALSE)</f>
        <v>0</v>
      </c>
      <c r="V326">
        <f>VLOOKUP($B326,'Tillförd energi'!$B$1:$AS$566,MATCH(V$1,'Tillförd energi'!$B$1:$AQ$1,0),FALSE)</f>
        <v>0</v>
      </c>
      <c r="W326">
        <f>VLOOKUP($B326,'Tillförd energi'!$B$1:$AS$566,MATCH(W$1,'Tillförd energi'!$B$1:$AQ$1,0),FALSE)</f>
        <v>0</v>
      </c>
      <c r="X326">
        <f>VLOOKUP($B326,'Tillförd energi'!$B$1:$AS$566,MATCH(X$1,'Tillförd energi'!$B$1:$AQ$1,0),FALSE)</f>
        <v>0</v>
      </c>
      <c r="Y326">
        <f>VLOOKUP($B326,'Tillförd energi'!$B$1:$AS$566,MATCH(Y$1,'Tillförd energi'!$B$1:$AQ$1,0),FALSE)</f>
        <v>0</v>
      </c>
      <c r="Z326">
        <f>VLOOKUP($B326,'Tillförd energi'!$B$1:$AS$566,MATCH(Z$1,'Tillförd energi'!$B$1:$AQ$1,0),FALSE)</f>
        <v>0</v>
      </c>
      <c r="AA326">
        <f>VLOOKUP($B326,'Tillförd energi'!$B$1:$AS$566,MATCH(AA$1,'Tillförd energi'!$B$1:$AQ$1,0),FALSE)</f>
        <v>0</v>
      </c>
      <c r="AB326">
        <f>VLOOKUP($B326,'Tillförd energi'!$B$1:$AS$566,MATCH(AB$1,'Tillförd energi'!$B$1:$AQ$1,0),FALSE)</f>
        <v>0</v>
      </c>
      <c r="AC326">
        <f>VLOOKUP($B326,'Tillförd energi'!$B$1:$AS$566,MATCH(AC$1,'Tillförd energi'!$B$1:$AQ$1,0),FALSE)</f>
        <v>0</v>
      </c>
      <c r="AD326">
        <f>VLOOKUP($B326,'Tillförd energi'!$B$1:$AS$566,MATCH(AD$1,'Tillförd energi'!$B$1:$AQ$1,0),FALSE)</f>
        <v>33.887</v>
      </c>
      <c r="AE326">
        <f>VLOOKUP($B326,'Tillförd energi'!$B$1:$AS$566,MATCH(AE$1,'Tillförd energi'!$B$1:$AQ$1,0),FALSE)</f>
        <v>0</v>
      </c>
      <c r="AF326">
        <f>VLOOKUP($B326,'Tillförd energi'!$B$1:$AS$566,MATCH(AF$1,'Tillförd energi'!$B$1:$AQ$1,0),FALSE)</f>
        <v>0.52010000000000001</v>
      </c>
      <c r="AG326">
        <f>IFERROR(VLOOKUP(B326,Miljö!$B$1:$S$476,9,FALSE)/1,0)</f>
        <v>0</v>
      </c>
      <c r="AI326">
        <f t="shared" si="40"/>
        <v>54.707177999999999</v>
      </c>
      <c r="AJ326">
        <f t="shared" si="41"/>
        <v>54.707177999999999</v>
      </c>
      <c r="AK326">
        <f>IF(ISERROR(1/VLOOKUP($B326,Leveranser!$B$1:$S$500,MATCH("såld värme (gwh)",Leveranser!$B$1:$S$1,0),FALSE)),"",VLOOKUP($B326,Leveranser!$B$1:$S$500,MATCH("såld värme (gwh)",Leveranser!$B$1:$S$1,0),FALSE))</f>
        <v>47.430999999999997</v>
      </c>
      <c r="AL326">
        <f>VLOOKUP($B326,Leveranser!$B$1:$Y$500,MATCH("Totalt såld fjärrvärme till andra fjärrvärmeföretag",Leveranser!$B$1:$AA$1,0),FALSE)</f>
        <v>0</v>
      </c>
      <c r="AM326">
        <f>IF(ISERROR(1/VLOOKUP($B326,Miljö!$B$1:$S$500,MATCH("Såld mängd produktionsspecifik fjärrvärme (GWh)",Miljö!$B$1:$R$1,0),FALSE)),0,VLOOKUP($B326,Miljö!$B$1:$S$500,MATCH("Såld mängd produktionsspecifik fjärrvärme (GWh)",Miljö!$B$1:$R$1,0),FALSE))</f>
        <v>0</v>
      </c>
      <c r="AN326" s="137">
        <f t="shared" si="42"/>
        <v>0.86699774570715382</v>
      </c>
      <c r="AP326" t="str">
        <f>VLOOKUP($B326,Miljövärden!$B$1:$H$446,7,FALSE)</f>
        <v>Ja</v>
      </c>
      <c r="AQ326" t="str">
        <f>VLOOKUP($B326,Miljövärden!$B$1:$H$446,6,FALSE)</f>
        <v>Nej</v>
      </c>
      <c r="AU326">
        <f t="shared" si="43"/>
        <v>0.52010000000000001</v>
      </c>
      <c r="AV326">
        <f t="shared" si="44"/>
        <v>0</v>
      </c>
      <c r="AW326">
        <f t="shared" si="45"/>
        <v>17.783300000000001</v>
      </c>
      <c r="AX326">
        <f t="shared" si="46"/>
        <v>2.3319999999999999</v>
      </c>
      <c r="AZ326">
        <f t="shared" si="47"/>
        <v>20.115300000000001</v>
      </c>
    </row>
    <row r="327" spans="1:52" customFormat="1" x14ac:dyDescent="0.25">
      <c r="A327" s="2" t="s">
        <v>510</v>
      </c>
      <c r="B327" s="2" t="s">
        <v>511</v>
      </c>
      <c r="C327">
        <f>VLOOKUP($B327,'Tillförd energi'!$B$1:$AS$566,MATCH(C$1,'Tillförd energi'!$B$1:$AQ$1,0),FALSE)</f>
        <v>0</v>
      </c>
      <c r="D327">
        <f>VLOOKUP($B327,'Tillförd energi'!$B$1:$AS$566,MATCH(D$1,'Tillförd energi'!$B$1:$AQ$1,0),FALSE)</f>
        <v>0.8</v>
      </c>
      <c r="E327">
        <f>VLOOKUP($B327,'Tillförd energi'!$B$1:$AS$566,MATCH(E$1,'Tillförd energi'!$B$1:$AQ$1,0),FALSE)</f>
        <v>0</v>
      </c>
      <c r="F327">
        <f>VLOOKUP($B327,'Tillförd energi'!$B$1:$AS$566,MATCH(F$1,'Tillförd energi'!$B$1:$AQ$1,0),FALSE)</f>
        <v>0</v>
      </c>
      <c r="G327">
        <f>VLOOKUP($B327,'Tillförd energi'!$B$1:$AS$566,MATCH(G$1,'Tillförd energi'!$B$1:$AQ$1,0),FALSE)</f>
        <v>0</v>
      </c>
      <c r="H327">
        <f>VLOOKUP($B327,'Tillförd energi'!$B$1:$AS$566,MATCH(H$1,'Tillförd energi'!$B$1:$AQ$1,0),FALSE)</f>
        <v>0</v>
      </c>
      <c r="I327">
        <f>VLOOKUP($B327,'Tillförd energi'!$B$1:$AS$566,MATCH(I$1,'Tillförd energi'!$B$1:$AQ$1,0),FALSE)</f>
        <v>0</v>
      </c>
      <c r="J327">
        <f>VLOOKUP($B327,'Tillförd energi'!$B$1:$AS$566,MATCH(J$1,'Tillförd energi'!$B$1:$AQ$1,0),FALSE)</f>
        <v>0</v>
      </c>
      <c r="K327">
        <v>0</v>
      </c>
      <c r="L327">
        <f>VLOOKUP($B327,'Tillförd energi'!$B$1:$AS$566,MATCH(L$1,'Tillförd energi'!$B$1:$AQ$1,0),FALSE)</f>
        <v>0</v>
      </c>
      <c r="M327">
        <f>VLOOKUP($B327,'Tillförd energi'!$B$1:$AS$566,MATCH(M$1,'Tillförd energi'!$B$1:$AQ$1,0),FALSE)</f>
        <v>0</v>
      </c>
      <c r="N327">
        <f>VLOOKUP($B327,'Tillförd energi'!$B$1:$AS$566,MATCH(N$1,'Tillförd energi'!$B$1:$AQ$1,0),FALSE)</f>
        <v>0</v>
      </c>
      <c r="O327">
        <f>VLOOKUP($B327,'Tillförd energi'!$B$1:$AS$566,MATCH(O$1,'Tillförd energi'!$B$1:$AQ$1,0),FALSE)</f>
        <v>0</v>
      </c>
      <c r="P327">
        <f>VLOOKUP($B327,'Tillförd energi'!$B$1:$AS$566,MATCH(P$1,'Tillförd energi'!$B$1:$AQ$1,0),FALSE)</f>
        <v>0</v>
      </c>
      <c r="Q327">
        <f>VLOOKUP($B327,'Tillförd energi'!$B$1:$AS$566,MATCH(Q$1,'Tillförd energi'!$B$1:$AQ$1,0),FALSE)</f>
        <v>0</v>
      </c>
      <c r="R327">
        <f>VLOOKUP($B327,'Tillförd energi'!$B$1:$AS$566,MATCH(R$1,'Tillförd energi'!$B$1:$AQ$1,0),FALSE)</f>
        <v>8.1359999999999992</v>
      </c>
      <c r="S327">
        <f>VLOOKUP($B327,'Tillförd energi'!$B$1:$AS$566,MATCH(S$1,'Tillförd energi'!$B$1:$AQ$1,0),FALSE)</f>
        <v>0</v>
      </c>
      <c r="T327">
        <f>VLOOKUP($B327,'Tillförd energi'!$B$1:$AS$566,MATCH(T$1,'Tillförd energi'!$B$1:$AQ$1,0),FALSE)</f>
        <v>0</v>
      </c>
      <c r="U327">
        <f>VLOOKUP($B327,'Tillförd energi'!$B$1:$AS$566,MATCH(U$1,'Tillförd energi'!$B$1:$AQ$1,0),FALSE)</f>
        <v>0</v>
      </c>
      <c r="V327">
        <f>VLOOKUP($B327,'Tillförd energi'!$B$1:$AS$566,MATCH(V$1,'Tillförd energi'!$B$1:$AQ$1,0),FALSE)</f>
        <v>0</v>
      </c>
      <c r="W327">
        <f>VLOOKUP($B327,'Tillförd energi'!$B$1:$AS$566,MATCH(W$1,'Tillförd energi'!$B$1:$AQ$1,0),FALSE)</f>
        <v>0</v>
      </c>
      <c r="X327">
        <f>VLOOKUP($B327,'Tillförd energi'!$B$1:$AS$566,MATCH(X$1,'Tillförd energi'!$B$1:$AQ$1,0),FALSE)</f>
        <v>0</v>
      </c>
      <c r="Y327">
        <f>VLOOKUP($B327,'Tillförd energi'!$B$1:$AS$566,MATCH(Y$1,'Tillförd energi'!$B$1:$AQ$1,0),FALSE)</f>
        <v>0</v>
      </c>
      <c r="Z327">
        <f>VLOOKUP($B327,'Tillförd energi'!$B$1:$AS$566,MATCH(Z$1,'Tillförd energi'!$B$1:$AQ$1,0),FALSE)</f>
        <v>0</v>
      </c>
      <c r="AA327">
        <f>VLOOKUP($B327,'Tillförd energi'!$B$1:$AS$566,MATCH(AA$1,'Tillförd energi'!$B$1:$AQ$1,0),FALSE)</f>
        <v>0</v>
      </c>
      <c r="AB327">
        <f>VLOOKUP($B327,'Tillförd energi'!$B$1:$AS$566,MATCH(AB$1,'Tillförd energi'!$B$1:$AQ$1,0),FALSE)</f>
        <v>0</v>
      </c>
      <c r="AC327">
        <f>VLOOKUP($B327,'Tillförd energi'!$B$1:$AS$566,MATCH(AC$1,'Tillförd energi'!$B$1:$AQ$1,0),FALSE)</f>
        <v>0</v>
      </c>
      <c r="AD327">
        <f>VLOOKUP($B327,'Tillförd energi'!$B$1:$AS$566,MATCH(AD$1,'Tillförd energi'!$B$1:$AQ$1,0),FALSE)</f>
        <v>0</v>
      </c>
      <c r="AE327">
        <f>VLOOKUP($B327,'Tillförd energi'!$B$1:$AS$566,MATCH(AE$1,'Tillförd energi'!$B$1:$AQ$1,0),FALSE)</f>
        <v>0</v>
      </c>
      <c r="AF327">
        <f>VLOOKUP($B327,'Tillförd energi'!$B$1:$AS$566,MATCH(AF$1,'Tillförd energi'!$B$1:$AQ$1,0),FALSE)</f>
        <v>0.14499999999999999</v>
      </c>
      <c r="AG327">
        <f>IFERROR(VLOOKUP(B327,Miljö!$B$1:$S$476,9,FALSE)/1,0)</f>
        <v>0</v>
      </c>
      <c r="AI327">
        <f t="shared" si="40"/>
        <v>9.0809999999999995</v>
      </c>
      <c r="AJ327">
        <f t="shared" si="41"/>
        <v>9.0809999999999995</v>
      </c>
      <c r="AK327">
        <f>IF(ISERROR(1/VLOOKUP($B327,Leveranser!$B$1:$S$500,MATCH("såld värme (gwh)",Leveranser!$B$1:$S$1,0),FALSE)),"",VLOOKUP($B327,Leveranser!$B$1:$S$500,MATCH("såld värme (gwh)",Leveranser!$B$1:$S$1,0),FALSE))</f>
        <v>7.0940000000000003</v>
      </c>
      <c r="AL327">
        <f>VLOOKUP($B327,Leveranser!$B$1:$Y$500,MATCH("Totalt såld fjärrvärme till andra fjärrvärmeföretag",Leveranser!$B$1:$AA$1,0),FALSE)</f>
        <v>0</v>
      </c>
      <c r="AM327">
        <f>IF(ISERROR(1/VLOOKUP($B327,Miljö!$B$1:$S$500,MATCH("Såld mängd produktionsspecifik fjärrvärme (GWh)",Miljö!$B$1:$R$1,0),FALSE)),0,VLOOKUP($B327,Miljö!$B$1:$S$500,MATCH("Såld mängd produktionsspecifik fjärrvärme (GWh)",Miljö!$B$1:$R$1,0),FALSE))</f>
        <v>0</v>
      </c>
      <c r="AN327" s="137">
        <f t="shared" si="42"/>
        <v>0.7811914987336197</v>
      </c>
      <c r="AP327" t="str">
        <f>VLOOKUP($B327,Miljövärden!$B$1:$H$446,7,FALSE)</f>
        <v>Ja</v>
      </c>
      <c r="AQ327" t="str">
        <f>VLOOKUP($B327,Miljövärden!$B$1:$H$446,6,FALSE)</f>
        <v>Ja</v>
      </c>
      <c r="AU327">
        <f t="shared" si="43"/>
        <v>0.14499999999999999</v>
      </c>
      <c r="AV327">
        <f t="shared" si="44"/>
        <v>0</v>
      </c>
      <c r="AW327">
        <f t="shared" si="45"/>
        <v>0</v>
      </c>
      <c r="AX327">
        <f t="shared" si="46"/>
        <v>8.1359999999999992</v>
      </c>
      <c r="AZ327">
        <f t="shared" si="47"/>
        <v>8.1359999999999992</v>
      </c>
    </row>
    <row r="328" spans="1:52" customFormat="1" x14ac:dyDescent="0.25">
      <c r="A328" s="2" t="s">
        <v>510</v>
      </c>
      <c r="B328" s="2" t="s">
        <v>512</v>
      </c>
      <c r="C328">
        <f>VLOOKUP($B328,'Tillförd energi'!$B$1:$AS$566,MATCH(C$1,'Tillförd energi'!$B$1:$AQ$1,0),FALSE)</f>
        <v>0</v>
      </c>
      <c r="D328">
        <f>VLOOKUP($B328,'Tillförd energi'!$B$1:$AS$566,MATCH(D$1,'Tillförd energi'!$B$1:$AQ$1,0),FALSE)</f>
        <v>0.05</v>
      </c>
      <c r="E328">
        <f>VLOOKUP($B328,'Tillförd energi'!$B$1:$AS$566,MATCH(E$1,'Tillförd energi'!$B$1:$AQ$1,0),FALSE)</f>
        <v>0</v>
      </c>
      <c r="F328">
        <f>VLOOKUP($B328,'Tillförd energi'!$B$1:$AS$566,MATCH(F$1,'Tillförd energi'!$B$1:$AQ$1,0),FALSE)</f>
        <v>0</v>
      </c>
      <c r="G328">
        <f>VLOOKUP($B328,'Tillförd energi'!$B$1:$AS$566,MATCH(G$1,'Tillförd energi'!$B$1:$AQ$1,0),FALSE)</f>
        <v>0</v>
      </c>
      <c r="H328">
        <f>VLOOKUP($B328,'Tillförd energi'!$B$1:$AS$566,MATCH(H$1,'Tillförd energi'!$B$1:$AQ$1,0),FALSE)</f>
        <v>0</v>
      </c>
      <c r="I328">
        <f>VLOOKUP($B328,'Tillförd energi'!$B$1:$AS$566,MATCH(I$1,'Tillförd energi'!$B$1:$AQ$1,0),FALSE)</f>
        <v>0</v>
      </c>
      <c r="J328">
        <f>VLOOKUP($B328,'Tillförd energi'!$B$1:$AS$566,MATCH(J$1,'Tillförd energi'!$B$1:$AQ$1,0),FALSE)</f>
        <v>0</v>
      </c>
      <c r="K328">
        <v>0</v>
      </c>
      <c r="L328">
        <f>VLOOKUP($B328,'Tillförd energi'!$B$1:$AS$566,MATCH(L$1,'Tillförd energi'!$B$1:$AQ$1,0),FALSE)</f>
        <v>0</v>
      </c>
      <c r="M328">
        <f>VLOOKUP($B328,'Tillförd energi'!$B$1:$AS$566,MATCH(M$1,'Tillförd energi'!$B$1:$AQ$1,0),FALSE)</f>
        <v>0</v>
      </c>
      <c r="N328">
        <f>VLOOKUP($B328,'Tillförd energi'!$B$1:$AS$566,MATCH(N$1,'Tillförd energi'!$B$1:$AQ$1,0),FALSE)</f>
        <v>0</v>
      </c>
      <c r="O328">
        <f>VLOOKUP($B328,'Tillförd energi'!$B$1:$AS$566,MATCH(O$1,'Tillförd energi'!$B$1:$AQ$1,0),FALSE)</f>
        <v>0</v>
      </c>
      <c r="P328">
        <f>VLOOKUP($B328,'Tillförd energi'!$B$1:$AS$566,MATCH(P$1,'Tillförd energi'!$B$1:$AQ$1,0),FALSE)</f>
        <v>0</v>
      </c>
      <c r="Q328">
        <f>VLOOKUP($B328,'Tillförd energi'!$B$1:$AS$566,MATCH(Q$1,'Tillförd energi'!$B$1:$AQ$1,0),FALSE)</f>
        <v>0</v>
      </c>
      <c r="R328">
        <f>VLOOKUP($B328,'Tillförd energi'!$B$1:$AS$566,MATCH(R$1,'Tillförd energi'!$B$1:$AQ$1,0),FALSE)</f>
        <v>9.18</v>
      </c>
      <c r="S328">
        <f>VLOOKUP($B328,'Tillförd energi'!$B$1:$AS$566,MATCH(S$1,'Tillförd energi'!$B$1:$AQ$1,0),FALSE)</f>
        <v>0</v>
      </c>
      <c r="T328">
        <f>VLOOKUP($B328,'Tillförd energi'!$B$1:$AS$566,MATCH(T$1,'Tillförd energi'!$B$1:$AQ$1,0),FALSE)</f>
        <v>0</v>
      </c>
      <c r="U328">
        <f>VLOOKUP($B328,'Tillförd energi'!$B$1:$AS$566,MATCH(U$1,'Tillförd energi'!$B$1:$AQ$1,0),FALSE)</f>
        <v>0</v>
      </c>
      <c r="V328">
        <f>VLOOKUP($B328,'Tillförd energi'!$B$1:$AS$566,MATCH(V$1,'Tillförd energi'!$B$1:$AQ$1,0),FALSE)</f>
        <v>0</v>
      </c>
      <c r="W328">
        <f>VLOOKUP($B328,'Tillförd energi'!$B$1:$AS$566,MATCH(W$1,'Tillförd energi'!$B$1:$AQ$1,0),FALSE)</f>
        <v>0</v>
      </c>
      <c r="X328">
        <f>VLOOKUP($B328,'Tillförd energi'!$B$1:$AS$566,MATCH(X$1,'Tillförd energi'!$B$1:$AQ$1,0),FALSE)</f>
        <v>0</v>
      </c>
      <c r="Y328">
        <f>VLOOKUP($B328,'Tillförd energi'!$B$1:$AS$566,MATCH(Y$1,'Tillförd energi'!$B$1:$AQ$1,0),FALSE)</f>
        <v>0</v>
      </c>
      <c r="Z328">
        <f>VLOOKUP($B328,'Tillförd energi'!$B$1:$AS$566,MATCH(Z$1,'Tillförd energi'!$B$1:$AQ$1,0),FALSE)</f>
        <v>0</v>
      </c>
      <c r="AA328">
        <f>VLOOKUP($B328,'Tillförd energi'!$B$1:$AS$566,MATCH(AA$1,'Tillförd energi'!$B$1:$AQ$1,0),FALSE)</f>
        <v>0</v>
      </c>
      <c r="AB328">
        <f>VLOOKUP($B328,'Tillförd energi'!$B$1:$AS$566,MATCH(AB$1,'Tillförd energi'!$B$1:$AQ$1,0),FALSE)</f>
        <v>0</v>
      </c>
      <c r="AC328">
        <f>VLOOKUP($B328,'Tillförd energi'!$B$1:$AS$566,MATCH(AC$1,'Tillförd energi'!$B$1:$AQ$1,0),FALSE)</f>
        <v>0</v>
      </c>
      <c r="AD328">
        <f>VLOOKUP($B328,'Tillförd energi'!$B$1:$AS$566,MATCH(AD$1,'Tillförd energi'!$B$1:$AQ$1,0),FALSE)</f>
        <v>0</v>
      </c>
      <c r="AE328">
        <f>VLOOKUP($B328,'Tillförd energi'!$B$1:$AS$566,MATCH(AE$1,'Tillförd energi'!$B$1:$AQ$1,0),FALSE)</f>
        <v>0</v>
      </c>
      <c r="AF328">
        <f>VLOOKUP($B328,'Tillförd energi'!$B$1:$AS$566,MATCH(AF$1,'Tillförd energi'!$B$1:$AQ$1,0),FALSE)</f>
        <v>0.18099999999999999</v>
      </c>
      <c r="AG328">
        <f>IFERROR(VLOOKUP(B328,Miljö!$B$1:$S$476,9,FALSE)/1,0)</f>
        <v>0</v>
      </c>
      <c r="AI328">
        <f t="shared" si="40"/>
        <v>9.4109999999999996</v>
      </c>
      <c r="AJ328">
        <f t="shared" si="41"/>
        <v>9.4109999999999996</v>
      </c>
      <c r="AK328">
        <f>IF(ISERROR(1/VLOOKUP($B328,Leveranser!$B$1:$S$500,MATCH("såld värme (gwh)",Leveranser!$B$1:$S$1,0),FALSE)),"",VLOOKUP($B328,Leveranser!$B$1:$S$500,MATCH("såld värme (gwh)",Leveranser!$B$1:$S$1,0),FALSE))</f>
        <v>6.6710000000000003</v>
      </c>
      <c r="AL328">
        <f>VLOOKUP($B328,Leveranser!$B$1:$Y$500,MATCH("Totalt såld fjärrvärme till andra fjärrvärmeföretag",Leveranser!$B$1:$AA$1,0),FALSE)</f>
        <v>0</v>
      </c>
      <c r="AM328">
        <f>IF(ISERROR(1/VLOOKUP($B328,Miljö!$B$1:$S$500,MATCH("Såld mängd produktionsspecifik fjärrvärme (GWh)",Miljö!$B$1:$R$1,0),FALSE)),0,VLOOKUP($B328,Miljö!$B$1:$S$500,MATCH("Såld mängd produktionsspecifik fjärrvärme (GWh)",Miljö!$B$1:$R$1,0),FALSE))</f>
        <v>0</v>
      </c>
      <c r="AN328" s="137">
        <f t="shared" si="42"/>
        <v>0.70885134417171403</v>
      </c>
      <c r="AP328" t="str">
        <f>VLOOKUP($B328,Miljövärden!$B$1:$H$446,7,FALSE)</f>
        <v>Ja</v>
      </c>
      <c r="AQ328" t="str">
        <f>VLOOKUP($B328,Miljövärden!$B$1:$H$446,6,FALSE)</f>
        <v>Ja</v>
      </c>
      <c r="AU328">
        <f t="shared" si="43"/>
        <v>0.18099999999999999</v>
      </c>
      <c r="AV328">
        <f t="shared" si="44"/>
        <v>0</v>
      </c>
      <c r="AW328">
        <f t="shared" si="45"/>
        <v>0</v>
      </c>
      <c r="AX328">
        <f t="shared" si="46"/>
        <v>9.18</v>
      </c>
      <c r="AZ328">
        <f t="shared" si="47"/>
        <v>9.18</v>
      </c>
    </row>
    <row r="329" spans="1:52" customFormat="1" x14ac:dyDescent="0.25">
      <c r="A329" s="2" t="s">
        <v>510</v>
      </c>
      <c r="B329" s="2" t="s">
        <v>513</v>
      </c>
      <c r="C329">
        <f>VLOOKUP($B329,'Tillförd energi'!$B$1:$AS$566,MATCH(C$1,'Tillförd energi'!$B$1:$AQ$1,0),FALSE)</f>
        <v>0</v>
      </c>
      <c r="D329">
        <f>VLOOKUP($B329,'Tillförd energi'!$B$1:$AS$566,MATCH(D$1,'Tillförd energi'!$B$1:$AQ$1,0),FALSE)</f>
        <v>0.28000000000000003</v>
      </c>
      <c r="E329">
        <f>VLOOKUP($B329,'Tillförd energi'!$B$1:$AS$566,MATCH(E$1,'Tillförd energi'!$B$1:$AQ$1,0),FALSE)</f>
        <v>0</v>
      </c>
      <c r="F329">
        <f>VLOOKUP($B329,'Tillförd energi'!$B$1:$AS$566,MATCH(F$1,'Tillförd energi'!$B$1:$AQ$1,0),FALSE)</f>
        <v>0</v>
      </c>
      <c r="G329">
        <f>VLOOKUP($B329,'Tillförd energi'!$B$1:$AS$566,MATCH(G$1,'Tillförd energi'!$B$1:$AQ$1,0),FALSE)</f>
        <v>0</v>
      </c>
      <c r="H329">
        <f>VLOOKUP($B329,'Tillförd energi'!$B$1:$AS$566,MATCH(H$1,'Tillförd energi'!$B$1:$AQ$1,0),FALSE)</f>
        <v>0</v>
      </c>
      <c r="I329">
        <f>VLOOKUP($B329,'Tillförd energi'!$B$1:$AS$566,MATCH(I$1,'Tillförd energi'!$B$1:$AQ$1,0),FALSE)</f>
        <v>0</v>
      </c>
      <c r="J329">
        <f>VLOOKUP($B329,'Tillförd energi'!$B$1:$AS$566,MATCH(J$1,'Tillförd energi'!$B$1:$AQ$1,0),FALSE)</f>
        <v>0</v>
      </c>
      <c r="K329">
        <v>0</v>
      </c>
      <c r="L329">
        <f>VLOOKUP($B329,'Tillförd energi'!$B$1:$AS$566,MATCH(L$1,'Tillförd energi'!$B$1:$AQ$1,0),FALSE)</f>
        <v>0</v>
      </c>
      <c r="M329">
        <f>VLOOKUP($B329,'Tillförd energi'!$B$1:$AS$566,MATCH(M$1,'Tillförd energi'!$B$1:$AQ$1,0),FALSE)</f>
        <v>0</v>
      </c>
      <c r="N329">
        <f>VLOOKUP($B329,'Tillförd energi'!$B$1:$AS$566,MATCH(N$1,'Tillförd energi'!$B$1:$AQ$1,0),FALSE)</f>
        <v>0</v>
      </c>
      <c r="O329">
        <f>VLOOKUP($B329,'Tillförd energi'!$B$1:$AS$566,MATCH(O$1,'Tillförd energi'!$B$1:$AQ$1,0),FALSE)</f>
        <v>0</v>
      </c>
      <c r="P329">
        <f>VLOOKUP($B329,'Tillförd energi'!$B$1:$AS$566,MATCH(P$1,'Tillförd energi'!$B$1:$AQ$1,0),FALSE)</f>
        <v>0</v>
      </c>
      <c r="Q329">
        <f>VLOOKUP($B329,'Tillförd energi'!$B$1:$AS$566,MATCH(Q$1,'Tillförd energi'!$B$1:$AQ$1,0),FALSE)</f>
        <v>9.88706</v>
      </c>
      <c r="R329">
        <f>VLOOKUP($B329,'Tillförd energi'!$B$1:$AS$566,MATCH(R$1,'Tillförd energi'!$B$1:$AQ$1,0),FALSE)</f>
        <v>0</v>
      </c>
      <c r="S329">
        <f>VLOOKUP($B329,'Tillförd energi'!$B$1:$AS$566,MATCH(S$1,'Tillförd energi'!$B$1:$AQ$1,0),FALSE)</f>
        <v>0</v>
      </c>
      <c r="T329">
        <f>VLOOKUP($B329,'Tillförd energi'!$B$1:$AS$566,MATCH(T$1,'Tillförd energi'!$B$1:$AQ$1,0),FALSE)</f>
        <v>0</v>
      </c>
      <c r="U329">
        <f>VLOOKUP($B329,'Tillförd energi'!$B$1:$AS$566,MATCH(U$1,'Tillförd energi'!$B$1:$AQ$1,0),FALSE)</f>
        <v>0</v>
      </c>
      <c r="V329">
        <f>VLOOKUP($B329,'Tillförd energi'!$B$1:$AS$566,MATCH(V$1,'Tillförd energi'!$B$1:$AQ$1,0),FALSE)</f>
        <v>0</v>
      </c>
      <c r="W329">
        <f>VLOOKUP($B329,'Tillförd energi'!$B$1:$AS$566,MATCH(W$1,'Tillförd energi'!$B$1:$AQ$1,0),FALSE)</f>
        <v>0</v>
      </c>
      <c r="X329">
        <f>VLOOKUP($B329,'Tillförd energi'!$B$1:$AS$566,MATCH(X$1,'Tillförd energi'!$B$1:$AQ$1,0),FALSE)</f>
        <v>0</v>
      </c>
      <c r="Y329">
        <f>VLOOKUP($B329,'Tillförd energi'!$B$1:$AS$566,MATCH(Y$1,'Tillförd energi'!$B$1:$AQ$1,0),FALSE)</f>
        <v>0</v>
      </c>
      <c r="Z329">
        <f>VLOOKUP($B329,'Tillförd energi'!$B$1:$AS$566,MATCH(Z$1,'Tillförd energi'!$B$1:$AQ$1,0),FALSE)</f>
        <v>0</v>
      </c>
      <c r="AA329">
        <f>VLOOKUP($B329,'Tillförd energi'!$B$1:$AS$566,MATCH(AA$1,'Tillförd energi'!$B$1:$AQ$1,0),FALSE)</f>
        <v>0</v>
      </c>
      <c r="AB329">
        <f>VLOOKUP($B329,'Tillförd energi'!$B$1:$AS$566,MATCH(AB$1,'Tillförd energi'!$B$1:$AQ$1,0),FALSE)</f>
        <v>0</v>
      </c>
      <c r="AC329">
        <f>VLOOKUP($B329,'Tillförd energi'!$B$1:$AS$566,MATCH(AC$1,'Tillförd energi'!$B$1:$AQ$1,0),FALSE)</f>
        <v>0</v>
      </c>
      <c r="AD329">
        <f>VLOOKUP($B329,'Tillförd energi'!$B$1:$AS$566,MATCH(AD$1,'Tillförd energi'!$B$1:$AQ$1,0),FALSE)</f>
        <v>0</v>
      </c>
      <c r="AE329">
        <f>VLOOKUP($B329,'Tillförd energi'!$B$1:$AS$566,MATCH(AE$1,'Tillförd energi'!$B$1:$AQ$1,0),FALSE)</f>
        <v>0</v>
      </c>
      <c r="AF329">
        <f>VLOOKUP($B329,'Tillförd energi'!$B$1:$AS$566,MATCH(AF$1,'Tillförd energi'!$B$1:$AQ$1,0),FALSE)</f>
        <v>4.2000000000000003E-2</v>
      </c>
      <c r="AG329">
        <f>IFERROR(VLOOKUP(B329,Miljö!$B$1:$S$476,9,FALSE)/1,0)</f>
        <v>0</v>
      </c>
      <c r="AI329">
        <f t="shared" si="40"/>
        <v>10.209059999999999</v>
      </c>
      <c r="AJ329">
        <f t="shared" si="41"/>
        <v>10.209059999999999</v>
      </c>
      <c r="AK329">
        <f>IF(ISERROR(1/VLOOKUP($B329,Leveranser!$B$1:$S$500,MATCH("såld värme (gwh)",Leveranser!$B$1:$S$1,0),FALSE)),"",VLOOKUP($B329,Leveranser!$B$1:$S$500,MATCH("såld värme (gwh)",Leveranser!$B$1:$S$1,0),FALSE))</f>
        <v>6.96</v>
      </c>
      <c r="AL329">
        <f>VLOOKUP($B329,Leveranser!$B$1:$Y$500,MATCH("Totalt såld fjärrvärme till andra fjärrvärmeföretag",Leveranser!$B$1:$AA$1,0),FALSE)</f>
        <v>0</v>
      </c>
      <c r="AM329">
        <f>IF(ISERROR(1/VLOOKUP($B329,Miljö!$B$1:$S$500,MATCH("Såld mängd produktionsspecifik fjärrvärme (GWh)",Miljö!$B$1:$R$1,0),FALSE)),0,VLOOKUP($B329,Miljö!$B$1:$S$500,MATCH("Såld mängd produktionsspecifik fjärrvärme (GWh)",Miljö!$B$1:$R$1,0),FALSE))</f>
        <v>0</v>
      </c>
      <c r="AN329" s="137">
        <f t="shared" si="42"/>
        <v>0.68174738908381383</v>
      </c>
      <c r="AP329" t="str">
        <f>VLOOKUP($B329,Miljövärden!$B$1:$H$446,7,FALSE)</f>
        <v>Ja</v>
      </c>
      <c r="AQ329" t="str">
        <f>VLOOKUP($B329,Miljövärden!$B$1:$H$446,6,FALSE)</f>
        <v>Ja</v>
      </c>
      <c r="AU329">
        <f t="shared" si="43"/>
        <v>4.2000000000000003E-2</v>
      </c>
      <c r="AV329">
        <f t="shared" si="44"/>
        <v>0</v>
      </c>
      <c r="AW329">
        <f t="shared" si="45"/>
        <v>9.88706</v>
      </c>
      <c r="AX329">
        <f t="shared" si="46"/>
        <v>0</v>
      </c>
      <c r="AZ329">
        <f t="shared" si="47"/>
        <v>9.88706</v>
      </c>
    </row>
    <row r="330" spans="1:52" customFormat="1" x14ac:dyDescent="0.25">
      <c r="A330" s="2" t="s">
        <v>510</v>
      </c>
      <c r="B330" s="2" t="s">
        <v>514</v>
      </c>
      <c r="C330">
        <f>VLOOKUP($B330,'Tillförd energi'!$B$1:$AS$566,MATCH(C$1,'Tillförd energi'!$B$1:$AQ$1,0),FALSE)</f>
        <v>0</v>
      </c>
      <c r="D330">
        <f>VLOOKUP($B330,'Tillförd energi'!$B$1:$AS$566,MATCH(D$1,'Tillförd energi'!$B$1:$AQ$1,0),FALSE)</f>
        <v>15.417999999999999</v>
      </c>
      <c r="E330">
        <f>VLOOKUP($B330,'Tillförd energi'!$B$1:$AS$566,MATCH(E$1,'Tillförd energi'!$B$1:$AQ$1,0),FALSE)</f>
        <v>0</v>
      </c>
      <c r="F330">
        <f>VLOOKUP($B330,'Tillförd energi'!$B$1:$AS$566,MATCH(F$1,'Tillförd energi'!$B$1:$AQ$1,0),FALSE)</f>
        <v>0</v>
      </c>
      <c r="G330">
        <f>VLOOKUP($B330,'Tillförd energi'!$B$1:$AS$566,MATCH(G$1,'Tillförd energi'!$B$1:$AQ$1,0),FALSE)</f>
        <v>0</v>
      </c>
      <c r="H330">
        <f>VLOOKUP($B330,'Tillförd energi'!$B$1:$AS$566,MATCH(H$1,'Tillförd energi'!$B$1:$AQ$1,0),FALSE)</f>
        <v>0</v>
      </c>
      <c r="I330">
        <f>VLOOKUP($B330,'Tillförd energi'!$B$1:$AS$566,MATCH(I$1,'Tillförd energi'!$B$1:$AQ$1,0),FALSE)</f>
        <v>238.9</v>
      </c>
      <c r="J330">
        <f>VLOOKUP($B330,'Tillförd energi'!$B$1:$AS$566,MATCH(J$1,'Tillförd energi'!$B$1:$AQ$1,0),FALSE)</f>
        <v>0</v>
      </c>
      <c r="K330">
        <v>0</v>
      </c>
      <c r="L330">
        <f>VLOOKUP($B330,'Tillförd energi'!$B$1:$AS$566,MATCH(L$1,'Tillförd energi'!$B$1:$AQ$1,0),FALSE)</f>
        <v>41.085999999999999</v>
      </c>
      <c r="M330">
        <f>VLOOKUP($B330,'Tillförd energi'!$B$1:$AS$566,MATCH(M$1,'Tillförd energi'!$B$1:$AQ$1,0),FALSE)</f>
        <v>119.101</v>
      </c>
      <c r="N330">
        <f>VLOOKUP($B330,'Tillförd energi'!$B$1:$AS$566,MATCH(N$1,'Tillförd energi'!$B$1:$AQ$1,0),FALSE)</f>
        <v>43.406500000000001</v>
      </c>
      <c r="O330">
        <f>VLOOKUP($B330,'Tillförd energi'!$B$1:$AS$566,MATCH(O$1,'Tillförd energi'!$B$1:$AQ$1,0),FALSE)</f>
        <v>28.2</v>
      </c>
      <c r="P330">
        <f>VLOOKUP($B330,'Tillförd energi'!$B$1:$AS$566,MATCH(P$1,'Tillförd energi'!$B$1:$AQ$1,0),FALSE)</f>
        <v>74.849999999999994</v>
      </c>
      <c r="Q330">
        <f>VLOOKUP($B330,'Tillförd energi'!$B$1:$AS$566,MATCH(Q$1,'Tillförd energi'!$B$1:$AQ$1,0),FALSE)</f>
        <v>5.3070000000000004</v>
      </c>
      <c r="R330">
        <f>VLOOKUP($B330,'Tillförd energi'!$B$1:$AS$566,MATCH(R$1,'Tillförd energi'!$B$1:$AQ$1,0),FALSE)</f>
        <v>8.5050000000000008</v>
      </c>
      <c r="S330">
        <f>VLOOKUP($B330,'Tillförd energi'!$B$1:$AS$566,MATCH(S$1,'Tillförd energi'!$B$1:$AQ$1,0),FALSE)</f>
        <v>0</v>
      </c>
      <c r="T330">
        <f>VLOOKUP($B330,'Tillförd energi'!$B$1:$AS$566,MATCH(T$1,'Tillförd energi'!$B$1:$AQ$1,0),FALSE)</f>
        <v>0</v>
      </c>
      <c r="U330">
        <f>VLOOKUP($B330,'Tillförd energi'!$B$1:$AS$566,MATCH(U$1,'Tillförd energi'!$B$1:$AQ$1,0),FALSE)</f>
        <v>0</v>
      </c>
      <c r="V330">
        <f>VLOOKUP($B330,'Tillförd energi'!$B$1:$AS$566,MATCH(V$1,'Tillförd energi'!$B$1:$AQ$1,0),FALSE)</f>
        <v>0</v>
      </c>
      <c r="W330">
        <f>VLOOKUP($B330,'Tillförd energi'!$B$1:$AS$566,MATCH(W$1,'Tillförd energi'!$B$1:$AQ$1,0),FALSE)</f>
        <v>0</v>
      </c>
      <c r="X330">
        <f>VLOOKUP($B330,'Tillförd energi'!$B$1:$AS$566,MATCH(X$1,'Tillförd energi'!$B$1:$AQ$1,0),FALSE)</f>
        <v>0</v>
      </c>
      <c r="Y330">
        <f>VLOOKUP($B330,'Tillförd energi'!$B$1:$AS$566,MATCH(Y$1,'Tillförd energi'!$B$1:$AQ$1,0),FALSE)</f>
        <v>15.3</v>
      </c>
      <c r="Z330">
        <f>VLOOKUP($B330,'Tillförd energi'!$B$1:$AS$566,MATCH(Z$1,'Tillförd energi'!$B$1:$AQ$1,0),FALSE)</f>
        <v>7.226</v>
      </c>
      <c r="AA330">
        <f>VLOOKUP($B330,'Tillförd energi'!$B$1:$AS$566,MATCH(AA$1,'Tillförd energi'!$B$1:$AQ$1,0),FALSE)</f>
        <v>7.1779999999999999</v>
      </c>
      <c r="AB330">
        <f>VLOOKUP($B330,'Tillförd energi'!$B$1:$AS$566,MATCH(AB$1,'Tillförd energi'!$B$1:$AQ$1,0),FALSE)</f>
        <v>10.996</v>
      </c>
      <c r="AC330">
        <f>VLOOKUP($B330,'Tillförd energi'!$B$1:$AS$566,MATCH(AC$1,'Tillförd energi'!$B$1:$AQ$1,0),FALSE)</f>
        <v>172.386</v>
      </c>
      <c r="AD330">
        <f>VLOOKUP($B330,'Tillförd energi'!$B$1:$AS$566,MATCH(AD$1,'Tillförd energi'!$B$1:$AQ$1,0),FALSE)</f>
        <v>0</v>
      </c>
      <c r="AE330">
        <f>VLOOKUP($B330,'Tillförd energi'!$B$1:$AS$566,MATCH(AE$1,'Tillförd energi'!$B$1:$AQ$1,0),FALSE)</f>
        <v>0.56000000000000005</v>
      </c>
      <c r="AF330">
        <f>VLOOKUP($B330,'Tillförd energi'!$B$1:$AS$566,MATCH(AF$1,'Tillförd energi'!$B$1:$AQ$1,0),FALSE)</f>
        <v>32.802999999999997</v>
      </c>
      <c r="AG330">
        <f>IFERROR(VLOOKUP(B330,Miljö!$B$1:$S$476,9,FALSE)/1,0)</f>
        <v>0</v>
      </c>
      <c r="AI330">
        <f t="shared" si="40"/>
        <v>821.22249999999985</v>
      </c>
      <c r="AJ330">
        <f t="shared" si="41"/>
        <v>821.22249999999985</v>
      </c>
      <c r="AK330">
        <f>IF(ISERROR(1/VLOOKUP($B330,Leveranser!$B$1:$S$500,MATCH("såld värme (gwh)",Leveranser!$B$1:$S$1,0),FALSE)),"",VLOOKUP($B330,Leveranser!$B$1:$S$500,MATCH("såld värme (gwh)",Leveranser!$B$1:$S$1,0),FALSE))</f>
        <v>761.05499999999995</v>
      </c>
      <c r="AL330">
        <f>VLOOKUP($B330,Leveranser!$B$1:$Y$500,MATCH("Totalt såld fjärrvärme till andra fjärrvärmeföretag",Leveranser!$B$1:$AA$1,0),FALSE)</f>
        <v>0</v>
      </c>
      <c r="AM330">
        <f>IF(ISERROR(1/VLOOKUP($B330,Miljö!$B$1:$S$500,MATCH("Såld mängd produktionsspecifik fjärrvärme (GWh)",Miljö!$B$1:$R$1,0),FALSE)),0,VLOOKUP($B330,Miljö!$B$1:$S$500,MATCH("Såld mängd produktionsspecifik fjärrvärme (GWh)",Miljö!$B$1:$R$1,0),FALSE))</f>
        <v>0</v>
      </c>
      <c r="AN330" s="137">
        <f t="shared" si="42"/>
        <v>0.92673422854342169</v>
      </c>
      <c r="AP330" t="str">
        <f>VLOOKUP($B330,Miljövärden!$B$1:$H$446,7,FALSE)</f>
        <v>Ja</v>
      </c>
      <c r="AQ330" t="str">
        <f>VLOOKUP($B330,Miljövärden!$B$1:$H$446,6,FALSE)</f>
        <v>Ja</v>
      </c>
      <c r="AU330">
        <f t="shared" si="43"/>
        <v>47.206999999999994</v>
      </c>
      <c r="AV330">
        <f t="shared" si="44"/>
        <v>0</v>
      </c>
      <c r="AW330">
        <f t="shared" si="45"/>
        <v>270.86450000000002</v>
      </c>
      <c r="AX330">
        <f t="shared" si="46"/>
        <v>8.5050000000000008</v>
      </c>
      <c r="AZ330">
        <f t="shared" si="47"/>
        <v>320.45550000000003</v>
      </c>
    </row>
    <row r="331" spans="1:52" customFormat="1" x14ac:dyDescent="0.25">
      <c r="A331" s="2" t="s">
        <v>515</v>
      </c>
      <c r="B331" s="2" t="s">
        <v>516</v>
      </c>
      <c r="C331">
        <f>VLOOKUP($B331,'Tillförd energi'!$B$1:$AS$566,MATCH(C$1,'Tillförd energi'!$B$1:$AQ$1,0),FALSE)</f>
        <v>0</v>
      </c>
      <c r="D331">
        <f>VLOOKUP($B331,'Tillförd energi'!$B$1:$AS$566,MATCH(D$1,'Tillförd energi'!$B$1:$AQ$1,0),FALSE)</f>
        <v>0.61099999999999999</v>
      </c>
      <c r="E331">
        <f>VLOOKUP($B331,'Tillförd energi'!$B$1:$AS$566,MATCH(E$1,'Tillförd energi'!$B$1:$AQ$1,0),FALSE)</f>
        <v>0</v>
      </c>
      <c r="F331">
        <f>VLOOKUP($B331,'Tillförd energi'!$B$1:$AS$566,MATCH(F$1,'Tillförd energi'!$B$1:$AQ$1,0),FALSE)</f>
        <v>0</v>
      </c>
      <c r="G331">
        <f>VLOOKUP($B331,'Tillförd energi'!$B$1:$AS$566,MATCH(G$1,'Tillförd energi'!$B$1:$AQ$1,0),FALSE)</f>
        <v>0</v>
      </c>
      <c r="H331">
        <f>VLOOKUP($B331,'Tillförd energi'!$B$1:$AS$566,MATCH(H$1,'Tillförd energi'!$B$1:$AQ$1,0),FALSE)</f>
        <v>0</v>
      </c>
      <c r="I331">
        <f>VLOOKUP($B331,'Tillförd energi'!$B$1:$AS$566,MATCH(I$1,'Tillförd energi'!$B$1:$AQ$1,0),FALSE)</f>
        <v>0</v>
      </c>
      <c r="J331">
        <f>VLOOKUP($B331,'Tillförd energi'!$B$1:$AS$566,MATCH(J$1,'Tillförd energi'!$B$1:$AQ$1,0),FALSE)</f>
        <v>0</v>
      </c>
      <c r="K331">
        <v>0</v>
      </c>
      <c r="L331">
        <f>VLOOKUP($B331,'Tillförd energi'!$B$1:$AS$566,MATCH(L$1,'Tillförd energi'!$B$1:$AQ$1,0),FALSE)</f>
        <v>0</v>
      </c>
      <c r="M331">
        <f>VLOOKUP($B331,'Tillförd energi'!$B$1:$AS$566,MATCH(M$1,'Tillförd energi'!$B$1:$AQ$1,0),FALSE)</f>
        <v>0.222</v>
      </c>
      <c r="N331">
        <f>VLOOKUP($B331,'Tillförd energi'!$B$1:$AS$566,MATCH(N$1,'Tillförd energi'!$B$1:$AQ$1,0),FALSE)</f>
        <v>8.2750000000000004</v>
      </c>
      <c r="O331">
        <f>VLOOKUP($B331,'Tillförd energi'!$B$1:$AS$566,MATCH(O$1,'Tillförd energi'!$B$1:$AQ$1,0),FALSE)</f>
        <v>0</v>
      </c>
      <c r="P331">
        <f>VLOOKUP($B331,'Tillförd energi'!$B$1:$AS$566,MATCH(P$1,'Tillförd energi'!$B$1:$AQ$1,0),FALSE)</f>
        <v>3.431</v>
      </c>
      <c r="Q331">
        <f>VLOOKUP($B331,'Tillförd energi'!$B$1:$AS$566,MATCH(Q$1,'Tillförd energi'!$B$1:$AQ$1,0),FALSE)</f>
        <v>8.0440000000000005</v>
      </c>
      <c r="R331">
        <f>VLOOKUP($B331,'Tillförd energi'!$B$1:$AS$566,MATCH(R$1,'Tillförd energi'!$B$1:$AQ$1,0),FALSE)</f>
        <v>6.3310000000000004</v>
      </c>
      <c r="S331">
        <f>VLOOKUP($B331,'Tillförd energi'!$B$1:$AS$566,MATCH(S$1,'Tillförd energi'!$B$1:$AQ$1,0),FALSE)</f>
        <v>0</v>
      </c>
      <c r="T331">
        <f>VLOOKUP($B331,'Tillförd energi'!$B$1:$AS$566,MATCH(T$1,'Tillförd energi'!$B$1:$AQ$1,0),FALSE)</f>
        <v>0</v>
      </c>
      <c r="U331">
        <f>VLOOKUP($B331,'Tillförd energi'!$B$1:$AS$566,MATCH(U$1,'Tillförd energi'!$B$1:$AQ$1,0),FALSE)</f>
        <v>0</v>
      </c>
      <c r="V331">
        <f>VLOOKUP($B331,'Tillförd energi'!$B$1:$AS$566,MATCH(V$1,'Tillförd energi'!$B$1:$AQ$1,0),FALSE)</f>
        <v>0</v>
      </c>
      <c r="W331">
        <f>VLOOKUP($B331,'Tillförd energi'!$B$1:$AS$566,MATCH(W$1,'Tillförd energi'!$B$1:$AQ$1,0),FALSE)</f>
        <v>0</v>
      </c>
      <c r="X331">
        <f>VLOOKUP($B331,'Tillförd energi'!$B$1:$AS$566,MATCH(X$1,'Tillförd energi'!$B$1:$AQ$1,0),FALSE)</f>
        <v>0</v>
      </c>
      <c r="Y331">
        <f>VLOOKUP($B331,'Tillförd energi'!$B$1:$AS$566,MATCH(Y$1,'Tillförd energi'!$B$1:$AQ$1,0),FALSE)</f>
        <v>0</v>
      </c>
      <c r="Z331">
        <f>VLOOKUP($B331,'Tillförd energi'!$B$1:$AS$566,MATCH(Z$1,'Tillförd energi'!$B$1:$AQ$1,0),FALSE)</f>
        <v>0</v>
      </c>
      <c r="AA331">
        <f>VLOOKUP($B331,'Tillförd energi'!$B$1:$AS$566,MATCH(AA$1,'Tillförd energi'!$B$1:$AQ$1,0),FALSE)</f>
        <v>0</v>
      </c>
      <c r="AB331">
        <f>VLOOKUP($B331,'Tillförd energi'!$B$1:$AS$566,MATCH(AB$1,'Tillförd energi'!$B$1:$AQ$1,0),FALSE)</f>
        <v>0</v>
      </c>
      <c r="AC331">
        <f>VLOOKUP($B331,'Tillförd energi'!$B$1:$AS$566,MATCH(AC$1,'Tillförd energi'!$B$1:$AQ$1,0),FALSE)</f>
        <v>1.9379999999999999</v>
      </c>
      <c r="AD331">
        <f>VLOOKUP($B331,'Tillförd energi'!$B$1:$AS$566,MATCH(AD$1,'Tillförd energi'!$B$1:$AQ$1,0),FALSE)</f>
        <v>0</v>
      </c>
      <c r="AE331">
        <f>VLOOKUP($B331,'Tillförd energi'!$B$1:$AS$566,MATCH(AE$1,'Tillförd energi'!$B$1:$AQ$1,0),FALSE)</f>
        <v>0</v>
      </c>
      <c r="AF331">
        <f>VLOOKUP($B331,'Tillförd energi'!$B$1:$AS$566,MATCH(AF$1,'Tillförd energi'!$B$1:$AQ$1,0),FALSE)</f>
        <v>0.59064000000000005</v>
      </c>
      <c r="AG331">
        <f>IFERROR(VLOOKUP(B331,Miljö!$B$1:$S$476,9,FALSE)/1,0)</f>
        <v>0</v>
      </c>
      <c r="AI331">
        <f t="shared" si="40"/>
        <v>29.442640000000001</v>
      </c>
      <c r="AJ331">
        <f t="shared" si="41"/>
        <v>29.442640000000001</v>
      </c>
      <c r="AK331">
        <f>IF(ISERROR(1/VLOOKUP($B331,Leveranser!$B$1:$S$500,MATCH("såld värme (gwh)",Leveranser!$B$1:$S$1,0),FALSE)),"",VLOOKUP($B331,Leveranser!$B$1:$S$500,MATCH("såld värme (gwh)",Leveranser!$B$1:$S$1,0),FALSE))</f>
        <v>19.687999999999999</v>
      </c>
      <c r="AL331">
        <f>VLOOKUP($B331,Leveranser!$B$1:$Y$500,MATCH("Totalt såld fjärrvärme till andra fjärrvärmeföretag",Leveranser!$B$1:$AA$1,0),FALSE)</f>
        <v>0</v>
      </c>
      <c r="AM331">
        <f>IF(ISERROR(1/VLOOKUP($B331,Miljö!$B$1:$S$500,MATCH("Såld mängd produktionsspecifik fjärrvärme (GWh)",Miljö!$B$1:$R$1,0),FALSE)),0,VLOOKUP($B331,Miljö!$B$1:$S$500,MATCH("Såld mängd produktionsspecifik fjärrvärme (GWh)",Miljö!$B$1:$R$1,0),FALSE))</f>
        <v>0</v>
      </c>
      <c r="AN331" s="137">
        <f t="shared" si="42"/>
        <v>0.66869003594786336</v>
      </c>
      <c r="AP331" t="str">
        <f>VLOOKUP($B331,Miljövärden!$B$1:$H$446,7,FALSE)</f>
        <v>Ja</v>
      </c>
      <c r="AQ331" t="str">
        <f>VLOOKUP($B331,Miljövärden!$B$1:$H$446,6,FALSE)</f>
        <v>Ja</v>
      </c>
      <c r="AU331">
        <f t="shared" si="43"/>
        <v>0.59064000000000005</v>
      </c>
      <c r="AV331">
        <f t="shared" si="44"/>
        <v>0</v>
      </c>
      <c r="AW331">
        <f t="shared" si="45"/>
        <v>19.972000000000001</v>
      </c>
      <c r="AX331">
        <f t="shared" si="46"/>
        <v>6.3310000000000004</v>
      </c>
      <c r="AZ331">
        <f t="shared" si="47"/>
        <v>26.303000000000001</v>
      </c>
    </row>
    <row r="332" spans="1:52" customFormat="1" x14ac:dyDescent="0.25">
      <c r="A332" s="2" t="s">
        <v>515</v>
      </c>
      <c r="B332" s="2" t="s">
        <v>517</v>
      </c>
      <c r="C332">
        <f>VLOOKUP($B332,'Tillförd energi'!$B$1:$AS$566,MATCH(C$1,'Tillförd energi'!$B$1:$AQ$1,0),FALSE)</f>
        <v>0</v>
      </c>
      <c r="D332">
        <f>VLOOKUP($B332,'Tillförd energi'!$B$1:$AS$566,MATCH(D$1,'Tillförd energi'!$B$1:$AQ$1,0),FALSE)</f>
        <v>0.182</v>
      </c>
      <c r="E332">
        <f>VLOOKUP($B332,'Tillförd energi'!$B$1:$AS$566,MATCH(E$1,'Tillförd energi'!$B$1:$AQ$1,0),FALSE)</f>
        <v>0</v>
      </c>
      <c r="F332">
        <f>VLOOKUP($B332,'Tillförd energi'!$B$1:$AS$566,MATCH(F$1,'Tillförd energi'!$B$1:$AQ$1,0),FALSE)</f>
        <v>0</v>
      </c>
      <c r="G332">
        <f>VLOOKUP($B332,'Tillförd energi'!$B$1:$AS$566,MATCH(G$1,'Tillförd energi'!$B$1:$AQ$1,0),FALSE)</f>
        <v>0</v>
      </c>
      <c r="H332">
        <f>VLOOKUP($B332,'Tillförd energi'!$B$1:$AS$566,MATCH(H$1,'Tillförd energi'!$B$1:$AQ$1,0),FALSE)</f>
        <v>0</v>
      </c>
      <c r="I332">
        <f>VLOOKUP($B332,'Tillförd energi'!$B$1:$AS$566,MATCH(I$1,'Tillförd energi'!$B$1:$AQ$1,0),FALSE)</f>
        <v>0</v>
      </c>
      <c r="J332">
        <f>VLOOKUP($B332,'Tillförd energi'!$B$1:$AS$566,MATCH(J$1,'Tillförd energi'!$B$1:$AQ$1,0),FALSE)</f>
        <v>0</v>
      </c>
      <c r="K332">
        <v>0</v>
      </c>
      <c r="L332">
        <f>VLOOKUP($B332,'Tillförd energi'!$B$1:$AS$566,MATCH(L$1,'Tillförd energi'!$B$1:$AQ$1,0),FALSE)</f>
        <v>0</v>
      </c>
      <c r="M332">
        <f>VLOOKUP($B332,'Tillförd energi'!$B$1:$AS$566,MATCH(M$1,'Tillförd energi'!$B$1:$AQ$1,0),FALSE)</f>
        <v>0.85099999999999998</v>
      </c>
      <c r="N332">
        <f>VLOOKUP($B332,'Tillförd energi'!$B$1:$AS$566,MATCH(N$1,'Tillförd energi'!$B$1:$AQ$1,0),FALSE)</f>
        <v>20.245000000000001</v>
      </c>
      <c r="O332">
        <f>VLOOKUP($B332,'Tillförd energi'!$B$1:$AS$566,MATCH(O$1,'Tillförd energi'!$B$1:$AQ$1,0),FALSE)</f>
        <v>0</v>
      </c>
      <c r="P332">
        <f>VLOOKUP($B332,'Tillförd energi'!$B$1:$AS$566,MATCH(P$1,'Tillförd energi'!$B$1:$AQ$1,0),FALSE)</f>
        <v>4.3890000000000002</v>
      </c>
      <c r="Q332">
        <f>VLOOKUP($B332,'Tillförd energi'!$B$1:$AS$566,MATCH(Q$1,'Tillförd energi'!$B$1:$AQ$1,0),FALSE)</f>
        <v>11.02</v>
      </c>
      <c r="R332">
        <f>VLOOKUP($B332,'Tillförd energi'!$B$1:$AS$566,MATCH(R$1,'Tillförd energi'!$B$1:$AQ$1,0),FALSE)</f>
        <v>0</v>
      </c>
      <c r="S332">
        <f>VLOOKUP($B332,'Tillförd energi'!$B$1:$AS$566,MATCH(S$1,'Tillförd energi'!$B$1:$AQ$1,0),FALSE)</f>
        <v>0</v>
      </c>
      <c r="T332">
        <f>VLOOKUP($B332,'Tillförd energi'!$B$1:$AS$566,MATCH(T$1,'Tillförd energi'!$B$1:$AQ$1,0),FALSE)</f>
        <v>0</v>
      </c>
      <c r="U332">
        <f>VLOOKUP($B332,'Tillförd energi'!$B$1:$AS$566,MATCH(U$1,'Tillförd energi'!$B$1:$AQ$1,0),FALSE)</f>
        <v>0</v>
      </c>
      <c r="V332">
        <f>VLOOKUP($B332,'Tillförd energi'!$B$1:$AS$566,MATCH(V$1,'Tillförd energi'!$B$1:$AQ$1,0),FALSE)</f>
        <v>0</v>
      </c>
      <c r="W332">
        <f>VLOOKUP($B332,'Tillförd energi'!$B$1:$AS$566,MATCH(W$1,'Tillförd energi'!$B$1:$AQ$1,0),FALSE)</f>
        <v>0</v>
      </c>
      <c r="X332">
        <f>VLOOKUP($B332,'Tillförd energi'!$B$1:$AS$566,MATCH(X$1,'Tillförd energi'!$B$1:$AQ$1,0),FALSE)</f>
        <v>0</v>
      </c>
      <c r="Y332">
        <f>VLOOKUP($B332,'Tillförd energi'!$B$1:$AS$566,MATCH(Y$1,'Tillförd energi'!$B$1:$AQ$1,0),FALSE)</f>
        <v>0</v>
      </c>
      <c r="Z332">
        <f>VLOOKUP($B332,'Tillförd energi'!$B$1:$AS$566,MATCH(Z$1,'Tillförd energi'!$B$1:$AQ$1,0),FALSE)</f>
        <v>0</v>
      </c>
      <c r="AA332">
        <f>VLOOKUP($B332,'Tillförd energi'!$B$1:$AS$566,MATCH(AA$1,'Tillförd energi'!$B$1:$AQ$1,0),FALSE)</f>
        <v>0</v>
      </c>
      <c r="AB332">
        <f>VLOOKUP($B332,'Tillförd energi'!$B$1:$AS$566,MATCH(AB$1,'Tillförd energi'!$B$1:$AQ$1,0),FALSE)</f>
        <v>0</v>
      </c>
      <c r="AC332">
        <f>VLOOKUP($B332,'Tillförd energi'!$B$1:$AS$566,MATCH(AC$1,'Tillförd energi'!$B$1:$AQ$1,0),FALSE)</f>
        <v>4.2709999999999999</v>
      </c>
      <c r="AD332">
        <f>VLOOKUP($B332,'Tillförd energi'!$B$1:$AS$566,MATCH(AD$1,'Tillförd energi'!$B$1:$AQ$1,0),FALSE)</f>
        <v>0</v>
      </c>
      <c r="AE332">
        <f>VLOOKUP($B332,'Tillförd energi'!$B$1:$AS$566,MATCH(AE$1,'Tillförd energi'!$B$1:$AQ$1,0),FALSE)</f>
        <v>0</v>
      </c>
      <c r="AF332">
        <f>VLOOKUP($B332,'Tillförd energi'!$B$1:$AS$566,MATCH(AF$1,'Tillförd energi'!$B$1:$AQ$1,0),FALSE)</f>
        <v>0.81899999999999995</v>
      </c>
      <c r="AG332">
        <f>IFERROR(VLOOKUP(B332,Miljö!$B$1:$S$476,9,FALSE)/1,0)</f>
        <v>0</v>
      </c>
      <c r="AI332">
        <f t="shared" si="40"/>
        <v>41.777000000000001</v>
      </c>
      <c r="AJ332">
        <f t="shared" si="41"/>
        <v>41.777000000000001</v>
      </c>
      <c r="AK332">
        <f>IF(ISERROR(1/VLOOKUP($B332,Leveranser!$B$1:$S$500,MATCH("såld värme (gwh)",Leveranser!$B$1:$S$1,0),FALSE)),"",VLOOKUP($B332,Leveranser!$B$1:$S$500,MATCH("såld värme (gwh)",Leveranser!$B$1:$S$1,0),FALSE))</f>
        <v>27.3</v>
      </c>
      <c r="AL332">
        <f>VLOOKUP($B332,Leveranser!$B$1:$Y$500,MATCH("Totalt såld fjärrvärme till andra fjärrvärmeföretag",Leveranser!$B$1:$AA$1,0),FALSE)</f>
        <v>0</v>
      </c>
      <c r="AM332">
        <f>IF(ISERROR(1/VLOOKUP($B332,Miljö!$B$1:$S$500,MATCH("Såld mängd produktionsspecifik fjärrvärme (GWh)",Miljö!$B$1:$R$1,0),FALSE)),0,VLOOKUP($B332,Miljö!$B$1:$S$500,MATCH("Såld mängd produktionsspecifik fjärrvärme (GWh)",Miljö!$B$1:$R$1,0),FALSE))</f>
        <v>0</v>
      </c>
      <c r="AN332" s="137">
        <f t="shared" si="42"/>
        <v>0.65346961246618951</v>
      </c>
      <c r="AP332" t="str">
        <f>VLOOKUP($B332,Miljövärden!$B$1:$H$446,7,FALSE)</f>
        <v>Ja</v>
      </c>
      <c r="AQ332" t="str">
        <f>VLOOKUP($B332,Miljövärden!$B$1:$H$446,6,FALSE)</f>
        <v>Ja</v>
      </c>
      <c r="AU332">
        <f t="shared" si="43"/>
        <v>0.81899999999999995</v>
      </c>
      <c r="AV332">
        <f t="shared" si="44"/>
        <v>0</v>
      </c>
      <c r="AW332">
        <f t="shared" si="45"/>
        <v>36.504999999999995</v>
      </c>
      <c r="AX332">
        <f t="shared" si="46"/>
        <v>0</v>
      </c>
      <c r="AZ332">
        <f t="shared" si="47"/>
        <v>36.504999999999995</v>
      </c>
    </row>
    <row r="333" spans="1:52" customFormat="1" x14ac:dyDescent="0.25">
      <c r="A333" s="2" t="s">
        <v>518</v>
      </c>
      <c r="B333" s="2" t="s">
        <v>519</v>
      </c>
      <c r="C333">
        <f>VLOOKUP($B333,'Tillförd energi'!$B$1:$AS$566,MATCH(C$1,'Tillförd energi'!$B$1:$AQ$1,0),FALSE)</f>
        <v>0</v>
      </c>
      <c r="D333">
        <f>VLOOKUP($B333,'Tillförd energi'!$B$1:$AS$566,MATCH(D$1,'Tillförd energi'!$B$1:$AQ$1,0),FALSE)</f>
        <v>7.4999999999999997E-2</v>
      </c>
      <c r="E333">
        <f>VLOOKUP($B333,'Tillförd energi'!$B$1:$AS$566,MATCH(E$1,'Tillförd energi'!$B$1:$AQ$1,0),FALSE)</f>
        <v>0</v>
      </c>
      <c r="F333">
        <f>VLOOKUP($B333,'Tillförd energi'!$B$1:$AS$566,MATCH(F$1,'Tillförd energi'!$B$1:$AQ$1,0),FALSE)</f>
        <v>0</v>
      </c>
      <c r="G333">
        <f>VLOOKUP($B333,'Tillförd energi'!$B$1:$AS$566,MATCH(G$1,'Tillförd energi'!$B$1:$AQ$1,0),FALSE)</f>
        <v>0</v>
      </c>
      <c r="H333">
        <f>VLOOKUP($B333,'Tillförd energi'!$B$1:$AS$566,MATCH(H$1,'Tillförd energi'!$B$1:$AQ$1,0),FALSE)</f>
        <v>0</v>
      </c>
      <c r="I333">
        <f>VLOOKUP($B333,'Tillförd energi'!$B$1:$AS$566,MATCH(I$1,'Tillförd energi'!$B$1:$AQ$1,0),FALSE)</f>
        <v>0</v>
      </c>
      <c r="J333">
        <f>VLOOKUP($B333,'Tillförd energi'!$B$1:$AS$566,MATCH(J$1,'Tillförd energi'!$B$1:$AQ$1,0),FALSE)</f>
        <v>0</v>
      </c>
      <c r="K333">
        <v>0</v>
      </c>
      <c r="L333">
        <f>VLOOKUP($B333,'Tillförd energi'!$B$1:$AS$566,MATCH(L$1,'Tillförd energi'!$B$1:$AQ$1,0),FALSE)</f>
        <v>0</v>
      </c>
      <c r="M333">
        <f>VLOOKUP($B333,'Tillförd energi'!$B$1:$AS$566,MATCH(M$1,'Tillförd energi'!$B$1:$AQ$1,0),FALSE)</f>
        <v>0.93</v>
      </c>
      <c r="N333">
        <f>VLOOKUP($B333,'Tillförd energi'!$B$1:$AS$566,MATCH(N$1,'Tillförd energi'!$B$1:$AQ$1,0),FALSE)</f>
        <v>2.1949999999999998</v>
      </c>
      <c r="O333">
        <f>VLOOKUP($B333,'Tillförd energi'!$B$1:$AS$566,MATCH(O$1,'Tillförd energi'!$B$1:$AQ$1,0),FALSE)</f>
        <v>4.6959999999999997</v>
      </c>
      <c r="P333">
        <f>VLOOKUP($B333,'Tillförd energi'!$B$1:$AS$566,MATCH(P$1,'Tillförd energi'!$B$1:$AQ$1,0),FALSE)</f>
        <v>27.608000000000001</v>
      </c>
      <c r="Q333">
        <f>VLOOKUP($B333,'Tillförd energi'!$B$1:$AS$566,MATCH(Q$1,'Tillförd energi'!$B$1:$AQ$1,0),FALSE)</f>
        <v>4.1414099999999996</v>
      </c>
      <c r="R333">
        <f>VLOOKUP($B333,'Tillförd energi'!$B$1:$AS$566,MATCH(R$1,'Tillförd energi'!$B$1:$AQ$1,0),FALSE)</f>
        <v>0</v>
      </c>
      <c r="S333">
        <f>VLOOKUP($B333,'Tillförd energi'!$B$1:$AS$566,MATCH(S$1,'Tillförd energi'!$B$1:$AQ$1,0),FALSE)</f>
        <v>0</v>
      </c>
      <c r="T333">
        <f>VLOOKUP($B333,'Tillförd energi'!$B$1:$AS$566,MATCH(T$1,'Tillförd energi'!$B$1:$AQ$1,0),FALSE)</f>
        <v>0</v>
      </c>
      <c r="U333">
        <f>VLOOKUP($B333,'Tillförd energi'!$B$1:$AS$566,MATCH(U$1,'Tillförd energi'!$B$1:$AQ$1,0),FALSE)</f>
        <v>0</v>
      </c>
      <c r="V333">
        <f>VLOOKUP($B333,'Tillförd energi'!$B$1:$AS$566,MATCH(V$1,'Tillförd energi'!$B$1:$AQ$1,0),FALSE)</f>
        <v>0</v>
      </c>
      <c r="W333">
        <f>VLOOKUP($B333,'Tillförd energi'!$B$1:$AS$566,MATCH(W$1,'Tillförd energi'!$B$1:$AQ$1,0),FALSE)</f>
        <v>0</v>
      </c>
      <c r="X333">
        <f>VLOOKUP($B333,'Tillförd energi'!$B$1:$AS$566,MATCH(X$1,'Tillförd energi'!$B$1:$AQ$1,0),FALSE)</f>
        <v>0</v>
      </c>
      <c r="Y333">
        <f>VLOOKUP($B333,'Tillförd energi'!$B$1:$AS$566,MATCH(Y$1,'Tillförd energi'!$B$1:$AQ$1,0),FALSE)</f>
        <v>0</v>
      </c>
      <c r="Z333">
        <f>VLOOKUP($B333,'Tillförd energi'!$B$1:$AS$566,MATCH(Z$1,'Tillförd energi'!$B$1:$AQ$1,0),FALSE)</f>
        <v>0</v>
      </c>
      <c r="AA333">
        <f>VLOOKUP($B333,'Tillförd energi'!$B$1:$AS$566,MATCH(AA$1,'Tillförd energi'!$B$1:$AQ$1,0),FALSE)</f>
        <v>0</v>
      </c>
      <c r="AB333">
        <f>VLOOKUP($B333,'Tillförd energi'!$B$1:$AS$566,MATCH(AB$1,'Tillförd energi'!$B$1:$AQ$1,0),FALSE)</f>
        <v>0</v>
      </c>
      <c r="AC333">
        <f>VLOOKUP($B333,'Tillförd energi'!$B$1:$AS$566,MATCH(AC$1,'Tillförd energi'!$B$1:$AQ$1,0),FALSE)</f>
        <v>0</v>
      </c>
      <c r="AD333">
        <f>VLOOKUP($B333,'Tillförd energi'!$B$1:$AS$566,MATCH(AD$1,'Tillförd energi'!$B$1:$AQ$1,0),FALSE)</f>
        <v>0</v>
      </c>
      <c r="AE333">
        <f>VLOOKUP($B333,'Tillförd energi'!$B$1:$AS$566,MATCH(AE$1,'Tillförd energi'!$B$1:$AQ$1,0),FALSE)</f>
        <v>0</v>
      </c>
      <c r="AF333">
        <f>VLOOKUP($B333,'Tillförd energi'!$B$1:$AS$566,MATCH(AF$1,'Tillförd energi'!$B$1:$AQ$1,0),FALSE)</f>
        <v>0.67500000000000004</v>
      </c>
      <c r="AG333">
        <f>IFERROR(VLOOKUP(B333,Miljö!$B$1:$S$476,9,FALSE)/1,0)</f>
        <v>0</v>
      </c>
      <c r="AI333">
        <f t="shared" si="40"/>
        <v>40.320409999999995</v>
      </c>
      <c r="AJ333">
        <f t="shared" si="41"/>
        <v>40.320409999999995</v>
      </c>
      <c r="AK333">
        <f>IF(ISERROR(1/VLOOKUP($B333,Leveranser!$B$1:$S$500,MATCH("såld värme (gwh)",Leveranser!$B$1:$S$1,0),FALSE)),"",VLOOKUP($B333,Leveranser!$B$1:$S$500,MATCH("såld värme (gwh)",Leveranser!$B$1:$S$1,0),FALSE))</f>
        <v>37.76</v>
      </c>
      <c r="AL333">
        <f>VLOOKUP($B333,Leveranser!$B$1:$Y$500,MATCH("Totalt såld fjärrvärme till andra fjärrvärmeföretag",Leveranser!$B$1:$AA$1,0),FALSE)</f>
        <v>0</v>
      </c>
      <c r="AM333">
        <f>IF(ISERROR(1/VLOOKUP($B333,Miljö!$B$1:$S$500,MATCH("Såld mängd produktionsspecifik fjärrvärme (GWh)",Miljö!$B$1:$R$1,0),FALSE)),0,VLOOKUP($B333,Miljö!$B$1:$S$500,MATCH("Såld mängd produktionsspecifik fjärrvärme (GWh)",Miljö!$B$1:$R$1,0),FALSE))</f>
        <v>0</v>
      </c>
      <c r="AN333" s="137">
        <f t="shared" si="42"/>
        <v>0.9364984135826</v>
      </c>
      <c r="AP333" t="str">
        <f>VLOOKUP($B333,Miljövärden!$B$1:$H$446,7,FALSE)</f>
        <v>Ja</v>
      </c>
      <c r="AQ333" t="str">
        <f>VLOOKUP($B333,Miljövärden!$B$1:$H$446,6,FALSE)</f>
        <v>Ja</v>
      </c>
      <c r="AU333">
        <f t="shared" si="43"/>
        <v>0.67500000000000004</v>
      </c>
      <c r="AV333">
        <f t="shared" si="44"/>
        <v>0</v>
      </c>
      <c r="AW333">
        <f t="shared" si="45"/>
        <v>39.570410000000003</v>
      </c>
      <c r="AX333">
        <f t="shared" si="46"/>
        <v>0</v>
      </c>
      <c r="AZ333">
        <f t="shared" si="47"/>
        <v>39.570410000000003</v>
      </c>
    </row>
    <row r="334" spans="1:52" customFormat="1" x14ac:dyDescent="0.25">
      <c r="A334" s="2" t="s">
        <v>520</v>
      </c>
      <c r="B334" s="2" t="s">
        <v>521</v>
      </c>
      <c r="C334">
        <f>VLOOKUP($B334,'Tillförd energi'!$B$1:$AS$566,MATCH(C$1,'Tillförd energi'!$B$1:$AQ$1,0),FALSE)</f>
        <v>0</v>
      </c>
      <c r="D334">
        <f>VLOOKUP($B334,'Tillförd energi'!$B$1:$AS$566,MATCH(D$1,'Tillförd energi'!$B$1:$AQ$1,0),FALSE)</f>
        <v>0.55300000000000005</v>
      </c>
      <c r="E334">
        <f>VLOOKUP($B334,'Tillförd energi'!$B$1:$AS$566,MATCH(E$1,'Tillförd energi'!$B$1:$AQ$1,0),FALSE)</f>
        <v>0</v>
      </c>
      <c r="F334">
        <f>VLOOKUP($B334,'Tillförd energi'!$B$1:$AS$566,MATCH(F$1,'Tillförd energi'!$B$1:$AQ$1,0),FALSE)</f>
        <v>0</v>
      </c>
      <c r="G334">
        <f>VLOOKUP($B334,'Tillförd energi'!$B$1:$AS$566,MATCH(G$1,'Tillförd energi'!$B$1:$AQ$1,0),FALSE)</f>
        <v>0</v>
      </c>
      <c r="H334">
        <f>VLOOKUP($B334,'Tillförd energi'!$B$1:$AS$566,MATCH(H$1,'Tillförd energi'!$B$1:$AQ$1,0),FALSE)</f>
        <v>0</v>
      </c>
      <c r="I334">
        <f>VLOOKUP($B334,'Tillförd energi'!$B$1:$AS$566,MATCH(I$1,'Tillförd energi'!$B$1:$AQ$1,0),FALSE)</f>
        <v>0</v>
      </c>
      <c r="J334">
        <f>VLOOKUP($B334,'Tillförd energi'!$B$1:$AS$566,MATCH(J$1,'Tillförd energi'!$B$1:$AQ$1,0),FALSE)</f>
        <v>0</v>
      </c>
      <c r="K334">
        <v>0</v>
      </c>
      <c r="L334">
        <f>VLOOKUP($B334,'Tillförd energi'!$B$1:$AS$566,MATCH(L$1,'Tillförd energi'!$B$1:$AQ$1,0),FALSE)</f>
        <v>0</v>
      </c>
      <c r="M334">
        <f>VLOOKUP($B334,'Tillförd energi'!$B$1:$AS$566,MATCH(M$1,'Tillförd energi'!$B$1:$AQ$1,0),FALSE)</f>
        <v>0</v>
      </c>
      <c r="N334">
        <f>VLOOKUP($B334,'Tillförd energi'!$B$1:$AS$566,MATCH(N$1,'Tillförd energi'!$B$1:$AQ$1,0),FALSE)</f>
        <v>0</v>
      </c>
      <c r="O334">
        <f>VLOOKUP($B334,'Tillförd energi'!$B$1:$AS$566,MATCH(O$1,'Tillförd energi'!$B$1:$AQ$1,0),FALSE)</f>
        <v>0</v>
      </c>
      <c r="P334">
        <f>VLOOKUP($B334,'Tillförd energi'!$B$1:$AS$566,MATCH(P$1,'Tillförd energi'!$B$1:$AQ$1,0),FALSE)</f>
        <v>0</v>
      </c>
      <c r="Q334">
        <f>VLOOKUP($B334,'Tillförd energi'!$B$1:$AS$566,MATCH(Q$1,'Tillförd energi'!$B$1:$AQ$1,0),FALSE)</f>
        <v>0</v>
      </c>
      <c r="R334">
        <f>VLOOKUP($B334,'Tillförd energi'!$B$1:$AS$566,MATCH(R$1,'Tillförd energi'!$B$1:$AQ$1,0),FALSE)</f>
        <v>0</v>
      </c>
      <c r="S334">
        <f>VLOOKUP($B334,'Tillförd energi'!$B$1:$AS$566,MATCH(S$1,'Tillförd energi'!$B$1:$AQ$1,0),FALSE)</f>
        <v>4.633</v>
      </c>
      <c r="T334">
        <f>VLOOKUP($B334,'Tillförd energi'!$B$1:$AS$566,MATCH(T$1,'Tillförd energi'!$B$1:$AQ$1,0),FALSE)</f>
        <v>0</v>
      </c>
      <c r="U334">
        <f>VLOOKUP($B334,'Tillförd energi'!$B$1:$AS$566,MATCH(U$1,'Tillförd energi'!$B$1:$AQ$1,0),FALSE)</f>
        <v>0</v>
      </c>
      <c r="V334">
        <f>VLOOKUP($B334,'Tillförd energi'!$B$1:$AS$566,MATCH(V$1,'Tillförd energi'!$B$1:$AQ$1,0),FALSE)</f>
        <v>0</v>
      </c>
      <c r="W334">
        <f>VLOOKUP($B334,'Tillförd energi'!$B$1:$AS$566,MATCH(W$1,'Tillförd energi'!$B$1:$AQ$1,0),FALSE)</f>
        <v>0</v>
      </c>
      <c r="X334">
        <f>VLOOKUP($B334,'Tillförd energi'!$B$1:$AS$566,MATCH(X$1,'Tillförd energi'!$B$1:$AQ$1,0),FALSE)</f>
        <v>0</v>
      </c>
      <c r="Y334">
        <f>VLOOKUP($B334,'Tillförd energi'!$B$1:$AS$566,MATCH(Y$1,'Tillförd energi'!$B$1:$AQ$1,0),FALSE)</f>
        <v>0</v>
      </c>
      <c r="Z334">
        <f>VLOOKUP($B334,'Tillförd energi'!$B$1:$AS$566,MATCH(Z$1,'Tillförd energi'!$B$1:$AQ$1,0),FALSE)</f>
        <v>0.49099999999999999</v>
      </c>
      <c r="AA334">
        <f>VLOOKUP($B334,'Tillförd energi'!$B$1:$AS$566,MATCH(AA$1,'Tillförd energi'!$B$1:$AQ$1,0),FALSE)</f>
        <v>0</v>
      </c>
      <c r="AB334">
        <f>VLOOKUP($B334,'Tillförd energi'!$B$1:$AS$566,MATCH(AB$1,'Tillförd energi'!$B$1:$AQ$1,0),FALSE)</f>
        <v>0</v>
      </c>
      <c r="AC334">
        <f>VLOOKUP($B334,'Tillförd energi'!$B$1:$AS$566,MATCH(AC$1,'Tillförd energi'!$B$1:$AQ$1,0),FALSE)</f>
        <v>0</v>
      </c>
      <c r="AD334">
        <f>VLOOKUP($B334,'Tillförd energi'!$B$1:$AS$566,MATCH(AD$1,'Tillförd energi'!$B$1:$AQ$1,0),FALSE)</f>
        <v>0</v>
      </c>
      <c r="AE334">
        <f>VLOOKUP($B334,'Tillförd energi'!$B$1:$AS$566,MATCH(AE$1,'Tillförd energi'!$B$1:$AQ$1,0),FALSE)</f>
        <v>0</v>
      </c>
      <c r="AF334">
        <f>VLOOKUP($B334,'Tillförd energi'!$B$1:$AS$566,MATCH(AF$1,'Tillförd energi'!$B$1:$AQ$1,0),FALSE)</f>
        <v>8.9499999999999996E-2</v>
      </c>
      <c r="AG334">
        <f>IFERROR(VLOOKUP(B334,Miljö!$B$1:$S$476,9,FALSE)/1,0)</f>
        <v>0</v>
      </c>
      <c r="AI334">
        <f t="shared" si="40"/>
        <v>5.7664999999999997</v>
      </c>
      <c r="AJ334">
        <f t="shared" si="41"/>
        <v>5.7664999999999997</v>
      </c>
      <c r="AK334">
        <f>IF(ISERROR(1/VLOOKUP($B334,Leveranser!$B$1:$S$500,MATCH("såld värme (gwh)",Leveranser!$B$1:$S$1,0),FALSE)),"",VLOOKUP($B334,Leveranser!$B$1:$S$500,MATCH("såld värme (gwh)",Leveranser!$B$1:$S$1,0),FALSE))</f>
        <v>3.7989999999999999</v>
      </c>
      <c r="AL334">
        <f>VLOOKUP($B334,Leveranser!$B$1:$Y$500,MATCH("Totalt såld fjärrvärme till andra fjärrvärmeföretag",Leveranser!$B$1:$AA$1,0),FALSE)</f>
        <v>0</v>
      </c>
      <c r="AM334">
        <f>IF(ISERROR(1/VLOOKUP($B334,Miljö!$B$1:$S$500,MATCH("Såld mängd produktionsspecifik fjärrvärme (GWh)",Miljö!$B$1:$R$1,0),FALSE)),0,VLOOKUP($B334,Miljö!$B$1:$S$500,MATCH("Såld mängd produktionsspecifik fjärrvärme (GWh)",Miljö!$B$1:$R$1,0),FALSE))</f>
        <v>0</v>
      </c>
      <c r="AN334" s="137">
        <f t="shared" si="42"/>
        <v>0.65880516777941556</v>
      </c>
      <c r="AP334" t="str">
        <f>VLOOKUP($B334,Miljövärden!$B$1:$H$446,7,FALSE)</f>
        <v>Ja</v>
      </c>
      <c r="AQ334" t="str">
        <f>VLOOKUP($B334,Miljövärden!$B$1:$H$446,6,FALSE)</f>
        <v>Ja</v>
      </c>
      <c r="AU334">
        <f t="shared" si="43"/>
        <v>0.58050000000000002</v>
      </c>
      <c r="AV334">
        <f t="shared" si="44"/>
        <v>0</v>
      </c>
      <c r="AW334">
        <f t="shared" si="45"/>
        <v>0</v>
      </c>
      <c r="AX334">
        <f t="shared" si="46"/>
        <v>4.633</v>
      </c>
      <c r="AZ334">
        <f t="shared" si="47"/>
        <v>4.633</v>
      </c>
    </row>
    <row r="335" spans="1:52" customFormat="1" x14ac:dyDescent="0.25">
      <c r="A335" s="2" t="s">
        <v>520</v>
      </c>
      <c r="B335" s="2" t="s">
        <v>522</v>
      </c>
      <c r="C335">
        <f>VLOOKUP($B335,'Tillförd energi'!$B$1:$AS$566,MATCH(C$1,'Tillförd energi'!$B$1:$AQ$1,0),FALSE)</f>
        <v>0</v>
      </c>
      <c r="D335">
        <f>VLOOKUP($B335,'Tillförd energi'!$B$1:$AS$566,MATCH(D$1,'Tillförd energi'!$B$1:$AQ$1,0),FALSE)</f>
        <v>0</v>
      </c>
      <c r="E335">
        <f>VLOOKUP($B335,'Tillförd energi'!$B$1:$AS$566,MATCH(E$1,'Tillförd energi'!$B$1:$AQ$1,0),FALSE)</f>
        <v>0</v>
      </c>
      <c r="F335">
        <f>VLOOKUP($B335,'Tillförd energi'!$B$1:$AS$566,MATCH(F$1,'Tillförd energi'!$B$1:$AQ$1,0),FALSE)</f>
        <v>0</v>
      </c>
      <c r="G335">
        <f>VLOOKUP($B335,'Tillförd energi'!$B$1:$AS$566,MATCH(G$1,'Tillförd energi'!$B$1:$AQ$1,0),FALSE)</f>
        <v>0.28799999999999998</v>
      </c>
      <c r="H335">
        <f>VLOOKUP($B335,'Tillförd energi'!$B$1:$AS$566,MATCH(H$1,'Tillförd energi'!$B$1:$AQ$1,0),FALSE)</f>
        <v>0</v>
      </c>
      <c r="I335">
        <f>VLOOKUP($B335,'Tillförd energi'!$B$1:$AS$566,MATCH(I$1,'Tillförd energi'!$B$1:$AQ$1,0),FALSE)</f>
        <v>0</v>
      </c>
      <c r="J335">
        <f>VLOOKUP($B335,'Tillförd energi'!$B$1:$AS$566,MATCH(J$1,'Tillförd energi'!$B$1:$AQ$1,0),FALSE)</f>
        <v>0</v>
      </c>
      <c r="K335">
        <v>0</v>
      </c>
      <c r="L335">
        <f>VLOOKUP($B335,'Tillförd energi'!$B$1:$AS$566,MATCH(L$1,'Tillförd energi'!$B$1:$AQ$1,0),FALSE)</f>
        <v>0</v>
      </c>
      <c r="M335">
        <f>VLOOKUP($B335,'Tillförd energi'!$B$1:$AS$566,MATCH(M$1,'Tillförd energi'!$B$1:$AQ$1,0),FALSE)</f>
        <v>0</v>
      </c>
      <c r="N335">
        <f>VLOOKUP($B335,'Tillförd energi'!$B$1:$AS$566,MATCH(N$1,'Tillförd energi'!$B$1:$AQ$1,0),FALSE)</f>
        <v>0</v>
      </c>
      <c r="O335">
        <f>VLOOKUP($B335,'Tillförd energi'!$B$1:$AS$566,MATCH(O$1,'Tillförd energi'!$B$1:$AQ$1,0),FALSE)</f>
        <v>0</v>
      </c>
      <c r="P335">
        <f>VLOOKUP($B335,'Tillförd energi'!$B$1:$AS$566,MATCH(P$1,'Tillförd energi'!$B$1:$AQ$1,0),FALSE)</f>
        <v>53.286999999999999</v>
      </c>
      <c r="Q335">
        <f>VLOOKUP($B335,'Tillförd energi'!$B$1:$AS$566,MATCH(Q$1,'Tillförd energi'!$B$1:$AQ$1,0),FALSE)</f>
        <v>0.85294099999999995</v>
      </c>
      <c r="R335">
        <f>VLOOKUP($B335,'Tillförd energi'!$B$1:$AS$566,MATCH(R$1,'Tillförd energi'!$B$1:$AQ$1,0),FALSE)</f>
        <v>0</v>
      </c>
      <c r="S335">
        <f>VLOOKUP($B335,'Tillförd energi'!$B$1:$AS$566,MATCH(S$1,'Tillförd energi'!$B$1:$AQ$1,0),FALSE)</f>
        <v>0</v>
      </c>
      <c r="T335">
        <f>VLOOKUP($B335,'Tillförd energi'!$B$1:$AS$566,MATCH(T$1,'Tillförd energi'!$B$1:$AQ$1,0),FALSE)</f>
        <v>0</v>
      </c>
      <c r="U335">
        <f>VLOOKUP($B335,'Tillförd energi'!$B$1:$AS$566,MATCH(U$1,'Tillförd energi'!$B$1:$AQ$1,0),FALSE)</f>
        <v>0</v>
      </c>
      <c r="V335">
        <f>VLOOKUP($B335,'Tillförd energi'!$B$1:$AS$566,MATCH(V$1,'Tillförd energi'!$B$1:$AQ$1,0),FALSE)</f>
        <v>0</v>
      </c>
      <c r="W335">
        <f>VLOOKUP($B335,'Tillförd energi'!$B$1:$AS$566,MATCH(W$1,'Tillförd energi'!$B$1:$AQ$1,0),FALSE)</f>
        <v>3.3010000000000002</v>
      </c>
      <c r="X335">
        <f>VLOOKUP($B335,'Tillförd energi'!$B$1:$AS$566,MATCH(X$1,'Tillförd energi'!$B$1:$AQ$1,0),FALSE)</f>
        <v>0</v>
      </c>
      <c r="Y335">
        <f>VLOOKUP($B335,'Tillförd energi'!$B$1:$AS$566,MATCH(Y$1,'Tillförd energi'!$B$1:$AQ$1,0),FALSE)</f>
        <v>0</v>
      </c>
      <c r="Z335">
        <f>VLOOKUP($B335,'Tillförd energi'!$B$1:$AS$566,MATCH(Z$1,'Tillförd energi'!$B$1:$AQ$1,0),FALSE)</f>
        <v>0</v>
      </c>
      <c r="AA335">
        <f>VLOOKUP($B335,'Tillförd energi'!$B$1:$AS$566,MATCH(AA$1,'Tillförd energi'!$B$1:$AQ$1,0),FALSE)</f>
        <v>0</v>
      </c>
      <c r="AB335">
        <f>VLOOKUP($B335,'Tillförd energi'!$B$1:$AS$566,MATCH(AB$1,'Tillförd energi'!$B$1:$AQ$1,0),FALSE)</f>
        <v>0</v>
      </c>
      <c r="AC335">
        <f>VLOOKUP($B335,'Tillförd energi'!$B$1:$AS$566,MATCH(AC$1,'Tillförd energi'!$B$1:$AQ$1,0),FALSE)</f>
        <v>0</v>
      </c>
      <c r="AD335">
        <f>VLOOKUP($B335,'Tillförd energi'!$B$1:$AS$566,MATCH(AD$1,'Tillförd energi'!$B$1:$AQ$1,0),FALSE)</f>
        <v>112.73</v>
      </c>
      <c r="AE335">
        <f>VLOOKUP($B335,'Tillförd energi'!$B$1:$AS$566,MATCH(AE$1,'Tillförd energi'!$B$1:$AQ$1,0),FALSE)</f>
        <v>0</v>
      </c>
      <c r="AF335">
        <f>VLOOKUP($B335,'Tillförd energi'!$B$1:$AS$566,MATCH(AF$1,'Tillförd energi'!$B$1:$AQ$1,0),FALSE)</f>
        <v>2.6080000000000001</v>
      </c>
      <c r="AG335">
        <f>IFERROR(VLOOKUP(B335,Miljö!$B$1:$S$476,9,FALSE)/1,0)</f>
        <v>0</v>
      </c>
      <c r="AI335">
        <f t="shared" si="40"/>
        <v>173.06694100000001</v>
      </c>
      <c r="AJ335">
        <f t="shared" si="41"/>
        <v>173.06694100000001</v>
      </c>
      <c r="AK335">
        <f>IF(ISERROR(1/VLOOKUP($B335,Leveranser!$B$1:$S$500,MATCH("såld värme (gwh)",Leveranser!$B$1:$S$1,0),FALSE)),"",VLOOKUP($B335,Leveranser!$B$1:$S$500,MATCH("såld värme (gwh)",Leveranser!$B$1:$S$1,0),FALSE))</f>
        <v>139.10400000000001</v>
      </c>
      <c r="AL335">
        <f>VLOOKUP($B335,Leveranser!$B$1:$Y$500,MATCH("Totalt såld fjärrvärme till andra fjärrvärmeföretag",Leveranser!$B$1:$AA$1,0),FALSE)</f>
        <v>0</v>
      </c>
      <c r="AM335">
        <f>IF(ISERROR(1/VLOOKUP($B335,Miljö!$B$1:$S$500,MATCH("Såld mängd produktionsspecifik fjärrvärme (GWh)",Miljö!$B$1:$R$1,0),FALSE)),0,VLOOKUP($B335,Miljö!$B$1:$S$500,MATCH("Såld mängd produktionsspecifik fjärrvärme (GWh)",Miljö!$B$1:$R$1,0),FALSE))</f>
        <v>0</v>
      </c>
      <c r="AN335" s="137">
        <f t="shared" si="42"/>
        <v>0.80375835613804492</v>
      </c>
      <c r="AP335" t="str">
        <f>VLOOKUP($B335,Miljövärden!$B$1:$H$446,7,FALSE)</f>
        <v>Ja</v>
      </c>
      <c r="AQ335" t="str">
        <f>VLOOKUP($B335,Miljövärden!$B$1:$H$446,6,FALSE)</f>
        <v>Nej</v>
      </c>
      <c r="AU335">
        <f t="shared" si="43"/>
        <v>2.6080000000000001</v>
      </c>
      <c r="AV335">
        <f t="shared" si="44"/>
        <v>0</v>
      </c>
      <c r="AW335">
        <f t="shared" si="45"/>
        <v>54.139941</v>
      </c>
      <c r="AX335">
        <f t="shared" si="46"/>
        <v>0</v>
      </c>
      <c r="AZ335">
        <f t="shared" si="47"/>
        <v>57.440941000000002</v>
      </c>
    </row>
    <row r="336" spans="1:52" customFormat="1" x14ac:dyDescent="0.25">
      <c r="A336" s="2" t="s">
        <v>520</v>
      </c>
      <c r="B336" s="2" t="s">
        <v>523</v>
      </c>
      <c r="C336">
        <f>VLOOKUP($B336,'Tillförd energi'!$B$1:$AS$566,MATCH(C$1,'Tillförd energi'!$B$1:$AQ$1,0),FALSE)</f>
        <v>0</v>
      </c>
      <c r="D336">
        <f>VLOOKUP($B336,'Tillförd energi'!$B$1:$AS$566,MATCH(D$1,'Tillförd energi'!$B$1:$AQ$1,0),FALSE)</f>
        <v>0.59</v>
      </c>
      <c r="E336">
        <f>VLOOKUP($B336,'Tillförd energi'!$B$1:$AS$566,MATCH(E$1,'Tillförd energi'!$B$1:$AQ$1,0),FALSE)</f>
        <v>0</v>
      </c>
      <c r="F336">
        <f>VLOOKUP($B336,'Tillförd energi'!$B$1:$AS$566,MATCH(F$1,'Tillförd energi'!$B$1:$AQ$1,0),FALSE)</f>
        <v>0</v>
      </c>
      <c r="G336">
        <f>VLOOKUP($B336,'Tillförd energi'!$B$1:$AS$566,MATCH(G$1,'Tillförd energi'!$B$1:$AQ$1,0),FALSE)</f>
        <v>0</v>
      </c>
      <c r="H336">
        <f>VLOOKUP($B336,'Tillförd energi'!$B$1:$AS$566,MATCH(H$1,'Tillförd energi'!$B$1:$AQ$1,0),FALSE)</f>
        <v>0</v>
      </c>
      <c r="I336">
        <f>VLOOKUP($B336,'Tillförd energi'!$B$1:$AS$566,MATCH(I$1,'Tillförd energi'!$B$1:$AQ$1,0),FALSE)</f>
        <v>0</v>
      </c>
      <c r="J336">
        <f>VLOOKUP($B336,'Tillförd energi'!$B$1:$AS$566,MATCH(J$1,'Tillförd energi'!$B$1:$AQ$1,0),FALSE)</f>
        <v>0</v>
      </c>
      <c r="K336">
        <v>0</v>
      </c>
      <c r="L336">
        <f>VLOOKUP($B336,'Tillförd energi'!$B$1:$AS$566,MATCH(L$1,'Tillförd energi'!$B$1:$AQ$1,0),FALSE)</f>
        <v>0</v>
      </c>
      <c r="M336">
        <f>VLOOKUP($B336,'Tillförd energi'!$B$1:$AS$566,MATCH(M$1,'Tillförd energi'!$B$1:$AQ$1,0),FALSE)</f>
        <v>0</v>
      </c>
      <c r="N336">
        <f>VLOOKUP($B336,'Tillförd energi'!$B$1:$AS$566,MATCH(N$1,'Tillförd energi'!$B$1:$AQ$1,0),FALSE)</f>
        <v>0</v>
      </c>
      <c r="O336">
        <f>VLOOKUP($B336,'Tillförd energi'!$B$1:$AS$566,MATCH(O$1,'Tillförd energi'!$B$1:$AQ$1,0),FALSE)</f>
        <v>0</v>
      </c>
      <c r="P336">
        <f>VLOOKUP($B336,'Tillförd energi'!$B$1:$AS$566,MATCH(P$1,'Tillförd energi'!$B$1:$AQ$1,0),FALSE)</f>
        <v>0</v>
      </c>
      <c r="Q336">
        <f>VLOOKUP($B336,'Tillförd energi'!$B$1:$AS$566,MATCH(Q$1,'Tillförd energi'!$B$1:$AQ$1,0),FALSE)</f>
        <v>0</v>
      </c>
      <c r="R336">
        <f>VLOOKUP($B336,'Tillförd energi'!$B$1:$AS$566,MATCH(R$1,'Tillförd energi'!$B$1:$AQ$1,0),FALSE)</f>
        <v>0</v>
      </c>
      <c r="S336">
        <f>VLOOKUP($B336,'Tillförd energi'!$B$1:$AS$566,MATCH(S$1,'Tillförd energi'!$B$1:$AQ$1,0),FALSE)</f>
        <v>4.149</v>
      </c>
      <c r="T336">
        <f>VLOOKUP($B336,'Tillförd energi'!$B$1:$AS$566,MATCH(T$1,'Tillförd energi'!$B$1:$AQ$1,0),FALSE)</f>
        <v>0</v>
      </c>
      <c r="U336">
        <f>VLOOKUP($B336,'Tillförd energi'!$B$1:$AS$566,MATCH(U$1,'Tillförd energi'!$B$1:$AQ$1,0),FALSE)</f>
        <v>0</v>
      </c>
      <c r="V336">
        <f>VLOOKUP($B336,'Tillförd energi'!$B$1:$AS$566,MATCH(V$1,'Tillförd energi'!$B$1:$AQ$1,0),FALSE)</f>
        <v>0</v>
      </c>
      <c r="W336">
        <f>VLOOKUP($B336,'Tillförd energi'!$B$1:$AS$566,MATCH(W$1,'Tillförd energi'!$B$1:$AQ$1,0),FALSE)</f>
        <v>0</v>
      </c>
      <c r="X336">
        <f>VLOOKUP($B336,'Tillförd energi'!$B$1:$AS$566,MATCH(X$1,'Tillförd energi'!$B$1:$AQ$1,0),FALSE)</f>
        <v>0</v>
      </c>
      <c r="Y336">
        <f>VLOOKUP($B336,'Tillförd energi'!$B$1:$AS$566,MATCH(Y$1,'Tillförd energi'!$B$1:$AQ$1,0),FALSE)</f>
        <v>0</v>
      </c>
      <c r="Z336">
        <f>VLOOKUP($B336,'Tillförd energi'!$B$1:$AS$566,MATCH(Z$1,'Tillförd energi'!$B$1:$AQ$1,0),FALSE)</f>
        <v>0</v>
      </c>
      <c r="AA336">
        <f>VLOOKUP($B336,'Tillförd energi'!$B$1:$AS$566,MATCH(AA$1,'Tillförd energi'!$B$1:$AQ$1,0),FALSE)</f>
        <v>0</v>
      </c>
      <c r="AB336">
        <f>VLOOKUP($B336,'Tillförd energi'!$B$1:$AS$566,MATCH(AB$1,'Tillförd energi'!$B$1:$AQ$1,0),FALSE)</f>
        <v>0</v>
      </c>
      <c r="AC336">
        <f>VLOOKUP($B336,'Tillförd energi'!$B$1:$AS$566,MATCH(AC$1,'Tillförd energi'!$B$1:$AQ$1,0),FALSE)</f>
        <v>0</v>
      </c>
      <c r="AD336">
        <f>VLOOKUP($B336,'Tillförd energi'!$B$1:$AS$566,MATCH(AD$1,'Tillförd energi'!$B$1:$AQ$1,0),FALSE)</f>
        <v>0</v>
      </c>
      <c r="AE336">
        <f>VLOOKUP($B336,'Tillförd energi'!$B$1:$AS$566,MATCH(AE$1,'Tillförd energi'!$B$1:$AQ$1,0),FALSE)</f>
        <v>0</v>
      </c>
      <c r="AF336">
        <f>VLOOKUP($B336,'Tillförd energi'!$B$1:$AS$566,MATCH(AF$1,'Tillförd energi'!$B$1:$AQ$1,0),FALSE)</f>
        <v>8.5999999999999993E-2</v>
      </c>
      <c r="AG336">
        <f>IFERROR(VLOOKUP(B336,Miljö!$B$1:$S$476,9,FALSE)/1,0)</f>
        <v>0</v>
      </c>
      <c r="AI336">
        <f t="shared" si="40"/>
        <v>4.8250000000000002</v>
      </c>
      <c r="AJ336">
        <f t="shared" si="41"/>
        <v>4.8250000000000002</v>
      </c>
      <c r="AK336">
        <f>IF(ISERROR(1/VLOOKUP($B336,Leveranser!$B$1:$S$500,MATCH("såld värme (gwh)",Leveranser!$B$1:$S$1,0),FALSE)),"",VLOOKUP($B336,Leveranser!$B$1:$S$500,MATCH("såld värme (gwh)",Leveranser!$B$1:$S$1,0),FALSE))</f>
        <v>3.5270000000000001</v>
      </c>
      <c r="AL336">
        <f>VLOOKUP($B336,Leveranser!$B$1:$Y$500,MATCH("Totalt såld fjärrvärme till andra fjärrvärmeföretag",Leveranser!$B$1:$AA$1,0),FALSE)</f>
        <v>0</v>
      </c>
      <c r="AM336">
        <f>IF(ISERROR(1/VLOOKUP($B336,Miljö!$B$1:$S$500,MATCH("Såld mängd produktionsspecifik fjärrvärme (GWh)",Miljö!$B$1:$R$1,0),FALSE)),0,VLOOKUP($B336,Miljö!$B$1:$S$500,MATCH("Såld mängd produktionsspecifik fjärrvärme (GWh)",Miljö!$B$1:$R$1,0),FALSE))</f>
        <v>0</v>
      </c>
      <c r="AN336" s="137">
        <f t="shared" si="42"/>
        <v>0.73098445595854922</v>
      </c>
      <c r="AP336" t="str">
        <f>VLOOKUP($B336,Miljövärden!$B$1:$H$446,7,FALSE)</f>
        <v>Ja</v>
      </c>
      <c r="AQ336" t="str">
        <f>VLOOKUP($B336,Miljövärden!$B$1:$H$446,6,FALSE)</f>
        <v>Ja</v>
      </c>
      <c r="AU336">
        <f t="shared" si="43"/>
        <v>8.5999999999999993E-2</v>
      </c>
      <c r="AV336">
        <f t="shared" si="44"/>
        <v>0</v>
      </c>
      <c r="AW336">
        <f t="shared" si="45"/>
        <v>0</v>
      </c>
      <c r="AX336">
        <f t="shared" si="46"/>
        <v>4.149</v>
      </c>
      <c r="AZ336">
        <f t="shared" si="47"/>
        <v>4.149</v>
      </c>
    </row>
    <row r="337" spans="1:52" customFormat="1" x14ac:dyDescent="0.25">
      <c r="A337" s="2" t="s">
        <v>524</v>
      </c>
      <c r="B337" s="2" t="s">
        <v>11</v>
      </c>
      <c r="C337">
        <f>VLOOKUP($B337,'Tillförd energi'!$B$1:$AS$566,MATCH(C$1,'Tillförd energi'!$B$1:$AQ$1,0),FALSE)</f>
        <v>0</v>
      </c>
      <c r="D337">
        <f>VLOOKUP($B337,'Tillförd energi'!$B$1:$AS$566,MATCH(D$1,'Tillförd energi'!$B$1:$AQ$1,0),FALSE)</f>
        <v>0</v>
      </c>
      <c r="E337">
        <f>VLOOKUP($B337,'Tillförd energi'!$B$1:$AS$566,MATCH(E$1,'Tillförd energi'!$B$1:$AQ$1,0),FALSE)</f>
        <v>1.3049999999999999</v>
      </c>
      <c r="F337">
        <f>VLOOKUP($B337,'Tillförd energi'!$B$1:$AS$566,MATCH(F$1,'Tillförd energi'!$B$1:$AQ$1,0),FALSE)</f>
        <v>0</v>
      </c>
      <c r="G337">
        <f>VLOOKUP($B337,'Tillförd energi'!$B$1:$AS$566,MATCH(G$1,'Tillförd energi'!$B$1:$AQ$1,0),FALSE)</f>
        <v>0</v>
      </c>
      <c r="H337">
        <f>VLOOKUP($B337,'Tillförd energi'!$B$1:$AS$566,MATCH(H$1,'Tillförd energi'!$B$1:$AQ$1,0),FALSE)</f>
        <v>0</v>
      </c>
      <c r="I337">
        <f>VLOOKUP($B337,'Tillförd energi'!$B$1:$AS$566,MATCH(I$1,'Tillförd energi'!$B$1:$AQ$1,0),FALSE)</f>
        <v>0</v>
      </c>
      <c r="J337">
        <f>VLOOKUP($B337,'Tillförd energi'!$B$1:$AS$566,MATCH(J$1,'Tillförd energi'!$B$1:$AQ$1,0),FALSE)</f>
        <v>0</v>
      </c>
      <c r="K337">
        <v>0</v>
      </c>
      <c r="L337">
        <f>VLOOKUP($B337,'Tillförd energi'!$B$1:$AS$566,MATCH(L$1,'Tillförd energi'!$B$1:$AQ$1,0),FALSE)</f>
        <v>0</v>
      </c>
      <c r="M337">
        <f>VLOOKUP($B337,'Tillförd energi'!$B$1:$AS$566,MATCH(M$1,'Tillförd energi'!$B$1:$AQ$1,0),FALSE)</f>
        <v>29.268000000000001</v>
      </c>
      <c r="N337">
        <f>VLOOKUP($B337,'Tillförd energi'!$B$1:$AS$566,MATCH(N$1,'Tillförd energi'!$B$1:$AQ$1,0),FALSE)</f>
        <v>14.025</v>
      </c>
      <c r="O337">
        <f>VLOOKUP($B337,'Tillförd energi'!$B$1:$AS$566,MATCH(O$1,'Tillförd energi'!$B$1:$AQ$1,0),FALSE)</f>
        <v>21.663</v>
      </c>
      <c r="P337">
        <f>VLOOKUP($B337,'Tillförd energi'!$B$1:$AS$566,MATCH(P$1,'Tillförd energi'!$B$1:$AQ$1,0),FALSE)</f>
        <v>17.683</v>
      </c>
      <c r="Q337">
        <f>VLOOKUP($B337,'Tillförd energi'!$B$1:$AS$566,MATCH(Q$1,'Tillförd energi'!$B$1:$AQ$1,0),FALSE)</f>
        <v>0</v>
      </c>
      <c r="R337">
        <f>VLOOKUP($B337,'Tillförd energi'!$B$1:$AS$566,MATCH(R$1,'Tillförd energi'!$B$1:$AQ$1,0),FALSE)</f>
        <v>0</v>
      </c>
      <c r="S337">
        <f>VLOOKUP($B337,'Tillförd energi'!$B$1:$AS$566,MATCH(S$1,'Tillförd energi'!$B$1:$AQ$1,0),FALSE)</f>
        <v>0</v>
      </c>
      <c r="T337">
        <f>VLOOKUP($B337,'Tillförd energi'!$B$1:$AS$566,MATCH(T$1,'Tillförd energi'!$B$1:$AQ$1,0),FALSE)</f>
        <v>0</v>
      </c>
      <c r="U337">
        <f>VLOOKUP($B337,'Tillförd energi'!$B$1:$AS$566,MATCH(U$1,'Tillförd energi'!$B$1:$AQ$1,0),FALSE)</f>
        <v>0</v>
      </c>
      <c r="V337">
        <f>VLOOKUP($B337,'Tillförd energi'!$B$1:$AS$566,MATCH(V$1,'Tillförd energi'!$B$1:$AQ$1,0),FALSE)</f>
        <v>0</v>
      </c>
      <c r="W337">
        <f>VLOOKUP($B337,'Tillförd energi'!$B$1:$AS$566,MATCH(W$1,'Tillförd energi'!$B$1:$AQ$1,0),FALSE)</f>
        <v>0</v>
      </c>
      <c r="X337">
        <f>VLOOKUP($B337,'Tillförd energi'!$B$1:$AS$566,MATCH(X$1,'Tillförd energi'!$B$1:$AQ$1,0),FALSE)</f>
        <v>0</v>
      </c>
      <c r="Y337">
        <f>VLOOKUP($B337,'Tillförd energi'!$B$1:$AS$566,MATCH(Y$1,'Tillförd energi'!$B$1:$AQ$1,0),FALSE)</f>
        <v>0</v>
      </c>
      <c r="Z337">
        <f>VLOOKUP($B337,'Tillförd energi'!$B$1:$AS$566,MATCH(Z$1,'Tillförd energi'!$B$1:$AQ$1,0),FALSE)</f>
        <v>8.1000000000000003E-2</v>
      </c>
      <c r="AA337">
        <f>VLOOKUP($B337,'Tillförd energi'!$B$1:$AS$566,MATCH(AA$1,'Tillförd energi'!$B$1:$AQ$1,0),FALSE)</f>
        <v>0</v>
      </c>
      <c r="AB337">
        <f>VLOOKUP($B337,'Tillförd energi'!$B$1:$AS$566,MATCH(AB$1,'Tillförd energi'!$B$1:$AQ$1,0),FALSE)</f>
        <v>0</v>
      </c>
      <c r="AC337">
        <f>VLOOKUP($B337,'Tillförd energi'!$B$1:$AS$566,MATCH(AC$1,'Tillförd energi'!$B$1:$AQ$1,0),FALSE)</f>
        <v>9.3919999999999995</v>
      </c>
      <c r="AD337">
        <f>VLOOKUP($B337,'Tillförd energi'!$B$1:$AS$566,MATCH(AD$1,'Tillförd energi'!$B$1:$AQ$1,0),FALSE)</f>
        <v>0</v>
      </c>
      <c r="AE337">
        <f>VLOOKUP($B337,'Tillförd energi'!$B$1:$AS$566,MATCH(AE$1,'Tillförd energi'!$B$1:$AQ$1,0),FALSE)</f>
        <v>0</v>
      </c>
      <c r="AF337">
        <f>VLOOKUP($B337,'Tillförd energi'!$B$1:$AS$566,MATCH(AF$1,'Tillförd energi'!$B$1:$AQ$1,0),FALSE)</f>
        <v>3.4169999999999998</v>
      </c>
      <c r="AG337">
        <f>IFERROR(VLOOKUP(B337,Miljö!$B$1:$S$476,9,FALSE)/1,0)</f>
        <v>0</v>
      </c>
      <c r="AI337">
        <f t="shared" si="40"/>
        <v>96.833999999999989</v>
      </c>
      <c r="AJ337">
        <f t="shared" si="41"/>
        <v>96.833999999999989</v>
      </c>
      <c r="AK337">
        <f>IF(ISERROR(1/VLOOKUP($B337,Leveranser!$B$1:$S$500,MATCH("såld värme (gwh)",Leveranser!$B$1:$S$1,0),FALSE)),"",VLOOKUP($B337,Leveranser!$B$1:$S$500,MATCH("såld värme (gwh)",Leveranser!$B$1:$S$1,0),FALSE))</f>
        <v>95.099000000000004</v>
      </c>
      <c r="AL337">
        <f>VLOOKUP($B337,Leveranser!$B$1:$Y$500,MATCH("Totalt såld fjärrvärme till andra fjärrvärmeföretag",Leveranser!$B$1:$AA$1,0),FALSE)</f>
        <v>0</v>
      </c>
      <c r="AM337">
        <f>IF(ISERROR(1/VLOOKUP($B337,Miljö!$B$1:$S$500,MATCH("Såld mängd produktionsspecifik fjärrvärme (GWh)",Miljö!$B$1:$R$1,0),FALSE)),0,VLOOKUP($B337,Miljö!$B$1:$S$500,MATCH("Såld mängd produktionsspecifik fjärrvärme (GWh)",Miljö!$B$1:$R$1,0),FALSE))</f>
        <v>0</v>
      </c>
      <c r="AN337" s="137">
        <f t="shared" si="42"/>
        <v>0.98208273953363501</v>
      </c>
      <c r="AP337" t="str">
        <f>VLOOKUP($B337,Miljövärden!$B$1:$H$446,7,FALSE)</f>
        <v>Ja</v>
      </c>
      <c r="AQ337" t="str">
        <f>VLOOKUP($B337,Miljövärden!$B$1:$H$446,6,FALSE)</f>
        <v>Nej</v>
      </c>
      <c r="AU337">
        <f t="shared" si="43"/>
        <v>3.4979999999999998</v>
      </c>
      <c r="AV337">
        <f t="shared" si="44"/>
        <v>0</v>
      </c>
      <c r="AW337">
        <f t="shared" si="45"/>
        <v>82.63900000000001</v>
      </c>
      <c r="AX337">
        <f t="shared" si="46"/>
        <v>0</v>
      </c>
      <c r="AZ337">
        <f t="shared" si="47"/>
        <v>82.63900000000001</v>
      </c>
    </row>
    <row r="338" spans="1:52" customFormat="1" x14ac:dyDescent="0.25">
      <c r="A338" s="2" t="s">
        <v>524</v>
      </c>
      <c r="B338" s="2" t="s">
        <v>525</v>
      </c>
      <c r="C338">
        <f>VLOOKUP($B338,'Tillförd energi'!$B$1:$AS$566,MATCH(C$1,'Tillförd energi'!$B$1:$AQ$1,0),FALSE)</f>
        <v>0</v>
      </c>
      <c r="D338">
        <f>VLOOKUP($B338,'Tillförd energi'!$B$1:$AS$566,MATCH(D$1,'Tillförd energi'!$B$1:$AQ$1,0),FALSE)</f>
        <v>1.7999999999999999E-2</v>
      </c>
      <c r="E338">
        <f>VLOOKUP($B338,'Tillförd energi'!$B$1:$AS$566,MATCH(E$1,'Tillförd energi'!$B$1:$AQ$1,0),FALSE)</f>
        <v>0</v>
      </c>
      <c r="F338">
        <f>VLOOKUP($B338,'Tillförd energi'!$B$1:$AS$566,MATCH(F$1,'Tillförd energi'!$B$1:$AQ$1,0),FALSE)</f>
        <v>0</v>
      </c>
      <c r="G338">
        <f>VLOOKUP($B338,'Tillförd energi'!$B$1:$AS$566,MATCH(G$1,'Tillförd energi'!$B$1:$AQ$1,0),FALSE)</f>
        <v>0</v>
      </c>
      <c r="H338">
        <f>VLOOKUP($B338,'Tillförd energi'!$B$1:$AS$566,MATCH(H$1,'Tillförd energi'!$B$1:$AQ$1,0),FALSE)</f>
        <v>0</v>
      </c>
      <c r="I338">
        <f>VLOOKUP($B338,'Tillförd energi'!$B$1:$AS$566,MATCH(I$1,'Tillförd energi'!$B$1:$AQ$1,0),FALSE)</f>
        <v>0</v>
      </c>
      <c r="J338">
        <f>VLOOKUP($B338,'Tillförd energi'!$B$1:$AS$566,MATCH(J$1,'Tillförd energi'!$B$1:$AQ$1,0),FALSE)</f>
        <v>0</v>
      </c>
      <c r="K338">
        <v>0</v>
      </c>
      <c r="L338">
        <f>VLOOKUP($B338,'Tillförd energi'!$B$1:$AS$566,MATCH(L$1,'Tillförd energi'!$B$1:$AQ$1,0),FALSE)</f>
        <v>0</v>
      </c>
      <c r="M338">
        <f>VLOOKUP($B338,'Tillförd energi'!$B$1:$AS$566,MATCH(M$1,'Tillförd energi'!$B$1:$AQ$1,0),FALSE)</f>
        <v>0</v>
      </c>
      <c r="N338">
        <f>VLOOKUP($B338,'Tillförd energi'!$B$1:$AS$566,MATCH(N$1,'Tillförd energi'!$B$1:$AQ$1,0),FALSE)</f>
        <v>0</v>
      </c>
      <c r="O338">
        <f>VLOOKUP($B338,'Tillförd energi'!$B$1:$AS$566,MATCH(O$1,'Tillförd energi'!$B$1:$AQ$1,0),FALSE)</f>
        <v>0</v>
      </c>
      <c r="P338">
        <f>VLOOKUP($B338,'Tillförd energi'!$B$1:$AS$566,MATCH(P$1,'Tillförd energi'!$B$1:$AQ$1,0),FALSE)</f>
        <v>0</v>
      </c>
      <c r="Q338">
        <f>VLOOKUP($B338,'Tillförd energi'!$B$1:$AS$566,MATCH(Q$1,'Tillförd energi'!$B$1:$AQ$1,0),FALSE)</f>
        <v>0</v>
      </c>
      <c r="R338">
        <f>VLOOKUP($B338,'Tillförd energi'!$B$1:$AS$566,MATCH(R$1,'Tillförd energi'!$B$1:$AQ$1,0),FALSE)</f>
        <v>2.5219999999999998</v>
      </c>
      <c r="S338">
        <f>VLOOKUP($B338,'Tillförd energi'!$B$1:$AS$566,MATCH(S$1,'Tillförd energi'!$B$1:$AQ$1,0),FALSE)</f>
        <v>0</v>
      </c>
      <c r="T338">
        <f>VLOOKUP($B338,'Tillförd energi'!$B$1:$AS$566,MATCH(T$1,'Tillförd energi'!$B$1:$AQ$1,0),FALSE)</f>
        <v>0</v>
      </c>
      <c r="U338">
        <f>VLOOKUP($B338,'Tillförd energi'!$B$1:$AS$566,MATCH(U$1,'Tillförd energi'!$B$1:$AQ$1,0),FALSE)</f>
        <v>0</v>
      </c>
      <c r="V338">
        <f>VLOOKUP($B338,'Tillförd energi'!$B$1:$AS$566,MATCH(V$1,'Tillförd energi'!$B$1:$AQ$1,0),FALSE)</f>
        <v>0</v>
      </c>
      <c r="W338">
        <f>VLOOKUP($B338,'Tillförd energi'!$B$1:$AS$566,MATCH(W$1,'Tillförd energi'!$B$1:$AQ$1,0),FALSE)</f>
        <v>0</v>
      </c>
      <c r="X338">
        <f>VLOOKUP($B338,'Tillförd energi'!$B$1:$AS$566,MATCH(X$1,'Tillförd energi'!$B$1:$AQ$1,0),FALSE)</f>
        <v>0</v>
      </c>
      <c r="Y338">
        <f>VLOOKUP($B338,'Tillförd energi'!$B$1:$AS$566,MATCH(Y$1,'Tillförd energi'!$B$1:$AQ$1,0),FALSE)</f>
        <v>0</v>
      </c>
      <c r="Z338">
        <f>VLOOKUP($B338,'Tillförd energi'!$B$1:$AS$566,MATCH(Z$1,'Tillförd energi'!$B$1:$AQ$1,0),FALSE)</f>
        <v>0</v>
      </c>
      <c r="AA338">
        <f>VLOOKUP($B338,'Tillförd energi'!$B$1:$AS$566,MATCH(AA$1,'Tillförd energi'!$B$1:$AQ$1,0),FALSE)</f>
        <v>0</v>
      </c>
      <c r="AB338">
        <f>VLOOKUP($B338,'Tillförd energi'!$B$1:$AS$566,MATCH(AB$1,'Tillförd energi'!$B$1:$AQ$1,0),FALSE)</f>
        <v>0</v>
      </c>
      <c r="AC338">
        <f>VLOOKUP($B338,'Tillförd energi'!$B$1:$AS$566,MATCH(AC$1,'Tillförd energi'!$B$1:$AQ$1,0),FALSE)</f>
        <v>0</v>
      </c>
      <c r="AD338">
        <f>VLOOKUP($B338,'Tillförd energi'!$B$1:$AS$566,MATCH(AD$1,'Tillförd energi'!$B$1:$AQ$1,0),FALSE)</f>
        <v>0</v>
      </c>
      <c r="AE338">
        <f>VLOOKUP($B338,'Tillförd energi'!$B$1:$AS$566,MATCH(AE$1,'Tillförd energi'!$B$1:$AQ$1,0),FALSE)</f>
        <v>0</v>
      </c>
      <c r="AF338">
        <f>VLOOKUP($B338,'Tillförd energi'!$B$1:$AS$566,MATCH(AF$1,'Tillförd energi'!$B$1:$AQ$1,0),FALSE)</f>
        <v>4.7E-2</v>
      </c>
      <c r="AG338">
        <f>IFERROR(VLOOKUP(B338,Miljö!$B$1:$S$476,9,FALSE)/1,0)</f>
        <v>0</v>
      </c>
      <c r="AI338">
        <f t="shared" si="40"/>
        <v>2.5869999999999997</v>
      </c>
      <c r="AJ338">
        <f t="shared" si="41"/>
        <v>2.5869999999999997</v>
      </c>
      <c r="AK338">
        <f>IF(ISERROR(1/VLOOKUP($B338,Leveranser!$B$1:$S$500,MATCH("såld värme (gwh)",Leveranser!$B$1:$S$1,0),FALSE)),"",VLOOKUP($B338,Leveranser!$B$1:$S$500,MATCH("såld värme (gwh)",Leveranser!$B$1:$S$1,0),FALSE))</f>
        <v>2.1549999999999998</v>
      </c>
      <c r="AL338">
        <f>VLOOKUP($B338,Leveranser!$B$1:$Y$500,MATCH("Totalt såld fjärrvärme till andra fjärrvärmeföretag",Leveranser!$B$1:$AA$1,0),FALSE)</f>
        <v>0</v>
      </c>
      <c r="AM338">
        <f>IF(ISERROR(1/VLOOKUP($B338,Miljö!$B$1:$S$500,MATCH("Såld mängd produktionsspecifik fjärrvärme (GWh)",Miljö!$B$1:$R$1,0),FALSE)),0,VLOOKUP($B338,Miljö!$B$1:$S$500,MATCH("Såld mängd produktionsspecifik fjärrvärme (GWh)",Miljö!$B$1:$R$1,0),FALSE))</f>
        <v>0</v>
      </c>
      <c r="AN338" s="137">
        <f t="shared" si="42"/>
        <v>0.83301120989563204</v>
      </c>
      <c r="AP338" t="str">
        <f>VLOOKUP($B338,Miljövärden!$B$1:$H$446,7,FALSE)</f>
        <v>Ja</v>
      </c>
      <c r="AQ338" t="str">
        <f>VLOOKUP($B338,Miljövärden!$B$1:$H$446,6,FALSE)</f>
        <v>Nej</v>
      </c>
      <c r="AU338">
        <f t="shared" si="43"/>
        <v>4.7E-2</v>
      </c>
      <c r="AV338">
        <f t="shared" si="44"/>
        <v>0</v>
      </c>
      <c r="AW338">
        <f t="shared" si="45"/>
        <v>0</v>
      </c>
      <c r="AX338">
        <f t="shared" si="46"/>
        <v>2.5219999999999998</v>
      </c>
      <c r="AZ338">
        <f t="shared" si="47"/>
        <v>2.5219999999999998</v>
      </c>
    </row>
    <row r="339" spans="1:52" customFormat="1" x14ac:dyDescent="0.25">
      <c r="A339" s="2" t="s">
        <v>524</v>
      </c>
      <c r="B339" s="2" t="s">
        <v>318</v>
      </c>
      <c r="C339">
        <f>VLOOKUP($B339,'Tillförd energi'!$B$1:$AS$566,MATCH(C$1,'Tillförd energi'!$B$1:$AQ$1,0),FALSE)</f>
        <v>0</v>
      </c>
      <c r="D339">
        <f>VLOOKUP($B339,'Tillförd energi'!$B$1:$AS$566,MATCH(D$1,'Tillförd energi'!$B$1:$AQ$1,0),FALSE)</f>
        <v>0.13800000000000001</v>
      </c>
      <c r="E339">
        <f>VLOOKUP($B339,'Tillförd energi'!$B$1:$AS$566,MATCH(E$1,'Tillförd energi'!$B$1:$AQ$1,0),FALSE)</f>
        <v>0</v>
      </c>
      <c r="F339">
        <f>VLOOKUP($B339,'Tillförd energi'!$B$1:$AS$566,MATCH(F$1,'Tillförd energi'!$B$1:$AQ$1,0),FALSE)</f>
        <v>0</v>
      </c>
      <c r="G339">
        <f>VLOOKUP($B339,'Tillförd energi'!$B$1:$AS$566,MATCH(G$1,'Tillförd energi'!$B$1:$AQ$1,0),FALSE)</f>
        <v>0</v>
      </c>
      <c r="H339">
        <f>VLOOKUP($B339,'Tillförd energi'!$B$1:$AS$566,MATCH(H$1,'Tillförd energi'!$B$1:$AQ$1,0),FALSE)</f>
        <v>0</v>
      </c>
      <c r="I339">
        <f>VLOOKUP($B339,'Tillförd energi'!$B$1:$AS$566,MATCH(I$1,'Tillförd energi'!$B$1:$AQ$1,0),FALSE)</f>
        <v>0</v>
      </c>
      <c r="J339">
        <f>VLOOKUP($B339,'Tillförd energi'!$B$1:$AS$566,MATCH(J$1,'Tillförd energi'!$B$1:$AQ$1,0),FALSE)</f>
        <v>0</v>
      </c>
      <c r="K339">
        <v>0</v>
      </c>
      <c r="L339">
        <f>VLOOKUP($B339,'Tillförd energi'!$B$1:$AS$566,MATCH(L$1,'Tillförd energi'!$B$1:$AQ$1,0),FALSE)</f>
        <v>0</v>
      </c>
      <c r="M339">
        <f>VLOOKUP($B339,'Tillförd energi'!$B$1:$AS$566,MATCH(M$1,'Tillförd energi'!$B$1:$AQ$1,0),FALSE)</f>
        <v>0</v>
      </c>
      <c r="N339">
        <f>VLOOKUP($B339,'Tillförd energi'!$B$1:$AS$566,MATCH(N$1,'Tillförd energi'!$B$1:$AQ$1,0),FALSE)</f>
        <v>0</v>
      </c>
      <c r="O339">
        <f>VLOOKUP($B339,'Tillförd energi'!$B$1:$AS$566,MATCH(O$1,'Tillförd energi'!$B$1:$AQ$1,0),FALSE)</f>
        <v>0</v>
      </c>
      <c r="P339">
        <f>VLOOKUP($B339,'Tillförd energi'!$B$1:$AS$566,MATCH(P$1,'Tillförd energi'!$B$1:$AQ$1,0),FALSE)</f>
        <v>17.422999999999998</v>
      </c>
      <c r="Q339">
        <f>VLOOKUP($B339,'Tillförd energi'!$B$1:$AS$566,MATCH(Q$1,'Tillförd energi'!$B$1:$AQ$1,0),FALSE)</f>
        <v>0</v>
      </c>
      <c r="R339">
        <f>VLOOKUP($B339,'Tillförd energi'!$B$1:$AS$566,MATCH(R$1,'Tillförd energi'!$B$1:$AQ$1,0),FALSE)</f>
        <v>0</v>
      </c>
      <c r="S339">
        <f>VLOOKUP($B339,'Tillförd energi'!$B$1:$AS$566,MATCH(S$1,'Tillförd energi'!$B$1:$AQ$1,0),FALSE)</f>
        <v>0</v>
      </c>
      <c r="T339">
        <f>VLOOKUP($B339,'Tillförd energi'!$B$1:$AS$566,MATCH(T$1,'Tillförd energi'!$B$1:$AQ$1,0),FALSE)</f>
        <v>0</v>
      </c>
      <c r="U339">
        <f>VLOOKUP($B339,'Tillförd energi'!$B$1:$AS$566,MATCH(U$1,'Tillförd energi'!$B$1:$AQ$1,0),FALSE)</f>
        <v>0</v>
      </c>
      <c r="V339">
        <f>VLOOKUP($B339,'Tillförd energi'!$B$1:$AS$566,MATCH(V$1,'Tillförd energi'!$B$1:$AQ$1,0),FALSE)</f>
        <v>0</v>
      </c>
      <c r="W339">
        <f>VLOOKUP($B339,'Tillförd energi'!$B$1:$AS$566,MATCH(W$1,'Tillförd energi'!$B$1:$AQ$1,0),FALSE)</f>
        <v>0</v>
      </c>
      <c r="X339">
        <f>VLOOKUP($B339,'Tillförd energi'!$B$1:$AS$566,MATCH(X$1,'Tillförd energi'!$B$1:$AQ$1,0),FALSE)</f>
        <v>0</v>
      </c>
      <c r="Y339">
        <f>VLOOKUP($B339,'Tillförd energi'!$B$1:$AS$566,MATCH(Y$1,'Tillförd energi'!$B$1:$AQ$1,0),FALSE)</f>
        <v>0</v>
      </c>
      <c r="Z339">
        <f>VLOOKUP($B339,'Tillförd energi'!$B$1:$AS$566,MATCH(Z$1,'Tillförd energi'!$B$1:$AQ$1,0),FALSE)</f>
        <v>0</v>
      </c>
      <c r="AA339">
        <f>VLOOKUP($B339,'Tillförd energi'!$B$1:$AS$566,MATCH(AA$1,'Tillförd energi'!$B$1:$AQ$1,0),FALSE)</f>
        <v>0</v>
      </c>
      <c r="AB339">
        <f>VLOOKUP($B339,'Tillförd energi'!$B$1:$AS$566,MATCH(AB$1,'Tillförd energi'!$B$1:$AQ$1,0),FALSE)</f>
        <v>0</v>
      </c>
      <c r="AC339">
        <f>VLOOKUP($B339,'Tillförd energi'!$B$1:$AS$566,MATCH(AC$1,'Tillförd energi'!$B$1:$AQ$1,0),FALSE)</f>
        <v>0.74199999999999999</v>
      </c>
      <c r="AD339">
        <f>VLOOKUP($B339,'Tillförd energi'!$B$1:$AS$566,MATCH(AD$1,'Tillförd energi'!$B$1:$AQ$1,0),FALSE)</f>
        <v>0</v>
      </c>
      <c r="AE339">
        <f>VLOOKUP($B339,'Tillförd energi'!$B$1:$AS$566,MATCH(AE$1,'Tillförd energi'!$B$1:$AQ$1,0),FALSE)</f>
        <v>0</v>
      </c>
      <c r="AF339">
        <f>VLOOKUP($B339,'Tillförd energi'!$B$1:$AS$566,MATCH(AF$1,'Tillförd energi'!$B$1:$AQ$1,0),FALSE)</f>
        <v>0.308</v>
      </c>
      <c r="AG339">
        <f>IFERROR(VLOOKUP(B339,Miljö!$B$1:$S$476,9,FALSE)/1,0)</f>
        <v>0</v>
      </c>
      <c r="AI339">
        <f t="shared" si="40"/>
        <v>18.611000000000001</v>
      </c>
      <c r="AJ339">
        <f t="shared" si="41"/>
        <v>18.611000000000001</v>
      </c>
      <c r="AK339">
        <f>IF(ISERROR(1/VLOOKUP($B339,Leveranser!$B$1:$S$500,MATCH("såld värme (gwh)",Leveranser!$B$1:$S$1,0),FALSE)),"",VLOOKUP($B339,Leveranser!$B$1:$S$500,MATCH("såld värme (gwh)",Leveranser!$B$1:$S$1,0),FALSE))</f>
        <v>13.595000000000001</v>
      </c>
      <c r="AL339">
        <f>VLOOKUP($B339,Leveranser!$B$1:$Y$500,MATCH("Totalt såld fjärrvärme till andra fjärrvärmeföretag",Leveranser!$B$1:$AA$1,0),FALSE)</f>
        <v>0</v>
      </c>
      <c r="AM339">
        <f>IF(ISERROR(1/VLOOKUP($B339,Miljö!$B$1:$S$500,MATCH("Såld mängd produktionsspecifik fjärrvärme (GWh)",Miljö!$B$1:$R$1,0),FALSE)),0,VLOOKUP($B339,Miljö!$B$1:$S$500,MATCH("Såld mängd produktionsspecifik fjärrvärme (GWh)",Miljö!$B$1:$R$1,0),FALSE))</f>
        <v>0</v>
      </c>
      <c r="AN339" s="137">
        <f t="shared" si="42"/>
        <v>0.7304819730267047</v>
      </c>
      <c r="AP339" t="str">
        <f>VLOOKUP($B339,Miljövärden!$B$1:$H$446,7,FALSE)</f>
        <v>Ja</v>
      </c>
      <c r="AQ339" t="str">
        <f>VLOOKUP($B339,Miljövärden!$B$1:$H$446,6,FALSE)</f>
        <v>Nej</v>
      </c>
      <c r="AU339">
        <f t="shared" si="43"/>
        <v>0.308</v>
      </c>
      <c r="AV339">
        <f t="shared" si="44"/>
        <v>0</v>
      </c>
      <c r="AW339">
        <f t="shared" si="45"/>
        <v>17.422999999999998</v>
      </c>
      <c r="AX339">
        <f t="shared" si="46"/>
        <v>0</v>
      </c>
      <c r="AZ339">
        <f t="shared" si="47"/>
        <v>17.422999999999998</v>
      </c>
    </row>
    <row r="340" spans="1:52" customFormat="1" x14ac:dyDescent="0.25">
      <c r="A340" s="2" t="s">
        <v>526</v>
      </c>
      <c r="B340" s="2" t="s">
        <v>527</v>
      </c>
      <c r="C340">
        <f>VLOOKUP($B340,'Tillförd energi'!$B$1:$AS$566,MATCH(C$1,'Tillförd energi'!$B$1:$AQ$1,0),FALSE)</f>
        <v>0</v>
      </c>
      <c r="D340">
        <f>VLOOKUP($B340,'Tillförd energi'!$B$1:$AS$566,MATCH(D$1,'Tillförd energi'!$B$1:$AQ$1,0),FALSE)</f>
        <v>0.78</v>
      </c>
      <c r="E340">
        <f>VLOOKUP($B340,'Tillförd energi'!$B$1:$AS$566,MATCH(E$1,'Tillförd energi'!$B$1:$AQ$1,0),FALSE)</f>
        <v>0</v>
      </c>
      <c r="F340">
        <f>VLOOKUP($B340,'Tillförd energi'!$B$1:$AS$566,MATCH(F$1,'Tillförd energi'!$B$1:$AQ$1,0),FALSE)</f>
        <v>0</v>
      </c>
      <c r="G340">
        <f>VLOOKUP($B340,'Tillförd energi'!$B$1:$AS$566,MATCH(G$1,'Tillförd energi'!$B$1:$AQ$1,0),FALSE)</f>
        <v>0</v>
      </c>
      <c r="H340">
        <f>VLOOKUP($B340,'Tillförd energi'!$B$1:$AS$566,MATCH(H$1,'Tillförd energi'!$B$1:$AQ$1,0),FALSE)</f>
        <v>0</v>
      </c>
      <c r="I340">
        <f>VLOOKUP($B340,'Tillförd energi'!$B$1:$AS$566,MATCH(I$1,'Tillförd energi'!$B$1:$AQ$1,0),FALSE)</f>
        <v>0</v>
      </c>
      <c r="J340">
        <f>VLOOKUP($B340,'Tillförd energi'!$B$1:$AS$566,MATCH(J$1,'Tillförd energi'!$B$1:$AQ$1,0),FALSE)</f>
        <v>0</v>
      </c>
      <c r="K340">
        <v>0</v>
      </c>
      <c r="L340">
        <f>VLOOKUP($B340,'Tillförd energi'!$B$1:$AS$566,MATCH(L$1,'Tillförd energi'!$B$1:$AQ$1,0),FALSE)</f>
        <v>0</v>
      </c>
      <c r="M340">
        <f>VLOOKUP($B340,'Tillförd energi'!$B$1:$AS$566,MATCH(M$1,'Tillförd energi'!$B$1:$AQ$1,0),FALSE)</f>
        <v>13.577999999999999</v>
      </c>
      <c r="N340">
        <f>VLOOKUP($B340,'Tillförd energi'!$B$1:$AS$566,MATCH(N$1,'Tillförd energi'!$B$1:$AQ$1,0),FALSE)</f>
        <v>0</v>
      </c>
      <c r="O340">
        <f>VLOOKUP($B340,'Tillförd energi'!$B$1:$AS$566,MATCH(O$1,'Tillförd energi'!$B$1:$AQ$1,0),FALSE)</f>
        <v>0</v>
      </c>
      <c r="P340">
        <f>VLOOKUP($B340,'Tillförd energi'!$B$1:$AS$566,MATCH(P$1,'Tillförd energi'!$B$1:$AQ$1,0),FALSE)</f>
        <v>3.9889999999999999</v>
      </c>
      <c r="Q340">
        <f>VLOOKUP($B340,'Tillförd energi'!$B$1:$AS$566,MATCH(Q$1,'Tillförd energi'!$B$1:$AQ$1,0),FALSE)</f>
        <v>0</v>
      </c>
      <c r="R340">
        <f>VLOOKUP($B340,'Tillförd energi'!$B$1:$AS$566,MATCH(R$1,'Tillförd energi'!$B$1:$AQ$1,0),FALSE)</f>
        <v>0</v>
      </c>
      <c r="S340">
        <f>VLOOKUP($B340,'Tillförd energi'!$B$1:$AS$566,MATCH(S$1,'Tillförd energi'!$B$1:$AQ$1,0),FALSE)</f>
        <v>0</v>
      </c>
      <c r="T340">
        <f>VLOOKUP($B340,'Tillförd energi'!$B$1:$AS$566,MATCH(T$1,'Tillförd energi'!$B$1:$AQ$1,0),FALSE)</f>
        <v>0</v>
      </c>
      <c r="U340">
        <f>VLOOKUP($B340,'Tillförd energi'!$B$1:$AS$566,MATCH(U$1,'Tillförd energi'!$B$1:$AQ$1,0),FALSE)</f>
        <v>0</v>
      </c>
      <c r="V340">
        <f>VLOOKUP($B340,'Tillförd energi'!$B$1:$AS$566,MATCH(V$1,'Tillförd energi'!$B$1:$AQ$1,0),FALSE)</f>
        <v>0</v>
      </c>
      <c r="W340">
        <f>VLOOKUP($B340,'Tillförd energi'!$B$1:$AS$566,MATCH(W$1,'Tillförd energi'!$B$1:$AQ$1,0),FALSE)</f>
        <v>0</v>
      </c>
      <c r="X340">
        <f>VLOOKUP($B340,'Tillförd energi'!$B$1:$AS$566,MATCH(X$1,'Tillförd energi'!$B$1:$AQ$1,0),FALSE)</f>
        <v>0</v>
      </c>
      <c r="Y340">
        <f>VLOOKUP($B340,'Tillförd energi'!$B$1:$AS$566,MATCH(Y$1,'Tillförd energi'!$B$1:$AQ$1,0),FALSE)</f>
        <v>0</v>
      </c>
      <c r="Z340">
        <f>VLOOKUP($B340,'Tillförd energi'!$B$1:$AS$566,MATCH(Z$1,'Tillförd energi'!$B$1:$AQ$1,0),FALSE)</f>
        <v>0</v>
      </c>
      <c r="AA340">
        <f>VLOOKUP($B340,'Tillförd energi'!$B$1:$AS$566,MATCH(AA$1,'Tillförd energi'!$B$1:$AQ$1,0),FALSE)</f>
        <v>0</v>
      </c>
      <c r="AB340">
        <f>VLOOKUP($B340,'Tillförd energi'!$B$1:$AS$566,MATCH(AB$1,'Tillförd energi'!$B$1:$AQ$1,0),FALSE)</f>
        <v>0</v>
      </c>
      <c r="AC340">
        <f>VLOOKUP($B340,'Tillförd energi'!$B$1:$AS$566,MATCH(AC$1,'Tillförd energi'!$B$1:$AQ$1,0),FALSE)</f>
        <v>3.7919999999999998</v>
      </c>
      <c r="AD340">
        <f>VLOOKUP($B340,'Tillförd energi'!$B$1:$AS$566,MATCH(AD$1,'Tillförd energi'!$B$1:$AQ$1,0),FALSE)</f>
        <v>0</v>
      </c>
      <c r="AE340">
        <f>VLOOKUP($B340,'Tillförd energi'!$B$1:$AS$566,MATCH(AE$1,'Tillförd energi'!$B$1:$AQ$1,0),FALSE)</f>
        <v>0</v>
      </c>
      <c r="AF340">
        <f>VLOOKUP($B340,'Tillförd energi'!$B$1:$AS$566,MATCH(AF$1,'Tillförd energi'!$B$1:$AQ$1,0),FALSE)</f>
        <v>0.60199999999999998</v>
      </c>
      <c r="AG340">
        <f>IFERROR(VLOOKUP(B340,Miljö!$B$1:$S$476,9,FALSE)/1,0)</f>
        <v>0</v>
      </c>
      <c r="AI340">
        <f t="shared" si="40"/>
        <v>22.740999999999996</v>
      </c>
      <c r="AJ340">
        <f t="shared" si="41"/>
        <v>22.740999999999996</v>
      </c>
      <c r="AK340">
        <f>IF(ISERROR(1/VLOOKUP($B340,Leveranser!$B$1:$S$500,MATCH("såld värme (gwh)",Leveranser!$B$1:$S$1,0),FALSE)),"",VLOOKUP($B340,Leveranser!$B$1:$S$500,MATCH("såld värme (gwh)",Leveranser!$B$1:$S$1,0),FALSE))</f>
        <v>17.3</v>
      </c>
      <c r="AL340">
        <f>VLOOKUP($B340,Leveranser!$B$1:$Y$500,MATCH("Totalt såld fjärrvärme till andra fjärrvärmeföretag",Leveranser!$B$1:$AA$1,0),FALSE)</f>
        <v>0</v>
      </c>
      <c r="AM340">
        <f>IF(ISERROR(1/VLOOKUP($B340,Miljö!$B$1:$S$500,MATCH("Såld mängd produktionsspecifik fjärrvärme (GWh)",Miljö!$B$1:$R$1,0),FALSE)),0,VLOOKUP($B340,Miljö!$B$1:$S$500,MATCH("Såld mängd produktionsspecifik fjärrvärme (GWh)",Miljö!$B$1:$R$1,0),FALSE))</f>
        <v>0</v>
      </c>
      <c r="AN340" s="137">
        <f t="shared" si="42"/>
        <v>0.76074051273031107</v>
      </c>
      <c r="AP340" t="str">
        <f>VLOOKUP($B340,Miljövärden!$B$1:$H$446,7,FALSE)</f>
        <v>Ja</v>
      </c>
      <c r="AQ340" t="str">
        <f>VLOOKUP($B340,Miljövärden!$B$1:$H$446,6,FALSE)</f>
        <v>Ja</v>
      </c>
      <c r="AU340">
        <f t="shared" si="43"/>
        <v>0.60199999999999998</v>
      </c>
      <c r="AV340">
        <f t="shared" si="44"/>
        <v>0</v>
      </c>
      <c r="AW340">
        <f t="shared" si="45"/>
        <v>17.567</v>
      </c>
      <c r="AX340">
        <f t="shared" si="46"/>
        <v>0</v>
      </c>
      <c r="AZ340">
        <f t="shared" si="47"/>
        <v>17.567</v>
      </c>
    </row>
    <row r="341" spans="1:52" customFormat="1" x14ac:dyDescent="0.25">
      <c r="A341" s="2" t="s">
        <v>526</v>
      </c>
      <c r="B341" s="2" t="s">
        <v>528</v>
      </c>
      <c r="C341">
        <f>VLOOKUP($B341,'Tillförd energi'!$B$1:$AS$566,MATCH(C$1,'Tillförd energi'!$B$1:$AQ$1,0),FALSE)</f>
        <v>0</v>
      </c>
      <c r="D341">
        <f>VLOOKUP($B341,'Tillförd energi'!$B$1:$AS$566,MATCH(D$1,'Tillförd energi'!$B$1:$AQ$1,0),FALSE)</f>
        <v>0</v>
      </c>
      <c r="E341">
        <f>VLOOKUP($B341,'Tillförd energi'!$B$1:$AS$566,MATCH(E$1,'Tillförd energi'!$B$1:$AQ$1,0),FALSE)</f>
        <v>0</v>
      </c>
      <c r="F341">
        <f>VLOOKUP($B341,'Tillförd energi'!$B$1:$AS$566,MATCH(F$1,'Tillförd energi'!$B$1:$AQ$1,0),FALSE)</f>
        <v>0</v>
      </c>
      <c r="G341">
        <f>VLOOKUP($B341,'Tillförd energi'!$B$1:$AS$566,MATCH(G$1,'Tillförd energi'!$B$1:$AQ$1,0),FALSE)</f>
        <v>0</v>
      </c>
      <c r="H341">
        <f>VLOOKUP($B341,'Tillförd energi'!$B$1:$AS$566,MATCH(H$1,'Tillförd energi'!$B$1:$AQ$1,0),FALSE)</f>
        <v>0</v>
      </c>
      <c r="I341">
        <f>VLOOKUP($B341,'Tillförd energi'!$B$1:$AS$566,MATCH(I$1,'Tillförd energi'!$B$1:$AQ$1,0),FALSE)</f>
        <v>0</v>
      </c>
      <c r="J341">
        <f>VLOOKUP($B341,'Tillförd energi'!$B$1:$AS$566,MATCH(J$1,'Tillförd energi'!$B$1:$AQ$1,0),FALSE)</f>
        <v>0</v>
      </c>
      <c r="K341">
        <v>0</v>
      </c>
      <c r="L341">
        <f>VLOOKUP($B341,'Tillförd energi'!$B$1:$AS$566,MATCH(L$1,'Tillförd energi'!$B$1:$AQ$1,0),FALSE)</f>
        <v>253.70400000000001</v>
      </c>
      <c r="M341">
        <f>VLOOKUP($B341,'Tillförd energi'!$B$1:$AS$566,MATCH(M$1,'Tillförd energi'!$B$1:$AQ$1,0),FALSE)</f>
        <v>0</v>
      </c>
      <c r="N341">
        <f>VLOOKUP($B341,'Tillförd energi'!$B$1:$AS$566,MATCH(N$1,'Tillförd energi'!$B$1:$AQ$1,0),FALSE)</f>
        <v>0</v>
      </c>
      <c r="O341">
        <f>VLOOKUP($B341,'Tillförd energi'!$B$1:$AS$566,MATCH(O$1,'Tillförd energi'!$B$1:$AQ$1,0),FALSE)</f>
        <v>0</v>
      </c>
      <c r="P341">
        <f>VLOOKUP($B341,'Tillförd energi'!$B$1:$AS$566,MATCH(P$1,'Tillförd energi'!$B$1:$AQ$1,0),FALSE)</f>
        <v>3.95852</v>
      </c>
      <c r="Q341">
        <f>VLOOKUP($B341,'Tillförd energi'!$B$1:$AS$566,MATCH(Q$1,'Tillförd energi'!$B$1:$AQ$1,0),FALSE)</f>
        <v>0</v>
      </c>
      <c r="R341">
        <f>VLOOKUP($B341,'Tillförd energi'!$B$1:$AS$566,MATCH(R$1,'Tillförd energi'!$B$1:$AQ$1,0),FALSE)</f>
        <v>0</v>
      </c>
      <c r="S341">
        <f>VLOOKUP($B341,'Tillförd energi'!$B$1:$AS$566,MATCH(S$1,'Tillförd energi'!$B$1:$AQ$1,0),FALSE)</f>
        <v>185.345</v>
      </c>
      <c r="T341">
        <f>VLOOKUP($B341,'Tillförd energi'!$B$1:$AS$566,MATCH(T$1,'Tillförd energi'!$B$1:$AQ$1,0),FALSE)</f>
        <v>0</v>
      </c>
      <c r="U341">
        <f>VLOOKUP($B341,'Tillförd energi'!$B$1:$AS$566,MATCH(U$1,'Tillförd energi'!$B$1:$AQ$1,0),FALSE)</f>
        <v>0</v>
      </c>
      <c r="V341">
        <f>VLOOKUP($B341,'Tillförd energi'!$B$1:$AS$566,MATCH(V$1,'Tillförd energi'!$B$1:$AQ$1,0),FALSE)</f>
        <v>1.97</v>
      </c>
      <c r="W341">
        <f>VLOOKUP($B341,'Tillförd energi'!$B$1:$AS$566,MATCH(W$1,'Tillförd energi'!$B$1:$AQ$1,0),FALSE)</f>
        <v>10.25</v>
      </c>
      <c r="X341">
        <f>VLOOKUP($B341,'Tillförd energi'!$B$1:$AS$566,MATCH(X$1,'Tillförd energi'!$B$1:$AQ$1,0),FALSE)</f>
        <v>0</v>
      </c>
      <c r="Y341">
        <f>VLOOKUP($B341,'Tillförd energi'!$B$1:$AS$566,MATCH(Y$1,'Tillförd energi'!$B$1:$AQ$1,0),FALSE)</f>
        <v>0</v>
      </c>
      <c r="Z341">
        <f>VLOOKUP($B341,'Tillförd energi'!$B$1:$AS$566,MATCH(Z$1,'Tillförd energi'!$B$1:$AQ$1,0),FALSE)</f>
        <v>0</v>
      </c>
      <c r="AA341">
        <f>VLOOKUP($B341,'Tillförd energi'!$B$1:$AS$566,MATCH(AA$1,'Tillförd energi'!$B$1:$AQ$1,0),FALSE)</f>
        <v>0</v>
      </c>
      <c r="AB341">
        <f>VLOOKUP($B341,'Tillförd energi'!$B$1:$AS$566,MATCH(AB$1,'Tillförd energi'!$B$1:$AQ$1,0),FALSE)</f>
        <v>0</v>
      </c>
      <c r="AC341">
        <f>VLOOKUP($B341,'Tillförd energi'!$B$1:$AS$566,MATCH(AC$1,'Tillförd energi'!$B$1:$AQ$1,0),FALSE)</f>
        <v>0</v>
      </c>
      <c r="AD341">
        <f>VLOOKUP($B341,'Tillförd energi'!$B$1:$AS$566,MATCH(AD$1,'Tillförd energi'!$B$1:$AQ$1,0),FALSE)</f>
        <v>0</v>
      </c>
      <c r="AE341">
        <f>VLOOKUP($B341,'Tillförd energi'!$B$1:$AS$566,MATCH(AE$1,'Tillförd energi'!$B$1:$AQ$1,0),FALSE)</f>
        <v>0</v>
      </c>
      <c r="AF341">
        <f>VLOOKUP($B341,'Tillförd energi'!$B$1:$AS$566,MATCH(AF$1,'Tillförd energi'!$B$1:$AQ$1,0),FALSE)</f>
        <v>20.976900000000001</v>
      </c>
      <c r="AG341">
        <f>IFERROR(VLOOKUP(B341,Miljö!$B$1:$S$476,9,FALSE)/1,0)</f>
        <v>0</v>
      </c>
      <c r="AI341">
        <f t="shared" si="40"/>
        <v>476.20442000000003</v>
      </c>
      <c r="AJ341">
        <f t="shared" si="41"/>
        <v>476.20442000000003</v>
      </c>
      <c r="AK341">
        <f>IF(ISERROR(1/VLOOKUP($B341,Leveranser!$B$1:$S$500,MATCH("såld värme (gwh)",Leveranser!$B$1:$S$1,0),FALSE)),"",VLOOKUP($B341,Leveranser!$B$1:$S$500,MATCH("såld värme (gwh)",Leveranser!$B$1:$S$1,0),FALSE))</f>
        <v>446.6</v>
      </c>
      <c r="AL341">
        <f>VLOOKUP($B341,Leveranser!$B$1:$Y$500,MATCH("Totalt såld fjärrvärme till andra fjärrvärmeföretag",Leveranser!$B$1:$AA$1,0),FALSE)</f>
        <v>0</v>
      </c>
      <c r="AM341">
        <f>IF(ISERROR(1/VLOOKUP($B341,Miljö!$B$1:$S$500,MATCH("Såld mängd produktionsspecifik fjärrvärme (GWh)",Miljö!$B$1:$R$1,0),FALSE)),0,VLOOKUP($B341,Miljö!$B$1:$S$500,MATCH("Såld mängd produktionsspecifik fjärrvärme (GWh)",Miljö!$B$1:$R$1,0),FALSE))</f>
        <v>0</v>
      </c>
      <c r="AN341" s="137">
        <f t="shared" si="42"/>
        <v>0.93783253838761094</v>
      </c>
      <c r="AP341" t="str">
        <f>VLOOKUP($B341,Miljövärden!$B$1:$H$446,7,FALSE)</f>
        <v>Ja</v>
      </c>
      <c r="AQ341" t="str">
        <f>VLOOKUP($B341,Miljövärden!$B$1:$H$446,6,FALSE)</f>
        <v>Ja</v>
      </c>
      <c r="AU341">
        <f t="shared" si="43"/>
        <v>20.976900000000001</v>
      </c>
      <c r="AV341">
        <f t="shared" si="44"/>
        <v>0</v>
      </c>
      <c r="AW341">
        <f t="shared" si="45"/>
        <v>3.95852</v>
      </c>
      <c r="AX341">
        <f t="shared" si="46"/>
        <v>185.345</v>
      </c>
      <c r="AZ341">
        <f t="shared" si="47"/>
        <v>455.22752000000003</v>
      </c>
    </row>
    <row r="342" spans="1:52" customFormat="1" x14ac:dyDescent="0.25">
      <c r="A342" s="2" t="s">
        <v>526</v>
      </c>
      <c r="B342" s="2" t="s">
        <v>529</v>
      </c>
      <c r="C342">
        <f>VLOOKUP($B342,'Tillförd energi'!$B$1:$AS$566,MATCH(C$1,'Tillförd energi'!$B$1:$AQ$1,0),FALSE)</f>
        <v>0</v>
      </c>
      <c r="D342">
        <f>VLOOKUP($B342,'Tillförd energi'!$B$1:$AS$566,MATCH(D$1,'Tillförd energi'!$B$1:$AQ$1,0),FALSE)</f>
        <v>0</v>
      </c>
      <c r="E342">
        <f>VLOOKUP($B342,'Tillförd energi'!$B$1:$AS$566,MATCH(E$1,'Tillförd energi'!$B$1:$AQ$1,0),FALSE)</f>
        <v>0</v>
      </c>
      <c r="F342">
        <f>VLOOKUP($B342,'Tillförd energi'!$B$1:$AS$566,MATCH(F$1,'Tillförd energi'!$B$1:$AQ$1,0),FALSE)</f>
        <v>0</v>
      </c>
      <c r="G342">
        <f>VLOOKUP($B342,'Tillförd energi'!$B$1:$AS$566,MATCH(G$1,'Tillförd energi'!$B$1:$AQ$1,0),FALSE)</f>
        <v>0</v>
      </c>
      <c r="H342">
        <f>VLOOKUP($B342,'Tillförd energi'!$B$1:$AS$566,MATCH(H$1,'Tillförd energi'!$B$1:$AQ$1,0),FALSE)</f>
        <v>0</v>
      </c>
      <c r="I342">
        <f>VLOOKUP($B342,'Tillförd energi'!$B$1:$AS$566,MATCH(I$1,'Tillförd energi'!$B$1:$AQ$1,0),FALSE)</f>
        <v>0</v>
      </c>
      <c r="J342">
        <f>VLOOKUP($B342,'Tillförd energi'!$B$1:$AS$566,MATCH(J$1,'Tillförd energi'!$B$1:$AQ$1,0),FALSE)</f>
        <v>6.53</v>
      </c>
      <c r="K342">
        <v>0</v>
      </c>
      <c r="L342">
        <f>VLOOKUP($B342,'Tillförd energi'!$B$1:$AS$566,MATCH(L$1,'Tillförd energi'!$B$1:$AQ$1,0),FALSE)</f>
        <v>0</v>
      </c>
      <c r="M342">
        <f>VLOOKUP($B342,'Tillförd energi'!$B$1:$AS$566,MATCH(M$1,'Tillförd energi'!$B$1:$AQ$1,0),FALSE)</f>
        <v>0</v>
      </c>
      <c r="N342">
        <f>VLOOKUP($B342,'Tillförd energi'!$B$1:$AS$566,MATCH(N$1,'Tillförd energi'!$B$1:$AQ$1,0),FALSE)</f>
        <v>0</v>
      </c>
      <c r="O342">
        <f>VLOOKUP($B342,'Tillförd energi'!$B$1:$AS$566,MATCH(O$1,'Tillförd energi'!$B$1:$AQ$1,0),FALSE)</f>
        <v>0</v>
      </c>
      <c r="P342">
        <f>VLOOKUP($B342,'Tillförd energi'!$B$1:$AS$566,MATCH(P$1,'Tillförd energi'!$B$1:$AQ$1,0),FALSE)</f>
        <v>39.9</v>
      </c>
      <c r="Q342">
        <f>VLOOKUP($B342,'Tillförd energi'!$B$1:$AS$566,MATCH(Q$1,'Tillförd energi'!$B$1:$AQ$1,0),FALSE)</f>
        <v>0</v>
      </c>
      <c r="R342">
        <f>VLOOKUP($B342,'Tillförd energi'!$B$1:$AS$566,MATCH(R$1,'Tillförd energi'!$B$1:$AQ$1,0),FALSE)</f>
        <v>2.19</v>
      </c>
      <c r="S342">
        <f>VLOOKUP($B342,'Tillförd energi'!$B$1:$AS$566,MATCH(S$1,'Tillförd energi'!$B$1:$AQ$1,0),FALSE)</f>
        <v>0</v>
      </c>
      <c r="T342">
        <f>VLOOKUP($B342,'Tillförd energi'!$B$1:$AS$566,MATCH(T$1,'Tillförd energi'!$B$1:$AQ$1,0),FALSE)</f>
        <v>0</v>
      </c>
      <c r="U342">
        <f>VLOOKUP($B342,'Tillförd energi'!$B$1:$AS$566,MATCH(U$1,'Tillförd energi'!$B$1:$AQ$1,0),FALSE)</f>
        <v>0.5</v>
      </c>
      <c r="V342">
        <f>VLOOKUP($B342,'Tillförd energi'!$B$1:$AS$566,MATCH(V$1,'Tillförd energi'!$B$1:$AQ$1,0),FALSE)</f>
        <v>0</v>
      </c>
      <c r="W342">
        <f>VLOOKUP($B342,'Tillförd energi'!$B$1:$AS$566,MATCH(W$1,'Tillförd energi'!$B$1:$AQ$1,0),FALSE)</f>
        <v>4.78</v>
      </c>
      <c r="X342">
        <f>VLOOKUP($B342,'Tillförd energi'!$B$1:$AS$566,MATCH(X$1,'Tillförd energi'!$B$1:$AQ$1,0),FALSE)</f>
        <v>0</v>
      </c>
      <c r="Y342">
        <f>VLOOKUP($B342,'Tillförd energi'!$B$1:$AS$566,MATCH(Y$1,'Tillförd energi'!$B$1:$AQ$1,0),FALSE)</f>
        <v>0</v>
      </c>
      <c r="Z342">
        <f>VLOOKUP($B342,'Tillförd energi'!$B$1:$AS$566,MATCH(Z$1,'Tillförd energi'!$B$1:$AQ$1,0),FALSE)</f>
        <v>0</v>
      </c>
      <c r="AA342">
        <f>VLOOKUP($B342,'Tillförd energi'!$B$1:$AS$566,MATCH(AA$1,'Tillförd energi'!$B$1:$AQ$1,0),FALSE)</f>
        <v>0</v>
      </c>
      <c r="AB342">
        <f>VLOOKUP($B342,'Tillförd energi'!$B$1:$AS$566,MATCH(AB$1,'Tillförd energi'!$B$1:$AQ$1,0),FALSE)</f>
        <v>0</v>
      </c>
      <c r="AC342">
        <f>VLOOKUP($B342,'Tillförd energi'!$B$1:$AS$566,MATCH(AC$1,'Tillförd energi'!$B$1:$AQ$1,0),FALSE)</f>
        <v>5.1680000000000001</v>
      </c>
      <c r="AD342">
        <f>VLOOKUP($B342,'Tillförd energi'!$B$1:$AS$566,MATCH(AD$1,'Tillförd energi'!$B$1:$AQ$1,0),FALSE)</f>
        <v>0</v>
      </c>
      <c r="AE342">
        <f>VLOOKUP($B342,'Tillförd energi'!$B$1:$AS$566,MATCH(AE$1,'Tillförd energi'!$B$1:$AQ$1,0),FALSE)</f>
        <v>0</v>
      </c>
      <c r="AF342">
        <f>VLOOKUP($B342,'Tillförd energi'!$B$1:$AS$566,MATCH(AF$1,'Tillförd energi'!$B$1:$AQ$1,0),FALSE)</f>
        <v>3.2</v>
      </c>
      <c r="AG342">
        <f>IFERROR(VLOOKUP(B342,Miljö!$B$1:$S$476,9,FALSE)/1,0)</f>
        <v>0</v>
      </c>
      <c r="AI342">
        <f t="shared" si="40"/>
        <v>62.268000000000001</v>
      </c>
      <c r="AJ342">
        <f t="shared" si="41"/>
        <v>62.268000000000001</v>
      </c>
      <c r="AK342">
        <f>IF(ISERROR(1/VLOOKUP($B342,Leveranser!$B$1:$S$500,MATCH("såld värme (gwh)",Leveranser!$B$1:$S$1,0),FALSE)),"",VLOOKUP($B342,Leveranser!$B$1:$S$500,MATCH("såld värme (gwh)",Leveranser!$B$1:$S$1,0),FALSE))</f>
        <v>46.1</v>
      </c>
      <c r="AL342">
        <f>VLOOKUP($B342,Leveranser!$B$1:$Y$500,MATCH("Totalt såld fjärrvärme till andra fjärrvärmeföretag",Leveranser!$B$1:$AA$1,0),FALSE)</f>
        <v>0</v>
      </c>
      <c r="AM342">
        <f>IF(ISERROR(1/VLOOKUP($B342,Miljö!$B$1:$S$500,MATCH("Såld mängd produktionsspecifik fjärrvärme (GWh)",Miljö!$B$1:$R$1,0),FALSE)),0,VLOOKUP($B342,Miljö!$B$1:$S$500,MATCH("Såld mängd produktionsspecifik fjärrvärme (GWh)",Miljö!$B$1:$R$1,0),FALSE))</f>
        <v>0</v>
      </c>
      <c r="AN342" s="137">
        <f t="shared" si="42"/>
        <v>0.74034817241600825</v>
      </c>
      <c r="AP342" t="str">
        <f>VLOOKUP($B342,Miljövärden!$B$1:$H$446,7,FALSE)</f>
        <v>Ja</v>
      </c>
      <c r="AQ342" t="str">
        <f>VLOOKUP($B342,Miljövärden!$B$1:$H$446,6,FALSE)</f>
        <v>Ja</v>
      </c>
      <c r="AU342">
        <f t="shared" si="43"/>
        <v>3.2</v>
      </c>
      <c r="AV342">
        <f t="shared" si="44"/>
        <v>0</v>
      </c>
      <c r="AW342">
        <f t="shared" si="45"/>
        <v>39.9</v>
      </c>
      <c r="AX342">
        <f t="shared" si="46"/>
        <v>2.69</v>
      </c>
      <c r="AZ342">
        <f t="shared" si="47"/>
        <v>47.37</v>
      </c>
    </row>
    <row r="343" spans="1:52" customFormat="1" x14ac:dyDescent="0.25">
      <c r="A343" s="2" t="s">
        <v>526</v>
      </c>
      <c r="B343" s="2" t="s">
        <v>530</v>
      </c>
      <c r="C343">
        <f>VLOOKUP($B343,'Tillförd energi'!$B$1:$AS$566,MATCH(C$1,'Tillförd energi'!$B$1:$AQ$1,0),FALSE)</f>
        <v>0</v>
      </c>
      <c r="D343">
        <f>VLOOKUP($B343,'Tillförd energi'!$B$1:$AS$566,MATCH(D$1,'Tillförd energi'!$B$1:$AQ$1,0),FALSE)</f>
        <v>0.53</v>
      </c>
      <c r="E343">
        <f>VLOOKUP($B343,'Tillförd energi'!$B$1:$AS$566,MATCH(E$1,'Tillförd energi'!$B$1:$AQ$1,0),FALSE)</f>
        <v>0</v>
      </c>
      <c r="F343">
        <f>VLOOKUP($B343,'Tillförd energi'!$B$1:$AS$566,MATCH(F$1,'Tillförd energi'!$B$1:$AQ$1,0),FALSE)</f>
        <v>0</v>
      </c>
      <c r="G343">
        <f>VLOOKUP($B343,'Tillförd energi'!$B$1:$AS$566,MATCH(G$1,'Tillförd energi'!$B$1:$AQ$1,0),FALSE)</f>
        <v>0</v>
      </c>
      <c r="H343">
        <f>VLOOKUP($B343,'Tillförd energi'!$B$1:$AS$566,MATCH(H$1,'Tillförd energi'!$B$1:$AQ$1,0),FALSE)</f>
        <v>0</v>
      </c>
      <c r="I343">
        <f>VLOOKUP($B343,'Tillförd energi'!$B$1:$AS$566,MATCH(I$1,'Tillförd energi'!$B$1:$AQ$1,0),FALSE)</f>
        <v>0</v>
      </c>
      <c r="J343">
        <f>VLOOKUP($B343,'Tillförd energi'!$B$1:$AS$566,MATCH(J$1,'Tillförd energi'!$B$1:$AQ$1,0),FALSE)</f>
        <v>0</v>
      </c>
      <c r="K343">
        <v>0</v>
      </c>
      <c r="L343">
        <f>VLOOKUP($B343,'Tillförd energi'!$B$1:$AS$566,MATCH(L$1,'Tillförd energi'!$B$1:$AQ$1,0),FALSE)</f>
        <v>0</v>
      </c>
      <c r="M343">
        <f>VLOOKUP($B343,'Tillförd energi'!$B$1:$AS$566,MATCH(M$1,'Tillförd energi'!$B$1:$AQ$1,0),FALSE)</f>
        <v>0</v>
      </c>
      <c r="N343">
        <f>VLOOKUP($B343,'Tillförd energi'!$B$1:$AS$566,MATCH(N$1,'Tillförd energi'!$B$1:$AQ$1,0),FALSE)</f>
        <v>0</v>
      </c>
      <c r="O343">
        <f>VLOOKUP($B343,'Tillförd energi'!$B$1:$AS$566,MATCH(O$1,'Tillförd energi'!$B$1:$AQ$1,0),FALSE)</f>
        <v>0</v>
      </c>
      <c r="P343">
        <f>VLOOKUP($B343,'Tillförd energi'!$B$1:$AS$566,MATCH(P$1,'Tillförd energi'!$B$1:$AQ$1,0),FALSE)</f>
        <v>4.7009999999999996</v>
      </c>
      <c r="Q343">
        <f>VLOOKUP($B343,'Tillförd energi'!$B$1:$AS$566,MATCH(Q$1,'Tillförd energi'!$B$1:$AQ$1,0),FALSE)</f>
        <v>0</v>
      </c>
      <c r="R343">
        <f>VLOOKUP($B343,'Tillförd energi'!$B$1:$AS$566,MATCH(R$1,'Tillförd energi'!$B$1:$AQ$1,0),FALSE)</f>
        <v>2.2879999999999998</v>
      </c>
      <c r="S343">
        <f>VLOOKUP($B343,'Tillförd energi'!$B$1:$AS$566,MATCH(S$1,'Tillförd energi'!$B$1:$AQ$1,0),FALSE)</f>
        <v>0</v>
      </c>
      <c r="T343">
        <f>VLOOKUP($B343,'Tillförd energi'!$B$1:$AS$566,MATCH(T$1,'Tillförd energi'!$B$1:$AQ$1,0),FALSE)</f>
        <v>0</v>
      </c>
      <c r="U343">
        <f>VLOOKUP($B343,'Tillförd energi'!$B$1:$AS$566,MATCH(U$1,'Tillförd energi'!$B$1:$AQ$1,0),FALSE)</f>
        <v>0</v>
      </c>
      <c r="V343">
        <f>VLOOKUP($B343,'Tillförd energi'!$B$1:$AS$566,MATCH(V$1,'Tillförd energi'!$B$1:$AQ$1,0),FALSE)</f>
        <v>0</v>
      </c>
      <c r="W343">
        <f>VLOOKUP($B343,'Tillförd energi'!$B$1:$AS$566,MATCH(W$1,'Tillförd energi'!$B$1:$AQ$1,0),FALSE)</f>
        <v>1.4870000000000001</v>
      </c>
      <c r="X343">
        <f>VLOOKUP($B343,'Tillförd energi'!$B$1:$AS$566,MATCH(X$1,'Tillförd energi'!$B$1:$AQ$1,0),FALSE)</f>
        <v>0</v>
      </c>
      <c r="Y343">
        <f>VLOOKUP($B343,'Tillförd energi'!$B$1:$AS$566,MATCH(Y$1,'Tillförd energi'!$B$1:$AQ$1,0),FALSE)</f>
        <v>56.374000000000002</v>
      </c>
      <c r="Z343">
        <f>VLOOKUP($B343,'Tillförd energi'!$B$1:$AS$566,MATCH(Z$1,'Tillförd energi'!$B$1:$AQ$1,0),FALSE)</f>
        <v>0</v>
      </c>
      <c r="AA343">
        <f>VLOOKUP($B343,'Tillförd energi'!$B$1:$AS$566,MATCH(AA$1,'Tillförd energi'!$B$1:$AQ$1,0),FALSE)</f>
        <v>0</v>
      </c>
      <c r="AB343">
        <f>VLOOKUP($B343,'Tillförd energi'!$B$1:$AS$566,MATCH(AB$1,'Tillförd energi'!$B$1:$AQ$1,0),FALSE)</f>
        <v>0</v>
      </c>
      <c r="AC343">
        <f>VLOOKUP($B343,'Tillförd energi'!$B$1:$AS$566,MATCH(AC$1,'Tillförd energi'!$B$1:$AQ$1,0),FALSE)</f>
        <v>0</v>
      </c>
      <c r="AD343">
        <f>VLOOKUP($B343,'Tillförd energi'!$B$1:$AS$566,MATCH(AD$1,'Tillförd energi'!$B$1:$AQ$1,0),FALSE)</f>
        <v>0</v>
      </c>
      <c r="AE343">
        <f>VLOOKUP($B343,'Tillförd energi'!$B$1:$AS$566,MATCH(AE$1,'Tillförd energi'!$B$1:$AQ$1,0),FALSE)</f>
        <v>0</v>
      </c>
      <c r="AF343">
        <f>VLOOKUP($B343,'Tillförd energi'!$B$1:$AS$566,MATCH(AF$1,'Tillförd energi'!$B$1:$AQ$1,0),FALSE)</f>
        <v>0.32700000000000001</v>
      </c>
      <c r="AG343">
        <f>IFERROR(VLOOKUP(B343,Miljö!$B$1:$S$476,9,FALSE)/1,0)</f>
        <v>0</v>
      </c>
      <c r="AI343">
        <f t="shared" si="40"/>
        <v>65.706999999999994</v>
      </c>
      <c r="AJ343">
        <f t="shared" si="41"/>
        <v>65.706999999999994</v>
      </c>
      <c r="AK343">
        <f>IF(ISERROR(1/VLOOKUP($B343,Leveranser!$B$1:$S$500,MATCH("såld värme (gwh)",Leveranser!$B$1:$S$1,0),FALSE)),"",VLOOKUP($B343,Leveranser!$B$1:$S$500,MATCH("såld värme (gwh)",Leveranser!$B$1:$S$1,0),FALSE))</f>
        <v>52.3</v>
      </c>
      <c r="AL343">
        <f>VLOOKUP($B343,Leveranser!$B$1:$Y$500,MATCH("Totalt såld fjärrvärme till andra fjärrvärmeföretag",Leveranser!$B$1:$AA$1,0),FALSE)</f>
        <v>0</v>
      </c>
      <c r="AM343">
        <f>IF(ISERROR(1/VLOOKUP($B343,Miljö!$B$1:$S$500,MATCH("Såld mängd produktionsspecifik fjärrvärme (GWh)",Miljö!$B$1:$R$1,0),FALSE)),0,VLOOKUP($B343,Miljö!$B$1:$S$500,MATCH("Såld mängd produktionsspecifik fjärrvärme (GWh)",Miljö!$B$1:$R$1,0),FALSE))</f>
        <v>0</v>
      </c>
      <c r="AN343" s="137">
        <f t="shared" si="42"/>
        <v>0.79595781271401833</v>
      </c>
      <c r="AP343" t="str">
        <f>VLOOKUP($B343,Miljövärden!$B$1:$H$446,7,FALSE)</f>
        <v>Ja</v>
      </c>
      <c r="AQ343" t="str">
        <f>VLOOKUP($B343,Miljövärden!$B$1:$H$446,6,FALSE)</f>
        <v>Ja</v>
      </c>
      <c r="AU343">
        <f t="shared" si="43"/>
        <v>0.32700000000000001</v>
      </c>
      <c r="AV343">
        <f t="shared" si="44"/>
        <v>0</v>
      </c>
      <c r="AW343">
        <f t="shared" si="45"/>
        <v>4.7009999999999996</v>
      </c>
      <c r="AX343">
        <f t="shared" si="46"/>
        <v>2.2879999999999998</v>
      </c>
      <c r="AZ343">
        <f t="shared" si="47"/>
        <v>8.4759999999999991</v>
      </c>
    </row>
    <row r="344" spans="1:52" customFormat="1" x14ac:dyDescent="0.25">
      <c r="A344" s="2" t="s">
        <v>526</v>
      </c>
      <c r="B344" s="2" t="s">
        <v>531</v>
      </c>
      <c r="C344">
        <f>VLOOKUP($B344,'Tillförd energi'!$B$1:$AS$566,MATCH(C$1,'Tillförd energi'!$B$1:$AQ$1,0),FALSE)</f>
        <v>0</v>
      </c>
      <c r="D344">
        <f>VLOOKUP($B344,'Tillförd energi'!$B$1:$AS$566,MATCH(D$1,'Tillförd energi'!$B$1:$AQ$1,0),FALSE)</f>
        <v>0.9</v>
      </c>
      <c r="E344">
        <f>VLOOKUP($B344,'Tillförd energi'!$B$1:$AS$566,MATCH(E$1,'Tillförd energi'!$B$1:$AQ$1,0),FALSE)</f>
        <v>0</v>
      </c>
      <c r="F344">
        <f>VLOOKUP($B344,'Tillförd energi'!$B$1:$AS$566,MATCH(F$1,'Tillförd energi'!$B$1:$AQ$1,0),FALSE)</f>
        <v>0</v>
      </c>
      <c r="G344">
        <f>VLOOKUP($B344,'Tillförd energi'!$B$1:$AS$566,MATCH(G$1,'Tillförd energi'!$B$1:$AQ$1,0),FALSE)</f>
        <v>0</v>
      </c>
      <c r="H344">
        <f>VLOOKUP($B344,'Tillförd energi'!$B$1:$AS$566,MATCH(H$1,'Tillförd energi'!$B$1:$AQ$1,0),FALSE)</f>
        <v>0</v>
      </c>
      <c r="I344">
        <f>VLOOKUP($B344,'Tillförd energi'!$B$1:$AS$566,MATCH(I$1,'Tillförd energi'!$B$1:$AQ$1,0),FALSE)</f>
        <v>0</v>
      </c>
      <c r="J344">
        <f>VLOOKUP($B344,'Tillförd energi'!$B$1:$AS$566,MATCH(J$1,'Tillförd energi'!$B$1:$AQ$1,0),FALSE)</f>
        <v>0</v>
      </c>
      <c r="K344">
        <v>0</v>
      </c>
      <c r="L344">
        <f>VLOOKUP($B344,'Tillförd energi'!$B$1:$AS$566,MATCH(L$1,'Tillförd energi'!$B$1:$AQ$1,0),FALSE)</f>
        <v>0</v>
      </c>
      <c r="M344">
        <f>VLOOKUP($B344,'Tillförd energi'!$B$1:$AS$566,MATCH(M$1,'Tillförd energi'!$B$1:$AQ$1,0),FALSE)</f>
        <v>11.1</v>
      </c>
      <c r="N344">
        <f>VLOOKUP($B344,'Tillförd energi'!$B$1:$AS$566,MATCH(N$1,'Tillförd energi'!$B$1:$AQ$1,0),FALSE)</f>
        <v>44.1</v>
      </c>
      <c r="O344">
        <f>VLOOKUP($B344,'Tillförd energi'!$B$1:$AS$566,MATCH(O$1,'Tillförd energi'!$B$1:$AQ$1,0),FALSE)</f>
        <v>0</v>
      </c>
      <c r="P344">
        <f>VLOOKUP($B344,'Tillförd energi'!$B$1:$AS$566,MATCH(P$1,'Tillförd energi'!$B$1:$AQ$1,0),FALSE)</f>
        <v>11.3</v>
      </c>
      <c r="Q344">
        <f>VLOOKUP($B344,'Tillförd energi'!$B$1:$AS$566,MATCH(Q$1,'Tillförd energi'!$B$1:$AQ$1,0),FALSE)</f>
        <v>0</v>
      </c>
      <c r="R344">
        <f>VLOOKUP($B344,'Tillförd energi'!$B$1:$AS$566,MATCH(R$1,'Tillförd energi'!$B$1:$AQ$1,0),FALSE)</f>
        <v>0</v>
      </c>
      <c r="S344">
        <f>VLOOKUP($B344,'Tillförd energi'!$B$1:$AS$566,MATCH(S$1,'Tillförd energi'!$B$1:$AQ$1,0),FALSE)</f>
        <v>0</v>
      </c>
      <c r="T344">
        <f>VLOOKUP($B344,'Tillförd energi'!$B$1:$AS$566,MATCH(T$1,'Tillförd energi'!$B$1:$AQ$1,0),FALSE)</f>
        <v>0</v>
      </c>
      <c r="U344">
        <f>VLOOKUP($B344,'Tillförd energi'!$B$1:$AS$566,MATCH(U$1,'Tillförd energi'!$B$1:$AQ$1,0),FALSE)</f>
        <v>0</v>
      </c>
      <c r="V344">
        <f>VLOOKUP($B344,'Tillförd energi'!$B$1:$AS$566,MATCH(V$1,'Tillförd energi'!$B$1:$AQ$1,0),FALSE)</f>
        <v>0</v>
      </c>
      <c r="W344">
        <f>VLOOKUP($B344,'Tillförd energi'!$B$1:$AS$566,MATCH(W$1,'Tillförd energi'!$B$1:$AQ$1,0),FALSE)</f>
        <v>0</v>
      </c>
      <c r="X344">
        <f>VLOOKUP($B344,'Tillförd energi'!$B$1:$AS$566,MATCH(X$1,'Tillförd energi'!$B$1:$AQ$1,0),FALSE)</f>
        <v>0</v>
      </c>
      <c r="Y344">
        <f>VLOOKUP($B344,'Tillförd energi'!$B$1:$AS$566,MATCH(Y$1,'Tillförd energi'!$B$1:$AQ$1,0),FALSE)</f>
        <v>0</v>
      </c>
      <c r="Z344">
        <f>VLOOKUP($B344,'Tillförd energi'!$B$1:$AS$566,MATCH(Z$1,'Tillförd energi'!$B$1:$AQ$1,0),FALSE)</f>
        <v>0</v>
      </c>
      <c r="AA344">
        <f>VLOOKUP($B344,'Tillförd energi'!$B$1:$AS$566,MATCH(AA$1,'Tillförd energi'!$B$1:$AQ$1,0),FALSE)</f>
        <v>0</v>
      </c>
      <c r="AB344">
        <f>VLOOKUP($B344,'Tillförd energi'!$B$1:$AS$566,MATCH(AB$1,'Tillförd energi'!$B$1:$AQ$1,0),FALSE)</f>
        <v>0</v>
      </c>
      <c r="AC344">
        <f>VLOOKUP($B344,'Tillförd energi'!$B$1:$AS$566,MATCH(AC$1,'Tillförd energi'!$B$1:$AQ$1,0),FALSE)</f>
        <v>0</v>
      </c>
      <c r="AD344">
        <f>VLOOKUP($B344,'Tillförd energi'!$B$1:$AS$566,MATCH(AD$1,'Tillförd energi'!$B$1:$AQ$1,0),FALSE)</f>
        <v>0</v>
      </c>
      <c r="AE344">
        <f>VLOOKUP($B344,'Tillförd energi'!$B$1:$AS$566,MATCH(AE$1,'Tillförd energi'!$B$1:$AQ$1,0),FALSE)</f>
        <v>0</v>
      </c>
      <c r="AF344">
        <f>VLOOKUP($B344,'Tillförd energi'!$B$1:$AS$566,MATCH(AF$1,'Tillförd energi'!$B$1:$AQ$1,0),FALSE)</f>
        <v>1.9</v>
      </c>
      <c r="AG344">
        <f>IFERROR(VLOOKUP(B344,Miljö!$B$1:$S$476,9,FALSE)/1,0)</f>
        <v>0</v>
      </c>
      <c r="AI344">
        <f t="shared" si="40"/>
        <v>69.300000000000011</v>
      </c>
      <c r="AJ344">
        <f t="shared" si="41"/>
        <v>69.300000000000011</v>
      </c>
      <c r="AK344">
        <f>IF(ISERROR(1/VLOOKUP($B344,Leveranser!$B$1:$S$500,MATCH("såld värme (gwh)",Leveranser!$B$1:$S$1,0),FALSE)),"",VLOOKUP($B344,Leveranser!$B$1:$S$500,MATCH("såld värme (gwh)",Leveranser!$B$1:$S$1,0),FALSE))</f>
        <v>45.4</v>
      </c>
      <c r="AL344">
        <f>VLOOKUP($B344,Leveranser!$B$1:$Y$500,MATCH("Totalt såld fjärrvärme till andra fjärrvärmeföretag",Leveranser!$B$1:$AA$1,0),FALSE)</f>
        <v>0</v>
      </c>
      <c r="AM344">
        <f>IF(ISERROR(1/VLOOKUP($B344,Miljö!$B$1:$S$500,MATCH("Såld mängd produktionsspecifik fjärrvärme (GWh)",Miljö!$B$1:$R$1,0),FALSE)),0,VLOOKUP($B344,Miljö!$B$1:$S$500,MATCH("Såld mängd produktionsspecifik fjärrvärme (GWh)",Miljö!$B$1:$R$1,0),FALSE))</f>
        <v>0</v>
      </c>
      <c r="AN344" s="137">
        <f t="shared" si="42"/>
        <v>0.655122655122655</v>
      </c>
      <c r="AP344" t="str">
        <f>VLOOKUP($B344,Miljövärden!$B$1:$H$446,7,FALSE)</f>
        <v>Ja</v>
      </c>
      <c r="AQ344" t="str">
        <f>VLOOKUP($B344,Miljövärden!$B$1:$H$446,6,FALSE)</f>
        <v>Ja</v>
      </c>
      <c r="AU344">
        <f t="shared" si="43"/>
        <v>1.9</v>
      </c>
      <c r="AV344">
        <f t="shared" si="44"/>
        <v>0</v>
      </c>
      <c r="AW344">
        <f t="shared" si="45"/>
        <v>66.5</v>
      </c>
      <c r="AX344">
        <f t="shared" si="46"/>
        <v>0</v>
      </c>
      <c r="AZ344">
        <f t="shared" si="47"/>
        <v>66.5</v>
      </c>
    </row>
    <row r="345" spans="1:52" customFormat="1" x14ac:dyDescent="0.25">
      <c r="A345" s="2" t="s">
        <v>526</v>
      </c>
      <c r="B345" s="2" t="s">
        <v>532</v>
      </c>
      <c r="C345">
        <f>VLOOKUP($B345,'Tillförd energi'!$B$1:$AS$566,MATCH(C$1,'Tillförd energi'!$B$1:$AQ$1,0),FALSE)</f>
        <v>0</v>
      </c>
      <c r="D345">
        <f>VLOOKUP($B345,'Tillförd energi'!$B$1:$AS$566,MATCH(D$1,'Tillförd energi'!$B$1:$AQ$1,0),FALSE)</f>
        <v>2.3199999999999998</v>
      </c>
      <c r="E345">
        <f>VLOOKUP($B345,'Tillförd energi'!$B$1:$AS$566,MATCH(E$1,'Tillförd energi'!$B$1:$AQ$1,0),FALSE)</f>
        <v>0</v>
      </c>
      <c r="F345">
        <f>VLOOKUP($B345,'Tillförd energi'!$B$1:$AS$566,MATCH(F$1,'Tillförd energi'!$B$1:$AQ$1,0),FALSE)</f>
        <v>2.698</v>
      </c>
      <c r="G345">
        <f>VLOOKUP($B345,'Tillförd energi'!$B$1:$AS$566,MATCH(G$1,'Tillförd energi'!$B$1:$AQ$1,0),FALSE)</f>
        <v>0</v>
      </c>
      <c r="H345">
        <f>VLOOKUP($B345,'Tillförd energi'!$B$1:$AS$566,MATCH(H$1,'Tillförd energi'!$B$1:$AQ$1,0),FALSE)</f>
        <v>0</v>
      </c>
      <c r="I345">
        <f>VLOOKUP($B345,'Tillförd energi'!$B$1:$AS$566,MATCH(I$1,'Tillförd energi'!$B$1:$AQ$1,0),FALSE)</f>
        <v>0</v>
      </c>
      <c r="J345">
        <f>VLOOKUP($B345,'Tillförd energi'!$B$1:$AS$566,MATCH(J$1,'Tillförd energi'!$B$1:$AQ$1,0),FALSE)</f>
        <v>0</v>
      </c>
      <c r="K345">
        <v>0</v>
      </c>
      <c r="L345">
        <f>VLOOKUP($B345,'Tillförd energi'!$B$1:$AS$566,MATCH(L$1,'Tillförd energi'!$B$1:$AQ$1,0),FALSE)</f>
        <v>0</v>
      </c>
      <c r="M345">
        <f>VLOOKUP($B345,'Tillförd energi'!$B$1:$AS$566,MATCH(M$1,'Tillförd energi'!$B$1:$AQ$1,0),FALSE)</f>
        <v>42.171999999999997</v>
      </c>
      <c r="N345">
        <f>VLOOKUP($B345,'Tillförd energi'!$B$1:$AS$566,MATCH(N$1,'Tillförd energi'!$B$1:$AQ$1,0),FALSE)</f>
        <v>63.020699999999998</v>
      </c>
      <c r="O345">
        <f>VLOOKUP($B345,'Tillförd energi'!$B$1:$AS$566,MATCH(O$1,'Tillförd energi'!$B$1:$AQ$1,0),FALSE)</f>
        <v>19.914400000000001</v>
      </c>
      <c r="P345">
        <f>VLOOKUP($B345,'Tillförd energi'!$B$1:$AS$566,MATCH(P$1,'Tillförd energi'!$B$1:$AQ$1,0),FALSE)</f>
        <v>13.514699999999999</v>
      </c>
      <c r="Q345">
        <f>VLOOKUP($B345,'Tillförd energi'!$B$1:$AS$566,MATCH(Q$1,'Tillförd energi'!$B$1:$AQ$1,0),FALSE)</f>
        <v>0</v>
      </c>
      <c r="R345">
        <f>VLOOKUP($B345,'Tillförd energi'!$B$1:$AS$566,MATCH(R$1,'Tillförd energi'!$B$1:$AQ$1,0),FALSE)</f>
        <v>0</v>
      </c>
      <c r="S345">
        <f>VLOOKUP($B345,'Tillförd energi'!$B$1:$AS$566,MATCH(S$1,'Tillförd energi'!$B$1:$AQ$1,0),FALSE)</f>
        <v>0</v>
      </c>
      <c r="T345">
        <f>VLOOKUP($B345,'Tillförd energi'!$B$1:$AS$566,MATCH(T$1,'Tillförd energi'!$B$1:$AQ$1,0),FALSE)</f>
        <v>0</v>
      </c>
      <c r="U345">
        <f>VLOOKUP($B345,'Tillförd energi'!$B$1:$AS$566,MATCH(U$1,'Tillförd energi'!$B$1:$AQ$1,0),FALSE)</f>
        <v>0</v>
      </c>
      <c r="V345">
        <f>VLOOKUP($B345,'Tillförd energi'!$B$1:$AS$566,MATCH(V$1,'Tillförd energi'!$B$1:$AQ$1,0),FALSE)</f>
        <v>0</v>
      </c>
      <c r="W345">
        <f>VLOOKUP($B345,'Tillförd energi'!$B$1:$AS$566,MATCH(W$1,'Tillförd energi'!$B$1:$AQ$1,0),FALSE)</f>
        <v>0</v>
      </c>
      <c r="X345">
        <f>VLOOKUP($B345,'Tillförd energi'!$B$1:$AS$566,MATCH(X$1,'Tillförd energi'!$B$1:$AQ$1,0),FALSE)</f>
        <v>0</v>
      </c>
      <c r="Y345">
        <f>VLOOKUP($B345,'Tillförd energi'!$B$1:$AS$566,MATCH(Y$1,'Tillförd energi'!$B$1:$AQ$1,0),FALSE)</f>
        <v>0</v>
      </c>
      <c r="Z345">
        <f>VLOOKUP($B345,'Tillförd energi'!$B$1:$AS$566,MATCH(Z$1,'Tillförd energi'!$B$1:$AQ$1,0),FALSE)</f>
        <v>0</v>
      </c>
      <c r="AA345">
        <f>VLOOKUP($B345,'Tillförd energi'!$B$1:$AS$566,MATCH(AA$1,'Tillförd energi'!$B$1:$AQ$1,0),FALSE)</f>
        <v>0</v>
      </c>
      <c r="AB345">
        <f>VLOOKUP($B345,'Tillförd energi'!$B$1:$AS$566,MATCH(AB$1,'Tillförd energi'!$B$1:$AQ$1,0),FALSE)</f>
        <v>0</v>
      </c>
      <c r="AC345">
        <f>VLOOKUP($B345,'Tillförd energi'!$B$1:$AS$566,MATCH(AC$1,'Tillförd energi'!$B$1:$AQ$1,0),FALSE)</f>
        <v>37.185000000000002</v>
      </c>
      <c r="AD345">
        <f>VLOOKUP($B345,'Tillförd energi'!$B$1:$AS$566,MATCH(AD$1,'Tillförd energi'!$B$1:$AQ$1,0),FALSE)</f>
        <v>0</v>
      </c>
      <c r="AE345">
        <f>VLOOKUP($B345,'Tillförd energi'!$B$1:$AS$566,MATCH(AE$1,'Tillförd energi'!$B$1:$AQ$1,0),FALSE)</f>
        <v>0</v>
      </c>
      <c r="AF345">
        <f>VLOOKUP($B345,'Tillförd energi'!$B$1:$AS$566,MATCH(AF$1,'Tillförd energi'!$B$1:$AQ$1,0),FALSE)</f>
        <v>9.1151400000000002</v>
      </c>
      <c r="AG345">
        <f>IFERROR(VLOOKUP(B345,Miljö!$B$1:$S$476,9,FALSE)/1,0)</f>
        <v>0</v>
      </c>
      <c r="AI345">
        <f t="shared" si="40"/>
        <v>189.93994000000001</v>
      </c>
      <c r="AJ345">
        <f t="shared" si="41"/>
        <v>189.93994000000001</v>
      </c>
      <c r="AK345">
        <f>IF(ISERROR(1/VLOOKUP($B345,Leveranser!$B$1:$S$500,MATCH("såld värme (gwh)",Leveranser!$B$1:$S$1,0),FALSE)),"",VLOOKUP($B345,Leveranser!$B$1:$S$500,MATCH("såld värme (gwh)",Leveranser!$B$1:$S$1,0),FALSE))</f>
        <v>148.30000000000001</v>
      </c>
      <c r="AL345">
        <f>VLOOKUP($B345,Leveranser!$B$1:$Y$500,MATCH("Totalt såld fjärrvärme till andra fjärrvärmeföretag",Leveranser!$B$1:$AA$1,0),FALSE)</f>
        <v>0</v>
      </c>
      <c r="AM345">
        <f>IF(ISERROR(1/VLOOKUP($B345,Miljö!$B$1:$S$500,MATCH("Såld mängd produktionsspecifik fjärrvärme (GWh)",Miljö!$B$1:$R$1,0),FALSE)),0,VLOOKUP($B345,Miljö!$B$1:$S$500,MATCH("Såld mängd produktionsspecifik fjärrvärme (GWh)",Miljö!$B$1:$R$1,0),FALSE))</f>
        <v>0</v>
      </c>
      <c r="AN345" s="137">
        <f t="shared" si="42"/>
        <v>0.78077312228275952</v>
      </c>
      <c r="AP345" t="str">
        <f>VLOOKUP($B345,Miljövärden!$B$1:$H$446,7,FALSE)</f>
        <v>Ja</v>
      </c>
      <c r="AQ345" t="str">
        <f>VLOOKUP($B345,Miljövärden!$B$1:$H$446,6,FALSE)</f>
        <v>Ja</v>
      </c>
      <c r="AU345">
        <f t="shared" si="43"/>
        <v>9.1151400000000002</v>
      </c>
      <c r="AV345">
        <f t="shared" si="44"/>
        <v>0</v>
      </c>
      <c r="AW345">
        <f t="shared" si="45"/>
        <v>138.62180000000001</v>
      </c>
      <c r="AX345">
        <f t="shared" si="46"/>
        <v>0</v>
      </c>
      <c r="AZ345">
        <f t="shared" si="47"/>
        <v>138.62180000000001</v>
      </c>
    </row>
    <row r="346" spans="1:52" customFormat="1" x14ac:dyDescent="0.25">
      <c r="A346" s="2" t="s">
        <v>526</v>
      </c>
      <c r="B346" s="2" t="s">
        <v>533</v>
      </c>
      <c r="C346">
        <f>VLOOKUP($B346,'Tillförd energi'!$B$1:$AS$566,MATCH(C$1,'Tillförd energi'!$B$1:$AQ$1,0),FALSE)</f>
        <v>0</v>
      </c>
      <c r="D346">
        <f>VLOOKUP($B346,'Tillförd energi'!$B$1:$AS$566,MATCH(D$1,'Tillförd energi'!$B$1:$AQ$1,0),FALSE)</f>
        <v>1.4E-2</v>
      </c>
      <c r="E346">
        <f>VLOOKUP($B346,'Tillförd energi'!$B$1:$AS$566,MATCH(E$1,'Tillförd energi'!$B$1:$AQ$1,0),FALSE)</f>
        <v>7.6383000000000001</v>
      </c>
      <c r="F346">
        <f>VLOOKUP($B346,'Tillförd energi'!$B$1:$AS$566,MATCH(F$1,'Tillförd energi'!$B$1:$AQ$1,0),FALSE)</f>
        <v>0</v>
      </c>
      <c r="G346">
        <f>VLOOKUP($B346,'Tillförd energi'!$B$1:$AS$566,MATCH(G$1,'Tillförd energi'!$B$1:$AQ$1,0),FALSE)</f>
        <v>0</v>
      </c>
      <c r="H346">
        <f>VLOOKUP($B346,'Tillförd energi'!$B$1:$AS$566,MATCH(H$1,'Tillförd energi'!$B$1:$AQ$1,0),FALSE)</f>
        <v>0</v>
      </c>
      <c r="I346">
        <f>VLOOKUP($B346,'Tillförd energi'!$B$1:$AS$566,MATCH(I$1,'Tillförd energi'!$B$1:$AQ$1,0),FALSE)</f>
        <v>1.038</v>
      </c>
      <c r="J346">
        <f>VLOOKUP($B346,'Tillförd energi'!$B$1:$AS$566,MATCH(J$1,'Tillförd energi'!$B$1:$AQ$1,0),FALSE)</f>
        <v>1.16177</v>
      </c>
      <c r="K346">
        <v>0</v>
      </c>
      <c r="L346">
        <f>VLOOKUP($B346,'Tillförd energi'!$B$1:$AS$566,MATCH(L$1,'Tillförd energi'!$B$1:$AQ$1,0),FALSE)</f>
        <v>182.78899999999999</v>
      </c>
      <c r="M346">
        <f>VLOOKUP($B346,'Tillförd energi'!$B$1:$AS$566,MATCH(M$1,'Tillförd energi'!$B$1:$AQ$1,0),FALSE)</f>
        <v>0</v>
      </c>
      <c r="N346">
        <f>VLOOKUP($B346,'Tillförd energi'!$B$1:$AS$566,MATCH(N$1,'Tillförd energi'!$B$1:$AQ$1,0),FALSE)</f>
        <v>74.486999999999995</v>
      </c>
      <c r="O346">
        <f>VLOOKUP($B346,'Tillförd energi'!$B$1:$AS$566,MATCH(O$1,'Tillförd energi'!$B$1:$AQ$1,0),FALSE)</f>
        <v>0</v>
      </c>
      <c r="P346">
        <f>VLOOKUP($B346,'Tillförd energi'!$B$1:$AS$566,MATCH(P$1,'Tillförd energi'!$B$1:$AQ$1,0),FALSE)</f>
        <v>0</v>
      </c>
      <c r="Q346">
        <f>VLOOKUP($B346,'Tillförd energi'!$B$1:$AS$566,MATCH(Q$1,'Tillförd energi'!$B$1:$AQ$1,0),FALSE)</f>
        <v>0</v>
      </c>
      <c r="R346">
        <f>VLOOKUP($B346,'Tillförd energi'!$B$1:$AS$566,MATCH(R$1,'Tillförd energi'!$B$1:$AQ$1,0),FALSE)</f>
        <v>0</v>
      </c>
      <c r="S346">
        <f>VLOOKUP($B346,'Tillförd energi'!$B$1:$AS$566,MATCH(S$1,'Tillförd energi'!$B$1:$AQ$1,0),FALSE)</f>
        <v>0</v>
      </c>
      <c r="T346">
        <f>VLOOKUP($B346,'Tillförd energi'!$B$1:$AS$566,MATCH(T$1,'Tillförd energi'!$B$1:$AQ$1,0),FALSE)</f>
        <v>0</v>
      </c>
      <c r="U346">
        <f>VLOOKUP($B346,'Tillförd energi'!$B$1:$AS$566,MATCH(U$1,'Tillförd energi'!$B$1:$AQ$1,0),FALSE)</f>
        <v>0</v>
      </c>
      <c r="V346">
        <f>VLOOKUP($B346,'Tillförd energi'!$B$1:$AS$566,MATCH(V$1,'Tillförd energi'!$B$1:$AQ$1,0),FALSE)</f>
        <v>0</v>
      </c>
      <c r="W346">
        <f>VLOOKUP($B346,'Tillförd energi'!$B$1:$AS$566,MATCH(W$1,'Tillförd energi'!$B$1:$AQ$1,0),FALSE)</f>
        <v>0</v>
      </c>
      <c r="X346">
        <f>VLOOKUP($B346,'Tillförd energi'!$B$1:$AS$566,MATCH(X$1,'Tillförd energi'!$B$1:$AQ$1,0),FALSE)</f>
        <v>0</v>
      </c>
      <c r="Y346">
        <f>VLOOKUP($B346,'Tillförd energi'!$B$1:$AS$566,MATCH(Y$1,'Tillförd energi'!$B$1:$AQ$1,0),FALSE)</f>
        <v>0</v>
      </c>
      <c r="Z346">
        <f>VLOOKUP($B346,'Tillförd energi'!$B$1:$AS$566,MATCH(Z$1,'Tillförd energi'!$B$1:$AQ$1,0),FALSE)</f>
        <v>0</v>
      </c>
      <c r="AA346">
        <f>VLOOKUP($B346,'Tillförd energi'!$B$1:$AS$566,MATCH(AA$1,'Tillförd energi'!$B$1:$AQ$1,0),FALSE)</f>
        <v>0</v>
      </c>
      <c r="AB346">
        <f>VLOOKUP($B346,'Tillförd energi'!$B$1:$AS$566,MATCH(AB$1,'Tillförd energi'!$B$1:$AQ$1,0),FALSE)</f>
        <v>0</v>
      </c>
      <c r="AC346">
        <f>VLOOKUP($B346,'Tillförd energi'!$B$1:$AS$566,MATCH(AC$1,'Tillförd energi'!$B$1:$AQ$1,0),FALSE)</f>
        <v>46.344999999999999</v>
      </c>
      <c r="AD346">
        <f>VLOOKUP($B346,'Tillförd energi'!$B$1:$AS$566,MATCH(AD$1,'Tillförd energi'!$B$1:$AQ$1,0),FALSE)</f>
        <v>0</v>
      </c>
      <c r="AE346">
        <f>VLOOKUP($B346,'Tillförd energi'!$B$1:$AS$566,MATCH(AE$1,'Tillförd energi'!$B$1:$AQ$1,0),FALSE)</f>
        <v>0</v>
      </c>
      <c r="AF346">
        <f>VLOOKUP($B346,'Tillförd energi'!$B$1:$AS$566,MATCH(AF$1,'Tillförd energi'!$B$1:$AQ$1,0),FALSE)</f>
        <v>12.378399999999999</v>
      </c>
      <c r="AG346">
        <f>IFERROR(VLOOKUP(B346,Miljö!$B$1:$S$476,9,FALSE)/1,0)</f>
        <v>0</v>
      </c>
      <c r="AI346">
        <f t="shared" si="40"/>
        <v>325.85147000000001</v>
      </c>
      <c r="AJ346">
        <f t="shared" si="41"/>
        <v>325.85147000000001</v>
      </c>
      <c r="AK346">
        <f>IF(ISERROR(1/VLOOKUP($B346,Leveranser!$B$1:$S$500,MATCH("såld värme (gwh)",Leveranser!$B$1:$S$1,0),FALSE)),"",VLOOKUP($B346,Leveranser!$B$1:$S$500,MATCH("såld värme (gwh)",Leveranser!$B$1:$S$1,0),FALSE))</f>
        <v>256.2</v>
      </c>
      <c r="AL346">
        <f>VLOOKUP($B346,Leveranser!$B$1:$Y$500,MATCH("Totalt såld fjärrvärme till andra fjärrvärmeföretag",Leveranser!$B$1:$AA$1,0),FALSE)</f>
        <v>0</v>
      </c>
      <c r="AM346">
        <f>IF(ISERROR(1/VLOOKUP($B346,Miljö!$B$1:$S$500,MATCH("Såld mängd produktionsspecifik fjärrvärme (GWh)",Miljö!$B$1:$R$1,0),FALSE)),0,VLOOKUP($B346,Miljö!$B$1:$S$500,MATCH("Såld mängd produktionsspecifik fjärrvärme (GWh)",Miljö!$B$1:$R$1,0),FALSE))</f>
        <v>0</v>
      </c>
      <c r="AN346" s="137">
        <f t="shared" si="42"/>
        <v>0.7862477956597832</v>
      </c>
      <c r="AP346" t="str">
        <f>VLOOKUP($B346,Miljövärden!$B$1:$H$446,7,FALSE)</f>
        <v>Ja</v>
      </c>
      <c r="AQ346" t="str">
        <f>VLOOKUP($B346,Miljövärden!$B$1:$H$446,6,FALSE)</f>
        <v>Nej</v>
      </c>
      <c r="AU346">
        <f t="shared" si="43"/>
        <v>12.378399999999999</v>
      </c>
      <c r="AV346">
        <f t="shared" si="44"/>
        <v>0</v>
      </c>
      <c r="AW346">
        <f t="shared" si="45"/>
        <v>74.486999999999995</v>
      </c>
      <c r="AX346">
        <f t="shared" si="46"/>
        <v>0</v>
      </c>
      <c r="AZ346">
        <f t="shared" si="47"/>
        <v>257.27599999999995</v>
      </c>
    </row>
    <row r="347" spans="1:52" customFormat="1" x14ac:dyDescent="0.25">
      <c r="A347" s="2" t="s">
        <v>526</v>
      </c>
      <c r="B347" s="2" t="s">
        <v>534</v>
      </c>
      <c r="C347">
        <f>VLOOKUP($B347,'Tillförd energi'!$B$1:$AS$566,MATCH(C$1,'Tillförd energi'!$B$1:$AQ$1,0),FALSE)</f>
        <v>0</v>
      </c>
      <c r="D347">
        <f>VLOOKUP($B347,'Tillförd energi'!$B$1:$AS$566,MATCH(D$1,'Tillförd energi'!$B$1:$AQ$1,0),FALSE)</f>
        <v>0.192</v>
      </c>
      <c r="E347">
        <f>VLOOKUP($B347,'Tillförd energi'!$B$1:$AS$566,MATCH(E$1,'Tillförd energi'!$B$1:$AQ$1,0),FALSE)</f>
        <v>0</v>
      </c>
      <c r="F347">
        <f>VLOOKUP($B347,'Tillförd energi'!$B$1:$AS$566,MATCH(F$1,'Tillförd energi'!$B$1:$AQ$1,0),FALSE)</f>
        <v>0</v>
      </c>
      <c r="G347">
        <f>VLOOKUP($B347,'Tillförd energi'!$B$1:$AS$566,MATCH(G$1,'Tillförd energi'!$B$1:$AQ$1,0),FALSE)</f>
        <v>0</v>
      </c>
      <c r="H347">
        <f>VLOOKUP($B347,'Tillförd energi'!$B$1:$AS$566,MATCH(H$1,'Tillförd energi'!$B$1:$AQ$1,0),FALSE)</f>
        <v>0</v>
      </c>
      <c r="I347">
        <f>VLOOKUP($B347,'Tillförd energi'!$B$1:$AS$566,MATCH(I$1,'Tillförd energi'!$B$1:$AQ$1,0),FALSE)</f>
        <v>0</v>
      </c>
      <c r="J347">
        <f>VLOOKUP($B347,'Tillförd energi'!$B$1:$AS$566,MATCH(J$1,'Tillförd energi'!$B$1:$AQ$1,0),FALSE)</f>
        <v>0</v>
      </c>
      <c r="K347">
        <v>0</v>
      </c>
      <c r="L347">
        <f>VLOOKUP($B347,'Tillförd energi'!$B$1:$AS$566,MATCH(L$1,'Tillförd energi'!$B$1:$AQ$1,0),FALSE)</f>
        <v>0</v>
      </c>
      <c r="M347">
        <f>VLOOKUP($B347,'Tillförd energi'!$B$1:$AS$566,MATCH(M$1,'Tillförd energi'!$B$1:$AQ$1,0),FALSE)</f>
        <v>0</v>
      </c>
      <c r="N347">
        <f>VLOOKUP($B347,'Tillförd energi'!$B$1:$AS$566,MATCH(N$1,'Tillförd energi'!$B$1:$AQ$1,0),FALSE)</f>
        <v>0</v>
      </c>
      <c r="O347">
        <f>VLOOKUP($B347,'Tillförd energi'!$B$1:$AS$566,MATCH(O$1,'Tillförd energi'!$B$1:$AQ$1,0),FALSE)</f>
        <v>0</v>
      </c>
      <c r="P347">
        <f>VLOOKUP($B347,'Tillförd energi'!$B$1:$AS$566,MATCH(P$1,'Tillförd energi'!$B$1:$AQ$1,0),FALSE)</f>
        <v>0</v>
      </c>
      <c r="Q347">
        <f>VLOOKUP($B347,'Tillförd energi'!$B$1:$AS$566,MATCH(Q$1,'Tillförd energi'!$B$1:$AQ$1,0),FALSE)</f>
        <v>0</v>
      </c>
      <c r="R347">
        <f>VLOOKUP($B347,'Tillförd energi'!$B$1:$AS$566,MATCH(R$1,'Tillförd energi'!$B$1:$AQ$1,0),FALSE)</f>
        <v>0</v>
      </c>
      <c r="S347">
        <f>VLOOKUP($B347,'Tillförd energi'!$B$1:$AS$566,MATCH(S$1,'Tillförd energi'!$B$1:$AQ$1,0),FALSE)</f>
        <v>0</v>
      </c>
      <c r="T347">
        <f>VLOOKUP($B347,'Tillförd energi'!$B$1:$AS$566,MATCH(T$1,'Tillförd energi'!$B$1:$AQ$1,0),FALSE)</f>
        <v>0</v>
      </c>
      <c r="U347">
        <f>VLOOKUP($B347,'Tillförd energi'!$B$1:$AS$566,MATCH(U$1,'Tillförd energi'!$B$1:$AQ$1,0),FALSE)</f>
        <v>0</v>
      </c>
      <c r="V347">
        <f>VLOOKUP($B347,'Tillförd energi'!$B$1:$AS$566,MATCH(V$1,'Tillförd energi'!$B$1:$AQ$1,0),FALSE)</f>
        <v>0</v>
      </c>
      <c r="W347">
        <f>VLOOKUP($B347,'Tillförd energi'!$B$1:$AS$566,MATCH(W$1,'Tillförd energi'!$B$1:$AQ$1,0),FALSE)</f>
        <v>30.280999999999999</v>
      </c>
      <c r="X347">
        <f>VLOOKUP($B347,'Tillförd energi'!$B$1:$AS$566,MATCH(X$1,'Tillförd energi'!$B$1:$AQ$1,0),FALSE)</f>
        <v>0</v>
      </c>
      <c r="Y347">
        <f>VLOOKUP($B347,'Tillförd energi'!$B$1:$AS$566,MATCH(Y$1,'Tillförd energi'!$B$1:$AQ$1,0),FALSE)</f>
        <v>0</v>
      </c>
      <c r="Z347">
        <f>VLOOKUP($B347,'Tillförd energi'!$B$1:$AS$566,MATCH(Z$1,'Tillförd energi'!$B$1:$AQ$1,0),FALSE)</f>
        <v>0</v>
      </c>
      <c r="AA347">
        <f>VLOOKUP($B347,'Tillförd energi'!$B$1:$AS$566,MATCH(AA$1,'Tillförd energi'!$B$1:$AQ$1,0),FALSE)</f>
        <v>0</v>
      </c>
      <c r="AB347">
        <f>VLOOKUP($B347,'Tillförd energi'!$B$1:$AS$566,MATCH(AB$1,'Tillförd energi'!$B$1:$AQ$1,0),FALSE)</f>
        <v>0</v>
      </c>
      <c r="AC347">
        <f>VLOOKUP($B347,'Tillförd energi'!$B$1:$AS$566,MATCH(AC$1,'Tillförd energi'!$B$1:$AQ$1,0),FALSE)</f>
        <v>0</v>
      </c>
      <c r="AD347">
        <f>VLOOKUP($B347,'Tillförd energi'!$B$1:$AS$566,MATCH(AD$1,'Tillförd energi'!$B$1:$AQ$1,0),FALSE)</f>
        <v>0</v>
      </c>
      <c r="AE347">
        <f>VLOOKUP($B347,'Tillförd energi'!$B$1:$AS$566,MATCH(AE$1,'Tillförd energi'!$B$1:$AQ$1,0),FALSE)</f>
        <v>0</v>
      </c>
      <c r="AF347">
        <f>VLOOKUP($B347,'Tillförd energi'!$B$1:$AS$566,MATCH(AF$1,'Tillförd energi'!$B$1:$AQ$1,0),FALSE)</f>
        <v>0.44479999999999997</v>
      </c>
      <c r="AG347">
        <f>IFERROR(VLOOKUP(B347,Miljö!$B$1:$S$476,9,FALSE)/1,0)</f>
        <v>0</v>
      </c>
      <c r="AI347">
        <f t="shared" si="40"/>
        <v>30.9178</v>
      </c>
      <c r="AJ347">
        <f t="shared" si="41"/>
        <v>30.9178</v>
      </c>
      <c r="AK347">
        <f>IF(ISERROR(1/VLOOKUP($B347,Leveranser!$B$1:$S$500,MATCH("såld värme (gwh)",Leveranser!$B$1:$S$1,0),FALSE)),"",VLOOKUP($B347,Leveranser!$B$1:$S$500,MATCH("såld värme (gwh)",Leveranser!$B$1:$S$1,0),FALSE))</f>
        <v>27.1</v>
      </c>
      <c r="AL347">
        <f>VLOOKUP($B347,Leveranser!$B$1:$Y$500,MATCH("Totalt såld fjärrvärme till andra fjärrvärmeföretag",Leveranser!$B$1:$AA$1,0),FALSE)</f>
        <v>0</v>
      </c>
      <c r="AM347">
        <f>IF(ISERROR(1/VLOOKUP($B347,Miljö!$B$1:$S$500,MATCH("Såld mängd produktionsspecifik fjärrvärme (GWh)",Miljö!$B$1:$R$1,0),FALSE)),0,VLOOKUP($B347,Miljö!$B$1:$S$500,MATCH("Såld mängd produktionsspecifik fjärrvärme (GWh)",Miljö!$B$1:$R$1,0),FALSE))</f>
        <v>0</v>
      </c>
      <c r="AN347" s="137">
        <f t="shared" si="42"/>
        <v>0.87651773412079781</v>
      </c>
      <c r="AP347" t="str">
        <f>VLOOKUP($B347,Miljövärden!$B$1:$H$446,7,FALSE)</f>
        <v>Ja</v>
      </c>
      <c r="AQ347" t="str">
        <f>VLOOKUP($B347,Miljövärden!$B$1:$H$446,6,FALSE)</f>
        <v>Ja</v>
      </c>
      <c r="AU347">
        <f t="shared" si="43"/>
        <v>0.44479999999999997</v>
      </c>
      <c r="AV347">
        <f t="shared" si="44"/>
        <v>0</v>
      </c>
      <c r="AW347">
        <f t="shared" si="45"/>
        <v>0</v>
      </c>
      <c r="AX347">
        <f t="shared" si="46"/>
        <v>0</v>
      </c>
      <c r="AZ347">
        <f t="shared" si="47"/>
        <v>30.280999999999999</v>
      </c>
    </row>
    <row r="348" spans="1:52" customFormat="1" x14ac:dyDescent="0.25">
      <c r="A348" s="2" t="s">
        <v>526</v>
      </c>
      <c r="B348" s="2" t="s">
        <v>535</v>
      </c>
      <c r="C348">
        <f>VLOOKUP($B348,'Tillförd energi'!$B$1:$AS$566,MATCH(C$1,'Tillförd energi'!$B$1:$AQ$1,0),FALSE)</f>
        <v>0</v>
      </c>
      <c r="D348">
        <f>VLOOKUP($B348,'Tillförd energi'!$B$1:$AS$566,MATCH(D$1,'Tillförd energi'!$B$1:$AQ$1,0),FALSE)</f>
        <v>0.01</v>
      </c>
      <c r="E348">
        <f>VLOOKUP($B348,'Tillförd energi'!$B$1:$AS$566,MATCH(E$1,'Tillförd energi'!$B$1:$AQ$1,0),FALSE)</f>
        <v>0</v>
      </c>
      <c r="F348">
        <f>VLOOKUP($B348,'Tillförd energi'!$B$1:$AS$566,MATCH(F$1,'Tillförd energi'!$B$1:$AQ$1,0),FALSE)</f>
        <v>0</v>
      </c>
      <c r="G348">
        <f>VLOOKUP($B348,'Tillförd energi'!$B$1:$AS$566,MATCH(G$1,'Tillförd energi'!$B$1:$AQ$1,0),FALSE)</f>
        <v>0</v>
      </c>
      <c r="H348">
        <f>VLOOKUP($B348,'Tillförd energi'!$B$1:$AS$566,MATCH(H$1,'Tillförd energi'!$B$1:$AQ$1,0),FALSE)</f>
        <v>0</v>
      </c>
      <c r="I348">
        <f>VLOOKUP($B348,'Tillförd energi'!$B$1:$AS$566,MATCH(I$1,'Tillförd energi'!$B$1:$AQ$1,0),FALSE)</f>
        <v>0</v>
      </c>
      <c r="J348">
        <f>VLOOKUP($B348,'Tillförd energi'!$B$1:$AS$566,MATCH(J$1,'Tillförd energi'!$B$1:$AQ$1,0),FALSE)</f>
        <v>0</v>
      </c>
      <c r="K348">
        <v>0</v>
      </c>
      <c r="L348">
        <f>VLOOKUP($B348,'Tillförd energi'!$B$1:$AS$566,MATCH(L$1,'Tillförd energi'!$B$1:$AQ$1,0),FALSE)</f>
        <v>0</v>
      </c>
      <c r="M348">
        <f>VLOOKUP($B348,'Tillförd energi'!$B$1:$AS$566,MATCH(M$1,'Tillförd energi'!$B$1:$AQ$1,0),FALSE)</f>
        <v>0</v>
      </c>
      <c r="N348">
        <f>VLOOKUP($B348,'Tillförd energi'!$B$1:$AS$566,MATCH(N$1,'Tillförd energi'!$B$1:$AQ$1,0),FALSE)</f>
        <v>0</v>
      </c>
      <c r="O348">
        <f>VLOOKUP($B348,'Tillförd energi'!$B$1:$AS$566,MATCH(O$1,'Tillförd energi'!$B$1:$AQ$1,0),FALSE)</f>
        <v>0</v>
      </c>
      <c r="P348">
        <f>VLOOKUP($B348,'Tillförd energi'!$B$1:$AS$566,MATCH(P$1,'Tillförd energi'!$B$1:$AQ$1,0),FALSE)</f>
        <v>0</v>
      </c>
      <c r="Q348">
        <f>VLOOKUP($B348,'Tillförd energi'!$B$1:$AS$566,MATCH(Q$1,'Tillförd energi'!$B$1:$AQ$1,0),FALSE)</f>
        <v>0</v>
      </c>
      <c r="R348">
        <f>VLOOKUP($B348,'Tillförd energi'!$B$1:$AS$566,MATCH(R$1,'Tillförd energi'!$B$1:$AQ$1,0),FALSE)</f>
        <v>20.9</v>
      </c>
      <c r="S348">
        <f>VLOOKUP($B348,'Tillförd energi'!$B$1:$AS$566,MATCH(S$1,'Tillförd energi'!$B$1:$AQ$1,0),FALSE)</f>
        <v>0</v>
      </c>
      <c r="T348">
        <f>VLOOKUP($B348,'Tillförd energi'!$B$1:$AS$566,MATCH(T$1,'Tillförd energi'!$B$1:$AQ$1,0),FALSE)</f>
        <v>0</v>
      </c>
      <c r="U348">
        <f>VLOOKUP($B348,'Tillförd energi'!$B$1:$AS$566,MATCH(U$1,'Tillförd energi'!$B$1:$AQ$1,0),FALSE)</f>
        <v>0</v>
      </c>
      <c r="V348">
        <f>VLOOKUP($B348,'Tillförd energi'!$B$1:$AS$566,MATCH(V$1,'Tillförd energi'!$B$1:$AQ$1,0),FALSE)</f>
        <v>0</v>
      </c>
      <c r="W348">
        <f>VLOOKUP($B348,'Tillförd energi'!$B$1:$AS$566,MATCH(W$1,'Tillförd energi'!$B$1:$AQ$1,0),FALSE)</f>
        <v>0</v>
      </c>
      <c r="X348">
        <f>VLOOKUP($B348,'Tillförd energi'!$B$1:$AS$566,MATCH(X$1,'Tillförd energi'!$B$1:$AQ$1,0),FALSE)</f>
        <v>0</v>
      </c>
      <c r="Y348">
        <f>VLOOKUP($B348,'Tillförd energi'!$B$1:$AS$566,MATCH(Y$1,'Tillförd energi'!$B$1:$AQ$1,0),FALSE)</f>
        <v>0</v>
      </c>
      <c r="Z348">
        <f>VLOOKUP($B348,'Tillförd energi'!$B$1:$AS$566,MATCH(Z$1,'Tillförd energi'!$B$1:$AQ$1,0),FALSE)</f>
        <v>0</v>
      </c>
      <c r="AA348">
        <f>VLOOKUP($B348,'Tillförd energi'!$B$1:$AS$566,MATCH(AA$1,'Tillförd energi'!$B$1:$AQ$1,0),FALSE)</f>
        <v>0</v>
      </c>
      <c r="AB348">
        <f>VLOOKUP($B348,'Tillförd energi'!$B$1:$AS$566,MATCH(AB$1,'Tillförd energi'!$B$1:$AQ$1,0),FALSE)</f>
        <v>0</v>
      </c>
      <c r="AC348">
        <f>VLOOKUP($B348,'Tillförd energi'!$B$1:$AS$566,MATCH(AC$1,'Tillförd energi'!$B$1:$AQ$1,0),FALSE)</f>
        <v>0</v>
      </c>
      <c r="AD348">
        <f>VLOOKUP($B348,'Tillförd energi'!$B$1:$AS$566,MATCH(AD$1,'Tillförd energi'!$B$1:$AQ$1,0),FALSE)</f>
        <v>0</v>
      </c>
      <c r="AE348">
        <f>VLOOKUP($B348,'Tillförd energi'!$B$1:$AS$566,MATCH(AE$1,'Tillförd energi'!$B$1:$AQ$1,0),FALSE)</f>
        <v>0</v>
      </c>
      <c r="AF348">
        <f>VLOOKUP($B348,'Tillförd energi'!$B$1:$AS$566,MATCH(AF$1,'Tillförd energi'!$B$1:$AQ$1,0),FALSE)</f>
        <v>0.2</v>
      </c>
      <c r="AG348">
        <f>IFERROR(VLOOKUP(B348,Miljö!$B$1:$S$476,9,FALSE)/1,0)</f>
        <v>0</v>
      </c>
      <c r="AI348">
        <f t="shared" si="40"/>
        <v>21.11</v>
      </c>
      <c r="AJ348">
        <f t="shared" si="41"/>
        <v>21.11</v>
      </c>
      <c r="AK348">
        <f>IF(ISERROR(1/VLOOKUP($B348,Leveranser!$B$1:$S$500,MATCH("såld värme (gwh)",Leveranser!$B$1:$S$1,0),FALSE)),"",VLOOKUP($B348,Leveranser!$B$1:$S$500,MATCH("såld värme (gwh)",Leveranser!$B$1:$S$1,0),FALSE))</f>
        <v>13.5</v>
      </c>
      <c r="AL348">
        <f>VLOOKUP($B348,Leveranser!$B$1:$Y$500,MATCH("Totalt såld fjärrvärme till andra fjärrvärmeföretag",Leveranser!$B$1:$AA$1,0),FALSE)</f>
        <v>0</v>
      </c>
      <c r="AM348">
        <f>IF(ISERROR(1/VLOOKUP($B348,Miljö!$B$1:$S$500,MATCH("Såld mängd produktionsspecifik fjärrvärme (GWh)",Miljö!$B$1:$R$1,0),FALSE)),0,VLOOKUP($B348,Miljö!$B$1:$S$500,MATCH("Såld mängd produktionsspecifik fjärrvärme (GWh)",Miljö!$B$1:$R$1,0),FALSE))</f>
        <v>0</v>
      </c>
      <c r="AN348" s="137">
        <f t="shared" si="42"/>
        <v>0.63950734249171015</v>
      </c>
      <c r="AP348" t="str">
        <f>VLOOKUP($B348,Miljövärden!$B$1:$H$446,7,FALSE)</f>
        <v>Ja</v>
      </c>
      <c r="AQ348" t="str">
        <f>VLOOKUP($B348,Miljövärden!$B$1:$H$446,6,FALSE)</f>
        <v>Ja</v>
      </c>
      <c r="AU348">
        <f t="shared" si="43"/>
        <v>0.2</v>
      </c>
      <c r="AV348">
        <f t="shared" si="44"/>
        <v>0</v>
      </c>
      <c r="AW348">
        <f t="shared" si="45"/>
        <v>0</v>
      </c>
      <c r="AX348">
        <f t="shared" si="46"/>
        <v>20.9</v>
      </c>
      <c r="AZ348">
        <f t="shared" si="47"/>
        <v>20.9</v>
      </c>
    </row>
    <row r="349" spans="1:52" customFormat="1" x14ac:dyDescent="0.25">
      <c r="A349" s="2" t="s">
        <v>526</v>
      </c>
      <c r="B349" s="2" t="s">
        <v>536</v>
      </c>
      <c r="C349">
        <f>VLOOKUP($B349,'Tillförd energi'!$B$1:$AS$566,MATCH(C$1,'Tillförd energi'!$B$1:$AQ$1,0),FALSE)</f>
        <v>0</v>
      </c>
      <c r="D349">
        <f>VLOOKUP($B349,'Tillförd energi'!$B$1:$AS$566,MATCH(D$1,'Tillförd energi'!$B$1:$AQ$1,0),FALSE)</f>
        <v>20.467300000000002</v>
      </c>
      <c r="E349">
        <f>VLOOKUP($B349,'Tillförd energi'!$B$1:$AS$566,MATCH(E$1,'Tillförd energi'!$B$1:$AQ$1,0),FALSE)</f>
        <v>0</v>
      </c>
      <c r="F349">
        <f>VLOOKUP($B349,'Tillförd energi'!$B$1:$AS$566,MATCH(F$1,'Tillförd energi'!$B$1:$AQ$1,0),FALSE)</f>
        <v>24.378499999999999</v>
      </c>
      <c r="G349">
        <f>VLOOKUP($B349,'Tillförd energi'!$B$1:$AS$566,MATCH(G$1,'Tillförd energi'!$B$1:$AQ$1,0),FALSE)</f>
        <v>0</v>
      </c>
      <c r="H349">
        <f>VLOOKUP($B349,'Tillförd energi'!$B$1:$AS$566,MATCH(H$1,'Tillförd energi'!$B$1:$AQ$1,0),FALSE)</f>
        <v>0</v>
      </c>
      <c r="I349">
        <f>VLOOKUP($B349,'Tillförd energi'!$B$1:$AS$566,MATCH(I$1,'Tillförd energi'!$B$1:$AQ$1,0),FALSE)</f>
        <v>994.90599999999995</v>
      </c>
      <c r="J349">
        <f>VLOOKUP($B349,'Tillförd energi'!$B$1:$AS$566,MATCH(J$1,'Tillförd energi'!$B$1:$AQ$1,0),FALSE)</f>
        <v>0</v>
      </c>
      <c r="K349">
        <v>0</v>
      </c>
      <c r="L349">
        <f>VLOOKUP($B349,'Tillförd energi'!$B$1:$AS$566,MATCH(L$1,'Tillförd energi'!$B$1:$AQ$1,0),FALSE)</f>
        <v>0</v>
      </c>
      <c r="M349">
        <f>VLOOKUP($B349,'Tillförd energi'!$B$1:$AS$566,MATCH(M$1,'Tillförd energi'!$B$1:$AQ$1,0),FALSE)</f>
        <v>0</v>
      </c>
      <c r="N349">
        <f>VLOOKUP($B349,'Tillförd energi'!$B$1:$AS$566,MATCH(N$1,'Tillförd energi'!$B$1:$AQ$1,0),FALSE)</f>
        <v>0</v>
      </c>
      <c r="O349">
        <f>VLOOKUP($B349,'Tillförd energi'!$B$1:$AS$566,MATCH(O$1,'Tillförd energi'!$B$1:$AQ$1,0),FALSE)</f>
        <v>0</v>
      </c>
      <c r="P349">
        <f>VLOOKUP($B349,'Tillförd energi'!$B$1:$AS$566,MATCH(P$1,'Tillförd energi'!$B$1:$AQ$1,0),FALSE)</f>
        <v>0</v>
      </c>
      <c r="Q349">
        <f>VLOOKUP($B349,'Tillförd energi'!$B$1:$AS$566,MATCH(Q$1,'Tillförd energi'!$B$1:$AQ$1,0),FALSE)</f>
        <v>0.99269300000000005</v>
      </c>
      <c r="R349">
        <f>VLOOKUP($B349,'Tillförd energi'!$B$1:$AS$566,MATCH(R$1,'Tillförd energi'!$B$1:$AQ$1,0),FALSE)</f>
        <v>75.517499999999998</v>
      </c>
      <c r="S349">
        <f>VLOOKUP($B349,'Tillförd energi'!$B$1:$AS$566,MATCH(S$1,'Tillförd energi'!$B$1:$AQ$1,0),FALSE)</f>
        <v>0</v>
      </c>
      <c r="T349">
        <f>VLOOKUP($B349,'Tillförd energi'!$B$1:$AS$566,MATCH(T$1,'Tillförd energi'!$B$1:$AQ$1,0),FALSE)</f>
        <v>0</v>
      </c>
      <c r="U349">
        <f>VLOOKUP($B349,'Tillförd energi'!$B$1:$AS$566,MATCH(U$1,'Tillförd energi'!$B$1:$AQ$1,0),FALSE)</f>
        <v>0</v>
      </c>
      <c r="V349">
        <f>VLOOKUP($B349,'Tillförd energi'!$B$1:$AS$566,MATCH(V$1,'Tillförd energi'!$B$1:$AQ$1,0),FALSE)</f>
        <v>0</v>
      </c>
      <c r="W349">
        <f>VLOOKUP($B349,'Tillförd energi'!$B$1:$AS$566,MATCH(W$1,'Tillförd energi'!$B$1:$AQ$1,0),FALSE)</f>
        <v>0</v>
      </c>
      <c r="X349">
        <f>VLOOKUP($B349,'Tillförd energi'!$B$1:$AS$566,MATCH(X$1,'Tillförd energi'!$B$1:$AQ$1,0),FALSE)</f>
        <v>0</v>
      </c>
      <c r="Y349">
        <f>VLOOKUP($B349,'Tillförd energi'!$B$1:$AS$566,MATCH(Y$1,'Tillförd energi'!$B$1:$AQ$1,0),FALSE)</f>
        <v>239.29599999999999</v>
      </c>
      <c r="Z349">
        <f>VLOOKUP($B349,'Tillförd energi'!$B$1:$AS$566,MATCH(Z$1,'Tillförd energi'!$B$1:$AQ$1,0),FALSE)</f>
        <v>76.099999999999994</v>
      </c>
      <c r="AA349">
        <f>VLOOKUP($B349,'Tillförd energi'!$B$1:$AS$566,MATCH(AA$1,'Tillförd energi'!$B$1:$AQ$1,0),FALSE)</f>
        <v>21.9</v>
      </c>
      <c r="AB349">
        <f>VLOOKUP($B349,'Tillförd energi'!$B$1:$AS$566,MATCH(AB$1,'Tillförd energi'!$B$1:$AQ$1,0),FALSE)</f>
        <v>80.8</v>
      </c>
      <c r="AC349">
        <f>VLOOKUP($B349,'Tillförd energi'!$B$1:$AS$566,MATCH(AC$1,'Tillförd energi'!$B$1:$AQ$1,0),FALSE)</f>
        <v>130.5</v>
      </c>
      <c r="AD349">
        <f>VLOOKUP($B349,'Tillförd energi'!$B$1:$AS$566,MATCH(AD$1,'Tillförd energi'!$B$1:$AQ$1,0),FALSE)</f>
        <v>0</v>
      </c>
      <c r="AE349">
        <f>VLOOKUP($B349,'Tillförd energi'!$B$1:$AS$566,MATCH(AE$1,'Tillförd energi'!$B$1:$AQ$1,0),FALSE)</f>
        <v>0</v>
      </c>
      <c r="AF349">
        <f>VLOOKUP($B349,'Tillförd energi'!$B$1:$AS$566,MATCH(AF$1,'Tillförd energi'!$B$1:$AQ$1,0),FALSE)</f>
        <v>65.952500000000001</v>
      </c>
      <c r="AG349">
        <f>IFERROR(VLOOKUP(B349,Miljö!$B$1:$S$476,9,FALSE)/1,0)</f>
        <v>0</v>
      </c>
      <c r="AI349">
        <f t="shared" si="40"/>
        <v>1730.810493</v>
      </c>
      <c r="AJ349">
        <f t="shared" si="41"/>
        <v>1730.810493</v>
      </c>
      <c r="AK349">
        <f>IF(ISERROR(1/VLOOKUP($B349,Leveranser!$B$1:$S$500,MATCH("såld värme (gwh)",Leveranser!$B$1:$S$1,0),FALSE)),"",VLOOKUP($B349,Leveranser!$B$1:$S$500,MATCH("såld värme (gwh)",Leveranser!$B$1:$S$1,0),FALSE))</f>
        <v>1357.5</v>
      </c>
      <c r="AL349">
        <f>VLOOKUP($B349,Leveranser!$B$1:$Y$500,MATCH("Totalt såld fjärrvärme till andra fjärrvärmeföretag",Leveranser!$B$1:$AA$1,0),FALSE)</f>
        <v>0</v>
      </c>
      <c r="AM349">
        <f>IF(ISERROR(1/VLOOKUP($B349,Miljö!$B$1:$S$500,MATCH("Såld mängd produktionsspecifik fjärrvärme (GWh)",Miljö!$B$1:$R$1,0),FALSE)),0,VLOOKUP($B349,Miljö!$B$1:$S$500,MATCH("Såld mängd produktionsspecifik fjärrvärme (GWh)",Miljö!$B$1:$R$1,0),FALSE))</f>
        <v>71.599999999999994</v>
      </c>
      <c r="AN349" s="137">
        <f t="shared" si="42"/>
        <v>0.78431463495871012</v>
      </c>
      <c r="AP349" t="str">
        <f>VLOOKUP($B349,Miljövärden!$B$1:$H$446,7,FALSE)</f>
        <v>Ja</v>
      </c>
      <c r="AQ349" t="str">
        <f>VLOOKUP($B349,Miljövärden!$B$1:$H$446,6,FALSE)</f>
        <v>Nej</v>
      </c>
      <c r="AU349">
        <f t="shared" si="43"/>
        <v>163.95249999999999</v>
      </c>
      <c r="AV349">
        <f t="shared" si="44"/>
        <v>0</v>
      </c>
      <c r="AW349">
        <f t="shared" si="45"/>
        <v>0.99269300000000005</v>
      </c>
      <c r="AX349">
        <f t="shared" si="46"/>
        <v>75.517499999999998</v>
      </c>
      <c r="AZ349">
        <f t="shared" si="47"/>
        <v>76.510193000000001</v>
      </c>
    </row>
    <row r="350" spans="1:52" customFormat="1" x14ac:dyDescent="0.25">
      <c r="A350" s="2" t="s">
        <v>526</v>
      </c>
      <c r="B350" s="2" t="s">
        <v>537</v>
      </c>
      <c r="C350">
        <f>VLOOKUP($B350,'Tillförd energi'!$B$1:$AS$566,MATCH(C$1,'Tillförd energi'!$B$1:$AQ$1,0),FALSE)</f>
        <v>0</v>
      </c>
      <c r="D350">
        <f>VLOOKUP($B350,'Tillförd energi'!$B$1:$AS$566,MATCH(D$1,'Tillförd energi'!$B$1:$AQ$1,0),FALSE)</f>
        <v>0.09</v>
      </c>
      <c r="E350">
        <f>VLOOKUP($B350,'Tillförd energi'!$B$1:$AS$566,MATCH(E$1,'Tillförd energi'!$B$1:$AQ$1,0),FALSE)</f>
        <v>0</v>
      </c>
      <c r="F350">
        <f>VLOOKUP($B350,'Tillförd energi'!$B$1:$AS$566,MATCH(F$1,'Tillförd energi'!$B$1:$AQ$1,0),FALSE)</f>
        <v>0</v>
      </c>
      <c r="G350">
        <f>VLOOKUP($B350,'Tillförd energi'!$B$1:$AS$566,MATCH(G$1,'Tillförd energi'!$B$1:$AQ$1,0),FALSE)</f>
        <v>0</v>
      </c>
      <c r="H350">
        <f>VLOOKUP($B350,'Tillförd energi'!$B$1:$AS$566,MATCH(H$1,'Tillförd energi'!$B$1:$AQ$1,0),FALSE)</f>
        <v>0</v>
      </c>
      <c r="I350">
        <f>VLOOKUP($B350,'Tillförd energi'!$B$1:$AS$566,MATCH(I$1,'Tillförd energi'!$B$1:$AQ$1,0),FALSE)</f>
        <v>0</v>
      </c>
      <c r="J350">
        <f>VLOOKUP($B350,'Tillförd energi'!$B$1:$AS$566,MATCH(J$1,'Tillförd energi'!$B$1:$AQ$1,0),FALSE)</f>
        <v>0</v>
      </c>
      <c r="K350">
        <v>0</v>
      </c>
      <c r="L350">
        <f>VLOOKUP($B350,'Tillförd energi'!$B$1:$AS$566,MATCH(L$1,'Tillförd energi'!$B$1:$AQ$1,0),FALSE)</f>
        <v>0</v>
      </c>
      <c r="M350">
        <f>VLOOKUP($B350,'Tillförd energi'!$B$1:$AS$566,MATCH(M$1,'Tillförd energi'!$B$1:$AQ$1,0),FALSE)</f>
        <v>0</v>
      </c>
      <c r="N350">
        <f>VLOOKUP($B350,'Tillförd energi'!$B$1:$AS$566,MATCH(N$1,'Tillförd energi'!$B$1:$AQ$1,0),FALSE)</f>
        <v>0</v>
      </c>
      <c r="O350">
        <f>VLOOKUP($B350,'Tillförd energi'!$B$1:$AS$566,MATCH(O$1,'Tillförd energi'!$B$1:$AQ$1,0),FALSE)</f>
        <v>0</v>
      </c>
      <c r="P350">
        <f>VLOOKUP($B350,'Tillförd energi'!$B$1:$AS$566,MATCH(P$1,'Tillförd energi'!$B$1:$AQ$1,0),FALSE)</f>
        <v>0</v>
      </c>
      <c r="Q350">
        <f>VLOOKUP($B350,'Tillförd energi'!$B$1:$AS$566,MATCH(Q$1,'Tillförd energi'!$B$1:$AQ$1,0),FALSE)</f>
        <v>0</v>
      </c>
      <c r="R350">
        <f>VLOOKUP($B350,'Tillförd energi'!$B$1:$AS$566,MATCH(R$1,'Tillförd energi'!$B$1:$AQ$1,0),FALSE)</f>
        <v>0</v>
      </c>
      <c r="S350">
        <f>VLOOKUP($B350,'Tillförd energi'!$B$1:$AS$566,MATCH(S$1,'Tillförd energi'!$B$1:$AQ$1,0),FALSE)</f>
        <v>0</v>
      </c>
      <c r="T350">
        <f>VLOOKUP($B350,'Tillförd energi'!$B$1:$AS$566,MATCH(T$1,'Tillförd energi'!$B$1:$AQ$1,0),FALSE)</f>
        <v>0</v>
      </c>
      <c r="U350">
        <f>VLOOKUP($B350,'Tillförd energi'!$B$1:$AS$566,MATCH(U$1,'Tillförd energi'!$B$1:$AQ$1,0),FALSE)</f>
        <v>0</v>
      </c>
      <c r="V350">
        <f>VLOOKUP($B350,'Tillförd energi'!$B$1:$AS$566,MATCH(V$1,'Tillförd energi'!$B$1:$AQ$1,0),FALSE)</f>
        <v>0</v>
      </c>
      <c r="W350">
        <f>VLOOKUP($B350,'Tillförd energi'!$B$1:$AS$566,MATCH(W$1,'Tillförd energi'!$B$1:$AQ$1,0),FALSE)</f>
        <v>23.2</v>
      </c>
      <c r="X350">
        <f>VLOOKUP($B350,'Tillförd energi'!$B$1:$AS$566,MATCH(X$1,'Tillförd energi'!$B$1:$AQ$1,0),FALSE)</f>
        <v>0</v>
      </c>
      <c r="Y350">
        <f>VLOOKUP($B350,'Tillförd energi'!$B$1:$AS$566,MATCH(Y$1,'Tillförd energi'!$B$1:$AQ$1,0),FALSE)</f>
        <v>0</v>
      </c>
      <c r="Z350">
        <f>VLOOKUP($B350,'Tillförd energi'!$B$1:$AS$566,MATCH(Z$1,'Tillförd energi'!$B$1:$AQ$1,0),FALSE)</f>
        <v>0</v>
      </c>
      <c r="AA350">
        <f>VLOOKUP($B350,'Tillförd energi'!$B$1:$AS$566,MATCH(AA$1,'Tillförd energi'!$B$1:$AQ$1,0),FALSE)</f>
        <v>0</v>
      </c>
      <c r="AB350">
        <f>VLOOKUP($B350,'Tillförd energi'!$B$1:$AS$566,MATCH(AB$1,'Tillförd energi'!$B$1:$AQ$1,0),FALSE)</f>
        <v>0</v>
      </c>
      <c r="AC350">
        <f>VLOOKUP($B350,'Tillförd energi'!$B$1:$AS$566,MATCH(AC$1,'Tillförd energi'!$B$1:$AQ$1,0),FALSE)</f>
        <v>0</v>
      </c>
      <c r="AD350">
        <f>VLOOKUP($B350,'Tillförd energi'!$B$1:$AS$566,MATCH(AD$1,'Tillförd energi'!$B$1:$AQ$1,0),FALSE)</f>
        <v>124.3</v>
      </c>
      <c r="AE350">
        <f>VLOOKUP($B350,'Tillförd energi'!$B$1:$AS$566,MATCH(AE$1,'Tillförd energi'!$B$1:$AQ$1,0),FALSE)</f>
        <v>0</v>
      </c>
      <c r="AF350">
        <f>VLOOKUP($B350,'Tillförd energi'!$B$1:$AS$566,MATCH(AF$1,'Tillförd energi'!$B$1:$AQ$1,0),FALSE)</f>
        <v>1</v>
      </c>
      <c r="AG350">
        <f>IFERROR(VLOOKUP(B350,Miljö!$B$1:$S$476,9,FALSE)/1,0)</f>
        <v>0</v>
      </c>
      <c r="AI350">
        <f t="shared" si="40"/>
        <v>148.59</v>
      </c>
      <c r="AJ350">
        <f t="shared" si="41"/>
        <v>148.59</v>
      </c>
      <c r="AK350">
        <f>IF(ISERROR(1/VLOOKUP($B350,Leveranser!$B$1:$S$500,MATCH("såld värme (gwh)",Leveranser!$B$1:$S$1,0),FALSE)),"",VLOOKUP($B350,Leveranser!$B$1:$S$500,MATCH("såld värme (gwh)",Leveranser!$B$1:$S$1,0),FALSE))</f>
        <v>129.69999999999999</v>
      </c>
      <c r="AL350">
        <f>VLOOKUP($B350,Leveranser!$B$1:$Y$500,MATCH("Totalt såld fjärrvärme till andra fjärrvärmeföretag",Leveranser!$B$1:$AA$1,0),FALSE)</f>
        <v>0</v>
      </c>
      <c r="AM350">
        <f>IF(ISERROR(1/VLOOKUP($B350,Miljö!$B$1:$S$500,MATCH("Såld mängd produktionsspecifik fjärrvärme (GWh)",Miljö!$B$1:$R$1,0),FALSE)),0,VLOOKUP($B350,Miljö!$B$1:$S$500,MATCH("Såld mängd produktionsspecifik fjärrvärme (GWh)",Miljö!$B$1:$R$1,0),FALSE))</f>
        <v>0</v>
      </c>
      <c r="AN350" s="137">
        <f t="shared" si="42"/>
        <v>0.87287166027323493</v>
      </c>
      <c r="AP350" t="str">
        <f>VLOOKUP($B350,Miljövärden!$B$1:$H$446,7,FALSE)</f>
        <v>Ja</v>
      </c>
      <c r="AQ350" t="str">
        <f>VLOOKUP($B350,Miljövärden!$B$1:$H$446,6,FALSE)</f>
        <v>Ja</v>
      </c>
      <c r="AU350">
        <f t="shared" si="43"/>
        <v>1</v>
      </c>
      <c r="AV350">
        <f t="shared" si="44"/>
        <v>0</v>
      </c>
      <c r="AW350">
        <f t="shared" si="45"/>
        <v>0</v>
      </c>
      <c r="AX350">
        <f t="shared" si="46"/>
        <v>0</v>
      </c>
      <c r="AZ350">
        <f t="shared" si="47"/>
        <v>23.2</v>
      </c>
    </row>
    <row r="351" spans="1:52" customFormat="1" x14ac:dyDescent="0.25">
      <c r="A351" s="2" t="s">
        <v>538</v>
      </c>
      <c r="B351" s="2" t="s">
        <v>539</v>
      </c>
      <c r="C351">
        <f>VLOOKUP($B351,'Tillförd energi'!$B$1:$AS$566,MATCH(C$1,'Tillförd energi'!$B$1:$AQ$1,0),FALSE)</f>
        <v>0</v>
      </c>
      <c r="D351">
        <f>VLOOKUP($B351,'Tillförd energi'!$B$1:$AS$566,MATCH(D$1,'Tillförd energi'!$B$1:$AQ$1,0),FALSE)</f>
        <v>0.3</v>
      </c>
      <c r="E351">
        <f>VLOOKUP($B351,'Tillförd energi'!$B$1:$AS$566,MATCH(E$1,'Tillförd energi'!$B$1:$AQ$1,0),FALSE)</f>
        <v>0</v>
      </c>
      <c r="F351">
        <f>VLOOKUP($B351,'Tillförd energi'!$B$1:$AS$566,MATCH(F$1,'Tillförd energi'!$B$1:$AQ$1,0),FALSE)</f>
        <v>0</v>
      </c>
      <c r="G351">
        <f>VLOOKUP($B351,'Tillförd energi'!$B$1:$AS$566,MATCH(G$1,'Tillförd energi'!$B$1:$AQ$1,0),FALSE)</f>
        <v>0</v>
      </c>
      <c r="H351">
        <f>VLOOKUP($B351,'Tillförd energi'!$B$1:$AS$566,MATCH(H$1,'Tillförd energi'!$B$1:$AQ$1,0),FALSE)</f>
        <v>0</v>
      </c>
      <c r="I351">
        <f>VLOOKUP($B351,'Tillförd energi'!$B$1:$AS$566,MATCH(I$1,'Tillförd energi'!$B$1:$AQ$1,0),FALSE)</f>
        <v>0</v>
      </c>
      <c r="J351">
        <f>VLOOKUP($B351,'Tillförd energi'!$B$1:$AS$566,MATCH(J$1,'Tillförd energi'!$B$1:$AQ$1,0),FALSE)</f>
        <v>0</v>
      </c>
      <c r="K351">
        <v>0</v>
      </c>
      <c r="L351">
        <f>VLOOKUP($B351,'Tillförd energi'!$B$1:$AS$566,MATCH(L$1,'Tillförd energi'!$B$1:$AQ$1,0),FALSE)</f>
        <v>0</v>
      </c>
      <c r="M351">
        <f>VLOOKUP($B351,'Tillförd energi'!$B$1:$AS$566,MATCH(M$1,'Tillförd energi'!$B$1:$AQ$1,0),FALSE)</f>
        <v>0</v>
      </c>
      <c r="N351">
        <f>VLOOKUP($B351,'Tillförd energi'!$B$1:$AS$566,MATCH(N$1,'Tillförd energi'!$B$1:$AQ$1,0),FALSE)</f>
        <v>0</v>
      </c>
      <c r="O351">
        <f>VLOOKUP($B351,'Tillförd energi'!$B$1:$AS$566,MATCH(O$1,'Tillförd energi'!$B$1:$AQ$1,0),FALSE)</f>
        <v>0</v>
      </c>
      <c r="P351">
        <f>VLOOKUP($B351,'Tillförd energi'!$B$1:$AS$566,MATCH(P$1,'Tillförd energi'!$B$1:$AQ$1,0),FALSE)</f>
        <v>1.3</v>
      </c>
      <c r="Q351">
        <f>VLOOKUP($B351,'Tillförd energi'!$B$1:$AS$566,MATCH(Q$1,'Tillförd energi'!$B$1:$AQ$1,0),FALSE)</f>
        <v>5.76471</v>
      </c>
      <c r="R351">
        <f>VLOOKUP($B351,'Tillförd energi'!$B$1:$AS$566,MATCH(R$1,'Tillförd energi'!$B$1:$AQ$1,0),FALSE)</f>
        <v>0</v>
      </c>
      <c r="S351">
        <f>VLOOKUP($B351,'Tillförd energi'!$B$1:$AS$566,MATCH(S$1,'Tillförd energi'!$B$1:$AQ$1,0),FALSE)</f>
        <v>0</v>
      </c>
      <c r="T351">
        <f>VLOOKUP($B351,'Tillförd energi'!$B$1:$AS$566,MATCH(T$1,'Tillförd energi'!$B$1:$AQ$1,0),FALSE)</f>
        <v>0</v>
      </c>
      <c r="U351">
        <f>VLOOKUP($B351,'Tillförd energi'!$B$1:$AS$566,MATCH(U$1,'Tillförd energi'!$B$1:$AQ$1,0),FALSE)</f>
        <v>0</v>
      </c>
      <c r="V351">
        <f>VLOOKUP($B351,'Tillförd energi'!$B$1:$AS$566,MATCH(V$1,'Tillförd energi'!$B$1:$AQ$1,0),FALSE)</f>
        <v>0</v>
      </c>
      <c r="W351">
        <f>VLOOKUP($B351,'Tillförd energi'!$B$1:$AS$566,MATCH(W$1,'Tillförd energi'!$B$1:$AQ$1,0),FALSE)</f>
        <v>0</v>
      </c>
      <c r="X351">
        <f>VLOOKUP($B351,'Tillförd energi'!$B$1:$AS$566,MATCH(X$1,'Tillförd energi'!$B$1:$AQ$1,0),FALSE)</f>
        <v>0</v>
      </c>
      <c r="Y351">
        <f>VLOOKUP($B351,'Tillförd energi'!$B$1:$AS$566,MATCH(Y$1,'Tillförd energi'!$B$1:$AQ$1,0),FALSE)</f>
        <v>0</v>
      </c>
      <c r="Z351">
        <f>VLOOKUP($B351,'Tillförd energi'!$B$1:$AS$566,MATCH(Z$1,'Tillförd energi'!$B$1:$AQ$1,0),FALSE)</f>
        <v>0</v>
      </c>
      <c r="AA351">
        <f>VLOOKUP($B351,'Tillförd energi'!$B$1:$AS$566,MATCH(AA$1,'Tillförd energi'!$B$1:$AQ$1,0),FALSE)</f>
        <v>0</v>
      </c>
      <c r="AB351">
        <f>VLOOKUP($B351,'Tillförd energi'!$B$1:$AS$566,MATCH(AB$1,'Tillförd energi'!$B$1:$AQ$1,0),FALSE)</f>
        <v>0</v>
      </c>
      <c r="AC351">
        <f>VLOOKUP($B351,'Tillförd energi'!$B$1:$AS$566,MATCH(AC$1,'Tillförd energi'!$B$1:$AQ$1,0),FALSE)</f>
        <v>0</v>
      </c>
      <c r="AD351">
        <f>VLOOKUP($B351,'Tillförd energi'!$B$1:$AS$566,MATCH(AD$1,'Tillförd energi'!$B$1:$AQ$1,0),FALSE)</f>
        <v>0</v>
      </c>
      <c r="AE351">
        <f>VLOOKUP($B351,'Tillförd energi'!$B$1:$AS$566,MATCH(AE$1,'Tillförd energi'!$B$1:$AQ$1,0),FALSE)</f>
        <v>0</v>
      </c>
      <c r="AF351">
        <f>VLOOKUP($B351,'Tillförd energi'!$B$1:$AS$566,MATCH(AF$1,'Tillförd energi'!$B$1:$AQ$1,0),FALSE)</f>
        <v>0.1</v>
      </c>
      <c r="AG351">
        <f>IFERROR(VLOOKUP(B351,Miljö!$B$1:$S$476,9,FALSE)/1,0)</f>
        <v>0</v>
      </c>
      <c r="AI351">
        <f t="shared" si="40"/>
        <v>7.4647100000000002</v>
      </c>
      <c r="AJ351">
        <f t="shared" si="41"/>
        <v>7.4647100000000002</v>
      </c>
      <c r="AK351">
        <f>IF(ISERROR(1/VLOOKUP($B351,Leveranser!$B$1:$S$500,MATCH("såld värme (gwh)",Leveranser!$B$1:$S$1,0),FALSE)),"",VLOOKUP($B351,Leveranser!$B$1:$S$500,MATCH("såld värme (gwh)",Leveranser!$B$1:$S$1,0),FALSE))</f>
        <v>4.9000000000000004</v>
      </c>
      <c r="AL351">
        <f>VLOOKUP($B351,Leveranser!$B$1:$Y$500,MATCH("Totalt såld fjärrvärme till andra fjärrvärmeföretag",Leveranser!$B$1:$AA$1,0),FALSE)</f>
        <v>0</v>
      </c>
      <c r="AM351">
        <f>IF(ISERROR(1/VLOOKUP($B351,Miljö!$B$1:$S$500,MATCH("Såld mängd produktionsspecifik fjärrvärme (GWh)",Miljö!$B$1:$R$1,0),FALSE)),0,VLOOKUP($B351,Miljö!$B$1:$S$500,MATCH("Såld mängd produktionsspecifik fjärrvärme (GWh)",Miljö!$B$1:$R$1,0),FALSE))</f>
        <v>0</v>
      </c>
      <c r="AN351" s="137">
        <f t="shared" si="42"/>
        <v>0.65642201773411157</v>
      </c>
      <c r="AP351" t="str">
        <f>VLOOKUP($B351,Miljövärden!$B$1:$H$446,7,FALSE)</f>
        <v>Ja</v>
      </c>
      <c r="AQ351" t="str">
        <f>VLOOKUP($B351,Miljövärden!$B$1:$H$446,6,FALSE)</f>
        <v>Ja</v>
      </c>
      <c r="AU351">
        <f t="shared" si="43"/>
        <v>0.1</v>
      </c>
      <c r="AV351">
        <f t="shared" si="44"/>
        <v>0</v>
      </c>
      <c r="AW351">
        <f t="shared" si="45"/>
        <v>7.0647099999999998</v>
      </c>
      <c r="AX351">
        <f t="shared" si="46"/>
        <v>0</v>
      </c>
      <c r="AZ351">
        <f t="shared" si="47"/>
        <v>7.0647099999999998</v>
      </c>
    </row>
    <row r="352" spans="1:52" customFormat="1" x14ac:dyDescent="0.25">
      <c r="A352" s="2" t="s">
        <v>538</v>
      </c>
      <c r="B352" s="2" t="s">
        <v>540</v>
      </c>
      <c r="C352">
        <f>VLOOKUP($B352,'Tillförd energi'!$B$1:$AS$566,MATCH(C$1,'Tillförd energi'!$B$1:$AQ$1,0),FALSE)</f>
        <v>0</v>
      </c>
      <c r="D352">
        <f>VLOOKUP($B352,'Tillförd energi'!$B$1:$AS$566,MATCH(D$1,'Tillförd energi'!$B$1:$AQ$1,0),FALSE)</f>
        <v>0.2</v>
      </c>
      <c r="E352">
        <f>VLOOKUP($B352,'Tillförd energi'!$B$1:$AS$566,MATCH(E$1,'Tillförd energi'!$B$1:$AQ$1,0),FALSE)</f>
        <v>0</v>
      </c>
      <c r="F352">
        <f>VLOOKUP($B352,'Tillförd energi'!$B$1:$AS$566,MATCH(F$1,'Tillförd energi'!$B$1:$AQ$1,0),FALSE)</f>
        <v>0</v>
      </c>
      <c r="G352">
        <f>VLOOKUP($B352,'Tillförd energi'!$B$1:$AS$566,MATCH(G$1,'Tillförd energi'!$B$1:$AQ$1,0),FALSE)</f>
        <v>0</v>
      </c>
      <c r="H352">
        <f>VLOOKUP($B352,'Tillförd energi'!$B$1:$AS$566,MATCH(H$1,'Tillförd energi'!$B$1:$AQ$1,0),FALSE)</f>
        <v>0</v>
      </c>
      <c r="I352">
        <f>VLOOKUP($B352,'Tillförd energi'!$B$1:$AS$566,MATCH(I$1,'Tillförd energi'!$B$1:$AQ$1,0),FALSE)</f>
        <v>0</v>
      </c>
      <c r="J352">
        <f>VLOOKUP($B352,'Tillförd energi'!$B$1:$AS$566,MATCH(J$1,'Tillförd energi'!$B$1:$AQ$1,0),FALSE)</f>
        <v>0</v>
      </c>
      <c r="K352">
        <v>0</v>
      </c>
      <c r="L352">
        <f>VLOOKUP($B352,'Tillförd energi'!$B$1:$AS$566,MATCH(L$1,'Tillförd energi'!$B$1:$AQ$1,0),FALSE)</f>
        <v>0</v>
      </c>
      <c r="M352">
        <f>VLOOKUP($B352,'Tillförd energi'!$B$1:$AS$566,MATCH(M$1,'Tillförd energi'!$B$1:$AQ$1,0),FALSE)</f>
        <v>0</v>
      </c>
      <c r="N352">
        <f>VLOOKUP($B352,'Tillförd energi'!$B$1:$AS$566,MATCH(N$1,'Tillförd energi'!$B$1:$AQ$1,0),FALSE)</f>
        <v>0</v>
      </c>
      <c r="O352">
        <f>VLOOKUP($B352,'Tillförd energi'!$B$1:$AS$566,MATCH(O$1,'Tillförd energi'!$B$1:$AQ$1,0),FALSE)</f>
        <v>0</v>
      </c>
      <c r="P352">
        <f>VLOOKUP($B352,'Tillförd energi'!$B$1:$AS$566,MATCH(P$1,'Tillförd energi'!$B$1:$AQ$1,0),FALSE)</f>
        <v>5.8</v>
      </c>
      <c r="Q352">
        <f>VLOOKUP($B352,'Tillförd energi'!$B$1:$AS$566,MATCH(Q$1,'Tillförd energi'!$B$1:$AQ$1,0),FALSE)</f>
        <v>0</v>
      </c>
      <c r="R352">
        <f>VLOOKUP($B352,'Tillförd energi'!$B$1:$AS$566,MATCH(R$1,'Tillförd energi'!$B$1:$AQ$1,0),FALSE)</f>
        <v>0</v>
      </c>
      <c r="S352">
        <f>VLOOKUP($B352,'Tillförd energi'!$B$1:$AS$566,MATCH(S$1,'Tillförd energi'!$B$1:$AQ$1,0),FALSE)</f>
        <v>0</v>
      </c>
      <c r="T352">
        <f>VLOOKUP($B352,'Tillförd energi'!$B$1:$AS$566,MATCH(T$1,'Tillförd energi'!$B$1:$AQ$1,0),FALSE)</f>
        <v>0</v>
      </c>
      <c r="U352">
        <f>VLOOKUP($B352,'Tillförd energi'!$B$1:$AS$566,MATCH(U$1,'Tillförd energi'!$B$1:$AQ$1,0),FALSE)</f>
        <v>0</v>
      </c>
      <c r="V352">
        <f>VLOOKUP($B352,'Tillförd energi'!$B$1:$AS$566,MATCH(V$1,'Tillförd energi'!$B$1:$AQ$1,0),FALSE)</f>
        <v>0</v>
      </c>
      <c r="W352">
        <f>VLOOKUP($B352,'Tillförd energi'!$B$1:$AS$566,MATCH(W$1,'Tillförd energi'!$B$1:$AQ$1,0),FALSE)</f>
        <v>0</v>
      </c>
      <c r="X352">
        <f>VLOOKUP($B352,'Tillförd energi'!$B$1:$AS$566,MATCH(X$1,'Tillförd energi'!$B$1:$AQ$1,0),FALSE)</f>
        <v>0</v>
      </c>
      <c r="Y352">
        <f>VLOOKUP($B352,'Tillförd energi'!$B$1:$AS$566,MATCH(Y$1,'Tillförd energi'!$B$1:$AQ$1,0),FALSE)</f>
        <v>0</v>
      </c>
      <c r="Z352">
        <f>VLOOKUP($B352,'Tillförd energi'!$B$1:$AS$566,MATCH(Z$1,'Tillförd energi'!$B$1:$AQ$1,0),FALSE)</f>
        <v>0</v>
      </c>
      <c r="AA352">
        <f>VLOOKUP($B352,'Tillförd energi'!$B$1:$AS$566,MATCH(AA$1,'Tillförd energi'!$B$1:$AQ$1,0),FALSE)</f>
        <v>0</v>
      </c>
      <c r="AB352">
        <f>VLOOKUP($B352,'Tillförd energi'!$B$1:$AS$566,MATCH(AB$1,'Tillförd energi'!$B$1:$AQ$1,0),FALSE)</f>
        <v>0</v>
      </c>
      <c r="AC352">
        <f>VLOOKUP($B352,'Tillförd energi'!$B$1:$AS$566,MATCH(AC$1,'Tillförd energi'!$B$1:$AQ$1,0),FALSE)</f>
        <v>0</v>
      </c>
      <c r="AD352">
        <f>VLOOKUP($B352,'Tillförd energi'!$B$1:$AS$566,MATCH(AD$1,'Tillförd energi'!$B$1:$AQ$1,0),FALSE)</f>
        <v>0</v>
      </c>
      <c r="AE352">
        <f>VLOOKUP($B352,'Tillförd energi'!$B$1:$AS$566,MATCH(AE$1,'Tillförd energi'!$B$1:$AQ$1,0),FALSE)</f>
        <v>0</v>
      </c>
      <c r="AF352">
        <f>VLOOKUP($B352,'Tillförd energi'!$B$1:$AS$566,MATCH(AF$1,'Tillförd energi'!$B$1:$AQ$1,0),FALSE)</f>
        <v>0.1</v>
      </c>
      <c r="AG352">
        <f>IFERROR(VLOOKUP(B352,Miljö!$B$1:$S$476,9,FALSE)/1,0)</f>
        <v>0</v>
      </c>
      <c r="AI352">
        <f t="shared" si="40"/>
        <v>6.1</v>
      </c>
      <c r="AJ352">
        <f t="shared" si="41"/>
        <v>6.1</v>
      </c>
      <c r="AK352">
        <f>IF(ISERROR(1/VLOOKUP($B352,Leveranser!$B$1:$S$500,MATCH("såld värme (gwh)",Leveranser!$B$1:$S$1,0),FALSE)),"",VLOOKUP($B352,Leveranser!$B$1:$S$500,MATCH("såld värme (gwh)",Leveranser!$B$1:$S$1,0),FALSE))</f>
        <v>3.8</v>
      </c>
      <c r="AL352">
        <f>VLOOKUP($B352,Leveranser!$B$1:$Y$500,MATCH("Totalt såld fjärrvärme till andra fjärrvärmeföretag",Leveranser!$B$1:$AA$1,0),FALSE)</f>
        <v>0</v>
      </c>
      <c r="AM352">
        <f>IF(ISERROR(1/VLOOKUP($B352,Miljö!$B$1:$S$500,MATCH("Såld mängd produktionsspecifik fjärrvärme (GWh)",Miljö!$B$1:$R$1,0),FALSE)),0,VLOOKUP($B352,Miljö!$B$1:$S$500,MATCH("Såld mängd produktionsspecifik fjärrvärme (GWh)",Miljö!$B$1:$R$1,0),FALSE))</f>
        <v>0</v>
      </c>
      <c r="AN352" s="137">
        <f t="shared" si="42"/>
        <v>0.62295081967213117</v>
      </c>
      <c r="AP352" t="str">
        <f>VLOOKUP($B352,Miljövärden!$B$1:$H$446,7,FALSE)</f>
        <v>Ja</v>
      </c>
      <c r="AQ352" t="str">
        <f>VLOOKUP($B352,Miljövärden!$B$1:$H$446,6,FALSE)</f>
        <v>Nej</v>
      </c>
      <c r="AU352">
        <f t="shared" si="43"/>
        <v>0.1</v>
      </c>
      <c r="AV352">
        <f t="shared" si="44"/>
        <v>0</v>
      </c>
      <c r="AW352">
        <f t="shared" si="45"/>
        <v>5.8</v>
      </c>
      <c r="AX352">
        <f t="shared" si="46"/>
        <v>0</v>
      </c>
      <c r="AZ352">
        <f t="shared" si="47"/>
        <v>5.8</v>
      </c>
    </row>
    <row r="353" spans="1:52" customFormat="1" x14ac:dyDescent="0.25">
      <c r="A353" s="2" t="s">
        <v>538</v>
      </c>
      <c r="B353" s="2" t="s">
        <v>541</v>
      </c>
      <c r="C353">
        <f>VLOOKUP($B353,'Tillförd energi'!$B$1:$AS$566,MATCH(C$1,'Tillförd energi'!$B$1:$AQ$1,0),FALSE)</f>
        <v>0</v>
      </c>
      <c r="D353">
        <f>VLOOKUP($B353,'Tillförd energi'!$B$1:$AS$566,MATCH(D$1,'Tillförd energi'!$B$1:$AQ$1,0),FALSE)</f>
        <v>10.535299999999999</v>
      </c>
      <c r="E353">
        <f>VLOOKUP($B353,'Tillförd energi'!$B$1:$AS$566,MATCH(E$1,'Tillförd energi'!$B$1:$AQ$1,0),FALSE)</f>
        <v>0</v>
      </c>
      <c r="F353">
        <f>VLOOKUP($B353,'Tillförd energi'!$B$1:$AS$566,MATCH(F$1,'Tillförd energi'!$B$1:$AQ$1,0),FALSE)</f>
        <v>0</v>
      </c>
      <c r="G353">
        <f>VLOOKUP($B353,'Tillförd energi'!$B$1:$AS$566,MATCH(G$1,'Tillförd energi'!$B$1:$AQ$1,0),FALSE)</f>
        <v>0</v>
      </c>
      <c r="H353">
        <f>VLOOKUP($B353,'Tillförd energi'!$B$1:$AS$566,MATCH(H$1,'Tillförd energi'!$B$1:$AQ$1,0),FALSE)</f>
        <v>0</v>
      </c>
      <c r="I353">
        <f>VLOOKUP($B353,'Tillförd energi'!$B$1:$AS$566,MATCH(I$1,'Tillförd energi'!$B$1:$AQ$1,0),FALSE)</f>
        <v>4.0358700000000001</v>
      </c>
      <c r="J353">
        <f>VLOOKUP($B353,'Tillförd energi'!$B$1:$AS$566,MATCH(J$1,'Tillförd energi'!$B$1:$AQ$1,0),FALSE)</f>
        <v>1.1000000000000001</v>
      </c>
      <c r="K353">
        <v>0</v>
      </c>
      <c r="L353">
        <f>VLOOKUP($B353,'Tillförd energi'!$B$1:$AS$566,MATCH(L$1,'Tillförd energi'!$B$1:$AQ$1,0),FALSE)</f>
        <v>69.252600000000001</v>
      </c>
      <c r="M353">
        <f>VLOOKUP($B353,'Tillförd energi'!$B$1:$AS$566,MATCH(M$1,'Tillförd energi'!$B$1:$AQ$1,0),FALSE)</f>
        <v>8.5349400000000006</v>
      </c>
      <c r="N353">
        <f>VLOOKUP($B353,'Tillförd energi'!$B$1:$AS$566,MATCH(N$1,'Tillförd energi'!$B$1:$AQ$1,0),FALSE)</f>
        <v>15.586499999999999</v>
      </c>
      <c r="O353">
        <f>VLOOKUP($B353,'Tillförd energi'!$B$1:$AS$566,MATCH(O$1,'Tillförd energi'!$B$1:$AQ$1,0),FALSE)</f>
        <v>0</v>
      </c>
      <c r="P353">
        <f>VLOOKUP($B353,'Tillförd energi'!$B$1:$AS$566,MATCH(P$1,'Tillförd energi'!$B$1:$AQ$1,0),FALSE)</f>
        <v>18.8323</v>
      </c>
      <c r="Q353">
        <f>VLOOKUP($B353,'Tillförd energi'!$B$1:$AS$566,MATCH(Q$1,'Tillförd energi'!$B$1:$AQ$1,0),FALSE)</f>
        <v>0</v>
      </c>
      <c r="R353">
        <f>VLOOKUP($B353,'Tillförd energi'!$B$1:$AS$566,MATCH(R$1,'Tillförd energi'!$B$1:$AQ$1,0),FALSE)</f>
        <v>0</v>
      </c>
      <c r="S353">
        <f>VLOOKUP($B353,'Tillförd energi'!$B$1:$AS$566,MATCH(S$1,'Tillförd energi'!$B$1:$AQ$1,0),FALSE)</f>
        <v>0.3</v>
      </c>
      <c r="T353">
        <f>VLOOKUP($B353,'Tillförd energi'!$B$1:$AS$566,MATCH(T$1,'Tillförd energi'!$B$1:$AQ$1,0),FALSE)</f>
        <v>0</v>
      </c>
      <c r="U353">
        <f>VLOOKUP($B353,'Tillförd energi'!$B$1:$AS$566,MATCH(U$1,'Tillförd energi'!$B$1:$AQ$1,0),FALSE)</f>
        <v>0</v>
      </c>
      <c r="V353">
        <f>VLOOKUP($B353,'Tillförd energi'!$B$1:$AS$566,MATCH(V$1,'Tillförd energi'!$B$1:$AQ$1,0),FALSE)</f>
        <v>0</v>
      </c>
      <c r="W353">
        <f>VLOOKUP($B353,'Tillförd energi'!$B$1:$AS$566,MATCH(W$1,'Tillförd energi'!$B$1:$AQ$1,0),FALSE)</f>
        <v>0</v>
      </c>
      <c r="X353">
        <f>VLOOKUP($B353,'Tillförd energi'!$B$1:$AS$566,MATCH(X$1,'Tillförd energi'!$B$1:$AQ$1,0),FALSE)</f>
        <v>0</v>
      </c>
      <c r="Y353">
        <f>VLOOKUP($B353,'Tillförd energi'!$B$1:$AS$566,MATCH(Y$1,'Tillförd energi'!$B$1:$AQ$1,0),FALSE)</f>
        <v>0</v>
      </c>
      <c r="Z353">
        <f>VLOOKUP($B353,'Tillförd energi'!$B$1:$AS$566,MATCH(Z$1,'Tillförd energi'!$B$1:$AQ$1,0),FALSE)</f>
        <v>0</v>
      </c>
      <c r="AA353">
        <f>VLOOKUP($B353,'Tillförd energi'!$B$1:$AS$566,MATCH(AA$1,'Tillförd energi'!$B$1:$AQ$1,0),FALSE)</f>
        <v>0</v>
      </c>
      <c r="AB353">
        <f>VLOOKUP($B353,'Tillförd energi'!$B$1:$AS$566,MATCH(AB$1,'Tillförd energi'!$B$1:$AQ$1,0),FALSE)</f>
        <v>0</v>
      </c>
      <c r="AC353">
        <f>VLOOKUP($B353,'Tillförd energi'!$B$1:$AS$566,MATCH(AC$1,'Tillförd energi'!$B$1:$AQ$1,0),FALSE)</f>
        <v>19.5</v>
      </c>
      <c r="AD353">
        <f>VLOOKUP($B353,'Tillförd energi'!$B$1:$AS$566,MATCH(AD$1,'Tillförd energi'!$B$1:$AQ$1,0),FALSE)</f>
        <v>0</v>
      </c>
      <c r="AE353">
        <f>VLOOKUP($B353,'Tillförd energi'!$B$1:$AS$566,MATCH(AE$1,'Tillförd energi'!$B$1:$AQ$1,0),FALSE)</f>
        <v>0</v>
      </c>
      <c r="AF353">
        <f>VLOOKUP($B353,'Tillförd energi'!$B$1:$AS$566,MATCH(AF$1,'Tillförd energi'!$B$1:$AQ$1,0),FALSE)</f>
        <v>4.3563200000000002</v>
      </c>
      <c r="AG353">
        <f>IFERROR(VLOOKUP(B353,Miljö!$B$1:$S$476,9,FALSE)/1,0)</f>
        <v>0</v>
      </c>
      <c r="AI353">
        <f t="shared" si="40"/>
        <v>152.03383000000002</v>
      </c>
      <c r="AJ353">
        <f t="shared" si="41"/>
        <v>152.03383000000002</v>
      </c>
      <c r="AK353">
        <f>IF(ISERROR(1/VLOOKUP($B353,Leveranser!$B$1:$S$500,MATCH("såld värme (gwh)",Leveranser!$B$1:$S$1,0),FALSE)),"",VLOOKUP($B353,Leveranser!$B$1:$S$500,MATCH("såld värme (gwh)",Leveranser!$B$1:$S$1,0),FALSE))</f>
        <v>113.5</v>
      </c>
      <c r="AL353">
        <f>VLOOKUP($B353,Leveranser!$B$1:$Y$500,MATCH("Totalt såld fjärrvärme till andra fjärrvärmeföretag",Leveranser!$B$1:$AA$1,0),FALSE)</f>
        <v>0</v>
      </c>
      <c r="AM353">
        <f>IF(ISERROR(1/VLOOKUP($B353,Miljö!$B$1:$S$500,MATCH("Såld mängd produktionsspecifik fjärrvärme (GWh)",Miljö!$B$1:$R$1,0),FALSE)),0,VLOOKUP($B353,Miljö!$B$1:$S$500,MATCH("Såld mängd produktionsspecifik fjärrvärme (GWh)",Miljö!$B$1:$R$1,0),FALSE))</f>
        <v>0</v>
      </c>
      <c r="AN353" s="137">
        <f t="shared" si="42"/>
        <v>0.74654437107846316</v>
      </c>
      <c r="AP353" t="str">
        <f>VLOOKUP($B353,Miljövärden!$B$1:$H$446,7,FALSE)</f>
        <v>Ja</v>
      </c>
      <c r="AQ353" t="str">
        <f>VLOOKUP($B353,Miljövärden!$B$1:$H$446,6,FALSE)</f>
        <v>Ja</v>
      </c>
      <c r="AU353">
        <f t="shared" si="43"/>
        <v>4.3563200000000002</v>
      </c>
      <c r="AV353">
        <f t="shared" si="44"/>
        <v>0</v>
      </c>
      <c r="AW353">
        <f t="shared" si="45"/>
        <v>42.953739999999996</v>
      </c>
      <c r="AX353">
        <f t="shared" si="46"/>
        <v>0.3</v>
      </c>
      <c r="AZ353">
        <f t="shared" si="47"/>
        <v>112.50634000000001</v>
      </c>
    </row>
    <row r="354" spans="1:52" customFormat="1" x14ac:dyDescent="0.25">
      <c r="A354" s="2" t="s">
        <v>542</v>
      </c>
      <c r="B354" s="2" t="s">
        <v>543</v>
      </c>
      <c r="C354">
        <f>VLOOKUP($B354,'Tillförd energi'!$B$1:$AS$566,MATCH(C$1,'Tillförd energi'!$B$1:$AQ$1,0),FALSE)</f>
        <v>0</v>
      </c>
      <c r="D354">
        <f>VLOOKUP($B354,'Tillförd energi'!$B$1:$AS$566,MATCH(D$1,'Tillförd energi'!$B$1:$AQ$1,0),FALSE)</f>
        <v>0</v>
      </c>
      <c r="E354">
        <f>VLOOKUP($B354,'Tillförd energi'!$B$1:$AS$566,MATCH(E$1,'Tillförd energi'!$B$1:$AQ$1,0),FALSE)</f>
        <v>0</v>
      </c>
      <c r="F354">
        <f>VLOOKUP($B354,'Tillförd energi'!$B$1:$AS$566,MATCH(F$1,'Tillförd energi'!$B$1:$AQ$1,0),FALSE)</f>
        <v>0</v>
      </c>
      <c r="G354">
        <f>VLOOKUP($B354,'Tillförd energi'!$B$1:$AS$566,MATCH(G$1,'Tillförd energi'!$B$1:$AQ$1,0),FALSE)</f>
        <v>0</v>
      </c>
      <c r="H354">
        <f>VLOOKUP($B354,'Tillförd energi'!$B$1:$AS$566,MATCH(H$1,'Tillförd energi'!$B$1:$AQ$1,0),FALSE)</f>
        <v>0</v>
      </c>
      <c r="I354">
        <f>VLOOKUP($B354,'Tillförd energi'!$B$1:$AS$566,MATCH(I$1,'Tillförd energi'!$B$1:$AQ$1,0),FALSE)</f>
        <v>0</v>
      </c>
      <c r="J354">
        <f>VLOOKUP($B354,'Tillförd energi'!$B$1:$AS$566,MATCH(J$1,'Tillförd energi'!$B$1:$AQ$1,0),FALSE)</f>
        <v>0</v>
      </c>
      <c r="K354">
        <v>0</v>
      </c>
      <c r="L354">
        <f>VLOOKUP($B354,'Tillförd energi'!$B$1:$AS$566,MATCH(L$1,'Tillförd energi'!$B$1:$AQ$1,0),FALSE)</f>
        <v>0</v>
      </c>
      <c r="M354">
        <f>VLOOKUP($B354,'Tillförd energi'!$B$1:$AS$566,MATCH(M$1,'Tillförd energi'!$B$1:$AQ$1,0),FALSE)</f>
        <v>0</v>
      </c>
      <c r="N354">
        <f>VLOOKUP($B354,'Tillförd energi'!$B$1:$AS$566,MATCH(N$1,'Tillförd energi'!$B$1:$AQ$1,0),FALSE)</f>
        <v>0</v>
      </c>
      <c r="O354">
        <f>VLOOKUP($B354,'Tillförd energi'!$B$1:$AS$566,MATCH(O$1,'Tillförd energi'!$B$1:$AQ$1,0),FALSE)</f>
        <v>0</v>
      </c>
      <c r="P354">
        <f>VLOOKUP($B354,'Tillförd energi'!$B$1:$AS$566,MATCH(P$1,'Tillförd energi'!$B$1:$AQ$1,0),FALSE)</f>
        <v>0</v>
      </c>
      <c r="Q354">
        <f>VLOOKUP($B354,'Tillförd energi'!$B$1:$AS$566,MATCH(Q$1,'Tillförd energi'!$B$1:$AQ$1,0),FALSE)</f>
        <v>6.7988499999999998</v>
      </c>
      <c r="R354">
        <f>VLOOKUP($B354,'Tillförd energi'!$B$1:$AS$566,MATCH(R$1,'Tillförd energi'!$B$1:$AQ$1,0),FALSE)</f>
        <v>0</v>
      </c>
      <c r="S354">
        <f>VLOOKUP($B354,'Tillförd energi'!$B$1:$AS$566,MATCH(S$1,'Tillförd energi'!$B$1:$AQ$1,0),FALSE)</f>
        <v>0</v>
      </c>
      <c r="T354">
        <f>VLOOKUP($B354,'Tillförd energi'!$B$1:$AS$566,MATCH(T$1,'Tillförd energi'!$B$1:$AQ$1,0),FALSE)</f>
        <v>0</v>
      </c>
      <c r="U354">
        <f>VLOOKUP($B354,'Tillförd energi'!$B$1:$AS$566,MATCH(U$1,'Tillförd energi'!$B$1:$AQ$1,0),FALSE)</f>
        <v>0</v>
      </c>
      <c r="V354">
        <f>VLOOKUP($B354,'Tillförd energi'!$B$1:$AS$566,MATCH(V$1,'Tillförd energi'!$B$1:$AQ$1,0),FALSE)</f>
        <v>0</v>
      </c>
      <c r="W354">
        <f>VLOOKUP($B354,'Tillförd energi'!$B$1:$AS$566,MATCH(W$1,'Tillförd energi'!$B$1:$AQ$1,0),FALSE)</f>
        <v>0</v>
      </c>
      <c r="X354">
        <f>VLOOKUP($B354,'Tillförd energi'!$B$1:$AS$566,MATCH(X$1,'Tillförd energi'!$B$1:$AQ$1,0),FALSE)</f>
        <v>0</v>
      </c>
      <c r="Y354">
        <f>VLOOKUP($B354,'Tillförd energi'!$B$1:$AS$566,MATCH(Y$1,'Tillförd energi'!$B$1:$AQ$1,0),FALSE)</f>
        <v>0</v>
      </c>
      <c r="Z354">
        <f>VLOOKUP($B354,'Tillförd energi'!$B$1:$AS$566,MATCH(Z$1,'Tillförd energi'!$B$1:$AQ$1,0),FALSE)</f>
        <v>0</v>
      </c>
      <c r="AA354">
        <f>VLOOKUP($B354,'Tillförd energi'!$B$1:$AS$566,MATCH(AA$1,'Tillförd energi'!$B$1:$AQ$1,0),FALSE)</f>
        <v>0</v>
      </c>
      <c r="AB354">
        <f>VLOOKUP($B354,'Tillförd energi'!$B$1:$AS$566,MATCH(AB$1,'Tillförd energi'!$B$1:$AQ$1,0),FALSE)</f>
        <v>0</v>
      </c>
      <c r="AC354">
        <f>VLOOKUP($B354,'Tillförd energi'!$B$1:$AS$566,MATCH(AC$1,'Tillförd energi'!$B$1:$AQ$1,0),FALSE)</f>
        <v>0</v>
      </c>
      <c r="AD354">
        <f>VLOOKUP($B354,'Tillförd energi'!$B$1:$AS$566,MATCH(AD$1,'Tillförd energi'!$B$1:$AQ$1,0),FALSE)</f>
        <v>0</v>
      </c>
      <c r="AE354">
        <f>VLOOKUP($B354,'Tillförd energi'!$B$1:$AS$566,MATCH(AE$1,'Tillförd energi'!$B$1:$AQ$1,0),FALSE)</f>
        <v>0</v>
      </c>
      <c r="AF354">
        <f>VLOOKUP($B354,'Tillförd energi'!$B$1:$AS$566,MATCH(AF$1,'Tillförd energi'!$B$1:$AQ$1,0),FALSE)</f>
        <v>0.14699999999999999</v>
      </c>
      <c r="AG354">
        <f>IFERROR(VLOOKUP(B354,Miljö!$B$1:$S$476,9,FALSE)/1,0)</f>
        <v>0</v>
      </c>
      <c r="AI354">
        <f t="shared" si="40"/>
        <v>6.9458500000000001</v>
      </c>
      <c r="AJ354">
        <f t="shared" si="41"/>
        <v>6.9458500000000001</v>
      </c>
      <c r="AK354">
        <f>IF(ISERROR(1/VLOOKUP($B354,Leveranser!$B$1:$S$500,MATCH("såld värme (gwh)",Leveranser!$B$1:$S$1,0),FALSE)),"",VLOOKUP($B354,Leveranser!$B$1:$S$500,MATCH("såld värme (gwh)",Leveranser!$B$1:$S$1,0),FALSE))</f>
        <v>4.9000000000000004</v>
      </c>
      <c r="AL354">
        <f>VLOOKUP($B354,Leveranser!$B$1:$Y$500,MATCH("Totalt såld fjärrvärme till andra fjärrvärmeföretag",Leveranser!$B$1:$AA$1,0),FALSE)</f>
        <v>0</v>
      </c>
      <c r="AM354">
        <f>IF(ISERROR(1/VLOOKUP($B354,Miljö!$B$1:$S$500,MATCH("Såld mängd produktionsspecifik fjärrvärme (GWh)",Miljö!$B$1:$R$1,0),FALSE)),0,VLOOKUP($B354,Miljö!$B$1:$S$500,MATCH("Såld mängd produktionsspecifik fjärrvärme (GWh)",Miljö!$B$1:$R$1,0),FALSE))</f>
        <v>0</v>
      </c>
      <c r="AN354" s="137">
        <f t="shared" si="42"/>
        <v>0.70545721545959106</v>
      </c>
      <c r="AP354" t="str">
        <f>VLOOKUP($B354,Miljövärden!$B$1:$H$446,7,FALSE)</f>
        <v>Ja</v>
      </c>
      <c r="AQ354" t="str">
        <f>VLOOKUP($B354,Miljövärden!$B$1:$H$446,6,FALSE)</f>
        <v>Ja</v>
      </c>
      <c r="AU354">
        <f t="shared" si="43"/>
        <v>0.14699999999999999</v>
      </c>
      <c r="AV354">
        <f t="shared" si="44"/>
        <v>0</v>
      </c>
      <c r="AW354">
        <f t="shared" si="45"/>
        <v>6.7988499999999998</v>
      </c>
      <c r="AX354">
        <f t="shared" si="46"/>
        <v>0</v>
      </c>
      <c r="AZ354">
        <f t="shared" si="47"/>
        <v>6.7988499999999998</v>
      </c>
    </row>
    <row r="355" spans="1:52" customFormat="1" x14ac:dyDescent="0.25">
      <c r="A355" s="2" t="s">
        <v>542</v>
      </c>
      <c r="B355" s="2" t="s">
        <v>544</v>
      </c>
      <c r="C355">
        <f>VLOOKUP($B355,'Tillförd energi'!$B$1:$AS$566,MATCH(C$1,'Tillförd energi'!$B$1:$AQ$1,0),FALSE)</f>
        <v>0</v>
      </c>
      <c r="D355">
        <f>VLOOKUP($B355,'Tillförd energi'!$B$1:$AS$566,MATCH(D$1,'Tillförd energi'!$B$1:$AQ$1,0),FALSE)</f>
        <v>0</v>
      </c>
      <c r="E355">
        <f>VLOOKUP($B355,'Tillförd energi'!$B$1:$AS$566,MATCH(E$1,'Tillförd energi'!$B$1:$AQ$1,0),FALSE)</f>
        <v>0</v>
      </c>
      <c r="F355">
        <f>VLOOKUP($B355,'Tillförd energi'!$B$1:$AS$566,MATCH(F$1,'Tillförd energi'!$B$1:$AQ$1,0),FALSE)</f>
        <v>0</v>
      </c>
      <c r="G355">
        <f>VLOOKUP($B355,'Tillförd energi'!$B$1:$AS$566,MATCH(G$1,'Tillförd energi'!$B$1:$AQ$1,0),FALSE)</f>
        <v>0</v>
      </c>
      <c r="H355">
        <f>VLOOKUP($B355,'Tillförd energi'!$B$1:$AS$566,MATCH(H$1,'Tillförd energi'!$B$1:$AQ$1,0),FALSE)</f>
        <v>0</v>
      </c>
      <c r="I355">
        <f>VLOOKUP($B355,'Tillförd energi'!$B$1:$AS$566,MATCH(I$1,'Tillförd energi'!$B$1:$AQ$1,0),FALSE)</f>
        <v>0</v>
      </c>
      <c r="J355">
        <f>VLOOKUP($B355,'Tillförd energi'!$B$1:$AS$566,MATCH(J$1,'Tillförd energi'!$B$1:$AQ$1,0),FALSE)</f>
        <v>0</v>
      </c>
      <c r="K355">
        <v>0</v>
      </c>
      <c r="L355">
        <f>VLOOKUP($B355,'Tillförd energi'!$B$1:$AS$566,MATCH(L$1,'Tillförd energi'!$B$1:$AQ$1,0),FALSE)</f>
        <v>0</v>
      </c>
      <c r="M355">
        <f>VLOOKUP($B355,'Tillförd energi'!$B$1:$AS$566,MATCH(M$1,'Tillförd energi'!$B$1:$AQ$1,0),FALSE)</f>
        <v>0</v>
      </c>
      <c r="N355">
        <f>VLOOKUP($B355,'Tillförd energi'!$B$1:$AS$566,MATCH(N$1,'Tillförd energi'!$B$1:$AQ$1,0),FALSE)</f>
        <v>0</v>
      </c>
      <c r="O355">
        <f>VLOOKUP($B355,'Tillförd energi'!$B$1:$AS$566,MATCH(O$1,'Tillförd energi'!$B$1:$AQ$1,0),FALSE)</f>
        <v>0</v>
      </c>
      <c r="P355">
        <f>VLOOKUP($B355,'Tillförd energi'!$B$1:$AS$566,MATCH(P$1,'Tillförd energi'!$B$1:$AQ$1,0),FALSE)</f>
        <v>4.625</v>
      </c>
      <c r="Q355">
        <f>VLOOKUP($B355,'Tillförd energi'!$B$1:$AS$566,MATCH(Q$1,'Tillförd energi'!$B$1:$AQ$1,0),FALSE)</f>
        <v>0</v>
      </c>
      <c r="R355">
        <f>VLOOKUP($B355,'Tillförd energi'!$B$1:$AS$566,MATCH(R$1,'Tillförd energi'!$B$1:$AQ$1,0),FALSE)</f>
        <v>0</v>
      </c>
      <c r="S355">
        <f>VLOOKUP($B355,'Tillförd energi'!$B$1:$AS$566,MATCH(S$1,'Tillförd energi'!$B$1:$AQ$1,0),FALSE)</f>
        <v>0</v>
      </c>
      <c r="T355">
        <f>VLOOKUP($B355,'Tillförd energi'!$B$1:$AS$566,MATCH(T$1,'Tillförd energi'!$B$1:$AQ$1,0),FALSE)</f>
        <v>0</v>
      </c>
      <c r="U355">
        <f>VLOOKUP($B355,'Tillförd energi'!$B$1:$AS$566,MATCH(U$1,'Tillförd energi'!$B$1:$AQ$1,0),FALSE)</f>
        <v>0</v>
      </c>
      <c r="V355">
        <f>VLOOKUP($B355,'Tillförd energi'!$B$1:$AS$566,MATCH(V$1,'Tillförd energi'!$B$1:$AQ$1,0),FALSE)</f>
        <v>0</v>
      </c>
      <c r="W355">
        <f>VLOOKUP($B355,'Tillförd energi'!$B$1:$AS$566,MATCH(W$1,'Tillförd energi'!$B$1:$AQ$1,0),FALSE)</f>
        <v>0.315</v>
      </c>
      <c r="X355">
        <f>VLOOKUP($B355,'Tillförd energi'!$B$1:$AS$566,MATCH(X$1,'Tillförd energi'!$B$1:$AQ$1,0),FALSE)</f>
        <v>0</v>
      </c>
      <c r="Y355">
        <f>VLOOKUP($B355,'Tillförd energi'!$B$1:$AS$566,MATCH(Y$1,'Tillförd energi'!$B$1:$AQ$1,0),FALSE)</f>
        <v>0</v>
      </c>
      <c r="Z355">
        <f>VLOOKUP($B355,'Tillförd energi'!$B$1:$AS$566,MATCH(Z$1,'Tillförd energi'!$B$1:$AQ$1,0),FALSE)</f>
        <v>0</v>
      </c>
      <c r="AA355">
        <f>VLOOKUP($B355,'Tillförd energi'!$B$1:$AS$566,MATCH(AA$1,'Tillförd energi'!$B$1:$AQ$1,0),FALSE)</f>
        <v>0</v>
      </c>
      <c r="AB355">
        <f>VLOOKUP($B355,'Tillförd energi'!$B$1:$AS$566,MATCH(AB$1,'Tillförd energi'!$B$1:$AQ$1,0),FALSE)</f>
        <v>0</v>
      </c>
      <c r="AC355">
        <f>VLOOKUP($B355,'Tillförd energi'!$B$1:$AS$566,MATCH(AC$1,'Tillförd energi'!$B$1:$AQ$1,0),FALSE)</f>
        <v>0</v>
      </c>
      <c r="AD355">
        <f>VLOOKUP($B355,'Tillförd energi'!$B$1:$AS$566,MATCH(AD$1,'Tillförd energi'!$B$1:$AQ$1,0),FALSE)</f>
        <v>0</v>
      </c>
      <c r="AE355">
        <f>VLOOKUP($B355,'Tillförd energi'!$B$1:$AS$566,MATCH(AE$1,'Tillförd energi'!$B$1:$AQ$1,0),FALSE)</f>
        <v>0</v>
      </c>
      <c r="AF355">
        <f>VLOOKUP($B355,'Tillförd energi'!$B$1:$AS$566,MATCH(AF$1,'Tillförd energi'!$B$1:$AQ$1,0),FALSE)</f>
        <v>0.10299999999999999</v>
      </c>
      <c r="AG355">
        <f>IFERROR(VLOOKUP(B355,Miljö!$B$1:$S$476,9,FALSE)/1,0)</f>
        <v>0</v>
      </c>
      <c r="AI355">
        <f t="shared" si="40"/>
        <v>5.0430000000000001</v>
      </c>
      <c r="AJ355">
        <f t="shared" si="41"/>
        <v>5.0430000000000001</v>
      </c>
      <c r="AK355">
        <f>IF(ISERROR(1/VLOOKUP($B355,Leveranser!$B$1:$S$500,MATCH("såld värme (gwh)",Leveranser!$B$1:$S$1,0),FALSE)),"",VLOOKUP($B355,Leveranser!$B$1:$S$500,MATCH("såld värme (gwh)",Leveranser!$B$1:$S$1,0),FALSE))</f>
        <v>3.8250000000000002</v>
      </c>
      <c r="AL355">
        <f>VLOOKUP($B355,Leveranser!$B$1:$Y$500,MATCH("Totalt såld fjärrvärme till andra fjärrvärmeföretag",Leveranser!$B$1:$AA$1,0),FALSE)</f>
        <v>0</v>
      </c>
      <c r="AM355">
        <f>IF(ISERROR(1/VLOOKUP($B355,Miljö!$B$1:$S$500,MATCH("Såld mängd produktionsspecifik fjärrvärme (GWh)",Miljö!$B$1:$R$1,0),FALSE)),0,VLOOKUP($B355,Miljö!$B$1:$S$500,MATCH("Såld mängd produktionsspecifik fjärrvärme (GWh)",Miljö!$B$1:$R$1,0),FALSE))</f>
        <v>0</v>
      </c>
      <c r="AN355" s="137">
        <f t="shared" si="42"/>
        <v>0.75847709696609167</v>
      </c>
      <c r="AP355" t="str">
        <f>VLOOKUP($B355,Miljövärden!$B$1:$H$446,7,FALSE)</f>
        <v>Ja</v>
      </c>
      <c r="AQ355" t="str">
        <f>VLOOKUP($B355,Miljövärden!$B$1:$H$446,6,FALSE)</f>
        <v>Ja</v>
      </c>
      <c r="AU355">
        <f t="shared" si="43"/>
        <v>0.10299999999999999</v>
      </c>
      <c r="AV355">
        <f t="shared" si="44"/>
        <v>0</v>
      </c>
      <c r="AW355">
        <f t="shared" si="45"/>
        <v>4.625</v>
      </c>
      <c r="AX355">
        <f t="shared" si="46"/>
        <v>0</v>
      </c>
      <c r="AZ355">
        <f t="shared" si="47"/>
        <v>4.9400000000000004</v>
      </c>
    </row>
    <row r="356" spans="1:52" customFormat="1" x14ac:dyDescent="0.25">
      <c r="A356" s="2" t="s">
        <v>542</v>
      </c>
      <c r="B356" s="2" t="s">
        <v>545</v>
      </c>
      <c r="C356">
        <f>VLOOKUP($B356,'Tillförd energi'!$B$1:$AS$566,MATCH(C$1,'Tillförd energi'!$B$1:$AQ$1,0),FALSE)</f>
        <v>0</v>
      </c>
      <c r="D356">
        <f>VLOOKUP($B356,'Tillförd energi'!$B$1:$AS$566,MATCH(D$1,'Tillförd energi'!$B$1:$AQ$1,0),FALSE)</f>
        <v>0</v>
      </c>
      <c r="E356">
        <f>VLOOKUP($B356,'Tillförd energi'!$B$1:$AS$566,MATCH(E$1,'Tillförd energi'!$B$1:$AQ$1,0),FALSE)</f>
        <v>0</v>
      </c>
      <c r="F356">
        <f>VLOOKUP($B356,'Tillförd energi'!$B$1:$AS$566,MATCH(F$1,'Tillförd energi'!$B$1:$AQ$1,0),FALSE)</f>
        <v>0</v>
      </c>
      <c r="G356">
        <f>VLOOKUP($B356,'Tillförd energi'!$B$1:$AS$566,MATCH(G$1,'Tillförd energi'!$B$1:$AQ$1,0),FALSE)</f>
        <v>0</v>
      </c>
      <c r="H356">
        <f>VLOOKUP($B356,'Tillförd energi'!$B$1:$AS$566,MATCH(H$1,'Tillförd energi'!$B$1:$AQ$1,0),FALSE)</f>
        <v>0</v>
      </c>
      <c r="I356">
        <f>VLOOKUP($B356,'Tillförd energi'!$B$1:$AS$566,MATCH(I$1,'Tillförd energi'!$B$1:$AQ$1,0),FALSE)</f>
        <v>0</v>
      </c>
      <c r="J356">
        <f>VLOOKUP($B356,'Tillförd energi'!$B$1:$AS$566,MATCH(J$1,'Tillförd energi'!$B$1:$AQ$1,0),FALSE)</f>
        <v>0</v>
      </c>
      <c r="K356">
        <v>0</v>
      </c>
      <c r="L356">
        <f>VLOOKUP($B356,'Tillförd energi'!$B$1:$AS$566,MATCH(L$1,'Tillförd energi'!$B$1:$AQ$1,0),FALSE)</f>
        <v>0</v>
      </c>
      <c r="M356">
        <f>VLOOKUP($B356,'Tillförd energi'!$B$1:$AS$566,MATCH(M$1,'Tillförd energi'!$B$1:$AQ$1,0),FALSE)</f>
        <v>0</v>
      </c>
      <c r="N356">
        <f>VLOOKUP($B356,'Tillförd energi'!$B$1:$AS$566,MATCH(N$1,'Tillförd energi'!$B$1:$AQ$1,0),FALSE)</f>
        <v>0</v>
      </c>
      <c r="O356">
        <f>VLOOKUP($B356,'Tillförd energi'!$B$1:$AS$566,MATCH(O$1,'Tillförd energi'!$B$1:$AQ$1,0),FALSE)</f>
        <v>0</v>
      </c>
      <c r="P356">
        <f>VLOOKUP($B356,'Tillförd energi'!$B$1:$AS$566,MATCH(P$1,'Tillförd energi'!$B$1:$AQ$1,0),FALSE)</f>
        <v>0</v>
      </c>
      <c r="Q356">
        <f>VLOOKUP($B356,'Tillförd energi'!$B$1:$AS$566,MATCH(Q$1,'Tillförd energi'!$B$1:$AQ$1,0),FALSE)</f>
        <v>8.5609999999999999</v>
      </c>
      <c r="R356">
        <f>VLOOKUP($B356,'Tillförd energi'!$B$1:$AS$566,MATCH(R$1,'Tillförd energi'!$B$1:$AQ$1,0),FALSE)</f>
        <v>0</v>
      </c>
      <c r="S356">
        <f>VLOOKUP($B356,'Tillförd energi'!$B$1:$AS$566,MATCH(S$1,'Tillförd energi'!$B$1:$AQ$1,0),FALSE)</f>
        <v>0</v>
      </c>
      <c r="T356">
        <f>VLOOKUP($B356,'Tillförd energi'!$B$1:$AS$566,MATCH(T$1,'Tillförd energi'!$B$1:$AQ$1,0),FALSE)</f>
        <v>0</v>
      </c>
      <c r="U356">
        <f>VLOOKUP($B356,'Tillförd energi'!$B$1:$AS$566,MATCH(U$1,'Tillförd energi'!$B$1:$AQ$1,0),FALSE)</f>
        <v>0</v>
      </c>
      <c r="V356">
        <f>VLOOKUP($B356,'Tillförd energi'!$B$1:$AS$566,MATCH(V$1,'Tillförd energi'!$B$1:$AQ$1,0),FALSE)</f>
        <v>0</v>
      </c>
      <c r="W356">
        <f>VLOOKUP($B356,'Tillförd energi'!$B$1:$AS$566,MATCH(W$1,'Tillförd energi'!$B$1:$AQ$1,0),FALSE)</f>
        <v>9.9000000000000005E-2</v>
      </c>
      <c r="X356">
        <f>VLOOKUP($B356,'Tillförd energi'!$B$1:$AS$566,MATCH(X$1,'Tillförd energi'!$B$1:$AQ$1,0),FALSE)</f>
        <v>0</v>
      </c>
      <c r="Y356">
        <f>VLOOKUP($B356,'Tillförd energi'!$B$1:$AS$566,MATCH(Y$1,'Tillförd energi'!$B$1:$AQ$1,0),FALSE)</f>
        <v>0</v>
      </c>
      <c r="Z356">
        <f>VLOOKUP($B356,'Tillförd energi'!$B$1:$AS$566,MATCH(Z$1,'Tillförd energi'!$B$1:$AQ$1,0),FALSE)</f>
        <v>0</v>
      </c>
      <c r="AA356">
        <f>VLOOKUP($B356,'Tillförd energi'!$B$1:$AS$566,MATCH(AA$1,'Tillförd energi'!$B$1:$AQ$1,0),FALSE)</f>
        <v>0</v>
      </c>
      <c r="AB356">
        <f>VLOOKUP($B356,'Tillförd energi'!$B$1:$AS$566,MATCH(AB$1,'Tillförd energi'!$B$1:$AQ$1,0),FALSE)</f>
        <v>0</v>
      </c>
      <c r="AC356">
        <f>VLOOKUP($B356,'Tillförd energi'!$B$1:$AS$566,MATCH(AC$1,'Tillförd energi'!$B$1:$AQ$1,0),FALSE)</f>
        <v>0</v>
      </c>
      <c r="AD356">
        <f>VLOOKUP($B356,'Tillförd energi'!$B$1:$AS$566,MATCH(AD$1,'Tillförd energi'!$B$1:$AQ$1,0),FALSE)</f>
        <v>0</v>
      </c>
      <c r="AE356">
        <f>VLOOKUP($B356,'Tillförd energi'!$B$1:$AS$566,MATCH(AE$1,'Tillförd energi'!$B$1:$AQ$1,0),FALSE)</f>
        <v>0</v>
      </c>
      <c r="AF356">
        <f>VLOOKUP($B356,'Tillförd energi'!$B$1:$AS$566,MATCH(AF$1,'Tillförd energi'!$B$1:$AQ$1,0),FALSE)</f>
        <v>0.152</v>
      </c>
      <c r="AG356">
        <f>IFERROR(VLOOKUP(B356,Miljö!$B$1:$S$476,9,FALSE)/1,0)</f>
        <v>0</v>
      </c>
      <c r="AI356">
        <f t="shared" si="40"/>
        <v>8.8119999999999994</v>
      </c>
      <c r="AJ356">
        <f t="shared" si="41"/>
        <v>8.8119999999999994</v>
      </c>
      <c r="AK356">
        <f>IF(ISERROR(1/VLOOKUP($B356,Leveranser!$B$1:$S$500,MATCH("såld värme (gwh)",Leveranser!$B$1:$S$1,0),FALSE)),"",VLOOKUP($B356,Leveranser!$B$1:$S$500,MATCH("såld värme (gwh)",Leveranser!$B$1:$S$1,0),FALSE))</f>
        <v>6.3410000000000002</v>
      </c>
      <c r="AL356">
        <f>VLOOKUP($B356,Leveranser!$B$1:$Y$500,MATCH("Totalt såld fjärrvärme till andra fjärrvärmeföretag",Leveranser!$B$1:$AA$1,0),FALSE)</f>
        <v>0</v>
      </c>
      <c r="AM356">
        <f>IF(ISERROR(1/VLOOKUP($B356,Miljö!$B$1:$S$500,MATCH("Såld mängd produktionsspecifik fjärrvärme (GWh)",Miljö!$B$1:$R$1,0),FALSE)),0,VLOOKUP($B356,Miljö!$B$1:$S$500,MATCH("Såld mängd produktionsspecifik fjärrvärme (GWh)",Miljö!$B$1:$R$1,0),FALSE))</f>
        <v>0</v>
      </c>
      <c r="AN356" s="137">
        <f t="shared" si="42"/>
        <v>0.71958692691783943</v>
      </c>
      <c r="AP356" t="str">
        <f>VLOOKUP($B356,Miljövärden!$B$1:$H$446,7,FALSE)</f>
        <v>Ja</v>
      </c>
      <c r="AQ356" t="str">
        <f>VLOOKUP($B356,Miljövärden!$B$1:$H$446,6,FALSE)</f>
        <v>Ja</v>
      </c>
      <c r="AU356">
        <f t="shared" si="43"/>
        <v>0.152</v>
      </c>
      <c r="AV356">
        <f t="shared" si="44"/>
        <v>0</v>
      </c>
      <c r="AW356">
        <f t="shared" si="45"/>
        <v>8.5609999999999999</v>
      </c>
      <c r="AX356">
        <f t="shared" si="46"/>
        <v>0</v>
      </c>
      <c r="AZ356">
        <f t="shared" si="47"/>
        <v>8.66</v>
      </c>
    </row>
    <row r="357" spans="1:52" customFormat="1" x14ac:dyDescent="0.25">
      <c r="A357" s="2" t="s">
        <v>542</v>
      </c>
      <c r="B357" s="2" t="s">
        <v>546</v>
      </c>
      <c r="C357">
        <f>VLOOKUP($B357,'Tillförd energi'!$B$1:$AS$566,MATCH(C$1,'Tillförd energi'!$B$1:$AQ$1,0),FALSE)</f>
        <v>0</v>
      </c>
      <c r="D357">
        <f>VLOOKUP($B357,'Tillförd energi'!$B$1:$AS$566,MATCH(D$1,'Tillförd energi'!$B$1:$AQ$1,0),FALSE)</f>
        <v>0</v>
      </c>
      <c r="E357">
        <f>VLOOKUP($B357,'Tillförd energi'!$B$1:$AS$566,MATCH(E$1,'Tillförd energi'!$B$1:$AQ$1,0),FALSE)</f>
        <v>0</v>
      </c>
      <c r="F357">
        <f>VLOOKUP($B357,'Tillförd energi'!$B$1:$AS$566,MATCH(F$1,'Tillförd energi'!$B$1:$AQ$1,0),FALSE)</f>
        <v>0</v>
      </c>
      <c r="G357">
        <f>VLOOKUP($B357,'Tillförd energi'!$B$1:$AS$566,MATCH(G$1,'Tillförd energi'!$B$1:$AQ$1,0),FALSE)</f>
        <v>0</v>
      </c>
      <c r="H357">
        <f>VLOOKUP($B357,'Tillförd energi'!$B$1:$AS$566,MATCH(H$1,'Tillförd energi'!$B$1:$AQ$1,0),FALSE)</f>
        <v>0</v>
      </c>
      <c r="I357">
        <f>VLOOKUP($B357,'Tillförd energi'!$B$1:$AS$566,MATCH(I$1,'Tillförd energi'!$B$1:$AQ$1,0),FALSE)</f>
        <v>0</v>
      </c>
      <c r="J357">
        <f>VLOOKUP($B357,'Tillförd energi'!$B$1:$AS$566,MATCH(J$1,'Tillförd energi'!$B$1:$AQ$1,0),FALSE)</f>
        <v>0</v>
      </c>
      <c r="K357">
        <v>0</v>
      </c>
      <c r="L357">
        <f>VLOOKUP($B357,'Tillförd energi'!$B$1:$AS$566,MATCH(L$1,'Tillförd energi'!$B$1:$AQ$1,0),FALSE)</f>
        <v>0</v>
      </c>
      <c r="M357">
        <f>VLOOKUP($B357,'Tillförd energi'!$B$1:$AS$566,MATCH(M$1,'Tillförd energi'!$B$1:$AQ$1,0),FALSE)</f>
        <v>0</v>
      </c>
      <c r="N357">
        <f>VLOOKUP($B357,'Tillförd energi'!$B$1:$AS$566,MATCH(N$1,'Tillförd energi'!$B$1:$AQ$1,0),FALSE)</f>
        <v>0</v>
      </c>
      <c r="O357">
        <f>VLOOKUP($B357,'Tillförd energi'!$B$1:$AS$566,MATCH(O$1,'Tillförd energi'!$B$1:$AQ$1,0),FALSE)</f>
        <v>0</v>
      </c>
      <c r="P357">
        <f>VLOOKUP($B357,'Tillförd energi'!$B$1:$AS$566,MATCH(P$1,'Tillförd energi'!$B$1:$AQ$1,0),FALSE)</f>
        <v>0</v>
      </c>
      <c r="Q357">
        <f>VLOOKUP($B357,'Tillförd energi'!$B$1:$AS$566,MATCH(Q$1,'Tillförd energi'!$B$1:$AQ$1,0),FALSE)</f>
        <v>10.041</v>
      </c>
      <c r="R357">
        <f>VLOOKUP($B357,'Tillförd energi'!$B$1:$AS$566,MATCH(R$1,'Tillförd energi'!$B$1:$AQ$1,0),FALSE)</f>
        <v>0</v>
      </c>
      <c r="S357">
        <f>VLOOKUP($B357,'Tillförd energi'!$B$1:$AS$566,MATCH(S$1,'Tillförd energi'!$B$1:$AQ$1,0),FALSE)</f>
        <v>0</v>
      </c>
      <c r="T357">
        <f>VLOOKUP($B357,'Tillförd energi'!$B$1:$AS$566,MATCH(T$1,'Tillförd energi'!$B$1:$AQ$1,0),FALSE)</f>
        <v>0</v>
      </c>
      <c r="U357">
        <f>VLOOKUP($B357,'Tillförd energi'!$B$1:$AS$566,MATCH(U$1,'Tillförd energi'!$B$1:$AQ$1,0),FALSE)</f>
        <v>0</v>
      </c>
      <c r="V357">
        <f>VLOOKUP($B357,'Tillförd energi'!$B$1:$AS$566,MATCH(V$1,'Tillförd energi'!$B$1:$AQ$1,0),FALSE)</f>
        <v>0</v>
      </c>
      <c r="W357">
        <f>VLOOKUP($B357,'Tillförd energi'!$B$1:$AS$566,MATCH(W$1,'Tillförd energi'!$B$1:$AQ$1,0),FALSE)</f>
        <v>9.9000000000000005E-2</v>
      </c>
      <c r="X357">
        <f>VLOOKUP($B357,'Tillförd energi'!$B$1:$AS$566,MATCH(X$1,'Tillförd energi'!$B$1:$AQ$1,0),FALSE)</f>
        <v>0</v>
      </c>
      <c r="Y357">
        <f>VLOOKUP($B357,'Tillförd energi'!$B$1:$AS$566,MATCH(Y$1,'Tillförd energi'!$B$1:$AQ$1,0),FALSE)</f>
        <v>0</v>
      </c>
      <c r="Z357">
        <f>VLOOKUP($B357,'Tillförd energi'!$B$1:$AS$566,MATCH(Z$1,'Tillförd energi'!$B$1:$AQ$1,0),FALSE)</f>
        <v>0</v>
      </c>
      <c r="AA357">
        <f>VLOOKUP($B357,'Tillförd energi'!$B$1:$AS$566,MATCH(AA$1,'Tillförd energi'!$B$1:$AQ$1,0),FALSE)</f>
        <v>0</v>
      </c>
      <c r="AB357">
        <f>VLOOKUP($B357,'Tillförd energi'!$B$1:$AS$566,MATCH(AB$1,'Tillförd energi'!$B$1:$AQ$1,0),FALSE)</f>
        <v>0</v>
      </c>
      <c r="AC357">
        <f>VLOOKUP($B357,'Tillförd energi'!$B$1:$AS$566,MATCH(AC$1,'Tillförd energi'!$B$1:$AQ$1,0),FALSE)</f>
        <v>0</v>
      </c>
      <c r="AD357">
        <f>VLOOKUP($B357,'Tillförd energi'!$B$1:$AS$566,MATCH(AD$1,'Tillförd energi'!$B$1:$AQ$1,0),FALSE)</f>
        <v>0</v>
      </c>
      <c r="AE357">
        <f>VLOOKUP($B357,'Tillförd energi'!$B$1:$AS$566,MATCH(AE$1,'Tillförd energi'!$B$1:$AQ$1,0),FALSE)</f>
        <v>0</v>
      </c>
      <c r="AF357">
        <f>VLOOKUP($B357,'Tillförd energi'!$B$1:$AS$566,MATCH(AF$1,'Tillförd energi'!$B$1:$AQ$1,0),FALSE)</f>
        <v>0.19400000000000001</v>
      </c>
      <c r="AG357">
        <f>IFERROR(VLOOKUP(B357,Miljö!$B$1:$S$476,9,FALSE)/1,0)</f>
        <v>0</v>
      </c>
      <c r="AI357">
        <f t="shared" si="40"/>
        <v>10.334000000000001</v>
      </c>
      <c r="AJ357">
        <f t="shared" si="41"/>
        <v>10.334000000000001</v>
      </c>
      <c r="AK357">
        <f>IF(ISERROR(1/VLOOKUP($B357,Leveranser!$B$1:$S$500,MATCH("såld värme (gwh)",Leveranser!$B$1:$S$1,0),FALSE)),"",VLOOKUP($B357,Leveranser!$B$1:$S$500,MATCH("såld värme (gwh)",Leveranser!$B$1:$S$1,0),FALSE))</f>
        <v>8.4309999999999992</v>
      </c>
      <c r="AL357">
        <f>VLOOKUP($B357,Leveranser!$B$1:$Y$500,MATCH("Totalt såld fjärrvärme till andra fjärrvärmeföretag",Leveranser!$B$1:$AA$1,0),FALSE)</f>
        <v>0</v>
      </c>
      <c r="AM357">
        <f>IF(ISERROR(1/VLOOKUP($B357,Miljö!$B$1:$S$500,MATCH("Såld mängd produktionsspecifik fjärrvärme (GWh)",Miljö!$B$1:$R$1,0),FALSE)),0,VLOOKUP($B357,Miljö!$B$1:$S$500,MATCH("Såld mängd produktionsspecifik fjärrvärme (GWh)",Miljö!$B$1:$R$1,0),FALSE))</f>
        <v>0</v>
      </c>
      <c r="AN357" s="137">
        <f t="shared" si="42"/>
        <v>0.81585059028449758</v>
      </c>
      <c r="AP357" t="str">
        <f>VLOOKUP($B357,Miljövärden!$B$1:$H$446,7,FALSE)</f>
        <v>Ja</v>
      </c>
      <c r="AQ357" t="str">
        <f>VLOOKUP($B357,Miljövärden!$B$1:$H$446,6,FALSE)</f>
        <v>Ja</v>
      </c>
      <c r="AU357">
        <f t="shared" si="43"/>
        <v>0.19400000000000001</v>
      </c>
      <c r="AV357">
        <f t="shared" si="44"/>
        <v>0</v>
      </c>
      <c r="AW357">
        <f t="shared" si="45"/>
        <v>10.041</v>
      </c>
      <c r="AX357">
        <f t="shared" si="46"/>
        <v>0</v>
      </c>
      <c r="AZ357">
        <f t="shared" si="47"/>
        <v>10.14</v>
      </c>
    </row>
    <row r="358" spans="1:52" customFormat="1" x14ac:dyDescent="0.25">
      <c r="A358" s="2" t="s">
        <v>542</v>
      </c>
      <c r="B358" s="2" t="s">
        <v>547</v>
      </c>
      <c r="C358">
        <f>VLOOKUP($B358,'Tillförd energi'!$B$1:$AS$566,MATCH(C$1,'Tillförd energi'!$B$1:$AQ$1,0),FALSE)</f>
        <v>0</v>
      </c>
      <c r="D358">
        <f>VLOOKUP($B358,'Tillförd energi'!$B$1:$AS$566,MATCH(D$1,'Tillförd energi'!$B$1:$AQ$1,0),FALSE)</f>
        <v>0.219</v>
      </c>
      <c r="E358">
        <f>VLOOKUP($B358,'Tillförd energi'!$B$1:$AS$566,MATCH(E$1,'Tillförd energi'!$B$1:$AQ$1,0),FALSE)</f>
        <v>0.39500000000000002</v>
      </c>
      <c r="F358">
        <f>VLOOKUP($B358,'Tillförd energi'!$B$1:$AS$566,MATCH(F$1,'Tillförd energi'!$B$1:$AQ$1,0),FALSE)</f>
        <v>0</v>
      </c>
      <c r="G358">
        <f>VLOOKUP($B358,'Tillförd energi'!$B$1:$AS$566,MATCH(G$1,'Tillförd energi'!$B$1:$AQ$1,0),FALSE)</f>
        <v>0</v>
      </c>
      <c r="H358">
        <f>VLOOKUP($B358,'Tillförd energi'!$B$1:$AS$566,MATCH(H$1,'Tillförd energi'!$B$1:$AQ$1,0),FALSE)</f>
        <v>0</v>
      </c>
      <c r="I358">
        <f>VLOOKUP($B358,'Tillförd energi'!$B$1:$AS$566,MATCH(I$1,'Tillförd energi'!$B$1:$AQ$1,0),FALSE)</f>
        <v>0</v>
      </c>
      <c r="J358">
        <f>VLOOKUP($B358,'Tillförd energi'!$B$1:$AS$566,MATCH(J$1,'Tillförd energi'!$B$1:$AQ$1,0),FALSE)</f>
        <v>0.83599999999999997</v>
      </c>
      <c r="K358">
        <v>0</v>
      </c>
      <c r="L358">
        <f>VLOOKUP($B358,'Tillförd energi'!$B$1:$AS$566,MATCH(L$1,'Tillförd energi'!$B$1:$AQ$1,0),FALSE)</f>
        <v>0</v>
      </c>
      <c r="M358">
        <f>VLOOKUP($B358,'Tillförd energi'!$B$1:$AS$566,MATCH(M$1,'Tillförd energi'!$B$1:$AQ$1,0),FALSE)</f>
        <v>49.6038</v>
      </c>
      <c r="N358">
        <f>VLOOKUP($B358,'Tillförd energi'!$B$1:$AS$566,MATCH(N$1,'Tillförd energi'!$B$1:$AQ$1,0),FALSE)</f>
        <v>57.225000000000001</v>
      </c>
      <c r="O358">
        <f>VLOOKUP($B358,'Tillförd energi'!$B$1:$AS$566,MATCH(O$1,'Tillförd energi'!$B$1:$AQ$1,0),FALSE)</f>
        <v>0</v>
      </c>
      <c r="P358">
        <f>VLOOKUP($B358,'Tillförd energi'!$B$1:$AS$566,MATCH(P$1,'Tillförd energi'!$B$1:$AQ$1,0),FALSE)</f>
        <v>7.5</v>
      </c>
      <c r="Q358">
        <f>VLOOKUP($B358,'Tillförd energi'!$B$1:$AS$566,MATCH(Q$1,'Tillförd energi'!$B$1:$AQ$1,0),FALSE)</f>
        <v>6.4641299999999999</v>
      </c>
      <c r="R358">
        <f>VLOOKUP($B358,'Tillförd energi'!$B$1:$AS$566,MATCH(R$1,'Tillförd energi'!$B$1:$AQ$1,0),FALSE)</f>
        <v>0</v>
      </c>
      <c r="S358">
        <f>VLOOKUP($B358,'Tillförd energi'!$B$1:$AS$566,MATCH(S$1,'Tillförd energi'!$B$1:$AQ$1,0),FALSE)</f>
        <v>0</v>
      </c>
      <c r="T358">
        <f>VLOOKUP($B358,'Tillförd energi'!$B$1:$AS$566,MATCH(T$1,'Tillförd energi'!$B$1:$AQ$1,0),FALSE)</f>
        <v>0</v>
      </c>
      <c r="U358">
        <f>VLOOKUP($B358,'Tillförd energi'!$B$1:$AS$566,MATCH(U$1,'Tillförd energi'!$B$1:$AQ$1,0),FALSE)</f>
        <v>0</v>
      </c>
      <c r="V358">
        <f>VLOOKUP($B358,'Tillförd energi'!$B$1:$AS$566,MATCH(V$1,'Tillförd energi'!$B$1:$AQ$1,0),FALSE)</f>
        <v>0</v>
      </c>
      <c r="W358">
        <f>VLOOKUP($B358,'Tillförd energi'!$B$1:$AS$566,MATCH(W$1,'Tillförd energi'!$B$1:$AQ$1,0),FALSE)</f>
        <v>1.1970000000000001</v>
      </c>
      <c r="X358">
        <f>VLOOKUP($B358,'Tillförd energi'!$B$1:$AS$566,MATCH(X$1,'Tillförd energi'!$B$1:$AQ$1,0),FALSE)</f>
        <v>0</v>
      </c>
      <c r="Y358">
        <f>VLOOKUP($B358,'Tillförd energi'!$B$1:$AS$566,MATCH(Y$1,'Tillförd energi'!$B$1:$AQ$1,0),FALSE)</f>
        <v>0</v>
      </c>
      <c r="Z358">
        <f>VLOOKUP($B358,'Tillförd energi'!$B$1:$AS$566,MATCH(Z$1,'Tillförd energi'!$B$1:$AQ$1,0),FALSE)</f>
        <v>0</v>
      </c>
      <c r="AA358">
        <f>VLOOKUP($B358,'Tillförd energi'!$B$1:$AS$566,MATCH(AA$1,'Tillförd energi'!$B$1:$AQ$1,0),FALSE)</f>
        <v>0</v>
      </c>
      <c r="AB358">
        <f>VLOOKUP($B358,'Tillförd energi'!$B$1:$AS$566,MATCH(AB$1,'Tillförd energi'!$B$1:$AQ$1,0),FALSE)</f>
        <v>0</v>
      </c>
      <c r="AC358">
        <f>VLOOKUP($B358,'Tillförd energi'!$B$1:$AS$566,MATCH(AC$1,'Tillförd energi'!$B$1:$AQ$1,0),FALSE)</f>
        <v>14.494</v>
      </c>
      <c r="AD358">
        <f>VLOOKUP($B358,'Tillförd energi'!$B$1:$AS$566,MATCH(AD$1,'Tillförd energi'!$B$1:$AQ$1,0),FALSE)</f>
        <v>0</v>
      </c>
      <c r="AE358">
        <f>VLOOKUP($B358,'Tillförd energi'!$B$1:$AS$566,MATCH(AE$1,'Tillförd energi'!$B$1:$AQ$1,0),FALSE)</f>
        <v>0</v>
      </c>
      <c r="AF358">
        <f>VLOOKUP($B358,'Tillförd energi'!$B$1:$AS$566,MATCH(AF$1,'Tillförd energi'!$B$1:$AQ$1,0),FALSE)</f>
        <v>3.67977</v>
      </c>
      <c r="AG358">
        <f>IFERROR(VLOOKUP(B358,Miljö!$B$1:$S$476,9,FALSE)/1,0)</f>
        <v>0</v>
      </c>
      <c r="AI358">
        <f t="shared" si="40"/>
        <v>141.61369999999999</v>
      </c>
      <c r="AJ358">
        <f t="shared" si="41"/>
        <v>141.61369999999999</v>
      </c>
      <c r="AK358">
        <f>IF(ISERROR(1/VLOOKUP($B358,Leveranser!$B$1:$S$500,MATCH("såld värme (gwh)",Leveranser!$B$1:$S$1,0),FALSE)),"",VLOOKUP($B358,Leveranser!$B$1:$S$500,MATCH("såld värme (gwh)",Leveranser!$B$1:$S$1,0),FALSE))</f>
        <v>97.671000000000006</v>
      </c>
      <c r="AL358">
        <f>VLOOKUP($B358,Leveranser!$B$1:$Y$500,MATCH("Totalt såld fjärrvärme till andra fjärrvärmeföretag",Leveranser!$B$1:$AA$1,0),FALSE)</f>
        <v>0</v>
      </c>
      <c r="AM358">
        <f>IF(ISERROR(1/VLOOKUP($B358,Miljö!$B$1:$S$500,MATCH("Såld mängd produktionsspecifik fjärrvärme (GWh)",Miljö!$B$1:$R$1,0),FALSE)),0,VLOOKUP($B358,Miljö!$B$1:$S$500,MATCH("Såld mängd produktionsspecifik fjärrvärme (GWh)",Miljö!$B$1:$R$1,0),FALSE))</f>
        <v>0</v>
      </c>
      <c r="AN358" s="137">
        <f t="shared" si="42"/>
        <v>0.68970021968213535</v>
      </c>
      <c r="AP358" t="str">
        <f>VLOOKUP($B358,Miljövärden!$B$1:$H$446,7,FALSE)</f>
        <v>Ja</v>
      </c>
      <c r="AQ358" t="str">
        <f>VLOOKUP($B358,Miljövärden!$B$1:$H$446,6,FALSE)</f>
        <v>Ja</v>
      </c>
      <c r="AU358">
        <f t="shared" si="43"/>
        <v>3.67977</v>
      </c>
      <c r="AV358">
        <f t="shared" si="44"/>
        <v>0</v>
      </c>
      <c r="AW358">
        <f t="shared" si="45"/>
        <v>120.79293</v>
      </c>
      <c r="AX358">
        <f t="shared" si="46"/>
        <v>0</v>
      </c>
      <c r="AZ358">
        <f t="shared" si="47"/>
        <v>121.98993</v>
      </c>
    </row>
    <row r="359" spans="1:52" customFormat="1" x14ac:dyDescent="0.25">
      <c r="A359" s="2" t="s">
        <v>548</v>
      </c>
      <c r="B359" s="2" t="s">
        <v>549</v>
      </c>
      <c r="C359">
        <f>VLOOKUP($B359,'Tillförd energi'!$B$1:$AS$566,MATCH(C$1,'Tillförd energi'!$B$1:$AQ$1,0),FALSE)</f>
        <v>0</v>
      </c>
      <c r="D359">
        <f>VLOOKUP($B359,'Tillförd energi'!$B$1:$AS$566,MATCH(D$1,'Tillförd energi'!$B$1:$AQ$1,0),FALSE)</f>
        <v>0.1</v>
      </c>
      <c r="E359">
        <f>VLOOKUP($B359,'Tillförd energi'!$B$1:$AS$566,MATCH(E$1,'Tillförd energi'!$B$1:$AQ$1,0),FALSE)</f>
        <v>0</v>
      </c>
      <c r="F359">
        <f>VLOOKUP($B359,'Tillförd energi'!$B$1:$AS$566,MATCH(F$1,'Tillförd energi'!$B$1:$AQ$1,0),FALSE)</f>
        <v>0</v>
      </c>
      <c r="G359">
        <f>VLOOKUP($B359,'Tillförd energi'!$B$1:$AS$566,MATCH(G$1,'Tillförd energi'!$B$1:$AQ$1,0),FALSE)</f>
        <v>0</v>
      </c>
      <c r="H359">
        <f>VLOOKUP($B359,'Tillförd energi'!$B$1:$AS$566,MATCH(H$1,'Tillförd energi'!$B$1:$AQ$1,0),FALSE)</f>
        <v>0</v>
      </c>
      <c r="I359">
        <f>VLOOKUP($B359,'Tillförd energi'!$B$1:$AS$566,MATCH(I$1,'Tillförd energi'!$B$1:$AQ$1,0),FALSE)</f>
        <v>0</v>
      </c>
      <c r="J359">
        <f>VLOOKUP($B359,'Tillförd energi'!$B$1:$AS$566,MATCH(J$1,'Tillförd energi'!$B$1:$AQ$1,0),FALSE)</f>
        <v>0</v>
      </c>
      <c r="K359">
        <v>0</v>
      </c>
      <c r="L359">
        <f>VLOOKUP($B359,'Tillförd energi'!$B$1:$AS$566,MATCH(L$1,'Tillförd energi'!$B$1:$AQ$1,0),FALSE)</f>
        <v>0</v>
      </c>
      <c r="M359">
        <f>VLOOKUP($B359,'Tillförd energi'!$B$1:$AS$566,MATCH(M$1,'Tillförd energi'!$B$1:$AQ$1,0),FALSE)</f>
        <v>0</v>
      </c>
      <c r="N359">
        <f>VLOOKUP($B359,'Tillförd energi'!$B$1:$AS$566,MATCH(N$1,'Tillförd energi'!$B$1:$AQ$1,0),FALSE)</f>
        <v>0</v>
      </c>
      <c r="O359">
        <f>VLOOKUP($B359,'Tillförd energi'!$B$1:$AS$566,MATCH(O$1,'Tillförd energi'!$B$1:$AQ$1,0),FALSE)</f>
        <v>0</v>
      </c>
      <c r="P359">
        <f>VLOOKUP($B359,'Tillförd energi'!$B$1:$AS$566,MATCH(P$1,'Tillförd energi'!$B$1:$AQ$1,0),FALSE)</f>
        <v>0</v>
      </c>
      <c r="Q359">
        <f>VLOOKUP($B359,'Tillförd energi'!$B$1:$AS$566,MATCH(Q$1,'Tillförd energi'!$B$1:$AQ$1,0),FALSE)</f>
        <v>0</v>
      </c>
      <c r="R359">
        <f>VLOOKUP($B359,'Tillförd energi'!$B$1:$AS$566,MATCH(R$1,'Tillförd energi'!$B$1:$AQ$1,0),FALSE)</f>
        <v>2.4</v>
      </c>
      <c r="S359">
        <f>VLOOKUP($B359,'Tillförd energi'!$B$1:$AS$566,MATCH(S$1,'Tillförd energi'!$B$1:$AQ$1,0),FALSE)</f>
        <v>0</v>
      </c>
      <c r="T359">
        <f>VLOOKUP($B359,'Tillförd energi'!$B$1:$AS$566,MATCH(T$1,'Tillförd energi'!$B$1:$AQ$1,0),FALSE)</f>
        <v>0</v>
      </c>
      <c r="U359">
        <f>VLOOKUP($B359,'Tillförd energi'!$B$1:$AS$566,MATCH(U$1,'Tillförd energi'!$B$1:$AQ$1,0),FALSE)</f>
        <v>0</v>
      </c>
      <c r="V359">
        <f>VLOOKUP($B359,'Tillförd energi'!$B$1:$AS$566,MATCH(V$1,'Tillförd energi'!$B$1:$AQ$1,0),FALSE)</f>
        <v>0</v>
      </c>
      <c r="W359">
        <f>VLOOKUP($B359,'Tillförd energi'!$B$1:$AS$566,MATCH(W$1,'Tillförd energi'!$B$1:$AQ$1,0),FALSE)</f>
        <v>0</v>
      </c>
      <c r="X359">
        <f>VLOOKUP($B359,'Tillförd energi'!$B$1:$AS$566,MATCH(X$1,'Tillförd energi'!$B$1:$AQ$1,0),FALSE)</f>
        <v>0</v>
      </c>
      <c r="Y359">
        <f>VLOOKUP($B359,'Tillförd energi'!$B$1:$AS$566,MATCH(Y$1,'Tillförd energi'!$B$1:$AQ$1,0),FALSE)</f>
        <v>0</v>
      </c>
      <c r="Z359">
        <f>VLOOKUP($B359,'Tillförd energi'!$B$1:$AS$566,MATCH(Z$1,'Tillförd energi'!$B$1:$AQ$1,0),FALSE)</f>
        <v>0</v>
      </c>
      <c r="AA359">
        <f>VLOOKUP($B359,'Tillförd energi'!$B$1:$AS$566,MATCH(AA$1,'Tillförd energi'!$B$1:$AQ$1,0),FALSE)</f>
        <v>0</v>
      </c>
      <c r="AB359">
        <f>VLOOKUP($B359,'Tillförd energi'!$B$1:$AS$566,MATCH(AB$1,'Tillförd energi'!$B$1:$AQ$1,0),FALSE)</f>
        <v>0</v>
      </c>
      <c r="AC359">
        <f>VLOOKUP($B359,'Tillförd energi'!$B$1:$AS$566,MATCH(AC$1,'Tillförd energi'!$B$1:$AQ$1,0),FALSE)</f>
        <v>0</v>
      </c>
      <c r="AD359">
        <f>VLOOKUP($B359,'Tillförd energi'!$B$1:$AS$566,MATCH(AD$1,'Tillförd energi'!$B$1:$AQ$1,0),FALSE)</f>
        <v>0</v>
      </c>
      <c r="AE359">
        <f>VLOOKUP($B359,'Tillförd energi'!$B$1:$AS$566,MATCH(AE$1,'Tillförd energi'!$B$1:$AQ$1,0),FALSE)</f>
        <v>0</v>
      </c>
      <c r="AF359">
        <f>VLOOKUP($B359,'Tillförd energi'!$B$1:$AS$566,MATCH(AF$1,'Tillförd energi'!$B$1:$AQ$1,0),FALSE)</f>
        <v>0.04</v>
      </c>
      <c r="AG359">
        <f>IFERROR(VLOOKUP(B359,Miljö!$B$1:$S$476,9,FALSE)/1,0)</f>
        <v>0</v>
      </c>
      <c r="AI359">
        <f t="shared" si="40"/>
        <v>2.54</v>
      </c>
      <c r="AJ359">
        <f t="shared" si="41"/>
        <v>2.54</v>
      </c>
      <c r="AK359">
        <f>IF(ISERROR(1/VLOOKUP($B359,Leveranser!$B$1:$S$500,MATCH("såld värme (gwh)",Leveranser!$B$1:$S$1,0),FALSE)),"",VLOOKUP($B359,Leveranser!$B$1:$S$500,MATCH("såld värme (gwh)",Leveranser!$B$1:$S$1,0),FALSE))</f>
        <v>2.1</v>
      </c>
      <c r="AL359">
        <f>VLOOKUP($B359,Leveranser!$B$1:$Y$500,MATCH("Totalt såld fjärrvärme till andra fjärrvärmeföretag",Leveranser!$B$1:$AA$1,0),FALSE)</f>
        <v>0</v>
      </c>
      <c r="AM359">
        <f>IF(ISERROR(1/VLOOKUP($B359,Miljö!$B$1:$S$500,MATCH("Såld mängd produktionsspecifik fjärrvärme (GWh)",Miljö!$B$1:$R$1,0),FALSE)),0,VLOOKUP($B359,Miljö!$B$1:$S$500,MATCH("Såld mängd produktionsspecifik fjärrvärme (GWh)",Miljö!$B$1:$R$1,0),FALSE))</f>
        <v>0</v>
      </c>
      <c r="AN359" s="137">
        <f t="shared" si="42"/>
        <v>0.82677165354330706</v>
      </c>
      <c r="AP359" t="str">
        <f>VLOOKUP($B359,Miljövärden!$B$1:$H$446,7,FALSE)</f>
        <v>Ja</v>
      </c>
      <c r="AQ359" t="str">
        <f>VLOOKUP($B359,Miljövärden!$B$1:$H$446,6,FALSE)</f>
        <v>Ja</v>
      </c>
      <c r="AU359">
        <f t="shared" si="43"/>
        <v>0.04</v>
      </c>
      <c r="AV359">
        <f t="shared" si="44"/>
        <v>0</v>
      </c>
      <c r="AW359">
        <f t="shared" si="45"/>
        <v>0</v>
      </c>
      <c r="AX359">
        <f t="shared" si="46"/>
        <v>2.4</v>
      </c>
      <c r="AZ359">
        <f t="shared" si="47"/>
        <v>2.4</v>
      </c>
    </row>
    <row r="360" spans="1:52" customFormat="1" x14ac:dyDescent="0.25">
      <c r="A360" s="2" t="s">
        <v>548</v>
      </c>
      <c r="B360" s="2" t="s">
        <v>550</v>
      </c>
      <c r="C360">
        <f>VLOOKUP($B360,'Tillförd energi'!$B$1:$AS$566,MATCH(C$1,'Tillförd energi'!$B$1:$AQ$1,0),FALSE)</f>
        <v>0</v>
      </c>
      <c r="D360">
        <f>VLOOKUP($B360,'Tillförd energi'!$B$1:$AS$566,MATCH(D$1,'Tillförd energi'!$B$1:$AQ$1,0),FALSE)</f>
        <v>0</v>
      </c>
      <c r="E360">
        <f>VLOOKUP($B360,'Tillförd energi'!$B$1:$AS$566,MATCH(E$1,'Tillförd energi'!$B$1:$AQ$1,0),FALSE)</f>
        <v>0</v>
      </c>
      <c r="F360">
        <f>VLOOKUP($B360,'Tillförd energi'!$B$1:$AS$566,MATCH(F$1,'Tillförd energi'!$B$1:$AQ$1,0),FALSE)</f>
        <v>0</v>
      </c>
      <c r="G360">
        <f>VLOOKUP($B360,'Tillförd energi'!$B$1:$AS$566,MATCH(G$1,'Tillförd energi'!$B$1:$AQ$1,0),FALSE)</f>
        <v>0</v>
      </c>
      <c r="H360">
        <f>VLOOKUP($B360,'Tillförd energi'!$B$1:$AS$566,MATCH(H$1,'Tillförd energi'!$B$1:$AQ$1,0),FALSE)</f>
        <v>0</v>
      </c>
      <c r="I360">
        <f>VLOOKUP($B360,'Tillförd energi'!$B$1:$AS$566,MATCH(I$1,'Tillförd energi'!$B$1:$AQ$1,0),FALSE)</f>
        <v>0</v>
      </c>
      <c r="J360">
        <f>VLOOKUP($B360,'Tillförd energi'!$B$1:$AS$566,MATCH(J$1,'Tillförd energi'!$B$1:$AQ$1,0),FALSE)</f>
        <v>0</v>
      </c>
      <c r="K360">
        <v>0</v>
      </c>
      <c r="L360">
        <f>VLOOKUP($B360,'Tillförd energi'!$B$1:$AS$566,MATCH(L$1,'Tillförd energi'!$B$1:$AQ$1,0),FALSE)</f>
        <v>0</v>
      </c>
      <c r="M360">
        <f>VLOOKUP($B360,'Tillförd energi'!$B$1:$AS$566,MATCH(M$1,'Tillförd energi'!$B$1:$AQ$1,0),FALSE)</f>
        <v>0</v>
      </c>
      <c r="N360">
        <f>VLOOKUP($B360,'Tillförd energi'!$B$1:$AS$566,MATCH(N$1,'Tillförd energi'!$B$1:$AQ$1,0),FALSE)</f>
        <v>0</v>
      </c>
      <c r="O360">
        <f>VLOOKUP($B360,'Tillförd energi'!$B$1:$AS$566,MATCH(O$1,'Tillförd energi'!$B$1:$AQ$1,0),FALSE)</f>
        <v>0</v>
      </c>
      <c r="P360">
        <f>VLOOKUP($B360,'Tillförd energi'!$B$1:$AS$566,MATCH(P$1,'Tillförd energi'!$B$1:$AQ$1,0),FALSE)</f>
        <v>0</v>
      </c>
      <c r="Q360">
        <f>VLOOKUP($B360,'Tillförd energi'!$B$1:$AS$566,MATCH(Q$1,'Tillförd energi'!$B$1:$AQ$1,0),FALSE)</f>
        <v>0</v>
      </c>
      <c r="R360">
        <f>VLOOKUP($B360,'Tillförd energi'!$B$1:$AS$566,MATCH(R$1,'Tillförd energi'!$B$1:$AQ$1,0),FALSE)</f>
        <v>0</v>
      </c>
      <c r="S360">
        <f>VLOOKUP($B360,'Tillförd energi'!$B$1:$AS$566,MATCH(S$1,'Tillförd energi'!$B$1:$AQ$1,0),FALSE)</f>
        <v>0</v>
      </c>
      <c r="T360">
        <f>VLOOKUP($B360,'Tillförd energi'!$B$1:$AS$566,MATCH(T$1,'Tillförd energi'!$B$1:$AQ$1,0),FALSE)</f>
        <v>0</v>
      </c>
      <c r="U360">
        <f>VLOOKUP($B360,'Tillförd energi'!$B$1:$AS$566,MATCH(U$1,'Tillförd energi'!$B$1:$AQ$1,0),FALSE)</f>
        <v>0</v>
      </c>
      <c r="V360">
        <f>VLOOKUP($B360,'Tillförd energi'!$B$1:$AS$566,MATCH(V$1,'Tillförd energi'!$B$1:$AQ$1,0),FALSE)</f>
        <v>0</v>
      </c>
      <c r="W360">
        <f>VLOOKUP($B360,'Tillförd energi'!$B$1:$AS$566,MATCH(W$1,'Tillförd energi'!$B$1:$AQ$1,0),FALSE)</f>
        <v>0</v>
      </c>
      <c r="X360">
        <f>VLOOKUP($B360,'Tillförd energi'!$B$1:$AS$566,MATCH(X$1,'Tillförd energi'!$B$1:$AQ$1,0),FALSE)</f>
        <v>0</v>
      </c>
      <c r="Y360">
        <f>VLOOKUP($B360,'Tillförd energi'!$B$1:$AS$566,MATCH(Y$1,'Tillförd energi'!$B$1:$AQ$1,0),FALSE)</f>
        <v>0</v>
      </c>
      <c r="Z360">
        <f>VLOOKUP($B360,'Tillförd energi'!$B$1:$AS$566,MATCH(Z$1,'Tillförd energi'!$B$1:$AQ$1,0),FALSE)</f>
        <v>0</v>
      </c>
      <c r="AA360">
        <f>VLOOKUP($B360,'Tillförd energi'!$B$1:$AS$566,MATCH(AA$1,'Tillförd energi'!$B$1:$AQ$1,0),FALSE)</f>
        <v>0</v>
      </c>
      <c r="AB360">
        <f>VLOOKUP($B360,'Tillförd energi'!$B$1:$AS$566,MATCH(AB$1,'Tillförd energi'!$B$1:$AQ$1,0),FALSE)</f>
        <v>0</v>
      </c>
      <c r="AC360">
        <f>VLOOKUP($B360,'Tillförd energi'!$B$1:$AS$566,MATCH(AC$1,'Tillförd energi'!$B$1:$AQ$1,0),FALSE)</f>
        <v>0</v>
      </c>
      <c r="AD360">
        <f>VLOOKUP($B360,'Tillförd energi'!$B$1:$AS$566,MATCH(AD$1,'Tillförd energi'!$B$1:$AQ$1,0),FALSE)</f>
        <v>0</v>
      </c>
      <c r="AE360">
        <f>VLOOKUP($B360,'Tillförd energi'!$B$1:$AS$566,MATCH(AE$1,'Tillförd energi'!$B$1:$AQ$1,0),FALSE)</f>
        <v>0</v>
      </c>
      <c r="AF360">
        <f>VLOOKUP($B360,'Tillförd energi'!$B$1:$AS$566,MATCH(AF$1,'Tillförd energi'!$B$1:$AQ$1,0),FALSE)</f>
        <v>3.5880000000000001</v>
      </c>
      <c r="AG360">
        <f>IFERROR(VLOOKUP(B360,Miljö!$B$1:$S$476,9,FALSE)/1,0)</f>
        <v>137</v>
      </c>
      <c r="AI360">
        <f t="shared" si="40"/>
        <v>3.5880000000000001</v>
      </c>
      <c r="AJ360">
        <f t="shared" si="41"/>
        <v>140.58799999999999</v>
      </c>
      <c r="AK360">
        <f>IF(ISERROR(1/VLOOKUP($B360,Leveranser!$B$1:$S$500,MATCH("såld värme (gwh)",Leveranser!$B$1:$S$1,0),FALSE)),"",VLOOKUP($B360,Leveranser!$B$1:$S$500,MATCH("såld värme (gwh)",Leveranser!$B$1:$S$1,0),FALSE))</f>
        <v>119.6</v>
      </c>
      <c r="AL360">
        <f>VLOOKUP($B360,Leveranser!$B$1:$Y$500,MATCH("Totalt såld fjärrvärme till andra fjärrvärmeföretag",Leveranser!$B$1:$AA$1,0),FALSE)</f>
        <v>0</v>
      </c>
      <c r="AM360">
        <f>IF(ISERROR(1/VLOOKUP($B360,Miljö!$B$1:$S$500,MATCH("Såld mängd produktionsspecifik fjärrvärme (GWh)",Miljö!$B$1:$R$1,0),FALSE)),0,VLOOKUP($B360,Miljö!$B$1:$S$500,MATCH("Såld mängd produktionsspecifik fjärrvärme (GWh)",Miljö!$B$1:$R$1,0),FALSE))</f>
        <v>0</v>
      </c>
      <c r="AN360" s="137">
        <f t="shared" si="42"/>
        <v>0.85071272085811023</v>
      </c>
      <c r="AP360" t="str">
        <f>VLOOKUP($B360,Miljövärden!$B$1:$H$446,7,FALSE)</f>
        <v>Ja</v>
      </c>
      <c r="AQ360" t="str">
        <f>VLOOKUP($B360,Miljövärden!$B$1:$H$446,6,FALSE)</f>
        <v>Ja</v>
      </c>
      <c r="AU360">
        <f t="shared" si="43"/>
        <v>3.5880000000000001</v>
      </c>
      <c r="AV360">
        <f t="shared" si="44"/>
        <v>0</v>
      </c>
      <c r="AW360">
        <f t="shared" si="45"/>
        <v>0</v>
      </c>
      <c r="AX360">
        <f t="shared" si="46"/>
        <v>0</v>
      </c>
      <c r="AZ360">
        <f t="shared" si="47"/>
        <v>0</v>
      </c>
    </row>
    <row r="361" spans="1:52" customFormat="1" x14ac:dyDescent="0.25">
      <c r="A361" s="2" t="s">
        <v>548</v>
      </c>
      <c r="B361" s="2" t="s">
        <v>551</v>
      </c>
      <c r="C361">
        <f>VLOOKUP($B361,'Tillförd energi'!$B$1:$AS$566,MATCH(C$1,'Tillförd energi'!$B$1:$AQ$1,0),FALSE)</f>
        <v>0</v>
      </c>
      <c r="D361">
        <f>VLOOKUP($B361,'Tillförd energi'!$B$1:$AS$566,MATCH(D$1,'Tillförd energi'!$B$1:$AQ$1,0),FALSE)</f>
        <v>1E-3</v>
      </c>
      <c r="E361">
        <f>VLOOKUP($B361,'Tillförd energi'!$B$1:$AS$566,MATCH(E$1,'Tillförd energi'!$B$1:$AQ$1,0),FALSE)</f>
        <v>0</v>
      </c>
      <c r="F361">
        <f>VLOOKUP($B361,'Tillförd energi'!$B$1:$AS$566,MATCH(F$1,'Tillförd energi'!$B$1:$AQ$1,0),FALSE)</f>
        <v>0</v>
      </c>
      <c r="G361">
        <f>VLOOKUP($B361,'Tillförd energi'!$B$1:$AS$566,MATCH(G$1,'Tillförd energi'!$B$1:$AQ$1,0),FALSE)</f>
        <v>0</v>
      </c>
      <c r="H361">
        <f>VLOOKUP($B361,'Tillförd energi'!$B$1:$AS$566,MATCH(H$1,'Tillförd energi'!$B$1:$AQ$1,0),FALSE)</f>
        <v>0</v>
      </c>
      <c r="I361">
        <f>VLOOKUP($B361,'Tillförd energi'!$B$1:$AS$566,MATCH(I$1,'Tillförd energi'!$B$1:$AQ$1,0),FALSE)</f>
        <v>0</v>
      </c>
      <c r="J361">
        <f>VLOOKUP($B361,'Tillförd energi'!$B$1:$AS$566,MATCH(J$1,'Tillförd energi'!$B$1:$AQ$1,0),FALSE)</f>
        <v>0</v>
      </c>
      <c r="K361">
        <v>0</v>
      </c>
      <c r="L361">
        <f>VLOOKUP($B361,'Tillförd energi'!$B$1:$AS$566,MATCH(L$1,'Tillförd energi'!$B$1:$AQ$1,0),FALSE)</f>
        <v>0</v>
      </c>
      <c r="M361">
        <f>VLOOKUP($B361,'Tillförd energi'!$B$1:$AS$566,MATCH(M$1,'Tillförd energi'!$B$1:$AQ$1,0),FALSE)</f>
        <v>0</v>
      </c>
      <c r="N361">
        <f>VLOOKUP($B361,'Tillförd energi'!$B$1:$AS$566,MATCH(N$1,'Tillförd energi'!$B$1:$AQ$1,0),FALSE)</f>
        <v>0</v>
      </c>
      <c r="O361">
        <f>VLOOKUP($B361,'Tillförd energi'!$B$1:$AS$566,MATCH(O$1,'Tillförd energi'!$B$1:$AQ$1,0),FALSE)</f>
        <v>15.254</v>
      </c>
      <c r="P361">
        <f>VLOOKUP($B361,'Tillförd energi'!$B$1:$AS$566,MATCH(P$1,'Tillförd energi'!$B$1:$AQ$1,0),FALSE)</f>
        <v>7.7889999999999997</v>
      </c>
      <c r="Q361">
        <f>VLOOKUP($B361,'Tillförd energi'!$B$1:$AS$566,MATCH(Q$1,'Tillförd energi'!$B$1:$AQ$1,0),FALSE)</f>
        <v>0</v>
      </c>
      <c r="R361">
        <f>VLOOKUP($B361,'Tillförd energi'!$B$1:$AS$566,MATCH(R$1,'Tillförd energi'!$B$1:$AQ$1,0),FALSE)</f>
        <v>0</v>
      </c>
      <c r="S361">
        <f>VLOOKUP($B361,'Tillförd energi'!$B$1:$AS$566,MATCH(S$1,'Tillförd energi'!$B$1:$AQ$1,0),FALSE)</f>
        <v>0.40799999999999997</v>
      </c>
      <c r="T361">
        <f>VLOOKUP($B361,'Tillförd energi'!$B$1:$AS$566,MATCH(T$1,'Tillförd energi'!$B$1:$AQ$1,0),FALSE)</f>
        <v>0</v>
      </c>
      <c r="U361">
        <f>VLOOKUP($B361,'Tillförd energi'!$B$1:$AS$566,MATCH(U$1,'Tillförd energi'!$B$1:$AQ$1,0),FALSE)</f>
        <v>0</v>
      </c>
      <c r="V361">
        <f>VLOOKUP($B361,'Tillförd energi'!$B$1:$AS$566,MATCH(V$1,'Tillförd energi'!$B$1:$AQ$1,0),FALSE)</f>
        <v>0</v>
      </c>
      <c r="W361">
        <f>VLOOKUP($B361,'Tillförd energi'!$B$1:$AS$566,MATCH(W$1,'Tillförd energi'!$B$1:$AQ$1,0),FALSE)</f>
        <v>0</v>
      </c>
      <c r="X361">
        <f>VLOOKUP($B361,'Tillförd energi'!$B$1:$AS$566,MATCH(X$1,'Tillförd energi'!$B$1:$AQ$1,0),FALSE)</f>
        <v>0</v>
      </c>
      <c r="Y361">
        <f>VLOOKUP($B361,'Tillförd energi'!$B$1:$AS$566,MATCH(Y$1,'Tillförd energi'!$B$1:$AQ$1,0),FALSE)</f>
        <v>0</v>
      </c>
      <c r="Z361">
        <f>VLOOKUP($B361,'Tillförd energi'!$B$1:$AS$566,MATCH(Z$1,'Tillförd energi'!$B$1:$AQ$1,0),FALSE)</f>
        <v>0</v>
      </c>
      <c r="AA361">
        <f>VLOOKUP($B361,'Tillförd energi'!$B$1:$AS$566,MATCH(AA$1,'Tillförd energi'!$B$1:$AQ$1,0),FALSE)</f>
        <v>0</v>
      </c>
      <c r="AB361">
        <f>VLOOKUP($B361,'Tillförd energi'!$B$1:$AS$566,MATCH(AB$1,'Tillförd energi'!$B$1:$AQ$1,0),FALSE)</f>
        <v>0</v>
      </c>
      <c r="AC361">
        <f>VLOOKUP($B361,'Tillförd energi'!$B$1:$AS$566,MATCH(AC$1,'Tillförd energi'!$B$1:$AQ$1,0),FALSE)</f>
        <v>1.3</v>
      </c>
      <c r="AD361">
        <f>VLOOKUP($B361,'Tillförd energi'!$B$1:$AS$566,MATCH(AD$1,'Tillförd energi'!$B$1:$AQ$1,0),FALSE)</f>
        <v>0</v>
      </c>
      <c r="AE361">
        <f>VLOOKUP($B361,'Tillförd energi'!$B$1:$AS$566,MATCH(AE$1,'Tillförd energi'!$B$1:$AQ$1,0),FALSE)</f>
        <v>0</v>
      </c>
      <c r="AF361">
        <f>VLOOKUP($B361,'Tillförd energi'!$B$1:$AS$566,MATCH(AF$1,'Tillförd energi'!$B$1:$AQ$1,0),FALSE)</f>
        <v>0.56999999999999995</v>
      </c>
      <c r="AG361">
        <f>IFERROR(VLOOKUP(B361,Miljö!$B$1:$S$476,9,FALSE)/1,0)</f>
        <v>0</v>
      </c>
      <c r="AI361">
        <f t="shared" si="40"/>
        <v>25.321999999999999</v>
      </c>
      <c r="AJ361">
        <f t="shared" si="41"/>
        <v>25.321999999999999</v>
      </c>
      <c r="AK361">
        <f>IF(ISERROR(1/VLOOKUP($B361,Leveranser!$B$1:$S$500,MATCH("såld värme (gwh)",Leveranser!$B$1:$S$1,0),FALSE)),"",VLOOKUP($B361,Leveranser!$B$1:$S$500,MATCH("såld värme (gwh)",Leveranser!$B$1:$S$1,0),FALSE))</f>
        <v>22.1</v>
      </c>
      <c r="AL361">
        <f>VLOOKUP($B361,Leveranser!$B$1:$Y$500,MATCH("Totalt såld fjärrvärme till andra fjärrvärmeföretag",Leveranser!$B$1:$AA$1,0),FALSE)</f>
        <v>0</v>
      </c>
      <c r="AM361">
        <f>IF(ISERROR(1/VLOOKUP($B361,Miljö!$B$1:$S$500,MATCH("Såld mängd produktionsspecifik fjärrvärme (GWh)",Miljö!$B$1:$R$1,0),FALSE)),0,VLOOKUP($B361,Miljö!$B$1:$S$500,MATCH("Såld mängd produktionsspecifik fjärrvärme (GWh)",Miljö!$B$1:$R$1,0),FALSE))</f>
        <v>0</v>
      </c>
      <c r="AN361" s="137">
        <f t="shared" si="42"/>
        <v>0.87275886580838802</v>
      </c>
      <c r="AP361" t="str">
        <f>VLOOKUP($B361,Miljövärden!$B$1:$H$446,7,FALSE)</f>
        <v>Ja</v>
      </c>
      <c r="AQ361" t="str">
        <f>VLOOKUP($B361,Miljövärden!$B$1:$H$446,6,FALSE)</f>
        <v>Ja</v>
      </c>
      <c r="AU361">
        <f t="shared" si="43"/>
        <v>0.56999999999999995</v>
      </c>
      <c r="AV361">
        <f t="shared" si="44"/>
        <v>0</v>
      </c>
      <c r="AW361">
        <f t="shared" si="45"/>
        <v>23.042999999999999</v>
      </c>
      <c r="AX361">
        <f t="shared" si="46"/>
        <v>0.40799999999999997</v>
      </c>
      <c r="AZ361">
        <f t="shared" si="47"/>
        <v>23.451000000000001</v>
      </c>
    </row>
    <row r="362" spans="1:52" customFormat="1" x14ac:dyDescent="0.25">
      <c r="A362" s="2" t="s">
        <v>552</v>
      </c>
      <c r="B362" s="2" t="s">
        <v>553</v>
      </c>
      <c r="C362">
        <f>VLOOKUP($B362,'Tillförd energi'!$B$1:$AS$566,MATCH(C$1,'Tillförd energi'!$B$1:$AQ$1,0),FALSE)</f>
        <v>0</v>
      </c>
      <c r="D362">
        <f>VLOOKUP($B362,'Tillförd energi'!$B$1:$AS$566,MATCH(D$1,'Tillförd energi'!$B$1:$AQ$1,0),FALSE)</f>
        <v>4.55</v>
      </c>
      <c r="E362">
        <f>VLOOKUP($B362,'Tillförd energi'!$B$1:$AS$566,MATCH(E$1,'Tillförd energi'!$B$1:$AQ$1,0),FALSE)</f>
        <v>10.73</v>
      </c>
      <c r="F362">
        <f>VLOOKUP($B362,'Tillförd energi'!$B$1:$AS$566,MATCH(F$1,'Tillförd energi'!$B$1:$AQ$1,0),FALSE)</f>
        <v>0</v>
      </c>
      <c r="G362">
        <f>VLOOKUP($B362,'Tillförd energi'!$B$1:$AS$566,MATCH(G$1,'Tillförd energi'!$B$1:$AQ$1,0),FALSE)</f>
        <v>0</v>
      </c>
      <c r="H362">
        <f>VLOOKUP($B362,'Tillförd energi'!$B$1:$AS$566,MATCH(H$1,'Tillförd energi'!$B$1:$AQ$1,0),FALSE)</f>
        <v>0</v>
      </c>
      <c r="I362">
        <f>VLOOKUP($B362,'Tillförd energi'!$B$1:$AS$566,MATCH(I$1,'Tillförd energi'!$B$1:$AQ$1,0),FALSE)</f>
        <v>195.2</v>
      </c>
      <c r="J362">
        <f>VLOOKUP($B362,'Tillförd energi'!$B$1:$AS$566,MATCH(J$1,'Tillförd energi'!$B$1:$AQ$1,0),FALSE)</f>
        <v>0</v>
      </c>
      <c r="K362">
        <v>0</v>
      </c>
      <c r="L362">
        <f>VLOOKUP($B362,'Tillförd energi'!$B$1:$AS$566,MATCH(L$1,'Tillförd energi'!$B$1:$AQ$1,0),FALSE)</f>
        <v>0</v>
      </c>
      <c r="M362">
        <f>VLOOKUP($B362,'Tillförd energi'!$B$1:$AS$566,MATCH(M$1,'Tillförd energi'!$B$1:$AQ$1,0),FALSE)</f>
        <v>0</v>
      </c>
      <c r="N362">
        <f>VLOOKUP($B362,'Tillförd energi'!$B$1:$AS$566,MATCH(N$1,'Tillförd energi'!$B$1:$AQ$1,0),FALSE)</f>
        <v>0</v>
      </c>
      <c r="O362">
        <f>VLOOKUP($B362,'Tillförd energi'!$B$1:$AS$566,MATCH(O$1,'Tillförd energi'!$B$1:$AQ$1,0),FALSE)</f>
        <v>29.76</v>
      </c>
      <c r="P362">
        <f>VLOOKUP($B362,'Tillförd energi'!$B$1:$AS$566,MATCH(P$1,'Tillförd energi'!$B$1:$AQ$1,0),FALSE)</f>
        <v>0</v>
      </c>
      <c r="Q362">
        <f>VLOOKUP($B362,'Tillförd energi'!$B$1:$AS$566,MATCH(Q$1,'Tillförd energi'!$B$1:$AQ$1,0),FALSE)</f>
        <v>5.34</v>
      </c>
      <c r="R362">
        <f>VLOOKUP($B362,'Tillförd energi'!$B$1:$AS$566,MATCH(R$1,'Tillförd energi'!$B$1:$AQ$1,0),FALSE)</f>
        <v>0.18</v>
      </c>
      <c r="S362">
        <f>VLOOKUP($B362,'Tillförd energi'!$B$1:$AS$566,MATCH(S$1,'Tillförd energi'!$B$1:$AQ$1,0),FALSE)</f>
        <v>0</v>
      </c>
      <c r="T362">
        <f>VLOOKUP($B362,'Tillförd energi'!$B$1:$AS$566,MATCH(T$1,'Tillförd energi'!$B$1:$AQ$1,0),FALSE)</f>
        <v>0</v>
      </c>
      <c r="U362">
        <f>VLOOKUP($B362,'Tillförd energi'!$B$1:$AS$566,MATCH(U$1,'Tillförd energi'!$B$1:$AQ$1,0),FALSE)</f>
        <v>0</v>
      </c>
      <c r="V362">
        <f>VLOOKUP($B362,'Tillförd energi'!$B$1:$AS$566,MATCH(V$1,'Tillförd energi'!$B$1:$AQ$1,0),FALSE)</f>
        <v>0</v>
      </c>
      <c r="W362">
        <f>VLOOKUP($B362,'Tillförd energi'!$B$1:$AS$566,MATCH(W$1,'Tillförd energi'!$B$1:$AQ$1,0),FALSE)</f>
        <v>0</v>
      </c>
      <c r="X362">
        <f>VLOOKUP($B362,'Tillförd energi'!$B$1:$AS$566,MATCH(X$1,'Tillförd energi'!$B$1:$AQ$1,0),FALSE)</f>
        <v>0</v>
      </c>
      <c r="Y362">
        <f>VLOOKUP($B362,'Tillförd energi'!$B$1:$AS$566,MATCH(Y$1,'Tillförd energi'!$B$1:$AQ$1,0),FALSE)</f>
        <v>0</v>
      </c>
      <c r="Z362">
        <f>VLOOKUP($B362,'Tillförd energi'!$B$1:$AS$566,MATCH(Z$1,'Tillförd energi'!$B$1:$AQ$1,0),FALSE)</f>
        <v>0</v>
      </c>
      <c r="AA362">
        <f>VLOOKUP($B362,'Tillförd energi'!$B$1:$AS$566,MATCH(AA$1,'Tillförd energi'!$B$1:$AQ$1,0),FALSE)</f>
        <v>0</v>
      </c>
      <c r="AB362">
        <f>VLOOKUP($B362,'Tillförd energi'!$B$1:$AS$566,MATCH(AB$1,'Tillförd energi'!$B$1:$AQ$1,0),FALSE)</f>
        <v>0</v>
      </c>
      <c r="AC362">
        <f>VLOOKUP($B362,'Tillförd energi'!$B$1:$AS$566,MATCH(AC$1,'Tillförd energi'!$B$1:$AQ$1,0),FALSE)</f>
        <v>15.512</v>
      </c>
      <c r="AD362">
        <f>VLOOKUP($B362,'Tillförd energi'!$B$1:$AS$566,MATCH(AD$1,'Tillförd energi'!$B$1:$AQ$1,0),FALSE)</f>
        <v>26.41</v>
      </c>
      <c r="AE362">
        <f>VLOOKUP($B362,'Tillförd energi'!$B$1:$AS$566,MATCH(AE$1,'Tillförd energi'!$B$1:$AQ$1,0),FALSE)</f>
        <v>0</v>
      </c>
      <c r="AF362">
        <f>VLOOKUP($B362,'Tillförd energi'!$B$1:$AS$566,MATCH(AF$1,'Tillförd energi'!$B$1:$AQ$1,0),FALSE)</f>
        <v>8.3369999999999997</v>
      </c>
      <c r="AG362">
        <f>IFERROR(VLOOKUP(B362,Miljö!$B$1:$S$476,9,FALSE)/1,0)</f>
        <v>0</v>
      </c>
      <c r="AI362">
        <f t="shared" si="40"/>
        <v>296.01900000000001</v>
      </c>
      <c r="AJ362">
        <f t="shared" si="41"/>
        <v>296.01900000000001</v>
      </c>
      <c r="AK362">
        <f>IF(ISERROR(1/VLOOKUP($B362,Leveranser!$B$1:$S$500,MATCH("såld värme (gwh)",Leveranser!$B$1:$S$1,0),FALSE)),"",VLOOKUP($B362,Leveranser!$B$1:$S$500,MATCH("såld värme (gwh)",Leveranser!$B$1:$S$1,0),FALSE))</f>
        <v>209.69399999999999</v>
      </c>
      <c r="AL362">
        <f>VLOOKUP($B362,Leveranser!$B$1:$Y$500,MATCH("Totalt såld fjärrvärme till andra fjärrvärmeföretag",Leveranser!$B$1:$AA$1,0),FALSE)</f>
        <v>0</v>
      </c>
      <c r="AM362">
        <f>IF(ISERROR(1/VLOOKUP($B362,Miljö!$B$1:$S$500,MATCH("Såld mängd produktionsspecifik fjärrvärme (GWh)",Miljö!$B$1:$R$1,0),FALSE)),0,VLOOKUP($B362,Miljö!$B$1:$S$500,MATCH("Såld mängd produktionsspecifik fjärrvärme (GWh)",Miljö!$B$1:$R$1,0),FALSE))</f>
        <v>0</v>
      </c>
      <c r="AN362" s="137">
        <f t="shared" si="42"/>
        <v>0.70838020532465817</v>
      </c>
      <c r="AP362" t="str">
        <f>VLOOKUP($B362,Miljövärden!$B$1:$H$446,7,FALSE)</f>
        <v>Ja</v>
      </c>
      <c r="AQ362" t="str">
        <f>VLOOKUP($B362,Miljövärden!$B$1:$H$446,6,FALSE)</f>
        <v>Ja</v>
      </c>
      <c r="AU362">
        <f t="shared" si="43"/>
        <v>8.3369999999999997</v>
      </c>
      <c r="AV362">
        <f t="shared" si="44"/>
        <v>0</v>
      </c>
      <c r="AW362">
        <f t="shared" si="45"/>
        <v>35.1</v>
      </c>
      <c r="AX362">
        <f t="shared" si="46"/>
        <v>0.18</v>
      </c>
      <c r="AZ362">
        <f t="shared" si="47"/>
        <v>35.28</v>
      </c>
    </row>
    <row r="363" spans="1:52" customFormat="1" x14ac:dyDescent="0.25">
      <c r="A363" s="2" t="s">
        <v>552</v>
      </c>
      <c r="B363" s="2" t="s">
        <v>554</v>
      </c>
      <c r="C363">
        <f>VLOOKUP($B363,'Tillförd energi'!$B$1:$AS$566,MATCH(C$1,'Tillförd energi'!$B$1:$AQ$1,0),FALSE)</f>
        <v>0</v>
      </c>
      <c r="D363">
        <f>VLOOKUP($B363,'Tillförd energi'!$B$1:$AS$566,MATCH(D$1,'Tillförd energi'!$B$1:$AQ$1,0),FALSE)</f>
        <v>3.2000000000000001E-2</v>
      </c>
      <c r="E363">
        <f>VLOOKUP($B363,'Tillförd energi'!$B$1:$AS$566,MATCH(E$1,'Tillförd energi'!$B$1:$AQ$1,0),FALSE)</f>
        <v>0</v>
      </c>
      <c r="F363">
        <f>VLOOKUP($B363,'Tillförd energi'!$B$1:$AS$566,MATCH(F$1,'Tillförd energi'!$B$1:$AQ$1,0),FALSE)</f>
        <v>0</v>
      </c>
      <c r="G363">
        <f>VLOOKUP($B363,'Tillförd energi'!$B$1:$AS$566,MATCH(G$1,'Tillförd energi'!$B$1:$AQ$1,0),FALSE)</f>
        <v>0</v>
      </c>
      <c r="H363">
        <f>VLOOKUP($B363,'Tillförd energi'!$B$1:$AS$566,MATCH(H$1,'Tillförd energi'!$B$1:$AQ$1,0),FALSE)</f>
        <v>0</v>
      </c>
      <c r="I363">
        <f>VLOOKUP($B363,'Tillförd energi'!$B$1:$AS$566,MATCH(I$1,'Tillförd energi'!$B$1:$AQ$1,0),FALSE)</f>
        <v>0</v>
      </c>
      <c r="J363">
        <f>VLOOKUP($B363,'Tillförd energi'!$B$1:$AS$566,MATCH(J$1,'Tillförd energi'!$B$1:$AQ$1,0),FALSE)</f>
        <v>0</v>
      </c>
      <c r="K363">
        <v>0</v>
      </c>
      <c r="L363">
        <f>VLOOKUP($B363,'Tillförd energi'!$B$1:$AS$566,MATCH(L$1,'Tillförd energi'!$B$1:$AQ$1,0),FALSE)</f>
        <v>0</v>
      </c>
      <c r="M363">
        <f>VLOOKUP($B363,'Tillförd energi'!$B$1:$AS$566,MATCH(M$1,'Tillförd energi'!$B$1:$AQ$1,0),FALSE)</f>
        <v>0</v>
      </c>
      <c r="N363">
        <f>VLOOKUP($B363,'Tillförd energi'!$B$1:$AS$566,MATCH(N$1,'Tillförd energi'!$B$1:$AQ$1,0),FALSE)</f>
        <v>0</v>
      </c>
      <c r="O363">
        <f>VLOOKUP($B363,'Tillförd energi'!$B$1:$AS$566,MATCH(O$1,'Tillförd energi'!$B$1:$AQ$1,0),FALSE)</f>
        <v>0</v>
      </c>
      <c r="P363">
        <f>VLOOKUP($B363,'Tillförd energi'!$B$1:$AS$566,MATCH(P$1,'Tillförd energi'!$B$1:$AQ$1,0),FALSE)</f>
        <v>0</v>
      </c>
      <c r="Q363">
        <f>VLOOKUP($B363,'Tillförd energi'!$B$1:$AS$566,MATCH(Q$1,'Tillförd energi'!$B$1:$AQ$1,0),FALSE)</f>
        <v>0</v>
      </c>
      <c r="R363">
        <f>VLOOKUP($B363,'Tillförd energi'!$B$1:$AS$566,MATCH(R$1,'Tillförd energi'!$B$1:$AQ$1,0),FALSE)</f>
        <v>3.331</v>
      </c>
      <c r="S363">
        <f>VLOOKUP($B363,'Tillförd energi'!$B$1:$AS$566,MATCH(S$1,'Tillförd energi'!$B$1:$AQ$1,0),FALSE)</f>
        <v>0</v>
      </c>
      <c r="T363">
        <f>VLOOKUP($B363,'Tillförd energi'!$B$1:$AS$566,MATCH(T$1,'Tillförd energi'!$B$1:$AQ$1,0),FALSE)</f>
        <v>0</v>
      </c>
      <c r="U363">
        <f>VLOOKUP($B363,'Tillförd energi'!$B$1:$AS$566,MATCH(U$1,'Tillförd energi'!$B$1:$AQ$1,0),FALSE)</f>
        <v>0</v>
      </c>
      <c r="V363">
        <f>VLOOKUP($B363,'Tillförd energi'!$B$1:$AS$566,MATCH(V$1,'Tillförd energi'!$B$1:$AQ$1,0),FALSE)</f>
        <v>0</v>
      </c>
      <c r="W363">
        <f>VLOOKUP($B363,'Tillförd energi'!$B$1:$AS$566,MATCH(W$1,'Tillförd energi'!$B$1:$AQ$1,0),FALSE)</f>
        <v>0</v>
      </c>
      <c r="X363">
        <f>VLOOKUP($B363,'Tillförd energi'!$B$1:$AS$566,MATCH(X$1,'Tillförd energi'!$B$1:$AQ$1,0),FALSE)</f>
        <v>0</v>
      </c>
      <c r="Y363">
        <f>VLOOKUP($B363,'Tillförd energi'!$B$1:$AS$566,MATCH(Y$1,'Tillförd energi'!$B$1:$AQ$1,0),FALSE)</f>
        <v>0</v>
      </c>
      <c r="Z363">
        <f>VLOOKUP($B363,'Tillförd energi'!$B$1:$AS$566,MATCH(Z$1,'Tillförd energi'!$B$1:$AQ$1,0),FALSE)</f>
        <v>0</v>
      </c>
      <c r="AA363">
        <f>VLOOKUP($B363,'Tillförd energi'!$B$1:$AS$566,MATCH(AA$1,'Tillförd energi'!$B$1:$AQ$1,0),FALSE)</f>
        <v>0</v>
      </c>
      <c r="AB363">
        <f>VLOOKUP($B363,'Tillförd energi'!$B$1:$AS$566,MATCH(AB$1,'Tillförd energi'!$B$1:$AQ$1,0),FALSE)</f>
        <v>0</v>
      </c>
      <c r="AC363">
        <f>VLOOKUP($B363,'Tillförd energi'!$B$1:$AS$566,MATCH(AC$1,'Tillförd energi'!$B$1:$AQ$1,0),FALSE)</f>
        <v>0</v>
      </c>
      <c r="AD363">
        <f>VLOOKUP($B363,'Tillförd energi'!$B$1:$AS$566,MATCH(AD$1,'Tillförd energi'!$B$1:$AQ$1,0),FALSE)</f>
        <v>0</v>
      </c>
      <c r="AE363">
        <f>VLOOKUP($B363,'Tillförd energi'!$B$1:$AS$566,MATCH(AE$1,'Tillförd energi'!$B$1:$AQ$1,0),FALSE)</f>
        <v>0</v>
      </c>
      <c r="AF363">
        <f>VLOOKUP($B363,'Tillförd energi'!$B$1:$AS$566,MATCH(AF$1,'Tillförd energi'!$B$1:$AQ$1,0),FALSE)</f>
        <v>0.17799999999999999</v>
      </c>
      <c r="AG363">
        <f>IFERROR(VLOOKUP(B363,Miljö!$B$1:$S$476,9,FALSE)/1,0)</f>
        <v>0</v>
      </c>
      <c r="AI363">
        <f t="shared" si="40"/>
        <v>3.5409999999999999</v>
      </c>
      <c r="AJ363">
        <f t="shared" si="41"/>
        <v>3.5409999999999999</v>
      </c>
      <c r="AK363">
        <f>IF(ISERROR(1/VLOOKUP($B363,Leveranser!$B$1:$S$500,MATCH("såld värme (gwh)",Leveranser!$B$1:$S$1,0),FALSE)),"",VLOOKUP($B363,Leveranser!$B$1:$S$500,MATCH("såld värme (gwh)",Leveranser!$B$1:$S$1,0),FALSE))</f>
        <v>2.5910000000000002</v>
      </c>
      <c r="AL363">
        <f>VLOOKUP($B363,Leveranser!$B$1:$Y$500,MATCH("Totalt såld fjärrvärme till andra fjärrvärmeföretag",Leveranser!$B$1:$AA$1,0),FALSE)</f>
        <v>0</v>
      </c>
      <c r="AM363">
        <f>IF(ISERROR(1/VLOOKUP($B363,Miljö!$B$1:$S$500,MATCH("Såld mängd produktionsspecifik fjärrvärme (GWh)",Miljö!$B$1:$R$1,0),FALSE)),0,VLOOKUP($B363,Miljö!$B$1:$S$500,MATCH("Såld mängd produktionsspecifik fjärrvärme (GWh)",Miljö!$B$1:$R$1,0),FALSE))</f>
        <v>0</v>
      </c>
      <c r="AN363" s="137">
        <f t="shared" si="42"/>
        <v>0.7317142050268286</v>
      </c>
      <c r="AP363" t="str">
        <f>VLOOKUP($B363,Miljövärden!$B$1:$H$446,7,FALSE)</f>
        <v>Ja</v>
      </c>
      <c r="AQ363" t="str">
        <f>VLOOKUP($B363,Miljövärden!$B$1:$H$446,6,FALSE)</f>
        <v>Ja</v>
      </c>
      <c r="AU363">
        <f t="shared" si="43"/>
        <v>0.17799999999999999</v>
      </c>
      <c r="AV363">
        <f t="shared" si="44"/>
        <v>0</v>
      </c>
      <c r="AW363">
        <f t="shared" si="45"/>
        <v>0</v>
      </c>
      <c r="AX363">
        <f t="shared" si="46"/>
        <v>3.331</v>
      </c>
      <c r="AZ363">
        <f t="shared" si="47"/>
        <v>3.331</v>
      </c>
    </row>
    <row r="364" spans="1:52" customFormat="1" x14ac:dyDescent="0.25">
      <c r="A364" s="2" t="s">
        <v>552</v>
      </c>
      <c r="B364" s="2" t="s">
        <v>555</v>
      </c>
      <c r="C364">
        <f>VLOOKUP($B364,'Tillförd energi'!$B$1:$AS$566,MATCH(C$1,'Tillförd energi'!$B$1:$AQ$1,0),FALSE)</f>
        <v>0</v>
      </c>
      <c r="D364">
        <f>VLOOKUP($B364,'Tillförd energi'!$B$1:$AS$566,MATCH(D$1,'Tillförd energi'!$B$1:$AQ$1,0),FALSE)</f>
        <v>0.33100000000000002</v>
      </c>
      <c r="E364">
        <f>VLOOKUP($B364,'Tillförd energi'!$B$1:$AS$566,MATCH(E$1,'Tillförd energi'!$B$1:$AQ$1,0),FALSE)</f>
        <v>0</v>
      </c>
      <c r="F364">
        <f>VLOOKUP($B364,'Tillförd energi'!$B$1:$AS$566,MATCH(F$1,'Tillförd energi'!$B$1:$AQ$1,0),FALSE)</f>
        <v>0</v>
      </c>
      <c r="G364">
        <f>VLOOKUP($B364,'Tillförd energi'!$B$1:$AS$566,MATCH(G$1,'Tillförd energi'!$B$1:$AQ$1,0),FALSE)</f>
        <v>0</v>
      </c>
      <c r="H364">
        <f>VLOOKUP($B364,'Tillförd energi'!$B$1:$AS$566,MATCH(H$1,'Tillförd energi'!$B$1:$AQ$1,0),FALSE)</f>
        <v>0</v>
      </c>
      <c r="I364">
        <f>VLOOKUP($B364,'Tillförd energi'!$B$1:$AS$566,MATCH(I$1,'Tillförd energi'!$B$1:$AQ$1,0),FALSE)</f>
        <v>0</v>
      </c>
      <c r="J364">
        <f>VLOOKUP($B364,'Tillförd energi'!$B$1:$AS$566,MATCH(J$1,'Tillförd energi'!$B$1:$AQ$1,0),FALSE)</f>
        <v>0</v>
      </c>
      <c r="K364">
        <v>0</v>
      </c>
      <c r="L364">
        <f>VLOOKUP($B364,'Tillförd energi'!$B$1:$AS$566,MATCH(L$1,'Tillförd energi'!$B$1:$AQ$1,0),FALSE)</f>
        <v>0</v>
      </c>
      <c r="M364">
        <f>VLOOKUP($B364,'Tillförd energi'!$B$1:$AS$566,MATCH(M$1,'Tillförd energi'!$B$1:$AQ$1,0),FALSE)</f>
        <v>0</v>
      </c>
      <c r="N364">
        <f>VLOOKUP($B364,'Tillförd energi'!$B$1:$AS$566,MATCH(N$1,'Tillförd energi'!$B$1:$AQ$1,0),FALSE)</f>
        <v>0</v>
      </c>
      <c r="O364">
        <f>VLOOKUP($B364,'Tillförd energi'!$B$1:$AS$566,MATCH(O$1,'Tillförd energi'!$B$1:$AQ$1,0),FALSE)</f>
        <v>15.39</v>
      </c>
      <c r="P364">
        <f>VLOOKUP($B364,'Tillförd energi'!$B$1:$AS$566,MATCH(P$1,'Tillförd energi'!$B$1:$AQ$1,0),FALSE)</f>
        <v>0</v>
      </c>
      <c r="Q364">
        <f>VLOOKUP($B364,'Tillförd energi'!$B$1:$AS$566,MATCH(Q$1,'Tillförd energi'!$B$1:$AQ$1,0),FALSE)</f>
        <v>0</v>
      </c>
      <c r="R364">
        <f>VLOOKUP($B364,'Tillförd energi'!$B$1:$AS$566,MATCH(R$1,'Tillförd energi'!$B$1:$AQ$1,0),FALSE)</f>
        <v>0</v>
      </c>
      <c r="S364">
        <f>VLOOKUP($B364,'Tillförd energi'!$B$1:$AS$566,MATCH(S$1,'Tillförd energi'!$B$1:$AQ$1,0),FALSE)</f>
        <v>0</v>
      </c>
      <c r="T364">
        <f>VLOOKUP($B364,'Tillförd energi'!$B$1:$AS$566,MATCH(T$1,'Tillförd energi'!$B$1:$AQ$1,0),FALSE)</f>
        <v>0</v>
      </c>
      <c r="U364">
        <f>VLOOKUP($B364,'Tillförd energi'!$B$1:$AS$566,MATCH(U$1,'Tillförd energi'!$B$1:$AQ$1,0),FALSE)</f>
        <v>0</v>
      </c>
      <c r="V364">
        <f>VLOOKUP($B364,'Tillförd energi'!$B$1:$AS$566,MATCH(V$1,'Tillförd energi'!$B$1:$AQ$1,0),FALSE)</f>
        <v>0</v>
      </c>
      <c r="W364">
        <f>VLOOKUP($B364,'Tillförd energi'!$B$1:$AS$566,MATCH(W$1,'Tillförd energi'!$B$1:$AQ$1,0),FALSE)</f>
        <v>0</v>
      </c>
      <c r="X364">
        <f>VLOOKUP($B364,'Tillförd energi'!$B$1:$AS$566,MATCH(X$1,'Tillförd energi'!$B$1:$AQ$1,0),FALSE)</f>
        <v>0</v>
      </c>
      <c r="Y364">
        <f>VLOOKUP($B364,'Tillförd energi'!$B$1:$AS$566,MATCH(Y$1,'Tillförd energi'!$B$1:$AQ$1,0),FALSE)</f>
        <v>0</v>
      </c>
      <c r="Z364">
        <f>VLOOKUP($B364,'Tillförd energi'!$B$1:$AS$566,MATCH(Z$1,'Tillförd energi'!$B$1:$AQ$1,0),FALSE)</f>
        <v>0.13900000000000001</v>
      </c>
      <c r="AA364">
        <f>VLOOKUP($B364,'Tillförd energi'!$B$1:$AS$566,MATCH(AA$1,'Tillförd energi'!$B$1:$AQ$1,0),FALSE)</f>
        <v>0</v>
      </c>
      <c r="AB364">
        <f>VLOOKUP($B364,'Tillförd energi'!$B$1:$AS$566,MATCH(AB$1,'Tillförd energi'!$B$1:$AQ$1,0),FALSE)</f>
        <v>0</v>
      </c>
      <c r="AC364">
        <f>VLOOKUP($B364,'Tillförd energi'!$B$1:$AS$566,MATCH(AC$1,'Tillförd energi'!$B$1:$AQ$1,0),FALSE)</f>
        <v>2.625</v>
      </c>
      <c r="AD364">
        <f>VLOOKUP($B364,'Tillförd energi'!$B$1:$AS$566,MATCH(AD$1,'Tillförd energi'!$B$1:$AQ$1,0),FALSE)</f>
        <v>0</v>
      </c>
      <c r="AE364">
        <f>VLOOKUP($B364,'Tillförd energi'!$B$1:$AS$566,MATCH(AE$1,'Tillförd energi'!$B$1:$AQ$1,0),FALSE)</f>
        <v>0</v>
      </c>
      <c r="AF364">
        <f>VLOOKUP($B364,'Tillförd energi'!$B$1:$AS$566,MATCH(AF$1,'Tillförd energi'!$B$1:$AQ$1,0),FALSE)</f>
        <v>0.41177999999999998</v>
      </c>
      <c r="AG364">
        <f>IFERROR(VLOOKUP(B364,Miljö!$B$1:$S$476,9,FALSE)/1,0)</f>
        <v>0</v>
      </c>
      <c r="AI364">
        <f t="shared" si="40"/>
        <v>18.89678</v>
      </c>
      <c r="AJ364">
        <f t="shared" si="41"/>
        <v>18.89678</v>
      </c>
      <c r="AK364">
        <f>IF(ISERROR(1/VLOOKUP($B364,Leveranser!$B$1:$S$500,MATCH("såld värme (gwh)",Leveranser!$B$1:$S$1,0),FALSE)),"",VLOOKUP($B364,Leveranser!$B$1:$S$500,MATCH("såld värme (gwh)",Leveranser!$B$1:$S$1,0),FALSE))</f>
        <v>13.726000000000001</v>
      </c>
      <c r="AL364">
        <f>VLOOKUP($B364,Leveranser!$B$1:$Y$500,MATCH("Totalt såld fjärrvärme till andra fjärrvärmeföretag",Leveranser!$B$1:$AA$1,0),FALSE)</f>
        <v>0</v>
      </c>
      <c r="AM364">
        <f>IF(ISERROR(1/VLOOKUP($B364,Miljö!$B$1:$S$500,MATCH("Såld mängd produktionsspecifik fjärrvärme (GWh)",Miljö!$B$1:$R$1,0),FALSE)),0,VLOOKUP($B364,Miljö!$B$1:$S$500,MATCH("Såld mängd produktionsspecifik fjärrvärme (GWh)",Miljö!$B$1:$R$1,0),FALSE))</f>
        <v>0</v>
      </c>
      <c r="AN364" s="137">
        <f t="shared" si="42"/>
        <v>0.72636713768165795</v>
      </c>
      <c r="AP364" t="str">
        <f>VLOOKUP($B364,Miljövärden!$B$1:$H$446,7,FALSE)</f>
        <v>Ja</v>
      </c>
      <c r="AQ364" t="str">
        <f>VLOOKUP($B364,Miljövärden!$B$1:$H$446,6,FALSE)</f>
        <v>Ja</v>
      </c>
      <c r="AU364">
        <f t="shared" si="43"/>
        <v>0.55078000000000005</v>
      </c>
      <c r="AV364">
        <f t="shared" si="44"/>
        <v>0</v>
      </c>
      <c r="AW364">
        <f t="shared" si="45"/>
        <v>15.39</v>
      </c>
      <c r="AX364">
        <f t="shared" si="46"/>
        <v>0</v>
      </c>
      <c r="AZ364">
        <f t="shared" si="47"/>
        <v>15.39</v>
      </c>
    </row>
    <row r="365" spans="1:52" customFormat="1" x14ac:dyDescent="0.25">
      <c r="A365" s="2" t="s">
        <v>552</v>
      </c>
      <c r="B365" s="2" t="s">
        <v>556</v>
      </c>
      <c r="C365">
        <f>VLOOKUP($B365,'Tillförd energi'!$B$1:$AS$566,MATCH(C$1,'Tillförd energi'!$B$1:$AQ$1,0),FALSE)</f>
        <v>0</v>
      </c>
      <c r="D365">
        <f>VLOOKUP($B365,'Tillförd energi'!$B$1:$AS$566,MATCH(D$1,'Tillförd energi'!$B$1:$AQ$1,0),FALSE)</f>
        <v>1.19458</v>
      </c>
      <c r="E365">
        <f>VLOOKUP($B365,'Tillförd energi'!$B$1:$AS$566,MATCH(E$1,'Tillförd energi'!$B$1:$AQ$1,0),FALSE)</f>
        <v>0</v>
      </c>
      <c r="F365">
        <f>VLOOKUP($B365,'Tillförd energi'!$B$1:$AS$566,MATCH(F$1,'Tillförd energi'!$B$1:$AQ$1,0),FALSE)</f>
        <v>0</v>
      </c>
      <c r="G365">
        <f>VLOOKUP($B365,'Tillförd energi'!$B$1:$AS$566,MATCH(G$1,'Tillförd energi'!$B$1:$AQ$1,0),FALSE)</f>
        <v>0</v>
      </c>
      <c r="H365">
        <f>VLOOKUP($B365,'Tillförd energi'!$B$1:$AS$566,MATCH(H$1,'Tillförd energi'!$B$1:$AQ$1,0),FALSE)</f>
        <v>0</v>
      </c>
      <c r="I365">
        <f>VLOOKUP($B365,'Tillförd energi'!$B$1:$AS$566,MATCH(I$1,'Tillförd energi'!$B$1:$AQ$1,0),FALSE)</f>
        <v>0</v>
      </c>
      <c r="J365">
        <f>VLOOKUP($B365,'Tillförd energi'!$B$1:$AS$566,MATCH(J$1,'Tillförd energi'!$B$1:$AQ$1,0),FALSE)</f>
        <v>0</v>
      </c>
      <c r="K365">
        <v>0</v>
      </c>
      <c r="L365">
        <f>VLOOKUP($B365,'Tillförd energi'!$B$1:$AS$566,MATCH(L$1,'Tillförd energi'!$B$1:$AQ$1,0),FALSE)</f>
        <v>0</v>
      </c>
      <c r="M365">
        <f>VLOOKUP($B365,'Tillförd energi'!$B$1:$AS$566,MATCH(M$1,'Tillförd energi'!$B$1:$AQ$1,0),FALSE)</f>
        <v>0</v>
      </c>
      <c r="N365">
        <f>VLOOKUP($B365,'Tillförd energi'!$B$1:$AS$566,MATCH(N$1,'Tillförd energi'!$B$1:$AQ$1,0),FALSE)</f>
        <v>0</v>
      </c>
      <c r="O365">
        <f>VLOOKUP($B365,'Tillförd energi'!$B$1:$AS$566,MATCH(O$1,'Tillförd energi'!$B$1:$AQ$1,0),FALSE)</f>
        <v>0</v>
      </c>
      <c r="P365">
        <f>VLOOKUP($B365,'Tillförd energi'!$B$1:$AS$566,MATCH(P$1,'Tillförd energi'!$B$1:$AQ$1,0),FALSE)</f>
        <v>0</v>
      </c>
      <c r="Q365">
        <f>VLOOKUP($B365,'Tillförd energi'!$B$1:$AS$566,MATCH(Q$1,'Tillförd energi'!$B$1:$AQ$1,0),FALSE)</f>
        <v>1.7662899999999999</v>
      </c>
      <c r="R365">
        <f>VLOOKUP($B365,'Tillförd energi'!$B$1:$AS$566,MATCH(R$1,'Tillförd energi'!$B$1:$AQ$1,0),FALSE)</f>
        <v>0</v>
      </c>
      <c r="S365">
        <f>VLOOKUP($B365,'Tillförd energi'!$B$1:$AS$566,MATCH(S$1,'Tillförd energi'!$B$1:$AQ$1,0),FALSE)</f>
        <v>0</v>
      </c>
      <c r="T365">
        <f>VLOOKUP($B365,'Tillförd energi'!$B$1:$AS$566,MATCH(T$1,'Tillförd energi'!$B$1:$AQ$1,0),FALSE)</f>
        <v>0</v>
      </c>
      <c r="U365">
        <f>VLOOKUP($B365,'Tillförd energi'!$B$1:$AS$566,MATCH(U$1,'Tillförd energi'!$B$1:$AQ$1,0),FALSE)</f>
        <v>0</v>
      </c>
      <c r="V365">
        <f>VLOOKUP($B365,'Tillförd energi'!$B$1:$AS$566,MATCH(V$1,'Tillförd energi'!$B$1:$AQ$1,0),FALSE)</f>
        <v>0</v>
      </c>
      <c r="W365">
        <f>VLOOKUP($B365,'Tillförd energi'!$B$1:$AS$566,MATCH(W$1,'Tillförd energi'!$B$1:$AQ$1,0),FALSE)</f>
        <v>0</v>
      </c>
      <c r="X365">
        <f>VLOOKUP($B365,'Tillförd energi'!$B$1:$AS$566,MATCH(X$1,'Tillförd energi'!$B$1:$AQ$1,0),FALSE)</f>
        <v>0</v>
      </c>
      <c r="Y365">
        <f>VLOOKUP($B365,'Tillförd energi'!$B$1:$AS$566,MATCH(Y$1,'Tillförd energi'!$B$1:$AQ$1,0),FALSE)</f>
        <v>0</v>
      </c>
      <c r="Z365">
        <f>VLOOKUP($B365,'Tillförd energi'!$B$1:$AS$566,MATCH(Z$1,'Tillförd energi'!$B$1:$AQ$1,0),FALSE)</f>
        <v>0</v>
      </c>
      <c r="AA365">
        <f>VLOOKUP($B365,'Tillförd energi'!$B$1:$AS$566,MATCH(AA$1,'Tillförd energi'!$B$1:$AQ$1,0),FALSE)</f>
        <v>0</v>
      </c>
      <c r="AB365">
        <f>VLOOKUP($B365,'Tillförd energi'!$B$1:$AS$566,MATCH(AB$1,'Tillförd energi'!$B$1:$AQ$1,0),FALSE)</f>
        <v>0</v>
      </c>
      <c r="AC365">
        <f>VLOOKUP($B365,'Tillförd energi'!$B$1:$AS$566,MATCH(AC$1,'Tillförd energi'!$B$1:$AQ$1,0),FALSE)</f>
        <v>0</v>
      </c>
      <c r="AD365">
        <f>VLOOKUP($B365,'Tillförd energi'!$B$1:$AS$566,MATCH(AD$1,'Tillförd energi'!$B$1:$AQ$1,0),FALSE)</f>
        <v>23.015000000000001</v>
      </c>
      <c r="AE365">
        <f>VLOOKUP($B365,'Tillförd energi'!$B$1:$AS$566,MATCH(AE$1,'Tillförd energi'!$B$1:$AQ$1,0),FALSE)</f>
        <v>0</v>
      </c>
      <c r="AF365">
        <f>VLOOKUP($B365,'Tillförd energi'!$B$1:$AS$566,MATCH(AF$1,'Tillförd energi'!$B$1:$AQ$1,0),FALSE)</f>
        <v>8.2419999999999993E-2</v>
      </c>
      <c r="AG365">
        <f>IFERROR(VLOOKUP(B365,Miljö!$B$1:$S$476,9,FALSE)/1,0)</f>
        <v>0</v>
      </c>
      <c r="AI365">
        <f t="shared" si="40"/>
        <v>26.05829</v>
      </c>
      <c r="AJ365">
        <f t="shared" si="41"/>
        <v>26.05829</v>
      </c>
      <c r="AK365">
        <f>IF(ISERROR(1/VLOOKUP($B365,Leveranser!$B$1:$S$500,MATCH("såld värme (gwh)",Leveranser!$B$1:$S$1,0),FALSE)),"",VLOOKUP($B365,Leveranser!$B$1:$S$500,MATCH("såld värme (gwh)",Leveranser!$B$1:$S$1,0),FALSE))</f>
        <v>21.375</v>
      </c>
      <c r="AL365">
        <f>VLOOKUP($B365,Leveranser!$B$1:$Y$500,MATCH("Totalt såld fjärrvärme till andra fjärrvärmeföretag",Leveranser!$B$1:$AA$1,0),FALSE)</f>
        <v>0</v>
      </c>
      <c r="AM365">
        <f>IF(ISERROR(1/VLOOKUP($B365,Miljö!$B$1:$S$500,MATCH("Såld mängd produktionsspecifik fjärrvärme (GWh)",Miljö!$B$1:$R$1,0),FALSE)),0,VLOOKUP($B365,Miljö!$B$1:$S$500,MATCH("Såld mängd produktionsspecifik fjärrvärme (GWh)",Miljö!$B$1:$R$1,0),FALSE))</f>
        <v>0</v>
      </c>
      <c r="AN365" s="137">
        <f t="shared" si="42"/>
        <v>0.82027638805155678</v>
      </c>
      <c r="AP365" t="str">
        <f>VLOOKUP($B365,Miljövärden!$B$1:$H$446,7,FALSE)</f>
        <v>Ja</v>
      </c>
      <c r="AQ365" t="str">
        <f>VLOOKUP($B365,Miljövärden!$B$1:$H$446,6,FALSE)</f>
        <v>Ja</v>
      </c>
      <c r="AU365">
        <f t="shared" si="43"/>
        <v>8.2419999999999993E-2</v>
      </c>
      <c r="AV365">
        <f t="shared" si="44"/>
        <v>0</v>
      </c>
      <c r="AW365">
        <f t="shared" si="45"/>
        <v>1.7662899999999999</v>
      </c>
      <c r="AX365">
        <f t="shared" si="46"/>
        <v>0</v>
      </c>
      <c r="AZ365">
        <f t="shared" si="47"/>
        <v>1.7662899999999999</v>
      </c>
    </row>
    <row r="366" spans="1:52" customFormat="1" x14ac:dyDescent="0.25">
      <c r="A366" s="2" t="s">
        <v>552</v>
      </c>
      <c r="B366" s="2" t="s">
        <v>557</v>
      </c>
      <c r="C366">
        <f>VLOOKUP($B366,'Tillförd energi'!$B$1:$AS$566,MATCH(C$1,'Tillförd energi'!$B$1:$AQ$1,0),FALSE)</f>
        <v>0</v>
      </c>
      <c r="D366">
        <f>VLOOKUP($B366,'Tillförd energi'!$B$1:$AS$566,MATCH(D$1,'Tillförd energi'!$B$1:$AQ$1,0),FALSE)</f>
        <v>0.13600000000000001</v>
      </c>
      <c r="E366">
        <f>VLOOKUP($B366,'Tillförd energi'!$B$1:$AS$566,MATCH(E$1,'Tillförd energi'!$B$1:$AQ$1,0),FALSE)</f>
        <v>0</v>
      </c>
      <c r="F366">
        <f>VLOOKUP($B366,'Tillförd energi'!$B$1:$AS$566,MATCH(F$1,'Tillförd energi'!$B$1:$AQ$1,0),FALSE)</f>
        <v>0</v>
      </c>
      <c r="G366">
        <f>VLOOKUP($B366,'Tillförd energi'!$B$1:$AS$566,MATCH(G$1,'Tillförd energi'!$B$1:$AQ$1,0),FALSE)</f>
        <v>0</v>
      </c>
      <c r="H366">
        <f>VLOOKUP($B366,'Tillförd energi'!$B$1:$AS$566,MATCH(H$1,'Tillförd energi'!$B$1:$AQ$1,0),FALSE)</f>
        <v>0</v>
      </c>
      <c r="I366">
        <f>VLOOKUP($B366,'Tillförd energi'!$B$1:$AS$566,MATCH(I$1,'Tillförd energi'!$B$1:$AQ$1,0),FALSE)</f>
        <v>0</v>
      </c>
      <c r="J366">
        <f>VLOOKUP($B366,'Tillförd energi'!$B$1:$AS$566,MATCH(J$1,'Tillförd energi'!$B$1:$AQ$1,0),FALSE)</f>
        <v>0</v>
      </c>
      <c r="K366">
        <v>0</v>
      </c>
      <c r="L366">
        <f>VLOOKUP($B366,'Tillförd energi'!$B$1:$AS$566,MATCH(L$1,'Tillförd energi'!$B$1:$AQ$1,0),FALSE)</f>
        <v>0</v>
      </c>
      <c r="M366">
        <f>VLOOKUP($B366,'Tillförd energi'!$B$1:$AS$566,MATCH(M$1,'Tillförd energi'!$B$1:$AQ$1,0),FALSE)</f>
        <v>0</v>
      </c>
      <c r="N366">
        <f>VLOOKUP($B366,'Tillförd energi'!$B$1:$AS$566,MATCH(N$1,'Tillförd energi'!$B$1:$AQ$1,0),FALSE)</f>
        <v>0</v>
      </c>
      <c r="O366">
        <f>VLOOKUP($B366,'Tillförd energi'!$B$1:$AS$566,MATCH(O$1,'Tillförd energi'!$B$1:$AQ$1,0),FALSE)</f>
        <v>0</v>
      </c>
      <c r="P366">
        <f>VLOOKUP($B366,'Tillförd energi'!$B$1:$AS$566,MATCH(P$1,'Tillförd energi'!$B$1:$AQ$1,0),FALSE)</f>
        <v>4.298</v>
      </c>
      <c r="Q366">
        <f>VLOOKUP($B366,'Tillförd energi'!$B$1:$AS$566,MATCH(Q$1,'Tillförd energi'!$B$1:$AQ$1,0),FALSE)</f>
        <v>0</v>
      </c>
      <c r="R366">
        <f>VLOOKUP($B366,'Tillförd energi'!$B$1:$AS$566,MATCH(R$1,'Tillförd energi'!$B$1:$AQ$1,0),FALSE)</f>
        <v>0</v>
      </c>
      <c r="S366">
        <f>VLOOKUP($B366,'Tillförd energi'!$B$1:$AS$566,MATCH(S$1,'Tillförd energi'!$B$1:$AQ$1,0),FALSE)</f>
        <v>3.6850000000000001</v>
      </c>
      <c r="T366">
        <f>VLOOKUP($B366,'Tillförd energi'!$B$1:$AS$566,MATCH(T$1,'Tillförd energi'!$B$1:$AQ$1,0),FALSE)</f>
        <v>0</v>
      </c>
      <c r="U366">
        <f>VLOOKUP($B366,'Tillförd energi'!$B$1:$AS$566,MATCH(U$1,'Tillförd energi'!$B$1:$AQ$1,0),FALSE)</f>
        <v>0</v>
      </c>
      <c r="V366">
        <f>VLOOKUP($B366,'Tillförd energi'!$B$1:$AS$566,MATCH(V$1,'Tillförd energi'!$B$1:$AQ$1,0),FALSE)</f>
        <v>0</v>
      </c>
      <c r="W366">
        <f>VLOOKUP($B366,'Tillförd energi'!$B$1:$AS$566,MATCH(W$1,'Tillförd energi'!$B$1:$AQ$1,0),FALSE)</f>
        <v>0</v>
      </c>
      <c r="X366">
        <f>VLOOKUP($B366,'Tillförd energi'!$B$1:$AS$566,MATCH(X$1,'Tillförd energi'!$B$1:$AQ$1,0),FALSE)</f>
        <v>0</v>
      </c>
      <c r="Y366">
        <f>VLOOKUP($B366,'Tillförd energi'!$B$1:$AS$566,MATCH(Y$1,'Tillförd energi'!$B$1:$AQ$1,0),FALSE)</f>
        <v>0</v>
      </c>
      <c r="Z366">
        <f>VLOOKUP($B366,'Tillförd energi'!$B$1:$AS$566,MATCH(Z$1,'Tillförd energi'!$B$1:$AQ$1,0),FALSE)</f>
        <v>0</v>
      </c>
      <c r="AA366">
        <f>VLOOKUP($B366,'Tillförd energi'!$B$1:$AS$566,MATCH(AA$1,'Tillförd energi'!$B$1:$AQ$1,0),FALSE)</f>
        <v>0</v>
      </c>
      <c r="AB366">
        <f>VLOOKUP($B366,'Tillförd energi'!$B$1:$AS$566,MATCH(AB$1,'Tillförd energi'!$B$1:$AQ$1,0),FALSE)</f>
        <v>0</v>
      </c>
      <c r="AC366">
        <f>VLOOKUP($B366,'Tillförd energi'!$B$1:$AS$566,MATCH(AC$1,'Tillförd energi'!$B$1:$AQ$1,0),FALSE)</f>
        <v>0</v>
      </c>
      <c r="AD366">
        <f>VLOOKUP($B366,'Tillförd energi'!$B$1:$AS$566,MATCH(AD$1,'Tillförd energi'!$B$1:$AQ$1,0),FALSE)</f>
        <v>0</v>
      </c>
      <c r="AE366">
        <f>VLOOKUP($B366,'Tillförd energi'!$B$1:$AS$566,MATCH(AE$1,'Tillförd energi'!$B$1:$AQ$1,0),FALSE)</f>
        <v>0</v>
      </c>
      <c r="AF366">
        <f>VLOOKUP($B366,'Tillförd energi'!$B$1:$AS$566,MATCH(AF$1,'Tillförd energi'!$B$1:$AQ$1,0),FALSE)</f>
        <v>0.39300000000000002</v>
      </c>
      <c r="AG366">
        <f>IFERROR(VLOOKUP(B366,Miljö!$B$1:$S$476,9,FALSE)/1,0)</f>
        <v>0</v>
      </c>
      <c r="AI366">
        <f t="shared" si="40"/>
        <v>8.5120000000000005</v>
      </c>
      <c r="AJ366">
        <f t="shared" si="41"/>
        <v>8.5120000000000005</v>
      </c>
      <c r="AK366">
        <f>IF(ISERROR(1/VLOOKUP($B366,Leveranser!$B$1:$S$500,MATCH("såld värme (gwh)",Leveranser!$B$1:$S$1,0),FALSE)),"",VLOOKUP($B366,Leveranser!$B$1:$S$500,MATCH("såld värme (gwh)",Leveranser!$B$1:$S$1,0),FALSE))</f>
        <v>5.5469999999999997</v>
      </c>
      <c r="AL366">
        <f>VLOOKUP($B366,Leveranser!$B$1:$Y$500,MATCH("Totalt såld fjärrvärme till andra fjärrvärmeföretag",Leveranser!$B$1:$AA$1,0),FALSE)</f>
        <v>0</v>
      </c>
      <c r="AM366">
        <f>IF(ISERROR(1/VLOOKUP($B366,Miljö!$B$1:$S$500,MATCH("Såld mängd produktionsspecifik fjärrvärme (GWh)",Miljö!$B$1:$R$1,0),FALSE)),0,VLOOKUP($B366,Miljö!$B$1:$S$500,MATCH("Såld mängd produktionsspecifik fjärrvärme (GWh)",Miljö!$B$1:$R$1,0),FALSE))</f>
        <v>0</v>
      </c>
      <c r="AN366" s="137">
        <f t="shared" si="42"/>
        <v>0.65166823308270672</v>
      </c>
      <c r="AP366" t="str">
        <f>VLOOKUP($B366,Miljövärden!$B$1:$H$446,7,FALSE)</f>
        <v>Ja</v>
      </c>
      <c r="AQ366" t="str">
        <f>VLOOKUP($B366,Miljövärden!$B$1:$H$446,6,FALSE)</f>
        <v>Ja</v>
      </c>
      <c r="AU366">
        <f t="shared" si="43"/>
        <v>0.39300000000000002</v>
      </c>
      <c r="AV366">
        <f t="shared" si="44"/>
        <v>0</v>
      </c>
      <c r="AW366">
        <f t="shared" si="45"/>
        <v>4.298</v>
      </c>
      <c r="AX366">
        <f t="shared" si="46"/>
        <v>3.6850000000000001</v>
      </c>
      <c r="AZ366">
        <f t="shared" si="47"/>
        <v>7.9830000000000005</v>
      </c>
    </row>
    <row r="367" spans="1:52" customFormat="1" x14ac:dyDescent="0.25">
      <c r="A367" s="2" t="s">
        <v>552</v>
      </c>
      <c r="B367" s="2" t="s">
        <v>558</v>
      </c>
      <c r="C367">
        <f>VLOOKUP($B367,'Tillförd energi'!$B$1:$AS$566,MATCH(C$1,'Tillförd energi'!$B$1:$AQ$1,0),FALSE)</f>
        <v>0</v>
      </c>
      <c r="D367">
        <f>VLOOKUP($B367,'Tillförd energi'!$B$1:$AS$566,MATCH(D$1,'Tillförd energi'!$B$1:$AQ$1,0),FALSE)</f>
        <v>0</v>
      </c>
      <c r="E367">
        <f>VLOOKUP($B367,'Tillförd energi'!$B$1:$AS$566,MATCH(E$1,'Tillförd energi'!$B$1:$AQ$1,0),FALSE)</f>
        <v>0</v>
      </c>
      <c r="F367">
        <f>VLOOKUP($B367,'Tillförd energi'!$B$1:$AS$566,MATCH(F$1,'Tillförd energi'!$B$1:$AQ$1,0),FALSE)</f>
        <v>0</v>
      </c>
      <c r="G367">
        <f>VLOOKUP($B367,'Tillförd energi'!$B$1:$AS$566,MATCH(G$1,'Tillförd energi'!$B$1:$AQ$1,0),FALSE)</f>
        <v>0</v>
      </c>
      <c r="H367">
        <f>VLOOKUP($B367,'Tillförd energi'!$B$1:$AS$566,MATCH(H$1,'Tillförd energi'!$B$1:$AQ$1,0),FALSE)</f>
        <v>0</v>
      </c>
      <c r="I367">
        <f>VLOOKUP($B367,'Tillförd energi'!$B$1:$AS$566,MATCH(I$1,'Tillförd energi'!$B$1:$AQ$1,0),FALSE)</f>
        <v>0</v>
      </c>
      <c r="J367">
        <f>VLOOKUP($B367,'Tillförd energi'!$B$1:$AS$566,MATCH(J$1,'Tillförd energi'!$B$1:$AQ$1,0),FALSE)</f>
        <v>0</v>
      </c>
      <c r="K367">
        <v>0</v>
      </c>
      <c r="L367">
        <f>VLOOKUP($B367,'Tillförd energi'!$B$1:$AS$566,MATCH(L$1,'Tillförd energi'!$B$1:$AQ$1,0),FALSE)</f>
        <v>0</v>
      </c>
      <c r="M367">
        <f>VLOOKUP($B367,'Tillförd energi'!$B$1:$AS$566,MATCH(M$1,'Tillförd energi'!$B$1:$AQ$1,0),FALSE)</f>
        <v>0</v>
      </c>
      <c r="N367">
        <f>VLOOKUP($B367,'Tillförd energi'!$B$1:$AS$566,MATCH(N$1,'Tillförd energi'!$B$1:$AQ$1,0),FALSE)</f>
        <v>0</v>
      </c>
      <c r="O367">
        <f>VLOOKUP($B367,'Tillförd energi'!$B$1:$AS$566,MATCH(O$1,'Tillförd energi'!$B$1:$AQ$1,0),FALSE)</f>
        <v>9.0289999999999999</v>
      </c>
      <c r="P367">
        <f>VLOOKUP($B367,'Tillförd energi'!$B$1:$AS$566,MATCH(P$1,'Tillförd energi'!$B$1:$AQ$1,0),FALSE)</f>
        <v>17.587</v>
      </c>
      <c r="Q367">
        <f>VLOOKUP($B367,'Tillförd energi'!$B$1:$AS$566,MATCH(Q$1,'Tillförd energi'!$B$1:$AQ$1,0),FALSE)</f>
        <v>6.9690000000000003</v>
      </c>
      <c r="R367">
        <f>VLOOKUP($B367,'Tillförd energi'!$B$1:$AS$566,MATCH(R$1,'Tillförd energi'!$B$1:$AQ$1,0),FALSE)</f>
        <v>0</v>
      </c>
      <c r="S367">
        <f>VLOOKUP($B367,'Tillförd energi'!$B$1:$AS$566,MATCH(S$1,'Tillförd energi'!$B$1:$AQ$1,0),FALSE)</f>
        <v>0</v>
      </c>
      <c r="T367">
        <f>VLOOKUP($B367,'Tillförd energi'!$B$1:$AS$566,MATCH(T$1,'Tillförd energi'!$B$1:$AQ$1,0),FALSE)</f>
        <v>0</v>
      </c>
      <c r="U367">
        <f>VLOOKUP($B367,'Tillförd energi'!$B$1:$AS$566,MATCH(U$1,'Tillförd energi'!$B$1:$AQ$1,0),FALSE)</f>
        <v>0</v>
      </c>
      <c r="V367">
        <f>VLOOKUP($B367,'Tillförd energi'!$B$1:$AS$566,MATCH(V$1,'Tillförd energi'!$B$1:$AQ$1,0),FALSE)</f>
        <v>0</v>
      </c>
      <c r="W367">
        <f>VLOOKUP($B367,'Tillförd energi'!$B$1:$AS$566,MATCH(W$1,'Tillförd energi'!$B$1:$AQ$1,0),FALSE)</f>
        <v>0</v>
      </c>
      <c r="X367">
        <f>VLOOKUP($B367,'Tillförd energi'!$B$1:$AS$566,MATCH(X$1,'Tillförd energi'!$B$1:$AQ$1,0),FALSE)</f>
        <v>0</v>
      </c>
      <c r="Y367">
        <f>VLOOKUP($B367,'Tillförd energi'!$B$1:$AS$566,MATCH(Y$1,'Tillförd energi'!$B$1:$AQ$1,0),FALSE)</f>
        <v>0</v>
      </c>
      <c r="Z367">
        <f>VLOOKUP($B367,'Tillförd energi'!$B$1:$AS$566,MATCH(Z$1,'Tillförd energi'!$B$1:$AQ$1,0),FALSE)</f>
        <v>0</v>
      </c>
      <c r="AA367">
        <f>VLOOKUP($B367,'Tillförd energi'!$B$1:$AS$566,MATCH(AA$1,'Tillförd energi'!$B$1:$AQ$1,0),FALSE)</f>
        <v>0</v>
      </c>
      <c r="AB367">
        <f>VLOOKUP($B367,'Tillförd energi'!$B$1:$AS$566,MATCH(AB$1,'Tillförd energi'!$B$1:$AQ$1,0),FALSE)</f>
        <v>0</v>
      </c>
      <c r="AC367">
        <f>VLOOKUP($B367,'Tillförd energi'!$B$1:$AS$566,MATCH(AC$1,'Tillförd energi'!$B$1:$AQ$1,0),FALSE)</f>
        <v>0</v>
      </c>
      <c r="AD367">
        <f>VLOOKUP($B367,'Tillförd energi'!$B$1:$AS$566,MATCH(AD$1,'Tillförd energi'!$B$1:$AQ$1,0),FALSE)</f>
        <v>32.286000000000001</v>
      </c>
      <c r="AE367">
        <f>VLOOKUP($B367,'Tillförd energi'!$B$1:$AS$566,MATCH(AE$1,'Tillförd energi'!$B$1:$AQ$1,0),FALSE)</f>
        <v>0</v>
      </c>
      <c r="AF367">
        <f>VLOOKUP($B367,'Tillförd energi'!$B$1:$AS$566,MATCH(AF$1,'Tillförd energi'!$B$1:$AQ$1,0),FALSE)</f>
        <v>2.0990000000000002</v>
      </c>
      <c r="AG367">
        <f>IFERROR(VLOOKUP(B367,Miljö!$B$1:$S$476,9,FALSE)/1,0)</f>
        <v>0</v>
      </c>
      <c r="AI367">
        <f t="shared" si="40"/>
        <v>67.970000000000013</v>
      </c>
      <c r="AJ367">
        <f t="shared" si="41"/>
        <v>67.970000000000013</v>
      </c>
      <c r="AK367">
        <f>IF(ISERROR(1/VLOOKUP($B367,Leveranser!$B$1:$S$500,MATCH("såld värme (gwh)",Leveranser!$B$1:$S$1,0),FALSE)),"",VLOOKUP($B367,Leveranser!$B$1:$S$500,MATCH("såld värme (gwh)",Leveranser!$B$1:$S$1,0),FALSE))</f>
        <v>64.525000000000006</v>
      </c>
      <c r="AL367">
        <f>VLOOKUP($B367,Leveranser!$B$1:$Y$500,MATCH("Totalt såld fjärrvärme till andra fjärrvärmeföretag",Leveranser!$B$1:$AA$1,0),FALSE)</f>
        <v>0</v>
      </c>
      <c r="AM367">
        <f>IF(ISERROR(1/VLOOKUP($B367,Miljö!$B$1:$S$500,MATCH("Såld mängd produktionsspecifik fjärrvärme (GWh)",Miljö!$B$1:$R$1,0),FALSE)),0,VLOOKUP($B367,Miljö!$B$1:$S$500,MATCH("Såld mängd produktionsspecifik fjärrvärme (GWh)",Miljö!$B$1:$R$1,0),FALSE))</f>
        <v>0</v>
      </c>
      <c r="AN367" s="137">
        <f t="shared" si="42"/>
        <v>0.94931587465058109</v>
      </c>
      <c r="AP367" t="str">
        <f>VLOOKUP($B367,Miljövärden!$B$1:$H$446,7,FALSE)</f>
        <v>Ja</v>
      </c>
      <c r="AQ367" t="str">
        <f>VLOOKUP($B367,Miljövärden!$B$1:$H$446,6,FALSE)</f>
        <v>Ja</v>
      </c>
      <c r="AU367">
        <f t="shared" si="43"/>
        <v>2.0990000000000002</v>
      </c>
      <c r="AV367">
        <f t="shared" si="44"/>
        <v>0</v>
      </c>
      <c r="AW367">
        <f t="shared" si="45"/>
        <v>33.585000000000001</v>
      </c>
      <c r="AX367">
        <f t="shared" si="46"/>
        <v>0</v>
      </c>
      <c r="AZ367">
        <f t="shared" si="47"/>
        <v>33.585000000000001</v>
      </c>
    </row>
    <row r="368" spans="1:52" customFormat="1" x14ac:dyDescent="0.25">
      <c r="A368" s="2" t="s">
        <v>552</v>
      </c>
      <c r="B368" s="2" t="s">
        <v>559</v>
      </c>
      <c r="C368">
        <f>VLOOKUP($B368,'Tillförd energi'!$B$1:$AS$566,MATCH(C$1,'Tillförd energi'!$B$1:$AQ$1,0),FALSE)</f>
        <v>0</v>
      </c>
      <c r="D368">
        <f>VLOOKUP($B368,'Tillförd energi'!$B$1:$AS$566,MATCH(D$1,'Tillförd energi'!$B$1:$AQ$1,0),FALSE)</f>
        <v>0.92500000000000004</v>
      </c>
      <c r="E368">
        <f>VLOOKUP($B368,'Tillförd energi'!$B$1:$AS$566,MATCH(E$1,'Tillförd energi'!$B$1:$AQ$1,0),FALSE)</f>
        <v>0</v>
      </c>
      <c r="F368">
        <f>VLOOKUP($B368,'Tillförd energi'!$B$1:$AS$566,MATCH(F$1,'Tillförd energi'!$B$1:$AQ$1,0),FALSE)</f>
        <v>0</v>
      </c>
      <c r="G368">
        <f>VLOOKUP($B368,'Tillförd energi'!$B$1:$AS$566,MATCH(G$1,'Tillförd energi'!$B$1:$AQ$1,0),FALSE)</f>
        <v>0</v>
      </c>
      <c r="H368">
        <f>VLOOKUP($B368,'Tillförd energi'!$B$1:$AS$566,MATCH(H$1,'Tillförd energi'!$B$1:$AQ$1,0),FALSE)</f>
        <v>0</v>
      </c>
      <c r="I368">
        <f>VLOOKUP($B368,'Tillförd energi'!$B$1:$AS$566,MATCH(I$1,'Tillförd energi'!$B$1:$AQ$1,0),FALSE)</f>
        <v>0</v>
      </c>
      <c r="J368">
        <f>VLOOKUP($B368,'Tillförd energi'!$B$1:$AS$566,MATCH(J$1,'Tillförd energi'!$B$1:$AQ$1,0),FALSE)</f>
        <v>3.7172999999999998</v>
      </c>
      <c r="K368">
        <v>0</v>
      </c>
      <c r="L368">
        <f>VLOOKUP($B368,'Tillförd energi'!$B$1:$AS$566,MATCH(L$1,'Tillförd energi'!$B$1:$AQ$1,0),FALSE)</f>
        <v>0</v>
      </c>
      <c r="M368">
        <f>VLOOKUP($B368,'Tillförd energi'!$B$1:$AS$566,MATCH(M$1,'Tillförd energi'!$B$1:$AQ$1,0),FALSE)</f>
        <v>40.462699999999998</v>
      </c>
      <c r="N368">
        <f>VLOOKUP($B368,'Tillförd energi'!$B$1:$AS$566,MATCH(N$1,'Tillförd energi'!$B$1:$AQ$1,0),FALSE)</f>
        <v>12.8613</v>
      </c>
      <c r="O368">
        <f>VLOOKUP($B368,'Tillförd energi'!$B$1:$AS$566,MATCH(O$1,'Tillförd energi'!$B$1:$AQ$1,0),FALSE)</f>
        <v>25.1218</v>
      </c>
      <c r="P368">
        <f>VLOOKUP($B368,'Tillförd energi'!$B$1:$AS$566,MATCH(P$1,'Tillförd energi'!$B$1:$AQ$1,0),FALSE)</f>
        <v>0</v>
      </c>
      <c r="Q368">
        <f>VLOOKUP($B368,'Tillförd energi'!$B$1:$AS$566,MATCH(Q$1,'Tillförd energi'!$B$1:$AQ$1,0),FALSE)</f>
        <v>2.1497899999999999</v>
      </c>
      <c r="R368">
        <f>VLOOKUP($B368,'Tillförd energi'!$B$1:$AS$566,MATCH(R$1,'Tillförd energi'!$B$1:$AQ$1,0),FALSE)</f>
        <v>0</v>
      </c>
      <c r="S368">
        <f>VLOOKUP($B368,'Tillförd energi'!$B$1:$AS$566,MATCH(S$1,'Tillförd energi'!$B$1:$AQ$1,0),FALSE)</f>
        <v>0</v>
      </c>
      <c r="T368">
        <f>VLOOKUP($B368,'Tillförd energi'!$B$1:$AS$566,MATCH(T$1,'Tillförd energi'!$B$1:$AQ$1,0),FALSE)</f>
        <v>0</v>
      </c>
      <c r="U368">
        <f>VLOOKUP($B368,'Tillförd energi'!$B$1:$AS$566,MATCH(U$1,'Tillförd energi'!$B$1:$AQ$1,0),FALSE)</f>
        <v>0</v>
      </c>
      <c r="V368">
        <f>VLOOKUP($B368,'Tillförd energi'!$B$1:$AS$566,MATCH(V$1,'Tillförd energi'!$B$1:$AQ$1,0),FALSE)</f>
        <v>7.968</v>
      </c>
      <c r="W368">
        <f>VLOOKUP($B368,'Tillförd energi'!$B$1:$AS$566,MATCH(W$1,'Tillförd energi'!$B$1:$AQ$1,0),FALSE)</f>
        <v>0</v>
      </c>
      <c r="X368">
        <f>VLOOKUP($B368,'Tillförd energi'!$B$1:$AS$566,MATCH(X$1,'Tillförd energi'!$B$1:$AQ$1,0),FALSE)</f>
        <v>0</v>
      </c>
      <c r="Y368">
        <f>VLOOKUP($B368,'Tillförd energi'!$B$1:$AS$566,MATCH(Y$1,'Tillförd energi'!$B$1:$AQ$1,0),FALSE)</f>
        <v>0</v>
      </c>
      <c r="Z368">
        <f>VLOOKUP($B368,'Tillförd energi'!$B$1:$AS$566,MATCH(Z$1,'Tillförd energi'!$B$1:$AQ$1,0),FALSE)</f>
        <v>0</v>
      </c>
      <c r="AA368">
        <f>VLOOKUP($B368,'Tillförd energi'!$B$1:$AS$566,MATCH(AA$1,'Tillförd energi'!$B$1:$AQ$1,0),FALSE)</f>
        <v>0</v>
      </c>
      <c r="AB368">
        <f>VLOOKUP($B368,'Tillförd energi'!$B$1:$AS$566,MATCH(AB$1,'Tillförd energi'!$B$1:$AQ$1,0),FALSE)</f>
        <v>0</v>
      </c>
      <c r="AC368">
        <f>VLOOKUP($B368,'Tillförd energi'!$B$1:$AS$566,MATCH(AC$1,'Tillförd energi'!$B$1:$AQ$1,0),FALSE)</f>
        <v>32.790999999999997</v>
      </c>
      <c r="AD368">
        <f>VLOOKUP($B368,'Tillförd energi'!$B$1:$AS$566,MATCH(AD$1,'Tillförd energi'!$B$1:$AQ$1,0),FALSE)</f>
        <v>0</v>
      </c>
      <c r="AE368">
        <f>VLOOKUP($B368,'Tillförd energi'!$B$1:$AS$566,MATCH(AE$1,'Tillförd energi'!$B$1:$AQ$1,0),FALSE)</f>
        <v>0</v>
      </c>
      <c r="AF368">
        <f>VLOOKUP($B368,'Tillförd energi'!$B$1:$AS$566,MATCH(AF$1,'Tillförd energi'!$B$1:$AQ$1,0),FALSE)</f>
        <v>3.1423299999999998</v>
      </c>
      <c r="AG368">
        <f>IFERROR(VLOOKUP(B368,Miljö!$B$1:$S$476,9,FALSE)/1,0)</f>
        <v>0</v>
      </c>
      <c r="AI368">
        <f t="shared" si="40"/>
        <v>129.13921999999999</v>
      </c>
      <c r="AJ368">
        <f t="shared" si="41"/>
        <v>129.13921999999999</v>
      </c>
      <c r="AK368">
        <f>IF(ISERROR(1/VLOOKUP($B368,Leveranser!$B$1:$S$500,MATCH("såld värme (gwh)",Leveranser!$B$1:$S$1,0),FALSE)),"",VLOOKUP($B368,Leveranser!$B$1:$S$500,MATCH("såld värme (gwh)",Leveranser!$B$1:$S$1,0),FALSE))</f>
        <v>112.843</v>
      </c>
      <c r="AL368">
        <f>VLOOKUP($B368,Leveranser!$B$1:$Y$500,MATCH("Totalt såld fjärrvärme till andra fjärrvärmeföretag",Leveranser!$B$1:$AA$1,0),FALSE)</f>
        <v>0</v>
      </c>
      <c r="AM368">
        <f>IF(ISERROR(1/VLOOKUP($B368,Miljö!$B$1:$S$500,MATCH("Såld mängd produktionsspecifik fjärrvärme (GWh)",Miljö!$B$1:$R$1,0),FALSE)),0,VLOOKUP($B368,Miljö!$B$1:$S$500,MATCH("Såld mängd produktionsspecifik fjärrvärme (GWh)",Miljö!$B$1:$R$1,0),FALSE))</f>
        <v>0</v>
      </c>
      <c r="AN368" s="137">
        <f t="shared" si="42"/>
        <v>0.87380890174185666</v>
      </c>
      <c r="AP368" t="str">
        <f>VLOOKUP($B368,Miljövärden!$B$1:$H$446,7,FALSE)</f>
        <v>Ja</v>
      </c>
      <c r="AQ368" t="str">
        <f>VLOOKUP($B368,Miljövärden!$B$1:$H$446,6,FALSE)</f>
        <v>Ja</v>
      </c>
      <c r="AU368">
        <f t="shared" si="43"/>
        <v>3.1423299999999998</v>
      </c>
      <c r="AV368">
        <f t="shared" si="44"/>
        <v>0</v>
      </c>
      <c r="AW368">
        <f t="shared" si="45"/>
        <v>80.595589999999987</v>
      </c>
      <c r="AX368">
        <f t="shared" si="46"/>
        <v>0</v>
      </c>
      <c r="AZ368">
        <f t="shared" si="47"/>
        <v>88.563589999999991</v>
      </c>
    </row>
    <row r="369" spans="1:52" customFormat="1" x14ac:dyDescent="0.25">
      <c r="A369" s="2" t="s">
        <v>552</v>
      </c>
      <c r="B369" s="2" t="s">
        <v>560</v>
      </c>
      <c r="C369">
        <f>VLOOKUP($B369,'Tillförd energi'!$B$1:$AS$566,MATCH(C$1,'Tillförd energi'!$B$1:$AQ$1,0),FALSE)</f>
        <v>0</v>
      </c>
      <c r="D369">
        <f>VLOOKUP($B369,'Tillförd energi'!$B$1:$AS$566,MATCH(D$1,'Tillförd energi'!$B$1:$AQ$1,0),FALSE)</f>
        <v>0.45300000000000001</v>
      </c>
      <c r="E369">
        <f>VLOOKUP($B369,'Tillförd energi'!$B$1:$AS$566,MATCH(E$1,'Tillförd energi'!$B$1:$AQ$1,0),FALSE)</f>
        <v>0</v>
      </c>
      <c r="F369">
        <f>VLOOKUP($B369,'Tillförd energi'!$B$1:$AS$566,MATCH(F$1,'Tillförd energi'!$B$1:$AQ$1,0),FALSE)</f>
        <v>0</v>
      </c>
      <c r="G369">
        <f>VLOOKUP($B369,'Tillförd energi'!$B$1:$AS$566,MATCH(G$1,'Tillförd energi'!$B$1:$AQ$1,0),FALSE)</f>
        <v>0</v>
      </c>
      <c r="H369">
        <f>VLOOKUP($B369,'Tillförd energi'!$B$1:$AS$566,MATCH(H$1,'Tillförd energi'!$B$1:$AQ$1,0),FALSE)</f>
        <v>0</v>
      </c>
      <c r="I369">
        <f>VLOOKUP($B369,'Tillförd energi'!$B$1:$AS$566,MATCH(I$1,'Tillförd energi'!$B$1:$AQ$1,0),FALSE)</f>
        <v>0</v>
      </c>
      <c r="J369">
        <f>VLOOKUP($B369,'Tillförd energi'!$B$1:$AS$566,MATCH(J$1,'Tillförd energi'!$B$1:$AQ$1,0),FALSE)</f>
        <v>0</v>
      </c>
      <c r="K369">
        <v>0</v>
      </c>
      <c r="L369">
        <f>VLOOKUP($B369,'Tillförd energi'!$B$1:$AS$566,MATCH(L$1,'Tillförd energi'!$B$1:$AQ$1,0),FALSE)</f>
        <v>0</v>
      </c>
      <c r="M369">
        <f>VLOOKUP($B369,'Tillförd energi'!$B$1:$AS$566,MATCH(M$1,'Tillförd energi'!$B$1:$AQ$1,0),FALSE)</f>
        <v>10.403</v>
      </c>
      <c r="N369">
        <f>VLOOKUP($B369,'Tillförd energi'!$B$1:$AS$566,MATCH(N$1,'Tillförd energi'!$B$1:$AQ$1,0),FALSE)</f>
        <v>7.0309999999999997</v>
      </c>
      <c r="O369">
        <f>VLOOKUP($B369,'Tillförd energi'!$B$1:$AS$566,MATCH(O$1,'Tillförd energi'!$B$1:$AQ$1,0),FALSE)</f>
        <v>7.4009999999999998</v>
      </c>
      <c r="P369">
        <f>VLOOKUP($B369,'Tillförd energi'!$B$1:$AS$566,MATCH(P$1,'Tillförd energi'!$B$1:$AQ$1,0),FALSE)</f>
        <v>9.2319999999999993</v>
      </c>
      <c r="Q369">
        <f>VLOOKUP($B369,'Tillförd energi'!$B$1:$AS$566,MATCH(Q$1,'Tillförd energi'!$B$1:$AQ$1,0),FALSE)</f>
        <v>0</v>
      </c>
      <c r="R369">
        <f>VLOOKUP($B369,'Tillförd energi'!$B$1:$AS$566,MATCH(R$1,'Tillförd energi'!$B$1:$AQ$1,0),FALSE)</f>
        <v>0</v>
      </c>
      <c r="S369">
        <f>VLOOKUP($B369,'Tillförd energi'!$B$1:$AS$566,MATCH(S$1,'Tillförd energi'!$B$1:$AQ$1,0),FALSE)</f>
        <v>0</v>
      </c>
      <c r="T369">
        <f>VLOOKUP($B369,'Tillförd energi'!$B$1:$AS$566,MATCH(T$1,'Tillförd energi'!$B$1:$AQ$1,0),FALSE)</f>
        <v>0</v>
      </c>
      <c r="U369">
        <f>VLOOKUP($B369,'Tillförd energi'!$B$1:$AS$566,MATCH(U$1,'Tillförd energi'!$B$1:$AQ$1,0),FALSE)</f>
        <v>0</v>
      </c>
      <c r="V369">
        <f>VLOOKUP($B369,'Tillförd energi'!$B$1:$AS$566,MATCH(V$1,'Tillförd energi'!$B$1:$AQ$1,0),FALSE)</f>
        <v>0</v>
      </c>
      <c r="W369">
        <f>VLOOKUP($B369,'Tillförd energi'!$B$1:$AS$566,MATCH(W$1,'Tillförd energi'!$B$1:$AQ$1,0),FALSE)</f>
        <v>0</v>
      </c>
      <c r="X369">
        <f>VLOOKUP($B369,'Tillförd energi'!$B$1:$AS$566,MATCH(X$1,'Tillförd energi'!$B$1:$AQ$1,0),FALSE)</f>
        <v>0</v>
      </c>
      <c r="Y369">
        <f>VLOOKUP($B369,'Tillförd energi'!$B$1:$AS$566,MATCH(Y$1,'Tillförd energi'!$B$1:$AQ$1,0),FALSE)</f>
        <v>0</v>
      </c>
      <c r="Z369">
        <f>VLOOKUP($B369,'Tillförd energi'!$B$1:$AS$566,MATCH(Z$1,'Tillförd energi'!$B$1:$AQ$1,0),FALSE)</f>
        <v>0</v>
      </c>
      <c r="AA369">
        <f>VLOOKUP($B369,'Tillförd energi'!$B$1:$AS$566,MATCH(AA$1,'Tillförd energi'!$B$1:$AQ$1,0),FALSE)</f>
        <v>0</v>
      </c>
      <c r="AB369">
        <f>VLOOKUP($B369,'Tillförd energi'!$B$1:$AS$566,MATCH(AB$1,'Tillförd energi'!$B$1:$AQ$1,0),FALSE)</f>
        <v>0</v>
      </c>
      <c r="AC369">
        <f>VLOOKUP($B369,'Tillförd energi'!$B$1:$AS$566,MATCH(AC$1,'Tillförd energi'!$B$1:$AQ$1,0),FALSE)</f>
        <v>7.8940000000000001</v>
      </c>
      <c r="AD369">
        <f>VLOOKUP($B369,'Tillförd energi'!$B$1:$AS$566,MATCH(AD$1,'Tillförd energi'!$B$1:$AQ$1,0),FALSE)</f>
        <v>6.298</v>
      </c>
      <c r="AE369">
        <f>VLOOKUP($B369,'Tillförd energi'!$B$1:$AS$566,MATCH(AE$1,'Tillförd energi'!$B$1:$AQ$1,0),FALSE)</f>
        <v>0</v>
      </c>
      <c r="AF369">
        <f>VLOOKUP($B369,'Tillförd energi'!$B$1:$AS$566,MATCH(AF$1,'Tillförd energi'!$B$1:$AQ$1,0),FALSE)</f>
        <v>3.7210000000000001</v>
      </c>
      <c r="AG369">
        <f>IFERROR(VLOOKUP(B369,Miljö!$B$1:$S$476,9,FALSE)/1,0)</f>
        <v>0</v>
      </c>
      <c r="AI369">
        <f t="shared" si="40"/>
        <v>52.432999999999993</v>
      </c>
      <c r="AJ369">
        <f t="shared" si="41"/>
        <v>52.432999999999993</v>
      </c>
      <c r="AK369">
        <f>IF(ISERROR(1/VLOOKUP($B369,Leveranser!$B$1:$S$500,MATCH("såld värme (gwh)",Leveranser!$B$1:$S$1,0),FALSE)),"",VLOOKUP($B369,Leveranser!$B$1:$S$500,MATCH("såld värme (gwh)",Leveranser!$B$1:$S$1,0),FALSE))</f>
        <v>36.692</v>
      </c>
      <c r="AL369">
        <f>VLOOKUP($B369,Leveranser!$B$1:$Y$500,MATCH("Totalt såld fjärrvärme till andra fjärrvärmeföretag",Leveranser!$B$1:$AA$1,0),FALSE)</f>
        <v>0</v>
      </c>
      <c r="AM369">
        <f>IF(ISERROR(1/VLOOKUP($B369,Miljö!$B$1:$S$500,MATCH("Såld mängd produktionsspecifik fjärrvärme (GWh)",Miljö!$B$1:$R$1,0),FALSE)),0,VLOOKUP($B369,Miljö!$B$1:$S$500,MATCH("Såld mängd produktionsspecifik fjärrvärme (GWh)",Miljö!$B$1:$R$1,0),FALSE))</f>
        <v>0</v>
      </c>
      <c r="AN369" s="137">
        <f t="shared" si="42"/>
        <v>0.69978830126065661</v>
      </c>
      <c r="AP369" t="str">
        <f>VLOOKUP($B369,Miljövärden!$B$1:$H$446,7,FALSE)</f>
        <v>Ja</v>
      </c>
      <c r="AQ369" t="str">
        <f>VLOOKUP($B369,Miljövärden!$B$1:$H$446,6,FALSE)</f>
        <v>Ja</v>
      </c>
      <c r="AU369">
        <f t="shared" si="43"/>
        <v>3.7210000000000001</v>
      </c>
      <c r="AV369">
        <f t="shared" si="44"/>
        <v>0</v>
      </c>
      <c r="AW369">
        <f t="shared" si="45"/>
        <v>34.067</v>
      </c>
      <c r="AX369">
        <f t="shared" si="46"/>
        <v>0</v>
      </c>
      <c r="AZ369">
        <f t="shared" si="47"/>
        <v>34.067</v>
      </c>
    </row>
    <row r="370" spans="1:52" customFormat="1" x14ac:dyDescent="0.25">
      <c r="A370" s="2" t="s">
        <v>552</v>
      </c>
      <c r="B370" s="2" t="s">
        <v>561</v>
      </c>
      <c r="C370">
        <f>VLOOKUP($B370,'Tillförd energi'!$B$1:$AS$566,MATCH(C$1,'Tillförd energi'!$B$1:$AQ$1,0),FALSE)</f>
        <v>0</v>
      </c>
      <c r="D370">
        <f>VLOOKUP($B370,'Tillförd energi'!$B$1:$AS$566,MATCH(D$1,'Tillförd energi'!$B$1:$AQ$1,0),FALSE)</f>
        <v>1.462</v>
      </c>
      <c r="E370">
        <f>VLOOKUP($B370,'Tillförd energi'!$B$1:$AS$566,MATCH(E$1,'Tillförd energi'!$B$1:$AQ$1,0),FALSE)</f>
        <v>0</v>
      </c>
      <c r="F370">
        <f>VLOOKUP($B370,'Tillförd energi'!$B$1:$AS$566,MATCH(F$1,'Tillförd energi'!$B$1:$AQ$1,0),FALSE)</f>
        <v>0.58352899999999996</v>
      </c>
      <c r="G370">
        <f>VLOOKUP($B370,'Tillförd energi'!$B$1:$AS$566,MATCH(G$1,'Tillförd energi'!$B$1:$AQ$1,0),FALSE)</f>
        <v>0</v>
      </c>
      <c r="H370">
        <f>VLOOKUP($B370,'Tillförd energi'!$B$1:$AS$566,MATCH(H$1,'Tillförd energi'!$B$1:$AQ$1,0),FALSE)</f>
        <v>0</v>
      </c>
      <c r="I370">
        <f>VLOOKUP($B370,'Tillförd energi'!$B$1:$AS$566,MATCH(I$1,'Tillförd energi'!$B$1:$AQ$1,0),FALSE)</f>
        <v>0</v>
      </c>
      <c r="J370">
        <f>VLOOKUP($B370,'Tillförd energi'!$B$1:$AS$566,MATCH(J$1,'Tillförd energi'!$B$1:$AQ$1,0),FALSE)</f>
        <v>0</v>
      </c>
      <c r="K370">
        <v>0</v>
      </c>
      <c r="L370">
        <f>VLOOKUP($B370,'Tillförd energi'!$B$1:$AS$566,MATCH(L$1,'Tillförd energi'!$B$1:$AQ$1,0),FALSE)</f>
        <v>0</v>
      </c>
      <c r="M370">
        <f>VLOOKUP($B370,'Tillförd energi'!$B$1:$AS$566,MATCH(M$1,'Tillförd energi'!$B$1:$AQ$1,0),FALSE)</f>
        <v>0</v>
      </c>
      <c r="N370">
        <f>VLOOKUP($B370,'Tillförd energi'!$B$1:$AS$566,MATCH(N$1,'Tillförd energi'!$B$1:$AQ$1,0),FALSE)</f>
        <v>0</v>
      </c>
      <c r="O370">
        <f>VLOOKUP($B370,'Tillförd energi'!$B$1:$AS$566,MATCH(O$1,'Tillförd energi'!$B$1:$AQ$1,0),FALSE)</f>
        <v>0</v>
      </c>
      <c r="P370">
        <f>VLOOKUP($B370,'Tillförd energi'!$B$1:$AS$566,MATCH(P$1,'Tillförd energi'!$B$1:$AQ$1,0),FALSE)</f>
        <v>0</v>
      </c>
      <c r="Q370">
        <f>VLOOKUP($B370,'Tillförd energi'!$B$1:$AS$566,MATCH(Q$1,'Tillförd energi'!$B$1:$AQ$1,0),FALSE)</f>
        <v>3.81412</v>
      </c>
      <c r="R370">
        <f>VLOOKUP($B370,'Tillförd energi'!$B$1:$AS$566,MATCH(R$1,'Tillförd energi'!$B$1:$AQ$1,0),FALSE)</f>
        <v>0</v>
      </c>
      <c r="S370">
        <f>VLOOKUP($B370,'Tillförd energi'!$B$1:$AS$566,MATCH(S$1,'Tillförd energi'!$B$1:$AQ$1,0),FALSE)</f>
        <v>0</v>
      </c>
      <c r="T370">
        <f>VLOOKUP($B370,'Tillförd energi'!$B$1:$AS$566,MATCH(T$1,'Tillförd energi'!$B$1:$AQ$1,0),FALSE)</f>
        <v>0</v>
      </c>
      <c r="U370">
        <f>VLOOKUP($B370,'Tillförd energi'!$B$1:$AS$566,MATCH(U$1,'Tillförd energi'!$B$1:$AQ$1,0),FALSE)</f>
        <v>0</v>
      </c>
      <c r="V370">
        <f>VLOOKUP($B370,'Tillförd energi'!$B$1:$AS$566,MATCH(V$1,'Tillförd energi'!$B$1:$AQ$1,0),FALSE)</f>
        <v>0</v>
      </c>
      <c r="W370">
        <f>VLOOKUP($B370,'Tillförd energi'!$B$1:$AS$566,MATCH(W$1,'Tillförd energi'!$B$1:$AQ$1,0),FALSE)</f>
        <v>0</v>
      </c>
      <c r="X370">
        <f>VLOOKUP($B370,'Tillförd energi'!$B$1:$AS$566,MATCH(X$1,'Tillförd energi'!$B$1:$AQ$1,0),FALSE)</f>
        <v>0</v>
      </c>
      <c r="Y370">
        <f>VLOOKUP($B370,'Tillförd energi'!$B$1:$AS$566,MATCH(Y$1,'Tillförd energi'!$B$1:$AQ$1,0),FALSE)</f>
        <v>0</v>
      </c>
      <c r="Z370">
        <f>VLOOKUP($B370,'Tillförd energi'!$B$1:$AS$566,MATCH(Z$1,'Tillförd energi'!$B$1:$AQ$1,0),FALSE)</f>
        <v>0</v>
      </c>
      <c r="AA370">
        <f>VLOOKUP($B370,'Tillförd energi'!$B$1:$AS$566,MATCH(AA$1,'Tillförd energi'!$B$1:$AQ$1,0),FALSE)</f>
        <v>0</v>
      </c>
      <c r="AB370">
        <f>VLOOKUP($B370,'Tillförd energi'!$B$1:$AS$566,MATCH(AB$1,'Tillförd energi'!$B$1:$AQ$1,0),FALSE)</f>
        <v>0</v>
      </c>
      <c r="AC370">
        <f>VLOOKUP($B370,'Tillförd energi'!$B$1:$AS$566,MATCH(AC$1,'Tillförd energi'!$B$1:$AQ$1,0),FALSE)</f>
        <v>0</v>
      </c>
      <c r="AD370">
        <f>VLOOKUP($B370,'Tillförd energi'!$B$1:$AS$566,MATCH(AD$1,'Tillförd energi'!$B$1:$AQ$1,0),FALSE)</f>
        <v>12.433999999999999</v>
      </c>
      <c r="AE370">
        <f>VLOOKUP($B370,'Tillförd energi'!$B$1:$AS$566,MATCH(AE$1,'Tillförd energi'!$B$1:$AQ$1,0),FALSE)</f>
        <v>0</v>
      </c>
      <c r="AF370">
        <f>VLOOKUP($B370,'Tillförd energi'!$B$1:$AS$566,MATCH(AF$1,'Tillförd energi'!$B$1:$AQ$1,0),FALSE)</f>
        <v>3.9E-2</v>
      </c>
      <c r="AG370">
        <f>IFERROR(VLOOKUP(B370,Miljö!$B$1:$S$476,9,FALSE)/1,0)</f>
        <v>0</v>
      </c>
      <c r="AI370">
        <f t="shared" si="40"/>
        <v>18.332649</v>
      </c>
      <c r="AJ370">
        <f t="shared" si="41"/>
        <v>18.332649</v>
      </c>
      <c r="AK370">
        <f>IF(ISERROR(1/VLOOKUP($B370,Leveranser!$B$1:$S$500,MATCH("såld värme (gwh)",Leveranser!$B$1:$S$1,0),FALSE)),"",VLOOKUP($B370,Leveranser!$B$1:$S$500,MATCH("såld värme (gwh)",Leveranser!$B$1:$S$1,0),FALSE))</f>
        <v>15.802</v>
      </c>
      <c r="AL370">
        <f>VLOOKUP($B370,Leveranser!$B$1:$Y$500,MATCH("Totalt såld fjärrvärme till andra fjärrvärmeföretag",Leveranser!$B$1:$AA$1,0),FALSE)</f>
        <v>0</v>
      </c>
      <c r="AM370">
        <f>IF(ISERROR(1/VLOOKUP($B370,Miljö!$B$1:$S$500,MATCH("Såld mängd produktionsspecifik fjärrvärme (GWh)",Miljö!$B$1:$R$1,0),FALSE)),0,VLOOKUP($B370,Miljö!$B$1:$S$500,MATCH("Såld mängd produktionsspecifik fjärrvärme (GWh)",Miljö!$B$1:$R$1,0),FALSE))</f>
        <v>0</v>
      </c>
      <c r="AN370" s="137">
        <f t="shared" si="42"/>
        <v>0.86195944732264274</v>
      </c>
      <c r="AP370" t="str">
        <f>VLOOKUP($B370,Miljövärden!$B$1:$H$446,7,FALSE)</f>
        <v>Ja</v>
      </c>
      <c r="AQ370" t="str">
        <f>VLOOKUP($B370,Miljövärden!$B$1:$H$446,6,FALSE)</f>
        <v>Ja</v>
      </c>
      <c r="AU370">
        <f t="shared" si="43"/>
        <v>3.9E-2</v>
      </c>
      <c r="AV370">
        <f t="shared" si="44"/>
        <v>0</v>
      </c>
      <c r="AW370">
        <f t="shared" si="45"/>
        <v>3.81412</v>
      </c>
      <c r="AX370">
        <f t="shared" si="46"/>
        <v>0</v>
      </c>
      <c r="AZ370">
        <f t="shared" si="47"/>
        <v>3.81412</v>
      </c>
    </row>
    <row r="371" spans="1:52" customFormat="1" x14ac:dyDescent="0.25">
      <c r="A371" s="2" t="s">
        <v>552</v>
      </c>
      <c r="B371" s="2" t="s">
        <v>562</v>
      </c>
      <c r="C371">
        <f>VLOOKUP($B371,'Tillförd energi'!$B$1:$AS$566,MATCH(C$1,'Tillförd energi'!$B$1:$AQ$1,0),FALSE)</f>
        <v>0</v>
      </c>
      <c r="D371">
        <f>VLOOKUP($B371,'Tillförd energi'!$B$1:$AS$566,MATCH(D$1,'Tillförd energi'!$B$1:$AQ$1,0),FALSE)</f>
        <v>0.313</v>
      </c>
      <c r="E371">
        <f>VLOOKUP($B371,'Tillförd energi'!$B$1:$AS$566,MATCH(E$1,'Tillförd energi'!$B$1:$AQ$1,0),FALSE)</f>
        <v>0</v>
      </c>
      <c r="F371">
        <f>VLOOKUP($B371,'Tillförd energi'!$B$1:$AS$566,MATCH(F$1,'Tillförd energi'!$B$1:$AQ$1,0),FALSE)</f>
        <v>0</v>
      </c>
      <c r="G371">
        <f>VLOOKUP($B371,'Tillförd energi'!$B$1:$AS$566,MATCH(G$1,'Tillförd energi'!$B$1:$AQ$1,0),FALSE)</f>
        <v>0</v>
      </c>
      <c r="H371">
        <f>VLOOKUP($B371,'Tillförd energi'!$B$1:$AS$566,MATCH(H$1,'Tillförd energi'!$B$1:$AQ$1,0),FALSE)</f>
        <v>0</v>
      </c>
      <c r="I371">
        <f>VLOOKUP($B371,'Tillförd energi'!$B$1:$AS$566,MATCH(I$1,'Tillförd energi'!$B$1:$AQ$1,0),FALSE)</f>
        <v>0</v>
      </c>
      <c r="J371">
        <f>VLOOKUP($B371,'Tillförd energi'!$B$1:$AS$566,MATCH(J$1,'Tillförd energi'!$B$1:$AQ$1,0),FALSE)</f>
        <v>0</v>
      </c>
      <c r="K371">
        <v>0</v>
      </c>
      <c r="L371">
        <f>VLOOKUP($B371,'Tillförd energi'!$B$1:$AS$566,MATCH(L$1,'Tillförd energi'!$B$1:$AQ$1,0),FALSE)</f>
        <v>0</v>
      </c>
      <c r="M371">
        <f>VLOOKUP($B371,'Tillförd energi'!$B$1:$AS$566,MATCH(M$1,'Tillförd energi'!$B$1:$AQ$1,0),FALSE)</f>
        <v>0</v>
      </c>
      <c r="N371">
        <f>VLOOKUP($B371,'Tillförd energi'!$B$1:$AS$566,MATCH(N$1,'Tillförd energi'!$B$1:$AQ$1,0),FALSE)</f>
        <v>0</v>
      </c>
      <c r="O371">
        <f>VLOOKUP($B371,'Tillförd energi'!$B$1:$AS$566,MATCH(O$1,'Tillförd energi'!$B$1:$AQ$1,0),FALSE)</f>
        <v>0</v>
      </c>
      <c r="P371">
        <f>VLOOKUP($B371,'Tillförd energi'!$B$1:$AS$566,MATCH(P$1,'Tillförd energi'!$B$1:$AQ$1,0),FALSE)</f>
        <v>14.709</v>
      </c>
      <c r="Q371">
        <f>VLOOKUP($B371,'Tillförd energi'!$B$1:$AS$566,MATCH(Q$1,'Tillförd energi'!$B$1:$AQ$1,0),FALSE)</f>
        <v>0</v>
      </c>
      <c r="R371">
        <f>VLOOKUP($B371,'Tillförd energi'!$B$1:$AS$566,MATCH(R$1,'Tillförd energi'!$B$1:$AQ$1,0),FALSE)</f>
        <v>0</v>
      </c>
      <c r="S371">
        <f>VLOOKUP($B371,'Tillförd energi'!$B$1:$AS$566,MATCH(S$1,'Tillförd energi'!$B$1:$AQ$1,0),FALSE)</f>
        <v>0.14000000000000001</v>
      </c>
      <c r="T371">
        <f>VLOOKUP($B371,'Tillförd energi'!$B$1:$AS$566,MATCH(T$1,'Tillförd energi'!$B$1:$AQ$1,0),FALSE)</f>
        <v>0</v>
      </c>
      <c r="U371">
        <f>VLOOKUP($B371,'Tillförd energi'!$B$1:$AS$566,MATCH(U$1,'Tillförd energi'!$B$1:$AQ$1,0),FALSE)</f>
        <v>0</v>
      </c>
      <c r="V371">
        <f>VLOOKUP($B371,'Tillförd energi'!$B$1:$AS$566,MATCH(V$1,'Tillförd energi'!$B$1:$AQ$1,0),FALSE)</f>
        <v>0</v>
      </c>
      <c r="W371">
        <f>VLOOKUP($B371,'Tillförd energi'!$B$1:$AS$566,MATCH(W$1,'Tillförd energi'!$B$1:$AQ$1,0),FALSE)</f>
        <v>0</v>
      </c>
      <c r="X371">
        <f>VLOOKUP($B371,'Tillförd energi'!$B$1:$AS$566,MATCH(X$1,'Tillförd energi'!$B$1:$AQ$1,0),FALSE)</f>
        <v>0</v>
      </c>
      <c r="Y371">
        <f>VLOOKUP($B371,'Tillförd energi'!$B$1:$AS$566,MATCH(Y$1,'Tillförd energi'!$B$1:$AQ$1,0),FALSE)</f>
        <v>0</v>
      </c>
      <c r="Z371">
        <f>VLOOKUP($B371,'Tillförd energi'!$B$1:$AS$566,MATCH(Z$1,'Tillförd energi'!$B$1:$AQ$1,0),FALSE)</f>
        <v>0</v>
      </c>
      <c r="AA371">
        <f>VLOOKUP($B371,'Tillförd energi'!$B$1:$AS$566,MATCH(AA$1,'Tillförd energi'!$B$1:$AQ$1,0),FALSE)</f>
        <v>0</v>
      </c>
      <c r="AB371">
        <f>VLOOKUP($B371,'Tillförd energi'!$B$1:$AS$566,MATCH(AB$1,'Tillförd energi'!$B$1:$AQ$1,0),FALSE)</f>
        <v>0</v>
      </c>
      <c r="AC371">
        <f>VLOOKUP($B371,'Tillförd energi'!$B$1:$AS$566,MATCH(AC$1,'Tillförd energi'!$B$1:$AQ$1,0),FALSE)</f>
        <v>0</v>
      </c>
      <c r="AD371">
        <f>VLOOKUP($B371,'Tillförd energi'!$B$1:$AS$566,MATCH(AD$1,'Tillförd energi'!$B$1:$AQ$1,0),FALSE)</f>
        <v>0</v>
      </c>
      <c r="AE371">
        <f>VLOOKUP($B371,'Tillförd energi'!$B$1:$AS$566,MATCH(AE$1,'Tillförd energi'!$B$1:$AQ$1,0),FALSE)</f>
        <v>0</v>
      </c>
      <c r="AF371">
        <f>VLOOKUP($B371,'Tillförd energi'!$B$1:$AS$566,MATCH(AF$1,'Tillförd energi'!$B$1:$AQ$1,0),FALSE)</f>
        <v>0.92</v>
      </c>
      <c r="AG371">
        <f>IFERROR(VLOOKUP(B371,Miljö!$B$1:$S$476,9,FALSE)/1,0)</f>
        <v>0</v>
      </c>
      <c r="AI371">
        <f t="shared" si="40"/>
        <v>16.082000000000001</v>
      </c>
      <c r="AJ371">
        <f t="shared" si="41"/>
        <v>16.082000000000001</v>
      </c>
      <c r="AK371">
        <f>IF(ISERROR(1/VLOOKUP($B371,Leveranser!$B$1:$S$500,MATCH("såld värme (gwh)",Leveranser!$B$1:$S$1,0),FALSE)),"",VLOOKUP($B371,Leveranser!$B$1:$S$500,MATCH("såld värme (gwh)",Leveranser!$B$1:$S$1,0),FALSE))</f>
        <v>11.252000000000001</v>
      </c>
      <c r="AL371">
        <f>VLOOKUP($B371,Leveranser!$B$1:$Y$500,MATCH("Totalt såld fjärrvärme till andra fjärrvärmeföretag",Leveranser!$B$1:$AA$1,0),FALSE)</f>
        <v>0</v>
      </c>
      <c r="AM371">
        <f>IF(ISERROR(1/VLOOKUP($B371,Miljö!$B$1:$S$500,MATCH("Såld mängd produktionsspecifik fjärrvärme (GWh)",Miljö!$B$1:$R$1,0),FALSE)),0,VLOOKUP($B371,Miljö!$B$1:$S$500,MATCH("Såld mängd produktionsspecifik fjärrvärme (GWh)",Miljö!$B$1:$R$1,0),FALSE))</f>
        <v>0</v>
      </c>
      <c r="AN371" s="137">
        <f t="shared" si="42"/>
        <v>0.69966422086805125</v>
      </c>
      <c r="AP371" t="str">
        <f>VLOOKUP($B371,Miljövärden!$B$1:$H$446,7,FALSE)</f>
        <v>Ja</v>
      </c>
      <c r="AQ371" t="str">
        <f>VLOOKUP($B371,Miljövärden!$B$1:$H$446,6,FALSE)</f>
        <v>Ja</v>
      </c>
      <c r="AU371">
        <f t="shared" si="43"/>
        <v>0.92</v>
      </c>
      <c r="AV371">
        <f t="shared" si="44"/>
        <v>0</v>
      </c>
      <c r="AW371">
        <f t="shared" si="45"/>
        <v>14.709</v>
      </c>
      <c r="AX371">
        <f t="shared" si="46"/>
        <v>0.14000000000000001</v>
      </c>
      <c r="AZ371">
        <f t="shared" si="47"/>
        <v>14.849</v>
      </c>
    </row>
    <row r="372" spans="1:52" customFormat="1" x14ac:dyDescent="0.25">
      <c r="A372" s="2" t="s">
        <v>552</v>
      </c>
      <c r="B372" s="2" t="s">
        <v>563</v>
      </c>
      <c r="C372">
        <f>VLOOKUP($B372,'Tillförd energi'!$B$1:$AS$566,MATCH(C$1,'Tillförd energi'!$B$1:$AQ$1,0),FALSE)</f>
        <v>0</v>
      </c>
      <c r="D372">
        <f>VLOOKUP($B372,'Tillförd energi'!$B$1:$AS$566,MATCH(D$1,'Tillförd energi'!$B$1:$AQ$1,0),FALSE)</f>
        <v>0.26</v>
      </c>
      <c r="E372">
        <f>VLOOKUP($B372,'Tillförd energi'!$B$1:$AS$566,MATCH(E$1,'Tillförd energi'!$B$1:$AQ$1,0),FALSE)</f>
        <v>0</v>
      </c>
      <c r="F372">
        <f>VLOOKUP($B372,'Tillförd energi'!$B$1:$AS$566,MATCH(F$1,'Tillförd energi'!$B$1:$AQ$1,0),FALSE)</f>
        <v>0</v>
      </c>
      <c r="G372">
        <f>VLOOKUP($B372,'Tillförd energi'!$B$1:$AS$566,MATCH(G$1,'Tillförd energi'!$B$1:$AQ$1,0),FALSE)</f>
        <v>0</v>
      </c>
      <c r="H372">
        <f>VLOOKUP($B372,'Tillförd energi'!$B$1:$AS$566,MATCH(H$1,'Tillförd energi'!$B$1:$AQ$1,0),FALSE)</f>
        <v>0</v>
      </c>
      <c r="I372">
        <f>VLOOKUP($B372,'Tillförd energi'!$B$1:$AS$566,MATCH(I$1,'Tillförd energi'!$B$1:$AQ$1,0),FALSE)</f>
        <v>0</v>
      </c>
      <c r="J372">
        <f>VLOOKUP($B372,'Tillförd energi'!$B$1:$AS$566,MATCH(J$1,'Tillförd energi'!$B$1:$AQ$1,0),FALSE)</f>
        <v>0</v>
      </c>
      <c r="K372">
        <v>0</v>
      </c>
      <c r="L372">
        <f>VLOOKUP($B372,'Tillförd energi'!$B$1:$AS$566,MATCH(L$1,'Tillförd energi'!$B$1:$AQ$1,0),FALSE)</f>
        <v>0</v>
      </c>
      <c r="M372">
        <f>VLOOKUP($B372,'Tillförd energi'!$B$1:$AS$566,MATCH(M$1,'Tillförd energi'!$B$1:$AQ$1,0),FALSE)</f>
        <v>38.863</v>
      </c>
      <c r="N372">
        <f>VLOOKUP($B372,'Tillförd energi'!$B$1:$AS$566,MATCH(N$1,'Tillförd energi'!$B$1:$AQ$1,0),FALSE)</f>
        <v>44.072000000000003</v>
      </c>
      <c r="O372">
        <f>VLOOKUP($B372,'Tillförd energi'!$B$1:$AS$566,MATCH(O$1,'Tillförd energi'!$B$1:$AQ$1,0),FALSE)</f>
        <v>0.93100000000000005</v>
      </c>
      <c r="P372">
        <f>VLOOKUP($B372,'Tillförd energi'!$B$1:$AS$566,MATCH(P$1,'Tillförd energi'!$B$1:$AQ$1,0),FALSE)</f>
        <v>10.88</v>
      </c>
      <c r="Q372">
        <f>VLOOKUP($B372,'Tillförd energi'!$B$1:$AS$566,MATCH(Q$1,'Tillförd energi'!$B$1:$AQ$1,0),FALSE)</f>
        <v>1.2</v>
      </c>
      <c r="R372">
        <f>VLOOKUP($B372,'Tillförd energi'!$B$1:$AS$566,MATCH(R$1,'Tillförd energi'!$B$1:$AQ$1,0),FALSE)</f>
        <v>0</v>
      </c>
      <c r="S372">
        <f>VLOOKUP($B372,'Tillförd energi'!$B$1:$AS$566,MATCH(S$1,'Tillförd energi'!$B$1:$AQ$1,0),FALSE)</f>
        <v>0</v>
      </c>
      <c r="T372">
        <f>VLOOKUP($B372,'Tillförd energi'!$B$1:$AS$566,MATCH(T$1,'Tillförd energi'!$B$1:$AQ$1,0),FALSE)</f>
        <v>0</v>
      </c>
      <c r="U372">
        <f>VLOOKUP($B372,'Tillförd energi'!$B$1:$AS$566,MATCH(U$1,'Tillförd energi'!$B$1:$AQ$1,0),FALSE)</f>
        <v>0</v>
      </c>
      <c r="V372">
        <f>VLOOKUP($B372,'Tillförd energi'!$B$1:$AS$566,MATCH(V$1,'Tillförd energi'!$B$1:$AQ$1,0),FALSE)</f>
        <v>0</v>
      </c>
      <c r="W372">
        <f>VLOOKUP($B372,'Tillförd energi'!$B$1:$AS$566,MATCH(W$1,'Tillförd energi'!$B$1:$AQ$1,0),FALSE)</f>
        <v>0</v>
      </c>
      <c r="X372">
        <f>VLOOKUP($B372,'Tillförd energi'!$B$1:$AS$566,MATCH(X$1,'Tillförd energi'!$B$1:$AQ$1,0),FALSE)</f>
        <v>0</v>
      </c>
      <c r="Y372">
        <f>VLOOKUP($B372,'Tillförd energi'!$B$1:$AS$566,MATCH(Y$1,'Tillförd energi'!$B$1:$AQ$1,0),FALSE)</f>
        <v>0</v>
      </c>
      <c r="Z372">
        <f>VLOOKUP($B372,'Tillförd energi'!$B$1:$AS$566,MATCH(Z$1,'Tillförd energi'!$B$1:$AQ$1,0),FALSE)</f>
        <v>0</v>
      </c>
      <c r="AA372">
        <f>VLOOKUP($B372,'Tillförd energi'!$B$1:$AS$566,MATCH(AA$1,'Tillförd energi'!$B$1:$AQ$1,0),FALSE)</f>
        <v>0</v>
      </c>
      <c r="AB372">
        <f>VLOOKUP($B372,'Tillförd energi'!$B$1:$AS$566,MATCH(AB$1,'Tillförd energi'!$B$1:$AQ$1,0),FALSE)</f>
        <v>0</v>
      </c>
      <c r="AC372">
        <f>VLOOKUP($B372,'Tillförd energi'!$B$1:$AS$566,MATCH(AC$1,'Tillförd energi'!$B$1:$AQ$1,0),FALSE)</f>
        <v>25.038</v>
      </c>
      <c r="AD372">
        <f>VLOOKUP($B372,'Tillförd energi'!$B$1:$AS$566,MATCH(AD$1,'Tillförd energi'!$B$1:$AQ$1,0),FALSE)</f>
        <v>0</v>
      </c>
      <c r="AE372">
        <f>VLOOKUP($B372,'Tillförd energi'!$B$1:$AS$566,MATCH(AE$1,'Tillförd energi'!$B$1:$AQ$1,0),FALSE)</f>
        <v>0</v>
      </c>
      <c r="AF372">
        <f>VLOOKUP($B372,'Tillförd energi'!$B$1:$AS$566,MATCH(AF$1,'Tillförd energi'!$B$1:$AQ$1,0),FALSE)</f>
        <v>4.37</v>
      </c>
      <c r="AG372">
        <f>IFERROR(VLOOKUP(B372,Miljö!$B$1:$S$476,9,FALSE)/1,0)</f>
        <v>0</v>
      </c>
      <c r="AI372">
        <f t="shared" si="40"/>
        <v>125.61399999999999</v>
      </c>
      <c r="AJ372">
        <f t="shared" si="41"/>
        <v>125.61399999999999</v>
      </c>
      <c r="AK372">
        <f>IF(ISERROR(1/VLOOKUP($B372,Leveranser!$B$1:$S$500,MATCH("såld värme (gwh)",Leveranser!$B$1:$S$1,0),FALSE)),"",VLOOKUP($B372,Leveranser!$B$1:$S$500,MATCH("såld värme (gwh)",Leveranser!$B$1:$S$1,0),FALSE))</f>
        <v>102.199</v>
      </c>
      <c r="AL372">
        <f>VLOOKUP($B372,Leveranser!$B$1:$Y$500,MATCH("Totalt såld fjärrvärme till andra fjärrvärmeföretag",Leveranser!$B$1:$AA$1,0),FALSE)</f>
        <v>102.199</v>
      </c>
      <c r="AM372">
        <f>IF(ISERROR(1/VLOOKUP($B372,Miljö!$B$1:$S$500,MATCH("Såld mängd produktionsspecifik fjärrvärme (GWh)",Miljö!$B$1:$R$1,0),FALSE)),0,VLOOKUP($B372,Miljö!$B$1:$S$500,MATCH("Såld mängd produktionsspecifik fjärrvärme (GWh)",Miljö!$B$1:$R$1,0),FALSE))</f>
        <v>0</v>
      </c>
      <c r="AN372" s="137">
        <f t="shared" si="42"/>
        <v>0.81359561832279848</v>
      </c>
      <c r="AP372" t="str">
        <f>VLOOKUP($B372,Miljövärden!$B$1:$H$446,7,FALSE)</f>
        <v>Ja</v>
      </c>
      <c r="AQ372" t="str">
        <f>VLOOKUP($B372,Miljövärden!$B$1:$H$446,6,FALSE)</f>
        <v>Ja</v>
      </c>
      <c r="AU372">
        <f t="shared" si="43"/>
        <v>4.37</v>
      </c>
      <c r="AV372">
        <f t="shared" si="44"/>
        <v>0</v>
      </c>
      <c r="AW372">
        <f t="shared" si="45"/>
        <v>95.945999999999998</v>
      </c>
      <c r="AX372">
        <f t="shared" si="46"/>
        <v>0</v>
      </c>
      <c r="AZ372">
        <f t="shared" si="47"/>
        <v>95.945999999999998</v>
      </c>
    </row>
    <row r="373" spans="1:52" customFormat="1" x14ac:dyDescent="0.25">
      <c r="A373" s="2" t="s">
        <v>552</v>
      </c>
      <c r="B373" s="2" t="s">
        <v>564</v>
      </c>
      <c r="C373">
        <f>VLOOKUP($B373,'Tillförd energi'!$B$1:$AS$566,MATCH(C$1,'Tillförd energi'!$B$1:$AQ$1,0),FALSE)</f>
        <v>0</v>
      </c>
      <c r="D373">
        <f>VLOOKUP($B373,'Tillförd energi'!$B$1:$AS$566,MATCH(D$1,'Tillförd energi'!$B$1:$AQ$1,0),FALSE)</f>
        <v>0.108199</v>
      </c>
      <c r="E373">
        <f>VLOOKUP($B373,'Tillförd energi'!$B$1:$AS$566,MATCH(E$1,'Tillförd energi'!$B$1:$AQ$1,0),FALSE)</f>
        <v>0</v>
      </c>
      <c r="F373">
        <f>VLOOKUP($B373,'Tillförd energi'!$B$1:$AS$566,MATCH(F$1,'Tillförd energi'!$B$1:$AQ$1,0),FALSE)</f>
        <v>0.30344700000000002</v>
      </c>
      <c r="G373">
        <f>VLOOKUP($B373,'Tillförd energi'!$B$1:$AS$566,MATCH(G$1,'Tillförd energi'!$B$1:$AQ$1,0),FALSE)</f>
        <v>0</v>
      </c>
      <c r="H373">
        <f>VLOOKUP($B373,'Tillförd energi'!$B$1:$AS$566,MATCH(H$1,'Tillförd energi'!$B$1:$AQ$1,0),FALSE)</f>
        <v>0</v>
      </c>
      <c r="I373">
        <f>VLOOKUP($B373,'Tillförd energi'!$B$1:$AS$566,MATCH(I$1,'Tillförd energi'!$B$1:$AQ$1,0),FALSE)</f>
        <v>0</v>
      </c>
      <c r="J373">
        <f>VLOOKUP($B373,'Tillförd energi'!$B$1:$AS$566,MATCH(J$1,'Tillförd energi'!$B$1:$AQ$1,0),FALSE)</f>
        <v>0</v>
      </c>
      <c r="K373">
        <v>0</v>
      </c>
      <c r="L373">
        <f>VLOOKUP($B373,'Tillförd energi'!$B$1:$AS$566,MATCH(L$1,'Tillförd energi'!$B$1:$AQ$1,0),FALSE)</f>
        <v>9.0219400000000007</v>
      </c>
      <c r="M373">
        <f>VLOOKUP($B373,'Tillförd energi'!$B$1:$AS$566,MATCH(M$1,'Tillförd energi'!$B$1:$AQ$1,0),FALSE)</f>
        <v>0</v>
      </c>
      <c r="N373">
        <f>VLOOKUP($B373,'Tillförd energi'!$B$1:$AS$566,MATCH(N$1,'Tillförd energi'!$B$1:$AQ$1,0),FALSE)</f>
        <v>0.98247700000000004</v>
      </c>
      <c r="O373">
        <f>VLOOKUP($B373,'Tillförd energi'!$B$1:$AS$566,MATCH(O$1,'Tillförd energi'!$B$1:$AQ$1,0),FALSE)</f>
        <v>0</v>
      </c>
      <c r="P373">
        <f>VLOOKUP($B373,'Tillförd energi'!$B$1:$AS$566,MATCH(P$1,'Tillförd energi'!$B$1:$AQ$1,0),FALSE)</f>
        <v>0</v>
      </c>
      <c r="Q373">
        <f>VLOOKUP($B373,'Tillförd energi'!$B$1:$AS$566,MATCH(Q$1,'Tillförd energi'!$B$1:$AQ$1,0),FALSE)</f>
        <v>0.77914700000000003</v>
      </c>
      <c r="R373">
        <f>VLOOKUP($B373,'Tillförd energi'!$B$1:$AS$566,MATCH(R$1,'Tillförd energi'!$B$1:$AQ$1,0),FALSE)</f>
        <v>0</v>
      </c>
      <c r="S373">
        <f>VLOOKUP($B373,'Tillförd energi'!$B$1:$AS$566,MATCH(S$1,'Tillförd energi'!$B$1:$AQ$1,0),FALSE)</f>
        <v>0</v>
      </c>
      <c r="T373">
        <f>VLOOKUP($B373,'Tillförd energi'!$B$1:$AS$566,MATCH(T$1,'Tillförd energi'!$B$1:$AQ$1,0),FALSE)</f>
        <v>0</v>
      </c>
      <c r="U373">
        <f>VLOOKUP($B373,'Tillförd energi'!$B$1:$AS$566,MATCH(U$1,'Tillförd energi'!$B$1:$AQ$1,0),FALSE)</f>
        <v>0</v>
      </c>
      <c r="V373">
        <f>VLOOKUP($B373,'Tillförd energi'!$B$1:$AS$566,MATCH(V$1,'Tillförd energi'!$B$1:$AQ$1,0),FALSE)</f>
        <v>0</v>
      </c>
      <c r="W373">
        <f>VLOOKUP($B373,'Tillförd energi'!$B$1:$AS$566,MATCH(W$1,'Tillförd energi'!$B$1:$AQ$1,0),FALSE)</f>
        <v>0</v>
      </c>
      <c r="X373">
        <f>VLOOKUP($B373,'Tillförd energi'!$B$1:$AS$566,MATCH(X$1,'Tillförd energi'!$B$1:$AQ$1,0),FALSE)</f>
        <v>0</v>
      </c>
      <c r="Y373">
        <f>VLOOKUP($B373,'Tillförd energi'!$B$1:$AS$566,MATCH(Y$1,'Tillförd energi'!$B$1:$AQ$1,0),FALSE)</f>
        <v>0</v>
      </c>
      <c r="Z373">
        <f>VLOOKUP($B373,'Tillförd energi'!$B$1:$AS$566,MATCH(Z$1,'Tillförd energi'!$B$1:$AQ$1,0),FALSE)</f>
        <v>0</v>
      </c>
      <c r="AA373">
        <f>VLOOKUP($B373,'Tillförd energi'!$B$1:$AS$566,MATCH(AA$1,'Tillförd energi'!$B$1:$AQ$1,0),FALSE)</f>
        <v>0</v>
      </c>
      <c r="AB373">
        <f>VLOOKUP($B373,'Tillförd energi'!$B$1:$AS$566,MATCH(AB$1,'Tillförd energi'!$B$1:$AQ$1,0),FALSE)</f>
        <v>0</v>
      </c>
      <c r="AC373">
        <f>VLOOKUP($B373,'Tillförd energi'!$B$1:$AS$566,MATCH(AC$1,'Tillförd energi'!$B$1:$AQ$1,0),FALSE)</f>
        <v>21.853000000000002</v>
      </c>
      <c r="AD373">
        <f>VLOOKUP($B373,'Tillförd energi'!$B$1:$AS$566,MATCH(AD$1,'Tillförd energi'!$B$1:$AQ$1,0),FALSE)</f>
        <v>24.995000000000001</v>
      </c>
      <c r="AE373">
        <f>VLOOKUP($B373,'Tillförd energi'!$B$1:$AS$566,MATCH(AE$1,'Tillförd energi'!$B$1:$AQ$1,0),FALSE)</f>
        <v>0</v>
      </c>
      <c r="AF373">
        <f>VLOOKUP($B373,'Tillförd energi'!$B$1:$AS$566,MATCH(AF$1,'Tillförd energi'!$B$1:$AQ$1,0),FALSE)</f>
        <v>1.3705400000000001</v>
      </c>
      <c r="AG373">
        <f>IFERROR(VLOOKUP(B373,Miljö!$B$1:$S$476,9,FALSE)/1,0)</f>
        <v>0</v>
      </c>
      <c r="AI373">
        <f t="shared" si="40"/>
        <v>59.41375</v>
      </c>
      <c r="AJ373">
        <f t="shared" si="41"/>
        <v>59.41375</v>
      </c>
      <c r="AK373">
        <f>IF(ISERROR(1/VLOOKUP($B373,Leveranser!$B$1:$S$500,MATCH("såld värme (gwh)",Leveranser!$B$1:$S$1,0),FALSE)),"",VLOOKUP($B373,Leveranser!$B$1:$S$500,MATCH("såld värme (gwh)",Leveranser!$B$1:$S$1,0),FALSE))</f>
        <v>53.823999999999998</v>
      </c>
      <c r="AL373">
        <f>VLOOKUP($B373,Leveranser!$B$1:$Y$500,MATCH("Totalt såld fjärrvärme till andra fjärrvärmeföretag",Leveranser!$B$1:$AA$1,0),FALSE)</f>
        <v>0</v>
      </c>
      <c r="AM373">
        <f>IF(ISERROR(1/VLOOKUP($B373,Miljö!$B$1:$S$500,MATCH("Såld mängd produktionsspecifik fjärrvärme (GWh)",Miljö!$B$1:$R$1,0),FALSE)),0,VLOOKUP($B373,Miljö!$B$1:$S$500,MATCH("Såld mängd produktionsspecifik fjärrvärme (GWh)",Miljö!$B$1:$R$1,0),FALSE))</f>
        <v>0</v>
      </c>
      <c r="AN373" s="137">
        <f t="shared" si="42"/>
        <v>0.90591824283099442</v>
      </c>
      <c r="AP373" t="str">
        <f>VLOOKUP($B373,Miljövärden!$B$1:$H$446,7,FALSE)</f>
        <v>Ja</v>
      </c>
      <c r="AQ373" t="str">
        <f>VLOOKUP($B373,Miljövärden!$B$1:$H$446,6,FALSE)</f>
        <v>Ja</v>
      </c>
      <c r="AU373">
        <f t="shared" si="43"/>
        <v>1.3705400000000001</v>
      </c>
      <c r="AV373">
        <f t="shared" si="44"/>
        <v>0</v>
      </c>
      <c r="AW373">
        <f t="shared" si="45"/>
        <v>1.7616240000000001</v>
      </c>
      <c r="AX373">
        <f t="shared" si="46"/>
        <v>0</v>
      </c>
      <c r="AZ373">
        <f t="shared" si="47"/>
        <v>10.783564</v>
      </c>
    </row>
    <row r="374" spans="1:52" customFormat="1" x14ac:dyDescent="0.25">
      <c r="A374" s="2" t="s">
        <v>552</v>
      </c>
      <c r="B374" s="2" t="s">
        <v>565</v>
      </c>
      <c r="C374">
        <f>VLOOKUP($B374,'Tillförd energi'!$B$1:$AS$566,MATCH(C$1,'Tillförd energi'!$B$1:$AQ$1,0),FALSE)</f>
        <v>0</v>
      </c>
      <c r="D374">
        <f>VLOOKUP($B374,'Tillförd energi'!$B$1:$AS$566,MATCH(D$1,'Tillförd energi'!$B$1:$AQ$1,0),FALSE)</f>
        <v>5.3999999999999999E-2</v>
      </c>
      <c r="E374">
        <f>VLOOKUP($B374,'Tillförd energi'!$B$1:$AS$566,MATCH(E$1,'Tillförd energi'!$B$1:$AQ$1,0),FALSE)</f>
        <v>0</v>
      </c>
      <c r="F374">
        <f>VLOOKUP($B374,'Tillförd energi'!$B$1:$AS$566,MATCH(F$1,'Tillförd energi'!$B$1:$AQ$1,0),FALSE)</f>
        <v>0</v>
      </c>
      <c r="G374">
        <f>VLOOKUP($B374,'Tillförd energi'!$B$1:$AS$566,MATCH(G$1,'Tillförd energi'!$B$1:$AQ$1,0),FALSE)</f>
        <v>0</v>
      </c>
      <c r="H374">
        <f>VLOOKUP($B374,'Tillförd energi'!$B$1:$AS$566,MATCH(H$1,'Tillförd energi'!$B$1:$AQ$1,0),FALSE)</f>
        <v>0</v>
      </c>
      <c r="I374">
        <f>VLOOKUP($B374,'Tillförd energi'!$B$1:$AS$566,MATCH(I$1,'Tillförd energi'!$B$1:$AQ$1,0),FALSE)</f>
        <v>0</v>
      </c>
      <c r="J374">
        <f>VLOOKUP($B374,'Tillförd energi'!$B$1:$AS$566,MATCH(J$1,'Tillförd energi'!$B$1:$AQ$1,0),FALSE)</f>
        <v>0</v>
      </c>
      <c r="K374">
        <v>0</v>
      </c>
      <c r="L374">
        <f>VLOOKUP($B374,'Tillförd energi'!$B$1:$AS$566,MATCH(L$1,'Tillförd energi'!$B$1:$AQ$1,0),FALSE)</f>
        <v>0</v>
      </c>
      <c r="M374">
        <f>VLOOKUP($B374,'Tillförd energi'!$B$1:$AS$566,MATCH(M$1,'Tillförd energi'!$B$1:$AQ$1,0),FALSE)</f>
        <v>0</v>
      </c>
      <c r="N374">
        <f>VLOOKUP($B374,'Tillförd energi'!$B$1:$AS$566,MATCH(N$1,'Tillförd energi'!$B$1:$AQ$1,0),FALSE)</f>
        <v>0</v>
      </c>
      <c r="O374">
        <f>VLOOKUP($B374,'Tillförd energi'!$B$1:$AS$566,MATCH(O$1,'Tillförd energi'!$B$1:$AQ$1,0),FALSE)</f>
        <v>0</v>
      </c>
      <c r="P374">
        <f>VLOOKUP($B374,'Tillförd energi'!$B$1:$AS$566,MATCH(P$1,'Tillförd energi'!$B$1:$AQ$1,0),FALSE)</f>
        <v>0</v>
      </c>
      <c r="Q374">
        <f>VLOOKUP($B374,'Tillförd energi'!$B$1:$AS$566,MATCH(Q$1,'Tillförd energi'!$B$1:$AQ$1,0),FALSE)</f>
        <v>0</v>
      </c>
      <c r="R374">
        <f>VLOOKUP($B374,'Tillförd energi'!$B$1:$AS$566,MATCH(R$1,'Tillförd energi'!$B$1:$AQ$1,0),FALSE)</f>
        <v>2.0739999999999998</v>
      </c>
      <c r="S374">
        <f>VLOOKUP($B374,'Tillförd energi'!$B$1:$AS$566,MATCH(S$1,'Tillförd energi'!$B$1:$AQ$1,0),FALSE)</f>
        <v>0</v>
      </c>
      <c r="T374">
        <f>VLOOKUP($B374,'Tillförd energi'!$B$1:$AS$566,MATCH(T$1,'Tillförd energi'!$B$1:$AQ$1,0),FALSE)</f>
        <v>0</v>
      </c>
      <c r="U374">
        <f>VLOOKUP($B374,'Tillförd energi'!$B$1:$AS$566,MATCH(U$1,'Tillförd energi'!$B$1:$AQ$1,0),FALSE)</f>
        <v>0</v>
      </c>
      <c r="V374">
        <f>VLOOKUP($B374,'Tillförd energi'!$B$1:$AS$566,MATCH(V$1,'Tillförd energi'!$B$1:$AQ$1,0),FALSE)</f>
        <v>0</v>
      </c>
      <c r="W374">
        <f>VLOOKUP($B374,'Tillförd energi'!$B$1:$AS$566,MATCH(W$1,'Tillförd energi'!$B$1:$AQ$1,0),FALSE)</f>
        <v>0</v>
      </c>
      <c r="X374">
        <f>VLOOKUP($B374,'Tillförd energi'!$B$1:$AS$566,MATCH(X$1,'Tillförd energi'!$B$1:$AQ$1,0),FALSE)</f>
        <v>0</v>
      </c>
      <c r="Y374">
        <f>VLOOKUP($B374,'Tillförd energi'!$B$1:$AS$566,MATCH(Y$1,'Tillförd energi'!$B$1:$AQ$1,0),FALSE)</f>
        <v>0</v>
      </c>
      <c r="Z374">
        <f>VLOOKUP($B374,'Tillförd energi'!$B$1:$AS$566,MATCH(Z$1,'Tillförd energi'!$B$1:$AQ$1,0),FALSE)</f>
        <v>0</v>
      </c>
      <c r="AA374">
        <f>VLOOKUP($B374,'Tillförd energi'!$B$1:$AS$566,MATCH(AA$1,'Tillförd energi'!$B$1:$AQ$1,0),FALSE)</f>
        <v>0</v>
      </c>
      <c r="AB374">
        <f>VLOOKUP($B374,'Tillförd energi'!$B$1:$AS$566,MATCH(AB$1,'Tillförd energi'!$B$1:$AQ$1,0),FALSE)</f>
        <v>0</v>
      </c>
      <c r="AC374">
        <f>VLOOKUP($B374,'Tillförd energi'!$B$1:$AS$566,MATCH(AC$1,'Tillförd energi'!$B$1:$AQ$1,0),FALSE)</f>
        <v>0</v>
      </c>
      <c r="AD374">
        <f>VLOOKUP($B374,'Tillförd energi'!$B$1:$AS$566,MATCH(AD$1,'Tillförd energi'!$B$1:$AQ$1,0),FALSE)</f>
        <v>0</v>
      </c>
      <c r="AE374">
        <f>VLOOKUP($B374,'Tillförd energi'!$B$1:$AS$566,MATCH(AE$1,'Tillförd energi'!$B$1:$AQ$1,0),FALSE)</f>
        <v>0</v>
      </c>
      <c r="AF374">
        <f>VLOOKUP($B374,'Tillförd energi'!$B$1:$AS$566,MATCH(AF$1,'Tillförd energi'!$B$1:$AQ$1,0),FALSE)</f>
        <v>3.2000000000000001E-2</v>
      </c>
      <c r="AG374">
        <f>IFERROR(VLOOKUP(B374,Miljö!$B$1:$S$476,9,FALSE)/1,0)</f>
        <v>0</v>
      </c>
      <c r="AI374">
        <f t="shared" si="40"/>
        <v>2.1599999999999997</v>
      </c>
      <c r="AJ374">
        <f t="shared" si="41"/>
        <v>2.1599999999999997</v>
      </c>
      <c r="AK374">
        <f>IF(ISERROR(1/VLOOKUP($B374,Leveranser!$B$1:$S$500,MATCH("såld värme (gwh)",Leveranser!$B$1:$S$1,0),FALSE)),"",VLOOKUP($B374,Leveranser!$B$1:$S$500,MATCH("såld värme (gwh)",Leveranser!$B$1:$S$1,0),FALSE))</f>
        <v>1.591</v>
      </c>
      <c r="AL374">
        <f>VLOOKUP($B374,Leveranser!$B$1:$Y$500,MATCH("Totalt såld fjärrvärme till andra fjärrvärmeföretag",Leveranser!$B$1:$AA$1,0),FALSE)</f>
        <v>0</v>
      </c>
      <c r="AM374">
        <f>IF(ISERROR(1/VLOOKUP($B374,Miljö!$B$1:$S$500,MATCH("Såld mängd produktionsspecifik fjärrvärme (GWh)",Miljö!$B$1:$R$1,0),FALSE)),0,VLOOKUP($B374,Miljö!$B$1:$S$500,MATCH("Såld mängd produktionsspecifik fjärrvärme (GWh)",Miljö!$B$1:$R$1,0),FALSE))</f>
        <v>0</v>
      </c>
      <c r="AN374" s="137">
        <f t="shared" si="42"/>
        <v>0.73657407407407416</v>
      </c>
      <c r="AP374" t="str">
        <f>VLOOKUP($B374,Miljövärden!$B$1:$H$446,7,FALSE)</f>
        <v>Ja</v>
      </c>
      <c r="AQ374" t="str">
        <f>VLOOKUP($B374,Miljövärden!$B$1:$H$446,6,FALSE)</f>
        <v>Ja</v>
      </c>
      <c r="AU374">
        <f t="shared" si="43"/>
        <v>3.2000000000000001E-2</v>
      </c>
      <c r="AV374">
        <f t="shared" si="44"/>
        <v>0</v>
      </c>
      <c r="AW374">
        <f t="shared" si="45"/>
        <v>0</v>
      </c>
      <c r="AX374">
        <f t="shared" si="46"/>
        <v>2.0739999999999998</v>
      </c>
      <c r="AZ374">
        <f t="shared" si="47"/>
        <v>2.0739999999999998</v>
      </c>
    </row>
    <row r="375" spans="1:52" customFormat="1" x14ac:dyDescent="0.25">
      <c r="A375" s="2" t="s">
        <v>552</v>
      </c>
      <c r="B375" s="2" t="s">
        <v>566</v>
      </c>
      <c r="C375">
        <f>VLOOKUP($B375,'Tillförd energi'!$B$1:$AS$566,MATCH(C$1,'Tillförd energi'!$B$1:$AQ$1,0),FALSE)</f>
        <v>0</v>
      </c>
      <c r="D375">
        <f>VLOOKUP($B375,'Tillförd energi'!$B$1:$AS$566,MATCH(D$1,'Tillförd energi'!$B$1:$AQ$1,0),FALSE)</f>
        <v>1.0999999999999999E-2</v>
      </c>
      <c r="E375">
        <f>VLOOKUP($B375,'Tillförd energi'!$B$1:$AS$566,MATCH(E$1,'Tillförd energi'!$B$1:$AQ$1,0),FALSE)</f>
        <v>0</v>
      </c>
      <c r="F375">
        <f>VLOOKUP($B375,'Tillförd energi'!$B$1:$AS$566,MATCH(F$1,'Tillförd energi'!$B$1:$AQ$1,0),FALSE)</f>
        <v>0</v>
      </c>
      <c r="G375">
        <f>VLOOKUP($B375,'Tillförd energi'!$B$1:$AS$566,MATCH(G$1,'Tillförd energi'!$B$1:$AQ$1,0),FALSE)</f>
        <v>0</v>
      </c>
      <c r="H375">
        <f>VLOOKUP($B375,'Tillförd energi'!$B$1:$AS$566,MATCH(H$1,'Tillförd energi'!$B$1:$AQ$1,0),FALSE)</f>
        <v>0</v>
      </c>
      <c r="I375">
        <f>VLOOKUP($B375,'Tillförd energi'!$B$1:$AS$566,MATCH(I$1,'Tillförd energi'!$B$1:$AQ$1,0),FALSE)</f>
        <v>0</v>
      </c>
      <c r="J375">
        <f>VLOOKUP($B375,'Tillförd energi'!$B$1:$AS$566,MATCH(J$1,'Tillförd energi'!$B$1:$AQ$1,0),FALSE)</f>
        <v>0</v>
      </c>
      <c r="K375">
        <v>0</v>
      </c>
      <c r="L375">
        <f>VLOOKUP($B375,'Tillförd energi'!$B$1:$AS$566,MATCH(L$1,'Tillförd energi'!$B$1:$AQ$1,0),FALSE)</f>
        <v>0</v>
      </c>
      <c r="M375">
        <f>VLOOKUP($B375,'Tillförd energi'!$B$1:$AS$566,MATCH(M$1,'Tillförd energi'!$B$1:$AQ$1,0),FALSE)</f>
        <v>0</v>
      </c>
      <c r="N375">
        <f>VLOOKUP($B375,'Tillförd energi'!$B$1:$AS$566,MATCH(N$1,'Tillförd energi'!$B$1:$AQ$1,0),FALSE)</f>
        <v>0</v>
      </c>
      <c r="O375">
        <f>VLOOKUP($B375,'Tillförd energi'!$B$1:$AS$566,MATCH(O$1,'Tillförd energi'!$B$1:$AQ$1,0),FALSE)</f>
        <v>0</v>
      </c>
      <c r="P375">
        <f>VLOOKUP($B375,'Tillförd energi'!$B$1:$AS$566,MATCH(P$1,'Tillförd energi'!$B$1:$AQ$1,0),FALSE)</f>
        <v>0</v>
      </c>
      <c r="Q375">
        <f>VLOOKUP($B375,'Tillförd energi'!$B$1:$AS$566,MATCH(Q$1,'Tillförd energi'!$B$1:$AQ$1,0),FALSE)</f>
        <v>0</v>
      </c>
      <c r="R375">
        <f>VLOOKUP($B375,'Tillförd energi'!$B$1:$AS$566,MATCH(R$1,'Tillförd energi'!$B$1:$AQ$1,0),FALSE)</f>
        <v>0</v>
      </c>
      <c r="S375">
        <f>VLOOKUP($B375,'Tillförd energi'!$B$1:$AS$566,MATCH(S$1,'Tillförd energi'!$B$1:$AQ$1,0),FALSE)</f>
        <v>2.3490000000000002</v>
      </c>
      <c r="T375">
        <f>VLOOKUP($B375,'Tillförd energi'!$B$1:$AS$566,MATCH(T$1,'Tillförd energi'!$B$1:$AQ$1,0),FALSE)</f>
        <v>0</v>
      </c>
      <c r="U375">
        <f>VLOOKUP($B375,'Tillförd energi'!$B$1:$AS$566,MATCH(U$1,'Tillförd energi'!$B$1:$AQ$1,0),FALSE)</f>
        <v>0</v>
      </c>
      <c r="V375">
        <f>VLOOKUP($B375,'Tillförd energi'!$B$1:$AS$566,MATCH(V$1,'Tillförd energi'!$B$1:$AQ$1,0),FALSE)</f>
        <v>0</v>
      </c>
      <c r="W375">
        <f>VLOOKUP($B375,'Tillförd energi'!$B$1:$AS$566,MATCH(W$1,'Tillförd energi'!$B$1:$AQ$1,0),FALSE)</f>
        <v>0</v>
      </c>
      <c r="X375">
        <f>VLOOKUP($B375,'Tillförd energi'!$B$1:$AS$566,MATCH(X$1,'Tillförd energi'!$B$1:$AQ$1,0),FALSE)</f>
        <v>0</v>
      </c>
      <c r="Y375">
        <f>VLOOKUP($B375,'Tillförd energi'!$B$1:$AS$566,MATCH(Y$1,'Tillförd energi'!$B$1:$AQ$1,0),FALSE)</f>
        <v>0</v>
      </c>
      <c r="Z375">
        <f>VLOOKUP($B375,'Tillförd energi'!$B$1:$AS$566,MATCH(Z$1,'Tillförd energi'!$B$1:$AQ$1,0),FALSE)</f>
        <v>0</v>
      </c>
      <c r="AA375">
        <f>VLOOKUP($B375,'Tillförd energi'!$B$1:$AS$566,MATCH(AA$1,'Tillförd energi'!$B$1:$AQ$1,0),FALSE)</f>
        <v>0</v>
      </c>
      <c r="AB375">
        <f>VLOOKUP($B375,'Tillförd energi'!$B$1:$AS$566,MATCH(AB$1,'Tillförd energi'!$B$1:$AQ$1,0),FALSE)</f>
        <v>0</v>
      </c>
      <c r="AC375">
        <f>VLOOKUP($B375,'Tillförd energi'!$B$1:$AS$566,MATCH(AC$1,'Tillförd energi'!$B$1:$AQ$1,0),FALSE)</f>
        <v>0</v>
      </c>
      <c r="AD375">
        <f>VLOOKUP($B375,'Tillförd energi'!$B$1:$AS$566,MATCH(AD$1,'Tillförd energi'!$B$1:$AQ$1,0),FALSE)</f>
        <v>0</v>
      </c>
      <c r="AE375">
        <f>VLOOKUP($B375,'Tillförd energi'!$B$1:$AS$566,MATCH(AE$1,'Tillförd energi'!$B$1:$AQ$1,0),FALSE)</f>
        <v>0</v>
      </c>
      <c r="AF375">
        <f>VLOOKUP($B375,'Tillförd energi'!$B$1:$AS$566,MATCH(AF$1,'Tillförd energi'!$B$1:$AQ$1,0),FALSE)</f>
        <v>7.1999999999999995E-2</v>
      </c>
      <c r="AG375">
        <f>IFERROR(VLOOKUP(B375,Miljö!$B$1:$S$476,9,FALSE)/1,0)</f>
        <v>0</v>
      </c>
      <c r="AI375">
        <f t="shared" ref="AI375:AI403" si="48">SUM(C375:AF375)</f>
        <v>2.4320000000000004</v>
      </c>
      <c r="AJ375">
        <f t="shared" ref="AJ375:AJ403" si="49">SUM(C375:AG375)</f>
        <v>2.4320000000000004</v>
      </c>
      <c r="AK375">
        <f>IF(ISERROR(1/VLOOKUP($B375,Leveranser!$B$1:$S$500,MATCH("såld värme (gwh)",Leveranser!$B$1:$S$1,0),FALSE)),"",VLOOKUP($B375,Leveranser!$B$1:$S$500,MATCH("såld värme (gwh)",Leveranser!$B$1:$S$1,0),FALSE))</f>
        <v>1.5429999999999999</v>
      </c>
      <c r="AL375">
        <f>VLOOKUP($B375,Leveranser!$B$1:$Y$500,MATCH("Totalt såld fjärrvärme till andra fjärrvärmeföretag",Leveranser!$B$1:$AA$1,0),FALSE)</f>
        <v>0</v>
      </c>
      <c r="AM375">
        <f>IF(ISERROR(1/VLOOKUP($B375,Miljö!$B$1:$S$500,MATCH("Såld mängd produktionsspecifik fjärrvärme (GWh)",Miljö!$B$1:$R$1,0),FALSE)),0,VLOOKUP($B375,Miljö!$B$1:$S$500,MATCH("Såld mängd produktionsspecifik fjärrvärme (GWh)",Miljö!$B$1:$R$1,0),FALSE))</f>
        <v>0</v>
      </c>
      <c r="AN375" s="137">
        <f t="shared" ref="AN375:AN403" si="50">IFERROR(AK375/AJ375,"")</f>
        <v>0.63445723684210509</v>
      </c>
      <c r="AP375" t="str">
        <f>VLOOKUP($B375,Miljövärden!$B$1:$H$446,7,FALSE)</f>
        <v>Ja</v>
      </c>
      <c r="AQ375" t="str">
        <f>VLOOKUP($B375,Miljövärden!$B$1:$H$446,6,FALSE)</f>
        <v>Nej</v>
      </c>
      <c r="AU375">
        <f t="shared" si="43"/>
        <v>7.1999999999999995E-2</v>
      </c>
      <c r="AV375">
        <f t="shared" si="44"/>
        <v>0</v>
      </c>
      <c r="AW375">
        <f t="shared" si="45"/>
        <v>0</v>
      </c>
      <c r="AX375">
        <f t="shared" si="46"/>
        <v>2.3490000000000002</v>
      </c>
      <c r="AZ375">
        <f t="shared" si="47"/>
        <v>2.3490000000000002</v>
      </c>
    </row>
    <row r="376" spans="1:52" customFormat="1" x14ac:dyDescent="0.25">
      <c r="A376" s="2" t="s">
        <v>552</v>
      </c>
      <c r="B376" s="2" t="s">
        <v>567</v>
      </c>
      <c r="C376">
        <f>VLOOKUP($B376,'Tillförd energi'!$B$1:$AS$566,MATCH(C$1,'Tillförd energi'!$B$1:$AQ$1,0),FALSE)</f>
        <v>0</v>
      </c>
      <c r="D376">
        <f>VLOOKUP($B376,'Tillförd energi'!$B$1:$AS$566,MATCH(D$1,'Tillförd energi'!$B$1:$AQ$1,0),FALSE)</f>
        <v>0.57299999999999995</v>
      </c>
      <c r="E376">
        <f>VLOOKUP($B376,'Tillförd energi'!$B$1:$AS$566,MATCH(E$1,'Tillförd energi'!$B$1:$AQ$1,0),FALSE)</f>
        <v>0.51600000000000001</v>
      </c>
      <c r="F376">
        <f>VLOOKUP($B376,'Tillförd energi'!$B$1:$AS$566,MATCH(F$1,'Tillförd energi'!$B$1:$AQ$1,0),FALSE)</f>
        <v>0</v>
      </c>
      <c r="G376">
        <f>VLOOKUP($B376,'Tillförd energi'!$B$1:$AS$566,MATCH(G$1,'Tillförd energi'!$B$1:$AQ$1,0),FALSE)</f>
        <v>0</v>
      </c>
      <c r="H376">
        <f>VLOOKUP($B376,'Tillförd energi'!$B$1:$AS$566,MATCH(H$1,'Tillförd energi'!$B$1:$AQ$1,0),FALSE)</f>
        <v>0</v>
      </c>
      <c r="I376">
        <f>VLOOKUP($B376,'Tillförd energi'!$B$1:$AS$566,MATCH(I$1,'Tillförd energi'!$B$1:$AQ$1,0),FALSE)</f>
        <v>0</v>
      </c>
      <c r="J376">
        <f>VLOOKUP($B376,'Tillförd energi'!$B$1:$AS$566,MATCH(J$1,'Tillförd energi'!$B$1:$AQ$1,0),FALSE)</f>
        <v>0</v>
      </c>
      <c r="K376">
        <v>0</v>
      </c>
      <c r="L376">
        <f>VLOOKUP($B376,'Tillförd energi'!$B$1:$AS$566,MATCH(L$1,'Tillförd energi'!$B$1:$AQ$1,0),FALSE)</f>
        <v>0</v>
      </c>
      <c r="M376">
        <f>VLOOKUP($B376,'Tillförd energi'!$B$1:$AS$566,MATCH(M$1,'Tillförd energi'!$B$1:$AQ$1,0),FALSE)</f>
        <v>0</v>
      </c>
      <c r="N376">
        <f>VLOOKUP($B376,'Tillförd energi'!$B$1:$AS$566,MATCH(N$1,'Tillförd energi'!$B$1:$AQ$1,0),FALSE)</f>
        <v>0</v>
      </c>
      <c r="O376">
        <f>VLOOKUP($B376,'Tillförd energi'!$B$1:$AS$566,MATCH(O$1,'Tillförd energi'!$B$1:$AQ$1,0),FALSE)</f>
        <v>0</v>
      </c>
      <c r="P376">
        <f>VLOOKUP($B376,'Tillförd energi'!$B$1:$AS$566,MATCH(P$1,'Tillförd energi'!$B$1:$AQ$1,0),FALSE)</f>
        <v>0</v>
      </c>
      <c r="Q376">
        <f>VLOOKUP($B376,'Tillförd energi'!$B$1:$AS$566,MATCH(Q$1,'Tillförd energi'!$B$1:$AQ$1,0),FALSE)</f>
        <v>2.0235300000000001</v>
      </c>
      <c r="R376">
        <f>VLOOKUP($B376,'Tillförd energi'!$B$1:$AS$566,MATCH(R$1,'Tillförd energi'!$B$1:$AQ$1,0),FALSE)</f>
        <v>28.266999999999999</v>
      </c>
      <c r="S376">
        <f>VLOOKUP($B376,'Tillförd energi'!$B$1:$AS$566,MATCH(S$1,'Tillförd energi'!$B$1:$AQ$1,0),FALSE)</f>
        <v>0</v>
      </c>
      <c r="T376">
        <f>VLOOKUP($B376,'Tillförd energi'!$B$1:$AS$566,MATCH(T$1,'Tillförd energi'!$B$1:$AQ$1,0),FALSE)</f>
        <v>0</v>
      </c>
      <c r="U376">
        <f>VLOOKUP($B376,'Tillförd energi'!$B$1:$AS$566,MATCH(U$1,'Tillförd energi'!$B$1:$AQ$1,0),FALSE)</f>
        <v>0</v>
      </c>
      <c r="V376">
        <f>VLOOKUP($B376,'Tillförd energi'!$B$1:$AS$566,MATCH(V$1,'Tillförd energi'!$B$1:$AQ$1,0),FALSE)</f>
        <v>0</v>
      </c>
      <c r="W376">
        <f>VLOOKUP($B376,'Tillförd energi'!$B$1:$AS$566,MATCH(W$1,'Tillförd energi'!$B$1:$AQ$1,0),FALSE)</f>
        <v>0</v>
      </c>
      <c r="X376">
        <f>VLOOKUP($B376,'Tillförd energi'!$B$1:$AS$566,MATCH(X$1,'Tillförd energi'!$B$1:$AQ$1,0),FALSE)</f>
        <v>0</v>
      </c>
      <c r="Y376">
        <f>VLOOKUP($B376,'Tillförd energi'!$B$1:$AS$566,MATCH(Y$1,'Tillförd energi'!$B$1:$AQ$1,0),FALSE)</f>
        <v>0</v>
      </c>
      <c r="Z376">
        <f>VLOOKUP($B376,'Tillförd energi'!$B$1:$AS$566,MATCH(Z$1,'Tillförd energi'!$B$1:$AQ$1,0),FALSE)</f>
        <v>0</v>
      </c>
      <c r="AA376">
        <f>VLOOKUP($B376,'Tillförd energi'!$B$1:$AS$566,MATCH(AA$1,'Tillförd energi'!$B$1:$AQ$1,0),FALSE)</f>
        <v>0</v>
      </c>
      <c r="AB376">
        <f>VLOOKUP($B376,'Tillförd energi'!$B$1:$AS$566,MATCH(AB$1,'Tillförd energi'!$B$1:$AQ$1,0),FALSE)</f>
        <v>0</v>
      </c>
      <c r="AC376">
        <f>VLOOKUP($B376,'Tillförd energi'!$B$1:$AS$566,MATCH(AC$1,'Tillförd energi'!$B$1:$AQ$1,0),FALSE)</f>
        <v>0</v>
      </c>
      <c r="AD376">
        <f>VLOOKUP($B376,'Tillförd energi'!$B$1:$AS$566,MATCH(AD$1,'Tillförd energi'!$B$1:$AQ$1,0),FALSE)</f>
        <v>25.114000000000001</v>
      </c>
      <c r="AE376">
        <f>VLOOKUP($B376,'Tillförd energi'!$B$1:$AS$566,MATCH(AE$1,'Tillförd energi'!$B$1:$AQ$1,0),FALSE)</f>
        <v>0</v>
      </c>
      <c r="AF376">
        <f>VLOOKUP($B376,'Tillförd energi'!$B$1:$AS$566,MATCH(AF$1,'Tillförd energi'!$B$1:$AQ$1,0),FALSE)</f>
        <v>2.4140000000000001</v>
      </c>
      <c r="AG376">
        <f>IFERROR(VLOOKUP(B376,Miljö!$B$1:$S$476,9,FALSE)/1,0)</f>
        <v>0</v>
      </c>
      <c r="AI376">
        <f t="shared" si="48"/>
        <v>58.907530000000001</v>
      </c>
      <c r="AJ376">
        <f t="shared" si="49"/>
        <v>58.907530000000001</v>
      </c>
      <c r="AK376">
        <f>IF(ISERROR(1/VLOOKUP($B376,Leveranser!$B$1:$S$500,MATCH("såld värme (gwh)",Leveranser!$B$1:$S$1,0),FALSE)),"",VLOOKUP($B376,Leveranser!$B$1:$S$500,MATCH("såld värme (gwh)",Leveranser!$B$1:$S$1,0),FALSE))</f>
        <v>48.253</v>
      </c>
      <c r="AL376">
        <f>VLOOKUP($B376,Leveranser!$B$1:$Y$500,MATCH("Totalt såld fjärrvärme till andra fjärrvärmeföretag",Leveranser!$B$1:$AA$1,0),FALSE)</f>
        <v>0</v>
      </c>
      <c r="AM376">
        <f>IF(ISERROR(1/VLOOKUP($B376,Miljö!$B$1:$S$500,MATCH("Såld mängd produktionsspecifik fjärrvärme (GWh)",Miljö!$B$1:$R$1,0),FALSE)),0,VLOOKUP($B376,Miljö!$B$1:$S$500,MATCH("Såld mängd produktionsspecifik fjärrvärme (GWh)",Miljö!$B$1:$R$1,0),FALSE))</f>
        <v>0</v>
      </c>
      <c r="AN376" s="137">
        <f t="shared" si="50"/>
        <v>0.81913127235176897</v>
      </c>
      <c r="AP376" t="str">
        <f>VLOOKUP($B376,Miljövärden!$B$1:$H$446,7,FALSE)</f>
        <v>Ja</v>
      </c>
      <c r="AQ376" t="str">
        <f>VLOOKUP($B376,Miljövärden!$B$1:$H$446,6,FALSE)</f>
        <v>Ja</v>
      </c>
      <c r="AU376">
        <f t="shared" si="43"/>
        <v>2.4140000000000001</v>
      </c>
      <c r="AV376">
        <f t="shared" si="44"/>
        <v>0</v>
      </c>
      <c r="AW376">
        <f t="shared" si="45"/>
        <v>2.0235300000000001</v>
      </c>
      <c r="AX376">
        <f t="shared" si="46"/>
        <v>28.266999999999999</v>
      </c>
      <c r="AZ376">
        <f t="shared" si="47"/>
        <v>30.29053</v>
      </c>
    </row>
    <row r="377" spans="1:52" customFormat="1" x14ac:dyDescent="0.25">
      <c r="A377" s="2" t="s">
        <v>552</v>
      </c>
      <c r="B377" s="2" t="s">
        <v>568</v>
      </c>
      <c r="C377">
        <f>VLOOKUP($B377,'Tillförd energi'!$B$1:$AS$566,MATCH(C$1,'Tillförd energi'!$B$1:$AQ$1,0),FALSE)</f>
        <v>0</v>
      </c>
      <c r="D377">
        <f>VLOOKUP($B377,'Tillförd energi'!$B$1:$AS$566,MATCH(D$1,'Tillförd energi'!$B$1:$AQ$1,0),FALSE)</f>
        <v>0.20499999999999999</v>
      </c>
      <c r="E377">
        <f>VLOOKUP($B377,'Tillförd energi'!$B$1:$AS$566,MATCH(E$1,'Tillförd energi'!$B$1:$AQ$1,0),FALSE)</f>
        <v>0</v>
      </c>
      <c r="F377">
        <f>VLOOKUP($B377,'Tillförd energi'!$B$1:$AS$566,MATCH(F$1,'Tillförd energi'!$B$1:$AQ$1,0),FALSE)</f>
        <v>0</v>
      </c>
      <c r="G377">
        <f>VLOOKUP($B377,'Tillförd energi'!$B$1:$AS$566,MATCH(G$1,'Tillförd energi'!$B$1:$AQ$1,0),FALSE)</f>
        <v>0</v>
      </c>
      <c r="H377">
        <f>VLOOKUP($B377,'Tillförd energi'!$B$1:$AS$566,MATCH(H$1,'Tillförd energi'!$B$1:$AQ$1,0),FALSE)</f>
        <v>0</v>
      </c>
      <c r="I377">
        <f>VLOOKUP($B377,'Tillförd energi'!$B$1:$AS$566,MATCH(I$1,'Tillförd energi'!$B$1:$AQ$1,0),FALSE)</f>
        <v>0</v>
      </c>
      <c r="J377">
        <f>VLOOKUP($B377,'Tillförd energi'!$B$1:$AS$566,MATCH(J$1,'Tillförd energi'!$B$1:$AQ$1,0),FALSE)</f>
        <v>0</v>
      </c>
      <c r="K377">
        <v>0</v>
      </c>
      <c r="L377">
        <f>VLOOKUP($B377,'Tillförd energi'!$B$1:$AS$566,MATCH(L$1,'Tillförd energi'!$B$1:$AQ$1,0),FALSE)</f>
        <v>0</v>
      </c>
      <c r="M377">
        <f>VLOOKUP($B377,'Tillförd energi'!$B$1:$AS$566,MATCH(M$1,'Tillförd energi'!$B$1:$AQ$1,0),FALSE)</f>
        <v>0</v>
      </c>
      <c r="N377">
        <f>VLOOKUP($B377,'Tillförd energi'!$B$1:$AS$566,MATCH(N$1,'Tillförd energi'!$B$1:$AQ$1,0),FALSE)</f>
        <v>0</v>
      </c>
      <c r="O377">
        <f>VLOOKUP($B377,'Tillförd energi'!$B$1:$AS$566,MATCH(O$1,'Tillförd energi'!$B$1:$AQ$1,0),FALSE)</f>
        <v>1.7989999999999999</v>
      </c>
      <c r="P377">
        <f>VLOOKUP($B377,'Tillförd energi'!$B$1:$AS$566,MATCH(P$1,'Tillförd energi'!$B$1:$AQ$1,0),FALSE)</f>
        <v>0</v>
      </c>
      <c r="Q377">
        <f>VLOOKUP($B377,'Tillförd energi'!$B$1:$AS$566,MATCH(Q$1,'Tillförd energi'!$B$1:$AQ$1,0),FALSE)</f>
        <v>6.4059999999999997</v>
      </c>
      <c r="R377">
        <f>VLOOKUP($B377,'Tillförd energi'!$B$1:$AS$566,MATCH(R$1,'Tillförd energi'!$B$1:$AQ$1,0),FALSE)</f>
        <v>0</v>
      </c>
      <c r="S377">
        <f>VLOOKUP($B377,'Tillförd energi'!$B$1:$AS$566,MATCH(S$1,'Tillförd energi'!$B$1:$AQ$1,0),FALSE)</f>
        <v>0</v>
      </c>
      <c r="T377">
        <f>VLOOKUP($B377,'Tillförd energi'!$B$1:$AS$566,MATCH(T$1,'Tillförd energi'!$B$1:$AQ$1,0),FALSE)</f>
        <v>0</v>
      </c>
      <c r="U377">
        <f>VLOOKUP($B377,'Tillförd energi'!$B$1:$AS$566,MATCH(U$1,'Tillförd energi'!$B$1:$AQ$1,0),FALSE)</f>
        <v>0</v>
      </c>
      <c r="V377">
        <f>VLOOKUP($B377,'Tillförd energi'!$B$1:$AS$566,MATCH(V$1,'Tillförd energi'!$B$1:$AQ$1,0),FALSE)</f>
        <v>0</v>
      </c>
      <c r="W377">
        <f>VLOOKUP($B377,'Tillförd energi'!$B$1:$AS$566,MATCH(W$1,'Tillförd energi'!$B$1:$AQ$1,0),FALSE)</f>
        <v>0</v>
      </c>
      <c r="X377">
        <f>VLOOKUP($B377,'Tillförd energi'!$B$1:$AS$566,MATCH(X$1,'Tillförd energi'!$B$1:$AQ$1,0),FALSE)</f>
        <v>0</v>
      </c>
      <c r="Y377">
        <f>VLOOKUP($B377,'Tillförd energi'!$B$1:$AS$566,MATCH(Y$1,'Tillförd energi'!$B$1:$AQ$1,0),FALSE)</f>
        <v>0</v>
      </c>
      <c r="Z377">
        <f>VLOOKUP($B377,'Tillförd energi'!$B$1:$AS$566,MATCH(Z$1,'Tillförd energi'!$B$1:$AQ$1,0),FALSE)</f>
        <v>0</v>
      </c>
      <c r="AA377">
        <f>VLOOKUP($B377,'Tillförd energi'!$B$1:$AS$566,MATCH(AA$1,'Tillförd energi'!$B$1:$AQ$1,0),FALSE)</f>
        <v>0</v>
      </c>
      <c r="AB377">
        <f>VLOOKUP($B377,'Tillförd energi'!$B$1:$AS$566,MATCH(AB$1,'Tillförd energi'!$B$1:$AQ$1,0),FALSE)</f>
        <v>0</v>
      </c>
      <c r="AC377">
        <f>VLOOKUP($B377,'Tillförd energi'!$B$1:$AS$566,MATCH(AC$1,'Tillförd energi'!$B$1:$AQ$1,0),FALSE)</f>
        <v>0</v>
      </c>
      <c r="AD377">
        <f>VLOOKUP($B377,'Tillförd energi'!$B$1:$AS$566,MATCH(AD$1,'Tillförd energi'!$B$1:$AQ$1,0),FALSE)</f>
        <v>0</v>
      </c>
      <c r="AE377">
        <f>VLOOKUP($B377,'Tillförd energi'!$B$1:$AS$566,MATCH(AE$1,'Tillförd energi'!$B$1:$AQ$1,0),FALSE)</f>
        <v>0</v>
      </c>
      <c r="AF377">
        <f>VLOOKUP($B377,'Tillförd energi'!$B$1:$AS$566,MATCH(AF$1,'Tillförd energi'!$B$1:$AQ$1,0),FALSE)</f>
        <v>9.4E-2</v>
      </c>
      <c r="AG377">
        <f>IFERROR(VLOOKUP(B377,Miljö!$B$1:$S$476,9,FALSE)/1,0)</f>
        <v>0</v>
      </c>
      <c r="AI377">
        <f t="shared" si="48"/>
        <v>8.5039999999999996</v>
      </c>
      <c r="AJ377">
        <f t="shared" si="49"/>
        <v>8.5039999999999996</v>
      </c>
      <c r="AK377">
        <f>IF(ISERROR(1/VLOOKUP($B377,Leveranser!$B$1:$S$500,MATCH("såld värme (gwh)",Leveranser!$B$1:$S$1,0),FALSE)),"",VLOOKUP($B377,Leveranser!$B$1:$S$500,MATCH("såld värme (gwh)",Leveranser!$B$1:$S$1,0),FALSE))</f>
        <v>6.9610000000000003</v>
      </c>
      <c r="AL377">
        <f>VLOOKUP($B377,Leveranser!$B$1:$Y$500,MATCH("Totalt såld fjärrvärme till andra fjärrvärmeföretag",Leveranser!$B$1:$AA$1,0),FALSE)</f>
        <v>0</v>
      </c>
      <c r="AM377">
        <f>IF(ISERROR(1/VLOOKUP($B377,Miljö!$B$1:$S$500,MATCH("Såld mängd produktionsspecifik fjärrvärme (GWh)",Miljö!$B$1:$R$1,0),FALSE)),0,VLOOKUP($B377,Miljö!$B$1:$S$500,MATCH("Såld mängd produktionsspecifik fjärrvärme (GWh)",Miljö!$B$1:$R$1,0),FALSE))</f>
        <v>0</v>
      </c>
      <c r="AN377" s="137">
        <f t="shared" si="50"/>
        <v>0.81855597365945443</v>
      </c>
      <c r="AP377" t="str">
        <f>VLOOKUP($B377,Miljövärden!$B$1:$H$446,7,FALSE)</f>
        <v>Ja</v>
      </c>
      <c r="AQ377" t="str">
        <f>VLOOKUP($B377,Miljövärden!$B$1:$H$446,6,FALSE)</f>
        <v>Ja</v>
      </c>
      <c r="AU377">
        <f t="shared" si="43"/>
        <v>9.4E-2</v>
      </c>
      <c r="AV377">
        <f t="shared" si="44"/>
        <v>0</v>
      </c>
      <c r="AW377">
        <f t="shared" si="45"/>
        <v>8.2050000000000001</v>
      </c>
      <c r="AX377">
        <f t="shared" si="46"/>
        <v>0</v>
      </c>
      <c r="AZ377">
        <f t="shared" si="47"/>
        <v>8.2050000000000001</v>
      </c>
    </row>
    <row r="378" spans="1:52" customFormat="1" x14ac:dyDescent="0.25">
      <c r="A378" s="2" t="s">
        <v>552</v>
      </c>
      <c r="B378" s="2" t="s">
        <v>569</v>
      </c>
      <c r="C378">
        <f>VLOOKUP($B378,'Tillförd energi'!$B$1:$AS$566,MATCH(C$1,'Tillförd energi'!$B$1:$AQ$1,0),FALSE)</f>
        <v>0</v>
      </c>
      <c r="D378">
        <f>VLOOKUP($B378,'Tillförd energi'!$B$1:$AS$566,MATCH(D$1,'Tillförd energi'!$B$1:$AQ$1,0),FALSE)</f>
        <v>1.548</v>
      </c>
      <c r="E378">
        <f>VLOOKUP($B378,'Tillförd energi'!$B$1:$AS$566,MATCH(E$1,'Tillförd energi'!$B$1:$AQ$1,0),FALSE)</f>
        <v>0</v>
      </c>
      <c r="F378">
        <f>VLOOKUP($B378,'Tillförd energi'!$B$1:$AS$566,MATCH(F$1,'Tillförd energi'!$B$1:$AQ$1,0),FALSE)</f>
        <v>0</v>
      </c>
      <c r="G378">
        <f>VLOOKUP($B378,'Tillförd energi'!$B$1:$AS$566,MATCH(G$1,'Tillförd energi'!$B$1:$AQ$1,0),FALSE)</f>
        <v>0</v>
      </c>
      <c r="H378">
        <f>VLOOKUP($B378,'Tillförd energi'!$B$1:$AS$566,MATCH(H$1,'Tillförd energi'!$B$1:$AQ$1,0),FALSE)</f>
        <v>0</v>
      </c>
      <c r="I378">
        <f>VLOOKUP($B378,'Tillförd energi'!$B$1:$AS$566,MATCH(I$1,'Tillförd energi'!$B$1:$AQ$1,0),FALSE)</f>
        <v>0</v>
      </c>
      <c r="J378">
        <f>VLOOKUP($B378,'Tillförd energi'!$B$1:$AS$566,MATCH(J$1,'Tillförd energi'!$B$1:$AQ$1,0),FALSE)</f>
        <v>0</v>
      </c>
      <c r="K378">
        <v>0</v>
      </c>
      <c r="L378">
        <f>VLOOKUP($B378,'Tillförd energi'!$B$1:$AS$566,MATCH(L$1,'Tillförd energi'!$B$1:$AQ$1,0),FALSE)</f>
        <v>0</v>
      </c>
      <c r="M378">
        <f>VLOOKUP($B378,'Tillförd energi'!$B$1:$AS$566,MATCH(M$1,'Tillförd energi'!$B$1:$AQ$1,0),FALSE)</f>
        <v>0</v>
      </c>
      <c r="N378">
        <f>VLOOKUP($B378,'Tillförd energi'!$B$1:$AS$566,MATCH(N$1,'Tillförd energi'!$B$1:$AQ$1,0),FALSE)</f>
        <v>0</v>
      </c>
      <c r="O378">
        <f>VLOOKUP($B378,'Tillförd energi'!$B$1:$AS$566,MATCH(O$1,'Tillförd energi'!$B$1:$AQ$1,0),FALSE)</f>
        <v>0</v>
      </c>
      <c r="P378">
        <f>VLOOKUP($B378,'Tillförd energi'!$B$1:$AS$566,MATCH(P$1,'Tillförd energi'!$B$1:$AQ$1,0),FALSE)</f>
        <v>0</v>
      </c>
      <c r="Q378">
        <f>VLOOKUP($B378,'Tillförd energi'!$B$1:$AS$566,MATCH(Q$1,'Tillförd energi'!$B$1:$AQ$1,0),FALSE)</f>
        <v>83.49</v>
      </c>
      <c r="R378">
        <f>VLOOKUP($B378,'Tillförd energi'!$B$1:$AS$566,MATCH(R$1,'Tillförd energi'!$B$1:$AQ$1,0),FALSE)</f>
        <v>0</v>
      </c>
      <c r="S378">
        <f>VLOOKUP($B378,'Tillförd energi'!$B$1:$AS$566,MATCH(S$1,'Tillförd energi'!$B$1:$AQ$1,0),FALSE)</f>
        <v>0</v>
      </c>
      <c r="T378">
        <f>VLOOKUP($B378,'Tillförd energi'!$B$1:$AS$566,MATCH(T$1,'Tillförd energi'!$B$1:$AQ$1,0),FALSE)</f>
        <v>0</v>
      </c>
      <c r="U378">
        <f>VLOOKUP($B378,'Tillförd energi'!$B$1:$AS$566,MATCH(U$1,'Tillförd energi'!$B$1:$AQ$1,0),FALSE)</f>
        <v>0</v>
      </c>
      <c r="V378">
        <f>VLOOKUP($B378,'Tillförd energi'!$B$1:$AS$566,MATCH(V$1,'Tillförd energi'!$B$1:$AQ$1,0),FALSE)</f>
        <v>0</v>
      </c>
      <c r="W378">
        <f>VLOOKUP($B378,'Tillförd energi'!$B$1:$AS$566,MATCH(W$1,'Tillförd energi'!$B$1:$AQ$1,0),FALSE)</f>
        <v>0</v>
      </c>
      <c r="X378">
        <f>VLOOKUP($B378,'Tillförd energi'!$B$1:$AS$566,MATCH(X$1,'Tillförd energi'!$B$1:$AQ$1,0),FALSE)</f>
        <v>0</v>
      </c>
      <c r="Y378">
        <f>VLOOKUP($B378,'Tillförd energi'!$B$1:$AS$566,MATCH(Y$1,'Tillförd energi'!$B$1:$AQ$1,0),FALSE)</f>
        <v>0</v>
      </c>
      <c r="Z378">
        <f>VLOOKUP($B378,'Tillförd energi'!$B$1:$AS$566,MATCH(Z$1,'Tillförd energi'!$B$1:$AQ$1,0),FALSE)</f>
        <v>0</v>
      </c>
      <c r="AA378">
        <f>VLOOKUP($B378,'Tillförd energi'!$B$1:$AS$566,MATCH(AA$1,'Tillförd energi'!$B$1:$AQ$1,0),FALSE)</f>
        <v>0</v>
      </c>
      <c r="AB378">
        <f>VLOOKUP($B378,'Tillförd energi'!$B$1:$AS$566,MATCH(AB$1,'Tillförd energi'!$B$1:$AQ$1,0),FALSE)</f>
        <v>0</v>
      </c>
      <c r="AC378">
        <f>VLOOKUP($B378,'Tillförd energi'!$B$1:$AS$566,MATCH(AC$1,'Tillförd energi'!$B$1:$AQ$1,0),FALSE)</f>
        <v>17.228999999999999</v>
      </c>
      <c r="AD378">
        <f>VLOOKUP($B378,'Tillförd energi'!$B$1:$AS$566,MATCH(AD$1,'Tillförd energi'!$B$1:$AQ$1,0),FALSE)</f>
        <v>0</v>
      </c>
      <c r="AE378">
        <f>VLOOKUP($B378,'Tillförd energi'!$B$1:$AS$566,MATCH(AE$1,'Tillförd energi'!$B$1:$AQ$1,0),FALSE)</f>
        <v>0</v>
      </c>
      <c r="AF378">
        <f>VLOOKUP($B378,'Tillförd energi'!$B$1:$AS$566,MATCH(AF$1,'Tillförd energi'!$B$1:$AQ$1,0),FALSE)</f>
        <v>5.2200000000000003E-2</v>
      </c>
      <c r="AG378">
        <f>IFERROR(VLOOKUP(B378,Miljö!$B$1:$S$476,9,FALSE)/1,0)</f>
        <v>0</v>
      </c>
      <c r="AI378">
        <f t="shared" si="48"/>
        <v>102.3192</v>
      </c>
      <c r="AJ378">
        <f t="shared" si="49"/>
        <v>102.3192</v>
      </c>
      <c r="AK378">
        <f>IF(ISERROR(1/VLOOKUP($B378,Leveranser!$B$1:$S$500,MATCH("såld värme (gwh)",Leveranser!$B$1:$S$1,0),FALSE)),"",VLOOKUP($B378,Leveranser!$B$1:$S$500,MATCH("såld värme (gwh)",Leveranser!$B$1:$S$1,0),FALSE))</f>
        <v>86.739000000000004</v>
      </c>
      <c r="AL378">
        <f>VLOOKUP($B378,Leveranser!$B$1:$Y$500,MATCH("Totalt såld fjärrvärme till andra fjärrvärmeföretag",Leveranser!$B$1:$AA$1,0),FALSE)</f>
        <v>0</v>
      </c>
      <c r="AM378">
        <f>IF(ISERROR(1/VLOOKUP($B378,Miljö!$B$1:$S$500,MATCH("Såld mängd produktionsspecifik fjärrvärme (GWh)",Miljö!$B$1:$R$1,0),FALSE)),0,VLOOKUP($B378,Miljö!$B$1:$S$500,MATCH("Såld mängd produktionsspecifik fjärrvärme (GWh)",Miljö!$B$1:$R$1,0),FALSE))</f>
        <v>0</v>
      </c>
      <c r="AN378" s="137">
        <f t="shared" si="50"/>
        <v>0.84772945840076941</v>
      </c>
      <c r="AP378" t="str">
        <f>VLOOKUP($B378,Miljövärden!$B$1:$H$446,7,FALSE)</f>
        <v>Ja</v>
      </c>
      <c r="AQ378" t="str">
        <f>VLOOKUP($B378,Miljövärden!$B$1:$H$446,6,FALSE)</f>
        <v>Ja</v>
      </c>
      <c r="AU378">
        <f t="shared" si="43"/>
        <v>5.2200000000000003E-2</v>
      </c>
      <c r="AV378">
        <f t="shared" si="44"/>
        <v>0</v>
      </c>
      <c r="AW378">
        <f t="shared" si="45"/>
        <v>83.49</v>
      </c>
      <c r="AX378">
        <f t="shared" si="46"/>
        <v>0</v>
      </c>
      <c r="AZ378">
        <f t="shared" si="47"/>
        <v>83.49</v>
      </c>
    </row>
    <row r="379" spans="1:52" customFormat="1" x14ac:dyDescent="0.25">
      <c r="A379" s="2" t="s">
        <v>552</v>
      </c>
      <c r="B379" s="2" t="s">
        <v>570</v>
      </c>
      <c r="C379">
        <f>VLOOKUP($B379,'Tillförd energi'!$B$1:$AS$566,MATCH(C$1,'Tillförd energi'!$B$1:$AQ$1,0),FALSE)</f>
        <v>0</v>
      </c>
      <c r="D379">
        <f>VLOOKUP($B379,'Tillförd energi'!$B$1:$AS$566,MATCH(D$1,'Tillförd energi'!$B$1:$AQ$1,0),FALSE)</f>
        <v>0</v>
      </c>
      <c r="E379">
        <f>VLOOKUP($B379,'Tillförd energi'!$B$1:$AS$566,MATCH(E$1,'Tillförd energi'!$B$1:$AQ$1,0),FALSE)</f>
        <v>0</v>
      </c>
      <c r="F379">
        <f>VLOOKUP($B379,'Tillförd energi'!$B$1:$AS$566,MATCH(F$1,'Tillförd energi'!$B$1:$AQ$1,0),FALSE)</f>
        <v>0</v>
      </c>
      <c r="G379">
        <f>VLOOKUP($B379,'Tillförd energi'!$B$1:$AS$566,MATCH(G$1,'Tillförd energi'!$B$1:$AQ$1,0),FALSE)</f>
        <v>0</v>
      </c>
      <c r="H379">
        <f>VLOOKUP($B379,'Tillförd energi'!$B$1:$AS$566,MATCH(H$1,'Tillförd energi'!$B$1:$AQ$1,0),FALSE)</f>
        <v>0</v>
      </c>
      <c r="I379">
        <f>VLOOKUP($B379,'Tillförd energi'!$B$1:$AS$566,MATCH(I$1,'Tillförd energi'!$B$1:$AQ$1,0),FALSE)</f>
        <v>0</v>
      </c>
      <c r="J379">
        <f>VLOOKUP($B379,'Tillförd energi'!$B$1:$AS$566,MATCH(J$1,'Tillförd energi'!$B$1:$AQ$1,0),FALSE)</f>
        <v>0</v>
      </c>
      <c r="K379">
        <v>0</v>
      </c>
      <c r="L379">
        <f>VLOOKUP($B379,'Tillförd energi'!$B$1:$AS$566,MATCH(L$1,'Tillförd energi'!$B$1:$AQ$1,0),FALSE)</f>
        <v>0</v>
      </c>
      <c r="M379">
        <f>VLOOKUP($B379,'Tillförd energi'!$B$1:$AS$566,MATCH(M$1,'Tillförd energi'!$B$1:$AQ$1,0),FALSE)</f>
        <v>0</v>
      </c>
      <c r="N379">
        <f>VLOOKUP($B379,'Tillförd energi'!$B$1:$AS$566,MATCH(N$1,'Tillförd energi'!$B$1:$AQ$1,0),FALSE)</f>
        <v>0</v>
      </c>
      <c r="O379">
        <f>VLOOKUP($B379,'Tillförd energi'!$B$1:$AS$566,MATCH(O$1,'Tillförd energi'!$B$1:$AQ$1,0),FALSE)</f>
        <v>0</v>
      </c>
      <c r="P379">
        <f>VLOOKUP($B379,'Tillförd energi'!$B$1:$AS$566,MATCH(P$1,'Tillförd energi'!$B$1:$AQ$1,0),FALSE)</f>
        <v>0</v>
      </c>
      <c r="Q379">
        <f>VLOOKUP($B379,'Tillförd energi'!$B$1:$AS$566,MATCH(Q$1,'Tillförd energi'!$B$1:$AQ$1,0),FALSE)</f>
        <v>0</v>
      </c>
      <c r="R379">
        <f>VLOOKUP($B379,'Tillförd energi'!$B$1:$AS$566,MATCH(R$1,'Tillförd energi'!$B$1:$AQ$1,0),FALSE)</f>
        <v>0</v>
      </c>
      <c r="S379">
        <f>VLOOKUP($B379,'Tillförd energi'!$B$1:$AS$566,MATCH(S$1,'Tillförd energi'!$B$1:$AQ$1,0),FALSE)</f>
        <v>0</v>
      </c>
      <c r="T379">
        <f>VLOOKUP($B379,'Tillförd energi'!$B$1:$AS$566,MATCH(T$1,'Tillförd energi'!$B$1:$AQ$1,0),FALSE)</f>
        <v>0</v>
      </c>
      <c r="U379">
        <f>VLOOKUP($B379,'Tillförd energi'!$B$1:$AS$566,MATCH(U$1,'Tillförd energi'!$B$1:$AQ$1,0),FALSE)</f>
        <v>0</v>
      </c>
      <c r="V379">
        <f>VLOOKUP($B379,'Tillförd energi'!$B$1:$AS$566,MATCH(V$1,'Tillförd energi'!$B$1:$AQ$1,0),FALSE)</f>
        <v>0</v>
      </c>
      <c r="W379">
        <f>VLOOKUP($B379,'Tillförd energi'!$B$1:$AS$566,MATCH(W$1,'Tillförd energi'!$B$1:$AQ$1,0),FALSE)</f>
        <v>0</v>
      </c>
      <c r="X379">
        <f>VLOOKUP($B379,'Tillförd energi'!$B$1:$AS$566,MATCH(X$1,'Tillförd energi'!$B$1:$AQ$1,0),FALSE)</f>
        <v>0</v>
      </c>
      <c r="Y379">
        <f>VLOOKUP($B379,'Tillförd energi'!$B$1:$AS$566,MATCH(Y$1,'Tillförd energi'!$B$1:$AQ$1,0),FALSE)</f>
        <v>0</v>
      </c>
      <c r="Z379">
        <f>VLOOKUP($B379,'Tillförd energi'!$B$1:$AS$566,MATCH(Z$1,'Tillförd energi'!$B$1:$AQ$1,0),FALSE)</f>
        <v>0</v>
      </c>
      <c r="AA379">
        <f>VLOOKUP($B379,'Tillförd energi'!$B$1:$AS$566,MATCH(AA$1,'Tillförd energi'!$B$1:$AQ$1,0),FALSE)</f>
        <v>0</v>
      </c>
      <c r="AB379">
        <f>VLOOKUP($B379,'Tillförd energi'!$B$1:$AS$566,MATCH(AB$1,'Tillförd energi'!$B$1:$AQ$1,0),FALSE)</f>
        <v>0</v>
      </c>
      <c r="AC379">
        <f>VLOOKUP($B379,'Tillförd energi'!$B$1:$AS$566,MATCH(AC$1,'Tillförd energi'!$B$1:$AQ$1,0),FALSE)</f>
        <v>0</v>
      </c>
      <c r="AD379">
        <f>VLOOKUP($B379,'Tillförd energi'!$B$1:$AS$566,MATCH(AD$1,'Tillförd energi'!$B$1:$AQ$1,0),FALSE)</f>
        <v>0</v>
      </c>
      <c r="AE379">
        <f>VLOOKUP($B379,'Tillförd energi'!$B$1:$AS$566,MATCH(AE$1,'Tillförd energi'!$B$1:$AQ$1,0),FALSE)</f>
        <v>0</v>
      </c>
      <c r="AF379">
        <f>VLOOKUP($B379,'Tillförd energi'!$B$1:$AS$566,MATCH(AF$1,'Tillförd energi'!$B$1:$AQ$1,0),FALSE)</f>
        <v>0</v>
      </c>
      <c r="AG379">
        <f>IFERROR(VLOOKUP(B379,Miljö!$B$1:$S$476,9,FALSE)/1,0)</f>
        <v>0</v>
      </c>
      <c r="AI379">
        <f t="shared" si="48"/>
        <v>0</v>
      </c>
      <c r="AJ379">
        <f t="shared" si="49"/>
        <v>0</v>
      </c>
      <c r="AK379" t="str">
        <f>IF(ISERROR(1/VLOOKUP($B379,Leveranser!$B$1:$S$500,MATCH("såld värme (gwh)",Leveranser!$B$1:$S$1,0),FALSE)),"",VLOOKUP($B379,Leveranser!$B$1:$S$500,MATCH("såld värme (gwh)",Leveranser!$B$1:$S$1,0),FALSE))</f>
        <v/>
      </c>
      <c r="AL379">
        <f>VLOOKUP($B379,Leveranser!$B$1:$Y$500,MATCH("Totalt såld fjärrvärme till andra fjärrvärmeföretag",Leveranser!$B$1:$AA$1,0),FALSE)</f>
        <v>0</v>
      </c>
      <c r="AM379">
        <f>IF(ISERROR(1/VLOOKUP($B379,Miljö!$B$1:$S$500,MATCH("Såld mängd produktionsspecifik fjärrvärme (GWh)",Miljö!$B$1:$R$1,0),FALSE)),0,VLOOKUP($B379,Miljö!$B$1:$S$500,MATCH("Såld mängd produktionsspecifik fjärrvärme (GWh)",Miljö!$B$1:$R$1,0),FALSE))</f>
        <v>0</v>
      </c>
      <c r="AN379" s="137" t="str">
        <f t="shared" si="50"/>
        <v/>
      </c>
      <c r="AP379" t="str">
        <f>VLOOKUP($B379,Miljövärden!$B$1:$H$446,7,FALSE)</f>
        <v>Nej</v>
      </c>
      <c r="AQ379" t="str">
        <f>VLOOKUP($B379,Miljövärden!$B$1:$H$446,6,FALSE)</f>
        <v>Nej</v>
      </c>
      <c r="AU379">
        <f t="shared" si="43"/>
        <v>0</v>
      </c>
      <c r="AV379">
        <f t="shared" si="44"/>
        <v>0</v>
      </c>
      <c r="AW379">
        <f t="shared" si="45"/>
        <v>0</v>
      </c>
      <c r="AX379">
        <f t="shared" si="46"/>
        <v>0</v>
      </c>
      <c r="AZ379">
        <f t="shared" si="47"/>
        <v>0</v>
      </c>
    </row>
    <row r="380" spans="1:52" customFormat="1" x14ac:dyDescent="0.25">
      <c r="A380" s="2" t="s">
        <v>571</v>
      </c>
      <c r="B380" s="2" t="s">
        <v>572</v>
      </c>
      <c r="C380">
        <f>VLOOKUP($B380,'Tillförd energi'!$B$1:$AS$566,MATCH(C$1,'Tillförd energi'!$B$1:$AQ$1,0),FALSE)</f>
        <v>0</v>
      </c>
      <c r="D380">
        <f>VLOOKUP($B380,'Tillförd energi'!$B$1:$AS$566,MATCH(D$1,'Tillförd energi'!$B$1:$AQ$1,0),FALSE)</f>
        <v>2.1899999999999999E-2</v>
      </c>
      <c r="E380">
        <f>VLOOKUP($B380,'Tillförd energi'!$B$1:$AS$566,MATCH(E$1,'Tillförd energi'!$B$1:$AQ$1,0),FALSE)</f>
        <v>0</v>
      </c>
      <c r="F380">
        <f>VLOOKUP($B380,'Tillförd energi'!$B$1:$AS$566,MATCH(F$1,'Tillförd energi'!$B$1:$AQ$1,0),FALSE)</f>
        <v>0</v>
      </c>
      <c r="G380">
        <f>VLOOKUP($B380,'Tillförd energi'!$B$1:$AS$566,MATCH(G$1,'Tillförd energi'!$B$1:$AQ$1,0),FALSE)</f>
        <v>0</v>
      </c>
      <c r="H380">
        <f>VLOOKUP($B380,'Tillförd energi'!$B$1:$AS$566,MATCH(H$1,'Tillförd energi'!$B$1:$AQ$1,0),FALSE)</f>
        <v>0</v>
      </c>
      <c r="I380">
        <f>VLOOKUP($B380,'Tillförd energi'!$B$1:$AS$566,MATCH(I$1,'Tillförd energi'!$B$1:$AQ$1,0),FALSE)</f>
        <v>0</v>
      </c>
      <c r="J380">
        <f>VLOOKUP($B380,'Tillförd energi'!$B$1:$AS$566,MATCH(J$1,'Tillförd energi'!$B$1:$AQ$1,0),FALSE)</f>
        <v>0</v>
      </c>
      <c r="K380">
        <v>0</v>
      </c>
      <c r="L380">
        <f>VLOOKUP($B380,'Tillförd energi'!$B$1:$AS$566,MATCH(L$1,'Tillförd energi'!$B$1:$AQ$1,0),FALSE)</f>
        <v>0</v>
      </c>
      <c r="M380">
        <f>VLOOKUP($B380,'Tillförd energi'!$B$1:$AS$566,MATCH(M$1,'Tillförd energi'!$B$1:$AQ$1,0),FALSE)</f>
        <v>0</v>
      </c>
      <c r="N380">
        <f>VLOOKUP($B380,'Tillförd energi'!$B$1:$AS$566,MATCH(N$1,'Tillförd energi'!$B$1:$AQ$1,0),FALSE)</f>
        <v>0</v>
      </c>
      <c r="O380">
        <f>VLOOKUP($B380,'Tillförd energi'!$B$1:$AS$566,MATCH(O$1,'Tillförd energi'!$B$1:$AQ$1,0),FALSE)</f>
        <v>0</v>
      </c>
      <c r="P380">
        <f>VLOOKUP($B380,'Tillförd energi'!$B$1:$AS$566,MATCH(P$1,'Tillförd energi'!$B$1:$AQ$1,0),FALSE)</f>
        <v>0</v>
      </c>
      <c r="Q380">
        <f>VLOOKUP($B380,'Tillförd energi'!$B$1:$AS$566,MATCH(Q$1,'Tillförd energi'!$B$1:$AQ$1,0),FALSE)</f>
        <v>12.442500000000001</v>
      </c>
      <c r="R380">
        <f>VLOOKUP($B380,'Tillförd energi'!$B$1:$AS$566,MATCH(R$1,'Tillförd energi'!$B$1:$AQ$1,0),FALSE)</f>
        <v>0</v>
      </c>
      <c r="S380">
        <f>VLOOKUP($B380,'Tillförd energi'!$B$1:$AS$566,MATCH(S$1,'Tillförd energi'!$B$1:$AQ$1,0),FALSE)</f>
        <v>0</v>
      </c>
      <c r="T380">
        <f>VLOOKUP($B380,'Tillförd energi'!$B$1:$AS$566,MATCH(T$1,'Tillförd energi'!$B$1:$AQ$1,0),FALSE)</f>
        <v>0</v>
      </c>
      <c r="U380">
        <f>VLOOKUP($B380,'Tillförd energi'!$B$1:$AS$566,MATCH(U$1,'Tillförd energi'!$B$1:$AQ$1,0),FALSE)</f>
        <v>0</v>
      </c>
      <c r="V380">
        <f>VLOOKUP($B380,'Tillförd energi'!$B$1:$AS$566,MATCH(V$1,'Tillförd energi'!$B$1:$AQ$1,0),FALSE)</f>
        <v>0</v>
      </c>
      <c r="W380">
        <f>VLOOKUP($B380,'Tillförd energi'!$B$1:$AS$566,MATCH(W$1,'Tillförd energi'!$B$1:$AQ$1,0),FALSE)</f>
        <v>0</v>
      </c>
      <c r="X380">
        <f>VLOOKUP($B380,'Tillförd energi'!$B$1:$AS$566,MATCH(X$1,'Tillförd energi'!$B$1:$AQ$1,0),FALSE)</f>
        <v>0</v>
      </c>
      <c r="Y380">
        <f>VLOOKUP($B380,'Tillförd energi'!$B$1:$AS$566,MATCH(Y$1,'Tillförd energi'!$B$1:$AQ$1,0),FALSE)</f>
        <v>0</v>
      </c>
      <c r="Z380">
        <f>VLOOKUP($B380,'Tillförd energi'!$B$1:$AS$566,MATCH(Z$1,'Tillförd energi'!$B$1:$AQ$1,0),FALSE)</f>
        <v>0</v>
      </c>
      <c r="AA380">
        <f>VLOOKUP($B380,'Tillförd energi'!$B$1:$AS$566,MATCH(AA$1,'Tillförd energi'!$B$1:$AQ$1,0),FALSE)</f>
        <v>0</v>
      </c>
      <c r="AB380">
        <f>VLOOKUP($B380,'Tillförd energi'!$B$1:$AS$566,MATCH(AB$1,'Tillförd energi'!$B$1:$AQ$1,0),FALSE)</f>
        <v>0</v>
      </c>
      <c r="AC380">
        <f>VLOOKUP($B380,'Tillförd energi'!$B$1:$AS$566,MATCH(AC$1,'Tillförd energi'!$B$1:$AQ$1,0),FALSE)</f>
        <v>0</v>
      </c>
      <c r="AD380">
        <f>VLOOKUP($B380,'Tillförd energi'!$B$1:$AS$566,MATCH(AD$1,'Tillförd energi'!$B$1:$AQ$1,0),FALSE)</f>
        <v>0</v>
      </c>
      <c r="AE380">
        <f>VLOOKUP($B380,'Tillförd energi'!$B$1:$AS$566,MATCH(AE$1,'Tillförd energi'!$B$1:$AQ$1,0),FALSE)</f>
        <v>0</v>
      </c>
      <c r="AF380">
        <f>VLOOKUP($B380,'Tillförd energi'!$B$1:$AS$566,MATCH(AF$1,'Tillförd energi'!$B$1:$AQ$1,0),FALSE)</f>
        <v>0.25514300000000001</v>
      </c>
      <c r="AG380">
        <f>IFERROR(VLOOKUP(B380,Miljö!$B$1:$S$476,9,FALSE)/1,0)</f>
        <v>0</v>
      </c>
      <c r="AI380">
        <f t="shared" si="48"/>
        <v>12.719543000000002</v>
      </c>
      <c r="AJ380">
        <f t="shared" si="49"/>
        <v>12.719543000000002</v>
      </c>
      <c r="AK380">
        <f>IF(ISERROR(1/VLOOKUP($B380,Leveranser!$B$1:$S$500,MATCH("såld värme (gwh)",Leveranser!$B$1:$S$1,0),FALSE)),"",VLOOKUP($B380,Leveranser!$B$1:$S$500,MATCH("såld värme (gwh)",Leveranser!$B$1:$S$1,0),FALSE))</f>
        <v>8.5047689999999996</v>
      </c>
      <c r="AL380">
        <f>VLOOKUP($B380,Leveranser!$B$1:$Y$500,MATCH("Totalt såld fjärrvärme till andra fjärrvärmeföretag",Leveranser!$B$1:$AA$1,0),FALSE)</f>
        <v>0</v>
      </c>
      <c r="AM380">
        <f>IF(ISERROR(1/VLOOKUP($B380,Miljö!$B$1:$S$500,MATCH("Såld mängd produktionsspecifik fjärrvärme (GWh)",Miljö!$B$1:$R$1,0),FALSE)),0,VLOOKUP($B380,Miljö!$B$1:$S$500,MATCH("Såld mängd produktionsspecifik fjärrvärme (GWh)",Miljö!$B$1:$R$1,0),FALSE))</f>
        <v>0</v>
      </c>
      <c r="AN380" s="137">
        <f t="shared" si="50"/>
        <v>0.66863793769949109</v>
      </c>
      <c r="AP380" t="str">
        <f>VLOOKUP($B380,Miljövärden!$B$1:$H$446,7,FALSE)</f>
        <v>Ja</v>
      </c>
      <c r="AQ380" t="str">
        <f>VLOOKUP($B380,Miljövärden!$B$1:$H$446,6,FALSE)</f>
        <v>Ja</v>
      </c>
      <c r="AU380">
        <f t="shared" si="43"/>
        <v>0.25514300000000001</v>
      </c>
      <c r="AV380">
        <f t="shared" si="44"/>
        <v>0</v>
      </c>
      <c r="AW380">
        <f t="shared" si="45"/>
        <v>12.442500000000001</v>
      </c>
      <c r="AX380">
        <f t="shared" si="46"/>
        <v>0</v>
      </c>
      <c r="AZ380">
        <f t="shared" si="47"/>
        <v>12.442500000000001</v>
      </c>
    </row>
    <row r="381" spans="1:52" customFormat="1" x14ac:dyDescent="0.25">
      <c r="A381" s="2" t="s">
        <v>571</v>
      </c>
      <c r="B381" s="2" t="s">
        <v>573</v>
      </c>
      <c r="C381">
        <f>VLOOKUP($B381,'Tillförd energi'!$B$1:$AS$566,MATCH(C$1,'Tillförd energi'!$B$1:$AQ$1,0),FALSE)</f>
        <v>0</v>
      </c>
      <c r="D381">
        <f>VLOOKUP($B381,'Tillförd energi'!$B$1:$AS$566,MATCH(D$1,'Tillförd energi'!$B$1:$AQ$1,0),FALSE)</f>
        <v>0</v>
      </c>
      <c r="E381">
        <f>VLOOKUP($B381,'Tillförd energi'!$B$1:$AS$566,MATCH(E$1,'Tillförd energi'!$B$1:$AQ$1,0),FALSE)</f>
        <v>0</v>
      </c>
      <c r="F381">
        <f>VLOOKUP($B381,'Tillförd energi'!$B$1:$AS$566,MATCH(F$1,'Tillförd energi'!$B$1:$AQ$1,0),FALSE)</f>
        <v>0</v>
      </c>
      <c r="G381">
        <f>VLOOKUP($B381,'Tillförd energi'!$B$1:$AS$566,MATCH(G$1,'Tillförd energi'!$B$1:$AQ$1,0),FALSE)</f>
        <v>0</v>
      </c>
      <c r="H381">
        <f>VLOOKUP($B381,'Tillförd energi'!$B$1:$AS$566,MATCH(H$1,'Tillförd energi'!$B$1:$AQ$1,0),FALSE)</f>
        <v>1.08</v>
      </c>
      <c r="I381">
        <f>VLOOKUP($B381,'Tillförd energi'!$B$1:$AS$566,MATCH(I$1,'Tillförd energi'!$B$1:$AQ$1,0),FALSE)</f>
        <v>0</v>
      </c>
      <c r="J381">
        <f>VLOOKUP($B381,'Tillförd energi'!$B$1:$AS$566,MATCH(J$1,'Tillförd energi'!$B$1:$AQ$1,0),FALSE)</f>
        <v>0</v>
      </c>
      <c r="K381">
        <v>0</v>
      </c>
      <c r="L381">
        <f>VLOOKUP($B381,'Tillförd energi'!$B$1:$AS$566,MATCH(L$1,'Tillförd energi'!$B$1:$AQ$1,0),FALSE)</f>
        <v>0</v>
      </c>
      <c r="M381">
        <f>VLOOKUP($B381,'Tillförd energi'!$B$1:$AS$566,MATCH(M$1,'Tillförd energi'!$B$1:$AQ$1,0),FALSE)</f>
        <v>58.063899999999997</v>
      </c>
      <c r="N381">
        <f>VLOOKUP($B381,'Tillförd energi'!$B$1:$AS$566,MATCH(N$1,'Tillförd energi'!$B$1:$AQ$1,0),FALSE)</f>
        <v>40.698599999999999</v>
      </c>
      <c r="O381">
        <f>VLOOKUP($B381,'Tillförd energi'!$B$1:$AS$566,MATCH(O$1,'Tillförd energi'!$B$1:$AQ$1,0),FALSE)</f>
        <v>0</v>
      </c>
      <c r="P381">
        <f>VLOOKUP($B381,'Tillförd energi'!$B$1:$AS$566,MATCH(P$1,'Tillförd energi'!$B$1:$AQ$1,0),FALSE)</f>
        <v>30.616700000000002</v>
      </c>
      <c r="Q381">
        <f>VLOOKUP($B381,'Tillförd energi'!$B$1:$AS$566,MATCH(Q$1,'Tillförd energi'!$B$1:$AQ$1,0),FALSE)</f>
        <v>0</v>
      </c>
      <c r="R381">
        <f>VLOOKUP($B381,'Tillförd energi'!$B$1:$AS$566,MATCH(R$1,'Tillförd energi'!$B$1:$AQ$1,0),FALSE)</f>
        <v>0</v>
      </c>
      <c r="S381">
        <f>VLOOKUP($B381,'Tillförd energi'!$B$1:$AS$566,MATCH(S$1,'Tillförd energi'!$B$1:$AQ$1,0),FALSE)</f>
        <v>0</v>
      </c>
      <c r="T381">
        <f>VLOOKUP($B381,'Tillförd energi'!$B$1:$AS$566,MATCH(T$1,'Tillförd energi'!$B$1:$AQ$1,0),FALSE)</f>
        <v>0</v>
      </c>
      <c r="U381">
        <f>VLOOKUP($B381,'Tillförd energi'!$B$1:$AS$566,MATCH(U$1,'Tillförd energi'!$B$1:$AQ$1,0),FALSE)</f>
        <v>0</v>
      </c>
      <c r="V381">
        <f>VLOOKUP($B381,'Tillförd energi'!$B$1:$AS$566,MATCH(V$1,'Tillförd energi'!$B$1:$AQ$1,0),FALSE)</f>
        <v>0</v>
      </c>
      <c r="W381">
        <f>VLOOKUP($B381,'Tillförd energi'!$B$1:$AS$566,MATCH(W$1,'Tillförd energi'!$B$1:$AQ$1,0),FALSE)</f>
        <v>1.41</v>
      </c>
      <c r="X381">
        <f>VLOOKUP($B381,'Tillförd energi'!$B$1:$AS$566,MATCH(X$1,'Tillförd energi'!$B$1:$AQ$1,0),FALSE)</f>
        <v>0</v>
      </c>
      <c r="Y381">
        <f>VLOOKUP($B381,'Tillförd energi'!$B$1:$AS$566,MATCH(Y$1,'Tillförd energi'!$B$1:$AQ$1,0),FALSE)</f>
        <v>0</v>
      </c>
      <c r="Z381">
        <f>VLOOKUP($B381,'Tillförd energi'!$B$1:$AS$566,MATCH(Z$1,'Tillförd energi'!$B$1:$AQ$1,0),FALSE)</f>
        <v>0.3</v>
      </c>
      <c r="AA381">
        <f>VLOOKUP($B381,'Tillförd energi'!$B$1:$AS$566,MATCH(AA$1,'Tillförd energi'!$B$1:$AQ$1,0),FALSE)</f>
        <v>0</v>
      </c>
      <c r="AB381">
        <f>VLOOKUP($B381,'Tillförd energi'!$B$1:$AS$566,MATCH(AB$1,'Tillförd energi'!$B$1:$AQ$1,0),FALSE)</f>
        <v>0</v>
      </c>
      <c r="AC381">
        <f>VLOOKUP($B381,'Tillförd energi'!$B$1:$AS$566,MATCH(AC$1,'Tillförd energi'!$B$1:$AQ$1,0),FALSE)</f>
        <v>33.685000000000002</v>
      </c>
      <c r="AD381">
        <f>VLOOKUP($B381,'Tillförd energi'!$B$1:$AS$566,MATCH(AD$1,'Tillförd energi'!$B$1:$AQ$1,0),FALSE)</f>
        <v>0.246</v>
      </c>
      <c r="AE381">
        <f>VLOOKUP($B381,'Tillförd energi'!$B$1:$AS$566,MATCH(AE$1,'Tillförd energi'!$B$1:$AQ$1,0),FALSE)</f>
        <v>0</v>
      </c>
      <c r="AF381">
        <f>VLOOKUP($B381,'Tillförd energi'!$B$1:$AS$566,MATCH(AF$1,'Tillförd energi'!$B$1:$AQ$1,0),FALSE)</f>
        <v>4.2858200000000002</v>
      </c>
      <c r="AG381">
        <f>IFERROR(VLOOKUP(B381,Miljö!$B$1:$S$476,9,FALSE)/1,0)</f>
        <v>0</v>
      </c>
      <c r="AI381">
        <f t="shared" si="48"/>
        <v>170.38602000000003</v>
      </c>
      <c r="AJ381">
        <f t="shared" si="49"/>
        <v>170.38602000000003</v>
      </c>
      <c r="AK381">
        <f>IF(ISERROR(1/VLOOKUP($B381,Leveranser!$B$1:$S$500,MATCH("såld värme (gwh)",Leveranser!$B$1:$S$1,0),FALSE)),"",VLOOKUP($B381,Leveranser!$B$1:$S$500,MATCH("såld värme (gwh)",Leveranser!$B$1:$S$1,0),FALSE))</f>
        <v>142.86080100000001</v>
      </c>
      <c r="AL381">
        <f>VLOOKUP($B381,Leveranser!$B$1:$Y$500,MATCH("Totalt såld fjärrvärme till andra fjärrvärmeföretag",Leveranser!$B$1:$AA$1,0),FALSE)</f>
        <v>0</v>
      </c>
      <c r="AM381">
        <f>IF(ISERROR(1/VLOOKUP($B381,Miljö!$B$1:$S$500,MATCH("Såld mängd produktionsspecifik fjärrvärme (GWh)",Miljö!$B$1:$R$1,0),FALSE)),0,VLOOKUP($B381,Miljö!$B$1:$S$500,MATCH("Såld mängd produktionsspecifik fjärrvärme (GWh)",Miljö!$B$1:$R$1,0),FALSE))</f>
        <v>0</v>
      </c>
      <c r="AN381" s="137">
        <f t="shared" si="50"/>
        <v>0.83845377103121477</v>
      </c>
      <c r="AP381" t="str">
        <f>VLOOKUP($B381,Miljövärden!$B$1:$H$446,7,FALSE)</f>
        <v>Ja</v>
      </c>
      <c r="AQ381" t="str">
        <f>VLOOKUP($B381,Miljövärden!$B$1:$H$446,6,FALSE)</f>
        <v>Ja</v>
      </c>
      <c r="AU381">
        <f t="shared" si="43"/>
        <v>4.58582</v>
      </c>
      <c r="AV381">
        <f t="shared" si="44"/>
        <v>0</v>
      </c>
      <c r="AW381">
        <f t="shared" si="45"/>
        <v>129.3792</v>
      </c>
      <c r="AX381">
        <f t="shared" si="46"/>
        <v>0</v>
      </c>
      <c r="AZ381">
        <f t="shared" si="47"/>
        <v>130.78919999999999</v>
      </c>
    </row>
    <row r="382" spans="1:52" customFormat="1" x14ac:dyDescent="0.25">
      <c r="A382" s="2" t="s">
        <v>574</v>
      </c>
      <c r="B382" s="2" t="s">
        <v>575</v>
      </c>
      <c r="C382">
        <f>VLOOKUP($B382,'Tillförd energi'!$B$1:$AS$566,MATCH(C$1,'Tillförd energi'!$B$1:$AQ$1,0),FALSE)</f>
        <v>0</v>
      </c>
      <c r="D382">
        <f>VLOOKUP($B382,'Tillförd energi'!$B$1:$AS$566,MATCH(D$1,'Tillförd energi'!$B$1:$AQ$1,0),FALSE)</f>
        <v>0.17100000000000001</v>
      </c>
      <c r="E382">
        <f>VLOOKUP($B382,'Tillförd energi'!$B$1:$AS$566,MATCH(E$1,'Tillförd energi'!$B$1:$AQ$1,0),FALSE)</f>
        <v>0</v>
      </c>
      <c r="F382">
        <f>VLOOKUP($B382,'Tillförd energi'!$B$1:$AS$566,MATCH(F$1,'Tillförd energi'!$B$1:$AQ$1,0),FALSE)</f>
        <v>0</v>
      </c>
      <c r="G382">
        <f>VLOOKUP($B382,'Tillförd energi'!$B$1:$AS$566,MATCH(G$1,'Tillförd energi'!$B$1:$AQ$1,0),FALSE)</f>
        <v>0</v>
      </c>
      <c r="H382">
        <f>VLOOKUP($B382,'Tillförd energi'!$B$1:$AS$566,MATCH(H$1,'Tillförd energi'!$B$1:$AQ$1,0),FALSE)</f>
        <v>0</v>
      </c>
      <c r="I382">
        <f>VLOOKUP($B382,'Tillförd energi'!$B$1:$AS$566,MATCH(I$1,'Tillförd energi'!$B$1:$AQ$1,0),FALSE)</f>
        <v>0</v>
      </c>
      <c r="J382">
        <f>VLOOKUP($B382,'Tillförd energi'!$B$1:$AS$566,MATCH(J$1,'Tillförd energi'!$B$1:$AQ$1,0),FALSE)</f>
        <v>0</v>
      </c>
      <c r="K382">
        <v>0</v>
      </c>
      <c r="L382">
        <f>VLOOKUP($B382,'Tillförd energi'!$B$1:$AS$566,MATCH(L$1,'Tillförd energi'!$B$1:$AQ$1,0),FALSE)</f>
        <v>0</v>
      </c>
      <c r="M382">
        <f>VLOOKUP($B382,'Tillförd energi'!$B$1:$AS$566,MATCH(M$1,'Tillförd energi'!$B$1:$AQ$1,0),FALSE)</f>
        <v>2.1970000000000001</v>
      </c>
      <c r="N382">
        <f>VLOOKUP($B382,'Tillförd energi'!$B$1:$AS$566,MATCH(N$1,'Tillförd energi'!$B$1:$AQ$1,0),FALSE)</f>
        <v>25.695</v>
      </c>
      <c r="O382">
        <f>VLOOKUP($B382,'Tillförd energi'!$B$1:$AS$566,MATCH(O$1,'Tillförd energi'!$B$1:$AQ$1,0),FALSE)</f>
        <v>9.1669999999999998</v>
      </c>
      <c r="P382">
        <f>VLOOKUP($B382,'Tillförd energi'!$B$1:$AS$566,MATCH(P$1,'Tillförd energi'!$B$1:$AQ$1,0),FALSE)</f>
        <v>30.844999999999999</v>
      </c>
      <c r="Q382">
        <f>VLOOKUP($B382,'Tillförd energi'!$B$1:$AS$566,MATCH(Q$1,'Tillförd energi'!$B$1:$AQ$1,0),FALSE)</f>
        <v>0</v>
      </c>
      <c r="R382">
        <f>VLOOKUP($B382,'Tillförd energi'!$B$1:$AS$566,MATCH(R$1,'Tillförd energi'!$B$1:$AQ$1,0),FALSE)</f>
        <v>0</v>
      </c>
      <c r="S382">
        <f>VLOOKUP($B382,'Tillförd energi'!$B$1:$AS$566,MATCH(S$1,'Tillförd energi'!$B$1:$AQ$1,0),FALSE)</f>
        <v>0</v>
      </c>
      <c r="T382">
        <f>VLOOKUP($B382,'Tillförd energi'!$B$1:$AS$566,MATCH(T$1,'Tillförd energi'!$B$1:$AQ$1,0),FALSE)</f>
        <v>0</v>
      </c>
      <c r="U382">
        <f>VLOOKUP($B382,'Tillförd energi'!$B$1:$AS$566,MATCH(U$1,'Tillförd energi'!$B$1:$AQ$1,0),FALSE)</f>
        <v>0</v>
      </c>
      <c r="V382">
        <f>VLOOKUP($B382,'Tillförd energi'!$B$1:$AS$566,MATCH(V$1,'Tillförd energi'!$B$1:$AQ$1,0),FALSE)</f>
        <v>0</v>
      </c>
      <c r="W382">
        <f>VLOOKUP($B382,'Tillförd energi'!$B$1:$AS$566,MATCH(W$1,'Tillförd energi'!$B$1:$AQ$1,0),FALSE)</f>
        <v>3.75</v>
      </c>
      <c r="X382">
        <f>VLOOKUP($B382,'Tillförd energi'!$B$1:$AS$566,MATCH(X$1,'Tillförd energi'!$B$1:$AQ$1,0),FALSE)</f>
        <v>0</v>
      </c>
      <c r="Y382">
        <f>VLOOKUP($B382,'Tillförd energi'!$B$1:$AS$566,MATCH(Y$1,'Tillförd energi'!$B$1:$AQ$1,0),FALSE)</f>
        <v>6.6689999999999996</v>
      </c>
      <c r="Z382">
        <f>VLOOKUP($B382,'Tillförd energi'!$B$1:$AS$566,MATCH(Z$1,'Tillförd energi'!$B$1:$AQ$1,0),FALSE)</f>
        <v>2.3340000000000001</v>
      </c>
      <c r="AA382">
        <f>VLOOKUP($B382,'Tillförd energi'!$B$1:$AS$566,MATCH(AA$1,'Tillförd energi'!$B$1:$AQ$1,0),FALSE)</f>
        <v>1.446</v>
      </c>
      <c r="AB382">
        <f>VLOOKUP($B382,'Tillförd energi'!$B$1:$AS$566,MATCH(AB$1,'Tillförd energi'!$B$1:$AQ$1,0),FALSE)</f>
        <v>10.025</v>
      </c>
      <c r="AC382">
        <f>VLOOKUP($B382,'Tillförd energi'!$B$1:$AS$566,MATCH(AC$1,'Tillförd energi'!$B$1:$AQ$1,0),FALSE)</f>
        <v>14.311999999999999</v>
      </c>
      <c r="AD382">
        <f>VLOOKUP($B382,'Tillförd energi'!$B$1:$AS$566,MATCH(AD$1,'Tillförd energi'!$B$1:$AQ$1,0),FALSE)</f>
        <v>5.2619999999999996</v>
      </c>
      <c r="AE382">
        <f>VLOOKUP($B382,'Tillförd energi'!$B$1:$AS$566,MATCH(AE$1,'Tillförd energi'!$B$1:$AQ$1,0),FALSE)</f>
        <v>0</v>
      </c>
      <c r="AF382">
        <f>VLOOKUP($B382,'Tillförd energi'!$B$1:$AS$566,MATCH(AF$1,'Tillförd energi'!$B$1:$AQ$1,0),FALSE)</f>
        <v>3.2280000000000002</v>
      </c>
      <c r="AG382">
        <f>IFERROR(VLOOKUP(B382,Miljö!$B$1:$S$476,9,FALSE)/1,0)</f>
        <v>0</v>
      </c>
      <c r="AI382">
        <f t="shared" si="48"/>
        <v>115.10099999999998</v>
      </c>
      <c r="AJ382">
        <f t="shared" si="49"/>
        <v>115.10099999999998</v>
      </c>
      <c r="AK382">
        <f>IF(ISERROR(1/VLOOKUP($B382,Leveranser!$B$1:$S$500,MATCH("såld värme (gwh)",Leveranser!$B$1:$S$1,0),FALSE)),"",VLOOKUP($B382,Leveranser!$B$1:$S$500,MATCH("såld värme (gwh)",Leveranser!$B$1:$S$1,0),FALSE))</f>
        <v>90.768000000000001</v>
      </c>
      <c r="AL382">
        <f>VLOOKUP($B382,Leveranser!$B$1:$Y$500,MATCH("Totalt såld fjärrvärme till andra fjärrvärmeföretag",Leveranser!$B$1:$AA$1,0),FALSE)</f>
        <v>0</v>
      </c>
      <c r="AM382">
        <f>IF(ISERROR(1/VLOOKUP($B382,Miljö!$B$1:$S$500,MATCH("Såld mängd produktionsspecifik fjärrvärme (GWh)",Miljö!$B$1:$R$1,0),FALSE)),0,VLOOKUP($B382,Miljö!$B$1:$S$500,MATCH("Såld mängd produktionsspecifik fjärrvärme (GWh)",Miljö!$B$1:$R$1,0),FALSE))</f>
        <v>0</v>
      </c>
      <c r="AN382" s="137">
        <f t="shared" si="50"/>
        <v>0.78859436494904489</v>
      </c>
      <c r="AP382" t="str">
        <f>VLOOKUP($B382,Miljövärden!$B$1:$H$446,7,FALSE)</f>
        <v>Ja</v>
      </c>
      <c r="AQ382" t="str">
        <f>VLOOKUP($B382,Miljövärden!$B$1:$H$446,6,FALSE)</f>
        <v>Ja</v>
      </c>
      <c r="AU382">
        <f t="shared" si="43"/>
        <v>7.0080000000000009</v>
      </c>
      <c r="AV382">
        <f t="shared" si="44"/>
        <v>0</v>
      </c>
      <c r="AW382">
        <f t="shared" si="45"/>
        <v>67.903999999999996</v>
      </c>
      <c r="AX382">
        <f t="shared" si="46"/>
        <v>0</v>
      </c>
      <c r="AZ382">
        <f t="shared" si="47"/>
        <v>71.653999999999996</v>
      </c>
    </row>
    <row r="383" spans="1:52" customFormat="1" x14ac:dyDescent="0.25">
      <c r="A383" s="2" t="s">
        <v>574</v>
      </c>
      <c r="B383" s="2" t="s">
        <v>576</v>
      </c>
      <c r="C383">
        <f>VLOOKUP($B383,'Tillförd energi'!$B$1:$AS$566,MATCH(C$1,'Tillförd energi'!$B$1:$AQ$1,0),FALSE)</f>
        <v>0</v>
      </c>
      <c r="D383">
        <f>VLOOKUP($B383,'Tillförd energi'!$B$1:$AS$566,MATCH(D$1,'Tillförd energi'!$B$1:$AQ$1,0),FALSE)</f>
        <v>0.81299999999999994</v>
      </c>
      <c r="E383">
        <f>VLOOKUP($B383,'Tillförd energi'!$B$1:$AS$566,MATCH(E$1,'Tillförd energi'!$B$1:$AQ$1,0),FALSE)</f>
        <v>0</v>
      </c>
      <c r="F383">
        <f>VLOOKUP($B383,'Tillförd energi'!$B$1:$AS$566,MATCH(F$1,'Tillförd energi'!$B$1:$AQ$1,0),FALSE)</f>
        <v>0</v>
      </c>
      <c r="G383">
        <f>VLOOKUP($B383,'Tillförd energi'!$B$1:$AS$566,MATCH(G$1,'Tillförd energi'!$B$1:$AQ$1,0),FALSE)</f>
        <v>0</v>
      </c>
      <c r="H383">
        <f>VLOOKUP($B383,'Tillförd energi'!$B$1:$AS$566,MATCH(H$1,'Tillförd energi'!$B$1:$AQ$1,0),FALSE)</f>
        <v>0</v>
      </c>
      <c r="I383">
        <f>VLOOKUP($B383,'Tillförd energi'!$B$1:$AS$566,MATCH(I$1,'Tillförd energi'!$B$1:$AQ$1,0),FALSE)</f>
        <v>0</v>
      </c>
      <c r="J383">
        <f>VLOOKUP($B383,'Tillförd energi'!$B$1:$AS$566,MATCH(J$1,'Tillförd energi'!$B$1:$AQ$1,0),FALSE)</f>
        <v>0</v>
      </c>
      <c r="K383">
        <v>0</v>
      </c>
      <c r="L383">
        <f>VLOOKUP($B383,'Tillförd energi'!$B$1:$AS$566,MATCH(L$1,'Tillförd energi'!$B$1:$AQ$1,0),FALSE)</f>
        <v>0</v>
      </c>
      <c r="M383">
        <f>VLOOKUP($B383,'Tillförd energi'!$B$1:$AS$566,MATCH(M$1,'Tillförd energi'!$B$1:$AQ$1,0),FALSE)</f>
        <v>0</v>
      </c>
      <c r="N383">
        <f>VLOOKUP($B383,'Tillförd energi'!$B$1:$AS$566,MATCH(N$1,'Tillförd energi'!$B$1:$AQ$1,0),FALSE)</f>
        <v>0</v>
      </c>
      <c r="O383">
        <f>VLOOKUP($B383,'Tillförd energi'!$B$1:$AS$566,MATCH(O$1,'Tillförd energi'!$B$1:$AQ$1,0),FALSE)</f>
        <v>0</v>
      </c>
      <c r="P383">
        <f>VLOOKUP($B383,'Tillförd energi'!$B$1:$AS$566,MATCH(P$1,'Tillförd energi'!$B$1:$AQ$1,0),FALSE)</f>
        <v>13.252000000000001</v>
      </c>
      <c r="Q383">
        <f>VLOOKUP($B383,'Tillförd energi'!$B$1:$AS$566,MATCH(Q$1,'Tillförd energi'!$B$1:$AQ$1,0),FALSE)</f>
        <v>0</v>
      </c>
      <c r="R383">
        <f>VLOOKUP($B383,'Tillförd energi'!$B$1:$AS$566,MATCH(R$1,'Tillförd energi'!$B$1:$AQ$1,0),FALSE)</f>
        <v>0</v>
      </c>
      <c r="S383">
        <f>VLOOKUP($B383,'Tillförd energi'!$B$1:$AS$566,MATCH(S$1,'Tillförd energi'!$B$1:$AQ$1,0),FALSE)</f>
        <v>0</v>
      </c>
      <c r="T383">
        <f>VLOOKUP($B383,'Tillförd energi'!$B$1:$AS$566,MATCH(T$1,'Tillförd energi'!$B$1:$AQ$1,0),FALSE)</f>
        <v>0</v>
      </c>
      <c r="U383">
        <f>VLOOKUP($B383,'Tillförd energi'!$B$1:$AS$566,MATCH(U$1,'Tillförd energi'!$B$1:$AQ$1,0),FALSE)</f>
        <v>0</v>
      </c>
      <c r="V383">
        <f>VLOOKUP($B383,'Tillförd energi'!$B$1:$AS$566,MATCH(V$1,'Tillförd energi'!$B$1:$AQ$1,0),FALSE)</f>
        <v>0</v>
      </c>
      <c r="W383">
        <f>VLOOKUP($B383,'Tillförd energi'!$B$1:$AS$566,MATCH(W$1,'Tillförd energi'!$B$1:$AQ$1,0),FALSE)</f>
        <v>0</v>
      </c>
      <c r="X383">
        <f>VLOOKUP($B383,'Tillförd energi'!$B$1:$AS$566,MATCH(X$1,'Tillförd energi'!$B$1:$AQ$1,0),FALSE)</f>
        <v>0</v>
      </c>
      <c r="Y383">
        <f>VLOOKUP($B383,'Tillförd energi'!$B$1:$AS$566,MATCH(Y$1,'Tillförd energi'!$B$1:$AQ$1,0),FALSE)</f>
        <v>0</v>
      </c>
      <c r="Z383">
        <f>VLOOKUP($B383,'Tillförd energi'!$B$1:$AS$566,MATCH(Z$1,'Tillförd energi'!$B$1:$AQ$1,0),FALSE)</f>
        <v>0</v>
      </c>
      <c r="AA383">
        <f>VLOOKUP($B383,'Tillförd energi'!$B$1:$AS$566,MATCH(AA$1,'Tillförd energi'!$B$1:$AQ$1,0),FALSE)</f>
        <v>0</v>
      </c>
      <c r="AB383">
        <f>VLOOKUP($B383,'Tillförd energi'!$B$1:$AS$566,MATCH(AB$1,'Tillförd energi'!$B$1:$AQ$1,0),FALSE)</f>
        <v>0</v>
      </c>
      <c r="AC383">
        <f>VLOOKUP($B383,'Tillförd energi'!$B$1:$AS$566,MATCH(AC$1,'Tillförd energi'!$B$1:$AQ$1,0),FALSE)</f>
        <v>0</v>
      </c>
      <c r="AD383">
        <f>VLOOKUP($B383,'Tillförd energi'!$B$1:$AS$566,MATCH(AD$1,'Tillförd energi'!$B$1:$AQ$1,0),FALSE)</f>
        <v>0</v>
      </c>
      <c r="AE383">
        <f>VLOOKUP($B383,'Tillförd energi'!$B$1:$AS$566,MATCH(AE$1,'Tillförd energi'!$B$1:$AQ$1,0),FALSE)</f>
        <v>0</v>
      </c>
      <c r="AF383">
        <f>VLOOKUP($B383,'Tillförd energi'!$B$1:$AS$566,MATCH(AF$1,'Tillförd energi'!$B$1:$AQ$1,0),FALSE)</f>
        <v>0.3</v>
      </c>
      <c r="AG383">
        <f>IFERROR(VLOOKUP(B383,Miljö!$B$1:$S$476,9,FALSE)/1,0)</f>
        <v>0</v>
      </c>
      <c r="AI383">
        <f t="shared" si="48"/>
        <v>14.365000000000002</v>
      </c>
      <c r="AJ383">
        <f t="shared" si="49"/>
        <v>14.365000000000002</v>
      </c>
      <c r="AK383">
        <f>IF(ISERROR(1/VLOOKUP($B383,Leveranser!$B$1:$S$500,MATCH("såld värme (gwh)",Leveranser!$B$1:$S$1,0),FALSE)),"",VLOOKUP($B383,Leveranser!$B$1:$S$500,MATCH("såld värme (gwh)",Leveranser!$B$1:$S$1,0),FALSE))</f>
        <v>10.457000000000001</v>
      </c>
      <c r="AL383">
        <f>VLOOKUP($B383,Leveranser!$B$1:$Y$500,MATCH("Totalt såld fjärrvärme till andra fjärrvärmeföretag",Leveranser!$B$1:$AA$1,0),FALSE)</f>
        <v>0</v>
      </c>
      <c r="AM383">
        <f>IF(ISERROR(1/VLOOKUP($B383,Miljö!$B$1:$S$500,MATCH("Såld mängd produktionsspecifik fjärrvärme (GWh)",Miljö!$B$1:$R$1,0),FALSE)),0,VLOOKUP($B383,Miljö!$B$1:$S$500,MATCH("Såld mängd produktionsspecifik fjärrvärme (GWh)",Miljö!$B$1:$R$1,0),FALSE))</f>
        <v>0</v>
      </c>
      <c r="AN383" s="137">
        <f t="shared" si="50"/>
        <v>0.72794987817612244</v>
      </c>
      <c r="AP383" t="str">
        <f>VLOOKUP($B383,Miljövärden!$B$1:$H$446,7,FALSE)</f>
        <v>Ja</v>
      </c>
      <c r="AQ383" t="str">
        <f>VLOOKUP($B383,Miljövärden!$B$1:$H$446,6,FALSE)</f>
        <v>Ja</v>
      </c>
      <c r="AU383">
        <f t="shared" si="43"/>
        <v>0.3</v>
      </c>
      <c r="AV383">
        <f t="shared" si="44"/>
        <v>0</v>
      </c>
      <c r="AW383">
        <f t="shared" si="45"/>
        <v>13.252000000000001</v>
      </c>
      <c r="AX383">
        <f t="shared" si="46"/>
        <v>0</v>
      </c>
      <c r="AZ383">
        <f t="shared" si="47"/>
        <v>13.252000000000001</v>
      </c>
    </row>
    <row r="384" spans="1:52" customFormat="1" x14ac:dyDescent="0.25">
      <c r="A384" s="2" t="s">
        <v>574</v>
      </c>
      <c r="B384" s="2" t="s">
        <v>577</v>
      </c>
      <c r="C384">
        <f>VLOOKUP($B384,'Tillförd energi'!$B$1:$AS$566,MATCH(C$1,'Tillförd energi'!$B$1:$AQ$1,0),FALSE)</f>
        <v>0</v>
      </c>
      <c r="D384">
        <f>VLOOKUP($B384,'Tillförd energi'!$B$1:$AS$566,MATCH(D$1,'Tillförd energi'!$B$1:$AQ$1,0),FALSE)</f>
        <v>3.8778899999999998</v>
      </c>
      <c r="E384">
        <f>VLOOKUP($B384,'Tillförd energi'!$B$1:$AS$566,MATCH(E$1,'Tillförd energi'!$B$1:$AQ$1,0),FALSE)</f>
        <v>0</v>
      </c>
      <c r="F384">
        <f>VLOOKUP($B384,'Tillförd energi'!$B$1:$AS$566,MATCH(F$1,'Tillförd energi'!$B$1:$AQ$1,0),FALSE)</f>
        <v>0</v>
      </c>
      <c r="G384">
        <f>VLOOKUP($B384,'Tillförd energi'!$B$1:$AS$566,MATCH(G$1,'Tillförd energi'!$B$1:$AQ$1,0),FALSE)</f>
        <v>0</v>
      </c>
      <c r="H384">
        <f>VLOOKUP($B384,'Tillförd energi'!$B$1:$AS$566,MATCH(H$1,'Tillförd energi'!$B$1:$AQ$1,0),FALSE)</f>
        <v>0</v>
      </c>
      <c r="I384">
        <f>VLOOKUP($B384,'Tillförd energi'!$B$1:$AS$566,MATCH(I$1,'Tillförd energi'!$B$1:$AQ$1,0),FALSE)</f>
        <v>0</v>
      </c>
      <c r="J384">
        <f>VLOOKUP($B384,'Tillförd energi'!$B$1:$AS$566,MATCH(J$1,'Tillförd energi'!$B$1:$AQ$1,0),FALSE)</f>
        <v>0</v>
      </c>
      <c r="K384">
        <v>0</v>
      </c>
      <c r="L384">
        <f>VLOOKUP($B384,'Tillförd energi'!$B$1:$AS$566,MATCH(L$1,'Tillförd energi'!$B$1:$AQ$1,0),FALSE)</f>
        <v>72.444999999999993</v>
      </c>
      <c r="M384">
        <f>VLOOKUP($B384,'Tillförd energi'!$B$1:$AS$566,MATCH(M$1,'Tillförd energi'!$B$1:$AQ$1,0),FALSE)</f>
        <v>9.8810000000000002</v>
      </c>
      <c r="N384">
        <f>VLOOKUP($B384,'Tillförd energi'!$B$1:$AS$566,MATCH(N$1,'Tillförd energi'!$B$1:$AQ$1,0),FALSE)</f>
        <v>4.0650000000000004</v>
      </c>
      <c r="O384">
        <f>VLOOKUP($B384,'Tillförd energi'!$B$1:$AS$566,MATCH(O$1,'Tillförd energi'!$B$1:$AQ$1,0),FALSE)</f>
        <v>5.2610000000000001</v>
      </c>
      <c r="P384">
        <f>VLOOKUP($B384,'Tillförd energi'!$B$1:$AS$566,MATCH(P$1,'Tillförd energi'!$B$1:$AQ$1,0),FALSE)</f>
        <v>5.2039999999999997</v>
      </c>
      <c r="Q384">
        <f>VLOOKUP($B384,'Tillförd energi'!$B$1:$AS$566,MATCH(Q$1,'Tillförd energi'!$B$1:$AQ$1,0),FALSE)</f>
        <v>0</v>
      </c>
      <c r="R384">
        <f>VLOOKUP($B384,'Tillförd energi'!$B$1:$AS$566,MATCH(R$1,'Tillförd energi'!$B$1:$AQ$1,0),FALSE)</f>
        <v>0</v>
      </c>
      <c r="S384">
        <f>VLOOKUP($B384,'Tillförd energi'!$B$1:$AS$566,MATCH(S$1,'Tillförd energi'!$B$1:$AQ$1,0),FALSE)</f>
        <v>0</v>
      </c>
      <c r="T384">
        <f>VLOOKUP($B384,'Tillförd energi'!$B$1:$AS$566,MATCH(T$1,'Tillförd energi'!$B$1:$AQ$1,0),FALSE)</f>
        <v>0</v>
      </c>
      <c r="U384">
        <f>VLOOKUP($B384,'Tillförd energi'!$B$1:$AS$566,MATCH(U$1,'Tillförd energi'!$B$1:$AQ$1,0),FALSE)</f>
        <v>0</v>
      </c>
      <c r="V384">
        <f>VLOOKUP($B384,'Tillförd energi'!$B$1:$AS$566,MATCH(V$1,'Tillförd energi'!$B$1:$AQ$1,0),FALSE)</f>
        <v>0</v>
      </c>
      <c r="W384">
        <f>VLOOKUP($B384,'Tillförd energi'!$B$1:$AS$566,MATCH(W$1,'Tillförd energi'!$B$1:$AQ$1,0),FALSE)</f>
        <v>5.23</v>
      </c>
      <c r="X384">
        <f>VLOOKUP($B384,'Tillförd energi'!$B$1:$AS$566,MATCH(X$1,'Tillförd energi'!$B$1:$AQ$1,0),FALSE)</f>
        <v>0</v>
      </c>
      <c r="Y384">
        <f>VLOOKUP($B384,'Tillförd energi'!$B$1:$AS$566,MATCH(Y$1,'Tillförd energi'!$B$1:$AQ$1,0),FALSE)</f>
        <v>0</v>
      </c>
      <c r="Z384">
        <f>VLOOKUP($B384,'Tillförd energi'!$B$1:$AS$566,MATCH(Z$1,'Tillförd energi'!$B$1:$AQ$1,0),FALSE)</f>
        <v>0</v>
      </c>
      <c r="AA384">
        <f>VLOOKUP($B384,'Tillförd energi'!$B$1:$AS$566,MATCH(AA$1,'Tillförd energi'!$B$1:$AQ$1,0),FALSE)</f>
        <v>0</v>
      </c>
      <c r="AB384">
        <f>VLOOKUP($B384,'Tillförd energi'!$B$1:$AS$566,MATCH(AB$1,'Tillförd energi'!$B$1:$AQ$1,0),FALSE)</f>
        <v>0</v>
      </c>
      <c r="AC384">
        <f>VLOOKUP($B384,'Tillförd energi'!$B$1:$AS$566,MATCH(AC$1,'Tillförd energi'!$B$1:$AQ$1,0),FALSE)</f>
        <v>18.763999999999999</v>
      </c>
      <c r="AD384">
        <f>VLOOKUP($B384,'Tillförd energi'!$B$1:$AS$566,MATCH(AD$1,'Tillförd energi'!$B$1:$AQ$1,0),FALSE)</f>
        <v>1.2969999999999999</v>
      </c>
      <c r="AE384">
        <f>VLOOKUP($B384,'Tillförd energi'!$B$1:$AS$566,MATCH(AE$1,'Tillförd energi'!$B$1:$AQ$1,0),FALSE)</f>
        <v>0</v>
      </c>
      <c r="AF384">
        <f>VLOOKUP($B384,'Tillförd energi'!$B$1:$AS$566,MATCH(AF$1,'Tillförd energi'!$B$1:$AQ$1,0),FALSE)</f>
        <v>3.55</v>
      </c>
      <c r="AG384">
        <f>IFERROR(VLOOKUP(B384,Miljö!$B$1:$S$476,9,FALSE)/1,0)</f>
        <v>0</v>
      </c>
      <c r="AI384">
        <f t="shared" si="48"/>
        <v>129.57488999999998</v>
      </c>
      <c r="AJ384">
        <f t="shared" si="49"/>
        <v>129.57488999999998</v>
      </c>
      <c r="AK384">
        <f>IF(ISERROR(1/VLOOKUP($B384,Leveranser!$B$1:$S$500,MATCH("såld värme (gwh)",Leveranser!$B$1:$S$1,0),FALSE)),"",VLOOKUP($B384,Leveranser!$B$1:$S$500,MATCH("såld värme (gwh)",Leveranser!$B$1:$S$1,0),FALSE))</f>
        <v>96.805999999999997</v>
      </c>
      <c r="AL384">
        <f>VLOOKUP($B384,Leveranser!$B$1:$Y$500,MATCH("Totalt såld fjärrvärme till andra fjärrvärmeföretag",Leveranser!$B$1:$AA$1,0),FALSE)</f>
        <v>0</v>
      </c>
      <c r="AM384">
        <f>IF(ISERROR(1/VLOOKUP($B384,Miljö!$B$1:$S$500,MATCH("Såld mängd produktionsspecifik fjärrvärme (GWh)",Miljö!$B$1:$R$1,0),FALSE)),0,VLOOKUP($B384,Miljö!$B$1:$S$500,MATCH("Såld mängd produktionsspecifik fjärrvärme (GWh)",Miljö!$B$1:$R$1,0),FALSE))</f>
        <v>0</v>
      </c>
      <c r="AN384" s="137">
        <f t="shared" si="50"/>
        <v>0.74710462806489752</v>
      </c>
      <c r="AP384" t="str">
        <f>VLOOKUP($B384,Miljövärden!$B$1:$H$446,7,FALSE)</f>
        <v>Ja</v>
      </c>
      <c r="AQ384" t="str">
        <f>VLOOKUP($B384,Miljövärden!$B$1:$H$446,6,FALSE)</f>
        <v>Ja</v>
      </c>
      <c r="AU384">
        <f t="shared" si="43"/>
        <v>3.55</v>
      </c>
      <c r="AV384">
        <f t="shared" si="44"/>
        <v>0</v>
      </c>
      <c r="AW384">
        <f t="shared" si="45"/>
        <v>24.411000000000001</v>
      </c>
      <c r="AX384">
        <f t="shared" si="46"/>
        <v>0</v>
      </c>
      <c r="AZ384">
        <f t="shared" si="47"/>
        <v>102.08599999999998</v>
      </c>
    </row>
    <row r="385" spans="1:52" customFormat="1" x14ac:dyDescent="0.25">
      <c r="A385" s="2" t="s">
        <v>574</v>
      </c>
      <c r="B385" s="2" t="s">
        <v>578</v>
      </c>
      <c r="C385">
        <f>VLOOKUP($B385,'Tillförd energi'!$B$1:$AS$566,MATCH(C$1,'Tillförd energi'!$B$1:$AQ$1,0),FALSE)</f>
        <v>0</v>
      </c>
      <c r="D385">
        <f>VLOOKUP($B385,'Tillförd energi'!$B$1:$AS$566,MATCH(D$1,'Tillförd energi'!$B$1:$AQ$1,0),FALSE)</f>
        <v>0.28666700000000001</v>
      </c>
      <c r="E385">
        <f>VLOOKUP($B385,'Tillförd energi'!$B$1:$AS$566,MATCH(E$1,'Tillförd energi'!$B$1:$AQ$1,0),FALSE)</f>
        <v>0</v>
      </c>
      <c r="F385">
        <f>VLOOKUP($B385,'Tillförd energi'!$B$1:$AS$566,MATCH(F$1,'Tillförd energi'!$B$1:$AQ$1,0),FALSE)</f>
        <v>0</v>
      </c>
      <c r="G385">
        <f>VLOOKUP($B385,'Tillförd energi'!$B$1:$AS$566,MATCH(G$1,'Tillförd energi'!$B$1:$AQ$1,0),FALSE)</f>
        <v>0</v>
      </c>
      <c r="H385">
        <f>VLOOKUP($B385,'Tillförd energi'!$B$1:$AS$566,MATCH(H$1,'Tillförd energi'!$B$1:$AQ$1,0),FALSE)</f>
        <v>0</v>
      </c>
      <c r="I385">
        <f>VLOOKUP($B385,'Tillförd energi'!$B$1:$AS$566,MATCH(I$1,'Tillförd energi'!$B$1:$AQ$1,0),FALSE)</f>
        <v>0</v>
      </c>
      <c r="J385">
        <f>VLOOKUP($B385,'Tillförd energi'!$B$1:$AS$566,MATCH(J$1,'Tillförd energi'!$B$1:$AQ$1,0),FALSE)</f>
        <v>0</v>
      </c>
      <c r="K385">
        <v>0</v>
      </c>
      <c r="L385">
        <f>VLOOKUP($B385,'Tillförd energi'!$B$1:$AS$566,MATCH(L$1,'Tillförd energi'!$B$1:$AQ$1,0),FALSE)</f>
        <v>0</v>
      </c>
      <c r="M385">
        <f>VLOOKUP($B385,'Tillförd energi'!$B$1:$AS$566,MATCH(M$1,'Tillförd energi'!$B$1:$AQ$1,0),FALSE)</f>
        <v>0</v>
      </c>
      <c r="N385">
        <f>VLOOKUP($B385,'Tillförd energi'!$B$1:$AS$566,MATCH(N$1,'Tillförd energi'!$B$1:$AQ$1,0),FALSE)</f>
        <v>0</v>
      </c>
      <c r="O385">
        <f>VLOOKUP($B385,'Tillförd energi'!$B$1:$AS$566,MATCH(O$1,'Tillförd energi'!$B$1:$AQ$1,0),FALSE)</f>
        <v>0</v>
      </c>
      <c r="P385">
        <f>VLOOKUP($B385,'Tillförd energi'!$B$1:$AS$566,MATCH(P$1,'Tillförd energi'!$B$1:$AQ$1,0),FALSE)</f>
        <v>0</v>
      </c>
      <c r="Q385">
        <f>VLOOKUP($B385,'Tillförd energi'!$B$1:$AS$566,MATCH(Q$1,'Tillförd energi'!$B$1:$AQ$1,0),FALSE)</f>
        <v>0</v>
      </c>
      <c r="R385">
        <f>VLOOKUP($B385,'Tillförd energi'!$B$1:$AS$566,MATCH(R$1,'Tillförd energi'!$B$1:$AQ$1,0),FALSE)</f>
        <v>1.3033300000000001</v>
      </c>
      <c r="S385">
        <f>VLOOKUP($B385,'Tillförd energi'!$B$1:$AS$566,MATCH(S$1,'Tillförd energi'!$B$1:$AQ$1,0),FALSE)</f>
        <v>0</v>
      </c>
      <c r="T385">
        <f>VLOOKUP($B385,'Tillförd energi'!$B$1:$AS$566,MATCH(T$1,'Tillförd energi'!$B$1:$AQ$1,0),FALSE)</f>
        <v>0</v>
      </c>
      <c r="U385">
        <f>VLOOKUP($B385,'Tillförd energi'!$B$1:$AS$566,MATCH(U$1,'Tillförd energi'!$B$1:$AQ$1,0),FALSE)</f>
        <v>0</v>
      </c>
      <c r="V385">
        <f>VLOOKUP($B385,'Tillförd energi'!$B$1:$AS$566,MATCH(V$1,'Tillförd energi'!$B$1:$AQ$1,0),FALSE)</f>
        <v>0</v>
      </c>
      <c r="W385">
        <f>VLOOKUP($B385,'Tillförd energi'!$B$1:$AS$566,MATCH(W$1,'Tillförd energi'!$B$1:$AQ$1,0),FALSE)</f>
        <v>0</v>
      </c>
      <c r="X385">
        <f>VLOOKUP($B385,'Tillförd energi'!$B$1:$AS$566,MATCH(X$1,'Tillförd energi'!$B$1:$AQ$1,0),FALSE)</f>
        <v>0</v>
      </c>
      <c r="Y385">
        <f>VLOOKUP($B385,'Tillförd energi'!$B$1:$AS$566,MATCH(Y$1,'Tillförd energi'!$B$1:$AQ$1,0),FALSE)</f>
        <v>0</v>
      </c>
      <c r="Z385">
        <f>VLOOKUP($B385,'Tillförd energi'!$B$1:$AS$566,MATCH(Z$1,'Tillförd energi'!$B$1:$AQ$1,0),FALSE)</f>
        <v>0</v>
      </c>
      <c r="AA385">
        <f>VLOOKUP($B385,'Tillförd energi'!$B$1:$AS$566,MATCH(AA$1,'Tillförd energi'!$B$1:$AQ$1,0),FALSE)</f>
        <v>0</v>
      </c>
      <c r="AB385">
        <f>VLOOKUP($B385,'Tillförd energi'!$B$1:$AS$566,MATCH(AB$1,'Tillförd energi'!$B$1:$AQ$1,0),FALSE)</f>
        <v>0</v>
      </c>
      <c r="AC385">
        <f>VLOOKUP($B385,'Tillförd energi'!$B$1:$AS$566,MATCH(AC$1,'Tillförd energi'!$B$1:$AQ$1,0),FALSE)</f>
        <v>0</v>
      </c>
      <c r="AD385">
        <f>VLOOKUP($B385,'Tillförd energi'!$B$1:$AS$566,MATCH(AD$1,'Tillförd energi'!$B$1:$AQ$1,0),FALSE)</f>
        <v>18.445</v>
      </c>
      <c r="AE385">
        <f>VLOOKUP($B385,'Tillförd energi'!$B$1:$AS$566,MATCH(AE$1,'Tillförd energi'!$B$1:$AQ$1,0),FALSE)</f>
        <v>0</v>
      </c>
      <c r="AF385">
        <f>VLOOKUP($B385,'Tillförd energi'!$B$1:$AS$566,MATCH(AF$1,'Tillförd energi'!$B$1:$AQ$1,0),FALSE)</f>
        <v>0.52359</v>
      </c>
      <c r="AG385">
        <f>IFERROR(VLOOKUP(B385,Miljö!$B$1:$S$476,9,FALSE)/1,0)</f>
        <v>0</v>
      </c>
      <c r="AI385">
        <f t="shared" si="48"/>
        <v>20.558586999999999</v>
      </c>
      <c r="AJ385">
        <f t="shared" si="49"/>
        <v>20.558586999999999</v>
      </c>
      <c r="AK385">
        <f>IF(ISERROR(1/VLOOKUP($B385,Leveranser!$B$1:$S$500,MATCH("såld värme (gwh)",Leveranser!$B$1:$S$1,0),FALSE)),"",VLOOKUP($B385,Leveranser!$B$1:$S$500,MATCH("såld värme (gwh)",Leveranser!$B$1:$S$1,0),FALSE))</f>
        <v>17.452999999999999</v>
      </c>
      <c r="AL385">
        <f>VLOOKUP($B385,Leveranser!$B$1:$Y$500,MATCH("Totalt såld fjärrvärme till andra fjärrvärmeföretag",Leveranser!$B$1:$AA$1,0),FALSE)</f>
        <v>0</v>
      </c>
      <c r="AM385">
        <f>IF(ISERROR(1/VLOOKUP($B385,Miljö!$B$1:$S$500,MATCH("Såld mängd produktionsspecifik fjärrvärme (GWh)",Miljö!$B$1:$R$1,0),FALSE)),0,VLOOKUP($B385,Miljö!$B$1:$S$500,MATCH("Såld mängd produktionsspecifik fjärrvärme (GWh)",Miljö!$B$1:$R$1,0),FALSE))</f>
        <v>0</v>
      </c>
      <c r="AN385" s="137">
        <f t="shared" si="50"/>
        <v>0.8489396669138789</v>
      </c>
      <c r="AP385" t="str">
        <f>VLOOKUP($B385,Miljövärden!$B$1:$H$446,7,FALSE)</f>
        <v>Ja</v>
      </c>
      <c r="AQ385" t="str">
        <f>VLOOKUP($B385,Miljövärden!$B$1:$H$446,6,FALSE)</f>
        <v>Ja</v>
      </c>
      <c r="AU385">
        <f t="shared" si="43"/>
        <v>0.52359</v>
      </c>
      <c r="AV385">
        <f t="shared" si="44"/>
        <v>0</v>
      </c>
      <c r="AW385">
        <f t="shared" si="45"/>
        <v>0</v>
      </c>
      <c r="AX385">
        <f t="shared" si="46"/>
        <v>1.3033300000000001</v>
      </c>
      <c r="AZ385">
        <f t="shared" si="47"/>
        <v>1.3033300000000001</v>
      </c>
    </row>
    <row r="386" spans="1:52" customFormat="1" x14ac:dyDescent="0.25">
      <c r="A386" s="2" t="s">
        <v>579</v>
      </c>
      <c r="B386" s="2" t="s">
        <v>580</v>
      </c>
      <c r="C386">
        <f>VLOOKUP($B386,'Tillförd energi'!$B$1:$AS$566,MATCH(C$1,'Tillförd energi'!$B$1:$AQ$1,0),FALSE)</f>
        <v>0</v>
      </c>
      <c r="D386">
        <f>VLOOKUP($B386,'Tillförd energi'!$B$1:$AS$566,MATCH(D$1,'Tillförd energi'!$B$1:$AQ$1,0),FALSE)</f>
        <v>0.35</v>
      </c>
      <c r="E386">
        <f>VLOOKUP($B386,'Tillförd energi'!$B$1:$AS$566,MATCH(E$1,'Tillförd energi'!$B$1:$AQ$1,0),FALSE)</f>
        <v>0</v>
      </c>
      <c r="F386">
        <f>VLOOKUP($B386,'Tillförd energi'!$B$1:$AS$566,MATCH(F$1,'Tillförd energi'!$B$1:$AQ$1,0),FALSE)</f>
        <v>0</v>
      </c>
      <c r="G386">
        <f>VLOOKUP($B386,'Tillförd energi'!$B$1:$AS$566,MATCH(G$1,'Tillförd energi'!$B$1:$AQ$1,0),FALSE)</f>
        <v>0</v>
      </c>
      <c r="H386">
        <f>VLOOKUP($B386,'Tillförd energi'!$B$1:$AS$566,MATCH(H$1,'Tillförd energi'!$B$1:$AQ$1,0),FALSE)</f>
        <v>0</v>
      </c>
      <c r="I386">
        <f>VLOOKUP($B386,'Tillförd energi'!$B$1:$AS$566,MATCH(I$1,'Tillförd energi'!$B$1:$AQ$1,0),FALSE)</f>
        <v>0</v>
      </c>
      <c r="J386">
        <f>VLOOKUP($B386,'Tillförd energi'!$B$1:$AS$566,MATCH(J$1,'Tillförd energi'!$B$1:$AQ$1,0),FALSE)</f>
        <v>0</v>
      </c>
      <c r="K386">
        <v>0</v>
      </c>
      <c r="L386">
        <f>VLOOKUP($B386,'Tillförd energi'!$B$1:$AS$566,MATCH(L$1,'Tillförd energi'!$B$1:$AQ$1,0),FALSE)</f>
        <v>0</v>
      </c>
      <c r="M386">
        <f>VLOOKUP($B386,'Tillförd energi'!$B$1:$AS$566,MATCH(M$1,'Tillförd energi'!$B$1:$AQ$1,0),FALSE)</f>
        <v>0</v>
      </c>
      <c r="N386">
        <f>VLOOKUP($B386,'Tillförd energi'!$B$1:$AS$566,MATCH(N$1,'Tillförd energi'!$B$1:$AQ$1,0),FALSE)</f>
        <v>0</v>
      </c>
      <c r="O386">
        <f>VLOOKUP($B386,'Tillförd energi'!$B$1:$AS$566,MATCH(O$1,'Tillförd energi'!$B$1:$AQ$1,0),FALSE)</f>
        <v>0</v>
      </c>
      <c r="P386">
        <f>VLOOKUP($B386,'Tillförd energi'!$B$1:$AS$566,MATCH(P$1,'Tillförd energi'!$B$1:$AQ$1,0),FALSE)</f>
        <v>9.59</v>
      </c>
      <c r="Q386">
        <f>VLOOKUP($B386,'Tillförd energi'!$B$1:$AS$566,MATCH(Q$1,'Tillförd energi'!$B$1:$AQ$1,0),FALSE)</f>
        <v>0</v>
      </c>
      <c r="R386">
        <f>VLOOKUP($B386,'Tillförd energi'!$B$1:$AS$566,MATCH(R$1,'Tillförd energi'!$B$1:$AQ$1,0),FALSE)</f>
        <v>0</v>
      </c>
      <c r="S386">
        <f>VLOOKUP($B386,'Tillförd energi'!$B$1:$AS$566,MATCH(S$1,'Tillförd energi'!$B$1:$AQ$1,0),FALSE)</f>
        <v>0</v>
      </c>
      <c r="T386">
        <f>VLOOKUP($B386,'Tillförd energi'!$B$1:$AS$566,MATCH(T$1,'Tillförd energi'!$B$1:$AQ$1,0),FALSE)</f>
        <v>0</v>
      </c>
      <c r="U386">
        <f>VLOOKUP($B386,'Tillförd energi'!$B$1:$AS$566,MATCH(U$1,'Tillförd energi'!$B$1:$AQ$1,0),FALSE)</f>
        <v>0</v>
      </c>
      <c r="V386">
        <f>VLOOKUP($B386,'Tillförd energi'!$B$1:$AS$566,MATCH(V$1,'Tillförd energi'!$B$1:$AQ$1,0),FALSE)</f>
        <v>0</v>
      </c>
      <c r="W386">
        <f>VLOOKUP($B386,'Tillförd energi'!$B$1:$AS$566,MATCH(W$1,'Tillförd energi'!$B$1:$AQ$1,0),FALSE)</f>
        <v>0</v>
      </c>
      <c r="X386">
        <f>VLOOKUP($B386,'Tillförd energi'!$B$1:$AS$566,MATCH(X$1,'Tillförd energi'!$B$1:$AQ$1,0),FALSE)</f>
        <v>0</v>
      </c>
      <c r="Y386">
        <f>VLOOKUP($B386,'Tillförd energi'!$B$1:$AS$566,MATCH(Y$1,'Tillförd energi'!$B$1:$AQ$1,0),FALSE)</f>
        <v>0</v>
      </c>
      <c r="Z386">
        <f>VLOOKUP($B386,'Tillförd energi'!$B$1:$AS$566,MATCH(Z$1,'Tillförd energi'!$B$1:$AQ$1,0),FALSE)</f>
        <v>0</v>
      </c>
      <c r="AA386">
        <f>VLOOKUP($B386,'Tillförd energi'!$B$1:$AS$566,MATCH(AA$1,'Tillförd energi'!$B$1:$AQ$1,0),FALSE)</f>
        <v>0</v>
      </c>
      <c r="AB386">
        <f>VLOOKUP($B386,'Tillförd energi'!$B$1:$AS$566,MATCH(AB$1,'Tillförd energi'!$B$1:$AQ$1,0),FALSE)</f>
        <v>0</v>
      </c>
      <c r="AC386">
        <f>VLOOKUP($B386,'Tillförd energi'!$B$1:$AS$566,MATCH(AC$1,'Tillförd energi'!$B$1:$AQ$1,0),FALSE)</f>
        <v>0</v>
      </c>
      <c r="AD386">
        <f>VLOOKUP($B386,'Tillförd energi'!$B$1:$AS$566,MATCH(AD$1,'Tillförd energi'!$B$1:$AQ$1,0),FALSE)</f>
        <v>0</v>
      </c>
      <c r="AE386">
        <f>VLOOKUP($B386,'Tillförd energi'!$B$1:$AS$566,MATCH(AE$1,'Tillförd energi'!$B$1:$AQ$1,0),FALSE)</f>
        <v>0</v>
      </c>
      <c r="AF386">
        <f>VLOOKUP($B386,'Tillförd energi'!$B$1:$AS$566,MATCH(AF$1,'Tillförd energi'!$B$1:$AQ$1,0),FALSE)</f>
        <v>0.25900000000000001</v>
      </c>
      <c r="AG386">
        <f>IFERROR(VLOOKUP(B386,Miljö!$B$1:$S$476,9,FALSE)/1,0)</f>
        <v>0</v>
      </c>
      <c r="AI386">
        <f t="shared" si="48"/>
        <v>10.199</v>
      </c>
      <c r="AJ386">
        <f t="shared" si="49"/>
        <v>10.199</v>
      </c>
      <c r="AK386">
        <f>IF(ISERROR(1/VLOOKUP($B386,Leveranser!$B$1:$S$500,MATCH("såld värme (gwh)",Leveranser!$B$1:$S$1,0),FALSE)),"",VLOOKUP($B386,Leveranser!$B$1:$S$500,MATCH("såld värme (gwh)",Leveranser!$B$1:$S$1,0),FALSE))</f>
        <v>5.9</v>
      </c>
      <c r="AL386">
        <f>VLOOKUP($B386,Leveranser!$B$1:$Y$500,MATCH("Totalt såld fjärrvärme till andra fjärrvärmeföretag",Leveranser!$B$1:$AA$1,0),FALSE)</f>
        <v>0</v>
      </c>
      <c r="AM386">
        <f>IF(ISERROR(1/VLOOKUP($B386,Miljö!$B$1:$S$500,MATCH("Såld mängd produktionsspecifik fjärrvärme (GWh)",Miljö!$B$1:$R$1,0),FALSE)),0,VLOOKUP($B386,Miljö!$B$1:$S$500,MATCH("Såld mängd produktionsspecifik fjärrvärme (GWh)",Miljö!$B$1:$R$1,0),FALSE))</f>
        <v>0</v>
      </c>
      <c r="AN386" s="137">
        <f t="shared" si="50"/>
        <v>0.57848808706735955</v>
      </c>
      <c r="AP386" t="str">
        <f>VLOOKUP($B386,Miljövärden!$B$1:$H$446,7,FALSE)</f>
        <v>Ja</v>
      </c>
      <c r="AQ386" t="str">
        <f>VLOOKUP($B386,Miljövärden!$B$1:$H$446,6,FALSE)</f>
        <v>Nej</v>
      </c>
      <c r="AU386">
        <f t="shared" si="43"/>
        <v>0.25900000000000001</v>
      </c>
      <c r="AV386">
        <f t="shared" si="44"/>
        <v>0</v>
      </c>
      <c r="AW386">
        <f t="shared" si="45"/>
        <v>9.59</v>
      </c>
      <c r="AX386">
        <f t="shared" si="46"/>
        <v>0</v>
      </c>
      <c r="AZ386">
        <f t="shared" si="47"/>
        <v>9.59</v>
      </c>
    </row>
    <row r="387" spans="1:52" customFormat="1" x14ac:dyDescent="0.25">
      <c r="A387" s="2" t="s">
        <v>579</v>
      </c>
      <c r="B387" s="2" t="s">
        <v>581</v>
      </c>
      <c r="C387">
        <f>VLOOKUP($B387,'Tillförd energi'!$B$1:$AS$566,MATCH(C$1,'Tillförd energi'!$B$1:$AQ$1,0),FALSE)</f>
        <v>0</v>
      </c>
      <c r="D387">
        <f>VLOOKUP($B387,'Tillförd energi'!$B$1:$AS$566,MATCH(D$1,'Tillförd energi'!$B$1:$AQ$1,0),FALSE)</f>
        <v>1.6</v>
      </c>
      <c r="E387">
        <f>VLOOKUP($B387,'Tillförd energi'!$B$1:$AS$566,MATCH(E$1,'Tillförd energi'!$B$1:$AQ$1,0),FALSE)</f>
        <v>0</v>
      </c>
      <c r="F387">
        <f>VLOOKUP($B387,'Tillförd energi'!$B$1:$AS$566,MATCH(F$1,'Tillförd energi'!$B$1:$AQ$1,0),FALSE)</f>
        <v>0</v>
      </c>
      <c r="G387">
        <f>VLOOKUP($B387,'Tillförd energi'!$B$1:$AS$566,MATCH(G$1,'Tillförd energi'!$B$1:$AQ$1,0),FALSE)</f>
        <v>0</v>
      </c>
      <c r="H387">
        <f>VLOOKUP($B387,'Tillförd energi'!$B$1:$AS$566,MATCH(H$1,'Tillförd energi'!$B$1:$AQ$1,0),FALSE)</f>
        <v>0</v>
      </c>
      <c r="I387">
        <f>VLOOKUP($B387,'Tillförd energi'!$B$1:$AS$566,MATCH(I$1,'Tillförd energi'!$B$1:$AQ$1,0),FALSE)</f>
        <v>0</v>
      </c>
      <c r="J387">
        <f>VLOOKUP($B387,'Tillförd energi'!$B$1:$AS$566,MATCH(J$1,'Tillförd energi'!$B$1:$AQ$1,0),FALSE)</f>
        <v>0</v>
      </c>
      <c r="K387">
        <v>0</v>
      </c>
      <c r="L387">
        <f>VLOOKUP($B387,'Tillförd energi'!$B$1:$AS$566,MATCH(L$1,'Tillförd energi'!$B$1:$AQ$1,0),FALSE)</f>
        <v>0</v>
      </c>
      <c r="M387">
        <f>VLOOKUP($B387,'Tillförd energi'!$B$1:$AS$566,MATCH(M$1,'Tillförd energi'!$B$1:$AQ$1,0),FALSE)</f>
        <v>0</v>
      </c>
      <c r="N387">
        <f>VLOOKUP($B387,'Tillförd energi'!$B$1:$AS$566,MATCH(N$1,'Tillförd energi'!$B$1:$AQ$1,0),FALSE)</f>
        <v>36.159999999999997</v>
      </c>
      <c r="O387">
        <f>VLOOKUP($B387,'Tillförd energi'!$B$1:$AS$566,MATCH(O$1,'Tillförd energi'!$B$1:$AQ$1,0),FALSE)</f>
        <v>0</v>
      </c>
      <c r="P387">
        <f>VLOOKUP($B387,'Tillförd energi'!$B$1:$AS$566,MATCH(P$1,'Tillförd energi'!$B$1:$AQ$1,0),FALSE)</f>
        <v>0.87</v>
      </c>
      <c r="Q387">
        <f>VLOOKUP($B387,'Tillförd energi'!$B$1:$AS$566,MATCH(Q$1,'Tillförd energi'!$B$1:$AQ$1,0),FALSE)</f>
        <v>0</v>
      </c>
      <c r="R387">
        <f>VLOOKUP($B387,'Tillförd energi'!$B$1:$AS$566,MATCH(R$1,'Tillförd energi'!$B$1:$AQ$1,0),FALSE)</f>
        <v>0</v>
      </c>
      <c r="S387">
        <f>VLOOKUP($B387,'Tillförd energi'!$B$1:$AS$566,MATCH(S$1,'Tillförd energi'!$B$1:$AQ$1,0),FALSE)</f>
        <v>0</v>
      </c>
      <c r="T387">
        <f>VLOOKUP($B387,'Tillförd energi'!$B$1:$AS$566,MATCH(T$1,'Tillförd energi'!$B$1:$AQ$1,0),FALSE)</f>
        <v>0</v>
      </c>
      <c r="U387">
        <f>VLOOKUP($B387,'Tillförd energi'!$B$1:$AS$566,MATCH(U$1,'Tillförd energi'!$B$1:$AQ$1,0),FALSE)</f>
        <v>0</v>
      </c>
      <c r="V387">
        <f>VLOOKUP($B387,'Tillförd energi'!$B$1:$AS$566,MATCH(V$1,'Tillförd energi'!$B$1:$AQ$1,0),FALSE)</f>
        <v>0</v>
      </c>
      <c r="W387">
        <f>VLOOKUP($B387,'Tillförd energi'!$B$1:$AS$566,MATCH(W$1,'Tillförd energi'!$B$1:$AQ$1,0),FALSE)</f>
        <v>0</v>
      </c>
      <c r="X387">
        <f>VLOOKUP($B387,'Tillförd energi'!$B$1:$AS$566,MATCH(X$1,'Tillförd energi'!$B$1:$AQ$1,0),FALSE)</f>
        <v>0</v>
      </c>
      <c r="Y387">
        <f>VLOOKUP($B387,'Tillförd energi'!$B$1:$AS$566,MATCH(Y$1,'Tillförd energi'!$B$1:$AQ$1,0),FALSE)</f>
        <v>0</v>
      </c>
      <c r="Z387">
        <f>VLOOKUP($B387,'Tillförd energi'!$B$1:$AS$566,MATCH(Z$1,'Tillförd energi'!$B$1:$AQ$1,0),FALSE)</f>
        <v>0</v>
      </c>
      <c r="AA387">
        <f>VLOOKUP($B387,'Tillförd energi'!$B$1:$AS$566,MATCH(AA$1,'Tillförd energi'!$B$1:$AQ$1,0),FALSE)</f>
        <v>0</v>
      </c>
      <c r="AB387">
        <f>VLOOKUP($B387,'Tillförd energi'!$B$1:$AS$566,MATCH(AB$1,'Tillförd energi'!$B$1:$AQ$1,0),FALSE)</f>
        <v>0</v>
      </c>
      <c r="AC387">
        <f>VLOOKUP($B387,'Tillförd energi'!$B$1:$AS$566,MATCH(AC$1,'Tillförd energi'!$B$1:$AQ$1,0),FALSE)</f>
        <v>0</v>
      </c>
      <c r="AD387">
        <f>VLOOKUP($B387,'Tillförd energi'!$B$1:$AS$566,MATCH(AD$1,'Tillförd energi'!$B$1:$AQ$1,0),FALSE)</f>
        <v>0</v>
      </c>
      <c r="AE387">
        <f>VLOOKUP($B387,'Tillförd energi'!$B$1:$AS$566,MATCH(AE$1,'Tillförd energi'!$B$1:$AQ$1,0),FALSE)</f>
        <v>0</v>
      </c>
      <c r="AF387">
        <f>VLOOKUP($B387,'Tillförd energi'!$B$1:$AS$566,MATCH(AF$1,'Tillförd energi'!$B$1:$AQ$1,0),FALSE)</f>
        <v>0.93500000000000005</v>
      </c>
      <c r="AG387">
        <f>IFERROR(VLOOKUP(B387,Miljö!$B$1:$S$476,9,FALSE)/1,0)</f>
        <v>0</v>
      </c>
      <c r="AI387">
        <f t="shared" si="48"/>
        <v>39.564999999999998</v>
      </c>
      <c r="AJ387">
        <f t="shared" si="49"/>
        <v>39.564999999999998</v>
      </c>
      <c r="AK387">
        <f>IF(ISERROR(1/VLOOKUP($B387,Leveranser!$B$1:$S$500,MATCH("såld värme (gwh)",Leveranser!$B$1:$S$1,0),FALSE)),"",VLOOKUP($B387,Leveranser!$B$1:$S$500,MATCH("såld värme (gwh)",Leveranser!$B$1:$S$1,0),FALSE))</f>
        <v>23.9</v>
      </c>
      <c r="AL387">
        <f>VLOOKUP($B387,Leveranser!$B$1:$Y$500,MATCH("Totalt såld fjärrvärme till andra fjärrvärmeföretag",Leveranser!$B$1:$AA$1,0),FALSE)</f>
        <v>0</v>
      </c>
      <c r="AM387">
        <f>IF(ISERROR(1/VLOOKUP($B387,Miljö!$B$1:$S$500,MATCH("Såld mängd produktionsspecifik fjärrvärme (GWh)",Miljö!$B$1:$R$1,0),FALSE)),0,VLOOKUP($B387,Miljö!$B$1:$S$500,MATCH("Såld mängd produktionsspecifik fjärrvärme (GWh)",Miljö!$B$1:$R$1,0),FALSE))</f>
        <v>0</v>
      </c>
      <c r="AN387" s="137">
        <f t="shared" si="50"/>
        <v>0.60406925312776438</v>
      </c>
      <c r="AP387" t="str">
        <f>VLOOKUP($B387,Miljövärden!$B$1:$H$446,7,FALSE)</f>
        <v>Ja</v>
      </c>
      <c r="AQ387" t="str">
        <f>VLOOKUP($B387,Miljövärden!$B$1:$H$446,6,FALSE)</f>
        <v>Nej</v>
      </c>
      <c r="AU387">
        <f t="shared" ref="AU387:AU409" si="51">Z387+AA387+AF387</f>
        <v>0.93500000000000005</v>
      </c>
      <c r="AV387">
        <f t="shared" ref="AV387:AV409" si="52">X387</f>
        <v>0</v>
      </c>
      <c r="AW387">
        <f t="shared" ref="AW387:AW409" si="53">M387+N387+O387+P387+Q387</f>
        <v>37.029999999999994</v>
      </c>
      <c r="AX387">
        <f t="shared" ref="AX387:AX409" si="54">R387+S387+T387+U387</f>
        <v>0</v>
      </c>
      <c r="AZ387">
        <f t="shared" ref="AZ387:AZ409" si="55">L387+M387+N387+O387+P387+Q387+R387+S387+T387+U387+V387+W387+X387</f>
        <v>37.029999999999994</v>
      </c>
    </row>
    <row r="388" spans="1:52" customFormat="1" x14ac:dyDescent="0.25">
      <c r="A388" s="2" t="s">
        <v>579</v>
      </c>
      <c r="B388" s="2" t="s">
        <v>582</v>
      </c>
      <c r="C388">
        <f>VLOOKUP($B388,'Tillförd energi'!$B$1:$AS$566,MATCH(C$1,'Tillförd energi'!$B$1:$AQ$1,0),FALSE)</f>
        <v>0</v>
      </c>
      <c r="D388">
        <f>VLOOKUP($B388,'Tillförd energi'!$B$1:$AS$566,MATCH(D$1,'Tillförd energi'!$B$1:$AQ$1,0),FALSE)</f>
        <v>2.8991799999999999</v>
      </c>
      <c r="E388">
        <f>VLOOKUP($B388,'Tillförd energi'!$B$1:$AS$566,MATCH(E$1,'Tillförd energi'!$B$1:$AQ$1,0),FALSE)</f>
        <v>0</v>
      </c>
      <c r="F388">
        <f>VLOOKUP($B388,'Tillförd energi'!$B$1:$AS$566,MATCH(F$1,'Tillförd energi'!$B$1:$AQ$1,0),FALSE)</f>
        <v>0</v>
      </c>
      <c r="G388">
        <f>VLOOKUP($B388,'Tillförd energi'!$B$1:$AS$566,MATCH(G$1,'Tillförd energi'!$B$1:$AQ$1,0),FALSE)</f>
        <v>0</v>
      </c>
      <c r="H388">
        <f>VLOOKUP($B388,'Tillförd energi'!$B$1:$AS$566,MATCH(H$1,'Tillförd energi'!$B$1:$AQ$1,0),FALSE)</f>
        <v>0</v>
      </c>
      <c r="I388">
        <f>VLOOKUP($B388,'Tillförd energi'!$B$1:$AS$566,MATCH(I$1,'Tillförd energi'!$B$1:$AQ$1,0),FALSE)</f>
        <v>143.291</v>
      </c>
      <c r="J388">
        <f>VLOOKUP($B388,'Tillförd energi'!$B$1:$AS$566,MATCH(J$1,'Tillförd energi'!$B$1:$AQ$1,0),FALSE)</f>
        <v>0</v>
      </c>
      <c r="K388">
        <v>0</v>
      </c>
      <c r="L388">
        <f>VLOOKUP($B388,'Tillförd energi'!$B$1:$AS$566,MATCH(L$1,'Tillförd energi'!$B$1:$AQ$1,0),FALSE)</f>
        <v>0</v>
      </c>
      <c r="M388">
        <f>VLOOKUP($B388,'Tillförd energi'!$B$1:$AS$566,MATCH(M$1,'Tillförd energi'!$B$1:$AQ$1,0),FALSE)</f>
        <v>2.2400000000000002</v>
      </c>
      <c r="N388">
        <f>VLOOKUP($B388,'Tillförd energi'!$B$1:$AS$566,MATCH(N$1,'Tillförd energi'!$B$1:$AQ$1,0),FALSE)</f>
        <v>35.478999999999999</v>
      </c>
      <c r="O388">
        <f>VLOOKUP($B388,'Tillförd energi'!$B$1:$AS$566,MATCH(O$1,'Tillförd energi'!$B$1:$AQ$1,0),FALSE)</f>
        <v>0</v>
      </c>
      <c r="P388">
        <f>VLOOKUP($B388,'Tillförd energi'!$B$1:$AS$566,MATCH(P$1,'Tillförd energi'!$B$1:$AQ$1,0),FALSE)</f>
        <v>0</v>
      </c>
      <c r="Q388">
        <f>VLOOKUP($B388,'Tillförd energi'!$B$1:$AS$566,MATCH(Q$1,'Tillförd energi'!$B$1:$AQ$1,0),FALSE)</f>
        <v>0</v>
      </c>
      <c r="R388">
        <f>VLOOKUP($B388,'Tillförd energi'!$B$1:$AS$566,MATCH(R$1,'Tillförd energi'!$B$1:$AQ$1,0),FALSE)</f>
        <v>0</v>
      </c>
      <c r="S388">
        <f>VLOOKUP($B388,'Tillförd energi'!$B$1:$AS$566,MATCH(S$1,'Tillförd energi'!$B$1:$AQ$1,0),FALSE)</f>
        <v>0</v>
      </c>
      <c r="T388">
        <f>VLOOKUP($B388,'Tillförd energi'!$B$1:$AS$566,MATCH(T$1,'Tillförd energi'!$B$1:$AQ$1,0),FALSE)</f>
        <v>0</v>
      </c>
      <c r="U388">
        <f>VLOOKUP($B388,'Tillförd energi'!$B$1:$AS$566,MATCH(U$1,'Tillförd energi'!$B$1:$AQ$1,0),FALSE)</f>
        <v>0</v>
      </c>
      <c r="V388">
        <f>VLOOKUP($B388,'Tillförd energi'!$B$1:$AS$566,MATCH(V$1,'Tillförd energi'!$B$1:$AQ$1,0),FALSE)</f>
        <v>0</v>
      </c>
      <c r="W388">
        <f>VLOOKUP($B388,'Tillförd energi'!$B$1:$AS$566,MATCH(W$1,'Tillförd energi'!$B$1:$AQ$1,0),FALSE)</f>
        <v>0</v>
      </c>
      <c r="X388">
        <f>VLOOKUP($B388,'Tillförd energi'!$B$1:$AS$566,MATCH(X$1,'Tillförd energi'!$B$1:$AQ$1,0),FALSE)</f>
        <v>0</v>
      </c>
      <c r="Y388">
        <f>VLOOKUP($B388,'Tillförd energi'!$B$1:$AS$566,MATCH(Y$1,'Tillförd energi'!$B$1:$AQ$1,0),FALSE)</f>
        <v>0</v>
      </c>
      <c r="Z388">
        <f>VLOOKUP($B388,'Tillförd energi'!$B$1:$AS$566,MATCH(Z$1,'Tillförd energi'!$B$1:$AQ$1,0),FALSE)</f>
        <v>0</v>
      </c>
      <c r="AA388">
        <f>VLOOKUP($B388,'Tillförd energi'!$B$1:$AS$566,MATCH(AA$1,'Tillförd energi'!$B$1:$AQ$1,0),FALSE)</f>
        <v>0</v>
      </c>
      <c r="AB388">
        <f>VLOOKUP($B388,'Tillförd energi'!$B$1:$AS$566,MATCH(AB$1,'Tillförd energi'!$B$1:$AQ$1,0),FALSE)</f>
        <v>0</v>
      </c>
      <c r="AC388">
        <f>VLOOKUP($B388,'Tillförd energi'!$B$1:$AS$566,MATCH(AC$1,'Tillförd energi'!$B$1:$AQ$1,0),FALSE)</f>
        <v>17.585999999999999</v>
      </c>
      <c r="AD388">
        <f>VLOOKUP($B388,'Tillförd energi'!$B$1:$AS$566,MATCH(AD$1,'Tillförd energi'!$B$1:$AQ$1,0),FALSE)</f>
        <v>0</v>
      </c>
      <c r="AE388">
        <f>VLOOKUP($B388,'Tillförd energi'!$B$1:$AS$566,MATCH(AE$1,'Tillförd energi'!$B$1:$AQ$1,0),FALSE)</f>
        <v>0</v>
      </c>
      <c r="AF388">
        <f>VLOOKUP($B388,'Tillförd energi'!$B$1:$AS$566,MATCH(AF$1,'Tillförd energi'!$B$1:$AQ$1,0),FALSE)</f>
        <v>9.7407599999999999</v>
      </c>
      <c r="AG388">
        <f>IFERROR(VLOOKUP(B388,Miljö!$B$1:$S$476,9,FALSE)/1,0)</f>
        <v>0</v>
      </c>
      <c r="AI388">
        <f t="shared" si="48"/>
        <v>211.23594</v>
      </c>
      <c r="AJ388">
        <f t="shared" si="49"/>
        <v>211.23594</v>
      </c>
      <c r="AK388">
        <f>IF(ISERROR(1/VLOOKUP($B388,Leveranser!$B$1:$S$500,MATCH("såld värme (gwh)",Leveranser!$B$1:$S$1,0),FALSE)),"",VLOOKUP($B388,Leveranser!$B$1:$S$500,MATCH("såld värme (gwh)",Leveranser!$B$1:$S$1,0),FALSE))</f>
        <v>167.3</v>
      </c>
      <c r="AL388">
        <f>VLOOKUP($B388,Leveranser!$B$1:$Y$500,MATCH("Totalt såld fjärrvärme till andra fjärrvärmeföretag",Leveranser!$B$1:$AA$1,0),FALSE)</f>
        <v>0</v>
      </c>
      <c r="AM388">
        <f>IF(ISERROR(1/VLOOKUP($B388,Miljö!$B$1:$S$500,MATCH("Såld mängd produktionsspecifik fjärrvärme (GWh)",Miljö!$B$1:$R$1,0),FALSE)),0,VLOOKUP($B388,Miljö!$B$1:$S$500,MATCH("Såld mängd produktionsspecifik fjärrvärme (GWh)",Miljö!$B$1:$R$1,0),FALSE))</f>
        <v>0</v>
      </c>
      <c r="AN388" s="137">
        <f t="shared" si="50"/>
        <v>0.7920053756003832</v>
      </c>
      <c r="AP388" t="str">
        <f>VLOOKUP($B388,Miljövärden!$B$1:$H$446,7,FALSE)</f>
        <v>Ja</v>
      </c>
      <c r="AQ388" t="str">
        <f>VLOOKUP($B388,Miljövärden!$B$1:$H$446,6,FALSE)</f>
        <v>Nej</v>
      </c>
      <c r="AU388">
        <f t="shared" si="51"/>
        <v>9.7407599999999999</v>
      </c>
      <c r="AV388">
        <f t="shared" si="52"/>
        <v>0</v>
      </c>
      <c r="AW388">
        <f t="shared" si="53"/>
        <v>37.719000000000001</v>
      </c>
      <c r="AX388">
        <f t="shared" si="54"/>
        <v>0</v>
      </c>
      <c r="AZ388">
        <f t="shared" si="55"/>
        <v>37.719000000000001</v>
      </c>
    </row>
    <row r="389" spans="1:52" customFormat="1" x14ac:dyDescent="0.25">
      <c r="A389" s="2" t="s">
        <v>583</v>
      </c>
      <c r="B389" s="2" t="s">
        <v>584</v>
      </c>
      <c r="C389">
        <f>VLOOKUP($B389,'Tillförd energi'!$B$1:$AS$566,MATCH(C$1,'Tillförd energi'!$B$1:$AQ$1,0),FALSE)</f>
        <v>0</v>
      </c>
      <c r="D389">
        <f>VLOOKUP($B389,'Tillförd energi'!$B$1:$AS$566,MATCH(D$1,'Tillförd energi'!$B$1:$AQ$1,0),FALSE)</f>
        <v>0</v>
      </c>
      <c r="E389">
        <f>VLOOKUP($B389,'Tillförd energi'!$B$1:$AS$566,MATCH(E$1,'Tillförd energi'!$B$1:$AQ$1,0),FALSE)</f>
        <v>0</v>
      </c>
      <c r="F389">
        <f>VLOOKUP($B389,'Tillförd energi'!$B$1:$AS$566,MATCH(F$1,'Tillförd energi'!$B$1:$AQ$1,0),FALSE)</f>
        <v>0</v>
      </c>
      <c r="G389">
        <f>VLOOKUP($B389,'Tillförd energi'!$B$1:$AS$566,MATCH(G$1,'Tillförd energi'!$B$1:$AQ$1,0),FALSE)</f>
        <v>0</v>
      </c>
      <c r="H389">
        <f>VLOOKUP($B389,'Tillförd energi'!$B$1:$AS$566,MATCH(H$1,'Tillförd energi'!$B$1:$AQ$1,0),FALSE)</f>
        <v>0</v>
      </c>
      <c r="I389">
        <f>VLOOKUP($B389,'Tillförd energi'!$B$1:$AS$566,MATCH(I$1,'Tillförd energi'!$B$1:$AQ$1,0),FALSE)</f>
        <v>0</v>
      </c>
      <c r="J389">
        <f>VLOOKUP($B389,'Tillförd energi'!$B$1:$AS$566,MATCH(J$1,'Tillförd energi'!$B$1:$AQ$1,0),FALSE)</f>
        <v>0</v>
      </c>
      <c r="K389">
        <v>0</v>
      </c>
      <c r="L389">
        <f>VLOOKUP($B389,'Tillförd energi'!$B$1:$AS$566,MATCH(L$1,'Tillförd energi'!$B$1:$AQ$1,0),FALSE)</f>
        <v>0</v>
      </c>
      <c r="M389">
        <f>VLOOKUP($B389,'Tillförd energi'!$B$1:$AS$566,MATCH(M$1,'Tillförd energi'!$B$1:$AQ$1,0),FALSE)</f>
        <v>0</v>
      </c>
      <c r="N389">
        <f>VLOOKUP($B389,'Tillförd energi'!$B$1:$AS$566,MATCH(N$1,'Tillförd energi'!$B$1:$AQ$1,0),FALSE)</f>
        <v>0</v>
      </c>
      <c r="O389">
        <f>VLOOKUP($B389,'Tillförd energi'!$B$1:$AS$566,MATCH(O$1,'Tillförd energi'!$B$1:$AQ$1,0),FALSE)</f>
        <v>0</v>
      </c>
      <c r="P389">
        <f>VLOOKUP($B389,'Tillförd energi'!$B$1:$AS$566,MATCH(P$1,'Tillförd energi'!$B$1:$AQ$1,0),FALSE)</f>
        <v>18.087</v>
      </c>
      <c r="Q389">
        <f>VLOOKUP($B389,'Tillförd energi'!$B$1:$AS$566,MATCH(Q$1,'Tillförd energi'!$B$1:$AQ$1,0),FALSE)</f>
        <v>0</v>
      </c>
      <c r="R389">
        <f>VLOOKUP($B389,'Tillförd energi'!$B$1:$AS$566,MATCH(R$1,'Tillförd energi'!$B$1:$AQ$1,0),FALSE)</f>
        <v>3.194</v>
      </c>
      <c r="S389">
        <f>VLOOKUP($B389,'Tillförd energi'!$B$1:$AS$566,MATCH(S$1,'Tillförd energi'!$B$1:$AQ$1,0),FALSE)</f>
        <v>0</v>
      </c>
      <c r="T389">
        <f>VLOOKUP($B389,'Tillförd energi'!$B$1:$AS$566,MATCH(T$1,'Tillförd energi'!$B$1:$AQ$1,0),FALSE)</f>
        <v>0</v>
      </c>
      <c r="U389">
        <f>VLOOKUP($B389,'Tillförd energi'!$B$1:$AS$566,MATCH(U$1,'Tillförd energi'!$B$1:$AQ$1,0),FALSE)</f>
        <v>0</v>
      </c>
      <c r="V389">
        <f>VLOOKUP($B389,'Tillförd energi'!$B$1:$AS$566,MATCH(V$1,'Tillförd energi'!$B$1:$AQ$1,0),FALSE)</f>
        <v>0</v>
      </c>
      <c r="W389">
        <f>VLOOKUP($B389,'Tillförd energi'!$B$1:$AS$566,MATCH(W$1,'Tillförd energi'!$B$1:$AQ$1,0),FALSE)</f>
        <v>0.88400000000000001</v>
      </c>
      <c r="X389">
        <f>VLOOKUP($B389,'Tillförd energi'!$B$1:$AS$566,MATCH(X$1,'Tillförd energi'!$B$1:$AQ$1,0),FALSE)</f>
        <v>0</v>
      </c>
      <c r="Y389">
        <f>VLOOKUP($B389,'Tillförd energi'!$B$1:$AS$566,MATCH(Y$1,'Tillförd energi'!$B$1:$AQ$1,0),FALSE)</f>
        <v>0</v>
      </c>
      <c r="Z389">
        <f>VLOOKUP($B389,'Tillförd energi'!$B$1:$AS$566,MATCH(Z$1,'Tillförd energi'!$B$1:$AQ$1,0),FALSE)</f>
        <v>0</v>
      </c>
      <c r="AA389">
        <f>VLOOKUP($B389,'Tillförd energi'!$B$1:$AS$566,MATCH(AA$1,'Tillförd energi'!$B$1:$AQ$1,0),FALSE)</f>
        <v>0</v>
      </c>
      <c r="AB389">
        <f>VLOOKUP($B389,'Tillförd energi'!$B$1:$AS$566,MATCH(AB$1,'Tillförd energi'!$B$1:$AQ$1,0),FALSE)</f>
        <v>0</v>
      </c>
      <c r="AC389">
        <f>VLOOKUP($B389,'Tillförd energi'!$B$1:$AS$566,MATCH(AC$1,'Tillförd energi'!$B$1:$AQ$1,0),FALSE)</f>
        <v>0</v>
      </c>
      <c r="AD389">
        <f>VLOOKUP($B389,'Tillförd energi'!$B$1:$AS$566,MATCH(AD$1,'Tillförd energi'!$B$1:$AQ$1,0),FALSE)</f>
        <v>0</v>
      </c>
      <c r="AE389">
        <f>VLOOKUP($B389,'Tillförd energi'!$B$1:$AS$566,MATCH(AE$1,'Tillförd energi'!$B$1:$AQ$1,0),FALSE)</f>
        <v>0</v>
      </c>
      <c r="AF389">
        <f>VLOOKUP($B389,'Tillförd energi'!$B$1:$AS$566,MATCH(AF$1,'Tillförd energi'!$B$1:$AQ$1,0),FALSE)</f>
        <v>0.25</v>
      </c>
      <c r="AG389">
        <f>IFERROR(VLOOKUP(B389,Miljö!$B$1:$S$476,9,FALSE)/1,0)</f>
        <v>0</v>
      </c>
      <c r="AI389">
        <f t="shared" si="48"/>
        <v>22.414999999999999</v>
      </c>
      <c r="AJ389">
        <f t="shared" si="49"/>
        <v>22.414999999999999</v>
      </c>
      <c r="AK389">
        <f>IF(ISERROR(1/VLOOKUP($B389,Leveranser!$B$1:$S$500,MATCH("såld värme (gwh)",Leveranser!$B$1:$S$1,0),FALSE)),"",VLOOKUP($B389,Leveranser!$B$1:$S$500,MATCH("såld värme (gwh)",Leveranser!$B$1:$S$1,0),FALSE))</f>
        <v>14.526</v>
      </c>
      <c r="AL389">
        <f>VLOOKUP($B389,Leveranser!$B$1:$Y$500,MATCH("Totalt såld fjärrvärme till andra fjärrvärmeföretag",Leveranser!$B$1:$AA$1,0),FALSE)</f>
        <v>0</v>
      </c>
      <c r="AM389">
        <f>IF(ISERROR(1/VLOOKUP($B389,Miljö!$B$1:$S$500,MATCH("Såld mängd produktionsspecifik fjärrvärme (GWh)",Miljö!$B$1:$R$1,0),FALSE)),0,VLOOKUP($B389,Miljö!$B$1:$S$500,MATCH("Såld mängd produktionsspecifik fjärrvärme (GWh)",Miljö!$B$1:$R$1,0),FALSE))</f>
        <v>0</v>
      </c>
      <c r="AN389" s="137">
        <f t="shared" si="50"/>
        <v>0.64804818202096814</v>
      </c>
      <c r="AP389" t="str">
        <f>VLOOKUP($B389,Miljövärden!$B$1:$H$446,7,FALSE)</f>
        <v>Ja</v>
      </c>
      <c r="AQ389" t="str">
        <f>VLOOKUP($B389,Miljövärden!$B$1:$H$446,6,FALSE)</f>
        <v>Ja</v>
      </c>
      <c r="AU389">
        <f t="shared" si="51"/>
        <v>0.25</v>
      </c>
      <c r="AV389">
        <f t="shared" si="52"/>
        <v>0</v>
      </c>
      <c r="AW389">
        <f t="shared" si="53"/>
        <v>18.087</v>
      </c>
      <c r="AX389">
        <f t="shared" si="54"/>
        <v>3.194</v>
      </c>
      <c r="AZ389">
        <f t="shared" si="55"/>
        <v>22.164999999999999</v>
      </c>
    </row>
    <row r="390" spans="1:52" customFormat="1" x14ac:dyDescent="0.25">
      <c r="A390" s="2" t="s">
        <v>583</v>
      </c>
      <c r="B390" s="2" t="s">
        <v>585</v>
      </c>
      <c r="C390">
        <f>VLOOKUP($B390,'Tillförd energi'!$B$1:$AS$566,MATCH(C$1,'Tillförd energi'!$B$1:$AQ$1,0),FALSE)</f>
        <v>0</v>
      </c>
      <c r="D390">
        <f>VLOOKUP($B390,'Tillförd energi'!$B$1:$AS$566,MATCH(D$1,'Tillförd energi'!$B$1:$AQ$1,0),FALSE)</f>
        <v>0</v>
      </c>
      <c r="E390">
        <f>VLOOKUP($B390,'Tillförd energi'!$B$1:$AS$566,MATCH(E$1,'Tillförd energi'!$B$1:$AQ$1,0),FALSE)</f>
        <v>0</v>
      </c>
      <c r="F390">
        <f>VLOOKUP($B390,'Tillförd energi'!$B$1:$AS$566,MATCH(F$1,'Tillförd energi'!$B$1:$AQ$1,0),FALSE)</f>
        <v>0</v>
      </c>
      <c r="G390">
        <f>VLOOKUP($B390,'Tillförd energi'!$B$1:$AS$566,MATCH(G$1,'Tillförd energi'!$B$1:$AQ$1,0),FALSE)</f>
        <v>0</v>
      </c>
      <c r="H390">
        <f>VLOOKUP($B390,'Tillförd energi'!$B$1:$AS$566,MATCH(H$1,'Tillförd energi'!$B$1:$AQ$1,0),FALSE)</f>
        <v>0</v>
      </c>
      <c r="I390">
        <f>VLOOKUP($B390,'Tillförd energi'!$B$1:$AS$566,MATCH(I$1,'Tillförd energi'!$B$1:$AQ$1,0),FALSE)</f>
        <v>0</v>
      </c>
      <c r="J390">
        <f>VLOOKUP($B390,'Tillförd energi'!$B$1:$AS$566,MATCH(J$1,'Tillförd energi'!$B$1:$AQ$1,0),FALSE)</f>
        <v>0</v>
      </c>
      <c r="K390">
        <v>0</v>
      </c>
      <c r="L390">
        <f>VLOOKUP($B390,'Tillförd energi'!$B$1:$AS$566,MATCH(L$1,'Tillförd energi'!$B$1:$AQ$1,0),FALSE)</f>
        <v>0</v>
      </c>
      <c r="M390">
        <f>VLOOKUP($B390,'Tillförd energi'!$B$1:$AS$566,MATCH(M$1,'Tillförd energi'!$B$1:$AQ$1,0),FALSE)</f>
        <v>0</v>
      </c>
      <c r="N390">
        <f>VLOOKUP($B390,'Tillförd energi'!$B$1:$AS$566,MATCH(N$1,'Tillförd energi'!$B$1:$AQ$1,0),FALSE)</f>
        <v>0</v>
      </c>
      <c r="O390">
        <f>VLOOKUP($B390,'Tillförd energi'!$B$1:$AS$566,MATCH(O$1,'Tillförd energi'!$B$1:$AQ$1,0),FALSE)</f>
        <v>0</v>
      </c>
      <c r="P390">
        <f>VLOOKUP($B390,'Tillförd energi'!$B$1:$AS$566,MATCH(P$1,'Tillförd energi'!$B$1:$AQ$1,0),FALSE)</f>
        <v>7.226</v>
      </c>
      <c r="Q390">
        <f>VLOOKUP($B390,'Tillförd energi'!$B$1:$AS$566,MATCH(Q$1,'Tillförd energi'!$B$1:$AQ$1,0),FALSE)</f>
        <v>0</v>
      </c>
      <c r="R390">
        <f>VLOOKUP($B390,'Tillförd energi'!$B$1:$AS$566,MATCH(R$1,'Tillförd energi'!$B$1:$AQ$1,0),FALSE)</f>
        <v>2.9830000000000001</v>
      </c>
      <c r="S390">
        <f>VLOOKUP($B390,'Tillförd energi'!$B$1:$AS$566,MATCH(S$1,'Tillförd energi'!$B$1:$AQ$1,0),FALSE)</f>
        <v>0</v>
      </c>
      <c r="T390">
        <f>VLOOKUP($B390,'Tillförd energi'!$B$1:$AS$566,MATCH(T$1,'Tillförd energi'!$B$1:$AQ$1,0),FALSE)</f>
        <v>0</v>
      </c>
      <c r="U390">
        <f>VLOOKUP($B390,'Tillförd energi'!$B$1:$AS$566,MATCH(U$1,'Tillförd energi'!$B$1:$AQ$1,0),FALSE)</f>
        <v>0</v>
      </c>
      <c r="V390">
        <f>VLOOKUP($B390,'Tillförd energi'!$B$1:$AS$566,MATCH(V$1,'Tillförd energi'!$B$1:$AQ$1,0),FALSE)</f>
        <v>0</v>
      </c>
      <c r="W390">
        <f>VLOOKUP($B390,'Tillförd energi'!$B$1:$AS$566,MATCH(W$1,'Tillförd energi'!$B$1:$AQ$1,0),FALSE)</f>
        <v>0.628</v>
      </c>
      <c r="X390">
        <f>VLOOKUP($B390,'Tillförd energi'!$B$1:$AS$566,MATCH(X$1,'Tillförd energi'!$B$1:$AQ$1,0),FALSE)</f>
        <v>0</v>
      </c>
      <c r="Y390">
        <f>VLOOKUP($B390,'Tillförd energi'!$B$1:$AS$566,MATCH(Y$1,'Tillförd energi'!$B$1:$AQ$1,0),FALSE)</f>
        <v>0</v>
      </c>
      <c r="Z390">
        <f>VLOOKUP($B390,'Tillförd energi'!$B$1:$AS$566,MATCH(Z$1,'Tillförd energi'!$B$1:$AQ$1,0),FALSE)</f>
        <v>0</v>
      </c>
      <c r="AA390">
        <f>VLOOKUP($B390,'Tillförd energi'!$B$1:$AS$566,MATCH(AA$1,'Tillförd energi'!$B$1:$AQ$1,0),FALSE)</f>
        <v>0</v>
      </c>
      <c r="AB390">
        <f>VLOOKUP($B390,'Tillförd energi'!$B$1:$AS$566,MATCH(AB$1,'Tillförd energi'!$B$1:$AQ$1,0),FALSE)</f>
        <v>0</v>
      </c>
      <c r="AC390">
        <f>VLOOKUP($B390,'Tillförd energi'!$B$1:$AS$566,MATCH(AC$1,'Tillförd energi'!$B$1:$AQ$1,0),FALSE)</f>
        <v>0</v>
      </c>
      <c r="AD390">
        <f>VLOOKUP($B390,'Tillförd energi'!$B$1:$AS$566,MATCH(AD$1,'Tillförd energi'!$B$1:$AQ$1,0),FALSE)</f>
        <v>0</v>
      </c>
      <c r="AE390">
        <f>VLOOKUP($B390,'Tillförd energi'!$B$1:$AS$566,MATCH(AE$1,'Tillförd energi'!$B$1:$AQ$1,0),FALSE)</f>
        <v>0</v>
      </c>
      <c r="AF390">
        <f>VLOOKUP($B390,'Tillförd energi'!$B$1:$AS$566,MATCH(AF$1,'Tillförd energi'!$B$1:$AQ$1,0),FALSE)</f>
        <v>0.14499999999999999</v>
      </c>
      <c r="AG390">
        <f>IFERROR(VLOOKUP(B390,Miljö!$B$1:$S$476,9,FALSE)/1,0)</f>
        <v>0</v>
      </c>
      <c r="AI390">
        <f t="shared" si="48"/>
        <v>10.981999999999999</v>
      </c>
      <c r="AJ390">
        <f t="shared" si="49"/>
        <v>10.981999999999999</v>
      </c>
      <c r="AK390">
        <f>IF(ISERROR(1/VLOOKUP($B390,Leveranser!$B$1:$S$500,MATCH("såld värme (gwh)",Leveranser!$B$1:$S$1,0),FALSE)),"",VLOOKUP($B390,Leveranser!$B$1:$S$500,MATCH("såld värme (gwh)",Leveranser!$B$1:$S$1,0),FALSE))</f>
        <v>7.4279999999999999</v>
      </c>
      <c r="AL390">
        <f>VLOOKUP($B390,Leveranser!$B$1:$Y$500,MATCH("Totalt såld fjärrvärme till andra fjärrvärmeföretag",Leveranser!$B$1:$AA$1,0),FALSE)</f>
        <v>0</v>
      </c>
      <c r="AM390">
        <f>IF(ISERROR(1/VLOOKUP($B390,Miljö!$B$1:$S$500,MATCH("Såld mängd produktionsspecifik fjärrvärme (GWh)",Miljö!$B$1:$R$1,0),FALSE)),0,VLOOKUP($B390,Miljö!$B$1:$S$500,MATCH("Såld mängd produktionsspecifik fjärrvärme (GWh)",Miljö!$B$1:$R$1,0),FALSE))</f>
        <v>0</v>
      </c>
      <c r="AN390" s="137">
        <f t="shared" si="50"/>
        <v>0.67637953014022956</v>
      </c>
      <c r="AP390" t="str">
        <f>VLOOKUP($B390,Miljövärden!$B$1:$H$446,7,FALSE)</f>
        <v>Ja</v>
      </c>
      <c r="AQ390" t="str">
        <f>VLOOKUP($B390,Miljövärden!$B$1:$H$446,6,FALSE)</f>
        <v>Ja</v>
      </c>
      <c r="AU390">
        <f t="shared" si="51"/>
        <v>0.14499999999999999</v>
      </c>
      <c r="AV390">
        <f t="shared" si="52"/>
        <v>0</v>
      </c>
      <c r="AW390">
        <f t="shared" si="53"/>
        <v>7.226</v>
      </c>
      <c r="AX390">
        <f t="shared" si="54"/>
        <v>2.9830000000000001</v>
      </c>
      <c r="AZ390">
        <f t="shared" si="55"/>
        <v>10.837</v>
      </c>
    </row>
    <row r="391" spans="1:52" customFormat="1" x14ac:dyDescent="0.25">
      <c r="A391" s="2" t="s">
        <v>583</v>
      </c>
      <c r="B391" s="2" t="s">
        <v>586</v>
      </c>
      <c r="C391">
        <f>VLOOKUP($B391,'Tillförd energi'!$B$1:$AS$566,MATCH(C$1,'Tillförd energi'!$B$1:$AQ$1,0),FALSE)</f>
        <v>0</v>
      </c>
      <c r="D391">
        <f>VLOOKUP($B391,'Tillförd energi'!$B$1:$AS$566,MATCH(D$1,'Tillförd energi'!$B$1:$AQ$1,0),FALSE)</f>
        <v>0</v>
      </c>
      <c r="E391">
        <f>VLOOKUP($B391,'Tillförd energi'!$B$1:$AS$566,MATCH(E$1,'Tillförd energi'!$B$1:$AQ$1,0),FALSE)</f>
        <v>0</v>
      </c>
      <c r="F391">
        <f>VLOOKUP($B391,'Tillförd energi'!$B$1:$AS$566,MATCH(F$1,'Tillförd energi'!$B$1:$AQ$1,0),FALSE)</f>
        <v>0</v>
      </c>
      <c r="G391">
        <f>VLOOKUP($B391,'Tillförd energi'!$B$1:$AS$566,MATCH(G$1,'Tillförd energi'!$B$1:$AQ$1,0),FALSE)</f>
        <v>0</v>
      </c>
      <c r="H391">
        <f>VLOOKUP($B391,'Tillförd energi'!$B$1:$AS$566,MATCH(H$1,'Tillförd energi'!$B$1:$AQ$1,0),FALSE)</f>
        <v>0</v>
      </c>
      <c r="I391">
        <f>VLOOKUP($B391,'Tillförd energi'!$B$1:$AS$566,MATCH(I$1,'Tillförd energi'!$B$1:$AQ$1,0),FALSE)</f>
        <v>0</v>
      </c>
      <c r="J391">
        <f>VLOOKUP($B391,'Tillförd energi'!$B$1:$AS$566,MATCH(J$1,'Tillförd energi'!$B$1:$AQ$1,0),FALSE)</f>
        <v>0</v>
      </c>
      <c r="K391">
        <v>0</v>
      </c>
      <c r="L391">
        <f>VLOOKUP($B391,'Tillförd energi'!$B$1:$AS$566,MATCH(L$1,'Tillförd energi'!$B$1:$AQ$1,0),FALSE)</f>
        <v>0</v>
      </c>
      <c r="M391">
        <f>VLOOKUP($B391,'Tillförd energi'!$B$1:$AS$566,MATCH(M$1,'Tillförd energi'!$B$1:$AQ$1,0),FALSE)</f>
        <v>0</v>
      </c>
      <c r="N391">
        <f>VLOOKUP($B391,'Tillförd energi'!$B$1:$AS$566,MATCH(N$1,'Tillförd energi'!$B$1:$AQ$1,0),FALSE)</f>
        <v>0</v>
      </c>
      <c r="O391">
        <f>VLOOKUP($B391,'Tillförd energi'!$B$1:$AS$566,MATCH(O$1,'Tillförd energi'!$B$1:$AQ$1,0),FALSE)</f>
        <v>0</v>
      </c>
      <c r="P391">
        <f>VLOOKUP($B391,'Tillförd energi'!$B$1:$AS$566,MATCH(P$1,'Tillförd energi'!$B$1:$AQ$1,0),FALSE)</f>
        <v>14.866</v>
      </c>
      <c r="Q391">
        <f>VLOOKUP($B391,'Tillförd energi'!$B$1:$AS$566,MATCH(Q$1,'Tillförd energi'!$B$1:$AQ$1,0),FALSE)</f>
        <v>0</v>
      </c>
      <c r="R391">
        <f>VLOOKUP($B391,'Tillförd energi'!$B$1:$AS$566,MATCH(R$1,'Tillförd energi'!$B$1:$AQ$1,0),FALSE)</f>
        <v>0</v>
      </c>
      <c r="S391">
        <f>VLOOKUP($B391,'Tillförd energi'!$B$1:$AS$566,MATCH(S$1,'Tillförd energi'!$B$1:$AQ$1,0),FALSE)</f>
        <v>0</v>
      </c>
      <c r="T391">
        <f>VLOOKUP($B391,'Tillförd energi'!$B$1:$AS$566,MATCH(T$1,'Tillförd energi'!$B$1:$AQ$1,0),FALSE)</f>
        <v>0</v>
      </c>
      <c r="U391">
        <f>VLOOKUP($B391,'Tillförd energi'!$B$1:$AS$566,MATCH(U$1,'Tillförd energi'!$B$1:$AQ$1,0),FALSE)</f>
        <v>0</v>
      </c>
      <c r="V391">
        <f>VLOOKUP($B391,'Tillförd energi'!$B$1:$AS$566,MATCH(V$1,'Tillförd energi'!$B$1:$AQ$1,0),FALSE)</f>
        <v>0</v>
      </c>
      <c r="W391">
        <f>VLOOKUP($B391,'Tillförd energi'!$B$1:$AS$566,MATCH(W$1,'Tillförd energi'!$B$1:$AQ$1,0),FALSE)</f>
        <v>0.44800000000000001</v>
      </c>
      <c r="X391">
        <f>VLOOKUP($B391,'Tillförd energi'!$B$1:$AS$566,MATCH(X$1,'Tillförd energi'!$B$1:$AQ$1,0),FALSE)</f>
        <v>0</v>
      </c>
      <c r="Y391">
        <f>VLOOKUP($B391,'Tillförd energi'!$B$1:$AS$566,MATCH(Y$1,'Tillförd energi'!$B$1:$AQ$1,0),FALSE)</f>
        <v>0</v>
      </c>
      <c r="Z391">
        <f>VLOOKUP($B391,'Tillförd energi'!$B$1:$AS$566,MATCH(Z$1,'Tillförd energi'!$B$1:$AQ$1,0),FALSE)</f>
        <v>0</v>
      </c>
      <c r="AA391">
        <f>VLOOKUP($B391,'Tillförd energi'!$B$1:$AS$566,MATCH(AA$1,'Tillförd energi'!$B$1:$AQ$1,0),FALSE)</f>
        <v>0</v>
      </c>
      <c r="AB391">
        <f>VLOOKUP($B391,'Tillförd energi'!$B$1:$AS$566,MATCH(AB$1,'Tillförd energi'!$B$1:$AQ$1,0),FALSE)</f>
        <v>0</v>
      </c>
      <c r="AC391">
        <f>VLOOKUP($B391,'Tillförd energi'!$B$1:$AS$566,MATCH(AC$1,'Tillförd energi'!$B$1:$AQ$1,0),FALSE)</f>
        <v>0</v>
      </c>
      <c r="AD391">
        <f>VLOOKUP($B391,'Tillförd energi'!$B$1:$AS$566,MATCH(AD$1,'Tillförd energi'!$B$1:$AQ$1,0),FALSE)</f>
        <v>0</v>
      </c>
      <c r="AE391">
        <f>VLOOKUP($B391,'Tillförd energi'!$B$1:$AS$566,MATCH(AE$1,'Tillförd energi'!$B$1:$AQ$1,0),FALSE)</f>
        <v>0</v>
      </c>
      <c r="AF391">
        <f>VLOOKUP($B391,'Tillförd energi'!$B$1:$AS$566,MATCH(AF$1,'Tillförd energi'!$B$1:$AQ$1,0),FALSE)</f>
        <v>0.21</v>
      </c>
      <c r="AG391">
        <f>IFERROR(VLOOKUP(B391,Miljö!$B$1:$S$476,9,FALSE)/1,0)</f>
        <v>0</v>
      </c>
      <c r="AI391">
        <f t="shared" si="48"/>
        <v>15.524000000000001</v>
      </c>
      <c r="AJ391">
        <f t="shared" si="49"/>
        <v>15.524000000000001</v>
      </c>
      <c r="AK391">
        <f>IF(ISERROR(1/VLOOKUP($B391,Leveranser!$B$1:$S$500,MATCH("såld värme (gwh)",Leveranser!$B$1:$S$1,0),FALSE)),"",VLOOKUP($B391,Leveranser!$B$1:$S$500,MATCH("såld värme (gwh)",Leveranser!$B$1:$S$1,0),FALSE))</f>
        <v>9.9659999999999993</v>
      </c>
      <c r="AL391">
        <f>VLOOKUP($B391,Leveranser!$B$1:$Y$500,MATCH("Totalt såld fjärrvärme till andra fjärrvärmeföretag",Leveranser!$B$1:$AA$1,0),FALSE)</f>
        <v>0</v>
      </c>
      <c r="AM391">
        <f>IF(ISERROR(1/VLOOKUP($B391,Miljö!$B$1:$S$500,MATCH("Såld mängd produktionsspecifik fjärrvärme (GWh)",Miljö!$B$1:$R$1,0),FALSE)),0,VLOOKUP($B391,Miljö!$B$1:$S$500,MATCH("Såld mängd produktionsspecifik fjärrvärme (GWh)",Miljö!$B$1:$R$1,0),FALSE))</f>
        <v>0</v>
      </c>
      <c r="AN391" s="137">
        <f t="shared" si="50"/>
        <v>0.64197371811388804</v>
      </c>
      <c r="AP391" t="str">
        <f>VLOOKUP($B391,Miljövärden!$B$1:$H$446,7,FALSE)</f>
        <v>Ja</v>
      </c>
      <c r="AQ391" t="str">
        <f>VLOOKUP($B391,Miljövärden!$B$1:$H$446,6,FALSE)</f>
        <v>Ja</v>
      </c>
      <c r="AU391">
        <f t="shared" si="51"/>
        <v>0.21</v>
      </c>
      <c r="AV391">
        <f t="shared" si="52"/>
        <v>0</v>
      </c>
      <c r="AW391">
        <f t="shared" si="53"/>
        <v>14.866</v>
      </c>
      <c r="AX391">
        <f t="shared" si="54"/>
        <v>0</v>
      </c>
      <c r="AZ391">
        <f t="shared" si="55"/>
        <v>15.314</v>
      </c>
    </row>
    <row r="392" spans="1:52" customFormat="1" x14ac:dyDescent="0.25">
      <c r="A392" s="2" t="s">
        <v>583</v>
      </c>
      <c r="B392" s="2" t="s">
        <v>587</v>
      </c>
      <c r="C392">
        <f>VLOOKUP($B392,'Tillförd energi'!$B$1:$AS$566,MATCH(C$1,'Tillförd energi'!$B$1:$AQ$1,0),FALSE)</f>
        <v>0</v>
      </c>
      <c r="D392">
        <f>VLOOKUP($B392,'Tillförd energi'!$B$1:$AS$566,MATCH(D$1,'Tillförd energi'!$B$1:$AQ$1,0),FALSE)</f>
        <v>1.8490500000000001</v>
      </c>
      <c r="E392">
        <f>VLOOKUP($B392,'Tillförd energi'!$B$1:$AS$566,MATCH(E$1,'Tillförd energi'!$B$1:$AQ$1,0),FALSE)</f>
        <v>0</v>
      </c>
      <c r="F392">
        <f>VLOOKUP($B392,'Tillförd energi'!$B$1:$AS$566,MATCH(F$1,'Tillförd energi'!$B$1:$AQ$1,0),FALSE)</f>
        <v>0.83</v>
      </c>
      <c r="G392">
        <f>VLOOKUP($B392,'Tillförd energi'!$B$1:$AS$566,MATCH(G$1,'Tillförd energi'!$B$1:$AQ$1,0),FALSE)</f>
        <v>0</v>
      </c>
      <c r="H392">
        <f>VLOOKUP($B392,'Tillförd energi'!$B$1:$AS$566,MATCH(H$1,'Tillförd energi'!$B$1:$AQ$1,0),FALSE)</f>
        <v>0</v>
      </c>
      <c r="I392">
        <f>VLOOKUP($B392,'Tillförd energi'!$B$1:$AS$566,MATCH(I$1,'Tillförd energi'!$B$1:$AQ$1,0),FALSE)</f>
        <v>0</v>
      </c>
      <c r="J392">
        <f>VLOOKUP($B392,'Tillförd energi'!$B$1:$AS$566,MATCH(J$1,'Tillförd energi'!$B$1:$AQ$1,0),FALSE)</f>
        <v>0</v>
      </c>
      <c r="K392">
        <v>0</v>
      </c>
      <c r="L392">
        <f>VLOOKUP($B392,'Tillförd energi'!$B$1:$AS$566,MATCH(L$1,'Tillförd energi'!$B$1:$AQ$1,0),FALSE)</f>
        <v>8.9743999999999993</v>
      </c>
      <c r="M392">
        <f>VLOOKUP($B392,'Tillförd energi'!$B$1:$AS$566,MATCH(M$1,'Tillförd energi'!$B$1:$AQ$1,0),FALSE)</f>
        <v>49.602699999999999</v>
      </c>
      <c r="N392">
        <f>VLOOKUP($B392,'Tillförd energi'!$B$1:$AS$566,MATCH(N$1,'Tillförd energi'!$B$1:$AQ$1,0),FALSE)</f>
        <v>297.13799999999998</v>
      </c>
      <c r="O392">
        <f>VLOOKUP($B392,'Tillförd energi'!$B$1:$AS$566,MATCH(O$1,'Tillförd energi'!$B$1:$AQ$1,0),FALSE)</f>
        <v>42.690600000000003</v>
      </c>
      <c r="P392">
        <f>VLOOKUP($B392,'Tillförd energi'!$B$1:$AS$566,MATCH(P$1,'Tillförd energi'!$B$1:$AQ$1,0),FALSE)</f>
        <v>168.17400000000001</v>
      </c>
      <c r="Q392">
        <f>VLOOKUP($B392,'Tillförd energi'!$B$1:$AS$566,MATCH(Q$1,'Tillförd energi'!$B$1:$AQ$1,0),FALSE)</f>
        <v>0</v>
      </c>
      <c r="R392">
        <f>VLOOKUP($B392,'Tillförd energi'!$B$1:$AS$566,MATCH(R$1,'Tillförd energi'!$B$1:$AQ$1,0),FALSE)</f>
        <v>0</v>
      </c>
      <c r="S392">
        <f>VLOOKUP($B392,'Tillförd energi'!$B$1:$AS$566,MATCH(S$1,'Tillförd energi'!$B$1:$AQ$1,0),FALSE)</f>
        <v>0</v>
      </c>
      <c r="T392">
        <f>VLOOKUP($B392,'Tillförd energi'!$B$1:$AS$566,MATCH(T$1,'Tillförd energi'!$B$1:$AQ$1,0),FALSE)</f>
        <v>0</v>
      </c>
      <c r="U392">
        <f>VLOOKUP($B392,'Tillförd energi'!$B$1:$AS$566,MATCH(U$1,'Tillförd energi'!$B$1:$AQ$1,0),FALSE)</f>
        <v>0</v>
      </c>
      <c r="V392">
        <f>VLOOKUP($B392,'Tillförd energi'!$B$1:$AS$566,MATCH(V$1,'Tillförd energi'!$B$1:$AQ$1,0),FALSE)</f>
        <v>0</v>
      </c>
      <c r="W392">
        <f>VLOOKUP($B392,'Tillförd energi'!$B$1:$AS$566,MATCH(W$1,'Tillförd energi'!$B$1:$AQ$1,0),FALSE)</f>
        <v>0</v>
      </c>
      <c r="X392">
        <f>VLOOKUP($B392,'Tillförd energi'!$B$1:$AS$566,MATCH(X$1,'Tillförd energi'!$B$1:$AQ$1,0),FALSE)</f>
        <v>0</v>
      </c>
      <c r="Y392">
        <f>VLOOKUP($B392,'Tillförd energi'!$B$1:$AS$566,MATCH(Y$1,'Tillförd energi'!$B$1:$AQ$1,0),FALSE)</f>
        <v>29.054300000000001</v>
      </c>
      <c r="Z392">
        <f>VLOOKUP($B392,'Tillförd energi'!$B$1:$AS$566,MATCH(Z$1,'Tillförd energi'!$B$1:$AQ$1,0),FALSE)</f>
        <v>0</v>
      </c>
      <c r="AA392">
        <f>VLOOKUP($B392,'Tillförd energi'!$B$1:$AS$566,MATCH(AA$1,'Tillförd energi'!$B$1:$AQ$1,0),FALSE)</f>
        <v>0</v>
      </c>
      <c r="AB392">
        <f>VLOOKUP($B392,'Tillförd energi'!$B$1:$AS$566,MATCH(AB$1,'Tillförd energi'!$B$1:$AQ$1,0),FALSE)</f>
        <v>0</v>
      </c>
      <c r="AC392">
        <f>VLOOKUP($B392,'Tillförd energi'!$B$1:$AS$566,MATCH(AC$1,'Tillförd energi'!$B$1:$AQ$1,0),FALSE)</f>
        <v>32.152000000000001</v>
      </c>
      <c r="AD392">
        <f>VLOOKUP($B392,'Tillförd energi'!$B$1:$AS$566,MATCH(AD$1,'Tillförd energi'!$B$1:$AQ$1,0),FALSE)</f>
        <v>0</v>
      </c>
      <c r="AE392">
        <f>VLOOKUP($B392,'Tillförd energi'!$B$1:$AS$566,MATCH(AE$1,'Tillförd energi'!$B$1:$AQ$1,0),FALSE)</f>
        <v>0</v>
      </c>
      <c r="AF392">
        <f>VLOOKUP($B392,'Tillförd energi'!$B$1:$AS$566,MATCH(AF$1,'Tillförd energi'!$B$1:$AQ$1,0),FALSE)</f>
        <v>25.529599999999999</v>
      </c>
      <c r="AG392">
        <f>IFERROR(VLOOKUP(B392,Miljö!$B$1:$S$476,9,FALSE)/1,0)</f>
        <v>0</v>
      </c>
      <c r="AI392">
        <f t="shared" si="48"/>
        <v>655.99464999999998</v>
      </c>
      <c r="AJ392">
        <f t="shared" si="49"/>
        <v>655.99464999999998</v>
      </c>
      <c r="AK392">
        <f>IF(ISERROR(1/VLOOKUP($B392,Leveranser!$B$1:$S$500,MATCH("såld värme (gwh)",Leveranser!$B$1:$S$1,0),FALSE)),"",VLOOKUP($B392,Leveranser!$B$1:$S$500,MATCH("såld värme (gwh)",Leveranser!$B$1:$S$1,0),FALSE))</f>
        <v>509.45299999999997</v>
      </c>
      <c r="AL392">
        <f>VLOOKUP($B392,Leveranser!$B$1:$Y$500,MATCH("Totalt såld fjärrvärme till andra fjärrvärmeföretag",Leveranser!$B$1:$AA$1,0),FALSE)</f>
        <v>0</v>
      </c>
      <c r="AM392">
        <f>IF(ISERROR(1/VLOOKUP($B392,Miljö!$B$1:$S$500,MATCH("Såld mängd produktionsspecifik fjärrvärme (GWh)",Miljö!$B$1:$R$1,0),FALSE)),0,VLOOKUP($B392,Miljö!$B$1:$S$500,MATCH("Såld mängd produktionsspecifik fjärrvärme (GWh)",Miljö!$B$1:$R$1,0),FALSE))</f>
        <v>0</v>
      </c>
      <c r="AN392" s="137">
        <f t="shared" si="50"/>
        <v>0.77661151657258176</v>
      </c>
      <c r="AP392" t="str">
        <f>VLOOKUP($B392,Miljövärden!$B$1:$H$446,7,FALSE)</f>
        <v>Ja</v>
      </c>
      <c r="AQ392" t="str">
        <f>VLOOKUP($B392,Miljövärden!$B$1:$H$446,6,FALSE)</f>
        <v>Ja</v>
      </c>
      <c r="AU392">
        <f t="shared" si="51"/>
        <v>25.529599999999999</v>
      </c>
      <c r="AV392">
        <f t="shared" si="52"/>
        <v>0</v>
      </c>
      <c r="AW392">
        <f t="shared" si="53"/>
        <v>557.60529999999994</v>
      </c>
      <c r="AX392">
        <f t="shared" si="54"/>
        <v>0</v>
      </c>
      <c r="AZ392">
        <f t="shared" si="55"/>
        <v>566.5797</v>
      </c>
    </row>
    <row r="393" spans="1:52" customFormat="1" x14ac:dyDescent="0.25">
      <c r="A393" s="2" t="s">
        <v>588</v>
      </c>
      <c r="B393" s="2" t="s">
        <v>589</v>
      </c>
      <c r="C393">
        <f>VLOOKUP($B393,'Tillförd energi'!$B$1:$AS$566,MATCH(C$1,'Tillförd energi'!$B$1:$AQ$1,0),FALSE)</f>
        <v>0</v>
      </c>
      <c r="D393">
        <f>VLOOKUP($B393,'Tillförd energi'!$B$1:$AS$566,MATCH(D$1,'Tillförd energi'!$B$1:$AQ$1,0),FALSE)</f>
        <v>2.601</v>
      </c>
      <c r="E393">
        <f>VLOOKUP($B393,'Tillförd energi'!$B$1:$AS$566,MATCH(E$1,'Tillförd energi'!$B$1:$AQ$1,0),FALSE)</f>
        <v>0</v>
      </c>
      <c r="F393">
        <f>VLOOKUP($B393,'Tillförd energi'!$B$1:$AS$566,MATCH(F$1,'Tillförd energi'!$B$1:$AQ$1,0),FALSE)</f>
        <v>0</v>
      </c>
      <c r="G393">
        <f>VLOOKUP($B393,'Tillförd energi'!$B$1:$AS$566,MATCH(G$1,'Tillförd energi'!$B$1:$AQ$1,0),FALSE)</f>
        <v>0</v>
      </c>
      <c r="H393">
        <f>VLOOKUP($B393,'Tillförd energi'!$B$1:$AS$566,MATCH(H$1,'Tillförd energi'!$B$1:$AQ$1,0),FALSE)</f>
        <v>0</v>
      </c>
      <c r="I393">
        <f>VLOOKUP($B393,'Tillförd energi'!$B$1:$AS$566,MATCH(I$1,'Tillförd energi'!$B$1:$AQ$1,0),FALSE)</f>
        <v>0</v>
      </c>
      <c r="J393">
        <f>VLOOKUP($B393,'Tillförd energi'!$B$1:$AS$566,MATCH(J$1,'Tillförd energi'!$B$1:$AQ$1,0),FALSE)</f>
        <v>4.4260000000000002</v>
      </c>
      <c r="K393">
        <v>0</v>
      </c>
      <c r="L393">
        <f>VLOOKUP($B393,'Tillförd energi'!$B$1:$AS$566,MATCH(L$1,'Tillförd energi'!$B$1:$AQ$1,0),FALSE)</f>
        <v>0</v>
      </c>
      <c r="M393">
        <f>VLOOKUP($B393,'Tillförd energi'!$B$1:$AS$566,MATCH(M$1,'Tillförd energi'!$B$1:$AQ$1,0),FALSE)</f>
        <v>0</v>
      </c>
      <c r="N393">
        <f>VLOOKUP($B393,'Tillförd energi'!$B$1:$AS$566,MATCH(N$1,'Tillförd energi'!$B$1:$AQ$1,0),FALSE)</f>
        <v>99.944000000000003</v>
      </c>
      <c r="O393">
        <f>VLOOKUP($B393,'Tillförd energi'!$B$1:$AS$566,MATCH(O$1,'Tillförd energi'!$B$1:$AQ$1,0),FALSE)</f>
        <v>0</v>
      </c>
      <c r="P393">
        <f>VLOOKUP($B393,'Tillförd energi'!$B$1:$AS$566,MATCH(P$1,'Tillförd energi'!$B$1:$AQ$1,0),FALSE)</f>
        <v>14.5</v>
      </c>
      <c r="Q393">
        <f>VLOOKUP($B393,'Tillförd energi'!$B$1:$AS$566,MATCH(Q$1,'Tillförd energi'!$B$1:$AQ$1,0),FALSE)</f>
        <v>24.6218</v>
      </c>
      <c r="R393">
        <f>VLOOKUP($B393,'Tillförd energi'!$B$1:$AS$566,MATCH(R$1,'Tillförd energi'!$B$1:$AQ$1,0),FALSE)</f>
        <v>3.1480000000000001</v>
      </c>
      <c r="S393">
        <f>VLOOKUP($B393,'Tillförd energi'!$B$1:$AS$566,MATCH(S$1,'Tillförd energi'!$B$1:$AQ$1,0),FALSE)</f>
        <v>0</v>
      </c>
      <c r="T393">
        <f>VLOOKUP($B393,'Tillförd energi'!$B$1:$AS$566,MATCH(T$1,'Tillförd energi'!$B$1:$AQ$1,0),FALSE)</f>
        <v>0</v>
      </c>
      <c r="U393">
        <f>VLOOKUP($B393,'Tillförd energi'!$B$1:$AS$566,MATCH(U$1,'Tillförd energi'!$B$1:$AQ$1,0),FALSE)</f>
        <v>0</v>
      </c>
      <c r="V393">
        <f>VLOOKUP($B393,'Tillförd energi'!$B$1:$AS$566,MATCH(V$1,'Tillförd energi'!$B$1:$AQ$1,0),FALSE)</f>
        <v>0</v>
      </c>
      <c r="W393">
        <f>VLOOKUP($B393,'Tillförd energi'!$B$1:$AS$566,MATCH(W$1,'Tillförd energi'!$B$1:$AQ$1,0),FALSE)</f>
        <v>0.1</v>
      </c>
      <c r="X393">
        <f>VLOOKUP($B393,'Tillförd energi'!$B$1:$AS$566,MATCH(X$1,'Tillförd energi'!$B$1:$AQ$1,0),FALSE)</f>
        <v>4.2</v>
      </c>
      <c r="Y393">
        <f>VLOOKUP($B393,'Tillförd energi'!$B$1:$AS$566,MATCH(Y$1,'Tillförd energi'!$B$1:$AQ$1,0),FALSE)</f>
        <v>0</v>
      </c>
      <c r="Z393">
        <f>VLOOKUP($B393,'Tillförd energi'!$B$1:$AS$566,MATCH(Z$1,'Tillförd energi'!$B$1:$AQ$1,0),FALSE)</f>
        <v>0</v>
      </c>
      <c r="AA393">
        <f>VLOOKUP($B393,'Tillförd energi'!$B$1:$AS$566,MATCH(AA$1,'Tillförd energi'!$B$1:$AQ$1,0),FALSE)</f>
        <v>0</v>
      </c>
      <c r="AB393">
        <f>VLOOKUP($B393,'Tillförd energi'!$B$1:$AS$566,MATCH(AB$1,'Tillförd energi'!$B$1:$AQ$1,0),FALSE)</f>
        <v>0</v>
      </c>
      <c r="AC393">
        <f>VLOOKUP($B393,'Tillförd energi'!$B$1:$AS$566,MATCH(AC$1,'Tillförd energi'!$B$1:$AQ$1,0),FALSE)</f>
        <v>20.315000000000001</v>
      </c>
      <c r="AD393">
        <f>VLOOKUP($B393,'Tillförd energi'!$B$1:$AS$566,MATCH(AD$1,'Tillförd energi'!$B$1:$AQ$1,0),FALSE)</f>
        <v>0</v>
      </c>
      <c r="AE393">
        <f>VLOOKUP($B393,'Tillförd energi'!$B$1:$AS$566,MATCH(AE$1,'Tillförd energi'!$B$1:$AQ$1,0),FALSE)</f>
        <v>0</v>
      </c>
      <c r="AF393">
        <f>VLOOKUP($B393,'Tillförd energi'!$B$1:$AS$566,MATCH(AF$1,'Tillförd energi'!$B$1:$AQ$1,0),FALSE)</f>
        <v>3.694</v>
      </c>
      <c r="AG393">
        <f>IFERROR(VLOOKUP(B393,Miljö!$B$1:$S$476,9,FALSE)/1,0)</f>
        <v>0</v>
      </c>
      <c r="AI393">
        <f t="shared" si="48"/>
        <v>177.54979999999998</v>
      </c>
      <c r="AJ393">
        <f t="shared" si="49"/>
        <v>177.54979999999998</v>
      </c>
      <c r="AK393">
        <f>IF(ISERROR(1/VLOOKUP($B393,Leveranser!$B$1:$S$500,MATCH("såld värme (gwh)",Leveranser!$B$1:$S$1,0),FALSE)),"",VLOOKUP($B393,Leveranser!$B$1:$S$500,MATCH("såld värme (gwh)",Leveranser!$B$1:$S$1,0),FALSE))</f>
        <v>127.248</v>
      </c>
      <c r="AL393">
        <f>VLOOKUP($B393,Leveranser!$B$1:$Y$500,MATCH("Totalt såld fjärrvärme till andra fjärrvärmeföretag",Leveranser!$B$1:$AA$1,0),FALSE)</f>
        <v>0</v>
      </c>
      <c r="AM393">
        <f>IF(ISERROR(1/VLOOKUP($B393,Miljö!$B$1:$S$500,MATCH("Såld mängd produktionsspecifik fjärrvärme (GWh)",Miljö!$B$1:$R$1,0),FALSE)),0,VLOOKUP($B393,Miljö!$B$1:$S$500,MATCH("Såld mängd produktionsspecifik fjärrvärme (GWh)",Miljö!$B$1:$R$1,0),FALSE))</f>
        <v>0</v>
      </c>
      <c r="AN393" s="137">
        <f t="shared" si="50"/>
        <v>0.71668906413862488</v>
      </c>
      <c r="AP393" t="str">
        <f>VLOOKUP($B393,Miljövärden!$B$1:$H$446,7,FALSE)</f>
        <v>Ja</v>
      </c>
      <c r="AQ393" t="str">
        <f>VLOOKUP($B393,Miljövärden!$B$1:$H$446,6,FALSE)</f>
        <v>Ja</v>
      </c>
      <c r="AU393">
        <f t="shared" si="51"/>
        <v>3.694</v>
      </c>
      <c r="AV393">
        <f t="shared" si="52"/>
        <v>4.2</v>
      </c>
      <c r="AW393">
        <f t="shared" si="53"/>
        <v>139.0658</v>
      </c>
      <c r="AX393">
        <f t="shared" si="54"/>
        <v>3.1480000000000001</v>
      </c>
      <c r="AZ393">
        <f t="shared" si="55"/>
        <v>146.51379999999997</v>
      </c>
    </row>
    <row r="394" spans="1:52" customFormat="1" x14ac:dyDescent="0.25">
      <c r="A394" s="2" t="s">
        <v>590</v>
      </c>
      <c r="B394" s="2" t="s">
        <v>591</v>
      </c>
      <c r="C394">
        <f>VLOOKUP($B394,'Tillförd energi'!$B$1:$AS$566,MATCH(C$1,'Tillförd energi'!$B$1:$AQ$1,0),FALSE)</f>
        <v>0</v>
      </c>
      <c r="D394">
        <f>VLOOKUP($B394,'Tillförd energi'!$B$1:$AS$566,MATCH(D$1,'Tillförd energi'!$B$1:$AQ$1,0),FALSE)</f>
        <v>0.19</v>
      </c>
      <c r="E394">
        <f>VLOOKUP($B394,'Tillförd energi'!$B$1:$AS$566,MATCH(E$1,'Tillförd energi'!$B$1:$AQ$1,0),FALSE)</f>
        <v>0</v>
      </c>
      <c r="F394">
        <f>VLOOKUP($B394,'Tillförd energi'!$B$1:$AS$566,MATCH(F$1,'Tillförd energi'!$B$1:$AQ$1,0),FALSE)</f>
        <v>0</v>
      </c>
      <c r="G394">
        <f>VLOOKUP($B394,'Tillförd energi'!$B$1:$AS$566,MATCH(G$1,'Tillförd energi'!$B$1:$AQ$1,0),FALSE)</f>
        <v>0</v>
      </c>
      <c r="H394">
        <f>VLOOKUP($B394,'Tillförd energi'!$B$1:$AS$566,MATCH(H$1,'Tillförd energi'!$B$1:$AQ$1,0),FALSE)</f>
        <v>0</v>
      </c>
      <c r="I394">
        <f>VLOOKUP($B394,'Tillförd energi'!$B$1:$AS$566,MATCH(I$1,'Tillförd energi'!$B$1:$AQ$1,0),FALSE)</f>
        <v>0</v>
      </c>
      <c r="J394">
        <f>VLOOKUP($B394,'Tillförd energi'!$B$1:$AS$566,MATCH(J$1,'Tillförd energi'!$B$1:$AQ$1,0),FALSE)</f>
        <v>0</v>
      </c>
      <c r="K394">
        <v>0</v>
      </c>
      <c r="L394">
        <f>VLOOKUP($B394,'Tillförd energi'!$B$1:$AS$566,MATCH(L$1,'Tillförd energi'!$B$1:$AQ$1,0),FALSE)</f>
        <v>0</v>
      </c>
      <c r="M394">
        <f>VLOOKUP($B394,'Tillförd energi'!$B$1:$AS$566,MATCH(M$1,'Tillförd energi'!$B$1:$AQ$1,0),FALSE)</f>
        <v>0</v>
      </c>
      <c r="N394">
        <f>VLOOKUP($B394,'Tillförd energi'!$B$1:$AS$566,MATCH(N$1,'Tillförd energi'!$B$1:$AQ$1,0),FALSE)</f>
        <v>0</v>
      </c>
      <c r="O394">
        <f>VLOOKUP($B394,'Tillförd energi'!$B$1:$AS$566,MATCH(O$1,'Tillförd energi'!$B$1:$AQ$1,0),FALSE)</f>
        <v>0</v>
      </c>
      <c r="P394">
        <f>VLOOKUP($B394,'Tillförd energi'!$B$1:$AS$566,MATCH(P$1,'Tillförd energi'!$B$1:$AQ$1,0),FALSE)</f>
        <v>0</v>
      </c>
      <c r="Q394">
        <f>VLOOKUP($B394,'Tillförd energi'!$B$1:$AS$566,MATCH(Q$1,'Tillförd energi'!$B$1:$AQ$1,0),FALSE)</f>
        <v>0</v>
      </c>
      <c r="R394">
        <f>VLOOKUP($B394,'Tillförd energi'!$B$1:$AS$566,MATCH(R$1,'Tillförd energi'!$B$1:$AQ$1,0),FALSE)</f>
        <v>6.6</v>
      </c>
      <c r="S394">
        <f>VLOOKUP($B394,'Tillförd energi'!$B$1:$AS$566,MATCH(S$1,'Tillförd energi'!$B$1:$AQ$1,0),FALSE)</f>
        <v>0</v>
      </c>
      <c r="T394">
        <f>VLOOKUP($B394,'Tillförd energi'!$B$1:$AS$566,MATCH(T$1,'Tillförd energi'!$B$1:$AQ$1,0),FALSE)</f>
        <v>0</v>
      </c>
      <c r="U394">
        <f>VLOOKUP($B394,'Tillförd energi'!$B$1:$AS$566,MATCH(U$1,'Tillförd energi'!$B$1:$AQ$1,0),FALSE)</f>
        <v>0</v>
      </c>
      <c r="V394">
        <f>VLOOKUP($B394,'Tillförd energi'!$B$1:$AS$566,MATCH(V$1,'Tillförd energi'!$B$1:$AQ$1,0),FALSE)</f>
        <v>0</v>
      </c>
      <c r="W394">
        <f>VLOOKUP($B394,'Tillförd energi'!$B$1:$AS$566,MATCH(W$1,'Tillförd energi'!$B$1:$AQ$1,0),FALSE)</f>
        <v>0</v>
      </c>
      <c r="X394">
        <f>VLOOKUP($B394,'Tillförd energi'!$B$1:$AS$566,MATCH(X$1,'Tillförd energi'!$B$1:$AQ$1,0),FALSE)</f>
        <v>0</v>
      </c>
      <c r="Y394">
        <f>VLOOKUP($B394,'Tillförd energi'!$B$1:$AS$566,MATCH(Y$1,'Tillförd energi'!$B$1:$AQ$1,0),FALSE)</f>
        <v>0</v>
      </c>
      <c r="Z394">
        <f>VLOOKUP($B394,'Tillförd energi'!$B$1:$AS$566,MATCH(Z$1,'Tillförd energi'!$B$1:$AQ$1,0),FALSE)</f>
        <v>0</v>
      </c>
      <c r="AA394">
        <f>VLOOKUP($B394,'Tillförd energi'!$B$1:$AS$566,MATCH(AA$1,'Tillförd energi'!$B$1:$AQ$1,0),FALSE)</f>
        <v>0</v>
      </c>
      <c r="AB394">
        <f>VLOOKUP($B394,'Tillförd energi'!$B$1:$AS$566,MATCH(AB$1,'Tillförd energi'!$B$1:$AQ$1,0),FALSE)</f>
        <v>0</v>
      </c>
      <c r="AC394">
        <f>VLOOKUP($B394,'Tillförd energi'!$B$1:$AS$566,MATCH(AC$1,'Tillförd energi'!$B$1:$AQ$1,0),FALSE)</f>
        <v>0</v>
      </c>
      <c r="AD394">
        <f>VLOOKUP($B394,'Tillförd energi'!$B$1:$AS$566,MATCH(AD$1,'Tillförd energi'!$B$1:$AQ$1,0),FALSE)</f>
        <v>0</v>
      </c>
      <c r="AE394">
        <f>VLOOKUP($B394,'Tillförd energi'!$B$1:$AS$566,MATCH(AE$1,'Tillförd energi'!$B$1:$AQ$1,0),FALSE)</f>
        <v>0</v>
      </c>
      <c r="AF394">
        <f>VLOOKUP($B394,'Tillförd energi'!$B$1:$AS$566,MATCH(AF$1,'Tillförd energi'!$B$1:$AQ$1,0),FALSE)</f>
        <v>0.19800000000000001</v>
      </c>
      <c r="AG394">
        <f>IFERROR(VLOOKUP(B394,Miljö!$B$1:$S$476,9,FALSE)/1,0)</f>
        <v>0</v>
      </c>
      <c r="AI394">
        <f t="shared" si="48"/>
        <v>6.9880000000000004</v>
      </c>
      <c r="AJ394">
        <f t="shared" si="49"/>
        <v>6.9880000000000004</v>
      </c>
      <c r="AK394">
        <f>IF(ISERROR(1/VLOOKUP($B394,Leveranser!$B$1:$S$500,MATCH("såld värme (gwh)",Leveranser!$B$1:$S$1,0),FALSE)),"",VLOOKUP($B394,Leveranser!$B$1:$S$500,MATCH("såld värme (gwh)",Leveranser!$B$1:$S$1,0),FALSE))</f>
        <v>6.6</v>
      </c>
      <c r="AL394">
        <f>VLOOKUP($B394,Leveranser!$B$1:$Y$500,MATCH("Totalt såld fjärrvärme till andra fjärrvärmeföretag",Leveranser!$B$1:$AA$1,0),FALSE)</f>
        <v>0</v>
      </c>
      <c r="AM394">
        <f>IF(ISERROR(1/VLOOKUP($B394,Miljö!$B$1:$S$500,MATCH("Såld mängd produktionsspecifik fjärrvärme (GWh)",Miljö!$B$1:$R$1,0),FALSE)),0,VLOOKUP($B394,Miljö!$B$1:$S$500,MATCH("Såld mängd produktionsspecifik fjärrvärme (GWh)",Miljö!$B$1:$R$1,0),FALSE))</f>
        <v>0</v>
      </c>
      <c r="AN394" s="137">
        <f t="shared" si="50"/>
        <v>0.94447624499141369</v>
      </c>
      <c r="AP394" t="str">
        <f>VLOOKUP($B394,Miljövärden!$B$1:$H$446,7,FALSE)</f>
        <v>Ja</v>
      </c>
      <c r="AQ394" t="str">
        <f>VLOOKUP($B394,Miljövärden!$B$1:$H$446,6,FALSE)</f>
        <v>Ja</v>
      </c>
      <c r="AU394">
        <f t="shared" si="51"/>
        <v>0.19800000000000001</v>
      </c>
      <c r="AV394">
        <f t="shared" si="52"/>
        <v>0</v>
      </c>
      <c r="AW394">
        <f t="shared" si="53"/>
        <v>0</v>
      </c>
      <c r="AX394">
        <f t="shared" si="54"/>
        <v>6.6</v>
      </c>
      <c r="AZ394">
        <f t="shared" si="55"/>
        <v>6.6</v>
      </c>
    </row>
    <row r="395" spans="1:52" customFormat="1" x14ac:dyDescent="0.25">
      <c r="A395" s="2" t="s">
        <v>590</v>
      </c>
      <c r="B395" s="2" t="s">
        <v>592</v>
      </c>
      <c r="C395">
        <f>VLOOKUP($B395,'Tillförd energi'!$B$1:$AS$566,MATCH(C$1,'Tillförd energi'!$B$1:$AQ$1,0),FALSE)</f>
        <v>0</v>
      </c>
      <c r="D395">
        <f>VLOOKUP($B395,'Tillförd energi'!$B$1:$AS$566,MATCH(D$1,'Tillförd energi'!$B$1:$AQ$1,0),FALSE)</f>
        <v>0.5</v>
      </c>
      <c r="E395">
        <f>VLOOKUP($B395,'Tillförd energi'!$B$1:$AS$566,MATCH(E$1,'Tillförd energi'!$B$1:$AQ$1,0),FALSE)</f>
        <v>0</v>
      </c>
      <c r="F395">
        <f>VLOOKUP($B395,'Tillförd energi'!$B$1:$AS$566,MATCH(F$1,'Tillförd energi'!$B$1:$AQ$1,0),FALSE)</f>
        <v>0</v>
      </c>
      <c r="G395">
        <f>VLOOKUP($B395,'Tillförd energi'!$B$1:$AS$566,MATCH(G$1,'Tillförd energi'!$B$1:$AQ$1,0),FALSE)</f>
        <v>0</v>
      </c>
      <c r="H395">
        <f>VLOOKUP($B395,'Tillförd energi'!$B$1:$AS$566,MATCH(H$1,'Tillförd energi'!$B$1:$AQ$1,0),FALSE)</f>
        <v>0</v>
      </c>
      <c r="I395">
        <f>VLOOKUP($B395,'Tillförd energi'!$B$1:$AS$566,MATCH(I$1,'Tillförd energi'!$B$1:$AQ$1,0),FALSE)</f>
        <v>0</v>
      </c>
      <c r="J395">
        <f>VLOOKUP($B395,'Tillförd energi'!$B$1:$AS$566,MATCH(J$1,'Tillförd energi'!$B$1:$AQ$1,0),FALSE)</f>
        <v>0</v>
      </c>
      <c r="K395">
        <v>0</v>
      </c>
      <c r="L395">
        <f>VLOOKUP($B395,'Tillförd energi'!$B$1:$AS$566,MATCH(L$1,'Tillförd energi'!$B$1:$AQ$1,0),FALSE)</f>
        <v>0</v>
      </c>
      <c r="M395">
        <f>VLOOKUP($B395,'Tillförd energi'!$B$1:$AS$566,MATCH(M$1,'Tillförd energi'!$B$1:$AQ$1,0),FALSE)</f>
        <v>0</v>
      </c>
      <c r="N395">
        <f>VLOOKUP($B395,'Tillförd energi'!$B$1:$AS$566,MATCH(N$1,'Tillförd energi'!$B$1:$AQ$1,0),FALSE)</f>
        <v>0</v>
      </c>
      <c r="O395">
        <f>VLOOKUP($B395,'Tillförd energi'!$B$1:$AS$566,MATCH(O$1,'Tillförd energi'!$B$1:$AQ$1,0),FALSE)</f>
        <v>0</v>
      </c>
      <c r="P395">
        <f>VLOOKUP($B395,'Tillförd energi'!$B$1:$AS$566,MATCH(P$1,'Tillförd energi'!$B$1:$AQ$1,0),FALSE)</f>
        <v>0</v>
      </c>
      <c r="Q395">
        <f>VLOOKUP($B395,'Tillförd energi'!$B$1:$AS$566,MATCH(Q$1,'Tillförd energi'!$B$1:$AQ$1,0),FALSE)</f>
        <v>0</v>
      </c>
      <c r="R395">
        <f>VLOOKUP($B395,'Tillförd energi'!$B$1:$AS$566,MATCH(R$1,'Tillförd energi'!$B$1:$AQ$1,0),FALSE)</f>
        <v>0</v>
      </c>
      <c r="S395">
        <f>VLOOKUP($B395,'Tillförd energi'!$B$1:$AS$566,MATCH(S$1,'Tillförd energi'!$B$1:$AQ$1,0),FALSE)</f>
        <v>0</v>
      </c>
      <c r="T395">
        <f>VLOOKUP($B395,'Tillförd energi'!$B$1:$AS$566,MATCH(T$1,'Tillförd energi'!$B$1:$AQ$1,0),FALSE)</f>
        <v>0</v>
      </c>
      <c r="U395">
        <f>VLOOKUP($B395,'Tillförd energi'!$B$1:$AS$566,MATCH(U$1,'Tillförd energi'!$B$1:$AQ$1,0),FALSE)</f>
        <v>0</v>
      </c>
      <c r="V395">
        <f>VLOOKUP($B395,'Tillförd energi'!$B$1:$AS$566,MATCH(V$1,'Tillförd energi'!$B$1:$AQ$1,0),FALSE)</f>
        <v>0</v>
      </c>
      <c r="W395">
        <f>VLOOKUP($B395,'Tillförd energi'!$B$1:$AS$566,MATCH(W$1,'Tillförd energi'!$B$1:$AQ$1,0),FALSE)</f>
        <v>0</v>
      </c>
      <c r="X395">
        <f>VLOOKUP($B395,'Tillförd energi'!$B$1:$AS$566,MATCH(X$1,'Tillförd energi'!$B$1:$AQ$1,0),FALSE)</f>
        <v>0</v>
      </c>
      <c r="Y395">
        <f>VLOOKUP($B395,'Tillförd energi'!$B$1:$AS$566,MATCH(Y$1,'Tillförd energi'!$B$1:$AQ$1,0),FALSE)</f>
        <v>0</v>
      </c>
      <c r="Z395">
        <f>VLOOKUP($B395,'Tillförd energi'!$B$1:$AS$566,MATCH(Z$1,'Tillförd energi'!$B$1:$AQ$1,0),FALSE)</f>
        <v>0</v>
      </c>
      <c r="AA395">
        <f>VLOOKUP($B395,'Tillförd energi'!$B$1:$AS$566,MATCH(AA$1,'Tillförd energi'!$B$1:$AQ$1,0),FALSE)</f>
        <v>0</v>
      </c>
      <c r="AB395">
        <f>VLOOKUP($B395,'Tillförd energi'!$B$1:$AS$566,MATCH(AB$1,'Tillförd energi'!$B$1:$AQ$1,0),FALSE)</f>
        <v>0</v>
      </c>
      <c r="AC395">
        <f>VLOOKUP($B395,'Tillförd energi'!$B$1:$AS$566,MATCH(AC$1,'Tillförd energi'!$B$1:$AQ$1,0),FALSE)</f>
        <v>0</v>
      </c>
      <c r="AD395">
        <f>VLOOKUP($B395,'Tillförd energi'!$B$1:$AS$566,MATCH(AD$1,'Tillförd energi'!$B$1:$AQ$1,0),FALSE)</f>
        <v>0</v>
      </c>
      <c r="AE395">
        <f>VLOOKUP($B395,'Tillförd energi'!$B$1:$AS$566,MATCH(AE$1,'Tillförd energi'!$B$1:$AQ$1,0),FALSE)</f>
        <v>0</v>
      </c>
      <c r="AF395">
        <f>VLOOKUP($B395,'Tillförd energi'!$B$1:$AS$566,MATCH(AF$1,'Tillförd energi'!$B$1:$AQ$1,0),FALSE)</f>
        <v>1.4999999999999999E-2</v>
      </c>
      <c r="AG395">
        <f>IFERROR(VLOOKUP(B395,Miljö!$B$1:$S$476,9,FALSE)/1,0)</f>
        <v>0</v>
      </c>
      <c r="AI395">
        <f t="shared" si="48"/>
        <v>0.51500000000000001</v>
      </c>
      <c r="AJ395">
        <f t="shared" si="49"/>
        <v>0.51500000000000001</v>
      </c>
      <c r="AK395">
        <f>IF(ISERROR(1/VLOOKUP($B395,Leveranser!$B$1:$S$500,MATCH("såld värme (gwh)",Leveranser!$B$1:$S$1,0),FALSE)),"",VLOOKUP($B395,Leveranser!$B$1:$S$500,MATCH("såld värme (gwh)",Leveranser!$B$1:$S$1,0),FALSE))</f>
        <v>0.5</v>
      </c>
      <c r="AL395">
        <f>VLOOKUP($B395,Leveranser!$B$1:$Y$500,MATCH("Totalt såld fjärrvärme till andra fjärrvärmeföretag",Leveranser!$B$1:$AA$1,0),FALSE)</f>
        <v>0</v>
      </c>
      <c r="AM395">
        <f>IF(ISERROR(1/VLOOKUP($B395,Miljö!$B$1:$S$500,MATCH("Såld mängd produktionsspecifik fjärrvärme (GWh)",Miljö!$B$1:$R$1,0),FALSE)),0,VLOOKUP($B395,Miljö!$B$1:$S$500,MATCH("Såld mängd produktionsspecifik fjärrvärme (GWh)",Miljö!$B$1:$R$1,0),FALSE))</f>
        <v>0</v>
      </c>
      <c r="AN395" s="137">
        <f t="shared" si="50"/>
        <v>0.970873786407767</v>
      </c>
      <c r="AP395" t="str">
        <f>VLOOKUP($B395,Miljövärden!$B$1:$H$446,7,FALSE)</f>
        <v>Ja</v>
      </c>
      <c r="AQ395" t="str">
        <f>VLOOKUP($B395,Miljövärden!$B$1:$H$446,6,FALSE)</f>
        <v>Ja</v>
      </c>
      <c r="AU395">
        <f t="shared" si="51"/>
        <v>1.4999999999999999E-2</v>
      </c>
      <c r="AV395">
        <f t="shared" si="52"/>
        <v>0</v>
      </c>
      <c r="AW395">
        <f t="shared" si="53"/>
        <v>0</v>
      </c>
      <c r="AX395">
        <f t="shared" si="54"/>
        <v>0</v>
      </c>
      <c r="AZ395">
        <f t="shared" si="55"/>
        <v>0</v>
      </c>
    </row>
    <row r="396" spans="1:52" customFormat="1" x14ac:dyDescent="0.25">
      <c r="A396" s="2" t="s">
        <v>590</v>
      </c>
      <c r="B396" s="2" t="s">
        <v>593</v>
      </c>
      <c r="C396">
        <f>VLOOKUP($B396,'Tillförd energi'!$B$1:$AS$566,MATCH(C$1,'Tillförd energi'!$B$1:$AQ$1,0),FALSE)</f>
        <v>0</v>
      </c>
      <c r="D396">
        <f>VLOOKUP($B396,'Tillförd energi'!$B$1:$AS$566,MATCH(D$1,'Tillförd energi'!$B$1:$AQ$1,0),FALSE)</f>
        <v>0.43</v>
      </c>
      <c r="E396">
        <f>VLOOKUP($B396,'Tillförd energi'!$B$1:$AS$566,MATCH(E$1,'Tillförd energi'!$B$1:$AQ$1,0),FALSE)</f>
        <v>0</v>
      </c>
      <c r="F396">
        <f>VLOOKUP($B396,'Tillförd energi'!$B$1:$AS$566,MATCH(F$1,'Tillförd energi'!$B$1:$AQ$1,0),FALSE)</f>
        <v>0</v>
      </c>
      <c r="G396">
        <f>VLOOKUP($B396,'Tillförd energi'!$B$1:$AS$566,MATCH(G$1,'Tillförd energi'!$B$1:$AQ$1,0),FALSE)</f>
        <v>0</v>
      </c>
      <c r="H396">
        <f>VLOOKUP($B396,'Tillförd energi'!$B$1:$AS$566,MATCH(H$1,'Tillförd energi'!$B$1:$AQ$1,0),FALSE)</f>
        <v>0</v>
      </c>
      <c r="I396">
        <f>VLOOKUP($B396,'Tillförd energi'!$B$1:$AS$566,MATCH(I$1,'Tillförd energi'!$B$1:$AQ$1,0),FALSE)</f>
        <v>0</v>
      </c>
      <c r="J396">
        <f>VLOOKUP($B396,'Tillförd energi'!$B$1:$AS$566,MATCH(J$1,'Tillförd energi'!$B$1:$AQ$1,0),FALSE)</f>
        <v>0</v>
      </c>
      <c r="K396">
        <v>0</v>
      </c>
      <c r="L396">
        <f>VLOOKUP($B396,'Tillförd energi'!$B$1:$AS$566,MATCH(L$1,'Tillförd energi'!$B$1:$AQ$1,0),FALSE)</f>
        <v>0</v>
      </c>
      <c r="M396">
        <f>VLOOKUP($B396,'Tillförd energi'!$B$1:$AS$566,MATCH(M$1,'Tillförd energi'!$B$1:$AQ$1,0),FALSE)</f>
        <v>0</v>
      </c>
      <c r="N396">
        <f>VLOOKUP($B396,'Tillförd energi'!$B$1:$AS$566,MATCH(N$1,'Tillförd energi'!$B$1:$AQ$1,0),FALSE)</f>
        <v>0</v>
      </c>
      <c r="O396">
        <f>VLOOKUP($B396,'Tillförd energi'!$B$1:$AS$566,MATCH(O$1,'Tillförd energi'!$B$1:$AQ$1,0),FALSE)</f>
        <v>0</v>
      </c>
      <c r="P396">
        <f>VLOOKUP($B396,'Tillförd energi'!$B$1:$AS$566,MATCH(P$1,'Tillförd energi'!$B$1:$AQ$1,0),FALSE)</f>
        <v>5.99</v>
      </c>
      <c r="Q396">
        <f>VLOOKUP($B396,'Tillförd energi'!$B$1:$AS$566,MATCH(Q$1,'Tillförd energi'!$B$1:$AQ$1,0),FALSE)</f>
        <v>0</v>
      </c>
      <c r="R396">
        <f>VLOOKUP($B396,'Tillförd energi'!$B$1:$AS$566,MATCH(R$1,'Tillförd energi'!$B$1:$AQ$1,0),FALSE)</f>
        <v>0.62</v>
      </c>
      <c r="S396">
        <f>VLOOKUP($B396,'Tillförd energi'!$B$1:$AS$566,MATCH(S$1,'Tillförd energi'!$B$1:$AQ$1,0),FALSE)</f>
        <v>0</v>
      </c>
      <c r="T396">
        <f>VLOOKUP($B396,'Tillförd energi'!$B$1:$AS$566,MATCH(T$1,'Tillförd energi'!$B$1:$AQ$1,0),FALSE)</f>
        <v>0</v>
      </c>
      <c r="U396">
        <f>VLOOKUP($B396,'Tillförd energi'!$B$1:$AS$566,MATCH(U$1,'Tillförd energi'!$B$1:$AQ$1,0),FALSE)</f>
        <v>0</v>
      </c>
      <c r="V396">
        <f>VLOOKUP($B396,'Tillförd energi'!$B$1:$AS$566,MATCH(V$1,'Tillförd energi'!$B$1:$AQ$1,0),FALSE)</f>
        <v>0</v>
      </c>
      <c r="W396">
        <f>VLOOKUP($B396,'Tillförd energi'!$B$1:$AS$566,MATCH(W$1,'Tillförd energi'!$B$1:$AQ$1,0),FALSE)</f>
        <v>0</v>
      </c>
      <c r="X396">
        <f>VLOOKUP($B396,'Tillförd energi'!$B$1:$AS$566,MATCH(X$1,'Tillförd energi'!$B$1:$AQ$1,0),FALSE)</f>
        <v>0</v>
      </c>
      <c r="Y396">
        <f>VLOOKUP($B396,'Tillförd energi'!$B$1:$AS$566,MATCH(Y$1,'Tillförd energi'!$B$1:$AQ$1,0),FALSE)</f>
        <v>0</v>
      </c>
      <c r="Z396">
        <f>VLOOKUP($B396,'Tillförd energi'!$B$1:$AS$566,MATCH(Z$1,'Tillförd energi'!$B$1:$AQ$1,0),FALSE)</f>
        <v>0</v>
      </c>
      <c r="AA396">
        <f>VLOOKUP($B396,'Tillförd energi'!$B$1:$AS$566,MATCH(AA$1,'Tillförd energi'!$B$1:$AQ$1,0),FALSE)</f>
        <v>0</v>
      </c>
      <c r="AB396">
        <f>VLOOKUP($B396,'Tillförd energi'!$B$1:$AS$566,MATCH(AB$1,'Tillförd energi'!$B$1:$AQ$1,0),FALSE)</f>
        <v>0</v>
      </c>
      <c r="AC396">
        <f>VLOOKUP($B396,'Tillförd energi'!$B$1:$AS$566,MATCH(AC$1,'Tillförd energi'!$B$1:$AQ$1,0),FALSE)</f>
        <v>0</v>
      </c>
      <c r="AD396">
        <f>VLOOKUP($B396,'Tillförd energi'!$B$1:$AS$566,MATCH(AD$1,'Tillförd energi'!$B$1:$AQ$1,0),FALSE)</f>
        <v>18.600000000000001</v>
      </c>
      <c r="AE396">
        <f>VLOOKUP($B396,'Tillförd energi'!$B$1:$AS$566,MATCH(AE$1,'Tillförd energi'!$B$1:$AQ$1,0),FALSE)</f>
        <v>0</v>
      </c>
      <c r="AF396">
        <f>VLOOKUP($B396,'Tillförd energi'!$B$1:$AS$566,MATCH(AF$1,'Tillförd energi'!$B$1:$AQ$1,0),FALSE)</f>
        <v>0.621</v>
      </c>
      <c r="AG396">
        <f>IFERROR(VLOOKUP(B396,Miljö!$B$1:$S$476,9,FALSE)/1,0)</f>
        <v>0</v>
      </c>
      <c r="AI396">
        <f t="shared" si="48"/>
        <v>26.260999999999999</v>
      </c>
      <c r="AJ396">
        <f t="shared" si="49"/>
        <v>26.260999999999999</v>
      </c>
      <c r="AK396">
        <f>IF(ISERROR(1/VLOOKUP($B396,Leveranser!$B$1:$S$500,MATCH("såld värme (gwh)",Leveranser!$B$1:$S$1,0),FALSE)),"",VLOOKUP($B396,Leveranser!$B$1:$S$500,MATCH("såld värme (gwh)",Leveranser!$B$1:$S$1,0),FALSE))</f>
        <v>20.7</v>
      </c>
      <c r="AL396">
        <f>VLOOKUP($B396,Leveranser!$B$1:$Y$500,MATCH("Totalt såld fjärrvärme till andra fjärrvärmeföretag",Leveranser!$B$1:$AA$1,0),FALSE)</f>
        <v>0</v>
      </c>
      <c r="AM396">
        <f>IF(ISERROR(1/VLOOKUP($B396,Miljö!$B$1:$S$500,MATCH("Såld mängd produktionsspecifik fjärrvärme (GWh)",Miljö!$B$1:$R$1,0),FALSE)),0,VLOOKUP($B396,Miljö!$B$1:$S$500,MATCH("Såld mängd produktionsspecifik fjärrvärme (GWh)",Miljö!$B$1:$R$1,0),FALSE))</f>
        <v>0</v>
      </c>
      <c r="AN396" s="137">
        <f t="shared" si="50"/>
        <v>0.78824111800769203</v>
      </c>
      <c r="AP396" t="str">
        <f>VLOOKUP($B396,Miljövärden!$B$1:$H$446,7,FALSE)</f>
        <v>Ja</v>
      </c>
      <c r="AQ396" t="str">
        <f>VLOOKUP($B396,Miljövärden!$B$1:$H$446,6,FALSE)</f>
        <v>Ja</v>
      </c>
      <c r="AU396">
        <f t="shared" si="51"/>
        <v>0.621</v>
      </c>
      <c r="AV396">
        <f t="shared" si="52"/>
        <v>0</v>
      </c>
      <c r="AW396">
        <f t="shared" si="53"/>
        <v>5.99</v>
      </c>
      <c r="AX396">
        <f t="shared" si="54"/>
        <v>0.62</v>
      </c>
      <c r="AZ396">
        <f t="shared" si="55"/>
        <v>6.61</v>
      </c>
    </row>
    <row r="397" spans="1:52" customFormat="1" x14ac:dyDescent="0.25">
      <c r="A397" s="2" t="s">
        <v>598</v>
      </c>
      <c r="B397" s="2" t="s">
        <v>599</v>
      </c>
      <c r="C397">
        <f>VLOOKUP($B397,'Tillförd energi'!$B$1:$AS$566,MATCH(C$1,'Tillförd energi'!$B$1:$AQ$1,0),FALSE)</f>
        <v>0</v>
      </c>
      <c r="D397">
        <f>VLOOKUP($B397,'Tillförd energi'!$B$1:$AS$566,MATCH(D$1,'Tillförd energi'!$B$1:$AQ$1,0),FALSE)</f>
        <v>1.6579999999999999</v>
      </c>
      <c r="E397">
        <f>VLOOKUP($B397,'Tillförd energi'!$B$1:$AS$566,MATCH(E$1,'Tillförd energi'!$B$1:$AQ$1,0),FALSE)</f>
        <v>0</v>
      </c>
      <c r="F397">
        <f>VLOOKUP($B397,'Tillförd energi'!$B$1:$AS$566,MATCH(F$1,'Tillförd energi'!$B$1:$AQ$1,0),FALSE)</f>
        <v>2.5379999999999998</v>
      </c>
      <c r="G397">
        <f>VLOOKUP($B397,'Tillförd energi'!$B$1:$AS$566,MATCH(G$1,'Tillförd energi'!$B$1:$AQ$1,0),FALSE)</f>
        <v>0</v>
      </c>
      <c r="H397">
        <f>VLOOKUP($B397,'Tillförd energi'!$B$1:$AS$566,MATCH(H$1,'Tillförd energi'!$B$1:$AQ$1,0),FALSE)</f>
        <v>0</v>
      </c>
      <c r="I397">
        <f>VLOOKUP($B397,'Tillförd energi'!$B$1:$AS$566,MATCH(I$1,'Tillförd energi'!$B$1:$AQ$1,0),FALSE)</f>
        <v>246.8</v>
      </c>
      <c r="J397">
        <f>VLOOKUP($B397,'Tillförd energi'!$B$1:$AS$566,MATCH(J$1,'Tillförd energi'!$B$1:$AQ$1,0),FALSE)</f>
        <v>17.222200000000001</v>
      </c>
      <c r="K397">
        <v>0</v>
      </c>
      <c r="L397">
        <f>VLOOKUP($B397,'Tillförd energi'!$B$1:$AS$566,MATCH(L$1,'Tillförd energi'!$B$1:$AQ$1,0),FALSE)</f>
        <v>0</v>
      </c>
      <c r="M397">
        <f>VLOOKUP($B397,'Tillförd energi'!$B$1:$AS$566,MATCH(M$1,'Tillförd energi'!$B$1:$AQ$1,0),FALSE)</f>
        <v>0</v>
      </c>
      <c r="N397">
        <f>VLOOKUP($B397,'Tillförd energi'!$B$1:$AS$566,MATCH(N$1,'Tillförd energi'!$B$1:$AQ$1,0),FALSE)</f>
        <v>3.7901799999999999E-2</v>
      </c>
      <c r="O397">
        <f>VLOOKUP($B397,'Tillförd energi'!$B$1:$AS$566,MATCH(O$1,'Tillförd energi'!$B$1:$AQ$1,0),FALSE)</f>
        <v>0</v>
      </c>
      <c r="P397">
        <f>VLOOKUP($B397,'Tillförd energi'!$B$1:$AS$566,MATCH(P$1,'Tillförd energi'!$B$1:$AQ$1,0),FALSE)</f>
        <v>0</v>
      </c>
      <c r="Q397">
        <f>VLOOKUP($B397,'Tillförd energi'!$B$1:$AS$566,MATCH(Q$1,'Tillförd energi'!$B$1:$AQ$1,0),FALSE)</f>
        <v>0</v>
      </c>
      <c r="R397">
        <f>VLOOKUP($B397,'Tillförd energi'!$B$1:$AS$566,MATCH(R$1,'Tillförd energi'!$B$1:$AQ$1,0),FALSE)</f>
        <v>152.30000000000001</v>
      </c>
      <c r="S397">
        <f>VLOOKUP($B397,'Tillförd energi'!$B$1:$AS$566,MATCH(S$1,'Tillförd energi'!$B$1:$AQ$1,0),FALSE)</f>
        <v>0</v>
      </c>
      <c r="T397">
        <f>VLOOKUP($B397,'Tillförd energi'!$B$1:$AS$566,MATCH(T$1,'Tillförd energi'!$B$1:$AQ$1,0),FALSE)</f>
        <v>0.4</v>
      </c>
      <c r="U397">
        <f>VLOOKUP($B397,'Tillförd energi'!$B$1:$AS$566,MATCH(U$1,'Tillförd energi'!$B$1:$AQ$1,0),FALSE)</f>
        <v>0</v>
      </c>
      <c r="V397">
        <f>VLOOKUP($B397,'Tillförd energi'!$B$1:$AS$566,MATCH(V$1,'Tillförd energi'!$B$1:$AQ$1,0),FALSE)</f>
        <v>0</v>
      </c>
      <c r="W397">
        <f>VLOOKUP($B397,'Tillförd energi'!$B$1:$AS$566,MATCH(W$1,'Tillförd energi'!$B$1:$AQ$1,0),FALSE)</f>
        <v>0</v>
      </c>
      <c r="X397">
        <f>VLOOKUP($B397,'Tillförd energi'!$B$1:$AS$566,MATCH(X$1,'Tillförd energi'!$B$1:$AQ$1,0),FALSE)</f>
        <v>0</v>
      </c>
      <c r="Y397">
        <f>VLOOKUP($B397,'Tillförd energi'!$B$1:$AS$566,MATCH(Y$1,'Tillförd energi'!$B$1:$AQ$1,0),FALSE)</f>
        <v>0</v>
      </c>
      <c r="Z397">
        <f>VLOOKUP($B397,'Tillförd energi'!$B$1:$AS$566,MATCH(Z$1,'Tillförd energi'!$B$1:$AQ$1,0),FALSE)</f>
        <v>0</v>
      </c>
      <c r="AA397">
        <f>VLOOKUP($B397,'Tillförd energi'!$B$1:$AS$566,MATCH(AA$1,'Tillförd energi'!$B$1:$AQ$1,0),FALSE)</f>
        <v>9.798</v>
      </c>
      <c r="AB397">
        <f>VLOOKUP($B397,'Tillförd energi'!$B$1:$AS$566,MATCH(AB$1,'Tillförd energi'!$B$1:$AQ$1,0),FALSE)</f>
        <v>19.402000000000001</v>
      </c>
      <c r="AC397">
        <f>VLOOKUP($B397,'Tillförd energi'!$B$1:$AS$566,MATCH(AC$1,'Tillförd energi'!$B$1:$AQ$1,0),FALSE)</f>
        <v>126.271</v>
      </c>
      <c r="AD397">
        <f>VLOOKUP($B397,'Tillförd energi'!$B$1:$AS$566,MATCH(AD$1,'Tillförd energi'!$B$1:$AQ$1,0),FALSE)</f>
        <v>352.15199999999999</v>
      </c>
      <c r="AE397">
        <f>VLOOKUP($B397,'Tillförd energi'!$B$1:$AS$566,MATCH(AE$1,'Tillförd energi'!$B$1:$AQ$1,0),FALSE)</f>
        <v>0</v>
      </c>
      <c r="AF397">
        <f>VLOOKUP($B397,'Tillförd energi'!$B$1:$AS$566,MATCH(AF$1,'Tillförd energi'!$B$1:$AQ$1,0),FALSE)</f>
        <v>21.295300000000001</v>
      </c>
      <c r="AG397">
        <f>IFERROR(VLOOKUP(B397,Miljö!$B$1:$S$476,9,FALSE)/1,0)</f>
        <v>17.399999999999999</v>
      </c>
      <c r="AI397">
        <f t="shared" si="48"/>
        <v>949.87440179999999</v>
      </c>
      <c r="AJ397">
        <f t="shared" si="49"/>
        <v>967.27440179999996</v>
      </c>
      <c r="AK397">
        <f>IF(ISERROR(1/VLOOKUP($B397,Leveranser!$B$1:$S$500,MATCH("såld värme (gwh)",Leveranser!$B$1:$S$1,0),FALSE)),"",VLOOKUP($B397,Leveranser!$B$1:$S$500,MATCH("såld värme (gwh)",Leveranser!$B$1:$S$1,0),FALSE))</f>
        <v>877.80899999999997</v>
      </c>
      <c r="AL397">
        <f>VLOOKUP($B397,Leveranser!$B$1:$Y$500,MATCH("Totalt såld fjärrvärme till andra fjärrvärmeföretag",Leveranser!$B$1:$AA$1,0),FALSE)</f>
        <v>46.87</v>
      </c>
      <c r="AM397">
        <f>IF(ISERROR(1/VLOOKUP($B397,Miljö!$B$1:$S$500,MATCH("Såld mängd produktionsspecifik fjärrvärme (GWh)",Miljö!$B$1:$R$1,0),FALSE)),0,VLOOKUP($B397,Miljö!$B$1:$S$500,MATCH("Såld mängd produktionsspecifik fjärrvärme (GWh)",Miljö!$B$1:$R$1,0),FALSE))</f>
        <v>94.8</v>
      </c>
      <c r="AN397" s="137">
        <f t="shared" si="50"/>
        <v>0.90750773344821911</v>
      </c>
      <c r="AP397" t="str">
        <f>VLOOKUP($B397,Miljövärden!$B$1:$H$446,7,FALSE)</f>
        <v>Ja</v>
      </c>
      <c r="AQ397" t="str">
        <f>VLOOKUP($B397,Miljövärden!$B$1:$H$446,6,FALSE)</f>
        <v>Ja</v>
      </c>
      <c r="AU397">
        <f t="shared" si="51"/>
        <v>31.093299999999999</v>
      </c>
      <c r="AV397">
        <f t="shared" si="52"/>
        <v>0</v>
      </c>
      <c r="AW397">
        <f t="shared" si="53"/>
        <v>3.7901799999999999E-2</v>
      </c>
      <c r="AX397">
        <f t="shared" si="54"/>
        <v>152.70000000000002</v>
      </c>
      <c r="AZ397">
        <f t="shared" si="55"/>
        <v>152.7379018</v>
      </c>
    </row>
    <row r="398" spans="1:52" customFormat="1" x14ac:dyDescent="0.25">
      <c r="A398" s="2" t="s">
        <v>598</v>
      </c>
      <c r="B398" s="2" t="s">
        <v>600</v>
      </c>
      <c r="C398">
        <f>VLOOKUP($B398,'Tillförd energi'!$B$1:$AS$566,MATCH(C$1,'Tillförd energi'!$B$1:$AQ$1,0),FALSE)</f>
        <v>0</v>
      </c>
      <c r="D398">
        <f>VLOOKUP($B398,'Tillförd energi'!$B$1:$AS$566,MATCH(D$1,'Tillförd energi'!$B$1:$AQ$1,0),FALSE)</f>
        <v>2.5000000000000001E-3</v>
      </c>
      <c r="E398">
        <f>VLOOKUP($B398,'Tillförd energi'!$B$1:$AS$566,MATCH(E$1,'Tillförd energi'!$B$1:$AQ$1,0),FALSE)</f>
        <v>0</v>
      </c>
      <c r="F398">
        <f>VLOOKUP($B398,'Tillförd energi'!$B$1:$AS$566,MATCH(F$1,'Tillförd energi'!$B$1:$AQ$1,0),FALSE)</f>
        <v>0</v>
      </c>
      <c r="G398">
        <f>VLOOKUP($B398,'Tillförd energi'!$B$1:$AS$566,MATCH(G$1,'Tillförd energi'!$B$1:$AQ$1,0),FALSE)</f>
        <v>0</v>
      </c>
      <c r="H398">
        <f>VLOOKUP($B398,'Tillförd energi'!$B$1:$AS$566,MATCH(H$1,'Tillförd energi'!$B$1:$AQ$1,0),FALSE)</f>
        <v>0</v>
      </c>
      <c r="I398">
        <f>VLOOKUP($B398,'Tillförd energi'!$B$1:$AS$566,MATCH(I$1,'Tillförd energi'!$B$1:$AQ$1,0),FALSE)</f>
        <v>0</v>
      </c>
      <c r="J398">
        <f>VLOOKUP($B398,'Tillförd energi'!$B$1:$AS$566,MATCH(J$1,'Tillförd energi'!$B$1:$AQ$1,0),FALSE)</f>
        <v>0</v>
      </c>
      <c r="K398">
        <v>0</v>
      </c>
      <c r="L398">
        <f>VLOOKUP($B398,'Tillförd energi'!$B$1:$AS$566,MATCH(L$1,'Tillförd energi'!$B$1:$AQ$1,0),FALSE)</f>
        <v>0</v>
      </c>
      <c r="M398">
        <f>VLOOKUP($B398,'Tillförd energi'!$B$1:$AS$566,MATCH(M$1,'Tillförd energi'!$B$1:$AQ$1,0),FALSE)</f>
        <v>0</v>
      </c>
      <c r="N398">
        <f>VLOOKUP($B398,'Tillförd energi'!$B$1:$AS$566,MATCH(N$1,'Tillförd energi'!$B$1:$AQ$1,0),FALSE)</f>
        <v>0</v>
      </c>
      <c r="O398">
        <f>VLOOKUP($B398,'Tillförd energi'!$B$1:$AS$566,MATCH(O$1,'Tillförd energi'!$B$1:$AQ$1,0),FALSE)</f>
        <v>0</v>
      </c>
      <c r="P398">
        <f>VLOOKUP($B398,'Tillförd energi'!$B$1:$AS$566,MATCH(P$1,'Tillförd energi'!$B$1:$AQ$1,0),FALSE)</f>
        <v>0</v>
      </c>
      <c r="Q398">
        <f>VLOOKUP($B398,'Tillförd energi'!$B$1:$AS$566,MATCH(Q$1,'Tillförd energi'!$B$1:$AQ$1,0),FALSE)</f>
        <v>0</v>
      </c>
      <c r="R398">
        <f>VLOOKUP($B398,'Tillförd energi'!$B$1:$AS$566,MATCH(R$1,'Tillförd energi'!$B$1:$AQ$1,0),FALSE)</f>
        <v>2.5212500000000002</v>
      </c>
      <c r="S398">
        <f>VLOOKUP($B398,'Tillförd energi'!$B$1:$AS$566,MATCH(S$1,'Tillförd energi'!$B$1:$AQ$1,0),FALSE)</f>
        <v>0</v>
      </c>
      <c r="T398">
        <f>VLOOKUP($B398,'Tillförd energi'!$B$1:$AS$566,MATCH(T$1,'Tillförd energi'!$B$1:$AQ$1,0),FALSE)</f>
        <v>0</v>
      </c>
      <c r="U398">
        <f>VLOOKUP($B398,'Tillförd energi'!$B$1:$AS$566,MATCH(U$1,'Tillförd energi'!$B$1:$AQ$1,0),FALSE)</f>
        <v>0</v>
      </c>
      <c r="V398">
        <f>VLOOKUP($B398,'Tillförd energi'!$B$1:$AS$566,MATCH(V$1,'Tillförd energi'!$B$1:$AQ$1,0),FALSE)</f>
        <v>0</v>
      </c>
      <c r="W398">
        <f>VLOOKUP($B398,'Tillförd energi'!$B$1:$AS$566,MATCH(W$1,'Tillförd energi'!$B$1:$AQ$1,0),FALSE)</f>
        <v>0</v>
      </c>
      <c r="X398">
        <f>VLOOKUP($B398,'Tillförd energi'!$B$1:$AS$566,MATCH(X$1,'Tillförd energi'!$B$1:$AQ$1,0),FALSE)</f>
        <v>0</v>
      </c>
      <c r="Y398">
        <f>VLOOKUP($B398,'Tillförd energi'!$B$1:$AS$566,MATCH(Y$1,'Tillförd energi'!$B$1:$AQ$1,0),FALSE)</f>
        <v>0</v>
      </c>
      <c r="Z398">
        <f>VLOOKUP($B398,'Tillförd energi'!$B$1:$AS$566,MATCH(Z$1,'Tillförd energi'!$B$1:$AQ$1,0),FALSE)</f>
        <v>0</v>
      </c>
      <c r="AA398">
        <f>VLOOKUP($B398,'Tillförd energi'!$B$1:$AS$566,MATCH(AA$1,'Tillförd energi'!$B$1:$AQ$1,0),FALSE)</f>
        <v>0</v>
      </c>
      <c r="AB398">
        <f>VLOOKUP($B398,'Tillförd energi'!$B$1:$AS$566,MATCH(AB$1,'Tillförd energi'!$B$1:$AQ$1,0),FALSE)</f>
        <v>0</v>
      </c>
      <c r="AC398">
        <f>VLOOKUP($B398,'Tillförd energi'!$B$1:$AS$566,MATCH(AC$1,'Tillförd energi'!$B$1:$AQ$1,0),FALSE)</f>
        <v>0</v>
      </c>
      <c r="AD398">
        <f>VLOOKUP($B398,'Tillförd energi'!$B$1:$AS$566,MATCH(AD$1,'Tillförd energi'!$B$1:$AQ$1,0),FALSE)</f>
        <v>0</v>
      </c>
      <c r="AE398">
        <f>VLOOKUP($B398,'Tillförd energi'!$B$1:$AS$566,MATCH(AE$1,'Tillförd energi'!$B$1:$AQ$1,0),FALSE)</f>
        <v>0</v>
      </c>
      <c r="AF398">
        <f>VLOOKUP($B398,'Tillförd energi'!$B$1:$AS$566,MATCH(AF$1,'Tillförd energi'!$B$1:$AQ$1,0),FALSE)</f>
        <v>6.2E-2</v>
      </c>
      <c r="AG398">
        <f>IFERROR(VLOOKUP(B398,Miljö!$B$1:$S$476,9,FALSE)/1,0)</f>
        <v>0</v>
      </c>
      <c r="AI398">
        <f t="shared" si="48"/>
        <v>2.58575</v>
      </c>
      <c r="AJ398">
        <f t="shared" si="49"/>
        <v>2.58575</v>
      </c>
      <c r="AK398">
        <f>IF(ISERROR(1/VLOOKUP($B398,Leveranser!$B$1:$S$500,MATCH("såld värme (gwh)",Leveranser!$B$1:$S$1,0),FALSE)),"",VLOOKUP($B398,Leveranser!$B$1:$S$500,MATCH("såld värme (gwh)",Leveranser!$B$1:$S$1,0),FALSE))</f>
        <v>1.7</v>
      </c>
      <c r="AL398">
        <f>VLOOKUP($B398,Leveranser!$B$1:$Y$500,MATCH("Totalt såld fjärrvärme till andra fjärrvärmeföretag",Leveranser!$B$1:$AA$1,0),FALSE)</f>
        <v>0</v>
      </c>
      <c r="AM398">
        <f>IF(ISERROR(1/VLOOKUP($B398,Miljö!$B$1:$S$500,MATCH("Såld mängd produktionsspecifik fjärrvärme (GWh)",Miljö!$B$1:$R$1,0),FALSE)),0,VLOOKUP($B398,Miljö!$B$1:$S$500,MATCH("Såld mängd produktionsspecifik fjärrvärme (GWh)",Miljö!$B$1:$R$1,0),FALSE))</f>
        <v>0</v>
      </c>
      <c r="AN398" s="137">
        <f t="shared" si="50"/>
        <v>0.65744948274195103</v>
      </c>
      <c r="AP398" t="str">
        <f>VLOOKUP($B398,Miljövärden!$B$1:$H$446,7,FALSE)</f>
        <v>Ja</v>
      </c>
      <c r="AQ398" t="str">
        <f>VLOOKUP($B398,Miljövärden!$B$1:$H$446,6,FALSE)</f>
        <v>Ja</v>
      </c>
      <c r="AU398">
        <f t="shared" si="51"/>
        <v>6.2E-2</v>
      </c>
      <c r="AV398">
        <f t="shared" si="52"/>
        <v>0</v>
      </c>
      <c r="AW398">
        <f t="shared" si="53"/>
        <v>0</v>
      </c>
      <c r="AX398">
        <f t="shared" si="54"/>
        <v>2.5212500000000002</v>
      </c>
      <c r="AZ398">
        <f t="shared" si="55"/>
        <v>2.5212500000000002</v>
      </c>
    </row>
    <row r="399" spans="1:52" customFormat="1" x14ac:dyDescent="0.25">
      <c r="A399" s="2" t="s">
        <v>598</v>
      </c>
      <c r="B399" s="2" t="s">
        <v>601</v>
      </c>
      <c r="C399">
        <f>VLOOKUP($B399,'Tillförd energi'!$B$1:$AS$566,MATCH(C$1,'Tillförd energi'!$B$1:$AQ$1,0),FALSE)</f>
        <v>0</v>
      </c>
      <c r="D399">
        <f>VLOOKUP($B399,'Tillförd energi'!$B$1:$AS$566,MATCH(D$1,'Tillförd energi'!$B$1:$AQ$1,0),FALSE)</f>
        <v>0.06</v>
      </c>
      <c r="E399">
        <f>VLOOKUP($B399,'Tillförd energi'!$B$1:$AS$566,MATCH(E$1,'Tillförd energi'!$B$1:$AQ$1,0),FALSE)</f>
        <v>0</v>
      </c>
      <c r="F399">
        <f>VLOOKUP($B399,'Tillförd energi'!$B$1:$AS$566,MATCH(F$1,'Tillförd energi'!$B$1:$AQ$1,0),FALSE)</f>
        <v>0</v>
      </c>
      <c r="G399">
        <f>VLOOKUP($B399,'Tillförd energi'!$B$1:$AS$566,MATCH(G$1,'Tillförd energi'!$B$1:$AQ$1,0),FALSE)</f>
        <v>0</v>
      </c>
      <c r="H399">
        <f>VLOOKUP($B399,'Tillförd energi'!$B$1:$AS$566,MATCH(H$1,'Tillförd energi'!$B$1:$AQ$1,0),FALSE)</f>
        <v>0</v>
      </c>
      <c r="I399">
        <f>VLOOKUP($B399,'Tillförd energi'!$B$1:$AS$566,MATCH(I$1,'Tillförd energi'!$B$1:$AQ$1,0),FALSE)</f>
        <v>0</v>
      </c>
      <c r="J399">
        <f>VLOOKUP($B399,'Tillförd energi'!$B$1:$AS$566,MATCH(J$1,'Tillförd energi'!$B$1:$AQ$1,0),FALSE)</f>
        <v>0</v>
      </c>
      <c r="K399">
        <v>0</v>
      </c>
      <c r="L399">
        <f>VLOOKUP($B399,'Tillförd energi'!$B$1:$AS$566,MATCH(L$1,'Tillförd energi'!$B$1:$AQ$1,0),FALSE)</f>
        <v>0</v>
      </c>
      <c r="M399">
        <f>VLOOKUP($B399,'Tillförd energi'!$B$1:$AS$566,MATCH(M$1,'Tillförd energi'!$B$1:$AQ$1,0),FALSE)</f>
        <v>0</v>
      </c>
      <c r="N399">
        <f>VLOOKUP($B399,'Tillförd energi'!$B$1:$AS$566,MATCH(N$1,'Tillförd energi'!$B$1:$AQ$1,0),FALSE)</f>
        <v>0</v>
      </c>
      <c r="O399">
        <f>VLOOKUP($B399,'Tillförd energi'!$B$1:$AS$566,MATCH(O$1,'Tillförd energi'!$B$1:$AQ$1,0),FALSE)</f>
        <v>0</v>
      </c>
      <c r="P399">
        <f>VLOOKUP($B399,'Tillförd energi'!$B$1:$AS$566,MATCH(P$1,'Tillförd energi'!$B$1:$AQ$1,0),FALSE)</f>
        <v>0</v>
      </c>
      <c r="Q399">
        <f>VLOOKUP($B399,'Tillförd energi'!$B$1:$AS$566,MATCH(Q$1,'Tillförd energi'!$B$1:$AQ$1,0),FALSE)</f>
        <v>0</v>
      </c>
      <c r="R399">
        <f>VLOOKUP($B399,'Tillförd energi'!$B$1:$AS$566,MATCH(R$1,'Tillförd energi'!$B$1:$AQ$1,0),FALSE)</f>
        <v>14.574999999999999</v>
      </c>
      <c r="S399">
        <f>VLOOKUP($B399,'Tillförd energi'!$B$1:$AS$566,MATCH(S$1,'Tillförd energi'!$B$1:$AQ$1,0),FALSE)</f>
        <v>0</v>
      </c>
      <c r="T399">
        <f>VLOOKUP($B399,'Tillförd energi'!$B$1:$AS$566,MATCH(T$1,'Tillförd energi'!$B$1:$AQ$1,0),FALSE)</f>
        <v>0</v>
      </c>
      <c r="U399">
        <f>VLOOKUP($B399,'Tillförd energi'!$B$1:$AS$566,MATCH(U$1,'Tillförd energi'!$B$1:$AQ$1,0),FALSE)</f>
        <v>0</v>
      </c>
      <c r="V399">
        <f>VLOOKUP($B399,'Tillförd energi'!$B$1:$AS$566,MATCH(V$1,'Tillförd energi'!$B$1:$AQ$1,0),FALSE)</f>
        <v>0</v>
      </c>
      <c r="W399">
        <f>VLOOKUP($B399,'Tillförd energi'!$B$1:$AS$566,MATCH(W$1,'Tillförd energi'!$B$1:$AQ$1,0),FALSE)</f>
        <v>0</v>
      </c>
      <c r="X399">
        <f>VLOOKUP($B399,'Tillförd energi'!$B$1:$AS$566,MATCH(X$1,'Tillförd energi'!$B$1:$AQ$1,0),FALSE)</f>
        <v>0</v>
      </c>
      <c r="Y399">
        <f>VLOOKUP($B399,'Tillförd energi'!$B$1:$AS$566,MATCH(Y$1,'Tillförd energi'!$B$1:$AQ$1,0),FALSE)</f>
        <v>0</v>
      </c>
      <c r="Z399">
        <f>VLOOKUP($B399,'Tillförd energi'!$B$1:$AS$566,MATCH(Z$1,'Tillförd energi'!$B$1:$AQ$1,0),FALSE)</f>
        <v>0</v>
      </c>
      <c r="AA399">
        <f>VLOOKUP($B399,'Tillförd energi'!$B$1:$AS$566,MATCH(AA$1,'Tillförd energi'!$B$1:$AQ$1,0),FALSE)</f>
        <v>0</v>
      </c>
      <c r="AB399">
        <f>VLOOKUP($B399,'Tillförd energi'!$B$1:$AS$566,MATCH(AB$1,'Tillförd energi'!$B$1:$AQ$1,0),FALSE)</f>
        <v>0</v>
      </c>
      <c r="AC399">
        <f>VLOOKUP($B399,'Tillförd energi'!$B$1:$AS$566,MATCH(AC$1,'Tillförd energi'!$B$1:$AQ$1,0),FALSE)</f>
        <v>0</v>
      </c>
      <c r="AD399">
        <f>VLOOKUP($B399,'Tillförd energi'!$B$1:$AS$566,MATCH(AD$1,'Tillförd energi'!$B$1:$AQ$1,0),FALSE)</f>
        <v>0</v>
      </c>
      <c r="AE399">
        <f>VLOOKUP($B399,'Tillförd energi'!$B$1:$AS$566,MATCH(AE$1,'Tillförd energi'!$B$1:$AQ$1,0),FALSE)</f>
        <v>0</v>
      </c>
      <c r="AF399">
        <f>VLOOKUP($B399,'Tillförd energi'!$B$1:$AS$566,MATCH(AF$1,'Tillförd energi'!$B$1:$AQ$1,0),FALSE)</f>
        <v>0.186</v>
      </c>
      <c r="AG399">
        <f>IFERROR(VLOOKUP(B399,Miljö!$B$1:$S$476,9,FALSE)/1,0)</f>
        <v>0</v>
      </c>
      <c r="AI399">
        <f t="shared" si="48"/>
        <v>14.821</v>
      </c>
      <c r="AJ399">
        <f t="shared" si="49"/>
        <v>14.821</v>
      </c>
      <c r="AK399">
        <f>IF(ISERROR(1/VLOOKUP($B399,Leveranser!$B$1:$S$500,MATCH("såld värme (gwh)",Leveranser!$B$1:$S$1,0),FALSE)),"",VLOOKUP($B399,Leveranser!$B$1:$S$500,MATCH("såld värme (gwh)",Leveranser!$B$1:$S$1,0),FALSE))</f>
        <v>9</v>
      </c>
      <c r="AL399">
        <f>VLOOKUP($B399,Leveranser!$B$1:$Y$500,MATCH("Totalt såld fjärrvärme till andra fjärrvärmeföretag",Leveranser!$B$1:$AA$1,0),FALSE)</f>
        <v>0</v>
      </c>
      <c r="AM399">
        <f>IF(ISERROR(1/VLOOKUP($B399,Miljö!$B$1:$S$500,MATCH("Såld mängd produktionsspecifik fjärrvärme (GWh)",Miljö!$B$1:$R$1,0),FALSE)),0,VLOOKUP($B399,Miljö!$B$1:$S$500,MATCH("Såld mängd produktionsspecifik fjärrvärme (GWh)",Miljö!$B$1:$R$1,0),FALSE))</f>
        <v>0</v>
      </c>
      <c r="AN399" s="137">
        <f t="shared" si="50"/>
        <v>0.60724647459685588</v>
      </c>
      <c r="AP399" t="str">
        <f>VLOOKUP($B399,Miljövärden!$B$1:$H$446,7,FALSE)</f>
        <v>Ja</v>
      </c>
      <c r="AQ399" t="str">
        <f>VLOOKUP($B399,Miljövärden!$B$1:$H$446,6,FALSE)</f>
        <v>Ja</v>
      </c>
      <c r="AU399">
        <f t="shared" si="51"/>
        <v>0.186</v>
      </c>
      <c r="AV399">
        <f t="shared" si="52"/>
        <v>0</v>
      </c>
      <c r="AW399">
        <f t="shared" si="53"/>
        <v>0</v>
      </c>
      <c r="AX399">
        <f t="shared" si="54"/>
        <v>14.574999999999999</v>
      </c>
      <c r="AZ399">
        <f t="shared" si="55"/>
        <v>14.574999999999999</v>
      </c>
    </row>
    <row r="400" spans="1:52" customFormat="1" x14ac:dyDescent="0.25">
      <c r="A400" s="2" t="s">
        <v>598</v>
      </c>
      <c r="B400" s="2" t="s">
        <v>602</v>
      </c>
      <c r="C400">
        <f>VLOOKUP($B400,'Tillförd energi'!$B$1:$AS$566,MATCH(C$1,'Tillförd energi'!$B$1:$AQ$1,0),FALSE)</f>
        <v>0</v>
      </c>
      <c r="D400">
        <f>VLOOKUP($B400,'Tillförd energi'!$B$1:$AS$566,MATCH(D$1,'Tillförd energi'!$B$1:$AQ$1,0),FALSE)</f>
        <v>0.77</v>
      </c>
      <c r="E400">
        <f>VLOOKUP($B400,'Tillförd energi'!$B$1:$AS$566,MATCH(E$1,'Tillförd energi'!$B$1:$AQ$1,0),FALSE)</f>
        <v>0</v>
      </c>
      <c r="F400">
        <f>VLOOKUP($B400,'Tillförd energi'!$B$1:$AS$566,MATCH(F$1,'Tillförd energi'!$B$1:$AQ$1,0),FALSE)</f>
        <v>0</v>
      </c>
      <c r="G400">
        <f>VLOOKUP($B400,'Tillförd energi'!$B$1:$AS$566,MATCH(G$1,'Tillförd energi'!$B$1:$AQ$1,0),FALSE)</f>
        <v>0</v>
      </c>
      <c r="H400">
        <f>VLOOKUP($B400,'Tillförd energi'!$B$1:$AS$566,MATCH(H$1,'Tillförd energi'!$B$1:$AQ$1,0),FALSE)</f>
        <v>0</v>
      </c>
      <c r="I400">
        <f>VLOOKUP($B400,'Tillförd energi'!$B$1:$AS$566,MATCH(I$1,'Tillförd energi'!$B$1:$AQ$1,0),FALSE)</f>
        <v>30.46</v>
      </c>
      <c r="J400">
        <f>VLOOKUP($B400,'Tillförd energi'!$B$1:$AS$566,MATCH(J$1,'Tillförd energi'!$B$1:$AQ$1,0),FALSE)</f>
        <v>1.8188200000000001</v>
      </c>
      <c r="K400">
        <v>0</v>
      </c>
      <c r="L400">
        <f>VLOOKUP($B400,'Tillförd energi'!$B$1:$AS$566,MATCH(L$1,'Tillförd energi'!$B$1:$AQ$1,0),FALSE)</f>
        <v>185</v>
      </c>
      <c r="M400">
        <f>VLOOKUP($B400,'Tillförd energi'!$B$1:$AS$566,MATCH(M$1,'Tillförd energi'!$B$1:$AQ$1,0),FALSE)</f>
        <v>0</v>
      </c>
      <c r="N400">
        <f>VLOOKUP($B400,'Tillförd energi'!$B$1:$AS$566,MATCH(N$1,'Tillförd energi'!$B$1:$AQ$1,0),FALSE)</f>
        <v>0</v>
      </c>
      <c r="O400">
        <f>VLOOKUP($B400,'Tillförd energi'!$B$1:$AS$566,MATCH(O$1,'Tillförd energi'!$B$1:$AQ$1,0),FALSE)</f>
        <v>0</v>
      </c>
      <c r="P400">
        <f>VLOOKUP($B400,'Tillförd energi'!$B$1:$AS$566,MATCH(P$1,'Tillförd energi'!$B$1:$AQ$1,0),FALSE)</f>
        <v>7.32</v>
      </c>
      <c r="Q400">
        <f>VLOOKUP($B400,'Tillförd energi'!$B$1:$AS$566,MATCH(Q$1,'Tillförd energi'!$B$1:$AQ$1,0),FALSE)</f>
        <v>2.0499999999999998</v>
      </c>
      <c r="R400">
        <f>VLOOKUP($B400,'Tillförd energi'!$B$1:$AS$566,MATCH(R$1,'Tillförd energi'!$B$1:$AQ$1,0),FALSE)</f>
        <v>0</v>
      </c>
      <c r="S400">
        <f>VLOOKUP($B400,'Tillförd energi'!$B$1:$AS$566,MATCH(S$1,'Tillförd energi'!$B$1:$AQ$1,0),FALSE)</f>
        <v>0</v>
      </c>
      <c r="T400">
        <f>VLOOKUP($B400,'Tillförd energi'!$B$1:$AS$566,MATCH(T$1,'Tillförd energi'!$B$1:$AQ$1,0),FALSE)</f>
        <v>0</v>
      </c>
      <c r="U400">
        <f>VLOOKUP($B400,'Tillförd energi'!$B$1:$AS$566,MATCH(U$1,'Tillförd energi'!$B$1:$AQ$1,0),FALSE)</f>
        <v>0</v>
      </c>
      <c r="V400">
        <f>VLOOKUP($B400,'Tillförd energi'!$B$1:$AS$566,MATCH(V$1,'Tillförd energi'!$B$1:$AQ$1,0),FALSE)</f>
        <v>0</v>
      </c>
      <c r="W400">
        <f>VLOOKUP($B400,'Tillförd energi'!$B$1:$AS$566,MATCH(W$1,'Tillförd energi'!$B$1:$AQ$1,0),FALSE)</f>
        <v>0.59</v>
      </c>
      <c r="X400">
        <f>VLOOKUP($B400,'Tillförd energi'!$B$1:$AS$566,MATCH(X$1,'Tillförd energi'!$B$1:$AQ$1,0),FALSE)</f>
        <v>0</v>
      </c>
      <c r="Y400">
        <f>VLOOKUP($B400,'Tillförd energi'!$B$1:$AS$566,MATCH(Y$1,'Tillförd energi'!$B$1:$AQ$1,0),FALSE)</f>
        <v>0</v>
      </c>
      <c r="Z400">
        <f>VLOOKUP($B400,'Tillförd energi'!$B$1:$AS$566,MATCH(Z$1,'Tillförd energi'!$B$1:$AQ$1,0),FALSE)</f>
        <v>0</v>
      </c>
      <c r="AA400">
        <f>VLOOKUP($B400,'Tillförd energi'!$B$1:$AS$566,MATCH(AA$1,'Tillförd energi'!$B$1:$AQ$1,0),FALSE)</f>
        <v>0</v>
      </c>
      <c r="AB400">
        <f>VLOOKUP($B400,'Tillförd energi'!$B$1:$AS$566,MATCH(AB$1,'Tillförd energi'!$B$1:$AQ$1,0),FALSE)</f>
        <v>0</v>
      </c>
      <c r="AC400">
        <f>VLOOKUP($B400,'Tillförd energi'!$B$1:$AS$566,MATCH(AC$1,'Tillförd energi'!$B$1:$AQ$1,0),FALSE)</f>
        <v>0</v>
      </c>
      <c r="AD400">
        <f>VLOOKUP($B400,'Tillförd energi'!$B$1:$AS$566,MATCH(AD$1,'Tillförd energi'!$B$1:$AQ$1,0),FALSE)</f>
        <v>0.27800000000000002</v>
      </c>
      <c r="AE400">
        <f>VLOOKUP($B400,'Tillförd energi'!$B$1:$AS$566,MATCH(AE$1,'Tillförd energi'!$B$1:$AQ$1,0),FALSE)</f>
        <v>0</v>
      </c>
      <c r="AF400">
        <f>VLOOKUP($B400,'Tillförd energi'!$B$1:$AS$566,MATCH(AF$1,'Tillförd energi'!$B$1:$AQ$1,0),FALSE)</f>
        <v>9.3870000000000005</v>
      </c>
      <c r="AG400">
        <f>IFERROR(VLOOKUP(B400,Miljö!$B$1:$S$476,9,FALSE)/1,0)</f>
        <v>0</v>
      </c>
      <c r="AI400">
        <f t="shared" si="48"/>
        <v>237.67382000000001</v>
      </c>
      <c r="AJ400">
        <f t="shared" si="49"/>
        <v>237.67382000000001</v>
      </c>
      <c r="AK400">
        <f>IF(ISERROR(1/VLOOKUP($B400,Leveranser!$B$1:$S$500,MATCH("såld värme (gwh)",Leveranser!$B$1:$S$1,0),FALSE)),"",VLOOKUP($B400,Leveranser!$B$1:$S$500,MATCH("såld värme (gwh)",Leveranser!$B$1:$S$1,0),FALSE))</f>
        <v>168.25800000000001</v>
      </c>
      <c r="AL400">
        <f>VLOOKUP($B400,Leveranser!$B$1:$Y$500,MATCH("Totalt såld fjärrvärme till andra fjärrvärmeföretag",Leveranser!$B$1:$AA$1,0),FALSE)</f>
        <v>0</v>
      </c>
      <c r="AM400">
        <f>IF(ISERROR(1/VLOOKUP($B400,Miljö!$B$1:$S$500,MATCH("Såld mängd produktionsspecifik fjärrvärme (GWh)",Miljö!$B$1:$R$1,0),FALSE)),0,VLOOKUP($B400,Miljö!$B$1:$S$500,MATCH("Såld mängd produktionsspecifik fjärrvärme (GWh)",Miljö!$B$1:$R$1,0),FALSE))</f>
        <v>0</v>
      </c>
      <c r="AN400" s="137">
        <f t="shared" si="50"/>
        <v>0.70793661666228114</v>
      </c>
      <c r="AP400" t="str">
        <f>VLOOKUP($B400,Miljövärden!$B$1:$H$446,7,FALSE)</f>
        <v>Ja</v>
      </c>
      <c r="AQ400" t="str">
        <f>VLOOKUP($B400,Miljövärden!$B$1:$H$446,6,FALSE)</f>
        <v>Ja</v>
      </c>
      <c r="AU400">
        <f t="shared" si="51"/>
        <v>9.3870000000000005</v>
      </c>
      <c r="AV400">
        <f t="shared" si="52"/>
        <v>0</v>
      </c>
      <c r="AW400">
        <f t="shared" si="53"/>
        <v>9.370000000000001</v>
      </c>
      <c r="AX400">
        <f t="shared" si="54"/>
        <v>0</v>
      </c>
      <c r="AZ400">
        <f t="shared" si="55"/>
        <v>194.96</v>
      </c>
    </row>
    <row r="401" spans="1:61" x14ac:dyDescent="0.25">
      <c r="A401" s="2" t="s">
        <v>603</v>
      </c>
      <c r="B401" s="2" t="s">
        <v>604</v>
      </c>
      <c r="C401">
        <f>VLOOKUP($B401,'Tillförd energi'!$B$1:$AS$566,MATCH(C$1,'Tillförd energi'!$B$1:$AQ$1,0),FALSE)</f>
        <v>0</v>
      </c>
      <c r="D401">
        <f>VLOOKUP($B401,'Tillförd energi'!$B$1:$AS$566,MATCH(D$1,'Tillförd energi'!$B$1:$AQ$1,0),FALSE)</f>
        <v>0.28000000000000003</v>
      </c>
      <c r="E401">
        <f>VLOOKUP($B401,'Tillförd energi'!$B$1:$AS$566,MATCH(E$1,'Tillförd energi'!$B$1:$AQ$1,0),FALSE)</f>
        <v>0</v>
      </c>
      <c r="F401">
        <f>VLOOKUP($B401,'Tillförd energi'!$B$1:$AS$566,MATCH(F$1,'Tillförd energi'!$B$1:$AQ$1,0),FALSE)</f>
        <v>0</v>
      </c>
      <c r="G401">
        <f>VLOOKUP($B401,'Tillförd energi'!$B$1:$AS$566,MATCH(G$1,'Tillförd energi'!$B$1:$AQ$1,0),FALSE)</f>
        <v>0</v>
      </c>
      <c r="H401">
        <f>VLOOKUP($B401,'Tillförd energi'!$B$1:$AS$566,MATCH(H$1,'Tillförd energi'!$B$1:$AQ$1,0),FALSE)</f>
        <v>0</v>
      </c>
      <c r="I401">
        <f>VLOOKUP($B401,'Tillförd energi'!$B$1:$AS$566,MATCH(I$1,'Tillförd energi'!$B$1:$AQ$1,0),FALSE)</f>
        <v>0</v>
      </c>
      <c r="J401">
        <f>VLOOKUP($B401,'Tillförd energi'!$B$1:$AS$566,MATCH(J$1,'Tillförd energi'!$B$1:$AQ$1,0),FALSE)</f>
        <v>0</v>
      </c>
      <c r="K401">
        <v>0</v>
      </c>
      <c r="L401">
        <f>VLOOKUP($B401,'Tillförd energi'!$B$1:$AS$566,MATCH(L$1,'Tillförd energi'!$B$1:$AQ$1,0),FALSE)</f>
        <v>0</v>
      </c>
      <c r="M401">
        <f>VLOOKUP($B401,'Tillförd energi'!$B$1:$AS$566,MATCH(M$1,'Tillförd energi'!$B$1:$AQ$1,0),FALSE)</f>
        <v>0</v>
      </c>
      <c r="N401">
        <f>VLOOKUP($B401,'Tillförd energi'!$B$1:$AS$566,MATCH(N$1,'Tillförd energi'!$B$1:$AQ$1,0),FALSE)</f>
        <v>33.781999999999996</v>
      </c>
      <c r="O401">
        <f>VLOOKUP($B401,'Tillförd energi'!$B$1:$AS$566,MATCH(O$1,'Tillförd energi'!$B$1:$AQ$1,0),FALSE)</f>
        <v>0</v>
      </c>
      <c r="P401">
        <f>VLOOKUP($B401,'Tillförd energi'!$B$1:$AS$566,MATCH(P$1,'Tillförd energi'!$B$1:$AQ$1,0),FALSE)</f>
        <v>0</v>
      </c>
      <c r="Q401">
        <f>VLOOKUP($B401,'Tillförd energi'!$B$1:$AS$566,MATCH(Q$1,'Tillförd energi'!$B$1:$AQ$1,0),FALSE)</f>
        <v>0</v>
      </c>
      <c r="R401">
        <f>VLOOKUP($B401,'Tillförd energi'!$B$1:$AS$566,MATCH(R$1,'Tillförd energi'!$B$1:$AQ$1,0),FALSE)</f>
        <v>0</v>
      </c>
      <c r="S401">
        <f>VLOOKUP($B401,'Tillförd energi'!$B$1:$AS$566,MATCH(S$1,'Tillförd energi'!$B$1:$AQ$1,0),FALSE)</f>
        <v>0</v>
      </c>
      <c r="T401">
        <f>VLOOKUP($B401,'Tillförd energi'!$B$1:$AS$566,MATCH(T$1,'Tillförd energi'!$B$1:$AQ$1,0),FALSE)</f>
        <v>0</v>
      </c>
      <c r="U401">
        <f>VLOOKUP($B401,'Tillförd energi'!$B$1:$AS$566,MATCH(U$1,'Tillförd energi'!$B$1:$AQ$1,0),FALSE)</f>
        <v>0</v>
      </c>
      <c r="V401">
        <f>VLOOKUP($B401,'Tillförd energi'!$B$1:$AS$566,MATCH(V$1,'Tillförd energi'!$B$1:$AQ$1,0),FALSE)</f>
        <v>0</v>
      </c>
      <c r="W401">
        <f>VLOOKUP($B401,'Tillförd energi'!$B$1:$AS$566,MATCH(W$1,'Tillförd energi'!$B$1:$AQ$1,0),FALSE)</f>
        <v>0</v>
      </c>
      <c r="X401">
        <f>VLOOKUP($B401,'Tillförd energi'!$B$1:$AS$566,MATCH(X$1,'Tillförd energi'!$B$1:$AQ$1,0),FALSE)</f>
        <v>0</v>
      </c>
      <c r="Y401">
        <f>VLOOKUP($B401,'Tillförd energi'!$B$1:$AS$566,MATCH(Y$1,'Tillförd energi'!$B$1:$AQ$1,0),FALSE)</f>
        <v>0</v>
      </c>
      <c r="Z401">
        <f>VLOOKUP($B401,'Tillförd energi'!$B$1:$AS$566,MATCH(Z$1,'Tillförd energi'!$B$1:$AQ$1,0),FALSE)</f>
        <v>0</v>
      </c>
      <c r="AA401">
        <f>VLOOKUP($B401,'Tillförd energi'!$B$1:$AS$566,MATCH(AA$1,'Tillförd energi'!$B$1:$AQ$1,0),FALSE)</f>
        <v>0</v>
      </c>
      <c r="AB401">
        <f>VLOOKUP($B401,'Tillförd energi'!$B$1:$AS$566,MATCH(AB$1,'Tillförd energi'!$B$1:$AQ$1,0),FALSE)</f>
        <v>0</v>
      </c>
      <c r="AC401">
        <f>VLOOKUP($B401,'Tillförd energi'!$B$1:$AS$566,MATCH(AC$1,'Tillförd energi'!$B$1:$AQ$1,0),FALSE)</f>
        <v>4.74</v>
      </c>
      <c r="AD401">
        <f>VLOOKUP($B401,'Tillförd energi'!$B$1:$AS$566,MATCH(AD$1,'Tillförd energi'!$B$1:$AQ$1,0),FALSE)</f>
        <v>0</v>
      </c>
      <c r="AE401">
        <f>VLOOKUP($B401,'Tillförd energi'!$B$1:$AS$566,MATCH(AE$1,'Tillförd energi'!$B$1:$AQ$1,0),FALSE)</f>
        <v>0</v>
      </c>
      <c r="AF401">
        <f>VLOOKUP($B401,'Tillförd energi'!$B$1:$AS$566,MATCH(AF$1,'Tillförd energi'!$B$1:$AQ$1,0),FALSE)</f>
        <v>0.81299999999999994</v>
      </c>
      <c r="AG401">
        <f>IFERROR(VLOOKUP(B401,Miljö!$B$1:$S$476,9,FALSE)/1,0)</f>
        <v>0</v>
      </c>
      <c r="AI401">
        <f t="shared" si="48"/>
        <v>39.615000000000002</v>
      </c>
      <c r="AJ401">
        <f t="shared" si="49"/>
        <v>39.615000000000002</v>
      </c>
      <c r="AK401">
        <f>IF(ISERROR(1/VLOOKUP($B401,Leveranser!$B$1:$S$500,MATCH("såld värme (gwh)",Leveranser!$B$1:$S$1,0),FALSE)),"",VLOOKUP($B401,Leveranser!$B$1:$S$500,MATCH("såld värme (gwh)",Leveranser!$B$1:$S$1,0),FALSE))</f>
        <v>27.1</v>
      </c>
      <c r="AL401">
        <f>VLOOKUP($B401,Leveranser!$B$1:$Y$500,MATCH("Totalt såld fjärrvärme till andra fjärrvärmeföretag",Leveranser!$B$1:$AA$1,0),FALSE)</f>
        <v>0</v>
      </c>
      <c r="AM401">
        <f>IF(ISERROR(1/VLOOKUP($B401,Miljö!$B$1:$S$500,MATCH("Såld mängd produktionsspecifik fjärrvärme (GWh)",Miljö!$B$1:$R$1,0),FALSE)),0,VLOOKUP($B401,Miljö!$B$1:$S$500,MATCH("Såld mängd produktionsspecifik fjärrvärme (GWh)",Miljö!$B$1:$R$1,0),FALSE))</f>
        <v>0</v>
      </c>
      <c r="AN401" s="137">
        <f t="shared" si="50"/>
        <v>0.68408431149816984</v>
      </c>
      <c r="AP401" t="str">
        <f>VLOOKUP($B401,Miljövärden!$B$1:$H$446,7,FALSE)</f>
        <v>Ja</v>
      </c>
      <c r="AQ401" t="str">
        <f>VLOOKUP($B401,Miljövärden!$B$1:$H$446,6,FALSE)</f>
        <v>Ja</v>
      </c>
      <c r="AU401">
        <f t="shared" si="51"/>
        <v>0.81299999999999994</v>
      </c>
      <c r="AV401">
        <f t="shared" si="52"/>
        <v>0</v>
      </c>
      <c r="AW401">
        <f t="shared" si="53"/>
        <v>33.781999999999996</v>
      </c>
      <c r="AX401">
        <f t="shared" si="54"/>
        <v>0</v>
      </c>
      <c r="AZ401">
        <f t="shared" si="55"/>
        <v>33.781999999999996</v>
      </c>
      <c r="BE401"/>
      <c r="BF401"/>
      <c r="BG401"/>
      <c r="BH401"/>
      <c r="BI401"/>
    </row>
    <row r="402" spans="1:61" x14ac:dyDescent="0.25">
      <c r="A402" s="2" t="s">
        <v>605</v>
      </c>
      <c r="B402" s="2" t="s">
        <v>606</v>
      </c>
      <c r="C402">
        <f>VLOOKUP($B402,'Tillförd energi'!$B$1:$AS$566,MATCH(C$1,'Tillförd energi'!$B$1:$AQ$1,0),FALSE)</f>
        <v>0</v>
      </c>
      <c r="D402">
        <f>VLOOKUP($B402,'Tillförd energi'!$B$1:$AS$566,MATCH(D$1,'Tillförd energi'!$B$1:$AQ$1,0),FALSE)</f>
        <v>1.2</v>
      </c>
      <c r="E402">
        <f>VLOOKUP($B402,'Tillförd energi'!$B$1:$AS$566,MATCH(E$1,'Tillförd energi'!$B$1:$AQ$1,0),FALSE)</f>
        <v>0</v>
      </c>
      <c r="F402">
        <f>VLOOKUP($B402,'Tillförd energi'!$B$1:$AS$566,MATCH(F$1,'Tillförd energi'!$B$1:$AQ$1,0),FALSE)</f>
        <v>0</v>
      </c>
      <c r="G402">
        <f>VLOOKUP($B402,'Tillförd energi'!$B$1:$AS$566,MATCH(G$1,'Tillförd energi'!$B$1:$AQ$1,0),FALSE)</f>
        <v>0</v>
      </c>
      <c r="H402">
        <f>VLOOKUP($B402,'Tillförd energi'!$B$1:$AS$566,MATCH(H$1,'Tillförd energi'!$B$1:$AQ$1,0),FALSE)</f>
        <v>0</v>
      </c>
      <c r="I402">
        <f>VLOOKUP($B402,'Tillförd energi'!$B$1:$AS$566,MATCH(I$1,'Tillförd energi'!$B$1:$AQ$1,0),FALSE)</f>
        <v>0</v>
      </c>
      <c r="J402">
        <f>VLOOKUP($B402,'Tillförd energi'!$B$1:$AS$566,MATCH(J$1,'Tillförd energi'!$B$1:$AQ$1,0),FALSE)</f>
        <v>0</v>
      </c>
      <c r="K402">
        <v>0</v>
      </c>
      <c r="L402">
        <f>VLOOKUP($B402,'Tillförd energi'!$B$1:$AS$566,MATCH(L$1,'Tillförd energi'!$B$1:$AQ$1,0),FALSE)</f>
        <v>0</v>
      </c>
      <c r="M402">
        <f>VLOOKUP($B402,'Tillförd energi'!$B$1:$AS$566,MATCH(M$1,'Tillförd energi'!$B$1:$AQ$1,0),FALSE)</f>
        <v>0</v>
      </c>
      <c r="N402">
        <f>VLOOKUP($B402,'Tillförd energi'!$B$1:$AS$566,MATCH(N$1,'Tillförd energi'!$B$1:$AQ$1,0),FALSE)</f>
        <v>0</v>
      </c>
      <c r="O402">
        <f>VLOOKUP($B402,'Tillförd energi'!$B$1:$AS$566,MATCH(O$1,'Tillförd energi'!$B$1:$AQ$1,0),FALSE)</f>
        <v>0</v>
      </c>
      <c r="P402">
        <f>VLOOKUP($B402,'Tillförd energi'!$B$1:$AS$566,MATCH(P$1,'Tillförd energi'!$B$1:$AQ$1,0),FALSE)</f>
        <v>0</v>
      </c>
      <c r="Q402">
        <f>VLOOKUP($B402,'Tillförd energi'!$B$1:$AS$566,MATCH(Q$1,'Tillförd energi'!$B$1:$AQ$1,0),FALSE)</f>
        <v>50.2</v>
      </c>
      <c r="R402">
        <f>VLOOKUP($B402,'Tillförd energi'!$B$1:$AS$566,MATCH(R$1,'Tillförd energi'!$B$1:$AQ$1,0),FALSE)</f>
        <v>0</v>
      </c>
      <c r="S402">
        <f>VLOOKUP($B402,'Tillförd energi'!$B$1:$AS$566,MATCH(S$1,'Tillförd energi'!$B$1:$AQ$1,0),FALSE)</f>
        <v>0</v>
      </c>
      <c r="T402">
        <f>VLOOKUP($B402,'Tillförd energi'!$B$1:$AS$566,MATCH(T$1,'Tillförd energi'!$B$1:$AQ$1,0),FALSE)</f>
        <v>0</v>
      </c>
      <c r="U402">
        <f>VLOOKUP($B402,'Tillförd energi'!$B$1:$AS$566,MATCH(U$1,'Tillförd energi'!$B$1:$AQ$1,0),FALSE)</f>
        <v>0</v>
      </c>
      <c r="V402">
        <f>VLOOKUP($B402,'Tillförd energi'!$B$1:$AS$566,MATCH(V$1,'Tillförd energi'!$B$1:$AQ$1,0),FALSE)</f>
        <v>0</v>
      </c>
      <c r="W402">
        <f>VLOOKUP($B402,'Tillförd energi'!$B$1:$AS$566,MATCH(W$1,'Tillförd energi'!$B$1:$AQ$1,0),FALSE)</f>
        <v>0</v>
      </c>
      <c r="X402">
        <f>VLOOKUP($B402,'Tillförd energi'!$B$1:$AS$566,MATCH(X$1,'Tillförd energi'!$B$1:$AQ$1,0),FALSE)</f>
        <v>0</v>
      </c>
      <c r="Y402">
        <f>VLOOKUP($B402,'Tillförd energi'!$B$1:$AS$566,MATCH(Y$1,'Tillförd energi'!$B$1:$AQ$1,0),FALSE)</f>
        <v>0</v>
      </c>
      <c r="Z402">
        <f>VLOOKUP($B402,'Tillförd energi'!$B$1:$AS$566,MATCH(Z$1,'Tillförd energi'!$B$1:$AQ$1,0),FALSE)</f>
        <v>0</v>
      </c>
      <c r="AA402">
        <f>VLOOKUP($B402,'Tillförd energi'!$B$1:$AS$566,MATCH(AA$1,'Tillförd energi'!$B$1:$AQ$1,0),FALSE)</f>
        <v>0</v>
      </c>
      <c r="AB402">
        <f>VLOOKUP($B402,'Tillförd energi'!$B$1:$AS$566,MATCH(AB$1,'Tillförd energi'!$B$1:$AQ$1,0),FALSE)</f>
        <v>0</v>
      </c>
      <c r="AC402">
        <f>VLOOKUP($B402,'Tillförd energi'!$B$1:$AS$566,MATCH(AC$1,'Tillförd energi'!$B$1:$AQ$1,0),FALSE)</f>
        <v>5.3</v>
      </c>
      <c r="AD402">
        <f>VLOOKUP($B402,'Tillförd energi'!$B$1:$AS$566,MATCH(AD$1,'Tillförd energi'!$B$1:$AQ$1,0),FALSE)</f>
        <v>0</v>
      </c>
      <c r="AE402">
        <f>VLOOKUP($B402,'Tillförd energi'!$B$1:$AS$566,MATCH(AE$1,'Tillförd energi'!$B$1:$AQ$1,0),FALSE)</f>
        <v>0</v>
      </c>
      <c r="AF402">
        <f>VLOOKUP($B402,'Tillförd energi'!$B$1:$AS$566,MATCH(AF$1,'Tillförd energi'!$B$1:$AQ$1,0),FALSE)</f>
        <v>1.7</v>
      </c>
      <c r="AG402">
        <f>IFERROR(VLOOKUP(B402,Miljö!$B$1:$S$476,9,FALSE)/1,0)</f>
        <v>0</v>
      </c>
      <c r="AI402">
        <f t="shared" si="48"/>
        <v>58.400000000000006</v>
      </c>
      <c r="AJ402">
        <f t="shared" si="49"/>
        <v>58.400000000000006</v>
      </c>
      <c r="AK402">
        <f>IF(ISERROR(1/VLOOKUP($B402,Leveranser!$B$1:$S$500,MATCH("såld värme (gwh)",Leveranser!$B$1:$S$1,0),FALSE)),"",VLOOKUP($B402,Leveranser!$B$1:$S$500,MATCH("såld värme (gwh)",Leveranser!$B$1:$S$1,0),FALSE))</f>
        <v>46.5</v>
      </c>
      <c r="AL402">
        <f>VLOOKUP($B402,Leveranser!$B$1:$Y$500,MATCH("Totalt såld fjärrvärme till andra fjärrvärmeföretag",Leveranser!$B$1:$AA$1,0),FALSE)</f>
        <v>0</v>
      </c>
      <c r="AM402">
        <f>IF(ISERROR(1/VLOOKUP($B402,Miljö!$B$1:$S$500,MATCH("Såld mängd produktionsspecifik fjärrvärme (GWh)",Miljö!$B$1:$R$1,0),FALSE)),0,VLOOKUP($B402,Miljö!$B$1:$S$500,MATCH("Såld mängd produktionsspecifik fjärrvärme (GWh)",Miljö!$B$1:$R$1,0),FALSE))</f>
        <v>0</v>
      </c>
      <c r="AN402" s="137">
        <f t="shared" si="50"/>
        <v>0.79623287671232867</v>
      </c>
      <c r="AP402" t="str">
        <f>VLOOKUP($B402,Miljövärden!$B$1:$H$446,7,FALSE)</f>
        <v>Ja</v>
      </c>
      <c r="AQ402" t="str">
        <f>VLOOKUP($B402,Miljövärden!$B$1:$H$446,6,FALSE)</f>
        <v>Nej</v>
      </c>
      <c r="AU402">
        <f t="shared" si="51"/>
        <v>1.7</v>
      </c>
      <c r="AV402">
        <f t="shared" si="52"/>
        <v>0</v>
      </c>
      <c r="AW402">
        <f t="shared" si="53"/>
        <v>50.2</v>
      </c>
      <c r="AX402">
        <f t="shared" si="54"/>
        <v>0</v>
      </c>
      <c r="AZ402">
        <f t="shared" si="55"/>
        <v>50.2</v>
      </c>
      <c r="BE402"/>
      <c r="BF402"/>
      <c r="BG402"/>
      <c r="BH402"/>
      <c r="BI402"/>
    </row>
    <row r="403" spans="1:61" x14ac:dyDescent="0.25">
      <c r="A403" s="2" t="s">
        <v>608</v>
      </c>
      <c r="B403" s="2" t="s">
        <v>609</v>
      </c>
      <c r="C403">
        <f>VLOOKUP($B403,'Tillförd energi'!$B$1:$AS$566,MATCH(C$1,'Tillförd energi'!$B$1:$AQ$1,0),FALSE)</f>
        <v>0</v>
      </c>
      <c r="D403">
        <f>VLOOKUP($B403,'Tillförd energi'!$B$1:$AS$566,MATCH(D$1,'Tillförd energi'!$B$1:$AQ$1,0),FALSE)</f>
        <v>1.123E-2</v>
      </c>
      <c r="E403">
        <f>VLOOKUP($B403,'Tillförd energi'!$B$1:$AS$566,MATCH(E$1,'Tillförd energi'!$B$1:$AQ$1,0),FALSE)</f>
        <v>0</v>
      </c>
      <c r="F403">
        <f>VLOOKUP($B403,'Tillförd energi'!$B$1:$AS$566,MATCH(F$1,'Tillförd energi'!$B$1:$AQ$1,0),FALSE)</f>
        <v>0</v>
      </c>
      <c r="G403">
        <f>VLOOKUP($B403,'Tillförd energi'!$B$1:$AS$566,MATCH(G$1,'Tillförd energi'!$B$1:$AQ$1,0),FALSE)</f>
        <v>0</v>
      </c>
      <c r="H403">
        <f>VLOOKUP($B403,'Tillförd energi'!$B$1:$AS$566,MATCH(H$1,'Tillförd energi'!$B$1:$AQ$1,0),FALSE)</f>
        <v>0</v>
      </c>
      <c r="I403">
        <f>VLOOKUP($B403,'Tillförd energi'!$B$1:$AS$566,MATCH(I$1,'Tillförd energi'!$B$1:$AQ$1,0),FALSE)</f>
        <v>0</v>
      </c>
      <c r="J403">
        <f>VLOOKUP($B403,'Tillförd energi'!$B$1:$AS$566,MATCH(J$1,'Tillförd energi'!$B$1:$AQ$1,0),FALSE)</f>
        <v>0</v>
      </c>
      <c r="K403">
        <v>0</v>
      </c>
      <c r="L403">
        <f>VLOOKUP($B403,'Tillförd energi'!$B$1:$AS$566,MATCH(L$1,'Tillförd energi'!$B$1:$AQ$1,0),FALSE)</f>
        <v>0</v>
      </c>
      <c r="M403">
        <f>VLOOKUP($B403,'Tillförd energi'!$B$1:$AS$566,MATCH(M$1,'Tillförd energi'!$B$1:$AQ$1,0),FALSE)</f>
        <v>0</v>
      </c>
      <c r="N403">
        <f>VLOOKUP($B403,'Tillförd energi'!$B$1:$AS$566,MATCH(N$1,'Tillförd energi'!$B$1:$AQ$1,0),FALSE)</f>
        <v>0</v>
      </c>
      <c r="O403">
        <f>VLOOKUP($B403,'Tillförd energi'!$B$1:$AS$566,MATCH(O$1,'Tillförd energi'!$B$1:$AQ$1,0),FALSE)</f>
        <v>0</v>
      </c>
      <c r="P403">
        <f>VLOOKUP($B403,'Tillförd energi'!$B$1:$AS$566,MATCH(P$1,'Tillförd energi'!$B$1:$AQ$1,0),FALSE)</f>
        <v>7.5068999999999999</v>
      </c>
      <c r="Q403">
        <f>VLOOKUP($B403,'Tillförd energi'!$B$1:$AS$566,MATCH(Q$1,'Tillförd energi'!$B$1:$AQ$1,0),FALSE)</f>
        <v>0</v>
      </c>
      <c r="R403">
        <f>VLOOKUP($B403,'Tillförd energi'!$B$1:$AS$566,MATCH(R$1,'Tillförd energi'!$B$1:$AQ$1,0),FALSE)</f>
        <v>0</v>
      </c>
      <c r="S403">
        <f>VLOOKUP($B403,'Tillförd energi'!$B$1:$AS$566,MATCH(S$1,'Tillförd energi'!$B$1:$AQ$1,0),FALSE)</f>
        <v>0</v>
      </c>
      <c r="T403">
        <f>VLOOKUP($B403,'Tillförd energi'!$B$1:$AS$566,MATCH(T$1,'Tillförd energi'!$B$1:$AQ$1,0),FALSE)</f>
        <v>0</v>
      </c>
      <c r="U403">
        <f>VLOOKUP($B403,'Tillförd energi'!$B$1:$AS$566,MATCH(U$1,'Tillförd energi'!$B$1:$AQ$1,0),FALSE)</f>
        <v>0</v>
      </c>
      <c r="V403">
        <f>VLOOKUP($B403,'Tillförd energi'!$B$1:$AS$566,MATCH(V$1,'Tillförd energi'!$B$1:$AQ$1,0),FALSE)</f>
        <v>0</v>
      </c>
      <c r="W403">
        <f>VLOOKUP($B403,'Tillförd energi'!$B$1:$AS$566,MATCH(W$1,'Tillförd energi'!$B$1:$AQ$1,0),FALSE)</f>
        <v>1.5087299999999999</v>
      </c>
      <c r="X403">
        <f>VLOOKUP($B403,'Tillförd energi'!$B$1:$AS$566,MATCH(X$1,'Tillförd energi'!$B$1:$AQ$1,0),FALSE)</f>
        <v>0</v>
      </c>
      <c r="Y403">
        <f>VLOOKUP($B403,'Tillförd energi'!$B$1:$AS$566,MATCH(Y$1,'Tillförd energi'!$B$1:$AQ$1,0),FALSE)</f>
        <v>0</v>
      </c>
      <c r="Z403">
        <f>VLOOKUP($B403,'Tillförd energi'!$B$1:$AS$566,MATCH(Z$1,'Tillförd energi'!$B$1:$AQ$1,0),FALSE)</f>
        <v>0.64549999999999996</v>
      </c>
      <c r="AA403">
        <f>VLOOKUP($B403,'Tillförd energi'!$B$1:$AS$566,MATCH(AA$1,'Tillförd energi'!$B$1:$AQ$1,0),FALSE)</f>
        <v>0</v>
      </c>
      <c r="AB403">
        <f>VLOOKUP($B403,'Tillförd energi'!$B$1:$AS$566,MATCH(AB$1,'Tillförd energi'!$B$1:$AQ$1,0),FALSE)</f>
        <v>0</v>
      </c>
      <c r="AC403">
        <f>VLOOKUP($B403,'Tillförd energi'!$B$1:$AS$566,MATCH(AC$1,'Tillförd energi'!$B$1:$AQ$1,0),FALSE)</f>
        <v>0</v>
      </c>
      <c r="AD403">
        <f>VLOOKUP($B403,'Tillförd energi'!$B$1:$AS$566,MATCH(AD$1,'Tillförd energi'!$B$1:$AQ$1,0),FALSE)</f>
        <v>0</v>
      </c>
      <c r="AE403">
        <f>VLOOKUP($B403,'Tillförd energi'!$B$1:$AS$566,MATCH(AE$1,'Tillförd energi'!$B$1:$AQ$1,0),FALSE)</f>
        <v>0</v>
      </c>
      <c r="AF403">
        <f>VLOOKUP($B403,'Tillförd energi'!$B$1:$AS$566,MATCH(AF$1,'Tillförd energi'!$B$1:$AQ$1,0),FALSE)</f>
        <v>0.25198999999999999</v>
      </c>
      <c r="AG403">
        <f>IFERROR(VLOOKUP(B403,Miljö!$B$1:$S$476,9,FALSE)/1,0)</f>
        <v>0</v>
      </c>
      <c r="AI403">
        <f t="shared" si="48"/>
        <v>9.9243499999999987</v>
      </c>
      <c r="AJ403">
        <f t="shared" si="49"/>
        <v>9.9243499999999987</v>
      </c>
      <c r="AK403">
        <f>IF(ISERROR(1/VLOOKUP($B403,Leveranser!$B$1:$S$500,MATCH("såld värme (gwh)",Leveranser!$B$1:$S$1,0),FALSE)),"",VLOOKUP($B403,Leveranser!$B$1:$S$500,MATCH("såld värme (gwh)",Leveranser!$B$1:$S$1,0),FALSE))</f>
        <v>6.6630000000000003</v>
      </c>
      <c r="AL403">
        <f>VLOOKUP($B403,Leveranser!$B$1:$Y$500,MATCH("Totalt såld fjärrvärme till andra fjärrvärmeföretag",Leveranser!$B$1:$AA$1,0),FALSE)</f>
        <v>0</v>
      </c>
      <c r="AM403">
        <f>IF(ISERROR(1/VLOOKUP($B403,Miljö!$B$1:$S$500,MATCH("Såld mängd produktionsspecifik fjärrvärme (GWh)",Miljö!$B$1:$R$1,0),FALSE)),0,VLOOKUP($B403,Miljö!$B$1:$S$500,MATCH("Såld mängd produktionsspecifik fjärrvärme (GWh)",Miljö!$B$1:$R$1,0),FALSE))</f>
        <v>0</v>
      </c>
      <c r="AN403" s="137">
        <f t="shared" si="50"/>
        <v>0.67137898199882118</v>
      </c>
      <c r="AP403" t="str">
        <f>VLOOKUP($B403,Miljövärden!$B$1:$H$446,7,FALSE)</f>
        <v>Ja</v>
      </c>
      <c r="AQ403" t="str">
        <f>VLOOKUP($B403,Miljövärden!$B$1:$H$446,6,FALSE)</f>
        <v>Ja</v>
      </c>
      <c r="AU403">
        <f t="shared" si="51"/>
        <v>0.8974899999999999</v>
      </c>
      <c r="AV403">
        <f t="shared" si="52"/>
        <v>0</v>
      </c>
      <c r="AW403">
        <f t="shared" si="53"/>
        <v>7.5068999999999999</v>
      </c>
      <c r="AX403">
        <f t="shared" si="54"/>
        <v>0</v>
      </c>
      <c r="AZ403">
        <f t="shared" si="55"/>
        <v>9.0156299999999998</v>
      </c>
      <c r="BE403"/>
      <c r="BF403"/>
      <c r="BG403"/>
      <c r="BH403"/>
      <c r="BI403"/>
    </row>
    <row r="404" spans="1:61" x14ac:dyDescent="0.25">
      <c r="A404" s="2" t="s">
        <v>608</v>
      </c>
      <c r="B404" s="2" t="s">
        <v>610</v>
      </c>
      <c r="C404">
        <f>VLOOKUP($B404,'Tillförd energi'!$B$1:$AS$566,MATCH(C$1,'Tillförd energi'!$B$1:$AQ$1,0),FALSE)</f>
        <v>0</v>
      </c>
      <c r="D404">
        <f>VLOOKUP($B404,'Tillförd energi'!$B$1:$AS$566,MATCH(D$1,'Tillförd energi'!$B$1:$AQ$1,0),FALSE)</f>
        <v>0.05</v>
      </c>
      <c r="E404">
        <f>VLOOKUP($B404,'Tillförd energi'!$B$1:$AS$566,MATCH(E$1,'Tillförd energi'!$B$1:$AQ$1,0),FALSE)</f>
        <v>0</v>
      </c>
      <c r="F404">
        <f>VLOOKUP($B404,'Tillförd energi'!$B$1:$AS$566,MATCH(F$1,'Tillförd energi'!$B$1:$AQ$1,0),FALSE)</f>
        <v>0</v>
      </c>
      <c r="G404">
        <f>VLOOKUP($B404,'Tillförd energi'!$B$1:$AS$566,MATCH(G$1,'Tillförd energi'!$B$1:$AQ$1,0),FALSE)</f>
        <v>0</v>
      </c>
      <c r="H404">
        <f>VLOOKUP($B404,'Tillförd energi'!$B$1:$AS$566,MATCH(H$1,'Tillförd energi'!$B$1:$AQ$1,0),FALSE)</f>
        <v>0</v>
      </c>
      <c r="I404">
        <f>VLOOKUP($B404,'Tillförd energi'!$B$1:$AS$566,MATCH(I$1,'Tillförd energi'!$B$1:$AQ$1,0),FALSE)</f>
        <v>0</v>
      </c>
      <c r="J404">
        <f>VLOOKUP($B404,'Tillförd energi'!$B$1:$AS$566,MATCH(J$1,'Tillförd energi'!$B$1:$AQ$1,0),FALSE)</f>
        <v>0</v>
      </c>
      <c r="K404">
        <v>0</v>
      </c>
      <c r="L404">
        <f>VLOOKUP($B404,'Tillförd energi'!$B$1:$AS$566,MATCH(L$1,'Tillförd energi'!$B$1:$AQ$1,0),FALSE)</f>
        <v>0</v>
      </c>
      <c r="M404">
        <f>VLOOKUP($B404,'Tillförd energi'!$B$1:$AS$566,MATCH(M$1,'Tillförd energi'!$B$1:$AQ$1,0),FALSE)</f>
        <v>0</v>
      </c>
      <c r="N404">
        <f>VLOOKUP($B404,'Tillförd energi'!$B$1:$AS$566,MATCH(N$1,'Tillförd energi'!$B$1:$AQ$1,0),FALSE)</f>
        <v>0</v>
      </c>
      <c r="O404">
        <f>VLOOKUP($B404,'Tillförd energi'!$B$1:$AS$566,MATCH(O$1,'Tillförd energi'!$B$1:$AQ$1,0),FALSE)</f>
        <v>0</v>
      </c>
      <c r="P404">
        <f>VLOOKUP($B404,'Tillförd energi'!$B$1:$AS$566,MATCH(P$1,'Tillförd energi'!$B$1:$AQ$1,0),FALSE)</f>
        <v>5.024</v>
      </c>
      <c r="Q404">
        <f>VLOOKUP($B404,'Tillförd energi'!$B$1:$AS$566,MATCH(Q$1,'Tillförd energi'!$B$1:$AQ$1,0),FALSE)</f>
        <v>0</v>
      </c>
      <c r="R404">
        <f>VLOOKUP($B404,'Tillförd energi'!$B$1:$AS$566,MATCH(R$1,'Tillförd energi'!$B$1:$AQ$1,0),FALSE)</f>
        <v>0</v>
      </c>
      <c r="S404">
        <f>VLOOKUP($B404,'Tillförd energi'!$B$1:$AS$566,MATCH(S$1,'Tillförd energi'!$B$1:$AQ$1,0),FALSE)</f>
        <v>0</v>
      </c>
      <c r="T404">
        <f>VLOOKUP($B404,'Tillförd energi'!$B$1:$AS$566,MATCH(T$1,'Tillförd energi'!$B$1:$AQ$1,0),FALSE)</f>
        <v>0</v>
      </c>
      <c r="U404">
        <f>VLOOKUP($B404,'Tillförd energi'!$B$1:$AS$566,MATCH(U$1,'Tillförd energi'!$B$1:$AQ$1,0),FALSE)</f>
        <v>0</v>
      </c>
      <c r="V404">
        <f>VLOOKUP($B404,'Tillförd energi'!$B$1:$AS$566,MATCH(V$1,'Tillförd energi'!$B$1:$AQ$1,0),FALSE)</f>
        <v>0</v>
      </c>
      <c r="W404">
        <f>VLOOKUP($B404,'Tillförd energi'!$B$1:$AS$566,MATCH(W$1,'Tillförd energi'!$B$1:$AQ$1,0),FALSE)</f>
        <v>0.49</v>
      </c>
      <c r="X404">
        <f>VLOOKUP($B404,'Tillförd energi'!$B$1:$AS$566,MATCH(X$1,'Tillförd energi'!$B$1:$AQ$1,0),FALSE)</f>
        <v>0</v>
      </c>
      <c r="Y404">
        <f>VLOOKUP($B404,'Tillförd energi'!$B$1:$AS$566,MATCH(Y$1,'Tillförd energi'!$B$1:$AQ$1,0),FALSE)</f>
        <v>0</v>
      </c>
      <c r="Z404">
        <f>VLOOKUP($B404,'Tillförd energi'!$B$1:$AS$566,MATCH(Z$1,'Tillförd energi'!$B$1:$AQ$1,0),FALSE)</f>
        <v>1.3</v>
      </c>
      <c r="AA404">
        <f>VLOOKUP($B404,'Tillförd energi'!$B$1:$AS$566,MATCH(AA$1,'Tillförd energi'!$B$1:$AQ$1,0),FALSE)</f>
        <v>0</v>
      </c>
      <c r="AB404">
        <f>VLOOKUP($B404,'Tillförd energi'!$B$1:$AS$566,MATCH(AB$1,'Tillförd energi'!$B$1:$AQ$1,0),FALSE)</f>
        <v>0</v>
      </c>
      <c r="AC404">
        <f>VLOOKUP($B404,'Tillförd energi'!$B$1:$AS$566,MATCH(AC$1,'Tillförd energi'!$B$1:$AQ$1,0),FALSE)</f>
        <v>0</v>
      </c>
      <c r="AD404">
        <f>VLOOKUP($B404,'Tillförd energi'!$B$1:$AS$566,MATCH(AD$1,'Tillförd energi'!$B$1:$AQ$1,0),FALSE)</f>
        <v>0</v>
      </c>
      <c r="AE404">
        <f>VLOOKUP($B404,'Tillförd energi'!$B$1:$AS$566,MATCH(AE$1,'Tillförd energi'!$B$1:$AQ$1,0),FALSE)</f>
        <v>0</v>
      </c>
      <c r="AF404">
        <f>VLOOKUP($B404,'Tillförd energi'!$B$1:$AS$566,MATCH(AF$1,'Tillförd energi'!$B$1:$AQ$1,0),FALSE)</f>
        <v>0.15462000000000001</v>
      </c>
      <c r="AG404">
        <f>IFERROR(VLOOKUP(B404,Miljö!$B$1:$S$476,9,FALSE)/1,0)</f>
        <v>0</v>
      </c>
      <c r="AI404">
        <f t="shared" ref="AI404:AI409" si="56">SUM(C404:AF404)</f>
        <v>7.0186200000000003</v>
      </c>
      <c r="AJ404">
        <f t="shared" ref="AJ404:AJ409" si="57">SUM(C404:AG404)</f>
        <v>7.0186200000000003</v>
      </c>
      <c r="AK404">
        <f>IF(ISERROR(1/VLOOKUP($B404,Leveranser!$B$1:$S$500,MATCH("såld värme (gwh)",Leveranser!$B$1:$S$1,0),FALSE)),"",VLOOKUP($B404,Leveranser!$B$1:$S$500,MATCH("såld värme (gwh)",Leveranser!$B$1:$S$1,0),FALSE))</f>
        <v>5.1539999999999999</v>
      </c>
      <c r="AL404">
        <f>VLOOKUP($B404,Leveranser!$B$1:$Y$500,MATCH("Totalt såld fjärrvärme till andra fjärrvärmeföretag",Leveranser!$B$1:$AA$1,0),FALSE)</f>
        <v>0</v>
      </c>
      <c r="AM404">
        <f>IF(ISERROR(1/VLOOKUP($B404,Miljö!$B$1:$S$500,MATCH("Såld mängd produktionsspecifik fjärrvärme (GWh)",Miljö!$B$1:$R$1,0),FALSE)),0,VLOOKUP($B404,Miljö!$B$1:$S$500,MATCH("Såld mängd produktionsspecifik fjärrvärme (GWh)",Miljö!$B$1:$R$1,0),FALSE))</f>
        <v>0</v>
      </c>
      <c r="AN404" s="137">
        <f t="shared" ref="AN404:AN409" si="58">IFERROR(AK404/AJ404,"")</f>
        <v>0.7343323901279738</v>
      </c>
      <c r="AP404" t="str">
        <f>VLOOKUP($B404,Miljövärden!$B$1:$H$446,7,FALSE)</f>
        <v>Ja</v>
      </c>
      <c r="AQ404" t="str">
        <f>VLOOKUP($B404,Miljövärden!$B$1:$H$446,6,FALSE)</f>
        <v>Ja</v>
      </c>
      <c r="AU404">
        <f t="shared" si="51"/>
        <v>1.45462</v>
      </c>
      <c r="AV404">
        <f t="shared" si="52"/>
        <v>0</v>
      </c>
      <c r="AW404">
        <f t="shared" si="53"/>
        <v>5.024</v>
      </c>
      <c r="AX404">
        <f t="shared" si="54"/>
        <v>0</v>
      </c>
      <c r="AZ404">
        <f t="shared" si="55"/>
        <v>5.5140000000000002</v>
      </c>
      <c r="BE404"/>
      <c r="BF404"/>
      <c r="BG404"/>
      <c r="BH404"/>
      <c r="BI404"/>
    </row>
    <row r="405" spans="1:61" x14ac:dyDescent="0.25">
      <c r="A405" s="2" t="s">
        <v>608</v>
      </c>
      <c r="B405" s="2" t="s">
        <v>611</v>
      </c>
      <c r="C405">
        <f>VLOOKUP($B405,'Tillförd energi'!$B$1:$AS$566,MATCH(C$1,'Tillförd energi'!$B$1:$AQ$1,0),FALSE)</f>
        <v>0</v>
      </c>
      <c r="D405">
        <f>VLOOKUP($B405,'Tillförd energi'!$B$1:$AS$566,MATCH(D$1,'Tillförd energi'!$B$1:$AQ$1,0),FALSE)</f>
        <v>0.10143000000000001</v>
      </c>
      <c r="E405">
        <f>VLOOKUP($B405,'Tillförd energi'!$B$1:$AS$566,MATCH(E$1,'Tillförd energi'!$B$1:$AQ$1,0),FALSE)</f>
        <v>0</v>
      </c>
      <c r="F405">
        <f>VLOOKUP($B405,'Tillförd energi'!$B$1:$AS$566,MATCH(F$1,'Tillförd energi'!$B$1:$AQ$1,0),FALSE)</f>
        <v>0</v>
      </c>
      <c r="G405">
        <f>VLOOKUP($B405,'Tillförd energi'!$B$1:$AS$566,MATCH(G$1,'Tillförd energi'!$B$1:$AQ$1,0),FALSE)</f>
        <v>0</v>
      </c>
      <c r="H405">
        <f>VLOOKUP($B405,'Tillförd energi'!$B$1:$AS$566,MATCH(H$1,'Tillförd energi'!$B$1:$AQ$1,0),FALSE)</f>
        <v>0</v>
      </c>
      <c r="I405">
        <f>VLOOKUP($B405,'Tillförd energi'!$B$1:$AS$566,MATCH(I$1,'Tillförd energi'!$B$1:$AQ$1,0),FALSE)</f>
        <v>0</v>
      </c>
      <c r="J405">
        <f>VLOOKUP($B405,'Tillförd energi'!$B$1:$AS$566,MATCH(J$1,'Tillförd energi'!$B$1:$AQ$1,0),FALSE)</f>
        <v>0</v>
      </c>
      <c r="K405">
        <v>0</v>
      </c>
      <c r="L405">
        <f>VLOOKUP($B405,'Tillförd energi'!$B$1:$AS$566,MATCH(L$1,'Tillförd energi'!$B$1:$AQ$1,0),FALSE)</f>
        <v>0</v>
      </c>
      <c r="M405">
        <f>VLOOKUP($B405,'Tillförd energi'!$B$1:$AS$566,MATCH(M$1,'Tillförd energi'!$B$1:$AQ$1,0),FALSE)</f>
        <v>0</v>
      </c>
      <c r="N405">
        <f>VLOOKUP($B405,'Tillförd energi'!$B$1:$AS$566,MATCH(N$1,'Tillförd energi'!$B$1:$AQ$1,0),FALSE)</f>
        <v>0</v>
      </c>
      <c r="O405">
        <f>VLOOKUP($B405,'Tillförd energi'!$B$1:$AS$566,MATCH(O$1,'Tillförd energi'!$B$1:$AQ$1,0),FALSE)</f>
        <v>0</v>
      </c>
      <c r="P405">
        <f>VLOOKUP($B405,'Tillförd energi'!$B$1:$AS$566,MATCH(P$1,'Tillförd energi'!$B$1:$AQ$1,0),FALSE)</f>
        <v>0</v>
      </c>
      <c r="Q405">
        <f>VLOOKUP($B405,'Tillförd energi'!$B$1:$AS$566,MATCH(Q$1,'Tillförd energi'!$B$1:$AQ$1,0),FALSE)</f>
        <v>0</v>
      </c>
      <c r="R405">
        <f>VLOOKUP($B405,'Tillförd energi'!$B$1:$AS$566,MATCH(R$1,'Tillförd energi'!$B$1:$AQ$1,0),FALSE)</f>
        <v>1.3859999999999999</v>
      </c>
      <c r="S405">
        <f>VLOOKUP($B405,'Tillförd energi'!$B$1:$AS$566,MATCH(S$1,'Tillförd energi'!$B$1:$AQ$1,0),FALSE)</f>
        <v>0</v>
      </c>
      <c r="T405">
        <f>VLOOKUP($B405,'Tillförd energi'!$B$1:$AS$566,MATCH(T$1,'Tillförd energi'!$B$1:$AQ$1,0),FALSE)</f>
        <v>0</v>
      </c>
      <c r="U405">
        <f>VLOOKUP($B405,'Tillförd energi'!$B$1:$AS$566,MATCH(U$1,'Tillförd energi'!$B$1:$AQ$1,0),FALSE)</f>
        <v>0</v>
      </c>
      <c r="V405">
        <f>VLOOKUP($B405,'Tillförd energi'!$B$1:$AS$566,MATCH(V$1,'Tillförd energi'!$B$1:$AQ$1,0),FALSE)</f>
        <v>0</v>
      </c>
      <c r="W405">
        <f>VLOOKUP($B405,'Tillförd energi'!$B$1:$AS$566,MATCH(W$1,'Tillförd energi'!$B$1:$AQ$1,0),FALSE)</f>
        <v>0</v>
      </c>
      <c r="X405">
        <f>VLOOKUP($B405,'Tillförd energi'!$B$1:$AS$566,MATCH(X$1,'Tillförd energi'!$B$1:$AQ$1,0),FALSE)</f>
        <v>0</v>
      </c>
      <c r="Y405">
        <f>VLOOKUP($B405,'Tillförd energi'!$B$1:$AS$566,MATCH(Y$1,'Tillförd energi'!$B$1:$AQ$1,0),FALSE)</f>
        <v>0</v>
      </c>
      <c r="Z405">
        <f>VLOOKUP($B405,'Tillförd energi'!$B$1:$AS$566,MATCH(Z$1,'Tillförd energi'!$B$1:$AQ$1,0),FALSE)</f>
        <v>0</v>
      </c>
      <c r="AA405">
        <f>VLOOKUP($B405,'Tillförd energi'!$B$1:$AS$566,MATCH(AA$1,'Tillförd energi'!$B$1:$AQ$1,0),FALSE)</f>
        <v>0</v>
      </c>
      <c r="AB405">
        <f>VLOOKUP($B405,'Tillförd energi'!$B$1:$AS$566,MATCH(AB$1,'Tillförd energi'!$B$1:$AQ$1,0),FALSE)</f>
        <v>0</v>
      </c>
      <c r="AC405">
        <f>VLOOKUP($B405,'Tillförd energi'!$B$1:$AS$566,MATCH(AC$1,'Tillförd energi'!$B$1:$AQ$1,0),FALSE)</f>
        <v>0</v>
      </c>
      <c r="AD405">
        <f>VLOOKUP($B405,'Tillförd energi'!$B$1:$AS$566,MATCH(AD$1,'Tillförd energi'!$B$1:$AQ$1,0),FALSE)</f>
        <v>0</v>
      </c>
      <c r="AE405">
        <f>VLOOKUP($B405,'Tillförd energi'!$B$1:$AS$566,MATCH(AE$1,'Tillförd energi'!$B$1:$AQ$1,0),FALSE)</f>
        <v>0</v>
      </c>
      <c r="AF405">
        <f>VLOOKUP($B405,'Tillförd energi'!$B$1:$AS$566,MATCH(AF$1,'Tillförd energi'!$B$1:$AQ$1,0),FALSE)</f>
        <v>3.6479999999999999E-2</v>
      </c>
      <c r="AG405">
        <f>IFERROR(VLOOKUP(B405,Miljö!$B$1:$S$476,9,FALSE)/1,0)</f>
        <v>0</v>
      </c>
      <c r="AI405">
        <f t="shared" si="56"/>
        <v>1.5239099999999999</v>
      </c>
      <c r="AJ405">
        <f t="shared" si="57"/>
        <v>1.5239099999999999</v>
      </c>
      <c r="AK405">
        <f>IF(ISERROR(1/VLOOKUP($B405,Leveranser!$B$1:$S$500,MATCH("såld värme (gwh)",Leveranser!$B$1:$S$1,0),FALSE)),"",VLOOKUP($B405,Leveranser!$B$1:$S$500,MATCH("såld värme (gwh)",Leveranser!$B$1:$S$1,0),FALSE))</f>
        <v>1.216</v>
      </c>
      <c r="AL405">
        <f>VLOOKUP($B405,Leveranser!$B$1:$Y$500,MATCH("Totalt såld fjärrvärme till andra fjärrvärmeföretag",Leveranser!$B$1:$AA$1,0),FALSE)</f>
        <v>0</v>
      </c>
      <c r="AM405">
        <f>IF(ISERROR(1/VLOOKUP($B405,Miljö!$B$1:$S$500,MATCH("Såld mängd produktionsspecifik fjärrvärme (GWh)",Miljö!$B$1:$R$1,0),FALSE)),0,VLOOKUP($B405,Miljö!$B$1:$S$500,MATCH("Såld mängd produktionsspecifik fjärrvärme (GWh)",Miljö!$B$1:$R$1,0),FALSE))</f>
        <v>0</v>
      </c>
      <c r="AN405" s="137">
        <f t="shared" si="58"/>
        <v>0.79794738534427889</v>
      </c>
      <c r="AP405" t="str">
        <f>VLOOKUP($B405,Miljövärden!$B$1:$H$446,7,FALSE)</f>
        <v>Ja</v>
      </c>
      <c r="AQ405" t="str">
        <f>VLOOKUP($B405,Miljövärden!$B$1:$H$446,6,FALSE)</f>
        <v>Ja</v>
      </c>
      <c r="AU405">
        <f t="shared" si="51"/>
        <v>3.6479999999999999E-2</v>
      </c>
      <c r="AV405">
        <f t="shared" si="52"/>
        <v>0</v>
      </c>
      <c r="AW405">
        <f t="shared" si="53"/>
        <v>0</v>
      </c>
      <c r="AX405">
        <f t="shared" si="54"/>
        <v>1.3859999999999999</v>
      </c>
      <c r="AZ405">
        <f t="shared" si="55"/>
        <v>1.3859999999999999</v>
      </c>
      <c r="BE405"/>
      <c r="BF405"/>
      <c r="BG405"/>
      <c r="BH405"/>
      <c r="BI405"/>
    </row>
    <row r="406" spans="1:61" x14ac:dyDescent="0.25">
      <c r="A406" s="2" t="s">
        <v>608</v>
      </c>
      <c r="B406" s="2" t="s">
        <v>612</v>
      </c>
      <c r="C406">
        <f>VLOOKUP($B406,'Tillförd energi'!$B$1:$AS$566,MATCH(C$1,'Tillförd energi'!$B$1:$AQ$1,0),FALSE)</f>
        <v>0</v>
      </c>
      <c r="D406">
        <f>VLOOKUP($B406,'Tillförd energi'!$B$1:$AS$566,MATCH(D$1,'Tillförd energi'!$B$1:$AQ$1,0),FALSE)</f>
        <v>0.34917999999999999</v>
      </c>
      <c r="E406">
        <f>VLOOKUP($B406,'Tillförd energi'!$B$1:$AS$566,MATCH(E$1,'Tillförd energi'!$B$1:$AQ$1,0),FALSE)</f>
        <v>0</v>
      </c>
      <c r="F406">
        <f>VLOOKUP($B406,'Tillförd energi'!$B$1:$AS$566,MATCH(F$1,'Tillförd energi'!$B$1:$AQ$1,0),FALSE)</f>
        <v>0.118824</v>
      </c>
      <c r="G406">
        <f>VLOOKUP($B406,'Tillförd energi'!$B$1:$AS$566,MATCH(G$1,'Tillförd energi'!$B$1:$AQ$1,0),FALSE)</f>
        <v>0</v>
      </c>
      <c r="H406">
        <f>VLOOKUP($B406,'Tillförd energi'!$B$1:$AS$566,MATCH(H$1,'Tillförd energi'!$B$1:$AQ$1,0),FALSE)</f>
        <v>0</v>
      </c>
      <c r="I406">
        <f>VLOOKUP($B406,'Tillförd energi'!$B$1:$AS$566,MATCH(I$1,'Tillförd energi'!$B$1:$AQ$1,0),FALSE)</f>
        <v>0</v>
      </c>
      <c r="J406">
        <f>VLOOKUP($B406,'Tillförd energi'!$B$1:$AS$566,MATCH(J$1,'Tillförd energi'!$B$1:$AQ$1,0),FALSE)</f>
        <v>0</v>
      </c>
      <c r="K406">
        <v>0</v>
      </c>
      <c r="L406">
        <f>VLOOKUP($B406,'Tillförd energi'!$B$1:$AS$566,MATCH(L$1,'Tillförd energi'!$B$1:$AQ$1,0),FALSE)</f>
        <v>0</v>
      </c>
      <c r="M406">
        <f>VLOOKUP($B406,'Tillförd energi'!$B$1:$AS$566,MATCH(M$1,'Tillförd energi'!$B$1:$AQ$1,0),FALSE)</f>
        <v>0</v>
      </c>
      <c r="N406">
        <f>VLOOKUP($B406,'Tillförd energi'!$B$1:$AS$566,MATCH(N$1,'Tillförd energi'!$B$1:$AQ$1,0),FALSE)</f>
        <v>0</v>
      </c>
      <c r="O406">
        <f>VLOOKUP($B406,'Tillförd energi'!$B$1:$AS$566,MATCH(O$1,'Tillförd energi'!$B$1:$AQ$1,0),FALSE)</f>
        <v>0</v>
      </c>
      <c r="P406">
        <f>VLOOKUP($B406,'Tillförd energi'!$B$1:$AS$566,MATCH(P$1,'Tillförd energi'!$B$1:$AQ$1,0),FALSE)</f>
        <v>0</v>
      </c>
      <c r="Q406">
        <f>VLOOKUP($B406,'Tillförd energi'!$B$1:$AS$566,MATCH(Q$1,'Tillförd energi'!$B$1:$AQ$1,0),FALSE)</f>
        <v>3.9694099999999999</v>
      </c>
      <c r="R406">
        <f>VLOOKUP($B406,'Tillförd energi'!$B$1:$AS$566,MATCH(R$1,'Tillförd energi'!$B$1:$AQ$1,0),FALSE)</f>
        <v>0</v>
      </c>
      <c r="S406">
        <f>VLOOKUP($B406,'Tillförd energi'!$B$1:$AS$566,MATCH(S$1,'Tillförd energi'!$B$1:$AQ$1,0),FALSE)</f>
        <v>0</v>
      </c>
      <c r="T406">
        <f>VLOOKUP($B406,'Tillförd energi'!$B$1:$AS$566,MATCH(T$1,'Tillförd energi'!$B$1:$AQ$1,0),FALSE)</f>
        <v>0</v>
      </c>
      <c r="U406">
        <f>VLOOKUP($B406,'Tillförd energi'!$B$1:$AS$566,MATCH(U$1,'Tillförd energi'!$B$1:$AQ$1,0),FALSE)</f>
        <v>0</v>
      </c>
      <c r="V406">
        <f>VLOOKUP($B406,'Tillförd energi'!$B$1:$AS$566,MATCH(V$1,'Tillförd energi'!$B$1:$AQ$1,0),FALSE)</f>
        <v>0</v>
      </c>
      <c r="W406">
        <f>VLOOKUP($B406,'Tillförd energi'!$B$1:$AS$566,MATCH(W$1,'Tillförd energi'!$B$1:$AQ$1,0),FALSE)</f>
        <v>0</v>
      </c>
      <c r="X406">
        <f>VLOOKUP($B406,'Tillförd energi'!$B$1:$AS$566,MATCH(X$1,'Tillförd energi'!$B$1:$AQ$1,0),FALSE)</f>
        <v>0</v>
      </c>
      <c r="Y406">
        <f>VLOOKUP($B406,'Tillförd energi'!$B$1:$AS$566,MATCH(Y$1,'Tillförd energi'!$B$1:$AQ$1,0),FALSE)</f>
        <v>0</v>
      </c>
      <c r="Z406">
        <f>VLOOKUP($B406,'Tillförd energi'!$B$1:$AS$566,MATCH(Z$1,'Tillförd energi'!$B$1:$AQ$1,0),FALSE)</f>
        <v>0</v>
      </c>
      <c r="AA406">
        <f>VLOOKUP($B406,'Tillförd energi'!$B$1:$AS$566,MATCH(AA$1,'Tillförd energi'!$B$1:$AQ$1,0),FALSE)</f>
        <v>0</v>
      </c>
      <c r="AB406">
        <f>VLOOKUP($B406,'Tillförd energi'!$B$1:$AS$566,MATCH(AB$1,'Tillförd energi'!$B$1:$AQ$1,0),FALSE)</f>
        <v>0</v>
      </c>
      <c r="AC406">
        <f>VLOOKUP($B406,'Tillförd energi'!$B$1:$AS$566,MATCH(AC$1,'Tillförd energi'!$B$1:$AQ$1,0),FALSE)</f>
        <v>0</v>
      </c>
      <c r="AD406">
        <f>VLOOKUP($B406,'Tillförd energi'!$B$1:$AS$566,MATCH(AD$1,'Tillförd energi'!$B$1:$AQ$1,0),FALSE)</f>
        <v>3.4609999999999999</v>
      </c>
      <c r="AE406">
        <f>VLOOKUP($B406,'Tillförd energi'!$B$1:$AS$566,MATCH(AE$1,'Tillförd energi'!$B$1:$AQ$1,0),FALSE)</f>
        <v>0</v>
      </c>
      <c r="AF406">
        <f>VLOOKUP($B406,'Tillförd energi'!$B$1:$AS$566,MATCH(AF$1,'Tillförd energi'!$B$1:$AQ$1,0),FALSE)</f>
        <v>0.18861</v>
      </c>
      <c r="AG406">
        <f>IFERROR(VLOOKUP(B406,Miljö!$B$1:$S$476,9,FALSE)/1,0)</f>
        <v>0</v>
      </c>
      <c r="AI406">
        <f t="shared" si="56"/>
        <v>8.0870239999999995</v>
      </c>
      <c r="AJ406">
        <f t="shared" si="57"/>
        <v>8.0870239999999995</v>
      </c>
      <c r="AK406">
        <f>IF(ISERROR(1/VLOOKUP($B406,Leveranser!$B$1:$S$500,MATCH("såld värme (gwh)",Leveranser!$B$1:$S$1,0),FALSE)),"",VLOOKUP($B406,Leveranser!$B$1:$S$500,MATCH("såld värme (gwh)",Leveranser!$B$1:$S$1,0),FALSE))</f>
        <v>6.2869999999999999</v>
      </c>
      <c r="AL406">
        <f>VLOOKUP($B406,Leveranser!$B$1:$Y$500,MATCH("Totalt såld fjärrvärme till andra fjärrvärmeföretag",Leveranser!$B$1:$AA$1,0),FALSE)</f>
        <v>0</v>
      </c>
      <c r="AM406">
        <f>IF(ISERROR(1/VLOOKUP($B406,Miljö!$B$1:$S$500,MATCH("Såld mängd produktionsspecifik fjärrvärme (GWh)",Miljö!$B$1:$R$1,0),FALSE)),0,VLOOKUP($B406,Miljö!$B$1:$S$500,MATCH("Såld mängd produktionsspecifik fjärrvärme (GWh)",Miljö!$B$1:$R$1,0),FALSE))</f>
        <v>0</v>
      </c>
      <c r="AN406" s="137">
        <f t="shared" si="58"/>
        <v>0.77741824433809026</v>
      </c>
      <c r="AP406" t="str">
        <f>VLOOKUP($B406,Miljövärden!$B$1:$H$446,7,FALSE)</f>
        <v>Ja</v>
      </c>
      <c r="AQ406" t="str">
        <f>VLOOKUP($B406,Miljövärden!$B$1:$H$446,6,FALSE)</f>
        <v>Ja</v>
      </c>
      <c r="AU406">
        <f t="shared" si="51"/>
        <v>0.18861</v>
      </c>
      <c r="AV406">
        <f t="shared" si="52"/>
        <v>0</v>
      </c>
      <c r="AW406">
        <f t="shared" si="53"/>
        <v>3.9694099999999999</v>
      </c>
      <c r="AX406">
        <f t="shared" si="54"/>
        <v>0</v>
      </c>
      <c r="AZ406">
        <f t="shared" si="55"/>
        <v>3.9694099999999999</v>
      </c>
      <c r="BE406"/>
      <c r="BF406"/>
      <c r="BG406"/>
      <c r="BH406"/>
      <c r="BI406"/>
    </row>
    <row r="407" spans="1:61" x14ac:dyDescent="0.25">
      <c r="A407" s="2" t="s">
        <v>608</v>
      </c>
      <c r="B407" s="2" t="s">
        <v>613</v>
      </c>
      <c r="C407">
        <f>VLOOKUP($B407,'Tillförd energi'!$B$1:$AS$566,MATCH(C$1,'Tillförd energi'!$B$1:$AQ$1,0),FALSE)</f>
        <v>0</v>
      </c>
      <c r="D407">
        <f>VLOOKUP($B407,'Tillförd energi'!$B$1:$AS$566,MATCH(D$1,'Tillförd energi'!$B$1:$AQ$1,0),FALSE)</f>
        <v>1.2160000000000001E-2</v>
      </c>
      <c r="E407">
        <f>VLOOKUP($B407,'Tillförd energi'!$B$1:$AS$566,MATCH(E$1,'Tillförd energi'!$B$1:$AQ$1,0),FALSE)</f>
        <v>0</v>
      </c>
      <c r="F407">
        <f>VLOOKUP($B407,'Tillförd energi'!$B$1:$AS$566,MATCH(F$1,'Tillförd energi'!$B$1:$AQ$1,0),FALSE)</f>
        <v>0</v>
      </c>
      <c r="G407">
        <f>VLOOKUP($B407,'Tillförd energi'!$B$1:$AS$566,MATCH(G$1,'Tillförd energi'!$B$1:$AQ$1,0),FALSE)</f>
        <v>0</v>
      </c>
      <c r="H407">
        <f>VLOOKUP($B407,'Tillförd energi'!$B$1:$AS$566,MATCH(H$1,'Tillförd energi'!$B$1:$AQ$1,0),FALSE)</f>
        <v>0</v>
      </c>
      <c r="I407">
        <f>VLOOKUP($B407,'Tillförd energi'!$B$1:$AS$566,MATCH(I$1,'Tillförd energi'!$B$1:$AQ$1,0),FALSE)</f>
        <v>0</v>
      </c>
      <c r="J407">
        <f>VLOOKUP($B407,'Tillförd energi'!$B$1:$AS$566,MATCH(J$1,'Tillförd energi'!$B$1:$AQ$1,0),FALSE)</f>
        <v>0</v>
      </c>
      <c r="K407">
        <v>0</v>
      </c>
      <c r="L407">
        <f>VLOOKUP($B407,'Tillförd energi'!$B$1:$AS$566,MATCH(L$1,'Tillförd energi'!$B$1:$AQ$1,0),FALSE)</f>
        <v>0</v>
      </c>
      <c r="M407">
        <f>VLOOKUP($B407,'Tillförd energi'!$B$1:$AS$566,MATCH(M$1,'Tillförd energi'!$B$1:$AQ$1,0),FALSE)</f>
        <v>0</v>
      </c>
      <c r="N407">
        <f>VLOOKUP($B407,'Tillförd energi'!$B$1:$AS$566,MATCH(N$1,'Tillförd energi'!$B$1:$AQ$1,0),FALSE)</f>
        <v>0</v>
      </c>
      <c r="O407">
        <f>VLOOKUP($B407,'Tillförd energi'!$B$1:$AS$566,MATCH(O$1,'Tillförd energi'!$B$1:$AQ$1,0),FALSE)</f>
        <v>0</v>
      </c>
      <c r="P407">
        <f>VLOOKUP($B407,'Tillförd energi'!$B$1:$AS$566,MATCH(P$1,'Tillförd energi'!$B$1:$AQ$1,0),FALSE)</f>
        <v>0</v>
      </c>
      <c r="Q407">
        <f>VLOOKUP($B407,'Tillförd energi'!$B$1:$AS$566,MATCH(Q$1,'Tillförd energi'!$B$1:$AQ$1,0),FALSE)</f>
        <v>0</v>
      </c>
      <c r="R407">
        <f>VLOOKUP($B407,'Tillförd energi'!$B$1:$AS$566,MATCH(R$1,'Tillförd energi'!$B$1:$AQ$1,0),FALSE)</f>
        <v>0.74750000000000005</v>
      </c>
      <c r="S407">
        <f>VLOOKUP($B407,'Tillförd energi'!$B$1:$AS$566,MATCH(S$1,'Tillförd energi'!$B$1:$AQ$1,0),FALSE)</f>
        <v>0</v>
      </c>
      <c r="T407">
        <f>VLOOKUP($B407,'Tillförd energi'!$B$1:$AS$566,MATCH(T$1,'Tillförd energi'!$B$1:$AQ$1,0),FALSE)</f>
        <v>0</v>
      </c>
      <c r="U407">
        <f>VLOOKUP($B407,'Tillförd energi'!$B$1:$AS$566,MATCH(U$1,'Tillförd energi'!$B$1:$AQ$1,0),FALSE)</f>
        <v>0</v>
      </c>
      <c r="V407">
        <f>VLOOKUP($B407,'Tillförd energi'!$B$1:$AS$566,MATCH(V$1,'Tillförd energi'!$B$1:$AQ$1,0),FALSE)</f>
        <v>0</v>
      </c>
      <c r="W407">
        <f>VLOOKUP($B407,'Tillförd energi'!$B$1:$AS$566,MATCH(W$1,'Tillförd energi'!$B$1:$AQ$1,0),FALSE)</f>
        <v>0</v>
      </c>
      <c r="X407">
        <f>VLOOKUP($B407,'Tillförd energi'!$B$1:$AS$566,MATCH(X$1,'Tillförd energi'!$B$1:$AQ$1,0),FALSE)</f>
        <v>0</v>
      </c>
      <c r="Y407">
        <f>VLOOKUP($B407,'Tillförd energi'!$B$1:$AS$566,MATCH(Y$1,'Tillförd energi'!$B$1:$AQ$1,0),FALSE)</f>
        <v>0</v>
      </c>
      <c r="Z407">
        <f>VLOOKUP($B407,'Tillförd energi'!$B$1:$AS$566,MATCH(Z$1,'Tillförd energi'!$B$1:$AQ$1,0),FALSE)</f>
        <v>0</v>
      </c>
      <c r="AA407">
        <f>VLOOKUP($B407,'Tillförd energi'!$B$1:$AS$566,MATCH(AA$1,'Tillförd energi'!$B$1:$AQ$1,0),FALSE)</f>
        <v>0</v>
      </c>
      <c r="AB407">
        <f>VLOOKUP($B407,'Tillförd energi'!$B$1:$AS$566,MATCH(AB$1,'Tillförd energi'!$B$1:$AQ$1,0),FALSE)</f>
        <v>0</v>
      </c>
      <c r="AC407">
        <f>VLOOKUP($B407,'Tillförd energi'!$B$1:$AS$566,MATCH(AC$1,'Tillförd energi'!$B$1:$AQ$1,0),FALSE)</f>
        <v>0</v>
      </c>
      <c r="AD407">
        <f>VLOOKUP($B407,'Tillförd energi'!$B$1:$AS$566,MATCH(AD$1,'Tillförd energi'!$B$1:$AQ$1,0),FALSE)</f>
        <v>0</v>
      </c>
      <c r="AE407">
        <f>VLOOKUP($B407,'Tillförd energi'!$B$1:$AS$566,MATCH(AE$1,'Tillförd energi'!$B$1:$AQ$1,0),FALSE)</f>
        <v>0</v>
      </c>
      <c r="AF407">
        <f>VLOOKUP($B407,'Tillförd energi'!$B$1:$AS$566,MATCH(AF$1,'Tillförd energi'!$B$1:$AQ$1,0),FALSE)</f>
        <v>2.4240000000000001E-2</v>
      </c>
      <c r="AG407">
        <f>IFERROR(VLOOKUP(B407,Miljö!$B$1:$S$476,9,FALSE)/1,0)</f>
        <v>0</v>
      </c>
      <c r="AI407">
        <f t="shared" si="56"/>
        <v>0.78390000000000004</v>
      </c>
      <c r="AJ407">
        <f t="shared" si="57"/>
        <v>0.78390000000000004</v>
      </c>
      <c r="AK407">
        <f>IF(ISERROR(1/VLOOKUP($B407,Leveranser!$B$1:$S$500,MATCH("såld värme (gwh)",Leveranser!$B$1:$S$1,0),FALSE)),"",VLOOKUP($B407,Leveranser!$B$1:$S$500,MATCH("såld värme (gwh)",Leveranser!$B$1:$S$1,0),FALSE))</f>
        <v>0.56200000000000006</v>
      </c>
      <c r="AL407">
        <f>VLOOKUP($B407,Leveranser!$B$1:$Y$500,MATCH("Totalt såld fjärrvärme till andra fjärrvärmeföretag",Leveranser!$B$1:$AA$1,0),FALSE)</f>
        <v>0</v>
      </c>
      <c r="AM407">
        <f>IF(ISERROR(1/VLOOKUP($B407,Miljö!$B$1:$S$500,MATCH("Såld mängd produktionsspecifik fjärrvärme (GWh)",Miljö!$B$1:$R$1,0),FALSE)),0,VLOOKUP($B407,Miljö!$B$1:$S$500,MATCH("Såld mängd produktionsspecifik fjärrvärme (GWh)",Miljö!$B$1:$R$1,0),FALSE))</f>
        <v>0</v>
      </c>
      <c r="AN407" s="137">
        <f t="shared" si="58"/>
        <v>0.71692817961474686</v>
      </c>
      <c r="AP407" t="str">
        <f>VLOOKUP($B407,Miljövärden!$B$1:$H$446,7,FALSE)</f>
        <v>Ja</v>
      </c>
      <c r="AQ407" t="str">
        <f>VLOOKUP($B407,Miljövärden!$B$1:$H$446,6,FALSE)</f>
        <v>Ja</v>
      </c>
      <c r="AU407">
        <f t="shared" si="51"/>
        <v>2.4240000000000001E-2</v>
      </c>
      <c r="AV407">
        <f t="shared" si="52"/>
        <v>0</v>
      </c>
      <c r="AW407">
        <f t="shared" si="53"/>
        <v>0</v>
      </c>
      <c r="AX407">
        <f t="shared" si="54"/>
        <v>0.74750000000000005</v>
      </c>
      <c r="AZ407">
        <f t="shared" si="55"/>
        <v>0.74750000000000005</v>
      </c>
      <c r="BE407"/>
      <c r="BF407"/>
      <c r="BG407"/>
      <c r="BH407"/>
      <c r="BI407"/>
    </row>
    <row r="408" spans="1:61" x14ac:dyDescent="0.25">
      <c r="A408" s="2" t="s">
        <v>608</v>
      </c>
      <c r="B408" s="2" t="s">
        <v>614</v>
      </c>
      <c r="C408">
        <f>VLOOKUP($B408,'Tillförd energi'!$B$1:$AS$566,MATCH(C$1,'Tillförd energi'!$B$1:$AQ$1,0),FALSE)</f>
        <v>0</v>
      </c>
      <c r="D408">
        <f>VLOOKUP($B408,'Tillförd energi'!$B$1:$AS$566,MATCH(D$1,'Tillförd energi'!$B$1:$AQ$1,0),FALSE)</f>
        <v>0</v>
      </c>
      <c r="E408">
        <f>VLOOKUP($B408,'Tillförd energi'!$B$1:$AS$566,MATCH(E$1,'Tillförd energi'!$B$1:$AQ$1,0),FALSE)</f>
        <v>0</v>
      </c>
      <c r="F408">
        <f>VLOOKUP($B408,'Tillförd energi'!$B$1:$AS$566,MATCH(F$1,'Tillförd energi'!$B$1:$AQ$1,0),FALSE)</f>
        <v>6.8188899999999997</v>
      </c>
      <c r="G408">
        <f>VLOOKUP($B408,'Tillförd energi'!$B$1:$AS$566,MATCH(G$1,'Tillförd energi'!$B$1:$AQ$1,0),FALSE)</f>
        <v>0</v>
      </c>
      <c r="H408">
        <f>VLOOKUP($B408,'Tillförd energi'!$B$1:$AS$566,MATCH(H$1,'Tillförd energi'!$B$1:$AQ$1,0),FALSE)</f>
        <v>0</v>
      </c>
      <c r="I408">
        <f>VLOOKUP($B408,'Tillförd energi'!$B$1:$AS$566,MATCH(I$1,'Tillförd energi'!$B$1:$AQ$1,0),FALSE)</f>
        <v>0</v>
      </c>
      <c r="J408">
        <f>VLOOKUP($B408,'Tillförd energi'!$B$1:$AS$566,MATCH(J$1,'Tillförd energi'!$B$1:$AQ$1,0),FALSE)</f>
        <v>3.9853399999999999</v>
      </c>
      <c r="K408">
        <v>0</v>
      </c>
      <c r="L408">
        <f>VLOOKUP($B408,'Tillförd energi'!$B$1:$AS$566,MATCH(L$1,'Tillförd energi'!$B$1:$AQ$1,0),FALSE)</f>
        <v>0</v>
      </c>
      <c r="M408">
        <f>VLOOKUP($B408,'Tillförd energi'!$B$1:$AS$566,MATCH(M$1,'Tillförd energi'!$B$1:$AQ$1,0),FALSE)</f>
        <v>95.316400000000002</v>
      </c>
      <c r="N408">
        <f>VLOOKUP($B408,'Tillförd energi'!$B$1:$AS$566,MATCH(N$1,'Tillförd energi'!$B$1:$AQ$1,0),FALSE)</f>
        <v>25.668399999999998</v>
      </c>
      <c r="O408">
        <f>VLOOKUP($B408,'Tillförd energi'!$B$1:$AS$566,MATCH(O$1,'Tillförd energi'!$B$1:$AQ$1,0),FALSE)</f>
        <v>42.185000000000002</v>
      </c>
      <c r="P408">
        <f>VLOOKUP($B408,'Tillförd energi'!$B$1:$AS$566,MATCH(P$1,'Tillförd energi'!$B$1:$AQ$1,0),FALSE)</f>
        <v>17.250299999999999</v>
      </c>
      <c r="Q408">
        <f>VLOOKUP($B408,'Tillförd energi'!$B$1:$AS$566,MATCH(Q$1,'Tillförd energi'!$B$1:$AQ$1,0),FALSE)</f>
        <v>0</v>
      </c>
      <c r="R408">
        <f>VLOOKUP($B408,'Tillförd energi'!$B$1:$AS$566,MATCH(R$1,'Tillförd energi'!$B$1:$AQ$1,0),FALSE)</f>
        <v>0</v>
      </c>
      <c r="S408">
        <f>VLOOKUP($B408,'Tillförd energi'!$B$1:$AS$566,MATCH(S$1,'Tillförd energi'!$B$1:$AQ$1,0),FALSE)</f>
        <v>0</v>
      </c>
      <c r="T408">
        <f>VLOOKUP($B408,'Tillförd energi'!$B$1:$AS$566,MATCH(T$1,'Tillförd energi'!$B$1:$AQ$1,0),FALSE)</f>
        <v>0</v>
      </c>
      <c r="U408">
        <f>VLOOKUP($B408,'Tillförd energi'!$B$1:$AS$566,MATCH(U$1,'Tillförd energi'!$B$1:$AQ$1,0),FALSE)</f>
        <v>0</v>
      </c>
      <c r="V408">
        <f>VLOOKUP($B408,'Tillförd energi'!$B$1:$AS$566,MATCH(V$1,'Tillförd energi'!$B$1:$AQ$1,0),FALSE)</f>
        <v>0</v>
      </c>
      <c r="W408">
        <f>VLOOKUP($B408,'Tillförd energi'!$B$1:$AS$566,MATCH(W$1,'Tillförd energi'!$B$1:$AQ$1,0),FALSE)</f>
        <v>0</v>
      </c>
      <c r="X408">
        <f>VLOOKUP($B408,'Tillförd energi'!$B$1:$AS$566,MATCH(X$1,'Tillförd energi'!$B$1:$AQ$1,0),FALSE)</f>
        <v>0</v>
      </c>
      <c r="Y408">
        <f>VLOOKUP($B408,'Tillförd energi'!$B$1:$AS$566,MATCH(Y$1,'Tillförd energi'!$B$1:$AQ$1,0),FALSE)</f>
        <v>27.6921</v>
      </c>
      <c r="Z408">
        <f>VLOOKUP($B408,'Tillförd energi'!$B$1:$AS$566,MATCH(Z$1,'Tillförd energi'!$B$1:$AQ$1,0),FALSE)</f>
        <v>0</v>
      </c>
      <c r="AA408">
        <f>VLOOKUP($B408,'Tillförd energi'!$B$1:$AS$566,MATCH(AA$1,'Tillförd energi'!$B$1:$AQ$1,0),FALSE)</f>
        <v>0</v>
      </c>
      <c r="AB408">
        <f>VLOOKUP($B408,'Tillförd energi'!$B$1:$AS$566,MATCH(AB$1,'Tillförd energi'!$B$1:$AQ$1,0),FALSE)</f>
        <v>0</v>
      </c>
      <c r="AC408">
        <f>VLOOKUP($B408,'Tillförd energi'!$B$1:$AS$566,MATCH(AC$1,'Tillförd energi'!$B$1:$AQ$1,0),FALSE)</f>
        <v>0</v>
      </c>
      <c r="AD408">
        <f>VLOOKUP($B408,'Tillförd energi'!$B$1:$AS$566,MATCH(AD$1,'Tillförd energi'!$B$1:$AQ$1,0),FALSE)</f>
        <v>0</v>
      </c>
      <c r="AE408">
        <f>VLOOKUP($B408,'Tillförd energi'!$B$1:$AS$566,MATCH(AE$1,'Tillförd energi'!$B$1:$AQ$1,0),FALSE)</f>
        <v>0</v>
      </c>
      <c r="AF408">
        <f>VLOOKUP($B408,'Tillförd energi'!$B$1:$AS$566,MATCH(AF$1,'Tillförd energi'!$B$1:$AQ$1,0),FALSE)</f>
        <v>9.5415600000000005</v>
      </c>
      <c r="AG408">
        <f>IFERROR(VLOOKUP(B408,Miljö!$B$1:$S$476,9,FALSE)/1,0)</f>
        <v>0</v>
      </c>
      <c r="AI408">
        <f t="shared" si="56"/>
        <v>228.45799000000002</v>
      </c>
      <c r="AJ408">
        <f t="shared" si="57"/>
        <v>228.45799000000002</v>
      </c>
      <c r="AK408">
        <f>IF(ISERROR(1/VLOOKUP($B408,Leveranser!$B$1:$S$500,MATCH("såld värme (gwh)",Leveranser!$B$1:$S$1,0),FALSE)),"",VLOOKUP($B408,Leveranser!$B$1:$S$500,MATCH("såld värme (gwh)",Leveranser!$B$1:$S$1,0),FALSE))</f>
        <v>230.83</v>
      </c>
      <c r="AL408">
        <f>VLOOKUP($B408,Leveranser!$B$1:$Y$500,MATCH("Totalt såld fjärrvärme till andra fjärrvärmeföretag",Leveranser!$B$1:$AA$1,0),FALSE)</f>
        <v>0</v>
      </c>
      <c r="AM408">
        <f>IF(ISERROR(1/VLOOKUP($B408,Miljö!$B$1:$S$500,MATCH("Såld mängd produktionsspecifik fjärrvärme (GWh)",Miljö!$B$1:$R$1,0),FALSE)),0,VLOOKUP($B408,Miljö!$B$1:$S$500,MATCH("Såld mängd produktionsspecifik fjärrvärme (GWh)",Miljö!$B$1:$R$1,0),FALSE))</f>
        <v>0</v>
      </c>
      <c r="AN408" s="137">
        <f t="shared" si="58"/>
        <v>1.0103826966174394</v>
      </c>
      <c r="AP408" t="str">
        <f>VLOOKUP($B408,Miljövärden!$B$1:$H$446,7,FALSE)</f>
        <v>Ja</v>
      </c>
      <c r="AQ408" t="str">
        <f>VLOOKUP($B408,Miljövärden!$B$1:$H$446,6,FALSE)</f>
        <v>Ja</v>
      </c>
      <c r="AU408">
        <f t="shared" si="51"/>
        <v>9.5415600000000005</v>
      </c>
      <c r="AV408">
        <f t="shared" si="52"/>
        <v>0</v>
      </c>
      <c r="AW408">
        <f t="shared" si="53"/>
        <v>180.42010000000002</v>
      </c>
      <c r="AX408">
        <f t="shared" si="54"/>
        <v>0</v>
      </c>
      <c r="AZ408">
        <f t="shared" si="55"/>
        <v>180.42010000000002</v>
      </c>
      <c r="BE408"/>
      <c r="BF408"/>
      <c r="BG408"/>
      <c r="BH408"/>
      <c r="BI408"/>
    </row>
    <row r="409" spans="1:61" x14ac:dyDescent="0.25">
      <c r="A409" s="2" t="s">
        <v>608</v>
      </c>
      <c r="B409" s="2" t="s">
        <v>615</v>
      </c>
      <c r="C409">
        <f>VLOOKUP($B409,'Tillförd energi'!$B$1:$AS$566,MATCH(C$1,'Tillförd energi'!$B$1:$AQ$1,0),FALSE)</f>
        <v>0</v>
      </c>
      <c r="D409">
        <f>VLOOKUP($B409,'Tillförd energi'!$B$1:$AS$566,MATCH(D$1,'Tillförd energi'!$B$1:$AQ$1,0),FALSE)</f>
        <v>0.33</v>
      </c>
      <c r="E409">
        <f>VLOOKUP($B409,'Tillförd energi'!$B$1:$AS$566,MATCH(E$1,'Tillförd energi'!$B$1:$AQ$1,0),FALSE)</f>
        <v>0</v>
      </c>
      <c r="F409">
        <f>VLOOKUP($B409,'Tillförd energi'!$B$1:$AS$566,MATCH(F$1,'Tillförd energi'!$B$1:$AQ$1,0),FALSE)</f>
        <v>0.30361700000000003</v>
      </c>
      <c r="G409">
        <f>VLOOKUP($B409,'Tillförd energi'!$B$1:$AS$566,MATCH(G$1,'Tillförd energi'!$B$1:$AQ$1,0),FALSE)</f>
        <v>0</v>
      </c>
      <c r="H409">
        <f>VLOOKUP($B409,'Tillförd energi'!$B$1:$AS$566,MATCH(H$1,'Tillförd energi'!$B$1:$AQ$1,0),FALSE)</f>
        <v>0</v>
      </c>
      <c r="I409">
        <f>VLOOKUP($B409,'Tillförd energi'!$B$1:$AS$566,MATCH(I$1,'Tillförd energi'!$B$1:$AQ$1,0),FALSE)</f>
        <v>0</v>
      </c>
      <c r="J409">
        <f>VLOOKUP($B409,'Tillförd energi'!$B$1:$AS$566,MATCH(J$1,'Tillförd energi'!$B$1:$AQ$1,0),FALSE)</f>
        <v>2.5912299999999999</v>
      </c>
      <c r="K409">
        <v>0</v>
      </c>
      <c r="L409">
        <f>VLOOKUP($B409,'Tillförd energi'!$B$1:$AS$566,MATCH(L$1,'Tillförd energi'!$B$1:$AQ$1,0),FALSE)</f>
        <v>0</v>
      </c>
      <c r="M409">
        <f>VLOOKUP($B409,'Tillförd energi'!$B$1:$AS$566,MATCH(M$1,'Tillförd energi'!$B$1:$AQ$1,0),FALSE)</f>
        <v>66.993899999999996</v>
      </c>
      <c r="N409">
        <f>VLOOKUP($B409,'Tillförd energi'!$B$1:$AS$566,MATCH(N$1,'Tillförd energi'!$B$1:$AQ$1,0),FALSE)</f>
        <v>16.8232</v>
      </c>
      <c r="O409">
        <f>VLOOKUP($B409,'Tillförd energi'!$B$1:$AS$566,MATCH(O$1,'Tillförd energi'!$B$1:$AQ$1,0),FALSE)</f>
        <v>25.7698</v>
      </c>
      <c r="P409">
        <f>VLOOKUP($B409,'Tillförd energi'!$B$1:$AS$566,MATCH(P$1,'Tillförd energi'!$B$1:$AQ$1,0),FALSE)</f>
        <v>13.552899999999999</v>
      </c>
      <c r="Q409">
        <f>VLOOKUP($B409,'Tillförd energi'!$B$1:$AS$566,MATCH(Q$1,'Tillförd energi'!$B$1:$AQ$1,0),FALSE)</f>
        <v>0</v>
      </c>
      <c r="R409">
        <f>VLOOKUP($B409,'Tillförd energi'!$B$1:$AS$566,MATCH(R$1,'Tillförd energi'!$B$1:$AQ$1,0),FALSE)</f>
        <v>0</v>
      </c>
      <c r="S409">
        <f>VLOOKUP($B409,'Tillförd energi'!$B$1:$AS$566,MATCH(S$1,'Tillförd energi'!$B$1:$AQ$1,0),FALSE)</f>
        <v>0</v>
      </c>
      <c r="T409">
        <f>VLOOKUP($B409,'Tillförd energi'!$B$1:$AS$566,MATCH(T$1,'Tillförd energi'!$B$1:$AQ$1,0),FALSE)</f>
        <v>0</v>
      </c>
      <c r="U409">
        <f>VLOOKUP($B409,'Tillförd energi'!$B$1:$AS$566,MATCH(U$1,'Tillförd energi'!$B$1:$AQ$1,0),FALSE)</f>
        <v>0</v>
      </c>
      <c r="V409">
        <f>VLOOKUP($B409,'Tillförd energi'!$B$1:$AS$566,MATCH(V$1,'Tillförd energi'!$B$1:$AQ$1,0),FALSE)</f>
        <v>0</v>
      </c>
      <c r="W409">
        <f>VLOOKUP($B409,'Tillförd energi'!$B$1:$AS$566,MATCH(W$1,'Tillförd energi'!$B$1:$AQ$1,0),FALSE)</f>
        <v>4.8689999999999998</v>
      </c>
      <c r="X409">
        <f>VLOOKUP($B409,'Tillförd energi'!$B$1:$AS$566,MATCH(X$1,'Tillförd energi'!$B$1:$AQ$1,0),FALSE)</f>
        <v>0</v>
      </c>
      <c r="Y409">
        <f>VLOOKUP($B409,'Tillförd energi'!$B$1:$AS$566,MATCH(Y$1,'Tillförd energi'!$B$1:$AQ$1,0),FALSE)</f>
        <v>18.663900000000002</v>
      </c>
      <c r="Z409">
        <f>VLOOKUP($B409,'Tillförd energi'!$B$1:$AS$566,MATCH(Z$1,'Tillförd energi'!$B$1:$AQ$1,0),FALSE)</f>
        <v>0.86499999999999999</v>
      </c>
      <c r="AA409">
        <f>VLOOKUP($B409,'Tillförd energi'!$B$1:$AS$566,MATCH(AA$1,'Tillförd energi'!$B$1:$AQ$1,0),FALSE)</f>
        <v>0</v>
      </c>
      <c r="AB409">
        <f>VLOOKUP($B409,'Tillförd energi'!$B$1:$AS$566,MATCH(AB$1,'Tillförd energi'!$B$1:$AQ$1,0),FALSE)</f>
        <v>0</v>
      </c>
      <c r="AC409">
        <f>VLOOKUP($B409,'Tillförd energi'!$B$1:$AS$566,MATCH(AC$1,'Tillförd energi'!$B$1:$AQ$1,0),FALSE)</f>
        <v>72.245000000000005</v>
      </c>
      <c r="AD409">
        <f>VLOOKUP($B409,'Tillförd energi'!$B$1:$AS$566,MATCH(AD$1,'Tillförd energi'!$B$1:$AQ$1,0),FALSE)</f>
        <v>0</v>
      </c>
      <c r="AE409">
        <f>VLOOKUP($B409,'Tillförd energi'!$B$1:$AS$566,MATCH(AE$1,'Tillförd energi'!$B$1:$AQ$1,0),FALSE)</f>
        <v>0</v>
      </c>
      <c r="AF409">
        <f>VLOOKUP($B409,'Tillförd energi'!$B$1:$AS$566,MATCH(AF$1,'Tillförd energi'!$B$1:$AQ$1,0),FALSE)</f>
        <v>6.2326199999999998</v>
      </c>
      <c r="AG409">
        <f>IFERROR(VLOOKUP(B409,Miljö!$B$1:$S$476,9,FALSE)/1,0)</f>
        <v>0</v>
      </c>
      <c r="AI409">
        <f t="shared" si="56"/>
        <v>229.24016700000001</v>
      </c>
      <c r="AJ409">
        <f t="shared" si="57"/>
        <v>229.24016700000001</v>
      </c>
      <c r="AK409">
        <f>IF(ISERROR(1/VLOOKUP($B409,Leveranser!$B$1:$S$500,MATCH("såld värme (gwh)",Leveranser!$B$1:$S$1,0),FALSE)),"",VLOOKUP($B409,Leveranser!$B$1:$S$500,MATCH("såld värme (gwh)",Leveranser!$B$1:$S$1,0),FALSE))</f>
        <v>212.696</v>
      </c>
      <c r="AL409">
        <f>VLOOKUP($B409,Leveranser!$B$1:$Y$500,MATCH("Totalt såld fjärrvärme till andra fjärrvärmeföretag",Leveranser!$B$1:$AA$1,0),FALSE)</f>
        <v>0</v>
      </c>
      <c r="AM409">
        <f>IF(ISERROR(1/VLOOKUP($B409,Miljö!$B$1:$S$500,MATCH("Såld mängd produktionsspecifik fjärrvärme (GWh)",Miljö!$B$1:$R$1,0),FALSE)),0,VLOOKUP($B409,Miljö!$B$1:$S$500,MATCH("Såld mängd produktionsspecifik fjärrvärme (GWh)",Miljö!$B$1:$R$1,0),FALSE))</f>
        <v>0</v>
      </c>
      <c r="AN409" s="137">
        <f t="shared" si="58"/>
        <v>0.92783041813086786</v>
      </c>
      <c r="AP409" t="str">
        <f>VLOOKUP($B409,Miljövärden!$B$1:$H$446,7,FALSE)</f>
        <v>Ja</v>
      </c>
      <c r="AQ409" t="str">
        <f>VLOOKUP($B409,Miljövärden!$B$1:$H$446,6,FALSE)</f>
        <v>Ja</v>
      </c>
      <c r="AU409">
        <f t="shared" si="51"/>
        <v>7.09762</v>
      </c>
      <c r="AV409">
        <f t="shared" si="52"/>
        <v>0</v>
      </c>
      <c r="AW409">
        <f t="shared" si="53"/>
        <v>123.13979999999999</v>
      </c>
      <c r="AX409">
        <f t="shared" si="54"/>
        <v>0</v>
      </c>
      <c r="AZ409">
        <f t="shared" si="55"/>
        <v>128.00880000000001</v>
      </c>
      <c r="BE409"/>
      <c r="BF409"/>
      <c r="BG409"/>
      <c r="BH409"/>
      <c r="BI409"/>
    </row>
    <row r="412" spans="1:61" x14ac:dyDescent="0.25">
      <c r="A412" s="229" t="s">
        <v>1246</v>
      </c>
      <c r="B412" s="229" t="s">
        <v>1246</v>
      </c>
      <c r="C412" s="230">
        <f>SUMIF($AP$2:$AP$409,"=ja",C2:C409)</f>
        <v>1096.66213167</v>
      </c>
      <c r="D412" s="230">
        <f t="shared" ref="D412:AM412" si="59">SUMIF($AP$2:$AP$409,"=ja",D2:D409)</f>
        <v>374.79503716499971</v>
      </c>
      <c r="E412" s="230">
        <f t="shared" si="59"/>
        <v>71.231390000000019</v>
      </c>
      <c r="F412" s="230">
        <f t="shared" si="59"/>
        <v>232.07543279999999</v>
      </c>
      <c r="G412" s="230">
        <f t="shared" si="59"/>
        <v>1194.0680000000002</v>
      </c>
      <c r="H412" s="230">
        <f t="shared" si="59"/>
        <v>51.842999999999996</v>
      </c>
      <c r="I412" s="230">
        <f t="shared" si="59"/>
        <v>11108.776591799999</v>
      </c>
      <c r="J412" s="230">
        <f t="shared" si="59"/>
        <v>94.423165294100002</v>
      </c>
      <c r="K412" s="230">
        <f t="shared" si="59"/>
        <v>766.85799999999995</v>
      </c>
      <c r="L412" s="230">
        <f t="shared" si="59"/>
        <v>2964.7997442000005</v>
      </c>
      <c r="M412" s="230">
        <f t="shared" si="59"/>
        <v>2210.4654264000005</v>
      </c>
      <c r="N412" s="230">
        <f t="shared" si="59"/>
        <v>6030.4764937200007</v>
      </c>
      <c r="O412" s="230">
        <f t="shared" si="59"/>
        <v>1447.2446108999995</v>
      </c>
      <c r="P412" s="230">
        <f t="shared" si="59"/>
        <v>3199.9014155000009</v>
      </c>
      <c r="Q412" s="230">
        <f t="shared" si="59"/>
        <v>1980.7044909999997</v>
      </c>
      <c r="R412" s="230">
        <f t="shared" si="59"/>
        <v>1912.6784291000001</v>
      </c>
      <c r="S412" s="230">
        <f t="shared" si="59"/>
        <v>512.74281999999994</v>
      </c>
      <c r="T412" s="230">
        <f t="shared" si="59"/>
        <v>369.78</v>
      </c>
      <c r="U412" s="230">
        <f t="shared" si="59"/>
        <v>28.928362</v>
      </c>
      <c r="V412" s="230">
        <f t="shared" si="59"/>
        <v>165.96613299999999</v>
      </c>
      <c r="W412" s="230">
        <f t="shared" si="59"/>
        <v>622.85854500000039</v>
      </c>
      <c r="X412" s="230">
        <f t="shared" si="59"/>
        <v>147.762909912</v>
      </c>
      <c r="Y412" s="230">
        <f t="shared" si="59"/>
        <v>1032.9613498099998</v>
      </c>
      <c r="Z412" s="230">
        <f t="shared" si="59"/>
        <v>262.29312400000003</v>
      </c>
      <c r="AA412" s="230">
        <f t="shared" si="59"/>
        <v>1214.95334</v>
      </c>
      <c r="AB412" s="230">
        <f t="shared" si="59"/>
        <v>2735.1959800000009</v>
      </c>
      <c r="AC412" s="230">
        <f t="shared" si="59"/>
        <v>5684.560309999998</v>
      </c>
      <c r="AD412" s="230">
        <f t="shared" si="59"/>
        <v>4036.7012999999993</v>
      </c>
      <c r="AE412" s="230">
        <f t="shared" si="59"/>
        <v>26.912909999999997</v>
      </c>
      <c r="AF412" s="230">
        <f t="shared" si="59"/>
        <v>1582.23738411</v>
      </c>
      <c r="AG412" s="230">
        <f t="shared" si="59"/>
        <v>1288.537</v>
      </c>
      <c r="AI412" s="230">
        <f t="shared" si="59"/>
        <v>53160.857827381151</v>
      </c>
      <c r="AJ412" s="230">
        <f t="shared" si="59"/>
        <v>54449.39482738114</v>
      </c>
      <c r="AK412" s="230">
        <f t="shared" si="59"/>
        <v>47130.141570000022</v>
      </c>
      <c r="AL412" s="230">
        <f t="shared" si="59"/>
        <v>1267.7740000000001</v>
      </c>
      <c r="AM412" s="230">
        <f t="shared" si="59"/>
        <v>742.23146799999995</v>
      </c>
      <c r="AU412" s="230">
        <f t="shared" ref="AU412:AZ412" si="60">SUMIF($AP$2:$AP$409,"=ja",AU2:AU409)</f>
        <v>3059.4838481100005</v>
      </c>
      <c r="AV412" s="230">
        <f t="shared" si="60"/>
        <v>147.762909912</v>
      </c>
      <c r="AW412" s="230">
        <f t="shared" si="60"/>
        <v>14868.792437519985</v>
      </c>
      <c r="AX412" s="230">
        <f t="shared" si="60"/>
        <v>2824.1296110999988</v>
      </c>
      <c r="AY412" s="230"/>
      <c r="AZ412" s="230">
        <f t="shared" si="60"/>
        <v>21594.309380731982</v>
      </c>
    </row>
    <row r="413" spans="1:61" x14ac:dyDescent="0.25">
      <c r="A413" s="231" t="s">
        <v>1247</v>
      </c>
      <c r="B413" s="231" t="s">
        <v>1248</v>
      </c>
      <c r="C413" s="232">
        <f>SUMIFS(C$2:C$409,$AP$2:$AP$409,"=ja",$AK$2:$AK$409,"&lt;150")</f>
        <v>5.93167E-3</v>
      </c>
      <c r="D413" s="232">
        <f t="shared" ref="D413:AM413" si="61">SUMIFS(D$2:D$409,$AP$2:$AP$409,"=ja",$AK$2:$AK$409,"&lt;150")</f>
        <v>142.92002256499995</v>
      </c>
      <c r="E413" s="232">
        <f t="shared" si="61"/>
        <v>6.9369999999999994</v>
      </c>
      <c r="F413" s="232">
        <f t="shared" si="61"/>
        <v>19.374519999999997</v>
      </c>
      <c r="G413" s="232">
        <f t="shared" si="61"/>
        <v>15.334999999999999</v>
      </c>
      <c r="H413" s="232">
        <f t="shared" si="61"/>
        <v>6.7279999999999998</v>
      </c>
      <c r="I413" s="232">
        <f t="shared" si="61"/>
        <v>522.33979180000006</v>
      </c>
      <c r="J413" s="232">
        <f t="shared" si="61"/>
        <v>36.111511294100005</v>
      </c>
      <c r="K413" s="232">
        <f t="shared" si="61"/>
        <v>0</v>
      </c>
      <c r="L413" s="232">
        <f t="shared" si="61"/>
        <v>421.23764419999992</v>
      </c>
      <c r="M413" s="232">
        <f t="shared" si="61"/>
        <v>877.80126940000002</v>
      </c>
      <c r="N413" s="232">
        <f t="shared" si="61"/>
        <v>2114.6367319199999</v>
      </c>
      <c r="O413" s="232">
        <f t="shared" si="61"/>
        <v>596.48160089999999</v>
      </c>
      <c r="P413" s="232">
        <f t="shared" si="61"/>
        <v>1883.0355624999997</v>
      </c>
      <c r="Q413" s="232">
        <f t="shared" si="61"/>
        <v>1080.3138980000003</v>
      </c>
      <c r="R413" s="232">
        <f t="shared" si="61"/>
        <v>834.82354000000021</v>
      </c>
      <c r="S413" s="232">
        <f t="shared" si="61"/>
        <v>311.41902999999996</v>
      </c>
      <c r="T413" s="232">
        <f t="shared" si="61"/>
        <v>0</v>
      </c>
      <c r="U413" s="232">
        <f t="shared" si="61"/>
        <v>25.326622</v>
      </c>
      <c r="V413" s="232">
        <f t="shared" si="61"/>
        <v>9.9971329999999998</v>
      </c>
      <c r="W413" s="232">
        <f t="shared" si="61"/>
        <v>204.0065449999999</v>
      </c>
      <c r="X413" s="232">
        <f t="shared" si="61"/>
        <v>114.06607891199999</v>
      </c>
      <c r="Y413" s="232">
        <f t="shared" si="61"/>
        <v>153.69028981000002</v>
      </c>
      <c r="Z413" s="232">
        <f t="shared" si="61"/>
        <v>71.980533999999992</v>
      </c>
      <c r="AA413" s="232">
        <f t="shared" si="61"/>
        <v>20.459340000000005</v>
      </c>
      <c r="AB413" s="232">
        <f t="shared" si="61"/>
        <v>31.979979999999998</v>
      </c>
      <c r="AC413" s="232">
        <f t="shared" si="61"/>
        <v>1007.23531</v>
      </c>
      <c r="AD413" s="232">
        <f t="shared" si="61"/>
        <v>1127.8752999999997</v>
      </c>
      <c r="AE413" s="232">
        <f t="shared" si="61"/>
        <v>26.352909999999998</v>
      </c>
      <c r="AF413" s="232">
        <f t="shared" si="61"/>
        <v>289.18848410999993</v>
      </c>
      <c r="AG413" s="232">
        <f t="shared" si="61"/>
        <v>321.46000000000004</v>
      </c>
      <c r="AI413" s="232">
        <f t="shared" si="61"/>
        <v>11951.659581081101</v>
      </c>
      <c r="AJ413" s="232">
        <f t="shared" si="61"/>
        <v>12273.1195810811</v>
      </c>
      <c r="AK413" s="232">
        <f t="shared" si="61"/>
        <v>9628.001570000004</v>
      </c>
      <c r="AL413" s="232">
        <f t="shared" si="61"/>
        <v>239.19900000000001</v>
      </c>
      <c r="AM413" s="232">
        <f t="shared" si="61"/>
        <v>0</v>
      </c>
      <c r="AU413" s="232">
        <f t="shared" ref="AU413:AZ413" si="62">SUMIFS(AU$2:AU$409,$AP$2:$AP$409,"=ja",$AK$2:$AK$409,"&lt;150")</f>
        <v>381.62835810999991</v>
      </c>
      <c r="AV413" s="232">
        <f t="shared" si="62"/>
        <v>114.06607891199999</v>
      </c>
      <c r="AW413" s="232">
        <f t="shared" si="62"/>
        <v>6552.2690627200027</v>
      </c>
      <c r="AX413" s="232">
        <f t="shared" si="62"/>
        <v>1171.5691919999999</v>
      </c>
      <c r="AY413" s="232"/>
      <c r="AZ413" s="232">
        <f t="shared" si="62"/>
        <v>8473.1456558319969</v>
      </c>
    </row>
    <row r="414" spans="1:61" x14ac:dyDescent="0.25">
      <c r="A414" s="231" t="s">
        <v>1249</v>
      </c>
      <c r="B414" s="231" t="s">
        <v>1250</v>
      </c>
      <c r="C414" s="232">
        <f>SUMIFS(C$2:C$409,$AP$2:$AP$409,"=ja",$AK$2:$AK$409,"&gt;=150",$AK$2:$AK$409,"&lt;=1000")</f>
        <v>38.300799999999995</v>
      </c>
      <c r="D414" s="232">
        <f t="shared" ref="D414:AM414" si="63">SUMIFS(D$2:D$409,$AP$2:$AP$409,"=ja",$AK$2:$AK$409,"&gt;=150",$AK$2:$AK$409,"&lt;=1000")</f>
        <v>104.82671860000001</v>
      </c>
      <c r="E414" s="232">
        <f t="shared" si="63"/>
        <v>64.294390000000007</v>
      </c>
      <c r="F414" s="232">
        <f t="shared" si="63"/>
        <v>74.090842800000004</v>
      </c>
      <c r="G414" s="232">
        <f t="shared" si="63"/>
        <v>50.04</v>
      </c>
      <c r="H414" s="232">
        <f t="shared" si="63"/>
        <v>7.1150000000000002</v>
      </c>
      <c r="I414" s="232">
        <f t="shared" si="63"/>
        <v>4474.8208000000004</v>
      </c>
      <c r="J414" s="232">
        <f t="shared" si="63"/>
        <v>57.869360000000007</v>
      </c>
      <c r="K414" s="232">
        <f t="shared" si="63"/>
        <v>766.85799999999995</v>
      </c>
      <c r="L414" s="232">
        <f t="shared" si="63"/>
        <v>1895.1081000000001</v>
      </c>
      <c r="M414" s="232">
        <f t="shared" si="63"/>
        <v>1217.150257</v>
      </c>
      <c r="N414" s="232">
        <f t="shared" si="63"/>
        <v>3305.4233618000003</v>
      </c>
      <c r="O414" s="232">
        <f t="shared" si="63"/>
        <v>720.86401000000001</v>
      </c>
      <c r="P414" s="232">
        <f t="shared" si="63"/>
        <v>982.5286530000003</v>
      </c>
      <c r="Q414" s="232">
        <f t="shared" si="63"/>
        <v>806.5347999999999</v>
      </c>
      <c r="R414" s="232">
        <f t="shared" si="63"/>
        <v>450.22438910000005</v>
      </c>
      <c r="S414" s="232">
        <f t="shared" si="63"/>
        <v>201.32379</v>
      </c>
      <c r="T414" s="232">
        <f t="shared" si="63"/>
        <v>369.78</v>
      </c>
      <c r="U414" s="232">
        <f t="shared" si="63"/>
        <v>3.6017399999999999</v>
      </c>
      <c r="V414" s="232">
        <f t="shared" si="63"/>
        <v>43.588000000000001</v>
      </c>
      <c r="W414" s="232">
        <f t="shared" si="63"/>
        <v>187.05799999999996</v>
      </c>
      <c r="X414" s="232">
        <f t="shared" si="63"/>
        <v>27.866</v>
      </c>
      <c r="Y414" s="232">
        <f t="shared" si="63"/>
        <v>460.41906000000006</v>
      </c>
      <c r="Z414" s="232">
        <f t="shared" si="63"/>
        <v>55.022590000000001</v>
      </c>
      <c r="AA414" s="232">
        <f t="shared" si="63"/>
        <v>417.69900000000001</v>
      </c>
      <c r="AB414" s="232">
        <f t="shared" si="63"/>
        <v>820.85500000000002</v>
      </c>
      <c r="AC414" s="232">
        <f t="shared" si="63"/>
        <v>2780.5170000000003</v>
      </c>
      <c r="AD414" s="232">
        <f t="shared" si="63"/>
        <v>1809.5600000000004</v>
      </c>
      <c r="AE414" s="232">
        <f t="shared" si="63"/>
        <v>0.56000000000000005</v>
      </c>
      <c r="AF414" s="232">
        <f t="shared" si="63"/>
        <v>747.13659999999993</v>
      </c>
      <c r="AG414" s="232">
        <f t="shared" si="63"/>
        <v>842.47699999999998</v>
      </c>
      <c r="AI414" s="232">
        <f t="shared" si="63"/>
        <v>22941.0362623</v>
      </c>
      <c r="AJ414" s="232">
        <f t="shared" si="63"/>
        <v>23783.513262299999</v>
      </c>
      <c r="AK414" s="232">
        <f t="shared" si="63"/>
        <v>20759.512000000002</v>
      </c>
      <c r="AL414" s="232">
        <f t="shared" si="63"/>
        <v>277.89799999999997</v>
      </c>
      <c r="AM414" s="232">
        <f t="shared" si="63"/>
        <v>279.60046799999998</v>
      </c>
      <c r="AU414" s="232">
        <f t="shared" ref="AU414:AZ414" si="64">SUMIFS(AU$2:AU$409,$AP$2:$AP$409,"=ja",$AK$2:$AK$409,"&gt;=150",$AK$2:$AK$409,"&lt;=1000")</f>
        <v>1219.8581899999999</v>
      </c>
      <c r="AV414" s="232">
        <f t="shared" si="64"/>
        <v>27.866</v>
      </c>
      <c r="AW414" s="232">
        <f t="shared" si="64"/>
        <v>7032.5010818000037</v>
      </c>
      <c r="AX414" s="232">
        <f t="shared" si="64"/>
        <v>1024.9299191</v>
      </c>
      <c r="AY414" s="232"/>
      <c r="AZ414" s="232">
        <f t="shared" si="64"/>
        <v>10211.051100899995</v>
      </c>
    </row>
    <row r="415" spans="1:61" x14ac:dyDescent="0.25">
      <c r="A415" s="231" t="s">
        <v>1251</v>
      </c>
      <c r="B415" s="231" t="s">
        <v>1252</v>
      </c>
      <c r="C415" s="232">
        <f>SUMIFS(C$2:C$409,$AP$2:$AP$409,"=ja",$AK$2:$AK$409,"&gt;1000")</f>
        <v>1058.3553999999999</v>
      </c>
      <c r="D415" s="232">
        <f t="shared" ref="D415:AM415" si="65">SUMIFS(D$2:D$409,$AP$2:$AP$409,"=ja",$AK$2:$AK$409,"&gt;1000")</f>
        <v>127.04829599999999</v>
      </c>
      <c r="E415" s="232">
        <f t="shared" si="65"/>
        <v>0</v>
      </c>
      <c r="F415" s="232">
        <f t="shared" si="65"/>
        <v>138.61006999999998</v>
      </c>
      <c r="G415" s="232">
        <f t="shared" si="65"/>
        <v>1128.693</v>
      </c>
      <c r="H415" s="232">
        <f t="shared" si="65"/>
        <v>38</v>
      </c>
      <c r="I415" s="232">
        <f t="shared" si="65"/>
        <v>6111.616</v>
      </c>
      <c r="J415" s="232">
        <f t="shared" si="65"/>
        <v>0.44229400000000002</v>
      </c>
      <c r="K415" s="232">
        <f t="shared" si="65"/>
        <v>0</v>
      </c>
      <c r="L415" s="232">
        <f t="shared" si="65"/>
        <v>648.45399999999995</v>
      </c>
      <c r="M415" s="232">
        <f t="shared" si="65"/>
        <v>115.51390000000001</v>
      </c>
      <c r="N415" s="232">
        <f t="shared" si="65"/>
        <v>610.41639999999995</v>
      </c>
      <c r="O415" s="232">
        <f t="shared" si="65"/>
        <v>129.899</v>
      </c>
      <c r="P415" s="232">
        <f t="shared" si="65"/>
        <v>334.3372</v>
      </c>
      <c r="Q415" s="232">
        <f t="shared" si="65"/>
        <v>93.855793000000006</v>
      </c>
      <c r="R415" s="232">
        <f t="shared" si="65"/>
        <v>627.63049999999998</v>
      </c>
      <c r="S415" s="232">
        <f t="shared" si="65"/>
        <v>0</v>
      </c>
      <c r="T415" s="232">
        <f t="shared" si="65"/>
        <v>0</v>
      </c>
      <c r="U415" s="232">
        <f t="shared" si="65"/>
        <v>0</v>
      </c>
      <c r="V415" s="232">
        <f t="shared" si="65"/>
        <v>112.381</v>
      </c>
      <c r="W415" s="232">
        <f t="shared" si="65"/>
        <v>231.79399999999998</v>
      </c>
      <c r="X415" s="232">
        <f t="shared" si="65"/>
        <v>5.8308309999999999</v>
      </c>
      <c r="Y415" s="232">
        <f t="shared" si="65"/>
        <v>418.85199999999998</v>
      </c>
      <c r="Z415" s="232">
        <f t="shared" si="65"/>
        <v>135.29</v>
      </c>
      <c r="AA415" s="232">
        <f t="shared" si="65"/>
        <v>776.79500000000007</v>
      </c>
      <c r="AB415" s="232">
        <f t="shared" si="65"/>
        <v>1882.3609999999999</v>
      </c>
      <c r="AC415" s="232">
        <f t="shared" si="65"/>
        <v>1896.808</v>
      </c>
      <c r="AD415" s="232">
        <f t="shared" si="65"/>
        <v>1099.2660000000001</v>
      </c>
      <c r="AE415" s="232">
        <f t="shared" si="65"/>
        <v>0</v>
      </c>
      <c r="AF415" s="232">
        <f t="shared" si="65"/>
        <v>545.91229999999996</v>
      </c>
      <c r="AG415" s="232">
        <f t="shared" si="65"/>
        <v>124.6</v>
      </c>
      <c r="AI415" s="232">
        <f t="shared" si="65"/>
        <v>18268.161983999998</v>
      </c>
      <c r="AJ415" s="232">
        <f t="shared" si="65"/>
        <v>18392.761984000001</v>
      </c>
      <c r="AK415" s="232">
        <f t="shared" si="65"/>
        <v>16742.627999999997</v>
      </c>
      <c r="AL415" s="232">
        <f t="shared" si="65"/>
        <v>750.67700000000002</v>
      </c>
      <c r="AM415" s="232">
        <f t="shared" si="65"/>
        <v>462.63099999999997</v>
      </c>
      <c r="AU415" s="232">
        <f t="shared" ref="AU415:AZ415" si="66">SUMIFS(AU$2:AU$409,$AP$2:$AP$409,"=ja",$AK$2:$AK$409,"&gt;1000")</f>
        <v>1457.9973</v>
      </c>
      <c r="AV415" s="232">
        <f t="shared" si="66"/>
        <v>5.8308309999999999</v>
      </c>
      <c r="AW415" s="232">
        <f t="shared" si="66"/>
        <v>1284.022293</v>
      </c>
      <c r="AX415" s="232">
        <f t="shared" si="66"/>
        <v>627.63049999999998</v>
      </c>
      <c r="AY415" s="232"/>
      <c r="AZ415" s="232">
        <f t="shared" si="66"/>
        <v>2910.1126240000003</v>
      </c>
    </row>
    <row r="416" spans="1:61" x14ac:dyDescent="0.25">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I416" s="233"/>
      <c r="AJ416" s="233"/>
      <c r="AK416" s="233"/>
      <c r="AL416" s="233"/>
      <c r="AM416" s="233"/>
      <c r="AU416" s="233"/>
      <c r="AV416" s="233"/>
      <c r="AW416" s="233"/>
      <c r="AX416" s="233"/>
      <c r="AY416" s="233"/>
      <c r="AZ416" s="233"/>
    </row>
    <row r="417" spans="1:52" x14ac:dyDescent="0.25">
      <c r="A417" s="234" t="s">
        <v>1253</v>
      </c>
      <c r="B417" s="235"/>
      <c r="C417" s="233">
        <f>SUM(C2:C409)</f>
        <v>1096.66213167</v>
      </c>
      <c r="D417" s="233">
        <f t="shared" ref="D417:AM417" si="67">SUM(D2:D409)</f>
        <v>374.79503716499971</v>
      </c>
      <c r="E417" s="233">
        <f t="shared" si="67"/>
        <v>71.231390000000019</v>
      </c>
      <c r="F417" s="233">
        <f t="shared" si="67"/>
        <v>232.07543279999999</v>
      </c>
      <c r="G417" s="233">
        <f t="shared" si="67"/>
        <v>1194.0680000000002</v>
      </c>
      <c r="H417" s="233">
        <f t="shared" si="67"/>
        <v>51.842999999999996</v>
      </c>
      <c r="I417" s="233">
        <f t="shared" si="67"/>
        <v>11108.776591799999</v>
      </c>
      <c r="J417" s="233">
        <f t="shared" si="67"/>
        <v>94.423165294100002</v>
      </c>
      <c r="K417" s="233">
        <f t="shared" si="67"/>
        <v>766.85799999999995</v>
      </c>
      <c r="L417" s="233">
        <f t="shared" si="67"/>
        <v>2964.7997442000005</v>
      </c>
      <c r="M417" s="233">
        <f t="shared" si="67"/>
        <v>2210.4654264000005</v>
      </c>
      <c r="N417" s="233">
        <f t="shared" si="67"/>
        <v>6030.4764937200007</v>
      </c>
      <c r="O417" s="233">
        <f t="shared" si="67"/>
        <v>1447.2446108999995</v>
      </c>
      <c r="P417" s="233">
        <f t="shared" si="67"/>
        <v>3199.9014155000009</v>
      </c>
      <c r="Q417" s="233">
        <f t="shared" si="67"/>
        <v>1980.7044909999997</v>
      </c>
      <c r="R417" s="233">
        <f t="shared" si="67"/>
        <v>1912.6784291000001</v>
      </c>
      <c r="S417" s="233">
        <f t="shared" si="67"/>
        <v>512.74281999999994</v>
      </c>
      <c r="T417" s="233">
        <f t="shared" si="67"/>
        <v>369.78</v>
      </c>
      <c r="U417" s="233">
        <f t="shared" si="67"/>
        <v>28.928362</v>
      </c>
      <c r="V417" s="233">
        <f t="shared" si="67"/>
        <v>165.96613299999999</v>
      </c>
      <c r="W417" s="233">
        <f t="shared" si="67"/>
        <v>622.85854500000039</v>
      </c>
      <c r="X417" s="233">
        <f t="shared" si="67"/>
        <v>147.762909912</v>
      </c>
      <c r="Y417" s="233">
        <f t="shared" si="67"/>
        <v>1032.9613498099998</v>
      </c>
      <c r="Z417" s="233">
        <f t="shared" si="67"/>
        <v>262.79312400000003</v>
      </c>
      <c r="AA417" s="233">
        <f t="shared" si="67"/>
        <v>1214.95334</v>
      </c>
      <c r="AB417" s="233">
        <f t="shared" si="67"/>
        <v>2735.1959800000009</v>
      </c>
      <c r="AC417" s="233">
        <f t="shared" si="67"/>
        <v>5684.560309999998</v>
      </c>
      <c r="AD417" s="233">
        <f t="shared" si="67"/>
        <v>4036.7012999999993</v>
      </c>
      <c r="AE417" s="233">
        <f t="shared" si="67"/>
        <v>26.912909999999997</v>
      </c>
      <c r="AF417" s="233">
        <f t="shared" si="67"/>
        <v>1582.5383841099999</v>
      </c>
      <c r="AG417" s="233">
        <f t="shared" si="67"/>
        <v>1288.537</v>
      </c>
      <c r="AI417" s="293">
        <f t="shared" si="67"/>
        <v>53161.658827381158</v>
      </c>
      <c r="AJ417" s="233">
        <f t="shared" si="67"/>
        <v>54450.195827381147</v>
      </c>
      <c r="AK417" s="233">
        <f t="shared" si="67"/>
        <v>47146.190770000016</v>
      </c>
      <c r="AL417" s="233">
        <f t="shared" si="67"/>
        <v>1267.7740000000001</v>
      </c>
      <c r="AM417" s="233">
        <f t="shared" si="67"/>
        <v>742.23146799999995</v>
      </c>
      <c r="AU417" s="233">
        <f t="shared" ref="AU417:AZ417" si="68">SUM(AU2:AU409)</f>
        <v>3060.2848481100004</v>
      </c>
      <c r="AV417" s="233">
        <f t="shared" si="68"/>
        <v>147.762909912</v>
      </c>
      <c r="AW417" s="233">
        <f t="shared" si="68"/>
        <v>14868.792437519985</v>
      </c>
      <c r="AX417" s="233">
        <f t="shared" si="68"/>
        <v>2824.1296110999988</v>
      </c>
      <c r="AY417" s="233"/>
      <c r="AZ417" s="233">
        <f t="shared" si="68"/>
        <v>21594.309380731982</v>
      </c>
    </row>
    <row r="418" spans="1:52" x14ac:dyDescent="0.25">
      <c r="AI418" s="258" t="s">
        <v>1290</v>
      </c>
    </row>
    <row r="419" spans="1:52" x14ac:dyDescent="0.2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c r="AI419" s="286"/>
    </row>
    <row r="420" spans="1:52" x14ac:dyDescent="0.25">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292"/>
      <c r="AF420" s="292"/>
      <c r="AG420" s="237"/>
      <c r="AJ420" s="237"/>
      <c r="AL420" s="283"/>
    </row>
    <row r="421" spans="1:52" x14ac:dyDescent="0.25">
      <c r="C421" s="287"/>
      <c r="D421" s="287"/>
      <c r="E421" s="287"/>
      <c r="F421" s="287"/>
      <c r="G421" s="287"/>
      <c r="H421" s="287"/>
      <c r="I421" s="287"/>
      <c r="J421" s="287"/>
      <c r="K421" s="294"/>
      <c r="L421" s="287"/>
      <c r="M421" s="287"/>
      <c r="N421" s="287"/>
      <c r="O421" s="287"/>
      <c r="P421" s="287"/>
      <c r="Q421" s="287"/>
      <c r="R421" s="287"/>
      <c r="S421" s="287"/>
      <c r="T421" s="287"/>
      <c r="U421" s="287"/>
      <c r="V421" s="287"/>
      <c r="W421" s="287"/>
      <c r="X421" s="287"/>
      <c r="Y421" s="287"/>
      <c r="Z421" s="287"/>
      <c r="AA421" s="287"/>
      <c r="AB421" s="287"/>
      <c r="AC421" s="287"/>
      <c r="AD421" s="287"/>
      <c r="AE421" s="287"/>
      <c r="AF421" s="287"/>
      <c r="AG421" s="237"/>
      <c r="AL421" s="289"/>
    </row>
    <row r="422" spans="1:52" x14ac:dyDescent="0.25">
      <c r="AL422" s="283"/>
    </row>
    <row r="423" spans="1:52" x14ac:dyDescent="0.25">
      <c r="AI423" s="299"/>
    </row>
    <row r="424" spans="1:52" x14ac:dyDescent="0.25">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c r="AA424" s="237"/>
      <c r="AB424" s="237"/>
      <c r="AC424" s="237"/>
      <c r="AD424" s="237"/>
      <c r="AE424" s="237"/>
      <c r="AF424" s="237"/>
      <c r="AL424" s="237"/>
    </row>
  </sheetData>
  <autoFilter ref="A1:BL409"/>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40"/>
  <sheetViews>
    <sheetView workbookViewId="0">
      <selection activeCell="B4" sqref="B4:F4"/>
    </sheetView>
  </sheetViews>
  <sheetFormatPr defaultRowHeight="15" x14ac:dyDescent="0.25"/>
  <cols>
    <col min="1" max="1" width="43.5703125" customWidth="1"/>
    <col min="2" max="2" width="15.28515625" customWidth="1"/>
    <col min="3" max="3" width="18.5703125" customWidth="1"/>
    <col min="4" max="4" width="17.42578125" customWidth="1"/>
    <col min="5" max="5" width="19.28515625" customWidth="1"/>
    <col min="6" max="6" width="17.5703125" customWidth="1"/>
    <col min="7" max="7" width="18.42578125" customWidth="1"/>
  </cols>
  <sheetData>
    <row r="1" spans="1:16" ht="45" x14ac:dyDescent="0.25">
      <c r="A1" s="138" t="s">
        <v>1171</v>
      </c>
      <c r="B1" s="139" t="s">
        <v>1203</v>
      </c>
      <c r="C1" s="139" t="s">
        <v>1202</v>
      </c>
      <c r="D1" s="139" t="s">
        <v>1201</v>
      </c>
      <c r="E1" s="139" t="s">
        <v>1172</v>
      </c>
      <c r="F1" s="139" t="s">
        <v>1173</v>
      </c>
      <c r="G1" s="139" t="s">
        <v>1174</v>
      </c>
      <c r="H1" s="140">
        <v>2011</v>
      </c>
      <c r="I1" s="140">
        <v>2010</v>
      </c>
      <c r="J1" s="140">
        <v>2009</v>
      </c>
      <c r="K1" s="140" t="s">
        <v>1175</v>
      </c>
      <c r="L1" s="140" t="s">
        <v>1176</v>
      </c>
      <c r="M1" s="140" t="s">
        <v>1177</v>
      </c>
      <c r="N1" s="140" t="s">
        <v>1178</v>
      </c>
      <c r="O1" s="140" t="s">
        <v>1179</v>
      </c>
      <c r="P1" s="141"/>
    </row>
    <row r="2" spans="1:16" x14ac:dyDescent="0.25">
      <c r="A2" s="142" t="s">
        <v>1115</v>
      </c>
      <c r="B2" s="143">
        <f>(D2-E2)/E2</f>
        <v>2.9500934389049237E-2</v>
      </c>
      <c r="C2" s="144">
        <f>D2-E2</f>
        <v>115.67396999999892</v>
      </c>
      <c r="D2" s="145">
        <f>Totalt!AD412</f>
        <v>4036.7012999999993</v>
      </c>
      <c r="E2" s="145">
        <v>3921.0273300000003</v>
      </c>
      <c r="F2" s="146">
        <v>3834.6844010000018</v>
      </c>
      <c r="G2" s="147">
        <v>4062.6541176470591</v>
      </c>
      <c r="H2" s="148">
        <v>3852.2627938561964</v>
      </c>
      <c r="I2" s="148">
        <v>4121.5038316127693</v>
      </c>
      <c r="J2" s="148">
        <v>3589.8439999999991</v>
      </c>
      <c r="K2" s="148">
        <v>3842.1989999999996</v>
      </c>
      <c r="L2" s="148">
        <v>3739.8814999999986</v>
      </c>
      <c r="M2" s="148">
        <v>3785.0810000000006</v>
      </c>
      <c r="N2" s="148">
        <v>4171.835</v>
      </c>
      <c r="O2" s="149">
        <v>3713.226349999999</v>
      </c>
      <c r="P2" s="141"/>
    </row>
    <row r="3" spans="1:16" x14ac:dyDescent="0.25">
      <c r="A3" s="142" t="s">
        <v>1180</v>
      </c>
      <c r="B3" s="143"/>
      <c r="C3" s="144"/>
      <c r="D3" s="145"/>
      <c r="E3" s="145"/>
      <c r="F3" s="146"/>
      <c r="G3" s="147"/>
      <c r="H3" s="148"/>
      <c r="I3" s="148"/>
      <c r="J3" s="148"/>
      <c r="K3" s="148" t="s">
        <v>1181</v>
      </c>
      <c r="L3" s="148" t="s">
        <v>1181</v>
      </c>
      <c r="M3" s="148">
        <v>8.109</v>
      </c>
      <c r="N3" s="148">
        <v>5.6239999999999997</v>
      </c>
      <c r="O3" s="149">
        <v>7.0900000000000007</v>
      </c>
      <c r="P3" s="141"/>
    </row>
    <row r="4" spans="1:16" x14ac:dyDescent="0.25">
      <c r="A4" s="142" t="s">
        <v>689</v>
      </c>
      <c r="B4" s="143">
        <f t="shared" ref="B4:B25" si="0">(D4-E4)/E4</f>
        <v>2.1116663709118441E-3</v>
      </c>
      <c r="C4" s="144">
        <f t="shared" ref="C4:C25" si="1">D4-E4</f>
        <v>23.408598800000618</v>
      </c>
      <c r="D4" s="145">
        <f>Totalt!I412</f>
        <v>11108.776591799999</v>
      </c>
      <c r="E4" s="145">
        <v>11085.367992999998</v>
      </c>
      <c r="F4" s="146">
        <v>10592.484791000001</v>
      </c>
      <c r="G4" s="147">
        <v>10117.78631210712</v>
      </c>
      <c r="H4" s="148">
        <v>9581.3940560378269</v>
      </c>
      <c r="I4" s="148">
        <v>10191.074725472401</v>
      </c>
      <c r="J4" s="148">
        <v>9477.6911432105335</v>
      </c>
      <c r="K4" s="148">
        <v>7719.6883624176662</v>
      </c>
      <c r="L4" s="148">
        <v>7285.5656209451809</v>
      </c>
      <c r="M4" s="148">
        <v>7458.7800952238676</v>
      </c>
      <c r="N4" s="148">
        <v>6761.9430452443758</v>
      </c>
      <c r="O4" s="149">
        <v>5200.3751892766732</v>
      </c>
      <c r="P4" s="141"/>
    </row>
    <row r="5" spans="1:16" x14ac:dyDescent="0.25">
      <c r="A5" s="142" t="s">
        <v>741</v>
      </c>
      <c r="B5" s="143">
        <f t="shared" si="0"/>
        <v>-6.6655732686479535E-2</v>
      </c>
      <c r="C5" s="144">
        <f t="shared" si="1"/>
        <v>-61.509272764900061</v>
      </c>
      <c r="D5" s="145">
        <f>Totalt!J412+Totalt!K412</f>
        <v>861.28116529409999</v>
      </c>
      <c r="E5" s="145">
        <v>922.79043805900005</v>
      </c>
      <c r="F5" s="146">
        <v>865.14805460000002</v>
      </c>
      <c r="G5" s="147">
        <v>866.87128119047986</v>
      </c>
      <c r="H5" s="148">
        <v>718.69999999999993</v>
      </c>
      <c r="I5" s="148">
        <v>740.4</v>
      </c>
      <c r="J5" s="148">
        <v>574.4</v>
      </c>
      <c r="K5" s="148">
        <v>870.10699999999997</v>
      </c>
      <c r="L5" s="148">
        <v>844.29</v>
      </c>
      <c r="M5" s="148">
        <v>828.91</v>
      </c>
      <c r="N5" s="148">
        <v>865.9</v>
      </c>
      <c r="O5" s="149">
        <v>829.90299999999991</v>
      </c>
      <c r="P5" s="141"/>
    </row>
    <row r="6" spans="1:16" x14ac:dyDescent="0.25">
      <c r="A6" s="142" t="s">
        <v>1057</v>
      </c>
      <c r="B6" s="143">
        <f t="shared" si="0"/>
        <v>6.2196581682371689E-4</v>
      </c>
      <c r="C6" s="144">
        <f t="shared" si="1"/>
        <v>1.8428579000010359</v>
      </c>
      <c r="D6" s="145">
        <f>Totalt!L412</f>
        <v>2964.7997442000005</v>
      </c>
      <c r="E6" s="145">
        <v>2962.9568862999995</v>
      </c>
      <c r="F6" s="146">
        <v>3005.4039199999997</v>
      </c>
      <c r="G6" s="147">
        <v>2493.2099638723676</v>
      </c>
      <c r="H6" s="148">
        <v>2445.0813815388401</v>
      </c>
      <c r="I6" s="148">
        <v>2906.5185753175629</v>
      </c>
      <c r="J6" s="148">
        <v>3165.5392955741436</v>
      </c>
      <c r="K6" s="148">
        <v>2338.7616180695959</v>
      </c>
      <c r="L6" s="148">
        <v>1453.6847154091563</v>
      </c>
      <c r="M6" s="148">
        <v>1320.9895532827941</v>
      </c>
      <c r="N6" s="148">
        <v>1393.7318648053556</v>
      </c>
      <c r="O6" s="149">
        <v>1172.118327081906</v>
      </c>
      <c r="P6" s="141"/>
    </row>
    <row r="7" spans="1:16" ht="17.25" x14ac:dyDescent="0.25">
      <c r="A7" s="142" t="s">
        <v>1182</v>
      </c>
      <c r="B7" s="143">
        <f t="shared" si="0"/>
        <v>4.8191559100805401E-2</v>
      </c>
      <c r="C7" s="144">
        <f t="shared" si="1"/>
        <v>683.60623903997839</v>
      </c>
      <c r="D7" s="145">
        <f>Totalt!AW412</f>
        <v>14868.792437519985</v>
      </c>
      <c r="E7" s="145">
        <v>14185.186198480007</v>
      </c>
      <c r="F7" s="146">
        <v>15242.232561699991</v>
      </c>
      <c r="G7" s="147">
        <v>14720.17896007144</v>
      </c>
      <c r="H7" s="148">
        <v>14284.363807058389</v>
      </c>
      <c r="I7" s="148">
        <v>18765.116243748525</v>
      </c>
      <c r="J7" s="148">
        <v>16716.689162779043</v>
      </c>
      <c r="K7" s="148">
        <v>13642</v>
      </c>
      <c r="L7" s="148">
        <v>11823.149864204535</v>
      </c>
      <c r="M7" s="148">
        <v>14182.581055496841</v>
      </c>
      <c r="N7" s="148">
        <v>13548.84573515328</v>
      </c>
      <c r="O7" s="149">
        <v>11004.57997651525</v>
      </c>
      <c r="P7" s="141"/>
    </row>
    <row r="8" spans="1:16" ht="17.25" x14ac:dyDescent="0.25">
      <c r="A8" s="142" t="s">
        <v>1183</v>
      </c>
      <c r="B8" s="143">
        <f t="shared" si="0"/>
        <v>-0.101778394406105</v>
      </c>
      <c r="C8" s="144">
        <f t="shared" si="1"/>
        <v>-320.00496940000266</v>
      </c>
      <c r="D8" s="145">
        <f>Totalt!AX412</f>
        <v>2824.1296110999988</v>
      </c>
      <c r="E8" s="145">
        <v>3144.1345805000014</v>
      </c>
      <c r="F8" s="146">
        <v>3989.1761473999991</v>
      </c>
      <c r="G8" s="147">
        <v>4094.816132363515</v>
      </c>
      <c r="H8" s="148">
        <v>3470.5594193151019</v>
      </c>
      <c r="I8" s="148">
        <v>4579.7834783361404</v>
      </c>
      <c r="J8" s="148">
        <v>4012</v>
      </c>
      <c r="K8" s="148">
        <v>4023</v>
      </c>
      <c r="L8" s="148">
        <v>3479.1850943827053</v>
      </c>
      <c r="M8" s="148">
        <v>3882.9060004888661</v>
      </c>
      <c r="N8" s="148">
        <v>4606.4713186563831</v>
      </c>
      <c r="O8" s="149">
        <v>3650.6293705967414</v>
      </c>
      <c r="P8" s="141"/>
    </row>
    <row r="9" spans="1:16" x14ac:dyDescent="0.25">
      <c r="A9" s="142" t="s">
        <v>1184</v>
      </c>
      <c r="B9" s="143">
        <f t="shared" si="0"/>
        <v>0.76192586489296132</v>
      </c>
      <c r="C9" s="144">
        <f t="shared" si="1"/>
        <v>63.898479031999983</v>
      </c>
      <c r="D9" s="145">
        <f>Totalt!AV412</f>
        <v>147.762909912</v>
      </c>
      <c r="E9" s="145">
        <v>83.864430880000015</v>
      </c>
      <c r="F9" s="146">
        <v>175.22474200000002</v>
      </c>
      <c r="G9" s="147">
        <v>538.82113201178743</v>
      </c>
      <c r="H9" s="148"/>
      <c r="I9" s="148"/>
      <c r="J9" s="148"/>
      <c r="K9" s="148"/>
      <c r="L9" s="148"/>
      <c r="M9" s="148"/>
      <c r="N9" s="148"/>
      <c r="O9" s="149"/>
      <c r="P9" s="141"/>
    </row>
    <row r="10" spans="1:16" x14ac:dyDescent="0.25">
      <c r="A10" s="142" t="s">
        <v>1185</v>
      </c>
      <c r="B10" s="143"/>
      <c r="C10" s="144"/>
      <c r="D10" s="145"/>
      <c r="E10" s="145"/>
      <c r="F10" s="146"/>
      <c r="G10" s="147"/>
      <c r="H10" s="148">
        <v>115.52465567393369</v>
      </c>
      <c r="I10" s="148">
        <v>173.37</v>
      </c>
      <c r="J10" s="148">
        <v>128.60000000000002</v>
      </c>
      <c r="K10" s="148">
        <v>129.06900000000007</v>
      </c>
      <c r="L10" s="148">
        <v>26.139810493984328</v>
      </c>
      <c r="M10" s="148">
        <v>245.85900000000004</v>
      </c>
      <c r="N10" s="148">
        <v>302.90631320397836</v>
      </c>
      <c r="O10" s="149">
        <v>360.94666891746544</v>
      </c>
      <c r="P10" s="141"/>
    </row>
    <row r="11" spans="1:16" x14ac:dyDescent="0.25">
      <c r="A11" s="142" t="s">
        <v>1067</v>
      </c>
      <c r="B11" s="143">
        <f t="shared" si="0"/>
        <v>-0.61692146855620134</v>
      </c>
      <c r="C11" s="144">
        <f t="shared" si="1"/>
        <v>-267.27697350999995</v>
      </c>
      <c r="D11" s="145">
        <f>Totalt!V412</f>
        <v>165.96613299999999</v>
      </c>
      <c r="E11" s="145">
        <v>433.24310650999996</v>
      </c>
      <c r="F11" s="146">
        <v>481.05299999999994</v>
      </c>
      <c r="G11" s="147">
        <v>715.33739964474523</v>
      </c>
      <c r="H11" s="148">
        <v>710.83840267551511</v>
      </c>
      <c r="I11" s="148">
        <v>983.67450983735512</v>
      </c>
      <c r="J11" s="148">
        <v>862.45624468046435</v>
      </c>
      <c r="K11" s="148">
        <v>737.93128075924255</v>
      </c>
      <c r="L11" s="148">
        <v>667.65904139378051</v>
      </c>
      <c r="M11" s="148">
        <v>743.7341631400559</v>
      </c>
      <c r="N11" s="148">
        <v>780.75316215842827</v>
      </c>
      <c r="O11" s="149">
        <v>785.85018390963705</v>
      </c>
      <c r="P11" s="141"/>
    </row>
    <row r="12" spans="1:16" x14ac:dyDescent="0.25">
      <c r="A12" s="142" t="s">
        <v>1068</v>
      </c>
      <c r="B12" s="143">
        <f t="shared" si="0"/>
        <v>-0.19083231585405988</v>
      </c>
      <c r="C12" s="144">
        <f t="shared" si="1"/>
        <v>-146.89358079999965</v>
      </c>
      <c r="D12" s="145">
        <f>Totalt!W412</f>
        <v>622.85854500000039</v>
      </c>
      <c r="E12" s="145">
        <v>769.75212580000004</v>
      </c>
      <c r="F12" s="146">
        <v>1394.5684399999998</v>
      </c>
      <c r="G12" s="147">
        <v>1280.9513403286476</v>
      </c>
      <c r="H12" s="148">
        <v>960.04709982937209</v>
      </c>
      <c r="I12" s="148">
        <v>2256.3852445526745</v>
      </c>
      <c r="J12" s="148">
        <v>2072.6661501367039</v>
      </c>
      <c r="K12" s="148">
        <v>1309.2826857397858</v>
      </c>
      <c r="L12" s="148">
        <v>1641.6741281915881</v>
      </c>
      <c r="M12" s="148">
        <v>1713.6957484982888</v>
      </c>
      <c r="N12" s="148" t="s">
        <v>1181</v>
      </c>
      <c r="O12" s="149" t="s">
        <v>1181</v>
      </c>
      <c r="P12" s="141"/>
    </row>
    <row r="13" spans="1:16" ht="17.25" x14ac:dyDescent="0.25">
      <c r="A13" s="142" t="s">
        <v>1186</v>
      </c>
      <c r="B13" s="143"/>
      <c r="C13" s="144"/>
      <c r="D13" s="145"/>
      <c r="E13" s="145"/>
      <c r="F13" s="146"/>
      <c r="G13" s="147"/>
      <c r="H13" s="148"/>
      <c r="I13" s="148"/>
      <c r="J13" s="148"/>
      <c r="K13" s="148">
        <v>3288.1429840039877</v>
      </c>
      <c r="L13" s="148">
        <v>3498.5550725485823</v>
      </c>
      <c r="M13" s="148">
        <v>788.91025176562846</v>
      </c>
      <c r="N13" s="148">
        <v>1349.2552920525159</v>
      </c>
      <c r="O13" s="149">
        <v>1196.8362177197109</v>
      </c>
      <c r="P13" s="141"/>
    </row>
    <row r="14" spans="1:16" x14ac:dyDescent="0.25">
      <c r="A14" s="142" t="s">
        <v>1075</v>
      </c>
      <c r="B14" s="143"/>
      <c r="C14" s="144"/>
      <c r="D14" s="145"/>
      <c r="E14" s="145"/>
      <c r="F14" s="146"/>
      <c r="G14" s="147"/>
      <c r="H14" s="148"/>
      <c r="I14" s="148"/>
      <c r="J14" s="148"/>
      <c r="K14" s="148">
        <v>840.02592297995614</v>
      </c>
      <c r="L14" s="148">
        <v>783.39243737289451</v>
      </c>
      <c r="M14" s="148">
        <v>994.97270805158803</v>
      </c>
      <c r="N14" s="148" t="s">
        <v>1181</v>
      </c>
      <c r="O14" s="149" t="s">
        <v>1181</v>
      </c>
      <c r="P14" s="141"/>
    </row>
    <row r="15" spans="1:16" x14ac:dyDescent="0.25">
      <c r="A15" s="142" t="s">
        <v>1187</v>
      </c>
      <c r="B15" s="143">
        <f t="shared" si="0"/>
        <v>-0.15576726499528254</v>
      </c>
      <c r="C15" s="144">
        <f t="shared" si="1"/>
        <v>-190.58910847000016</v>
      </c>
      <c r="D15" s="145">
        <f>Totalt!Y412</f>
        <v>1032.9613498099998</v>
      </c>
      <c r="E15" s="145">
        <v>1223.5504582799999</v>
      </c>
      <c r="F15" s="146">
        <v>1463.47236</v>
      </c>
      <c r="G15" s="147">
        <v>1617.8971451755954</v>
      </c>
      <c r="H15" s="148">
        <v>1726.9380841394538</v>
      </c>
      <c r="I15" s="148">
        <v>2674.2666892639713</v>
      </c>
      <c r="J15" s="148">
        <v>2608.0452166126561</v>
      </c>
      <c r="K15" s="148">
        <v>2549.3159979968054</v>
      </c>
      <c r="L15" s="148">
        <v>2583.6857800627899</v>
      </c>
      <c r="M15" s="148">
        <v>2166.5709744718602</v>
      </c>
      <c r="N15" s="148">
        <v>3006.3172371633814</v>
      </c>
      <c r="O15" s="149">
        <v>2849.4435989512313</v>
      </c>
      <c r="P15" s="141"/>
    </row>
    <row r="16" spans="1:16" x14ac:dyDescent="0.25">
      <c r="A16" s="142" t="s">
        <v>1188</v>
      </c>
      <c r="B16" s="143">
        <f t="shared" si="0"/>
        <v>0.16559660789593952</v>
      </c>
      <c r="C16" s="144">
        <f t="shared" si="1"/>
        <v>3.8235239999999955</v>
      </c>
      <c r="D16" s="145">
        <f>Totalt!AE412</f>
        <v>26.912909999999997</v>
      </c>
      <c r="E16" s="145">
        <v>23.089386000000001</v>
      </c>
      <c r="F16" s="146">
        <v>2.6017099999999997</v>
      </c>
      <c r="G16" s="147">
        <v>2.6352941176470588</v>
      </c>
      <c r="H16" s="148">
        <v>140.44070588235292</v>
      </c>
      <c r="I16" s="148">
        <v>17.3</v>
      </c>
      <c r="J16" s="148">
        <v>47.482999999999997</v>
      </c>
      <c r="K16" s="148">
        <v>182.96064999999999</v>
      </c>
      <c r="L16" s="148">
        <v>600.505</v>
      </c>
      <c r="M16" s="148">
        <v>652.41047999999978</v>
      </c>
      <c r="N16" s="148">
        <v>3084.7640000000001</v>
      </c>
      <c r="O16" s="149">
        <v>3971.4472869999995</v>
      </c>
      <c r="P16" s="141"/>
    </row>
    <row r="17" spans="1:16" x14ac:dyDescent="0.25">
      <c r="A17" s="142" t="s">
        <v>1189</v>
      </c>
      <c r="B17" s="143">
        <f t="shared" si="0"/>
        <v>-6.7324087312740065E-4</v>
      </c>
      <c r="C17" s="144">
        <f t="shared" si="1"/>
        <v>-0.81850729999996474</v>
      </c>
      <c r="D17" s="145">
        <f>Totalt!AA412</f>
        <v>1214.95334</v>
      </c>
      <c r="E17" s="145">
        <v>1215.7718473</v>
      </c>
      <c r="F17" s="146">
        <v>1196.6844300000002</v>
      </c>
      <c r="G17" s="147">
        <v>1458.37</v>
      </c>
      <c r="H17" s="148">
        <v>1264.5516838571427</v>
      </c>
      <c r="I17" s="148">
        <v>1427.7951932604935</v>
      </c>
      <c r="J17" s="148">
        <v>1436.6210000000001</v>
      </c>
      <c r="K17" s="148">
        <v>1564.6350000000002</v>
      </c>
      <c r="L17" s="148">
        <v>1643.0840000000001</v>
      </c>
      <c r="M17" s="148">
        <v>1553.8881875000002</v>
      </c>
      <c r="N17" s="148">
        <v>1780.5689999999997</v>
      </c>
      <c r="O17" s="149">
        <v>1895.6057500000004</v>
      </c>
      <c r="P17" s="141"/>
    </row>
    <row r="18" spans="1:16" x14ac:dyDescent="0.25">
      <c r="A18" s="142" t="s">
        <v>1190</v>
      </c>
      <c r="B18" s="143">
        <f t="shared" si="0"/>
        <v>-4.2221227634066296E-4</v>
      </c>
      <c r="C18" s="144">
        <f t="shared" si="1"/>
        <v>-1.6685059999990699</v>
      </c>
      <c r="D18" s="145">
        <f>Totalt!AB412+Totalt!AA412</f>
        <v>3950.1493200000009</v>
      </c>
      <c r="E18" s="145">
        <v>3951.817826</v>
      </c>
      <c r="F18" s="146">
        <v>3938.7569000000003</v>
      </c>
      <c r="G18" s="147">
        <v>4704.7999999999993</v>
      </c>
      <c r="H18" s="148">
        <v>3921.2891819999995</v>
      </c>
      <c r="I18" s="148">
        <v>4574.5218334401798</v>
      </c>
      <c r="J18" s="148">
        <v>4659.7349999999997</v>
      </c>
      <c r="K18" s="148">
        <v>4768.2410000000009</v>
      </c>
      <c r="L18" s="148">
        <v>5164.4496999999992</v>
      </c>
      <c r="M18" s="148">
        <v>5064.1500000000015</v>
      </c>
      <c r="N18" s="148">
        <v>5492.8870000000006</v>
      </c>
      <c r="O18" s="149">
        <v>5875.9270000000006</v>
      </c>
      <c r="P18" s="141"/>
    </row>
    <row r="19" spans="1:16" x14ac:dyDescent="0.25">
      <c r="A19" s="142" t="s">
        <v>1191</v>
      </c>
      <c r="B19" s="143">
        <f t="shared" si="0"/>
        <v>0.16484832244720848</v>
      </c>
      <c r="C19" s="144">
        <f t="shared" si="1"/>
        <v>37.119495000000086</v>
      </c>
      <c r="D19" s="145">
        <f>Totalt!Z412</f>
        <v>262.29312400000003</v>
      </c>
      <c r="E19" s="145">
        <v>225.17362899999995</v>
      </c>
      <c r="F19" s="146">
        <v>276.40034000000003</v>
      </c>
      <c r="G19" s="147">
        <v>300.82823529411769</v>
      </c>
      <c r="H19" s="148">
        <v>144.71840537505014</v>
      </c>
      <c r="I19" s="148">
        <v>139.37625883982562</v>
      </c>
      <c r="J19" s="148">
        <v>211.12280000000001</v>
      </c>
      <c r="K19" s="148">
        <v>221.34484700000004</v>
      </c>
      <c r="L19" s="148">
        <v>339.31899999999996</v>
      </c>
      <c r="M19" s="148">
        <v>235.935</v>
      </c>
      <c r="N19" s="148">
        <v>444.69372999999979</v>
      </c>
      <c r="O19" s="149">
        <v>402.17589999999996</v>
      </c>
      <c r="P19" s="141"/>
    </row>
    <row r="20" spans="1:16" ht="17.25" x14ac:dyDescent="0.25">
      <c r="A20" s="142" t="s">
        <v>1192</v>
      </c>
      <c r="B20" s="143">
        <f t="shared" si="0"/>
        <v>-1.357195340222059E-2</v>
      </c>
      <c r="C20" s="144">
        <f t="shared" si="1"/>
        <v>-21.769506779999801</v>
      </c>
      <c r="D20" s="145">
        <f>Totalt!AF412</f>
        <v>1582.23738411</v>
      </c>
      <c r="E20" s="145">
        <v>1604.0068908899998</v>
      </c>
      <c r="F20" s="146">
        <v>1696.9427799999994</v>
      </c>
      <c r="G20" s="147">
        <v>1736.1875343008242</v>
      </c>
      <c r="H20" s="148">
        <v>1758.3712661661</v>
      </c>
      <c r="I20" s="148">
        <v>1792.0863795720459</v>
      </c>
      <c r="J20" s="148">
        <v>1458.8205390000001</v>
      </c>
      <c r="K20" s="148">
        <v>1382.0550774687335</v>
      </c>
      <c r="L20" s="148">
        <v>1612</v>
      </c>
      <c r="M20" s="148">
        <v>1156.0666999999999</v>
      </c>
      <c r="N20" s="148">
        <v>1291.3747049999997</v>
      </c>
      <c r="O20" s="149">
        <v>1107.74981</v>
      </c>
      <c r="P20" s="141"/>
    </row>
    <row r="21" spans="1:16" x14ac:dyDescent="0.25">
      <c r="A21" s="142" t="s">
        <v>688</v>
      </c>
      <c r="B21" s="143">
        <f t="shared" si="0"/>
        <v>0.24628354153989734</v>
      </c>
      <c r="C21" s="144">
        <f t="shared" si="1"/>
        <v>235.96500000000026</v>
      </c>
      <c r="D21" s="145">
        <f>Totalt!G412</f>
        <v>1194.0680000000002</v>
      </c>
      <c r="E21" s="145">
        <v>958.10299999999995</v>
      </c>
      <c r="F21" s="146">
        <v>1675.088</v>
      </c>
      <c r="G21" s="147">
        <v>1790.1908701842046</v>
      </c>
      <c r="H21" s="148">
        <v>2111.1210444311241</v>
      </c>
      <c r="I21" s="148">
        <v>3305.9884631072509</v>
      </c>
      <c r="J21" s="148">
        <v>2451.8697420165117</v>
      </c>
      <c r="K21" s="148">
        <v>1675.8140365034592</v>
      </c>
      <c r="L21" s="148">
        <v>2049.114212873837</v>
      </c>
      <c r="M21" s="148">
        <v>1721.6433511548271</v>
      </c>
      <c r="N21" s="148">
        <v>1867.3924365878113</v>
      </c>
      <c r="O21" s="149">
        <v>2742.6258195836335</v>
      </c>
      <c r="P21" s="141"/>
    </row>
    <row r="22" spans="1:16" ht="17.25" x14ac:dyDescent="0.25">
      <c r="A22" s="142" t="s">
        <v>1193</v>
      </c>
      <c r="B22" s="143">
        <f t="shared" si="0"/>
        <v>-0.12984994766105476</v>
      </c>
      <c r="C22" s="144">
        <f t="shared" si="1"/>
        <v>-101.19115753500046</v>
      </c>
      <c r="D22" s="145">
        <f>Totalt!D412+Totalt!E412+Totalt!F412</f>
        <v>678.10185996499968</v>
      </c>
      <c r="E22" s="145">
        <v>779.29301750000013</v>
      </c>
      <c r="F22" s="146">
        <v>1239.8003847</v>
      </c>
      <c r="G22" s="147">
        <v>1850.1618853470659</v>
      </c>
      <c r="H22" s="148">
        <v>2068.8706001072387</v>
      </c>
      <c r="I22" s="148">
        <v>4558.0694154630955</v>
      </c>
      <c r="J22" s="148">
        <v>3836.716392178595</v>
      </c>
      <c r="K22" s="148">
        <v>1269.8037483988528</v>
      </c>
      <c r="L22" s="148">
        <v>1686.4408688091753</v>
      </c>
      <c r="M22" s="148">
        <v>2701.8956247377137</v>
      </c>
      <c r="N22" s="148">
        <v>2304.0838577850745</v>
      </c>
      <c r="O22" s="149">
        <v>3209.8405354312617</v>
      </c>
      <c r="P22" s="141"/>
    </row>
    <row r="23" spans="1:16" x14ac:dyDescent="0.25">
      <c r="A23" s="142" t="s">
        <v>1053</v>
      </c>
      <c r="B23" s="143">
        <f t="shared" si="0"/>
        <v>-5.1497127612151875E-2</v>
      </c>
      <c r="C23" s="144">
        <f t="shared" si="1"/>
        <v>-59.54114783</v>
      </c>
      <c r="D23" s="145">
        <f>Totalt!C412</f>
        <v>1096.66213167</v>
      </c>
      <c r="E23" s="145">
        <v>1156.2032795</v>
      </c>
      <c r="F23" s="146">
        <v>1708.2693099999999</v>
      </c>
      <c r="G23" s="147">
        <v>1242.3651922285537</v>
      </c>
      <c r="H23" s="148">
        <v>1347.6425746928876</v>
      </c>
      <c r="I23" s="148">
        <v>1606.0962613998297</v>
      </c>
      <c r="J23" s="148">
        <v>1443.7285173129358</v>
      </c>
      <c r="K23" s="148">
        <v>1449.3792809004606</v>
      </c>
      <c r="L23" s="148">
        <v>1803.0257275033955</v>
      </c>
      <c r="M23" s="148">
        <v>1947.3608102504072</v>
      </c>
      <c r="N23" s="148">
        <v>1905.537335712693</v>
      </c>
      <c r="O23" s="149">
        <v>2410.9544915612514</v>
      </c>
      <c r="P23" s="141"/>
    </row>
    <row r="24" spans="1:16" x14ac:dyDescent="0.25">
      <c r="A24" s="149" t="s">
        <v>1120</v>
      </c>
      <c r="B24" s="143">
        <f t="shared" si="0"/>
        <v>-0.23600260256922595</v>
      </c>
      <c r="C24" s="144">
        <f t="shared" si="1"/>
        <v>-16.014561000000008</v>
      </c>
      <c r="D24" s="145">
        <f>Totalt!H412</f>
        <v>51.842999999999996</v>
      </c>
      <c r="E24" s="145">
        <v>67.857561000000004</v>
      </c>
      <c r="F24" s="146">
        <v>96.690328999999991</v>
      </c>
      <c r="G24" s="147">
        <v>131.92000000000002</v>
      </c>
      <c r="H24" s="148">
        <v>171.75908035336315</v>
      </c>
      <c r="I24" s="148">
        <v>325.0745209771494</v>
      </c>
      <c r="J24" s="148">
        <v>498.12006411600782</v>
      </c>
      <c r="K24" s="148">
        <v>228.98450103823399</v>
      </c>
      <c r="L24" s="148">
        <v>323.87273479925238</v>
      </c>
      <c r="M24" s="148">
        <v>265.38607776231697</v>
      </c>
      <c r="N24" s="148">
        <v>360.27871455445899</v>
      </c>
      <c r="O24" s="149">
        <v>435.84375553259201</v>
      </c>
      <c r="P24" s="141"/>
    </row>
    <row r="25" spans="1:16" x14ac:dyDescent="0.25">
      <c r="A25" s="150" t="s">
        <v>1074</v>
      </c>
      <c r="B25" s="143">
        <f t="shared" si="0"/>
        <v>7.5588607988881701E-2</v>
      </c>
      <c r="C25" s="144">
        <f t="shared" si="1"/>
        <v>399.49103000000105</v>
      </c>
      <c r="D25" s="145">
        <f>Totalt!AC412</f>
        <v>5684.560309999998</v>
      </c>
      <c r="E25" s="145">
        <v>5285.069279999997</v>
      </c>
      <c r="F25" s="146">
        <v>5088.785818999997</v>
      </c>
      <c r="G25" s="151">
        <v>5166.8799999999974</v>
      </c>
      <c r="H25" s="152">
        <v>3898.9579119959885</v>
      </c>
      <c r="I25" s="152"/>
      <c r="J25" s="152"/>
      <c r="K25" s="152"/>
      <c r="L25" s="152"/>
      <c r="M25" s="152"/>
      <c r="N25" s="152"/>
      <c r="O25" s="153"/>
      <c r="P25" s="141"/>
    </row>
    <row r="26" spans="1:16" ht="17.25" x14ac:dyDescent="0.25">
      <c r="A26" s="154" t="s">
        <v>1194</v>
      </c>
      <c r="B26" s="155">
        <f>(D26-E26)/E26</f>
        <v>7.1684838701863169E-3</v>
      </c>
      <c r="C26" s="156">
        <f>D26-E26</f>
        <v>378.37040968208748</v>
      </c>
      <c r="D26" s="157">
        <f>SUM(D2:D25)-D17</f>
        <v>53160.857827381085</v>
      </c>
      <c r="E26" s="157">
        <v>52782.487417698998</v>
      </c>
      <c r="F26" s="157">
        <f>SUM(F2:F25)-F17</f>
        <v>56766.783990399999</v>
      </c>
      <c r="G26" s="158">
        <f>SUM(G2:G25)-G17</f>
        <v>57434.492795885155</v>
      </c>
      <c r="H26" s="159">
        <v>53428.880471128745</v>
      </c>
      <c r="I26" s="159">
        <v>63710.606430940774</v>
      </c>
      <c r="J26" s="159">
        <v>57815.527267617595</v>
      </c>
      <c r="K26" s="159">
        <v>52468.106993276779</v>
      </c>
      <c r="L26" s="159">
        <v>51405.590308990853</v>
      </c>
      <c r="M26" s="159">
        <v>51865.947594325058</v>
      </c>
      <c r="N26" s="159">
        <v>53544.594748077739</v>
      </c>
      <c r="O26" s="160">
        <v>50927.563482077363</v>
      </c>
      <c r="P26" s="141"/>
    </row>
    <row r="27" spans="1:16" ht="17.25" x14ac:dyDescent="0.25">
      <c r="A27" s="161" t="s">
        <v>1195</v>
      </c>
      <c r="B27" s="162">
        <f>(D27-E27)/E27</f>
        <v>1.5539434642650042E-2</v>
      </c>
      <c r="C27" s="163">
        <f>D27-E27</f>
        <v>701.77015200004098</v>
      </c>
      <c r="D27" s="236">
        <f>Totalt!AK412-Totalt!AL412</f>
        <v>45862.367570000024</v>
      </c>
      <c r="E27" s="158">
        <v>45160.597417999983</v>
      </c>
      <c r="F27" s="158">
        <v>48880.996426999991</v>
      </c>
      <c r="G27" s="158">
        <v>49990.84</v>
      </c>
      <c r="H27" s="159">
        <v>48079.541329865999</v>
      </c>
      <c r="I27" s="159">
        <v>61171.912360500013</v>
      </c>
      <c r="J27" s="159">
        <v>50825.087031000003</v>
      </c>
      <c r="K27" s="159">
        <v>47758.588479000064</v>
      </c>
      <c r="L27" s="159">
        <v>47432.403500000044</v>
      </c>
      <c r="M27" s="159">
        <v>46735.900920000051</v>
      </c>
      <c r="N27" s="159">
        <v>49149.252615497942</v>
      </c>
      <c r="O27" s="160">
        <v>46311.931681159156</v>
      </c>
      <c r="P27" s="141"/>
    </row>
    <row r="28" spans="1:16" x14ac:dyDescent="0.25">
      <c r="A28" s="164" t="s">
        <v>1196</v>
      </c>
      <c r="B28" s="164"/>
      <c r="C28" s="165"/>
      <c r="D28" s="166">
        <f>D27/(D26-D25)</f>
        <v>0.9660055642125378</v>
      </c>
      <c r="E28" s="166">
        <v>0.95080110011612884</v>
      </c>
      <c r="F28" s="166">
        <f>F27/(F26-F25)</f>
        <v>0.94587635273480952</v>
      </c>
      <c r="G28" s="166">
        <f>G27/(G26-G25)</f>
        <v>0.95644008451703377</v>
      </c>
      <c r="H28" s="167">
        <v>0.97071707052367839</v>
      </c>
      <c r="I28" s="168">
        <v>0.96015272475560909</v>
      </c>
      <c r="J28" s="168">
        <v>0.87909060823297325</v>
      </c>
      <c r="K28" s="168">
        <v>0.91024035773045542</v>
      </c>
      <c r="L28" s="168">
        <v>0.92270905197063946</v>
      </c>
      <c r="M28" s="168">
        <v>0.90109027382570539</v>
      </c>
      <c r="N28" s="168">
        <v>0.91791249605568093</v>
      </c>
      <c r="O28" s="169">
        <v>0.90936868985411878</v>
      </c>
      <c r="P28" s="141"/>
    </row>
    <row r="29" spans="1:16" x14ac:dyDescent="0.25">
      <c r="A29" s="141"/>
      <c r="B29" s="170"/>
      <c r="C29" s="170"/>
      <c r="D29" s="170"/>
      <c r="E29" s="170"/>
      <c r="F29" s="170"/>
      <c r="G29" s="170"/>
      <c r="H29" s="170"/>
      <c r="I29" s="141"/>
      <c r="J29" s="141"/>
      <c r="K29" s="141"/>
      <c r="L29" s="141"/>
      <c r="M29" s="141"/>
      <c r="N29" s="141"/>
      <c r="O29" s="141"/>
      <c r="P29" s="141"/>
    </row>
    <row r="30" spans="1:16" x14ac:dyDescent="0.25">
      <c r="A30" s="141"/>
      <c r="B30" s="141"/>
      <c r="C30" s="141"/>
      <c r="D30" s="141"/>
      <c r="E30" s="141"/>
      <c r="F30" s="171"/>
      <c r="G30" s="171"/>
      <c r="H30" s="141"/>
      <c r="I30" s="141"/>
      <c r="J30" s="141"/>
      <c r="K30" s="141"/>
      <c r="L30" s="141"/>
      <c r="M30" s="141"/>
      <c r="N30" s="141"/>
      <c r="O30" s="141"/>
      <c r="P30" s="141"/>
    </row>
    <row r="31" spans="1:16" x14ac:dyDescent="0.25">
      <c r="A31" s="172">
        <v>1</v>
      </c>
      <c r="B31" s="173" t="s">
        <v>1197</v>
      </c>
      <c r="C31" s="141"/>
      <c r="D31" s="141"/>
      <c r="E31" s="141"/>
      <c r="F31" s="174"/>
      <c r="G31" s="174"/>
      <c r="H31" s="141"/>
      <c r="I31" s="141"/>
      <c r="J31" s="141"/>
      <c r="K31" s="141"/>
      <c r="L31" s="141"/>
      <c r="M31" s="141"/>
      <c r="N31" s="141"/>
      <c r="O31" s="141"/>
      <c r="P31" s="141"/>
    </row>
    <row r="32" spans="1:16" x14ac:dyDescent="0.25">
      <c r="A32" s="172">
        <v>3</v>
      </c>
      <c r="B32" s="172" t="s">
        <v>1198</v>
      </c>
      <c r="C32" s="172"/>
      <c r="D32" s="172"/>
      <c r="E32" s="172"/>
      <c r="F32" s="172"/>
      <c r="G32" s="172"/>
      <c r="H32" s="141"/>
      <c r="I32" s="141"/>
      <c r="J32" s="141"/>
      <c r="K32" s="141"/>
      <c r="L32" s="141"/>
      <c r="M32" s="141"/>
      <c r="N32" s="141"/>
      <c r="O32" s="141"/>
      <c r="P32" s="141"/>
    </row>
    <row r="33" spans="1:16" x14ac:dyDescent="0.25">
      <c r="A33" s="172">
        <v>4</v>
      </c>
      <c r="B33" s="172" t="s">
        <v>1199</v>
      </c>
      <c r="C33" s="172"/>
      <c r="D33" s="172"/>
      <c r="E33" s="172"/>
      <c r="F33" s="172"/>
      <c r="G33" s="172"/>
      <c r="H33" s="141"/>
      <c r="I33" s="141"/>
      <c r="J33" s="141"/>
      <c r="K33" s="141"/>
      <c r="L33" s="141"/>
      <c r="M33" s="141"/>
      <c r="N33" s="141"/>
      <c r="O33" s="141"/>
      <c r="P33" s="141"/>
    </row>
    <row r="34" spans="1:16" x14ac:dyDescent="0.25">
      <c r="A34" s="175">
        <v>6</v>
      </c>
      <c r="B34" s="298" t="s">
        <v>1297</v>
      </c>
      <c r="C34" s="172"/>
      <c r="D34" s="172"/>
      <c r="E34" s="172"/>
      <c r="F34" s="172"/>
      <c r="G34" s="172"/>
      <c r="H34" s="141"/>
      <c r="I34" s="141"/>
      <c r="J34" s="141"/>
      <c r="K34" s="141"/>
      <c r="L34" s="141"/>
      <c r="M34" s="141"/>
      <c r="N34" s="141"/>
      <c r="O34" s="141"/>
      <c r="P34" s="141"/>
    </row>
    <row r="35" spans="1:16" x14ac:dyDescent="0.25">
      <c r="A35" s="172">
        <v>7</v>
      </c>
      <c r="B35" s="172" t="s">
        <v>1200</v>
      </c>
      <c r="C35" s="172"/>
      <c r="D35" s="172"/>
      <c r="E35" s="172"/>
      <c r="F35" s="172"/>
      <c r="G35" s="172"/>
      <c r="H35" s="141"/>
      <c r="I35" s="141"/>
      <c r="J35" s="141"/>
      <c r="K35" s="141"/>
      <c r="L35" s="141"/>
      <c r="M35" s="141"/>
      <c r="N35" s="141"/>
      <c r="O35" s="141"/>
      <c r="P35" s="141"/>
    </row>
    <row r="36" spans="1:16" x14ac:dyDescent="0.25">
      <c r="A36" s="172">
        <v>8</v>
      </c>
      <c r="B36" s="298" t="s">
        <v>1298</v>
      </c>
      <c r="C36" s="172"/>
      <c r="D36" s="172"/>
      <c r="E36" s="172"/>
      <c r="F36" s="172"/>
      <c r="G36" s="172"/>
      <c r="H36" s="141"/>
      <c r="I36" s="141"/>
      <c r="J36" s="141"/>
      <c r="K36" s="141"/>
      <c r="L36" s="141"/>
      <c r="M36" s="141"/>
      <c r="N36" s="141"/>
      <c r="O36" s="141"/>
      <c r="P36" s="141"/>
    </row>
    <row r="37" spans="1:16" x14ac:dyDescent="0.25">
      <c r="A37" s="141"/>
      <c r="B37" s="141"/>
      <c r="C37" s="141"/>
      <c r="D37" s="141"/>
      <c r="E37" s="141"/>
      <c r="F37" s="141"/>
      <c r="G37" s="141"/>
      <c r="H37" s="141"/>
      <c r="I37" s="141"/>
      <c r="J37" s="141"/>
      <c r="K37" s="141"/>
      <c r="L37" s="141"/>
      <c r="M37" s="141"/>
      <c r="N37" s="141"/>
      <c r="O37" s="141"/>
      <c r="P37" s="141"/>
    </row>
    <row r="38" spans="1:16" x14ac:dyDescent="0.25">
      <c r="A38" s="172"/>
      <c r="B38" s="172"/>
      <c r="C38" s="172"/>
      <c r="D38" s="172"/>
      <c r="E38" s="172"/>
      <c r="F38" s="172"/>
      <c r="G38" s="172"/>
      <c r="H38" s="141"/>
      <c r="I38" s="141"/>
      <c r="J38" s="141"/>
      <c r="K38" s="141"/>
      <c r="L38" s="141"/>
      <c r="M38" s="141"/>
      <c r="N38" s="141"/>
      <c r="O38" s="141"/>
      <c r="P38" s="141"/>
    </row>
    <row r="39" spans="1:16" x14ac:dyDescent="0.25">
      <c r="A39" s="172"/>
      <c r="B39" s="172"/>
      <c r="C39" s="172"/>
      <c r="D39" s="172"/>
      <c r="E39" s="172"/>
      <c r="F39" s="172"/>
      <c r="G39" s="172"/>
      <c r="H39" s="141"/>
      <c r="I39" s="141"/>
      <c r="J39" s="141"/>
      <c r="K39" s="141"/>
      <c r="L39" s="141"/>
      <c r="M39" s="141"/>
      <c r="N39" s="141"/>
      <c r="O39" s="141"/>
      <c r="P39" s="141"/>
    </row>
    <row r="40" spans="1:16" x14ac:dyDescent="0.25">
      <c r="A40" s="172"/>
      <c r="B40" s="172"/>
      <c r="C40" s="172"/>
      <c r="D40" s="172"/>
      <c r="E40" s="172"/>
      <c r="F40" s="172"/>
      <c r="G40" s="172"/>
      <c r="H40" s="141"/>
      <c r="I40" s="141"/>
      <c r="J40" s="141"/>
      <c r="K40" s="141"/>
      <c r="L40" s="141"/>
      <c r="M40" s="141"/>
      <c r="N40" s="141"/>
      <c r="O40" s="141"/>
      <c r="P40" s="141"/>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23"/>
  <sheetViews>
    <sheetView topLeftCell="A3" workbookViewId="0">
      <pane xSplit="2" ySplit="1" topLeftCell="C383" activePane="bottomRight" state="frozen"/>
      <selection activeCell="B4" sqref="B4:F4"/>
      <selection pane="topRight" activeCell="B4" sqref="B4:F4"/>
      <selection pane="bottomLeft" activeCell="B4" sqref="B4:F4"/>
      <selection pane="bottomRight" activeCell="B4" sqref="B4:F4"/>
    </sheetView>
  </sheetViews>
  <sheetFormatPr defaultRowHeight="15" x14ac:dyDescent="0.25"/>
  <cols>
    <col min="1" max="1" width="25.5703125" bestFit="1" customWidth="1"/>
    <col min="2" max="2" width="16.5703125" customWidth="1"/>
    <col min="3" max="3" width="13.7109375" customWidth="1"/>
    <col min="4" max="5" width="11.7109375" customWidth="1"/>
    <col min="6" max="6" width="25.28515625" customWidth="1"/>
    <col min="7" max="7" width="15" customWidth="1"/>
    <col min="8" max="8" width="16.140625" customWidth="1"/>
    <col min="9" max="9" width="15.85546875" customWidth="1"/>
    <col min="11" max="11" width="14.140625" customWidth="1"/>
  </cols>
  <sheetData>
    <row r="1" spans="1:15" x14ac:dyDescent="0.25">
      <c r="A1" t="s">
        <v>1257</v>
      </c>
    </row>
    <row r="2" spans="1:15" ht="45" x14ac:dyDescent="0.25">
      <c r="G2" s="249" t="s">
        <v>1258</v>
      </c>
      <c r="H2" s="122"/>
      <c r="K2" s="122" t="s">
        <v>1046</v>
      </c>
      <c r="M2" s="250"/>
      <c r="N2" s="250"/>
      <c r="O2" s="250"/>
    </row>
    <row r="3" spans="1:15" ht="45" x14ac:dyDescent="0.25">
      <c r="A3" s="35" t="s">
        <v>616</v>
      </c>
      <c r="B3" s="35" t="s">
        <v>1</v>
      </c>
      <c r="C3" t="s">
        <v>1242</v>
      </c>
      <c r="E3" s="101" t="s">
        <v>1264</v>
      </c>
      <c r="F3" s="101" t="s">
        <v>833</v>
      </c>
      <c r="G3" s="101" t="s">
        <v>1153</v>
      </c>
      <c r="H3" s="101" t="s">
        <v>1154</v>
      </c>
      <c r="I3" s="101" t="s">
        <v>1155</v>
      </c>
      <c r="J3" s="101"/>
      <c r="K3" t="s">
        <v>1144</v>
      </c>
      <c r="M3" s="250" t="s">
        <v>1259</v>
      </c>
      <c r="N3" s="250" t="s">
        <v>1260</v>
      </c>
      <c r="O3" s="250" t="s">
        <v>1261</v>
      </c>
    </row>
    <row r="4" spans="1:15" x14ac:dyDescent="0.25">
      <c r="A4" s="2" t="s">
        <v>22</v>
      </c>
      <c r="B4" s="2" t="s">
        <v>23</v>
      </c>
      <c r="C4" t="str">
        <f>VLOOKUP($B4,Totalt!$B$1:$BP$500,MATCH("Kvalitetsgranskad:",Totalt!$B$1:$BP$1,0),FALSE)</f>
        <v>Ja</v>
      </c>
      <c r="E4" t="str">
        <f>VLOOKUP($B4,Miljö!$B$1:$AG$479,MATCH(E$3,Miljö!$B$1:$AK$1,0),FALSE)</f>
        <v>Nej</v>
      </c>
      <c r="F4" t="str">
        <f>VLOOKUP($B4,Miljö!$B$1:$AG$479,MATCH(F$3,Miljö!$B$1:$AK$1,0),FALSE)</f>
        <v>-</v>
      </c>
      <c r="G4">
        <f>VLOOKUP($B4,Miljö!$B$1:$AG$479,MATCH(G$3,Miljö!$B$1:$AK$1,0),FALSE)</f>
        <v>2.38</v>
      </c>
      <c r="H4">
        <f>VLOOKUP($B4,Miljö!$B$1:$AG$479,MATCH(H$3,Miljö!$B$1:$AK$1,0),FALSE)</f>
        <v>344.47</v>
      </c>
      <c r="I4">
        <f>VLOOKUP($B4,Miljö!$B$1:$AG$479,MATCH(I$3,Miljö!$B$1:$AK$1,0),FALSE)</f>
        <v>0.42</v>
      </c>
      <c r="K4">
        <f>VLOOKUP($B4,Totalt!$B$1:$BP$500,MATCH("total el",Totalt!$B$1:$BP$1,0),FALSE)</f>
        <v>0.13800000000000001</v>
      </c>
      <c r="M4" s="250">
        <f>IF(ISERROR($K4*G4),"",$K4*G4)</f>
        <v>0.32844000000000001</v>
      </c>
      <c r="N4" s="250">
        <f t="shared" ref="N4:O4" si="0">IF(ISERROR($K4*H4),"",$K4*H4)</f>
        <v>47.536860000000004</v>
      </c>
      <c r="O4" s="250">
        <f t="shared" si="0"/>
        <v>5.7960000000000005E-2</v>
      </c>
    </row>
    <row r="5" spans="1:15" x14ac:dyDescent="0.25">
      <c r="A5" s="2" t="s">
        <v>22</v>
      </c>
      <c r="B5" s="2" t="s">
        <v>24</v>
      </c>
      <c r="C5" t="str">
        <f>VLOOKUP($B5,Totalt!$B$1:$BP$500,MATCH("Kvalitetsgranskad:",Totalt!$B$1:$BP$1,0),FALSE)</f>
        <v>Ja</v>
      </c>
      <c r="E5" t="str">
        <f>VLOOKUP($B5,Miljö!$B$1:$AG$479,MATCH(E$3,Miljö!$B$1:$AK$1,0),FALSE)</f>
        <v>Nej</v>
      </c>
      <c r="F5" t="str">
        <f>VLOOKUP($B5,Miljö!$B$1:$AG$479,MATCH(F$3,Miljö!$B$1:$AK$1,0),FALSE)</f>
        <v>-</v>
      </c>
      <c r="G5">
        <f>VLOOKUP($B5,Miljö!$B$1:$AG$479,MATCH(G$3,Miljö!$B$1:$AK$1,0),FALSE)</f>
        <v>2.38</v>
      </c>
      <c r="H5">
        <f>VLOOKUP($B5,Miljö!$B$1:$AG$479,MATCH(H$3,Miljö!$B$1:$AK$1,0),FALSE)</f>
        <v>344.47</v>
      </c>
      <c r="I5">
        <f>VLOOKUP($B5,Miljö!$B$1:$AG$479,MATCH(I$3,Miljö!$B$1:$AK$1,0),FALSE)</f>
        <v>0.42</v>
      </c>
      <c r="K5">
        <f>VLOOKUP($B5,Totalt!$B$1:$BP$500,MATCH("total el",Totalt!$B$1:$BP$1,0),FALSE)</f>
        <v>0.3</v>
      </c>
      <c r="M5" s="250">
        <f t="shared" ref="M5:M68" si="1">IF(ISERROR($K5*G5),"",$K5*G5)</f>
        <v>0.71399999999999997</v>
      </c>
      <c r="N5" s="250">
        <f t="shared" ref="N5:N68" si="2">IF(ISERROR($K5*H5),"",$K5*H5)</f>
        <v>103.34100000000001</v>
      </c>
      <c r="O5" s="250">
        <f t="shared" ref="O5:O68" si="3">IF(ISERROR($K5*I5),"",$K5*I5)</f>
        <v>0.126</v>
      </c>
    </row>
    <row r="6" spans="1:15" x14ac:dyDescent="0.25">
      <c r="A6" s="2" t="s">
        <v>22</v>
      </c>
      <c r="B6" s="2" t="s">
        <v>25</v>
      </c>
      <c r="C6" t="str">
        <f>VLOOKUP($B6,Totalt!$B$1:$BP$500,MATCH("Kvalitetsgranskad:",Totalt!$B$1:$BP$1,0),FALSE)</f>
        <v>Ja</v>
      </c>
      <c r="E6" t="str">
        <f>VLOOKUP($B6,Miljö!$B$1:$AG$479,MATCH(E$3,Miljö!$B$1:$AK$1,0),FALSE)</f>
        <v>Nej</v>
      </c>
      <c r="F6" t="str">
        <f>VLOOKUP($B6,Miljö!$B$1:$AG$479,MATCH(F$3,Miljö!$B$1:$AK$1,0),FALSE)</f>
        <v>-</v>
      </c>
      <c r="G6">
        <f>VLOOKUP($B6,Miljö!$B$1:$AG$479,MATCH(G$3,Miljö!$B$1:$AK$1,0),FALSE)</f>
        <v>2.38</v>
      </c>
      <c r="H6">
        <f>VLOOKUP($B6,Miljö!$B$1:$AG$479,MATCH(H$3,Miljö!$B$1:$AK$1,0),FALSE)</f>
        <v>344.47</v>
      </c>
      <c r="I6">
        <f>VLOOKUP($B6,Miljö!$B$1:$AG$479,MATCH(I$3,Miljö!$B$1:$AK$1,0),FALSE)</f>
        <v>0.42</v>
      </c>
      <c r="K6">
        <f>VLOOKUP($B6,Totalt!$B$1:$BP$500,MATCH("total el",Totalt!$B$1:$BP$1,0),FALSE)</f>
        <v>0.04</v>
      </c>
      <c r="M6" s="250">
        <f t="shared" si="1"/>
        <v>9.5199999999999993E-2</v>
      </c>
      <c r="N6" s="250">
        <f t="shared" si="2"/>
        <v>13.778800000000002</v>
      </c>
      <c r="O6" s="250">
        <f t="shared" si="3"/>
        <v>1.6799999999999999E-2</v>
      </c>
    </row>
    <row r="7" spans="1:15" x14ac:dyDescent="0.25">
      <c r="A7" s="2" t="s">
        <v>22</v>
      </c>
      <c r="B7" s="2" t="s">
        <v>26</v>
      </c>
      <c r="C7" t="str">
        <f>VLOOKUP($B7,Totalt!$B$1:$BP$500,MATCH("Kvalitetsgranskad:",Totalt!$B$1:$BP$1,0),FALSE)</f>
        <v>Ja</v>
      </c>
      <c r="E7" t="str">
        <f>VLOOKUP($B7,Miljö!$B$1:$AG$479,MATCH(E$3,Miljö!$B$1:$AK$1,0),FALSE)</f>
        <v>Nej</v>
      </c>
      <c r="F7" t="str">
        <f>VLOOKUP($B7,Miljö!$B$1:$AG$479,MATCH(F$3,Miljö!$B$1:$AK$1,0),FALSE)</f>
        <v>-</v>
      </c>
      <c r="G7">
        <f>VLOOKUP($B7,Miljö!$B$1:$AG$479,MATCH(G$3,Miljö!$B$1:$AK$1,0),FALSE)</f>
        <v>2.38</v>
      </c>
      <c r="H7">
        <f>VLOOKUP($B7,Miljö!$B$1:$AG$479,MATCH(H$3,Miljö!$B$1:$AK$1,0),FALSE)</f>
        <v>344.47</v>
      </c>
      <c r="I7">
        <f>VLOOKUP($B7,Miljö!$B$1:$AG$479,MATCH(I$3,Miljö!$B$1:$AK$1,0),FALSE)</f>
        <v>0.42</v>
      </c>
      <c r="K7">
        <f>VLOOKUP($B7,Totalt!$B$1:$BP$500,MATCH("total el",Totalt!$B$1:$BP$1,0),FALSE)</f>
        <v>0.1</v>
      </c>
      <c r="M7" s="250">
        <f t="shared" si="1"/>
        <v>0.23799999999999999</v>
      </c>
      <c r="N7" s="250">
        <f t="shared" si="2"/>
        <v>34.447000000000003</v>
      </c>
      <c r="O7" s="250">
        <f t="shared" si="3"/>
        <v>4.2000000000000003E-2</v>
      </c>
    </row>
    <row r="8" spans="1:15" x14ac:dyDescent="0.25">
      <c r="A8" s="2" t="s">
        <v>22</v>
      </c>
      <c r="B8" s="2" t="s">
        <v>27</v>
      </c>
      <c r="C8" t="str">
        <f>VLOOKUP($B8,Totalt!$B$1:$BP$500,MATCH("Kvalitetsgranskad:",Totalt!$B$1:$BP$1,0),FALSE)</f>
        <v>Ja</v>
      </c>
      <c r="E8" t="str">
        <f>VLOOKUP($B8,Miljö!$B$1:$AG$479,MATCH(E$3,Miljö!$B$1:$AK$1,0),FALSE)</f>
        <v>Nej</v>
      </c>
      <c r="F8" t="str">
        <f>VLOOKUP($B8,Miljö!$B$1:$AG$479,MATCH(F$3,Miljö!$B$1:$AK$1,0),FALSE)</f>
        <v>-</v>
      </c>
      <c r="G8">
        <f>VLOOKUP($B8,Miljö!$B$1:$AG$479,MATCH(G$3,Miljö!$B$1:$AK$1,0),FALSE)</f>
        <v>2.38</v>
      </c>
      <c r="H8">
        <f>VLOOKUP($B8,Miljö!$B$1:$AG$479,MATCH(H$3,Miljö!$B$1:$AK$1,0),FALSE)</f>
        <v>344.47</v>
      </c>
      <c r="I8">
        <f>VLOOKUP($B8,Miljö!$B$1:$AG$479,MATCH(I$3,Miljö!$B$1:$AK$1,0),FALSE)</f>
        <v>0.42</v>
      </c>
      <c r="K8">
        <f>VLOOKUP($B8,Totalt!$B$1:$BP$500,MATCH("total el",Totalt!$B$1:$BP$1,0),FALSE)</f>
        <v>0.1</v>
      </c>
      <c r="M8" s="250">
        <f t="shared" si="1"/>
        <v>0.23799999999999999</v>
      </c>
      <c r="N8" s="250">
        <f t="shared" si="2"/>
        <v>34.447000000000003</v>
      </c>
      <c r="O8" s="250">
        <f t="shared" si="3"/>
        <v>4.2000000000000003E-2</v>
      </c>
    </row>
    <row r="9" spans="1:15" x14ac:dyDescent="0.25">
      <c r="A9" s="2" t="s">
        <v>22</v>
      </c>
      <c r="B9" s="2" t="s">
        <v>28</v>
      </c>
      <c r="C9" t="str">
        <f>VLOOKUP($B9,Totalt!$B$1:$BP$500,MATCH("Kvalitetsgranskad:",Totalt!$B$1:$BP$1,0),FALSE)</f>
        <v>Ja</v>
      </c>
      <c r="E9" t="str">
        <f>VLOOKUP($B9,Miljö!$B$1:$AG$479,MATCH(E$3,Miljö!$B$1:$AK$1,0),FALSE)</f>
        <v>Nej</v>
      </c>
      <c r="F9" t="str">
        <f>VLOOKUP($B9,Miljö!$B$1:$AG$479,MATCH(F$3,Miljö!$B$1:$AK$1,0),FALSE)</f>
        <v>-</v>
      </c>
      <c r="G9">
        <f>VLOOKUP($B9,Miljö!$B$1:$AG$479,MATCH(G$3,Miljö!$B$1:$AK$1,0),FALSE)</f>
        <v>2.38</v>
      </c>
      <c r="H9">
        <f>VLOOKUP($B9,Miljö!$B$1:$AG$479,MATCH(H$3,Miljö!$B$1:$AK$1,0),FALSE)</f>
        <v>344.47</v>
      </c>
      <c r="I9">
        <f>VLOOKUP($B9,Miljö!$B$1:$AG$479,MATCH(I$3,Miljö!$B$1:$AK$1,0),FALSE)</f>
        <v>0.42</v>
      </c>
      <c r="K9">
        <f>VLOOKUP($B9,Totalt!$B$1:$BP$500,MATCH("total el",Totalt!$B$1:$BP$1,0),FALSE)</f>
        <v>0.04</v>
      </c>
      <c r="M9" s="250">
        <f t="shared" si="1"/>
        <v>9.5199999999999993E-2</v>
      </c>
      <c r="N9" s="250">
        <f t="shared" si="2"/>
        <v>13.778800000000002</v>
      </c>
      <c r="O9" s="250">
        <f t="shared" si="3"/>
        <v>1.6799999999999999E-2</v>
      </c>
    </row>
    <row r="10" spans="1:15" x14ac:dyDescent="0.25">
      <c r="A10" s="2" t="s">
        <v>22</v>
      </c>
      <c r="B10" s="2" t="s">
        <v>29</v>
      </c>
      <c r="C10" t="str">
        <f>VLOOKUP($B10,Totalt!$B$1:$BP$500,MATCH("Kvalitetsgranskad:",Totalt!$B$1:$BP$1,0),FALSE)</f>
        <v>Ja</v>
      </c>
      <c r="E10" t="str">
        <f>VLOOKUP($B10,Miljö!$B$1:$AG$479,MATCH(E$3,Miljö!$B$1:$AK$1,0),FALSE)</f>
        <v>Nej</v>
      </c>
      <c r="F10" t="str">
        <f>VLOOKUP($B10,Miljö!$B$1:$AG$479,MATCH(F$3,Miljö!$B$1:$AK$1,0),FALSE)</f>
        <v>-</v>
      </c>
      <c r="G10">
        <f>VLOOKUP($B10,Miljö!$B$1:$AG$479,MATCH(G$3,Miljö!$B$1:$AK$1,0),FALSE)</f>
        <v>2.38</v>
      </c>
      <c r="H10">
        <f>VLOOKUP($B10,Miljö!$B$1:$AG$479,MATCH(H$3,Miljö!$B$1:$AK$1,0),FALSE)</f>
        <v>344.47</v>
      </c>
      <c r="I10">
        <f>VLOOKUP($B10,Miljö!$B$1:$AG$479,MATCH(I$3,Miljö!$B$1:$AK$1,0),FALSE)</f>
        <v>0.42</v>
      </c>
      <c r="K10">
        <f>VLOOKUP($B10,Totalt!$B$1:$BP$500,MATCH("total el",Totalt!$B$1:$BP$1,0),FALSE)</f>
        <v>0.02</v>
      </c>
      <c r="M10" s="250">
        <f t="shared" si="1"/>
        <v>4.7599999999999996E-2</v>
      </c>
      <c r="N10" s="250">
        <f t="shared" si="2"/>
        <v>6.8894000000000011</v>
      </c>
      <c r="O10" s="250">
        <f t="shared" si="3"/>
        <v>8.3999999999999995E-3</v>
      </c>
    </row>
    <row r="11" spans="1:15" x14ac:dyDescent="0.25">
      <c r="A11" s="2" t="s">
        <v>22</v>
      </c>
      <c r="B11" s="2" t="s">
        <v>30</v>
      </c>
      <c r="C11" t="str">
        <f>VLOOKUP($B11,Totalt!$B$1:$BP$500,MATCH("Kvalitetsgranskad:",Totalt!$B$1:$BP$1,0),FALSE)</f>
        <v>Ja</v>
      </c>
      <c r="E11" t="str">
        <f>VLOOKUP($B11,Miljö!$B$1:$AG$479,MATCH(E$3,Miljö!$B$1:$AK$1,0),FALSE)</f>
        <v>Nej</v>
      </c>
      <c r="F11" t="str">
        <f>VLOOKUP($B11,Miljö!$B$1:$AG$479,MATCH(F$3,Miljö!$B$1:$AK$1,0),FALSE)</f>
        <v>-</v>
      </c>
      <c r="G11">
        <f>VLOOKUP($B11,Miljö!$B$1:$AG$479,MATCH(G$3,Miljö!$B$1:$AK$1,0),FALSE)</f>
        <v>2.38</v>
      </c>
      <c r="H11">
        <f>VLOOKUP($B11,Miljö!$B$1:$AG$479,MATCH(H$3,Miljö!$B$1:$AK$1,0),FALSE)</f>
        <v>344.47</v>
      </c>
      <c r="I11">
        <f>VLOOKUP($B11,Miljö!$B$1:$AG$479,MATCH(I$3,Miljö!$B$1:$AK$1,0),FALSE)</f>
        <v>0.42</v>
      </c>
      <c r="K11">
        <f>VLOOKUP($B11,Totalt!$B$1:$BP$500,MATCH("total el",Totalt!$B$1:$BP$1,0),FALSE)</f>
        <v>0.6</v>
      </c>
      <c r="M11" s="250">
        <f t="shared" si="1"/>
        <v>1.4279999999999999</v>
      </c>
      <c r="N11" s="250">
        <f t="shared" si="2"/>
        <v>206.68200000000002</v>
      </c>
      <c r="O11" s="250">
        <f t="shared" si="3"/>
        <v>0.252</v>
      </c>
    </row>
    <row r="12" spans="1:15" x14ac:dyDescent="0.25">
      <c r="A12" s="2" t="s">
        <v>31</v>
      </c>
      <c r="B12" s="2" t="s">
        <v>32</v>
      </c>
      <c r="C12" t="str">
        <f>VLOOKUP($B12,Totalt!$B$1:$BP$500,MATCH("Kvalitetsgranskad:",Totalt!$B$1:$BP$1,0),FALSE)</f>
        <v>Ja</v>
      </c>
      <c r="E12" t="str">
        <f>VLOOKUP($B12,Miljö!$B$1:$AG$479,MATCH(E$3,Miljö!$B$1:$AK$1,0),FALSE)</f>
        <v>Ja</v>
      </c>
      <c r="F12" t="str">
        <f>VLOOKUP($B12,Miljö!$B$1:$AG$479,MATCH(F$3,Miljö!$B$1:$AK$1,0),FALSE)</f>
        <v>'förnybar el "guarantee of origin"'</v>
      </c>
      <c r="G12">
        <f>VLOOKUP($B12,Miljö!$B$1:$AG$479,MATCH(G$3,Miljö!$B$1:$AK$1,0),FALSE)</f>
        <v>1.1000000000000001</v>
      </c>
      <c r="H12">
        <f>VLOOKUP($B12,Miljö!$B$1:$AG$479,MATCH(H$3,Miljö!$B$1:$AK$1,0),FALSE)</f>
        <v>0</v>
      </c>
      <c r="I12">
        <f>VLOOKUP($B12,Miljö!$B$1:$AG$479,MATCH(I$3,Miljö!$B$1:$AK$1,0),FALSE)</f>
        <v>0</v>
      </c>
      <c r="K12">
        <f>VLOOKUP($B12,Totalt!$B$1:$BP$500,MATCH("total el",Totalt!$B$1:$BP$1,0),FALSE)</f>
        <v>0.13</v>
      </c>
      <c r="M12" s="250">
        <f t="shared" si="1"/>
        <v>0.14300000000000002</v>
      </c>
      <c r="N12" s="250">
        <f t="shared" si="2"/>
        <v>0</v>
      </c>
      <c r="O12" s="250">
        <f t="shared" si="3"/>
        <v>0</v>
      </c>
    </row>
    <row r="13" spans="1:15" x14ac:dyDescent="0.25">
      <c r="A13" s="2" t="s">
        <v>31</v>
      </c>
      <c r="B13" s="2" t="s">
        <v>33</v>
      </c>
      <c r="C13" t="str">
        <f>VLOOKUP($B13,Totalt!$B$1:$BP$500,MATCH("Kvalitetsgranskad:",Totalt!$B$1:$BP$1,0),FALSE)</f>
        <v>Ja</v>
      </c>
      <c r="E13" t="str">
        <f>VLOOKUP($B13,Miljö!$B$1:$AG$479,MATCH(E$3,Miljö!$B$1:$AK$1,0),FALSE)</f>
        <v>Ja</v>
      </c>
      <c r="F13" t="str">
        <f>VLOOKUP($B13,Miljö!$B$1:$AG$479,MATCH(F$3,Miljö!$B$1:$AK$1,0),FALSE)</f>
        <v>'förnybar el "guarantee of origin"'</v>
      </c>
      <c r="G13">
        <f>VLOOKUP($B13,Miljö!$B$1:$AG$479,MATCH(G$3,Miljö!$B$1:$AK$1,0),FALSE)</f>
        <v>1.1000000000000001</v>
      </c>
      <c r="H13">
        <f>VLOOKUP($B13,Miljö!$B$1:$AG$479,MATCH(H$3,Miljö!$B$1:$AK$1,0),FALSE)</f>
        <v>0</v>
      </c>
      <c r="I13">
        <f>VLOOKUP($B13,Miljö!$B$1:$AG$479,MATCH(I$3,Miljö!$B$1:$AK$1,0),FALSE)</f>
        <v>0</v>
      </c>
      <c r="K13">
        <f>VLOOKUP($B13,Totalt!$B$1:$BP$500,MATCH("total el",Totalt!$B$1:$BP$1,0),FALSE)</f>
        <v>9.2850400000000004</v>
      </c>
      <c r="M13" s="250">
        <f t="shared" si="1"/>
        <v>10.213544000000001</v>
      </c>
      <c r="N13" s="250">
        <f t="shared" si="2"/>
        <v>0</v>
      </c>
      <c r="O13" s="250">
        <f t="shared" si="3"/>
        <v>0</v>
      </c>
    </row>
    <row r="14" spans="1:15" x14ac:dyDescent="0.25">
      <c r="A14" s="2" t="s">
        <v>31</v>
      </c>
      <c r="B14" s="2" t="s">
        <v>34</v>
      </c>
      <c r="C14" t="str">
        <f>VLOOKUP($B14,Totalt!$B$1:$BP$500,MATCH("Kvalitetsgranskad:",Totalt!$B$1:$BP$1,0),FALSE)</f>
        <v>Ja</v>
      </c>
      <c r="E14" t="str">
        <f>VLOOKUP($B14,Miljö!$B$1:$AG$479,MATCH(E$3,Miljö!$B$1:$AK$1,0),FALSE)</f>
        <v>Ja</v>
      </c>
      <c r="F14" t="str">
        <f>VLOOKUP($B14,Miljö!$B$1:$AG$479,MATCH(F$3,Miljö!$B$1:$AK$1,0),FALSE)</f>
        <v>'förnybar el "guarantee of origin"'</v>
      </c>
      <c r="G14">
        <f>VLOOKUP($B14,Miljö!$B$1:$AG$479,MATCH(G$3,Miljö!$B$1:$AK$1,0),FALSE)</f>
        <v>1.1000000000000001</v>
      </c>
      <c r="H14">
        <f>VLOOKUP($B14,Miljö!$B$1:$AG$479,MATCH(H$3,Miljö!$B$1:$AK$1,0),FALSE)</f>
        <v>0</v>
      </c>
      <c r="I14">
        <f>VLOOKUP($B14,Miljö!$B$1:$AG$479,MATCH(I$3,Miljö!$B$1:$AK$1,0),FALSE)</f>
        <v>0</v>
      </c>
      <c r="K14">
        <f>VLOOKUP($B14,Totalt!$B$1:$BP$500,MATCH("total el",Totalt!$B$1:$BP$1,0),FALSE)</f>
        <v>8.856E-2</v>
      </c>
      <c r="M14" s="250">
        <f t="shared" si="1"/>
        <v>9.7416000000000003E-2</v>
      </c>
      <c r="N14" s="250">
        <f t="shared" si="2"/>
        <v>0</v>
      </c>
      <c r="O14" s="250">
        <f t="shared" si="3"/>
        <v>0</v>
      </c>
    </row>
    <row r="15" spans="1:15" x14ac:dyDescent="0.25">
      <c r="A15" s="2" t="s">
        <v>31</v>
      </c>
      <c r="B15" s="2" t="s">
        <v>35</v>
      </c>
      <c r="C15" t="str">
        <f>VLOOKUP($B15,Totalt!$B$1:$BP$500,MATCH("Kvalitetsgranskad:",Totalt!$B$1:$BP$1,0),FALSE)</f>
        <v>Ja</v>
      </c>
      <c r="E15" t="str">
        <f>VLOOKUP($B15,Miljö!$B$1:$AG$479,MATCH(E$3,Miljö!$B$1:$AK$1,0),FALSE)</f>
        <v>Ja</v>
      </c>
      <c r="F15" t="str">
        <f>VLOOKUP($B15,Miljö!$B$1:$AG$479,MATCH(F$3,Miljö!$B$1:$AK$1,0),FALSE)</f>
        <v>'förnybar el "guarantee of origin"'</v>
      </c>
      <c r="G15">
        <f>VLOOKUP($B15,Miljö!$B$1:$AG$479,MATCH(G$3,Miljö!$B$1:$AK$1,0),FALSE)</f>
        <v>1.1000000000000001</v>
      </c>
      <c r="H15">
        <f>VLOOKUP($B15,Miljö!$B$1:$AG$479,MATCH(H$3,Miljö!$B$1:$AK$1,0),FALSE)</f>
        <v>0</v>
      </c>
      <c r="I15">
        <f>VLOOKUP($B15,Miljö!$B$1:$AG$479,MATCH(I$3,Miljö!$B$1:$AK$1,0),FALSE)</f>
        <v>0</v>
      </c>
      <c r="K15">
        <f>VLOOKUP($B15,Totalt!$B$1:$BP$500,MATCH("total el",Totalt!$B$1:$BP$1,0),FALSE)</f>
        <v>6.0999999999999999E-2</v>
      </c>
      <c r="M15" s="250">
        <f t="shared" si="1"/>
        <v>6.7100000000000007E-2</v>
      </c>
      <c r="N15" s="250">
        <f t="shared" si="2"/>
        <v>0</v>
      </c>
      <c r="O15" s="250">
        <f t="shared" si="3"/>
        <v>0</v>
      </c>
    </row>
    <row r="16" spans="1:15" x14ac:dyDescent="0.25">
      <c r="A16" s="2" t="s">
        <v>36</v>
      </c>
      <c r="B16" s="2" t="s">
        <v>37</v>
      </c>
      <c r="C16" t="str">
        <f>VLOOKUP($B16,Totalt!$B$1:$BP$500,MATCH("Kvalitetsgranskad:",Totalt!$B$1:$BP$1,0),FALSE)</f>
        <v>Ja</v>
      </c>
      <c r="E16" t="str">
        <f>VLOOKUP($B16,Miljö!$B$1:$AG$479,MATCH(E$3,Miljö!$B$1:$AK$1,0),FALSE)</f>
        <v>Ja</v>
      </c>
      <c r="F16" t="str">
        <f>VLOOKUP($B16,Miljö!$B$1:$AG$479,MATCH(F$3,Miljö!$B$1:$AK$1,0),FALSE)</f>
        <v>'85% Vattenkraft och 15% Vind'</v>
      </c>
      <c r="G16">
        <f>VLOOKUP($B16,Miljö!$B$1:$AG$479,MATCH(G$3,Miljö!$B$1:$AK$1,0),FALSE)</f>
        <v>0.95</v>
      </c>
      <c r="H16">
        <f>VLOOKUP($B16,Miljö!$B$1:$AG$479,MATCH(H$3,Miljö!$B$1:$AK$1,0),FALSE)</f>
        <v>0</v>
      </c>
      <c r="I16">
        <f>VLOOKUP($B16,Miljö!$B$1:$AG$479,MATCH(I$3,Miljö!$B$1:$AK$1,0),FALSE)</f>
        <v>0</v>
      </c>
      <c r="K16">
        <f>VLOOKUP($B16,Totalt!$B$1:$BP$500,MATCH("total el",Totalt!$B$1:$BP$1,0),FALSE)</f>
        <v>3.07</v>
      </c>
      <c r="M16" s="250">
        <f t="shared" si="1"/>
        <v>2.9164999999999996</v>
      </c>
      <c r="N16" s="250">
        <f t="shared" si="2"/>
        <v>0</v>
      </c>
      <c r="O16" s="250">
        <f t="shared" si="3"/>
        <v>0</v>
      </c>
    </row>
    <row r="17" spans="1:15" x14ac:dyDescent="0.25">
      <c r="A17" s="2" t="s">
        <v>38</v>
      </c>
      <c r="B17" s="2" t="s">
        <v>39</v>
      </c>
      <c r="C17" t="str">
        <f>VLOOKUP($B17,Totalt!$B$1:$BP$500,MATCH("Kvalitetsgranskad:",Totalt!$B$1:$BP$1,0),FALSE)</f>
        <v>Nej</v>
      </c>
      <c r="E17" t="str">
        <f>VLOOKUP($B17,Miljö!$B$1:$AG$479,MATCH(E$3,Miljö!$B$1:$AK$1,0),FALSE)</f>
        <v>Nej</v>
      </c>
      <c r="F17" t="str">
        <f>VLOOKUP($B17,Miljö!$B$1:$AG$479,MATCH(F$3,Miljö!$B$1:$AK$1,0),FALSE)</f>
        <v>'-'</v>
      </c>
      <c r="G17">
        <f>VLOOKUP($B17,Miljö!$B$1:$AG$479,MATCH(G$3,Miljö!$B$1:$AK$1,0),FALSE)</f>
        <v>2.38</v>
      </c>
      <c r="H17">
        <f>VLOOKUP($B17,Miljö!$B$1:$AG$479,MATCH(H$3,Miljö!$B$1:$AK$1,0),FALSE)</f>
        <v>344.47</v>
      </c>
      <c r="I17">
        <f>VLOOKUP($B17,Miljö!$B$1:$AG$479,MATCH(I$3,Miljö!$B$1:$AK$1,0),FALSE)</f>
        <v>0.42</v>
      </c>
      <c r="K17">
        <f>VLOOKUP($B17,Totalt!$B$1:$BP$500,MATCH("total el",Totalt!$B$1:$BP$1,0),FALSE)</f>
        <v>0</v>
      </c>
      <c r="M17" s="250">
        <f t="shared" si="1"/>
        <v>0</v>
      </c>
      <c r="N17" s="250">
        <f t="shared" si="2"/>
        <v>0</v>
      </c>
      <c r="O17" s="250">
        <f t="shared" si="3"/>
        <v>0</v>
      </c>
    </row>
    <row r="18" spans="1:15" x14ac:dyDescent="0.25">
      <c r="A18" s="2" t="s">
        <v>38</v>
      </c>
      <c r="B18" s="2" t="s">
        <v>41</v>
      </c>
      <c r="C18" t="str">
        <f>VLOOKUP($B18,Totalt!$B$1:$BP$500,MATCH("Kvalitetsgranskad:",Totalt!$B$1:$BP$1,0),FALSE)</f>
        <v>Nej</v>
      </c>
      <c r="E18" t="str">
        <f>VLOOKUP($B18,Miljö!$B$1:$AG$479,MATCH(E$3,Miljö!$B$1:$AK$1,0),FALSE)</f>
        <v>Nej</v>
      </c>
      <c r="F18" t="str">
        <f>VLOOKUP($B18,Miljö!$B$1:$AG$479,MATCH(F$3,Miljö!$B$1:$AK$1,0),FALSE)</f>
        <v>ET</v>
      </c>
      <c r="G18">
        <f>VLOOKUP($B18,Miljö!$B$1:$AG$479,MATCH(G$3,Miljö!$B$1:$AK$1,0),FALSE)</f>
        <v>2.38</v>
      </c>
      <c r="H18">
        <f>VLOOKUP($B18,Miljö!$B$1:$AG$479,MATCH(H$3,Miljö!$B$1:$AK$1,0),FALSE)</f>
        <v>344.47</v>
      </c>
      <c r="I18">
        <f>VLOOKUP($B18,Miljö!$B$1:$AG$479,MATCH(I$3,Miljö!$B$1:$AK$1,0),FALSE)</f>
        <v>0.42</v>
      </c>
      <c r="K18">
        <f>VLOOKUP($B18,Totalt!$B$1:$BP$500,MATCH("total el",Totalt!$B$1:$BP$1,0),FALSE)</f>
        <v>0</v>
      </c>
      <c r="M18" s="250">
        <f t="shared" si="1"/>
        <v>0</v>
      </c>
      <c r="N18" s="250">
        <f t="shared" si="2"/>
        <v>0</v>
      </c>
      <c r="O18" s="250">
        <f t="shared" si="3"/>
        <v>0</v>
      </c>
    </row>
    <row r="19" spans="1:15" x14ac:dyDescent="0.25">
      <c r="A19" s="2" t="s">
        <v>38</v>
      </c>
      <c r="B19" s="2" t="s">
        <v>42</v>
      </c>
      <c r="C19" t="str">
        <f>VLOOKUP($B19,Totalt!$B$1:$BP$500,MATCH("Kvalitetsgranskad:",Totalt!$B$1:$BP$1,0),FALSE)</f>
        <v>Nej</v>
      </c>
      <c r="E19" t="str">
        <f>VLOOKUP($B19,Miljö!$B$1:$AG$479,MATCH(E$3,Miljö!$B$1:$AK$1,0),FALSE)</f>
        <v>Nej</v>
      </c>
      <c r="F19" t="str">
        <f>VLOOKUP($B19,Miljö!$B$1:$AG$479,MATCH(F$3,Miljö!$B$1:$AK$1,0),FALSE)</f>
        <v>-</v>
      </c>
      <c r="G19">
        <f>VLOOKUP($B19,Miljö!$B$1:$AG$479,MATCH(G$3,Miljö!$B$1:$AK$1,0),FALSE)</f>
        <v>2.38</v>
      </c>
      <c r="H19">
        <f>VLOOKUP($B19,Miljö!$B$1:$AG$479,MATCH(H$3,Miljö!$B$1:$AK$1,0),FALSE)</f>
        <v>344.47</v>
      </c>
      <c r="I19">
        <f>VLOOKUP($B19,Miljö!$B$1:$AG$479,MATCH(I$3,Miljö!$B$1:$AK$1,0),FALSE)</f>
        <v>0.42</v>
      </c>
      <c r="K19">
        <f>VLOOKUP($B19,Totalt!$B$1:$BP$500,MATCH("total el",Totalt!$B$1:$BP$1,0),FALSE)</f>
        <v>0</v>
      </c>
      <c r="M19" s="250">
        <f t="shared" si="1"/>
        <v>0</v>
      </c>
      <c r="N19" s="250">
        <f t="shared" si="2"/>
        <v>0</v>
      </c>
      <c r="O19" s="250">
        <f t="shared" si="3"/>
        <v>0</v>
      </c>
    </row>
    <row r="20" spans="1:15" x14ac:dyDescent="0.25">
      <c r="A20" s="2" t="s">
        <v>43</v>
      </c>
      <c r="B20" s="2" t="s">
        <v>44</v>
      </c>
      <c r="C20" t="str">
        <f>VLOOKUP($B20,Totalt!$B$1:$BP$500,MATCH("Kvalitetsgranskad:",Totalt!$B$1:$BP$1,0),FALSE)</f>
        <v>Ja</v>
      </c>
      <c r="E20" t="str">
        <f>VLOOKUP($B20,Miljö!$B$1:$AG$479,MATCH(E$3,Miljö!$B$1:$AK$1,0),FALSE)</f>
        <v>Ja</v>
      </c>
      <c r="F20" t="str">
        <f>VLOOKUP($B20,Miljö!$B$1:$AG$479,MATCH(F$3,Miljö!$B$1:$AK$1,0),FALSE)</f>
        <v>'Bra Miljöval-vattenkraft'</v>
      </c>
      <c r="G20">
        <f>VLOOKUP($B20,Miljö!$B$1:$AG$479,MATCH(G$3,Miljö!$B$1:$AK$1,0),FALSE)</f>
        <v>1.1000000000000001</v>
      </c>
      <c r="H20">
        <f>VLOOKUP($B20,Miljö!$B$1:$AG$479,MATCH(H$3,Miljö!$B$1:$AK$1,0),FALSE)</f>
        <v>0</v>
      </c>
      <c r="I20">
        <f>VLOOKUP($B20,Miljö!$B$1:$AG$479,MATCH(I$3,Miljö!$B$1:$AK$1,0),FALSE)</f>
        <v>0</v>
      </c>
      <c r="K20">
        <f>VLOOKUP($B20,Totalt!$B$1:$BP$500,MATCH("total el",Totalt!$B$1:$BP$1,0),FALSE)</f>
        <v>0.38</v>
      </c>
      <c r="M20" s="250">
        <f t="shared" si="1"/>
        <v>0.41800000000000004</v>
      </c>
      <c r="N20" s="250">
        <f t="shared" si="2"/>
        <v>0</v>
      </c>
      <c r="O20" s="250">
        <f t="shared" si="3"/>
        <v>0</v>
      </c>
    </row>
    <row r="21" spans="1:15" x14ac:dyDescent="0.25">
      <c r="A21" s="2" t="s">
        <v>45</v>
      </c>
      <c r="B21" s="2" t="s">
        <v>46</v>
      </c>
      <c r="C21" t="str">
        <f>VLOOKUP($B21,Totalt!$B$1:$BP$500,MATCH("Kvalitetsgranskad:",Totalt!$B$1:$BP$1,0),FALSE)</f>
        <v>Ja</v>
      </c>
      <c r="E21" t="str">
        <f>VLOOKUP($B21,Miljö!$B$1:$AG$479,MATCH(E$3,Miljö!$B$1:$AK$1,0),FALSE)</f>
        <v>Nej</v>
      </c>
      <c r="F21" t="str">
        <f>VLOOKUP($B21,Miljö!$B$1:$AG$479,MATCH(F$3,Miljö!$B$1:$AK$1,0),FALSE)</f>
        <v>-</v>
      </c>
      <c r="G21">
        <f>VLOOKUP($B21,Miljö!$B$1:$AG$479,MATCH(G$3,Miljö!$B$1:$AK$1,0),FALSE)</f>
        <v>2.38</v>
      </c>
      <c r="H21">
        <f>VLOOKUP($B21,Miljö!$B$1:$AG$479,MATCH(H$3,Miljö!$B$1:$AK$1,0),FALSE)</f>
        <v>344.47</v>
      </c>
      <c r="I21">
        <f>VLOOKUP($B21,Miljö!$B$1:$AG$479,MATCH(I$3,Miljö!$B$1:$AK$1,0),FALSE)</f>
        <v>0.42</v>
      </c>
      <c r="K21">
        <f>VLOOKUP($B21,Totalt!$B$1:$BP$500,MATCH("total el",Totalt!$B$1:$BP$1,0),FALSE)</f>
        <v>2.4</v>
      </c>
      <c r="M21" s="250">
        <f t="shared" si="1"/>
        <v>5.7119999999999997</v>
      </c>
      <c r="N21" s="250">
        <f t="shared" si="2"/>
        <v>826.72800000000007</v>
      </c>
      <c r="O21" s="250">
        <f t="shared" si="3"/>
        <v>1.008</v>
      </c>
    </row>
    <row r="22" spans="1:15" x14ac:dyDescent="0.25">
      <c r="A22" s="2" t="s">
        <v>50</v>
      </c>
      <c r="B22" s="2" t="s">
        <v>51</v>
      </c>
      <c r="C22" t="str">
        <f>VLOOKUP($B22,Totalt!$B$1:$BP$500,MATCH("Kvalitetsgranskad:",Totalt!$B$1:$BP$1,0),FALSE)</f>
        <v>Ja</v>
      </c>
      <c r="E22" t="str">
        <f>VLOOKUP($B22,Miljö!$B$1:$AG$479,MATCH(E$3,Miljö!$B$1:$AK$1,0),FALSE)</f>
        <v>Ja</v>
      </c>
      <c r="F22" t="str">
        <f>VLOOKUP($B22,Miljö!$B$1:$AG$479,MATCH(F$3,Miljö!$B$1:$AK$1,0),FALSE)</f>
        <v>'El från vattenkraft'</v>
      </c>
      <c r="G22">
        <f>VLOOKUP($B22,Miljö!$B$1:$AG$479,MATCH(G$3,Miljö!$B$1:$AK$1,0),FALSE)</f>
        <v>1.1000000000000001</v>
      </c>
      <c r="H22">
        <f>VLOOKUP($B22,Miljö!$B$1:$AG$479,MATCH(H$3,Miljö!$B$1:$AK$1,0),FALSE)</f>
        <v>0</v>
      </c>
      <c r="I22">
        <f>VLOOKUP($B22,Miljö!$B$1:$AG$479,MATCH(I$3,Miljö!$B$1:$AK$1,0),FALSE)</f>
        <v>0</v>
      </c>
      <c r="K22">
        <f>VLOOKUP($B22,Totalt!$B$1:$BP$500,MATCH("total el",Totalt!$B$1:$BP$1,0),FALSE)</f>
        <v>3.2</v>
      </c>
      <c r="M22" s="250">
        <f t="shared" si="1"/>
        <v>3.5200000000000005</v>
      </c>
      <c r="N22" s="250">
        <f t="shared" si="2"/>
        <v>0</v>
      </c>
      <c r="O22" s="250">
        <f t="shared" si="3"/>
        <v>0</v>
      </c>
    </row>
    <row r="23" spans="1:15" x14ac:dyDescent="0.25">
      <c r="A23" s="2" t="s">
        <v>52</v>
      </c>
      <c r="B23" s="2" t="s">
        <v>53</v>
      </c>
      <c r="C23" t="str">
        <f>VLOOKUP($B23,Totalt!$B$1:$BP$500,MATCH("Kvalitetsgranskad:",Totalt!$B$1:$BP$1,0),FALSE)</f>
        <v>Ja</v>
      </c>
      <c r="E23" t="str">
        <f>VLOOKUP($B23,Miljö!$B$1:$AG$479,MATCH(E$3,Miljö!$B$1:$AK$1,0),FALSE)</f>
        <v>Ja</v>
      </c>
      <c r="F23" t="str">
        <f>VLOOKUP($B23,Miljö!$B$1:$AG$479,MATCH(F$3,Miljö!$B$1:$AK$1,0),FALSE)</f>
        <v>'vatten'</v>
      </c>
      <c r="G23">
        <f>VLOOKUP($B23,Miljö!$B$1:$AG$479,MATCH(G$3,Miljö!$B$1:$AK$1,0),FALSE)</f>
        <v>1.1000000000000001</v>
      </c>
      <c r="H23">
        <f>VLOOKUP($B23,Miljö!$B$1:$AG$479,MATCH(H$3,Miljö!$B$1:$AK$1,0),FALSE)</f>
        <v>9</v>
      </c>
      <c r="I23">
        <f>VLOOKUP($B23,Miljö!$B$1:$AG$479,MATCH(I$3,Miljö!$B$1:$AK$1,0),FALSE)</f>
        <v>0</v>
      </c>
      <c r="K23">
        <f>VLOOKUP($B23,Totalt!$B$1:$BP$500,MATCH("total el",Totalt!$B$1:$BP$1,0),FALSE)</f>
        <v>0.08</v>
      </c>
      <c r="M23" s="250">
        <f t="shared" si="1"/>
        <v>8.8000000000000009E-2</v>
      </c>
      <c r="N23" s="250">
        <f t="shared" si="2"/>
        <v>0.72</v>
      </c>
      <c r="O23" s="250">
        <f t="shared" si="3"/>
        <v>0</v>
      </c>
    </row>
    <row r="24" spans="1:15" x14ac:dyDescent="0.25">
      <c r="A24" s="2" t="s">
        <v>54</v>
      </c>
      <c r="B24" s="2" t="s">
        <v>55</v>
      </c>
      <c r="C24" t="str">
        <f>VLOOKUP($B24,Totalt!$B$1:$BP$500,MATCH("Kvalitetsgranskad:",Totalt!$B$1:$BP$1,0),FALSE)</f>
        <v>Ja</v>
      </c>
      <c r="E24" t="str">
        <f>VLOOKUP($B24,Miljö!$B$1:$AG$479,MATCH(E$3,Miljö!$B$1:$AK$1,0),FALSE)</f>
        <v>Ja</v>
      </c>
      <c r="F24" t="str">
        <f>VLOOKUP($B24,Miljö!$B$1:$AG$479,MATCH(F$3,Miljö!$B$1:$AK$1,0),FALSE)</f>
        <v>'Källmärkt'</v>
      </c>
      <c r="G24">
        <f>VLOOKUP($B24,Miljö!$B$1:$AG$479,MATCH(G$3,Miljö!$B$1:$AK$1,0),FALSE)</f>
        <v>0.03</v>
      </c>
      <c r="H24">
        <f>VLOOKUP($B24,Miljö!$B$1:$AG$479,MATCH(H$3,Miljö!$B$1:$AK$1,0),FALSE)</f>
        <v>0</v>
      </c>
      <c r="I24">
        <f>VLOOKUP($B24,Miljö!$B$1:$AG$479,MATCH(I$3,Miljö!$B$1:$AK$1,0),FALSE)</f>
        <v>0</v>
      </c>
      <c r="K24">
        <f>VLOOKUP($B24,Totalt!$B$1:$BP$500,MATCH("total el",Totalt!$B$1:$BP$1,0),FALSE)</f>
        <v>5.6000000000000001E-2</v>
      </c>
      <c r="M24" s="250">
        <f t="shared" si="1"/>
        <v>1.6800000000000001E-3</v>
      </c>
      <c r="N24" s="250">
        <f t="shared" si="2"/>
        <v>0</v>
      </c>
      <c r="O24" s="250">
        <f t="shared" si="3"/>
        <v>0</v>
      </c>
    </row>
    <row r="25" spans="1:15" x14ac:dyDescent="0.25">
      <c r="A25" s="2" t="s">
        <v>54</v>
      </c>
      <c r="B25" s="2" t="s">
        <v>56</v>
      </c>
      <c r="C25" t="str">
        <f>VLOOKUP($B25,Totalt!$B$1:$BP$500,MATCH("Kvalitetsgranskad:",Totalt!$B$1:$BP$1,0),FALSE)</f>
        <v>Ja</v>
      </c>
      <c r="E25" t="str">
        <f>VLOOKUP($B25,Miljö!$B$1:$AG$479,MATCH(E$3,Miljö!$B$1:$AK$1,0),FALSE)</f>
        <v>Ja</v>
      </c>
      <c r="F25" t="str">
        <f>VLOOKUP($B25,Miljö!$B$1:$AG$479,MATCH(F$3,Miljö!$B$1:$AK$1,0),FALSE)</f>
        <v>'Källmärkt'</v>
      </c>
      <c r="G25">
        <f>VLOOKUP($B25,Miljö!$B$1:$AG$479,MATCH(G$3,Miljö!$B$1:$AK$1,0),FALSE)</f>
        <v>0.03</v>
      </c>
      <c r="H25">
        <f>VLOOKUP($B25,Miljö!$B$1:$AG$479,MATCH(H$3,Miljö!$B$1:$AK$1,0),FALSE)</f>
        <v>0</v>
      </c>
      <c r="I25">
        <f>VLOOKUP($B25,Miljö!$B$1:$AG$479,MATCH(I$3,Miljö!$B$1:$AK$1,0),FALSE)</f>
        <v>0</v>
      </c>
      <c r="K25">
        <f>VLOOKUP($B25,Totalt!$B$1:$BP$500,MATCH("total el",Totalt!$B$1:$BP$1,0),FALSE)</f>
        <v>1E-3</v>
      </c>
      <c r="M25" s="250">
        <f t="shared" si="1"/>
        <v>3.0000000000000001E-5</v>
      </c>
      <c r="N25" s="250">
        <f t="shared" si="2"/>
        <v>0</v>
      </c>
      <c r="O25" s="250">
        <f t="shared" si="3"/>
        <v>0</v>
      </c>
    </row>
    <row r="26" spans="1:15" x14ac:dyDescent="0.25">
      <c r="A26" s="2" t="s">
        <v>54</v>
      </c>
      <c r="B26" s="2" t="s">
        <v>57</v>
      </c>
      <c r="C26" t="str">
        <f>VLOOKUP($B26,Totalt!$B$1:$BP$500,MATCH("Kvalitetsgranskad:",Totalt!$B$1:$BP$1,0),FALSE)</f>
        <v>Ja</v>
      </c>
      <c r="E26" t="str">
        <f>VLOOKUP($B26,Miljö!$B$1:$AG$479,MATCH(E$3,Miljö!$B$1:$AK$1,0),FALSE)</f>
        <v>Ja</v>
      </c>
      <c r="F26" t="str">
        <f>VLOOKUP($B26,Miljö!$B$1:$AG$479,MATCH(F$3,Miljö!$B$1:$AK$1,0),FALSE)</f>
        <v>-</v>
      </c>
      <c r="G26">
        <f>VLOOKUP($B26,Miljö!$B$1:$AG$479,MATCH(G$3,Miljö!$B$1:$AK$1,0),FALSE)</f>
        <v>0.03</v>
      </c>
      <c r="H26">
        <f>VLOOKUP($B26,Miljö!$B$1:$AG$479,MATCH(H$3,Miljö!$B$1:$AK$1,0),FALSE)</f>
        <v>0</v>
      </c>
      <c r="I26">
        <f>VLOOKUP($B26,Miljö!$B$1:$AG$479,MATCH(I$3,Miljö!$B$1:$AK$1,0),FALSE)</f>
        <v>0</v>
      </c>
      <c r="K26">
        <f>VLOOKUP($B26,Totalt!$B$1:$BP$500,MATCH("total el",Totalt!$B$1:$BP$1,0),FALSE)</f>
        <v>1E-3</v>
      </c>
      <c r="M26" s="250">
        <f t="shared" si="1"/>
        <v>3.0000000000000001E-5</v>
      </c>
      <c r="N26" s="250">
        <f t="shared" si="2"/>
        <v>0</v>
      </c>
      <c r="O26" s="250">
        <f t="shared" si="3"/>
        <v>0</v>
      </c>
    </row>
    <row r="27" spans="1:15" x14ac:dyDescent="0.25">
      <c r="A27" s="2" t="s">
        <v>54</v>
      </c>
      <c r="B27" s="2" t="s">
        <v>58</v>
      </c>
      <c r="C27" t="str">
        <f>VLOOKUP($B27,Totalt!$B$1:$BP$500,MATCH("Kvalitetsgranskad:",Totalt!$B$1:$BP$1,0),FALSE)</f>
        <v>Ja</v>
      </c>
      <c r="E27" t="str">
        <f>VLOOKUP($B27,Miljö!$B$1:$AG$479,MATCH(E$3,Miljö!$B$1:$AK$1,0),FALSE)</f>
        <v>Ja</v>
      </c>
      <c r="F27" t="str">
        <f>VLOOKUP($B27,Miljö!$B$1:$AG$479,MATCH(F$3,Miljö!$B$1:$AK$1,0),FALSE)</f>
        <v>-</v>
      </c>
      <c r="G27">
        <f>VLOOKUP($B27,Miljö!$B$1:$AG$479,MATCH(G$3,Miljö!$B$1:$AK$1,0),FALSE)</f>
        <v>0.03</v>
      </c>
      <c r="H27">
        <f>VLOOKUP($B27,Miljö!$B$1:$AG$479,MATCH(H$3,Miljö!$B$1:$AK$1,0),FALSE)</f>
        <v>0</v>
      </c>
      <c r="I27">
        <f>VLOOKUP($B27,Miljö!$B$1:$AG$479,MATCH(I$3,Miljö!$B$1:$AK$1,0),FALSE)</f>
        <v>0</v>
      </c>
      <c r="K27">
        <f>VLOOKUP($B27,Totalt!$B$1:$BP$500,MATCH("total el",Totalt!$B$1:$BP$1,0),FALSE)</f>
        <v>6.3E-2</v>
      </c>
      <c r="M27" s="250">
        <f t="shared" si="1"/>
        <v>1.89E-3</v>
      </c>
      <c r="N27" s="250">
        <f t="shared" si="2"/>
        <v>0</v>
      </c>
      <c r="O27" s="250">
        <f t="shared" si="3"/>
        <v>0</v>
      </c>
    </row>
    <row r="28" spans="1:15" x14ac:dyDescent="0.25">
      <c r="A28" s="2" t="s">
        <v>54</v>
      </c>
      <c r="B28" s="2" t="s">
        <v>59</v>
      </c>
      <c r="C28" t="str">
        <f>VLOOKUP($B28,Totalt!$B$1:$BP$500,MATCH("Kvalitetsgranskad:",Totalt!$B$1:$BP$1,0),FALSE)</f>
        <v>Ja</v>
      </c>
      <c r="E28" t="str">
        <f>VLOOKUP($B28,Miljö!$B$1:$AG$479,MATCH(E$3,Miljö!$B$1:$AK$1,0),FALSE)</f>
        <v>Ja</v>
      </c>
      <c r="F28" t="str">
        <f>VLOOKUP($B28,Miljö!$B$1:$AG$479,MATCH(F$3,Miljö!$B$1:$AK$1,0),FALSE)</f>
        <v>-</v>
      </c>
      <c r="G28">
        <f>VLOOKUP($B28,Miljö!$B$1:$AG$479,MATCH(G$3,Miljö!$B$1:$AK$1,0),FALSE)</f>
        <v>0.03</v>
      </c>
      <c r="H28">
        <f>VLOOKUP($B28,Miljö!$B$1:$AG$479,MATCH(H$3,Miljö!$B$1:$AK$1,0),FALSE)</f>
        <v>0</v>
      </c>
      <c r="I28">
        <f>VLOOKUP($B28,Miljö!$B$1:$AG$479,MATCH(I$3,Miljö!$B$1:$AK$1,0),FALSE)</f>
        <v>0</v>
      </c>
      <c r="K28">
        <f>VLOOKUP($B28,Totalt!$B$1:$BP$500,MATCH("total el",Totalt!$B$1:$BP$1,0),FALSE)</f>
        <v>0.01</v>
      </c>
      <c r="M28" s="250">
        <f t="shared" si="1"/>
        <v>2.9999999999999997E-4</v>
      </c>
      <c r="N28" s="250">
        <f t="shared" si="2"/>
        <v>0</v>
      </c>
      <c r="O28" s="250">
        <f t="shared" si="3"/>
        <v>0</v>
      </c>
    </row>
    <row r="29" spans="1:15" x14ac:dyDescent="0.25">
      <c r="A29" s="2" t="s">
        <v>54</v>
      </c>
      <c r="B29" s="2" t="s">
        <v>60</v>
      </c>
      <c r="C29" t="str">
        <f>VLOOKUP($B29,Totalt!$B$1:$BP$500,MATCH("Kvalitetsgranskad:",Totalt!$B$1:$BP$1,0),FALSE)</f>
        <v>Ja</v>
      </c>
      <c r="E29" t="str">
        <f>VLOOKUP($B29,Miljö!$B$1:$AG$479,MATCH(E$3,Miljö!$B$1:$AK$1,0),FALSE)</f>
        <v>Ja</v>
      </c>
      <c r="F29" t="str">
        <f>VLOOKUP($B29,Miljö!$B$1:$AG$479,MATCH(F$3,Miljö!$B$1:$AK$1,0),FALSE)</f>
        <v>'Källmärkt'</v>
      </c>
      <c r="G29">
        <f>VLOOKUP($B29,Miljö!$B$1:$AG$479,MATCH(G$3,Miljö!$B$1:$AK$1,0),FALSE)</f>
        <v>0.03</v>
      </c>
      <c r="H29">
        <f>VLOOKUP($B29,Miljö!$B$1:$AG$479,MATCH(H$3,Miljö!$B$1:$AK$1,0),FALSE)</f>
        <v>0</v>
      </c>
      <c r="I29">
        <f>VLOOKUP($B29,Miljö!$B$1:$AG$479,MATCH(I$3,Miljö!$B$1:$AK$1,0),FALSE)</f>
        <v>0</v>
      </c>
      <c r="K29">
        <f>VLOOKUP($B29,Totalt!$B$1:$BP$500,MATCH("total el",Totalt!$B$1:$BP$1,0),FALSE)</f>
        <v>0.84099999999999997</v>
      </c>
      <c r="M29" s="250">
        <f t="shared" si="1"/>
        <v>2.5229999999999999E-2</v>
      </c>
      <c r="N29" s="250">
        <f t="shared" si="2"/>
        <v>0</v>
      </c>
      <c r="O29" s="250">
        <f t="shared" si="3"/>
        <v>0</v>
      </c>
    </row>
    <row r="30" spans="1:15" x14ac:dyDescent="0.25">
      <c r="A30" s="2" t="s">
        <v>54</v>
      </c>
      <c r="B30" s="2" t="s">
        <v>61</v>
      </c>
      <c r="C30" t="str">
        <f>VLOOKUP($B30,Totalt!$B$1:$BP$500,MATCH("Kvalitetsgranskad:",Totalt!$B$1:$BP$1,0),FALSE)</f>
        <v>Ja</v>
      </c>
      <c r="E30" t="str">
        <f>VLOOKUP($B30,Miljö!$B$1:$AG$479,MATCH(E$3,Miljö!$B$1:$AK$1,0),FALSE)</f>
        <v>Ja</v>
      </c>
      <c r="F30" t="str">
        <f>VLOOKUP($B30,Miljö!$B$1:$AG$479,MATCH(F$3,Miljö!$B$1:$AK$1,0),FALSE)</f>
        <v>'Källmärkt'</v>
      </c>
      <c r="G30">
        <f>VLOOKUP($B30,Miljö!$B$1:$AG$479,MATCH(G$3,Miljö!$B$1:$AK$1,0),FALSE)</f>
        <v>0.03</v>
      </c>
      <c r="H30">
        <f>VLOOKUP($B30,Miljö!$B$1:$AG$479,MATCH(H$3,Miljö!$B$1:$AK$1,0),FALSE)</f>
        <v>0</v>
      </c>
      <c r="I30">
        <f>VLOOKUP($B30,Miljö!$B$1:$AG$479,MATCH(I$3,Miljö!$B$1:$AK$1,0),FALSE)</f>
        <v>0</v>
      </c>
      <c r="K30">
        <f>VLOOKUP($B30,Totalt!$B$1:$BP$500,MATCH("total el",Totalt!$B$1:$BP$1,0),FALSE)</f>
        <v>0.111</v>
      </c>
      <c r="M30" s="250">
        <f t="shared" si="1"/>
        <v>3.3300000000000001E-3</v>
      </c>
      <c r="N30" s="250">
        <f t="shared" si="2"/>
        <v>0</v>
      </c>
      <c r="O30" s="250">
        <f t="shared" si="3"/>
        <v>0</v>
      </c>
    </row>
    <row r="31" spans="1:15" x14ac:dyDescent="0.25">
      <c r="A31" s="2" t="s">
        <v>54</v>
      </c>
      <c r="B31" s="2" t="s">
        <v>62</v>
      </c>
      <c r="C31" t="str">
        <f>VLOOKUP($B31,Totalt!$B$1:$BP$500,MATCH("Kvalitetsgranskad:",Totalt!$B$1:$BP$1,0),FALSE)</f>
        <v>Ja</v>
      </c>
      <c r="E31" t="str">
        <f>VLOOKUP($B31,Miljö!$B$1:$AG$479,MATCH(E$3,Miljö!$B$1:$AK$1,0),FALSE)</f>
        <v>Ja</v>
      </c>
      <c r="F31" t="str">
        <f>VLOOKUP($B31,Miljö!$B$1:$AG$479,MATCH(F$3,Miljö!$B$1:$AK$1,0),FALSE)</f>
        <v>-</v>
      </c>
      <c r="G31">
        <f>VLOOKUP($B31,Miljö!$B$1:$AG$479,MATCH(G$3,Miljö!$B$1:$AK$1,0),FALSE)</f>
        <v>0.03</v>
      </c>
      <c r="H31">
        <f>VLOOKUP($B31,Miljö!$B$1:$AG$479,MATCH(H$3,Miljö!$B$1:$AK$1,0),FALSE)</f>
        <v>0</v>
      </c>
      <c r="I31">
        <f>VLOOKUP($B31,Miljö!$B$1:$AG$479,MATCH(I$3,Miljö!$B$1:$AK$1,0),FALSE)</f>
        <v>0</v>
      </c>
      <c r="K31">
        <f>VLOOKUP($B31,Totalt!$B$1:$BP$500,MATCH("total el",Totalt!$B$1:$BP$1,0),FALSE)</f>
        <v>7.9000000000000001E-2</v>
      </c>
      <c r="M31" s="250">
        <f t="shared" si="1"/>
        <v>2.3700000000000001E-3</v>
      </c>
      <c r="N31" s="250">
        <f t="shared" si="2"/>
        <v>0</v>
      </c>
      <c r="O31" s="250">
        <f t="shared" si="3"/>
        <v>0</v>
      </c>
    </row>
    <row r="32" spans="1:15" x14ac:dyDescent="0.25">
      <c r="A32" s="2" t="s">
        <v>54</v>
      </c>
      <c r="B32" s="2" t="s">
        <v>63</v>
      </c>
      <c r="C32" t="str">
        <f>VLOOKUP($B32,Totalt!$B$1:$BP$500,MATCH("Kvalitetsgranskad:",Totalt!$B$1:$BP$1,0),FALSE)</f>
        <v>Ja</v>
      </c>
      <c r="E32" t="str">
        <f>VLOOKUP($B32,Miljö!$B$1:$AG$479,MATCH(E$3,Miljö!$B$1:$AK$1,0),FALSE)</f>
        <v>Ja</v>
      </c>
      <c r="F32" t="str">
        <f>VLOOKUP($B32,Miljö!$B$1:$AG$479,MATCH(F$3,Miljö!$B$1:$AK$1,0),FALSE)</f>
        <v>'Källmärkt'</v>
      </c>
      <c r="G32">
        <f>VLOOKUP($B32,Miljö!$B$1:$AG$479,MATCH(G$3,Miljö!$B$1:$AK$1,0),FALSE)</f>
        <v>0.03</v>
      </c>
      <c r="H32">
        <f>VLOOKUP($B32,Miljö!$B$1:$AG$479,MATCH(H$3,Miljö!$B$1:$AK$1,0),FALSE)</f>
        <v>0</v>
      </c>
      <c r="I32">
        <f>VLOOKUP($B32,Miljö!$B$1:$AG$479,MATCH(I$3,Miljö!$B$1:$AK$1,0),FALSE)</f>
        <v>0</v>
      </c>
      <c r="K32">
        <f>VLOOKUP($B32,Totalt!$B$1:$BP$500,MATCH("total el",Totalt!$B$1:$BP$1,0),FALSE)</f>
        <v>4.4999999999999998E-2</v>
      </c>
      <c r="M32" s="250">
        <f t="shared" si="1"/>
        <v>1.3499999999999999E-3</v>
      </c>
      <c r="N32" s="250">
        <f t="shared" si="2"/>
        <v>0</v>
      </c>
      <c r="O32" s="250">
        <f t="shared" si="3"/>
        <v>0</v>
      </c>
    </row>
    <row r="33" spans="1:15" x14ac:dyDescent="0.25">
      <c r="A33" s="2" t="s">
        <v>54</v>
      </c>
      <c r="B33" s="2" t="s">
        <v>64</v>
      </c>
      <c r="C33" t="str">
        <f>VLOOKUP($B33,Totalt!$B$1:$BP$500,MATCH("Kvalitetsgranskad:",Totalt!$B$1:$BP$1,0),FALSE)</f>
        <v>Ja</v>
      </c>
      <c r="E33" t="str">
        <f>VLOOKUP($B33,Miljö!$B$1:$AG$479,MATCH(E$3,Miljö!$B$1:$AK$1,0),FALSE)</f>
        <v>Ja</v>
      </c>
      <c r="F33" t="str">
        <f>VLOOKUP($B33,Miljö!$B$1:$AG$479,MATCH(F$3,Miljö!$B$1:$AK$1,0),FALSE)</f>
        <v>'Källmärkt'</v>
      </c>
      <c r="G33">
        <f>VLOOKUP($B33,Miljö!$B$1:$AG$479,MATCH(G$3,Miljö!$B$1:$AK$1,0),FALSE)</f>
        <v>0.03</v>
      </c>
      <c r="H33">
        <f>VLOOKUP($B33,Miljö!$B$1:$AG$479,MATCH(H$3,Miljö!$B$1:$AK$1,0),FALSE)</f>
        <v>0</v>
      </c>
      <c r="I33">
        <f>VLOOKUP($B33,Miljö!$B$1:$AG$479,MATCH(I$3,Miljö!$B$1:$AK$1,0),FALSE)</f>
        <v>0</v>
      </c>
      <c r="K33">
        <f>VLOOKUP($B33,Totalt!$B$1:$BP$500,MATCH("total el",Totalt!$B$1:$BP$1,0),FALSE)</f>
        <v>5.7000000000000002E-2</v>
      </c>
      <c r="M33" s="250">
        <f t="shared" si="1"/>
        <v>1.7099999999999999E-3</v>
      </c>
      <c r="N33" s="250">
        <f t="shared" si="2"/>
        <v>0</v>
      </c>
      <c r="O33" s="250">
        <f t="shared" si="3"/>
        <v>0</v>
      </c>
    </row>
    <row r="34" spans="1:15" x14ac:dyDescent="0.25">
      <c r="A34" s="2" t="s">
        <v>67</v>
      </c>
      <c r="B34" s="2" t="s">
        <v>68</v>
      </c>
      <c r="C34" t="str">
        <f>VLOOKUP($B34,Totalt!$B$1:$BP$500,MATCH("Kvalitetsgranskad:",Totalt!$B$1:$BP$1,0),FALSE)</f>
        <v>Ja</v>
      </c>
      <c r="E34" t="str">
        <f>VLOOKUP($B34,Miljö!$B$1:$AG$479,MATCH(E$3,Miljö!$B$1:$AK$1,0),FALSE)</f>
        <v>Nej</v>
      </c>
      <c r="F34" t="str">
        <f>VLOOKUP($B34,Miljö!$B$1:$AG$479,MATCH(F$3,Miljö!$B$1:$AK$1,0),FALSE)</f>
        <v>-</v>
      </c>
      <c r="G34">
        <f>VLOOKUP($B34,Miljö!$B$1:$AG$479,MATCH(G$3,Miljö!$B$1:$AK$1,0),FALSE)</f>
        <v>2.38</v>
      </c>
      <c r="H34">
        <f>VLOOKUP($B34,Miljö!$B$1:$AG$479,MATCH(H$3,Miljö!$B$1:$AK$1,0),FALSE)</f>
        <v>344.47</v>
      </c>
      <c r="I34">
        <f>VLOOKUP($B34,Miljö!$B$1:$AG$479,MATCH(I$3,Miljö!$B$1:$AK$1,0),FALSE)</f>
        <v>0.42</v>
      </c>
      <c r="K34">
        <f>VLOOKUP($B34,Totalt!$B$1:$BP$500,MATCH("total el",Totalt!$B$1:$BP$1,0),FALSE)</f>
        <v>0.28999999999999998</v>
      </c>
      <c r="M34" s="250">
        <f t="shared" si="1"/>
        <v>0.69019999999999992</v>
      </c>
      <c r="N34" s="250">
        <f t="shared" si="2"/>
        <v>99.896299999999997</v>
      </c>
      <c r="O34" s="250">
        <f t="shared" si="3"/>
        <v>0.12179999999999999</v>
      </c>
    </row>
    <row r="35" spans="1:15" x14ac:dyDescent="0.25">
      <c r="A35" s="2" t="s">
        <v>67</v>
      </c>
      <c r="B35" s="2" t="s">
        <v>69</v>
      </c>
      <c r="C35" t="str">
        <f>VLOOKUP($B35,Totalt!$B$1:$BP$500,MATCH("Kvalitetsgranskad:",Totalt!$B$1:$BP$1,0),FALSE)</f>
        <v>Ja</v>
      </c>
      <c r="E35" t="str">
        <f>VLOOKUP($B35,Miljö!$B$1:$AG$479,MATCH(E$3,Miljö!$B$1:$AK$1,0),FALSE)</f>
        <v>Nej</v>
      </c>
      <c r="F35" t="str">
        <f>VLOOKUP($B35,Miljö!$B$1:$AG$479,MATCH(F$3,Miljö!$B$1:$AK$1,0),FALSE)</f>
        <v>-</v>
      </c>
      <c r="G35">
        <f>VLOOKUP($B35,Miljö!$B$1:$AG$479,MATCH(G$3,Miljö!$B$1:$AK$1,0),FALSE)</f>
        <v>2.38</v>
      </c>
      <c r="H35">
        <f>VLOOKUP($B35,Miljö!$B$1:$AG$479,MATCH(H$3,Miljö!$B$1:$AK$1,0),FALSE)</f>
        <v>344.47</v>
      </c>
      <c r="I35">
        <f>VLOOKUP($B35,Miljö!$B$1:$AG$479,MATCH(I$3,Miljö!$B$1:$AK$1,0),FALSE)</f>
        <v>0.42</v>
      </c>
      <c r="K35">
        <f>VLOOKUP($B35,Totalt!$B$1:$BP$500,MATCH("total el",Totalt!$B$1:$BP$1,0),FALSE)</f>
        <v>6.3667600000000002</v>
      </c>
      <c r="M35" s="250">
        <f t="shared" si="1"/>
        <v>15.152888799999999</v>
      </c>
      <c r="N35" s="250">
        <f t="shared" si="2"/>
        <v>2193.1578172000004</v>
      </c>
      <c r="O35" s="250">
        <f t="shared" si="3"/>
        <v>2.6740392000000002</v>
      </c>
    </row>
    <row r="36" spans="1:15" x14ac:dyDescent="0.25">
      <c r="A36" s="2" t="s">
        <v>67</v>
      </c>
      <c r="B36" s="2" t="s">
        <v>70</v>
      </c>
      <c r="C36" t="str">
        <f>VLOOKUP($B36,Totalt!$B$1:$BP$500,MATCH("Kvalitetsgranskad:",Totalt!$B$1:$BP$1,0),FALSE)</f>
        <v>Ja</v>
      </c>
      <c r="E36" t="str">
        <f>VLOOKUP($B36,Miljö!$B$1:$AG$479,MATCH(E$3,Miljö!$B$1:$AK$1,0),FALSE)</f>
        <v>Nej</v>
      </c>
      <c r="F36" t="str">
        <f>VLOOKUP($B36,Miljö!$B$1:$AG$479,MATCH(F$3,Miljö!$B$1:$AK$1,0),FALSE)</f>
        <v>-</v>
      </c>
      <c r="G36">
        <f>VLOOKUP($B36,Miljö!$B$1:$AG$479,MATCH(G$3,Miljö!$B$1:$AK$1,0),FALSE)</f>
        <v>2.38</v>
      </c>
      <c r="H36">
        <f>VLOOKUP($B36,Miljö!$B$1:$AG$479,MATCH(H$3,Miljö!$B$1:$AK$1,0),FALSE)</f>
        <v>344.47</v>
      </c>
      <c r="I36">
        <f>VLOOKUP($B36,Miljö!$B$1:$AG$479,MATCH(I$3,Miljö!$B$1:$AK$1,0),FALSE)</f>
        <v>0.42</v>
      </c>
      <c r="K36">
        <f>VLOOKUP($B36,Totalt!$B$1:$BP$500,MATCH("total el",Totalt!$B$1:$BP$1,0),FALSE)</f>
        <v>0.52400000000000002</v>
      </c>
      <c r="M36" s="250">
        <f t="shared" si="1"/>
        <v>1.24712</v>
      </c>
      <c r="N36" s="250">
        <f t="shared" si="2"/>
        <v>180.50228000000001</v>
      </c>
      <c r="O36" s="250">
        <f t="shared" si="3"/>
        <v>0.22008</v>
      </c>
    </row>
    <row r="37" spans="1:15" x14ac:dyDescent="0.25">
      <c r="A37" s="2" t="s">
        <v>71</v>
      </c>
      <c r="B37" s="2" t="s">
        <v>72</v>
      </c>
      <c r="C37" t="str">
        <f>VLOOKUP($B37,Totalt!$B$1:$BP$500,MATCH("Kvalitetsgranskad:",Totalt!$B$1:$BP$1,0),FALSE)</f>
        <v>Ja</v>
      </c>
      <c r="E37" t="str">
        <f>VLOOKUP($B37,Miljö!$B$1:$AG$479,MATCH(E$3,Miljö!$B$1:$AK$1,0),FALSE)</f>
        <v>Nej</v>
      </c>
      <c r="F37" t="str">
        <f>VLOOKUP($B37,Miljö!$B$1:$AG$479,MATCH(F$3,Miljö!$B$1:$AK$1,0),FALSE)</f>
        <v>-</v>
      </c>
      <c r="G37">
        <f>VLOOKUP($B37,Miljö!$B$1:$AG$479,MATCH(G$3,Miljö!$B$1:$AK$1,0),FALSE)</f>
        <v>2.38</v>
      </c>
      <c r="H37">
        <f>VLOOKUP($B37,Miljö!$B$1:$AG$479,MATCH(H$3,Miljö!$B$1:$AK$1,0),FALSE)</f>
        <v>344.47</v>
      </c>
      <c r="I37">
        <f>VLOOKUP($B37,Miljö!$B$1:$AG$479,MATCH(I$3,Miljö!$B$1:$AK$1,0),FALSE)</f>
        <v>0.42</v>
      </c>
      <c r="K37">
        <f>VLOOKUP($B37,Totalt!$B$1:$BP$500,MATCH("total el",Totalt!$B$1:$BP$1,0),FALSE)</f>
        <v>0.72416999999999998</v>
      </c>
      <c r="M37" s="250">
        <f t="shared" si="1"/>
        <v>1.7235246</v>
      </c>
      <c r="N37" s="250">
        <f t="shared" si="2"/>
        <v>249.45483990000002</v>
      </c>
      <c r="O37" s="250">
        <f t="shared" si="3"/>
        <v>0.30415139999999996</v>
      </c>
    </row>
    <row r="38" spans="1:15" x14ac:dyDescent="0.25">
      <c r="A38" s="2" t="s">
        <v>71</v>
      </c>
      <c r="B38" s="2" t="s">
        <v>73</v>
      </c>
      <c r="C38" t="str">
        <f>VLOOKUP($B38,Totalt!$B$1:$BP$500,MATCH("Kvalitetsgranskad:",Totalt!$B$1:$BP$1,0),FALSE)</f>
        <v>Ja</v>
      </c>
      <c r="E38" t="str">
        <f>VLOOKUP($B38,Miljö!$B$1:$AG$479,MATCH(E$3,Miljö!$B$1:$AK$1,0),FALSE)</f>
        <v>Nej</v>
      </c>
      <c r="F38" t="str">
        <f>VLOOKUP($B38,Miljö!$B$1:$AG$479,MATCH(F$3,Miljö!$B$1:$AK$1,0),FALSE)</f>
        <v>-</v>
      </c>
      <c r="G38">
        <f>VLOOKUP($B38,Miljö!$B$1:$AG$479,MATCH(G$3,Miljö!$B$1:$AK$1,0),FALSE)</f>
        <v>2.38</v>
      </c>
      <c r="H38">
        <f>VLOOKUP($B38,Miljö!$B$1:$AG$479,MATCH(H$3,Miljö!$B$1:$AK$1,0),FALSE)</f>
        <v>344.47</v>
      </c>
      <c r="I38">
        <f>VLOOKUP($B38,Miljö!$B$1:$AG$479,MATCH(I$3,Miljö!$B$1:$AK$1,0),FALSE)</f>
        <v>0.42</v>
      </c>
      <c r="K38">
        <f>VLOOKUP($B38,Totalt!$B$1:$BP$500,MATCH("total el",Totalt!$B$1:$BP$1,0),FALSE)</f>
        <v>6.2460000000000002E-2</v>
      </c>
      <c r="M38" s="250">
        <f t="shared" si="1"/>
        <v>0.1486548</v>
      </c>
      <c r="N38" s="250">
        <f t="shared" si="2"/>
        <v>21.515596200000001</v>
      </c>
      <c r="O38" s="250">
        <f t="shared" si="3"/>
        <v>2.6233199999999998E-2</v>
      </c>
    </row>
    <row r="39" spans="1:15" x14ac:dyDescent="0.25">
      <c r="A39" s="2" t="s">
        <v>74</v>
      </c>
      <c r="B39" s="2" t="s">
        <v>75</v>
      </c>
      <c r="C39" t="str">
        <f>VLOOKUP($B39,Totalt!$B$1:$BP$500,MATCH("Kvalitetsgranskad:",Totalt!$B$1:$BP$1,0),FALSE)</f>
        <v>Ja</v>
      </c>
      <c r="E39" t="str">
        <f>VLOOKUP($B39,Miljö!$B$1:$AG$479,MATCH(E$3,Miljö!$B$1:$AK$1,0),FALSE)</f>
        <v>Ja</v>
      </c>
      <c r="F39" t="str">
        <f>VLOOKUP($B39,Miljö!$B$1:$AG$479,MATCH(F$3,Miljö!$B$1:$AK$1,0),FALSE)</f>
        <v>'Vattenkraft'</v>
      </c>
      <c r="G39">
        <f>VLOOKUP($B39,Miljö!$B$1:$AG$479,MATCH(G$3,Miljö!$B$1:$AK$1,0),FALSE)</f>
        <v>1.1000000000000001</v>
      </c>
      <c r="H39">
        <f>VLOOKUP($B39,Miljö!$B$1:$AG$479,MATCH(H$3,Miljö!$B$1:$AK$1,0),FALSE)</f>
        <v>0</v>
      </c>
      <c r="I39">
        <f>VLOOKUP($B39,Miljö!$B$1:$AG$479,MATCH(I$3,Miljö!$B$1:$AK$1,0),FALSE)</f>
        <v>0</v>
      </c>
      <c r="K39">
        <f>VLOOKUP($B39,Totalt!$B$1:$BP$500,MATCH("total el",Totalt!$B$1:$BP$1,0),FALSE)</f>
        <v>9.2584699999999991</v>
      </c>
      <c r="M39" s="250">
        <f t="shared" si="1"/>
        <v>10.184317</v>
      </c>
      <c r="N39" s="250">
        <f t="shared" si="2"/>
        <v>0</v>
      </c>
      <c r="O39" s="250">
        <f t="shared" si="3"/>
        <v>0</v>
      </c>
    </row>
    <row r="40" spans="1:15" x14ac:dyDescent="0.25">
      <c r="A40" s="2" t="s">
        <v>74</v>
      </c>
      <c r="B40" s="2" t="s">
        <v>76</v>
      </c>
      <c r="C40" t="str">
        <f>VLOOKUP($B40,Totalt!$B$1:$BP$500,MATCH("Kvalitetsgranskad:",Totalt!$B$1:$BP$1,0),FALSE)</f>
        <v>Ja</v>
      </c>
      <c r="E40" t="str">
        <f>VLOOKUP($B40,Miljö!$B$1:$AG$479,MATCH(E$3,Miljö!$B$1:$AK$1,0),FALSE)</f>
        <v>Ja</v>
      </c>
      <c r="F40" t="str">
        <f>VLOOKUP($B40,Miljö!$B$1:$AG$479,MATCH(F$3,Miljö!$B$1:$AK$1,0),FALSE)</f>
        <v>'Vattenkraft'</v>
      </c>
      <c r="G40">
        <f>VLOOKUP($B40,Miljö!$B$1:$AG$479,MATCH(G$3,Miljö!$B$1:$AK$1,0),FALSE)</f>
        <v>1.1000000000000001</v>
      </c>
      <c r="H40">
        <f>VLOOKUP($B40,Miljö!$B$1:$AG$479,MATCH(H$3,Miljö!$B$1:$AK$1,0),FALSE)</f>
        <v>0</v>
      </c>
      <c r="I40">
        <f>VLOOKUP($B40,Miljö!$B$1:$AG$479,MATCH(I$3,Miljö!$B$1:$AK$1,0),FALSE)</f>
        <v>0</v>
      </c>
      <c r="K40">
        <f>VLOOKUP($B40,Totalt!$B$1:$BP$500,MATCH("total el",Totalt!$B$1:$BP$1,0),FALSE)</f>
        <v>5.0000000000000001E-3</v>
      </c>
      <c r="M40" s="250">
        <f t="shared" si="1"/>
        <v>5.5000000000000005E-3</v>
      </c>
      <c r="N40" s="250">
        <f t="shared" si="2"/>
        <v>0</v>
      </c>
      <c r="O40" s="250">
        <f t="shared" si="3"/>
        <v>0</v>
      </c>
    </row>
    <row r="41" spans="1:15" x14ac:dyDescent="0.25">
      <c r="A41" s="2" t="s">
        <v>74</v>
      </c>
      <c r="B41" s="2" t="s">
        <v>77</v>
      </c>
      <c r="C41" t="str">
        <f>VLOOKUP($B41,Totalt!$B$1:$BP$500,MATCH("Kvalitetsgranskad:",Totalt!$B$1:$BP$1,0),FALSE)</f>
        <v>Ja</v>
      </c>
      <c r="E41" t="str">
        <f>VLOOKUP($B41,Miljö!$B$1:$AG$479,MATCH(E$3,Miljö!$B$1:$AK$1,0),FALSE)</f>
        <v>Ja</v>
      </c>
      <c r="F41" t="str">
        <f>VLOOKUP($B41,Miljö!$B$1:$AG$479,MATCH(F$3,Miljö!$B$1:$AK$1,0),FALSE)</f>
        <v>'Vattenkraft'</v>
      </c>
      <c r="G41">
        <f>VLOOKUP($B41,Miljö!$B$1:$AG$479,MATCH(G$3,Miljö!$B$1:$AK$1,0),FALSE)</f>
        <v>1.1000000000000001</v>
      </c>
      <c r="H41">
        <f>VLOOKUP($B41,Miljö!$B$1:$AG$479,MATCH(H$3,Miljö!$B$1:$AK$1,0),FALSE)</f>
        <v>0</v>
      </c>
      <c r="I41">
        <f>VLOOKUP($B41,Miljö!$B$1:$AG$479,MATCH(I$3,Miljö!$B$1:$AK$1,0),FALSE)</f>
        <v>0</v>
      </c>
      <c r="K41">
        <f>VLOOKUP($B41,Totalt!$B$1:$BP$500,MATCH("total el",Totalt!$B$1:$BP$1,0),FALSE)</f>
        <v>0.57399999999999995</v>
      </c>
      <c r="M41" s="250">
        <f t="shared" si="1"/>
        <v>0.63139999999999996</v>
      </c>
      <c r="N41" s="250">
        <f t="shared" si="2"/>
        <v>0</v>
      </c>
      <c r="O41" s="250">
        <f t="shared" si="3"/>
        <v>0</v>
      </c>
    </row>
    <row r="42" spans="1:15" x14ac:dyDescent="0.25">
      <c r="A42" s="2" t="s">
        <v>78</v>
      </c>
      <c r="B42" s="2" t="s">
        <v>79</v>
      </c>
      <c r="C42" t="str">
        <f>VLOOKUP($B42,Totalt!$B$1:$BP$500,MATCH("Kvalitetsgranskad:",Totalt!$B$1:$BP$1,0),FALSE)</f>
        <v>Ja</v>
      </c>
      <c r="E42" t="str">
        <f>VLOOKUP($B42,Miljö!$B$1:$AG$479,MATCH(E$3,Miljö!$B$1:$AK$1,0),FALSE)</f>
        <v>Ja</v>
      </c>
      <c r="F42" t="str">
        <f>VLOOKUP($B42,Miljö!$B$1:$AG$479,MATCH(F$3,Miljö!$B$1:$AK$1,0),FALSE)</f>
        <v>'Bra miljöval el'</v>
      </c>
      <c r="G42">
        <f>VLOOKUP($B42,Miljö!$B$1:$AG$479,MATCH(G$3,Miljö!$B$1:$AK$1,0),FALSE)</f>
        <v>1.05</v>
      </c>
      <c r="H42">
        <f>VLOOKUP($B42,Miljö!$B$1:$AG$479,MATCH(H$3,Miljö!$B$1:$AK$1,0),FALSE)</f>
        <v>0</v>
      </c>
      <c r="I42">
        <f>VLOOKUP($B42,Miljö!$B$1:$AG$479,MATCH(I$3,Miljö!$B$1:$AK$1,0),FALSE)</f>
        <v>0</v>
      </c>
      <c r="K42">
        <f>VLOOKUP($B42,Totalt!$B$1:$BP$500,MATCH("total el",Totalt!$B$1:$BP$1,0),FALSE)</f>
        <v>37.824300000000001</v>
      </c>
      <c r="M42" s="250">
        <f t="shared" si="1"/>
        <v>39.715515000000003</v>
      </c>
      <c r="N42" s="250">
        <f t="shared" si="2"/>
        <v>0</v>
      </c>
      <c r="O42" s="250">
        <f t="shared" si="3"/>
        <v>0</v>
      </c>
    </row>
    <row r="43" spans="1:15" x14ac:dyDescent="0.25">
      <c r="A43" s="2" t="s">
        <v>78</v>
      </c>
      <c r="B43" s="2" t="s">
        <v>80</v>
      </c>
      <c r="C43" t="str">
        <f>VLOOKUP($B43,Totalt!$B$1:$BP$500,MATCH("Kvalitetsgranskad:",Totalt!$B$1:$BP$1,0),FALSE)</f>
        <v>Ja</v>
      </c>
      <c r="E43" t="str">
        <f>VLOOKUP($B43,Miljö!$B$1:$AG$479,MATCH(E$3,Miljö!$B$1:$AK$1,0),FALSE)</f>
        <v>Ja</v>
      </c>
      <c r="F43" t="str">
        <f>VLOOKUP($B43,Miljö!$B$1:$AG$479,MATCH(F$3,Miljö!$B$1:$AK$1,0),FALSE)</f>
        <v>'Bra miljöval'</v>
      </c>
      <c r="G43">
        <f>VLOOKUP($B43,Miljö!$B$1:$AG$479,MATCH(G$3,Miljö!$B$1:$AK$1,0),FALSE)</f>
        <v>1.05</v>
      </c>
      <c r="H43">
        <f>VLOOKUP($B43,Miljö!$B$1:$AG$479,MATCH(H$3,Miljö!$B$1:$AK$1,0),FALSE)</f>
        <v>0</v>
      </c>
      <c r="I43">
        <f>VLOOKUP($B43,Miljö!$B$1:$AG$479,MATCH(I$3,Miljö!$B$1:$AK$1,0),FALSE)</f>
        <v>0</v>
      </c>
      <c r="K43">
        <f>VLOOKUP($B43,Totalt!$B$1:$BP$500,MATCH("total el",Totalt!$B$1:$BP$1,0),FALSE)</f>
        <v>0.41317599999999999</v>
      </c>
      <c r="M43" s="250">
        <f t="shared" si="1"/>
        <v>0.43383480000000002</v>
      </c>
      <c r="N43" s="250">
        <f t="shared" si="2"/>
        <v>0</v>
      </c>
      <c r="O43" s="250">
        <f t="shared" si="3"/>
        <v>0</v>
      </c>
    </row>
    <row r="44" spans="1:15" x14ac:dyDescent="0.25">
      <c r="A44" s="2" t="s">
        <v>81</v>
      </c>
      <c r="B44" s="2" t="s">
        <v>82</v>
      </c>
      <c r="C44" t="str">
        <f>VLOOKUP($B44,Totalt!$B$1:$BP$500,MATCH("Kvalitetsgranskad:",Totalt!$B$1:$BP$1,0),FALSE)</f>
        <v>Ja</v>
      </c>
      <c r="E44" t="str">
        <f>VLOOKUP($B44,Miljö!$B$1:$AG$479,MATCH(E$3,Miljö!$B$1:$AK$1,0),FALSE)</f>
        <v>Nej</v>
      </c>
      <c r="F44" t="str">
        <f>VLOOKUP($B44,Miljö!$B$1:$AG$479,MATCH(F$3,Miljö!$B$1:$AK$1,0),FALSE)</f>
        <v>-</v>
      </c>
      <c r="G44">
        <f>VLOOKUP($B44,Miljö!$B$1:$AG$479,MATCH(G$3,Miljö!$B$1:$AK$1,0),FALSE)</f>
        <v>2.38</v>
      </c>
      <c r="H44">
        <f>VLOOKUP($B44,Miljö!$B$1:$AG$479,MATCH(H$3,Miljö!$B$1:$AK$1,0),FALSE)</f>
        <v>344.47</v>
      </c>
      <c r="I44">
        <f>VLOOKUP($B44,Miljö!$B$1:$AG$479,MATCH(I$3,Miljö!$B$1:$AK$1,0),FALSE)</f>
        <v>0.42</v>
      </c>
      <c r="K44">
        <f>VLOOKUP($B44,Totalt!$B$1:$BP$500,MATCH("total el",Totalt!$B$1:$BP$1,0),FALSE)</f>
        <v>0.2</v>
      </c>
      <c r="M44" s="250">
        <f t="shared" si="1"/>
        <v>0.47599999999999998</v>
      </c>
      <c r="N44" s="250">
        <f t="shared" si="2"/>
        <v>68.894000000000005</v>
      </c>
      <c r="O44" s="250">
        <f t="shared" si="3"/>
        <v>8.4000000000000005E-2</v>
      </c>
    </row>
    <row r="45" spans="1:15" x14ac:dyDescent="0.25">
      <c r="A45" s="2" t="s">
        <v>90</v>
      </c>
      <c r="B45" s="2" t="s">
        <v>91</v>
      </c>
      <c r="C45" t="str">
        <f>VLOOKUP($B45,Totalt!$B$1:$BP$500,MATCH("Kvalitetsgranskad:",Totalt!$B$1:$BP$1,0),FALSE)</f>
        <v>Ja</v>
      </c>
      <c r="E45" t="str">
        <f>VLOOKUP($B45,Miljö!$B$1:$AG$479,MATCH(E$3,Miljö!$B$1:$AK$1,0),FALSE)</f>
        <v>Nej</v>
      </c>
      <c r="F45" t="str">
        <f>VLOOKUP($B45,Miljö!$B$1:$AG$479,MATCH(F$3,Miljö!$B$1:$AK$1,0),FALSE)</f>
        <v>-</v>
      </c>
      <c r="G45">
        <f>VLOOKUP($B45,Miljö!$B$1:$AG$479,MATCH(G$3,Miljö!$B$1:$AK$1,0),FALSE)</f>
        <v>2.38</v>
      </c>
      <c r="H45">
        <f>VLOOKUP($B45,Miljö!$B$1:$AG$479,MATCH(H$3,Miljö!$B$1:$AK$1,0),FALSE)</f>
        <v>344.47</v>
      </c>
      <c r="I45">
        <f>VLOOKUP($B45,Miljö!$B$1:$AG$479,MATCH(I$3,Miljö!$B$1:$AK$1,0),FALSE)</f>
        <v>0.42</v>
      </c>
      <c r="K45">
        <f>VLOOKUP($B45,Totalt!$B$1:$BP$500,MATCH("total el",Totalt!$B$1:$BP$1,0),FALSE)</f>
        <v>0.14199999999999999</v>
      </c>
      <c r="M45" s="250">
        <f t="shared" si="1"/>
        <v>0.33795999999999993</v>
      </c>
      <c r="N45" s="250">
        <f t="shared" si="2"/>
        <v>48.914740000000002</v>
      </c>
      <c r="O45" s="250">
        <f t="shared" si="3"/>
        <v>5.9639999999999992E-2</v>
      </c>
    </row>
    <row r="46" spans="1:15" x14ac:dyDescent="0.25">
      <c r="A46" s="2" t="s">
        <v>90</v>
      </c>
      <c r="B46" s="2" t="s">
        <v>92</v>
      </c>
      <c r="C46" t="str">
        <f>VLOOKUP($B46,Totalt!$B$1:$BP$500,MATCH("Kvalitetsgranskad:",Totalt!$B$1:$BP$1,0),FALSE)</f>
        <v>Ja</v>
      </c>
      <c r="E46" t="str">
        <f>VLOOKUP($B46,Miljö!$B$1:$AG$479,MATCH(E$3,Miljö!$B$1:$AK$1,0),FALSE)</f>
        <v>Ja</v>
      </c>
      <c r="F46" t="str">
        <f>VLOOKUP($B46,Miljö!$B$1:$AG$479,MATCH(F$3,Miljö!$B$1:$AK$1,0),FALSE)</f>
        <v>'Egenproducerad grön 100%'</v>
      </c>
      <c r="G46">
        <f>VLOOKUP($B46,Miljö!$B$1:$AG$479,MATCH(G$3,Miljö!$B$1:$AK$1,0),FALSE)</f>
        <v>0.26</v>
      </c>
      <c r="H46">
        <f>VLOOKUP($B46,Miljö!$B$1:$AG$479,MATCH(H$3,Miljö!$B$1:$AK$1,0),FALSE)</f>
        <v>0</v>
      </c>
      <c r="I46">
        <f>VLOOKUP($B46,Miljö!$B$1:$AG$479,MATCH(I$3,Miljö!$B$1:$AK$1,0),FALSE)</f>
        <v>0</v>
      </c>
      <c r="K46">
        <f>VLOOKUP($B46,Totalt!$B$1:$BP$500,MATCH("total el",Totalt!$B$1:$BP$1,0),FALSE)</f>
        <v>9.8330099999999998</v>
      </c>
      <c r="M46" s="250">
        <f t="shared" si="1"/>
        <v>2.5565826</v>
      </c>
      <c r="N46" s="250">
        <f t="shared" si="2"/>
        <v>0</v>
      </c>
      <c r="O46" s="250">
        <f t="shared" si="3"/>
        <v>0</v>
      </c>
    </row>
    <row r="47" spans="1:15" x14ac:dyDescent="0.25">
      <c r="A47" s="2" t="s">
        <v>93</v>
      </c>
      <c r="B47" s="2" t="s">
        <v>94</v>
      </c>
      <c r="C47" t="str">
        <f>VLOOKUP($B47,Totalt!$B$1:$BP$500,MATCH("Kvalitetsgranskad:",Totalt!$B$1:$BP$1,0),FALSE)</f>
        <v>Ja</v>
      </c>
      <c r="E47" t="str">
        <f>VLOOKUP($B47,Miljö!$B$1:$AG$479,MATCH(E$3,Miljö!$B$1:$AK$1,0),FALSE)</f>
        <v>Ja</v>
      </c>
      <c r="F47" t="str">
        <f>VLOOKUP($B47,Miljö!$B$1:$AG$479,MATCH(F$3,Miljö!$B$1:$AK$1,0),FALSE)</f>
        <v>'100% förnybart från Dala Kraft'</v>
      </c>
      <c r="G47">
        <f>VLOOKUP($B47,Miljö!$B$1:$AG$479,MATCH(G$3,Miljö!$B$1:$AK$1,0),FALSE)</f>
        <v>1.1000000000000001</v>
      </c>
      <c r="H47">
        <f>VLOOKUP($B47,Miljö!$B$1:$AG$479,MATCH(H$3,Miljö!$B$1:$AK$1,0),FALSE)</f>
        <v>0</v>
      </c>
      <c r="I47">
        <f>VLOOKUP($B47,Miljö!$B$1:$AG$479,MATCH(I$3,Miljö!$B$1:$AK$1,0),FALSE)</f>
        <v>0</v>
      </c>
      <c r="K47">
        <f>VLOOKUP($B47,Totalt!$B$1:$BP$500,MATCH("total el",Totalt!$B$1:$BP$1,0),FALSE)</f>
        <v>0.23599999999999999</v>
      </c>
      <c r="M47" s="250">
        <f t="shared" si="1"/>
        <v>0.2596</v>
      </c>
      <c r="N47" s="250">
        <f t="shared" si="2"/>
        <v>0</v>
      </c>
      <c r="O47" s="250">
        <f t="shared" si="3"/>
        <v>0</v>
      </c>
    </row>
    <row r="48" spans="1:15" x14ac:dyDescent="0.25">
      <c r="A48" s="2" t="s">
        <v>93</v>
      </c>
      <c r="B48" s="2" t="s">
        <v>95</v>
      </c>
      <c r="C48" t="str">
        <f>VLOOKUP($B48,Totalt!$B$1:$BP$500,MATCH("Kvalitetsgranskad:",Totalt!$B$1:$BP$1,0),FALSE)</f>
        <v>Ja</v>
      </c>
      <c r="E48" t="str">
        <f>VLOOKUP($B48,Miljö!$B$1:$AG$479,MATCH(E$3,Miljö!$B$1:$AK$1,0),FALSE)</f>
        <v>Ja</v>
      </c>
      <c r="F48" t="str">
        <f>VLOOKUP($B48,Miljö!$B$1:$AG$479,MATCH(F$3,Miljö!$B$1:$AK$1,0),FALSE)</f>
        <v>'100% förnybar el från Dala Kraft'</v>
      </c>
      <c r="G48">
        <f>VLOOKUP($B48,Miljö!$B$1:$AG$479,MATCH(G$3,Miljö!$B$1:$AK$1,0),FALSE)</f>
        <v>1.1000000000000001</v>
      </c>
      <c r="H48">
        <f>VLOOKUP($B48,Miljö!$B$1:$AG$479,MATCH(H$3,Miljö!$B$1:$AK$1,0),FALSE)</f>
        <v>0</v>
      </c>
      <c r="I48">
        <f>VLOOKUP($B48,Miljö!$B$1:$AG$479,MATCH(I$3,Miljö!$B$1:$AK$1,0),FALSE)</f>
        <v>0</v>
      </c>
      <c r="K48">
        <f>VLOOKUP($B48,Totalt!$B$1:$BP$500,MATCH("total el",Totalt!$B$1:$BP$1,0),FALSE)</f>
        <v>1.0069999999999999</v>
      </c>
      <c r="M48" s="250">
        <f t="shared" si="1"/>
        <v>1.1076999999999999</v>
      </c>
      <c r="N48" s="250">
        <f t="shared" si="2"/>
        <v>0</v>
      </c>
      <c r="O48" s="250">
        <f t="shared" si="3"/>
        <v>0</v>
      </c>
    </row>
    <row r="49" spans="1:15" x14ac:dyDescent="0.25">
      <c r="A49" s="2" t="s">
        <v>96</v>
      </c>
      <c r="B49" s="2" t="s">
        <v>97</v>
      </c>
      <c r="C49" t="str">
        <f>VLOOKUP($B49,Totalt!$B$1:$BP$500,MATCH("Kvalitetsgranskad:",Totalt!$B$1:$BP$1,0),FALSE)</f>
        <v>Ja</v>
      </c>
      <c r="E49" t="str">
        <f>VLOOKUP($B49,Miljö!$B$1:$AG$479,MATCH(E$3,Miljö!$B$1:$AK$1,0),FALSE)</f>
        <v>Ja</v>
      </c>
      <c r="F49" t="str">
        <f>VLOOKUP($B49,Miljö!$B$1:$AG$479,MATCH(F$3,Miljö!$B$1:$AK$1,0),FALSE)</f>
        <v>'Vattenkraft'</v>
      </c>
      <c r="G49">
        <f>VLOOKUP($B49,Miljö!$B$1:$AG$479,MATCH(G$3,Miljö!$B$1:$AK$1,0),FALSE)</f>
        <v>1.1000000000000001</v>
      </c>
      <c r="H49">
        <f>VLOOKUP($B49,Miljö!$B$1:$AG$479,MATCH(H$3,Miljö!$B$1:$AK$1,0),FALSE)</f>
        <v>0</v>
      </c>
      <c r="I49">
        <f>VLOOKUP($B49,Miljö!$B$1:$AG$479,MATCH(I$3,Miljö!$B$1:$AK$1,0),FALSE)</f>
        <v>0</v>
      </c>
      <c r="K49">
        <f>VLOOKUP($B49,Totalt!$B$1:$BP$500,MATCH("total el",Totalt!$B$1:$BP$1,0),FALSE)</f>
        <v>0.54700000000000004</v>
      </c>
      <c r="M49" s="250">
        <f t="shared" si="1"/>
        <v>0.60170000000000012</v>
      </c>
      <c r="N49" s="250">
        <f t="shared" si="2"/>
        <v>0</v>
      </c>
      <c r="O49" s="250">
        <f t="shared" si="3"/>
        <v>0</v>
      </c>
    </row>
    <row r="50" spans="1:15" x14ac:dyDescent="0.25">
      <c r="A50" s="2" t="s">
        <v>96</v>
      </c>
      <c r="B50" s="2" t="s">
        <v>98</v>
      </c>
      <c r="C50" t="str">
        <f>VLOOKUP($B50,Totalt!$B$1:$BP$500,MATCH("Kvalitetsgranskad:",Totalt!$B$1:$BP$1,0),FALSE)</f>
        <v>Ja</v>
      </c>
      <c r="E50" t="str">
        <f>VLOOKUP($B50,Miljö!$B$1:$AG$479,MATCH(E$3,Miljö!$B$1:$AK$1,0),FALSE)</f>
        <v>Ja</v>
      </c>
      <c r="F50" t="str">
        <f>VLOOKUP($B50,Miljö!$B$1:$AG$479,MATCH(F$3,Miljö!$B$1:$AK$1,0),FALSE)</f>
        <v>'Vattenkraft'</v>
      </c>
      <c r="G50">
        <f>VLOOKUP($B50,Miljö!$B$1:$AG$479,MATCH(G$3,Miljö!$B$1:$AK$1,0),FALSE)</f>
        <v>1.1000000000000001</v>
      </c>
      <c r="H50">
        <f>VLOOKUP($B50,Miljö!$B$1:$AG$479,MATCH(H$3,Miljö!$B$1:$AK$1,0),FALSE)</f>
        <v>0</v>
      </c>
      <c r="I50">
        <f>VLOOKUP($B50,Miljö!$B$1:$AG$479,MATCH(I$3,Miljö!$B$1:$AK$1,0),FALSE)</f>
        <v>0</v>
      </c>
      <c r="K50">
        <f>VLOOKUP($B50,Totalt!$B$1:$BP$500,MATCH("total el",Totalt!$B$1:$BP$1,0),FALSE)</f>
        <v>7.9000000000000001E-2</v>
      </c>
      <c r="M50" s="250">
        <f t="shared" si="1"/>
        <v>8.6900000000000005E-2</v>
      </c>
      <c r="N50" s="250">
        <f t="shared" si="2"/>
        <v>0</v>
      </c>
      <c r="O50" s="250">
        <f t="shared" si="3"/>
        <v>0</v>
      </c>
    </row>
    <row r="51" spans="1:15" x14ac:dyDescent="0.25">
      <c r="A51" s="2" t="s">
        <v>96</v>
      </c>
      <c r="B51" s="2" t="s">
        <v>99</v>
      </c>
      <c r="C51" t="str">
        <f>VLOOKUP($B51,Totalt!$B$1:$BP$500,MATCH("Kvalitetsgranskad:",Totalt!$B$1:$BP$1,0),FALSE)</f>
        <v>Ja</v>
      </c>
      <c r="E51" t="str">
        <f>VLOOKUP($B51,Miljö!$B$1:$AG$479,MATCH(E$3,Miljö!$B$1:$AK$1,0),FALSE)</f>
        <v>Ja</v>
      </c>
      <c r="F51" t="str">
        <f>VLOOKUP($B51,Miljö!$B$1:$AG$479,MATCH(F$3,Miljö!$B$1:$AK$1,0),FALSE)</f>
        <v>'Vattenkraft'</v>
      </c>
      <c r="G51">
        <f>VLOOKUP($B51,Miljö!$B$1:$AG$479,MATCH(G$3,Miljö!$B$1:$AK$1,0),FALSE)</f>
        <v>1.1000000000000001</v>
      </c>
      <c r="H51">
        <f>VLOOKUP($B51,Miljö!$B$1:$AG$479,MATCH(H$3,Miljö!$B$1:$AK$1,0),FALSE)</f>
        <v>0</v>
      </c>
      <c r="I51">
        <f>VLOOKUP($B51,Miljö!$B$1:$AG$479,MATCH(I$3,Miljö!$B$1:$AK$1,0),FALSE)</f>
        <v>0</v>
      </c>
      <c r="K51">
        <f>VLOOKUP($B51,Totalt!$B$1:$BP$500,MATCH("total el",Totalt!$B$1:$BP$1,0),FALSE)</f>
        <v>4.7E-2</v>
      </c>
      <c r="M51" s="250">
        <f t="shared" si="1"/>
        <v>5.1700000000000003E-2</v>
      </c>
      <c r="N51" s="250">
        <f t="shared" si="2"/>
        <v>0</v>
      </c>
      <c r="O51" s="250">
        <f t="shared" si="3"/>
        <v>0</v>
      </c>
    </row>
    <row r="52" spans="1:15" x14ac:dyDescent="0.25">
      <c r="A52" s="2" t="s">
        <v>96</v>
      </c>
      <c r="B52" s="2" t="s">
        <v>100</v>
      </c>
      <c r="C52" t="str">
        <f>VLOOKUP($B52,Totalt!$B$1:$BP$500,MATCH("Kvalitetsgranskad:",Totalt!$B$1:$BP$1,0),FALSE)</f>
        <v>Nej</v>
      </c>
      <c r="E52" t="str">
        <f>VLOOKUP($B52,Miljö!$B$1:$AG$479,MATCH(E$3,Miljö!$B$1:$AK$1,0),FALSE)</f>
        <v>Nej</v>
      </c>
      <c r="F52" t="str">
        <f>VLOOKUP($B52,Miljö!$B$1:$AG$479,MATCH(F$3,Miljö!$B$1:$AK$1,0),FALSE)</f>
        <v>-</v>
      </c>
      <c r="G52">
        <f>VLOOKUP($B52,Miljö!$B$1:$AG$479,MATCH(G$3,Miljö!$B$1:$AK$1,0),FALSE)</f>
        <v>2.38</v>
      </c>
      <c r="H52">
        <f>VLOOKUP($B52,Miljö!$B$1:$AG$479,MATCH(H$3,Miljö!$B$1:$AK$1,0),FALSE)</f>
        <v>344.47</v>
      </c>
      <c r="I52">
        <f>VLOOKUP($B52,Miljö!$B$1:$AG$479,MATCH(I$3,Miljö!$B$1:$AK$1,0),FALSE)</f>
        <v>0.42</v>
      </c>
      <c r="K52">
        <f>VLOOKUP($B52,Totalt!$B$1:$BP$500,MATCH("total el",Totalt!$B$1:$BP$1,0),FALSE)</f>
        <v>0</v>
      </c>
      <c r="M52" s="250">
        <f t="shared" si="1"/>
        <v>0</v>
      </c>
      <c r="N52" s="250">
        <f t="shared" si="2"/>
        <v>0</v>
      </c>
      <c r="O52" s="250">
        <f t="shared" si="3"/>
        <v>0</v>
      </c>
    </row>
    <row r="53" spans="1:15" x14ac:dyDescent="0.25">
      <c r="A53" s="2" t="s">
        <v>101</v>
      </c>
      <c r="B53" s="2" t="s">
        <v>102</v>
      </c>
      <c r="C53" t="str">
        <f>VLOOKUP($B53,Totalt!$B$1:$BP$500,MATCH("Kvalitetsgranskad:",Totalt!$B$1:$BP$1,0),FALSE)</f>
        <v>Ja</v>
      </c>
      <c r="E53" t="str">
        <f>VLOOKUP($B53,Miljö!$B$1:$AG$479,MATCH(E$3,Miljö!$B$1:$AK$1,0),FALSE)</f>
        <v>Nej</v>
      </c>
      <c r="F53" t="str">
        <f>VLOOKUP($B53,Miljö!$B$1:$AG$479,MATCH(F$3,Miljö!$B$1:$AK$1,0),FALSE)</f>
        <v>-</v>
      </c>
      <c r="G53">
        <f>VLOOKUP($B53,Miljö!$B$1:$AG$479,MATCH(G$3,Miljö!$B$1:$AK$1,0),FALSE)</f>
        <v>2.38</v>
      </c>
      <c r="H53">
        <f>VLOOKUP($B53,Miljö!$B$1:$AG$479,MATCH(H$3,Miljö!$B$1:$AK$1,0),FALSE)</f>
        <v>344.47</v>
      </c>
      <c r="I53">
        <f>VLOOKUP($B53,Miljö!$B$1:$AG$479,MATCH(I$3,Miljö!$B$1:$AK$1,0),FALSE)</f>
        <v>0.42</v>
      </c>
      <c r="K53">
        <f>VLOOKUP($B53,Totalt!$B$1:$BP$500,MATCH("total el",Totalt!$B$1:$BP$1,0),FALSE)</f>
        <v>0.126</v>
      </c>
      <c r="M53" s="250">
        <f t="shared" si="1"/>
        <v>0.29987999999999998</v>
      </c>
      <c r="N53" s="250">
        <f t="shared" si="2"/>
        <v>43.403220000000005</v>
      </c>
      <c r="O53" s="250">
        <f t="shared" si="3"/>
        <v>5.2920000000000002E-2</v>
      </c>
    </row>
    <row r="54" spans="1:15" x14ac:dyDescent="0.25">
      <c r="A54" s="2" t="s">
        <v>101</v>
      </c>
      <c r="B54" s="2" t="s">
        <v>103</v>
      </c>
      <c r="C54" t="str">
        <f>VLOOKUP($B54,Totalt!$B$1:$BP$500,MATCH("Kvalitetsgranskad:",Totalt!$B$1:$BP$1,0),FALSE)</f>
        <v>Ja</v>
      </c>
      <c r="E54" t="str">
        <f>VLOOKUP($B54,Miljö!$B$1:$AG$479,MATCH(E$3,Miljö!$B$1:$AK$1,0),FALSE)</f>
        <v>Nej</v>
      </c>
      <c r="F54" t="str">
        <f>VLOOKUP($B54,Miljö!$B$1:$AG$479,MATCH(F$3,Miljö!$B$1:$AK$1,0),FALSE)</f>
        <v>-</v>
      </c>
      <c r="G54">
        <f>VLOOKUP($B54,Miljö!$B$1:$AG$479,MATCH(G$3,Miljö!$B$1:$AK$1,0),FALSE)</f>
        <v>2.38</v>
      </c>
      <c r="H54">
        <f>VLOOKUP($B54,Miljö!$B$1:$AG$479,MATCH(H$3,Miljö!$B$1:$AK$1,0),FALSE)</f>
        <v>344.47</v>
      </c>
      <c r="I54">
        <f>VLOOKUP($B54,Miljö!$B$1:$AG$479,MATCH(I$3,Miljö!$B$1:$AK$1,0),FALSE)</f>
        <v>0.42</v>
      </c>
      <c r="K54">
        <f>VLOOKUP($B54,Totalt!$B$1:$BP$500,MATCH("total el",Totalt!$B$1:$BP$1,0),FALSE)</f>
        <v>1.159</v>
      </c>
      <c r="M54" s="250">
        <f t="shared" si="1"/>
        <v>2.7584200000000001</v>
      </c>
      <c r="N54" s="250">
        <f t="shared" si="2"/>
        <v>399.24073000000004</v>
      </c>
      <c r="O54" s="250">
        <f t="shared" si="3"/>
        <v>0.48677999999999999</v>
      </c>
    </row>
    <row r="55" spans="1:15" x14ac:dyDescent="0.25">
      <c r="A55" s="2" t="s">
        <v>101</v>
      </c>
      <c r="B55" s="2" t="s">
        <v>104</v>
      </c>
      <c r="C55" t="str">
        <f>VLOOKUP($B55,Totalt!$B$1:$BP$500,MATCH("Kvalitetsgranskad:",Totalt!$B$1:$BP$1,0),FALSE)</f>
        <v>Ja</v>
      </c>
      <c r="E55" t="str">
        <f>VLOOKUP($B55,Miljö!$B$1:$AG$479,MATCH(E$3,Miljö!$B$1:$AK$1,0),FALSE)</f>
        <v>Nej</v>
      </c>
      <c r="F55" t="str">
        <f>VLOOKUP($B55,Miljö!$B$1:$AG$479,MATCH(F$3,Miljö!$B$1:$AK$1,0),FALSE)</f>
        <v>-</v>
      </c>
      <c r="G55">
        <f>VLOOKUP($B55,Miljö!$B$1:$AG$479,MATCH(G$3,Miljö!$B$1:$AK$1,0),FALSE)</f>
        <v>2.38</v>
      </c>
      <c r="H55">
        <f>VLOOKUP($B55,Miljö!$B$1:$AG$479,MATCH(H$3,Miljö!$B$1:$AK$1,0),FALSE)</f>
        <v>344.47</v>
      </c>
      <c r="I55">
        <f>VLOOKUP($B55,Miljö!$B$1:$AG$479,MATCH(I$3,Miljö!$B$1:$AK$1,0),FALSE)</f>
        <v>0.42</v>
      </c>
      <c r="K55">
        <f>VLOOKUP($B55,Totalt!$B$1:$BP$500,MATCH("total el",Totalt!$B$1:$BP$1,0),FALSE)</f>
        <v>0.20799999999999999</v>
      </c>
      <c r="M55" s="250">
        <f t="shared" si="1"/>
        <v>0.49503999999999998</v>
      </c>
      <c r="N55" s="250">
        <f t="shared" si="2"/>
        <v>71.649760000000001</v>
      </c>
      <c r="O55" s="250">
        <f t="shared" si="3"/>
        <v>8.7359999999999993E-2</v>
      </c>
    </row>
    <row r="56" spans="1:15" x14ac:dyDescent="0.25">
      <c r="A56" s="2" t="s">
        <v>101</v>
      </c>
      <c r="B56" s="2" t="s">
        <v>105</v>
      </c>
      <c r="C56" t="str">
        <f>VLOOKUP($B56,Totalt!$B$1:$BP$500,MATCH("Kvalitetsgranskad:",Totalt!$B$1:$BP$1,0),FALSE)</f>
        <v>Ja</v>
      </c>
      <c r="E56" t="str">
        <f>VLOOKUP($B56,Miljö!$B$1:$AG$479,MATCH(E$3,Miljö!$B$1:$AK$1,0),FALSE)</f>
        <v>Nej</v>
      </c>
      <c r="F56" t="str">
        <f>VLOOKUP($B56,Miljö!$B$1:$AG$479,MATCH(F$3,Miljö!$B$1:$AK$1,0),FALSE)</f>
        <v>-</v>
      </c>
      <c r="G56">
        <f>VLOOKUP($B56,Miljö!$B$1:$AG$479,MATCH(G$3,Miljö!$B$1:$AK$1,0),FALSE)</f>
        <v>2.38</v>
      </c>
      <c r="H56">
        <f>VLOOKUP($B56,Miljö!$B$1:$AG$479,MATCH(H$3,Miljö!$B$1:$AK$1,0),FALSE)</f>
        <v>344.47</v>
      </c>
      <c r="I56">
        <f>VLOOKUP($B56,Miljö!$B$1:$AG$479,MATCH(I$3,Miljö!$B$1:$AK$1,0),FALSE)</f>
        <v>0.42</v>
      </c>
      <c r="K56">
        <f>VLOOKUP($B56,Totalt!$B$1:$BP$500,MATCH("total el",Totalt!$B$1:$BP$1,0),FALSE)</f>
        <v>0.88800000000000001</v>
      </c>
      <c r="M56" s="250">
        <f t="shared" si="1"/>
        <v>2.1134399999999998</v>
      </c>
      <c r="N56" s="250">
        <f t="shared" si="2"/>
        <v>305.88936000000001</v>
      </c>
      <c r="O56" s="250">
        <f t="shared" si="3"/>
        <v>0.37296000000000001</v>
      </c>
    </row>
    <row r="57" spans="1:15" x14ac:dyDescent="0.25">
      <c r="A57" s="2" t="s">
        <v>101</v>
      </c>
      <c r="B57" s="2" t="s">
        <v>106</v>
      </c>
      <c r="C57" t="str">
        <f>VLOOKUP($B57,Totalt!$B$1:$BP$500,MATCH("Kvalitetsgranskad:",Totalt!$B$1:$BP$1,0),FALSE)</f>
        <v>Ja</v>
      </c>
      <c r="E57" t="str">
        <f>VLOOKUP($B57,Miljö!$B$1:$AG$479,MATCH(E$3,Miljö!$B$1:$AK$1,0),FALSE)</f>
        <v>Nej</v>
      </c>
      <c r="F57" t="str">
        <f>VLOOKUP($B57,Miljö!$B$1:$AG$479,MATCH(F$3,Miljö!$B$1:$AK$1,0),FALSE)</f>
        <v>-</v>
      </c>
      <c r="G57">
        <f>VLOOKUP($B57,Miljö!$B$1:$AG$479,MATCH(G$3,Miljö!$B$1:$AK$1,0),FALSE)</f>
        <v>2.38</v>
      </c>
      <c r="H57">
        <f>VLOOKUP($B57,Miljö!$B$1:$AG$479,MATCH(H$3,Miljö!$B$1:$AK$1,0),FALSE)</f>
        <v>344.47</v>
      </c>
      <c r="I57">
        <f>VLOOKUP($B57,Miljö!$B$1:$AG$479,MATCH(I$3,Miljö!$B$1:$AK$1,0),FALSE)</f>
        <v>0.42</v>
      </c>
      <c r="K57">
        <f>VLOOKUP($B57,Totalt!$B$1:$BP$500,MATCH("total el",Totalt!$B$1:$BP$1,0),FALSE)</f>
        <v>0.87</v>
      </c>
      <c r="M57" s="250">
        <f t="shared" si="1"/>
        <v>2.0705999999999998</v>
      </c>
      <c r="N57" s="250">
        <f t="shared" si="2"/>
        <v>299.68890000000005</v>
      </c>
      <c r="O57" s="250">
        <f t="shared" si="3"/>
        <v>0.3654</v>
      </c>
    </row>
    <row r="58" spans="1:15" x14ac:dyDescent="0.25">
      <c r="A58" s="2" t="s">
        <v>101</v>
      </c>
      <c r="B58" s="2" t="s">
        <v>107</v>
      </c>
      <c r="C58" t="str">
        <f>VLOOKUP($B58,Totalt!$B$1:$BP$500,MATCH("Kvalitetsgranskad:",Totalt!$B$1:$BP$1,0),FALSE)</f>
        <v>Ja</v>
      </c>
      <c r="E58" t="str">
        <f>VLOOKUP($B58,Miljö!$B$1:$AG$479,MATCH(E$3,Miljö!$B$1:$AK$1,0),FALSE)</f>
        <v>Nej</v>
      </c>
      <c r="F58" t="str">
        <f>VLOOKUP($B58,Miljö!$B$1:$AG$479,MATCH(F$3,Miljö!$B$1:$AK$1,0),FALSE)</f>
        <v>-</v>
      </c>
      <c r="G58">
        <f>VLOOKUP($B58,Miljö!$B$1:$AG$479,MATCH(G$3,Miljö!$B$1:$AK$1,0),FALSE)</f>
        <v>2.38</v>
      </c>
      <c r="H58">
        <f>VLOOKUP($B58,Miljö!$B$1:$AG$479,MATCH(H$3,Miljö!$B$1:$AK$1,0),FALSE)</f>
        <v>344.47</v>
      </c>
      <c r="I58">
        <f>VLOOKUP($B58,Miljö!$B$1:$AG$479,MATCH(I$3,Miljö!$B$1:$AK$1,0),FALSE)</f>
        <v>0.42</v>
      </c>
      <c r="K58">
        <f>VLOOKUP($B58,Totalt!$B$1:$BP$500,MATCH("total el",Totalt!$B$1:$BP$1,0),FALSE)</f>
        <v>74.208309999999997</v>
      </c>
      <c r="M58" s="250">
        <f t="shared" si="1"/>
        <v>176.61577779999999</v>
      </c>
      <c r="N58" s="250">
        <f t="shared" si="2"/>
        <v>25562.536545700001</v>
      </c>
      <c r="O58" s="250">
        <f t="shared" si="3"/>
        <v>31.167490199999996</v>
      </c>
    </row>
    <row r="59" spans="1:15" x14ac:dyDescent="0.25">
      <c r="A59" s="2" t="s">
        <v>101</v>
      </c>
      <c r="B59" s="2" t="s">
        <v>108</v>
      </c>
      <c r="C59" t="str">
        <f>VLOOKUP($B59,Totalt!$B$1:$BP$500,MATCH("Kvalitetsgranskad:",Totalt!$B$1:$BP$1,0),FALSE)</f>
        <v>Ja</v>
      </c>
      <c r="E59" t="str">
        <f>VLOOKUP($B59,Miljö!$B$1:$AG$479,MATCH(E$3,Miljö!$B$1:$AK$1,0),FALSE)</f>
        <v>Ja</v>
      </c>
      <c r="F59" t="str">
        <f>VLOOKUP($B59,Miljö!$B$1:$AG$479,MATCH(F$3,Miljö!$B$1:$AK$1,0),FALSE)</f>
        <v>'Biokraft'</v>
      </c>
      <c r="G59">
        <f>VLOOKUP($B59,Miljö!$B$1:$AG$479,MATCH(G$3,Miljö!$B$1:$AK$1,0),FALSE)</f>
        <v>0.15</v>
      </c>
      <c r="H59">
        <f>VLOOKUP($B59,Miljö!$B$1:$AG$479,MATCH(H$3,Miljö!$B$1:$AK$1,0),FALSE)</f>
        <v>9</v>
      </c>
      <c r="I59">
        <f>VLOOKUP($B59,Miljö!$B$1:$AG$479,MATCH(I$3,Miljö!$B$1:$AK$1,0),FALSE)</f>
        <v>0</v>
      </c>
      <c r="K59">
        <f>VLOOKUP($B59,Totalt!$B$1:$BP$500,MATCH("total el",Totalt!$B$1:$BP$1,0),FALSE)</f>
        <v>80.312000000000012</v>
      </c>
      <c r="M59" s="250">
        <f t="shared" si="1"/>
        <v>12.046800000000001</v>
      </c>
      <c r="N59" s="250">
        <f t="shared" si="2"/>
        <v>722.80800000000011</v>
      </c>
      <c r="O59" s="250">
        <f t="shared" si="3"/>
        <v>0</v>
      </c>
    </row>
    <row r="60" spans="1:15" x14ac:dyDescent="0.25">
      <c r="A60" s="2" t="s">
        <v>101</v>
      </c>
      <c r="B60" s="2" t="s">
        <v>109</v>
      </c>
      <c r="C60" t="str">
        <f>VLOOKUP($B60,Totalt!$B$1:$BP$500,MATCH("Kvalitetsgranskad:",Totalt!$B$1:$BP$1,0),FALSE)</f>
        <v>Ja</v>
      </c>
      <c r="E60" t="str">
        <f>VLOOKUP($B60,Miljö!$B$1:$AG$479,MATCH(E$3,Miljö!$B$1:$AK$1,0),FALSE)</f>
        <v>Nej</v>
      </c>
      <c r="F60" t="str">
        <f>VLOOKUP($B60,Miljö!$B$1:$AG$479,MATCH(F$3,Miljö!$B$1:$AK$1,0),FALSE)</f>
        <v>-</v>
      </c>
      <c r="G60">
        <f>VLOOKUP($B60,Miljö!$B$1:$AG$479,MATCH(G$3,Miljö!$B$1:$AK$1,0),FALSE)</f>
        <v>2.38</v>
      </c>
      <c r="H60">
        <f>VLOOKUP($B60,Miljö!$B$1:$AG$479,MATCH(H$3,Miljö!$B$1:$AK$1,0),FALSE)</f>
        <v>344.47</v>
      </c>
      <c r="I60">
        <f>VLOOKUP($B60,Miljö!$B$1:$AG$479,MATCH(I$3,Miljö!$B$1:$AK$1,0),FALSE)</f>
        <v>0.42</v>
      </c>
      <c r="K60">
        <f>VLOOKUP($B60,Totalt!$B$1:$BP$500,MATCH("total el",Totalt!$B$1:$BP$1,0),FALSE)</f>
        <v>8.11</v>
      </c>
      <c r="M60" s="250">
        <f t="shared" si="1"/>
        <v>19.301799999999997</v>
      </c>
      <c r="N60" s="250">
        <f t="shared" si="2"/>
        <v>2793.6516999999999</v>
      </c>
      <c r="O60" s="250">
        <f t="shared" si="3"/>
        <v>3.4061999999999997</v>
      </c>
    </row>
    <row r="61" spans="1:15" x14ac:dyDescent="0.25">
      <c r="A61" s="2" t="s">
        <v>101</v>
      </c>
      <c r="B61" s="2" t="s">
        <v>110</v>
      </c>
      <c r="C61" t="str">
        <f>VLOOKUP($B61,Totalt!$B$1:$BP$500,MATCH("Kvalitetsgranskad:",Totalt!$B$1:$BP$1,0),FALSE)</f>
        <v>Ja</v>
      </c>
      <c r="E61" t="str">
        <f>VLOOKUP($B61,Miljö!$B$1:$AG$479,MATCH(E$3,Miljö!$B$1:$AK$1,0),FALSE)</f>
        <v>Nej</v>
      </c>
      <c r="F61" t="str">
        <f>VLOOKUP($B61,Miljö!$B$1:$AG$479,MATCH(F$3,Miljö!$B$1:$AK$1,0),FALSE)</f>
        <v>-</v>
      </c>
      <c r="G61">
        <f>VLOOKUP($B61,Miljö!$B$1:$AG$479,MATCH(G$3,Miljö!$B$1:$AK$1,0),FALSE)</f>
        <v>2.38</v>
      </c>
      <c r="H61">
        <f>VLOOKUP($B61,Miljö!$B$1:$AG$479,MATCH(H$3,Miljö!$B$1:$AK$1,0),FALSE)</f>
        <v>344.47</v>
      </c>
      <c r="I61">
        <f>VLOOKUP($B61,Miljö!$B$1:$AG$479,MATCH(I$3,Miljö!$B$1:$AK$1,0),FALSE)</f>
        <v>0.42</v>
      </c>
      <c r="K61">
        <f>VLOOKUP($B61,Totalt!$B$1:$BP$500,MATCH("total el",Totalt!$B$1:$BP$1,0),FALSE)</f>
        <v>26.078600000000002</v>
      </c>
      <c r="M61" s="250">
        <f t="shared" si="1"/>
        <v>62.067067999999999</v>
      </c>
      <c r="N61" s="250">
        <f t="shared" si="2"/>
        <v>8983.2953420000013</v>
      </c>
      <c r="O61" s="250">
        <f t="shared" si="3"/>
        <v>10.953012000000001</v>
      </c>
    </row>
    <row r="62" spans="1:15" x14ac:dyDescent="0.25">
      <c r="A62" s="2" t="s">
        <v>101</v>
      </c>
      <c r="B62" s="2" t="s">
        <v>111</v>
      </c>
      <c r="C62" t="str">
        <f>VLOOKUP($B62,Totalt!$B$1:$BP$500,MATCH("Kvalitetsgranskad:",Totalt!$B$1:$BP$1,0),FALSE)</f>
        <v>Ja</v>
      </c>
      <c r="E62" t="str">
        <f>VLOOKUP($B62,Miljö!$B$1:$AG$479,MATCH(E$3,Miljö!$B$1:$AK$1,0),FALSE)</f>
        <v>Nej</v>
      </c>
      <c r="F62" t="str">
        <f>VLOOKUP($B62,Miljö!$B$1:$AG$479,MATCH(F$3,Miljö!$B$1:$AK$1,0),FALSE)</f>
        <v>ET</v>
      </c>
      <c r="G62">
        <f>VLOOKUP($B62,Miljö!$B$1:$AG$479,MATCH(G$3,Miljö!$B$1:$AK$1,0),FALSE)</f>
        <v>2.38</v>
      </c>
      <c r="H62">
        <f>VLOOKUP($B62,Miljö!$B$1:$AG$479,MATCH(H$3,Miljö!$B$1:$AK$1,0),FALSE)</f>
        <v>344.47</v>
      </c>
      <c r="I62">
        <f>VLOOKUP($B62,Miljö!$B$1:$AG$479,MATCH(I$3,Miljö!$B$1:$AK$1,0),FALSE)</f>
        <v>0.42</v>
      </c>
      <c r="K62">
        <f>VLOOKUP($B62,Totalt!$B$1:$BP$500,MATCH("total el",Totalt!$B$1:$BP$1,0),FALSE)</f>
        <v>3.5459999999999998</v>
      </c>
      <c r="M62" s="250">
        <f t="shared" si="1"/>
        <v>8.4394799999999996</v>
      </c>
      <c r="N62" s="250">
        <f t="shared" si="2"/>
        <v>1221.49062</v>
      </c>
      <c r="O62" s="250">
        <f t="shared" si="3"/>
        <v>1.48932</v>
      </c>
    </row>
    <row r="63" spans="1:15" x14ac:dyDescent="0.25">
      <c r="A63" s="2" t="s">
        <v>101</v>
      </c>
      <c r="B63" s="2" t="s">
        <v>112</v>
      </c>
      <c r="C63" t="str">
        <f>VLOOKUP($B63,Totalt!$B$1:$BP$500,MATCH("Kvalitetsgranskad:",Totalt!$B$1:$BP$1,0),FALSE)</f>
        <v>Ja</v>
      </c>
      <c r="E63" t="str">
        <f>VLOOKUP($B63,Miljö!$B$1:$AG$479,MATCH(E$3,Miljö!$B$1:$AK$1,0),FALSE)</f>
        <v>Ja</v>
      </c>
      <c r="F63" t="str">
        <f>VLOOKUP($B63,Miljö!$B$1:$AG$479,MATCH(F$3,Miljö!$B$1:$AK$1,0),FALSE)</f>
        <v>'Biokraft'</v>
      </c>
      <c r="G63">
        <f>VLOOKUP($B63,Miljö!$B$1:$AG$479,MATCH(G$3,Miljö!$B$1:$AK$1,0),FALSE)</f>
        <v>0.03</v>
      </c>
      <c r="H63">
        <f>VLOOKUP($B63,Miljö!$B$1:$AG$479,MATCH(H$3,Miljö!$B$1:$AK$1,0),FALSE)</f>
        <v>0</v>
      </c>
      <c r="I63">
        <f>VLOOKUP($B63,Miljö!$B$1:$AG$479,MATCH(I$3,Miljö!$B$1:$AK$1,0),FALSE)</f>
        <v>0</v>
      </c>
      <c r="K63">
        <f>VLOOKUP($B63,Totalt!$B$1:$BP$500,MATCH("total el",Totalt!$B$1:$BP$1,0),FALSE)</f>
        <v>35.817700000000002</v>
      </c>
      <c r="M63" s="250">
        <f t="shared" si="1"/>
        <v>1.0745310000000001</v>
      </c>
      <c r="N63" s="250">
        <f t="shared" si="2"/>
        <v>0</v>
      </c>
      <c r="O63" s="250">
        <f t="shared" si="3"/>
        <v>0</v>
      </c>
    </row>
    <row r="64" spans="1:15" x14ac:dyDescent="0.25">
      <c r="A64" s="2" t="s">
        <v>101</v>
      </c>
      <c r="B64" s="2" t="s">
        <v>113</v>
      </c>
      <c r="C64" t="str">
        <f>VLOOKUP($B64,Totalt!$B$1:$BP$500,MATCH("Kvalitetsgranskad:",Totalt!$B$1:$BP$1,0),FALSE)</f>
        <v>Ja</v>
      </c>
      <c r="E64" t="str">
        <f>VLOOKUP($B64,Miljö!$B$1:$AG$479,MATCH(E$3,Miljö!$B$1:$AK$1,0),FALSE)</f>
        <v>Nej</v>
      </c>
      <c r="F64" t="str">
        <f>VLOOKUP($B64,Miljö!$B$1:$AG$479,MATCH(F$3,Miljö!$B$1:$AK$1,0),FALSE)</f>
        <v>ET</v>
      </c>
      <c r="G64">
        <f>VLOOKUP($B64,Miljö!$B$1:$AG$479,MATCH(G$3,Miljö!$B$1:$AK$1,0),FALSE)</f>
        <v>2.38</v>
      </c>
      <c r="H64">
        <f>VLOOKUP($B64,Miljö!$B$1:$AG$479,MATCH(H$3,Miljö!$B$1:$AK$1,0),FALSE)</f>
        <v>344.47</v>
      </c>
      <c r="I64">
        <f>VLOOKUP($B64,Miljö!$B$1:$AG$479,MATCH(I$3,Miljö!$B$1:$AK$1,0),FALSE)</f>
        <v>0.42</v>
      </c>
      <c r="K64">
        <f>VLOOKUP($B64,Totalt!$B$1:$BP$500,MATCH("total el",Totalt!$B$1:$BP$1,0),FALSE)</f>
        <v>0.56100000000000005</v>
      </c>
      <c r="M64" s="250">
        <f t="shared" si="1"/>
        <v>1.33518</v>
      </c>
      <c r="N64" s="250">
        <f t="shared" si="2"/>
        <v>193.24767000000003</v>
      </c>
      <c r="O64" s="250">
        <f t="shared" si="3"/>
        <v>0.23562000000000002</v>
      </c>
    </row>
    <row r="65" spans="1:15" x14ac:dyDescent="0.25">
      <c r="A65" s="2" t="s">
        <v>101</v>
      </c>
      <c r="B65" s="2" t="s">
        <v>114</v>
      </c>
      <c r="C65" t="str">
        <f>VLOOKUP($B65,Totalt!$B$1:$BP$500,MATCH("Kvalitetsgranskad:",Totalt!$B$1:$BP$1,0),FALSE)</f>
        <v>Ja</v>
      </c>
      <c r="E65" t="str">
        <f>VLOOKUP($B65,Miljö!$B$1:$AG$479,MATCH(E$3,Miljö!$B$1:$AK$1,0),FALSE)</f>
        <v>Nej</v>
      </c>
      <c r="F65" t="str">
        <f>VLOOKUP($B65,Miljö!$B$1:$AG$479,MATCH(F$3,Miljö!$B$1:$AK$1,0),FALSE)</f>
        <v>et</v>
      </c>
      <c r="G65">
        <f>VLOOKUP($B65,Miljö!$B$1:$AG$479,MATCH(G$3,Miljö!$B$1:$AK$1,0),FALSE)</f>
        <v>2.38</v>
      </c>
      <c r="H65">
        <f>VLOOKUP($B65,Miljö!$B$1:$AG$479,MATCH(H$3,Miljö!$B$1:$AK$1,0),FALSE)</f>
        <v>344.47</v>
      </c>
      <c r="I65">
        <f>VLOOKUP($B65,Miljö!$B$1:$AG$479,MATCH(I$3,Miljö!$B$1:$AK$1,0),FALSE)</f>
        <v>0.42</v>
      </c>
      <c r="K65">
        <f>VLOOKUP($B65,Totalt!$B$1:$BP$500,MATCH("total el",Totalt!$B$1:$BP$1,0),FALSE)</f>
        <v>2.258</v>
      </c>
      <c r="M65" s="250">
        <f t="shared" si="1"/>
        <v>5.3740399999999999</v>
      </c>
      <c r="N65" s="250">
        <f t="shared" si="2"/>
        <v>777.81326000000001</v>
      </c>
      <c r="O65" s="250">
        <f t="shared" si="3"/>
        <v>0.94835999999999998</v>
      </c>
    </row>
    <row r="66" spans="1:15" x14ac:dyDescent="0.25">
      <c r="A66" s="2" t="s">
        <v>101</v>
      </c>
      <c r="B66" s="2" t="s">
        <v>115</v>
      </c>
      <c r="C66" t="str">
        <f>VLOOKUP($B66,Totalt!$B$1:$BP$500,MATCH("Kvalitetsgranskad:",Totalt!$B$1:$BP$1,0),FALSE)</f>
        <v>Ja</v>
      </c>
      <c r="E66" t="str">
        <f>VLOOKUP($B66,Miljö!$B$1:$AG$479,MATCH(E$3,Miljö!$B$1:$AK$1,0),FALSE)</f>
        <v>Nej</v>
      </c>
      <c r="F66" t="str">
        <f>VLOOKUP($B66,Miljö!$B$1:$AG$479,MATCH(F$3,Miljö!$B$1:$AK$1,0),FALSE)</f>
        <v>-</v>
      </c>
      <c r="G66">
        <f>VLOOKUP($B66,Miljö!$B$1:$AG$479,MATCH(G$3,Miljö!$B$1:$AK$1,0),FALSE)</f>
        <v>2.38</v>
      </c>
      <c r="H66">
        <f>VLOOKUP($B66,Miljö!$B$1:$AG$479,MATCH(H$3,Miljö!$B$1:$AK$1,0),FALSE)</f>
        <v>344.47</v>
      </c>
      <c r="I66">
        <f>VLOOKUP($B66,Miljö!$B$1:$AG$479,MATCH(I$3,Miljö!$B$1:$AK$1,0),FALSE)</f>
        <v>0.42</v>
      </c>
      <c r="K66">
        <f>VLOOKUP($B66,Totalt!$B$1:$BP$500,MATCH("total el",Totalt!$B$1:$BP$1,0),FALSE)</f>
        <v>0.80600000000000005</v>
      </c>
      <c r="M66" s="250">
        <f t="shared" si="1"/>
        <v>1.91828</v>
      </c>
      <c r="N66" s="250">
        <f t="shared" si="2"/>
        <v>277.64282000000003</v>
      </c>
      <c r="O66" s="250">
        <f t="shared" si="3"/>
        <v>0.33851999999999999</v>
      </c>
    </row>
    <row r="67" spans="1:15" x14ac:dyDescent="0.25">
      <c r="A67" s="2" t="s">
        <v>101</v>
      </c>
      <c r="B67" s="2" t="s">
        <v>116</v>
      </c>
      <c r="C67" t="str">
        <f>VLOOKUP($B67,Totalt!$B$1:$BP$500,MATCH("Kvalitetsgranskad:",Totalt!$B$1:$BP$1,0),FALSE)</f>
        <v>Ja</v>
      </c>
      <c r="E67" t="str">
        <f>VLOOKUP($B67,Miljö!$B$1:$AG$479,MATCH(E$3,Miljö!$B$1:$AK$1,0),FALSE)</f>
        <v>Nej</v>
      </c>
      <c r="F67" t="str">
        <f>VLOOKUP($B67,Miljö!$B$1:$AG$479,MATCH(F$3,Miljö!$B$1:$AK$1,0),FALSE)</f>
        <v>-</v>
      </c>
      <c r="G67">
        <f>VLOOKUP($B67,Miljö!$B$1:$AG$479,MATCH(G$3,Miljö!$B$1:$AK$1,0),FALSE)</f>
        <v>2.38</v>
      </c>
      <c r="H67">
        <f>VLOOKUP($B67,Miljö!$B$1:$AG$479,MATCH(H$3,Miljö!$B$1:$AK$1,0),FALSE)</f>
        <v>344.47</v>
      </c>
      <c r="I67">
        <f>VLOOKUP($B67,Miljö!$B$1:$AG$479,MATCH(I$3,Miljö!$B$1:$AK$1,0),FALSE)</f>
        <v>0.42</v>
      </c>
      <c r="K67">
        <f>VLOOKUP($B67,Totalt!$B$1:$BP$500,MATCH("total el",Totalt!$B$1:$BP$1,0),FALSE)</f>
        <v>1.86</v>
      </c>
      <c r="M67" s="250">
        <f t="shared" si="1"/>
        <v>4.4268000000000001</v>
      </c>
      <c r="N67" s="250">
        <f t="shared" si="2"/>
        <v>640.71420000000012</v>
      </c>
      <c r="O67" s="250">
        <f t="shared" si="3"/>
        <v>0.78120000000000001</v>
      </c>
    </row>
    <row r="68" spans="1:15" x14ac:dyDescent="0.25">
      <c r="A68" s="2" t="s">
        <v>101</v>
      </c>
      <c r="B68" s="2" t="s">
        <v>117</v>
      </c>
      <c r="C68" t="str">
        <f>VLOOKUP($B68,Totalt!$B$1:$BP$500,MATCH("Kvalitetsgranskad:",Totalt!$B$1:$BP$1,0),FALSE)</f>
        <v>Ja</v>
      </c>
      <c r="E68" t="str">
        <f>VLOOKUP($B68,Miljö!$B$1:$AG$479,MATCH(E$3,Miljö!$B$1:$AK$1,0),FALSE)</f>
        <v>Ja</v>
      </c>
      <c r="F68" t="str">
        <f>VLOOKUP($B68,Miljö!$B$1:$AG$479,MATCH(F$3,Miljö!$B$1:$AK$1,0),FALSE)</f>
        <v>'Biokraft'</v>
      </c>
      <c r="G68">
        <f>VLOOKUP($B68,Miljö!$B$1:$AG$479,MATCH(G$3,Miljö!$B$1:$AK$1,0),FALSE)</f>
        <v>2.23</v>
      </c>
      <c r="H68">
        <f>VLOOKUP($B68,Miljö!$B$1:$AG$479,MATCH(H$3,Miljö!$B$1:$AK$1,0),FALSE)</f>
        <v>9</v>
      </c>
      <c r="I68">
        <f>VLOOKUP($B68,Miljö!$B$1:$AG$479,MATCH(I$3,Miljö!$B$1:$AK$1,0),FALSE)</f>
        <v>0</v>
      </c>
      <c r="K68">
        <f>VLOOKUP($B68,Totalt!$B$1:$BP$500,MATCH("total el",Totalt!$B$1:$BP$1,0),FALSE)</f>
        <v>1.056</v>
      </c>
      <c r="M68" s="250">
        <f t="shared" si="1"/>
        <v>2.3548800000000001</v>
      </c>
      <c r="N68" s="250">
        <f t="shared" si="2"/>
        <v>9.5040000000000013</v>
      </c>
      <c r="O68" s="250">
        <f t="shared" si="3"/>
        <v>0</v>
      </c>
    </row>
    <row r="69" spans="1:15" x14ac:dyDescent="0.25">
      <c r="A69" s="2" t="s">
        <v>101</v>
      </c>
      <c r="B69" s="2" t="s">
        <v>118</v>
      </c>
      <c r="C69" t="str">
        <f>VLOOKUP($B69,Totalt!$B$1:$BP$500,MATCH("Kvalitetsgranskad:",Totalt!$B$1:$BP$1,0),FALSE)</f>
        <v>Ja</v>
      </c>
      <c r="E69" t="str">
        <f>VLOOKUP($B69,Miljö!$B$1:$AG$479,MATCH(E$3,Miljö!$B$1:$AK$1,0),FALSE)</f>
        <v>Nej</v>
      </c>
      <c r="F69" t="str">
        <f>VLOOKUP($B69,Miljö!$B$1:$AG$479,MATCH(F$3,Miljö!$B$1:$AK$1,0),FALSE)</f>
        <v>-</v>
      </c>
      <c r="G69">
        <f>VLOOKUP($B69,Miljö!$B$1:$AG$479,MATCH(G$3,Miljö!$B$1:$AK$1,0),FALSE)</f>
        <v>2.38</v>
      </c>
      <c r="H69">
        <f>VLOOKUP($B69,Miljö!$B$1:$AG$479,MATCH(H$3,Miljö!$B$1:$AK$1,0),FALSE)</f>
        <v>344.47</v>
      </c>
      <c r="I69">
        <f>VLOOKUP($B69,Miljö!$B$1:$AG$479,MATCH(I$3,Miljö!$B$1:$AK$1,0),FALSE)</f>
        <v>0.42</v>
      </c>
      <c r="K69">
        <f>VLOOKUP($B69,Totalt!$B$1:$BP$500,MATCH("total el",Totalt!$B$1:$BP$1,0),FALSE)</f>
        <v>11.644</v>
      </c>
      <c r="M69" s="250">
        <f t="shared" ref="M69:M132" si="4">IF(ISERROR($K69*G69),"",$K69*G69)</f>
        <v>27.712719999999997</v>
      </c>
      <c r="N69" s="250">
        <f t="shared" ref="N69:N132" si="5">IF(ISERROR($K69*H69),"",$K69*H69)</f>
        <v>4011.0086800000004</v>
      </c>
      <c r="O69" s="250">
        <f t="shared" ref="O69:O132" si="6">IF(ISERROR($K69*I69),"",$K69*I69)</f>
        <v>4.8904800000000002</v>
      </c>
    </row>
    <row r="70" spans="1:15" x14ac:dyDescent="0.25">
      <c r="A70" s="2" t="s">
        <v>101</v>
      </c>
      <c r="B70" s="2" t="s">
        <v>119</v>
      </c>
      <c r="C70" t="str">
        <f>VLOOKUP($B70,Totalt!$B$1:$BP$500,MATCH("Kvalitetsgranskad:",Totalt!$B$1:$BP$1,0),FALSE)</f>
        <v>Ja</v>
      </c>
      <c r="E70" t="str">
        <f>VLOOKUP($B70,Miljö!$B$1:$AG$479,MATCH(E$3,Miljö!$B$1:$AK$1,0),FALSE)</f>
        <v>Nej</v>
      </c>
      <c r="F70" t="str">
        <f>VLOOKUP($B70,Miljö!$B$1:$AG$479,MATCH(F$3,Miljö!$B$1:$AK$1,0),FALSE)</f>
        <v>-</v>
      </c>
      <c r="G70">
        <f>VLOOKUP($B70,Miljö!$B$1:$AG$479,MATCH(G$3,Miljö!$B$1:$AK$1,0),FALSE)</f>
        <v>2.38</v>
      </c>
      <c r="H70">
        <f>VLOOKUP($B70,Miljö!$B$1:$AG$479,MATCH(H$3,Miljö!$B$1:$AK$1,0),FALSE)</f>
        <v>344.47</v>
      </c>
      <c r="I70">
        <f>VLOOKUP($B70,Miljö!$B$1:$AG$479,MATCH(I$3,Miljö!$B$1:$AK$1,0),FALSE)</f>
        <v>0.42</v>
      </c>
      <c r="K70">
        <f>VLOOKUP($B70,Totalt!$B$1:$BP$500,MATCH("total el",Totalt!$B$1:$BP$1,0),FALSE)</f>
        <v>0.81499999999999995</v>
      </c>
      <c r="M70" s="250">
        <f t="shared" si="4"/>
        <v>1.9396999999999998</v>
      </c>
      <c r="N70" s="250">
        <f t="shared" si="5"/>
        <v>280.74304999999998</v>
      </c>
      <c r="O70" s="250">
        <f t="shared" si="6"/>
        <v>0.34229999999999994</v>
      </c>
    </row>
    <row r="71" spans="1:15" x14ac:dyDescent="0.25">
      <c r="A71" s="2" t="s">
        <v>101</v>
      </c>
      <c r="B71" s="2" t="s">
        <v>120</v>
      </c>
      <c r="C71" t="str">
        <f>VLOOKUP($B71,Totalt!$B$1:$BP$500,MATCH("Kvalitetsgranskad:",Totalt!$B$1:$BP$1,0),FALSE)</f>
        <v>Ja</v>
      </c>
      <c r="E71" t="str">
        <f>VLOOKUP($B71,Miljö!$B$1:$AG$479,MATCH(E$3,Miljö!$B$1:$AK$1,0),FALSE)</f>
        <v>Nej</v>
      </c>
      <c r="F71" t="str">
        <f>VLOOKUP($B71,Miljö!$B$1:$AG$479,MATCH(F$3,Miljö!$B$1:$AK$1,0),FALSE)</f>
        <v>-</v>
      </c>
      <c r="G71">
        <f>VLOOKUP($B71,Miljö!$B$1:$AG$479,MATCH(G$3,Miljö!$B$1:$AK$1,0),FALSE)</f>
        <v>2.38</v>
      </c>
      <c r="H71">
        <f>VLOOKUP($B71,Miljö!$B$1:$AG$479,MATCH(H$3,Miljö!$B$1:$AK$1,0),FALSE)</f>
        <v>344.47</v>
      </c>
      <c r="I71">
        <f>VLOOKUP($B71,Miljö!$B$1:$AG$479,MATCH(I$3,Miljö!$B$1:$AK$1,0),FALSE)</f>
        <v>0.42</v>
      </c>
      <c r="K71">
        <f>VLOOKUP($B71,Totalt!$B$1:$BP$500,MATCH("total el",Totalt!$B$1:$BP$1,0),FALSE)</f>
        <v>1.282</v>
      </c>
      <c r="M71" s="250">
        <f t="shared" si="4"/>
        <v>3.0511599999999999</v>
      </c>
      <c r="N71" s="250">
        <f t="shared" si="5"/>
        <v>441.61054000000007</v>
      </c>
      <c r="O71" s="250">
        <f t="shared" si="6"/>
        <v>0.53844000000000003</v>
      </c>
    </row>
    <row r="72" spans="1:15" x14ac:dyDescent="0.25">
      <c r="A72" s="2" t="s">
        <v>101</v>
      </c>
      <c r="B72" s="2" t="s">
        <v>121</v>
      </c>
      <c r="C72" t="str">
        <f>VLOOKUP($B72,Totalt!$B$1:$BP$500,MATCH("Kvalitetsgranskad:",Totalt!$B$1:$BP$1,0),FALSE)</f>
        <v>Ja</v>
      </c>
      <c r="E72" t="str">
        <f>VLOOKUP($B72,Miljö!$B$1:$AG$479,MATCH(E$3,Miljö!$B$1:$AK$1,0),FALSE)</f>
        <v>Nej</v>
      </c>
      <c r="F72" t="str">
        <f>VLOOKUP($B72,Miljö!$B$1:$AG$479,MATCH(F$3,Miljö!$B$1:$AK$1,0),FALSE)</f>
        <v>-</v>
      </c>
      <c r="G72">
        <f>VLOOKUP($B72,Miljö!$B$1:$AG$479,MATCH(G$3,Miljö!$B$1:$AK$1,0),FALSE)</f>
        <v>2.38</v>
      </c>
      <c r="H72">
        <f>VLOOKUP($B72,Miljö!$B$1:$AG$479,MATCH(H$3,Miljö!$B$1:$AK$1,0),FALSE)</f>
        <v>344.47</v>
      </c>
      <c r="I72">
        <f>VLOOKUP($B72,Miljö!$B$1:$AG$479,MATCH(I$3,Miljö!$B$1:$AK$1,0),FALSE)</f>
        <v>0.42</v>
      </c>
      <c r="K72">
        <f>VLOOKUP($B72,Totalt!$B$1:$BP$500,MATCH("total el",Totalt!$B$1:$BP$1,0),FALSE)</f>
        <v>3.8819999999999997</v>
      </c>
      <c r="M72" s="250">
        <f t="shared" si="4"/>
        <v>9.2391599999999983</v>
      </c>
      <c r="N72" s="250">
        <f t="shared" si="5"/>
        <v>1337.23254</v>
      </c>
      <c r="O72" s="250">
        <f t="shared" si="6"/>
        <v>1.6304399999999999</v>
      </c>
    </row>
    <row r="73" spans="1:15" x14ac:dyDescent="0.25">
      <c r="A73" s="2" t="s">
        <v>122</v>
      </c>
      <c r="B73" s="2" t="s">
        <v>123</v>
      </c>
      <c r="C73" t="str">
        <f>VLOOKUP($B73,Totalt!$B$1:$BP$500,MATCH("Kvalitetsgranskad:",Totalt!$B$1:$BP$1,0),FALSE)</f>
        <v>Ja</v>
      </c>
      <c r="E73" t="str">
        <f>VLOOKUP($B73,Miljö!$B$1:$AG$479,MATCH(E$3,Miljö!$B$1:$AK$1,0),FALSE)</f>
        <v>Nej</v>
      </c>
      <c r="F73" t="str">
        <f>VLOOKUP($B73,Miljö!$B$1:$AG$479,MATCH(F$3,Miljö!$B$1:$AK$1,0),FALSE)</f>
        <v>-</v>
      </c>
      <c r="G73">
        <f>VLOOKUP($B73,Miljö!$B$1:$AG$479,MATCH(G$3,Miljö!$B$1:$AK$1,0),FALSE)</f>
        <v>2.38</v>
      </c>
      <c r="H73">
        <f>VLOOKUP($B73,Miljö!$B$1:$AG$479,MATCH(H$3,Miljö!$B$1:$AK$1,0),FALSE)</f>
        <v>344.47</v>
      </c>
      <c r="I73">
        <f>VLOOKUP($B73,Miljö!$B$1:$AG$479,MATCH(I$3,Miljö!$B$1:$AK$1,0),FALSE)</f>
        <v>0.42</v>
      </c>
      <c r="K73">
        <f>VLOOKUP($B73,Totalt!$B$1:$BP$500,MATCH("total el",Totalt!$B$1:$BP$1,0),FALSE)</f>
        <v>0.22076999999999999</v>
      </c>
      <c r="M73" s="250">
        <f t="shared" si="4"/>
        <v>0.52543259999999992</v>
      </c>
      <c r="N73" s="250">
        <f t="shared" si="5"/>
        <v>76.048641900000007</v>
      </c>
      <c r="O73" s="250">
        <f t="shared" si="6"/>
        <v>9.2723399999999997E-2</v>
      </c>
    </row>
    <row r="74" spans="1:15" x14ac:dyDescent="0.25">
      <c r="A74" s="2" t="s">
        <v>124</v>
      </c>
      <c r="B74" s="2" t="s">
        <v>125</v>
      </c>
      <c r="C74" t="str">
        <f>VLOOKUP($B74,Totalt!$B$1:$BP$500,MATCH("Kvalitetsgranskad:",Totalt!$B$1:$BP$1,0),FALSE)</f>
        <v>Ja</v>
      </c>
      <c r="E74" t="str">
        <f>VLOOKUP($B74,Miljö!$B$1:$AG$479,MATCH(E$3,Miljö!$B$1:$AK$1,0),FALSE)</f>
        <v>Nej</v>
      </c>
      <c r="F74" t="str">
        <f>VLOOKUP($B74,Miljö!$B$1:$AG$479,MATCH(F$3,Miljö!$B$1:$AK$1,0),FALSE)</f>
        <v>'-'</v>
      </c>
      <c r="G74">
        <f>VLOOKUP($B74,Miljö!$B$1:$AG$479,MATCH(G$3,Miljö!$B$1:$AK$1,0),FALSE)</f>
        <v>2.38</v>
      </c>
      <c r="H74">
        <f>VLOOKUP($B74,Miljö!$B$1:$AG$479,MATCH(H$3,Miljö!$B$1:$AK$1,0),FALSE)</f>
        <v>344.47</v>
      </c>
      <c r="I74">
        <f>VLOOKUP($B74,Miljö!$B$1:$AG$479,MATCH(I$3,Miljö!$B$1:$AK$1,0),FALSE)</f>
        <v>0.42</v>
      </c>
      <c r="K74">
        <f>VLOOKUP($B74,Totalt!$B$1:$BP$500,MATCH("total el",Totalt!$B$1:$BP$1,0),FALSE)</f>
        <v>3.0306000000000002</v>
      </c>
      <c r="M74" s="250">
        <f t="shared" si="4"/>
        <v>7.212828</v>
      </c>
      <c r="N74" s="250">
        <f t="shared" si="5"/>
        <v>1043.9507820000001</v>
      </c>
      <c r="O74" s="250">
        <f t="shared" si="6"/>
        <v>1.2728520000000001</v>
      </c>
    </row>
    <row r="75" spans="1:15" x14ac:dyDescent="0.25">
      <c r="A75" s="2" t="s">
        <v>124</v>
      </c>
      <c r="B75" s="2" t="s">
        <v>126</v>
      </c>
      <c r="C75" t="str">
        <f>VLOOKUP($B75,Totalt!$B$1:$BP$500,MATCH("Kvalitetsgranskad:",Totalt!$B$1:$BP$1,0),FALSE)</f>
        <v>Ja</v>
      </c>
      <c r="E75" t="str">
        <f>VLOOKUP($B75,Miljö!$B$1:$AG$479,MATCH(E$3,Miljö!$B$1:$AK$1,0),FALSE)</f>
        <v>Nej</v>
      </c>
      <c r="F75" t="str">
        <f>VLOOKUP($B75,Miljö!$B$1:$AG$479,MATCH(F$3,Miljö!$B$1:$AK$1,0),FALSE)</f>
        <v>'-'</v>
      </c>
      <c r="G75">
        <f>VLOOKUP($B75,Miljö!$B$1:$AG$479,MATCH(G$3,Miljö!$B$1:$AK$1,0),FALSE)</f>
        <v>2.38</v>
      </c>
      <c r="H75">
        <f>VLOOKUP($B75,Miljö!$B$1:$AG$479,MATCH(H$3,Miljö!$B$1:$AK$1,0),FALSE)</f>
        <v>344.47</v>
      </c>
      <c r="I75">
        <f>VLOOKUP($B75,Miljö!$B$1:$AG$479,MATCH(I$3,Miljö!$B$1:$AK$1,0),FALSE)</f>
        <v>0.42</v>
      </c>
      <c r="K75">
        <f>VLOOKUP($B75,Totalt!$B$1:$BP$500,MATCH("total el",Totalt!$B$1:$BP$1,0),FALSE)</f>
        <v>8.3309999999999995E-2</v>
      </c>
      <c r="M75" s="250">
        <f t="shared" si="4"/>
        <v>0.19827779999999998</v>
      </c>
      <c r="N75" s="250">
        <f t="shared" si="5"/>
        <v>28.6977957</v>
      </c>
      <c r="O75" s="250">
        <f t="shared" si="6"/>
        <v>3.4990199999999999E-2</v>
      </c>
    </row>
    <row r="76" spans="1:15" x14ac:dyDescent="0.25">
      <c r="A76" s="2" t="s">
        <v>124</v>
      </c>
      <c r="B76" s="2" t="s">
        <v>127</v>
      </c>
      <c r="C76" t="str">
        <f>VLOOKUP($B76,Totalt!$B$1:$BP$500,MATCH("Kvalitetsgranskad:",Totalt!$B$1:$BP$1,0),FALSE)</f>
        <v>Ja</v>
      </c>
      <c r="E76" t="str">
        <f>VLOOKUP($B76,Miljö!$B$1:$AG$479,MATCH(E$3,Miljö!$B$1:$AK$1,0),FALSE)</f>
        <v>Nej</v>
      </c>
      <c r="F76" t="str">
        <f>VLOOKUP($B76,Miljö!$B$1:$AG$479,MATCH(F$3,Miljö!$B$1:$AK$1,0),FALSE)</f>
        <v>'-'</v>
      </c>
      <c r="G76">
        <f>VLOOKUP($B76,Miljö!$B$1:$AG$479,MATCH(G$3,Miljö!$B$1:$AK$1,0),FALSE)</f>
        <v>2.38</v>
      </c>
      <c r="H76">
        <f>VLOOKUP($B76,Miljö!$B$1:$AG$479,MATCH(H$3,Miljö!$B$1:$AK$1,0),FALSE)</f>
        <v>344.47</v>
      </c>
      <c r="I76">
        <f>VLOOKUP($B76,Miljö!$B$1:$AG$479,MATCH(I$3,Miljö!$B$1:$AK$1,0),FALSE)</f>
        <v>0.42</v>
      </c>
      <c r="K76">
        <f>VLOOKUP($B76,Totalt!$B$1:$BP$500,MATCH("total el",Totalt!$B$1:$BP$1,0),FALSE)</f>
        <v>0.39771000000000001</v>
      </c>
      <c r="M76" s="250">
        <f t="shared" si="4"/>
        <v>0.9465498</v>
      </c>
      <c r="N76" s="250">
        <f t="shared" si="5"/>
        <v>136.99916370000003</v>
      </c>
      <c r="O76" s="250">
        <f t="shared" si="6"/>
        <v>0.1670382</v>
      </c>
    </row>
    <row r="77" spans="1:15" x14ac:dyDescent="0.25">
      <c r="A77" s="2" t="s">
        <v>128</v>
      </c>
      <c r="B77" s="2" t="s">
        <v>129</v>
      </c>
      <c r="C77" t="str">
        <f>VLOOKUP($B77,Totalt!$B$1:$BP$500,MATCH("Kvalitetsgranskad:",Totalt!$B$1:$BP$1,0),FALSE)</f>
        <v>Ja</v>
      </c>
      <c r="E77" t="str">
        <f>VLOOKUP($B77,Miljö!$B$1:$AG$479,MATCH(E$3,Miljö!$B$1:$AK$1,0),FALSE)</f>
        <v>Nej</v>
      </c>
      <c r="F77" t="str">
        <f>VLOOKUP($B77,Miljö!$B$1:$AG$479,MATCH(F$3,Miljö!$B$1:$AK$1,0),FALSE)</f>
        <v>-</v>
      </c>
      <c r="G77">
        <f>VLOOKUP($B77,Miljö!$B$1:$AG$479,MATCH(G$3,Miljö!$B$1:$AK$1,0),FALSE)</f>
        <v>2.38</v>
      </c>
      <c r="H77">
        <f>VLOOKUP($B77,Miljö!$B$1:$AG$479,MATCH(H$3,Miljö!$B$1:$AK$1,0),FALSE)</f>
        <v>344.47</v>
      </c>
      <c r="I77">
        <f>VLOOKUP($B77,Miljö!$B$1:$AG$479,MATCH(I$3,Miljö!$B$1:$AK$1,0),FALSE)</f>
        <v>0.42</v>
      </c>
      <c r="K77">
        <f>VLOOKUP($B77,Totalt!$B$1:$BP$500,MATCH("total el",Totalt!$B$1:$BP$1,0),FALSE)</f>
        <v>0.998</v>
      </c>
      <c r="M77" s="250">
        <f t="shared" si="4"/>
        <v>2.3752399999999998</v>
      </c>
      <c r="N77" s="250">
        <f t="shared" si="5"/>
        <v>343.78106000000002</v>
      </c>
      <c r="O77" s="250">
        <f t="shared" si="6"/>
        <v>0.41915999999999998</v>
      </c>
    </row>
    <row r="78" spans="1:15" x14ac:dyDescent="0.25">
      <c r="A78" s="2" t="s">
        <v>130</v>
      </c>
      <c r="B78" s="2" t="s">
        <v>131</v>
      </c>
      <c r="C78" t="str">
        <f>VLOOKUP($B78,Totalt!$B$1:$BP$500,MATCH("Kvalitetsgranskad:",Totalt!$B$1:$BP$1,0),FALSE)</f>
        <v>Ja</v>
      </c>
      <c r="E78" t="str">
        <f>VLOOKUP($B78,Miljö!$B$1:$AG$479,MATCH(E$3,Miljö!$B$1:$AK$1,0),FALSE)</f>
        <v>Ja</v>
      </c>
      <c r="F78" t="str">
        <f>VLOOKUP($B78,Miljö!$B$1:$AG$479,MATCH(F$3,Miljö!$B$1:$AK$1,0),FALSE)</f>
        <v>'Vattenkraft'</v>
      </c>
      <c r="G78">
        <f>VLOOKUP($B78,Miljö!$B$1:$AG$479,MATCH(G$3,Miljö!$B$1:$AK$1,0),FALSE)</f>
        <v>1.1000000000000001</v>
      </c>
      <c r="H78">
        <f>VLOOKUP($B78,Miljö!$B$1:$AG$479,MATCH(H$3,Miljö!$B$1:$AK$1,0),FALSE)</f>
        <v>0</v>
      </c>
      <c r="I78">
        <f>VLOOKUP($B78,Miljö!$B$1:$AG$479,MATCH(I$3,Miljö!$B$1:$AK$1,0),FALSE)</f>
        <v>0</v>
      </c>
      <c r="K78">
        <f>VLOOKUP($B78,Totalt!$B$1:$BP$500,MATCH("total el",Totalt!$B$1:$BP$1,0),FALSE)</f>
        <v>0.44800000000000001</v>
      </c>
      <c r="M78" s="250">
        <f t="shared" si="4"/>
        <v>0.49280000000000007</v>
      </c>
      <c r="N78" s="250">
        <f t="shared" si="5"/>
        <v>0</v>
      </c>
      <c r="O78" s="250">
        <f t="shared" si="6"/>
        <v>0</v>
      </c>
    </row>
    <row r="79" spans="1:15" x14ac:dyDescent="0.25">
      <c r="A79" s="2" t="s">
        <v>130</v>
      </c>
      <c r="B79" s="2" t="s">
        <v>132</v>
      </c>
      <c r="C79" t="str">
        <f>VLOOKUP($B79,Totalt!$B$1:$BP$500,MATCH("Kvalitetsgranskad:",Totalt!$B$1:$BP$1,0),FALSE)</f>
        <v>Ja</v>
      </c>
      <c r="E79" t="str">
        <f>VLOOKUP($B79,Miljö!$B$1:$AG$479,MATCH(E$3,Miljö!$B$1:$AK$1,0),FALSE)</f>
        <v>Ja</v>
      </c>
      <c r="F79" t="str">
        <f>VLOOKUP($B79,Miljö!$B$1:$AG$479,MATCH(F$3,Miljö!$B$1:$AK$1,0),FALSE)</f>
        <v>'Vattenkraft'</v>
      </c>
      <c r="G79">
        <f>VLOOKUP($B79,Miljö!$B$1:$AG$479,MATCH(G$3,Miljö!$B$1:$AK$1,0),FALSE)</f>
        <v>1.1000000000000001</v>
      </c>
      <c r="H79">
        <f>VLOOKUP($B79,Miljö!$B$1:$AG$479,MATCH(H$3,Miljö!$B$1:$AK$1,0),FALSE)</f>
        <v>0</v>
      </c>
      <c r="I79">
        <f>VLOOKUP($B79,Miljö!$B$1:$AG$479,MATCH(I$3,Miljö!$B$1:$AK$1,0),FALSE)</f>
        <v>0</v>
      </c>
      <c r="K79">
        <f>VLOOKUP($B79,Totalt!$B$1:$BP$500,MATCH("total el",Totalt!$B$1:$BP$1,0),FALSE)</f>
        <v>0.14199999999999999</v>
      </c>
      <c r="M79" s="250">
        <f t="shared" si="4"/>
        <v>0.15620000000000001</v>
      </c>
      <c r="N79" s="250">
        <f t="shared" si="5"/>
        <v>0</v>
      </c>
      <c r="O79" s="250">
        <f t="shared" si="6"/>
        <v>0</v>
      </c>
    </row>
    <row r="80" spans="1:15" x14ac:dyDescent="0.25">
      <c r="A80" s="2" t="s">
        <v>133</v>
      </c>
      <c r="B80" s="2" t="s">
        <v>134</v>
      </c>
      <c r="C80" t="str">
        <f>VLOOKUP($B80,Totalt!$B$1:$BP$500,MATCH("Kvalitetsgranskad:",Totalt!$B$1:$BP$1,0),FALSE)</f>
        <v>Ja</v>
      </c>
      <c r="E80" t="str">
        <f>VLOOKUP($B80,Miljö!$B$1:$AG$479,MATCH(E$3,Miljö!$B$1:$AK$1,0),FALSE)</f>
        <v>Ja</v>
      </c>
      <c r="F80" t="str">
        <f>VLOOKUP($B80,Miljö!$B$1:$AG$479,MATCH(F$3,Miljö!$B$1:$AK$1,0),FALSE)</f>
        <v>'100'</v>
      </c>
      <c r="G80">
        <f>VLOOKUP($B80,Miljö!$B$1:$AG$479,MATCH(G$3,Miljö!$B$1:$AK$1,0),FALSE)</f>
        <v>1.1000000000000001</v>
      </c>
      <c r="H80">
        <f>VLOOKUP($B80,Miljö!$B$1:$AG$479,MATCH(H$3,Miljö!$B$1:$AK$1,0),FALSE)</f>
        <v>0</v>
      </c>
      <c r="I80">
        <f>VLOOKUP($B80,Miljö!$B$1:$AG$479,MATCH(I$3,Miljö!$B$1:$AK$1,0),FALSE)</f>
        <v>0</v>
      </c>
      <c r="K80">
        <f>VLOOKUP($B80,Totalt!$B$1:$BP$500,MATCH("total el",Totalt!$B$1:$BP$1,0),FALSE)</f>
        <v>1.4</v>
      </c>
      <c r="M80" s="250">
        <f t="shared" si="4"/>
        <v>1.54</v>
      </c>
      <c r="N80" s="250">
        <f t="shared" si="5"/>
        <v>0</v>
      </c>
      <c r="O80" s="250">
        <f t="shared" si="6"/>
        <v>0</v>
      </c>
    </row>
    <row r="81" spans="1:15" x14ac:dyDescent="0.25">
      <c r="A81" s="2" t="s">
        <v>135</v>
      </c>
      <c r="B81" s="2" t="s">
        <v>136</v>
      </c>
      <c r="C81" t="str">
        <f>VLOOKUP($B81,Totalt!$B$1:$BP$500,MATCH("Kvalitetsgranskad:",Totalt!$B$1:$BP$1,0),FALSE)</f>
        <v>Ja</v>
      </c>
      <c r="E81" t="str">
        <f>VLOOKUP($B81,Miljö!$B$1:$AG$479,MATCH(E$3,Miljö!$B$1:$AK$1,0),FALSE)</f>
        <v>Ja</v>
      </c>
      <c r="F81" t="str">
        <f>VLOOKUP($B81,Miljö!$B$1:$AG$479,MATCH(F$3,Miljö!$B$1:$AK$1,0),FALSE)</f>
        <v>'Biokraft'</v>
      </c>
      <c r="G81">
        <f>VLOOKUP($B81,Miljö!$B$1:$AG$479,MATCH(G$3,Miljö!$B$1:$AK$1,0),FALSE)</f>
        <v>0.05</v>
      </c>
      <c r="H81">
        <f>VLOOKUP($B81,Miljö!$B$1:$AG$479,MATCH(H$3,Miljö!$B$1:$AK$1,0),FALSE)</f>
        <v>0</v>
      </c>
      <c r="I81">
        <f>VLOOKUP($B81,Miljö!$B$1:$AG$479,MATCH(I$3,Miljö!$B$1:$AK$1,0),FALSE)</f>
        <v>0</v>
      </c>
      <c r="K81">
        <f>VLOOKUP($B81,Totalt!$B$1:$BP$500,MATCH("total el",Totalt!$B$1:$BP$1,0),FALSE)</f>
        <v>15.850439999999999</v>
      </c>
      <c r="M81" s="250">
        <f t="shared" si="4"/>
        <v>0.79252199999999995</v>
      </c>
      <c r="N81" s="250">
        <f t="shared" si="5"/>
        <v>0</v>
      </c>
      <c r="O81" s="250">
        <f t="shared" si="6"/>
        <v>0</v>
      </c>
    </row>
    <row r="82" spans="1:15" x14ac:dyDescent="0.25">
      <c r="A82" s="2" t="s">
        <v>137</v>
      </c>
      <c r="B82" s="2" t="s">
        <v>138</v>
      </c>
      <c r="C82" t="str">
        <f>VLOOKUP($B82,Totalt!$B$1:$BP$500,MATCH("Kvalitetsgranskad:",Totalt!$B$1:$BP$1,0),FALSE)</f>
        <v>Ja</v>
      </c>
      <c r="E82" t="str">
        <f>VLOOKUP($B82,Miljö!$B$1:$AG$479,MATCH(E$3,Miljö!$B$1:$AK$1,0),FALSE)</f>
        <v>Ja</v>
      </c>
      <c r="F82" t="str">
        <f>VLOOKUP($B82,Miljö!$B$1:$AG$479,MATCH(F$3,Miljö!$B$1:$AK$1,0),FALSE)</f>
        <v>'Eskilstuna Bioel'</v>
      </c>
      <c r="G82">
        <f>VLOOKUP($B82,Miljö!$B$1:$AG$479,MATCH(G$3,Miljö!$B$1:$AK$1,0),FALSE)</f>
        <v>2</v>
      </c>
      <c r="H82">
        <f>VLOOKUP($B82,Miljö!$B$1:$AG$479,MATCH(H$3,Miljö!$B$1:$AK$1,0),FALSE)</f>
        <v>0</v>
      </c>
      <c r="I82">
        <f>VLOOKUP($B82,Miljö!$B$1:$AG$479,MATCH(I$3,Miljö!$B$1:$AK$1,0),FALSE)</f>
        <v>0</v>
      </c>
      <c r="K82">
        <f>VLOOKUP($B82,Totalt!$B$1:$BP$500,MATCH("total el",Totalt!$B$1:$BP$1,0),FALSE)</f>
        <v>25.032699999999998</v>
      </c>
      <c r="M82" s="250">
        <f t="shared" si="4"/>
        <v>50.065399999999997</v>
      </c>
      <c r="N82" s="250">
        <f t="shared" si="5"/>
        <v>0</v>
      </c>
      <c r="O82" s="250">
        <f t="shared" si="6"/>
        <v>0</v>
      </c>
    </row>
    <row r="83" spans="1:15" x14ac:dyDescent="0.25">
      <c r="A83" s="2" t="s">
        <v>137</v>
      </c>
      <c r="B83" s="2" t="s">
        <v>139</v>
      </c>
      <c r="C83" t="str">
        <f>VLOOKUP($B83,Totalt!$B$1:$BP$500,MATCH("Kvalitetsgranskad:",Totalt!$B$1:$BP$1,0),FALSE)</f>
        <v>Ja</v>
      </c>
      <c r="E83" t="str">
        <f>VLOOKUP($B83,Miljö!$B$1:$AG$479,MATCH(E$3,Miljö!$B$1:$AK$1,0),FALSE)</f>
        <v>Ja</v>
      </c>
      <c r="F83" t="str">
        <f>VLOOKUP($B83,Miljö!$B$1:$AG$479,MATCH(F$3,Miljö!$B$1:$AK$1,0),FALSE)</f>
        <v>'Eskilstuna Bioel'</v>
      </c>
      <c r="G83">
        <f>VLOOKUP($B83,Miljö!$B$1:$AG$479,MATCH(G$3,Miljö!$B$1:$AK$1,0),FALSE)</f>
        <v>2</v>
      </c>
      <c r="H83">
        <f>VLOOKUP($B83,Miljö!$B$1:$AG$479,MATCH(H$3,Miljö!$B$1:$AK$1,0),FALSE)</f>
        <v>0</v>
      </c>
      <c r="I83">
        <f>VLOOKUP($B83,Miljö!$B$1:$AG$479,MATCH(I$3,Miljö!$B$1:$AK$1,0),FALSE)</f>
        <v>0</v>
      </c>
      <c r="K83">
        <f>VLOOKUP($B83,Totalt!$B$1:$BP$500,MATCH("total el",Totalt!$B$1:$BP$1,0),FALSE)</f>
        <v>2.5000000000000001E-2</v>
      </c>
      <c r="M83" s="250">
        <f t="shared" si="4"/>
        <v>0.05</v>
      </c>
      <c r="N83" s="250">
        <f t="shared" si="5"/>
        <v>0</v>
      </c>
      <c r="O83" s="250">
        <f t="shared" si="6"/>
        <v>0</v>
      </c>
    </row>
    <row r="84" spans="1:15" x14ac:dyDescent="0.25">
      <c r="A84" s="2" t="s">
        <v>137</v>
      </c>
      <c r="B84" s="2" t="s">
        <v>140</v>
      </c>
      <c r="C84" t="str">
        <f>VLOOKUP($B84,Totalt!$B$1:$BP$500,MATCH("Kvalitetsgranskad:",Totalt!$B$1:$BP$1,0),FALSE)</f>
        <v>Ja</v>
      </c>
      <c r="E84" t="str">
        <f>VLOOKUP($B84,Miljö!$B$1:$AG$479,MATCH(E$3,Miljö!$B$1:$AK$1,0),FALSE)</f>
        <v>Ja</v>
      </c>
      <c r="F84" t="str">
        <f>VLOOKUP($B84,Miljö!$B$1:$AG$479,MATCH(F$3,Miljö!$B$1:$AK$1,0),FALSE)</f>
        <v>'Eskilstuna Bioel'</v>
      </c>
      <c r="G84">
        <f>VLOOKUP($B84,Miljö!$B$1:$AG$479,MATCH(G$3,Miljö!$B$1:$AK$1,0),FALSE)</f>
        <v>2</v>
      </c>
      <c r="H84">
        <f>VLOOKUP($B84,Miljö!$B$1:$AG$479,MATCH(H$3,Miljö!$B$1:$AK$1,0),FALSE)</f>
        <v>0</v>
      </c>
      <c r="I84">
        <f>VLOOKUP($B84,Miljö!$B$1:$AG$479,MATCH(I$3,Miljö!$B$1:$AK$1,0),FALSE)</f>
        <v>0</v>
      </c>
      <c r="K84">
        <f>VLOOKUP($B84,Totalt!$B$1:$BP$500,MATCH("total el",Totalt!$B$1:$BP$1,0),FALSE)</f>
        <v>0.2</v>
      </c>
      <c r="M84" s="250">
        <f t="shared" si="4"/>
        <v>0.4</v>
      </c>
      <c r="N84" s="250">
        <f t="shared" si="5"/>
        <v>0</v>
      </c>
      <c r="O84" s="250">
        <f t="shared" si="6"/>
        <v>0</v>
      </c>
    </row>
    <row r="85" spans="1:15" x14ac:dyDescent="0.25">
      <c r="A85" s="2" t="s">
        <v>141</v>
      </c>
      <c r="B85" s="2" t="s">
        <v>142</v>
      </c>
      <c r="C85" t="str">
        <f>VLOOKUP($B85,Totalt!$B$1:$BP$500,MATCH("Kvalitetsgranskad:",Totalt!$B$1:$BP$1,0),FALSE)</f>
        <v>Ja</v>
      </c>
      <c r="E85" t="str">
        <f>VLOOKUP($B85,Miljö!$B$1:$AG$479,MATCH(E$3,Miljö!$B$1:$AK$1,0),FALSE)</f>
        <v>Ja</v>
      </c>
      <c r="F85" t="str">
        <f>VLOOKUP($B85,Miljö!$B$1:$AG$479,MATCH(F$3,Miljö!$B$1:$AK$1,0),FALSE)</f>
        <v>'Bra Miljöval'</v>
      </c>
      <c r="G85">
        <f>VLOOKUP($B85,Miljö!$B$1:$AG$479,MATCH(G$3,Miljö!$B$1:$AK$1,0),FALSE)</f>
        <v>1.1000000000000001</v>
      </c>
      <c r="H85">
        <f>VLOOKUP($B85,Miljö!$B$1:$AG$479,MATCH(H$3,Miljö!$B$1:$AK$1,0),FALSE)</f>
        <v>5</v>
      </c>
      <c r="I85">
        <f>VLOOKUP($B85,Miljö!$B$1:$AG$479,MATCH(I$3,Miljö!$B$1:$AK$1,0),FALSE)</f>
        <v>0</v>
      </c>
      <c r="K85">
        <f>VLOOKUP($B85,Totalt!$B$1:$BP$500,MATCH("total el",Totalt!$B$1:$BP$1,0),FALSE)</f>
        <v>3.5443600000000002</v>
      </c>
      <c r="M85" s="250">
        <f t="shared" si="4"/>
        <v>3.8987960000000004</v>
      </c>
      <c r="N85" s="250">
        <f t="shared" si="5"/>
        <v>17.721800000000002</v>
      </c>
      <c r="O85" s="250">
        <f t="shared" si="6"/>
        <v>0</v>
      </c>
    </row>
    <row r="86" spans="1:15" x14ac:dyDescent="0.25">
      <c r="A86" s="2" t="s">
        <v>141</v>
      </c>
      <c r="B86" s="2" t="s">
        <v>143</v>
      </c>
      <c r="C86" t="str">
        <f>VLOOKUP($B86,Totalt!$B$1:$BP$500,MATCH("Kvalitetsgranskad:",Totalt!$B$1:$BP$1,0),FALSE)</f>
        <v>Ja</v>
      </c>
      <c r="E86" t="str">
        <f>VLOOKUP($B86,Miljö!$B$1:$AG$479,MATCH(E$3,Miljö!$B$1:$AK$1,0),FALSE)</f>
        <v>Ja</v>
      </c>
      <c r="F86" t="str">
        <f>VLOOKUP($B86,Miljö!$B$1:$AG$479,MATCH(F$3,Miljö!$B$1:$AK$1,0),FALSE)</f>
        <v>'Bra Miljöval'</v>
      </c>
      <c r="G86">
        <f>VLOOKUP($B86,Miljö!$B$1:$AG$479,MATCH(G$3,Miljö!$B$1:$AK$1,0),FALSE)</f>
        <v>1.1000000000000001</v>
      </c>
      <c r="H86">
        <f>VLOOKUP($B86,Miljö!$B$1:$AG$479,MATCH(H$3,Miljö!$B$1:$AK$1,0),FALSE)</f>
        <v>5</v>
      </c>
      <c r="I86">
        <f>VLOOKUP($B86,Miljö!$B$1:$AG$479,MATCH(I$3,Miljö!$B$1:$AK$1,0),FALSE)</f>
        <v>0</v>
      </c>
      <c r="K86">
        <f>VLOOKUP($B86,Totalt!$B$1:$BP$500,MATCH("total el",Totalt!$B$1:$BP$1,0),FALSE)</f>
        <v>0.11</v>
      </c>
      <c r="M86" s="250">
        <f t="shared" si="4"/>
        <v>0.12100000000000001</v>
      </c>
      <c r="N86" s="250">
        <f t="shared" si="5"/>
        <v>0.55000000000000004</v>
      </c>
      <c r="O86" s="250">
        <f t="shared" si="6"/>
        <v>0</v>
      </c>
    </row>
    <row r="87" spans="1:15" x14ac:dyDescent="0.25">
      <c r="A87" s="2" t="s">
        <v>141</v>
      </c>
      <c r="B87" s="2" t="s">
        <v>144</v>
      </c>
      <c r="C87" t="str">
        <f>VLOOKUP($B87,Totalt!$B$1:$BP$500,MATCH("Kvalitetsgranskad:",Totalt!$B$1:$BP$1,0),FALSE)</f>
        <v>Ja</v>
      </c>
      <c r="E87" t="str">
        <f>VLOOKUP($B87,Miljö!$B$1:$AG$479,MATCH(E$3,Miljö!$B$1:$AK$1,0),FALSE)</f>
        <v>Ja</v>
      </c>
      <c r="F87" t="str">
        <f>VLOOKUP($B87,Miljö!$B$1:$AG$479,MATCH(F$3,Miljö!$B$1:$AK$1,0),FALSE)</f>
        <v>-</v>
      </c>
      <c r="G87">
        <f>VLOOKUP($B87,Miljö!$B$1:$AG$479,MATCH(G$3,Miljö!$B$1:$AK$1,0),FALSE)</f>
        <v>1.1000000000000001</v>
      </c>
      <c r="H87">
        <f>VLOOKUP($B87,Miljö!$B$1:$AG$479,MATCH(H$3,Miljö!$B$1:$AK$1,0),FALSE)</f>
        <v>5</v>
      </c>
      <c r="I87">
        <f>VLOOKUP($B87,Miljö!$B$1:$AG$479,MATCH(I$3,Miljö!$B$1:$AK$1,0),FALSE)</f>
        <v>0</v>
      </c>
      <c r="K87">
        <f>VLOOKUP($B87,Totalt!$B$1:$BP$500,MATCH("total el",Totalt!$B$1:$BP$1,0),FALSE)</f>
        <v>0.308</v>
      </c>
      <c r="M87" s="250">
        <f t="shared" si="4"/>
        <v>0.33880000000000005</v>
      </c>
      <c r="N87" s="250">
        <f t="shared" si="5"/>
        <v>1.54</v>
      </c>
      <c r="O87" s="250">
        <f t="shared" si="6"/>
        <v>0</v>
      </c>
    </row>
    <row r="88" spans="1:15" x14ac:dyDescent="0.25">
      <c r="A88" s="2" t="s">
        <v>145</v>
      </c>
      <c r="B88" s="2" t="s">
        <v>146</v>
      </c>
      <c r="C88" t="str">
        <f>VLOOKUP($B88,Totalt!$B$1:$BP$500,MATCH("Kvalitetsgranskad:",Totalt!$B$1:$BP$1,0),FALSE)</f>
        <v>Ja</v>
      </c>
      <c r="E88" t="str">
        <f>VLOOKUP($B88,Miljö!$B$1:$AG$479,MATCH(E$3,Miljö!$B$1:$AK$1,0),FALSE)</f>
        <v>Ja</v>
      </c>
      <c r="F88" t="str">
        <f>VLOOKUP($B88,Miljö!$B$1:$AG$479,MATCH(F$3,Miljö!$B$1:$AK$1,0),FALSE)</f>
        <v>'FEAB Bra Miljöval'</v>
      </c>
      <c r="G88">
        <f>VLOOKUP($B88,Miljö!$B$1:$AG$479,MATCH(G$3,Miljö!$B$1:$AK$1,0),FALSE)</f>
        <v>0.78</v>
      </c>
      <c r="H88">
        <f>VLOOKUP($B88,Miljö!$B$1:$AG$479,MATCH(H$3,Miljö!$B$1:$AK$1,0),FALSE)</f>
        <v>0</v>
      </c>
      <c r="I88">
        <f>VLOOKUP($B88,Miljö!$B$1:$AG$479,MATCH(I$3,Miljö!$B$1:$AK$1,0),FALSE)</f>
        <v>0</v>
      </c>
      <c r="K88">
        <f>VLOOKUP($B88,Totalt!$B$1:$BP$500,MATCH("total el",Totalt!$B$1:$BP$1,0),FALSE)</f>
        <v>1.5089999999999999</v>
      </c>
      <c r="M88" s="250">
        <f t="shared" si="4"/>
        <v>1.17702</v>
      </c>
      <c r="N88" s="250">
        <f t="shared" si="5"/>
        <v>0</v>
      </c>
      <c r="O88" s="250">
        <f t="shared" si="6"/>
        <v>0</v>
      </c>
    </row>
    <row r="89" spans="1:15" x14ac:dyDescent="0.25">
      <c r="A89" s="2" t="s">
        <v>145</v>
      </c>
      <c r="B89" s="2" t="s">
        <v>147</v>
      </c>
      <c r="C89" t="str">
        <f>VLOOKUP($B89,Totalt!$B$1:$BP$500,MATCH("Kvalitetsgranskad:",Totalt!$B$1:$BP$1,0),FALSE)</f>
        <v>Ja</v>
      </c>
      <c r="E89" t="str">
        <f>VLOOKUP($B89,Miljö!$B$1:$AG$479,MATCH(E$3,Miljö!$B$1:$AK$1,0),FALSE)</f>
        <v>Ja</v>
      </c>
      <c r="F89" t="str">
        <f>VLOOKUP($B89,Miljö!$B$1:$AG$479,MATCH(F$3,Miljö!$B$1:$AK$1,0),FALSE)</f>
        <v>'FEAB Bra Miljöval'</v>
      </c>
      <c r="G89">
        <f>VLOOKUP($B89,Miljö!$B$1:$AG$479,MATCH(G$3,Miljö!$B$1:$AK$1,0),FALSE)</f>
        <v>0.78</v>
      </c>
      <c r="H89">
        <f>VLOOKUP($B89,Miljö!$B$1:$AG$479,MATCH(H$3,Miljö!$B$1:$AK$1,0),FALSE)</f>
        <v>0</v>
      </c>
      <c r="I89">
        <f>VLOOKUP($B89,Miljö!$B$1:$AG$479,MATCH(I$3,Miljö!$B$1:$AK$1,0),FALSE)</f>
        <v>0</v>
      </c>
      <c r="K89">
        <f>VLOOKUP($B89,Totalt!$B$1:$BP$500,MATCH("total el",Totalt!$B$1:$BP$1,0),FALSE)</f>
        <v>3.5999999999999997E-2</v>
      </c>
      <c r="M89" s="250">
        <f t="shared" si="4"/>
        <v>2.8079999999999997E-2</v>
      </c>
      <c r="N89" s="250">
        <f t="shared" si="5"/>
        <v>0</v>
      </c>
      <c r="O89" s="250">
        <f t="shared" si="6"/>
        <v>0</v>
      </c>
    </row>
    <row r="90" spans="1:15" x14ac:dyDescent="0.25">
      <c r="A90" s="2" t="s">
        <v>145</v>
      </c>
      <c r="B90" s="2" t="s">
        <v>148</v>
      </c>
      <c r="C90" t="str">
        <f>VLOOKUP($B90,Totalt!$B$1:$BP$500,MATCH("Kvalitetsgranskad:",Totalt!$B$1:$BP$1,0),FALSE)</f>
        <v>Ja</v>
      </c>
      <c r="E90" t="str">
        <f>VLOOKUP($B90,Miljö!$B$1:$AG$479,MATCH(E$3,Miljö!$B$1:$AK$1,0),FALSE)</f>
        <v>Nej</v>
      </c>
      <c r="F90" t="str">
        <f>VLOOKUP($B90,Miljö!$B$1:$AG$479,MATCH(F$3,Miljö!$B$1:$AK$1,0),FALSE)</f>
        <v>'Nordisk residual'</v>
      </c>
      <c r="G90">
        <f>VLOOKUP($B90,Miljö!$B$1:$AG$479,MATCH(G$3,Miljö!$B$1:$AK$1,0),FALSE)</f>
        <v>2.38</v>
      </c>
      <c r="H90">
        <f>VLOOKUP($B90,Miljö!$B$1:$AG$479,MATCH(H$3,Miljö!$B$1:$AK$1,0),FALSE)</f>
        <v>345</v>
      </c>
      <c r="I90">
        <f>VLOOKUP($B90,Miljö!$B$1:$AG$479,MATCH(I$3,Miljö!$B$1:$AK$1,0),FALSE)</f>
        <v>0.42</v>
      </c>
      <c r="K90">
        <f>VLOOKUP($B90,Totalt!$B$1:$BP$500,MATCH("total el",Totalt!$B$1:$BP$1,0),FALSE)</f>
        <v>0.04</v>
      </c>
      <c r="M90" s="250">
        <f t="shared" si="4"/>
        <v>9.5199999999999993E-2</v>
      </c>
      <c r="N90" s="250">
        <f t="shared" si="5"/>
        <v>13.8</v>
      </c>
      <c r="O90" s="250">
        <f t="shared" si="6"/>
        <v>1.6799999999999999E-2</v>
      </c>
    </row>
    <row r="91" spans="1:15" x14ac:dyDescent="0.25">
      <c r="A91" s="2" t="s">
        <v>149</v>
      </c>
      <c r="B91" s="2" t="s">
        <v>150</v>
      </c>
      <c r="C91" t="str">
        <f>VLOOKUP($B91,Totalt!$B$1:$BP$500,MATCH("Kvalitetsgranskad:",Totalt!$B$1:$BP$1,0),FALSE)</f>
        <v>Ja</v>
      </c>
      <c r="E91" t="str">
        <f>VLOOKUP($B91,Miljö!$B$1:$AG$479,MATCH(E$3,Miljö!$B$1:$AK$1,0),FALSE)</f>
        <v>Ja</v>
      </c>
      <c r="F91" t="str">
        <f>VLOOKUP($B91,Miljö!$B$1:$AG$479,MATCH(F$3,Miljö!$B$1:$AK$1,0),FALSE)</f>
        <v>'Egen vindkraft'</v>
      </c>
      <c r="G91">
        <f>VLOOKUP($B91,Miljö!$B$1:$AG$479,MATCH(G$3,Miljö!$B$1:$AK$1,0),FALSE)</f>
        <v>0</v>
      </c>
      <c r="H91">
        <f>VLOOKUP($B91,Miljö!$B$1:$AG$479,MATCH(H$3,Miljö!$B$1:$AK$1,0),FALSE)</f>
        <v>0</v>
      </c>
      <c r="I91">
        <f>VLOOKUP($B91,Miljö!$B$1:$AG$479,MATCH(I$3,Miljö!$B$1:$AK$1,0),FALSE)</f>
        <v>0</v>
      </c>
      <c r="K91">
        <f>VLOOKUP($B91,Totalt!$B$1:$BP$500,MATCH("total el",Totalt!$B$1:$BP$1,0),FALSE)</f>
        <v>0.1</v>
      </c>
      <c r="M91" s="250">
        <f t="shared" si="4"/>
        <v>0</v>
      </c>
      <c r="N91" s="250">
        <f t="shared" si="5"/>
        <v>0</v>
      </c>
      <c r="O91" s="250">
        <f t="shared" si="6"/>
        <v>0</v>
      </c>
    </row>
    <row r="92" spans="1:15" x14ac:dyDescent="0.25">
      <c r="A92" s="2" t="s">
        <v>149</v>
      </c>
      <c r="B92" s="2" t="s">
        <v>151</v>
      </c>
      <c r="C92" t="str">
        <f>VLOOKUP($B92,Totalt!$B$1:$BP$500,MATCH("Kvalitetsgranskad:",Totalt!$B$1:$BP$1,0),FALSE)</f>
        <v>Ja</v>
      </c>
      <c r="E92" t="str">
        <f>VLOOKUP($B92,Miljö!$B$1:$AG$479,MATCH(E$3,Miljö!$B$1:$AK$1,0),FALSE)</f>
        <v>Ja</v>
      </c>
      <c r="F92" t="str">
        <f>VLOOKUP($B92,Miljö!$B$1:$AG$479,MATCH(F$3,Miljö!$B$1:$AK$1,0),FALSE)</f>
        <v>'Egen vindkraft'</v>
      </c>
      <c r="G92">
        <f>VLOOKUP($B92,Miljö!$B$1:$AG$479,MATCH(G$3,Miljö!$B$1:$AK$1,0),FALSE)</f>
        <v>0</v>
      </c>
      <c r="H92">
        <f>VLOOKUP($B92,Miljö!$B$1:$AG$479,MATCH(H$3,Miljö!$B$1:$AK$1,0),FALSE)</f>
        <v>0</v>
      </c>
      <c r="I92">
        <f>VLOOKUP($B92,Miljö!$B$1:$AG$479,MATCH(I$3,Miljö!$B$1:$AK$1,0),FALSE)</f>
        <v>0</v>
      </c>
      <c r="K92">
        <f>VLOOKUP($B92,Totalt!$B$1:$BP$500,MATCH("total el",Totalt!$B$1:$BP$1,0),FALSE)</f>
        <v>9.6260300000000001</v>
      </c>
      <c r="M92" s="250">
        <f t="shared" si="4"/>
        <v>0</v>
      </c>
      <c r="N92" s="250">
        <f t="shared" si="5"/>
        <v>0</v>
      </c>
      <c r="O92" s="250">
        <f t="shared" si="6"/>
        <v>0</v>
      </c>
    </row>
    <row r="93" spans="1:15" x14ac:dyDescent="0.25">
      <c r="A93" s="2" t="s">
        <v>149</v>
      </c>
      <c r="B93" s="2" t="s">
        <v>152</v>
      </c>
      <c r="C93" t="str">
        <f>VLOOKUP($B93,Totalt!$B$1:$BP$500,MATCH("Kvalitetsgranskad:",Totalt!$B$1:$BP$1,0),FALSE)</f>
        <v>Ja</v>
      </c>
      <c r="E93" t="str">
        <f>VLOOKUP($B93,Miljö!$B$1:$AG$479,MATCH(E$3,Miljö!$B$1:$AK$1,0),FALSE)</f>
        <v>Ja</v>
      </c>
      <c r="F93" t="str">
        <f>VLOOKUP($B93,Miljö!$B$1:$AG$479,MATCH(F$3,Miljö!$B$1:$AK$1,0),FALSE)</f>
        <v>'Egen vindkraft'</v>
      </c>
      <c r="G93">
        <f>VLOOKUP($B93,Miljö!$B$1:$AG$479,MATCH(G$3,Miljö!$B$1:$AK$1,0),FALSE)</f>
        <v>0</v>
      </c>
      <c r="H93">
        <f>VLOOKUP($B93,Miljö!$B$1:$AG$479,MATCH(H$3,Miljö!$B$1:$AK$1,0),FALSE)</f>
        <v>0</v>
      </c>
      <c r="I93">
        <f>VLOOKUP($B93,Miljö!$B$1:$AG$479,MATCH(I$3,Miljö!$B$1:$AK$1,0),FALSE)</f>
        <v>0</v>
      </c>
      <c r="K93">
        <f>VLOOKUP($B93,Totalt!$B$1:$BP$500,MATCH("total el",Totalt!$B$1:$BP$1,0),FALSE)</f>
        <v>0.05</v>
      </c>
      <c r="M93" s="250">
        <f t="shared" si="4"/>
        <v>0</v>
      </c>
      <c r="N93" s="250">
        <f t="shared" si="5"/>
        <v>0</v>
      </c>
      <c r="O93" s="250">
        <f t="shared" si="6"/>
        <v>0</v>
      </c>
    </row>
    <row r="94" spans="1:15" x14ac:dyDescent="0.25">
      <c r="A94" s="2" t="s">
        <v>149</v>
      </c>
      <c r="B94" s="2" t="s">
        <v>153</v>
      </c>
      <c r="C94" t="str">
        <f>VLOOKUP($B94,Totalt!$B$1:$BP$500,MATCH("Kvalitetsgranskad:",Totalt!$B$1:$BP$1,0),FALSE)</f>
        <v>Ja</v>
      </c>
      <c r="E94" t="str">
        <f>VLOOKUP($B94,Miljö!$B$1:$AG$479,MATCH(E$3,Miljö!$B$1:$AK$1,0),FALSE)</f>
        <v>Ja</v>
      </c>
      <c r="F94" t="str">
        <f>VLOOKUP($B94,Miljö!$B$1:$AG$479,MATCH(F$3,Miljö!$B$1:$AK$1,0),FALSE)</f>
        <v>'Egen vindkraft'</v>
      </c>
      <c r="G94">
        <f>VLOOKUP($B94,Miljö!$B$1:$AG$479,MATCH(G$3,Miljö!$B$1:$AK$1,0),FALSE)</f>
        <v>0</v>
      </c>
      <c r="H94">
        <f>VLOOKUP($B94,Miljö!$B$1:$AG$479,MATCH(H$3,Miljö!$B$1:$AK$1,0),FALSE)</f>
        <v>0</v>
      </c>
      <c r="I94">
        <f>VLOOKUP($B94,Miljö!$B$1:$AG$479,MATCH(I$3,Miljö!$B$1:$AK$1,0),FALSE)</f>
        <v>0</v>
      </c>
      <c r="K94">
        <f>VLOOKUP($B94,Totalt!$B$1:$BP$500,MATCH("total el",Totalt!$B$1:$BP$1,0),FALSE)</f>
        <v>0.11</v>
      </c>
      <c r="M94" s="250">
        <f t="shared" si="4"/>
        <v>0</v>
      </c>
      <c r="N94" s="250">
        <f t="shared" si="5"/>
        <v>0</v>
      </c>
      <c r="O94" s="250">
        <f t="shared" si="6"/>
        <v>0</v>
      </c>
    </row>
    <row r="95" spans="1:15" x14ac:dyDescent="0.25">
      <c r="A95" s="2" t="s">
        <v>154</v>
      </c>
      <c r="B95" s="2" t="s">
        <v>155</v>
      </c>
      <c r="C95" t="str">
        <f>VLOOKUP($B95,Totalt!$B$1:$BP$500,MATCH("Kvalitetsgranskad:",Totalt!$B$1:$BP$1,0),FALSE)</f>
        <v>Ja</v>
      </c>
      <c r="E95" t="str">
        <f>VLOOKUP($B95,Miljö!$B$1:$AG$479,MATCH(E$3,Miljö!$B$1:$AK$1,0),FALSE)</f>
        <v>Nej</v>
      </c>
      <c r="F95" t="str">
        <f>VLOOKUP($B95,Miljö!$B$1:$AG$479,MATCH(F$3,Miljö!$B$1:$AK$1,0),FALSE)</f>
        <v>-</v>
      </c>
      <c r="G95">
        <f>VLOOKUP($B95,Miljö!$B$1:$AG$479,MATCH(G$3,Miljö!$B$1:$AK$1,0),FALSE)</f>
        <v>2.38</v>
      </c>
      <c r="H95">
        <f>VLOOKUP($B95,Miljö!$B$1:$AG$479,MATCH(H$3,Miljö!$B$1:$AK$1,0),FALSE)</f>
        <v>344.47</v>
      </c>
      <c r="I95">
        <f>VLOOKUP($B95,Miljö!$B$1:$AG$479,MATCH(I$3,Miljö!$B$1:$AK$1,0),FALSE)</f>
        <v>0.42</v>
      </c>
      <c r="K95">
        <f>VLOOKUP($B95,Totalt!$B$1:$BP$500,MATCH("total el",Totalt!$B$1:$BP$1,0),FALSE)</f>
        <v>3.09</v>
      </c>
      <c r="M95" s="250">
        <f t="shared" si="4"/>
        <v>7.3541999999999996</v>
      </c>
      <c r="N95" s="250">
        <f t="shared" si="5"/>
        <v>1064.4123</v>
      </c>
      <c r="O95" s="250">
        <f t="shared" si="6"/>
        <v>1.2977999999999998</v>
      </c>
    </row>
    <row r="96" spans="1:15" x14ac:dyDescent="0.25">
      <c r="A96" s="2" t="s">
        <v>156</v>
      </c>
      <c r="B96" s="2" t="s">
        <v>157</v>
      </c>
      <c r="C96" t="str">
        <f>VLOOKUP($B96,Totalt!$B$1:$BP$500,MATCH("Kvalitetsgranskad:",Totalt!$B$1:$BP$1,0),FALSE)</f>
        <v>Nej</v>
      </c>
      <c r="E96" t="str">
        <f>VLOOKUP($B96,Miljö!$B$1:$AG$479,MATCH(E$3,Miljö!$B$1:$AK$1,0),FALSE)</f>
        <v>Nej</v>
      </c>
      <c r="F96" t="str">
        <f>VLOOKUP($B96,Miljö!$B$1:$AG$479,MATCH(F$3,Miljö!$B$1:$AK$1,0),FALSE)</f>
        <v>-</v>
      </c>
      <c r="G96">
        <f>VLOOKUP($B96,Miljö!$B$1:$AG$479,MATCH(G$3,Miljö!$B$1:$AK$1,0),FALSE)</f>
        <v>2.38</v>
      </c>
      <c r="H96">
        <f>VLOOKUP($B96,Miljö!$B$1:$AG$479,MATCH(H$3,Miljö!$B$1:$AK$1,0),FALSE)</f>
        <v>344.47</v>
      </c>
      <c r="I96">
        <f>VLOOKUP($B96,Miljö!$B$1:$AG$479,MATCH(I$3,Miljö!$B$1:$AK$1,0),FALSE)</f>
        <v>0.42</v>
      </c>
      <c r="K96">
        <f>VLOOKUP($B96,Totalt!$B$1:$BP$500,MATCH("total el",Totalt!$B$1:$BP$1,0),FALSE)</f>
        <v>0</v>
      </c>
      <c r="M96" s="250">
        <f t="shared" si="4"/>
        <v>0</v>
      </c>
      <c r="N96" s="250">
        <f t="shared" si="5"/>
        <v>0</v>
      </c>
      <c r="O96" s="250">
        <f t="shared" si="6"/>
        <v>0</v>
      </c>
    </row>
    <row r="97" spans="1:15" x14ac:dyDescent="0.25">
      <c r="A97" s="2" t="s">
        <v>162</v>
      </c>
      <c r="B97" s="2" t="s">
        <v>163</v>
      </c>
      <c r="C97" t="str">
        <f>VLOOKUP($B97,Totalt!$B$1:$BP$500,MATCH("Kvalitetsgranskad:",Totalt!$B$1:$BP$1,0),FALSE)</f>
        <v>Nej</v>
      </c>
      <c r="E97" t="str">
        <f>VLOOKUP($B97,Miljö!$B$1:$AG$479,MATCH(E$3,Miljö!$B$1:$AK$1,0),FALSE)</f>
        <v>Nej</v>
      </c>
      <c r="F97" t="str">
        <f>VLOOKUP($B97,Miljö!$B$1:$AG$479,MATCH(F$3,Miljö!$B$1:$AK$1,0),FALSE)</f>
        <v>-</v>
      </c>
      <c r="G97">
        <f>VLOOKUP($B97,Miljö!$B$1:$AG$479,MATCH(G$3,Miljö!$B$1:$AK$1,0),FALSE)</f>
        <v>2.38</v>
      </c>
      <c r="H97">
        <f>VLOOKUP($B97,Miljö!$B$1:$AG$479,MATCH(H$3,Miljö!$B$1:$AK$1,0),FALSE)</f>
        <v>344.47</v>
      </c>
      <c r="I97">
        <f>VLOOKUP($B97,Miljö!$B$1:$AG$479,MATCH(I$3,Miljö!$B$1:$AK$1,0),FALSE)</f>
        <v>0.42</v>
      </c>
      <c r="K97">
        <f>VLOOKUP($B97,Totalt!$B$1:$BP$500,MATCH("total el",Totalt!$B$1:$BP$1,0),FALSE)</f>
        <v>0</v>
      </c>
      <c r="M97" s="250">
        <f t="shared" si="4"/>
        <v>0</v>
      </c>
      <c r="N97" s="250">
        <f t="shared" si="5"/>
        <v>0</v>
      </c>
      <c r="O97" s="250">
        <f t="shared" si="6"/>
        <v>0</v>
      </c>
    </row>
    <row r="98" spans="1:15" x14ac:dyDescent="0.25">
      <c r="A98" s="2" t="s">
        <v>162</v>
      </c>
      <c r="B98" s="2" t="s">
        <v>164</v>
      </c>
      <c r="C98" t="str">
        <f>VLOOKUP($B98,Totalt!$B$1:$BP$500,MATCH("Kvalitetsgranskad:",Totalt!$B$1:$BP$1,0),FALSE)</f>
        <v>Nej</v>
      </c>
      <c r="E98" t="str">
        <f>VLOOKUP($B98,Miljö!$B$1:$AG$479,MATCH(E$3,Miljö!$B$1:$AK$1,0),FALSE)</f>
        <v>Nej</v>
      </c>
      <c r="F98" t="str">
        <f>VLOOKUP($B98,Miljö!$B$1:$AG$479,MATCH(F$3,Miljö!$B$1:$AK$1,0),FALSE)</f>
        <v>-</v>
      </c>
      <c r="G98">
        <f>VLOOKUP($B98,Miljö!$B$1:$AG$479,MATCH(G$3,Miljö!$B$1:$AK$1,0),FALSE)</f>
        <v>2.38</v>
      </c>
      <c r="H98">
        <f>VLOOKUP($B98,Miljö!$B$1:$AG$479,MATCH(H$3,Miljö!$B$1:$AK$1,0),FALSE)</f>
        <v>344.47</v>
      </c>
      <c r="I98">
        <f>VLOOKUP($B98,Miljö!$B$1:$AG$479,MATCH(I$3,Miljö!$B$1:$AK$1,0),FALSE)</f>
        <v>0.42</v>
      </c>
      <c r="K98">
        <f>VLOOKUP($B98,Totalt!$B$1:$BP$500,MATCH("total el",Totalt!$B$1:$BP$1,0),FALSE)</f>
        <v>0</v>
      </c>
      <c r="M98" s="250">
        <f t="shared" si="4"/>
        <v>0</v>
      </c>
      <c r="N98" s="250">
        <f t="shared" si="5"/>
        <v>0</v>
      </c>
      <c r="O98" s="250">
        <f t="shared" si="6"/>
        <v>0</v>
      </c>
    </row>
    <row r="99" spans="1:15" x14ac:dyDescent="0.25">
      <c r="A99" s="2" t="s">
        <v>162</v>
      </c>
      <c r="B99" s="2" t="s">
        <v>165</v>
      </c>
      <c r="C99" t="str">
        <f>VLOOKUP($B99,Totalt!$B$1:$BP$500,MATCH("Kvalitetsgranskad:",Totalt!$B$1:$BP$1,0),FALSE)</f>
        <v>Nej</v>
      </c>
      <c r="E99" t="str">
        <f>VLOOKUP($B99,Miljö!$B$1:$AG$479,MATCH(E$3,Miljö!$B$1:$AK$1,0),FALSE)</f>
        <v>Nej</v>
      </c>
      <c r="F99" t="str">
        <f>VLOOKUP($B99,Miljö!$B$1:$AG$479,MATCH(F$3,Miljö!$B$1:$AK$1,0),FALSE)</f>
        <v>-</v>
      </c>
      <c r="G99">
        <f>VLOOKUP($B99,Miljö!$B$1:$AG$479,MATCH(G$3,Miljö!$B$1:$AK$1,0),FALSE)</f>
        <v>2.38</v>
      </c>
      <c r="H99">
        <f>VLOOKUP($B99,Miljö!$B$1:$AG$479,MATCH(H$3,Miljö!$B$1:$AK$1,0),FALSE)</f>
        <v>344.47</v>
      </c>
      <c r="I99">
        <f>VLOOKUP($B99,Miljö!$B$1:$AG$479,MATCH(I$3,Miljö!$B$1:$AK$1,0),FALSE)</f>
        <v>0.42</v>
      </c>
      <c r="K99">
        <f>VLOOKUP($B99,Totalt!$B$1:$BP$500,MATCH("total el",Totalt!$B$1:$BP$1,0),FALSE)</f>
        <v>0</v>
      </c>
      <c r="M99" s="250">
        <f t="shared" si="4"/>
        <v>0</v>
      </c>
      <c r="N99" s="250">
        <f t="shared" si="5"/>
        <v>0</v>
      </c>
      <c r="O99" s="250">
        <f t="shared" si="6"/>
        <v>0</v>
      </c>
    </row>
    <row r="100" spans="1:15" x14ac:dyDescent="0.25">
      <c r="A100" s="2" t="s">
        <v>162</v>
      </c>
      <c r="B100" s="2" t="s">
        <v>166</v>
      </c>
      <c r="C100" t="str">
        <f>VLOOKUP($B100,Totalt!$B$1:$BP$500,MATCH("Kvalitetsgranskad:",Totalt!$B$1:$BP$1,0),FALSE)</f>
        <v>Ja</v>
      </c>
      <c r="E100" t="str">
        <f>VLOOKUP($B100,Miljö!$B$1:$AG$479,MATCH(E$3,Miljö!$B$1:$AK$1,0),FALSE)</f>
        <v>Ja</v>
      </c>
      <c r="F100" t="str">
        <f>VLOOKUP($B100,Miljö!$B$1:$AG$479,MATCH(F$3,Miljö!$B$1:$AK$1,0),FALSE)</f>
        <v>'Vattenkraft och biokraft'</v>
      </c>
      <c r="G100">
        <f>VLOOKUP($B100,Miljö!$B$1:$AG$479,MATCH(G$3,Miljö!$B$1:$AK$1,0),FALSE)</f>
        <v>0</v>
      </c>
      <c r="H100">
        <f>VLOOKUP($B100,Miljö!$B$1:$AG$479,MATCH(H$3,Miljö!$B$1:$AK$1,0),FALSE)</f>
        <v>0</v>
      </c>
      <c r="I100">
        <f>VLOOKUP($B100,Miljö!$B$1:$AG$479,MATCH(I$3,Miljö!$B$1:$AK$1,0),FALSE)</f>
        <v>0</v>
      </c>
      <c r="K100">
        <f>VLOOKUP($B100,Totalt!$B$1:$BP$500,MATCH("total el",Totalt!$B$1:$BP$1,0),FALSE)</f>
        <v>960.38400000000001</v>
      </c>
      <c r="M100" s="250">
        <f t="shared" si="4"/>
        <v>0</v>
      </c>
      <c r="N100" s="250">
        <f t="shared" si="5"/>
        <v>0</v>
      </c>
      <c r="O100" s="250">
        <f t="shared" si="6"/>
        <v>0</v>
      </c>
    </row>
    <row r="101" spans="1:15" x14ac:dyDescent="0.25">
      <c r="A101" s="2" t="s">
        <v>162</v>
      </c>
      <c r="B101" s="2" t="s">
        <v>167</v>
      </c>
      <c r="C101" t="str">
        <f>VLOOKUP($B101,Totalt!$B$1:$BP$500,MATCH("Kvalitetsgranskad:",Totalt!$B$1:$BP$1,0),FALSE)</f>
        <v>Nej</v>
      </c>
      <c r="E101" t="str">
        <f>VLOOKUP($B101,Miljö!$B$1:$AG$479,MATCH(E$3,Miljö!$B$1:$AK$1,0),FALSE)</f>
        <v>Nej</v>
      </c>
      <c r="F101" t="str">
        <f>VLOOKUP($B101,Miljö!$B$1:$AG$479,MATCH(F$3,Miljö!$B$1:$AK$1,0),FALSE)</f>
        <v>-</v>
      </c>
      <c r="G101">
        <f>VLOOKUP($B101,Miljö!$B$1:$AG$479,MATCH(G$3,Miljö!$B$1:$AK$1,0),FALSE)</f>
        <v>2.38</v>
      </c>
      <c r="H101">
        <f>VLOOKUP($B101,Miljö!$B$1:$AG$479,MATCH(H$3,Miljö!$B$1:$AK$1,0),FALSE)</f>
        <v>344.47</v>
      </c>
      <c r="I101">
        <f>VLOOKUP($B101,Miljö!$B$1:$AG$479,MATCH(I$3,Miljö!$B$1:$AK$1,0),FALSE)</f>
        <v>0.42</v>
      </c>
      <c r="K101">
        <f>VLOOKUP($B101,Totalt!$B$1:$BP$500,MATCH("total el",Totalt!$B$1:$BP$1,0),FALSE)</f>
        <v>0</v>
      </c>
      <c r="M101" s="250">
        <f t="shared" si="4"/>
        <v>0</v>
      </c>
      <c r="N101" s="250">
        <f t="shared" si="5"/>
        <v>0</v>
      </c>
      <c r="O101" s="250">
        <f t="shared" si="6"/>
        <v>0</v>
      </c>
    </row>
    <row r="102" spans="1:15" x14ac:dyDescent="0.25">
      <c r="A102" s="2" t="s">
        <v>162</v>
      </c>
      <c r="B102" s="2" t="s">
        <v>168</v>
      </c>
      <c r="C102" t="str">
        <f>VLOOKUP($B102,Totalt!$B$1:$BP$500,MATCH("Kvalitetsgranskad:",Totalt!$B$1:$BP$1,0),FALSE)</f>
        <v>Nej</v>
      </c>
      <c r="E102" t="str">
        <f>VLOOKUP($B102,Miljö!$B$1:$AG$479,MATCH(E$3,Miljö!$B$1:$AK$1,0),FALSE)</f>
        <v>Nej</v>
      </c>
      <c r="F102" t="str">
        <f>VLOOKUP($B102,Miljö!$B$1:$AG$479,MATCH(F$3,Miljö!$B$1:$AK$1,0),FALSE)</f>
        <v>-</v>
      </c>
      <c r="G102">
        <f>VLOOKUP($B102,Miljö!$B$1:$AG$479,MATCH(G$3,Miljö!$B$1:$AK$1,0),FALSE)</f>
        <v>2.38</v>
      </c>
      <c r="H102">
        <f>VLOOKUP($B102,Miljö!$B$1:$AG$479,MATCH(H$3,Miljö!$B$1:$AK$1,0),FALSE)</f>
        <v>344.47</v>
      </c>
      <c r="I102">
        <f>VLOOKUP($B102,Miljö!$B$1:$AG$479,MATCH(I$3,Miljö!$B$1:$AK$1,0),FALSE)</f>
        <v>0.42</v>
      </c>
      <c r="K102">
        <f>VLOOKUP($B102,Totalt!$B$1:$BP$500,MATCH("total el",Totalt!$B$1:$BP$1,0),FALSE)</f>
        <v>0</v>
      </c>
      <c r="M102" s="250">
        <f t="shared" si="4"/>
        <v>0</v>
      </c>
      <c r="N102" s="250">
        <f t="shared" si="5"/>
        <v>0</v>
      </c>
      <c r="O102" s="250">
        <f t="shared" si="6"/>
        <v>0</v>
      </c>
    </row>
    <row r="103" spans="1:15" x14ac:dyDescent="0.25">
      <c r="A103" s="2" t="s">
        <v>162</v>
      </c>
      <c r="B103" s="2" t="s">
        <v>169</v>
      </c>
      <c r="C103" t="str">
        <f>VLOOKUP($B103,Totalt!$B$1:$BP$500,MATCH("Kvalitetsgranskad:",Totalt!$B$1:$BP$1,0),FALSE)</f>
        <v>Nej</v>
      </c>
      <c r="E103" t="str">
        <f>VLOOKUP($B103,Miljö!$B$1:$AG$479,MATCH(E$3,Miljö!$B$1:$AK$1,0),FALSE)</f>
        <v>Nej</v>
      </c>
      <c r="F103" t="str">
        <f>VLOOKUP($B103,Miljö!$B$1:$AG$479,MATCH(F$3,Miljö!$B$1:$AK$1,0),FALSE)</f>
        <v>-</v>
      </c>
      <c r="G103">
        <f>VLOOKUP($B103,Miljö!$B$1:$AG$479,MATCH(G$3,Miljö!$B$1:$AK$1,0),FALSE)</f>
        <v>2.38</v>
      </c>
      <c r="H103">
        <f>VLOOKUP($B103,Miljö!$B$1:$AG$479,MATCH(H$3,Miljö!$B$1:$AK$1,0),FALSE)</f>
        <v>344.47</v>
      </c>
      <c r="I103">
        <f>VLOOKUP($B103,Miljö!$B$1:$AG$479,MATCH(I$3,Miljö!$B$1:$AK$1,0),FALSE)</f>
        <v>0.42</v>
      </c>
      <c r="K103">
        <f>VLOOKUP($B103,Totalt!$B$1:$BP$500,MATCH("total el",Totalt!$B$1:$BP$1,0),FALSE)</f>
        <v>0</v>
      </c>
      <c r="M103" s="250">
        <f t="shared" si="4"/>
        <v>0</v>
      </c>
      <c r="N103" s="250">
        <f t="shared" si="5"/>
        <v>0</v>
      </c>
      <c r="O103" s="250">
        <f t="shared" si="6"/>
        <v>0</v>
      </c>
    </row>
    <row r="104" spans="1:15" x14ac:dyDescent="0.25">
      <c r="A104" s="2" t="s">
        <v>162</v>
      </c>
      <c r="B104" s="2" t="s">
        <v>170</v>
      </c>
      <c r="C104" t="str">
        <f>VLOOKUP($B104,Totalt!$B$1:$BP$500,MATCH("Kvalitetsgranskad:",Totalt!$B$1:$BP$1,0),FALSE)</f>
        <v>Ja</v>
      </c>
      <c r="E104" t="str">
        <f>VLOOKUP($B104,Miljö!$B$1:$AG$479,MATCH(E$3,Miljö!$B$1:$AK$1,0),FALSE)</f>
        <v>Nej</v>
      </c>
      <c r="F104" t="str">
        <f>VLOOKUP($B104,Miljö!$B$1:$AG$479,MATCH(F$3,Miljö!$B$1:$AK$1,0),FALSE)</f>
        <v>-</v>
      </c>
      <c r="G104">
        <f>VLOOKUP($B104,Miljö!$B$1:$AG$479,MATCH(G$3,Miljö!$B$1:$AK$1,0),FALSE)</f>
        <v>2.38</v>
      </c>
      <c r="H104">
        <f>VLOOKUP($B104,Miljö!$B$1:$AG$479,MATCH(H$3,Miljö!$B$1:$AK$1,0),FALSE)</f>
        <v>344.47</v>
      </c>
      <c r="I104">
        <f>VLOOKUP($B104,Miljö!$B$1:$AG$479,MATCH(I$3,Miljö!$B$1:$AK$1,0),FALSE)</f>
        <v>0.42</v>
      </c>
      <c r="K104">
        <f>VLOOKUP($B104,Totalt!$B$1:$BP$500,MATCH("total el",Totalt!$B$1:$BP$1,0),FALSE)</f>
        <v>1.155</v>
      </c>
      <c r="M104" s="250">
        <f t="shared" si="4"/>
        <v>2.7488999999999999</v>
      </c>
      <c r="N104" s="250">
        <f t="shared" si="5"/>
        <v>397.86285000000004</v>
      </c>
      <c r="O104" s="250">
        <f t="shared" si="6"/>
        <v>0.48509999999999998</v>
      </c>
    </row>
    <row r="105" spans="1:15" x14ac:dyDescent="0.25">
      <c r="A105" s="2" t="s">
        <v>162</v>
      </c>
      <c r="B105" s="2" t="s">
        <v>171</v>
      </c>
      <c r="C105" t="str">
        <f>VLOOKUP($B105,Totalt!$B$1:$BP$500,MATCH("Kvalitetsgranskad:",Totalt!$B$1:$BP$1,0),FALSE)</f>
        <v>Nej</v>
      </c>
      <c r="E105" t="str">
        <f>VLOOKUP($B105,Miljö!$B$1:$AG$479,MATCH(E$3,Miljö!$B$1:$AK$1,0),FALSE)</f>
        <v>Nej</v>
      </c>
      <c r="F105" t="str">
        <f>VLOOKUP($B105,Miljö!$B$1:$AG$479,MATCH(F$3,Miljö!$B$1:$AK$1,0),FALSE)</f>
        <v>-</v>
      </c>
      <c r="G105">
        <f>VLOOKUP($B105,Miljö!$B$1:$AG$479,MATCH(G$3,Miljö!$B$1:$AK$1,0),FALSE)</f>
        <v>2.38</v>
      </c>
      <c r="H105">
        <f>VLOOKUP($B105,Miljö!$B$1:$AG$479,MATCH(H$3,Miljö!$B$1:$AK$1,0),FALSE)</f>
        <v>344.47</v>
      </c>
      <c r="I105">
        <f>VLOOKUP($B105,Miljö!$B$1:$AG$479,MATCH(I$3,Miljö!$B$1:$AK$1,0),FALSE)</f>
        <v>0.42</v>
      </c>
      <c r="K105">
        <f>VLOOKUP($B105,Totalt!$B$1:$BP$500,MATCH("total el",Totalt!$B$1:$BP$1,0),FALSE)</f>
        <v>0</v>
      </c>
      <c r="M105" s="250">
        <f t="shared" si="4"/>
        <v>0</v>
      </c>
      <c r="N105" s="250">
        <f t="shared" si="5"/>
        <v>0</v>
      </c>
      <c r="O105" s="250">
        <f t="shared" si="6"/>
        <v>0</v>
      </c>
    </row>
    <row r="106" spans="1:15" x14ac:dyDescent="0.25">
      <c r="A106" s="2" t="s">
        <v>172</v>
      </c>
      <c r="B106" s="2" t="s">
        <v>173</v>
      </c>
      <c r="C106" t="str">
        <f>VLOOKUP($B106,Totalt!$B$1:$BP$500,MATCH("Kvalitetsgranskad:",Totalt!$B$1:$BP$1,0),FALSE)</f>
        <v>Nej</v>
      </c>
      <c r="E106" t="str">
        <f>VLOOKUP($B106,Miljö!$B$1:$AG$479,MATCH(E$3,Miljö!$B$1:$AK$1,0),FALSE)</f>
        <v>Nej</v>
      </c>
      <c r="F106" t="str">
        <f>VLOOKUP($B106,Miljö!$B$1:$AG$479,MATCH(F$3,Miljö!$B$1:$AK$1,0),FALSE)</f>
        <v>-</v>
      </c>
      <c r="G106">
        <f>VLOOKUP($B106,Miljö!$B$1:$AG$479,MATCH(G$3,Miljö!$B$1:$AK$1,0),FALSE)</f>
        <v>2.38</v>
      </c>
      <c r="H106">
        <f>VLOOKUP($B106,Miljö!$B$1:$AG$479,MATCH(H$3,Miljö!$B$1:$AK$1,0),FALSE)</f>
        <v>344.47</v>
      </c>
      <c r="I106">
        <f>VLOOKUP($B106,Miljö!$B$1:$AG$479,MATCH(I$3,Miljö!$B$1:$AK$1,0),FALSE)</f>
        <v>0.42</v>
      </c>
      <c r="K106">
        <f>VLOOKUP($B106,Totalt!$B$1:$BP$500,MATCH("total el",Totalt!$B$1:$BP$1,0),FALSE)</f>
        <v>0</v>
      </c>
      <c r="M106" s="250">
        <f t="shared" si="4"/>
        <v>0</v>
      </c>
      <c r="N106" s="250">
        <f t="shared" si="5"/>
        <v>0</v>
      </c>
      <c r="O106" s="250">
        <f t="shared" si="6"/>
        <v>0</v>
      </c>
    </row>
    <row r="107" spans="1:15" x14ac:dyDescent="0.25">
      <c r="A107" s="2" t="s">
        <v>172</v>
      </c>
      <c r="B107" s="2" t="s">
        <v>174</v>
      </c>
      <c r="C107" t="str">
        <f>VLOOKUP($B107,Totalt!$B$1:$BP$500,MATCH("Kvalitetsgranskad:",Totalt!$B$1:$BP$1,0),FALSE)</f>
        <v>Nej</v>
      </c>
      <c r="E107" t="str">
        <f>VLOOKUP($B107,Miljö!$B$1:$AG$479,MATCH(E$3,Miljö!$B$1:$AK$1,0),FALSE)</f>
        <v>Nej</v>
      </c>
      <c r="F107" t="str">
        <f>VLOOKUP($B107,Miljö!$B$1:$AG$479,MATCH(F$3,Miljö!$B$1:$AK$1,0),FALSE)</f>
        <v>-</v>
      </c>
      <c r="G107">
        <f>VLOOKUP($B107,Miljö!$B$1:$AG$479,MATCH(G$3,Miljö!$B$1:$AK$1,0),FALSE)</f>
        <v>2.38</v>
      </c>
      <c r="H107">
        <f>VLOOKUP($B107,Miljö!$B$1:$AG$479,MATCH(H$3,Miljö!$B$1:$AK$1,0),FALSE)</f>
        <v>344.47</v>
      </c>
      <c r="I107">
        <f>VLOOKUP($B107,Miljö!$B$1:$AG$479,MATCH(I$3,Miljö!$B$1:$AK$1,0),FALSE)</f>
        <v>0.42</v>
      </c>
      <c r="K107">
        <f>VLOOKUP($B107,Totalt!$B$1:$BP$500,MATCH("total el",Totalt!$B$1:$BP$1,0),FALSE)</f>
        <v>0</v>
      </c>
      <c r="M107" s="250">
        <f t="shared" si="4"/>
        <v>0</v>
      </c>
      <c r="N107" s="250">
        <f t="shared" si="5"/>
        <v>0</v>
      </c>
      <c r="O107" s="250">
        <f t="shared" si="6"/>
        <v>0</v>
      </c>
    </row>
    <row r="108" spans="1:15" x14ac:dyDescent="0.25">
      <c r="A108" s="2" t="s">
        <v>172</v>
      </c>
      <c r="B108" s="2" t="s">
        <v>175</v>
      </c>
      <c r="C108" t="str">
        <f>VLOOKUP($B108,Totalt!$B$1:$BP$500,MATCH("Kvalitetsgranskad:",Totalt!$B$1:$BP$1,0),FALSE)</f>
        <v>Nej</v>
      </c>
      <c r="E108" t="str">
        <f>VLOOKUP($B108,Miljö!$B$1:$AG$479,MATCH(E$3,Miljö!$B$1:$AK$1,0),FALSE)</f>
        <v>Nej</v>
      </c>
      <c r="F108" t="str">
        <f>VLOOKUP($B108,Miljö!$B$1:$AG$479,MATCH(F$3,Miljö!$B$1:$AK$1,0),FALSE)</f>
        <v>-</v>
      </c>
      <c r="G108">
        <f>VLOOKUP($B108,Miljö!$B$1:$AG$479,MATCH(G$3,Miljö!$B$1:$AK$1,0),FALSE)</f>
        <v>2.38</v>
      </c>
      <c r="H108">
        <f>VLOOKUP($B108,Miljö!$B$1:$AG$479,MATCH(H$3,Miljö!$B$1:$AK$1,0),FALSE)</f>
        <v>344.47</v>
      </c>
      <c r="I108">
        <f>VLOOKUP($B108,Miljö!$B$1:$AG$479,MATCH(I$3,Miljö!$B$1:$AK$1,0),FALSE)</f>
        <v>0.42</v>
      </c>
      <c r="K108">
        <f>VLOOKUP($B108,Totalt!$B$1:$BP$500,MATCH("total el",Totalt!$B$1:$BP$1,0),FALSE)</f>
        <v>8.9999999999999993E-3</v>
      </c>
      <c r="M108" s="250">
        <f t="shared" si="4"/>
        <v>2.1419999999999998E-2</v>
      </c>
      <c r="N108" s="250">
        <f t="shared" si="5"/>
        <v>3.1002299999999998</v>
      </c>
      <c r="O108" s="250">
        <f t="shared" si="6"/>
        <v>3.7799999999999995E-3</v>
      </c>
    </row>
    <row r="109" spans="1:15" x14ac:dyDescent="0.25">
      <c r="A109" s="2" t="s">
        <v>172</v>
      </c>
      <c r="B109" s="2" t="s">
        <v>176</v>
      </c>
      <c r="C109" t="str">
        <f>VLOOKUP($B109,Totalt!$B$1:$BP$500,MATCH("Kvalitetsgranskad:",Totalt!$B$1:$BP$1,0),FALSE)</f>
        <v>Nej</v>
      </c>
      <c r="E109" t="str">
        <f>VLOOKUP($B109,Miljö!$B$1:$AG$479,MATCH(E$3,Miljö!$B$1:$AK$1,0),FALSE)</f>
        <v>Nej</v>
      </c>
      <c r="F109" t="str">
        <f>VLOOKUP($B109,Miljö!$B$1:$AG$479,MATCH(F$3,Miljö!$B$1:$AK$1,0),FALSE)</f>
        <v>-</v>
      </c>
      <c r="G109">
        <f>VLOOKUP($B109,Miljö!$B$1:$AG$479,MATCH(G$3,Miljö!$B$1:$AK$1,0),FALSE)</f>
        <v>2.38</v>
      </c>
      <c r="H109">
        <f>VLOOKUP($B109,Miljö!$B$1:$AG$479,MATCH(H$3,Miljö!$B$1:$AK$1,0),FALSE)</f>
        <v>344.47</v>
      </c>
      <c r="I109">
        <f>VLOOKUP($B109,Miljö!$B$1:$AG$479,MATCH(I$3,Miljö!$B$1:$AK$1,0),FALSE)</f>
        <v>0.42</v>
      </c>
      <c r="K109">
        <f>VLOOKUP($B109,Totalt!$B$1:$BP$500,MATCH("total el",Totalt!$B$1:$BP$1,0),FALSE)</f>
        <v>0</v>
      </c>
      <c r="M109" s="250">
        <f t="shared" si="4"/>
        <v>0</v>
      </c>
      <c r="N109" s="250">
        <f t="shared" si="5"/>
        <v>0</v>
      </c>
      <c r="O109" s="250">
        <f t="shared" si="6"/>
        <v>0</v>
      </c>
    </row>
    <row r="110" spans="1:15" x14ac:dyDescent="0.25">
      <c r="A110" s="2" t="s">
        <v>172</v>
      </c>
      <c r="B110" s="2" t="s">
        <v>177</v>
      </c>
      <c r="C110" t="str">
        <f>VLOOKUP($B110,Totalt!$B$1:$BP$500,MATCH("Kvalitetsgranskad:",Totalt!$B$1:$BP$1,0),FALSE)</f>
        <v>Nej</v>
      </c>
      <c r="E110" t="str">
        <f>VLOOKUP($B110,Miljö!$B$1:$AG$479,MATCH(E$3,Miljö!$B$1:$AK$1,0),FALSE)</f>
        <v>Nej</v>
      </c>
      <c r="F110" t="str">
        <f>VLOOKUP($B110,Miljö!$B$1:$AG$479,MATCH(F$3,Miljö!$B$1:$AK$1,0),FALSE)</f>
        <v>-</v>
      </c>
      <c r="G110">
        <f>VLOOKUP($B110,Miljö!$B$1:$AG$479,MATCH(G$3,Miljö!$B$1:$AK$1,0),FALSE)</f>
        <v>2.38</v>
      </c>
      <c r="H110">
        <f>VLOOKUP($B110,Miljö!$B$1:$AG$479,MATCH(H$3,Miljö!$B$1:$AK$1,0),FALSE)</f>
        <v>344.47</v>
      </c>
      <c r="I110">
        <f>VLOOKUP($B110,Miljö!$B$1:$AG$479,MATCH(I$3,Miljö!$B$1:$AK$1,0),FALSE)</f>
        <v>0.42</v>
      </c>
      <c r="K110">
        <f>VLOOKUP($B110,Totalt!$B$1:$BP$500,MATCH("total el",Totalt!$B$1:$BP$1,0),FALSE)</f>
        <v>0</v>
      </c>
      <c r="M110" s="250">
        <f t="shared" si="4"/>
        <v>0</v>
      </c>
      <c r="N110" s="250">
        <f t="shared" si="5"/>
        <v>0</v>
      </c>
      <c r="O110" s="250">
        <f t="shared" si="6"/>
        <v>0</v>
      </c>
    </row>
    <row r="111" spans="1:15" x14ac:dyDescent="0.25">
      <c r="A111" s="2" t="s">
        <v>172</v>
      </c>
      <c r="B111" s="2" t="s">
        <v>178</v>
      </c>
      <c r="C111" t="str">
        <f>VLOOKUP($B111,Totalt!$B$1:$BP$500,MATCH("Kvalitetsgranskad:",Totalt!$B$1:$BP$1,0),FALSE)</f>
        <v>Nej</v>
      </c>
      <c r="E111" t="str">
        <f>VLOOKUP($B111,Miljö!$B$1:$AG$479,MATCH(E$3,Miljö!$B$1:$AK$1,0),FALSE)</f>
        <v>Nej</v>
      </c>
      <c r="F111" t="str">
        <f>VLOOKUP($B111,Miljö!$B$1:$AG$479,MATCH(F$3,Miljö!$B$1:$AK$1,0),FALSE)</f>
        <v>-</v>
      </c>
      <c r="G111">
        <f>VLOOKUP($B111,Miljö!$B$1:$AG$479,MATCH(G$3,Miljö!$B$1:$AK$1,0),FALSE)</f>
        <v>2.38</v>
      </c>
      <c r="H111">
        <f>VLOOKUP($B111,Miljö!$B$1:$AG$479,MATCH(H$3,Miljö!$B$1:$AK$1,0),FALSE)</f>
        <v>344.47</v>
      </c>
      <c r="I111">
        <f>VLOOKUP($B111,Miljö!$B$1:$AG$479,MATCH(I$3,Miljö!$B$1:$AK$1,0),FALSE)</f>
        <v>0.42</v>
      </c>
      <c r="K111">
        <f>VLOOKUP($B111,Totalt!$B$1:$BP$500,MATCH("total el",Totalt!$B$1:$BP$1,0),FALSE)</f>
        <v>0</v>
      </c>
      <c r="M111" s="250">
        <f t="shared" si="4"/>
        <v>0</v>
      </c>
      <c r="N111" s="250">
        <f t="shared" si="5"/>
        <v>0</v>
      </c>
      <c r="O111" s="250">
        <f t="shared" si="6"/>
        <v>0</v>
      </c>
    </row>
    <row r="112" spans="1:15" x14ac:dyDescent="0.25">
      <c r="A112" s="2" t="s">
        <v>172</v>
      </c>
      <c r="B112" s="2" t="s">
        <v>179</v>
      </c>
      <c r="C112" t="str">
        <f>VLOOKUP($B112,Totalt!$B$1:$BP$500,MATCH("Kvalitetsgranskad:",Totalt!$B$1:$BP$1,0),FALSE)</f>
        <v>Nej</v>
      </c>
      <c r="E112" t="str">
        <f>VLOOKUP($B112,Miljö!$B$1:$AG$479,MATCH(E$3,Miljö!$B$1:$AK$1,0),FALSE)</f>
        <v>Nej</v>
      </c>
      <c r="F112" t="str">
        <f>VLOOKUP($B112,Miljö!$B$1:$AG$479,MATCH(F$3,Miljö!$B$1:$AK$1,0),FALSE)</f>
        <v>-</v>
      </c>
      <c r="G112">
        <f>VLOOKUP($B112,Miljö!$B$1:$AG$479,MATCH(G$3,Miljö!$B$1:$AK$1,0),FALSE)</f>
        <v>2.38</v>
      </c>
      <c r="H112">
        <f>VLOOKUP($B112,Miljö!$B$1:$AG$479,MATCH(H$3,Miljö!$B$1:$AK$1,0),FALSE)</f>
        <v>344.47</v>
      </c>
      <c r="I112">
        <f>VLOOKUP($B112,Miljö!$B$1:$AG$479,MATCH(I$3,Miljö!$B$1:$AK$1,0),FALSE)</f>
        <v>0.42</v>
      </c>
      <c r="K112">
        <f>VLOOKUP($B112,Totalt!$B$1:$BP$500,MATCH("total el",Totalt!$B$1:$BP$1,0),FALSE)</f>
        <v>0.255</v>
      </c>
      <c r="M112" s="250">
        <f t="shared" si="4"/>
        <v>0.6069</v>
      </c>
      <c r="N112" s="250">
        <f t="shared" si="5"/>
        <v>87.839850000000013</v>
      </c>
      <c r="O112" s="250">
        <f t="shared" si="6"/>
        <v>0.1071</v>
      </c>
    </row>
    <row r="113" spans="1:15" x14ac:dyDescent="0.25">
      <c r="A113" s="2" t="s">
        <v>180</v>
      </c>
      <c r="B113" s="2" t="s">
        <v>181</v>
      </c>
      <c r="C113" t="str">
        <f>VLOOKUP($B113,Totalt!$B$1:$BP$500,MATCH("Kvalitetsgranskad:",Totalt!$B$1:$BP$1,0),FALSE)</f>
        <v>Ja</v>
      </c>
      <c r="E113" t="str">
        <f>VLOOKUP($B113,Miljö!$B$1:$AG$479,MATCH(E$3,Miljö!$B$1:$AK$1,0),FALSE)</f>
        <v>Ja</v>
      </c>
      <c r="F113" t="str">
        <f>VLOOKUP($B113,Miljö!$B$1:$AG$479,MATCH(F$3,Miljö!$B$1:$AK$1,0),FALSE)</f>
        <v>' förnybart'</v>
      </c>
      <c r="G113">
        <f>VLOOKUP($B113,Miljö!$B$1:$AG$479,MATCH(G$3,Miljö!$B$1:$AK$1,0),FALSE)</f>
        <v>1.22</v>
      </c>
      <c r="H113">
        <f>VLOOKUP($B113,Miljö!$B$1:$AG$479,MATCH(H$3,Miljö!$B$1:$AK$1,0),FALSE)</f>
        <v>0</v>
      </c>
      <c r="I113">
        <f>VLOOKUP($B113,Miljö!$B$1:$AG$479,MATCH(I$3,Miljö!$B$1:$AK$1,0),FALSE)</f>
        <v>0</v>
      </c>
      <c r="K113">
        <f>VLOOKUP($B113,Totalt!$B$1:$BP$500,MATCH("total el",Totalt!$B$1:$BP$1,0),FALSE)</f>
        <v>0.77100000000000002</v>
      </c>
      <c r="M113" s="250">
        <f t="shared" si="4"/>
        <v>0.94062000000000001</v>
      </c>
      <c r="N113" s="250">
        <f t="shared" si="5"/>
        <v>0</v>
      </c>
      <c r="O113" s="250">
        <f t="shared" si="6"/>
        <v>0</v>
      </c>
    </row>
    <row r="114" spans="1:15" x14ac:dyDescent="0.25">
      <c r="A114" s="2" t="s">
        <v>180</v>
      </c>
      <c r="B114" s="2" t="s">
        <v>182</v>
      </c>
      <c r="C114" t="str">
        <f>VLOOKUP($B114,Totalt!$B$1:$BP$500,MATCH("Kvalitetsgranskad:",Totalt!$B$1:$BP$1,0),FALSE)</f>
        <v>Ja</v>
      </c>
      <c r="E114" t="str">
        <f>VLOOKUP($B114,Miljö!$B$1:$AG$479,MATCH(E$3,Miljö!$B$1:$AK$1,0),FALSE)</f>
        <v>Ja</v>
      </c>
      <c r="F114" t="str">
        <f>VLOOKUP($B114,Miljö!$B$1:$AG$479,MATCH(F$3,Miljö!$B$1:$AK$1,0),FALSE)</f>
        <v>-</v>
      </c>
      <c r="G114">
        <f>VLOOKUP($B114,Miljö!$B$1:$AG$479,MATCH(G$3,Miljö!$B$1:$AK$1,0),FALSE)</f>
        <v>2.38</v>
      </c>
      <c r="H114">
        <f>VLOOKUP($B114,Miljö!$B$1:$AG$479,MATCH(H$3,Miljö!$B$1:$AK$1,0),FALSE)</f>
        <v>344</v>
      </c>
      <c r="I114">
        <f>VLOOKUP($B114,Miljö!$B$1:$AG$479,MATCH(I$3,Miljö!$B$1:$AK$1,0),FALSE)</f>
        <v>0.42</v>
      </c>
      <c r="K114">
        <f>VLOOKUP($B114,Totalt!$B$1:$BP$500,MATCH("total el",Totalt!$B$1:$BP$1,0),FALSE)</f>
        <v>0.11952</v>
      </c>
      <c r="M114" s="250">
        <f t="shared" si="4"/>
        <v>0.28445759999999998</v>
      </c>
      <c r="N114" s="250">
        <f t="shared" si="5"/>
        <v>41.114879999999999</v>
      </c>
      <c r="O114" s="250">
        <f t="shared" si="6"/>
        <v>5.0198399999999997E-2</v>
      </c>
    </row>
    <row r="115" spans="1:15" x14ac:dyDescent="0.25">
      <c r="A115" s="2" t="s">
        <v>180</v>
      </c>
      <c r="B115" s="2" t="s">
        <v>183</v>
      </c>
      <c r="C115" t="str">
        <f>VLOOKUP($B115,Totalt!$B$1:$BP$500,MATCH("Kvalitetsgranskad:",Totalt!$B$1:$BP$1,0),FALSE)</f>
        <v>Ja</v>
      </c>
      <c r="E115" t="str">
        <f>VLOOKUP($B115,Miljö!$B$1:$AG$479,MATCH(E$3,Miljö!$B$1:$AK$1,0),FALSE)</f>
        <v>Ja</v>
      </c>
      <c r="F115" t="str">
        <f>VLOOKUP($B115,Miljö!$B$1:$AG$479,MATCH(F$3,Miljö!$B$1:$AK$1,0),FALSE)</f>
        <v>'100 % grön el'</v>
      </c>
      <c r="G115">
        <f>VLOOKUP($B115,Miljö!$B$1:$AG$479,MATCH(G$3,Miljö!$B$1:$AK$1,0),FALSE)</f>
        <v>1.22</v>
      </c>
      <c r="H115">
        <f>VLOOKUP($B115,Miljö!$B$1:$AG$479,MATCH(H$3,Miljö!$B$1:$AK$1,0),FALSE)</f>
        <v>0</v>
      </c>
      <c r="I115">
        <f>VLOOKUP($B115,Miljö!$B$1:$AG$479,MATCH(I$3,Miljö!$B$1:$AK$1,0),FALSE)</f>
        <v>0</v>
      </c>
      <c r="K115">
        <f>VLOOKUP($B115,Totalt!$B$1:$BP$500,MATCH("total el",Totalt!$B$1:$BP$1,0),FALSE)</f>
        <v>0.11</v>
      </c>
      <c r="M115" s="250">
        <f t="shared" si="4"/>
        <v>0.13419999999999999</v>
      </c>
      <c r="N115" s="250">
        <f t="shared" si="5"/>
        <v>0</v>
      </c>
      <c r="O115" s="250">
        <f t="shared" si="6"/>
        <v>0</v>
      </c>
    </row>
    <row r="116" spans="1:15" x14ac:dyDescent="0.25">
      <c r="A116" s="2" t="s">
        <v>184</v>
      </c>
      <c r="B116" s="2" t="s">
        <v>185</v>
      </c>
      <c r="C116" t="str">
        <f>VLOOKUP($B116,Totalt!$B$1:$BP$500,MATCH("Kvalitetsgranskad:",Totalt!$B$1:$BP$1,0),FALSE)</f>
        <v>Ja</v>
      </c>
      <c r="E116" t="str">
        <f>VLOOKUP($B116,Miljö!$B$1:$AG$479,MATCH(E$3,Miljö!$B$1:$AK$1,0),FALSE)</f>
        <v>Nej</v>
      </c>
      <c r="F116" t="str">
        <f>VLOOKUP($B116,Miljö!$B$1:$AG$479,MATCH(F$3,Miljö!$B$1:$AK$1,0),FALSE)</f>
        <v>ET</v>
      </c>
      <c r="G116">
        <f>VLOOKUP($B116,Miljö!$B$1:$AG$479,MATCH(G$3,Miljö!$B$1:$AK$1,0),FALSE)</f>
        <v>2.38</v>
      </c>
      <c r="H116">
        <f>VLOOKUP($B116,Miljö!$B$1:$AG$479,MATCH(H$3,Miljö!$B$1:$AK$1,0),FALSE)</f>
        <v>344.47</v>
      </c>
      <c r="I116">
        <f>VLOOKUP($B116,Miljö!$B$1:$AG$479,MATCH(I$3,Miljö!$B$1:$AK$1,0),FALSE)</f>
        <v>0.42</v>
      </c>
      <c r="K116">
        <f>VLOOKUP($B116,Totalt!$B$1:$BP$500,MATCH("total el",Totalt!$B$1:$BP$1,0),FALSE)</f>
        <v>0.34200000000000003</v>
      </c>
      <c r="M116" s="250">
        <f t="shared" si="4"/>
        <v>0.81396000000000002</v>
      </c>
      <c r="N116" s="250">
        <f t="shared" si="5"/>
        <v>117.80874000000001</v>
      </c>
      <c r="O116" s="250">
        <f t="shared" si="6"/>
        <v>0.14364000000000002</v>
      </c>
    </row>
    <row r="117" spans="1:15" x14ac:dyDescent="0.25">
      <c r="A117" s="2" t="s">
        <v>184</v>
      </c>
      <c r="B117" s="2" t="s">
        <v>186</v>
      </c>
      <c r="C117" t="str">
        <f>VLOOKUP($B117,Totalt!$B$1:$BP$500,MATCH("Kvalitetsgranskad:",Totalt!$B$1:$BP$1,0),FALSE)</f>
        <v>Ja</v>
      </c>
      <c r="E117" t="str">
        <f>VLOOKUP($B117,Miljö!$B$1:$AG$479,MATCH(E$3,Miljö!$B$1:$AK$1,0),FALSE)</f>
        <v>Nej</v>
      </c>
      <c r="F117" t="str">
        <f>VLOOKUP($B117,Miljö!$B$1:$AG$479,MATCH(F$3,Miljö!$B$1:$AK$1,0),FALSE)</f>
        <v>'-'</v>
      </c>
      <c r="G117">
        <f>VLOOKUP($B117,Miljö!$B$1:$AG$479,MATCH(G$3,Miljö!$B$1:$AK$1,0),FALSE)</f>
        <v>2.38</v>
      </c>
      <c r="H117">
        <f>VLOOKUP($B117,Miljö!$B$1:$AG$479,MATCH(H$3,Miljö!$B$1:$AK$1,0),FALSE)</f>
        <v>344.47</v>
      </c>
      <c r="I117">
        <f>VLOOKUP($B117,Miljö!$B$1:$AG$479,MATCH(I$3,Miljö!$B$1:$AK$1,0),FALSE)</f>
        <v>0.42</v>
      </c>
      <c r="K117">
        <f>VLOOKUP($B117,Totalt!$B$1:$BP$500,MATCH("total el",Totalt!$B$1:$BP$1,0),FALSE)</f>
        <v>0.219</v>
      </c>
      <c r="M117" s="250">
        <f t="shared" si="4"/>
        <v>0.52122000000000002</v>
      </c>
      <c r="N117" s="250">
        <f t="shared" si="5"/>
        <v>75.438929999999999</v>
      </c>
      <c r="O117" s="250">
        <f t="shared" si="6"/>
        <v>9.1979999999999992E-2</v>
      </c>
    </row>
    <row r="118" spans="1:15" x14ac:dyDescent="0.25">
      <c r="A118" s="2" t="s">
        <v>184</v>
      </c>
      <c r="B118" s="2" t="s">
        <v>187</v>
      </c>
      <c r="C118" t="str">
        <f>VLOOKUP($B118,Totalt!$B$1:$BP$500,MATCH("Kvalitetsgranskad:",Totalt!$B$1:$BP$1,0),FALSE)</f>
        <v>Ja</v>
      </c>
      <c r="E118" t="str">
        <f>VLOOKUP($B118,Miljö!$B$1:$AG$479,MATCH(E$3,Miljö!$B$1:$AK$1,0),FALSE)</f>
        <v>Nej</v>
      </c>
      <c r="F118" t="str">
        <f>VLOOKUP($B118,Miljö!$B$1:$AG$479,MATCH(F$3,Miljö!$B$1:$AK$1,0),FALSE)</f>
        <v>ET</v>
      </c>
      <c r="G118">
        <f>VLOOKUP($B118,Miljö!$B$1:$AG$479,MATCH(G$3,Miljö!$B$1:$AK$1,0),FALSE)</f>
        <v>2.38</v>
      </c>
      <c r="H118">
        <f>VLOOKUP($B118,Miljö!$B$1:$AG$479,MATCH(H$3,Miljö!$B$1:$AK$1,0),FALSE)</f>
        <v>344.47</v>
      </c>
      <c r="I118">
        <f>VLOOKUP($B118,Miljö!$B$1:$AG$479,MATCH(I$3,Miljö!$B$1:$AK$1,0),FALSE)</f>
        <v>0.42</v>
      </c>
      <c r="K118">
        <f>VLOOKUP($B118,Totalt!$B$1:$BP$500,MATCH("total el",Totalt!$B$1:$BP$1,0),FALSE)</f>
        <v>0.46500000000000002</v>
      </c>
      <c r="M118" s="250">
        <f t="shared" si="4"/>
        <v>1.1067</v>
      </c>
      <c r="N118" s="250">
        <f t="shared" si="5"/>
        <v>160.17855000000003</v>
      </c>
      <c r="O118" s="250">
        <f t="shared" si="6"/>
        <v>0.1953</v>
      </c>
    </row>
    <row r="119" spans="1:15" x14ac:dyDescent="0.25">
      <c r="A119" s="2" t="s">
        <v>184</v>
      </c>
      <c r="B119" s="2" t="s">
        <v>188</v>
      </c>
      <c r="C119" t="str">
        <f>VLOOKUP($B119,Totalt!$B$1:$BP$500,MATCH("Kvalitetsgranskad:",Totalt!$B$1:$BP$1,0),FALSE)</f>
        <v>Ja</v>
      </c>
      <c r="E119" t="str">
        <f>VLOOKUP($B119,Miljö!$B$1:$AG$479,MATCH(E$3,Miljö!$B$1:$AK$1,0),FALSE)</f>
        <v>Nej</v>
      </c>
      <c r="F119" t="str">
        <f>VLOOKUP($B119,Miljö!$B$1:$AG$479,MATCH(F$3,Miljö!$B$1:$AK$1,0),FALSE)</f>
        <v>'-'</v>
      </c>
      <c r="G119">
        <f>VLOOKUP($B119,Miljö!$B$1:$AG$479,MATCH(G$3,Miljö!$B$1:$AK$1,0),FALSE)</f>
        <v>2.38</v>
      </c>
      <c r="H119">
        <f>VLOOKUP($B119,Miljö!$B$1:$AG$479,MATCH(H$3,Miljö!$B$1:$AK$1,0),FALSE)</f>
        <v>344.47</v>
      </c>
      <c r="I119">
        <f>VLOOKUP($B119,Miljö!$B$1:$AG$479,MATCH(I$3,Miljö!$B$1:$AK$1,0),FALSE)</f>
        <v>0.42</v>
      </c>
      <c r="K119">
        <f>VLOOKUP($B119,Totalt!$B$1:$BP$500,MATCH("total el",Totalt!$B$1:$BP$1,0),FALSE)</f>
        <v>18.338999999999999</v>
      </c>
      <c r="M119" s="250">
        <f t="shared" si="4"/>
        <v>43.646819999999998</v>
      </c>
      <c r="N119" s="250">
        <f t="shared" si="5"/>
        <v>6317.2353300000004</v>
      </c>
      <c r="O119" s="250">
        <f t="shared" si="6"/>
        <v>7.7023799999999989</v>
      </c>
    </row>
    <row r="120" spans="1:15" x14ac:dyDescent="0.25">
      <c r="A120" s="2" t="s">
        <v>189</v>
      </c>
      <c r="B120" s="2" t="s">
        <v>190</v>
      </c>
      <c r="C120" t="str">
        <f>VLOOKUP($B120,Totalt!$B$1:$BP$500,MATCH("Kvalitetsgranskad:",Totalt!$B$1:$BP$1,0),FALSE)</f>
        <v>Ja</v>
      </c>
      <c r="E120" t="str">
        <f>VLOOKUP($B120,Miljö!$B$1:$AG$479,MATCH(E$3,Miljö!$B$1:$AK$1,0),FALSE)</f>
        <v>Ja</v>
      </c>
      <c r="F120" t="str">
        <f>VLOOKUP($B120,Miljö!$B$1:$AG$479,MATCH(F$3,Miljö!$B$1:$AK$1,0),FALSE)</f>
        <v>-</v>
      </c>
      <c r="G120">
        <f>VLOOKUP($B120,Miljö!$B$1:$AG$479,MATCH(G$3,Miljö!$B$1:$AK$1,0),FALSE)</f>
        <v>2.34</v>
      </c>
      <c r="H120">
        <f>VLOOKUP($B120,Miljö!$B$1:$AG$479,MATCH(H$3,Miljö!$B$1:$AK$1,0),FALSE)</f>
        <v>402.3</v>
      </c>
      <c r="I120">
        <f>VLOOKUP($B120,Miljö!$B$1:$AG$479,MATCH(I$3,Miljö!$B$1:$AK$1,0),FALSE)</f>
        <v>0.42</v>
      </c>
      <c r="K120">
        <f>VLOOKUP($B120,Totalt!$B$1:$BP$500,MATCH("total el",Totalt!$B$1:$BP$1,0),FALSE)</f>
        <v>1.4994499999999999</v>
      </c>
      <c r="M120" s="250">
        <f t="shared" si="4"/>
        <v>3.5087129999999997</v>
      </c>
      <c r="N120" s="250">
        <f t="shared" si="5"/>
        <v>603.22873500000003</v>
      </c>
      <c r="O120" s="250">
        <f t="shared" si="6"/>
        <v>0.62976899999999991</v>
      </c>
    </row>
    <row r="121" spans="1:15" x14ac:dyDescent="0.25">
      <c r="A121" s="2" t="s">
        <v>191</v>
      </c>
      <c r="B121" s="2" t="s">
        <v>192</v>
      </c>
      <c r="C121" t="str">
        <f>VLOOKUP($B121,Totalt!$B$1:$BP$500,MATCH("Kvalitetsgranskad:",Totalt!$B$1:$BP$1,0),FALSE)</f>
        <v>Ja</v>
      </c>
      <c r="E121" t="str">
        <f>VLOOKUP($B121,Miljö!$B$1:$AG$479,MATCH(E$3,Miljö!$B$1:$AK$1,0),FALSE)</f>
        <v>Ja</v>
      </c>
      <c r="F121" t="str">
        <f>VLOOKUP($B121,Miljö!$B$1:$AG$479,MATCH(F$3,Miljö!$B$1:$AK$1,0),FALSE)</f>
        <v>'Källmärkt Gävle Energi'</v>
      </c>
      <c r="G121">
        <f>VLOOKUP($B121,Miljö!$B$1:$AG$479,MATCH(G$3,Miljö!$B$1:$AK$1,0),FALSE)</f>
        <v>0.03</v>
      </c>
      <c r="H121">
        <f>VLOOKUP($B121,Miljö!$B$1:$AG$479,MATCH(H$3,Miljö!$B$1:$AK$1,0),FALSE)</f>
        <v>0</v>
      </c>
      <c r="I121">
        <f>VLOOKUP($B121,Miljö!$B$1:$AG$479,MATCH(I$3,Miljö!$B$1:$AK$1,0),FALSE)</f>
        <v>0</v>
      </c>
      <c r="K121">
        <f>VLOOKUP($B121,Totalt!$B$1:$BP$500,MATCH("total el",Totalt!$B$1:$BP$1,0),FALSE)</f>
        <v>13.677629999999999</v>
      </c>
      <c r="M121" s="250">
        <f t="shared" si="4"/>
        <v>0.41032889999999994</v>
      </c>
      <c r="N121" s="250">
        <f t="shared" si="5"/>
        <v>0</v>
      </c>
      <c r="O121" s="250">
        <f t="shared" si="6"/>
        <v>0</v>
      </c>
    </row>
    <row r="122" spans="1:15" x14ac:dyDescent="0.25">
      <c r="A122" s="2" t="s">
        <v>193</v>
      </c>
      <c r="B122" s="2" t="s">
        <v>194</v>
      </c>
      <c r="C122" t="str">
        <f>VLOOKUP($B122,Totalt!$B$1:$BP$500,MATCH("Kvalitetsgranskad:",Totalt!$B$1:$BP$1,0),FALSE)</f>
        <v>Nej</v>
      </c>
      <c r="E122" t="str">
        <f>VLOOKUP($B122,Miljö!$B$1:$AG$479,MATCH(E$3,Miljö!$B$1:$AK$1,0),FALSE)</f>
        <v>Nej</v>
      </c>
      <c r="F122" t="str">
        <f>VLOOKUP($B122,Miljö!$B$1:$AG$479,MATCH(F$3,Miljö!$B$1:$AK$1,0),FALSE)</f>
        <v>-</v>
      </c>
      <c r="G122">
        <f>VLOOKUP($B122,Miljö!$B$1:$AG$479,MATCH(G$3,Miljö!$B$1:$AK$1,0),FALSE)</f>
        <v>2.38</v>
      </c>
      <c r="H122">
        <f>VLOOKUP($B122,Miljö!$B$1:$AG$479,MATCH(H$3,Miljö!$B$1:$AK$1,0),FALSE)</f>
        <v>344.47</v>
      </c>
      <c r="I122">
        <f>VLOOKUP($B122,Miljö!$B$1:$AG$479,MATCH(I$3,Miljö!$B$1:$AK$1,0),FALSE)</f>
        <v>0.42</v>
      </c>
      <c r="K122">
        <f>VLOOKUP($B122,Totalt!$B$1:$BP$500,MATCH("total el",Totalt!$B$1:$BP$1,0),FALSE)</f>
        <v>0</v>
      </c>
      <c r="M122" s="250">
        <f t="shared" si="4"/>
        <v>0</v>
      </c>
      <c r="N122" s="250">
        <f t="shared" si="5"/>
        <v>0</v>
      </c>
      <c r="O122" s="250">
        <f t="shared" si="6"/>
        <v>0</v>
      </c>
    </row>
    <row r="123" spans="1:15" x14ac:dyDescent="0.25">
      <c r="A123" s="2" t="s">
        <v>193</v>
      </c>
      <c r="B123" s="2" t="s">
        <v>195</v>
      </c>
      <c r="C123" t="str">
        <f>VLOOKUP($B123,Totalt!$B$1:$BP$500,MATCH("Kvalitetsgranskad:",Totalt!$B$1:$BP$1,0),FALSE)</f>
        <v>Ja</v>
      </c>
      <c r="E123" t="str">
        <f>VLOOKUP($B123,Miljö!$B$1:$AG$479,MATCH(E$3,Miljö!$B$1:$AK$1,0),FALSE)</f>
        <v>Ja</v>
      </c>
      <c r="F123" t="str">
        <f>VLOOKUP($B123,Miljö!$B$1:$AG$479,MATCH(F$3,Miljö!$B$1:$AK$1,0),FALSE)</f>
        <v>'Bra Miljöval'</v>
      </c>
      <c r="G123">
        <f>VLOOKUP($B123,Miljö!$B$1:$AG$479,MATCH(G$3,Miljö!$B$1:$AK$1,0),FALSE)</f>
        <v>1.1066</v>
      </c>
      <c r="H123">
        <f>VLOOKUP($B123,Miljö!$B$1:$AG$479,MATCH(H$3,Miljö!$B$1:$AK$1,0),FALSE)</f>
        <v>4.9630000000000001</v>
      </c>
      <c r="I123">
        <f>VLOOKUP($B123,Miljö!$B$1:$AG$479,MATCH(I$3,Miljö!$B$1:$AK$1,0),FALSE)</f>
        <v>0</v>
      </c>
      <c r="K123">
        <f>VLOOKUP($B123,Totalt!$B$1:$BP$500,MATCH("total el",Totalt!$B$1:$BP$1,0),FALSE)</f>
        <v>202.14800000000002</v>
      </c>
      <c r="M123" s="250">
        <f t="shared" si="4"/>
        <v>223.69697680000004</v>
      </c>
      <c r="N123" s="250">
        <f t="shared" si="5"/>
        <v>1003.2605240000001</v>
      </c>
      <c r="O123" s="250">
        <f t="shared" si="6"/>
        <v>0</v>
      </c>
    </row>
    <row r="124" spans="1:15" x14ac:dyDescent="0.25">
      <c r="A124" s="2" t="s">
        <v>193</v>
      </c>
      <c r="B124" s="2" t="s">
        <v>196</v>
      </c>
      <c r="C124" t="str">
        <f>VLOOKUP($B124,Totalt!$B$1:$BP$500,MATCH("Kvalitetsgranskad:",Totalt!$B$1:$BP$1,0),FALSE)</f>
        <v>Ja</v>
      </c>
      <c r="E124" t="str">
        <f>VLOOKUP($B124,Miljö!$B$1:$AG$479,MATCH(E$3,Miljö!$B$1:$AK$1,0),FALSE)</f>
        <v>Ja</v>
      </c>
      <c r="F124" t="str">
        <f>VLOOKUP($B124,Miljö!$B$1:$AG$479,MATCH(F$3,Miljö!$B$1:$AK$1,0),FALSE)</f>
        <v>'Bra Miljöval'</v>
      </c>
      <c r="G124">
        <f>VLOOKUP($B124,Miljö!$B$1:$AG$479,MATCH(G$3,Miljö!$B$1:$AK$1,0),FALSE)</f>
        <v>1.1000000000000001</v>
      </c>
      <c r="H124">
        <f>VLOOKUP($B124,Miljö!$B$1:$AG$479,MATCH(H$3,Miljö!$B$1:$AK$1,0),FALSE)</f>
        <v>5</v>
      </c>
      <c r="I124">
        <f>VLOOKUP($B124,Miljö!$B$1:$AG$479,MATCH(I$3,Miljö!$B$1:$AK$1,0),FALSE)</f>
        <v>0</v>
      </c>
      <c r="K124">
        <f>VLOOKUP($B124,Totalt!$B$1:$BP$500,MATCH("total el",Totalt!$B$1:$BP$1,0),FALSE)</f>
        <v>4.1219999999999999</v>
      </c>
      <c r="M124" s="250">
        <f t="shared" si="4"/>
        <v>4.5342000000000002</v>
      </c>
      <c r="N124" s="250">
        <f t="shared" si="5"/>
        <v>20.61</v>
      </c>
      <c r="O124" s="250">
        <f t="shared" si="6"/>
        <v>0</v>
      </c>
    </row>
    <row r="125" spans="1:15" x14ac:dyDescent="0.25">
      <c r="A125" s="2" t="s">
        <v>193</v>
      </c>
      <c r="B125" s="2" t="s">
        <v>193</v>
      </c>
      <c r="C125" t="str">
        <f>VLOOKUP($B125,Totalt!$B$1:$BP$500,MATCH("Kvalitetsgranskad:",Totalt!$B$1:$BP$1,0),FALSE)</f>
        <v>Nej</v>
      </c>
      <c r="E125" t="str">
        <f>VLOOKUP($B125,Miljö!$B$1:$AG$479,MATCH(E$3,Miljö!$B$1:$AK$1,0),FALSE)</f>
        <v>Nej</v>
      </c>
      <c r="F125" t="str">
        <f>VLOOKUP($B125,Miljö!$B$1:$AG$479,MATCH(F$3,Miljö!$B$1:$AK$1,0),FALSE)</f>
        <v>-</v>
      </c>
      <c r="G125">
        <f>VLOOKUP($B125,Miljö!$B$1:$AG$479,MATCH(G$3,Miljö!$B$1:$AK$1,0),FALSE)</f>
        <v>2.38</v>
      </c>
      <c r="H125">
        <f>VLOOKUP($B125,Miljö!$B$1:$AG$479,MATCH(H$3,Miljö!$B$1:$AK$1,0),FALSE)</f>
        <v>344.47</v>
      </c>
      <c r="I125">
        <f>VLOOKUP($B125,Miljö!$B$1:$AG$479,MATCH(I$3,Miljö!$B$1:$AK$1,0),FALSE)</f>
        <v>0.42</v>
      </c>
      <c r="K125">
        <f>VLOOKUP($B125,Totalt!$B$1:$BP$500,MATCH("total el",Totalt!$B$1:$BP$1,0),FALSE)</f>
        <v>0</v>
      </c>
      <c r="M125" s="250">
        <f t="shared" si="4"/>
        <v>0</v>
      </c>
      <c r="N125" s="250">
        <f t="shared" si="5"/>
        <v>0</v>
      </c>
      <c r="O125" s="250">
        <f t="shared" si="6"/>
        <v>0</v>
      </c>
    </row>
    <row r="126" spans="1:15" x14ac:dyDescent="0.25">
      <c r="A126" s="2" t="s">
        <v>193</v>
      </c>
      <c r="B126" s="2" t="s">
        <v>197</v>
      </c>
      <c r="C126" t="str">
        <f>VLOOKUP($B126,Totalt!$B$1:$BP$500,MATCH("Kvalitetsgranskad:",Totalt!$B$1:$BP$1,0),FALSE)</f>
        <v>Nej</v>
      </c>
      <c r="E126" t="str">
        <f>VLOOKUP($B126,Miljö!$B$1:$AG$479,MATCH(E$3,Miljö!$B$1:$AK$1,0),FALSE)</f>
        <v>Nej</v>
      </c>
      <c r="F126" t="str">
        <f>VLOOKUP($B126,Miljö!$B$1:$AG$479,MATCH(F$3,Miljö!$B$1:$AK$1,0),FALSE)</f>
        <v>-</v>
      </c>
      <c r="G126">
        <f>VLOOKUP($B126,Miljö!$B$1:$AG$479,MATCH(G$3,Miljö!$B$1:$AK$1,0),FALSE)</f>
        <v>2.38</v>
      </c>
      <c r="H126">
        <f>VLOOKUP($B126,Miljö!$B$1:$AG$479,MATCH(H$3,Miljö!$B$1:$AK$1,0),FALSE)</f>
        <v>344.47</v>
      </c>
      <c r="I126">
        <f>VLOOKUP($B126,Miljö!$B$1:$AG$479,MATCH(I$3,Miljö!$B$1:$AK$1,0),FALSE)</f>
        <v>0.42</v>
      </c>
      <c r="K126">
        <f>VLOOKUP($B126,Totalt!$B$1:$BP$500,MATCH("total el",Totalt!$B$1:$BP$1,0),FALSE)</f>
        <v>0</v>
      </c>
      <c r="M126" s="250">
        <f t="shared" si="4"/>
        <v>0</v>
      </c>
      <c r="N126" s="250">
        <f t="shared" si="5"/>
        <v>0</v>
      </c>
      <c r="O126" s="250">
        <f t="shared" si="6"/>
        <v>0</v>
      </c>
    </row>
    <row r="127" spans="1:15" x14ac:dyDescent="0.25">
      <c r="A127" s="2" t="s">
        <v>193</v>
      </c>
      <c r="B127" s="2" t="s">
        <v>198</v>
      </c>
      <c r="C127" t="str">
        <f>VLOOKUP($B127,Totalt!$B$1:$BP$500,MATCH("Kvalitetsgranskad:",Totalt!$B$1:$BP$1,0),FALSE)</f>
        <v>Nej</v>
      </c>
      <c r="E127" t="str">
        <f>VLOOKUP($B127,Miljö!$B$1:$AG$479,MATCH(E$3,Miljö!$B$1:$AK$1,0),FALSE)</f>
        <v>Nej</v>
      </c>
      <c r="F127" t="str">
        <f>VLOOKUP($B127,Miljö!$B$1:$AG$479,MATCH(F$3,Miljö!$B$1:$AK$1,0),FALSE)</f>
        <v>-</v>
      </c>
      <c r="G127">
        <f>VLOOKUP($B127,Miljö!$B$1:$AG$479,MATCH(G$3,Miljö!$B$1:$AK$1,0),FALSE)</f>
        <v>2.38</v>
      </c>
      <c r="H127">
        <f>VLOOKUP($B127,Miljö!$B$1:$AG$479,MATCH(H$3,Miljö!$B$1:$AK$1,0),FALSE)</f>
        <v>344.47</v>
      </c>
      <c r="I127">
        <f>VLOOKUP($B127,Miljö!$B$1:$AG$479,MATCH(I$3,Miljö!$B$1:$AK$1,0),FALSE)</f>
        <v>0.42</v>
      </c>
      <c r="K127">
        <f>VLOOKUP($B127,Totalt!$B$1:$BP$500,MATCH("total el",Totalt!$B$1:$BP$1,0),FALSE)</f>
        <v>0</v>
      </c>
      <c r="M127" s="250">
        <f t="shared" si="4"/>
        <v>0</v>
      </c>
      <c r="N127" s="250">
        <f t="shared" si="5"/>
        <v>0</v>
      </c>
      <c r="O127" s="250">
        <f t="shared" si="6"/>
        <v>0</v>
      </c>
    </row>
    <row r="128" spans="1:15" x14ac:dyDescent="0.25">
      <c r="A128" s="2" t="s">
        <v>193</v>
      </c>
      <c r="B128" s="2" t="s">
        <v>199</v>
      </c>
      <c r="C128" t="str">
        <f>VLOOKUP($B128,Totalt!$B$1:$BP$500,MATCH("Kvalitetsgranskad:",Totalt!$B$1:$BP$1,0),FALSE)</f>
        <v>Nej</v>
      </c>
      <c r="E128" t="str">
        <f>VLOOKUP($B128,Miljö!$B$1:$AG$479,MATCH(E$3,Miljö!$B$1:$AK$1,0),FALSE)</f>
        <v>Nej</v>
      </c>
      <c r="F128" t="str">
        <f>VLOOKUP($B128,Miljö!$B$1:$AG$479,MATCH(F$3,Miljö!$B$1:$AK$1,0),FALSE)</f>
        <v>-</v>
      </c>
      <c r="G128">
        <f>VLOOKUP($B128,Miljö!$B$1:$AG$479,MATCH(G$3,Miljö!$B$1:$AK$1,0),FALSE)</f>
        <v>2.38</v>
      </c>
      <c r="H128">
        <f>VLOOKUP($B128,Miljö!$B$1:$AG$479,MATCH(H$3,Miljö!$B$1:$AK$1,0),FALSE)</f>
        <v>344.47</v>
      </c>
      <c r="I128">
        <f>VLOOKUP($B128,Miljö!$B$1:$AG$479,MATCH(I$3,Miljö!$B$1:$AK$1,0),FALSE)</f>
        <v>0.42</v>
      </c>
      <c r="K128">
        <f>VLOOKUP($B128,Totalt!$B$1:$BP$500,MATCH("total el",Totalt!$B$1:$BP$1,0),FALSE)</f>
        <v>0</v>
      </c>
      <c r="M128" s="250">
        <f t="shared" si="4"/>
        <v>0</v>
      </c>
      <c r="N128" s="250">
        <f t="shared" si="5"/>
        <v>0</v>
      </c>
      <c r="O128" s="250">
        <f t="shared" si="6"/>
        <v>0</v>
      </c>
    </row>
    <row r="129" spans="1:15" x14ac:dyDescent="0.25">
      <c r="A129" s="2" t="s">
        <v>200</v>
      </c>
      <c r="B129" s="2" t="s">
        <v>201</v>
      </c>
      <c r="C129" t="str">
        <f>VLOOKUP($B129,Totalt!$B$1:$BP$500,MATCH("Kvalitetsgranskad:",Totalt!$B$1:$BP$1,0),FALSE)</f>
        <v>Ja</v>
      </c>
      <c r="E129" t="str">
        <f>VLOOKUP($B129,Miljö!$B$1:$AG$479,MATCH(E$3,Miljö!$B$1:$AK$1,0),FALSE)</f>
        <v>Ja</v>
      </c>
      <c r="F129" t="str">
        <f>VLOOKUP($B129,Miljö!$B$1:$AG$479,MATCH(F$3,Miljö!$B$1:$AK$1,0),FALSE)</f>
        <v>'Vattenkraft'</v>
      </c>
      <c r="G129">
        <f>VLOOKUP($B129,Miljö!$B$1:$AG$479,MATCH(G$3,Miljö!$B$1:$AK$1,0),FALSE)</f>
        <v>1.1100000000000001</v>
      </c>
      <c r="H129">
        <f>VLOOKUP($B129,Miljö!$B$1:$AG$479,MATCH(H$3,Miljö!$B$1:$AK$1,0),FALSE)</f>
        <v>9</v>
      </c>
      <c r="I129">
        <f>VLOOKUP($B129,Miljö!$B$1:$AG$479,MATCH(I$3,Miljö!$B$1:$AK$1,0),FALSE)</f>
        <v>0</v>
      </c>
      <c r="K129">
        <f>VLOOKUP($B129,Totalt!$B$1:$BP$500,MATCH("total el",Totalt!$B$1:$BP$1,0),FALSE)</f>
        <v>3.7389999999999999</v>
      </c>
      <c r="M129" s="250">
        <f t="shared" si="4"/>
        <v>4.15029</v>
      </c>
      <c r="N129" s="250">
        <f t="shared" si="5"/>
        <v>33.650999999999996</v>
      </c>
      <c r="O129" s="250">
        <f t="shared" si="6"/>
        <v>0</v>
      </c>
    </row>
    <row r="130" spans="1:15" x14ac:dyDescent="0.25">
      <c r="A130" s="2" t="s">
        <v>200</v>
      </c>
      <c r="B130" s="2" t="s">
        <v>202</v>
      </c>
      <c r="C130" t="str">
        <f>VLOOKUP($B130,Totalt!$B$1:$BP$500,MATCH("Kvalitetsgranskad:",Totalt!$B$1:$BP$1,0),FALSE)</f>
        <v>Ja</v>
      </c>
      <c r="E130" t="str">
        <f>VLOOKUP($B130,Miljö!$B$1:$AG$479,MATCH(E$3,Miljö!$B$1:$AK$1,0),FALSE)</f>
        <v>Ja</v>
      </c>
      <c r="F130" t="str">
        <f>VLOOKUP($B130,Miljö!$B$1:$AG$479,MATCH(F$3,Miljö!$B$1:$AK$1,0),FALSE)</f>
        <v>'vattenkraft'</v>
      </c>
      <c r="G130">
        <f>VLOOKUP($B130,Miljö!$B$1:$AG$479,MATCH(G$3,Miljö!$B$1:$AK$1,0),FALSE)</f>
        <v>1.1100000000000001</v>
      </c>
      <c r="H130">
        <f>VLOOKUP($B130,Miljö!$B$1:$AG$479,MATCH(H$3,Miljö!$B$1:$AK$1,0),FALSE)</f>
        <v>9</v>
      </c>
      <c r="I130">
        <f>VLOOKUP($B130,Miljö!$B$1:$AG$479,MATCH(I$3,Miljö!$B$1:$AK$1,0),FALSE)</f>
        <v>0</v>
      </c>
      <c r="K130">
        <f>VLOOKUP($B130,Totalt!$B$1:$BP$500,MATCH("total el",Totalt!$B$1:$BP$1,0),FALSE)</f>
        <v>7.8E-2</v>
      </c>
      <c r="M130" s="250">
        <f t="shared" si="4"/>
        <v>8.6580000000000004E-2</v>
      </c>
      <c r="N130" s="250">
        <f t="shared" si="5"/>
        <v>0.70199999999999996</v>
      </c>
      <c r="O130" s="250">
        <f t="shared" si="6"/>
        <v>0</v>
      </c>
    </row>
    <row r="131" spans="1:15" x14ac:dyDescent="0.25">
      <c r="A131" s="2" t="s">
        <v>203</v>
      </c>
      <c r="B131" s="2" t="s">
        <v>204</v>
      </c>
      <c r="C131" t="str">
        <f>VLOOKUP($B131,Totalt!$B$1:$BP$500,MATCH("Kvalitetsgranskad:",Totalt!$B$1:$BP$1,0),FALSE)</f>
        <v>Ja</v>
      </c>
      <c r="E131" t="str">
        <f>VLOOKUP($B131,Miljö!$B$1:$AG$479,MATCH(E$3,Miljö!$B$1:$AK$1,0),FALSE)</f>
        <v>Ja</v>
      </c>
      <c r="F131" t="str">
        <f>VLOOKUP($B131,Miljö!$B$1:$AG$479,MATCH(F$3,Miljö!$B$1:$AK$1,0),FALSE)</f>
        <v>'Förnybar vattenkraft'</v>
      </c>
      <c r="G131">
        <f>VLOOKUP($B131,Miljö!$B$1:$AG$479,MATCH(G$3,Miljö!$B$1:$AK$1,0),FALSE)</f>
        <v>1.1000000000000001</v>
      </c>
      <c r="H131">
        <f>VLOOKUP($B131,Miljö!$B$1:$AG$479,MATCH(H$3,Miljö!$B$1:$AK$1,0),FALSE)</f>
        <v>0</v>
      </c>
      <c r="I131">
        <f>VLOOKUP($B131,Miljö!$B$1:$AG$479,MATCH(I$3,Miljö!$B$1:$AK$1,0),FALSE)</f>
        <v>0</v>
      </c>
      <c r="K131">
        <f>VLOOKUP($B131,Totalt!$B$1:$BP$500,MATCH("total el",Totalt!$B$1:$BP$1,0),FALSE)</f>
        <v>0.19</v>
      </c>
      <c r="M131" s="250">
        <f t="shared" si="4"/>
        <v>0.20900000000000002</v>
      </c>
      <c r="N131" s="250">
        <f t="shared" si="5"/>
        <v>0</v>
      </c>
      <c r="O131" s="250">
        <f t="shared" si="6"/>
        <v>0</v>
      </c>
    </row>
    <row r="132" spans="1:15" x14ac:dyDescent="0.25">
      <c r="A132" s="2" t="s">
        <v>205</v>
      </c>
      <c r="B132" s="2" t="s">
        <v>206</v>
      </c>
      <c r="C132" t="str">
        <f>VLOOKUP($B132,Totalt!$B$1:$BP$500,MATCH("Kvalitetsgranskad:",Totalt!$B$1:$BP$1,0),FALSE)</f>
        <v>Ja</v>
      </c>
      <c r="E132" t="str">
        <f>VLOOKUP($B132,Miljö!$B$1:$AG$479,MATCH(E$3,Miljö!$B$1:$AK$1,0),FALSE)</f>
        <v>Ja</v>
      </c>
      <c r="F132" t="str">
        <f>VLOOKUP($B132,Miljö!$B$1:$AG$479,MATCH(F$3,Miljö!$B$1:$AK$1,0),FALSE)</f>
        <v>'El Från Karlstad energi'</v>
      </c>
      <c r="G132">
        <f>VLOOKUP($B132,Miljö!$B$1:$AG$479,MATCH(G$3,Miljö!$B$1:$AK$1,0),FALSE)</f>
        <v>0</v>
      </c>
      <c r="H132">
        <f>VLOOKUP($B132,Miljö!$B$1:$AG$479,MATCH(H$3,Miljö!$B$1:$AK$1,0),FALSE)</f>
        <v>0</v>
      </c>
      <c r="I132">
        <f>VLOOKUP($B132,Miljö!$B$1:$AG$479,MATCH(I$3,Miljö!$B$1:$AK$1,0),FALSE)</f>
        <v>0</v>
      </c>
      <c r="K132">
        <f>VLOOKUP($B132,Totalt!$B$1:$BP$500,MATCH("total el",Totalt!$B$1:$BP$1,0),FALSE)</f>
        <v>0.34350000000000003</v>
      </c>
      <c r="M132" s="250">
        <f t="shared" si="4"/>
        <v>0</v>
      </c>
      <c r="N132" s="250">
        <f t="shared" si="5"/>
        <v>0</v>
      </c>
      <c r="O132" s="250">
        <f t="shared" si="6"/>
        <v>0</v>
      </c>
    </row>
    <row r="133" spans="1:15" x14ac:dyDescent="0.25">
      <c r="A133" s="2" t="s">
        <v>205</v>
      </c>
      <c r="B133" s="2" t="s">
        <v>207</v>
      </c>
      <c r="C133" t="str">
        <f>VLOOKUP($B133,Totalt!$B$1:$BP$500,MATCH("Kvalitetsgranskad:",Totalt!$B$1:$BP$1,0),FALSE)</f>
        <v>Ja</v>
      </c>
      <c r="E133" t="str">
        <f>VLOOKUP($B133,Miljö!$B$1:$AG$479,MATCH(E$3,Miljö!$B$1:$AK$1,0),FALSE)</f>
        <v>Ja</v>
      </c>
      <c r="F133" t="str">
        <f>VLOOKUP($B133,Miljö!$B$1:$AG$479,MATCH(F$3,Miljö!$B$1:$AK$1,0),FALSE)</f>
        <v>'El från Karlstad Energi'</v>
      </c>
      <c r="G133">
        <f>VLOOKUP($B133,Miljö!$B$1:$AG$479,MATCH(G$3,Miljö!$B$1:$AK$1,0),FALSE)</f>
        <v>0</v>
      </c>
      <c r="H133">
        <f>VLOOKUP($B133,Miljö!$B$1:$AG$479,MATCH(H$3,Miljö!$B$1:$AK$1,0),FALSE)</f>
        <v>0</v>
      </c>
      <c r="I133">
        <f>VLOOKUP($B133,Miljö!$B$1:$AG$479,MATCH(I$3,Miljö!$B$1:$AK$1,0),FALSE)</f>
        <v>0</v>
      </c>
      <c r="K133">
        <f>VLOOKUP($B133,Totalt!$B$1:$BP$500,MATCH("total el",Totalt!$B$1:$BP$1,0),FALSE)</f>
        <v>1.4295</v>
      </c>
      <c r="M133" s="250">
        <f t="shared" ref="M133:M196" si="7">IF(ISERROR($K133*G133),"",$K133*G133)</f>
        <v>0</v>
      </c>
      <c r="N133" s="250">
        <f t="shared" ref="N133:N196" si="8">IF(ISERROR($K133*H133),"",$K133*H133)</f>
        <v>0</v>
      </c>
      <c r="O133" s="250">
        <f t="shared" ref="O133:O196" si="9">IF(ISERROR($K133*I133),"",$K133*I133)</f>
        <v>0</v>
      </c>
    </row>
    <row r="134" spans="1:15" x14ac:dyDescent="0.25">
      <c r="A134" s="2" t="s">
        <v>205</v>
      </c>
      <c r="B134" s="2" t="s">
        <v>208</v>
      </c>
      <c r="C134" t="str">
        <f>VLOOKUP($B134,Totalt!$B$1:$BP$500,MATCH("Kvalitetsgranskad:",Totalt!$B$1:$BP$1,0),FALSE)</f>
        <v>Ja</v>
      </c>
      <c r="E134" t="str">
        <f>VLOOKUP($B134,Miljö!$B$1:$AG$479,MATCH(E$3,Miljö!$B$1:$AK$1,0),FALSE)</f>
        <v>Ja</v>
      </c>
      <c r="F134" t="str">
        <f>VLOOKUP($B134,Miljö!$B$1:$AG$479,MATCH(F$3,Miljö!$B$1:$AK$1,0),FALSE)</f>
        <v>'El från Karlstads Energi'</v>
      </c>
      <c r="G134">
        <f>VLOOKUP($B134,Miljö!$B$1:$AG$479,MATCH(G$3,Miljö!$B$1:$AK$1,0),FALSE)</f>
        <v>0</v>
      </c>
      <c r="H134">
        <f>VLOOKUP($B134,Miljö!$B$1:$AG$479,MATCH(H$3,Miljö!$B$1:$AK$1,0),FALSE)</f>
        <v>0</v>
      </c>
      <c r="I134">
        <f>VLOOKUP($B134,Miljö!$B$1:$AG$479,MATCH(I$3,Miljö!$B$1:$AK$1,0),FALSE)</f>
        <v>0</v>
      </c>
      <c r="K134">
        <f>VLOOKUP($B134,Totalt!$B$1:$BP$500,MATCH("total el",Totalt!$B$1:$BP$1,0),FALSE)</f>
        <v>6.9899999999999997E-3</v>
      </c>
      <c r="M134" s="250">
        <f t="shared" si="7"/>
        <v>0</v>
      </c>
      <c r="N134" s="250">
        <f t="shared" si="8"/>
        <v>0</v>
      </c>
      <c r="O134" s="250">
        <f t="shared" si="9"/>
        <v>0</v>
      </c>
    </row>
    <row r="135" spans="1:15" x14ac:dyDescent="0.25">
      <c r="A135" s="2" t="s">
        <v>209</v>
      </c>
      <c r="B135" s="2" t="s">
        <v>210</v>
      </c>
      <c r="C135" t="str">
        <f>VLOOKUP($B135,Totalt!$B$1:$BP$500,MATCH("Kvalitetsgranskad:",Totalt!$B$1:$BP$1,0),FALSE)</f>
        <v>Ja</v>
      </c>
      <c r="E135" t="str">
        <f>VLOOKUP($B135,Miljö!$B$1:$AG$479,MATCH(E$3,Miljö!$B$1:$AK$1,0),FALSE)</f>
        <v>Ja</v>
      </c>
      <c r="F135" t="str">
        <f>VLOOKUP($B135,Miljö!$B$1:$AG$479,MATCH(F$3,Miljö!$B$1:$AK$1,0),FALSE)</f>
        <v>'Vattenkraftsel'</v>
      </c>
      <c r="G135">
        <f>VLOOKUP($B135,Miljö!$B$1:$AG$479,MATCH(G$3,Miljö!$B$1:$AK$1,0),FALSE)</f>
        <v>1.1000000000000001</v>
      </c>
      <c r="H135">
        <f>VLOOKUP($B135,Miljö!$B$1:$AG$479,MATCH(H$3,Miljö!$B$1:$AK$1,0),FALSE)</f>
        <v>0</v>
      </c>
      <c r="I135">
        <f>VLOOKUP($B135,Miljö!$B$1:$AG$479,MATCH(I$3,Miljö!$B$1:$AK$1,0),FALSE)</f>
        <v>0</v>
      </c>
      <c r="K135">
        <f>VLOOKUP($B135,Totalt!$B$1:$BP$500,MATCH("total el",Totalt!$B$1:$BP$1,0),FALSE)</f>
        <v>21.728899999999999</v>
      </c>
      <c r="M135" s="250">
        <f t="shared" si="7"/>
        <v>23.901790000000002</v>
      </c>
      <c r="N135" s="250">
        <f t="shared" si="8"/>
        <v>0</v>
      </c>
      <c r="O135" s="250">
        <f t="shared" si="9"/>
        <v>0</v>
      </c>
    </row>
    <row r="136" spans="1:15" x14ac:dyDescent="0.25">
      <c r="A136" s="2" t="s">
        <v>211</v>
      </c>
      <c r="B136" s="2" t="s">
        <v>212</v>
      </c>
      <c r="C136" t="str">
        <f>VLOOKUP($B136,Totalt!$B$1:$BP$500,MATCH("Kvalitetsgranskad:",Totalt!$B$1:$BP$1,0),FALSE)</f>
        <v>Ja</v>
      </c>
      <c r="E136" t="str">
        <f>VLOOKUP($B136,Miljö!$B$1:$AG$479,MATCH(E$3,Miljö!$B$1:$AK$1,0),FALSE)</f>
        <v>Nej</v>
      </c>
      <c r="F136" t="str">
        <f>VLOOKUP($B136,Miljö!$B$1:$AG$479,MATCH(F$3,Miljö!$B$1:$AK$1,0),FALSE)</f>
        <v>-</v>
      </c>
      <c r="G136">
        <f>VLOOKUP($B136,Miljö!$B$1:$AG$479,MATCH(G$3,Miljö!$B$1:$AK$1,0),FALSE)</f>
        <v>2.38</v>
      </c>
      <c r="H136">
        <f>VLOOKUP($B136,Miljö!$B$1:$AG$479,MATCH(H$3,Miljö!$B$1:$AK$1,0),FALSE)</f>
        <v>344.47</v>
      </c>
      <c r="I136">
        <f>VLOOKUP($B136,Miljö!$B$1:$AG$479,MATCH(I$3,Miljö!$B$1:$AK$1,0),FALSE)</f>
        <v>0.42</v>
      </c>
      <c r="K136">
        <f>VLOOKUP($B136,Totalt!$B$1:$BP$500,MATCH("total el",Totalt!$B$1:$BP$1,0),FALSE)</f>
        <v>1.3080000000000001</v>
      </c>
      <c r="M136" s="250">
        <f t="shared" si="7"/>
        <v>3.1130399999999998</v>
      </c>
      <c r="N136" s="250">
        <f t="shared" si="8"/>
        <v>450.56676000000004</v>
      </c>
      <c r="O136" s="250">
        <f t="shared" si="9"/>
        <v>0.54935999999999996</v>
      </c>
    </row>
    <row r="137" spans="1:15" x14ac:dyDescent="0.25">
      <c r="A137" s="2" t="s">
        <v>213</v>
      </c>
      <c r="B137" s="2" t="s">
        <v>214</v>
      </c>
      <c r="C137" t="str">
        <f>VLOOKUP($B137,Totalt!$B$1:$BP$500,MATCH("Kvalitetsgranskad:",Totalt!$B$1:$BP$1,0),FALSE)</f>
        <v>Ja</v>
      </c>
      <c r="E137" t="str">
        <f>VLOOKUP($B137,Miljö!$B$1:$AG$479,MATCH(E$3,Miljö!$B$1:$AK$1,0),FALSE)</f>
        <v>Nej</v>
      </c>
      <c r="F137" t="str">
        <f>VLOOKUP($B137,Miljö!$B$1:$AG$479,MATCH(F$3,Miljö!$B$1:$AK$1,0),FALSE)</f>
        <v>-</v>
      </c>
      <c r="G137">
        <f>VLOOKUP($B137,Miljö!$B$1:$AG$479,MATCH(G$3,Miljö!$B$1:$AK$1,0),FALSE)</f>
        <v>2.38</v>
      </c>
      <c r="H137">
        <f>VLOOKUP($B137,Miljö!$B$1:$AG$479,MATCH(H$3,Miljö!$B$1:$AK$1,0),FALSE)</f>
        <v>344.47</v>
      </c>
      <c r="I137">
        <f>VLOOKUP($B137,Miljö!$B$1:$AG$479,MATCH(I$3,Miljö!$B$1:$AK$1,0),FALSE)</f>
        <v>0.42</v>
      </c>
      <c r="K137">
        <f>VLOOKUP($B137,Totalt!$B$1:$BP$500,MATCH("total el",Totalt!$B$1:$BP$1,0),FALSE)</f>
        <v>1.0487500000000001</v>
      </c>
      <c r="M137" s="250">
        <f t="shared" si="7"/>
        <v>2.4960249999999999</v>
      </c>
      <c r="N137" s="250">
        <f t="shared" si="8"/>
        <v>361.26291250000003</v>
      </c>
      <c r="O137" s="250">
        <f t="shared" si="9"/>
        <v>0.44047500000000001</v>
      </c>
    </row>
    <row r="138" spans="1:15" x14ac:dyDescent="0.25">
      <c r="A138" s="2" t="s">
        <v>213</v>
      </c>
      <c r="B138" s="2" t="s">
        <v>215</v>
      </c>
      <c r="C138" t="str">
        <f>VLOOKUP($B138,Totalt!$B$1:$BP$500,MATCH("Kvalitetsgranskad:",Totalt!$B$1:$BP$1,0),FALSE)</f>
        <v>Ja</v>
      </c>
      <c r="E138" t="str">
        <f>VLOOKUP($B138,Miljö!$B$1:$AG$479,MATCH(E$3,Miljö!$B$1:$AK$1,0),FALSE)</f>
        <v>Nej</v>
      </c>
      <c r="F138" t="str">
        <f>VLOOKUP($B138,Miljö!$B$1:$AG$479,MATCH(F$3,Miljö!$B$1:$AK$1,0),FALSE)</f>
        <v>-</v>
      </c>
      <c r="G138">
        <f>VLOOKUP($B138,Miljö!$B$1:$AG$479,MATCH(G$3,Miljö!$B$1:$AK$1,0),FALSE)</f>
        <v>2.38</v>
      </c>
      <c r="H138">
        <f>VLOOKUP($B138,Miljö!$B$1:$AG$479,MATCH(H$3,Miljö!$B$1:$AK$1,0),FALSE)</f>
        <v>344.47</v>
      </c>
      <c r="I138">
        <f>VLOOKUP($B138,Miljö!$B$1:$AG$479,MATCH(I$3,Miljö!$B$1:$AK$1,0),FALSE)</f>
        <v>0.42</v>
      </c>
      <c r="K138">
        <f>VLOOKUP($B138,Totalt!$B$1:$BP$500,MATCH("total el",Totalt!$B$1:$BP$1,0),FALSE)</f>
        <v>0.2</v>
      </c>
      <c r="M138" s="250">
        <f t="shared" si="7"/>
        <v>0.47599999999999998</v>
      </c>
      <c r="N138" s="250">
        <f t="shared" si="8"/>
        <v>68.894000000000005</v>
      </c>
      <c r="O138" s="250">
        <f t="shared" si="9"/>
        <v>8.4000000000000005E-2</v>
      </c>
    </row>
    <row r="139" spans="1:15" x14ac:dyDescent="0.25">
      <c r="A139" s="2" t="s">
        <v>213</v>
      </c>
      <c r="B139" s="2" t="s">
        <v>216</v>
      </c>
      <c r="C139" t="str">
        <f>VLOOKUP($B139,Totalt!$B$1:$BP$500,MATCH("Kvalitetsgranskad:",Totalt!$B$1:$BP$1,0),FALSE)</f>
        <v>Ja</v>
      </c>
      <c r="E139" t="str">
        <f>VLOOKUP($B139,Miljö!$B$1:$AG$479,MATCH(E$3,Miljö!$B$1:$AK$1,0),FALSE)</f>
        <v>Nej</v>
      </c>
      <c r="F139" t="str">
        <f>VLOOKUP($B139,Miljö!$B$1:$AG$479,MATCH(F$3,Miljö!$B$1:$AK$1,0),FALSE)</f>
        <v>-</v>
      </c>
      <c r="G139">
        <f>VLOOKUP($B139,Miljö!$B$1:$AG$479,MATCH(G$3,Miljö!$B$1:$AK$1,0),FALSE)</f>
        <v>2.38</v>
      </c>
      <c r="H139">
        <f>VLOOKUP($B139,Miljö!$B$1:$AG$479,MATCH(H$3,Miljö!$B$1:$AK$1,0),FALSE)</f>
        <v>344.47</v>
      </c>
      <c r="I139">
        <f>VLOOKUP($B139,Miljö!$B$1:$AG$479,MATCH(I$3,Miljö!$B$1:$AK$1,0),FALSE)</f>
        <v>0.42</v>
      </c>
      <c r="K139">
        <f>VLOOKUP($B139,Totalt!$B$1:$BP$500,MATCH("total el",Totalt!$B$1:$BP$1,0),FALSE)</f>
        <v>5.5E-2</v>
      </c>
      <c r="M139" s="250">
        <f t="shared" si="7"/>
        <v>0.13089999999999999</v>
      </c>
      <c r="N139" s="250">
        <f t="shared" si="8"/>
        <v>18.94585</v>
      </c>
      <c r="O139" s="250">
        <f t="shared" si="9"/>
        <v>2.3099999999999999E-2</v>
      </c>
    </row>
    <row r="140" spans="1:15" x14ac:dyDescent="0.25">
      <c r="A140" s="2" t="s">
        <v>213</v>
      </c>
      <c r="B140" s="2" t="s">
        <v>217</v>
      </c>
      <c r="C140" t="str">
        <f>VLOOKUP($B140,Totalt!$B$1:$BP$500,MATCH("Kvalitetsgranskad:",Totalt!$B$1:$BP$1,0),FALSE)</f>
        <v>Ja</v>
      </c>
      <c r="E140" t="str">
        <f>VLOOKUP($B140,Miljö!$B$1:$AG$479,MATCH(E$3,Miljö!$B$1:$AK$1,0),FALSE)</f>
        <v>Nej</v>
      </c>
      <c r="F140" t="str">
        <f>VLOOKUP($B140,Miljö!$B$1:$AG$479,MATCH(F$3,Miljö!$B$1:$AK$1,0),FALSE)</f>
        <v>-</v>
      </c>
      <c r="G140">
        <f>VLOOKUP($B140,Miljö!$B$1:$AG$479,MATCH(G$3,Miljö!$B$1:$AK$1,0),FALSE)</f>
        <v>2.38</v>
      </c>
      <c r="H140">
        <f>VLOOKUP($B140,Miljö!$B$1:$AG$479,MATCH(H$3,Miljö!$B$1:$AK$1,0),FALSE)</f>
        <v>344.47</v>
      </c>
      <c r="I140">
        <f>VLOOKUP($B140,Miljö!$B$1:$AG$479,MATCH(I$3,Miljö!$B$1:$AK$1,0),FALSE)</f>
        <v>0.42</v>
      </c>
      <c r="K140">
        <f>VLOOKUP($B140,Totalt!$B$1:$BP$500,MATCH("total el",Totalt!$B$1:$BP$1,0),FALSE)</f>
        <v>0.51483999999999996</v>
      </c>
      <c r="M140" s="250">
        <f t="shared" si="7"/>
        <v>1.2253191999999999</v>
      </c>
      <c r="N140" s="250">
        <f t="shared" si="8"/>
        <v>177.34693480000001</v>
      </c>
      <c r="O140" s="250">
        <f t="shared" si="9"/>
        <v>0.21623279999999998</v>
      </c>
    </row>
    <row r="141" spans="1:15" x14ac:dyDescent="0.25">
      <c r="A141" s="2" t="s">
        <v>220</v>
      </c>
      <c r="B141" s="2" t="s">
        <v>221</v>
      </c>
      <c r="C141" t="str">
        <f>VLOOKUP($B141,Totalt!$B$1:$BP$500,MATCH("Kvalitetsgranskad:",Totalt!$B$1:$BP$1,0),FALSE)</f>
        <v>Ja</v>
      </c>
      <c r="E141" t="str">
        <f>VLOOKUP($B141,Miljö!$B$1:$AG$479,MATCH(E$3,Miljö!$B$1:$AK$1,0),FALSE)</f>
        <v>Ja</v>
      </c>
      <c r="F141" t="str">
        <f>VLOOKUP($B141,Miljö!$B$1:$AG$479,MATCH(F$3,Miljö!$B$1:$AK$1,0),FALSE)</f>
        <v>'Vatten El'</v>
      </c>
      <c r="G141">
        <f>VLOOKUP($B141,Miljö!$B$1:$AG$479,MATCH(G$3,Miljö!$B$1:$AK$1,0),FALSE)</f>
        <v>1.1000000000000001</v>
      </c>
      <c r="H141">
        <f>VLOOKUP($B141,Miljö!$B$1:$AG$479,MATCH(H$3,Miljö!$B$1:$AK$1,0),FALSE)</f>
        <v>1.4999999999999999E-4</v>
      </c>
      <c r="I141">
        <f>VLOOKUP($B141,Miljö!$B$1:$AG$479,MATCH(I$3,Miljö!$B$1:$AK$1,0),FALSE)</f>
        <v>0</v>
      </c>
      <c r="K141">
        <f>VLOOKUP($B141,Totalt!$B$1:$BP$500,MATCH("total el",Totalt!$B$1:$BP$1,0),FALSE)</f>
        <v>0.89700000000000002</v>
      </c>
      <c r="M141" s="250">
        <f t="shared" si="7"/>
        <v>0.98670000000000013</v>
      </c>
      <c r="N141" s="250">
        <f t="shared" si="8"/>
        <v>1.3454999999999999E-4</v>
      </c>
      <c r="O141" s="250">
        <f t="shared" si="9"/>
        <v>0</v>
      </c>
    </row>
    <row r="142" spans="1:15" x14ac:dyDescent="0.25">
      <c r="A142" s="2" t="s">
        <v>222</v>
      </c>
      <c r="B142" s="2" t="s">
        <v>223</v>
      </c>
      <c r="C142" t="str">
        <f>VLOOKUP($B142,Totalt!$B$1:$BP$500,MATCH("Kvalitetsgranskad:",Totalt!$B$1:$BP$1,0),FALSE)</f>
        <v>Ja</v>
      </c>
      <c r="E142" t="str">
        <f>VLOOKUP($B142,Miljö!$B$1:$AG$479,MATCH(E$3,Miljö!$B$1:$AK$1,0),FALSE)</f>
        <v>Ja</v>
      </c>
      <c r="F142" t="str">
        <f>VLOOKUP($B142,Miljö!$B$1:$AG$479,MATCH(F$3,Miljö!$B$1:$AK$1,0),FALSE)</f>
        <v>'Biokraft'</v>
      </c>
      <c r="G142">
        <f>VLOOKUP($B142,Miljö!$B$1:$AG$479,MATCH(G$3,Miljö!$B$1:$AK$1,0),FALSE)</f>
        <v>0.03</v>
      </c>
      <c r="H142">
        <f>VLOOKUP($B142,Miljö!$B$1:$AG$479,MATCH(H$3,Miljö!$B$1:$AK$1,0),FALSE)</f>
        <v>0</v>
      </c>
      <c r="I142">
        <f>VLOOKUP($B142,Miljö!$B$1:$AG$479,MATCH(I$3,Miljö!$B$1:$AK$1,0),FALSE)</f>
        <v>0</v>
      </c>
      <c r="K142">
        <f>VLOOKUP($B142,Totalt!$B$1:$BP$500,MATCH("total el",Totalt!$B$1:$BP$1,0),FALSE)</f>
        <v>8.8951200000000004</v>
      </c>
      <c r="M142" s="250">
        <f t="shared" si="7"/>
        <v>0.26685360000000002</v>
      </c>
      <c r="N142" s="250">
        <f t="shared" si="8"/>
        <v>0</v>
      </c>
      <c r="O142" s="250">
        <f t="shared" si="9"/>
        <v>0</v>
      </c>
    </row>
    <row r="143" spans="1:15" x14ac:dyDescent="0.25">
      <c r="A143" s="2" t="s">
        <v>224</v>
      </c>
      <c r="B143" s="2" t="s">
        <v>225</v>
      </c>
      <c r="C143" t="str">
        <f>VLOOKUP($B143,Totalt!$B$1:$BP$500,MATCH("Kvalitetsgranskad:",Totalt!$B$1:$BP$1,0),FALSE)</f>
        <v>Ja</v>
      </c>
      <c r="E143" t="str">
        <f>VLOOKUP($B143,Miljö!$B$1:$AG$479,MATCH(E$3,Miljö!$B$1:$AK$1,0),FALSE)</f>
        <v>Nej</v>
      </c>
      <c r="F143" t="str">
        <f>VLOOKUP($B143,Miljö!$B$1:$AG$479,MATCH(F$3,Miljö!$B$1:$AK$1,0),FALSE)</f>
        <v>'-'</v>
      </c>
      <c r="G143">
        <f>VLOOKUP($B143,Miljö!$B$1:$AG$479,MATCH(G$3,Miljö!$B$1:$AK$1,0),FALSE)</f>
        <v>2.38</v>
      </c>
      <c r="H143">
        <f>VLOOKUP($B143,Miljö!$B$1:$AG$479,MATCH(H$3,Miljö!$B$1:$AK$1,0),FALSE)</f>
        <v>344.47</v>
      </c>
      <c r="I143">
        <f>VLOOKUP($B143,Miljö!$B$1:$AG$479,MATCH(I$3,Miljö!$B$1:$AK$1,0),FALSE)</f>
        <v>0.42</v>
      </c>
      <c r="K143">
        <f>VLOOKUP($B143,Totalt!$B$1:$BP$500,MATCH("total el",Totalt!$B$1:$BP$1,0),FALSE)</f>
        <v>7.8650000000000002</v>
      </c>
      <c r="M143" s="250">
        <f t="shared" si="7"/>
        <v>18.718699999999998</v>
      </c>
      <c r="N143" s="250">
        <f t="shared" si="8"/>
        <v>2709.2565500000001</v>
      </c>
      <c r="O143" s="250">
        <f t="shared" si="9"/>
        <v>3.3033000000000001</v>
      </c>
    </row>
    <row r="144" spans="1:15" x14ac:dyDescent="0.25">
      <c r="A144" s="2" t="s">
        <v>224</v>
      </c>
      <c r="B144" s="2" t="s">
        <v>226</v>
      </c>
      <c r="C144" t="str">
        <f>VLOOKUP($B144,Totalt!$B$1:$BP$500,MATCH("Kvalitetsgranskad:",Totalt!$B$1:$BP$1,0),FALSE)</f>
        <v>Ja</v>
      </c>
      <c r="E144" t="str">
        <f>VLOOKUP($B144,Miljö!$B$1:$AG$479,MATCH(E$3,Miljö!$B$1:$AK$1,0),FALSE)</f>
        <v>Nej</v>
      </c>
      <c r="F144" t="str">
        <f>VLOOKUP($B144,Miljö!$B$1:$AG$479,MATCH(F$3,Miljö!$B$1:$AK$1,0),FALSE)</f>
        <v>'-'</v>
      </c>
      <c r="G144">
        <f>VLOOKUP($B144,Miljö!$B$1:$AG$479,MATCH(G$3,Miljö!$B$1:$AK$1,0),FALSE)</f>
        <v>2.38</v>
      </c>
      <c r="H144">
        <f>VLOOKUP($B144,Miljö!$B$1:$AG$479,MATCH(H$3,Miljö!$B$1:$AK$1,0),FALSE)</f>
        <v>344.47</v>
      </c>
      <c r="I144">
        <f>VLOOKUP($B144,Miljö!$B$1:$AG$479,MATCH(I$3,Miljö!$B$1:$AK$1,0),FALSE)</f>
        <v>0.42</v>
      </c>
      <c r="K144">
        <f>VLOOKUP($B144,Totalt!$B$1:$BP$500,MATCH("total el",Totalt!$B$1:$BP$1,0),FALSE)</f>
        <v>0.6</v>
      </c>
      <c r="M144" s="250">
        <f t="shared" si="7"/>
        <v>1.4279999999999999</v>
      </c>
      <c r="N144" s="250">
        <f t="shared" si="8"/>
        <v>206.68200000000002</v>
      </c>
      <c r="O144" s="250">
        <f t="shared" si="9"/>
        <v>0.252</v>
      </c>
    </row>
    <row r="145" spans="1:15" x14ac:dyDescent="0.25">
      <c r="A145" s="2" t="s">
        <v>227</v>
      </c>
      <c r="B145" s="2" t="s">
        <v>228</v>
      </c>
      <c r="C145" t="str">
        <f>VLOOKUP($B145,Totalt!$B$1:$BP$500,MATCH("Kvalitetsgranskad:",Totalt!$B$1:$BP$1,0),FALSE)</f>
        <v>Ja</v>
      </c>
      <c r="E145" t="str">
        <f>VLOOKUP($B145,Miljö!$B$1:$AG$479,MATCH(E$3,Miljö!$B$1:$AK$1,0),FALSE)</f>
        <v>Ja</v>
      </c>
      <c r="F145" t="str">
        <f>VLOOKUP($B145,Miljö!$B$1:$AG$479,MATCH(F$3,Miljö!$B$1:$AK$1,0),FALSE)</f>
        <v>'Vattenkraft'</v>
      </c>
      <c r="G145">
        <f>VLOOKUP($B145,Miljö!$B$1:$AG$479,MATCH(G$3,Miljö!$B$1:$AK$1,0),FALSE)</f>
        <v>1.1000000000000001</v>
      </c>
      <c r="H145">
        <f>VLOOKUP($B145,Miljö!$B$1:$AG$479,MATCH(H$3,Miljö!$B$1:$AK$1,0),FALSE)</f>
        <v>0</v>
      </c>
      <c r="I145">
        <f>VLOOKUP($B145,Miljö!$B$1:$AG$479,MATCH(I$3,Miljö!$B$1:$AK$1,0),FALSE)</f>
        <v>0</v>
      </c>
      <c r="K145">
        <f>VLOOKUP($B145,Totalt!$B$1:$BP$500,MATCH("total el",Totalt!$B$1:$BP$1,0),FALSE)</f>
        <v>0.35165200000000002</v>
      </c>
      <c r="M145" s="250">
        <f t="shared" si="7"/>
        <v>0.38681720000000003</v>
      </c>
      <c r="N145" s="250">
        <f t="shared" si="8"/>
        <v>0</v>
      </c>
      <c r="O145" s="250">
        <f t="shared" si="9"/>
        <v>0</v>
      </c>
    </row>
    <row r="146" spans="1:15" x14ac:dyDescent="0.25">
      <c r="A146" s="2" t="s">
        <v>229</v>
      </c>
      <c r="B146" s="2" t="s">
        <v>230</v>
      </c>
      <c r="C146" t="str">
        <f>VLOOKUP($B146,Totalt!$B$1:$BP$500,MATCH("Kvalitetsgranskad:",Totalt!$B$1:$BP$1,0),FALSE)</f>
        <v>Ja</v>
      </c>
      <c r="E146" t="str">
        <f>VLOOKUP($B146,Miljö!$B$1:$AG$479,MATCH(E$3,Miljö!$B$1:$AK$1,0),FALSE)</f>
        <v>Ja</v>
      </c>
      <c r="F146" t="str">
        <f>VLOOKUP($B146,Miljö!$B$1:$AG$479,MATCH(F$3,Miljö!$B$1:$AK$1,0),FALSE)</f>
        <v>'vattenkraft el'</v>
      </c>
      <c r="G146">
        <f>VLOOKUP($B146,Miljö!$B$1:$AG$479,MATCH(G$3,Miljö!$B$1:$AK$1,0),FALSE)</f>
        <v>1.1000000000000001</v>
      </c>
      <c r="H146">
        <f>VLOOKUP($B146,Miljö!$B$1:$AG$479,MATCH(H$3,Miljö!$B$1:$AK$1,0),FALSE)</f>
        <v>0</v>
      </c>
      <c r="I146">
        <f>VLOOKUP($B146,Miljö!$B$1:$AG$479,MATCH(I$3,Miljö!$B$1:$AK$1,0),FALSE)</f>
        <v>0</v>
      </c>
      <c r="K146">
        <f>VLOOKUP($B146,Totalt!$B$1:$BP$500,MATCH("total el",Totalt!$B$1:$BP$1,0),FALSE)</f>
        <v>1.375</v>
      </c>
      <c r="M146" s="250">
        <f t="shared" si="7"/>
        <v>1.5125000000000002</v>
      </c>
      <c r="N146" s="250">
        <f t="shared" si="8"/>
        <v>0</v>
      </c>
      <c r="O146" s="250">
        <f t="shared" si="9"/>
        <v>0</v>
      </c>
    </row>
    <row r="147" spans="1:15" x14ac:dyDescent="0.25">
      <c r="A147" s="2" t="s">
        <v>231</v>
      </c>
      <c r="B147" s="2" t="s">
        <v>232</v>
      </c>
      <c r="C147" t="str">
        <f>VLOOKUP($B147,Totalt!$B$1:$BP$500,MATCH("Kvalitetsgranskad:",Totalt!$B$1:$BP$1,0),FALSE)</f>
        <v>Nej</v>
      </c>
      <c r="E147" t="str">
        <f>VLOOKUP($B147,Miljö!$B$1:$AG$479,MATCH(E$3,Miljö!$B$1:$AK$1,0),FALSE)</f>
        <v>Ja</v>
      </c>
      <c r="F147" t="str">
        <f>VLOOKUP($B147,Miljö!$B$1:$AG$479,MATCH(F$3,Miljö!$B$1:$AK$1,0),FALSE)</f>
        <v>-</v>
      </c>
      <c r="G147">
        <f>VLOOKUP($B147,Miljö!$B$1:$AG$479,MATCH(G$3,Miljö!$B$1:$AK$1,0),FALSE)</f>
        <v>2.36</v>
      </c>
      <c r="H147">
        <f>VLOOKUP($B147,Miljö!$B$1:$AG$479,MATCH(H$3,Miljö!$B$1:$AK$1,0),FALSE)</f>
        <v>344.47</v>
      </c>
      <c r="I147">
        <f>VLOOKUP($B147,Miljö!$B$1:$AG$479,MATCH(I$3,Miljö!$B$1:$AK$1,0),FALSE)</f>
        <v>0.42</v>
      </c>
      <c r="K147">
        <f>VLOOKUP($B147,Totalt!$B$1:$BP$500,MATCH("total el",Totalt!$B$1:$BP$1,0),FALSE)</f>
        <v>0</v>
      </c>
      <c r="M147" s="250">
        <f t="shared" si="7"/>
        <v>0</v>
      </c>
      <c r="N147" s="250">
        <f t="shared" si="8"/>
        <v>0</v>
      </c>
      <c r="O147" s="250">
        <f t="shared" si="9"/>
        <v>0</v>
      </c>
    </row>
    <row r="148" spans="1:15" x14ac:dyDescent="0.25">
      <c r="A148" s="2" t="s">
        <v>231</v>
      </c>
      <c r="B148" s="2" t="s">
        <v>233</v>
      </c>
      <c r="C148" t="str">
        <f>VLOOKUP($B148,Totalt!$B$1:$BP$500,MATCH("Kvalitetsgranskad:",Totalt!$B$1:$BP$1,0),FALSE)</f>
        <v>Ja</v>
      </c>
      <c r="E148" t="str">
        <f>VLOOKUP($B148,Miljö!$B$1:$AG$479,MATCH(E$3,Miljö!$B$1:$AK$1,0),FALSE)</f>
        <v>Ja</v>
      </c>
      <c r="F148" t="str">
        <f>VLOOKUP($B148,Miljö!$B$1:$AG$479,MATCH(F$3,Miljö!$B$1:$AK$1,0),FALSE)</f>
        <v>'Jämtkraft lokalel'</v>
      </c>
      <c r="G148">
        <f>VLOOKUP($B148,Miljö!$B$1:$AG$479,MATCH(G$3,Miljö!$B$1:$AK$1,0),FALSE)</f>
        <v>2.36</v>
      </c>
      <c r="H148">
        <f>VLOOKUP($B148,Miljö!$B$1:$AG$479,MATCH(H$3,Miljö!$B$1:$AK$1,0),FALSE)</f>
        <v>2.4</v>
      </c>
      <c r="I148">
        <f>VLOOKUP($B148,Miljö!$B$1:$AG$479,MATCH(I$3,Miljö!$B$1:$AK$1,0),FALSE)</f>
        <v>0</v>
      </c>
      <c r="K148">
        <f>VLOOKUP($B148,Totalt!$B$1:$BP$500,MATCH("total el",Totalt!$B$1:$BP$1,0),FALSE)</f>
        <v>1.2397</v>
      </c>
      <c r="M148" s="250">
        <f t="shared" si="7"/>
        <v>2.9256919999999997</v>
      </c>
      <c r="N148" s="250">
        <f t="shared" si="8"/>
        <v>2.9752800000000001</v>
      </c>
      <c r="O148" s="250">
        <f t="shared" si="9"/>
        <v>0</v>
      </c>
    </row>
    <row r="149" spans="1:15" x14ac:dyDescent="0.25">
      <c r="A149" s="2" t="s">
        <v>231</v>
      </c>
      <c r="B149" s="2" t="s">
        <v>234</v>
      </c>
      <c r="C149" t="str">
        <f>VLOOKUP($B149,Totalt!$B$1:$BP$500,MATCH("Kvalitetsgranskad:",Totalt!$B$1:$BP$1,0),FALSE)</f>
        <v>Ja</v>
      </c>
      <c r="E149" t="str">
        <f>VLOOKUP($B149,Miljö!$B$1:$AG$479,MATCH(E$3,Miljö!$B$1:$AK$1,0),FALSE)</f>
        <v>Ja</v>
      </c>
      <c r="F149" t="str">
        <f>VLOOKUP($B149,Miljö!$B$1:$AG$479,MATCH(F$3,Miljö!$B$1:$AK$1,0),FALSE)</f>
        <v>'Jämtkraft lokalel'</v>
      </c>
      <c r="G149">
        <f>VLOOKUP($B149,Miljö!$B$1:$AG$479,MATCH(G$3,Miljö!$B$1:$AK$1,0),FALSE)</f>
        <v>2.36</v>
      </c>
      <c r="H149">
        <f>VLOOKUP($B149,Miljö!$B$1:$AG$479,MATCH(H$3,Miljö!$B$1:$AK$1,0),FALSE)</f>
        <v>2.4</v>
      </c>
      <c r="I149">
        <f>VLOOKUP($B149,Miljö!$B$1:$AG$479,MATCH(I$3,Miljö!$B$1:$AK$1,0),FALSE)</f>
        <v>0</v>
      </c>
      <c r="K149">
        <f>VLOOKUP($B149,Totalt!$B$1:$BP$500,MATCH("total el",Totalt!$B$1:$BP$1,0),FALSE)</f>
        <v>2.3468</v>
      </c>
      <c r="M149" s="250">
        <f t="shared" si="7"/>
        <v>5.5384479999999998</v>
      </c>
      <c r="N149" s="250">
        <f t="shared" si="8"/>
        <v>5.63232</v>
      </c>
      <c r="O149" s="250">
        <f t="shared" si="9"/>
        <v>0</v>
      </c>
    </row>
    <row r="150" spans="1:15" x14ac:dyDescent="0.25">
      <c r="A150" s="2" t="s">
        <v>231</v>
      </c>
      <c r="B150" s="2" t="s">
        <v>235</v>
      </c>
      <c r="C150" t="str">
        <f>VLOOKUP($B150,Totalt!$B$1:$BP$500,MATCH("Kvalitetsgranskad:",Totalt!$B$1:$BP$1,0),FALSE)</f>
        <v>Ja</v>
      </c>
      <c r="E150" t="str">
        <f>VLOOKUP($B150,Miljö!$B$1:$AG$479,MATCH(E$3,Miljö!$B$1:$AK$1,0),FALSE)</f>
        <v>Ja</v>
      </c>
      <c r="F150" t="str">
        <f>VLOOKUP($B150,Miljö!$B$1:$AG$479,MATCH(F$3,Miljö!$B$1:$AK$1,0),FALSE)</f>
        <v>'Jämtkraft lokalel'</v>
      </c>
      <c r="G150">
        <f>VLOOKUP($B150,Miljö!$B$1:$AG$479,MATCH(G$3,Miljö!$B$1:$AK$1,0),FALSE)</f>
        <v>2.36</v>
      </c>
      <c r="H150">
        <f>VLOOKUP($B150,Miljö!$B$1:$AG$479,MATCH(H$3,Miljö!$B$1:$AK$1,0),FALSE)</f>
        <v>2.4</v>
      </c>
      <c r="I150">
        <f>VLOOKUP($B150,Miljö!$B$1:$AG$479,MATCH(I$3,Miljö!$B$1:$AK$1,0),FALSE)</f>
        <v>0</v>
      </c>
      <c r="K150">
        <f>VLOOKUP($B150,Totalt!$B$1:$BP$500,MATCH("total el",Totalt!$B$1:$BP$1,0),FALSE)</f>
        <v>15.4245</v>
      </c>
      <c r="M150" s="250">
        <f t="shared" si="7"/>
        <v>36.401820000000001</v>
      </c>
      <c r="N150" s="250">
        <f t="shared" si="8"/>
        <v>37.018799999999999</v>
      </c>
      <c r="O150" s="250">
        <f t="shared" si="9"/>
        <v>0</v>
      </c>
    </row>
    <row r="151" spans="1:15" x14ac:dyDescent="0.25">
      <c r="A151" s="2" t="s">
        <v>238</v>
      </c>
      <c r="B151" s="2" t="s">
        <v>239</v>
      </c>
      <c r="C151" t="str">
        <f>VLOOKUP($B151,Totalt!$B$1:$BP$500,MATCH("Kvalitetsgranskad:",Totalt!$B$1:$BP$1,0),FALSE)</f>
        <v>Ja</v>
      </c>
      <c r="E151" t="str">
        <f>VLOOKUP($B151,Miljö!$B$1:$AG$479,MATCH(E$3,Miljö!$B$1:$AK$1,0),FALSE)</f>
        <v>Ja</v>
      </c>
      <c r="F151" t="str">
        <f>VLOOKUP($B151,Miljö!$B$1:$AG$479,MATCH(F$3,Miljö!$B$1:$AK$1,0),FALSE)</f>
        <v>'Vattenkraft'</v>
      </c>
      <c r="G151">
        <f>VLOOKUP($B151,Miljö!$B$1:$AG$479,MATCH(G$3,Miljö!$B$1:$AK$1,0),FALSE)</f>
        <v>1.1000000000000001</v>
      </c>
      <c r="H151">
        <f>VLOOKUP($B151,Miljö!$B$1:$AG$479,MATCH(H$3,Miljö!$B$1:$AK$1,0),FALSE)</f>
        <v>0</v>
      </c>
      <c r="I151">
        <f>VLOOKUP($B151,Miljö!$B$1:$AG$479,MATCH(I$3,Miljö!$B$1:$AK$1,0),FALSE)</f>
        <v>0</v>
      </c>
      <c r="K151">
        <f>VLOOKUP($B151,Totalt!$B$1:$BP$500,MATCH("total el",Totalt!$B$1:$BP$1,0),FALSE)</f>
        <v>0.43</v>
      </c>
      <c r="M151" s="250">
        <f t="shared" si="7"/>
        <v>0.47300000000000003</v>
      </c>
      <c r="N151" s="250">
        <f t="shared" si="8"/>
        <v>0</v>
      </c>
      <c r="O151" s="250">
        <f t="shared" si="9"/>
        <v>0</v>
      </c>
    </row>
    <row r="152" spans="1:15" x14ac:dyDescent="0.25">
      <c r="A152" s="2" t="s">
        <v>238</v>
      </c>
      <c r="B152" s="2" t="s">
        <v>240</v>
      </c>
      <c r="C152" t="str">
        <f>VLOOKUP($B152,Totalt!$B$1:$BP$500,MATCH("Kvalitetsgranskad:",Totalt!$B$1:$BP$1,0),FALSE)</f>
        <v>Ja</v>
      </c>
      <c r="E152" t="str">
        <f>VLOOKUP($B152,Miljö!$B$1:$AG$479,MATCH(E$3,Miljö!$B$1:$AK$1,0),FALSE)</f>
        <v>Ja</v>
      </c>
      <c r="F152" t="str">
        <f>VLOOKUP($B152,Miljö!$B$1:$AG$479,MATCH(F$3,Miljö!$B$1:$AK$1,0),FALSE)</f>
        <v>'Vattenkraft'</v>
      </c>
      <c r="G152">
        <f>VLOOKUP($B152,Miljö!$B$1:$AG$479,MATCH(G$3,Miljö!$B$1:$AK$1,0),FALSE)</f>
        <v>1.1000000000000001</v>
      </c>
      <c r="H152">
        <f>VLOOKUP($B152,Miljö!$B$1:$AG$479,MATCH(H$3,Miljö!$B$1:$AK$1,0),FALSE)</f>
        <v>0</v>
      </c>
      <c r="I152">
        <f>VLOOKUP($B152,Miljö!$B$1:$AG$479,MATCH(I$3,Miljö!$B$1:$AK$1,0),FALSE)</f>
        <v>0</v>
      </c>
      <c r="K152">
        <f>VLOOKUP($B152,Totalt!$B$1:$BP$500,MATCH("total el",Totalt!$B$1:$BP$1,0),FALSE)</f>
        <v>35.544499999999999</v>
      </c>
      <c r="M152" s="250">
        <f t="shared" si="7"/>
        <v>39.098950000000002</v>
      </c>
      <c r="N152" s="250">
        <f t="shared" si="8"/>
        <v>0</v>
      </c>
      <c r="O152" s="250">
        <f t="shared" si="9"/>
        <v>0</v>
      </c>
    </row>
    <row r="153" spans="1:15" x14ac:dyDescent="0.25">
      <c r="A153" s="2" t="s">
        <v>238</v>
      </c>
      <c r="B153" s="2" t="s">
        <v>241</v>
      </c>
      <c r="C153" t="str">
        <f>VLOOKUP($B153,Totalt!$B$1:$BP$500,MATCH("Kvalitetsgranskad:",Totalt!$B$1:$BP$1,0),FALSE)</f>
        <v>Ja</v>
      </c>
      <c r="E153" t="str">
        <f>VLOOKUP($B153,Miljö!$B$1:$AG$479,MATCH(E$3,Miljö!$B$1:$AK$1,0),FALSE)</f>
        <v>Ja</v>
      </c>
      <c r="F153" t="str">
        <f>VLOOKUP($B153,Miljö!$B$1:$AG$479,MATCH(F$3,Miljö!$B$1:$AK$1,0),FALSE)</f>
        <v>'Vattenkraft'</v>
      </c>
      <c r="G153">
        <f>VLOOKUP($B153,Miljö!$B$1:$AG$479,MATCH(G$3,Miljö!$B$1:$AK$1,0),FALSE)</f>
        <v>1.1000000000000001</v>
      </c>
      <c r="H153">
        <f>VLOOKUP($B153,Miljö!$B$1:$AG$479,MATCH(H$3,Miljö!$B$1:$AK$1,0),FALSE)</f>
        <v>0</v>
      </c>
      <c r="I153">
        <f>VLOOKUP($B153,Miljö!$B$1:$AG$479,MATCH(I$3,Miljö!$B$1:$AK$1,0),FALSE)</f>
        <v>0</v>
      </c>
      <c r="K153">
        <f>VLOOKUP($B153,Totalt!$B$1:$BP$500,MATCH("total el",Totalt!$B$1:$BP$1,0),FALSE)</f>
        <v>5.7000000000000002E-2</v>
      </c>
      <c r="M153" s="250">
        <f t="shared" si="7"/>
        <v>6.2700000000000006E-2</v>
      </c>
      <c r="N153" s="250">
        <f t="shared" si="8"/>
        <v>0</v>
      </c>
      <c r="O153" s="250">
        <f t="shared" si="9"/>
        <v>0</v>
      </c>
    </row>
    <row r="154" spans="1:15" x14ac:dyDescent="0.25">
      <c r="A154" s="2" t="s">
        <v>238</v>
      </c>
      <c r="B154" s="2" t="s">
        <v>242</v>
      </c>
      <c r="C154" t="str">
        <f>VLOOKUP($B154,Totalt!$B$1:$BP$500,MATCH("Kvalitetsgranskad:",Totalt!$B$1:$BP$1,0),FALSE)</f>
        <v>Ja</v>
      </c>
      <c r="E154" t="str">
        <f>VLOOKUP($B154,Miljö!$B$1:$AG$479,MATCH(E$3,Miljö!$B$1:$AK$1,0),FALSE)</f>
        <v>Ja</v>
      </c>
      <c r="F154" t="str">
        <f>VLOOKUP($B154,Miljö!$B$1:$AG$479,MATCH(F$3,Miljö!$B$1:$AK$1,0),FALSE)</f>
        <v>'Vattenkraft'</v>
      </c>
      <c r="G154">
        <f>VLOOKUP($B154,Miljö!$B$1:$AG$479,MATCH(G$3,Miljö!$B$1:$AK$1,0),FALSE)</f>
        <v>1.1000000000000001</v>
      </c>
      <c r="H154">
        <f>VLOOKUP($B154,Miljö!$B$1:$AG$479,MATCH(H$3,Miljö!$B$1:$AK$1,0),FALSE)</f>
        <v>0</v>
      </c>
      <c r="I154">
        <f>VLOOKUP($B154,Miljö!$B$1:$AG$479,MATCH(I$3,Miljö!$B$1:$AK$1,0),FALSE)</f>
        <v>0</v>
      </c>
      <c r="K154">
        <f>VLOOKUP($B154,Totalt!$B$1:$BP$500,MATCH("total el",Totalt!$B$1:$BP$1,0),FALSE)</f>
        <v>0.4</v>
      </c>
      <c r="M154" s="250">
        <f t="shared" si="7"/>
        <v>0.44000000000000006</v>
      </c>
      <c r="N154" s="250">
        <f t="shared" si="8"/>
        <v>0</v>
      </c>
      <c r="O154" s="250">
        <f t="shared" si="9"/>
        <v>0</v>
      </c>
    </row>
    <row r="155" spans="1:15" x14ac:dyDescent="0.25">
      <c r="A155" s="2" t="s">
        <v>243</v>
      </c>
      <c r="B155" s="2" t="s">
        <v>244</v>
      </c>
      <c r="C155" t="str">
        <f>VLOOKUP($B155,Totalt!$B$1:$BP$500,MATCH("Kvalitetsgranskad:",Totalt!$B$1:$BP$1,0),FALSE)</f>
        <v>Ja</v>
      </c>
      <c r="E155" t="str">
        <f>VLOOKUP($B155,Miljö!$B$1:$AG$479,MATCH(E$3,Miljö!$B$1:$AK$1,0),FALSE)</f>
        <v>Ja</v>
      </c>
      <c r="F155" t="str">
        <f>VLOOKUP($B155,Miljö!$B$1:$AG$479,MATCH(F$3,Miljö!$B$1:$AK$1,0),FALSE)</f>
        <v>'100% förnybar el'</v>
      </c>
      <c r="G155">
        <f>VLOOKUP($B155,Miljö!$B$1:$AG$479,MATCH(G$3,Miljö!$B$1:$AK$1,0),FALSE)</f>
        <v>1.1000000000000001</v>
      </c>
      <c r="H155">
        <f>VLOOKUP($B155,Miljö!$B$1:$AG$479,MATCH(H$3,Miljö!$B$1:$AK$1,0),FALSE)</f>
        <v>0</v>
      </c>
      <c r="I155">
        <f>VLOOKUP($B155,Miljö!$B$1:$AG$479,MATCH(I$3,Miljö!$B$1:$AK$1,0),FALSE)</f>
        <v>0</v>
      </c>
      <c r="K155">
        <f>VLOOKUP($B155,Totalt!$B$1:$BP$500,MATCH("total el",Totalt!$B$1:$BP$1,0),FALSE)</f>
        <v>16.122900000000001</v>
      </c>
      <c r="M155" s="250">
        <f t="shared" si="7"/>
        <v>17.735190000000003</v>
      </c>
      <c r="N155" s="250">
        <f t="shared" si="8"/>
        <v>0</v>
      </c>
      <c r="O155" s="250">
        <f t="shared" si="9"/>
        <v>0</v>
      </c>
    </row>
    <row r="156" spans="1:15" x14ac:dyDescent="0.25">
      <c r="A156" s="2" t="s">
        <v>247</v>
      </c>
      <c r="B156" s="2" t="s">
        <v>248</v>
      </c>
      <c r="C156" t="str">
        <f>VLOOKUP($B156,Totalt!$B$1:$BP$500,MATCH("Kvalitetsgranskad:",Totalt!$B$1:$BP$1,0),FALSE)</f>
        <v>Ja</v>
      </c>
      <c r="E156" t="str">
        <f>VLOOKUP($B156,Miljö!$B$1:$AG$479,MATCH(E$3,Miljö!$B$1:$AK$1,0),FALSE)</f>
        <v>Ja</v>
      </c>
      <c r="F156" t="str">
        <f>VLOOKUP($B156,Miljö!$B$1:$AG$479,MATCH(F$3,Miljö!$B$1:$AK$1,0),FALSE)</f>
        <v>'100% Vindkraft'</v>
      </c>
      <c r="G156">
        <f>VLOOKUP($B156,Miljö!$B$1:$AG$479,MATCH(G$3,Miljö!$B$1:$AK$1,0),FALSE)</f>
        <v>0.1</v>
      </c>
      <c r="H156">
        <f>VLOOKUP($B156,Miljö!$B$1:$AG$479,MATCH(H$3,Miljö!$B$1:$AK$1,0),FALSE)</f>
        <v>0</v>
      </c>
      <c r="I156">
        <f>VLOOKUP($B156,Miljö!$B$1:$AG$479,MATCH(I$3,Miljö!$B$1:$AK$1,0),FALSE)</f>
        <v>0</v>
      </c>
      <c r="K156">
        <f>VLOOKUP($B156,Totalt!$B$1:$BP$500,MATCH("total el",Totalt!$B$1:$BP$1,0),FALSE)</f>
        <v>4.9260000000000002</v>
      </c>
      <c r="M156" s="250">
        <f t="shared" si="7"/>
        <v>0.49260000000000004</v>
      </c>
      <c r="N156" s="250">
        <f t="shared" si="8"/>
        <v>0</v>
      </c>
      <c r="O156" s="250">
        <f t="shared" si="9"/>
        <v>0</v>
      </c>
    </row>
    <row r="157" spans="1:15" x14ac:dyDescent="0.25">
      <c r="A157" s="2" t="s">
        <v>253</v>
      </c>
      <c r="B157" s="2" t="s">
        <v>254</v>
      </c>
      <c r="C157" t="str">
        <f>VLOOKUP($B157,Totalt!$B$1:$BP$500,MATCH("Kvalitetsgranskad:",Totalt!$B$1:$BP$1,0),FALSE)</f>
        <v>Ja</v>
      </c>
      <c r="E157" t="str">
        <f>VLOOKUP($B157,Miljö!$B$1:$AG$479,MATCH(E$3,Miljö!$B$1:$AK$1,0),FALSE)</f>
        <v>Ja</v>
      </c>
      <c r="F157" t="str">
        <f>VLOOKUP($B157,Miljö!$B$1:$AG$479,MATCH(F$3,Miljö!$B$1:$AK$1,0),FALSE)</f>
        <v>'Förnybar'</v>
      </c>
      <c r="G157">
        <f>VLOOKUP($B157,Miljö!$B$1:$AG$479,MATCH(G$3,Miljö!$B$1:$AK$1,0),FALSE)</f>
        <v>1.3</v>
      </c>
      <c r="H157">
        <f>VLOOKUP($B157,Miljö!$B$1:$AG$479,MATCH(H$3,Miljö!$B$1:$AK$1,0),FALSE)</f>
        <v>0</v>
      </c>
      <c r="I157">
        <f>VLOOKUP($B157,Miljö!$B$1:$AG$479,MATCH(I$3,Miljö!$B$1:$AK$1,0),FALSE)</f>
        <v>0</v>
      </c>
      <c r="K157">
        <f>VLOOKUP($B157,Totalt!$B$1:$BP$500,MATCH("total el",Totalt!$B$1:$BP$1,0),FALSE)</f>
        <v>26.562100000000001</v>
      </c>
      <c r="M157" s="250">
        <f t="shared" si="7"/>
        <v>34.530730000000005</v>
      </c>
      <c r="N157" s="250">
        <f t="shared" si="8"/>
        <v>0</v>
      </c>
      <c r="O157" s="250">
        <f t="shared" si="9"/>
        <v>0</v>
      </c>
    </row>
    <row r="158" spans="1:15" x14ac:dyDescent="0.25">
      <c r="A158" s="2" t="s">
        <v>255</v>
      </c>
      <c r="B158" s="2" t="s">
        <v>256</v>
      </c>
      <c r="C158" t="str">
        <f>VLOOKUP($B158,Totalt!$B$1:$BP$500,MATCH("Kvalitetsgranskad:",Totalt!$B$1:$BP$1,0),FALSE)</f>
        <v>Ja</v>
      </c>
      <c r="E158" t="str">
        <f>VLOOKUP($B158,Miljö!$B$1:$AG$479,MATCH(E$3,Miljö!$B$1:$AK$1,0),FALSE)</f>
        <v>Nej</v>
      </c>
      <c r="F158" t="str">
        <f>VLOOKUP($B158,Miljö!$B$1:$AG$479,MATCH(F$3,Miljö!$B$1:$AK$1,0),FALSE)</f>
        <v>-</v>
      </c>
      <c r="G158">
        <f>VLOOKUP($B158,Miljö!$B$1:$AG$479,MATCH(G$3,Miljö!$B$1:$AK$1,0),FALSE)</f>
        <v>2.38</v>
      </c>
      <c r="H158">
        <f>VLOOKUP($B158,Miljö!$B$1:$AG$479,MATCH(H$3,Miljö!$B$1:$AK$1,0),FALSE)</f>
        <v>344.47</v>
      </c>
      <c r="I158">
        <f>VLOOKUP($B158,Miljö!$B$1:$AG$479,MATCH(I$3,Miljö!$B$1:$AK$1,0),FALSE)</f>
        <v>0.42</v>
      </c>
      <c r="K158">
        <f>VLOOKUP($B158,Totalt!$B$1:$BP$500,MATCH("total el",Totalt!$B$1:$BP$1,0),FALSE)</f>
        <v>6.6661799999999998</v>
      </c>
      <c r="M158" s="250">
        <f t="shared" si="7"/>
        <v>15.8655084</v>
      </c>
      <c r="N158" s="250">
        <f t="shared" si="8"/>
        <v>2296.2990245999999</v>
      </c>
      <c r="O158" s="250">
        <f t="shared" si="9"/>
        <v>2.7997955999999999</v>
      </c>
    </row>
    <row r="159" spans="1:15" x14ac:dyDescent="0.25">
      <c r="A159" s="2" t="s">
        <v>257</v>
      </c>
      <c r="B159" s="2" t="s">
        <v>258</v>
      </c>
      <c r="C159" t="str">
        <f>VLOOKUP($B159,Totalt!$B$1:$BP$500,MATCH("Kvalitetsgranskad:",Totalt!$B$1:$BP$1,0),FALSE)</f>
        <v>Ja</v>
      </c>
      <c r="E159" t="str">
        <f>VLOOKUP($B159,Miljö!$B$1:$AG$479,MATCH(E$3,Miljö!$B$1:$AK$1,0),FALSE)</f>
        <v>Ja</v>
      </c>
      <c r="F159" t="str">
        <f>VLOOKUP($B159,Miljö!$B$1:$AG$479,MATCH(F$3,Miljö!$B$1:$AK$1,0),FALSE)</f>
        <v>'Miljö el'</v>
      </c>
      <c r="G159">
        <f>VLOOKUP($B159,Miljö!$B$1:$AG$479,MATCH(G$3,Miljö!$B$1:$AK$1,0),FALSE)</f>
        <v>1.1000000000000001</v>
      </c>
      <c r="H159">
        <f>VLOOKUP($B159,Miljö!$B$1:$AG$479,MATCH(H$3,Miljö!$B$1:$AK$1,0),FALSE)</f>
        <v>0</v>
      </c>
      <c r="I159">
        <f>VLOOKUP($B159,Miljö!$B$1:$AG$479,MATCH(I$3,Miljö!$B$1:$AK$1,0),FALSE)</f>
        <v>0</v>
      </c>
      <c r="K159">
        <f>VLOOKUP($B159,Totalt!$B$1:$BP$500,MATCH("total el",Totalt!$B$1:$BP$1,0),FALSE)</f>
        <v>1.84</v>
      </c>
      <c r="M159" s="250">
        <f t="shared" si="7"/>
        <v>2.0240000000000005</v>
      </c>
      <c r="N159" s="250">
        <f t="shared" si="8"/>
        <v>0</v>
      </c>
      <c r="O159" s="250">
        <f t="shared" si="9"/>
        <v>0</v>
      </c>
    </row>
    <row r="160" spans="1:15" x14ac:dyDescent="0.25">
      <c r="A160" s="2" t="s">
        <v>259</v>
      </c>
      <c r="B160" s="2" t="s">
        <v>260</v>
      </c>
      <c r="C160" t="str">
        <f>VLOOKUP($B160,Totalt!$B$1:$BP$500,MATCH("Kvalitetsgranskad:",Totalt!$B$1:$BP$1,0),FALSE)</f>
        <v>Ja</v>
      </c>
      <c r="E160" t="str">
        <f>VLOOKUP($B160,Miljö!$B$1:$AG$479,MATCH(E$3,Miljö!$B$1:$AK$1,0),FALSE)</f>
        <v>Ja</v>
      </c>
      <c r="F160" t="str">
        <f>VLOOKUP($B160,Miljö!$B$1:$AG$479,MATCH(F$3,Miljö!$B$1:$AK$1,0),FALSE)</f>
        <v>-</v>
      </c>
      <c r="G160">
        <f>VLOOKUP($B160,Miljö!$B$1:$AG$479,MATCH(G$3,Miljö!$B$1:$AK$1,0),FALSE)</f>
        <v>2.38</v>
      </c>
      <c r="H160">
        <f>VLOOKUP($B160,Miljö!$B$1:$AG$479,MATCH(H$3,Miljö!$B$1:$AK$1,0),FALSE)</f>
        <v>161.51</v>
      </c>
      <c r="I160">
        <f>VLOOKUP($B160,Miljö!$B$1:$AG$479,MATCH(I$3,Miljö!$B$1:$AK$1,0),FALSE)</f>
        <v>0.42</v>
      </c>
      <c r="K160">
        <f>VLOOKUP($B160,Totalt!$B$1:$BP$500,MATCH("total el",Totalt!$B$1:$BP$1,0),FALSE)</f>
        <v>20.17812</v>
      </c>
      <c r="M160" s="250">
        <f t="shared" si="7"/>
        <v>48.023925599999998</v>
      </c>
      <c r="N160" s="250">
        <f t="shared" si="8"/>
        <v>3258.9681611999999</v>
      </c>
      <c r="O160" s="250">
        <f t="shared" si="9"/>
        <v>8.4748103999999991</v>
      </c>
    </row>
    <row r="161" spans="1:15" x14ac:dyDescent="0.25">
      <c r="A161" s="2" t="s">
        <v>259</v>
      </c>
      <c r="B161" s="2" t="s">
        <v>261</v>
      </c>
      <c r="C161" t="str">
        <f>VLOOKUP($B161,Totalt!$B$1:$BP$500,MATCH("Kvalitetsgranskad:",Totalt!$B$1:$BP$1,0),FALSE)</f>
        <v>Ja</v>
      </c>
      <c r="E161" t="str">
        <f>VLOOKUP($B161,Miljö!$B$1:$AG$479,MATCH(E$3,Miljö!$B$1:$AK$1,0),FALSE)</f>
        <v>Ja</v>
      </c>
      <c r="F161" t="str">
        <f>VLOOKUP($B161,Miljö!$B$1:$AG$479,MATCH(F$3,Miljö!$B$1:$AK$1,0),FALSE)</f>
        <v>-</v>
      </c>
      <c r="G161">
        <f>VLOOKUP($B161,Miljö!$B$1:$AG$479,MATCH(G$3,Miljö!$B$1:$AK$1,0),FALSE)</f>
        <v>2.38</v>
      </c>
      <c r="H161">
        <f>VLOOKUP($B161,Miljö!$B$1:$AG$479,MATCH(H$3,Miljö!$B$1:$AK$1,0),FALSE)</f>
        <v>29.65</v>
      </c>
      <c r="I161">
        <f>VLOOKUP($B161,Miljö!$B$1:$AG$479,MATCH(I$3,Miljö!$B$1:$AK$1,0),FALSE)</f>
        <v>0.42</v>
      </c>
      <c r="K161">
        <f>VLOOKUP($B161,Totalt!$B$1:$BP$500,MATCH("total el",Totalt!$B$1:$BP$1,0),FALSE)</f>
        <v>1.6180000000000001</v>
      </c>
      <c r="M161" s="250">
        <f t="shared" si="7"/>
        <v>3.8508400000000003</v>
      </c>
      <c r="N161" s="250">
        <f t="shared" si="8"/>
        <v>47.973700000000001</v>
      </c>
      <c r="O161" s="250">
        <f t="shared" si="9"/>
        <v>0.67956000000000005</v>
      </c>
    </row>
    <row r="162" spans="1:15" x14ac:dyDescent="0.25">
      <c r="A162" s="2" t="s">
        <v>262</v>
      </c>
      <c r="B162" s="2" t="s">
        <v>263</v>
      </c>
      <c r="C162" t="str">
        <f>VLOOKUP($B162,Totalt!$B$1:$BP$500,MATCH("Kvalitetsgranskad:",Totalt!$B$1:$BP$1,0),FALSE)</f>
        <v>Ja</v>
      </c>
      <c r="E162" t="str">
        <f>VLOOKUP($B162,Miljö!$B$1:$AG$479,MATCH(E$3,Miljö!$B$1:$AK$1,0),FALSE)</f>
        <v>Ja</v>
      </c>
      <c r="F162" t="str">
        <f>VLOOKUP($B162,Miljö!$B$1:$AG$479,MATCH(F$3,Miljö!$B$1:$AK$1,0),FALSE)</f>
        <v>'biokraft och vindkraft'</v>
      </c>
      <c r="G162">
        <f>VLOOKUP($B162,Miljö!$B$1:$AG$479,MATCH(G$3,Miljö!$B$1:$AK$1,0),FALSE)</f>
        <v>1.9</v>
      </c>
      <c r="H162">
        <f>VLOOKUP($B162,Miljö!$B$1:$AG$479,MATCH(H$3,Miljö!$B$1:$AK$1,0),FALSE)</f>
        <v>0</v>
      </c>
      <c r="I162">
        <f>VLOOKUP($B162,Miljö!$B$1:$AG$479,MATCH(I$3,Miljö!$B$1:$AK$1,0),FALSE)</f>
        <v>0</v>
      </c>
      <c r="K162">
        <f>VLOOKUP($B162,Totalt!$B$1:$BP$500,MATCH("total el",Totalt!$B$1:$BP$1,0),FALSE)</f>
        <v>111.05099999999999</v>
      </c>
      <c r="M162" s="250">
        <f t="shared" si="7"/>
        <v>210.99689999999995</v>
      </c>
      <c r="N162" s="250">
        <f t="shared" si="8"/>
        <v>0</v>
      </c>
      <c r="O162" s="250">
        <f t="shared" si="9"/>
        <v>0</v>
      </c>
    </row>
    <row r="163" spans="1:15" x14ac:dyDescent="0.25">
      <c r="A163" s="2" t="s">
        <v>262</v>
      </c>
      <c r="B163" s="2" t="s">
        <v>264</v>
      </c>
      <c r="C163" t="str">
        <f>VLOOKUP($B163,Totalt!$B$1:$BP$500,MATCH("Kvalitetsgranskad:",Totalt!$B$1:$BP$1,0),FALSE)</f>
        <v>Ja</v>
      </c>
      <c r="E163" t="str">
        <f>VLOOKUP($B163,Miljö!$B$1:$AG$479,MATCH(E$3,Miljö!$B$1:$AK$1,0),FALSE)</f>
        <v>Ja</v>
      </c>
      <c r="F163" t="str">
        <f>VLOOKUP($B163,Miljö!$B$1:$AG$479,MATCH(F$3,Miljö!$B$1:$AK$1,0),FALSE)</f>
        <v>'biokraft och vindkraft'</v>
      </c>
      <c r="G163">
        <f>VLOOKUP($B163,Miljö!$B$1:$AG$479,MATCH(G$3,Miljö!$B$1:$AK$1,0),FALSE)</f>
        <v>1.9</v>
      </c>
      <c r="H163">
        <f>VLOOKUP($B163,Miljö!$B$1:$AG$479,MATCH(H$3,Miljö!$B$1:$AK$1,0),FALSE)</f>
        <v>0</v>
      </c>
      <c r="I163">
        <f>VLOOKUP($B163,Miljö!$B$1:$AG$479,MATCH(I$3,Miljö!$B$1:$AK$1,0),FALSE)</f>
        <v>0</v>
      </c>
      <c r="K163">
        <f>VLOOKUP($B163,Totalt!$B$1:$BP$500,MATCH("total el",Totalt!$B$1:$BP$1,0),FALSE)</f>
        <v>1.9080000000000001</v>
      </c>
      <c r="M163" s="250">
        <f t="shared" si="7"/>
        <v>3.6252</v>
      </c>
      <c r="N163" s="250">
        <f t="shared" si="8"/>
        <v>0</v>
      </c>
      <c r="O163" s="250">
        <f t="shared" si="9"/>
        <v>0</v>
      </c>
    </row>
    <row r="164" spans="1:15" x14ac:dyDescent="0.25">
      <c r="A164" s="2" t="s">
        <v>265</v>
      </c>
      <c r="B164" s="2" t="s">
        <v>266</v>
      </c>
      <c r="C164" t="str">
        <f>VLOOKUP($B164,Totalt!$B$1:$BP$500,MATCH("Kvalitetsgranskad:",Totalt!$B$1:$BP$1,0),FALSE)</f>
        <v>Ja</v>
      </c>
      <c r="E164" t="str">
        <f>VLOOKUP($B164,Miljö!$B$1:$AG$479,MATCH(E$3,Miljö!$B$1:$AK$1,0),FALSE)</f>
        <v>Nej</v>
      </c>
      <c r="F164" t="str">
        <f>VLOOKUP($B164,Miljö!$B$1:$AG$479,MATCH(F$3,Miljö!$B$1:$AK$1,0),FALSE)</f>
        <v>-</v>
      </c>
      <c r="G164">
        <f>VLOOKUP($B164,Miljö!$B$1:$AG$479,MATCH(G$3,Miljö!$B$1:$AK$1,0),FALSE)</f>
        <v>2.38</v>
      </c>
      <c r="H164">
        <f>VLOOKUP($B164,Miljö!$B$1:$AG$479,MATCH(H$3,Miljö!$B$1:$AK$1,0),FALSE)</f>
        <v>344.47</v>
      </c>
      <c r="I164">
        <f>VLOOKUP($B164,Miljö!$B$1:$AG$479,MATCH(I$3,Miljö!$B$1:$AK$1,0),FALSE)</f>
        <v>0.42</v>
      </c>
      <c r="K164">
        <f>VLOOKUP($B164,Totalt!$B$1:$BP$500,MATCH("total el",Totalt!$B$1:$BP$1,0),FALSE)</f>
        <v>2.67</v>
      </c>
      <c r="M164" s="250">
        <f t="shared" si="7"/>
        <v>6.3545999999999996</v>
      </c>
      <c r="N164" s="250">
        <f t="shared" si="8"/>
        <v>919.73490000000004</v>
      </c>
      <c r="O164" s="250">
        <f t="shared" si="9"/>
        <v>1.1214</v>
      </c>
    </row>
    <row r="165" spans="1:15" x14ac:dyDescent="0.25">
      <c r="A165" s="2" t="s">
        <v>267</v>
      </c>
      <c r="B165" s="2" t="s">
        <v>268</v>
      </c>
      <c r="C165" t="str">
        <f>VLOOKUP($B165,Totalt!$B$1:$BP$500,MATCH("Kvalitetsgranskad:",Totalt!$B$1:$BP$1,0),FALSE)</f>
        <v>Ja</v>
      </c>
      <c r="E165" t="str">
        <f>VLOOKUP($B165,Miljö!$B$1:$AG$479,MATCH(E$3,Miljö!$B$1:$AK$1,0),FALSE)</f>
        <v>Ja</v>
      </c>
      <c r="F165" t="str">
        <f>VLOOKUP($B165,Miljö!$B$1:$AG$479,MATCH(F$3,Miljö!$B$1:$AK$1,0),FALSE)</f>
        <v>'Vattenkraft'</v>
      </c>
      <c r="G165">
        <f>VLOOKUP($B165,Miljö!$B$1:$AG$479,MATCH(G$3,Miljö!$B$1:$AK$1,0),FALSE)</f>
        <v>1.1000000000000001</v>
      </c>
      <c r="H165">
        <f>VLOOKUP($B165,Miljö!$B$1:$AG$479,MATCH(H$3,Miljö!$B$1:$AK$1,0),FALSE)</f>
        <v>0</v>
      </c>
      <c r="I165">
        <f>VLOOKUP($B165,Miljö!$B$1:$AG$479,MATCH(I$3,Miljö!$B$1:$AK$1,0),FALSE)</f>
        <v>0</v>
      </c>
      <c r="K165">
        <f>VLOOKUP($B165,Totalt!$B$1:$BP$500,MATCH("total el",Totalt!$B$1:$BP$1,0),FALSE)</f>
        <v>2.7E-2</v>
      </c>
      <c r="M165" s="250">
        <f t="shared" si="7"/>
        <v>2.9700000000000001E-2</v>
      </c>
      <c r="N165" s="250">
        <f t="shared" si="8"/>
        <v>0</v>
      </c>
      <c r="O165" s="250">
        <f t="shared" si="9"/>
        <v>0</v>
      </c>
    </row>
    <row r="166" spans="1:15" x14ac:dyDescent="0.25">
      <c r="A166" s="2" t="s">
        <v>267</v>
      </c>
      <c r="B166" s="2" t="s">
        <v>269</v>
      </c>
      <c r="C166" t="str">
        <f>VLOOKUP($B166,Totalt!$B$1:$BP$500,MATCH("Kvalitetsgranskad:",Totalt!$B$1:$BP$1,0),FALSE)</f>
        <v>Ja</v>
      </c>
      <c r="E166" t="str">
        <f>VLOOKUP($B166,Miljö!$B$1:$AG$479,MATCH(E$3,Miljö!$B$1:$AK$1,0),FALSE)</f>
        <v>Ja</v>
      </c>
      <c r="F166" t="str">
        <f>VLOOKUP($B166,Miljö!$B$1:$AG$479,MATCH(F$3,Miljö!$B$1:$AK$1,0),FALSE)</f>
        <v>'Vatenkraft'</v>
      </c>
      <c r="G166">
        <f>VLOOKUP($B166,Miljö!$B$1:$AG$479,MATCH(G$3,Miljö!$B$1:$AK$1,0),FALSE)</f>
        <v>1.1000000000000001</v>
      </c>
      <c r="H166">
        <f>VLOOKUP($B166,Miljö!$B$1:$AG$479,MATCH(H$3,Miljö!$B$1:$AK$1,0),FALSE)</f>
        <v>0</v>
      </c>
      <c r="I166">
        <f>VLOOKUP($B166,Miljö!$B$1:$AG$479,MATCH(I$3,Miljö!$B$1:$AK$1,0),FALSE)</f>
        <v>0</v>
      </c>
      <c r="K166">
        <f>VLOOKUP($B166,Totalt!$B$1:$BP$500,MATCH("total el",Totalt!$B$1:$BP$1,0),FALSE)</f>
        <v>3.09E-2</v>
      </c>
      <c r="M166" s="250">
        <f t="shared" si="7"/>
        <v>3.3990000000000006E-2</v>
      </c>
      <c r="N166" s="250">
        <f t="shared" si="8"/>
        <v>0</v>
      </c>
      <c r="O166" s="250">
        <f t="shared" si="9"/>
        <v>0</v>
      </c>
    </row>
    <row r="167" spans="1:15" x14ac:dyDescent="0.25">
      <c r="A167" s="2" t="s">
        <v>267</v>
      </c>
      <c r="B167" s="2" t="s">
        <v>270</v>
      </c>
      <c r="C167" t="str">
        <f>VLOOKUP($B167,Totalt!$B$1:$BP$500,MATCH("Kvalitetsgranskad:",Totalt!$B$1:$BP$1,0),FALSE)</f>
        <v>Ja</v>
      </c>
      <c r="E167" t="str">
        <f>VLOOKUP($B167,Miljö!$B$1:$AG$479,MATCH(E$3,Miljö!$B$1:$AK$1,0),FALSE)</f>
        <v>Ja</v>
      </c>
      <c r="F167" t="str">
        <f>VLOOKUP($B167,Miljö!$B$1:$AG$479,MATCH(F$3,Miljö!$B$1:$AK$1,0),FALSE)</f>
        <v>'Vattenkraft'</v>
      </c>
      <c r="G167">
        <f>VLOOKUP($B167,Miljö!$B$1:$AG$479,MATCH(G$3,Miljö!$B$1:$AK$1,0),FALSE)</f>
        <v>1.1000000000000001</v>
      </c>
      <c r="H167">
        <f>VLOOKUP($B167,Miljö!$B$1:$AG$479,MATCH(H$3,Miljö!$B$1:$AK$1,0),FALSE)</f>
        <v>0</v>
      </c>
      <c r="I167">
        <f>VLOOKUP($B167,Miljö!$B$1:$AG$479,MATCH(I$3,Miljö!$B$1:$AK$1,0),FALSE)</f>
        <v>0</v>
      </c>
      <c r="K167">
        <f>VLOOKUP($B167,Totalt!$B$1:$BP$500,MATCH("total el",Totalt!$B$1:$BP$1,0),FALSE)</f>
        <v>4.5999999999999999E-2</v>
      </c>
      <c r="M167" s="250">
        <f t="shared" si="7"/>
        <v>5.0600000000000006E-2</v>
      </c>
      <c r="N167" s="250">
        <f t="shared" si="8"/>
        <v>0</v>
      </c>
      <c r="O167" s="250">
        <f t="shared" si="9"/>
        <v>0</v>
      </c>
    </row>
    <row r="168" spans="1:15" x14ac:dyDescent="0.25">
      <c r="A168" s="2" t="s">
        <v>267</v>
      </c>
      <c r="B168" s="2" t="s">
        <v>271</v>
      </c>
      <c r="C168" t="str">
        <f>VLOOKUP($B168,Totalt!$B$1:$BP$500,MATCH("Kvalitetsgranskad:",Totalt!$B$1:$BP$1,0),FALSE)</f>
        <v>Ja</v>
      </c>
      <c r="E168" t="str">
        <f>VLOOKUP($B168,Miljö!$B$1:$AG$479,MATCH(E$3,Miljö!$B$1:$AK$1,0),FALSE)</f>
        <v>Ja</v>
      </c>
      <c r="F168" t="str">
        <f>VLOOKUP($B168,Miljö!$B$1:$AG$479,MATCH(F$3,Miljö!$B$1:$AK$1,0),FALSE)</f>
        <v>'Vattenkraft'</v>
      </c>
      <c r="G168">
        <f>VLOOKUP($B168,Miljö!$B$1:$AG$479,MATCH(G$3,Miljö!$B$1:$AK$1,0),FALSE)</f>
        <v>1.1000000000000001</v>
      </c>
      <c r="H168">
        <f>VLOOKUP($B168,Miljö!$B$1:$AG$479,MATCH(H$3,Miljö!$B$1:$AK$1,0),FALSE)</f>
        <v>0</v>
      </c>
      <c r="I168">
        <f>VLOOKUP($B168,Miljö!$B$1:$AG$479,MATCH(I$3,Miljö!$B$1:$AK$1,0),FALSE)</f>
        <v>0</v>
      </c>
      <c r="K168">
        <f>VLOOKUP($B168,Totalt!$B$1:$BP$500,MATCH("total el",Totalt!$B$1:$BP$1,0),FALSE)</f>
        <v>3.1672500000000001</v>
      </c>
      <c r="M168" s="250">
        <f t="shared" si="7"/>
        <v>3.4839750000000005</v>
      </c>
      <c r="N168" s="250">
        <f t="shared" si="8"/>
        <v>0</v>
      </c>
      <c r="O168" s="250">
        <f t="shared" si="9"/>
        <v>0</v>
      </c>
    </row>
    <row r="169" spans="1:15" x14ac:dyDescent="0.25">
      <c r="A169" s="2" t="s">
        <v>272</v>
      </c>
      <c r="B169" s="2" t="s">
        <v>273</v>
      </c>
      <c r="C169" t="str">
        <f>VLOOKUP($B169,Totalt!$B$1:$BP$500,MATCH("Kvalitetsgranskad:",Totalt!$B$1:$BP$1,0),FALSE)</f>
        <v>Ja</v>
      </c>
      <c r="E169" t="str">
        <f>VLOOKUP($B169,Miljö!$B$1:$AG$479,MATCH(E$3,Miljö!$B$1:$AK$1,0),FALSE)</f>
        <v>Ja</v>
      </c>
      <c r="F169" t="str">
        <f>VLOOKUP($B169,Miljö!$B$1:$AG$479,MATCH(F$3,Miljö!$B$1:$AK$1,0),FALSE)</f>
        <v>'Förnybar'</v>
      </c>
      <c r="G169">
        <f>VLOOKUP($B169,Miljö!$B$1:$AG$479,MATCH(G$3,Miljö!$B$1:$AK$1,0),FALSE)</f>
        <v>1.1000000000000001</v>
      </c>
      <c r="H169">
        <f>VLOOKUP($B169,Miljö!$B$1:$AG$479,MATCH(H$3,Miljö!$B$1:$AK$1,0),FALSE)</f>
        <v>0</v>
      </c>
      <c r="I169">
        <f>VLOOKUP($B169,Miljö!$B$1:$AG$479,MATCH(I$3,Miljö!$B$1:$AK$1,0),FALSE)</f>
        <v>0</v>
      </c>
      <c r="K169">
        <f>VLOOKUP($B169,Totalt!$B$1:$BP$500,MATCH("total el",Totalt!$B$1:$BP$1,0),FALSE)</f>
        <v>0.38657999999999998</v>
      </c>
      <c r="M169" s="250">
        <f t="shared" si="7"/>
        <v>0.425238</v>
      </c>
      <c r="N169" s="250">
        <f t="shared" si="8"/>
        <v>0</v>
      </c>
      <c r="O169" s="250">
        <f t="shared" si="9"/>
        <v>0</v>
      </c>
    </row>
    <row r="170" spans="1:15" x14ac:dyDescent="0.25">
      <c r="A170" s="2" t="s">
        <v>272</v>
      </c>
      <c r="B170" s="2" t="s">
        <v>274</v>
      </c>
      <c r="C170" t="str">
        <f>VLOOKUP($B170,Totalt!$B$1:$BP$500,MATCH("Kvalitetsgranskad:",Totalt!$B$1:$BP$1,0),FALSE)</f>
        <v>Ja</v>
      </c>
      <c r="E170" t="str">
        <f>VLOOKUP($B170,Miljö!$B$1:$AG$479,MATCH(E$3,Miljö!$B$1:$AK$1,0),FALSE)</f>
        <v>Ja</v>
      </c>
      <c r="F170" t="str">
        <f>VLOOKUP($B170,Miljö!$B$1:$AG$479,MATCH(F$3,Miljö!$B$1:$AK$1,0),FALSE)</f>
        <v>'Förnybar'</v>
      </c>
      <c r="G170">
        <f>VLOOKUP($B170,Miljö!$B$1:$AG$479,MATCH(G$3,Miljö!$B$1:$AK$1,0),FALSE)</f>
        <v>1.1000000000000001</v>
      </c>
      <c r="H170">
        <f>VLOOKUP($B170,Miljö!$B$1:$AG$479,MATCH(H$3,Miljö!$B$1:$AK$1,0),FALSE)</f>
        <v>0</v>
      </c>
      <c r="I170">
        <f>VLOOKUP($B170,Miljö!$B$1:$AG$479,MATCH(I$3,Miljö!$B$1:$AK$1,0),FALSE)</f>
        <v>0</v>
      </c>
      <c r="K170">
        <f>VLOOKUP($B170,Totalt!$B$1:$BP$500,MATCH("total el",Totalt!$B$1:$BP$1,0),FALSE)</f>
        <v>2.2559999999999998</v>
      </c>
      <c r="M170" s="250">
        <f t="shared" si="7"/>
        <v>2.4815999999999998</v>
      </c>
      <c r="N170" s="250">
        <f t="shared" si="8"/>
        <v>0</v>
      </c>
      <c r="O170" s="250">
        <f t="shared" si="9"/>
        <v>0</v>
      </c>
    </row>
    <row r="171" spans="1:15" x14ac:dyDescent="0.25">
      <c r="A171" s="2" t="s">
        <v>275</v>
      </c>
      <c r="B171" s="2" t="s">
        <v>276</v>
      </c>
      <c r="C171" t="str">
        <f>VLOOKUP($B171,Totalt!$B$1:$BP$500,MATCH("Kvalitetsgranskad:",Totalt!$B$1:$BP$1,0),FALSE)</f>
        <v>Ja</v>
      </c>
      <c r="E171" t="str">
        <f>VLOOKUP($B171,Miljö!$B$1:$AG$479,MATCH(E$3,Miljö!$B$1:$AK$1,0),FALSE)</f>
        <v>Ja</v>
      </c>
      <c r="F171" t="str">
        <f>VLOOKUP($B171,Miljö!$B$1:$AG$479,MATCH(F$3,Miljö!$B$1:$AK$1,0),FALSE)</f>
        <v>'Vattenkraft'</v>
      </c>
      <c r="G171">
        <f>VLOOKUP($B171,Miljö!$B$1:$AG$479,MATCH(G$3,Miljö!$B$1:$AK$1,0),FALSE)</f>
        <v>1.1000000000000001</v>
      </c>
      <c r="H171">
        <f>VLOOKUP($B171,Miljö!$B$1:$AG$479,MATCH(H$3,Miljö!$B$1:$AK$1,0),FALSE)</f>
        <v>0</v>
      </c>
      <c r="I171">
        <f>VLOOKUP($B171,Miljö!$B$1:$AG$479,MATCH(I$3,Miljö!$B$1:$AK$1,0),FALSE)</f>
        <v>0</v>
      </c>
      <c r="K171">
        <f>VLOOKUP($B171,Totalt!$B$1:$BP$500,MATCH("total el",Totalt!$B$1:$BP$1,0),FALSE)</f>
        <v>7.1776999999999997</v>
      </c>
      <c r="M171" s="250">
        <f t="shared" si="7"/>
        <v>7.8954700000000004</v>
      </c>
      <c r="N171" s="250">
        <f t="shared" si="8"/>
        <v>0</v>
      </c>
      <c r="O171" s="250">
        <f t="shared" si="9"/>
        <v>0</v>
      </c>
    </row>
    <row r="172" spans="1:15" x14ac:dyDescent="0.25">
      <c r="A172" s="2" t="s">
        <v>277</v>
      </c>
      <c r="B172" s="2" t="s">
        <v>278</v>
      </c>
      <c r="C172" t="str">
        <f>VLOOKUP($B172,Totalt!$B$1:$BP$500,MATCH("Kvalitetsgranskad:",Totalt!$B$1:$BP$1,0),FALSE)</f>
        <v>Ja</v>
      </c>
      <c r="E172" t="str">
        <f>VLOOKUP($B172,Miljö!$B$1:$AG$479,MATCH(E$3,Miljö!$B$1:$AK$1,0),FALSE)</f>
        <v>Nej</v>
      </c>
      <c r="F172" t="str">
        <f>VLOOKUP($B172,Miljö!$B$1:$AG$479,MATCH(F$3,Miljö!$B$1:$AK$1,0),FALSE)</f>
        <v>'grön el'</v>
      </c>
      <c r="G172">
        <f>VLOOKUP($B172,Miljö!$B$1:$AG$479,MATCH(G$3,Miljö!$B$1:$AK$1,0),FALSE)</f>
        <v>2.38</v>
      </c>
      <c r="H172">
        <f>VLOOKUP($B172,Miljö!$B$1:$AG$479,MATCH(H$3,Miljö!$B$1:$AK$1,0),FALSE)</f>
        <v>344.47</v>
      </c>
      <c r="I172">
        <f>VLOOKUP($B172,Miljö!$B$1:$AG$479,MATCH(I$3,Miljö!$B$1:$AK$1,0),FALSE)</f>
        <v>0.42</v>
      </c>
      <c r="K172">
        <f>VLOOKUP($B172,Totalt!$B$1:$BP$500,MATCH("total el",Totalt!$B$1:$BP$1,0),FALSE)</f>
        <v>0.16200000000000001</v>
      </c>
      <c r="M172" s="250">
        <f t="shared" si="7"/>
        <v>0.38556000000000001</v>
      </c>
      <c r="N172" s="250">
        <f t="shared" si="8"/>
        <v>55.804140000000004</v>
      </c>
      <c r="O172" s="250">
        <f t="shared" si="9"/>
        <v>6.8040000000000003E-2</v>
      </c>
    </row>
    <row r="173" spans="1:15" x14ac:dyDescent="0.25">
      <c r="A173" s="2" t="s">
        <v>277</v>
      </c>
      <c r="B173" s="2" t="s">
        <v>279</v>
      </c>
      <c r="C173" t="str">
        <f>VLOOKUP($B173,Totalt!$B$1:$BP$500,MATCH("Kvalitetsgranskad:",Totalt!$B$1:$BP$1,0),FALSE)</f>
        <v>Ja</v>
      </c>
      <c r="E173" t="str">
        <f>VLOOKUP($B173,Miljö!$B$1:$AG$479,MATCH(E$3,Miljö!$B$1:$AK$1,0),FALSE)</f>
        <v>Nej</v>
      </c>
      <c r="F173" t="str">
        <f>VLOOKUP($B173,Miljö!$B$1:$AG$479,MATCH(F$3,Miljö!$B$1:$AK$1,0),FALSE)</f>
        <v>'grön el'</v>
      </c>
      <c r="G173">
        <f>VLOOKUP($B173,Miljö!$B$1:$AG$479,MATCH(G$3,Miljö!$B$1:$AK$1,0),FALSE)</f>
        <v>2.38</v>
      </c>
      <c r="H173">
        <f>VLOOKUP($B173,Miljö!$B$1:$AG$479,MATCH(H$3,Miljö!$B$1:$AK$1,0),FALSE)</f>
        <v>344.47</v>
      </c>
      <c r="I173">
        <f>VLOOKUP($B173,Miljö!$B$1:$AG$479,MATCH(I$3,Miljö!$B$1:$AK$1,0),FALSE)</f>
        <v>0.42</v>
      </c>
      <c r="K173">
        <f>VLOOKUP($B173,Totalt!$B$1:$BP$500,MATCH("total el",Totalt!$B$1:$BP$1,0),FALSE)</f>
        <v>0.16800000000000001</v>
      </c>
      <c r="M173" s="250">
        <f t="shared" si="7"/>
        <v>0.39984000000000003</v>
      </c>
      <c r="N173" s="250">
        <f t="shared" si="8"/>
        <v>57.870960000000011</v>
      </c>
      <c r="O173" s="250">
        <f t="shared" si="9"/>
        <v>7.0559999999999998E-2</v>
      </c>
    </row>
    <row r="174" spans="1:15" x14ac:dyDescent="0.25">
      <c r="A174" s="2" t="s">
        <v>277</v>
      </c>
      <c r="B174" s="2" t="s">
        <v>280</v>
      </c>
      <c r="C174" t="str">
        <f>VLOOKUP($B174,Totalt!$B$1:$BP$500,MATCH("Kvalitetsgranskad:",Totalt!$B$1:$BP$1,0),FALSE)</f>
        <v>Ja</v>
      </c>
      <c r="E174" t="str">
        <f>VLOOKUP($B174,Miljö!$B$1:$AG$479,MATCH(E$3,Miljö!$B$1:$AK$1,0),FALSE)</f>
        <v>Nej</v>
      </c>
      <c r="F174" t="str">
        <f>VLOOKUP($B174,Miljö!$B$1:$AG$479,MATCH(F$3,Miljö!$B$1:$AK$1,0),FALSE)</f>
        <v>'grön el'</v>
      </c>
      <c r="G174">
        <f>VLOOKUP($B174,Miljö!$B$1:$AG$479,MATCH(G$3,Miljö!$B$1:$AK$1,0),FALSE)</f>
        <v>2.38</v>
      </c>
      <c r="H174">
        <f>VLOOKUP($B174,Miljö!$B$1:$AG$479,MATCH(H$3,Miljö!$B$1:$AK$1,0),FALSE)</f>
        <v>344.47</v>
      </c>
      <c r="I174">
        <f>VLOOKUP($B174,Miljö!$B$1:$AG$479,MATCH(I$3,Miljö!$B$1:$AK$1,0),FALSE)</f>
        <v>0.42</v>
      </c>
      <c r="K174">
        <f>VLOOKUP($B174,Totalt!$B$1:$BP$500,MATCH("total el",Totalt!$B$1:$BP$1,0),FALSE)</f>
        <v>0.22500000000000001</v>
      </c>
      <c r="M174" s="250">
        <f t="shared" si="7"/>
        <v>0.53549999999999998</v>
      </c>
      <c r="N174" s="250">
        <f t="shared" si="8"/>
        <v>77.505750000000006</v>
      </c>
      <c r="O174" s="250">
        <f t="shared" si="9"/>
        <v>9.4500000000000001E-2</v>
      </c>
    </row>
    <row r="175" spans="1:15" x14ac:dyDescent="0.25">
      <c r="A175" s="2" t="s">
        <v>277</v>
      </c>
      <c r="B175" s="2" t="s">
        <v>281</v>
      </c>
      <c r="C175" t="str">
        <f>VLOOKUP($B175,Totalt!$B$1:$BP$500,MATCH("Kvalitetsgranskad:",Totalt!$B$1:$BP$1,0),FALSE)</f>
        <v>Ja</v>
      </c>
      <c r="E175" t="str">
        <f>VLOOKUP($B175,Miljö!$B$1:$AG$479,MATCH(E$3,Miljö!$B$1:$AK$1,0),FALSE)</f>
        <v>Nej</v>
      </c>
      <c r="F175" t="str">
        <f>VLOOKUP($B175,Miljö!$B$1:$AG$479,MATCH(F$3,Miljö!$B$1:$AK$1,0),FALSE)</f>
        <v>'grön el'</v>
      </c>
      <c r="G175">
        <f>VLOOKUP($B175,Miljö!$B$1:$AG$479,MATCH(G$3,Miljö!$B$1:$AK$1,0),FALSE)</f>
        <v>2.38</v>
      </c>
      <c r="H175">
        <f>VLOOKUP($B175,Miljö!$B$1:$AG$479,MATCH(H$3,Miljö!$B$1:$AK$1,0),FALSE)</f>
        <v>344.47</v>
      </c>
      <c r="I175">
        <f>VLOOKUP($B175,Miljö!$B$1:$AG$479,MATCH(I$3,Miljö!$B$1:$AK$1,0),FALSE)</f>
        <v>0.42</v>
      </c>
      <c r="K175">
        <f>VLOOKUP($B175,Totalt!$B$1:$BP$500,MATCH("total el",Totalt!$B$1:$BP$1,0),FALSE)</f>
        <v>0.17499999999999999</v>
      </c>
      <c r="M175" s="250">
        <f t="shared" si="7"/>
        <v>0.41649999999999998</v>
      </c>
      <c r="N175" s="250">
        <f t="shared" si="8"/>
        <v>60.282249999999998</v>
      </c>
      <c r="O175" s="250">
        <f t="shared" si="9"/>
        <v>7.3499999999999996E-2</v>
      </c>
    </row>
    <row r="176" spans="1:15" x14ac:dyDescent="0.25">
      <c r="A176" s="2" t="s">
        <v>277</v>
      </c>
      <c r="B176" s="2" t="s">
        <v>282</v>
      </c>
      <c r="C176" t="str">
        <f>VLOOKUP($B176,Totalt!$B$1:$BP$500,MATCH("Kvalitetsgranskad:",Totalt!$B$1:$BP$1,0),FALSE)</f>
        <v>Ja</v>
      </c>
      <c r="E176" t="str">
        <f>VLOOKUP($B176,Miljö!$B$1:$AG$479,MATCH(E$3,Miljö!$B$1:$AK$1,0),FALSE)</f>
        <v>Nej</v>
      </c>
      <c r="F176" t="str">
        <f>VLOOKUP($B176,Miljö!$B$1:$AG$479,MATCH(F$3,Miljö!$B$1:$AK$1,0),FALSE)</f>
        <v>'grön el'</v>
      </c>
      <c r="G176">
        <f>VLOOKUP($B176,Miljö!$B$1:$AG$479,MATCH(G$3,Miljö!$B$1:$AK$1,0),FALSE)</f>
        <v>2.38</v>
      </c>
      <c r="H176">
        <f>VLOOKUP($B176,Miljö!$B$1:$AG$479,MATCH(H$3,Miljö!$B$1:$AK$1,0),FALSE)</f>
        <v>344.47</v>
      </c>
      <c r="I176">
        <f>VLOOKUP($B176,Miljö!$B$1:$AG$479,MATCH(I$3,Miljö!$B$1:$AK$1,0),FALSE)</f>
        <v>0.42</v>
      </c>
      <c r="K176">
        <f>VLOOKUP($B176,Totalt!$B$1:$BP$500,MATCH("total el",Totalt!$B$1:$BP$1,0),FALSE)</f>
        <v>0.318</v>
      </c>
      <c r="M176" s="250">
        <f t="shared" si="7"/>
        <v>0.75683999999999996</v>
      </c>
      <c r="N176" s="250">
        <f t="shared" si="8"/>
        <v>109.54146000000001</v>
      </c>
      <c r="O176" s="250">
        <f t="shared" si="9"/>
        <v>0.13355999999999998</v>
      </c>
    </row>
    <row r="177" spans="1:15" x14ac:dyDescent="0.25">
      <c r="A177" s="2" t="s">
        <v>277</v>
      </c>
      <c r="B177" s="2" t="s">
        <v>283</v>
      </c>
      <c r="C177" t="str">
        <f>VLOOKUP($B177,Totalt!$B$1:$BP$500,MATCH("Kvalitetsgranskad:",Totalt!$B$1:$BP$1,0),FALSE)</f>
        <v>Ja</v>
      </c>
      <c r="E177" t="str">
        <f>VLOOKUP($B177,Miljö!$B$1:$AG$479,MATCH(E$3,Miljö!$B$1:$AK$1,0),FALSE)</f>
        <v>Nej</v>
      </c>
      <c r="F177" t="str">
        <f>VLOOKUP($B177,Miljö!$B$1:$AG$479,MATCH(F$3,Miljö!$B$1:$AK$1,0),FALSE)</f>
        <v>'grön el'</v>
      </c>
      <c r="G177">
        <f>VLOOKUP($B177,Miljö!$B$1:$AG$479,MATCH(G$3,Miljö!$B$1:$AK$1,0),FALSE)</f>
        <v>2.38</v>
      </c>
      <c r="H177">
        <f>VLOOKUP($B177,Miljö!$B$1:$AG$479,MATCH(H$3,Miljö!$B$1:$AK$1,0),FALSE)</f>
        <v>344.47</v>
      </c>
      <c r="I177">
        <f>VLOOKUP($B177,Miljö!$B$1:$AG$479,MATCH(I$3,Miljö!$B$1:$AK$1,0),FALSE)</f>
        <v>0.42</v>
      </c>
      <c r="K177">
        <f>VLOOKUP($B177,Totalt!$B$1:$BP$500,MATCH("total el",Totalt!$B$1:$BP$1,0),FALSE)</f>
        <v>0.48499999999999999</v>
      </c>
      <c r="M177" s="250">
        <f t="shared" si="7"/>
        <v>1.1542999999999999</v>
      </c>
      <c r="N177" s="250">
        <f t="shared" si="8"/>
        <v>167.06795</v>
      </c>
      <c r="O177" s="250">
        <f t="shared" si="9"/>
        <v>0.20369999999999999</v>
      </c>
    </row>
    <row r="178" spans="1:15" x14ac:dyDescent="0.25">
      <c r="A178" s="2" t="s">
        <v>277</v>
      </c>
      <c r="B178" s="2" t="s">
        <v>284</v>
      </c>
      <c r="C178" t="str">
        <f>VLOOKUP($B178,Totalt!$B$1:$BP$500,MATCH("Kvalitetsgranskad:",Totalt!$B$1:$BP$1,0),FALSE)</f>
        <v>Ja</v>
      </c>
      <c r="E178" t="str">
        <f>VLOOKUP($B178,Miljö!$B$1:$AG$479,MATCH(E$3,Miljö!$B$1:$AK$1,0),FALSE)</f>
        <v>Nej</v>
      </c>
      <c r="F178" t="str">
        <f>VLOOKUP($B178,Miljö!$B$1:$AG$479,MATCH(F$3,Miljö!$B$1:$AK$1,0),FALSE)</f>
        <v>'grön el'</v>
      </c>
      <c r="G178">
        <f>VLOOKUP($B178,Miljö!$B$1:$AG$479,MATCH(G$3,Miljö!$B$1:$AK$1,0),FALSE)</f>
        <v>2.38</v>
      </c>
      <c r="H178">
        <f>VLOOKUP($B178,Miljö!$B$1:$AG$479,MATCH(H$3,Miljö!$B$1:$AK$1,0),FALSE)</f>
        <v>344.47</v>
      </c>
      <c r="I178">
        <f>VLOOKUP($B178,Miljö!$B$1:$AG$479,MATCH(I$3,Miljö!$B$1:$AK$1,0),FALSE)</f>
        <v>0.42</v>
      </c>
      <c r="K178">
        <f>VLOOKUP($B178,Totalt!$B$1:$BP$500,MATCH("total el",Totalt!$B$1:$BP$1,0),FALSE)</f>
        <v>0.28000000000000003</v>
      </c>
      <c r="M178" s="250">
        <f t="shared" si="7"/>
        <v>0.66639999999999999</v>
      </c>
      <c r="N178" s="250">
        <f t="shared" si="8"/>
        <v>96.451600000000013</v>
      </c>
      <c r="O178" s="250">
        <f t="shared" si="9"/>
        <v>0.11760000000000001</v>
      </c>
    </row>
    <row r="179" spans="1:15" x14ac:dyDescent="0.25">
      <c r="A179" s="2" t="s">
        <v>277</v>
      </c>
      <c r="B179" s="2" t="s">
        <v>285</v>
      </c>
      <c r="C179" t="str">
        <f>VLOOKUP($B179,Totalt!$B$1:$BP$500,MATCH("Kvalitetsgranskad:",Totalt!$B$1:$BP$1,0),FALSE)</f>
        <v>Ja</v>
      </c>
      <c r="E179" t="str">
        <f>VLOOKUP($B179,Miljö!$B$1:$AG$479,MATCH(E$3,Miljö!$B$1:$AK$1,0),FALSE)</f>
        <v>Nej</v>
      </c>
      <c r="F179" t="str">
        <f>VLOOKUP($B179,Miljö!$B$1:$AG$479,MATCH(F$3,Miljö!$B$1:$AK$1,0),FALSE)</f>
        <v>-</v>
      </c>
      <c r="G179">
        <f>VLOOKUP($B179,Miljö!$B$1:$AG$479,MATCH(G$3,Miljö!$B$1:$AK$1,0),FALSE)</f>
        <v>2.38</v>
      </c>
      <c r="H179">
        <f>VLOOKUP($B179,Miljö!$B$1:$AG$479,MATCH(H$3,Miljö!$B$1:$AK$1,0),FALSE)</f>
        <v>344.47</v>
      </c>
      <c r="I179">
        <f>VLOOKUP($B179,Miljö!$B$1:$AG$479,MATCH(I$3,Miljö!$B$1:$AK$1,0),FALSE)</f>
        <v>0.42</v>
      </c>
      <c r="K179">
        <f>VLOOKUP($B179,Totalt!$B$1:$BP$500,MATCH("total el",Totalt!$B$1:$BP$1,0),FALSE)</f>
        <v>0.13500000000000001</v>
      </c>
      <c r="M179" s="250">
        <f t="shared" si="7"/>
        <v>0.32130000000000003</v>
      </c>
      <c r="N179" s="250">
        <f t="shared" si="8"/>
        <v>46.503450000000008</v>
      </c>
      <c r="O179" s="250">
        <f t="shared" si="9"/>
        <v>5.67E-2</v>
      </c>
    </row>
    <row r="180" spans="1:15" x14ac:dyDescent="0.25">
      <c r="A180" s="2" t="s">
        <v>286</v>
      </c>
      <c r="B180" s="2" t="s">
        <v>287</v>
      </c>
      <c r="C180" t="str">
        <f>VLOOKUP($B180,Totalt!$B$1:$BP$500,MATCH("Kvalitetsgranskad:",Totalt!$B$1:$BP$1,0),FALSE)</f>
        <v>Ja</v>
      </c>
      <c r="E180" t="str">
        <f>VLOOKUP($B180,Miljö!$B$1:$AG$479,MATCH(E$3,Miljö!$B$1:$AK$1,0),FALSE)</f>
        <v>Nej</v>
      </c>
      <c r="F180" t="str">
        <f>VLOOKUP($B180,Miljö!$B$1:$AG$479,MATCH(F$3,Miljö!$B$1:$AK$1,0),FALSE)</f>
        <v>-</v>
      </c>
      <c r="G180">
        <f>VLOOKUP($B180,Miljö!$B$1:$AG$479,MATCH(G$3,Miljö!$B$1:$AK$1,0),FALSE)</f>
        <v>2.38</v>
      </c>
      <c r="H180">
        <f>VLOOKUP($B180,Miljö!$B$1:$AG$479,MATCH(H$3,Miljö!$B$1:$AK$1,0),FALSE)</f>
        <v>344.47</v>
      </c>
      <c r="I180">
        <f>VLOOKUP($B180,Miljö!$B$1:$AG$479,MATCH(I$3,Miljö!$B$1:$AK$1,0),FALSE)</f>
        <v>0.42</v>
      </c>
      <c r="K180">
        <f>VLOOKUP($B180,Totalt!$B$1:$BP$500,MATCH("total el",Totalt!$B$1:$BP$1,0),FALSE)</f>
        <v>0.38400000000000001</v>
      </c>
      <c r="M180" s="250">
        <f t="shared" si="7"/>
        <v>0.91391999999999995</v>
      </c>
      <c r="N180" s="250">
        <f t="shared" si="8"/>
        <v>132.27648000000002</v>
      </c>
      <c r="O180" s="250">
        <f t="shared" si="9"/>
        <v>0.16128000000000001</v>
      </c>
    </row>
    <row r="181" spans="1:15" x14ac:dyDescent="0.25">
      <c r="A181" s="2" t="s">
        <v>291</v>
      </c>
      <c r="B181" s="2" t="s">
        <v>10</v>
      </c>
      <c r="C181" t="str">
        <f>VLOOKUP($B181,Totalt!$B$1:$BP$500,MATCH("Kvalitetsgranskad:",Totalt!$B$1:$BP$1,0),FALSE)</f>
        <v>Ja</v>
      </c>
      <c r="E181" t="str">
        <f>VLOOKUP($B181,Miljö!$B$1:$AG$479,MATCH(E$3,Miljö!$B$1:$AK$1,0),FALSE)</f>
        <v>Nej</v>
      </c>
      <c r="F181" t="str">
        <f>VLOOKUP($B181,Miljö!$B$1:$AG$479,MATCH(F$3,Miljö!$B$1:$AK$1,0),FALSE)</f>
        <v>-</v>
      </c>
      <c r="G181">
        <f>VLOOKUP($B181,Miljö!$B$1:$AG$479,MATCH(G$3,Miljö!$B$1:$AK$1,0),FALSE)</f>
        <v>2.38</v>
      </c>
      <c r="H181">
        <f>VLOOKUP($B181,Miljö!$B$1:$AG$479,MATCH(H$3,Miljö!$B$1:$AK$1,0),FALSE)</f>
        <v>344.47</v>
      </c>
      <c r="I181">
        <f>VLOOKUP($B181,Miljö!$B$1:$AG$479,MATCH(I$3,Miljö!$B$1:$AK$1,0),FALSE)</f>
        <v>0.42</v>
      </c>
      <c r="K181">
        <f>VLOOKUP($B181,Totalt!$B$1:$BP$500,MATCH("total el",Totalt!$B$1:$BP$1,0),FALSE)</f>
        <v>0.24299999999999999</v>
      </c>
      <c r="M181" s="250">
        <f t="shared" si="7"/>
        <v>0.57833999999999997</v>
      </c>
      <c r="N181" s="250">
        <f t="shared" si="8"/>
        <v>83.706209999999999</v>
      </c>
      <c r="O181" s="250">
        <f t="shared" si="9"/>
        <v>0.10206</v>
      </c>
    </row>
    <row r="182" spans="1:15" x14ac:dyDescent="0.25">
      <c r="A182" s="2" t="s">
        <v>291</v>
      </c>
      <c r="B182" s="2" t="s">
        <v>292</v>
      </c>
      <c r="C182" t="str">
        <f>VLOOKUP($B182,Totalt!$B$1:$BP$500,MATCH("Kvalitetsgranskad:",Totalt!$B$1:$BP$1,0),FALSE)</f>
        <v>Ja</v>
      </c>
      <c r="E182" t="str">
        <f>VLOOKUP($B182,Miljö!$B$1:$AG$479,MATCH(E$3,Miljö!$B$1:$AK$1,0),FALSE)</f>
        <v>Ja</v>
      </c>
      <c r="F182" t="str">
        <f>VLOOKUP($B182,Miljö!$B$1:$AG$479,MATCH(F$3,Miljö!$B$1:$AK$1,0),FALSE)</f>
        <v>'Lokal vindel från Göteborg Energi'</v>
      </c>
      <c r="G182">
        <f>VLOOKUP($B182,Miljö!$B$1:$AG$479,MATCH(G$3,Miljö!$B$1:$AK$1,0),FALSE)</f>
        <v>0.1</v>
      </c>
      <c r="H182">
        <f>VLOOKUP($B182,Miljö!$B$1:$AG$479,MATCH(H$3,Miljö!$B$1:$AK$1,0),FALSE)</f>
        <v>0</v>
      </c>
      <c r="I182">
        <f>VLOOKUP($B182,Miljö!$B$1:$AG$479,MATCH(I$3,Miljö!$B$1:$AK$1,0),FALSE)</f>
        <v>0</v>
      </c>
      <c r="K182">
        <f>VLOOKUP($B182,Totalt!$B$1:$BP$500,MATCH("total el",Totalt!$B$1:$BP$1,0),FALSE)</f>
        <v>0.11</v>
      </c>
      <c r="M182" s="250">
        <f t="shared" si="7"/>
        <v>1.1000000000000001E-2</v>
      </c>
      <c r="N182" s="250">
        <f t="shared" si="8"/>
        <v>0</v>
      </c>
      <c r="O182" s="250">
        <f t="shared" si="9"/>
        <v>0</v>
      </c>
    </row>
    <row r="183" spans="1:15" x14ac:dyDescent="0.25">
      <c r="A183" s="2" t="s">
        <v>291</v>
      </c>
      <c r="B183" s="2" t="s">
        <v>293</v>
      </c>
      <c r="C183" t="str">
        <f>VLOOKUP($B183,Totalt!$B$1:$BP$500,MATCH("Kvalitetsgranskad:",Totalt!$B$1:$BP$1,0),FALSE)</f>
        <v>Ja</v>
      </c>
      <c r="E183" t="str">
        <f>VLOOKUP($B183,Miljö!$B$1:$AG$479,MATCH(E$3,Miljö!$B$1:$AK$1,0),FALSE)</f>
        <v>Ja</v>
      </c>
      <c r="F183" t="str">
        <f>VLOOKUP($B183,Miljö!$B$1:$AG$479,MATCH(F$3,Miljö!$B$1:$AK$1,0),FALSE)</f>
        <v>'Lokal vindel från Göteborg Energi'</v>
      </c>
      <c r="G183">
        <f>VLOOKUP($B183,Miljö!$B$1:$AG$479,MATCH(G$3,Miljö!$B$1:$AK$1,0),FALSE)</f>
        <v>0.1</v>
      </c>
      <c r="H183">
        <f>VLOOKUP($B183,Miljö!$B$1:$AG$479,MATCH(H$3,Miljö!$B$1:$AK$1,0),FALSE)</f>
        <v>0</v>
      </c>
      <c r="I183">
        <f>VLOOKUP($B183,Miljö!$B$1:$AG$479,MATCH(I$3,Miljö!$B$1:$AK$1,0),FALSE)</f>
        <v>0</v>
      </c>
      <c r="K183">
        <f>VLOOKUP($B183,Totalt!$B$1:$BP$500,MATCH("total el",Totalt!$B$1:$BP$1,0),FALSE)</f>
        <v>0.54600000000000004</v>
      </c>
      <c r="M183" s="250">
        <f t="shared" si="7"/>
        <v>5.460000000000001E-2</v>
      </c>
      <c r="N183" s="250">
        <f t="shared" si="8"/>
        <v>0</v>
      </c>
      <c r="O183" s="250">
        <f t="shared" si="9"/>
        <v>0</v>
      </c>
    </row>
    <row r="184" spans="1:15" x14ac:dyDescent="0.25">
      <c r="A184" s="2" t="s">
        <v>291</v>
      </c>
      <c r="B184" s="2" t="s">
        <v>294</v>
      </c>
      <c r="C184" t="str">
        <f>VLOOKUP($B184,Totalt!$B$1:$BP$500,MATCH("Kvalitetsgranskad:",Totalt!$B$1:$BP$1,0),FALSE)</f>
        <v>Ja</v>
      </c>
      <c r="E184" t="str">
        <f>VLOOKUP($B184,Miljö!$B$1:$AG$479,MATCH(E$3,Miljö!$B$1:$AK$1,0),FALSE)</f>
        <v>Ja</v>
      </c>
      <c r="F184" t="str">
        <f>VLOOKUP($B184,Miljö!$B$1:$AG$479,MATCH(F$3,Miljö!$B$1:$AK$1,0),FALSE)</f>
        <v>'Lokan vindel från Göteborg Energi'</v>
      </c>
      <c r="G184">
        <f>VLOOKUP($B184,Miljö!$B$1:$AG$479,MATCH(G$3,Miljö!$B$1:$AK$1,0),FALSE)</f>
        <v>0.1</v>
      </c>
      <c r="H184">
        <f>VLOOKUP($B184,Miljö!$B$1:$AG$479,MATCH(H$3,Miljö!$B$1:$AK$1,0),FALSE)</f>
        <v>0</v>
      </c>
      <c r="I184">
        <f>VLOOKUP($B184,Miljö!$B$1:$AG$479,MATCH(I$3,Miljö!$B$1:$AK$1,0),FALSE)</f>
        <v>0</v>
      </c>
      <c r="K184">
        <f>VLOOKUP($B184,Totalt!$B$1:$BP$500,MATCH("total el",Totalt!$B$1:$BP$1,0),FALSE)</f>
        <v>1.4E-2</v>
      </c>
      <c r="M184" s="250">
        <f t="shared" si="7"/>
        <v>1.4000000000000002E-3</v>
      </c>
      <c r="N184" s="250">
        <f t="shared" si="8"/>
        <v>0</v>
      </c>
      <c r="O184" s="250">
        <f t="shared" si="9"/>
        <v>0</v>
      </c>
    </row>
    <row r="185" spans="1:15" x14ac:dyDescent="0.25">
      <c r="A185" s="2" t="s">
        <v>295</v>
      </c>
      <c r="B185" s="2" t="s">
        <v>296</v>
      </c>
      <c r="C185" t="str">
        <f>VLOOKUP($B185,Totalt!$B$1:$BP$500,MATCH("Kvalitetsgranskad:",Totalt!$B$1:$BP$1,0),FALSE)</f>
        <v>Nej</v>
      </c>
      <c r="E185" t="str">
        <f>VLOOKUP($B185,Miljö!$B$1:$AG$479,MATCH(E$3,Miljö!$B$1:$AK$1,0),FALSE)</f>
        <v>Nej</v>
      </c>
      <c r="F185" t="str">
        <f>VLOOKUP($B185,Miljö!$B$1:$AG$479,MATCH(F$3,Miljö!$B$1:$AK$1,0),FALSE)</f>
        <v>-</v>
      </c>
      <c r="G185">
        <f>VLOOKUP($B185,Miljö!$B$1:$AG$479,MATCH(G$3,Miljö!$B$1:$AK$1,0),FALSE)</f>
        <v>2.38</v>
      </c>
      <c r="H185">
        <f>VLOOKUP($B185,Miljö!$B$1:$AG$479,MATCH(H$3,Miljö!$B$1:$AK$1,0),FALSE)</f>
        <v>344.47</v>
      </c>
      <c r="I185">
        <f>VLOOKUP($B185,Miljö!$B$1:$AG$479,MATCH(I$3,Miljö!$B$1:$AK$1,0),FALSE)</f>
        <v>0.42</v>
      </c>
      <c r="K185">
        <f>VLOOKUP($B185,Totalt!$B$1:$BP$500,MATCH("total el",Totalt!$B$1:$BP$1,0),FALSE)</f>
        <v>0</v>
      </c>
      <c r="M185" s="250">
        <f t="shared" si="7"/>
        <v>0</v>
      </c>
      <c r="N185" s="250">
        <f t="shared" si="8"/>
        <v>0</v>
      </c>
      <c r="O185" s="250">
        <f t="shared" si="9"/>
        <v>0</v>
      </c>
    </row>
    <row r="186" spans="1:15" x14ac:dyDescent="0.25">
      <c r="A186" s="2" t="s">
        <v>297</v>
      </c>
      <c r="B186" s="2" t="s">
        <v>298</v>
      </c>
      <c r="C186" t="str">
        <f>VLOOKUP($B186,Totalt!$B$1:$BP$500,MATCH("Kvalitetsgranskad:",Totalt!$B$1:$BP$1,0),FALSE)</f>
        <v>Ja</v>
      </c>
      <c r="E186" t="str">
        <f>VLOOKUP($B186,Miljö!$B$1:$AG$479,MATCH(E$3,Miljö!$B$1:$AK$1,0),FALSE)</f>
        <v>Nej</v>
      </c>
      <c r="F186" t="str">
        <f>VLOOKUP($B186,Miljö!$B$1:$AG$479,MATCH(F$3,Miljö!$B$1:$AK$1,0),FALSE)</f>
        <v>-</v>
      </c>
      <c r="G186">
        <f>VLOOKUP($B186,Miljö!$B$1:$AG$479,MATCH(G$3,Miljö!$B$1:$AK$1,0),FALSE)</f>
        <v>2.38</v>
      </c>
      <c r="H186">
        <f>VLOOKUP($B186,Miljö!$B$1:$AG$479,MATCH(H$3,Miljö!$B$1:$AK$1,0),FALSE)</f>
        <v>344.47</v>
      </c>
      <c r="I186">
        <f>VLOOKUP($B186,Miljö!$B$1:$AG$479,MATCH(I$3,Miljö!$B$1:$AK$1,0),FALSE)</f>
        <v>0.42</v>
      </c>
      <c r="K186">
        <f>VLOOKUP($B186,Totalt!$B$1:$BP$500,MATCH("total el",Totalt!$B$1:$BP$1,0),FALSE)</f>
        <v>1.2164699999999999</v>
      </c>
      <c r="M186" s="250">
        <f t="shared" si="7"/>
        <v>2.8951985999999996</v>
      </c>
      <c r="N186" s="250">
        <f t="shared" si="8"/>
        <v>419.03742090000003</v>
      </c>
      <c r="O186" s="250">
        <f t="shared" si="9"/>
        <v>0.51091739999999997</v>
      </c>
    </row>
    <row r="187" spans="1:15" x14ac:dyDescent="0.25">
      <c r="A187" s="2" t="s">
        <v>299</v>
      </c>
      <c r="B187" s="2" t="s">
        <v>300</v>
      </c>
      <c r="C187" t="str">
        <f>VLOOKUP($B187,Totalt!$B$1:$BP$500,MATCH("Kvalitetsgranskad:",Totalt!$B$1:$BP$1,0),FALSE)</f>
        <v>Ja</v>
      </c>
      <c r="E187" t="str">
        <f>VLOOKUP($B187,Miljö!$B$1:$AG$479,MATCH(E$3,Miljö!$B$1:$AK$1,0),FALSE)</f>
        <v>Nej</v>
      </c>
      <c r="F187" t="str">
        <f>VLOOKUP($B187,Miljö!$B$1:$AG$479,MATCH(F$3,Miljö!$B$1:$AK$1,0),FALSE)</f>
        <v>'DS'</v>
      </c>
      <c r="G187">
        <f>VLOOKUP($B187,Miljö!$B$1:$AG$479,MATCH(G$3,Miljö!$B$1:$AK$1,0),FALSE)</f>
        <v>2.38</v>
      </c>
      <c r="H187">
        <f>VLOOKUP($B187,Miljö!$B$1:$AG$479,MATCH(H$3,Miljö!$B$1:$AK$1,0),FALSE)</f>
        <v>344.47</v>
      </c>
      <c r="I187">
        <f>VLOOKUP($B187,Miljö!$B$1:$AG$479,MATCH(I$3,Miljö!$B$1:$AK$1,0),FALSE)</f>
        <v>0.42</v>
      </c>
      <c r="K187">
        <f>VLOOKUP($B187,Totalt!$B$1:$BP$500,MATCH("total el",Totalt!$B$1:$BP$1,0),FALSE)</f>
        <v>23.503</v>
      </c>
      <c r="M187" s="250">
        <f t="shared" si="7"/>
        <v>55.937139999999999</v>
      </c>
      <c r="N187" s="250">
        <f t="shared" si="8"/>
        <v>8096.078410000001</v>
      </c>
      <c r="O187" s="250">
        <f t="shared" si="9"/>
        <v>9.8712599999999995</v>
      </c>
    </row>
    <row r="188" spans="1:15" x14ac:dyDescent="0.25">
      <c r="A188" s="2" t="s">
        <v>301</v>
      </c>
      <c r="B188" s="2" t="s">
        <v>302</v>
      </c>
      <c r="C188" t="str">
        <f>VLOOKUP($B188,Totalt!$B$1:$BP$500,MATCH("Kvalitetsgranskad:",Totalt!$B$1:$BP$1,0),FALSE)</f>
        <v>Ja</v>
      </c>
      <c r="E188" t="str">
        <f>VLOOKUP($B188,Miljö!$B$1:$AG$479,MATCH(E$3,Miljö!$B$1:$AK$1,0),FALSE)</f>
        <v>Nej</v>
      </c>
      <c r="F188" t="str">
        <f>VLOOKUP($B188,Miljö!$B$1:$AG$479,MATCH(F$3,Miljö!$B$1:$AK$1,0),FALSE)</f>
        <v>-</v>
      </c>
      <c r="G188">
        <f>VLOOKUP($B188,Miljö!$B$1:$AG$479,MATCH(G$3,Miljö!$B$1:$AK$1,0),FALSE)</f>
        <v>2.38</v>
      </c>
      <c r="H188">
        <f>VLOOKUP($B188,Miljö!$B$1:$AG$479,MATCH(H$3,Miljö!$B$1:$AK$1,0),FALSE)</f>
        <v>344.47</v>
      </c>
      <c r="I188">
        <f>VLOOKUP($B188,Miljö!$B$1:$AG$479,MATCH(I$3,Miljö!$B$1:$AK$1,0),FALSE)</f>
        <v>0.42</v>
      </c>
      <c r="K188">
        <f>VLOOKUP($B188,Totalt!$B$1:$BP$500,MATCH("total el",Totalt!$B$1:$BP$1,0),FALSE)</f>
        <v>0.31091999999999997</v>
      </c>
      <c r="M188" s="250">
        <f t="shared" si="7"/>
        <v>0.73998959999999991</v>
      </c>
      <c r="N188" s="250">
        <f t="shared" si="8"/>
        <v>107.1026124</v>
      </c>
      <c r="O188" s="250">
        <f t="shared" si="9"/>
        <v>0.13058639999999999</v>
      </c>
    </row>
    <row r="189" spans="1:15" x14ac:dyDescent="0.25">
      <c r="A189" s="2" t="s">
        <v>303</v>
      </c>
      <c r="B189" s="2" t="s">
        <v>304</v>
      </c>
      <c r="C189" t="str">
        <f>VLOOKUP($B189,Totalt!$B$1:$BP$500,MATCH("Kvalitetsgranskad:",Totalt!$B$1:$BP$1,0),FALSE)</f>
        <v>Ja</v>
      </c>
      <c r="E189" t="str">
        <f>VLOOKUP($B189,Miljö!$B$1:$AG$479,MATCH(E$3,Miljö!$B$1:$AK$1,0),FALSE)</f>
        <v>Ja</v>
      </c>
      <c r="F189" t="str">
        <f>VLOOKUP($B189,Miljö!$B$1:$AG$479,MATCH(F$3,Miljö!$B$1:$AK$1,0),FALSE)</f>
        <v>'Vattenkraft'</v>
      </c>
      <c r="G189">
        <f>VLOOKUP($B189,Miljö!$B$1:$AG$479,MATCH(G$3,Miljö!$B$1:$AK$1,0),FALSE)</f>
        <v>1.1000000000000001</v>
      </c>
      <c r="H189">
        <f>VLOOKUP($B189,Miljö!$B$1:$AG$479,MATCH(H$3,Miljö!$B$1:$AK$1,0),FALSE)</f>
        <v>0</v>
      </c>
      <c r="I189">
        <f>VLOOKUP($B189,Miljö!$B$1:$AG$479,MATCH(I$3,Miljö!$B$1:$AK$1,0),FALSE)</f>
        <v>0</v>
      </c>
      <c r="K189">
        <f>VLOOKUP($B189,Totalt!$B$1:$BP$500,MATCH("total el",Totalt!$B$1:$BP$1,0),FALSE)</f>
        <v>0.08</v>
      </c>
      <c r="M189" s="250">
        <f t="shared" si="7"/>
        <v>8.8000000000000009E-2</v>
      </c>
      <c r="N189" s="250">
        <f t="shared" si="8"/>
        <v>0</v>
      </c>
      <c r="O189" s="250">
        <f t="shared" si="9"/>
        <v>0</v>
      </c>
    </row>
    <row r="190" spans="1:15" x14ac:dyDescent="0.25">
      <c r="A190" s="2" t="s">
        <v>303</v>
      </c>
      <c r="B190" s="2" t="s">
        <v>305</v>
      </c>
      <c r="C190" t="str">
        <f>VLOOKUP($B190,Totalt!$B$1:$BP$500,MATCH("Kvalitetsgranskad:",Totalt!$B$1:$BP$1,0),FALSE)</f>
        <v>Ja</v>
      </c>
      <c r="E190" t="str">
        <f>VLOOKUP($B190,Miljö!$B$1:$AG$479,MATCH(E$3,Miljö!$B$1:$AK$1,0),FALSE)</f>
        <v>Ja</v>
      </c>
      <c r="F190" t="str">
        <f>VLOOKUP($B190,Miljö!$B$1:$AG$479,MATCH(F$3,Miljö!$B$1:$AK$1,0),FALSE)</f>
        <v>'Vattenkraft'</v>
      </c>
      <c r="G190">
        <f>VLOOKUP($B190,Miljö!$B$1:$AG$479,MATCH(G$3,Miljö!$B$1:$AK$1,0),FALSE)</f>
        <v>1.1000000000000001</v>
      </c>
      <c r="H190">
        <f>VLOOKUP($B190,Miljö!$B$1:$AG$479,MATCH(H$3,Miljö!$B$1:$AK$1,0),FALSE)</f>
        <v>0</v>
      </c>
      <c r="I190">
        <f>VLOOKUP($B190,Miljö!$B$1:$AG$479,MATCH(I$3,Miljö!$B$1:$AK$1,0),FALSE)</f>
        <v>0</v>
      </c>
      <c r="K190">
        <f>VLOOKUP($B190,Totalt!$B$1:$BP$500,MATCH("total el",Totalt!$B$1:$BP$1,0),FALSE)</f>
        <v>11.4</v>
      </c>
      <c r="M190" s="250">
        <f t="shared" si="7"/>
        <v>12.540000000000001</v>
      </c>
      <c r="N190" s="250">
        <f t="shared" si="8"/>
        <v>0</v>
      </c>
      <c r="O190" s="250">
        <f t="shared" si="9"/>
        <v>0</v>
      </c>
    </row>
    <row r="191" spans="1:15" x14ac:dyDescent="0.25">
      <c r="A191" s="2" t="s">
        <v>303</v>
      </c>
      <c r="B191" s="2" t="s">
        <v>306</v>
      </c>
      <c r="C191" t="str">
        <f>VLOOKUP($B191,Totalt!$B$1:$BP$500,MATCH("Kvalitetsgranskad:",Totalt!$B$1:$BP$1,0),FALSE)</f>
        <v>Nej</v>
      </c>
      <c r="E191" t="str">
        <f>VLOOKUP($B191,Miljö!$B$1:$AG$479,MATCH(E$3,Miljö!$B$1:$AK$1,0),FALSE)</f>
        <v>Ja</v>
      </c>
      <c r="F191" t="str">
        <f>VLOOKUP($B191,Miljö!$B$1:$AG$479,MATCH(F$3,Miljö!$B$1:$AK$1,0),FALSE)</f>
        <v>'Vattenkraft'</v>
      </c>
      <c r="G191">
        <f>VLOOKUP($B191,Miljö!$B$1:$AG$479,MATCH(G$3,Miljö!$B$1:$AK$1,0),FALSE)</f>
        <v>1.1000000000000001</v>
      </c>
      <c r="H191">
        <f>VLOOKUP($B191,Miljö!$B$1:$AG$479,MATCH(H$3,Miljö!$B$1:$AK$1,0),FALSE)</f>
        <v>0</v>
      </c>
      <c r="I191">
        <f>VLOOKUP($B191,Miljö!$B$1:$AG$479,MATCH(I$3,Miljö!$B$1:$AK$1,0),FALSE)</f>
        <v>0</v>
      </c>
      <c r="K191">
        <f>VLOOKUP($B191,Totalt!$B$1:$BP$500,MATCH("total el",Totalt!$B$1:$BP$1,0),FALSE)</f>
        <v>0</v>
      </c>
      <c r="M191" s="250">
        <f t="shared" si="7"/>
        <v>0</v>
      </c>
      <c r="N191" s="250">
        <f t="shared" si="8"/>
        <v>0</v>
      </c>
      <c r="O191" s="250">
        <f t="shared" si="9"/>
        <v>0</v>
      </c>
    </row>
    <row r="192" spans="1:15" x14ac:dyDescent="0.25">
      <c r="A192" s="2" t="s">
        <v>303</v>
      </c>
      <c r="B192" s="2" t="s">
        <v>307</v>
      </c>
      <c r="C192" t="str">
        <f>VLOOKUP($B192,Totalt!$B$1:$BP$500,MATCH("Kvalitetsgranskad:",Totalt!$B$1:$BP$1,0),FALSE)</f>
        <v>Ja</v>
      </c>
      <c r="E192" t="str">
        <f>VLOOKUP($B192,Miljö!$B$1:$AG$479,MATCH(E$3,Miljö!$B$1:$AK$1,0),FALSE)</f>
        <v>Ja</v>
      </c>
      <c r="F192" t="str">
        <f>VLOOKUP($B192,Miljö!$B$1:$AG$479,MATCH(F$3,Miljö!$B$1:$AK$1,0),FALSE)</f>
        <v>'Vattenkraft'</v>
      </c>
      <c r="G192">
        <f>VLOOKUP($B192,Miljö!$B$1:$AG$479,MATCH(G$3,Miljö!$B$1:$AK$1,0),FALSE)</f>
        <v>1.1000000000000001</v>
      </c>
      <c r="H192">
        <f>VLOOKUP($B192,Miljö!$B$1:$AG$479,MATCH(H$3,Miljö!$B$1:$AK$1,0),FALSE)</f>
        <v>0</v>
      </c>
      <c r="I192">
        <f>VLOOKUP($B192,Miljö!$B$1:$AG$479,MATCH(I$3,Miljö!$B$1:$AK$1,0),FALSE)</f>
        <v>0</v>
      </c>
      <c r="K192">
        <f>VLOOKUP($B192,Totalt!$B$1:$BP$500,MATCH("total el",Totalt!$B$1:$BP$1,0),FALSE)</f>
        <v>3.3000000000000002E-2</v>
      </c>
      <c r="M192" s="250">
        <f t="shared" si="7"/>
        <v>3.6300000000000006E-2</v>
      </c>
      <c r="N192" s="250">
        <f t="shared" si="8"/>
        <v>0</v>
      </c>
      <c r="O192" s="250">
        <f t="shared" si="9"/>
        <v>0</v>
      </c>
    </row>
    <row r="193" spans="1:15" x14ac:dyDescent="0.25">
      <c r="A193" s="2" t="s">
        <v>308</v>
      </c>
      <c r="B193" s="2" t="s">
        <v>309</v>
      </c>
      <c r="C193" t="str">
        <f>VLOOKUP($B193,Totalt!$B$1:$BP$500,MATCH("Kvalitetsgranskad:",Totalt!$B$1:$BP$1,0),FALSE)</f>
        <v>Ja</v>
      </c>
      <c r="E193" t="str">
        <f>VLOOKUP($B193,Miljö!$B$1:$AG$479,MATCH(E$3,Miljö!$B$1:$AK$1,0),FALSE)</f>
        <v>Nej</v>
      </c>
      <c r="F193" t="str">
        <f>VLOOKUP($B193,Miljö!$B$1:$AG$479,MATCH(F$3,Miljö!$B$1:$AK$1,0),FALSE)</f>
        <v>-</v>
      </c>
      <c r="G193">
        <f>VLOOKUP($B193,Miljö!$B$1:$AG$479,MATCH(G$3,Miljö!$B$1:$AK$1,0),FALSE)</f>
        <v>2.38</v>
      </c>
      <c r="H193">
        <f>VLOOKUP($B193,Miljö!$B$1:$AG$479,MATCH(H$3,Miljö!$B$1:$AK$1,0),FALSE)</f>
        <v>344.47</v>
      </c>
      <c r="I193">
        <f>VLOOKUP($B193,Miljö!$B$1:$AG$479,MATCH(I$3,Miljö!$B$1:$AK$1,0),FALSE)</f>
        <v>0.42</v>
      </c>
      <c r="K193">
        <f>VLOOKUP($B193,Totalt!$B$1:$BP$500,MATCH("total el",Totalt!$B$1:$BP$1,0),FALSE)</f>
        <v>4.5324600000000004</v>
      </c>
      <c r="M193" s="250">
        <f t="shared" si="7"/>
        <v>10.787254800000001</v>
      </c>
      <c r="N193" s="250">
        <f t="shared" si="8"/>
        <v>1561.2964962000003</v>
      </c>
      <c r="O193" s="250">
        <f t="shared" si="9"/>
        <v>1.9036332</v>
      </c>
    </row>
    <row r="194" spans="1:15" x14ac:dyDescent="0.25">
      <c r="A194" s="2" t="s">
        <v>310</v>
      </c>
      <c r="B194" s="2" t="s">
        <v>311</v>
      </c>
      <c r="C194" t="str">
        <f>VLOOKUP($B194,Totalt!$B$1:$BP$500,MATCH("Kvalitetsgranskad:",Totalt!$B$1:$BP$1,0),FALSE)</f>
        <v>Ja</v>
      </c>
      <c r="E194" t="str">
        <f>VLOOKUP($B194,Miljö!$B$1:$AG$479,MATCH(E$3,Miljö!$B$1:$AK$1,0),FALSE)</f>
        <v>Ja</v>
      </c>
      <c r="F194" t="str">
        <f>VLOOKUP($B194,Miljö!$B$1:$AG$479,MATCH(F$3,Miljö!$B$1:$AK$1,0),FALSE)</f>
        <v>'Vattenkraft'</v>
      </c>
      <c r="G194">
        <f>VLOOKUP($B194,Miljö!$B$1:$AG$479,MATCH(G$3,Miljö!$B$1:$AK$1,0),FALSE)</f>
        <v>1.1000000000000001</v>
      </c>
      <c r="H194">
        <f>VLOOKUP($B194,Miljö!$B$1:$AG$479,MATCH(H$3,Miljö!$B$1:$AK$1,0),FALSE)</f>
        <v>0</v>
      </c>
      <c r="I194">
        <f>VLOOKUP($B194,Miljö!$B$1:$AG$479,MATCH(I$3,Miljö!$B$1:$AK$1,0),FALSE)</f>
        <v>0</v>
      </c>
      <c r="K194">
        <f>VLOOKUP($B194,Totalt!$B$1:$BP$500,MATCH("total el",Totalt!$B$1:$BP$1,0),FALSE)</f>
        <v>0.154</v>
      </c>
      <c r="M194" s="250">
        <f t="shared" si="7"/>
        <v>0.16940000000000002</v>
      </c>
      <c r="N194" s="250">
        <f t="shared" si="8"/>
        <v>0</v>
      </c>
      <c r="O194" s="250">
        <f t="shared" si="9"/>
        <v>0</v>
      </c>
    </row>
    <row r="195" spans="1:15" x14ac:dyDescent="0.25">
      <c r="A195" s="2" t="s">
        <v>310</v>
      </c>
      <c r="B195" s="2" t="s">
        <v>312</v>
      </c>
      <c r="C195" t="str">
        <f>VLOOKUP($B195,Totalt!$B$1:$BP$500,MATCH("Kvalitetsgranskad:",Totalt!$B$1:$BP$1,0),FALSE)</f>
        <v>Ja</v>
      </c>
      <c r="E195" t="str">
        <f>VLOOKUP($B195,Miljö!$B$1:$AG$479,MATCH(E$3,Miljö!$B$1:$AK$1,0),FALSE)</f>
        <v>Ja</v>
      </c>
      <c r="F195" t="str">
        <f>VLOOKUP($B195,Miljö!$B$1:$AG$479,MATCH(F$3,Miljö!$B$1:$AK$1,0),FALSE)</f>
        <v>'Vattenkraft'</v>
      </c>
      <c r="G195">
        <f>VLOOKUP($B195,Miljö!$B$1:$AG$479,MATCH(G$3,Miljö!$B$1:$AK$1,0),FALSE)</f>
        <v>1.1000000000000001</v>
      </c>
      <c r="H195">
        <f>VLOOKUP($B195,Miljö!$B$1:$AG$479,MATCH(H$3,Miljö!$B$1:$AK$1,0),FALSE)</f>
        <v>0</v>
      </c>
      <c r="I195">
        <f>VLOOKUP($B195,Miljö!$B$1:$AG$479,MATCH(I$3,Miljö!$B$1:$AK$1,0),FALSE)</f>
        <v>0</v>
      </c>
      <c r="K195">
        <f>VLOOKUP($B195,Totalt!$B$1:$BP$500,MATCH("total el",Totalt!$B$1:$BP$1,0),FALSE)</f>
        <v>0.29799999999999999</v>
      </c>
      <c r="M195" s="250">
        <f t="shared" si="7"/>
        <v>0.32780000000000004</v>
      </c>
      <c r="N195" s="250">
        <f t="shared" si="8"/>
        <v>0</v>
      </c>
      <c r="O195" s="250">
        <f t="shared" si="9"/>
        <v>0</v>
      </c>
    </row>
    <row r="196" spans="1:15" x14ac:dyDescent="0.25">
      <c r="A196" s="2" t="s">
        <v>310</v>
      </c>
      <c r="B196" s="2" t="s">
        <v>313</v>
      </c>
      <c r="C196" t="str">
        <f>VLOOKUP($B196,Totalt!$B$1:$BP$500,MATCH("Kvalitetsgranskad:",Totalt!$B$1:$BP$1,0),FALSE)</f>
        <v>Ja</v>
      </c>
      <c r="E196" t="str">
        <f>VLOOKUP($B196,Miljö!$B$1:$AG$479,MATCH(E$3,Miljö!$B$1:$AK$1,0),FALSE)</f>
        <v>Ja</v>
      </c>
      <c r="F196" t="str">
        <f>VLOOKUP($B196,Miljö!$B$1:$AG$479,MATCH(F$3,Miljö!$B$1:$AK$1,0),FALSE)</f>
        <v>'vattenkraft'</v>
      </c>
      <c r="G196">
        <f>VLOOKUP($B196,Miljö!$B$1:$AG$479,MATCH(G$3,Miljö!$B$1:$AK$1,0),FALSE)</f>
        <v>1.1000000000000001</v>
      </c>
      <c r="H196">
        <f>VLOOKUP($B196,Miljö!$B$1:$AG$479,MATCH(H$3,Miljö!$B$1:$AK$1,0),FALSE)</f>
        <v>0</v>
      </c>
      <c r="I196">
        <f>VLOOKUP($B196,Miljö!$B$1:$AG$479,MATCH(I$3,Miljö!$B$1:$AK$1,0),FALSE)</f>
        <v>0</v>
      </c>
      <c r="K196">
        <f>VLOOKUP($B196,Totalt!$B$1:$BP$500,MATCH("total el",Totalt!$B$1:$BP$1,0),FALSE)</f>
        <v>2.206</v>
      </c>
      <c r="M196" s="250">
        <f t="shared" si="7"/>
        <v>2.4266000000000001</v>
      </c>
      <c r="N196" s="250">
        <f t="shared" si="8"/>
        <v>0</v>
      </c>
      <c r="O196" s="250">
        <f t="shared" si="9"/>
        <v>0</v>
      </c>
    </row>
    <row r="197" spans="1:15" x14ac:dyDescent="0.25">
      <c r="A197" s="2" t="s">
        <v>314</v>
      </c>
      <c r="B197" s="2" t="s">
        <v>315</v>
      </c>
      <c r="C197" t="str">
        <f>VLOOKUP($B197,Totalt!$B$1:$BP$500,MATCH("Kvalitetsgranskad:",Totalt!$B$1:$BP$1,0),FALSE)</f>
        <v>Ja</v>
      </c>
      <c r="E197" t="str">
        <f>VLOOKUP($B197,Miljö!$B$1:$AG$479,MATCH(E$3,Miljö!$B$1:$AK$1,0),FALSE)</f>
        <v>Ja</v>
      </c>
      <c r="F197" t="str">
        <f>VLOOKUP($B197,Miljö!$B$1:$AG$479,MATCH(F$3,Miljö!$B$1:$AK$1,0),FALSE)</f>
        <v>'Vindel+El från Kraftvärmeverket'</v>
      </c>
      <c r="G197">
        <f>VLOOKUP($B197,Miljö!$B$1:$AG$479,MATCH(G$3,Miljö!$B$1:$AK$1,0),FALSE)</f>
        <v>6.0999999999999999E-2</v>
      </c>
      <c r="H197">
        <f>VLOOKUP($B197,Miljö!$B$1:$AG$479,MATCH(H$3,Miljö!$B$1:$AK$1,0),FALSE)</f>
        <v>8.66</v>
      </c>
      <c r="I197">
        <f>VLOOKUP($B197,Miljö!$B$1:$AG$479,MATCH(I$3,Miljö!$B$1:$AK$1,0),FALSE)</f>
        <v>1.4999999999999999E-2</v>
      </c>
      <c r="K197">
        <f>VLOOKUP($B197,Totalt!$B$1:$BP$500,MATCH("total el",Totalt!$B$1:$BP$1,0),FALSE)</f>
        <v>37</v>
      </c>
      <c r="M197" s="250">
        <f t="shared" ref="M197:M260" si="10">IF(ISERROR($K197*G197),"",$K197*G197)</f>
        <v>2.2570000000000001</v>
      </c>
      <c r="N197" s="250">
        <f t="shared" ref="N197:N260" si="11">IF(ISERROR($K197*H197),"",$K197*H197)</f>
        <v>320.42</v>
      </c>
      <c r="O197" s="250">
        <f t="shared" ref="O197:O260" si="12">IF(ISERROR($K197*I197),"",$K197*I197)</f>
        <v>0.55499999999999994</v>
      </c>
    </row>
    <row r="198" spans="1:15" x14ac:dyDescent="0.25">
      <c r="A198" s="2" t="s">
        <v>314</v>
      </c>
      <c r="B198" s="2" t="s">
        <v>316</v>
      </c>
      <c r="C198" t="str">
        <f>VLOOKUP($B198,Totalt!$B$1:$BP$500,MATCH("Kvalitetsgranskad:",Totalt!$B$1:$BP$1,0),FALSE)</f>
        <v>Ja</v>
      </c>
      <c r="E198" t="str">
        <f>VLOOKUP($B198,Miljö!$B$1:$AG$479,MATCH(E$3,Miljö!$B$1:$AK$1,0),FALSE)</f>
        <v>Ja</v>
      </c>
      <c r="F198" t="str">
        <f>VLOOKUP($B198,Miljö!$B$1:$AG$479,MATCH(F$3,Miljö!$B$1:$AK$1,0),FALSE)</f>
        <v>'Vindel'</v>
      </c>
      <c r="G198">
        <f>VLOOKUP($B198,Miljö!$B$1:$AG$479,MATCH(G$3,Miljö!$B$1:$AK$1,0),FALSE)</f>
        <v>0.1</v>
      </c>
      <c r="H198">
        <f>VLOOKUP($B198,Miljö!$B$1:$AG$479,MATCH(H$3,Miljö!$B$1:$AK$1,0),FALSE)</f>
        <v>0</v>
      </c>
      <c r="I198">
        <f>VLOOKUP($B198,Miljö!$B$1:$AG$479,MATCH(I$3,Miljö!$B$1:$AK$1,0),FALSE)</f>
        <v>0</v>
      </c>
      <c r="K198">
        <f>VLOOKUP($B198,Totalt!$B$1:$BP$500,MATCH("total el",Totalt!$B$1:$BP$1,0),FALSE)</f>
        <v>0.49</v>
      </c>
      <c r="M198" s="250">
        <f t="shared" si="10"/>
        <v>4.9000000000000002E-2</v>
      </c>
      <c r="N198" s="250">
        <f t="shared" si="11"/>
        <v>0</v>
      </c>
      <c r="O198" s="250">
        <f t="shared" si="12"/>
        <v>0</v>
      </c>
    </row>
    <row r="199" spans="1:15" x14ac:dyDescent="0.25">
      <c r="A199" s="2" t="s">
        <v>317</v>
      </c>
      <c r="B199" s="13" t="s">
        <v>1022</v>
      </c>
      <c r="C199" t="str">
        <f>VLOOKUP($B199,Totalt!$B$1:$BP$500,MATCH("Kvalitetsgranskad:",Totalt!$B$1:$BP$1,0),FALSE)</f>
        <v>Nej</v>
      </c>
      <c r="E199" t="str">
        <f>VLOOKUP($B199,Miljö!$B$1:$AG$479,MATCH(E$3,Miljö!$B$1:$AK$1,0),FALSE)</f>
        <v>Nej</v>
      </c>
      <c r="F199" t="str">
        <f>VLOOKUP($B199,Miljö!$B$1:$AG$479,MATCH(F$3,Miljö!$B$1:$AK$1,0),FALSE)</f>
        <v>-</v>
      </c>
      <c r="G199">
        <f>VLOOKUP($B199,Miljö!$B$1:$AG$479,MATCH(G$3,Miljö!$B$1:$AK$1,0),FALSE)</f>
        <v>2.38</v>
      </c>
      <c r="H199">
        <f>VLOOKUP($B199,Miljö!$B$1:$AG$479,MATCH(H$3,Miljö!$B$1:$AK$1,0),FALSE)</f>
        <v>344.47</v>
      </c>
      <c r="I199">
        <f>VLOOKUP($B199,Miljö!$B$1:$AG$479,MATCH(I$3,Miljö!$B$1:$AK$1,0),FALSE)</f>
        <v>0.42</v>
      </c>
      <c r="K199">
        <f>VLOOKUP($B199,Totalt!$B$1:$BP$500,MATCH("total el",Totalt!$B$1:$BP$1,0),FALSE)</f>
        <v>0</v>
      </c>
      <c r="M199" s="250">
        <f t="shared" si="10"/>
        <v>0</v>
      </c>
      <c r="N199" s="250">
        <f t="shared" si="11"/>
        <v>0</v>
      </c>
      <c r="O199" s="250">
        <f t="shared" si="12"/>
        <v>0</v>
      </c>
    </row>
    <row r="200" spans="1:15" x14ac:dyDescent="0.25">
      <c r="A200" s="2" t="s">
        <v>319</v>
      </c>
      <c r="B200" s="2" t="s">
        <v>320</v>
      </c>
      <c r="C200" t="str">
        <f>VLOOKUP($B200,Totalt!$B$1:$BP$500,MATCH("Kvalitetsgranskad:",Totalt!$B$1:$BP$1,0),FALSE)</f>
        <v>Ja</v>
      </c>
      <c r="E200" t="str">
        <f>VLOOKUP($B200,Miljö!$B$1:$AG$479,MATCH(E$3,Miljö!$B$1:$AK$1,0),FALSE)</f>
        <v>Ja</v>
      </c>
      <c r="F200" t="str">
        <f>VLOOKUP($B200,Miljö!$B$1:$AG$479,MATCH(F$3,Miljö!$B$1:$AK$1,0),FALSE)</f>
        <v>'84%vatten 16%vind'</v>
      </c>
      <c r="G200">
        <f>VLOOKUP($B200,Miljö!$B$1:$AG$479,MATCH(G$3,Miljö!$B$1:$AK$1,0),FALSE)</f>
        <v>0</v>
      </c>
      <c r="H200">
        <f>VLOOKUP($B200,Miljö!$B$1:$AG$479,MATCH(H$3,Miljö!$B$1:$AK$1,0),FALSE)</f>
        <v>0</v>
      </c>
      <c r="I200">
        <f>VLOOKUP($B200,Miljö!$B$1:$AG$479,MATCH(I$3,Miljö!$B$1:$AK$1,0),FALSE)</f>
        <v>0</v>
      </c>
      <c r="K200">
        <f>VLOOKUP($B200,Totalt!$B$1:$BP$500,MATCH("total el",Totalt!$B$1:$BP$1,0),FALSE)</f>
        <v>0.5</v>
      </c>
      <c r="M200" s="250">
        <f t="shared" si="10"/>
        <v>0</v>
      </c>
      <c r="N200" s="250">
        <f t="shared" si="11"/>
        <v>0</v>
      </c>
      <c r="O200" s="250">
        <f t="shared" si="12"/>
        <v>0</v>
      </c>
    </row>
    <row r="201" spans="1:15" x14ac:dyDescent="0.25">
      <c r="A201" s="2" t="s">
        <v>321</v>
      </c>
      <c r="B201" s="2" t="s">
        <v>322</v>
      </c>
      <c r="C201" t="str">
        <f>VLOOKUP($B201,Totalt!$B$1:$BP$500,MATCH("Kvalitetsgranskad:",Totalt!$B$1:$BP$1,0),FALSE)</f>
        <v>Ja</v>
      </c>
      <c r="E201" t="str">
        <f>VLOOKUP($B201,Miljö!$B$1:$AG$479,MATCH(E$3,Miljö!$B$1:$AK$1,0),FALSE)</f>
        <v>Ja</v>
      </c>
      <c r="F201" t="str">
        <f>VLOOKUP($B201,Miljö!$B$1:$AG$479,MATCH(F$3,Miljö!$B$1:$AK$1,0),FALSE)</f>
        <v>'Vattenkraft'</v>
      </c>
      <c r="G201">
        <f>VLOOKUP($B201,Miljö!$B$1:$AG$479,MATCH(G$3,Miljö!$B$1:$AK$1,0),FALSE)</f>
        <v>0.03</v>
      </c>
      <c r="H201">
        <f>VLOOKUP($B201,Miljö!$B$1:$AG$479,MATCH(H$3,Miljö!$B$1:$AK$1,0),FALSE)</f>
        <v>0</v>
      </c>
      <c r="I201">
        <f>VLOOKUP($B201,Miljö!$B$1:$AG$479,MATCH(I$3,Miljö!$B$1:$AK$1,0),FALSE)</f>
        <v>0.05</v>
      </c>
      <c r="K201">
        <f>VLOOKUP($B201,Totalt!$B$1:$BP$500,MATCH("total el",Totalt!$B$1:$BP$1,0),FALSE)</f>
        <v>2.9850599999999998</v>
      </c>
      <c r="M201" s="250">
        <f t="shared" si="10"/>
        <v>8.9551799999999987E-2</v>
      </c>
      <c r="N201" s="250">
        <f t="shared" si="11"/>
        <v>0</v>
      </c>
      <c r="O201" s="250">
        <f t="shared" si="12"/>
        <v>0.149253</v>
      </c>
    </row>
    <row r="202" spans="1:15" x14ac:dyDescent="0.25">
      <c r="A202" s="2" t="s">
        <v>321</v>
      </c>
      <c r="B202" s="2" t="s">
        <v>323</v>
      </c>
      <c r="C202" t="str">
        <f>VLOOKUP($B202,Totalt!$B$1:$BP$500,MATCH("Kvalitetsgranskad:",Totalt!$B$1:$BP$1,0),FALSE)</f>
        <v>Ja</v>
      </c>
      <c r="E202" t="str">
        <f>VLOOKUP($B202,Miljö!$B$1:$AG$479,MATCH(E$3,Miljö!$B$1:$AK$1,0),FALSE)</f>
        <v>Ja</v>
      </c>
      <c r="F202" t="str">
        <f>VLOOKUP($B202,Miljö!$B$1:$AG$479,MATCH(F$3,Miljö!$B$1:$AK$1,0),FALSE)</f>
        <v>'Vattenkraft'</v>
      </c>
      <c r="G202">
        <f>VLOOKUP($B202,Miljö!$B$1:$AG$479,MATCH(G$3,Miljö!$B$1:$AK$1,0),FALSE)</f>
        <v>0.03</v>
      </c>
      <c r="H202">
        <f>VLOOKUP($B202,Miljö!$B$1:$AG$479,MATCH(H$3,Miljö!$B$1:$AK$1,0),FALSE)</f>
        <v>0</v>
      </c>
      <c r="I202">
        <f>VLOOKUP($B202,Miljö!$B$1:$AG$479,MATCH(I$3,Miljö!$B$1:$AK$1,0),FALSE)</f>
        <v>0.05</v>
      </c>
      <c r="K202">
        <f>VLOOKUP($B202,Totalt!$B$1:$BP$500,MATCH("total el",Totalt!$B$1:$BP$1,0),FALSE)</f>
        <v>0.16</v>
      </c>
      <c r="M202" s="250">
        <f t="shared" si="10"/>
        <v>4.7999999999999996E-3</v>
      </c>
      <c r="N202" s="250">
        <f t="shared" si="11"/>
        <v>0</v>
      </c>
      <c r="O202" s="250">
        <f t="shared" si="12"/>
        <v>8.0000000000000002E-3</v>
      </c>
    </row>
    <row r="203" spans="1:15" x14ac:dyDescent="0.25">
      <c r="A203" s="2" t="s">
        <v>321</v>
      </c>
      <c r="B203" s="2" t="s">
        <v>324</v>
      </c>
      <c r="C203" t="str">
        <f>VLOOKUP($B203,Totalt!$B$1:$BP$500,MATCH("Kvalitetsgranskad:",Totalt!$B$1:$BP$1,0),FALSE)</f>
        <v>Ja</v>
      </c>
      <c r="E203" t="str">
        <f>VLOOKUP($B203,Miljö!$B$1:$AG$479,MATCH(E$3,Miljö!$B$1:$AK$1,0),FALSE)</f>
        <v>Ja</v>
      </c>
      <c r="F203" t="str">
        <f>VLOOKUP($B203,Miljö!$B$1:$AG$479,MATCH(F$3,Miljö!$B$1:$AK$1,0),FALSE)</f>
        <v>'Bramiljöval'</v>
      </c>
      <c r="G203">
        <f>VLOOKUP($B203,Miljö!$B$1:$AG$479,MATCH(G$3,Miljö!$B$1:$AK$1,0),FALSE)</f>
        <v>0.03</v>
      </c>
      <c r="H203">
        <f>VLOOKUP($B203,Miljö!$B$1:$AG$479,MATCH(H$3,Miljö!$B$1:$AK$1,0),FALSE)</f>
        <v>0</v>
      </c>
      <c r="I203">
        <f>VLOOKUP($B203,Miljö!$B$1:$AG$479,MATCH(I$3,Miljö!$B$1:$AK$1,0),FALSE)</f>
        <v>0.05</v>
      </c>
      <c r="K203">
        <f>VLOOKUP($B203,Totalt!$B$1:$BP$500,MATCH("total el",Totalt!$B$1:$BP$1,0),FALSE)</f>
        <v>0.04</v>
      </c>
      <c r="M203" s="250">
        <f t="shared" si="10"/>
        <v>1.1999999999999999E-3</v>
      </c>
      <c r="N203" s="250">
        <f t="shared" si="11"/>
        <v>0</v>
      </c>
      <c r="O203" s="250">
        <f t="shared" si="12"/>
        <v>2E-3</v>
      </c>
    </row>
    <row r="204" spans="1:15" x14ac:dyDescent="0.25">
      <c r="A204" s="2" t="s">
        <v>327</v>
      </c>
      <c r="B204" s="2" t="s">
        <v>328</v>
      </c>
      <c r="C204" t="str">
        <f>VLOOKUP($B204,Totalt!$B$1:$BP$500,MATCH("Kvalitetsgranskad:",Totalt!$B$1:$BP$1,0),FALSE)</f>
        <v>Ja</v>
      </c>
      <c r="E204" t="str">
        <f>VLOOKUP($B204,Miljö!$B$1:$AG$479,MATCH(E$3,Miljö!$B$1:$AK$1,0),FALSE)</f>
        <v>Nej</v>
      </c>
      <c r="F204" t="str">
        <f>VLOOKUP($B204,Miljö!$B$1:$AG$479,MATCH(F$3,Miljö!$B$1:$AK$1,0),FALSE)</f>
        <v>'Residual'</v>
      </c>
      <c r="G204">
        <f>VLOOKUP($B204,Miljö!$B$1:$AG$479,MATCH(G$3,Miljö!$B$1:$AK$1,0),FALSE)</f>
        <v>2.38</v>
      </c>
      <c r="H204">
        <f>VLOOKUP($B204,Miljö!$B$1:$AG$479,MATCH(H$3,Miljö!$B$1:$AK$1,0),FALSE)</f>
        <v>344.47</v>
      </c>
      <c r="I204">
        <f>VLOOKUP($B204,Miljö!$B$1:$AG$479,MATCH(I$3,Miljö!$B$1:$AK$1,0),FALSE)</f>
        <v>0.42</v>
      </c>
      <c r="K204">
        <f>VLOOKUP($B204,Totalt!$B$1:$BP$500,MATCH("total el",Totalt!$B$1:$BP$1,0),FALSE)</f>
        <v>2.8</v>
      </c>
      <c r="M204" s="250">
        <f t="shared" si="10"/>
        <v>6.6639999999999997</v>
      </c>
      <c r="N204" s="250">
        <f t="shared" si="11"/>
        <v>964.51599999999996</v>
      </c>
      <c r="O204" s="250">
        <f t="shared" si="12"/>
        <v>1.1759999999999999</v>
      </c>
    </row>
    <row r="205" spans="1:15" x14ac:dyDescent="0.25">
      <c r="A205" s="2" t="s">
        <v>329</v>
      </c>
      <c r="B205" s="2" t="s">
        <v>330</v>
      </c>
      <c r="C205" t="str">
        <f>VLOOKUP($B205,Totalt!$B$1:$BP$500,MATCH("Kvalitetsgranskad:",Totalt!$B$1:$BP$1,0),FALSE)</f>
        <v>Ja</v>
      </c>
      <c r="E205" t="str">
        <f>VLOOKUP($B205,Miljö!$B$1:$AG$479,MATCH(E$3,Miljö!$B$1:$AK$1,0),FALSE)</f>
        <v>Nej</v>
      </c>
      <c r="F205" t="str">
        <f>VLOOKUP($B205,Miljö!$B$1:$AG$479,MATCH(F$3,Miljö!$B$1:$AK$1,0),FALSE)</f>
        <v>'-'</v>
      </c>
      <c r="G205">
        <f>VLOOKUP($B205,Miljö!$B$1:$AG$479,MATCH(G$3,Miljö!$B$1:$AK$1,0),FALSE)</f>
        <v>2.38</v>
      </c>
      <c r="H205">
        <f>VLOOKUP($B205,Miljö!$B$1:$AG$479,MATCH(H$3,Miljö!$B$1:$AK$1,0),FALSE)</f>
        <v>344.47</v>
      </c>
      <c r="I205">
        <f>VLOOKUP($B205,Miljö!$B$1:$AG$479,MATCH(I$3,Miljö!$B$1:$AK$1,0),FALSE)</f>
        <v>0.42</v>
      </c>
      <c r="K205">
        <f>VLOOKUP($B205,Totalt!$B$1:$BP$500,MATCH("total el",Totalt!$B$1:$BP$1,0),FALSE)</f>
        <v>0.51897000000000004</v>
      </c>
      <c r="M205" s="250">
        <f t="shared" si="10"/>
        <v>1.2351486</v>
      </c>
      <c r="N205" s="250">
        <f t="shared" si="11"/>
        <v>178.76959590000004</v>
      </c>
      <c r="O205" s="250">
        <f t="shared" si="12"/>
        <v>0.21796740000000001</v>
      </c>
    </row>
    <row r="206" spans="1:15" x14ac:dyDescent="0.25">
      <c r="A206" s="2" t="s">
        <v>331</v>
      </c>
      <c r="B206" s="2" t="s">
        <v>332</v>
      </c>
      <c r="C206" t="str">
        <f>VLOOKUP($B206,Totalt!$B$1:$BP$500,MATCH("Kvalitetsgranskad:",Totalt!$B$1:$BP$1,0),FALSE)</f>
        <v>Nej</v>
      </c>
      <c r="E206" t="str">
        <f>VLOOKUP($B206,Miljö!$B$1:$AG$479,MATCH(E$3,Miljö!$B$1:$AK$1,0),FALSE)</f>
        <v>Nej</v>
      </c>
      <c r="F206" t="str">
        <f>VLOOKUP($B206,Miljö!$B$1:$AG$479,MATCH(F$3,Miljö!$B$1:$AK$1,0),FALSE)</f>
        <v>-</v>
      </c>
      <c r="G206">
        <f>VLOOKUP($B206,Miljö!$B$1:$AG$479,MATCH(G$3,Miljö!$B$1:$AK$1,0),FALSE)</f>
        <v>2.38</v>
      </c>
      <c r="H206">
        <f>VLOOKUP($B206,Miljö!$B$1:$AG$479,MATCH(H$3,Miljö!$B$1:$AK$1,0),FALSE)</f>
        <v>344.47</v>
      </c>
      <c r="I206">
        <f>VLOOKUP($B206,Miljö!$B$1:$AG$479,MATCH(I$3,Miljö!$B$1:$AK$1,0),FALSE)</f>
        <v>0.42</v>
      </c>
      <c r="K206">
        <f>VLOOKUP($B206,Totalt!$B$1:$BP$500,MATCH("total el",Totalt!$B$1:$BP$1,0),FALSE)</f>
        <v>0</v>
      </c>
      <c r="M206" s="250">
        <f t="shared" si="10"/>
        <v>0</v>
      </c>
      <c r="N206" s="250">
        <f t="shared" si="11"/>
        <v>0</v>
      </c>
      <c r="O206" s="250">
        <f t="shared" si="12"/>
        <v>0</v>
      </c>
    </row>
    <row r="207" spans="1:15" x14ac:dyDescent="0.25">
      <c r="A207" s="2" t="s">
        <v>333</v>
      </c>
      <c r="B207" s="2" t="s">
        <v>334</v>
      </c>
      <c r="C207" t="str">
        <f>VLOOKUP($B207,Totalt!$B$1:$BP$500,MATCH("Kvalitetsgranskad:",Totalt!$B$1:$BP$1,0),FALSE)</f>
        <v>Ja</v>
      </c>
      <c r="E207" t="str">
        <f>VLOOKUP($B207,Miljö!$B$1:$AG$479,MATCH(E$3,Miljö!$B$1:$AK$1,0),FALSE)</f>
        <v>Nej</v>
      </c>
      <c r="F207" t="str">
        <f>VLOOKUP($B207,Miljö!$B$1:$AG$479,MATCH(F$3,Miljö!$B$1:$AK$1,0),FALSE)</f>
        <v>'Nordisk residualelmix '</v>
      </c>
      <c r="G207">
        <f>VLOOKUP($B207,Miljö!$B$1:$AG$479,MATCH(G$3,Miljö!$B$1:$AK$1,0),FALSE)</f>
        <v>2.38</v>
      </c>
      <c r="H207">
        <f>VLOOKUP($B207,Miljö!$B$1:$AG$479,MATCH(H$3,Miljö!$B$1:$AK$1,0),FALSE)</f>
        <v>344.47</v>
      </c>
      <c r="I207">
        <f>VLOOKUP($B207,Miljö!$B$1:$AG$479,MATCH(I$3,Miljö!$B$1:$AK$1,0),FALSE)</f>
        <v>0.42</v>
      </c>
      <c r="K207">
        <f>VLOOKUP($B207,Totalt!$B$1:$BP$500,MATCH("total el",Totalt!$B$1:$BP$1,0),FALSE)</f>
        <v>0.95</v>
      </c>
      <c r="M207" s="250">
        <f t="shared" si="10"/>
        <v>2.2609999999999997</v>
      </c>
      <c r="N207" s="250">
        <f t="shared" si="11"/>
        <v>327.24650000000003</v>
      </c>
      <c r="O207" s="250">
        <f t="shared" si="12"/>
        <v>0.39899999999999997</v>
      </c>
    </row>
    <row r="208" spans="1:15" x14ac:dyDescent="0.25">
      <c r="A208" s="2" t="s">
        <v>333</v>
      </c>
      <c r="B208" s="2" t="s">
        <v>335</v>
      </c>
      <c r="C208" t="str">
        <f>VLOOKUP($B208,Totalt!$B$1:$BP$500,MATCH("Kvalitetsgranskad:",Totalt!$B$1:$BP$1,0),FALSE)</f>
        <v>Ja</v>
      </c>
      <c r="E208" t="str">
        <f>VLOOKUP($B208,Miljö!$B$1:$AG$479,MATCH(E$3,Miljö!$B$1:$AK$1,0),FALSE)</f>
        <v>Nej</v>
      </c>
      <c r="F208" t="str">
        <f>VLOOKUP($B208,Miljö!$B$1:$AG$479,MATCH(F$3,Miljö!$B$1:$AK$1,0),FALSE)</f>
        <v>'Nordens elmix'</v>
      </c>
      <c r="G208">
        <f>VLOOKUP($B208,Miljö!$B$1:$AG$479,MATCH(G$3,Miljö!$B$1:$AK$1,0),FALSE)</f>
        <v>2.38</v>
      </c>
      <c r="H208">
        <f>VLOOKUP($B208,Miljö!$B$1:$AG$479,MATCH(H$3,Miljö!$B$1:$AK$1,0),FALSE)</f>
        <v>344.47</v>
      </c>
      <c r="I208">
        <f>VLOOKUP($B208,Miljö!$B$1:$AG$479,MATCH(I$3,Miljö!$B$1:$AK$1,0),FALSE)</f>
        <v>0.42</v>
      </c>
      <c r="K208">
        <f>VLOOKUP($B208,Totalt!$B$1:$BP$500,MATCH("total el",Totalt!$B$1:$BP$1,0),FALSE)</f>
        <v>1.496</v>
      </c>
      <c r="M208" s="250">
        <f t="shared" si="10"/>
        <v>3.5604799999999996</v>
      </c>
      <c r="N208" s="250">
        <f t="shared" si="11"/>
        <v>515.32712000000004</v>
      </c>
      <c r="O208" s="250">
        <f t="shared" si="12"/>
        <v>0.62831999999999999</v>
      </c>
    </row>
    <row r="209" spans="1:15" x14ac:dyDescent="0.25">
      <c r="A209" s="2" t="s">
        <v>333</v>
      </c>
      <c r="B209" s="2" t="s">
        <v>336</v>
      </c>
      <c r="C209" t="str">
        <f>VLOOKUP($B209,Totalt!$B$1:$BP$500,MATCH("Kvalitetsgranskad:",Totalt!$B$1:$BP$1,0),FALSE)</f>
        <v>Ja</v>
      </c>
      <c r="E209" t="str">
        <f>VLOOKUP($B209,Miljö!$B$1:$AG$479,MATCH(E$3,Miljö!$B$1:$AK$1,0),FALSE)</f>
        <v>Nej</v>
      </c>
      <c r="F209" t="str">
        <f>VLOOKUP($B209,Miljö!$B$1:$AG$479,MATCH(F$3,Miljö!$B$1:$AK$1,0),FALSE)</f>
        <v>'Nordens elmix'</v>
      </c>
      <c r="G209">
        <f>VLOOKUP($B209,Miljö!$B$1:$AG$479,MATCH(G$3,Miljö!$B$1:$AK$1,0),FALSE)</f>
        <v>2.38</v>
      </c>
      <c r="H209">
        <f>VLOOKUP($B209,Miljö!$B$1:$AG$479,MATCH(H$3,Miljö!$B$1:$AK$1,0),FALSE)</f>
        <v>344.47</v>
      </c>
      <c r="I209">
        <f>VLOOKUP($B209,Miljö!$B$1:$AG$479,MATCH(I$3,Miljö!$B$1:$AK$1,0),FALSE)</f>
        <v>0.42</v>
      </c>
      <c r="K209">
        <f>VLOOKUP($B209,Totalt!$B$1:$BP$500,MATCH("total el",Totalt!$B$1:$BP$1,0),FALSE)</f>
        <v>59.907799999999995</v>
      </c>
      <c r="M209" s="250">
        <f t="shared" si="10"/>
        <v>142.58056399999998</v>
      </c>
      <c r="N209" s="250">
        <f t="shared" si="11"/>
        <v>20636.439866000001</v>
      </c>
      <c r="O209" s="250">
        <f t="shared" si="12"/>
        <v>25.161275999999997</v>
      </c>
    </row>
    <row r="210" spans="1:15" x14ac:dyDescent="0.25">
      <c r="A210" s="2" t="s">
        <v>333</v>
      </c>
      <c r="B210" s="2" t="s">
        <v>337</v>
      </c>
      <c r="C210" t="str">
        <f>VLOOKUP($B210,Totalt!$B$1:$BP$500,MATCH("Kvalitetsgranskad:",Totalt!$B$1:$BP$1,0),FALSE)</f>
        <v>Ja</v>
      </c>
      <c r="E210" t="str">
        <f>VLOOKUP($B210,Miljö!$B$1:$AG$479,MATCH(E$3,Miljö!$B$1:$AK$1,0),FALSE)</f>
        <v>Nej</v>
      </c>
      <c r="F210" t="str">
        <f>VLOOKUP($B210,Miljö!$B$1:$AG$479,MATCH(F$3,Miljö!$B$1:$AK$1,0),FALSE)</f>
        <v>'Nordens elmix'</v>
      </c>
      <c r="G210">
        <f>VLOOKUP($B210,Miljö!$B$1:$AG$479,MATCH(G$3,Miljö!$B$1:$AK$1,0),FALSE)</f>
        <v>2.38</v>
      </c>
      <c r="H210">
        <f>VLOOKUP($B210,Miljö!$B$1:$AG$479,MATCH(H$3,Miljö!$B$1:$AK$1,0),FALSE)</f>
        <v>344.47</v>
      </c>
      <c r="I210">
        <f>VLOOKUP($B210,Miljö!$B$1:$AG$479,MATCH(I$3,Miljö!$B$1:$AK$1,0),FALSE)</f>
        <v>0.42</v>
      </c>
      <c r="K210">
        <f>VLOOKUP($B210,Totalt!$B$1:$BP$500,MATCH("total el",Totalt!$B$1:$BP$1,0),FALSE)</f>
        <v>4.0031099999999998E-3</v>
      </c>
      <c r="M210" s="250">
        <f t="shared" si="10"/>
        <v>9.5274017999999999E-3</v>
      </c>
      <c r="N210" s="250">
        <f t="shared" si="11"/>
        <v>1.3789513017000001</v>
      </c>
      <c r="O210" s="250">
        <f t="shared" si="12"/>
        <v>1.6813061999999999E-3</v>
      </c>
    </row>
    <row r="211" spans="1:15" x14ac:dyDescent="0.25">
      <c r="A211" s="2" t="s">
        <v>338</v>
      </c>
      <c r="B211" s="2" t="s">
        <v>339</v>
      </c>
      <c r="C211" t="str">
        <f>VLOOKUP($B211,Totalt!$B$1:$BP$500,MATCH("Kvalitetsgranskad:",Totalt!$B$1:$BP$1,0),FALSE)</f>
        <v>Ja</v>
      </c>
      <c r="E211" t="str">
        <f>VLOOKUP($B211,Miljö!$B$1:$AG$479,MATCH(E$3,Miljö!$B$1:$AK$1,0),FALSE)</f>
        <v>Ja</v>
      </c>
      <c r="F211" t="str">
        <f>VLOOKUP($B211,Miljö!$B$1:$AG$479,MATCH(F$3,Miljö!$B$1:$AK$1,0),FALSE)</f>
        <v>'Förnybar el från egen produktion'</v>
      </c>
      <c r="G211">
        <f>VLOOKUP($B211,Miljö!$B$1:$AG$479,MATCH(G$3,Miljö!$B$1:$AK$1,0),FALSE)</f>
        <v>7.4999999999999997E-2</v>
      </c>
      <c r="H211">
        <f>VLOOKUP($B211,Miljö!$B$1:$AG$479,MATCH(H$3,Miljö!$B$1:$AK$1,0),FALSE)</f>
        <v>19.7</v>
      </c>
      <c r="I211">
        <f>VLOOKUP($B211,Miljö!$B$1:$AG$479,MATCH(I$3,Miljö!$B$1:$AK$1,0),FALSE)</f>
        <v>0</v>
      </c>
      <c r="K211">
        <f>VLOOKUP($B211,Totalt!$B$1:$BP$500,MATCH("total el",Totalt!$B$1:$BP$1,0),FALSE)</f>
        <v>7.7718299999999996</v>
      </c>
      <c r="M211" s="250">
        <f t="shared" si="10"/>
        <v>0.58288724999999997</v>
      </c>
      <c r="N211" s="250">
        <f t="shared" si="11"/>
        <v>153.10505099999997</v>
      </c>
      <c r="O211" s="250">
        <f t="shared" si="12"/>
        <v>0</v>
      </c>
    </row>
    <row r="212" spans="1:15" x14ac:dyDescent="0.25">
      <c r="A212" s="2" t="s">
        <v>338</v>
      </c>
      <c r="B212" s="2" t="s">
        <v>340</v>
      </c>
      <c r="C212" t="str">
        <f>VLOOKUP($B212,Totalt!$B$1:$BP$500,MATCH("Kvalitetsgranskad:",Totalt!$B$1:$BP$1,0),FALSE)</f>
        <v>Ja</v>
      </c>
      <c r="E212" t="str">
        <f>VLOOKUP($B212,Miljö!$B$1:$AG$479,MATCH(E$3,Miljö!$B$1:$AK$1,0),FALSE)</f>
        <v>Ja</v>
      </c>
      <c r="F212" t="str">
        <f>VLOOKUP($B212,Miljö!$B$1:$AG$479,MATCH(F$3,Miljö!$B$1:$AK$1,0),FALSE)</f>
        <v>'Förnybar el från egen produktion'</v>
      </c>
      <c r="G212">
        <f>VLOOKUP($B212,Miljö!$B$1:$AG$479,MATCH(G$3,Miljö!$B$1:$AK$1,0),FALSE)</f>
        <v>7.4999999999999997E-2</v>
      </c>
      <c r="H212">
        <f>VLOOKUP($B212,Miljö!$B$1:$AG$479,MATCH(H$3,Miljö!$B$1:$AK$1,0),FALSE)</f>
        <v>19.7</v>
      </c>
      <c r="I212">
        <f>VLOOKUP($B212,Miljö!$B$1:$AG$479,MATCH(I$3,Miljö!$B$1:$AK$1,0),FALSE)</f>
        <v>0</v>
      </c>
      <c r="K212">
        <f>VLOOKUP($B212,Totalt!$B$1:$BP$500,MATCH("total el",Totalt!$B$1:$BP$1,0),FALSE)</f>
        <v>0.81912799999999997</v>
      </c>
      <c r="M212" s="250">
        <f t="shared" si="10"/>
        <v>6.1434599999999992E-2</v>
      </c>
      <c r="N212" s="250">
        <f t="shared" si="11"/>
        <v>16.136821599999998</v>
      </c>
      <c r="O212" s="250">
        <f t="shared" si="12"/>
        <v>0</v>
      </c>
    </row>
    <row r="213" spans="1:15" x14ac:dyDescent="0.25">
      <c r="A213" s="2" t="s">
        <v>338</v>
      </c>
      <c r="B213" s="2" t="s">
        <v>341</v>
      </c>
      <c r="C213" t="str">
        <f>VLOOKUP($B213,Totalt!$B$1:$BP$500,MATCH("Kvalitetsgranskad:",Totalt!$B$1:$BP$1,0),FALSE)</f>
        <v>Ja</v>
      </c>
      <c r="E213" t="str">
        <f>VLOOKUP($B213,Miljö!$B$1:$AG$479,MATCH(E$3,Miljö!$B$1:$AK$1,0),FALSE)</f>
        <v>Ja</v>
      </c>
      <c r="F213" t="str">
        <f>VLOOKUP($B213,Miljö!$B$1:$AG$479,MATCH(F$3,Miljö!$B$1:$AK$1,0),FALSE)</f>
        <v>'Förnybar el från egen produktion'</v>
      </c>
      <c r="G213">
        <f>VLOOKUP($B213,Miljö!$B$1:$AG$479,MATCH(G$3,Miljö!$B$1:$AK$1,0),FALSE)</f>
        <v>7.4999999999999997E-2</v>
      </c>
      <c r="H213">
        <f>VLOOKUP($B213,Miljö!$B$1:$AG$479,MATCH(H$3,Miljö!$B$1:$AK$1,0),FALSE)</f>
        <v>19.7</v>
      </c>
      <c r="I213">
        <f>VLOOKUP($B213,Miljö!$B$1:$AG$479,MATCH(I$3,Miljö!$B$1:$AK$1,0),FALSE)</f>
        <v>0</v>
      </c>
      <c r="K213">
        <f>VLOOKUP($B213,Totalt!$B$1:$BP$500,MATCH("total el",Totalt!$B$1:$BP$1,0),FALSE)</f>
        <v>0.33306799999999998</v>
      </c>
      <c r="M213" s="250">
        <f t="shared" si="10"/>
        <v>2.4980099999999998E-2</v>
      </c>
      <c r="N213" s="250">
        <f t="shared" si="11"/>
        <v>6.561439599999999</v>
      </c>
      <c r="O213" s="250">
        <f t="shared" si="12"/>
        <v>0</v>
      </c>
    </row>
    <row r="214" spans="1:15" x14ac:dyDescent="0.25">
      <c r="A214" s="2" t="s">
        <v>351</v>
      </c>
      <c r="B214" s="2" t="s">
        <v>352</v>
      </c>
      <c r="C214" t="str">
        <f>VLOOKUP($B214,Totalt!$B$1:$BP$500,MATCH("Kvalitetsgranskad:",Totalt!$B$1:$BP$1,0),FALSE)</f>
        <v>Ja</v>
      </c>
      <c r="E214" t="str">
        <f>VLOOKUP($B214,Miljö!$B$1:$AG$479,MATCH(E$3,Miljö!$B$1:$AK$1,0),FALSE)</f>
        <v>Ja</v>
      </c>
      <c r="F214" t="str">
        <f>VLOOKUP($B214,Miljö!$B$1:$AG$479,MATCH(F$3,Miljö!$B$1:$AK$1,0),FALSE)</f>
        <v>'Vattenel'</v>
      </c>
      <c r="G214">
        <f>VLOOKUP($B214,Miljö!$B$1:$AG$479,MATCH(G$3,Miljö!$B$1:$AK$1,0),FALSE)</f>
        <v>1.1000000000000001</v>
      </c>
      <c r="H214">
        <f>VLOOKUP($B214,Miljö!$B$1:$AG$479,MATCH(H$3,Miljö!$B$1:$AK$1,0),FALSE)</f>
        <v>0</v>
      </c>
      <c r="I214">
        <f>VLOOKUP($B214,Miljö!$B$1:$AG$479,MATCH(I$3,Miljö!$B$1:$AK$1,0),FALSE)</f>
        <v>0</v>
      </c>
      <c r="K214">
        <f>VLOOKUP($B214,Totalt!$B$1:$BP$500,MATCH("total el",Totalt!$B$1:$BP$1,0),FALSE)</f>
        <v>202.28400000000002</v>
      </c>
      <c r="M214" s="250">
        <f t="shared" si="10"/>
        <v>222.51240000000004</v>
      </c>
      <c r="N214" s="250">
        <f t="shared" si="11"/>
        <v>0</v>
      </c>
      <c r="O214" s="250">
        <f t="shared" si="12"/>
        <v>0</v>
      </c>
    </row>
    <row r="215" spans="1:15" x14ac:dyDescent="0.25">
      <c r="A215" s="2" t="s">
        <v>353</v>
      </c>
      <c r="B215" s="2" t="s">
        <v>354</v>
      </c>
      <c r="C215" t="str">
        <f>VLOOKUP($B215,Totalt!$B$1:$BP$500,MATCH("Kvalitetsgranskad:",Totalt!$B$1:$BP$1,0),FALSE)</f>
        <v>Ja</v>
      </c>
      <c r="E215" t="str">
        <f>VLOOKUP($B215,Miljö!$B$1:$AG$479,MATCH(E$3,Miljö!$B$1:$AK$1,0),FALSE)</f>
        <v>Nej</v>
      </c>
      <c r="F215" t="str">
        <f>VLOOKUP($B215,Miljö!$B$1:$AG$479,MATCH(F$3,Miljö!$B$1:$AK$1,0),FALSE)</f>
        <v>'nordisk residual'</v>
      </c>
      <c r="G215">
        <f>VLOOKUP($B215,Miljö!$B$1:$AG$479,MATCH(G$3,Miljö!$B$1:$AK$1,0),FALSE)</f>
        <v>2.38</v>
      </c>
      <c r="H215">
        <f>VLOOKUP($B215,Miljö!$B$1:$AG$479,MATCH(H$3,Miljö!$B$1:$AK$1,0),FALSE)</f>
        <v>344.47</v>
      </c>
      <c r="I215">
        <f>VLOOKUP($B215,Miljö!$B$1:$AG$479,MATCH(I$3,Miljö!$B$1:$AK$1,0),FALSE)</f>
        <v>0.42</v>
      </c>
      <c r="K215">
        <f>VLOOKUP($B215,Totalt!$B$1:$BP$500,MATCH("total el",Totalt!$B$1:$BP$1,0),FALSE)</f>
        <v>0.05</v>
      </c>
      <c r="M215" s="250">
        <f t="shared" si="10"/>
        <v>0.11899999999999999</v>
      </c>
      <c r="N215" s="250">
        <f t="shared" si="11"/>
        <v>17.223500000000001</v>
      </c>
      <c r="O215" s="250">
        <f t="shared" si="12"/>
        <v>2.1000000000000001E-2</v>
      </c>
    </row>
    <row r="216" spans="1:15" x14ac:dyDescent="0.25">
      <c r="A216" s="2" t="s">
        <v>353</v>
      </c>
      <c r="B216" s="2" t="s">
        <v>355</v>
      </c>
      <c r="C216" t="str">
        <f>VLOOKUP($B216,Totalt!$B$1:$BP$500,MATCH("Kvalitetsgranskad:",Totalt!$B$1:$BP$1,0),FALSE)</f>
        <v>Ja</v>
      </c>
      <c r="E216" t="str">
        <f>VLOOKUP($B216,Miljö!$B$1:$AG$479,MATCH(E$3,Miljö!$B$1:$AK$1,0),FALSE)</f>
        <v>Nej</v>
      </c>
      <c r="F216" t="str">
        <f>VLOOKUP($B216,Miljö!$B$1:$AG$479,MATCH(F$3,Miljö!$B$1:$AK$1,0),FALSE)</f>
        <v>'nordisk residual'</v>
      </c>
      <c r="G216">
        <f>VLOOKUP($B216,Miljö!$B$1:$AG$479,MATCH(G$3,Miljö!$B$1:$AK$1,0),FALSE)</f>
        <v>2.38</v>
      </c>
      <c r="H216">
        <f>VLOOKUP($B216,Miljö!$B$1:$AG$479,MATCH(H$3,Miljö!$B$1:$AK$1,0),FALSE)</f>
        <v>344.47</v>
      </c>
      <c r="I216">
        <f>VLOOKUP($B216,Miljö!$B$1:$AG$479,MATCH(I$3,Miljö!$B$1:$AK$1,0),FALSE)</f>
        <v>0.42</v>
      </c>
      <c r="K216">
        <f>VLOOKUP($B216,Totalt!$B$1:$BP$500,MATCH("total el",Totalt!$B$1:$BP$1,0),FALSE)</f>
        <v>6.0819799999999997</v>
      </c>
      <c r="M216" s="250">
        <f t="shared" si="10"/>
        <v>14.475112399999999</v>
      </c>
      <c r="N216" s="250">
        <f t="shared" si="11"/>
        <v>2095.0596506000002</v>
      </c>
      <c r="O216" s="250">
        <f t="shared" si="12"/>
        <v>2.5544315999999996</v>
      </c>
    </row>
    <row r="217" spans="1:15" x14ac:dyDescent="0.25">
      <c r="A217" s="2" t="s">
        <v>353</v>
      </c>
      <c r="B217" s="2" t="s">
        <v>356</v>
      </c>
      <c r="C217" t="str">
        <f>VLOOKUP($B217,Totalt!$B$1:$BP$500,MATCH("Kvalitetsgranskad:",Totalt!$B$1:$BP$1,0),FALSE)</f>
        <v>Ja</v>
      </c>
      <c r="E217" t="str">
        <f>VLOOKUP($B217,Miljö!$B$1:$AG$479,MATCH(E$3,Miljö!$B$1:$AK$1,0),FALSE)</f>
        <v>Nej</v>
      </c>
      <c r="F217" t="str">
        <f>VLOOKUP($B217,Miljö!$B$1:$AG$479,MATCH(F$3,Miljö!$B$1:$AK$1,0),FALSE)</f>
        <v>'nordisk residual'</v>
      </c>
      <c r="G217">
        <f>VLOOKUP($B217,Miljö!$B$1:$AG$479,MATCH(G$3,Miljö!$B$1:$AK$1,0),FALSE)</f>
        <v>2.38</v>
      </c>
      <c r="H217">
        <f>VLOOKUP($B217,Miljö!$B$1:$AG$479,MATCH(H$3,Miljö!$B$1:$AK$1,0),FALSE)</f>
        <v>344.47</v>
      </c>
      <c r="I217">
        <f>VLOOKUP($B217,Miljö!$B$1:$AG$479,MATCH(I$3,Miljö!$B$1:$AK$1,0),FALSE)</f>
        <v>0.42</v>
      </c>
      <c r="K217">
        <f>VLOOKUP($B217,Totalt!$B$1:$BP$500,MATCH("total el",Totalt!$B$1:$BP$1,0),FALSE)</f>
        <v>2.1280000000000001</v>
      </c>
      <c r="M217" s="250">
        <f t="shared" si="10"/>
        <v>5.0646399999999998</v>
      </c>
      <c r="N217" s="250">
        <f t="shared" si="11"/>
        <v>733.03216000000009</v>
      </c>
      <c r="O217" s="250">
        <f t="shared" si="12"/>
        <v>0.89376</v>
      </c>
    </row>
    <row r="218" spans="1:15" x14ac:dyDescent="0.25">
      <c r="A218" s="2" t="s">
        <v>357</v>
      </c>
      <c r="B218" s="2" t="s">
        <v>358</v>
      </c>
      <c r="C218" t="str">
        <f>VLOOKUP($B218,Totalt!$B$1:$BP$500,MATCH("Kvalitetsgranskad:",Totalt!$B$1:$BP$1,0),FALSE)</f>
        <v>Ja</v>
      </c>
      <c r="E218" t="str">
        <f>VLOOKUP($B218,Miljö!$B$1:$AG$479,MATCH(E$3,Miljö!$B$1:$AK$1,0),FALSE)</f>
        <v>Ja</v>
      </c>
      <c r="F218" t="str">
        <f>VLOOKUP($B218,Miljö!$B$1:$AG$479,MATCH(F$3,Miljö!$B$1:$AK$1,0),FALSE)</f>
        <v>'Vattenkraft'</v>
      </c>
      <c r="G218">
        <f>VLOOKUP($B218,Miljö!$B$1:$AG$479,MATCH(G$3,Miljö!$B$1:$AK$1,0),FALSE)</f>
        <v>1.1000000000000001</v>
      </c>
      <c r="H218">
        <f>VLOOKUP($B218,Miljö!$B$1:$AG$479,MATCH(H$3,Miljö!$B$1:$AK$1,0),FALSE)</f>
        <v>0</v>
      </c>
      <c r="I218">
        <f>VLOOKUP($B218,Miljö!$B$1:$AG$479,MATCH(I$3,Miljö!$B$1:$AK$1,0),FALSE)</f>
        <v>0</v>
      </c>
      <c r="K218">
        <f>VLOOKUP($B218,Totalt!$B$1:$BP$500,MATCH("total el",Totalt!$B$1:$BP$1,0),FALSE)</f>
        <v>3.80104</v>
      </c>
      <c r="M218" s="250">
        <f t="shared" si="10"/>
        <v>4.1811440000000006</v>
      </c>
      <c r="N218" s="250">
        <f t="shared" si="11"/>
        <v>0</v>
      </c>
      <c r="O218" s="250">
        <f t="shared" si="12"/>
        <v>0</v>
      </c>
    </row>
    <row r="219" spans="1:15" x14ac:dyDescent="0.25">
      <c r="A219" s="2" t="s">
        <v>359</v>
      </c>
      <c r="B219" s="2" t="s">
        <v>360</v>
      </c>
      <c r="C219" t="str">
        <f>VLOOKUP($B219,Totalt!$B$1:$BP$500,MATCH("Kvalitetsgranskad:",Totalt!$B$1:$BP$1,0),FALSE)</f>
        <v>Ja</v>
      </c>
      <c r="E219" t="str">
        <f>VLOOKUP($B219,Miljö!$B$1:$AG$479,MATCH(E$3,Miljö!$B$1:$AK$1,0),FALSE)</f>
        <v>Ja</v>
      </c>
      <c r="F219" t="str">
        <f>VLOOKUP($B219,Miljö!$B$1:$AG$479,MATCH(F$3,Miljö!$B$1:$AK$1,0),FALSE)</f>
        <v>'Bixia miljömärkt'</v>
      </c>
      <c r="G219">
        <f>VLOOKUP($B219,Miljö!$B$1:$AG$479,MATCH(G$3,Miljö!$B$1:$AK$1,0),FALSE)</f>
        <v>2.36</v>
      </c>
      <c r="H219">
        <f>VLOOKUP($B219,Miljö!$B$1:$AG$479,MATCH(H$3,Miljö!$B$1:$AK$1,0),FALSE)</f>
        <v>0</v>
      </c>
      <c r="I219">
        <f>VLOOKUP($B219,Miljö!$B$1:$AG$479,MATCH(I$3,Miljö!$B$1:$AK$1,0),FALSE)</f>
        <v>0</v>
      </c>
      <c r="K219">
        <f>VLOOKUP($B219,Totalt!$B$1:$BP$500,MATCH("total el",Totalt!$B$1:$BP$1,0),FALSE)</f>
        <v>2.9000000000000001E-2</v>
      </c>
      <c r="M219" s="250">
        <f t="shared" si="10"/>
        <v>6.8440000000000001E-2</v>
      </c>
      <c r="N219" s="250">
        <f t="shared" si="11"/>
        <v>0</v>
      </c>
      <c r="O219" s="250">
        <f t="shared" si="12"/>
        <v>0</v>
      </c>
    </row>
    <row r="220" spans="1:15" x14ac:dyDescent="0.25">
      <c r="A220" s="2" t="s">
        <v>359</v>
      </c>
      <c r="B220" s="2" t="s">
        <v>361</v>
      </c>
      <c r="C220" t="str">
        <f>VLOOKUP($B220,Totalt!$B$1:$BP$500,MATCH("Kvalitetsgranskad:",Totalt!$B$1:$BP$1,0),FALSE)</f>
        <v>Ja</v>
      </c>
      <c r="E220" t="str">
        <f>VLOOKUP($B220,Miljö!$B$1:$AG$479,MATCH(E$3,Miljö!$B$1:$AK$1,0),FALSE)</f>
        <v>Ja</v>
      </c>
      <c r="F220" t="str">
        <f>VLOOKUP($B220,Miljö!$B$1:$AG$479,MATCH(F$3,Miljö!$B$1:$AK$1,0),FALSE)</f>
        <v>'Bixia miljömärkt'</v>
      </c>
      <c r="G220">
        <f>VLOOKUP($B220,Miljö!$B$1:$AG$479,MATCH(G$3,Miljö!$B$1:$AK$1,0),FALSE)</f>
        <v>2.36</v>
      </c>
      <c r="H220">
        <f>VLOOKUP($B220,Miljö!$B$1:$AG$479,MATCH(H$3,Miljö!$B$1:$AK$1,0),FALSE)</f>
        <v>0</v>
      </c>
      <c r="I220">
        <f>VLOOKUP($B220,Miljö!$B$1:$AG$479,MATCH(I$3,Miljö!$B$1:$AK$1,0),FALSE)</f>
        <v>0</v>
      </c>
      <c r="K220">
        <f>VLOOKUP($B220,Totalt!$B$1:$BP$500,MATCH("total el",Totalt!$B$1:$BP$1,0),FALSE)</f>
        <v>0.26</v>
      </c>
      <c r="M220" s="250">
        <f t="shared" si="10"/>
        <v>0.61360000000000003</v>
      </c>
      <c r="N220" s="250">
        <f t="shared" si="11"/>
        <v>0</v>
      </c>
      <c r="O220" s="250">
        <f t="shared" si="12"/>
        <v>0</v>
      </c>
    </row>
    <row r="221" spans="1:15" x14ac:dyDescent="0.25">
      <c r="A221" s="2" t="s">
        <v>359</v>
      </c>
      <c r="B221" s="2" t="s">
        <v>362</v>
      </c>
      <c r="C221" t="str">
        <f>VLOOKUP($B221,Totalt!$B$1:$BP$500,MATCH("Kvalitetsgranskad:",Totalt!$B$1:$BP$1,0),FALSE)</f>
        <v>Ja</v>
      </c>
      <c r="E221" t="str">
        <f>VLOOKUP($B221,Miljö!$B$1:$AG$479,MATCH(E$3,Miljö!$B$1:$AK$1,0),FALSE)</f>
        <v>Ja</v>
      </c>
      <c r="F221" t="str">
        <f>VLOOKUP($B221,Miljö!$B$1:$AG$479,MATCH(F$3,Miljö!$B$1:$AK$1,0),FALSE)</f>
        <v>'Bixia miljömärkt'</v>
      </c>
      <c r="G221">
        <f>VLOOKUP($B221,Miljö!$B$1:$AG$479,MATCH(G$3,Miljö!$B$1:$AK$1,0),FALSE)</f>
        <v>2.36</v>
      </c>
      <c r="H221">
        <f>VLOOKUP($B221,Miljö!$B$1:$AG$479,MATCH(H$3,Miljö!$B$1:$AK$1,0),FALSE)</f>
        <v>0</v>
      </c>
      <c r="I221">
        <f>VLOOKUP($B221,Miljö!$B$1:$AG$479,MATCH(I$3,Miljö!$B$1:$AK$1,0),FALSE)</f>
        <v>0</v>
      </c>
      <c r="K221">
        <f>VLOOKUP($B221,Totalt!$B$1:$BP$500,MATCH("total el",Totalt!$B$1:$BP$1,0),FALSE)</f>
        <v>3.9990800000000002</v>
      </c>
      <c r="M221" s="250">
        <f t="shared" si="10"/>
        <v>9.4378288000000001</v>
      </c>
      <c r="N221" s="250">
        <f t="shared" si="11"/>
        <v>0</v>
      </c>
      <c r="O221" s="250">
        <f t="shared" si="12"/>
        <v>0</v>
      </c>
    </row>
    <row r="222" spans="1:15" x14ac:dyDescent="0.25">
      <c r="A222" s="2" t="s">
        <v>363</v>
      </c>
      <c r="B222" s="2" t="s">
        <v>364</v>
      </c>
      <c r="C222" t="str">
        <f>VLOOKUP($B222,Totalt!$B$1:$BP$500,MATCH("Kvalitetsgranskad:",Totalt!$B$1:$BP$1,0),FALSE)</f>
        <v>Ja</v>
      </c>
      <c r="E222" t="str">
        <f>VLOOKUP($B222,Miljö!$B$1:$AG$479,MATCH(E$3,Miljö!$B$1:$AK$1,0),FALSE)</f>
        <v>Nej</v>
      </c>
      <c r="F222" t="str">
        <f>VLOOKUP($B222,Miljö!$B$1:$AG$479,MATCH(F$3,Miljö!$B$1:$AK$1,0),FALSE)</f>
        <v>-</v>
      </c>
      <c r="G222">
        <f>VLOOKUP($B222,Miljö!$B$1:$AG$479,MATCH(G$3,Miljö!$B$1:$AK$1,0),FALSE)</f>
        <v>2.38</v>
      </c>
      <c r="H222">
        <f>VLOOKUP($B222,Miljö!$B$1:$AG$479,MATCH(H$3,Miljö!$B$1:$AK$1,0),FALSE)</f>
        <v>344.47</v>
      </c>
      <c r="I222">
        <f>VLOOKUP($B222,Miljö!$B$1:$AG$479,MATCH(I$3,Miljö!$B$1:$AK$1,0),FALSE)</f>
        <v>0.42</v>
      </c>
      <c r="K222">
        <f>VLOOKUP($B222,Totalt!$B$1:$BP$500,MATCH("total el",Totalt!$B$1:$BP$1,0),FALSE)</f>
        <v>1.96</v>
      </c>
      <c r="M222" s="250">
        <f t="shared" si="10"/>
        <v>4.6647999999999996</v>
      </c>
      <c r="N222" s="250">
        <f t="shared" si="11"/>
        <v>675.16120000000001</v>
      </c>
      <c r="O222" s="250">
        <f t="shared" si="12"/>
        <v>0.82319999999999993</v>
      </c>
    </row>
    <row r="223" spans="1:15" x14ac:dyDescent="0.25">
      <c r="A223" s="2" t="s">
        <v>365</v>
      </c>
      <c r="B223" s="2" t="s">
        <v>366</v>
      </c>
      <c r="C223" t="str">
        <f>VLOOKUP($B223,Totalt!$B$1:$BP$500,MATCH("Kvalitetsgranskad:",Totalt!$B$1:$BP$1,0),FALSE)</f>
        <v>Ja</v>
      </c>
      <c r="E223" t="str">
        <f>VLOOKUP($B223,Miljö!$B$1:$AG$479,MATCH(E$3,Miljö!$B$1:$AK$1,0),FALSE)</f>
        <v>Ja</v>
      </c>
      <c r="F223" t="str">
        <f>VLOOKUP($B223,Miljö!$B$1:$AG$479,MATCH(F$3,Miljö!$B$1:$AK$1,0),FALSE)</f>
        <v>'Vattenkraft/kärnkraft'</v>
      </c>
      <c r="G223">
        <f>VLOOKUP($B223,Miljö!$B$1:$AG$479,MATCH(G$3,Miljö!$B$1:$AK$1,0),FALSE)</f>
        <v>0</v>
      </c>
      <c r="H223">
        <f>VLOOKUP($B223,Miljö!$B$1:$AG$479,MATCH(H$3,Miljö!$B$1:$AK$1,0),FALSE)</f>
        <v>5</v>
      </c>
      <c r="I223">
        <f>VLOOKUP($B223,Miljö!$B$1:$AG$479,MATCH(I$3,Miljö!$B$1:$AK$1,0),FALSE)</f>
        <v>0</v>
      </c>
      <c r="K223">
        <f>VLOOKUP($B223,Totalt!$B$1:$BP$500,MATCH("total el",Totalt!$B$1:$BP$1,0),FALSE)</f>
        <v>5.1210100000000001</v>
      </c>
      <c r="M223" s="250">
        <f t="shared" si="10"/>
        <v>0</v>
      </c>
      <c r="N223" s="250">
        <f t="shared" si="11"/>
        <v>25.605049999999999</v>
      </c>
      <c r="O223" s="250">
        <f t="shared" si="12"/>
        <v>0</v>
      </c>
    </row>
    <row r="224" spans="1:15" x14ac:dyDescent="0.25">
      <c r="A224" s="2" t="s">
        <v>367</v>
      </c>
      <c r="B224" s="2" t="s">
        <v>368</v>
      </c>
      <c r="C224" t="str">
        <f>VLOOKUP($B224,Totalt!$B$1:$BP$500,MATCH("Kvalitetsgranskad:",Totalt!$B$1:$BP$1,0),FALSE)</f>
        <v>Ja</v>
      </c>
      <c r="E224" t="str">
        <f>VLOOKUP($B224,Miljö!$B$1:$AG$479,MATCH(E$3,Miljö!$B$1:$AK$1,0),FALSE)</f>
        <v>Nej</v>
      </c>
      <c r="F224" t="str">
        <f>VLOOKUP($B224,Miljö!$B$1:$AG$479,MATCH(F$3,Miljö!$B$1:$AK$1,0),FALSE)</f>
        <v>-</v>
      </c>
      <c r="G224">
        <f>VLOOKUP($B224,Miljö!$B$1:$AG$479,MATCH(G$3,Miljö!$B$1:$AK$1,0),FALSE)</f>
        <v>2.38</v>
      </c>
      <c r="H224">
        <f>VLOOKUP($B224,Miljö!$B$1:$AG$479,MATCH(H$3,Miljö!$B$1:$AK$1,0),FALSE)</f>
        <v>344.47</v>
      </c>
      <c r="I224">
        <f>VLOOKUP($B224,Miljö!$B$1:$AG$479,MATCH(I$3,Miljö!$B$1:$AK$1,0),FALSE)</f>
        <v>0.42</v>
      </c>
      <c r="K224">
        <f>VLOOKUP($B224,Totalt!$B$1:$BP$500,MATCH("total el",Totalt!$B$1:$BP$1,0),FALSE)</f>
        <v>2.3039999999999998</v>
      </c>
      <c r="M224" s="250">
        <f t="shared" si="10"/>
        <v>5.4835199999999995</v>
      </c>
      <c r="N224" s="250">
        <f t="shared" si="11"/>
        <v>793.65887999999995</v>
      </c>
      <c r="O224" s="250">
        <f t="shared" si="12"/>
        <v>0.96767999999999987</v>
      </c>
    </row>
    <row r="225" spans="1:15" x14ac:dyDescent="0.25">
      <c r="A225" s="2" t="s">
        <v>371</v>
      </c>
      <c r="B225" s="2" t="s">
        <v>372</v>
      </c>
      <c r="C225" t="str">
        <f>VLOOKUP($B225,Totalt!$B$1:$BP$500,MATCH("Kvalitetsgranskad:",Totalt!$B$1:$BP$1,0),FALSE)</f>
        <v>Ja</v>
      </c>
      <c r="E225" t="str">
        <f>VLOOKUP($B225,Miljö!$B$1:$AG$479,MATCH(E$3,Miljö!$B$1:$AK$1,0),FALSE)</f>
        <v>Nej</v>
      </c>
      <c r="F225" t="str">
        <f>VLOOKUP($B225,Miljö!$B$1:$AG$479,MATCH(F$3,Miljö!$B$1:$AK$1,0),FALSE)</f>
        <v>-</v>
      </c>
      <c r="G225">
        <f>VLOOKUP($B225,Miljö!$B$1:$AG$479,MATCH(G$3,Miljö!$B$1:$AK$1,0),FALSE)</f>
        <v>2.38</v>
      </c>
      <c r="H225">
        <f>VLOOKUP($B225,Miljö!$B$1:$AG$479,MATCH(H$3,Miljö!$B$1:$AK$1,0),FALSE)</f>
        <v>344.47</v>
      </c>
      <c r="I225">
        <f>VLOOKUP($B225,Miljö!$B$1:$AG$479,MATCH(I$3,Miljö!$B$1:$AK$1,0),FALSE)</f>
        <v>0.42</v>
      </c>
      <c r="K225">
        <f>VLOOKUP($B225,Totalt!$B$1:$BP$500,MATCH("total el",Totalt!$B$1:$BP$1,0),FALSE)</f>
        <v>0.98799999999999999</v>
      </c>
      <c r="M225" s="250">
        <f t="shared" si="10"/>
        <v>2.3514399999999998</v>
      </c>
      <c r="N225" s="250">
        <f t="shared" si="11"/>
        <v>340.33636000000001</v>
      </c>
      <c r="O225" s="250">
        <f t="shared" si="12"/>
        <v>0.41496</v>
      </c>
    </row>
    <row r="226" spans="1:15" x14ac:dyDescent="0.25">
      <c r="A226" s="2" t="s">
        <v>373</v>
      </c>
      <c r="B226" s="2" t="s">
        <v>374</v>
      </c>
      <c r="C226" t="str">
        <f>VLOOKUP($B226,Totalt!$B$1:$BP$500,MATCH("Kvalitetsgranskad:",Totalt!$B$1:$BP$1,0),FALSE)</f>
        <v>Ja</v>
      </c>
      <c r="E226" t="str">
        <f>VLOOKUP($B226,Miljö!$B$1:$AG$479,MATCH(E$3,Miljö!$B$1:$AK$1,0),FALSE)</f>
        <v>Ja</v>
      </c>
      <c r="F226" t="str">
        <f>VLOOKUP($B226,Miljö!$B$1:$AG$479,MATCH(F$3,Miljö!$B$1:$AK$1,0),FALSE)</f>
        <v>'100% förnybart'</v>
      </c>
      <c r="G226">
        <f>VLOOKUP($B226,Miljö!$B$1:$AG$479,MATCH(G$3,Miljö!$B$1:$AK$1,0),FALSE)</f>
        <v>1.1000000000000001</v>
      </c>
      <c r="H226">
        <f>VLOOKUP($B226,Miljö!$B$1:$AG$479,MATCH(H$3,Miljö!$B$1:$AK$1,0),FALSE)</f>
        <v>0</v>
      </c>
      <c r="I226">
        <f>VLOOKUP($B226,Miljö!$B$1:$AG$479,MATCH(I$3,Miljö!$B$1:$AK$1,0),FALSE)</f>
        <v>0</v>
      </c>
      <c r="K226">
        <f>VLOOKUP($B226,Totalt!$B$1:$BP$500,MATCH("total el",Totalt!$B$1:$BP$1,0),FALSE)</f>
        <v>0.69</v>
      </c>
      <c r="M226" s="250">
        <f t="shared" si="10"/>
        <v>0.75900000000000001</v>
      </c>
      <c r="N226" s="250">
        <f t="shared" si="11"/>
        <v>0</v>
      </c>
      <c r="O226" s="250">
        <f t="shared" si="12"/>
        <v>0</v>
      </c>
    </row>
    <row r="227" spans="1:15" x14ac:dyDescent="0.25">
      <c r="A227" s="2" t="s">
        <v>373</v>
      </c>
      <c r="B227" s="2" t="s">
        <v>375</v>
      </c>
      <c r="C227" t="str">
        <f>VLOOKUP($B227,Totalt!$B$1:$BP$500,MATCH("Kvalitetsgranskad:",Totalt!$B$1:$BP$1,0),FALSE)</f>
        <v>Ja</v>
      </c>
      <c r="E227" t="str">
        <f>VLOOKUP($B227,Miljö!$B$1:$AG$479,MATCH(E$3,Miljö!$B$1:$AK$1,0),FALSE)</f>
        <v>Ja</v>
      </c>
      <c r="F227" t="str">
        <f>VLOOKUP($B227,Miljö!$B$1:$AG$479,MATCH(F$3,Miljö!$B$1:$AK$1,0),FALSE)</f>
        <v>'100% förnyelsebart'</v>
      </c>
      <c r="G227">
        <f>VLOOKUP($B227,Miljö!$B$1:$AG$479,MATCH(G$3,Miljö!$B$1:$AK$1,0),FALSE)</f>
        <v>1.1000000000000001</v>
      </c>
      <c r="H227">
        <f>VLOOKUP($B227,Miljö!$B$1:$AG$479,MATCH(H$3,Miljö!$B$1:$AK$1,0),FALSE)</f>
        <v>0</v>
      </c>
      <c r="I227">
        <f>VLOOKUP($B227,Miljö!$B$1:$AG$479,MATCH(I$3,Miljö!$B$1:$AK$1,0),FALSE)</f>
        <v>0</v>
      </c>
      <c r="K227">
        <f>VLOOKUP($B227,Totalt!$B$1:$BP$500,MATCH("total el",Totalt!$B$1:$BP$1,0),FALSE)</f>
        <v>2</v>
      </c>
      <c r="M227" s="250">
        <f t="shared" si="10"/>
        <v>2.2000000000000002</v>
      </c>
      <c r="N227" s="250">
        <f t="shared" si="11"/>
        <v>0</v>
      </c>
      <c r="O227" s="250">
        <f t="shared" si="12"/>
        <v>0</v>
      </c>
    </row>
    <row r="228" spans="1:15" x14ac:dyDescent="0.25">
      <c r="A228" s="2" t="s">
        <v>373</v>
      </c>
      <c r="B228" s="2" t="s">
        <v>376</v>
      </c>
      <c r="C228" t="str">
        <f>VLOOKUP($B228,Totalt!$B$1:$BP$500,MATCH("Kvalitetsgranskad:",Totalt!$B$1:$BP$1,0),FALSE)</f>
        <v>Ja</v>
      </c>
      <c r="E228" t="str">
        <f>VLOOKUP($B228,Miljö!$B$1:$AG$479,MATCH(E$3,Miljö!$B$1:$AK$1,0),FALSE)</f>
        <v>Ja</v>
      </c>
      <c r="F228" t="str">
        <f>VLOOKUP($B228,Miljö!$B$1:$AG$479,MATCH(F$3,Miljö!$B$1:$AK$1,0),FALSE)</f>
        <v>'100% förnybar'</v>
      </c>
      <c r="G228">
        <f>VLOOKUP($B228,Miljö!$B$1:$AG$479,MATCH(G$3,Miljö!$B$1:$AK$1,0),FALSE)</f>
        <v>1.1000000000000001</v>
      </c>
      <c r="H228">
        <f>VLOOKUP($B228,Miljö!$B$1:$AG$479,MATCH(H$3,Miljö!$B$1:$AK$1,0),FALSE)</f>
        <v>0</v>
      </c>
      <c r="I228">
        <f>VLOOKUP($B228,Miljö!$B$1:$AG$479,MATCH(I$3,Miljö!$B$1:$AK$1,0),FALSE)</f>
        <v>0</v>
      </c>
      <c r="K228">
        <f>VLOOKUP($B228,Totalt!$B$1:$BP$500,MATCH("total el",Totalt!$B$1:$BP$1,0),FALSE)</f>
        <v>3.8399999999999997E-2</v>
      </c>
      <c r="M228" s="250">
        <f t="shared" si="10"/>
        <v>4.224E-2</v>
      </c>
      <c r="N228" s="250">
        <f t="shared" si="11"/>
        <v>0</v>
      </c>
      <c r="O228" s="250">
        <f t="shared" si="12"/>
        <v>0</v>
      </c>
    </row>
    <row r="229" spans="1:15" x14ac:dyDescent="0.25">
      <c r="A229" s="2" t="s">
        <v>373</v>
      </c>
      <c r="B229" s="2" t="s">
        <v>377</v>
      </c>
      <c r="C229" t="str">
        <f>VLOOKUP($B229,Totalt!$B$1:$BP$500,MATCH("Kvalitetsgranskad:",Totalt!$B$1:$BP$1,0),FALSE)</f>
        <v>Ja</v>
      </c>
      <c r="E229" t="str">
        <f>VLOOKUP($B229,Miljö!$B$1:$AG$479,MATCH(E$3,Miljö!$B$1:$AK$1,0),FALSE)</f>
        <v>Ja</v>
      </c>
      <c r="F229" t="str">
        <f>VLOOKUP($B229,Miljö!$B$1:$AG$479,MATCH(F$3,Miljö!$B$1:$AK$1,0),FALSE)</f>
        <v>'100% förnybart'</v>
      </c>
      <c r="G229">
        <f>VLOOKUP($B229,Miljö!$B$1:$AG$479,MATCH(G$3,Miljö!$B$1:$AK$1,0),FALSE)</f>
        <v>1.1000000000000001</v>
      </c>
      <c r="H229">
        <f>VLOOKUP($B229,Miljö!$B$1:$AG$479,MATCH(H$3,Miljö!$B$1:$AK$1,0),FALSE)</f>
        <v>0</v>
      </c>
      <c r="I229">
        <f>VLOOKUP($B229,Miljö!$B$1:$AG$479,MATCH(I$3,Miljö!$B$1:$AK$1,0),FALSE)</f>
        <v>0</v>
      </c>
      <c r="K229">
        <f>VLOOKUP($B229,Totalt!$B$1:$BP$500,MATCH("total el",Totalt!$B$1:$BP$1,0),FALSE)</f>
        <v>0.48899999999999999</v>
      </c>
      <c r="M229" s="250">
        <f t="shared" si="10"/>
        <v>0.53790000000000004</v>
      </c>
      <c r="N229" s="250">
        <f t="shared" si="11"/>
        <v>0</v>
      </c>
      <c r="O229" s="250">
        <f t="shared" si="12"/>
        <v>0</v>
      </c>
    </row>
    <row r="230" spans="1:15" x14ac:dyDescent="0.25">
      <c r="A230" s="2" t="s">
        <v>378</v>
      </c>
      <c r="B230" s="2" t="s">
        <v>379</v>
      </c>
      <c r="C230" t="str">
        <f>VLOOKUP($B230,Totalt!$B$1:$BP$500,MATCH("Kvalitetsgranskad:",Totalt!$B$1:$BP$1,0),FALSE)</f>
        <v>Nej</v>
      </c>
      <c r="E230" t="str">
        <f>VLOOKUP($B230,Miljö!$B$1:$AG$479,MATCH(E$3,Miljö!$B$1:$AK$1,0),FALSE)</f>
        <v>Nej</v>
      </c>
      <c r="F230" t="str">
        <f>VLOOKUP($B230,Miljö!$B$1:$AG$479,MATCH(F$3,Miljö!$B$1:$AK$1,0),FALSE)</f>
        <v>-</v>
      </c>
      <c r="G230">
        <f>VLOOKUP($B230,Miljö!$B$1:$AG$479,MATCH(G$3,Miljö!$B$1:$AK$1,0),FALSE)</f>
        <v>2.38</v>
      </c>
      <c r="H230">
        <f>VLOOKUP($B230,Miljö!$B$1:$AG$479,MATCH(H$3,Miljö!$B$1:$AK$1,0),FALSE)</f>
        <v>344.47</v>
      </c>
      <c r="I230">
        <f>VLOOKUP($B230,Miljö!$B$1:$AG$479,MATCH(I$3,Miljö!$B$1:$AK$1,0),FALSE)</f>
        <v>0.42</v>
      </c>
      <c r="K230">
        <f>VLOOKUP($B230,Totalt!$B$1:$BP$500,MATCH("total el",Totalt!$B$1:$BP$1,0),FALSE)</f>
        <v>0</v>
      </c>
      <c r="M230" s="250">
        <f t="shared" si="10"/>
        <v>0</v>
      </c>
      <c r="N230" s="250">
        <f t="shared" si="11"/>
        <v>0</v>
      </c>
      <c r="O230" s="250">
        <f t="shared" si="12"/>
        <v>0</v>
      </c>
    </row>
    <row r="231" spans="1:15" x14ac:dyDescent="0.25">
      <c r="A231" s="2" t="s">
        <v>380</v>
      </c>
      <c r="B231" s="2" t="s">
        <v>381</v>
      </c>
      <c r="C231" t="str">
        <f>VLOOKUP($B231,Totalt!$B$1:$BP$500,MATCH("Kvalitetsgranskad:",Totalt!$B$1:$BP$1,0),FALSE)</f>
        <v>Nej</v>
      </c>
      <c r="E231" t="str">
        <f>VLOOKUP($B231,Miljö!$B$1:$AG$479,MATCH(E$3,Miljö!$B$1:$AK$1,0),FALSE)</f>
        <v>Nej</v>
      </c>
      <c r="F231" t="str">
        <f>VLOOKUP($B231,Miljö!$B$1:$AG$479,MATCH(F$3,Miljö!$B$1:$AK$1,0),FALSE)</f>
        <v>-</v>
      </c>
      <c r="G231">
        <f>VLOOKUP($B231,Miljö!$B$1:$AG$479,MATCH(G$3,Miljö!$B$1:$AK$1,0),FALSE)</f>
        <v>2.38</v>
      </c>
      <c r="H231">
        <f>VLOOKUP($B231,Miljö!$B$1:$AG$479,MATCH(H$3,Miljö!$B$1:$AK$1,0),FALSE)</f>
        <v>344.47</v>
      </c>
      <c r="I231">
        <f>VLOOKUP($B231,Miljö!$B$1:$AG$479,MATCH(I$3,Miljö!$B$1:$AK$1,0),FALSE)</f>
        <v>0.42</v>
      </c>
      <c r="K231">
        <f>VLOOKUP($B231,Totalt!$B$1:$BP$500,MATCH("total el",Totalt!$B$1:$BP$1,0),FALSE)</f>
        <v>0</v>
      </c>
      <c r="M231" s="250">
        <f t="shared" si="10"/>
        <v>0</v>
      </c>
      <c r="N231" s="250">
        <f t="shared" si="11"/>
        <v>0</v>
      </c>
      <c r="O231" s="250">
        <f t="shared" si="12"/>
        <v>0</v>
      </c>
    </row>
    <row r="232" spans="1:15" x14ac:dyDescent="0.25">
      <c r="A232" s="2" t="s">
        <v>382</v>
      </c>
      <c r="B232" s="2" t="s">
        <v>383</v>
      </c>
      <c r="C232" t="str">
        <f>VLOOKUP($B232,Totalt!$B$1:$BP$500,MATCH("Kvalitetsgranskad:",Totalt!$B$1:$BP$1,0),FALSE)</f>
        <v>Ja</v>
      </c>
      <c r="E232" t="str">
        <f>VLOOKUP($B232,Miljö!$B$1:$AG$479,MATCH(E$3,Miljö!$B$1:$AK$1,0),FALSE)</f>
        <v>Nej</v>
      </c>
      <c r="F232" t="str">
        <f>VLOOKUP($B232,Miljö!$B$1:$AG$479,MATCH(F$3,Miljö!$B$1:$AK$1,0),FALSE)</f>
        <v>-</v>
      </c>
      <c r="G232">
        <f>VLOOKUP($B232,Miljö!$B$1:$AG$479,MATCH(G$3,Miljö!$B$1:$AK$1,0),FALSE)</f>
        <v>2.38</v>
      </c>
      <c r="H232">
        <f>VLOOKUP($B232,Miljö!$B$1:$AG$479,MATCH(H$3,Miljö!$B$1:$AK$1,0),FALSE)</f>
        <v>344.47</v>
      </c>
      <c r="I232">
        <f>VLOOKUP($B232,Miljö!$B$1:$AG$479,MATCH(I$3,Miljö!$B$1:$AK$1,0),FALSE)</f>
        <v>0.42</v>
      </c>
      <c r="K232">
        <f>VLOOKUP($B232,Totalt!$B$1:$BP$500,MATCH("total el",Totalt!$B$1:$BP$1,0),FALSE)</f>
        <v>0.72799999999999998</v>
      </c>
      <c r="M232" s="250">
        <f t="shared" si="10"/>
        <v>1.73264</v>
      </c>
      <c r="N232" s="250">
        <f t="shared" si="11"/>
        <v>250.77416000000002</v>
      </c>
      <c r="O232" s="250">
        <f t="shared" si="12"/>
        <v>0.30575999999999998</v>
      </c>
    </row>
    <row r="233" spans="1:15" x14ac:dyDescent="0.25">
      <c r="A233" s="2" t="s">
        <v>382</v>
      </c>
      <c r="B233" s="2" t="s">
        <v>384</v>
      </c>
      <c r="C233" t="str">
        <f>VLOOKUP($B233,Totalt!$B$1:$BP$500,MATCH("Kvalitetsgranskad:",Totalt!$B$1:$BP$1,0),FALSE)</f>
        <v>Ja</v>
      </c>
      <c r="E233" t="str">
        <f>VLOOKUP($B233,Miljö!$B$1:$AG$479,MATCH(E$3,Miljö!$B$1:$AK$1,0),FALSE)</f>
        <v>Nej</v>
      </c>
      <c r="F233" t="str">
        <f>VLOOKUP($B233,Miljö!$B$1:$AG$479,MATCH(F$3,Miljö!$B$1:$AK$1,0),FALSE)</f>
        <v>-</v>
      </c>
      <c r="G233">
        <f>VLOOKUP($B233,Miljö!$B$1:$AG$479,MATCH(G$3,Miljö!$B$1:$AK$1,0),FALSE)</f>
        <v>2.38</v>
      </c>
      <c r="H233">
        <f>VLOOKUP($B233,Miljö!$B$1:$AG$479,MATCH(H$3,Miljö!$B$1:$AK$1,0),FALSE)</f>
        <v>344.47</v>
      </c>
      <c r="I233">
        <f>VLOOKUP($B233,Miljö!$B$1:$AG$479,MATCH(I$3,Miljö!$B$1:$AK$1,0),FALSE)</f>
        <v>0.42</v>
      </c>
      <c r="K233">
        <f>VLOOKUP($B233,Totalt!$B$1:$BP$500,MATCH("total el",Totalt!$B$1:$BP$1,0),FALSE)</f>
        <v>1</v>
      </c>
      <c r="M233" s="250">
        <f t="shared" si="10"/>
        <v>2.38</v>
      </c>
      <c r="N233" s="250">
        <f t="shared" si="11"/>
        <v>344.47</v>
      </c>
      <c r="O233" s="250">
        <f t="shared" si="12"/>
        <v>0.42</v>
      </c>
    </row>
    <row r="234" spans="1:15" x14ac:dyDescent="0.25">
      <c r="A234" s="2" t="s">
        <v>382</v>
      </c>
      <c r="B234" s="2" t="s">
        <v>385</v>
      </c>
      <c r="C234" t="str">
        <f>VLOOKUP($B234,Totalt!$B$1:$BP$500,MATCH("Kvalitetsgranskad:",Totalt!$B$1:$BP$1,0),FALSE)</f>
        <v>Ja</v>
      </c>
      <c r="E234" t="str">
        <f>VLOOKUP($B234,Miljö!$B$1:$AG$479,MATCH(E$3,Miljö!$B$1:$AK$1,0),FALSE)</f>
        <v>Nej</v>
      </c>
      <c r="F234" t="str">
        <f>VLOOKUP($B234,Miljö!$B$1:$AG$479,MATCH(F$3,Miljö!$B$1:$AK$1,0),FALSE)</f>
        <v>-</v>
      </c>
      <c r="G234">
        <f>VLOOKUP($B234,Miljö!$B$1:$AG$479,MATCH(G$3,Miljö!$B$1:$AK$1,0),FALSE)</f>
        <v>2.38</v>
      </c>
      <c r="H234">
        <f>VLOOKUP($B234,Miljö!$B$1:$AG$479,MATCH(H$3,Miljö!$B$1:$AK$1,0),FALSE)</f>
        <v>344.47</v>
      </c>
      <c r="I234">
        <f>VLOOKUP($B234,Miljö!$B$1:$AG$479,MATCH(I$3,Miljö!$B$1:$AK$1,0),FALSE)</f>
        <v>0.42</v>
      </c>
      <c r="K234">
        <f>VLOOKUP($B234,Totalt!$B$1:$BP$500,MATCH("total el",Totalt!$B$1:$BP$1,0),FALSE)</f>
        <v>0.5</v>
      </c>
      <c r="M234" s="250">
        <f t="shared" si="10"/>
        <v>1.19</v>
      </c>
      <c r="N234" s="250">
        <f t="shared" si="11"/>
        <v>172.23500000000001</v>
      </c>
      <c r="O234" s="250">
        <f t="shared" si="12"/>
        <v>0.21</v>
      </c>
    </row>
    <row r="235" spans="1:15" x14ac:dyDescent="0.25">
      <c r="A235" s="2" t="s">
        <v>382</v>
      </c>
      <c r="B235" s="2" t="s">
        <v>386</v>
      </c>
      <c r="C235" t="str">
        <f>VLOOKUP($B235,Totalt!$B$1:$BP$500,MATCH("Kvalitetsgranskad:",Totalt!$B$1:$BP$1,0),FALSE)</f>
        <v>Ja</v>
      </c>
      <c r="E235" t="str">
        <f>VLOOKUP($B235,Miljö!$B$1:$AG$479,MATCH(E$3,Miljö!$B$1:$AK$1,0),FALSE)</f>
        <v>Ja</v>
      </c>
      <c r="F235" t="str">
        <f>VLOOKUP($B235,Miljö!$B$1:$AG$479,MATCH(F$3,Miljö!$B$1:$AK$1,0),FALSE)</f>
        <v>'VATTENKRAFT'</v>
      </c>
      <c r="G235">
        <f>VLOOKUP($B235,Miljö!$B$1:$AG$479,MATCH(G$3,Miljö!$B$1:$AK$1,0),FALSE)</f>
        <v>1.1000000000000001</v>
      </c>
      <c r="H235">
        <f>VLOOKUP($B235,Miljö!$B$1:$AG$479,MATCH(H$3,Miljö!$B$1:$AK$1,0),FALSE)</f>
        <v>0</v>
      </c>
      <c r="I235">
        <f>VLOOKUP($B235,Miljö!$B$1:$AG$479,MATCH(I$3,Miljö!$B$1:$AK$1,0),FALSE)</f>
        <v>0</v>
      </c>
      <c r="K235">
        <f>VLOOKUP($B235,Totalt!$B$1:$BP$500,MATCH("total el",Totalt!$B$1:$BP$1,0),FALSE)</f>
        <v>0.69</v>
      </c>
      <c r="M235" s="250">
        <f t="shared" si="10"/>
        <v>0.75900000000000001</v>
      </c>
      <c r="N235" s="250">
        <f t="shared" si="11"/>
        <v>0</v>
      </c>
      <c r="O235" s="250">
        <f t="shared" si="12"/>
        <v>0</v>
      </c>
    </row>
    <row r="236" spans="1:15" x14ac:dyDescent="0.25">
      <c r="A236" s="2" t="s">
        <v>382</v>
      </c>
      <c r="B236" s="2" t="s">
        <v>387</v>
      </c>
      <c r="C236" t="str">
        <f>VLOOKUP($B236,Totalt!$B$1:$BP$500,MATCH("Kvalitetsgranskad:",Totalt!$B$1:$BP$1,0),FALSE)</f>
        <v>Ja</v>
      </c>
      <c r="E236" t="str">
        <f>VLOOKUP($B236,Miljö!$B$1:$AG$479,MATCH(E$3,Miljö!$B$1:$AK$1,0),FALSE)</f>
        <v>Ja</v>
      </c>
      <c r="F236" t="str">
        <f>VLOOKUP($B236,Miljö!$B$1:$AG$479,MATCH(F$3,Miljö!$B$1:$AK$1,0),FALSE)</f>
        <v>'VATTENKRAFT'</v>
      </c>
      <c r="G236">
        <f>VLOOKUP($B236,Miljö!$B$1:$AG$479,MATCH(G$3,Miljö!$B$1:$AK$1,0),FALSE)</f>
        <v>1.1000000000000001</v>
      </c>
      <c r="H236">
        <f>VLOOKUP($B236,Miljö!$B$1:$AG$479,MATCH(H$3,Miljö!$B$1:$AK$1,0),FALSE)</f>
        <v>0</v>
      </c>
      <c r="I236">
        <f>VLOOKUP($B236,Miljö!$B$1:$AG$479,MATCH(I$3,Miljö!$B$1:$AK$1,0),FALSE)</f>
        <v>0</v>
      </c>
      <c r="K236">
        <f>VLOOKUP($B236,Totalt!$B$1:$BP$500,MATCH("total el",Totalt!$B$1:$BP$1,0),FALSE)</f>
        <v>0.66</v>
      </c>
      <c r="M236" s="250">
        <f t="shared" si="10"/>
        <v>0.72600000000000009</v>
      </c>
      <c r="N236" s="250">
        <f t="shared" si="11"/>
        <v>0</v>
      </c>
      <c r="O236" s="250">
        <f t="shared" si="12"/>
        <v>0</v>
      </c>
    </row>
    <row r="237" spans="1:15" x14ac:dyDescent="0.25">
      <c r="A237" s="2" t="s">
        <v>382</v>
      </c>
      <c r="B237" s="2" t="s">
        <v>388</v>
      </c>
      <c r="C237" t="str">
        <f>VLOOKUP($B237,Totalt!$B$1:$BP$500,MATCH("Kvalitetsgranskad:",Totalt!$B$1:$BP$1,0),FALSE)</f>
        <v>Ja</v>
      </c>
      <c r="E237" t="str">
        <f>VLOOKUP($B237,Miljö!$B$1:$AG$479,MATCH(E$3,Miljö!$B$1:$AK$1,0),FALSE)</f>
        <v>Ja</v>
      </c>
      <c r="F237" t="str">
        <f>VLOOKUP($B237,Miljö!$B$1:$AG$479,MATCH(F$3,Miljö!$B$1:$AK$1,0),FALSE)</f>
        <v>'VATTENKRAFT'</v>
      </c>
      <c r="G237">
        <f>VLOOKUP($B237,Miljö!$B$1:$AG$479,MATCH(G$3,Miljö!$B$1:$AK$1,0),FALSE)</f>
        <v>1.1000000000000001</v>
      </c>
      <c r="H237">
        <f>VLOOKUP($B237,Miljö!$B$1:$AG$479,MATCH(H$3,Miljö!$B$1:$AK$1,0),FALSE)</f>
        <v>0</v>
      </c>
      <c r="I237">
        <f>VLOOKUP($B237,Miljö!$B$1:$AG$479,MATCH(I$3,Miljö!$B$1:$AK$1,0),FALSE)</f>
        <v>0</v>
      </c>
      <c r="K237">
        <f>VLOOKUP($B237,Totalt!$B$1:$BP$500,MATCH("total el",Totalt!$B$1:$BP$1,0),FALSE)</f>
        <v>0.55000000000000004</v>
      </c>
      <c r="M237" s="250">
        <f t="shared" si="10"/>
        <v>0.60500000000000009</v>
      </c>
      <c r="N237" s="250">
        <f t="shared" si="11"/>
        <v>0</v>
      </c>
      <c r="O237" s="250">
        <f t="shared" si="12"/>
        <v>0</v>
      </c>
    </row>
    <row r="238" spans="1:15" x14ac:dyDescent="0.25">
      <c r="A238" s="2" t="s">
        <v>382</v>
      </c>
      <c r="B238" s="2" t="s">
        <v>389</v>
      </c>
      <c r="C238" t="str">
        <f>VLOOKUP($B238,Totalt!$B$1:$BP$500,MATCH("Kvalitetsgranskad:",Totalt!$B$1:$BP$1,0),FALSE)</f>
        <v>Ja</v>
      </c>
      <c r="E238" t="str">
        <f>VLOOKUP($B238,Miljö!$B$1:$AG$479,MATCH(E$3,Miljö!$B$1:$AK$1,0),FALSE)</f>
        <v>Nej</v>
      </c>
      <c r="F238" t="str">
        <f>VLOOKUP($B238,Miljö!$B$1:$AG$479,MATCH(F$3,Miljö!$B$1:$AK$1,0),FALSE)</f>
        <v>-</v>
      </c>
      <c r="G238">
        <f>VLOOKUP($B238,Miljö!$B$1:$AG$479,MATCH(G$3,Miljö!$B$1:$AK$1,0),FALSE)</f>
        <v>2.38</v>
      </c>
      <c r="H238">
        <f>VLOOKUP($B238,Miljö!$B$1:$AG$479,MATCH(H$3,Miljö!$B$1:$AK$1,0),FALSE)</f>
        <v>344.47</v>
      </c>
      <c r="I238">
        <f>VLOOKUP($B238,Miljö!$B$1:$AG$479,MATCH(I$3,Miljö!$B$1:$AK$1,0),FALSE)</f>
        <v>0.42</v>
      </c>
      <c r="K238">
        <f>VLOOKUP($B238,Totalt!$B$1:$BP$500,MATCH("total el",Totalt!$B$1:$BP$1,0),FALSE)</f>
        <v>0.308</v>
      </c>
      <c r="M238" s="250">
        <f t="shared" si="10"/>
        <v>0.73303999999999991</v>
      </c>
      <c r="N238" s="250">
        <f t="shared" si="11"/>
        <v>106.09676</v>
      </c>
      <c r="O238" s="250">
        <f t="shared" si="12"/>
        <v>0.12936</v>
      </c>
    </row>
    <row r="239" spans="1:15" x14ac:dyDescent="0.25">
      <c r="A239" s="2" t="s">
        <v>382</v>
      </c>
      <c r="B239" s="2" t="s">
        <v>390</v>
      </c>
      <c r="C239" t="str">
        <f>VLOOKUP($B239,Totalt!$B$1:$BP$500,MATCH("Kvalitetsgranskad:",Totalt!$B$1:$BP$1,0),FALSE)</f>
        <v>Ja</v>
      </c>
      <c r="E239" t="str">
        <f>VLOOKUP($B239,Miljö!$B$1:$AG$479,MATCH(E$3,Miljö!$B$1:$AK$1,0),FALSE)</f>
        <v>Nej</v>
      </c>
      <c r="F239" t="str">
        <f>VLOOKUP($B239,Miljö!$B$1:$AG$479,MATCH(F$3,Miljö!$B$1:$AK$1,0),FALSE)</f>
        <v>-</v>
      </c>
      <c r="G239">
        <f>VLOOKUP($B239,Miljö!$B$1:$AG$479,MATCH(G$3,Miljö!$B$1:$AK$1,0),FALSE)</f>
        <v>2.38</v>
      </c>
      <c r="H239">
        <f>VLOOKUP($B239,Miljö!$B$1:$AG$479,MATCH(H$3,Miljö!$B$1:$AK$1,0),FALSE)</f>
        <v>344.47</v>
      </c>
      <c r="I239">
        <f>VLOOKUP($B239,Miljö!$B$1:$AG$479,MATCH(I$3,Miljö!$B$1:$AK$1,0),FALSE)</f>
        <v>0.42</v>
      </c>
      <c r="K239">
        <f>VLOOKUP($B239,Totalt!$B$1:$BP$500,MATCH("total el",Totalt!$B$1:$BP$1,0),FALSE)</f>
        <v>0.76600000000000001</v>
      </c>
      <c r="M239" s="250">
        <f t="shared" si="10"/>
        <v>1.82308</v>
      </c>
      <c r="N239" s="250">
        <f t="shared" si="11"/>
        <v>263.86402000000004</v>
      </c>
      <c r="O239" s="250">
        <f t="shared" si="12"/>
        <v>0.32172000000000001</v>
      </c>
    </row>
    <row r="240" spans="1:15" x14ac:dyDescent="0.25">
      <c r="A240" s="2" t="s">
        <v>382</v>
      </c>
      <c r="B240" s="2" t="s">
        <v>391</v>
      </c>
      <c r="C240" t="str">
        <f>VLOOKUP($B240,Totalt!$B$1:$BP$500,MATCH("Kvalitetsgranskad:",Totalt!$B$1:$BP$1,0),FALSE)</f>
        <v>Ja</v>
      </c>
      <c r="E240" t="str">
        <f>VLOOKUP($B240,Miljö!$B$1:$AG$479,MATCH(E$3,Miljö!$B$1:$AK$1,0),FALSE)</f>
        <v>Ja</v>
      </c>
      <c r="F240" t="str">
        <f>VLOOKUP($B240,Miljö!$B$1:$AG$479,MATCH(F$3,Miljö!$B$1:$AK$1,0),FALSE)</f>
        <v>'VATTENKRAFT'</v>
      </c>
      <c r="G240">
        <f>VLOOKUP($B240,Miljö!$B$1:$AG$479,MATCH(G$3,Miljö!$B$1:$AK$1,0),FALSE)</f>
        <v>1.1000000000000001</v>
      </c>
      <c r="H240">
        <f>VLOOKUP($B240,Miljö!$B$1:$AG$479,MATCH(H$3,Miljö!$B$1:$AK$1,0),FALSE)</f>
        <v>0</v>
      </c>
      <c r="I240">
        <f>VLOOKUP($B240,Miljö!$B$1:$AG$479,MATCH(I$3,Miljö!$B$1:$AK$1,0),FALSE)</f>
        <v>0</v>
      </c>
      <c r="K240">
        <f>VLOOKUP($B240,Totalt!$B$1:$BP$500,MATCH("total el",Totalt!$B$1:$BP$1,0),FALSE)</f>
        <v>0.77</v>
      </c>
      <c r="M240" s="250">
        <f t="shared" si="10"/>
        <v>0.84700000000000009</v>
      </c>
      <c r="N240" s="250">
        <f t="shared" si="11"/>
        <v>0</v>
      </c>
      <c r="O240" s="250">
        <f t="shared" si="12"/>
        <v>0</v>
      </c>
    </row>
    <row r="241" spans="1:15" x14ac:dyDescent="0.25">
      <c r="A241" s="2" t="s">
        <v>382</v>
      </c>
      <c r="B241" s="2" t="s">
        <v>392</v>
      </c>
      <c r="C241" t="str">
        <f>VLOOKUP($B241,Totalt!$B$1:$BP$500,MATCH("Kvalitetsgranskad:",Totalt!$B$1:$BP$1,0),FALSE)</f>
        <v>Ja</v>
      </c>
      <c r="E241" t="str">
        <f>VLOOKUP($B241,Miljö!$B$1:$AG$479,MATCH(E$3,Miljö!$B$1:$AK$1,0),FALSE)</f>
        <v>Nej</v>
      </c>
      <c r="F241" t="str">
        <f>VLOOKUP($B241,Miljö!$B$1:$AG$479,MATCH(F$3,Miljö!$B$1:$AK$1,0),FALSE)</f>
        <v>-</v>
      </c>
      <c r="G241">
        <f>VLOOKUP($B241,Miljö!$B$1:$AG$479,MATCH(G$3,Miljö!$B$1:$AK$1,0),FALSE)</f>
        <v>2.38</v>
      </c>
      <c r="H241">
        <f>VLOOKUP($B241,Miljö!$B$1:$AG$479,MATCH(H$3,Miljö!$B$1:$AK$1,0),FALSE)</f>
        <v>344.47</v>
      </c>
      <c r="I241">
        <f>VLOOKUP($B241,Miljö!$B$1:$AG$479,MATCH(I$3,Miljö!$B$1:$AK$1,0),FALSE)</f>
        <v>0.42</v>
      </c>
      <c r="K241">
        <f>VLOOKUP($B241,Totalt!$B$1:$BP$500,MATCH("total el",Totalt!$B$1:$BP$1,0),FALSE)</f>
        <v>0.8</v>
      </c>
      <c r="M241" s="250">
        <f t="shared" si="10"/>
        <v>1.9039999999999999</v>
      </c>
      <c r="N241" s="250">
        <f t="shared" si="11"/>
        <v>275.57600000000002</v>
      </c>
      <c r="O241" s="250">
        <f t="shared" si="12"/>
        <v>0.33600000000000002</v>
      </c>
    </row>
    <row r="242" spans="1:15" x14ac:dyDescent="0.25">
      <c r="A242" s="2" t="s">
        <v>382</v>
      </c>
      <c r="B242" s="2" t="s">
        <v>393</v>
      </c>
      <c r="C242" t="str">
        <f>VLOOKUP($B242,Totalt!$B$1:$BP$500,MATCH("Kvalitetsgranskad:",Totalt!$B$1:$BP$1,0),FALSE)</f>
        <v>Ja</v>
      </c>
      <c r="E242" t="str">
        <f>VLOOKUP($B242,Miljö!$B$1:$AG$479,MATCH(E$3,Miljö!$B$1:$AK$1,0),FALSE)</f>
        <v>Nej</v>
      </c>
      <c r="F242" t="str">
        <f>VLOOKUP($B242,Miljö!$B$1:$AG$479,MATCH(F$3,Miljö!$B$1:$AK$1,0),FALSE)</f>
        <v>-</v>
      </c>
      <c r="G242">
        <f>VLOOKUP($B242,Miljö!$B$1:$AG$479,MATCH(G$3,Miljö!$B$1:$AK$1,0),FALSE)</f>
        <v>2.38</v>
      </c>
      <c r="H242">
        <f>VLOOKUP($B242,Miljö!$B$1:$AG$479,MATCH(H$3,Miljö!$B$1:$AK$1,0),FALSE)</f>
        <v>344.47</v>
      </c>
      <c r="I242">
        <f>VLOOKUP($B242,Miljö!$B$1:$AG$479,MATCH(I$3,Miljö!$B$1:$AK$1,0),FALSE)</f>
        <v>0.42</v>
      </c>
      <c r="K242">
        <f>VLOOKUP($B242,Totalt!$B$1:$BP$500,MATCH("total el",Totalt!$B$1:$BP$1,0),FALSE)</f>
        <v>0.83399999999999996</v>
      </c>
      <c r="M242" s="250">
        <f t="shared" si="10"/>
        <v>1.9849199999999998</v>
      </c>
      <c r="N242" s="250">
        <f t="shared" si="11"/>
        <v>287.28798</v>
      </c>
      <c r="O242" s="250">
        <f t="shared" si="12"/>
        <v>0.35027999999999998</v>
      </c>
    </row>
    <row r="243" spans="1:15" x14ac:dyDescent="0.25">
      <c r="A243" s="2" t="s">
        <v>382</v>
      </c>
      <c r="B243" s="2" t="s">
        <v>394</v>
      </c>
      <c r="C243" t="str">
        <f>VLOOKUP($B243,Totalt!$B$1:$BP$500,MATCH("Kvalitetsgranskad:",Totalt!$B$1:$BP$1,0),FALSE)</f>
        <v>Ja</v>
      </c>
      <c r="E243" t="str">
        <f>VLOOKUP($B243,Miljö!$B$1:$AG$479,MATCH(E$3,Miljö!$B$1:$AK$1,0),FALSE)</f>
        <v>Nej</v>
      </c>
      <c r="F243" t="str">
        <f>VLOOKUP($B243,Miljö!$B$1:$AG$479,MATCH(F$3,Miljö!$B$1:$AK$1,0),FALSE)</f>
        <v>-</v>
      </c>
      <c r="G243">
        <f>VLOOKUP($B243,Miljö!$B$1:$AG$479,MATCH(G$3,Miljö!$B$1:$AK$1,0),FALSE)</f>
        <v>2.38</v>
      </c>
      <c r="H243">
        <f>VLOOKUP($B243,Miljö!$B$1:$AG$479,MATCH(H$3,Miljö!$B$1:$AK$1,0),FALSE)</f>
        <v>344.47</v>
      </c>
      <c r="I243">
        <f>VLOOKUP($B243,Miljö!$B$1:$AG$479,MATCH(I$3,Miljö!$B$1:$AK$1,0),FALSE)</f>
        <v>0.42</v>
      </c>
      <c r="K243">
        <f>VLOOKUP($B243,Totalt!$B$1:$BP$500,MATCH("total el",Totalt!$B$1:$BP$1,0),FALSE)</f>
        <v>0.6</v>
      </c>
      <c r="M243" s="250">
        <f t="shared" si="10"/>
        <v>1.4279999999999999</v>
      </c>
      <c r="N243" s="250">
        <f t="shared" si="11"/>
        <v>206.68200000000002</v>
      </c>
      <c r="O243" s="250">
        <f t="shared" si="12"/>
        <v>0.252</v>
      </c>
    </row>
    <row r="244" spans="1:15" x14ac:dyDescent="0.25">
      <c r="A244" s="2" t="s">
        <v>382</v>
      </c>
      <c r="B244" s="2" t="s">
        <v>395</v>
      </c>
      <c r="C244" t="str">
        <f>VLOOKUP($B244,Totalt!$B$1:$BP$500,MATCH("Kvalitetsgranskad:",Totalt!$B$1:$BP$1,0),FALSE)</f>
        <v>Ja</v>
      </c>
      <c r="E244" t="str">
        <f>VLOOKUP($B244,Miljö!$B$1:$AG$479,MATCH(E$3,Miljö!$B$1:$AK$1,0),FALSE)</f>
        <v>Nej</v>
      </c>
      <c r="F244" t="str">
        <f>VLOOKUP($B244,Miljö!$B$1:$AG$479,MATCH(F$3,Miljö!$B$1:$AK$1,0),FALSE)</f>
        <v>-</v>
      </c>
      <c r="G244">
        <f>VLOOKUP($B244,Miljö!$B$1:$AG$479,MATCH(G$3,Miljö!$B$1:$AK$1,0),FALSE)</f>
        <v>2.38</v>
      </c>
      <c r="H244">
        <f>VLOOKUP($B244,Miljö!$B$1:$AG$479,MATCH(H$3,Miljö!$B$1:$AK$1,0),FALSE)</f>
        <v>344.47</v>
      </c>
      <c r="I244">
        <f>VLOOKUP($B244,Miljö!$B$1:$AG$479,MATCH(I$3,Miljö!$B$1:$AK$1,0),FALSE)</f>
        <v>0.42</v>
      </c>
      <c r="K244">
        <f>VLOOKUP($B244,Totalt!$B$1:$BP$500,MATCH("total el",Totalt!$B$1:$BP$1,0),FALSE)</f>
        <v>1.071</v>
      </c>
      <c r="M244" s="250">
        <f t="shared" si="10"/>
        <v>2.5489799999999998</v>
      </c>
      <c r="N244" s="250">
        <f t="shared" si="11"/>
        <v>368.92737</v>
      </c>
      <c r="O244" s="250">
        <f t="shared" si="12"/>
        <v>0.44981999999999994</v>
      </c>
    </row>
    <row r="245" spans="1:15" x14ac:dyDescent="0.25">
      <c r="A245" s="2" t="s">
        <v>396</v>
      </c>
      <c r="B245" s="2" t="s">
        <v>397</v>
      </c>
      <c r="C245" t="str">
        <f>VLOOKUP($B245,Totalt!$B$1:$BP$500,MATCH("Kvalitetsgranskad:",Totalt!$B$1:$BP$1,0),FALSE)</f>
        <v>Ja</v>
      </c>
      <c r="E245" t="str">
        <f>VLOOKUP($B245,Miljö!$B$1:$AG$479,MATCH(E$3,Miljö!$B$1:$AK$1,0),FALSE)</f>
        <v>Ja</v>
      </c>
      <c r="F245" t="str">
        <f>VLOOKUP($B245,Miljö!$B$1:$AG$479,MATCH(F$3,Miljö!$B$1:$AK$1,0),FALSE)</f>
        <v>'Bra miljöval'</v>
      </c>
      <c r="G245">
        <f>VLOOKUP($B245,Miljö!$B$1:$AG$479,MATCH(G$3,Miljö!$B$1:$AK$1,0),FALSE)</f>
        <v>1.1000000000000001</v>
      </c>
      <c r="H245">
        <f>VLOOKUP($B245,Miljö!$B$1:$AG$479,MATCH(H$3,Miljö!$B$1:$AK$1,0),FALSE)</f>
        <v>1.3</v>
      </c>
      <c r="I245">
        <f>VLOOKUP($B245,Miljö!$B$1:$AG$479,MATCH(I$3,Miljö!$B$1:$AK$1,0),FALSE)</f>
        <v>0</v>
      </c>
      <c r="K245">
        <f>VLOOKUP($B245,Totalt!$B$1:$BP$500,MATCH("total el",Totalt!$B$1:$BP$1,0),FALSE)</f>
        <v>0.41</v>
      </c>
      <c r="M245" s="250">
        <f t="shared" si="10"/>
        <v>0.45100000000000001</v>
      </c>
      <c r="N245" s="250">
        <f t="shared" si="11"/>
        <v>0.53300000000000003</v>
      </c>
      <c r="O245" s="250">
        <f t="shared" si="12"/>
        <v>0</v>
      </c>
    </row>
    <row r="246" spans="1:15" x14ac:dyDescent="0.25">
      <c r="A246" s="2" t="s">
        <v>396</v>
      </c>
      <c r="B246" s="2" t="s">
        <v>398</v>
      </c>
      <c r="C246" t="str">
        <f>VLOOKUP($B246,Totalt!$B$1:$BP$500,MATCH("Kvalitetsgranskad:",Totalt!$B$1:$BP$1,0),FALSE)</f>
        <v>Ja</v>
      </c>
      <c r="E246" t="str">
        <f>VLOOKUP($B246,Miljö!$B$1:$AG$479,MATCH(E$3,Miljö!$B$1:$AK$1,0),FALSE)</f>
        <v>Ja</v>
      </c>
      <c r="F246" t="str">
        <f>VLOOKUP($B246,Miljö!$B$1:$AG$479,MATCH(F$3,Miljö!$B$1:$AK$1,0),FALSE)</f>
        <v>'Bra Miljöval'</v>
      </c>
      <c r="G246">
        <f>VLOOKUP($B246,Miljö!$B$1:$AG$479,MATCH(G$3,Miljö!$B$1:$AK$1,0),FALSE)</f>
        <v>1.1000000000000001</v>
      </c>
      <c r="H246">
        <f>VLOOKUP($B246,Miljö!$B$1:$AG$479,MATCH(H$3,Miljö!$B$1:$AK$1,0),FALSE)</f>
        <v>1.3</v>
      </c>
      <c r="I246">
        <f>VLOOKUP($B246,Miljö!$B$1:$AG$479,MATCH(I$3,Miljö!$B$1:$AK$1,0),FALSE)</f>
        <v>0</v>
      </c>
      <c r="K246">
        <f>VLOOKUP($B246,Totalt!$B$1:$BP$500,MATCH("total el",Totalt!$B$1:$BP$1,0),FALSE)</f>
        <v>2.2999999999999998</v>
      </c>
      <c r="M246" s="250">
        <f t="shared" si="10"/>
        <v>2.5299999999999998</v>
      </c>
      <c r="N246" s="250">
        <f t="shared" si="11"/>
        <v>2.9899999999999998</v>
      </c>
      <c r="O246" s="250">
        <f t="shared" si="12"/>
        <v>0</v>
      </c>
    </row>
    <row r="247" spans="1:15" x14ac:dyDescent="0.25">
      <c r="A247" s="2" t="s">
        <v>399</v>
      </c>
      <c r="B247" s="2" t="s">
        <v>400</v>
      </c>
      <c r="C247" t="str">
        <f>VLOOKUP($B247,Totalt!$B$1:$BP$500,MATCH("Kvalitetsgranskad:",Totalt!$B$1:$BP$1,0),FALSE)</f>
        <v>Ja</v>
      </c>
      <c r="E247" t="str">
        <f>VLOOKUP($B247,Miljö!$B$1:$AG$479,MATCH(E$3,Miljö!$B$1:$AK$1,0),FALSE)</f>
        <v>Ja</v>
      </c>
      <c r="F247" t="str">
        <f>VLOOKUP($B247,Miljö!$B$1:$AG$479,MATCH(F$3,Miljö!$B$1:$AK$1,0),FALSE)</f>
        <v>'Vindkraft'</v>
      </c>
      <c r="G247">
        <f>VLOOKUP($B247,Miljö!$B$1:$AG$479,MATCH(G$3,Miljö!$B$1:$AK$1,0),FALSE)</f>
        <v>0.1</v>
      </c>
      <c r="H247">
        <f>VLOOKUP($B247,Miljö!$B$1:$AG$479,MATCH(H$3,Miljö!$B$1:$AK$1,0),FALSE)</f>
        <v>0</v>
      </c>
      <c r="I247">
        <f>VLOOKUP($B247,Miljö!$B$1:$AG$479,MATCH(I$3,Miljö!$B$1:$AK$1,0),FALSE)</f>
        <v>0</v>
      </c>
      <c r="K247">
        <f>VLOOKUP($B247,Totalt!$B$1:$BP$500,MATCH("total el",Totalt!$B$1:$BP$1,0),FALSE)</f>
        <v>1.2</v>
      </c>
      <c r="M247" s="250">
        <f t="shared" si="10"/>
        <v>0.12</v>
      </c>
      <c r="N247" s="250">
        <f t="shared" si="11"/>
        <v>0</v>
      </c>
      <c r="O247" s="250">
        <f t="shared" si="12"/>
        <v>0</v>
      </c>
    </row>
    <row r="248" spans="1:15" x14ac:dyDescent="0.25">
      <c r="A248" s="2" t="s">
        <v>401</v>
      </c>
      <c r="B248" s="2" t="s">
        <v>402</v>
      </c>
      <c r="C248" t="str">
        <f>VLOOKUP($B248,Totalt!$B$1:$BP$500,MATCH("Kvalitetsgranskad:",Totalt!$B$1:$BP$1,0),FALSE)</f>
        <v>Ja</v>
      </c>
      <c r="E248" t="str">
        <f>VLOOKUP($B248,Miljö!$B$1:$AG$479,MATCH(E$3,Miljö!$B$1:$AK$1,0),FALSE)</f>
        <v>Ja</v>
      </c>
      <c r="F248" t="str">
        <f>VLOOKUP($B248,Miljö!$B$1:$AG$479,MATCH(F$3,Miljö!$B$1:$AK$1,0),FALSE)</f>
        <v>'Bioeldad kraftvärme'</v>
      </c>
      <c r="G248">
        <f>VLOOKUP($B248,Miljö!$B$1:$AG$479,MATCH(G$3,Miljö!$B$1:$AK$1,0),FALSE)</f>
        <v>1.1000000000000001</v>
      </c>
      <c r="H248">
        <f>VLOOKUP($B248,Miljö!$B$1:$AG$479,MATCH(H$3,Miljö!$B$1:$AK$1,0),FALSE)</f>
        <v>0</v>
      </c>
      <c r="I248">
        <f>VLOOKUP($B248,Miljö!$B$1:$AG$479,MATCH(I$3,Miljö!$B$1:$AK$1,0),FALSE)</f>
        <v>0</v>
      </c>
      <c r="K248">
        <f>VLOOKUP($B248,Totalt!$B$1:$BP$500,MATCH("total el",Totalt!$B$1:$BP$1,0),FALSE)</f>
        <v>3.2954599999999998</v>
      </c>
      <c r="M248" s="250">
        <f t="shared" si="10"/>
        <v>3.625006</v>
      </c>
      <c r="N248" s="250">
        <f t="shared" si="11"/>
        <v>0</v>
      </c>
      <c r="O248" s="250">
        <f t="shared" si="12"/>
        <v>0</v>
      </c>
    </row>
    <row r="249" spans="1:15" x14ac:dyDescent="0.25">
      <c r="A249" s="2" t="s">
        <v>403</v>
      </c>
      <c r="B249" s="2" t="s">
        <v>404</v>
      </c>
      <c r="C249" t="str">
        <f>VLOOKUP($B249,Totalt!$B$1:$BP$500,MATCH("Kvalitetsgranskad:",Totalt!$B$1:$BP$1,0),FALSE)</f>
        <v>Ja</v>
      </c>
      <c r="E249" t="str">
        <f>VLOOKUP($B249,Miljö!$B$1:$AG$479,MATCH(E$3,Miljö!$B$1:$AK$1,0),FALSE)</f>
        <v>Nej</v>
      </c>
      <c r="F249" t="str">
        <f>VLOOKUP($B249,Miljö!$B$1:$AG$479,MATCH(F$3,Miljö!$B$1:$AK$1,0),FALSE)</f>
        <v>-</v>
      </c>
      <c r="G249">
        <f>VLOOKUP($B249,Miljö!$B$1:$AG$479,MATCH(G$3,Miljö!$B$1:$AK$1,0),FALSE)</f>
        <v>2.38</v>
      </c>
      <c r="H249">
        <f>VLOOKUP($B249,Miljö!$B$1:$AG$479,MATCH(H$3,Miljö!$B$1:$AK$1,0),FALSE)</f>
        <v>344.47</v>
      </c>
      <c r="I249">
        <f>VLOOKUP($B249,Miljö!$B$1:$AG$479,MATCH(I$3,Miljö!$B$1:$AK$1,0),FALSE)</f>
        <v>0.42</v>
      </c>
      <c r="K249">
        <f>VLOOKUP($B249,Totalt!$B$1:$BP$500,MATCH("total el",Totalt!$B$1:$BP$1,0),FALSE)</f>
        <v>8.7877600000000005</v>
      </c>
      <c r="M249" s="250">
        <f t="shared" si="10"/>
        <v>20.914868800000001</v>
      </c>
      <c r="N249" s="250">
        <f t="shared" si="11"/>
        <v>3027.1196872000005</v>
      </c>
      <c r="O249" s="250">
        <f t="shared" si="12"/>
        <v>3.6908592000000002</v>
      </c>
    </row>
    <row r="250" spans="1:15" x14ac:dyDescent="0.25">
      <c r="A250" s="2" t="s">
        <v>405</v>
      </c>
      <c r="B250" s="2" t="s">
        <v>406</v>
      </c>
      <c r="C250" t="str">
        <f>VLOOKUP($B250,Totalt!$B$1:$BP$500,MATCH("Kvalitetsgranskad:",Totalt!$B$1:$BP$1,0),FALSE)</f>
        <v>Ja</v>
      </c>
      <c r="E250" t="str">
        <f>VLOOKUP($B250,Miljö!$B$1:$AG$479,MATCH(E$3,Miljö!$B$1:$AK$1,0),FALSE)</f>
        <v>Nej</v>
      </c>
      <c r="F250" t="str">
        <f>VLOOKUP($B250,Miljö!$B$1:$AG$479,MATCH(F$3,Miljö!$B$1:$AK$1,0),FALSE)</f>
        <v>-</v>
      </c>
      <c r="G250">
        <f>VLOOKUP($B250,Miljö!$B$1:$AG$479,MATCH(G$3,Miljö!$B$1:$AK$1,0),FALSE)</f>
        <v>2.38</v>
      </c>
      <c r="H250">
        <f>VLOOKUP($B250,Miljö!$B$1:$AG$479,MATCH(H$3,Miljö!$B$1:$AK$1,0),FALSE)</f>
        <v>344.47</v>
      </c>
      <c r="I250">
        <f>VLOOKUP($B250,Miljö!$B$1:$AG$479,MATCH(I$3,Miljö!$B$1:$AK$1,0),FALSE)</f>
        <v>0.42</v>
      </c>
      <c r="K250">
        <f>VLOOKUP($B250,Totalt!$B$1:$BP$500,MATCH("total el",Totalt!$B$1:$BP$1,0),FALSE)</f>
        <v>1.8</v>
      </c>
      <c r="M250" s="250">
        <f t="shared" si="10"/>
        <v>4.2839999999999998</v>
      </c>
      <c r="N250" s="250">
        <f t="shared" si="11"/>
        <v>620.04600000000005</v>
      </c>
      <c r="O250" s="250">
        <f t="shared" si="12"/>
        <v>0.75600000000000001</v>
      </c>
    </row>
    <row r="251" spans="1:15" x14ac:dyDescent="0.25">
      <c r="A251" s="2" t="s">
        <v>407</v>
      </c>
      <c r="B251" s="2" t="s">
        <v>408</v>
      </c>
      <c r="C251" t="str">
        <f>VLOOKUP($B251,Totalt!$B$1:$BP$500,MATCH("Kvalitetsgranskad:",Totalt!$B$1:$BP$1,0),FALSE)</f>
        <v>Ja</v>
      </c>
      <c r="E251" t="str">
        <f>VLOOKUP($B251,Miljö!$B$1:$AG$479,MATCH(E$3,Miljö!$B$1:$AK$1,0),FALSE)</f>
        <v>Ja</v>
      </c>
      <c r="F251" t="str">
        <f>VLOOKUP($B251,Miljö!$B$1:$AG$479,MATCH(F$3,Miljö!$B$1:$AK$1,0),FALSE)</f>
        <v>''Vatten. bio. vind''</v>
      </c>
      <c r="G251">
        <f>VLOOKUP($B251,Miljö!$B$1:$AG$479,MATCH(G$3,Miljö!$B$1:$AK$1,0),FALSE)</f>
        <v>1.06</v>
      </c>
      <c r="H251">
        <f>VLOOKUP($B251,Miljö!$B$1:$AG$479,MATCH(H$3,Miljö!$B$1:$AK$1,0),FALSE)</f>
        <v>0</v>
      </c>
      <c r="I251">
        <f>VLOOKUP($B251,Miljö!$B$1:$AG$479,MATCH(I$3,Miljö!$B$1:$AK$1,0),FALSE)</f>
        <v>0</v>
      </c>
      <c r="K251">
        <f>VLOOKUP($B251,Totalt!$B$1:$BP$500,MATCH("total el",Totalt!$B$1:$BP$1,0),FALSE)</f>
        <v>0.13800000000000001</v>
      </c>
      <c r="M251" s="250">
        <f t="shared" si="10"/>
        <v>0.14628000000000002</v>
      </c>
      <c r="N251" s="250">
        <f t="shared" si="11"/>
        <v>0</v>
      </c>
      <c r="O251" s="250">
        <f t="shared" si="12"/>
        <v>0</v>
      </c>
    </row>
    <row r="252" spans="1:15" x14ac:dyDescent="0.25">
      <c r="A252" s="2" t="s">
        <v>407</v>
      </c>
      <c r="B252" s="2" t="s">
        <v>409</v>
      </c>
      <c r="C252" t="str">
        <f>VLOOKUP($B252,Totalt!$B$1:$BP$500,MATCH("Kvalitetsgranskad:",Totalt!$B$1:$BP$1,0),FALSE)</f>
        <v>Ja</v>
      </c>
      <c r="E252" t="str">
        <f>VLOOKUP($B252,Miljö!$B$1:$AG$479,MATCH(E$3,Miljö!$B$1:$AK$1,0),FALSE)</f>
        <v>Ja</v>
      </c>
      <c r="F252" t="str">
        <f>VLOOKUP($B252,Miljö!$B$1:$AG$479,MATCH(F$3,Miljö!$B$1:$AK$1,0),FALSE)</f>
        <v>''Vatten. bio. vind''</v>
      </c>
      <c r="G252">
        <f>VLOOKUP($B252,Miljö!$B$1:$AG$479,MATCH(G$3,Miljö!$B$1:$AK$1,0),FALSE)</f>
        <v>1.06</v>
      </c>
      <c r="H252">
        <f>VLOOKUP($B252,Miljö!$B$1:$AG$479,MATCH(H$3,Miljö!$B$1:$AK$1,0),FALSE)</f>
        <v>0</v>
      </c>
      <c r="I252">
        <f>VLOOKUP($B252,Miljö!$B$1:$AG$479,MATCH(I$3,Miljö!$B$1:$AK$1,0),FALSE)</f>
        <v>0</v>
      </c>
      <c r="K252">
        <f>VLOOKUP($B252,Totalt!$B$1:$BP$500,MATCH("total el",Totalt!$B$1:$BP$1,0),FALSE)</f>
        <v>9.1999999999999998E-2</v>
      </c>
      <c r="M252" s="250">
        <f t="shared" si="10"/>
        <v>9.7520000000000009E-2</v>
      </c>
      <c r="N252" s="250">
        <f t="shared" si="11"/>
        <v>0</v>
      </c>
      <c r="O252" s="250">
        <f t="shared" si="12"/>
        <v>0</v>
      </c>
    </row>
    <row r="253" spans="1:15" x14ac:dyDescent="0.25">
      <c r="A253" s="2" t="s">
        <v>407</v>
      </c>
      <c r="B253" s="2" t="s">
        <v>410</v>
      </c>
      <c r="C253" t="str">
        <f>VLOOKUP($B253,Totalt!$B$1:$BP$500,MATCH("Kvalitetsgranskad:",Totalt!$B$1:$BP$1,0),FALSE)</f>
        <v>Ja</v>
      </c>
      <c r="E253" t="str">
        <f>VLOOKUP($B253,Miljö!$B$1:$AG$479,MATCH(E$3,Miljö!$B$1:$AK$1,0),FALSE)</f>
        <v>Ja</v>
      </c>
      <c r="F253" t="str">
        <f>VLOOKUP($B253,Miljö!$B$1:$AG$479,MATCH(F$3,Miljö!$B$1:$AK$1,0),FALSE)</f>
        <v>''Vatten. bio. vind''</v>
      </c>
      <c r="G253">
        <f>VLOOKUP($B253,Miljö!$B$1:$AG$479,MATCH(G$3,Miljö!$B$1:$AK$1,0),FALSE)</f>
        <v>1.06</v>
      </c>
      <c r="H253">
        <f>VLOOKUP($B253,Miljö!$B$1:$AG$479,MATCH(H$3,Miljö!$B$1:$AK$1,0),FALSE)</f>
        <v>0</v>
      </c>
      <c r="I253">
        <f>VLOOKUP($B253,Miljö!$B$1:$AG$479,MATCH(I$3,Miljö!$B$1:$AK$1,0),FALSE)</f>
        <v>0</v>
      </c>
      <c r="K253">
        <f>VLOOKUP($B253,Totalt!$B$1:$BP$500,MATCH("total el",Totalt!$B$1:$BP$1,0),FALSE)</f>
        <v>0.33200000000000002</v>
      </c>
      <c r="M253" s="250">
        <f t="shared" si="10"/>
        <v>0.35192000000000001</v>
      </c>
      <c r="N253" s="250">
        <f t="shared" si="11"/>
        <v>0</v>
      </c>
      <c r="O253" s="250">
        <f t="shared" si="12"/>
        <v>0</v>
      </c>
    </row>
    <row r="254" spans="1:15" x14ac:dyDescent="0.25">
      <c r="A254" s="2" t="s">
        <v>407</v>
      </c>
      <c r="B254" s="2" t="s">
        <v>411</v>
      </c>
      <c r="C254" t="str">
        <f>VLOOKUP($B254,Totalt!$B$1:$BP$500,MATCH("Kvalitetsgranskad:",Totalt!$B$1:$BP$1,0),FALSE)</f>
        <v>Ja</v>
      </c>
      <c r="E254" t="str">
        <f>VLOOKUP($B254,Miljö!$B$1:$AG$479,MATCH(E$3,Miljö!$B$1:$AK$1,0),FALSE)</f>
        <v>Ja</v>
      </c>
      <c r="F254" t="str">
        <f>VLOOKUP($B254,Miljö!$B$1:$AG$479,MATCH(F$3,Miljö!$B$1:$AK$1,0),FALSE)</f>
        <v>''Vatten. bio. vind''</v>
      </c>
      <c r="G254">
        <f>VLOOKUP($B254,Miljö!$B$1:$AG$479,MATCH(G$3,Miljö!$B$1:$AK$1,0),FALSE)</f>
        <v>1.06</v>
      </c>
      <c r="H254">
        <f>VLOOKUP($B254,Miljö!$B$1:$AG$479,MATCH(H$3,Miljö!$B$1:$AK$1,0),FALSE)</f>
        <v>0</v>
      </c>
      <c r="I254">
        <f>VLOOKUP($B254,Miljö!$B$1:$AG$479,MATCH(I$3,Miljö!$B$1:$AK$1,0),FALSE)</f>
        <v>0</v>
      </c>
      <c r="K254">
        <f>VLOOKUP($B254,Totalt!$B$1:$BP$500,MATCH("total el",Totalt!$B$1:$BP$1,0),FALSE)</f>
        <v>0.106</v>
      </c>
      <c r="M254" s="250">
        <f t="shared" si="10"/>
        <v>0.11236</v>
      </c>
      <c r="N254" s="250">
        <f t="shared" si="11"/>
        <v>0</v>
      </c>
      <c r="O254" s="250">
        <f t="shared" si="12"/>
        <v>0</v>
      </c>
    </row>
    <row r="255" spans="1:15" x14ac:dyDescent="0.25">
      <c r="A255" s="2" t="s">
        <v>407</v>
      </c>
      <c r="B255" s="2" t="s">
        <v>412</v>
      </c>
      <c r="C255" t="str">
        <f>VLOOKUP($B255,Totalt!$B$1:$BP$500,MATCH("Kvalitetsgranskad:",Totalt!$B$1:$BP$1,0),FALSE)</f>
        <v>Ja</v>
      </c>
      <c r="E255" t="str">
        <f>VLOOKUP($B255,Miljö!$B$1:$AG$479,MATCH(E$3,Miljö!$B$1:$AK$1,0),FALSE)</f>
        <v>Ja</v>
      </c>
      <c r="F255" t="str">
        <f>VLOOKUP($B255,Miljö!$B$1:$AG$479,MATCH(F$3,Miljö!$B$1:$AK$1,0),FALSE)</f>
        <v>''Vatten. Bio. Vind''</v>
      </c>
      <c r="G255">
        <f>VLOOKUP($B255,Miljö!$B$1:$AG$479,MATCH(G$3,Miljö!$B$1:$AK$1,0),FALSE)</f>
        <v>1.06</v>
      </c>
      <c r="H255">
        <f>VLOOKUP($B255,Miljö!$B$1:$AG$479,MATCH(H$3,Miljö!$B$1:$AK$1,0),FALSE)</f>
        <v>0</v>
      </c>
      <c r="I255">
        <f>VLOOKUP($B255,Miljö!$B$1:$AG$479,MATCH(I$3,Miljö!$B$1:$AK$1,0),FALSE)</f>
        <v>0</v>
      </c>
      <c r="K255">
        <f>VLOOKUP($B255,Totalt!$B$1:$BP$500,MATCH("total el",Totalt!$B$1:$BP$1,0),FALSE)</f>
        <v>9.5000000000000001E-2</v>
      </c>
      <c r="M255" s="250">
        <f t="shared" si="10"/>
        <v>0.10070000000000001</v>
      </c>
      <c r="N255" s="250">
        <f t="shared" si="11"/>
        <v>0</v>
      </c>
      <c r="O255" s="250">
        <f t="shared" si="12"/>
        <v>0</v>
      </c>
    </row>
    <row r="256" spans="1:15" x14ac:dyDescent="0.25">
      <c r="A256" s="2" t="s">
        <v>407</v>
      </c>
      <c r="B256" s="2" t="s">
        <v>413</v>
      </c>
      <c r="C256" t="str">
        <f>VLOOKUP($B256,Totalt!$B$1:$BP$500,MATCH("Kvalitetsgranskad:",Totalt!$B$1:$BP$1,0),FALSE)</f>
        <v>Ja</v>
      </c>
      <c r="E256" t="str">
        <f>VLOOKUP($B256,Miljö!$B$1:$AG$479,MATCH(E$3,Miljö!$B$1:$AK$1,0),FALSE)</f>
        <v>Ja</v>
      </c>
      <c r="F256" t="str">
        <f>VLOOKUP($B256,Miljö!$B$1:$AG$479,MATCH(F$3,Miljö!$B$1:$AK$1,0),FALSE)</f>
        <v>''Vatten. bio. vind''</v>
      </c>
      <c r="G256">
        <f>VLOOKUP($B256,Miljö!$B$1:$AG$479,MATCH(G$3,Miljö!$B$1:$AK$1,0),FALSE)</f>
        <v>1.06</v>
      </c>
      <c r="H256">
        <f>VLOOKUP($B256,Miljö!$B$1:$AG$479,MATCH(H$3,Miljö!$B$1:$AK$1,0),FALSE)</f>
        <v>0</v>
      </c>
      <c r="I256">
        <f>VLOOKUP($B256,Miljö!$B$1:$AG$479,MATCH(I$3,Miljö!$B$1:$AK$1,0),FALSE)</f>
        <v>0</v>
      </c>
      <c r="K256">
        <f>VLOOKUP($B256,Totalt!$B$1:$BP$500,MATCH("total el",Totalt!$B$1:$BP$1,0),FALSE)</f>
        <v>4.2999999999999997E-2</v>
      </c>
      <c r="M256" s="250">
        <f t="shared" si="10"/>
        <v>4.5579999999999996E-2</v>
      </c>
      <c r="N256" s="250">
        <f t="shared" si="11"/>
        <v>0</v>
      </c>
      <c r="O256" s="250">
        <f t="shared" si="12"/>
        <v>0</v>
      </c>
    </row>
    <row r="257" spans="1:15" x14ac:dyDescent="0.25">
      <c r="A257" s="2" t="s">
        <v>407</v>
      </c>
      <c r="B257" s="2" t="s">
        <v>414</v>
      </c>
      <c r="C257" t="str">
        <f>VLOOKUP($B257,Totalt!$B$1:$BP$500,MATCH("Kvalitetsgranskad:",Totalt!$B$1:$BP$1,0),FALSE)</f>
        <v>Ja</v>
      </c>
      <c r="E257" t="str">
        <f>VLOOKUP($B257,Miljö!$B$1:$AG$479,MATCH(E$3,Miljö!$B$1:$AK$1,0),FALSE)</f>
        <v>Ja</v>
      </c>
      <c r="F257" t="str">
        <f>VLOOKUP($B257,Miljö!$B$1:$AG$479,MATCH(F$3,Miljö!$B$1:$AK$1,0),FALSE)</f>
        <v>''Vatten. bio. vind''</v>
      </c>
      <c r="G257">
        <f>VLOOKUP($B257,Miljö!$B$1:$AG$479,MATCH(G$3,Miljö!$B$1:$AK$1,0),FALSE)</f>
        <v>1.06</v>
      </c>
      <c r="H257">
        <f>VLOOKUP($B257,Miljö!$B$1:$AG$479,MATCH(H$3,Miljö!$B$1:$AK$1,0),FALSE)</f>
        <v>0</v>
      </c>
      <c r="I257">
        <f>VLOOKUP($B257,Miljö!$B$1:$AG$479,MATCH(I$3,Miljö!$B$1:$AK$1,0),FALSE)</f>
        <v>0</v>
      </c>
      <c r="K257">
        <f>VLOOKUP($B257,Totalt!$B$1:$BP$500,MATCH("total el",Totalt!$B$1:$BP$1,0),FALSE)</f>
        <v>0.158</v>
      </c>
      <c r="M257" s="250">
        <f t="shared" si="10"/>
        <v>0.16748000000000002</v>
      </c>
      <c r="N257" s="250">
        <f t="shared" si="11"/>
        <v>0</v>
      </c>
      <c r="O257" s="250">
        <f t="shared" si="12"/>
        <v>0</v>
      </c>
    </row>
    <row r="258" spans="1:15" x14ac:dyDescent="0.25">
      <c r="A258" s="2" t="s">
        <v>407</v>
      </c>
      <c r="B258" s="2" t="s">
        <v>415</v>
      </c>
      <c r="C258" t="str">
        <f>VLOOKUP($B258,Totalt!$B$1:$BP$500,MATCH("Kvalitetsgranskad:",Totalt!$B$1:$BP$1,0),FALSE)</f>
        <v>Ja</v>
      </c>
      <c r="E258" t="str">
        <f>VLOOKUP($B258,Miljö!$B$1:$AG$479,MATCH(E$3,Miljö!$B$1:$AK$1,0),FALSE)</f>
        <v>Ja</v>
      </c>
      <c r="F258" t="str">
        <f>VLOOKUP($B258,Miljö!$B$1:$AG$479,MATCH(F$3,Miljö!$B$1:$AK$1,0),FALSE)</f>
        <v>''Vatten. bio. vind''</v>
      </c>
      <c r="G258">
        <f>VLOOKUP($B258,Miljö!$B$1:$AG$479,MATCH(G$3,Miljö!$B$1:$AK$1,0),FALSE)</f>
        <v>1.06</v>
      </c>
      <c r="H258">
        <f>VLOOKUP($B258,Miljö!$B$1:$AG$479,MATCH(H$3,Miljö!$B$1:$AK$1,0),FALSE)</f>
        <v>0</v>
      </c>
      <c r="I258">
        <f>VLOOKUP($B258,Miljö!$B$1:$AG$479,MATCH(I$3,Miljö!$B$1:$AK$1,0),FALSE)</f>
        <v>0</v>
      </c>
      <c r="K258">
        <f>VLOOKUP($B258,Totalt!$B$1:$BP$500,MATCH("total el",Totalt!$B$1:$BP$1,0),FALSE)</f>
        <v>2.7E-2</v>
      </c>
      <c r="M258" s="250">
        <f t="shared" si="10"/>
        <v>2.862E-2</v>
      </c>
      <c r="N258" s="250">
        <f t="shared" si="11"/>
        <v>0</v>
      </c>
      <c r="O258" s="250">
        <f t="shared" si="12"/>
        <v>0</v>
      </c>
    </row>
    <row r="259" spans="1:15" x14ac:dyDescent="0.25">
      <c r="A259" s="2" t="s">
        <v>407</v>
      </c>
      <c r="B259" s="2" t="s">
        <v>416</v>
      </c>
      <c r="C259" t="str">
        <f>VLOOKUP($B259,Totalt!$B$1:$BP$500,MATCH("Kvalitetsgranskad:",Totalt!$B$1:$BP$1,0),FALSE)</f>
        <v>Ja</v>
      </c>
      <c r="E259" t="str">
        <f>VLOOKUP($B259,Miljö!$B$1:$AG$479,MATCH(E$3,Miljö!$B$1:$AK$1,0),FALSE)</f>
        <v>Ja</v>
      </c>
      <c r="F259" t="str">
        <f>VLOOKUP($B259,Miljö!$B$1:$AG$479,MATCH(F$3,Miljö!$B$1:$AK$1,0),FALSE)</f>
        <v>''Vatten. bio. vind''</v>
      </c>
      <c r="G259">
        <f>VLOOKUP($B259,Miljö!$B$1:$AG$479,MATCH(G$3,Miljö!$B$1:$AK$1,0),FALSE)</f>
        <v>1.06</v>
      </c>
      <c r="H259">
        <f>VLOOKUP($B259,Miljö!$B$1:$AG$479,MATCH(H$3,Miljö!$B$1:$AK$1,0),FALSE)</f>
        <v>0</v>
      </c>
      <c r="I259">
        <f>VLOOKUP($B259,Miljö!$B$1:$AG$479,MATCH(I$3,Miljö!$B$1:$AK$1,0),FALSE)</f>
        <v>0</v>
      </c>
      <c r="K259">
        <f>VLOOKUP($B259,Totalt!$B$1:$BP$500,MATCH("total el",Totalt!$B$1:$BP$1,0),FALSE)</f>
        <v>3.4924500000000003</v>
      </c>
      <c r="M259" s="250">
        <f t="shared" si="10"/>
        <v>3.7019970000000004</v>
      </c>
      <c r="N259" s="250">
        <f t="shared" si="11"/>
        <v>0</v>
      </c>
      <c r="O259" s="250">
        <f t="shared" si="12"/>
        <v>0</v>
      </c>
    </row>
    <row r="260" spans="1:15" x14ac:dyDescent="0.25">
      <c r="A260" s="2" t="s">
        <v>407</v>
      </c>
      <c r="B260" s="2" t="s">
        <v>417</v>
      </c>
      <c r="C260" t="str">
        <f>VLOOKUP($B260,Totalt!$B$1:$BP$500,MATCH("Kvalitetsgranskad:",Totalt!$B$1:$BP$1,0),FALSE)</f>
        <v>Ja</v>
      </c>
      <c r="E260" t="str">
        <f>VLOOKUP($B260,Miljö!$B$1:$AG$479,MATCH(E$3,Miljö!$B$1:$AK$1,0),FALSE)</f>
        <v>Ja</v>
      </c>
      <c r="F260" t="str">
        <f>VLOOKUP($B260,Miljö!$B$1:$AG$479,MATCH(F$3,Miljö!$B$1:$AK$1,0),FALSE)</f>
        <v>''Vatten. Bio. Vind''</v>
      </c>
      <c r="G260">
        <f>VLOOKUP($B260,Miljö!$B$1:$AG$479,MATCH(G$3,Miljö!$B$1:$AK$1,0),FALSE)</f>
        <v>1.06</v>
      </c>
      <c r="H260">
        <f>VLOOKUP($B260,Miljö!$B$1:$AG$479,MATCH(H$3,Miljö!$B$1:$AK$1,0),FALSE)</f>
        <v>0</v>
      </c>
      <c r="I260">
        <f>VLOOKUP($B260,Miljö!$B$1:$AG$479,MATCH(I$3,Miljö!$B$1:$AK$1,0),FALSE)</f>
        <v>0</v>
      </c>
      <c r="K260">
        <f>VLOOKUP($B260,Totalt!$B$1:$BP$500,MATCH("total el",Totalt!$B$1:$BP$1,0),FALSE)</f>
        <v>3.6999999999999998E-2</v>
      </c>
      <c r="M260" s="250">
        <f t="shared" si="10"/>
        <v>3.9219999999999998E-2</v>
      </c>
      <c r="N260" s="250">
        <f t="shared" si="11"/>
        <v>0</v>
      </c>
      <c r="O260" s="250">
        <f t="shared" si="12"/>
        <v>0</v>
      </c>
    </row>
    <row r="261" spans="1:15" x14ac:dyDescent="0.25">
      <c r="A261" s="2" t="s">
        <v>407</v>
      </c>
      <c r="B261" s="2" t="s">
        <v>418</v>
      </c>
      <c r="C261" t="str">
        <f>VLOOKUP($B261,Totalt!$B$1:$BP$500,MATCH("Kvalitetsgranskad:",Totalt!$B$1:$BP$1,0),FALSE)</f>
        <v>Ja</v>
      </c>
      <c r="E261" t="str">
        <f>VLOOKUP($B261,Miljö!$B$1:$AG$479,MATCH(E$3,Miljö!$B$1:$AK$1,0),FALSE)</f>
        <v>Ja</v>
      </c>
      <c r="F261" t="str">
        <f>VLOOKUP($B261,Miljö!$B$1:$AG$479,MATCH(F$3,Miljö!$B$1:$AK$1,0),FALSE)</f>
        <v>''Vatten. bio. vind''</v>
      </c>
      <c r="G261">
        <f>VLOOKUP($B261,Miljö!$B$1:$AG$479,MATCH(G$3,Miljö!$B$1:$AK$1,0),FALSE)</f>
        <v>1.06</v>
      </c>
      <c r="H261">
        <f>VLOOKUP($B261,Miljö!$B$1:$AG$479,MATCH(H$3,Miljö!$B$1:$AK$1,0),FALSE)</f>
        <v>0</v>
      </c>
      <c r="I261">
        <f>VLOOKUP($B261,Miljö!$B$1:$AG$479,MATCH(I$3,Miljö!$B$1:$AK$1,0),FALSE)</f>
        <v>0</v>
      </c>
      <c r="K261">
        <f>VLOOKUP($B261,Totalt!$B$1:$BP$500,MATCH("total el",Totalt!$B$1:$BP$1,0),FALSE)</f>
        <v>3.1150699999999998</v>
      </c>
      <c r="M261" s="250">
        <f t="shared" ref="M261:M324" si="13">IF(ISERROR($K261*G261),"",$K261*G261)</f>
        <v>3.3019742000000001</v>
      </c>
      <c r="N261" s="250">
        <f t="shared" ref="N261:N324" si="14">IF(ISERROR($K261*H261),"",$K261*H261)</f>
        <v>0</v>
      </c>
      <c r="O261" s="250">
        <f t="shared" ref="O261:O324" si="15">IF(ISERROR($K261*I261),"",$K261*I261)</f>
        <v>0</v>
      </c>
    </row>
    <row r="262" spans="1:15" x14ac:dyDescent="0.25">
      <c r="A262" s="2" t="s">
        <v>407</v>
      </c>
      <c r="B262" s="2" t="s">
        <v>419</v>
      </c>
      <c r="C262" t="str">
        <f>VLOOKUP($B262,Totalt!$B$1:$BP$500,MATCH("Kvalitetsgranskad:",Totalt!$B$1:$BP$1,0),FALSE)</f>
        <v>Ja</v>
      </c>
      <c r="E262" t="str">
        <f>VLOOKUP($B262,Miljö!$B$1:$AG$479,MATCH(E$3,Miljö!$B$1:$AK$1,0),FALSE)</f>
        <v>Ja</v>
      </c>
      <c r="F262" t="str">
        <f>VLOOKUP($B262,Miljö!$B$1:$AG$479,MATCH(F$3,Miljö!$B$1:$AK$1,0),FALSE)</f>
        <v>''Vatten. bio. vind''</v>
      </c>
      <c r="G262">
        <f>VLOOKUP($B262,Miljö!$B$1:$AG$479,MATCH(G$3,Miljö!$B$1:$AK$1,0),FALSE)</f>
        <v>1.06</v>
      </c>
      <c r="H262">
        <f>VLOOKUP($B262,Miljö!$B$1:$AG$479,MATCH(H$3,Miljö!$B$1:$AK$1,0),FALSE)</f>
        <v>0</v>
      </c>
      <c r="I262">
        <f>VLOOKUP($B262,Miljö!$B$1:$AG$479,MATCH(I$3,Miljö!$B$1:$AK$1,0),FALSE)</f>
        <v>0</v>
      </c>
      <c r="K262">
        <f>VLOOKUP($B262,Totalt!$B$1:$BP$500,MATCH("total el",Totalt!$B$1:$BP$1,0),FALSE)</f>
        <v>0.20500000000000002</v>
      </c>
      <c r="M262" s="250">
        <f t="shared" si="13"/>
        <v>0.21730000000000002</v>
      </c>
      <c r="N262" s="250">
        <f t="shared" si="14"/>
        <v>0</v>
      </c>
      <c r="O262" s="250">
        <f t="shared" si="15"/>
        <v>0</v>
      </c>
    </row>
    <row r="263" spans="1:15" x14ac:dyDescent="0.25">
      <c r="A263" s="2" t="s">
        <v>407</v>
      </c>
      <c r="B263" s="2" t="s">
        <v>420</v>
      </c>
      <c r="C263" t="str">
        <f>VLOOKUP($B263,Totalt!$B$1:$BP$500,MATCH("Kvalitetsgranskad:",Totalt!$B$1:$BP$1,0),FALSE)</f>
        <v>Ja</v>
      </c>
      <c r="E263" t="str">
        <f>VLOOKUP($B263,Miljö!$B$1:$AG$479,MATCH(E$3,Miljö!$B$1:$AK$1,0),FALSE)</f>
        <v>Ja</v>
      </c>
      <c r="F263" t="str">
        <f>VLOOKUP($B263,Miljö!$B$1:$AG$479,MATCH(F$3,Miljö!$B$1:$AK$1,0),FALSE)</f>
        <v>''Vatten. bio. vind''</v>
      </c>
      <c r="G263">
        <f>VLOOKUP($B263,Miljö!$B$1:$AG$479,MATCH(G$3,Miljö!$B$1:$AK$1,0),FALSE)</f>
        <v>1.06</v>
      </c>
      <c r="H263">
        <f>VLOOKUP($B263,Miljö!$B$1:$AG$479,MATCH(H$3,Miljö!$B$1:$AK$1,0),FALSE)</f>
        <v>0</v>
      </c>
      <c r="I263">
        <f>VLOOKUP($B263,Miljö!$B$1:$AG$479,MATCH(I$3,Miljö!$B$1:$AK$1,0),FALSE)</f>
        <v>0</v>
      </c>
      <c r="K263">
        <f>VLOOKUP($B263,Totalt!$B$1:$BP$500,MATCH("total el",Totalt!$B$1:$BP$1,0),FALSE)</f>
        <v>0.104</v>
      </c>
      <c r="M263" s="250">
        <f t="shared" si="13"/>
        <v>0.11024</v>
      </c>
      <c r="N263" s="250">
        <f t="shared" si="14"/>
        <v>0</v>
      </c>
      <c r="O263" s="250">
        <f t="shared" si="15"/>
        <v>0</v>
      </c>
    </row>
    <row r="264" spans="1:15" x14ac:dyDescent="0.25">
      <c r="A264" s="2" t="s">
        <v>407</v>
      </c>
      <c r="B264" s="2" t="s">
        <v>421</v>
      </c>
      <c r="C264" t="str">
        <f>VLOOKUP($B264,Totalt!$B$1:$BP$500,MATCH("Kvalitetsgranskad:",Totalt!$B$1:$BP$1,0),FALSE)</f>
        <v>Ja</v>
      </c>
      <c r="E264" t="str">
        <f>VLOOKUP($B264,Miljö!$B$1:$AG$479,MATCH(E$3,Miljö!$B$1:$AK$1,0),FALSE)</f>
        <v>Ja</v>
      </c>
      <c r="F264" t="str">
        <f>VLOOKUP($B264,Miljö!$B$1:$AG$479,MATCH(F$3,Miljö!$B$1:$AK$1,0),FALSE)</f>
        <v>''Vatten. Bio. Vind''</v>
      </c>
      <c r="G264">
        <f>VLOOKUP($B264,Miljö!$B$1:$AG$479,MATCH(G$3,Miljö!$B$1:$AK$1,0),FALSE)</f>
        <v>1.06</v>
      </c>
      <c r="H264">
        <f>VLOOKUP($B264,Miljö!$B$1:$AG$479,MATCH(H$3,Miljö!$B$1:$AK$1,0),FALSE)</f>
        <v>0</v>
      </c>
      <c r="I264">
        <f>VLOOKUP($B264,Miljö!$B$1:$AG$479,MATCH(I$3,Miljö!$B$1:$AK$1,0),FALSE)</f>
        <v>0</v>
      </c>
      <c r="K264">
        <f>VLOOKUP($B264,Totalt!$B$1:$BP$500,MATCH("total el",Totalt!$B$1:$BP$1,0),FALSE)</f>
        <v>13.5504</v>
      </c>
      <c r="M264" s="250">
        <f t="shared" si="13"/>
        <v>14.363424</v>
      </c>
      <c r="N264" s="250">
        <f t="shared" si="14"/>
        <v>0</v>
      </c>
      <c r="O264" s="250">
        <f t="shared" si="15"/>
        <v>0</v>
      </c>
    </row>
    <row r="265" spans="1:15" x14ac:dyDescent="0.25">
      <c r="A265" s="2" t="s">
        <v>407</v>
      </c>
      <c r="B265" s="2" t="s">
        <v>422</v>
      </c>
      <c r="C265" t="str">
        <f>VLOOKUP($B265,Totalt!$B$1:$BP$500,MATCH("Kvalitetsgranskad:",Totalt!$B$1:$BP$1,0),FALSE)</f>
        <v>Ja</v>
      </c>
      <c r="E265" t="str">
        <f>VLOOKUP($B265,Miljö!$B$1:$AG$479,MATCH(E$3,Miljö!$B$1:$AK$1,0),FALSE)</f>
        <v>Ja</v>
      </c>
      <c r="F265" t="str">
        <f>VLOOKUP($B265,Miljö!$B$1:$AG$479,MATCH(F$3,Miljö!$B$1:$AK$1,0),FALSE)</f>
        <v>''Vatten. bio. vind''</v>
      </c>
      <c r="G265">
        <f>VLOOKUP($B265,Miljö!$B$1:$AG$479,MATCH(G$3,Miljö!$B$1:$AK$1,0),FALSE)</f>
        <v>1.06</v>
      </c>
      <c r="H265">
        <f>VLOOKUP($B265,Miljö!$B$1:$AG$479,MATCH(H$3,Miljö!$B$1:$AK$1,0),FALSE)</f>
        <v>0</v>
      </c>
      <c r="I265">
        <f>VLOOKUP($B265,Miljö!$B$1:$AG$479,MATCH(I$3,Miljö!$B$1:$AK$1,0),FALSE)</f>
        <v>0</v>
      </c>
      <c r="K265">
        <f>VLOOKUP($B265,Totalt!$B$1:$BP$500,MATCH("total el",Totalt!$B$1:$BP$1,0),FALSE)</f>
        <v>0.79200000000000004</v>
      </c>
      <c r="M265" s="250">
        <f t="shared" si="13"/>
        <v>0.83952000000000004</v>
      </c>
      <c r="N265" s="250">
        <f t="shared" si="14"/>
        <v>0</v>
      </c>
      <c r="O265" s="250">
        <f t="shared" si="15"/>
        <v>0</v>
      </c>
    </row>
    <row r="266" spans="1:15" x14ac:dyDescent="0.25">
      <c r="A266" s="2" t="s">
        <v>407</v>
      </c>
      <c r="B266" s="2" t="s">
        <v>423</v>
      </c>
      <c r="C266" t="str">
        <f>VLOOKUP($B266,Totalt!$B$1:$BP$500,MATCH("Kvalitetsgranskad:",Totalt!$B$1:$BP$1,0),FALSE)</f>
        <v>Ja</v>
      </c>
      <c r="E266" t="str">
        <f>VLOOKUP($B266,Miljö!$B$1:$AG$479,MATCH(E$3,Miljö!$B$1:$AK$1,0),FALSE)</f>
        <v>Ja</v>
      </c>
      <c r="F266" t="str">
        <f>VLOOKUP($B266,Miljö!$B$1:$AG$479,MATCH(F$3,Miljö!$B$1:$AK$1,0),FALSE)</f>
        <v>''Vatten. bio. vind''</v>
      </c>
      <c r="G266">
        <f>VLOOKUP($B266,Miljö!$B$1:$AG$479,MATCH(G$3,Miljö!$B$1:$AK$1,0),FALSE)</f>
        <v>1.06</v>
      </c>
      <c r="H266">
        <f>VLOOKUP($B266,Miljö!$B$1:$AG$479,MATCH(H$3,Miljö!$B$1:$AK$1,0),FALSE)</f>
        <v>0</v>
      </c>
      <c r="I266">
        <f>VLOOKUP($B266,Miljö!$B$1:$AG$479,MATCH(I$3,Miljö!$B$1:$AK$1,0),FALSE)</f>
        <v>0</v>
      </c>
      <c r="K266">
        <f>VLOOKUP($B266,Totalt!$B$1:$BP$500,MATCH("total el",Totalt!$B$1:$BP$1,0),FALSE)</f>
        <v>1.0999999999999999E-2</v>
      </c>
      <c r="M266" s="250">
        <f t="shared" si="13"/>
        <v>1.166E-2</v>
      </c>
      <c r="N266" s="250">
        <f t="shared" si="14"/>
        <v>0</v>
      </c>
      <c r="O266" s="250">
        <f t="shared" si="15"/>
        <v>0</v>
      </c>
    </row>
    <row r="267" spans="1:15" x14ac:dyDescent="0.25">
      <c r="A267" s="2" t="s">
        <v>407</v>
      </c>
      <c r="B267" s="2" t="s">
        <v>424</v>
      </c>
      <c r="C267" t="str">
        <f>VLOOKUP($B267,Totalt!$B$1:$BP$500,MATCH("Kvalitetsgranskad:",Totalt!$B$1:$BP$1,0),FALSE)</f>
        <v>Ja</v>
      </c>
      <c r="E267" t="str">
        <f>VLOOKUP($B267,Miljö!$B$1:$AG$479,MATCH(E$3,Miljö!$B$1:$AK$1,0),FALSE)</f>
        <v>Ja</v>
      </c>
      <c r="F267" t="str">
        <f>VLOOKUP($B267,Miljö!$B$1:$AG$479,MATCH(F$3,Miljö!$B$1:$AK$1,0),FALSE)</f>
        <v>''Vatten. bio. vind''</v>
      </c>
      <c r="G267">
        <f>VLOOKUP($B267,Miljö!$B$1:$AG$479,MATCH(G$3,Miljö!$B$1:$AK$1,0),FALSE)</f>
        <v>1.06</v>
      </c>
      <c r="H267">
        <f>VLOOKUP($B267,Miljö!$B$1:$AG$479,MATCH(H$3,Miljö!$B$1:$AK$1,0),FALSE)</f>
        <v>0</v>
      </c>
      <c r="I267">
        <f>VLOOKUP($B267,Miljö!$B$1:$AG$479,MATCH(I$3,Miljö!$B$1:$AK$1,0),FALSE)</f>
        <v>0</v>
      </c>
      <c r="K267">
        <f>VLOOKUP($B267,Totalt!$B$1:$BP$500,MATCH("total el",Totalt!$B$1:$BP$1,0),FALSE)</f>
        <v>0.151</v>
      </c>
      <c r="M267" s="250">
        <f t="shared" si="13"/>
        <v>0.16006000000000001</v>
      </c>
      <c r="N267" s="250">
        <f t="shared" si="14"/>
        <v>0</v>
      </c>
      <c r="O267" s="250">
        <f t="shared" si="15"/>
        <v>0</v>
      </c>
    </row>
    <row r="268" spans="1:15" x14ac:dyDescent="0.25">
      <c r="A268" s="2" t="s">
        <v>407</v>
      </c>
      <c r="B268" s="2" t="s">
        <v>425</v>
      </c>
      <c r="C268" t="str">
        <f>VLOOKUP($B268,Totalt!$B$1:$BP$500,MATCH("Kvalitetsgranskad:",Totalt!$B$1:$BP$1,0),FALSE)</f>
        <v>Ja</v>
      </c>
      <c r="E268" t="str">
        <f>VLOOKUP($B268,Miljö!$B$1:$AG$479,MATCH(E$3,Miljö!$B$1:$AK$1,0),FALSE)</f>
        <v>Ja</v>
      </c>
      <c r="F268" t="str">
        <f>VLOOKUP($B268,Miljö!$B$1:$AG$479,MATCH(F$3,Miljö!$B$1:$AK$1,0),FALSE)</f>
        <v>''Vatten. bio. vind''</v>
      </c>
      <c r="G268">
        <f>VLOOKUP($B268,Miljö!$B$1:$AG$479,MATCH(G$3,Miljö!$B$1:$AK$1,0),FALSE)</f>
        <v>1.06</v>
      </c>
      <c r="H268">
        <f>VLOOKUP($B268,Miljö!$B$1:$AG$479,MATCH(H$3,Miljö!$B$1:$AK$1,0),FALSE)</f>
        <v>0</v>
      </c>
      <c r="I268">
        <f>VLOOKUP($B268,Miljö!$B$1:$AG$479,MATCH(I$3,Miljö!$B$1:$AK$1,0),FALSE)</f>
        <v>0</v>
      </c>
      <c r="K268">
        <f>VLOOKUP($B268,Totalt!$B$1:$BP$500,MATCH("total el",Totalt!$B$1:$BP$1,0),FALSE)</f>
        <v>4.5999999999999999E-2</v>
      </c>
      <c r="M268" s="250">
        <f t="shared" si="13"/>
        <v>4.8760000000000005E-2</v>
      </c>
      <c r="N268" s="250">
        <f t="shared" si="14"/>
        <v>0</v>
      </c>
      <c r="O268" s="250">
        <f t="shared" si="15"/>
        <v>0</v>
      </c>
    </row>
    <row r="269" spans="1:15" x14ac:dyDescent="0.25">
      <c r="A269" s="2" t="s">
        <v>426</v>
      </c>
      <c r="B269" s="2" t="s">
        <v>427</v>
      </c>
      <c r="C269" t="str">
        <f>VLOOKUP($B269,Totalt!$B$1:$BP$500,MATCH("Kvalitetsgranskad:",Totalt!$B$1:$BP$1,0),FALSE)</f>
        <v>Ja</v>
      </c>
      <c r="E269" t="str">
        <f>VLOOKUP($B269,Miljö!$B$1:$AG$479,MATCH(E$3,Miljö!$B$1:$AK$1,0),FALSE)</f>
        <v>Ja</v>
      </c>
      <c r="F269" t="str">
        <f>VLOOKUP($B269,Miljö!$B$1:$AG$479,MATCH(F$3,Miljö!$B$1:$AK$1,0),FALSE)</f>
        <v>'vattenproducerad el'</v>
      </c>
      <c r="G269">
        <f>VLOOKUP($B269,Miljö!$B$1:$AG$479,MATCH(G$3,Miljö!$B$1:$AK$1,0),FALSE)</f>
        <v>1.1000000000000001</v>
      </c>
      <c r="H269">
        <f>VLOOKUP($B269,Miljö!$B$1:$AG$479,MATCH(H$3,Miljö!$B$1:$AK$1,0),FALSE)</f>
        <v>0</v>
      </c>
      <c r="I269">
        <f>VLOOKUP($B269,Miljö!$B$1:$AG$479,MATCH(I$3,Miljö!$B$1:$AK$1,0),FALSE)</f>
        <v>0</v>
      </c>
      <c r="K269">
        <f>VLOOKUP($B269,Totalt!$B$1:$BP$500,MATCH("total el",Totalt!$B$1:$BP$1,0),FALSE)</f>
        <v>0.08</v>
      </c>
      <c r="M269" s="250">
        <f t="shared" si="13"/>
        <v>8.8000000000000009E-2</v>
      </c>
      <c r="N269" s="250">
        <f t="shared" si="14"/>
        <v>0</v>
      </c>
      <c r="O269" s="250">
        <f t="shared" si="15"/>
        <v>0</v>
      </c>
    </row>
    <row r="270" spans="1:15" x14ac:dyDescent="0.25">
      <c r="A270" s="2" t="s">
        <v>426</v>
      </c>
      <c r="B270" s="2" t="s">
        <v>428</v>
      </c>
      <c r="C270" t="str">
        <f>VLOOKUP($B270,Totalt!$B$1:$BP$500,MATCH("Kvalitetsgranskad:",Totalt!$B$1:$BP$1,0),FALSE)</f>
        <v>Ja</v>
      </c>
      <c r="E270" t="str">
        <f>VLOOKUP($B270,Miljö!$B$1:$AG$479,MATCH(E$3,Miljö!$B$1:$AK$1,0),FALSE)</f>
        <v>Ja</v>
      </c>
      <c r="F270" t="str">
        <f>VLOOKUP($B270,Miljö!$B$1:$AG$479,MATCH(F$3,Miljö!$B$1:$AK$1,0),FALSE)</f>
        <v>'vattenproducerad el'</v>
      </c>
      <c r="G270">
        <f>VLOOKUP($B270,Miljö!$B$1:$AG$479,MATCH(G$3,Miljö!$B$1:$AK$1,0),FALSE)</f>
        <v>1.1000000000000001</v>
      </c>
      <c r="H270">
        <f>VLOOKUP($B270,Miljö!$B$1:$AG$479,MATCH(H$3,Miljö!$B$1:$AK$1,0),FALSE)</f>
        <v>0</v>
      </c>
      <c r="I270">
        <f>VLOOKUP($B270,Miljö!$B$1:$AG$479,MATCH(I$3,Miljö!$B$1:$AK$1,0),FALSE)</f>
        <v>0</v>
      </c>
      <c r="K270">
        <f>VLOOKUP($B270,Totalt!$B$1:$BP$500,MATCH("total el",Totalt!$B$1:$BP$1,0),FALSE)</f>
        <v>9.7366600000000005</v>
      </c>
      <c r="M270" s="250">
        <f t="shared" si="13"/>
        <v>10.710326000000002</v>
      </c>
      <c r="N270" s="250">
        <f t="shared" si="14"/>
        <v>0</v>
      </c>
      <c r="O270" s="250">
        <f t="shared" si="15"/>
        <v>0</v>
      </c>
    </row>
    <row r="271" spans="1:15" x14ac:dyDescent="0.25">
      <c r="A271" s="2" t="s">
        <v>426</v>
      </c>
      <c r="B271" s="2" t="s">
        <v>429</v>
      </c>
      <c r="C271" t="str">
        <f>VLOOKUP($B271,Totalt!$B$1:$BP$500,MATCH("Kvalitetsgranskad:",Totalt!$B$1:$BP$1,0),FALSE)</f>
        <v>Ja</v>
      </c>
      <c r="E271" t="str">
        <f>VLOOKUP($B271,Miljö!$B$1:$AG$479,MATCH(E$3,Miljö!$B$1:$AK$1,0),FALSE)</f>
        <v>Ja</v>
      </c>
      <c r="F271" t="str">
        <f>VLOOKUP($B271,Miljö!$B$1:$AG$479,MATCH(F$3,Miljö!$B$1:$AK$1,0),FALSE)</f>
        <v>'vattenkraftproducerad'</v>
      </c>
      <c r="G271">
        <f>VLOOKUP($B271,Miljö!$B$1:$AG$479,MATCH(G$3,Miljö!$B$1:$AK$1,0),FALSE)</f>
        <v>1.1000000000000001</v>
      </c>
      <c r="H271">
        <f>VLOOKUP($B271,Miljö!$B$1:$AG$479,MATCH(H$3,Miljö!$B$1:$AK$1,0),FALSE)</f>
        <v>0</v>
      </c>
      <c r="I271">
        <f>VLOOKUP($B271,Miljö!$B$1:$AG$479,MATCH(I$3,Miljö!$B$1:$AK$1,0),FALSE)</f>
        <v>0</v>
      </c>
      <c r="K271">
        <f>VLOOKUP($B271,Totalt!$B$1:$BP$500,MATCH("total el",Totalt!$B$1:$BP$1,0),FALSE)</f>
        <v>0.05</v>
      </c>
      <c r="M271" s="250">
        <f t="shared" si="13"/>
        <v>5.5000000000000007E-2</v>
      </c>
      <c r="N271" s="250">
        <f t="shared" si="14"/>
        <v>0</v>
      </c>
      <c r="O271" s="250">
        <f t="shared" si="15"/>
        <v>0</v>
      </c>
    </row>
    <row r="272" spans="1:15" x14ac:dyDescent="0.25">
      <c r="A272" s="2" t="s">
        <v>426</v>
      </c>
      <c r="B272" s="2" t="s">
        <v>430</v>
      </c>
      <c r="C272" t="str">
        <f>VLOOKUP($B272,Totalt!$B$1:$BP$500,MATCH("Kvalitetsgranskad:",Totalt!$B$1:$BP$1,0),FALSE)</f>
        <v>Ja</v>
      </c>
      <c r="E272" t="str">
        <f>VLOOKUP($B272,Miljö!$B$1:$AG$479,MATCH(E$3,Miljö!$B$1:$AK$1,0),FALSE)</f>
        <v>Ja</v>
      </c>
      <c r="F272" t="str">
        <f>VLOOKUP($B272,Miljö!$B$1:$AG$479,MATCH(F$3,Miljö!$B$1:$AK$1,0),FALSE)</f>
        <v>'vattenkraft producerad el'</v>
      </c>
      <c r="G272">
        <f>VLOOKUP($B272,Miljö!$B$1:$AG$479,MATCH(G$3,Miljö!$B$1:$AK$1,0),FALSE)</f>
        <v>1.1000000000000001</v>
      </c>
      <c r="H272">
        <f>VLOOKUP($B272,Miljö!$B$1:$AG$479,MATCH(H$3,Miljö!$B$1:$AK$1,0),FALSE)</f>
        <v>0</v>
      </c>
      <c r="I272">
        <f>VLOOKUP($B272,Miljö!$B$1:$AG$479,MATCH(I$3,Miljö!$B$1:$AK$1,0),FALSE)</f>
        <v>0</v>
      </c>
      <c r="K272">
        <f>VLOOKUP($B272,Totalt!$B$1:$BP$500,MATCH("total el",Totalt!$B$1:$BP$1,0),FALSE)</f>
        <v>0.02</v>
      </c>
      <c r="M272" s="250">
        <f t="shared" si="13"/>
        <v>2.2000000000000002E-2</v>
      </c>
      <c r="N272" s="250">
        <f t="shared" si="14"/>
        <v>0</v>
      </c>
      <c r="O272" s="250">
        <f t="shared" si="15"/>
        <v>0</v>
      </c>
    </row>
    <row r="273" spans="1:15" x14ac:dyDescent="0.25">
      <c r="A273" s="2" t="s">
        <v>426</v>
      </c>
      <c r="B273" s="2" t="s">
        <v>431</v>
      </c>
      <c r="C273" t="str">
        <f>VLOOKUP($B273,Totalt!$B$1:$BP$500,MATCH("Kvalitetsgranskad:",Totalt!$B$1:$BP$1,0),FALSE)</f>
        <v>Ja</v>
      </c>
      <c r="E273" t="str">
        <f>VLOOKUP($B273,Miljö!$B$1:$AG$479,MATCH(E$3,Miljö!$B$1:$AK$1,0),FALSE)</f>
        <v>Ja</v>
      </c>
      <c r="F273" t="str">
        <f>VLOOKUP($B273,Miljö!$B$1:$AG$479,MATCH(F$3,Miljö!$B$1:$AK$1,0),FALSE)</f>
        <v>'vattenkraftproducerad el'</v>
      </c>
      <c r="G273">
        <f>VLOOKUP($B273,Miljö!$B$1:$AG$479,MATCH(G$3,Miljö!$B$1:$AK$1,0),FALSE)</f>
        <v>1.1000000000000001</v>
      </c>
      <c r="H273">
        <f>VLOOKUP($B273,Miljö!$B$1:$AG$479,MATCH(H$3,Miljö!$B$1:$AK$1,0),FALSE)</f>
        <v>0</v>
      </c>
      <c r="I273">
        <f>VLOOKUP($B273,Miljö!$B$1:$AG$479,MATCH(I$3,Miljö!$B$1:$AK$1,0),FALSE)</f>
        <v>0</v>
      </c>
      <c r="K273">
        <f>VLOOKUP($B273,Totalt!$B$1:$BP$500,MATCH("total el",Totalt!$B$1:$BP$1,0),FALSE)</f>
        <v>4.5999999999999999E-2</v>
      </c>
      <c r="M273" s="250">
        <f t="shared" si="13"/>
        <v>5.0600000000000006E-2</v>
      </c>
      <c r="N273" s="250">
        <f t="shared" si="14"/>
        <v>0</v>
      </c>
      <c r="O273" s="250">
        <f t="shared" si="15"/>
        <v>0</v>
      </c>
    </row>
    <row r="274" spans="1:15" x14ac:dyDescent="0.25">
      <c r="A274" s="2" t="s">
        <v>432</v>
      </c>
      <c r="B274" s="2" t="s">
        <v>433</v>
      </c>
      <c r="C274" t="str">
        <f>VLOOKUP($B274,Totalt!$B$1:$BP$500,MATCH("Kvalitetsgranskad:",Totalt!$B$1:$BP$1,0),FALSE)</f>
        <v>Ja</v>
      </c>
      <c r="E274" t="str">
        <f>VLOOKUP($B274,Miljö!$B$1:$AG$479,MATCH(E$3,Miljö!$B$1:$AK$1,0),FALSE)</f>
        <v>Nej</v>
      </c>
      <c r="F274" t="str">
        <f>VLOOKUP($B274,Miljö!$B$1:$AG$479,MATCH(F$3,Miljö!$B$1:$AK$1,0),FALSE)</f>
        <v>-</v>
      </c>
      <c r="G274">
        <f>VLOOKUP($B274,Miljö!$B$1:$AG$479,MATCH(G$3,Miljö!$B$1:$AK$1,0),FALSE)</f>
        <v>2.38</v>
      </c>
      <c r="H274">
        <f>VLOOKUP($B274,Miljö!$B$1:$AG$479,MATCH(H$3,Miljö!$B$1:$AK$1,0),FALSE)</f>
        <v>344.47</v>
      </c>
      <c r="I274">
        <f>VLOOKUP($B274,Miljö!$B$1:$AG$479,MATCH(I$3,Miljö!$B$1:$AK$1,0),FALSE)</f>
        <v>0.42</v>
      </c>
      <c r="K274">
        <f>VLOOKUP($B274,Totalt!$B$1:$BP$500,MATCH("total el",Totalt!$B$1:$BP$1,0),FALSE)</f>
        <v>5.4470000000000001</v>
      </c>
      <c r="M274" s="250">
        <f t="shared" si="13"/>
        <v>12.96386</v>
      </c>
      <c r="N274" s="250">
        <f t="shared" si="14"/>
        <v>1876.3280900000002</v>
      </c>
      <c r="O274" s="250">
        <f t="shared" si="15"/>
        <v>2.2877399999999999</v>
      </c>
    </row>
    <row r="275" spans="1:15" x14ac:dyDescent="0.25">
      <c r="A275" s="2" t="s">
        <v>432</v>
      </c>
      <c r="B275" s="2" t="s">
        <v>434</v>
      </c>
      <c r="C275" t="str">
        <f>VLOOKUP($B275,Totalt!$B$1:$BP$500,MATCH("Kvalitetsgranskad:",Totalt!$B$1:$BP$1,0),FALSE)</f>
        <v>Ja</v>
      </c>
      <c r="E275" t="str">
        <f>VLOOKUP($B275,Miljö!$B$1:$AG$479,MATCH(E$3,Miljö!$B$1:$AK$1,0),FALSE)</f>
        <v>Nej</v>
      </c>
      <c r="F275" t="str">
        <f>VLOOKUP($B275,Miljö!$B$1:$AG$479,MATCH(F$3,Miljö!$B$1:$AK$1,0),FALSE)</f>
        <v>-</v>
      </c>
      <c r="G275">
        <f>VLOOKUP($B275,Miljö!$B$1:$AG$479,MATCH(G$3,Miljö!$B$1:$AK$1,0),FALSE)</f>
        <v>2.38</v>
      </c>
      <c r="H275">
        <f>VLOOKUP($B275,Miljö!$B$1:$AG$479,MATCH(H$3,Miljö!$B$1:$AK$1,0),FALSE)</f>
        <v>344.47</v>
      </c>
      <c r="I275">
        <f>VLOOKUP($B275,Miljö!$B$1:$AG$479,MATCH(I$3,Miljö!$B$1:$AK$1,0),FALSE)</f>
        <v>0.42</v>
      </c>
      <c r="K275">
        <f>VLOOKUP($B275,Totalt!$B$1:$BP$500,MATCH("total el",Totalt!$B$1:$BP$1,0),FALSE)</f>
        <v>0.1</v>
      </c>
      <c r="M275" s="250">
        <f t="shared" si="13"/>
        <v>0.23799999999999999</v>
      </c>
      <c r="N275" s="250">
        <f t="shared" si="14"/>
        <v>34.447000000000003</v>
      </c>
      <c r="O275" s="250">
        <f t="shared" si="15"/>
        <v>4.2000000000000003E-2</v>
      </c>
    </row>
    <row r="276" spans="1:15" x14ac:dyDescent="0.25">
      <c r="A276" s="2" t="s">
        <v>435</v>
      </c>
      <c r="B276" s="2" t="s">
        <v>436</v>
      </c>
      <c r="C276" t="str">
        <f>VLOOKUP($B276,Totalt!$B$1:$BP$500,MATCH("Kvalitetsgranskad:",Totalt!$B$1:$BP$1,0),FALSE)</f>
        <v>Ja</v>
      </c>
      <c r="E276" t="str">
        <f>VLOOKUP($B276,Miljö!$B$1:$AG$479,MATCH(E$3,Miljö!$B$1:$AK$1,0),FALSE)</f>
        <v>Ja</v>
      </c>
      <c r="F276" t="str">
        <f>VLOOKUP($B276,Miljö!$B$1:$AG$479,MATCH(F$3,Miljö!$B$1:$AK$1,0),FALSE)</f>
        <v>'Vattenkraft'</v>
      </c>
      <c r="G276">
        <f>VLOOKUP($B276,Miljö!$B$1:$AG$479,MATCH(G$3,Miljö!$B$1:$AK$1,0),FALSE)</f>
        <v>1.1000000000000001</v>
      </c>
      <c r="H276">
        <f>VLOOKUP($B276,Miljö!$B$1:$AG$479,MATCH(H$3,Miljö!$B$1:$AK$1,0),FALSE)</f>
        <v>0</v>
      </c>
      <c r="I276">
        <f>VLOOKUP($B276,Miljö!$B$1:$AG$479,MATCH(I$3,Miljö!$B$1:$AK$1,0),FALSE)</f>
        <v>0</v>
      </c>
      <c r="K276">
        <f>VLOOKUP($B276,Totalt!$B$1:$BP$500,MATCH("total el",Totalt!$B$1:$BP$1,0),FALSE)</f>
        <v>10.02</v>
      </c>
      <c r="M276" s="250">
        <f t="shared" si="13"/>
        <v>11.022</v>
      </c>
      <c r="N276" s="250">
        <f t="shared" si="14"/>
        <v>0</v>
      </c>
      <c r="O276" s="250">
        <f t="shared" si="15"/>
        <v>0</v>
      </c>
    </row>
    <row r="277" spans="1:15" x14ac:dyDescent="0.25">
      <c r="A277" s="2" t="s">
        <v>437</v>
      </c>
      <c r="B277" s="2" t="s">
        <v>9</v>
      </c>
      <c r="C277" t="str">
        <f>VLOOKUP($B277,Totalt!$B$1:$BP$500,MATCH("Kvalitetsgranskad:",Totalt!$B$1:$BP$1,0),FALSE)</f>
        <v>Nej</v>
      </c>
      <c r="E277" t="str">
        <f>VLOOKUP($B277,Miljö!$B$1:$AG$479,MATCH(E$3,Miljö!$B$1:$AK$1,0),FALSE)</f>
        <v>Nej</v>
      </c>
      <c r="F277" t="str">
        <f>VLOOKUP($B277,Miljö!$B$1:$AG$479,MATCH(F$3,Miljö!$B$1:$AK$1,0),FALSE)</f>
        <v>-</v>
      </c>
      <c r="G277">
        <f>VLOOKUP($B277,Miljö!$B$1:$AG$479,MATCH(G$3,Miljö!$B$1:$AK$1,0),FALSE)</f>
        <v>2.38</v>
      </c>
      <c r="H277">
        <f>VLOOKUP($B277,Miljö!$B$1:$AG$479,MATCH(H$3,Miljö!$B$1:$AK$1,0),FALSE)</f>
        <v>344.47</v>
      </c>
      <c r="I277">
        <f>VLOOKUP($B277,Miljö!$B$1:$AG$479,MATCH(I$3,Miljö!$B$1:$AK$1,0),FALSE)</f>
        <v>0.42</v>
      </c>
      <c r="K277">
        <f>VLOOKUP($B277,Totalt!$B$1:$BP$500,MATCH("total el",Totalt!$B$1:$BP$1,0),FALSE)</f>
        <v>0</v>
      </c>
      <c r="M277" s="250">
        <f t="shared" si="13"/>
        <v>0</v>
      </c>
      <c r="N277" s="250">
        <f t="shared" si="14"/>
        <v>0</v>
      </c>
      <c r="O277" s="250">
        <f t="shared" si="15"/>
        <v>0</v>
      </c>
    </row>
    <row r="278" spans="1:15" x14ac:dyDescent="0.25">
      <c r="A278" s="2" t="s">
        <v>437</v>
      </c>
      <c r="B278" s="2" t="s">
        <v>12</v>
      </c>
      <c r="C278" t="str">
        <f>VLOOKUP($B278,Totalt!$B$1:$BP$500,MATCH("Kvalitetsgranskad:",Totalt!$B$1:$BP$1,0),FALSE)</f>
        <v>Nej</v>
      </c>
      <c r="E278" t="str">
        <f>VLOOKUP($B278,Miljö!$B$1:$AG$479,MATCH(E$3,Miljö!$B$1:$AK$1,0),FALSE)</f>
        <v>Nej</v>
      </c>
      <c r="F278" t="str">
        <f>VLOOKUP($B278,Miljö!$B$1:$AG$479,MATCH(F$3,Miljö!$B$1:$AK$1,0),FALSE)</f>
        <v>-</v>
      </c>
      <c r="G278">
        <f>VLOOKUP($B278,Miljö!$B$1:$AG$479,MATCH(G$3,Miljö!$B$1:$AK$1,0),FALSE)</f>
        <v>2.38</v>
      </c>
      <c r="H278">
        <f>VLOOKUP($B278,Miljö!$B$1:$AG$479,MATCH(H$3,Miljö!$B$1:$AK$1,0),FALSE)</f>
        <v>344.47</v>
      </c>
      <c r="I278">
        <f>VLOOKUP($B278,Miljö!$B$1:$AG$479,MATCH(I$3,Miljö!$B$1:$AK$1,0),FALSE)</f>
        <v>0.42</v>
      </c>
      <c r="K278">
        <f>VLOOKUP($B278,Totalt!$B$1:$BP$500,MATCH("total el",Totalt!$B$1:$BP$1,0),FALSE)</f>
        <v>0</v>
      </c>
      <c r="M278" s="250">
        <f t="shared" si="13"/>
        <v>0</v>
      </c>
      <c r="N278" s="250">
        <f t="shared" si="14"/>
        <v>0</v>
      </c>
      <c r="O278" s="250">
        <f t="shared" si="15"/>
        <v>0</v>
      </c>
    </row>
    <row r="279" spans="1:15" x14ac:dyDescent="0.25">
      <c r="A279" s="2" t="s">
        <v>437</v>
      </c>
      <c r="B279" s="2" t="s">
        <v>13</v>
      </c>
      <c r="C279" t="str">
        <f>VLOOKUP($B279,Totalt!$B$1:$BP$500,MATCH("Kvalitetsgranskad:",Totalt!$B$1:$BP$1,0),FALSE)</f>
        <v>Nej</v>
      </c>
      <c r="E279" t="str">
        <f>VLOOKUP($B279,Miljö!$B$1:$AG$479,MATCH(E$3,Miljö!$B$1:$AK$1,0),FALSE)</f>
        <v>Nej</v>
      </c>
      <c r="F279" t="str">
        <f>VLOOKUP($B279,Miljö!$B$1:$AG$479,MATCH(F$3,Miljö!$B$1:$AK$1,0),FALSE)</f>
        <v>-</v>
      </c>
      <c r="G279">
        <f>VLOOKUP($B279,Miljö!$B$1:$AG$479,MATCH(G$3,Miljö!$B$1:$AK$1,0),FALSE)</f>
        <v>2.38</v>
      </c>
      <c r="H279">
        <f>VLOOKUP($B279,Miljö!$B$1:$AG$479,MATCH(H$3,Miljö!$B$1:$AK$1,0),FALSE)</f>
        <v>344.47</v>
      </c>
      <c r="I279">
        <f>VLOOKUP($B279,Miljö!$B$1:$AG$479,MATCH(I$3,Miljö!$B$1:$AK$1,0),FALSE)</f>
        <v>0.42</v>
      </c>
      <c r="K279">
        <f>VLOOKUP($B279,Totalt!$B$1:$BP$500,MATCH("total el",Totalt!$B$1:$BP$1,0),FALSE)</f>
        <v>0</v>
      </c>
      <c r="M279" s="250">
        <f t="shared" si="13"/>
        <v>0</v>
      </c>
      <c r="N279" s="250">
        <f t="shared" si="14"/>
        <v>0</v>
      </c>
      <c r="O279" s="250">
        <f t="shared" si="15"/>
        <v>0</v>
      </c>
    </row>
    <row r="280" spans="1:15" x14ac:dyDescent="0.25">
      <c r="A280" s="2" t="s">
        <v>437</v>
      </c>
      <c r="B280" s="2" t="s">
        <v>14</v>
      </c>
      <c r="C280" t="str">
        <f>VLOOKUP($B280,Totalt!$B$1:$BP$500,MATCH("Kvalitetsgranskad:",Totalt!$B$1:$BP$1,0),FALSE)</f>
        <v>Nej</v>
      </c>
      <c r="E280" t="str">
        <f>VLOOKUP($B280,Miljö!$B$1:$AG$479,MATCH(E$3,Miljö!$B$1:$AK$1,0),FALSE)</f>
        <v>Nej</v>
      </c>
      <c r="F280" t="str">
        <f>VLOOKUP($B280,Miljö!$B$1:$AG$479,MATCH(F$3,Miljö!$B$1:$AK$1,0),FALSE)</f>
        <v>-</v>
      </c>
      <c r="G280">
        <f>VLOOKUP($B280,Miljö!$B$1:$AG$479,MATCH(G$3,Miljö!$B$1:$AK$1,0),FALSE)</f>
        <v>2.38</v>
      </c>
      <c r="H280">
        <f>VLOOKUP($B280,Miljö!$B$1:$AG$479,MATCH(H$3,Miljö!$B$1:$AK$1,0),FALSE)</f>
        <v>344.47</v>
      </c>
      <c r="I280">
        <f>VLOOKUP($B280,Miljö!$B$1:$AG$479,MATCH(I$3,Miljö!$B$1:$AK$1,0),FALSE)</f>
        <v>0.42</v>
      </c>
      <c r="K280">
        <f>VLOOKUP($B280,Totalt!$B$1:$BP$500,MATCH("total el",Totalt!$B$1:$BP$1,0),FALSE)</f>
        <v>0</v>
      </c>
      <c r="M280" s="250">
        <f t="shared" si="13"/>
        <v>0</v>
      </c>
      <c r="N280" s="250">
        <f t="shared" si="14"/>
        <v>0</v>
      </c>
      <c r="O280" s="250">
        <f t="shared" si="15"/>
        <v>0</v>
      </c>
    </row>
    <row r="281" spans="1:15" x14ac:dyDescent="0.25">
      <c r="A281" s="2" t="s">
        <v>437</v>
      </c>
      <c r="B281" s="2" t="s">
        <v>15</v>
      </c>
      <c r="C281" t="str">
        <f>VLOOKUP($B281,Totalt!$B$1:$BP$500,MATCH("Kvalitetsgranskad:",Totalt!$B$1:$BP$1,0),FALSE)</f>
        <v>Nej</v>
      </c>
      <c r="E281" t="str">
        <f>VLOOKUP($B281,Miljö!$B$1:$AG$479,MATCH(E$3,Miljö!$B$1:$AK$1,0),FALSE)</f>
        <v>Nej</v>
      </c>
      <c r="F281" t="str">
        <f>VLOOKUP($B281,Miljö!$B$1:$AG$479,MATCH(F$3,Miljö!$B$1:$AK$1,0),FALSE)</f>
        <v>-</v>
      </c>
      <c r="G281">
        <f>VLOOKUP($B281,Miljö!$B$1:$AG$479,MATCH(G$3,Miljö!$B$1:$AK$1,0),FALSE)</f>
        <v>2.38</v>
      </c>
      <c r="H281">
        <f>VLOOKUP($B281,Miljö!$B$1:$AG$479,MATCH(H$3,Miljö!$B$1:$AK$1,0),FALSE)</f>
        <v>344.47</v>
      </c>
      <c r="I281">
        <f>VLOOKUP($B281,Miljö!$B$1:$AG$479,MATCH(I$3,Miljö!$B$1:$AK$1,0),FALSE)</f>
        <v>0.42</v>
      </c>
      <c r="K281">
        <f>VLOOKUP($B281,Totalt!$B$1:$BP$500,MATCH("total el",Totalt!$B$1:$BP$1,0),FALSE)</f>
        <v>0</v>
      </c>
      <c r="M281" s="250">
        <f t="shared" si="13"/>
        <v>0</v>
      </c>
      <c r="N281" s="250">
        <f t="shared" si="14"/>
        <v>0</v>
      </c>
      <c r="O281" s="250">
        <f t="shared" si="15"/>
        <v>0</v>
      </c>
    </row>
    <row r="282" spans="1:15" x14ac:dyDescent="0.25">
      <c r="A282" s="2" t="s">
        <v>437</v>
      </c>
      <c r="B282" s="2" t="s">
        <v>18</v>
      </c>
      <c r="C282" t="str">
        <f>VLOOKUP($B282,Totalt!$B$1:$BP$500,MATCH("Kvalitetsgranskad:",Totalt!$B$1:$BP$1,0),FALSE)</f>
        <v>Nej</v>
      </c>
      <c r="E282" t="str">
        <f>VLOOKUP($B282,Miljö!$B$1:$AG$479,MATCH(E$3,Miljö!$B$1:$AK$1,0),FALSE)</f>
        <v>Nej</v>
      </c>
      <c r="F282" t="str">
        <f>VLOOKUP($B282,Miljö!$B$1:$AG$479,MATCH(F$3,Miljö!$B$1:$AK$1,0),FALSE)</f>
        <v>-</v>
      </c>
      <c r="G282">
        <f>VLOOKUP($B282,Miljö!$B$1:$AG$479,MATCH(G$3,Miljö!$B$1:$AK$1,0),FALSE)</f>
        <v>2.38</v>
      </c>
      <c r="H282">
        <f>VLOOKUP($B282,Miljö!$B$1:$AG$479,MATCH(H$3,Miljö!$B$1:$AK$1,0),FALSE)</f>
        <v>344.47</v>
      </c>
      <c r="I282">
        <f>VLOOKUP($B282,Miljö!$B$1:$AG$479,MATCH(I$3,Miljö!$B$1:$AK$1,0),FALSE)</f>
        <v>0.42</v>
      </c>
      <c r="K282">
        <f>VLOOKUP($B282,Totalt!$B$1:$BP$500,MATCH("total el",Totalt!$B$1:$BP$1,0),FALSE)</f>
        <v>0</v>
      </c>
      <c r="M282" s="250">
        <f t="shared" si="13"/>
        <v>0</v>
      </c>
      <c r="N282" s="250">
        <f t="shared" si="14"/>
        <v>0</v>
      </c>
      <c r="O282" s="250">
        <f t="shared" si="15"/>
        <v>0</v>
      </c>
    </row>
    <row r="283" spans="1:15" x14ac:dyDescent="0.25">
      <c r="A283" s="2" t="s">
        <v>437</v>
      </c>
      <c r="B283" s="2" t="s">
        <v>19</v>
      </c>
      <c r="C283" t="str">
        <f>VLOOKUP($B283,Totalt!$B$1:$BP$500,MATCH("Kvalitetsgranskad:",Totalt!$B$1:$BP$1,0),FALSE)</f>
        <v>Nej</v>
      </c>
      <c r="E283" t="str">
        <f>VLOOKUP($B283,Miljö!$B$1:$AG$479,MATCH(E$3,Miljö!$B$1:$AK$1,0),FALSE)</f>
        <v>Nej</v>
      </c>
      <c r="F283" t="str">
        <f>VLOOKUP($B283,Miljö!$B$1:$AG$479,MATCH(F$3,Miljö!$B$1:$AK$1,0),FALSE)</f>
        <v>-</v>
      </c>
      <c r="G283">
        <f>VLOOKUP($B283,Miljö!$B$1:$AG$479,MATCH(G$3,Miljö!$B$1:$AK$1,0),FALSE)</f>
        <v>2.38</v>
      </c>
      <c r="H283">
        <f>VLOOKUP($B283,Miljö!$B$1:$AG$479,MATCH(H$3,Miljö!$B$1:$AK$1,0),FALSE)</f>
        <v>344.47</v>
      </c>
      <c r="I283">
        <f>VLOOKUP($B283,Miljö!$B$1:$AG$479,MATCH(I$3,Miljö!$B$1:$AK$1,0),FALSE)</f>
        <v>0.42</v>
      </c>
      <c r="K283">
        <f>VLOOKUP($B283,Totalt!$B$1:$BP$500,MATCH("total el",Totalt!$B$1:$BP$1,0),FALSE)</f>
        <v>0</v>
      </c>
      <c r="M283" s="250">
        <f t="shared" si="13"/>
        <v>0</v>
      </c>
      <c r="N283" s="250">
        <f t="shared" si="14"/>
        <v>0</v>
      </c>
      <c r="O283" s="250">
        <f t="shared" si="15"/>
        <v>0</v>
      </c>
    </row>
    <row r="284" spans="1:15" x14ac:dyDescent="0.25">
      <c r="A284" s="2" t="s">
        <v>437</v>
      </c>
      <c r="B284" s="2" t="s">
        <v>20</v>
      </c>
      <c r="C284" t="str">
        <f>VLOOKUP($B284,Totalt!$B$1:$BP$500,MATCH("Kvalitetsgranskad:",Totalt!$B$1:$BP$1,0),FALSE)</f>
        <v>Nej</v>
      </c>
      <c r="E284" t="str">
        <f>VLOOKUP($B284,Miljö!$B$1:$AG$479,MATCH(E$3,Miljö!$B$1:$AK$1,0),FALSE)</f>
        <v>Nej</v>
      </c>
      <c r="F284" t="str">
        <f>VLOOKUP($B284,Miljö!$B$1:$AG$479,MATCH(F$3,Miljö!$B$1:$AK$1,0),FALSE)</f>
        <v>-</v>
      </c>
      <c r="G284">
        <f>VLOOKUP($B284,Miljö!$B$1:$AG$479,MATCH(G$3,Miljö!$B$1:$AK$1,0),FALSE)</f>
        <v>2.38</v>
      </c>
      <c r="H284">
        <f>VLOOKUP($B284,Miljö!$B$1:$AG$479,MATCH(H$3,Miljö!$B$1:$AK$1,0),FALSE)</f>
        <v>344.47</v>
      </c>
      <c r="I284">
        <f>VLOOKUP($B284,Miljö!$B$1:$AG$479,MATCH(I$3,Miljö!$B$1:$AK$1,0),FALSE)</f>
        <v>0.42</v>
      </c>
      <c r="K284">
        <f>VLOOKUP($B284,Totalt!$B$1:$BP$500,MATCH("total el",Totalt!$B$1:$BP$1,0),FALSE)</f>
        <v>0</v>
      </c>
      <c r="M284" s="250">
        <f t="shared" si="13"/>
        <v>0</v>
      </c>
      <c r="N284" s="250">
        <f t="shared" si="14"/>
        <v>0</v>
      </c>
      <c r="O284" s="250">
        <f t="shared" si="15"/>
        <v>0</v>
      </c>
    </row>
    <row r="285" spans="1:15" x14ac:dyDescent="0.25">
      <c r="A285" s="2" t="s">
        <v>438</v>
      </c>
      <c r="B285" s="2" t="s">
        <v>439</v>
      </c>
      <c r="C285" t="str">
        <f>VLOOKUP($B285,Totalt!$B$1:$BP$500,MATCH("Kvalitetsgranskad:",Totalt!$B$1:$BP$1,0),FALSE)</f>
        <v>Ja</v>
      </c>
      <c r="E285" t="str">
        <f>VLOOKUP($B285,Miljö!$B$1:$AG$479,MATCH(E$3,Miljö!$B$1:$AK$1,0),FALSE)</f>
        <v>Nej</v>
      </c>
      <c r="F285" t="str">
        <f>VLOOKUP($B285,Miljö!$B$1:$AG$479,MATCH(F$3,Miljö!$B$1:$AK$1,0),FALSE)</f>
        <v>-</v>
      </c>
      <c r="G285">
        <f>VLOOKUP($B285,Miljö!$B$1:$AG$479,MATCH(G$3,Miljö!$B$1:$AK$1,0),FALSE)</f>
        <v>2.38</v>
      </c>
      <c r="H285">
        <f>VLOOKUP($B285,Miljö!$B$1:$AG$479,MATCH(H$3,Miljö!$B$1:$AK$1,0),FALSE)</f>
        <v>344.47</v>
      </c>
      <c r="I285">
        <f>VLOOKUP($B285,Miljö!$B$1:$AG$479,MATCH(I$3,Miljö!$B$1:$AK$1,0),FALSE)</f>
        <v>0.42</v>
      </c>
      <c r="K285">
        <f>VLOOKUP($B285,Totalt!$B$1:$BP$500,MATCH("total el",Totalt!$B$1:$BP$1,0),FALSE)</f>
        <v>1.4000000000000001</v>
      </c>
      <c r="M285" s="250">
        <f t="shared" si="13"/>
        <v>3.3320000000000003</v>
      </c>
      <c r="N285" s="250">
        <f t="shared" si="14"/>
        <v>482.2580000000001</v>
      </c>
      <c r="O285" s="250">
        <f t="shared" si="15"/>
        <v>0.58800000000000008</v>
      </c>
    </row>
    <row r="286" spans="1:15" x14ac:dyDescent="0.25">
      <c r="A286" s="2" t="s">
        <v>440</v>
      </c>
      <c r="B286" s="2" t="s">
        <v>441</v>
      </c>
      <c r="C286" t="str">
        <f>VLOOKUP($B286,Totalt!$B$1:$BP$500,MATCH("Kvalitetsgranskad:",Totalt!$B$1:$BP$1,0),FALSE)</f>
        <v>Ja</v>
      </c>
      <c r="E286" t="str">
        <f>VLOOKUP($B286,Miljö!$B$1:$AG$479,MATCH(E$3,Miljö!$B$1:$AK$1,0),FALSE)</f>
        <v>Ja</v>
      </c>
      <c r="F286" t="str">
        <f>VLOOKUP($B286,Miljö!$B$1:$AG$479,MATCH(F$3,Miljö!$B$1:$AK$1,0),FALSE)</f>
        <v>'85% vattenkraft och 15% vindkraft'</v>
      </c>
      <c r="G286">
        <f>VLOOKUP($B286,Miljö!$B$1:$AG$479,MATCH(G$3,Miljö!$B$1:$AK$1,0),FALSE)</f>
        <v>0.95</v>
      </c>
      <c r="H286">
        <f>VLOOKUP($B286,Miljö!$B$1:$AG$479,MATCH(H$3,Miljö!$B$1:$AK$1,0),FALSE)</f>
        <v>0</v>
      </c>
      <c r="I286">
        <f>VLOOKUP($B286,Miljö!$B$1:$AG$479,MATCH(I$3,Miljö!$B$1:$AK$1,0),FALSE)</f>
        <v>0</v>
      </c>
      <c r="K286">
        <f>VLOOKUP($B286,Totalt!$B$1:$BP$500,MATCH("total el",Totalt!$B$1:$BP$1,0),FALSE)</f>
        <v>3.55</v>
      </c>
      <c r="M286" s="250">
        <f t="shared" si="13"/>
        <v>3.3724999999999996</v>
      </c>
      <c r="N286" s="250">
        <f t="shared" si="14"/>
        <v>0</v>
      </c>
      <c r="O286" s="250">
        <f t="shared" si="15"/>
        <v>0</v>
      </c>
    </row>
    <row r="287" spans="1:15" x14ac:dyDescent="0.25">
      <c r="A287" s="2" t="s">
        <v>440</v>
      </c>
      <c r="B287" s="2" t="s">
        <v>442</v>
      </c>
      <c r="C287" t="str">
        <f>VLOOKUP($B287,Totalt!$B$1:$BP$500,MATCH("Kvalitetsgranskad:",Totalt!$B$1:$BP$1,0),FALSE)</f>
        <v>Ja</v>
      </c>
      <c r="E287" t="str">
        <f>VLOOKUP($B287,Miljö!$B$1:$AG$479,MATCH(E$3,Miljö!$B$1:$AK$1,0),FALSE)</f>
        <v>Ja</v>
      </c>
      <c r="F287" t="str">
        <f>VLOOKUP($B287,Miljö!$B$1:$AG$479,MATCH(F$3,Miljö!$B$1:$AK$1,0),FALSE)</f>
        <v>'85% vattenkraft och 15% vindkraft'</v>
      </c>
      <c r="G287">
        <f>VLOOKUP($B287,Miljö!$B$1:$AG$479,MATCH(G$3,Miljö!$B$1:$AK$1,0),FALSE)</f>
        <v>0.95</v>
      </c>
      <c r="H287">
        <f>VLOOKUP($B287,Miljö!$B$1:$AG$479,MATCH(H$3,Miljö!$B$1:$AK$1,0),FALSE)</f>
        <v>0</v>
      </c>
      <c r="I287">
        <f>VLOOKUP($B287,Miljö!$B$1:$AG$479,MATCH(I$3,Miljö!$B$1:$AK$1,0),FALSE)</f>
        <v>0</v>
      </c>
      <c r="K287">
        <f>VLOOKUP($B287,Totalt!$B$1:$BP$500,MATCH("total el",Totalt!$B$1:$BP$1,0),FALSE)</f>
        <v>0.75</v>
      </c>
      <c r="M287" s="250">
        <f t="shared" si="13"/>
        <v>0.71249999999999991</v>
      </c>
      <c r="N287" s="250">
        <f t="shared" si="14"/>
        <v>0</v>
      </c>
      <c r="O287" s="250">
        <f t="shared" si="15"/>
        <v>0</v>
      </c>
    </row>
    <row r="288" spans="1:15" x14ac:dyDescent="0.25">
      <c r="A288" s="2" t="s">
        <v>440</v>
      </c>
      <c r="B288" s="2" t="s">
        <v>443</v>
      </c>
      <c r="C288" t="str">
        <f>VLOOKUP($B288,Totalt!$B$1:$BP$500,MATCH("Kvalitetsgranskad:",Totalt!$B$1:$BP$1,0),FALSE)</f>
        <v>Ja</v>
      </c>
      <c r="E288" t="str">
        <f>VLOOKUP($B288,Miljö!$B$1:$AG$479,MATCH(E$3,Miljö!$B$1:$AK$1,0),FALSE)</f>
        <v>Ja</v>
      </c>
      <c r="F288" t="str">
        <f>VLOOKUP($B288,Miljö!$B$1:$AG$479,MATCH(F$3,Miljö!$B$1:$AK$1,0),FALSE)</f>
        <v>'85% vattenkraft och 15% vindkraft'</v>
      </c>
      <c r="G288">
        <f>VLOOKUP($B288,Miljö!$B$1:$AG$479,MATCH(G$3,Miljö!$B$1:$AK$1,0),FALSE)</f>
        <v>0.95</v>
      </c>
      <c r="H288">
        <f>VLOOKUP($B288,Miljö!$B$1:$AG$479,MATCH(H$3,Miljö!$B$1:$AK$1,0),FALSE)</f>
        <v>0</v>
      </c>
      <c r="I288">
        <f>VLOOKUP($B288,Miljö!$B$1:$AG$479,MATCH(I$3,Miljö!$B$1:$AK$1,0),FALSE)</f>
        <v>0</v>
      </c>
      <c r="K288">
        <f>VLOOKUP($B288,Totalt!$B$1:$BP$500,MATCH("total el",Totalt!$B$1:$BP$1,0),FALSE)</f>
        <v>0.22</v>
      </c>
      <c r="M288" s="250">
        <f t="shared" si="13"/>
        <v>0.20899999999999999</v>
      </c>
      <c r="N288" s="250">
        <f t="shared" si="14"/>
        <v>0</v>
      </c>
      <c r="O288" s="250">
        <f t="shared" si="15"/>
        <v>0</v>
      </c>
    </row>
    <row r="289" spans="1:15" x14ac:dyDescent="0.25">
      <c r="A289" s="2" t="s">
        <v>440</v>
      </c>
      <c r="B289" s="2" t="s">
        <v>444</v>
      </c>
      <c r="C289" t="str">
        <f>VLOOKUP($B289,Totalt!$B$1:$BP$500,MATCH("Kvalitetsgranskad:",Totalt!$B$1:$BP$1,0),FALSE)</f>
        <v>Ja</v>
      </c>
      <c r="E289" t="str">
        <f>VLOOKUP($B289,Miljö!$B$1:$AG$479,MATCH(E$3,Miljö!$B$1:$AK$1,0),FALSE)</f>
        <v>Ja</v>
      </c>
      <c r="F289" t="str">
        <f>VLOOKUP($B289,Miljö!$B$1:$AG$479,MATCH(F$3,Miljö!$B$1:$AK$1,0),FALSE)</f>
        <v>'85% vattenkraft och 15% vindkraft'</v>
      </c>
      <c r="G289">
        <f>VLOOKUP($B289,Miljö!$B$1:$AG$479,MATCH(G$3,Miljö!$B$1:$AK$1,0),FALSE)</f>
        <v>0.95</v>
      </c>
      <c r="H289">
        <f>VLOOKUP($B289,Miljö!$B$1:$AG$479,MATCH(H$3,Miljö!$B$1:$AK$1,0),FALSE)</f>
        <v>0</v>
      </c>
      <c r="I289">
        <f>VLOOKUP($B289,Miljö!$B$1:$AG$479,MATCH(I$3,Miljö!$B$1:$AK$1,0),FALSE)</f>
        <v>0</v>
      </c>
      <c r="K289">
        <f>VLOOKUP($B289,Totalt!$B$1:$BP$500,MATCH("total el",Totalt!$B$1:$BP$1,0),FALSE)</f>
        <v>0.98</v>
      </c>
      <c r="M289" s="250">
        <f t="shared" si="13"/>
        <v>0.93099999999999994</v>
      </c>
      <c r="N289" s="250">
        <f t="shared" si="14"/>
        <v>0</v>
      </c>
      <c r="O289" s="250">
        <f t="shared" si="15"/>
        <v>0</v>
      </c>
    </row>
    <row r="290" spans="1:15" x14ac:dyDescent="0.25">
      <c r="A290" s="2" t="s">
        <v>445</v>
      </c>
      <c r="B290" s="2" t="s">
        <v>446</v>
      </c>
      <c r="C290" t="str">
        <f>VLOOKUP($B290,Totalt!$B$1:$BP$500,MATCH("Kvalitetsgranskad:",Totalt!$B$1:$BP$1,0),FALSE)</f>
        <v>Ja</v>
      </c>
      <c r="E290" t="str">
        <f>VLOOKUP($B290,Miljö!$B$1:$AG$479,MATCH(E$3,Miljö!$B$1:$AK$1,0),FALSE)</f>
        <v>Ja</v>
      </c>
      <c r="F290" t="str">
        <f>VLOOKUP($B290,Miljö!$B$1:$AG$479,MATCH(F$3,Miljö!$B$1:$AK$1,0),FALSE)</f>
        <v>'Förnybart'</v>
      </c>
      <c r="G290">
        <f>VLOOKUP($B290,Miljö!$B$1:$AG$479,MATCH(G$3,Miljö!$B$1:$AK$1,0),FALSE)</f>
        <v>1.1000000000000001</v>
      </c>
      <c r="H290">
        <f>VLOOKUP($B290,Miljö!$B$1:$AG$479,MATCH(H$3,Miljö!$B$1:$AK$1,0),FALSE)</f>
        <v>0</v>
      </c>
      <c r="I290">
        <f>VLOOKUP($B290,Miljö!$B$1:$AG$479,MATCH(I$3,Miljö!$B$1:$AK$1,0),FALSE)</f>
        <v>0</v>
      </c>
      <c r="K290">
        <f>VLOOKUP($B290,Totalt!$B$1:$BP$500,MATCH("total el",Totalt!$B$1:$BP$1,0),FALSE)</f>
        <v>1</v>
      </c>
      <c r="M290" s="250">
        <f t="shared" si="13"/>
        <v>1.1000000000000001</v>
      </c>
      <c r="N290" s="250">
        <f t="shared" si="14"/>
        <v>0</v>
      </c>
      <c r="O290" s="250">
        <f t="shared" si="15"/>
        <v>0</v>
      </c>
    </row>
    <row r="291" spans="1:15" x14ac:dyDescent="0.25">
      <c r="A291" s="2" t="s">
        <v>445</v>
      </c>
      <c r="B291" s="2" t="s">
        <v>447</v>
      </c>
      <c r="C291" t="str">
        <f>VLOOKUP($B291,Totalt!$B$1:$BP$500,MATCH("Kvalitetsgranskad:",Totalt!$B$1:$BP$1,0),FALSE)</f>
        <v>Ja</v>
      </c>
      <c r="E291" t="str">
        <f>VLOOKUP($B291,Miljö!$B$1:$AG$479,MATCH(E$3,Miljö!$B$1:$AK$1,0),FALSE)</f>
        <v>Ja</v>
      </c>
      <c r="F291" t="str">
        <f>VLOOKUP($B291,Miljö!$B$1:$AG$479,MATCH(F$3,Miljö!$B$1:$AK$1,0),FALSE)</f>
        <v>'Förnybart'</v>
      </c>
      <c r="G291">
        <f>VLOOKUP($B291,Miljö!$B$1:$AG$479,MATCH(G$3,Miljö!$B$1:$AK$1,0),FALSE)</f>
        <v>1.1000000000000001</v>
      </c>
      <c r="H291">
        <f>VLOOKUP($B291,Miljö!$B$1:$AG$479,MATCH(H$3,Miljö!$B$1:$AK$1,0),FALSE)</f>
        <v>0</v>
      </c>
      <c r="I291">
        <f>VLOOKUP($B291,Miljö!$B$1:$AG$479,MATCH(I$3,Miljö!$B$1:$AK$1,0),FALSE)</f>
        <v>0</v>
      </c>
      <c r="K291">
        <f>VLOOKUP($B291,Totalt!$B$1:$BP$500,MATCH("total el",Totalt!$B$1:$BP$1,0),FALSE)</f>
        <v>4.3999999999999997E-2</v>
      </c>
      <c r="M291" s="250">
        <f t="shared" si="13"/>
        <v>4.8399999999999999E-2</v>
      </c>
      <c r="N291" s="250">
        <f t="shared" si="14"/>
        <v>0</v>
      </c>
      <c r="O291" s="250">
        <f t="shared" si="15"/>
        <v>0</v>
      </c>
    </row>
    <row r="292" spans="1:15" x14ac:dyDescent="0.25">
      <c r="A292" s="2" t="s">
        <v>448</v>
      </c>
      <c r="B292" s="2" t="s">
        <v>449</v>
      </c>
      <c r="C292" t="str">
        <f>VLOOKUP($B292,Totalt!$B$1:$BP$500,MATCH("Kvalitetsgranskad:",Totalt!$B$1:$BP$1,0),FALSE)</f>
        <v>Ja</v>
      </c>
      <c r="E292" t="str">
        <f>VLOOKUP($B292,Miljö!$B$1:$AG$479,MATCH(E$3,Miljö!$B$1:$AK$1,0),FALSE)</f>
        <v>Ja</v>
      </c>
      <c r="F292" t="str">
        <f>VLOOKUP($B292,Miljö!$B$1:$AG$479,MATCH(F$3,Miljö!$B$1:$AK$1,0),FALSE)</f>
        <v>'Eskilstuna Bioel'</v>
      </c>
      <c r="G292">
        <f>VLOOKUP($B292,Miljö!$B$1:$AG$479,MATCH(G$3,Miljö!$B$1:$AK$1,0),FALSE)</f>
        <v>2</v>
      </c>
      <c r="H292">
        <f>VLOOKUP($B292,Miljö!$B$1:$AG$479,MATCH(H$3,Miljö!$B$1:$AK$1,0),FALSE)</f>
        <v>0</v>
      </c>
      <c r="I292">
        <f>VLOOKUP($B292,Miljö!$B$1:$AG$479,MATCH(I$3,Miljö!$B$1:$AK$1,0),FALSE)</f>
        <v>0</v>
      </c>
      <c r="K292">
        <f>VLOOKUP($B292,Totalt!$B$1:$BP$500,MATCH("total el",Totalt!$B$1:$BP$1,0),FALSE)</f>
        <v>3.9613299999999998</v>
      </c>
      <c r="M292" s="250">
        <f t="shared" si="13"/>
        <v>7.9226599999999996</v>
      </c>
      <c r="N292" s="250">
        <f t="shared" si="14"/>
        <v>0</v>
      </c>
      <c r="O292" s="250">
        <f t="shared" si="15"/>
        <v>0</v>
      </c>
    </row>
    <row r="293" spans="1:15" x14ac:dyDescent="0.25">
      <c r="A293" s="2" t="s">
        <v>450</v>
      </c>
      <c r="B293" s="2" t="s">
        <v>451</v>
      </c>
      <c r="C293" t="str">
        <f>VLOOKUP($B293,Totalt!$B$1:$BP$500,MATCH("Kvalitetsgranskad:",Totalt!$B$1:$BP$1,0),FALSE)</f>
        <v>Ja</v>
      </c>
      <c r="E293" t="str">
        <f>VLOOKUP($B293,Miljö!$B$1:$AG$479,MATCH(E$3,Miljö!$B$1:$AK$1,0),FALSE)</f>
        <v>Ja</v>
      </c>
      <c r="F293" t="str">
        <f>VLOOKUP($B293,Miljö!$B$1:$AG$479,MATCH(F$3,Miljö!$B$1:$AK$1,0),FALSE)</f>
        <v>'Förnyelsebar'</v>
      </c>
      <c r="G293">
        <f>VLOOKUP($B293,Miljö!$B$1:$AG$479,MATCH(G$3,Miljö!$B$1:$AK$1,0),FALSE)</f>
        <v>1.1000000000000001</v>
      </c>
      <c r="H293">
        <f>VLOOKUP($B293,Miljö!$B$1:$AG$479,MATCH(H$3,Miljö!$B$1:$AK$1,0),FALSE)</f>
        <v>0</v>
      </c>
      <c r="I293">
        <f>VLOOKUP($B293,Miljö!$B$1:$AG$479,MATCH(I$3,Miljö!$B$1:$AK$1,0),FALSE)</f>
        <v>0</v>
      </c>
      <c r="K293">
        <f>VLOOKUP($B293,Totalt!$B$1:$BP$500,MATCH("total el",Totalt!$B$1:$BP$1,0),FALSE)</f>
        <v>0.6</v>
      </c>
      <c r="M293" s="250">
        <f t="shared" si="13"/>
        <v>0.66</v>
      </c>
      <c r="N293" s="250">
        <f t="shared" si="14"/>
        <v>0</v>
      </c>
      <c r="O293" s="250">
        <f t="shared" si="15"/>
        <v>0</v>
      </c>
    </row>
    <row r="294" spans="1:15" x14ac:dyDescent="0.25">
      <c r="A294" s="2" t="s">
        <v>450</v>
      </c>
      <c r="B294" s="2" t="s">
        <v>452</v>
      </c>
      <c r="C294" t="str">
        <f>VLOOKUP($B294,Totalt!$B$1:$BP$500,MATCH("Kvalitetsgranskad:",Totalt!$B$1:$BP$1,0),FALSE)</f>
        <v>Ja</v>
      </c>
      <c r="E294" t="str">
        <f>VLOOKUP($B294,Miljö!$B$1:$AG$479,MATCH(E$3,Miljö!$B$1:$AK$1,0),FALSE)</f>
        <v>Ja</v>
      </c>
      <c r="F294" t="str">
        <f>VLOOKUP($B294,Miljö!$B$1:$AG$479,MATCH(F$3,Miljö!$B$1:$AK$1,0),FALSE)</f>
        <v>'Förnyelsebar'</v>
      </c>
      <c r="G294">
        <f>VLOOKUP($B294,Miljö!$B$1:$AG$479,MATCH(G$3,Miljö!$B$1:$AK$1,0),FALSE)</f>
        <v>1.1000000000000001</v>
      </c>
      <c r="H294">
        <f>VLOOKUP($B294,Miljö!$B$1:$AG$479,MATCH(H$3,Miljö!$B$1:$AK$1,0),FALSE)</f>
        <v>0</v>
      </c>
      <c r="I294">
        <f>VLOOKUP($B294,Miljö!$B$1:$AG$479,MATCH(I$3,Miljö!$B$1:$AK$1,0),FALSE)</f>
        <v>0</v>
      </c>
      <c r="K294">
        <f>VLOOKUP($B294,Totalt!$B$1:$BP$500,MATCH("total el",Totalt!$B$1:$BP$1,0),FALSE)</f>
        <v>0.7</v>
      </c>
      <c r="M294" s="250">
        <f t="shared" si="13"/>
        <v>0.77</v>
      </c>
      <c r="N294" s="250">
        <f t="shared" si="14"/>
        <v>0</v>
      </c>
      <c r="O294" s="250">
        <f t="shared" si="15"/>
        <v>0</v>
      </c>
    </row>
    <row r="295" spans="1:15" x14ac:dyDescent="0.25">
      <c r="A295" s="2" t="s">
        <v>450</v>
      </c>
      <c r="B295" s="2" t="s">
        <v>453</v>
      </c>
      <c r="C295" t="str">
        <f>VLOOKUP($B295,Totalt!$B$1:$BP$500,MATCH("Kvalitetsgranskad:",Totalt!$B$1:$BP$1,0),FALSE)</f>
        <v>Ja</v>
      </c>
      <c r="E295" t="str">
        <f>VLOOKUP($B295,Miljö!$B$1:$AG$479,MATCH(E$3,Miljö!$B$1:$AK$1,0),FALSE)</f>
        <v>Nej</v>
      </c>
      <c r="F295" t="str">
        <f>VLOOKUP($B295,Miljö!$B$1:$AG$479,MATCH(F$3,Miljö!$B$1:$AK$1,0),FALSE)</f>
        <v>'Nordisk residual'</v>
      </c>
      <c r="G295">
        <f>VLOOKUP($B295,Miljö!$B$1:$AG$479,MATCH(G$3,Miljö!$B$1:$AK$1,0),FALSE)</f>
        <v>2.38</v>
      </c>
      <c r="H295">
        <f>VLOOKUP($B295,Miljö!$B$1:$AG$479,MATCH(H$3,Miljö!$B$1:$AK$1,0),FALSE)</f>
        <v>344.47</v>
      </c>
      <c r="I295">
        <f>VLOOKUP($B295,Miljö!$B$1:$AG$479,MATCH(I$3,Miljö!$B$1:$AK$1,0),FALSE)</f>
        <v>0.42</v>
      </c>
      <c r="K295">
        <f>VLOOKUP($B295,Totalt!$B$1:$BP$500,MATCH("total el",Totalt!$B$1:$BP$1,0),FALSE)</f>
        <v>17.968700000000002</v>
      </c>
      <c r="M295" s="250">
        <f t="shared" si="13"/>
        <v>42.765506000000002</v>
      </c>
      <c r="N295" s="250">
        <f t="shared" si="14"/>
        <v>6189.6780890000009</v>
      </c>
      <c r="O295" s="250">
        <f t="shared" si="15"/>
        <v>7.5468540000000006</v>
      </c>
    </row>
    <row r="296" spans="1:15" x14ac:dyDescent="0.25">
      <c r="A296" s="2" t="s">
        <v>450</v>
      </c>
      <c r="B296" s="2" t="s">
        <v>454</v>
      </c>
      <c r="C296" t="str">
        <f>VLOOKUP($B296,Totalt!$B$1:$BP$500,MATCH("Kvalitetsgranskad:",Totalt!$B$1:$BP$1,0),FALSE)</f>
        <v>Ja</v>
      </c>
      <c r="E296" t="str">
        <f>VLOOKUP($B296,Miljö!$B$1:$AG$479,MATCH(E$3,Miljö!$B$1:$AK$1,0),FALSE)</f>
        <v>Nej</v>
      </c>
      <c r="F296" t="str">
        <f>VLOOKUP($B296,Miljö!$B$1:$AG$479,MATCH(F$3,Miljö!$B$1:$AK$1,0),FALSE)</f>
        <v>'Nordisk residual'</v>
      </c>
      <c r="G296">
        <f>VLOOKUP($B296,Miljö!$B$1:$AG$479,MATCH(G$3,Miljö!$B$1:$AK$1,0),FALSE)</f>
        <v>2.38</v>
      </c>
      <c r="H296">
        <f>VLOOKUP($B296,Miljö!$B$1:$AG$479,MATCH(H$3,Miljö!$B$1:$AK$1,0),FALSE)</f>
        <v>344.47</v>
      </c>
      <c r="I296">
        <f>VLOOKUP($B296,Miljö!$B$1:$AG$479,MATCH(I$3,Miljö!$B$1:$AK$1,0),FALSE)</f>
        <v>0.42</v>
      </c>
      <c r="K296">
        <f>VLOOKUP($B296,Totalt!$B$1:$BP$500,MATCH("total el",Totalt!$B$1:$BP$1,0),FALSE)</f>
        <v>42.475000000000001</v>
      </c>
      <c r="M296" s="250">
        <f t="shared" si="13"/>
        <v>101.09050000000001</v>
      </c>
      <c r="N296" s="250">
        <f t="shared" si="14"/>
        <v>14631.363250000002</v>
      </c>
      <c r="O296" s="250">
        <f t="shared" si="15"/>
        <v>17.839500000000001</v>
      </c>
    </row>
    <row r="297" spans="1:15" x14ac:dyDescent="0.25">
      <c r="A297" s="2" t="s">
        <v>450</v>
      </c>
      <c r="B297" s="2" t="s">
        <v>455</v>
      </c>
      <c r="C297" t="str">
        <f>VLOOKUP($B297,Totalt!$B$1:$BP$500,MATCH("Kvalitetsgranskad:",Totalt!$B$1:$BP$1,0),FALSE)</f>
        <v>Ja</v>
      </c>
      <c r="E297" t="str">
        <f>VLOOKUP($B297,Miljö!$B$1:$AG$479,MATCH(E$3,Miljö!$B$1:$AK$1,0),FALSE)</f>
        <v>Ja</v>
      </c>
      <c r="F297" t="str">
        <f>VLOOKUP($B297,Miljö!$B$1:$AG$479,MATCH(F$3,Miljö!$B$1:$AK$1,0),FALSE)</f>
        <v>'Förnyelsebar'</v>
      </c>
      <c r="G297">
        <f>VLOOKUP($B297,Miljö!$B$1:$AG$479,MATCH(G$3,Miljö!$B$1:$AK$1,0),FALSE)</f>
        <v>0.8</v>
      </c>
      <c r="H297">
        <f>VLOOKUP($B297,Miljö!$B$1:$AG$479,MATCH(H$3,Miljö!$B$1:$AK$1,0),FALSE)</f>
        <v>0</v>
      </c>
      <c r="I297">
        <f>VLOOKUP($B297,Miljö!$B$1:$AG$479,MATCH(I$3,Miljö!$B$1:$AK$1,0),FALSE)</f>
        <v>0</v>
      </c>
      <c r="K297">
        <f>VLOOKUP($B297,Totalt!$B$1:$BP$500,MATCH("total el",Totalt!$B$1:$BP$1,0),FALSE)</f>
        <v>0.1</v>
      </c>
      <c r="M297" s="250">
        <f t="shared" si="13"/>
        <v>8.0000000000000016E-2</v>
      </c>
      <c r="N297" s="250">
        <f t="shared" si="14"/>
        <v>0</v>
      </c>
      <c r="O297" s="250">
        <f t="shared" si="15"/>
        <v>0</v>
      </c>
    </row>
    <row r="298" spans="1:15" x14ac:dyDescent="0.25">
      <c r="A298" s="2" t="s">
        <v>461</v>
      </c>
      <c r="B298" s="2" t="s">
        <v>462</v>
      </c>
      <c r="C298" t="str">
        <f>VLOOKUP($B298,Totalt!$B$1:$BP$500,MATCH("Kvalitetsgranskad:",Totalt!$B$1:$BP$1,0),FALSE)</f>
        <v>Nej</v>
      </c>
      <c r="E298" t="str">
        <f>VLOOKUP($B298,Miljö!$B$1:$AG$479,MATCH(E$3,Miljö!$B$1:$AK$1,0),FALSE)</f>
        <v>Nej</v>
      </c>
      <c r="F298" t="str">
        <f>VLOOKUP($B298,Miljö!$B$1:$AG$479,MATCH(F$3,Miljö!$B$1:$AK$1,0),FALSE)</f>
        <v>-</v>
      </c>
      <c r="G298">
        <f>VLOOKUP($B298,Miljö!$B$1:$AG$479,MATCH(G$3,Miljö!$B$1:$AK$1,0),FALSE)</f>
        <v>2.38</v>
      </c>
      <c r="H298">
        <f>VLOOKUP($B298,Miljö!$B$1:$AG$479,MATCH(H$3,Miljö!$B$1:$AK$1,0),FALSE)</f>
        <v>344.47</v>
      </c>
      <c r="I298">
        <f>VLOOKUP($B298,Miljö!$B$1:$AG$479,MATCH(I$3,Miljö!$B$1:$AK$1,0),FALSE)</f>
        <v>0.42</v>
      </c>
      <c r="K298">
        <f>VLOOKUP($B298,Totalt!$B$1:$BP$500,MATCH("total el",Totalt!$B$1:$BP$1,0),FALSE)</f>
        <v>0.5</v>
      </c>
      <c r="M298" s="250">
        <f t="shared" si="13"/>
        <v>1.19</v>
      </c>
      <c r="N298" s="250">
        <f t="shared" si="14"/>
        <v>172.23500000000001</v>
      </c>
      <c r="O298" s="250">
        <f t="shared" si="15"/>
        <v>0.21</v>
      </c>
    </row>
    <row r="299" spans="1:15" x14ac:dyDescent="0.25">
      <c r="A299" s="2" t="s">
        <v>463</v>
      </c>
      <c r="B299" s="2" t="s">
        <v>464</v>
      </c>
      <c r="C299" t="str">
        <f>VLOOKUP($B299,Totalt!$B$1:$BP$500,MATCH("Kvalitetsgranskad:",Totalt!$B$1:$BP$1,0),FALSE)</f>
        <v>Ja</v>
      </c>
      <c r="E299" t="str">
        <f>VLOOKUP($B299,Miljö!$B$1:$AG$479,MATCH(E$3,Miljö!$B$1:$AK$1,0),FALSE)</f>
        <v>Nej</v>
      </c>
      <c r="F299" t="str">
        <f>VLOOKUP($B299,Miljö!$B$1:$AG$479,MATCH(F$3,Miljö!$B$1:$AK$1,0),FALSE)</f>
        <v>-</v>
      </c>
      <c r="G299">
        <f>VLOOKUP($B299,Miljö!$B$1:$AG$479,MATCH(G$3,Miljö!$B$1:$AK$1,0),FALSE)</f>
        <v>2.38</v>
      </c>
      <c r="H299">
        <f>VLOOKUP($B299,Miljö!$B$1:$AG$479,MATCH(H$3,Miljö!$B$1:$AK$1,0),FALSE)</f>
        <v>344.47</v>
      </c>
      <c r="I299">
        <f>VLOOKUP($B299,Miljö!$B$1:$AG$479,MATCH(I$3,Miljö!$B$1:$AK$1,0),FALSE)</f>
        <v>0.42</v>
      </c>
      <c r="K299">
        <f>VLOOKUP($B299,Totalt!$B$1:$BP$500,MATCH("total el",Totalt!$B$1:$BP$1,0),FALSE)</f>
        <v>0.1002</v>
      </c>
      <c r="M299" s="250">
        <f t="shared" si="13"/>
        <v>0.23847599999999999</v>
      </c>
      <c r="N299" s="250">
        <f t="shared" si="14"/>
        <v>34.515894000000003</v>
      </c>
      <c r="O299" s="250">
        <f t="shared" si="15"/>
        <v>4.2083999999999996E-2</v>
      </c>
    </row>
    <row r="300" spans="1:15" x14ac:dyDescent="0.25">
      <c r="A300" s="2" t="s">
        <v>463</v>
      </c>
      <c r="B300" s="2" t="s">
        <v>465</v>
      </c>
      <c r="C300" t="str">
        <f>VLOOKUP($B300,Totalt!$B$1:$BP$500,MATCH("Kvalitetsgranskad:",Totalt!$B$1:$BP$1,0),FALSE)</f>
        <v>Ja</v>
      </c>
      <c r="E300" t="str">
        <f>VLOOKUP($B300,Miljö!$B$1:$AG$479,MATCH(E$3,Miljö!$B$1:$AK$1,0),FALSE)</f>
        <v>Nej</v>
      </c>
      <c r="F300" t="str">
        <f>VLOOKUP($B300,Miljö!$B$1:$AG$479,MATCH(F$3,Miljö!$B$1:$AK$1,0),FALSE)</f>
        <v>-</v>
      </c>
      <c r="G300">
        <f>VLOOKUP($B300,Miljö!$B$1:$AG$479,MATCH(G$3,Miljö!$B$1:$AK$1,0),FALSE)</f>
        <v>2.38</v>
      </c>
      <c r="H300">
        <f>VLOOKUP($B300,Miljö!$B$1:$AG$479,MATCH(H$3,Miljö!$B$1:$AK$1,0),FALSE)</f>
        <v>344.47</v>
      </c>
      <c r="I300">
        <f>VLOOKUP($B300,Miljö!$B$1:$AG$479,MATCH(I$3,Miljö!$B$1:$AK$1,0),FALSE)</f>
        <v>0.42</v>
      </c>
      <c r="K300">
        <f>VLOOKUP($B300,Totalt!$B$1:$BP$500,MATCH("total el",Totalt!$B$1:$BP$1,0),FALSE)</f>
        <v>0.8</v>
      </c>
      <c r="M300" s="250">
        <f t="shared" si="13"/>
        <v>1.9039999999999999</v>
      </c>
      <c r="N300" s="250">
        <f t="shared" si="14"/>
        <v>275.57600000000002</v>
      </c>
      <c r="O300" s="250">
        <f t="shared" si="15"/>
        <v>0.33600000000000002</v>
      </c>
    </row>
    <row r="301" spans="1:15" x14ac:dyDescent="0.25">
      <c r="A301" s="2" t="s">
        <v>466</v>
      </c>
      <c r="B301" s="2" t="s">
        <v>467</v>
      </c>
      <c r="C301" t="str">
        <f>VLOOKUP($B301,Totalt!$B$1:$BP$500,MATCH("Kvalitetsgranskad:",Totalt!$B$1:$BP$1,0),FALSE)</f>
        <v>Nej</v>
      </c>
      <c r="E301" t="str">
        <f>VLOOKUP($B301,Miljö!$B$1:$AG$479,MATCH(E$3,Miljö!$B$1:$AK$1,0),FALSE)</f>
        <v>Nej</v>
      </c>
      <c r="F301" t="str">
        <f>VLOOKUP($B301,Miljö!$B$1:$AG$479,MATCH(F$3,Miljö!$B$1:$AK$1,0),FALSE)</f>
        <v>-</v>
      </c>
      <c r="G301">
        <f>VLOOKUP($B301,Miljö!$B$1:$AG$479,MATCH(G$3,Miljö!$B$1:$AK$1,0),FALSE)</f>
        <v>2.38</v>
      </c>
      <c r="H301">
        <f>VLOOKUP($B301,Miljö!$B$1:$AG$479,MATCH(H$3,Miljö!$B$1:$AK$1,0),FALSE)</f>
        <v>344.47</v>
      </c>
      <c r="I301">
        <f>VLOOKUP($B301,Miljö!$B$1:$AG$479,MATCH(I$3,Miljö!$B$1:$AK$1,0),FALSE)</f>
        <v>0.42</v>
      </c>
      <c r="K301">
        <f>VLOOKUP($B301,Totalt!$B$1:$BP$500,MATCH("total el",Totalt!$B$1:$BP$1,0),FALSE)</f>
        <v>0</v>
      </c>
      <c r="M301" s="250">
        <f t="shared" si="13"/>
        <v>0</v>
      </c>
      <c r="N301" s="250">
        <f t="shared" si="14"/>
        <v>0</v>
      </c>
      <c r="O301" s="250">
        <f t="shared" si="15"/>
        <v>0</v>
      </c>
    </row>
    <row r="302" spans="1:15" x14ac:dyDescent="0.25">
      <c r="A302" s="2" t="s">
        <v>468</v>
      </c>
      <c r="B302" s="2" t="s">
        <v>469</v>
      </c>
      <c r="C302" t="str">
        <f>VLOOKUP($B302,Totalt!$B$1:$BP$500,MATCH("Kvalitetsgranskad:",Totalt!$B$1:$BP$1,0),FALSE)</f>
        <v>Ja</v>
      </c>
      <c r="E302" t="str">
        <f>VLOOKUP($B302,Miljö!$B$1:$AG$479,MATCH(E$3,Miljö!$B$1:$AK$1,0),FALSE)</f>
        <v>Ja</v>
      </c>
      <c r="F302" t="str">
        <f>VLOOKUP($B302,Miljö!$B$1:$AG$479,MATCH(F$3,Miljö!$B$1:$AK$1,0),FALSE)</f>
        <v>'vind vatten bio'</v>
      </c>
      <c r="G302">
        <f>VLOOKUP($B302,Miljö!$B$1:$AG$479,MATCH(G$3,Miljö!$B$1:$AK$1,0),FALSE)</f>
        <v>1.03</v>
      </c>
      <c r="H302">
        <f>VLOOKUP($B302,Miljö!$B$1:$AG$479,MATCH(H$3,Miljö!$B$1:$AK$1,0),FALSE)</f>
        <v>0</v>
      </c>
      <c r="I302">
        <f>VLOOKUP($B302,Miljö!$B$1:$AG$479,MATCH(I$3,Miljö!$B$1:$AK$1,0),FALSE)</f>
        <v>0</v>
      </c>
      <c r="K302">
        <f>VLOOKUP($B302,Totalt!$B$1:$BP$500,MATCH("total el",Totalt!$B$1:$BP$1,0),FALSE)</f>
        <v>0.155</v>
      </c>
      <c r="M302" s="250">
        <f t="shared" si="13"/>
        <v>0.15965000000000001</v>
      </c>
      <c r="N302" s="250">
        <f t="shared" si="14"/>
        <v>0</v>
      </c>
      <c r="O302" s="250">
        <f t="shared" si="15"/>
        <v>0</v>
      </c>
    </row>
    <row r="303" spans="1:15" x14ac:dyDescent="0.25">
      <c r="A303" s="2" t="s">
        <v>468</v>
      </c>
      <c r="B303" s="2" t="s">
        <v>470</v>
      </c>
      <c r="C303" t="str">
        <f>VLOOKUP($B303,Totalt!$B$1:$BP$500,MATCH("Kvalitetsgranskad:",Totalt!$B$1:$BP$1,0),FALSE)</f>
        <v>Ja</v>
      </c>
      <c r="E303" t="str">
        <f>VLOOKUP($B303,Miljö!$B$1:$AG$479,MATCH(E$3,Miljö!$B$1:$AK$1,0),FALSE)</f>
        <v>Ja</v>
      </c>
      <c r="F303" t="str">
        <f>VLOOKUP($B303,Miljö!$B$1:$AG$479,MATCH(F$3,Miljö!$B$1:$AK$1,0),FALSE)</f>
        <v>'vind vatten bio'</v>
      </c>
      <c r="G303">
        <f>VLOOKUP($B303,Miljö!$B$1:$AG$479,MATCH(G$3,Miljö!$B$1:$AK$1,0),FALSE)</f>
        <v>1.03</v>
      </c>
      <c r="H303">
        <f>VLOOKUP($B303,Miljö!$B$1:$AG$479,MATCH(H$3,Miljö!$B$1:$AK$1,0),FALSE)</f>
        <v>0</v>
      </c>
      <c r="I303">
        <f>VLOOKUP($B303,Miljö!$B$1:$AG$479,MATCH(I$3,Miljö!$B$1:$AK$1,0),FALSE)</f>
        <v>0</v>
      </c>
      <c r="K303">
        <f>VLOOKUP($B303,Totalt!$B$1:$BP$500,MATCH("total el",Totalt!$B$1:$BP$1,0),FALSE)</f>
        <v>0.47799999999999998</v>
      </c>
      <c r="M303" s="250">
        <f t="shared" si="13"/>
        <v>0.49234</v>
      </c>
      <c r="N303" s="250">
        <f t="shared" si="14"/>
        <v>0</v>
      </c>
      <c r="O303" s="250">
        <f t="shared" si="15"/>
        <v>0</v>
      </c>
    </row>
    <row r="304" spans="1:15" x14ac:dyDescent="0.25">
      <c r="A304" s="2" t="s">
        <v>468</v>
      </c>
      <c r="B304" s="2" t="s">
        <v>471</v>
      </c>
      <c r="C304" t="str">
        <f>VLOOKUP($B304,Totalt!$B$1:$BP$500,MATCH("Kvalitetsgranskad:",Totalt!$B$1:$BP$1,0),FALSE)</f>
        <v>Ja</v>
      </c>
      <c r="E304" t="str">
        <f>VLOOKUP($B304,Miljö!$B$1:$AG$479,MATCH(E$3,Miljö!$B$1:$AK$1,0),FALSE)</f>
        <v>Ja</v>
      </c>
      <c r="F304" t="str">
        <f>VLOOKUP($B304,Miljö!$B$1:$AG$479,MATCH(F$3,Miljö!$B$1:$AK$1,0),FALSE)</f>
        <v>'vind vatten bio'</v>
      </c>
      <c r="G304">
        <f>VLOOKUP($B304,Miljö!$B$1:$AG$479,MATCH(G$3,Miljö!$B$1:$AK$1,0),FALSE)</f>
        <v>1.03</v>
      </c>
      <c r="H304">
        <f>VLOOKUP($B304,Miljö!$B$1:$AG$479,MATCH(H$3,Miljö!$B$1:$AK$1,0),FALSE)</f>
        <v>0</v>
      </c>
      <c r="I304">
        <f>VLOOKUP($B304,Miljö!$B$1:$AG$479,MATCH(I$3,Miljö!$B$1:$AK$1,0),FALSE)</f>
        <v>0</v>
      </c>
      <c r="K304">
        <f>VLOOKUP($B304,Totalt!$B$1:$BP$500,MATCH("total el",Totalt!$B$1:$BP$1,0),FALSE)</f>
        <v>6.4000000000000001E-2</v>
      </c>
      <c r="M304" s="250">
        <f t="shared" si="13"/>
        <v>6.5920000000000006E-2</v>
      </c>
      <c r="N304" s="250">
        <f t="shared" si="14"/>
        <v>0</v>
      </c>
      <c r="O304" s="250">
        <f t="shared" si="15"/>
        <v>0</v>
      </c>
    </row>
    <row r="305" spans="1:15" x14ac:dyDescent="0.25">
      <c r="A305" s="2" t="s">
        <v>468</v>
      </c>
      <c r="B305" s="2" t="s">
        <v>472</v>
      </c>
      <c r="C305" t="str">
        <f>VLOOKUP($B305,Totalt!$B$1:$BP$500,MATCH("Kvalitetsgranskad:",Totalt!$B$1:$BP$1,0),FALSE)</f>
        <v>Ja</v>
      </c>
      <c r="E305" t="str">
        <f>VLOOKUP($B305,Miljö!$B$1:$AG$479,MATCH(E$3,Miljö!$B$1:$AK$1,0),FALSE)</f>
        <v>Ja</v>
      </c>
      <c r="F305" t="str">
        <f>VLOOKUP($B305,Miljö!$B$1:$AG$479,MATCH(F$3,Miljö!$B$1:$AK$1,0),FALSE)</f>
        <v>'vind vatten bio'</v>
      </c>
      <c r="G305">
        <f>VLOOKUP($B305,Miljö!$B$1:$AG$479,MATCH(G$3,Miljö!$B$1:$AK$1,0),FALSE)</f>
        <v>1.03</v>
      </c>
      <c r="H305">
        <f>VLOOKUP($B305,Miljö!$B$1:$AG$479,MATCH(H$3,Miljö!$B$1:$AK$1,0),FALSE)</f>
        <v>0</v>
      </c>
      <c r="I305">
        <f>VLOOKUP($B305,Miljö!$B$1:$AG$479,MATCH(I$3,Miljö!$B$1:$AK$1,0),FALSE)</f>
        <v>0</v>
      </c>
      <c r="K305">
        <f>VLOOKUP($B305,Totalt!$B$1:$BP$500,MATCH("total el",Totalt!$B$1:$BP$1,0),FALSE)</f>
        <v>10.519299999999999</v>
      </c>
      <c r="M305" s="250">
        <f t="shared" si="13"/>
        <v>10.834878999999999</v>
      </c>
      <c r="N305" s="250">
        <f t="shared" si="14"/>
        <v>0</v>
      </c>
      <c r="O305" s="250">
        <f t="shared" si="15"/>
        <v>0</v>
      </c>
    </row>
    <row r="306" spans="1:15" x14ac:dyDescent="0.25">
      <c r="A306" s="2" t="s">
        <v>473</v>
      </c>
      <c r="B306" s="2" t="s">
        <v>474</v>
      </c>
      <c r="C306" t="str">
        <f>VLOOKUP($B306,Totalt!$B$1:$BP$500,MATCH("Kvalitetsgranskad:",Totalt!$B$1:$BP$1,0),FALSE)</f>
        <v>Ja</v>
      </c>
      <c r="E306" t="str">
        <f>VLOOKUP($B306,Miljö!$B$1:$AG$479,MATCH(E$3,Miljö!$B$1:$AK$1,0),FALSE)</f>
        <v>Ja</v>
      </c>
      <c r="F306" t="str">
        <f>VLOOKUP($B306,Miljö!$B$1:$AG$479,MATCH(F$3,Miljö!$B$1:$AK$1,0),FALSE)</f>
        <v>'Vindel'</v>
      </c>
      <c r="G306">
        <f>VLOOKUP($B306,Miljö!$B$1:$AG$479,MATCH(G$3,Miljö!$B$1:$AK$1,0),FALSE)</f>
        <v>0.1</v>
      </c>
      <c r="H306">
        <f>VLOOKUP($B306,Miljö!$B$1:$AG$479,MATCH(H$3,Miljö!$B$1:$AK$1,0),FALSE)</f>
        <v>0</v>
      </c>
      <c r="I306">
        <f>VLOOKUP($B306,Miljö!$B$1:$AG$479,MATCH(I$3,Miljö!$B$1:$AK$1,0),FALSE)</f>
        <v>0</v>
      </c>
      <c r="K306">
        <f>VLOOKUP($B306,Totalt!$B$1:$BP$500,MATCH("total el",Totalt!$B$1:$BP$1,0),FALSE)</f>
        <v>35.392600000000002</v>
      </c>
      <c r="M306" s="250">
        <f t="shared" si="13"/>
        <v>3.5392600000000005</v>
      </c>
      <c r="N306" s="250">
        <f t="shared" si="14"/>
        <v>0</v>
      </c>
      <c r="O306" s="250">
        <f t="shared" si="15"/>
        <v>0</v>
      </c>
    </row>
    <row r="307" spans="1:15" x14ac:dyDescent="0.25">
      <c r="A307" s="2" t="s">
        <v>477</v>
      </c>
      <c r="B307" s="2" t="s">
        <v>478</v>
      </c>
      <c r="C307" t="str">
        <f>VLOOKUP($B307,Totalt!$B$1:$BP$500,MATCH("Kvalitetsgranskad:",Totalt!$B$1:$BP$1,0),FALSE)</f>
        <v>Ja</v>
      </c>
      <c r="E307" t="str">
        <f>VLOOKUP($B307,Miljö!$B$1:$AG$479,MATCH(E$3,Miljö!$B$1:$AK$1,0),FALSE)</f>
        <v>Nej</v>
      </c>
      <c r="F307" t="str">
        <f>VLOOKUP($B307,Miljö!$B$1:$AG$479,MATCH(F$3,Miljö!$B$1:$AK$1,0),FALSE)</f>
        <v>-</v>
      </c>
      <c r="G307">
        <f>VLOOKUP($B307,Miljö!$B$1:$AG$479,MATCH(G$3,Miljö!$B$1:$AK$1,0),FALSE)</f>
        <v>2.38</v>
      </c>
      <c r="H307">
        <f>VLOOKUP($B307,Miljö!$B$1:$AG$479,MATCH(H$3,Miljö!$B$1:$AK$1,0),FALSE)</f>
        <v>344.5</v>
      </c>
      <c r="I307">
        <f>VLOOKUP($B307,Miljö!$B$1:$AG$479,MATCH(I$3,Miljö!$B$1:$AK$1,0),FALSE)</f>
        <v>0.42</v>
      </c>
      <c r="K307">
        <f>VLOOKUP($B307,Totalt!$B$1:$BP$500,MATCH("total el",Totalt!$B$1:$BP$1,0),FALSE)</f>
        <v>0.32800000000000001</v>
      </c>
      <c r="M307" s="250">
        <f t="shared" si="13"/>
        <v>0.78064</v>
      </c>
      <c r="N307" s="250">
        <f t="shared" si="14"/>
        <v>112.99600000000001</v>
      </c>
      <c r="O307" s="250">
        <f t="shared" si="15"/>
        <v>0.13775999999999999</v>
      </c>
    </row>
    <row r="308" spans="1:15" x14ac:dyDescent="0.25">
      <c r="A308" s="2" t="s">
        <v>477</v>
      </c>
      <c r="B308" s="2" t="s">
        <v>479</v>
      </c>
      <c r="C308" t="str">
        <f>VLOOKUP($B308,Totalt!$B$1:$BP$500,MATCH("Kvalitetsgranskad:",Totalt!$B$1:$BP$1,0),FALSE)</f>
        <v>Ja</v>
      </c>
      <c r="E308" t="str">
        <f>VLOOKUP($B308,Miljö!$B$1:$AG$479,MATCH(E$3,Miljö!$B$1:$AK$1,0),FALSE)</f>
        <v>Ja</v>
      </c>
      <c r="F308" t="str">
        <f>VLOOKUP($B308,Miljö!$B$1:$AG$479,MATCH(F$3,Miljö!$B$1:$AK$1,0),FALSE)</f>
        <v>'Biobränsle'</v>
      </c>
      <c r="G308">
        <f>VLOOKUP($B308,Miljö!$B$1:$AG$479,MATCH(G$3,Miljö!$B$1:$AK$1,0),FALSE)</f>
        <v>0.03</v>
      </c>
      <c r="H308">
        <f>VLOOKUP($B308,Miljö!$B$1:$AG$479,MATCH(H$3,Miljö!$B$1:$AK$1,0),FALSE)</f>
        <v>8.9600000000000009</v>
      </c>
      <c r="I308">
        <f>VLOOKUP($B308,Miljö!$B$1:$AG$479,MATCH(I$3,Miljö!$B$1:$AK$1,0),FALSE)</f>
        <v>0</v>
      </c>
      <c r="K308">
        <f>VLOOKUP($B308,Totalt!$B$1:$BP$500,MATCH("total el",Totalt!$B$1:$BP$1,0),FALSE)</f>
        <v>5.4930500000000002</v>
      </c>
      <c r="M308" s="250">
        <f t="shared" si="13"/>
        <v>0.16479150000000001</v>
      </c>
      <c r="N308" s="250">
        <f t="shared" si="14"/>
        <v>49.217728000000008</v>
      </c>
      <c r="O308" s="250">
        <f t="shared" si="15"/>
        <v>0</v>
      </c>
    </row>
    <row r="309" spans="1:15" x14ac:dyDescent="0.25">
      <c r="A309" s="2" t="s">
        <v>477</v>
      </c>
      <c r="B309" s="2" t="s">
        <v>480</v>
      </c>
      <c r="C309" t="str">
        <f>VLOOKUP($B309,Totalt!$B$1:$BP$500,MATCH("Kvalitetsgranskad:",Totalt!$B$1:$BP$1,0),FALSE)</f>
        <v>Ja</v>
      </c>
      <c r="E309" t="str">
        <f>VLOOKUP($B309,Miljö!$B$1:$AG$479,MATCH(E$3,Miljö!$B$1:$AK$1,0),FALSE)</f>
        <v>Nej</v>
      </c>
      <c r="F309" t="str">
        <f>VLOOKUP($B309,Miljö!$B$1:$AG$479,MATCH(F$3,Miljö!$B$1:$AK$1,0),FALSE)</f>
        <v>-</v>
      </c>
      <c r="G309">
        <f>VLOOKUP($B309,Miljö!$B$1:$AG$479,MATCH(G$3,Miljö!$B$1:$AK$1,0),FALSE)</f>
        <v>2.38</v>
      </c>
      <c r="H309">
        <f>VLOOKUP($B309,Miljö!$B$1:$AG$479,MATCH(H$3,Miljö!$B$1:$AK$1,0),FALSE)</f>
        <v>344.7</v>
      </c>
      <c r="I309">
        <f>VLOOKUP($B309,Miljö!$B$1:$AG$479,MATCH(I$3,Miljö!$B$1:$AK$1,0),FALSE)</f>
        <v>0.42</v>
      </c>
      <c r="K309">
        <f>VLOOKUP($B309,Totalt!$B$1:$BP$500,MATCH("total el",Totalt!$B$1:$BP$1,0),FALSE)</f>
        <v>0.03</v>
      </c>
      <c r="M309" s="250">
        <f t="shared" si="13"/>
        <v>7.1399999999999991E-2</v>
      </c>
      <c r="N309" s="250">
        <f t="shared" si="14"/>
        <v>10.340999999999999</v>
      </c>
      <c r="O309" s="250">
        <f t="shared" si="15"/>
        <v>1.2599999999999998E-2</v>
      </c>
    </row>
    <row r="310" spans="1:15" x14ac:dyDescent="0.25">
      <c r="A310" s="2" t="s">
        <v>477</v>
      </c>
      <c r="B310" s="2" t="s">
        <v>481</v>
      </c>
      <c r="C310" t="str">
        <f>VLOOKUP($B310,Totalt!$B$1:$BP$500,MATCH("Kvalitetsgranskad:",Totalt!$B$1:$BP$1,0),FALSE)</f>
        <v>Ja</v>
      </c>
      <c r="E310" t="str">
        <f>VLOOKUP($B310,Miljö!$B$1:$AG$479,MATCH(E$3,Miljö!$B$1:$AK$1,0),FALSE)</f>
        <v>Ja</v>
      </c>
      <c r="F310" t="str">
        <f>VLOOKUP($B310,Miljö!$B$1:$AG$479,MATCH(F$3,Miljö!$B$1:$AK$1,0),FALSE)</f>
        <v>'Vattenkraft och biobränslen'</v>
      </c>
      <c r="G310">
        <f>VLOOKUP($B310,Miljö!$B$1:$AG$479,MATCH(G$3,Miljö!$B$1:$AK$1,0),FALSE)</f>
        <v>0.03</v>
      </c>
      <c r="H310">
        <f>VLOOKUP($B310,Miljö!$B$1:$AG$479,MATCH(H$3,Miljö!$B$1:$AK$1,0),FALSE)</f>
        <v>8.9600000000000009</v>
      </c>
      <c r="I310">
        <f>VLOOKUP($B310,Miljö!$B$1:$AG$479,MATCH(I$3,Miljö!$B$1:$AK$1,0),FALSE)</f>
        <v>0</v>
      </c>
      <c r="K310">
        <f>VLOOKUP($B310,Totalt!$B$1:$BP$500,MATCH("total el",Totalt!$B$1:$BP$1,0),FALSE)</f>
        <v>45.526399999999995</v>
      </c>
      <c r="M310" s="250">
        <f t="shared" si="13"/>
        <v>1.3657919999999999</v>
      </c>
      <c r="N310" s="250">
        <f t="shared" si="14"/>
        <v>407.91654399999999</v>
      </c>
      <c r="O310" s="250">
        <f t="shared" si="15"/>
        <v>0</v>
      </c>
    </row>
    <row r="311" spans="1:15" x14ac:dyDescent="0.25">
      <c r="A311" s="2" t="s">
        <v>477</v>
      </c>
      <c r="B311" s="2" t="s">
        <v>482</v>
      </c>
      <c r="C311" t="str">
        <f>VLOOKUP($B311,Totalt!$B$1:$BP$500,MATCH("Kvalitetsgranskad:",Totalt!$B$1:$BP$1,0),FALSE)</f>
        <v>Ja</v>
      </c>
      <c r="E311" t="str">
        <f>VLOOKUP($B311,Miljö!$B$1:$AG$479,MATCH(E$3,Miljö!$B$1:$AK$1,0),FALSE)</f>
        <v>Nej</v>
      </c>
      <c r="F311" t="str">
        <f>VLOOKUP($B311,Miljö!$B$1:$AG$479,MATCH(F$3,Miljö!$B$1:$AK$1,0),FALSE)</f>
        <v>-</v>
      </c>
      <c r="G311">
        <f>VLOOKUP($B311,Miljö!$B$1:$AG$479,MATCH(G$3,Miljö!$B$1:$AK$1,0),FALSE)</f>
        <v>2.38</v>
      </c>
      <c r="H311">
        <f>VLOOKUP($B311,Miljö!$B$1:$AG$479,MATCH(H$3,Miljö!$B$1:$AK$1,0),FALSE)</f>
        <v>344.7</v>
      </c>
      <c r="I311">
        <f>VLOOKUP($B311,Miljö!$B$1:$AG$479,MATCH(I$3,Miljö!$B$1:$AK$1,0),FALSE)</f>
        <v>0.42</v>
      </c>
      <c r="K311">
        <f>VLOOKUP($B311,Totalt!$B$1:$BP$500,MATCH("total el",Totalt!$B$1:$BP$1,0),FALSE)</f>
        <v>0.39</v>
      </c>
      <c r="M311" s="250">
        <f t="shared" si="13"/>
        <v>0.92820000000000003</v>
      </c>
      <c r="N311" s="250">
        <f t="shared" si="14"/>
        <v>134.43299999999999</v>
      </c>
      <c r="O311" s="250">
        <f t="shared" si="15"/>
        <v>0.1638</v>
      </c>
    </row>
    <row r="312" spans="1:15" x14ac:dyDescent="0.25">
      <c r="A312" s="2" t="s">
        <v>477</v>
      </c>
      <c r="B312" s="2" t="s">
        <v>483</v>
      </c>
      <c r="C312" t="str">
        <f>VLOOKUP($B312,Totalt!$B$1:$BP$500,MATCH("Kvalitetsgranskad:",Totalt!$B$1:$BP$1,0),FALSE)</f>
        <v>Ja</v>
      </c>
      <c r="E312" t="str">
        <f>VLOOKUP($B312,Miljö!$B$1:$AG$479,MATCH(E$3,Miljö!$B$1:$AK$1,0),FALSE)</f>
        <v>Nej</v>
      </c>
      <c r="F312" t="str">
        <f>VLOOKUP($B312,Miljö!$B$1:$AG$479,MATCH(F$3,Miljö!$B$1:$AK$1,0),FALSE)</f>
        <v>-</v>
      </c>
      <c r="G312">
        <f>VLOOKUP($B312,Miljö!$B$1:$AG$479,MATCH(G$3,Miljö!$B$1:$AK$1,0),FALSE)</f>
        <v>2.38</v>
      </c>
      <c r="H312">
        <f>VLOOKUP($B312,Miljö!$B$1:$AG$479,MATCH(H$3,Miljö!$B$1:$AK$1,0),FALSE)</f>
        <v>344.7</v>
      </c>
      <c r="I312">
        <f>VLOOKUP($B312,Miljö!$B$1:$AG$479,MATCH(I$3,Miljö!$B$1:$AK$1,0),FALSE)</f>
        <v>0.42</v>
      </c>
      <c r="K312">
        <f>VLOOKUP($B312,Totalt!$B$1:$BP$500,MATCH("total el",Totalt!$B$1:$BP$1,0),FALSE)</f>
        <v>0.56000000000000005</v>
      </c>
      <c r="M312" s="250">
        <f t="shared" si="13"/>
        <v>1.3328</v>
      </c>
      <c r="N312" s="250">
        <f t="shared" si="14"/>
        <v>193.03200000000001</v>
      </c>
      <c r="O312" s="250">
        <f t="shared" si="15"/>
        <v>0.23520000000000002</v>
      </c>
    </row>
    <row r="313" spans="1:15" x14ac:dyDescent="0.25">
      <c r="A313" s="2" t="s">
        <v>484</v>
      </c>
      <c r="B313" s="2" t="s">
        <v>485</v>
      </c>
      <c r="C313" t="str">
        <f>VLOOKUP($B313,Totalt!$B$1:$BP$500,MATCH("Kvalitetsgranskad:",Totalt!$B$1:$BP$1,0),FALSE)</f>
        <v>Ja</v>
      </c>
      <c r="E313" t="str">
        <f>VLOOKUP($B313,Miljö!$B$1:$AG$479,MATCH(E$3,Miljö!$B$1:$AK$1,0),FALSE)</f>
        <v>Ja</v>
      </c>
      <c r="F313" t="str">
        <f>VLOOKUP($B313,Miljö!$B$1:$AG$479,MATCH(F$3,Miljö!$B$1:$AK$1,0),FALSE)</f>
        <v>'Telge Kraft Vind och vatten'</v>
      </c>
      <c r="G313">
        <f>VLOOKUP($B313,Miljö!$B$1:$AG$479,MATCH(G$3,Miljö!$B$1:$AK$1,0),FALSE)</f>
        <v>1</v>
      </c>
      <c r="H313">
        <f>VLOOKUP($B313,Miljö!$B$1:$AG$479,MATCH(H$3,Miljö!$B$1:$AK$1,0),FALSE)</f>
        <v>0</v>
      </c>
      <c r="I313">
        <f>VLOOKUP($B313,Miljö!$B$1:$AG$479,MATCH(I$3,Miljö!$B$1:$AK$1,0),FALSE)</f>
        <v>0</v>
      </c>
      <c r="K313">
        <f>VLOOKUP($B313,Totalt!$B$1:$BP$500,MATCH("total el",Totalt!$B$1:$BP$1,0),FALSE)</f>
        <v>1.56</v>
      </c>
      <c r="M313" s="250">
        <f t="shared" si="13"/>
        <v>1.56</v>
      </c>
      <c r="N313" s="250">
        <f t="shared" si="14"/>
        <v>0</v>
      </c>
      <c r="O313" s="250">
        <f t="shared" si="15"/>
        <v>0</v>
      </c>
    </row>
    <row r="314" spans="1:15" x14ac:dyDescent="0.25">
      <c r="A314" s="2" t="s">
        <v>484</v>
      </c>
      <c r="B314" s="2" t="s">
        <v>486</v>
      </c>
      <c r="C314" t="str">
        <f>VLOOKUP($B314,Totalt!$B$1:$BP$500,MATCH("Kvalitetsgranskad:",Totalt!$B$1:$BP$1,0),FALSE)</f>
        <v>Ja</v>
      </c>
      <c r="E314" t="str">
        <f>VLOOKUP($B314,Miljö!$B$1:$AG$479,MATCH(E$3,Miljö!$B$1:$AK$1,0),FALSE)</f>
        <v>Ja</v>
      </c>
      <c r="F314" t="str">
        <f>VLOOKUP($B314,Miljö!$B$1:$AG$479,MATCH(F$3,Miljö!$B$1:$AK$1,0),FALSE)</f>
        <v>'biokraft'</v>
      </c>
      <c r="G314">
        <f>VLOOKUP($B314,Miljö!$B$1:$AG$479,MATCH(G$3,Miljö!$B$1:$AK$1,0),FALSE)</f>
        <v>0.28000000000000003</v>
      </c>
      <c r="H314">
        <f>VLOOKUP($B314,Miljö!$B$1:$AG$479,MATCH(H$3,Miljö!$B$1:$AK$1,0),FALSE)</f>
        <v>0</v>
      </c>
      <c r="I314">
        <f>VLOOKUP($B314,Miljö!$B$1:$AG$479,MATCH(I$3,Miljö!$B$1:$AK$1,0),FALSE)</f>
        <v>0</v>
      </c>
      <c r="K314">
        <f>VLOOKUP($B314,Totalt!$B$1:$BP$500,MATCH("total el",Totalt!$B$1:$BP$1,0),FALSE)</f>
        <v>25.122900000000001</v>
      </c>
      <c r="M314" s="250">
        <f t="shared" si="13"/>
        <v>7.0344120000000014</v>
      </c>
      <c r="N314" s="250">
        <f t="shared" si="14"/>
        <v>0</v>
      </c>
      <c r="O314" s="250">
        <f t="shared" si="15"/>
        <v>0</v>
      </c>
    </row>
    <row r="315" spans="1:15" x14ac:dyDescent="0.25">
      <c r="A315" s="2" t="s">
        <v>487</v>
      </c>
      <c r="B315" s="2" t="s">
        <v>488</v>
      </c>
      <c r="C315" t="str">
        <f>VLOOKUP($B315,Totalt!$B$1:$BP$500,MATCH("Kvalitetsgranskad:",Totalt!$B$1:$BP$1,0),FALSE)</f>
        <v>Ja</v>
      </c>
      <c r="E315" t="str">
        <f>VLOOKUP($B315,Miljö!$B$1:$AG$479,MATCH(E$3,Miljö!$B$1:$AK$1,0),FALSE)</f>
        <v>Nej</v>
      </c>
      <c r="F315" t="str">
        <f>VLOOKUP($B315,Miljö!$B$1:$AG$479,MATCH(F$3,Miljö!$B$1:$AK$1,0),FALSE)</f>
        <v>-</v>
      </c>
      <c r="G315">
        <f>VLOOKUP($B315,Miljö!$B$1:$AG$479,MATCH(G$3,Miljö!$B$1:$AK$1,0),FALSE)</f>
        <v>2.38</v>
      </c>
      <c r="H315">
        <f>VLOOKUP($B315,Miljö!$B$1:$AG$479,MATCH(H$3,Miljö!$B$1:$AK$1,0),FALSE)</f>
        <v>344.47</v>
      </c>
      <c r="I315">
        <f>VLOOKUP($B315,Miljö!$B$1:$AG$479,MATCH(I$3,Miljö!$B$1:$AK$1,0),FALSE)</f>
        <v>0.42</v>
      </c>
      <c r="K315">
        <f>VLOOKUP($B315,Totalt!$B$1:$BP$500,MATCH("total el",Totalt!$B$1:$BP$1,0),FALSE)</f>
        <v>1.53376</v>
      </c>
      <c r="M315" s="250">
        <f t="shared" si="13"/>
        <v>3.6503487999999997</v>
      </c>
      <c r="N315" s="250">
        <f t="shared" si="14"/>
        <v>528.33430720000001</v>
      </c>
      <c r="O315" s="250">
        <f t="shared" si="15"/>
        <v>0.64417919999999995</v>
      </c>
    </row>
    <row r="316" spans="1:15" x14ac:dyDescent="0.25">
      <c r="A316" s="2" t="s">
        <v>489</v>
      </c>
      <c r="B316" s="2" t="s">
        <v>490</v>
      </c>
      <c r="C316" t="str">
        <f>VLOOKUP($B316,Totalt!$B$1:$BP$500,MATCH("Kvalitetsgranskad:",Totalt!$B$1:$BP$1,0),FALSE)</f>
        <v>Ja</v>
      </c>
      <c r="E316" t="str">
        <f>VLOOKUP($B316,Miljö!$B$1:$AG$479,MATCH(E$3,Miljö!$B$1:$AK$1,0),FALSE)</f>
        <v>Nej</v>
      </c>
      <c r="F316" t="str">
        <f>VLOOKUP($B316,Miljö!$B$1:$AG$479,MATCH(F$3,Miljö!$B$1:$AK$1,0),FALSE)</f>
        <v>-</v>
      </c>
      <c r="G316">
        <f>VLOOKUP($B316,Miljö!$B$1:$AG$479,MATCH(G$3,Miljö!$B$1:$AK$1,0),FALSE)</f>
        <v>2.38</v>
      </c>
      <c r="H316">
        <f>VLOOKUP($B316,Miljö!$B$1:$AG$479,MATCH(H$3,Miljö!$B$1:$AK$1,0),FALSE)</f>
        <v>344.47</v>
      </c>
      <c r="I316">
        <f>VLOOKUP($B316,Miljö!$B$1:$AG$479,MATCH(I$3,Miljö!$B$1:$AK$1,0),FALSE)</f>
        <v>0.42</v>
      </c>
      <c r="K316">
        <f>VLOOKUP($B316,Totalt!$B$1:$BP$500,MATCH("total el",Totalt!$B$1:$BP$1,0),FALSE)</f>
        <v>1.05</v>
      </c>
      <c r="M316" s="250">
        <f t="shared" si="13"/>
        <v>2.4990000000000001</v>
      </c>
      <c r="N316" s="250">
        <f t="shared" si="14"/>
        <v>361.69350000000003</v>
      </c>
      <c r="O316" s="250">
        <f t="shared" si="15"/>
        <v>0.441</v>
      </c>
    </row>
    <row r="317" spans="1:15" x14ac:dyDescent="0.25">
      <c r="A317" s="2" t="s">
        <v>489</v>
      </c>
      <c r="B317" s="2" t="s">
        <v>491</v>
      </c>
      <c r="C317" t="str">
        <f>VLOOKUP($B317,Totalt!$B$1:$BP$500,MATCH("Kvalitetsgranskad:",Totalt!$B$1:$BP$1,0),FALSE)</f>
        <v>Ja</v>
      </c>
      <c r="E317" t="str">
        <f>VLOOKUP($B317,Miljö!$B$1:$AG$479,MATCH(E$3,Miljö!$B$1:$AK$1,0),FALSE)</f>
        <v>Nej</v>
      </c>
      <c r="F317" t="str">
        <f>VLOOKUP($B317,Miljö!$B$1:$AG$479,MATCH(F$3,Miljö!$B$1:$AK$1,0),FALSE)</f>
        <v>-</v>
      </c>
      <c r="G317">
        <f>VLOOKUP($B317,Miljö!$B$1:$AG$479,MATCH(G$3,Miljö!$B$1:$AK$1,0),FALSE)</f>
        <v>2.38</v>
      </c>
      <c r="H317">
        <f>VLOOKUP($B317,Miljö!$B$1:$AG$479,MATCH(H$3,Miljö!$B$1:$AK$1,0),FALSE)</f>
        <v>344.47</v>
      </c>
      <c r="I317">
        <f>VLOOKUP($B317,Miljö!$B$1:$AG$479,MATCH(I$3,Miljö!$B$1:$AK$1,0),FALSE)</f>
        <v>0.42</v>
      </c>
      <c r="K317">
        <f>VLOOKUP($B317,Totalt!$B$1:$BP$500,MATCH("total el",Totalt!$B$1:$BP$1,0),FALSE)</f>
        <v>0.35299999999999998</v>
      </c>
      <c r="M317" s="250">
        <f t="shared" si="13"/>
        <v>0.84013999999999989</v>
      </c>
      <c r="N317" s="250">
        <f t="shared" si="14"/>
        <v>121.59791</v>
      </c>
      <c r="O317" s="250">
        <f t="shared" si="15"/>
        <v>0.14825999999999998</v>
      </c>
    </row>
    <row r="318" spans="1:15" x14ac:dyDescent="0.25">
      <c r="A318" s="2" t="s">
        <v>492</v>
      </c>
      <c r="B318" s="2" t="s">
        <v>492</v>
      </c>
      <c r="C318" t="str">
        <f>VLOOKUP($B318,Totalt!$B$1:$BP$500,MATCH("Kvalitetsgranskad:",Totalt!$B$1:$BP$1,0),FALSE)</f>
        <v>Nej</v>
      </c>
      <c r="E318" t="str">
        <f>VLOOKUP($B318,Miljö!$B$1:$AG$479,MATCH(E$3,Miljö!$B$1:$AK$1,0),FALSE)</f>
        <v>Nej</v>
      </c>
      <c r="F318" t="str">
        <f>VLOOKUP($B318,Miljö!$B$1:$AG$479,MATCH(F$3,Miljö!$B$1:$AK$1,0),FALSE)</f>
        <v>-</v>
      </c>
      <c r="G318">
        <f>VLOOKUP($B318,Miljö!$B$1:$AG$479,MATCH(G$3,Miljö!$B$1:$AK$1,0),FALSE)</f>
        <v>2.38</v>
      </c>
      <c r="H318">
        <f>VLOOKUP($B318,Miljö!$B$1:$AG$479,MATCH(H$3,Miljö!$B$1:$AK$1,0),FALSE)</f>
        <v>344.47</v>
      </c>
      <c r="I318">
        <f>VLOOKUP($B318,Miljö!$B$1:$AG$479,MATCH(I$3,Miljö!$B$1:$AK$1,0),FALSE)</f>
        <v>0.42</v>
      </c>
      <c r="K318">
        <f>VLOOKUP($B318,Totalt!$B$1:$BP$500,MATCH("total el",Totalt!$B$1:$BP$1,0),FALSE)</f>
        <v>3.6999999999999998E-2</v>
      </c>
      <c r="M318" s="250">
        <f t="shared" si="13"/>
        <v>8.8059999999999986E-2</v>
      </c>
      <c r="N318" s="250">
        <f t="shared" si="14"/>
        <v>12.74539</v>
      </c>
      <c r="O318" s="250">
        <f t="shared" si="15"/>
        <v>1.5539999999999998E-2</v>
      </c>
    </row>
    <row r="319" spans="1:15" x14ac:dyDescent="0.25">
      <c r="A319" s="2" t="s">
        <v>495</v>
      </c>
      <c r="B319" s="2" t="s">
        <v>494</v>
      </c>
      <c r="C319" t="str">
        <f>VLOOKUP($B319,Totalt!$B$1:$BP$500,MATCH("Kvalitetsgranskad:",Totalt!$B$1:$BP$1,0),FALSE)</f>
        <v>Ja</v>
      </c>
      <c r="E319" t="str">
        <f>VLOOKUP($B319,Miljö!$B$1:$AG$479,MATCH(E$3,Miljö!$B$1:$AK$1,0),FALSE)</f>
        <v>Nej</v>
      </c>
      <c r="F319" t="str">
        <f>VLOOKUP($B319,Miljö!$B$1:$AG$479,MATCH(F$3,Miljö!$B$1:$AK$1,0),FALSE)</f>
        <v>'-'</v>
      </c>
      <c r="G319">
        <f>VLOOKUP($B319,Miljö!$B$1:$AG$479,MATCH(G$3,Miljö!$B$1:$AK$1,0),FALSE)</f>
        <v>2.38</v>
      </c>
      <c r="H319">
        <f>VLOOKUP($B319,Miljö!$B$1:$AG$479,MATCH(H$3,Miljö!$B$1:$AK$1,0),FALSE)</f>
        <v>344.47</v>
      </c>
      <c r="I319">
        <f>VLOOKUP($B319,Miljö!$B$1:$AG$479,MATCH(I$3,Miljö!$B$1:$AK$1,0),FALSE)</f>
        <v>0.42</v>
      </c>
      <c r="K319">
        <f>VLOOKUP($B319,Totalt!$B$1:$BP$500,MATCH("total el",Totalt!$B$1:$BP$1,0),FALSE)</f>
        <v>0.40200000000000002</v>
      </c>
      <c r="M319" s="250">
        <f t="shared" si="13"/>
        <v>0.95676000000000005</v>
      </c>
      <c r="N319" s="250">
        <f t="shared" si="14"/>
        <v>138.47694000000001</v>
      </c>
      <c r="O319" s="250">
        <f t="shared" si="15"/>
        <v>0.16883999999999999</v>
      </c>
    </row>
    <row r="320" spans="1:15" x14ac:dyDescent="0.25">
      <c r="A320" s="2" t="s">
        <v>496</v>
      </c>
      <c r="B320" s="2" t="s">
        <v>497</v>
      </c>
      <c r="C320" t="str">
        <f>VLOOKUP($B320,Totalt!$B$1:$BP$500,MATCH("Kvalitetsgranskad:",Totalt!$B$1:$BP$1,0),FALSE)</f>
        <v>Ja</v>
      </c>
      <c r="E320" t="str">
        <f>VLOOKUP($B320,Miljö!$B$1:$AG$479,MATCH(E$3,Miljö!$B$1:$AK$1,0),FALSE)</f>
        <v>Ja</v>
      </c>
      <c r="F320" t="str">
        <f>VLOOKUP($B320,Miljö!$B$1:$AG$479,MATCH(F$3,Miljö!$B$1:$AK$1,0),FALSE)</f>
        <v>'"Vattenkraft"'</v>
      </c>
      <c r="G320">
        <f>VLOOKUP($B320,Miljö!$B$1:$AG$479,MATCH(G$3,Miljö!$B$1:$AK$1,0),FALSE)</f>
        <v>1.1000000000000001</v>
      </c>
      <c r="H320">
        <f>VLOOKUP($B320,Miljö!$B$1:$AG$479,MATCH(H$3,Miljö!$B$1:$AK$1,0),FALSE)</f>
        <v>0</v>
      </c>
      <c r="I320">
        <f>VLOOKUP($B320,Miljö!$B$1:$AG$479,MATCH(I$3,Miljö!$B$1:$AK$1,0),FALSE)</f>
        <v>0</v>
      </c>
      <c r="K320">
        <f>VLOOKUP($B320,Totalt!$B$1:$BP$500,MATCH("total el",Totalt!$B$1:$BP$1,0),FALSE)</f>
        <v>4.8</v>
      </c>
      <c r="M320" s="250">
        <f t="shared" si="13"/>
        <v>5.28</v>
      </c>
      <c r="N320" s="250">
        <f t="shared" si="14"/>
        <v>0</v>
      </c>
      <c r="O320" s="250">
        <f t="shared" si="15"/>
        <v>0</v>
      </c>
    </row>
    <row r="321" spans="1:15" x14ac:dyDescent="0.25">
      <c r="A321" s="2" t="s">
        <v>498</v>
      </c>
      <c r="B321" s="2" t="s">
        <v>499</v>
      </c>
      <c r="C321" t="str">
        <f>VLOOKUP($B321,Totalt!$B$1:$BP$500,MATCH("Kvalitetsgranskad:",Totalt!$B$1:$BP$1,0),FALSE)</f>
        <v>Ja</v>
      </c>
      <c r="E321" t="str">
        <f>VLOOKUP($B321,Miljö!$B$1:$AG$479,MATCH(E$3,Miljö!$B$1:$AK$1,0),FALSE)</f>
        <v>Ja</v>
      </c>
      <c r="F321" t="str">
        <f>VLOOKUP($B321,Miljö!$B$1:$AG$479,MATCH(F$3,Miljö!$B$1:$AK$1,0),FALSE)</f>
        <v>'Vattenkraft'</v>
      </c>
      <c r="G321">
        <f>VLOOKUP($B321,Miljö!$B$1:$AG$479,MATCH(G$3,Miljö!$B$1:$AK$1,0),FALSE)</f>
        <v>1.1000000000000001</v>
      </c>
      <c r="H321">
        <f>VLOOKUP($B321,Miljö!$B$1:$AG$479,MATCH(H$3,Miljö!$B$1:$AK$1,0),FALSE)</f>
        <v>0</v>
      </c>
      <c r="I321">
        <f>VLOOKUP($B321,Miljö!$B$1:$AG$479,MATCH(I$3,Miljö!$B$1:$AK$1,0),FALSE)</f>
        <v>0</v>
      </c>
      <c r="K321">
        <f>VLOOKUP($B321,Totalt!$B$1:$BP$500,MATCH("total el",Totalt!$B$1:$BP$1,0),FALSE)</f>
        <v>1.9930000000000001</v>
      </c>
      <c r="M321" s="250">
        <f t="shared" si="13"/>
        <v>2.1923000000000004</v>
      </c>
      <c r="N321" s="250">
        <f t="shared" si="14"/>
        <v>0</v>
      </c>
      <c r="O321" s="250">
        <f t="shared" si="15"/>
        <v>0</v>
      </c>
    </row>
    <row r="322" spans="1:15" x14ac:dyDescent="0.25">
      <c r="A322" s="2" t="s">
        <v>500</v>
      </c>
      <c r="B322" s="2" t="s">
        <v>501</v>
      </c>
      <c r="C322" t="str">
        <f>VLOOKUP($B322,Totalt!$B$1:$BP$500,MATCH("Kvalitetsgranskad:",Totalt!$B$1:$BP$1,0),FALSE)</f>
        <v>Ja</v>
      </c>
      <c r="E322" t="str">
        <f>VLOOKUP($B322,Miljö!$B$1:$AG$479,MATCH(E$3,Miljö!$B$1:$AK$1,0),FALSE)</f>
        <v>Ja</v>
      </c>
      <c r="F322" t="str">
        <f>VLOOKUP($B322,Miljö!$B$1:$AG$479,MATCH(F$3,Miljö!$B$1:$AK$1,0),FALSE)</f>
        <v>'''El producerad i eget biokraftvärmeverk'''</v>
      </c>
      <c r="G322">
        <f>VLOOKUP($B322,Miljö!$B$1:$AG$479,MATCH(G$3,Miljö!$B$1:$AK$1,0),FALSE)</f>
        <v>0.03</v>
      </c>
      <c r="H322">
        <f>VLOOKUP($B322,Miljö!$B$1:$AG$479,MATCH(H$3,Miljö!$B$1:$AK$1,0),FALSE)</f>
        <v>0</v>
      </c>
      <c r="I322">
        <f>VLOOKUP($B322,Miljö!$B$1:$AG$479,MATCH(I$3,Miljö!$B$1:$AK$1,0),FALSE)</f>
        <v>0</v>
      </c>
      <c r="K322">
        <f>VLOOKUP($B322,Totalt!$B$1:$BP$500,MATCH("total el",Totalt!$B$1:$BP$1,0),FALSE)</f>
        <v>8.0475300000000001</v>
      </c>
      <c r="M322" s="250">
        <f t="shared" si="13"/>
        <v>0.2414259</v>
      </c>
      <c r="N322" s="250">
        <f t="shared" si="14"/>
        <v>0</v>
      </c>
      <c r="O322" s="250">
        <f t="shared" si="15"/>
        <v>0</v>
      </c>
    </row>
    <row r="323" spans="1:15" x14ac:dyDescent="0.25">
      <c r="A323" s="2" t="s">
        <v>502</v>
      </c>
      <c r="B323" s="2" t="s">
        <v>503</v>
      </c>
      <c r="C323" t="str">
        <f>VLOOKUP($B323,Totalt!$B$1:$BP$500,MATCH("Kvalitetsgranskad:",Totalt!$B$1:$BP$1,0),FALSE)</f>
        <v>Ja</v>
      </c>
      <c r="E323" t="str">
        <f>VLOOKUP($B323,Miljö!$B$1:$AG$479,MATCH(E$3,Miljö!$B$1:$AK$1,0),FALSE)</f>
        <v>Ja</v>
      </c>
      <c r="F323" t="str">
        <f>VLOOKUP($B323,Miljö!$B$1:$AG$479,MATCH(F$3,Miljö!$B$1:$AK$1,0),FALSE)</f>
        <v>'Vattenkraft'</v>
      </c>
      <c r="G323">
        <f>VLOOKUP($B323,Miljö!$B$1:$AG$479,MATCH(G$3,Miljö!$B$1:$AK$1,0),FALSE)</f>
        <v>1.21</v>
      </c>
      <c r="H323">
        <f>VLOOKUP($B323,Miljö!$B$1:$AG$479,MATCH(H$3,Miljö!$B$1:$AK$1,0),FALSE)</f>
        <v>1.3</v>
      </c>
      <c r="I323">
        <f>VLOOKUP($B323,Miljö!$B$1:$AG$479,MATCH(I$3,Miljö!$B$1:$AK$1,0),FALSE)</f>
        <v>0</v>
      </c>
      <c r="K323">
        <f>VLOOKUP($B323,Totalt!$B$1:$BP$500,MATCH("total el",Totalt!$B$1:$BP$1,0),FALSE)</f>
        <v>8.7999999999999995E-2</v>
      </c>
      <c r="M323" s="250">
        <f t="shared" si="13"/>
        <v>0.10647999999999999</v>
      </c>
      <c r="N323" s="250">
        <f t="shared" si="14"/>
        <v>0.1144</v>
      </c>
      <c r="O323" s="250">
        <f t="shared" si="15"/>
        <v>0</v>
      </c>
    </row>
    <row r="324" spans="1:15" x14ac:dyDescent="0.25">
      <c r="A324" s="2" t="s">
        <v>502</v>
      </c>
      <c r="B324" s="2" t="s">
        <v>504</v>
      </c>
      <c r="C324" t="str">
        <f>VLOOKUP($B324,Totalt!$B$1:$BP$500,MATCH("Kvalitetsgranskad:",Totalt!$B$1:$BP$1,0),FALSE)</f>
        <v>Ja</v>
      </c>
      <c r="E324" t="str">
        <f>VLOOKUP($B324,Miljö!$B$1:$AG$479,MATCH(E$3,Miljö!$B$1:$AK$1,0),FALSE)</f>
        <v>Ja</v>
      </c>
      <c r="F324" t="str">
        <f>VLOOKUP($B324,Miljö!$B$1:$AG$479,MATCH(F$3,Miljö!$B$1:$AK$1,0),FALSE)</f>
        <v>'Vattenkraft'</v>
      </c>
      <c r="G324">
        <f>VLOOKUP($B324,Miljö!$B$1:$AG$479,MATCH(G$3,Miljö!$B$1:$AK$1,0),FALSE)</f>
        <v>1.21</v>
      </c>
      <c r="H324">
        <f>VLOOKUP($B324,Miljö!$B$1:$AG$479,MATCH(H$3,Miljö!$B$1:$AK$1,0),FALSE)</f>
        <v>1.3</v>
      </c>
      <c r="I324">
        <f>VLOOKUP($B324,Miljö!$B$1:$AG$479,MATCH(I$3,Miljö!$B$1:$AK$1,0),FALSE)</f>
        <v>0</v>
      </c>
      <c r="K324">
        <f>VLOOKUP($B324,Totalt!$B$1:$BP$500,MATCH("total el",Totalt!$B$1:$BP$1,0),FALSE)</f>
        <v>0.13</v>
      </c>
      <c r="M324" s="250">
        <f t="shared" si="13"/>
        <v>0.1573</v>
      </c>
      <c r="N324" s="250">
        <f t="shared" si="14"/>
        <v>0.16900000000000001</v>
      </c>
      <c r="O324" s="250">
        <f t="shared" si="15"/>
        <v>0</v>
      </c>
    </row>
    <row r="325" spans="1:15" x14ac:dyDescent="0.25">
      <c r="A325" s="2" t="s">
        <v>502</v>
      </c>
      <c r="B325" s="2" t="s">
        <v>505</v>
      </c>
      <c r="C325" t="str">
        <f>VLOOKUP($B325,Totalt!$B$1:$BP$500,MATCH("Kvalitetsgranskad:",Totalt!$B$1:$BP$1,0),FALSE)</f>
        <v>Ja</v>
      </c>
      <c r="E325" t="str">
        <f>VLOOKUP($B325,Miljö!$B$1:$AG$479,MATCH(E$3,Miljö!$B$1:$AK$1,0),FALSE)</f>
        <v>Ja</v>
      </c>
      <c r="F325" t="str">
        <f>VLOOKUP($B325,Miljö!$B$1:$AG$479,MATCH(F$3,Miljö!$B$1:$AK$1,0),FALSE)</f>
        <v>'Vattenkraft'</v>
      </c>
      <c r="G325">
        <f>VLOOKUP($B325,Miljö!$B$1:$AG$479,MATCH(G$3,Miljö!$B$1:$AK$1,0),FALSE)</f>
        <v>1.21</v>
      </c>
      <c r="H325">
        <f>VLOOKUP($B325,Miljö!$B$1:$AG$479,MATCH(H$3,Miljö!$B$1:$AK$1,0),FALSE)</f>
        <v>1.3</v>
      </c>
      <c r="I325">
        <f>VLOOKUP($B325,Miljö!$B$1:$AG$479,MATCH(I$3,Miljö!$B$1:$AK$1,0),FALSE)</f>
        <v>0</v>
      </c>
      <c r="K325">
        <f>VLOOKUP($B325,Totalt!$B$1:$BP$500,MATCH("total el",Totalt!$B$1:$BP$1,0),FALSE)</f>
        <v>10.794700000000001</v>
      </c>
      <c r="M325" s="250">
        <f t="shared" ref="M325:M388" si="16">IF(ISERROR($K325*G325),"",$K325*G325)</f>
        <v>13.061587000000001</v>
      </c>
      <c r="N325" s="250">
        <f t="shared" ref="N325:N388" si="17">IF(ISERROR($K325*H325),"",$K325*H325)</f>
        <v>14.033110000000001</v>
      </c>
      <c r="O325" s="250">
        <f t="shared" ref="O325:O388" si="18">IF(ISERROR($K325*I325),"",$K325*I325)</f>
        <v>0</v>
      </c>
    </row>
    <row r="326" spans="1:15" x14ac:dyDescent="0.25">
      <c r="A326" s="2" t="s">
        <v>506</v>
      </c>
      <c r="B326" s="2" t="s">
        <v>507</v>
      </c>
      <c r="C326" t="str">
        <f>VLOOKUP($B326,Totalt!$B$1:$BP$500,MATCH("Kvalitetsgranskad:",Totalt!$B$1:$BP$1,0),FALSE)</f>
        <v>Ja</v>
      </c>
      <c r="E326" t="str">
        <f>VLOOKUP($B326,Miljö!$B$1:$AG$479,MATCH(E$3,Miljö!$B$1:$AK$1,0),FALSE)</f>
        <v>Nej</v>
      </c>
      <c r="F326" t="str">
        <f>VLOOKUP($B326,Miljö!$B$1:$AG$479,MATCH(F$3,Miljö!$B$1:$AK$1,0),FALSE)</f>
        <v>-</v>
      </c>
      <c r="G326">
        <f>VLOOKUP($B326,Miljö!$B$1:$AG$479,MATCH(G$3,Miljö!$B$1:$AK$1,0),FALSE)</f>
        <v>2.38</v>
      </c>
      <c r="H326">
        <f>VLOOKUP($B326,Miljö!$B$1:$AG$479,MATCH(H$3,Miljö!$B$1:$AK$1,0),FALSE)</f>
        <v>344.47</v>
      </c>
      <c r="I326">
        <f>VLOOKUP($B326,Miljö!$B$1:$AG$479,MATCH(I$3,Miljö!$B$1:$AK$1,0),FALSE)</f>
        <v>0.42</v>
      </c>
      <c r="K326">
        <f>VLOOKUP($B326,Totalt!$B$1:$BP$500,MATCH("total el",Totalt!$B$1:$BP$1,0),FALSE)</f>
        <v>3.8469000000000003E-2</v>
      </c>
      <c r="M326" s="250">
        <f t="shared" si="16"/>
        <v>9.1556220000000008E-2</v>
      </c>
      <c r="N326" s="250">
        <f t="shared" si="17"/>
        <v>13.251416430000003</v>
      </c>
      <c r="O326" s="250">
        <f t="shared" si="18"/>
        <v>1.6156980000000001E-2</v>
      </c>
    </row>
    <row r="327" spans="1:15" x14ac:dyDescent="0.25">
      <c r="A327" s="2" t="s">
        <v>506</v>
      </c>
      <c r="B327" s="2" t="s">
        <v>508</v>
      </c>
      <c r="C327" t="str">
        <f>VLOOKUP($B327,Totalt!$B$1:$BP$500,MATCH("Kvalitetsgranskad:",Totalt!$B$1:$BP$1,0),FALSE)</f>
        <v>Ja</v>
      </c>
      <c r="E327" t="str">
        <f>VLOOKUP($B327,Miljö!$B$1:$AG$479,MATCH(E$3,Miljö!$B$1:$AK$1,0),FALSE)</f>
        <v>Nej</v>
      </c>
      <c r="F327" t="str">
        <f>VLOOKUP($B327,Miljö!$B$1:$AG$479,MATCH(F$3,Miljö!$B$1:$AK$1,0),FALSE)</f>
        <v>-</v>
      </c>
      <c r="G327">
        <f>VLOOKUP($B327,Miljö!$B$1:$AG$479,MATCH(G$3,Miljö!$B$1:$AK$1,0),FALSE)</f>
        <v>2.38</v>
      </c>
      <c r="H327">
        <f>VLOOKUP($B327,Miljö!$B$1:$AG$479,MATCH(H$3,Miljö!$B$1:$AK$1,0),FALSE)</f>
        <v>344.47</v>
      </c>
      <c r="I327">
        <f>VLOOKUP($B327,Miljö!$B$1:$AG$479,MATCH(I$3,Miljö!$B$1:$AK$1,0),FALSE)</f>
        <v>0.42</v>
      </c>
      <c r="K327">
        <f>VLOOKUP($B327,Totalt!$B$1:$BP$500,MATCH("total el",Totalt!$B$1:$BP$1,0),FALSE)</f>
        <v>1.5158999999999999E-2</v>
      </c>
      <c r="M327" s="250">
        <f t="shared" si="16"/>
        <v>3.6078419999999993E-2</v>
      </c>
      <c r="N327" s="250">
        <f t="shared" si="17"/>
        <v>5.2218207300000001</v>
      </c>
      <c r="O327" s="250">
        <f t="shared" si="18"/>
        <v>6.366779999999999E-3</v>
      </c>
    </row>
    <row r="328" spans="1:15" x14ac:dyDescent="0.25">
      <c r="A328" s="2" t="s">
        <v>506</v>
      </c>
      <c r="B328" s="2" t="s">
        <v>509</v>
      </c>
      <c r="C328" t="str">
        <f>VLOOKUP($B328,Totalt!$B$1:$BP$500,MATCH("Kvalitetsgranskad:",Totalt!$B$1:$BP$1,0),FALSE)</f>
        <v>Ja</v>
      </c>
      <c r="E328" t="str">
        <f>VLOOKUP($B328,Miljö!$B$1:$AG$479,MATCH(E$3,Miljö!$B$1:$AK$1,0),FALSE)</f>
        <v>Nej</v>
      </c>
      <c r="F328" t="str">
        <f>VLOOKUP($B328,Miljö!$B$1:$AG$479,MATCH(F$3,Miljö!$B$1:$AK$1,0),FALSE)</f>
        <v>-</v>
      </c>
      <c r="G328">
        <f>VLOOKUP($B328,Miljö!$B$1:$AG$479,MATCH(G$3,Miljö!$B$1:$AK$1,0),FALSE)</f>
        <v>2.38</v>
      </c>
      <c r="H328">
        <f>VLOOKUP($B328,Miljö!$B$1:$AG$479,MATCH(H$3,Miljö!$B$1:$AK$1,0),FALSE)</f>
        <v>344.47</v>
      </c>
      <c r="I328">
        <f>VLOOKUP($B328,Miljö!$B$1:$AG$479,MATCH(I$3,Miljö!$B$1:$AK$1,0),FALSE)</f>
        <v>0.42</v>
      </c>
      <c r="K328">
        <f>VLOOKUP($B328,Totalt!$B$1:$BP$500,MATCH("total el",Totalt!$B$1:$BP$1,0),FALSE)</f>
        <v>0.52010000000000001</v>
      </c>
      <c r="M328" s="250">
        <f t="shared" si="16"/>
        <v>1.237838</v>
      </c>
      <c r="N328" s="250">
        <f t="shared" si="17"/>
        <v>179.15884700000001</v>
      </c>
      <c r="O328" s="250">
        <f t="shared" si="18"/>
        <v>0.218442</v>
      </c>
    </row>
    <row r="329" spans="1:15" x14ac:dyDescent="0.25">
      <c r="A329" s="2" t="s">
        <v>510</v>
      </c>
      <c r="B329" s="2" t="s">
        <v>511</v>
      </c>
      <c r="C329" t="str">
        <f>VLOOKUP($B329,Totalt!$B$1:$BP$500,MATCH("Kvalitetsgranskad:",Totalt!$B$1:$BP$1,0),FALSE)</f>
        <v>Ja</v>
      </c>
      <c r="E329" t="str">
        <f>VLOOKUP($B329,Miljö!$B$1:$AG$479,MATCH(E$3,Miljö!$B$1:$AK$1,0),FALSE)</f>
        <v>Ja</v>
      </c>
      <c r="F329" t="str">
        <f>VLOOKUP($B329,Miljö!$B$1:$AG$479,MATCH(F$3,Miljö!$B$1:$AK$1,0),FALSE)</f>
        <v>'sol. vind. vatten (100% klimatneutral)'</v>
      </c>
      <c r="G329">
        <f>VLOOKUP($B329,Miljö!$B$1:$AG$479,MATCH(G$3,Miljö!$B$1:$AK$1,0),FALSE)</f>
        <v>2.38</v>
      </c>
      <c r="H329">
        <f>VLOOKUP($B329,Miljö!$B$1:$AG$479,MATCH(H$3,Miljö!$B$1:$AK$1,0),FALSE)</f>
        <v>8.61</v>
      </c>
      <c r="I329">
        <f>VLOOKUP($B329,Miljö!$B$1:$AG$479,MATCH(I$3,Miljö!$B$1:$AK$1,0),FALSE)</f>
        <v>0</v>
      </c>
      <c r="K329">
        <f>VLOOKUP($B329,Totalt!$B$1:$BP$500,MATCH("total el",Totalt!$B$1:$BP$1,0),FALSE)</f>
        <v>0.14499999999999999</v>
      </c>
      <c r="M329" s="250">
        <f t="shared" si="16"/>
        <v>0.34509999999999996</v>
      </c>
      <c r="N329" s="250">
        <f t="shared" si="17"/>
        <v>1.2484499999999998</v>
      </c>
      <c r="O329" s="250">
        <f t="shared" si="18"/>
        <v>0</v>
      </c>
    </row>
    <row r="330" spans="1:15" x14ac:dyDescent="0.25">
      <c r="A330" s="2" t="s">
        <v>510</v>
      </c>
      <c r="B330" s="2" t="s">
        <v>512</v>
      </c>
      <c r="C330" t="str">
        <f>VLOOKUP($B330,Totalt!$B$1:$BP$500,MATCH("Kvalitetsgranskad:",Totalt!$B$1:$BP$1,0),FALSE)</f>
        <v>Ja</v>
      </c>
      <c r="E330" t="str">
        <f>VLOOKUP($B330,Miljö!$B$1:$AG$479,MATCH(E$3,Miljö!$B$1:$AK$1,0),FALSE)</f>
        <v>Ja</v>
      </c>
      <c r="F330" t="str">
        <f>VLOOKUP($B330,Miljö!$B$1:$AG$479,MATCH(F$3,Miljö!$B$1:$AK$1,0),FALSE)</f>
        <v>'sol. vind. vatten'</v>
      </c>
      <c r="G330">
        <f>VLOOKUP($B330,Miljö!$B$1:$AG$479,MATCH(G$3,Miljö!$B$1:$AK$1,0),FALSE)</f>
        <v>2.38</v>
      </c>
      <c r="H330">
        <f>VLOOKUP($B330,Miljö!$B$1:$AG$479,MATCH(H$3,Miljö!$B$1:$AK$1,0),FALSE)</f>
        <v>8.61</v>
      </c>
      <c r="I330">
        <f>VLOOKUP($B330,Miljö!$B$1:$AG$479,MATCH(I$3,Miljö!$B$1:$AK$1,0),FALSE)</f>
        <v>0</v>
      </c>
      <c r="K330">
        <f>VLOOKUP($B330,Totalt!$B$1:$BP$500,MATCH("total el",Totalt!$B$1:$BP$1,0),FALSE)</f>
        <v>0.18099999999999999</v>
      </c>
      <c r="M330" s="250">
        <f t="shared" si="16"/>
        <v>0.43077999999999994</v>
      </c>
      <c r="N330" s="250">
        <f t="shared" si="17"/>
        <v>1.5584099999999999</v>
      </c>
      <c r="O330" s="250">
        <f t="shared" si="18"/>
        <v>0</v>
      </c>
    </row>
    <row r="331" spans="1:15" x14ac:dyDescent="0.25">
      <c r="A331" s="2" t="s">
        <v>510</v>
      </c>
      <c r="B331" s="2" t="s">
        <v>513</v>
      </c>
      <c r="C331" t="str">
        <f>VLOOKUP($B331,Totalt!$B$1:$BP$500,MATCH("Kvalitetsgranskad:",Totalt!$B$1:$BP$1,0),FALSE)</f>
        <v>Ja</v>
      </c>
      <c r="E331" t="str">
        <f>VLOOKUP($B331,Miljö!$B$1:$AG$479,MATCH(E$3,Miljö!$B$1:$AK$1,0),FALSE)</f>
        <v>Ja</v>
      </c>
      <c r="F331" t="str">
        <f>VLOOKUP($B331,Miljö!$B$1:$AG$479,MATCH(F$3,Miljö!$B$1:$AK$1,0),FALSE)</f>
        <v>'sol. vind. vatten'</v>
      </c>
      <c r="G331">
        <f>VLOOKUP($B331,Miljö!$B$1:$AG$479,MATCH(G$3,Miljö!$B$1:$AK$1,0),FALSE)</f>
        <v>2.38</v>
      </c>
      <c r="H331">
        <f>VLOOKUP($B331,Miljö!$B$1:$AG$479,MATCH(H$3,Miljö!$B$1:$AK$1,0),FALSE)</f>
        <v>8.61</v>
      </c>
      <c r="I331">
        <f>VLOOKUP($B331,Miljö!$B$1:$AG$479,MATCH(I$3,Miljö!$B$1:$AK$1,0),FALSE)</f>
        <v>0</v>
      </c>
      <c r="K331">
        <f>VLOOKUP($B331,Totalt!$B$1:$BP$500,MATCH("total el",Totalt!$B$1:$BP$1,0),FALSE)</f>
        <v>4.2000000000000003E-2</v>
      </c>
      <c r="M331" s="250">
        <f t="shared" si="16"/>
        <v>9.9960000000000007E-2</v>
      </c>
      <c r="N331" s="250">
        <f t="shared" si="17"/>
        <v>0.36162</v>
      </c>
      <c r="O331" s="250">
        <f t="shared" si="18"/>
        <v>0</v>
      </c>
    </row>
    <row r="332" spans="1:15" x14ac:dyDescent="0.25">
      <c r="A332" s="2" t="s">
        <v>510</v>
      </c>
      <c r="B332" s="2" t="s">
        <v>514</v>
      </c>
      <c r="C332" t="str">
        <f>VLOOKUP($B332,Totalt!$B$1:$BP$500,MATCH("Kvalitetsgranskad:",Totalt!$B$1:$BP$1,0),FALSE)</f>
        <v>Ja</v>
      </c>
      <c r="E332" t="str">
        <f>VLOOKUP($B332,Miljö!$B$1:$AG$479,MATCH(E$3,Miljö!$B$1:$AK$1,0),FALSE)</f>
        <v>Ja</v>
      </c>
      <c r="F332" t="str">
        <f>VLOOKUP($B332,Miljö!$B$1:$AG$479,MATCH(F$3,Miljö!$B$1:$AK$1,0),FALSE)</f>
        <v>'sol. vind. vatten'</v>
      </c>
      <c r="G332">
        <f>VLOOKUP($B332,Miljö!$B$1:$AG$479,MATCH(G$3,Miljö!$B$1:$AK$1,0),FALSE)</f>
        <v>2.38</v>
      </c>
      <c r="H332">
        <f>VLOOKUP($B332,Miljö!$B$1:$AG$479,MATCH(H$3,Miljö!$B$1:$AK$1,0),FALSE)</f>
        <v>8.61</v>
      </c>
      <c r="I332">
        <f>VLOOKUP($B332,Miljö!$B$1:$AG$479,MATCH(I$3,Miljö!$B$1:$AK$1,0),FALSE)</f>
        <v>0</v>
      </c>
      <c r="K332">
        <f>VLOOKUP($B332,Totalt!$B$1:$BP$500,MATCH("total el",Totalt!$B$1:$BP$1,0),FALSE)</f>
        <v>47.206999999999994</v>
      </c>
      <c r="M332" s="250">
        <f t="shared" si="16"/>
        <v>112.35265999999999</v>
      </c>
      <c r="N332" s="250">
        <f t="shared" si="17"/>
        <v>406.45226999999994</v>
      </c>
      <c r="O332" s="250">
        <f t="shared" si="18"/>
        <v>0</v>
      </c>
    </row>
    <row r="333" spans="1:15" x14ac:dyDescent="0.25">
      <c r="A333" s="2" t="s">
        <v>515</v>
      </c>
      <c r="B333" s="2" t="s">
        <v>516</v>
      </c>
      <c r="C333" t="str">
        <f>VLOOKUP($B333,Totalt!$B$1:$BP$500,MATCH("Kvalitetsgranskad:",Totalt!$B$1:$BP$1,0),FALSE)</f>
        <v>Ja</v>
      </c>
      <c r="E333" t="str">
        <f>VLOOKUP($B333,Miljö!$B$1:$AG$479,MATCH(E$3,Miljö!$B$1:$AK$1,0),FALSE)</f>
        <v>Ja</v>
      </c>
      <c r="F333" t="str">
        <f>VLOOKUP($B333,Miljö!$B$1:$AG$479,MATCH(F$3,Miljö!$B$1:$AK$1,0),FALSE)</f>
        <v>'Vatten'</v>
      </c>
      <c r="G333">
        <f>VLOOKUP($B333,Miljö!$B$1:$AG$479,MATCH(G$3,Miljö!$B$1:$AK$1,0),FALSE)</f>
        <v>1.1000000000000001</v>
      </c>
      <c r="H333">
        <f>VLOOKUP($B333,Miljö!$B$1:$AG$479,MATCH(H$3,Miljö!$B$1:$AK$1,0),FALSE)</f>
        <v>0</v>
      </c>
      <c r="I333">
        <f>VLOOKUP($B333,Miljö!$B$1:$AG$479,MATCH(I$3,Miljö!$B$1:$AK$1,0),FALSE)</f>
        <v>0</v>
      </c>
      <c r="K333">
        <f>VLOOKUP($B333,Totalt!$B$1:$BP$500,MATCH("total el",Totalt!$B$1:$BP$1,0),FALSE)</f>
        <v>0.59064000000000005</v>
      </c>
      <c r="M333" s="250">
        <f t="shared" si="16"/>
        <v>0.64970400000000006</v>
      </c>
      <c r="N333" s="250">
        <f t="shared" si="17"/>
        <v>0</v>
      </c>
      <c r="O333" s="250">
        <f t="shared" si="18"/>
        <v>0</v>
      </c>
    </row>
    <row r="334" spans="1:15" x14ac:dyDescent="0.25">
      <c r="A334" s="2" t="s">
        <v>515</v>
      </c>
      <c r="B334" s="2" t="s">
        <v>517</v>
      </c>
      <c r="C334" t="str">
        <f>VLOOKUP($B334,Totalt!$B$1:$BP$500,MATCH("Kvalitetsgranskad:",Totalt!$B$1:$BP$1,0),FALSE)</f>
        <v>Ja</v>
      </c>
      <c r="E334" t="str">
        <f>VLOOKUP($B334,Miljö!$B$1:$AG$479,MATCH(E$3,Miljö!$B$1:$AK$1,0),FALSE)</f>
        <v>Ja</v>
      </c>
      <c r="F334" t="str">
        <f>VLOOKUP($B334,Miljö!$B$1:$AG$479,MATCH(F$3,Miljö!$B$1:$AK$1,0),FALSE)</f>
        <v>'vatten'</v>
      </c>
      <c r="G334">
        <f>VLOOKUP($B334,Miljö!$B$1:$AG$479,MATCH(G$3,Miljö!$B$1:$AK$1,0),FALSE)</f>
        <v>1.1000000000000001</v>
      </c>
      <c r="H334">
        <f>VLOOKUP($B334,Miljö!$B$1:$AG$479,MATCH(H$3,Miljö!$B$1:$AK$1,0),FALSE)</f>
        <v>0</v>
      </c>
      <c r="I334">
        <f>VLOOKUP($B334,Miljö!$B$1:$AG$479,MATCH(I$3,Miljö!$B$1:$AK$1,0),FALSE)</f>
        <v>0</v>
      </c>
      <c r="K334">
        <f>VLOOKUP($B334,Totalt!$B$1:$BP$500,MATCH("total el",Totalt!$B$1:$BP$1,0),FALSE)</f>
        <v>0.81899999999999995</v>
      </c>
      <c r="M334" s="250">
        <f t="shared" si="16"/>
        <v>0.90090000000000003</v>
      </c>
      <c r="N334" s="250">
        <f t="shared" si="17"/>
        <v>0</v>
      </c>
      <c r="O334" s="250">
        <f t="shared" si="18"/>
        <v>0</v>
      </c>
    </row>
    <row r="335" spans="1:15" x14ac:dyDescent="0.25">
      <c r="A335" s="2" t="s">
        <v>518</v>
      </c>
      <c r="B335" s="2" t="s">
        <v>519</v>
      </c>
      <c r="C335" t="str">
        <f>VLOOKUP($B335,Totalt!$B$1:$BP$500,MATCH("Kvalitetsgranskad:",Totalt!$B$1:$BP$1,0),FALSE)</f>
        <v>Ja</v>
      </c>
      <c r="E335" t="str">
        <f>VLOOKUP($B335,Miljö!$B$1:$AG$479,MATCH(E$3,Miljö!$B$1:$AK$1,0),FALSE)</f>
        <v>Nej</v>
      </c>
      <c r="F335" t="str">
        <f>VLOOKUP($B335,Miljö!$B$1:$AG$479,MATCH(F$3,Miljö!$B$1:$AK$1,0),FALSE)</f>
        <v>-</v>
      </c>
      <c r="G335">
        <f>VLOOKUP($B335,Miljö!$B$1:$AG$479,MATCH(G$3,Miljö!$B$1:$AK$1,0),FALSE)</f>
        <v>2.38</v>
      </c>
      <c r="H335">
        <f>VLOOKUP($B335,Miljö!$B$1:$AG$479,MATCH(H$3,Miljö!$B$1:$AK$1,0),FALSE)</f>
        <v>344.47</v>
      </c>
      <c r="I335">
        <f>VLOOKUP($B335,Miljö!$B$1:$AG$479,MATCH(I$3,Miljö!$B$1:$AK$1,0),FALSE)</f>
        <v>0.42</v>
      </c>
      <c r="K335">
        <f>VLOOKUP($B335,Totalt!$B$1:$BP$500,MATCH("total el",Totalt!$B$1:$BP$1,0),FALSE)</f>
        <v>0.67500000000000004</v>
      </c>
      <c r="M335" s="250">
        <f t="shared" si="16"/>
        <v>1.6065</v>
      </c>
      <c r="N335" s="250">
        <f t="shared" si="17"/>
        <v>232.51725000000005</v>
      </c>
      <c r="O335" s="250">
        <f t="shared" si="18"/>
        <v>0.28350000000000003</v>
      </c>
    </row>
    <row r="336" spans="1:15" x14ac:dyDescent="0.25">
      <c r="A336" s="2" t="s">
        <v>520</v>
      </c>
      <c r="B336" s="2" t="s">
        <v>521</v>
      </c>
      <c r="C336" t="str">
        <f>VLOOKUP($B336,Totalt!$B$1:$BP$500,MATCH("Kvalitetsgranskad:",Totalt!$B$1:$BP$1,0),FALSE)</f>
        <v>Ja</v>
      </c>
      <c r="E336" t="str">
        <f>VLOOKUP($B336,Miljö!$B$1:$AG$479,MATCH(E$3,Miljö!$B$1:$AK$1,0),FALSE)</f>
        <v>Ja</v>
      </c>
      <c r="F336" t="str">
        <f>VLOOKUP($B336,Miljö!$B$1:$AG$479,MATCH(F$3,Miljö!$B$1:$AK$1,0),FALSE)</f>
        <v>'Vind 83% vatten 17 %'</v>
      </c>
      <c r="G336">
        <f>VLOOKUP($B336,Miljö!$B$1:$AG$479,MATCH(G$3,Miljö!$B$1:$AK$1,0),FALSE)</f>
        <v>0.27</v>
      </c>
      <c r="H336">
        <f>VLOOKUP($B336,Miljö!$B$1:$AG$479,MATCH(H$3,Miljö!$B$1:$AK$1,0),FALSE)</f>
        <v>0</v>
      </c>
      <c r="I336">
        <f>VLOOKUP($B336,Miljö!$B$1:$AG$479,MATCH(I$3,Miljö!$B$1:$AK$1,0),FALSE)</f>
        <v>0</v>
      </c>
      <c r="K336">
        <f>VLOOKUP($B336,Totalt!$B$1:$BP$500,MATCH("total el",Totalt!$B$1:$BP$1,0),FALSE)</f>
        <v>0.58050000000000002</v>
      </c>
      <c r="M336" s="250">
        <f t="shared" si="16"/>
        <v>0.15673500000000001</v>
      </c>
      <c r="N336" s="250">
        <f t="shared" si="17"/>
        <v>0</v>
      </c>
      <c r="O336" s="250">
        <f t="shared" si="18"/>
        <v>0</v>
      </c>
    </row>
    <row r="337" spans="1:15" x14ac:dyDescent="0.25">
      <c r="A337" s="2" t="s">
        <v>520</v>
      </c>
      <c r="B337" s="2" t="s">
        <v>522</v>
      </c>
      <c r="C337" t="str">
        <f>VLOOKUP($B337,Totalt!$B$1:$BP$500,MATCH("Kvalitetsgranskad:",Totalt!$B$1:$BP$1,0),FALSE)</f>
        <v>Ja</v>
      </c>
      <c r="E337" t="str">
        <f>VLOOKUP($B337,Miljö!$B$1:$AG$479,MATCH(E$3,Miljö!$B$1:$AK$1,0),FALSE)</f>
        <v>Ja</v>
      </c>
      <c r="F337" t="str">
        <f>VLOOKUP($B337,Miljö!$B$1:$AG$479,MATCH(F$3,Miljö!$B$1:$AK$1,0),FALSE)</f>
        <v>'Vind 83 % vatten 17 %'</v>
      </c>
      <c r="G337">
        <f>VLOOKUP($B337,Miljö!$B$1:$AG$479,MATCH(G$3,Miljö!$B$1:$AK$1,0),FALSE)</f>
        <v>0.27</v>
      </c>
      <c r="H337">
        <f>VLOOKUP($B337,Miljö!$B$1:$AG$479,MATCH(H$3,Miljö!$B$1:$AK$1,0),FALSE)</f>
        <v>0</v>
      </c>
      <c r="I337">
        <f>VLOOKUP($B337,Miljö!$B$1:$AG$479,MATCH(I$3,Miljö!$B$1:$AK$1,0),FALSE)</f>
        <v>0</v>
      </c>
      <c r="K337">
        <f>VLOOKUP($B337,Totalt!$B$1:$BP$500,MATCH("total el",Totalt!$B$1:$BP$1,0),FALSE)</f>
        <v>2.6080000000000001</v>
      </c>
      <c r="M337" s="250">
        <f t="shared" si="16"/>
        <v>0.70416000000000012</v>
      </c>
      <c r="N337" s="250">
        <f t="shared" si="17"/>
        <v>0</v>
      </c>
      <c r="O337" s="250">
        <f t="shared" si="18"/>
        <v>0</v>
      </c>
    </row>
    <row r="338" spans="1:15" x14ac:dyDescent="0.25">
      <c r="A338" s="2" t="s">
        <v>520</v>
      </c>
      <c r="B338" s="2" t="s">
        <v>523</v>
      </c>
      <c r="C338" t="str">
        <f>VLOOKUP($B338,Totalt!$B$1:$BP$500,MATCH("Kvalitetsgranskad:",Totalt!$B$1:$BP$1,0),FALSE)</f>
        <v>Ja</v>
      </c>
      <c r="E338" t="str">
        <f>VLOOKUP($B338,Miljö!$B$1:$AG$479,MATCH(E$3,Miljö!$B$1:$AK$1,0),FALSE)</f>
        <v>Ja</v>
      </c>
      <c r="F338" t="str">
        <f>VLOOKUP($B338,Miljö!$B$1:$AG$479,MATCH(F$3,Miljö!$B$1:$AK$1,0),FALSE)</f>
        <v>'vind 83 % vatten 17 %'</v>
      </c>
      <c r="G338">
        <f>VLOOKUP($B338,Miljö!$B$1:$AG$479,MATCH(G$3,Miljö!$B$1:$AK$1,0),FALSE)</f>
        <v>0.27</v>
      </c>
      <c r="H338">
        <f>VLOOKUP($B338,Miljö!$B$1:$AG$479,MATCH(H$3,Miljö!$B$1:$AK$1,0),FALSE)</f>
        <v>0</v>
      </c>
      <c r="I338">
        <f>VLOOKUP($B338,Miljö!$B$1:$AG$479,MATCH(I$3,Miljö!$B$1:$AK$1,0),FALSE)</f>
        <v>0</v>
      </c>
      <c r="K338">
        <f>VLOOKUP($B338,Totalt!$B$1:$BP$500,MATCH("total el",Totalt!$B$1:$BP$1,0),FALSE)</f>
        <v>8.5999999999999993E-2</v>
      </c>
      <c r="M338" s="250">
        <f t="shared" si="16"/>
        <v>2.3220000000000001E-2</v>
      </c>
      <c r="N338" s="250">
        <f t="shared" si="17"/>
        <v>0</v>
      </c>
      <c r="O338" s="250">
        <f t="shared" si="18"/>
        <v>0</v>
      </c>
    </row>
    <row r="339" spans="1:15" x14ac:dyDescent="0.25">
      <c r="A339" s="2" t="s">
        <v>524</v>
      </c>
      <c r="B339" s="2" t="s">
        <v>11</v>
      </c>
      <c r="C339" t="str">
        <f>VLOOKUP($B339,Totalt!$B$1:$BP$500,MATCH("Kvalitetsgranskad:",Totalt!$B$1:$BP$1,0),FALSE)</f>
        <v>Ja</v>
      </c>
      <c r="E339" t="str">
        <f>VLOOKUP($B339,Miljö!$B$1:$AG$479,MATCH(E$3,Miljö!$B$1:$AK$1,0),FALSE)</f>
        <v>Nej</v>
      </c>
      <c r="F339" t="str">
        <f>VLOOKUP($B339,Miljö!$B$1:$AG$479,MATCH(F$3,Miljö!$B$1:$AK$1,0),FALSE)</f>
        <v>-</v>
      </c>
      <c r="G339">
        <f>VLOOKUP($B339,Miljö!$B$1:$AG$479,MATCH(G$3,Miljö!$B$1:$AK$1,0),FALSE)</f>
        <v>2.38</v>
      </c>
      <c r="H339">
        <f>VLOOKUP($B339,Miljö!$B$1:$AG$479,MATCH(H$3,Miljö!$B$1:$AK$1,0),FALSE)</f>
        <v>344.47</v>
      </c>
      <c r="I339">
        <f>VLOOKUP($B339,Miljö!$B$1:$AG$479,MATCH(I$3,Miljö!$B$1:$AK$1,0),FALSE)</f>
        <v>0.42</v>
      </c>
      <c r="K339">
        <f>VLOOKUP($B339,Totalt!$B$1:$BP$500,MATCH("total el",Totalt!$B$1:$BP$1,0),FALSE)</f>
        <v>3.4979999999999998</v>
      </c>
      <c r="M339" s="250">
        <f t="shared" si="16"/>
        <v>8.3252399999999991</v>
      </c>
      <c r="N339" s="250">
        <f t="shared" si="17"/>
        <v>1204.95606</v>
      </c>
      <c r="O339" s="250">
        <f t="shared" si="18"/>
        <v>1.4691599999999998</v>
      </c>
    </row>
    <row r="340" spans="1:15" x14ac:dyDescent="0.25">
      <c r="A340" s="2" t="s">
        <v>524</v>
      </c>
      <c r="B340" s="2" t="s">
        <v>525</v>
      </c>
      <c r="C340" t="str">
        <f>VLOOKUP($B340,Totalt!$B$1:$BP$500,MATCH("Kvalitetsgranskad:",Totalt!$B$1:$BP$1,0),FALSE)</f>
        <v>Ja</v>
      </c>
      <c r="E340" t="str">
        <f>VLOOKUP($B340,Miljö!$B$1:$AG$479,MATCH(E$3,Miljö!$B$1:$AK$1,0),FALSE)</f>
        <v>Nej</v>
      </c>
      <c r="F340" t="str">
        <f>VLOOKUP($B340,Miljö!$B$1:$AG$479,MATCH(F$3,Miljö!$B$1:$AK$1,0),FALSE)</f>
        <v>-</v>
      </c>
      <c r="G340">
        <f>VLOOKUP($B340,Miljö!$B$1:$AG$479,MATCH(G$3,Miljö!$B$1:$AK$1,0),FALSE)</f>
        <v>2.38</v>
      </c>
      <c r="H340">
        <f>VLOOKUP($B340,Miljö!$B$1:$AG$479,MATCH(H$3,Miljö!$B$1:$AK$1,0),FALSE)</f>
        <v>344.47</v>
      </c>
      <c r="I340">
        <f>VLOOKUP($B340,Miljö!$B$1:$AG$479,MATCH(I$3,Miljö!$B$1:$AK$1,0),FALSE)</f>
        <v>0.42</v>
      </c>
      <c r="K340">
        <f>VLOOKUP($B340,Totalt!$B$1:$BP$500,MATCH("total el",Totalt!$B$1:$BP$1,0),FALSE)</f>
        <v>4.7E-2</v>
      </c>
      <c r="M340" s="250">
        <f t="shared" si="16"/>
        <v>0.11186</v>
      </c>
      <c r="N340" s="250">
        <f t="shared" si="17"/>
        <v>16.190090000000001</v>
      </c>
      <c r="O340" s="250">
        <f t="shared" si="18"/>
        <v>1.9740000000000001E-2</v>
      </c>
    </row>
    <row r="341" spans="1:15" x14ac:dyDescent="0.25">
      <c r="A341" s="2" t="s">
        <v>524</v>
      </c>
      <c r="B341" s="2" t="s">
        <v>318</v>
      </c>
      <c r="C341" t="str">
        <f>VLOOKUP($B341,Totalt!$B$1:$BP$500,MATCH("Kvalitetsgranskad:",Totalt!$B$1:$BP$1,0),FALSE)</f>
        <v>Ja</v>
      </c>
      <c r="E341" t="str">
        <f>VLOOKUP($B341,Miljö!$B$1:$AG$479,MATCH(E$3,Miljö!$B$1:$AK$1,0),FALSE)</f>
        <v>Nej</v>
      </c>
      <c r="F341" t="str">
        <f>VLOOKUP($B341,Miljö!$B$1:$AG$479,MATCH(F$3,Miljö!$B$1:$AK$1,0),FALSE)</f>
        <v>-</v>
      </c>
      <c r="G341">
        <f>VLOOKUP($B341,Miljö!$B$1:$AG$479,MATCH(G$3,Miljö!$B$1:$AK$1,0),FALSE)</f>
        <v>2.38</v>
      </c>
      <c r="H341">
        <f>VLOOKUP($B341,Miljö!$B$1:$AG$479,MATCH(H$3,Miljö!$B$1:$AK$1,0),FALSE)</f>
        <v>344.47</v>
      </c>
      <c r="I341">
        <f>VLOOKUP($B341,Miljö!$B$1:$AG$479,MATCH(I$3,Miljö!$B$1:$AK$1,0),FALSE)</f>
        <v>0.42</v>
      </c>
      <c r="K341">
        <f>VLOOKUP($B341,Totalt!$B$1:$BP$500,MATCH("total el",Totalt!$B$1:$BP$1,0),FALSE)</f>
        <v>0.308</v>
      </c>
      <c r="M341" s="250">
        <f t="shared" si="16"/>
        <v>0.73303999999999991</v>
      </c>
      <c r="N341" s="250">
        <f t="shared" si="17"/>
        <v>106.09676</v>
      </c>
      <c r="O341" s="250">
        <f t="shared" si="18"/>
        <v>0.12936</v>
      </c>
    </row>
    <row r="342" spans="1:15" x14ac:dyDescent="0.25">
      <c r="A342" s="2" t="s">
        <v>526</v>
      </c>
      <c r="B342" s="2" t="s">
        <v>527</v>
      </c>
      <c r="C342" t="str">
        <f>VLOOKUP($B342,Totalt!$B$1:$BP$500,MATCH("Kvalitetsgranskad:",Totalt!$B$1:$BP$1,0),FALSE)</f>
        <v>Ja</v>
      </c>
      <c r="E342" t="str">
        <f>VLOOKUP($B342,Miljö!$B$1:$AG$479,MATCH(E$3,Miljö!$B$1:$AK$1,0),FALSE)</f>
        <v>Ja</v>
      </c>
      <c r="F342" t="str">
        <f>VLOOKUP($B342,Miljö!$B$1:$AG$479,MATCH(F$3,Miljö!$B$1:$AK$1,0),FALSE)</f>
        <v>'vattenfalls elmix'</v>
      </c>
      <c r="G342">
        <f>VLOOKUP($B342,Miljö!$B$1:$AG$479,MATCH(G$3,Miljö!$B$1:$AK$1,0),FALSE)</f>
        <v>2.38</v>
      </c>
      <c r="H342">
        <f>VLOOKUP($B342,Miljö!$B$1:$AG$479,MATCH(H$3,Miljö!$B$1:$AK$1,0),FALSE)</f>
        <v>6.33</v>
      </c>
      <c r="I342">
        <f>VLOOKUP($B342,Miljö!$B$1:$AG$479,MATCH(I$3,Miljö!$B$1:$AK$1,0),FALSE)</f>
        <v>0.42</v>
      </c>
      <c r="K342">
        <f>VLOOKUP($B342,Totalt!$B$1:$BP$500,MATCH("total el",Totalt!$B$1:$BP$1,0),FALSE)</f>
        <v>0.60199999999999998</v>
      </c>
      <c r="M342" s="250">
        <f t="shared" si="16"/>
        <v>1.4327599999999998</v>
      </c>
      <c r="N342" s="250">
        <f t="shared" si="17"/>
        <v>3.8106599999999999</v>
      </c>
      <c r="O342" s="250">
        <f t="shared" si="18"/>
        <v>0.25284000000000001</v>
      </c>
    </row>
    <row r="343" spans="1:15" x14ac:dyDescent="0.25">
      <c r="A343" s="2" t="s">
        <v>526</v>
      </c>
      <c r="B343" s="2" t="s">
        <v>528</v>
      </c>
      <c r="C343" t="str">
        <f>VLOOKUP($B343,Totalt!$B$1:$BP$500,MATCH("Kvalitetsgranskad:",Totalt!$B$1:$BP$1,0),FALSE)</f>
        <v>Ja</v>
      </c>
      <c r="E343" t="str">
        <f>VLOOKUP($B343,Miljö!$B$1:$AG$479,MATCH(E$3,Miljö!$B$1:$AK$1,0),FALSE)</f>
        <v>Ja</v>
      </c>
      <c r="F343" t="str">
        <f>VLOOKUP($B343,Miljö!$B$1:$AG$479,MATCH(F$3,Miljö!$B$1:$AK$1,0),FALSE)</f>
        <v>'Egenproducerad bioel'</v>
      </c>
      <c r="G343">
        <f>VLOOKUP($B343,Miljö!$B$1:$AG$479,MATCH(G$3,Miljö!$B$1:$AK$1,0),FALSE)</f>
        <v>0.05</v>
      </c>
      <c r="H343">
        <f>VLOOKUP($B343,Miljö!$B$1:$AG$479,MATCH(H$3,Miljö!$B$1:$AK$1,0),FALSE)</f>
        <v>0</v>
      </c>
      <c r="I343">
        <f>VLOOKUP($B343,Miljö!$B$1:$AG$479,MATCH(I$3,Miljö!$B$1:$AK$1,0),FALSE)</f>
        <v>0</v>
      </c>
      <c r="K343">
        <f>VLOOKUP($B343,Totalt!$B$1:$BP$500,MATCH("total el",Totalt!$B$1:$BP$1,0),FALSE)</f>
        <v>20.976900000000001</v>
      </c>
      <c r="M343" s="250">
        <f t="shared" si="16"/>
        <v>1.048845</v>
      </c>
      <c r="N343" s="250">
        <f t="shared" si="17"/>
        <v>0</v>
      </c>
      <c r="O343" s="250">
        <f t="shared" si="18"/>
        <v>0</v>
      </c>
    </row>
    <row r="344" spans="1:15" x14ac:dyDescent="0.25">
      <c r="A344" s="2" t="s">
        <v>526</v>
      </c>
      <c r="B344" s="2" t="s">
        <v>529</v>
      </c>
      <c r="C344" t="str">
        <f>VLOOKUP($B344,Totalt!$B$1:$BP$500,MATCH("Kvalitetsgranskad:",Totalt!$B$1:$BP$1,0),FALSE)</f>
        <v>Ja</v>
      </c>
      <c r="E344" t="str">
        <f>VLOOKUP($B344,Miljö!$B$1:$AG$479,MATCH(E$3,Miljö!$B$1:$AK$1,0),FALSE)</f>
        <v>Ja</v>
      </c>
      <c r="F344" t="str">
        <f>VLOOKUP($B344,Miljö!$B$1:$AG$479,MATCH(F$3,Miljö!$B$1:$AK$1,0),FALSE)</f>
        <v>'Vattenfalls elmix ospec energikälla'</v>
      </c>
      <c r="G344">
        <f>VLOOKUP($B344,Miljö!$B$1:$AG$479,MATCH(G$3,Miljö!$B$1:$AK$1,0),FALSE)</f>
        <v>2.36</v>
      </c>
      <c r="H344">
        <f>VLOOKUP($B344,Miljö!$B$1:$AG$479,MATCH(H$3,Miljö!$B$1:$AK$1,0),FALSE)</f>
        <v>6.66</v>
      </c>
      <c r="I344">
        <f>VLOOKUP($B344,Miljö!$B$1:$AG$479,MATCH(I$3,Miljö!$B$1:$AK$1,0),FALSE)</f>
        <v>0.1</v>
      </c>
      <c r="K344">
        <f>VLOOKUP($B344,Totalt!$B$1:$BP$500,MATCH("total el",Totalt!$B$1:$BP$1,0),FALSE)</f>
        <v>3.2</v>
      </c>
      <c r="M344" s="250">
        <f t="shared" si="16"/>
        <v>7.5519999999999996</v>
      </c>
      <c r="N344" s="250">
        <f t="shared" si="17"/>
        <v>21.312000000000001</v>
      </c>
      <c r="O344" s="250">
        <f t="shared" si="18"/>
        <v>0.32000000000000006</v>
      </c>
    </row>
    <row r="345" spans="1:15" x14ac:dyDescent="0.25">
      <c r="A345" s="2" t="s">
        <v>526</v>
      </c>
      <c r="B345" s="2" t="s">
        <v>530</v>
      </c>
      <c r="C345" t="str">
        <f>VLOOKUP($B345,Totalt!$B$1:$BP$500,MATCH("Kvalitetsgranskad:",Totalt!$B$1:$BP$1,0),FALSE)</f>
        <v>Ja</v>
      </c>
      <c r="E345" t="str">
        <f>VLOOKUP($B345,Miljö!$B$1:$AG$479,MATCH(E$3,Miljö!$B$1:$AK$1,0),FALSE)</f>
        <v>Ja</v>
      </c>
      <c r="F345" t="str">
        <f>VLOOKUP($B345,Miljö!$B$1:$AG$479,MATCH(F$3,Miljö!$B$1:$AK$1,0),FALSE)</f>
        <v>-</v>
      </c>
      <c r="G345">
        <f>VLOOKUP($B345,Miljö!$B$1:$AG$479,MATCH(G$3,Miljö!$B$1:$AK$1,0),FALSE)</f>
        <v>2.36</v>
      </c>
      <c r="H345">
        <f>VLOOKUP($B345,Miljö!$B$1:$AG$479,MATCH(H$3,Miljö!$B$1:$AK$1,0),FALSE)</f>
        <v>5.69</v>
      </c>
      <c r="I345">
        <f>VLOOKUP($B345,Miljö!$B$1:$AG$479,MATCH(I$3,Miljö!$B$1:$AK$1,0),FALSE)</f>
        <v>0.42</v>
      </c>
      <c r="K345">
        <f>VLOOKUP($B345,Totalt!$B$1:$BP$500,MATCH("total el",Totalt!$B$1:$BP$1,0),FALSE)</f>
        <v>0.32700000000000001</v>
      </c>
      <c r="M345" s="250">
        <f t="shared" si="16"/>
        <v>0.77171999999999996</v>
      </c>
      <c r="N345" s="250">
        <f t="shared" si="17"/>
        <v>1.8606300000000002</v>
      </c>
      <c r="O345" s="250">
        <f t="shared" si="18"/>
        <v>0.13733999999999999</v>
      </c>
    </row>
    <row r="346" spans="1:15" x14ac:dyDescent="0.25">
      <c r="A346" s="2" t="s">
        <v>526</v>
      </c>
      <c r="B346" s="2" t="s">
        <v>531</v>
      </c>
      <c r="C346" t="str">
        <f>VLOOKUP($B346,Totalt!$B$1:$BP$500,MATCH("Kvalitetsgranskad:",Totalt!$B$1:$BP$1,0),FALSE)</f>
        <v>Ja</v>
      </c>
      <c r="E346" t="str">
        <f>VLOOKUP($B346,Miljö!$B$1:$AG$479,MATCH(E$3,Miljö!$B$1:$AK$1,0),FALSE)</f>
        <v>Ja</v>
      </c>
      <c r="F346" t="str">
        <f>VLOOKUP($B346,Miljö!$B$1:$AG$479,MATCH(F$3,Miljö!$B$1:$AK$1,0),FALSE)</f>
        <v>'Vattenfall restmix'</v>
      </c>
      <c r="G346">
        <f>VLOOKUP($B346,Miljö!$B$1:$AG$479,MATCH(G$3,Miljö!$B$1:$AK$1,0),FALSE)</f>
        <v>1.9</v>
      </c>
      <c r="H346">
        <f>VLOOKUP($B346,Miljö!$B$1:$AG$479,MATCH(H$3,Miljö!$B$1:$AK$1,0),FALSE)</f>
        <v>6.33</v>
      </c>
      <c r="I346">
        <f>VLOOKUP($B346,Miljö!$B$1:$AG$479,MATCH(I$3,Miljö!$B$1:$AK$1,0),FALSE)</f>
        <v>0</v>
      </c>
      <c r="K346">
        <f>VLOOKUP($B346,Totalt!$B$1:$BP$500,MATCH("total el",Totalt!$B$1:$BP$1,0),FALSE)</f>
        <v>1.9</v>
      </c>
      <c r="M346" s="250">
        <f t="shared" si="16"/>
        <v>3.61</v>
      </c>
      <c r="N346" s="250">
        <f t="shared" si="17"/>
        <v>12.026999999999999</v>
      </c>
      <c r="O346" s="250">
        <f t="shared" si="18"/>
        <v>0</v>
      </c>
    </row>
    <row r="347" spans="1:15" x14ac:dyDescent="0.25">
      <c r="A347" s="2" t="s">
        <v>526</v>
      </c>
      <c r="B347" s="2" t="s">
        <v>532</v>
      </c>
      <c r="C347" t="str">
        <f>VLOOKUP($B347,Totalt!$B$1:$BP$500,MATCH("Kvalitetsgranskad:",Totalt!$B$1:$BP$1,0),FALSE)</f>
        <v>Ja</v>
      </c>
      <c r="E347" t="str">
        <f>VLOOKUP($B347,Miljö!$B$1:$AG$479,MATCH(E$3,Miljö!$B$1:$AK$1,0),FALSE)</f>
        <v>Ja</v>
      </c>
      <c r="F347" t="str">
        <f>VLOOKUP($B347,Miljö!$B$1:$AG$479,MATCH(F$3,Miljö!$B$1:$AK$1,0),FALSE)</f>
        <v>'vattenfalls elmix'</v>
      </c>
      <c r="G347">
        <f>VLOOKUP($B347,Miljö!$B$1:$AG$479,MATCH(G$3,Miljö!$B$1:$AK$1,0),FALSE)</f>
        <v>2.38</v>
      </c>
      <c r="H347">
        <f>VLOOKUP($B347,Miljö!$B$1:$AG$479,MATCH(H$3,Miljö!$B$1:$AK$1,0),FALSE)</f>
        <v>6.33</v>
      </c>
      <c r="I347">
        <f>VLOOKUP($B347,Miljö!$B$1:$AG$479,MATCH(I$3,Miljö!$B$1:$AK$1,0),FALSE)</f>
        <v>0.42</v>
      </c>
      <c r="K347">
        <f>VLOOKUP($B347,Totalt!$B$1:$BP$500,MATCH("total el",Totalt!$B$1:$BP$1,0),FALSE)</f>
        <v>9.1151400000000002</v>
      </c>
      <c r="M347" s="250">
        <f t="shared" si="16"/>
        <v>21.6940332</v>
      </c>
      <c r="N347" s="250">
        <f t="shared" si="17"/>
        <v>57.698836200000002</v>
      </c>
      <c r="O347" s="250">
        <f t="shared" si="18"/>
        <v>3.8283588000000002</v>
      </c>
    </row>
    <row r="348" spans="1:15" x14ac:dyDescent="0.25">
      <c r="A348" s="2" t="s">
        <v>526</v>
      </c>
      <c r="B348" s="2" t="s">
        <v>533</v>
      </c>
      <c r="C348" t="str">
        <f>VLOOKUP($B348,Totalt!$B$1:$BP$500,MATCH("Kvalitetsgranskad:",Totalt!$B$1:$BP$1,0),FALSE)</f>
        <v>Ja</v>
      </c>
      <c r="E348" t="str">
        <f>VLOOKUP($B348,Miljö!$B$1:$AG$479,MATCH(E$3,Miljö!$B$1:$AK$1,0),FALSE)</f>
        <v>Ja</v>
      </c>
      <c r="F348" t="str">
        <f>VLOOKUP($B348,Miljö!$B$1:$AG$479,MATCH(F$3,Miljö!$B$1:$AK$1,0),FALSE)</f>
        <v>'Egenproducerad el. biobränsle'</v>
      </c>
      <c r="G348">
        <f>VLOOKUP($B348,Miljö!$B$1:$AG$479,MATCH(G$3,Miljö!$B$1:$AK$1,0),FALSE)</f>
        <v>0.05</v>
      </c>
      <c r="H348">
        <f>VLOOKUP($B348,Miljö!$B$1:$AG$479,MATCH(H$3,Miljö!$B$1:$AK$1,0),FALSE)</f>
        <v>0</v>
      </c>
      <c r="I348">
        <f>VLOOKUP($B348,Miljö!$B$1:$AG$479,MATCH(I$3,Miljö!$B$1:$AK$1,0),FALSE)</f>
        <v>0</v>
      </c>
      <c r="K348">
        <f>VLOOKUP($B348,Totalt!$B$1:$BP$500,MATCH("total el",Totalt!$B$1:$BP$1,0),FALSE)</f>
        <v>12.378399999999999</v>
      </c>
      <c r="M348" s="250">
        <f t="shared" si="16"/>
        <v>0.61892000000000003</v>
      </c>
      <c r="N348" s="250">
        <f t="shared" si="17"/>
        <v>0</v>
      </c>
      <c r="O348" s="250">
        <f t="shared" si="18"/>
        <v>0</v>
      </c>
    </row>
    <row r="349" spans="1:15" x14ac:dyDescent="0.25">
      <c r="A349" s="2" t="s">
        <v>526</v>
      </c>
      <c r="B349" s="2" t="s">
        <v>534</v>
      </c>
      <c r="C349" t="str">
        <f>VLOOKUP($B349,Totalt!$B$1:$BP$500,MATCH("Kvalitetsgranskad:",Totalt!$B$1:$BP$1,0),FALSE)</f>
        <v>Ja</v>
      </c>
      <c r="E349" t="str">
        <f>VLOOKUP($B349,Miljö!$B$1:$AG$479,MATCH(E$3,Miljö!$B$1:$AK$1,0),FALSE)</f>
        <v>Ja</v>
      </c>
      <c r="F349" t="str">
        <f>VLOOKUP($B349,Miljö!$B$1:$AG$479,MATCH(F$3,Miljö!$B$1:$AK$1,0),FALSE)</f>
        <v>'Vattenfalls elmix ospec energikälla'</v>
      </c>
      <c r="G349">
        <f>VLOOKUP($B349,Miljö!$B$1:$AG$479,MATCH(G$3,Miljö!$B$1:$AK$1,0),FALSE)</f>
        <v>2.36</v>
      </c>
      <c r="H349">
        <f>VLOOKUP($B349,Miljö!$B$1:$AG$479,MATCH(H$3,Miljö!$B$1:$AK$1,0),FALSE)</f>
        <v>6.66</v>
      </c>
      <c r="I349">
        <f>VLOOKUP($B349,Miljö!$B$1:$AG$479,MATCH(I$3,Miljö!$B$1:$AK$1,0),FALSE)</f>
        <v>0.1</v>
      </c>
      <c r="K349">
        <f>VLOOKUP($B349,Totalt!$B$1:$BP$500,MATCH("total el",Totalt!$B$1:$BP$1,0),FALSE)</f>
        <v>0.44479999999999997</v>
      </c>
      <c r="M349" s="250">
        <f t="shared" si="16"/>
        <v>1.0497279999999998</v>
      </c>
      <c r="N349" s="250">
        <f t="shared" si="17"/>
        <v>2.9623679999999997</v>
      </c>
      <c r="O349" s="250">
        <f t="shared" si="18"/>
        <v>4.4479999999999999E-2</v>
      </c>
    </row>
    <row r="350" spans="1:15" x14ac:dyDescent="0.25">
      <c r="A350" s="2" t="s">
        <v>526</v>
      </c>
      <c r="B350" s="2" t="s">
        <v>535</v>
      </c>
      <c r="C350" t="str">
        <f>VLOOKUP($B350,Totalt!$B$1:$BP$500,MATCH("Kvalitetsgranskad:",Totalt!$B$1:$BP$1,0),FALSE)</f>
        <v>Ja</v>
      </c>
      <c r="E350" t="str">
        <f>VLOOKUP($B350,Miljö!$B$1:$AG$479,MATCH(E$3,Miljö!$B$1:$AK$1,0),FALSE)</f>
        <v>Ja</v>
      </c>
      <c r="F350" t="str">
        <f>VLOOKUP($B350,Miljö!$B$1:$AG$479,MATCH(F$3,Miljö!$B$1:$AK$1,0),FALSE)</f>
        <v>'Vattenfall restmix'</v>
      </c>
      <c r="G350">
        <f>VLOOKUP($B350,Miljö!$B$1:$AG$479,MATCH(G$3,Miljö!$B$1:$AK$1,0),FALSE)</f>
        <v>1.9</v>
      </c>
      <c r="H350">
        <f>VLOOKUP($B350,Miljö!$B$1:$AG$479,MATCH(H$3,Miljö!$B$1:$AK$1,0),FALSE)</f>
        <v>6.33</v>
      </c>
      <c r="I350">
        <f>VLOOKUP($B350,Miljö!$B$1:$AG$479,MATCH(I$3,Miljö!$B$1:$AK$1,0),FALSE)</f>
        <v>0</v>
      </c>
      <c r="K350">
        <f>VLOOKUP($B350,Totalt!$B$1:$BP$500,MATCH("total el",Totalt!$B$1:$BP$1,0),FALSE)</f>
        <v>0.2</v>
      </c>
      <c r="M350" s="250">
        <f t="shared" si="16"/>
        <v>0.38</v>
      </c>
      <c r="N350" s="250">
        <f t="shared" si="17"/>
        <v>1.266</v>
      </c>
      <c r="O350" s="250">
        <f t="shared" si="18"/>
        <v>0</v>
      </c>
    </row>
    <row r="351" spans="1:15" x14ac:dyDescent="0.25">
      <c r="A351" s="2" t="s">
        <v>526</v>
      </c>
      <c r="B351" s="2" t="s">
        <v>536</v>
      </c>
      <c r="C351" t="str">
        <f>VLOOKUP($B351,Totalt!$B$1:$BP$500,MATCH("Kvalitetsgranskad:",Totalt!$B$1:$BP$1,0),FALSE)</f>
        <v>Ja</v>
      </c>
      <c r="E351" t="str">
        <f>VLOOKUP($B351,Miljö!$B$1:$AG$479,MATCH(E$3,Miljö!$B$1:$AK$1,0),FALSE)</f>
        <v>Ja</v>
      </c>
      <c r="F351" t="str">
        <f>VLOOKUP($B351,Miljö!$B$1:$AG$479,MATCH(F$3,Miljö!$B$1:$AK$1,0),FALSE)</f>
        <v>'Vattenfall restmix'</v>
      </c>
      <c r="G351">
        <f>VLOOKUP($B351,Miljö!$B$1:$AG$479,MATCH(G$3,Miljö!$B$1:$AK$1,0),FALSE)</f>
        <v>1.9</v>
      </c>
      <c r="H351">
        <f>VLOOKUP($B351,Miljö!$B$1:$AG$479,MATCH(H$3,Miljö!$B$1:$AK$1,0),FALSE)</f>
        <v>6.33</v>
      </c>
      <c r="I351">
        <f>VLOOKUP($B351,Miljö!$B$1:$AG$479,MATCH(I$3,Miljö!$B$1:$AK$1,0),FALSE)</f>
        <v>0</v>
      </c>
      <c r="K351">
        <f>VLOOKUP($B351,Totalt!$B$1:$BP$500,MATCH("total el",Totalt!$B$1:$BP$1,0),FALSE)</f>
        <v>163.95249999999999</v>
      </c>
      <c r="M351" s="250">
        <f t="shared" si="16"/>
        <v>311.50974999999994</v>
      </c>
      <c r="N351" s="250">
        <f t="shared" si="17"/>
        <v>1037.8193249999999</v>
      </c>
      <c r="O351" s="250">
        <f t="shared" si="18"/>
        <v>0</v>
      </c>
    </row>
    <row r="352" spans="1:15" x14ac:dyDescent="0.25">
      <c r="A352" s="2" t="s">
        <v>526</v>
      </c>
      <c r="B352" s="2" t="s">
        <v>537</v>
      </c>
      <c r="C352" t="str">
        <f>VLOOKUP($B352,Totalt!$B$1:$BP$500,MATCH("Kvalitetsgranskad:",Totalt!$B$1:$BP$1,0),FALSE)</f>
        <v>Ja</v>
      </c>
      <c r="E352" t="str">
        <f>VLOOKUP($B352,Miljö!$B$1:$AG$479,MATCH(E$3,Miljö!$B$1:$AK$1,0),FALSE)</f>
        <v>Ja</v>
      </c>
      <c r="F352" t="str">
        <f>VLOOKUP($B352,Miljö!$B$1:$AG$479,MATCH(F$3,Miljö!$B$1:$AK$1,0),FALSE)</f>
        <v>'Vattenfalls elmix'</v>
      </c>
      <c r="G352">
        <f>VLOOKUP($B352,Miljö!$B$1:$AG$479,MATCH(G$3,Miljö!$B$1:$AK$1,0),FALSE)</f>
        <v>2.36</v>
      </c>
      <c r="H352">
        <f>VLOOKUP($B352,Miljö!$B$1:$AG$479,MATCH(H$3,Miljö!$B$1:$AK$1,0),FALSE)</f>
        <v>6.33</v>
      </c>
      <c r="I352">
        <f>VLOOKUP($B352,Miljö!$B$1:$AG$479,MATCH(I$3,Miljö!$B$1:$AK$1,0),FALSE)</f>
        <v>0.55000000000000004</v>
      </c>
      <c r="K352">
        <f>VLOOKUP($B352,Totalt!$B$1:$BP$500,MATCH("total el",Totalt!$B$1:$BP$1,0),FALSE)</f>
        <v>1</v>
      </c>
      <c r="M352" s="250">
        <f t="shared" si="16"/>
        <v>2.36</v>
      </c>
      <c r="N352" s="250">
        <f t="shared" si="17"/>
        <v>6.33</v>
      </c>
      <c r="O352" s="250">
        <f t="shared" si="18"/>
        <v>0.55000000000000004</v>
      </c>
    </row>
    <row r="353" spans="1:15" x14ac:dyDescent="0.25">
      <c r="A353" s="2" t="s">
        <v>538</v>
      </c>
      <c r="B353" s="2" t="s">
        <v>539</v>
      </c>
      <c r="C353" t="str">
        <f>VLOOKUP($B353,Totalt!$B$1:$BP$500,MATCH("Kvalitetsgranskad:",Totalt!$B$1:$BP$1,0),FALSE)</f>
        <v>Ja</v>
      </c>
      <c r="E353" t="str">
        <f>VLOOKUP($B353,Miljö!$B$1:$AG$479,MATCH(E$3,Miljö!$B$1:$AK$1,0),FALSE)</f>
        <v>Nej</v>
      </c>
      <c r="F353" t="str">
        <f>VLOOKUP($B353,Miljö!$B$1:$AG$479,MATCH(F$3,Miljö!$B$1:$AK$1,0),FALSE)</f>
        <v>-</v>
      </c>
      <c r="G353">
        <f>VLOOKUP($B353,Miljö!$B$1:$AG$479,MATCH(G$3,Miljö!$B$1:$AK$1,0),FALSE)</f>
        <v>2.38</v>
      </c>
      <c r="H353">
        <f>VLOOKUP($B353,Miljö!$B$1:$AG$479,MATCH(H$3,Miljö!$B$1:$AK$1,0),FALSE)</f>
        <v>344.47</v>
      </c>
      <c r="I353">
        <f>VLOOKUP($B353,Miljö!$B$1:$AG$479,MATCH(I$3,Miljö!$B$1:$AK$1,0),FALSE)</f>
        <v>0.42</v>
      </c>
      <c r="K353">
        <f>VLOOKUP($B353,Totalt!$B$1:$BP$500,MATCH("total el",Totalt!$B$1:$BP$1,0),FALSE)</f>
        <v>0.1</v>
      </c>
      <c r="M353" s="250">
        <f t="shared" si="16"/>
        <v>0.23799999999999999</v>
      </c>
      <c r="N353" s="250">
        <f t="shared" si="17"/>
        <v>34.447000000000003</v>
      </c>
      <c r="O353" s="250">
        <f t="shared" si="18"/>
        <v>4.2000000000000003E-2</v>
      </c>
    </row>
    <row r="354" spans="1:15" x14ac:dyDescent="0.25">
      <c r="A354" s="2" t="s">
        <v>538</v>
      </c>
      <c r="B354" s="2" t="s">
        <v>540</v>
      </c>
      <c r="C354" t="str">
        <f>VLOOKUP($B354,Totalt!$B$1:$BP$500,MATCH("Kvalitetsgranskad:",Totalt!$B$1:$BP$1,0),FALSE)</f>
        <v>Ja</v>
      </c>
      <c r="E354" t="str">
        <f>VLOOKUP($B354,Miljö!$B$1:$AG$479,MATCH(E$3,Miljö!$B$1:$AK$1,0),FALSE)</f>
        <v>Nej</v>
      </c>
      <c r="F354" t="str">
        <f>VLOOKUP($B354,Miljö!$B$1:$AG$479,MATCH(F$3,Miljö!$B$1:$AK$1,0),FALSE)</f>
        <v>-</v>
      </c>
      <c r="G354">
        <f>VLOOKUP($B354,Miljö!$B$1:$AG$479,MATCH(G$3,Miljö!$B$1:$AK$1,0),FALSE)</f>
        <v>2.38</v>
      </c>
      <c r="H354">
        <f>VLOOKUP($B354,Miljö!$B$1:$AG$479,MATCH(H$3,Miljö!$B$1:$AK$1,0),FALSE)</f>
        <v>344.47</v>
      </c>
      <c r="I354">
        <f>VLOOKUP($B354,Miljö!$B$1:$AG$479,MATCH(I$3,Miljö!$B$1:$AK$1,0),FALSE)</f>
        <v>0.42</v>
      </c>
      <c r="K354">
        <f>VLOOKUP($B354,Totalt!$B$1:$BP$500,MATCH("total el",Totalt!$B$1:$BP$1,0),FALSE)</f>
        <v>0.1</v>
      </c>
      <c r="M354" s="250">
        <f t="shared" si="16"/>
        <v>0.23799999999999999</v>
      </c>
      <c r="N354" s="250">
        <f t="shared" si="17"/>
        <v>34.447000000000003</v>
      </c>
      <c r="O354" s="250">
        <f t="shared" si="18"/>
        <v>4.2000000000000003E-2</v>
      </c>
    </row>
    <row r="355" spans="1:15" x14ac:dyDescent="0.25">
      <c r="A355" s="2" t="s">
        <v>538</v>
      </c>
      <c r="B355" s="2" t="s">
        <v>541</v>
      </c>
      <c r="C355" t="str">
        <f>VLOOKUP($B355,Totalt!$B$1:$BP$500,MATCH("Kvalitetsgranskad:",Totalt!$B$1:$BP$1,0),FALSE)</f>
        <v>Ja</v>
      </c>
      <c r="E355" t="str">
        <f>VLOOKUP($B355,Miljö!$B$1:$AG$479,MATCH(E$3,Miljö!$B$1:$AK$1,0),FALSE)</f>
        <v>Nej</v>
      </c>
      <c r="F355" t="str">
        <f>VLOOKUP($B355,Miljö!$B$1:$AG$479,MATCH(F$3,Miljö!$B$1:$AK$1,0),FALSE)</f>
        <v>'-'</v>
      </c>
      <c r="G355">
        <f>VLOOKUP($B355,Miljö!$B$1:$AG$479,MATCH(G$3,Miljö!$B$1:$AK$1,0),FALSE)</f>
        <v>2.38</v>
      </c>
      <c r="H355">
        <f>VLOOKUP($B355,Miljö!$B$1:$AG$479,MATCH(H$3,Miljö!$B$1:$AK$1,0),FALSE)</f>
        <v>344.47</v>
      </c>
      <c r="I355">
        <f>VLOOKUP($B355,Miljö!$B$1:$AG$479,MATCH(I$3,Miljö!$B$1:$AK$1,0),FALSE)</f>
        <v>0.42</v>
      </c>
      <c r="K355">
        <f>VLOOKUP($B355,Totalt!$B$1:$BP$500,MATCH("total el",Totalt!$B$1:$BP$1,0),FALSE)</f>
        <v>4.3563200000000002</v>
      </c>
      <c r="M355" s="250">
        <f t="shared" si="16"/>
        <v>10.3680416</v>
      </c>
      <c r="N355" s="250">
        <f t="shared" si="17"/>
        <v>1500.6215504000002</v>
      </c>
      <c r="O355" s="250">
        <f t="shared" si="18"/>
        <v>1.8296543999999999</v>
      </c>
    </row>
    <row r="356" spans="1:15" x14ac:dyDescent="0.25">
      <c r="A356" s="2" t="s">
        <v>542</v>
      </c>
      <c r="B356" s="2" t="s">
        <v>543</v>
      </c>
      <c r="C356" t="str">
        <f>VLOOKUP($B356,Totalt!$B$1:$BP$500,MATCH("Kvalitetsgranskad:",Totalt!$B$1:$BP$1,0),FALSE)</f>
        <v>Ja</v>
      </c>
      <c r="E356" t="str">
        <f>VLOOKUP($B356,Miljö!$B$1:$AG$479,MATCH(E$3,Miljö!$B$1:$AK$1,0),FALSE)</f>
        <v>Ja</v>
      </c>
      <c r="F356" t="str">
        <f>VLOOKUP($B356,Miljö!$B$1:$AG$479,MATCH(F$3,Miljö!$B$1:$AK$1,0),FALSE)</f>
        <v>'Vind. vatten. biobränsle'</v>
      </c>
      <c r="G356">
        <f>VLOOKUP($B356,Miljö!$B$1:$AG$479,MATCH(G$3,Miljö!$B$1:$AK$1,0),FALSE)</f>
        <v>1.3</v>
      </c>
      <c r="H356">
        <f>VLOOKUP($B356,Miljö!$B$1:$AG$479,MATCH(H$3,Miljö!$B$1:$AK$1,0),FALSE)</f>
        <v>30</v>
      </c>
      <c r="I356">
        <f>VLOOKUP($B356,Miljö!$B$1:$AG$479,MATCH(I$3,Miljö!$B$1:$AK$1,0),FALSE)</f>
        <v>0</v>
      </c>
      <c r="K356">
        <f>VLOOKUP($B356,Totalt!$B$1:$BP$500,MATCH("total el",Totalt!$B$1:$BP$1,0),FALSE)</f>
        <v>0.14699999999999999</v>
      </c>
      <c r="M356" s="250">
        <f t="shared" si="16"/>
        <v>0.19109999999999999</v>
      </c>
      <c r="N356" s="250">
        <f t="shared" si="17"/>
        <v>4.41</v>
      </c>
      <c r="O356" s="250">
        <f t="shared" si="18"/>
        <v>0</v>
      </c>
    </row>
    <row r="357" spans="1:15" x14ac:dyDescent="0.25">
      <c r="A357" s="2" t="s">
        <v>542</v>
      </c>
      <c r="B357" s="2" t="s">
        <v>544</v>
      </c>
      <c r="C357" t="str">
        <f>VLOOKUP($B357,Totalt!$B$1:$BP$500,MATCH("Kvalitetsgranskad:",Totalt!$B$1:$BP$1,0),FALSE)</f>
        <v>Ja</v>
      </c>
      <c r="E357" t="str">
        <f>VLOOKUP($B357,Miljö!$B$1:$AG$479,MATCH(E$3,Miljö!$B$1:$AK$1,0),FALSE)</f>
        <v>Ja</v>
      </c>
      <c r="F357" t="str">
        <f>VLOOKUP($B357,Miljö!$B$1:$AG$479,MATCH(F$3,Miljö!$B$1:$AK$1,0),FALSE)</f>
        <v>'Vattenel EPD. kraftvärme bio'</v>
      </c>
      <c r="G357">
        <f>VLOOKUP($B357,Miljö!$B$1:$AG$479,MATCH(G$3,Miljö!$B$1:$AK$1,0),FALSE)</f>
        <v>1.1000000000000001</v>
      </c>
      <c r="H357">
        <f>VLOOKUP($B357,Miljö!$B$1:$AG$479,MATCH(H$3,Miljö!$B$1:$AK$1,0),FALSE)</f>
        <v>1.4999999999999999E-4</v>
      </c>
      <c r="I357">
        <f>VLOOKUP($B357,Miljö!$B$1:$AG$479,MATCH(I$3,Miljö!$B$1:$AK$1,0),FALSE)</f>
        <v>0</v>
      </c>
      <c r="K357">
        <f>VLOOKUP($B357,Totalt!$B$1:$BP$500,MATCH("total el",Totalt!$B$1:$BP$1,0),FALSE)</f>
        <v>0.10299999999999999</v>
      </c>
      <c r="M357" s="250">
        <f t="shared" si="16"/>
        <v>0.1133</v>
      </c>
      <c r="N357" s="250">
        <f t="shared" si="17"/>
        <v>1.5449999999999999E-5</v>
      </c>
      <c r="O357" s="250">
        <f t="shared" si="18"/>
        <v>0</v>
      </c>
    </row>
    <row r="358" spans="1:15" x14ac:dyDescent="0.25">
      <c r="A358" s="2" t="s">
        <v>542</v>
      </c>
      <c r="B358" s="2" t="s">
        <v>545</v>
      </c>
      <c r="C358" t="str">
        <f>VLOOKUP($B358,Totalt!$B$1:$BP$500,MATCH("Kvalitetsgranskad:",Totalt!$B$1:$BP$1,0),FALSE)</f>
        <v>Ja</v>
      </c>
      <c r="E358" t="str">
        <f>VLOOKUP($B358,Miljö!$B$1:$AG$479,MATCH(E$3,Miljö!$B$1:$AK$1,0),FALSE)</f>
        <v>Ja</v>
      </c>
      <c r="F358" t="str">
        <f>VLOOKUP($B358,Miljö!$B$1:$AG$479,MATCH(F$3,Miljö!$B$1:$AK$1,0),FALSE)</f>
        <v>'Vattenel EPD. Kraftvärme bio'</v>
      </c>
      <c r="G358">
        <f>VLOOKUP($B358,Miljö!$B$1:$AG$479,MATCH(G$3,Miljö!$B$1:$AK$1,0),FALSE)</f>
        <v>1.1000000000000001</v>
      </c>
      <c r="H358">
        <f>VLOOKUP($B358,Miljö!$B$1:$AG$479,MATCH(H$3,Miljö!$B$1:$AK$1,0),FALSE)</f>
        <v>1.4999999999999999E-4</v>
      </c>
      <c r="I358">
        <f>VLOOKUP($B358,Miljö!$B$1:$AG$479,MATCH(I$3,Miljö!$B$1:$AK$1,0),FALSE)</f>
        <v>0</v>
      </c>
      <c r="K358">
        <f>VLOOKUP($B358,Totalt!$B$1:$BP$500,MATCH("total el",Totalt!$B$1:$BP$1,0),FALSE)</f>
        <v>0.152</v>
      </c>
      <c r="M358" s="250">
        <f t="shared" si="16"/>
        <v>0.16720000000000002</v>
      </c>
      <c r="N358" s="250">
        <f t="shared" si="17"/>
        <v>2.2799999999999999E-5</v>
      </c>
      <c r="O358" s="250">
        <f t="shared" si="18"/>
        <v>0</v>
      </c>
    </row>
    <row r="359" spans="1:15" x14ac:dyDescent="0.25">
      <c r="A359" s="2" t="s">
        <v>542</v>
      </c>
      <c r="B359" s="2" t="s">
        <v>546</v>
      </c>
      <c r="C359" t="str">
        <f>VLOOKUP($B359,Totalt!$B$1:$BP$500,MATCH("Kvalitetsgranskad:",Totalt!$B$1:$BP$1,0),FALSE)</f>
        <v>Ja</v>
      </c>
      <c r="E359" t="str">
        <f>VLOOKUP($B359,Miljö!$B$1:$AG$479,MATCH(E$3,Miljö!$B$1:$AK$1,0),FALSE)</f>
        <v>Ja</v>
      </c>
      <c r="F359" t="str">
        <f>VLOOKUP($B359,Miljö!$B$1:$AG$479,MATCH(F$3,Miljö!$B$1:$AK$1,0),FALSE)</f>
        <v>'Vattenel EPD. kraftvärme bio'</v>
      </c>
      <c r="G359">
        <f>VLOOKUP($B359,Miljö!$B$1:$AG$479,MATCH(G$3,Miljö!$B$1:$AK$1,0),FALSE)</f>
        <v>1.1000000000000001</v>
      </c>
      <c r="H359">
        <f>VLOOKUP($B359,Miljö!$B$1:$AG$479,MATCH(H$3,Miljö!$B$1:$AK$1,0),FALSE)</f>
        <v>1.4999999999999999E-4</v>
      </c>
      <c r="I359">
        <f>VLOOKUP($B359,Miljö!$B$1:$AG$479,MATCH(I$3,Miljö!$B$1:$AK$1,0),FALSE)</f>
        <v>0</v>
      </c>
      <c r="K359">
        <f>VLOOKUP($B359,Totalt!$B$1:$BP$500,MATCH("total el",Totalt!$B$1:$BP$1,0),FALSE)</f>
        <v>0.19400000000000001</v>
      </c>
      <c r="M359" s="250">
        <f t="shared" si="16"/>
        <v>0.21340000000000003</v>
      </c>
      <c r="N359" s="250">
        <f t="shared" si="17"/>
        <v>2.9099999999999999E-5</v>
      </c>
      <c r="O359" s="250">
        <f t="shared" si="18"/>
        <v>0</v>
      </c>
    </row>
    <row r="360" spans="1:15" x14ac:dyDescent="0.25">
      <c r="A360" s="2" t="s">
        <v>542</v>
      </c>
      <c r="B360" s="2" t="s">
        <v>547</v>
      </c>
      <c r="C360" t="str">
        <f>VLOOKUP($B360,Totalt!$B$1:$BP$500,MATCH("Kvalitetsgranskad:",Totalt!$B$1:$BP$1,0),FALSE)</f>
        <v>Ja</v>
      </c>
      <c r="E360" t="str">
        <f>VLOOKUP($B360,Miljö!$B$1:$AG$479,MATCH(E$3,Miljö!$B$1:$AK$1,0),FALSE)</f>
        <v>Ja</v>
      </c>
      <c r="F360" t="str">
        <f>VLOOKUP($B360,Miljö!$B$1:$AG$479,MATCH(F$3,Miljö!$B$1:$AK$1,0),FALSE)</f>
        <v>'Vattenel EPD. kraftvärme bio'</v>
      </c>
      <c r="G360">
        <f>VLOOKUP($B360,Miljö!$B$1:$AG$479,MATCH(G$3,Miljö!$B$1:$AK$1,0),FALSE)</f>
        <v>1.1000000000000001</v>
      </c>
      <c r="H360">
        <f>VLOOKUP($B360,Miljö!$B$1:$AG$479,MATCH(H$3,Miljö!$B$1:$AK$1,0),FALSE)</f>
        <v>1.4999999999999999E-4</v>
      </c>
      <c r="I360">
        <f>VLOOKUP($B360,Miljö!$B$1:$AG$479,MATCH(I$3,Miljö!$B$1:$AK$1,0),FALSE)</f>
        <v>0</v>
      </c>
      <c r="K360">
        <f>VLOOKUP($B360,Totalt!$B$1:$BP$500,MATCH("total el",Totalt!$B$1:$BP$1,0),FALSE)</f>
        <v>3.67977</v>
      </c>
      <c r="M360" s="250">
        <f t="shared" si="16"/>
        <v>4.0477470000000002</v>
      </c>
      <c r="N360" s="250">
        <f t="shared" si="17"/>
        <v>5.5196549999999992E-4</v>
      </c>
      <c r="O360" s="250">
        <f t="shared" si="18"/>
        <v>0</v>
      </c>
    </row>
    <row r="361" spans="1:15" x14ac:dyDescent="0.25">
      <c r="A361" s="2" t="s">
        <v>548</v>
      </c>
      <c r="B361" s="2" t="s">
        <v>549</v>
      </c>
      <c r="C361" t="str">
        <f>VLOOKUP($B361,Totalt!$B$1:$BP$500,MATCH("Kvalitetsgranskad:",Totalt!$B$1:$BP$1,0),FALSE)</f>
        <v>Ja</v>
      </c>
      <c r="E361" t="str">
        <f>VLOOKUP($B361,Miljö!$B$1:$AG$479,MATCH(E$3,Miljö!$B$1:$AK$1,0),FALSE)</f>
        <v>Ja</v>
      </c>
      <c r="F361" t="str">
        <f>VLOOKUP($B361,Miljö!$B$1:$AG$479,MATCH(F$3,Miljö!$B$1:$AK$1,0),FALSE)</f>
        <v>'Blå el från vattenkraft'</v>
      </c>
      <c r="G361">
        <f>VLOOKUP($B361,Miljö!$B$1:$AG$479,MATCH(G$3,Miljö!$B$1:$AK$1,0),FALSE)</f>
        <v>1.1000000000000001</v>
      </c>
      <c r="H361">
        <f>VLOOKUP($B361,Miljö!$B$1:$AG$479,MATCH(H$3,Miljö!$B$1:$AK$1,0),FALSE)</f>
        <v>0</v>
      </c>
      <c r="I361">
        <f>VLOOKUP($B361,Miljö!$B$1:$AG$479,MATCH(I$3,Miljö!$B$1:$AK$1,0),FALSE)</f>
        <v>0</v>
      </c>
      <c r="K361">
        <f>VLOOKUP($B361,Totalt!$B$1:$BP$500,MATCH("total el",Totalt!$B$1:$BP$1,0),FALSE)</f>
        <v>0.04</v>
      </c>
      <c r="M361" s="250">
        <f t="shared" si="16"/>
        <v>4.4000000000000004E-2</v>
      </c>
      <c r="N361" s="250">
        <f t="shared" si="17"/>
        <v>0</v>
      </c>
      <c r="O361" s="250">
        <f t="shared" si="18"/>
        <v>0</v>
      </c>
    </row>
    <row r="362" spans="1:15" x14ac:dyDescent="0.25">
      <c r="A362" s="2" t="s">
        <v>548</v>
      </c>
      <c r="B362" s="2" t="s">
        <v>550</v>
      </c>
      <c r="C362" t="str">
        <f>VLOOKUP($B362,Totalt!$B$1:$BP$500,MATCH("Kvalitetsgranskad:",Totalt!$B$1:$BP$1,0),FALSE)</f>
        <v>Ja</v>
      </c>
      <c r="E362" t="str">
        <f>VLOOKUP($B362,Miljö!$B$1:$AG$479,MATCH(E$3,Miljö!$B$1:$AK$1,0),FALSE)</f>
        <v>Ja</v>
      </c>
      <c r="F362" t="str">
        <f>VLOOKUP($B362,Miljö!$B$1:$AG$479,MATCH(F$3,Miljö!$B$1:$AK$1,0),FALSE)</f>
        <v>'Biobränslebaserad kraftvärme från KKAB'</v>
      </c>
      <c r="G362">
        <f>VLOOKUP($B362,Miljö!$B$1:$AG$479,MATCH(G$3,Miljö!$B$1:$AK$1,0),FALSE)</f>
        <v>0.05</v>
      </c>
      <c r="H362">
        <f>VLOOKUP($B362,Miljö!$B$1:$AG$479,MATCH(H$3,Miljö!$B$1:$AK$1,0),FALSE)</f>
        <v>0.7</v>
      </c>
      <c r="I362">
        <f>VLOOKUP($B362,Miljö!$B$1:$AG$479,MATCH(I$3,Miljö!$B$1:$AK$1,0),FALSE)</f>
        <v>0</v>
      </c>
      <c r="K362">
        <f>VLOOKUP($B362,Totalt!$B$1:$BP$500,MATCH("total el",Totalt!$B$1:$BP$1,0),FALSE)</f>
        <v>3.5880000000000001</v>
      </c>
      <c r="M362" s="250">
        <f t="shared" si="16"/>
        <v>0.1794</v>
      </c>
      <c r="N362" s="250">
        <f t="shared" si="17"/>
        <v>2.5116000000000001</v>
      </c>
      <c r="O362" s="250">
        <f t="shared" si="18"/>
        <v>0</v>
      </c>
    </row>
    <row r="363" spans="1:15" x14ac:dyDescent="0.25">
      <c r="A363" s="2" t="s">
        <v>548</v>
      </c>
      <c r="B363" s="2" t="s">
        <v>551</v>
      </c>
      <c r="C363" t="str">
        <f>VLOOKUP($B363,Totalt!$B$1:$BP$500,MATCH("Kvalitetsgranskad:",Totalt!$B$1:$BP$1,0),FALSE)</f>
        <v>Ja</v>
      </c>
      <c r="E363" t="str">
        <f>VLOOKUP($B363,Miljö!$B$1:$AG$479,MATCH(E$3,Miljö!$B$1:$AK$1,0),FALSE)</f>
        <v>Ja</v>
      </c>
      <c r="F363" t="str">
        <f>VLOOKUP($B363,Miljö!$B$1:$AG$479,MATCH(F$3,Miljö!$B$1:$AK$1,0),FALSE)</f>
        <v>'Blå el från vattenkraft'</v>
      </c>
      <c r="G363">
        <f>VLOOKUP($B363,Miljö!$B$1:$AG$479,MATCH(G$3,Miljö!$B$1:$AK$1,0),FALSE)</f>
        <v>1.1000000000000001</v>
      </c>
      <c r="H363">
        <f>VLOOKUP($B363,Miljö!$B$1:$AG$479,MATCH(H$3,Miljö!$B$1:$AK$1,0),FALSE)</f>
        <v>0</v>
      </c>
      <c r="I363">
        <f>VLOOKUP($B363,Miljö!$B$1:$AG$479,MATCH(I$3,Miljö!$B$1:$AK$1,0),FALSE)</f>
        <v>0</v>
      </c>
      <c r="K363">
        <f>VLOOKUP($B363,Totalt!$B$1:$BP$500,MATCH("total el",Totalt!$B$1:$BP$1,0),FALSE)</f>
        <v>0.56999999999999995</v>
      </c>
      <c r="M363" s="250">
        <f t="shared" si="16"/>
        <v>0.627</v>
      </c>
      <c r="N363" s="250">
        <f t="shared" si="17"/>
        <v>0</v>
      </c>
      <c r="O363" s="250">
        <f t="shared" si="18"/>
        <v>0</v>
      </c>
    </row>
    <row r="364" spans="1:15" x14ac:dyDescent="0.25">
      <c r="A364" s="2" t="s">
        <v>552</v>
      </c>
      <c r="B364" s="2" t="s">
        <v>553</v>
      </c>
      <c r="C364" t="str">
        <f>VLOOKUP($B364,Totalt!$B$1:$BP$500,MATCH("Kvalitetsgranskad:",Totalt!$B$1:$BP$1,0),FALSE)</f>
        <v>Ja</v>
      </c>
      <c r="E364" t="str">
        <f>VLOOKUP($B364,Miljö!$B$1:$AG$479,MATCH(E$3,Miljö!$B$1:$AK$1,0),FALSE)</f>
        <v>Ja</v>
      </c>
      <c r="F364" t="str">
        <f>VLOOKUP($B364,Miljö!$B$1:$AG$479,MATCH(F$3,Miljö!$B$1:$AK$1,0),FALSE)</f>
        <v>'Bio Energi'</v>
      </c>
      <c r="G364">
        <f>VLOOKUP($B364,Miljö!$B$1:$AG$479,MATCH(G$3,Miljö!$B$1:$AK$1,0),FALSE)</f>
        <v>2</v>
      </c>
      <c r="H364">
        <f>VLOOKUP($B364,Miljö!$B$1:$AG$479,MATCH(H$3,Miljö!$B$1:$AK$1,0),FALSE)</f>
        <v>0</v>
      </c>
      <c r="I364">
        <f>VLOOKUP($B364,Miljö!$B$1:$AG$479,MATCH(I$3,Miljö!$B$1:$AK$1,0),FALSE)</f>
        <v>0</v>
      </c>
      <c r="K364">
        <f>VLOOKUP($B364,Totalt!$B$1:$BP$500,MATCH("total el",Totalt!$B$1:$BP$1,0),FALSE)</f>
        <v>8.3369999999999997</v>
      </c>
      <c r="M364" s="250">
        <f t="shared" si="16"/>
        <v>16.673999999999999</v>
      </c>
      <c r="N364" s="250">
        <f t="shared" si="17"/>
        <v>0</v>
      </c>
      <c r="O364" s="250">
        <f t="shared" si="18"/>
        <v>0</v>
      </c>
    </row>
    <row r="365" spans="1:15" x14ac:dyDescent="0.25">
      <c r="A365" s="2" t="s">
        <v>552</v>
      </c>
      <c r="B365" s="2" t="s">
        <v>554</v>
      </c>
      <c r="C365" t="str">
        <f>VLOOKUP($B365,Totalt!$B$1:$BP$500,MATCH("Kvalitetsgranskad:",Totalt!$B$1:$BP$1,0),FALSE)</f>
        <v>Ja</v>
      </c>
      <c r="E365" t="str">
        <f>VLOOKUP($B365,Miljö!$B$1:$AG$479,MATCH(E$3,Miljö!$B$1:$AK$1,0),FALSE)</f>
        <v>Ja</v>
      </c>
      <c r="F365" t="str">
        <f>VLOOKUP($B365,Miljö!$B$1:$AG$479,MATCH(F$3,Miljö!$B$1:$AK$1,0),FALSE)</f>
        <v>-</v>
      </c>
      <c r="G365">
        <f>VLOOKUP($B365,Miljö!$B$1:$AG$479,MATCH(G$3,Miljö!$B$1:$AK$1,0),FALSE)</f>
        <v>2</v>
      </c>
      <c r="H365">
        <f>VLOOKUP($B365,Miljö!$B$1:$AG$479,MATCH(H$3,Miljö!$B$1:$AK$1,0),FALSE)</f>
        <v>0</v>
      </c>
      <c r="I365">
        <f>VLOOKUP($B365,Miljö!$B$1:$AG$479,MATCH(I$3,Miljö!$B$1:$AK$1,0),FALSE)</f>
        <v>0</v>
      </c>
      <c r="K365">
        <f>VLOOKUP($B365,Totalt!$B$1:$BP$500,MATCH("total el",Totalt!$B$1:$BP$1,0),FALSE)</f>
        <v>0.17799999999999999</v>
      </c>
      <c r="M365" s="250">
        <f t="shared" si="16"/>
        <v>0.35599999999999998</v>
      </c>
      <c r="N365" s="250">
        <f t="shared" si="17"/>
        <v>0</v>
      </c>
      <c r="O365" s="250">
        <f t="shared" si="18"/>
        <v>0</v>
      </c>
    </row>
    <row r="366" spans="1:15" x14ac:dyDescent="0.25">
      <c r="A366" s="2" t="s">
        <v>552</v>
      </c>
      <c r="B366" s="2" t="s">
        <v>555</v>
      </c>
      <c r="C366" t="str">
        <f>VLOOKUP($B366,Totalt!$B$1:$BP$500,MATCH("Kvalitetsgranskad:",Totalt!$B$1:$BP$1,0),FALSE)</f>
        <v>Ja</v>
      </c>
      <c r="E366" t="str">
        <f>VLOOKUP($B366,Miljö!$B$1:$AG$479,MATCH(E$3,Miljö!$B$1:$AK$1,0),FALSE)</f>
        <v>Ja</v>
      </c>
      <c r="F366" t="str">
        <f>VLOOKUP($B366,Miljö!$B$1:$AG$479,MATCH(F$3,Miljö!$B$1:$AK$1,0),FALSE)</f>
        <v>'bioel'</v>
      </c>
      <c r="G366">
        <f>VLOOKUP($B366,Miljö!$B$1:$AG$479,MATCH(G$3,Miljö!$B$1:$AK$1,0),FALSE)</f>
        <v>2</v>
      </c>
      <c r="H366">
        <f>VLOOKUP($B366,Miljö!$B$1:$AG$479,MATCH(H$3,Miljö!$B$1:$AK$1,0),FALSE)</f>
        <v>0</v>
      </c>
      <c r="I366">
        <f>VLOOKUP($B366,Miljö!$B$1:$AG$479,MATCH(I$3,Miljö!$B$1:$AK$1,0),FALSE)</f>
        <v>0</v>
      </c>
      <c r="K366">
        <f>VLOOKUP($B366,Totalt!$B$1:$BP$500,MATCH("total el",Totalt!$B$1:$BP$1,0),FALSE)</f>
        <v>0.55078000000000005</v>
      </c>
      <c r="M366" s="250">
        <f t="shared" si="16"/>
        <v>1.1015600000000001</v>
      </c>
      <c r="N366" s="250">
        <f t="shared" si="17"/>
        <v>0</v>
      </c>
      <c r="O366" s="250">
        <f t="shared" si="18"/>
        <v>0</v>
      </c>
    </row>
    <row r="367" spans="1:15" x14ac:dyDescent="0.25">
      <c r="A367" s="2" t="s">
        <v>552</v>
      </c>
      <c r="B367" s="2" t="s">
        <v>556</v>
      </c>
      <c r="C367" t="str">
        <f>VLOOKUP($B367,Totalt!$B$1:$BP$500,MATCH("Kvalitetsgranskad:",Totalt!$B$1:$BP$1,0),FALSE)</f>
        <v>Ja</v>
      </c>
      <c r="E367" t="str">
        <f>VLOOKUP($B367,Miljö!$B$1:$AG$479,MATCH(E$3,Miljö!$B$1:$AK$1,0),FALSE)</f>
        <v>Ja</v>
      </c>
      <c r="F367" t="str">
        <f>VLOOKUP($B367,Miljö!$B$1:$AG$479,MATCH(F$3,Miljö!$B$1:$AK$1,0),FALSE)</f>
        <v>-</v>
      </c>
      <c r="G367">
        <f>VLOOKUP($B367,Miljö!$B$1:$AG$479,MATCH(G$3,Miljö!$B$1:$AK$1,0),FALSE)</f>
        <v>2</v>
      </c>
      <c r="H367">
        <f>VLOOKUP($B367,Miljö!$B$1:$AG$479,MATCH(H$3,Miljö!$B$1:$AK$1,0),FALSE)</f>
        <v>0</v>
      </c>
      <c r="I367">
        <f>VLOOKUP($B367,Miljö!$B$1:$AG$479,MATCH(I$3,Miljö!$B$1:$AK$1,0),FALSE)</f>
        <v>0</v>
      </c>
      <c r="K367">
        <f>VLOOKUP($B367,Totalt!$B$1:$BP$500,MATCH("total el",Totalt!$B$1:$BP$1,0),FALSE)</f>
        <v>8.2419999999999993E-2</v>
      </c>
      <c r="M367" s="250">
        <f t="shared" si="16"/>
        <v>0.16483999999999999</v>
      </c>
      <c r="N367" s="250">
        <f t="shared" si="17"/>
        <v>0</v>
      </c>
      <c r="O367" s="250">
        <f t="shared" si="18"/>
        <v>0</v>
      </c>
    </row>
    <row r="368" spans="1:15" x14ac:dyDescent="0.25">
      <c r="A368" s="2" t="s">
        <v>552</v>
      </c>
      <c r="B368" s="2" t="s">
        <v>557</v>
      </c>
      <c r="C368" t="str">
        <f>VLOOKUP($B368,Totalt!$B$1:$BP$500,MATCH("Kvalitetsgranskad:",Totalt!$B$1:$BP$1,0),FALSE)</f>
        <v>Ja</v>
      </c>
      <c r="E368" t="str">
        <f>VLOOKUP($B368,Miljö!$B$1:$AG$479,MATCH(E$3,Miljö!$B$1:$AK$1,0),FALSE)</f>
        <v>Ja</v>
      </c>
      <c r="F368" t="str">
        <f>VLOOKUP($B368,Miljö!$B$1:$AG$479,MATCH(F$3,Miljö!$B$1:$AK$1,0),FALSE)</f>
        <v>-</v>
      </c>
      <c r="G368">
        <f>VLOOKUP($B368,Miljö!$B$1:$AG$479,MATCH(G$3,Miljö!$B$1:$AK$1,0),FALSE)</f>
        <v>2</v>
      </c>
      <c r="H368">
        <f>VLOOKUP($B368,Miljö!$B$1:$AG$479,MATCH(H$3,Miljö!$B$1:$AK$1,0),FALSE)</f>
        <v>0</v>
      </c>
      <c r="I368">
        <f>VLOOKUP($B368,Miljö!$B$1:$AG$479,MATCH(I$3,Miljö!$B$1:$AK$1,0),FALSE)</f>
        <v>0</v>
      </c>
      <c r="K368">
        <f>VLOOKUP($B368,Totalt!$B$1:$BP$500,MATCH("total el",Totalt!$B$1:$BP$1,0),FALSE)</f>
        <v>0.39300000000000002</v>
      </c>
      <c r="M368" s="250">
        <f t="shared" si="16"/>
        <v>0.78600000000000003</v>
      </c>
      <c r="N368" s="250">
        <f t="shared" si="17"/>
        <v>0</v>
      </c>
      <c r="O368" s="250">
        <f t="shared" si="18"/>
        <v>0</v>
      </c>
    </row>
    <row r="369" spans="1:15" x14ac:dyDescent="0.25">
      <c r="A369" s="2" t="s">
        <v>552</v>
      </c>
      <c r="B369" s="2" t="s">
        <v>558</v>
      </c>
      <c r="C369" t="str">
        <f>VLOOKUP($B369,Totalt!$B$1:$BP$500,MATCH("Kvalitetsgranskad:",Totalt!$B$1:$BP$1,0),FALSE)</f>
        <v>Ja</v>
      </c>
      <c r="E369" t="str">
        <f>VLOOKUP($B369,Miljö!$B$1:$AG$479,MATCH(E$3,Miljö!$B$1:$AK$1,0),FALSE)</f>
        <v>Ja</v>
      </c>
      <c r="F369" t="str">
        <f>VLOOKUP($B369,Miljö!$B$1:$AG$479,MATCH(F$3,Miljö!$B$1:$AK$1,0),FALSE)</f>
        <v>'bioel'</v>
      </c>
      <c r="G369">
        <f>VLOOKUP($B369,Miljö!$B$1:$AG$479,MATCH(G$3,Miljö!$B$1:$AK$1,0),FALSE)</f>
        <v>2</v>
      </c>
      <c r="H369">
        <f>VLOOKUP($B369,Miljö!$B$1:$AG$479,MATCH(H$3,Miljö!$B$1:$AK$1,0),FALSE)</f>
        <v>0</v>
      </c>
      <c r="I369">
        <f>VLOOKUP($B369,Miljö!$B$1:$AG$479,MATCH(I$3,Miljö!$B$1:$AK$1,0),FALSE)</f>
        <v>0</v>
      </c>
      <c r="K369">
        <f>VLOOKUP($B369,Totalt!$B$1:$BP$500,MATCH("total el",Totalt!$B$1:$BP$1,0),FALSE)</f>
        <v>2.0990000000000002</v>
      </c>
      <c r="M369" s="250">
        <f t="shared" si="16"/>
        <v>4.1980000000000004</v>
      </c>
      <c r="N369" s="250">
        <f t="shared" si="17"/>
        <v>0</v>
      </c>
      <c r="O369" s="250">
        <f t="shared" si="18"/>
        <v>0</v>
      </c>
    </row>
    <row r="370" spans="1:15" x14ac:dyDescent="0.25">
      <c r="A370" s="2" t="s">
        <v>552</v>
      </c>
      <c r="B370" s="2" t="s">
        <v>559</v>
      </c>
      <c r="C370" t="str">
        <f>VLOOKUP($B370,Totalt!$B$1:$BP$500,MATCH("Kvalitetsgranskad:",Totalt!$B$1:$BP$1,0),FALSE)</f>
        <v>Ja</v>
      </c>
      <c r="E370" t="str">
        <f>VLOOKUP($B370,Miljö!$B$1:$AG$479,MATCH(E$3,Miljö!$B$1:$AK$1,0),FALSE)</f>
        <v>Ja</v>
      </c>
      <c r="F370" t="str">
        <f>VLOOKUP($B370,Miljö!$B$1:$AG$479,MATCH(F$3,Miljö!$B$1:$AK$1,0),FALSE)</f>
        <v>'bioel'</v>
      </c>
      <c r="G370">
        <f>VLOOKUP($B370,Miljö!$B$1:$AG$479,MATCH(G$3,Miljö!$B$1:$AK$1,0),FALSE)</f>
        <v>2</v>
      </c>
      <c r="H370">
        <f>VLOOKUP($B370,Miljö!$B$1:$AG$479,MATCH(H$3,Miljö!$B$1:$AK$1,0),FALSE)</f>
        <v>0</v>
      </c>
      <c r="I370">
        <f>VLOOKUP($B370,Miljö!$B$1:$AG$479,MATCH(I$3,Miljö!$B$1:$AK$1,0),FALSE)</f>
        <v>0</v>
      </c>
      <c r="K370">
        <f>VLOOKUP($B370,Totalt!$B$1:$BP$500,MATCH("total el",Totalt!$B$1:$BP$1,0),FALSE)</f>
        <v>3.1423299999999998</v>
      </c>
      <c r="M370" s="250">
        <f t="shared" si="16"/>
        <v>6.2846599999999997</v>
      </c>
      <c r="N370" s="250">
        <f t="shared" si="17"/>
        <v>0</v>
      </c>
      <c r="O370" s="250">
        <f t="shared" si="18"/>
        <v>0</v>
      </c>
    </row>
    <row r="371" spans="1:15" x14ac:dyDescent="0.25">
      <c r="A371" s="2" t="s">
        <v>552</v>
      </c>
      <c r="B371" s="2" t="s">
        <v>560</v>
      </c>
      <c r="C371" t="str">
        <f>VLOOKUP($B371,Totalt!$B$1:$BP$500,MATCH("Kvalitetsgranskad:",Totalt!$B$1:$BP$1,0),FALSE)</f>
        <v>Ja</v>
      </c>
      <c r="E371" t="str">
        <f>VLOOKUP($B371,Miljö!$B$1:$AG$479,MATCH(E$3,Miljö!$B$1:$AK$1,0),FALSE)</f>
        <v>Ja</v>
      </c>
      <c r="F371" t="str">
        <f>VLOOKUP($B371,Miljö!$B$1:$AG$479,MATCH(F$3,Miljö!$B$1:$AK$1,0),FALSE)</f>
        <v>-</v>
      </c>
      <c r="G371">
        <f>VLOOKUP($B371,Miljö!$B$1:$AG$479,MATCH(G$3,Miljö!$B$1:$AK$1,0),FALSE)</f>
        <v>2</v>
      </c>
      <c r="H371">
        <f>VLOOKUP($B371,Miljö!$B$1:$AG$479,MATCH(H$3,Miljö!$B$1:$AK$1,0),FALSE)</f>
        <v>0</v>
      </c>
      <c r="I371">
        <f>VLOOKUP($B371,Miljö!$B$1:$AG$479,MATCH(I$3,Miljö!$B$1:$AK$1,0),FALSE)</f>
        <v>0</v>
      </c>
      <c r="K371">
        <f>VLOOKUP($B371,Totalt!$B$1:$BP$500,MATCH("total el",Totalt!$B$1:$BP$1,0),FALSE)</f>
        <v>3.7210000000000001</v>
      </c>
      <c r="M371" s="250">
        <f t="shared" si="16"/>
        <v>7.4420000000000002</v>
      </c>
      <c r="N371" s="250">
        <f t="shared" si="17"/>
        <v>0</v>
      </c>
      <c r="O371" s="250">
        <f t="shared" si="18"/>
        <v>0</v>
      </c>
    </row>
    <row r="372" spans="1:15" x14ac:dyDescent="0.25">
      <c r="A372" s="2" t="s">
        <v>552</v>
      </c>
      <c r="B372" s="2" t="s">
        <v>561</v>
      </c>
      <c r="C372" t="str">
        <f>VLOOKUP($B372,Totalt!$B$1:$BP$500,MATCH("Kvalitetsgranskad:",Totalt!$B$1:$BP$1,0),FALSE)</f>
        <v>Ja</v>
      </c>
      <c r="E372" t="str">
        <f>VLOOKUP($B372,Miljö!$B$1:$AG$479,MATCH(E$3,Miljö!$B$1:$AK$1,0),FALSE)</f>
        <v>Ja</v>
      </c>
      <c r="F372" t="str">
        <f>VLOOKUP($B372,Miljö!$B$1:$AG$479,MATCH(F$3,Miljö!$B$1:$AK$1,0),FALSE)</f>
        <v>'bioel'</v>
      </c>
      <c r="G372">
        <f>VLOOKUP($B372,Miljö!$B$1:$AG$479,MATCH(G$3,Miljö!$B$1:$AK$1,0),FALSE)</f>
        <v>2</v>
      </c>
      <c r="H372">
        <f>VLOOKUP($B372,Miljö!$B$1:$AG$479,MATCH(H$3,Miljö!$B$1:$AK$1,0),FALSE)</f>
        <v>0</v>
      </c>
      <c r="I372">
        <f>VLOOKUP($B372,Miljö!$B$1:$AG$479,MATCH(I$3,Miljö!$B$1:$AK$1,0),FALSE)</f>
        <v>0</v>
      </c>
      <c r="K372">
        <f>VLOOKUP($B372,Totalt!$B$1:$BP$500,MATCH("total el",Totalt!$B$1:$BP$1,0),FALSE)</f>
        <v>3.9E-2</v>
      </c>
      <c r="M372" s="250">
        <f t="shared" si="16"/>
        <v>7.8E-2</v>
      </c>
      <c r="N372" s="250">
        <f t="shared" si="17"/>
        <v>0</v>
      </c>
      <c r="O372" s="250">
        <f t="shared" si="18"/>
        <v>0</v>
      </c>
    </row>
    <row r="373" spans="1:15" x14ac:dyDescent="0.25">
      <c r="A373" s="2" t="s">
        <v>552</v>
      </c>
      <c r="B373" s="2" t="s">
        <v>562</v>
      </c>
      <c r="C373" t="str">
        <f>VLOOKUP($B373,Totalt!$B$1:$BP$500,MATCH("Kvalitetsgranskad:",Totalt!$B$1:$BP$1,0),FALSE)</f>
        <v>Ja</v>
      </c>
      <c r="E373" t="str">
        <f>VLOOKUP($B373,Miljö!$B$1:$AG$479,MATCH(E$3,Miljö!$B$1:$AK$1,0),FALSE)</f>
        <v>Ja</v>
      </c>
      <c r="F373" t="str">
        <f>VLOOKUP($B373,Miljö!$B$1:$AG$479,MATCH(F$3,Miljö!$B$1:$AK$1,0),FALSE)</f>
        <v>-</v>
      </c>
      <c r="G373">
        <f>VLOOKUP($B373,Miljö!$B$1:$AG$479,MATCH(G$3,Miljö!$B$1:$AK$1,0),FALSE)</f>
        <v>2</v>
      </c>
      <c r="H373">
        <f>VLOOKUP($B373,Miljö!$B$1:$AG$479,MATCH(H$3,Miljö!$B$1:$AK$1,0),FALSE)</f>
        <v>0</v>
      </c>
      <c r="I373">
        <f>VLOOKUP($B373,Miljö!$B$1:$AG$479,MATCH(I$3,Miljö!$B$1:$AK$1,0),FALSE)</f>
        <v>0</v>
      </c>
      <c r="K373">
        <f>VLOOKUP($B373,Totalt!$B$1:$BP$500,MATCH("total el",Totalt!$B$1:$BP$1,0),FALSE)</f>
        <v>0.92</v>
      </c>
      <c r="M373" s="250">
        <f t="shared" si="16"/>
        <v>1.84</v>
      </c>
      <c r="N373" s="250">
        <f t="shared" si="17"/>
        <v>0</v>
      </c>
      <c r="O373" s="250">
        <f t="shared" si="18"/>
        <v>0</v>
      </c>
    </row>
    <row r="374" spans="1:15" x14ac:dyDescent="0.25">
      <c r="A374" s="2" t="s">
        <v>552</v>
      </c>
      <c r="B374" s="2" t="s">
        <v>563</v>
      </c>
      <c r="C374" t="str">
        <f>VLOOKUP($B374,Totalt!$B$1:$BP$500,MATCH("Kvalitetsgranskad:",Totalt!$B$1:$BP$1,0),FALSE)</f>
        <v>Ja</v>
      </c>
      <c r="E374" t="str">
        <f>VLOOKUP($B374,Miljö!$B$1:$AG$479,MATCH(E$3,Miljö!$B$1:$AK$1,0),FALSE)</f>
        <v>Ja</v>
      </c>
      <c r="F374" t="str">
        <f>VLOOKUP($B374,Miljö!$B$1:$AG$479,MATCH(F$3,Miljö!$B$1:$AK$1,0),FALSE)</f>
        <v>-</v>
      </c>
      <c r="G374">
        <f>VLOOKUP($B374,Miljö!$B$1:$AG$479,MATCH(G$3,Miljö!$B$1:$AK$1,0),FALSE)</f>
        <v>2</v>
      </c>
      <c r="H374">
        <f>VLOOKUP($B374,Miljö!$B$1:$AG$479,MATCH(H$3,Miljö!$B$1:$AK$1,0),FALSE)</f>
        <v>0</v>
      </c>
      <c r="I374">
        <f>VLOOKUP($B374,Miljö!$B$1:$AG$479,MATCH(I$3,Miljö!$B$1:$AK$1,0),FALSE)</f>
        <v>0</v>
      </c>
      <c r="K374">
        <f>VLOOKUP($B374,Totalt!$B$1:$BP$500,MATCH("total el",Totalt!$B$1:$BP$1,0),FALSE)</f>
        <v>4.37</v>
      </c>
      <c r="M374" s="250">
        <f t="shared" si="16"/>
        <v>8.74</v>
      </c>
      <c r="N374" s="250">
        <f t="shared" si="17"/>
        <v>0</v>
      </c>
      <c r="O374" s="250">
        <f t="shared" si="18"/>
        <v>0</v>
      </c>
    </row>
    <row r="375" spans="1:15" x14ac:dyDescent="0.25">
      <c r="A375" s="2" t="s">
        <v>552</v>
      </c>
      <c r="B375" s="2" t="s">
        <v>564</v>
      </c>
      <c r="C375" t="str">
        <f>VLOOKUP($B375,Totalt!$B$1:$BP$500,MATCH("Kvalitetsgranskad:",Totalt!$B$1:$BP$1,0),FALSE)</f>
        <v>Ja</v>
      </c>
      <c r="E375" t="str">
        <f>VLOOKUP($B375,Miljö!$B$1:$AG$479,MATCH(E$3,Miljö!$B$1:$AK$1,0),FALSE)</f>
        <v>Ja</v>
      </c>
      <c r="F375" t="str">
        <f>VLOOKUP($B375,Miljö!$B$1:$AG$479,MATCH(F$3,Miljö!$B$1:$AK$1,0),FALSE)</f>
        <v>'Bio Energi'</v>
      </c>
      <c r="G375">
        <f>VLOOKUP($B375,Miljö!$B$1:$AG$479,MATCH(G$3,Miljö!$B$1:$AK$1,0),FALSE)</f>
        <v>2</v>
      </c>
      <c r="H375">
        <f>VLOOKUP($B375,Miljö!$B$1:$AG$479,MATCH(H$3,Miljö!$B$1:$AK$1,0),FALSE)</f>
        <v>0</v>
      </c>
      <c r="I375">
        <f>VLOOKUP($B375,Miljö!$B$1:$AG$479,MATCH(I$3,Miljö!$B$1:$AK$1,0),FALSE)</f>
        <v>0</v>
      </c>
      <c r="K375">
        <f>VLOOKUP($B375,Totalt!$B$1:$BP$500,MATCH("total el",Totalt!$B$1:$BP$1,0),FALSE)</f>
        <v>1.3705400000000001</v>
      </c>
      <c r="M375" s="250">
        <f t="shared" si="16"/>
        <v>2.7410800000000002</v>
      </c>
      <c r="N375" s="250">
        <f t="shared" si="17"/>
        <v>0</v>
      </c>
      <c r="O375" s="250">
        <f t="shared" si="18"/>
        <v>0</v>
      </c>
    </row>
    <row r="376" spans="1:15" x14ac:dyDescent="0.25">
      <c r="A376" s="2" t="s">
        <v>552</v>
      </c>
      <c r="B376" s="2" t="s">
        <v>565</v>
      </c>
      <c r="C376" t="str">
        <f>VLOOKUP($B376,Totalt!$B$1:$BP$500,MATCH("Kvalitetsgranskad:",Totalt!$B$1:$BP$1,0),FALSE)</f>
        <v>Ja</v>
      </c>
      <c r="E376" t="str">
        <f>VLOOKUP($B376,Miljö!$B$1:$AG$479,MATCH(E$3,Miljö!$B$1:$AK$1,0),FALSE)</f>
        <v>Ja</v>
      </c>
      <c r="F376" t="str">
        <f>VLOOKUP($B376,Miljö!$B$1:$AG$479,MATCH(F$3,Miljö!$B$1:$AK$1,0),FALSE)</f>
        <v>'bioel'</v>
      </c>
      <c r="G376">
        <f>VLOOKUP($B376,Miljö!$B$1:$AG$479,MATCH(G$3,Miljö!$B$1:$AK$1,0),FALSE)</f>
        <v>2</v>
      </c>
      <c r="H376">
        <f>VLOOKUP($B376,Miljö!$B$1:$AG$479,MATCH(H$3,Miljö!$B$1:$AK$1,0),FALSE)</f>
        <v>0</v>
      </c>
      <c r="I376">
        <f>VLOOKUP($B376,Miljö!$B$1:$AG$479,MATCH(I$3,Miljö!$B$1:$AK$1,0),FALSE)</f>
        <v>0</v>
      </c>
      <c r="K376">
        <f>VLOOKUP($B376,Totalt!$B$1:$BP$500,MATCH("total el",Totalt!$B$1:$BP$1,0),FALSE)</f>
        <v>3.2000000000000001E-2</v>
      </c>
      <c r="M376" s="250">
        <f t="shared" si="16"/>
        <v>6.4000000000000001E-2</v>
      </c>
      <c r="N376" s="250">
        <f t="shared" si="17"/>
        <v>0</v>
      </c>
      <c r="O376" s="250">
        <f t="shared" si="18"/>
        <v>0</v>
      </c>
    </row>
    <row r="377" spans="1:15" x14ac:dyDescent="0.25">
      <c r="A377" s="2" t="s">
        <v>552</v>
      </c>
      <c r="B377" s="2" t="s">
        <v>566</v>
      </c>
      <c r="C377" t="str">
        <f>VLOOKUP($B377,Totalt!$B$1:$BP$500,MATCH("Kvalitetsgranskad:",Totalt!$B$1:$BP$1,0),FALSE)</f>
        <v>Ja</v>
      </c>
      <c r="E377" t="str">
        <f>VLOOKUP($B377,Miljö!$B$1:$AG$479,MATCH(E$3,Miljö!$B$1:$AK$1,0),FALSE)</f>
        <v>Ja</v>
      </c>
      <c r="F377" t="str">
        <f>VLOOKUP($B377,Miljö!$B$1:$AG$479,MATCH(F$3,Miljö!$B$1:$AK$1,0),FALSE)</f>
        <v>'Bio energi'</v>
      </c>
      <c r="G377">
        <f>VLOOKUP($B377,Miljö!$B$1:$AG$479,MATCH(G$3,Miljö!$B$1:$AK$1,0),FALSE)</f>
        <v>2</v>
      </c>
      <c r="H377">
        <f>VLOOKUP($B377,Miljö!$B$1:$AG$479,MATCH(H$3,Miljö!$B$1:$AK$1,0),FALSE)</f>
        <v>0</v>
      </c>
      <c r="I377">
        <f>VLOOKUP($B377,Miljö!$B$1:$AG$479,MATCH(I$3,Miljö!$B$1:$AK$1,0),FALSE)</f>
        <v>0</v>
      </c>
      <c r="K377">
        <f>VLOOKUP($B377,Totalt!$B$1:$BP$500,MATCH("total el",Totalt!$B$1:$BP$1,0),FALSE)</f>
        <v>7.1999999999999995E-2</v>
      </c>
      <c r="M377" s="250">
        <f t="shared" si="16"/>
        <v>0.14399999999999999</v>
      </c>
      <c r="N377" s="250">
        <f t="shared" si="17"/>
        <v>0</v>
      </c>
      <c r="O377" s="250">
        <f t="shared" si="18"/>
        <v>0</v>
      </c>
    </row>
    <row r="378" spans="1:15" x14ac:dyDescent="0.25">
      <c r="A378" s="2" t="s">
        <v>552</v>
      </c>
      <c r="B378" s="2" t="s">
        <v>567</v>
      </c>
      <c r="C378" t="str">
        <f>VLOOKUP($B378,Totalt!$B$1:$BP$500,MATCH("Kvalitetsgranskad:",Totalt!$B$1:$BP$1,0),FALSE)</f>
        <v>Ja</v>
      </c>
      <c r="E378" t="str">
        <f>VLOOKUP($B378,Miljö!$B$1:$AG$479,MATCH(E$3,Miljö!$B$1:$AK$1,0),FALSE)</f>
        <v>Ja</v>
      </c>
      <c r="F378" t="str">
        <f>VLOOKUP($B378,Miljö!$B$1:$AG$479,MATCH(F$3,Miljö!$B$1:$AK$1,0),FALSE)</f>
        <v>'Bio energi'</v>
      </c>
      <c r="G378">
        <f>VLOOKUP($B378,Miljö!$B$1:$AG$479,MATCH(G$3,Miljö!$B$1:$AK$1,0),FALSE)</f>
        <v>2</v>
      </c>
      <c r="H378">
        <f>VLOOKUP($B378,Miljö!$B$1:$AG$479,MATCH(H$3,Miljö!$B$1:$AK$1,0),FALSE)</f>
        <v>0</v>
      </c>
      <c r="I378">
        <f>VLOOKUP($B378,Miljö!$B$1:$AG$479,MATCH(I$3,Miljö!$B$1:$AK$1,0),FALSE)</f>
        <v>0</v>
      </c>
      <c r="K378">
        <f>VLOOKUP($B378,Totalt!$B$1:$BP$500,MATCH("total el",Totalt!$B$1:$BP$1,0),FALSE)</f>
        <v>2.4140000000000001</v>
      </c>
      <c r="M378" s="250">
        <f t="shared" si="16"/>
        <v>4.8280000000000003</v>
      </c>
      <c r="N378" s="250">
        <f t="shared" si="17"/>
        <v>0</v>
      </c>
      <c r="O378" s="250">
        <f t="shared" si="18"/>
        <v>0</v>
      </c>
    </row>
    <row r="379" spans="1:15" x14ac:dyDescent="0.25">
      <c r="A379" s="2" t="s">
        <v>552</v>
      </c>
      <c r="B379" s="2" t="s">
        <v>568</v>
      </c>
      <c r="C379" t="str">
        <f>VLOOKUP($B379,Totalt!$B$1:$BP$500,MATCH("Kvalitetsgranskad:",Totalt!$B$1:$BP$1,0),FALSE)</f>
        <v>Ja</v>
      </c>
      <c r="E379" t="str">
        <f>VLOOKUP($B379,Miljö!$B$1:$AG$479,MATCH(E$3,Miljö!$B$1:$AK$1,0),FALSE)</f>
        <v>Ja</v>
      </c>
      <c r="F379" t="str">
        <f>VLOOKUP($B379,Miljö!$B$1:$AG$479,MATCH(F$3,Miljö!$B$1:$AK$1,0),FALSE)</f>
        <v>'bioel'</v>
      </c>
      <c r="G379">
        <f>VLOOKUP($B379,Miljö!$B$1:$AG$479,MATCH(G$3,Miljö!$B$1:$AK$1,0),FALSE)</f>
        <v>2</v>
      </c>
      <c r="H379">
        <f>VLOOKUP($B379,Miljö!$B$1:$AG$479,MATCH(H$3,Miljö!$B$1:$AK$1,0),FALSE)</f>
        <v>0</v>
      </c>
      <c r="I379">
        <f>VLOOKUP($B379,Miljö!$B$1:$AG$479,MATCH(I$3,Miljö!$B$1:$AK$1,0),FALSE)</f>
        <v>0</v>
      </c>
      <c r="K379">
        <f>VLOOKUP($B379,Totalt!$B$1:$BP$500,MATCH("total el",Totalt!$B$1:$BP$1,0),FALSE)</f>
        <v>9.4E-2</v>
      </c>
      <c r="M379" s="250">
        <f t="shared" si="16"/>
        <v>0.188</v>
      </c>
      <c r="N379" s="250">
        <f t="shared" si="17"/>
        <v>0</v>
      </c>
      <c r="O379" s="250">
        <f t="shared" si="18"/>
        <v>0</v>
      </c>
    </row>
    <row r="380" spans="1:15" x14ac:dyDescent="0.25">
      <c r="A380" s="2" t="s">
        <v>552</v>
      </c>
      <c r="B380" s="2" t="s">
        <v>569</v>
      </c>
      <c r="C380" t="str">
        <f>VLOOKUP($B380,Totalt!$B$1:$BP$500,MATCH("Kvalitetsgranskad:",Totalt!$B$1:$BP$1,0),FALSE)</f>
        <v>Ja</v>
      </c>
      <c r="E380" t="str">
        <f>VLOOKUP($B380,Miljö!$B$1:$AG$479,MATCH(E$3,Miljö!$B$1:$AK$1,0),FALSE)</f>
        <v>Ja</v>
      </c>
      <c r="F380" t="str">
        <f>VLOOKUP($B380,Miljö!$B$1:$AG$479,MATCH(F$3,Miljö!$B$1:$AK$1,0),FALSE)</f>
        <v>'Bioenergi'</v>
      </c>
      <c r="G380">
        <f>VLOOKUP($B380,Miljö!$B$1:$AG$479,MATCH(G$3,Miljö!$B$1:$AK$1,0),FALSE)</f>
        <v>2</v>
      </c>
      <c r="H380">
        <f>VLOOKUP($B380,Miljö!$B$1:$AG$479,MATCH(H$3,Miljö!$B$1:$AK$1,0),FALSE)</f>
        <v>0</v>
      </c>
      <c r="I380">
        <f>VLOOKUP($B380,Miljö!$B$1:$AG$479,MATCH(I$3,Miljö!$B$1:$AK$1,0),FALSE)</f>
        <v>0</v>
      </c>
      <c r="K380">
        <f>VLOOKUP($B380,Totalt!$B$1:$BP$500,MATCH("total el",Totalt!$B$1:$BP$1,0),FALSE)</f>
        <v>5.2200000000000003E-2</v>
      </c>
      <c r="M380" s="250">
        <f t="shared" si="16"/>
        <v>0.10440000000000001</v>
      </c>
      <c r="N380" s="250">
        <f t="shared" si="17"/>
        <v>0</v>
      </c>
      <c r="O380" s="250">
        <f t="shared" si="18"/>
        <v>0</v>
      </c>
    </row>
    <row r="381" spans="1:15" x14ac:dyDescent="0.25">
      <c r="A381" s="2" t="s">
        <v>552</v>
      </c>
      <c r="B381" s="2" t="s">
        <v>570</v>
      </c>
      <c r="C381" t="str">
        <f>VLOOKUP($B381,Totalt!$B$1:$BP$500,MATCH("Kvalitetsgranskad:",Totalt!$B$1:$BP$1,0),FALSE)</f>
        <v>Nej</v>
      </c>
      <c r="E381" t="str">
        <f>VLOOKUP($B381,Miljö!$B$1:$AG$479,MATCH(E$3,Miljö!$B$1:$AK$1,0),FALSE)</f>
        <v>Nej</v>
      </c>
      <c r="F381" t="str">
        <f>VLOOKUP($B381,Miljö!$B$1:$AG$479,MATCH(F$3,Miljö!$B$1:$AK$1,0),FALSE)</f>
        <v>-</v>
      </c>
      <c r="G381">
        <f>VLOOKUP($B381,Miljö!$B$1:$AG$479,MATCH(G$3,Miljö!$B$1:$AK$1,0),FALSE)</f>
        <v>2.38</v>
      </c>
      <c r="H381">
        <f>VLOOKUP($B381,Miljö!$B$1:$AG$479,MATCH(H$3,Miljö!$B$1:$AK$1,0),FALSE)</f>
        <v>344.47</v>
      </c>
      <c r="I381">
        <f>VLOOKUP($B381,Miljö!$B$1:$AG$479,MATCH(I$3,Miljö!$B$1:$AK$1,0),FALSE)</f>
        <v>0.42</v>
      </c>
      <c r="K381">
        <f>VLOOKUP($B381,Totalt!$B$1:$BP$500,MATCH("total el",Totalt!$B$1:$BP$1,0),FALSE)</f>
        <v>0</v>
      </c>
      <c r="M381" s="250">
        <f t="shared" si="16"/>
        <v>0</v>
      </c>
      <c r="N381" s="250">
        <f t="shared" si="17"/>
        <v>0</v>
      </c>
      <c r="O381" s="250">
        <f t="shared" si="18"/>
        <v>0</v>
      </c>
    </row>
    <row r="382" spans="1:15" x14ac:dyDescent="0.25">
      <c r="A382" s="2" t="s">
        <v>571</v>
      </c>
      <c r="B382" s="2" t="s">
        <v>572</v>
      </c>
      <c r="C382" t="str">
        <f>VLOOKUP($B382,Totalt!$B$1:$BP$500,MATCH("Kvalitetsgranskad:",Totalt!$B$1:$BP$1,0),FALSE)</f>
        <v>Ja</v>
      </c>
      <c r="E382" t="str">
        <f>VLOOKUP($B382,Miljö!$B$1:$AG$479,MATCH(E$3,Miljö!$B$1:$AK$1,0),FALSE)</f>
        <v>Nej</v>
      </c>
      <c r="F382" t="str">
        <f>VLOOKUP($B382,Miljö!$B$1:$AG$479,MATCH(F$3,Miljö!$B$1:$AK$1,0),FALSE)</f>
        <v>ET</v>
      </c>
      <c r="G382">
        <f>VLOOKUP($B382,Miljö!$B$1:$AG$479,MATCH(G$3,Miljö!$B$1:$AK$1,0),FALSE)</f>
        <v>2.36</v>
      </c>
      <c r="H382">
        <f>VLOOKUP($B382,Miljö!$B$1:$AG$479,MATCH(H$3,Miljö!$B$1:$AK$1,0),FALSE)</f>
        <v>344.47</v>
      </c>
      <c r="I382">
        <f>VLOOKUP($B382,Miljö!$B$1:$AG$479,MATCH(I$3,Miljö!$B$1:$AK$1,0),FALSE)</f>
        <v>0.42</v>
      </c>
      <c r="K382">
        <f>VLOOKUP($B382,Totalt!$B$1:$BP$500,MATCH("total el",Totalt!$B$1:$BP$1,0),FALSE)</f>
        <v>0.25514300000000001</v>
      </c>
      <c r="M382" s="250">
        <f t="shared" si="16"/>
        <v>0.60213748</v>
      </c>
      <c r="N382" s="250">
        <f t="shared" si="17"/>
        <v>87.889109210000015</v>
      </c>
      <c r="O382" s="250">
        <f t="shared" si="18"/>
        <v>0.10716006</v>
      </c>
    </row>
    <row r="383" spans="1:15" x14ac:dyDescent="0.25">
      <c r="A383" s="2" t="s">
        <v>571</v>
      </c>
      <c r="B383" s="2" t="s">
        <v>573</v>
      </c>
      <c r="C383" t="str">
        <f>VLOOKUP($B383,Totalt!$B$1:$BP$500,MATCH("Kvalitetsgranskad:",Totalt!$B$1:$BP$1,0),FALSE)</f>
        <v>Ja</v>
      </c>
      <c r="E383" t="str">
        <f>VLOOKUP($B383,Miljö!$B$1:$AG$479,MATCH(E$3,Miljö!$B$1:$AK$1,0),FALSE)</f>
        <v>Ja</v>
      </c>
      <c r="F383" t="str">
        <f>VLOOKUP($B383,Miljö!$B$1:$AG$479,MATCH(F$3,Miljö!$B$1:$AK$1,0),FALSE)</f>
        <v>'Vattenkraft och egen kraftvärme'</v>
      </c>
      <c r="G383">
        <f>VLOOKUP($B383,Miljö!$B$1:$AG$479,MATCH(G$3,Miljö!$B$1:$AK$1,0),FALSE)</f>
        <v>1.1000000000000001</v>
      </c>
      <c r="H383">
        <f>VLOOKUP($B383,Miljö!$B$1:$AG$479,MATCH(H$3,Miljö!$B$1:$AK$1,0),FALSE)</f>
        <v>0</v>
      </c>
      <c r="I383">
        <f>VLOOKUP($B383,Miljö!$B$1:$AG$479,MATCH(I$3,Miljö!$B$1:$AK$1,0),FALSE)</f>
        <v>0</v>
      </c>
      <c r="K383">
        <f>VLOOKUP($B383,Totalt!$B$1:$BP$500,MATCH("total el",Totalt!$B$1:$BP$1,0),FALSE)</f>
        <v>4.58582</v>
      </c>
      <c r="M383" s="250">
        <f t="shared" si="16"/>
        <v>5.0444020000000007</v>
      </c>
      <c r="N383" s="250">
        <f t="shared" si="17"/>
        <v>0</v>
      </c>
      <c r="O383" s="250">
        <f t="shared" si="18"/>
        <v>0</v>
      </c>
    </row>
    <row r="384" spans="1:15" x14ac:dyDescent="0.25">
      <c r="A384" s="2" t="s">
        <v>574</v>
      </c>
      <c r="B384" s="2" t="s">
        <v>575</v>
      </c>
      <c r="C384" t="str">
        <f>VLOOKUP($B384,Totalt!$B$1:$BP$500,MATCH("Kvalitetsgranskad:",Totalt!$B$1:$BP$1,0),FALSE)</f>
        <v>Ja</v>
      </c>
      <c r="E384" t="str">
        <f>VLOOKUP($B384,Miljö!$B$1:$AG$479,MATCH(E$3,Miljö!$B$1:$AK$1,0),FALSE)</f>
        <v>Ja</v>
      </c>
      <c r="F384" t="str">
        <f>VLOOKUP($B384,Miljö!$B$1:$AG$479,MATCH(F$3,Miljö!$B$1:$AK$1,0),FALSE)</f>
        <v>'EPD Vattenfalls vindkraft'</v>
      </c>
      <c r="G384">
        <f>VLOOKUP($B384,Miljö!$B$1:$AG$479,MATCH(G$3,Miljö!$B$1:$AK$1,0),FALSE)</f>
        <v>0.05</v>
      </c>
      <c r="H384">
        <f>VLOOKUP($B384,Miljö!$B$1:$AG$479,MATCH(H$3,Miljö!$B$1:$AK$1,0),FALSE)</f>
        <v>0</v>
      </c>
      <c r="I384">
        <f>VLOOKUP($B384,Miljö!$B$1:$AG$479,MATCH(I$3,Miljö!$B$1:$AK$1,0),FALSE)</f>
        <v>0</v>
      </c>
      <c r="K384">
        <f>VLOOKUP($B384,Totalt!$B$1:$BP$500,MATCH("total el",Totalt!$B$1:$BP$1,0),FALSE)</f>
        <v>7.0080000000000009</v>
      </c>
      <c r="M384" s="250">
        <f t="shared" si="16"/>
        <v>0.35040000000000004</v>
      </c>
      <c r="N384" s="250">
        <f t="shared" si="17"/>
        <v>0</v>
      </c>
      <c r="O384" s="250">
        <f t="shared" si="18"/>
        <v>0</v>
      </c>
    </row>
    <row r="385" spans="1:15" x14ac:dyDescent="0.25">
      <c r="A385" s="2" t="s">
        <v>574</v>
      </c>
      <c r="B385" s="2" t="s">
        <v>576</v>
      </c>
      <c r="C385" t="str">
        <f>VLOOKUP($B385,Totalt!$B$1:$BP$500,MATCH("Kvalitetsgranskad:",Totalt!$B$1:$BP$1,0),FALSE)</f>
        <v>Ja</v>
      </c>
      <c r="E385" t="str">
        <f>VLOOKUP($B385,Miljö!$B$1:$AG$479,MATCH(E$3,Miljö!$B$1:$AK$1,0),FALSE)</f>
        <v>Ja</v>
      </c>
      <c r="F385" t="str">
        <f>VLOOKUP($B385,Miljö!$B$1:$AG$479,MATCH(F$3,Miljö!$B$1:$AK$1,0),FALSE)</f>
        <v>'EPD Vattenfalls vindel'</v>
      </c>
      <c r="G385">
        <f>VLOOKUP($B385,Miljö!$B$1:$AG$479,MATCH(G$3,Miljö!$B$1:$AK$1,0),FALSE)</f>
        <v>0.05</v>
      </c>
      <c r="H385">
        <f>VLOOKUP($B385,Miljö!$B$1:$AG$479,MATCH(H$3,Miljö!$B$1:$AK$1,0),FALSE)</f>
        <v>0</v>
      </c>
      <c r="I385">
        <f>VLOOKUP($B385,Miljö!$B$1:$AG$479,MATCH(I$3,Miljö!$B$1:$AK$1,0),FALSE)</f>
        <v>0</v>
      </c>
      <c r="K385">
        <f>VLOOKUP($B385,Totalt!$B$1:$BP$500,MATCH("total el",Totalt!$B$1:$BP$1,0),FALSE)</f>
        <v>0.3</v>
      </c>
      <c r="M385" s="250">
        <f t="shared" si="16"/>
        <v>1.4999999999999999E-2</v>
      </c>
      <c r="N385" s="250">
        <f t="shared" si="17"/>
        <v>0</v>
      </c>
      <c r="O385" s="250">
        <f t="shared" si="18"/>
        <v>0</v>
      </c>
    </row>
    <row r="386" spans="1:15" x14ac:dyDescent="0.25">
      <c r="A386" s="2" t="s">
        <v>574</v>
      </c>
      <c r="B386" s="2" t="s">
        <v>577</v>
      </c>
      <c r="C386" t="str">
        <f>VLOOKUP($B386,Totalt!$B$1:$BP$500,MATCH("Kvalitetsgranskad:",Totalt!$B$1:$BP$1,0),FALSE)</f>
        <v>Ja</v>
      </c>
      <c r="E386" t="str">
        <f>VLOOKUP($B386,Miljö!$B$1:$AG$479,MATCH(E$3,Miljö!$B$1:$AK$1,0),FALSE)</f>
        <v>Ja</v>
      </c>
      <c r="F386" t="str">
        <f>VLOOKUP($B386,Miljö!$B$1:$AG$479,MATCH(F$3,Miljö!$B$1:$AK$1,0),FALSE)</f>
        <v>'EPD Vattenfalls vindkraft'</v>
      </c>
      <c r="G386">
        <f>VLOOKUP($B386,Miljö!$B$1:$AG$479,MATCH(G$3,Miljö!$B$1:$AK$1,0),FALSE)</f>
        <v>0.05</v>
      </c>
      <c r="H386">
        <f>VLOOKUP($B386,Miljö!$B$1:$AG$479,MATCH(H$3,Miljö!$B$1:$AK$1,0),FALSE)</f>
        <v>0</v>
      </c>
      <c r="I386">
        <f>VLOOKUP($B386,Miljö!$B$1:$AG$479,MATCH(I$3,Miljö!$B$1:$AK$1,0),FALSE)</f>
        <v>0</v>
      </c>
      <c r="K386">
        <f>VLOOKUP($B386,Totalt!$B$1:$BP$500,MATCH("total el",Totalt!$B$1:$BP$1,0),FALSE)</f>
        <v>3.55</v>
      </c>
      <c r="M386" s="250">
        <f t="shared" si="16"/>
        <v>0.17749999999999999</v>
      </c>
      <c r="N386" s="250">
        <f t="shared" si="17"/>
        <v>0</v>
      </c>
      <c r="O386" s="250">
        <f t="shared" si="18"/>
        <v>0</v>
      </c>
    </row>
    <row r="387" spans="1:15" x14ac:dyDescent="0.25">
      <c r="A387" s="2" t="s">
        <v>574</v>
      </c>
      <c r="B387" s="2" t="s">
        <v>578</v>
      </c>
      <c r="C387" t="str">
        <f>VLOOKUP($B387,Totalt!$B$1:$BP$500,MATCH("Kvalitetsgranskad:",Totalt!$B$1:$BP$1,0),FALSE)</f>
        <v>Ja</v>
      </c>
      <c r="E387" t="str">
        <f>VLOOKUP($B387,Miljö!$B$1:$AG$479,MATCH(E$3,Miljö!$B$1:$AK$1,0),FALSE)</f>
        <v>Nej</v>
      </c>
      <c r="F387" t="str">
        <f>VLOOKUP($B387,Miljö!$B$1:$AG$479,MATCH(F$3,Miljö!$B$1:$AK$1,0),FALSE)</f>
        <v>-</v>
      </c>
      <c r="G387">
        <f>VLOOKUP($B387,Miljö!$B$1:$AG$479,MATCH(G$3,Miljö!$B$1:$AK$1,0),FALSE)</f>
        <v>2.38</v>
      </c>
      <c r="H387">
        <f>VLOOKUP($B387,Miljö!$B$1:$AG$479,MATCH(H$3,Miljö!$B$1:$AK$1,0),FALSE)</f>
        <v>344.47</v>
      </c>
      <c r="I387">
        <f>VLOOKUP($B387,Miljö!$B$1:$AG$479,MATCH(I$3,Miljö!$B$1:$AK$1,0),FALSE)</f>
        <v>0.42</v>
      </c>
      <c r="K387">
        <f>VLOOKUP($B387,Totalt!$B$1:$BP$500,MATCH("total el",Totalt!$B$1:$BP$1,0),FALSE)</f>
        <v>0.52359</v>
      </c>
      <c r="M387" s="250">
        <f t="shared" si="16"/>
        <v>1.2461442</v>
      </c>
      <c r="N387" s="250">
        <f t="shared" si="17"/>
        <v>180.36104730000002</v>
      </c>
      <c r="O387" s="250">
        <f t="shared" si="18"/>
        <v>0.21990779999999999</v>
      </c>
    </row>
    <row r="388" spans="1:15" x14ac:dyDescent="0.25">
      <c r="A388" s="2" t="s">
        <v>579</v>
      </c>
      <c r="B388" s="2" t="s">
        <v>580</v>
      </c>
      <c r="C388" t="str">
        <f>VLOOKUP($B388,Totalt!$B$1:$BP$500,MATCH("Kvalitetsgranskad:",Totalt!$B$1:$BP$1,0),FALSE)</f>
        <v>Ja</v>
      </c>
      <c r="E388" t="str">
        <f>VLOOKUP($B388,Miljö!$B$1:$AG$479,MATCH(E$3,Miljö!$B$1:$AK$1,0),FALSE)</f>
        <v>Nej</v>
      </c>
      <c r="F388" t="str">
        <f>VLOOKUP($B388,Miljö!$B$1:$AG$479,MATCH(F$3,Miljö!$B$1:$AK$1,0),FALSE)</f>
        <v>'DS'</v>
      </c>
      <c r="G388">
        <f>VLOOKUP($B388,Miljö!$B$1:$AG$479,MATCH(G$3,Miljö!$B$1:$AK$1,0),FALSE)</f>
        <v>2.38</v>
      </c>
      <c r="H388">
        <f>VLOOKUP($B388,Miljö!$B$1:$AG$479,MATCH(H$3,Miljö!$B$1:$AK$1,0),FALSE)</f>
        <v>344.47</v>
      </c>
      <c r="I388">
        <f>VLOOKUP($B388,Miljö!$B$1:$AG$479,MATCH(I$3,Miljö!$B$1:$AK$1,0),FALSE)</f>
        <v>0.42</v>
      </c>
      <c r="K388">
        <f>VLOOKUP($B388,Totalt!$B$1:$BP$500,MATCH("total el",Totalt!$B$1:$BP$1,0),FALSE)</f>
        <v>0.25900000000000001</v>
      </c>
      <c r="M388" s="250">
        <f t="shared" si="16"/>
        <v>0.61641999999999997</v>
      </c>
      <c r="N388" s="250">
        <f t="shared" si="17"/>
        <v>89.217730000000003</v>
      </c>
      <c r="O388" s="250">
        <f t="shared" si="18"/>
        <v>0.10878</v>
      </c>
    </row>
    <row r="389" spans="1:15" x14ac:dyDescent="0.25">
      <c r="A389" s="2" t="s">
        <v>579</v>
      </c>
      <c r="B389" s="2" t="s">
        <v>581</v>
      </c>
      <c r="C389" t="str">
        <f>VLOOKUP($B389,Totalt!$B$1:$BP$500,MATCH("Kvalitetsgranskad:",Totalt!$B$1:$BP$1,0),FALSE)</f>
        <v>Ja</v>
      </c>
      <c r="E389" t="str">
        <f>VLOOKUP($B389,Miljö!$B$1:$AG$479,MATCH(E$3,Miljö!$B$1:$AK$1,0),FALSE)</f>
        <v>Nej</v>
      </c>
      <c r="F389" t="str">
        <f>VLOOKUP($B389,Miljö!$B$1:$AG$479,MATCH(F$3,Miljö!$B$1:$AK$1,0),FALSE)</f>
        <v>-</v>
      </c>
      <c r="G389">
        <f>VLOOKUP($B389,Miljö!$B$1:$AG$479,MATCH(G$3,Miljö!$B$1:$AK$1,0),FALSE)</f>
        <v>2.38</v>
      </c>
      <c r="H389">
        <f>VLOOKUP($B389,Miljö!$B$1:$AG$479,MATCH(H$3,Miljö!$B$1:$AK$1,0),FALSE)</f>
        <v>344.47</v>
      </c>
      <c r="I389">
        <f>VLOOKUP($B389,Miljö!$B$1:$AG$479,MATCH(I$3,Miljö!$B$1:$AK$1,0),FALSE)</f>
        <v>0.42</v>
      </c>
      <c r="K389">
        <f>VLOOKUP($B389,Totalt!$B$1:$BP$500,MATCH("total el",Totalt!$B$1:$BP$1,0),FALSE)</f>
        <v>0.93500000000000005</v>
      </c>
      <c r="M389" s="250">
        <f t="shared" ref="M389:M411" si="19">IF(ISERROR($K389*G389),"",$K389*G389)</f>
        <v>2.2252999999999998</v>
      </c>
      <c r="N389" s="250">
        <f t="shared" ref="N389:N411" si="20">IF(ISERROR($K389*H389),"",$K389*H389)</f>
        <v>322.07945000000007</v>
      </c>
      <c r="O389" s="250">
        <f t="shared" ref="O389:O411" si="21">IF(ISERROR($K389*I389),"",$K389*I389)</f>
        <v>0.39269999999999999</v>
      </c>
    </row>
    <row r="390" spans="1:15" x14ac:dyDescent="0.25">
      <c r="A390" s="2" t="s">
        <v>579</v>
      </c>
      <c r="B390" s="2" t="s">
        <v>582</v>
      </c>
      <c r="C390" t="str">
        <f>VLOOKUP($B390,Totalt!$B$1:$BP$500,MATCH("Kvalitetsgranskad:",Totalt!$B$1:$BP$1,0),FALSE)</f>
        <v>Ja</v>
      </c>
      <c r="E390" t="str">
        <f>VLOOKUP($B390,Miljö!$B$1:$AG$479,MATCH(E$3,Miljö!$B$1:$AK$1,0),FALSE)</f>
        <v>Nej</v>
      </c>
      <c r="F390" t="str">
        <f>VLOOKUP($B390,Miljö!$B$1:$AG$479,MATCH(F$3,Miljö!$B$1:$AK$1,0),FALSE)</f>
        <v>-</v>
      </c>
      <c r="G390">
        <f>VLOOKUP($B390,Miljö!$B$1:$AG$479,MATCH(G$3,Miljö!$B$1:$AK$1,0),FALSE)</f>
        <v>2.38</v>
      </c>
      <c r="H390">
        <f>VLOOKUP($B390,Miljö!$B$1:$AG$479,MATCH(H$3,Miljö!$B$1:$AK$1,0),FALSE)</f>
        <v>344.47</v>
      </c>
      <c r="I390">
        <f>VLOOKUP($B390,Miljö!$B$1:$AG$479,MATCH(I$3,Miljö!$B$1:$AK$1,0),FALSE)</f>
        <v>0.42</v>
      </c>
      <c r="K390">
        <f>VLOOKUP($B390,Totalt!$B$1:$BP$500,MATCH("total el",Totalt!$B$1:$BP$1,0),FALSE)</f>
        <v>9.7407599999999999</v>
      </c>
      <c r="M390" s="250">
        <f t="shared" si="19"/>
        <v>23.1830088</v>
      </c>
      <c r="N390" s="250">
        <f t="shared" si="20"/>
        <v>3355.3995972000002</v>
      </c>
      <c r="O390" s="250">
        <f t="shared" si="21"/>
        <v>4.0911191999999996</v>
      </c>
    </row>
    <row r="391" spans="1:15" x14ac:dyDescent="0.25">
      <c r="A391" s="2" t="s">
        <v>583</v>
      </c>
      <c r="B391" s="2" t="s">
        <v>584</v>
      </c>
      <c r="C391" t="str">
        <f>VLOOKUP($B391,Totalt!$B$1:$BP$500,MATCH("Kvalitetsgranskad:",Totalt!$B$1:$BP$1,0),FALSE)</f>
        <v>Ja</v>
      </c>
      <c r="E391" t="str">
        <f>VLOOKUP($B391,Miljö!$B$1:$AG$479,MATCH(E$3,Miljö!$B$1:$AK$1,0),FALSE)</f>
        <v>Ja</v>
      </c>
      <c r="F391" t="str">
        <f>VLOOKUP($B391,Miljö!$B$1:$AG$479,MATCH(F$3,Miljö!$B$1:$AK$1,0),FALSE)</f>
        <v>'"Bra miljöval"'</v>
      </c>
      <c r="G391">
        <f>VLOOKUP($B391,Miljö!$B$1:$AG$479,MATCH(G$3,Miljö!$B$1:$AK$1,0),FALSE)</f>
        <v>2.36</v>
      </c>
      <c r="H391">
        <f>VLOOKUP($B391,Miljö!$B$1:$AG$479,MATCH(H$3,Miljö!$B$1:$AK$1,0),FALSE)</f>
        <v>344.47</v>
      </c>
      <c r="I391">
        <f>VLOOKUP($B391,Miljö!$B$1:$AG$479,MATCH(I$3,Miljö!$B$1:$AK$1,0),FALSE)</f>
        <v>0</v>
      </c>
      <c r="K391">
        <f>VLOOKUP($B391,Totalt!$B$1:$BP$500,MATCH("total el",Totalt!$B$1:$BP$1,0),FALSE)</f>
        <v>0.25</v>
      </c>
      <c r="M391" s="250">
        <f t="shared" si="19"/>
        <v>0.59</v>
      </c>
      <c r="N391" s="250">
        <f t="shared" si="20"/>
        <v>86.117500000000007</v>
      </c>
      <c r="O391" s="250">
        <f t="shared" si="21"/>
        <v>0</v>
      </c>
    </row>
    <row r="392" spans="1:15" x14ac:dyDescent="0.25">
      <c r="A392" s="2" t="s">
        <v>583</v>
      </c>
      <c r="B392" s="2" t="s">
        <v>585</v>
      </c>
      <c r="C392" t="str">
        <f>VLOOKUP($B392,Totalt!$B$1:$BP$500,MATCH("Kvalitetsgranskad:",Totalt!$B$1:$BP$1,0),FALSE)</f>
        <v>Ja</v>
      </c>
      <c r="E392" t="str">
        <f>VLOOKUP($B392,Miljö!$B$1:$AG$479,MATCH(E$3,Miljö!$B$1:$AK$1,0),FALSE)</f>
        <v>Ja</v>
      </c>
      <c r="F392" t="str">
        <f>VLOOKUP($B392,Miljö!$B$1:$AG$479,MATCH(F$3,Miljö!$B$1:$AK$1,0),FALSE)</f>
        <v>'"Bra miljöval"'</v>
      </c>
      <c r="G392">
        <f>VLOOKUP($B392,Miljö!$B$1:$AG$479,MATCH(G$3,Miljö!$B$1:$AK$1,0),FALSE)</f>
        <v>2.38</v>
      </c>
      <c r="H392">
        <f>VLOOKUP($B392,Miljö!$B$1:$AG$479,MATCH(H$3,Miljö!$B$1:$AK$1,0),FALSE)</f>
        <v>344.47</v>
      </c>
      <c r="I392">
        <f>VLOOKUP($B392,Miljö!$B$1:$AG$479,MATCH(I$3,Miljö!$B$1:$AK$1,0),FALSE)</f>
        <v>0</v>
      </c>
      <c r="K392">
        <f>VLOOKUP($B392,Totalt!$B$1:$BP$500,MATCH("total el",Totalt!$B$1:$BP$1,0),FALSE)</f>
        <v>0.14499999999999999</v>
      </c>
      <c r="M392" s="250">
        <f t="shared" si="19"/>
        <v>0.34509999999999996</v>
      </c>
      <c r="N392" s="250">
        <f t="shared" si="20"/>
        <v>49.948149999999998</v>
      </c>
      <c r="O392" s="250">
        <f t="shared" si="21"/>
        <v>0</v>
      </c>
    </row>
    <row r="393" spans="1:15" x14ac:dyDescent="0.25">
      <c r="A393" s="2" t="s">
        <v>583</v>
      </c>
      <c r="B393" s="2" t="s">
        <v>586</v>
      </c>
      <c r="C393" t="str">
        <f>VLOOKUP($B393,Totalt!$B$1:$BP$500,MATCH("Kvalitetsgranskad:",Totalt!$B$1:$BP$1,0),FALSE)</f>
        <v>Ja</v>
      </c>
      <c r="E393" t="str">
        <f>VLOOKUP($B393,Miljö!$B$1:$AG$479,MATCH(E$3,Miljö!$B$1:$AK$1,0),FALSE)</f>
        <v>Ja</v>
      </c>
      <c r="F393" t="str">
        <f>VLOOKUP($B393,Miljö!$B$1:$AG$479,MATCH(F$3,Miljö!$B$1:$AK$1,0),FALSE)</f>
        <v>'"Bra miljöval"'</v>
      </c>
      <c r="G393">
        <f>VLOOKUP($B393,Miljö!$B$1:$AG$479,MATCH(G$3,Miljö!$B$1:$AK$1,0),FALSE)</f>
        <v>2.38</v>
      </c>
      <c r="H393">
        <f>VLOOKUP($B393,Miljö!$B$1:$AG$479,MATCH(H$3,Miljö!$B$1:$AK$1,0),FALSE)</f>
        <v>344.47</v>
      </c>
      <c r="I393">
        <f>VLOOKUP($B393,Miljö!$B$1:$AG$479,MATCH(I$3,Miljö!$B$1:$AK$1,0),FALSE)</f>
        <v>0</v>
      </c>
      <c r="K393">
        <f>VLOOKUP($B393,Totalt!$B$1:$BP$500,MATCH("total el",Totalt!$B$1:$BP$1,0),FALSE)</f>
        <v>0.21</v>
      </c>
      <c r="M393" s="250">
        <f t="shared" si="19"/>
        <v>0.49979999999999997</v>
      </c>
      <c r="N393" s="250">
        <f t="shared" si="20"/>
        <v>72.338700000000003</v>
      </c>
      <c r="O393" s="250">
        <f t="shared" si="21"/>
        <v>0</v>
      </c>
    </row>
    <row r="394" spans="1:15" x14ac:dyDescent="0.25">
      <c r="A394" s="2" t="s">
        <v>583</v>
      </c>
      <c r="B394" s="2" t="s">
        <v>587</v>
      </c>
      <c r="C394" t="str">
        <f>VLOOKUP($B394,Totalt!$B$1:$BP$500,MATCH("Kvalitetsgranskad:",Totalt!$B$1:$BP$1,0),FALSE)</f>
        <v>Ja</v>
      </c>
      <c r="E394" t="str">
        <f>VLOOKUP($B394,Miljö!$B$1:$AG$479,MATCH(E$3,Miljö!$B$1:$AK$1,0),FALSE)</f>
        <v>Ja</v>
      </c>
      <c r="F394" t="str">
        <f>VLOOKUP($B394,Miljö!$B$1:$AG$479,MATCH(F$3,Miljö!$B$1:$AK$1,0),FALSE)</f>
        <v>'Bra Miljöval'</v>
      </c>
      <c r="G394">
        <f>VLOOKUP($B394,Miljö!$B$1:$AG$479,MATCH(G$3,Miljö!$B$1:$AK$1,0),FALSE)</f>
        <v>2.36</v>
      </c>
      <c r="H394">
        <f>VLOOKUP($B394,Miljö!$B$1:$AG$479,MATCH(H$3,Miljö!$B$1:$AK$1,0),FALSE)</f>
        <v>201.22</v>
      </c>
      <c r="I394">
        <f>VLOOKUP($B394,Miljö!$B$1:$AG$479,MATCH(I$3,Miljö!$B$1:$AK$1,0),FALSE)</f>
        <v>0.42</v>
      </c>
      <c r="K394">
        <f>VLOOKUP($B394,Totalt!$B$1:$BP$500,MATCH("total el",Totalt!$B$1:$BP$1,0),FALSE)</f>
        <v>25.529599999999999</v>
      </c>
      <c r="M394" s="250">
        <f t="shared" si="19"/>
        <v>60.249855999999994</v>
      </c>
      <c r="N394" s="250">
        <f t="shared" si="20"/>
        <v>5137.0661119999995</v>
      </c>
      <c r="O394" s="250">
        <f t="shared" si="21"/>
        <v>10.722432</v>
      </c>
    </row>
    <row r="395" spans="1:15" x14ac:dyDescent="0.25">
      <c r="A395" s="2" t="s">
        <v>588</v>
      </c>
      <c r="B395" s="2" t="s">
        <v>589</v>
      </c>
      <c r="C395" t="str">
        <f>VLOOKUP($B395,Totalt!$B$1:$BP$500,MATCH("Kvalitetsgranskad:",Totalt!$B$1:$BP$1,0),FALSE)</f>
        <v>Ja</v>
      </c>
      <c r="E395" t="str">
        <f>VLOOKUP($B395,Miljö!$B$1:$AG$479,MATCH(E$3,Miljö!$B$1:$AK$1,0),FALSE)</f>
        <v>Ja</v>
      </c>
      <c r="F395" t="str">
        <f>VLOOKUP($B395,Miljö!$B$1:$AG$479,MATCH(F$3,Miljö!$B$1:$AK$1,0),FALSE)</f>
        <v>'Solel'</v>
      </c>
      <c r="G395">
        <f>VLOOKUP($B395,Miljö!$B$1:$AG$479,MATCH(G$3,Miljö!$B$1:$AK$1,0),FALSE)</f>
        <v>2.37</v>
      </c>
      <c r="H395">
        <f>VLOOKUP($B395,Miljö!$B$1:$AG$479,MATCH(H$3,Miljö!$B$1:$AK$1,0),FALSE)</f>
        <v>342.37</v>
      </c>
      <c r="I395">
        <f>VLOOKUP($B395,Miljö!$B$1:$AG$479,MATCH(I$3,Miljö!$B$1:$AK$1,0),FALSE)</f>
        <v>0.41699999999999998</v>
      </c>
      <c r="K395">
        <f>VLOOKUP($B395,Totalt!$B$1:$BP$500,MATCH("total el",Totalt!$B$1:$BP$1,0),FALSE)</f>
        <v>3.694</v>
      </c>
      <c r="M395" s="250">
        <f t="shared" si="19"/>
        <v>8.7547800000000002</v>
      </c>
      <c r="N395" s="250">
        <f t="shared" si="20"/>
        <v>1264.71478</v>
      </c>
      <c r="O395" s="250">
        <f t="shared" si="21"/>
        <v>1.5403979999999999</v>
      </c>
    </row>
    <row r="396" spans="1:15" x14ac:dyDescent="0.25">
      <c r="A396" s="2" t="s">
        <v>590</v>
      </c>
      <c r="B396" s="2" t="s">
        <v>591</v>
      </c>
      <c r="C396" t="str">
        <f>VLOOKUP($B396,Totalt!$B$1:$BP$500,MATCH("Kvalitetsgranskad:",Totalt!$B$1:$BP$1,0),FALSE)</f>
        <v>Ja</v>
      </c>
      <c r="E396" t="str">
        <f>VLOOKUP($B396,Miljö!$B$1:$AG$479,MATCH(E$3,Miljö!$B$1:$AK$1,0),FALSE)</f>
        <v>Nej</v>
      </c>
      <c r="F396" t="str">
        <f>VLOOKUP($B396,Miljö!$B$1:$AG$479,MATCH(F$3,Miljö!$B$1:$AK$1,0),FALSE)</f>
        <v>-</v>
      </c>
      <c r="G396">
        <f>VLOOKUP($B396,Miljö!$B$1:$AG$479,MATCH(G$3,Miljö!$B$1:$AK$1,0),FALSE)</f>
        <v>2.38</v>
      </c>
      <c r="H396">
        <f>VLOOKUP($B396,Miljö!$B$1:$AG$479,MATCH(H$3,Miljö!$B$1:$AK$1,0),FALSE)</f>
        <v>344.47</v>
      </c>
      <c r="I396">
        <f>VLOOKUP($B396,Miljö!$B$1:$AG$479,MATCH(I$3,Miljö!$B$1:$AK$1,0),FALSE)</f>
        <v>0.42</v>
      </c>
      <c r="K396">
        <f>VLOOKUP($B396,Totalt!$B$1:$BP$500,MATCH("total el",Totalt!$B$1:$BP$1,0),FALSE)</f>
        <v>0.19800000000000001</v>
      </c>
      <c r="M396" s="250">
        <f t="shared" si="19"/>
        <v>0.47123999999999999</v>
      </c>
      <c r="N396" s="250">
        <f t="shared" si="20"/>
        <v>68.205060000000003</v>
      </c>
      <c r="O396" s="250">
        <f t="shared" si="21"/>
        <v>8.3159999999999998E-2</v>
      </c>
    </row>
    <row r="397" spans="1:15" x14ac:dyDescent="0.25">
      <c r="A397" s="2" t="s">
        <v>590</v>
      </c>
      <c r="B397" s="2" t="s">
        <v>592</v>
      </c>
      <c r="C397" t="str">
        <f>VLOOKUP($B397,Totalt!$B$1:$BP$500,MATCH("Kvalitetsgranskad:",Totalt!$B$1:$BP$1,0),FALSE)</f>
        <v>Ja</v>
      </c>
      <c r="E397" t="str">
        <f>VLOOKUP($B397,Miljö!$B$1:$AG$479,MATCH(E$3,Miljö!$B$1:$AK$1,0),FALSE)</f>
        <v>Nej</v>
      </c>
      <c r="F397" t="str">
        <f>VLOOKUP($B397,Miljö!$B$1:$AG$479,MATCH(F$3,Miljö!$B$1:$AK$1,0),FALSE)</f>
        <v>-</v>
      </c>
      <c r="G397">
        <f>VLOOKUP($B397,Miljö!$B$1:$AG$479,MATCH(G$3,Miljö!$B$1:$AK$1,0),FALSE)</f>
        <v>2.38</v>
      </c>
      <c r="H397">
        <f>VLOOKUP($B397,Miljö!$B$1:$AG$479,MATCH(H$3,Miljö!$B$1:$AK$1,0),FALSE)</f>
        <v>344.47</v>
      </c>
      <c r="I397">
        <f>VLOOKUP($B397,Miljö!$B$1:$AG$479,MATCH(I$3,Miljö!$B$1:$AK$1,0),FALSE)</f>
        <v>0.42</v>
      </c>
      <c r="K397">
        <f>VLOOKUP($B397,Totalt!$B$1:$BP$500,MATCH("total el",Totalt!$B$1:$BP$1,0),FALSE)</f>
        <v>1.4999999999999999E-2</v>
      </c>
      <c r="M397" s="250">
        <f t="shared" si="19"/>
        <v>3.5699999999999996E-2</v>
      </c>
      <c r="N397" s="250">
        <f t="shared" si="20"/>
        <v>5.1670500000000006</v>
      </c>
      <c r="O397" s="250">
        <f t="shared" si="21"/>
        <v>6.2999999999999992E-3</v>
      </c>
    </row>
    <row r="398" spans="1:15" x14ac:dyDescent="0.25">
      <c r="A398" s="2" t="s">
        <v>590</v>
      </c>
      <c r="B398" s="2" t="s">
        <v>593</v>
      </c>
      <c r="C398" t="str">
        <f>VLOOKUP($B398,Totalt!$B$1:$BP$500,MATCH("Kvalitetsgranskad:",Totalt!$B$1:$BP$1,0),FALSE)</f>
        <v>Ja</v>
      </c>
      <c r="E398" t="str">
        <f>VLOOKUP($B398,Miljö!$B$1:$AG$479,MATCH(E$3,Miljö!$B$1:$AK$1,0),FALSE)</f>
        <v>Nej</v>
      </c>
      <c r="F398" t="str">
        <f>VLOOKUP($B398,Miljö!$B$1:$AG$479,MATCH(F$3,Miljö!$B$1:$AK$1,0),FALSE)</f>
        <v>-</v>
      </c>
      <c r="G398">
        <f>VLOOKUP($B398,Miljö!$B$1:$AG$479,MATCH(G$3,Miljö!$B$1:$AK$1,0),FALSE)</f>
        <v>2.38</v>
      </c>
      <c r="H398">
        <f>VLOOKUP($B398,Miljö!$B$1:$AG$479,MATCH(H$3,Miljö!$B$1:$AK$1,0),FALSE)</f>
        <v>344.47</v>
      </c>
      <c r="I398">
        <f>VLOOKUP($B398,Miljö!$B$1:$AG$479,MATCH(I$3,Miljö!$B$1:$AK$1,0),FALSE)</f>
        <v>0.42</v>
      </c>
      <c r="K398">
        <f>VLOOKUP($B398,Totalt!$B$1:$BP$500,MATCH("total el",Totalt!$B$1:$BP$1,0),FALSE)</f>
        <v>0.621</v>
      </c>
      <c r="M398" s="250">
        <f t="shared" si="19"/>
        <v>1.4779799999999998</v>
      </c>
      <c r="N398" s="250">
        <f t="shared" si="20"/>
        <v>213.91587000000001</v>
      </c>
      <c r="O398" s="250">
        <f t="shared" si="21"/>
        <v>0.26082</v>
      </c>
    </row>
    <row r="399" spans="1:15" x14ac:dyDescent="0.25">
      <c r="A399" s="2" t="s">
        <v>598</v>
      </c>
      <c r="B399" s="2" t="s">
        <v>599</v>
      </c>
      <c r="C399" t="str">
        <f>VLOOKUP($B399,Totalt!$B$1:$BP$500,MATCH("Kvalitetsgranskad:",Totalt!$B$1:$BP$1,0),FALSE)</f>
        <v>Ja</v>
      </c>
      <c r="E399" t="str">
        <f>VLOOKUP($B399,Miljö!$B$1:$AG$479,MATCH(E$3,Miljö!$B$1:$AK$1,0),FALSE)</f>
        <v>Ja</v>
      </c>
      <c r="F399" t="str">
        <f>VLOOKUP($B399,Miljö!$B$1:$AG$479,MATCH(F$3,Miljö!$B$1:$AK$1,0),FALSE)</f>
        <v>'Bra Miljöval och egenproducerad'</v>
      </c>
      <c r="G399">
        <f>VLOOKUP($B399,Miljö!$B$1:$AG$479,MATCH(G$3,Miljö!$B$1:$AK$1,0),FALSE)</f>
        <v>0.66</v>
      </c>
      <c r="H399">
        <f>VLOOKUP($B399,Miljö!$B$1:$AG$479,MATCH(H$3,Miljö!$B$1:$AK$1,0),FALSE)</f>
        <v>76.400000000000006</v>
      </c>
      <c r="I399">
        <f>VLOOKUP($B399,Miljö!$B$1:$AG$479,MATCH(I$3,Miljö!$B$1:$AK$1,0),FALSE)</f>
        <v>1E-3</v>
      </c>
      <c r="K399">
        <f>VLOOKUP($B399,Totalt!$B$1:$BP$500,MATCH("total el",Totalt!$B$1:$BP$1,0),FALSE)</f>
        <v>31.093299999999999</v>
      </c>
      <c r="M399" s="250">
        <f t="shared" si="19"/>
        <v>20.521578000000002</v>
      </c>
      <c r="N399" s="250">
        <f t="shared" si="20"/>
        <v>2375.5281199999999</v>
      </c>
      <c r="O399" s="250">
        <f t="shared" si="21"/>
        <v>3.1093300000000001E-2</v>
      </c>
    </row>
    <row r="400" spans="1:15" x14ac:dyDescent="0.25">
      <c r="A400" s="2" t="s">
        <v>598</v>
      </c>
      <c r="B400" s="2" t="s">
        <v>600</v>
      </c>
      <c r="C400" t="str">
        <f>VLOOKUP($B400,Totalt!$B$1:$BP$500,MATCH("Kvalitetsgranskad:",Totalt!$B$1:$BP$1,0),FALSE)</f>
        <v>Ja</v>
      </c>
      <c r="E400" t="str">
        <f>VLOOKUP($B400,Miljö!$B$1:$AG$479,MATCH(E$3,Miljö!$B$1:$AK$1,0),FALSE)</f>
        <v>Ja</v>
      </c>
      <c r="F400" t="str">
        <f>VLOOKUP($B400,Miljö!$B$1:$AG$479,MATCH(F$3,Miljö!$B$1:$AK$1,0),FALSE)</f>
        <v>'Bra Miljöval (vattenkraft)'</v>
      </c>
      <c r="G400">
        <f>VLOOKUP($B400,Miljö!$B$1:$AG$479,MATCH(G$3,Miljö!$B$1:$AK$1,0),FALSE)</f>
        <v>1.1000000000000001</v>
      </c>
      <c r="H400">
        <f>VLOOKUP($B400,Miljö!$B$1:$AG$479,MATCH(H$3,Miljö!$B$1:$AK$1,0),FALSE)</f>
        <v>0</v>
      </c>
      <c r="I400">
        <f>VLOOKUP($B400,Miljö!$B$1:$AG$479,MATCH(I$3,Miljö!$B$1:$AK$1,0),FALSE)</f>
        <v>0</v>
      </c>
      <c r="K400">
        <f>VLOOKUP($B400,Totalt!$B$1:$BP$500,MATCH("total el",Totalt!$B$1:$BP$1,0),FALSE)</f>
        <v>6.2E-2</v>
      </c>
      <c r="M400" s="250">
        <f t="shared" si="19"/>
        <v>6.8200000000000011E-2</v>
      </c>
      <c r="N400" s="250">
        <f t="shared" si="20"/>
        <v>0</v>
      </c>
      <c r="O400" s="250">
        <f t="shared" si="21"/>
        <v>0</v>
      </c>
    </row>
    <row r="401" spans="1:15" x14ac:dyDescent="0.25">
      <c r="A401" s="2" t="s">
        <v>598</v>
      </c>
      <c r="B401" s="2" t="s">
        <v>601</v>
      </c>
      <c r="C401" t="str">
        <f>VLOOKUP($B401,Totalt!$B$1:$BP$500,MATCH("Kvalitetsgranskad:",Totalt!$B$1:$BP$1,0),FALSE)</f>
        <v>Ja</v>
      </c>
      <c r="E401" t="str">
        <f>VLOOKUP($B401,Miljö!$B$1:$AG$479,MATCH(E$3,Miljö!$B$1:$AK$1,0),FALSE)</f>
        <v>Ja</v>
      </c>
      <c r="F401" t="str">
        <f>VLOOKUP($B401,Miljö!$B$1:$AG$479,MATCH(F$3,Miljö!$B$1:$AK$1,0),FALSE)</f>
        <v>'Bra Miljöval'</v>
      </c>
      <c r="G401">
        <f>VLOOKUP($B401,Miljö!$B$1:$AG$479,MATCH(G$3,Miljö!$B$1:$AK$1,0),FALSE)</f>
        <v>1.1000000000000001</v>
      </c>
      <c r="H401">
        <f>VLOOKUP($B401,Miljö!$B$1:$AG$479,MATCH(H$3,Miljö!$B$1:$AK$1,0),FALSE)</f>
        <v>0</v>
      </c>
      <c r="I401">
        <f>VLOOKUP($B401,Miljö!$B$1:$AG$479,MATCH(I$3,Miljö!$B$1:$AK$1,0),FALSE)</f>
        <v>0</v>
      </c>
      <c r="K401">
        <f>VLOOKUP($B401,Totalt!$B$1:$BP$500,MATCH("total el",Totalt!$B$1:$BP$1,0),FALSE)</f>
        <v>0.186</v>
      </c>
      <c r="M401" s="250">
        <f t="shared" si="19"/>
        <v>0.2046</v>
      </c>
      <c r="N401" s="250">
        <f t="shared" si="20"/>
        <v>0</v>
      </c>
      <c r="O401" s="250">
        <f t="shared" si="21"/>
        <v>0</v>
      </c>
    </row>
    <row r="402" spans="1:15" x14ac:dyDescent="0.25">
      <c r="A402" s="2" t="s">
        <v>598</v>
      </c>
      <c r="B402" s="2" t="s">
        <v>602</v>
      </c>
      <c r="C402" t="str">
        <f>VLOOKUP($B402,Totalt!$B$1:$BP$500,MATCH("Kvalitetsgranskad:",Totalt!$B$1:$BP$1,0),FALSE)</f>
        <v>Ja</v>
      </c>
      <c r="E402" t="str">
        <f>VLOOKUP($B402,Miljö!$B$1:$AG$479,MATCH(E$3,Miljö!$B$1:$AK$1,0),FALSE)</f>
        <v>Ja</v>
      </c>
      <c r="F402" t="str">
        <f>VLOOKUP($B402,Miljö!$B$1:$AG$479,MATCH(F$3,Miljö!$B$1:$AK$1,0),FALSE)</f>
        <v>'Bra Miljöval'</v>
      </c>
      <c r="G402">
        <f>VLOOKUP($B402,Miljö!$B$1:$AG$479,MATCH(G$3,Miljö!$B$1:$AK$1,0),FALSE)</f>
        <v>1.1000000000000001</v>
      </c>
      <c r="H402">
        <f>VLOOKUP($B402,Miljö!$B$1:$AG$479,MATCH(H$3,Miljö!$B$1:$AK$1,0),FALSE)</f>
        <v>0</v>
      </c>
      <c r="I402">
        <f>VLOOKUP($B402,Miljö!$B$1:$AG$479,MATCH(I$3,Miljö!$B$1:$AK$1,0),FALSE)</f>
        <v>0</v>
      </c>
      <c r="K402">
        <f>VLOOKUP($B402,Totalt!$B$1:$BP$500,MATCH("total el",Totalt!$B$1:$BP$1,0),FALSE)</f>
        <v>9.3870000000000005</v>
      </c>
      <c r="M402" s="250">
        <f t="shared" si="19"/>
        <v>10.325700000000001</v>
      </c>
      <c r="N402" s="250">
        <f t="shared" si="20"/>
        <v>0</v>
      </c>
      <c r="O402" s="250">
        <f t="shared" si="21"/>
        <v>0</v>
      </c>
    </row>
    <row r="403" spans="1:15" x14ac:dyDescent="0.25">
      <c r="A403" s="2" t="s">
        <v>603</v>
      </c>
      <c r="B403" s="2" t="s">
        <v>604</v>
      </c>
      <c r="C403" t="str">
        <f>VLOOKUP($B403,Totalt!$B$1:$BP$500,MATCH("Kvalitetsgranskad:",Totalt!$B$1:$BP$1,0),FALSE)</f>
        <v>Ja</v>
      </c>
      <c r="E403" t="str">
        <f>VLOOKUP($B403,Miljö!$B$1:$AG$479,MATCH(E$3,Miljö!$B$1:$AK$1,0),FALSE)</f>
        <v>Nej</v>
      </c>
      <c r="F403" t="str">
        <f>VLOOKUP($B403,Miljö!$B$1:$AG$479,MATCH(F$3,Miljö!$B$1:$AK$1,0),FALSE)</f>
        <v>-</v>
      </c>
      <c r="G403">
        <f>VLOOKUP($B403,Miljö!$B$1:$AG$479,MATCH(G$3,Miljö!$B$1:$AK$1,0),FALSE)</f>
        <v>2.38</v>
      </c>
      <c r="H403">
        <f>VLOOKUP($B403,Miljö!$B$1:$AG$479,MATCH(H$3,Miljö!$B$1:$AK$1,0),FALSE)</f>
        <v>344.47</v>
      </c>
      <c r="I403">
        <f>VLOOKUP($B403,Miljö!$B$1:$AG$479,MATCH(I$3,Miljö!$B$1:$AK$1,0),FALSE)</f>
        <v>0.42</v>
      </c>
      <c r="K403">
        <f>VLOOKUP($B403,Totalt!$B$1:$BP$500,MATCH("total el",Totalt!$B$1:$BP$1,0),FALSE)</f>
        <v>0.81299999999999994</v>
      </c>
      <c r="M403" s="250">
        <f t="shared" si="19"/>
        <v>1.9349399999999999</v>
      </c>
      <c r="N403" s="250">
        <f t="shared" si="20"/>
        <v>280.05410999999998</v>
      </c>
      <c r="O403" s="250">
        <f t="shared" si="21"/>
        <v>0.34145999999999999</v>
      </c>
    </row>
    <row r="404" spans="1:15" x14ac:dyDescent="0.25">
      <c r="A404" s="2" t="s">
        <v>605</v>
      </c>
      <c r="B404" s="2" t="s">
        <v>606</v>
      </c>
      <c r="C404" t="str">
        <f>VLOOKUP($B404,Totalt!$B$1:$BP$500,MATCH("Kvalitetsgranskad:",Totalt!$B$1:$BP$1,0),FALSE)</f>
        <v>Ja</v>
      </c>
      <c r="E404" t="str">
        <f>VLOOKUP($B404,Miljö!$B$1:$AG$479,MATCH(E$3,Miljö!$B$1:$AK$1,0),FALSE)</f>
        <v>Nej</v>
      </c>
      <c r="F404" t="str">
        <f>VLOOKUP($B404,Miljö!$B$1:$AG$479,MATCH(F$3,Miljö!$B$1:$AK$1,0),FALSE)</f>
        <v>-</v>
      </c>
      <c r="G404">
        <f>VLOOKUP($B404,Miljö!$B$1:$AG$479,MATCH(G$3,Miljö!$B$1:$AK$1,0),FALSE)</f>
        <v>2.38</v>
      </c>
      <c r="H404">
        <f>VLOOKUP($B404,Miljö!$B$1:$AG$479,MATCH(H$3,Miljö!$B$1:$AK$1,0),FALSE)</f>
        <v>344.47</v>
      </c>
      <c r="I404">
        <f>VLOOKUP($B404,Miljö!$B$1:$AG$479,MATCH(I$3,Miljö!$B$1:$AK$1,0),FALSE)</f>
        <v>0.42</v>
      </c>
      <c r="K404">
        <f>VLOOKUP($B404,Totalt!$B$1:$BP$500,MATCH("total el",Totalt!$B$1:$BP$1,0),FALSE)</f>
        <v>1.7</v>
      </c>
      <c r="M404" s="250">
        <f t="shared" si="19"/>
        <v>4.0459999999999994</v>
      </c>
      <c r="N404" s="250">
        <f t="shared" si="20"/>
        <v>585.59900000000005</v>
      </c>
      <c r="O404" s="250">
        <f t="shared" si="21"/>
        <v>0.71399999999999997</v>
      </c>
    </row>
    <row r="405" spans="1:15" x14ac:dyDescent="0.25">
      <c r="A405" s="2" t="s">
        <v>608</v>
      </c>
      <c r="B405" s="2" t="s">
        <v>609</v>
      </c>
      <c r="C405" t="str">
        <f>VLOOKUP($B405,Totalt!$B$1:$BP$500,MATCH("Kvalitetsgranskad:",Totalt!$B$1:$BP$1,0),FALSE)</f>
        <v>Ja</v>
      </c>
      <c r="E405" t="str">
        <f>VLOOKUP($B405,Miljö!$B$1:$AG$479,MATCH(E$3,Miljö!$B$1:$AK$1,0),FALSE)</f>
        <v>Ja</v>
      </c>
      <c r="F405" t="str">
        <f>VLOOKUP($B405,Miljö!$B$1:$AG$479,MATCH(F$3,Miljö!$B$1:$AK$1,0),FALSE)</f>
        <v>'Hörneborgsel'</v>
      </c>
      <c r="G405">
        <f>VLOOKUP($B405,Miljö!$B$1:$AG$479,MATCH(G$3,Miljö!$B$1:$AK$1,0),FALSE)</f>
        <v>1.1000000000000001</v>
      </c>
      <c r="H405">
        <f>VLOOKUP($B405,Miljö!$B$1:$AG$479,MATCH(H$3,Miljö!$B$1:$AK$1,0),FALSE)</f>
        <v>0</v>
      </c>
      <c r="I405">
        <f>VLOOKUP($B405,Miljö!$B$1:$AG$479,MATCH(I$3,Miljö!$B$1:$AK$1,0),FALSE)</f>
        <v>0</v>
      </c>
      <c r="K405">
        <f>VLOOKUP($B405,Totalt!$B$1:$BP$500,MATCH("total el",Totalt!$B$1:$BP$1,0),FALSE)</f>
        <v>0.8974899999999999</v>
      </c>
      <c r="M405" s="250">
        <f t="shared" si="19"/>
        <v>0.98723899999999998</v>
      </c>
      <c r="N405" s="250">
        <f t="shared" si="20"/>
        <v>0</v>
      </c>
      <c r="O405" s="250">
        <f t="shared" si="21"/>
        <v>0</v>
      </c>
    </row>
    <row r="406" spans="1:15" x14ac:dyDescent="0.25">
      <c r="A406" s="2" t="s">
        <v>608</v>
      </c>
      <c r="B406" s="2" t="s">
        <v>610</v>
      </c>
      <c r="C406" t="str">
        <f>VLOOKUP($B406,Totalt!$B$1:$BP$500,MATCH("Kvalitetsgranskad:",Totalt!$B$1:$BP$1,0),FALSE)</f>
        <v>Ja</v>
      </c>
      <c r="E406" t="str">
        <f>VLOOKUP($B406,Miljö!$B$1:$AG$479,MATCH(E$3,Miljö!$B$1:$AK$1,0),FALSE)</f>
        <v>Ja</v>
      </c>
      <c r="F406" t="str">
        <f>VLOOKUP($B406,Miljö!$B$1:$AG$479,MATCH(F$3,Miljö!$B$1:$AK$1,0),FALSE)</f>
        <v>'Hörneborgsel'</v>
      </c>
      <c r="G406">
        <f>VLOOKUP($B406,Miljö!$B$1:$AG$479,MATCH(G$3,Miljö!$B$1:$AK$1,0),FALSE)</f>
        <v>1.1000000000000001</v>
      </c>
      <c r="H406">
        <f>VLOOKUP($B406,Miljö!$B$1:$AG$479,MATCH(H$3,Miljö!$B$1:$AK$1,0),FALSE)</f>
        <v>0</v>
      </c>
      <c r="I406">
        <f>VLOOKUP($B406,Miljö!$B$1:$AG$479,MATCH(I$3,Miljö!$B$1:$AK$1,0),FALSE)</f>
        <v>0</v>
      </c>
      <c r="K406">
        <f>VLOOKUP($B406,Totalt!$B$1:$BP$500,MATCH("total el",Totalt!$B$1:$BP$1,0),FALSE)</f>
        <v>1.45462</v>
      </c>
      <c r="M406" s="250">
        <f t="shared" si="19"/>
        <v>1.6000820000000002</v>
      </c>
      <c r="N406" s="250">
        <f t="shared" si="20"/>
        <v>0</v>
      </c>
      <c r="O406" s="250">
        <f t="shared" si="21"/>
        <v>0</v>
      </c>
    </row>
    <row r="407" spans="1:15" x14ac:dyDescent="0.25">
      <c r="A407" s="2" t="s">
        <v>608</v>
      </c>
      <c r="B407" s="2" t="s">
        <v>611</v>
      </c>
      <c r="C407" t="str">
        <f>VLOOKUP($B407,Totalt!$B$1:$BP$500,MATCH("Kvalitetsgranskad:",Totalt!$B$1:$BP$1,0),FALSE)</f>
        <v>Ja</v>
      </c>
      <c r="E407" t="str">
        <f>VLOOKUP($B407,Miljö!$B$1:$AG$479,MATCH(E$3,Miljö!$B$1:$AK$1,0),FALSE)</f>
        <v>Nej</v>
      </c>
      <c r="F407" t="str">
        <f>VLOOKUP($B407,Miljö!$B$1:$AG$479,MATCH(F$3,Miljö!$B$1:$AK$1,0),FALSE)</f>
        <v>ET</v>
      </c>
      <c r="G407">
        <f>VLOOKUP($B407,Miljö!$B$1:$AG$479,MATCH(G$3,Miljö!$B$1:$AK$1,0),FALSE)</f>
        <v>2.38</v>
      </c>
      <c r="H407">
        <f>VLOOKUP($B407,Miljö!$B$1:$AG$479,MATCH(H$3,Miljö!$B$1:$AK$1,0),FALSE)</f>
        <v>344.47</v>
      </c>
      <c r="I407">
        <f>VLOOKUP($B407,Miljö!$B$1:$AG$479,MATCH(I$3,Miljö!$B$1:$AK$1,0),FALSE)</f>
        <v>0.42</v>
      </c>
      <c r="K407">
        <f>VLOOKUP($B407,Totalt!$B$1:$BP$500,MATCH("total el",Totalt!$B$1:$BP$1,0),FALSE)</f>
        <v>3.6479999999999999E-2</v>
      </c>
      <c r="M407" s="250">
        <f t="shared" si="19"/>
        <v>8.6822399999999994E-2</v>
      </c>
      <c r="N407" s="250">
        <f t="shared" si="20"/>
        <v>12.566265600000001</v>
      </c>
      <c r="O407" s="250">
        <f t="shared" si="21"/>
        <v>1.5321599999999999E-2</v>
      </c>
    </row>
    <row r="408" spans="1:15" x14ac:dyDescent="0.25">
      <c r="A408" s="2" t="s">
        <v>608</v>
      </c>
      <c r="B408" s="2" t="s">
        <v>612</v>
      </c>
      <c r="C408" t="str">
        <f>VLOOKUP($B408,Totalt!$B$1:$BP$500,MATCH("Kvalitetsgranskad:",Totalt!$B$1:$BP$1,0),FALSE)</f>
        <v>Ja</v>
      </c>
      <c r="E408" t="str">
        <f>VLOOKUP($B408,Miljö!$B$1:$AG$479,MATCH(E$3,Miljö!$B$1:$AK$1,0),FALSE)</f>
        <v>Nej</v>
      </c>
      <c r="F408" t="str">
        <f>VLOOKUP($B408,Miljö!$B$1:$AG$479,MATCH(F$3,Miljö!$B$1:$AK$1,0),FALSE)</f>
        <v>ET</v>
      </c>
      <c r="G408">
        <f>VLOOKUP($B408,Miljö!$B$1:$AG$479,MATCH(G$3,Miljö!$B$1:$AK$1,0),FALSE)</f>
        <v>2.38</v>
      </c>
      <c r="H408">
        <f>VLOOKUP($B408,Miljö!$B$1:$AG$479,MATCH(H$3,Miljö!$B$1:$AK$1,0),FALSE)</f>
        <v>344.47</v>
      </c>
      <c r="I408">
        <f>VLOOKUP($B408,Miljö!$B$1:$AG$479,MATCH(I$3,Miljö!$B$1:$AK$1,0),FALSE)</f>
        <v>0.42</v>
      </c>
      <c r="K408">
        <f>VLOOKUP($B408,Totalt!$B$1:$BP$500,MATCH("total el",Totalt!$B$1:$BP$1,0),FALSE)</f>
        <v>0.18861</v>
      </c>
      <c r="M408" s="250">
        <f t="shared" si="19"/>
        <v>0.44889179999999995</v>
      </c>
      <c r="N408" s="250">
        <f t="shared" si="20"/>
        <v>64.970486700000009</v>
      </c>
      <c r="O408" s="250">
        <f t="shared" si="21"/>
        <v>7.9216200000000001E-2</v>
      </c>
    </row>
    <row r="409" spans="1:15" x14ac:dyDescent="0.25">
      <c r="A409" s="2" t="s">
        <v>608</v>
      </c>
      <c r="B409" s="2" t="s">
        <v>613</v>
      </c>
      <c r="C409" t="str">
        <f>VLOOKUP($B409,Totalt!$B$1:$BP$500,MATCH("Kvalitetsgranskad:",Totalt!$B$1:$BP$1,0),FALSE)</f>
        <v>Ja</v>
      </c>
      <c r="E409" t="str">
        <f>VLOOKUP($B409,Miljö!$B$1:$AG$479,MATCH(E$3,Miljö!$B$1:$AK$1,0),FALSE)</f>
        <v>Ja</v>
      </c>
      <c r="F409" t="str">
        <f>VLOOKUP($B409,Miljö!$B$1:$AG$479,MATCH(F$3,Miljö!$B$1:$AK$1,0),FALSE)</f>
        <v>'Hörnborgsel'</v>
      </c>
      <c r="G409">
        <f>VLOOKUP($B409,Miljö!$B$1:$AG$479,MATCH(G$3,Miljö!$B$1:$AK$1,0),FALSE)</f>
        <v>1.1000000000000001</v>
      </c>
      <c r="H409">
        <f>VLOOKUP($B409,Miljö!$B$1:$AG$479,MATCH(H$3,Miljö!$B$1:$AK$1,0),FALSE)</f>
        <v>0</v>
      </c>
      <c r="I409">
        <f>VLOOKUP($B409,Miljö!$B$1:$AG$479,MATCH(I$3,Miljö!$B$1:$AK$1,0),FALSE)</f>
        <v>0</v>
      </c>
      <c r="K409">
        <f>VLOOKUP($B409,Totalt!$B$1:$BP$500,MATCH("total el",Totalt!$B$1:$BP$1,0),FALSE)</f>
        <v>2.4240000000000001E-2</v>
      </c>
      <c r="M409" s="250">
        <f t="shared" si="19"/>
        <v>2.6664000000000004E-2</v>
      </c>
      <c r="N409" s="250">
        <f t="shared" si="20"/>
        <v>0</v>
      </c>
      <c r="O409" s="250">
        <f t="shared" si="21"/>
        <v>0</v>
      </c>
    </row>
    <row r="410" spans="1:15" x14ac:dyDescent="0.25">
      <c r="A410" s="2" t="s">
        <v>608</v>
      </c>
      <c r="B410" s="2" t="s">
        <v>614</v>
      </c>
      <c r="C410" t="str">
        <f>VLOOKUP($B410,Totalt!$B$1:$BP$500,MATCH("Kvalitetsgranskad:",Totalt!$B$1:$BP$1,0),FALSE)</f>
        <v>Ja</v>
      </c>
      <c r="E410" t="str">
        <f>VLOOKUP($B410,Miljö!$B$1:$AG$479,MATCH(E$3,Miljö!$B$1:$AK$1,0),FALSE)</f>
        <v>Ja</v>
      </c>
      <c r="F410" t="str">
        <f>VLOOKUP($B410,Miljö!$B$1:$AG$479,MATCH(F$3,Miljö!$B$1:$AK$1,0),FALSE)</f>
        <v>'Hörneborgsel'</v>
      </c>
      <c r="G410">
        <f>VLOOKUP($B410,Miljö!$B$1:$AG$479,MATCH(G$3,Miljö!$B$1:$AK$1,0),FALSE)</f>
        <v>1.1000000000000001</v>
      </c>
      <c r="H410">
        <f>VLOOKUP($B410,Miljö!$B$1:$AG$479,MATCH(H$3,Miljö!$B$1:$AK$1,0),FALSE)</f>
        <v>0</v>
      </c>
      <c r="I410">
        <f>VLOOKUP($B410,Miljö!$B$1:$AG$479,MATCH(I$3,Miljö!$B$1:$AK$1,0),FALSE)</f>
        <v>0</v>
      </c>
      <c r="K410">
        <f>VLOOKUP($B410,Totalt!$B$1:$BP$500,MATCH("total el",Totalt!$B$1:$BP$1,0),FALSE)</f>
        <v>9.5415600000000005</v>
      </c>
      <c r="M410" s="250">
        <f t="shared" si="19"/>
        <v>10.495716000000002</v>
      </c>
      <c r="N410" s="250">
        <f t="shared" si="20"/>
        <v>0</v>
      </c>
      <c r="O410" s="250">
        <f t="shared" si="21"/>
        <v>0</v>
      </c>
    </row>
    <row r="411" spans="1:15" x14ac:dyDescent="0.25">
      <c r="A411" s="2" t="s">
        <v>608</v>
      </c>
      <c r="B411" s="2" t="s">
        <v>615</v>
      </c>
      <c r="C411" t="str">
        <f>VLOOKUP($B411,Totalt!$B$1:$BP$500,MATCH("Kvalitetsgranskad:",Totalt!$B$1:$BP$1,0),FALSE)</f>
        <v>Ja</v>
      </c>
      <c r="E411" t="str">
        <f>VLOOKUP($B411,Miljö!$B$1:$AG$479,MATCH(E$3,Miljö!$B$1:$AK$1,0),FALSE)</f>
        <v>Ja</v>
      </c>
      <c r="F411" t="str">
        <f>VLOOKUP($B411,Miljö!$B$1:$AG$479,MATCH(F$3,Miljö!$B$1:$AK$1,0),FALSE)</f>
        <v>'Hörneborgsel'</v>
      </c>
      <c r="G411">
        <f>VLOOKUP($B411,Miljö!$B$1:$AG$479,MATCH(G$3,Miljö!$B$1:$AK$1,0),FALSE)</f>
        <v>1.1000000000000001</v>
      </c>
      <c r="H411">
        <f>VLOOKUP($B411,Miljö!$B$1:$AG$479,MATCH(H$3,Miljö!$B$1:$AK$1,0),FALSE)</f>
        <v>0</v>
      </c>
      <c r="I411">
        <f>VLOOKUP($B411,Miljö!$B$1:$AG$479,MATCH(I$3,Miljö!$B$1:$AK$1,0),FALSE)</f>
        <v>0</v>
      </c>
      <c r="K411">
        <f>VLOOKUP($B411,Totalt!$B$1:$BP$500,MATCH("total el",Totalt!$B$1:$BP$1,0),FALSE)</f>
        <v>7.09762</v>
      </c>
      <c r="M411" s="250">
        <f t="shared" si="19"/>
        <v>7.8073820000000005</v>
      </c>
      <c r="N411" s="250">
        <f t="shared" si="20"/>
        <v>0</v>
      </c>
      <c r="O411" s="250">
        <f t="shared" si="21"/>
        <v>0</v>
      </c>
    </row>
    <row r="413" spans="1:15" x14ac:dyDescent="0.25">
      <c r="H413" t="s">
        <v>1262</v>
      </c>
      <c r="K413">
        <f>SUMIF($C4:$C411,"=ja",K4:K411)</f>
        <v>3059.4838481100005</v>
      </c>
      <c r="M413">
        <f>SUMIF($C4:$C411,"=ja",M4:M411)</f>
        <v>2880.9905351717975</v>
      </c>
      <c r="N413">
        <f>SUMIF($C4:$C411,"=ja",N4:N411)</f>
        <v>164117.30857693712</v>
      </c>
      <c r="O413">
        <f>SUMIF($C4:$C411,"=ja",O4:O411)</f>
        <v>206.92078082619994</v>
      </c>
    </row>
    <row r="415" spans="1:15" x14ac:dyDescent="0.25">
      <c r="C415" s="251" t="s">
        <v>1269</v>
      </c>
      <c r="D415" s="252"/>
      <c r="E415" s="252"/>
      <c r="F415" s="252"/>
      <c r="G415" s="253">
        <f>M413/$K$413</f>
        <v>0.94165901119286266</v>
      </c>
      <c r="H415" s="253">
        <f t="shared" ref="H415:I415" si="22">N413/$K$413</f>
        <v>53.642155580694038</v>
      </c>
      <c r="I415" s="254">
        <f t="shared" si="22"/>
        <v>6.76325782710131E-2</v>
      </c>
    </row>
    <row r="417" spans="3:9" x14ac:dyDescent="0.25">
      <c r="C417" t="s">
        <v>1265</v>
      </c>
      <c r="E417">
        <f>COUNTIF($C$4:$C$411,"=ja")</f>
        <v>365</v>
      </c>
    </row>
    <row r="418" spans="3:9" x14ac:dyDescent="0.25">
      <c r="C418" t="s">
        <v>1263</v>
      </c>
      <c r="E418">
        <f>COUNTIFS($C$4:$C$411,"=ja",$E$4:$E$411,"=nej")</f>
        <v>128</v>
      </c>
      <c r="F418" t="s">
        <v>1268</v>
      </c>
      <c r="G418" s="256">
        <f>SUMIFS($K$4:$K$411,$C$4:$C$411,"=ja",$E$4:$E$411,"=nej")</f>
        <v>426.06011410999997</v>
      </c>
      <c r="H418" t="s">
        <v>1223</v>
      </c>
    </row>
    <row r="419" spans="3:9" x14ac:dyDescent="0.25">
      <c r="C419" t="s">
        <v>1266</v>
      </c>
      <c r="E419">
        <f>COUNTIFS($C$4:$C$411,"=ja",$E$4:$E$411,"=ja")</f>
        <v>237</v>
      </c>
      <c r="F419" t="s">
        <v>1267</v>
      </c>
      <c r="G419" s="256">
        <f>SUMIFS($K$4:$K$411,$C$4:$C$411,"=ja",$E$4:$E$411,"=ja")</f>
        <v>2633.4237340000018</v>
      </c>
      <c r="H419" t="s">
        <v>1223</v>
      </c>
    </row>
    <row r="422" spans="3:9" x14ac:dyDescent="0.25">
      <c r="F422" t="s">
        <v>1270</v>
      </c>
    </row>
    <row r="423" spans="3:9" x14ac:dyDescent="0.25">
      <c r="G423" s="255">
        <f>SUMIFS($M$4:$M$411,$C$4:$C$411,"=ja",$E$4:$E$411,"=ja")/$G$419</f>
        <v>0.70895258607477774</v>
      </c>
      <c r="H423" s="255">
        <f>SUMIFS($N$4:$N$411,$C$4:$C$411,"=ja",$E$4:$E$411,"=ja")/$G$419</f>
        <v>6.5891882135917168</v>
      </c>
      <c r="I423" s="255">
        <f>SUMIFS($O$4:$O$411,$C$4:$C$411,"=ja",$E$4:$E$411,"=ja")/$G$419</f>
        <v>1.062325539897332E-2</v>
      </c>
    </row>
  </sheetData>
  <autoFilter ref="A3:O41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6"/>
  <sheetViews>
    <sheetView workbookViewId="0">
      <selection activeCell="B4" sqref="B4:F4"/>
    </sheetView>
  </sheetViews>
  <sheetFormatPr defaultRowHeight="15" customHeight="1" x14ac:dyDescent="0.25"/>
  <cols>
    <col min="1" max="1" width="44.5703125" customWidth="1"/>
    <col min="2" max="2" width="29" customWidth="1"/>
    <col min="3" max="3" width="18.5703125" customWidth="1"/>
    <col min="4" max="4" width="21.7109375" customWidth="1"/>
    <col min="5" max="5" width="27" customWidth="1"/>
    <col min="6" max="6" width="12.140625" customWidth="1"/>
    <col min="7" max="7" width="11.5703125" customWidth="1"/>
    <col min="8" max="8" width="11.42578125" customWidth="1"/>
  </cols>
  <sheetData>
    <row r="1" spans="1:13" s="1" customFormat="1" ht="30" customHeight="1" x14ac:dyDescent="0.25">
      <c r="A1" s="1" t="s">
        <v>0</v>
      </c>
      <c r="B1" s="1" t="s">
        <v>1</v>
      </c>
      <c r="C1" s="1" t="s">
        <v>2</v>
      </c>
      <c r="D1" s="1" t="s">
        <v>3</v>
      </c>
      <c r="E1" s="1" t="s">
        <v>4</v>
      </c>
      <c r="F1" s="1" t="s">
        <v>5</v>
      </c>
      <c r="G1" s="1" t="s">
        <v>6</v>
      </c>
      <c r="H1" s="1" t="s">
        <v>7</v>
      </c>
      <c r="J1" s="4" t="s">
        <v>1013</v>
      </c>
      <c r="K1" s="5"/>
      <c r="L1" s="5"/>
      <c r="M1" s="5"/>
    </row>
    <row r="2" spans="1:13" ht="15" customHeight="1" x14ac:dyDescent="0.25">
      <c r="A2" t="s">
        <v>22</v>
      </c>
      <c r="B2" t="s">
        <v>23</v>
      </c>
      <c r="C2">
        <v>0.115134</v>
      </c>
      <c r="D2">
        <v>23.396000000000001</v>
      </c>
      <c r="E2">
        <v>10.087999999999999</v>
      </c>
      <c r="F2">
        <v>8.4688799999999998E-3</v>
      </c>
      <c r="G2" t="s">
        <v>8</v>
      </c>
      <c r="H2" t="s">
        <v>16</v>
      </c>
      <c r="J2" s="11" t="s">
        <v>1289</v>
      </c>
      <c r="K2" s="11"/>
      <c r="L2" s="11"/>
      <c r="M2" s="11"/>
    </row>
    <row r="3" spans="1:13" ht="15" customHeight="1" x14ac:dyDescent="0.25">
      <c r="A3" t="s">
        <v>22</v>
      </c>
      <c r="B3" t="s">
        <v>24</v>
      </c>
      <c r="C3">
        <v>0.107959</v>
      </c>
      <c r="D3">
        <v>23.503699999999998</v>
      </c>
      <c r="E3">
        <v>8.9087800000000001</v>
      </c>
      <c r="F3">
        <v>2.2903199999999999E-2</v>
      </c>
      <c r="G3" t="s">
        <v>16</v>
      </c>
      <c r="H3" t="s">
        <v>16</v>
      </c>
    </row>
    <row r="4" spans="1:13" ht="15" customHeight="1" x14ac:dyDescent="0.25">
      <c r="A4" t="s">
        <v>22</v>
      </c>
      <c r="B4" t="s">
        <v>25</v>
      </c>
      <c r="C4">
        <v>0.170375</v>
      </c>
      <c r="D4">
        <v>40.501800000000003</v>
      </c>
      <c r="E4">
        <v>10.433400000000001</v>
      </c>
      <c r="F4">
        <v>7.4717000000000006E-2</v>
      </c>
      <c r="G4" t="s">
        <v>16</v>
      </c>
      <c r="H4" t="s">
        <v>16</v>
      </c>
    </row>
    <row r="5" spans="1:13" ht="15" customHeight="1" x14ac:dyDescent="0.25">
      <c r="A5" t="s">
        <v>22</v>
      </c>
      <c r="B5" t="s">
        <v>26</v>
      </c>
      <c r="C5">
        <v>9.8153799999999999E-2</v>
      </c>
      <c r="D5">
        <v>21.793700000000001</v>
      </c>
      <c r="E5">
        <v>10.277900000000001</v>
      </c>
      <c r="F5">
        <v>1.0594299999999999E-2</v>
      </c>
      <c r="G5" t="s">
        <v>16</v>
      </c>
      <c r="H5" t="s">
        <v>16</v>
      </c>
    </row>
    <row r="6" spans="1:13" ht="15" customHeight="1" x14ac:dyDescent="0.25">
      <c r="A6" t="s">
        <v>22</v>
      </c>
      <c r="B6" t="s">
        <v>27</v>
      </c>
      <c r="C6">
        <v>9.2602699999999996E-2</v>
      </c>
      <c r="D6">
        <v>21.790700000000001</v>
      </c>
      <c r="E6">
        <v>10.6248</v>
      </c>
      <c r="F6">
        <v>1.27928E-2</v>
      </c>
      <c r="G6" t="s">
        <v>16</v>
      </c>
      <c r="H6" t="s">
        <v>16</v>
      </c>
    </row>
    <row r="7" spans="1:13" ht="15" customHeight="1" x14ac:dyDescent="0.25">
      <c r="A7" t="s">
        <v>22</v>
      </c>
      <c r="B7" t="s">
        <v>28</v>
      </c>
      <c r="C7">
        <v>0.245842</v>
      </c>
      <c r="D7">
        <v>31.944199999999999</v>
      </c>
      <c r="E7">
        <v>17.4208</v>
      </c>
      <c r="F7">
        <v>6.4129599999999995E-2</v>
      </c>
      <c r="G7" t="s">
        <v>16</v>
      </c>
      <c r="H7" t="s">
        <v>16</v>
      </c>
    </row>
    <row r="8" spans="1:13" ht="15" customHeight="1" x14ac:dyDescent="0.25">
      <c r="A8" t="s">
        <v>22</v>
      </c>
      <c r="B8" t="s">
        <v>29</v>
      </c>
      <c r="C8">
        <v>0.22270599999999999</v>
      </c>
      <c r="D8">
        <v>26.747299999999999</v>
      </c>
      <c r="E8">
        <v>16.5488</v>
      </c>
      <c r="F8">
        <v>5.11321E-2</v>
      </c>
      <c r="G8" t="s">
        <v>16</v>
      </c>
      <c r="H8" t="s">
        <v>16</v>
      </c>
    </row>
    <row r="9" spans="1:13" ht="15" customHeight="1" x14ac:dyDescent="0.25">
      <c r="A9" t="s">
        <v>22</v>
      </c>
      <c r="B9" t="s">
        <v>30</v>
      </c>
      <c r="C9">
        <v>0.34560000000000002</v>
      </c>
      <c r="D9">
        <v>58.0182</v>
      </c>
      <c r="E9">
        <v>9.1457999999999995</v>
      </c>
      <c r="F9">
        <v>5.0285700000000003E-2</v>
      </c>
      <c r="G9" t="s">
        <v>16</v>
      </c>
      <c r="H9" t="s">
        <v>16</v>
      </c>
    </row>
    <row r="10" spans="1:13" ht="15" customHeight="1" x14ac:dyDescent="0.25">
      <c r="A10" t="s">
        <v>31</v>
      </c>
      <c r="B10" t="s">
        <v>32</v>
      </c>
      <c r="C10">
        <v>0.68237400000000004</v>
      </c>
      <c r="D10">
        <v>102.19799999999999</v>
      </c>
      <c r="E10">
        <v>37.140799999999999</v>
      </c>
      <c r="F10">
        <v>0.121782</v>
      </c>
      <c r="G10" t="s">
        <v>16</v>
      </c>
      <c r="H10" t="s">
        <v>16</v>
      </c>
    </row>
    <row r="11" spans="1:13" ht="15" customHeight="1" x14ac:dyDescent="0.25">
      <c r="A11" t="s">
        <v>31</v>
      </c>
      <c r="B11" t="s">
        <v>33</v>
      </c>
      <c r="C11">
        <v>7.9720200000000005E-2</v>
      </c>
      <c r="D11">
        <v>9.0518800000000006</v>
      </c>
      <c r="E11">
        <v>6.4452699999999998</v>
      </c>
      <c r="F11">
        <v>1.55214E-3</v>
      </c>
      <c r="G11" t="s">
        <v>16</v>
      </c>
      <c r="H11" t="s">
        <v>16</v>
      </c>
    </row>
    <row r="12" spans="1:13" ht="15" customHeight="1" x14ac:dyDescent="0.25">
      <c r="A12" t="s">
        <v>31</v>
      </c>
      <c r="B12" t="s">
        <v>34</v>
      </c>
      <c r="C12">
        <v>0.21562700000000001</v>
      </c>
      <c r="D12">
        <v>14.741400000000001</v>
      </c>
      <c r="E12">
        <v>19.683</v>
      </c>
      <c r="F12">
        <v>1.49909E-2</v>
      </c>
      <c r="G12" t="s">
        <v>16</v>
      </c>
      <c r="H12" t="s">
        <v>16</v>
      </c>
    </row>
    <row r="13" spans="1:13" ht="15" customHeight="1" x14ac:dyDescent="0.25">
      <c r="A13" t="s">
        <v>31</v>
      </c>
      <c r="B13" t="s">
        <v>35</v>
      </c>
      <c r="C13">
        <v>0.342968</v>
      </c>
      <c r="D13">
        <v>35.984900000000003</v>
      </c>
      <c r="E13">
        <v>18.332100000000001</v>
      </c>
      <c r="F13">
        <v>7.51391E-2</v>
      </c>
      <c r="G13" t="s">
        <v>16</v>
      </c>
      <c r="H13" t="s">
        <v>16</v>
      </c>
    </row>
    <row r="14" spans="1:13" ht="15" customHeight="1" x14ac:dyDescent="0.25">
      <c r="A14" t="s">
        <v>36</v>
      </c>
      <c r="B14" t="s">
        <v>37</v>
      </c>
      <c r="C14">
        <v>5.6884299999999999E-2</v>
      </c>
      <c r="D14">
        <v>8.2274399999999996</v>
      </c>
      <c r="E14">
        <v>6.1832799999999999</v>
      </c>
      <c r="F14">
        <v>1.3432800000000001E-3</v>
      </c>
      <c r="G14" t="s">
        <v>16</v>
      </c>
      <c r="H14" t="s">
        <v>16</v>
      </c>
    </row>
    <row r="15" spans="1:13" ht="15" customHeight="1" x14ac:dyDescent="0.25">
      <c r="A15" t="s">
        <v>38</v>
      </c>
      <c r="B15" t="s">
        <v>39</v>
      </c>
      <c r="C15" t="s">
        <v>40</v>
      </c>
      <c r="D15" t="s">
        <v>40</v>
      </c>
      <c r="E15" t="s">
        <v>40</v>
      </c>
      <c r="F15" t="s">
        <v>40</v>
      </c>
      <c r="G15" t="s">
        <v>8</v>
      </c>
      <c r="H15" t="s">
        <v>8</v>
      </c>
    </row>
    <row r="16" spans="1:13" ht="15" customHeight="1" x14ac:dyDescent="0.25">
      <c r="A16" t="s">
        <v>38</v>
      </c>
      <c r="B16" t="s">
        <v>41</v>
      </c>
      <c r="C16" t="s">
        <v>40</v>
      </c>
      <c r="D16" t="s">
        <v>40</v>
      </c>
      <c r="E16" t="s">
        <v>40</v>
      </c>
      <c r="F16" t="s">
        <v>40</v>
      </c>
      <c r="G16" t="s">
        <v>8</v>
      </c>
      <c r="H16" t="s">
        <v>8</v>
      </c>
    </row>
    <row r="17" spans="1:8" ht="15" customHeight="1" x14ac:dyDescent="0.25">
      <c r="A17" t="s">
        <v>38</v>
      </c>
      <c r="B17" t="s">
        <v>42</v>
      </c>
      <c r="C17" t="s">
        <v>40</v>
      </c>
      <c r="D17" t="s">
        <v>40</v>
      </c>
      <c r="E17" t="s">
        <v>40</v>
      </c>
      <c r="F17" t="s">
        <v>40</v>
      </c>
      <c r="G17" t="s">
        <v>8</v>
      </c>
      <c r="H17" t="s">
        <v>8</v>
      </c>
    </row>
    <row r="18" spans="1:8" ht="15" customHeight="1" x14ac:dyDescent="0.25">
      <c r="A18" t="s">
        <v>43</v>
      </c>
      <c r="B18" t="s">
        <v>44</v>
      </c>
      <c r="C18">
        <v>7.5322E-2</v>
      </c>
      <c r="D18">
        <v>11.676</v>
      </c>
      <c r="E18">
        <v>10.6661</v>
      </c>
      <c r="F18">
        <v>0</v>
      </c>
      <c r="G18" t="s">
        <v>8</v>
      </c>
      <c r="H18" t="s">
        <v>16</v>
      </c>
    </row>
    <row r="19" spans="1:8" ht="15" customHeight="1" x14ac:dyDescent="0.25">
      <c r="A19" t="s">
        <v>45</v>
      </c>
      <c r="B19" t="s">
        <v>46</v>
      </c>
      <c r="C19">
        <v>0.10317</v>
      </c>
      <c r="D19">
        <v>19.217700000000001</v>
      </c>
      <c r="E19">
        <v>8.2081900000000001</v>
      </c>
      <c r="F19">
        <v>8.2581700000000004E-3</v>
      </c>
      <c r="G19" t="s">
        <v>8</v>
      </c>
      <c r="H19" t="s">
        <v>16</v>
      </c>
    </row>
    <row r="20" spans="1:8" ht="15" customHeight="1" x14ac:dyDescent="0.25">
      <c r="A20" t="s">
        <v>47</v>
      </c>
      <c r="B20" t="s">
        <v>48</v>
      </c>
      <c r="C20">
        <v>0</v>
      </c>
      <c r="D20">
        <v>0</v>
      </c>
      <c r="E20">
        <v>0</v>
      </c>
      <c r="F20">
        <v>0</v>
      </c>
      <c r="G20" t="s">
        <v>8</v>
      </c>
      <c r="H20" t="s">
        <v>8</v>
      </c>
    </row>
    <row r="21" spans="1:8" ht="15" customHeight="1" x14ac:dyDescent="0.25">
      <c r="A21" t="s">
        <v>49</v>
      </c>
      <c r="B21" s="6" t="s">
        <v>1019</v>
      </c>
      <c r="C21">
        <v>0</v>
      </c>
      <c r="D21">
        <v>0</v>
      </c>
      <c r="E21">
        <v>0</v>
      </c>
      <c r="F21">
        <v>0</v>
      </c>
      <c r="G21" t="s">
        <v>8</v>
      </c>
      <c r="H21" t="s">
        <v>8</v>
      </c>
    </row>
    <row r="22" spans="1:8" ht="15" customHeight="1" x14ac:dyDescent="0.25">
      <c r="A22" t="s">
        <v>50</v>
      </c>
      <c r="B22" t="s">
        <v>51</v>
      </c>
      <c r="C22">
        <v>0.108017</v>
      </c>
      <c r="D22">
        <v>15.8827</v>
      </c>
      <c r="E22">
        <v>8.3125</v>
      </c>
      <c r="F22">
        <v>2.0426799999999998E-2</v>
      </c>
      <c r="G22" t="s">
        <v>16</v>
      </c>
      <c r="H22" t="s">
        <v>16</v>
      </c>
    </row>
    <row r="23" spans="1:8" ht="15" customHeight="1" x14ac:dyDescent="0.25">
      <c r="A23" t="s">
        <v>52</v>
      </c>
      <c r="B23" t="s">
        <v>53</v>
      </c>
      <c r="C23">
        <v>0.182785</v>
      </c>
      <c r="D23">
        <v>17.1691</v>
      </c>
      <c r="E23">
        <v>16.113800000000001</v>
      </c>
      <c r="F23">
        <v>3.09917E-2</v>
      </c>
      <c r="G23" t="s">
        <v>8</v>
      </c>
      <c r="H23" t="s">
        <v>16</v>
      </c>
    </row>
    <row r="24" spans="1:8" ht="15" customHeight="1" x14ac:dyDescent="0.25">
      <c r="A24" t="s">
        <v>54</v>
      </c>
      <c r="B24" t="s">
        <v>55</v>
      </c>
      <c r="C24">
        <v>0.15240600000000001</v>
      </c>
      <c r="D24">
        <v>12.5037</v>
      </c>
      <c r="E24">
        <v>15.618399999999999</v>
      </c>
      <c r="F24">
        <v>1.7627799999999999E-2</v>
      </c>
      <c r="G24" t="s">
        <v>16</v>
      </c>
      <c r="H24" t="s">
        <v>16</v>
      </c>
    </row>
    <row r="25" spans="1:8" ht="15" customHeight="1" x14ac:dyDescent="0.25">
      <c r="A25" t="s">
        <v>54</v>
      </c>
      <c r="B25" t="s">
        <v>56</v>
      </c>
      <c r="C25">
        <v>0.14990200000000001</v>
      </c>
      <c r="D25">
        <v>12.5207</v>
      </c>
      <c r="E25">
        <v>15.3165</v>
      </c>
      <c r="F25">
        <v>1.8735399999999999E-2</v>
      </c>
      <c r="G25" t="s">
        <v>16</v>
      </c>
      <c r="H25" t="s">
        <v>16</v>
      </c>
    </row>
    <row r="26" spans="1:8" ht="15" customHeight="1" x14ac:dyDescent="0.25">
      <c r="A26" t="s">
        <v>54</v>
      </c>
      <c r="B26" t="s">
        <v>57</v>
      </c>
      <c r="C26">
        <v>0.252081</v>
      </c>
      <c r="D26">
        <v>50.104999999999997</v>
      </c>
      <c r="E26">
        <v>15.837400000000001</v>
      </c>
      <c r="F26">
        <v>0.13895099999999999</v>
      </c>
      <c r="G26" t="s">
        <v>16</v>
      </c>
      <c r="H26" t="s">
        <v>16</v>
      </c>
    </row>
    <row r="27" spans="1:8" ht="15" customHeight="1" x14ac:dyDescent="0.25">
      <c r="A27" t="s">
        <v>54</v>
      </c>
      <c r="B27" t="s">
        <v>58</v>
      </c>
      <c r="C27">
        <v>0.22948099999999999</v>
      </c>
      <c r="D27">
        <v>29.725100000000001</v>
      </c>
      <c r="E27">
        <v>17.872900000000001</v>
      </c>
      <c r="F27">
        <v>6.2375600000000003E-2</v>
      </c>
      <c r="G27" t="s">
        <v>16</v>
      </c>
      <c r="H27" t="s">
        <v>16</v>
      </c>
    </row>
    <row r="28" spans="1:8" ht="15" customHeight="1" x14ac:dyDescent="0.25">
      <c r="A28" t="s">
        <v>54</v>
      </c>
      <c r="B28" t="s">
        <v>59</v>
      </c>
      <c r="C28">
        <v>0.22891400000000001</v>
      </c>
      <c r="D28">
        <v>31.869599999999998</v>
      </c>
      <c r="E28">
        <v>16.742100000000001</v>
      </c>
      <c r="F28">
        <v>7.6185799999999998E-2</v>
      </c>
      <c r="G28" t="s">
        <v>16</v>
      </c>
      <c r="H28" t="s">
        <v>16</v>
      </c>
    </row>
    <row r="29" spans="1:8" ht="15" customHeight="1" x14ac:dyDescent="0.25">
      <c r="A29" t="s">
        <v>54</v>
      </c>
      <c r="B29" t="s">
        <v>60</v>
      </c>
      <c r="C29">
        <v>7.4975799999999995E-2</v>
      </c>
      <c r="D29">
        <v>19.299099999999999</v>
      </c>
      <c r="E29">
        <v>10.014699999999999</v>
      </c>
      <c r="F29">
        <v>1.7823200000000001E-2</v>
      </c>
      <c r="G29" t="s">
        <v>16</v>
      </c>
      <c r="H29" t="s">
        <v>16</v>
      </c>
    </row>
    <row r="30" spans="1:8" ht="15" customHeight="1" x14ac:dyDescent="0.25">
      <c r="A30" t="s">
        <v>54</v>
      </c>
      <c r="B30" t="s">
        <v>61</v>
      </c>
      <c r="C30">
        <v>3.1702000000000002E-3</v>
      </c>
      <c r="D30">
        <v>0.43493399999999999</v>
      </c>
      <c r="E30">
        <v>0.27097900000000003</v>
      </c>
      <c r="F30">
        <v>0</v>
      </c>
      <c r="G30" t="s">
        <v>16</v>
      </c>
      <c r="H30" t="s">
        <v>16</v>
      </c>
    </row>
    <row r="31" spans="1:8" ht="15" customHeight="1" x14ac:dyDescent="0.25">
      <c r="A31" t="s">
        <v>54</v>
      </c>
      <c r="B31" t="s">
        <v>62</v>
      </c>
      <c r="C31">
        <v>0.13650300000000001</v>
      </c>
      <c r="D31">
        <v>8.2765799999999992</v>
      </c>
      <c r="E31">
        <v>15.517300000000001</v>
      </c>
      <c r="F31">
        <v>4.2844900000000002E-3</v>
      </c>
      <c r="G31" t="s">
        <v>16</v>
      </c>
      <c r="H31" t="s">
        <v>16</v>
      </c>
    </row>
    <row r="32" spans="1:8" ht="15" customHeight="1" x14ac:dyDescent="0.25">
      <c r="A32" t="s">
        <v>54</v>
      </c>
      <c r="B32" t="s">
        <v>63</v>
      </c>
      <c r="C32">
        <v>0.18126700000000001</v>
      </c>
      <c r="D32">
        <v>20.003399999999999</v>
      </c>
      <c r="E32">
        <v>15.901999999999999</v>
      </c>
      <c r="F32">
        <v>4.0909099999999997E-2</v>
      </c>
      <c r="G32" t="s">
        <v>16</v>
      </c>
      <c r="H32" t="s">
        <v>16</v>
      </c>
    </row>
    <row r="33" spans="1:8" ht="15" customHeight="1" x14ac:dyDescent="0.25">
      <c r="A33" t="s">
        <v>54</v>
      </c>
      <c r="B33" t="s">
        <v>64</v>
      </c>
      <c r="C33">
        <v>0.16744999999999999</v>
      </c>
      <c r="D33">
        <v>13.7987</v>
      </c>
      <c r="E33">
        <v>17.1221</v>
      </c>
      <c r="F33">
        <v>1.7876199999999998E-2</v>
      </c>
      <c r="G33" t="s">
        <v>16</v>
      </c>
      <c r="H33" t="s">
        <v>16</v>
      </c>
    </row>
    <row r="34" spans="1:8" ht="15" customHeight="1" x14ac:dyDescent="0.25">
      <c r="A34" t="s">
        <v>65</v>
      </c>
      <c r="B34" t="s">
        <v>66</v>
      </c>
      <c r="C34">
        <v>0</v>
      </c>
      <c r="D34">
        <v>0</v>
      </c>
      <c r="E34">
        <v>0</v>
      </c>
      <c r="F34">
        <v>0</v>
      </c>
      <c r="G34" t="s">
        <v>8</v>
      </c>
      <c r="H34" t="s">
        <v>8</v>
      </c>
    </row>
    <row r="35" spans="1:8" ht="15" customHeight="1" x14ac:dyDescent="0.25">
      <c r="A35" t="s">
        <v>67</v>
      </c>
      <c r="B35" t="s">
        <v>68</v>
      </c>
      <c r="C35">
        <v>0.120614</v>
      </c>
      <c r="D35">
        <v>26.7028</v>
      </c>
      <c r="E35">
        <v>9.1840700000000002</v>
      </c>
      <c r="F35">
        <v>2.9645299999999999E-2</v>
      </c>
      <c r="G35" t="s">
        <v>16</v>
      </c>
      <c r="H35" t="s">
        <v>16</v>
      </c>
    </row>
    <row r="36" spans="1:8" ht="15" customHeight="1" x14ac:dyDescent="0.25">
      <c r="A36" t="s">
        <v>67</v>
      </c>
      <c r="B36" t="s">
        <v>69</v>
      </c>
      <c r="C36">
        <v>0.18029899999999999</v>
      </c>
      <c r="D36">
        <v>90.886799999999994</v>
      </c>
      <c r="E36">
        <v>3.9980799999999999</v>
      </c>
      <c r="F36">
        <v>3.1425399999999999E-2</v>
      </c>
      <c r="G36" t="s">
        <v>16</v>
      </c>
      <c r="H36" t="s">
        <v>16</v>
      </c>
    </row>
    <row r="37" spans="1:8" ht="15" customHeight="1" x14ac:dyDescent="0.25">
      <c r="A37" t="s">
        <v>67</v>
      </c>
      <c r="B37" t="s">
        <v>70</v>
      </c>
      <c r="C37">
        <v>0.13405300000000001</v>
      </c>
      <c r="D37">
        <v>27.477699999999999</v>
      </c>
      <c r="E37">
        <v>8.7384799999999991</v>
      </c>
      <c r="F37">
        <v>2.6303699999999999E-2</v>
      </c>
      <c r="G37" t="s">
        <v>16</v>
      </c>
      <c r="H37" t="s">
        <v>16</v>
      </c>
    </row>
    <row r="38" spans="1:8" ht="15" customHeight="1" x14ac:dyDescent="0.25">
      <c r="A38" t="s">
        <v>71</v>
      </c>
      <c r="B38" t="s">
        <v>72</v>
      </c>
      <c r="C38">
        <v>0.11079700000000001</v>
      </c>
      <c r="D38">
        <v>21.844200000000001</v>
      </c>
      <c r="E38">
        <v>8.1152099999999994</v>
      </c>
      <c r="F38">
        <v>1.23126E-2</v>
      </c>
      <c r="G38" t="s">
        <v>8</v>
      </c>
      <c r="H38" t="s">
        <v>16</v>
      </c>
    </row>
    <row r="39" spans="1:8" ht="15" customHeight="1" x14ac:dyDescent="0.25">
      <c r="A39" t="s">
        <v>71</v>
      </c>
      <c r="B39" t="s">
        <v>73</v>
      </c>
      <c r="C39">
        <v>0.16073699999999999</v>
      </c>
      <c r="D39">
        <v>34.0426</v>
      </c>
      <c r="E39">
        <v>9.3338099999999997</v>
      </c>
      <c r="F39">
        <v>4.7412200000000002E-2</v>
      </c>
      <c r="G39" t="s">
        <v>8</v>
      </c>
      <c r="H39" t="s">
        <v>16</v>
      </c>
    </row>
    <row r="40" spans="1:8" ht="15" customHeight="1" x14ac:dyDescent="0.25">
      <c r="A40" t="s">
        <v>74</v>
      </c>
      <c r="B40" t="s">
        <v>75</v>
      </c>
      <c r="C40">
        <v>6.0859099999999999E-2</v>
      </c>
      <c r="D40">
        <v>53.832299999999996</v>
      </c>
      <c r="E40">
        <v>3.8834599999999999</v>
      </c>
      <c r="F40">
        <v>1.4408400000000001E-3</v>
      </c>
      <c r="G40" t="s">
        <v>16</v>
      </c>
      <c r="H40" t="s">
        <v>16</v>
      </c>
    </row>
    <row r="41" spans="1:8" ht="15" customHeight="1" x14ac:dyDescent="0.25">
      <c r="A41" t="s">
        <v>74</v>
      </c>
      <c r="B41" t="s">
        <v>76</v>
      </c>
      <c r="C41">
        <v>0.18339900000000001</v>
      </c>
      <c r="D41">
        <v>11.8504</v>
      </c>
      <c r="E41">
        <v>20.053599999999999</v>
      </c>
      <c r="F41">
        <v>7.2173200000000002E-3</v>
      </c>
      <c r="G41" t="s">
        <v>16</v>
      </c>
      <c r="H41" t="s">
        <v>16</v>
      </c>
    </row>
    <row r="42" spans="1:8" ht="15" customHeight="1" x14ac:dyDescent="0.25">
      <c r="A42" t="s">
        <v>74</v>
      </c>
      <c r="B42" t="s">
        <v>77</v>
      </c>
      <c r="C42">
        <v>0.35673300000000002</v>
      </c>
      <c r="D42">
        <v>6.7872700000000004</v>
      </c>
      <c r="E42">
        <v>14.975</v>
      </c>
      <c r="F42">
        <v>2.6738E-4</v>
      </c>
      <c r="G42" t="s">
        <v>16</v>
      </c>
      <c r="H42" t="s">
        <v>16</v>
      </c>
    </row>
    <row r="43" spans="1:8" ht="15" customHeight="1" x14ac:dyDescent="0.25">
      <c r="A43" t="s">
        <v>78</v>
      </c>
      <c r="B43" t="s">
        <v>79</v>
      </c>
      <c r="C43">
        <v>0.121201</v>
      </c>
      <c r="D43">
        <v>44.461599999999997</v>
      </c>
      <c r="E43">
        <v>5.6361800000000004</v>
      </c>
      <c r="F43">
        <v>1.55628E-2</v>
      </c>
      <c r="G43" t="s">
        <v>16</v>
      </c>
      <c r="H43" t="s">
        <v>16</v>
      </c>
    </row>
    <row r="44" spans="1:8" ht="15" customHeight="1" x14ac:dyDescent="0.25">
      <c r="A44" t="s">
        <v>78</v>
      </c>
      <c r="B44" t="s">
        <v>80</v>
      </c>
      <c r="C44">
        <v>0.30514000000000002</v>
      </c>
      <c r="D44">
        <v>41.9666</v>
      </c>
      <c r="E44">
        <v>19.148099999999999</v>
      </c>
      <c r="F44">
        <v>9.0897800000000001E-2</v>
      </c>
      <c r="G44" t="s">
        <v>16</v>
      </c>
      <c r="H44" t="s">
        <v>16</v>
      </c>
    </row>
    <row r="45" spans="1:8" ht="15" customHeight="1" x14ac:dyDescent="0.25">
      <c r="A45" t="s">
        <v>81</v>
      </c>
      <c r="B45" t="s">
        <v>82</v>
      </c>
      <c r="C45">
        <v>0.82929299999999995</v>
      </c>
      <c r="D45">
        <v>207.69900000000001</v>
      </c>
      <c r="E45">
        <v>15.6652</v>
      </c>
      <c r="F45">
        <v>1.71346E-3</v>
      </c>
      <c r="G45" t="s">
        <v>8</v>
      </c>
      <c r="H45" t="s">
        <v>16</v>
      </c>
    </row>
    <row r="46" spans="1:8" ht="15" customHeight="1" x14ac:dyDescent="0.25">
      <c r="A46" t="s">
        <v>83</v>
      </c>
      <c r="B46" t="s">
        <v>84</v>
      </c>
      <c r="C46">
        <v>0</v>
      </c>
      <c r="D46">
        <v>0</v>
      </c>
      <c r="E46">
        <v>0</v>
      </c>
      <c r="F46">
        <v>0</v>
      </c>
      <c r="G46" t="s">
        <v>8</v>
      </c>
      <c r="H46" t="s">
        <v>8</v>
      </c>
    </row>
    <row r="47" spans="1:8" ht="15" customHeight="1" x14ac:dyDescent="0.25">
      <c r="A47" t="s">
        <v>83</v>
      </c>
      <c r="B47" t="s">
        <v>85</v>
      </c>
      <c r="C47">
        <v>0</v>
      </c>
      <c r="D47">
        <v>0</v>
      </c>
      <c r="E47">
        <v>0</v>
      </c>
      <c r="F47">
        <v>0</v>
      </c>
      <c r="G47" t="s">
        <v>8</v>
      </c>
      <c r="H47" t="s">
        <v>8</v>
      </c>
    </row>
    <row r="48" spans="1:8" ht="15" customHeight="1" x14ac:dyDescent="0.25">
      <c r="A48" t="s">
        <v>86</v>
      </c>
      <c r="B48" t="s">
        <v>87</v>
      </c>
      <c r="C48">
        <v>0</v>
      </c>
      <c r="D48">
        <v>0</v>
      </c>
      <c r="E48">
        <v>0</v>
      </c>
      <c r="F48">
        <v>0</v>
      </c>
      <c r="G48" t="s">
        <v>8</v>
      </c>
      <c r="H48" t="s">
        <v>8</v>
      </c>
    </row>
    <row r="49" spans="1:8" ht="15" customHeight="1" x14ac:dyDescent="0.25">
      <c r="A49" t="s">
        <v>88</v>
      </c>
      <c r="B49" t="s">
        <v>89</v>
      </c>
      <c r="C49">
        <v>0</v>
      </c>
      <c r="D49">
        <v>0</v>
      </c>
      <c r="E49">
        <v>0</v>
      </c>
      <c r="F49">
        <v>0</v>
      </c>
      <c r="G49" t="s">
        <v>8</v>
      </c>
      <c r="H49" t="s">
        <v>8</v>
      </c>
    </row>
    <row r="50" spans="1:8" ht="15" customHeight="1" x14ac:dyDescent="0.25">
      <c r="A50" t="s">
        <v>90</v>
      </c>
      <c r="B50" t="s">
        <v>91</v>
      </c>
      <c r="C50">
        <v>0.15623100000000001</v>
      </c>
      <c r="D50">
        <v>31.5686</v>
      </c>
      <c r="E50">
        <v>10.427099999999999</v>
      </c>
      <c r="F50">
        <v>2.5430700000000001E-2</v>
      </c>
      <c r="G50" t="s">
        <v>16</v>
      </c>
      <c r="H50" t="s">
        <v>16</v>
      </c>
    </row>
    <row r="51" spans="1:8" ht="15" customHeight="1" x14ac:dyDescent="0.25">
      <c r="A51" t="s">
        <v>90</v>
      </c>
      <c r="B51" t="s">
        <v>92</v>
      </c>
      <c r="C51">
        <v>3.5791799999999999E-2</v>
      </c>
      <c r="D51">
        <v>7.9346199999999998</v>
      </c>
      <c r="E51">
        <v>5.7143300000000004</v>
      </c>
      <c r="F51">
        <v>1.77002E-3</v>
      </c>
      <c r="G51" t="s">
        <v>16</v>
      </c>
      <c r="H51" t="s">
        <v>16</v>
      </c>
    </row>
    <row r="52" spans="1:8" ht="15" customHeight="1" x14ac:dyDescent="0.25">
      <c r="A52" t="s">
        <v>93</v>
      </c>
      <c r="B52" t="s">
        <v>94</v>
      </c>
      <c r="C52">
        <v>0.17729400000000001</v>
      </c>
      <c r="D52">
        <v>14.61</v>
      </c>
      <c r="E52">
        <v>18.194500000000001</v>
      </c>
      <c r="F52">
        <v>5.9756499999999999E-3</v>
      </c>
      <c r="G52" t="s">
        <v>16</v>
      </c>
      <c r="H52" t="s">
        <v>16</v>
      </c>
    </row>
    <row r="53" spans="1:8" ht="15" customHeight="1" x14ac:dyDescent="0.25">
      <c r="A53" t="s">
        <v>93</v>
      </c>
      <c r="B53" t="s">
        <v>95</v>
      </c>
      <c r="C53">
        <v>7.4330499999999994E-2</v>
      </c>
      <c r="D53">
        <v>11.2735</v>
      </c>
      <c r="E53">
        <v>8.7067999999999994</v>
      </c>
      <c r="F53">
        <v>0</v>
      </c>
      <c r="G53" t="s">
        <v>16</v>
      </c>
      <c r="H53" t="s">
        <v>16</v>
      </c>
    </row>
    <row r="54" spans="1:8" ht="15" customHeight="1" x14ac:dyDescent="0.25">
      <c r="A54" t="s">
        <v>96</v>
      </c>
      <c r="B54" t="s">
        <v>97</v>
      </c>
      <c r="C54">
        <v>0.14790700000000001</v>
      </c>
      <c r="D54">
        <v>9.9311399999999992</v>
      </c>
      <c r="E54">
        <v>15.3695</v>
      </c>
      <c r="F54">
        <v>4.6298499999999996E-3</v>
      </c>
      <c r="G54" t="s">
        <v>16</v>
      </c>
      <c r="H54" t="s">
        <v>16</v>
      </c>
    </row>
    <row r="55" spans="1:8" ht="15" customHeight="1" x14ac:dyDescent="0.25">
      <c r="A55" t="s">
        <v>96</v>
      </c>
      <c r="B55" t="s">
        <v>98</v>
      </c>
      <c r="C55">
        <v>0.22275900000000001</v>
      </c>
      <c r="D55">
        <v>17.971900000000002</v>
      </c>
      <c r="E55">
        <v>17.637799999999999</v>
      </c>
      <c r="F55">
        <v>2.8400100000000001E-2</v>
      </c>
      <c r="G55" t="s">
        <v>16</v>
      </c>
      <c r="H55" t="s">
        <v>16</v>
      </c>
    </row>
    <row r="56" spans="1:8" ht="15" customHeight="1" x14ac:dyDescent="0.25">
      <c r="A56" t="s">
        <v>96</v>
      </c>
      <c r="B56" t="s">
        <v>99</v>
      </c>
      <c r="C56">
        <v>0.18632099999999999</v>
      </c>
      <c r="D56">
        <v>10.435499999999999</v>
      </c>
      <c r="E56">
        <v>18.207100000000001</v>
      </c>
      <c r="F56">
        <v>6.2376899999999997E-3</v>
      </c>
      <c r="G56" t="s">
        <v>16</v>
      </c>
      <c r="H56" t="s">
        <v>16</v>
      </c>
    </row>
    <row r="57" spans="1:8" ht="15" customHeight="1" x14ac:dyDescent="0.25">
      <c r="A57" t="s">
        <v>96</v>
      </c>
      <c r="B57" t="s">
        <v>100</v>
      </c>
      <c r="C57">
        <v>0</v>
      </c>
      <c r="D57">
        <v>0</v>
      </c>
      <c r="E57">
        <v>0</v>
      </c>
      <c r="F57">
        <v>0</v>
      </c>
      <c r="G57" t="s">
        <v>16</v>
      </c>
      <c r="H57" t="s">
        <v>8</v>
      </c>
    </row>
    <row r="58" spans="1:8" ht="15" customHeight="1" x14ac:dyDescent="0.25">
      <c r="A58" t="s">
        <v>101</v>
      </c>
      <c r="B58" t="s">
        <v>102</v>
      </c>
      <c r="C58">
        <v>0.35900799999999999</v>
      </c>
      <c r="D58">
        <v>50.861400000000003</v>
      </c>
      <c r="E58">
        <v>20.832000000000001</v>
      </c>
      <c r="F58">
        <v>0.15931400000000001</v>
      </c>
      <c r="G58" t="s">
        <v>16</v>
      </c>
      <c r="H58" t="s">
        <v>16</v>
      </c>
    </row>
    <row r="59" spans="1:8" ht="15" customHeight="1" x14ac:dyDescent="0.25">
      <c r="A59" t="s">
        <v>101</v>
      </c>
      <c r="B59" t="s">
        <v>103</v>
      </c>
      <c r="C59">
        <v>9.7758100000000001E-2</v>
      </c>
      <c r="D59">
        <v>18.7224</v>
      </c>
      <c r="E59">
        <v>9.1801100000000009</v>
      </c>
      <c r="F59">
        <v>1.08057E-2</v>
      </c>
      <c r="G59" t="s">
        <v>8</v>
      </c>
      <c r="H59" t="s">
        <v>16</v>
      </c>
    </row>
    <row r="60" spans="1:8" ht="15" customHeight="1" x14ac:dyDescent="0.25">
      <c r="A60" t="s">
        <v>101</v>
      </c>
      <c r="B60" t="s">
        <v>104</v>
      </c>
      <c r="C60">
        <v>5.7523400000000002E-2</v>
      </c>
      <c r="D60">
        <v>4.0236599999999996</v>
      </c>
      <c r="E60">
        <v>2.9279799999999998</v>
      </c>
      <c r="F60">
        <v>6.6819599999999998E-3</v>
      </c>
      <c r="G60" t="s">
        <v>8</v>
      </c>
      <c r="H60" t="s">
        <v>16</v>
      </c>
    </row>
    <row r="61" spans="1:8" ht="15" customHeight="1" x14ac:dyDescent="0.25">
      <c r="A61" t="s">
        <v>101</v>
      </c>
      <c r="B61" t="s">
        <v>105</v>
      </c>
      <c r="C61">
        <v>0.119919</v>
      </c>
      <c r="D61">
        <v>19.253399999999999</v>
      </c>
      <c r="E61">
        <v>8.1282700000000006</v>
      </c>
      <c r="F61">
        <v>1.1467400000000001E-2</v>
      </c>
      <c r="G61" t="s">
        <v>8</v>
      </c>
      <c r="H61" t="s">
        <v>16</v>
      </c>
    </row>
    <row r="62" spans="1:8" ht="15" customHeight="1" x14ac:dyDescent="0.25">
      <c r="A62" t="s">
        <v>101</v>
      </c>
      <c r="B62" t="s">
        <v>106</v>
      </c>
      <c r="C62">
        <v>0.418327</v>
      </c>
      <c r="D62">
        <v>52.984999999999999</v>
      </c>
      <c r="E62">
        <v>31.7362</v>
      </c>
      <c r="F62">
        <v>1.56302E-2</v>
      </c>
      <c r="G62" t="s">
        <v>8</v>
      </c>
      <c r="H62" t="s">
        <v>16</v>
      </c>
    </row>
    <row r="63" spans="1:8" ht="15" customHeight="1" x14ac:dyDescent="0.25">
      <c r="A63" t="s">
        <v>101</v>
      </c>
      <c r="B63" t="s">
        <v>107</v>
      </c>
      <c r="C63">
        <v>0.32649899999999998</v>
      </c>
      <c r="D63">
        <v>87.060599999999994</v>
      </c>
      <c r="E63">
        <v>8.8377300000000005</v>
      </c>
      <c r="F63">
        <v>4.2458799999999998E-2</v>
      </c>
      <c r="G63" t="s">
        <v>8</v>
      </c>
      <c r="H63" t="s">
        <v>16</v>
      </c>
    </row>
    <row r="64" spans="1:8" ht="15" customHeight="1" x14ac:dyDescent="0.25">
      <c r="A64" t="s">
        <v>101</v>
      </c>
      <c r="B64" t="s">
        <v>108</v>
      </c>
      <c r="C64">
        <v>0.15072199999999999</v>
      </c>
      <c r="D64">
        <v>18.556699999999999</v>
      </c>
      <c r="E64">
        <v>3.3094100000000002</v>
      </c>
      <c r="F64">
        <v>1.2900200000000001E-2</v>
      </c>
      <c r="G64" t="s">
        <v>8</v>
      </c>
      <c r="H64" t="s">
        <v>16</v>
      </c>
    </row>
    <row r="65" spans="1:8" ht="15" customHeight="1" x14ac:dyDescent="0.25">
      <c r="A65" t="s">
        <v>101</v>
      </c>
      <c r="B65" t="s">
        <v>109</v>
      </c>
      <c r="C65">
        <v>0.51258099999999995</v>
      </c>
      <c r="D65">
        <v>67.141999999999996</v>
      </c>
      <c r="E65">
        <v>10.6426</v>
      </c>
      <c r="F65">
        <v>6.5252299999999999E-2</v>
      </c>
      <c r="G65" t="s">
        <v>8</v>
      </c>
      <c r="H65" t="s">
        <v>16</v>
      </c>
    </row>
    <row r="66" spans="1:8" ht="15" customHeight="1" x14ac:dyDescent="0.25">
      <c r="A66" t="s">
        <v>101</v>
      </c>
      <c r="B66" t="s">
        <v>110</v>
      </c>
      <c r="C66">
        <v>0.485157</v>
      </c>
      <c r="D66">
        <v>122.86</v>
      </c>
      <c r="E66">
        <v>17.692699999999999</v>
      </c>
      <c r="F66">
        <v>0.46967199999999998</v>
      </c>
      <c r="G66" t="s">
        <v>8</v>
      </c>
      <c r="H66" t="s">
        <v>16</v>
      </c>
    </row>
    <row r="67" spans="1:8" ht="15" customHeight="1" x14ac:dyDescent="0.25">
      <c r="A67" t="s">
        <v>101</v>
      </c>
      <c r="B67" t="s">
        <v>111</v>
      </c>
      <c r="C67">
        <v>0.13958100000000001</v>
      </c>
      <c r="D67">
        <v>78.757000000000005</v>
      </c>
      <c r="E67">
        <v>7.0076299999999998</v>
      </c>
      <c r="F67">
        <v>1.7950399999999998E-2</v>
      </c>
      <c r="G67" t="s">
        <v>16</v>
      </c>
      <c r="H67" t="s">
        <v>16</v>
      </c>
    </row>
    <row r="68" spans="1:8" ht="15" customHeight="1" x14ac:dyDescent="0.25">
      <c r="A68" t="s">
        <v>101</v>
      </c>
      <c r="B68" t="s">
        <v>112</v>
      </c>
      <c r="C68">
        <v>0.116489</v>
      </c>
      <c r="D68">
        <v>91.110600000000005</v>
      </c>
      <c r="E68">
        <v>5.8701499999999998</v>
      </c>
      <c r="F68">
        <v>6.2804399999999996E-2</v>
      </c>
      <c r="G68" t="s">
        <v>8</v>
      </c>
      <c r="H68" t="s">
        <v>16</v>
      </c>
    </row>
    <row r="69" spans="1:8" ht="15" customHeight="1" x14ac:dyDescent="0.25">
      <c r="A69" t="s">
        <v>101</v>
      </c>
      <c r="B69" t="s">
        <v>113</v>
      </c>
      <c r="C69">
        <v>9.6910899999999994E-2</v>
      </c>
      <c r="D69">
        <v>19.5762</v>
      </c>
      <c r="E69">
        <v>7.63368</v>
      </c>
      <c r="F69">
        <v>1.2313599999999999E-2</v>
      </c>
      <c r="G69" t="s">
        <v>16</v>
      </c>
      <c r="H69" t="s">
        <v>16</v>
      </c>
    </row>
    <row r="70" spans="1:8" ht="15" customHeight="1" x14ac:dyDescent="0.25">
      <c r="A70" t="s">
        <v>101</v>
      </c>
      <c r="B70" t="s">
        <v>114</v>
      </c>
      <c r="C70">
        <v>0.137993</v>
      </c>
      <c r="D70">
        <v>25.7879</v>
      </c>
      <c r="E70">
        <v>7.8998299999999997</v>
      </c>
      <c r="F70">
        <v>1.73226E-2</v>
      </c>
      <c r="G70" t="s">
        <v>16</v>
      </c>
      <c r="H70" t="s">
        <v>16</v>
      </c>
    </row>
    <row r="71" spans="1:8" ht="15" customHeight="1" x14ac:dyDescent="0.25">
      <c r="A71" t="s">
        <v>101</v>
      </c>
      <c r="B71" t="s">
        <v>115</v>
      </c>
      <c r="C71">
        <v>0.22068599999999999</v>
      </c>
      <c r="D71">
        <v>41.569499999999998</v>
      </c>
      <c r="E71">
        <v>11.244300000000001</v>
      </c>
      <c r="F71">
        <v>8.52821E-2</v>
      </c>
      <c r="G71" t="s">
        <v>8</v>
      </c>
      <c r="H71" t="s">
        <v>16</v>
      </c>
    </row>
    <row r="72" spans="1:8" ht="15" customHeight="1" x14ac:dyDescent="0.25">
      <c r="A72" t="s">
        <v>101</v>
      </c>
      <c r="B72" t="s">
        <v>116</v>
      </c>
      <c r="C72">
        <v>7.2510000000000005E-2</v>
      </c>
      <c r="D72">
        <v>10.6037</v>
      </c>
      <c r="E72">
        <v>2.1329999999999998E-2</v>
      </c>
      <c r="F72">
        <v>1.1254399999999999E-2</v>
      </c>
      <c r="G72" t="s">
        <v>8</v>
      </c>
      <c r="H72" t="s">
        <v>16</v>
      </c>
    </row>
    <row r="73" spans="1:8" ht="15" customHeight="1" x14ac:dyDescent="0.25">
      <c r="A73" t="s">
        <v>101</v>
      </c>
      <c r="B73" t="s">
        <v>117</v>
      </c>
      <c r="C73">
        <v>0.29121200000000003</v>
      </c>
      <c r="D73">
        <v>31.373200000000001</v>
      </c>
      <c r="E73">
        <v>16.922000000000001</v>
      </c>
      <c r="F73">
        <v>6.9681400000000004E-2</v>
      </c>
      <c r="G73" t="s">
        <v>8</v>
      </c>
      <c r="H73" t="s">
        <v>16</v>
      </c>
    </row>
    <row r="74" spans="1:8" ht="15" customHeight="1" x14ac:dyDescent="0.25">
      <c r="A74" t="s">
        <v>101</v>
      </c>
      <c r="B74" t="s">
        <v>118</v>
      </c>
      <c r="C74">
        <v>0.52600400000000003</v>
      </c>
      <c r="D74">
        <v>80.068899999999999</v>
      </c>
      <c r="E74">
        <v>6.08108</v>
      </c>
      <c r="F74">
        <v>6.4695699999999995E-2</v>
      </c>
      <c r="G74" t="s">
        <v>8</v>
      </c>
      <c r="H74" t="s">
        <v>16</v>
      </c>
    </row>
    <row r="75" spans="1:8" ht="15" customHeight="1" x14ac:dyDescent="0.25">
      <c r="A75" t="s">
        <v>101</v>
      </c>
      <c r="B75" t="s">
        <v>119</v>
      </c>
      <c r="C75">
        <v>0.14890999999999999</v>
      </c>
      <c r="D75">
        <v>29.5169</v>
      </c>
      <c r="E75">
        <v>8.6765500000000007</v>
      </c>
      <c r="F75">
        <v>3.10893E-2</v>
      </c>
      <c r="G75" t="s">
        <v>8</v>
      </c>
      <c r="H75" t="s">
        <v>16</v>
      </c>
    </row>
    <row r="76" spans="1:8" ht="15" customHeight="1" x14ac:dyDescent="0.25">
      <c r="A76" t="s">
        <v>101</v>
      </c>
      <c r="B76" t="s">
        <v>120</v>
      </c>
      <c r="C76">
        <v>0.105056</v>
      </c>
      <c r="D76">
        <v>21.255099999999999</v>
      </c>
      <c r="E76">
        <v>8.2387700000000006</v>
      </c>
      <c r="F76">
        <v>2.40171E-2</v>
      </c>
      <c r="G76" t="s">
        <v>8</v>
      </c>
      <c r="H76" t="s">
        <v>16</v>
      </c>
    </row>
    <row r="77" spans="1:8" ht="15" customHeight="1" x14ac:dyDescent="0.25">
      <c r="A77" t="s">
        <v>101</v>
      </c>
      <c r="B77" t="s">
        <v>121</v>
      </c>
      <c r="C77">
        <v>0.22089600000000001</v>
      </c>
      <c r="D77">
        <v>34.030999999999999</v>
      </c>
      <c r="E77">
        <v>8.4189900000000009</v>
      </c>
      <c r="F77">
        <v>3.8635299999999997E-2</v>
      </c>
      <c r="G77" t="s">
        <v>8</v>
      </c>
      <c r="H77" t="s">
        <v>16</v>
      </c>
    </row>
    <row r="78" spans="1:8" ht="15" customHeight="1" x14ac:dyDescent="0.25">
      <c r="A78" t="s">
        <v>122</v>
      </c>
      <c r="B78" t="s">
        <v>123</v>
      </c>
      <c r="C78">
        <v>0.235484</v>
      </c>
      <c r="D78">
        <v>165.113</v>
      </c>
      <c r="E78">
        <v>6.8385699999999998</v>
      </c>
      <c r="F78">
        <v>7.8154500000000002E-2</v>
      </c>
      <c r="G78" t="s">
        <v>8</v>
      </c>
      <c r="H78" t="s">
        <v>16</v>
      </c>
    </row>
    <row r="79" spans="1:8" ht="15" customHeight="1" x14ac:dyDescent="0.25">
      <c r="A79" t="s">
        <v>124</v>
      </c>
      <c r="B79" t="s">
        <v>125</v>
      </c>
      <c r="C79">
        <v>0.12101000000000001</v>
      </c>
      <c r="D79">
        <v>104.35899999999999</v>
      </c>
      <c r="E79">
        <v>5.0353899999999996</v>
      </c>
      <c r="F79">
        <v>1.44951E-2</v>
      </c>
      <c r="G79" t="s">
        <v>16</v>
      </c>
      <c r="H79" t="s">
        <v>16</v>
      </c>
    </row>
    <row r="80" spans="1:8" ht="15" customHeight="1" x14ac:dyDescent="0.25">
      <c r="A80" t="s">
        <v>124</v>
      </c>
      <c r="B80" t="s">
        <v>126</v>
      </c>
      <c r="C80">
        <v>0.13444700000000001</v>
      </c>
      <c r="D80">
        <v>28.272200000000002</v>
      </c>
      <c r="E80">
        <v>11.161899999999999</v>
      </c>
      <c r="F80">
        <v>1.6741499999999999E-2</v>
      </c>
      <c r="G80" t="s">
        <v>16</v>
      </c>
      <c r="H80" t="s">
        <v>16</v>
      </c>
    </row>
    <row r="81" spans="1:8" ht="15" customHeight="1" x14ac:dyDescent="0.25">
      <c r="A81" t="s">
        <v>124</v>
      </c>
      <c r="B81" t="s">
        <v>127</v>
      </c>
      <c r="C81">
        <v>0.122142</v>
      </c>
      <c r="D81">
        <v>25.120200000000001</v>
      </c>
      <c r="E81">
        <v>10.305899999999999</v>
      </c>
      <c r="F81">
        <v>1.2316199999999999E-2</v>
      </c>
      <c r="G81" t="s">
        <v>16</v>
      </c>
      <c r="H81" t="s">
        <v>16</v>
      </c>
    </row>
    <row r="82" spans="1:8" ht="15" customHeight="1" x14ac:dyDescent="0.25">
      <c r="A82" t="s">
        <v>128</v>
      </c>
      <c r="B82" t="s">
        <v>129</v>
      </c>
      <c r="C82">
        <v>0.74069600000000002</v>
      </c>
      <c r="D82">
        <v>39.406399999999998</v>
      </c>
      <c r="E82">
        <v>27.6417</v>
      </c>
      <c r="F82">
        <v>4.8501000000000002E-2</v>
      </c>
      <c r="G82" t="s">
        <v>8</v>
      </c>
      <c r="H82" t="s">
        <v>16</v>
      </c>
    </row>
    <row r="83" spans="1:8" ht="15" customHeight="1" x14ac:dyDescent="0.25">
      <c r="A83" t="s">
        <v>130</v>
      </c>
      <c r="B83" t="s">
        <v>131</v>
      </c>
      <c r="C83">
        <v>0.11089499999999999</v>
      </c>
      <c r="D83">
        <v>21.941400000000002</v>
      </c>
      <c r="E83">
        <v>8.6167700000000007</v>
      </c>
      <c r="F83">
        <v>3.3803600000000003E-2</v>
      </c>
      <c r="G83" t="s">
        <v>16</v>
      </c>
      <c r="H83" t="s">
        <v>16</v>
      </c>
    </row>
    <row r="84" spans="1:8" ht="15" customHeight="1" x14ac:dyDescent="0.25">
      <c r="A84" t="s">
        <v>130</v>
      </c>
      <c r="B84" t="s">
        <v>132</v>
      </c>
      <c r="C84">
        <v>4.7987000000000002E-2</v>
      </c>
      <c r="D84">
        <v>12.540900000000001</v>
      </c>
      <c r="E84">
        <v>8.9642099999999996</v>
      </c>
      <c r="F84">
        <v>2.82599E-3</v>
      </c>
      <c r="G84" t="s">
        <v>16</v>
      </c>
      <c r="H84" t="s">
        <v>16</v>
      </c>
    </row>
    <row r="85" spans="1:8" ht="15" customHeight="1" x14ac:dyDescent="0.25">
      <c r="A85" t="s">
        <v>133</v>
      </c>
      <c r="B85" t="s">
        <v>134</v>
      </c>
      <c r="C85">
        <v>0.11061600000000001</v>
      </c>
      <c r="D85">
        <v>18.169599999999999</v>
      </c>
      <c r="E85">
        <v>9.8262699999999992</v>
      </c>
      <c r="F85">
        <v>1.7733200000000001E-2</v>
      </c>
      <c r="G85" t="s">
        <v>16</v>
      </c>
      <c r="H85" t="s">
        <v>16</v>
      </c>
    </row>
    <row r="86" spans="1:8" ht="15" customHeight="1" x14ac:dyDescent="0.25">
      <c r="A86" t="s">
        <v>135</v>
      </c>
      <c r="B86" t="s">
        <v>136</v>
      </c>
      <c r="C86">
        <v>0.12954199999999999</v>
      </c>
      <c r="D86">
        <v>14.4908</v>
      </c>
      <c r="E86">
        <v>5.64724</v>
      </c>
      <c r="F86">
        <v>1.80202E-2</v>
      </c>
      <c r="G86" t="s">
        <v>8</v>
      </c>
      <c r="H86" t="s">
        <v>16</v>
      </c>
    </row>
    <row r="87" spans="1:8" ht="15" customHeight="1" x14ac:dyDescent="0.25">
      <c r="A87" t="s">
        <v>137</v>
      </c>
      <c r="B87" t="s">
        <v>138</v>
      </c>
      <c r="C87">
        <v>0.11225300000000001</v>
      </c>
      <c r="D87">
        <v>8.4205100000000002</v>
      </c>
      <c r="E87">
        <v>6.1170999999999998</v>
      </c>
      <c r="F87">
        <v>1.56934E-3</v>
      </c>
      <c r="G87" t="s">
        <v>16</v>
      </c>
      <c r="H87" t="s">
        <v>16</v>
      </c>
    </row>
    <row r="88" spans="1:8" ht="15" customHeight="1" x14ac:dyDescent="0.25">
      <c r="A88" t="s">
        <v>137</v>
      </c>
      <c r="B88" t="s">
        <v>139</v>
      </c>
      <c r="C88">
        <v>0.36737500000000001</v>
      </c>
      <c r="D88">
        <v>51.706200000000003</v>
      </c>
      <c r="E88">
        <v>17.493200000000002</v>
      </c>
      <c r="F88">
        <v>0.13300500000000001</v>
      </c>
      <c r="G88" t="s">
        <v>16</v>
      </c>
      <c r="H88" t="s">
        <v>16</v>
      </c>
    </row>
    <row r="89" spans="1:8" ht="15" customHeight="1" x14ac:dyDescent="0.25">
      <c r="A89" t="s">
        <v>137</v>
      </c>
      <c r="B89" t="s">
        <v>140</v>
      </c>
      <c r="C89">
        <v>0.30067300000000002</v>
      </c>
      <c r="D89">
        <v>15.986800000000001</v>
      </c>
      <c r="E89">
        <v>21.156500000000001</v>
      </c>
      <c r="F89">
        <v>7.4824999999999996E-3</v>
      </c>
      <c r="G89" t="s">
        <v>16</v>
      </c>
      <c r="H89" t="s">
        <v>16</v>
      </c>
    </row>
    <row r="90" spans="1:8" ht="15" customHeight="1" x14ac:dyDescent="0.25">
      <c r="A90" t="s">
        <v>141</v>
      </c>
      <c r="B90" t="s">
        <v>142</v>
      </c>
      <c r="C90">
        <v>7.0216399999999998E-2</v>
      </c>
      <c r="D90">
        <v>8.1273400000000002</v>
      </c>
      <c r="E90">
        <v>6.7121500000000003</v>
      </c>
      <c r="F90">
        <v>0</v>
      </c>
      <c r="G90" t="s">
        <v>16</v>
      </c>
      <c r="H90" t="s">
        <v>16</v>
      </c>
    </row>
    <row r="91" spans="1:8" ht="15" customHeight="1" x14ac:dyDescent="0.25">
      <c r="A91" t="s">
        <v>141</v>
      </c>
      <c r="B91" t="s">
        <v>143</v>
      </c>
      <c r="C91">
        <v>0.152369</v>
      </c>
      <c r="D91">
        <v>7.5053599999999996</v>
      </c>
      <c r="E91">
        <v>16.5139</v>
      </c>
      <c r="F91">
        <v>0</v>
      </c>
      <c r="G91" t="s">
        <v>16</v>
      </c>
      <c r="H91" t="s">
        <v>16</v>
      </c>
    </row>
    <row r="92" spans="1:8" ht="15" customHeight="1" x14ac:dyDescent="0.25">
      <c r="A92" t="s">
        <v>141</v>
      </c>
      <c r="B92" t="s">
        <v>144</v>
      </c>
      <c r="C92">
        <v>0.195823</v>
      </c>
      <c r="D92">
        <v>6.9357499999999996</v>
      </c>
      <c r="E92">
        <v>14.801</v>
      </c>
      <c r="F92">
        <v>0</v>
      </c>
      <c r="G92" t="s">
        <v>16</v>
      </c>
      <c r="H92" t="s">
        <v>16</v>
      </c>
    </row>
    <row r="93" spans="1:8" ht="15" customHeight="1" x14ac:dyDescent="0.25">
      <c r="A93" t="s">
        <v>145</v>
      </c>
      <c r="B93" t="s">
        <v>146</v>
      </c>
      <c r="C93">
        <v>9.6575999999999995E-2</v>
      </c>
      <c r="D93">
        <v>18.0687</v>
      </c>
      <c r="E93">
        <v>9.4006600000000002</v>
      </c>
      <c r="F93">
        <v>2.88548E-2</v>
      </c>
      <c r="G93" t="s">
        <v>16</v>
      </c>
      <c r="H93" t="s">
        <v>16</v>
      </c>
    </row>
    <row r="94" spans="1:8" ht="15" customHeight="1" x14ac:dyDescent="0.25">
      <c r="A94" t="s">
        <v>145</v>
      </c>
      <c r="B94" t="s">
        <v>147</v>
      </c>
      <c r="C94">
        <v>0.17893400000000001</v>
      </c>
      <c r="D94">
        <v>13.966200000000001</v>
      </c>
      <c r="E94">
        <v>16.891300000000001</v>
      </c>
      <c r="F94">
        <v>1.8976E-2</v>
      </c>
      <c r="G94" t="s">
        <v>16</v>
      </c>
      <c r="H94" t="s">
        <v>16</v>
      </c>
    </row>
    <row r="95" spans="1:8" ht="15" customHeight="1" x14ac:dyDescent="0.25">
      <c r="A95" t="s">
        <v>145</v>
      </c>
      <c r="B95" t="s">
        <v>148</v>
      </c>
      <c r="C95">
        <v>0.183366</v>
      </c>
      <c r="D95">
        <v>16.090299999999999</v>
      </c>
      <c r="E95">
        <v>16.277100000000001</v>
      </c>
      <c r="F95">
        <v>1.81371E-2</v>
      </c>
      <c r="G95" t="s">
        <v>16</v>
      </c>
      <c r="H95" t="s">
        <v>16</v>
      </c>
    </row>
    <row r="96" spans="1:8" ht="15" customHeight="1" x14ac:dyDescent="0.25">
      <c r="A96" t="s">
        <v>149</v>
      </c>
      <c r="B96" t="s">
        <v>150</v>
      </c>
      <c r="C96">
        <v>0.153612</v>
      </c>
      <c r="D96">
        <v>13.2254</v>
      </c>
      <c r="E96">
        <v>15.492599999999999</v>
      </c>
      <c r="F96">
        <v>2.0220599999999998E-2</v>
      </c>
      <c r="G96" t="s">
        <v>16</v>
      </c>
      <c r="H96" t="s">
        <v>16</v>
      </c>
    </row>
    <row r="97" spans="1:9" ht="15" customHeight="1" x14ac:dyDescent="0.25">
      <c r="A97" t="s">
        <v>149</v>
      </c>
      <c r="B97" t="s">
        <v>151</v>
      </c>
      <c r="C97" s="7">
        <v>3.4421399999999998E-2</v>
      </c>
      <c r="D97" s="7">
        <v>8.6292399999999994</v>
      </c>
      <c r="E97" s="7">
        <v>4.8252899999999999</v>
      </c>
      <c r="F97" s="7">
        <v>8.0554700000000003E-3</v>
      </c>
      <c r="G97" s="7" t="s">
        <v>8</v>
      </c>
      <c r="H97" s="7" t="s">
        <v>16</v>
      </c>
      <c r="I97" s="284" t="s">
        <v>1288</v>
      </c>
    </row>
    <row r="98" spans="1:9" ht="15" customHeight="1" x14ac:dyDescent="0.25">
      <c r="A98" t="s">
        <v>149</v>
      </c>
      <c r="B98" t="s">
        <v>152</v>
      </c>
      <c r="C98">
        <v>0.15242600000000001</v>
      </c>
      <c r="D98">
        <v>14.3354</v>
      </c>
      <c r="E98">
        <v>14.7417</v>
      </c>
      <c r="F98">
        <v>2.6464999999999999E-2</v>
      </c>
      <c r="G98" t="s">
        <v>16</v>
      </c>
      <c r="H98" t="s">
        <v>16</v>
      </c>
    </row>
    <row r="99" spans="1:9" ht="15" customHeight="1" x14ac:dyDescent="0.25">
      <c r="A99" t="s">
        <v>149</v>
      </c>
      <c r="B99" t="s">
        <v>153</v>
      </c>
      <c r="C99">
        <v>0.166771</v>
      </c>
      <c r="D99">
        <v>12.5677</v>
      </c>
      <c r="E99">
        <v>17.751999999999999</v>
      </c>
      <c r="F99">
        <v>1.2924100000000001E-2</v>
      </c>
      <c r="G99" t="s">
        <v>16</v>
      </c>
      <c r="H99" t="s">
        <v>16</v>
      </c>
    </row>
    <row r="100" spans="1:9" ht="15" customHeight="1" x14ac:dyDescent="0.25">
      <c r="A100" t="s">
        <v>154</v>
      </c>
      <c r="B100" t="s">
        <v>155</v>
      </c>
      <c r="C100">
        <v>0.182643</v>
      </c>
      <c r="D100">
        <v>88.629499999999993</v>
      </c>
      <c r="E100">
        <v>6.6990800000000004</v>
      </c>
      <c r="F100">
        <v>5.8327499999999997E-2</v>
      </c>
      <c r="G100" t="s">
        <v>8</v>
      </c>
      <c r="H100" t="s">
        <v>16</v>
      </c>
    </row>
    <row r="101" spans="1:9" ht="15" customHeight="1" x14ac:dyDescent="0.25">
      <c r="A101" t="s">
        <v>156</v>
      </c>
      <c r="B101" t="s">
        <v>157</v>
      </c>
      <c r="C101">
        <v>0</v>
      </c>
      <c r="D101">
        <v>0</v>
      </c>
      <c r="E101">
        <v>0</v>
      </c>
      <c r="F101">
        <v>0</v>
      </c>
      <c r="G101" t="s">
        <v>8</v>
      </c>
      <c r="H101" t="s">
        <v>8</v>
      </c>
    </row>
    <row r="102" spans="1:9" ht="15" customHeight="1" x14ac:dyDescent="0.25">
      <c r="A102" t="s">
        <v>158</v>
      </c>
      <c r="B102" t="s">
        <v>159</v>
      </c>
      <c r="C102">
        <v>0</v>
      </c>
      <c r="D102">
        <v>0</v>
      </c>
      <c r="E102">
        <v>0</v>
      </c>
      <c r="F102">
        <v>0</v>
      </c>
      <c r="G102" t="s">
        <v>8</v>
      </c>
      <c r="H102" t="s">
        <v>8</v>
      </c>
    </row>
    <row r="103" spans="1:9" ht="15" customHeight="1" x14ac:dyDescent="0.25">
      <c r="A103" t="s">
        <v>158</v>
      </c>
      <c r="B103" t="s">
        <v>160</v>
      </c>
      <c r="C103">
        <v>0</v>
      </c>
      <c r="D103">
        <v>0</v>
      </c>
      <c r="E103">
        <v>0</v>
      </c>
      <c r="F103">
        <v>0</v>
      </c>
      <c r="G103" t="s">
        <v>8</v>
      </c>
      <c r="H103" t="s">
        <v>8</v>
      </c>
    </row>
    <row r="104" spans="1:9" ht="15" customHeight="1" x14ac:dyDescent="0.25">
      <c r="A104" t="s">
        <v>158</v>
      </c>
      <c r="B104" t="s">
        <v>161</v>
      </c>
      <c r="C104">
        <v>0</v>
      </c>
      <c r="D104">
        <v>0</v>
      </c>
      <c r="E104">
        <v>0</v>
      </c>
      <c r="F104">
        <v>0</v>
      </c>
      <c r="G104" t="s">
        <v>8</v>
      </c>
      <c r="H104" t="s">
        <v>8</v>
      </c>
    </row>
    <row r="105" spans="1:9" ht="15" customHeight="1" x14ac:dyDescent="0.25">
      <c r="A105" t="s">
        <v>162</v>
      </c>
      <c r="B105" t="s">
        <v>163</v>
      </c>
      <c r="C105">
        <v>0</v>
      </c>
      <c r="D105">
        <v>0</v>
      </c>
      <c r="E105">
        <v>0</v>
      </c>
      <c r="F105">
        <v>0</v>
      </c>
      <c r="G105" t="s">
        <v>8</v>
      </c>
      <c r="H105" t="s">
        <v>8</v>
      </c>
    </row>
    <row r="106" spans="1:9" ht="15" customHeight="1" x14ac:dyDescent="0.25">
      <c r="A106" t="s">
        <v>162</v>
      </c>
      <c r="B106" t="s">
        <v>164</v>
      </c>
      <c r="C106">
        <v>0</v>
      </c>
      <c r="D106">
        <v>0</v>
      </c>
      <c r="E106">
        <v>0</v>
      </c>
      <c r="F106">
        <v>0</v>
      </c>
      <c r="G106" t="s">
        <v>8</v>
      </c>
      <c r="H106" t="s">
        <v>8</v>
      </c>
    </row>
    <row r="107" spans="1:9" ht="15" customHeight="1" x14ac:dyDescent="0.25">
      <c r="A107" t="s">
        <v>162</v>
      </c>
      <c r="B107" t="s">
        <v>165</v>
      </c>
      <c r="C107">
        <v>0</v>
      </c>
      <c r="D107">
        <v>0</v>
      </c>
      <c r="E107">
        <v>0</v>
      </c>
      <c r="F107">
        <v>0</v>
      </c>
      <c r="G107" t="s">
        <v>8</v>
      </c>
      <c r="H107" t="s">
        <v>8</v>
      </c>
    </row>
    <row r="108" spans="1:9" ht="15" customHeight="1" x14ac:dyDescent="0.25">
      <c r="A108" t="s">
        <v>162</v>
      </c>
      <c r="B108" t="s">
        <v>166</v>
      </c>
      <c r="C108" s="7">
        <v>0.20256399999999999</v>
      </c>
      <c r="D108" s="7">
        <v>83.172300000000007</v>
      </c>
      <c r="E108" s="7">
        <v>6.8610499999999996</v>
      </c>
      <c r="F108" s="7">
        <v>0.134885</v>
      </c>
      <c r="G108" s="7" t="s">
        <v>8</v>
      </c>
      <c r="H108" s="7" t="s">
        <v>16</v>
      </c>
      <c r="I108" s="284" t="s">
        <v>1293</v>
      </c>
    </row>
    <row r="109" spans="1:9" ht="15" customHeight="1" x14ac:dyDescent="0.25">
      <c r="A109" t="s">
        <v>162</v>
      </c>
      <c r="B109" t="s">
        <v>167</v>
      </c>
      <c r="C109">
        <v>0</v>
      </c>
      <c r="D109">
        <v>0</v>
      </c>
      <c r="E109">
        <v>0</v>
      </c>
      <c r="F109">
        <v>0</v>
      </c>
      <c r="G109" t="s">
        <v>8</v>
      </c>
      <c r="H109" t="s">
        <v>8</v>
      </c>
    </row>
    <row r="110" spans="1:9" ht="15" customHeight="1" x14ac:dyDescent="0.25">
      <c r="A110" t="s">
        <v>162</v>
      </c>
      <c r="B110" t="s">
        <v>168</v>
      </c>
      <c r="C110">
        <v>0</v>
      </c>
      <c r="D110">
        <v>0</v>
      </c>
      <c r="E110">
        <v>0</v>
      </c>
      <c r="F110">
        <v>0</v>
      </c>
      <c r="G110" t="s">
        <v>8</v>
      </c>
      <c r="H110" t="s">
        <v>8</v>
      </c>
    </row>
    <row r="111" spans="1:9" ht="15" customHeight="1" x14ac:dyDescent="0.25">
      <c r="A111" t="s">
        <v>162</v>
      </c>
      <c r="B111" t="s">
        <v>169</v>
      </c>
      <c r="C111">
        <v>0</v>
      </c>
      <c r="D111">
        <v>0</v>
      </c>
      <c r="E111">
        <v>0</v>
      </c>
      <c r="F111">
        <v>0</v>
      </c>
      <c r="G111" t="s">
        <v>8</v>
      </c>
      <c r="H111" t="s">
        <v>8</v>
      </c>
    </row>
    <row r="112" spans="1:9" ht="15" customHeight="1" x14ac:dyDescent="0.25">
      <c r="A112" t="s">
        <v>162</v>
      </c>
      <c r="B112" t="s">
        <v>170</v>
      </c>
      <c r="C112">
        <v>0.25827299999999997</v>
      </c>
      <c r="D112">
        <v>51.168999999999997</v>
      </c>
      <c r="E112">
        <v>7.3093199999999996</v>
      </c>
      <c r="F112">
        <v>0.108408</v>
      </c>
      <c r="G112" t="s">
        <v>8</v>
      </c>
      <c r="H112" t="s">
        <v>16</v>
      </c>
    </row>
    <row r="113" spans="1:8" ht="15" customHeight="1" x14ac:dyDescent="0.25">
      <c r="A113" t="s">
        <v>162</v>
      </c>
      <c r="B113" t="s">
        <v>171</v>
      </c>
      <c r="C113">
        <v>0</v>
      </c>
      <c r="D113">
        <v>0</v>
      </c>
      <c r="E113">
        <v>0</v>
      </c>
      <c r="F113">
        <v>0</v>
      </c>
      <c r="G113" t="s">
        <v>8</v>
      </c>
      <c r="H113" t="s">
        <v>8</v>
      </c>
    </row>
    <row r="114" spans="1:8" ht="15" customHeight="1" x14ac:dyDescent="0.25">
      <c r="A114" t="s">
        <v>172</v>
      </c>
      <c r="B114" t="s">
        <v>173</v>
      </c>
      <c r="C114" t="s">
        <v>40</v>
      </c>
      <c r="D114" t="s">
        <v>40</v>
      </c>
      <c r="E114" t="s">
        <v>40</v>
      </c>
      <c r="F114" t="s">
        <v>40</v>
      </c>
      <c r="G114" t="s">
        <v>16</v>
      </c>
      <c r="H114" t="s">
        <v>8</v>
      </c>
    </row>
    <row r="115" spans="1:8" ht="15" customHeight="1" x14ac:dyDescent="0.25">
      <c r="A115" t="s">
        <v>172</v>
      </c>
      <c r="B115" t="s">
        <v>174</v>
      </c>
      <c r="C115" t="s">
        <v>40</v>
      </c>
      <c r="D115" t="s">
        <v>40</v>
      </c>
      <c r="E115" t="s">
        <v>40</v>
      </c>
      <c r="F115" t="s">
        <v>40</v>
      </c>
      <c r="G115" t="s">
        <v>16</v>
      </c>
      <c r="H115" t="s">
        <v>8</v>
      </c>
    </row>
    <row r="116" spans="1:8" ht="15" customHeight="1" x14ac:dyDescent="0.25">
      <c r="A116" t="s">
        <v>172</v>
      </c>
      <c r="B116" t="s">
        <v>175</v>
      </c>
      <c r="C116" t="s">
        <v>40</v>
      </c>
      <c r="D116" t="s">
        <v>40</v>
      </c>
      <c r="E116" t="s">
        <v>40</v>
      </c>
      <c r="F116" t="s">
        <v>40</v>
      </c>
      <c r="G116" t="s">
        <v>16</v>
      </c>
      <c r="H116" t="s">
        <v>8</v>
      </c>
    </row>
    <row r="117" spans="1:8" ht="15" customHeight="1" x14ac:dyDescent="0.25">
      <c r="A117" t="s">
        <v>172</v>
      </c>
      <c r="B117" t="s">
        <v>176</v>
      </c>
      <c r="C117" t="s">
        <v>40</v>
      </c>
      <c r="D117" t="s">
        <v>40</v>
      </c>
      <c r="E117" t="s">
        <v>40</v>
      </c>
      <c r="F117" t="s">
        <v>40</v>
      </c>
      <c r="G117" t="s">
        <v>16</v>
      </c>
      <c r="H117" t="s">
        <v>8</v>
      </c>
    </row>
    <row r="118" spans="1:8" ht="15" customHeight="1" x14ac:dyDescent="0.25">
      <c r="A118" t="s">
        <v>172</v>
      </c>
      <c r="B118" t="s">
        <v>177</v>
      </c>
      <c r="C118" t="s">
        <v>40</v>
      </c>
      <c r="D118" t="s">
        <v>40</v>
      </c>
      <c r="E118" t="s">
        <v>40</v>
      </c>
      <c r="F118" t="s">
        <v>40</v>
      </c>
      <c r="G118" t="s">
        <v>16</v>
      </c>
      <c r="H118" t="s">
        <v>8</v>
      </c>
    </row>
    <row r="119" spans="1:8" ht="15" customHeight="1" x14ac:dyDescent="0.25">
      <c r="A119" t="s">
        <v>172</v>
      </c>
      <c r="B119" t="s">
        <v>178</v>
      </c>
      <c r="C119" t="s">
        <v>40</v>
      </c>
      <c r="D119" t="s">
        <v>40</v>
      </c>
      <c r="E119" t="s">
        <v>40</v>
      </c>
      <c r="F119" t="s">
        <v>40</v>
      </c>
      <c r="G119" t="s">
        <v>16</v>
      </c>
      <c r="H119" t="s">
        <v>8</v>
      </c>
    </row>
    <row r="120" spans="1:8" ht="15" customHeight="1" x14ac:dyDescent="0.25">
      <c r="A120" t="s">
        <v>172</v>
      </c>
      <c r="B120" t="s">
        <v>179</v>
      </c>
      <c r="C120" t="s">
        <v>40</v>
      </c>
      <c r="D120" t="s">
        <v>40</v>
      </c>
      <c r="E120" t="s">
        <v>40</v>
      </c>
      <c r="F120" t="s">
        <v>40</v>
      </c>
      <c r="G120" t="s">
        <v>16</v>
      </c>
      <c r="H120" t="s">
        <v>8</v>
      </c>
    </row>
    <row r="121" spans="1:8" ht="15" customHeight="1" x14ac:dyDescent="0.25">
      <c r="A121" t="s">
        <v>180</v>
      </c>
      <c r="B121" t="s">
        <v>181</v>
      </c>
      <c r="C121">
        <v>0.11017200000000001</v>
      </c>
      <c r="D121">
        <v>14.138400000000001</v>
      </c>
      <c r="E121">
        <v>10.169499999999999</v>
      </c>
      <c r="F121">
        <v>1.08501E-2</v>
      </c>
      <c r="G121" t="s">
        <v>16</v>
      </c>
      <c r="H121" t="s">
        <v>16</v>
      </c>
    </row>
    <row r="122" spans="1:8" ht="15" customHeight="1" x14ac:dyDescent="0.25">
      <c r="A122" t="s">
        <v>180</v>
      </c>
      <c r="B122" t="s">
        <v>182</v>
      </c>
      <c r="C122">
        <v>0.111868</v>
      </c>
      <c r="D122">
        <v>22.406400000000001</v>
      </c>
      <c r="E122">
        <v>9.3345599999999997</v>
      </c>
      <c r="F122">
        <v>9.1375499999999995E-3</v>
      </c>
      <c r="G122" t="s">
        <v>16</v>
      </c>
      <c r="H122" t="s">
        <v>16</v>
      </c>
    </row>
    <row r="123" spans="1:8" ht="15" customHeight="1" x14ac:dyDescent="0.25">
      <c r="A123" t="s">
        <v>180</v>
      </c>
      <c r="B123" t="s">
        <v>183</v>
      </c>
      <c r="C123">
        <v>0.18596099999999999</v>
      </c>
      <c r="D123">
        <v>6.3183400000000001</v>
      </c>
      <c r="E123">
        <v>14.1374</v>
      </c>
      <c r="F123">
        <v>0</v>
      </c>
      <c r="G123" t="s">
        <v>16</v>
      </c>
      <c r="H123" t="s">
        <v>16</v>
      </c>
    </row>
    <row r="124" spans="1:8" ht="15" customHeight="1" x14ac:dyDescent="0.25">
      <c r="A124" t="s">
        <v>184</v>
      </c>
      <c r="B124" t="s">
        <v>185</v>
      </c>
      <c r="C124">
        <v>0.125611</v>
      </c>
      <c r="D124">
        <v>25.384599999999999</v>
      </c>
      <c r="E124">
        <v>8.1809600000000007</v>
      </c>
      <c r="F124">
        <v>2.6426499999999999E-2</v>
      </c>
      <c r="G124" t="s">
        <v>8</v>
      </c>
      <c r="H124" t="s">
        <v>16</v>
      </c>
    </row>
    <row r="125" spans="1:8" ht="15" customHeight="1" x14ac:dyDescent="0.25">
      <c r="A125" t="s">
        <v>184</v>
      </c>
      <c r="B125" t="s">
        <v>186</v>
      </c>
      <c r="C125">
        <v>1.33318</v>
      </c>
      <c r="D125">
        <v>26.921900000000001</v>
      </c>
      <c r="E125">
        <v>33.591799999999999</v>
      </c>
      <c r="F125">
        <v>2.81543E-2</v>
      </c>
      <c r="G125" t="s">
        <v>8</v>
      </c>
      <c r="H125" t="s">
        <v>16</v>
      </c>
    </row>
    <row r="126" spans="1:8" ht="15" customHeight="1" x14ac:dyDescent="0.25">
      <c r="A126" t="s">
        <v>184</v>
      </c>
      <c r="B126" t="s">
        <v>187</v>
      </c>
      <c r="C126">
        <v>0.28623900000000002</v>
      </c>
      <c r="D126">
        <v>64.533500000000004</v>
      </c>
      <c r="E126">
        <v>4.1283899999999996</v>
      </c>
      <c r="F126">
        <v>0.17885799999999999</v>
      </c>
      <c r="G126" t="s">
        <v>8</v>
      </c>
      <c r="H126" t="s">
        <v>16</v>
      </c>
    </row>
    <row r="127" spans="1:8" ht="15" customHeight="1" x14ac:dyDescent="0.25">
      <c r="A127" t="s">
        <v>184</v>
      </c>
      <c r="B127" t="s">
        <v>188</v>
      </c>
      <c r="C127">
        <v>0.30743199999999998</v>
      </c>
      <c r="D127">
        <v>49.462600000000002</v>
      </c>
      <c r="E127">
        <v>8.0386299999999995</v>
      </c>
      <c r="F127">
        <v>3.4166099999999998E-2</v>
      </c>
      <c r="G127" t="s">
        <v>8</v>
      </c>
      <c r="H127" t="s">
        <v>16</v>
      </c>
    </row>
    <row r="128" spans="1:8" ht="15" customHeight="1" x14ac:dyDescent="0.25">
      <c r="A128" t="s">
        <v>189</v>
      </c>
      <c r="B128" t="s">
        <v>190</v>
      </c>
      <c r="C128">
        <v>0.55140199999999995</v>
      </c>
      <c r="D128">
        <v>206.31700000000001</v>
      </c>
      <c r="E128">
        <v>23.913399999999999</v>
      </c>
      <c r="F128">
        <v>9.60482E-3</v>
      </c>
      <c r="G128" t="s">
        <v>8</v>
      </c>
      <c r="H128" t="s">
        <v>16</v>
      </c>
    </row>
    <row r="129" spans="1:8" ht="15" customHeight="1" x14ac:dyDescent="0.25">
      <c r="A129" t="s">
        <v>191</v>
      </c>
      <c r="B129" t="s">
        <v>192</v>
      </c>
      <c r="C129">
        <v>1.3753E-2</v>
      </c>
      <c r="D129">
        <v>3.3149999999999999</v>
      </c>
      <c r="E129">
        <v>2.0761699999999998</v>
      </c>
      <c r="F129">
        <v>2.8534300000000002E-4</v>
      </c>
      <c r="G129" t="s">
        <v>16</v>
      </c>
      <c r="H129" t="s">
        <v>16</v>
      </c>
    </row>
    <row r="130" spans="1:8" ht="15" customHeight="1" x14ac:dyDescent="0.25">
      <c r="A130" t="s">
        <v>193</v>
      </c>
      <c r="B130" t="s">
        <v>194</v>
      </c>
      <c r="C130">
        <v>0</v>
      </c>
      <c r="D130">
        <v>0</v>
      </c>
      <c r="E130">
        <v>0</v>
      </c>
      <c r="F130">
        <v>0</v>
      </c>
      <c r="G130" t="s">
        <v>8</v>
      </c>
      <c r="H130" t="s">
        <v>8</v>
      </c>
    </row>
    <row r="131" spans="1:8" ht="15" customHeight="1" x14ac:dyDescent="0.25">
      <c r="A131" t="s">
        <v>193</v>
      </c>
      <c r="B131" t="s">
        <v>195</v>
      </c>
      <c r="C131">
        <v>0.18429499999999999</v>
      </c>
      <c r="D131">
        <v>47.2059</v>
      </c>
      <c r="E131">
        <v>5.5744999999999996</v>
      </c>
      <c r="F131">
        <v>7.8944200000000006E-2</v>
      </c>
      <c r="G131" t="s">
        <v>16</v>
      </c>
      <c r="H131" t="s">
        <v>16</v>
      </c>
    </row>
    <row r="132" spans="1:8" ht="15" customHeight="1" x14ac:dyDescent="0.25">
      <c r="A132" t="s">
        <v>193</v>
      </c>
      <c r="B132" t="s">
        <v>196</v>
      </c>
      <c r="C132">
        <v>6.24112E-2</v>
      </c>
      <c r="D132">
        <v>7.42584</v>
      </c>
      <c r="E132">
        <v>5.6012899999999997</v>
      </c>
      <c r="F132">
        <v>0</v>
      </c>
      <c r="G132" t="s">
        <v>16</v>
      </c>
      <c r="H132" t="s">
        <v>16</v>
      </c>
    </row>
    <row r="133" spans="1:8" ht="15" customHeight="1" x14ac:dyDescent="0.25">
      <c r="A133" t="s">
        <v>193</v>
      </c>
      <c r="B133" t="s">
        <v>193</v>
      </c>
      <c r="C133">
        <v>0</v>
      </c>
      <c r="D133">
        <v>0</v>
      </c>
      <c r="E133">
        <v>0</v>
      </c>
      <c r="F133">
        <v>0</v>
      </c>
      <c r="G133" t="s">
        <v>8</v>
      </c>
      <c r="H133" t="s">
        <v>8</v>
      </c>
    </row>
    <row r="134" spans="1:8" ht="15" customHeight="1" x14ac:dyDescent="0.25">
      <c r="A134" t="s">
        <v>193</v>
      </c>
      <c r="B134" t="s">
        <v>197</v>
      </c>
      <c r="C134">
        <v>0</v>
      </c>
      <c r="D134">
        <v>0</v>
      </c>
      <c r="E134">
        <v>0</v>
      </c>
      <c r="F134">
        <v>0</v>
      </c>
      <c r="G134" t="s">
        <v>8</v>
      </c>
      <c r="H134" t="s">
        <v>8</v>
      </c>
    </row>
    <row r="135" spans="1:8" ht="15" customHeight="1" x14ac:dyDescent="0.25">
      <c r="A135" t="s">
        <v>193</v>
      </c>
      <c r="B135" t="s">
        <v>198</v>
      </c>
      <c r="C135">
        <v>0</v>
      </c>
      <c r="D135">
        <v>0</v>
      </c>
      <c r="E135">
        <v>0</v>
      </c>
      <c r="F135">
        <v>0</v>
      </c>
      <c r="G135" t="s">
        <v>8</v>
      </c>
      <c r="H135" t="s">
        <v>8</v>
      </c>
    </row>
    <row r="136" spans="1:8" ht="15" customHeight="1" x14ac:dyDescent="0.25">
      <c r="A136" t="s">
        <v>193</v>
      </c>
      <c r="B136" t="s">
        <v>199</v>
      </c>
      <c r="C136">
        <v>0</v>
      </c>
      <c r="D136">
        <v>0</v>
      </c>
      <c r="E136">
        <v>0</v>
      </c>
      <c r="F136">
        <v>0</v>
      </c>
      <c r="G136" t="s">
        <v>8</v>
      </c>
      <c r="H136" t="s">
        <v>8</v>
      </c>
    </row>
    <row r="137" spans="1:8" ht="15" customHeight="1" x14ac:dyDescent="0.25">
      <c r="A137" t="s">
        <v>200</v>
      </c>
      <c r="B137" t="s">
        <v>201</v>
      </c>
      <c r="C137">
        <v>0.115477</v>
      </c>
      <c r="D137">
        <v>21.553999999999998</v>
      </c>
      <c r="E137">
        <v>8.4902599999999993</v>
      </c>
      <c r="F137">
        <v>3.3651800000000003E-2</v>
      </c>
      <c r="G137" t="s">
        <v>8</v>
      </c>
      <c r="H137" t="s">
        <v>16</v>
      </c>
    </row>
    <row r="138" spans="1:8" ht="15" customHeight="1" x14ac:dyDescent="0.25">
      <c r="A138" t="s">
        <v>200</v>
      </c>
      <c r="B138" t="s">
        <v>202</v>
      </c>
      <c r="C138">
        <v>5.1999999999999998E-2</v>
      </c>
      <c r="D138">
        <v>3.0429300000000001</v>
      </c>
      <c r="E138">
        <v>1.2804800000000001</v>
      </c>
      <c r="F138">
        <v>6.1452499999999997E-3</v>
      </c>
      <c r="G138" t="s">
        <v>8</v>
      </c>
      <c r="H138" t="s">
        <v>16</v>
      </c>
    </row>
    <row r="139" spans="1:8" ht="15" customHeight="1" x14ac:dyDescent="0.25">
      <c r="A139" t="s">
        <v>203</v>
      </c>
      <c r="B139" t="s">
        <v>204</v>
      </c>
      <c r="C139">
        <v>5.9830000000000001E-2</v>
      </c>
      <c r="D139">
        <v>14.5624</v>
      </c>
      <c r="E139">
        <v>10.686199999999999</v>
      </c>
      <c r="F139">
        <v>1.9386099999999999E-3</v>
      </c>
      <c r="G139" t="s">
        <v>8</v>
      </c>
      <c r="H139" t="s">
        <v>16</v>
      </c>
    </row>
    <row r="140" spans="1:8" ht="15" customHeight="1" x14ac:dyDescent="0.25">
      <c r="A140" t="s">
        <v>205</v>
      </c>
      <c r="B140" t="s">
        <v>206</v>
      </c>
      <c r="C140">
        <v>0.154061</v>
      </c>
      <c r="D140">
        <v>39.524500000000003</v>
      </c>
      <c r="E140">
        <v>10.9383</v>
      </c>
      <c r="F140">
        <v>6.5063599999999999E-2</v>
      </c>
      <c r="G140" t="s">
        <v>8</v>
      </c>
      <c r="H140" t="s">
        <v>16</v>
      </c>
    </row>
    <row r="141" spans="1:8" ht="15" customHeight="1" x14ac:dyDescent="0.25">
      <c r="A141" t="s">
        <v>205</v>
      </c>
      <c r="B141" t="s">
        <v>207</v>
      </c>
      <c r="C141">
        <v>7.1521500000000002E-2</v>
      </c>
      <c r="D141">
        <v>19.282299999999999</v>
      </c>
      <c r="E141">
        <v>8.6165000000000003</v>
      </c>
      <c r="F141">
        <v>2.4085700000000002E-2</v>
      </c>
      <c r="G141" t="s">
        <v>8</v>
      </c>
      <c r="H141" t="s">
        <v>16</v>
      </c>
    </row>
    <row r="142" spans="1:8" ht="15" customHeight="1" x14ac:dyDescent="0.25">
      <c r="A142" t="s">
        <v>205</v>
      </c>
      <c r="B142" t="s">
        <v>208</v>
      </c>
      <c r="C142">
        <v>0.11</v>
      </c>
      <c r="D142">
        <v>5.81</v>
      </c>
      <c r="E142">
        <v>13</v>
      </c>
      <c r="F142">
        <v>0</v>
      </c>
      <c r="G142" t="s">
        <v>8</v>
      </c>
      <c r="H142" t="s">
        <v>16</v>
      </c>
    </row>
    <row r="143" spans="1:8" ht="15" customHeight="1" x14ac:dyDescent="0.25">
      <c r="A143" t="s">
        <v>209</v>
      </c>
      <c r="B143" t="s">
        <v>210</v>
      </c>
      <c r="C143">
        <v>0.10557900000000001</v>
      </c>
      <c r="D143">
        <v>76.924199999999999</v>
      </c>
      <c r="E143">
        <v>5.1864400000000002</v>
      </c>
      <c r="F143">
        <v>1.85489E-2</v>
      </c>
      <c r="G143" t="s">
        <v>16</v>
      </c>
      <c r="H143" t="s">
        <v>16</v>
      </c>
    </row>
    <row r="144" spans="1:8" ht="15" customHeight="1" x14ac:dyDescent="0.25">
      <c r="A144" t="s">
        <v>211</v>
      </c>
      <c r="B144" t="s">
        <v>212</v>
      </c>
      <c r="C144">
        <v>0.220276</v>
      </c>
      <c r="D144">
        <v>57.6877</v>
      </c>
      <c r="E144">
        <v>8.2385300000000008</v>
      </c>
      <c r="F144">
        <v>2.00707E-2</v>
      </c>
      <c r="G144" t="s">
        <v>16</v>
      </c>
      <c r="H144" t="s">
        <v>16</v>
      </c>
    </row>
    <row r="145" spans="1:8" ht="15" customHeight="1" x14ac:dyDescent="0.25">
      <c r="A145" t="s">
        <v>213</v>
      </c>
      <c r="B145" t="s">
        <v>214</v>
      </c>
      <c r="C145">
        <v>9.7536200000000003E-2</v>
      </c>
      <c r="D145">
        <v>21.2834</v>
      </c>
      <c r="E145">
        <v>8.36571</v>
      </c>
      <c r="F145">
        <v>1.8960100000000001E-2</v>
      </c>
      <c r="G145" t="s">
        <v>16</v>
      </c>
      <c r="H145" t="s">
        <v>16</v>
      </c>
    </row>
    <row r="146" spans="1:8" ht="15" customHeight="1" x14ac:dyDescent="0.25">
      <c r="A146" t="s">
        <v>213</v>
      </c>
      <c r="B146" t="s">
        <v>215</v>
      </c>
      <c r="C146">
        <v>0.20302999999999999</v>
      </c>
      <c r="D146">
        <v>43.908499999999997</v>
      </c>
      <c r="E146">
        <v>8.8590900000000001</v>
      </c>
      <c r="F146">
        <v>9.2432399999999998E-2</v>
      </c>
      <c r="G146" t="s">
        <v>16</v>
      </c>
      <c r="H146" t="s">
        <v>16</v>
      </c>
    </row>
    <row r="147" spans="1:8" ht="15" customHeight="1" x14ac:dyDescent="0.25">
      <c r="A147" t="s">
        <v>213</v>
      </c>
      <c r="B147" t="s">
        <v>216</v>
      </c>
      <c r="C147">
        <v>0.165045</v>
      </c>
      <c r="D147">
        <v>36.195</v>
      </c>
      <c r="E147">
        <v>9.4097299999999997</v>
      </c>
      <c r="F147">
        <v>5.9201499999999997E-2</v>
      </c>
      <c r="G147" t="s">
        <v>16</v>
      </c>
      <c r="H147" t="s">
        <v>16</v>
      </c>
    </row>
    <row r="148" spans="1:8" ht="15" customHeight="1" x14ac:dyDescent="0.25">
      <c r="A148" t="s">
        <v>213</v>
      </c>
      <c r="B148" t="s">
        <v>217</v>
      </c>
      <c r="C148">
        <v>0.104463</v>
      </c>
      <c r="D148">
        <v>24.608499999999999</v>
      </c>
      <c r="E148">
        <v>7.9336099999999998</v>
      </c>
      <c r="F148">
        <v>4.0586799999999999E-2</v>
      </c>
      <c r="G148" t="s">
        <v>16</v>
      </c>
      <c r="H148" t="s">
        <v>16</v>
      </c>
    </row>
    <row r="149" spans="1:8" ht="15" customHeight="1" x14ac:dyDescent="0.25">
      <c r="A149" t="s">
        <v>218</v>
      </c>
      <c r="B149" t="s">
        <v>219</v>
      </c>
      <c r="C149">
        <v>0</v>
      </c>
      <c r="D149">
        <v>0</v>
      </c>
      <c r="E149">
        <v>0</v>
      </c>
      <c r="F149">
        <v>0</v>
      </c>
      <c r="G149" t="s">
        <v>8</v>
      </c>
      <c r="H149" t="s">
        <v>8</v>
      </c>
    </row>
    <row r="150" spans="1:8" ht="15" customHeight="1" x14ac:dyDescent="0.25">
      <c r="A150" t="s">
        <v>220</v>
      </c>
      <c r="B150" t="s">
        <v>221</v>
      </c>
      <c r="C150">
        <v>8.1534099999999998E-2</v>
      </c>
      <c r="D150">
        <v>14.3102</v>
      </c>
      <c r="E150">
        <v>9.2549200000000003</v>
      </c>
      <c r="F150">
        <v>6.32951E-3</v>
      </c>
      <c r="G150" t="s">
        <v>16</v>
      </c>
      <c r="H150" t="s">
        <v>16</v>
      </c>
    </row>
    <row r="151" spans="1:8" ht="15" customHeight="1" x14ac:dyDescent="0.25">
      <c r="A151" t="s">
        <v>222</v>
      </c>
      <c r="B151" t="s">
        <v>223</v>
      </c>
      <c r="C151">
        <v>0.14410800000000001</v>
      </c>
      <c r="D151">
        <v>52.503500000000003</v>
      </c>
      <c r="E151">
        <v>8.8997799999999998</v>
      </c>
      <c r="F151">
        <v>2.89771E-3</v>
      </c>
      <c r="G151" t="s">
        <v>16</v>
      </c>
      <c r="H151" t="s">
        <v>16</v>
      </c>
    </row>
    <row r="152" spans="1:8" ht="15" customHeight="1" x14ac:dyDescent="0.25">
      <c r="A152" t="s">
        <v>224</v>
      </c>
      <c r="B152" t="s">
        <v>225</v>
      </c>
      <c r="C152">
        <v>0.15854199999999999</v>
      </c>
      <c r="D152">
        <v>85.091200000000001</v>
      </c>
      <c r="E152">
        <v>6.0049099999999997</v>
      </c>
      <c r="F152">
        <v>2.0854999999999999E-2</v>
      </c>
      <c r="G152" t="s">
        <v>8</v>
      </c>
      <c r="H152" t="s">
        <v>16</v>
      </c>
    </row>
    <row r="153" spans="1:8" ht="15" customHeight="1" x14ac:dyDescent="0.25">
      <c r="A153" t="s">
        <v>224</v>
      </c>
      <c r="B153" t="s">
        <v>226</v>
      </c>
      <c r="C153">
        <v>0.13395899999999999</v>
      </c>
      <c r="D153">
        <v>26.605399999999999</v>
      </c>
      <c r="E153">
        <v>9.7289899999999996</v>
      </c>
      <c r="F153">
        <v>1.5765600000000001E-2</v>
      </c>
      <c r="G153" t="s">
        <v>8</v>
      </c>
      <c r="H153" t="s">
        <v>16</v>
      </c>
    </row>
    <row r="154" spans="1:8" ht="15" customHeight="1" x14ac:dyDescent="0.25">
      <c r="A154" t="s">
        <v>227</v>
      </c>
      <c r="B154" t="s">
        <v>228</v>
      </c>
      <c r="C154">
        <v>3.7888100000000001E-2</v>
      </c>
      <c r="D154">
        <v>5.39635</v>
      </c>
      <c r="E154">
        <v>1.3362799999999999</v>
      </c>
      <c r="F154">
        <v>1.4722799999999999E-2</v>
      </c>
      <c r="G154" t="s">
        <v>8</v>
      </c>
      <c r="H154" t="s">
        <v>16</v>
      </c>
    </row>
    <row r="155" spans="1:8" ht="15" customHeight="1" x14ac:dyDescent="0.25">
      <c r="A155" t="s">
        <v>229</v>
      </c>
      <c r="B155" t="s">
        <v>230</v>
      </c>
      <c r="C155">
        <v>0.103286</v>
      </c>
      <c r="D155">
        <v>12.0181</v>
      </c>
      <c r="E155">
        <v>10.0398</v>
      </c>
      <c r="F155">
        <v>2.1063700000000002E-3</v>
      </c>
      <c r="G155" t="s">
        <v>16</v>
      </c>
      <c r="H155" t="s">
        <v>16</v>
      </c>
    </row>
    <row r="156" spans="1:8" ht="15" customHeight="1" x14ac:dyDescent="0.25">
      <c r="A156" t="s">
        <v>231</v>
      </c>
      <c r="B156" t="s">
        <v>232</v>
      </c>
      <c r="C156">
        <v>0</v>
      </c>
      <c r="D156">
        <v>0</v>
      </c>
      <c r="E156">
        <v>0</v>
      </c>
      <c r="F156">
        <v>0</v>
      </c>
      <c r="G156" t="s">
        <v>16</v>
      </c>
      <c r="H156" t="s">
        <v>8</v>
      </c>
    </row>
    <row r="157" spans="1:8" ht="15" customHeight="1" x14ac:dyDescent="0.25">
      <c r="A157" t="s">
        <v>231</v>
      </c>
      <c r="B157" t="s">
        <v>233</v>
      </c>
      <c r="C157">
        <v>0.25388500000000003</v>
      </c>
      <c r="D157">
        <v>16.573699999999999</v>
      </c>
      <c r="E157">
        <v>11.498100000000001</v>
      </c>
      <c r="F157">
        <v>1.6153000000000001E-2</v>
      </c>
      <c r="G157" t="s">
        <v>16</v>
      </c>
      <c r="H157" t="s">
        <v>16</v>
      </c>
    </row>
    <row r="158" spans="1:8" ht="15" customHeight="1" x14ac:dyDescent="0.25">
      <c r="A158" t="s">
        <v>231</v>
      </c>
      <c r="B158" t="s">
        <v>234</v>
      </c>
      <c r="C158">
        <v>0.22863600000000001</v>
      </c>
      <c r="D158">
        <v>27.376100000000001</v>
      </c>
      <c r="E158">
        <v>12.2639</v>
      </c>
      <c r="F158">
        <v>3.4463599999999997E-2</v>
      </c>
      <c r="G158" t="s">
        <v>16</v>
      </c>
      <c r="H158" t="s">
        <v>16</v>
      </c>
    </row>
    <row r="159" spans="1:8" ht="15" customHeight="1" x14ac:dyDescent="0.25">
      <c r="A159" t="s">
        <v>231</v>
      </c>
      <c r="B159" t="s">
        <v>235</v>
      </c>
      <c r="C159">
        <v>0.1477</v>
      </c>
      <c r="D159">
        <v>27.011099999999999</v>
      </c>
      <c r="E159">
        <v>6.2384700000000004</v>
      </c>
      <c r="F159">
        <v>2.7365900000000001E-3</v>
      </c>
      <c r="G159" t="s">
        <v>16</v>
      </c>
      <c r="H159" t="s">
        <v>16</v>
      </c>
    </row>
    <row r="160" spans="1:8" ht="15" customHeight="1" x14ac:dyDescent="0.25">
      <c r="A160" t="s">
        <v>236</v>
      </c>
      <c r="B160" t="s">
        <v>237</v>
      </c>
      <c r="C160">
        <v>0</v>
      </c>
      <c r="D160">
        <v>0</v>
      </c>
      <c r="E160">
        <v>0</v>
      </c>
      <c r="F160">
        <v>0</v>
      </c>
      <c r="G160" t="s">
        <v>8</v>
      </c>
      <c r="H160" t="s">
        <v>8</v>
      </c>
    </row>
    <row r="161" spans="1:8" ht="15" customHeight="1" x14ac:dyDescent="0.25">
      <c r="A161" t="s">
        <v>238</v>
      </c>
      <c r="B161" t="s">
        <v>239</v>
      </c>
      <c r="C161">
        <v>0.116948</v>
      </c>
      <c r="D161">
        <v>20.646799999999999</v>
      </c>
      <c r="E161">
        <v>9.09633</v>
      </c>
      <c r="F161">
        <v>2.55014E-2</v>
      </c>
      <c r="G161" t="s">
        <v>16</v>
      </c>
      <c r="H161" t="s">
        <v>16</v>
      </c>
    </row>
    <row r="162" spans="1:8" ht="15" customHeight="1" x14ac:dyDescent="0.25">
      <c r="A162" t="s">
        <v>238</v>
      </c>
      <c r="B162" t="s">
        <v>240</v>
      </c>
      <c r="C162">
        <v>0.14022999999999999</v>
      </c>
      <c r="D162">
        <v>55.465200000000003</v>
      </c>
      <c r="E162">
        <v>5.3201000000000001</v>
      </c>
      <c r="F162">
        <v>3.6797499999999997E-2</v>
      </c>
      <c r="G162" t="s">
        <v>16</v>
      </c>
      <c r="H162" t="s">
        <v>16</v>
      </c>
    </row>
    <row r="163" spans="1:8" ht="15" customHeight="1" x14ac:dyDescent="0.25">
      <c r="A163" t="s">
        <v>238</v>
      </c>
      <c r="B163" t="s">
        <v>241</v>
      </c>
      <c r="C163">
        <v>0.16312499999999999</v>
      </c>
      <c r="D163">
        <v>12.2278</v>
      </c>
      <c r="E163">
        <v>14.2262</v>
      </c>
      <c r="F163">
        <v>2.0524199999999999E-2</v>
      </c>
      <c r="G163" t="s">
        <v>16</v>
      </c>
      <c r="H163" t="s">
        <v>16</v>
      </c>
    </row>
    <row r="164" spans="1:8" ht="15" customHeight="1" x14ac:dyDescent="0.25">
      <c r="A164" t="s">
        <v>238</v>
      </c>
      <c r="B164" t="s">
        <v>242</v>
      </c>
      <c r="C164">
        <v>6.0168900000000001</v>
      </c>
      <c r="D164">
        <v>211.95500000000001</v>
      </c>
      <c r="E164">
        <v>53.971699999999998</v>
      </c>
      <c r="F164">
        <v>8.8797799999999996E-2</v>
      </c>
      <c r="G164" t="s">
        <v>8</v>
      </c>
      <c r="H164" t="s">
        <v>16</v>
      </c>
    </row>
    <row r="165" spans="1:8" ht="15" customHeight="1" x14ac:dyDescent="0.25">
      <c r="A165" t="s">
        <v>243</v>
      </c>
      <c r="B165" t="s">
        <v>244</v>
      </c>
      <c r="C165">
        <v>8.3655800000000002E-2</v>
      </c>
      <c r="D165">
        <v>6.8526699999999998</v>
      </c>
      <c r="E165">
        <v>5.7851499999999998</v>
      </c>
      <c r="F165">
        <v>1.6485600000000001E-3</v>
      </c>
      <c r="G165" t="s">
        <v>8</v>
      </c>
      <c r="H165" t="s">
        <v>16</v>
      </c>
    </row>
    <row r="166" spans="1:8" ht="15" customHeight="1" x14ac:dyDescent="0.25">
      <c r="A166" t="s">
        <v>245</v>
      </c>
      <c r="B166" t="s">
        <v>246</v>
      </c>
      <c r="C166">
        <v>0</v>
      </c>
      <c r="D166">
        <v>0</v>
      </c>
      <c r="E166">
        <v>0</v>
      </c>
      <c r="F166">
        <v>0</v>
      </c>
      <c r="G166" t="s">
        <v>8</v>
      </c>
      <c r="H166" t="s">
        <v>8</v>
      </c>
    </row>
    <row r="167" spans="1:8" ht="15" customHeight="1" x14ac:dyDescent="0.25">
      <c r="A167" t="s">
        <v>247</v>
      </c>
      <c r="B167" t="s">
        <v>248</v>
      </c>
      <c r="C167">
        <v>0.114748</v>
      </c>
      <c r="D167">
        <v>25.138500000000001</v>
      </c>
      <c r="E167">
        <v>3.2516799999999999</v>
      </c>
      <c r="F167">
        <v>7.2457400000000005E-2</v>
      </c>
      <c r="G167" t="s">
        <v>16</v>
      </c>
      <c r="H167" t="s">
        <v>16</v>
      </c>
    </row>
    <row r="168" spans="1:8" ht="15" customHeight="1" x14ac:dyDescent="0.25">
      <c r="A168" t="s">
        <v>249</v>
      </c>
      <c r="B168" t="s">
        <v>250</v>
      </c>
      <c r="C168">
        <v>0</v>
      </c>
      <c r="D168">
        <v>0</v>
      </c>
      <c r="E168">
        <v>0</v>
      </c>
      <c r="F168">
        <v>0</v>
      </c>
      <c r="G168" t="s">
        <v>8</v>
      </c>
      <c r="H168" t="s">
        <v>8</v>
      </c>
    </row>
    <row r="169" spans="1:8" ht="15" customHeight="1" x14ac:dyDescent="0.25">
      <c r="A169" t="s">
        <v>251</v>
      </c>
      <c r="B169" t="s">
        <v>252</v>
      </c>
      <c r="C169">
        <v>0</v>
      </c>
      <c r="D169">
        <v>0</v>
      </c>
      <c r="E169">
        <v>0</v>
      </c>
      <c r="F169">
        <v>0</v>
      </c>
      <c r="G169" t="s">
        <v>8</v>
      </c>
      <c r="H169" t="s">
        <v>8</v>
      </c>
    </row>
    <row r="170" spans="1:8" ht="15" customHeight="1" x14ac:dyDescent="0.25">
      <c r="A170" t="s">
        <v>253</v>
      </c>
      <c r="B170" t="s">
        <v>254</v>
      </c>
      <c r="C170">
        <v>0.1031</v>
      </c>
      <c r="D170">
        <v>36.227499999999999</v>
      </c>
      <c r="E170">
        <v>5.1507199999999997</v>
      </c>
      <c r="F170">
        <v>7.13133E-3</v>
      </c>
      <c r="G170" t="s">
        <v>16</v>
      </c>
      <c r="H170" t="s">
        <v>16</v>
      </c>
    </row>
    <row r="171" spans="1:8" ht="15" customHeight="1" x14ac:dyDescent="0.25">
      <c r="A171" t="s">
        <v>255</v>
      </c>
      <c r="B171" t="s">
        <v>256</v>
      </c>
      <c r="C171">
        <v>0.14922299999999999</v>
      </c>
      <c r="D171">
        <v>26.035799999999998</v>
      </c>
      <c r="E171">
        <v>5.0314199999999998</v>
      </c>
      <c r="F171">
        <v>3.2069599999999997E-2</v>
      </c>
      <c r="G171" t="s">
        <v>8</v>
      </c>
      <c r="H171" t="s">
        <v>16</v>
      </c>
    </row>
    <row r="172" spans="1:8" ht="15" customHeight="1" x14ac:dyDescent="0.25">
      <c r="A172" t="s">
        <v>257</v>
      </c>
      <c r="B172" t="s">
        <v>258</v>
      </c>
      <c r="C172">
        <v>0.136127</v>
      </c>
      <c r="D172">
        <v>12.7052</v>
      </c>
      <c r="E172">
        <v>4.13401</v>
      </c>
      <c r="F172">
        <v>4.4497900000000003E-3</v>
      </c>
      <c r="G172" t="s">
        <v>16</v>
      </c>
      <c r="H172" t="s">
        <v>16</v>
      </c>
    </row>
    <row r="173" spans="1:8" ht="15" customHeight="1" x14ac:dyDescent="0.25">
      <c r="A173" t="s">
        <v>259</v>
      </c>
      <c r="B173" t="s">
        <v>260</v>
      </c>
      <c r="C173">
        <v>0.30461700000000003</v>
      </c>
      <c r="D173">
        <v>87.380499999999998</v>
      </c>
      <c r="E173">
        <v>3.1810900000000002</v>
      </c>
      <c r="F173">
        <v>5.3209800000000002E-2</v>
      </c>
      <c r="G173" t="s">
        <v>16</v>
      </c>
      <c r="H173" t="s">
        <v>16</v>
      </c>
    </row>
    <row r="174" spans="1:8" ht="15" customHeight="1" x14ac:dyDescent="0.25">
      <c r="A174" t="s">
        <v>259</v>
      </c>
      <c r="B174" t="s">
        <v>261</v>
      </c>
      <c r="C174">
        <v>0.79647599999999996</v>
      </c>
      <c r="D174">
        <v>30.296199999999999</v>
      </c>
      <c r="E174">
        <v>9.1952700000000007</v>
      </c>
      <c r="F174">
        <v>0.106931</v>
      </c>
      <c r="G174" t="s">
        <v>16</v>
      </c>
      <c r="H174" t="s">
        <v>16</v>
      </c>
    </row>
    <row r="175" spans="1:8" ht="15" customHeight="1" x14ac:dyDescent="0.25">
      <c r="A175" t="s">
        <v>262</v>
      </c>
      <c r="B175" t="s">
        <v>263</v>
      </c>
      <c r="C175">
        <v>0.37551299999999999</v>
      </c>
      <c r="D175">
        <v>30.654599999999999</v>
      </c>
      <c r="E175">
        <v>5.8988199999999997</v>
      </c>
      <c r="F175">
        <v>4.6640599999999997E-2</v>
      </c>
      <c r="G175" t="s">
        <v>16</v>
      </c>
      <c r="H175" t="s">
        <v>16</v>
      </c>
    </row>
    <row r="176" spans="1:8" ht="15" customHeight="1" x14ac:dyDescent="0.25">
      <c r="A176" t="s">
        <v>262</v>
      </c>
      <c r="B176" t="s">
        <v>264</v>
      </c>
      <c r="C176">
        <v>0.18879499999999999</v>
      </c>
      <c r="D176">
        <v>21.218299999999999</v>
      </c>
      <c r="E176">
        <v>12.007</v>
      </c>
      <c r="F176">
        <v>4.1851699999999999E-2</v>
      </c>
      <c r="G176" t="s">
        <v>16</v>
      </c>
      <c r="H176" t="s">
        <v>16</v>
      </c>
    </row>
    <row r="177" spans="1:8" ht="15" customHeight="1" x14ac:dyDescent="0.25">
      <c r="A177" t="s">
        <v>265</v>
      </c>
      <c r="B177" t="s">
        <v>266</v>
      </c>
      <c r="C177">
        <v>0.20575299999999999</v>
      </c>
      <c r="D177">
        <v>20.781500000000001</v>
      </c>
      <c r="E177">
        <v>7.5226100000000002</v>
      </c>
      <c r="F177">
        <v>1.07127E-2</v>
      </c>
      <c r="G177" t="s">
        <v>8</v>
      </c>
      <c r="H177" t="s">
        <v>16</v>
      </c>
    </row>
    <row r="178" spans="1:8" ht="15" customHeight="1" x14ac:dyDescent="0.25">
      <c r="A178" t="s">
        <v>267</v>
      </c>
      <c r="B178" t="s">
        <v>268</v>
      </c>
      <c r="C178">
        <v>0.17128199999999999</v>
      </c>
      <c r="D178">
        <v>11.3126</v>
      </c>
      <c r="E178">
        <v>15.364599999999999</v>
      </c>
      <c r="F178">
        <v>1.43164E-2</v>
      </c>
      <c r="G178" t="s">
        <v>16</v>
      </c>
      <c r="H178" t="s">
        <v>16</v>
      </c>
    </row>
    <row r="179" spans="1:8" ht="15" customHeight="1" x14ac:dyDescent="0.25">
      <c r="A179" t="s">
        <v>267</v>
      </c>
      <c r="B179" t="s">
        <v>269</v>
      </c>
      <c r="C179">
        <v>0.20006499999999999</v>
      </c>
      <c r="D179">
        <v>12.6196</v>
      </c>
      <c r="E179">
        <v>16.144500000000001</v>
      </c>
      <c r="F179">
        <v>1.6378299999999998E-2</v>
      </c>
      <c r="G179" t="s">
        <v>16</v>
      </c>
      <c r="H179" t="s">
        <v>16</v>
      </c>
    </row>
    <row r="180" spans="1:8" ht="15" customHeight="1" x14ac:dyDescent="0.25">
      <c r="A180" t="s">
        <v>267</v>
      </c>
      <c r="B180" t="s">
        <v>270</v>
      </c>
      <c r="C180">
        <v>0.15487500000000001</v>
      </c>
      <c r="D180">
        <v>9.1094799999999996</v>
      </c>
      <c r="E180">
        <v>15.1869</v>
      </c>
      <c r="F180">
        <v>7.5734599999999997E-3</v>
      </c>
      <c r="G180" t="s">
        <v>16</v>
      </c>
      <c r="H180" t="s">
        <v>16</v>
      </c>
    </row>
    <row r="181" spans="1:8" ht="15" customHeight="1" x14ac:dyDescent="0.25">
      <c r="A181" t="s">
        <v>267</v>
      </c>
      <c r="B181" t="s">
        <v>271</v>
      </c>
      <c r="C181">
        <v>0.124709</v>
      </c>
      <c r="D181">
        <v>22.5444</v>
      </c>
      <c r="E181">
        <v>6.9488700000000003</v>
      </c>
      <c r="F181">
        <v>2.7068600000000002E-2</v>
      </c>
      <c r="G181" t="s">
        <v>16</v>
      </c>
      <c r="H181" t="s">
        <v>16</v>
      </c>
    </row>
    <row r="182" spans="1:8" ht="15" customHeight="1" x14ac:dyDescent="0.25">
      <c r="A182" t="s">
        <v>272</v>
      </c>
      <c r="B182" t="s">
        <v>273</v>
      </c>
      <c r="C182">
        <v>0.17230400000000001</v>
      </c>
      <c r="D182">
        <v>7.4302099999999998</v>
      </c>
      <c r="E182">
        <v>16.440000000000001</v>
      </c>
      <c r="F182">
        <v>0</v>
      </c>
      <c r="G182" t="s">
        <v>8</v>
      </c>
      <c r="H182" t="s">
        <v>16</v>
      </c>
    </row>
    <row r="183" spans="1:8" ht="15" customHeight="1" x14ac:dyDescent="0.25">
      <c r="A183" t="s">
        <v>272</v>
      </c>
      <c r="B183" t="s">
        <v>274</v>
      </c>
      <c r="C183">
        <v>3.5296500000000001E-2</v>
      </c>
      <c r="D183">
        <v>42.62</v>
      </c>
      <c r="E183">
        <v>2.0861399999999999</v>
      </c>
      <c r="F183">
        <v>1.2893099999999999E-4</v>
      </c>
      <c r="G183" t="s">
        <v>8</v>
      </c>
      <c r="H183" t="s">
        <v>16</v>
      </c>
    </row>
    <row r="184" spans="1:8" ht="15" customHeight="1" x14ac:dyDescent="0.25">
      <c r="A184" t="s">
        <v>275</v>
      </c>
      <c r="B184" t="s">
        <v>276</v>
      </c>
      <c r="C184">
        <v>7.7947299999999997E-2</v>
      </c>
      <c r="D184">
        <v>41.198399999999999</v>
      </c>
      <c r="E184">
        <v>3.7206000000000001</v>
      </c>
      <c r="F184">
        <v>1.89113E-3</v>
      </c>
      <c r="G184" t="s">
        <v>16</v>
      </c>
      <c r="H184" t="s">
        <v>16</v>
      </c>
    </row>
    <row r="185" spans="1:8" ht="15" customHeight="1" x14ac:dyDescent="0.25">
      <c r="A185" t="s">
        <v>277</v>
      </c>
      <c r="B185" t="s">
        <v>278</v>
      </c>
      <c r="C185">
        <v>0.33212799999999998</v>
      </c>
      <c r="D185">
        <v>50.178800000000003</v>
      </c>
      <c r="E185">
        <v>18.9114</v>
      </c>
      <c r="F185">
        <v>0.102492</v>
      </c>
      <c r="G185" t="s">
        <v>8</v>
      </c>
      <c r="H185" t="s">
        <v>16</v>
      </c>
    </row>
    <row r="186" spans="1:8" ht="15" customHeight="1" x14ac:dyDescent="0.25">
      <c r="A186" t="s">
        <v>277</v>
      </c>
      <c r="B186" t="s">
        <v>279</v>
      </c>
      <c r="C186">
        <v>0.14691000000000001</v>
      </c>
      <c r="D186">
        <v>32.272100000000002</v>
      </c>
      <c r="E186">
        <v>10.048999999999999</v>
      </c>
      <c r="F186">
        <v>4.0177900000000003E-2</v>
      </c>
      <c r="G186" t="s">
        <v>8</v>
      </c>
      <c r="H186" t="s">
        <v>16</v>
      </c>
    </row>
    <row r="187" spans="1:8" ht="15" customHeight="1" x14ac:dyDescent="0.25">
      <c r="A187" t="s">
        <v>277</v>
      </c>
      <c r="B187" t="s">
        <v>280</v>
      </c>
      <c r="C187">
        <v>0.42738999999999999</v>
      </c>
      <c r="D187">
        <v>31.509399999999999</v>
      </c>
      <c r="E187">
        <v>16.578900000000001</v>
      </c>
      <c r="F187">
        <v>3.5250200000000002E-2</v>
      </c>
      <c r="G187" t="s">
        <v>8</v>
      </c>
      <c r="H187" t="s">
        <v>16</v>
      </c>
    </row>
    <row r="188" spans="1:8" ht="15" customHeight="1" x14ac:dyDescent="0.25">
      <c r="A188" t="s">
        <v>277</v>
      </c>
      <c r="B188" t="s">
        <v>281</v>
      </c>
      <c r="C188">
        <v>0.27846700000000002</v>
      </c>
      <c r="D188">
        <v>30.232800000000001</v>
      </c>
      <c r="E188">
        <v>19.700500000000002</v>
      </c>
      <c r="F188">
        <v>3.5998200000000001E-2</v>
      </c>
      <c r="G188" t="s">
        <v>8</v>
      </c>
      <c r="H188" t="s">
        <v>16</v>
      </c>
    </row>
    <row r="189" spans="1:8" ht="15" customHeight="1" x14ac:dyDescent="0.25">
      <c r="A189" t="s">
        <v>277</v>
      </c>
      <c r="B189" t="s">
        <v>282</v>
      </c>
      <c r="C189">
        <v>0.90105500000000005</v>
      </c>
      <c r="D189">
        <v>17.968299999999999</v>
      </c>
      <c r="E189">
        <v>26.658000000000001</v>
      </c>
      <c r="F189">
        <v>9.3909900000000001E-3</v>
      </c>
      <c r="G189" t="s">
        <v>8</v>
      </c>
      <c r="H189" t="s">
        <v>16</v>
      </c>
    </row>
    <row r="190" spans="1:8" ht="15" customHeight="1" x14ac:dyDescent="0.25">
      <c r="A190" t="s">
        <v>277</v>
      </c>
      <c r="B190" t="s">
        <v>283</v>
      </c>
      <c r="C190">
        <v>1.1103000000000001</v>
      </c>
      <c r="D190">
        <v>18.347200000000001</v>
      </c>
      <c r="E190">
        <v>30.797999999999998</v>
      </c>
      <c r="F190">
        <v>1.2047499999999999E-2</v>
      </c>
      <c r="G190" t="s">
        <v>8</v>
      </c>
      <c r="H190" t="s">
        <v>16</v>
      </c>
    </row>
    <row r="191" spans="1:8" ht="15" customHeight="1" x14ac:dyDescent="0.25">
      <c r="A191" t="s">
        <v>277</v>
      </c>
      <c r="B191" t="s">
        <v>284</v>
      </c>
      <c r="C191">
        <v>0.116881</v>
      </c>
      <c r="D191">
        <v>24.563600000000001</v>
      </c>
      <c r="E191">
        <v>8.9475499999999997</v>
      </c>
      <c r="F191">
        <v>2.23714E-2</v>
      </c>
      <c r="G191" t="s">
        <v>8</v>
      </c>
      <c r="H191" t="s">
        <v>16</v>
      </c>
    </row>
    <row r="192" spans="1:8" ht="15" customHeight="1" x14ac:dyDescent="0.25">
      <c r="A192" t="s">
        <v>277</v>
      </c>
      <c r="B192" t="s">
        <v>285</v>
      </c>
      <c r="C192">
        <v>0.118975</v>
      </c>
      <c r="D192">
        <v>25.036999999999999</v>
      </c>
      <c r="E192">
        <v>9.9030699999999996</v>
      </c>
      <c r="F192">
        <v>1.66918E-2</v>
      </c>
      <c r="G192" t="s">
        <v>8</v>
      </c>
      <c r="H192" t="s">
        <v>16</v>
      </c>
    </row>
    <row r="193" spans="1:8" ht="15" customHeight="1" x14ac:dyDescent="0.25">
      <c r="A193" t="s">
        <v>286</v>
      </c>
      <c r="B193" t="s">
        <v>287</v>
      </c>
      <c r="C193">
        <v>0.16855700000000001</v>
      </c>
      <c r="D193">
        <v>13.7691</v>
      </c>
      <c r="E193">
        <v>15.026899999999999</v>
      </c>
      <c r="F193">
        <v>1.23362E-2</v>
      </c>
      <c r="G193" t="s">
        <v>8</v>
      </c>
      <c r="H193" t="s">
        <v>16</v>
      </c>
    </row>
    <row r="194" spans="1:8" ht="15" customHeight="1" x14ac:dyDescent="0.25">
      <c r="A194" t="s">
        <v>288</v>
      </c>
      <c r="B194" t="s">
        <v>289</v>
      </c>
      <c r="C194">
        <v>0</v>
      </c>
      <c r="D194">
        <v>0</v>
      </c>
      <c r="E194">
        <v>0</v>
      </c>
      <c r="F194">
        <v>0</v>
      </c>
      <c r="G194" t="s">
        <v>8</v>
      </c>
      <c r="H194" t="s">
        <v>8</v>
      </c>
    </row>
    <row r="195" spans="1:8" ht="15" customHeight="1" x14ac:dyDescent="0.25">
      <c r="A195" t="s">
        <v>288</v>
      </c>
      <c r="B195" t="s">
        <v>290</v>
      </c>
      <c r="C195">
        <v>0</v>
      </c>
      <c r="D195">
        <v>0</v>
      </c>
      <c r="E195">
        <v>0</v>
      </c>
      <c r="F195">
        <v>0</v>
      </c>
      <c r="G195" t="s">
        <v>8</v>
      </c>
      <c r="H195" t="s">
        <v>8</v>
      </c>
    </row>
    <row r="196" spans="1:8" ht="15" customHeight="1" x14ac:dyDescent="0.25">
      <c r="A196" t="s">
        <v>291</v>
      </c>
      <c r="B196" t="s">
        <v>10</v>
      </c>
      <c r="C196">
        <v>0.135823</v>
      </c>
      <c r="D196">
        <v>28.046500000000002</v>
      </c>
      <c r="E196">
        <v>9.0649599999999992</v>
      </c>
      <c r="F196">
        <v>2.89407E-2</v>
      </c>
      <c r="G196" t="s">
        <v>16</v>
      </c>
      <c r="H196" t="s">
        <v>16</v>
      </c>
    </row>
    <row r="197" spans="1:8" ht="15" customHeight="1" x14ac:dyDescent="0.25">
      <c r="A197" t="s">
        <v>291</v>
      </c>
      <c r="B197" t="s">
        <v>292</v>
      </c>
      <c r="C197">
        <v>0.16031500000000001</v>
      </c>
      <c r="D197">
        <v>12.0901</v>
      </c>
      <c r="E197">
        <v>16.8841</v>
      </c>
      <c r="F197">
        <v>1.3443800000000001E-2</v>
      </c>
      <c r="G197" t="s">
        <v>16</v>
      </c>
      <c r="H197" t="s">
        <v>16</v>
      </c>
    </row>
    <row r="198" spans="1:8" ht="15" customHeight="1" x14ac:dyDescent="0.25">
      <c r="A198" t="s">
        <v>291</v>
      </c>
      <c r="B198" t="s">
        <v>293</v>
      </c>
      <c r="C198">
        <v>7.9574599999999995E-2</v>
      </c>
      <c r="D198">
        <v>13.540900000000001</v>
      </c>
      <c r="E198">
        <v>10.406599999999999</v>
      </c>
      <c r="F198">
        <v>1.35719E-2</v>
      </c>
      <c r="G198" t="s">
        <v>16</v>
      </c>
      <c r="H198" t="s">
        <v>16</v>
      </c>
    </row>
    <row r="199" spans="1:8" ht="15" customHeight="1" x14ac:dyDescent="0.25">
      <c r="A199" t="s">
        <v>291</v>
      </c>
      <c r="B199" t="s">
        <v>294</v>
      </c>
      <c r="C199">
        <v>0.148647</v>
      </c>
      <c r="D199">
        <v>12.865500000000001</v>
      </c>
      <c r="E199">
        <v>14.820600000000001</v>
      </c>
      <c r="F199">
        <v>2.1163999999999999E-2</v>
      </c>
      <c r="G199" t="s">
        <v>16</v>
      </c>
      <c r="H199" t="s">
        <v>16</v>
      </c>
    </row>
    <row r="200" spans="1:8" ht="15" customHeight="1" x14ac:dyDescent="0.25">
      <c r="A200" t="s">
        <v>295</v>
      </c>
      <c r="B200" t="s">
        <v>296</v>
      </c>
      <c r="C200">
        <v>0</v>
      </c>
      <c r="D200">
        <v>0</v>
      </c>
      <c r="E200">
        <v>0</v>
      </c>
      <c r="F200">
        <v>0</v>
      </c>
      <c r="G200" t="s">
        <v>8</v>
      </c>
      <c r="H200" t="s">
        <v>8</v>
      </c>
    </row>
    <row r="201" spans="1:8" ht="15" customHeight="1" x14ac:dyDescent="0.25">
      <c r="A201" t="s">
        <v>297</v>
      </c>
      <c r="B201" t="s">
        <v>298</v>
      </c>
      <c r="C201">
        <v>7.3261499999999993E-2</v>
      </c>
      <c r="D201">
        <v>10.786199999999999</v>
      </c>
      <c r="E201">
        <v>3.5770099999999999E-2</v>
      </c>
      <c r="F201">
        <v>1.06716E-2</v>
      </c>
      <c r="G201" t="s">
        <v>8</v>
      </c>
      <c r="H201" t="s">
        <v>16</v>
      </c>
    </row>
    <row r="202" spans="1:8" ht="15" customHeight="1" x14ac:dyDescent="0.25">
      <c r="A202" t="s">
        <v>299</v>
      </c>
      <c r="B202" t="s">
        <v>300</v>
      </c>
      <c r="C202">
        <v>0.252502</v>
      </c>
      <c r="D202">
        <v>131.22</v>
      </c>
      <c r="E202">
        <v>4.0113599999999998</v>
      </c>
      <c r="F202">
        <v>3.9303299999999999E-2</v>
      </c>
      <c r="G202" t="s">
        <v>8</v>
      </c>
      <c r="H202" t="s">
        <v>16</v>
      </c>
    </row>
    <row r="203" spans="1:8" ht="15" customHeight="1" x14ac:dyDescent="0.25">
      <c r="A203" t="s">
        <v>301</v>
      </c>
      <c r="B203" t="s">
        <v>302</v>
      </c>
      <c r="C203">
        <v>0.12512599999999999</v>
      </c>
      <c r="D203">
        <v>25.669499999999999</v>
      </c>
      <c r="E203">
        <v>9.6978799999999996</v>
      </c>
      <c r="F203">
        <v>1.7109599999999999E-2</v>
      </c>
      <c r="G203" t="s">
        <v>8</v>
      </c>
      <c r="H203" t="s">
        <v>16</v>
      </c>
    </row>
    <row r="204" spans="1:8" ht="15" customHeight="1" x14ac:dyDescent="0.25">
      <c r="A204" t="s">
        <v>303</v>
      </c>
      <c r="B204" t="s">
        <v>304</v>
      </c>
      <c r="C204">
        <v>4.4922999999999998E-2</v>
      </c>
      <c r="D204">
        <v>9.1269399999999994</v>
      </c>
      <c r="E204">
        <v>0.74574700000000005</v>
      </c>
      <c r="F204">
        <v>2.6208100000000002E-2</v>
      </c>
      <c r="G204" t="s">
        <v>16</v>
      </c>
      <c r="H204" t="s">
        <v>16</v>
      </c>
    </row>
    <row r="205" spans="1:8" ht="15" customHeight="1" x14ac:dyDescent="0.25">
      <c r="A205" t="s">
        <v>303</v>
      </c>
      <c r="B205" t="s">
        <v>305</v>
      </c>
      <c r="C205">
        <v>0.251556</v>
      </c>
      <c r="D205">
        <v>6.3183100000000003</v>
      </c>
      <c r="E205">
        <v>2.99823</v>
      </c>
      <c r="F205">
        <v>1.7475399999999999E-2</v>
      </c>
      <c r="G205" t="s">
        <v>16</v>
      </c>
      <c r="H205" t="s">
        <v>16</v>
      </c>
    </row>
    <row r="206" spans="1:8" ht="15" customHeight="1" x14ac:dyDescent="0.25">
      <c r="A206" t="s">
        <v>303</v>
      </c>
      <c r="B206" t="s">
        <v>306</v>
      </c>
      <c r="C206" t="s">
        <v>40</v>
      </c>
      <c r="D206" t="s">
        <v>40</v>
      </c>
      <c r="E206" t="s">
        <v>40</v>
      </c>
      <c r="F206" t="s">
        <v>40</v>
      </c>
      <c r="G206" t="s">
        <v>8</v>
      </c>
      <c r="H206" t="s">
        <v>8</v>
      </c>
    </row>
    <row r="207" spans="1:8" ht="15" customHeight="1" x14ac:dyDescent="0.25">
      <c r="A207" t="s">
        <v>303</v>
      </c>
      <c r="B207" t="s">
        <v>307</v>
      </c>
      <c r="C207">
        <v>0.20285900000000001</v>
      </c>
      <c r="D207">
        <v>26.7194</v>
      </c>
      <c r="E207">
        <v>4.3500899999999998</v>
      </c>
      <c r="F207">
        <v>8.4139199999999997E-2</v>
      </c>
      <c r="G207" t="s">
        <v>16</v>
      </c>
      <c r="H207" t="s">
        <v>16</v>
      </c>
    </row>
    <row r="208" spans="1:8" ht="15" customHeight="1" x14ac:dyDescent="0.25">
      <c r="A208" t="s">
        <v>308</v>
      </c>
      <c r="B208" t="s">
        <v>309</v>
      </c>
      <c r="C208">
        <v>0.38402999999999998</v>
      </c>
      <c r="D208">
        <v>197.00399999999999</v>
      </c>
      <c r="E208">
        <v>14.3657</v>
      </c>
      <c r="F208">
        <v>1.28442E-2</v>
      </c>
      <c r="G208" t="s">
        <v>8</v>
      </c>
      <c r="H208" t="s">
        <v>16</v>
      </c>
    </row>
    <row r="209" spans="1:8" ht="15" customHeight="1" x14ac:dyDescent="0.25">
      <c r="A209" t="s">
        <v>310</v>
      </c>
      <c r="B209" t="s">
        <v>311</v>
      </c>
      <c r="C209">
        <v>9.0525599999999998E-2</v>
      </c>
      <c r="D209">
        <v>13.754200000000001</v>
      </c>
      <c r="E209">
        <v>10.9099</v>
      </c>
      <c r="F209">
        <v>6.5274199999999999E-3</v>
      </c>
      <c r="G209" t="s">
        <v>8</v>
      </c>
      <c r="H209" t="s">
        <v>16</v>
      </c>
    </row>
    <row r="210" spans="1:8" ht="15" customHeight="1" x14ac:dyDescent="0.25">
      <c r="A210" t="s">
        <v>310</v>
      </c>
      <c r="B210" t="s">
        <v>312</v>
      </c>
      <c r="C210">
        <v>9.9458299999999999E-2</v>
      </c>
      <c r="D210">
        <v>17.571999999999999</v>
      </c>
      <c r="E210">
        <v>7.7307300000000003</v>
      </c>
      <c r="F210">
        <v>2.5004200000000001E-2</v>
      </c>
      <c r="G210" t="s">
        <v>8</v>
      </c>
      <c r="H210" t="s">
        <v>16</v>
      </c>
    </row>
    <row r="211" spans="1:8" ht="15" customHeight="1" x14ac:dyDescent="0.25">
      <c r="A211" t="s">
        <v>310</v>
      </c>
      <c r="B211" t="s">
        <v>313</v>
      </c>
      <c r="C211">
        <v>7.5328300000000001E-2</v>
      </c>
      <c r="D211">
        <v>10.2036</v>
      </c>
      <c r="E211">
        <v>7.7855800000000004</v>
      </c>
      <c r="F211">
        <v>3.7861600000000002E-4</v>
      </c>
      <c r="G211" t="s">
        <v>8</v>
      </c>
      <c r="H211" t="s">
        <v>16</v>
      </c>
    </row>
    <row r="212" spans="1:8" ht="15" customHeight="1" x14ac:dyDescent="0.25">
      <c r="A212" t="s">
        <v>314</v>
      </c>
      <c r="B212" t="s">
        <v>315</v>
      </c>
      <c r="C212">
        <v>6.2732499999999997E-2</v>
      </c>
      <c r="D212">
        <v>14.9992</v>
      </c>
      <c r="E212">
        <v>1.38087</v>
      </c>
      <c r="F212">
        <v>4.3662399999999997E-2</v>
      </c>
      <c r="G212" t="s">
        <v>16</v>
      </c>
      <c r="H212" t="s">
        <v>16</v>
      </c>
    </row>
    <row r="213" spans="1:8" ht="15" customHeight="1" x14ac:dyDescent="0.25">
      <c r="A213" t="s">
        <v>314</v>
      </c>
      <c r="B213" t="s">
        <v>316</v>
      </c>
      <c r="C213">
        <v>0.13780500000000001</v>
      </c>
      <c r="D213">
        <v>22.0275</v>
      </c>
      <c r="E213">
        <v>13.748699999999999</v>
      </c>
      <c r="F213">
        <v>3.1152599999999999E-2</v>
      </c>
      <c r="G213" t="s">
        <v>16</v>
      </c>
      <c r="H213" t="s">
        <v>16</v>
      </c>
    </row>
    <row r="214" spans="1:8" ht="15" customHeight="1" x14ac:dyDescent="0.25">
      <c r="A214" t="s">
        <v>317</v>
      </c>
      <c r="B214" s="13" t="s">
        <v>1022</v>
      </c>
      <c r="C214">
        <v>0</v>
      </c>
      <c r="D214">
        <v>0</v>
      </c>
      <c r="E214">
        <v>0</v>
      </c>
      <c r="F214">
        <v>0</v>
      </c>
      <c r="G214" t="s">
        <v>8</v>
      </c>
      <c r="H214" t="s">
        <v>8</v>
      </c>
    </row>
    <row r="215" spans="1:8" ht="15" customHeight="1" x14ac:dyDescent="0.25">
      <c r="A215" t="s">
        <v>319</v>
      </c>
      <c r="B215" t="s">
        <v>320</v>
      </c>
      <c r="C215">
        <v>3.4447899999999997E-2</v>
      </c>
      <c r="D215">
        <v>10.052</v>
      </c>
      <c r="E215">
        <v>7.0495200000000002</v>
      </c>
      <c r="F215">
        <v>3.35264E-3</v>
      </c>
      <c r="G215" t="s">
        <v>16</v>
      </c>
      <c r="H215" t="s">
        <v>16</v>
      </c>
    </row>
    <row r="216" spans="1:8" ht="15" customHeight="1" x14ac:dyDescent="0.25">
      <c r="A216" t="s">
        <v>321</v>
      </c>
      <c r="B216" t="s">
        <v>322</v>
      </c>
      <c r="C216">
        <v>5.1312700000000003E-2</v>
      </c>
      <c r="D216">
        <v>13.820600000000001</v>
      </c>
      <c r="E216">
        <v>8.3041499999999999</v>
      </c>
      <c r="F216">
        <v>1.0534200000000001E-2</v>
      </c>
      <c r="G216" t="s">
        <v>16</v>
      </c>
      <c r="H216" t="s">
        <v>16</v>
      </c>
    </row>
    <row r="217" spans="1:8" ht="15" customHeight="1" x14ac:dyDescent="0.25">
      <c r="A217" t="s">
        <v>321</v>
      </c>
      <c r="B217" t="s">
        <v>323</v>
      </c>
      <c r="C217">
        <v>8.4490099999999999E-2</v>
      </c>
      <c r="D217">
        <v>15.2339</v>
      </c>
      <c r="E217">
        <v>12.120100000000001</v>
      </c>
      <c r="F217">
        <v>9.8450299999999994E-3</v>
      </c>
      <c r="G217" t="s">
        <v>16</v>
      </c>
      <c r="H217" t="s">
        <v>16</v>
      </c>
    </row>
    <row r="218" spans="1:8" ht="15" customHeight="1" x14ac:dyDescent="0.25">
      <c r="A218" t="s">
        <v>321</v>
      </c>
      <c r="B218" t="s">
        <v>324</v>
      </c>
      <c r="C218">
        <v>0.17649400000000001</v>
      </c>
      <c r="D218">
        <v>12.9819</v>
      </c>
      <c r="E218">
        <v>18.790600000000001</v>
      </c>
      <c r="F218">
        <v>1.32409E-2</v>
      </c>
      <c r="G218" t="s">
        <v>16</v>
      </c>
      <c r="H218" t="s">
        <v>16</v>
      </c>
    </row>
    <row r="219" spans="1:8" ht="15" customHeight="1" x14ac:dyDescent="0.25">
      <c r="A219" t="s">
        <v>325</v>
      </c>
      <c r="B219" t="s">
        <v>326</v>
      </c>
      <c r="C219">
        <v>0</v>
      </c>
      <c r="D219">
        <v>0</v>
      </c>
      <c r="E219">
        <v>0</v>
      </c>
      <c r="F219">
        <v>0</v>
      </c>
      <c r="G219" t="s">
        <v>8</v>
      </c>
      <c r="H219" t="s">
        <v>8</v>
      </c>
    </row>
    <row r="220" spans="1:8" ht="15" customHeight="1" x14ac:dyDescent="0.25">
      <c r="A220" t="s">
        <v>327</v>
      </c>
      <c r="B220" t="s">
        <v>328</v>
      </c>
      <c r="C220">
        <v>0.177484</v>
      </c>
      <c r="D220">
        <v>67.219899999999996</v>
      </c>
      <c r="E220">
        <v>8.5231499999999993</v>
      </c>
      <c r="F220">
        <v>6.9923399999999997E-2</v>
      </c>
      <c r="G220" t="s">
        <v>16</v>
      </c>
      <c r="H220" t="s">
        <v>16</v>
      </c>
    </row>
    <row r="221" spans="1:8" ht="15" customHeight="1" x14ac:dyDescent="0.25">
      <c r="A221" t="s">
        <v>329</v>
      </c>
      <c r="B221" t="s">
        <v>330</v>
      </c>
      <c r="C221">
        <v>0.13515199999999999</v>
      </c>
      <c r="D221">
        <v>22.448899999999998</v>
      </c>
      <c r="E221">
        <v>11.2384</v>
      </c>
      <c r="F221">
        <v>9.82916E-3</v>
      </c>
      <c r="G221" t="s">
        <v>8</v>
      </c>
      <c r="H221" t="s">
        <v>16</v>
      </c>
    </row>
    <row r="222" spans="1:8" ht="15" customHeight="1" x14ac:dyDescent="0.25">
      <c r="A222" t="s">
        <v>331</v>
      </c>
      <c r="B222" t="s">
        <v>332</v>
      </c>
      <c r="C222">
        <v>0</v>
      </c>
      <c r="D222">
        <v>0</v>
      </c>
      <c r="E222">
        <v>0</v>
      </c>
      <c r="F222">
        <v>0</v>
      </c>
      <c r="G222" t="s">
        <v>8</v>
      </c>
      <c r="H222" t="s">
        <v>8</v>
      </c>
    </row>
    <row r="223" spans="1:8" ht="15" customHeight="1" x14ac:dyDescent="0.25">
      <c r="A223" t="s">
        <v>333</v>
      </c>
      <c r="B223" t="s">
        <v>334</v>
      </c>
      <c r="C223">
        <v>0.13272700000000001</v>
      </c>
      <c r="D223">
        <v>22.535</v>
      </c>
      <c r="E223">
        <v>9.1990400000000001</v>
      </c>
      <c r="F223">
        <v>2.0976399999999999E-2</v>
      </c>
      <c r="G223" t="s">
        <v>16</v>
      </c>
      <c r="H223" t="s">
        <v>16</v>
      </c>
    </row>
    <row r="224" spans="1:8" ht="15" customHeight="1" x14ac:dyDescent="0.25">
      <c r="A224" t="s">
        <v>333</v>
      </c>
      <c r="B224" t="s">
        <v>335</v>
      </c>
      <c r="C224">
        <v>1.0031399999999999</v>
      </c>
      <c r="D224">
        <v>362.28199999999998</v>
      </c>
      <c r="E224">
        <v>38.458199999999998</v>
      </c>
      <c r="F224">
        <v>3.1475000000000003E-2</v>
      </c>
      <c r="G224" t="s">
        <v>16</v>
      </c>
      <c r="H224" t="s">
        <v>16</v>
      </c>
    </row>
    <row r="225" spans="1:8" ht="15" customHeight="1" x14ac:dyDescent="0.25">
      <c r="A225" t="s">
        <v>333</v>
      </c>
      <c r="B225" t="s">
        <v>336</v>
      </c>
      <c r="C225">
        <v>0.32156499999999999</v>
      </c>
      <c r="D225">
        <v>127.224</v>
      </c>
      <c r="E225">
        <v>9.6501900000000003</v>
      </c>
      <c r="F225">
        <v>9.2885999999999996E-2</v>
      </c>
      <c r="G225" t="s">
        <v>16</v>
      </c>
      <c r="H225" t="s">
        <v>16</v>
      </c>
    </row>
    <row r="226" spans="1:8" ht="15" customHeight="1" x14ac:dyDescent="0.25">
      <c r="A226" t="s">
        <v>333</v>
      </c>
      <c r="B226" t="s">
        <v>337</v>
      </c>
      <c r="C226">
        <v>0.21238199999999999</v>
      </c>
      <c r="D226">
        <v>85.229699999999994</v>
      </c>
      <c r="E226">
        <v>6.3242700000000003</v>
      </c>
      <c r="F226">
        <v>7.08757E-2</v>
      </c>
      <c r="G226" t="s">
        <v>16</v>
      </c>
      <c r="H226" t="s">
        <v>16</v>
      </c>
    </row>
    <row r="227" spans="1:8" ht="15" customHeight="1" x14ac:dyDescent="0.25">
      <c r="A227" t="s">
        <v>338</v>
      </c>
      <c r="B227" t="s">
        <v>339</v>
      </c>
      <c r="C227">
        <v>5.9952199999999997E-2</v>
      </c>
      <c r="D227">
        <v>22.284600000000001</v>
      </c>
      <c r="E227">
        <v>4.3230199999999996</v>
      </c>
      <c r="F227">
        <v>2.4370799999999999E-3</v>
      </c>
      <c r="G227" t="s">
        <v>16</v>
      </c>
      <c r="H227" t="s">
        <v>16</v>
      </c>
    </row>
    <row r="228" spans="1:8" ht="15" customHeight="1" x14ac:dyDescent="0.25">
      <c r="A228" t="s">
        <v>338</v>
      </c>
      <c r="B228" t="s">
        <v>340</v>
      </c>
      <c r="C228">
        <v>2.0056500000000001E-2</v>
      </c>
      <c r="D228">
        <v>5.9230600000000004</v>
      </c>
      <c r="E228">
        <v>4.1961500000000003</v>
      </c>
      <c r="F228">
        <v>0</v>
      </c>
      <c r="G228" t="s">
        <v>16</v>
      </c>
      <c r="H228" t="s">
        <v>16</v>
      </c>
    </row>
    <row r="229" spans="1:8" ht="15" customHeight="1" x14ac:dyDescent="0.25">
      <c r="A229" t="s">
        <v>338</v>
      </c>
      <c r="B229" t="s">
        <v>341</v>
      </c>
      <c r="C229">
        <v>2.0055099999999999E-2</v>
      </c>
      <c r="D229">
        <v>5.9226599999999996</v>
      </c>
      <c r="E229">
        <v>4.1959</v>
      </c>
      <c r="F229">
        <v>0</v>
      </c>
      <c r="G229" t="s">
        <v>16</v>
      </c>
      <c r="H229" t="s">
        <v>16</v>
      </c>
    </row>
    <row r="230" spans="1:8" ht="15" customHeight="1" x14ac:dyDescent="0.25">
      <c r="A230" t="s">
        <v>342</v>
      </c>
      <c r="B230" t="s">
        <v>343</v>
      </c>
      <c r="C230">
        <v>0</v>
      </c>
      <c r="D230">
        <v>0</v>
      </c>
      <c r="E230">
        <v>0</v>
      </c>
      <c r="F230">
        <v>0</v>
      </c>
      <c r="G230" t="s">
        <v>8</v>
      </c>
      <c r="H230" t="s">
        <v>8</v>
      </c>
    </row>
    <row r="231" spans="1:8" ht="15" customHeight="1" x14ac:dyDescent="0.25">
      <c r="A231" t="s">
        <v>342</v>
      </c>
      <c r="B231" t="s">
        <v>344</v>
      </c>
      <c r="C231">
        <v>0</v>
      </c>
      <c r="D231">
        <v>0</v>
      </c>
      <c r="E231">
        <v>0</v>
      </c>
      <c r="F231">
        <v>0</v>
      </c>
      <c r="G231" t="s">
        <v>8</v>
      </c>
      <c r="H231" t="s">
        <v>8</v>
      </c>
    </row>
    <row r="232" spans="1:8" ht="15" customHeight="1" x14ac:dyDescent="0.25">
      <c r="A232" t="s">
        <v>342</v>
      </c>
      <c r="B232" t="s">
        <v>345</v>
      </c>
      <c r="C232">
        <v>0</v>
      </c>
      <c r="D232">
        <v>0</v>
      </c>
      <c r="E232">
        <v>0</v>
      </c>
      <c r="F232">
        <v>0</v>
      </c>
      <c r="G232" t="s">
        <v>8</v>
      </c>
      <c r="H232" t="s">
        <v>8</v>
      </c>
    </row>
    <row r="233" spans="1:8" ht="15" customHeight="1" x14ac:dyDescent="0.25">
      <c r="A233" t="s">
        <v>342</v>
      </c>
      <c r="B233" t="s">
        <v>346</v>
      </c>
      <c r="C233">
        <v>0</v>
      </c>
      <c r="D233">
        <v>0</v>
      </c>
      <c r="E233">
        <v>0</v>
      </c>
      <c r="F233">
        <v>0</v>
      </c>
      <c r="G233" t="s">
        <v>8</v>
      </c>
      <c r="H233" t="s">
        <v>8</v>
      </c>
    </row>
    <row r="234" spans="1:8" ht="15" customHeight="1" x14ac:dyDescent="0.25">
      <c r="A234" t="s">
        <v>342</v>
      </c>
      <c r="B234" t="s">
        <v>347</v>
      </c>
      <c r="C234">
        <v>0</v>
      </c>
      <c r="D234">
        <v>0</v>
      </c>
      <c r="E234">
        <v>0</v>
      </c>
      <c r="F234">
        <v>0</v>
      </c>
      <c r="G234" t="s">
        <v>8</v>
      </c>
      <c r="H234" t="s">
        <v>8</v>
      </c>
    </row>
    <row r="235" spans="1:8" ht="15" customHeight="1" x14ac:dyDescent="0.25">
      <c r="A235" t="s">
        <v>342</v>
      </c>
      <c r="B235" t="s">
        <v>348</v>
      </c>
      <c r="C235">
        <v>0</v>
      </c>
      <c r="D235">
        <v>0</v>
      </c>
      <c r="E235">
        <v>0</v>
      </c>
      <c r="F235">
        <v>0</v>
      </c>
      <c r="G235" t="s">
        <v>8</v>
      </c>
      <c r="H235" t="s">
        <v>8</v>
      </c>
    </row>
    <row r="236" spans="1:8" ht="15" customHeight="1" x14ac:dyDescent="0.25">
      <c r="A236" t="s">
        <v>342</v>
      </c>
      <c r="B236" t="s">
        <v>349</v>
      </c>
      <c r="C236">
        <v>0</v>
      </c>
      <c r="D236">
        <v>0</v>
      </c>
      <c r="E236">
        <v>0</v>
      </c>
      <c r="F236">
        <v>0</v>
      </c>
      <c r="G236" t="s">
        <v>8</v>
      </c>
      <c r="H236" t="s">
        <v>8</v>
      </c>
    </row>
    <row r="237" spans="1:8" ht="15" customHeight="1" x14ac:dyDescent="0.25">
      <c r="A237" t="s">
        <v>342</v>
      </c>
      <c r="B237" t="s">
        <v>350</v>
      </c>
      <c r="C237">
        <v>0</v>
      </c>
      <c r="D237">
        <v>0</v>
      </c>
      <c r="E237">
        <v>0</v>
      </c>
      <c r="F237">
        <v>0</v>
      </c>
      <c r="G237" t="s">
        <v>8</v>
      </c>
      <c r="H237" t="s">
        <v>8</v>
      </c>
    </row>
    <row r="238" spans="1:8" ht="15" customHeight="1" x14ac:dyDescent="0.25">
      <c r="A238" t="s">
        <v>351</v>
      </c>
      <c r="B238" t="s">
        <v>352</v>
      </c>
      <c r="C238">
        <v>0.31459700000000002</v>
      </c>
      <c r="D238">
        <v>2.80199</v>
      </c>
      <c r="E238">
        <v>4.4492799999999999</v>
      </c>
      <c r="F238">
        <v>2.0947600000000002E-3</v>
      </c>
      <c r="G238" t="s">
        <v>8</v>
      </c>
      <c r="H238" t="s">
        <v>16</v>
      </c>
    </row>
    <row r="239" spans="1:8" ht="15" customHeight="1" x14ac:dyDescent="0.25">
      <c r="A239" t="s">
        <v>353</v>
      </c>
      <c r="B239" t="s">
        <v>354</v>
      </c>
      <c r="C239">
        <v>5.00221E-2</v>
      </c>
      <c r="D239">
        <v>4.5295899999999998</v>
      </c>
      <c r="E239">
        <v>4.4011199999999997</v>
      </c>
      <c r="F239">
        <v>5.9149500000000004E-3</v>
      </c>
      <c r="G239" t="s">
        <v>8</v>
      </c>
      <c r="H239" t="s">
        <v>16</v>
      </c>
    </row>
    <row r="240" spans="1:8" ht="15" customHeight="1" x14ac:dyDescent="0.25">
      <c r="A240" t="s">
        <v>353</v>
      </c>
      <c r="B240" t="s">
        <v>355</v>
      </c>
      <c r="C240">
        <v>0.160133</v>
      </c>
      <c r="D240">
        <v>28.0868</v>
      </c>
      <c r="E240">
        <v>6.6641700000000004</v>
      </c>
      <c r="F240">
        <v>2.2295100000000002E-2</v>
      </c>
      <c r="G240" t="s">
        <v>8</v>
      </c>
      <c r="H240" t="s">
        <v>16</v>
      </c>
    </row>
    <row r="241" spans="1:8" ht="15" customHeight="1" x14ac:dyDescent="0.25">
      <c r="A241" t="s">
        <v>353</v>
      </c>
      <c r="B241" t="s">
        <v>356</v>
      </c>
      <c r="C241">
        <v>0.33682499999999999</v>
      </c>
      <c r="D241">
        <v>58.0291</v>
      </c>
      <c r="E241">
        <v>8.3974700000000002</v>
      </c>
      <c r="F241">
        <v>5.8886500000000001E-2</v>
      </c>
      <c r="G241" t="s">
        <v>8</v>
      </c>
      <c r="H241" t="s">
        <v>16</v>
      </c>
    </row>
    <row r="242" spans="1:8" ht="15" customHeight="1" x14ac:dyDescent="0.25">
      <c r="A242" t="s">
        <v>357</v>
      </c>
      <c r="B242" t="s">
        <v>358</v>
      </c>
      <c r="C242">
        <v>8.8814400000000002E-2</v>
      </c>
      <c r="D242">
        <v>15.7956</v>
      </c>
      <c r="E242">
        <v>8.6938700000000004</v>
      </c>
      <c r="F242">
        <v>1.50481E-2</v>
      </c>
      <c r="G242" t="s">
        <v>16</v>
      </c>
      <c r="H242" t="s">
        <v>16</v>
      </c>
    </row>
    <row r="243" spans="1:8" ht="15" customHeight="1" x14ac:dyDescent="0.25">
      <c r="A243" t="s">
        <v>359</v>
      </c>
      <c r="B243" t="s">
        <v>360</v>
      </c>
      <c r="C243">
        <v>0.232017</v>
      </c>
      <c r="D243">
        <v>20.3215</v>
      </c>
      <c r="E243">
        <v>17.602799999999998</v>
      </c>
      <c r="F243">
        <v>3.57443E-2</v>
      </c>
      <c r="G243" t="s">
        <v>8</v>
      </c>
      <c r="H243" t="s">
        <v>16</v>
      </c>
    </row>
    <row r="244" spans="1:8" ht="15" customHeight="1" x14ac:dyDescent="0.25">
      <c r="A244" t="s">
        <v>359</v>
      </c>
      <c r="B244" t="s">
        <v>361</v>
      </c>
      <c r="C244">
        <v>0.171455</v>
      </c>
      <c r="D244">
        <v>29.1693</v>
      </c>
      <c r="E244">
        <v>9.6574500000000008</v>
      </c>
      <c r="F244">
        <v>5.3910399999999997E-2</v>
      </c>
      <c r="G244" t="s">
        <v>8</v>
      </c>
      <c r="H244" t="s">
        <v>16</v>
      </c>
    </row>
    <row r="245" spans="1:8" ht="15" customHeight="1" x14ac:dyDescent="0.25">
      <c r="A245" t="s">
        <v>359</v>
      </c>
      <c r="B245" t="s">
        <v>362</v>
      </c>
      <c r="C245">
        <v>8.9327299999999998E-2</v>
      </c>
      <c r="D245">
        <v>7.4062599999999996</v>
      </c>
      <c r="E245">
        <v>5.50359</v>
      </c>
      <c r="F245">
        <v>1.10319E-3</v>
      </c>
      <c r="G245" t="s">
        <v>8</v>
      </c>
      <c r="H245" t="s">
        <v>16</v>
      </c>
    </row>
    <row r="246" spans="1:8" ht="15" customHeight="1" x14ac:dyDescent="0.25">
      <c r="A246" t="s">
        <v>363</v>
      </c>
      <c r="B246" t="s">
        <v>364</v>
      </c>
      <c r="C246">
        <v>0.20963999999999999</v>
      </c>
      <c r="D246">
        <v>40.535699999999999</v>
      </c>
      <c r="E246">
        <v>10.112500000000001</v>
      </c>
      <c r="F246">
        <v>5.2669899999999999E-2</v>
      </c>
      <c r="G246" t="s">
        <v>8</v>
      </c>
      <c r="H246" t="s">
        <v>16</v>
      </c>
    </row>
    <row r="247" spans="1:8" ht="15" customHeight="1" x14ac:dyDescent="0.25">
      <c r="A247" t="s">
        <v>365</v>
      </c>
      <c r="B247" t="s">
        <v>366</v>
      </c>
      <c r="C247">
        <v>4.6470999999999998E-2</v>
      </c>
      <c r="D247">
        <v>10.2669</v>
      </c>
      <c r="E247">
        <v>7.25204</v>
      </c>
      <c r="F247">
        <v>6.0156799999999998E-3</v>
      </c>
      <c r="G247" t="s">
        <v>8</v>
      </c>
      <c r="H247" t="s">
        <v>16</v>
      </c>
    </row>
    <row r="248" spans="1:8" ht="15" customHeight="1" x14ac:dyDescent="0.25">
      <c r="A248" t="s">
        <v>367</v>
      </c>
      <c r="B248" t="s">
        <v>368</v>
      </c>
      <c r="C248">
        <v>7.9089099999999996E-2</v>
      </c>
      <c r="D248">
        <v>12.201700000000001</v>
      </c>
      <c r="E248">
        <v>0.147755</v>
      </c>
      <c r="F248">
        <v>1.6491599999999999E-2</v>
      </c>
      <c r="G248" t="s">
        <v>16</v>
      </c>
      <c r="H248" t="s">
        <v>16</v>
      </c>
    </row>
    <row r="249" spans="1:8" ht="15" customHeight="1" x14ac:dyDescent="0.25">
      <c r="A249" t="s">
        <v>369</v>
      </c>
      <c r="B249" t="s">
        <v>370</v>
      </c>
      <c r="C249">
        <v>0</v>
      </c>
      <c r="D249">
        <v>0</v>
      </c>
      <c r="E249">
        <v>0</v>
      </c>
      <c r="F249">
        <v>0</v>
      </c>
      <c r="G249" t="s">
        <v>8</v>
      </c>
      <c r="H249" t="s">
        <v>8</v>
      </c>
    </row>
    <row r="250" spans="1:8" ht="15" customHeight="1" x14ac:dyDescent="0.25">
      <c r="A250" t="s">
        <v>371</v>
      </c>
      <c r="B250" t="s">
        <v>372</v>
      </c>
      <c r="C250">
        <v>8.3433300000000002E-2</v>
      </c>
      <c r="D250">
        <v>15.536099999999999</v>
      </c>
      <c r="E250">
        <v>5.9404500000000002</v>
      </c>
      <c r="F250">
        <v>9.2215700000000001E-3</v>
      </c>
      <c r="G250" t="s">
        <v>16</v>
      </c>
      <c r="H250" t="s">
        <v>16</v>
      </c>
    </row>
    <row r="251" spans="1:8" ht="15" customHeight="1" x14ac:dyDescent="0.25">
      <c r="A251" t="s">
        <v>373</v>
      </c>
      <c r="B251" t="s">
        <v>374</v>
      </c>
      <c r="C251">
        <v>0.27631699999999998</v>
      </c>
      <c r="D251">
        <v>8.5820699999999999</v>
      </c>
      <c r="E251">
        <v>16.215699999999998</v>
      </c>
      <c r="F251">
        <v>3.7569600000000002E-3</v>
      </c>
      <c r="G251" t="s">
        <v>8</v>
      </c>
      <c r="H251" t="s">
        <v>16</v>
      </c>
    </row>
    <row r="252" spans="1:8" ht="15" customHeight="1" x14ac:dyDescent="0.25">
      <c r="A252" t="s">
        <v>373</v>
      </c>
      <c r="B252" t="s">
        <v>375</v>
      </c>
      <c r="C252">
        <v>2.0799999999999999E-2</v>
      </c>
      <c r="D252">
        <v>2.5468199999999999</v>
      </c>
      <c r="E252">
        <v>0.20075299999999999</v>
      </c>
      <c r="F252">
        <v>7.6560899999999999E-3</v>
      </c>
      <c r="G252" t="s">
        <v>8</v>
      </c>
      <c r="H252" t="s">
        <v>16</v>
      </c>
    </row>
    <row r="253" spans="1:8" ht="15" customHeight="1" x14ac:dyDescent="0.25">
      <c r="A253" t="s">
        <v>373</v>
      </c>
      <c r="B253" t="s">
        <v>376</v>
      </c>
      <c r="C253">
        <v>7.6290499999999997E-2</v>
      </c>
      <c r="D253">
        <v>12.929500000000001</v>
      </c>
      <c r="E253">
        <v>9.9856999999999996</v>
      </c>
      <c r="F253">
        <v>0</v>
      </c>
      <c r="G253" t="s">
        <v>8</v>
      </c>
      <c r="H253" t="s">
        <v>16</v>
      </c>
    </row>
    <row r="254" spans="1:8" ht="15" customHeight="1" x14ac:dyDescent="0.25">
      <c r="A254" t="s">
        <v>373</v>
      </c>
      <c r="B254" t="s">
        <v>377</v>
      </c>
      <c r="C254">
        <v>0.45520100000000002</v>
      </c>
      <c r="D254">
        <v>17.775300000000001</v>
      </c>
      <c r="E254">
        <v>14.471399999999999</v>
      </c>
      <c r="F254">
        <v>3.2180199999999999E-2</v>
      </c>
      <c r="G254" t="s">
        <v>8</v>
      </c>
      <c r="H254" t="s">
        <v>16</v>
      </c>
    </row>
    <row r="255" spans="1:8" ht="15" customHeight="1" x14ac:dyDescent="0.25">
      <c r="A255" t="s">
        <v>378</v>
      </c>
      <c r="B255" t="s">
        <v>379</v>
      </c>
      <c r="C255">
        <v>0</v>
      </c>
      <c r="D255">
        <v>0</v>
      </c>
      <c r="E255">
        <v>0</v>
      </c>
      <c r="F255">
        <v>0</v>
      </c>
      <c r="G255" t="s">
        <v>8</v>
      </c>
      <c r="H255" t="s">
        <v>8</v>
      </c>
    </row>
    <row r="256" spans="1:8" ht="15" customHeight="1" x14ac:dyDescent="0.25">
      <c r="A256" t="s">
        <v>380</v>
      </c>
      <c r="B256" t="s">
        <v>381</v>
      </c>
      <c r="C256">
        <v>0</v>
      </c>
      <c r="D256">
        <v>0</v>
      </c>
      <c r="E256">
        <v>0</v>
      </c>
      <c r="F256">
        <v>0</v>
      </c>
      <c r="G256" t="s">
        <v>8</v>
      </c>
      <c r="H256" t="s">
        <v>8</v>
      </c>
    </row>
    <row r="257" spans="1:8" ht="15" customHeight="1" x14ac:dyDescent="0.25">
      <c r="A257" t="s">
        <v>382</v>
      </c>
      <c r="B257" t="s">
        <v>383</v>
      </c>
      <c r="C257">
        <v>0.15160499999999999</v>
      </c>
      <c r="D257">
        <v>28.6631</v>
      </c>
      <c r="E257">
        <v>10.821199999999999</v>
      </c>
      <c r="F257">
        <v>4.2588399999999998E-2</v>
      </c>
      <c r="G257" t="s">
        <v>8</v>
      </c>
      <c r="H257" t="s">
        <v>16</v>
      </c>
    </row>
    <row r="258" spans="1:8" ht="15" customHeight="1" x14ac:dyDescent="0.25">
      <c r="A258" t="s">
        <v>382</v>
      </c>
      <c r="B258" t="s">
        <v>384</v>
      </c>
      <c r="C258">
        <v>0.160222</v>
      </c>
      <c r="D258">
        <v>35.584400000000002</v>
      </c>
      <c r="E258">
        <v>9.1108899999999995</v>
      </c>
      <c r="F258">
        <v>5.4285699999999999E-2</v>
      </c>
      <c r="G258" t="s">
        <v>16</v>
      </c>
      <c r="H258" t="s">
        <v>16</v>
      </c>
    </row>
    <row r="259" spans="1:8" ht="15" customHeight="1" x14ac:dyDescent="0.25">
      <c r="A259" t="s">
        <v>382</v>
      </c>
      <c r="B259" t="s">
        <v>385</v>
      </c>
      <c r="C259">
        <v>0.14447099999999999</v>
      </c>
      <c r="D259">
        <v>30.188300000000002</v>
      </c>
      <c r="E259">
        <v>8.8940000000000001</v>
      </c>
      <c r="F259">
        <v>3.5526299999999997E-2</v>
      </c>
      <c r="G259" t="s">
        <v>16</v>
      </c>
      <c r="H259" t="s">
        <v>16</v>
      </c>
    </row>
    <row r="260" spans="1:8" ht="15" customHeight="1" x14ac:dyDescent="0.25">
      <c r="A260" t="s">
        <v>382</v>
      </c>
      <c r="B260" t="s">
        <v>386</v>
      </c>
      <c r="C260">
        <v>9.1590900000000003E-2</v>
      </c>
      <c r="D260">
        <v>17.126899999999999</v>
      </c>
      <c r="E260">
        <v>8.2719299999999993</v>
      </c>
      <c r="F260">
        <v>1.9236099999999999E-2</v>
      </c>
      <c r="G260" t="s">
        <v>8</v>
      </c>
      <c r="H260" t="s">
        <v>16</v>
      </c>
    </row>
    <row r="261" spans="1:8" ht="15" customHeight="1" x14ac:dyDescent="0.25">
      <c r="A261" t="s">
        <v>382</v>
      </c>
      <c r="B261" t="s">
        <v>387</v>
      </c>
      <c r="C261">
        <v>7.7049099999999995E-2</v>
      </c>
      <c r="D261">
        <v>12.895300000000001</v>
      </c>
      <c r="E261">
        <v>8.3057499999999997</v>
      </c>
      <c r="F261">
        <v>6.0995199999999998E-3</v>
      </c>
      <c r="G261" t="s">
        <v>8</v>
      </c>
      <c r="H261" t="s">
        <v>16</v>
      </c>
    </row>
    <row r="262" spans="1:8" ht="15" customHeight="1" x14ac:dyDescent="0.25">
      <c r="A262" t="s">
        <v>382</v>
      </c>
      <c r="B262" t="s">
        <v>388</v>
      </c>
      <c r="C262">
        <v>8.5352700000000004E-2</v>
      </c>
      <c r="D262">
        <v>16.709900000000001</v>
      </c>
      <c r="E262">
        <v>9.0279299999999996</v>
      </c>
      <c r="F262">
        <v>1.3908200000000001E-2</v>
      </c>
      <c r="G262" t="s">
        <v>8</v>
      </c>
      <c r="H262" t="s">
        <v>16</v>
      </c>
    </row>
    <row r="263" spans="1:8" ht="15" customHeight="1" x14ac:dyDescent="0.25">
      <c r="A263" t="s">
        <v>382</v>
      </c>
      <c r="B263" t="s">
        <v>389</v>
      </c>
      <c r="C263">
        <v>0.23505699999999999</v>
      </c>
      <c r="D263">
        <v>26.312100000000001</v>
      </c>
      <c r="E263">
        <v>16.854600000000001</v>
      </c>
      <c r="F263">
        <v>4.0487799999999997E-2</v>
      </c>
      <c r="G263" t="s">
        <v>8</v>
      </c>
      <c r="H263" t="s">
        <v>16</v>
      </c>
    </row>
    <row r="264" spans="1:8" ht="15" customHeight="1" x14ac:dyDescent="0.25">
      <c r="A264" t="s">
        <v>382</v>
      </c>
      <c r="B264" t="s">
        <v>390</v>
      </c>
      <c r="C264">
        <v>9.2345099999999999E-2</v>
      </c>
      <c r="D264">
        <v>17.937200000000001</v>
      </c>
      <c r="E264">
        <v>7.4415699999999996</v>
      </c>
      <c r="F264">
        <v>9.4270699999999992E-3</v>
      </c>
      <c r="G264" t="s">
        <v>8</v>
      </c>
      <c r="H264" t="s">
        <v>16</v>
      </c>
    </row>
    <row r="265" spans="1:8" ht="15" customHeight="1" x14ac:dyDescent="0.25">
      <c r="A265" t="s">
        <v>382</v>
      </c>
      <c r="B265" t="s">
        <v>391</v>
      </c>
      <c r="C265">
        <v>7.0621199999999995E-2</v>
      </c>
      <c r="D265">
        <v>12.204800000000001</v>
      </c>
      <c r="E265">
        <v>8.6606000000000005</v>
      </c>
      <c r="F265">
        <v>2.8308600000000001E-3</v>
      </c>
      <c r="G265" t="s">
        <v>8</v>
      </c>
      <c r="H265" t="s">
        <v>16</v>
      </c>
    </row>
    <row r="266" spans="1:8" ht="15" customHeight="1" x14ac:dyDescent="0.25">
      <c r="A266" t="s">
        <v>382</v>
      </c>
      <c r="B266" t="s">
        <v>392</v>
      </c>
      <c r="C266">
        <v>0.136905</v>
      </c>
      <c r="D266">
        <v>29.652999999999999</v>
      </c>
      <c r="E266">
        <v>8.2349599999999992</v>
      </c>
      <c r="F266">
        <v>4.1634400000000002E-2</v>
      </c>
      <c r="G266" t="s">
        <v>16</v>
      </c>
      <c r="H266" t="s">
        <v>16</v>
      </c>
    </row>
    <row r="267" spans="1:8" ht="15" customHeight="1" x14ac:dyDescent="0.25">
      <c r="A267" t="s">
        <v>382</v>
      </c>
      <c r="B267" t="s">
        <v>393</v>
      </c>
      <c r="C267">
        <v>0.18560199999999999</v>
      </c>
      <c r="D267">
        <v>35.832099999999997</v>
      </c>
      <c r="E267">
        <v>9.6086100000000005</v>
      </c>
      <c r="F267">
        <v>3.4424299999999998E-2</v>
      </c>
      <c r="G267" t="s">
        <v>8</v>
      </c>
      <c r="H267" t="s">
        <v>16</v>
      </c>
    </row>
    <row r="268" spans="1:8" ht="15" customHeight="1" x14ac:dyDescent="0.25">
      <c r="A268" t="s">
        <v>382</v>
      </c>
      <c r="B268" t="s">
        <v>394</v>
      </c>
      <c r="C268">
        <v>0.116429</v>
      </c>
      <c r="D268">
        <v>23.421600000000002</v>
      </c>
      <c r="E268">
        <v>7.8178599999999996</v>
      </c>
      <c r="F268">
        <v>1.8969099999999999E-2</v>
      </c>
      <c r="G268" t="s">
        <v>16</v>
      </c>
      <c r="H268" t="s">
        <v>16</v>
      </c>
    </row>
    <row r="269" spans="1:8" ht="15" customHeight="1" x14ac:dyDescent="0.25">
      <c r="A269" t="s">
        <v>382</v>
      </c>
      <c r="B269" t="s">
        <v>395</v>
      </c>
      <c r="C269">
        <v>0.125913</v>
      </c>
      <c r="D269">
        <v>25.2105</v>
      </c>
      <c r="E269">
        <v>7.2488900000000003</v>
      </c>
      <c r="F269">
        <v>3.4251900000000002E-2</v>
      </c>
      <c r="G269" t="s">
        <v>8</v>
      </c>
      <c r="H269" t="s">
        <v>16</v>
      </c>
    </row>
    <row r="270" spans="1:8" ht="15" customHeight="1" x14ac:dyDescent="0.25">
      <c r="A270" t="s">
        <v>396</v>
      </c>
      <c r="B270" t="s">
        <v>397</v>
      </c>
      <c r="C270">
        <v>0.119311</v>
      </c>
      <c r="D270">
        <v>19.106100000000001</v>
      </c>
      <c r="E270">
        <v>12.065099999999999</v>
      </c>
      <c r="F270">
        <v>1.33539E-2</v>
      </c>
      <c r="G270" t="s">
        <v>16</v>
      </c>
      <c r="H270" t="s">
        <v>16</v>
      </c>
    </row>
    <row r="271" spans="1:8" ht="15" customHeight="1" x14ac:dyDescent="0.25">
      <c r="A271" t="s">
        <v>396</v>
      </c>
      <c r="B271" t="s">
        <v>398</v>
      </c>
      <c r="C271">
        <v>0.112195</v>
      </c>
      <c r="D271">
        <v>12.260999999999999</v>
      </c>
      <c r="E271">
        <v>11.3224</v>
      </c>
      <c r="F271">
        <v>8.0301499999999998E-3</v>
      </c>
      <c r="G271" t="s">
        <v>16</v>
      </c>
      <c r="H271" t="s">
        <v>16</v>
      </c>
    </row>
    <row r="272" spans="1:8" ht="15" customHeight="1" x14ac:dyDescent="0.25">
      <c r="A272" t="s">
        <v>399</v>
      </c>
      <c r="B272" t="s">
        <v>400</v>
      </c>
      <c r="C272">
        <v>4.8951000000000001E-2</v>
      </c>
      <c r="D272">
        <v>13.1845</v>
      </c>
      <c r="E272">
        <v>7.9106100000000001</v>
      </c>
      <c r="F272">
        <v>1.0162600000000001E-2</v>
      </c>
      <c r="G272" t="s">
        <v>8</v>
      </c>
      <c r="H272" t="s">
        <v>16</v>
      </c>
    </row>
    <row r="273" spans="1:8" ht="15" customHeight="1" x14ac:dyDescent="0.25">
      <c r="A273" t="s">
        <v>401</v>
      </c>
      <c r="B273" t="s">
        <v>402</v>
      </c>
      <c r="C273">
        <v>6.8496199999999993E-2</v>
      </c>
      <c r="D273">
        <v>6.8741599999999998</v>
      </c>
      <c r="E273">
        <v>6.9809799999999997</v>
      </c>
      <c r="F273">
        <v>0</v>
      </c>
      <c r="G273" t="s">
        <v>16</v>
      </c>
      <c r="H273" t="s">
        <v>16</v>
      </c>
    </row>
    <row r="274" spans="1:8" ht="15" customHeight="1" x14ac:dyDescent="0.25">
      <c r="A274" t="s">
        <v>403</v>
      </c>
      <c r="B274" t="s">
        <v>404</v>
      </c>
      <c r="C274">
        <v>0.50855099999999998</v>
      </c>
      <c r="D274">
        <v>156.262</v>
      </c>
      <c r="E274">
        <v>20.863099999999999</v>
      </c>
      <c r="F274">
        <v>2.61347E-2</v>
      </c>
      <c r="G274" t="s">
        <v>8</v>
      </c>
      <c r="H274" t="s">
        <v>16</v>
      </c>
    </row>
    <row r="275" spans="1:8" ht="15" customHeight="1" x14ac:dyDescent="0.25">
      <c r="A275" t="s">
        <v>405</v>
      </c>
      <c r="B275" t="s">
        <v>406</v>
      </c>
      <c r="C275">
        <v>0.109606</v>
      </c>
      <c r="D275">
        <v>21.538399999999999</v>
      </c>
      <c r="E275">
        <v>7.4855700000000001</v>
      </c>
      <c r="F275">
        <v>1.5863200000000001E-2</v>
      </c>
      <c r="G275" t="s">
        <v>8</v>
      </c>
      <c r="H275" t="s">
        <v>16</v>
      </c>
    </row>
    <row r="276" spans="1:8" ht="15" customHeight="1" x14ac:dyDescent="0.25">
      <c r="A276" t="s">
        <v>407</v>
      </c>
      <c r="B276" t="s">
        <v>408</v>
      </c>
      <c r="C276">
        <v>0.161137</v>
      </c>
      <c r="D276">
        <v>8.3299000000000003</v>
      </c>
      <c r="E276">
        <v>16.375499999999999</v>
      </c>
      <c r="F276">
        <v>3.0497100000000002E-3</v>
      </c>
      <c r="G276" t="s">
        <v>8</v>
      </c>
      <c r="H276" t="s">
        <v>16</v>
      </c>
    </row>
    <row r="277" spans="1:8" ht="15" customHeight="1" x14ac:dyDescent="0.25">
      <c r="A277" t="s">
        <v>407</v>
      </c>
      <c r="B277" t="s">
        <v>409</v>
      </c>
      <c r="C277">
        <v>0.18394199999999999</v>
      </c>
      <c r="D277">
        <v>13.319100000000001</v>
      </c>
      <c r="E277">
        <v>17.850000000000001</v>
      </c>
      <c r="F277">
        <v>1.4959200000000001E-2</v>
      </c>
      <c r="G277" t="s">
        <v>8</v>
      </c>
      <c r="H277" t="s">
        <v>16</v>
      </c>
    </row>
    <row r="278" spans="1:8" ht="15" customHeight="1" x14ac:dyDescent="0.25">
      <c r="A278" t="s">
        <v>407</v>
      </c>
      <c r="B278" t="s">
        <v>410</v>
      </c>
      <c r="C278">
        <v>0.113014</v>
      </c>
      <c r="D278">
        <v>18.445799999999998</v>
      </c>
      <c r="E278">
        <v>11.6297</v>
      </c>
      <c r="F278">
        <v>1.56613E-2</v>
      </c>
      <c r="G278" t="s">
        <v>8</v>
      </c>
      <c r="H278" t="s">
        <v>16</v>
      </c>
    </row>
    <row r="279" spans="1:8" ht="15" customHeight="1" x14ac:dyDescent="0.25">
      <c r="A279" t="s">
        <v>407</v>
      </c>
      <c r="B279" t="s">
        <v>411</v>
      </c>
      <c r="C279">
        <v>0.15396499999999999</v>
      </c>
      <c r="D279">
        <v>9.9844600000000003</v>
      </c>
      <c r="E279">
        <v>15.5381</v>
      </c>
      <c r="F279">
        <v>9.7514699999999999E-3</v>
      </c>
      <c r="G279" t="s">
        <v>8</v>
      </c>
      <c r="H279" t="s">
        <v>16</v>
      </c>
    </row>
    <row r="280" spans="1:8" ht="15" customHeight="1" x14ac:dyDescent="0.25">
      <c r="A280" t="s">
        <v>407</v>
      </c>
      <c r="B280" t="s">
        <v>412</v>
      </c>
      <c r="C280">
        <v>0.10910599999999999</v>
      </c>
      <c r="D280">
        <v>9.9495299999999993</v>
      </c>
      <c r="E280">
        <v>12.428100000000001</v>
      </c>
      <c r="F280">
        <v>3.29685E-3</v>
      </c>
      <c r="G280" t="s">
        <v>8</v>
      </c>
      <c r="H280" t="s">
        <v>16</v>
      </c>
    </row>
    <row r="281" spans="1:8" ht="15" customHeight="1" x14ac:dyDescent="0.25">
      <c r="A281" t="s">
        <v>407</v>
      </c>
      <c r="B281" t="s">
        <v>413</v>
      </c>
      <c r="C281">
        <v>0.37312800000000002</v>
      </c>
      <c r="D281">
        <v>18.4831</v>
      </c>
      <c r="E281">
        <v>17.4086</v>
      </c>
      <c r="F281">
        <v>2.7624300000000001E-2</v>
      </c>
      <c r="G281" t="s">
        <v>8</v>
      </c>
      <c r="H281" t="s">
        <v>16</v>
      </c>
    </row>
    <row r="282" spans="1:8" ht="15" customHeight="1" x14ac:dyDescent="0.25">
      <c r="A282" t="s">
        <v>407</v>
      </c>
      <c r="B282" t="s">
        <v>414</v>
      </c>
      <c r="C282">
        <v>0.188772</v>
      </c>
      <c r="D282">
        <v>8.1882400000000004</v>
      </c>
      <c r="E282">
        <v>17.942499999999999</v>
      </c>
      <c r="F282">
        <v>4.6040499999999999E-4</v>
      </c>
      <c r="G282" t="s">
        <v>8</v>
      </c>
      <c r="H282" t="s">
        <v>16</v>
      </c>
    </row>
    <row r="283" spans="1:8" ht="15" customHeight="1" x14ac:dyDescent="0.25">
      <c r="A283" t="s">
        <v>407</v>
      </c>
      <c r="B283" t="s">
        <v>415</v>
      </c>
      <c r="C283">
        <v>0.16320299999999999</v>
      </c>
      <c r="D283">
        <v>9.6249099999999999</v>
      </c>
      <c r="E283">
        <v>17.086600000000001</v>
      </c>
      <c r="F283">
        <v>5.7909199999999997E-3</v>
      </c>
      <c r="G283" t="s">
        <v>8</v>
      </c>
      <c r="H283" t="s">
        <v>16</v>
      </c>
    </row>
    <row r="284" spans="1:8" ht="15" customHeight="1" x14ac:dyDescent="0.25">
      <c r="A284" t="s">
        <v>407</v>
      </c>
      <c r="B284" t="s">
        <v>416</v>
      </c>
      <c r="C284">
        <v>0.30763600000000002</v>
      </c>
      <c r="D284">
        <v>101.29300000000001</v>
      </c>
      <c r="E284">
        <v>14.698600000000001</v>
      </c>
      <c r="F284">
        <v>7.5027499999999999E-3</v>
      </c>
      <c r="G284" t="s">
        <v>8</v>
      </c>
      <c r="H284" t="s">
        <v>16</v>
      </c>
    </row>
    <row r="285" spans="1:8" ht="15" customHeight="1" x14ac:dyDescent="0.25">
      <c r="A285" t="s">
        <v>407</v>
      </c>
      <c r="B285" t="s">
        <v>417</v>
      </c>
      <c r="C285">
        <v>0.19459000000000001</v>
      </c>
      <c r="D285">
        <v>11.2805</v>
      </c>
      <c r="E285">
        <v>20.046700000000001</v>
      </c>
      <c r="F285">
        <v>5.75027E-3</v>
      </c>
      <c r="G285" t="s">
        <v>8</v>
      </c>
      <c r="H285" t="s">
        <v>16</v>
      </c>
    </row>
    <row r="286" spans="1:8" ht="15" customHeight="1" x14ac:dyDescent="0.25">
      <c r="A286" t="s">
        <v>407</v>
      </c>
      <c r="B286" t="s">
        <v>418</v>
      </c>
      <c r="C286">
        <v>9.6381499999999995E-2</v>
      </c>
      <c r="D286">
        <v>10.6061</v>
      </c>
      <c r="E286">
        <v>7.2873599999999996</v>
      </c>
      <c r="F286">
        <v>1.01449E-2</v>
      </c>
      <c r="G286" t="s">
        <v>8</v>
      </c>
      <c r="H286" t="s">
        <v>16</v>
      </c>
    </row>
    <row r="287" spans="1:8" ht="15" customHeight="1" x14ac:dyDescent="0.25">
      <c r="A287" t="s">
        <v>407</v>
      </c>
      <c r="B287" t="s">
        <v>419</v>
      </c>
      <c r="C287">
        <v>9.1256599999999993E-2</v>
      </c>
      <c r="D287">
        <v>4.6335800000000003</v>
      </c>
      <c r="E287">
        <v>8.1923100000000009</v>
      </c>
      <c r="F287">
        <v>2.9392099999999998E-3</v>
      </c>
      <c r="G287" t="s">
        <v>8</v>
      </c>
      <c r="H287" t="s">
        <v>16</v>
      </c>
    </row>
    <row r="288" spans="1:8" ht="15" customHeight="1" x14ac:dyDescent="0.25">
      <c r="A288" t="s">
        <v>407</v>
      </c>
      <c r="B288" t="s">
        <v>420</v>
      </c>
      <c r="C288">
        <v>0.16142999999999999</v>
      </c>
      <c r="D288">
        <v>8.4445099999999993</v>
      </c>
      <c r="E288">
        <v>17.3872</v>
      </c>
      <c r="F288">
        <v>1.9232299999999999E-3</v>
      </c>
      <c r="G288" t="s">
        <v>8</v>
      </c>
      <c r="H288" t="s">
        <v>16</v>
      </c>
    </row>
    <row r="289" spans="1:8" ht="15" customHeight="1" x14ac:dyDescent="0.25">
      <c r="A289" t="s">
        <v>407</v>
      </c>
      <c r="B289" t="s">
        <v>421</v>
      </c>
      <c r="C289">
        <v>0.195803</v>
      </c>
      <c r="D289">
        <v>52.848999999999997</v>
      </c>
      <c r="E289">
        <v>10.052199999999999</v>
      </c>
      <c r="F289">
        <v>1.3934500000000001E-2</v>
      </c>
      <c r="G289" t="s">
        <v>8</v>
      </c>
      <c r="H289" t="s">
        <v>16</v>
      </c>
    </row>
    <row r="290" spans="1:8" ht="15" customHeight="1" x14ac:dyDescent="0.25">
      <c r="A290" t="s">
        <v>407</v>
      </c>
      <c r="B290" t="s">
        <v>422</v>
      </c>
      <c r="C290">
        <v>0.201569</v>
      </c>
      <c r="D290">
        <v>11.552300000000001</v>
      </c>
      <c r="E290">
        <v>19.1097</v>
      </c>
      <c r="F290">
        <v>7.7719599999999996E-3</v>
      </c>
      <c r="G290" t="s">
        <v>8</v>
      </c>
      <c r="H290" t="s">
        <v>16</v>
      </c>
    </row>
    <row r="291" spans="1:8" ht="15" customHeight="1" x14ac:dyDescent="0.25">
      <c r="A291" t="s">
        <v>407</v>
      </c>
      <c r="B291" t="s">
        <v>423</v>
      </c>
      <c r="C291">
        <v>4.3121300000000001E-4</v>
      </c>
      <c r="D291">
        <v>0</v>
      </c>
      <c r="E291">
        <v>0</v>
      </c>
      <c r="F291">
        <v>0</v>
      </c>
      <c r="G291" t="s">
        <v>8</v>
      </c>
      <c r="H291" t="s">
        <v>16</v>
      </c>
    </row>
    <row r="292" spans="1:8" ht="15" customHeight="1" x14ac:dyDescent="0.25">
      <c r="A292" t="s">
        <v>407</v>
      </c>
      <c r="B292" t="s">
        <v>424</v>
      </c>
      <c r="C292">
        <v>0.17832000000000001</v>
      </c>
      <c r="D292">
        <v>11.77</v>
      </c>
      <c r="E292">
        <v>18.172499999999999</v>
      </c>
      <c r="F292">
        <v>1.00216E-2</v>
      </c>
      <c r="G292" t="s">
        <v>8</v>
      </c>
      <c r="H292" t="s">
        <v>16</v>
      </c>
    </row>
    <row r="293" spans="1:8" ht="15" customHeight="1" x14ac:dyDescent="0.25">
      <c r="A293" t="s">
        <v>407</v>
      </c>
      <c r="B293" t="s">
        <v>425</v>
      </c>
      <c r="C293">
        <v>0.20225599999999999</v>
      </c>
      <c r="D293">
        <v>15.5151</v>
      </c>
      <c r="E293">
        <v>18.305199999999999</v>
      </c>
      <c r="F293">
        <v>0.02</v>
      </c>
      <c r="G293" t="s">
        <v>8</v>
      </c>
      <c r="H293" t="s">
        <v>16</v>
      </c>
    </row>
    <row r="294" spans="1:8" ht="15" customHeight="1" x14ac:dyDescent="0.25">
      <c r="A294" t="s">
        <v>426</v>
      </c>
      <c r="B294" t="s">
        <v>427</v>
      </c>
      <c r="C294">
        <v>0.16670099999999999</v>
      </c>
      <c r="D294">
        <v>10.197699999999999</v>
      </c>
      <c r="E294">
        <v>17.515799999999999</v>
      </c>
      <c r="F294">
        <v>6.7453599999999997E-3</v>
      </c>
      <c r="G294" t="s">
        <v>16</v>
      </c>
      <c r="H294" t="s">
        <v>16</v>
      </c>
    </row>
    <row r="295" spans="1:8" ht="15" customHeight="1" x14ac:dyDescent="0.25">
      <c r="A295" t="s">
        <v>426</v>
      </c>
      <c r="B295" t="s">
        <v>428</v>
      </c>
      <c r="C295">
        <v>8.0938099999999999E-2</v>
      </c>
      <c r="D295">
        <v>59.222499999999997</v>
      </c>
      <c r="E295">
        <v>5.99153</v>
      </c>
      <c r="F295">
        <v>6.6348199999999996E-3</v>
      </c>
      <c r="G295" t="s">
        <v>16</v>
      </c>
      <c r="H295" t="s">
        <v>16</v>
      </c>
    </row>
    <row r="296" spans="1:8" ht="15" customHeight="1" x14ac:dyDescent="0.25">
      <c r="A296" t="s">
        <v>426</v>
      </c>
      <c r="B296" t="s">
        <v>429</v>
      </c>
      <c r="C296">
        <v>0.20933399999999999</v>
      </c>
      <c r="D296">
        <v>18.292100000000001</v>
      </c>
      <c r="E296">
        <v>19.0931</v>
      </c>
      <c r="F296">
        <v>2.57649E-2</v>
      </c>
      <c r="G296" t="s">
        <v>16</v>
      </c>
      <c r="H296" t="s">
        <v>16</v>
      </c>
    </row>
    <row r="297" spans="1:8" ht="15" customHeight="1" x14ac:dyDescent="0.25">
      <c r="A297" t="s">
        <v>426</v>
      </c>
      <c r="B297" t="s">
        <v>430</v>
      </c>
      <c r="C297">
        <v>0.16700400000000001</v>
      </c>
      <c r="D297">
        <v>9.3536300000000008</v>
      </c>
      <c r="E297">
        <v>17.657800000000002</v>
      </c>
      <c r="F297">
        <v>4.1152300000000001E-3</v>
      </c>
      <c r="G297" t="s">
        <v>8</v>
      </c>
      <c r="H297" t="s">
        <v>16</v>
      </c>
    </row>
    <row r="298" spans="1:8" ht="15" customHeight="1" x14ac:dyDescent="0.25">
      <c r="A298" t="s">
        <v>426</v>
      </c>
      <c r="B298" t="s">
        <v>431</v>
      </c>
      <c r="C298">
        <v>0.18338499999999999</v>
      </c>
      <c r="D298">
        <v>13.83</v>
      </c>
      <c r="E298">
        <v>16.989799999999999</v>
      </c>
      <c r="F298">
        <v>1.83438E-2</v>
      </c>
      <c r="G298" t="s">
        <v>16</v>
      </c>
      <c r="H298" t="s">
        <v>16</v>
      </c>
    </row>
    <row r="299" spans="1:8" ht="15" customHeight="1" x14ac:dyDescent="0.25">
      <c r="A299" t="s">
        <v>432</v>
      </c>
      <c r="B299" t="s">
        <v>433</v>
      </c>
      <c r="C299">
        <v>0.38710800000000001</v>
      </c>
      <c r="D299">
        <v>54.993400000000001</v>
      </c>
      <c r="E299">
        <v>4.6491699999999998</v>
      </c>
      <c r="F299">
        <v>7.0342799999999997E-2</v>
      </c>
      <c r="G299" t="s">
        <v>8</v>
      </c>
      <c r="H299" t="s">
        <v>16</v>
      </c>
    </row>
    <row r="300" spans="1:8" ht="15" customHeight="1" x14ac:dyDescent="0.25">
      <c r="A300" t="s">
        <v>432</v>
      </c>
      <c r="B300" t="s">
        <v>434</v>
      </c>
      <c r="C300">
        <v>0.122057</v>
      </c>
      <c r="D300">
        <v>26.3443</v>
      </c>
      <c r="E300">
        <v>9.6537299999999995</v>
      </c>
      <c r="F300">
        <v>2.4477800000000001E-2</v>
      </c>
      <c r="G300" t="s">
        <v>8</v>
      </c>
      <c r="H300" t="s">
        <v>16</v>
      </c>
    </row>
    <row r="301" spans="1:8" ht="15" customHeight="1" x14ac:dyDescent="0.25">
      <c r="A301" t="s">
        <v>435</v>
      </c>
      <c r="B301" t="s">
        <v>436</v>
      </c>
      <c r="C301">
        <v>0.20224700000000001</v>
      </c>
      <c r="D301">
        <v>82.0351</v>
      </c>
      <c r="E301">
        <v>6.1725500000000002</v>
      </c>
      <c r="F301">
        <v>0.106782</v>
      </c>
      <c r="G301" t="s">
        <v>8</v>
      </c>
      <c r="H301" t="s">
        <v>16</v>
      </c>
    </row>
    <row r="302" spans="1:8" ht="15" customHeight="1" x14ac:dyDescent="0.25">
      <c r="A302" t="s">
        <v>437</v>
      </c>
      <c r="B302" t="s">
        <v>9</v>
      </c>
      <c r="C302">
        <v>0</v>
      </c>
      <c r="D302">
        <v>0</v>
      </c>
      <c r="E302">
        <v>0</v>
      </c>
      <c r="F302">
        <v>0</v>
      </c>
      <c r="G302" t="s">
        <v>8</v>
      </c>
      <c r="H302" t="s">
        <v>8</v>
      </c>
    </row>
    <row r="303" spans="1:8" ht="15" customHeight="1" x14ac:dyDescent="0.25">
      <c r="A303" t="s">
        <v>437</v>
      </c>
      <c r="B303" t="s">
        <v>12</v>
      </c>
      <c r="C303">
        <v>0</v>
      </c>
      <c r="D303">
        <v>0</v>
      </c>
      <c r="E303">
        <v>0</v>
      </c>
      <c r="F303">
        <v>0</v>
      </c>
      <c r="G303" t="s">
        <v>8</v>
      </c>
      <c r="H303" t="s">
        <v>8</v>
      </c>
    </row>
    <row r="304" spans="1:8" ht="15" customHeight="1" x14ac:dyDescent="0.25">
      <c r="A304" t="s">
        <v>437</v>
      </c>
      <c r="B304" t="s">
        <v>13</v>
      </c>
      <c r="C304">
        <v>0</v>
      </c>
      <c r="D304">
        <v>0</v>
      </c>
      <c r="E304">
        <v>0</v>
      </c>
      <c r="F304">
        <v>0</v>
      </c>
      <c r="G304" t="s">
        <v>8</v>
      </c>
      <c r="H304" t="s">
        <v>8</v>
      </c>
    </row>
    <row r="305" spans="1:8" ht="15" customHeight="1" x14ac:dyDescent="0.25">
      <c r="A305" t="s">
        <v>437</v>
      </c>
      <c r="B305" t="s">
        <v>14</v>
      </c>
      <c r="C305">
        <v>0</v>
      </c>
      <c r="D305">
        <v>0</v>
      </c>
      <c r="E305">
        <v>0</v>
      </c>
      <c r="F305">
        <v>0</v>
      </c>
      <c r="G305" t="s">
        <v>8</v>
      </c>
      <c r="H305" t="s">
        <v>8</v>
      </c>
    </row>
    <row r="306" spans="1:8" ht="15" customHeight="1" x14ac:dyDescent="0.25">
      <c r="A306" t="s">
        <v>437</v>
      </c>
      <c r="B306" t="s">
        <v>15</v>
      </c>
      <c r="C306">
        <v>0</v>
      </c>
      <c r="D306">
        <v>0</v>
      </c>
      <c r="E306">
        <v>0</v>
      </c>
      <c r="F306">
        <v>0</v>
      </c>
      <c r="G306" t="s">
        <v>8</v>
      </c>
      <c r="H306" t="s">
        <v>8</v>
      </c>
    </row>
    <row r="307" spans="1:8" ht="15" customHeight="1" x14ac:dyDescent="0.25">
      <c r="A307" t="s">
        <v>437</v>
      </c>
      <c r="B307" t="s">
        <v>18</v>
      </c>
      <c r="C307">
        <v>0</v>
      </c>
      <c r="D307">
        <v>0</v>
      </c>
      <c r="E307">
        <v>0</v>
      </c>
      <c r="F307">
        <v>0</v>
      </c>
      <c r="G307" t="s">
        <v>8</v>
      </c>
      <c r="H307" t="s">
        <v>8</v>
      </c>
    </row>
    <row r="308" spans="1:8" ht="15" customHeight="1" x14ac:dyDescent="0.25">
      <c r="A308" t="s">
        <v>437</v>
      </c>
      <c r="B308" t="s">
        <v>19</v>
      </c>
      <c r="C308">
        <v>0</v>
      </c>
      <c r="D308">
        <v>0</v>
      </c>
      <c r="E308">
        <v>0</v>
      </c>
      <c r="F308">
        <v>0</v>
      </c>
      <c r="G308" t="s">
        <v>8</v>
      </c>
      <c r="H308" t="s">
        <v>8</v>
      </c>
    </row>
    <row r="309" spans="1:8" ht="15" customHeight="1" x14ac:dyDescent="0.25">
      <c r="A309" t="s">
        <v>437</v>
      </c>
      <c r="B309" t="s">
        <v>20</v>
      </c>
      <c r="C309">
        <v>0</v>
      </c>
      <c r="D309">
        <v>0</v>
      </c>
      <c r="E309">
        <v>0</v>
      </c>
      <c r="F309">
        <v>0</v>
      </c>
      <c r="G309" t="s">
        <v>8</v>
      </c>
      <c r="H309" t="s">
        <v>8</v>
      </c>
    </row>
    <row r="310" spans="1:8" ht="15" customHeight="1" x14ac:dyDescent="0.25">
      <c r="A310" t="s">
        <v>438</v>
      </c>
      <c r="B310" t="s">
        <v>439</v>
      </c>
      <c r="C310">
        <v>0.222048</v>
      </c>
      <c r="D310">
        <v>40.355600000000003</v>
      </c>
      <c r="E310">
        <v>4.40916</v>
      </c>
      <c r="F310">
        <v>5.2050199999999998E-2</v>
      </c>
      <c r="G310" t="s">
        <v>8</v>
      </c>
      <c r="H310" t="s">
        <v>16</v>
      </c>
    </row>
    <row r="311" spans="1:8" ht="15" customHeight="1" x14ac:dyDescent="0.25">
      <c r="A311" t="s">
        <v>440</v>
      </c>
      <c r="B311" t="s">
        <v>441</v>
      </c>
      <c r="C311">
        <v>6.3547000000000006E-2</v>
      </c>
      <c r="D311">
        <v>9.8657599999999999</v>
      </c>
      <c r="E311">
        <v>7.61707</v>
      </c>
      <c r="F311">
        <v>0</v>
      </c>
      <c r="G311" t="s">
        <v>16</v>
      </c>
      <c r="H311" t="s">
        <v>16</v>
      </c>
    </row>
    <row r="312" spans="1:8" ht="15" customHeight="1" x14ac:dyDescent="0.25">
      <c r="A312" t="s">
        <v>440</v>
      </c>
      <c r="B312" t="s">
        <v>442</v>
      </c>
      <c r="C312">
        <v>8.8291300000000003E-2</v>
      </c>
      <c r="D312">
        <v>13.992900000000001</v>
      </c>
      <c r="E312">
        <v>7.5486000000000004</v>
      </c>
      <c r="F312">
        <v>1.2707E-2</v>
      </c>
      <c r="G312" t="s">
        <v>16</v>
      </c>
      <c r="H312" t="s">
        <v>16</v>
      </c>
    </row>
    <row r="313" spans="1:8" ht="15" customHeight="1" x14ac:dyDescent="0.25">
      <c r="A313" t="s">
        <v>440</v>
      </c>
      <c r="B313" t="s">
        <v>443</v>
      </c>
      <c r="C313">
        <v>7.1196200000000001E-2</v>
      </c>
      <c r="D313">
        <v>12.6243</v>
      </c>
      <c r="E313">
        <v>8.9964399999999998</v>
      </c>
      <c r="F313">
        <v>2.6857700000000001E-3</v>
      </c>
      <c r="G313" t="s">
        <v>16</v>
      </c>
      <c r="H313" t="s">
        <v>16</v>
      </c>
    </row>
    <row r="314" spans="1:8" ht="15" customHeight="1" x14ac:dyDescent="0.25">
      <c r="A314" t="s">
        <v>440</v>
      </c>
      <c r="B314" t="s">
        <v>444</v>
      </c>
      <c r="C314">
        <v>8.6890300000000004E-2</v>
      </c>
      <c r="D314">
        <v>17.127800000000001</v>
      </c>
      <c r="E314">
        <v>8.4172700000000003</v>
      </c>
      <c r="F314">
        <v>1.9034800000000001E-2</v>
      </c>
      <c r="G314" t="s">
        <v>16</v>
      </c>
      <c r="H314" t="s">
        <v>16</v>
      </c>
    </row>
    <row r="315" spans="1:8" ht="15" customHeight="1" x14ac:dyDescent="0.25">
      <c r="A315" t="s">
        <v>445</v>
      </c>
      <c r="B315" t="s">
        <v>446</v>
      </c>
      <c r="C315">
        <v>7.2477899999999998E-2</v>
      </c>
      <c r="D315">
        <v>10.851000000000001</v>
      </c>
      <c r="E315">
        <v>2.0891799999999998</v>
      </c>
      <c r="F315">
        <v>4.1832500000000002E-2</v>
      </c>
      <c r="G315" t="s">
        <v>16</v>
      </c>
      <c r="H315" t="s">
        <v>16</v>
      </c>
    </row>
    <row r="316" spans="1:8" ht="15" customHeight="1" x14ac:dyDescent="0.25">
      <c r="A316" t="s">
        <v>445</v>
      </c>
      <c r="B316" t="s">
        <v>447</v>
      </c>
      <c r="C316">
        <v>0.30046299999999998</v>
      </c>
      <c r="D316">
        <v>42.119599999999998</v>
      </c>
      <c r="E316">
        <v>13.477600000000001</v>
      </c>
      <c r="F316">
        <v>0.13879</v>
      </c>
      <c r="G316" t="s">
        <v>16</v>
      </c>
      <c r="H316" t="s">
        <v>16</v>
      </c>
    </row>
    <row r="317" spans="1:8" ht="15" customHeight="1" x14ac:dyDescent="0.25">
      <c r="A317" t="s">
        <v>448</v>
      </c>
      <c r="B317" t="s">
        <v>449</v>
      </c>
      <c r="C317">
        <v>0.167791</v>
      </c>
      <c r="D317">
        <v>27.1252</v>
      </c>
      <c r="E317">
        <v>5.53965</v>
      </c>
      <c r="F317">
        <v>2.2198599999999999E-2</v>
      </c>
      <c r="G317" t="s">
        <v>16</v>
      </c>
      <c r="H317" t="s">
        <v>16</v>
      </c>
    </row>
    <row r="318" spans="1:8" ht="15" customHeight="1" x14ac:dyDescent="0.25">
      <c r="A318" t="s">
        <v>450</v>
      </c>
      <c r="B318" t="s">
        <v>451</v>
      </c>
      <c r="C318">
        <v>0.23319300000000001</v>
      </c>
      <c r="D318">
        <v>52.523800000000001</v>
      </c>
      <c r="E318">
        <v>10.666</v>
      </c>
      <c r="F318">
        <v>0.10843800000000001</v>
      </c>
      <c r="G318" t="s">
        <v>16</v>
      </c>
      <c r="H318" t="s">
        <v>16</v>
      </c>
    </row>
    <row r="319" spans="1:8" ht="15" customHeight="1" x14ac:dyDescent="0.25">
      <c r="A319" t="s">
        <v>450</v>
      </c>
      <c r="B319" t="s">
        <v>452</v>
      </c>
      <c r="C319">
        <v>0.13785</v>
      </c>
      <c r="D319">
        <v>21.613700000000001</v>
      </c>
      <c r="E319">
        <v>8.9089600000000004</v>
      </c>
      <c r="F319">
        <v>2.4136000000000001E-2</v>
      </c>
      <c r="G319" t="s">
        <v>16</v>
      </c>
      <c r="H319" t="s">
        <v>16</v>
      </c>
    </row>
    <row r="320" spans="1:8" ht="15" customHeight="1" x14ac:dyDescent="0.25">
      <c r="A320" t="s">
        <v>450</v>
      </c>
      <c r="B320" t="s">
        <v>453</v>
      </c>
      <c r="C320">
        <v>0.122749</v>
      </c>
      <c r="D320">
        <v>69.531400000000005</v>
      </c>
      <c r="E320">
        <v>3.6559499999999998</v>
      </c>
      <c r="F320">
        <v>1.5335700000000001E-2</v>
      </c>
      <c r="G320" t="s">
        <v>16</v>
      </c>
      <c r="H320" t="s">
        <v>16</v>
      </c>
    </row>
    <row r="321" spans="1:8" ht="15" customHeight="1" x14ac:dyDescent="0.25">
      <c r="A321" t="s">
        <v>450</v>
      </c>
      <c r="B321" t="s">
        <v>454</v>
      </c>
      <c r="C321">
        <v>1.02468</v>
      </c>
      <c r="D321">
        <v>217.16300000000001</v>
      </c>
      <c r="E321">
        <v>2.95919</v>
      </c>
      <c r="F321">
        <v>0.147123</v>
      </c>
      <c r="G321" t="s">
        <v>16</v>
      </c>
      <c r="H321" t="s">
        <v>16</v>
      </c>
    </row>
    <row r="322" spans="1:8" ht="15" customHeight="1" x14ac:dyDescent="0.25">
      <c r="A322" t="s">
        <v>450</v>
      </c>
      <c r="B322" t="s">
        <v>455</v>
      </c>
      <c r="C322">
        <v>0.176784</v>
      </c>
      <c r="D322">
        <v>15.6776</v>
      </c>
      <c r="E322">
        <v>15.6877</v>
      </c>
      <c r="F322">
        <v>2.7728699999999998E-2</v>
      </c>
      <c r="G322" t="s">
        <v>16</v>
      </c>
      <c r="H322" t="s">
        <v>16</v>
      </c>
    </row>
    <row r="323" spans="1:8" ht="15" customHeight="1" x14ac:dyDescent="0.25">
      <c r="A323" t="s">
        <v>456</v>
      </c>
      <c r="B323" t="s">
        <v>457</v>
      </c>
      <c r="C323">
        <v>0</v>
      </c>
      <c r="D323">
        <v>0</v>
      </c>
      <c r="E323">
        <v>0</v>
      </c>
      <c r="F323">
        <v>0</v>
      </c>
      <c r="G323" t="s">
        <v>8</v>
      </c>
      <c r="H323" t="s">
        <v>8</v>
      </c>
    </row>
    <row r="324" spans="1:8" ht="15" customHeight="1" x14ac:dyDescent="0.25">
      <c r="A324" t="s">
        <v>456</v>
      </c>
      <c r="B324" s="6" t="s">
        <v>1020</v>
      </c>
      <c r="C324">
        <v>0</v>
      </c>
      <c r="D324">
        <v>0</v>
      </c>
      <c r="E324">
        <v>0</v>
      </c>
      <c r="F324">
        <v>0</v>
      </c>
      <c r="G324" t="s">
        <v>8</v>
      </c>
      <c r="H324" t="s">
        <v>8</v>
      </c>
    </row>
    <row r="325" spans="1:8" ht="15" customHeight="1" x14ac:dyDescent="0.25">
      <c r="A325" t="s">
        <v>456</v>
      </c>
      <c r="B325" t="s">
        <v>458</v>
      </c>
      <c r="C325">
        <v>0</v>
      </c>
      <c r="D325">
        <v>0</v>
      </c>
      <c r="E325">
        <v>0</v>
      </c>
      <c r="F325">
        <v>0</v>
      </c>
      <c r="G325" t="s">
        <v>8</v>
      </c>
      <c r="H325" t="s">
        <v>8</v>
      </c>
    </row>
    <row r="326" spans="1:8" ht="15" customHeight="1" x14ac:dyDescent="0.25">
      <c r="A326" t="s">
        <v>456</v>
      </c>
      <c r="B326" t="s">
        <v>459</v>
      </c>
      <c r="C326">
        <v>0</v>
      </c>
      <c r="D326">
        <v>0</v>
      </c>
      <c r="E326">
        <v>0</v>
      </c>
      <c r="F326">
        <v>0</v>
      </c>
      <c r="G326" t="s">
        <v>8</v>
      </c>
      <c r="H326" t="s">
        <v>8</v>
      </c>
    </row>
    <row r="327" spans="1:8" ht="15" customHeight="1" x14ac:dyDescent="0.25">
      <c r="A327" t="s">
        <v>460</v>
      </c>
      <c r="B327" t="s">
        <v>17</v>
      </c>
      <c r="C327">
        <v>0</v>
      </c>
      <c r="D327">
        <v>0</v>
      </c>
      <c r="E327">
        <v>0</v>
      </c>
      <c r="F327">
        <v>0</v>
      </c>
      <c r="G327" t="s">
        <v>8</v>
      </c>
      <c r="H327" t="s">
        <v>8</v>
      </c>
    </row>
    <row r="328" spans="1:8" ht="15" customHeight="1" x14ac:dyDescent="0.25">
      <c r="A328" t="s">
        <v>461</v>
      </c>
      <c r="B328" t="s">
        <v>462</v>
      </c>
      <c r="C328" t="s">
        <v>40</v>
      </c>
      <c r="D328" t="s">
        <v>40</v>
      </c>
      <c r="E328">
        <v>0</v>
      </c>
      <c r="F328" t="s">
        <v>40</v>
      </c>
      <c r="G328" t="s">
        <v>8</v>
      </c>
      <c r="H328" t="s">
        <v>8</v>
      </c>
    </row>
    <row r="329" spans="1:8" ht="15" customHeight="1" x14ac:dyDescent="0.25">
      <c r="A329" t="s">
        <v>463</v>
      </c>
      <c r="B329" t="s">
        <v>464</v>
      </c>
      <c r="C329">
        <v>0.115782</v>
      </c>
      <c r="D329">
        <v>23.589500000000001</v>
      </c>
      <c r="E329">
        <v>10.237399999999999</v>
      </c>
      <c r="F329">
        <v>8.3477099999999995E-3</v>
      </c>
      <c r="G329" t="s">
        <v>16</v>
      </c>
      <c r="H329" t="s">
        <v>16</v>
      </c>
    </row>
    <row r="330" spans="1:8" ht="15" customHeight="1" x14ac:dyDescent="0.25">
      <c r="A330" t="s">
        <v>463</v>
      </c>
      <c r="B330" t="s">
        <v>465</v>
      </c>
      <c r="C330">
        <v>0.16834499999999999</v>
      </c>
      <c r="D330">
        <v>25.823899999999998</v>
      </c>
      <c r="E330">
        <v>12.7651</v>
      </c>
      <c r="F330">
        <v>3.1930399999999998E-2</v>
      </c>
      <c r="G330" t="s">
        <v>16</v>
      </c>
      <c r="H330" t="s">
        <v>16</v>
      </c>
    </row>
    <row r="331" spans="1:8" ht="15" customHeight="1" x14ac:dyDescent="0.25">
      <c r="A331" t="s">
        <v>466</v>
      </c>
      <c r="B331" t="s">
        <v>467</v>
      </c>
      <c r="C331">
        <v>0</v>
      </c>
      <c r="D331">
        <v>0</v>
      </c>
      <c r="E331">
        <v>0</v>
      </c>
      <c r="F331">
        <v>0</v>
      </c>
      <c r="G331" t="s">
        <v>8</v>
      </c>
      <c r="H331" t="s">
        <v>8</v>
      </c>
    </row>
    <row r="332" spans="1:8" ht="15" customHeight="1" x14ac:dyDescent="0.25">
      <c r="A332" t="s">
        <v>468</v>
      </c>
      <c r="B332" t="s">
        <v>469</v>
      </c>
      <c r="C332">
        <v>0.20250000000000001</v>
      </c>
      <c r="D332">
        <v>48.906799999999997</v>
      </c>
      <c r="E332">
        <v>11.3621</v>
      </c>
      <c r="F332">
        <v>9.8543900000000004E-2</v>
      </c>
      <c r="G332" t="s">
        <v>8</v>
      </c>
      <c r="H332" t="s">
        <v>16</v>
      </c>
    </row>
    <row r="333" spans="1:8" ht="15" customHeight="1" x14ac:dyDescent="0.25">
      <c r="A333" t="s">
        <v>468</v>
      </c>
      <c r="B333" t="s">
        <v>470</v>
      </c>
      <c r="C333">
        <v>0.68646399999999996</v>
      </c>
      <c r="D333">
        <v>3.2989600000000001</v>
      </c>
      <c r="E333">
        <v>7.3815</v>
      </c>
      <c r="F333">
        <v>0</v>
      </c>
      <c r="G333" t="s">
        <v>16</v>
      </c>
      <c r="H333" t="s">
        <v>16</v>
      </c>
    </row>
    <row r="334" spans="1:8" ht="15" customHeight="1" x14ac:dyDescent="0.25">
      <c r="A334" t="s">
        <v>468</v>
      </c>
      <c r="B334" t="s">
        <v>471</v>
      </c>
      <c r="C334">
        <v>0.453376</v>
      </c>
      <c r="D334">
        <v>85.731899999999996</v>
      </c>
      <c r="E334">
        <v>18.245799999999999</v>
      </c>
      <c r="F334">
        <v>0.24182300000000001</v>
      </c>
      <c r="G334" t="s">
        <v>16</v>
      </c>
      <c r="H334" t="s">
        <v>16</v>
      </c>
    </row>
    <row r="335" spans="1:8" ht="15" customHeight="1" x14ac:dyDescent="0.25">
      <c r="A335" t="s">
        <v>468</v>
      </c>
      <c r="B335" t="s">
        <v>472</v>
      </c>
      <c r="C335">
        <v>0.13469900000000001</v>
      </c>
      <c r="D335">
        <v>8.7900299999999998</v>
      </c>
      <c r="E335">
        <v>7.5513700000000004</v>
      </c>
      <c r="F335">
        <v>2.9499800000000001E-3</v>
      </c>
      <c r="G335" t="s">
        <v>16</v>
      </c>
      <c r="H335" t="s">
        <v>16</v>
      </c>
    </row>
    <row r="336" spans="1:8" ht="15" customHeight="1" x14ac:dyDescent="0.25">
      <c r="A336" t="s">
        <v>473</v>
      </c>
      <c r="B336" t="s">
        <v>474</v>
      </c>
      <c r="C336">
        <v>7.4994099999999994E-2</v>
      </c>
      <c r="D336">
        <v>37.203299999999999</v>
      </c>
      <c r="E336">
        <v>4.2050599999999996</v>
      </c>
      <c r="F336">
        <v>2.2361700000000002E-2</v>
      </c>
      <c r="G336" t="s">
        <v>16</v>
      </c>
      <c r="H336" t="s">
        <v>16</v>
      </c>
    </row>
    <row r="337" spans="1:8" ht="15" customHeight="1" x14ac:dyDescent="0.25">
      <c r="A337" t="s">
        <v>475</v>
      </c>
      <c r="B337" t="s">
        <v>476</v>
      </c>
      <c r="C337">
        <v>0</v>
      </c>
      <c r="D337">
        <v>0</v>
      </c>
      <c r="E337">
        <v>0</v>
      </c>
      <c r="F337">
        <v>0</v>
      </c>
      <c r="G337" t="s">
        <v>8</v>
      </c>
      <c r="H337" t="s">
        <v>8</v>
      </c>
    </row>
    <row r="338" spans="1:8" ht="15" customHeight="1" x14ac:dyDescent="0.25">
      <c r="A338" t="s">
        <v>477</v>
      </c>
      <c r="B338" t="s">
        <v>478</v>
      </c>
      <c r="C338">
        <v>0.120976</v>
      </c>
      <c r="D338">
        <v>24.195599999999999</v>
      </c>
      <c r="E338">
        <v>10.5549</v>
      </c>
      <c r="F338">
        <v>7.7707599999999998E-3</v>
      </c>
      <c r="G338" t="s">
        <v>16</v>
      </c>
      <c r="H338" t="s">
        <v>16</v>
      </c>
    </row>
    <row r="339" spans="1:8" ht="15" customHeight="1" x14ac:dyDescent="0.25">
      <c r="A339" t="s">
        <v>477</v>
      </c>
      <c r="B339" t="s">
        <v>479</v>
      </c>
      <c r="C339">
        <v>6.2710799999999997E-2</v>
      </c>
      <c r="D339">
        <v>11.757400000000001</v>
      </c>
      <c r="E339">
        <v>4.5003099999999998</v>
      </c>
      <c r="F339">
        <v>4.3067599999999998E-3</v>
      </c>
      <c r="G339" t="s">
        <v>16</v>
      </c>
      <c r="H339" t="s">
        <v>16</v>
      </c>
    </row>
    <row r="340" spans="1:8" ht="15" customHeight="1" x14ac:dyDescent="0.25">
      <c r="A340" t="s">
        <v>477</v>
      </c>
      <c r="B340" t="s">
        <v>480</v>
      </c>
      <c r="C340">
        <v>6.2876199999999993E-2</v>
      </c>
      <c r="D340">
        <v>17.1159</v>
      </c>
      <c r="E340">
        <v>9.6450600000000009</v>
      </c>
      <c r="F340">
        <v>1.27797E-2</v>
      </c>
      <c r="G340" t="s">
        <v>16</v>
      </c>
      <c r="H340" t="s">
        <v>16</v>
      </c>
    </row>
    <row r="341" spans="1:8" ht="15" customHeight="1" x14ac:dyDescent="0.25">
      <c r="A341" t="s">
        <v>477</v>
      </c>
      <c r="B341" t="s">
        <v>481</v>
      </c>
      <c r="C341">
        <v>0.153333</v>
      </c>
      <c r="D341">
        <v>91.863500000000002</v>
      </c>
      <c r="E341">
        <v>5.5113700000000003</v>
      </c>
      <c r="F341">
        <v>9.2508000000000007E-2</v>
      </c>
      <c r="G341" t="s">
        <v>16</v>
      </c>
      <c r="H341" t="s">
        <v>16</v>
      </c>
    </row>
    <row r="342" spans="1:8" ht="15" customHeight="1" x14ac:dyDescent="0.25">
      <c r="A342" t="s">
        <v>477</v>
      </c>
      <c r="B342" t="s">
        <v>482</v>
      </c>
      <c r="C342">
        <v>0.29115400000000002</v>
      </c>
      <c r="D342">
        <v>67.797300000000007</v>
      </c>
      <c r="E342">
        <v>7.7513399999999999</v>
      </c>
      <c r="F342">
        <v>0.15312200000000001</v>
      </c>
      <c r="G342" t="s">
        <v>16</v>
      </c>
      <c r="H342" t="s">
        <v>16</v>
      </c>
    </row>
    <row r="343" spans="1:8" ht="15" customHeight="1" x14ac:dyDescent="0.25">
      <c r="A343" t="s">
        <v>477</v>
      </c>
      <c r="B343" t="s">
        <v>483</v>
      </c>
      <c r="C343">
        <v>0.103876</v>
      </c>
      <c r="D343">
        <v>22.610900000000001</v>
      </c>
      <c r="E343">
        <v>8.1010000000000009</v>
      </c>
      <c r="F343">
        <v>2.7048900000000001E-2</v>
      </c>
      <c r="G343" t="s">
        <v>16</v>
      </c>
      <c r="H343" t="s">
        <v>16</v>
      </c>
    </row>
    <row r="344" spans="1:8" ht="15" customHeight="1" x14ac:dyDescent="0.25">
      <c r="A344" t="s">
        <v>484</v>
      </c>
      <c r="B344" t="s">
        <v>485</v>
      </c>
      <c r="C344">
        <v>1.30505</v>
      </c>
      <c r="D344">
        <v>62.033099999999997</v>
      </c>
      <c r="E344">
        <v>33.455100000000002</v>
      </c>
      <c r="F344">
        <v>0.13845099999999999</v>
      </c>
      <c r="G344" t="s">
        <v>16</v>
      </c>
      <c r="H344" t="s">
        <v>16</v>
      </c>
    </row>
    <row r="345" spans="1:8" ht="15" customHeight="1" x14ac:dyDescent="0.25">
      <c r="A345" t="s">
        <v>484</v>
      </c>
      <c r="B345" t="s">
        <v>486</v>
      </c>
      <c r="C345">
        <v>6.4997299999999994E-2</v>
      </c>
      <c r="D345">
        <v>32.287500000000001</v>
      </c>
      <c r="E345">
        <v>3.8660199999999998</v>
      </c>
      <c r="F345">
        <v>5.2237200000000003E-3</v>
      </c>
      <c r="G345" t="s">
        <v>16</v>
      </c>
      <c r="H345" t="s">
        <v>16</v>
      </c>
    </row>
    <row r="346" spans="1:8" ht="15" customHeight="1" x14ac:dyDescent="0.25">
      <c r="A346" t="s">
        <v>487</v>
      </c>
      <c r="B346" t="s">
        <v>488</v>
      </c>
      <c r="C346">
        <v>0.159969</v>
      </c>
      <c r="D346">
        <v>44.1205</v>
      </c>
      <c r="E346">
        <v>8.59849</v>
      </c>
      <c r="F346">
        <v>1.27347E-2</v>
      </c>
      <c r="G346" t="s">
        <v>16</v>
      </c>
      <c r="H346" t="s">
        <v>16</v>
      </c>
    </row>
    <row r="347" spans="1:8" ht="15" customHeight="1" x14ac:dyDescent="0.25">
      <c r="A347" t="s">
        <v>489</v>
      </c>
      <c r="B347" t="s">
        <v>490</v>
      </c>
      <c r="C347">
        <v>0.119282</v>
      </c>
      <c r="D347">
        <v>19.5228</v>
      </c>
      <c r="E347">
        <v>9.4656099999999999</v>
      </c>
      <c r="F347">
        <v>1.4705599999999999E-2</v>
      </c>
      <c r="G347" t="s">
        <v>8</v>
      </c>
      <c r="H347" t="s">
        <v>16</v>
      </c>
    </row>
    <row r="348" spans="1:8" ht="15" customHeight="1" x14ac:dyDescent="0.25">
      <c r="A348" t="s">
        <v>489</v>
      </c>
      <c r="B348" t="s">
        <v>491</v>
      </c>
      <c r="C348">
        <v>0.234657</v>
      </c>
      <c r="D348">
        <v>25.381799999999998</v>
      </c>
      <c r="E348">
        <v>12.924099999999999</v>
      </c>
      <c r="F348">
        <v>3.0831799999999999E-2</v>
      </c>
      <c r="G348" t="s">
        <v>8</v>
      </c>
      <c r="H348" t="s">
        <v>16</v>
      </c>
    </row>
    <row r="349" spans="1:8" ht="15" customHeight="1" x14ac:dyDescent="0.25">
      <c r="A349" t="s">
        <v>492</v>
      </c>
      <c r="B349" t="s">
        <v>492</v>
      </c>
      <c r="C349">
        <v>0.117539</v>
      </c>
      <c r="D349">
        <v>17.012</v>
      </c>
      <c r="E349">
        <v>0</v>
      </c>
      <c r="F349">
        <v>0.42</v>
      </c>
      <c r="G349" t="s">
        <v>8</v>
      </c>
      <c r="H349" t="s">
        <v>8</v>
      </c>
    </row>
    <row r="350" spans="1:8" ht="15" customHeight="1" x14ac:dyDescent="0.25">
      <c r="A350" t="s">
        <v>493</v>
      </c>
      <c r="B350" s="6" t="s">
        <v>1021</v>
      </c>
      <c r="C350">
        <v>0</v>
      </c>
      <c r="D350">
        <v>0</v>
      </c>
      <c r="E350">
        <v>0</v>
      </c>
      <c r="F350">
        <v>0</v>
      </c>
      <c r="G350" t="s">
        <v>8</v>
      </c>
      <c r="H350" t="s">
        <v>8</v>
      </c>
    </row>
    <row r="351" spans="1:8" ht="15" customHeight="1" x14ac:dyDescent="0.25">
      <c r="A351" t="s">
        <v>495</v>
      </c>
      <c r="B351" t="s">
        <v>494</v>
      </c>
      <c r="C351">
        <v>7.1400000000000005E-2</v>
      </c>
      <c r="D351">
        <v>10.334099999999999</v>
      </c>
      <c r="E351">
        <v>0</v>
      </c>
      <c r="F351">
        <v>9.6049199999999994E-3</v>
      </c>
      <c r="G351" t="s">
        <v>8</v>
      </c>
      <c r="H351" t="s">
        <v>16</v>
      </c>
    </row>
    <row r="352" spans="1:8" ht="15" customHeight="1" x14ac:dyDescent="0.25">
      <c r="A352" t="s">
        <v>496</v>
      </c>
      <c r="B352" t="s">
        <v>497</v>
      </c>
      <c r="C352">
        <v>7.3216299999999998E-2</v>
      </c>
      <c r="D352">
        <v>8.2247500000000002</v>
      </c>
      <c r="E352">
        <v>6.2071399999999999</v>
      </c>
      <c r="F352">
        <v>6.5644100000000001E-4</v>
      </c>
      <c r="G352" t="s">
        <v>8</v>
      </c>
      <c r="H352" t="s">
        <v>16</v>
      </c>
    </row>
    <row r="353" spans="1:8" ht="15" customHeight="1" x14ac:dyDescent="0.25">
      <c r="A353" t="s">
        <v>498</v>
      </c>
      <c r="B353" t="s">
        <v>499</v>
      </c>
      <c r="C353">
        <v>9.4936699999999999E-2</v>
      </c>
      <c r="D353">
        <v>15.724399999999999</v>
      </c>
      <c r="E353">
        <v>9.2025500000000005</v>
      </c>
      <c r="F353">
        <v>2.27925E-3</v>
      </c>
      <c r="G353" t="s">
        <v>16</v>
      </c>
      <c r="H353" t="s">
        <v>16</v>
      </c>
    </row>
    <row r="354" spans="1:8" ht="15" customHeight="1" x14ac:dyDescent="0.25">
      <c r="A354" t="s">
        <v>500</v>
      </c>
      <c r="B354" t="s">
        <v>501</v>
      </c>
      <c r="C354">
        <v>3.3095100000000002E-2</v>
      </c>
      <c r="D354">
        <v>9.2144700000000004</v>
      </c>
      <c r="E354">
        <v>6.9552399999999999</v>
      </c>
      <c r="F354">
        <v>4.5059599999999999E-4</v>
      </c>
      <c r="G354" t="s">
        <v>16</v>
      </c>
      <c r="H354" t="s">
        <v>16</v>
      </c>
    </row>
    <row r="355" spans="1:8" ht="15" customHeight="1" x14ac:dyDescent="0.25">
      <c r="A355" t="s">
        <v>502</v>
      </c>
      <c r="B355" t="s">
        <v>503</v>
      </c>
      <c r="C355">
        <v>0.166433</v>
      </c>
      <c r="D355">
        <v>8.6591199999999997</v>
      </c>
      <c r="E355">
        <v>17.0063</v>
      </c>
      <c r="F355">
        <v>0</v>
      </c>
      <c r="G355" t="s">
        <v>8</v>
      </c>
      <c r="H355" t="s">
        <v>16</v>
      </c>
    </row>
    <row r="356" spans="1:8" ht="15" customHeight="1" x14ac:dyDescent="0.25">
      <c r="A356" t="s">
        <v>502</v>
      </c>
      <c r="B356" t="s">
        <v>504</v>
      </c>
      <c r="C356">
        <v>0.15878999999999999</v>
      </c>
      <c r="D356">
        <v>9.6482100000000006</v>
      </c>
      <c r="E356">
        <v>16.886500000000002</v>
      </c>
      <c r="F356">
        <v>0</v>
      </c>
      <c r="G356" t="s">
        <v>8</v>
      </c>
      <c r="H356" t="s">
        <v>16</v>
      </c>
    </row>
    <row r="357" spans="1:8" ht="15" customHeight="1" x14ac:dyDescent="0.25">
      <c r="A357" t="s">
        <v>502</v>
      </c>
      <c r="B357" t="s">
        <v>505</v>
      </c>
      <c r="C357">
        <v>0.1338</v>
      </c>
      <c r="D357">
        <v>84.343999999999994</v>
      </c>
      <c r="E357">
        <v>5.4289300000000003</v>
      </c>
      <c r="F357">
        <v>1.6839699999999999E-3</v>
      </c>
      <c r="G357" t="s">
        <v>8</v>
      </c>
      <c r="H357" t="s">
        <v>16</v>
      </c>
    </row>
    <row r="358" spans="1:8" ht="15" customHeight="1" x14ac:dyDescent="0.25">
      <c r="A358" t="s">
        <v>506</v>
      </c>
      <c r="B358" t="s">
        <v>507</v>
      </c>
      <c r="C358">
        <v>0.20374300000000001</v>
      </c>
      <c r="D358">
        <v>18.630299999999998</v>
      </c>
      <c r="E358">
        <v>17.152699999999999</v>
      </c>
      <c r="F358">
        <v>2.0299899999999999E-2</v>
      </c>
      <c r="G358" t="s">
        <v>8</v>
      </c>
      <c r="H358" t="s">
        <v>16</v>
      </c>
    </row>
    <row r="359" spans="1:8" ht="15" customHeight="1" x14ac:dyDescent="0.25">
      <c r="A359" t="s">
        <v>506</v>
      </c>
      <c r="B359" t="s">
        <v>508</v>
      </c>
      <c r="C359">
        <v>0.183085</v>
      </c>
      <c r="D359">
        <v>14.121499999999999</v>
      </c>
      <c r="E359">
        <v>15.914099999999999</v>
      </c>
      <c r="F359">
        <v>6.86698E-3</v>
      </c>
      <c r="G359" t="s">
        <v>8</v>
      </c>
      <c r="H359" t="s">
        <v>16</v>
      </c>
    </row>
    <row r="360" spans="1:8" ht="15" customHeight="1" x14ac:dyDescent="0.25">
      <c r="A360" t="s">
        <v>506</v>
      </c>
      <c r="B360" t="s">
        <v>509</v>
      </c>
      <c r="C360">
        <v>4.7078099999999998E-2</v>
      </c>
      <c r="D360">
        <v>8.4725999999999999</v>
      </c>
      <c r="E360">
        <v>3.3167599999999999</v>
      </c>
      <c r="F360">
        <v>7.3705100000000003E-3</v>
      </c>
      <c r="G360" t="s">
        <v>8</v>
      </c>
      <c r="H360" t="s">
        <v>16</v>
      </c>
    </row>
    <row r="361" spans="1:8" ht="15" customHeight="1" x14ac:dyDescent="0.25">
      <c r="A361" t="s">
        <v>510</v>
      </c>
      <c r="B361" t="s">
        <v>511</v>
      </c>
      <c r="C361">
        <v>0.29998000000000002</v>
      </c>
      <c r="D361">
        <v>37.243699999999997</v>
      </c>
      <c r="E361">
        <v>17.314900000000002</v>
      </c>
      <c r="F361">
        <v>8.8095999999999994E-2</v>
      </c>
      <c r="G361" t="s">
        <v>16</v>
      </c>
      <c r="H361" t="s">
        <v>16</v>
      </c>
    </row>
    <row r="362" spans="1:8" ht="15" customHeight="1" x14ac:dyDescent="0.25">
      <c r="A362" t="s">
        <v>510</v>
      </c>
      <c r="B362" t="s">
        <v>512</v>
      </c>
      <c r="C362">
        <v>0.22426599999999999</v>
      </c>
      <c r="D362">
        <v>10.249499999999999</v>
      </c>
      <c r="E362">
        <v>18.049199999999999</v>
      </c>
      <c r="F362">
        <v>5.3129300000000004E-3</v>
      </c>
      <c r="G362" t="s">
        <v>16</v>
      </c>
      <c r="H362" t="s">
        <v>16</v>
      </c>
    </row>
    <row r="363" spans="1:8" ht="15" customHeight="1" x14ac:dyDescent="0.25">
      <c r="A363" t="s">
        <v>510</v>
      </c>
      <c r="B363" t="s">
        <v>513</v>
      </c>
      <c r="C363">
        <v>0.101634</v>
      </c>
      <c r="D363">
        <v>23.6265</v>
      </c>
      <c r="E363">
        <v>10.6883</v>
      </c>
      <c r="F363">
        <v>2.7426499999999999E-2</v>
      </c>
      <c r="G363" t="s">
        <v>16</v>
      </c>
      <c r="H363" t="s">
        <v>16</v>
      </c>
    </row>
    <row r="364" spans="1:8" ht="15" customHeight="1" x14ac:dyDescent="0.25">
      <c r="A364" t="s">
        <v>510</v>
      </c>
      <c r="B364" t="s">
        <v>514</v>
      </c>
      <c r="C364">
        <v>0.21839800000000001</v>
      </c>
      <c r="D364">
        <v>48.319099999999999</v>
      </c>
      <c r="E364">
        <v>5.1162599999999996</v>
      </c>
      <c r="F364">
        <v>1.87745E-2</v>
      </c>
      <c r="G364" t="s">
        <v>16</v>
      </c>
      <c r="H364" t="s">
        <v>16</v>
      </c>
    </row>
    <row r="365" spans="1:8" ht="15" customHeight="1" x14ac:dyDescent="0.25">
      <c r="A365" t="s">
        <v>515</v>
      </c>
      <c r="B365" t="s">
        <v>516</v>
      </c>
      <c r="C365">
        <v>0.13325300000000001</v>
      </c>
      <c r="D365">
        <v>19.3247</v>
      </c>
      <c r="E365">
        <v>11.8621</v>
      </c>
      <c r="F365">
        <v>2.0752199999999998E-2</v>
      </c>
      <c r="G365" t="s">
        <v>16</v>
      </c>
      <c r="H365" t="s">
        <v>16</v>
      </c>
    </row>
    <row r="366" spans="1:8" ht="15" customHeight="1" x14ac:dyDescent="0.25">
      <c r="A366" t="s">
        <v>515</v>
      </c>
      <c r="B366" t="s">
        <v>517</v>
      </c>
      <c r="C366">
        <v>8.0515400000000001E-2</v>
      </c>
      <c r="D366">
        <v>13.778499999999999</v>
      </c>
      <c r="E366">
        <v>9.3954699999999995</v>
      </c>
      <c r="F366">
        <v>4.3564600000000004E-3</v>
      </c>
      <c r="G366" t="s">
        <v>16</v>
      </c>
      <c r="H366" t="s">
        <v>16</v>
      </c>
    </row>
    <row r="367" spans="1:8" ht="15" customHeight="1" x14ac:dyDescent="0.25">
      <c r="A367" t="s">
        <v>518</v>
      </c>
      <c r="B367" t="s">
        <v>519</v>
      </c>
      <c r="C367">
        <v>7.6188099999999995E-2</v>
      </c>
      <c r="D367">
        <v>16.082899999999999</v>
      </c>
      <c r="E367">
        <v>7.2941399999999996</v>
      </c>
      <c r="F367">
        <v>8.8912799999999997E-3</v>
      </c>
      <c r="G367" t="s">
        <v>16</v>
      </c>
      <c r="H367" t="s">
        <v>16</v>
      </c>
    </row>
    <row r="368" spans="1:8" ht="15" customHeight="1" x14ac:dyDescent="0.25">
      <c r="A368" t="s">
        <v>520</v>
      </c>
      <c r="B368" t="s">
        <v>521</v>
      </c>
      <c r="C368">
        <v>0.336982</v>
      </c>
      <c r="D368">
        <v>46.331099999999999</v>
      </c>
      <c r="E368">
        <v>18.9588</v>
      </c>
      <c r="F368">
        <v>9.5898700000000003E-2</v>
      </c>
      <c r="G368" t="s">
        <v>16</v>
      </c>
      <c r="H368" t="s">
        <v>16</v>
      </c>
    </row>
    <row r="369" spans="1:8" ht="15" customHeight="1" x14ac:dyDescent="0.25">
      <c r="A369" t="s">
        <v>520</v>
      </c>
      <c r="B369" t="s">
        <v>522</v>
      </c>
      <c r="C369">
        <v>1.9944199999999999E-2</v>
      </c>
      <c r="D369">
        <v>4.0514299999999999</v>
      </c>
      <c r="E369">
        <v>2.8612700000000002</v>
      </c>
      <c r="F369">
        <v>1.6641E-3</v>
      </c>
      <c r="G369" t="s">
        <v>8</v>
      </c>
      <c r="H369" t="s">
        <v>16</v>
      </c>
    </row>
    <row r="370" spans="1:8" ht="15" customHeight="1" x14ac:dyDescent="0.25">
      <c r="A370" t="s">
        <v>520</v>
      </c>
      <c r="B370" t="s">
        <v>523</v>
      </c>
      <c r="C370">
        <v>0.32166400000000001</v>
      </c>
      <c r="D370">
        <v>51.935299999999998</v>
      </c>
      <c r="E370">
        <v>18.860700000000001</v>
      </c>
      <c r="F370">
        <v>0.12228</v>
      </c>
      <c r="G370" t="s">
        <v>16</v>
      </c>
      <c r="H370" t="s">
        <v>16</v>
      </c>
    </row>
    <row r="371" spans="1:8" ht="15" customHeight="1" x14ac:dyDescent="0.25">
      <c r="A371" t="s">
        <v>524</v>
      </c>
      <c r="B371" t="s">
        <v>11</v>
      </c>
      <c r="C371">
        <v>0.12884399999999999</v>
      </c>
      <c r="D371">
        <v>24.299299999999999</v>
      </c>
      <c r="E371">
        <v>6.3060299999999998</v>
      </c>
      <c r="F371">
        <v>2.86486E-2</v>
      </c>
      <c r="G371" t="s">
        <v>8</v>
      </c>
      <c r="H371" t="s">
        <v>16</v>
      </c>
    </row>
    <row r="372" spans="1:8" ht="15" customHeight="1" x14ac:dyDescent="0.25">
      <c r="A372" t="s">
        <v>524</v>
      </c>
      <c r="B372" t="s">
        <v>525</v>
      </c>
      <c r="C372">
        <v>0.189912</v>
      </c>
      <c r="D372">
        <v>16.5642</v>
      </c>
      <c r="E372">
        <v>15.392099999999999</v>
      </c>
      <c r="F372">
        <v>1.45883E-2</v>
      </c>
      <c r="G372" t="s">
        <v>8</v>
      </c>
      <c r="H372" t="s">
        <v>16</v>
      </c>
    </row>
    <row r="373" spans="1:8" ht="15" customHeight="1" x14ac:dyDescent="0.25">
      <c r="A373" t="s">
        <v>524</v>
      </c>
      <c r="B373" t="s">
        <v>318</v>
      </c>
      <c r="C373">
        <v>0.103634</v>
      </c>
      <c r="D373">
        <v>22.023800000000001</v>
      </c>
      <c r="E373">
        <v>9.0850000000000009</v>
      </c>
      <c r="F373">
        <v>1.43657E-2</v>
      </c>
      <c r="G373" t="s">
        <v>8</v>
      </c>
      <c r="H373" t="s">
        <v>16</v>
      </c>
    </row>
    <row r="374" spans="1:8" ht="15" customHeight="1" x14ac:dyDescent="0.25">
      <c r="A374" t="s">
        <v>526</v>
      </c>
      <c r="B374" t="s">
        <v>527</v>
      </c>
      <c r="C374">
        <v>0.163328</v>
      </c>
      <c r="D374">
        <v>21.474399999999999</v>
      </c>
      <c r="E374">
        <v>7.9885000000000002</v>
      </c>
      <c r="F374">
        <v>4.54175E-2</v>
      </c>
      <c r="G374" t="s">
        <v>16</v>
      </c>
      <c r="H374" t="s">
        <v>16</v>
      </c>
    </row>
    <row r="375" spans="1:8" ht="15" customHeight="1" x14ac:dyDescent="0.25">
      <c r="A375" t="s">
        <v>526</v>
      </c>
      <c r="B375" t="s">
        <v>528</v>
      </c>
      <c r="C375">
        <v>7.77645E-2</v>
      </c>
      <c r="D375">
        <v>7.7374099999999997</v>
      </c>
      <c r="E375">
        <v>6.9800800000000001</v>
      </c>
      <c r="F375">
        <v>0</v>
      </c>
      <c r="G375" t="s">
        <v>16</v>
      </c>
      <c r="H375" t="s">
        <v>16</v>
      </c>
    </row>
    <row r="376" spans="1:8" ht="15" customHeight="1" x14ac:dyDescent="0.25">
      <c r="A376" t="s">
        <v>526</v>
      </c>
      <c r="B376" t="s">
        <v>529</v>
      </c>
      <c r="C376">
        <v>0.22159699999999999</v>
      </c>
      <c r="D376">
        <v>9.1495499999999996</v>
      </c>
      <c r="E376">
        <v>8.55579</v>
      </c>
      <c r="F376">
        <v>5.1390799999999999E-3</v>
      </c>
      <c r="G376" t="s">
        <v>16</v>
      </c>
      <c r="H376" t="s">
        <v>16</v>
      </c>
    </row>
    <row r="377" spans="1:8" ht="15" customHeight="1" x14ac:dyDescent="0.25">
      <c r="A377" t="s">
        <v>526</v>
      </c>
      <c r="B377" t="s">
        <v>530</v>
      </c>
      <c r="C377">
        <v>1.1233299999999999</v>
      </c>
      <c r="D377">
        <v>428.02499999999998</v>
      </c>
      <c r="E377">
        <v>44.624299999999998</v>
      </c>
      <c r="F377">
        <v>1.01563E-2</v>
      </c>
      <c r="G377" t="s">
        <v>16</v>
      </c>
      <c r="H377" t="s">
        <v>16</v>
      </c>
    </row>
    <row r="378" spans="1:8" ht="15" customHeight="1" x14ac:dyDescent="0.25">
      <c r="A378" t="s">
        <v>526</v>
      </c>
      <c r="B378" t="s">
        <v>531</v>
      </c>
      <c r="C378">
        <v>0.14546300000000001</v>
      </c>
      <c r="D378">
        <v>18.733799999999999</v>
      </c>
      <c r="E378">
        <v>10.558999999999999</v>
      </c>
      <c r="F378">
        <v>1.2987E-2</v>
      </c>
      <c r="G378" t="s">
        <v>16</v>
      </c>
      <c r="H378" t="s">
        <v>16</v>
      </c>
    </row>
    <row r="379" spans="1:8" ht="15" customHeight="1" x14ac:dyDescent="0.25">
      <c r="A379" t="s">
        <v>526</v>
      </c>
      <c r="B379" t="s">
        <v>532</v>
      </c>
      <c r="C379">
        <v>0.21188599999999999</v>
      </c>
      <c r="D379">
        <v>18.076599999999999</v>
      </c>
      <c r="E379">
        <v>7.1901299999999999</v>
      </c>
      <c r="F379">
        <v>4.6574499999999998E-2</v>
      </c>
      <c r="G379" t="s">
        <v>16</v>
      </c>
      <c r="H379" t="s">
        <v>16</v>
      </c>
    </row>
    <row r="380" spans="1:8" ht="15" customHeight="1" x14ac:dyDescent="0.25">
      <c r="A380" t="s">
        <v>526</v>
      </c>
      <c r="B380" t="s">
        <v>533</v>
      </c>
      <c r="C380">
        <v>8.0807199999999996E-2</v>
      </c>
      <c r="D380">
        <v>17.7544</v>
      </c>
      <c r="E380">
        <v>4.5002800000000001</v>
      </c>
      <c r="F380">
        <v>2.3484000000000001E-2</v>
      </c>
      <c r="G380" t="s">
        <v>8</v>
      </c>
      <c r="H380" t="s">
        <v>16</v>
      </c>
    </row>
    <row r="381" spans="1:8" ht="15" customHeight="1" x14ac:dyDescent="0.25">
      <c r="A381" t="s">
        <v>526</v>
      </c>
      <c r="B381" t="s">
        <v>534</v>
      </c>
      <c r="C381">
        <v>9.1294799999999995E-2</v>
      </c>
      <c r="D381">
        <v>8.4220500000000005</v>
      </c>
      <c r="E381">
        <v>4.1401599999999998</v>
      </c>
      <c r="F381">
        <v>7.6486699999999998E-3</v>
      </c>
      <c r="G381" t="s">
        <v>16</v>
      </c>
      <c r="H381" t="s">
        <v>16</v>
      </c>
    </row>
    <row r="382" spans="1:8" ht="15" customHeight="1" x14ac:dyDescent="0.25">
      <c r="A382" t="s">
        <v>526</v>
      </c>
      <c r="B382" t="s">
        <v>535</v>
      </c>
      <c r="C382">
        <v>0.199267</v>
      </c>
      <c r="D382">
        <v>9.2882300000000004</v>
      </c>
      <c r="E382">
        <v>20.1417</v>
      </c>
      <c r="F382">
        <v>4.73709E-4</v>
      </c>
      <c r="G382" t="s">
        <v>16</v>
      </c>
      <c r="H382" t="s">
        <v>16</v>
      </c>
    </row>
    <row r="383" spans="1:8" ht="15" customHeight="1" x14ac:dyDescent="0.25">
      <c r="A383" t="s">
        <v>526</v>
      </c>
      <c r="B383" t="s">
        <v>536</v>
      </c>
      <c r="C383">
        <v>0.50412000000000001</v>
      </c>
      <c r="D383">
        <v>159.066</v>
      </c>
      <c r="E383">
        <v>11.718500000000001</v>
      </c>
      <c r="F383">
        <v>2.7028400000000001E-2</v>
      </c>
      <c r="G383" t="s">
        <v>8</v>
      </c>
      <c r="H383" t="s">
        <v>16</v>
      </c>
    </row>
    <row r="384" spans="1:8" ht="15" customHeight="1" x14ac:dyDescent="0.25">
      <c r="A384" t="s">
        <v>526</v>
      </c>
      <c r="B384" t="s">
        <v>537</v>
      </c>
      <c r="C384">
        <v>2.6120999999999998E-2</v>
      </c>
      <c r="D384">
        <v>1.26084</v>
      </c>
      <c r="E384">
        <v>0.65338200000000002</v>
      </c>
      <c r="F384">
        <v>4.30715E-3</v>
      </c>
      <c r="G384" t="s">
        <v>16</v>
      </c>
      <c r="H384" t="s">
        <v>16</v>
      </c>
    </row>
    <row r="385" spans="1:8" ht="15" customHeight="1" x14ac:dyDescent="0.25">
      <c r="A385" t="s">
        <v>538</v>
      </c>
      <c r="B385" t="s">
        <v>539</v>
      </c>
      <c r="C385">
        <v>0.15978400000000001</v>
      </c>
      <c r="D385">
        <v>36.455100000000002</v>
      </c>
      <c r="E385">
        <v>11.282999999999999</v>
      </c>
      <c r="F385">
        <v>4.5815599999999998E-2</v>
      </c>
      <c r="G385" t="s">
        <v>16</v>
      </c>
      <c r="H385" t="s">
        <v>16</v>
      </c>
    </row>
    <row r="386" spans="1:8" ht="15" customHeight="1" x14ac:dyDescent="0.25">
      <c r="A386" t="s">
        <v>538</v>
      </c>
      <c r="B386" t="s">
        <v>540</v>
      </c>
      <c r="C386">
        <v>0.16684199999999999</v>
      </c>
      <c r="D386">
        <v>36.930799999999998</v>
      </c>
      <c r="E386">
        <v>11.684699999999999</v>
      </c>
      <c r="F386">
        <v>3.9672100000000002E-2</v>
      </c>
      <c r="G386" t="s">
        <v>8</v>
      </c>
      <c r="H386" t="s">
        <v>16</v>
      </c>
    </row>
    <row r="387" spans="1:8" ht="15" customHeight="1" x14ac:dyDescent="0.25">
      <c r="A387" t="s">
        <v>538</v>
      </c>
      <c r="B387" t="s">
        <v>541</v>
      </c>
      <c r="C387">
        <v>0.23940900000000001</v>
      </c>
      <c r="D387">
        <v>50.571899999999999</v>
      </c>
      <c r="E387">
        <v>6.38992</v>
      </c>
      <c r="F387">
        <v>8.13305E-2</v>
      </c>
      <c r="G387" t="s">
        <v>16</v>
      </c>
      <c r="H387" t="s">
        <v>16</v>
      </c>
    </row>
    <row r="388" spans="1:8" ht="15" customHeight="1" x14ac:dyDescent="0.25">
      <c r="A388" t="s">
        <v>542</v>
      </c>
      <c r="B388" t="s">
        <v>543</v>
      </c>
      <c r="C388">
        <v>8.0625500000000003E-2</v>
      </c>
      <c r="D388">
        <v>13.3322</v>
      </c>
      <c r="E388">
        <v>9.6016300000000001</v>
      </c>
      <c r="F388">
        <v>0</v>
      </c>
      <c r="G388" t="s">
        <v>16</v>
      </c>
      <c r="H388" t="s">
        <v>16</v>
      </c>
    </row>
    <row r="389" spans="1:8" ht="15" customHeight="1" x14ac:dyDescent="0.25">
      <c r="A389" t="s">
        <v>542</v>
      </c>
      <c r="B389" t="s">
        <v>544</v>
      </c>
      <c r="C389">
        <v>6.9189500000000001E-2</v>
      </c>
      <c r="D389">
        <v>11.305899999999999</v>
      </c>
      <c r="E389">
        <v>8.6613199999999999</v>
      </c>
      <c r="F389">
        <v>0</v>
      </c>
      <c r="G389" t="s">
        <v>16</v>
      </c>
      <c r="H389" t="s">
        <v>16</v>
      </c>
    </row>
    <row r="390" spans="1:8" ht="15" customHeight="1" x14ac:dyDescent="0.25">
      <c r="A390" t="s">
        <v>542</v>
      </c>
      <c r="B390" t="s">
        <v>545</v>
      </c>
      <c r="C390">
        <v>6.7495700000000006E-2</v>
      </c>
      <c r="D390">
        <v>12.186400000000001</v>
      </c>
      <c r="E390">
        <v>9.3984400000000008</v>
      </c>
      <c r="F390">
        <v>0</v>
      </c>
      <c r="G390" t="s">
        <v>16</v>
      </c>
      <c r="H390" t="s">
        <v>16</v>
      </c>
    </row>
    <row r="391" spans="1:8" ht="15" customHeight="1" x14ac:dyDescent="0.25">
      <c r="A391" t="s">
        <v>542</v>
      </c>
      <c r="B391" t="s">
        <v>546</v>
      </c>
      <c r="C391">
        <v>6.1509899999999999E-2</v>
      </c>
      <c r="D391">
        <v>10.738300000000001</v>
      </c>
      <c r="E391">
        <v>8.2833699999999997</v>
      </c>
      <c r="F391">
        <v>0</v>
      </c>
      <c r="G391" t="s">
        <v>16</v>
      </c>
      <c r="H391" t="s">
        <v>16</v>
      </c>
    </row>
    <row r="392" spans="1:8" ht="15" customHeight="1" x14ac:dyDescent="0.25">
      <c r="A392" t="s">
        <v>542</v>
      </c>
      <c r="B392" t="s">
        <v>547</v>
      </c>
      <c r="C392">
        <v>8.7296700000000005E-2</v>
      </c>
      <c r="D392">
        <v>12.888400000000001</v>
      </c>
      <c r="E392">
        <v>8.8229100000000003</v>
      </c>
      <c r="F392">
        <v>4.3357300000000003E-3</v>
      </c>
      <c r="G392" t="s">
        <v>16</v>
      </c>
      <c r="H392" t="s">
        <v>16</v>
      </c>
    </row>
    <row r="393" spans="1:8" ht="15" customHeight="1" x14ac:dyDescent="0.25">
      <c r="A393" t="s">
        <v>548</v>
      </c>
      <c r="B393" t="s">
        <v>549</v>
      </c>
      <c r="C393">
        <v>0.19952400000000001</v>
      </c>
      <c r="D393">
        <v>19.4786</v>
      </c>
      <c r="E393">
        <v>15.8729</v>
      </c>
      <c r="F393">
        <v>3.9370099999999998E-2</v>
      </c>
      <c r="G393" t="s">
        <v>16</v>
      </c>
      <c r="H393" t="s">
        <v>16</v>
      </c>
    </row>
    <row r="394" spans="1:8" ht="15" customHeight="1" x14ac:dyDescent="0.25">
      <c r="A394" t="s">
        <v>548</v>
      </c>
      <c r="B394" t="s">
        <v>550</v>
      </c>
      <c r="C394">
        <v>0.173323</v>
      </c>
      <c r="D394">
        <v>29.986899999999999</v>
      </c>
      <c r="E394">
        <v>5.5441500000000001</v>
      </c>
      <c r="F394">
        <v>2.9234400000000001E-2</v>
      </c>
      <c r="G394" t="s">
        <v>16</v>
      </c>
      <c r="H394" t="s">
        <v>16</v>
      </c>
    </row>
    <row r="395" spans="1:8" ht="15" customHeight="1" x14ac:dyDescent="0.25">
      <c r="A395" t="s">
        <v>548</v>
      </c>
      <c r="B395" t="s">
        <v>551</v>
      </c>
      <c r="C395">
        <v>6.1732099999999998E-2</v>
      </c>
      <c r="D395">
        <v>9.4617900000000006</v>
      </c>
      <c r="E395">
        <v>7.4562499999999998</v>
      </c>
      <c r="F395">
        <v>3.9491399999999999E-5</v>
      </c>
      <c r="G395" t="s">
        <v>16</v>
      </c>
      <c r="H395" t="s">
        <v>16</v>
      </c>
    </row>
    <row r="396" spans="1:8" ht="15" customHeight="1" x14ac:dyDescent="0.25">
      <c r="A396" t="s">
        <v>552</v>
      </c>
      <c r="B396" t="s">
        <v>553</v>
      </c>
      <c r="C396">
        <v>0.20275099999999999</v>
      </c>
      <c r="D396">
        <v>112.045</v>
      </c>
      <c r="E396">
        <v>6.0469900000000001</v>
      </c>
      <c r="F396">
        <v>5.1618299999999999E-2</v>
      </c>
      <c r="G396" t="s">
        <v>16</v>
      </c>
      <c r="H396" t="s">
        <v>16</v>
      </c>
    </row>
    <row r="397" spans="1:8" ht="15" customHeight="1" x14ac:dyDescent="0.25">
      <c r="A397" t="s">
        <v>552</v>
      </c>
      <c r="B397" t="s">
        <v>554</v>
      </c>
      <c r="C397">
        <v>0.29252400000000001</v>
      </c>
      <c r="D397">
        <v>10.799200000000001</v>
      </c>
      <c r="E397">
        <v>16.976299999999998</v>
      </c>
      <c r="F397">
        <v>9.0369999999999999E-3</v>
      </c>
      <c r="G397" t="s">
        <v>16</v>
      </c>
      <c r="H397" t="s">
        <v>16</v>
      </c>
    </row>
    <row r="398" spans="1:8" ht="15" customHeight="1" x14ac:dyDescent="0.25">
      <c r="A398" t="s">
        <v>552</v>
      </c>
      <c r="B398" t="s">
        <v>555</v>
      </c>
      <c r="C398">
        <v>0.14065800000000001</v>
      </c>
      <c r="D398">
        <v>16.547799999999999</v>
      </c>
      <c r="E398">
        <v>8.2732899999999994</v>
      </c>
      <c r="F398">
        <v>1.7516199999999999E-2</v>
      </c>
      <c r="G398" t="s">
        <v>16</v>
      </c>
      <c r="H398" t="s">
        <v>16</v>
      </c>
    </row>
    <row r="399" spans="1:8" ht="15" customHeight="1" x14ac:dyDescent="0.25">
      <c r="A399" t="s">
        <v>552</v>
      </c>
      <c r="B399" t="s">
        <v>556</v>
      </c>
      <c r="C399">
        <v>7.2224999999999998E-2</v>
      </c>
      <c r="D399">
        <v>15.808</v>
      </c>
      <c r="E399">
        <v>1.76389</v>
      </c>
      <c r="F399">
        <v>4.5842599999999997E-2</v>
      </c>
      <c r="G399" t="s">
        <v>16</v>
      </c>
      <c r="H399" t="s">
        <v>16</v>
      </c>
    </row>
    <row r="400" spans="1:8" ht="15" customHeight="1" x14ac:dyDescent="0.25">
      <c r="A400" t="s">
        <v>552</v>
      </c>
      <c r="B400" t="s">
        <v>557</v>
      </c>
      <c r="C400">
        <v>0.265233</v>
      </c>
      <c r="D400">
        <v>17.412500000000001</v>
      </c>
      <c r="E400">
        <v>14.521000000000001</v>
      </c>
      <c r="F400">
        <v>1.5977399999999999E-2</v>
      </c>
      <c r="G400" t="s">
        <v>16</v>
      </c>
      <c r="H400" t="s">
        <v>16</v>
      </c>
    </row>
    <row r="401" spans="1:8" ht="15" customHeight="1" x14ac:dyDescent="0.25">
      <c r="A401" t="s">
        <v>552</v>
      </c>
      <c r="B401" t="s">
        <v>558</v>
      </c>
      <c r="C401">
        <v>8.0674899999999994E-2</v>
      </c>
      <c r="D401">
        <v>4.6636499999999996</v>
      </c>
      <c r="E401">
        <v>3.6018300000000001</v>
      </c>
      <c r="F401">
        <v>0</v>
      </c>
      <c r="G401" t="s">
        <v>16</v>
      </c>
      <c r="H401" t="s">
        <v>16</v>
      </c>
    </row>
    <row r="402" spans="1:8" ht="15" customHeight="1" x14ac:dyDescent="0.25">
      <c r="A402" t="s">
        <v>552</v>
      </c>
      <c r="B402" t="s">
        <v>559</v>
      </c>
      <c r="C402">
        <v>9.3985399999999997E-2</v>
      </c>
      <c r="D402">
        <v>9.0141299999999998</v>
      </c>
      <c r="E402">
        <v>5.7037500000000003</v>
      </c>
      <c r="F402">
        <v>7.1628200000000003E-3</v>
      </c>
      <c r="G402" t="s">
        <v>16</v>
      </c>
      <c r="H402" t="s">
        <v>16</v>
      </c>
    </row>
    <row r="403" spans="1:8" ht="15" customHeight="1" x14ac:dyDescent="0.25">
      <c r="A403" t="s">
        <v>552</v>
      </c>
      <c r="B403" t="s">
        <v>560</v>
      </c>
      <c r="C403">
        <v>0.24438099999999999</v>
      </c>
      <c r="D403">
        <v>11.647600000000001</v>
      </c>
      <c r="E403">
        <v>6.6882700000000002</v>
      </c>
      <c r="F403">
        <v>8.6396000000000008E-3</v>
      </c>
      <c r="G403" t="s">
        <v>16</v>
      </c>
      <c r="H403" t="s">
        <v>16</v>
      </c>
    </row>
    <row r="404" spans="1:8" ht="15" customHeight="1" x14ac:dyDescent="0.25">
      <c r="A404" t="s">
        <v>552</v>
      </c>
      <c r="B404" t="s">
        <v>561</v>
      </c>
      <c r="C404">
        <v>0.155864</v>
      </c>
      <c r="D404">
        <v>37.447800000000001</v>
      </c>
      <c r="E404">
        <v>4.4313900000000004</v>
      </c>
      <c r="F404">
        <v>0.111579</v>
      </c>
      <c r="G404" t="s">
        <v>16</v>
      </c>
      <c r="H404" t="s">
        <v>16</v>
      </c>
    </row>
    <row r="405" spans="1:8" ht="15" customHeight="1" x14ac:dyDescent="0.25">
      <c r="A405" t="s">
        <v>552</v>
      </c>
      <c r="B405" t="s">
        <v>562</v>
      </c>
      <c r="C405">
        <v>0.234989</v>
      </c>
      <c r="D405">
        <v>19.285</v>
      </c>
      <c r="E405">
        <v>9.8011300000000006</v>
      </c>
      <c r="F405">
        <v>1.9462799999999999E-2</v>
      </c>
      <c r="G405" t="s">
        <v>16</v>
      </c>
      <c r="H405" t="s">
        <v>16</v>
      </c>
    </row>
    <row r="406" spans="1:8" ht="15" customHeight="1" x14ac:dyDescent="0.25">
      <c r="A406" t="s">
        <v>552</v>
      </c>
      <c r="B406" t="s">
        <v>563</v>
      </c>
      <c r="C406">
        <v>0.116508</v>
      </c>
      <c r="D406">
        <v>9.0976800000000004</v>
      </c>
      <c r="E406">
        <v>6.5508699999999997</v>
      </c>
      <c r="F406">
        <v>2.0698299999999999E-3</v>
      </c>
      <c r="G406" t="s">
        <v>16</v>
      </c>
      <c r="H406" t="s">
        <v>16</v>
      </c>
    </row>
    <row r="407" spans="1:8" ht="15" customHeight="1" x14ac:dyDescent="0.25">
      <c r="A407" t="s">
        <v>552</v>
      </c>
      <c r="B407" t="s">
        <v>564</v>
      </c>
      <c r="C407">
        <v>6.8778800000000001E-2</v>
      </c>
      <c r="D407">
        <v>3.9158499999999998</v>
      </c>
      <c r="E407">
        <v>0.81034399999999995</v>
      </c>
      <c r="F407">
        <v>6.92846E-3</v>
      </c>
      <c r="G407" t="s">
        <v>16</v>
      </c>
      <c r="H407" t="s">
        <v>16</v>
      </c>
    </row>
    <row r="408" spans="1:8" ht="15" customHeight="1" x14ac:dyDescent="0.25">
      <c r="A408" t="s">
        <v>552</v>
      </c>
      <c r="B408" t="s">
        <v>565</v>
      </c>
      <c r="C408">
        <v>0.22129499999999999</v>
      </c>
      <c r="D408">
        <v>16.724599999999999</v>
      </c>
      <c r="E408">
        <v>17.670500000000001</v>
      </c>
      <c r="F408">
        <v>2.5000000000000001E-2</v>
      </c>
      <c r="G408" t="s">
        <v>16</v>
      </c>
      <c r="H408" t="s">
        <v>16</v>
      </c>
    </row>
    <row r="409" spans="1:8" ht="15" customHeight="1" x14ac:dyDescent="0.25">
      <c r="A409" t="s">
        <v>552</v>
      </c>
      <c r="B409" t="s">
        <v>566</v>
      </c>
      <c r="C409">
        <v>0.26869700000000002</v>
      </c>
      <c r="D409">
        <v>10.766999999999999</v>
      </c>
      <c r="E409">
        <v>19.942699999999999</v>
      </c>
      <c r="F409">
        <v>4.5230299999999999E-3</v>
      </c>
      <c r="G409" t="s">
        <v>8</v>
      </c>
      <c r="H409" t="s">
        <v>16</v>
      </c>
    </row>
    <row r="410" spans="1:8" ht="15" customHeight="1" x14ac:dyDescent="0.25">
      <c r="A410" t="s">
        <v>552</v>
      </c>
      <c r="B410" t="s">
        <v>567</v>
      </c>
      <c r="C410">
        <v>0.190804</v>
      </c>
      <c r="D410">
        <v>9.9754199999999997</v>
      </c>
      <c r="E410">
        <v>8.3870900000000006</v>
      </c>
      <c r="F410">
        <v>1.8486599999999999E-2</v>
      </c>
      <c r="G410" t="s">
        <v>16</v>
      </c>
      <c r="H410" t="s">
        <v>16</v>
      </c>
    </row>
    <row r="411" spans="1:8" ht="15" customHeight="1" x14ac:dyDescent="0.25">
      <c r="A411" t="s">
        <v>552</v>
      </c>
      <c r="B411" t="s">
        <v>568</v>
      </c>
      <c r="C411">
        <v>9.5058199999999995E-2</v>
      </c>
      <c r="D411">
        <v>18.501200000000001</v>
      </c>
      <c r="E411">
        <v>8.7848400000000009</v>
      </c>
      <c r="F411">
        <v>2.4106300000000001E-2</v>
      </c>
      <c r="G411" t="s">
        <v>16</v>
      </c>
      <c r="H411" t="s">
        <v>16</v>
      </c>
    </row>
    <row r="412" spans="1:8" ht="15" customHeight="1" x14ac:dyDescent="0.25">
      <c r="A412" t="s">
        <v>552</v>
      </c>
      <c r="B412" t="s">
        <v>569</v>
      </c>
      <c r="C412">
        <v>4.9889700000000002E-2</v>
      </c>
      <c r="D412">
        <v>13.436</v>
      </c>
      <c r="E412">
        <v>7.0414700000000003</v>
      </c>
      <c r="F412">
        <v>1.5129200000000001E-2</v>
      </c>
      <c r="G412" t="s">
        <v>16</v>
      </c>
      <c r="H412" t="s">
        <v>16</v>
      </c>
    </row>
    <row r="413" spans="1:8" ht="15" customHeight="1" x14ac:dyDescent="0.25">
      <c r="A413" t="s">
        <v>552</v>
      </c>
      <c r="B413" t="s">
        <v>570</v>
      </c>
      <c r="C413">
        <v>0</v>
      </c>
      <c r="D413">
        <v>0</v>
      </c>
      <c r="E413">
        <v>0</v>
      </c>
      <c r="F413">
        <v>0</v>
      </c>
      <c r="G413" t="s">
        <v>8</v>
      </c>
      <c r="H413" t="s">
        <v>8</v>
      </c>
    </row>
    <row r="414" spans="1:8" ht="15" customHeight="1" x14ac:dyDescent="0.25">
      <c r="A414" t="s">
        <v>571</v>
      </c>
      <c r="B414" t="s">
        <v>572</v>
      </c>
      <c r="C414">
        <v>0.117548</v>
      </c>
      <c r="D414">
        <v>24.136900000000001</v>
      </c>
      <c r="E414">
        <v>10.178900000000001</v>
      </c>
      <c r="F414">
        <v>1.01466E-2</v>
      </c>
      <c r="G414" t="s">
        <v>16</v>
      </c>
      <c r="H414" t="s">
        <v>16</v>
      </c>
    </row>
    <row r="415" spans="1:8" ht="15" customHeight="1" x14ac:dyDescent="0.25">
      <c r="A415" t="s">
        <v>571</v>
      </c>
      <c r="B415" t="s">
        <v>573</v>
      </c>
      <c r="C415">
        <v>7.1264999999999995E-2</v>
      </c>
      <c r="D415">
        <v>10.288</v>
      </c>
      <c r="E415">
        <v>6.4634499999999999</v>
      </c>
      <c r="F415">
        <v>6.3385500000000001E-3</v>
      </c>
      <c r="G415" t="s">
        <v>16</v>
      </c>
      <c r="H415" t="s">
        <v>16</v>
      </c>
    </row>
    <row r="416" spans="1:8" ht="15" customHeight="1" x14ac:dyDescent="0.25">
      <c r="A416" t="s">
        <v>574</v>
      </c>
      <c r="B416" t="s">
        <v>575</v>
      </c>
      <c r="C416">
        <v>0.104255</v>
      </c>
      <c r="D416">
        <v>36.351199999999999</v>
      </c>
      <c r="E416">
        <v>8.3034700000000008</v>
      </c>
      <c r="F416">
        <v>1.48565E-3</v>
      </c>
      <c r="G416" t="s">
        <v>16</v>
      </c>
      <c r="H416" t="s">
        <v>16</v>
      </c>
    </row>
    <row r="417" spans="1:8" ht="15" customHeight="1" x14ac:dyDescent="0.25">
      <c r="A417" t="s">
        <v>574</v>
      </c>
      <c r="B417" t="s">
        <v>576</v>
      </c>
      <c r="C417">
        <v>0.125752</v>
      </c>
      <c r="D417">
        <v>32.316200000000002</v>
      </c>
      <c r="E417">
        <v>10.428000000000001</v>
      </c>
      <c r="F417">
        <v>5.6595899999999998E-2</v>
      </c>
      <c r="G417" t="s">
        <v>16</v>
      </c>
      <c r="H417" t="s">
        <v>16</v>
      </c>
    </row>
    <row r="418" spans="1:8" ht="15" customHeight="1" x14ac:dyDescent="0.25">
      <c r="A418" t="s">
        <v>574</v>
      </c>
      <c r="B418" t="s">
        <v>577</v>
      </c>
      <c r="C418">
        <v>9.3441899999999994E-2</v>
      </c>
      <c r="D418">
        <v>20.074300000000001</v>
      </c>
      <c r="E418">
        <v>4.6706599999999998</v>
      </c>
      <c r="F418">
        <v>2.9927800000000001E-2</v>
      </c>
      <c r="G418" t="s">
        <v>16</v>
      </c>
      <c r="H418" t="s">
        <v>16</v>
      </c>
    </row>
    <row r="419" spans="1:8" ht="15" customHeight="1" x14ac:dyDescent="0.25">
      <c r="A419" t="s">
        <v>574</v>
      </c>
      <c r="B419" t="s">
        <v>578</v>
      </c>
      <c r="C419">
        <v>9.7846000000000002E-2</v>
      </c>
      <c r="D419">
        <v>15.196300000000001</v>
      </c>
      <c r="E419">
        <v>1.32114</v>
      </c>
      <c r="F419">
        <v>2.4640499999999999E-2</v>
      </c>
      <c r="G419" t="s">
        <v>16</v>
      </c>
      <c r="H419" t="s">
        <v>16</v>
      </c>
    </row>
    <row r="420" spans="1:8" ht="15" customHeight="1" x14ac:dyDescent="0.25">
      <c r="A420" t="s">
        <v>579</v>
      </c>
      <c r="B420" t="s">
        <v>580</v>
      </c>
      <c r="C420">
        <v>0.219088</v>
      </c>
      <c r="D420">
        <v>45.679299999999998</v>
      </c>
      <c r="E420">
        <v>12.513299999999999</v>
      </c>
      <c r="F420">
        <v>4.4982800000000003E-2</v>
      </c>
      <c r="G420" t="s">
        <v>8</v>
      </c>
      <c r="H420" t="s">
        <v>16</v>
      </c>
    </row>
    <row r="421" spans="1:8" ht="15" customHeight="1" x14ac:dyDescent="0.25">
      <c r="A421" t="s">
        <v>579</v>
      </c>
      <c r="B421" t="s">
        <v>581</v>
      </c>
      <c r="C421">
        <v>0.21390000000000001</v>
      </c>
      <c r="D421">
        <v>45.407699999999998</v>
      </c>
      <c r="E421">
        <v>12.1496</v>
      </c>
      <c r="F421">
        <v>5.0365199999999999E-2</v>
      </c>
      <c r="G421" t="s">
        <v>8</v>
      </c>
      <c r="H421" t="s">
        <v>16</v>
      </c>
    </row>
    <row r="422" spans="1:8" ht="15" customHeight="1" x14ac:dyDescent="0.25">
      <c r="A422" t="s">
        <v>579</v>
      </c>
      <c r="B422" t="s">
        <v>582</v>
      </c>
      <c r="C422">
        <v>0.19883000000000001</v>
      </c>
      <c r="D422">
        <v>109.88800000000001</v>
      </c>
      <c r="E422">
        <v>4.9874700000000001</v>
      </c>
      <c r="F422">
        <v>3.3092400000000001E-2</v>
      </c>
      <c r="G422" t="s">
        <v>8</v>
      </c>
      <c r="H422" t="s">
        <v>16</v>
      </c>
    </row>
    <row r="423" spans="1:8" ht="15" customHeight="1" x14ac:dyDescent="0.25">
      <c r="A423" t="s">
        <v>583</v>
      </c>
      <c r="B423" t="s">
        <v>584</v>
      </c>
      <c r="C423">
        <v>0.104592</v>
      </c>
      <c r="D423">
        <v>18.711300000000001</v>
      </c>
      <c r="E423">
        <v>11.6921</v>
      </c>
      <c r="F423">
        <v>0</v>
      </c>
      <c r="G423" t="s">
        <v>16</v>
      </c>
      <c r="H423" t="s">
        <v>16</v>
      </c>
    </row>
    <row r="424" spans="1:8" ht="15" customHeight="1" x14ac:dyDescent="0.25">
      <c r="A424" t="s">
        <v>583</v>
      </c>
      <c r="B424" t="s">
        <v>585</v>
      </c>
      <c r="C424">
        <v>0.1232</v>
      </c>
      <c r="D424">
        <v>18.258299999999998</v>
      </c>
      <c r="E424">
        <v>12.254300000000001</v>
      </c>
      <c r="F424">
        <v>0</v>
      </c>
      <c r="G424" t="s">
        <v>16</v>
      </c>
      <c r="H424" t="s">
        <v>16</v>
      </c>
    </row>
    <row r="425" spans="1:8" ht="15" customHeight="1" x14ac:dyDescent="0.25">
      <c r="A425" t="s">
        <v>583</v>
      </c>
      <c r="B425" t="s">
        <v>586</v>
      </c>
      <c r="C425">
        <v>9.6698800000000001E-2</v>
      </c>
      <c r="D425">
        <v>20.881499999999999</v>
      </c>
      <c r="E425">
        <v>10.482900000000001</v>
      </c>
      <c r="F425">
        <v>0</v>
      </c>
      <c r="G425" t="s">
        <v>16</v>
      </c>
      <c r="H425" t="s">
        <v>16</v>
      </c>
    </row>
    <row r="426" spans="1:8" ht="15" customHeight="1" x14ac:dyDescent="0.25">
      <c r="A426" t="s">
        <v>583</v>
      </c>
      <c r="B426" t="s">
        <v>587</v>
      </c>
      <c r="C426">
        <v>0.215418</v>
      </c>
      <c r="D426">
        <v>43.918199999999999</v>
      </c>
      <c r="E426">
        <v>10.0116</v>
      </c>
      <c r="F426">
        <v>2.0429300000000001E-2</v>
      </c>
      <c r="G426" t="s">
        <v>16</v>
      </c>
      <c r="H426" t="s">
        <v>16</v>
      </c>
    </row>
    <row r="427" spans="1:8" ht="15" customHeight="1" x14ac:dyDescent="0.25">
      <c r="A427" t="s">
        <v>588</v>
      </c>
      <c r="B427" t="s">
        <v>589</v>
      </c>
      <c r="C427">
        <v>0.166903</v>
      </c>
      <c r="D427">
        <v>25.686</v>
      </c>
      <c r="E427">
        <v>9.6029400000000003</v>
      </c>
      <c r="F427">
        <v>2.33253E-2</v>
      </c>
      <c r="G427" t="s">
        <v>16</v>
      </c>
      <c r="H427" t="s">
        <v>16</v>
      </c>
    </row>
    <row r="428" spans="1:8" ht="15" customHeight="1" x14ac:dyDescent="0.25">
      <c r="A428" t="s">
        <v>590</v>
      </c>
      <c r="B428" t="s">
        <v>591</v>
      </c>
      <c r="C428">
        <v>0.21335499999999999</v>
      </c>
      <c r="D428">
        <v>23.9056</v>
      </c>
      <c r="E428">
        <v>13.614000000000001</v>
      </c>
      <c r="F428">
        <v>3.9089899999999997E-2</v>
      </c>
      <c r="G428" t="s">
        <v>16</v>
      </c>
      <c r="H428" t="s">
        <v>16</v>
      </c>
    </row>
    <row r="429" spans="1:8" ht="15" customHeight="1" x14ac:dyDescent="0.25">
      <c r="A429" t="s">
        <v>590</v>
      </c>
      <c r="B429" t="s">
        <v>592</v>
      </c>
      <c r="C429">
        <v>1.1814</v>
      </c>
      <c r="D429">
        <v>279.94400000000002</v>
      </c>
      <c r="E429">
        <v>21.33</v>
      </c>
      <c r="F429">
        <v>0.98310699999999995</v>
      </c>
      <c r="G429" t="s">
        <v>16</v>
      </c>
      <c r="H429" t="s">
        <v>16</v>
      </c>
    </row>
    <row r="430" spans="1:8" ht="15" customHeight="1" x14ac:dyDescent="0.25">
      <c r="A430" t="s">
        <v>590</v>
      </c>
      <c r="B430" t="s">
        <v>593</v>
      </c>
      <c r="C430">
        <v>0.106434</v>
      </c>
      <c r="D430">
        <v>18.701499999999999</v>
      </c>
      <c r="E430">
        <v>2.8349099999999998</v>
      </c>
      <c r="F430">
        <v>2.63059E-2</v>
      </c>
      <c r="G430" t="s">
        <v>16</v>
      </c>
      <c r="H430" t="s">
        <v>16</v>
      </c>
    </row>
    <row r="431" spans="1:8" ht="15" customHeight="1" x14ac:dyDescent="0.25">
      <c r="A431" t="s">
        <v>594</v>
      </c>
      <c r="B431" t="s">
        <v>595</v>
      </c>
      <c r="C431">
        <v>0</v>
      </c>
      <c r="D431">
        <v>0</v>
      </c>
      <c r="E431">
        <v>0</v>
      </c>
      <c r="F431">
        <v>0</v>
      </c>
      <c r="G431" t="s">
        <v>8</v>
      </c>
      <c r="H431" t="s">
        <v>8</v>
      </c>
    </row>
    <row r="432" spans="1:8" ht="15" customHeight="1" x14ac:dyDescent="0.25">
      <c r="A432" t="s">
        <v>596</v>
      </c>
      <c r="B432" t="s">
        <v>597</v>
      </c>
      <c r="C432">
        <v>0</v>
      </c>
      <c r="D432">
        <v>0</v>
      </c>
      <c r="E432">
        <v>0</v>
      </c>
      <c r="F432">
        <v>0</v>
      </c>
      <c r="G432" t="s">
        <v>8</v>
      </c>
      <c r="H432" t="s">
        <v>8</v>
      </c>
    </row>
    <row r="433" spans="1:8" ht="15" customHeight="1" x14ac:dyDescent="0.25">
      <c r="A433" t="s">
        <v>598</v>
      </c>
      <c r="B433" t="s">
        <v>599</v>
      </c>
      <c r="C433">
        <v>6.7963200000000001E-2</v>
      </c>
      <c r="D433">
        <v>35.064900000000002</v>
      </c>
      <c r="E433">
        <v>3.6765699999999999</v>
      </c>
      <c r="F433">
        <v>4.8848399999999997E-3</v>
      </c>
      <c r="G433" t="s">
        <v>16</v>
      </c>
      <c r="H433" t="s">
        <v>16</v>
      </c>
    </row>
    <row r="434" spans="1:8" ht="15" customHeight="1" x14ac:dyDescent="0.25">
      <c r="A434" t="s">
        <v>598</v>
      </c>
      <c r="B434" t="s">
        <v>600</v>
      </c>
      <c r="C434">
        <v>0.20488999999999999</v>
      </c>
      <c r="D434">
        <v>9.0132499999999993</v>
      </c>
      <c r="E434">
        <v>19.311499999999999</v>
      </c>
      <c r="F434">
        <v>9.6683700000000001E-4</v>
      </c>
      <c r="G434" t="s">
        <v>16</v>
      </c>
      <c r="H434" t="s">
        <v>16</v>
      </c>
    </row>
    <row r="435" spans="1:8" ht="15" customHeight="1" x14ac:dyDescent="0.25">
      <c r="A435" t="s">
        <v>598</v>
      </c>
      <c r="B435" t="s">
        <v>601</v>
      </c>
      <c r="C435">
        <v>0.20827200000000001</v>
      </c>
      <c r="D435">
        <v>11.2064</v>
      </c>
      <c r="E435">
        <v>21.195</v>
      </c>
      <c r="F435">
        <v>4.0483100000000003E-3</v>
      </c>
      <c r="G435" t="s">
        <v>16</v>
      </c>
      <c r="H435" t="s">
        <v>16</v>
      </c>
    </row>
    <row r="436" spans="1:8" ht="15" customHeight="1" x14ac:dyDescent="0.25">
      <c r="A436" t="s">
        <v>598</v>
      </c>
      <c r="B436" t="s">
        <v>602</v>
      </c>
      <c r="C436">
        <v>0.13209699999999999</v>
      </c>
      <c r="D436">
        <v>29.177099999999999</v>
      </c>
      <c r="E436">
        <v>4.0112399999999999</v>
      </c>
      <c r="F436">
        <v>3.2397300000000001E-3</v>
      </c>
      <c r="G436" t="s">
        <v>16</v>
      </c>
      <c r="H436" t="s">
        <v>16</v>
      </c>
    </row>
    <row r="437" spans="1:8" ht="15" customHeight="1" x14ac:dyDescent="0.25">
      <c r="A437" t="s">
        <v>603</v>
      </c>
      <c r="B437" t="s">
        <v>604</v>
      </c>
      <c r="C437">
        <v>0.120266</v>
      </c>
      <c r="D437">
        <v>24.289000000000001</v>
      </c>
      <c r="E437">
        <v>8.8466199999999997</v>
      </c>
      <c r="F437">
        <v>1.56875E-2</v>
      </c>
      <c r="G437" t="s">
        <v>16</v>
      </c>
      <c r="H437" t="s">
        <v>16</v>
      </c>
    </row>
    <row r="438" spans="1:8" ht="15" customHeight="1" x14ac:dyDescent="0.25">
      <c r="A438" t="s">
        <v>605</v>
      </c>
      <c r="B438" t="s">
        <v>606</v>
      </c>
      <c r="C438">
        <v>0.14804300000000001</v>
      </c>
      <c r="D438">
        <v>29.2242</v>
      </c>
      <c r="E438">
        <v>8.0210799999999995</v>
      </c>
      <c r="F438">
        <v>3.2773999999999998E-2</v>
      </c>
      <c r="G438" t="s">
        <v>8</v>
      </c>
      <c r="H438" t="s">
        <v>16</v>
      </c>
    </row>
    <row r="439" spans="1:8" ht="15" customHeight="1" x14ac:dyDescent="0.25">
      <c r="A439" t="s">
        <v>607</v>
      </c>
      <c r="B439" t="s">
        <v>21</v>
      </c>
      <c r="C439">
        <v>0</v>
      </c>
      <c r="D439">
        <v>0</v>
      </c>
      <c r="E439">
        <v>0</v>
      </c>
      <c r="F439">
        <v>0</v>
      </c>
      <c r="G439" t="s">
        <v>8</v>
      </c>
      <c r="H439" t="s">
        <v>8</v>
      </c>
    </row>
    <row r="440" spans="1:8" ht="15" customHeight="1" x14ac:dyDescent="0.25">
      <c r="A440" t="s">
        <v>608</v>
      </c>
      <c r="B440" t="s">
        <v>609</v>
      </c>
      <c r="C440">
        <v>0.19289500000000001</v>
      </c>
      <c r="D440">
        <v>11.8467</v>
      </c>
      <c r="E440">
        <v>8.6407600000000002</v>
      </c>
      <c r="F440">
        <v>1.13156E-3</v>
      </c>
      <c r="G440" t="s">
        <v>16</v>
      </c>
      <c r="H440" t="s">
        <v>16</v>
      </c>
    </row>
    <row r="441" spans="1:8" ht="15" customHeight="1" x14ac:dyDescent="0.25">
      <c r="A441" t="s">
        <v>608</v>
      </c>
      <c r="B441" t="s">
        <v>610</v>
      </c>
      <c r="C441">
        <v>0.354269</v>
      </c>
      <c r="D441">
        <v>11.894299999999999</v>
      </c>
      <c r="E441">
        <v>7.2917899999999998</v>
      </c>
      <c r="F441">
        <v>7.1239099999999998E-3</v>
      </c>
      <c r="G441" t="s">
        <v>16</v>
      </c>
      <c r="H441" t="s">
        <v>16</v>
      </c>
    </row>
    <row r="442" spans="1:8" ht="15" customHeight="1" x14ac:dyDescent="0.25">
      <c r="A442" t="s">
        <v>608</v>
      </c>
      <c r="B442" t="s">
        <v>611</v>
      </c>
      <c r="C442">
        <v>0.28936600000000001</v>
      </c>
      <c r="D442">
        <v>39.445300000000003</v>
      </c>
      <c r="E442">
        <v>16.596599999999999</v>
      </c>
      <c r="F442">
        <v>7.6613399999999998E-2</v>
      </c>
      <c r="G442" t="s">
        <v>16</v>
      </c>
      <c r="H442" t="s">
        <v>16</v>
      </c>
    </row>
    <row r="443" spans="1:8" ht="15" customHeight="1" x14ac:dyDescent="0.25">
      <c r="A443" t="s">
        <v>608</v>
      </c>
      <c r="B443" t="s">
        <v>612</v>
      </c>
      <c r="C443">
        <v>0.17296900000000001</v>
      </c>
      <c r="D443">
        <v>36.257800000000003</v>
      </c>
      <c r="E443">
        <v>5.9568700000000003</v>
      </c>
      <c r="F443">
        <v>6.7666500000000004E-2</v>
      </c>
      <c r="G443" t="s">
        <v>16</v>
      </c>
      <c r="H443" t="s">
        <v>16</v>
      </c>
    </row>
    <row r="444" spans="1:8" ht="15" customHeight="1" x14ac:dyDescent="0.25">
      <c r="A444" t="s">
        <v>608</v>
      </c>
      <c r="B444" t="s">
        <v>613</v>
      </c>
      <c r="C444">
        <v>0.21776999999999999</v>
      </c>
      <c r="D444">
        <v>13.561299999999999</v>
      </c>
      <c r="E444">
        <v>17.752400000000002</v>
      </c>
      <c r="F444">
        <v>1.55122E-2</v>
      </c>
      <c r="G444" t="s">
        <v>16</v>
      </c>
      <c r="H444" t="s">
        <v>16</v>
      </c>
    </row>
    <row r="445" spans="1:8" ht="15" customHeight="1" x14ac:dyDescent="0.25">
      <c r="A445" t="s">
        <v>608</v>
      </c>
      <c r="B445" t="s">
        <v>614</v>
      </c>
      <c r="C445">
        <v>0.225465</v>
      </c>
      <c r="D445">
        <v>62.4696</v>
      </c>
      <c r="E445">
        <v>11.0128</v>
      </c>
      <c r="F445">
        <v>2.9847499999999999E-2</v>
      </c>
      <c r="G445" t="s">
        <v>16</v>
      </c>
      <c r="H445" t="s">
        <v>16</v>
      </c>
    </row>
    <row r="446" spans="1:8" ht="15" customHeight="1" x14ac:dyDescent="0.25">
      <c r="A446" t="s">
        <v>608</v>
      </c>
      <c r="B446" t="s">
        <v>615</v>
      </c>
      <c r="C446">
        <v>0.14875099999999999</v>
      </c>
      <c r="D446">
        <v>40.656199999999998</v>
      </c>
      <c r="E446">
        <v>7.7852100000000002</v>
      </c>
      <c r="F446">
        <v>2.76399E-3</v>
      </c>
      <c r="G446" t="s">
        <v>16</v>
      </c>
      <c r="H446" t="s">
        <v>16</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R476"/>
  <sheetViews>
    <sheetView workbookViewId="0">
      <pane xSplit="2" ySplit="2" topLeftCell="F369" activePane="bottomRight" state="frozen"/>
      <selection activeCell="B4" sqref="B4:F4"/>
      <selection pane="topRight" activeCell="B4" sqref="B4:F4"/>
      <selection pane="bottomLeft" activeCell="B4" sqref="B4:F4"/>
      <selection pane="bottomRight" activeCell="B4" sqref="B4:F4"/>
    </sheetView>
  </sheetViews>
  <sheetFormatPr defaultRowHeight="15" x14ac:dyDescent="0.25"/>
  <cols>
    <col min="1" max="1" width="39.85546875" bestFit="1" customWidth="1"/>
    <col min="2" max="2" width="23" customWidth="1"/>
    <col min="3" max="3" width="15.7109375" customWidth="1"/>
    <col min="4" max="4" width="17.28515625" customWidth="1"/>
    <col min="5" max="5" width="20.28515625" customWidth="1"/>
    <col min="6" max="6" width="15.85546875" customWidth="1"/>
    <col min="7" max="7" width="10.7109375" customWidth="1"/>
    <col min="8" max="8" width="13.140625" style="7" customWidth="1"/>
    <col min="11" max="13" width="29.140625" style="15" customWidth="1"/>
    <col min="14" max="14" width="24.140625" style="15" customWidth="1"/>
  </cols>
  <sheetData>
    <row r="1" spans="1:18" x14ac:dyDescent="0.25">
      <c r="A1" s="305" t="s">
        <v>1023</v>
      </c>
      <c r="B1" s="306"/>
      <c r="C1" s="306"/>
      <c r="D1" s="306"/>
      <c r="E1" s="307"/>
      <c r="K1" s="14" t="s">
        <v>1028</v>
      </c>
      <c r="R1" t="s">
        <v>1035</v>
      </c>
    </row>
    <row r="2" spans="1:18" ht="60" x14ac:dyDescent="0.25">
      <c r="A2" s="1" t="s">
        <v>616</v>
      </c>
      <c r="B2" s="1" t="s">
        <v>1</v>
      </c>
      <c r="C2" s="1" t="s">
        <v>2</v>
      </c>
      <c r="D2" s="1" t="s">
        <v>3</v>
      </c>
      <c r="E2" s="1" t="s">
        <v>4</v>
      </c>
      <c r="F2" s="1" t="s">
        <v>5</v>
      </c>
      <c r="G2" s="1" t="s">
        <v>6</v>
      </c>
      <c r="H2" s="8" t="s">
        <v>7</v>
      </c>
      <c r="J2" s="3"/>
      <c r="K2" s="16" t="s">
        <v>1029</v>
      </c>
      <c r="L2" s="16" t="s">
        <v>1030</v>
      </c>
      <c r="M2" s="16" t="s">
        <v>1031</v>
      </c>
      <c r="N2" s="15" t="s">
        <v>1026</v>
      </c>
      <c r="P2" s="17" t="s">
        <v>1034</v>
      </c>
      <c r="R2">
        <v>1</v>
      </c>
    </row>
    <row r="3" spans="1:18" x14ac:dyDescent="0.25">
      <c r="A3" s="2" t="s">
        <v>22</v>
      </c>
      <c r="B3" s="2" t="s">
        <v>23</v>
      </c>
      <c r="C3">
        <f>VLOOKUP($B3,Miljövärden!$B$1:$H$463,MATCH(C$2,Miljövärden!$B$1:$H$1,0),FALSE)</f>
        <v>0.115134</v>
      </c>
      <c r="D3">
        <f>VLOOKUP($B3,Miljövärden!$B$1:$H$463,MATCH(D$2,Miljövärden!$B$1:$H$1,0),FALSE)</f>
        <v>23.396000000000001</v>
      </c>
      <c r="E3">
        <f>VLOOKUP($B3,Miljövärden!$B$1:$H$463,MATCH(E$2,Miljövärden!$B$1:$H$1,0),FALSE)</f>
        <v>10.087999999999999</v>
      </c>
      <c r="F3">
        <f>VLOOKUP($B3,Miljövärden!$B$1:$H$463,MATCH(F$2,Miljövärden!$B$1:$H$1,0),FALSE)</f>
        <v>8.4688799999999998E-3</v>
      </c>
      <c r="G3" t="str">
        <f>VLOOKUP($B3,Miljövärden!$B$1:$H$463,MATCH(G$2,Miljövärden!$B$1:$H$1,0),FALSE)</f>
        <v>Nej</v>
      </c>
      <c r="H3" s="7" t="str">
        <f>VLOOKUP($B3,Miljövärden!$B$1:$H$463,MATCH(H$2,Miljövärden!$B$1:$H$1,0),FALSE)</f>
        <v>Ja</v>
      </c>
      <c r="P3" s="17" t="str">
        <f t="shared" ref="P3:P66" si="0">IF(K3="x","nej",
IF(L3="x","ja",
IF(H3="ja","ja","nej")))</f>
        <v>ja</v>
      </c>
      <c r="R3">
        <f>IF(ISERROR(P3),R2,IF(P3="ja",R2+1,R2))</f>
        <v>2</v>
      </c>
    </row>
    <row r="4" spans="1:18" x14ac:dyDescent="0.25">
      <c r="A4" s="2" t="s">
        <v>22</v>
      </c>
      <c r="B4" s="2" t="s">
        <v>24</v>
      </c>
      <c r="C4">
        <f>VLOOKUP($B4,Miljövärden!$B$1:$H$463,MATCH(C$2,Miljövärden!$B$1:$H$1,0),FALSE)</f>
        <v>0.107959</v>
      </c>
      <c r="D4">
        <f>VLOOKUP($B4,Miljövärden!$B$1:$H$463,MATCH(D$2,Miljövärden!$B$1:$H$1,0),FALSE)</f>
        <v>23.503699999999998</v>
      </c>
      <c r="E4">
        <f>VLOOKUP($B4,Miljövärden!$B$1:$H$463,MATCH(E$2,Miljövärden!$B$1:$H$1,0),FALSE)</f>
        <v>8.9087800000000001</v>
      </c>
      <c r="F4">
        <f>VLOOKUP($B4,Miljövärden!$B$1:$H$463,MATCH(F$2,Miljövärden!$B$1:$H$1,0),FALSE)</f>
        <v>2.2903199999999999E-2</v>
      </c>
      <c r="G4" t="str">
        <f>VLOOKUP($B4,Miljövärden!$B$1:$H$463,MATCH(G$2,Miljövärden!$B$1:$H$1,0),FALSE)</f>
        <v>Ja</v>
      </c>
      <c r="H4" s="7" t="str">
        <f>VLOOKUP($B4,Miljövärden!$B$1:$H$463,MATCH(H$2,Miljövärden!$B$1:$H$1,0),FALSE)</f>
        <v>Ja</v>
      </c>
      <c r="P4" s="17" t="str">
        <f t="shared" si="0"/>
        <v>ja</v>
      </c>
      <c r="R4">
        <f>IF(ISERROR(P4),R3,IF(P4="ja",R3+1,R3))</f>
        <v>3</v>
      </c>
    </row>
    <row r="5" spans="1:18" x14ac:dyDescent="0.25">
      <c r="A5" s="2" t="s">
        <v>22</v>
      </c>
      <c r="B5" s="2" t="s">
        <v>25</v>
      </c>
      <c r="C5">
        <f>VLOOKUP($B5,Miljövärden!$B$1:$H$463,MATCH(C$2,Miljövärden!$B$1:$H$1,0),FALSE)</f>
        <v>0.170375</v>
      </c>
      <c r="D5">
        <f>VLOOKUP($B5,Miljövärden!$B$1:$H$463,MATCH(D$2,Miljövärden!$B$1:$H$1,0),FALSE)</f>
        <v>40.501800000000003</v>
      </c>
      <c r="E5">
        <f>VLOOKUP($B5,Miljövärden!$B$1:$H$463,MATCH(E$2,Miljövärden!$B$1:$H$1,0),FALSE)</f>
        <v>10.433400000000001</v>
      </c>
      <c r="F5">
        <f>VLOOKUP($B5,Miljövärden!$B$1:$H$463,MATCH(F$2,Miljövärden!$B$1:$H$1,0),FALSE)</f>
        <v>7.4717000000000006E-2</v>
      </c>
      <c r="G5" t="str">
        <f>VLOOKUP($B5,Miljövärden!$B$1:$H$463,MATCH(G$2,Miljövärden!$B$1:$H$1,0),FALSE)</f>
        <v>Ja</v>
      </c>
      <c r="H5" s="7" t="str">
        <f>VLOOKUP($B5,Miljövärden!$B$1:$H$463,MATCH(H$2,Miljövärden!$B$1:$H$1,0),FALSE)</f>
        <v>Ja</v>
      </c>
      <c r="P5" s="17" t="str">
        <f t="shared" si="0"/>
        <v>ja</v>
      </c>
      <c r="R5">
        <f t="shared" ref="R5:R68" si="1">IF(ISERROR(P5),R4,IF(P5="ja",R4+1,R4))</f>
        <v>4</v>
      </c>
    </row>
    <row r="6" spans="1:18" x14ac:dyDescent="0.25">
      <c r="A6" s="2" t="s">
        <v>22</v>
      </c>
      <c r="B6" s="2" t="s">
        <v>26</v>
      </c>
      <c r="C6">
        <f>VLOOKUP($B6,Miljövärden!$B$1:$H$463,MATCH(C$2,Miljövärden!$B$1:$H$1,0),FALSE)</f>
        <v>9.8153799999999999E-2</v>
      </c>
      <c r="D6">
        <f>VLOOKUP($B6,Miljövärden!$B$1:$H$463,MATCH(D$2,Miljövärden!$B$1:$H$1,0),FALSE)</f>
        <v>21.793700000000001</v>
      </c>
      <c r="E6">
        <f>VLOOKUP($B6,Miljövärden!$B$1:$H$463,MATCH(E$2,Miljövärden!$B$1:$H$1,0),FALSE)</f>
        <v>10.277900000000001</v>
      </c>
      <c r="F6">
        <f>VLOOKUP($B6,Miljövärden!$B$1:$H$463,MATCH(F$2,Miljövärden!$B$1:$H$1,0),FALSE)</f>
        <v>1.0594299999999999E-2</v>
      </c>
      <c r="G6" t="str">
        <f>VLOOKUP($B6,Miljövärden!$B$1:$H$463,MATCH(G$2,Miljövärden!$B$1:$H$1,0),FALSE)</f>
        <v>Ja</v>
      </c>
      <c r="H6" s="7" t="str">
        <f>VLOOKUP($B6,Miljövärden!$B$1:$H$463,MATCH(H$2,Miljövärden!$B$1:$H$1,0),FALSE)</f>
        <v>Ja</v>
      </c>
      <c r="P6" s="17" t="str">
        <f t="shared" si="0"/>
        <v>ja</v>
      </c>
      <c r="R6">
        <f t="shared" si="1"/>
        <v>5</v>
      </c>
    </row>
    <row r="7" spans="1:18" x14ac:dyDescent="0.25">
      <c r="A7" s="2" t="s">
        <v>22</v>
      </c>
      <c r="B7" s="2" t="s">
        <v>27</v>
      </c>
      <c r="C7">
        <f>VLOOKUP($B7,Miljövärden!$B$1:$H$463,MATCH(C$2,Miljövärden!$B$1:$H$1,0),FALSE)</f>
        <v>9.2602699999999996E-2</v>
      </c>
      <c r="D7">
        <f>VLOOKUP($B7,Miljövärden!$B$1:$H$463,MATCH(D$2,Miljövärden!$B$1:$H$1,0),FALSE)</f>
        <v>21.790700000000001</v>
      </c>
      <c r="E7">
        <f>VLOOKUP($B7,Miljövärden!$B$1:$H$463,MATCH(E$2,Miljövärden!$B$1:$H$1,0),FALSE)</f>
        <v>10.6248</v>
      </c>
      <c r="F7">
        <f>VLOOKUP($B7,Miljövärden!$B$1:$H$463,MATCH(F$2,Miljövärden!$B$1:$H$1,0),FALSE)</f>
        <v>1.27928E-2</v>
      </c>
      <c r="G7" t="str">
        <f>VLOOKUP($B7,Miljövärden!$B$1:$H$463,MATCH(G$2,Miljövärden!$B$1:$H$1,0),FALSE)</f>
        <v>Ja</v>
      </c>
      <c r="H7" s="7" t="str">
        <f>VLOOKUP($B7,Miljövärden!$B$1:$H$463,MATCH(H$2,Miljövärden!$B$1:$H$1,0),FALSE)</f>
        <v>Ja</v>
      </c>
      <c r="P7" s="17" t="str">
        <f t="shared" si="0"/>
        <v>ja</v>
      </c>
      <c r="R7">
        <f t="shared" si="1"/>
        <v>6</v>
      </c>
    </row>
    <row r="8" spans="1:18" x14ac:dyDescent="0.25">
      <c r="A8" s="2" t="s">
        <v>22</v>
      </c>
      <c r="B8" s="2" t="s">
        <v>28</v>
      </c>
      <c r="C8">
        <f>VLOOKUP($B8,Miljövärden!$B$1:$H$463,MATCH(C$2,Miljövärden!$B$1:$H$1,0),FALSE)</f>
        <v>0.245842</v>
      </c>
      <c r="D8">
        <f>VLOOKUP($B8,Miljövärden!$B$1:$H$463,MATCH(D$2,Miljövärden!$B$1:$H$1,0),FALSE)</f>
        <v>31.944199999999999</v>
      </c>
      <c r="E8">
        <f>VLOOKUP($B8,Miljövärden!$B$1:$H$463,MATCH(E$2,Miljövärden!$B$1:$H$1,0),FALSE)</f>
        <v>17.4208</v>
      </c>
      <c r="F8">
        <f>VLOOKUP($B8,Miljövärden!$B$1:$H$463,MATCH(F$2,Miljövärden!$B$1:$H$1,0),FALSE)</f>
        <v>6.4129599999999995E-2</v>
      </c>
      <c r="G8" t="str">
        <f>VLOOKUP($B8,Miljövärden!$B$1:$H$463,MATCH(G$2,Miljövärden!$B$1:$H$1,0),FALSE)</f>
        <v>Ja</v>
      </c>
      <c r="H8" s="7" t="str">
        <f>VLOOKUP($B8,Miljövärden!$B$1:$H$463,MATCH(H$2,Miljövärden!$B$1:$H$1,0),FALSE)</f>
        <v>Ja</v>
      </c>
      <c r="P8" s="17" t="str">
        <f t="shared" si="0"/>
        <v>ja</v>
      </c>
      <c r="R8">
        <f t="shared" si="1"/>
        <v>7</v>
      </c>
    </row>
    <row r="9" spans="1:18" x14ac:dyDescent="0.25">
      <c r="A9" s="2" t="s">
        <v>22</v>
      </c>
      <c r="B9" s="2" t="s">
        <v>29</v>
      </c>
      <c r="C9">
        <f>VLOOKUP($B9,Miljövärden!$B$1:$H$463,MATCH(C$2,Miljövärden!$B$1:$H$1,0),FALSE)</f>
        <v>0.22270599999999999</v>
      </c>
      <c r="D9">
        <f>VLOOKUP($B9,Miljövärden!$B$1:$H$463,MATCH(D$2,Miljövärden!$B$1:$H$1,0),FALSE)</f>
        <v>26.747299999999999</v>
      </c>
      <c r="E9">
        <f>VLOOKUP($B9,Miljövärden!$B$1:$H$463,MATCH(E$2,Miljövärden!$B$1:$H$1,0),FALSE)</f>
        <v>16.5488</v>
      </c>
      <c r="F9">
        <f>VLOOKUP($B9,Miljövärden!$B$1:$H$463,MATCH(F$2,Miljövärden!$B$1:$H$1,0),FALSE)</f>
        <v>5.11321E-2</v>
      </c>
      <c r="G9" t="str">
        <f>VLOOKUP($B9,Miljövärden!$B$1:$H$463,MATCH(G$2,Miljövärden!$B$1:$H$1,0),FALSE)</f>
        <v>Ja</v>
      </c>
      <c r="H9" s="7" t="str">
        <f>VLOOKUP($B9,Miljövärden!$B$1:$H$463,MATCH(H$2,Miljövärden!$B$1:$H$1,0),FALSE)</f>
        <v>Ja</v>
      </c>
      <c r="P9" s="17" t="str">
        <f t="shared" si="0"/>
        <v>ja</v>
      </c>
      <c r="R9">
        <f t="shared" si="1"/>
        <v>8</v>
      </c>
    </row>
    <row r="10" spans="1:18" x14ac:dyDescent="0.25">
      <c r="A10" s="2" t="s">
        <v>22</v>
      </c>
      <c r="B10" s="2" t="s">
        <v>30</v>
      </c>
      <c r="C10">
        <f>VLOOKUP($B10,Miljövärden!$B$1:$H$463,MATCH(C$2,Miljövärden!$B$1:$H$1,0),FALSE)</f>
        <v>0.34560000000000002</v>
      </c>
      <c r="D10">
        <f>VLOOKUP($B10,Miljövärden!$B$1:$H$463,MATCH(D$2,Miljövärden!$B$1:$H$1,0),FALSE)</f>
        <v>58.0182</v>
      </c>
      <c r="E10">
        <f>VLOOKUP($B10,Miljövärden!$B$1:$H$463,MATCH(E$2,Miljövärden!$B$1:$H$1,0),FALSE)</f>
        <v>9.1457999999999995</v>
      </c>
      <c r="F10">
        <f>VLOOKUP($B10,Miljövärden!$B$1:$H$463,MATCH(F$2,Miljövärden!$B$1:$H$1,0),FALSE)</f>
        <v>5.0285700000000003E-2</v>
      </c>
      <c r="G10" t="str">
        <f>VLOOKUP($B10,Miljövärden!$B$1:$H$463,MATCH(G$2,Miljövärden!$B$1:$H$1,0),FALSE)</f>
        <v>Ja</v>
      </c>
      <c r="H10" s="7" t="str">
        <f>VLOOKUP($B10,Miljövärden!$B$1:$H$463,MATCH(H$2,Miljövärden!$B$1:$H$1,0),FALSE)</f>
        <v>Ja</v>
      </c>
      <c r="P10" s="17" t="str">
        <f t="shared" si="0"/>
        <v>ja</v>
      </c>
      <c r="R10">
        <f t="shared" si="1"/>
        <v>9</v>
      </c>
    </row>
    <row r="11" spans="1:18" x14ac:dyDescent="0.25">
      <c r="A11" s="2" t="s">
        <v>31</v>
      </c>
      <c r="B11" s="2" t="s">
        <v>32</v>
      </c>
      <c r="C11">
        <f>VLOOKUP($B11,Miljövärden!$B$1:$H$463,MATCH(C$2,Miljövärden!$B$1:$H$1,0),FALSE)</f>
        <v>0.68237400000000004</v>
      </c>
      <c r="D11">
        <f>VLOOKUP($B11,Miljövärden!$B$1:$H$463,MATCH(D$2,Miljövärden!$B$1:$H$1,0),FALSE)</f>
        <v>102.19799999999999</v>
      </c>
      <c r="E11">
        <f>VLOOKUP($B11,Miljövärden!$B$1:$H$463,MATCH(E$2,Miljövärden!$B$1:$H$1,0),FALSE)</f>
        <v>37.140799999999999</v>
      </c>
      <c r="F11">
        <f>VLOOKUP($B11,Miljövärden!$B$1:$H$463,MATCH(F$2,Miljövärden!$B$1:$H$1,0),FALSE)</f>
        <v>0.121782</v>
      </c>
      <c r="G11" t="str">
        <f>VLOOKUP($B11,Miljövärden!$B$1:$H$463,MATCH(G$2,Miljövärden!$B$1:$H$1,0),FALSE)</f>
        <v>Ja</v>
      </c>
      <c r="H11" s="7" t="str">
        <f>VLOOKUP($B11,Miljövärden!$B$1:$H$463,MATCH(H$2,Miljövärden!$B$1:$H$1,0),FALSE)</f>
        <v>Ja</v>
      </c>
      <c r="P11" s="17" t="str">
        <f t="shared" si="0"/>
        <v>ja</v>
      </c>
      <c r="R11">
        <f t="shared" si="1"/>
        <v>10</v>
      </c>
    </row>
    <row r="12" spans="1:18" x14ac:dyDescent="0.25">
      <c r="A12" s="2" t="s">
        <v>31</v>
      </c>
      <c r="B12" s="2" t="s">
        <v>33</v>
      </c>
      <c r="C12">
        <f>VLOOKUP($B12,Miljövärden!$B$1:$H$463,MATCH(C$2,Miljövärden!$B$1:$H$1,0),FALSE)</f>
        <v>7.9720200000000005E-2</v>
      </c>
      <c r="D12">
        <f>VLOOKUP($B12,Miljövärden!$B$1:$H$463,MATCH(D$2,Miljövärden!$B$1:$H$1,0),FALSE)</f>
        <v>9.0518800000000006</v>
      </c>
      <c r="E12">
        <f>VLOOKUP($B12,Miljövärden!$B$1:$H$463,MATCH(E$2,Miljövärden!$B$1:$H$1,0),FALSE)</f>
        <v>6.4452699999999998</v>
      </c>
      <c r="F12">
        <f>VLOOKUP($B12,Miljövärden!$B$1:$H$463,MATCH(F$2,Miljövärden!$B$1:$H$1,0),FALSE)</f>
        <v>1.55214E-3</v>
      </c>
      <c r="G12" t="str">
        <f>VLOOKUP($B12,Miljövärden!$B$1:$H$463,MATCH(G$2,Miljövärden!$B$1:$H$1,0),FALSE)</f>
        <v>Ja</v>
      </c>
      <c r="H12" s="7" t="str">
        <f>VLOOKUP($B12,Miljövärden!$B$1:$H$463,MATCH(H$2,Miljövärden!$B$1:$H$1,0),FALSE)</f>
        <v>Ja</v>
      </c>
      <c r="P12" s="17" t="str">
        <f t="shared" si="0"/>
        <v>ja</v>
      </c>
      <c r="R12">
        <f t="shared" si="1"/>
        <v>11</v>
      </c>
    </row>
    <row r="13" spans="1:18" x14ac:dyDescent="0.25">
      <c r="A13" s="2" t="s">
        <v>31</v>
      </c>
      <c r="B13" s="2" t="s">
        <v>34</v>
      </c>
      <c r="C13">
        <f>VLOOKUP($B13,Miljövärden!$B$1:$H$463,MATCH(C$2,Miljövärden!$B$1:$H$1,0),FALSE)</f>
        <v>0.21562700000000001</v>
      </c>
      <c r="D13">
        <f>VLOOKUP($B13,Miljövärden!$B$1:$H$463,MATCH(D$2,Miljövärden!$B$1:$H$1,0),FALSE)</f>
        <v>14.741400000000001</v>
      </c>
      <c r="E13">
        <f>VLOOKUP($B13,Miljövärden!$B$1:$H$463,MATCH(E$2,Miljövärden!$B$1:$H$1,0),FALSE)</f>
        <v>19.683</v>
      </c>
      <c r="F13">
        <f>VLOOKUP($B13,Miljövärden!$B$1:$H$463,MATCH(F$2,Miljövärden!$B$1:$H$1,0),FALSE)</f>
        <v>1.49909E-2</v>
      </c>
      <c r="G13" t="str">
        <f>VLOOKUP($B13,Miljövärden!$B$1:$H$463,MATCH(G$2,Miljövärden!$B$1:$H$1,0),FALSE)</f>
        <v>Ja</v>
      </c>
      <c r="H13" s="7" t="str">
        <f>VLOOKUP($B13,Miljövärden!$B$1:$H$463,MATCH(H$2,Miljövärden!$B$1:$H$1,0),FALSE)</f>
        <v>Ja</v>
      </c>
      <c r="P13" s="17" t="str">
        <f t="shared" si="0"/>
        <v>ja</v>
      </c>
      <c r="R13">
        <f t="shared" si="1"/>
        <v>12</v>
      </c>
    </row>
    <row r="14" spans="1:18" x14ac:dyDescent="0.25">
      <c r="A14" s="2" t="s">
        <v>31</v>
      </c>
      <c r="B14" s="2" t="s">
        <v>35</v>
      </c>
      <c r="C14">
        <f>VLOOKUP($B14,Miljövärden!$B$1:$H$463,MATCH(C$2,Miljövärden!$B$1:$H$1,0),FALSE)</f>
        <v>0.342968</v>
      </c>
      <c r="D14">
        <f>VLOOKUP($B14,Miljövärden!$B$1:$H$463,MATCH(D$2,Miljövärden!$B$1:$H$1,0),FALSE)</f>
        <v>35.984900000000003</v>
      </c>
      <c r="E14">
        <f>VLOOKUP($B14,Miljövärden!$B$1:$H$463,MATCH(E$2,Miljövärden!$B$1:$H$1,0),FALSE)</f>
        <v>18.332100000000001</v>
      </c>
      <c r="F14">
        <f>VLOOKUP($B14,Miljövärden!$B$1:$H$463,MATCH(F$2,Miljövärden!$B$1:$H$1,0),FALSE)</f>
        <v>7.51391E-2</v>
      </c>
      <c r="G14" t="str">
        <f>VLOOKUP($B14,Miljövärden!$B$1:$H$463,MATCH(G$2,Miljövärden!$B$1:$H$1,0),FALSE)</f>
        <v>Ja</v>
      </c>
      <c r="H14" s="7" t="str">
        <f>VLOOKUP($B14,Miljövärden!$B$1:$H$463,MATCH(H$2,Miljövärden!$B$1:$H$1,0),FALSE)</f>
        <v>Ja</v>
      </c>
      <c r="P14" s="17" t="str">
        <f t="shared" si="0"/>
        <v>ja</v>
      </c>
      <c r="R14">
        <f t="shared" si="1"/>
        <v>13</v>
      </c>
    </row>
    <row r="15" spans="1:18" x14ac:dyDescent="0.25">
      <c r="A15" s="2" t="s">
        <v>36</v>
      </c>
      <c r="B15" s="2" t="s">
        <v>37</v>
      </c>
      <c r="C15">
        <f>VLOOKUP($B15,Miljövärden!$B$1:$H$463,MATCH(C$2,Miljövärden!$B$1:$H$1,0),FALSE)</f>
        <v>5.6884299999999999E-2</v>
      </c>
      <c r="D15">
        <f>VLOOKUP($B15,Miljövärden!$B$1:$H$463,MATCH(D$2,Miljövärden!$B$1:$H$1,0),FALSE)</f>
        <v>8.2274399999999996</v>
      </c>
      <c r="E15">
        <f>VLOOKUP($B15,Miljövärden!$B$1:$H$463,MATCH(E$2,Miljövärden!$B$1:$H$1,0),FALSE)</f>
        <v>6.1832799999999999</v>
      </c>
      <c r="F15">
        <f>VLOOKUP($B15,Miljövärden!$B$1:$H$463,MATCH(F$2,Miljövärden!$B$1:$H$1,0),FALSE)</f>
        <v>1.3432800000000001E-3</v>
      </c>
      <c r="G15" t="str">
        <f>VLOOKUP($B15,Miljövärden!$B$1:$H$463,MATCH(G$2,Miljövärden!$B$1:$H$1,0),FALSE)</f>
        <v>Ja</v>
      </c>
      <c r="H15" s="7" t="str">
        <f>VLOOKUP($B15,Miljövärden!$B$1:$H$463,MATCH(H$2,Miljövärden!$B$1:$H$1,0),FALSE)</f>
        <v>Ja</v>
      </c>
      <c r="P15" s="17" t="str">
        <f t="shared" si="0"/>
        <v>ja</v>
      </c>
      <c r="R15">
        <f t="shared" si="1"/>
        <v>14</v>
      </c>
    </row>
    <row r="16" spans="1:18" x14ac:dyDescent="0.25">
      <c r="A16" s="2" t="s">
        <v>38</v>
      </c>
      <c r="B16" s="2" t="s">
        <v>39</v>
      </c>
      <c r="C16" t="str">
        <f>VLOOKUP($B16,Miljövärden!$B$1:$H$463,MATCH(C$2,Miljövärden!$B$1:$H$1,0),FALSE)</f>
        <v/>
      </c>
      <c r="D16" t="str">
        <f>VLOOKUP($B16,Miljövärden!$B$1:$H$463,MATCH(D$2,Miljövärden!$B$1:$H$1,0),FALSE)</f>
        <v/>
      </c>
      <c r="E16" t="str">
        <f>VLOOKUP($B16,Miljövärden!$B$1:$H$463,MATCH(E$2,Miljövärden!$B$1:$H$1,0),FALSE)</f>
        <v/>
      </c>
      <c r="F16" t="str">
        <f>VLOOKUP($B16,Miljövärden!$B$1:$H$463,MATCH(F$2,Miljövärden!$B$1:$H$1,0),FALSE)</f>
        <v/>
      </c>
      <c r="G16" t="str">
        <f>VLOOKUP($B16,Miljövärden!$B$1:$H$463,MATCH(G$2,Miljövärden!$B$1:$H$1,0),FALSE)</f>
        <v>Nej</v>
      </c>
      <c r="H16" s="7" t="str">
        <f>VLOOKUP($B16,Miljövärden!$B$1:$H$463,MATCH(H$2,Miljövärden!$B$1:$H$1,0),FALSE)</f>
        <v>Nej</v>
      </c>
      <c r="P16" s="17" t="str">
        <f t="shared" si="0"/>
        <v>nej</v>
      </c>
      <c r="R16">
        <f t="shared" si="1"/>
        <v>14</v>
      </c>
    </row>
    <row r="17" spans="1:18" x14ac:dyDescent="0.25">
      <c r="A17" s="2" t="s">
        <v>38</v>
      </c>
      <c r="B17" s="2" t="s">
        <v>41</v>
      </c>
      <c r="C17" t="str">
        <f>VLOOKUP($B17,Miljövärden!$B$1:$H$463,MATCH(C$2,Miljövärden!$B$1:$H$1,0),FALSE)</f>
        <v/>
      </c>
      <c r="D17" t="str">
        <f>VLOOKUP($B17,Miljövärden!$B$1:$H$463,MATCH(D$2,Miljövärden!$B$1:$H$1,0),FALSE)</f>
        <v/>
      </c>
      <c r="E17" t="str">
        <f>VLOOKUP($B17,Miljövärden!$B$1:$H$463,MATCH(E$2,Miljövärden!$B$1:$H$1,0),FALSE)</f>
        <v/>
      </c>
      <c r="F17" t="str">
        <f>VLOOKUP($B17,Miljövärden!$B$1:$H$463,MATCH(F$2,Miljövärden!$B$1:$H$1,0),FALSE)</f>
        <v/>
      </c>
      <c r="G17" t="str">
        <f>VLOOKUP($B17,Miljövärden!$B$1:$H$463,MATCH(G$2,Miljövärden!$B$1:$H$1,0),FALSE)</f>
        <v>Nej</v>
      </c>
      <c r="H17" s="7" t="str">
        <f>VLOOKUP($B17,Miljövärden!$B$1:$H$463,MATCH(H$2,Miljövärden!$B$1:$H$1,0),FALSE)</f>
        <v>Nej</v>
      </c>
      <c r="P17" s="17" t="str">
        <f t="shared" si="0"/>
        <v>nej</v>
      </c>
      <c r="R17">
        <f t="shared" si="1"/>
        <v>14</v>
      </c>
    </row>
    <row r="18" spans="1:18" x14ac:dyDescent="0.25">
      <c r="A18" s="2" t="s">
        <v>38</v>
      </c>
      <c r="B18" s="2" t="s">
        <v>42</v>
      </c>
      <c r="C18" t="str">
        <f>VLOOKUP($B18,Miljövärden!$B$1:$H$463,MATCH(C$2,Miljövärden!$B$1:$H$1,0),FALSE)</f>
        <v/>
      </c>
      <c r="D18" t="str">
        <f>VLOOKUP($B18,Miljövärden!$B$1:$H$463,MATCH(D$2,Miljövärden!$B$1:$H$1,0),FALSE)</f>
        <v/>
      </c>
      <c r="E18" t="str">
        <f>VLOOKUP($B18,Miljövärden!$B$1:$H$463,MATCH(E$2,Miljövärden!$B$1:$H$1,0),FALSE)</f>
        <v/>
      </c>
      <c r="F18" t="str">
        <f>VLOOKUP($B18,Miljövärden!$B$1:$H$463,MATCH(F$2,Miljövärden!$B$1:$H$1,0),FALSE)</f>
        <v/>
      </c>
      <c r="G18" t="str">
        <f>VLOOKUP($B18,Miljövärden!$B$1:$H$463,MATCH(G$2,Miljövärden!$B$1:$H$1,0),FALSE)</f>
        <v>Nej</v>
      </c>
      <c r="H18" s="7" t="str">
        <f>VLOOKUP($B18,Miljövärden!$B$1:$H$463,MATCH(H$2,Miljövärden!$B$1:$H$1,0),FALSE)</f>
        <v>Nej</v>
      </c>
      <c r="P18" s="17" t="str">
        <f t="shared" si="0"/>
        <v>nej</v>
      </c>
      <c r="R18">
        <f t="shared" si="1"/>
        <v>14</v>
      </c>
    </row>
    <row r="19" spans="1:18" x14ac:dyDescent="0.25">
      <c r="A19" s="2" t="s">
        <v>43</v>
      </c>
      <c r="B19" s="2" t="s">
        <v>44</v>
      </c>
      <c r="C19">
        <f>VLOOKUP($B19,Miljövärden!$B$1:$H$463,MATCH(C$2,Miljövärden!$B$1:$H$1,0),FALSE)</f>
        <v>7.5322E-2</v>
      </c>
      <c r="D19">
        <f>VLOOKUP($B19,Miljövärden!$B$1:$H$463,MATCH(D$2,Miljövärden!$B$1:$H$1,0),FALSE)</f>
        <v>11.676</v>
      </c>
      <c r="E19">
        <f>VLOOKUP($B19,Miljövärden!$B$1:$H$463,MATCH(E$2,Miljövärden!$B$1:$H$1,0),FALSE)</f>
        <v>10.6661</v>
      </c>
      <c r="F19">
        <f>VLOOKUP($B19,Miljövärden!$B$1:$H$463,MATCH(F$2,Miljövärden!$B$1:$H$1,0),FALSE)</f>
        <v>0</v>
      </c>
      <c r="G19" t="str">
        <f>VLOOKUP($B19,Miljövärden!$B$1:$H$463,MATCH(G$2,Miljövärden!$B$1:$H$1,0),FALSE)</f>
        <v>Nej</v>
      </c>
      <c r="H19" s="7" t="str">
        <f>VLOOKUP($B19,Miljövärden!$B$1:$H$463,MATCH(H$2,Miljövärden!$B$1:$H$1,0),FALSE)</f>
        <v>Ja</v>
      </c>
      <c r="P19" s="17" t="str">
        <f t="shared" si="0"/>
        <v>ja</v>
      </c>
      <c r="R19">
        <f t="shared" si="1"/>
        <v>15</v>
      </c>
    </row>
    <row r="20" spans="1:18" x14ac:dyDescent="0.25">
      <c r="A20" s="2" t="s">
        <v>45</v>
      </c>
      <c r="B20" s="2" t="s">
        <v>46</v>
      </c>
      <c r="C20">
        <f>VLOOKUP($B20,Miljövärden!$B$1:$H$463,MATCH(C$2,Miljövärden!$B$1:$H$1,0),FALSE)</f>
        <v>0.10317</v>
      </c>
      <c r="D20">
        <f>VLOOKUP($B20,Miljövärden!$B$1:$H$463,MATCH(D$2,Miljövärden!$B$1:$H$1,0),FALSE)</f>
        <v>19.217700000000001</v>
      </c>
      <c r="E20">
        <f>VLOOKUP($B20,Miljövärden!$B$1:$H$463,MATCH(E$2,Miljövärden!$B$1:$H$1,0),FALSE)</f>
        <v>8.2081900000000001</v>
      </c>
      <c r="F20">
        <f>VLOOKUP($B20,Miljövärden!$B$1:$H$463,MATCH(F$2,Miljövärden!$B$1:$H$1,0),FALSE)</f>
        <v>8.2581700000000004E-3</v>
      </c>
      <c r="G20" t="str">
        <f>VLOOKUP($B20,Miljövärden!$B$1:$H$463,MATCH(G$2,Miljövärden!$B$1:$H$1,0),FALSE)</f>
        <v>Nej</v>
      </c>
      <c r="H20" s="7" t="str">
        <f>VLOOKUP($B20,Miljövärden!$B$1:$H$463,MATCH(H$2,Miljövärden!$B$1:$H$1,0),FALSE)</f>
        <v>Ja</v>
      </c>
      <c r="P20" s="17" t="str">
        <f t="shared" si="0"/>
        <v>ja</v>
      </c>
      <c r="R20">
        <f t="shared" si="1"/>
        <v>16</v>
      </c>
    </row>
    <row r="21" spans="1:18" x14ac:dyDescent="0.25">
      <c r="A21" s="2" t="s">
        <v>50</v>
      </c>
      <c r="B21" s="2" t="s">
        <v>51</v>
      </c>
      <c r="C21">
        <f>VLOOKUP($B21,Miljövärden!$B$1:$H$463,MATCH(C$2,Miljövärden!$B$1:$H$1,0),FALSE)</f>
        <v>0.108017</v>
      </c>
      <c r="D21">
        <f>VLOOKUP($B21,Miljövärden!$B$1:$H$463,MATCH(D$2,Miljövärden!$B$1:$H$1,0),FALSE)</f>
        <v>15.8827</v>
      </c>
      <c r="E21">
        <f>VLOOKUP($B21,Miljövärden!$B$1:$H$463,MATCH(E$2,Miljövärden!$B$1:$H$1,0),FALSE)</f>
        <v>8.3125</v>
      </c>
      <c r="F21">
        <f>VLOOKUP($B21,Miljövärden!$B$1:$H$463,MATCH(F$2,Miljövärden!$B$1:$H$1,0),FALSE)</f>
        <v>2.0426799999999998E-2</v>
      </c>
      <c r="G21" t="str">
        <f>VLOOKUP($B21,Miljövärden!$B$1:$H$463,MATCH(G$2,Miljövärden!$B$1:$H$1,0),FALSE)</f>
        <v>Ja</v>
      </c>
      <c r="H21" s="7" t="str">
        <f>VLOOKUP($B21,Miljövärden!$B$1:$H$463,MATCH(H$2,Miljövärden!$B$1:$H$1,0),FALSE)</f>
        <v>Ja</v>
      </c>
      <c r="P21" s="17" t="str">
        <f t="shared" si="0"/>
        <v>ja</v>
      </c>
      <c r="R21">
        <f t="shared" si="1"/>
        <v>17</v>
      </c>
    </row>
    <row r="22" spans="1:18" x14ac:dyDescent="0.25">
      <c r="A22" s="2" t="s">
        <v>52</v>
      </c>
      <c r="B22" s="2" t="s">
        <v>53</v>
      </c>
      <c r="C22">
        <f>VLOOKUP($B22,Miljövärden!$B$1:$H$463,MATCH(C$2,Miljövärden!$B$1:$H$1,0),FALSE)</f>
        <v>0.182785</v>
      </c>
      <c r="D22">
        <f>VLOOKUP($B22,Miljövärden!$B$1:$H$463,MATCH(D$2,Miljövärden!$B$1:$H$1,0),FALSE)</f>
        <v>17.1691</v>
      </c>
      <c r="E22">
        <f>VLOOKUP($B22,Miljövärden!$B$1:$H$463,MATCH(E$2,Miljövärden!$B$1:$H$1,0),FALSE)</f>
        <v>16.113800000000001</v>
      </c>
      <c r="F22">
        <f>VLOOKUP($B22,Miljövärden!$B$1:$H$463,MATCH(F$2,Miljövärden!$B$1:$H$1,0),FALSE)</f>
        <v>3.09917E-2</v>
      </c>
      <c r="G22" t="str">
        <f>VLOOKUP($B22,Miljövärden!$B$1:$H$463,MATCH(G$2,Miljövärden!$B$1:$H$1,0),FALSE)</f>
        <v>Nej</v>
      </c>
      <c r="H22" s="7" t="str">
        <f>VLOOKUP($B22,Miljövärden!$B$1:$H$463,MATCH(H$2,Miljövärden!$B$1:$H$1,0),FALSE)</f>
        <v>Ja</v>
      </c>
      <c r="P22" s="17" t="str">
        <f t="shared" si="0"/>
        <v>ja</v>
      </c>
      <c r="R22">
        <f t="shared" si="1"/>
        <v>18</v>
      </c>
    </row>
    <row r="23" spans="1:18" x14ac:dyDescent="0.25">
      <c r="A23" s="2" t="s">
        <v>54</v>
      </c>
      <c r="B23" s="2" t="s">
        <v>55</v>
      </c>
      <c r="C23">
        <f>VLOOKUP($B23,Miljövärden!$B$1:$H$463,MATCH(C$2,Miljövärden!$B$1:$H$1,0),FALSE)</f>
        <v>0.15240600000000001</v>
      </c>
      <c r="D23">
        <f>VLOOKUP($B23,Miljövärden!$B$1:$H$463,MATCH(D$2,Miljövärden!$B$1:$H$1,0),FALSE)</f>
        <v>12.5037</v>
      </c>
      <c r="E23">
        <f>VLOOKUP($B23,Miljövärden!$B$1:$H$463,MATCH(E$2,Miljövärden!$B$1:$H$1,0),FALSE)</f>
        <v>15.618399999999999</v>
      </c>
      <c r="F23">
        <f>VLOOKUP($B23,Miljövärden!$B$1:$H$463,MATCH(F$2,Miljövärden!$B$1:$H$1,0),FALSE)</f>
        <v>1.7627799999999999E-2</v>
      </c>
      <c r="G23" t="str">
        <f>VLOOKUP($B23,Miljövärden!$B$1:$H$463,MATCH(G$2,Miljövärden!$B$1:$H$1,0),FALSE)</f>
        <v>Ja</v>
      </c>
      <c r="H23" s="7" t="str">
        <f>VLOOKUP($B23,Miljövärden!$B$1:$H$463,MATCH(H$2,Miljövärden!$B$1:$H$1,0),FALSE)</f>
        <v>Ja</v>
      </c>
      <c r="P23" s="17" t="str">
        <f t="shared" si="0"/>
        <v>ja</v>
      </c>
      <c r="R23">
        <f t="shared" si="1"/>
        <v>19</v>
      </c>
    </row>
    <row r="24" spans="1:18" x14ac:dyDescent="0.25">
      <c r="A24" s="2" t="s">
        <v>54</v>
      </c>
      <c r="B24" s="2" t="s">
        <v>56</v>
      </c>
      <c r="C24">
        <f>VLOOKUP($B24,Miljövärden!$B$1:$H$463,MATCH(C$2,Miljövärden!$B$1:$H$1,0),FALSE)</f>
        <v>0.14990200000000001</v>
      </c>
      <c r="D24">
        <f>VLOOKUP($B24,Miljövärden!$B$1:$H$463,MATCH(D$2,Miljövärden!$B$1:$H$1,0),FALSE)</f>
        <v>12.5207</v>
      </c>
      <c r="E24">
        <f>VLOOKUP($B24,Miljövärden!$B$1:$H$463,MATCH(E$2,Miljövärden!$B$1:$H$1,0),FALSE)</f>
        <v>15.3165</v>
      </c>
      <c r="F24">
        <f>VLOOKUP($B24,Miljövärden!$B$1:$H$463,MATCH(F$2,Miljövärden!$B$1:$H$1,0),FALSE)</f>
        <v>1.8735399999999999E-2</v>
      </c>
      <c r="G24" t="str">
        <f>VLOOKUP($B24,Miljövärden!$B$1:$H$463,MATCH(G$2,Miljövärden!$B$1:$H$1,0),FALSE)</f>
        <v>Ja</v>
      </c>
      <c r="H24" s="7" t="str">
        <f>VLOOKUP($B24,Miljövärden!$B$1:$H$463,MATCH(H$2,Miljövärden!$B$1:$H$1,0),FALSE)</f>
        <v>Ja</v>
      </c>
      <c r="P24" s="17" t="str">
        <f t="shared" si="0"/>
        <v>ja</v>
      </c>
      <c r="R24">
        <f t="shared" si="1"/>
        <v>20</v>
      </c>
    </row>
    <row r="25" spans="1:18" x14ac:dyDescent="0.25">
      <c r="A25" s="2" t="s">
        <v>54</v>
      </c>
      <c r="B25" s="2" t="s">
        <v>57</v>
      </c>
      <c r="C25">
        <f>VLOOKUP($B25,Miljövärden!$B$1:$H$463,MATCH(C$2,Miljövärden!$B$1:$H$1,0),FALSE)</f>
        <v>0.252081</v>
      </c>
      <c r="D25">
        <f>VLOOKUP($B25,Miljövärden!$B$1:$H$463,MATCH(D$2,Miljövärden!$B$1:$H$1,0),FALSE)</f>
        <v>50.104999999999997</v>
      </c>
      <c r="E25">
        <f>VLOOKUP($B25,Miljövärden!$B$1:$H$463,MATCH(E$2,Miljövärden!$B$1:$H$1,0),FALSE)</f>
        <v>15.837400000000001</v>
      </c>
      <c r="F25">
        <f>VLOOKUP($B25,Miljövärden!$B$1:$H$463,MATCH(F$2,Miljövärden!$B$1:$H$1,0),FALSE)</f>
        <v>0.13895099999999999</v>
      </c>
      <c r="G25" t="str">
        <f>VLOOKUP($B25,Miljövärden!$B$1:$H$463,MATCH(G$2,Miljövärden!$B$1:$H$1,0),FALSE)</f>
        <v>Ja</v>
      </c>
      <c r="H25" s="7" t="str">
        <f>VLOOKUP($B25,Miljövärden!$B$1:$H$463,MATCH(H$2,Miljövärden!$B$1:$H$1,0),FALSE)</f>
        <v>Ja</v>
      </c>
      <c r="P25" s="17" t="str">
        <f t="shared" si="0"/>
        <v>ja</v>
      </c>
      <c r="R25">
        <f t="shared" si="1"/>
        <v>21</v>
      </c>
    </row>
    <row r="26" spans="1:18" x14ac:dyDescent="0.25">
      <c r="A26" s="2" t="s">
        <v>54</v>
      </c>
      <c r="B26" s="2" t="s">
        <v>58</v>
      </c>
      <c r="C26">
        <f>VLOOKUP($B26,Miljövärden!$B$1:$H$463,MATCH(C$2,Miljövärden!$B$1:$H$1,0),FALSE)</f>
        <v>0.22948099999999999</v>
      </c>
      <c r="D26">
        <f>VLOOKUP($B26,Miljövärden!$B$1:$H$463,MATCH(D$2,Miljövärden!$B$1:$H$1,0),FALSE)</f>
        <v>29.725100000000001</v>
      </c>
      <c r="E26">
        <f>VLOOKUP($B26,Miljövärden!$B$1:$H$463,MATCH(E$2,Miljövärden!$B$1:$H$1,0),FALSE)</f>
        <v>17.872900000000001</v>
      </c>
      <c r="F26">
        <f>VLOOKUP($B26,Miljövärden!$B$1:$H$463,MATCH(F$2,Miljövärden!$B$1:$H$1,0),FALSE)</f>
        <v>6.2375600000000003E-2</v>
      </c>
      <c r="G26" t="str">
        <f>VLOOKUP($B26,Miljövärden!$B$1:$H$463,MATCH(G$2,Miljövärden!$B$1:$H$1,0),FALSE)</f>
        <v>Ja</v>
      </c>
      <c r="H26" s="7" t="str">
        <f>VLOOKUP($B26,Miljövärden!$B$1:$H$463,MATCH(H$2,Miljövärden!$B$1:$H$1,0),FALSE)</f>
        <v>Ja</v>
      </c>
      <c r="P26" s="17" t="str">
        <f t="shared" si="0"/>
        <v>ja</v>
      </c>
      <c r="R26">
        <f t="shared" si="1"/>
        <v>22</v>
      </c>
    </row>
    <row r="27" spans="1:18" x14ac:dyDescent="0.25">
      <c r="A27" s="2" t="s">
        <v>54</v>
      </c>
      <c r="B27" s="2" t="s">
        <v>59</v>
      </c>
      <c r="C27">
        <f>VLOOKUP($B27,Miljövärden!$B$1:$H$463,MATCH(C$2,Miljövärden!$B$1:$H$1,0),FALSE)</f>
        <v>0.22891400000000001</v>
      </c>
      <c r="D27">
        <f>VLOOKUP($B27,Miljövärden!$B$1:$H$463,MATCH(D$2,Miljövärden!$B$1:$H$1,0),FALSE)</f>
        <v>31.869599999999998</v>
      </c>
      <c r="E27">
        <f>VLOOKUP($B27,Miljövärden!$B$1:$H$463,MATCH(E$2,Miljövärden!$B$1:$H$1,0),FALSE)</f>
        <v>16.742100000000001</v>
      </c>
      <c r="F27">
        <f>VLOOKUP($B27,Miljövärden!$B$1:$H$463,MATCH(F$2,Miljövärden!$B$1:$H$1,0),FALSE)</f>
        <v>7.6185799999999998E-2</v>
      </c>
      <c r="G27" t="str">
        <f>VLOOKUP($B27,Miljövärden!$B$1:$H$463,MATCH(G$2,Miljövärden!$B$1:$H$1,0),FALSE)</f>
        <v>Ja</v>
      </c>
      <c r="H27" s="7" t="str">
        <f>VLOOKUP($B27,Miljövärden!$B$1:$H$463,MATCH(H$2,Miljövärden!$B$1:$H$1,0),FALSE)</f>
        <v>Ja</v>
      </c>
      <c r="P27" s="17" t="str">
        <f t="shared" si="0"/>
        <v>ja</v>
      </c>
      <c r="R27">
        <f t="shared" si="1"/>
        <v>23</v>
      </c>
    </row>
    <row r="28" spans="1:18" x14ac:dyDescent="0.25">
      <c r="A28" s="2" t="s">
        <v>54</v>
      </c>
      <c r="B28" s="2" t="s">
        <v>60</v>
      </c>
      <c r="C28">
        <f>VLOOKUP($B28,Miljövärden!$B$1:$H$463,MATCH(C$2,Miljövärden!$B$1:$H$1,0),FALSE)</f>
        <v>7.4975799999999995E-2</v>
      </c>
      <c r="D28">
        <f>VLOOKUP($B28,Miljövärden!$B$1:$H$463,MATCH(D$2,Miljövärden!$B$1:$H$1,0),FALSE)</f>
        <v>19.299099999999999</v>
      </c>
      <c r="E28">
        <f>VLOOKUP($B28,Miljövärden!$B$1:$H$463,MATCH(E$2,Miljövärden!$B$1:$H$1,0),FALSE)</f>
        <v>10.014699999999999</v>
      </c>
      <c r="F28">
        <f>VLOOKUP($B28,Miljövärden!$B$1:$H$463,MATCH(F$2,Miljövärden!$B$1:$H$1,0),FALSE)</f>
        <v>1.7823200000000001E-2</v>
      </c>
      <c r="G28" t="str">
        <f>VLOOKUP($B28,Miljövärden!$B$1:$H$463,MATCH(G$2,Miljövärden!$B$1:$H$1,0),FALSE)</f>
        <v>Ja</v>
      </c>
      <c r="H28" s="7" t="str">
        <f>VLOOKUP($B28,Miljövärden!$B$1:$H$463,MATCH(H$2,Miljövärden!$B$1:$H$1,0),FALSE)</f>
        <v>Ja</v>
      </c>
      <c r="P28" s="17" t="str">
        <f t="shared" si="0"/>
        <v>ja</v>
      </c>
      <c r="R28">
        <f t="shared" si="1"/>
        <v>24</v>
      </c>
    </row>
    <row r="29" spans="1:18" x14ac:dyDescent="0.25">
      <c r="A29" s="2" t="s">
        <v>54</v>
      </c>
      <c r="B29" s="2" t="s">
        <v>61</v>
      </c>
      <c r="C29">
        <f>VLOOKUP($B29,Miljövärden!$B$1:$H$463,MATCH(C$2,Miljövärden!$B$1:$H$1,0),FALSE)</f>
        <v>3.1702000000000002E-3</v>
      </c>
      <c r="D29">
        <f>VLOOKUP($B29,Miljövärden!$B$1:$H$463,MATCH(D$2,Miljövärden!$B$1:$H$1,0),FALSE)</f>
        <v>0.43493399999999999</v>
      </c>
      <c r="E29">
        <f>VLOOKUP($B29,Miljövärden!$B$1:$H$463,MATCH(E$2,Miljövärden!$B$1:$H$1,0),FALSE)</f>
        <v>0.27097900000000003</v>
      </c>
      <c r="F29">
        <f>VLOOKUP($B29,Miljövärden!$B$1:$H$463,MATCH(F$2,Miljövärden!$B$1:$H$1,0),FALSE)</f>
        <v>0</v>
      </c>
      <c r="G29" t="str">
        <f>VLOOKUP($B29,Miljövärden!$B$1:$H$463,MATCH(G$2,Miljövärden!$B$1:$H$1,0),FALSE)</f>
        <v>Ja</v>
      </c>
      <c r="H29" s="7" t="str">
        <f>VLOOKUP($B29,Miljövärden!$B$1:$H$463,MATCH(H$2,Miljövärden!$B$1:$H$1,0),FALSE)</f>
        <v>Ja</v>
      </c>
      <c r="P29" s="17" t="str">
        <f t="shared" si="0"/>
        <v>ja</v>
      </c>
      <c r="R29">
        <f t="shared" si="1"/>
        <v>25</v>
      </c>
    </row>
    <row r="30" spans="1:18" x14ac:dyDescent="0.25">
      <c r="A30" s="2" t="s">
        <v>54</v>
      </c>
      <c r="B30" s="2" t="s">
        <v>62</v>
      </c>
      <c r="C30">
        <f>VLOOKUP($B30,Miljövärden!$B$1:$H$463,MATCH(C$2,Miljövärden!$B$1:$H$1,0),FALSE)</f>
        <v>0.13650300000000001</v>
      </c>
      <c r="D30">
        <f>VLOOKUP($B30,Miljövärden!$B$1:$H$463,MATCH(D$2,Miljövärden!$B$1:$H$1,0),FALSE)</f>
        <v>8.2765799999999992</v>
      </c>
      <c r="E30">
        <f>VLOOKUP($B30,Miljövärden!$B$1:$H$463,MATCH(E$2,Miljövärden!$B$1:$H$1,0),FALSE)</f>
        <v>15.517300000000001</v>
      </c>
      <c r="F30">
        <f>VLOOKUP($B30,Miljövärden!$B$1:$H$463,MATCH(F$2,Miljövärden!$B$1:$H$1,0),FALSE)</f>
        <v>4.2844900000000002E-3</v>
      </c>
      <c r="G30" t="str">
        <f>VLOOKUP($B30,Miljövärden!$B$1:$H$463,MATCH(G$2,Miljövärden!$B$1:$H$1,0),FALSE)</f>
        <v>Ja</v>
      </c>
      <c r="H30" s="7" t="str">
        <f>VLOOKUP($B30,Miljövärden!$B$1:$H$463,MATCH(H$2,Miljövärden!$B$1:$H$1,0),FALSE)</f>
        <v>Ja</v>
      </c>
      <c r="P30" s="17" t="str">
        <f t="shared" si="0"/>
        <v>ja</v>
      </c>
      <c r="R30">
        <f t="shared" si="1"/>
        <v>26</v>
      </c>
    </row>
    <row r="31" spans="1:18" x14ac:dyDescent="0.25">
      <c r="A31" s="2" t="s">
        <v>54</v>
      </c>
      <c r="B31" s="2" t="s">
        <v>63</v>
      </c>
      <c r="C31">
        <f>VLOOKUP($B31,Miljövärden!$B$1:$H$463,MATCH(C$2,Miljövärden!$B$1:$H$1,0),FALSE)</f>
        <v>0.18126700000000001</v>
      </c>
      <c r="D31">
        <f>VLOOKUP($B31,Miljövärden!$B$1:$H$463,MATCH(D$2,Miljövärden!$B$1:$H$1,0),FALSE)</f>
        <v>20.003399999999999</v>
      </c>
      <c r="E31">
        <f>VLOOKUP($B31,Miljövärden!$B$1:$H$463,MATCH(E$2,Miljövärden!$B$1:$H$1,0),FALSE)</f>
        <v>15.901999999999999</v>
      </c>
      <c r="F31">
        <f>VLOOKUP($B31,Miljövärden!$B$1:$H$463,MATCH(F$2,Miljövärden!$B$1:$H$1,0),FALSE)</f>
        <v>4.0909099999999997E-2</v>
      </c>
      <c r="G31" t="str">
        <f>VLOOKUP($B31,Miljövärden!$B$1:$H$463,MATCH(G$2,Miljövärden!$B$1:$H$1,0),FALSE)</f>
        <v>Ja</v>
      </c>
      <c r="H31" s="7" t="str">
        <f>VLOOKUP($B31,Miljövärden!$B$1:$H$463,MATCH(H$2,Miljövärden!$B$1:$H$1,0),FALSE)</f>
        <v>Ja</v>
      </c>
      <c r="P31" s="17" t="str">
        <f t="shared" si="0"/>
        <v>ja</v>
      </c>
      <c r="R31">
        <f t="shared" si="1"/>
        <v>27</v>
      </c>
    </row>
    <row r="32" spans="1:18" x14ac:dyDescent="0.25">
      <c r="A32" s="2" t="s">
        <v>54</v>
      </c>
      <c r="B32" s="2" t="s">
        <v>64</v>
      </c>
      <c r="C32">
        <f>VLOOKUP($B32,Miljövärden!$B$1:$H$463,MATCH(C$2,Miljövärden!$B$1:$H$1,0),FALSE)</f>
        <v>0.16744999999999999</v>
      </c>
      <c r="D32">
        <f>VLOOKUP($B32,Miljövärden!$B$1:$H$463,MATCH(D$2,Miljövärden!$B$1:$H$1,0),FALSE)</f>
        <v>13.7987</v>
      </c>
      <c r="E32">
        <f>VLOOKUP($B32,Miljövärden!$B$1:$H$463,MATCH(E$2,Miljövärden!$B$1:$H$1,0),FALSE)</f>
        <v>17.1221</v>
      </c>
      <c r="F32">
        <f>VLOOKUP($B32,Miljövärden!$B$1:$H$463,MATCH(F$2,Miljövärden!$B$1:$H$1,0),FALSE)</f>
        <v>1.7876199999999998E-2</v>
      </c>
      <c r="G32" t="str">
        <f>VLOOKUP($B32,Miljövärden!$B$1:$H$463,MATCH(G$2,Miljövärden!$B$1:$H$1,0),FALSE)</f>
        <v>Ja</v>
      </c>
      <c r="H32" s="7" t="str">
        <f>VLOOKUP($B32,Miljövärden!$B$1:$H$463,MATCH(H$2,Miljövärden!$B$1:$H$1,0),FALSE)</f>
        <v>Ja</v>
      </c>
      <c r="P32" s="17" t="str">
        <f t="shared" si="0"/>
        <v>ja</v>
      </c>
      <c r="R32">
        <f t="shared" si="1"/>
        <v>28</v>
      </c>
    </row>
    <row r="33" spans="1:18" x14ac:dyDescent="0.25">
      <c r="A33" s="2" t="s">
        <v>67</v>
      </c>
      <c r="B33" s="2" t="s">
        <v>68</v>
      </c>
      <c r="C33">
        <f>VLOOKUP($B33,Miljövärden!$B$1:$H$463,MATCH(C$2,Miljövärden!$B$1:$H$1,0),FALSE)</f>
        <v>0.120614</v>
      </c>
      <c r="D33">
        <f>VLOOKUP($B33,Miljövärden!$B$1:$H$463,MATCH(D$2,Miljövärden!$B$1:$H$1,0),FALSE)</f>
        <v>26.7028</v>
      </c>
      <c r="E33">
        <f>VLOOKUP($B33,Miljövärden!$B$1:$H$463,MATCH(E$2,Miljövärden!$B$1:$H$1,0),FALSE)</f>
        <v>9.1840700000000002</v>
      </c>
      <c r="F33">
        <f>VLOOKUP($B33,Miljövärden!$B$1:$H$463,MATCH(F$2,Miljövärden!$B$1:$H$1,0),FALSE)</f>
        <v>2.9645299999999999E-2</v>
      </c>
      <c r="G33" t="str">
        <f>VLOOKUP($B33,Miljövärden!$B$1:$H$463,MATCH(G$2,Miljövärden!$B$1:$H$1,0),FALSE)</f>
        <v>Ja</v>
      </c>
      <c r="H33" s="7" t="str">
        <f>VLOOKUP($B33,Miljövärden!$B$1:$H$463,MATCH(H$2,Miljövärden!$B$1:$H$1,0),FALSE)</f>
        <v>Ja</v>
      </c>
      <c r="P33" s="17" t="str">
        <f t="shared" si="0"/>
        <v>ja</v>
      </c>
      <c r="R33">
        <f t="shared" si="1"/>
        <v>29</v>
      </c>
    </row>
    <row r="34" spans="1:18" x14ac:dyDescent="0.25">
      <c r="A34" s="2" t="s">
        <v>67</v>
      </c>
      <c r="B34" s="2" t="s">
        <v>69</v>
      </c>
      <c r="C34">
        <f>VLOOKUP($B34,Miljövärden!$B$1:$H$463,MATCH(C$2,Miljövärden!$B$1:$H$1,0),FALSE)</f>
        <v>0.18029899999999999</v>
      </c>
      <c r="D34">
        <f>VLOOKUP($B34,Miljövärden!$B$1:$H$463,MATCH(D$2,Miljövärden!$B$1:$H$1,0),FALSE)</f>
        <v>90.886799999999994</v>
      </c>
      <c r="E34">
        <f>VLOOKUP($B34,Miljövärden!$B$1:$H$463,MATCH(E$2,Miljövärden!$B$1:$H$1,0),FALSE)</f>
        <v>3.9980799999999999</v>
      </c>
      <c r="F34">
        <f>VLOOKUP($B34,Miljövärden!$B$1:$H$463,MATCH(F$2,Miljövärden!$B$1:$H$1,0),FALSE)</f>
        <v>3.1425399999999999E-2</v>
      </c>
      <c r="G34" t="str">
        <f>VLOOKUP($B34,Miljövärden!$B$1:$H$463,MATCH(G$2,Miljövärden!$B$1:$H$1,0),FALSE)</f>
        <v>Ja</v>
      </c>
      <c r="H34" s="7" t="str">
        <f>VLOOKUP($B34,Miljövärden!$B$1:$H$463,MATCH(H$2,Miljövärden!$B$1:$H$1,0),FALSE)</f>
        <v>Ja</v>
      </c>
      <c r="P34" s="17" t="str">
        <f t="shared" si="0"/>
        <v>ja</v>
      </c>
      <c r="R34">
        <f t="shared" si="1"/>
        <v>30</v>
      </c>
    </row>
    <row r="35" spans="1:18" x14ac:dyDescent="0.25">
      <c r="A35" s="2" t="s">
        <v>67</v>
      </c>
      <c r="B35" s="2" t="s">
        <v>70</v>
      </c>
      <c r="C35">
        <f>VLOOKUP($B35,Miljövärden!$B$1:$H$463,MATCH(C$2,Miljövärden!$B$1:$H$1,0),FALSE)</f>
        <v>0.13405300000000001</v>
      </c>
      <c r="D35">
        <f>VLOOKUP($B35,Miljövärden!$B$1:$H$463,MATCH(D$2,Miljövärden!$B$1:$H$1,0),FALSE)</f>
        <v>27.477699999999999</v>
      </c>
      <c r="E35">
        <f>VLOOKUP($B35,Miljövärden!$B$1:$H$463,MATCH(E$2,Miljövärden!$B$1:$H$1,0),FALSE)</f>
        <v>8.7384799999999991</v>
      </c>
      <c r="F35">
        <f>VLOOKUP($B35,Miljövärden!$B$1:$H$463,MATCH(F$2,Miljövärden!$B$1:$H$1,0),FALSE)</f>
        <v>2.6303699999999999E-2</v>
      </c>
      <c r="G35" t="str">
        <f>VLOOKUP($B35,Miljövärden!$B$1:$H$463,MATCH(G$2,Miljövärden!$B$1:$H$1,0),FALSE)</f>
        <v>Ja</v>
      </c>
      <c r="H35" s="7" t="str">
        <f>VLOOKUP($B35,Miljövärden!$B$1:$H$463,MATCH(H$2,Miljövärden!$B$1:$H$1,0),FALSE)</f>
        <v>Ja</v>
      </c>
      <c r="P35" s="17" t="str">
        <f t="shared" si="0"/>
        <v>ja</v>
      </c>
      <c r="R35">
        <f t="shared" si="1"/>
        <v>31</v>
      </c>
    </row>
    <row r="36" spans="1:18" x14ac:dyDescent="0.25">
      <c r="A36" s="2" t="s">
        <v>71</v>
      </c>
      <c r="B36" s="2" t="s">
        <v>72</v>
      </c>
      <c r="C36">
        <f>VLOOKUP($B36,Miljövärden!$B$1:$H$463,MATCH(C$2,Miljövärden!$B$1:$H$1,0),FALSE)</f>
        <v>0.11079700000000001</v>
      </c>
      <c r="D36">
        <f>VLOOKUP($B36,Miljövärden!$B$1:$H$463,MATCH(D$2,Miljövärden!$B$1:$H$1,0),FALSE)</f>
        <v>21.844200000000001</v>
      </c>
      <c r="E36">
        <f>VLOOKUP($B36,Miljövärden!$B$1:$H$463,MATCH(E$2,Miljövärden!$B$1:$H$1,0),FALSE)</f>
        <v>8.1152099999999994</v>
      </c>
      <c r="F36">
        <f>VLOOKUP($B36,Miljövärden!$B$1:$H$463,MATCH(F$2,Miljövärden!$B$1:$H$1,0),FALSE)</f>
        <v>1.23126E-2</v>
      </c>
      <c r="G36" t="str">
        <f>VLOOKUP($B36,Miljövärden!$B$1:$H$463,MATCH(G$2,Miljövärden!$B$1:$H$1,0),FALSE)</f>
        <v>Nej</v>
      </c>
      <c r="H36" s="7" t="str">
        <f>VLOOKUP($B36,Miljövärden!$B$1:$H$463,MATCH(H$2,Miljövärden!$B$1:$H$1,0),FALSE)</f>
        <v>Ja</v>
      </c>
      <c r="P36" s="17" t="str">
        <f t="shared" si="0"/>
        <v>ja</v>
      </c>
      <c r="R36">
        <f t="shared" si="1"/>
        <v>32</v>
      </c>
    </row>
    <row r="37" spans="1:18" x14ac:dyDescent="0.25">
      <c r="A37" s="2" t="s">
        <v>71</v>
      </c>
      <c r="B37" s="2" t="s">
        <v>73</v>
      </c>
      <c r="C37">
        <f>VLOOKUP($B37,Miljövärden!$B$1:$H$463,MATCH(C$2,Miljövärden!$B$1:$H$1,0),FALSE)</f>
        <v>0.16073699999999999</v>
      </c>
      <c r="D37">
        <f>VLOOKUP($B37,Miljövärden!$B$1:$H$463,MATCH(D$2,Miljövärden!$B$1:$H$1,0),FALSE)</f>
        <v>34.0426</v>
      </c>
      <c r="E37">
        <f>VLOOKUP($B37,Miljövärden!$B$1:$H$463,MATCH(E$2,Miljövärden!$B$1:$H$1,0),FALSE)</f>
        <v>9.3338099999999997</v>
      </c>
      <c r="F37">
        <f>VLOOKUP($B37,Miljövärden!$B$1:$H$463,MATCH(F$2,Miljövärden!$B$1:$H$1,0),FALSE)</f>
        <v>4.7412200000000002E-2</v>
      </c>
      <c r="G37" t="str">
        <f>VLOOKUP($B37,Miljövärden!$B$1:$H$463,MATCH(G$2,Miljövärden!$B$1:$H$1,0),FALSE)</f>
        <v>Nej</v>
      </c>
      <c r="H37" s="7" t="str">
        <f>VLOOKUP($B37,Miljövärden!$B$1:$H$463,MATCH(H$2,Miljövärden!$B$1:$H$1,0),FALSE)</f>
        <v>Ja</v>
      </c>
      <c r="P37" s="17" t="str">
        <f t="shared" si="0"/>
        <v>ja</v>
      </c>
      <c r="R37">
        <f t="shared" si="1"/>
        <v>33</v>
      </c>
    </row>
    <row r="38" spans="1:18" x14ac:dyDescent="0.25">
      <c r="A38" s="2" t="s">
        <v>74</v>
      </c>
      <c r="B38" s="2" t="s">
        <v>75</v>
      </c>
      <c r="C38">
        <f>VLOOKUP($B38,Miljövärden!$B$1:$H$463,MATCH(C$2,Miljövärden!$B$1:$H$1,0),FALSE)</f>
        <v>6.0859099999999999E-2</v>
      </c>
      <c r="D38">
        <f>VLOOKUP($B38,Miljövärden!$B$1:$H$463,MATCH(D$2,Miljövärden!$B$1:$H$1,0),FALSE)</f>
        <v>53.832299999999996</v>
      </c>
      <c r="E38">
        <f>VLOOKUP($B38,Miljövärden!$B$1:$H$463,MATCH(E$2,Miljövärden!$B$1:$H$1,0),FALSE)</f>
        <v>3.8834599999999999</v>
      </c>
      <c r="F38">
        <f>VLOOKUP($B38,Miljövärden!$B$1:$H$463,MATCH(F$2,Miljövärden!$B$1:$H$1,0),FALSE)</f>
        <v>1.4408400000000001E-3</v>
      </c>
      <c r="G38" t="str">
        <f>VLOOKUP($B38,Miljövärden!$B$1:$H$463,MATCH(G$2,Miljövärden!$B$1:$H$1,0),FALSE)</f>
        <v>Ja</v>
      </c>
      <c r="H38" s="7" t="str">
        <f>VLOOKUP($B38,Miljövärden!$B$1:$H$463,MATCH(H$2,Miljövärden!$B$1:$H$1,0),FALSE)</f>
        <v>Ja</v>
      </c>
      <c r="P38" s="17" t="str">
        <f t="shared" si="0"/>
        <v>ja</v>
      </c>
      <c r="R38">
        <f t="shared" si="1"/>
        <v>34</v>
      </c>
    </row>
    <row r="39" spans="1:18" x14ac:dyDescent="0.25">
      <c r="A39" s="2" t="s">
        <v>74</v>
      </c>
      <c r="B39" s="2" t="s">
        <v>76</v>
      </c>
      <c r="C39">
        <f>VLOOKUP($B39,Miljövärden!$B$1:$H$463,MATCH(C$2,Miljövärden!$B$1:$H$1,0),FALSE)</f>
        <v>0.18339900000000001</v>
      </c>
      <c r="D39">
        <f>VLOOKUP($B39,Miljövärden!$B$1:$H$463,MATCH(D$2,Miljövärden!$B$1:$H$1,0),FALSE)</f>
        <v>11.8504</v>
      </c>
      <c r="E39">
        <f>VLOOKUP($B39,Miljövärden!$B$1:$H$463,MATCH(E$2,Miljövärden!$B$1:$H$1,0),FALSE)</f>
        <v>20.053599999999999</v>
      </c>
      <c r="F39">
        <f>VLOOKUP($B39,Miljövärden!$B$1:$H$463,MATCH(F$2,Miljövärden!$B$1:$H$1,0),FALSE)</f>
        <v>7.2173200000000002E-3</v>
      </c>
      <c r="G39" t="str">
        <f>VLOOKUP($B39,Miljövärden!$B$1:$H$463,MATCH(G$2,Miljövärden!$B$1:$H$1,0),FALSE)</f>
        <v>Ja</v>
      </c>
      <c r="H39" s="7" t="str">
        <f>VLOOKUP($B39,Miljövärden!$B$1:$H$463,MATCH(H$2,Miljövärden!$B$1:$H$1,0),FALSE)</f>
        <v>Ja</v>
      </c>
      <c r="P39" s="17" t="str">
        <f t="shared" si="0"/>
        <v>ja</v>
      </c>
      <c r="R39">
        <f t="shared" si="1"/>
        <v>35</v>
      </c>
    </row>
    <row r="40" spans="1:18" x14ac:dyDescent="0.25">
      <c r="A40" s="2" t="s">
        <v>74</v>
      </c>
      <c r="B40" s="2" t="s">
        <v>77</v>
      </c>
      <c r="C40">
        <f>VLOOKUP($B40,Miljövärden!$B$1:$H$463,MATCH(C$2,Miljövärden!$B$1:$H$1,0),FALSE)</f>
        <v>0.35673300000000002</v>
      </c>
      <c r="D40">
        <f>VLOOKUP($B40,Miljövärden!$B$1:$H$463,MATCH(D$2,Miljövärden!$B$1:$H$1,0),FALSE)</f>
        <v>6.7872700000000004</v>
      </c>
      <c r="E40">
        <f>VLOOKUP($B40,Miljövärden!$B$1:$H$463,MATCH(E$2,Miljövärden!$B$1:$H$1,0),FALSE)</f>
        <v>14.975</v>
      </c>
      <c r="F40">
        <f>VLOOKUP($B40,Miljövärden!$B$1:$H$463,MATCH(F$2,Miljövärden!$B$1:$H$1,0),FALSE)</f>
        <v>2.6738E-4</v>
      </c>
      <c r="G40" t="str">
        <f>VLOOKUP($B40,Miljövärden!$B$1:$H$463,MATCH(G$2,Miljövärden!$B$1:$H$1,0),FALSE)</f>
        <v>Ja</v>
      </c>
      <c r="H40" s="7" t="str">
        <f>VLOOKUP($B40,Miljövärden!$B$1:$H$463,MATCH(H$2,Miljövärden!$B$1:$H$1,0),FALSE)</f>
        <v>Ja</v>
      </c>
      <c r="P40" s="17" t="str">
        <f t="shared" si="0"/>
        <v>ja</v>
      </c>
      <c r="R40">
        <f t="shared" si="1"/>
        <v>36</v>
      </c>
    </row>
    <row r="41" spans="1:18" x14ac:dyDescent="0.25">
      <c r="A41" s="2" t="s">
        <v>78</v>
      </c>
      <c r="B41" s="2" t="s">
        <v>79</v>
      </c>
      <c r="C41">
        <f>VLOOKUP($B41,Miljövärden!$B$1:$H$463,MATCH(C$2,Miljövärden!$B$1:$H$1,0),FALSE)</f>
        <v>0.121201</v>
      </c>
      <c r="D41">
        <f>VLOOKUP($B41,Miljövärden!$B$1:$H$463,MATCH(D$2,Miljövärden!$B$1:$H$1,0),FALSE)</f>
        <v>44.461599999999997</v>
      </c>
      <c r="E41">
        <f>VLOOKUP($B41,Miljövärden!$B$1:$H$463,MATCH(E$2,Miljövärden!$B$1:$H$1,0),FALSE)</f>
        <v>5.6361800000000004</v>
      </c>
      <c r="F41">
        <f>VLOOKUP($B41,Miljövärden!$B$1:$H$463,MATCH(F$2,Miljövärden!$B$1:$H$1,0),FALSE)</f>
        <v>1.55628E-2</v>
      </c>
      <c r="G41" t="str">
        <f>VLOOKUP($B41,Miljövärden!$B$1:$H$463,MATCH(G$2,Miljövärden!$B$1:$H$1,0),FALSE)</f>
        <v>Ja</v>
      </c>
      <c r="H41" s="7" t="str">
        <f>VLOOKUP($B41,Miljövärden!$B$1:$H$463,MATCH(H$2,Miljövärden!$B$1:$H$1,0),FALSE)</f>
        <v>Ja</v>
      </c>
      <c r="P41" s="17" t="str">
        <f t="shared" si="0"/>
        <v>ja</v>
      </c>
      <c r="R41">
        <f t="shared" si="1"/>
        <v>37</v>
      </c>
    </row>
    <row r="42" spans="1:18" x14ac:dyDescent="0.25">
      <c r="A42" s="2" t="s">
        <v>78</v>
      </c>
      <c r="B42" s="2" t="s">
        <v>80</v>
      </c>
      <c r="C42">
        <f>VLOOKUP($B42,Miljövärden!$B$1:$H$463,MATCH(C$2,Miljövärden!$B$1:$H$1,0),FALSE)</f>
        <v>0.30514000000000002</v>
      </c>
      <c r="D42">
        <f>VLOOKUP($B42,Miljövärden!$B$1:$H$463,MATCH(D$2,Miljövärden!$B$1:$H$1,0),FALSE)</f>
        <v>41.9666</v>
      </c>
      <c r="E42">
        <f>VLOOKUP($B42,Miljövärden!$B$1:$H$463,MATCH(E$2,Miljövärden!$B$1:$H$1,0),FALSE)</f>
        <v>19.148099999999999</v>
      </c>
      <c r="F42">
        <f>VLOOKUP($B42,Miljövärden!$B$1:$H$463,MATCH(F$2,Miljövärden!$B$1:$H$1,0),FALSE)</f>
        <v>9.0897800000000001E-2</v>
      </c>
      <c r="G42" t="str">
        <f>VLOOKUP($B42,Miljövärden!$B$1:$H$463,MATCH(G$2,Miljövärden!$B$1:$H$1,0),FALSE)</f>
        <v>Ja</v>
      </c>
      <c r="H42" s="7" t="str">
        <f>VLOOKUP($B42,Miljövärden!$B$1:$H$463,MATCH(H$2,Miljövärden!$B$1:$H$1,0),FALSE)</f>
        <v>Ja</v>
      </c>
      <c r="P42" s="17" t="str">
        <f t="shared" si="0"/>
        <v>ja</v>
      </c>
      <c r="R42">
        <f t="shared" si="1"/>
        <v>38</v>
      </c>
    </row>
    <row r="43" spans="1:18" x14ac:dyDescent="0.25">
      <c r="A43" s="2" t="s">
        <v>81</v>
      </c>
      <c r="B43" s="2" t="s">
        <v>82</v>
      </c>
      <c r="C43">
        <f>VLOOKUP($B43,Miljövärden!$B$1:$H$463,MATCH(C$2,Miljövärden!$B$1:$H$1,0),FALSE)</f>
        <v>0.82929299999999995</v>
      </c>
      <c r="D43">
        <f>VLOOKUP($B43,Miljövärden!$B$1:$H$463,MATCH(D$2,Miljövärden!$B$1:$H$1,0),FALSE)</f>
        <v>207.69900000000001</v>
      </c>
      <c r="E43">
        <f>VLOOKUP($B43,Miljövärden!$B$1:$H$463,MATCH(E$2,Miljövärden!$B$1:$H$1,0),FALSE)</f>
        <v>15.6652</v>
      </c>
      <c r="F43">
        <f>VLOOKUP($B43,Miljövärden!$B$1:$H$463,MATCH(F$2,Miljövärden!$B$1:$H$1,0),FALSE)</f>
        <v>1.71346E-3</v>
      </c>
      <c r="G43" t="str">
        <f>VLOOKUP($B43,Miljövärden!$B$1:$H$463,MATCH(G$2,Miljövärden!$B$1:$H$1,0),FALSE)</f>
        <v>Nej</v>
      </c>
      <c r="H43" s="7" t="str">
        <f>VLOOKUP($B43,Miljövärden!$B$1:$H$463,MATCH(H$2,Miljövärden!$B$1:$H$1,0),FALSE)</f>
        <v>Ja</v>
      </c>
      <c r="P43" s="17" t="str">
        <f t="shared" si="0"/>
        <v>ja</v>
      </c>
      <c r="R43">
        <f t="shared" si="1"/>
        <v>39</v>
      </c>
    </row>
    <row r="44" spans="1:18" x14ac:dyDescent="0.25">
      <c r="A44" s="2" t="s">
        <v>90</v>
      </c>
      <c r="B44" s="2" t="s">
        <v>91</v>
      </c>
      <c r="C44">
        <f>VLOOKUP($B44,Miljövärden!$B$1:$H$463,MATCH(C$2,Miljövärden!$B$1:$H$1,0),FALSE)</f>
        <v>0.15623100000000001</v>
      </c>
      <c r="D44">
        <f>VLOOKUP($B44,Miljövärden!$B$1:$H$463,MATCH(D$2,Miljövärden!$B$1:$H$1,0),FALSE)</f>
        <v>31.5686</v>
      </c>
      <c r="E44">
        <f>VLOOKUP($B44,Miljövärden!$B$1:$H$463,MATCH(E$2,Miljövärden!$B$1:$H$1,0),FALSE)</f>
        <v>10.427099999999999</v>
      </c>
      <c r="F44">
        <f>VLOOKUP($B44,Miljövärden!$B$1:$H$463,MATCH(F$2,Miljövärden!$B$1:$H$1,0),FALSE)</f>
        <v>2.5430700000000001E-2</v>
      </c>
      <c r="G44" t="str">
        <f>VLOOKUP($B44,Miljövärden!$B$1:$H$463,MATCH(G$2,Miljövärden!$B$1:$H$1,0),FALSE)</f>
        <v>Ja</v>
      </c>
      <c r="H44" s="7" t="str">
        <f>VLOOKUP($B44,Miljövärden!$B$1:$H$463,MATCH(H$2,Miljövärden!$B$1:$H$1,0),FALSE)</f>
        <v>Ja</v>
      </c>
      <c r="P44" s="17" t="str">
        <f t="shared" si="0"/>
        <v>ja</v>
      </c>
      <c r="R44">
        <f t="shared" si="1"/>
        <v>40</v>
      </c>
    </row>
    <row r="45" spans="1:18" x14ac:dyDescent="0.25">
      <c r="A45" s="2" t="s">
        <v>90</v>
      </c>
      <c r="B45" s="2" t="s">
        <v>92</v>
      </c>
      <c r="C45">
        <f>VLOOKUP($B45,Miljövärden!$B$1:$H$463,MATCH(C$2,Miljövärden!$B$1:$H$1,0),FALSE)</f>
        <v>3.5791799999999999E-2</v>
      </c>
      <c r="D45">
        <f>VLOOKUP($B45,Miljövärden!$B$1:$H$463,MATCH(D$2,Miljövärden!$B$1:$H$1,0),FALSE)</f>
        <v>7.9346199999999998</v>
      </c>
      <c r="E45">
        <f>VLOOKUP($B45,Miljövärden!$B$1:$H$463,MATCH(E$2,Miljövärden!$B$1:$H$1,0),FALSE)</f>
        <v>5.7143300000000004</v>
      </c>
      <c r="F45">
        <f>VLOOKUP($B45,Miljövärden!$B$1:$H$463,MATCH(F$2,Miljövärden!$B$1:$H$1,0),FALSE)</f>
        <v>1.77002E-3</v>
      </c>
      <c r="G45" t="str">
        <f>VLOOKUP($B45,Miljövärden!$B$1:$H$463,MATCH(G$2,Miljövärden!$B$1:$H$1,0),FALSE)</f>
        <v>Ja</v>
      </c>
      <c r="H45" s="7" t="str">
        <f>VLOOKUP($B45,Miljövärden!$B$1:$H$463,MATCH(H$2,Miljövärden!$B$1:$H$1,0),FALSE)</f>
        <v>Ja</v>
      </c>
      <c r="P45" s="17" t="str">
        <f t="shared" si="0"/>
        <v>ja</v>
      </c>
      <c r="R45">
        <f t="shared" si="1"/>
        <v>41</v>
      </c>
    </row>
    <row r="46" spans="1:18" x14ac:dyDescent="0.25">
      <c r="A46" s="2" t="s">
        <v>93</v>
      </c>
      <c r="B46" s="2" t="s">
        <v>94</v>
      </c>
      <c r="C46">
        <f>VLOOKUP($B46,Miljövärden!$B$1:$H$463,MATCH(C$2,Miljövärden!$B$1:$H$1,0),FALSE)</f>
        <v>0.17729400000000001</v>
      </c>
      <c r="D46">
        <f>VLOOKUP($B46,Miljövärden!$B$1:$H$463,MATCH(D$2,Miljövärden!$B$1:$H$1,0),FALSE)</f>
        <v>14.61</v>
      </c>
      <c r="E46">
        <f>VLOOKUP($B46,Miljövärden!$B$1:$H$463,MATCH(E$2,Miljövärden!$B$1:$H$1,0),FALSE)</f>
        <v>18.194500000000001</v>
      </c>
      <c r="F46">
        <f>VLOOKUP($B46,Miljövärden!$B$1:$H$463,MATCH(F$2,Miljövärden!$B$1:$H$1,0),FALSE)</f>
        <v>5.9756499999999999E-3</v>
      </c>
      <c r="G46" t="str">
        <f>VLOOKUP($B46,Miljövärden!$B$1:$H$463,MATCH(G$2,Miljövärden!$B$1:$H$1,0),FALSE)</f>
        <v>Ja</v>
      </c>
      <c r="H46" s="7" t="str">
        <f>VLOOKUP($B46,Miljövärden!$B$1:$H$463,MATCH(H$2,Miljövärden!$B$1:$H$1,0),FALSE)</f>
        <v>Ja</v>
      </c>
      <c r="P46" s="17" t="str">
        <f t="shared" si="0"/>
        <v>ja</v>
      </c>
      <c r="R46">
        <f t="shared" si="1"/>
        <v>42</v>
      </c>
    </row>
    <row r="47" spans="1:18" x14ac:dyDescent="0.25">
      <c r="A47" s="2" t="s">
        <v>93</v>
      </c>
      <c r="B47" s="2" t="s">
        <v>95</v>
      </c>
      <c r="C47">
        <f>VLOOKUP($B47,Miljövärden!$B$1:$H$463,MATCH(C$2,Miljövärden!$B$1:$H$1,0),FALSE)</f>
        <v>7.4330499999999994E-2</v>
      </c>
      <c r="D47">
        <f>VLOOKUP($B47,Miljövärden!$B$1:$H$463,MATCH(D$2,Miljövärden!$B$1:$H$1,0),FALSE)</f>
        <v>11.2735</v>
      </c>
      <c r="E47">
        <f>VLOOKUP($B47,Miljövärden!$B$1:$H$463,MATCH(E$2,Miljövärden!$B$1:$H$1,0),FALSE)</f>
        <v>8.7067999999999994</v>
      </c>
      <c r="F47">
        <f>VLOOKUP($B47,Miljövärden!$B$1:$H$463,MATCH(F$2,Miljövärden!$B$1:$H$1,0),FALSE)</f>
        <v>0</v>
      </c>
      <c r="G47" t="str">
        <f>VLOOKUP($B47,Miljövärden!$B$1:$H$463,MATCH(G$2,Miljövärden!$B$1:$H$1,0),FALSE)</f>
        <v>Ja</v>
      </c>
      <c r="H47" s="7" t="str">
        <f>VLOOKUP($B47,Miljövärden!$B$1:$H$463,MATCH(H$2,Miljövärden!$B$1:$H$1,0),FALSE)</f>
        <v>Ja</v>
      </c>
      <c r="P47" s="17" t="str">
        <f t="shared" si="0"/>
        <v>ja</v>
      </c>
      <c r="R47">
        <f t="shared" si="1"/>
        <v>43</v>
      </c>
    </row>
    <row r="48" spans="1:18" x14ac:dyDescent="0.25">
      <c r="A48" s="2" t="s">
        <v>96</v>
      </c>
      <c r="B48" s="2" t="s">
        <v>97</v>
      </c>
      <c r="C48">
        <f>VLOOKUP($B48,Miljövärden!$B$1:$H$463,MATCH(C$2,Miljövärden!$B$1:$H$1,0),FALSE)</f>
        <v>0.14790700000000001</v>
      </c>
      <c r="D48">
        <f>VLOOKUP($B48,Miljövärden!$B$1:$H$463,MATCH(D$2,Miljövärden!$B$1:$H$1,0),FALSE)</f>
        <v>9.9311399999999992</v>
      </c>
      <c r="E48">
        <f>VLOOKUP($B48,Miljövärden!$B$1:$H$463,MATCH(E$2,Miljövärden!$B$1:$H$1,0),FALSE)</f>
        <v>15.3695</v>
      </c>
      <c r="F48">
        <f>VLOOKUP($B48,Miljövärden!$B$1:$H$463,MATCH(F$2,Miljövärden!$B$1:$H$1,0),FALSE)</f>
        <v>4.6298499999999996E-3</v>
      </c>
      <c r="G48" t="str">
        <f>VLOOKUP($B48,Miljövärden!$B$1:$H$463,MATCH(G$2,Miljövärden!$B$1:$H$1,0),FALSE)</f>
        <v>Ja</v>
      </c>
      <c r="H48" s="7" t="str">
        <f>VLOOKUP($B48,Miljövärden!$B$1:$H$463,MATCH(H$2,Miljövärden!$B$1:$H$1,0),FALSE)</f>
        <v>Ja</v>
      </c>
      <c r="P48" s="17" t="str">
        <f t="shared" si="0"/>
        <v>ja</v>
      </c>
      <c r="R48">
        <f t="shared" si="1"/>
        <v>44</v>
      </c>
    </row>
    <row r="49" spans="1:18" x14ac:dyDescent="0.25">
      <c r="A49" s="2" t="s">
        <v>96</v>
      </c>
      <c r="B49" s="2" t="s">
        <v>98</v>
      </c>
      <c r="C49">
        <f>VLOOKUP($B49,Miljövärden!$B$1:$H$463,MATCH(C$2,Miljövärden!$B$1:$H$1,0),FALSE)</f>
        <v>0.22275900000000001</v>
      </c>
      <c r="D49">
        <f>VLOOKUP($B49,Miljövärden!$B$1:$H$463,MATCH(D$2,Miljövärden!$B$1:$H$1,0),FALSE)</f>
        <v>17.971900000000002</v>
      </c>
      <c r="E49">
        <f>VLOOKUP($B49,Miljövärden!$B$1:$H$463,MATCH(E$2,Miljövärden!$B$1:$H$1,0),FALSE)</f>
        <v>17.637799999999999</v>
      </c>
      <c r="F49">
        <f>VLOOKUP($B49,Miljövärden!$B$1:$H$463,MATCH(F$2,Miljövärden!$B$1:$H$1,0),FALSE)</f>
        <v>2.8400100000000001E-2</v>
      </c>
      <c r="G49" t="str">
        <f>VLOOKUP($B49,Miljövärden!$B$1:$H$463,MATCH(G$2,Miljövärden!$B$1:$H$1,0),FALSE)</f>
        <v>Ja</v>
      </c>
      <c r="H49" s="7" t="str">
        <f>VLOOKUP($B49,Miljövärden!$B$1:$H$463,MATCH(H$2,Miljövärden!$B$1:$H$1,0),FALSE)</f>
        <v>Ja</v>
      </c>
      <c r="P49" s="17" t="str">
        <f t="shared" si="0"/>
        <v>ja</v>
      </c>
      <c r="R49">
        <f t="shared" si="1"/>
        <v>45</v>
      </c>
    </row>
    <row r="50" spans="1:18" x14ac:dyDescent="0.25">
      <c r="A50" s="2" t="s">
        <v>96</v>
      </c>
      <c r="B50" s="2" t="s">
        <v>99</v>
      </c>
      <c r="C50">
        <f>VLOOKUP($B50,Miljövärden!$B$1:$H$463,MATCH(C$2,Miljövärden!$B$1:$H$1,0),FALSE)</f>
        <v>0.18632099999999999</v>
      </c>
      <c r="D50">
        <f>VLOOKUP($B50,Miljövärden!$B$1:$H$463,MATCH(D$2,Miljövärden!$B$1:$H$1,0),FALSE)</f>
        <v>10.435499999999999</v>
      </c>
      <c r="E50">
        <f>VLOOKUP($B50,Miljövärden!$B$1:$H$463,MATCH(E$2,Miljövärden!$B$1:$H$1,0),FALSE)</f>
        <v>18.207100000000001</v>
      </c>
      <c r="F50">
        <f>VLOOKUP($B50,Miljövärden!$B$1:$H$463,MATCH(F$2,Miljövärden!$B$1:$H$1,0),FALSE)</f>
        <v>6.2376899999999997E-3</v>
      </c>
      <c r="G50" t="str">
        <f>VLOOKUP($B50,Miljövärden!$B$1:$H$463,MATCH(G$2,Miljövärden!$B$1:$H$1,0),FALSE)</f>
        <v>Ja</v>
      </c>
      <c r="H50" s="7" t="str">
        <f>VLOOKUP($B50,Miljövärden!$B$1:$H$463,MATCH(H$2,Miljövärden!$B$1:$H$1,0),FALSE)</f>
        <v>Ja</v>
      </c>
      <c r="P50" s="17" t="str">
        <f t="shared" si="0"/>
        <v>ja</v>
      </c>
      <c r="R50">
        <f t="shared" si="1"/>
        <v>46</v>
      </c>
    </row>
    <row r="51" spans="1:18" x14ac:dyDescent="0.25">
      <c r="A51" s="2" t="s">
        <v>96</v>
      </c>
      <c r="B51" s="2" t="s">
        <v>100</v>
      </c>
      <c r="C51">
        <f>VLOOKUP($B51,Miljövärden!$B$1:$H$463,MATCH(C$2,Miljövärden!$B$1:$H$1,0),FALSE)</f>
        <v>0</v>
      </c>
      <c r="D51">
        <f>VLOOKUP($B51,Miljövärden!$B$1:$H$463,MATCH(D$2,Miljövärden!$B$1:$H$1,0),FALSE)</f>
        <v>0</v>
      </c>
      <c r="E51">
        <f>VLOOKUP($B51,Miljövärden!$B$1:$H$463,MATCH(E$2,Miljövärden!$B$1:$H$1,0),FALSE)</f>
        <v>0</v>
      </c>
      <c r="F51">
        <f>VLOOKUP($B51,Miljövärden!$B$1:$H$463,MATCH(F$2,Miljövärden!$B$1:$H$1,0),FALSE)</f>
        <v>0</v>
      </c>
      <c r="G51" t="str">
        <f>VLOOKUP($B51,Miljövärden!$B$1:$H$463,MATCH(G$2,Miljövärden!$B$1:$H$1,0),FALSE)</f>
        <v>Ja</v>
      </c>
      <c r="H51" s="7" t="str">
        <f>VLOOKUP($B51,Miljövärden!$B$1:$H$463,MATCH(H$2,Miljövärden!$B$1:$H$1,0),FALSE)</f>
        <v>Nej</v>
      </c>
      <c r="P51" s="17" t="str">
        <f t="shared" si="0"/>
        <v>nej</v>
      </c>
      <c r="R51">
        <f t="shared" si="1"/>
        <v>46</v>
      </c>
    </row>
    <row r="52" spans="1:18" x14ac:dyDescent="0.25">
      <c r="A52" s="2" t="s">
        <v>101</v>
      </c>
      <c r="B52" s="2" t="s">
        <v>102</v>
      </c>
      <c r="C52">
        <f>VLOOKUP($B52,Miljövärden!$B$1:$H$463,MATCH(C$2,Miljövärden!$B$1:$H$1,0),FALSE)</f>
        <v>0.35900799999999999</v>
      </c>
      <c r="D52">
        <f>VLOOKUP($B52,Miljövärden!$B$1:$H$463,MATCH(D$2,Miljövärden!$B$1:$H$1,0),FALSE)</f>
        <v>50.861400000000003</v>
      </c>
      <c r="E52">
        <f>VLOOKUP($B52,Miljövärden!$B$1:$H$463,MATCH(E$2,Miljövärden!$B$1:$H$1,0),FALSE)</f>
        <v>20.832000000000001</v>
      </c>
      <c r="F52">
        <f>VLOOKUP($B52,Miljövärden!$B$1:$H$463,MATCH(F$2,Miljövärden!$B$1:$H$1,0),FALSE)</f>
        <v>0.15931400000000001</v>
      </c>
      <c r="G52" t="str">
        <f>VLOOKUP($B52,Miljövärden!$B$1:$H$463,MATCH(G$2,Miljövärden!$B$1:$H$1,0),FALSE)</f>
        <v>Ja</v>
      </c>
      <c r="H52" s="7" t="str">
        <f>VLOOKUP($B52,Miljövärden!$B$1:$H$463,MATCH(H$2,Miljövärden!$B$1:$H$1,0),FALSE)</f>
        <v>Ja</v>
      </c>
      <c r="M52" s="15" t="s">
        <v>1032</v>
      </c>
      <c r="N52" s="15" t="s">
        <v>1033</v>
      </c>
      <c r="P52" s="17" t="str">
        <f t="shared" si="0"/>
        <v>ja</v>
      </c>
      <c r="R52">
        <f t="shared" si="1"/>
        <v>47</v>
      </c>
    </row>
    <row r="53" spans="1:18" x14ac:dyDescent="0.25">
      <c r="A53" s="2" t="s">
        <v>101</v>
      </c>
      <c r="B53" s="2" t="s">
        <v>103</v>
      </c>
      <c r="C53">
        <f>VLOOKUP($B53,Miljövärden!$B$1:$H$463,MATCH(C$2,Miljövärden!$B$1:$H$1,0),FALSE)</f>
        <v>9.7758100000000001E-2</v>
      </c>
      <c r="D53">
        <f>VLOOKUP($B53,Miljövärden!$B$1:$H$463,MATCH(D$2,Miljövärden!$B$1:$H$1,0),FALSE)</f>
        <v>18.7224</v>
      </c>
      <c r="E53">
        <f>VLOOKUP($B53,Miljövärden!$B$1:$H$463,MATCH(E$2,Miljövärden!$B$1:$H$1,0),FALSE)</f>
        <v>9.1801100000000009</v>
      </c>
      <c r="F53">
        <f>VLOOKUP($B53,Miljövärden!$B$1:$H$463,MATCH(F$2,Miljövärden!$B$1:$H$1,0),FALSE)</f>
        <v>1.08057E-2</v>
      </c>
      <c r="G53" t="str">
        <f>VLOOKUP($B53,Miljövärden!$B$1:$H$463,MATCH(G$2,Miljövärden!$B$1:$H$1,0),FALSE)</f>
        <v>Nej</v>
      </c>
      <c r="H53" s="7" t="str">
        <f>VLOOKUP($B53,Miljövärden!$B$1:$H$463,MATCH(H$2,Miljövärden!$B$1:$H$1,0),FALSE)</f>
        <v>Ja</v>
      </c>
      <c r="M53" s="15" t="s">
        <v>1032</v>
      </c>
      <c r="N53" s="15" t="s">
        <v>1033</v>
      </c>
      <c r="P53" s="17" t="str">
        <f t="shared" si="0"/>
        <v>ja</v>
      </c>
      <c r="R53">
        <f t="shared" si="1"/>
        <v>48</v>
      </c>
    </row>
    <row r="54" spans="1:18" x14ac:dyDescent="0.25">
      <c r="A54" s="2" t="s">
        <v>101</v>
      </c>
      <c r="B54" s="2" t="s">
        <v>104</v>
      </c>
      <c r="C54">
        <f>VLOOKUP($B54,Miljövärden!$B$1:$H$463,MATCH(C$2,Miljövärden!$B$1:$H$1,0),FALSE)</f>
        <v>5.7523400000000002E-2</v>
      </c>
      <c r="D54">
        <f>VLOOKUP($B54,Miljövärden!$B$1:$H$463,MATCH(D$2,Miljövärden!$B$1:$H$1,0),FALSE)</f>
        <v>4.0236599999999996</v>
      </c>
      <c r="E54">
        <f>VLOOKUP($B54,Miljövärden!$B$1:$H$463,MATCH(E$2,Miljövärden!$B$1:$H$1,0),FALSE)</f>
        <v>2.9279799999999998</v>
      </c>
      <c r="F54">
        <f>VLOOKUP($B54,Miljövärden!$B$1:$H$463,MATCH(F$2,Miljövärden!$B$1:$H$1,0),FALSE)</f>
        <v>6.6819599999999998E-3</v>
      </c>
      <c r="G54" t="str">
        <f>VLOOKUP($B54,Miljövärden!$B$1:$H$463,MATCH(G$2,Miljövärden!$B$1:$H$1,0),FALSE)</f>
        <v>Nej</v>
      </c>
      <c r="H54" s="7" t="str">
        <f>VLOOKUP($B54,Miljövärden!$B$1:$H$463,MATCH(H$2,Miljövärden!$B$1:$H$1,0),FALSE)</f>
        <v>Ja</v>
      </c>
      <c r="M54" s="15" t="s">
        <v>1032</v>
      </c>
      <c r="N54" s="15" t="s">
        <v>1033</v>
      </c>
      <c r="P54" s="17" t="str">
        <f t="shared" si="0"/>
        <v>ja</v>
      </c>
      <c r="R54">
        <f t="shared" si="1"/>
        <v>49</v>
      </c>
    </row>
    <row r="55" spans="1:18" x14ac:dyDescent="0.25">
      <c r="A55" s="2" t="s">
        <v>101</v>
      </c>
      <c r="B55" s="2" t="s">
        <v>105</v>
      </c>
      <c r="C55">
        <f>VLOOKUP($B55,Miljövärden!$B$1:$H$463,MATCH(C$2,Miljövärden!$B$1:$H$1,0),FALSE)</f>
        <v>0.119919</v>
      </c>
      <c r="D55">
        <f>VLOOKUP($B55,Miljövärden!$B$1:$H$463,MATCH(D$2,Miljövärden!$B$1:$H$1,0),FALSE)</f>
        <v>19.253399999999999</v>
      </c>
      <c r="E55">
        <f>VLOOKUP($B55,Miljövärden!$B$1:$H$463,MATCH(E$2,Miljövärden!$B$1:$H$1,0),FALSE)</f>
        <v>8.1282700000000006</v>
      </c>
      <c r="F55">
        <f>VLOOKUP($B55,Miljövärden!$B$1:$H$463,MATCH(F$2,Miljövärden!$B$1:$H$1,0),FALSE)</f>
        <v>1.1467400000000001E-2</v>
      </c>
      <c r="G55" t="str">
        <f>VLOOKUP($B55,Miljövärden!$B$1:$H$463,MATCH(G$2,Miljövärden!$B$1:$H$1,0),FALSE)</f>
        <v>Nej</v>
      </c>
      <c r="H55" s="7" t="str">
        <f>VLOOKUP($B55,Miljövärden!$B$1:$H$463,MATCH(H$2,Miljövärden!$B$1:$H$1,0),FALSE)</f>
        <v>Ja</v>
      </c>
      <c r="M55" s="15" t="s">
        <v>1032</v>
      </c>
      <c r="N55" s="15" t="s">
        <v>1033</v>
      </c>
      <c r="P55" s="17" t="str">
        <f t="shared" si="0"/>
        <v>ja</v>
      </c>
      <c r="R55">
        <f t="shared" si="1"/>
        <v>50</v>
      </c>
    </row>
    <row r="56" spans="1:18" x14ac:dyDescent="0.25">
      <c r="A56" s="2" t="s">
        <v>101</v>
      </c>
      <c r="B56" s="2" t="s">
        <v>106</v>
      </c>
      <c r="C56">
        <f>VLOOKUP($B56,Miljövärden!$B$1:$H$463,MATCH(C$2,Miljövärden!$B$1:$H$1,0),FALSE)</f>
        <v>0.418327</v>
      </c>
      <c r="D56">
        <f>VLOOKUP($B56,Miljövärden!$B$1:$H$463,MATCH(D$2,Miljövärden!$B$1:$H$1,0),FALSE)</f>
        <v>52.984999999999999</v>
      </c>
      <c r="E56">
        <f>VLOOKUP($B56,Miljövärden!$B$1:$H$463,MATCH(E$2,Miljövärden!$B$1:$H$1,0),FALSE)</f>
        <v>31.7362</v>
      </c>
      <c r="F56">
        <f>VLOOKUP($B56,Miljövärden!$B$1:$H$463,MATCH(F$2,Miljövärden!$B$1:$H$1,0),FALSE)</f>
        <v>1.56302E-2</v>
      </c>
      <c r="G56" t="str">
        <f>VLOOKUP($B56,Miljövärden!$B$1:$H$463,MATCH(G$2,Miljövärden!$B$1:$H$1,0),FALSE)</f>
        <v>Nej</v>
      </c>
      <c r="H56" s="7" t="str">
        <f>VLOOKUP($B56,Miljövärden!$B$1:$H$463,MATCH(H$2,Miljövärden!$B$1:$H$1,0),FALSE)</f>
        <v>Ja</v>
      </c>
      <c r="M56" s="15" t="s">
        <v>1032</v>
      </c>
      <c r="N56" s="15" t="s">
        <v>1033</v>
      </c>
      <c r="P56" s="17" t="str">
        <f t="shared" si="0"/>
        <v>ja</v>
      </c>
      <c r="R56">
        <f t="shared" si="1"/>
        <v>51</v>
      </c>
    </row>
    <row r="57" spans="1:18" x14ac:dyDescent="0.25">
      <c r="A57" s="2" t="s">
        <v>101</v>
      </c>
      <c r="B57" s="2" t="s">
        <v>107</v>
      </c>
      <c r="C57">
        <f>VLOOKUP($B57,Miljövärden!$B$1:$H$463,MATCH(C$2,Miljövärden!$B$1:$H$1,0),FALSE)</f>
        <v>0.32649899999999998</v>
      </c>
      <c r="D57">
        <f>VLOOKUP($B57,Miljövärden!$B$1:$H$463,MATCH(D$2,Miljövärden!$B$1:$H$1,0),FALSE)</f>
        <v>87.060599999999994</v>
      </c>
      <c r="E57">
        <f>VLOOKUP($B57,Miljövärden!$B$1:$H$463,MATCH(E$2,Miljövärden!$B$1:$H$1,0),FALSE)</f>
        <v>8.8377300000000005</v>
      </c>
      <c r="F57">
        <f>VLOOKUP($B57,Miljövärden!$B$1:$H$463,MATCH(F$2,Miljövärden!$B$1:$H$1,0),FALSE)</f>
        <v>4.2458799999999998E-2</v>
      </c>
      <c r="G57" t="str">
        <f>VLOOKUP($B57,Miljövärden!$B$1:$H$463,MATCH(G$2,Miljövärden!$B$1:$H$1,0),FALSE)</f>
        <v>Nej</v>
      </c>
      <c r="H57" s="7" t="str">
        <f>VLOOKUP($B57,Miljövärden!$B$1:$H$463,MATCH(H$2,Miljövärden!$B$1:$H$1,0),FALSE)</f>
        <v>Ja</v>
      </c>
      <c r="M57" s="15" t="s">
        <v>1032</v>
      </c>
      <c r="N57" s="15" t="s">
        <v>1033</v>
      </c>
      <c r="P57" s="17" t="str">
        <f t="shared" si="0"/>
        <v>ja</v>
      </c>
      <c r="R57">
        <f t="shared" si="1"/>
        <v>52</v>
      </c>
    </row>
    <row r="58" spans="1:18" x14ac:dyDescent="0.25">
      <c r="A58" s="2" t="s">
        <v>101</v>
      </c>
      <c r="B58" s="2" t="s">
        <v>108</v>
      </c>
      <c r="C58">
        <f>VLOOKUP($B58,Miljövärden!$B$1:$H$463,MATCH(C$2,Miljövärden!$B$1:$H$1,0),FALSE)</f>
        <v>0.15072199999999999</v>
      </c>
      <c r="D58">
        <f>VLOOKUP($B58,Miljövärden!$B$1:$H$463,MATCH(D$2,Miljövärden!$B$1:$H$1,0),FALSE)</f>
        <v>18.556699999999999</v>
      </c>
      <c r="E58">
        <f>VLOOKUP($B58,Miljövärden!$B$1:$H$463,MATCH(E$2,Miljövärden!$B$1:$H$1,0),FALSE)</f>
        <v>3.3094100000000002</v>
      </c>
      <c r="F58">
        <f>VLOOKUP($B58,Miljövärden!$B$1:$H$463,MATCH(F$2,Miljövärden!$B$1:$H$1,0),FALSE)</f>
        <v>1.2900200000000001E-2</v>
      </c>
      <c r="G58" t="str">
        <f>VLOOKUP($B58,Miljövärden!$B$1:$H$463,MATCH(G$2,Miljövärden!$B$1:$H$1,0),FALSE)</f>
        <v>Nej</v>
      </c>
      <c r="H58" s="7" t="str">
        <f>VLOOKUP($B58,Miljövärden!$B$1:$H$463,MATCH(H$2,Miljövärden!$B$1:$H$1,0),FALSE)</f>
        <v>Ja</v>
      </c>
      <c r="M58" s="15" t="s">
        <v>1032</v>
      </c>
      <c r="N58" s="15" t="s">
        <v>1033</v>
      </c>
      <c r="P58" s="17" t="str">
        <f t="shared" si="0"/>
        <v>ja</v>
      </c>
      <c r="R58">
        <f t="shared" si="1"/>
        <v>53</v>
      </c>
    </row>
    <row r="59" spans="1:18" x14ac:dyDescent="0.25">
      <c r="A59" s="2" t="s">
        <v>101</v>
      </c>
      <c r="B59" s="2" t="s">
        <v>109</v>
      </c>
      <c r="C59">
        <f>VLOOKUP($B59,Miljövärden!$B$1:$H$463,MATCH(C$2,Miljövärden!$B$1:$H$1,0),FALSE)</f>
        <v>0.51258099999999995</v>
      </c>
      <c r="D59">
        <f>VLOOKUP($B59,Miljövärden!$B$1:$H$463,MATCH(D$2,Miljövärden!$B$1:$H$1,0),FALSE)</f>
        <v>67.141999999999996</v>
      </c>
      <c r="E59">
        <f>VLOOKUP($B59,Miljövärden!$B$1:$H$463,MATCH(E$2,Miljövärden!$B$1:$H$1,0),FALSE)</f>
        <v>10.6426</v>
      </c>
      <c r="F59">
        <f>VLOOKUP($B59,Miljövärden!$B$1:$H$463,MATCH(F$2,Miljövärden!$B$1:$H$1,0),FALSE)</f>
        <v>6.5252299999999999E-2</v>
      </c>
      <c r="G59" t="str">
        <f>VLOOKUP($B59,Miljövärden!$B$1:$H$463,MATCH(G$2,Miljövärden!$B$1:$H$1,0),FALSE)</f>
        <v>Nej</v>
      </c>
      <c r="H59" s="7" t="str">
        <f>VLOOKUP($B59,Miljövärden!$B$1:$H$463,MATCH(H$2,Miljövärden!$B$1:$H$1,0),FALSE)</f>
        <v>Ja</v>
      </c>
      <c r="M59" s="15" t="s">
        <v>1032</v>
      </c>
      <c r="N59" s="15" t="s">
        <v>1033</v>
      </c>
      <c r="P59" s="17" t="str">
        <f t="shared" si="0"/>
        <v>ja</v>
      </c>
      <c r="R59">
        <f t="shared" si="1"/>
        <v>54</v>
      </c>
    </row>
    <row r="60" spans="1:18" x14ac:dyDescent="0.25">
      <c r="A60" s="2" t="s">
        <v>101</v>
      </c>
      <c r="B60" s="2" t="s">
        <v>110</v>
      </c>
      <c r="C60">
        <f>VLOOKUP($B60,Miljövärden!$B$1:$H$463,MATCH(C$2,Miljövärden!$B$1:$H$1,0),FALSE)</f>
        <v>0.485157</v>
      </c>
      <c r="D60">
        <f>VLOOKUP($B60,Miljövärden!$B$1:$H$463,MATCH(D$2,Miljövärden!$B$1:$H$1,0),FALSE)</f>
        <v>122.86</v>
      </c>
      <c r="E60">
        <f>VLOOKUP($B60,Miljövärden!$B$1:$H$463,MATCH(E$2,Miljövärden!$B$1:$H$1,0),FALSE)</f>
        <v>17.692699999999999</v>
      </c>
      <c r="F60">
        <f>VLOOKUP($B60,Miljövärden!$B$1:$H$463,MATCH(F$2,Miljövärden!$B$1:$H$1,0),FALSE)</f>
        <v>0.46967199999999998</v>
      </c>
      <c r="G60" t="str">
        <f>VLOOKUP($B60,Miljövärden!$B$1:$H$463,MATCH(G$2,Miljövärden!$B$1:$H$1,0),FALSE)</f>
        <v>Nej</v>
      </c>
      <c r="H60" s="7" t="str">
        <f>VLOOKUP($B60,Miljövärden!$B$1:$H$463,MATCH(H$2,Miljövärden!$B$1:$H$1,0),FALSE)</f>
        <v>Ja</v>
      </c>
      <c r="M60" s="15" t="s">
        <v>1032</v>
      </c>
      <c r="N60" s="15" t="s">
        <v>1033</v>
      </c>
      <c r="P60" s="17" t="str">
        <f t="shared" si="0"/>
        <v>ja</v>
      </c>
      <c r="R60">
        <f t="shared" si="1"/>
        <v>55</v>
      </c>
    </row>
    <row r="61" spans="1:18" x14ac:dyDescent="0.25">
      <c r="A61" s="2" t="s">
        <v>101</v>
      </c>
      <c r="B61" s="2" t="s">
        <v>111</v>
      </c>
      <c r="C61">
        <f>VLOOKUP($B61,Miljövärden!$B$1:$H$463,MATCH(C$2,Miljövärden!$B$1:$H$1,0),FALSE)</f>
        <v>0.13958100000000001</v>
      </c>
      <c r="D61">
        <f>VLOOKUP($B61,Miljövärden!$B$1:$H$463,MATCH(D$2,Miljövärden!$B$1:$H$1,0),FALSE)</f>
        <v>78.757000000000005</v>
      </c>
      <c r="E61">
        <f>VLOOKUP($B61,Miljövärden!$B$1:$H$463,MATCH(E$2,Miljövärden!$B$1:$H$1,0),FALSE)</f>
        <v>7.0076299999999998</v>
      </c>
      <c r="F61">
        <f>VLOOKUP($B61,Miljövärden!$B$1:$H$463,MATCH(F$2,Miljövärden!$B$1:$H$1,0),FALSE)</f>
        <v>1.7950399999999998E-2</v>
      </c>
      <c r="G61" t="str">
        <f>VLOOKUP($B61,Miljövärden!$B$1:$H$463,MATCH(G$2,Miljövärden!$B$1:$H$1,0),FALSE)</f>
        <v>Ja</v>
      </c>
      <c r="H61" s="7" t="str">
        <f>VLOOKUP($B61,Miljövärden!$B$1:$H$463,MATCH(H$2,Miljövärden!$B$1:$H$1,0),FALSE)</f>
        <v>Ja</v>
      </c>
      <c r="M61" s="15" t="s">
        <v>1032</v>
      </c>
      <c r="N61" s="15" t="s">
        <v>1033</v>
      </c>
      <c r="P61" s="17" t="str">
        <f t="shared" si="0"/>
        <v>ja</v>
      </c>
      <c r="R61">
        <f t="shared" si="1"/>
        <v>56</v>
      </c>
    </row>
    <row r="62" spans="1:18" x14ac:dyDescent="0.25">
      <c r="A62" s="2" t="s">
        <v>101</v>
      </c>
      <c r="B62" s="2" t="s">
        <v>112</v>
      </c>
      <c r="C62">
        <f>VLOOKUP($B62,Miljövärden!$B$1:$H$463,MATCH(C$2,Miljövärden!$B$1:$H$1,0),FALSE)</f>
        <v>0.116489</v>
      </c>
      <c r="D62">
        <f>VLOOKUP($B62,Miljövärden!$B$1:$H$463,MATCH(D$2,Miljövärden!$B$1:$H$1,0),FALSE)</f>
        <v>91.110600000000005</v>
      </c>
      <c r="E62">
        <f>VLOOKUP($B62,Miljövärden!$B$1:$H$463,MATCH(E$2,Miljövärden!$B$1:$H$1,0),FALSE)</f>
        <v>5.8701499999999998</v>
      </c>
      <c r="F62">
        <f>VLOOKUP($B62,Miljövärden!$B$1:$H$463,MATCH(F$2,Miljövärden!$B$1:$H$1,0),FALSE)</f>
        <v>6.2804399999999996E-2</v>
      </c>
      <c r="G62" t="str">
        <f>VLOOKUP($B62,Miljövärden!$B$1:$H$463,MATCH(G$2,Miljövärden!$B$1:$H$1,0),FALSE)</f>
        <v>Nej</v>
      </c>
      <c r="H62" s="7" t="str">
        <f>VLOOKUP($B62,Miljövärden!$B$1:$H$463,MATCH(H$2,Miljövärden!$B$1:$H$1,0),FALSE)</f>
        <v>Ja</v>
      </c>
      <c r="M62" s="15" t="s">
        <v>1032</v>
      </c>
      <c r="N62" s="15" t="s">
        <v>1033</v>
      </c>
      <c r="P62" s="17" t="str">
        <f t="shared" si="0"/>
        <v>ja</v>
      </c>
      <c r="R62">
        <f t="shared" si="1"/>
        <v>57</v>
      </c>
    </row>
    <row r="63" spans="1:18" x14ac:dyDescent="0.25">
      <c r="A63" s="2" t="s">
        <v>101</v>
      </c>
      <c r="B63" s="2" t="s">
        <v>113</v>
      </c>
      <c r="C63">
        <f>VLOOKUP($B63,Miljövärden!$B$1:$H$463,MATCH(C$2,Miljövärden!$B$1:$H$1,0),FALSE)</f>
        <v>9.6910899999999994E-2</v>
      </c>
      <c r="D63">
        <f>VLOOKUP($B63,Miljövärden!$B$1:$H$463,MATCH(D$2,Miljövärden!$B$1:$H$1,0),FALSE)</f>
        <v>19.5762</v>
      </c>
      <c r="E63">
        <f>VLOOKUP($B63,Miljövärden!$B$1:$H$463,MATCH(E$2,Miljövärden!$B$1:$H$1,0),FALSE)</f>
        <v>7.63368</v>
      </c>
      <c r="F63">
        <f>VLOOKUP($B63,Miljövärden!$B$1:$H$463,MATCH(F$2,Miljövärden!$B$1:$H$1,0),FALSE)</f>
        <v>1.2313599999999999E-2</v>
      </c>
      <c r="G63" t="str">
        <f>VLOOKUP($B63,Miljövärden!$B$1:$H$463,MATCH(G$2,Miljövärden!$B$1:$H$1,0),FALSE)</f>
        <v>Ja</v>
      </c>
      <c r="H63" s="7" t="str">
        <f>VLOOKUP($B63,Miljövärden!$B$1:$H$463,MATCH(H$2,Miljövärden!$B$1:$H$1,0),FALSE)</f>
        <v>Ja</v>
      </c>
      <c r="M63" s="15" t="s">
        <v>1032</v>
      </c>
      <c r="N63" s="15" t="s">
        <v>1033</v>
      </c>
      <c r="P63" s="17" t="str">
        <f t="shared" si="0"/>
        <v>ja</v>
      </c>
      <c r="R63">
        <f t="shared" si="1"/>
        <v>58</v>
      </c>
    </row>
    <row r="64" spans="1:18" x14ac:dyDescent="0.25">
      <c r="A64" s="2" t="s">
        <v>101</v>
      </c>
      <c r="B64" s="2" t="s">
        <v>114</v>
      </c>
      <c r="C64">
        <f>VLOOKUP($B64,Miljövärden!$B$1:$H$463,MATCH(C$2,Miljövärden!$B$1:$H$1,0),FALSE)</f>
        <v>0.137993</v>
      </c>
      <c r="D64">
        <f>VLOOKUP($B64,Miljövärden!$B$1:$H$463,MATCH(D$2,Miljövärden!$B$1:$H$1,0),FALSE)</f>
        <v>25.7879</v>
      </c>
      <c r="E64">
        <f>VLOOKUP($B64,Miljövärden!$B$1:$H$463,MATCH(E$2,Miljövärden!$B$1:$H$1,0),FALSE)</f>
        <v>7.8998299999999997</v>
      </c>
      <c r="F64">
        <f>VLOOKUP($B64,Miljövärden!$B$1:$H$463,MATCH(F$2,Miljövärden!$B$1:$H$1,0),FALSE)</f>
        <v>1.73226E-2</v>
      </c>
      <c r="G64" t="str">
        <f>VLOOKUP($B64,Miljövärden!$B$1:$H$463,MATCH(G$2,Miljövärden!$B$1:$H$1,0),FALSE)</f>
        <v>Ja</v>
      </c>
      <c r="H64" s="7" t="str">
        <f>VLOOKUP($B64,Miljövärden!$B$1:$H$463,MATCH(H$2,Miljövärden!$B$1:$H$1,0),FALSE)</f>
        <v>Ja</v>
      </c>
      <c r="M64" s="15" t="s">
        <v>1032</v>
      </c>
      <c r="N64" s="15" t="s">
        <v>1033</v>
      </c>
      <c r="P64" s="17" t="str">
        <f t="shared" si="0"/>
        <v>ja</v>
      </c>
      <c r="R64">
        <f t="shared" si="1"/>
        <v>59</v>
      </c>
    </row>
    <row r="65" spans="1:18" x14ac:dyDescent="0.25">
      <c r="A65" s="2" t="s">
        <v>101</v>
      </c>
      <c r="B65" s="2" t="s">
        <v>115</v>
      </c>
      <c r="C65">
        <f>VLOOKUP($B65,Miljövärden!$B$1:$H$463,MATCH(C$2,Miljövärden!$B$1:$H$1,0),FALSE)</f>
        <v>0.22068599999999999</v>
      </c>
      <c r="D65">
        <f>VLOOKUP($B65,Miljövärden!$B$1:$H$463,MATCH(D$2,Miljövärden!$B$1:$H$1,0),FALSE)</f>
        <v>41.569499999999998</v>
      </c>
      <c r="E65">
        <f>VLOOKUP($B65,Miljövärden!$B$1:$H$463,MATCH(E$2,Miljövärden!$B$1:$H$1,0),FALSE)</f>
        <v>11.244300000000001</v>
      </c>
      <c r="F65">
        <f>VLOOKUP($B65,Miljövärden!$B$1:$H$463,MATCH(F$2,Miljövärden!$B$1:$H$1,0),FALSE)</f>
        <v>8.52821E-2</v>
      </c>
      <c r="G65" t="str">
        <f>VLOOKUP($B65,Miljövärden!$B$1:$H$463,MATCH(G$2,Miljövärden!$B$1:$H$1,0),FALSE)</f>
        <v>Nej</v>
      </c>
      <c r="H65" s="7" t="str">
        <f>VLOOKUP($B65,Miljövärden!$B$1:$H$463,MATCH(H$2,Miljövärden!$B$1:$H$1,0),FALSE)</f>
        <v>Ja</v>
      </c>
      <c r="M65" s="15" t="s">
        <v>1032</v>
      </c>
      <c r="N65" s="15" t="s">
        <v>1033</v>
      </c>
      <c r="P65" s="17" t="str">
        <f t="shared" si="0"/>
        <v>ja</v>
      </c>
      <c r="R65">
        <f t="shared" si="1"/>
        <v>60</v>
      </c>
    </row>
    <row r="66" spans="1:18" x14ac:dyDescent="0.25">
      <c r="A66" s="2" t="s">
        <v>101</v>
      </c>
      <c r="B66" s="2" t="s">
        <v>116</v>
      </c>
      <c r="C66">
        <f>VLOOKUP($B66,Miljövärden!$B$1:$H$463,MATCH(C$2,Miljövärden!$B$1:$H$1,0),FALSE)</f>
        <v>7.2510000000000005E-2</v>
      </c>
      <c r="D66">
        <f>VLOOKUP($B66,Miljövärden!$B$1:$H$463,MATCH(D$2,Miljövärden!$B$1:$H$1,0),FALSE)</f>
        <v>10.6037</v>
      </c>
      <c r="E66">
        <f>VLOOKUP($B66,Miljövärden!$B$1:$H$463,MATCH(E$2,Miljövärden!$B$1:$H$1,0),FALSE)</f>
        <v>2.1329999999999998E-2</v>
      </c>
      <c r="F66">
        <f>VLOOKUP($B66,Miljövärden!$B$1:$H$463,MATCH(F$2,Miljövärden!$B$1:$H$1,0),FALSE)</f>
        <v>1.1254399999999999E-2</v>
      </c>
      <c r="G66" t="str">
        <f>VLOOKUP($B66,Miljövärden!$B$1:$H$463,MATCH(G$2,Miljövärden!$B$1:$H$1,0),FALSE)</f>
        <v>Nej</v>
      </c>
      <c r="H66" s="7" t="str">
        <f>VLOOKUP($B66,Miljövärden!$B$1:$H$463,MATCH(H$2,Miljövärden!$B$1:$H$1,0),FALSE)</f>
        <v>Ja</v>
      </c>
      <c r="M66" s="15" t="s">
        <v>1032</v>
      </c>
      <c r="N66" s="15" t="s">
        <v>1033</v>
      </c>
      <c r="P66" s="17" t="str">
        <f t="shared" si="0"/>
        <v>ja</v>
      </c>
      <c r="R66">
        <f t="shared" si="1"/>
        <v>61</v>
      </c>
    </row>
    <row r="67" spans="1:18" x14ac:dyDescent="0.25">
      <c r="A67" s="2" t="s">
        <v>101</v>
      </c>
      <c r="B67" s="2" t="s">
        <v>117</v>
      </c>
      <c r="C67">
        <f>VLOOKUP($B67,Miljövärden!$B$1:$H$463,MATCH(C$2,Miljövärden!$B$1:$H$1,0),FALSE)</f>
        <v>0.29121200000000003</v>
      </c>
      <c r="D67">
        <f>VLOOKUP($B67,Miljövärden!$B$1:$H$463,MATCH(D$2,Miljövärden!$B$1:$H$1,0),FALSE)</f>
        <v>31.373200000000001</v>
      </c>
      <c r="E67">
        <f>VLOOKUP($B67,Miljövärden!$B$1:$H$463,MATCH(E$2,Miljövärden!$B$1:$H$1,0),FALSE)</f>
        <v>16.922000000000001</v>
      </c>
      <c r="F67">
        <f>VLOOKUP($B67,Miljövärden!$B$1:$H$463,MATCH(F$2,Miljövärden!$B$1:$H$1,0),FALSE)</f>
        <v>6.9681400000000004E-2</v>
      </c>
      <c r="G67" t="str">
        <f>VLOOKUP($B67,Miljövärden!$B$1:$H$463,MATCH(G$2,Miljövärden!$B$1:$H$1,0),FALSE)</f>
        <v>Nej</v>
      </c>
      <c r="H67" s="7" t="str">
        <f>VLOOKUP($B67,Miljövärden!$B$1:$H$463,MATCH(H$2,Miljövärden!$B$1:$H$1,0),FALSE)</f>
        <v>Ja</v>
      </c>
      <c r="M67" s="15" t="s">
        <v>1032</v>
      </c>
      <c r="N67" s="15" t="s">
        <v>1033</v>
      </c>
      <c r="P67" s="17" t="str">
        <f t="shared" ref="P67:P130" si="2">IF(K67="x","nej",
IF(L67="x","ja",
IF(H67="ja","ja","nej")))</f>
        <v>ja</v>
      </c>
      <c r="R67">
        <f t="shared" si="1"/>
        <v>62</v>
      </c>
    </row>
    <row r="68" spans="1:18" x14ac:dyDescent="0.25">
      <c r="A68" s="2" t="s">
        <v>101</v>
      </c>
      <c r="B68" s="2" t="s">
        <v>118</v>
      </c>
      <c r="C68">
        <f>VLOOKUP($B68,Miljövärden!$B$1:$H$463,MATCH(C$2,Miljövärden!$B$1:$H$1,0),FALSE)</f>
        <v>0.52600400000000003</v>
      </c>
      <c r="D68">
        <f>VLOOKUP($B68,Miljövärden!$B$1:$H$463,MATCH(D$2,Miljövärden!$B$1:$H$1,0),FALSE)</f>
        <v>80.068899999999999</v>
      </c>
      <c r="E68">
        <f>VLOOKUP($B68,Miljövärden!$B$1:$H$463,MATCH(E$2,Miljövärden!$B$1:$H$1,0),FALSE)</f>
        <v>6.08108</v>
      </c>
      <c r="F68">
        <f>VLOOKUP($B68,Miljövärden!$B$1:$H$463,MATCH(F$2,Miljövärden!$B$1:$H$1,0),FALSE)</f>
        <v>6.4695699999999995E-2</v>
      </c>
      <c r="G68" t="str">
        <f>VLOOKUP($B68,Miljövärden!$B$1:$H$463,MATCH(G$2,Miljövärden!$B$1:$H$1,0),FALSE)</f>
        <v>Nej</v>
      </c>
      <c r="H68" s="7" t="str">
        <f>VLOOKUP($B68,Miljövärden!$B$1:$H$463,MATCH(H$2,Miljövärden!$B$1:$H$1,0),FALSE)</f>
        <v>Ja</v>
      </c>
      <c r="M68" s="15" t="s">
        <v>1032</v>
      </c>
      <c r="N68" s="15" t="s">
        <v>1033</v>
      </c>
      <c r="P68" s="17" t="str">
        <f t="shared" si="2"/>
        <v>ja</v>
      </c>
      <c r="R68">
        <f t="shared" si="1"/>
        <v>63</v>
      </c>
    </row>
    <row r="69" spans="1:18" x14ac:dyDescent="0.25">
      <c r="A69" s="2" t="s">
        <v>101</v>
      </c>
      <c r="B69" s="2" t="s">
        <v>119</v>
      </c>
      <c r="C69">
        <f>VLOOKUP($B69,Miljövärden!$B$1:$H$463,MATCH(C$2,Miljövärden!$B$1:$H$1,0),FALSE)</f>
        <v>0.14890999999999999</v>
      </c>
      <c r="D69">
        <f>VLOOKUP($B69,Miljövärden!$B$1:$H$463,MATCH(D$2,Miljövärden!$B$1:$H$1,0),FALSE)</f>
        <v>29.5169</v>
      </c>
      <c r="E69">
        <f>VLOOKUP($B69,Miljövärden!$B$1:$H$463,MATCH(E$2,Miljövärden!$B$1:$H$1,0),FALSE)</f>
        <v>8.6765500000000007</v>
      </c>
      <c r="F69">
        <f>VLOOKUP($B69,Miljövärden!$B$1:$H$463,MATCH(F$2,Miljövärden!$B$1:$H$1,0),FALSE)</f>
        <v>3.10893E-2</v>
      </c>
      <c r="G69" t="str">
        <f>VLOOKUP($B69,Miljövärden!$B$1:$H$463,MATCH(G$2,Miljövärden!$B$1:$H$1,0),FALSE)</f>
        <v>Nej</v>
      </c>
      <c r="H69" s="7" t="str">
        <f>VLOOKUP($B69,Miljövärden!$B$1:$H$463,MATCH(H$2,Miljövärden!$B$1:$H$1,0),FALSE)</f>
        <v>Ja</v>
      </c>
      <c r="M69" s="15" t="s">
        <v>1032</v>
      </c>
      <c r="N69" s="15" t="s">
        <v>1033</v>
      </c>
      <c r="P69" s="17" t="str">
        <f t="shared" si="2"/>
        <v>ja</v>
      </c>
      <c r="R69">
        <f t="shared" ref="R69:R132" si="3">IF(ISERROR(P69),R68,IF(P69="ja",R68+1,R68))</f>
        <v>64</v>
      </c>
    </row>
    <row r="70" spans="1:18" x14ac:dyDescent="0.25">
      <c r="A70" s="2" t="s">
        <v>101</v>
      </c>
      <c r="B70" s="2" t="s">
        <v>120</v>
      </c>
      <c r="C70">
        <f>VLOOKUP($B70,Miljövärden!$B$1:$H$463,MATCH(C$2,Miljövärden!$B$1:$H$1,0),FALSE)</f>
        <v>0.105056</v>
      </c>
      <c r="D70">
        <f>VLOOKUP($B70,Miljövärden!$B$1:$H$463,MATCH(D$2,Miljövärden!$B$1:$H$1,0),FALSE)</f>
        <v>21.255099999999999</v>
      </c>
      <c r="E70">
        <f>VLOOKUP($B70,Miljövärden!$B$1:$H$463,MATCH(E$2,Miljövärden!$B$1:$H$1,0),FALSE)</f>
        <v>8.2387700000000006</v>
      </c>
      <c r="F70">
        <f>VLOOKUP($B70,Miljövärden!$B$1:$H$463,MATCH(F$2,Miljövärden!$B$1:$H$1,0),FALSE)</f>
        <v>2.40171E-2</v>
      </c>
      <c r="G70" t="str">
        <f>VLOOKUP($B70,Miljövärden!$B$1:$H$463,MATCH(G$2,Miljövärden!$B$1:$H$1,0),FALSE)</f>
        <v>Nej</v>
      </c>
      <c r="H70" s="7" t="str">
        <f>VLOOKUP($B70,Miljövärden!$B$1:$H$463,MATCH(H$2,Miljövärden!$B$1:$H$1,0),FALSE)</f>
        <v>Ja</v>
      </c>
      <c r="M70" s="15" t="s">
        <v>1032</v>
      </c>
      <c r="N70" s="15" t="s">
        <v>1033</v>
      </c>
      <c r="P70" s="17" t="str">
        <f t="shared" si="2"/>
        <v>ja</v>
      </c>
      <c r="R70">
        <f t="shared" si="3"/>
        <v>65</v>
      </c>
    </row>
    <row r="71" spans="1:18" x14ac:dyDescent="0.25">
      <c r="A71" s="2" t="s">
        <v>101</v>
      </c>
      <c r="B71" s="2" t="s">
        <v>121</v>
      </c>
      <c r="C71">
        <f>VLOOKUP($B71,Miljövärden!$B$1:$H$463,MATCH(C$2,Miljövärden!$B$1:$H$1,0),FALSE)</f>
        <v>0.22089600000000001</v>
      </c>
      <c r="D71">
        <f>VLOOKUP($B71,Miljövärden!$B$1:$H$463,MATCH(D$2,Miljövärden!$B$1:$H$1,0),FALSE)</f>
        <v>34.030999999999999</v>
      </c>
      <c r="E71">
        <f>VLOOKUP($B71,Miljövärden!$B$1:$H$463,MATCH(E$2,Miljövärden!$B$1:$H$1,0),FALSE)</f>
        <v>8.4189900000000009</v>
      </c>
      <c r="F71">
        <f>VLOOKUP($B71,Miljövärden!$B$1:$H$463,MATCH(F$2,Miljövärden!$B$1:$H$1,0),FALSE)</f>
        <v>3.8635299999999997E-2</v>
      </c>
      <c r="G71" t="str">
        <f>VLOOKUP($B71,Miljövärden!$B$1:$H$463,MATCH(G$2,Miljövärden!$B$1:$H$1,0),FALSE)</f>
        <v>Nej</v>
      </c>
      <c r="H71" s="7" t="str">
        <f>VLOOKUP($B71,Miljövärden!$B$1:$H$463,MATCH(H$2,Miljövärden!$B$1:$H$1,0),FALSE)</f>
        <v>Ja</v>
      </c>
      <c r="M71" s="15" t="s">
        <v>1032</v>
      </c>
      <c r="N71" s="15" t="s">
        <v>1033</v>
      </c>
      <c r="P71" s="17" t="str">
        <f t="shared" si="2"/>
        <v>ja</v>
      </c>
      <c r="R71">
        <f t="shared" si="3"/>
        <v>66</v>
      </c>
    </row>
    <row r="72" spans="1:18" x14ac:dyDescent="0.25">
      <c r="A72" s="2" t="s">
        <v>122</v>
      </c>
      <c r="B72" s="2" t="s">
        <v>123</v>
      </c>
      <c r="C72">
        <f>VLOOKUP($B72,Miljövärden!$B$1:$H$463,MATCH(C$2,Miljövärden!$B$1:$H$1,0),FALSE)</f>
        <v>0.235484</v>
      </c>
      <c r="D72">
        <f>VLOOKUP($B72,Miljövärden!$B$1:$H$463,MATCH(D$2,Miljövärden!$B$1:$H$1,0),FALSE)</f>
        <v>165.113</v>
      </c>
      <c r="E72">
        <f>VLOOKUP($B72,Miljövärden!$B$1:$H$463,MATCH(E$2,Miljövärden!$B$1:$H$1,0),FALSE)</f>
        <v>6.8385699999999998</v>
      </c>
      <c r="F72">
        <f>VLOOKUP($B72,Miljövärden!$B$1:$H$463,MATCH(F$2,Miljövärden!$B$1:$H$1,0),FALSE)</f>
        <v>7.8154500000000002E-2</v>
      </c>
      <c r="G72" t="str">
        <f>VLOOKUP($B72,Miljövärden!$B$1:$H$463,MATCH(G$2,Miljövärden!$B$1:$H$1,0),FALSE)</f>
        <v>Nej</v>
      </c>
      <c r="H72" s="7" t="str">
        <f>VLOOKUP($B72,Miljövärden!$B$1:$H$463,MATCH(H$2,Miljövärden!$B$1:$H$1,0),FALSE)</f>
        <v>Ja</v>
      </c>
      <c r="P72" s="17" t="str">
        <f t="shared" si="2"/>
        <v>ja</v>
      </c>
      <c r="R72">
        <f t="shared" si="3"/>
        <v>67</v>
      </c>
    </row>
    <row r="73" spans="1:18" x14ac:dyDescent="0.25">
      <c r="A73" s="2" t="s">
        <v>124</v>
      </c>
      <c r="B73" s="2" t="s">
        <v>125</v>
      </c>
      <c r="C73">
        <f>VLOOKUP($B73,Miljövärden!$B$1:$H$463,MATCH(C$2,Miljövärden!$B$1:$H$1,0),FALSE)</f>
        <v>0.12101000000000001</v>
      </c>
      <c r="D73">
        <f>VLOOKUP($B73,Miljövärden!$B$1:$H$463,MATCH(D$2,Miljövärden!$B$1:$H$1,0),FALSE)</f>
        <v>104.35899999999999</v>
      </c>
      <c r="E73">
        <f>VLOOKUP($B73,Miljövärden!$B$1:$H$463,MATCH(E$2,Miljövärden!$B$1:$H$1,0),FALSE)</f>
        <v>5.0353899999999996</v>
      </c>
      <c r="F73">
        <f>VLOOKUP($B73,Miljövärden!$B$1:$H$463,MATCH(F$2,Miljövärden!$B$1:$H$1,0),FALSE)</f>
        <v>1.44951E-2</v>
      </c>
      <c r="G73" t="str">
        <f>VLOOKUP($B73,Miljövärden!$B$1:$H$463,MATCH(G$2,Miljövärden!$B$1:$H$1,0),FALSE)</f>
        <v>Ja</v>
      </c>
      <c r="H73" s="7" t="str">
        <f>VLOOKUP($B73,Miljövärden!$B$1:$H$463,MATCH(H$2,Miljövärden!$B$1:$H$1,0),FALSE)</f>
        <v>Ja</v>
      </c>
      <c r="P73" s="17" t="str">
        <f t="shared" si="2"/>
        <v>ja</v>
      </c>
      <c r="R73">
        <f t="shared" si="3"/>
        <v>68</v>
      </c>
    </row>
    <row r="74" spans="1:18" x14ac:dyDescent="0.25">
      <c r="A74" s="2" t="s">
        <v>124</v>
      </c>
      <c r="B74" s="2" t="s">
        <v>126</v>
      </c>
      <c r="C74">
        <f>VLOOKUP($B74,Miljövärden!$B$1:$H$463,MATCH(C$2,Miljövärden!$B$1:$H$1,0),FALSE)</f>
        <v>0.13444700000000001</v>
      </c>
      <c r="D74">
        <f>VLOOKUP($B74,Miljövärden!$B$1:$H$463,MATCH(D$2,Miljövärden!$B$1:$H$1,0),FALSE)</f>
        <v>28.272200000000002</v>
      </c>
      <c r="E74">
        <f>VLOOKUP($B74,Miljövärden!$B$1:$H$463,MATCH(E$2,Miljövärden!$B$1:$H$1,0),FALSE)</f>
        <v>11.161899999999999</v>
      </c>
      <c r="F74">
        <f>VLOOKUP($B74,Miljövärden!$B$1:$H$463,MATCH(F$2,Miljövärden!$B$1:$H$1,0),FALSE)</f>
        <v>1.6741499999999999E-2</v>
      </c>
      <c r="G74" t="str">
        <f>VLOOKUP($B74,Miljövärden!$B$1:$H$463,MATCH(G$2,Miljövärden!$B$1:$H$1,0),FALSE)</f>
        <v>Ja</v>
      </c>
      <c r="H74" s="7" t="str">
        <f>VLOOKUP($B74,Miljövärden!$B$1:$H$463,MATCH(H$2,Miljövärden!$B$1:$H$1,0),FALSE)</f>
        <v>Ja</v>
      </c>
      <c r="P74" s="17" t="str">
        <f t="shared" si="2"/>
        <v>ja</v>
      </c>
      <c r="R74">
        <f t="shared" si="3"/>
        <v>69</v>
      </c>
    </row>
    <row r="75" spans="1:18" x14ac:dyDescent="0.25">
      <c r="A75" s="2" t="s">
        <v>124</v>
      </c>
      <c r="B75" s="2" t="s">
        <v>127</v>
      </c>
      <c r="C75">
        <f>VLOOKUP($B75,Miljövärden!$B$1:$H$463,MATCH(C$2,Miljövärden!$B$1:$H$1,0),FALSE)</f>
        <v>0.122142</v>
      </c>
      <c r="D75">
        <f>VLOOKUP($B75,Miljövärden!$B$1:$H$463,MATCH(D$2,Miljövärden!$B$1:$H$1,0),FALSE)</f>
        <v>25.120200000000001</v>
      </c>
      <c r="E75">
        <f>VLOOKUP($B75,Miljövärden!$B$1:$H$463,MATCH(E$2,Miljövärden!$B$1:$H$1,0),FALSE)</f>
        <v>10.305899999999999</v>
      </c>
      <c r="F75">
        <f>VLOOKUP($B75,Miljövärden!$B$1:$H$463,MATCH(F$2,Miljövärden!$B$1:$H$1,0),FALSE)</f>
        <v>1.2316199999999999E-2</v>
      </c>
      <c r="G75" t="str">
        <f>VLOOKUP($B75,Miljövärden!$B$1:$H$463,MATCH(G$2,Miljövärden!$B$1:$H$1,0),FALSE)</f>
        <v>Ja</v>
      </c>
      <c r="H75" s="7" t="str">
        <f>VLOOKUP($B75,Miljövärden!$B$1:$H$463,MATCH(H$2,Miljövärden!$B$1:$H$1,0),FALSE)</f>
        <v>Ja</v>
      </c>
      <c r="P75" s="17" t="str">
        <f t="shared" si="2"/>
        <v>ja</v>
      </c>
      <c r="R75">
        <f t="shared" si="3"/>
        <v>70</v>
      </c>
    </row>
    <row r="76" spans="1:18" x14ac:dyDescent="0.25">
      <c r="A76" s="2" t="s">
        <v>128</v>
      </c>
      <c r="B76" s="2" t="s">
        <v>129</v>
      </c>
      <c r="C76">
        <f>VLOOKUP($B76,Miljövärden!$B$1:$H$463,MATCH(C$2,Miljövärden!$B$1:$H$1,0),FALSE)</f>
        <v>0.74069600000000002</v>
      </c>
      <c r="D76">
        <f>VLOOKUP($B76,Miljövärden!$B$1:$H$463,MATCH(D$2,Miljövärden!$B$1:$H$1,0),FALSE)</f>
        <v>39.406399999999998</v>
      </c>
      <c r="E76">
        <f>VLOOKUP($B76,Miljövärden!$B$1:$H$463,MATCH(E$2,Miljövärden!$B$1:$H$1,0),FALSE)</f>
        <v>27.6417</v>
      </c>
      <c r="F76">
        <f>VLOOKUP($B76,Miljövärden!$B$1:$H$463,MATCH(F$2,Miljövärden!$B$1:$H$1,0),FALSE)</f>
        <v>4.8501000000000002E-2</v>
      </c>
      <c r="G76" t="str">
        <f>VLOOKUP($B76,Miljövärden!$B$1:$H$463,MATCH(G$2,Miljövärden!$B$1:$H$1,0),FALSE)</f>
        <v>Nej</v>
      </c>
      <c r="H76" s="7" t="str">
        <f>VLOOKUP($B76,Miljövärden!$B$1:$H$463,MATCH(H$2,Miljövärden!$B$1:$H$1,0),FALSE)</f>
        <v>Ja</v>
      </c>
      <c r="P76" s="17" t="str">
        <f t="shared" si="2"/>
        <v>ja</v>
      </c>
      <c r="R76">
        <f t="shared" si="3"/>
        <v>71</v>
      </c>
    </row>
    <row r="77" spans="1:18" x14ac:dyDescent="0.25">
      <c r="A77" s="2" t="s">
        <v>130</v>
      </c>
      <c r="B77" s="2" t="s">
        <v>131</v>
      </c>
      <c r="C77">
        <f>VLOOKUP($B77,Miljövärden!$B$1:$H$463,MATCH(C$2,Miljövärden!$B$1:$H$1,0),FALSE)</f>
        <v>0.11089499999999999</v>
      </c>
      <c r="D77">
        <f>VLOOKUP($B77,Miljövärden!$B$1:$H$463,MATCH(D$2,Miljövärden!$B$1:$H$1,0),FALSE)</f>
        <v>21.941400000000002</v>
      </c>
      <c r="E77">
        <f>VLOOKUP($B77,Miljövärden!$B$1:$H$463,MATCH(E$2,Miljövärden!$B$1:$H$1,0),FALSE)</f>
        <v>8.6167700000000007</v>
      </c>
      <c r="F77">
        <f>VLOOKUP($B77,Miljövärden!$B$1:$H$463,MATCH(F$2,Miljövärden!$B$1:$H$1,0),FALSE)</f>
        <v>3.3803600000000003E-2</v>
      </c>
      <c r="G77" t="str">
        <f>VLOOKUP($B77,Miljövärden!$B$1:$H$463,MATCH(G$2,Miljövärden!$B$1:$H$1,0),FALSE)</f>
        <v>Ja</v>
      </c>
      <c r="H77" s="7" t="str">
        <f>VLOOKUP($B77,Miljövärden!$B$1:$H$463,MATCH(H$2,Miljövärden!$B$1:$H$1,0),FALSE)</f>
        <v>Ja</v>
      </c>
      <c r="P77" s="17" t="str">
        <f t="shared" si="2"/>
        <v>ja</v>
      </c>
      <c r="R77">
        <f t="shared" si="3"/>
        <v>72</v>
      </c>
    </row>
    <row r="78" spans="1:18" x14ac:dyDescent="0.25">
      <c r="A78" s="2" t="s">
        <v>130</v>
      </c>
      <c r="B78" s="2" t="s">
        <v>132</v>
      </c>
      <c r="C78">
        <f>VLOOKUP($B78,Miljövärden!$B$1:$H$463,MATCH(C$2,Miljövärden!$B$1:$H$1,0),FALSE)</f>
        <v>4.7987000000000002E-2</v>
      </c>
      <c r="D78">
        <f>VLOOKUP($B78,Miljövärden!$B$1:$H$463,MATCH(D$2,Miljövärden!$B$1:$H$1,0),FALSE)</f>
        <v>12.540900000000001</v>
      </c>
      <c r="E78">
        <f>VLOOKUP($B78,Miljövärden!$B$1:$H$463,MATCH(E$2,Miljövärden!$B$1:$H$1,0),FALSE)</f>
        <v>8.9642099999999996</v>
      </c>
      <c r="F78">
        <f>VLOOKUP($B78,Miljövärden!$B$1:$H$463,MATCH(F$2,Miljövärden!$B$1:$H$1,0),FALSE)</f>
        <v>2.82599E-3</v>
      </c>
      <c r="G78" t="str">
        <f>VLOOKUP($B78,Miljövärden!$B$1:$H$463,MATCH(G$2,Miljövärden!$B$1:$H$1,0),FALSE)</f>
        <v>Ja</v>
      </c>
      <c r="H78" s="7" t="str">
        <f>VLOOKUP($B78,Miljövärden!$B$1:$H$463,MATCH(H$2,Miljövärden!$B$1:$H$1,0),FALSE)</f>
        <v>Ja</v>
      </c>
      <c r="P78" s="17" t="str">
        <f t="shared" si="2"/>
        <v>ja</v>
      </c>
      <c r="R78">
        <f t="shared" si="3"/>
        <v>73</v>
      </c>
    </row>
    <row r="79" spans="1:18" x14ac:dyDescent="0.25">
      <c r="A79" s="2" t="s">
        <v>133</v>
      </c>
      <c r="B79" s="2" t="s">
        <v>134</v>
      </c>
      <c r="C79">
        <f>VLOOKUP($B79,Miljövärden!$B$1:$H$463,MATCH(C$2,Miljövärden!$B$1:$H$1,0),FALSE)</f>
        <v>0.11061600000000001</v>
      </c>
      <c r="D79">
        <f>VLOOKUP($B79,Miljövärden!$B$1:$H$463,MATCH(D$2,Miljövärden!$B$1:$H$1,0),FALSE)</f>
        <v>18.169599999999999</v>
      </c>
      <c r="E79">
        <f>VLOOKUP($B79,Miljövärden!$B$1:$H$463,MATCH(E$2,Miljövärden!$B$1:$H$1,0),FALSE)</f>
        <v>9.8262699999999992</v>
      </c>
      <c r="F79">
        <f>VLOOKUP($B79,Miljövärden!$B$1:$H$463,MATCH(F$2,Miljövärden!$B$1:$H$1,0),FALSE)</f>
        <v>1.7733200000000001E-2</v>
      </c>
      <c r="G79" t="str">
        <f>VLOOKUP($B79,Miljövärden!$B$1:$H$463,MATCH(G$2,Miljövärden!$B$1:$H$1,0),FALSE)</f>
        <v>Ja</v>
      </c>
      <c r="H79" s="7" t="str">
        <f>VLOOKUP($B79,Miljövärden!$B$1:$H$463,MATCH(H$2,Miljövärden!$B$1:$H$1,0),FALSE)</f>
        <v>Ja</v>
      </c>
      <c r="P79" s="17" t="str">
        <f t="shared" si="2"/>
        <v>ja</v>
      </c>
      <c r="R79">
        <f t="shared" si="3"/>
        <v>74</v>
      </c>
    </row>
    <row r="80" spans="1:18" x14ac:dyDescent="0.25">
      <c r="A80" s="2" t="s">
        <v>135</v>
      </c>
      <c r="B80" s="2" t="s">
        <v>136</v>
      </c>
      <c r="C80">
        <f>VLOOKUP($B80,Miljövärden!$B$1:$H$463,MATCH(C$2,Miljövärden!$B$1:$H$1,0),FALSE)</f>
        <v>0.12954199999999999</v>
      </c>
      <c r="D80">
        <f>VLOOKUP($B80,Miljövärden!$B$1:$H$463,MATCH(D$2,Miljövärden!$B$1:$H$1,0),FALSE)</f>
        <v>14.4908</v>
      </c>
      <c r="E80">
        <f>VLOOKUP($B80,Miljövärden!$B$1:$H$463,MATCH(E$2,Miljövärden!$B$1:$H$1,0),FALSE)</f>
        <v>5.64724</v>
      </c>
      <c r="F80">
        <f>VLOOKUP($B80,Miljövärden!$B$1:$H$463,MATCH(F$2,Miljövärden!$B$1:$H$1,0),FALSE)</f>
        <v>1.80202E-2</v>
      </c>
      <c r="G80" t="str">
        <f>VLOOKUP($B80,Miljövärden!$B$1:$H$463,MATCH(G$2,Miljövärden!$B$1:$H$1,0),FALSE)</f>
        <v>Nej</v>
      </c>
      <c r="H80" s="7" t="str">
        <f>VLOOKUP($B80,Miljövärden!$B$1:$H$463,MATCH(H$2,Miljövärden!$B$1:$H$1,0),FALSE)</f>
        <v>Ja</v>
      </c>
      <c r="P80" s="17" t="str">
        <f t="shared" si="2"/>
        <v>ja</v>
      </c>
      <c r="R80">
        <f t="shared" si="3"/>
        <v>75</v>
      </c>
    </row>
    <row r="81" spans="1:18" x14ac:dyDescent="0.25">
      <c r="A81" s="2" t="s">
        <v>137</v>
      </c>
      <c r="B81" s="2" t="s">
        <v>138</v>
      </c>
      <c r="C81">
        <f>VLOOKUP($B81,Miljövärden!$B$1:$H$463,MATCH(C$2,Miljövärden!$B$1:$H$1,0),FALSE)</f>
        <v>0.11225300000000001</v>
      </c>
      <c r="D81">
        <f>VLOOKUP($B81,Miljövärden!$B$1:$H$463,MATCH(D$2,Miljövärden!$B$1:$H$1,0),FALSE)</f>
        <v>8.4205100000000002</v>
      </c>
      <c r="E81">
        <f>VLOOKUP($B81,Miljövärden!$B$1:$H$463,MATCH(E$2,Miljövärden!$B$1:$H$1,0),FALSE)</f>
        <v>6.1170999999999998</v>
      </c>
      <c r="F81">
        <f>VLOOKUP($B81,Miljövärden!$B$1:$H$463,MATCH(F$2,Miljövärden!$B$1:$H$1,0),FALSE)</f>
        <v>1.56934E-3</v>
      </c>
      <c r="G81" t="str">
        <f>VLOOKUP($B81,Miljövärden!$B$1:$H$463,MATCH(G$2,Miljövärden!$B$1:$H$1,0),FALSE)</f>
        <v>Ja</v>
      </c>
      <c r="H81" s="7" t="str">
        <f>VLOOKUP($B81,Miljövärden!$B$1:$H$463,MATCH(H$2,Miljövärden!$B$1:$H$1,0),FALSE)</f>
        <v>Ja</v>
      </c>
      <c r="P81" s="17" t="str">
        <f t="shared" si="2"/>
        <v>ja</v>
      </c>
      <c r="R81">
        <f t="shared" si="3"/>
        <v>76</v>
      </c>
    </row>
    <row r="82" spans="1:18" x14ac:dyDescent="0.25">
      <c r="A82" s="2" t="s">
        <v>137</v>
      </c>
      <c r="B82" s="2" t="s">
        <v>139</v>
      </c>
      <c r="C82">
        <f>VLOOKUP($B82,Miljövärden!$B$1:$H$463,MATCH(C$2,Miljövärden!$B$1:$H$1,0),FALSE)</f>
        <v>0.36737500000000001</v>
      </c>
      <c r="D82">
        <f>VLOOKUP($B82,Miljövärden!$B$1:$H$463,MATCH(D$2,Miljövärden!$B$1:$H$1,0),FALSE)</f>
        <v>51.706200000000003</v>
      </c>
      <c r="E82">
        <f>VLOOKUP($B82,Miljövärden!$B$1:$H$463,MATCH(E$2,Miljövärden!$B$1:$H$1,0),FALSE)</f>
        <v>17.493200000000002</v>
      </c>
      <c r="F82">
        <f>VLOOKUP($B82,Miljövärden!$B$1:$H$463,MATCH(F$2,Miljövärden!$B$1:$H$1,0),FALSE)</f>
        <v>0.13300500000000001</v>
      </c>
      <c r="G82" t="str">
        <f>VLOOKUP($B82,Miljövärden!$B$1:$H$463,MATCH(G$2,Miljövärden!$B$1:$H$1,0),FALSE)</f>
        <v>Ja</v>
      </c>
      <c r="H82" s="7" t="str">
        <f>VLOOKUP($B82,Miljövärden!$B$1:$H$463,MATCH(H$2,Miljövärden!$B$1:$H$1,0),FALSE)</f>
        <v>Ja</v>
      </c>
      <c r="P82" s="17" t="str">
        <f t="shared" si="2"/>
        <v>ja</v>
      </c>
      <c r="R82">
        <f t="shared" si="3"/>
        <v>77</v>
      </c>
    </row>
    <row r="83" spans="1:18" x14ac:dyDescent="0.25">
      <c r="A83" s="2" t="s">
        <v>137</v>
      </c>
      <c r="B83" s="2" t="s">
        <v>140</v>
      </c>
      <c r="C83">
        <f>VLOOKUP($B83,Miljövärden!$B$1:$H$463,MATCH(C$2,Miljövärden!$B$1:$H$1,0),FALSE)</f>
        <v>0.30067300000000002</v>
      </c>
      <c r="D83">
        <f>VLOOKUP($B83,Miljövärden!$B$1:$H$463,MATCH(D$2,Miljövärden!$B$1:$H$1,0),FALSE)</f>
        <v>15.986800000000001</v>
      </c>
      <c r="E83">
        <f>VLOOKUP($B83,Miljövärden!$B$1:$H$463,MATCH(E$2,Miljövärden!$B$1:$H$1,0),FALSE)</f>
        <v>21.156500000000001</v>
      </c>
      <c r="F83">
        <f>VLOOKUP($B83,Miljövärden!$B$1:$H$463,MATCH(F$2,Miljövärden!$B$1:$H$1,0),FALSE)</f>
        <v>7.4824999999999996E-3</v>
      </c>
      <c r="G83" t="str">
        <f>VLOOKUP($B83,Miljövärden!$B$1:$H$463,MATCH(G$2,Miljövärden!$B$1:$H$1,0),FALSE)</f>
        <v>Ja</v>
      </c>
      <c r="H83" s="7" t="str">
        <f>VLOOKUP($B83,Miljövärden!$B$1:$H$463,MATCH(H$2,Miljövärden!$B$1:$H$1,0),FALSE)</f>
        <v>Ja</v>
      </c>
      <c r="P83" s="17" t="str">
        <f t="shared" si="2"/>
        <v>ja</v>
      </c>
      <c r="R83">
        <f t="shared" si="3"/>
        <v>78</v>
      </c>
    </row>
    <row r="84" spans="1:18" x14ac:dyDescent="0.25">
      <c r="A84" s="2" t="s">
        <v>141</v>
      </c>
      <c r="B84" s="2" t="s">
        <v>142</v>
      </c>
      <c r="C84">
        <f>VLOOKUP($B84,Miljövärden!$B$1:$H$463,MATCH(C$2,Miljövärden!$B$1:$H$1,0),FALSE)</f>
        <v>7.0216399999999998E-2</v>
      </c>
      <c r="D84">
        <f>VLOOKUP($B84,Miljövärden!$B$1:$H$463,MATCH(D$2,Miljövärden!$B$1:$H$1,0),FALSE)</f>
        <v>8.1273400000000002</v>
      </c>
      <c r="E84">
        <f>VLOOKUP($B84,Miljövärden!$B$1:$H$463,MATCH(E$2,Miljövärden!$B$1:$H$1,0),FALSE)</f>
        <v>6.7121500000000003</v>
      </c>
      <c r="F84">
        <f>VLOOKUP($B84,Miljövärden!$B$1:$H$463,MATCH(F$2,Miljövärden!$B$1:$H$1,0),FALSE)</f>
        <v>0</v>
      </c>
      <c r="G84" t="str">
        <f>VLOOKUP($B84,Miljövärden!$B$1:$H$463,MATCH(G$2,Miljövärden!$B$1:$H$1,0),FALSE)</f>
        <v>Ja</v>
      </c>
      <c r="H84" s="7" t="str">
        <f>VLOOKUP($B84,Miljövärden!$B$1:$H$463,MATCH(H$2,Miljövärden!$B$1:$H$1,0),FALSE)</f>
        <v>Ja</v>
      </c>
      <c r="P84" s="17" t="str">
        <f t="shared" si="2"/>
        <v>ja</v>
      </c>
      <c r="R84">
        <f t="shared" si="3"/>
        <v>79</v>
      </c>
    </row>
    <row r="85" spans="1:18" x14ac:dyDescent="0.25">
      <c r="A85" s="2" t="s">
        <v>141</v>
      </c>
      <c r="B85" s="2" t="s">
        <v>143</v>
      </c>
      <c r="C85">
        <f>VLOOKUP($B85,Miljövärden!$B$1:$H$463,MATCH(C$2,Miljövärden!$B$1:$H$1,0),FALSE)</f>
        <v>0.152369</v>
      </c>
      <c r="D85">
        <f>VLOOKUP($B85,Miljövärden!$B$1:$H$463,MATCH(D$2,Miljövärden!$B$1:$H$1,0),FALSE)</f>
        <v>7.5053599999999996</v>
      </c>
      <c r="E85">
        <f>VLOOKUP($B85,Miljövärden!$B$1:$H$463,MATCH(E$2,Miljövärden!$B$1:$H$1,0),FALSE)</f>
        <v>16.5139</v>
      </c>
      <c r="F85">
        <f>VLOOKUP($B85,Miljövärden!$B$1:$H$463,MATCH(F$2,Miljövärden!$B$1:$H$1,0),FALSE)</f>
        <v>0</v>
      </c>
      <c r="G85" t="str">
        <f>VLOOKUP($B85,Miljövärden!$B$1:$H$463,MATCH(G$2,Miljövärden!$B$1:$H$1,0),FALSE)</f>
        <v>Ja</v>
      </c>
      <c r="H85" s="7" t="str">
        <f>VLOOKUP($B85,Miljövärden!$B$1:$H$463,MATCH(H$2,Miljövärden!$B$1:$H$1,0),FALSE)</f>
        <v>Ja</v>
      </c>
      <c r="P85" s="17" t="str">
        <f t="shared" si="2"/>
        <v>ja</v>
      </c>
      <c r="R85">
        <f t="shared" si="3"/>
        <v>80</v>
      </c>
    </row>
    <row r="86" spans="1:18" x14ac:dyDescent="0.25">
      <c r="A86" s="2" t="s">
        <v>141</v>
      </c>
      <c r="B86" s="2" t="s">
        <v>144</v>
      </c>
      <c r="C86">
        <f>VLOOKUP($B86,Miljövärden!$B$1:$H$463,MATCH(C$2,Miljövärden!$B$1:$H$1,0),FALSE)</f>
        <v>0.195823</v>
      </c>
      <c r="D86">
        <f>VLOOKUP($B86,Miljövärden!$B$1:$H$463,MATCH(D$2,Miljövärden!$B$1:$H$1,0),FALSE)</f>
        <v>6.9357499999999996</v>
      </c>
      <c r="E86">
        <f>VLOOKUP($B86,Miljövärden!$B$1:$H$463,MATCH(E$2,Miljövärden!$B$1:$H$1,0),FALSE)</f>
        <v>14.801</v>
      </c>
      <c r="F86">
        <f>VLOOKUP($B86,Miljövärden!$B$1:$H$463,MATCH(F$2,Miljövärden!$B$1:$H$1,0),FALSE)</f>
        <v>0</v>
      </c>
      <c r="G86" t="str">
        <f>VLOOKUP($B86,Miljövärden!$B$1:$H$463,MATCH(G$2,Miljövärden!$B$1:$H$1,0),FALSE)</f>
        <v>Ja</v>
      </c>
      <c r="H86" s="7" t="str">
        <f>VLOOKUP($B86,Miljövärden!$B$1:$H$463,MATCH(H$2,Miljövärden!$B$1:$H$1,0),FALSE)</f>
        <v>Ja</v>
      </c>
      <c r="P86" s="17" t="str">
        <f t="shared" si="2"/>
        <v>ja</v>
      </c>
      <c r="R86">
        <f t="shared" si="3"/>
        <v>81</v>
      </c>
    </row>
    <row r="87" spans="1:18" x14ac:dyDescent="0.25">
      <c r="A87" s="2" t="s">
        <v>145</v>
      </c>
      <c r="B87" s="2" t="s">
        <v>146</v>
      </c>
      <c r="C87">
        <f>VLOOKUP($B87,Miljövärden!$B$1:$H$463,MATCH(C$2,Miljövärden!$B$1:$H$1,0),FALSE)</f>
        <v>9.6575999999999995E-2</v>
      </c>
      <c r="D87">
        <f>VLOOKUP($B87,Miljövärden!$B$1:$H$463,MATCH(D$2,Miljövärden!$B$1:$H$1,0),FALSE)</f>
        <v>18.0687</v>
      </c>
      <c r="E87">
        <f>VLOOKUP($B87,Miljövärden!$B$1:$H$463,MATCH(E$2,Miljövärden!$B$1:$H$1,0),FALSE)</f>
        <v>9.4006600000000002</v>
      </c>
      <c r="F87">
        <f>VLOOKUP($B87,Miljövärden!$B$1:$H$463,MATCH(F$2,Miljövärden!$B$1:$H$1,0),FALSE)</f>
        <v>2.88548E-2</v>
      </c>
      <c r="G87" t="str">
        <f>VLOOKUP($B87,Miljövärden!$B$1:$H$463,MATCH(G$2,Miljövärden!$B$1:$H$1,0),FALSE)</f>
        <v>Ja</v>
      </c>
      <c r="H87" s="7" t="str">
        <f>VLOOKUP($B87,Miljövärden!$B$1:$H$463,MATCH(H$2,Miljövärden!$B$1:$H$1,0),FALSE)</f>
        <v>Ja</v>
      </c>
      <c r="P87" s="17" t="str">
        <f t="shared" si="2"/>
        <v>ja</v>
      </c>
      <c r="R87">
        <f t="shared" si="3"/>
        <v>82</v>
      </c>
    </row>
    <row r="88" spans="1:18" x14ac:dyDescent="0.25">
      <c r="A88" s="2" t="s">
        <v>145</v>
      </c>
      <c r="B88" s="2" t="s">
        <v>147</v>
      </c>
      <c r="C88">
        <f>VLOOKUP($B88,Miljövärden!$B$1:$H$463,MATCH(C$2,Miljövärden!$B$1:$H$1,0),FALSE)</f>
        <v>0.17893400000000001</v>
      </c>
      <c r="D88">
        <f>VLOOKUP($B88,Miljövärden!$B$1:$H$463,MATCH(D$2,Miljövärden!$B$1:$H$1,0),FALSE)</f>
        <v>13.966200000000001</v>
      </c>
      <c r="E88">
        <f>VLOOKUP($B88,Miljövärden!$B$1:$H$463,MATCH(E$2,Miljövärden!$B$1:$H$1,0),FALSE)</f>
        <v>16.891300000000001</v>
      </c>
      <c r="F88">
        <f>VLOOKUP($B88,Miljövärden!$B$1:$H$463,MATCH(F$2,Miljövärden!$B$1:$H$1,0),FALSE)</f>
        <v>1.8976E-2</v>
      </c>
      <c r="G88" t="str">
        <f>VLOOKUP($B88,Miljövärden!$B$1:$H$463,MATCH(G$2,Miljövärden!$B$1:$H$1,0),FALSE)</f>
        <v>Ja</v>
      </c>
      <c r="H88" s="7" t="str">
        <f>VLOOKUP($B88,Miljövärden!$B$1:$H$463,MATCH(H$2,Miljövärden!$B$1:$H$1,0),FALSE)</f>
        <v>Ja</v>
      </c>
      <c r="P88" s="17" t="str">
        <f t="shared" si="2"/>
        <v>ja</v>
      </c>
      <c r="R88">
        <f t="shared" si="3"/>
        <v>83</v>
      </c>
    </row>
    <row r="89" spans="1:18" x14ac:dyDescent="0.25">
      <c r="A89" s="2" t="s">
        <v>145</v>
      </c>
      <c r="B89" s="2" t="s">
        <v>148</v>
      </c>
      <c r="C89">
        <f>VLOOKUP($B89,Miljövärden!$B$1:$H$463,MATCH(C$2,Miljövärden!$B$1:$H$1,0),FALSE)</f>
        <v>0.183366</v>
      </c>
      <c r="D89">
        <f>VLOOKUP($B89,Miljövärden!$B$1:$H$463,MATCH(D$2,Miljövärden!$B$1:$H$1,0),FALSE)</f>
        <v>16.090299999999999</v>
      </c>
      <c r="E89">
        <f>VLOOKUP($B89,Miljövärden!$B$1:$H$463,MATCH(E$2,Miljövärden!$B$1:$H$1,0),FALSE)</f>
        <v>16.277100000000001</v>
      </c>
      <c r="F89">
        <f>VLOOKUP($B89,Miljövärden!$B$1:$H$463,MATCH(F$2,Miljövärden!$B$1:$H$1,0),FALSE)</f>
        <v>1.81371E-2</v>
      </c>
      <c r="G89" t="str">
        <f>VLOOKUP($B89,Miljövärden!$B$1:$H$463,MATCH(G$2,Miljövärden!$B$1:$H$1,0),FALSE)</f>
        <v>Ja</v>
      </c>
      <c r="H89" s="7" t="str">
        <f>VLOOKUP($B89,Miljövärden!$B$1:$H$463,MATCH(H$2,Miljövärden!$B$1:$H$1,0),FALSE)</f>
        <v>Ja</v>
      </c>
      <c r="P89" s="17" t="str">
        <f t="shared" si="2"/>
        <v>ja</v>
      </c>
      <c r="R89">
        <f t="shared" si="3"/>
        <v>84</v>
      </c>
    </row>
    <row r="90" spans="1:18" x14ac:dyDescent="0.25">
      <c r="A90" s="2" t="s">
        <v>149</v>
      </c>
      <c r="B90" s="2" t="s">
        <v>150</v>
      </c>
      <c r="C90">
        <f>VLOOKUP($B90,Miljövärden!$B$1:$H$463,MATCH(C$2,Miljövärden!$B$1:$H$1,0),FALSE)</f>
        <v>0.153612</v>
      </c>
      <c r="D90">
        <f>VLOOKUP($B90,Miljövärden!$B$1:$H$463,MATCH(D$2,Miljövärden!$B$1:$H$1,0),FALSE)</f>
        <v>13.2254</v>
      </c>
      <c r="E90">
        <f>VLOOKUP($B90,Miljövärden!$B$1:$H$463,MATCH(E$2,Miljövärden!$B$1:$H$1,0),FALSE)</f>
        <v>15.492599999999999</v>
      </c>
      <c r="F90">
        <f>VLOOKUP($B90,Miljövärden!$B$1:$H$463,MATCH(F$2,Miljövärden!$B$1:$H$1,0),FALSE)</f>
        <v>2.0220599999999998E-2</v>
      </c>
      <c r="G90" t="str">
        <f>VLOOKUP($B90,Miljövärden!$B$1:$H$463,MATCH(G$2,Miljövärden!$B$1:$H$1,0),FALSE)</f>
        <v>Ja</v>
      </c>
      <c r="H90" s="7" t="str">
        <f>VLOOKUP($B90,Miljövärden!$B$1:$H$463,MATCH(H$2,Miljövärden!$B$1:$H$1,0),FALSE)</f>
        <v>Ja</v>
      </c>
      <c r="P90" s="17" t="str">
        <f t="shared" si="2"/>
        <v>ja</v>
      </c>
      <c r="R90">
        <f t="shared" si="3"/>
        <v>85</v>
      </c>
    </row>
    <row r="91" spans="1:18" x14ac:dyDescent="0.25">
      <c r="A91" s="2" t="s">
        <v>149</v>
      </c>
      <c r="B91" s="2" t="s">
        <v>151</v>
      </c>
      <c r="C91">
        <f>VLOOKUP($B91,Miljövärden!$B$1:$H$463,MATCH(C$2,Miljövärden!$B$1:$H$1,0),FALSE)</f>
        <v>3.4421399999999998E-2</v>
      </c>
      <c r="D91">
        <f>VLOOKUP($B91,Miljövärden!$B$1:$H$463,MATCH(D$2,Miljövärden!$B$1:$H$1,0),FALSE)</f>
        <v>8.6292399999999994</v>
      </c>
      <c r="E91">
        <f>VLOOKUP($B91,Miljövärden!$B$1:$H$463,MATCH(E$2,Miljövärden!$B$1:$H$1,0),FALSE)</f>
        <v>4.8252899999999999</v>
      </c>
      <c r="F91">
        <f>VLOOKUP($B91,Miljövärden!$B$1:$H$463,MATCH(F$2,Miljövärden!$B$1:$H$1,0),FALSE)</f>
        <v>8.0554700000000003E-3</v>
      </c>
      <c r="G91" t="str">
        <f>VLOOKUP($B91,Miljövärden!$B$1:$H$463,MATCH(G$2,Miljövärden!$B$1:$H$1,0),FALSE)</f>
        <v>Nej</v>
      </c>
      <c r="H91" s="7" t="str">
        <f>VLOOKUP($B91,Miljövärden!$B$1:$H$463,MATCH(H$2,Miljövärden!$B$1:$H$1,0),FALSE)</f>
        <v>Ja</v>
      </c>
      <c r="P91" s="17" t="str">
        <f t="shared" si="2"/>
        <v>ja</v>
      </c>
      <c r="R91">
        <f t="shared" si="3"/>
        <v>86</v>
      </c>
    </row>
    <row r="92" spans="1:18" x14ac:dyDescent="0.25">
      <c r="A92" s="2" t="s">
        <v>149</v>
      </c>
      <c r="B92" s="2" t="s">
        <v>152</v>
      </c>
      <c r="C92">
        <f>VLOOKUP($B92,Miljövärden!$B$1:$H$463,MATCH(C$2,Miljövärden!$B$1:$H$1,0),FALSE)</f>
        <v>0.15242600000000001</v>
      </c>
      <c r="D92">
        <f>VLOOKUP($B92,Miljövärden!$B$1:$H$463,MATCH(D$2,Miljövärden!$B$1:$H$1,0),FALSE)</f>
        <v>14.3354</v>
      </c>
      <c r="E92">
        <f>VLOOKUP($B92,Miljövärden!$B$1:$H$463,MATCH(E$2,Miljövärden!$B$1:$H$1,0),FALSE)</f>
        <v>14.7417</v>
      </c>
      <c r="F92">
        <f>VLOOKUP($B92,Miljövärden!$B$1:$H$463,MATCH(F$2,Miljövärden!$B$1:$H$1,0),FALSE)</f>
        <v>2.6464999999999999E-2</v>
      </c>
      <c r="G92" t="str">
        <f>VLOOKUP($B92,Miljövärden!$B$1:$H$463,MATCH(G$2,Miljövärden!$B$1:$H$1,0),FALSE)</f>
        <v>Ja</v>
      </c>
      <c r="H92" s="7" t="str">
        <f>VLOOKUP($B92,Miljövärden!$B$1:$H$463,MATCH(H$2,Miljövärden!$B$1:$H$1,0),FALSE)</f>
        <v>Ja</v>
      </c>
      <c r="P92" s="17" t="str">
        <f t="shared" si="2"/>
        <v>ja</v>
      </c>
      <c r="R92">
        <f t="shared" si="3"/>
        <v>87</v>
      </c>
    </row>
    <row r="93" spans="1:18" x14ac:dyDescent="0.25">
      <c r="A93" s="2" t="s">
        <v>149</v>
      </c>
      <c r="B93" s="2" t="s">
        <v>153</v>
      </c>
      <c r="C93">
        <f>VLOOKUP($B93,Miljövärden!$B$1:$H$463,MATCH(C$2,Miljövärden!$B$1:$H$1,0),FALSE)</f>
        <v>0.166771</v>
      </c>
      <c r="D93">
        <f>VLOOKUP($B93,Miljövärden!$B$1:$H$463,MATCH(D$2,Miljövärden!$B$1:$H$1,0),FALSE)</f>
        <v>12.5677</v>
      </c>
      <c r="E93">
        <f>VLOOKUP($B93,Miljövärden!$B$1:$H$463,MATCH(E$2,Miljövärden!$B$1:$H$1,0),FALSE)</f>
        <v>17.751999999999999</v>
      </c>
      <c r="F93">
        <f>VLOOKUP($B93,Miljövärden!$B$1:$H$463,MATCH(F$2,Miljövärden!$B$1:$H$1,0),FALSE)</f>
        <v>1.2924100000000001E-2</v>
      </c>
      <c r="G93" t="str">
        <f>VLOOKUP($B93,Miljövärden!$B$1:$H$463,MATCH(G$2,Miljövärden!$B$1:$H$1,0),FALSE)</f>
        <v>Ja</v>
      </c>
      <c r="H93" s="7" t="str">
        <f>VLOOKUP($B93,Miljövärden!$B$1:$H$463,MATCH(H$2,Miljövärden!$B$1:$H$1,0),FALSE)</f>
        <v>Ja</v>
      </c>
      <c r="P93" s="17" t="str">
        <f t="shared" si="2"/>
        <v>ja</v>
      </c>
      <c r="R93">
        <f t="shared" si="3"/>
        <v>88</v>
      </c>
    </row>
    <row r="94" spans="1:18" x14ac:dyDescent="0.25">
      <c r="A94" s="2" t="s">
        <v>154</v>
      </c>
      <c r="B94" s="2" t="s">
        <v>155</v>
      </c>
      <c r="C94">
        <f>VLOOKUP($B94,Miljövärden!$B$1:$H$463,MATCH(C$2,Miljövärden!$B$1:$H$1,0),FALSE)</f>
        <v>0.182643</v>
      </c>
      <c r="D94">
        <f>VLOOKUP($B94,Miljövärden!$B$1:$H$463,MATCH(D$2,Miljövärden!$B$1:$H$1,0),FALSE)</f>
        <v>88.629499999999993</v>
      </c>
      <c r="E94">
        <f>VLOOKUP($B94,Miljövärden!$B$1:$H$463,MATCH(E$2,Miljövärden!$B$1:$H$1,0),FALSE)</f>
        <v>6.6990800000000004</v>
      </c>
      <c r="F94">
        <f>VLOOKUP($B94,Miljövärden!$B$1:$H$463,MATCH(F$2,Miljövärden!$B$1:$H$1,0),FALSE)</f>
        <v>5.8327499999999997E-2</v>
      </c>
      <c r="G94" t="str">
        <f>VLOOKUP($B94,Miljövärden!$B$1:$H$463,MATCH(G$2,Miljövärden!$B$1:$H$1,0),FALSE)</f>
        <v>Nej</v>
      </c>
      <c r="H94" s="7" t="str">
        <f>VLOOKUP($B94,Miljövärden!$B$1:$H$463,MATCH(H$2,Miljövärden!$B$1:$H$1,0),FALSE)</f>
        <v>Ja</v>
      </c>
      <c r="P94" s="17" t="str">
        <f t="shared" si="2"/>
        <v>ja</v>
      </c>
      <c r="R94">
        <f t="shared" si="3"/>
        <v>89</v>
      </c>
    </row>
    <row r="95" spans="1:18" x14ac:dyDescent="0.25">
      <c r="A95" s="2" t="s">
        <v>156</v>
      </c>
      <c r="B95" s="2" t="s">
        <v>157</v>
      </c>
      <c r="C95">
        <f>VLOOKUP($B95,Miljövärden!$B$1:$H$463,MATCH(C$2,Miljövärden!$B$1:$H$1,0),FALSE)</f>
        <v>0</v>
      </c>
      <c r="D95">
        <f>VLOOKUP($B95,Miljövärden!$B$1:$H$463,MATCH(D$2,Miljövärden!$B$1:$H$1,0),FALSE)</f>
        <v>0</v>
      </c>
      <c r="E95">
        <f>VLOOKUP($B95,Miljövärden!$B$1:$H$463,MATCH(E$2,Miljövärden!$B$1:$H$1,0),FALSE)</f>
        <v>0</v>
      </c>
      <c r="F95">
        <f>VLOOKUP($B95,Miljövärden!$B$1:$H$463,MATCH(F$2,Miljövärden!$B$1:$H$1,0),FALSE)</f>
        <v>0</v>
      </c>
      <c r="G95" t="str">
        <f>VLOOKUP($B95,Miljövärden!$B$1:$H$463,MATCH(G$2,Miljövärden!$B$1:$H$1,0),FALSE)</f>
        <v>Nej</v>
      </c>
      <c r="H95" s="7" t="str">
        <f>VLOOKUP($B95,Miljövärden!$B$1:$H$463,MATCH(H$2,Miljövärden!$B$1:$H$1,0),FALSE)</f>
        <v>Nej</v>
      </c>
      <c r="P95" s="17" t="str">
        <f t="shared" si="2"/>
        <v>nej</v>
      </c>
      <c r="R95">
        <f t="shared" si="3"/>
        <v>89</v>
      </c>
    </row>
    <row r="96" spans="1:18" x14ac:dyDescent="0.25">
      <c r="A96" s="2" t="s">
        <v>162</v>
      </c>
      <c r="B96" s="2" t="s">
        <v>163</v>
      </c>
      <c r="C96">
        <f>VLOOKUP($B96,Miljövärden!$B$1:$H$463,MATCH(C$2,Miljövärden!$B$1:$H$1,0),FALSE)</f>
        <v>0</v>
      </c>
      <c r="D96">
        <f>VLOOKUP($B96,Miljövärden!$B$1:$H$463,MATCH(D$2,Miljövärden!$B$1:$H$1,0),FALSE)</f>
        <v>0</v>
      </c>
      <c r="E96">
        <f>VLOOKUP($B96,Miljövärden!$B$1:$H$463,MATCH(E$2,Miljövärden!$B$1:$H$1,0),FALSE)</f>
        <v>0</v>
      </c>
      <c r="F96">
        <f>VLOOKUP($B96,Miljövärden!$B$1:$H$463,MATCH(F$2,Miljövärden!$B$1:$H$1,0),FALSE)</f>
        <v>0</v>
      </c>
      <c r="G96" t="str">
        <f>VLOOKUP($B96,Miljövärden!$B$1:$H$463,MATCH(G$2,Miljövärden!$B$1:$H$1,0),FALSE)</f>
        <v>Nej</v>
      </c>
      <c r="H96" s="7" t="str">
        <f>VLOOKUP($B96,Miljövärden!$B$1:$H$463,MATCH(H$2,Miljövärden!$B$1:$H$1,0),FALSE)</f>
        <v>Nej</v>
      </c>
      <c r="P96" s="17" t="str">
        <f t="shared" si="2"/>
        <v>nej</v>
      </c>
      <c r="R96">
        <f t="shared" si="3"/>
        <v>89</v>
      </c>
    </row>
    <row r="97" spans="1:18" x14ac:dyDescent="0.25">
      <c r="A97" s="2" t="s">
        <v>162</v>
      </c>
      <c r="B97" s="2" t="s">
        <v>164</v>
      </c>
      <c r="C97">
        <f>VLOOKUP($B97,Miljövärden!$B$1:$H$463,MATCH(C$2,Miljövärden!$B$1:$H$1,0),FALSE)</f>
        <v>0</v>
      </c>
      <c r="D97">
        <f>VLOOKUP($B97,Miljövärden!$B$1:$H$463,MATCH(D$2,Miljövärden!$B$1:$H$1,0),FALSE)</f>
        <v>0</v>
      </c>
      <c r="E97">
        <f>VLOOKUP($B97,Miljövärden!$B$1:$H$463,MATCH(E$2,Miljövärden!$B$1:$H$1,0),FALSE)</f>
        <v>0</v>
      </c>
      <c r="F97">
        <f>VLOOKUP($B97,Miljövärden!$B$1:$H$463,MATCH(F$2,Miljövärden!$B$1:$H$1,0),FALSE)</f>
        <v>0</v>
      </c>
      <c r="G97" t="str">
        <f>VLOOKUP($B97,Miljövärden!$B$1:$H$463,MATCH(G$2,Miljövärden!$B$1:$H$1,0),FALSE)</f>
        <v>Nej</v>
      </c>
      <c r="H97" s="7" t="str">
        <f>VLOOKUP($B97,Miljövärden!$B$1:$H$463,MATCH(H$2,Miljövärden!$B$1:$H$1,0),FALSE)</f>
        <v>Nej</v>
      </c>
      <c r="P97" s="17" t="str">
        <f t="shared" si="2"/>
        <v>nej</v>
      </c>
      <c r="R97">
        <f t="shared" si="3"/>
        <v>89</v>
      </c>
    </row>
    <row r="98" spans="1:18" x14ac:dyDescent="0.25">
      <c r="A98" s="2" t="s">
        <v>162</v>
      </c>
      <c r="B98" s="2" t="s">
        <v>165</v>
      </c>
      <c r="C98">
        <f>VLOOKUP($B98,Miljövärden!$B$1:$H$463,MATCH(C$2,Miljövärden!$B$1:$H$1,0),FALSE)</f>
        <v>0</v>
      </c>
      <c r="D98">
        <f>VLOOKUP($B98,Miljövärden!$B$1:$H$463,MATCH(D$2,Miljövärden!$B$1:$H$1,0),FALSE)</f>
        <v>0</v>
      </c>
      <c r="E98">
        <f>VLOOKUP($B98,Miljövärden!$B$1:$H$463,MATCH(E$2,Miljövärden!$B$1:$H$1,0),FALSE)</f>
        <v>0</v>
      </c>
      <c r="F98">
        <f>VLOOKUP($B98,Miljövärden!$B$1:$H$463,MATCH(F$2,Miljövärden!$B$1:$H$1,0),FALSE)</f>
        <v>0</v>
      </c>
      <c r="G98" t="str">
        <f>VLOOKUP($B98,Miljövärden!$B$1:$H$463,MATCH(G$2,Miljövärden!$B$1:$H$1,0),FALSE)</f>
        <v>Nej</v>
      </c>
      <c r="H98" s="7" t="str">
        <f>VLOOKUP($B98,Miljövärden!$B$1:$H$463,MATCH(H$2,Miljövärden!$B$1:$H$1,0),FALSE)</f>
        <v>Nej</v>
      </c>
      <c r="P98" s="17" t="str">
        <f t="shared" si="2"/>
        <v>nej</v>
      </c>
      <c r="R98">
        <f t="shared" si="3"/>
        <v>89</v>
      </c>
    </row>
    <row r="99" spans="1:18" x14ac:dyDescent="0.25">
      <c r="A99" s="2" t="s">
        <v>162</v>
      </c>
      <c r="B99" s="2" t="s">
        <v>166</v>
      </c>
      <c r="C99">
        <f>VLOOKUP($B99,Miljövärden!$B$1:$H$463,MATCH(C$2,Miljövärden!$B$1:$H$1,0),FALSE)</f>
        <v>0.20256399999999999</v>
      </c>
      <c r="D99">
        <f>VLOOKUP($B99,Miljövärden!$B$1:$H$463,MATCH(D$2,Miljövärden!$B$1:$H$1,0),FALSE)</f>
        <v>83.172300000000007</v>
      </c>
      <c r="E99">
        <f>VLOOKUP($B99,Miljövärden!$B$1:$H$463,MATCH(E$2,Miljövärden!$B$1:$H$1,0),FALSE)</f>
        <v>6.8610499999999996</v>
      </c>
      <c r="F99">
        <f>VLOOKUP($B99,Miljövärden!$B$1:$H$463,MATCH(F$2,Miljövärden!$B$1:$H$1,0),FALSE)</f>
        <v>0.134885</v>
      </c>
      <c r="G99" t="str">
        <f>VLOOKUP($B99,Miljövärden!$B$1:$H$463,MATCH(G$2,Miljövärden!$B$1:$H$1,0),FALSE)</f>
        <v>Nej</v>
      </c>
      <c r="H99" s="7" t="str">
        <f>VLOOKUP($B99,Miljövärden!$B$1:$H$463,MATCH(H$2,Miljövärden!$B$1:$H$1,0),FALSE)</f>
        <v>Ja</v>
      </c>
      <c r="P99" s="17" t="str">
        <f t="shared" si="2"/>
        <v>ja</v>
      </c>
      <c r="R99">
        <f t="shared" si="3"/>
        <v>90</v>
      </c>
    </row>
    <row r="100" spans="1:18" x14ac:dyDescent="0.25">
      <c r="A100" s="2" t="s">
        <v>162</v>
      </c>
      <c r="B100" s="2" t="s">
        <v>167</v>
      </c>
      <c r="C100">
        <f>VLOOKUP($B100,Miljövärden!$B$1:$H$463,MATCH(C$2,Miljövärden!$B$1:$H$1,0),FALSE)</f>
        <v>0</v>
      </c>
      <c r="D100">
        <f>VLOOKUP($B100,Miljövärden!$B$1:$H$463,MATCH(D$2,Miljövärden!$B$1:$H$1,0),FALSE)</f>
        <v>0</v>
      </c>
      <c r="E100">
        <f>VLOOKUP($B100,Miljövärden!$B$1:$H$463,MATCH(E$2,Miljövärden!$B$1:$H$1,0),FALSE)</f>
        <v>0</v>
      </c>
      <c r="F100">
        <f>VLOOKUP($B100,Miljövärden!$B$1:$H$463,MATCH(F$2,Miljövärden!$B$1:$H$1,0),FALSE)</f>
        <v>0</v>
      </c>
      <c r="G100" t="str">
        <f>VLOOKUP($B100,Miljövärden!$B$1:$H$463,MATCH(G$2,Miljövärden!$B$1:$H$1,0),FALSE)</f>
        <v>Nej</v>
      </c>
      <c r="H100" s="7" t="str">
        <f>VLOOKUP($B100,Miljövärden!$B$1:$H$463,MATCH(H$2,Miljövärden!$B$1:$H$1,0),FALSE)</f>
        <v>Nej</v>
      </c>
      <c r="P100" s="17" t="str">
        <f t="shared" si="2"/>
        <v>nej</v>
      </c>
      <c r="R100">
        <f t="shared" si="3"/>
        <v>90</v>
      </c>
    </row>
    <row r="101" spans="1:18" x14ac:dyDescent="0.25">
      <c r="A101" s="2" t="s">
        <v>162</v>
      </c>
      <c r="B101" s="2" t="s">
        <v>168</v>
      </c>
      <c r="C101">
        <f>VLOOKUP($B101,Miljövärden!$B$1:$H$463,MATCH(C$2,Miljövärden!$B$1:$H$1,0),FALSE)</f>
        <v>0</v>
      </c>
      <c r="D101">
        <f>VLOOKUP($B101,Miljövärden!$B$1:$H$463,MATCH(D$2,Miljövärden!$B$1:$H$1,0),FALSE)</f>
        <v>0</v>
      </c>
      <c r="E101">
        <f>VLOOKUP($B101,Miljövärden!$B$1:$H$463,MATCH(E$2,Miljövärden!$B$1:$H$1,0),FALSE)</f>
        <v>0</v>
      </c>
      <c r="F101">
        <f>VLOOKUP($B101,Miljövärden!$B$1:$H$463,MATCH(F$2,Miljövärden!$B$1:$H$1,0),FALSE)</f>
        <v>0</v>
      </c>
      <c r="G101" t="str">
        <f>VLOOKUP($B101,Miljövärden!$B$1:$H$463,MATCH(G$2,Miljövärden!$B$1:$H$1,0),FALSE)</f>
        <v>Nej</v>
      </c>
      <c r="H101" s="7" t="str">
        <f>VLOOKUP($B101,Miljövärden!$B$1:$H$463,MATCH(H$2,Miljövärden!$B$1:$H$1,0),FALSE)</f>
        <v>Nej</v>
      </c>
      <c r="P101" s="17" t="str">
        <f t="shared" si="2"/>
        <v>nej</v>
      </c>
      <c r="R101">
        <f t="shared" si="3"/>
        <v>90</v>
      </c>
    </row>
    <row r="102" spans="1:18" x14ac:dyDescent="0.25">
      <c r="A102" s="2" t="s">
        <v>162</v>
      </c>
      <c r="B102" s="2" t="s">
        <v>169</v>
      </c>
      <c r="C102">
        <f>VLOOKUP($B102,Miljövärden!$B$1:$H$463,MATCH(C$2,Miljövärden!$B$1:$H$1,0),FALSE)</f>
        <v>0</v>
      </c>
      <c r="D102">
        <f>VLOOKUP($B102,Miljövärden!$B$1:$H$463,MATCH(D$2,Miljövärden!$B$1:$H$1,0),FALSE)</f>
        <v>0</v>
      </c>
      <c r="E102">
        <f>VLOOKUP($B102,Miljövärden!$B$1:$H$463,MATCH(E$2,Miljövärden!$B$1:$H$1,0),FALSE)</f>
        <v>0</v>
      </c>
      <c r="F102">
        <f>VLOOKUP($B102,Miljövärden!$B$1:$H$463,MATCH(F$2,Miljövärden!$B$1:$H$1,0),FALSE)</f>
        <v>0</v>
      </c>
      <c r="G102" t="str">
        <f>VLOOKUP($B102,Miljövärden!$B$1:$H$463,MATCH(G$2,Miljövärden!$B$1:$H$1,0),FALSE)</f>
        <v>Nej</v>
      </c>
      <c r="H102" s="7" t="str">
        <f>VLOOKUP($B102,Miljövärden!$B$1:$H$463,MATCH(H$2,Miljövärden!$B$1:$H$1,0),FALSE)</f>
        <v>Nej</v>
      </c>
      <c r="P102" s="17" t="str">
        <f t="shared" si="2"/>
        <v>nej</v>
      </c>
      <c r="R102">
        <f t="shared" si="3"/>
        <v>90</v>
      </c>
    </row>
    <row r="103" spans="1:18" x14ac:dyDescent="0.25">
      <c r="A103" s="2" t="s">
        <v>162</v>
      </c>
      <c r="B103" s="2" t="s">
        <v>170</v>
      </c>
      <c r="C103">
        <f>VLOOKUP($B103,Miljövärden!$B$1:$H$463,MATCH(C$2,Miljövärden!$B$1:$H$1,0),FALSE)</f>
        <v>0.25827299999999997</v>
      </c>
      <c r="D103">
        <f>VLOOKUP($B103,Miljövärden!$B$1:$H$463,MATCH(D$2,Miljövärden!$B$1:$H$1,0),FALSE)</f>
        <v>51.168999999999997</v>
      </c>
      <c r="E103">
        <f>VLOOKUP($B103,Miljövärden!$B$1:$H$463,MATCH(E$2,Miljövärden!$B$1:$H$1,0),FALSE)</f>
        <v>7.3093199999999996</v>
      </c>
      <c r="F103">
        <f>VLOOKUP($B103,Miljövärden!$B$1:$H$463,MATCH(F$2,Miljövärden!$B$1:$H$1,0),FALSE)</f>
        <v>0.108408</v>
      </c>
      <c r="G103" t="str">
        <f>VLOOKUP($B103,Miljövärden!$B$1:$H$463,MATCH(G$2,Miljövärden!$B$1:$H$1,0),FALSE)</f>
        <v>Nej</v>
      </c>
      <c r="H103" s="7" t="str">
        <f>VLOOKUP($B103,Miljövärden!$B$1:$H$463,MATCH(H$2,Miljövärden!$B$1:$H$1,0),FALSE)</f>
        <v>Ja</v>
      </c>
      <c r="P103" s="17" t="str">
        <f t="shared" si="2"/>
        <v>ja</v>
      </c>
      <c r="R103">
        <f t="shared" si="3"/>
        <v>91</v>
      </c>
    </row>
    <row r="104" spans="1:18" x14ac:dyDescent="0.25">
      <c r="A104" s="2" t="s">
        <v>162</v>
      </c>
      <c r="B104" s="2" t="s">
        <v>171</v>
      </c>
      <c r="C104">
        <f>VLOOKUP($B104,Miljövärden!$B$1:$H$463,MATCH(C$2,Miljövärden!$B$1:$H$1,0),FALSE)</f>
        <v>0</v>
      </c>
      <c r="D104">
        <f>VLOOKUP($B104,Miljövärden!$B$1:$H$463,MATCH(D$2,Miljövärden!$B$1:$H$1,0),FALSE)</f>
        <v>0</v>
      </c>
      <c r="E104">
        <f>VLOOKUP($B104,Miljövärden!$B$1:$H$463,MATCH(E$2,Miljövärden!$B$1:$H$1,0),FALSE)</f>
        <v>0</v>
      </c>
      <c r="F104">
        <f>VLOOKUP($B104,Miljövärden!$B$1:$H$463,MATCH(F$2,Miljövärden!$B$1:$H$1,0),FALSE)</f>
        <v>0</v>
      </c>
      <c r="G104" t="str">
        <f>VLOOKUP($B104,Miljövärden!$B$1:$H$463,MATCH(G$2,Miljövärden!$B$1:$H$1,0),FALSE)</f>
        <v>Nej</v>
      </c>
      <c r="H104" s="7" t="str">
        <f>VLOOKUP($B104,Miljövärden!$B$1:$H$463,MATCH(H$2,Miljövärden!$B$1:$H$1,0),FALSE)</f>
        <v>Nej</v>
      </c>
      <c r="P104" s="17" t="str">
        <f t="shared" si="2"/>
        <v>nej</v>
      </c>
      <c r="R104">
        <f t="shared" si="3"/>
        <v>91</v>
      </c>
    </row>
    <row r="105" spans="1:18" x14ac:dyDescent="0.25">
      <c r="A105" s="2" t="s">
        <v>172</v>
      </c>
      <c r="B105" s="2" t="s">
        <v>173</v>
      </c>
      <c r="C105" t="str">
        <f>VLOOKUP($B105,Miljövärden!$B$1:$H$463,MATCH(C$2,Miljövärden!$B$1:$H$1,0),FALSE)</f>
        <v/>
      </c>
      <c r="D105" t="str">
        <f>VLOOKUP($B105,Miljövärden!$B$1:$H$463,MATCH(D$2,Miljövärden!$B$1:$H$1,0),FALSE)</f>
        <v/>
      </c>
      <c r="E105" t="str">
        <f>VLOOKUP($B105,Miljövärden!$B$1:$H$463,MATCH(E$2,Miljövärden!$B$1:$H$1,0),FALSE)</f>
        <v/>
      </c>
      <c r="F105" t="str">
        <f>VLOOKUP($B105,Miljövärden!$B$1:$H$463,MATCH(F$2,Miljövärden!$B$1:$H$1,0),FALSE)</f>
        <v/>
      </c>
      <c r="G105" t="str">
        <f>VLOOKUP($B105,Miljövärden!$B$1:$H$463,MATCH(G$2,Miljövärden!$B$1:$H$1,0),FALSE)</f>
        <v>Ja</v>
      </c>
      <c r="H105" s="7" t="str">
        <f>VLOOKUP($B105,Miljövärden!$B$1:$H$463,MATCH(H$2,Miljövärden!$B$1:$H$1,0),FALSE)</f>
        <v>Nej</v>
      </c>
      <c r="P105" s="17" t="str">
        <f t="shared" si="2"/>
        <v>nej</v>
      </c>
      <c r="R105">
        <f t="shared" si="3"/>
        <v>91</v>
      </c>
    </row>
    <row r="106" spans="1:18" x14ac:dyDescent="0.25">
      <c r="A106" s="2" t="s">
        <v>172</v>
      </c>
      <c r="B106" s="2" t="s">
        <v>174</v>
      </c>
      <c r="C106" t="str">
        <f>VLOOKUP($B106,Miljövärden!$B$1:$H$463,MATCH(C$2,Miljövärden!$B$1:$H$1,0),FALSE)</f>
        <v/>
      </c>
      <c r="D106" t="str">
        <f>VLOOKUP($B106,Miljövärden!$B$1:$H$463,MATCH(D$2,Miljövärden!$B$1:$H$1,0),FALSE)</f>
        <v/>
      </c>
      <c r="E106" t="str">
        <f>VLOOKUP($B106,Miljövärden!$B$1:$H$463,MATCH(E$2,Miljövärden!$B$1:$H$1,0),FALSE)</f>
        <v/>
      </c>
      <c r="F106" t="str">
        <f>VLOOKUP($B106,Miljövärden!$B$1:$H$463,MATCH(F$2,Miljövärden!$B$1:$H$1,0),FALSE)</f>
        <v/>
      </c>
      <c r="G106" t="str">
        <f>VLOOKUP($B106,Miljövärden!$B$1:$H$463,MATCH(G$2,Miljövärden!$B$1:$H$1,0),FALSE)</f>
        <v>Ja</v>
      </c>
      <c r="H106" s="7" t="str">
        <f>VLOOKUP($B106,Miljövärden!$B$1:$H$463,MATCH(H$2,Miljövärden!$B$1:$H$1,0),FALSE)</f>
        <v>Nej</v>
      </c>
      <c r="P106" s="17" t="str">
        <f t="shared" si="2"/>
        <v>nej</v>
      </c>
      <c r="R106">
        <f t="shared" si="3"/>
        <v>91</v>
      </c>
    </row>
    <row r="107" spans="1:18" x14ac:dyDescent="0.25">
      <c r="A107" s="2" t="s">
        <v>172</v>
      </c>
      <c r="B107" s="2" t="s">
        <v>175</v>
      </c>
      <c r="C107" t="str">
        <f>VLOOKUP($B107,Miljövärden!$B$1:$H$463,MATCH(C$2,Miljövärden!$B$1:$H$1,0),FALSE)</f>
        <v/>
      </c>
      <c r="D107" t="str">
        <f>VLOOKUP($B107,Miljövärden!$B$1:$H$463,MATCH(D$2,Miljövärden!$B$1:$H$1,0),FALSE)</f>
        <v/>
      </c>
      <c r="E107" t="str">
        <f>VLOOKUP($B107,Miljövärden!$B$1:$H$463,MATCH(E$2,Miljövärden!$B$1:$H$1,0),FALSE)</f>
        <v/>
      </c>
      <c r="F107" t="str">
        <f>VLOOKUP($B107,Miljövärden!$B$1:$H$463,MATCH(F$2,Miljövärden!$B$1:$H$1,0),FALSE)</f>
        <v/>
      </c>
      <c r="G107" t="str">
        <f>VLOOKUP($B107,Miljövärden!$B$1:$H$463,MATCH(G$2,Miljövärden!$B$1:$H$1,0),FALSE)</f>
        <v>Ja</v>
      </c>
      <c r="H107" s="7" t="str">
        <f>VLOOKUP($B107,Miljövärden!$B$1:$H$463,MATCH(H$2,Miljövärden!$B$1:$H$1,0),FALSE)</f>
        <v>Nej</v>
      </c>
      <c r="P107" s="17" t="str">
        <f t="shared" si="2"/>
        <v>nej</v>
      </c>
      <c r="R107">
        <f t="shared" si="3"/>
        <v>91</v>
      </c>
    </row>
    <row r="108" spans="1:18" x14ac:dyDescent="0.25">
      <c r="A108" s="2" t="s">
        <v>172</v>
      </c>
      <c r="B108" s="2" t="s">
        <v>176</v>
      </c>
      <c r="C108" t="str">
        <f>VLOOKUP($B108,Miljövärden!$B$1:$H$463,MATCH(C$2,Miljövärden!$B$1:$H$1,0),FALSE)</f>
        <v/>
      </c>
      <c r="D108" t="str">
        <f>VLOOKUP($B108,Miljövärden!$B$1:$H$463,MATCH(D$2,Miljövärden!$B$1:$H$1,0),FALSE)</f>
        <v/>
      </c>
      <c r="E108" t="str">
        <f>VLOOKUP($B108,Miljövärden!$B$1:$H$463,MATCH(E$2,Miljövärden!$B$1:$H$1,0),FALSE)</f>
        <v/>
      </c>
      <c r="F108" t="str">
        <f>VLOOKUP($B108,Miljövärden!$B$1:$H$463,MATCH(F$2,Miljövärden!$B$1:$H$1,0),FALSE)</f>
        <v/>
      </c>
      <c r="G108" t="str">
        <f>VLOOKUP($B108,Miljövärden!$B$1:$H$463,MATCH(G$2,Miljövärden!$B$1:$H$1,0),FALSE)</f>
        <v>Ja</v>
      </c>
      <c r="H108" s="7" t="str">
        <f>VLOOKUP($B108,Miljövärden!$B$1:$H$463,MATCH(H$2,Miljövärden!$B$1:$H$1,0),FALSE)</f>
        <v>Nej</v>
      </c>
      <c r="P108" s="17" t="str">
        <f t="shared" si="2"/>
        <v>nej</v>
      </c>
      <c r="R108">
        <f t="shared" si="3"/>
        <v>91</v>
      </c>
    </row>
    <row r="109" spans="1:18" x14ac:dyDescent="0.25">
      <c r="A109" s="2" t="s">
        <v>172</v>
      </c>
      <c r="B109" s="2" t="s">
        <v>177</v>
      </c>
      <c r="C109" t="str">
        <f>VLOOKUP($B109,Miljövärden!$B$1:$H$463,MATCH(C$2,Miljövärden!$B$1:$H$1,0),FALSE)</f>
        <v/>
      </c>
      <c r="D109" t="str">
        <f>VLOOKUP($B109,Miljövärden!$B$1:$H$463,MATCH(D$2,Miljövärden!$B$1:$H$1,0),FALSE)</f>
        <v/>
      </c>
      <c r="E109" t="str">
        <f>VLOOKUP($B109,Miljövärden!$B$1:$H$463,MATCH(E$2,Miljövärden!$B$1:$H$1,0),FALSE)</f>
        <v/>
      </c>
      <c r="F109" t="str">
        <f>VLOOKUP($B109,Miljövärden!$B$1:$H$463,MATCH(F$2,Miljövärden!$B$1:$H$1,0),FALSE)</f>
        <v/>
      </c>
      <c r="G109" t="str">
        <f>VLOOKUP($B109,Miljövärden!$B$1:$H$463,MATCH(G$2,Miljövärden!$B$1:$H$1,0),FALSE)</f>
        <v>Ja</v>
      </c>
      <c r="H109" s="7" t="str">
        <f>VLOOKUP($B109,Miljövärden!$B$1:$H$463,MATCH(H$2,Miljövärden!$B$1:$H$1,0),FALSE)</f>
        <v>Nej</v>
      </c>
      <c r="P109" s="17" t="str">
        <f t="shared" si="2"/>
        <v>nej</v>
      </c>
      <c r="R109">
        <f t="shared" si="3"/>
        <v>91</v>
      </c>
    </row>
    <row r="110" spans="1:18" x14ac:dyDescent="0.25">
      <c r="A110" s="2" t="s">
        <v>172</v>
      </c>
      <c r="B110" s="2" t="s">
        <v>178</v>
      </c>
      <c r="C110" t="str">
        <f>VLOOKUP($B110,Miljövärden!$B$1:$H$463,MATCH(C$2,Miljövärden!$B$1:$H$1,0),FALSE)</f>
        <v/>
      </c>
      <c r="D110" t="str">
        <f>VLOOKUP($B110,Miljövärden!$B$1:$H$463,MATCH(D$2,Miljövärden!$B$1:$H$1,0),FALSE)</f>
        <v/>
      </c>
      <c r="E110" t="str">
        <f>VLOOKUP($B110,Miljövärden!$B$1:$H$463,MATCH(E$2,Miljövärden!$B$1:$H$1,0),FALSE)</f>
        <v/>
      </c>
      <c r="F110" t="str">
        <f>VLOOKUP($B110,Miljövärden!$B$1:$H$463,MATCH(F$2,Miljövärden!$B$1:$H$1,0),FALSE)</f>
        <v/>
      </c>
      <c r="G110" t="str">
        <f>VLOOKUP($B110,Miljövärden!$B$1:$H$463,MATCH(G$2,Miljövärden!$B$1:$H$1,0),FALSE)</f>
        <v>Ja</v>
      </c>
      <c r="H110" s="7" t="str">
        <f>VLOOKUP($B110,Miljövärden!$B$1:$H$463,MATCH(H$2,Miljövärden!$B$1:$H$1,0),FALSE)</f>
        <v>Nej</v>
      </c>
      <c r="P110" s="17" t="str">
        <f t="shared" si="2"/>
        <v>nej</v>
      </c>
      <c r="R110">
        <f t="shared" si="3"/>
        <v>91</v>
      </c>
    </row>
    <row r="111" spans="1:18" x14ac:dyDescent="0.25">
      <c r="A111" s="2" t="s">
        <v>172</v>
      </c>
      <c r="B111" s="2" t="s">
        <v>179</v>
      </c>
      <c r="C111" t="str">
        <f>VLOOKUP($B111,Miljövärden!$B$1:$H$463,MATCH(C$2,Miljövärden!$B$1:$H$1,0),FALSE)</f>
        <v/>
      </c>
      <c r="D111" t="str">
        <f>VLOOKUP($B111,Miljövärden!$B$1:$H$463,MATCH(D$2,Miljövärden!$B$1:$H$1,0),FALSE)</f>
        <v/>
      </c>
      <c r="E111" t="str">
        <f>VLOOKUP($B111,Miljövärden!$B$1:$H$463,MATCH(E$2,Miljövärden!$B$1:$H$1,0),FALSE)</f>
        <v/>
      </c>
      <c r="F111" t="str">
        <f>VLOOKUP($B111,Miljövärden!$B$1:$H$463,MATCH(F$2,Miljövärden!$B$1:$H$1,0),FALSE)</f>
        <v/>
      </c>
      <c r="G111" t="str">
        <f>VLOOKUP($B111,Miljövärden!$B$1:$H$463,MATCH(G$2,Miljövärden!$B$1:$H$1,0),FALSE)</f>
        <v>Ja</v>
      </c>
      <c r="H111" s="7" t="str">
        <f>VLOOKUP($B111,Miljövärden!$B$1:$H$463,MATCH(H$2,Miljövärden!$B$1:$H$1,0),FALSE)</f>
        <v>Nej</v>
      </c>
      <c r="P111" s="17" t="str">
        <f t="shared" si="2"/>
        <v>nej</v>
      </c>
      <c r="R111">
        <f t="shared" si="3"/>
        <v>91</v>
      </c>
    </row>
    <row r="112" spans="1:18" x14ac:dyDescent="0.25">
      <c r="A112" s="2" t="s">
        <v>180</v>
      </c>
      <c r="B112" s="2" t="s">
        <v>181</v>
      </c>
      <c r="C112">
        <f>VLOOKUP($B112,Miljövärden!$B$1:$H$463,MATCH(C$2,Miljövärden!$B$1:$H$1,0),FALSE)</f>
        <v>0.11017200000000001</v>
      </c>
      <c r="D112">
        <f>VLOOKUP($B112,Miljövärden!$B$1:$H$463,MATCH(D$2,Miljövärden!$B$1:$H$1,0),FALSE)</f>
        <v>14.138400000000001</v>
      </c>
      <c r="E112">
        <f>VLOOKUP($B112,Miljövärden!$B$1:$H$463,MATCH(E$2,Miljövärden!$B$1:$H$1,0),FALSE)</f>
        <v>10.169499999999999</v>
      </c>
      <c r="F112">
        <f>VLOOKUP($B112,Miljövärden!$B$1:$H$463,MATCH(F$2,Miljövärden!$B$1:$H$1,0),FALSE)</f>
        <v>1.08501E-2</v>
      </c>
      <c r="G112" t="str">
        <f>VLOOKUP($B112,Miljövärden!$B$1:$H$463,MATCH(G$2,Miljövärden!$B$1:$H$1,0),FALSE)</f>
        <v>Ja</v>
      </c>
      <c r="H112" s="7" t="str">
        <f>VLOOKUP($B112,Miljövärden!$B$1:$H$463,MATCH(H$2,Miljövärden!$B$1:$H$1,0),FALSE)</f>
        <v>Ja</v>
      </c>
      <c r="P112" s="17" t="str">
        <f t="shared" si="2"/>
        <v>ja</v>
      </c>
      <c r="R112">
        <f t="shared" si="3"/>
        <v>92</v>
      </c>
    </row>
    <row r="113" spans="1:18" x14ac:dyDescent="0.25">
      <c r="A113" s="2" t="s">
        <v>180</v>
      </c>
      <c r="B113" s="2" t="s">
        <v>182</v>
      </c>
      <c r="C113">
        <f>VLOOKUP($B113,Miljövärden!$B$1:$H$463,MATCH(C$2,Miljövärden!$B$1:$H$1,0),FALSE)</f>
        <v>0.111868</v>
      </c>
      <c r="D113">
        <f>VLOOKUP($B113,Miljövärden!$B$1:$H$463,MATCH(D$2,Miljövärden!$B$1:$H$1,0),FALSE)</f>
        <v>22.406400000000001</v>
      </c>
      <c r="E113">
        <f>VLOOKUP($B113,Miljövärden!$B$1:$H$463,MATCH(E$2,Miljövärden!$B$1:$H$1,0),FALSE)</f>
        <v>9.3345599999999997</v>
      </c>
      <c r="F113">
        <f>VLOOKUP($B113,Miljövärden!$B$1:$H$463,MATCH(F$2,Miljövärden!$B$1:$H$1,0),FALSE)</f>
        <v>9.1375499999999995E-3</v>
      </c>
      <c r="G113" t="str">
        <f>VLOOKUP($B113,Miljövärden!$B$1:$H$463,MATCH(G$2,Miljövärden!$B$1:$H$1,0),FALSE)</f>
        <v>Ja</v>
      </c>
      <c r="H113" s="7" t="str">
        <f>VLOOKUP($B113,Miljövärden!$B$1:$H$463,MATCH(H$2,Miljövärden!$B$1:$H$1,0),FALSE)</f>
        <v>Ja</v>
      </c>
      <c r="P113" s="17" t="str">
        <f t="shared" si="2"/>
        <v>ja</v>
      </c>
      <c r="R113">
        <f t="shared" si="3"/>
        <v>93</v>
      </c>
    </row>
    <row r="114" spans="1:18" x14ac:dyDescent="0.25">
      <c r="A114" s="2" t="s">
        <v>180</v>
      </c>
      <c r="B114" s="2" t="s">
        <v>183</v>
      </c>
      <c r="C114">
        <f>VLOOKUP($B114,Miljövärden!$B$1:$H$463,MATCH(C$2,Miljövärden!$B$1:$H$1,0),FALSE)</f>
        <v>0.18596099999999999</v>
      </c>
      <c r="D114">
        <f>VLOOKUP($B114,Miljövärden!$B$1:$H$463,MATCH(D$2,Miljövärden!$B$1:$H$1,0),FALSE)</f>
        <v>6.3183400000000001</v>
      </c>
      <c r="E114">
        <f>VLOOKUP($B114,Miljövärden!$B$1:$H$463,MATCH(E$2,Miljövärden!$B$1:$H$1,0),FALSE)</f>
        <v>14.1374</v>
      </c>
      <c r="F114">
        <f>VLOOKUP($B114,Miljövärden!$B$1:$H$463,MATCH(F$2,Miljövärden!$B$1:$H$1,0),FALSE)</f>
        <v>0</v>
      </c>
      <c r="G114" t="str">
        <f>VLOOKUP($B114,Miljövärden!$B$1:$H$463,MATCH(G$2,Miljövärden!$B$1:$H$1,0),FALSE)</f>
        <v>Ja</v>
      </c>
      <c r="H114" s="7" t="str">
        <f>VLOOKUP($B114,Miljövärden!$B$1:$H$463,MATCH(H$2,Miljövärden!$B$1:$H$1,0),FALSE)</f>
        <v>Ja</v>
      </c>
      <c r="P114" s="17" t="str">
        <f t="shared" si="2"/>
        <v>ja</v>
      </c>
      <c r="R114">
        <f t="shared" si="3"/>
        <v>94</v>
      </c>
    </row>
    <row r="115" spans="1:18" x14ac:dyDescent="0.25">
      <c r="A115" s="2" t="s">
        <v>184</v>
      </c>
      <c r="B115" s="2" t="s">
        <v>185</v>
      </c>
      <c r="C115">
        <f>VLOOKUP($B115,Miljövärden!$B$1:$H$463,MATCH(C$2,Miljövärden!$B$1:$H$1,0),FALSE)</f>
        <v>0.125611</v>
      </c>
      <c r="D115">
        <f>VLOOKUP($B115,Miljövärden!$B$1:$H$463,MATCH(D$2,Miljövärden!$B$1:$H$1,0),FALSE)</f>
        <v>25.384599999999999</v>
      </c>
      <c r="E115">
        <f>VLOOKUP($B115,Miljövärden!$B$1:$H$463,MATCH(E$2,Miljövärden!$B$1:$H$1,0),FALSE)</f>
        <v>8.1809600000000007</v>
      </c>
      <c r="F115">
        <f>VLOOKUP($B115,Miljövärden!$B$1:$H$463,MATCH(F$2,Miljövärden!$B$1:$H$1,0),FALSE)</f>
        <v>2.6426499999999999E-2</v>
      </c>
      <c r="G115" t="str">
        <f>VLOOKUP($B115,Miljövärden!$B$1:$H$463,MATCH(G$2,Miljövärden!$B$1:$H$1,0),FALSE)</f>
        <v>Nej</v>
      </c>
      <c r="H115" s="7" t="str">
        <f>VLOOKUP($B115,Miljövärden!$B$1:$H$463,MATCH(H$2,Miljövärden!$B$1:$H$1,0),FALSE)</f>
        <v>Ja</v>
      </c>
      <c r="P115" s="17" t="str">
        <f t="shared" si="2"/>
        <v>ja</v>
      </c>
      <c r="R115">
        <f t="shared" si="3"/>
        <v>95</v>
      </c>
    </row>
    <row r="116" spans="1:18" x14ac:dyDescent="0.25">
      <c r="A116" s="2" t="s">
        <v>184</v>
      </c>
      <c r="B116" s="2" t="s">
        <v>186</v>
      </c>
      <c r="C116">
        <f>VLOOKUP($B116,Miljövärden!$B$1:$H$463,MATCH(C$2,Miljövärden!$B$1:$H$1,0),FALSE)</f>
        <v>1.33318</v>
      </c>
      <c r="D116">
        <f>VLOOKUP($B116,Miljövärden!$B$1:$H$463,MATCH(D$2,Miljövärden!$B$1:$H$1,0),FALSE)</f>
        <v>26.921900000000001</v>
      </c>
      <c r="E116">
        <f>VLOOKUP($B116,Miljövärden!$B$1:$H$463,MATCH(E$2,Miljövärden!$B$1:$H$1,0),FALSE)</f>
        <v>33.591799999999999</v>
      </c>
      <c r="F116">
        <f>VLOOKUP($B116,Miljövärden!$B$1:$H$463,MATCH(F$2,Miljövärden!$B$1:$H$1,0),FALSE)</f>
        <v>2.81543E-2</v>
      </c>
      <c r="G116" t="str">
        <f>VLOOKUP($B116,Miljövärden!$B$1:$H$463,MATCH(G$2,Miljövärden!$B$1:$H$1,0),FALSE)</f>
        <v>Nej</v>
      </c>
      <c r="H116" s="7" t="str">
        <f>VLOOKUP($B116,Miljövärden!$B$1:$H$463,MATCH(H$2,Miljövärden!$B$1:$H$1,0),FALSE)</f>
        <v>Ja</v>
      </c>
      <c r="P116" s="17" t="str">
        <f t="shared" si="2"/>
        <v>ja</v>
      </c>
      <c r="R116">
        <f t="shared" si="3"/>
        <v>96</v>
      </c>
    </row>
    <row r="117" spans="1:18" x14ac:dyDescent="0.25">
      <c r="A117" s="2" t="s">
        <v>184</v>
      </c>
      <c r="B117" s="2" t="s">
        <v>187</v>
      </c>
      <c r="C117">
        <f>VLOOKUP($B117,Miljövärden!$B$1:$H$463,MATCH(C$2,Miljövärden!$B$1:$H$1,0),FALSE)</f>
        <v>0.28623900000000002</v>
      </c>
      <c r="D117">
        <f>VLOOKUP($B117,Miljövärden!$B$1:$H$463,MATCH(D$2,Miljövärden!$B$1:$H$1,0),FALSE)</f>
        <v>64.533500000000004</v>
      </c>
      <c r="E117">
        <f>VLOOKUP($B117,Miljövärden!$B$1:$H$463,MATCH(E$2,Miljövärden!$B$1:$H$1,0),FALSE)</f>
        <v>4.1283899999999996</v>
      </c>
      <c r="F117">
        <f>VLOOKUP($B117,Miljövärden!$B$1:$H$463,MATCH(F$2,Miljövärden!$B$1:$H$1,0),FALSE)</f>
        <v>0.17885799999999999</v>
      </c>
      <c r="G117" t="str">
        <f>VLOOKUP($B117,Miljövärden!$B$1:$H$463,MATCH(G$2,Miljövärden!$B$1:$H$1,0),FALSE)</f>
        <v>Nej</v>
      </c>
      <c r="H117" s="7" t="str">
        <f>VLOOKUP($B117,Miljövärden!$B$1:$H$463,MATCH(H$2,Miljövärden!$B$1:$H$1,0),FALSE)</f>
        <v>Ja</v>
      </c>
      <c r="P117" s="17" t="str">
        <f t="shared" si="2"/>
        <v>ja</v>
      </c>
      <c r="R117">
        <f t="shared" si="3"/>
        <v>97</v>
      </c>
    </row>
    <row r="118" spans="1:18" x14ac:dyDescent="0.25">
      <c r="A118" s="2" t="s">
        <v>184</v>
      </c>
      <c r="B118" s="2" t="s">
        <v>188</v>
      </c>
      <c r="C118">
        <f>VLOOKUP($B118,Miljövärden!$B$1:$H$463,MATCH(C$2,Miljövärden!$B$1:$H$1,0),FALSE)</f>
        <v>0.30743199999999998</v>
      </c>
      <c r="D118">
        <f>VLOOKUP($B118,Miljövärden!$B$1:$H$463,MATCH(D$2,Miljövärden!$B$1:$H$1,0),FALSE)</f>
        <v>49.462600000000002</v>
      </c>
      <c r="E118">
        <f>VLOOKUP($B118,Miljövärden!$B$1:$H$463,MATCH(E$2,Miljövärden!$B$1:$H$1,0),FALSE)</f>
        <v>8.0386299999999995</v>
      </c>
      <c r="F118">
        <f>VLOOKUP($B118,Miljövärden!$B$1:$H$463,MATCH(F$2,Miljövärden!$B$1:$H$1,0),FALSE)</f>
        <v>3.4166099999999998E-2</v>
      </c>
      <c r="G118" t="str">
        <f>VLOOKUP($B118,Miljövärden!$B$1:$H$463,MATCH(G$2,Miljövärden!$B$1:$H$1,0),FALSE)</f>
        <v>Nej</v>
      </c>
      <c r="H118" s="7" t="str">
        <f>VLOOKUP($B118,Miljövärden!$B$1:$H$463,MATCH(H$2,Miljövärden!$B$1:$H$1,0),FALSE)</f>
        <v>Ja</v>
      </c>
      <c r="P118" s="17" t="str">
        <f t="shared" si="2"/>
        <v>ja</v>
      </c>
      <c r="R118">
        <f t="shared" si="3"/>
        <v>98</v>
      </c>
    </row>
    <row r="119" spans="1:18" x14ac:dyDescent="0.25">
      <c r="A119" s="2" t="s">
        <v>189</v>
      </c>
      <c r="B119" s="2" t="s">
        <v>190</v>
      </c>
      <c r="C119">
        <f>VLOOKUP($B119,Miljövärden!$B$1:$H$463,MATCH(C$2,Miljövärden!$B$1:$H$1,0),FALSE)</f>
        <v>0.55140199999999995</v>
      </c>
      <c r="D119">
        <f>VLOOKUP($B119,Miljövärden!$B$1:$H$463,MATCH(D$2,Miljövärden!$B$1:$H$1,0),FALSE)</f>
        <v>206.31700000000001</v>
      </c>
      <c r="E119">
        <f>VLOOKUP($B119,Miljövärden!$B$1:$H$463,MATCH(E$2,Miljövärden!$B$1:$H$1,0),FALSE)</f>
        <v>23.913399999999999</v>
      </c>
      <c r="F119">
        <f>VLOOKUP($B119,Miljövärden!$B$1:$H$463,MATCH(F$2,Miljövärden!$B$1:$H$1,0),FALSE)</f>
        <v>9.60482E-3</v>
      </c>
      <c r="G119" t="str">
        <f>VLOOKUP($B119,Miljövärden!$B$1:$H$463,MATCH(G$2,Miljövärden!$B$1:$H$1,0),FALSE)</f>
        <v>Nej</v>
      </c>
      <c r="H119" s="7" t="str">
        <f>VLOOKUP($B119,Miljövärden!$B$1:$H$463,MATCH(H$2,Miljövärden!$B$1:$H$1,0),FALSE)</f>
        <v>Ja</v>
      </c>
      <c r="P119" s="17" t="str">
        <f t="shared" si="2"/>
        <v>ja</v>
      </c>
      <c r="R119">
        <f t="shared" si="3"/>
        <v>99</v>
      </c>
    </row>
    <row r="120" spans="1:18" x14ac:dyDescent="0.25">
      <c r="A120" s="2" t="s">
        <v>191</v>
      </c>
      <c r="B120" s="2" t="s">
        <v>192</v>
      </c>
      <c r="C120">
        <f>VLOOKUP($B120,Miljövärden!$B$1:$H$463,MATCH(C$2,Miljövärden!$B$1:$H$1,0),FALSE)</f>
        <v>1.3753E-2</v>
      </c>
      <c r="D120">
        <f>VLOOKUP($B120,Miljövärden!$B$1:$H$463,MATCH(D$2,Miljövärden!$B$1:$H$1,0),FALSE)</f>
        <v>3.3149999999999999</v>
      </c>
      <c r="E120">
        <f>VLOOKUP($B120,Miljövärden!$B$1:$H$463,MATCH(E$2,Miljövärden!$B$1:$H$1,0),FALSE)</f>
        <v>2.0761699999999998</v>
      </c>
      <c r="F120">
        <f>VLOOKUP($B120,Miljövärden!$B$1:$H$463,MATCH(F$2,Miljövärden!$B$1:$H$1,0),FALSE)</f>
        <v>2.8534300000000002E-4</v>
      </c>
      <c r="G120" t="str">
        <f>VLOOKUP($B120,Miljövärden!$B$1:$H$463,MATCH(G$2,Miljövärden!$B$1:$H$1,0),FALSE)</f>
        <v>Ja</v>
      </c>
      <c r="H120" s="7" t="str">
        <f>VLOOKUP($B120,Miljövärden!$B$1:$H$463,MATCH(H$2,Miljövärden!$B$1:$H$1,0),FALSE)</f>
        <v>Ja</v>
      </c>
      <c r="P120" s="17" t="str">
        <f t="shared" si="2"/>
        <v>ja</v>
      </c>
      <c r="R120">
        <f t="shared" si="3"/>
        <v>100</v>
      </c>
    </row>
    <row r="121" spans="1:18" x14ac:dyDescent="0.25">
      <c r="A121" s="2" t="s">
        <v>193</v>
      </c>
      <c r="B121" s="2" t="s">
        <v>194</v>
      </c>
      <c r="C121">
        <f>VLOOKUP($B121,Miljövärden!$B$1:$H$463,MATCH(C$2,Miljövärden!$B$1:$H$1,0),FALSE)</f>
        <v>0</v>
      </c>
      <c r="D121">
        <f>VLOOKUP($B121,Miljövärden!$B$1:$H$463,MATCH(D$2,Miljövärden!$B$1:$H$1,0),FALSE)</f>
        <v>0</v>
      </c>
      <c r="E121">
        <f>VLOOKUP($B121,Miljövärden!$B$1:$H$463,MATCH(E$2,Miljövärden!$B$1:$H$1,0),FALSE)</f>
        <v>0</v>
      </c>
      <c r="F121">
        <f>VLOOKUP($B121,Miljövärden!$B$1:$H$463,MATCH(F$2,Miljövärden!$B$1:$H$1,0),FALSE)</f>
        <v>0</v>
      </c>
      <c r="G121" t="str">
        <f>VLOOKUP($B121,Miljövärden!$B$1:$H$463,MATCH(G$2,Miljövärden!$B$1:$H$1,0),FALSE)</f>
        <v>Nej</v>
      </c>
      <c r="H121" s="7" t="str">
        <f>VLOOKUP($B121,Miljövärden!$B$1:$H$463,MATCH(H$2,Miljövärden!$B$1:$H$1,0),FALSE)</f>
        <v>Nej</v>
      </c>
      <c r="P121" s="17" t="str">
        <f t="shared" si="2"/>
        <v>nej</v>
      </c>
      <c r="R121">
        <f t="shared" si="3"/>
        <v>100</v>
      </c>
    </row>
    <row r="122" spans="1:18" x14ac:dyDescent="0.25">
      <c r="A122" s="2" t="s">
        <v>193</v>
      </c>
      <c r="B122" s="2" t="s">
        <v>195</v>
      </c>
      <c r="C122">
        <f>VLOOKUP($B122,Miljövärden!$B$1:$H$463,MATCH(C$2,Miljövärden!$B$1:$H$1,0),FALSE)</f>
        <v>0.18429499999999999</v>
      </c>
      <c r="D122">
        <f>VLOOKUP($B122,Miljövärden!$B$1:$H$463,MATCH(D$2,Miljövärden!$B$1:$H$1,0),FALSE)</f>
        <v>47.2059</v>
      </c>
      <c r="E122">
        <f>VLOOKUP($B122,Miljövärden!$B$1:$H$463,MATCH(E$2,Miljövärden!$B$1:$H$1,0),FALSE)</f>
        <v>5.5744999999999996</v>
      </c>
      <c r="F122">
        <f>VLOOKUP($B122,Miljövärden!$B$1:$H$463,MATCH(F$2,Miljövärden!$B$1:$H$1,0),FALSE)</f>
        <v>7.8944200000000006E-2</v>
      </c>
      <c r="G122" t="str">
        <f>VLOOKUP($B122,Miljövärden!$B$1:$H$463,MATCH(G$2,Miljövärden!$B$1:$H$1,0),FALSE)</f>
        <v>Ja</v>
      </c>
      <c r="H122" s="7" t="str">
        <f>VLOOKUP($B122,Miljövärden!$B$1:$H$463,MATCH(H$2,Miljövärden!$B$1:$H$1,0),FALSE)</f>
        <v>Ja</v>
      </c>
      <c r="P122" s="17" t="str">
        <f t="shared" si="2"/>
        <v>ja</v>
      </c>
      <c r="R122">
        <f t="shared" si="3"/>
        <v>101</v>
      </c>
    </row>
    <row r="123" spans="1:18" x14ac:dyDescent="0.25">
      <c r="A123" s="2" t="s">
        <v>193</v>
      </c>
      <c r="B123" s="2" t="s">
        <v>196</v>
      </c>
      <c r="C123">
        <f>VLOOKUP($B123,Miljövärden!$B$1:$H$463,MATCH(C$2,Miljövärden!$B$1:$H$1,0),FALSE)</f>
        <v>6.24112E-2</v>
      </c>
      <c r="D123">
        <f>VLOOKUP($B123,Miljövärden!$B$1:$H$463,MATCH(D$2,Miljövärden!$B$1:$H$1,0),FALSE)</f>
        <v>7.42584</v>
      </c>
      <c r="E123">
        <f>VLOOKUP($B123,Miljövärden!$B$1:$H$463,MATCH(E$2,Miljövärden!$B$1:$H$1,0),FALSE)</f>
        <v>5.6012899999999997</v>
      </c>
      <c r="F123">
        <f>VLOOKUP($B123,Miljövärden!$B$1:$H$463,MATCH(F$2,Miljövärden!$B$1:$H$1,0),FALSE)</f>
        <v>0</v>
      </c>
      <c r="G123" t="str">
        <f>VLOOKUP($B123,Miljövärden!$B$1:$H$463,MATCH(G$2,Miljövärden!$B$1:$H$1,0),FALSE)</f>
        <v>Ja</v>
      </c>
      <c r="H123" s="7" t="str">
        <f>VLOOKUP($B123,Miljövärden!$B$1:$H$463,MATCH(H$2,Miljövärden!$B$1:$H$1,0),FALSE)</f>
        <v>Ja</v>
      </c>
      <c r="P123" s="17" t="str">
        <f t="shared" si="2"/>
        <v>ja</v>
      </c>
      <c r="R123">
        <f t="shared" si="3"/>
        <v>102</v>
      </c>
    </row>
    <row r="124" spans="1:18" x14ac:dyDescent="0.25">
      <c r="A124" s="2" t="s">
        <v>193</v>
      </c>
      <c r="B124" s="2" t="s">
        <v>193</v>
      </c>
      <c r="C124">
        <f>VLOOKUP($B124,Miljövärden!$B$1:$H$463,MATCH(C$2,Miljövärden!$B$1:$H$1,0),FALSE)</f>
        <v>0</v>
      </c>
      <c r="D124">
        <f>VLOOKUP($B124,Miljövärden!$B$1:$H$463,MATCH(D$2,Miljövärden!$B$1:$H$1,0),FALSE)</f>
        <v>0</v>
      </c>
      <c r="E124">
        <f>VLOOKUP($B124,Miljövärden!$B$1:$H$463,MATCH(E$2,Miljövärden!$B$1:$H$1,0),FALSE)</f>
        <v>0</v>
      </c>
      <c r="F124">
        <f>VLOOKUP($B124,Miljövärden!$B$1:$H$463,MATCH(F$2,Miljövärden!$B$1:$H$1,0),FALSE)</f>
        <v>0</v>
      </c>
      <c r="G124" t="str">
        <f>VLOOKUP($B124,Miljövärden!$B$1:$H$463,MATCH(G$2,Miljövärden!$B$1:$H$1,0),FALSE)</f>
        <v>Nej</v>
      </c>
      <c r="H124" s="7" t="str">
        <f>VLOOKUP($B124,Miljövärden!$B$1:$H$463,MATCH(H$2,Miljövärden!$B$1:$H$1,0),FALSE)</f>
        <v>Nej</v>
      </c>
      <c r="P124" s="17" t="str">
        <f t="shared" si="2"/>
        <v>nej</v>
      </c>
      <c r="R124">
        <f t="shared" si="3"/>
        <v>102</v>
      </c>
    </row>
    <row r="125" spans="1:18" x14ac:dyDescent="0.25">
      <c r="A125" s="2" t="s">
        <v>193</v>
      </c>
      <c r="B125" s="2" t="s">
        <v>197</v>
      </c>
      <c r="C125">
        <f>VLOOKUP($B125,Miljövärden!$B$1:$H$463,MATCH(C$2,Miljövärden!$B$1:$H$1,0),FALSE)</f>
        <v>0</v>
      </c>
      <c r="D125">
        <f>VLOOKUP($B125,Miljövärden!$B$1:$H$463,MATCH(D$2,Miljövärden!$B$1:$H$1,0),FALSE)</f>
        <v>0</v>
      </c>
      <c r="E125">
        <f>VLOOKUP($B125,Miljövärden!$B$1:$H$463,MATCH(E$2,Miljövärden!$B$1:$H$1,0),FALSE)</f>
        <v>0</v>
      </c>
      <c r="F125">
        <f>VLOOKUP($B125,Miljövärden!$B$1:$H$463,MATCH(F$2,Miljövärden!$B$1:$H$1,0),FALSE)</f>
        <v>0</v>
      </c>
      <c r="G125" t="str">
        <f>VLOOKUP($B125,Miljövärden!$B$1:$H$463,MATCH(G$2,Miljövärden!$B$1:$H$1,0),FALSE)</f>
        <v>Nej</v>
      </c>
      <c r="H125" s="7" t="str">
        <f>VLOOKUP($B125,Miljövärden!$B$1:$H$463,MATCH(H$2,Miljövärden!$B$1:$H$1,0),FALSE)</f>
        <v>Nej</v>
      </c>
      <c r="P125" s="17" t="str">
        <f t="shared" si="2"/>
        <v>nej</v>
      </c>
      <c r="R125">
        <f t="shared" si="3"/>
        <v>102</v>
      </c>
    </row>
    <row r="126" spans="1:18" x14ac:dyDescent="0.25">
      <c r="A126" s="2" t="s">
        <v>193</v>
      </c>
      <c r="B126" s="2" t="s">
        <v>198</v>
      </c>
      <c r="C126">
        <f>VLOOKUP($B126,Miljövärden!$B$1:$H$463,MATCH(C$2,Miljövärden!$B$1:$H$1,0),FALSE)</f>
        <v>0</v>
      </c>
      <c r="D126">
        <f>VLOOKUP($B126,Miljövärden!$B$1:$H$463,MATCH(D$2,Miljövärden!$B$1:$H$1,0),FALSE)</f>
        <v>0</v>
      </c>
      <c r="E126">
        <f>VLOOKUP($B126,Miljövärden!$B$1:$H$463,MATCH(E$2,Miljövärden!$B$1:$H$1,0),FALSE)</f>
        <v>0</v>
      </c>
      <c r="F126">
        <f>VLOOKUP($B126,Miljövärden!$B$1:$H$463,MATCH(F$2,Miljövärden!$B$1:$H$1,0),FALSE)</f>
        <v>0</v>
      </c>
      <c r="G126" t="str">
        <f>VLOOKUP($B126,Miljövärden!$B$1:$H$463,MATCH(G$2,Miljövärden!$B$1:$H$1,0),FALSE)</f>
        <v>Nej</v>
      </c>
      <c r="H126" s="7" t="str">
        <f>VLOOKUP($B126,Miljövärden!$B$1:$H$463,MATCH(H$2,Miljövärden!$B$1:$H$1,0),FALSE)</f>
        <v>Nej</v>
      </c>
      <c r="P126" s="17" t="str">
        <f t="shared" si="2"/>
        <v>nej</v>
      </c>
      <c r="R126">
        <f t="shared" si="3"/>
        <v>102</v>
      </c>
    </row>
    <row r="127" spans="1:18" x14ac:dyDescent="0.25">
      <c r="A127" s="2" t="s">
        <v>193</v>
      </c>
      <c r="B127" s="2" t="s">
        <v>199</v>
      </c>
      <c r="C127">
        <f>VLOOKUP($B127,Miljövärden!$B$1:$H$463,MATCH(C$2,Miljövärden!$B$1:$H$1,0),FALSE)</f>
        <v>0</v>
      </c>
      <c r="D127">
        <f>VLOOKUP($B127,Miljövärden!$B$1:$H$463,MATCH(D$2,Miljövärden!$B$1:$H$1,0),FALSE)</f>
        <v>0</v>
      </c>
      <c r="E127">
        <f>VLOOKUP($B127,Miljövärden!$B$1:$H$463,MATCH(E$2,Miljövärden!$B$1:$H$1,0),FALSE)</f>
        <v>0</v>
      </c>
      <c r="F127">
        <f>VLOOKUP($B127,Miljövärden!$B$1:$H$463,MATCH(F$2,Miljövärden!$B$1:$H$1,0),FALSE)</f>
        <v>0</v>
      </c>
      <c r="G127" t="str">
        <f>VLOOKUP($B127,Miljövärden!$B$1:$H$463,MATCH(G$2,Miljövärden!$B$1:$H$1,0),FALSE)</f>
        <v>Nej</v>
      </c>
      <c r="H127" s="7" t="str">
        <f>VLOOKUP($B127,Miljövärden!$B$1:$H$463,MATCH(H$2,Miljövärden!$B$1:$H$1,0),FALSE)</f>
        <v>Nej</v>
      </c>
      <c r="P127" s="17" t="str">
        <f t="shared" si="2"/>
        <v>nej</v>
      </c>
      <c r="R127">
        <f t="shared" si="3"/>
        <v>102</v>
      </c>
    </row>
    <row r="128" spans="1:18" x14ac:dyDescent="0.25">
      <c r="A128" s="2" t="s">
        <v>200</v>
      </c>
      <c r="B128" s="2" t="s">
        <v>201</v>
      </c>
      <c r="C128">
        <f>VLOOKUP($B128,Miljövärden!$B$1:$H$463,MATCH(C$2,Miljövärden!$B$1:$H$1,0),FALSE)</f>
        <v>0.115477</v>
      </c>
      <c r="D128">
        <f>VLOOKUP($B128,Miljövärden!$B$1:$H$463,MATCH(D$2,Miljövärden!$B$1:$H$1,0),FALSE)</f>
        <v>21.553999999999998</v>
      </c>
      <c r="E128">
        <f>VLOOKUP($B128,Miljövärden!$B$1:$H$463,MATCH(E$2,Miljövärden!$B$1:$H$1,0),FALSE)</f>
        <v>8.4902599999999993</v>
      </c>
      <c r="F128">
        <f>VLOOKUP($B128,Miljövärden!$B$1:$H$463,MATCH(F$2,Miljövärden!$B$1:$H$1,0),FALSE)</f>
        <v>3.3651800000000003E-2</v>
      </c>
      <c r="G128" t="str">
        <f>VLOOKUP($B128,Miljövärden!$B$1:$H$463,MATCH(G$2,Miljövärden!$B$1:$H$1,0),FALSE)</f>
        <v>Nej</v>
      </c>
      <c r="H128" s="7" t="str">
        <f>VLOOKUP($B128,Miljövärden!$B$1:$H$463,MATCH(H$2,Miljövärden!$B$1:$H$1,0),FALSE)</f>
        <v>Ja</v>
      </c>
      <c r="P128" s="17" t="str">
        <f t="shared" si="2"/>
        <v>ja</v>
      </c>
      <c r="R128">
        <f t="shared" si="3"/>
        <v>103</v>
      </c>
    </row>
    <row r="129" spans="1:18" x14ac:dyDescent="0.25">
      <c r="A129" s="2" t="s">
        <v>200</v>
      </c>
      <c r="B129" s="2" t="s">
        <v>202</v>
      </c>
      <c r="C129">
        <f>VLOOKUP($B129,Miljövärden!$B$1:$H$463,MATCH(C$2,Miljövärden!$B$1:$H$1,0),FALSE)</f>
        <v>5.1999999999999998E-2</v>
      </c>
      <c r="D129">
        <f>VLOOKUP($B129,Miljövärden!$B$1:$H$463,MATCH(D$2,Miljövärden!$B$1:$H$1,0),FALSE)</f>
        <v>3.0429300000000001</v>
      </c>
      <c r="E129">
        <f>VLOOKUP($B129,Miljövärden!$B$1:$H$463,MATCH(E$2,Miljövärden!$B$1:$H$1,0),FALSE)</f>
        <v>1.2804800000000001</v>
      </c>
      <c r="F129">
        <f>VLOOKUP($B129,Miljövärden!$B$1:$H$463,MATCH(F$2,Miljövärden!$B$1:$H$1,0),FALSE)</f>
        <v>6.1452499999999997E-3</v>
      </c>
      <c r="G129" t="str">
        <f>VLOOKUP($B129,Miljövärden!$B$1:$H$463,MATCH(G$2,Miljövärden!$B$1:$H$1,0),FALSE)</f>
        <v>Nej</v>
      </c>
      <c r="H129" s="7" t="str">
        <f>VLOOKUP($B129,Miljövärden!$B$1:$H$463,MATCH(H$2,Miljövärden!$B$1:$H$1,0),FALSE)</f>
        <v>Ja</v>
      </c>
      <c r="P129" s="17" t="str">
        <f t="shared" si="2"/>
        <v>ja</v>
      </c>
      <c r="R129">
        <f t="shared" si="3"/>
        <v>104</v>
      </c>
    </row>
    <row r="130" spans="1:18" x14ac:dyDescent="0.25">
      <c r="A130" s="2" t="s">
        <v>203</v>
      </c>
      <c r="B130" s="2" t="s">
        <v>204</v>
      </c>
      <c r="C130">
        <f>VLOOKUP($B130,Miljövärden!$B$1:$H$463,MATCH(C$2,Miljövärden!$B$1:$H$1,0),FALSE)</f>
        <v>5.9830000000000001E-2</v>
      </c>
      <c r="D130">
        <f>VLOOKUP($B130,Miljövärden!$B$1:$H$463,MATCH(D$2,Miljövärden!$B$1:$H$1,0),FALSE)</f>
        <v>14.5624</v>
      </c>
      <c r="E130">
        <f>VLOOKUP($B130,Miljövärden!$B$1:$H$463,MATCH(E$2,Miljövärden!$B$1:$H$1,0),FALSE)</f>
        <v>10.686199999999999</v>
      </c>
      <c r="F130">
        <f>VLOOKUP($B130,Miljövärden!$B$1:$H$463,MATCH(F$2,Miljövärden!$B$1:$H$1,0),FALSE)</f>
        <v>1.9386099999999999E-3</v>
      </c>
      <c r="G130" t="str">
        <f>VLOOKUP($B130,Miljövärden!$B$1:$H$463,MATCH(G$2,Miljövärden!$B$1:$H$1,0),FALSE)</f>
        <v>Nej</v>
      </c>
      <c r="H130" s="7" t="str">
        <f>VLOOKUP($B130,Miljövärden!$B$1:$H$463,MATCH(H$2,Miljövärden!$B$1:$H$1,0),FALSE)</f>
        <v>Ja</v>
      </c>
      <c r="P130" s="17" t="str">
        <f t="shared" si="2"/>
        <v>ja</v>
      </c>
      <c r="R130">
        <f t="shared" si="3"/>
        <v>105</v>
      </c>
    </row>
    <row r="131" spans="1:18" x14ac:dyDescent="0.25">
      <c r="A131" s="2" t="s">
        <v>205</v>
      </c>
      <c r="B131" s="2" t="s">
        <v>206</v>
      </c>
      <c r="C131">
        <f>VLOOKUP($B131,Miljövärden!$B$1:$H$463,MATCH(C$2,Miljövärden!$B$1:$H$1,0),FALSE)</f>
        <v>0.154061</v>
      </c>
      <c r="D131">
        <f>VLOOKUP($B131,Miljövärden!$B$1:$H$463,MATCH(D$2,Miljövärden!$B$1:$H$1,0),FALSE)</f>
        <v>39.524500000000003</v>
      </c>
      <c r="E131">
        <f>VLOOKUP($B131,Miljövärden!$B$1:$H$463,MATCH(E$2,Miljövärden!$B$1:$H$1,0),FALSE)</f>
        <v>10.9383</v>
      </c>
      <c r="F131">
        <f>VLOOKUP($B131,Miljövärden!$B$1:$H$463,MATCH(F$2,Miljövärden!$B$1:$H$1,0),FALSE)</f>
        <v>6.5063599999999999E-2</v>
      </c>
      <c r="G131" t="str">
        <f>VLOOKUP($B131,Miljövärden!$B$1:$H$463,MATCH(G$2,Miljövärden!$B$1:$H$1,0),FALSE)</f>
        <v>Nej</v>
      </c>
      <c r="H131" s="7" t="str">
        <f>VLOOKUP($B131,Miljövärden!$B$1:$H$463,MATCH(H$2,Miljövärden!$B$1:$H$1,0),FALSE)</f>
        <v>Ja</v>
      </c>
      <c r="P131" s="17" t="str">
        <f t="shared" ref="P131:P194" si="4">IF(K131="x","nej",
IF(L131="x","ja",
IF(H131="ja","ja","nej")))</f>
        <v>ja</v>
      </c>
      <c r="R131">
        <f t="shared" si="3"/>
        <v>106</v>
      </c>
    </row>
    <row r="132" spans="1:18" x14ac:dyDescent="0.25">
      <c r="A132" s="2" t="s">
        <v>205</v>
      </c>
      <c r="B132" s="2" t="s">
        <v>207</v>
      </c>
      <c r="C132">
        <f>VLOOKUP($B132,Miljövärden!$B$1:$H$463,MATCH(C$2,Miljövärden!$B$1:$H$1,0),FALSE)</f>
        <v>7.1521500000000002E-2</v>
      </c>
      <c r="D132">
        <f>VLOOKUP($B132,Miljövärden!$B$1:$H$463,MATCH(D$2,Miljövärden!$B$1:$H$1,0),FALSE)</f>
        <v>19.282299999999999</v>
      </c>
      <c r="E132">
        <f>VLOOKUP($B132,Miljövärden!$B$1:$H$463,MATCH(E$2,Miljövärden!$B$1:$H$1,0),FALSE)</f>
        <v>8.6165000000000003</v>
      </c>
      <c r="F132">
        <f>VLOOKUP($B132,Miljövärden!$B$1:$H$463,MATCH(F$2,Miljövärden!$B$1:$H$1,0),FALSE)</f>
        <v>2.4085700000000002E-2</v>
      </c>
      <c r="G132" t="str">
        <f>VLOOKUP($B132,Miljövärden!$B$1:$H$463,MATCH(G$2,Miljövärden!$B$1:$H$1,0),FALSE)</f>
        <v>Nej</v>
      </c>
      <c r="H132" s="7" t="str">
        <f>VLOOKUP($B132,Miljövärden!$B$1:$H$463,MATCH(H$2,Miljövärden!$B$1:$H$1,0),FALSE)</f>
        <v>Ja</v>
      </c>
      <c r="P132" s="17" t="str">
        <f t="shared" si="4"/>
        <v>ja</v>
      </c>
      <c r="R132">
        <f t="shared" si="3"/>
        <v>107</v>
      </c>
    </row>
    <row r="133" spans="1:18" x14ac:dyDescent="0.25">
      <c r="A133" s="2" t="s">
        <v>205</v>
      </c>
      <c r="B133" s="2" t="s">
        <v>208</v>
      </c>
      <c r="C133">
        <f>VLOOKUP($B133,Miljövärden!$B$1:$H$463,MATCH(C$2,Miljövärden!$B$1:$H$1,0),FALSE)</f>
        <v>0.11</v>
      </c>
      <c r="D133">
        <f>VLOOKUP($B133,Miljövärden!$B$1:$H$463,MATCH(D$2,Miljövärden!$B$1:$H$1,0),FALSE)</f>
        <v>5.81</v>
      </c>
      <c r="E133">
        <f>VLOOKUP($B133,Miljövärden!$B$1:$H$463,MATCH(E$2,Miljövärden!$B$1:$H$1,0),FALSE)</f>
        <v>13</v>
      </c>
      <c r="F133">
        <f>VLOOKUP($B133,Miljövärden!$B$1:$H$463,MATCH(F$2,Miljövärden!$B$1:$H$1,0),FALSE)</f>
        <v>0</v>
      </c>
      <c r="G133" t="str">
        <f>VLOOKUP($B133,Miljövärden!$B$1:$H$463,MATCH(G$2,Miljövärden!$B$1:$H$1,0),FALSE)</f>
        <v>Nej</v>
      </c>
      <c r="H133" s="7" t="str">
        <f>VLOOKUP($B133,Miljövärden!$B$1:$H$463,MATCH(H$2,Miljövärden!$B$1:$H$1,0),FALSE)</f>
        <v>Ja</v>
      </c>
      <c r="P133" s="17" t="str">
        <f t="shared" si="4"/>
        <v>ja</v>
      </c>
      <c r="R133">
        <f t="shared" ref="R133:R196" si="5">IF(ISERROR(P133),R132,IF(P133="ja",R132+1,R132))</f>
        <v>108</v>
      </c>
    </row>
    <row r="134" spans="1:18" x14ac:dyDescent="0.25">
      <c r="A134" s="2" t="s">
        <v>209</v>
      </c>
      <c r="B134" s="2" t="s">
        <v>210</v>
      </c>
      <c r="C134">
        <f>VLOOKUP($B134,Miljövärden!$B$1:$H$463,MATCH(C$2,Miljövärden!$B$1:$H$1,0),FALSE)</f>
        <v>0.10557900000000001</v>
      </c>
      <c r="D134">
        <f>VLOOKUP($B134,Miljövärden!$B$1:$H$463,MATCH(D$2,Miljövärden!$B$1:$H$1,0),FALSE)</f>
        <v>76.924199999999999</v>
      </c>
      <c r="E134">
        <f>VLOOKUP($B134,Miljövärden!$B$1:$H$463,MATCH(E$2,Miljövärden!$B$1:$H$1,0),FALSE)</f>
        <v>5.1864400000000002</v>
      </c>
      <c r="F134">
        <f>VLOOKUP($B134,Miljövärden!$B$1:$H$463,MATCH(F$2,Miljövärden!$B$1:$H$1,0),FALSE)</f>
        <v>1.85489E-2</v>
      </c>
      <c r="G134" t="str">
        <f>VLOOKUP($B134,Miljövärden!$B$1:$H$463,MATCH(G$2,Miljövärden!$B$1:$H$1,0),FALSE)</f>
        <v>Ja</v>
      </c>
      <c r="H134" s="7" t="str">
        <f>VLOOKUP($B134,Miljövärden!$B$1:$H$463,MATCH(H$2,Miljövärden!$B$1:$H$1,0),FALSE)</f>
        <v>Ja</v>
      </c>
      <c r="P134" s="17" t="str">
        <f t="shared" si="4"/>
        <v>ja</v>
      </c>
      <c r="R134">
        <f t="shared" si="5"/>
        <v>109</v>
      </c>
    </row>
    <row r="135" spans="1:18" x14ac:dyDescent="0.25">
      <c r="A135" s="2" t="s">
        <v>211</v>
      </c>
      <c r="B135" s="2" t="s">
        <v>212</v>
      </c>
      <c r="C135">
        <f>VLOOKUP($B135,Miljövärden!$B$1:$H$463,MATCH(C$2,Miljövärden!$B$1:$H$1,0),FALSE)</f>
        <v>0.220276</v>
      </c>
      <c r="D135">
        <f>VLOOKUP($B135,Miljövärden!$B$1:$H$463,MATCH(D$2,Miljövärden!$B$1:$H$1,0),FALSE)</f>
        <v>57.6877</v>
      </c>
      <c r="E135">
        <f>VLOOKUP($B135,Miljövärden!$B$1:$H$463,MATCH(E$2,Miljövärden!$B$1:$H$1,0),FALSE)</f>
        <v>8.2385300000000008</v>
      </c>
      <c r="F135">
        <f>VLOOKUP($B135,Miljövärden!$B$1:$H$463,MATCH(F$2,Miljövärden!$B$1:$H$1,0),FALSE)</f>
        <v>2.00707E-2</v>
      </c>
      <c r="G135" t="str">
        <f>VLOOKUP($B135,Miljövärden!$B$1:$H$463,MATCH(G$2,Miljövärden!$B$1:$H$1,0),FALSE)</f>
        <v>Ja</v>
      </c>
      <c r="H135" s="7" t="str">
        <f>VLOOKUP($B135,Miljövärden!$B$1:$H$463,MATCH(H$2,Miljövärden!$B$1:$H$1,0),FALSE)</f>
        <v>Ja</v>
      </c>
      <c r="P135" s="17" t="str">
        <f t="shared" si="4"/>
        <v>ja</v>
      </c>
      <c r="R135">
        <f t="shared" si="5"/>
        <v>110</v>
      </c>
    </row>
    <row r="136" spans="1:18" x14ac:dyDescent="0.25">
      <c r="A136" s="2" t="s">
        <v>213</v>
      </c>
      <c r="B136" s="2" t="s">
        <v>214</v>
      </c>
      <c r="C136">
        <f>VLOOKUP($B136,Miljövärden!$B$1:$H$463,MATCH(C$2,Miljövärden!$B$1:$H$1,0),FALSE)</f>
        <v>9.7536200000000003E-2</v>
      </c>
      <c r="D136">
        <f>VLOOKUP($B136,Miljövärden!$B$1:$H$463,MATCH(D$2,Miljövärden!$B$1:$H$1,0),FALSE)</f>
        <v>21.2834</v>
      </c>
      <c r="E136">
        <f>VLOOKUP($B136,Miljövärden!$B$1:$H$463,MATCH(E$2,Miljövärden!$B$1:$H$1,0),FALSE)</f>
        <v>8.36571</v>
      </c>
      <c r="F136">
        <f>VLOOKUP($B136,Miljövärden!$B$1:$H$463,MATCH(F$2,Miljövärden!$B$1:$H$1,0),FALSE)</f>
        <v>1.8960100000000001E-2</v>
      </c>
      <c r="G136" t="str">
        <f>VLOOKUP($B136,Miljövärden!$B$1:$H$463,MATCH(G$2,Miljövärden!$B$1:$H$1,0),FALSE)</f>
        <v>Ja</v>
      </c>
      <c r="H136" s="7" t="str">
        <f>VLOOKUP($B136,Miljövärden!$B$1:$H$463,MATCH(H$2,Miljövärden!$B$1:$H$1,0),FALSE)</f>
        <v>Ja</v>
      </c>
      <c r="P136" s="17" t="str">
        <f t="shared" si="4"/>
        <v>ja</v>
      </c>
      <c r="R136">
        <f t="shared" si="5"/>
        <v>111</v>
      </c>
    </row>
    <row r="137" spans="1:18" x14ac:dyDescent="0.25">
      <c r="A137" s="2" t="s">
        <v>213</v>
      </c>
      <c r="B137" s="2" t="s">
        <v>215</v>
      </c>
      <c r="C137">
        <f>VLOOKUP($B137,Miljövärden!$B$1:$H$463,MATCH(C$2,Miljövärden!$B$1:$H$1,0),FALSE)</f>
        <v>0.20302999999999999</v>
      </c>
      <c r="D137">
        <f>VLOOKUP($B137,Miljövärden!$B$1:$H$463,MATCH(D$2,Miljövärden!$B$1:$H$1,0),FALSE)</f>
        <v>43.908499999999997</v>
      </c>
      <c r="E137">
        <f>VLOOKUP($B137,Miljövärden!$B$1:$H$463,MATCH(E$2,Miljövärden!$B$1:$H$1,0),FALSE)</f>
        <v>8.8590900000000001</v>
      </c>
      <c r="F137">
        <f>VLOOKUP($B137,Miljövärden!$B$1:$H$463,MATCH(F$2,Miljövärden!$B$1:$H$1,0),FALSE)</f>
        <v>9.2432399999999998E-2</v>
      </c>
      <c r="G137" t="str">
        <f>VLOOKUP($B137,Miljövärden!$B$1:$H$463,MATCH(G$2,Miljövärden!$B$1:$H$1,0),FALSE)</f>
        <v>Ja</v>
      </c>
      <c r="H137" s="7" t="str">
        <f>VLOOKUP($B137,Miljövärden!$B$1:$H$463,MATCH(H$2,Miljövärden!$B$1:$H$1,0),FALSE)</f>
        <v>Ja</v>
      </c>
      <c r="P137" s="17" t="str">
        <f t="shared" si="4"/>
        <v>ja</v>
      </c>
      <c r="R137">
        <f t="shared" si="5"/>
        <v>112</v>
      </c>
    </row>
    <row r="138" spans="1:18" x14ac:dyDescent="0.25">
      <c r="A138" s="2" t="s">
        <v>213</v>
      </c>
      <c r="B138" s="2" t="s">
        <v>216</v>
      </c>
      <c r="C138">
        <f>VLOOKUP($B138,Miljövärden!$B$1:$H$463,MATCH(C$2,Miljövärden!$B$1:$H$1,0),FALSE)</f>
        <v>0.165045</v>
      </c>
      <c r="D138">
        <f>VLOOKUP($B138,Miljövärden!$B$1:$H$463,MATCH(D$2,Miljövärden!$B$1:$H$1,0),FALSE)</f>
        <v>36.195</v>
      </c>
      <c r="E138">
        <f>VLOOKUP($B138,Miljövärden!$B$1:$H$463,MATCH(E$2,Miljövärden!$B$1:$H$1,0),FALSE)</f>
        <v>9.4097299999999997</v>
      </c>
      <c r="F138">
        <f>VLOOKUP($B138,Miljövärden!$B$1:$H$463,MATCH(F$2,Miljövärden!$B$1:$H$1,0),FALSE)</f>
        <v>5.9201499999999997E-2</v>
      </c>
      <c r="G138" t="str">
        <f>VLOOKUP($B138,Miljövärden!$B$1:$H$463,MATCH(G$2,Miljövärden!$B$1:$H$1,0),FALSE)</f>
        <v>Ja</v>
      </c>
      <c r="H138" s="7" t="str">
        <f>VLOOKUP($B138,Miljövärden!$B$1:$H$463,MATCH(H$2,Miljövärden!$B$1:$H$1,0),FALSE)</f>
        <v>Ja</v>
      </c>
      <c r="P138" s="17" t="str">
        <f t="shared" si="4"/>
        <v>ja</v>
      </c>
      <c r="R138">
        <f t="shared" si="5"/>
        <v>113</v>
      </c>
    </row>
    <row r="139" spans="1:18" x14ac:dyDescent="0.25">
      <c r="A139" s="2" t="s">
        <v>213</v>
      </c>
      <c r="B139" s="2" t="s">
        <v>217</v>
      </c>
      <c r="C139">
        <f>VLOOKUP($B139,Miljövärden!$B$1:$H$463,MATCH(C$2,Miljövärden!$B$1:$H$1,0),FALSE)</f>
        <v>0.104463</v>
      </c>
      <c r="D139">
        <f>VLOOKUP($B139,Miljövärden!$B$1:$H$463,MATCH(D$2,Miljövärden!$B$1:$H$1,0),FALSE)</f>
        <v>24.608499999999999</v>
      </c>
      <c r="E139">
        <f>VLOOKUP($B139,Miljövärden!$B$1:$H$463,MATCH(E$2,Miljövärden!$B$1:$H$1,0),FALSE)</f>
        <v>7.9336099999999998</v>
      </c>
      <c r="F139">
        <f>VLOOKUP($B139,Miljövärden!$B$1:$H$463,MATCH(F$2,Miljövärden!$B$1:$H$1,0),FALSE)</f>
        <v>4.0586799999999999E-2</v>
      </c>
      <c r="G139" t="str">
        <f>VLOOKUP($B139,Miljövärden!$B$1:$H$463,MATCH(G$2,Miljövärden!$B$1:$H$1,0),FALSE)</f>
        <v>Ja</v>
      </c>
      <c r="H139" s="7" t="str">
        <f>VLOOKUP($B139,Miljövärden!$B$1:$H$463,MATCH(H$2,Miljövärden!$B$1:$H$1,0),FALSE)</f>
        <v>Ja</v>
      </c>
      <c r="P139" s="17" t="str">
        <f t="shared" si="4"/>
        <v>ja</v>
      </c>
      <c r="R139">
        <f t="shared" si="5"/>
        <v>114</v>
      </c>
    </row>
    <row r="140" spans="1:18" x14ac:dyDescent="0.25">
      <c r="A140" s="2" t="s">
        <v>220</v>
      </c>
      <c r="B140" s="2" t="s">
        <v>221</v>
      </c>
      <c r="C140">
        <f>VLOOKUP($B140,Miljövärden!$B$1:$H$463,MATCH(C$2,Miljövärden!$B$1:$H$1,0),FALSE)</f>
        <v>8.1534099999999998E-2</v>
      </c>
      <c r="D140">
        <f>VLOOKUP($B140,Miljövärden!$B$1:$H$463,MATCH(D$2,Miljövärden!$B$1:$H$1,0),FALSE)</f>
        <v>14.3102</v>
      </c>
      <c r="E140">
        <f>VLOOKUP($B140,Miljövärden!$B$1:$H$463,MATCH(E$2,Miljövärden!$B$1:$H$1,0),FALSE)</f>
        <v>9.2549200000000003</v>
      </c>
      <c r="F140">
        <f>VLOOKUP($B140,Miljövärden!$B$1:$H$463,MATCH(F$2,Miljövärden!$B$1:$H$1,0),FALSE)</f>
        <v>6.32951E-3</v>
      </c>
      <c r="G140" t="str">
        <f>VLOOKUP($B140,Miljövärden!$B$1:$H$463,MATCH(G$2,Miljövärden!$B$1:$H$1,0),FALSE)</f>
        <v>Ja</v>
      </c>
      <c r="H140" s="7" t="str">
        <f>VLOOKUP($B140,Miljövärden!$B$1:$H$463,MATCH(H$2,Miljövärden!$B$1:$H$1,0),FALSE)</f>
        <v>Ja</v>
      </c>
      <c r="P140" s="17" t="str">
        <f t="shared" si="4"/>
        <v>ja</v>
      </c>
      <c r="R140">
        <f t="shared" si="5"/>
        <v>115</v>
      </c>
    </row>
    <row r="141" spans="1:18" x14ac:dyDescent="0.25">
      <c r="A141" s="2" t="s">
        <v>222</v>
      </c>
      <c r="B141" s="2" t="s">
        <v>223</v>
      </c>
      <c r="C141">
        <f>VLOOKUP($B141,Miljövärden!$B$1:$H$463,MATCH(C$2,Miljövärden!$B$1:$H$1,0),FALSE)</f>
        <v>0.14410800000000001</v>
      </c>
      <c r="D141">
        <f>VLOOKUP($B141,Miljövärden!$B$1:$H$463,MATCH(D$2,Miljövärden!$B$1:$H$1,0),FALSE)</f>
        <v>52.503500000000003</v>
      </c>
      <c r="E141">
        <f>VLOOKUP($B141,Miljövärden!$B$1:$H$463,MATCH(E$2,Miljövärden!$B$1:$H$1,0),FALSE)</f>
        <v>8.8997799999999998</v>
      </c>
      <c r="F141">
        <f>VLOOKUP($B141,Miljövärden!$B$1:$H$463,MATCH(F$2,Miljövärden!$B$1:$H$1,0),FALSE)</f>
        <v>2.89771E-3</v>
      </c>
      <c r="G141" t="str">
        <f>VLOOKUP($B141,Miljövärden!$B$1:$H$463,MATCH(G$2,Miljövärden!$B$1:$H$1,0),FALSE)</f>
        <v>Ja</v>
      </c>
      <c r="H141" s="7" t="str">
        <f>VLOOKUP($B141,Miljövärden!$B$1:$H$463,MATCH(H$2,Miljövärden!$B$1:$H$1,0),FALSE)</f>
        <v>Ja</v>
      </c>
      <c r="P141" s="17" t="str">
        <f t="shared" si="4"/>
        <v>ja</v>
      </c>
      <c r="R141">
        <f t="shared" si="5"/>
        <v>116</v>
      </c>
    </row>
    <row r="142" spans="1:18" x14ac:dyDescent="0.25">
      <c r="A142" s="2" t="s">
        <v>224</v>
      </c>
      <c r="B142" s="2" t="s">
        <v>225</v>
      </c>
      <c r="C142">
        <f>VLOOKUP($B142,Miljövärden!$B$1:$H$463,MATCH(C$2,Miljövärden!$B$1:$H$1,0),FALSE)</f>
        <v>0.15854199999999999</v>
      </c>
      <c r="D142">
        <f>VLOOKUP($B142,Miljövärden!$B$1:$H$463,MATCH(D$2,Miljövärden!$B$1:$H$1,0),FALSE)</f>
        <v>85.091200000000001</v>
      </c>
      <c r="E142">
        <f>VLOOKUP($B142,Miljövärden!$B$1:$H$463,MATCH(E$2,Miljövärden!$B$1:$H$1,0),FALSE)</f>
        <v>6.0049099999999997</v>
      </c>
      <c r="F142">
        <f>VLOOKUP($B142,Miljövärden!$B$1:$H$463,MATCH(F$2,Miljövärden!$B$1:$H$1,0),FALSE)</f>
        <v>2.0854999999999999E-2</v>
      </c>
      <c r="G142" t="str">
        <f>VLOOKUP($B142,Miljövärden!$B$1:$H$463,MATCH(G$2,Miljövärden!$B$1:$H$1,0),FALSE)</f>
        <v>Nej</v>
      </c>
      <c r="H142" s="7" t="str">
        <f>VLOOKUP($B142,Miljövärden!$B$1:$H$463,MATCH(H$2,Miljövärden!$B$1:$H$1,0),FALSE)</f>
        <v>Ja</v>
      </c>
      <c r="P142" s="17" t="str">
        <f t="shared" si="4"/>
        <v>ja</v>
      </c>
      <c r="R142">
        <f t="shared" si="5"/>
        <v>117</v>
      </c>
    </row>
    <row r="143" spans="1:18" x14ac:dyDescent="0.25">
      <c r="A143" s="2" t="s">
        <v>224</v>
      </c>
      <c r="B143" s="2" t="s">
        <v>226</v>
      </c>
      <c r="C143">
        <f>VLOOKUP($B143,Miljövärden!$B$1:$H$463,MATCH(C$2,Miljövärden!$B$1:$H$1,0),FALSE)</f>
        <v>0.13395899999999999</v>
      </c>
      <c r="D143">
        <f>VLOOKUP($B143,Miljövärden!$B$1:$H$463,MATCH(D$2,Miljövärden!$B$1:$H$1,0),FALSE)</f>
        <v>26.605399999999999</v>
      </c>
      <c r="E143">
        <f>VLOOKUP($B143,Miljövärden!$B$1:$H$463,MATCH(E$2,Miljövärden!$B$1:$H$1,0),FALSE)</f>
        <v>9.7289899999999996</v>
      </c>
      <c r="F143">
        <f>VLOOKUP($B143,Miljövärden!$B$1:$H$463,MATCH(F$2,Miljövärden!$B$1:$H$1,0),FALSE)</f>
        <v>1.5765600000000001E-2</v>
      </c>
      <c r="G143" t="str">
        <f>VLOOKUP($B143,Miljövärden!$B$1:$H$463,MATCH(G$2,Miljövärden!$B$1:$H$1,0),FALSE)</f>
        <v>Nej</v>
      </c>
      <c r="H143" s="7" t="str">
        <f>VLOOKUP($B143,Miljövärden!$B$1:$H$463,MATCH(H$2,Miljövärden!$B$1:$H$1,0),FALSE)</f>
        <v>Ja</v>
      </c>
      <c r="P143" s="17" t="str">
        <f t="shared" si="4"/>
        <v>ja</v>
      </c>
      <c r="R143">
        <f t="shared" si="5"/>
        <v>118</v>
      </c>
    </row>
    <row r="144" spans="1:18" x14ac:dyDescent="0.25">
      <c r="A144" s="2" t="s">
        <v>227</v>
      </c>
      <c r="B144" s="2" t="s">
        <v>228</v>
      </c>
      <c r="C144">
        <f>VLOOKUP($B144,Miljövärden!$B$1:$H$463,MATCH(C$2,Miljövärden!$B$1:$H$1,0),FALSE)</f>
        <v>3.7888100000000001E-2</v>
      </c>
      <c r="D144">
        <f>VLOOKUP($B144,Miljövärden!$B$1:$H$463,MATCH(D$2,Miljövärden!$B$1:$H$1,0),FALSE)</f>
        <v>5.39635</v>
      </c>
      <c r="E144">
        <f>VLOOKUP($B144,Miljövärden!$B$1:$H$463,MATCH(E$2,Miljövärden!$B$1:$H$1,0),FALSE)</f>
        <v>1.3362799999999999</v>
      </c>
      <c r="F144">
        <f>VLOOKUP($B144,Miljövärden!$B$1:$H$463,MATCH(F$2,Miljövärden!$B$1:$H$1,0),FALSE)</f>
        <v>1.4722799999999999E-2</v>
      </c>
      <c r="G144" t="str">
        <f>VLOOKUP($B144,Miljövärden!$B$1:$H$463,MATCH(G$2,Miljövärden!$B$1:$H$1,0),FALSE)</f>
        <v>Nej</v>
      </c>
      <c r="H144" s="7" t="str">
        <f>VLOOKUP($B144,Miljövärden!$B$1:$H$463,MATCH(H$2,Miljövärden!$B$1:$H$1,0),FALSE)</f>
        <v>Ja</v>
      </c>
      <c r="P144" s="17" t="str">
        <f t="shared" si="4"/>
        <v>ja</v>
      </c>
      <c r="R144">
        <f t="shared" si="5"/>
        <v>119</v>
      </c>
    </row>
    <row r="145" spans="1:18" x14ac:dyDescent="0.25">
      <c r="A145" s="2" t="s">
        <v>229</v>
      </c>
      <c r="B145" s="2" t="s">
        <v>230</v>
      </c>
      <c r="C145">
        <f>VLOOKUP($B145,Miljövärden!$B$1:$H$463,MATCH(C$2,Miljövärden!$B$1:$H$1,0),FALSE)</f>
        <v>0.103286</v>
      </c>
      <c r="D145">
        <f>VLOOKUP($B145,Miljövärden!$B$1:$H$463,MATCH(D$2,Miljövärden!$B$1:$H$1,0),FALSE)</f>
        <v>12.0181</v>
      </c>
      <c r="E145">
        <f>VLOOKUP($B145,Miljövärden!$B$1:$H$463,MATCH(E$2,Miljövärden!$B$1:$H$1,0),FALSE)</f>
        <v>10.0398</v>
      </c>
      <c r="F145">
        <f>VLOOKUP($B145,Miljövärden!$B$1:$H$463,MATCH(F$2,Miljövärden!$B$1:$H$1,0),FALSE)</f>
        <v>2.1063700000000002E-3</v>
      </c>
      <c r="G145" t="str">
        <f>VLOOKUP($B145,Miljövärden!$B$1:$H$463,MATCH(G$2,Miljövärden!$B$1:$H$1,0),FALSE)</f>
        <v>Ja</v>
      </c>
      <c r="H145" s="7" t="str">
        <f>VLOOKUP($B145,Miljövärden!$B$1:$H$463,MATCH(H$2,Miljövärden!$B$1:$H$1,0),FALSE)</f>
        <v>Ja</v>
      </c>
      <c r="P145" s="17" t="str">
        <f t="shared" si="4"/>
        <v>ja</v>
      </c>
      <c r="R145">
        <f t="shared" si="5"/>
        <v>120</v>
      </c>
    </row>
    <row r="146" spans="1:18" x14ac:dyDescent="0.25">
      <c r="A146" s="2" t="s">
        <v>231</v>
      </c>
      <c r="B146" s="2" t="s">
        <v>232</v>
      </c>
      <c r="C146">
        <f>VLOOKUP($B146,Miljövärden!$B$1:$H$463,MATCH(C$2,Miljövärden!$B$1:$H$1,0),FALSE)</f>
        <v>0</v>
      </c>
      <c r="D146">
        <f>VLOOKUP($B146,Miljövärden!$B$1:$H$463,MATCH(D$2,Miljövärden!$B$1:$H$1,0),FALSE)</f>
        <v>0</v>
      </c>
      <c r="E146">
        <f>VLOOKUP($B146,Miljövärden!$B$1:$H$463,MATCH(E$2,Miljövärden!$B$1:$H$1,0),FALSE)</f>
        <v>0</v>
      </c>
      <c r="F146">
        <f>VLOOKUP($B146,Miljövärden!$B$1:$H$463,MATCH(F$2,Miljövärden!$B$1:$H$1,0),FALSE)</f>
        <v>0</v>
      </c>
      <c r="G146" t="str">
        <f>VLOOKUP($B146,Miljövärden!$B$1:$H$463,MATCH(G$2,Miljövärden!$B$1:$H$1,0),FALSE)</f>
        <v>Ja</v>
      </c>
      <c r="H146" s="7" t="str">
        <f>VLOOKUP($B146,Miljövärden!$B$1:$H$463,MATCH(H$2,Miljövärden!$B$1:$H$1,0),FALSE)</f>
        <v>Nej</v>
      </c>
      <c r="P146" s="17" t="str">
        <f t="shared" si="4"/>
        <v>nej</v>
      </c>
      <c r="R146">
        <f t="shared" si="5"/>
        <v>120</v>
      </c>
    </row>
    <row r="147" spans="1:18" x14ac:dyDescent="0.25">
      <c r="A147" s="2" t="s">
        <v>231</v>
      </c>
      <c r="B147" s="2" t="s">
        <v>233</v>
      </c>
      <c r="C147">
        <f>VLOOKUP($B147,Miljövärden!$B$1:$H$463,MATCH(C$2,Miljövärden!$B$1:$H$1,0),FALSE)</f>
        <v>0.25388500000000003</v>
      </c>
      <c r="D147">
        <f>VLOOKUP($B147,Miljövärden!$B$1:$H$463,MATCH(D$2,Miljövärden!$B$1:$H$1,0),FALSE)</f>
        <v>16.573699999999999</v>
      </c>
      <c r="E147">
        <f>VLOOKUP($B147,Miljövärden!$B$1:$H$463,MATCH(E$2,Miljövärden!$B$1:$H$1,0),FALSE)</f>
        <v>11.498100000000001</v>
      </c>
      <c r="F147">
        <f>VLOOKUP($B147,Miljövärden!$B$1:$H$463,MATCH(F$2,Miljövärden!$B$1:$H$1,0),FALSE)</f>
        <v>1.6153000000000001E-2</v>
      </c>
      <c r="G147" t="str">
        <f>VLOOKUP($B147,Miljövärden!$B$1:$H$463,MATCH(G$2,Miljövärden!$B$1:$H$1,0),FALSE)</f>
        <v>Ja</v>
      </c>
      <c r="H147" s="7" t="str">
        <f>VLOOKUP($B147,Miljövärden!$B$1:$H$463,MATCH(H$2,Miljövärden!$B$1:$H$1,0),FALSE)</f>
        <v>Ja</v>
      </c>
      <c r="P147" s="17" t="str">
        <f t="shared" si="4"/>
        <v>ja</v>
      </c>
      <c r="R147">
        <f t="shared" si="5"/>
        <v>121</v>
      </c>
    </row>
    <row r="148" spans="1:18" x14ac:dyDescent="0.25">
      <c r="A148" s="2" t="s">
        <v>231</v>
      </c>
      <c r="B148" s="2" t="s">
        <v>234</v>
      </c>
      <c r="C148">
        <f>VLOOKUP($B148,Miljövärden!$B$1:$H$463,MATCH(C$2,Miljövärden!$B$1:$H$1,0),FALSE)</f>
        <v>0.22863600000000001</v>
      </c>
      <c r="D148">
        <f>VLOOKUP($B148,Miljövärden!$B$1:$H$463,MATCH(D$2,Miljövärden!$B$1:$H$1,0),FALSE)</f>
        <v>27.376100000000001</v>
      </c>
      <c r="E148">
        <f>VLOOKUP($B148,Miljövärden!$B$1:$H$463,MATCH(E$2,Miljövärden!$B$1:$H$1,0),FALSE)</f>
        <v>12.2639</v>
      </c>
      <c r="F148">
        <f>VLOOKUP($B148,Miljövärden!$B$1:$H$463,MATCH(F$2,Miljövärden!$B$1:$H$1,0),FALSE)</f>
        <v>3.4463599999999997E-2</v>
      </c>
      <c r="G148" t="str">
        <f>VLOOKUP($B148,Miljövärden!$B$1:$H$463,MATCH(G$2,Miljövärden!$B$1:$H$1,0),FALSE)</f>
        <v>Ja</v>
      </c>
      <c r="H148" s="7" t="str">
        <f>VLOOKUP($B148,Miljövärden!$B$1:$H$463,MATCH(H$2,Miljövärden!$B$1:$H$1,0),FALSE)</f>
        <v>Ja</v>
      </c>
      <c r="P148" s="17" t="str">
        <f t="shared" si="4"/>
        <v>ja</v>
      </c>
      <c r="R148">
        <f t="shared" si="5"/>
        <v>122</v>
      </c>
    </row>
    <row r="149" spans="1:18" x14ac:dyDescent="0.25">
      <c r="A149" s="2" t="s">
        <v>231</v>
      </c>
      <c r="B149" s="2" t="s">
        <v>235</v>
      </c>
      <c r="C149">
        <f>VLOOKUP($B149,Miljövärden!$B$1:$H$463,MATCH(C$2,Miljövärden!$B$1:$H$1,0),FALSE)</f>
        <v>0.1477</v>
      </c>
      <c r="D149">
        <f>VLOOKUP($B149,Miljövärden!$B$1:$H$463,MATCH(D$2,Miljövärden!$B$1:$H$1,0),FALSE)</f>
        <v>27.011099999999999</v>
      </c>
      <c r="E149">
        <f>VLOOKUP($B149,Miljövärden!$B$1:$H$463,MATCH(E$2,Miljövärden!$B$1:$H$1,0),FALSE)</f>
        <v>6.2384700000000004</v>
      </c>
      <c r="F149">
        <f>VLOOKUP($B149,Miljövärden!$B$1:$H$463,MATCH(F$2,Miljövärden!$B$1:$H$1,0),FALSE)</f>
        <v>2.7365900000000001E-3</v>
      </c>
      <c r="G149" t="str">
        <f>VLOOKUP($B149,Miljövärden!$B$1:$H$463,MATCH(G$2,Miljövärden!$B$1:$H$1,0),FALSE)</f>
        <v>Ja</v>
      </c>
      <c r="H149" s="7" t="str">
        <f>VLOOKUP($B149,Miljövärden!$B$1:$H$463,MATCH(H$2,Miljövärden!$B$1:$H$1,0),FALSE)</f>
        <v>Ja</v>
      </c>
      <c r="P149" s="17" t="str">
        <f t="shared" si="4"/>
        <v>ja</v>
      </c>
      <c r="R149">
        <f t="shared" si="5"/>
        <v>123</v>
      </c>
    </row>
    <row r="150" spans="1:18" x14ac:dyDescent="0.25">
      <c r="A150" s="2" t="s">
        <v>238</v>
      </c>
      <c r="B150" s="2" t="s">
        <v>239</v>
      </c>
      <c r="C150">
        <f>VLOOKUP($B150,Miljövärden!$B$1:$H$463,MATCH(C$2,Miljövärden!$B$1:$H$1,0),FALSE)</f>
        <v>0.116948</v>
      </c>
      <c r="D150">
        <f>VLOOKUP($B150,Miljövärden!$B$1:$H$463,MATCH(D$2,Miljövärden!$B$1:$H$1,0),FALSE)</f>
        <v>20.646799999999999</v>
      </c>
      <c r="E150">
        <f>VLOOKUP($B150,Miljövärden!$B$1:$H$463,MATCH(E$2,Miljövärden!$B$1:$H$1,0),FALSE)</f>
        <v>9.09633</v>
      </c>
      <c r="F150">
        <f>VLOOKUP($B150,Miljövärden!$B$1:$H$463,MATCH(F$2,Miljövärden!$B$1:$H$1,0),FALSE)</f>
        <v>2.55014E-2</v>
      </c>
      <c r="G150" t="str">
        <f>VLOOKUP($B150,Miljövärden!$B$1:$H$463,MATCH(G$2,Miljövärden!$B$1:$H$1,0),FALSE)</f>
        <v>Ja</v>
      </c>
      <c r="H150" s="7" t="str">
        <f>VLOOKUP($B150,Miljövärden!$B$1:$H$463,MATCH(H$2,Miljövärden!$B$1:$H$1,0),FALSE)</f>
        <v>Ja</v>
      </c>
      <c r="P150" s="17" t="str">
        <f t="shared" si="4"/>
        <v>ja</v>
      </c>
      <c r="R150">
        <f t="shared" si="5"/>
        <v>124</v>
      </c>
    </row>
    <row r="151" spans="1:18" x14ac:dyDescent="0.25">
      <c r="A151" s="2" t="s">
        <v>238</v>
      </c>
      <c r="B151" s="2" t="s">
        <v>240</v>
      </c>
      <c r="C151">
        <f>VLOOKUP($B151,Miljövärden!$B$1:$H$463,MATCH(C$2,Miljövärden!$B$1:$H$1,0),FALSE)</f>
        <v>0.14022999999999999</v>
      </c>
      <c r="D151">
        <f>VLOOKUP($B151,Miljövärden!$B$1:$H$463,MATCH(D$2,Miljövärden!$B$1:$H$1,0),FALSE)</f>
        <v>55.465200000000003</v>
      </c>
      <c r="E151">
        <f>VLOOKUP($B151,Miljövärden!$B$1:$H$463,MATCH(E$2,Miljövärden!$B$1:$H$1,0),FALSE)</f>
        <v>5.3201000000000001</v>
      </c>
      <c r="F151">
        <f>VLOOKUP($B151,Miljövärden!$B$1:$H$463,MATCH(F$2,Miljövärden!$B$1:$H$1,0),FALSE)</f>
        <v>3.6797499999999997E-2</v>
      </c>
      <c r="G151" t="str">
        <f>VLOOKUP($B151,Miljövärden!$B$1:$H$463,MATCH(G$2,Miljövärden!$B$1:$H$1,0),FALSE)</f>
        <v>Ja</v>
      </c>
      <c r="H151" s="7" t="str">
        <f>VLOOKUP($B151,Miljövärden!$B$1:$H$463,MATCH(H$2,Miljövärden!$B$1:$H$1,0),FALSE)</f>
        <v>Ja</v>
      </c>
      <c r="P151" s="17" t="str">
        <f t="shared" si="4"/>
        <v>ja</v>
      </c>
      <c r="R151">
        <f t="shared" si="5"/>
        <v>125</v>
      </c>
    </row>
    <row r="152" spans="1:18" x14ac:dyDescent="0.25">
      <c r="A152" s="2" t="s">
        <v>238</v>
      </c>
      <c r="B152" s="2" t="s">
        <v>241</v>
      </c>
      <c r="C152">
        <f>VLOOKUP($B152,Miljövärden!$B$1:$H$463,MATCH(C$2,Miljövärden!$B$1:$H$1,0),FALSE)</f>
        <v>0.16312499999999999</v>
      </c>
      <c r="D152">
        <f>VLOOKUP($B152,Miljövärden!$B$1:$H$463,MATCH(D$2,Miljövärden!$B$1:$H$1,0),FALSE)</f>
        <v>12.2278</v>
      </c>
      <c r="E152">
        <f>VLOOKUP($B152,Miljövärden!$B$1:$H$463,MATCH(E$2,Miljövärden!$B$1:$H$1,0),FALSE)</f>
        <v>14.2262</v>
      </c>
      <c r="F152">
        <f>VLOOKUP($B152,Miljövärden!$B$1:$H$463,MATCH(F$2,Miljövärden!$B$1:$H$1,0),FALSE)</f>
        <v>2.0524199999999999E-2</v>
      </c>
      <c r="G152" t="str">
        <f>VLOOKUP($B152,Miljövärden!$B$1:$H$463,MATCH(G$2,Miljövärden!$B$1:$H$1,0),FALSE)</f>
        <v>Ja</v>
      </c>
      <c r="H152" s="7" t="str">
        <f>VLOOKUP($B152,Miljövärden!$B$1:$H$463,MATCH(H$2,Miljövärden!$B$1:$H$1,0),FALSE)</f>
        <v>Ja</v>
      </c>
      <c r="P152" s="17" t="str">
        <f t="shared" si="4"/>
        <v>ja</v>
      </c>
      <c r="R152">
        <f t="shared" si="5"/>
        <v>126</v>
      </c>
    </row>
    <row r="153" spans="1:18" x14ac:dyDescent="0.25">
      <c r="A153" s="2" t="s">
        <v>238</v>
      </c>
      <c r="B153" s="2" t="s">
        <v>242</v>
      </c>
      <c r="C153">
        <f>VLOOKUP($B153,Miljövärden!$B$1:$H$463,MATCH(C$2,Miljövärden!$B$1:$H$1,0),FALSE)</f>
        <v>6.0168900000000001</v>
      </c>
      <c r="D153">
        <f>VLOOKUP($B153,Miljövärden!$B$1:$H$463,MATCH(D$2,Miljövärden!$B$1:$H$1,0),FALSE)</f>
        <v>211.95500000000001</v>
      </c>
      <c r="E153">
        <f>VLOOKUP($B153,Miljövärden!$B$1:$H$463,MATCH(E$2,Miljövärden!$B$1:$H$1,0),FALSE)</f>
        <v>53.971699999999998</v>
      </c>
      <c r="F153">
        <f>VLOOKUP($B153,Miljövärden!$B$1:$H$463,MATCH(F$2,Miljövärden!$B$1:$H$1,0),FALSE)</f>
        <v>8.8797799999999996E-2</v>
      </c>
      <c r="G153" t="str">
        <f>VLOOKUP($B153,Miljövärden!$B$1:$H$463,MATCH(G$2,Miljövärden!$B$1:$H$1,0),FALSE)</f>
        <v>Nej</v>
      </c>
      <c r="H153" s="7" t="str">
        <f>VLOOKUP($B153,Miljövärden!$B$1:$H$463,MATCH(H$2,Miljövärden!$B$1:$H$1,0),FALSE)</f>
        <v>Ja</v>
      </c>
      <c r="P153" s="17" t="str">
        <f t="shared" si="4"/>
        <v>ja</v>
      </c>
      <c r="R153">
        <f t="shared" si="5"/>
        <v>127</v>
      </c>
    </row>
    <row r="154" spans="1:18" x14ac:dyDescent="0.25">
      <c r="A154" s="2" t="s">
        <v>243</v>
      </c>
      <c r="B154" s="2" t="s">
        <v>244</v>
      </c>
      <c r="C154">
        <f>VLOOKUP($B154,Miljövärden!$B$1:$H$463,MATCH(C$2,Miljövärden!$B$1:$H$1,0),FALSE)</f>
        <v>8.3655800000000002E-2</v>
      </c>
      <c r="D154">
        <f>VLOOKUP($B154,Miljövärden!$B$1:$H$463,MATCH(D$2,Miljövärden!$B$1:$H$1,0),FALSE)</f>
        <v>6.8526699999999998</v>
      </c>
      <c r="E154">
        <f>VLOOKUP($B154,Miljövärden!$B$1:$H$463,MATCH(E$2,Miljövärden!$B$1:$H$1,0),FALSE)</f>
        <v>5.7851499999999998</v>
      </c>
      <c r="F154">
        <f>VLOOKUP($B154,Miljövärden!$B$1:$H$463,MATCH(F$2,Miljövärden!$B$1:$H$1,0),FALSE)</f>
        <v>1.6485600000000001E-3</v>
      </c>
      <c r="G154" t="str">
        <f>VLOOKUP($B154,Miljövärden!$B$1:$H$463,MATCH(G$2,Miljövärden!$B$1:$H$1,0),FALSE)</f>
        <v>Nej</v>
      </c>
      <c r="H154" s="7" t="str">
        <f>VLOOKUP($B154,Miljövärden!$B$1:$H$463,MATCH(H$2,Miljövärden!$B$1:$H$1,0),FALSE)</f>
        <v>Ja</v>
      </c>
      <c r="P154" s="17" t="str">
        <f t="shared" si="4"/>
        <v>ja</v>
      </c>
      <c r="R154">
        <f t="shared" si="5"/>
        <v>128</v>
      </c>
    </row>
    <row r="155" spans="1:18" x14ac:dyDescent="0.25">
      <c r="A155" s="2" t="s">
        <v>247</v>
      </c>
      <c r="B155" s="2" t="s">
        <v>248</v>
      </c>
      <c r="C155">
        <f>VLOOKUP($B155,Miljövärden!$B$1:$H$463,MATCH(C$2,Miljövärden!$B$1:$H$1,0),FALSE)</f>
        <v>0.114748</v>
      </c>
      <c r="D155">
        <f>VLOOKUP($B155,Miljövärden!$B$1:$H$463,MATCH(D$2,Miljövärden!$B$1:$H$1,0),FALSE)</f>
        <v>25.138500000000001</v>
      </c>
      <c r="E155">
        <f>VLOOKUP($B155,Miljövärden!$B$1:$H$463,MATCH(E$2,Miljövärden!$B$1:$H$1,0),FALSE)</f>
        <v>3.2516799999999999</v>
      </c>
      <c r="F155">
        <f>VLOOKUP($B155,Miljövärden!$B$1:$H$463,MATCH(F$2,Miljövärden!$B$1:$H$1,0),FALSE)</f>
        <v>7.2457400000000005E-2</v>
      </c>
      <c r="G155" t="str">
        <f>VLOOKUP($B155,Miljövärden!$B$1:$H$463,MATCH(G$2,Miljövärden!$B$1:$H$1,0),FALSE)</f>
        <v>Ja</v>
      </c>
      <c r="H155" s="7" t="str">
        <f>VLOOKUP($B155,Miljövärden!$B$1:$H$463,MATCH(H$2,Miljövärden!$B$1:$H$1,0),FALSE)</f>
        <v>Ja</v>
      </c>
      <c r="P155" s="17" t="str">
        <f t="shared" si="4"/>
        <v>ja</v>
      </c>
      <c r="R155">
        <f t="shared" si="5"/>
        <v>129</v>
      </c>
    </row>
    <row r="156" spans="1:18" x14ac:dyDescent="0.25">
      <c r="A156" s="2" t="s">
        <v>253</v>
      </c>
      <c r="B156" s="2" t="s">
        <v>254</v>
      </c>
      <c r="C156">
        <f>VLOOKUP($B156,Miljövärden!$B$1:$H$463,MATCH(C$2,Miljövärden!$B$1:$H$1,0),FALSE)</f>
        <v>0.1031</v>
      </c>
      <c r="D156">
        <f>VLOOKUP($B156,Miljövärden!$B$1:$H$463,MATCH(D$2,Miljövärden!$B$1:$H$1,0),FALSE)</f>
        <v>36.227499999999999</v>
      </c>
      <c r="E156">
        <f>VLOOKUP($B156,Miljövärden!$B$1:$H$463,MATCH(E$2,Miljövärden!$B$1:$H$1,0),FALSE)</f>
        <v>5.1507199999999997</v>
      </c>
      <c r="F156">
        <f>VLOOKUP($B156,Miljövärden!$B$1:$H$463,MATCH(F$2,Miljövärden!$B$1:$H$1,0),FALSE)</f>
        <v>7.13133E-3</v>
      </c>
      <c r="G156" t="str">
        <f>VLOOKUP($B156,Miljövärden!$B$1:$H$463,MATCH(G$2,Miljövärden!$B$1:$H$1,0),FALSE)</f>
        <v>Ja</v>
      </c>
      <c r="H156" s="7" t="str">
        <f>VLOOKUP($B156,Miljövärden!$B$1:$H$463,MATCH(H$2,Miljövärden!$B$1:$H$1,0),FALSE)</f>
        <v>Ja</v>
      </c>
      <c r="P156" s="17" t="str">
        <f t="shared" si="4"/>
        <v>ja</v>
      </c>
      <c r="R156">
        <f t="shared" si="5"/>
        <v>130</v>
      </c>
    </row>
    <row r="157" spans="1:18" x14ac:dyDescent="0.25">
      <c r="A157" s="2" t="s">
        <v>255</v>
      </c>
      <c r="B157" s="2" t="s">
        <v>256</v>
      </c>
      <c r="C157">
        <f>VLOOKUP($B157,Miljövärden!$B$1:$H$463,MATCH(C$2,Miljövärden!$B$1:$H$1,0),FALSE)</f>
        <v>0.14922299999999999</v>
      </c>
      <c r="D157">
        <f>VLOOKUP($B157,Miljövärden!$B$1:$H$463,MATCH(D$2,Miljövärden!$B$1:$H$1,0),FALSE)</f>
        <v>26.035799999999998</v>
      </c>
      <c r="E157">
        <f>VLOOKUP($B157,Miljövärden!$B$1:$H$463,MATCH(E$2,Miljövärden!$B$1:$H$1,0),FALSE)</f>
        <v>5.0314199999999998</v>
      </c>
      <c r="F157">
        <f>VLOOKUP($B157,Miljövärden!$B$1:$H$463,MATCH(F$2,Miljövärden!$B$1:$H$1,0),FALSE)</f>
        <v>3.2069599999999997E-2</v>
      </c>
      <c r="G157" t="str">
        <f>VLOOKUP($B157,Miljövärden!$B$1:$H$463,MATCH(G$2,Miljövärden!$B$1:$H$1,0),FALSE)</f>
        <v>Nej</v>
      </c>
      <c r="H157" s="7" t="str">
        <f>VLOOKUP($B157,Miljövärden!$B$1:$H$463,MATCH(H$2,Miljövärden!$B$1:$H$1,0),FALSE)</f>
        <v>Ja</v>
      </c>
      <c r="P157" s="17" t="str">
        <f t="shared" si="4"/>
        <v>ja</v>
      </c>
      <c r="R157">
        <f t="shared" si="5"/>
        <v>131</v>
      </c>
    </row>
    <row r="158" spans="1:18" x14ac:dyDescent="0.25">
      <c r="A158" s="2" t="s">
        <v>257</v>
      </c>
      <c r="B158" s="2" t="s">
        <v>258</v>
      </c>
      <c r="C158">
        <f>VLOOKUP($B158,Miljövärden!$B$1:$H$463,MATCH(C$2,Miljövärden!$B$1:$H$1,0),FALSE)</f>
        <v>0.136127</v>
      </c>
      <c r="D158">
        <f>VLOOKUP($B158,Miljövärden!$B$1:$H$463,MATCH(D$2,Miljövärden!$B$1:$H$1,0),FALSE)</f>
        <v>12.7052</v>
      </c>
      <c r="E158">
        <f>VLOOKUP($B158,Miljövärden!$B$1:$H$463,MATCH(E$2,Miljövärden!$B$1:$H$1,0),FALSE)</f>
        <v>4.13401</v>
      </c>
      <c r="F158">
        <f>VLOOKUP($B158,Miljövärden!$B$1:$H$463,MATCH(F$2,Miljövärden!$B$1:$H$1,0),FALSE)</f>
        <v>4.4497900000000003E-3</v>
      </c>
      <c r="G158" t="str">
        <f>VLOOKUP($B158,Miljövärden!$B$1:$H$463,MATCH(G$2,Miljövärden!$B$1:$H$1,0),FALSE)</f>
        <v>Ja</v>
      </c>
      <c r="H158" s="7" t="str">
        <f>VLOOKUP($B158,Miljövärden!$B$1:$H$463,MATCH(H$2,Miljövärden!$B$1:$H$1,0),FALSE)</f>
        <v>Ja</v>
      </c>
      <c r="P158" s="17" t="str">
        <f t="shared" si="4"/>
        <v>ja</v>
      </c>
      <c r="R158">
        <f t="shared" si="5"/>
        <v>132</v>
      </c>
    </row>
    <row r="159" spans="1:18" x14ac:dyDescent="0.25">
      <c r="A159" s="2" t="s">
        <v>259</v>
      </c>
      <c r="B159" s="2" t="s">
        <v>260</v>
      </c>
      <c r="C159">
        <f>VLOOKUP($B159,Miljövärden!$B$1:$H$463,MATCH(C$2,Miljövärden!$B$1:$H$1,0),FALSE)</f>
        <v>0.30461700000000003</v>
      </c>
      <c r="D159">
        <f>VLOOKUP($B159,Miljövärden!$B$1:$H$463,MATCH(D$2,Miljövärden!$B$1:$H$1,0),FALSE)</f>
        <v>87.380499999999998</v>
      </c>
      <c r="E159">
        <f>VLOOKUP($B159,Miljövärden!$B$1:$H$463,MATCH(E$2,Miljövärden!$B$1:$H$1,0),FALSE)</f>
        <v>3.1810900000000002</v>
      </c>
      <c r="F159">
        <f>VLOOKUP($B159,Miljövärden!$B$1:$H$463,MATCH(F$2,Miljövärden!$B$1:$H$1,0),FALSE)</f>
        <v>5.3209800000000002E-2</v>
      </c>
      <c r="G159" t="str">
        <f>VLOOKUP($B159,Miljövärden!$B$1:$H$463,MATCH(G$2,Miljövärden!$B$1:$H$1,0),FALSE)</f>
        <v>Ja</v>
      </c>
      <c r="H159" s="7" t="str">
        <f>VLOOKUP($B159,Miljövärden!$B$1:$H$463,MATCH(H$2,Miljövärden!$B$1:$H$1,0),FALSE)</f>
        <v>Ja</v>
      </c>
      <c r="P159" s="17" t="str">
        <f t="shared" si="4"/>
        <v>ja</v>
      </c>
      <c r="R159">
        <f t="shared" si="5"/>
        <v>133</v>
      </c>
    </row>
    <row r="160" spans="1:18" x14ac:dyDescent="0.25">
      <c r="A160" s="2" t="s">
        <v>259</v>
      </c>
      <c r="B160" s="2" t="s">
        <v>261</v>
      </c>
      <c r="C160">
        <f>VLOOKUP($B160,Miljövärden!$B$1:$H$463,MATCH(C$2,Miljövärden!$B$1:$H$1,0),FALSE)</f>
        <v>0.79647599999999996</v>
      </c>
      <c r="D160">
        <f>VLOOKUP($B160,Miljövärden!$B$1:$H$463,MATCH(D$2,Miljövärden!$B$1:$H$1,0),FALSE)</f>
        <v>30.296199999999999</v>
      </c>
      <c r="E160">
        <f>VLOOKUP($B160,Miljövärden!$B$1:$H$463,MATCH(E$2,Miljövärden!$B$1:$H$1,0),FALSE)</f>
        <v>9.1952700000000007</v>
      </c>
      <c r="F160">
        <f>VLOOKUP($B160,Miljövärden!$B$1:$H$463,MATCH(F$2,Miljövärden!$B$1:$H$1,0),FALSE)</f>
        <v>0.106931</v>
      </c>
      <c r="G160" t="str">
        <f>VLOOKUP($B160,Miljövärden!$B$1:$H$463,MATCH(G$2,Miljövärden!$B$1:$H$1,0),FALSE)</f>
        <v>Ja</v>
      </c>
      <c r="H160" s="7" t="str">
        <f>VLOOKUP($B160,Miljövärden!$B$1:$H$463,MATCH(H$2,Miljövärden!$B$1:$H$1,0),FALSE)</f>
        <v>Ja</v>
      </c>
      <c r="P160" s="17" t="str">
        <f t="shared" si="4"/>
        <v>ja</v>
      </c>
      <c r="R160">
        <f t="shared" si="5"/>
        <v>134</v>
      </c>
    </row>
    <row r="161" spans="1:18" x14ac:dyDescent="0.25">
      <c r="A161" s="2" t="s">
        <v>262</v>
      </c>
      <c r="B161" s="2" t="s">
        <v>263</v>
      </c>
      <c r="C161">
        <f>VLOOKUP($B161,Miljövärden!$B$1:$H$463,MATCH(C$2,Miljövärden!$B$1:$H$1,0),FALSE)</f>
        <v>0.37551299999999999</v>
      </c>
      <c r="D161">
        <f>VLOOKUP($B161,Miljövärden!$B$1:$H$463,MATCH(D$2,Miljövärden!$B$1:$H$1,0),FALSE)</f>
        <v>30.654599999999999</v>
      </c>
      <c r="E161">
        <f>VLOOKUP($B161,Miljövärden!$B$1:$H$463,MATCH(E$2,Miljövärden!$B$1:$H$1,0),FALSE)</f>
        <v>5.8988199999999997</v>
      </c>
      <c r="F161">
        <f>VLOOKUP($B161,Miljövärden!$B$1:$H$463,MATCH(F$2,Miljövärden!$B$1:$H$1,0),FALSE)</f>
        <v>4.6640599999999997E-2</v>
      </c>
      <c r="G161" t="str">
        <f>VLOOKUP($B161,Miljövärden!$B$1:$H$463,MATCH(G$2,Miljövärden!$B$1:$H$1,0),FALSE)</f>
        <v>Ja</v>
      </c>
      <c r="H161" s="7" t="str">
        <f>VLOOKUP($B161,Miljövärden!$B$1:$H$463,MATCH(H$2,Miljövärden!$B$1:$H$1,0),FALSE)</f>
        <v>Ja</v>
      </c>
      <c r="P161" s="17" t="str">
        <f t="shared" si="4"/>
        <v>ja</v>
      </c>
      <c r="R161">
        <f t="shared" si="5"/>
        <v>135</v>
      </c>
    </row>
    <row r="162" spans="1:18" x14ac:dyDescent="0.25">
      <c r="A162" s="2" t="s">
        <v>262</v>
      </c>
      <c r="B162" s="2" t="s">
        <v>264</v>
      </c>
      <c r="C162">
        <f>VLOOKUP($B162,Miljövärden!$B$1:$H$463,MATCH(C$2,Miljövärden!$B$1:$H$1,0),FALSE)</f>
        <v>0.18879499999999999</v>
      </c>
      <c r="D162">
        <f>VLOOKUP($B162,Miljövärden!$B$1:$H$463,MATCH(D$2,Miljövärden!$B$1:$H$1,0),FALSE)</f>
        <v>21.218299999999999</v>
      </c>
      <c r="E162">
        <f>VLOOKUP($B162,Miljövärden!$B$1:$H$463,MATCH(E$2,Miljövärden!$B$1:$H$1,0),FALSE)</f>
        <v>12.007</v>
      </c>
      <c r="F162">
        <f>VLOOKUP($B162,Miljövärden!$B$1:$H$463,MATCH(F$2,Miljövärden!$B$1:$H$1,0),FALSE)</f>
        <v>4.1851699999999999E-2</v>
      </c>
      <c r="G162" t="str">
        <f>VLOOKUP($B162,Miljövärden!$B$1:$H$463,MATCH(G$2,Miljövärden!$B$1:$H$1,0),FALSE)</f>
        <v>Ja</v>
      </c>
      <c r="H162" s="7" t="str">
        <f>VLOOKUP($B162,Miljövärden!$B$1:$H$463,MATCH(H$2,Miljövärden!$B$1:$H$1,0),FALSE)</f>
        <v>Ja</v>
      </c>
      <c r="P162" s="17" t="str">
        <f t="shared" si="4"/>
        <v>ja</v>
      </c>
      <c r="R162">
        <f t="shared" si="5"/>
        <v>136</v>
      </c>
    </row>
    <row r="163" spans="1:18" x14ac:dyDescent="0.25">
      <c r="A163" s="2" t="s">
        <v>265</v>
      </c>
      <c r="B163" s="2" t="s">
        <v>266</v>
      </c>
      <c r="C163">
        <f>VLOOKUP($B163,Miljövärden!$B$1:$H$463,MATCH(C$2,Miljövärden!$B$1:$H$1,0),FALSE)</f>
        <v>0.20575299999999999</v>
      </c>
      <c r="D163">
        <f>VLOOKUP($B163,Miljövärden!$B$1:$H$463,MATCH(D$2,Miljövärden!$B$1:$H$1,0),FALSE)</f>
        <v>20.781500000000001</v>
      </c>
      <c r="E163">
        <f>VLOOKUP($B163,Miljövärden!$B$1:$H$463,MATCH(E$2,Miljövärden!$B$1:$H$1,0),FALSE)</f>
        <v>7.5226100000000002</v>
      </c>
      <c r="F163">
        <f>VLOOKUP($B163,Miljövärden!$B$1:$H$463,MATCH(F$2,Miljövärden!$B$1:$H$1,0),FALSE)</f>
        <v>1.07127E-2</v>
      </c>
      <c r="G163" t="str">
        <f>VLOOKUP($B163,Miljövärden!$B$1:$H$463,MATCH(G$2,Miljövärden!$B$1:$H$1,0),FALSE)</f>
        <v>Nej</v>
      </c>
      <c r="H163" s="7" t="str">
        <f>VLOOKUP($B163,Miljövärden!$B$1:$H$463,MATCH(H$2,Miljövärden!$B$1:$H$1,0),FALSE)</f>
        <v>Ja</v>
      </c>
      <c r="P163" s="17" t="str">
        <f t="shared" si="4"/>
        <v>ja</v>
      </c>
      <c r="R163">
        <f t="shared" si="5"/>
        <v>137</v>
      </c>
    </row>
    <row r="164" spans="1:18" x14ac:dyDescent="0.25">
      <c r="A164" s="2" t="s">
        <v>267</v>
      </c>
      <c r="B164" s="2" t="s">
        <v>268</v>
      </c>
      <c r="C164">
        <f>VLOOKUP($B164,Miljövärden!$B$1:$H$463,MATCH(C$2,Miljövärden!$B$1:$H$1,0),FALSE)</f>
        <v>0.17128199999999999</v>
      </c>
      <c r="D164">
        <f>VLOOKUP($B164,Miljövärden!$B$1:$H$463,MATCH(D$2,Miljövärden!$B$1:$H$1,0),FALSE)</f>
        <v>11.3126</v>
      </c>
      <c r="E164">
        <f>VLOOKUP($B164,Miljövärden!$B$1:$H$463,MATCH(E$2,Miljövärden!$B$1:$H$1,0),FALSE)</f>
        <v>15.364599999999999</v>
      </c>
      <c r="F164">
        <f>VLOOKUP($B164,Miljövärden!$B$1:$H$463,MATCH(F$2,Miljövärden!$B$1:$H$1,0),FALSE)</f>
        <v>1.43164E-2</v>
      </c>
      <c r="G164" t="str">
        <f>VLOOKUP($B164,Miljövärden!$B$1:$H$463,MATCH(G$2,Miljövärden!$B$1:$H$1,0),FALSE)</f>
        <v>Ja</v>
      </c>
      <c r="H164" s="7" t="str">
        <f>VLOOKUP($B164,Miljövärden!$B$1:$H$463,MATCH(H$2,Miljövärden!$B$1:$H$1,0),FALSE)</f>
        <v>Ja</v>
      </c>
      <c r="P164" s="17" t="str">
        <f t="shared" si="4"/>
        <v>ja</v>
      </c>
      <c r="R164">
        <f t="shared" si="5"/>
        <v>138</v>
      </c>
    </row>
    <row r="165" spans="1:18" x14ac:dyDescent="0.25">
      <c r="A165" s="2" t="s">
        <v>267</v>
      </c>
      <c r="B165" s="2" t="s">
        <v>269</v>
      </c>
      <c r="C165">
        <f>VLOOKUP($B165,Miljövärden!$B$1:$H$463,MATCH(C$2,Miljövärden!$B$1:$H$1,0),FALSE)</f>
        <v>0.20006499999999999</v>
      </c>
      <c r="D165">
        <f>VLOOKUP($B165,Miljövärden!$B$1:$H$463,MATCH(D$2,Miljövärden!$B$1:$H$1,0),FALSE)</f>
        <v>12.6196</v>
      </c>
      <c r="E165">
        <f>VLOOKUP($B165,Miljövärden!$B$1:$H$463,MATCH(E$2,Miljövärden!$B$1:$H$1,0),FALSE)</f>
        <v>16.144500000000001</v>
      </c>
      <c r="F165">
        <f>VLOOKUP($B165,Miljövärden!$B$1:$H$463,MATCH(F$2,Miljövärden!$B$1:$H$1,0),FALSE)</f>
        <v>1.6378299999999998E-2</v>
      </c>
      <c r="G165" t="str">
        <f>VLOOKUP($B165,Miljövärden!$B$1:$H$463,MATCH(G$2,Miljövärden!$B$1:$H$1,0),FALSE)</f>
        <v>Ja</v>
      </c>
      <c r="H165" s="7" t="str">
        <f>VLOOKUP($B165,Miljövärden!$B$1:$H$463,MATCH(H$2,Miljövärden!$B$1:$H$1,0),FALSE)</f>
        <v>Ja</v>
      </c>
      <c r="P165" s="17" t="str">
        <f t="shared" si="4"/>
        <v>ja</v>
      </c>
      <c r="R165">
        <f t="shared" si="5"/>
        <v>139</v>
      </c>
    </row>
    <row r="166" spans="1:18" x14ac:dyDescent="0.25">
      <c r="A166" s="2" t="s">
        <v>267</v>
      </c>
      <c r="B166" s="2" t="s">
        <v>270</v>
      </c>
      <c r="C166">
        <f>VLOOKUP($B166,Miljövärden!$B$1:$H$463,MATCH(C$2,Miljövärden!$B$1:$H$1,0),FALSE)</f>
        <v>0.15487500000000001</v>
      </c>
      <c r="D166">
        <f>VLOOKUP($B166,Miljövärden!$B$1:$H$463,MATCH(D$2,Miljövärden!$B$1:$H$1,0),FALSE)</f>
        <v>9.1094799999999996</v>
      </c>
      <c r="E166">
        <f>VLOOKUP($B166,Miljövärden!$B$1:$H$463,MATCH(E$2,Miljövärden!$B$1:$H$1,0),FALSE)</f>
        <v>15.1869</v>
      </c>
      <c r="F166">
        <f>VLOOKUP($B166,Miljövärden!$B$1:$H$463,MATCH(F$2,Miljövärden!$B$1:$H$1,0),FALSE)</f>
        <v>7.5734599999999997E-3</v>
      </c>
      <c r="G166" t="str">
        <f>VLOOKUP($B166,Miljövärden!$B$1:$H$463,MATCH(G$2,Miljövärden!$B$1:$H$1,0),FALSE)</f>
        <v>Ja</v>
      </c>
      <c r="H166" s="7" t="str">
        <f>VLOOKUP($B166,Miljövärden!$B$1:$H$463,MATCH(H$2,Miljövärden!$B$1:$H$1,0),FALSE)</f>
        <v>Ja</v>
      </c>
      <c r="P166" s="17" t="str">
        <f t="shared" si="4"/>
        <v>ja</v>
      </c>
      <c r="R166">
        <f t="shared" si="5"/>
        <v>140</v>
      </c>
    </row>
    <row r="167" spans="1:18" x14ac:dyDescent="0.25">
      <c r="A167" s="2" t="s">
        <v>267</v>
      </c>
      <c r="B167" s="2" t="s">
        <v>271</v>
      </c>
      <c r="C167">
        <f>VLOOKUP($B167,Miljövärden!$B$1:$H$463,MATCH(C$2,Miljövärden!$B$1:$H$1,0),FALSE)</f>
        <v>0.124709</v>
      </c>
      <c r="D167">
        <f>VLOOKUP($B167,Miljövärden!$B$1:$H$463,MATCH(D$2,Miljövärden!$B$1:$H$1,0),FALSE)</f>
        <v>22.5444</v>
      </c>
      <c r="E167">
        <f>VLOOKUP($B167,Miljövärden!$B$1:$H$463,MATCH(E$2,Miljövärden!$B$1:$H$1,0),FALSE)</f>
        <v>6.9488700000000003</v>
      </c>
      <c r="F167">
        <f>VLOOKUP($B167,Miljövärden!$B$1:$H$463,MATCH(F$2,Miljövärden!$B$1:$H$1,0),FALSE)</f>
        <v>2.7068600000000002E-2</v>
      </c>
      <c r="G167" t="str">
        <f>VLOOKUP($B167,Miljövärden!$B$1:$H$463,MATCH(G$2,Miljövärden!$B$1:$H$1,0),FALSE)</f>
        <v>Ja</v>
      </c>
      <c r="H167" s="7" t="str">
        <f>VLOOKUP($B167,Miljövärden!$B$1:$H$463,MATCH(H$2,Miljövärden!$B$1:$H$1,0),FALSE)</f>
        <v>Ja</v>
      </c>
      <c r="P167" s="17" t="str">
        <f t="shared" si="4"/>
        <v>ja</v>
      </c>
      <c r="R167">
        <f t="shared" si="5"/>
        <v>141</v>
      </c>
    </row>
    <row r="168" spans="1:18" x14ac:dyDescent="0.25">
      <c r="A168" s="2" t="s">
        <v>272</v>
      </c>
      <c r="B168" s="2" t="s">
        <v>273</v>
      </c>
      <c r="C168">
        <f>VLOOKUP($B168,Miljövärden!$B$1:$H$463,MATCH(C$2,Miljövärden!$B$1:$H$1,0),FALSE)</f>
        <v>0.17230400000000001</v>
      </c>
      <c r="D168">
        <f>VLOOKUP($B168,Miljövärden!$B$1:$H$463,MATCH(D$2,Miljövärden!$B$1:$H$1,0),FALSE)</f>
        <v>7.4302099999999998</v>
      </c>
      <c r="E168">
        <f>VLOOKUP($B168,Miljövärden!$B$1:$H$463,MATCH(E$2,Miljövärden!$B$1:$H$1,0),FALSE)</f>
        <v>16.440000000000001</v>
      </c>
      <c r="F168">
        <f>VLOOKUP($B168,Miljövärden!$B$1:$H$463,MATCH(F$2,Miljövärden!$B$1:$H$1,0),FALSE)</f>
        <v>0</v>
      </c>
      <c r="G168" t="str">
        <f>VLOOKUP($B168,Miljövärden!$B$1:$H$463,MATCH(G$2,Miljövärden!$B$1:$H$1,0),FALSE)</f>
        <v>Nej</v>
      </c>
      <c r="H168" s="7" t="str">
        <f>VLOOKUP($B168,Miljövärden!$B$1:$H$463,MATCH(H$2,Miljövärden!$B$1:$H$1,0),FALSE)</f>
        <v>Ja</v>
      </c>
      <c r="P168" s="17" t="str">
        <f t="shared" si="4"/>
        <v>ja</v>
      </c>
      <c r="R168">
        <f t="shared" si="5"/>
        <v>142</v>
      </c>
    </row>
    <row r="169" spans="1:18" x14ac:dyDescent="0.25">
      <c r="A169" s="2" t="s">
        <v>272</v>
      </c>
      <c r="B169" s="2" t="s">
        <v>274</v>
      </c>
      <c r="C169">
        <f>VLOOKUP($B169,Miljövärden!$B$1:$H$463,MATCH(C$2,Miljövärden!$B$1:$H$1,0),FALSE)</f>
        <v>3.5296500000000001E-2</v>
      </c>
      <c r="D169">
        <f>VLOOKUP($B169,Miljövärden!$B$1:$H$463,MATCH(D$2,Miljövärden!$B$1:$H$1,0),FALSE)</f>
        <v>42.62</v>
      </c>
      <c r="E169">
        <f>VLOOKUP($B169,Miljövärden!$B$1:$H$463,MATCH(E$2,Miljövärden!$B$1:$H$1,0),FALSE)</f>
        <v>2.0861399999999999</v>
      </c>
      <c r="F169">
        <f>VLOOKUP($B169,Miljövärden!$B$1:$H$463,MATCH(F$2,Miljövärden!$B$1:$H$1,0),FALSE)</f>
        <v>1.2893099999999999E-4</v>
      </c>
      <c r="G169" t="str">
        <f>VLOOKUP($B169,Miljövärden!$B$1:$H$463,MATCH(G$2,Miljövärden!$B$1:$H$1,0),FALSE)</f>
        <v>Nej</v>
      </c>
      <c r="H169" s="7" t="str">
        <f>VLOOKUP($B169,Miljövärden!$B$1:$H$463,MATCH(H$2,Miljövärden!$B$1:$H$1,0),FALSE)</f>
        <v>Ja</v>
      </c>
      <c r="P169" s="17" t="str">
        <f t="shared" si="4"/>
        <v>ja</v>
      </c>
      <c r="R169">
        <f t="shared" si="5"/>
        <v>143</v>
      </c>
    </row>
    <row r="170" spans="1:18" x14ac:dyDescent="0.25">
      <c r="A170" s="2" t="s">
        <v>275</v>
      </c>
      <c r="B170" s="2" t="s">
        <v>276</v>
      </c>
      <c r="C170">
        <f>VLOOKUP($B170,Miljövärden!$B$1:$H$463,MATCH(C$2,Miljövärden!$B$1:$H$1,0),FALSE)</f>
        <v>7.7947299999999997E-2</v>
      </c>
      <c r="D170">
        <f>VLOOKUP($B170,Miljövärden!$B$1:$H$463,MATCH(D$2,Miljövärden!$B$1:$H$1,0),FALSE)</f>
        <v>41.198399999999999</v>
      </c>
      <c r="E170">
        <f>VLOOKUP($B170,Miljövärden!$B$1:$H$463,MATCH(E$2,Miljövärden!$B$1:$H$1,0),FALSE)</f>
        <v>3.7206000000000001</v>
      </c>
      <c r="F170">
        <f>VLOOKUP($B170,Miljövärden!$B$1:$H$463,MATCH(F$2,Miljövärden!$B$1:$H$1,0),FALSE)</f>
        <v>1.89113E-3</v>
      </c>
      <c r="G170" t="str">
        <f>VLOOKUP($B170,Miljövärden!$B$1:$H$463,MATCH(G$2,Miljövärden!$B$1:$H$1,0),FALSE)</f>
        <v>Ja</v>
      </c>
      <c r="H170" s="7" t="str">
        <f>VLOOKUP($B170,Miljövärden!$B$1:$H$463,MATCH(H$2,Miljövärden!$B$1:$H$1,0),FALSE)</f>
        <v>Ja</v>
      </c>
      <c r="P170" s="17" t="str">
        <f t="shared" si="4"/>
        <v>ja</v>
      </c>
      <c r="R170">
        <f t="shared" si="5"/>
        <v>144</v>
      </c>
    </row>
    <row r="171" spans="1:18" x14ac:dyDescent="0.25">
      <c r="A171" s="2" t="s">
        <v>277</v>
      </c>
      <c r="B171" s="2" t="s">
        <v>278</v>
      </c>
      <c r="C171">
        <f>VLOOKUP($B171,Miljövärden!$B$1:$H$463,MATCH(C$2,Miljövärden!$B$1:$H$1,0),FALSE)</f>
        <v>0.33212799999999998</v>
      </c>
      <c r="D171">
        <f>VLOOKUP($B171,Miljövärden!$B$1:$H$463,MATCH(D$2,Miljövärden!$B$1:$H$1,0),FALSE)</f>
        <v>50.178800000000003</v>
      </c>
      <c r="E171">
        <f>VLOOKUP($B171,Miljövärden!$B$1:$H$463,MATCH(E$2,Miljövärden!$B$1:$H$1,0),FALSE)</f>
        <v>18.9114</v>
      </c>
      <c r="F171">
        <f>VLOOKUP($B171,Miljövärden!$B$1:$H$463,MATCH(F$2,Miljövärden!$B$1:$H$1,0),FALSE)</f>
        <v>0.102492</v>
      </c>
      <c r="G171" t="str">
        <f>VLOOKUP($B171,Miljövärden!$B$1:$H$463,MATCH(G$2,Miljövärden!$B$1:$H$1,0),FALSE)</f>
        <v>Nej</v>
      </c>
      <c r="H171" s="7" t="str">
        <f>VLOOKUP($B171,Miljövärden!$B$1:$H$463,MATCH(H$2,Miljövärden!$B$1:$H$1,0),FALSE)</f>
        <v>Ja</v>
      </c>
      <c r="P171" s="17" t="str">
        <f t="shared" si="4"/>
        <v>ja</v>
      </c>
      <c r="R171">
        <f t="shared" si="5"/>
        <v>145</v>
      </c>
    </row>
    <row r="172" spans="1:18" x14ac:dyDescent="0.25">
      <c r="A172" s="2" t="s">
        <v>277</v>
      </c>
      <c r="B172" s="2" t="s">
        <v>279</v>
      </c>
      <c r="C172">
        <f>VLOOKUP($B172,Miljövärden!$B$1:$H$463,MATCH(C$2,Miljövärden!$B$1:$H$1,0),FALSE)</f>
        <v>0.14691000000000001</v>
      </c>
      <c r="D172">
        <f>VLOOKUP($B172,Miljövärden!$B$1:$H$463,MATCH(D$2,Miljövärden!$B$1:$H$1,0),FALSE)</f>
        <v>32.272100000000002</v>
      </c>
      <c r="E172">
        <f>VLOOKUP($B172,Miljövärden!$B$1:$H$463,MATCH(E$2,Miljövärden!$B$1:$H$1,0),FALSE)</f>
        <v>10.048999999999999</v>
      </c>
      <c r="F172">
        <f>VLOOKUP($B172,Miljövärden!$B$1:$H$463,MATCH(F$2,Miljövärden!$B$1:$H$1,0),FALSE)</f>
        <v>4.0177900000000003E-2</v>
      </c>
      <c r="G172" t="str">
        <f>VLOOKUP($B172,Miljövärden!$B$1:$H$463,MATCH(G$2,Miljövärden!$B$1:$H$1,0),FALSE)</f>
        <v>Nej</v>
      </c>
      <c r="H172" s="7" t="str">
        <f>VLOOKUP($B172,Miljövärden!$B$1:$H$463,MATCH(H$2,Miljövärden!$B$1:$H$1,0),FALSE)</f>
        <v>Ja</v>
      </c>
      <c r="P172" s="17" t="str">
        <f t="shared" si="4"/>
        <v>ja</v>
      </c>
      <c r="R172">
        <f t="shared" si="5"/>
        <v>146</v>
      </c>
    </row>
    <row r="173" spans="1:18" x14ac:dyDescent="0.25">
      <c r="A173" s="2" t="s">
        <v>277</v>
      </c>
      <c r="B173" s="2" t="s">
        <v>280</v>
      </c>
      <c r="C173">
        <f>VLOOKUP($B173,Miljövärden!$B$1:$H$463,MATCH(C$2,Miljövärden!$B$1:$H$1,0),FALSE)</f>
        <v>0.42738999999999999</v>
      </c>
      <c r="D173">
        <f>VLOOKUP($B173,Miljövärden!$B$1:$H$463,MATCH(D$2,Miljövärden!$B$1:$H$1,0),FALSE)</f>
        <v>31.509399999999999</v>
      </c>
      <c r="E173">
        <f>VLOOKUP($B173,Miljövärden!$B$1:$H$463,MATCH(E$2,Miljövärden!$B$1:$H$1,0),FALSE)</f>
        <v>16.578900000000001</v>
      </c>
      <c r="F173">
        <f>VLOOKUP($B173,Miljövärden!$B$1:$H$463,MATCH(F$2,Miljövärden!$B$1:$H$1,0),FALSE)</f>
        <v>3.5250200000000002E-2</v>
      </c>
      <c r="G173" t="str">
        <f>VLOOKUP($B173,Miljövärden!$B$1:$H$463,MATCH(G$2,Miljövärden!$B$1:$H$1,0),FALSE)</f>
        <v>Nej</v>
      </c>
      <c r="H173" s="7" t="str">
        <f>VLOOKUP($B173,Miljövärden!$B$1:$H$463,MATCH(H$2,Miljövärden!$B$1:$H$1,0),FALSE)</f>
        <v>Ja</v>
      </c>
      <c r="P173" s="17" t="str">
        <f t="shared" si="4"/>
        <v>ja</v>
      </c>
      <c r="R173">
        <f t="shared" si="5"/>
        <v>147</v>
      </c>
    </row>
    <row r="174" spans="1:18" x14ac:dyDescent="0.25">
      <c r="A174" s="2" t="s">
        <v>277</v>
      </c>
      <c r="B174" s="2" t="s">
        <v>281</v>
      </c>
      <c r="C174">
        <f>VLOOKUP($B174,Miljövärden!$B$1:$H$463,MATCH(C$2,Miljövärden!$B$1:$H$1,0),FALSE)</f>
        <v>0.27846700000000002</v>
      </c>
      <c r="D174">
        <f>VLOOKUP($B174,Miljövärden!$B$1:$H$463,MATCH(D$2,Miljövärden!$B$1:$H$1,0),FALSE)</f>
        <v>30.232800000000001</v>
      </c>
      <c r="E174">
        <f>VLOOKUP($B174,Miljövärden!$B$1:$H$463,MATCH(E$2,Miljövärden!$B$1:$H$1,0),FALSE)</f>
        <v>19.700500000000002</v>
      </c>
      <c r="F174">
        <f>VLOOKUP($B174,Miljövärden!$B$1:$H$463,MATCH(F$2,Miljövärden!$B$1:$H$1,0),FALSE)</f>
        <v>3.5998200000000001E-2</v>
      </c>
      <c r="G174" t="str">
        <f>VLOOKUP($B174,Miljövärden!$B$1:$H$463,MATCH(G$2,Miljövärden!$B$1:$H$1,0),FALSE)</f>
        <v>Nej</v>
      </c>
      <c r="H174" s="7" t="str">
        <f>VLOOKUP($B174,Miljövärden!$B$1:$H$463,MATCH(H$2,Miljövärden!$B$1:$H$1,0),FALSE)</f>
        <v>Ja</v>
      </c>
      <c r="P174" s="17" t="str">
        <f t="shared" si="4"/>
        <v>ja</v>
      </c>
      <c r="R174">
        <f t="shared" si="5"/>
        <v>148</v>
      </c>
    </row>
    <row r="175" spans="1:18" x14ac:dyDescent="0.25">
      <c r="A175" s="2" t="s">
        <v>277</v>
      </c>
      <c r="B175" s="2" t="s">
        <v>282</v>
      </c>
      <c r="C175">
        <f>VLOOKUP($B175,Miljövärden!$B$1:$H$463,MATCH(C$2,Miljövärden!$B$1:$H$1,0),FALSE)</f>
        <v>0.90105500000000005</v>
      </c>
      <c r="D175">
        <f>VLOOKUP($B175,Miljövärden!$B$1:$H$463,MATCH(D$2,Miljövärden!$B$1:$H$1,0),FALSE)</f>
        <v>17.968299999999999</v>
      </c>
      <c r="E175">
        <f>VLOOKUP($B175,Miljövärden!$B$1:$H$463,MATCH(E$2,Miljövärden!$B$1:$H$1,0),FALSE)</f>
        <v>26.658000000000001</v>
      </c>
      <c r="F175">
        <f>VLOOKUP($B175,Miljövärden!$B$1:$H$463,MATCH(F$2,Miljövärden!$B$1:$H$1,0),FALSE)</f>
        <v>9.3909900000000001E-3</v>
      </c>
      <c r="G175" t="str">
        <f>VLOOKUP($B175,Miljövärden!$B$1:$H$463,MATCH(G$2,Miljövärden!$B$1:$H$1,0),FALSE)</f>
        <v>Nej</v>
      </c>
      <c r="H175" s="7" t="str">
        <f>VLOOKUP($B175,Miljövärden!$B$1:$H$463,MATCH(H$2,Miljövärden!$B$1:$H$1,0),FALSE)</f>
        <v>Ja</v>
      </c>
      <c r="P175" s="17" t="str">
        <f t="shared" si="4"/>
        <v>ja</v>
      </c>
      <c r="R175">
        <f t="shared" si="5"/>
        <v>149</v>
      </c>
    </row>
    <row r="176" spans="1:18" x14ac:dyDescent="0.25">
      <c r="A176" s="2" t="s">
        <v>277</v>
      </c>
      <c r="B176" s="2" t="s">
        <v>283</v>
      </c>
      <c r="C176">
        <f>VLOOKUP($B176,Miljövärden!$B$1:$H$463,MATCH(C$2,Miljövärden!$B$1:$H$1,0),FALSE)</f>
        <v>1.1103000000000001</v>
      </c>
      <c r="D176">
        <f>VLOOKUP($B176,Miljövärden!$B$1:$H$463,MATCH(D$2,Miljövärden!$B$1:$H$1,0),FALSE)</f>
        <v>18.347200000000001</v>
      </c>
      <c r="E176">
        <f>VLOOKUP($B176,Miljövärden!$B$1:$H$463,MATCH(E$2,Miljövärden!$B$1:$H$1,0),FALSE)</f>
        <v>30.797999999999998</v>
      </c>
      <c r="F176">
        <f>VLOOKUP($B176,Miljövärden!$B$1:$H$463,MATCH(F$2,Miljövärden!$B$1:$H$1,0),FALSE)</f>
        <v>1.2047499999999999E-2</v>
      </c>
      <c r="G176" t="str">
        <f>VLOOKUP($B176,Miljövärden!$B$1:$H$463,MATCH(G$2,Miljövärden!$B$1:$H$1,0),FALSE)</f>
        <v>Nej</v>
      </c>
      <c r="H176" s="7" t="str">
        <f>VLOOKUP($B176,Miljövärden!$B$1:$H$463,MATCH(H$2,Miljövärden!$B$1:$H$1,0),FALSE)</f>
        <v>Ja</v>
      </c>
      <c r="P176" s="17" t="str">
        <f t="shared" si="4"/>
        <v>ja</v>
      </c>
      <c r="R176">
        <f t="shared" si="5"/>
        <v>150</v>
      </c>
    </row>
    <row r="177" spans="1:18" x14ac:dyDescent="0.25">
      <c r="A177" s="2" t="s">
        <v>277</v>
      </c>
      <c r="B177" s="2" t="s">
        <v>284</v>
      </c>
      <c r="C177">
        <f>VLOOKUP($B177,Miljövärden!$B$1:$H$463,MATCH(C$2,Miljövärden!$B$1:$H$1,0),FALSE)</f>
        <v>0.116881</v>
      </c>
      <c r="D177">
        <f>VLOOKUP($B177,Miljövärden!$B$1:$H$463,MATCH(D$2,Miljövärden!$B$1:$H$1,0),FALSE)</f>
        <v>24.563600000000001</v>
      </c>
      <c r="E177">
        <f>VLOOKUP($B177,Miljövärden!$B$1:$H$463,MATCH(E$2,Miljövärden!$B$1:$H$1,0),FALSE)</f>
        <v>8.9475499999999997</v>
      </c>
      <c r="F177">
        <f>VLOOKUP($B177,Miljövärden!$B$1:$H$463,MATCH(F$2,Miljövärden!$B$1:$H$1,0),FALSE)</f>
        <v>2.23714E-2</v>
      </c>
      <c r="G177" t="str">
        <f>VLOOKUP($B177,Miljövärden!$B$1:$H$463,MATCH(G$2,Miljövärden!$B$1:$H$1,0),FALSE)</f>
        <v>Nej</v>
      </c>
      <c r="H177" s="7" t="str">
        <f>VLOOKUP($B177,Miljövärden!$B$1:$H$463,MATCH(H$2,Miljövärden!$B$1:$H$1,0),FALSE)</f>
        <v>Ja</v>
      </c>
      <c r="P177" s="17" t="str">
        <f t="shared" si="4"/>
        <v>ja</v>
      </c>
      <c r="R177">
        <f t="shared" si="5"/>
        <v>151</v>
      </c>
    </row>
    <row r="178" spans="1:18" x14ac:dyDescent="0.25">
      <c r="A178" s="2" t="s">
        <v>277</v>
      </c>
      <c r="B178" s="2" t="s">
        <v>285</v>
      </c>
      <c r="C178">
        <f>VLOOKUP($B178,Miljövärden!$B$1:$H$463,MATCH(C$2,Miljövärden!$B$1:$H$1,0),FALSE)</f>
        <v>0.118975</v>
      </c>
      <c r="D178">
        <f>VLOOKUP($B178,Miljövärden!$B$1:$H$463,MATCH(D$2,Miljövärden!$B$1:$H$1,0),FALSE)</f>
        <v>25.036999999999999</v>
      </c>
      <c r="E178">
        <f>VLOOKUP($B178,Miljövärden!$B$1:$H$463,MATCH(E$2,Miljövärden!$B$1:$H$1,0),FALSE)</f>
        <v>9.9030699999999996</v>
      </c>
      <c r="F178">
        <f>VLOOKUP($B178,Miljövärden!$B$1:$H$463,MATCH(F$2,Miljövärden!$B$1:$H$1,0),FALSE)</f>
        <v>1.66918E-2</v>
      </c>
      <c r="G178" t="str">
        <f>VLOOKUP($B178,Miljövärden!$B$1:$H$463,MATCH(G$2,Miljövärden!$B$1:$H$1,0),FALSE)</f>
        <v>Nej</v>
      </c>
      <c r="H178" s="7" t="str">
        <f>VLOOKUP($B178,Miljövärden!$B$1:$H$463,MATCH(H$2,Miljövärden!$B$1:$H$1,0),FALSE)</f>
        <v>Ja</v>
      </c>
      <c r="P178" s="17" t="str">
        <f t="shared" si="4"/>
        <v>ja</v>
      </c>
      <c r="R178">
        <f t="shared" si="5"/>
        <v>152</v>
      </c>
    </row>
    <row r="179" spans="1:18" x14ac:dyDescent="0.25">
      <c r="A179" s="2" t="s">
        <v>286</v>
      </c>
      <c r="B179" s="2" t="s">
        <v>287</v>
      </c>
      <c r="C179">
        <f>VLOOKUP($B179,Miljövärden!$B$1:$H$463,MATCH(C$2,Miljövärden!$B$1:$H$1,0),FALSE)</f>
        <v>0.16855700000000001</v>
      </c>
      <c r="D179">
        <f>VLOOKUP($B179,Miljövärden!$B$1:$H$463,MATCH(D$2,Miljövärden!$B$1:$H$1,0),FALSE)</f>
        <v>13.7691</v>
      </c>
      <c r="E179">
        <f>VLOOKUP($B179,Miljövärden!$B$1:$H$463,MATCH(E$2,Miljövärden!$B$1:$H$1,0),FALSE)</f>
        <v>15.026899999999999</v>
      </c>
      <c r="F179">
        <f>VLOOKUP($B179,Miljövärden!$B$1:$H$463,MATCH(F$2,Miljövärden!$B$1:$H$1,0),FALSE)</f>
        <v>1.23362E-2</v>
      </c>
      <c r="G179" t="str">
        <f>VLOOKUP($B179,Miljövärden!$B$1:$H$463,MATCH(G$2,Miljövärden!$B$1:$H$1,0),FALSE)</f>
        <v>Nej</v>
      </c>
      <c r="H179" s="7" t="str">
        <f>VLOOKUP($B179,Miljövärden!$B$1:$H$463,MATCH(H$2,Miljövärden!$B$1:$H$1,0),FALSE)</f>
        <v>Ja</v>
      </c>
      <c r="P179" s="17" t="str">
        <f t="shared" si="4"/>
        <v>ja</v>
      </c>
      <c r="R179">
        <f t="shared" si="5"/>
        <v>153</v>
      </c>
    </row>
    <row r="180" spans="1:18" x14ac:dyDescent="0.25">
      <c r="A180" s="2" t="s">
        <v>291</v>
      </c>
      <c r="B180" s="2" t="s">
        <v>10</v>
      </c>
      <c r="C180">
        <f>VLOOKUP($B180,Miljövärden!$B$1:$H$463,MATCH(C$2,Miljövärden!$B$1:$H$1,0),FALSE)</f>
        <v>0.135823</v>
      </c>
      <c r="D180">
        <f>VLOOKUP($B180,Miljövärden!$B$1:$H$463,MATCH(D$2,Miljövärden!$B$1:$H$1,0),FALSE)</f>
        <v>28.046500000000002</v>
      </c>
      <c r="E180">
        <f>VLOOKUP($B180,Miljövärden!$B$1:$H$463,MATCH(E$2,Miljövärden!$B$1:$H$1,0),FALSE)</f>
        <v>9.0649599999999992</v>
      </c>
      <c r="F180">
        <f>VLOOKUP($B180,Miljövärden!$B$1:$H$463,MATCH(F$2,Miljövärden!$B$1:$H$1,0),FALSE)</f>
        <v>2.89407E-2</v>
      </c>
      <c r="G180" t="str">
        <f>VLOOKUP($B180,Miljövärden!$B$1:$H$463,MATCH(G$2,Miljövärden!$B$1:$H$1,0),FALSE)</f>
        <v>Ja</v>
      </c>
      <c r="H180" s="7" t="str">
        <f>VLOOKUP($B180,Miljövärden!$B$1:$H$463,MATCH(H$2,Miljövärden!$B$1:$H$1,0),FALSE)</f>
        <v>Ja</v>
      </c>
      <c r="P180" s="17" t="str">
        <f t="shared" si="4"/>
        <v>ja</v>
      </c>
      <c r="R180">
        <f t="shared" si="5"/>
        <v>154</v>
      </c>
    </row>
    <row r="181" spans="1:18" x14ac:dyDescent="0.25">
      <c r="A181" s="2" t="s">
        <v>291</v>
      </c>
      <c r="B181" s="2" t="s">
        <v>292</v>
      </c>
      <c r="C181">
        <f>VLOOKUP($B181,Miljövärden!$B$1:$H$463,MATCH(C$2,Miljövärden!$B$1:$H$1,0),FALSE)</f>
        <v>0.16031500000000001</v>
      </c>
      <c r="D181">
        <f>VLOOKUP($B181,Miljövärden!$B$1:$H$463,MATCH(D$2,Miljövärden!$B$1:$H$1,0),FALSE)</f>
        <v>12.0901</v>
      </c>
      <c r="E181">
        <f>VLOOKUP($B181,Miljövärden!$B$1:$H$463,MATCH(E$2,Miljövärden!$B$1:$H$1,0),FALSE)</f>
        <v>16.8841</v>
      </c>
      <c r="F181">
        <f>VLOOKUP($B181,Miljövärden!$B$1:$H$463,MATCH(F$2,Miljövärden!$B$1:$H$1,0),FALSE)</f>
        <v>1.3443800000000001E-2</v>
      </c>
      <c r="G181" t="str">
        <f>VLOOKUP($B181,Miljövärden!$B$1:$H$463,MATCH(G$2,Miljövärden!$B$1:$H$1,0),FALSE)</f>
        <v>Ja</v>
      </c>
      <c r="H181" s="7" t="str">
        <f>VLOOKUP($B181,Miljövärden!$B$1:$H$463,MATCH(H$2,Miljövärden!$B$1:$H$1,0),FALSE)</f>
        <v>Ja</v>
      </c>
      <c r="P181" s="17" t="str">
        <f t="shared" si="4"/>
        <v>ja</v>
      </c>
      <c r="R181">
        <f t="shared" si="5"/>
        <v>155</v>
      </c>
    </row>
    <row r="182" spans="1:18" x14ac:dyDescent="0.25">
      <c r="A182" s="2" t="s">
        <v>291</v>
      </c>
      <c r="B182" s="2" t="s">
        <v>293</v>
      </c>
      <c r="C182">
        <f>VLOOKUP($B182,Miljövärden!$B$1:$H$463,MATCH(C$2,Miljövärden!$B$1:$H$1,0),FALSE)</f>
        <v>7.9574599999999995E-2</v>
      </c>
      <c r="D182">
        <f>VLOOKUP($B182,Miljövärden!$B$1:$H$463,MATCH(D$2,Miljövärden!$B$1:$H$1,0),FALSE)</f>
        <v>13.540900000000001</v>
      </c>
      <c r="E182">
        <f>VLOOKUP($B182,Miljövärden!$B$1:$H$463,MATCH(E$2,Miljövärden!$B$1:$H$1,0),FALSE)</f>
        <v>10.406599999999999</v>
      </c>
      <c r="F182">
        <f>VLOOKUP($B182,Miljövärden!$B$1:$H$463,MATCH(F$2,Miljövärden!$B$1:$H$1,0),FALSE)</f>
        <v>1.35719E-2</v>
      </c>
      <c r="G182" t="str">
        <f>VLOOKUP($B182,Miljövärden!$B$1:$H$463,MATCH(G$2,Miljövärden!$B$1:$H$1,0),FALSE)</f>
        <v>Ja</v>
      </c>
      <c r="H182" s="7" t="str">
        <f>VLOOKUP($B182,Miljövärden!$B$1:$H$463,MATCH(H$2,Miljövärden!$B$1:$H$1,0),FALSE)</f>
        <v>Ja</v>
      </c>
      <c r="P182" s="17" t="str">
        <f t="shared" si="4"/>
        <v>ja</v>
      </c>
      <c r="R182">
        <f t="shared" si="5"/>
        <v>156</v>
      </c>
    </row>
    <row r="183" spans="1:18" x14ac:dyDescent="0.25">
      <c r="A183" s="2" t="s">
        <v>291</v>
      </c>
      <c r="B183" s="2" t="s">
        <v>294</v>
      </c>
      <c r="C183">
        <f>VLOOKUP($B183,Miljövärden!$B$1:$H$463,MATCH(C$2,Miljövärden!$B$1:$H$1,0),FALSE)</f>
        <v>0.148647</v>
      </c>
      <c r="D183">
        <f>VLOOKUP($B183,Miljövärden!$B$1:$H$463,MATCH(D$2,Miljövärden!$B$1:$H$1,0),FALSE)</f>
        <v>12.865500000000001</v>
      </c>
      <c r="E183">
        <f>VLOOKUP($B183,Miljövärden!$B$1:$H$463,MATCH(E$2,Miljövärden!$B$1:$H$1,0),FALSE)</f>
        <v>14.820600000000001</v>
      </c>
      <c r="F183">
        <f>VLOOKUP($B183,Miljövärden!$B$1:$H$463,MATCH(F$2,Miljövärden!$B$1:$H$1,0),FALSE)</f>
        <v>2.1163999999999999E-2</v>
      </c>
      <c r="G183" t="str">
        <f>VLOOKUP($B183,Miljövärden!$B$1:$H$463,MATCH(G$2,Miljövärden!$B$1:$H$1,0),FALSE)</f>
        <v>Ja</v>
      </c>
      <c r="H183" s="7" t="str">
        <f>VLOOKUP($B183,Miljövärden!$B$1:$H$463,MATCH(H$2,Miljövärden!$B$1:$H$1,0),FALSE)</f>
        <v>Ja</v>
      </c>
      <c r="P183" s="17" t="str">
        <f t="shared" si="4"/>
        <v>ja</v>
      </c>
      <c r="R183">
        <f t="shared" si="5"/>
        <v>157</v>
      </c>
    </row>
    <row r="184" spans="1:18" x14ac:dyDescent="0.25">
      <c r="A184" s="2" t="s">
        <v>295</v>
      </c>
      <c r="B184" s="2" t="s">
        <v>296</v>
      </c>
      <c r="C184">
        <f>VLOOKUP($B184,Miljövärden!$B$1:$H$463,MATCH(C$2,Miljövärden!$B$1:$H$1,0),FALSE)</f>
        <v>0</v>
      </c>
      <c r="D184">
        <f>VLOOKUP($B184,Miljövärden!$B$1:$H$463,MATCH(D$2,Miljövärden!$B$1:$H$1,0),FALSE)</f>
        <v>0</v>
      </c>
      <c r="E184">
        <f>VLOOKUP($B184,Miljövärden!$B$1:$H$463,MATCH(E$2,Miljövärden!$B$1:$H$1,0),FALSE)</f>
        <v>0</v>
      </c>
      <c r="F184">
        <f>VLOOKUP($B184,Miljövärden!$B$1:$H$463,MATCH(F$2,Miljövärden!$B$1:$H$1,0),FALSE)</f>
        <v>0</v>
      </c>
      <c r="G184" t="str">
        <f>VLOOKUP($B184,Miljövärden!$B$1:$H$463,MATCH(G$2,Miljövärden!$B$1:$H$1,0),FALSE)</f>
        <v>Nej</v>
      </c>
      <c r="H184" s="7" t="str">
        <f>VLOOKUP($B184,Miljövärden!$B$1:$H$463,MATCH(H$2,Miljövärden!$B$1:$H$1,0),FALSE)</f>
        <v>Nej</v>
      </c>
      <c r="P184" s="17" t="str">
        <f t="shared" si="4"/>
        <v>nej</v>
      </c>
      <c r="R184">
        <f t="shared" si="5"/>
        <v>157</v>
      </c>
    </row>
    <row r="185" spans="1:18" x14ac:dyDescent="0.25">
      <c r="A185" s="2" t="s">
        <v>297</v>
      </c>
      <c r="B185" s="2" t="s">
        <v>298</v>
      </c>
      <c r="C185">
        <f>VLOOKUP($B185,Miljövärden!$B$1:$H$463,MATCH(C$2,Miljövärden!$B$1:$H$1,0),FALSE)</f>
        <v>7.3261499999999993E-2</v>
      </c>
      <c r="D185">
        <f>VLOOKUP($B185,Miljövärden!$B$1:$H$463,MATCH(D$2,Miljövärden!$B$1:$H$1,0),FALSE)</f>
        <v>10.786199999999999</v>
      </c>
      <c r="E185">
        <f>VLOOKUP($B185,Miljövärden!$B$1:$H$463,MATCH(E$2,Miljövärden!$B$1:$H$1,0),FALSE)</f>
        <v>3.5770099999999999E-2</v>
      </c>
      <c r="F185">
        <f>VLOOKUP($B185,Miljövärden!$B$1:$H$463,MATCH(F$2,Miljövärden!$B$1:$H$1,0),FALSE)</f>
        <v>1.06716E-2</v>
      </c>
      <c r="G185" t="str">
        <f>VLOOKUP($B185,Miljövärden!$B$1:$H$463,MATCH(G$2,Miljövärden!$B$1:$H$1,0),FALSE)</f>
        <v>Nej</v>
      </c>
      <c r="H185" s="7" t="str">
        <f>VLOOKUP($B185,Miljövärden!$B$1:$H$463,MATCH(H$2,Miljövärden!$B$1:$H$1,0),FALSE)</f>
        <v>Ja</v>
      </c>
      <c r="P185" s="17" t="str">
        <f t="shared" si="4"/>
        <v>ja</v>
      </c>
      <c r="R185">
        <f t="shared" si="5"/>
        <v>158</v>
      </c>
    </row>
    <row r="186" spans="1:18" x14ac:dyDescent="0.25">
      <c r="A186" s="2" t="s">
        <v>299</v>
      </c>
      <c r="B186" s="2" t="s">
        <v>300</v>
      </c>
      <c r="C186">
        <f>VLOOKUP($B186,Miljövärden!$B$1:$H$463,MATCH(C$2,Miljövärden!$B$1:$H$1,0),FALSE)</f>
        <v>0.252502</v>
      </c>
      <c r="D186">
        <f>VLOOKUP($B186,Miljövärden!$B$1:$H$463,MATCH(D$2,Miljövärden!$B$1:$H$1,0),FALSE)</f>
        <v>131.22</v>
      </c>
      <c r="E186">
        <f>VLOOKUP($B186,Miljövärden!$B$1:$H$463,MATCH(E$2,Miljövärden!$B$1:$H$1,0),FALSE)</f>
        <v>4.0113599999999998</v>
      </c>
      <c r="F186">
        <f>VLOOKUP($B186,Miljövärden!$B$1:$H$463,MATCH(F$2,Miljövärden!$B$1:$H$1,0),FALSE)</f>
        <v>3.9303299999999999E-2</v>
      </c>
      <c r="G186" t="str">
        <f>VLOOKUP($B186,Miljövärden!$B$1:$H$463,MATCH(G$2,Miljövärden!$B$1:$H$1,0),FALSE)</f>
        <v>Nej</v>
      </c>
      <c r="H186" s="7" t="str">
        <f>VLOOKUP($B186,Miljövärden!$B$1:$H$463,MATCH(H$2,Miljövärden!$B$1:$H$1,0),FALSE)</f>
        <v>Ja</v>
      </c>
      <c r="P186" s="17" t="str">
        <f t="shared" si="4"/>
        <v>ja</v>
      </c>
      <c r="R186">
        <f t="shared" si="5"/>
        <v>159</v>
      </c>
    </row>
    <row r="187" spans="1:18" x14ac:dyDescent="0.25">
      <c r="A187" s="2" t="s">
        <v>301</v>
      </c>
      <c r="B187" s="2" t="s">
        <v>302</v>
      </c>
      <c r="C187">
        <f>VLOOKUP($B187,Miljövärden!$B$1:$H$463,MATCH(C$2,Miljövärden!$B$1:$H$1,0),FALSE)</f>
        <v>0.12512599999999999</v>
      </c>
      <c r="D187">
        <f>VLOOKUP($B187,Miljövärden!$B$1:$H$463,MATCH(D$2,Miljövärden!$B$1:$H$1,0),FALSE)</f>
        <v>25.669499999999999</v>
      </c>
      <c r="E187">
        <f>VLOOKUP($B187,Miljövärden!$B$1:$H$463,MATCH(E$2,Miljövärden!$B$1:$H$1,0),FALSE)</f>
        <v>9.6978799999999996</v>
      </c>
      <c r="F187">
        <f>VLOOKUP($B187,Miljövärden!$B$1:$H$463,MATCH(F$2,Miljövärden!$B$1:$H$1,0),FALSE)</f>
        <v>1.7109599999999999E-2</v>
      </c>
      <c r="G187" t="str">
        <f>VLOOKUP($B187,Miljövärden!$B$1:$H$463,MATCH(G$2,Miljövärden!$B$1:$H$1,0),FALSE)</f>
        <v>Nej</v>
      </c>
      <c r="H187" s="7" t="str">
        <f>VLOOKUP($B187,Miljövärden!$B$1:$H$463,MATCH(H$2,Miljövärden!$B$1:$H$1,0),FALSE)</f>
        <v>Ja</v>
      </c>
      <c r="P187" s="17" t="str">
        <f t="shared" si="4"/>
        <v>ja</v>
      </c>
      <c r="R187">
        <f t="shared" si="5"/>
        <v>160</v>
      </c>
    </row>
    <row r="188" spans="1:18" x14ac:dyDescent="0.25">
      <c r="A188" s="2" t="s">
        <v>303</v>
      </c>
      <c r="B188" s="2" t="s">
        <v>304</v>
      </c>
      <c r="C188">
        <f>VLOOKUP($B188,Miljövärden!$B$1:$H$463,MATCH(C$2,Miljövärden!$B$1:$H$1,0),FALSE)</f>
        <v>4.4922999999999998E-2</v>
      </c>
      <c r="D188">
        <f>VLOOKUP($B188,Miljövärden!$B$1:$H$463,MATCH(D$2,Miljövärden!$B$1:$H$1,0),FALSE)</f>
        <v>9.1269399999999994</v>
      </c>
      <c r="E188">
        <f>VLOOKUP($B188,Miljövärden!$B$1:$H$463,MATCH(E$2,Miljövärden!$B$1:$H$1,0),FALSE)</f>
        <v>0.74574700000000005</v>
      </c>
      <c r="F188">
        <f>VLOOKUP($B188,Miljövärden!$B$1:$H$463,MATCH(F$2,Miljövärden!$B$1:$H$1,0),FALSE)</f>
        <v>2.6208100000000002E-2</v>
      </c>
      <c r="G188" t="str">
        <f>VLOOKUP($B188,Miljövärden!$B$1:$H$463,MATCH(G$2,Miljövärden!$B$1:$H$1,0),FALSE)</f>
        <v>Ja</v>
      </c>
      <c r="H188" s="7" t="str">
        <f>VLOOKUP($B188,Miljövärden!$B$1:$H$463,MATCH(H$2,Miljövärden!$B$1:$H$1,0),FALSE)</f>
        <v>Ja</v>
      </c>
      <c r="P188" s="17" t="str">
        <f t="shared" si="4"/>
        <v>ja</v>
      </c>
      <c r="R188">
        <f t="shared" si="5"/>
        <v>161</v>
      </c>
    </row>
    <row r="189" spans="1:18" x14ac:dyDescent="0.25">
      <c r="A189" s="2" t="s">
        <v>303</v>
      </c>
      <c r="B189" s="2" t="s">
        <v>305</v>
      </c>
      <c r="C189">
        <f>VLOOKUP($B189,Miljövärden!$B$1:$H$463,MATCH(C$2,Miljövärden!$B$1:$H$1,0),FALSE)</f>
        <v>0.251556</v>
      </c>
      <c r="D189">
        <f>VLOOKUP($B189,Miljövärden!$B$1:$H$463,MATCH(D$2,Miljövärden!$B$1:$H$1,0),FALSE)</f>
        <v>6.3183100000000003</v>
      </c>
      <c r="E189">
        <f>VLOOKUP($B189,Miljövärden!$B$1:$H$463,MATCH(E$2,Miljövärden!$B$1:$H$1,0),FALSE)</f>
        <v>2.99823</v>
      </c>
      <c r="F189">
        <f>VLOOKUP($B189,Miljövärden!$B$1:$H$463,MATCH(F$2,Miljövärden!$B$1:$H$1,0),FALSE)</f>
        <v>1.7475399999999999E-2</v>
      </c>
      <c r="G189" t="str">
        <f>VLOOKUP($B189,Miljövärden!$B$1:$H$463,MATCH(G$2,Miljövärden!$B$1:$H$1,0),FALSE)</f>
        <v>Ja</v>
      </c>
      <c r="H189" s="7" t="str">
        <f>VLOOKUP($B189,Miljövärden!$B$1:$H$463,MATCH(H$2,Miljövärden!$B$1:$H$1,0),FALSE)</f>
        <v>Ja</v>
      </c>
      <c r="P189" s="17" t="str">
        <f t="shared" si="4"/>
        <v>ja</v>
      </c>
      <c r="R189">
        <f t="shared" si="5"/>
        <v>162</v>
      </c>
    </row>
    <row r="190" spans="1:18" x14ac:dyDescent="0.25">
      <c r="A190" s="2" t="s">
        <v>303</v>
      </c>
      <c r="B190" s="2" t="s">
        <v>306</v>
      </c>
      <c r="C190" t="str">
        <f>VLOOKUP($B190,Miljövärden!$B$1:$H$463,MATCH(C$2,Miljövärden!$B$1:$H$1,0),FALSE)</f>
        <v/>
      </c>
      <c r="D190" t="str">
        <f>VLOOKUP($B190,Miljövärden!$B$1:$H$463,MATCH(D$2,Miljövärden!$B$1:$H$1,0),FALSE)</f>
        <v/>
      </c>
      <c r="E190" t="str">
        <f>VLOOKUP($B190,Miljövärden!$B$1:$H$463,MATCH(E$2,Miljövärden!$B$1:$H$1,0),FALSE)</f>
        <v/>
      </c>
      <c r="F190" t="str">
        <f>VLOOKUP($B190,Miljövärden!$B$1:$H$463,MATCH(F$2,Miljövärden!$B$1:$H$1,0),FALSE)</f>
        <v/>
      </c>
      <c r="G190" t="str">
        <f>VLOOKUP($B190,Miljövärden!$B$1:$H$463,MATCH(G$2,Miljövärden!$B$1:$H$1,0),FALSE)</f>
        <v>Nej</v>
      </c>
      <c r="H190" s="7" t="str">
        <f>VLOOKUP($B190,Miljövärden!$B$1:$H$463,MATCH(H$2,Miljövärden!$B$1:$H$1,0),FALSE)</f>
        <v>Nej</v>
      </c>
      <c r="P190" s="17" t="str">
        <f t="shared" si="4"/>
        <v>nej</v>
      </c>
      <c r="R190">
        <f t="shared" si="5"/>
        <v>162</v>
      </c>
    </row>
    <row r="191" spans="1:18" x14ac:dyDescent="0.25">
      <c r="A191" s="2" t="s">
        <v>303</v>
      </c>
      <c r="B191" s="2" t="s">
        <v>307</v>
      </c>
      <c r="C191">
        <f>VLOOKUP($B191,Miljövärden!$B$1:$H$463,MATCH(C$2,Miljövärden!$B$1:$H$1,0),FALSE)</f>
        <v>0.20285900000000001</v>
      </c>
      <c r="D191">
        <f>VLOOKUP($B191,Miljövärden!$B$1:$H$463,MATCH(D$2,Miljövärden!$B$1:$H$1,0),FALSE)</f>
        <v>26.7194</v>
      </c>
      <c r="E191">
        <f>VLOOKUP($B191,Miljövärden!$B$1:$H$463,MATCH(E$2,Miljövärden!$B$1:$H$1,0),FALSE)</f>
        <v>4.3500899999999998</v>
      </c>
      <c r="F191">
        <f>VLOOKUP($B191,Miljövärden!$B$1:$H$463,MATCH(F$2,Miljövärden!$B$1:$H$1,0),FALSE)</f>
        <v>8.4139199999999997E-2</v>
      </c>
      <c r="G191" t="str">
        <f>VLOOKUP($B191,Miljövärden!$B$1:$H$463,MATCH(G$2,Miljövärden!$B$1:$H$1,0),FALSE)</f>
        <v>Ja</v>
      </c>
      <c r="H191" s="7" t="str">
        <f>VLOOKUP($B191,Miljövärden!$B$1:$H$463,MATCH(H$2,Miljövärden!$B$1:$H$1,0),FALSE)</f>
        <v>Ja</v>
      </c>
      <c r="P191" s="17" t="str">
        <f t="shared" si="4"/>
        <v>ja</v>
      </c>
      <c r="R191">
        <f t="shared" si="5"/>
        <v>163</v>
      </c>
    </row>
    <row r="192" spans="1:18" x14ac:dyDescent="0.25">
      <c r="A192" s="2" t="s">
        <v>308</v>
      </c>
      <c r="B192" s="2" t="s">
        <v>309</v>
      </c>
      <c r="C192">
        <f>VLOOKUP($B192,Miljövärden!$B$1:$H$463,MATCH(C$2,Miljövärden!$B$1:$H$1,0),FALSE)</f>
        <v>0.38402999999999998</v>
      </c>
      <c r="D192">
        <f>VLOOKUP($B192,Miljövärden!$B$1:$H$463,MATCH(D$2,Miljövärden!$B$1:$H$1,0),FALSE)</f>
        <v>197.00399999999999</v>
      </c>
      <c r="E192">
        <f>VLOOKUP($B192,Miljövärden!$B$1:$H$463,MATCH(E$2,Miljövärden!$B$1:$H$1,0),FALSE)</f>
        <v>14.3657</v>
      </c>
      <c r="F192">
        <f>VLOOKUP($B192,Miljövärden!$B$1:$H$463,MATCH(F$2,Miljövärden!$B$1:$H$1,0),FALSE)</f>
        <v>1.28442E-2</v>
      </c>
      <c r="G192" t="str">
        <f>VLOOKUP($B192,Miljövärden!$B$1:$H$463,MATCH(G$2,Miljövärden!$B$1:$H$1,0),FALSE)</f>
        <v>Nej</v>
      </c>
      <c r="H192" s="7" t="str">
        <f>VLOOKUP($B192,Miljövärden!$B$1:$H$463,MATCH(H$2,Miljövärden!$B$1:$H$1,0),FALSE)</f>
        <v>Ja</v>
      </c>
      <c r="P192" s="17" t="str">
        <f t="shared" si="4"/>
        <v>ja</v>
      </c>
      <c r="R192">
        <f t="shared" si="5"/>
        <v>164</v>
      </c>
    </row>
    <row r="193" spans="1:18" x14ac:dyDescent="0.25">
      <c r="A193" s="2" t="s">
        <v>310</v>
      </c>
      <c r="B193" s="2" t="s">
        <v>311</v>
      </c>
      <c r="C193">
        <f>VLOOKUP($B193,Miljövärden!$B$1:$H$463,MATCH(C$2,Miljövärden!$B$1:$H$1,0),FALSE)</f>
        <v>9.0525599999999998E-2</v>
      </c>
      <c r="D193">
        <f>VLOOKUP($B193,Miljövärden!$B$1:$H$463,MATCH(D$2,Miljövärden!$B$1:$H$1,0),FALSE)</f>
        <v>13.754200000000001</v>
      </c>
      <c r="E193">
        <f>VLOOKUP($B193,Miljövärden!$B$1:$H$463,MATCH(E$2,Miljövärden!$B$1:$H$1,0),FALSE)</f>
        <v>10.9099</v>
      </c>
      <c r="F193">
        <f>VLOOKUP($B193,Miljövärden!$B$1:$H$463,MATCH(F$2,Miljövärden!$B$1:$H$1,0),FALSE)</f>
        <v>6.5274199999999999E-3</v>
      </c>
      <c r="G193" t="str">
        <f>VLOOKUP($B193,Miljövärden!$B$1:$H$463,MATCH(G$2,Miljövärden!$B$1:$H$1,0),FALSE)</f>
        <v>Nej</v>
      </c>
      <c r="H193" s="7" t="str">
        <f>VLOOKUP($B193,Miljövärden!$B$1:$H$463,MATCH(H$2,Miljövärden!$B$1:$H$1,0),FALSE)</f>
        <v>Ja</v>
      </c>
      <c r="P193" s="17" t="str">
        <f t="shared" si="4"/>
        <v>ja</v>
      </c>
      <c r="R193">
        <f t="shared" si="5"/>
        <v>165</v>
      </c>
    </row>
    <row r="194" spans="1:18" x14ac:dyDescent="0.25">
      <c r="A194" s="2" t="s">
        <v>310</v>
      </c>
      <c r="B194" s="2" t="s">
        <v>312</v>
      </c>
      <c r="C194">
        <f>VLOOKUP($B194,Miljövärden!$B$1:$H$463,MATCH(C$2,Miljövärden!$B$1:$H$1,0),FALSE)</f>
        <v>9.9458299999999999E-2</v>
      </c>
      <c r="D194">
        <f>VLOOKUP($B194,Miljövärden!$B$1:$H$463,MATCH(D$2,Miljövärden!$B$1:$H$1,0),FALSE)</f>
        <v>17.571999999999999</v>
      </c>
      <c r="E194">
        <f>VLOOKUP($B194,Miljövärden!$B$1:$H$463,MATCH(E$2,Miljövärden!$B$1:$H$1,0),FALSE)</f>
        <v>7.7307300000000003</v>
      </c>
      <c r="F194">
        <f>VLOOKUP($B194,Miljövärden!$B$1:$H$463,MATCH(F$2,Miljövärden!$B$1:$H$1,0),FALSE)</f>
        <v>2.5004200000000001E-2</v>
      </c>
      <c r="G194" t="str">
        <f>VLOOKUP($B194,Miljövärden!$B$1:$H$463,MATCH(G$2,Miljövärden!$B$1:$H$1,0),FALSE)</f>
        <v>Nej</v>
      </c>
      <c r="H194" s="7" t="str">
        <f>VLOOKUP($B194,Miljövärden!$B$1:$H$463,MATCH(H$2,Miljövärden!$B$1:$H$1,0),FALSE)</f>
        <v>Ja</v>
      </c>
      <c r="P194" s="17" t="str">
        <f t="shared" si="4"/>
        <v>ja</v>
      </c>
      <c r="R194">
        <f t="shared" si="5"/>
        <v>166</v>
      </c>
    </row>
    <row r="195" spans="1:18" x14ac:dyDescent="0.25">
      <c r="A195" s="2" t="s">
        <v>310</v>
      </c>
      <c r="B195" s="2" t="s">
        <v>313</v>
      </c>
      <c r="C195">
        <f>VLOOKUP($B195,Miljövärden!$B$1:$H$463,MATCH(C$2,Miljövärden!$B$1:$H$1,0),FALSE)</f>
        <v>7.5328300000000001E-2</v>
      </c>
      <c r="D195">
        <f>VLOOKUP($B195,Miljövärden!$B$1:$H$463,MATCH(D$2,Miljövärden!$B$1:$H$1,0),FALSE)</f>
        <v>10.2036</v>
      </c>
      <c r="E195">
        <f>VLOOKUP($B195,Miljövärden!$B$1:$H$463,MATCH(E$2,Miljövärden!$B$1:$H$1,0),FALSE)</f>
        <v>7.7855800000000004</v>
      </c>
      <c r="F195">
        <f>VLOOKUP($B195,Miljövärden!$B$1:$H$463,MATCH(F$2,Miljövärden!$B$1:$H$1,0),FALSE)</f>
        <v>3.7861600000000002E-4</v>
      </c>
      <c r="G195" t="str">
        <f>VLOOKUP($B195,Miljövärden!$B$1:$H$463,MATCH(G$2,Miljövärden!$B$1:$H$1,0),FALSE)</f>
        <v>Nej</v>
      </c>
      <c r="H195" s="7" t="str">
        <f>VLOOKUP($B195,Miljövärden!$B$1:$H$463,MATCH(H$2,Miljövärden!$B$1:$H$1,0),FALSE)</f>
        <v>Ja</v>
      </c>
      <c r="P195" s="17" t="str">
        <f t="shared" ref="P195:P258" si="6">IF(K195="x","nej",
IF(L195="x","ja",
IF(H195="ja","ja","nej")))</f>
        <v>ja</v>
      </c>
      <c r="R195">
        <f t="shared" si="5"/>
        <v>167</v>
      </c>
    </row>
    <row r="196" spans="1:18" x14ac:dyDescent="0.25">
      <c r="A196" s="2" t="s">
        <v>314</v>
      </c>
      <c r="B196" s="2" t="s">
        <v>315</v>
      </c>
      <c r="C196">
        <f>VLOOKUP($B196,Miljövärden!$B$1:$H$463,MATCH(C$2,Miljövärden!$B$1:$H$1,0),FALSE)</f>
        <v>6.2732499999999997E-2</v>
      </c>
      <c r="D196">
        <f>VLOOKUP($B196,Miljövärden!$B$1:$H$463,MATCH(D$2,Miljövärden!$B$1:$H$1,0),FALSE)</f>
        <v>14.9992</v>
      </c>
      <c r="E196">
        <f>VLOOKUP($B196,Miljövärden!$B$1:$H$463,MATCH(E$2,Miljövärden!$B$1:$H$1,0),FALSE)</f>
        <v>1.38087</v>
      </c>
      <c r="F196">
        <f>VLOOKUP($B196,Miljövärden!$B$1:$H$463,MATCH(F$2,Miljövärden!$B$1:$H$1,0),FALSE)</f>
        <v>4.3662399999999997E-2</v>
      </c>
      <c r="G196" t="str">
        <f>VLOOKUP($B196,Miljövärden!$B$1:$H$463,MATCH(G$2,Miljövärden!$B$1:$H$1,0),FALSE)</f>
        <v>Ja</v>
      </c>
      <c r="H196" s="7" t="str">
        <f>VLOOKUP($B196,Miljövärden!$B$1:$H$463,MATCH(H$2,Miljövärden!$B$1:$H$1,0),FALSE)</f>
        <v>Ja</v>
      </c>
      <c r="P196" s="17" t="str">
        <f t="shared" si="6"/>
        <v>ja</v>
      </c>
      <c r="R196">
        <f t="shared" si="5"/>
        <v>168</v>
      </c>
    </row>
    <row r="197" spans="1:18" x14ac:dyDescent="0.25">
      <c r="A197" s="2" t="s">
        <v>314</v>
      </c>
      <c r="B197" s="2" t="s">
        <v>316</v>
      </c>
      <c r="C197">
        <f>VLOOKUP($B197,Miljövärden!$B$1:$H$463,MATCH(C$2,Miljövärden!$B$1:$H$1,0),FALSE)</f>
        <v>0.13780500000000001</v>
      </c>
      <c r="D197">
        <f>VLOOKUP($B197,Miljövärden!$B$1:$H$463,MATCH(D$2,Miljövärden!$B$1:$H$1,0),FALSE)</f>
        <v>22.0275</v>
      </c>
      <c r="E197">
        <f>VLOOKUP($B197,Miljövärden!$B$1:$H$463,MATCH(E$2,Miljövärden!$B$1:$H$1,0),FALSE)</f>
        <v>13.748699999999999</v>
      </c>
      <c r="F197">
        <f>VLOOKUP($B197,Miljövärden!$B$1:$H$463,MATCH(F$2,Miljövärden!$B$1:$H$1,0),FALSE)</f>
        <v>3.1152599999999999E-2</v>
      </c>
      <c r="G197" t="str">
        <f>VLOOKUP($B197,Miljövärden!$B$1:$H$463,MATCH(G$2,Miljövärden!$B$1:$H$1,0),FALSE)</f>
        <v>Ja</v>
      </c>
      <c r="H197" s="7" t="str">
        <f>VLOOKUP($B197,Miljövärden!$B$1:$H$463,MATCH(H$2,Miljövärden!$B$1:$H$1,0),FALSE)</f>
        <v>Ja</v>
      </c>
      <c r="P197" s="17" t="str">
        <f t="shared" si="6"/>
        <v>ja</v>
      </c>
      <c r="R197">
        <f t="shared" ref="R197:R260" si="7">IF(ISERROR(P197),R196,IF(P197="ja",R196+1,R196))</f>
        <v>169</v>
      </c>
    </row>
    <row r="198" spans="1:18" x14ac:dyDescent="0.25">
      <c r="A198" s="2" t="s">
        <v>317</v>
      </c>
      <c r="B198" s="13" t="s">
        <v>1022</v>
      </c>
      <c r="C198">
        <f>VLOOKUP($B198,Miljövärden!$B$1:$H$463,MATCH(C$2,Miljövärden!$B$1:$H$1,0),FALSE)</f>
        <v>0</v>
      </c>
      <c r="D198">
        <f>VLOOKUP($B198,Miljövärden!$B$1:$H$463,MATCH(D$2,Miljövärden!$B$1:$H$1,0),FALSE)</f>
        <v>0</v>
      </c>
      <c r="E198">
        <f>VLOOKUP($B198,Miljövärden!$B$1:$H$463,MATCH(E$2,Miljövärden!$B$1:$H$1,0),FALSE)</f>
        <v>0</v>
      </c>
      <c r="F198">
        <f>VLOOKUP($B198,Miljövärden!$B$1:$H$463,MATCH(F$2,Miljövärden!$B$1:$H$1,0),FALSE)</f>
        <v>0</v>
      </c>
      <c r="G198" t="str">
        <f>VLOOKUP($B198,Miljövärden!$B$1:$H$463,MATCH(G$2,Miljövärden!$B$1:$H$1,0),FALSE)</f>
        <v>Nej</v>
      </c>
      <c r="H198" s="7" t="str">
        <f>VLOOKUP($B198,Miljövärden!$B$1:$H$463,MATCH(H$2,Miljövärden!$B$1:$H$1,0),FALSE)</f>
        <v>Nej</v>
      </c>
      <c r="P198" s="17" t="str">
        <f t="shared" si="6"/>
        <v>nej</v>
      </c>
      <c r="R198">
        <f t="shared" si="7"/>
        <v>169</v>
      </c>
    </row>
    <row r="199" spans="1:18" x14ac:dyDescent="0.25">
      <c r="A199" s="2" t="s">
        <v>319</v>
      </c>
      <c r="B199" s="2" t="s">
        <v>320</v>
      </c>
      <c r="C199">
        <f>VLOOKUP($B199,Miljövärden!$B$1:$H$463,MATCH(C$2,Miljövärden!$B$1:$H$1,0),FALSE)</f>
        <v>3.4447899999999997E-2</v>
      </c>
      <c r="D199">
        <f>VLOOKUP($B199,Miljövärden!$B$1:$H$463,MATCH(D$2,Miljövärden!$B$1:$H$1,0),FALSE)</f>
        <v>10.052</v>
      </c>
      <c r="E199">
        <f>VLOOKUP($B199,Miljövärden!$B$1:$H$463,MATCH(E$2,Miljövärden!$B$1:$H$1,0),FALSE)</f>
        <v>7.0495200000000002</v>
      </c>
      <c r="F199">
        <f>VLOOKUP($B199,Miljövärden!$B$1:$H$463,MATCH(F$2,Miljövärden!$B$1:$H$1,0),FALSE)</f>
        <v>3.35264E-3</v>
      </c>
      <c r="G199" t="str">
        <f>VLOOKUP($B199,Miljövärden!$B$1:$H$463,MATCH(G$2,Miljövärden!$B$1:$H$1,0),FALSE)</f>
        <v>Ja</v>
      </c>
      <c r="H199" s="7" t="str">
        <f>VLOOKUP($B199,Miljövärden!$B$1:$H$463,MATCH(H$2,Miljövärden!$B$1:$H$1,0),FALSE)</f>
        <v>Ja</v>
      </c>
      <c r="P199" s="17" t="str">
        <f t="shared" si="6"/>
        <v>ja</v>
      </c>
      <c r="R199">
        <f t="shared" si="7"/>
        <v>170</v>
      </c>
    </row>
    <row r="200" spans="1:18" x14ac:dyDescent="0.25">
      <c r="A200" s="2" t="s">
        <v>321</v>
      </c>
      <c r="B200" s="2" t="s">
        <v>322</v>
      </c>
      <c r="C200">
        <f>VLOOKUP($B200,Miljövärden!$B$1:$H$463,MATCH(C$2,Miljövärden!$B$1:$H$1,0),FALSE)</f>
        <v>5.1312700000000003E-2</v>
      </c>
      <c r="D200">
        <f>VLOOKUP($B200,Miljövärden!$B$1:$H$463,MATCH(D$2,Miljövärden!$B$1:$H$1,0),FALSE)</f>
        <v>13.820600000000001</v>
      </c>
      <c r="E200">
        <f>VLOOKUP($B200,Miljövärden!$B$1:$H$463,MATCH(E$2,Miljövärden!$B$1:$H$1,0),FALSE)</f>
        <v>8.3041499999999999</v>
      </c>
      <c r="F200">
        <f>VLOOKUP($B200,Miljövärden!$B$1:$H$463,MATCH(F$2,Miljövärden!$B$1:$H$1,0),FALSE)</f>
        <v>1.0534200000000001E-2</v>
      </c>
      <c r="G200" t="str">
        <f>VLOOKUP($B200,Miljövärden!$B$1:$H$463,MATCH(G$2,Miljövärden!$B$1:$H$1,0),FALSE)</f>
        <v>Ja</v>
      </c>
      <c r="H200" s="7" t="str">
        <f>VLOOKUP($B200,Miljövärden!$B$1:$H$463,MATCH(H$2,Miljövärden!$B$1:$H$1,0),FALSE)</f>
        <v>Ja</v>
      </c>
      <c r="P200" s="17" t="str">
        <f t="shared" si="6"/>
        <v>ja</v>
      </c>
      <c r="R200">
        <f t="shared" si="7"/>
        <v>171</v>
      </c>
    </row>
    <row r="201" spans="1:18" x14ac:dyDescent="0.25">
      <c r="A201" s="2" t="s">
        <v>321</v>
      </c>
      <c r="B201" s="2" t="s">
        <v>323</v>
      </c>
      <c r="C201">
        <f>VLOOKUP($B201,Miljövärden!$B$1:$H$463,MATCH(C$2,Miljövärden!$B$1:$H$1,0),FALSE)</f>
        <v>8.4490099999999999E-2</v>
      </c>
      <c r="D201">
        <f>VLOOKUP($B201,Miljövärden!$B$1:$H$463,MATCH(D$2,Miljövärden!$B$1:$H$1,0),FALSE)</f>
        <v>15.2339</v>
      </c>
      <c r="E201">
        <f>VLOOKUP($B201,Miljövärden!$B$1:$H$463,MATCH(E$2,Miljövärden!$B$1:$H$1,0),FALSE)</f>
        <v>12.120100000000001</v>
      </c>
      <c r="F201">
        <f>VLOOKUP($B201,Miljövärden!$B$1:$H$463,MATCH(F$2,Miljövärden!$B$1:$H$1,0),FALSE)</f>
        <v>9.8450299999999994E-3</v>
      </c>
      <c r="G201" t="str">
        <f>VLOOKUP($B201,Miljövärden!$B$1:$H$463,MATCH(G$2,Miljövärden!$B$1:$H$1,0),FALSE)</f>
        <v>Ja</v>
      </c>
      <c r="H201" s="7" t="str">
        <f>VLOOKUP($B201,Miljövärden!$B$1:$H$463,MATCH(H$2,Miljövärden!$B$1:$H$1,0),FALSE)</f>
        <v>Ja</v>
      </c>
      <c r="P201" s="17" t="str">
        <f t="shared" si="6"/>
        <v>ja</v>
      </c>
      <c r="R201">
        <f t="shared" si="7"/>
        <v>172</v>
      </c>
    </row>
    <row r="202" spans="1:18" x14ac:dyDescent="0.25">
      <c r="A202" s="2" t="s">
        <v>321</v>
      </c>
      <c r="B202" s="2" t="s">
        <v>324</v>
      </c>
      <c r="C202">
        <f>VLOOKUP($B202,Miljövärden!$B$1:$H$463,MATCH(C$2,Miljövärden!$B$1:$H$1,0),FALSE)</f>
        <v>0.17649400000000001</v>
      </c>
      <c r="D202">
        <f>VLOOKUP($B202,Miljövärden!$B$1:$H$463,MATCH(D$2,Miljövärden!$B$1:$H$1,0),FALSE)</f>
        <v>12.9819</v>
      </c>
      <c r="E202">
        <f>VLOOKUP($B202,Miljövärden!$B$1:$H$463,MATCH(E$2,Miljövärden!$B$1:$H$1,0),FALSE)</f>
        <v>18.790600000000001</v>
      </c>
      <c r="F202">
        <f>VLOOKUP($B202,Miljövärden!$B$1:$H$463,MATCH(F$2,Miljövärden!$B$1:$H$1,0),FALSE)</f>
        <v>1.32409E-2</v>
      </c>
      <c r="G202" t="str">
        <f>VLOOKUP($B202,Miljövärden!$B$1:$H$463,MATCH(G$2,Miljövärden!$B$1:$H$1,0),FALSE)</f>
        <v>Ja</v>
      </c>
      <c r="H202" s="7" t="str">
        <f>VLOOKUP($B202,Miljövärden!$B$1:$H$463,MATCH(H$2,Miljövärden!$B$1:$H$1,0),FALSE)</f>
        <v>Ja</v>
      </c>
      <c r="P202" s="17" t="str">
        <f t="shared" si="6"/>
        <v>ja</v>
      </c>
      <c r="R202">
        <f t="shared" si="7"/>
        <v>173</v>
      </c>
    </row>
    <row r="203" spans="1:18" x14ac:dyDescent="0.25">
      <c r="A203" s="2" t="s">
        <v>327</v>
      </c>
      <c r="B203" s="2" t="s">
        <v>328</v>
      </c>
      <c r="C203">
        <f>VLOOKUP($B203,Miljövärden!$B$1:$H$463,MATCH(C$2,Miljövärden!$B$1:$H$1,0),FALSE)</f>
        <v>0.177484</v>
      </c>
      <c r="D203">
        <f>VLOOKUP($B203,Miljövärden!$B$1:$H$463,MATCH(D$2,Miljövärden!$B$1:$H$1,0),FALSE)</f>
        <v>67.219899999999996</v>
      </c>
      <c r="E203">
        <f>VLOOKUP($B203,Miljövärden!$B$1:$H$463,MATCH(E$2,Miljövärden!$B$1:$H$1,0),FALSE)</f>
        <v>8.5231499999999993</v>
      </c>
      <c r="F203">
        <f>VLOOKUP($B203,Miljövärden!$B$1:$H$463,MATCH(F$2,Miljövärden!$B$1:$H$1,0),FALSE)</f>
        <v>6.9923399999999997E-2</v>
      </c>
      <c r="G203" t="str">
        <f>VLOOKUP($B203,Miljövärden!$B$1:$H$463,MATCH(G$2,Miljövärden!$B$1:$H$1,0),FALSE)</f>
        <v>Ja</v>
      </c>
      <c r="H203" s="7" t="str">
        <f>VLOOKUP($B203,Miljövärden!$B$1:$H$463,MATCH(H$2,Miljövärden!$B$1:$H$1,0),FALSE)</f>
        <v>Ja</v>
      </c>
      <c r="P203" s="17" t="str">
        <f t="shared" si="6"/>
        <v>ja</v>
      </c>
      <c r="R203">
        <f t="shared" si="7"/>
        <v>174</v>
      </c>
    </row>
    <row r="204" spans="1:18" x14ac:dyDescent="0.25">
      <c r="A204" s="2" t="s">
        <v>329</v>
      </c>
      <c r="B204" s="2" t="s">
        <v>330</v>
      </c>
      <c r="C204">
        <f>VLOOKUP($B204,Miljövärden!$B$1:$H$463,MATCH(C$2,Miljövärden!$B$1:$H$1,0),FALSE)</f>
        <v>0.13515199999999999</v>
      </c>
      <c r="D204">
        <f>VLOOKUP($B204,Miljövärden!$B$1:$H$463,MATCH(D$2,Miljövärden!$B$1:$H$1,0),FALSE)</f>
        <v>22.448899999999998</v>
      </c>
      <c r="E204">
        <f>VLOOKUP($B204,Miljövärden!$B$1:$H$463,MATCH(E$2,Miljövärden!$B$1:$H$1,0),FALSE)</f>
        <v>11.2384</v>
      </c>
      <c r="F204">
        <f>VLOOKUP($B204,Miljövärden!$B$1:$H$463,MATCH(F$2,Miljövärden!$B$1:$H$1,0),FALSE)</f>
        <v>9.82916E-3</v>
      </c>
      <c r="G204" t="str">
        <f>VLOOKUP($B204,Miljövärden!$B$1:$H$463,MATCH(G$2,Miljövärden!$B$1:$H$1,0),FALSE)</f>
        <v>Nej</v>
      </c>
      <c r="H204" s="7" t="str">
        <f>VLOOKUP($B204,Miljövärden!$B$1:$H$463,MATCH(H$2,Miljövärden!$B$1:$H$1,0),FALSE)</f>
        <v>Ja</v>
      </c>
      <c r="P204" s="17" t="str">
        <f t="shared" si="6"/>
        <v>ja</v>
      </c>
      <c r="R204">
        <f t="shared" si="7"/>
        <v>175</v>
      </c>
    </row>
    <row r="205" spans="1:18" x14ac:dyDescent="0.25">
      <c r="A205" s="2" t="s">
        <v>331</v>
      </c>
      <c r="B205" s="2" t="s">
        <v>332</v>
      </c>
      <c r="C205">
        <f>VLOOKUP($B205,Miljövärden!$B$1:$H$463,MATCH(C$2,Miljövärden!$B$1:$H$1,0),FALSE)</f>
        <v>0</v>
      </c>
      <c r="D205">
        <f>VLOOKUP($B205,Miljövärden!$B$1:$H$463,MATCH(D$2,Miljövärden!$B$1:$H$1,0),FALSE)</f>
        <v>0</v>
      </c>
      <c r="E205">
        <f>VLOOKUP($B205,Miljövärden!$B$1:$H$463,MATCH(E$2,Miljövärden!$B$1:$H$1,0),FALSE)</f>
        <v>0</v>
      </c>
      <c r="F205">
        <f>VLOOKUP($B205,Miljövärden!$B$1:$H$463,MATCH(F$2,Miljövärden!$B$1:$H$1,0),FALSE)</f>
        <v>0</v>
      </c>
      <c r="G205" t="str">
        <f>VLOOKUP($B205,Miljövärden!$B$1:$H$463,MATCH(G$2,Miljövärden!$B$1:$H$1,0),FALSE)</f>
        <v>Nej</v>
      </c>
      <c r="H205" s="7" t="str">
        <f>VLOOKUP($B205,Miljövärden!$B$1:$H$463,MATCH(H$2,Miljövärden!$B$1:$H$1,0),FALSE)</f>
        <v>Nej</v>
      </c>
      <c r="P205" s="17" t="str">
        <f t="shared" si="6"/>
        <v>nej</v>
      </c>
      <c r="R205">
        <f t="shared" si="7"/>
        <v>175</v>
      </c>
    </row>
    <row r="206" spans="1:18" x14ac:dyDescent="0.25">
      <c r="A206" s="2" t="s">
        <v>333</v>
      </c>
      <c r="B206" s="2" t="s">
        <v>334</v>
      </c>
      <c r="C206">
        <f>VLOOKUP($B206,Miljövärden!$B$1:$H$463,MATCH(C$2,Miljövärden!$B$1:$H$1,0),FALSE)</f>
        <v>0.13272700000000001</v>
      </c>
      <c r="D206">
        <f>VLOOKUP($B206,Miljövärden!$B$1:$H$463,MATCH(D$2,Miljövärden!$B$1:$H$1,0),FALSE)</f>
        <v>22.535</v>
      </c>
      <c r="E206">
        <f>VLOOKUP($B206,Miljövärden!$B$1:$H$463,MATCH(E$2,Miljövärden!$B$1:$H$1,0),FALSE)</f>
        <v>9.1990400000000001</v>
      </c>
      <c r="F206">
        <f>VLOOKUP($B206,Miljövärden!$B$1:$H$463,MATCH(F$2,Miljövärden!$B$1:$H$1,0),FALSE)</f>
        <v>2.0976399999999999E-2</v>
      </c>
      <c r="G206" t="str">
        <f>VLOOKUP($B206,Miljövärden!$B$1:$H$463,MATCH(G$2,Miljövärden!$B$1:$H$1,0),FALSE)</f>
        <v>Ja</v>
      </c>
      <c r="H206" s="7" t="str">
        <f>VLOOKUP($B206,Miljövärden!$B$1:$H$463,MATCH(H$2,Miljövärden!$B$1:$H$1,0),FALSE)</f>
        <v>Ja</v>
      </c>
      <c r="P206" s="17" t="str">
        <f t="shared" si="6"/>
        <v>ja</v>
      </c>
      <c r="R206">
        <f t="shared" si="7"/>
        <v>176</v>
      </c>
    </row>
    <row r="207" spans="1:18" x14ac:dyDescent="0.25">
      <c r="A207" s="2" t="s">
        <v>333</v>
      </c>
      <c r="B207" s="2" t="s">
        <v>335</v>
      </c>
      <c r="C207">
        <f>VLOOKUP($B207,Miljövärden!$B$1:$H$463,MATCH(C$2,Miljövärden!$B$1:$H$1,0),FALSE)</f>
        <v>1.0031399999999999</v>
      </c>
      <c r="D207">
        <f>VLOOKUP($B207,Miljövärden!$B$1:$H$463,MATCH(D$2,Miljövärden!$B$1:$H$1,0),FALSE)</f>
        <v>362.28199999999998</v>
      </c>
      <c r="E207">
        <f>VLOOKUP($B207,Miljövärden!$B$1:$H$463,MATCH(E$2,Miljövärden!$B$1:$H$1,0),FALSE)</f>
        <v>38.458199999999998</v>
      </c>
      <c r="F207">
        <f>VLOOKUP($B207,Miljövärden!$B$1:$H$463,MATCH(F$2,Miljövärden!$B$1:$H$1,0),FALSE)</f>
        <v>3.1475000000000003E-2</v>
      </c>
      <c r="G207" t="str">
        <f>VLOOKUP($B207,Miljövärden!$B$1:$H$463,MATCH(G$2,Miljövärden!$B$1:$H$1,0),FALSE)</f>
        <v>Ja</v>
      </c>
      <c r="H207" s="7" t="str">
        <f>VLOOKUP($B207,Miljövärden!$B$1:$H$463,MATCH(H$2,Miljövärden!$B$1:$H$1,0),FALSE)</f>
        <v>Ja</v>
      </c>
      <c r="P207" s="17" t="str">
        <f t="shared" si="6"/>
        <v>ja</v>
      </c>
      <c r="R207">
        <f t="shared" si="7"/>
        <v>177</v>
      </c>
    </row>
    <row r="208" spans="1:18" x14ac:dyDescent="0.25">
      <c r="A208" s="2" t="s">
        <v>333</v>
      </c>
      <c r="B208" s="2" t="s">
        <v>336</v>
      </c>
      <c r="C208">
        <f>VLOOKUP($B208,Miljövärden!$B$1:$H$463,MATCH(C$2,Miljövärden!$B$1:$H$1,0),FALSE)</f>
        <v>0.32156499999999999</v>
      </c>
      <c r="D208">
        <f>VLOOKUP($B208,Miljövärden!$B$1:$H$463,MATCH(D$2,Miljövärden!$B$1:$H$1,0),FALSE)</f>
        <v>127.224</v>
      </c>
      <c r="E208">
        <f>VLOOKUP($B208,Miljövärden!$B$1:$H$463,MATCH(E$2,Miljövärden!$B$1:$H$1,0),FALSE)</f>
        <v>9.6501900000000003</v>
      </c>
      <c r="F208">
        <f>VLOOKUP($B208,Miljövärden!$B$1:$H$463,MATCH(F$2,Miljövärden!$B$1:$H$1,0),FALSE)</f>
        <v>9.2885999999999996E-2</v>
      </c>
      <c r="G208" t="str">
        <f>VLOOKUP($B208,Miljövärden!$B$1:$H$463,MATCH(G$2,Miljövärden!$B$1:$H$1,0),FALSE)</f>
        <v>Ja</v>
      </c>
      <c r="H208" s="7" t="str">
        <f>VLOOKUP($B208,Miljövärden!$B$1:$H$463,MATCH(H$2,Miljövärden!$B$1:$H$1,0),FALSE)</f>
        <v>Ja</v>
      </c>
      <c r="P208" s="17" t="str">
        <f t="shared" si="6"/>
        <v>ja</v>
      </c>
      <c r="R208">
        <f t="shared" si="7"/>
        <v>178</v>
      </c>
    </row>
    <row r="209" spans="1:18" x14ac:dyDescent="0.25">
      <c r="A209" s="2" t="s">
        <v>333</v>
      </c>
      <c r="B209" s="2" t="s">
        <v>337</v>
      </c>
      <c r="C209">
        <f>VLOOKUP($B209,Miljövärden!$B$1:$H$463,MATCH(C$2,Miljövärden!$B$1:$H$1,0),FALSE)</f>
        <v>0.21238199999999999</v>
      </c>
      <c r="D209">
        <f>VLOOKUP($B209,Miljövärden!$B$1:$H$463,MATCH(D$2,Miljövärden!$B$1:$H$1,0),FALSE)</f>
        <v>85.229699999999994</v>
      </c>
      <c r="E209">
        <f>VLOOKUP($B209,Miljövärden!$B$1:$H$463,MATCH(E$2,Miljövärden!$B$1:$H$1,0),FALSE)</f>
        <v>6.3242700000000003</v>
      </c>
      <c r="F209">
        <f>VLOOKUP($B209,Miljövärden!$B$1:$H$463,MATCH(F$2,Miljövärden!$B$1:$H$1,0),FALSE)</f>
        <v>7.08757E-2</v>
      </c>
      <c r="G209" t="str">
        <f>VLOOKUP($B209,Miljövärden!$B$1:$H$463,MATCH(G$2,Miljövärden!$B$1:$H$1,0),FALSE)</f>
        <v>Ja</v>
      </c>
      <c r="H209" s="7" t="str">
        <f>VLOOKUP($B209,Miljövärden!$B$1:$H$463,MATCH(H$2,Miljövärden!$B$1:$H$1,0),FALSE)</f>
        <v>Ja</v>
      </c>
      <c r="P209" s="17" t="str">
        <f t="shared" si="6"/>
        <v>ja</v>
      </c>
      <c r="R209">
        <f t="shared" si="7"/>
        <v>179</v>
      </c>
    </row>
    <row r="210" spans="1:18" x14ac:dyDescent="0.25">
      <c r="A210" s="2" t="s">
        <v>338</v>
      </c>
      <c r="B210" s="2" t="s">
        <v>339</v>
      </c>
      <c r="C210">
        <f>VLOOKUP($B210,Miljövärden!$B$1:$H$463,MATCH(C$2,Miljövärden!$B$1:$H$1,0),FALSE)</f>
        <v>5.9952199999999997E-2</v>
      </c>
      <c r="D210">
        <f>VLOOKUP($B210,Miljövärden!$B$1:$H$463,MATCH(D$2,Miljövärden!$B$1:$H$1,0),FALSE)</f>
        <v>22.284600000000001</v>
      </c>
      <c r="E210">
        <f>VLOOKUP($B210,Miljövärden!$B$1:$H$463,MATCH(E$2,Miljövärden!$B$1:$H$1,0),FALSE)</f>
        <v>4.3230199999999996</v>
      </c>
      <c r="F210">
        <f>VLOOKUP($B210,Miljövärden!$B$1:$H$463,MATCH(F$2,Miljövärden!$B$1:$H$1,0),FALSE)</f>
        <v>2.4370799999999999E-3</v>
      </c>
      <c r="G210" t="str">
        <f>VLOOKUP($B210,Miljövärden!$B$1:$H$463,MATCH(G$2,Miljövärden!$B$1:$H$1,0),FALSE)</f>
        <v>Ja</v>
      </c>
      <c r="H210" s="7" t="str">
        <f>VLOOKUP($B210,Miljövärden!$B$1:$H$463,MATCH(H$2,Miljövärden!$B$1:$H$1,0),FALSE)</f>
        <v>Ja</v>
      </c>
      <c r="P210" s="17" t="str">
        <f t="shared" si="6"/>
        <v>ja</v>
      </c>
      <c r="R210">
        <f t="shared" si="7"/>
        <v>180</v>
      </c>
    </row>
    <row r="211" spans="1:18" x14ac:dyDescent="0.25">
      <c r="A211" s="2" t="s">
        <v>338</v>
      </c>
      <c r="B211" s="2" t="s">
        <v>340</v>
      </c>
      <c r="C211">
        <f>VLOOKUP($B211,Miljövärden!$B$1:$H$463,MATCH(C$2,Miljövärden!$B$1:$H$1,0),FALSE)</f>
        <v>2.0056500000000001E-2</v>
      </c>
      <c r="D211">
        <f>VLOOKUP($B211,Miljövärden!$B$1:$H$463,MATCH(D$2,Miljövärden!$B$1:$H$1,0),FALSE)</f>
        <v>5.9230600000000004</v>
      </c>
      <c r="E211">
        <f>VLOOKUP($B211,Miljövärden!$B$1:$H$463,MATCH(E$2,Miljövärden!$B$1:$H$1,0),FALSE)</f>
        <v>4.1961500000000003</v>
      </c>
      <c r="F211">
        <f>VLOOKUP($B211,Miljövärden!$B$1:$H$463,MATCH(F$2,Miljövärden!$B$1:$H$1,0),FALSE)</f>
        <v>0</v>
      </c>
      <c r="G211" t="str">
        <f>VLOOKUP($B211,Miljövärden!$B$1:$H$463,MATCH(G$2,Miljövärden!$B$1:$H$1,0),FALSE)</f>
        <v>Ja</v>
      </c>
      <c r="H211" s="7" t="str">
        <f>VLOOKUP($B211,Miljövärden!$B$1:$H$463,MATCH(H$2,Miljövärden!$B$1:$H$1,0),FALSE)</f>
        <v>Ja</v>
      </c>
      <c r="P211" s="17" t="str">
        <f t="shared" si="6"/>
        <v>ja</v>
      </c>
      <c r="R211">
        <f t="shared" si="7"/>
        <v>181</v>
      </c>
    </row>
    <row r="212" spans="1:18" x14ac:dyDescent="0.25">
      <c r="A212" s="2" t="s">
        <v>338</v>
      </c>
      <c r="B212" s="2" t="s">
        <v>341</v>
      </c>
      <c r="C212">
        <f>VLOOKUP($B212,Miljövärden!$B$1:$H$463,MATCH(C$2,Miljövärden!$B$1:$H$1,0),FALSE)</f>
        <v>2.0055099999999999E-2</v>
      </c>
      <c r="D212">
        <f>VLOOKUP($B212,Miljövärden!$B$1:$H$463,MATCH(D$2,Miljövärden!$B$1:$H$1,0),FALSE)</f>
        <v>5.9226599999999996</v>
      </c>
      <c r="E212">
        <f>VLOOKUP($B212,Miljövärden!$B$1:$H$463,MATCH(E$2,Miljövärden!$B$1:$H$1,0),FALSE)</f>
        <v>4.1959</v>
      </c>
      <c r="F212">
        <f>VLOOKUP($B212,Miljövärden!$B$1:$H$463,MATCH(F$2,Miljövärden!$B$1:$H$1,0),FALSE)</f>
        <v>0</v>
      </c>
      <c r="G212" t="str">
        <f>VLOOKUP($B212,Miljövärden!$B$1:$H$463,MATCH(G$2,Miljövärden!$B$1:$H$1,0),FALSE)</f>
        <v>Ja</v>
      </c>
      <c r="H212" s="7" t="str">
        <f>VLOOKUP($B212,Miljövärden!$B$1:$H$463,MATCH(H$2,Miljövärden!$B$1:$H$1,0),FALSE)</f>
        <v>Ja</v>
      </c>
      <c r="P212" s="17" t="str">
        <f t="shared" si="6"/>
        <v>ja</v>
      </c>
      <c r="R212">
        <f t="shared" si="7"/>
        <v>182</v>
      </c>
    </row>
    <row r="213" spans="1:18" x14ac:dyDescent="0.25">
      <c r="A213" s="2" t="s">
        <v>351</v>
      </c>
      <c r="B213" s="2" t="s">
        <v>352</v>
      </c>
      <c r="C213">
        <f>VLOOKUP($B213,Miljövärden!$B$1:$H$463,MATCH(C$2,Miljövärden!$B$1:$H$1,0),FALSE)</f>
        <v>0.31459700000000002</v>
      </c>
      <c r="D213">
        <f>VLOOKUP($B213,Miljövärden!$B$1:$H$463,MATCH(D$2,Miljövärden!$B$1:$H$1,0),FALSE)</f>
        <v>2.80199</v>
      </c>
      <c r="E213">
        <f>VLOOKUP($B213,Miljövärden!$B$1:$H$463,MATCH(E$2,Miljövärden!$B$1:$H$1,0),FALSE)</f>
        <v>4.4492799999999999</v>
      </c>
      <c r="F213">
        <f>VLOOKUP($B213,Miljövärden!$B$1:$H$463,MATCH(F$2,Miljövärden!$B$1:$H$1,0),FALSE)</f>
        <v>2.0947600000000002E-3</v>
      </c>
      <c r="G213" t="str">
        <f>VLOOKUP($B213,Miljövärden!$B$1:$H$463,MATCH(G$2,Miljövärden!$B$1:$H$1,0),FALSE)</f>
        <v>Nej</v>
      </c>
      <c r="H213" s="7" t="str">
        <f>VLOOKUP($B213,Miljövärden!$B$1:$H$463,MATCH(H$2,Miljövärden!$B$1:$H$1,0),FALSE)</f>
        <v>Ja</v>
      </c>
      <c r="P213" s="17" t="str">
        <f t="shared" si="6"/>
        <v>ja</v>
      </c>
      <c r="R213">
        <f t="shared" si="7"/>
        <v>183</v>
      </c>
    </row>
    <row r="214" spans="1:18" x14ac:dyDescent="0.25">
      <c r="A214" s="2" t="s">
        <v>353</v>
      </c>
      <c r="B214" s="2" t="s">
        <v>354</v>
      </c>
      <c r="C214">
        <f>VLOOKUP($B214,Miljövärden!$B$1:$H$463,MATCH(C$2,Miljövärden!$B$1:$H$1,0),FALSE)</f>
        <v>5.00221E-2</v>
      </c>
      <c r="D214">
        <f>VLOOKUP($B214,Miljövärden!$B$1:$H$463,MATCH(D$2,Miljövärden!$B$1:$H$1,0),FALSE)</f>
        <v>4.5295899999999998</v>
      </c>
      <c r="E214">
        <f>VLOOKUP($B214,Miljövärden!$B$1:$H$463,MATCH(E$2,Miljövärden!$B$1:$H$1,0),FALSE)</f>
        <v>4.4011199999999997</v>
      </c>
      <c r="F214">
        <f>VLOOKUP($B214,Miljövärden!$B$1:$H$463,MATCH(F$2,Miljövärden!$B$1:$H$1,0),FALSE)</f>
        <v>5.9149500000000004E-3</v>
      </c>
      <c r="G214" t="str">
        <f>VLOOKUP($B214,Miljövärden!$B$1:$H$463,MATCH(G$2,Miljövärden!$B$1:$H$1,0),FALSE)</f>
        <v>Nej</v>
      </c>
      <c r="H214" s="7" t="str">
        <f>VLOOKUP($B214,Miljövärden!$B$1:$H$463,MATCH(H$2,Miljövärden!$B$1:$H$1,0),FALSE)</f>
        <v>Ja</v>
      </c>
      <c r="P214" s="17" t="str">
        <f t="shared" si="6"/>
        <v>ja</v>
      </c>
      <c r="R214">
        <f t="shared" si="7"/>
        <v>184</v>
      </c>
    </row>
    <row r="215" spans="1:18" x14ac:dyDescent="0.25">
      <c r="A215" s="2" t="s">
        <v>353</v>
      </c>
      <c r="B215" s="2" t="s">
        <v>355</v>
      </c>
      <c r="C215">
        <f>VLOOKUP($B215,Miljövärden!$B$1:$H$463,MATCH(C$2,Miljövärden!$B$1:$H$1,0),FALSE)</f>
        <v>0.160133</v>
      </c>
      <c r="D215">
        <f>VLOOKUP($B215,Miljövärden!$B$1:$H$463,MATCH(D$2,Miljövärden!$B$1:$H$1,0),FALSE)</f>
        <v>28.0868</v>
      </c>
      <c r="E215">
        <f>VLOOKUP($B215,Miljövärden!$B$1:$H$463,MATCH(E$2,Miljövärden!$B$1:$H$1,0),FALSE)</f>
        <v>6.6641700000000004</v>
      </c>
      <c r="F215">
        <f>VLOOKUP($B215,Miljövärden!$B$1:$H$463,MATCH(F$2,Miljövärden!$B$1:$H$1,0),FALSE)</f>
        <v>2.2295100000000002E-2</v>
      </c>
      <c r="G215" t="str">
        <f>VLOOKUP($B215,Miljövärden!$B$1:$H$463,MATCH(G$2,Miljövärden!$B$1:$H$1,0),FALSE)</f>
        <v>Nej</v>
      </c>
      <c r="H215" s="7" t="str">
        <f>VLOOKUP($B215,Miljövärden!$B$1:$H$463,MATCH(H$2,Miljövärden!$B$1:$H$1,0),FALSE)</f>
        <v>Ja</v>
      </c>
      <c r="P215" s="17" t="str">
        <f t="shared" si="6"/>
        <v>ja</v>
      </c>
      <c r="R215">
        <f t="shared" si="7"/>
        <v>185</v>
      </c>
    </row>
    <row r="216" spans="1:18" x14ac:dyDescent="0.25">
      <c r="A216" s="2" t="s">
        <v>353</v>
      </c>
      <c r="B216" s="2" t="s">
        <v>356</v>
      </c>
      <c r="C216">
        <f>VLOOKUP($B216,Miljövärden!$B$1:$H$463,MATCH(C$2,Miljövärden!$B$1:$H$1,0),FALSE)</f>
        <v>0.33682499999999999</v>
      </c>
      <c r="D216">
        <f>VLOOKUP($B216,Miljövärden!$B$1:$H$463,MATCH(D$2,Miljövärden!$B$1:$H$1,0),FALSE)</f>
        <v>58.0291</v>
      </c>
      <c r="E216">
        <f>VLOOKUP($B216,Miljövärden!$B$1:$H$463,MATCH(E$2,Miljövärden!$B$1:$H$1,0),FALSE)</f>
        <v>8.3974700000000002</v>
      </c>
      <c r="F216">
        <f>VLOOKUP($B216,Miljövärden!$B$1:$H$463,MATCH(F$2,Miljövärden!$B$1:$H$1,0),FALSE)</f>
        <v>5.8886500000000001E-2</v>
      </c>
      <c r="G216" t="str">
        <f>VLOOKUP($B216,Miljövärden!$B$1:$H$463,MATCH(G$2,Miljövärden!$B$1:$H$1,0),FALSE)</f>
        <v>Nej</v>
      </c>
      <c r="H216" s="7" t="str">
        <f>VLOOKUP($B216,Miljövärden!$B$1:$H$463,MATCH(H$2,Miljövärden!$B$1:$H$1,0),FALSE)</f>
        <v>Ja</v>
      </c>
      <c r="P216" s="17" t="str">
        <f t="shared" si="6"/>
        <v>ja</v>
      </c>
      <c r="R216">
        <f t="shared" si="7"/>
        <v>186</v>
      </c>
    </row>
    <row r="217" spans="1:18" x14ac:dyDescent="0.25">
      <c r="A217" s="2" t="s">
        <v>357</v>
      </c>
      <c r="B217" s="2" t="s">
        <v>358</v>
      </c>
      <c r="C217">
        <f>VLOOKUP($B217,Miljövärden!$B$1:$H$463,MATCH(C$2,Miljövärden!$B$1:$H$1,0),FALSE)</f>
        <v>8.8814400000000002E-2</v>
      </c>
      <c r="D217">
        <f>VLOOKUP($B217,Miljövärden!$B$1:$H$463,MATCH(D$2,Miljövärden!$B$1:$H$1,0),FALSE)</f>
        <v>15.7956</v>
      </c>
      <c r="E217">
        <f>VLOOKUP($B217,Miljövärden!$B$1:$H$463,MATCH(E$2,Miljövärden!$B$1:$H$1,0),FALSE)</f>
        <v>8.6938700000000004</v>
      </c>
      <c r="F217">
        <f>VLOOKUP($B217,Miljövärden!$B$1:$H$463,MATCH(F$2,Miljövärden!$B$1:$H$1,0),FALSE)</f>
        <v>1.50481E-2</v>
      </c>
      <c r="G217" t="str">
        <f>VLOOKUP($B217,Miljövärden!$B$1:$H$463,MATCH(G$2,Miljövärden!$B$1:$H$1,0),FALSE)</f>
        <v>Ja</v>
      </c>
      <c r="H217" s="7" t="str">
        <f>VLOOKUP($B217,Miljövärden!$B$1:$H$463,MATCH(H$2,Miljövärden!$B$1:$H$1,0),FALSE)</f>
        <v>Ja</v>
      </c>
      <c r="P217" s="17" t="str">
        <f t="shared" si="6"/>
        <v>ja</v>
      </c>
      <c r="R217">
        <f t="shared" si="7"/>
        <v>187</v>
      </c>
    </row>
    <row r="218" spans="1:18" x14ac:dyDescent="0.25">
      <c r="A218" s="2" t="s">
        <v>359</v>
      </c>
      <c r="B218" s="2" t="s">
        <v>360</v>
      </c>
      <c r="C218">
        <f>VLOOKUP($B218,Miljövärden!$B$1:$H$463,MATCH(C$2,Miljövärden!$B$1:$H$1,0),FALSE)</f>
        <v>0.232017</v>
      </c>
      <c r="D218">
        <f>VLOOKUP($B218,Miljövärden!$B$1:$H$463,MATCH(D$2,Miljövärden!$B$1:$H$1,0),FALSE)</f>
        <v>20.3215</v>
      </c>
      <c r="E218">
        <f>VLOOKUP($B218,Miljövärden!$B$1:$H$463,MATCH(E$2,Miljövärden!$B$1:$H$1,0),FALSE)</f>
        <v>17.602799999999998</v>
      </c>
      <c r="F218">
        <f>VLOOKUP($B218,Miljövärden!$B$1:$H$463,MATCH(F$2,Miljövärden!$B$1:$H$1,0),FALSE)</f>
        <v>3.57443E-2</v>
      </c>
      <c r="G218" t="str">
        <f>VLOOKUP($B218,Miljövärden!$B$1:$H$463,MATCH(G$2,Miljövärden!$B$1:$H$1,0),FALSE)</f>
        <v>Nej</v>
      </c>
      <c r="H218" s="7" t="str">
        <f>VLOOKUP($B218,Miljövärden!$B$1:$H$463,MATCH(H$2,Miljövärden!$B$1:$H$1,0),FALSE)</f>
        <v>Ja</v>
      </c>
      <c r="P218" s="17" t="str">
        <f t="shared" si="6"/>
        <v>ja</v>
      </c>
      <c r="R218">
        <f t="shared" si="7"/>
        <v>188</v>
      </c>
    </row>
    <row r="219" spans="1:18" x14ac:dyDescent="0.25">
      <c r="A219" s="2" t="s">
        <v>359</v>
      </c>
      <c r="B219" s="2" t="s">
        <v>361</v>
      </c>
      <c r="C219">
        <f>VLOOKUP($B219,Miljövärden!$B$1:$H$463,MATCH(C$2,Miljövärden!$B$1:$H$1,0),FALSE)</f>
        <v>0.171455</v>
      </c>
      <c r="D219">
        <f>VLOOKUP($B219,Miljövärden!$B$1:$H$463,MATCH(D$2,Miljövärden!$B$1:$H$1,0),FALSE)</f>
        <v>29.1693</v>
      </c>
      <c r="E219">
        <f>VLOOKUP($B219,Miljövärden!$B$1:$H$463,MATCH(E$2,Miljövärden!$B$1:$H$1,0),FALSE)</f>
        <v>9.6574500000000008</v>
      </c>
      <c r="F219">
        <f>VLOOKUP($B219,Miljövärden!$B$1:$H$463,MATCH(F$2,Miljövärden!$B$1:$H$1,0),FALSE)</f>
        <v>5.3910399999999997E-2</v>
      </c>
      <c r="G219" t="str">
        <f>VLOOKUP($B219,Miljövärden!$B$1:$H$463,MATCH(G$2,Miljövärden!$B$1:$H$1,0),FALSE)</f>
        <v>Nej</v>
      </c>
      <c r="H219" s="7" t="str">
        <f>VLOOKUP($B219,Miljövärden!$B$1:$H$463,MATCH(H$2,Miljövärden!$B$1:$H$1,0),FALSE)</f>
        <v>Ja</v>
      </c>
      <c r="P219" s="17" t="str">
        <f t="shared" si="6"/>
        <v>ja</v>
      </c>
      <c r="R219">
        <f t="shared" si="7"/>
        <v>189</v>
      </c>
    </row>
    <row r="220" spans="1:18" x14ac:dyDescent="0.25">
      <c r="A220" s="2" t="s">
        <v>359</v>
      </c>
      <c r="B220" s="2" t="s">
        <v>362</v>
      </c>
      <c r="C220">
        <f>VLOOKUP($B220,Miljövärden!$B$1:$H$463,MATCH(C$2,Miljövärden!$B$1:$H$1,0),FALSE)</f>
        <v>8.9327299999999998E-2</v>
      </c>
      <c r="D220">
        <f>VLOOKUP($B220,Miljövärden!$B$1:$H$463,MATCH(D$2,Miljövärden!$B$1:$H$1,0),FALSE)</f>
        <v>7.4062599999999996</v>
      </c>
      <c r="E220">
        <f>VLOOKUP($B220,Miljövärden!$B$1:$H$463,MATCH(E$2,Miljövärden!$B$1:$H$1,0),FALSE)</f>
        <v>5.50359</v>
      </c>
      <c r="F220">
        <f>VLOOKUP($B220,Miljövärden!$B$1:$H$463,MATCH(F$2,Miljövärden!$B$1:$H$1,0),FALSE)</f>
        <v>1.10319E-3</v>
      </c>
      <c r="G220" t="str">
        <f>VLOOKUP($B220,Miljövärden!$B$1:$H$463,MATCH(G$2,Miljövärden!$B$1:$H$1,0),FALSE)</f>
        <v>Nej</v>
      </c>
      <c r="H220" s="7" t="str">
        <f>VLOOKUP($B220,Miljövärden!$B$1:$H$463,MATCH(H$2,Miljövärden!$B$1:$H$1,0),FALSE)</f>
        <v>Ja</v>
      </c>
      <c r="P220" s="17" t="str">
        <f t="shared" si="6"/>
        <v>ja</v>
      </c>
      <c r="R220">
        <f t="shared" si="7"/>
        <v>190</v>
      </c>
    </row>
    <row r="221" spans="1:18" x14ac:dyDescent="0.25">
      <c r="A221" s="2" t="s">
        <v>363</v>
      </c>
      <c r="B221" s="2" t="s">
        <v>364</v>
      </c>
      <c r="C221">
        <f>VLOOKUP($B221,Miljövärden!$B$1:$H$463,MATCH(C$2,Miljövärden!$B$1:$H$1,0),FALSE)</f>
        <v>0.20963999999999999</v>
      </c>
      <c r="D221">
        <f>VLOOKUP($B221,Miljövärden!$B$1:$H$463,MATCH(D$2,Miljövärden!$B$1:$H$1,0),FALSE)</f>
        <v>40.535699999999999</v>
      </c>
      <c r="E221">
        <f>VLOOKUP($B221,Miljövärden!$B$1:$H$463,MATCH(E$2,Miljövärden!$B$1:$H$1,0),FALSE)</f>
        <v>10.112500000000001</v>
      </c>
      <c r="F221">
        <f>VLOOKUP($B221,Miljövärden!$B$1:$H$463,MATCH(F$2,Miljövärden!$B$1:$H$1,0),FALSE)</f>
        <v>5.2669899999999999E-2</v>
      </c>
      <c r="G221" t="str">
        <f>VLOOKUP($B221,Miljövärden!$B$1:$H$463,MATCH(G$2,Miljövärden!$B$1:$H$1,0),FALSE)</f>
        <v>Nej</v>
      </c>
      <c r="H221" s="7" t="str">
        <f>VLOOKUP($B221,Miljövärden!$B$1:$H$463,MATCH(H$2,Miljövärden!$B$1:$H$1,0),FALSE)</f>
        <v>Ja</v>
      </c>
      <c r="P221" s="17" t="str">
        <f t="shared" si="6"/>
        <v>ja</v>
      </c>
      <c r="R221">
        <f t="shared" si="7"/>
        <v>191</v>
      </c>
    </row>
    <row r="222" spans="1:18" x14ac:dyDescent="0.25">
      <c r="A222" s="2" t="s">
        <v>365</v>
      </c>
      <c r="B222" s="2" t="s">
        <v>366</v>
      </c>
      <c r="C222">
        <f>VLOOKUP($B222,Miljövärden!$B$1:$H$463,MATCH(C$2,Miljövärden!$B$1:$H$1,0),FALSE)</f>
        <v>4.6470999999999998E-2</v>
      </c>
      <c r="D222">
        <f>VLOOKUP($B222,Miljövärden!$B$1:$H$463,MATCH(D$2,Miljövärden!$B$1:$H$1,0),FALSE)</f>
        <v>10.2669</v>
      </c>
      <c r="E222">
        <f>VLOOKUP($B222,Miljövärden!$B$1:$H$463,MATCH(E$2,Miljövärden!$B$1:$H$1,0),FALSE)</f>
        <v>7.25204</v>
      </c>
      <c r="F222">
        <f>VLOOKUP($B222,Miljövärden!$B$1:$H$463,MATCH(F$2,Miljövärden!$B$1:$H$1,0),FALSE)</f>
        <v>6.0156799999999998E-3</v>
      </c>
      <c r="G222" t="str">
        <f>VLOOKUP($B222,Miljövärden!$B$1:$H$463,MATCH(G$2,Miljövärden!$B$1:$H$1,0),FALSE)</f>
        <v>Nej</v>
      </c>
      <c r="H222" s="7" t="str">
        <f>VLOOKUP($B222,Miljövärden!$B$1:$H$463,MATCH(H$2,Miljövärden!$B$1:$H$1,0),FALSE)</f>
        <v>Ja</v>
      </c>
      <c r="P222" s="17" t="str">
        <f t="shared" si="6"/>
        <v>ja</v>
      </c>
      <c r="R222">
        <f t="shared" si="7"/>
        <v>192</v>
      </c>
    </row>
    <row r="223" spans="1:18" x14ac:dyDescent="0.25">
      <c r="A223" s="2" t="s">
        <v>367</v>
      </c>
      <c r="B223" s="2" t="s">
        <v>368</v>
      </c>
      <c r="C223">
        <f>VLOOKUP($B223,Miljövärden!$B$1:$H$463,MATCH(C$2,Miljövärden!$B$1:$H$1,0),FALSE)</f>
        <v>7.9089099999999996E-2</v>
      </c>
      <c r="D223">
        <f>VLOOKUP($B223,Miljövärden!$B$1:$H$463,MATCH(D$2,Miljövärden!$B$1:$H$1,0),FALSE)</f>
        <v>12.201700000000001</v>
      </c>
      <c r="E223">
        <f>VLOOKUP($B223,Miljövärden!$B$1:$H$463,MATCH(E$2,Miljövärden!$B$1:$H$1,0),FALSE)</f>
        <v>0.147755</v>
      </c>
      <c r="F223">
        <f>VLOOKUP($B223,Miljövärden!$B$1:$H$463,MATCH(F$2,Miljövärden!$B$1:$H$1,0),FALSE)</f>
        <v>1.6491599999999999E-2</v>
      </c>
      <c r="G223" t="str">
        <f>VLOOKUP($B223,Miljövärden!$B$1:$H$463,MATCH(G$2,Miljövärden!$B$1:$H$1,0),FALSE)</f>
        <v>Ja</v>
      </c>
      <c r="H223" s="7" t="str">
        <f>VLOOKUP($B223,Miljövärden!$B$1:$H$463,MATCH(H$2,Miljövärden!$B$1:$H$1,0),FALSE)</f>
        <v>Ja</v>
      </c>
      <c r="P223" s="17" t="str">
        <f t="shared" si="6"/>
        <v>ja</v>
      </c>
      <c r="R223">
        <f t="shared" si="7"/>
        <v>193</v>
      </c>
    </row>
    <row r="224" spans="1:18" x14ac:dyDescent="0.25">
      <c r="A224" s="2" t="s">
        <v>371</v>
      </c>
      <c r="B224" s="2" t="s">
        <v>372</v>
      </c>
      <c r="C224">
        <f>VLOOKUP($B224,Miljövärden!$B$1:$H$463,MATCH(C$2,Miljövärden!$B$1:$H$1,0),FALSE)</f>
        <v>8.3433300000000002E-2</v>
      </c>
      <c r="D224">
        <f>VLOOKUP($B224,Miljövärden!$B$1:$H$463,MATCH(D$2,Miljövärden!$B$1:$H$1,0),FALSE)</f>
        <v>15.536099999999999</v>
      </c>
      <c r="E224">
        <f>VLOOKUP($B224,Miljövärden!$B$1:$H$463,MATCH(E$2,Miljövärden!$B$1:$H$1,0),FALSE)</f>
        <v>5.9404500000000002</v>
      </c>
      <c r="F224">
        <f>VLOOKUP($B224,Miljövärden!$B$1:$H$463,MATCH(F$2,Miljövärden!$B$1:$H$1,0),FALSE)</f>
        <v>9.2215700000000001E-3</v>
      </c>
      <c r="G224" t="str">
        <f>VLOOKUP($B224,Miljövärden!$B$1:$H$463,MATCH(G$2,Miljövärden!$B$1:$H$1,0),FALSE)</f>
        <v>Ja</v>
      </c>
      <c r="H224" s="7" t="str">
        <f>VLOOKUP($B224,Miljövärden!$B$1:$H$463,MATCH(H$2,Miljövärden!$B$1:$H$1,0),FALSE)</f>
        <v>Ja</v>
      </c>
      <c r="P224" s="17" t="str">
        <f t="shared" si="6"/>
        <v>ja</v>
      </c>
      <c r="R224">
        <f t="shared" si="7"/>
        <v>194</v>
      </c>
    </row>
    <row r="225" spans="1:18" x14ac:dyDescent="0.25">
      <c r="A225" s="2" t="s">
        <v>373</v>
      </c>
      <c r="B225" s="2" t="s">
        <v>374</v>
      </c>
      <c r="C225">
        <f>VLOOKUP($B225,Miljövärden!$B$1:$H$463,MATCH(C$2,Miljövärden!$B$1:$H$1,0),FALSE)</f>
        <v>0.27631699999999998</v>
      </c>
      <c r="D225">
        <f>VLOOKUP($B225,Miljövärden!$B$1:$H$463,MATCH(D$2,Miljövärden!$B$1:$H$1,0),FALSE)</f>
        <v>8.5820699999999999</v>
      </c>
      <c r="E225">
        <f>VLOOKUP($B225,Miljövärden!$B$1:$H$463,MATCH(E$2,Miljövärden!$B$1:$H$1,0),FALSE)</f>
        <v>16.215699999999998</v>
      </c>
      <c r="F225">
        <f>VLOOKUP($B225,Miljövärden!$B$1:$H$463,MATCH(F$2,Miljövärden!$B$1:$H$1,0),FALSE)</f>
        <v>3.7569600000000002E-3</v>
      </c>
      <c r="G225" t="str">
        <f>VLOOKUP($B225,Miljövärden!$B$1:$H$463,MATCH(G$2,Miljövärden!$B$1:$H$1,0),FALSE)</f>
        <v>Nej</v>
      </c>
      <c r="H225" s="7" t="str">
        <f>VLOOKUP($B225,Miljövärden!$B$1:$H$463,MATCH(H$2,Miljövärden!$B$1:$H$1,0),FALSE)</f>
        <v>Ja</v>
      </c>
      <c r="P225" s="17" t="str">
        <f t="shared" si="6"/>
        <v>ja</v>
      </c>
      <c r="R225">
        <f t="shared" si="7"/>
        <v>195</v>
      </c>
    </row>
    <row r="226" spans="1:18" x14ac:dyDescent="0.25">
      <c r="A226" s="2" t="s">
        <v>373</v>
      </c>
      <c r="B226" s="2" t="s">
        <v>375</v>
      </c>
      <c r="C226">
        <f>VLOOKUP($B226,Miljövärden!$B$1:$H$463,MATCH(C$2,Miljövärden!$B$1:$H$1,0),FALSE)</f>
        <v>2.0799999999999999E-2</v>
      </c>
      <c r="D226">
        <f>VLOOKUP($B226,Miljövärden!$B$1:$H$463,MATCH(D$2,Miljövärden!$B$1:$H$1,0),FALSE)</f>
        <v>2.5468199999999999</v>
      </c>
      <c r="E226">
        <f>VLOOKUP($B226,Miljövärden!$B$1:$H$463,MATCH(E$2,Miljövärden!$B$1:$H$1,0),FALSE)</f>
        <v>0.20075299999999999</v>
      </c>
      <c r="F226">
        <f>VLOOKUP($B226,Miljövärden!$B$1:$H$463,MATCH(F$2,Miljövärden!$B$1:$H$1,0),FALSE)</f>
        <v>7.6560899999999999E-3</v>
      </c>
      <c r="G226" t="str">
        <f>VLOOKUP($B226,Miljövärden!$B$1:$H$463,MATCH(G$2,Miljövärden!$B$1:$H$1,0),FALSE)</f>
        <v>Nej</v>
      </c>
      <c r="H226" s="7" t="str">
        <f>VLOOKUP($B226,Miljövärden!$B$1:$H$463,MATCH(H$2,Miljövärden!$B$1:$H$1,0),FALSE)</f>
        <v>Ja</v>
      </c>
      <c r="P226" s="17" t="str">
        <f t="shared" si="6"/>
        <v>ja</v>
      </c>
      <c r="R226">
        <f t="shared" si="7"/>
        <v>196</v>
      </c>
    </row>
    <row r="227" spans="1:18" x14ac:dyDescent="0.25">
      <c r="A227" s="2" t="s">
        <v>373</v>
      </c>
      <c r="B227" s="2" t="s">
        <v>376</v>
      </c>
      <c r="C227">
        <f>VLOOKUP($B227,Miljövärden!$B$1:$H$463,MATCH(C$2,Miljövärden!$B$1:$H$1,0),FALSE)</f>
        <v>7.6290499999999997E-2</v>
      </c>
      <c r="D227">
        <f>VLOOKUP($B227,Miljövärden!$B$1:$H$463,MATCH(D$2,Miljövärden!$B$1:$H$1,0),FALSE)</f>
        <v>12.929500000000001</v>
      </c>
      <c r="E227">
        <f>VLOOKUP($B227,Miljövärden!$B$1:$H$463,MATCH(E$2,Miljövärden!$B$1:$H$1,0),FALSE)</f>
        <v>9.9856999999999996</v>
      </c>
      <c r="F227">
        <f>VLOOKUP($B227,Miljövärden!$B$1:$H$463,MATCH(F$2,Miljövärden!$B$1:$H$1,0),FALSE)</f>
        <v>0</v>
      </c>
      <c r="G227" t="str">
        <f>VLOOKUP($B227,Miljövärden!$B$1:$H$463,MATCH(G$2,Miljövärden!$B$1:$H$1,0),FALSE)</f>
        <v>Nej</v>
      </c>
      <c r="H227" s="7" t="str">
        <f>VLOOKUP($B227,Miljövärden!$B$1:$H$463,MATCH(H$2,Miljövärden!$B$1:$H$1,0),FALSE)</f>
        <v>Ja</v>
      </c>
      <c r="P227" s="17" t="str">
        <f t="shared" si="6"/>
        <v>ja</v>
      </c>
      <c r="R227">
        <f t="shared" si="7"/>
        <v>197</v>
      </c>
    </row>
    <row r="228" spans="1:18" x14ac:dyDescent="0.25">
      <c r="A228" s="2" t="s">
        <v>373</v>
      </c>
      <c r="B228" s="2" t="s">
        <v>377</v>
      </c>
      <c r="C228">
        <f>VLOOKUP($B228,Miljövärden!$B$1:$H$463,MATCH(C$2,Miljövärden!$B$1:$H$1,0),FALSE)</f>
        <v>0.45520100000000002</v>
      </c>
      <c r="D228">
        <f>VLOOKUP($B228,Miljövärden!$B$1:$H$463,MATCH(D$2,Miljövärden!$B$1:$H$1,0),FALSE)</f>
        <v>17.775300000000001</v>
      </c>
      <c r="E228">
        <f>VLOOKUP($B228,Miljövärden!$B$1:$H$463,MATCH(E$2,Miljövärden!$B$1:$H$1,0),FALSE)</f>
        <v>14.471399999999999</v>
      </c>
      <c r="F228">
        <f>VLOOKUP($B228,Miljövärden!$B$1:$H$463,MATCH(F$2,Miljövärden!$B$1:$H$1,0),FALSE)</f>
        <v>3.2180199999999999E-2</v>
      </c>
      <c r="G228" t="str">
        <f>VLOOKUP($B228,Miljövärden!$B$1:$H$463,MATCH(G$2,Miljövärden!$B$1:$H$1,0),FALSE)</f>
        <v>Nej</v>
      </c>
      <c r="H228" s="7" t="str">
        <f>VLOOKUP($B228,Miljövärden!$B$1:$H$463,MATCH(H$2,Miljövärden!$B$1:$H$1,0),FALSE)</f>
        <v>Ja</v>
      </c>
      <c r="P228" s="17" t="str">
        <f t="shared" si="6"/>
        <v>ja</v>
      </c>
      <c r="R228">
        <f t="shared" si="7"/>
        <v>198</v>
      </c>
    </row>
    <row r="229" spans="1:18" x14ac:dyDescent="0.25">
      <c r="A229" s="2" t="s">
        <v>378</v>
      </c>
      <c r="B229" s="2" t="s">
        <v>379</v>
      </c>
      <c r="C229">
        <f>VLOOKUP($B229,Miljövärden!$B$1:$H$463,MATCH(C$2,Miljövärden!$B$1:$H$1,0),FALSE)</f>
        <v>0</v>
      </c>
      <c r="D229">
        <f>VLOOKUP($B229,Miljövärden!$B$1:$H$463,MATCH(D$2,Miljövärden!$B$1:$H$1,0),FALSE)</f>
        <v>0</v>
      </c>
      <c r="E229">
        <f>VLOOKUP($B229,Miljövärden!$B$1:$H$463,MATCH(E$2,Miljövärden!$B$1:$H$1,0),FALSE)</f>
        <v>0</v>
      </c>
      <c r="F229">
        <f>VLOOKUP($B229,Miljövärden!$B$1:$H$463,MATCH(F$2,Miljövärden!$B$1:$H$1,0),FALSE)</f>
        <v>0</v>
      </c>
      <c r="G229" t="str">
        <f>VLOOKUP($B229,Miljövärden!$B$1:$H$463,MATCH(G$2,Miljövärden!$B$1:$H$1,0),FALSE)</f>
        <v>Nej</v>
      </c>
      <c r="H229" s="7" t="str">
        <f>VLOOKUP($B229,Miljövärden!$B$1:$H$463,MATCH(H$2,Miljövärden!$B$1:$H$1,0),FALSE)</f>
        <v>Nej</v>
      </c>
      <c r="P229" s="17" t="str">
        <f t="shared" si="6"/>
        <v>nej</v>
      </c>
      <c r="R229">
        <f t="shared" si="7"/>
        <v>198</v>
      </c>
    </row>
    <row r="230" spans="1:18" x14ac:dyDescent="0.25">
      <c r="A230" s="2" t="s">
        <v>380</v>
      </c>
      <c r="B230" s="2" t="s">
        <v>381</v>
      </c>
      <c r="C230">
        <f>VLOOKUP($B230,Miljövärden!$B$1:$H$463,MATCH(C$2,Miljövärden!$B$1:$H$1,0),FALSE)</f>
        <v>0</v>
      </c>
      <c r="D230">
        <f>VLOOKUP($B230,Miljövärden!$B$1:$H$463,MATCH(D$2,Miljövärden!$B$1:$H$1,0),FALSE)</f>
        <v>0</v>
      </c>
      <c r="E230">
        <f>VLOOKUP($B230,Miljövärden!$B$1:$H$463,MATCH(E$2,Miljövärden!$B$1:$H$1,0),FALSE)</f>
        <v>0</v>
      </c>
      <c r="F230">
        <f>VLOOKUP($B230,Miljövärden!$B$1:$H$463,MATCH(F$2,Miljövärden!$B$1:$H$1,0),FALSE)</f>
        <v>0</v>
      </c>
      <c r="G230" t="str">
        <f>VLOOKUP($B230,Miljövärden!$B$1:$H$463,MATCH(G$2,Miljövärden!$B$1:$H$1,0),FALSE)</f>
        <v>Nej</v>
      </c>
      <c r="H230" s="7" t="str">
        <f>VLOOKUP($B230,Miljövärden!$B$1:$H$463,MATCH(H$2,Miljövärden!$B$1:$H$1,0),FALSE)</f>
        <v>Nej</v>
      </c>
      <c r="P230" s="17" t="str">
        <f t="shared" si="6"/>
        <v>nej</v>
      </c>
      <c r="R230">
        <f t="shared" si="7"/>
        <v>198</v>
      </c>
    </row>
    <row r="231" spans="1:18" x14ac:dyDescent="0.25">
      <c r="A231" s="2" t="s">
        <v>382</v>
      </c>
      <c r="B231" s="2" t="s">
        <v>383</v>
      </c>
      <c r="C231">
        <f>VLOOKUP($B231,Miljövärden!$B$1:$H$463,MATCH(C$2,Miljövärden!$B$1:$H$1,0),FALSE)</f>
        <v>0.15160499999999999</v>
      </c>
      <c r="D231">
        <f>VLOOKUP($B231,Miljövärden!$B$1:$H$463,MATCH(D$2,Miljövärden!$B$1:$H$1,0),FALSE)</f>
        <v>28.6631</v>
      </c>
      <c r="E231">
        <f>VLOOKUP($B231,Miljövärden!$B$1:$H$463,MATCH(E$2,Miljövärden!$B$1:$H$1,0),FALSE)</f>
        <v>10.821199999999999</v>
      </c>
      <c r="F231">
        <f>VLOOKUP($B231,Miljövärden!$B$1:$H$463,MATCH(F$2,Miljövärden!$B$1:$H$1,0),FALSE)</f>
        <v>4.2588399999999998E-2</v>
      </c>
      <c r="G231" t="str">
        <f>VLOOKUP($B231,Miljövärden!$B$1:$H$463,MATCH(G$2,Miljövärden!$B$1:$H$1,0),FALSE)</f>
        <v>Nej</v>
      </c>
      <c r="H231" s="7" t="str">
        <f>VLOOKUP($B231,Miljövärden!$B$1:$H$463,MATCH(H$2,Miljövärden!$B$1:$H$1,0),FALSE)</f>
        <v>Ja</v>
      </c>
      <c r="P231" s="17" t="str">
        <f t="shared" si="6"/>
        <v>ja</v>
      </c>
      <c r="R231">
        <f t="shared" si="7"/>
        <v>199</v>
      </c>
    </row>
    <row r="232" spans="1:18" x14ac:dyDescent="0.25">
      <c r="A232" s="2" t="s">
        <v>382</v>
      </c>
      <c r="B232" s="2" t="s">
        <v>384</v>
      </c>
      <c r="C232">
        <f>VLOOKUP($B232,Miljövärden!$B$1:$H$463,MATCH(C$2,Miljövärden!$B$1:$H$1,0),FALSE)</f>
        <v>0.160222</v>
      </c>
      <c r="D232">
        <f>VLOOKUP($B232,Miljövärden!$B$1:$H$463,MATCH(D$2,Miljövärden!$B$1:$H$1,0),FALSE)</f>
        <v>35.584400000000002</v>
      </c>
      <c r="E232">
        <f>VLOOKUP($B232,Miljövärden!$B$1:$H$463,MATCH(E$2,Miljövärden!$B$1:$H$1,0),FALSE)</f>
        <v>9.1108899999999995</v>
      </c>
      <c r="F232">
        <f>VLOOKUP($B232,Miljövärden!$B$1:$H$463,MATCH(F$2,Miljövärden!$B$1:$H$1,0),FALSE)</f>
        <v>5.4285699999999999E-2</v>
      </c>
      <c r="G232" t="str">
        <f>VLOOKUP($B232,Miljövärden!$B$1:$H$463,MATCH(G$2,Miljövärden!$B$1:$H$1,0),FALSE)</f>
        <v>Ja</v>
      </c>
      <c r="H232" s="7" t="str">
        <f>VLOOKUP($B232,Miljövärden!$B$1:$H$463,MATCH(H$2,Miljövärden!$B$1:$H$1,0),FALSE)</f>
        <v>Ja</v>
      </c>
      <c r="P232" s="17" t="str">
        <f t="shared" si="6"/>
        <v>ja</v>
      </c>
      <c r="R232">
        <f t="shared" si="7"/>
        <v>200</v>
      </c>
    </row>
    <row r="233" spans="1:18" x14ac:dyDescent="0.25">
      <c r="A233" s="2" t="s">
        <v>382</v>
      </c>
      <c r="B233" s="2" t="s">
        <v>385</v>
      </c>
      <c r="C233">
        <f>VLOOKUP($B233,Miljövärden!$B$1:$H$463,MATCH(C$2,Miljövärden!$B$1:$H$1,0),FALSE)</f>
        <v>0.14447099999999999</v>
      </c>
      <c r="D233">
        <f>VLOOKUP($B233,Miljövärden!$B$1:$H$463,MATCH(D$2,Miljövärden!$B$1:$H$1,0),FALSE)</f>
        <v>30.188300000000002</v>
      </c>
      <c r="E233">
        <f>VLOOKUP($B233,Miljövärden!$B$1:$H$463,MATCH(E$2,Miljövärden!$B$1:$H$1,0),FALSE)</f>
        <v>8.8940000000000001</v>
      </c>
      <c r="F233">
        <f>VLOOKUP($B233,Miljövärden!$B$1:$H$463,MATCH(F$2,Miljövärden!$B$1:$H$1,0),FALSE)</f>
        <v>3.5526299999999997E-2</v>
      </c>
      <c r="G233" t="str">
        <f>VLOOKUP($B233,Miljövärden!$B$1:$H$463,MATCH(G$2,Miljövärden!$B$1:$H$1,0),FALSE)</f>
        <v>Ja</v>
      </c>
      <c r="H233" s="7" t="str">
        <f>VLOOKUP($B233,Miljövärden!$B$1:$H$463,MATCH(H$2,Miljövärden!$B$1:$H$1,0),FALSE)</f>
        <v>Ja</v>
      </c>
      <c r="P233" s="17" t="str">
        <f t="shared" si="6"/>
        <v>ja</v>
      </c>
      <c r="R233">
        <f t="shared" si="7"/>
        <v>201</v>
      </c>
    </row>
    <row r="234" spans="1:18" x14ac:dyDescent="0.25">
      <c r="A234" s="2" t="s">
        <v>382</v>
      </c>
      <c r="B234" s="2" t="s">
        <v>386</v>
      </c>
      <c r="C234">
        <f>VLOOKUP($B234,Miljövärden!$B$1:$H$463,MATCH(C$2,Miljövärden!$B$1:$H$1,0),FALSE)</f>
        <v>9.1590900000000003E-2</v>
      </c>
      <c r="D234">
        <f>VLOOKUP($B234,Miljövärden!$B$1:$H$463,MATCH(D$2,Miljövärden!$B$1:$H$1,0),FALSE)</f>
        <v>17.126899999999999</v>
      </c>
      <c r="E234">
        <f>VLOOKUP($B234,Miljövärden!$B$1:$H$463,MATCH(E$2,Miljövärden!$B$1:$H$1,0),FALSE)</f>
        <v>8.2719299999999993</v>
      </c>
      <c r="F234">
        <f>VLOOKUP($B234,Miljövärden!$B$1:$H$463,MATCH(F$2,Miljövärden!$B$1:$H$1,0),FALSE)</f>
        <v>1.9236099999999999E-2</v>
      </c>
      <c r="G234" t="str">
        <f>VLOOKUP($B234,Miljövärden!$B$1:$H$463,MATCH(G$2,Miljövärden!$B$1:$H$1,0),FALSE)</f>
        <v>Nej</v>
      </c>
      <c r="H234" s="7" t="str">
        <f>VLOOKUP($B234,Miljövärden!$B$1:$H$463,MATCH(H$2,Miljövärden!$B$1:$H$1,0),FALSE)</f>
        <v>Ja</v>
      </c>
      <c r="P234" s="17" t="str">
        <f t="shared" si="6"/>
        <v>ja</v>
      </c>
      <c r="R234">
        <f t="shared" si="7"/>
        <v>202</v>
      </c>
    </row>
    <row r="235" spans="1:18" x14ac:dyDescent="0.25">
      <c r="A235" s="2" t="s">
        <v>382</v>
      </c>
      <c r="B235" s="2" t="s">
        <v>387</v>
      </c>
      <c r="C235">
        <f>VLOOKUP($B235,Miljövärden!$B$1:$H$463,MATCH(C$2,Miljövärden!$B$1:$H$1,0),FALSE)</f>
        <v>7.7049099999999995E-2</v>
      </c>
      <c r="D235">
        <f>VLOOKUP($B235,Miljövärden!$B$1:$H$463,MATCH(D$2,Miljövärden!$B$1:$H$1,0),FALSE)</f>
        <v>12.895300000000001</v>
      </c>
      <c r="E235">
        <f>VLOOKUP($B235,Miljövärden!$B$1:$H$463,MATCH(E$2,Miljövärden!$B$1:$H$1,0),FALSE)</f>
        <v>8.3057499999999997</v>
      </c>
      <c r="F235">
        <f>VLOOKUP($B235,Miljövärden!$B$1:$H$463,MATCH(F$2,Miljövärden!$B$1:$H$1,0),FALSE)</f>
        <v>6.0995199999999998E-3</v>
      </c>
      <c r="G235" t="str">
        <f>VLOOKUP($B235,Miljövärden!$B$1:$H$463,MATCH(G$2,Miljövärden!$B$1:$H$1,0),FALSE)</f>
        <v>Nej</v>
      </c>
      <c r="H235" s="7" t="str">
        <f>VLOOKUP($B235,Miljövärden!$B$1:$H$463,MATCH(H$2,Miljövärden!$B$1:$H$1,0),FALSE)</f>
        <v>Ja</v>
      </c>
      <c r="P235" s="17" t="str">
        <f t="shared" si="6"/>
        <v>ja</v>
      </c>
      <c r="R235">
        <f t="shared" si="7"/>
        <v>203</v>
      </c>
    </row>
    <row r="236" spans="1:18" x14ac:dyDescent="0.25">
      <c r="A236" s="2" t="s">
        <v>382</v>
      </c>
      <c r="B236" s="2" t="s">
        <v>388</v>
      </c>
      <c r="C236">
        <f>VLOOKUP($B236,Miljövärden!$B$1:$H$463,MATCH(C$2,Miljövärden!$B$1:$H$1,0),FALSE)</f>
        <v>8.5352700000000004E-2</v>
      </c>
      <c r="D236">
        <f>VLOOKUP($B236,Miljövärden!$B$1:$H$463,MATCH(D$2,Miljövärden!$B$1:$H$1,0),FALSE)</f>
        <v>16.709900000000001</v>
      </c>
      <c r="E236">
        <f>VLOOKUP($B236,Miljövärden!$B$1:$H$463,MATCH(E$2,Miljövärden!$B$1:$H$1,0),FALSE)</f>
        <v>9.0279299999999996</v>
      </c>
      <c r="F236">
        <f>VLOOKUP($B236,Miljövärden!$B$1:$H$463,MATCH(F$2,Miljövärden!$B$1:$H$1,0),FALSE)</f>
        <v>1.3908200000000001E-2</v>
      </c>
      <c r="G236" t="str">
        <f>VLOOKUP($B236,Miljövärden!$B$1:$H$463,MATCH(G$2,Miljövärden!$B$1:$H$1,0),FALSE)</f>
        <v>Nej</v>
      </c>
      <c r="H236" s="7" t="str">
        <f>VLOOKUP($B236,Miljövärden!$B$1:$H$463,MATCH(H$2,Miljövärden!$B$1:$H$1,0),FALSE)</f>
        <v>Ja</v>
      </c>
      <c r="P236" s="17" t="str">
        <f t="shared" si="6"/>
        <v>ja</v>
      </c>
      <c r="R236">
        <f t="shared" si="7"/>
        <v>204</v>
      </c>
    </row>
    <row r="237" spans="1:18" x14ac:dyDescent="0.25">
      <c r="A237" s="2" t="s">
        <v>382</v>
      </c>
      <c r="B237" s="2" t="s">
        <v>389</v>
      </c>
      <c r="C237">
        <f>VLOOKUP($B237,Miljövärden!$B$1:$H$463,MATCH(C$2,Miljövärden!$B$1:$H$1,0),FALSE)</f>
        <v>0.23505699999999999</v>
      </c>
      <c r="D237">
        <f>VLOOKUP($B237,Miljövärden!$B$1:$H$463,MATCH(D$2,Miljövärden!$B$1:$H$1,0),FALSE)</f>
        <v>26.312100000000001</v>
      </c>
      <c r="E237">
        <f>VLOOKUP($B237,Miljövärden!$B$1:$H$463,MATCH(E$2,Miljövärden!$B$1:$H$1,0),FALSE)</f>
        <v>16.854600000000001</v>
      </c>
      <c r="F237">
        <f>VLOOKUP($B237,Miljövärden!$B$1:$H$463,MATCH(F$2,Miljövärden!$B$1:$H$1,0),FALSE)</f>
        <v>4.0487799999999997E-2</v>
      </c>
      <c r="G237" t="str">
        <f>VLOOKUP($B237,Miljövärden!$B$1:$H$463,MATCH(G$2,Miljövärden!$B$1:$H$1,0),FALSE)</f>
        <v>Nej</v>
      </c>
      <c r="H237" s="7" t="str">
        <f>VLOOKUP($B237,Miljövärden!$B$1:$H$463,MATCH(H$2,Miljövärden!$B$1:$H$1,0),FALSE)</f>
        <v>Ja</v>
      </c>
      <c r="P237" s="17" t="str">
        <f t="shared" si="6"/>
        <v>ja</v>
      </c>
      <c r="R237">
        <f t="shared" si="7"/>
        <v>205</v>
      </c>
    </row>
    <row r="238" spans="1:18" x14ac:dyDescent="0.25">
      <c r="A238" s="2" t="s">
        <v>382</v>
      </c>
      <c r="B238" s="2" t="s">
        <v>390</v>
      </c>
      <c r="C238">
        <f>VLOOKUP($B238,Miljövärden!$B$1:$H$463,MATCH(C$2,Miljövärden!$B$1:$H$1,0),FALSE)</f>
        <v>9.2345099999999999E-2</v>
      </c>
      <c r="D238">
        <f>VLOOKUP($B238,Miljövärden!$B$1:$H$463,MATCH(D$2,Miljövärden!$B$1:$H$1,0),FALSE)</f>
        <v>17.937200000000001</v>
      </c>
      <c r="E238">
        <f>VLOOKUP($B238,Miljövärden!$B$1:$H$463,MATCH(E$2,Miljövärden!$B$1:$H$1,0),FALSE)</f>
        <v>7.4415699999999996</v>
      </c>
      <c r="F238">
        <f>VLOOKUP($B238,Miljövärden!$B$1:$H$463,MATCH(F$2,Miljövärden!$B$1:$H$1,0),FALSE)</f>
        <v>9.4270699999999992E-3</v>
      </c>
      <c r="G238" t="str">
        <f>VLOOKUP($B238,Miljövärden!$B$1:$H$463,MATCH(G$2,Miljövärden!$B$1:$H$1,0),FALSE)</f>
        <v>Nej</v>
      </c>
      <c r="H238" s="7" t="str">
        <f>VLOOKUP($B238,Miljövärden!$B$1:$H$463,MATCH(H$2,Miljövärden!$B$1:$H$1,0),FALSE)</f>
        <v>Ja</v>
      </c>
      <c r="P238" s="17" t="str">
        <f t="shared" si="6"/>
        <v>ja</v>
      </c>
      <c r="R238">
        <f t="shared" si="7"/>
        <v>206</v>
      </c>
    </row>
    <row r="239" spans="1:18" x14ac:dyDescent="0.25">
      <c r="A239" s="2" t="s">
        <v>382</v>
      </c>
      <c r="B239" s="2" t="s">
        <v>391</v>
      </c>
      <c r="C239">
        <f>VLOOKUP($B239,Miljövärden!$B$1:$H$463,MATCH(C$2,Miljövärden!$B$1:$H$1,0),FALSE)</f>
        <v>7.0621199999999995E-2</v>
      </c>
      <c r="D239">
        <f>VLOOKUP($B239,Miljövärden!$B$1:$H$463,MATCH(D$2,Miljövärden!$B$1:$H$1,0),FALSE)</f>
        <v>12.204800000000001</v>
      </c>
      <c r="E239">
        <f>VLOOKUP($B239,Miljövärden!$B$1:$H$463,MATCH(E$2,Miljövärden!$B$1:$H$1,0),FALSE)</f>
        <v>8.6606000000000005</v>
      </c>
      <c r="F239">
        <f>VLOOKUP($B239,Miljövärden!$B$1:$H$463,MATCH(F$2,Miljövärden!$B$1:$H$1,0),FALSE)</f>
        <v>2.8308600000000001E-3</v>
      </c>
      <c r="G239" t="str">
        <f>VLOOKUP($B239,Miljövärden!$B$1:$H$463,MATCH(G$2,Miljövärden!$B$1:$H$1,0),FALSE)</f>
        <v>Nej</v>
      </c>
      <c r="H239" s="7" t="str">
        <f>VLOOKUP($B239,Miljövärden!$B$1:$H$463,MATCH(H$2,Miljövärden!$B$1:$H$1,0),FALSE)</f>
        <v>Ja</v>
      </c>
      <c r="P239" s="17" t="str">
        <f t="shared" si="6"/>
        <v>ja</v>
      </c>
      <c r="R239">
        <f t="shared" si="7"/>
        <v>207</v>
      </c>
    </row>
    <row r="240" spans="1:18" x14ac:dyDescent="0.25">
      <c r="A240" s="2" t="s">
        <v>382</v>
      </c>
      <c r="B240" s="2" t="s">
        <v>392</v>
      </c>
      <c r="C240">
        <f>VLOOKUP($B240,Miljövärden!$B$1:$H$463,MATCH(C$2,Miljövärden!$B$1:$H$1,0),FALSE)</f>
        <v>0.136905</v>
      </c>
      <c r="D240">
        <f>VLOOKUP($B240,Miljövärden!$B$1:$H$463,MATCH(D$2,Miljövärden!$B$1:$H$1,0),FALSE)</f>
        <v>29.652999999999999</v>
      </c>
      <c r="E240">
        <f>VLOOKUP($B240,Miljövärden!$B$1:$H$463,MATCH(E$2,Miljövärden!$B$1:$H$1,0),FALSE)</f>
        <v>8.2349599999999992</v>
      </c>
      <c r="F240">
        <f>VLOOKUP($B240,Miljövärden!$B$1:$H$463,MATCH(F$2,Miljövärden!$B$1:$H$1,0),FALSE)</f>
        <v>4.1634400000000002E-2</v>
      </c>
      <c r="G240" t="str">
        <f>VLOOKUP($B240,Miljövärden!$B$1:$H$463,MATCH(G$2,Miljövärden!$B$1:$H$1,0),FALSE)</f>
        <v>Ja</v>
      </c>
      <c r="H240" s="7" t="str">
        <f>VLOOKUP($B240,Miljövärden!$B$1:$H$463,MATCH(H$2,Miljövärden!$B$1:$H$1,0),FALSE)</f>
        <v>Ja</v>
      </c>
      <c r="P240" s="17" t="str">
        <f t="shared" si="6"/>
        <v>ja</v>
      </c>
      <c r="R240">
        <f t="shared" si="7"/>
        <v>208</v>
      </c>
    </row>
    <row r="241" spans="1:18" x14ac:dyDescent="0.25">
      <c r="A241" s="2" t="s">
        <v>382</v>
      </c>
      <c r="B241" s="2" t="s">
        <v>393</v>
      </c>
      <c r="C241">
        <f>VLOOKUP($B241,Miljövärden!$B$1:$H$463,MATCH(C$2,Miljövärden!$B$1:$H$1,0),FALSE)</f>
        <v>0.18560199999999999</v>
      </c>
      <c r="D241">
        <f>VLOOKUP($B241,Miljövärden!$B$1:$H$463,MATCH(D$2,Miljövärden!$B$1:$H$1,0),FALSE)</f>
        <v>35.832099999999997</v>
      </c>
      <c r="E241">
        <f>VLOOKUP($B241,Miljövärden!$B$1:$H$463,MATCH(E$2,Miljövärden!$B$1:$H$1,0),FALSE)</f>
        <v>9.6086100000000005</v>
      </c>
      <c r="F241">
        <f>VLOOKUP($B241,Miljövärden!$B$1:$H$463,MATCH(F$2,Miljövärden!$B$1:$H$1,0),FALSE)</f>
        <v>3.4424299999999998E-2</v>
      </c>
      <c r="G241" t="str">
        <f>VLOOKUP($B241,Miljövärden!$B$1:$H$463,MATCH(G$2,Miljövärden!$B$1:$H$1,0),FALSE)</f>
        <v>Nej</v>
      </c>
      <c r="H241" s="7" t="str">
        <f>VLOOKUP($B241,Miljövärden!$B$1:$H$463,MATCH(H$2,Miljövärden!$B$1:$H$1,0),FALSE)</f>
        <v>Ja</v>
      </c>
      <c r="P241" s="17" t="str">
        <f t="shared" si="6"/>
        <v>ja</v>
      </c>
      <c r="R241">
        <f t="shared" si="7"/>
        <v>209</v>
      </c>
    </row>
    <row r="242" spans="1:18" x14ac:dyDescent="0.25">
      <c r="A242" s="2" t="s">
        <v>382</v>
      </c>
      <c r="B242" s="2" t="s">
        <v>394</v>
      </c>
      <c r="C242">
        <f>VLOOKUP($B242,Miljövärden!$B$1:$H$463,MATCH(C$2,Miljövärden!$B$1:$H$1,0),FALSE)</f>
        <v>0.116429</v>
      </c>
      <c r="D242">
        <f>VLOOKUP($B242,Miljövärden!$B$1:$H$463,MATCH(D$2,Miljövärden!$B$1:$H$1,0),FALSE)</f>
        <v>23.421600000000002</v>
      </c>
      <c r="E242">
        <f>VLOOKUP($B242,Miljövärden!$B$1:$H$463,MATCH(E$2,Miljövärden!$B$1:$H$1,0),FALSE)</f>
        <v>7.8178599999999996</v>
      </c>
      <c r="F242">
        <f>VLOOKUP($B242,Miljövärden!$B$1:$H$463,MATCH(F$2,Miljövärden!$B$1:$H$1,0),FALSE)</f>
        <v>1.8969099999999999E-2</v>
      </c>
      <c r="G242" t="str">
        <f>VLOOKUP($B242,Miljövärden!$B$1:$H$463,MATCH(G$2,Miljövärden!$B$1:$H$1,0),FALSE)</f>
        <v>Ja</v>
      </c>
      <c r="H242" s="7" t="str">
        <f>VLOOKUP($B242,Miljövärden!$B$1:$H$463,MATCH(H$2,Miljövärden!$B$1:$H$1,0),FALSE)</f>
        <v>Ja</v>
      </c>
      <c r="P242" s="17" t="str">
        <f t="shared" si="6"/>
        <v>ja</v>
      </c>
      <c r="R242">
        <f t="shared" si="7"/>
        <v>210</v>
      </c>
    </row>
    <row r="243" spans="1:18" x14ac:dyDescent="0.25">
      <c r="A243" s="2" t="s">
        <v>382</v>
      </c>
      <c r="B243" s="2" t="s">
        <v>395</v>
      </c>
      <c r="C243">
        <f>VLOOKUP($B243,Miljövärden!$B$1:$H$463,MATCH(C$2,Miljövärden!$B$1:$H$1,0),FALSE)</f>
        <v>0.125913</v>
      </c>
      <c r="D243">
        <f>VLOOKUP($B243,Miljövärden!$B$1:$H$463,MATCH(D$2,Miljövärden!$B$1:$H$1,0),FALSE)</f>
        <v>25.2105</v>
      </c>
      <c r="E243">
        <f>VLOOKUP($B243,Miljövärden!$B$1:$H$463,MATCH(E$2,Miljövärden!$B$1:$H$1,0),FALSE)</f>
        <v>7.2488900000000003</v>
      </c>
      <c r="F243">
        <f>VLOOKUP($B243,Miljövärden!$B$1:$H$463,MATCH(F$2,Miljövärden!$B$1:$H$1,0),FALSE)</f>
        <v>3.4251900000000002E-2</v>
      </c>
      <c r="G243" t="str">
        <f>VLOOKUP($B243,Miljövärden!$B$1:$H$463,MATCH(G$2,Miljövärden!$B$1:$H$1,0),FALSE)</f>
        <v>Nej</v>
      </c>
      <c r="H243" s="7" t="str">
        <f>VLOOKUP($B243,Miljövärden!$B$1:$H$463,MATCH(H$2,Miljövärden!$B$1:$H$1,0),FALSE)</f>
        <v>Ja</v>
      </c>
      <c r="P243" s="17" t="str">
        <f t="shared" si="6"/>
        <v>ja</v>
      </c>
      <c r="R243">
        <f t="shared" si="7"/>
        <v>211</v>
      </c>
    </row>
    <row r="244" spans="1:18" x14ac:dyDescent="0.25">
      <c r="A244" s="2" t="s">
        <v>396</v>
      </c>
      <c r="B244" s="2" t="s">
        <v>397</v>
      </c>
      <c r="C244">
        <f>VLOOKUP($B244,Miljövärden!$B$1:$H$463,MATCH(C$2,Miljövärden!$B$1:$H$1,0),FALSE)</f>
        <v>0.119311</v>
      </c>
      <c r="D244">
        <f>VLOOKUP($B244,Miljövärden!$B$1:$H$463,MATCH(D$2,Miljövärden!$B$1:$H$1,0),FALSE)</f>
        <v>19.106100000000001</v>
      </c>
      <c r="E244">
        <f>VLOOKUP($B244,Miljövärden!$B$1:$H$463,MATCH(E$2,Miljövärden!$B$1:$H$1,0),FALSE)</f>
        <v>12.065099999999999</v>
      </c>
      <c r="F244">
        <f>VLOOKUP($B244,Miljövärden!$B$1:$H$463,MATCH(F$2,Miljövärden!$B$1:$H$1,0),FALSE)</f>
        <v>1.33539E-2</v>
      </c>
      <c r="G244" t="str">
        <f>VLOOKUP($B244,Miljövärden!$B$1:$H$463,MATCH(G$2,Miljövärden!$B$1:$H$1,0),FALSE)</f>
        <v>Ja</v>
      </c>
      <c r="H244" s="7" t="str">
        <f>VLOOKUP($B244,Miljövärden!$B$1:$H$463,MATCH(H$2,Miljövärden!$B$1:$H$1,0),FALSE)</f>
        <v>Ja</v>
      </c>
      <c r="P244" s="17" t="str">
        <f t="shared" si="6"/>
        <v>ja</v>
      </c>
      <c r="R244">
        <f t="shared" si="7"/>
        <v>212</v>
      </c>
    </row>
    <row r="245" spans="1:18" x14ac:dyDescent="0.25">
      <c r="A245" s="2" t="s">
        <v>396</v>
      </c>
      <c r="B245" s="2" t="s">
        <v>398</v>
      </c>
      <c r="C245">
        <f>VLOOKUP($B245,Miljövärden!$B$1:$H$463,MATCH(C$2,Miljövärden!$B$1:$H$1,0),FALSE)</f>
        <v>0.112195</v>
      </c>
      <c r="D245">
        <f>VLOOKUP($B245,Miljövärden!$B$1:$H$463,MATCH(D$2,Miljövärden!$B$1:$H$1,0),FALSE)</f>
        <v>12.260999999999999</v>
      </c>
      <c r="E245">
        <f>VLOOKUP($B245,Miljövärden!$B$1:$H$463,MATCH(E$2,Miljövärden!$B$1:$H$1,0),FALSE)</f>
        <v>11.3224</v>
      </c>
      <c r="F245">
        <f>VLOOKUP($B245,Miljövärden!$B$1:$H$463,MATCH(F$2,Miljövärden!$B$1:$H$1,0),FALSE)</f>
        <v>8.0301499999999998E-3</v>
      </c>
      <c r="G245" t="str">
        <f>VLOOKUP($B245,Miljövärden!$B$1:$H$463,MATCH(G$2,Miljövärden!$B$1:$H$1,0),FALSE)</f>
        <v>Ja</v>
      </c>
      <c r="H245" s="7" t="str">
        <f>VLOOKUP($B245,Miljövärden!$B$1:$H$463,MATCH(H$2,Miljövärden!$B$1:$H$1,0),FALSE)</f>
        <v>Ja</v>
      </c>
      <c r="P245" s="17" t="str">
        <f t="shared" si="6"/>
        <v>ja</v>
      </c>
      <c r="R245">
        <f t="shared" si="7"/>
        <v>213</v>
      </c>
    </row>
    <row r="246" spans="1:18" x14ac:dyDescent="0.25">
      <c r="A246" s="2" t="s">
        <v>399</v>
      </c>
      <c r="B246" s="2" t="s">
        <v>400</v>
      </c>
      <c r="C246">
        <f>VLOOKUP($B246,Miljövärden!$B$1:$H$463,MATCH(C$2,Miljövärden!$B$1:$H$1,0),FALSE)</f>
        <v>4.8951000000000001E-2</v>
      </c>
      <c r="D246">
        <f>VLOOKUP($B246,Miljövärden!$B$1:$H$463,MATCH(D$2,Miljövärden!$B$1:$H$1,0),FALSE)</f>
        <v>13.1845</v>
      </c>
      <c r="E246">
        <f>VLOOKUP($B246,Miljövärden!$B$1:$H$463,MATCH(E$2,Miljövärden!$B$1:$H$1,0),FALSE)</f>
        <v>7.9106100000000001</v>
      </c>
      <c r="F246">
        <f>VLOOKUP($B246,Miljövärden!$B$1:$H$463,MATCH(F$2,Miljövärden!$B$1:$H$1,0),FALSE)</f>
        <v>1.0162600000000001E-2</v>
      </c>
      <c r="G246" t="str">
        <f>VLOOKUP($B246,Miljövärden!$B$1:$H$463,MATCH(G$2,Miljövärden!$B$1:$H$1,0),FALSE)</f>
        <v>Nej</v>
      </c>
      <c r="H246" s="7" t="str">
        <f>VLOOKUP($B246,Miljövärden!$B$1:$H$463,MATCH(H$2,Miljövärden!$B$1:$H$1,0),FALSE)</f>
        <v>Ja</v>
      </c>
      <c r="P246" s="17" t="str">
        <f t="shared" si="6"/>
        <v>ja</v>
      </c>
      <c r="R246">
        <f t="shared" si="7"/>
        <v>214</v>
      </c>
    </row>
    <row r="247" spans="1:18" x14ac:dyDescent="0.25">
      <c r="A247" s="2" t="s">
        <v>401</v>
      </c>
      <c r="B247" s="2" t="s">
        <v>402</v>
      </c>
      <c r="C247">
        <f>VLOOKUP($B247,Miljövärden!$B$1:$H$463,MATCH(C$2,Miljövärden!$B$1:$H$1,0),FALSE)</f>
        <v>6.8496199999999993E-2</v>
      </c>
      <c r="D247">
        <f>VLOOKUP($B247,Miljövärden!$B$1:$H$463,MATCH(D$2,Miljövärden!$B$1:$H$1,0),FALSE)</f>
        <v>6.8741599999999998</v>
      </c>
      <c r="E247">
        <f>VLOOKUP($B247,Miljövärden!$B$1:$H$463,MATCH(E$2,Miljövärden!$B$1:$H$1,0),FALSE)</f>
        <v>6.9809799999999997</v>
      </c>
      <c r="F247">
        <f>VLOOKUP($B247,Miljövärden!$B$1:$H$463,MATCH(F$2,Miljövärden!$B$1:$H$1,0),FALSE)</f>
        <v>0</v>
      </c>
      <c r="G247" t="str">
        <f>VLOOKUP($B247,Miljövärden!$B$1:$H$463,MATCH(G$2,Miljövärden!$B$1:$H$1,0),FALSE)</f>
        <v>Ja</v>
      </c>
      <c r="H247" s="7" t="str">
        <f>VLOOKUP($B247,Miljövärden!$B$1:$H$463,MATCH(H$2,Miljövärden!$B$1:$H$1,0),FALSE)</f>
        <v>Ja</v>
      </c>
      <c r="P247" s="17" t="str">
        <f t="shared" si="6"/>
        <v>ja</v>
      </c>
      <c r="R247">
        <f t="shared" si="7"/>
        <v>215</v>
      </c>
    </row>
    <row r="248" spans="1:18" x14ac:dyDescent="0.25">
      <c r="A248" s="2" t="s">
        <v>403</v>
      </c>
      <c r="B248" s="2" t="s">
        <v>404</v>
      </c>
      <c r="C248">
        <f>VLOOKUP($B248,Miljövärden!$B$1:$H$463,MATCH(C$2,Miljövärden!$B$1:$H$1,0),FALSE)</f>
        <v>0.50855099999999998</v>
      </c>
      <c r="D248">
        <f>VLOOKUP($B248,Miljövärden!$B$1:$H$463,MATCH(D$2,Miljövärden!$B$1:$H$1,0),FALSE)</f>
        <v>156.262</v>
      </c>
      <c r="E248">
        <f>VLOOKUP($B248,Miljövärden!$B$1:$H$463,MATCH(E$2,Miljövärden!$B$1:$H$1,0),FALSE)</f>
        <v>20.863099999999999</v>
      </c>
      <c r="F248">
        <f>VLOOKUP($B248,Miljövärden!$B$1:$H$463,MATCH(F$2,Miljövärden!$B$1:$H$1,0),FALSE)</f>
        <v>2.61347E-2</v>
      </c>
      <c r="G248" t="str">
        <f>VLOOKUP($B248,Miljövärden!$B$1:$H$463,MATCH(G$2,Miljövärden!$B$1:$H$1,0),FALSE)</f>
        <v>Nej</v>
      </c>
      <c r="H248" s="7" t="str">
        <f>VLOOKUP($B248,Miljövärden!$B$1:$H$463,MATCH(H$2,Miljövärden!$B$1:$H$1,0),FALSE)</f>
        <v>Ja</v>
      </c>
      <c r="P248" s="17" t="str">
        <f t="shared" si="6"/>
        <v>ja</v>
      </c>
      <c r="R248">
        <f t="shared" si="7"/>
        <v>216</v>
      </c>
    </row>
    <row r="249" spans="1:18" x14ac:dyDescent="0.25">
      <c r="A249" s="2" t="s">
        <v>405</v>
      </c>
      <c r="B249" s="2" t="s">
        <v>406</v>
      </c>
      <c r="C249">
        <f>VLOOKUP($B249,Miljövärden!$B$1:$H$463,MATCH(C$2,Miljövärden!$B$1:$H$1,0),FALSE)</f>
        <v>0.109606</v>
      </c>
      <c r="D249">
        <f>VLOOKUP($B249,Miljövärden!$B$1:$H$463,MATCH(D$2,Miljövärden!$B$1:$H$1,0),FALSE)</f>
        <v>21.538399999999999</v>
      </c>
      <c r="E249">
        <f>VLOOKUP($B249,Miljövärden!$B$1:$H$463,MATCH(E$2,Miljövärden!$B$1:$H$1,0),FALSE)</f>
        <v>7.4855700000000001</v>
      </c>
      <c r="F249">
        <f>VLOOKUP($B249,Miljövärden!$B$1:$H$463,MATCH(F$2,Miljövärden!$B$1:$H$1,0),FALSE)</f>
        <v>1.5863200000000001E-2</v>
      </c>
      <c r="G249" t="str">
        <f>VLOOKUP($B249,Miljövärden!$B$1:$H$463,MATCH(G$2,Miljövärden!$B$1:$H$1,0),FALSE)</f>
        <v>Nej</v>
      </c>
      <c r="H249" s="7" t="str">
        <f>VLOOKUP($B249,Miljövärden!$B$1:$H$463,MATCH(H$2,Miljövärden!$B$1:$H$1,0),FALSE)</f>
        <v>Ja</v>
      </c>
      <c r="P249" s="17" t="str">
        <f t="shared" si="6"/>
        <v>ja</v>
      </c>
      <c r="R249">
        <f t="shared" si="7"/>
        <v>217</v>
      </c>
    </row>
    <row r="250" spans="1:18" x14ac:dyDescent="0.25">
      <c r="A250" s="2" t="s">
        <v>407</v>
      </c>
      <c r="B250" s="2" t="s">
        <v>408</v>
      </c>
      <c r="C250">
        <f>VLOOKUP($B250,Miljövärden!$B$1:$H$463,MATCH(C$2,Miljövärden!$B$1:$H$1,0),FALSE)</f>
        <v>0.161137</v>
      </c>
      <c r="D250">
        <f>VLOOKUP($B250,Miljövärden!$B$1:$H$463,MATCH(D$2,Miljövärden!$B$1:$H$1,0),FALSE)</f>
        <v>8.3299000000000003</v>
      </c>
      <c r="E250">
        <f>VLOOKUP($B250,Miljövärden!$B$1:$H$463,MATCH(E$2,Miljövärden!$B$1:$H$1,0),FALSE)</f>
        <v>16.375499999999999</v>
      </c>
      <c r="F250">
        <f>VLOOKUP($B250,Miljövärden!$B$1:$H$463,MATCH(F$2,Miljövärden!$B$1:$H$1,0),FALSE)</f>
        <v>3.0497100000000002E-3</v>
      </c>
      <c r="G250" t="str">
        <f>VLOOKUP($B250,Miljövärden!$B$1:$H$463,MATCH(G$2,Miljövärden!$B$1:$H$1,0),FALSE)</f>
        <v>Nej</v>
      </c>
      <c r="H250" s="7" t="str">
        <f>VLOOKUP($B250,Miljövärden!$B$1:$H$463,MATCH(H$2,Miljövärden!$B$1:$H$1,0),FALSE)</f>
        <v>Ja</v>
      </c>
      <c r="P250" s="17" t="str">
        <f t="shared" si="6"/>
        <v>ja</v>
      </c>
      <c r="R250">
        <f t="shared" si="7"/>
        <v>218</v>
      </c>
    </row>
    <row r="251" spans="1:18" x14ac:dyDescent="0.25">
      <c r="A251" s="2" t="s">
        <v>407</v>
      </c>
      <c r="B251" s="2" t="s">
        <v>409</v>
      </c>
      <c r="C251">
        <f>VLOOKUP($B251,Miljövärden!$B$1:$H$463,MATCH(C$2,Miljövärden!$B$1:$H$1,0),FALSE)</f>
        <v>0.18394199999999999</v>
      </c>
      <c r="D251">
        <f>VLOOKUP($B251,Miljövärden!$B$1:$H$463,MATCH(D$2,Miljövärden!$B$1:$H$1,0),FALSE)</f>
        <v>13.319100000000001</v>
      </c>
      <c r="E251">
        <f>VLOOKUP($B251,Miljövärden!$B$1:$H$463,MATCH(E$2,Miljövärden!$B$1:$H$1,0),FALSE)</f>
        <v>17.850000000000001</v>
      </c>
      <c r="F251">
        <f>VLOOKUP($B251,Miljövärden!$B$1:$H$463,MATCH(F$2,Miljövärden!$B$1:$H$1,0),FALSE)</f>
        <v>1.4959200000000001E-2</v>
      </c>
      <c r="G251" t="str">
        <f>VLOOKUP($B251,Miljövärden!$B$1:$H$463,MATCH(G$2,Miljövärden!$B$1:$H$1,0),FALSE)</f>
        <v>Nej</v>
      </c>
      <c r="H251" s="7" t="str">
        <f>VLOOKUP($B251,Miljövärden!$B$1:$H$463,MATCH(H$2,Miljövärden!$B$1:$H$1,0),FALSE)</f>
        <v>Ja</v>
      </c>
      <c r="P251" s="17" t="str">
        <f t="shared" si="6"/>
        <v>ja</v>
      </c>
      <c r="R251">
        <f t="shared" si="7"/>
        <v>219</v>
      </c>
    </row>
    <row r="252" spans="1:18" x14ac:dyDescent="0.25">
      <c r="A252" s="2" t="s">
        <v>407</v>
      </c>
      <c r="B252" s="2" t="s">
        <v>410</v>
      </c>
      <c r="C252">
        <f>VLOOKUP($B252,Miljövärden!$B$1:$H$463,MATCH(C$2,Miljövärden!$B$1:$H$1,0),FALSE)</f>
        <v>0.113014</v>
      </c>
      <c r="D252">
        <f>VLOOKUP($B252,Miljövärden!$B$1:$H$463,MATCH(D$2,Miljövärden!$B$1:$H$1,0),FALSE)</f>
        <v>18.445799999999998</v>
      </c>
      <c r="E252">
        <f>VLOOKUP($B252,Miljövärden!$B$1:$H$463,MATCH(E$2,Miljövärden!$B$1:$H$1,0),FALSE)</f>
        <v>11.6297</v>
      </c>
      <c r="F252">
        <f>VLOOKUP($B252,Miljövärden!$B$1:$H$463,MATCH(F$2,Miljövärden!$B$1:$H$1,0),FALSE)</f>
        <v>1.56613E-2</v>
      </c>
      <c r="G252" t="str">
        <f>VLOOKUP($B252,Miljövärden!$B$1:$H$463,MATCH(G$2,Miljövärden!$B$1:$H$1,0),FALSE)</f>
        <v>Nej</v>
      </c>
      <c r="H252" s="7" t="str">
        <f>VLOOKUP($B252,Miljövärden!$B$1:$H$463,MATCH(H$2,Miljövärden!$B$1:$H$1,0),FALSE)</f>
        <v>Ja</v>
      </c>
      <c r="P252" s="17" t="str">
        <f t="shared" si="6"/>
        <v>ja</v>
      </c>
      <c r="R252">
        <f t="shared" si="7"/>
        <v>220</v>
      </c>
    </row>
    <row r="253" spans="1:18" x14ac:dyDescent="0.25">
      <c r="A253" s="2" t="s">
        <v>407</v>
      </c>
      <c r="B253" s="2" t="s">
        <v>411</v>
      </c>
      <c r="C253">
        <f>VLOOKUP($B253,Miljövärden!$B$1:$H$463,MATCH(C$2,Miljövärden!$B$1:$H$1,0),FALSE)</f>
        <v>0.15396499999999999</v>
      </c>
      <c r="D253">
        <f>VLOOKUP($B253,Miljövärden!$B$1:$H$463,MATCH(D$2,Miljövärden!$B$1:$H$1,0),FALSE)</f>
        <v>9.9844600000000003</v>
      </c>
      <c r="E253">
        <f>VLOOKUP($B253,Miljövärden!$B$1:$H$463,MATCH(E$2,Miljövärden!$B$1:$H$1,0),FALSE)</f>
        <v>15.5381</v>
      </c>
      <c r="F253">
        <f>VLOOKUP($B253,Miljövärden!$B$1:$H$463,MATCH(F$2,Miljövärden!$B$1:$H$1,0),FALSE)</f>
        <v>9.7514699999999999E-3</v>
      </c>
      <c r="G253" t="str">
        <f>VLOOKUP($B253,Miljövärden!$B$1:$H$463,MATCH(G$2,Miljövärden!$B$1:$H$1,0),FALSE)</f>
        <v>Nej</v>
      </c>
      <c r="H253" s="7" t="str">
        <f>VLOOKUP($B253,Miljövärden!$B$1:$H$463,MATCH(H$2,Miljövärden!$B$1:$H$1,0),FALSE)</f>
        <v>Ja</v>
      </c>
      <c r="P253" s="17" t="str">
        <f t="shared" si="6"/>
        <v>ja</v>
      </c>
      <c r="R253">
        <f t="shared" si="7"/>
        <v>221</v>
      </c>
    </row>
    <row r="254" spans="1:18" x14ac:dyDescent="0.25">
      <c r="A254" s="2" t="s">
        <v>407</v>
      </c>
      <c r="B254" s="2" t="s">
        <v>412</v>
      </c>
      <c r="C254">
        <f>VLOOKUP($B254,Miljövärden!$B$1:$H$463,MATCH(C$2,Miljövärden!$B$1:$H$1,0),FALSE)</f>
        <v>0.10910599999999999</v>
      </c>
      <c r="D254">
        <f>VLOOKUP($B254,Miljövärden!$B$1:$H$463,MATCH(D$2,Miljövärden!$B$1:$H$1,0),FALSE)</f>
        <v>9.9495299999999993</v>
      </c>
      <c r="E254">
        <f>VLOOKUP($B254,Miljövärden!$B$1:$H$463,MATCH(E$2,Miljövärden!$B$1:$H$1,0),FALSE)</f>
        <v>12.428100000000001</v>
      </c>
      <c r="F254">
        <f>VLOOKUP($B254,Miljövärden!$B$1:$H$463,MATCH(F$2,Miljövärden!$B$1:$H$1,0),FALSE)</f>
        <v>3.29685E-3</v>
      </c>
      <c r="G254" t="str">
        <f>VLOOKUP($B254,Miljövärden!$B$1:$H$463,MATCH(G$2,Miljövärden!$B$1:$H$1,0),FALSE)</f>
        <v>Nej</v>
      </c>
      <c r="H254" s="7" t="str">
        <f>VLOOKUP($B254,Miljövärden!$B$1:$H$463,MATCH(H$2,Miljövärden!$B$1:$H$1,0),FALSE)</f>
        <v>Ja</v>
      </c>
      <c r="P254" s="17" t="str">
        <f t="shared" si="6"/>
        <v>ja</v>
      </c>
      <c r="R254">
        <f t="shared" si="7"/>
        <v>222</v>
      </c>
    </row>
    <row r="255" spans="1:18" x14ac:dyDescent="0.25">
      <c r="A255" s="2" t="s">
        <v>407</v>
      </c>
      <c r="B255" s="2" t="s">
        <v>413</v>
      </c>
      <c r="C255">
        <f>VLOOKUP($B255,Miljövärden!$B$1:$H$463,MATCH(C$2,Miljövärden!$B$1:$H$1,0),FALSE)</f>
        <v>0.37312800000000002</v>
      </c>
      <c r="D255">
        <f>VLOOKUP($B255,Miljövärden!$B$1:$H$463,MATCH(D$2,Miljövärden!$B$1:$H$1,0),FALSE)</f>
        <v>18.4831</v>
      </c>
      <c r="E255">
        <f>VLOOKUP($B255,Miljövärden!$B$1:$H$463,MATCH(E$2,Miljövärden!$B$1:$H$1,0),FALSE)</f>
        <v>17.4086</v>
      </c>
      <c r="F255">
        <f>VLOOKUP($B255,Miljövärden!$B$1:$H$463,MATCH(F$2,Miljövärden!$B$1:$H$1,0),FALSE)</f>
        <v>2.7624300000000001E-2</v>
      </c>
      <c r="G255" t="str">
        <f>VLOOKUP($B255,Miljövärden!$B$1:$H$463,MATCH(G$2,Miljövärden!$B$1:$H$1,0),FALSE)</f>
        <v>Nej</v>
      </c>
      <c r="H255" s="7" t="str">
        <f>VLOOKUP($B255,Miljövärden!$B$1:$H$463,MATCH(H$2,Miljövärden!$B$1:$H$1,0),FALSE)</f>
        <v>Ja</v>
      </c>
      <c r="P255" s="17" t="str">
        <f t="shared" si="6"/>
        <v>ja</v>
      </c>
      <c r="R255">
        <f t="shared" si="7"/>
        <v>223</v>
      </c>
    </row>
    <row r="256" spans="1:18" x14ac:dyDescent="0.25">
      <c r="A256" s="2" t="s">
        <v>407</v>
      </c>
      <c r="B256" s="2" t="s">
        <v>414</v>
      </c>
      <c r="C256">
        <f>VLOOKUP($B256,Miljövärden!$B$1:$H$463,MATCH(C$2,Miljövärden!$B$1:$H$1,0),FALSE)</f>
        <v>0.188772</v>
      </c>
      <c r="D256">
        <f>VLOOKUP($B256,Miljövärden!$B$1:$H$463,MATCH(D$2,Miljövärden!$B$1:$H$1,0),FALSE)</f>
        <v>8.1882400000000004</v>
      </c>
      <c r="E256">
        <f>VLOOKUP($B256,Miljövärden!$B$1:$H$463,MATCH(E$2,Miljövärden!$B$1:$H$1,0),FALSE)</f>
        <v>17.942499999999999</v>
      </c>
      <c r="F256">
        <f>VLOOKUP($B256,Miljövärden!$B$1:$H$463,MATCH(F$2,Miljövärden!$B$1:$H$1,0),FALSE)</f>
        <v>4.6040499999999999E-4</v>
      </c>
      <c r="G256" t="str">
        <f>VLOOKUP($B256,Miljövärden!$B$1:$H$463,MATCH(G$2,Miljövärden!$B$1:$H$1,0),FALSE)</f>
        <v>Nej</v>
      </c>
      <c r="H256" s="7" t="str">
        <f>VLOOKUP($B256,Miljövärden!$B$1:$H$463,MATCH(H$2,Miljövärden!$B$1:$H$1,0),FALSE)</f>
        <v>Ja</v>
      </c>
      <c r="P256" s="17" t="str">
        <f t="shared" si="6"/>
        <v>ja</v>
      </c>
      <c r="R256">
        <f t="shared" si="7"/>
        <v>224</v>
      </c>
    </row>
    <row r="257" spans="1:18" x14ac:dyDescent="0.25">
      <c r="A257" s="2" t="s">
        <v>407</v>
      </c>
      <c r="B257" s="2" t="s">
        <v>415</v>
      </c>
      <c r="C257">
        <f>VLOOKUP($B257,Miljövärden!$B$1:$H$463,MATCH(C$2,Miljövärden!$B$1:$H$1,0),FALSE)</f>
        <v>0.16320299999999999</v>
      </c>
      <c r="D257">
        <f>VLOOKUP($B257,Miljövärden!$B$1:$H$463,MATCH(D$2,Miljövärden!$B$1:$H$1,0),FALSE)</f>
        <v>9.6249099999999999</v>
      </c>
      <c r="E257">
        <f>VLOOKUP($B257,Miljövärden!$B$1:$H$463,MATCH(E$2,Miljövärden!$B$1:$H$1,0),FALSE)</f>
        <v>17.086600000000001</v>
      </c>
      <c r="F257">
        <f>VLOOKUP($B257,Miljövärden!$B$1:$H$463,MATCH(F$2,Miljövärden!$B$1:$H$1,0),FALSE)</f>
        <v>5.7909199999999997E-3</v>
      </c>
      <c r="G257" t="str">
        <f>VLOOKUP($B257,Miljövärden!$B$1:$H$463,MATCH(G$2,Miljövärden!$B$1:$H$1,0),FALSE)</f>
        <v>Nej</v>
      </c>
      <c r="H257" s="7" t="str">
        <f>VLOOKUP($B257,Miljövärden!$B$1:$H$463,MATCH(H$2,Miljövärden!$B$1:$H$1,0),FALSE)</f>
        <v>Ja</v>
      </c>
      <c r="P257" s="17" t="str">
        <f t="shared" si="6"/>
        <v>ja</v>
      </c>
      <c r="R257">
        <f t="shared" si="7"/>
        <v>225</v>
      </c>
    </row>
    <row r="258" spans="1:18" x14ac:dyDescent="0.25">
      <c r="A258" s="2" t="s">
        <v>407</v>
      </c>
      <c r="B258" s="2" t="s">
        <v>416</v>
      </c>
      <c r="C258">
        <f>VLOOKUP($B258,Miljövärden!$B$1:$H$463,MATCH(C$2,Miljövärden!$B$1:$H$1,0),FALSE)</f>
        <v>0.30763600000000002</v>
      </c>
      <c r="D258">
        <f>VLOOKUP($B258,Miljövärden!$B$1:$H$463,MATCH(D$2,Miljövärden!$B$1:$H$1,0),FALSE)</f>
        <v>101.29300000000001</v>
      </c>
      <c r="E258">
        <f>VLOOKUP($B258,Miljövärden!$B$1:$H$463,MATCH(E$2,Miljövärden!$B$1:$H$1,0),FALSE)</f>
        <v>14.698600000000001</v>
      </c>
      <c r="F258">
        <f>VLOOKUP($B258,Miljövärden!$B$1:$H$463,MATCH(F$2,Miljövärden!$B$1:$H$1,0),FALSE)</f>
        <v>7.5027499999999999E-3</v>
      </c>
      <c r="G258" t="str">
        <f>VLOOKUP($B258,Miljövärden!$B$1:$H$463,MATCH(G$2,Miljövärden!$B$1:$H$1,0),FALSE)</f>
        <v>Nej</v>
      </c>
      <c r="H258" s="7" t="str">
        <f>VLOOKUP($B258,Miljövärden!$B$1:$H$463,MATCH(H$2,Miljövärden!$B$1:$H$1,0),FALSE)</f>
        <v>Ja</v>
      </c>
      <c r="P258" s="17" t="str">
        <f t="shared" si="6"/>
        <v>ja</v>
      </c>
      <c r="R258">
        <f t="shared" si="7"/>
        <v>226</v>
      </c>
    </row>
    <row r="259" spans="1:18" x14ac:dyDescent="0.25">
      <c r="A259" s="2" t="s">
        <v>407</v>
      </c>
      <c r="B259" s="2" t="s">
        <v>417</v>
      </c>
      <c r="C259">
        <f>VLOOKUP($B259,Miljövärden!$B$1:$H$463,MATCH(C$2,Miljövärden!$B$1:$H$1,0),FALSE)</f>
        <v>0.19459000000000001</v>
      </c>
      <c r="D259">
        <f>VLOOKUP($B259,Miljövärden!$B$1:$H$463,MATCH(D$2,Miljövärden!$B$1:$H$1,0),FALSE)</f>
        <v>11.2805</v>
      </c>
      <c r="E259">
        <f>VLOOKUP($B259,Miljövärden!$B$1:$H$463,MATCH(E$2,Miljövärden!$B$1:$H$1,0),FALSE)</f>
        <v>20.046700000000001</v>
      </c>
      <c r="F259">
        <f>VLOOKUP($B259,Miljövärden!$B$1:$H$463,MATCH(F$2,Miljövärden!$B$1:$H$1,0),FALSE)</f>
        <v>5.75027E-3</v>
      </c>
      <c r="G259" t="str">
        <f>VLOOKUP($B259,Miljövärden!$B$1:$H$463,MATCH(G$2,Miljövärden!$B$1:$H$1,0),FALSE)</f>
        <v>Nej</v>
      </c>
      <c r="H259" s="7" t="str">
        <f>VLOOKUP($B259,Miljövärden!$B$1:$H$463,MATCH(H$2,Miljövärden!$B$1:$H$1,0),FALSE)</f>
        <v>Ja</v>
      </c>
      <c r="P259" s="17" t="str">
        <f t="shared" ref="P259:P322" si="8">IF(K259="x","nej",
IF(L259="x","ja",
IF(H259="ja","ja","nej")))</f>
        <v>ja</v>
      </c>
      <c r="R259">
        <f t="shared" si="7"/>
        <v>227</v>
      </c>
    </row>
    <row r="260" spans="1:18" x14ac:dyDescent="0.25">
      <c r="A260" s="2" t="s">
        <v>407</v>
      </c>
      <c r="B260" s="2" t="s">
        <v>418</v>
      </c>
      <c r="C260">
        <f>VLOOKUP($B260,Miljövärden!$B$1:$H$463,MATCH(C$2,Miljövärden!$B$1:$H$1,0),FALSE)</f>
        <v>9.6381499999999995E-2</v>
      </c>
      <c r="D260">
        <f>VLOOKUP($B260,Miljövärden!$B$1:$H$463,MATCH(D$2,Miljövärden!$B$1:$H$1,0),FALSE)</f>
        <v>10.6061</v>
      </c>
      <c r="E260">
        <f>VLOOKUP($B260,Miljövärden!$B$1:$H$463,MATCH(E$2,Miljövärden!$B$1:$H$1,0),FALSE)</f>
        <v>7.2873599999999996</v>
      </c>
      <c r="F260">
        <f>VLOOKUP($B260,Miljövärden!$B$1:$H$463,MATCH(F$2,Miljövärden!$B$1:$H$1,0),FALSE)</f>
        <v>1.01449E-2</v>
      </c>
      <c r="G260" t="str">
        <f>VLOOKUP($B260,Miljövärden!$B$1:$H$463,MATCH(G$2,Miljövärden!$B$1:$H$1,0),FALSE)</f>
        <v>Nej</v>
      </c>
      <c r="H260" s="7" t="str">
        <f>VLOOKUP($B260,Miljövärden!$B$1:$H$463,MATCH(H$2,Miljövärden!$B$1:$H$1,0),FALSE)</f>
        <v>Ja</v>
      </c>
      <c r="P260" s="17" t="str">
        <f t="shared" si="8"/>
        <v>ja</v>
      </c>
      <c r="R260">
        <f t="shared" si="7"/>
        <v>228</v>
      </c>
    </row>
    <row r="261" spans="1:18" x14ac:dyDescent="0.25">
      <c r="A261" s="2" t="s">
        <v>407</v>
      </c>
      <c r="B261" s="2" t="s">
        <v>419</v>
      </c>
      <c r="C261">
        <f>VLOOKUP($B261,Miljövärden!$B$1:$H$463,MATCH(C$2,Miljövärden!$B$1:$H$1,0),FALSE)</f>
        <v>9.1256599999999993E-2</v>
      </c>
      <c r="D261">
        <f>VLOOKUP($B261,Miljövärden!$B$1:$H$463,MATCH(D$2,Miljövärden!$B$1:$H$1,0),FALSE)</f>
        <v>4.6335800000000003</v>
      </c>
      <c r="E261">
        <f>VLOOKUP($B261,Miljövärden!$B$1:$H$463,MATCH(E$2,Miljövärden!$B$1:$H$1,0),FALSE)</f>
        <v>8.1923100000000009</v>
      </c>
      <c r="F261">
        <f>VLOOKUP($B261,Miljövärden!$B$1:$H$463,MATCH(F$2,Miljövärden!$B$1:$H$1,0),FALSE)</f>
        <v>2.9392099999999998E-3</v>
      </c>
      <c r="G261" t="str">
        <f>VLOOKUP($B261,Miljövärden!$B$1:$H$463,MATCH(G$2,Miljövärden!$B$1:$H$1,0),FALSE)</f>
        <v>Nej</v>
      </c>
      <c r="H261" s="7" t="str">
        <f>VLOOKUP($B261,Miljövärden!$B$1:$H$463,MATCH(H$2,Miljövärden!$B$1:$H$1,0),FALSE)</f>
        <v>Ja</v>
      </c>
      <c r="P261" s="17" t="str">
        <f t="shared" si="8"/>
        <v>ja</v>
      </c>
      <c r="R261">
        <f t="shared" ref="R261:R324" si="9">IF(ISERROR(P261),R260,IF(P261="ja",R260+1,R260))</f>
        <v>229</v>
      </c>
    </row>
    <row r="262" spans="1:18" x14ac:dyDescent="0.25">
      <c r="A262" s="2" t="s">
        <v>407</v>
      </c>
      <c r="B262" s="2" t="s">
        <v>420</v>
      </c>
      <c r="C262">
        <f>VLOOKUP($B262,Miljövärden!$B$1:$H$463,MATCH(C$2,Miljövärden!$B$1:$H$1,0),FALSE)</f>
        <v>0.16142999999999999</v>
      </c>
      <c r="D262">
        <f>VLOOKUP($B262,Miljövärden!$B$1:$H$463,MATCH(D$2,Miljövärden!$B$1:$H$1,0),FALSE)</f>
        <v>8.4445099999999993</v>
      </c>
      <c r="E262">
        <f>VLOOKUP($B262,Miljövärden!$B$1:$H$463,MATCH(E$2,Miljövärden!$B$1:$H$1,0),FALSE)</f>
        <v>17.3872</v>
      </c>
      <c r="F262">
        <f>VLOOKUP($B262,Miljövärden!$B$1:$H$463,MATCH(F$2,Miljövärden!$B$1:$H$1,0),FALSE)</f>
        <v>1.9232299999999999E-3</v>
      </c>
      <c r="G262" t="str">
        <f>VLOOKUP($B262,Miljövärden!$B$1:$H$463,MATCH(G$2,Miljövärden!$B$1:$H$1,0),FALSE)</f>
        <v>Nej</v>
      </c>
      <c r="H262" s="7" t="str">
        <f>VLOOKUP($B262,Miljövärden!$B$1:$H$463,MATCH(H$2,Miljövärden!$B$1:$H$1,0),FALSE)</f>
        <v>Ja</v>
      </c>
      <c r="P262" s="17" t="str">
        <f t="shared" si="8"/>
        <v>ja</v>
      </c>
      <c r="R262">
        <f t="shared" si="9"/>
        <v>230</v>
      </c>
    </row>
    <row r="263" spans="1:18" x14ac:dyDescent="0.25">
      <c r="A263" s="2" t="s">
        <v>407</v>
      </c>
      <c r="B263" s="2" t="s">
        <v>421</v>
      </c>
      <c r="C263">
        <f>VLOOKUP($B263,Miljövärden!$B$1:$H$463,MATCH(C$2,Miljövärden!$B$1:$H$1,0),FALSE)</f>
        <v>0.195803</v>
      </c>
      <c r="D263">
        <f>VLOOKUP($B263,Miljövärden!$B$1:$H$463,MATCH(D$2,Miljövärden!$B$1:$H$1,0),FALSE)</f>
        <v>52.848999999999997</v>
      </c>
      <c r="E263">
        <f>VLOOKUP($B263,Miljövärden!$B$1:$H$463,MATCH(E$2,Miljövärden!$B$1:$H$1,0),FALSE)</f>
        <v>10.052199999999999</v>
      </c>
      <c r="F263">
        <f>VLOOKUP($B263,Miljövärden!$B$1:$H$463,MATCH(F$2,Miljövärden!$B$1:$H$1,0),FALSE)</f>
        <v>1.3934500000000001E-2</v>
      </c>
      <c r="G263" t="str">
        <f>VLOOKUP($B263,Miljövärden!$B$1:$H$463,MATCH(G$2,Miljövärden!$B$1:$H$1,0),FALSE)</f>
        <v>Nej</v>
      </c>
      <c r="H263" s="7" t="str">
        <f>VLOOKUP($B263,Miljövärden!$B$1:$H$463,MATCH(H$2,Miljövärden!$B$1:$H$1,0),FALSE)</f>
        <v>Ja</v>
      </c>
      <c r="P263" s="17" t="str">
        <f t="shared" si="8"/>
        <v>ja</v>
      </c>
      <c r="R263">
        <f t="shared" si="9"/>
        <v>231</v>
      </c>
    </row>
    <row r="264" spans="1:18" x14ac:dyDescent="0.25">
      <c r="A264" s="2" t="s">
        <v>407</v>
      </c>
      <c r="B264" s="2" t="s">
        <v>422</v>
      </c>
      <c r="C264">
        <f>VLOOKUP($B264,Miljövärden!$B$1:$H$463,MATCH(C$2,Miljövärden!$B$1:$H$1,0),FALSE)</f>
        <v>0.201569</v>
      </c>
      <c r="D264">
        <f>VLOOKUP($B264,Miljövärden!$B$1:$H$463,MATCH(D$2,Miljövärden!$B$1:$H$1,0),FALSE)</f>
        <v>11.552300000000001</v>
      </c>
      <c r="E264">
        <f>VLOOKUP($B264,Miljövärden!$B$1:$H$463,MATCH(E$2,Miljövärden!$B$1:$H$1,0),FALSE)</f>
        <v>19.1097</v>
      </c>
      <c r="F264">
        <f>VLOOKUP($B264,Miljövärden!$B$1:$H$463,MATCH(F$2,Miljövärden!$B$1:$H$1,0),FALSE)</f>
        <v>7.7719599999999996E-3</v>
      </c>
      <c r="G264" t="str">
        <f>VLOOKUP($B264,Miljövärden!$B$1:$H$463,MATCH(G$2,Miljövärden!$B$1:$H$1,0),FALSE)</f>
        <v>Nej</v>
      </c>
      <c r="H264" s="7" t="str">
        <f>VLOOKUP($B264,Miljövärden!$B$1:$H$463,MATCH(H$2,Miljövärden!$B$1:$H$1,0),FALSE)</f>
        <v>Ja</v>
      </c>
      <c r="P264" s="17" t="str">
        <f t="shared" si="8"/>
        <v>ja</v>
      </c>
      <c r="R264">
        <f t="shared" si="9"/>
        <v>232</v>
      </c>
    </row>
    <row r="265" spans="1:18" x14ac:dyDescent="0.25">
      <c r="A265" s="2" t="s">
        <v>407</v>
      </c>
      <c r="B265" s="2" t="s">
        <v>423</v>
      </c>
      <c r="C265">
        <f>VLOOKUP($B265,Miljövärden!$B$1:$H$463,MATCH(C$2,Miljövärden!$B$1:$H$1,0),FALSE)</f>
        <v>4.3121300000000001E-4</v>
      </c>
      <c r="D265">
        <f>VLOOKUP($B265,Miljövärden!$B$1:$H$463,MATCH(D$2,Miljövärden!$B$1:$H$1,0),FALSE)</f>
        <v>0</v>
      </c>
      <c r="E265">
        <f>VLOOKUP($B265,Miljövärden!$B$1:$H$463,MATCH(E$2,Miljövärden!$B$1:$H$1,0),FALSE)</f>
        <v>0</v>
      </c>
      <c r="F265">
        <f>VLOOKUP($B265,Miljövärden!$B$1:$H$463,MATCH(F$2,Miljövärden!$B$1:$H$1,0),FALSE)</f>
        <v>0</v>
      </c>
      <c r="G265" t="str">
        <f>VLOOKUP($B265,Miljövärden!$B$1:$H$463,MATCH(G$2,Miljövärden!$B$1:$H$1,0),FALSE)</f>
        <v>Nej</v>
      </c>
      <c r="H265" s="7" t="str">
        <f>VLOOKUP($B265,Miljövärden!$B$1:$H$463,MATCH(H$2,Miljövärden!$B$1:$H$1,0),FALSE)</f>
        <v>Ja</v>
      </c>
      <c r="P265" s="17" t="str">
        <f t="shared" si="8"/>
        <v>ja</v>
      </c>
      <c r="R265">
        <f t="shared" si="9"/>
        <v>233</v>
      </c>
    </row>
    <row r="266" spans="1:18" x14ac:dyDescent="0.25">
      <c r="A266" s="2" t="s">
        <v>407</v>
      </c>
      <c r="B266" s="2" t="s">
        <v>424</v>
      </c>
      <c r="C266">
        <f>VLOOKUP($B266,Miljövärden!$B$1:$H$463,MATCH(C$2,Miljövärden!$B$1:$H$1,0),FALSE)</f>
        <v>0.17832000000000001</v>
      </c>
      <c r="D266">
        <f>VLOOKUP($B266,Miljövärden!$B$1:$H$463,MATCH(D$2,Miljövärden!$B$1:$H$1,0),FALSE)</f>
        <v>11.77</v>
      </c>
      <c r="E266">
        <f>VLOOKUP($B266,Miljövärden!$B$1:$H$463,MATCH(E$2,Miljövärden!$B$1:$H$1,0),FALSE)</f>
        <v>18.172499999999999</v>
      </c>
      <c r="F266">
        <f>VLOOKUP($B266,Miljövärden!$B$1:$H$463,MATCH(F$2,Miljövärden!$B$1:$H$1,0),FALSE)</f>
        <v>1.00216E-2</v>
      </c>
      <c r="G266" t="str">
        <f>VLOOKUP($B266,Miljövärden!$B$1:$H$463,MATCH(G$2,Miljövärden!$B$1:$H$1,0),FALSE)</f>
        <v>Nej</v>
      </c>
      <c r="H266" s="7" t="str">
        <f>VLOOKUP($B266,Miljövärden!$B$1:$H$463,MATCH(H$2,Miljövärden!$B$1:$H$1,0),FALSE)</f>
        <v>Ja</v>
      </c>
      <c r="P266" s="17" t="str">
        <f t="shared" si="8"/>
        <v>ja</v>
      </c>
      <c r="R266">
        <f t="shared" si="9"/>
        <v>234</v>
      </c>
    </row>
    <row r="267" spans="1:18" x14ac:dyDescent="0.25">
      <c r="A267" s="2" t="s">
        <v>407</v>
      </c>
      <c r="B267" s="2" t="s">
        <v>425</v>
      </c>
      <c r="C267">
        <f>VLOOKUP($B267,Miljövärden!$B$1:$H$463,MATCH(C$2,Miljövärden!$B$1:$H$1,0),FALSE)</f>
        <v>0.20225599999999999</v>
      </c>
      <c r="D267">
        <f>VLOOKUP($B267,Miljövärden!$B$1:$H$463,MATCH(D$2,Miljövärden!$B$1:$H$1,0),FALSE)</f>
        <v>15.5151</v>
      </c>
      <c r="E267">
        <f>VLOOKUP($B267,Miljövärden!$B$1:$H$463,MATCH(E$2,Miljövärden!$B$1:$H$1,0),FALSE)</f>
        <v>18.305199999999999</v>
      </c>
      <c r="F267">
        <f>VLOOKUP($B267,Miljövärden!$B$1:$H$463,MATCH(F$2,Miljövärden!$B$1:$H$1,0),FALSE)</f>
        <v>0.02</v>
      </c>
      <c r="G267" t="str">
        <f>VLOOKUP($B267,Miljövärden!$B$1:$H$463,MATCH(G$2,Miljövärden!$B$1:$H$1,0),FALSE)</f>
        <v>Nej</v>
      </c>
      <c r="H267" s="7" t="str">
        <f>VLOOKUP($B267,Miljövärden!$B$1:$H$463,MATCH(H$2,Miljövärden!$B$1:$H$1,0),FALSE)</f>
        <v>Ja</v>
      </c>
      <c r="P267" s="17" t="str">
        <f t="shared" si="8"/>
        <v>ja</v>
      </c>
      <c r="R267">
        <f t="shared" si="9"/>
        <v>235</v>
      </c>
    </row>
    <row r="268" spans="1:18" x14ac:dyDescent="0.25">
      <c r="A268" s="2" t="s">
        <v>426</v>
      </c>
      <c r="B268" s="2" t="s">
        <v>427</v>
      </c>
      <c r="C268">
        <f>VLOOKUP($B268,Miljövärden!$B$1:$H$463,MATCH(C$2,Miljövärden!$B$1:$H$1,0),FALSE)</f>
        <v>0.16670099999999999</v>
      </c>
      <c r="D268">
        <f>VLOOKUP($B268,Miljövärden!$B$1:$H$463,MATCH(D$2,Miljövärden!$B$1:$H$1,0),FALSE)</f>
        <v>10.197699999999999</v>
      </c>
      <c r="E268">
        <f>VLOOKUP($B268,Miljövärden!$B$1:$H$463,MATCH(E$2,Miljövärden!$B$1:$H$1,0),FALSE)</f>
        <v>17.515799999999999</v>
      </c>
      <c r="F268">
        <f>VLOOKUP($B268,Miljövärden!$B$1:$H$463,MATCH(F$2,Miljövärden!$B$1:$H$1,0),FALSE)</f>
        <v>6.7453599999999997E-3</v>
      </c>
      <c r="G268" t="str">
        <f>VLOOKUP($B268,Miljövärden!$B$1:$H$463,MATCH(G$2,Miljövärden!$B$1:$H$1,0),FALSE)</f>
        <v>Ja</v>
      </c>
      <c r="H268" s="7" t="str">
        <f>VLOOKUP($B268,Miljövärden!$B$1:$H$463,MATCH(H$2,Miljövärden!$B$1:$H$1,0),FALSE)</f>
        <v>Ja</v>
      </c>
      <c r="P268" s="17" t="str">
        <f t="shared" si="8"/>
        <v>ja</v>
      </c>
      <c r="R268">
        <f t="shared" si="9"/>
        <v>236</v>
      </c>
    </row>
    <row r="269" spans="1:18" x14ac:dyDescent="0.25">
      <c r="A269" s="2" t="s">
        <v>426</v>
      </c>
      <c r="B269" s="2" t="s">
        <v>428</v>
      </c>
      <c r="C269">
        <f>VLOOKUP($B269,Miljövärden!$B$1:$H$463,MATCH(C$2,Miljövärden!$B$1:$H$1,0),FALSE)</f>
        <v>8.0938099999999999E-2</v>
      </c>
      <c r="D269">
        <f>VLOOKUP($B269,Miljövärden!$B$1:$H$463,MATCH(D$2,Miljövärden!$B$1:$H$1,0),FALSE)</f>
        <v>59.222499999999997</v>
      </c>
      <c r="E269">
        <f>VLOOKUP($B269,Miljövärden!$B$1:$H$463,MATCH(E$2,Miljövärden!$B$1:$H$1,0),FALSE)</f>
        <v>5.99153</v>
      </c>
      <c r="F269">
        <f>VLOOKUP($B269,Miljövärden!$B$1:$H$463,MATCH(F$2,Miljövärden!$B$1:$H$1,0),FALSE)</f>
        <v>6.6348199999999996E-3</v>
      </c>
      <c r="G269" t="str">
        <f>VLOOKUP($B269,Miljövärden!$B$1:$H$463,MATCH(G$2,Miljövärden!$B$1:$H$1,0),FALSE)</f>
        <v>Ja</v>
      </c>
      <c r="H269" s="7" t="str">
        <f>VLOOKUP($B269,Miljövärden!$B$1:$H$463,MATCH(H$2,Miljövärden!$B$1:$H$1,0),FALSE)</f>
        <v>Ja</v>
      </c>
      <c r="P269" s="17" t="str">
        <f t="shared" si="8"/>
        <v>ja</v>
      </c>
      <c r="R269">
        <f t="shared" si="9"/>
        <v>237</v>
      </c>
    </row>
    <row r="270" spans="1:18" x14ac:dyDescent="0.25">
      <c r="A270" s="2" t="s">
        <v>426</v>
      </c>
      <c r="B270" s="2" t="s">
        <v>429</v>
      </c>
      <c r="C270">
        <f>VLOOKUP($B270,Miljövärden!$B$1:$H$463,MATCH(C$2,Miljövärden!$B$1:$H$1,0),FALSE)</f>
        <v>0.20933399999999999</v>
      </c>
      <c r="D270">
        <f>VLOOKUP($B270,Miljövärden!$B$1:$H$463,MATCH(D$2,Miljövärden!$B$1:$H$1,0),FALSE)</f>
        <v>18.292100000000001</v>
      </c>
      <c r="E270">
        <f>VLOOKUP($B270,Miljövärden!$B$1:$H$463,MATCH(E$2,Miljövärden!$B$1:$H$1,0),FALSE)</f>
        <v>19.0931</v>
      </c>
      <c r="F270">
        <f>VLOOKUP($B270,Miljövärden!$B$1:$H$463,MATCH(F$2,Miljövärden!$B$1:$H$1,0),FALSE)</f>
        <v>2.57649E-2</v>
      </c>
      <c r="G270" t="str">
        <f>VLOOKUP($B270,Miljövärden!$B$1:$H$463,MATCH(G$2,Miljövärden!$B$1:$H$1,0),FALSE)</f>
        <v>Ja</v>
      </c>
      <c r="H270" s="7" t="str">
        <f>VLOOKUP($B270,Miljövärden!$B$1:$H$463,MATCH(H$2,Miljövärden!$B$1:$H$1,0),FALSE)</f>
        <v>Ja</v>
      </c>
      <c r="P270" s="17" t="str">
        <f t="shared" si="8"/>
        <v>ja</v>
      </c>
      <c r="R270">
        <f t="shared" si="9"/>
        <v>238</v>
      </c>
    </row>
    <row r="271" spans="1:18" x14ac:dyDescent="0.25">
      <c r="A271" s="2" t="s">
        <v>426</v>
      </c>
      <c r="B271" s="2" t="s">
        <v>430</v>
      </c>
      <c r="C271">
        <f>VLOOKUP($B271,Miljövärden!$B$1:$H$463,MATCH(C$2,Miljövärden!$B$1:$H$1,0),FALSE)</f>
        <v>0.16700400000000001</v>
      </c>
      <c r="D271">
        <f>VLOOKUP($B271,Miljövärden!$B$1:$H$463,MATCH(D$2,Miljövärden!$B$1:$H$1,0),FALSE)</f>
        <v>9.3536300000000008</v>
      </c>
      <c r="E271">
        <f>VLOOKUP($B271,Miljövärden!$B$1:$H$463,MATCH(E$2,Miljövärden!$B$1:$H$1,0),FALSE)</f>
        <v>17.657800000000002</v>
      </c>
      <c r="F271">
        <f>VLOOKUP($B271,Miljövärden!$B$1:$H$463,MATCH(F$2,Miljövärden!$B$1:$H$1,0),FALSE)</f>
        <v>4.1152300000000001E-3</v>
      </c>
      <c r="G271" t="str">
        <f>VLOOKUP($B271,Miljövärden!$B$1:$H$463,MATCH(G$2,Miljövärden!$B$1:$H$1,0),FALSE)</f>
        <v>Nej</v>
      </c>
      <c r="H271" s="7" t="str">
        <f>VLOOKUP($B271,Miljövärden!$B$1:$H$463,MATCH(H$2,Miljövärden!$B$1:$H$1,0),FALSE)</f>
        <v>Ja</v>
      </c>
      <c r="P271" s="17" t="str">
        <f t="shared" si="8"/>
        <v>ja</v>
      </c>
      <c r="R271">
        <f t="shared" si="9"/>
        <v>239</v>
      </c>
    </row>
    <row r="272" spans="1:18" x14ac:dyDescent="0.25">
      <c r="A272" s="2" t="s">
        <v>426</v>
      </c>
      <c r="B272" s="2" t="s">
        <v>431</v>
      </c>
      <c r="C272">
        <f>VLOOKUP($B272,Miljövärden!$B$1:$H$463,MATCH(C$2,Miljövärden!$B$1:$H$1,0),FALSE)</f>
        <v>0.18338499999999999</v>
      </c>
      <c r="D272">
        <f>VLOOKUP($B272,Miljövärden!$B$1:$H$463,MATCH(D$2,Miljövärden!$B$1:$H$1,0),FALSE)</f>
        <v>13.83</v>
      </c>
      <c r="E272">
        <f>VLOOKUP($B272,Miljövärden!$B$1:$H$463,MATCH(E$2,Miljövärden!$B$1:$H$1,0),FALSE)</f>
        <v>16.989799999999999</v>
      </c>
      <c r="F272">
        <f>VLOOKUP($B272,Miljövärden!$B$1:$H$463,MATCH(F$2,Miljövärden!$B$1:$H$1,0),FALSE)</f>
        <v>1.83438E-2</v>
      </c>
      <c r="G272" t="str">
        <f>VLOOKUP($B272,Miljövärden!$B$1:$H$463,MATCH(G$2,Miljövärden!$B$1:$H$1,0),FALSE)</f>
        <v>Ja</v>
      </c>
      <c r="H272" s="7" t="str">
        <f>VLOOKUP($B272,Miljövärden!$B$1:$H$463,MATCH(H$2,Miljövärden!$B$1:$H$1,0),FALSE)</f>
        <v>Ja</v>
      </c>
      <c r="P272" s="17" t="str">
        <f t="shared" si="8"/>
        <v>ja</v>
      </c>
      <c r="R272">
        <f t="shared" si="9"/>
        <v>240</v>
      </c>
    </row>
    <row r="273" spans="1:18" x14ac:dyDescent="0.25">
      <c r="A273" s="2" t="s">
        <v>432</v>
      </c>
      <c r="B273" s="2" t="s">
        <v>433</v>
      </c>
      <c r="C273">
        <f>VLOOKUP($B273,Miljövärden!$B$1:$H$463,MATCH(C$2,Miljövärden!$B$1:$H$1,0),FALSE)</f>
        <v>0.38710800000000001</v>
      </c>
      <c r="D273">
        <f>VLOOKUP($B273,Miljövärden!$B$1:$H$463,MATCH(D$2,Miljövärden!$B$1:$H$1,0),FALSE)</f>
        <v>54.993400000000001</v>
      </c>
      <c r="E273">
        <f>VLOOKUP($B273,Miljövärden!$B$1:$H$463,MATCH(E$2,Miljövärden!$B$1:$H$1,0),FALSE)</f>
        <v>4.6491699999999998</v>
      </c>
      <c r="F273">
        <f>VLOOKUP($B273,Miljövärden!$B$1:$H$463,MATCH(F$2,Miljövärden!$B$1:$H$1,0),FALSE)</f>
        <v>7.0342799999999997E-2</v>
      </c>
      <c r="G273" t="str">
        <f>VLOOKUP($B273,Miljövärden!$B$1:$H$463,MATCH(G$2,Miljövärden!$B$1:$H$1,0),FALSE)</f>
        <v>Nej</v>
      </c>
      <c r="H273" s="7" t="str">
        <f>VLOOKUP($B273,Miljövärden!$B$1:$H$463,MATCH(H$2,Miljövärden!$B$1:$H$1,0),FALSE)</f>
        <v>Ja</v>
      </c>
      <c r="P273" s="17" t="str">
        <f t="shared" si="8"/>
        <v>ja</v>
      </c>
      <c r="R273">
        <f t="shared" si="9"/>
        <v>241</v>
      </c>
    </row>
    <row r="274" spans="1:18" x14ac:dyDescent="0.25">
      <c r="A274" s="2" t="s">
        <v>432</v>
      </c>
      <c r="B274" s="2" t="s">
        <v>434</v>
      </c>
      <c r="C274">
        <f>VLOOKUP($B274,Miljövärden!$B$1:$H$463,MATCH(C$2,Miljövärden!$B$1:$H$1,0),FALSE)</f>
        <v>0.122057</v>
      </c>
      <c r="D274">
        <f>VLOOKUP($B274,Miljövärden!$B$1:$H$463,MATCH(D$2,Miljövärden!$B$1:$H$1,0),FALSE)</f>
        <v>26.3443</v>
      </c>
      <c r="E274">
        <f>VLOOKUP($B274,Miljövärden!$B$1:$H$463,MATCH(E$2,Miljövärden!$B$1:$H$1,0),FALSE)</f>
        <v>9.6537299999999995</v>
      </c>
      <c r="F274">
        <f>VLOOKUP($B274,Miljövärden!$B$1:$H$463,MATCH(F$2,Miljövärden!$B$1:$H$1,0),FALSE)</f>
        <v>2.4477800000000001E-2</v>
      </c>
      <c r="G274" t="str">
        <f>VLOOKUP($B274,Miljövärden!$B$1:$H$463,MATCH(G$2,Miljövärden!$B$1:$H$1,0),FALSE)</f>
        <v>Nej</v>
      </c>
      <c r="H274" s="7" t="str">
        <f>VLOOKUP($B274,Miljövärden!$B$1:$H$463,MATCH(H$2,Miljövärden!$B$1:$H$1,0),FALSE)</f>
        <v>Ja</v>
      </c>
      <c r="P274" s="17" t="str">
        <f t="shared" si="8"/>
        <v>ja</v>
      </c>
      <c r="R274">
        <f t="shared" si="9"/>
        <v>242</v>
      </c>
    </row>
    <row r="275" spans="1:18" x14ac:dyDescent="0.25">
      <c r="A275" s="2" t="s">
        <v>435</v>
      </c>
      <c r="B275" s="2" t="s">
        <v>436</v>
      </c>
      <c r="C275">
        <f>VLOOKUP($B275,Miljövärden!$B$1:$H$463,MATCH(C$2,Miljövärden!$B$1:$H$1,0),FALSE)</f>
        <v>0.20224700000000001</v>
      </c>
      <c r="D275">
        <f>VLOOKUP($B275,Miljövärden!$B$1:$H$463,MATCH(D$2,Miljövärden!$B$1:$H$1,0),FALSE)</f>
        <v>82.0351</v>
      </c>
      <c r="E275">
        <f>VLOOKUP($B275,Miljövärden!$B$1:$H$463,MATCH(E$2,Miljövärden!$B$1:$H$1,0),FALSE)</f>
        <v>6.1725500000000002</v>
      </c>
      <c r="F275">
        <f>VLOOKUP($B275,Miljövärden!$B$1:$H$463,MATCH(F$2,Miljövärden!$B$1:$H$1,0),FALSE)</f>
        <v>0.106782</v>
      </c>
      <c r="G275" t="str">
        <f>VLOOKUP($B275,Miljövärden!$B$1:$H$463,MATCH(G$2,Miljövärden!$B$1:$H$1,0),FALSE)</f>
        <v>Nej</v>
      </c>
      <c r="H275" s="7" t="str">
        <f>VLOOKUP($B275,Miljövärden!$B$1:$H$463,MATCH(H$2,Miljövärden!$B$1:$H$1,0),FALSE)</f>
        <v>Ja</v>
      </c>
      <c r="P275" s="17" t="str">
        <f t="shared" si="8"/>
        <v>ja</v>
      </c>
      <c r="R275">
        <f t="shared" si="9"/>
        <v>243</v>
      </c>
    </row>
    <row r="276" spans="1:18" x14ac:dyDescent="0.25">
      <c r="A276" s="2" t="s">
        <v>437</v>
      </c>
      <c r="B276" s="2" t="s">
        <v>9</v>
      </c>
      <c r="C276">
        <f>VLOOKUP($B276,Miljövärden!$B$1:$H$463,MATCH(C$2,Miljövärden!$B$1:$H$1,0),FALSE)</f>
        <v>0</v>
      </c>
      <c r="D276">
        <f>VLOOKUP($B276,Miljövärden!$B$1:$H$463,MATCH(D$2,Miljövärden!$B$1:$H$1,0),FALSE)</f>
        <v>0</v>
      </c>
      <c r="E276">
        <f>VLOOKUP($B276,Miljövärden!$B$1:$H$463,MATCH(E$2,Miljövärden!$B$1:$H$1,0),FALSE)</f>
        <v>0</v>
      </c>
      <c r="F276">
        <f>VLOOKUP($B276,Miljövärden!$B$1:$H$463,MATCH(F$2,Miljövärden!$B$1:$H$1,0),FALSE)</f>
        <v>0</v>
      </c>
      <c r="G276" t="str">
        <f>VLOOKUP($B276,Miljövärden!$B$1:$H$463,MATCH(G$2,Miljövärden!$B$1:$H$1,0),FALSE)</f>
        <v>Nej</v>
      </c>
      <c r="H276" s="7" t="str">
        <f>VLOOKUP($B276,Miljövärden!$B$1:$H$463,MATCH(H$2,Miljövärden!$B$1:$H$1,0),FALSE)</f>
        <v>Nej</v>
      </c>
      <c r="P276" s="17" t="str">
        <f t="shared" si="8"/>
        <v>nej</v>
      </c>
      <c r="R276">
        <f t="shared" si="9"/>
        <v>243</v>
      </c>
    </row>
    <row r="277" spans="1:18" x14ac:dyDescent="0.25">
      <c r="A277" s="2" t="s">
        <v>437</v>
      </c>
      <c r="B277" s="2" t="s">
        <v>12</v>
      </c>
      <c r="C277">
        <f>VLOOKUP($B277,Miljövärden!$B$1:$H$463,MATCH(C$2,Miljövärden!$B$1:$H$1,0),FALSE)</f>
        <v>0</v>
      </c>
      <c r="D277">
        <f>VLOOKUP($B277,Miljövärden!$B$1:$H$463,MATCH(D$2,Miljövärden!$B$1:$H$1,0),FALSE)</f>
        <v>0</v>
      </c>
      <c r="E277">
        <f>VLOOKUP($B277,Miljövärden!$B$1:$H$463,MATCH(E$2,Miljövärden!$B$1:$H$1,0),FALSE)</f>
        <v>0</v>
      </c>
      <c r="F277">
        <f>VLOOKUP($B277,Miljövärden!$B$1:$H$463,MATCH(F$2,Miljövärden!$B$1:$H$1,0),FALSE)</f>
        <v>0</v>
      </c>
      <c r="G277" t="str">
        <f>VLOOKUP($B277,Miljövärden!$B$1:$H$463,MATCH(G$2,Miljövärden!$B$1:$H$1,0),FALSE)</f>
        <v>Nej</v>
      </c>
      <c r="H277" s="7" t="str">
        <f>VLOOKUP($B277,Miljövärden!$B$1:$H$463,MATCH(H$2,Miljövärden!$B$1:$H$1,0),FALSE)</f>
        <v>Nej</v>
      </c>
      <c r="P277" s="17" t="str">
        <f t="shared" si="8"/>
        <v>nej</v>
      </c>
      <c r="R277">
        <f t="shared" si="9"/>
        <v>243</v>
      </c>
    </row>
    <row r="278" spans="1:18" x14ac:dyDescent="0.25">
      <c r="A278" s="2" t="s">
        <v>437</v>
      </c>
      <c r="B278" s="2" t="s">
        <v>13</v>
      </c>
      <c r="C278">
        <f>VLOOKUP($B278,Miljövärden!$B$1:$H$463,MATCH(C$2,Miljövärden!$B$1:$H$1,0),FALSE)</f>
        <v>0</v>
      </c>
      <c r="D278">
        <f>VLOOKUP($B278,Miljövärden!$B$1:$H$463,MATCH(D$2,Miljövärden!$B$1:$H$1,0),FALSE)</f>
        <v>0</v>
      </c>
      <c r="E278">
        <f>VLOOKUP($B278,Miljövärden!$B$1:$H$463,MATCH(E$2,Miljövärden!$B$1:$H$1,0),FALSE)</f>
        <v>0</v>
      </c>
      <c r="F278">
        <f>VLOOKUP($B278,Miljövärden!$B$1:$H$463,MATCH(F$2,Miljövärden!$B$1:$H$1,0),FALSE)</f>
        <v>0</v>
      </c>
      <c r="G278" t="str">
        <f>VLOOKUP($B278,Miljövärden!$B$1:$H$463,MATCH(G$2,Miljövärden!$B$1:$H$1,0),FALSE)</f>
        <v>Nej</v>
      </c>
      <c r="H278" s="7" t="str">
        <f>VLOOKUP($B278,Miljövärden!$B$1:$H$463,MATCH(H$2,Miljövärden!$B$1:$H$1,0),FALSE)</f>
        <v>Nej</v>
      </c>
      <c r="P278" s="17" t="str">
        <f t="shared" si="8"/>
        <v>nej</v>
      </c>
      <c r="R278">
        <f t="shared" si="9"/>
        <v>243</v>
      </c>
    </row>
    <row r="279" spans="1:18" x14ac:dyDescent="0.25">
      <c r="A279" s="2" t="s">
        <v>437</v>
      </c>
      <c r="B279" s="2" t="s">
        <v>14</v>
      </c>
      <c r="C279">
        <f>VLOOKUP($B279,Miljövärden!$B$1:$H$463,MATCH(C$2,Miljövärden!$B$1:$H$1,0),FALSE)</f>
        <v>0</v>
      </c>
      <c r="D279">
        <f>VLOOKUP($B279,Miljövärden!$B$1:$H$463,MATCH(D$2,Miljövärden!$B$1:$H$1,0),FALSE)</f>
        <v>0</v>
      </c>
      <c r="E279">
        <f>VLOOKUP($B279,Miljövärden!$B$1:$H$463,MATCH(E$2,Miljövärden!$B$1:$H$1,0),FALSE)</f>
        <v>0</v>
      </c>
      <c r="F279">
        <f>VLOOKUP($B279,Miljövärden!$B$1:$H$463,MATCH(F$2,Miljövärden!$B$1:$H$1,0),FALSE)</f>
        <v>0</v>
      </c>
      <c r="G279" t="str">
        <f>VLOOKUP($B279,Miljövärden!$B$1:$H$463,MATCH(G$2,Miljövärden!$B$1:$H$1,0),FALSE)</f>
        <v>Nej</v>
      </c>
      <c r="H279" s="7" t="str">
        <f>VLOOKUP($B279,Miljövärden!$B$1:$H$463,MATCH(H$2,Miljövärden!$B$1:$H$1,0),FALSE)</f>
        <v>Nej</v>
      </c>
      <c r="P279" s="17" t="str">
        <f t="shared" si="8"/>
        <v>nej</v>
      </c>
      <c r="R279">
        <f t="shared" si="9"/>
        <v>243</v>
      </c>
    </row>
    <row r="280" spans="1:18" x14ac:dyDescent="0.25">
      <c r="A280" s="2" t="s">
        <v>437</v>
      </c>
      <c r="B280" s="2" t="s">
        <v>15</v>
      </c>
      <c r="C280">
        <f>VLOOKUP($B280,Miljövärden!$B$1:$H$463,MATCH(C$2,Miljövärden!$B$1:$H$1,0),FALSE)</f>
        <v>0</v>
      </c>
      <c r="D280">
        <f>VLOOKUP($B280,Miljövärden!$B$1:$H$463,MATCH(D$2,Miljövärden!$B$1:$H$1,0),FALSE)</f>
        <v>0</v>
      </c>
      <c r="E280">
        <f>VLOOKUP($B280,Miljövärden!$B$1:$H$463,MATCH(E$2,Miljövärden!$B$1:$H$1,0),FALSE)</f>
        <v>0</v>
      </c>
      <c r="F280">
        <f>VLOOKUP($B280,Miljövärden!$B$1:$H$463,MATCH(F$2,Miljövärden!$B$1:$H$1,0),FALSE)</f>
        <v>0</v>
      </c>
      <c r="G280" t="str">
        <f>VLOOKUP($B280,Miljövärden!$B$1:$H$463,MATCH(G$2,Miljövärden!$B$1:$H$1,0),FALSE)</f>
        <v>Nej</v>
      </c>
      <c r="H280" s="7" t="str">
        <f>VLOOKUP($B280,Miljövärden!$B$1:$H$463,MATCH(H$2,Miljövärden!$B$1:$H$1,0),FALSE)</f>
        <v>Nej</v>
      </c>
      <c r="P280" s="17" t="str">
        <f t="shared" si="8"/>
        <v>nej</v>
      </c>
      <c r="R280">
        <f t="shared" si="9"/>
        <v>243</v>
      </c>
    </row>
    <row r="281" spans="1:18" x14ac:dyDescent="0.25">
      <c r="A281" s="2" t="s">
        <v>437</v>
      </c>
      <c r="B281" s="2" t="s">
        <v>18</v>
      </c>
      <c r="C281">
        <f>VLOOKUP($B281,Miljövärden!$B$1:$H$463,MATCH(C$2,Miljövärden!$B$1:$H$1,0),FALSE)</f>
        <v>0</v>
      </c>
      <c r="D281">
        <f>VLOOKUP($B281,Miljövärden!$B$1:$H$463,MATCH(D$2,Miljövärden!$B$1:$H$1,0),FALSE)</f>
        <v>0</v>
      </c>
      <c r="E281">
        <f>VLOOKUP($B281,Miljövärden!$B$1:$H$463,MATCH(E$2,Miljövärden!$B$1:$H$1,0),FALSE)</f>
        <v>0</v>
      </c>
      <c r="F281">
        <f>VLOOKUP($B281,Miljövärden!$B$1:$H$463,MATCH(F$2,Miljövärden!$B$1:$H$1,0),FALSE)</f>
        <v>0</v>
      </c>
      <c r="G281" t="str">
        <f>VLOOKUP($B281,Miljövärden!$B$1:$H$463,MATCH(G$2,Miljövärden!$B$1:$H$1,0),FALSE)</f>
        <v>Nej</v>
      </c>
      <c r="H281" s="7" t="str">
        <f>VLOOKUP($B281,Miljövärden!$B$1:$H$463,MATCH(H$2,Miljövärden!$B$1:$H$1,0),FALSE)</f>
        <v>Nej</v>
      </c>
      <c r="P281" s="17" t="str">
        <f t="shared" si="8"/>
        <v>nej</v>
      </c>
      <c r="R281">
        <f t="shared" si="9"/>
        <v>243</v>
      </c>
    </row>
    <row r="282" spans="1:18" x14ac:dyDescent="0.25">
      <c r="A282" s="2" t="s">
        <v>437</v>
      </c>
      <c r="B282" s="2" t="s">
        <v>19</v>
      </c>
      <c r="C282">
        <f>VLOOKUP($B282,Miljövärden!$B$1:$H$463,MATCH(C$2,Miljövärden!$B$1:$H$1,0),FALSE)</f>
        <v>0</v>
      </c>
      <c r="D282">
        <f>VLOOKUP($B282,Miljövärden!$B$1:$H$463,MATCH(D$2,Miljövärden!$B$1:$H$1,0),FALSE)</f>
        <v>0</v>
      </c>
      <c r="E282">
        <f>VLOOKUP($B282,Miljövärden!$B$1:$H$463,MATCH(E$2,Miljövärden!$B$1:$H$1,0),FALSE)</f>
        <v>0</v>
      </c>
      <c r="F282">
        <f>VLOOKUP($B282,Miljövärden!$B$1:$H$463,MATCH(F$2,Miljövärden!$B$1:$H$1,0),FALSE)</f>
        <v>0</v>
      </c>
      <c r="G282" t="str">
        <f>VLOOKUP($B282,Miljövärden!$B$1:$H$463,MATCH(G$2,Miljövärden!$B$1:$H$1,0),FALSE)</f>
        <v>Nej</v>
      </c>
      <c r="H282" s="7" t="str">
        <f>VLOOKUP($B282,Miljövärden!$B$1:$H$463,MATCH(H$2,Miljövärden!$B$1:$H$1,0),FALSE)</f>
        <v>Nej</v>
      </c>
      <c r="P282" s="17" t="str">
        <f t="shared" si="8"/>
        <v>nej</v>
      </c>
      <c r="R282">
        <f t="shared" si="9"/>
        <v>243</v>
      </c>
    </row>
    <row r="283" spans="1:18" x14ac:dyDescent="0.25">
      <c r="A283" s="2" t="s">
        <v>437</v>
      </c>
      <c r="B283" s="2" t="s">
        <v>20</v>
      </c>
      <c r="C283">
        <f>VLOOKUP($B283,Miljövärden!$B$1:$H$463,MATCH(C$2,Miljövärden!$B$1:$H$1,0),FALSE)</f>
        <v>0</v>
      </c>
      <c r="D283">
        <f>VLOOKUP($B283,Miljövärden!$B$1:$H$463,MATCH(D$2,Miljövärden!$B$1:$H$1,0),FALSE)</f>
        <v>0</v>
      </c>
      <c r="E283">
        <f>VLOOKUP($B283,Miljövärden!$B$1:$H$463,MATCH(E$2,Miljövärden!$B$1:$H$1,0),FALSE)</f>
        <v>0</v>
      </c>
      <c r="F283">
        <f>VLOOKUP($B283,Miljövärden!$B$1:$H$463,MATCH(F$2,Miljövärden!$B$1:$H$1,0),FALSE)</f>
        <v>0</v>
      </c>
      <c r="G283" t="str">
        <f>VLOOKUP($B283,Miljövärden!$B$1:$H$463,MATCH(G$2,Miljövärden!$B$1:$H$1,0),FALSE)</f>
        <v>Nej</v>
      </c>
      <c r="H283" s="7" t="str">
        <f>VLOOKUP($B283,Miljövärden!$B$1:$H$463,MATCH(H$2,Miljövärden!$B$1:$H$1,0),FALSE)</f>
        <v>Nej</v>
      </c>
      <c r="P283" s="17" t="str">
        <f t="shared" si="8"/>
        <v>nej</v>
      </c>
      <c r="R283">
        <f t="shared" si="9"/>
        <v>243</v>
      </c>
    </row>
    <row r="284" spans="1:18" x14ac:dyDescent="0.25">
      <c r="A284" s="2" t="s">
        <v>438</v>
      </c>
      <c r="B284" s="2" t="s">
        <v>439</v>
      </c>
      <c r="C284">
        <f>VLOOKUP($B284,Miljövärden!$B$1:$H$463,MATCH(C$2,Miljövärden!$B$1:$H$1,0),FALSE)</f>
        <v>0.222048</v>
      </c>
      <c r="D284">
        <f>VLOOKUP($B284,Miljövärden!$B$1:$H$463,MATCH(D$2,Miljövärden!$B$1:$H$1,0),FALSE)</f>
        <v>40.355600000000003</v>
      </c>
      <c r="E284">
        <f>VLOOKUP($B284,Miljövärden!$B$1:$H$463,MATCH(E$2,Miljövärden!$B$1:$H$1,0),FALSE)</f>
        <v>4.40916</v>
      </c>
      <c r="F284">
        <f>VLOOKUP($B284,Miljövärden!$B$1:$H$463,MATCH(F$2,Miljövärden!$B$1:$H$1,0),FALSE)</f>
        <v>5.2050199999999998E-2</v>
      </c>
      <c r="G284" t="str">
        <f>VLOOKUP($B284,Miljövärden!$B$1:$H$463,MATCH(G$2,Miljövärden!$B$1:$H$1,0),FALSE)</f>
        <v>Nej</v>
      </c>
      <c r="H284" s="7" t="str">
        <f>VLOOKUP($B284,Miljövärden!$B$1:$H$463,MATCH(H$2,Miljövärden!$B$1:$H$1,0),FALSE)</f>
        <v>Ja</v>
      </c>
      <c r="P284" s="17" t="str">
        <f t="shared" si="8"/>
        <v>ja</v>
      </c>
      <c r="R284">
        <f t="shared" si="9"/>
        <v>244</v>
      </c>
    </row>
    <row r="285" spans="1:18" x14ac:dyDescent="0.25">
      <c r="A285" s="2" t="s">
        <v>440</v>
      </c>
      <c r="B285" s="2" t="s">
        <v>441</v>
      </c>
      <c r="C285">
        <f>VLOOKUP($B285,Miljövärden!$B$1:$H$463,MATCH(C$2,Miljövärden!$B$1:$H$1,0),FALSE)</f>
        <v>6.3547000000000006E-2</v>
      </c>
      <c r="D285">
        <f>VLOOKUP($B285,Miljövärden!$B$1:$H$463,MATCH(D$2,Miljövärden!$B$1:$H$1,0),FALSE)</f>
        <v>9.8657599999999999</v>
      </c>
      <c r="E285">
        <f>VLOOKUP($B285,Miljövärden!$B$1:$H$463,MATCH(E$2,Miljövärden!$B$1:$H$1,0),FALSE)</f>
        <v>7.61707</v>
      </c>
      <c r="F285">
        <f>VLOOKUP($B285,Miljövärden!$B$1:$H$463,MATCH(F$2,Miljövärden!$B$1:$H$1,0),FALSE)</f>
        <v>0</v>
      </c>
      <c r="G285" t="str">
        <f>VLOOKUP($B285,Miljövärden!$B$1:$H$463,MATCH(G$2,Miljövärden!$B$1:$H$1,0),FALSE)</f>
        <v>Ja</v>
      </c>
      <c r="H285" s="7" t="str">
        <f>VLOOKUP($B285,Miljövärden!$B$1:$H$463,MATCH(H$2,Miljövärden!$B$1:$H$1,0),FALSE)</f>
        <v>Ja</v>
      </c>
      <c r="P285" s="17" t="str">
        <f t="shared" si="8"/>
        <v>ja</v>
      </c>
      <c r="R285">
        <f t="shared" si="9"/>
        <v>245</v>
      </c>
    </row>
    <row r="286" spans="1:18" x14ac:dyDescent="0.25">
      <c r="A286" s="2" t="s">
        <v>440</v>
      </c>
      <c r="B286" s="2" t="s">
        <v>442</v>
      </c>
      <c r="C286">
        <f>VLOOKUP($B286,Miljövärden!$B$1:$H$463,MATCH(C$2,Miljövärden!$B$1:$H$1,0),FALSE)</f>
        <v>8.8291300000000003E-2</v>
      </c>
      <c r="D286">
        <f>VLOOKUP($B286,Miljövärden!$B$1:$H$463,MATCH(D$2,Miljövärden!$B$1:$H$1,0),FALSE)</f>
        <v>13.992900000000001</v>
      </c>
      <c r="E286">
        <f>VLOOKUP($B286,Miljövärden!$B$1:$H$463,MATCH(E$2,Miljövärden!$B$1:$H$1,0),FALSE)</f>
        <v>7.5486000000000004</v>
      </c>
      <c r="F286">
        <f>VLOOKUP($B286,Miljövärden!$B$1:$H$463,MATCH(F$2,Miljövärden!$B$1:$H$1,0),FALSE)</f>
        <v>1.2707E-2</v>
      </c>
      <c r="G286" t="str">
        <f>VLOOKUP($B286,Miljövärden!$B$1:$H$463,MATCH(G$2,Miljövärden!$B$1:$H$1,0),FALSE)</f>
        <v>Ja</v>
      </c>
      <c r="H286" s="7" t="str">
        <f>VLOOKUP($B286,Miljövärden!$B$1:$H$463,MATCH(H$2,Miljövärden!$B$1:$H$1,0),FALSE)</f>
        <v>Ja</v>
      </c>
      <c r="P286" s="17" t="str">
        <f t="shared" si="8"/>
        <v>ja</v>
      </c>
      <c r="R286">
        <f t="shared" si="9"/>
        <v>246</v>
      </c>
    </row>
    <row r="287" spans="1:18" x14ac:dyDescent="0.25">
      <c r="A287" s="2" t="s">
        <v>440</v>
      </c>
      <c r="B287" s="2" t="s">
        <v>443</v>
      </c>
      <c r="C287">
        <f>VLOOKUP($B287,Miljövärden!$B$1:$H$463,MATCH(C$2,Miljövärden!$B$1:$H$1,0),FALSE)</f>
        <v>7.1196200000000001E-2</v>
      </c>
      <c r="D287">
        <f>VLOOKUP($B287,Miljövärden!$B$1:$H$463,MATCH(D$2,Miljövärden!$B$1:$H$1,0),FALSE)</f>
        <v>12.6243</v>
      </c>
      <c r="E287">
        <f>VLOOKUP($B287,Miljövärden!$B$1:$H$463,MATCH(E$2,Miljövärden!$B$1:$H$1,0),FALSE)</f>
        <v>8.9964399999999998</v>
      </c>
      <c r="F287">
        <f>VLOOKUP($B287,Miljövärden!$B$1:$H$463,MATCH(F$2,Miljövärden!$B$1:$H$1,0),FALSE)</f>
        <v>2.6857700000000001E-3</v>
      </c>
      <c r="G287" t="str">
        <f>VLOOKUP($B287,Miljövärden!$B$1:$H$463,MATCH(G$2,Miljövärden!$B$1:$H$1,0),FALSE)</f>
        <v>Ja</v>
      </c>
      <c r="H287" s="7" t="str">
        <f>VLOOKUP($B287,Miljövärden!$B$1:$H$463,MATCH(H$2,Miljövärden!$B$1:$H$1,0),FALSE)</f>
        <v>Ja</v>
      </c>
      <c r="P287" s="17" t="str">
        <f t="shared" si="8"/>
        <v>ja</v>
      </c>
      <c r="R287">
        <f t="shared" si="9"/>
        <v>247</v>
      </c>
    </row>
    <row r="288" spans="1:18" x14ac:dyDescent="0.25">
      <c r="A288" s="2" t="s">
        <v>440</v>
      </c>
      <c r="B288" s="2" t="s">
        <v>444</v>
      </c>
      <c r="C288">
        <f>VLOOKUP($B288,Miljövärden!$B$1:$H$463,MATCH(C$2,Miljövärden!$B$1:$H$1,0),FALSE)</f>
        <v>8.6890300000000004E-2</v>
      </c>
      <c r="D288">
        <f>VLOOKUP($B288,Miljövärden!$B$1:$H$463,MATCH(D$2,Miljövärden!$B$1:$H$1,0),FALSE)</f>
        <v>17.127800000000001</v>
      </c>
      <c r="E288">
        <f>VLOOKUP($B288,Miljövärden!$B$1:$H$463,MATCH(E$2,Miljövärden!$B$1:$H$1,0),FALSE)</f>
        <v>8.4172700000000003</v>
      </c>
      <c r="F288">
        <f>VLOOKUP($B288,Miljövärden!$B$1:$H$463,MATCH(F$2,Miljövärden!$B$1:$H$1,0),FALSE)</f>
        <v>1.9034800000000001E-2</v>
      </c>
      <c r="G288" t="str">
        <f>VLOOKUP($B288,Miljövärden!$B$1:$H$463,MATCH(G$2,Miljövärden!$B$1:$H$1,0),FALSE)</f>
        <v>Ja</v>
      </c>
      <c r="H288" s="7" t="str">
        <f>VLOOKUP($B288,Miljövärden!$B$1:$H$463,MATCH(H$2,Miljövärden!$B$1:$H$1,0),FALSE)</f>
        <v>Ja</v>
      </c>
      <c r="P288" s="17" t="str">
        <f t="shared" si="8"/>
        <v>ja</v>
      </c>
      <c r="R288">
        <f t="shared" si="9"/>
        <v>248</v>
      </c>
    </row>
    <row r="289" spans="1:18" x14ac:dyDescent="0.25">
      <c r="A289" s="2" t="s">
        <v>445</v>
      </c>
      <c r="B289" s="2" t="s">
        <v>446</v>
      </c>
      <c r="C289">
        <f>VLOOKUP($B289,Miljövärden!$B$1:$H$463,MATCH(C$2,Miljövärden!$B$1:$H$1,0),FALSE)</f>
        <v>7.2477899999999998E-2</v>
      </c>
      <c r="D289">
        <f>VLOOKUP($B289,Miljövärden!$B$1:$H$463,MATCH(D$2,Miljövärden!$B$1:$H$1,0),FALSE)</f>
        <v>10.851000000000001</v>
      </c>
      <c r="E289">
        <f>VLOOKUP($B289,Miljövärden!$B$1:$H$463,MATCH(E$2,Miljövärden!$B$1:$H$1,0),FALSE)</f>
        <v>2.0891799999999998</v>
      </c>
      <c r="F289">
        <f>VLOOKUP($B289,Miljövärden!$B$1:$H$463,MATCH(F$2,Miljövärden!$B$1:$H$1,0),FALSE)</f>
        <v>4.1832500000000002E-2</v>
      </c>
      <c r="G289" t="str">
        <f>VLOOKUP($B289,Miljövärden!$B$1:$H$463,MATCH(G$2,Miljövärden!$B$1:$H$1,0),FALSE)</f>
        <v>Ja</v>
      </c>
      <c r="H289" s="7" t="str">
        <f>VLOOKUP($B289,Miljövärden!$B$1:$H$463,MATCH(H$2,Miljövärden!$B$1:$H$1,0),FALSE)</f>
        <v>Ja</v>
      </c>
      <c r="P289" s="17" t="str">
        <f t="shared" si="8"/>
        <v>ja</v>
      </c>
      <c r="R289">
        <f t="shared" si="9"/>
        <v>249</v>
      </c>
    </row>
    <row r="290" spans="1:18" x14ac:dyDescent="0.25">
      <c r="A290" s="2" t="s">
        <v>445</v>
      </c>
      <c r="B290" s="2" t="s">
        <v>447</v>
      </c>
      <c r="C290">
        <f>VLOOKUP($B290,Miljövärden!$B$1:$H$463,MATCH(C$2,Miljövärden!$B$1:$H$1,0),FALSE)</f>
        <v>0.30046299999999998</v>
      </c>
      <c r="D290">
        <f>VLOOKUP($B290,Miljövärden!$B$1:$H$463,MATCH(D$2,Miljövärden!$B$1:$H$1,0),FALSE)</f>
        <v>42.119599999999998</v>
      </c>
      <c r="E290">
        <f>VLOOKUP($B290,Miljövärden!$B$1:$H$463,MATCH(E$2,Miljövärden!$B$1:$H$1,0),FALSE)</f>
        <v>13.477600000000001</v>
      </c>
      <c r="F290">
        <f>VLOOKUP($B290,Miljövärden!$B$1:$H$463,MATCH(F$2,Miljövärden!$B$1:$H$1,0),FALSE)</f>
        <v>0.13879</v>
      </c>
      <c r="G290" t="str">
        <f>VLOOKUP($B290,Miljövärden!$B$1:$H$463,MATCH(G$2,Miljövärden!$B$1:$H$1,0),FALSE)</f>
        <v>Ja</v>
      </c>
      <c r="H290" s="7" t="str">
        <f>VLOOKUP($B290,Miljövärden!$B$1:$H$463,MATCH(H$2,Miljövärden!$B$1:$H$1,0),FALSE)</f>
        <v>Ja</v>
      </c>
      <c r="P290" s="17" t="str">
        <f t="shared" si="8"/>
        <v>ja</v>
      </c>
      <c r="R290">
        <f t="shared" si="9"/>
        <v>250</v>
      </c>
    </row>
    <row r="291" spans="1:18" x14ac:dyDescent="0.25">
      <c r="A291" s="2" t="s">
        <v>448</v>
      </c>
      <c r="B291" s="2" t="s">
        <v>449</v>
      </c>
      <c r="C291">
        <f>VLOOKUP($B291,Miljövärden!$B$1:$H$463,MATCH(C$2,Miljövärden!$B$1:$H$1,0),FALSE)</f>
        <v>0.167791</v>
      </c>
      <c r="D291">
        <f>VLOOKUP($B291,Miljövärden!$B$1:$H$463,MATCH(D$2,Miljövärden!$B$1:$H$1,0),FALSE)</f>
        <v>27.1252</v>
      </c>
      <c r="E291">
        <f>VLOOKUP($B291,Miljövärden!$B$1:$H$463,MATCH(E$2,Miljövärden!$B$1:$H$1,0),FALSE)</f>
        <v>5.53965</v>
      </c>
      <c r="F291">
        <f>VLOOKUP($B291,Miljövärden!$B$1:$H$463,MATCH(F$2,Miljövärden!$B$1:$H$1,0),FALSE)</f>
        <v>2.2198599999999999E-2</v>
      </c>
      <c r="G291" t="str">
        <f>VLOOKUP($B291,Miljövärden!$B$1:$H$463,MATCH(G$2,Miljövärden!$B$1:$H$1,0),FALSE)</f>
        <v>Ja</v>
      </c>
      <c r="H291" s="7" t="str">
        <f>VLOOKUP($B291,Miljövärden!$B$1:$H$463,MATCH(H$2,Miljövärden!$B$1:$H$1,0),FALSE)</f>
        <v>Ja</v>
      </c>
      <c r="P291" s="17" t="str">
        <f t="shared" si="8"/>
        <v>ja</v>
      </c>
      <c r="R291">
        <f t="shared" si="9"/>
        <v>251</v>
      </c>
    </row>
    <row r="292" spans="1:18" x14ac:dyDescent="0.25">
      <c r="A292" s="2" t="s">
        <v>450</v>
      </c>
      <c r="B292" s="2" t="s">
        <v>451</v>
      </c>
      <c r="C292">
        <f>VLOOKUP($B292,Miljövärden!$B$1:$H$463,MATCH(C$2,Miljövärden!$B$1:$H$1,0),FALSE)</f>
        <v>0.23319300000000001</v>
      </c>
      <c r="D292">
        <f>VLOOKUP($B292,Miljövärden!$B$1:$H$463,MATCH(D$2,Miljövärden!$B$1:$H$1,0),FALSE)</f>
        <v>52.523800000000001</v>
      </c>
      <c r="E292">
        <f>VLOOKUP($B292,Miljövärden!$B$1:$H$463,MATCH(E$2,Miljövärden!$B$1:$H$1,0),FALSE)</f>
        <v>10.666</v>
      </c>
      <c r="F292">
        <f>VLOOKUP($B292,Miljövärden!$B$1:$H$463,MATCH(F$2,Miljövärden!$B$1:$H$1,0),FALSE)</f>
        <v>0.10843800000000001</v>
      </c>
      <c r="G292" t="str">
        <f>VLOOKUP($B292,Miljövärden!$B$1:$H$463,MATCH(G$2,Miljövärden!$B$1:$H$1,0),FALSE)</f>
        <v>Ja</v>
      </c>
      <c r="H292" s="7" t="str">
        <f>VLOOKUP($B292,Miljövärden!$B$1:$H$463,MATCH(H$2,Miljövärden!$B$1:$H$1,0),FALSE)</f>
        <v>Ja</v>
      </c>
      <c r="P292" s="17" t="str">
        <f t="shared" si="8"/>
        <v>ja</v>
      </c>
      <c r="R292">
        <f t="shared" si="9"/>
        <v>252</v>
      </c>
    </row>
    <row r="293" spans="1:18" x14ac:dyDescent="0.25">
      <c r="A293" s="2" t="s">
        <v>450</v>
      </c>
      <c r="B293" s="2" t="s">
        <v>452</v>
      </c>
      <c r="C293">
        <f>VLOOKUP($B293,Miljövärden!$B$1:$H$463,MATCH(C$2,Miljövärden!$B$1:$H$1,0),FALSE)</f>
        <v>0.13785</v>
      </c>
      <c r="D293">
        <f>VLOOKUP($B293,Miljövärden!$B$1:$H$463,MATCH(D$2,Miljövärden!$B$1:$H$1,0),FALSE)</f>
        <v>21.613700000000001</v>
      </c>
      <c r="E293">
        <f>VLOOKUP($B293,Miljövärden!$B$1:$H$463,MATCH(E$2,Miljövärden!$B$1:$H$1,0),FALSE)</f>
        <v>8.9089600000000004</v>
      </c>
      <c r="F293">
        <f>VLOOKUP($B293,Miljövärden!$B$1:$H$463,MATCH(F$2,Miljövärden!$B$1:$H$1,0),FALSE)</f>
        <v>2.4136000000000001E-2</v>
      </c>
      <c r="G293" t="str">
        <f>VLOOKUP($B293,Miljövärden!$B$1:$H$463,MATCH(G$2,Miljövärden!$B$1:$H$1,0),FALSE)</f>
        <v>Ja</v>
      </c>
      <c r="H293" s="7" t="str">
        <f>VLOOKUP($B293,Miljövärden!$B$1:$H$463,MATCH(H$2,Miljövärden!$B$1:$H$1,0),FALSE)</f>
        <v>Ja</v>
      </c>
      <c r="P293" s="17" t="str">
        <f t="shared" si="8"/>
        <v>ja</v>
      </c>
      <c r="R293">
        <f t="shared" si="9"/>
        <v>253</v>
      </c>
    </row>
    <row r="294" spans="1:18" x14ac:dyDescent="0.25">
      <c r="A294" s="2" t="s">
        <v>450</v>
      </c>
      <c r="B294" s="2" t="s">
        <v>453</v>
      </c>
      <c r="C294">
        <f>VLOOKUP($B294,Miljövärden!$B$1:$H$463,MATCH(C$2,Miljövärden!$B$1:$H$1,0),FALSE)</f>
        <v>0.122749</v>
      </c>
      <c r="D294">
        <f>VLOOKUP($B294,Miljövärden!$B$1:$H$463,MATCH(D$2,Miljövärden!$B$1:$H$1,0),FALSE)</f>
        <v>69.531400000000005</v>
      </c>
      <c r="E294">
        <f>VLOOKUP($B294,Miljövärden!$B$1:$H$463,MATCH(E$2,Miljövärden!$B$1:$H$1,0),FALSE)</f>
        <v>3.6559499999999998</v>
      </c>
      <c r="F294">
        <f>VLOOKUP($B294,Miljövärden!$B$1:$H$463,MATCH(F$2,Miljövärden!$B$1:$H$1,0),FALSE)</f>
        <v>1.5335700000000001E-2</v>
      </c>
      <c r="G294" t="str">
        <f>VLOOKUP($B294,Miljövärden!$B$1:$H$463,MATCH(G$2,Miljövärden!$B$1:$H$1,0),FALSE)</f>
        <v>Ja</v>
      </c>
      <c r="H294" s="7" t="str">
        <f>VLOOKUP($B294,Miljövärden!$B$1:$H$463,MATCH(H$2,Miljövärden!$B$1:$H$1,0),FALSE)</f>
        <v>Ja</v>
      </c>
      <c r="P294" s="17" t="str">
        <f t="shared" si="8"/>
        <v>ja</v>
      </c>
      <c r="R294">
        <f t="shared" si="9"/>
        <v>254</v>
      </c>
    </row>
    <row r="295" spans="1:18" x14ac:dyDescent="0.25">
      <c r="A295" s="2" t="s">
        <v>450</v>
      </c>
      <c r="B295" s="2" t="s">
        <v>454</v>
      </c>
      <c r="C295">
        <f>VLOOKUP($B295,Miljövärden!$B$1:$H$463,MATCH(C$2,Miljövärden!$B$1:$H$1,0),FALSE)</f>
        <v>1.02468</v>
      </c>
      <c r="D295">
        <f>VLOOKUP($B295,Miljövärden!$B$1:$H$463,MATCH(D$2,Miljövärden!$B$1:$H$1,0),FALSE)</f>
        <v>217.16300000000001</v>
      </c>
      <c r="E295">
        <f>VLOOKUP($B295,Miljövärden!$B$1:$H$463,MATCH(E$2,Miljövärden!$B$1:$H$1,0),FALSE)</f>
        <v>2.95919</v>
      </c>
      <c r="F295">
        <f>VLOOKUP($B295,Miljövärden!$B$1:$H$463,MATCH(F$2,Miljövärden!$B$1:$H$1,0),FALSE)</f>
        <v>0.147123</v>
      </c>
      <c r="G295" t="str">
        <f>VLOOKUP($B295,Miljövärden!$B$1:$H$463,MATCH(G$2,Miljövärden!$B$1:$H$1,0),FALSE)</f>
        <v>Ja</v>
      </c>
      <c r="H295" s="7" t="str">
        <f>VLOOKUP($B295,Miljövärden!$B$1:$H$463,MATCH(H$2,Miljövärden!$B$1:$H$1,0),FALSE)</f>
        <v>Ja</v>
      </c>
      <c r="P295" s="17" t="str">
        <f t="shared" si="8"/>
        <v>ja</v>
      </c>
      <c r="R295">
        <f t="shared" si="9"/>
        <v>255</v>
      </c>
    </row>
    <row r="296" spans="1:18" x14ac:dyDescent="0.25">
      <c r="A296" s="2" t="s">
        <v>450</v>
      </c>
      <c r="B296" s="2" t="s">
        <v>455</v>
      </c>
      <c r="C296">
        <f>VLOOKUP($B296,Miljövärden!$B$1:$H$463,MATCH(C$2,Miljövärden!$B$1:$H$1,0),FALSE)</f>
        <v>0.176784</v>
      </c>
      <c r="D296">
        <f>VLOOKUP($B296,Miljövärden!$B$1:$H$463,MATCH(D$2,Miljövärden!$B$1:$H$1,0),FALSE)</f>
        <v>15.6776</v>
      </c>
      <c r="E296">
        <f>VLOOKUP($B296,Miljövärden!$B$1:$H$463,MATCH(E$2,Miljövärden!$B$1:$H$1,0),FALSE)</f>
        <v>15.6877</v>
      </c>
      <c r="F296">
        <f>VLOOKUP($B296,Miljövärden!$B$1:$H$463,MATCH(F$2,Miljövärden!$B$1:$H$1,0),FALSE)</f>
        <v>2.7728699999999998E-2</v>
      </c>
      <c r="G296" t="str">
        <f>VLOOKUP($B296,Miljövärden!$B$1:$H$463,MATCH(G$2,Miljövärden!$B$1:$H$1,0),FALSE)</f>
        <v>Ja</v>
      </c>
      <c r="H296" s="7" t="str">
        <f>VLOOKUP($B296,Miljövärden!$B$1:$H$463,MATCH(H$2,Miljövärden!$B$1:$H$1,0),FALSE)</f>
        <v>Ja</v>
      </c>
      <c r="P296" s="17" t="str">
        <f t="shared" si="8"/>
        <v>ja</v>
      </c>
      <c r="R296">
        <f t="shared" si="9"/>
        <v>256</v>
      </c>
    </row>
    <row r="297" spans="1:18" x14ac:dyDescent="0.25">
      <c r="A297" s="2" t="s">
        <v>461</v>
      </c>
      <c r="B297" s="2" t="s">
        <v>462</v>
      </c>
      <c r="C297" t="str">
        <f>VLOOKUP($B297,Miljövärden!$B$1:$H$463,MATCH(C$2,Miljövärden!$B$1:$H$1,0),FALSE)</f>
        <v/>
      </c>
      <c r="D297" t="str">
        <f>VLOOKUP($B297,Miljövärden!$B$1:$H$463,MATCH(D$2,Miljövärden!$B$1:$H$1,0),FALSE)</f>
        <v/>
      </c>
      <c r="E297">
        <f>VLOOKUP($B297,Miljövärden!$B$1:$H$463,MATCH(E$2,Miljövärden!$B$1:$H$1,0),FALSE)</f>
        <v>0</v>
      </c>
      <c r="F297" t="str">
        <f>VLOOKUP($B297,Miljövärden!$B$1:$H$463,MATCH(F$2,Miljövärden!$B$1:$H$1,0),FALSE)</f>
        <v/>
      </c>
      <c r="G297" t="str">
        <f>VLOOKUP($B297,Miljövärden!$B$1:$H$463,MATCH(G$2,Miljövärden!$B$1:$H$1,0),FALSE)</f>
        <v>Nej</v>
      </c>
      <c r="H297" s="7" t="str">
        <f>VLOOKUP($B297,Miljövärden!$B$1:$H$463,MATCH(H$2,Miljövärden!$B$1:$H$1,0),FALSE)</f>
        <v>Nej</v>
      </c>
      <c r="P297" s="17" t="str">
        <f t="shared" si="8"/>
        <v>nej</v>
      </c>
      <c r="R297">
        <f t="shared" si="9"/>
        <v>256</v>
      </c>
    </row>
    <row r="298" spans="1:18" x14ac:dyDescent="0.25">
      <c r="A298" s="2" t="s">
        <v>463</v>
      </c>
      <c r="B298" s="2" t="s">
        <v>464</v>
      </c>
      <c r="C298">
        <f>VLOOKUP($B298,Miljövärden!$B$1:$H$463,MATCH(C$2,Miljövärden!$B$1:$H$1,0),FALSE)</f>
        <v>0.115782</v>
      </c>
      <c r="D298">
        <f>VLOOKUP($B298,Miljövärden!$B$1:$H$463,MATCH(D$2,Miljövärden!$B$1:$H$1,0),FALSE)</f>
        <v>23.589500000000001</v>
      </c>
      <c r="E298">
        <f>VLOOKUP($B298,Miljövärden!$B$1:$H$463,MATCH(E$2,Miljövärden!$B$1:$H$1,0),FALSE)</f>
        <v>10.237399999999999</v>
      </c>
      <c r="F298">
        <f>VLOOKUP($B298,Miljövärden!$B$1:$H$463,MATCH(F$2,Miljövärden!$B$1:$H$1,0),FALSE)</f>
        <v>8.3477099999999995E-3</v>
      </c>
      <c r="G298" t="str">
        <f>VLOOKUP($B298,Miljövärden!$B$1:$H$463,MATCH(G$2,Miljövärden!$B$1:$H$1,0),FALSE)</f>
        <v>Ja</v>
      </c>
      <c r="H298" s="7" t="str">
        <f>VLOOKUP($B298,Miljövärden!$B$1:$H$463,MATCH(H$2,Miljövärden!$B$1:$H$1,0),FALSE)</f>
        <v>Ja</v>
      </c>
      <c r="P298" s="17" t="str">
        <f t="shared" si="8"/>
        <v>ja</v>
      </c>
      <c r="R298">
        <f t="shared" si="9"/>
        <v>257</v>
      </c>
    </row>
    <row r="299" spans="1:18" x14ac:dyDescent="0.25">
      <c r="A299" s="2" t="s">
        <v>463</v>
      </c>
      <c r="B299" s="2" t="s">
        <v>465</v>
      </c>
      <c r="C299">
        <f>VLOOKUP($B299,Miljövärden!$B$1:$H$463,MATCH(C$2,Miljövärden!$B$1:$H$1,0),FALSE)</f>
        <v>0.16834499999999999</v>
      </c>
      <c r="D299">
        <f>VLOOKUP($B299,Miljövärden!$B$1:$H$463,MATCH(D$2,Miljövärden!$B$1:$H$1,0),FALSE)</f>
        <v>25.823899999999998</v>
      </c>
      <c r="E299">
        <f>VLOOKUP($B299,Miljövärden!$B$1:$H$463,MATCH(E$2,Miljövärden!$B$1:$H$1,0),FALSE)</f>
        <v>12.7651</v>
      </c>
      <c r="F299">
        <f>VLOOKUP($B299,Miljövärden!$B$1:$H$463,MATCH(F$2,Miljövärden!$B$1:$H$1,0),FALSE)</f>
        <v>3.1930399999999998E-2</v>
      </c>
      <c r="G299" t="str">
        <f>VLOOKUP($B299,Miljövärden!$B$1:$H$463,MATCH(G$2,Miljövärden!$B$1:$H$1,0),FALSE)</f>
        <v>Ja</v>
      </c>
      <c r="H299" s="7" t="str">
        <f>VLOOKUP($B299,Miljövärden!$B$1:$H$463,MATCH(H$2,Miljövärden!$B$1:$H$1,0),FALSE)</f>
        <v>Ja</v>
      </c>
      <c r="P299" s="17" t="str">
        <f t="shared" si="8"/>
        <v>ja</v>
      </c>
      <c r="R299">
        <f t="shared" si="9"/>
        <v>258</v>
      </c>
    </row>
    <row r="300" spans="1:18" x14ac:dyDescent="0.25">
      <c r="A300" s="2" t="s">
        <v>466</v>
      </c>
      <c r="B300" s="2" t="s">
        <v>467</v>
      </c>
      <c r="C300">
        <f>VLOOKUP($B300,Miljövärden!$B$1:$H$463,MATCH(C$2,Miljövärden!$B$1:$H$1,0),FALSE)</f>
        <v>0</v>
      </c>
      <c r="D300">
        <f>VLOOKUP($B300,Miljövärden!$B$1:$H$463,MATCH(D$2,Miljövärden!$B$1:$H$1,0),FALSE)</f>
        <v>0</v>
      </c>
      <c r="E300">
        <f>VLOOKUP($B300,Miljövärden!$B$1:$H$463,MATCH(E$2,Miljövärden!$B$1:$H$1,0),FALSE)</f>
        <v>0</v>
      </c>
      <c r="F300">
        <f>VLOOKUP($B300,Miljövärden!$B$1:$H$463,MATCH(F$2,Miljövärden!$B$1:$H$1,0),FALSE)</f>
        <v>0</v>
      </c>
      <c r="G300" t="str">
        <f>VLOOKUP($B300,Miljövärden!$B$1:$H$463,MATCH(G$2,Miljövärden!$B$1:$H$1,0),FALSE)</f>
        <v>Nej</v>
      </c>
      <c r="H300" s="7" t="str">
        <f>VLOOKUP($B300,Miljövärden!$B$1:$H$463,MATCH(H$2,Miljövärden!$B$1:$H$1,0),FALSE)</f>
        <v>Nej</v>
      </c>
      <c r="P300" s="17" t="str">
        <f t="shared" si="8"/>
        <v>nej</v>
      </c>
      <c r="R300">
        <f t="shared" si="9"/>
        <v>258</v>
      </c>
    </row>
    <row r="301" spans="1:18" x14ac:dyDescent="0.25">
      <c r="A301" s="2" t="s">
        <v>468</v>
      </c>
      <c r="B301" s="2" t="s">
        <v>469</v>
      </c>
      <c r="C301">
        <f>VLOOKUP($B301,Miljövärden!$B$1:$H$463,MATCH(C$2,Miljövärden!$B$1:$H$1,0),FALSE)</f>
        <v>0.20250000000000001</v>
      </c>
      <c r="D301">
        <f>VLOOKUP($B301,Miljövärden!$B$1:$H$463,MATCH(D$2,Miljövärden!$B$1:$H$1,0),FALSE)</f>
        <v>48.906799999999997</v>
      </c>
      <c r="E301">
        <f>VLOOKUP($B301,Miljövärden!$B$1:$H$463,MATCH(E$2,Miljövärden!$B$1:$H$1,0),FALSE)</f>
        <v>11.3621</v>
      </c>
      <c r="F301">
        <f>VLOOKUP($B301,Miljövärden!$B$1:$H$463,MATCH(F$2,Miljövärden!$B$1:$H$1,0),FALSE)</f>
        <v>9.8543900000000004E-2</v>
      </c>
      <c r="G301" t="str">
        <f>VLOOKUP($B301,Miljövärden!$B$1:$H$463,MATCH(G$2,Miljövärden!$B$1:$H$1,0),FALSE)</f>
        <v>Nej</v>
      </c>
      <c r="H301" s="7" t="str">
        <f>VLOOKUP($B301,Miljövärden!$B$1:$H$463,MATCH(H$2,Miljövärden!$B$1:$H$1,0),FALSE)</f>
        <v>Ja</v>
      </c>
      <c r="P301" s="17" t="str">
        <f t="shared" si="8"/>
        <v>ja</v>
      </c>
      <c r="R301">
        <f t="shared" si="9"/>
        <v>259</v>
      </c>
    </row>
    <row r="302" spans="1:18" x14ac:dyDescent="0.25">
      <c r="A302" s="2" t="s">
        <v>468</v>
      </c>
      <c r="B302" s="2" t="s">
        <v>470</v>
      </c>
      <c r="C302">
        <f>VLOOKUP($B302,Miljövärden!$B$1:$H$463,MATCH(C$2,Miljövärden!$B$1:$H$1,0),FALSE)</f>
        <v>0.68646399999999996</v>
      </c>
      <c r="D302">
        <f>VLOOKUP($B302,Miljövärden!$B$1:$H$463,MATCH(D$2,Miljövärden!$B$1:$H$1,0),FALSE)</f>
        <v>3.2989600000000001</v>
      </c>
      <c r="E302">
        <f>VLOOKUP($B302,Miljövärden!$B$1:$H$463,MATCH(E$2,Miljövärden!$B$1:$H$1,0),FALSE)</f>
        <v>7.3815</v>
      </c>
      <c r="F302">
        <f>VLOOKUP($B302,Miljövärden!$B$1:$H$463,MATCH(F$2,Miljövärden!$B$1:$H$1,0),FALSE)</f>
        <v>0</v>
      </c>
      <c r="G302" t="str">
        <f>VLOOKUP($B302,Miljövärden!$B$1:$H$463,MATCH(G$2,Miljövärden!$B$1:$H$1,0),FALSE)</f>
        <v>Ja</v>
      </c>
      <c r="H302" s="7" t="str">
        <f>VLOOKUP($B302,Miljövärden!$B$1:$H$463,MATCH(H$2,Miljövärden!$B$1:$H$1,0),FALSE)</f>
        <v>Ja</v>
      </c>
      <c r="P302" s="17" t="str">
        <f t="shared" si="8"/>
        <v>ja</v>
      </c>
      <c r="R302">
        <f t="shared" si="9"/>
        <v>260</v>
      </c>
    </row>
    <row r="303" spans="1:18" x14ac:dyDescent="0.25">
      <c r="A303" s="2" t="s">
        <v>468</v>
      </c>
      <c r="B303" s="2" t="s">
        <v>471</v>
      </c>
      <c r="C303">
        <f>VLOOKUP($B303,Miljövärden!$B$1:$H$463,MATCH(C$2,Miljövärden!$B$1:$H$1,0),FALSE)</f>
        <v>0.453376</v>
      </c>
      <c r="D303">
        <f>VLOOKUP($B303,Miljövärden!$B$1:$H$463,MATCH(D$2,Miljövärden!$B$1:$H$1,0),FALSE)</f>
        <v>85.731899999999996</v>
      </c>
      <c r="E303">
        <f>VLOOKUP($B303,Miljövärden!$B$1:$H$463,MATCH(E$2,Miljövärden!$B$1:$H$1,0),FALSE)</f>
        <v>18.245799999999999</v>
      </c>
      <c r="F303">
        <f>VLOOKUP($B303,Miljövärden!$B$1:$H$463,MATCH(F$2,Miljövärden!$B$1:$H$1,0),FALSE)</f>
        <v>0.24182300000000001</v>
      </c>
      <c r="G303" t="str">
        <f>VLOOKUP($B303,Miljövärden!$B$1:$H$463,MATCH(G$2,Miljövärden!$B$1:$H$1,0),FALSE)</f>
        <v>Ja</v>
      </c>
      <c r="H303" s="7" t="str">
        <f>VLOOKUP($B303,Miljövärden!$B$1:$H$463,MATCH(H$2,Miljövärden!$B$1:$H$1,0),FALSE)</f>
        <v>Ja</v>
      </c>
      <c r="P303" s="17" t="str">
        <f t="shared" si="8"/>
        <v>ja</v>
      </c>
      <c r="R303">
        <f t="shared" si="9"/>
        <v>261</v>
      </c>
    </row>
    <row r="304" spans="1:18" x14ac:dyDescent="0.25">
      <c r="A304" s="2" t="s">
        <v>468</v>
      </c>
      <c r="B304" s="2" t="s">
        <v>472</v>
      </c>
      <c r="C304">
        <f>VLOOKUP($B304,Miljövärden!$B$1:$H$463,MATCH(C$2,Miljövärden!$B$1:$H$1,0),FALSE)</f>
        <v>0.13469900000000001</v>
      </c>
      <c r="D304">
        <f>VLOOKUP($B304,Miljövärden!$B$1:$H$463,MATCH(D$2,Miljövärden!$B$1:$H$1,0),FALSE)</f>
        <v>8.7900299999999998</v>
      </c>
      <c r="E304">
        <f>VLOOKUP($B304,Miljövärden!$B$1:$H$463,MATCH(E$2,Miljövärden!$B$1:$H$1,0),FALSE)</f>
        <v>7.5513700000000004</v>
      </c>
      <c r="F304">
        <f>VLOOKUP($B304,Miljövärden!$B$1:$H$463,MATCH(F$2,Miljövärden!$B$1:$H$1,0),FALSE)</f>
        <v>2.9499800000000001E-3</v>
      </c>
      <c r="G304" t="str">
        <f>VLOOKUP($B304,Miljövärden!$B$1:$H$463,MATCH(G$2,Miljövärden!$B$1:$H$1,0),FALSE)</f>
        <v>Ja</v>
      </c>
      <c r="H304" s="7" t="str">
        <f>VLOOKUP($B304,Miljövärden!$B$1:$H$463,MATCH(H$2,Miljövärden!$B$1:$H$1,0),FALSE)</f>
        <v>Ja</v>
      </c>
      <c r="P304" s="17" t="str">
        <f t="shared" si="8"/>
        <v>ja</v>
      </c>
      <c r="R304">
        <f t="shared" si="9"/>
        <v>262</v>
      </c>
    </row>
    <row r="305" spans="1:18" x14ac:dyDescent="0.25">
      <c r="A305" s="2" t="s">
        <v>473</v>
      </c>
      <c r="B305" s="2" t="s">
        <v>474</v>
      </c>
      <c r="C305">
        <f>VLOOKUP($B305,Miljövärden!$B$1:$H$463,MATCH(C$2,Miljövärden!$B$1:$H$1,0),FALSE)</f>
        <v>7.4994099999999994E-2</v>
      </c>
      <c r="D305">
        <f>VLOOKUP($B305,Miljövärden!$B$1:$H$463,MATCH(D$2,Miljövärden!$B$1:$H$1,0),FALSE)</f>
        <v>37.203299999999999</v>
      </c>
      <c r="E305">
        <f>VLOOKUP($B305,Miljövärden!$B$1:$H$463,MATCH(E$2,Miljövärden!$B$1:$H$1,0),FALSE)</f>
        <v>4.2050599999999996</v>
      </c>
      <c r="F305">
        <f>VLOOKUP($B305,Miljövärden!$B$1:$H$463,MATCH(F$2,Miljövärden!$B$1:$H$1,0),FALSE)</f>
        <v>2.2361700000000002E-2</v>
      </c>
      <c r="G305" t="str">
        <f>VLOOKUP($B305,Miljövärden!$B$1:$H$463,MATCH(G$2,Miljövärden!$B$1:$H$1,0),FALSE)</f>
        <v>Ja</v>
      </c>
      <c r="H305" s="7" t="str">
        <f>VLOOKUP($B305,Miljövärden!$B$1:$H$463,MATCH(H$2,Miljövärden!$B$1:$H$1,0),FALSE)</f>
        <v>Ja</v>
      </c>
      <c r="P305" s="17" t="str">
        <f t="shared" si="8"/>
        <v>ja</v>
      </c>
      <c r="R305">
        <f t="shared" si="9"/>
        <v>263</v>
      </c>
    </row>
    <row r="306" spans="1:18" x14ac:dyDescent="0.25">
      <c r="A306" s="2" t="s">
        <v>477</v>
      </c>
      <c r="B306" s="2" t="s">
        <v>478</v>
      </c>
      <c r="C306">
        <f>VLOOKUP($B306,Miljövärden!$B$1:$H$463,MATCH(C$2,Miljövärden!$B$1:$H$1,0),FALSE)</f>
        <v>0.120976</v>
      </c>
      <c r="D306">
        <f>VLOOKUP($B306,Miljövärden!$B$1:$H$463,MATCH(D$2,Miljövärden!$B$1:$H$1,0),FALSE)</f>
        <v>24.195599999999999</v>
      </c>
      <c r="E306">
        <f>VLOOKUP($B306,Miljövärden!$B$1:$H$463,MATCH(E$2,Miljövärden!$B$1:$H$1,0),FALSE)</f>
        <v>10.5549</v>
      </c>
      <c r="F306">
        <f>VLOOKUP($B306,Miljövärden!$B$1:$H$463,MATCH(F$2,Miljövärden!$B$1:$H$1,0),FALSE)</f>
        <v>7.7707599999999998E-3</v>
      </c>
      <c r="G306" t="str">
        <f>VLOOKUP($B306,Miljövärden!$B$1:$H$463,MATCH(G$2,Miljövärden!$B$1:$H$1,0),FALSE)</f>
        <v>Ja</v>
      </c>
      <c r="H306" s="7" t="str">
        <f>VLOOKUP($B306,Miljövärden!$B$1:$H$463,MATCH(H$2,Miljövärden!$B$1:$H$1,0),FALSE)</f>
        <v>Ja</v>
      </c>
      <c r="P306" s="17" t="str">
        <f t="shared" si="8"/>
        <v>ja</v>
      </c>
      <c r="R306">
        <f t="shared" si="9"/>
        <v>264</v>
      </c>
    </row>
    <row r="307" spans="1:18" x14ac:dyDescent="0.25">
      <c r="A307" s="2" t="s">
        <v>477</v>
      </c>
      <c r="B307" s="2" t="s">
        <v>479</v>
      </c>
      <c r="C307">
        <f>VLOOKUP($B307,Miljövärden!$B$1:$H$463,MATCH(C$2,Miljövärden!$B$1:$H$1,0),FALSE)</f>
        <v>6.2710799999999997E-2</v>
      </c>
      <c r="D307">
        <f>VLOOKUP($B307,Miljövärden!$B$1:$H$463,MATCH(D$2,Miljövärden!$B$1:$H$1,0),FALSE)</f>
        <v>11.757400000000001</v>
      </c>
      <c r="E307">
        <f>VLOOKUP($B307,Miljövärden!$B$1:$H$463,MATCH(E$2,Miljövärden!$B$1:$H$1,0),FALSE)</f>
        <v>4.5003099999999998</v>
      </c>
      <c r="F307">
        <f>VLOOKUP($B307,Miljövärden!$B$1:$H$463,MATCH(F$2,Miljövärden!$B$1:$H$1,0),FALSE)</f>
        <v>4.3067599999999998E-3</v>
      </c>
      <c r="G307" t="str">
        <f>VLOOKUP($B307,Miljövärden!$B$1:$H$463,MATCH(G$2,Miljövärden!$B$1:$H$1,0),FALSE)</f>
        <v>Ja</v>
      </c>
      <c r="H307" s="7" t="str">
        <f>VLOOKUP($B307,Miljövärden!$B$1:$H$463,MATCH(H$2,Miljövärden!$B$1:$H$1,0),FALSE)</f>
        <v>Ja</v>
      </c>
      <c r="P307" s="17" t="str">
        <f t="shared" si="8"/>
        <v>ja</v>
      </c>
      <c r="R307">
        <f t="shared" si="9"/>
        <v>265</v>
      </c>
    </row>
    <row r="308" spans="1:18" x14ac:dyDescent="0.25">
      <c r="A308" s="2" t="s">
        <v>477</v>
      </c>
      <c r="B308" s="2" t="s">
        <v>480</v>
      </c>
      <c r="C308">
        <f>VLOOKUP($B308,Miljövärden!$B$1:$H$463,MATCH(C$2,Miljövärden!$B$1:$H$1,0),FALSE)</f>
        <v>6.2876199999999993E-2</v>
      </c>
      <c r="D308">
        <f>VLOOKUP($B308,Miljövärden!$B$1:$H$463,MATCH(D$2,Miljövärden!$B$1:$H$1,0),FALSE)</f>
        <v>17.1159</v>
      </c>
      <c r="E308">
        <f>VLOOKUP($B308,Miljövärden!$B$1:$H$463,MATCH(E$2,Miljövärden!$B$1:$H$1,0),FALSE)</f>
        <v>9.6450600000000009</v>
      </c>
      <c r="F308">
        <f>VLOOKUP($B308,Miljövärden!$B$1:$H$463,MATCH(F$2,Miljövärden!$B$1:$H$1,0),FALSE)</f>
        <v>1.27797E-2</v>
      </c>
      <c r="G308" t="str">
        <f>VLOOKUP($B308,Miljövärden!$B$1:$H$463,MATCH(G$2,Miljövärden!$B$1:$H$1,0),FALSE)</f>
        <v>Ja</v>
      </c>
      <c r="H308" s="7" t="str">
        <f>VLOOKUP($B308,Miljövärden!$B$1:$H$463,MATCH(H$2,Miljövärden!$B$1:$H$1,0),FALSE)</f>
        <v>Ja</v>
      </c>
      <c r="P308" s="17" t="str">
        <f t="shared" si="8"/>
        <v>ja</v>
      </c>
      <c r="R308">
        <f t="shared" si="9"/>
        <v>266</v>
      </c>
    </row>
    <row r="309" spans="1:18" x14ac:dyDescent="0.25">
      <c r="A309" s="2" t="s">
        <v>477</v>
      </c>
      <c r="B309" s="2" t="s">
        <v>481</v>
      </c>
      <c r="C309">
        <f>VLOOKUP($B309,Miljövärden!$B$1:$H$463,MATCH(C$2,Miljövärden!$B$1:$H$1,0),FALSE)</f>
        <v>0.153333</v>
      </c>
      <c r="D309">
        <f>VLOOKUP($B309,Miljövärden!$B$1:$H$463,MATCH(D$2,Miljövärden!$B$1:$H$1,0),FALSE)</f>
        <v>91.863500000000002</v>
      </c>
      <c r="E309">
        <f>VLOOKUP($B309,Miljövärden!$B$1:$H$463,MATCH(E$2,Miljövärden!$B$1:$H$1,0),FALSE)</f>
        <v>5.5113700000000003</v>
      </c>
      <c r="F309">
        <f>VLOOKUP($B309,Miljövärden!$B$1:$H$463,MATCH(F$2,Miljövärden!$B$1:$H$1,0),FALSE)</f>
        <v>9.2508000000000007E-2</v>
      </c>
      <c r="G309" t="str">
        <f>VLOOKUP($B309,Miljövärden!$B$1:$H$463,MATCH(G$2,Miljövärden!$B$1:$H$1,0),FALSE)</f>
        <v>Ja</v>
      </c>
      <c r="H309" s="7" t="str">
        <f>VLOOKUP($B309,Miljövärden!$B$1:$H$463,MATCH(H$2,Miljövärden!$B$1:$H$1,0),FALSE)</f>
        <v>Ja</v>
      </c>
      <c r="P309" s="17" t="str">
        <f t="shared" si="8"/>
        <v>ja</v>
      </c>
      <c r="R309">
        <f t="shared" si="9"/>
        <v>267</v>
      </c>
    </row>
    <row r="310" spans="1:18" x14ac:dyDescent="0.25">
      <c r="A310" s="2" t="s">
        <v>477</v>
      </c>
      <c r="B310" s="2" t="s">
        <v>482</v>
      </c>
      <c r="C310">
        <f>VLOOKUP($B310,Miljövärden!$B$1:$H$463,MATCH(C$2,Miljövärden!$B$1:$H$1,0),FALSE)</f>
        <v>0.29115400000000002</v>
      </c>
      <c r="D310">
        <f>VLOOKUP($B310,Miljövärden!$B$1:$H$463,MATCH(D$2,Miljövärden!$B$1:$H$1,0),FALSE)</f>
        <v>67.797300000000007</v>
      </c>
      <c r="E310">
        <f>VLOOKUP($B310,Miljövärden!$B$1:$H$463,MATCH(E$2,Miljövärden!$B$1:$H$1,0),FALSE)</f>
        <v>7.7513399999999999</v>
      </c>
      <c r="F310">
        <f>VLOOKUP($B310,Miljövärden!$B$1:$H$463,MATCH(F$2,Miljövärden!$B$1:$H$1,0),FALSE)</f>
        <v>0.15312200000000001</v>
      </c>
      <c r="G310" t="str">
        <f>VLOOKUP($B310,Miljövärden!$B$1:$H$463,MATCH(G$2,Miljövärden!$B$1:$H$1,0),FALSE)</f>
        <v>Ja</v>
      </c>
      <c r="H310" s="7" t="str">
        <f>VLOOKUP($B310,Miljövärden!$B$1:$H$463,MATCH(H$2,Miljövärden!$B$1:$H$1,0),FALSE)</f>
        <v>Ja</v>
      </c>
      <c r="P310" s="17" t="str">
        <f t="shared" si="8"/>
        <v>ja</v>
      </c>
      <c r="R310">
        <f t="shared" si="9"/>
        <v>268</v>
      </c>
    </row>
    <row r="311" spans="1:18" x14ac:dyDescent="0.25">
      <c r="A311" s="2" t="s">
        <v>477</v>
      </c>
      <c r="B311" s="2" t="s">
        <v>483</v>
      </c>
      <c r="C311">
        <f>VLOOKUP($B311,Miljövärden!$B$1:$H$463,MATCH(C$2,Miljövärden!$B$1:$H$1,0),FALSE)</f>
        <v>0.103876</v>
      </c>
      <c r="D311">
        <f>VLOOKUP($B311,Miljövärden!$B$1:$H$463,MATCH(D$2,Miljövärden!$B$1:$H$1,0),FALSE)</f>
        <v>22.610900000000001</v>
      </c>
      <c r="E311">
        <f>VLOOKUP($B311,Miljövärden!$B$1:$H$463,MATCH(E$2,Miljövärden!$B$1:$H$1,0),FALSE)</f>
        <v>8.1010000000000009</v>
      </c>
      <c r="F311">
        <f>VLOOKUP($B311,Miljövärden!$B$1:$H$463,MATCH(F$2,Miljövärden!$B$1:$H$1,0),FALSE)</f>
        <v>2.7048900000000001E-2</v>
      </c>
      <c r="G311" t="str">
        <f>VLOOKUP($B311,Miljövärden!$B$1:$H$463,MATCH(G$2,Miljövärden!$B$1:$H$1,0),FALSE)</f>
        <v>Ja</v>
      </c>
      <c r="H311" s="7" t="str">
        <f>VLOOKUP($B311,Miljövärden!$B$1:$H$463,MATCH(H$2,Miljövärden!$B$1:$H$1,0),FALSE)</f>
        <v>Ja</v>
      </c>
      <c r="P311" s="17" t="str">
        <f t="shared" si="8"/>
        <v>ja</v>
      </c>
      <c r="R311">
        <f t="shared" si="9"/>
        <v>269</v>
      </c>
    </row>
    <row r="312" spans="1:18" x14ac:dyDescent="0.25">
      <c r="A312" s="2" t="s">
        <v>484</v>
      </c>
      <c r="B312" s="2" t="s">
        <v>485</v>
      </c>
      <c r="C312">
        <f>VLOOKUP($B312,Miljövärden!$B$1:$H$463,MATCH(C$2,Miljövärden!$B$1:$H$1,0),FALSE)</f>
        <v>1.30505</v>
      </c>
      <c r="D312">
        <f>VLOOKUP($B312,Miljövärden!$B$1:$H$463,MATCH(D$2,Miljövärden!$B$1:$H$1,0),FALSE)</f>
        <v>62.033099999999997</v>
      </c>
      <c r="E312">
        <f>VLOOKUP($B312,Miljövärden!$B$1:$H$463,MATCH(E$2,Miljövärden!$B$1:$H$1,0),FALSE)</f>
        <v>33.455100000000002</v>
      </c>
      <c r="F312">
        <f>VLOOKUP($B312,Miljövärden!$B$1:$H$463,MATCH(F$2,Miljövärden!$B$1:$H$1,0),FALSE)</f>
        <v>0.13845099999999999</v>
      </c>
      <c r="G312" t="str">
        <f>VLOOKUP($B312,Miljövärden!$B$1:$H$463,MATCH(G$2,Miljövärden!$B$1:$H$1,0),FALSE)</f>
        <v>Ja</v>
      </c>
      <c r="H312" s="7" t="str">
        <f>VLOOKUP($B312,Miljövärden!$B$1:$H$463,MATCH(H$2,Miljövärden!$B$1:$H$1,0),FALSE)</f>
        <v>Ja</v>
      </c>
      <c r="P312" s="17" t="str">
        <f t="shared" si="8"/>
        <v>ja</v>
      </c>
      <c r="R312">
        <f t="shared" si="9"/>
        <v>270</v>
      </c>
    </row>
    <row r="313" spans="1:18" x14ac:dyDescent="0.25">
      <c r="A313" s="2" t="s">
        <v>484</v>
      </c>
      <c r="B313" s="2" t="s">
        <v>486</v>
      </c>
      <c r="C313">
        <f>VLOOKUP($B313,Miljövärden!$B$1:$H$463,MATCH(C$2,Miljövärden!$B$1:$H$1,0),FALSE)</f>
        <v>6.4997299999999994E-2</v>
      </c>
      <c r="D313">
        <f>VLOOKUP($B313,Miljövärden!$B$1:$H$463,MATCH(D$2,Miljövärden!$B$1:$H$1,0),FALSE)</f>
        <v>32.287500000000001</v>
      </c>
      <c r="E313">
        <f>VLOOKUP($B313,Miljövärden!$B$1:$H$463,MATCH(E$2,Miljövärden!$B$1:$H$1,0),FALSE)</f>
        <v>3.8660199999999998</v>
      </c>
      <c r="F313">
        <f>VLOOKUP($B313,Miljövärden!$B$1:$H$463,MATCH(F$2,Miljövärden!$B$1:$H$1,0),FALSE)</f>
        <v>5.2237200000000003E-3</v>
      </c>
      <c r="G313" t="str">
        <f>VLOOKUP($B313,Miljövärden!$B$1:$H$463,MATCH(G$2,Miljövärden!$B$1:$H$1,0),FALSE)</f>
        <v>Ja</v>
      </c>
      <c r="H313" s="7" t="str">
        <f>VLOOKUP($B313,Miljövärden!$B$1:$H$463,MATCH(H$2,Miljövärden!$B$1:$H$1,0),FALSE)</f>
        <v>Ja</v>
      </c>
      <c r="P313" s="17" t="str">
        <f t="shared" si="8"/>
        <v>ja</v>
      </c>
      <c r="R313">
        <f t="shared" si="9"/>
        <v>271</v>
      </c>
    </row>
    <row r="314" spans="1:18" x14ac:dyDescent="0.25">
      <c r="A314" s="2" t="s">
        <v>487</v>
      </c>
      <c r="B314" s="2" t="s">
        <v>488</v>
      </c>
      <c r="C314">
        <f>VLOOKUP($B314,Miljövärden!$B$1:$H$463,MATCH(C$2,Miljövärden!$B$1:$H$1,0),FALSE)</f>
        <v>0.159969</v>
      </c>
      <c r="D314">
        <f>VLOOKUP($B314,Miljövärden!$B$1:$H$463,MATCH(D$2,Miljövärden!$B$1:$H$1,0),FALSE)</f>
        <v>44.1205</v>
      </c>
      <c r="E314">
        <f>VLOOKUP($B314,Miljövärden!$B$1:$H$463,MATCH(E$2,Miljövärden!$B$1:$H$1,0),FALSE)</f>
        <v>8.59849</v>
      </c>
      <c r="F314">
        <f>VLOOKUP($B314,Miljövärden!$B$1:$H$463,MATCH(F$2,Miljövärden!$B$1:$H$1,0),FALSE)</f>
        <v>1.27347E-2</v>
      </c>
      <c r="G314" t="str">
        <f>VLOOKUP($B314,Miljövärden!$B$1:$H$463,MATCH(G$2,Miljövärden!$B$1:$H$1,0),FALSE)</f>
        <v>Ja</v>
      </c>
      <c r="H314" s="7" t="str">
        <f>VLOOKUP($B314,Miljövärden!$B$1:$H$463,MATCH(H$2,Miljövärden!$B$1:$H$1,0),FALSE)</f>
        <v>Ja</v>
      </c>
      <c r="P314" s="17" t="str">
        <f t="shared" si="8"/>
        <v>ja</v>
      </c>
      <c r="R314">
        <f t="shared" si="9"/>
        <v>272</v>
      </c>
    </row>
    <row r="315" spans="1:18" x14ac:dyDescent="0.25">
      <c r="A315" s="2" t="s">
        <v>489</v>
      </c>
      <c r="B315" s="2" t="s">
        <v>490</v>
      </c>
      <c r="C315">
        <f>VLOOKUP($B315,Miljövärden!$B$1:$H$463,MATCH(C$2,Miljövärden!$B$1:$H$1,0),FALSE)</f>
        <v>0.119282</v>
      </c>
      <c r="D315">
        <f>VLOOKUP($B315,Miljövärden!$B$1:$H$463,MATCH(D$2,Miljövärden!$B$1:$H$1,0),FALSE)</f>
        <v>19.5228</v>
      </c>
      <c r="E315">
        <f>VLOOKUP($B315,Miljövärden!$B$1:$H$463,MATCH(E$2,Miljövärden!$B$1:$H$1,0),FALSE)</f>
        <v>9.4656099999999999</v>
      </c>
      <c r="F315">
        <f>VLOOKUP($B315,Miljövärden!$B$1:$H$463,MATCH(F$2,Miljövärden!$B$1:$H$1,0),FALSE)</f>
        <v>1.4705599999999999E-2</v>
      </c>
      <c r="G315" t="str">
        <f>VLOOKUP($B315,Miljövärden!$B$1:$H$463,MATCH(G$2,Miljövärden!$B$1:$H$1,0),FALSE)</f>
        <v>Nej</v>
      </c>
      <c r="H315" s="7" t="str">
        <f>VLOOKUP($B315,Miljövärden!$B$1:$H$463,MATCH(H$2,Miljövärden!$B$1:$H$1,0),FALSE)</f>
        <v>Ja</v>
      </c>
      <c r="P315" s="17" t="str">
        <f t="shared" si="8"/>
        <v>ja</v>
      </c>
      <c r="R315">
        <f t="shared" si="9"/>
        <v>273</v>
      </c>
    </row>
    <row r="316" spans="1:18" x14ac:dyDescent="0.25">
      <c r="A316" s="2" t="s">
        <v>489</v>
      </c>
      <c r="B316" s="2" t="s">
        <v>491</v>
      </c>
      <c r="C316">
        <f>VLOOKUP($B316,Miljövärden!$B$1:$H$463,MATCH(C$2,Miljövärden!$B$1:$H$1,0),FALSE)</f>
        <v>0.234657</v>
      </c>
      <c r="D316">
        <f>VLOOKUP($B316,Miljövärden!$B$1:$H$463,MATCH(D$2,Miljövärden!$B$1:$H$1,0),FALSE)</f>
        <v>25.381799999999998</v>
      </c>
      <c r="E316">
        <f>VLOOKUP($B316,Miljövärden!$B$1:$H$463,MATCH(E$2,Miljövärden!$B$1:$H$1,0),FALSE)</f>
        <v>12.924099999999999</v>
      </c>
      <c r="F316">
        <f>VLOOKUP($B316,Miljövärden!$B$1:$H$463,MATCH(F$2,Miljövärden!$B$1:$H$1,0),FALSE)</f>
        <v>3.0831799999999999E-2</v>
      </c>
      <c r="G316" t="str">
        <f>VLOOKUP($B316,Miljövärden!$B$1:$H$463,MATCH(G$2,Miljövärden!$B$1:$H$1,0),FALSE)</f>
        <v>Nej</v>
      </c>
      <c r="H316" s="7" t="str">
        <f>VLOOKUP($B316,Miljövärden!$B$1:$H$463,MATCH(H$2,Miljövärden!$B$1:$H$1,0),FALSE)</f>
        <v>Ja</v>
      </c>
      <c r="P316" s="17" t="str">
        <f t="shared" si="8"/>
        <v>ja</v>
      </c>
      <c r="R316">
        <f t="shared" si="9"/>
        <v>274</v>
      </c>
    </row>
    <row r="317" spans="1:18" x14ac:dyDescent="0.25">
      <c r="A317" s="2" t="s">
        <v>492</v>
      </c>
      <c r="B317" s="2" t="s">
        <v>492</v>
      </c>
      <c r="C317">
        <f>VLOOKUP($B317,Miljövärden!$B$1:$H$463,MATCH(C$2,Miljövärden!$B$1:$H$1,0),FALSE)</f>
        <v>0.117539</v>
      </c>
      <c r="D317">
        <f>VLOOKUP($B317,Miljövärden!$B$1:$H$463,MATCH(D$2,Miljövärden!$B$1:$H$1,0),FALSE)</f>
        <v>17.012</v>
      </c>
      <c r="E317">
        <f>VLOOKUP($B317,Miljövärden!$B$1:$H$463,MATCH(E$2,Miljövärden!$B$1:$H$1,0),FALSE)</f>
        <v>0</v>
      </c>
      <c r="F317">
        <f>VLOOKUP($B317,Miljövärden!$B$1:$H$463,MATCH(F$2,Miljövärden!$B$1:$H$1,0),FALSE)</f>
        <v>0.42</v>
      </c>
      <c r="G317" t="str">
        <f>VLOOKUP($B317,Miljövärden!$B$1:$H$463,MATCH(G$2,Miljövärden!$B$1:$H$1,0),FALSE)</f>
        <v>Nej</v>
      </c>
      <c r="H317" s="7" t="str">
        <f>VLOOKUP($B317,Miljövärden!$B$1:$H$463,MATCH(H$2,Miljövärden!$B$1:$H$1,0),FALSE)</f>
        <v>Nej</v>
      </c>
      <c r="P317" s="17" t="str">
        <f t="shared" si="8"/>
        <v>nej</v>
      </c>
      <c r="R317">
        <f t="shared" si="9"/>
        <v>274</v>
      </c>
    </row>
    <row r="318" spans="1:18" x14ac:dyDescent="0.25">
      <c r="A318" s="2" t="s">
        <v>495</v>
      </c>
      <c r="B318" s="2" t="s">
        <v>494</v>
      </c>
      <c r="C318">
        <f>VLOOKUP($B318,Miljövärden!$B$1:$H$463,MATCH(C$2,Miljövärden!$B$1:$H$1,0),FALSE)</f>
        <v>7.1400000000000005E-2</v>
      </c>
      <c r="D318">
        <f>VLOOKUP($B318,Miljövärden!$B$1:$H$463,MATCH(D$2,Miljövärden!$B$1:$H$1,0),FALSE)</f>
        <v>10.334099999999999</v>
      </c>
      <c r="E318">
        <f>VLOOKUP($B318,Miljövärden!$B$1:$H$463,MATCH(E$2,Miljövärden!$B$1:$H$1,0),FALSE)</f>
        <v>0</v>
      </c>
      <c r="F318">
        <f>VLOOKUP($B318,Miljövärden!$B$1:$H$463,MATCH(F$2,Miljövärden!$B$1:$H$1,0),FALSE)</f>
        <v>9.6049199999999994E-3</v>
      </c>
      <c r="G318" t="str">
        <f>VLOOKUP($B318,Miljövärden!$B$1:$H$463,MATCH(G$2,Miljövärden!$B$1:$H$1,0),FALSE)</f>
        <v>Nej</v>
      </c>
      <c r="H318" s="7" t="str">
        <f>VLOOKUP($B318,Miljövärden!$B$1:$H$463,MATCH(H$2,Miljövärden!$B$1:$H$1,0),FALSE)</f>
        <v>Ja</v>
      </c>
      <c r="P318" s="17" t="str">
        <f t="shared" si="8"/>
        <v>ja</v>
      </c>
      <c r="R318">
        <f t="shared" si="9"/>
        <v>275</v>
      </c>
    </row>
    <row r="319" spans="1:18" x14ac:dyDescent="0.25">
      <c r="A319" s="2" t="s">
        <v>496</v>
      </c>
      <c r="B319" s="2" t="s">
        <v>497</v>
      </c>
      <c r="C319">
        <f>VLOOKUP($B319,Miljövärden!$B$1:$H$463,MATCH(C$2,Miljövärden!$B$1:$H$1,0),FALSE)</f>
        <v>7.3216299999999998E-2</v>
      </c>
      <c r="D319">
        <f>VLOOKUP($B319,Miljövärden!$B$1:$H$463,MATCH(D$2,Miljövärden!$B$1:$H$1,0),FALSE)</f>
        <v>8.2247500000000002</v>
      </c>
      <c r="E319">
        <f>VLOOKUP($B319,Miljövärden!$B$1:$H$463,MATCH(E$2,Miljövärden!$B$1:$H$1,0),FALSE)</f>
        <v>6.2071399999999999</v>
      </c>
      <c r="F319">
        <f>VLOOKUP($B319,Miljövärden!$B$1:$H$463,MATCH(F$2,Miljövärden!$B$1:$H$1,0),FALSE)</f>
        <v>6.5644100000000001E-4</v>
      </c>
      <c r="G319" t="str">
        <f>VLOOKUP($B319,Miljövärden!$B$1:$H$463,MATCH(G$2,Miljövärden!$B$1:$H$1,0),FALSE)</f>
        <v>Nej</v>
      </c>
      <c r="H319" s="7" t="str">
        <f>VLOOKUP($B319,Miljövärden!$B$1:$H$463,MATCH(H$2,Miljövärden!$B$1:$H$1,0),FALSE)</f>
        <v>Ja</v>
      </c>
      <c r="P319" s="17" t="str">
        <f t="shared" si="8"/>
        <v>ja</v>
      </c>
      <c r="R319">
        <f t="shared" si="9"/>
        <v>276</v>
      </c>
    </row>
    <row r="320" spans="1:18" x14ac:dyDescent="0.25">
      <c r="A320" s="2" t="s">
        <v>498</v>
      </c>
      <c r="B320" s="2" t="s">
        <v>499</v>
      </c>
      <c r="C320">
        <f>VLOOKUP($B320,Miljövärden!$B$1:$H$463,MATCH(C$2,Miljövärden!$B$1:$H$1,0),FALSE)</f>
        <v>9.4936699999999999E-2</v>
      </c>
      <c r="D320">
        <f>VLOOKUP($B320,Miljövärden!$B$1:$H$463,MATCH(D$2,Miljövärden!$B$1:$H$1,0),FALSE)</f>
        <v>15.724399999999999</v>
      </c>
      <c r="E320">
        <f>VLOOKUP($B320,Miljövärden!$B$1:$H$463,MATCH(E$2,Miljövärden!$B$1:$H$1,0),FALSE)</f>
        <v>9.2025500000000005</v>
      </c>
      <c r="F320">
        <f>VLOOKUP($B320,Miljövärden!$B$1:$H$463,MATCH(F$2,Miljövärden!$B$1:$H$1,0),FALSE)</f>
        <v>2.27925E-3</v>
      </c>
      <c r="G320" t="str">
        <f>VLOOKUP($B320,Miljövärden!$B$1:$H$463,MATCH(G$2,Miljövärden!$B$1:$H$1,0),FALSE)</f>
        <v>Ja</v>
      </c>
      <c r="H320" s="7" t="str">
        <f>VLOOKUP($B320,Miljövärden!$B$1:$H$463,MATCH(H$2,Miljövärden!$B$1:$H$1,0),FALSE)</f>
        <v>Ja</v>
      </c>
      <c r="P320" s="17" t="str">
        <f t="shared" si="8"/>
        <v>ja</v>
      </c>
      <c r="R320">
        <f t="shared" si="9"/>
        <v>277</v>
      </c>
    </row>
    <row r="321" spans="1:18" x14ac:dyDescent="0.25">
      <c r="A321" s="2" t="s">
        <v>500</v>
      </c>
      <c r="B321" s="2" t="s">
        <v>501</v>
      </c>
      <c r="C321">
        <f>VLOOKUP($B321,Miljövärden!$B$1:$H$463,MATCH(C$2,Miljövärden!$B$1:$H$1,0),FALSE)</f>
        <v>3.3095100000000002E-2</v>
      </c>
      <c r="D321">
        <f>VLOOKUP($B321,Miljövärden!$B$1:$H$463,MATCH(D$2,Miljövärden!$B$1:$H$1,0),FALSE)</f>
        <v>9.2144700000000004</v>
      </c>
      <c r="E321">
        <f>VLOOKUP($B321,Miljövärden!$B$1:$H$463,MATCH(E$2,Miljövärden!$B$1:$H$1,0),FALSE)</f>
        <v>6.9552399999999999</v>
      </c>
      <c r="F321">
        <f>VLOOKUP($B321,Miljövärden!$B$1:$H$463,MATCH(F$2,Miljövärden!$B$1:$H$1,0),FALSE)</f>
        <v>4.5059599999999999E-4</v>
      </c>
      <c r="G321" t="str">
        <f>VLOOKUP($B321,Miljövärden!$B$1:$H$463,MATCH(G$2,Miljövärden!$B$1:$H$1,0),FALSE)</f>
        <v>Ja</v>
      </c>
      <c r="H321" s="7" t="str">
        <f>VLOOKUP($B321,Miljövärden!$B$1:$H$463,MATCH(H$2,Miljövärden!$B$1:$H$1,0),FALSE)</f>
        <v>Ja</v>
      </c>
      <c r="P321" s="17" t="str">
        <f t="shared" si="8"/>
        <v>ja</v>
      </c>
      <c r="R321">
        <f t="shared" si="9"/>
        <v>278</v>
      </c>
    </row>
    <row r="322" spans="1:18" x14ac:dyDescent="0.25">
      <c r="A322" s="2" t="s">
        <v>502</v>
      </c>
      <c r="B322" s="2" t="s">
        <v>503</v>
      </c>
      <c r="C322">
        <f>VLOOKUP($B322,Miljövärden!$B$1:$H$463,MATCH(C$2,Miljövärden!$B$1:$H$1,0),FALSE)</f>
        <v>0.166433</v>
      </c>
      <c r="D322">
        <f>VLOOKUP($B322,Miljövärden!$B$1:$H$463,MATCH(D$2,Miljövärden!$B$1:$H$1,0),FALSE)</f>
        <v>8.6591199999999997</v>
      </c>
      <c r="E322">
        <f>VLOOKUP($B322,Miljövärden!$B$1:$H$463,MATCH(E$2,Miljövärden!$B$1:$H$1,0),FALSE)</f>
        <v>17.0063</v>
      </c>
      <c r="F322">
        <f>VLOOKUP($B322,Miljövärden!$B$1:$H$463,MATCH(F$2,Miljövärden!$B$1:$H$1,0),FALSE)</f>
        <v>0</v>
      </c>
      <c r="G322" t="str">
        <f>VLOOKUP($B322,Miljövärden!$B$1:$H$463,MATCH(G$2,Miljövärden!$B$1:$H$1,0),FALSE)</f>
        <v>Nej</v>
      </c>
      <c r="H322" s="7" t="str">
        <f>VLOOKUP($B322,Miljövärden!$B$1:$H$463,MATCH(H$2,Miljövärden!$B$1:$H$1,0),FALSE)</f>
        <v>Ja</v>
      </c>
      <c r="P322" s="17" t="str">
        <f t="shared" si="8"/>
        <v>ja</v>
      </c>
      <c r="R322">
        <f t="shared" si="9"/>
        <v>279</v>
      </c>
    </row>
    <row r="323" spans="1:18" x14ac:dyDescent="0.25">
      <c r="A323" s="2" t="s">
        <v>502</v>
      </c>
      <c r="B323" s="2" t="s">
        <v>504</v>
      </c>
      <c r="C323">
        <f>VLOOKUP($B323,Miljövärden!$B$1:$H$463,MATCH(C$2,Miljövärden!$B$1:$H$1,0),FALSE)</f>
        <v>0.15878999999999999</v>
      </c>
      <c r="D323">
        <f>VLOOKUP($B323,Miljövärden!$B$1:$H$463,MATCH(D$2,Miljövärden!$B$1:$H$1,0),FALSE)</f>
        <v>9.6482100000000006</v>
      </c>
      <c r="E323">
        <f>VLOOKUP($B323,Miljövärden!$B$1:$H$463,MATCH(E$2,Miljövärden!$B$1:$H$1,0),FALSE)</f>
        <v>16.886500000000002</v>
      </c>
      <c r="F323">
        <f>VLOOKUP($B323,Miljövärden!$B$1:$H$463,MATCH(F$2,Miljövärden!$B$1:$H$1,0),FALSE)</f>
        <v>0</v>
      </c>
      <c r="G323" t="str">
        <f>VLOOKUP($B323,Miljövärden!$B$1:$H$463,MATCH(G$2,Miljövärden!$B$1:$H$1,0),FALSE)</f>
        <v>Nej</v>
      </c>
      <c r="H323" s="7" t="str">
        <f>VLOOKUP($B323,Miljövärden!$B$1:$H$463,MATCH(H$2,Miljövärden!$B$1:$H$1,0),FALSE)</f>
        <v>Ja</v>
      </c>
      <c r="P323" s="17" t="str">
        <f t="shared" ref="P323:P386" si="10">IF(K323="x","nej",
IF(L323="x","ja",
IF(H323="ja","ja","nej")))</f>
        <v>ja</v>
      </c>
      <c r="R323">
        <f t="shared" si="9"/>
        <v>280</v>
      </c>
    </row>
    <row r="324" spans="1:18" x14ac:dyDescent="0.25">
      <c r="A324" s="2" t="s">
        <v>502</v>
      </c>
      <c r="B324" s="2" t="s">
        <v>505</v>
      </c>
      <c r="C324">
        <f>VLOOKUP($B324,Miljövärden!$B$1:$H$463,MATCH(C$2,Miljövärden!$B$1:$H$1,0),FALSE)</f>
        <v>0.1338</v>
      </c>
      <c r="D324">
        <f>VLOOKUP($B324,Miljövärden!$B$1:$H$463,MATCH(D$2,Miljövärden!$B$1:$H$1,0),FALSE)</f>
        <v>84.343999999999994</v>
      </c>
      <c r="E324">
        <f>VLOOKUP($B324,Miljövärden!$B$1:$H$463,MATCH(E$2,Miljövärden!$B$1:$H$1,0),FALSE)</f>
        <v>5.4289300000000003</v>
      </c>
      <c r="F324">
        <f>VLOOKUP($B324,Miljövärden!$B$1:$H$463,MATCH(F$2,Miljövärden!$B$1:$H$1,0),FALSE)</f>
        <v>1.6839699999999999E-3</v>
      </c>
      <c r="G324" t="str">
        <f>VLOOKUP($B324,Miljövärden!$B$1:$H$463,MATCH(G$2,Miljövärden!$B$1:$H$1,0),FALSE)</f>
        <v>Nej</v>
      </c>
      <c r="H324" s="7" t="str">
        <f>VLOOKUP($B324,Miljövärden!$B$1:$H$463,MATCH(H$2,Miljövärden!$B$1:$H$1,0),FALSE)</f>
        <v>Ja</v>
      </c>
      <c r="P324" s="17" t="str">
        <f t="shared" si="10"/>
        <v>ja</v>
      </c>
      <c r="R324">
        <f t="shared" si="9"/>
        <v>281</v>
      </c>
    </row>
    <row r="325" spans="1:18" x14ac:dyDescent="0.25">
      <c r="A325" s="2" t="s">
        <v>506</v>
      </c>
      <c r="B325" s="2" t="s">
        <v>507</v>
      </c>
      <c r="C325">
        <f>VLOOKUP($B325,Miljövärden!$B$1:$H$463,MATCH(C$2,Miljövärden!$B$1:$H$1,0),FALSE)</f>
        <v>0.20374300000000001</v>
      </c>
      <c r="D325">
        <f>VLOOKUP($B325,Miljövärden!$B$1:$H$463,MATCH(D$2,Miljövärden!$B$1:$H$1,0),FALSE)</f>
        <v>18.630299999999998</v>
      </c>
      <c r="E325">
        <f>VLOOKUP($B325,Miljövärden!$B$1:$H$463,MATCH(E$2,Miljövärden!$B$1:$H$1,0),FALSE)</f>
        <v>17.152699999999999</v>
      </c>
      <c r="F325">
        <f>VLOOKUP($B325,Miljövärden!$B$1:$H$463,MATCH(F$2,Miljövärden!$B$1:$H$1,0),FALSE)</f>
        <v>2.0299899999999999E-2</v>
      </c>
      <c r="G325" t="str">
        <f>VLOOKUP($B325,Miljövärden!$B$1:$H$463,MATCH(G$2,Miljövärden!$B$1:$H$1,0),FALSE)</f>
        <v>Nej</v>
      </c>
      <c r="H325" s="7" t="str">
        <f>VLOOKUP($B325,Miljövärden!$B$1:$H$463,MATCH(H$2,Miljövärden!$B$1:$H$1,0),FALSE)</f>
        <v>Ja</v>
      </c>
      <c r="P325" s="17" t="str">
        <f t="shared" si="10"/>
        <v>ja</v>
      </c>
      <c r="R325">
        <f t="shared" ref="R325:R388" si="11">IF(ISERROR(P325),R324,IF(P325="ja",R324+1,R324))</f>
        <v>282</v>
      </c>
    </row>
    <row r="326" spans="1:18" x14ac:dyDescent="0.25">
      <c r="A326" s="2" t="s">
        <v>506</v>
      </c>
      <c r="B326" s="2" t="s">
        <v>508</v>
      </c>
      <c r="C326">
        <f>VLOOKUP($B326,Miljövärden!$B$1:$H$463,MATCH(C$2,Miljövärden!$B$1:$H$1,0),FALSE)</f>
        <v>0.183085</v>
      </c>
      <c r="D326">
        <f>VLOOKUP($B326,Miljövärden!$B$1:$H$463,MATCH(D$2,Miljövärden!$B$1:$H$1,0),FALSE)</f>
        <v>14.121499999999999</v>
      </c>
      <c r="E326">
        <f>VLOOKUP($B326,Miljövärden!$B$1:$H$463,MATCH(E$2,Miljövärden!$B$1:$H$1,0),FALSE)</f>
        <v>15.914099999999999</v>
      </c>
      <c r="F326">
        <f>VLOOKUP($B326,Miljövärden!$B$1:$H$463,MATCH(F$2,Miljövärden!$B$1:$H$1,0),FALSE)</f>
        <v>6.86698E-3</v>
      </c>
      <c r="G326" t="str">
        <f>VLOOKUP($B326,Miljövärden!$B$1:$H$463,MATCH(G$2,Miljövärden!$B$1:$H$1,0),FALSE)</f>
        <v>Nej</v>
      </c>
      <c r="H326" s="7" t="str">
        <f>VLOOKUP($B326,Miljövärden!$B$1:$H$463,MATCH(H$2,Miljövärden!$B$1:$H$1,0),FALSE)</f>
        <v>Ja</v>
      </c>
      <c r="P326" s="17" t="str">
        <f t="shared" si="10"/>
        <v>ja</v>
      </c>
      <c r="R326">
        <f t="shared" si="11"/>
        <v>283</v>
      </c>
    </row>
    <row r="327" spans="1:18" x14ac:dyDescent="0.25">
      <c r="A327" s="2" t="s">
        <v>506</v>
      </c>
      <c r="B327" s="2" t="s">
        <v>509</v>
      </c>
      <c r="C327">
        <f>VLOOKUP($B327,Miljövärden!$B$1:$H$463,MATCH(C$2,Miljövärden!$B$1:$H$1,0),FALSE)</f>
        <v>4.7078099999999998E-2</v>
      </c>
      <c r="D327">
        <f>VLOOKUP($B327,Miljövärden!$B$1:$H$463,MATCH(D$2,Miljövärden!$B$1:$H$1,0),FALSE)</f>
        <v>8.4725999999999999</v>
      </c>
      <c r="E327">
        <f>VLOOKUP($B327,Miljövärden!$B$1:$H$463,MATCH(E$2,Miljövärden!$B$1:$H$1,0),FALSE)</f>
        <v>3.3167599999999999</v>
      </c>
      <c r="F327">
        <f>VLOOKUP($B327,Miljövärden!$B$1:$H$463,MATCH(F$2,Miljövärden!$B$1:$H$1,0),FALSE)</f>
        <v>7.3705100000000003E-3</v>
      </c>
      <c r="G327" t="str">
        <f>VLOOKUP($B327,Miljövärden!$B$1:$H$463,MATCH(G$2,Miljövärden!$B$1:$H$1,0),FALSE)</f>
        <v>Nej</v>
      </c>
      <c r="H327" s="7" t="str">
        <f>VLOOKUP($B327,Miljövärden!$B$1:$H$463,MATCH(H$2,Miljövärden!$B$1:$H$1,0),FALSE)</f>
        <v>Ja</v>
      </c>
      <c r="P327" s="17" t="str">
        <f t="shared" si="10"/>
        <v>ja</v>
      </c>
      <c r="R327">
        <f t="shared" si="11"/>
        <v>284</v>
      </c>
    </row>
    <row r="328" spans="1:18" x14ac:dyDescent="0.25">
      <c r="A328" s="2" t="s">
        <v>510</v>
      </c>
      <c r="B328" s="2" t="s">
        <v>511</v>
      </c>
      <c r="C328">
        <f>VLOOKUP($B328,Miljövärden!$B$1:$H$463,MATCH(C$2,Miljövärden!$B$1:$H$1,0),FALSE)</f>
        <v>0.29998000000000002</v>
      </c>
      <c r="D328">
        <f>VLOOKUP($B328,Miljövärden!$B$1:$H$463,MATCH(D$2,Miljövärden!$B$1:$H$1,0),FALSE)</f>
        <v>37.243699999999997</v>
      </c>
      <c r="E328">
        <f>VLOOKUP($B328,Miljövärden!$B$1:$H$463,MATCH(E$2,Miljövärden!$B$1:$H$1,0),FALSE)</f>
        <v>17.314900000000002</v>
      </c>
      <c r="F328">
        <f>VLOOKUP($B328,Miljövärden!$B$1:$H$463,MATCH(F$2,Miljövärden!$B$1:$H$1,0),FALSE)</f>
        <v>8.8095999999999994E-2</v>
      </c>
      <c r="G328" t="str">
        <f>VLOOKUP($B328,Miljövärden!$B$1:$H$463,MATCH(G$2,Miljövärden!$B$1:$H$1,0),FALSE)</f>
        <v>Ja</v>
      </c>
      <c r="H328" s="7" t="str">
        <f>VLOOKUP($B328,Miljövärden!$B$1:$H$463,MATCH(H$2,Miljövärden!$B$1:$H$1,0),FALSE)</f>
        <v>Ja</v>
      </c>
      <c r="P328" s="17" t="str">
        <f t="shared" si="10"/>
        <v>ja</v>
      </c>
      <c r="R328">
        <f t="shared" si="11"/>
        <v>285</v>
      </c>
    </row>
    <row r="329" spans="1:18" x14ac:dyDescent="0.25">
      <c r="A329" s="2" t="s">
        <v>510</v>
      </c>
      <c r="B329" s="2" t="s">
        <v>512</v>
      </c>
      <c r="C329">
        <f>VLOOKUP($B329,Miljövärden!$B$1:$H$463,MATCH(C$2,Miljövärden!$B$1:$H$1,0),FALSE)</f>
        <v>0.22426599999999999</v>
      </c>
      <c r="D329">
        <f>VLOOKUP($B329,Miljövärden!$B$1:$H$463,MATCH(D$2,Miljövärden!$B$1:$H$1,0),FALSE)</f>
        <v>10.249499999999999</v>
      </c>
      <c r="E329">
        <f>VLOOKUP($B329,Miljövärden!$B$1:$H$463,MATCH(E$2,Miljövärden!$B$1:$H$1,0),FALSE)</f>
        <v>18.049199999999999</v>
      </c>
      <c r="F329">
        <f>VLOOKUP($B329,Miljövärden!$B$1:$H$463,MATCH(F$2,Miljövärden!$B$1:$H$1,0),FALSE)</f>
        <v>5.3129300000000004E-3</v>
      </c>
      <c r="G329" t="str">
        <f>VLOOKUP($B329,Miljövärden!$B$1:$H$463,MATCH(G$2,Miljövärden!$B$1:$H$1,0),FALSE)</f>
        <v>Ja</v>
      </c>
      <c r="H329" s="7" t="str">
        <f>VLOOKUP($B329,Miljövärden!$B$1:$H$463,MATCH(H$2,Miljövärden!$B$1:$H$1,0),FALSE)</f>
        <v>Ja</v>
      </c>
      <c r="P329" s="17" t="str">
        <f t="shared" si="10"/>
        <v>ja</v>
      </c>
      <c r="R329">
        <f t="shared" si="11"/>
        <v>286</v>
      </c>
    </row>
    <row r="330" spans="1:18" x14ac:dyDescent="0.25">
      <c r="A330" s="2" t="s">
        <v>510</v>
      </c>
      <c r="B330" s="2" t="s">
        <v>513</v>
      </c>
      <c r="C330">
        <f>VLOOKUP($B330,Miljövärden!$B$1:$H$463,MATCH(C$2,Miljövärden!$B$1:$H$1,0),FALSE)</f>
        <v>0.101634</v>
      </c>
      <c r="D330">
        <f>VLOOKUP($B330,Miljövärden!$B$1:$H$463,MATCH(D$2,Miljövärden!$B$1:$H$1,0),FALSE)</f>
        <v>23.6265</v>
      </c>
      <c r="E330">
        <f>VLOOKUP($B330,Miljövärden!$B$1:$H$463,MATCH(E$2,Miljövärden!$B$1:$H$1,0),FALSE)</f>
        <v>10.6883</v>
      </c>
      <c r="F330">
        <f>VLOOKUP($B330,Miljövärden!$B$1:$H$463,MATCH(F$2,Miljövärden!$B$1:$H$1,0),FALSE)</f>
        <v>2.7426499999999999E-2</v>
      </c>
      <c r="G330" t="str">
        <f>VLOOKUP($B330,Miljövärden!$B$1:$H$463,MATCH(G$2,Miljövärden!$B$1:$H$1,0),FALSE)</f>
        <v>Ja</v>
      </c>
      <c r="H330" s="7" t="str">
        <f>VLOOKUP($B330,Miljövärden!$B$1:$H$463,MATCH(H$2,Miljövärden!$B$1:$H$1,0),FALSE)</f>
        <v>Ja</v>
      </c>
      <c r="P330" s="17" t="str">
        <f t="shared" si="10"/>
        <v>ja</v>
      </c>
      <c r="R330">
        <f t="shared" si="11"/>
        <v>287</v>
      </c>
    </row>
    <row r="331" spans="1:18" x14ac:dyDescent="0.25">
      <c r="A331" s="2" t="s">
        <v>510</v>
      </c>
      <c r="B331" s="2" t="s">
        <v>514</v>
      </c>
      <c r="C331">
        <f>VLOOKUP($B331,Miljövärden!$B$1:$H$463,MATCH(C$2,Miljövärden!$B$1:$H$1,0),FALSE)</f>
        <v>0.21839800000000001</v>
      </c>
      <c r="D331">
        <f>VLOOKUP($B331,Miljövärden!$B$1:$H$463,MATCH(D$2,Miljövärden!$B$1:$H$1,0),FALSE)</f>
        <v>48.319099999999999</v>
      </c>
      <c r="E331">
        <f>VLOOKUP($B331,Miljövärden!$B$1:$H$463,MATCH(E$2,Miljövärden!$B$1:$H$1,0),FALSE)</f>
        <v>5.1162599999999996</v>
      </c>
      <c r="F331">
        <f>VLOOKUP($B331,Miljövärden!$B$1:$H$463,MATCH(F$2,Miljövärden!$B$1:$H$1,0),FALSE)</f>
        <v>1.87745E-2</v>
      </c>
      <c r="G331" t="str">
        <f>VLOOKUP($B331,Miljövärden!$B$1:$H$463,MATCH(G$2,Miljövärden!$B$1:$H$1,0),FALSE)</f>
        <v>Ja</v>
      </c>
      <c r="H331" s="7" t="str">
        <f>VLOOKUP($B331,Miljövärden!$B$1:$H$463,MATCH(H$2,Miljövärden!$B$1:$H$1,0),FALSE)</f>
        <v>Ja</v>
      </c>
      <c r="P331" s="17" t="str">
        <f t="shared" si="10"/>
        <v>ja</v>
      </c>
      <c r="R331">
        <f t="shared" si="11"/>
        <v>288</v>
      </c>
    </row>
    <row r="332" spans="1:18" x14ac:dyDescent="0.25">
      <c r="A332" s="2" t="s">
        <v>515</v>
      </c>
      <c r="B332" s="2" t="s">
        <v>516</v>
      </c>
      <c r="C332">
        <f>VLOOKUP($B332,Miljövärden!$B$1:$H$463,MATCH(C$2,Miljövärden!$B$1:$H$1,0),FALSE)</f>
        <v>0.13325300000000001</v>
      </c>
      <c r="D332">
        <f>VLOOKUP($B332,Miljövärden!$B$1:$H$463,MATCH(D$2,Miljövärden!$B$1:$H$1,0),FALSE)</f>
        <v>19.3247</v>
      </c>
      <c r="E332">
        <f>VLOOKUP($B332,Miljövärden!$B$1:$H$463,MATCH(E$2,Miljövärden!$B$1:$H$1,0),FALSE)</f>
        <v>11.8621</v>
      </c>
      <c r="F332">
        <f>VLOOKUP($B332,Miljövärden!$B$1:$H$463,MATCH(F$2,Miljövärden!$B$1:$H$1,0),FALSE)</f>
        <v>2.0752199999999998E-2</v>
      </c>
      <c r="G332" t="str">
        <f>VLOOKUP($B332,Miljövärden!$B$1:$H$463,MATCH(G$2,Miljövärden!$B$1:$H$1,0),FALSE)</f>
        <v>Ja</v>
      </c>
      <c r="H332" s="7" t="str">
        <f>VLOOKUP($B332,Miljövärden!$B$1:$H$463,MATCH(H$2,Miljövärden!$B$1:$H$1,0),FALSE)</f>
        <v>Ja</v>
      </c>
      <c r="P332" s="17" t="str">
        <f t="shared" si="10"/>
        <v>ja</v>
      </c>
      <c r="R332">
        <f t="shared" si="11"/>
        <v>289</v>
      </c>
    </row>
    <row r="333" spans="1:18" x14ac:dyDescent="0.25">
      <c r="A333" s="2" t="s">
        <v>515</v>
      </c>
      <c r="B333" s="2" t="s">
        <v>517</v>
      </c>
      <c r="C333">
        <f>VLOOKUP($B333,Miljövärden!$B$1:$H$463,MATCH(C$2,Miljövärden!$B$1:$H$1,0),FALSE)</f>
        <v>8.0515400000000001E-2</v>
      </c>
      <c r="D333">
        <f>VLOOKUP($B333,Miljövärden!$B$1:$H$463,MATCH(D$2,Miljövärden!$B$1:$H$1,0),FALSE)</f>
        <v>13.778499999999999</v>
      </c>
      <c r="E333">
        <f>VLOOKUP($B333,Miljövärden!$B$1:$H$463,MATCH(E$2,Miljövärden!$B$1:$H$1,0),FALSE)</f>
        <v>9.3954699999999995</v>
      </c>
      <c r="F333">
        <f>VLOOKUP($B333,Miljövärden!$B$1:$H$463,MATCH(F$2,Miljövärden!$B$1:$H$1,0),FALSE)</f>
        <v>4.3564600000000004E-3</v>
      </c>
      <c r="G333" t="str">
        <f>VLOOKUP($B333,Miljövärden!$B$1:$H$463,MATCH(G$2,Miljövärden!$B$1:$H$1,0),FALSE)</f>
        <v>Ja</v>
      </c>
      <c r="H333" s="7" t="str">
        <f>VLOOKUP($B333,Miljövärden!$B$1:$H$463,MATCH(H$2,Miljövärden!$B$1:$H$1,0),FALSE)</f>
        <v>Ja</v>
      </c>
      <c r="P333" s="17" t="str">
        <f t="shared" si="10"/>
        <v>ja</v>
      </c>
      <c r="R333">
        <f t="shared" si="11"/>
        <v>290</v>
      </c>
    </row>
    <row r="334" spans="1:18" x14ac:dyDescent="0.25">
      <c r="A334" s="2" t="s">
        <v>518</v>
      </c>
      <c r="B334" s="2" t="s">
        <v>519</v>
      </c>
      <c r="C334">
        <f>VLOOKUP($B334,Miljövärden!$B$1:$H$463,MATCH(C$2,Miljövärden!$B$1:$H$1,0),FALSE)</f>
        <v>7.6188099999999995E-2</v>
      </c>
      <c r="D334">
        <f>VLOOKUP($B334,Miljövärden!$B$1:$H$463,MATCH(D$2,Miljövärden!$B$1:$H$1,0),FALSE)</f>
        <v>16.082899999999999</v>
      </c>
      <c r="E334">
        <f>VLOOKUP($B334,Miljövärden!$B$1:$H$463,MATCH(E$2,Miljövärden!$B$1:$H$1,0),FALSE)</f>
        <v>7.2941399999999996</v>
      </c>
      <c r="F334">
        <f>VLOOKUP($B334,Miljövärden!$B$1:$H$463,MATCH(F$2,Miljövärden!$B$1:$H$1,0),FALSE)</f>
        <v>8.8912799999999997E-3</v>
      </c>
      <c r="G334" t="str">
        <f>VLOOKUP($B334,Miljövärden!$B$1:$H$463,MATCH(G$2,Miljövärden!$B$1:$H$1,0),FALSE)</f>
        <v>Ja</v>
      </c>
      <c r="H334" s="7" t="str">
        <f>VLOOKUP($B334,Miljövärden!$B$1:$H$463,MATCH(H$2,Miljövärden!$B$1:$H$1,0),FALSE)</f>
        <v>Ja</v>
      </c>
      <c r="P334" s="17" t="str">
        <f t="shared" si="10"/>
        <v>ja</v>
      </c>
      <c r="R334">
        <f t="shared" si="11"/>
        <v>291</v>
      </c>
    </row>
    <row r="335" spans="1:18" x14ac:dyDescent="0.25">
      <c r="A335" s="2" t="s">
        <v>520</v>
      </c>
      <c r="B335" s="2" t="s">
        <v>521</v>
      </c>
      <c r="C335">
        <f>VLOOKUP($B335,Miljövärden!$B$1:$H$463,MATCH(C$2,Miljövärden!$B$1:$H$1,0),FALSE)</f>
        <v>0.336982</v>
      </c>
      <c r="D335">
        <f>VLOOKUP($B335,Miljövärden!$B$1:$H$463,MATCH(D$2,Miljövärden!$B$1:$H$1,0),FALSE)</f>
        <v>46.331099999999999</v>
      </c>
      <c r="E335">
        <f>VLOOKUP($B335,Miljövärden!$B$1:$H$463,MATCH(E$2,Miljövärden!$B$1:$H$1,0),FALSE)</f>
        <v>18.9588</v>
      </c>
      <c r="F335">
        <f>VLOOKUP($B335,Miljövärden!$B$1:$H$463,MATCH(F$2,Miljövärden!$B$1:$H$1,0),FALSE)</f>
        <v>9.5898700000000003E-2</v>
      </c>
      <c r="G335" t="str">
        <f>VLOOKUP($B335,Miljövärden!$B$1:$H$463,MATCH(G$2,Miljövärden!$B$1:$H$1,0),FALSE)</f>
        <v>Ja</v>
      </c>
      <c r="H335" s="7" t="str">
        <f>VLOOKUP($B335,Miljövärden!$B$1:$H$463,MATCH(H$2,Miljövärden!$B$1:$H$1,0),FALSE)</f>
        <v>Ja</v>
      </c>
      <c r="P335" s="17" t="str">
        <f t="shared" si="10"/>
        <v>ja</v>
      </c>
      <c r="R335">
        <f t="shared" si="11"/>
        <v>292</v>
      </c>
    </row>
    <row r="336" spans="1:18" x14ac:dyDescent="0.25">
      <c r="A336" s="2" t="s">
        <v>520</v>
      </c>
      <c r="B336" s="2" t="s">
        <v>522</v>
      </c>
      <c r="C336">
        <f>VLOOKUP($B336,Miljövärden!$B$1:$H$463,MATCH(C$2,Miljövärden!$B$1:$H$1,0),FALSE)</f>
        <v>1.9944199999999999E-2</v>
      </c>
      <c r="D336">
        <f>VLOOKUP($B336,Miljövärden!$B$1:$H$463,MATCH(D$2,Miljövärden!$B$1:$H$1,0),FALSE)</f>
        <v>4.0514299999999999</v>
      </c>
      <c r="E336">
        <f>VLOOKUP($B336,Miljövärden!$B$1:$H$463,MATCH(E$2,Miljövärden!$B$1:$H$1,0),FALSE)</f>
        <v>2.8612700000000002</v>
      </c>
      <c r="F336">
        <f>VLOOKUP($B336,Miljövärden!$B$1:$H$463,MATCH(F$2,Miljövärden!$B$1:$H$1,0),FALSE)</f>
        <v>1.6641E-3</v>
      </c>
      <c r="G336" t="str">
        <f>VLOOKUP($B336,Miljövärden!$B$1:$H$463,MATCH(G$2,Miljövärden!$B$1:$H$1,0),FALSE)</f>
        <v>Nej</v>
      </c>
      <c r="H336" s="7" t="str">
        <f>VLOOKUP($B336,Miljövärden!$B$1:$H$463,MATCH(H$2,Miljövärden!$B$1:$H$1,0),FALSE)</f>
        <v>Ja</v>
      </c>
      <c r="P336" s="17" t="str">
        <f t="shared" si="10"/>
        <v>ja</v>
      </c>
      <c r="R336">
        <f t="shared" si="11"/>
        <v>293</v>
      </c>
    </row>
    <row r="337" spans="1:18" x14ac:dyDescent="0.25">
      <c r="A337" s="2" t="s">
        <v>520</v>
      </c>
      <c r="B337" s="2" t="s">
        <v>523</v>
      </c>
      <c r="C337">
        <f>VLOOKUP($B337,Miljövärden!$B$1:$H$463,MATCH(C$2,Miljövärden!$B$1:$H$1,0),FALSE)</f>
        <v>0.32166400000000001</v>
      </c>
      <c r="D337">
        <f>VLOOKUP($B337,Miljövärden!$B$1:$H$463,MATCH(D$2,Miljövärden!$B$1:$H$1,0),FALSE)</f>
        <v>51.935299999999998</v>
      </c>
      <c r="E337">
        <f>VLOOKUP($B337,Miljövärden!$B$1:$H$463,MATCH(E$2,Miljövärden!$B$1:$H$1,0),FALSE)</f>
        <v>18.860700000000001</v>
      </c>
      <c r="F337">
        <f>VLOOKUP($B337,Miljövärden!$B$1:$H$463,MATCH(F$2,Miljövärden!$B$1:$H$1,0),FALSE)</f>
        <v>0.12228</v>
      </c>
      <c r="G337" t="str">
        <f>VLOOKUP($B337,Miljövärden!$B$1:$H$463,MATCH(G$2,Miljövärden!$B$1:$H$1,0),FALSE)</f>
        <v>Ja</v>
      </c>
      <c r="H337" s="7" t="str">
        <f>VLOOKUP($B337,Miljövärden!$B$1:$H$463,MATCH(H$2,Miljövärden!$B$1:$H$1,0),FALSE)</f>
        <v>Ja</v>
      </c>
      <c r="P337" s="17" t="str">
        <f t="shared" si="10"/>
        <v>ja</v>
      </c>
      <c r="R337">
        <f t="shared" si="11"/>
        <v>294</v>
      </c>
    </row>
    <row r="338" spans="1:18" x14ac:dyDescent="0.25">
      <c r="A338" s="2" t="s">
        <v>524</v>
      </c>
      <c r="B338" s="2" t="s">
        <v>11</v>
      </c>
      <c r="C338">
        <f>VLOOKUP($B338,Miljövärden!$B$1:$H$463,MATCH(C$2,Miljövärden!$B$1:$H$1,0),FALSE)</f>
        <v>0.12884399999999999</v>
      </c>
      <c r="D338">
        <f>VLOOKUP($B338,Miljövärden!$B$1:$H$463,MATCH(D$2,Miljövärden!$B$1:$H$1,0),FALSE)</f>
        <v>24.299299999999999</v>
      </c>
      <c r="E338">
        <f>VLOOKUP($B338,Miljövärden!$B$1:$H$463,MATCH(E$2,Miljövärden!$B$1:$H$1,0),FALSE)</f>
        <v>6.3060299999999998</v>
      </c>
      <c r="F338">
        <f>VLOOKUP($B338,Miljövärden!$B$1:$H$463,MATCH(F$2,Miljövärden!$B$1:$H$1,0),FALSE)</f>
        <v>2.86486E-2</v>
      </c>
      <c r="G338" t="str">
        <f>VLOOKUP($B338,Miljövärden!$B$1:$H$463,MATCH(G$2,Miljövärden!$B$1:$H$1,0),FALSE)</f>
        <v>Nej</v>
      </c>
      <c r="H338" s="7" t="str">
        <f>VLOOKUP($B338,Miljövärden!$B$1:$H$463,MATCH(H$2,Miljövärden!$B$1:$H$1,0),FALSE)</f>
        <v>Ja</v>
      </c>
      <c r="P338" s="17" t="str">
        <f t="shared" si="10"/>
        <v>ja</v>
      </c>
      <c r="R338">
        <f t="shared" si="11"/>
        <v>295</v>
      </c>
    </row>
    <row r="339" spans="1:18" x14ac:dyDescent="0.25">
      <c r="A339" s="2" t="s">
        <v>524</v>
      </c>
      <c r="B339" s="2" t="s">
        <v>525</v>
      </c>
      <c r="C339">
        <f>VLOOKUP($B339,Miljövärden!$B$1:$H$463,MATCH(C$2,Miljövärden!$B$1:$H$1,0),FALSE)</f>
        <v>0.189912</v>
      </c>
      <c r="D339">
        <f>VLOOKUP($B339,Miljövärden!$B$1:$H$463,MATCH(D$2,Miljövärden!$B$1:$H$1,0),FALSE)</f>
        <v>16.5642</v>
      </c>
      <c r="E339">
        <f>VLOOKUP($B339,Miljövärden!$B$1:$H$463,MATCH(E$2,Miljövärden!$B$1:$H$1,0),FALSE)</f>
        <v>15.392099999999999</v>
      </c>
      <c r="F339">
        <f>VLOOKUP($B339,Miljövärden!$B$1:$H$463,MATCH(F$2,Miljövärden!$B$1:$H$1,0),FALSE)</f>
        <v>1.45883E-2</v>
      </c>
      <c r="G339" t="str">
        <f>VLOOKUP($B339,Miljövärden!$B$1:$H$463,MATCH(G$2,Miljövärden!$B$1:$H$1,0),FALSE)</f>
        <v>Nej</v>
      </c>
      <c r="H339" s="7" t="str">
        <f>VLOOKUP($B339,Miljövärden!$B$1:$H$463,MATCH(H$2,Miljövärden!$B$1:$H$1,0),FALSE)</f>
        <v>Ja</v>
      </c>
      <c r="P339" s="17" t="str">
        <f t="shared" si="10"/>
        <v>ja</v>
      </c>
      <c r="R339">
        <f t="shared" si="11"/>
        <v>296</v>
      </c>
    </row>
    <row r="340" spans="1:18" x14ac:dyDescent="0.25">
      <c r="A340" s="2" t="s">
        <v>524</v>
      </c>
      <c r="B340" s="2" t="s">
        <v>318</v>
      </c>
      <c r="C340">
        <f>VLOOKUP($B340,Miljövärden!$B$1:$H$463,MATCH(C$2,Miljövärden!$B$1:$H$1,0),FALSE)</f>
        <v>0.103634</v>
      </c>
      <c r="D340">
        <f>VLOOKUP($B340,Miljövärden!$B$1:$H$463,MATCH(D$2,Miljövärden!$B$1:$H$1,0),FALSE)</f>
        <v>22.023800000000001</v>
      </c>
      <c r="E340">
        <f>VLOOKUP($B340,Miljövärden!$B$1:$H$463,MATCH(E$2,Miljövärden!$B$1:$H$1,0),FALSE)</f>
        <v>9.0850000000000009</v>
      </c>
      <c r="F340">
        <f>VLOOKUP($B340,Miljövärden!$B$1:$H$463,MATCH(F$2,Miljövärden!$B$1:$H$1,0),FALSE)</f>
        <v>1.43657E-2</v>
      </c>
      <c r="G340" t="str">
        <f>VLOOKUP($B340,Miljövärden!$B$1:$H$463,MATCH(G$2,Miljövärden!$B$1:$H$1,0),FALSE)</f>
        <v>Nej</v>
      </c>
      <c r="H340" s="7" t="str">
        <f>VLOOKUP($B340,Miljövärden!$B$1:$H$463,MATCH(H$2,Miljövärden!$B$1:$H$1,0),FALSE)</f>
        <v>Ja</v>
      </c>
      <c r="P340" s="17" t="str">
        <f t="shared" si="10"/>
        <v>ja</v>
      </c>
      <c r="R340">
        <f t="shared" si="11"/>
        <v>297</v>
      </c>
    </row>
    <row r="341" spans="1:18" x14ac:dyDescent="0.25">
      <c r="A341" s="2" t="s">
        <v>526</v>
      </c>
      <c r="B341" s="2" t="s">
        <v>527</v>
      </c>
      <c r="C341">
        <f>VLOOKUP($B341,Miljövärden!$B$1:$H$463,MATCH(C$2,Miljövärden!$B$1:$H$1,0),FALSE)</f>
        <v>0.163328</v>
      </c>
      <c r="D341">
        <f>VLOOKUP($B341,Miljövärden!$B$1:$H$463,MATCH(D$2,Miljövärden!$B$1:$H$1,0),FALSE)</f>
        <v>21.474399999999999</v>
      </c>
      <c r="E341">
        <f>VLOOKUP($B341,Miljövärden!$B$1:$H$463,MATCH(E$2,Miljövärden!$B$1:$H$1,0),FALSE)</f>
        <v>7.9885000000000002</v>
      </c>
      <c r="F341">
        <f>VLOOKUP($B341,Miljövärden!$B$1:$H$463,MATCH(F$2,Miljövärden!$B$1:$H$1,0),FALSE)</f>
        <v>4.54175E-2</v>
      </c>
      <c r="G341" t="str">
        <f>VLOOKUP($B341,Miljövärden!$B$1:$H$463,MATCH(G$2,Miljövärden!$B$1:$H$1,0),FALSE)</f>
        <v>Ja</v>
      </c>
      <c r="H341" s="7" t="str">
        <f>VLOOKUP($B341,Miljövärden!$B$1:$H$463,MATCH(H$2,Miljövärden!$B$1:$H$1,0),FALSE)</f>
        <v>Ja</v>
      </c>
      <c r="P341" s="17" t="str">
        <f t="shared" si="10"/>
        <v>ja</v>
      </c>
      <c r="R341">
        <f t="shared" si="11"/>
        <v>298</v>
      </c>
    </row>
    <row r="342" spans="1:18" x14ac:dyDescent="0.25">
      <c r="A342" s="2" t="s">
        <v>526</v>
      </c>
      <c r="B342" s="2" t="s">
        <v>528</v>
      </c>
      <c r="C342">
        <f>VLOOKUP($B342,Miljövärden!$B$1:$H$463,MATCH(C$2,Miljövärden!$B$1:$H$1,0),FALSE)</f>
        <v>7.77645E-2</v>
      </c>
      <c r="D342">
        <f>VLOOKUP($B342,Miljövärden!$B$1:$H$463,MATCH(D$2,Miljövärden!$B$1:$H$1,0),FALSE)</f>
        <v>7.7374099999999997</v>
      </c>
      <c r="E342">
        <f>VLOOKUP($B342,Miljövärden!$B$1:$H$463,MATCH(E$2,Miljövärden!$B$1:$H$1,0),FALSE)</f>
        <v>6.9800800000000001</v>
      </c>
      <c r="F342">
        <f>VLOOKUP($B342,Miljövärden!$B$1:$H$463,MATCH(F$2,Miljövärden!$B$1:$H$1,0),FALSE)</f>
        <v>0</v>
      </c>
      <c r="G342" t="str">
        <f>VLOOKUP($B342,Miljövärden!$B$1:$H$463,MATCH(G$2,Miljövärden!$B$1:$H$1,0),FALSE)</f>
        <v>Ja</v>
      </c>
      <c r="H342" s="7" t="str">
        <f>VLOOKUP($B342,Miljövärden!$B$1:$H$463,MATCH(H$2,Miljövärden!$B$1:$H$1,0),FALSE)</f>
        <v>Ja</v>
      </c>
      <c r="P342" s="17" t="str">
        <f t="shared" si="10"/>
        <v>ja</v>
      </c>
      <c r="R342">
        <f t="shared" si="11"/>
        <v>299</v>
      </c>
    </row>
    <row r="343" spans="1:18" x14ac:dyDescent="0.25">
      <c r="A343" s="2" t="s">
        <v>526</v>
      </c>
      <c r="B343" s="2" t="s">
        <v>529</v>
      </c>
      <c r="C343">
        <f>VLOOKUP($B343,Miljövärden!$B$1:$H$463,MATCH(C$2,Miljövärden!$B$1:$H$1,0),FALSE)</f>
        <v>0.22159699999999999</v>
      </c>
      <c r="D343">
        <f>VLOOKUP($B343,Miljövärden!$B$1:$H$463,MATCH(D$2,Miljövärden!$B$1:$H$1,0),FALSE)</f>
        <v>9.1495499999999996</v>
      </c>
      <c r="E343">
        <f>VLOOKUP($B343,Miljövärden!$B$1:$H$463,MATCH(E$2,Miljövärden!$B$1:$H$1,0),FALSE)</f>
        <v>8.55579</v>
      </c>
      <c r="F343">
        <f>VLOOKUP($B343,Miljövärden!$B$1:$H$463,MATCH(F$2,Miljövärden!$B$1:$H$1,0),FALSE)</f>
        <v>5.1390799999999999E-3</v>
      </c>
      <c r="G343" t="str">
        <f>VLOOKUP($B343,Miljövärden!$B$1:$H$463,MATCH(G$2,Miljövärden!$B$1:$H$1,0),FALSE)</f>
        <v>Ja</v>
      </c>
      <c r="H343" s="7" t="str">
        <f>VLOOKUP($B343,Miljövärden!$B$1:$H$463,MATCH(H$2,Miljövärden!$B$1:$H$1,0),FALSE)</f>
        <v>Ja</v>
      </c>
      <c r="P343" s="17" t="str">
        <f t="shared" si="10"/>
        <v>ja</v>
      </c>
      <c r="R343">
        <f t="shared" si="11"/>
        <v>300</v>
      </c>
    </row>
    <row r="344" spans="1:18" x14ac:dyDescent="0.25">
      <c r="A344" s="2" t="s">
        <v>526</v>
      </c>
      <c r="B344" s="2" t="s">
        <v>530</v>
      </c>
      <c r="C344">
        <f>VLOOKUP($B344,Miljövärden!$B$1:$H$463,MATCH(C$2,Miljövärden!$B$1:$H$1,0),FALSE)</f>
        <v>1.1233299999999999</v>
      </c>
      <c r="D344">
        <f>VLOOKUP($B344,Miljövärden!$B$1:$H$463,MATCH(D$2,Miljövärden!$B$1:$H$1,0),FALSE)</f>
        <v>428.02499999999998</v>
      </c>
      <c r="E344">
        <f>VLOOKUP($B344,Miljövärden!$B$1:$H$463,MATCH(E$2,Miljövärden!$B$1:$H$1,0),FALSE)</f>
        <v>44.624299999999998</v>
      </c>
      <c r="F344">
        <f>VLOOKUP($B344,Miljövärden!$B$1:$H$463,MATCH(F$2,Miljövärden!$B$1:$H$1,0),FALSE)</f>
        <v>1.01563E-2</v>
      </c>
      <c r="G344" t="str">
        <f>VLOOKUP($B344,Miljövärden!$B$1:$H$463,MATCH(G$2,Miljövärden!$B$1:$H$1,0),FALSE)</f>
        <v>Ja</v>
      </c>
      <c r="H344" s="7" t="str">
        <f>VLOOKUP($B344,Miljövärden!$B$1:$H$463,MATCH(H$2,Miljövärden!$B$1:$H$1,0),FALSE)</f>
        <v>Ja</v>
      </c>
      <c r="P344" s="17" t="str">
        <f t="shared" si="10"/>
        <v>ja</v>
      </c>
      <c r="R344">
        <f t="shared" si="11"/>
        <v>301</v>
      </c>
    </row>
    <row r="345" spans="1:18" x14ac:dyDescent="0.25">
      <c r="A345" s="2" t="s">
        <v>526</v>
      </c>
      <c r="B345" s="2" t="s">
        <v>531</v>
      </c>
      <c r="C345">
        <f>VLOOKUP($B345,Miljövärden!$B$1:$H$463,MATCH(C$2,Miljövärden!$B$1:$H$1,0),FALSE)</f>
        <v>0.14546300000000001</v>
      </c>
      <c r="D345">
        <f>VLOOKUP($B345,Miljövärden!$B$1:$H$463,MATCH(D$2,Miljövärden!$B$1:$H$1,0),FALSE)</f>
        <v>18.733799999999999</v>
      </c>
      <c r="E345">
        <f>VLOOKUP($B345,Miljövärden!$B$1:$H$463,MATCH(E$2,Miljövärden!$B$1:$H$1,0),FALSE)</f>
        <v>10.558999999999999</v>
      </c>
      <c r="F345">
        <f>VLOOKUP($B345,Miljövärden!$B$1:$H$463,MATCH(F$2,Miljövärden!$B$1:$H$1,0),FALSE)</f>
        <v>1.2987E-2</v>
      </c>
      <c r="G345" t="str">
        <f>VLOOKUP($B345,Miljövärden!$B$1:$H$463,MATCH(G$2,Miljövärden!$B$1:$H$1,0),FALSE)</f>
        <v>Ja</v>
      </c>
      <c r="H345" s="7" t="str">
        <f>VLOOKUP($B345,Miljövärden!$B$1:$H$463,MATCH(H$2,Miljövärden!$B$1:$H$1,0),FALSE)</f>
        <v>Ja</v>
      </c>
      <c r="P345" s="17" t="str">
        <f t="shared" si="10"/>
        <v>ja</v>
      </c>
      <c r="R345">
        <f t="shared" si="11"/>
        <v>302</v>
      </c>
    </row>
    <row r="346" spans="1:18" x14ac:dyDescent="0.25">
      <c r="A346" s="2" t="s">
        <v>526</v>
      </c>
      <c r="B346" s="2" t="s">
        <v>532</v>
      </c>
      <c r="C346">
        <f>VLOOKUP($B346,Miljövärden!$B$1:$H$463,MATCH(C$2,Miljövärden!$B$1:$H$1,0),FALSE)</f>
        <v>0.21188599999999999</v>
      </c>
      <c r="D346">
        <f>VLOOKUP($B346,Miljövärden!$B$1:$H$463,MATCH(D$2,Miljövärden!$B$1:$H$1,0),FALSE)</f>
        <v>18.076599999999999</v>
      </c>
      <c r="E346">
        <f>VLOOKUP($B346,Miljövärden!$B$1:$H$463,MATCH(E$2,Miljövärden!$B$1:$H$1,0),FALSE)</f>
        <v>7.1901299999999999</v>
      </c>
      <c r="F346">
        <f>VLOOKUP($B346,Miljövärden!$B$1:$H$463,MATCH(F$2,Miljövärden!$B$1:$H$1,0),FALSE)</f>
        <v>4.6574499999999998E-2</v>
      </c>
      <c r="G346" t="str">
        <f>VLOOKUP($B346,Miljövärden!$B$1:$H$463,MATCH(G$2,Miljövärden!$B$1:$H$1,0),FALSE)</f>
        <v>Ja</v>
      </c>
      <c r="H346" s="7" t="str">
        <f>VLOOKUP($B346,Miljövärden!$B$1:$H$463,MATCH(H$2,Miljövärden!$B$1:$H$1,0),FALSE)</f>
        <v>Ja</v>
      </c>
      <c r="P346" s="17" t="str">
        <f t="shared" si="10"/>
        <v>ja</v>
      </c>
      <c r="R346">
        <f t="shared" si="11"/>
        <v>303</v>
      </c>
    </row>
    <row r="347" spans="1:18" x14ac:dyDescent="0.25">
      <c r="A347" s="2" t="s">
        <v>526</v>
      </c>
      <c r="B347" s="2" t="s">
        <v>533</v>
      </c>
      <c r="C347">
        <f>VLOOKUP($B347,Miljövärden!$B$1:$H$463,MATCH(C$2,Miljövärden!$B$1:$H$1,0),FALSE)</f>
        <v>8.0807199999999996E-2</v>
      </c>
      <c r="D347">
        <f>VLOOKUP($B347,Miljövärden!$B$1:$H$463,MATCH(D$2,Miljövärden!$B$1:$H$1,0),FALSE)</f>
        <v>17.7544</v>
      </c>
      <c r="E347">
        <f>VLOOKUP($B347,Miljövärden!$B$1:$H$463,MATCH(E$2,Miljövärden!$B$1:$H$1,0),FALSE)</f>
        <v>4.5002800000000001</v>
      </c>
      <c r="F347">
        <f>VLOOKUP($B347,Miljövärden!$B$1:$H$463,MATCH(F$2,Miljövärden!$B$1:$H$1,0),FALSE)</f>
        <v>2.3484000000000001E-2</v>
      </c>
      <c r="G347" t="str">
        <f>VLOOKUP($B347,Miljövärden!$B$1:$H$463,MATCH(G$2,Miljövärden!$B$1:$H$1,0),FALSE)</f>
        <v>Nej</v>
      </c>
      <c r="H347" s="7" t="str">
        <f>VLOOKUP($B347,Miljövärden!$B$1:$H$463,MATCH(H$2,Miljövärden!$B$1:$H$1,0),FALSE)</f>
        <v>Ja</v>
      </c>
      <c r="P347" s="17" t="str">
        <f t="shared" si="10"/>
        <v>ja</v>
      </c>
      <c r="R347">
        <f t="shared" si="11"/>
        <v>304</v>
      </c>
    </row>
    <row r="348" spans="1:18" x14ac:dyDescent="0.25">
      <c r="A348" s="2" t="s">
        <v>526</v>
      </c>
      <c r="B348" s="2" t="s">
        <v>534</v>
      </c>
      <c r="C348">
        <f>VLOOKUP($B348,Miljövärden!$B$1:$H$463,MATCH(C$2,Miljövärden!$B$1:$H$1,0),FALSE)</f>
        <v>9.1294799999999995E-2</v>
      </c>
      <c r="D348">
        <f>VLOOKUP($B348,Miljövärden!$B$1:$H$463,MATCH(D$2,Miljövärden!$B$1:$H$1,0),FALSE)</f>
        <v>8.4220500000000005</v>
      </c>
      <c r="E348">
        <f>VLOOKUP($B348,Miljövärden!$B$1:$H$463,MATCH(E$2,Miljövärden!$B$1:$H$1,0),FALSE)</f>
        <v>4.1401599999999998</v>
      </c>
      <c r="F348">
        <f>VLOOKUP($B348,Miljövärden!$B$1:$H$463,MATCH(F$2,Miljövärden!$B$1:$H$1,0),FALSE)</f>
        <v>7.6486699999999998E-3</v>
      </c>
      <c r="G348" t="str">
        <f>VLOOKUP($B348,Miljövärden!$B$1:$H$463,MATCH(G$2,Miljövärden!$B$1:$H$1,0),FALSE)</f>
        <v>Ja</v>
      </c>
      <c r="H348" s="7" t="str">
        <f>VLOOKUP($B348,Miljövärden!$B$1:$H$463,MATCH(H$2,Miljövärden!$B$1:$H$1,0),FALSE)</f>
        <v>Ja</v>
      </c>
      <c r="P348" s="17" t="str">
        <f t="shared" si="10"/>
        <v>ja</v>
      </c>
      <c r="R348">
        <f t="shared" si="11"/>
        <v>305</v>
      </c>
    </row>
    <row r="349" spans="1:18" x14ac:dyDescent="0.25">
      <c r="A349" s="2" t="s">
        <v>526</v>
      </c>
      <c r="B349" s="2" t="s">
        <v>535</v>
      </c>
      <c r="C349">
        <f>VLOOKUP($B349,Miljövärden!$B$1:$H$463,MATCH(C$2,Miljövärden!$B$1:$H$1,0),FALSE)</f>
        <v>0.199267</v>
      </c>
      <c r="D349">
        <f>VLOOKUP($B349,Miljövärden!$B$1:$H$463,MATCH(D$2,Miljövärden!$B$1:$H$1,0),FALSE)</f>
        <v>9.2882300000000004</v>
      </c>
      <c r="E349">
        <f>VLOOKUP($B349,Miljövärden!$B$1:$H$463,MATCH(E$2,Miljövärden!$B$1:$H$1,0),FALSE)</f>
        <v>20.1417</v>
      </c>
      <c r="F349">
        <f>VLOOKUP($B349,Miljövärden!$B$1:$H$463,MATCH(F$2,Miljövärden!$B$1:$H$1,0),FALSE)</f>
        <v>4.73709E-4</v>
      </c>
      <c r="G349" t="str">
        <f>VLOOKUP($B349,Miljövärden!$B$1:$H$463,MATCH(G$2,Miljövärden!$B$1:$H$1,0),FALSE)</f>
        <v>Ja</v>
      </c>
      <c r="H349" s="7" t="str">
        <f>VLOOKUP($B349,Miljövärden!$B$1:$H$463,MATCH(H$2,Miljövärden!$B$1:$H$1,0),FALSE)</f>
        <v>Ja</v>
      </c>
      <c r="P349" s="17" t="str">
        <f t="shared" si="10"/>
        <v>ja</v>
      </c>
      <c r="R349">
        <f t="shared" si="11"/>
        <v>306</v>
      </c>
    </row>
    <row r="350" spans="1:18" x14ac:dyDescent="0.25">
      <c r="A350" s="2" t="s">
        <v>526</v>
      </c>
      <c r="B350" s="2" t="s">
        <v>536</v>
      </c>
      <c r="C350">
        <f>VLOOKUP($B350,Miljövärden!$B$1:$H$463,MATCH(C$2,Miljövärden!$B$1:$H$1,0),FALSE)</f>
        <v>0.50412000000000001</v>
      </c>
      <c r="D350">
        <f>VLOOKUP($B350,Miljövärden!$B$1:$H$463,MATCH(D$2,Miljövärden!$B$1:$H$1,0),FALSE)</f>
        <v>159.066</v>
      </c>
      <c r="E350">
        <f>VLOOKUP($B350,Miljövärden!$B$1:$H$463,MATCH(E$2,Miljövärden!$B$1:$H$1,0),FALSE)</f>
        <v>11.718500000000001</v>
      </c>
      <c r="F350">
        <f>VLOOKUP($B350,Miljövärden!$B$1:$H$463,MATCH(F$2,Miljövärden!$B$1:$H$1,0),FALSE)</f>
        <v>2.7028400000000001E-2</v>
      </c>
      <c r="G350" t="str">
        <f>VLOOKUP($B350,Miljövärden!$B$1:$H$463,MATCH(G$2,Miljövärden!$B$1:$H$1,0),FALSE)</f>
        <v>Nej</v>
      </c>
      <c r="H350" s="7" t="str">
        <f>VLOOKUP($B350,Miljövärden!$B$1:$H$463,MATCH(H$2,Miljövärden!$B$1:$H$1,0),FALSE)</f>
        <v>Ja</v>
      </c>
      <c r="P350" s="17" t="str">
        <f t="shared" si="10"/>
        <v>ja</v>
      </c>
      <c r="R350">
        <f t="shared" si="11"/>
        <v>307</v>
      </c>
    </row>
    <row r="351" spans="1:18" x14ac:dyDescent="0.25">
      <c r="A351" s="2" t="s">
        <v>526</v>
      </c>
      <c r="B351" s="2" t="s">
        <v>537</v>
      </c>
      <c r="C351">
        <f>VLOOKUP($B351,Miljövärden!$B$1:$H$463,MATCH(C$2,Miljövärden!$B$1:$H$1,0),FALSE)</f>
        <v>2.6120999999999998E-2</v>
      </c>
      <c r="D351">
        <f>VLOOKUP($B351,Miljövärden!$B$1:$H$463,MATCH(D$2,Miljövärden!$B$1:$H$1,0),FALSE)</f>
        <v>1.26084</v>
      </c>
      <c r="E351">
        <f>VLOOKUP($B351,Miljövärden!$B$1:$H$463,MATCH(E$2,Miljövärden!$B$1:$H$1,0),FALSE)</f>
        <v>0.65338200000000002</v>
      </c>
      <c r="F351">
        <f>VLOOKUP($B351,Miljövärden!$B$1:$H$463,MATCH(F$2,Miljövärden!$B$1:$H$1,0),FALSE)</f>
        <v>4.30715E-3</v>
      </c>
      <c r="G351" t="str">
        <f>VLOOKUP($B351,Miljövärden!$B$1:$H$463,MATCH(G$2,Miljövärden!$B$1:$H$1,0),FALSE)</f>
        <v>Ja</v>
      </c>
      <c r="H351" s="7" t="str">
        <f>VLOOKUP($B351,Miljövärden!$B$1:$H$463,MATCH(H$2,Miljövärden!$B$1:$H$1,0),FALSE)</f>
        <v>Ja</v>
      </c>
      <c r="P351" s="17" t="str">
        <f t="shared" si="10"/>
        <v>ja</v>
      </c>
      <c r="R351">
        <f t="shared" si="11"/>
        <v>308</v>
      </c>
    </row>
    <row r="352" spans="1:18" x14ac:dyDescent="0.25">
      <c r="A352" s="2" t="s">
        <v>538</v>
      </c>
      <c r="B352" s="2" t="s">
        <v>539</v>
      </c>
      <c r="C352">
        <f>VLOOKUP($B352,Miljövärden!$B$1:$H$463,MATCH(C$2,Miljövärden!$B$1:$H$1,0),FALSE)</f>
        <v>0.15978400000000001</v>
      </c>
      <c r="D352">
        <f>VLOOKUP($B352,Miljövärden!$B$1:$H$463,MATCH(D$2,Miljövärden!$B$1:$H$1,0),FALSE)</f>
        <v>36.455100000000002</v>
      </c>
      <c r="E352">
        <f>VLOOKUP($B352,Miljövärden!$B$1:$H$463,MATCH(E$2,Miljövärden!$B$1:$H$1,0),FALSE)</f>
        <v>11.282999999999999</v>
      </c>
      <c r="F352">
        <f>VLOOKUP($B352,Miljövärden!$B$1:$H$463,MATCH(F$2,Miljövärden!$B$1:$H$1,0),FALSE)</f>
        <v>4.5815599999999998E-2</v>
      </c>
      <c r="G352" t="str">
        <f>VLOOKUP($B352,Miljövärden!$B$1:$H$463,MATCH(G$2,Miljövärden!$B$1:$H$1,0),FALSE)</f>
        <v>Ja</v>
      </c>
      <c r="H352" s="7" t="str">
        <f>VLOOKUP($B352,Miljövärden!$B$1:$H$463,MATCH(H$2,Miljövärden!$B$1:$H$1,0),FALSE)</f>
        <v>Ja</v>
      </c>
      <c r="P352" s="17" t="str">
        <f t="shared" si="10"/>
        <v>ja</v>
      </c>
      <c r="R352">
        <f t="shared" si="11"/>
        <v>309</v>
      </c>
    </row>
    <row r="353" spans="1:18" x14ac:dyDescent="0.25">
      <c r="A353" s="2" t="s">
        <v>538</v>
      </c>
      <c r="B353" s="2" t="s">
        <v>540</v>
      </c>
      <c r="C353">
        <f>VLOOKUP($B353,Miljövärden!$B$1:$H$463,MATCH(C$2,Miljövärden!$B$1:$H$1,0),FALSE)</f>
        <v>0.16684199999999999</v>
      </c>
      <c r="D353">
        <f>VLOOKUP($B353,Miljövärden!$B$1:$H$463,MATCH(D$2,Miljövärden!$B$1:$H$1,0),FALSE)</f>
        <v>36.930799999999998</v>
      </c>
      <c r="E353">
        <f>VLOOKUP($B353,Miljövärden!$B$1:$H$463,MATCH(E$2,Miljövärden!$B$1:$H$1,0),FALSE)</f>
        <v>11.684699999999999</v>
      </c>
      <c r="F353">
        <f>VLOOKUP($B353,Miljövärden!$B$1:$H$463,MATCH(F$2,Miljövärden!$B$1:$H$1,0),FALSE)</f>
        <v>3.9672100000000002E-2</v>
      </c>
      <c r="G353" t="str">
        <f>VLOOKUP($B353,Miljövärden!$B$1:$H$463,MATCH(G$2,Miljövärden!$B$1:$H$1,0),FALSE)</f>
        <v>Nej</v>
      </c>
      <c r="H353" s="7" t="str">
        <f>VLOOKUP($B353,Miljövärden!$B$1:$H$463,MATCH(H$2,Miljövärden!$B$1:$H$1,0),FALSE)</f>
        <v>Ja</v>
      </c>
      <c r="P353" s="17" t="str">
        <f t="shared" si="10"/>
        <v>ja</v>
      </c>
      <c r="R353">
        <f t="shared" si="11"/>
        <v>310</v>
      </c>
    </row>
    <row r="354" spans="1:18" x14ac:dyDescent="0.25">
      <c r="A354" s="2" t="s">
        <v>538</v>
      </c>
      <c r="B354" s="2" t="s">
        <v>541</v>
      </c>
      <c r="C354">
        <f>VLOOKUP($B354,Miljövärden!$B$1:$H$463,MATCH(C$2,Miljövärden!$B$1:$H$1,0),FALSE)</f>
        <v>0.23940900000000001</v>
      </c>
      <c r="D354">
        <f>VLOOKUP($B354,Miljövärden!$B$1:$H$463,MATCH(D$2,Miljövärden!$B$1:$H$1,0),FALSE)</f>
        <v>50.571899999999999</v>
      </c>
      <c r="E354">
        <f>VLOOKUP($B354,Miljövärden!$B$1:$H$463,MATCH(E$2,Miljövärden!$B$1:$H$1,0),FALSE)</f>
        <v>6.38992</v>
      </c>
      <c r="F354">
        <f>VLOOKUP($B354,Miljövärden!$B$1:$H$463,MATCH(F$2,Miljövärden!$B$1:$H$1,0),FALSE)</f>
        <v>8.13305E-2</v>
      </c>
      <c r="G354" t="str">
        <f>VLOOKUP($B354,Miljövärden!$B$1:$H$463,MATCH(G$2,Miljövärden!$B$1:$H$1,0),FALSE)</f>
        <v>Ja</v>
      </c>
      <c r="H354" s="7" t="str">
        <f>VLOOKUP($B354,Miljövärden!$B$1:$H$463,MATCH(H$2,Miljövärden!$B$1:$H$1,0),FALSE)</f>
        <v>Ja</v>
      </c>
      <c r="P354" s="17" t="str">
        <f t="shared" si="10"/>
        <v>ja</v>
      </c>
      <c r="R354">
        <f t="shared" si="11"/>
        <v>311</v>
      </c>
    </row>
    <row r="355" spans="1:18" x14ac:dyDescent="0.25">
      <c r="A355" s="2" t="s">
        <v>542</v>
      </c>
      <c r="B355" s="2" t="s">
        <v>543</v>
      </c>
      <c r="C355">
        <f>VLOOKUP($B355,Miljövärden!$B$1:$H$463,MATCH(C$2,Miljövärden!$B$1:$H$1,0),FALSE)</f>
        <v>8.0625500000000003E-2</v>
      </c>
      <c r="D355">
        <f>VLOOKUP($B355,Miljövärden!$B$1:$H$463,MATCH(D$2,Miljövärden!$B$1:$H$1,0),FALSE)</f>
        <v>13.3322</v>
      </c>
      <c r="E355">
        <f>VLOOKUP($B355,Miljövärden!$B$1:$H$463,MATCH(E$2,Miljövärden!$B$1:$H$1,0),FALSE)</f>
        <v>9.6016300000000001</v>
      </c>
      <c r="F355">
        <f>VLOOKUP($B355,Miljövärden!$B$1:$H$463,MATCH(F$2,Miljövärden!$B$1:$H$1,0),FALSE)</f>
        <v>0</v>
      </c>
      <c r="G355" t="str">
        <f>VLOOKUP($B355,Miljövärden!$B$1:$H$463,MATCH(G$2,Miljövärden!$B$1:$H$1,0),FALSE)</f>
        <v>Ja</v>
      </c>
      <c r="H355" s="7" t="str">
        <f>VLOOKUP($B355,Miljövärden!$B$1:$H$463,MATCH(H$2,Miljövärden!$B$1:$H$1,0),FALSE)</f>
        <v>Ja</v>
      </c>
      <c r="P355" s="17" t="str">
        <f t="shared" si="10"/>
        <v>ja</v>
      </c>
      <c r="R355">
        <f t="shared" si="11"/>
        <v>312</v>
      </c>
    </row>
    <row r="356" spans="1:18" x14ac:dyDescent="0.25">
      <c r="A356" s="2" t="s">
        <v>542</v>
      </c>
      <c r="B356" s="2" t="s">
        <v>544</v>
      </c>
      <c r="C356">
        <f>VLOOKUP($B356,Miljövärden!$B$1:$H$463,MATCH(C$2,Miljövärden!$B$1:$H$1,0),FALSE)</f>
        <v>6.9189500000000001E-2</v>
      </c>
      <c r="D356">
        <f>VLOOKUP($B356,Miljövärden!$B$1:$H$463,MATCH(D$2,Miljövärden!$B$1:$H$1,0),FALSE)</f>
        <v>11.305899999999999</v>
      </c>
      <c r="E356">
        <f>VLOOKUP($B356,Miljövärden!$B$1:$H$463,MATCH(E$2,Miljövärden!$B$1:$H$1,0),FALSE)</f>
        <v>8.6613199999999999</v>
      </c>
      <c r="F356">
        <f>VLOOKUP($B356,Miljövärden!$B$1:$H$463,MATCH(F$2,Miljövärden!$B$1:$H$1,0),FALSE)</f>
        <v>0</v>
      </c>
      <c r="G356" t="str">
        <f>VLOOKUP($B356,Miljövärden!$B$1:$H$463,MATCH(G$2,Miljövärden!$B$1:$H$1,0),FALSE)</f>
        <v>Ja</v>
      </c>
      <c r="H356" s="7" t="str">
        <f>VLOOKUP($B356,Miljövärden!$B$1:$H$463,MATCH(H$2,Miljövärden!$B$1:$H$1,0),FALSE)</f>
        <v>Ja</v>
      </c>
      <c r="P356" s="17" t="str">
        <f t="shared" si="10"/>
        <v>ja</v>
      </c>
      <c r="R356">
        <f t="shared" si="11"/>
        <v>313</v>
      </c>
    </row>
    <row r="357" spans="1:18" x14ac:dyDescent="0.25">
      <c r="A357" s="2" t="s">
        <v>542</v>
      </c>
      <c r="B357" s="2" t="s">
        <v>545</v>
      </c>
      <c r="C357">
        <f>VLOOKUP($B357,Miljövärden!$B$1:$H$463,MATCH(C$2,Miljövärden!$B$1:$H$1,0),FALSE)</f>
        <v>6.7495700000000006E-2</v>
      </c>
      <c r="D357">
        <f>VLOOKUP($B357,Miljövärden!$B$1:$H$463,MATCH(D$2,Miljövärden!$B$1:$H$1,0),FALSE)</f>
        <v>12.186400000000001</v>
      </c>
      <c r="E357">
        <f>VLOOKUP($B357,Miljövärden!$B$1:$H$463,MATCH(E$2,Miljövärden!$B$1:$H$1,0),FALSE)</f>
        <v>9.3984400000000008</v>
      </c>
      <c r="F357">
        <f>VLOOKUP($B357,Miljövärden!$B$1:$H$463,MATCH(F$2,Miljövärden!$B$1:$H$1,0),FALSE)</f>
        <v>0</v>
      </c>
      <c r="G357" t="str">
        <f>VLOOKUP($B357,Miljövärden!$B$1:$H$463,MATCH(G$2,Miljövärden!$B$1:$H$1,0),FALSE)</f>
        <v>Ja</v>
      </c>
      <c r="H357" s="7" t="str">
        <f>VLOOKUP($B357,Miljövärden!$B$1:$H$463,MATCH(H$2,Miljövärden!$B$1:$H$1,0),FALSE)</f>
        <v>Ja</v>
      </c>
      <c r="P357" s="17" t="str">
        <f t="shared" si="10"/>
        <v>ja</v>
      </c>
      <c r="R357">
        <f t="shared" si="11"/>
        <v>314</v>
      </c>
    </row>
    <row r="358" spans="1:18" x14ac:dyDescent="0.25">
      <c r="A358" s="2" t="s">
        <v>542</v>
      </c>
      <c r="B358" s="2" t="s">
        <v>546</v>
      </c>
      <c r="C358">
        <f>VLOOKUP($B358,Miljövärden!$B$1:$H$463,MATCH(C$2,Miljövärden!$B$1:$H$1,0),FALSE)</f>
        <v>6.1509899999999999E-2</v>
      </c>
      <c r="D358">
        <f>VLOOKUP($B358,Miljövärden!$B$1:$H$463,MATCH(D$2,Miljövärden!$B$1:$H$1,0),FALSE)</f>
        <v>10.738300000000001</v>
      </c>
      <c r="E358">
        <f>VLOOKUP($B358,Miljövärden!$B$1:$H$463,MATCH(E$2,Miljövärden!$B$1:$H$1,0),FALSE)</f>
        <v>8.2833699999999997</v>
      </c>
      <c r="F358">
        <f>VLOOKUP($B358,Miljövärden!$B$1:$H$463,MATCH(F$2,Miljövärden!$B$1:$H$1,0),FALSE)</f>
        <v>0</v>
      </c>
      <c r="G358" t="str">
        <f>VLOOKUP($B358,Miljövärden!$B$1:$H$463,MATCH(G$2,Miljövärden!$B$1:$H$1,0),FALSE)</f>
        <v>Ja</v>
      </c>
      <c r="H358" s="7" t="str">
        <f>VLOOKUP($B358,Miljövärden!$B$1:$H$463,MATCH(H$2,Miljövärden!$B$1:$H$1,0),FALSE)</f>
        <v>Ja</v>
      </c>
      <c r="P358" s="17" t="str">
        <f t="shared" si="10"/>
        <v>ja</v>
      </c>
      <c r="R358">
        <f t="shared" si="11"/>
        <v>315</v>
      </c>
    </row>
    <row r="359" spans="1:18" x14ac:dyDescent="0.25">
      <c r="A359" s="2" t="s">
        <v>542</v>
      </c>
      <c r="B359" s="2" t="s">
        <v>547</v>
      </c>
      <c r="C359">
        <f>VLOOKUP($B359,Miljövärden!$B$1:$H$463,MATCH(C$2,Miljövärden!$B$1:$H$1,0),FALSE)</f>
        <v>8.7296700000000005E-2</v>
      </c>
      <c r="D359">
        <f>VLOOKUP($B359,Miljövärden!$B$1:$H$463,MATCH(D$2,Miljövärden!$B$1:$H$1,0),FALSE)</f>
        <v>12.888400000000001</v>
      </c>
      <c r="E359">
        <f>VLOOKUP($B359,Miljövärden!$B$1:$H$463,MATCH(E$2,Miljövärden!$B$1:$H$1,0),FALSE)</f>
        <v>8.8229100000000003</v>
      </c>
      <c r="F359">
        <f>VLOOKUP($B359,Miljövärden!$B$1:$H$463,MATCH(F$2,Miljövärden!$B$1:$H$1,0),FALSE)</f>
        <v>4.3357300000000003E-3</v>
      </c>
      <c r="G359" t="str">
        <f>VLOOKUP($B359,Miljövärden!$B$1:$H$463,MATCH(G$2,Miljövärden!$B$1:$H$1,0),FALSE)</f>
        <v>Ja</v>
      </c>
      <c r="H359" s="7" t="str">
        <f>VLOOKUP($B359,Miljövärden!$B$1:$H$463,MATCH(H$2,Miljövärden!$B$1:$H$1,0),FALSE)</f>
        <v>Ja</v>
      </c>
      <c r="P359" s="17" t="str">
        <f t="shared" si="10"/>
        <v>ja</v>
      </c>
      <c r="R359">
        <f t="shared" si="11"/>
        <v>316</v>
      </c>
    </row>
    <row r="360" spans="1:18" x14ac:dyDescent="0.25">
      <c r="A360" s="2" t="s">
        <v>548</v>
      </c>
      <c r="B360" s="2" t="s">
        <v>549</v>
      </c>
      <c r="C360">
        <f>VLOOKUP($B360,Miljövärden!$B$1:$H$463,MATCH(C$2,Miljövärden!$B$1:$H$1,0),FALSE)</f>
        <v>0.19952400000000001</v>
      </c>
      <c r="D360">
        <f>VLOOKUP($B360,Miljövärden!$B$1:$H$463,MATCH(D$2,Miljövärden!$B$1:$H$1,0),FALSE)</f>
        <v>19.4786</v>
      </c>
      <c r="E360">
        <f>VLOOKUP($B360,Miljövärden!$B$1:$H$463,MATCH(E$2,Miljövärden!$B$1:$H$1,0),FALSE)</f>
        <v>15.8729</v>
      </c>
      <c r="F360">
        <f>VLOOKUP($B360,Miljövärden!$B$1:$H$463,MATCH(F$2,Miljövärden!$B$1:$H$1,0),FALSE)</f>
        <v>3.9370099999999998E-2</v>
      </c>
      <c r="G360" t="str">
        <f>VLOOKUP($B360,Miljövärden!$B$1:$H$463,MATCH(G$2,Miljövärden!$B$1:$H$1,0),FALSE)</f>
        <v>Ja</v>
      </c>
      <c r="H360" s="7" t="str">
        <f>VLOOKUP($B360,Miljövärden!$B$1:$H$463,MATCH(H$2,Miljövärden!$B$1:$H$1,0),FALSE)</f>
        <v>Ja</v>
      </c>
      <c r="P360" s="17" t="str">
        <f t="shared" si="10"/>
        <v>ja</v>
      </c>
      <c r="R360">
        <f t="shared" si="11"/>
        <v>317</v>
      </c>
    </row>
    <row r="361" spans="1:18" x14ac:dyDescent="0.25">
      <c r="A361" s="2" t="s">
        <v>548</v>
      </c>
      <c r="B361" s="2" t="s">
        <v>550</v>
      </c>
      <c r="C361">
        <f>VLOOKUP($B361,Miljövärden!$B$1:$H$463,MATCH(C$2,Miljövärden!$B$1:$H$1,0),FALSE)</f>
        <v>0.173323</v>
      </c>
      <c r="D361">
        <f>VLOOKUP($B361,Miljövärden!$B$1:$H$463,MATCH(D$2,Miljövärden!$B$1:$H$1,0),FALSE)</f>
        <v>29.986899999999999</v>
      </c>
      <c r="E361">
        <f>VLOOKUP($B361,Miljövärden!$B$1:$H$463,MATCH(E$2,Miljövärden!$B$1:$H$1,0),FALSE)</f>
        <v>5.5441500000000001</v>
      </c>
      <c r="F361">
        <f>VLOOKUP($B361,Miljövärden!$B$1:$H$463,MATCH(F$2,Miljövärden!$B$1:$H$1,0),FALSE)</f>
        <v>2.9234400000000001E-2</v>
      </c>
      <c r="G361" t="str">
        <f>VLOOKUP($B361,Miljövärden!$B$1:$H$463,MATCH(G$2,Miljövärden!$B$1:$H$1,0),FALSE)</f>
        <v>Ja</v>
      </c>
      <c r="H361" s="7" t="str">
        <f>VLOOKUP($B361,Miljövärden!$B$1:$H$463,MATCH(H$2,Miljövärden!$B$1:$H$1,0),FALSE)</f>
        <v>Ja</v>
      </c>
      <c r="P361" s="17" t="str">
        <f t="shared" si="10"/>
        <v>ja</v>
      </c>
      <c r="R361">
        <f t="shared" si="11"/>
        <v>318</v>
      </c>
    </row>
    <row r="362" spans="1:18" x14ac:dyDescent="0.25">
      <c r="A362" s="2" t="s">
        <v>548</v>
      </c>
      <c r="B362" s="2" t="s">
        <v>551</v>
      </c>
      <c r="C362">
        <f>VLOOKUP($B362,Miljövärden!$B$1:$H$463,MATCH(C$2,Miljövärden!$B$1:$H$1,0),FALSE)</f>
        <v>6.1732099999999998E-2</v>
      </c>
      <c r="D362">
        <f>VLOOKUP($B362,Miljövärden!$B$1:$H$463,MATCH(D$2,Miljövärden!$B$1:$H$1,0),FALSE)</f>
        <v>9.4617900000000006</v>
      </c>
      <c r="E362">
        <f>VLOOKUP($B362,Miljövärden!$B$1:$H$463,MATCH(E$2,Miljövärden!$B$1:$H$1,0),FALSE)</f>
        <v>7.4562499999999998</v>
      </c>
      <c r="F362">
        <f>VLOOKUP($B362,Miljövärden!$B$1:$H$463,MATCH(F$2,Miljövärden!$B$1:$H$1,0),FALSE)</f>
        <v>3.9491399999999999E-5</v>
      </c>
      <c r="G362" t="str">
        <f>VLOOKUP($B362,Miljövärden!$B$1:$H$463,MATCH(G$2,Miljövärden!$B$1:$H$1,0),FALSE)</f>
        <v>Ja</v>
      </c>
      <c r="H362" s="7" t="str">
        <f>VLOOKUP($B362,Miljövärden!$B$1:$H$463,MATCH(H$2,Miljövärden!$B$1:$H$1,0),FALSE)</f>
        <v>Ja</v>
      </c>
      <c r="P362" s="17" t="str">
        <f t="shared" si="10"/>
        <v>ja</v>
      </c>
      <c r="R362">
        <f t="shared" si="11"/>
        <v>319</v>
      </c>
    </row>
    <row r="363" spans="1:18" x14ac:dyDescent="0.25">
      <c r="A363" s="2" t="s">
        <v>552</v>
      </c>
      <c r="B363" s="2" t="s">
        <v>553</v>
      </c>
      <c r="C363">
        <f>VLOOKUP($B363,Miljövärden!$B$1:$H$463,MATCH(C$2,Miljövärden!$B$1:$H$1,0),FALSE)</f>
        <v>0.20275099999999999</v>
      </c>
      <c r="D363">
        <f>VLOOKUP($B363,Miljövärden!$B$1:$H$463,MATCH(D$2,Miljövärden!$B$1:$H$1,0),FALSE)</f>
        <v>112.045</v>
      </c>
      <c r="E363">
        <f>VLOOKUP($B363,Miljövärden!$B$1:$H$463,MATCH(E$2,Miljövärden!$B$1:$H$1,0),FALSE)</f>
        <v>6.0469900000000001</v>
      </c>
      <c r="F363">
        <f>VLOOKUP($B363,Miljövärden!$B$1:$H$463,MATCH(F$2,Miljövärden!$B$1:$H$1,0),FALSE)</f>
        <v>5.1618299999999999E-2</v>
      </c>
      <c r="G363" t="str">
        <f>VLOOKUP($B363,Miljövärden!$B$1:$H$463,MATCH(G$2,Miljövärden!$B$1:$H$1,0),FALSE)</f>
        <v>Ja</v>
      </c>
      <c r="H363" s="7" t="str">
        <f>VLOOKUP($B363,Miljövärden!$B$1:$H$463,MATCH(H$2,Miljövärden!$B$1:$H$1,0),FALSE)</f>
        <v>Ja</v>
      </c>
      <c r="P363" s="17" t="str">
        <f t="shared" si="10"/>
        <v>ja</v>
      </c>
      <c r="R363">
        <f t="shared" si="11"/>
        <v>320</v>
      </c>
    </row>
    <row r="364" spans="1:18" x14ac:dyDescent="0.25">
      <c r="A364" s="2" t="s">
        <v>552</v>
      </c>
      <c r="B364" s="2" t="s">
        <v>554</v>
      </c>
      <c r="C364">
        <f>VLOOKUP($B364,Miljövärden!$B$1:$H$463,MATCH(C$2,Miljövärden!$B$1:$H$1,0),FALSE)</f>
        <v>0.29252400000000001</v>
      </c>
      <c r="D364">
        <f>VLOOKUP($B364,Miljövärden!$B$1:$H$463,MATCH(D$2,Miljövärden!$B$1:$H$1,0),FALSE)</f>
        <v>10.799200000000001</v>
      </c>
      <c r="E364">
        <f>VLOOKUP($B364,Miljövärden!$B$1:$H$463,MATCH(E$2,Miljövärden!$B$1:$H$1,0),FALSE)</f>
        <v>16.976299999999998</v>
      </c>
      <c r="F364">
        <f>VLOOKUP($B364,Miljövärden!$B$1:$H$463,MATCH(F$2,Miljövärden!$B$1:$H$1,0),FALSE)</f>
        <v>9.0369999999999999E-3</v>
      </c>
      <c r="G364" t="str">
        <f>VLOOKUP($B364,Miljövärden!$B$1:$H$463,MATCH(G$2,Miljövärden!$B$1:$H$1,0),FALSE)</f>
        <v>Ja</v>
      </c>
      <c r="H364" s="7" t="str">
        <f>VLOOKUP($B364,Miljövärden!$B$1:$H$463,MATCH(H$2,Miljövärden!$B$1:$H$1,0),FALSE)</f>
        <v>Ja</v>
      </c>
      <c r="P364" s="17" t="str">
        <f t="shared" si="10"/>
        <v>ja</v>
      </c>
      <c r="R364">
        <f t="shared" si="11"/>
        <v>321</v>
      </c>
    </row>
    <row r="365" spans="1:18" x14ac:dyDescent="0.25">
      <c r="A365" s="2" t="s">
        <v>552</v>
      </c>
      <c r="B365" s="2" t="s">
        <v>555</v>
      </c>
      <c r="C365">
        <f>VLOOKUP($B365,Miljövärden!$B$1:$H$463,MATCH(C$2,Miljövärden!$B$1:$H$1,0),FALSE)</f>
        <v>0.14065800000000001</v>
      </c>
      <c r="D365">
        <f>VLOOKUP($B365,Miljövärden!$B$1:$H$463,MATCH(D$2,Miljövärden!$B$1:$H$1,0),FALSE)</f>
        <v>16.547799999999999</v>
      </c>
      <c r="E365">
        <f>VLOOKUP($B365,Miljövärden!$B$1:$H$463,MATCH(E$2,Miljövärden!$B$1:$H$1,0),FALSE)</f>
        <v>8.2732899999999994</v>
      </c>
      <c r="F365">
        <f>VLOOKUP($B365,Miljövärden!$B$1:$H$463,MATCH(F$2,Miljövärden!$B$1:$H$1,0),FALSE)</f>
        <v>1.7516199999999999E-2</v>
      </c>
      <c r="G365" t="str">
        <f>VLOOKUP($B365,Miljövärden!$B$1:$H$463,MATCH(G$2,Miljövärden!$B$1:$H$1,0),FALSE)</f>
        <v>Ja</v>
      </c>
      <c r="H365" s="7" t="str">
        <f>VLOOKUP($B365,Miljövärden!$B$1:$H$463,MATCH(H$2,Miljövärden!$B$1:$H$1,0),FALSE)</f>
        <v>Ja</v>
      </c>
      <c r="P365" s="17" t="str">
        <f t="shared" si="10"/>
        <v>ja</v>
      </c>
      <c r="R365">
        <f t="shared" si="11"/>
        <v>322</v>
      </c>
    </row>
    <row r="366" spans="1:18" x14ac:dyDescent="0.25">
      <c r="A366" s="2" t="s">
        <v>552</v>
      </c>
      <c r="B366" s="2" t="s">
        <v>556</v>
      </c>
      <c r="C366">
        <f>VLOOKUP($B366,Miljövärden!$B$1:$H$463,MATCH(C$2,Miljövärden!$B$1:$H$1,0),FALSE)</f>
        <v>7.2224999999999998E-2</v>
      </c>
      <c r="D366">
        <f>VLOOKUP($B366,Miljövärden!$B$1:$H$463,MATCH(D$2,Miljövärden!$B$1:$H$1,0),FALSE)</f>
        <v>15.808</v>
      </c>
      <c r="E366">
        <f>VLOOKUP($B366,Miljövärden!$B$1:$H$463,MATCH(E$2,Miljövärden!$B$1:$H$1,0),FALSE)</f>
        <v>1.76389</v>
      </c>
      <c r="F366">
        <f>VLOOKUP($B366,Miljövärden!$B$1:$H$463,MATCH(F$2,Miljövärden!$B$1:$H$1,0),FALSE)</f>
        <v>4.5842599999999997E-2</v>
      </c>
      <c r="G366" t="str">
        <f>VLOOKUP($B366,Miljövärden!$B$1:$H$463,MATCH(G$2,Miljövärden!$B$1:$H$1,0),FALSE)</f>
        <v>Ja</v>
      </c>
      <c r="H366" s="7" t="str">
        <f>VLOOKUP($B366,Miljövärden!$B$1:$H$463,MATCH(H$2,Miljövärden!$B$1:$H$1,0),FALSE)</f>
        <v>Ja</v>
      </c>
      <c r="P366" s="17" t="str">
        <f t="shared" si="10"/>
        <v>ja</v>
      </c>
      <c r="R366">
        <f t="shared" si="11"/>
        <v>323</v>
      </c>
    </row>
    <row r="367" spans="1:18" x14ac:dyDescent="0.25">
      <c r="A367" s="2" t="s">
        <v>552</v>
      </c>
      <c r="B367" s="2" t="s">
        <v>557</v>
      </c>
      <c r="C367">
        <f>VLOOKUP($B367,Miljövärden!$B$1:$H$463,MATCH(C$2,Miljövärden!$B$1:$H$1,0),FALSE)</f>
        <v>0.265233</v>
      </c>
      <c r="D367">
        <f>VLOOKUP($B367,Miljövärden!$B$1:$H$463,MATCH(D$2,Miljövärden!$B$1:$H$1,0),FALSE)</f>
        <v>17.412500000000001</v>
      </c>
      <c r="E367">
        <f>VLOOKUP($B367,Miljövärden!$B$1:$H$463,MATCH(E$2,Miljövärden!$B$1:$H$1,0),FALSE)</f>
        <v>14.521000000000001</v>
      </c>
      <c r="F367">
        <f>VLOOKUP($B367,Miljövärden!$B$1:$H$463,MATCH(F$2,Miljövärden!$B$1:$H$1,0),FALSE)</f>
        <v>1.5977399999999999E-2</v>
      </c>
      <c r="G367" t="str">
        <f>VLOOKUP($B367,Miljövärden!$B$1:$H$463,MATCH(G$2,Miljövärden!$B$1:$H$1,0),FALSE)</f>
        <v>Ja</v>
      </c>
      <c r="H367" s="7" t="str">
        <f>VLOOKUP($B367,Miljövärden!$B$1:$H$463,MATCH(H$2,Miljövärden!$B$1:$H$1,0),FALSE)</f>
        <v>Ja</v>
      </c>
      <c r="P367" s="17" t="str">
        <f t="shared" si="10"/>
        <v>ja</v>
      </c>
      <c r="R367">
        <f t="shared" si="11"/>
        <v>324</v>
      </c>
    </row>
    <row r="368" spans="1:18" x14ac:dyDescent="0.25">
      <c r="A368" s="2" t="s">
        <v>552</v>
      </c>
      <c r="B368" s="2" t="s">
        <v>558</v>
      </c>
      <c r="C368">
        <f>VLOOKUP($B368,Miljövärden!$B$1:$H$463,MATCH(C$2,Miljövärden!$B$1:$H$1,0),FALSE)</f>
        <v>8.0674899999999994E-2</v>
      </c>
      <c r="D368">
        <f>VLOOKUP($B368,Miljövärden!$B$1:$H$463,MATCH(D$2,Miljövärden!$B$1:$H$1,0),FALSE)</f>
        <v>4.6636499999999996</v>
      </c>
      <c r="E368">
        <f>VLOOKUP($B368,Miljövärden!$B$1:$H$463,MATCH(E$2,Miljövärden!$B$1:$H$1,0),FALSE)</f>
        <v>3.6018300000000001</v>
      </c>
      <c r="F368">
        <f>VLOOKUP($B368,Miljövärden!$B$1:$H$463,MATCH(F$2,Miljövärden!$B$1:$H$1,0),FALSE)</f>
        <v>0</v>
      </c>
      <c r="G368" t="str">
        <f>VLOOKUP($B368,Miljövärden!$B$1:$H$463,MATCH(G$2,Miljövärden!$B$1:$H$1,0),FALSE)</f>
        <v>Ja</v>
      </c>
      <c r="H368" s="7" t="str">
        <f>VLOOKUP($B368,Miljövärden!$B$1:$H$463,MATCH(H$2,Miljövärden!$B$1:$H$1,0),FALSE)</f>
        <v>Ja</v>
      </c>
      <c r="P368" s="17" t="str">
        <f t="shared" si="10"/>
        <v>ja</v>
      </c>
      <c r="R368">
        <f t="shared" si="11"/>
        <v>325</v>
      </c>
    </row>
    <row r="369" spans="1:18" x14ac:dyDescent="0.25">
      <c r="A369" s="2" t="s">
        <v>552</v>
      </c>
      <c r="B369" s="2" t="s">
        <v>559</v>
      </c>
      <c r="C369">
        <f>VLOOKUP($B369,Miljövärden!$B$1:$H$463,MATCH(C$2,Miljövärden!$B$1:$H$1,0),FALSE)</f>
        <v>9.3985399999999997E-2</v>
      </c>
      <c r="D369">
        <f>VLOOKUP($B369,Miljövärden!$B$1:$H$463,MATCH(D$2,Miljövärden!$B$1:$H$1,0),FALSE)</f>
        <v>9.0141299999999998</v>
      </c>
      <c r="E369">
        <f>VLOOKUP($B369,Miljövärden!$B$1:$H$463,MATCH(E$2,Miljövärden!$B$1:$H$1,0),FALSE)</f>
        <v>5.7037500000000003</v>
      </c>
      <c r="F369">
        <f>VLOOKUP($B369,Miljövärden!$B$1:$H$463,MATCH(F$2,Miljövärden!$B$1:$H$1,0),FALSE)</f>
        <v>7.1628200000000003E-3</v>
      </c>
      <c r="G369" t="str">
        <f>VLOOKUP($B369,Miljövärden!$B$1:$H$463,MATCH(G$2,Miljövärden!$B$1:$H$1,0),FALSE)</f>
        <v>Ja</v>
      </c>
      <c r="H369" s="7" t="str">
        <f>VLOOKUP($B369,Miljövärden!$B$1:$H$463,MATCH(H$2,Miljövärden!$B$1:$H$1,0),FALSE)</f>
        <v>Ja</v>
      </c>
      <c r="P369" s="17" t="str">
        <f t="shared" si="10"/>
        <v>ja</v>
      </c>
      <c r="R369">
        <f t="shared" si="11"/>
        <v>326</v>
      </c>
    </row>
    <row r="370" spans="1:18" x14ac:dyDescent="0.25">
      <c r="A370" s="2" t="s">
        <v>552</v>
      </c>
      <c r="B370" s="2" t="s">
        <v>560</v>
      </c>
      <c r="C370">
        <f>VLOOKUP($B370,Miljövärden!$B$1:$H$463,MATCH(C$2,Miljövärden!$B$1:$H$1,0),FALSE)</f>
        <v>0.24438099999999999</v>
      </c>
      <c r="D370">
        <f>VLOOKUP($B370,Miljövärden!$B$1:$H$463,MATCH(D$2,Miljövärden!$B$1:$H$1,0),FALSE)</f>
        <v>11.647600000000001</v>
      </c>
      <c r="E370">
        <f>VLOOKUP($B370,Miljövärden!$B$1:$H$463,MATCH(E$2,Miljövärden!$B$1:$H$1,0),FALSE)</f>
        <v>6.6882700000000002</v>
      </c>
      <c r="F370">
        <f>VLOOKUP($B370,Miljövärden!$B$1:$H$463,MATCH(F$2,Miljövärden!$B$1:$H$1,0),FALSE)</f>
        <v>8.6396000000000008E-3</v>
      </c>
      <c r="G370" t="str">
        <f>VLOOKUP($B370,Miljövärden!$B$1:$H$463,MATCH(G$2,Miljövärden!$B$1:$H$1,0),FALSE)</f>
        <v>Ja</v>
      </c>
      <c r="H370" s="7" t="str">
        <f>VLOOKUP($B370,Miljövärden!$B$1:$H$463,MATCH(H$2,Miljövärden!$B$1:$H$1,0),FALSE)</f>
        <v>Ja</v>
      </c>
      <c r="P370" s="17" t="str">
        <f t="shared" si="10"/>
        <v>ja</v>
      </c>
      <c r="R370">
        <f t="shared" si="11"/>
        <v>327</v>
      </c>
    </row>
    <row r="371" spans="1:18" x14ac:dyDescent="0.25">
      <c r="A371" s="2" t="s">
        <v>552</v>
      </c>
      <c r="B371" s="2" t="s">
        <v>561</v>
      </c>
      <c r="C371">
        <f>VLOOKUP($B371,Miljövärden!$B$1:$H$463,MATCH(C$2,Miljövärden!$B$1:$H$1,0),FALSE)</f>
        <v>0.155864</v>
      </c>
      <c r="D371">
        <f>VLOOKUP($B371,Miljövärden!$B$1:$H$463,MATCH(D$2,Miljövärden!$B$1:$H$1,0),FALSE)</f>
        <v>37.447800000000001</v>
      </c>
      <c r="E371">
        <f>VLOOKUP($B371,Miljövärden!$B$1:$H$463,MATCH(E$2,Miljövärden!$B$1:$H$1,0),FALSE)</f>
        <v>4.4313900000000004</v>
      </c>
      <c r="F371">
        <f>VLOOKUP($B371,Miljövärden!$B$1:$H$463,MATCH(F$2,Miljövärden!$B$1:$H$1,0),FALSE)</f>
        <v>0.111579</v>
      </c>
      <c r="G371" t="str">
        <f>VLOOKUP($B371,Miljövärden!$B$1:$H$463,MATCH(G$2,Miljövärden!$B$1:$H$1,0),FALSE)</f>
        <v>Ja</v>
      </c>
      <c r="H371" s="7" t="str">
        <f>VLOOKUP($B371,Miljövärden!$B$1:$H$463,MATCH(H$2,Miljövärden!$B$1:$H$1,0),FALSE)</f>
        <v>Ja</v>
      </c>
      <c r="P371" s="17" t="str">
        <f t="shared" si="10"/>
        <v>ja</v>
      </c>
      <c r="R371">
        <f t="shared" si="11"/>
        <v>328</v>
      </c>
    </row>
    <row r="372" spans="1:18" x14ac:dyDescent="0.25">
      <c r="A372" s="2" t="s">
        <v>552</v>
      </c>
      <c r="B372" s="2" t="s">
        <v>562</v>
      </c>
      <c r="C372">
        <f>VLOOKUP($B372,Miljövärden!$B$1:$H$463,MATCH(C$2,Miljövärden!$B$1:$H$1,0),FALSE)</f>
        <v>0.234989</v>
      </c>
      <c r="D372">
        <f>VLOOKUP($B372,Miljövärden!$B$1:$H$463,MATCH(D$2,Miljövärden!$B$1:$H$1,0),FALSE)</f>
        <v>19.285</v>
      </c>
      <c r="E372">
        <f>VLOOKUP($B372,Miljövärden!$B$1:$H$463,MATCH(E$2,Miljövärden!$B$1:$H$1,0),FALSE)</f>
        <v>9.8011300000000006</v>
      </c>
      <c r="F372">
        <f>VLOOKUP($B372,Miljövärden!$B$1:$H$463,MATCH(F$2,Miljövärden!$B$1:$H$1,0),FALSE)</f>
        <v>1.9462799999999999E-2</v>
      </c>
      <c r="G372" t="str">
        <f>VLOOKUP($B372,Miljövärden!$B$1:$H$463,MATCH(G$2,Miljövärden!$B$1:$H$1,0),FALSE)</f>
        <v>Ja</v>
      </c>
      <c r="H372" s="7" t="str">
        <f>VLOOKUP($B372,Miljövärden!$B$1:$H$463,MATCH(H$2,Miljövärden!$B$1:$H$1,0),FALSE)</f>
        <v>Ja</v>
      </c>
      <c r="P372" s="17" t="str">
        <f t="shared" si="10"/>
        <v>ja</v>
      </c>
      <c r="R372">
        <f t="shared" si="11"/>
        <v>329</v>
      </c>
    </row>
    <row r="373" spans="1:18" x14ac:dyDescent="0.25">
      <c r="A373" s="2" t="s">
        <v>552</v>
      </c>
      <c r="B373" s="2" t="s">
        <v>563</v>
      </c>
      <c r="C373">
        <f>VLOOKUP($B373,Miljövärden!$B$1:$H$463,MATCH(C$2,Miljövärden!$B$1:$H$1,0),FALSE)</f>
        <v>0.116508</v>
      </c>
      <c r="D373">
        <f>VLOOKUP($B373,Miljövärden!$B$1:$H$463,MATCH(D$2,Miljövärden!$B$1:$H$1,0),FALSE)</f>
        <v>9.0976800000000004</v>
      </c>
      <c r="E373">
        <f>VLOOKUP($B373,Miljövärden!$B$1:$H$463,MATCH(E$2,Miljövärden!$B$1:$H$1,0),FALSE)</f>
        <v>6.5508699999999997</v>
      </c>
      <c r="F373">
        <f>VLOOKUP($B373,Miljövärden!$B$1:$H$463,MATCH(F$2,Miljövärden!$B$1:$H$1,0),FALSE)</f>
        <v>2.0698299999999999E-3</v>
      </c>
      <c r="G373" t="str">
        <f>VLOOKUP($B373,Miljövärden!$B$1:$H$463,MATCH(G$2,Miljövärden!$B$1:$H$1,0),FALSE)</f>
        <v>Ja</v>
      </c>
      <c r="H373" s="7" t="str">
        <f>VLOOKUP($B373,Miljövärden!$B$1:$H$463,MATCH(H$2,Miljövärden!$B$1:$H$1,0),FALSE)</f>
        <v>Ja</v>
      </c>
      <c r="P373" s="17" t="str">
        <f t="shared" si="10"/>
        <v>ja</v>
      </c>
      <c r="R373">
        <f t="shared" si="11"/>
        <v>330</v>
      </c>
    </row>
    <row r="374" spans="1:18" x14ac:dyDescent="0.25">
      <c r="A374" s="2" t="s">
        <v>552</v>
      </c>
      <c r="B374" s="2" t="s">
        <v>564</v>
      </c>
      <c r="C374">
        <f>VLOOKUP($B374,Miljövärden!$B$1:$H$463,MATCH(C$2,Miljövärden!$B$1:$H$1,0),FALSE)</f>
        <v>6.8778800000000001E-2</v>
      </c>
      <c r="D374">
        <f>VLOOKUP($B374,Miljövärden!$B$1:$H$463,MATCH(D$2,Miljövärden!$B$1:$H$1,0),FALSE)</f>
        <v>3.9158499999999998</v>
      </c>
      <c r="E374">
        <f>VLOOKUP($B374,Miljövärden!$B$1:$H$463,MATCH(E$2,Miljövärden!$B$1:$H$1,0),FALSE)</f>
        <v>0.81034399999999995</v>
      </c>
      <c r="F374">
        <f>VLOOKUP($B374,Miljövärden!$B$1:$H$463,MATCH(F$2,Miljövärden!$B$1:$H$1,0),FALSE)</f>
        <v>6.92846E-3</v>
      </c>
      <c r="G374" t="str">
        <f>VLOOKUP($B374,Miljövärden!$B$1:$H$463,MATCH(G$2,Miljövärden!$B$1:$H$1,0),FALSE)</f>
        <v>Ja</v>
      </c>
      <c r="H374" s="7" t="str">
        <f>VLOOKUP($B374,Miljövärden!$B$1:$H$463,MATCH(H$2,Miljövärden!$B$1:$H$1,0),FALSE)</f>
        <v>Ja</v>
      </c>
      <c r="P374" s="17" t="str">
        <f t="shared" si="10"/>
        <v>ja</v>
      </c>
      <c r="R374">
        <f t="shared" si="11"/>
        <v>331</v>
      </c>
    </row>
    <row r="375" spans="1:18" x14ac:dyDescent="0.25">
      <c r="A375" s="2" t="s">
        <v>552</v>
      </c>
      <c r="B375" s="2" t="s">
        <v>565</v>
      </c>
      <c r="C375">
        <f>VLOOKUP($B375,Miljövärden!$B$1:$H$463,MATCH(C$2,Miljövärden!$B$1:$H$1,0),FALSE)</f>
        <v>0.22129499999999999</v>
      </c>
      <c r="D375">
        <f>VLOOKUP($B375,Miljövärden!$B$1:$H$463,MATCH(D$2,Miljövärden!$B$1:$H$1,0),FALSE)</f>
        <v>16.724599999999999</v>
      </c>
      <c r="E375">
        <f>VLOOKUP($B375,Miljövärden!$B$1:$H$463,MATCH(E$2,Miljövärden!$B$1:$H$1,0),FALSE)</f>
        <v>17.670500000000001</v>
      </c>
      <c r="F375">
        <f>VLOOKUP($B375,Miljövärden!$B$1:$H$463,MATCH(F$2,Miljövärden!$B$1:$H$1,0),FALSE)</f>
        <v>2.5000000000000001E-2</v>
      </c>
      <c r="G375" t="str">
        <f>VLOOKUP($B375,Miljövärden!$B$1:$H$463,MATCH(G$2,Miljövärden!$B$1:$H$1,0),FALSE)</f>
        <v>Ja</v>
      </c>
      <c r="H375" s="7" t="str">
        <f>VLOOKUP($B375,Miljövärden!$B$1:$H$463,MATCH(H$2,Miljövärden!$B$1:$H$1,0),FALSE)</f>
        <v>Ja</v>
      </c>
      <c r="P375" s="17" t="str">
        <f t="shared" si="10"/>
        <v>ja</v>
      </c>
      <c r="R375">
        <f t="shared" si="11"/>
        <v>332</v>
      </c>
    </row>
    <row r="376" spans="1:18" x14ac:dyDescent="0.25">
      <c r="A376" s="2" t="s">
        <v>552</v>
      </c>
      <c r="B376" s="2" t="s">
        <v>566</v>
      </c>
      <c r="C376">
        <f>VLOOKUP($B376,Miljövärden!$B$1:$H$463,MATCH(C$2,Miljövärden!$B$1:$H$1,0),FALSE)</f>
        <v>0.26869700000000002</v>
      </c>
      <c r="D376">
        <f>VLOOKUP($B376,Miljövärden!$B$1:$H$463,MATCH(D$2,Miljövärden!$B$1:$H$1,0),FALSE)</f>
        <v>10.766999999999999</v>
      </c>
      <c r="E376">
        <f>VLOOKUP($B376,Miljövärden!$B$1:$H$463,MATCH(E$2,Miljövärden!$B$1:$H$1,0),FALSE)</f>
        <v>19.942699999999999</v>
      </c>
      <c r="F376">
        <f>VLOOKUP($B376,Miljövärden!$B$1:$H$463,MATCH(F$2,Miljövärden!$B$1:$H$1,0),FALSE)</f>
        <v>4.5230299999999999E-3</v>
      </c>
      <c r="G376" t="str">
        <f>VLOOKUP($B376,Miljövärden!$B$1:$H$463,MATCH(G$2,Miljövärden!$B$1:$H$1,0),FALSE)</f>
        <v>Nej</v>
      </c>
      <c r="H376" s="7" t="str">
        <f>VLOOKUP($B376,Miljövärden!$B$1:$H$463,MATCH(H$2,Miljövärden!$B$1:$H$1,0),FALSE)</f>
        <v>Ja</v>
      </c>
      <c r="P376" s="17" t="str">
        <f t="shared" si="10"/>
        <v>ja</v>
      </c>
      <c r="R376">
        <f t="shared" si="11"/>
        <v>333</v>
      </c>
    </row>
    <row r="377" spans="1:18" x14ac:dyDescent="0.25">
      <c r="A377" s="2" t="s">
        <v>552</v>
      </c>
      <c r="B377" s="2" t="s">
        <v>567</v>
      </c>
      <c r="C377">
        <f>VLOOKUP($B377,Miljövärden!$B$1:$H$463,MATCH(C$2,Miljövärden!$B$1:$H$1,0),FALSE)</f>
        <v>0.190804</v>
      </c>
      <c r="D377">
        <f>VLOOKUP($B377,Miljövärden!$B$1:$H$463,MATCH(D$2,Miljövärden!$B$1:$H$1,0),FALSE)</f>
        <v>9.9754199999999997</v>
      </c>
      <c r="E377">
        <f>VLOOKUP($B377,Miljövärden!$B$1:$H$463,MATCH(E$2,Miljövärden!$B$1:$H$1,0),FALSE)</f>
        <v>8.3870900000000006</v>
      </c>
      <c r="F377">
        <f>VLOOKUP($B377,Miljövärden!$B$1:$H$463,MATCH(F$2,Miljövärden!$B$1:$H$1,0),FALSE)</f>
        <v>1.8486599999999999E-2</v>
      </c>
      <c r="G377" t="str">
        <f>VLOOKUP($B377,Miljövärden!$B$1:$H$463,MATCH(G$2,Miljövärden!$B$1:$H$1,0),FALSE)</f>
        <v>Ja</v>
      </c>
      <c r="H377" s="7" t="str">
        <f>VLOOKUP($B377,Miljövärden!$B$1:$H$463,MATCH(H$2,Miljövärden!$B$1:$H$1,0),FALSE)</f>
        <v>Ja</v>
      </c>
      <c r="P377" s="17" t="str">
        <f t="shared" si="10"/>
        <v>ja</v>
      </c>
      <c r="R377">
        <f t="shared" si="11"/>
        <v>334</v>
      </c>
    </row>
    <row r="378" spans="1:18" x14ac:dyDescent="0.25">
      <c r="A378" s="2" t="s">
        <v>552</v>
      </c>
      <c r="B378" s="2" t="s">
        <v>568</v>
      </c>
      <c r="C378">
        <f>VLOOKUP($B378,Miljövärden!$B$1:$H$463,MATCH(C$2,Miljövärden!$B$1:$H$1,0),FALSE)</f>
        <v>9.5058199999999995E-2</v>
      </c>
      <c r="D378">
        <f>VLOOKUP($B378,Miljövärden!$B$1:$H$463,MATCH(D$2,Miljövärden!$B$1:$H$1,0),FALSE)</f>
        <v>18.501200000000001</v>
      </c>
      <c r="E378">
        <f>VLOOKUP($B378,Miljövärden!$B$1:$H$463,MATCH(E$2,Miljövärden!$B$1:$H$1,0),FALSE)</f>
        <v>8.7848400000000009</v>
      </c>
      <c r="F378">
        <f>VLOOKUP($B378,Miljövärden!$B$1:$H$463,MATCH(F$2,Miljövärden!$B$1:$H$1,0),FALSE)</f>
        <v>2.4106300000000001E-2</v>
      </c>
      <c r="G378" t="str">
        <f>VLOOKUP($B378,Miljövärden!$B$1:$H$463,MATCH(G$2,Miljövärden!$B$1:$H$1,0),FALSE)</f>
        <v>Ja</v>
      </c>
      <c r="H378" s="7" t="str">
        <f>VLOOKUP($B378,Miljövärden!$B$1:$H$463,MATCH(H$2,Miljövärden!$B$1:$H$1,0),FALSE)</f>
        <v>Ja</v>
      </c>
      <c r="P378" s="17" t="str">
        <f t="shared" si="10"/>
        <v>ja</v>
      </c>
      <c r="R378">
        <f t="shared" si="11"/>
        <v>335</v>
      </c>
    </row>
    <row r="379" spans="1:18" x14ac:dyDescent="0.25">
      <c r="A379" s="2" t="s">
        <v>552</v>
      </c>
      <c r="B379" s="2" t="s">
        <v>569</v>
      </c>
      <c r="C379">
        <f>VLOOKUP($B379,Miljövärden!$B$1:$H$463,MATCH(C$2,Miljövärden!$B$1:$H$1,0),FALSE)</f>
        <v>4.9889700000000002E-2</v>
      </c>
      <c r="D379">
        <f>VLOOKUP($B379,Miljövärden!$B$1:$H$463,MATCH(D$2,Miljövärden!$B$1:$H$1,0),FALSE)</f>
        <v>13.436</v>
      </c>
      <c r="E379">
        <f>VLOOKUP($B379,Miljövärden!$B$1:$H$463,MATCH(E$2,Miljövärden!$B$1:$H$1,0),FALSE)</f>
        <v>7.0414700000000003</v>
      </c>
      <c r="F379">
        <f>VLOOKUP($B379,Miljövärden!$B$1:$H$463,MATCH(F$2,Miljövärden!$B$1:$H$1,0),FALSE)</f>
        <v>1.5129200000000001E-2</v>
      </c>
      <c r="G379" t="str">
        <f>VLOOKUP($B379,Miljövärden!$B$1:$H$463,MATCH(G$2,Miljövärden!$B$1:$H$1,0),FALSE)</f>
        <v>Ja</v>
      </c>
      <c r="H379" s="7" t="str">
        <f>VLOOKUP($B379,Miljövärden!$B$1:$H$463,MATCH(H$2,Miljövärden!$B$1:$H$1,0),FALSE)</f>
        <v>Ja</v>
      </c>
      <c r="P379" s="17" t="str">
        <f t="shared" si="10"/>
        <v>ja</v>
      </c>
      <c r="R379">
        <f t="shared" si="11"/>
        <v>336</v>
      </c>
    </row>
    <row r="380" spans="1:18" x14ac:dyDescent="0.25">
      <c r="A380" s="2" t="s">
        <v>552</v>
      </c>
      <c r="B380" s="2" t="s">
        <v>570</v>
      </c>
      <c r="C380">
        <f>VLOOKUP($B380,Miljövärden!$B$1:$H$463,MATCH(C$2,Miljövärden!$B$1:$H$1,0),FALSE)</f>
        <v>0</v>
      </c>
      <c r="D380">
        <f>VLOOKUP($B380,Miljövärden!$B$1:$H$463,MATCH(D$2,Miljövärden!$B$1:$H$1,0),FALSE)</f>
        <v>0</v>
      </c>
      <c r="E380">
        <f>VLOOKUP($B380,Miljövärden!$B$1:$H$463,MATCH(E$2,Miljövärden!$B$1:$H$1,0),FALSE)</f>
        <v>0</v>
      </c>
      <c r="F380">
        <f>VLOOKUP($B380,Miljövärden!$B$1:$H$463,MATCH(F$2,Miljövärden!$B$1:$H$1,0),FALSE)</f>
        <v>0</v>
      </c>
      <c r="G380" t="str">
        <f>VLOOKUP($B380,Miljövärden!$B$1:$H$463,MATCH(G$2,Miljövärden!$B$1:$H$1,0),FALSE)</f>
        <v>Nej</v>
      </c>
      <c r="H380" s="7" t="str">
        <f>VLOOKUP($B380,Miljövärden!$B$1:$H$463,MATCH(H$2,Miljövärden!$B$1:$H$1,0),FALSE)</f>
        <v>Nej</v>
      </c>
      <c r="P380" s="17" t="str">
        <f t="shared" si="10"/>
        <v>nej</v>
      </c>
      <c r="R380">
        <f t="shared" si="11"/>
        <v>336</v>
      </c>
    </row>
    <row r="381" spans="1:18" x14ac:dyDescent="0.25">
      <c r="A381" s="2" t="s">
        <v>571</v>
      </c>
      <c r="B381" s="2" t="s">
        <v>572</v>
      </c>
      <c r="C381">
        <f>VLOOKUP($B381,Miljövärden!$B$1:$H$463,MATCH(C$2,Miljövärden!$B$1:$H$1,0),FALSE)</f>
        <v>0.117548</v>
      </c>
      <c r="D381">
        <f>VLOOKUP($B381,Miljövärden!$B$1:$H$463,MATCH(D$2,Miljövärden!$B$1:$H$1,0),FALSE)</f>
        <v>24.136900000000001</v>
      </c>
      <c r="E381">
        <f>VLOOKUP($B381,Miljövärden!$B$1:$H$463,MATCH(E$2,Miljövärden!$B$1:$H$1,0),FALSE)</f>
        <v>10.178900000000001</v>
      </c>
      <c r="F381">
        <f>VLOOKUP($B381,Miljövärden!$B$1:$H$463,MATCH(F$2,Miljövärden!$B$1:$H$1,0),FALSE)</f>
        <v>1.01466E-2</v>
      </c>
      <c r="G381" t="str">
        <f>VLOOKUP($B381,Miljövärden!$B$1:$H$463,MATCH(G$2,Miljövärden!$B$1:$H$1,0),FALSE)</f>
        <v>Ja</v>
      </c>
      <c r="H381" s="7" t="str">
        <f>VLOOKUP($B381,Miljövärden!$B$1:$H$463,MATCH(H$2,Miljövärden!$B$1:$H$1,0),FALSE)</f>
        <v>Ja</v>
      </c>
      <c r="P381" s="17" t="str">
        <f t="shared" si="10"/>
        <v>ja</v>
      </c>
      <c r="R381">
        <f t="shared" si="11"/>
        <v>337</v>
      </c>
    </row>
    <row r="382" spans="1:18" x14ac:dyDescent="0.25">
      <c r="A382" s="2" t="s">
        <v>571</v>
      </c>
      <c r="B382" s="2" t="s">
        <v>573</v>
      </c>
      <c r="C382">
        <f>VLOOKUP($B382,Miljövärden!$B$1:$H$463,MATCH(C$2,Miljövärden!$B$1:$H$1,0),FALSE)</f>
        <v>7.1264999999999995E-2</v>
      </c>
      <c r="D382">
        <f>VLOOKUP($B382,Miljövärden!$B$1:$H$463,MATCH(D$2,Miljövärden!$B$1:$H$1,0),FALSE)</f>
        <v>10.288</v>
      </c>
      <c r="E382">
        <f>VLOOKUP($B382,Miljövärden!$B$1:$H$463,MATCH(E$2,Miljövärden!$B$1:$H$1,0),FALSE)</f>
        <v>6.4634499999999999</v>
      </c>
      <c r="F382">
        <f>VLOOKUP($B382,Miljövärden!$B$1:$H$463,MATCH(F$2,Miljövärden!$B$1:$H$1,0),FALSE)</f>
        <v>6.3385500000000001E-3</v>
      </c>
      <c r="G382" t="str">
        <f>VLOOKUP($B382,Miljövärden!$B$1:$H$463,MATCH(G$2,Miljövärden!$B$1:$H$1,0),FALSE)</f>
        <v>Ja</v>
      </c>
      <c r="H382" s="7" t="str">
        <f>VLOOKUP($B382,Miljövärden!$B$1:$H$463,MATCH(H$2,Miljövärden!$B$1:$H$1,0),FALSE)</f>
        <v>Ja</v>
      </c>
      <c r="P382" s="17" t="str">
        <f t="shared" si="10"/>
        <v>ja</v>
      </c>
      <c r="R382">
        <f t="shared" si="11"/>
        <v>338</v>
      </c>
    </row>
    <row r="383" spans="1:18" x14ac:dyDescent="0.25">
      <c r="A383" s="2" t="s">
        <v>574</v>
      </c>
      <c r="B383" s="2" t="s">
        <v>575</v>
      </c>
      <c r="C383">
        <f>VLOOKUP($B383,Miljövärden!$B$1:$H$463,MATCH(C$2,Miljövärden!$B$1:$H$1,0),FALSE)</f>
        <v>0.104255</v>
      </c>
      <c r="D383">
        <f>VLOOKUP($B383,Miljövärden!$B$1:$H$463,MATCH(D$2,Miljövärden!$B$1:$H$1,0),FALSE)</f>
        <v>36.351199999999999</v>
      </c>
      <c r="E383">
        <f>VLOOKUP($B383,Miljövärden!$B$1:$H$463,MATCH(E$2,Miljövärden!$B$1:$H$1,0),FALSE)</f>
        <v>8.3034700000000008</v>
      </c>
      <c r="F383">
        <f>VLOOKUP($B383,Miljövärden!$B$1:$H$463,MATCH(F$2,Miljövärden!$B$1:$H$1,0),FALSE)</f>
        <v>1.48565E-3</v>
      </c>
      <c r="G383" t="str">
        <f>VLOOKUP($B383,Miljövärden!$B$1:$H$463,MATCH(G$2,Miljövärden!$B$1:$H$1,0),FALSE)</f>
        <v>Ja</v>
      </c>
      <c r="H383" s="7" t="str">
        <f>VLOOKUP($B383,Miljövärden!$B$1:$H$463,MATCH(H$2,Miljövärden!$B$1:$H$1,0),FALSE)</f>
        <v>Ja</v>
      </c>
      <c r="P383" s="17" t="str">
        <f t="shared" si="10"/>
        <v>ja</v>
      </c>
      <c r="R383">
        <f t="shared" si="11"/>
        <v>339</v>
      </c>
    </row>
    <row r="384" spans="1:18" x14ac:dyDescent="0.25">
      <c r="A384" s="2" t="s">
        <v>574</v>
      </c>
      <c r="B384" s="2" t="s">
        <v>576</v>
      </c>
      <c r="C384">
        <f>VLOOKUP($B384,Miljövärden!$B$1:$H$463,MATCH(C$2,Miljövärden!$B$1:$H$1,0),FALSE)</f>
        <v>0.125752</v>
      </c>
      <c r="D384">
        <f>VLOOKUP($B384,Miljövärden!$B$1:$H$463,MATCH(D$2,Miljövärden!$B$1:$H$1,0),FALSE)</f>
        <v>32.316200000000002</v>
      </c>
      <c r="E384">
        <f>VLOOKUP($B384,Miljövärden!$B$1:$H$463,MATCH(E$2,Miljövärden!$B$1:$H$1,0),FALSE)</f>
        <v>10.428000000000001</v>
      </c>
      <c r="F384">
        <f>VLOOKUP($B384,Miljövärden!$B$1:$H$463,MATCH(F$2,Miljövärden!$B$1:$H$1,0),FALSE)</f>
        <v>5.6595899999999998E-2</v>
      </c>
      <c r="G384" t="str">
        <f>VLOOKUP($B384,Miljövärden!$B$1:$H$463,MATCH(G$2,Miljövärden!$B$1:$H$1,0),FALSE)</f>
        <v>Ja</v>
      </c>
      <c r="H384" s="7" t="str">
        <f>VLOOKUP($B384,Miljövärden!$B$1:$H$463,MATCH(H$2,Miljövärden!$B$1:$H$1,0),FALSE)</f>
        <v>Ja</v>
      </c>
      <c r="P384" s="17" t="str">
        <f t="shared" si="10"/>
        <v>ja</v>
      </c>
      <c r="R384">
        <f t="shared" si="11"/>
        <v>340</v>
      </c>
    </row>
    <row r="385" spans="1:18" x14ac:dyDescent="0.25">
      <c r="A385" s="2" t="s">
        <v>574</v>
      </c>
      <c r="B385" s="2" t="s">
        <v>577</v>
      </c>
      <c r="C385">
        <f>VLOOKUP($B385,Miljövärden!$B$1:$H$463,MATCH(C$2,Miljövärden!$B$1:$H$1,0),FALSE)</f>
        <v>9.3441899999999994E-2</v>
      </c>
      <c r="D385">
        <f>VLOOKUP($B385,Miljövärden!$B$1:$H$463,MATCH(D$2,Miljövärden!$B$1:$H$1,0),FALSE)</f>
        <v>20.074300000000001</v>
      </c>
      <c r="E385">
        <f>VLOOKUP($B385,Miljövärden!$B$1:$H$463,MATCH(E$2,Miljövärden!$B$1:$H$1,0),FALSE)</f>
        <v>4.6706599999999998</v>
      </c>
      <c r="F385">
        <f>VLOOKUP($B385,Miljövärden!$B$1:$H$463,MATCH(F$2,Miljövärden!$B$1:$H$1,0),FALSE)</f>
        <v>2.9927800000000001E-2</v>
      </c>
      <c r="G385" t="str">
        <f>VLOOKUP($B385,Miljövärden!$B$1:$H$463,MATCH(G$2,Miljövärden!$B$1:$H$1,0),FALSE)</f>
        <v>Ja</v>
      </c>
      <c r="H385" s="7" t="str">
        <f>VLOOKUP($B385,Miljövärden!$B$1:$H$463,MATCH(H$2,Miljövärden!$B$1:$H$1,0),FALSE)</f>
        <v>Ja</v>
      </c>
      <c r="P385" s="17" t="str">
        <f t="shared" si="10"/>
        <v>ja</v>
      </c>
      <c r="R385">
        <f t="shared" si="11"/>
        <v>341</v>
      </c>
    </row>
    <row r="386" spans="1:18" x14ac:dyDescent="0.25">
      <c r="A386" s="2" t="s">
        <v>574</v>
      </c>
      <c r="B386" s="2" t="s">
        <v>578</v>
      </c>
      <c r="C386">
        <f>VLOOKUP($B386,Miljövärden!$B$1:$H$463,MATCH(C$2,Miljövärden!$B$1:$H$1,0),FALSE)</f>
        <v>9.7846000000000002E-2</v>
      </c>
      <c r="D386">
        <f>VLOOKUP($B386,Miljövärden!$B$1:$H$463,MATCH(D$2,Miljövärden!$B$1:$H$1,0),FALSE)</f>
        <v>15.196300000000001</v>
      </c>
      <c r="E386">
        <f>VLOOKUP($B386,Miljövärden!$B$1:$H$463,MATCH(E$2,Miljövärden!$B$1:$H$1,0),FALSE)</f>
        <v>1.32114</v>
      </c>
      <c r="F386">
        <f>VLOOKUP($B386,Miljövärden!$B$1:$H$463,MATCH(F$2,Miljövärden!$B$1:$H$1,0),FALSE)</f>
        <v>2.4640499999999999E-2</v>
      </c>
      <c r="G386" t="str">
        <f>VLOOKUP($B386,Miljövärden!$B$1:$H$463,MATCH(G$2,Miljövärden!$B$1:$H$1,0),FALSE)</f>
        <v>Ja</v>
      </c>
      <c r="H386" s="7" t="str">
        <f>VLOOKUP($B386,Miljövärden!$B$1:$H$463,MATCH(H$2,Miljövärden!$B$1:$H$1,0),FALSE)</f>
        <v>Ja</v>
      </c>
      <c r="P386" s="17" t="str">
        <f t="shared" si="10"/>
        <v>ja</v>
      </c>
      <c r="R386">
        <f t="shared" si="11"/>
        <v>342</v>
      </c>
    </row>
    <row r="387" spans="1:18" x14ac:dyDescent="0.25">
      <c r="A387" s="2" t="s">
        <v>579</v>
      </c>
      <c r="B387" s="2" t="s">
        <v>580</v>
      </c>
      <c r="C387">
        <f>VLOOKUP($B387,Miljövärden!$B$1:$H$463,MATCH(C$2,Miljövärden!$B$1:$H$1,0),FALSE)</f>
        <v>0.219088</v>
      </c>
      <c r="D387">
        <f>VLOOKUP($B387,Miljövärden!$B$1:$H$463,MATCH(D$2,Miljövärden!$B$1:$H$1,0),FALSE)</f>
        <v>45.679299999999998</v>
      </c>
      <c r="E387">
        <f>VLOOKUP($B387,Miljövärden!$B$1:$H$463,MATCH(E$2,Miljövärden!$B$1:$H$1,0),FALSE)</f>
        <v>12.513299999999999</v>
      </c>
      <c r="F387">
        <f>VLOOKUP($B387,Miljövärden!$B$1:$H$463,MATCH(F$2,Miljövärden!$B$1:$H$1,0),FALSE)</f>
        <v>4.4982800000000003E-2</v>
      </c>
      <c r="G387" t="str">
        <f>VLOOKUP($B387,Miljövärden!$B$1:$H$463,MATCH(G$2,Miljövärden!$B$1:$H$1,0),FALSE)</f>
        <v>Nej</v>
      </c>
      <c r="H387" s="7" t="str">
        <f>VLOOKUP($B387,Miljövärden!$B$1:$H$463,MATCH(H$2,Miljövärden!$B$1:$H$1,0),FALSE)</f>
        <v>Ja</v>
      </c>
      <c r="P387" s="17" t="str">
        <f t="shared" ref="P387:P450" si="12">IF(K387="x","nej",
IF(L387="x","ja",
IF(H387="ja","ja","nej")))</f>
        <v>ja</v>
      </c>
      <c r="R387">
        <f t="shared" si="11"/>
        <v>343</v>
      </c>
    </row>
    <row r="388" spans="1:18" x14ac:dyDescent="0.25">
      <c r="A388" s="2" t="s">
        <v>579</v>
      </c>
      <c r="B388" s="2" t="s">
        <v>581</v>
      </c>
      <c r="C388">
        <f>VLOOKUP($B388,Miljövärden!$B$1:$H$463,MATCH(C$2,Miljövärden!$B$1:$H$1,0),FALSE)</f>
        <v>0.21390000000000001</v>
      </c>
      <c r="D388">
        <f>VLOOKUP($B388,Miljövärden!$B$1:$H$463,MATCH(D$2,Miljövärden!$B$1:$H$1,0),FALSE)</f>
        <v>45.407699999999998</v>
      </c>
      <c r="E388">
        <f>VLOOKUP($B388,Miljövärden!$B$1:$H$463,MATCH(E$2,Miljövärden!$B$1:$H$1,0),FALSE)</f>
        <v>12.1496</v>
      </c>
      <c r="F388">
        <f>VLOOKUP($B388,Miljövärden!$B$1:$H$463,MATCH(F$2,Miljövärden!$B$1:$H$1,0),FALSE)</f>
        <v>5.0365199999999999E-2</v>
      </c>
      <c r="G388" t="str">
        <f>VLOOKUP($B388,Miljövärden!$B$1:$H$463,MATCH(G$2,Miljövärden!$B$1:$H$1,0),FALSE)</f>
        <v>Nej</v>
      </c>
      <c r="H388" s="7" t="str">
        <f>VLOOKUP($B388,Miljövärden!$B$1:$H$463,MATCH(H$2,Miljövärden!$B$1:$H$1,0),FALSE)</f>
        <v>Ja</v>
      </c>
      <c r="P388" s="17" t="str">
        <f t="shared" si="12"/>
        <v>ja</v>
      </c>
      <c r="R388">
        <f t="shared" si="11"/>
        <v>344</v>
      </c>
    </row>
    <row r="389" spans="1:18" x14ac:dyDescent="0.25">
      <c r="A389" s="2" t="s">
        <v>579</v>
      </c>
      <c r="B389" s="2" t="s">
        <v>582</v>
      </c>
      <c r="C389">
        <f>VLOOKUP($B389,Miljövärden!$B$1:$H$463,MATCH(C$2,Miljövärden!$B$1:$H$1,0),FALSE)</f>
        <v>0.19883000000000001</v>
      </c>
      <c r="D389">
        <f>VLOOKUP($B389,Miljövärden!$B$1:$H$463,MATCH(D$2,Miljövärden!$B$1:$H$1,0),FALSE)</f>
        <v>109.88800000000001</v>
      </c>
      <c r="E389">
        <f>VLOOKUP($B389,Miljövärden!$B$1:$H$463,MATCH(E$2,Miljövärden!$B$1:$H$1,0),FALSE)</f>
        <v>4.9874700000000001</v>
      </c>
      <c r="F389">
        <f>VLOOKUP($B389,Miljövärden!$B$1:$H$463,MATCH(F$2,Miljövärden!$B$1:$H$1,0),FALSE)</f>
        <v>3.3092400000000001E-2</v>
      </c>
      <c r="G389" t="str">
        <f>VLOOKUP($B389,Miljövärden!$B$1:$H$463,MATCH(G$2,Miljövärden!$B$1:$H$1,0),FALSE)</f>
        <v>Nej</v>
      </c>
      <c r="H389" s="7" t="str">
        <f>VLOOKUP($B389,Miljövärden!$B$1:$H$463,MATCH(H$2,Miljövärden!$B$1:$H$1,0),FALSE)</f>
        <v>Ja</v>
      </c>
      <c r="P389" s="17" t="str">
        <f t="shared" si="12"/>
        <v>ja</v>
      </c>
      <c r="R389">
        <f t="shared" ref="R389:R452" si="13">IF(ISERROR(P389),R388,IF(P389="ja",R388+1,R388))</f>
        <v>345</v>
      </c>
    </row>
    <row r="390" spans="1:18" x14ac:dyDescent="0.25">
      <c r="A390" s="2" t="s">
        <v>583</v>
      </c>
      <c r="B390" s="2" t="s">
        <v>584</v>
      </c>
      <c r="C390">
        <f>VLOOKUP($B390,Miljövärden!$B$1:$H$463,MATCH(C$2,Miljövärden!$B$1:$H$1,0),FALSE)</f>
        <v>0.104592</v>
      </c>
      <c r="D390">
        <f>VLOOKUP($B390,Miljövärden!$B$1:$H$463,MATCH(D$2,Miljövärden!$B$1:$H$1,0),FALSE)</f>
        <v>18.711300000000001</v>
      </c>
      <c r="E390">
        <f>VLOOKUP($B390,Miljövärden!$B$1:$H$463,MATCH(E$2,Miljövärden!$B$1:$H$1,0),FALSE)</f>
        <v>11.6921</v>
      </c>
      <c r="F390">
        <f>VLOOKUP($B390,Miljövärden!$B$1:$H$463,MATCH(F$2,Miljövärden!$B$1:$H$1,0),FALSE)</f>
        <v>0</v>
      </c>
      <c r="G390" t="str">
        <f>VLOOKUP($B390,Miljövärden!$B$1:$H$463,MATCH(G$2,Miljövärden!$B$1:$H$1,0),FALSE)</f>
        <v>Ja</v>
      </c>
      <c r="H390" s="7" t="str">
        <f>VLOOKUP($B390,Miljövärden!$B$1:$H$463,MATCH(H$2,Miljövärden!$B$1:$H$1,0),FALSE)</f>
        <v>Ja</v>
      </c>
      <c r="P390" s="17" t="str">
        <f t="shared" si="12"/>
        <v>ja</v>
      </c>
      <c r="R390">
        <f t="shared" si="13"/>
        <v>346</v>
      </c>
    </row>
    <row r="391" spans="1:18" x14ac:dyDescent="0.25">
      <c r="A391" s="2" t="s">
        <v>583</v>
      </c>
      <c r="B391" s="2" t="s">
        <v>585</v>
      </c>
      <c r="C391">
        <f>VLOOKUP($B391,Miljövärden!$B$1:$H$463,MATCH(C$2,Miljövärden!$B$1:$H$1,0),FALSE)</f>
        <v>0.1232</v>
      </c>
      <c r="D391">
        <f>VLOOKUP($B391,Miljövärden!$B$1:$H$463,MATCH(D$2,Miljövärden!$B$1:$H$1,0),FALSE)</f>
        <v>18.258299999999998</v>
      </c>
      <c r="E391">
        <f>VLOOKUP($B391,Miljövärden!$B$1:$H$463,MATCH(E$2,Miljövärden!$B$1:$H$1,0),FALSE)</f>
        <v>12.254300000000001</v>
      </c>
      <c r="F391">
        <f>VLOOKUP($B391,Miljövärden!$B$1:$H$463,MATCH(F$2,Miljövärden!$B$1:$H$1,0),FALSE)</f>
        <v>0</v>
      </c>
      <c r="G391" t="str">
        <f>VLOOKUP($B391,Miljövärden!$B$1:$H$463,MATCH(G$2,Miljövärden!$B$1:$H$1,0),FALSE)</f>
        <v>Ja</v>
      </c>
      <c r="H391" s="7" t="str">
        <f>VLOOKUP($B391,Miljövärden!$B$1:$H$463,MATCH(H$2,Miljövärden!$B$1:$H$1,0),FALSE)</f>
        <v>Ja</v>
      </c>
      <c r="P391" s="17" t="str">
        <f t="shared" si="12"/>
        <v>ja</v>
      </c>
      <c r="R391">
        <f t="shared" si="13"/>
        <v>347</v>
      </c>
    </row>
    <row r="392" spans="1:18" x14ac:dyDescent="0.25">
      <c r="A392" s="2" t="s">
        <v>583</v>
      </c>
      <c r="B392" s="2" t="s">
        <v>586</v>
      </c>
      <c r="C392">
        <f>VLOOKUP($B392,Miljövärden!$B$1:$H$463,MATCH(C$2,Miljövärden!$B$1:$H$1,0),FALSE)</f>
        <v>9.6698800000000001E-2</v>
      </c>
      <c r="D392">
        <f>VLOOKUP($B392,Miljövärden!$B$1:$H$463,MATCH(D$2,Miljövärden!$B$1:$H$1,0),FALSE)</f>
        <v>20.881499999999999</v>
      </c>
      <c r="E392">
        <f>VLOOKUP($B392,Miljövärden!$B$1:$H$463,MATCH(E$2,Miljövärden!$B$1:$H$1,0),FALSE)</f>
        <v>10.482900000000001</v>
      </c>
      <c r="F392">
        <f>VLOOKUP($B392,Miljövärden!$B$1:$H$463,MATCH(F$2,Miljövärden!$B$1:$H$1,0),FALSE)</f>
        <v>0</v>
      </c>
      <c r="G392" t="str">
        <f>VLOOKUP($B392,Miljövärden!$B$1:$H$463,MATCH(G$2,Miljövärden!$B$1:$H$1,0),FALSE)</f>
        <v>Ja</v>
      </c>
      <c r="H392" s="7" t="str">
        <f>VLOOKUP($B392,Miljövärden!$B$1:$H$463,MATCH(H$2,Miljövärden!$B$1:$H$1,0),FALSE)</f>
        <v>Ja</v>
      </c>
      <c r="P392" s="17" t="str">
        <f t="shared" si="12"/>
        <v>ja</v>
      </c>
      <c r="R392">
        <f t="shared" si="13"/>
        <v>348</v>
      </c>
    </row>
    <row r="393" spans="1:18" x14ac:dyDescent="0.25">
      <c r="A393" s="2" t="s">
        <v>583</v>
      </c>
      <c r="B393" s="2" t="s">
        <v>587</v>
      </c>
      <c r="C393">
        <f>VLOOKUP($B393,Miljövärden!$B$1:$H$463,MATCH(C$2,Miljövärden!$B$1:$H$1,0),FALSE)</f>
        <v>0.215418</v>
      </c>
      <c r="D393">
        <f>VLOOKUP($B393,Miljövärden!$B$1:$H$463,MATCH(D$2,Miljövärden!$B$1:$H$1,0),FALSE)</f>
        <v>43.918199999999999</v>
      </c>
      <c r="E393">
        <f>VLOOKUP($B393,Miljövärden!$B$1:$H$463,MATCH(E$2,Miljövärden!$B$1:$H$1,0),FALSE)</f>
        <v>10.0116</v>
      </c>
      <c r="F393">
        <f>VLOOKUP($B393,Miljövärden!$B$1:$H$463,MATCH(F$2,Miljövärden!$B$1:$H$1,0),FALSE)</f>
        <v>2.0429300000000001E-2</v>
      </c>
      <c r="G393" t="str">
        <f>VLOOKUP($B393,Miljövärden!$B$1:$H$463,MATCH(G$2,Miljövärden!$B$1:$H$1,0),FALSE)</f>
        <v>Ja</v>
      </c>
      <c r="H393" s="7" t="str">
        <f>VLOOKUP($B393,Miljövärden!$B$1:$H$463,MATCH(H$2,Miljövärden!$B$1:$H$1,0),FALSE)</f>
        <v>Ja</v>
      </c>
      <c r="P393" s="17" t="str">
        <f t="shared" si="12"/>
        <v>ja</v>
      </c>
      <c r="R393">
        <f t="shared" si="13"/>
        <v>349</v>
      </c>
    </row>
    <row r="394" spans="1:18" x14ac:dyDescent="0.25">
      <c r="A394" s="2" t="s">
        <v>588</v>
      </c>
      <c r="B394" s="2" t="s">
        <v>589</v>
      </c>
      <c r="C394">
        <f>VLOOKUP($B394,Miljövärden!$B$1:$H$463,MATCH(C$2,Miljövärden!$B$1:$H$1,0),FALSE)</f>
        <v>0.166903</v>
      </c>
      <c r="D394">
        <f>VLOOKUP($B394,Miljövärden!$B$1:$H$463,MATCH(D$2,Miljövärden!$B$1:$H$1,0),FALSE)</f>
        <v>25.686</v>
      </c>
      <c r="E394">
        <f>VLOOKUP($B394,Miljövärden!$B$1:$H$463,MATCH(E$2,Miljövärden!$B$1:$H$1,0),FALSE)</f>
        <v>9.6029400000000003</v>
      </c>
      <c r="F394">
        <f>VLOOKUP($B394,Miljövärden!$B$1:$H$463,MATCH(F$2,Miljövärden!$B$1:$H$1,0),FALSE)</f>
        <v>2.33253E-2</v>
      </c>
      <c r="G394" t="str">
        <f>VLOOKUP($B394,Miljövärden!$B$1:$H$463,MATCH(G$2,Miljövärden!$B$1:$H$1,0),FALSE)</f>
        <v>Ja</v>
      </c>
      <c r="H394" s="7" t="str">
        <f>VLOOKUP($B394,Miljövärden!$B$1:$H$463,MATCH(H$2,Miljövärden!$B$1:$H$1,0),FALSE)</f>
        <v>Ja</v>
      </c>
      <c r="P394" s="17" t="str">
        <f t="shared" si="12"/>
        <v>ja</v>
      </c>
      <c r="R394">
        <f t="shared" si="13"/>
        <v>350</v>
      </c>
    </row>
    <row r="395" spans="1:18" x14ac:dyDescent="0.25">
      <c r="A395" s="2" t="s">
        <v>590</v>
      </c>
      <c r="B395" s="2" t="s">
        <v>591</v>
      </c>
      <c r="C395">
        <f>VLOOKUP($B395,Miljövärden!$B$1:$H$463,MATCH(C$2,Miljövärden!$B$1:$H$1,0),FALSE)</f>
        <v>0.21335499999999999</v>
      </c>
      <c r="D395">
        <f>VLOOKUP($B395,Miljövärden!$B$1:$H$463,MATCH(D$2,Miljövärden!$B$1:$H$1,0),FALSE)</f>
        <v>23.9056</v>
      </c>
      <c r="E395">
        <f>VLOOKUP($B395,Miljövärden!$B$1:$H$463,MATCH(E$2,Miljövärden!$B$1:$H$1,0),FALSE)</f>
        <v>13.614000000000001</v>
      </c>
      <c r="F395">
        <f>VLOOKUP($B395,Miljövärden!$B$1:$H$463,MATCH(F$2,Miljövärden!$B$1:$H$1,0),FALSE)</f>
        <v>3.9089899999999997E-2</v>
      </c>
      <c r="G395" t="str">
        <f>VLOOKUP($B395,Miljövärden!$B$1:$H$463,MATCH(G$2,Miljövärden!$B$1:$H$1,0),FALSE)</f>
        <v>Ja</v>
      </c>
      <c r="H395" s="7" t="str">
        <f>VLOOKUP($B395,Miljövärden!$B$1:$H$463,MATCH(H$2,Miljövärden!$B$1:$H$1,0),FALSE)</f>
        <v>Ja</v>
      </c>
      <c r="P395" s="17" t="str">
        <f t="shared" si="12"/>
        <v>ja</v>
      </c>
      <c r="R395">
        <f t="shared" si="13"/>
        <v>351</v>
      </c>
    </row>
    <row r="396" spans="1:18" x14ac:dyDescent="0.25">
      <c r="A396" s="2" t="s">
        <v>590</v>
      </c>
      <c r="B396" s="2" t="s">
        <v>592</v>
      </c>
      <c r="C396">
        <f>VLOOKUP($B396,Miljövärden!$B$1:$H$463,MATCH(C$2,Miljövärden!$B$1:$H$1,0),FALSE)</f>
        <v>1.1814</v>
      </c>
      <c r="D396">
        <f>VLOOKUP($B396,Miljövärden!$B$1:$H$463,MATCH(D$2,Miljövärden!$B$1:$H$1,0),FALSE)</f>
        <v>279.94400000000002</v>
      </c>
      <c r="E396">
        <f>VLOOKUP($B396,Miljövärden!$B$1:$H$463,MATCH(E$2,Miljövärden!$B$1:$H$1,0),FALSE)</f>
        <v>21.33</v>
      </c>
      <c r="F396">
        <f>VLOOKUP($B396,Miljövärden!$B$1:$H$463,MATCH(F$2,Miljövärden!$B$1:$H$1,0),FALSE)</f>
        <v>0.98310699999999995</v>
      </c>
      <c r="G396" t="str">
        <f>VLOOKUP($B396,Miljövärden!$B$1:$H$463,MATCH(G$2,Miljövärden!$B$1:$H$1,0),FALSE)</f>
        <v>Ja</v>
      </c>
      <c r="H396" s="7" t="str">
        <f>VLOOKUP($B396,Miljövärden!$B$1:$H$463,MATCH(H$2,Miljövärden!$B$1:$H$1,0),FALSE)</f>
        <v>Ja</v>
      </c>
      <c r="P396" s="17" t="str">
        <f t="shared" si="12"/>
        <v>ja</v>
      </c>
      <c r="R396">
        <f t="shared" si="13"/>
        <v>352</v>
      </c>
    </row>
    <row r="397" spans="1:18" x14ac:dyDescent="0.25">
      <c r="A397" s="2" t="s">
        <v>590</v>
      </c>
      <c r="B397" s="2" t="s">
        <v>593</v>
      </c>
      <c r="C397">
        <f>VLOOKUP($B397,Miljövärden!$B$1:$H$463,MATCH(C$2,Miljövärden!$B$1:$H$1,0),FALSE)</f>
        <v>0.106434</v>
      </c>
      <c r="D397">
        <f>VLOOKUP($B397,Miljövärden!$B$1:$H$463,MATCH(D$2,Miljövärden!$B$1:$H$1,0),FALSE)</f>
        <v>18.701499999999999</v>
      </c>
      <c r="E397">
        <f>VLOOKUP($B397,Miljövärden!$B$1:$H$463,MATCH(E$2,Miljövärden!$B$1:$H$1,0),FALSE)</f>
        <v>2.8349099999999998</v>
      </c>
      <c r="F397">
        <f>VLOOKUP($B397,Miljövärden!$B$1:$H$463,MATCH(F$2,Miljövärden!$B$1:$H$1,0),FALSE)</f>
        <v>2.63059E-2</v>
      </c>
      <c r="G397" t="str">
        <f>VLOOKUP($B397,Miljövärden!$B$1:$H$463,MATCH(G$2,Miljövärden!$B$1:$H$1,0),FALSE)</f>
        <v>Ja</v>
      </c>
      <c r="H397" s="7" t="str">
        <f>VLOOKUP($B397,Miljövärden!$B$1:$H$463,MATCH(H$2,Miljövärden!$B$1:$H$1,0),FALSE)</f>
        <v>Ja</v>
      </c>
      <c r="P397" s="17" t="str">
        <f t="shared" si="12"/>
        <v>ja</v>
      </c>
      <c r="R397">
        <f t="shared" si="13"/>
        <v>353</v>
      </c>
    </row>
    <row r="398" spans="1:18" x14ac:dyDescent="0.25">
      <c r="A398" s="2" t="s">
        <v>598</v>
      </c>
      <c r="B398" s="2" t="s">
        <v>599</v>
      </c>
      <c r="C398">
        <f>VLOOKUP($B398,Miljövärden!$B$1:$H$463,MATCH(C$2,Miljövärden!$B$1:$H$1,0),FALSE)</f>
        <v>6.7963200000000001E-2</v>
      </c>
      <c r="D398">
        <f>VLOOKUP($B398,Miljövärden!$B$1:$H$463,MATCH(D$2,Miljövärden!$B$1:$H$1,0),FALSE)</f>
        <v>35.064900000000002</v>
      </c>
      <c r="E398">
        <f>VLOOKUP($B398,Miljövärden!$B$1:$H$463,MATCH(E$2,Miljövärden!$B$1:$H$1,0),FALSE)</f>
        <v>3.6765699999999999</v>
      </c>
      <c r="F398">
        <f>VLOOKUP($B398,Miljövärden!$B$1:$H$463,MATCH(F$2,Miljövärden!$B$1:$H$1,0),FALSE)</f>
        <v>4.8848399999999997E-3</v>
      </c>
      <c r="G398" t="str">
        <f>VLOOKUP($B398,Miljövärden!$B$1:$H$463,MATCH(G$2,Miljövärden!$B$1:$H$1,0),FALSE)</f>
        <v>Ja</v>
      </c>
      <c r="H398" s="7" t="str">
        <f>VLOOKUP($B398,Miljövärden!$B$1:$H$463,MATCH(H$2,Miljövärden!$B$1:$H$1,0),FALSE)</f>
        <v>Ja</v>
      </c>
      <c r="P398" s="17" t="str">
        <f t="shared" si="12"/>
        <v>ja</v>
      </c>
      <c r="R398">
        <f t="shared" si="13"/>
        <v>354</v>
      </c>
    </row>
    <row r="399" spans="1:18" x14ac:dyDescent="0.25">
      <c r="A399" s="2" t="s">
        <v>598</v>
      </c>
      <c r="B399" s="2" t="s">
        <v>600</v>
      </c>
      <c r="C399">
        <f>VLOOKUP($B399,Miljövärden!$B$1:$H$463,MATCH(C$2,Miljövärden!$B$1:$H$1,0),FALSE)</f>
        <v>0.20488999999999999</v>
      </c>
      <c r="D399">
        <f>VLOOKUP($B399,Miljövärden!$B$1:$H$463,MATCH(D$2,Miljövärden!$B$1:$H$1,0),FALSE)</f>
        <v>9.0132499999999993</v>
      </c>
      <c r="E399">
        <f>VLOOKUP($B399,Miljövärden!$B$1:$H$463,MATCH(E$2,Miljövärden!$B$1:$H$1,0),FALSE)</f>
        <v>19.311499999999999</v>
      </c>
      <c r="F399">
        <f>VLOOKUP($B399,Miljövärden!$B$1:$H$463,MATCH(F$2,Miljövärden!$B$1:$H$1,0),FALSE)</f>
        <v>9.6683700000000001E-4</v>
      </c>
      <c r="G399" t="str">
        <f>VLOOKUP($B399,Miljövärden!$B$1:$H$463,MATCH(G$2,Miljövärden!$B$1:$H$1,0),FALSE)</f>
        <v>Ja</v>
      </c>
      <c r="H399" s="7" t="str">
        <f>VLOOKUP($B399,Miljövärden!$B$1:$H$463,MATCH(H$2,Miljövärden!$B$1:$H$1,0),FALSE)</f>
        <v>Ja</v>
      </c>
      <c r="P399" s="17" t="str">
        <f t="shared" si="12"/>
        <v>ja</v>
      </c>
      <c r="R399">
        <f t="shared" si="13"/>
        <v>355</v>
      </c>
    </row>
    <row r="400" spans="1:18" x14ac:dyDescent="0.25">
      <c r="A400" s="2" t="s">
        <v>598</v>
      </c>
      <c r="B400" s="2" t="s">
        <v>601</v>
      </c>
      <c r="C400">
        <f>VLOOKUP($B400,Miljövärden!$B$1:$H$463,MATCH(C$2,Miljövärden!$B$1:$H$1,0),FALSE)</f>
        <v>0.20827200000000001</v>
      </c>
      <c r="D400">
        <f>VLOOKUP($B400,Miljövärden!$B$1:$H$463,MATCH(D$2,Miljövärden!$B$1:$H$1,0),FALSE)</f>
        <v>11.2064</v>
      </c>
      <c r="E400">
        <f>VLOOKUP($B400,Miljövärden!$B$1:$H$463,MATCH(E$2,Miljövärden!$B$1:$H$1,0),FALSE)</f>
        <v>21.195</v>
      </c>
      <c r="F400">
        <f>VLOOKUP($B400,Miljövärden!$B$1:$H$463,MATCH(F$2,Miljövärden!$B$1:$H$1,0),FALSE)</f>
        <v>4.0483100000000003E-3</v>
      </c>
      <c r="G400" t="str">
        <f>VLOOKUP($B400,Miljövärden!$B$1:$H$463,MATCH(G$2,Miljövärden!$B$1:$H$1,0),FALSE)</f>
        <v>Ja</v>
      </c>
      <c r="H400" s="7" t="str">
        <f>VLOOKUP($B400,Miljövärden!$B$1:$H$463,MATCH(H$2,Miljövärden!$B$1:$H$1,0),FALSE)</f>
        <v>Ja</v>
      </c>
      <c r="P400" s="17" t="str">
        <f t="shared" si="12"/>
        <v>ja</v>
      </c>
      <c r="R400">
        <f t="shared" si="13"/>
        <v>356</v>
      </c>
    </row>
    <row r="401" spans="1:18" x14ac:dyDescent="0.25">
      <c r="A401" s="2" t="s">
        <v>598</v>
      </c>
      <c r="B401" s="2" t="s">
        <v>602</v>
      </c>
      <c r="C401">
        <f>VLOOKUP($B401,Miljövärden!$B$1:$H$463,MATCH(C$2,Miljövärden!$B$1:$H$1,0),FALSE)</f>
        <v>0.13209699999999999</v>
      </c>
      <c r="D401">
        <f>VLOOKUP($B401,Miljövärden!$B$1:$H$463,MATCH(D$2,Miljövärden!$B$1:$H$1,0),FALSE)</f>
        <v>29.177099999999999</v>
      </c>
      <c r="E401">
        <f>VLOOKUP($B401,Miljövärden!$B$1:$H$463,MATCH(E$2,Miljövärden!$B$1:$H$1,0),FALSE)</f>
        <v>4.0112399999999999</v>
      </c>
      <c r="F401">
        <f>VLOOKUP($B401,Miljövärden!$B$1:$H$463,MATCH(F$2,Miljövärden!$B$1:$H$1,0),FALSE)</f>
        <v>3.2397300000000001E-3</v>
      </c>
      <c r="G401" t="str">
        <f>VLOOKUP($B401,Miljövärden!$B$1:$H$463,MATCH(G$2,Miljövärden!$B$1:$H$1,0),FALSE)</f>
        <v>Ja</v>
      </c>
      <c r="H401" s="7" t="str">
        <f>VLOOKUP($B401,Miljövärden!$B$1:$H$463,MATCH(H$2,Miljövärden!$B$1:$H$1,0),FALSE)</f>
        <v>Ja</v>
      </c>
      <c r="P401" s="17" t="str">
        <f t="shared" si="12"/>
        <v>ja</v>
      </c>
      <c r="R401">
        <f t="shared" si="13"/>
        <v>357</v>
      </c>
    </row>
    <row r="402" spans="1:18" x14ac:dyDescent="0.25">
      <c r="A402" s="2" t="s">
        <v>603</v>
      </c>
      <c r="B402" s="2" t="s">
        <v>604</v>
      </c>
      <c r="C402">
        <f>VLOOKUP($B402,Miljövärden!$B$1:$H$463,MATCH(C$2,Miljövärden!$B$1:$H$1,0),FALSE)</f>
        <v>0.120266</v>
      </c>
      <c r="D402">
        <f>VLOOKUP($B402,Miljövärden!$B$1:$H$463,MATCH(D$2,Miljövärden!$B$1:$H$1,0),FALSE)</f>
        <v>24.289000000000001</v>
      </c>
      <c r="E402">
        <f>VLOOKUP($B402,Miljövärden!$B$1:$H$463,MATCH(E$2,Miljövärden!$B$1:$H$1,0),FALSE)</f>
        <v>8.8466199999999997</v>
      </c>
      <c r="F402">
        <f>VLOOKUP($B402,Miljövärden!$B$1:$H$463,MATCH(F$2,Miljövärden!$B$1:$H$1,0),FALSE)</f>
        <v>1.56875E-2</v>
      </c>
      <c r="G402" t="str">
        <f>VLOOKUP($B402,Miljövärden!$B$1:$H$463,MATCH(G$2,Miljövärden!$B$1:$H$1,0),FALSE)</f>
        <v>Ja</v>
      </c>
      <c r="H402" s="7" t="str">
        <f>VLOOKUP($B402,Miljövärden!$B$1:$H$463,MATCH(H$2,Miljövärden!$B$1:$H$1,0),FALSE)</f>
        <v>Ja</v>
      </c>
      <c r="P402" s="17" t="str">
        <f t="shared" si="12"/>
        <v>ja</v>
      </c>
      <c r="R402">
        <f t="shared" si="13"/>
        <v>358</v>
      </c>
    </row>
    <row r="403" spans="1:18" x14ac:dyDescent="0.25">
      <c r="A403" s="2" t="s">
        <v>605</v>
      </c>
      <c r="B403" s="2" t="s">
        <v>606</v>
      </c>
      <c r="C403">
        <f>VLOOKUP($B403,Miljövärden!$B$1:$H$463,MATCH(C$2,Miljövärden!$B$1:$H$1,0),FALSE)</f>
        <v>0.14804300000000001</v>
      </c>
      <c r="D403">
        <f>VLOOKUP($B403,Miljövärden!$B$1:$H$463,MATCH(D$2,Miljövärden!$B$1:$H$1,0),FALSE)</f>
        <v>29.2242</v>
      </c>
      <c r="E403">
        <f>VLOOKUP($B403,Miljövärden!$B$1:$H$463,MATCH(E$2,Miljövärden!$B$1:$H$1,0),FALSE)</f>
        <v>8.0210799999999995</v>
      </c>
      <c r="F403">
        <f>VLOOKUP($B403,Miljövärden!$B$1:$H$463,MATCH(F$2,Miljövärden!$B$1:$H$1,0),FALSE)</f>
        <v>3.2773999999999998E-2</v>
      </c>
      <c r="G403" t="str">
        <f>VLOOKUP($B403,Miljövärden!$B$1:$H$463,MATCH(G$2,Miljövärden!$B$1:$H$1,0),FALSE)</f>
        <v>Nej</v>
      </c>
      <c r="H403" s="7" t="str">
        <f>VLOOKUP($B403,Miljövärden!$B$1:$H$463,MATCH(H$2,Miljövärden!$B$1:$H$1,0),FALSE)</f>
        <v>Ja</v>
      </c>
      <c r="P403" s="17" t="str">
        <f t="shared" si="12"/>
        <v>ja</v>
      </c>
      <c r="R403">
        <f t="shared" si="13"/>
        <v>359</v>
      </c>
    </row>
    <row r="404" spans="1:18" x14ac:dyDescent="0.25">
      <c r="A404" s="2" t="s">
        <v>608</v>
      </c>
      <c r="B404" s="2" t="s">
        <v>609</v>
      </c>
      <c r="C404">
        <f>VLOOKUP($B404,Miljövärden!$B$1:$H$463,MATCH(C$2,Miljövärden!$B$1:$H$1,0),FALSE)</f>
        <v>0.19289500000000001</v>
      </c>
      <c r="D404">
        <f>VLOOKUP($B404,Miljövärden!$B$1:$H$463,MATCH(D$2,Miljövärden!$B$1:$H$1,0),FALSE)</f>
        <v>11.8467</v>
      </c>
      <c r="E404">
        <f>VLOOKUP($B404,Miljövärden!$B$1:$H$463,MATCH(E$2,Miljövärden!$B$1:$H$1,0),FALSE)</f>
        <v>8.6407600000000002</v>
      </c>
      <c r="F404">
        <f>VLOOKUP($B404,Miljövärden!$B$1:$H$463,MATCH(F$2,Miljövärden!$B$1:$H$1,0),FALSE)</f>
        <v>1.13156E-3</v>
      </c>
      <c r="G404" t="str">
        <f>VLOOKUP($B404,Miljövärden!$B$1:$H$463,MATCH(G$2,Miljövärden!$B$1:$H$1,0),FALSE)</f>
        <v>Ja</v>
      </c>
      <c r="H404" s="7" t="str">
        <f>VLOOKUP($B404,Miljövärden!$B$1:$H$463,MATCH(H$2,Miljövärden!$B$1:$H$1,0),FALSE)</f>
        <v>Ja</v>
      </c>
      <c r="P404" s="17" t="str">
        <f t="shared" si="12"/>
        <v>ja</v>
      </c>
      <c r="R404">
        <f t="shared" si="13"/>
        <v>360</v>
      </c>
    </row>
    <row r="405" spans="1:18" x14ac:dyDescent="0.25">
      <c r="A405" s="2" t="s">
        <v>608</v>
      </c>
      <c r="B405" s="2" t="s">
        <v>610</v>
      </c>
      <c r="C405">
        <f>VLOOKUP($B405,Miljövärden!$B$1:$H$463,MATCH(C$2,Miljövärden!$B$1:$H$1,0),FALSE)</f>
        <v>0.354269</v>
      </c>
      <c r="D405">
        <f>VLOOKUP($B405,Miljövärden!$B$1:$H$463,MATCH(D$2,Miljövärden!$B$1:$H$1,0),FALSE)</f>
        <v>11.894299999999999</v>
      </c>
      <c r="E405">
        <f>VLOOKUP($B405,Miljövärden!$B$1:$H$463,MATCH(E$2,Miljövärden!$B$1:$H$1,0),FALSE)</f>
        <v>7.2917899999999998</v>
      </c>
      <c r="F405">
        <f>VLOOKUP($B405,Miljövärden!$B$1:$H$463,MATCH(F$2,Miljövärden!$B$1:$H$1,0),FALSE)</f>
        <v>7.1239099999999998E-3</v>
      </c>
      <c r="G405" t="str">
        <f>VLOOKUP($B405,Miljövärden!$B$1:$H$463,MATCH(G$2,Miljövärden!$B$1:$H$1,0),FALSE)</f>
        <v>Ja</v>
      </c>
      <c r="H405" s="7" t="str">
        <f>VLOOKUP($B405,Miljövärden!$B$1:$H$463,MATCH(H$2,Miljövärden!$B$1:$H$1,0),FALSE)</f>
        <v>Ja</v>
      </c>
      <c r="P405" s="17" t="str">
        <f t="shared" si="12"/>
        <v>ja</v>
      </c>
      <c r="R405">
        <f t="shared" si="13"/>
        <v>361</v>
      </c>
    </row>
    <row r="406" spans="1:18" x14ac:dyDescent="0.25">
      <c r="A406" s="2" t="s">
        <v>608</v>
      </c>
      <c r="B406" s="2" t="s">
        <v>611</v>
      </c>
      <c r="C406">
        <f>VLOOKUP($B406,Miljövärden!$B$1:$H$463,MATCH(C$2,Miljövärden!$B$1:$H$1,0),FALSE)</f>
        <v>0.28936600000000001</v>
      </c>
      <c r="D406">
        <f>VLOOKUP($B406,Miljövärden!$B$1:$H$463,MATCH(D$2,Miljövärden!$B$1:$H$1,0),FALSE)</f>
        <v>39.445300000000003</v>
      </c>
      <c r="E406">
        <f>VLOOKUP($B406,Miljövärden!$B$1:$H$463,MATCH(E$2,Miljövärden!$B$1:$H$1,0),FALSE)</f>
        <v>16.596599999999999</v>
      </c>
      <c r="F406">
        <f>VLOOKUP($B406,Miljövärden!$B$1:$H$463,MATCH(F$2,Miljövärden!$B$1:$H$1,0),FALSE)</f>
        <v>7.6613399999999998E-2</v>
      </c>
      <c r="G406" t="str">
        <f>VLOOKUP($B406,Miljövärden!$B$1:$H$463,MATCH(G$2,Miljövärden!$B$1:$H$1,0),FALSE)</f>
        <v>Ja</v>
      </c>
      <c r="H406" s="7" t="str">
        <f>VLOOKUP($B406,Miljövärden!$B$1:$H$463,MATCH(H$2,Miljövärden!$B$1:$H$1,0),FALSE)</f>
        <v>Ja</v>
      </c>
      <c r="P406" s="17" t="str">
        <f t="shared" si="12"/>
        <v>ja</v>
      </c>
      <c r="R406">
        <f t="shared" si="13"/>
        <v>362</v>
      </c>
    </row>
    <row r="407" spans="1:18" x14ac:dyDescent="0.25">
      <c r="A407" s="2" t="s">
        <v>608</v>
      </c>
      <c r="B407" s="2" t="s">
        <v>612</v>
      </c>
      <c r="C407">
        <f>VLOOKUP($B407,Miljövärden!$B$1:$H$463,MATCH(C$2,Miljövärden!$B$1:$H$1,0),FALSE)</f>
        <v>0.17296900000000001</v>
      </c>
      <c r="D407">
        <f>VLOOKUP($B407,Miljövärden!$B$1:$H$463,MATCH(D$2,Miljövärden!$B$1:$H$1,0),FALSE)</f>
        <v>36.257800000000003</v>
      </c>
      <c r="E407">
        <f>VLOOKUP($B407,Miljövärden!$B$1:$H$463,MATCH(E$2,Miljövärden!$B$1:$H$1,0),FALSE)</f>
        <v>5.9568700000000003</v>
      </c>
      <c r="F407">
        <f>VLOOKUP($B407,Miljövärden!$B$1:$H$463,MATCH(F$2,Miljövärden!$B$1:$H$1,0),FALSE)</f>
        <v>6.7666500000000004E-2</v>
      </c>
      <c r="G407" t="str">
        <f>VLOOKUP($B407,Miljövärden!$B$1:$H$463,MATCH(G$2,Miljövärden!$B$1:$H$1,0),FALSE)</f>
        <v>Ja</v>
      </c>
      <c r="H407" s="7" t="str">
        <f>VLOOKUP($B407,Miljövärden!$B$1:$H$463,MATCH(H$2,Miljövärden!$B$1:$H$1,0),FALSE)</f>
        <v>Ja</v>
      </c>
      <c r="P407" s="17" t="str">
        <f t="shared" si="12"/>
        <v>ja</v>
      </c>
      <c r="R407">
        <f t="shared" si="13"/>
        <v>363</v>
      </c>
    </row>
    <row r="408" spans="1:18" x14ac:dyDescent="0.25">
      <c r="A408" s="2" t="s">
        <v>608</v>
      </c>
      <c r="B408" s="2" t="s">
        <v>613</v>
      </c>
      <c r="C408">
        <f>VLOOKUP($B408,Miljövärden!$B$1:$H$463,MATCH(C$2,Miljövärden!$B$1:$H$1,0),FALSE)</f>
        <v>0.21776999999999999</v>
      </c>
      <c r="D408">
        <f>VLOOKUP($B408,Miljövärden!$B$1:$H$463,MATCH(D$2,Miljövärden!$B$1:$H$1,0),FALSE)</f>
        <v>13.561299999999999</v>
      </c>
      <c r="E408">
        <f>VLOOKUP($B408,Miljövärden!$B$1:$H$463,MATCH(E$2,Miljövärden!$B$1:$H$1,0),FALSE)</f>
        <v>17.752400000000002</v>
      </c>
      <c r="F408">
        <f>VLOOKUP($B408,Miljövärden!$B$1:$H$463,MATCH(F$2,Miljövärden!$B$1:$H$1,0),FALSE)</f>
        <v>1.55122E-2</v>
      </c>
      <c r="G408" t="str">
        <f>VLOOKUP($B408,Miljövärden!$B$1:$H$463,MATCH(G$2,Miljövärden!$B$1:$H$1,0),FALSE)</f>
        <v>Ja</v>
      </c>
      <c r="H408" s="7" t="str">
        <f>VLOOKUP($B408,Miljövärden!$B$1:$H$463,MATCH(H$2,Miljövärden!$B$1:$H$1,0),FALSE)</f>
        <v>Ja</v>
      </c>
      <c r="P408" s="17" t="str">
        <f t="shared" si="12"/>
        <v>ja</v>
      </c>
      <c r="R408">
        <f t="shared" si="13"/>
        <v>364</v>
      </c>
    </row>
    <row r="409" spans="1:18" x14ac:dyDescent="0.25">
      <c r="A409" s="2" t="s">
        <v>608</v>
      </c>
      <c r="B409" s="2" t="s">
        <v>614</v>
      </c>
      <c r="C409">
        <f>VLOOKUP($B409,Miljövärden!$B$1:$H$463,MATCH(C$2,Miljövärden!$B$1:$H$1,0),FALSE)</f>
        <v>0.225465</v>
      </c>
      <c r="D409">
        <f>VLOOKUP($B409,Miljövärden!$B$1:$H$463,MATCH(D$2,Miljövärden!$B$1:$H$1,0),FALSE)</f>
        <v>62.4696</v>
      </c>
      <c r="E409">
        <f>VLOOKUP($B409,Miljövärden!$B$1:$H$463,MATCH(E$2,Miljövärden!$B$1:$H$1,0),FALSE)</f>
        <v>11.0128</v>
      </c>
      <c r="F409">
        <f>VLOOKUP($B409,Miljövärden!$B$1:$H$463,MATCH(F$2,Miljövärden!$B$1:$H$1,0),FALSE)</f>
        <v>2.9847499999999999E-2</v>
      </c>
      <c r="G409" t="str">
        <f>VLOOKUP($B409,Miljövärden!$B$1:$H$463,MATCH(G$2,Miljövärden!$B$1:$H$1,0),FALSE)</f>
        <v>Ja</v>
      </c>
      <c r="H409" s="7" t="str">
        <f>VLOOKUP($B409,Miljövärden!$B$1:$H$463,MATCH(H$2,Miljövärden!$B$1:$H$1,0),FALSE)</f>
        <v>Ja</v>
      </c>
      <c r="P409" s="17" t="str">
        <f t="shared" si="12"/>
        <v>ja</v>
      </c>
      <c r="R409">
        <f t="shared" si="13"/>
        <v>365</v>
      </c>
    </row>
    <row r="410" spans="1:18" x14ac:dyDescent="0.25">
      <c r="A410" s="2" t="s">
        <v>608</v>
      </c>
      <c r="B410" s="2" t="s">
        <v>615</v>
      </c>
      <c r="C410">
        <f>VLOOKUP($B410,Miljövärden!$B$1:$H$463,MATCH(C$2,Miljövärden!$B$1:$H$1,0),FALSE)</f>
        <v>0.14875099999999999</v>
      </c>
      <c r="D410">
        <f>VLOOKUP($B410,Miljövärden!$B$1:$H$463,MATCH(D$2,Miljövärden!$B$1:$H$1,0),FALSE)</f>
        <v>40.656199999999998</v>
      </c>
      <c r="E410">
        <f>VLOOKUP($B410,Miljövärden!$B$1:$H$463,MATCH(E$2,Miljövärden!$B$1:$H$1,0),FALSE)</f>
        <v>7.7852100000000002</v>
      </c>
      <c r="F410">
        <f>VLOOKUP($B410,Miljövärden!$B$1:$H$463,MATCH(F$2,Miljövärden!$B$1:$H$1,0),FALSE)</f>
        <v>2.76399E-3</v>
      </c>
      <c r="G410" t="str">
        <f>VLOOKUP($B410,Miljövärden!$B$1:$H$463,MATCH(G$2,Miljövärden!$B$1:$H$1,0),FALSE)</f>
        <v>Ja</v>
      </c>
      <c r="H410" s="7" t="str">
        <f>VLOOKUP($B410,Miljövärden!$B$1:$H$463,MATCH(H$2,Miljövärden!$B$1:$H$1,0),FALSE)</f>
        <v>Ja</v>
      </c>
      <c r="P410" s="17" t="str">
        <f t="shared" si="12"/>
        <v>ja</v>
      </c>
      <c r="R410">
        <f t="shared" si="13"/>
        <v>366</v>
      </c>
    </row>
    <row r="411" spans="1:18" x14ac:dyDescent="0.25">
      <c r="P411" s="17" t="str">
        <f t="shared" si="12"/>
        <v>nej</v>
      </c>
      <c r="R411">
        <f t="shared" si="13"/>
        <v>366</v>
      </c>
    </row>
    <row r="412" spans="1:18" x14ac:dyDescent="0.25">
      <c r="P412" s="17" t="str">
        <f t="shared" si="12"/>
        <v>nej</v>
      </c>
      <c r="R412">
        <f t="shared" si="13"/>
        <v>366</v>
      </c>
    </row>
    <row r="413" spans="1:18" x14ac:dyDescent="0.25">
      <c r="P413" s="17" t="str">
        <f t="shared" si="12"/>
        <v>nej</v>
      </c>
      <c r="R413">
        <f t="shared" si="13"/>
        <v>366</v>
      </c>
    </row>
    <row r="414" spans="1:18" x14ac:dyDescent="0.25">
      <c r="P414" s="17" t="str">
        <f t="shared" si="12"/>
        <v>nej</v>
      </c>
      <c r="R414">
        <f t="shared" si="13"/>
        <v>366</v>
      </c>
    </row>
    <row r="415" spans="1:18" x14ac:dyDescent="0.25">
      <c r="P415" s="17" t="str">
        <f t="shared" si="12"/>
        <v>nej</v>
      </c>
      <c r="R415">
        <f t="shared" si="13"/>
        <v>366</v>
      </c>
    </row>
    <row r="416" spans="1:18" x14ac:dyDescent="0.25">
      <c r="P416" s="17" t="str">
        <f t="shared" si="12"/>
        <v>nej</v>
      </c>
      <c r="R416">
        <f t="shared" si="13"/>
        <v>366</v>
      </c>
    </row>
    <row r="417" spans="16:18" x14ac:dyDescent="0.25">
      <c r="P417" s="17" t="str">
        <f t="shared" si="12"/>
        <v>nej</v>
      </c>
      <c r="R417">
        <f t="shared" si="13"/>
        <v>366</v>
      </c>
    </row>
    <row r="418" spans="16:18" x14ac:dyDescent="0.25">
      <c r="P418" s="17" t="str">
        <f t="shared" si="12"/>
        <v>nej</v>
      </c>
      <c r="R418">
        <f t="shared" si="13"/>
        <v>366</v>
      </c>
    </row>
    <row r="419" spans="16:18" x14ac:dyDescent="0.25">
      <c r="P419" s="17" t="str">
        <f t="shared" si="12"/>
        <v>nej</v>
      </c>
      <c r="R419">
        <f t="shared" si="13"/>
        <v>366</v>
      </c>
    </row>
    <row r="420" spans="16:18" x14ac:dyDescent="0.25">
      <c r="P420" s="17" t="str">
        <f t="shared" si="12"/>
        <v>nej</v>
      </c>
      <c r="R420">
        <f t="shared" si="13"/>
        <v>366</v>
      </c>
    </row>
    <row r="421" spans="16:18" x14ac:dyDescent="0.25">
      <c r="P421" s="17" t="str">
        <f t="shared" si="12"/>
        <v>nej</v>
      </c>
      <c r="R421">
        <f t="shared" si="13"/>
        <v>366</v>
      </c>
    </row>
    <row r="422" spans="16:18" x14ac:dyDescent="0.25">
      <c r="P422" s="17" t="str">
        <f t="shared" si="12"/>
        <v>nej</v>
      </c>
      <c r="R422">
        <f t="shared" si="13"/>
        <v>366</v>
      </c>
    </row>
    <row r="423" spans="16:18" x14ac:dyDescent="0.25">
      <c r="P423" s="17" t="str">
        <f t="shared" si="12"/>
        <v>nej</v>
      </c>
      <c r="R423">
        <f t="shared" si="13"/>
        <v>366</v>
      </c>
    </row>
    <row r="424" spans="16:18" x14ac:dyDescent="0.25">
      <c r="P424" s="17" t="str">
        <f t="shared" si="12"/>
        <v>nej</v>
      </c>
      <c r="R424">
        <f t="shared" si="13"/>
        <v>366</v>
      </c>
    </row>
    <row r="425" spans="16:18" x14ac:dyDescent="0.25">
      <c r="P425" s="17" t="str">
        <f t="shared" si="12"/>
        <v>nej</v>
      </c>
      <c r="R425">
        <f t="shared" si="13"/>
        <v>366</v>
      </c>
    </row>
    <row r="426" spans="16:18" x14ac:dyDescent="0.25">
      <c r="P426" s="17" t="str">
        <f t="shared" si="12"/>
        <v>nej</v>
      </c>
      <c r="R426">
        <f t="shared" si="13"/>
        <v>366</v>
      </c>
    </row>
    <row r="427" spans="16:18" x14ac:dyDescent="0.25">
      <c r="P427" s="17" t="str">
        <f t="shared" si="12"/>
        <v>nej</v>
      </c>
      <c r="R427">
        <f t="shared" si="13"/>
        <v>366</v>
      </c>
    </row>
    <row r="428" spans="16:18" x14ac:dyDescent="0.25">
      <c r="P428" s="17" t="str">
        <f t="shared" si="12"/>
        <v>nej</v>
      </c>
      <c r="R428">
        <f t="shared" si="13"/>
        <v>366</v>
      </c>
    </row>
    <row r="429" spans="16:18" x14ac:dyDescent="0.25">
      <c r="P429" s="17" t="str">
        <f t="shared" si="12"/>
        <v>nej</v>
      </c>
      <c r="R429">
        <f t="shared" si="13"/>
        <v>366</v>
      </c>
    </row>
    <row r="430" spans="16:18" x14ac:dyDescent="0.25">
      <c r="P430" s="17" t="str">
        <f t="shared" si="12"/>
        <v>nej</v>
      </c>
      <c r="R430">
        <f t="shared" si="13"/>
        <v>366</v>
      </c>
    </row>
    <row r="431" spans="16:18" x14ac:dyDescent="0.25">
      <c r="P431" s="17" t="str">
        <f t="shared" si="12"/>
        <v>nej</v>
      </c>
      <c r="R431">
        <f t="shared" si="13"/>
        <v>366</v>
      </c>
    </row>
    <row r="432" spans="16:18" x14ac:dyDescent="0.25">
      <c r="P432" s="17" t="str">
        <f t="shared" si="12"/>
        <v>nej</v>
      </c>
      <c r="R432">
        <f t="shared" si="13"/>
        <v>366</v>
      </c>
    </row>
    <row r="433" spans="16:18" x14ac:dyDescent="0.25">
      <c r="P433" s="17" t="str">
        <f t="shared" si="12"/>
        <v>nej</v>
      </c>
      <c r="R433">
        <f t="shared" si="13"/>
        <v>366</v>
      </c>
    </row>
    <row r="434" spans="16:18" x14ac:dyDescent="0.25">
      <c r="P434" s="17" t="str">
        <f t="shared" si="12"/>
        <v>nej</v>
      </c>
      <c r="R434">
        <f t="shared" si="13"/>
        <v>366</v>
      </c>
    </row>
    <row r="435" spans="16:18" x14ac:dyDescent="0.25">
      <c r="P435" s="17" t="str">
        <f t="shared" si="12"/>
        <v>nej</v>
      </c>
      <c r="R435">
        <f t="shared" si="13"/>
        <v>366</v>
      </c>
    </row>
    <row r="436" spans="16:18" x14ac:dyDescent="0.25">
      <c r="P436" s="17" t="str">
        <f t="shared" si="12"/>
        <v>nej</v>
      </c>
      <c r="R436">
        <f t="shared" si="13"/>
        <v>366</v>
      </c>
    </row>
    <row r="437" spans="16:18" x14ac:dyDescent="0.25">
      <c r="P437" s="17" t="str">
        <f t="shared" si="12"/>
        <v>nej</v>
      </c>
      <c r="R437">
        <f t="shared" si="13"/>
        <v>366</v>
      </c>
    </row>
    <row r="438" spans="16:18" x14ac:dyDescent="0.25">
      <c r="P438" s="17" t="str">
        <f t="shared" si="12"/>
        <v>nej</v>
      </c>
      <c r="R438">
        <f t="shared" si="13"/>
        <v>366</v>
      </c>
    </row>
    <row r="439" spans="16:18" x14ac:dyDescent="0.25">
      <c r="P439" s="17" t="str">
        <f t="shared" si="12"/>
        <v>nej</v>
      </c>
      <c r="R439">
        <f t="shared" si="13"/>
        <v>366</v>
      </c>
    </row>
    <row r="440" spans="16:18" x14ac:dyDescent="0.25">
      <c r="P440" s="17" t="str">
        <f t="shared" si="12"/>
        <v>nej</v>
      </c>
      <c r="R440">
        <f t="shared" si="13"/>
        <v>366</v>
      </c>
    </row>
    <row r="441" spans="16:18" x14ac:dyDescent="0.25">
      <c r="P441" s="17" t="str">
        <f t="shared" si="12"/>
        <v>nej</v>
      </c>
      <c r="R441">
        <f t="shared" si="13"/>
        <v>366</v>
      </c>
    </row>
    <row r="442" spans="16:18" x14ac:dyDescent="0.25">
      <c r="P442" s="17" t="str">
        <f t="shared" si="12"/>
        <v>nej</v>
      </c>
      <c r="R442">
        <f t="shared" si="13"/>
        <v>366</v>
      </c>
    </row>
    <row r="443" spans="16:18" x14ac:dyDescent="0.25">
      <c r="P443" s="17" t="str">
        <f t="shared" si="12"/>
        <v>nej</v>
      </c>
      <c r="R443">
        <f t="shared" si="13"/>
        <v>366</v>
      </c>
    </row>
    <row r="444" spans="16:18" x14ac:dyDescent="0.25">
      <c r="P444" s="17" t="str">
        <f t="shared" si="12"/>
        <v>nej</v>
      </c>
      <c r="R444">
        <f t="shared" si="13"/>
        <v>366</v>
      </c>
    </row>
    <row r="445" spans="16:18" x14ac:dyDescent="0.25">
      <c r="P445" s="17" t="str">
        <f t="shared" si="12"/>
        <v>nej</v>
      </c>
      <c r="R445">
        <f t="shared" si="13"/>
        <v>366</v>
      </c>
    </row>
    <row r="446" spans="16:18" x14ac:dyDescent="0.25">
      <c r="P446" s="17" t="str">
        <f t="shared" si="12"/>
        <v>nej</v>
      </c>
      <c r="R446">
        <f t="shared" si="13"/>
        <v>366</v>
      </c>
    </row>
    <row r="447" spans="16:18" x14ac:dyDescent="0.25">
      <c r="P447" s="17" t="str">
        <f t="shared" si="12"/>
        <v>nej</v>
      </c>
      <c r="R447">
        <f t="shared" si="13"/>
        <v>366</v>
      </c>
    </row>
    <row r="448" spans="16:18" x14ac:dyDescent="0.25">
      <c r="P448" s="17" t="str">
        <f t="shared" si="12"/>
        <v>nej</v>
      </c>
      <c r="R448">
        <f t="shared" si="13"/>
        <v>366</v>
      </c>
    </row>
    <row r="449" spans="16:18" x14ac:dyDescent="0.25">
      <c r="P449" s="17" t="str">
        <f t="shared" si="12"/>
        <v>nej</v>
      </c>
      <c r="R449">
        <f t="shared" si="13"/>
        <v>366</v>
      </c>
    </row>
    <row r="450" spans="16:18" x14ac:dyDescent="0.25">
      <c r="P450" s="17" t="str">
        <f t="shared" si="12"/>
        <v>nej</v>
      </c>
      <c r="R450">
        <f t="shared" si="13"/>
        <v>366</v>
      </c>
    </row>
    <row r="451" spans="16:18" x14ac:dyDescent="0.25">
      <c r="P451" s="17" t="str">
        <f t="shared" ref="P451:P476" si="14">IF(K451="x","nej",
IF(L451="x","ja",
IF(H451="ja","ja","nej")))</f>
        <v>nej</v>
      </c>
      <c r="R451">
        <f t="shared" si="13"/>
        <v>366</v>
      </c>
    </row>
    <row r="452" spans="16:18" x14ac:dyDescent="0.25">
      <c r="P452" s="17" t="str">
        <f t="shared" si="14"/>
        <v>nej</v>
      </c>
      <c r="R452">
        <f t="shared" si="13"/>
        <v>366</v>
      </c>
    </row>
    <row r="453" spans="16:18" x14ac:dyDescent="0.25">
      <c r="P453" s="17" t="str">
        <f t="shared" si="14"/>
        <v>nej</v>
      </c>
      <c r="R453">
        <f t="shared" ref="R453:R476" si="15">IF(ISERROR(P453),R452,IF(P453="ja",R452+1,R452))</f>
        <v>366</v>
      </c>
    </row>
    <row r="454" spans="16:18" x14ac:dyDescent="0.25">
      <c r="P454" s="17" t="str">
        <f t="shared" si="14"/>
        <v>nej</v>
      </c>
      <c r="R454">
        <f t="shared" si="15"/>
        <v>366</v>
      </c>
    </row>
    <row r="455" spans="16:18" x14ac:dyDescent="0.25">
      <c r="P455" s="17" t="str">
        <f t="shared" si="14"/>
        <v>nej</v>
      </c>
      <c r="R455">
        <f t="shared" si="15"/>
        <v>366</v>
      </c>
    </row>
    <row r="456" spans="16:18" x14ac:dyDescent="0.25">
      <c r="P456" s="17" t="str">
        <f t="shared" si="14"/>
        <v>nej</v>
      </c>
      <c r="R456">
        <f t="shared" si="15"/>
        <v>366</v>
      </c>
    </row>
    <row r="457" spans="16:18" x14ac:dyDescent="0.25">
      <c r="P457" s="17" t="str">
        <f t="shared" si="14"/>
        <v>nej</v>
      </c>
      <c r="R457">
        <f t="shared" si="15"/>
        <v>366</v>
      </c>
    </row>
    <row r="458" spans="16:18" x14ac:dyDescent="0.25">
      <c r="P458" s="17" t="str">
        <f t="shared" si="14"/>
        <v>nej</v>
      </c>
      <c r="R458">
        <f t="shared" si="15"/>
        <v>366</v>
      </c>
    </row>
    <row r="459" spans="16:18" x14ac:dyDescent="0.25">
      <c r="P459" s="17" t="str">
        <f t="shared" si="14"/>
        <v>nej</v>
      </c>
      <c r="R459">
        <f t="shared" si="15"/>
        <v>366</v>
      </c>
    </row>
    <row r="460" spans="16:18" x14ac:dyDescent="0.25">
      <c r="P460" s="17" t="str">
        <f t="shared" si="14"/>
        <v>nej</v>
      </c>
      <c r="R460">
        <f t="shared" si="15"/>
        <v>366</v>
      </c>
    </row>
    <row r="461" spans="16:18" x14ac:dyDescent="0.25">
      <c r="P461" s="17" t="str">
        <f t="shared" si="14"/>
        <v>nej</v>
      </c>
      <c r="R461">
        <f t="shared" si="15"/>
        <v>366</v>
      </c>
    </row>
    <row r="462" spans="16:18" x14ac:dyDescent="0.25">
      <c r="P462" s="17" t="str">
        <f t="shared" si="14"/>
        <v>nej</v>
      </c>
      <c r="R462">
        <f t="shared" si="15"/>
        <v>366</v>
      </c>
    </row>
    <row r="463" spans="16:18" x14ac:dyDescent="0.25">
      <c r="P463" s="17" t="str">
        <f t="shared" si="14"/>
        <v>nej</v>
      </c>
      <c r="R463">
        <f t="shared" si="15"/>
        <v>366</v>
      </c>
    </row>
    <row r="464" spans="16:18" x14ac:dyDescent="0.25">
      <c r="P464" s="17" t="str">
        <f t="shared" si="14"/>
        <v>nej</v>
      </c>
      <c r="R464">
        <f t="shared" si="15"/>
        <v>366</v>
      </c>
    </row>
    <row r="465" spans="16:18" x14ac:dyDescent="0.25">
      <c r="P465" s="17" t="str">
        <f t="shared" si="14"/>
        <v>nej</v>
      </c>
      <c r="R465">
        <f t="shared" si="15"/>
        <v>366</v>
      </c>
    </row>
    <row r="466" spans="16:18" x14ac:dyDescent="0.25">
      <c r="P466" s="17" t="str">
        <f t="shared" si="14"/>
        <v>nej</v>
      </c>
      <c r="R466">
        <f t="shared" si="15"/>
        <v>366</v>
      </c>
    </row>
    <row r="467" spans="16:18" x14ac:dyDescent="0.25">
      <c r="P467" s="17" t="str">
        <f t="shared" si="14"/>
        <v>nej</v>
      </c>
      <c r="R467">
        <f t="shared" si="15"/>
        <v>366</v>
      </c>
    </row>
    <row r="468" spans="16:18" x14ac:dyDescent="0.25">
      <c r="P468" s="17" t="str">
        <f t="shared" si="14"/>
        <v>nej</v>
      </c>
      <c r="R468">
        <f t="shared" si="15"/>
        <v>366</v>
      </c>
    </row>
    <row r="469" spans="16:18" x14ac:dyDescent="0.25">
      <c r="P469" s="17" t="str">
        <f t="shared" si="14"/>
        <v>nej</v>
      </c>
      <c r="R469">
        <f t="shared" si="15"/>
        <v>366</v>
      </c>
    </row>
    <row r="470" spans="16:18" x14ac:dyDescent="0.25">
      <c r="P470" s="17" t="str">
        <f t="shared" si="14"/>
        <v>nej</v>
      </c>
      <c r="R470">
        <f t="shared" si="15"/>
        <v>366</v>
      </c>
    </row>
    <row r="471" spans="16:18" x14ac:dyDescent="0.25">
      <c r="P471" s="17" t="str">
        <f t="shared" si="14"/>
        <v>nej</v>
      </c>
      <c r="R471">
        <f t="shared" si="15"/>
        <v>366</v>
      </c>
    </row>
    <row r="472" spans="16:18" x14ac:dyDescent="0.25">
      <c r="P472" s="17" t="str">
        <f t="shared" si="14"/>
        <v>nej</v>
      </c>
      <c r="R472">
        <f t="shared" si="15"/>
        <v>366</v>
      </c>
    </row>
    <row r="473" spans="16:18" x14ac:dyDescent="0.25">
      <c r="P473" s="17" t="str">
        <f t="shared" si="14"/>
        <v>nej</v>
      </c>
      <c r="R473">
        <f t="shared" si="15"/>
        <v>366</v>
      </c>
    </row>
    <row r="474" spans="16:18" x14ac:dyDescent="0.25">
      <c r="P474" s="17" t="str">
        <f t="shared" si="14"/>
        <v>nej</v>
      </c>
      <c r="R474">
        <f t="shared" si="15"/>
        <v>366</v>
      </c>
    </row>
    <row r="475" spans="16:18" x14ac:dyDescent="0.25">
      <c r="P475" s="17" t="str">
        <f t="shared" si="14"/>
        <v>nej</v>
      </c>
      <c r="R475">
        <f t="shared" si="15"/>
        <v>366</v>
      </c>
    </row>
    <row r="476" spans="16:18" x14ac:dyDescent="0.25">
      <c r="P476" s="17" t="str">
        <f t="shared" si="14"/>
        <v>nej</v>
      </c>
      <c r="R476">
        <f t="shared" si="15"/>
        <v>366</v>
      </c>
    </row>
  </sheetData>
  <mergeCells count="1">
    <mergeCell ref="A1:E1"/>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7"/>
  <sheetViews>
    <sheetView workbookViewId="0">
      <selection activeCell="B4" sqref="B4:F4"/>
    </sheetView>
  </sheetViews>
  <sheetFormatPr defaultRowHeight="15" x14ac:dyDescent="0.25"/>
  <cols>
    <col min="1" max="1" width="19.5703125" customWidth="1"/>
    <col min="2" max="2" width="24.28515625" customWidth="1"/>
    <col min="3" max="3" width="31.7109375" customWidth="1"/>
    <col min="4" max="4" width="22.140625" customWidth="1"/>
    <col min="5" max="5" width="27.7109375" customWidth="1"/>
    <col min="6" max="7" width="24.85546875" customWidth="1"/>
  </cols>
  <sheetData>
    <row r="1" spans="1:12" x14ac:dyDescent="0.25">
      <c r="A1" s="20"/>
      <c r="B1" s="18" t="s">
        <v>1036</v>
      </c>
      <c r="C1" s="20"/>
      <c r="D1" s="20"/>
      <c r="E1" s="20"/>
      <c r="F1" s="20"/>
      <c r="G1" s="20"/>
      <c r="H1" s="20"/>
      <c r="I1" s="18"/>
      <c r="J1" s="20"/>
      <c r="K1" s="20"/>
      <c r="L1" s="20"/>
    </row>
    <row r="2" spans="1:12" x14ac:dyDescent="0.25">
      <c r="A2" s="20"/>
      <c r="B2" s="20"/>
      <c r="C2" s="20"/>
      <c r="D2" s="20"/>
      <c r="E2" s="20"/>
      <c r="F2" s="20"/>
      <c r="G2" s="20"/>
      <c r="H2" s="20"/>
      <c r="I2" s="20"/>
      <c r="J2" s="20"/>
      <c r="K2" s="20"/>
      <c r="L2" s="20"/>
    </row>
    <row r="3" spans="1:12" x14ac:dyDescent="0.25">
      <c r="A3" s="22" t="s">
        <v>1037</v>
      </c>
      <c r="B3" s="20"/>
      <c r="C3" s="20"/>
      <c r="D3" s="20"/>
      <c r="E3" s="20"/>
      <c r="F3" s="20"/>
      <c r="G3" s="20"/>
      <c r="H3" s="22"/>
      <c r="I3" s="20"/>
      <c r="J3" s="20"/>
      <c r="K3" s="20"/>
      <c r="L3" s="20"/>
    </row>
    <row r="4" spans="1:12" ht="30" x14ac:dyDescent="0.25">
      <c r="A4" s="19">
        <v>1</v>
      </c>
      <c r="B4" s="18" t="s">
        <v>0</v>
      </c>
      <c r="C4" s="18" t="s">
        <v>1</v>
      </c>
      <c r="D4" s="21" t="s">
        <v>2</v>
      </c>
      <c r="E4" s="21" t="s">
        <v>3</v>
      </c>
      <c r="F4" s="21" t="s">
        <v>4</v>
      </c>
      <c r="G4" s="21" t="s">
        <v>5</v>
      </c>
      <c r="H4" s="19"/>
      <c r="I4" s="18"/>
      <c r="J4" s="18"/>
      <c r="K4" s="21"/>
      <c r="L4" s="21"/>
    </row>
    <row r="5" spans="1:12" x14ac:dyDescent="0.25">
      <c r="A5" s="20">
        <v>2</v>
      </c>
      <c r="B5" t="str">
        <f>IF(ISERROR(INDEX('Miljövärden urval för publ'!$A$2:$AA$475,MATCH($A5,'Miljövärden urval för publ'!$R$2:$R$476,0),1)),"",INDEX('Miljövärden urval för publ'!$A$2:$AA$475,MATCH($A5,'Miljövärden urval för publ'!$R$2:$R$476,0),1))</f>
        <v>Adven Värme AB.</v>
      </c>
      <c r="C5" t="str">
        <f>IF(ISERROR(INDEX('Miljövärden urval för publ'!$A$2:$AA$475,MATCH($A5,'Miljövärden urval för publ'!$R$2:$R$476,0),2)),"",INDEX('Miljövärden urval för publ'!$A$2:$AA$475,MATCH($A5,'Miljövärden urval för publ'!$R$2:$R$476,0),2))</f>
        <v>Bollstabruk</v>
      </c>
      <c r="D5">
        <f>IF(ISERROR(VLOOKUP($C5,'Miljövärden urval för publ'!$B$2:$H$490,MATCH(D$4,'Miljövärden urval för publ'!$B$2:$H$2,0),FALSE)),"",VLOOKUP($C5,'Miljövärden urval för publ'!$B$2:$H$490,MATCH(D$4,'Miljövärden urval för publ'!$B$2:$H$2,0),FALSE))</f>
        <v>0.115134</v>
      </c>
      <c r="E5">
        <f>IF(ISERROR(VLOOKUP($C5,'Miljövärden urval för publ'!$B$2:$H$490,MATCH(E$4,'Miljövärden urval för publ'!$B$2:$H$2,0),FALSE)),"",VLOOKUP($C5,'Miljövärden urval för publ'!$B$2:$H$490,MATCH(E$4,'Miljövärden urval för publ'!$B$2:$H$2,0),FALSE))</f>
        <v>23.396000000000001</v>
      </c>
      <c r="F5">
        <f>IF(ISERROR(VLOOKUP($C5,'Miljövärden urval för publ'!$B$2:$H$490,MATCH(F$4,'Miljövärden urval för publ'!$B$2:$H$2,0),FALSE)),"",VLOOKUP($C5,'Miljövärden urval för publ'!$B$2:$H$490,MATCH(F$4,'Miljövärden urval för publ'!$B$2:$H$2,0),FALSE))</f>
        <v>10.087999999999999</v>
      </c>
      <c r="G5">
        <f>IF(ISERROR(VLOOKUP($C5,'Miljövärden urval för publ'!$B$2:$H$490,MATCH(G$4,'Miljövärden urval för publ'!$B$2:$H$2,0),FALSE)),"",VLOOKUP($C5,'Miljövärden urval för publ'!$B$2:$H$490,MATCH(G$4,'Miljövärden urval för publ'!$B$2:$H$2,0),FALSE))</f>
        <v>8.4688799999999998E-3</v>
      </c>
    </row>
    <row r="6" spans="1:12" x14ac:dyDescent="0.25">
      <c r="A6" s="20">
        <v>3</v>
      </c>
      <c r="B6" t="str">
        <f>IF(ISERROR(INDEX('Miljövärden urval för publ'!$A$2:$AA$475,MATCH($A6,'Miljövärden urval för publ'!$R$2:$R$476,0),1)),"",INDEX('Miljövärden urval för publ'!$A$2:$AA$475,MATCH($A6,'Miljövärden urval för publ'!$R$2:$R$476,0),1))</f>
        <v>Adven Värme AB.</v>
      </c>
      <c r="C6" t="str">
        <f>IF(ISERROR(INDEX('Miljövärden urval för publ'!$A$2:$AA$475,MATCH($A6,'Miljövärden urval för publ'!$R$2:$R$476,0),2)),"",INDEX('Miljövärden urval för publ'!$A$2:$AA$475,MATCH($A6,'Miljövärden urval för publ'!$R$2:$R$476,0),2))</f>
        <v>Bräcke, Enycon</v>
      </c>
      <c r="D6">
        <f>IF(ISERROR(VLOOKUP($C6,'Miljövärden urval för publ'!$B$2:$H$490,MATCH(D$4,'Miljövärden urval för publ'!$B$2:$H$2,0),FALSE)),"",VLOOKUP($C6,'Miljövärden urval för publ'!$B$2:$H$490,MATCH(D$4,'Miljövärden urval för publ'!$B$2:$H$2,0),FALSE))</f>
        <v>0.107959</v>
      </c>
      <c r="E6">
        <f>IF(ISERROR(VLOOKUP($C6,'Miljövärden urval för publ'!$B$2:$H$490,MATCH(E$4,'Miljövärden urval för publ'!$B$2:$H$2,0),FALSE)),"",VLOOKUP($C6,'Miljövärden urval för publ'!$B$2:$H$490,MATCH(E$4,'Miljövärden urval för publ'!$B$2:$H$2,0),FALSE))</f>
        <v>23.503699999999998</v>
      </c>
      <c r="F6">
        <f>IF(ISERROR(VLOOKUP($C6,'Miljövärden urval för publ'!$B$2:$H$490,MATCH(F$4,'Miljövärden urval för publ'!$B$2:$H$2,0),FALSE)),"",VLOOKUP($C6,'Miljövärden urval för publ'!$B$2:$H$490,MATCH(F$4,'Miljövärden urval för publ'!$B$2:$H$2,0),FALSE))</f>
        <v>8.9087800000000001</v>
      </c>
      <c r="G6">
        <f>IF(ISERROR(VLOOKUP($C6,'Miljövärden urval för publ'!$B$2:$H$490,MATCH(G$4,'Miljövärden urval för publ'!$B$2:$H$2,0),FALSE)),"",VLOOKUP($C6,'Miljövärden urval för publ'!$B$2:$H$490,MATCH(G$4,'Miljövärden urval för publ'!$B$2:$H$2,0),FALSE))</f>
        <v>2.2903199999999999E-2</v>
      </c>
    </row>
    <row r="7" spans="1:12" x14ac:dyDescent="0.25">
      <c r="A7" s="20">
        <v>4</v>
      </c>
      <c r="B7" t="str">
        <f>IF(ISERROR(INDEX('Miljövärden urval för publ'!$A$2:$AA$475,MATCH($A7,'Miljövärden urval för publ'!$R$2:$R$476,0),1)),"",INDEX('Miljövärden urval för publ'!$A$2:$AA$475,MATCH($A7,'Miljövärden urval för publ'!$R$2:$R$476,0),1))</f>
        <v>Adven Värme AB.</v>
      </c>
      <c r="C7" t="str">
        <f>IF(ISERROR(INDEX('Miljövärden urval för publ'!$A$2:$AA$475,MATCH($A7,'Miljövärden urval för publ'!$R$2:$R$476,0),2)),"",INDEX('Miljövärden urval för publ'!$A$2:$AA$475,MATCH($A7,'Miljövärden urval för publ'!$R$2:$R$476,0),2))</f>
        <v>Friggesund</v>
      </c>
      <c r="D7">
        <f>IF(ISERROR(VLOOKUP($C7,'Miljövärden urval för publ'!$B$2:$H$490,MATCH(D$4,'Miljövärden urval för publ'!$B$2:$H$2,0),FALSE)),"",VLOOKUP($C7,'Miljövärden urval för publ'!$B$2:$H$490,MATCH(D$4,'Miljövärden urval för publ'!$B$2:$H$2,0),FALSE))</f>
        <v>0.170375</v>
      </c>
      <c r="E7">
        <f>IF(ISERROR(VLOOKUP($C7,'Miljövärden urval för publ'!$B$2:$H$490,MATCH(E$4,'Miljövärden urval för publ'!$B$2:$H$2,0),FALSE)),"",VLOOKUP($C7,'Miljövärden urval för publ'!$B$2:$H$490,MATCH(E$4,'Miljövärden urval för publ'!$B$2:$H$2,0),FALSE))</f>
        <v>40.501800000000003</v>
      </c>
      <c r="F7">
        <f>IF(ISERROR(VLOOKUP($C7,'Miljövärden urval för publ'!$B$2:$H$490,MATCH(F$4,'Miljövärden urval för publ'!$B$2:$H$2,0),FALSE)),"",VLOOKUP($C7,'Miljövärden urval för publ'!$B$2:$H$490,MATCH(F$4,'Miljövärden urval för publ'!$B$2:$H$2,0),FALSE))</f>
        <v>10.433400000000001</v>
      </c>
      <c r="G7">
        <f>IF(ISERROR(VLOOKUP($C7,'Miljövärden urval för publ'!$B$2:$H$490,MATCH(G$4,'Miljövärden urval för publ'!$B$2:$H$2,0),FALSE)),"",VLOOKUP($C7,'Miljövärden urval för publ'!$B$2:$H$490,MATCH(G$4,'Miljövärden urval för publ'!$B$2:$H$2,0),FALSE))</f>
        <v>7.4717000000000006E-2</v>
      </c>
    </row>
    <row r="8" spans="1:12" x14ac:dyDescent="0.25">
      <c r="A8" s="20">
        <v>5</v>
      </c>
      <c r="B8" t="str">
        <f>IF(ISERROR(INDEX('Miljövärden urval för publ'!$A$2:$AA$475,MATCH($A8,'Miljövärden urval för publ'!$R$2:$R$476,0),1)),"",INDEX('Miljövärden urval för publ'!$A$2:$AA$475,MATCH($A8,'Miljövärden urval för publ'!$R$2:$R$476,0),1))</f>
        <v>Adven Värme AB.</v>
      </c>
      <c r="C8" t="str">
        <f>IF(ISERROR(INDEX('Miljövärden urval för publ'!$A$2:$AA$475,MATCH($A8,'Miljövärden urval för publ'!$R$2:$R$476,0),2)),"",INDEX('Miljövärden urval för publ'!$A$2:$AA$475,MATCH($A8,'Miljövärden urval för publ'!$R$2:$R$476,0),2))</f>
        <v>Funäsdalen</v>
      </c>
      <c r="D8">
        <f>IF(ISERROR(VLOOKUP($C8,'Miljövärden urval för publ'!$B$2:$H$490,MATCH(D$4,'Miljövärden urval för publ'!$B$2:$H$2,0),FALSE)),"",VLOOKUP($C8,'Miljövärden urval för publ'!$B$2:$H$490,MATCH(D$4,'Miljövärden urval för publ'!$B$2:$H$2,0),FALSE))</f>
        <v>9.8153799999999999E-2</v>
      </c>
      <c r="E8">
        <f>IF(ISERROR(VLOOKUP($C8,'Miljövärden urval för publ'!$B$2:$H$490,MATCH(E$4,'Miljövärden urval för publ'!$B$2:$H$2,0),FALSE)),"",VLOOKUP($C8,'Miljövärden urval för publ'!$B$2:$H$490,MATCH(E$4,'Miljövärden urval för publ'!$B$2:$H$2,0),FALSE))</f>
        <v>21.793700000000001</v>
      </c>
      <c r="F8">
        <f>IF(ISERROR(VLOOKUP($C8,'Miljövärden urval för publ'!$B$2:$H$490,MATCH(F$4,'Miljövärden urval för publ'!$B$2:$H$2,0),FALSE)),"",VLOOKUP($C8,'Miljövärden urval för publ'!$B$2:$H$490,MATCH(F$4,'Miljövärden urval för publ'!$B$2:$H$2,0),FALSE))</f>
        <v>10.277900000000001</v>
      </c>
      <c r="G8">
        <f>IF(ISERROR(VLOOKUP($C8,'Miljövärden urval för publ'!$B$2:$H$490,MATCH(G$4,'Miljövärden urval för publ'!$B$2:$H$2,0),FALSE)),"",VLOOKUP($C8,'Miljövärden urval för publ'!$B$2:$H$490,MATCH(G$4,'Miljövärden urval för publ'!$B$2:$H$2,0),FALSE))</f>
        <v>1.0594299999999999E-2</v>
      </c>
    </row>
    <row r="9" spans="1:12" x14ac:dyDescent="0.25">
      <c r="A9" s="20">
        <v>6</v>
      </c>
      <c r="B9" t="str">
        <f>IF(ISERROR(INDEX('Miljövärden urval för publ'!$A$2:$AA$475,MATCH($A9,'Miljövärden urval för publ'!$R$2:$R$476,0),1)),"",INDEX('Miljövärden urval för publ'!$A$2:$AA$475,MATCH($A9,'Miljövärden urval för publ'!$R$2:$R$476,0),1))</f>
        <v>Adven Värme AB.</v>
      </c>
      <c r="C9" t="str">
        <f>IF(ISERROR(INDEX('Miljövärden urval för publ'!$A$2:$AA$475,MATCH($A9,'Miljövärden urval för publ'!$R$2:$R$476,0),2)),"",INDEX('Miljövärden urval för publ'!$A$2:$AA$475,MATCH($A9,'Miljövärden urval för publ'!$R$2:$R$476,0),2))</f>
        <v>Hede</v>
      </c>
      <c r="D9">
        <f>IF(ISERROR(VLOOKUP($C9,'Miljövärden urval för publ'!$B$2:$H$490,MATCH(D$4,'Miljövärden urval för publ'!$B$2:$H$2,0),FALSE)),"",VLOOKUP($C9,'Miljövärden urval för publ'!$B$2:$H$490,MATCH(D$4,'Miljövärden urval för publ'!$B$2:$H$2,0),FALSE))</f>
        <v>9.2602699999999996E-2</v>
      </c>
      <c r="E9">
        <f>IF(ISERROR(VLOOKUP($C9,'Miljövärden urval för publ'!$B$2:$H$490,MATCH(E$4,'Miljövärden urval för publ'!$B$2:$H$2,0),FALSE)),"",VLOOKUP($C9,'Miljövärden urval för publ'!$B$2:$H$490,MATCH(E$4,'Miljövärden urval för publ'!$B$2:$H$2,0),FALSE))</f>
        <v>21.790700000000001</v>
      </c>
      <c r="F9">
        <f>IF(ISERROR(VLOOKUP($C9,'Miljövärden urval för publ'!$B$2:$H$490,MATCH(F$4,'Miljövärden urval för publ'!$B$2:$H$2,0),FALSE)),"",VLOOKUP($C9,'Miljövärden urval för publ'!$B$2:$H$490,MATCH(F$4,'Miljövärden urval för publ'!$B$2:$H$2,0),FALSE))</f>
        <v>10.6248</v>
      </c>
      <c r="G9">
        <f>IF(ISERROR(VLOOKUP($C9,'Miljövärden urval för publ'!$B$2:$H$490,MATCH(G$4,'Miljövärden urval för publ'!$B$2:$H$2,0),FALSE)),"",VLOOKUP($C9,'Miljövärden urval för publ'!$B$2:$H$490,MATCH(G$4,'Miljövärden urval för publ'!$B$2:$H$2,0),FALSE))</f>
        <v>1.27928E-2</v>
      </c>
    </row>
    <row r="10" spans="1:12" x14ac:dyDescent="0.25">
      <c r="A10" s="20">
        <v>7</v>
      </c>
      <c r="B10" t="str">
        <f>IF(ISERROR(INDEX('Miljövärden urval för publ'!$A$2:$AA$475,MATCH($A10,'Miljövärden urval för publ'!$R$2:$R$476,0),1)),"",INDEX('Miljövärden urval för publ'!$A$2:$AA$475,MATCH($A10,'Miljövärden urval för publ'!$R$2:$R$476,0),1))</f>
        <v>Adven Värme AB.</v>
      </c>
      <c r="C10" t="str">
        <f>IF(ISERROR(INDEX('Miljövärden urval för publ'!$A$2:$AA$475,MATCH($A10,'Miljövärden urval för publ'!$R$2:$R$476,0),2)),"",INDEX('Miljövärden urval för publ'!$A$2:$AA$475,MATCH($A10,'Miljövärden urval för publ'!$R$2:$R$476,0),2))</f>
        <v>Långsele</v>
      </c>
      <c r="D10">
        <f>IF(ISERROR(VLOOKUP($C10,'Miljövärden urval för publ'!$B$2:$H$490,MATCH(D$4,'Miljövärden urval för publ'!$B$2:$H$2,0),FALSE)),"",VLOOKUP($C10,'Miljövärden urval för publ'!$B$2:$H$490,MATCH(D$4,'Miljövärden urval för publ'!$B$2:$H$2,0),FALSE))</f>
        <v>0.245842</v>
      </c>
      <c r="E10">
        <f>IF(ISERROR(VLOOKUP($C10,'Miljövärden urval för publ'!$B$2:$H$490,MATCH(E$4,'Miljövärden urval för publ'!$B$2:$H$2,0),FALSE)),"",VLOOKUP($C10,'Miljövärden urval för publ'!$B$2:$H$490,MATCH(E$4,'Miljövärden urval för publ'!$B$2:$H$2,0),FALSE))</f>
        <v>31.944199999999999</v>
      </c>
      <c r="F10">
        <f>IF(ISERROR(VLOOKUP($C10,'Miljövärden urval för publ'!$B$2:$H$490,MATCH(F$4,'Miljövärden urval för publ'!$B$2:$H$2,0),FALSE)),"",VLOOKUP($C10,'Miljövärden urval för publ'!$B$2:$H$490,MATCH(F$4,'Miljövärden urval för publ'!$B$2:$H$2,0),FALSE))</f>
        <v>17.4208</v>
      </c>
      <c r="G10">
        <f>IF(ISERROR(VLOOKUP($C10,'Miljövärden urval för publ'!$B$2:$H$490,MATCH(G$4,'Miljövärden urval för publ'!$B$2:$H$2,0),FALSE)),"",VLOOKUP($C10,'Miljövärden urval för publ'!$B$2:$H$490,MATCH(G$4,'Miljövärden urval för publ'!$B$2:$H$2,0),FALSE))</f>
        <v>6.4129599999999995E-2</v>
      </c>
    </row>
    <row r="11" spans="1:12" x14ac:dyDescent="0.25">
      <c r="A11" s="20">
        <v>8</v>
      </c>
      <c r="B11" t="str">
        <f>IF(ISERROR(INDEX('Miljövärden urval för publ'!$A$2:$AA$475,MATCH($A11,'Miljövärden urval för publ'!$R$2:$R$476,0),1)),"",INDEX('Miljövärden urval för publ'!$A$2:$AA$475,MATCH($A11,'Miljövärden urval för publ'!$R$2:$R$476,0),1))</f>
        <v>Adven Värme AB.</v>
      </c>
      <c r="C11" t="str">
        <f>IF(ISERROR(INDEX('Miljövärden urval för publ'!$A$2:$AA$475,MATCH($A11,'Miljövärden urval för publ'!$R$2:$R$476,0),2)),"",INDEX('Miljövärden urval för publ'!$A$2:$AA$475,MATCH($A11,'Miljövärden urval för publ'!$R$2:$R$476,0),2))</f>
        <v>Näsåker</v>
      </c>
      <c r="D11">
        <f>IF(ISERROR(VLOOKUP($C11,'Miljövärden urval för publ'!$B$2:$H$490,MATCH(D$4,'Miljövärden urval för publ'!$B$2:$H$2,0),FALSE)),"",VLOOKUP($C11,'Miljövärden urval för publ'!$B$2:$H$490,MATCH(D$4,'Miljövärden urval för publ'!$B$2:$H$2,0),FALSE))</f>
        <v>0.22270599999999999</v>
      </c>
      <c r="E11">
        <f>IF(ISERROR(VLOOKUP($C11,'Miljövärden urval för publ'!$B$2:$H$490,MATCH(E$4,'Miljövärden urval för publ'!$B$2:$H$2,0),FALSE)),"",VLOOKUP($C11,'Miljövärden urval för publ'!$B$2:$H$490,MATCH(E$4,'Miljövärden urval för publ'!$B$2:$H$2,0),FALSE))</f>
        <v>26.747299999999999</v>
      </c>
      <c r="F11">
        <f>IF(ISERROR(VLOOKUP($C11,'Miljövärden urval för publ'!$B$2:$H$490,MATCH(F$4,'Miljövärden urval för publ'!$B$2:$H$2,0),FALSE)),"",VLOOKUP($C11,'Miljövärden urval för publ'!$B$2:$H$490,MATCH(F$4,'Miljövärden urval för publ'!$B$2:$H$2,0),FALSE))</f>
        <v>16.5488</v>
      </c>
      <c r="G11">
        <f>IF(ISERROR(VLOOKUP($C11,'Miljövärden urval för publ'!$B$2:$H$490,MATCH(G$4,'Miljövärden urval för publ'!$B$2:$H$2,0),FALSE)),"",VLOOKUP($C11,'Miljövärden urval för publ'!$B$2:$H$490,MATCH(G$4,'Miljövärden urval för publ'!$B$2:$H$2,0),FALSE))</f>
        <v>5.11321E-2</v>
      </c>
    </row>
    <row r="12" spans="1:12" x14ac:dyDescent="0.25">
      <c r="A12" s="20">
        <v>9</v>
      </c>
      <c r="B12" t="str">
        <f>IF(ISERROR(INDEX('Miljövärden urval för publ'!$A$2:$AA$475,MATCH($A12,'Miljövärden urval för publ'!$R$2:$R$476,0),1)),"",INDEX('Miljövärden urval för publ'!$A$2:$AA$475,MATCH($A12,'Miljövärden urval för publ'!$R$2:$R$476,0),1))</f>
        <v>Adven Värme AB.</v>
      </c>
      <c r="C12" t="str">
        <f>IF(ISERROR(INDEX('Miljövärden urval för publ'!$A$2:$AA$475,MATCH($A12,'Miljövärden urval för publ'!$R$2:$R$476,0),2)),"",INDEX('Miljövärden urval för publ'!$A$2:$AA$475,MATCH($A12,'Miljövärden urval för publ'!$R$2:$R$476,0),2))</f>
        <v>Ramsele</v>
      </c>
      <c r="D12">
        <f>IF(ISERROR(VLOOKUP($C12,'Miljövärden urval för publ'!$B$2:$H$490,MATCH(D$4,'Miljövärden urval för publ'!$B$2:$H$2,0),FALSE)),"",VLOOKUP($C12,'Miljövärden urval för publ'!$B$2:$H$490,MATCH(D$4,'Miljövärden urval för publ'!$B$2:$H$2,0),FALSE))</f>
        <v>0.34560000000000002</v>
      </c>
      <c r="E12">
        <f>IF(ISERROR(VLOOKUP($C12,'Miljövärden urval för publ'!$B$2:$H$490,MATCH(E$4,'Miljövärden urval för publ'!$B$2:$H$2,0),FALSE)),"",VLOOKUP($C12,'Miljövärden urval för publ'!$B$2:$H$490,MATCH(E$4,'Miljövärden urval för publ'!$B$2:$H$2,0),FALSE))</f>
        <v>58.0182</v>
      </c>
      <c r="F12">
        <f>IF(ISERROR(VLOOKUP($C12,'Miljövärden urval för publ'!$B$2:$H$490,MATCH(F$4,'Miljövärden urval för publ'!$B$2:$H$2,0),FALSE)),"",VLOOKUP($C12,'Miljövärden urval för publ'!$B$2:$H$490,MATCH(F$4,'Miljövärden urval för publ'!$B$2:$H$2,0),FALSE))</f>
        <v>9.1457999999999995</v>
      </c>
      <c r="G12">
        <f>IF(ISERROR(VLOOKUP($C12,'Miljövärden urval för publ'!$B$2:$H$490,MATCH(G$4,'Miljövärden urval för publ'!$B$2:$H$2,0),FALSE)),"",VLOOKUP($C12,'Miljövärden urval för publ'!$B$2:$H$490,MATCH(G$4,'Miljövärden urval för publ'!$B$2:$H$2,0),FALSE))</f>
        <v>5.0285700000000003E-2</v>
      </c>
    </row>
    <row r="13" spans="1:12" x14ac:dyDescent="0.25">
      <c r="A13" s="20">
        <v>10</v>
      </c>
      <c r="B13" t="str">
        <f>IF(ISERROR(INDEX('Miljövärden urval för publ'!$A$2:$AA$475,MATCH($A13,'Miljövärden urval för publ'!$R$2:$R$476,0),1)),"",INDEX('Miljövärden urval för publ'!$A$2:$AA$475,MATCH($A13,'Miljövärden urval för publ'!$R$2:$R$476,0),1))</f>
        <v>Affärsverken Karlskrona AB</v>
      </c>
      <c r="C13" t="str">
        <f>IF(ISERROR(INDEX('Miljövärden urval för publ'!$A$2:$AA$475,MATCH($A13,'Miljövärden urval för publ'!$R$2:$R$476,0),2)),"",INDEX('Miljövärden urval för publ'!$A$2:$AA$475,MATCH($A13,'Miljövärden urval för publ'!$R$2:$R$476,0),2))</f>
        <v>Jämjö</v>
      </c>
      <c r="D13">
        <f>IF(ISERROR(VLOOKUP($C13,'Miljövärden urval för publ'!$B$2:$H$490,MATCH(D$4,'Miljövärden urval för publ'!$B$2:$H$2,0),FALSE)),"",VLOOKUP($C13,'Miljövärden urval för publ'!$B$2:$H$490,MATCH(D$4,'Miljövärden urval för publ'!$B$2:$H$2,0),FALSE))</f>
        <v>0.68237400000000004</v>
      </c>
      <c r="E13">
        <f>IF(ISERROR(VLOOKUP($C13,'Miljövärden urval för publ'!$B$2:$H$490,MATCH(E$4,'Miljövärden urval för publ'!$B$2:$H$2,0),FALSE)),"",VLOOKUP($C13,'Miljövärden urval för publ'!$B$2:$H$490,MATCH(E$4,'Miljövärden urval för publ'!$B$2:$H$2,0),FALSE))</f>
        <v>102.19799999999999</v>
      </c>
      <c r="F13">
        <f>IF(ISERROR(VLOOKUP($C13,'Miljövärden urval för publ'!$B$2:$H$490,MATCH(F$4,'Miljövärden urval för publ'!$B$2:$H$2,0),FALSE)),"",VLOOKUP($C13,'Miljövärden urval för publ'!$B$2:$H$490,MATCH(F$4,'Miljövärden urval för publ'!$B$2:$H$2,0),FALSE))</f>
        <v>37.140799999999999</v>
      </c>
      <c r="G13">
        <f>IF(ISERROR(VLOOKUP($C13,'Miljövärden urval för publ'!$B$2:$H$490,MATCH(G$4,'Miljövärden urval för publ'!$B$2:$H$2,0),FALSE)),"",VLOOKUP($C13,'Miljövärden urval för publ'!$B$2:$H$490,MATCH(G$4,'Miljövärden urval för publ'!$B$2:$H$2,0),FALSE))</f>
        <v>0.121782</v>
      </c>
    </row>
    <row r="14" spans="1:12" x14ac:dyDescent="0.25">
      <c r="A14" s="20">
        <v>11</v>
      </c>
      <c r="B14" t="str">
        <f>IF(ISERROR(INDEX('Miljövärden urval för publ'!$A$2:$AA$475,MATCH($A14,'Miljövärden urval för publ'!$R$2:$R$476,0),1)),"",INDEX('Miljövärden urval för publ'!$A$2:$AA$475,MATCH($A14,'Miljövärden urval för publ'!$R$2:$R$476,0),1))</f>
        <v>Affärsverken Karlskrona AB</v>
      </c>
      <c r="C14" t="str">
        <f>IF(ISERROR(INDEX('Miljövärden urval för publ'!$A$2:$AA$475,MATCH($A14,'Miljövärden urval för publ'!$R$2:$R$476,0),2)),"",INDEX('Miljövärden urval för publ'!$A$2:$AA$475,MATCH($A14,'Miljövärden urval för publ'!$R$2:$R$476,0),2))</f>
        <v>Karlskrona</v>
      </c>
      <c r="D14">
        <f>IF(ISERROR(VLOOKUP($C14,'Miljövärden urval för publ'!$B$2:$H$490,MATCH(D$4,'Miljövärden urval för publ'!$B$2:$H$2,0),FALSE)),"",VLOOKUP($C14,'Miljövärden urval för publ'!$B$2:$H$490,MATCH(D$4,'Miljövärden urval för publ'!$B$2:$H$2,0),FALSE))</f>
        <v>7.9720200000000005E-2</v>
      </c>
      <c r="E14">
        <f>IF(ISERROR(VLOOKUP($C14,'Miljövärden urval för publ'!$B$2:$H$490,MATCH(E$4,'Miljövärden urval för publ'!$B$2:$H$2,0),FALSE)),"",VLOOKUP($C14,'Miljövärden urval för publ'!$B$2:$H$490,MATCH(E$4,'Miljövärden urval för publ'!$B$2:$H$2,0),FALSE))</f>
        <v>9.0518800000000006</v>
      </c>
      <c r="F14">
        <f>IF(ISERROR(VLOOKUP($C14,'Miljövärden urval för publ'!$B$2:$H$490,MATCH(F$4,'Miljövärden urval för publ'!$B$2:$H$2,0),FALSE)),"",VLOOKUP($C14,'Miljövärden urval för publ'!$B$2:$H$490,MATCH(F$4,'Miljövärden urval för publ'!$B$2:$H$2,0),FALSE))</f>
        <v>6.4452699999999998</v>
      </c>
      <c r="G14">
        <f>IF(ISERROR(VLOOKUP($C14,'Miljövärden urval för publ'!$B$2:$H$490,MATCH(G$4,'Miljövärden urval för publ'!$B$2:$H$2,0),FALSE)),"",VLOOKUP($C14,'Miljövärden urval för publ'!$B$2:$H$490,MATCH(G$4,'Miljövärden urval för publ'!$B$2:$H$2,0),FALSE))</f>
        <v>1.55214E-3</v>
      </c>
    </row>
    <row r="15" spans="1:12" x14ac:dyDescent="0.25">
      <c r="A15" s="20">
        <v>12</v>
      </c>
      <c r="B15" t="str">
        <f>IF(ISERROR(INDEX('Miljövärden urval för publ'!$A$2:$AA$475,MATCH($A15,'Miljövärden urval för publ'!$R$2:$R$476,0),1)),"",INDEX('Miljövärden urval för publ'!$A$2:$AA$475,MATCH($A15,'Miljövärden urval för publ'!$R$2:$R$476,0),1))</f>
        <v>Affärsverken Karlskrona AB</v>
      </c>
      <c r="C15" t="str">
        <f>IF(ISERROR(INDEX('Miljövärden urval för publ'!$A$2:$AA$475,MATCH($A15,'Miljövärden urval för publ'!$R$2:$R$476,0),2)),"",INDEX('Miljövärden urval för publ'!$A$2:$AA$475,MATCH($A15,'Miljövärden urval för publ'!$R$2:$R$476,0),2))</f>
        <v>Nättraby</v>
      </c>
      <c r="D15">
        <f>IF(ISERROR(VLOOKUP($C15,'Miljövärden urval för publ'!$B$2:$H$490,MATCH(D$4,'Miljövärden urval för publ'!$B$2:$H$2,0),FALSE)),"",VLOOKUP($C15,'Miljövärden urval för publ'!$B$2:$H$490,MATCH(D$4,'Miljövärden urval för publ'!$B$2:$H$2,0),FALSE))</f>
        <v>0.21562700000000001</v>
      </c>
      <c r="E15">
        <f>IF(ISERROR(VLOOKUP($C15,'Miljövärden urval för publ'!$B$2:$H$490,MATCH(E$4,'Miljövärden urval för publ'!$B$2:$H$2,0),FALSE)),"",VLOOKUP($C15,'Miljövärden urval för publ'!$B$2:$H$490,MATCH(E$4,'Miljövärden urval för publ'!$B$2:$H$2,0),FALSE))</f>
        <v>14.741400000000001</v>
      </c>
      <c r="F15">
        <f>IF(ISERROR(VLOOKUP($C15,'Miljövärden urval för publ'!$B$2:$H$490,MATCH(F$4,'Miljövärden urval för publ'!$B$2:$H$2,0),FALSE)),"",VLOOKUP($C15,'Miljövärden urval för publ'!$B$2:$H$490,MATCH(F$4,'Miljövärden urval för publ'!$B$2:$H$2,0),FALSE))</f>
        <v>19.683</v>
      </c>
      <c r="G15">
        <f>IF(ISERROR(VLOOKUP($C15,'Miljövärden urval för publ'!$B$2:$H$490,MATCH(G$4,'Miljövärden urval för publ'!$B$2:$H$2,0),FALSE)),"",VLOOKUP($C15,'Miljövärden urval för publ'!$B$2:$H$490,MATCH(G$4,'Miljövärden urval för publ'!$B$2:$H$2,0),FALSE))</f>
        <v>1.49909E-2</v>
      </c>
    </row>
    <row r="16" spans="1:12" x14ac:dyDescent="0.25">
      <c r="A16" s="20">
        <v>13</v>
      </c>
      <c r="B16" t="str">
        <f>IF(ISERROR(INDEX('Miljövärden urval för publ'!$A$2:$AA$475,MATCH($A16,'Miljövärden urval för publ'!$R$2:$R$476,0),1)),"",INDEX('Miljövärden urval för publ'!$A$2:$AA$475,MATCH($A16,'Miljövärden urval för publ'!$R$2:$R$476,0),1))</f>
        <v>Affärsverken Karlskrona AB</v>
      </c>
      <c r="C16" t="str">
        <f>IF(ISERROR(INDEX('Miljövärden urval för publ'!$A$2:$AA$475,MATCH($A16,'Miljövärden urval för publ'!$R$2:$R$476,0),2)),"",INDEX('Miljövärden urval för publ'!$A$2:$AA$475,MATCH($A16,'Miljövärden urval för publ'!$R$2:$R$476,0),2))</f>
        <v>Sturkö</v>
      </c>
      <c r="D16">
        <f>IF(ISERROR(VLOOKUP($C16,'Miljövärden urval för publ'!$B$2:$H$490,MATCH(D$4,'Miljövärden urval för publ'!$B$2:$H$2,0),FALSE)),"",VLOOKUP($C16,'Miljövärden urval för publ'!$B$2:$H$490,MATCH(D$4,'Miljövärden urval för publ'!$B$2:$H$2,0),FALSE))</f>
        <v>0.342968</v>
      </c>
      <c r="E16">
        <f>IF(ISERROR(VLOOKUP($C16,'Miljövärden urval för publ'!$B$2:$H$490,MATCH(E$4,'Miljövärden urval för publ'!$B$2:$H$2,0),FALSE)),"",VLOOKUP($C16,'Miljövärden urval för publ'!$B$2:$H$490,MATCH(E$4,'Miljövärden urval för publ'!$B$2:$H$2,0),FALSE))</f>
        <v>35.984900000000003</v>
      </c>
      <c r="F16">
        <f>IF(ISERROR(VLOOKUP($C16,'Miljövärden urval för publ'!$B$2:$H$490,MATCH(F$4,'Miljövärden urval för publ'!$B$2:$H$2,0),FALSE)),"",VLOOKUP($C16,'Miljövärden urval för publ'!$B$2:$H$490,MATCH(F$4,'Miljövärden urval för publ'!$B$2:$H$2,0),FALSE))</f>
        <v>18.332100000000001</v>
      </c>
      <c r="G16">
        <f>IF(ISERROR(VLOOKUP($C16,'Miljövärden urval för publ'!$B$2:$H$490,MATCH(G$4,'Miljövärden urval för publ'!$B$2:$H$2,0),FALSE)),"",VLOOKUP($C16,'Miljövärden urval för publ'!$B$2:$H$490,MATCH(G$4,'Miljövärden urval för publ'!$B$2:$H$2,0),FALSE))</f>
        <v>7.51391E-2</v>
      </c>
    </row>
    <row r="17" spans="1:7" x14ac:dyDescent="0.25">
      <c r="A17" s="20">
        <v>14</v>
      </c>
      <c r="B17" t="str">
        <f>IF(ISERROR(INDEX('Miljövärden urval för publ'!$A$2:$AA$475,MATCH($A17,'Miljövärden urval för publ'!$R$2:$R$476,0),1)),"",INDEX('Miljövärden urval för publ'!$A$2:$AA$475,MATCH($A17,'Miljövärden urval för publ'!$R$2:$R$476,0),1))</f>
        <v>Alingsås Energi Nät AB</v>
      </c>
      <c r="C17" t="str">
        <f>IF(ISERROR(INDEX('Miljövärden urval för publ'!$A$2:$AA$475,MATCH($A17,'Miljövärden urval för publ'!$R$2:$R$476,0),2)),"",INDEX('Miljövärden urval för publ'!$A$2:$AA$475,MATCH($A17,'Miljövärden urval för publ'!$R$2:$R$476,0),2))</f>
        <v>Alingsås</v>
      </c>
      <c r="D17">
        <f>IF(ISERROR(VLOOKUP($C17,'Miljövärden urval för publ'!$B$2:$H$490,MATCH(D$4,'Miljövärden urval för publ'!$B$2:$H$2,0),FALSE)),"",VLOOKUP($C17,'Miljövärden urval för publ'!$B$2:$H$490,MATCH(D$4,'Miljövärden urval för publ'!$B$2:$H$2,0),FALSE))</f>
        <v>5.6884299999999999E-2</v>
      </c>
      <c r="E17">
        <f>IF(ISERROR(VLOOKUP($C17,'Miljövärden urval för publ'!$B$2:$H$490,MATCH(E$4,'Miljövärden urval för publ'!$B$2:$H$2,0),FALSE)),"",VLOOKUP($C17,'Miljövärden urval för publ'!$B$2:$H$490,MATCH(E$4,'Miljövärden urval för publ'!$B$2:$H$2,0),FALSE))</f>
        <v>8.2274399999999996</v>
      </c>
      <c r="F17">
        <f>IF(ISERROR(VLOOKUP($C17,'Miljövärden urval för publ'!$B$2:$H$490,MATCH(F$4,'Miljövärden urval för publ'!$B$2:$H$2,0),FALSE)),"",VLOOKUP($C17,'Miljövärden urval för publ'!$B$2:$H$490,MATCH(F$4,'Miljövärden urval för publ'!$B$2:$H$2,0),FALSE))</f>
        <v>6.1832799999999999</v>
      </c>
      <c r="G17">
        <f>IF(ISERROR(VLOOKUP($C17,'Miljövärden urval för publ'!$B$2:$H$490,MATCH(G$4,'Miljövärden urval för publ'!$B$2:$H$2,0),FALSE)),"",VLOOKUP($C17,'Miljövärden urval för publ'!$B$2:$H$490,MATCH(G$4,'Miljövärden urval för publ'!$B$2:$H$2,0),FALSE))</f>
        <v>1.3432800000000001E-3</v>
      </c>
    </row>
    <row r="18" spans="1:7" x14ac:dyDescent="0.25">
      <c r="A18" s="20">
        <v>15</v>
      </c>
      <c r="B18" t="str">
        <f>IF(ISERROR(INDEX('Miljövärden urval för publ'!$A$2:$AA$475,MATCH($A18,'Miljövärden urval för publ'!$R$2:$R$476,0),1)),"",INDEX('Miljövärden urval för publ'!$A$2:$AA$475,MATCH($A18,'Miljövärden urval för publ'!$R$2:$R$476,0),1))</f>
        <v xml:space="preserve">Aneby Miljö &amp; Vatten AB </v>
      </c>
      <c r="C18" t="str">
        <f>IF(ISERROR(INDEX('Miljövärden urval för publ'!$A$2:$AA$475,MATCH($A18,'Miljövärden urval för publ'!$R$2:$R$476,0),2)),"",INDEX('Miljövärden urval för publ'!$A$2:$AA$475,MATCH($A18,'Miljövärden urval för publ'!$R$2:$R$476,0),2))</f>
        <v xml:space="preserve">Aneby </v>
      </c>
      <c r="D18">
        <f>IF(ISERROR(VLOOKUP($C18,'Miljövärden urval för publ'!$B$2:$H$490,MATCH(D$4,'Miljövärden urval för publ'!$B$2:$H$2,0),FALSE)),"",VLOOKUP($C18,'Miljövärden urval för publ'!$B$2:$H$490,MATCH(D$4,'Miljövärden urval för publ'!$B$2:$H$2,0),FALSE))</f>
        <v>7.5322E-2</v>
      </c>
      <c r="E18">
        <f>IF(ISERROR(VLOOKUP($C18,'Miljövärden urval för publ'!$B$2:$H$490,MATCH(E$4,'Miljövärden urval för publ'!$B$2:$H$2,0),FALSE)),"",VLOOKUP($C18,'Miljövärden urval för publ'!$B$2:$H$490,MATCH(E$4,'Miljövärden urval för publ'!$B$2:$H$2,0),FALSE))</f>
        <v>11.676</v>
      </c>
      <c r="F18">
        <f>IF(ISERROR(VLOOKUP($C18,'Miljövärden urval för publ'!$B$2:$H$490,MATCH(F$4,'Miljövärden urval för publ'!$B$2:$H$2,0),FALSE)),"",VLOOKUP($C18,'Miljövärden urval för publ'!$B$2:$H$490,MATCH(F$4,'Miljövärden urval för publ'!$B$2:$H$2,0),FALSE))</f>
        <v>10.6661</v>
      </c>
      <c r="G18">
        <f>IF(ISERROR(VLOOKUP($C18,'Miljövärden urval för publ'!$B$2:$H$490,MATCH(G$4,'Miljövärden urval för publ'!$B$2:$H$2,0),FALSE)),"",VLOOKUP($C18,'Miljövärden urval för publ'!$B$2:$H$490,MATCH(G$4,'Miljövärden urval för publ'!$B$2:$H$2,0),FALSE))</f>
        <v>0</v>
      </c>
    </row>
    <row r="19" spans="1:7" x14ac:dyDescent="0.25">
      <c r="A19" s="20">
        <v>16</v>
      </c>
      <c r="B19" t="str">
        <f>IF(ISERROR(INDEX('Miljövärden urval för publ'!$A$2:$AA$475,MATCH($A19,'Miljövärden urval för publ'!$R$2:$R$476,0),1)),"",INDEX('Miljövärden urval för publ'!$A$2:$AA$475,MATCH($A19,'Miljövärden urval för publ'!$R$2:$R$476,0),1))</f>
        <v>Arboga Energi AB</v>
      </c>
      <c r="C19" t="str">
        <f>IF(ISERROR(INDEX('Miljövärden urval för publ'!$A$2:$AA$475,MATCH($A19,'Miljövärden urval för publ'!$R$2:$R$476,0),2)),"",INDEX('Miljövärden urval för publ'!$A$2:$AA$475,MATCH($A19,'Miljövärden urval för publ'!$R$2:$R$476,0),2))</f>
        <v>Arboga</v>
      </c>
      <c r="D19">
        <f>IF(ISERROR(VLOOKUP($C19,'Miljövärden urval för publ'!$B$2:$H$490,MATCH(D$4,'Miljövärden urval för publ'!$B$2:$H$2,0),FALSE)),"",VLOOKUP($C19,'Miljövärden urval för publ'!$B$2:$H$490,MATCH(D$4,'Miljövärden urval för publ'!$B$2:$H$2,0),FALSE))</f>
        <v>0.10317</v>
      </c>
      <c r="E19">
        <f>IF(ISERROR(VLOOKUP($C19,'Miljövärden urval för publ'!$B$2:$H$490,MATCH(E$4,'Miljövärden urval för publ'!$B$2:$H$2,0),FALSE)),"",VLOOKUP($C19,'Miljövärden urval för publ'!$B$2:$H$490,MATCH(E$4,'Miljövärden urval för publ'!$B$2:$H$2,0),FALSE))</f>
        <v>19.217700000000001</v>
      </c>
      <c r="F19">
        <f>IF(ISERROR(VLOOKUP($C19,'Miljövärden urval för publ'!$B$2:$H$490,MATCH(F$4,'Miljövärden urval för publ'!$B$2:$H$2,0),FALSE)),"",VLOOKUP($C19,'Miljövärden urval för publ'!$B$2:$H$490,MATCH(F$4,'Miljövärden urval för publ'!$B$2:$H$2,0),FALSE))</f>
        <v>8.2081900000000001</v>
      </c>
      <c r="G19">
        <f>IF(ISERROR(VLOOKUP($C19,'Miljövärden urval för publ'!$B$2:$H$490,MATCH(G$4,'Miljövärden urval för publ'!$B$2:$H$2,0),FALSE)),"",VLOOKUP($C19,'Miljövärden urval för publ'!$B$2:$H$490,MATCH(G$4,'Miljövärden urval för publ'!$B$2:$H$2,0),FALSE))</f>
        <v>8.2581700000000004E-3</v>
      </c>
    </row>
    <row r="20" spans="1:7" x14ac:dyDescent="0.25">
      <c r="A20" s="20">
        <v>17</v>
      </c>
      <c r="B20" t="str">
        <f>IF(ISERROR(INDEX('Miljövärden urval för publ'!$A$2:$AA$475,MATCH($A20,'Miljövärden urval för publ'!$R$2:$R$476,0),1)),"",INDEX('Miljövärden urval för publ'!$A$2:$AA$475,MATCH($A20,'Miljövärden urval för publ'!$R$2:$R$476,0),1))</f>
        <v>Arvika Fjärrvärme AB</v>
      </c>
      <c r="C20" t="str">
        <f>IF(ISERROR(INDEX('Miljövärden urval för publ'!$A$2:$AA$475,MATCH($A20,'Miljövärden urval för publ'!$R$2:$R$476,0),2)),"",INDEX('Miljövärden urval för publ'!$A$2:$AA$475,MATCH($A20,'Miljövärden urval för publ'!$R$2:$R$476,0),2))</f>
        <v>Arvika</v>
      </c>
      <c r="D20">
        <f>IF(ISERROR(VLOOKUP($C20,'Miljövärden urval för publ'!$B$2:$H$490,MATCH(D$4,'Miljövärden urval för publ'!$B$2:$H$2,0),FALSE)),"",VLOOKUP($C20,'Miljövärden urval för publ'!$B$2:$H$490,MATCH(D$4,'Miljövärden urval för publ'!$B$2:$H$2,0),FALSE))</f>
        <v>0.108017</v>
      </c>
      <c r="E20">
        <f>IF(ISERROR(VLOOKUP($C20,'Miljövärden urval för publ'!$B$2:$H$490,MATCH(E$4,'Miljövärden urval för publ'!$B$2:$H$2,0),FALSE)),"",VLOOKUP($C20,'Miljövärden urval för publ'!$B$2:$H$490,MATCH(E$4,'Miljövärden urval för publ'!$B$2:$H$2,0),FALSE))</f>
        <v>15.8827</v>
      </c>
      <c r="F20">
        <f>IF(ISERROR(VLOOKUP($C20,'Miljövärden urval för publ'!$B$2:$H$490,MATCH(F$4,'Miljövärden urval för publ'!$B$2:$H$2,0),FALSE)),"",VLOOKUP($C20,'Miljövärden urval för publ'!$B$2:$H$490,MATCH(F$4,'Miljövärden urval för publ'!$B$2:$H$2,0),FALSE))</f>
        <v>8.3125</v>
      </c>
      <c r="G20">
        <f>IF(ISERROR(VLOOKUP($C20,'Miljövärden urval för publ'!$B$2:$H$490,MATCH(G$4,'Miljövärden urval för publ'!$B$2:$H$2,0),FALSE)),"",VLOOKUP($C20,'Miljövärden urval för publ'!$B$2:$H$490,MATCH(G$4,'Miljövärden urval för publ'!$B$2:$H$2,0),FALSE))</f>
        <v>2.0426799999999998E-2</v>
      </c>
    </row>
    <row r="21" spans="1:7" x14ac:dyDescent="0.25">
      <c r="A21" s="20">
        <v>18</v>
      </c>
      <c r="B21" t="str">
        <f>IF(ISERROR(INDEX('Miljövärden urval för publ'!$A$2:$AA$475,MATCH($A21,'Miljövärden urval för publ'!$R$2:$R$476,0),1)),"",INDEX('Miljövärden urval för publ'!$A$2:$AA$475,MATCH($A21,'Miljövärden urval för publ'!$R$2:$R$476,0),1))</f>
        <v>Bengtsfors Energi</v>
      </c>
      <c r="C21" t="str">
        <f>IF(ISERROR(INDEX('Miljövärden urval för publ'!$A$2:$AA$475,MATCH($A21,'Miljövärden urval för publ'!$R$2:$R$476,0),2)),"",INDEX('Miljövärden urval för publ'!$A$2:$AA$475,MATCH($A21,'Miljövärden urval för publ'!$R$2:$R$476,0),2))</f>
        <v>Bengtsfors</v>
      </c>
      <c r="D21">
        <f>IF(ISERROR(VLOOKUP($C21,'Miljövärden urval för publ'!$B$2:$H$490,MATCH(D$4,'Miljövärden urval för publ'!$B$2:$H$2,0),FALSE)),"",VLOOKUP($C21,'Miljövärden urval för publ'!$B$2:$H$490,MATCH(D$4,'Miljövärden urval för publ'!$B$2:$H$2,0),FALSE))</f>
        <v>0.182785</v>
      </c>
      <c r="E21">
        <f>IF(ISERROR(VLOOKUP($C21,'Miljövärden urval för publ'!$B$2:$H$490,MATCH(E$4,'Miljövärden urval för publ'!$B$2:$H$2,0),FALSE)),"",VLOOKUP($C21,'Miljövärden urval för publ'!$B$2:$H$490,MATCH(E$4,'Miljövärden urval för publ'!$B$2:$H$2,0),FALSE))</f>
        <v>17.1691</v>
      </c>
      <c r="F21">
        <f>IF(ISERROR(VLOOKUP($C21,'Miljövärden urval för publ'!$B$2:$H$490,MATCH(F$4,'Miljövärden urval för publ'!$B$2:$H$2,0),FALSE)),"",VLOOKUP($C21,'Miljövärden urval för publ'!$B$2:$H$490,MATCH(F$4,'Miljövärden urval för publ'!$B$2:$H$2,0),FALSE))</f>
        <v>16.113800000000001</v>
      </c>
      <c r="G21">
        <f>IF(ISERROR(VLOOKUP($C21,'Miljövärden urval för publ'!$B$2:$H$490,MATCH(G$4,'Miljövärden urval för publ'!$B$2:$H$2,0),FALSE)),"",VLOOKUP($C21,'Miljövärden urval för publ'!$B$2:$H$490,MATCH(G$4,'Miljövärden urval för publ'!$B$2:$H$2,0),FALSE))</f>
        <v>3.09917E-2</v>
      </c>
    </row>
    <row r="22" spans="1:7" x14ac:dyDescent="0.25">
      <c r="A22" s="20">
        <v>19</v>
      </c>
      <c r="B22" t="str">
        <f>IF(ISERROR(INDEX('Miljövärden urval för publ'!$A$2:$AA$475,MATCH($A22,'Miljövärden urval för publ'!$R$2:$R$476,0),1)),"",INDEX('Miljövärden urval för publ'!$A$2:$AA$475,MATCH($A22,'Miljövärden urval för publ'!$R$2:$R$476,0),1))</f>
        <v>Bionär Närvärme AB</v>
      </c>
      <c r="C22" t="str">
        <f>IF(ISERROR(INDEX('Miljövärden urval för publ'!$A$2:$AA$475,MATCH($A22,'Miljövärden urval för publ'!$R$2:$R$476,0),2)),"",INDEX('Miljövärden urval för publ'!$A$2:$AA$475,MATCH($A22,'Miljövärden urval för publ'!$R$2:$R$476,0),2))</f>
        <v>Bergby</v>
      </c>
      <c r="D22">
        <f>IF(ISERROR(VLOOKUP($C22,'Miljövärden urval för publ'!$B$2:$H$490,MATCH(D$4,'Miljövärden urval för publ'!$B$2:$H$2,0),FALSE)),"",VLOOKUP($C22,'Miljövärden urval för publ'!$B$2:$H$490,MATCH(D$4,'Miljövärden urval för publ'!$B$2:$H$2,0),FALSE))</f>
        <v>0.15240600000000001</v>
      </c>
      <c r="E22">
        <f>IF(ISERROR(VLOOKUP($C22,'Miljövärden urval för publ'!$B$2:$H$490,MATCH(E$4,'Miljövärden urval för publ'!$B$2:$H$2,0),FALSE)),"",VLOOKUP($C22,'Miljövärden urval för publ'!$B$2:$H$490,MATCH(E$4,'Miljövärden urval för publ'!$B$2:$H$2,0),FALSE))</f>
        <v>12.5037</v>
      </c>
      <c r="F22">
        <f>IF(ISERROR(VLOOKUP($C22,'Miljövärden urval för publ'!$B$2:$H$490,MATCH(F$4,'Miljövärden urval för publ'!$B$2:$H$2,0),FALSE)),"",VLOOKUP($C22,'Miljövärden urval för publ'!$B$2:$H$490,MATCH(F$4,'Miljövärden urval för publ'!$B$2:$H$2,0),FALSE))</f>
        <v>15.618399999999999</v>
      </c>
      <c r="G22">
        <f>IF(ISERROR(VLOOKUP($C22,'Miljövärden urval för publ'!$B$2:$H$490,MATCH(G$4,'Miljövärden urval för publ'!$B$2:$H$2,0),FALSE)),"",VLOOKUP($C22,'Miljövärden urval för publ'!$B$2:$H$490,MATCH(G$4,'Miljövärden urval för publ'!$B$2:$H$2,0),FALSE))</f>
        <v>1.7627799999999999E-2</v>
      </c>
    </row>
    <row r="23" spans="1:7" x14ac:dyDescent="0.25">
      <c r="A23" s="20">
        <v>20</v>
      </c>
      <c r="B23" t="str">
        <f>IF(ISERROR(INDEX('Miljövärden urval för publ'!$A$2:$AA$475,MATCH($A23,'Miljövärden urval för publ'!$R$2:$R$476,0),1)),"",INDEX('Miljövärden urval för publ'!$A$2:$AA$475,MATCH($A23,'Miljövärden urval för publ'!$R$2:$R$476,0),1))</f>
        <v>Bionär Närvärme AB</v>
      </c>
      <c r="C23" t="str">
        <f>IF(ISERROR(INDEX('Miljövärden urval för publ'!$A$2:$AA$475,MATCH($A23,'Miljövärden urval för publ'!$R$2:$R$476,0),2)),"",INDEX('Miljövärden urval för publ'!$A$2:$AA$475,MATCH($A23,'Miljövärden urval för publ'!$R$2:$R$476,0),2))</f>
        <v>Bällinge</v>
      </c>
      <c r="D23">
        <f>IF(ISERROR(VLOOKUP($C23,'Miljövärden urval för publ'!$B$2:$H$490,MATCH(D$4,'Miljövärden urval för publ'!$B$2:$H$2,0),FALSE)),"",VLOOKUP($C23,'Miljövärden urval för publ'!$B$2:$H$490,MATCH(D$4,'Miljövärden urval för publ'!$B$2:$H$2,0),FALSE))</f>
        <v>0.14990200000000001</v>
      </c>
      <c r="E23">
        <f>IF(ISERROR(VLOOKUP($C23,'Miljövärden urval för publ'!$B$2:$H$490,MATCH(E$4,'Miljövärden urval för publ'!$B$2:$H$2,0),FALSE)),"",VLOOKUP($C23,'Miljövärden urval för publ'!$B$2:$H$490,MATCH(E$4,'Miljövärden urval för publ'!$B$2:$H$2,0),FALSE))</f>
        <v>12.5207</v>
      </c>
      <c r="F23">
        <f>IF(ISERROR(VLOOKUP($C23,'Miljövärden urval för publ'!$B$2:$H$490,MATCH(F$4,'Miljövärden urval för publ'!$B$2:$H$2,0),FALSE)),"",VLOOKUP($C23,'Miljövärden urval för publ'!$B$2:$H$490,MATCH(F$4,'Miljövärden urval för publ'!$B$2:$H$2,0),FALSE))</f>
        <v>15.3165</v>
      </c>
      <c r="G23">
        <f>IF(ISERROR(VLOOKUP($C23,'Miljövärden urval för publ'!$B$2:$H$490,MATCH(G$4,'Miljövärden urval för publ'!$B$2:$H$2,0),FALSE)),"",VLOOKUP($C23,'Miljövärden urval för publ'!$B$2:$H$490,MATCH(G$4,'Miljövärden urval för publ'!$B$2:$H$2,0),FALSE))</f>
        <v>1.8735399999999999E-2</v>
      </c>
    </row>
    <row r="24" spans="1:7" x14ac:dyDescent="0.25">
      <c r="A24" s="20">
        <v>21</v>
      </c>
      <c r="B24" t="str">
        <f>IF(ISERROR(INDEX('Miljövärden urval för publ'!$A$2:$AA$475,MATCH($A24,'Miljövärden urval för publ'!$R$2:$R$476,0),1)),"",INDEX('Miljövärden urval för publ'!$A$2:$AA$475,MATCH($A24,'Miljövärden urval för publ'!$R$2:$R$476,0),1))</f>
        <v>Bionär Närvärme AB</v>
      </c>
      <c r="C24" t="str">
        <f>IF(ISERROR(INDEX('Miljövärden urval för publ'!$A$2:$AA$475,MATCH($A24,'Miljövärden urval för publ'!$R$2:$R$476,0),2)),"",INDEX('Miljövärden urval för publ'!$A$2:$AA$475,MATCH($A24,'Miljövärden urval för publ'!$R$2:$R$476,0),2))</f>
        <v>Forsbacka</v>
      </c>
      <c r="D24">
        <f>IF(ISERROR(VLOOKUP($C24,'Miljövärden urval för publ'!$B$2:$H$490,MATCH(D$4,'Miljövärden urval för publ'!$B$2:$H$2,0),FALSE)),"",VLOOKUP($C24,'Miljövärden urval för publ'!$B$2:$H$490,MATCH(D$4,'Miljövärden urval för publ'!$B$2:$H$2,0),FALSE))</f>
        <v>0.252081</v>
      </c>
      <c r="E24">
        <f>IF(ISERROR(VLOOKUP($C24,'Miljövärden urval för publ'!$B$2:$H$490,MATCH(E$4,'Miljövärden urval för publ'!$B$2:$H$2,0),FALSE)),"",VLOOKUP($C24,'Miljövärden urval för publ'!$B$2:$H$490,MATCH(E$4,'Miljövärden urval för publ'!$B$2:$H$2,0),FALSE))</f>
        <v>50.104999999999997</v>
      </c>
      <c r="F24">
        <f>IF(ISERROR(VLOOKUP($C24,'Miljövärden urval för publ'!$B$2:$H$490,MATCH(F$4,'Miljövärden urval för publ'!$B$2:$H$2,0),FALSE)),"",VLOOKUP($C24,'Miljövärden urval för publ'!$B$2:$H$490,MATCH(F$4,'Miljövärden urval för publ'!$B$2:$H$2,0),FALSE))</f>
        <v>15.837400000000001</v>
      </c>
      <c r="G24">
        <f>IF(ISERROR(VLOOKUP($C24,'Miljövärden urval för publ'!$B$2:$H$490,MATCH(G$4,'Miljövärden urval för publ'!$B$2:$H$2,0),FALSE)),"",VLOOKUP($C24,'Miljövärden urval för publ'!$B$2:$H$490,MATCH(G$4,'Miljövärden urval för publ'!$B$2:$H$2,0),FALSE))</f>
        <v>0.13895099999999999</v>
      </c>
    </row>
    <row r="25" spans="1:7" x14ac:dyDescent="0.25">
      <c r="A25" s="20">
        <v>22</v>
      </c>
      <c r="B25" t="str">
        <f>IF(ISERROR(INDEX('Miljövärden urval för publ'!$A$2:$AA$475,MATCH($A25,'Miljövärden urval för publ'!$R$2:$R$476,0),1)),"",INDEX('Miljövärden urval för publ'!$A$2:$AA$475,MATCH($A25,'Miljövärden urval för publ'!$R$2:$R$476,0),1))</f>
        <v>Bionär Närvärme AB</v>
      </c>
      <c r="C25" t="str">
        <f>IF(ISERROR(INDEX('Miljövärden urval för publ'!$A$2:$AA$475,MATCH($A25,'Miljövärden urval för publ'!$R$2:$R$476,0),2)),"",INDEX('Miljövärden urval för publ'!$A$2:$AA$475,MATCH($A25,'Miljövärden urval för publ'!$R$2:$R$476,0),2))</f>
        <v>Hedesunda</v>
      </c>
      <c r="D25">
        <f>IF(ISERROR(VLOOKUP($C25,'Miljövärden urval för publ'!$B$2:$H$490,MATCH(D$4,'Miljövärden urval för publ'!$B$2:$H$2,0),FALSE)),"",VLOOKUP($C25,'Miljövärden urval för publ'!$B$2:$H$490,MATCH(D$4,'Miljövärden urval för publ'!$B$2:$H$2,0),FALSE))</f>
        <v>0.22948099999999999</v>
      </c>
      <c r="E25">
        <f>IF(ISERROR(VLOOKUP($C25,'Miljövärden urval för publ'!$B$2:$H$490,MATCH(E$4,'Miljövärden urval för publ'!$B$2:$H$2,0),FALSE)),"",VLOOKUP($C25,'Miljövärden urval för publ'!$B$2:$H$490,MATCH(E$4,'Miljövärden urval för publ'!$B$2:$H$2,0),FALSE))</f>
        <v>29.725100000000001</v>
      </c>
      <c r="F25">
        <f>IF(ISERROR(VLOOKUP($C25,'Miljövärden urval för publ'!$B$2:$H$490,MATCH(F$4,'Miljövärden urval för publ'!$B$2:$H$2,0),FALSE)),"",VLOOKUP($C25,'Miljövärden urval för publ'!$B$2:$H$490,MATCH(F$4,'Miljövärden urval för publ'!$B$2:$H$2,0),FALSE))</f>
        <v>17.872900000000001</v>
      </c>
      <c r="G25">
        <f>IF(ISERROR(VLOOKUP($C25,'Miljövärden urval för publ'!$B$2:$H$490,MATCH(G$4,'Miljövärden urval för publ'!$B$2:$H$2,0),FALSE)),"",VLOOKUP($C25,'Miljövärden urval för publ'!$B$2:$H$490,MATCH(G$4,'Miljövärden urval för publ'!$B$2:$H$2,0),FALSE))</f>
        <v>6.2375600000000003E-2</v>
      </c>
    </row>
    <row r="26" spans="1:7" x14ac:dyDescent="0.25">
      <c r="A26" s="20">
        <v>23</v>
      </c>
      <c r="B26" t="str">
        <f>IF(ISERROR(INDEX('Miljövärden urval för publ'!$A$2:$AA$475,MATCH($A26,'Miljövärden urval för publ'!$R$2:$R$476,0),1)),"",INDEX('Miljövärden urval för publ'!$A$2:$AA$475,MATCH($A26,'Miljövärden urval för publ'!$R$2:$R$476,0),1))</f>
        <v>Bionär Närvärme AB</v>
      </c>
      <c r="C26" t="str">
        <f>IF(ISERROR(INDEX('Miljövärden urval för publ'!$A$2:$AA$475,MATCH($A26,'Miljövärden urval för publ'!$R$2:$R$476,0),2)),"",INDEX('Miljövärden urval för publ'!$A$2:$AA$475,MATCH($A26,'Miljövärden urval för publ'!$R$2:$R$476,0),2))</f>
        <v>Norrsundet</v>
      </c>
      <c r="D26">
        <f>IF(ISERROR(VLOOKUP($C26,'Miljövärden urval för publ'!$B$2:$H$490,MATCH(D$4,'Miljövärden urval för publ'!$B$2:$H$2,0),FALSE)),"",VLOOKUP($C26,'Miljövärden urval för publ'!$B$2:$H$490,MATCH(D$4,'Miljövärden urval för publ'!$B$2:$H$2,0),FALSE))</f>
        <v>0.22891400000000001</v>
      </c>
      <c r="E26">
        <f>IF(ISERROR(VLOOKUP($C26,'Miljövärden urval för publ'!$B$2:$H$490,MATCH(E$4,'Miljövärden urval för publ'!$B$2:$H$2,0),FALSE)),"",VLOOKUP($C26,'Miljövärden urval för publ'!$B$2:$H$490,MATCH(E$4,'Miljövärden urval för publ'!$B$2:$H$2,0),FALSE))</f>
        <v>31.869599999999998</v>
      </c>
      <c r="F26">
        <f>IF(ISERROR(VLOOKUP($C26,'Miljövärden urval för publ'!$B$2:$H$490,MATCH(F$4,'Miljövärden urval för publ'!$B$2:$H$2,0),FALSE)),"",VLOOKUP($C26,'Miljövärden urval för publ'!$B$2:$H$490,MATCH(F$4,'Miljövärden urval för publ'!$B$2:$H$2,0),FALSE))</f>
        <v>16.742100000000001</v>
      </c>
      <c r="G26">
        <f>IF(ISERROR(VLOOKUP($C26,'Miljövärden urval för publ'!$B$2:$H$490,MATCH(G$4,'Miljövärden urval för publ'!$B$2:$H$2,0),FALSE)),"",VLOOKUP($C26,'Miljövärden urval för publ'!$B$2:$H$490,MATCH(G$4,'Miljövärden urval för publ'!$B$2:$H$2,0),FALSE))</f>
        <v>7.6185799999999998E-2</v>
      </c>
    </row>
    <row r="27" spans="1:7" x14ac:dyDescent="0.25">
      <c r="A27" s="20">
        <v>24</v>
      </c>
      <c r="B27" t="str">
        <f>IF(ISERROR(INDEX('Miljövärden urval för publ'!$A$2:$AA$475,MATCH($A27,'Miljövärden urval för publ'!$R$2:$R$476,0),1)),"",INDEX('Miljövärden urval för publ'!$A$2:$AA$475,MATCH($A27,'Miljövärden urval för publ'!$R$2:$R$476,0),1))</f>
        <v>Bionär Närvärme AB</v>
      </c>
      <c r="C27" t="str">
        <f>IF(ISERROR(INDEX('Miljövärden urval för publ'!$A$2:$AA$475,MATCH($A27,'Miljövärden urval för publ'!$R$2:$R$476,0),2)),"",INDEX('Miljövärden urval för publ'!$A$2:$AA$475,MATCH($A27,'Miljövärden urval för publ'!$R$2:$R$476,0),2))</f>
        <v>Ockelbo</v>
      </c>
      <c r="D27">
        <f>IF(ISERROR(VLOOKUP($C27,'Miljövärden urval för publ'!$B$2:$H$490,MATCH(D$4,'Miljövärden urval för publ'!$B$2:$H$2,0),FALSE)),"",VLOOKUP($C27,'Miljövärden urval för publ'!$B$2:$H$490,MATCH(D$4,'Miljövärden urval för publ'!$B$2:$H$2,0),FALSE))</f>
        <v>7.4975799999999995E-2</v>
      </c>
      <c r="E27">
        <f>IF(ISERROR(VLOOKUP($C27,'Miljövärden urval för publ'!$B$2:$H$490,MATCH(E$4,'Miljövärden urval för publ'!$B$2:$H$2,0),FALSE)),"",VLOOKUP($C27,'Miljövärden urval för publ'!$B$2:$H$490,MATCH(E$4,'Miljövärden urval för publ'!$B$2:$H$2,0),FALSE))</f>
        <v>19.299099999999999</v>
      </c>
      <c r="F27">
        <f>IF(ISERROR(VLOOKUP($C27,'Miljövärden urval för publ'!$B$2:$H$490,MATCH(F$4,'Miljövärden urval för publ'!$B$2:$H$2,0),FALSE)),"",VLOOKUP($C27,'Miljövärden urval för publ'!$B$2:$H$490,MATCH(F$4,'Miljövärden urval för publ'!$B$2:$H$2,0),FALSE))</f>
        <v>10.014699999999999</v>
      </c>
      <c r="G27">
        <f>IF(ISERROR(VLOOKUP($C27,'Miljövärden urval för publ'!$B$2:$H$490,MATCH(G$4,'Miljövärden urval för publ'!$B$2:$H$2,0),FALSE)),"",VLOOKUP($C27,'Miljövärden urval för publ'!$B$2:$H$490,MATCH(G$4,'Miljövärden urval för publ'!$B$2:$H$2,0),FALSE))</f>
        <v>1.7823200000000001E-2</v>
      </c>
    </row>
    <row r="28" spans="1:7" x14ac:dyDescent="0.25">
      <c r="A28" s="20">
        <v>25</v>
      </c>
      <c r="B28" t="str">
        <f>IF(ISERROR(INDEX('Miljövärden urval för publ'!$A$2:$AA$475,MATCH($A28,'Miljövärden urval för publ'!$R$2:$R$476,0),1)),"",INDEX('Miljövärden urval för publ'!$A$2:$AA$475,MATCH($A28,'Miljövärden urval för publ'!$R$2:$R$476,0),1))</f>
        <v>Bionär Närvärme AB</v>
      </c>
      <c r="C28" t="str">
        <f>IF(ISERROR(INDEX('Miljövärden urval för publ'!$A$2:$AA$475,MATCH($A28,'Miljövärden urval för publ'!$R$2:$R$476,0),2)),"",INDEX('Miljövärden urval för publ'!$A$2:$AA$475,MATCH($A28,'Miljövärden urval för publ'!$R$2:$R$476,0),2))</f>
        <v>Skutskär</v>
      </c>
      <c r="D28">
        <f>IF(ISERROR(VLOOKUP($C28,'Miljövärden urval för publ'!$B$2:$H$490,MATCH(D$4,'Miljövärden urval för publ'!$B$2:$H$2,0),FALSE)),"",VLOOKUP($C28,'Miljövärden urval för publ'!$B$2:$H$490,MATCH(D$4,'Miljövärden urval för publ'!$B$2:$H$2,0),FALSE))</f>
        <v>3.1702000000000002E-3</v>
      </c>
      <c r="E28">
        <f>IF(ISERROR(VLOOKUP($C28,'Miljövärden urval för publ'!$B$2:$H$490,MATCH(E$4,'Miljövärden urval för publ'!$B$2:$H$2,0),FALSE)),"",VLOOKUP($C28,'Miljövärden urval för publ'!$B$2:$H$490,MATCH(E$4,'Miljövärden urval för publ'!$B$2:$H$2,0),FALSE))</f>
        <v>0.43493399999999999</v>
      </c>
      <c r="F28">
        <f>IF(ISERROR(VLOOKUP($C28,'Miljövärden urval för publ'!$B$2:$H$490,MATCH(F$4,'Miljövärden urval för publ'!$B$2:$H$2,0),FALSE)),"",VLOOKUP($C28,'Miljövärden urval för publ'!$B$2:$H$490,MATCH(F$4,'Miljövärden urval för publ'!$B$2:$H$2,0),FALSE))</f>
        <v>0.27097900000000003</v>
      </c>
      <c r="G28">
        <f>IF(ISERROR(VLOOKUP($C28,'Miljövärden urval för publ'!$B$2:$H$490,MATCH(G$4,'Miljövärden urval för publ'!$B$2:$H$2,0),FALSE)),"",VLOOKUP($C28,'Miljövärden urval för publ'!$B$2:$H$490,MATCH(G$4,'Miljövärden urval för publ'!$B$2:$H$2,0),FALSE))</f>
        <v>0</v>
      </c>
    </row>
    <row r="29" spans="1:7" x14ac:dyDescent="0.25">
      <c r="A29" s="20">
        <v>26</v>
      </c>
      <c r="B29" t="str">
        <f>IF(ISERROR(INDEX('Miljövärden urval för publ'!$A$2:$AA$475,MATCH($A29,'Miljövärden urval för publ'!$R$2:$R$476,0),1)),"",INDEX('Miljövärden urval för publ'!$A$2:$AA$475,MATCH($A29,'Miljövärden urval för publ'!$R$2:$R$476,0),1))</f>
        <v>Bionär Närvärme AB</v>
      </c>
      <c r="C29" t="str">
        <f>IF(ISERROR(INDEX('Miljövärden urval för publ'!$A$2:$AA$475,MATCH($A29,'Miljövärden urval för publ'!$R$2:$R$476,0),2)),"",INDEX('Miljövärden urval för publ'!$A$2:$AA$475,MATCH($A29,'Miljövärden urval för publ'!$R$2:$R$476,0),2))</f>
        <v>Söderfors</v>
      </c>
      <c r="D29">
        <f>IF(ISERROR(VLOOKUP($C29,'Miljövärden urval för publ'!$B$2:$H$490,MATCH(D$4,'Miljövärden urval för publ'!$B$2:$H$2,0),FALSE)),"",VLOOKUP($C29,'Miljövärden urval för publ'!$B$2:$H$490,MATCH(D$4,'Miljövärden urval för publ'!$B$2:$H$2,0),FALSE))</f>
        <v>0.13650300000000001</v>
      </c>
      <c r="E29">
        <f>IF(ISERROR(VLOOKUP($C29,'Miljövärden urval för publ'!$B$2:$H$490,MATCH(E$4,'Miljövärden urval för publ'!$B$2:$H$2,0),FALSE)),"",VLOOKUP($C29,'Miljövärden urval för publ'!$B$2:$H$490,MATCH(E$4,'Miljövärden urval för publ'!$B$2:$H$2,0),FALSE))</f>
        <v>8.2765799999999992</v>
      </c>
      <c r="F29">
        <f>IF(ISERROR(VLOOKUP($C29,'Miljövärden urval för publ'!$B$2:$H$490,MATCH(F$4,'Miljövärden urval för publ'!$B$2:$H$2,0),FALSE)),"",VLOOKUP($C29,'Miljövärden urval för publ'!$B$2:$H$490,MATCH(F$4,'Miljövärden urval för publ'!$B$2:$H$2,0),FALSE))</f>
        <v>15.517300000000001</v>
      </c>
      <c r="G29">
        <f>IF(ISERROR(VLOOKUP($C29,'Miljövärden urval för publ'!$B$2:$H$490,MATCH(G$4,'Miljövärden urval för publ'!$B$2:$H$2,0),FALSE)),"",VLOOKUP($C29,'Miljövärden urval för publ'!$B$2:$H$490,MATCH(G$4,'Miljövärden urval för publ'!$B$2:$H$2,0),FALSE))</f>
        <v>4.2844900000000002E-3</v>
      </c>
    </row>
    <row r="30" spans="1:7" x14ac:dyDescent="0.25">
      <c r="A30" s="20">
        <v>27</v>
      </c>
      <c r="B30" t="str">
        <f>IF(ISERROR(INDEX('Miljövärden urval för publ'!$A$2:$AA$475,MATCH($A30,'Miljövärden urval för publ'!$R$2:$R$476,0),1)),"",INDEX('Miljövärden urval för publ'!$A$2:$AA$475,MATCH($A30,'Miljövärden urval för publ'!$R$2:$R$476,0),1))</f>
        <v>Bionär Närvärme AB</v>
      </c>
      <c r="C30" t="str">
        <f>IF(ISERROR(INDEX('Miljövärden urval för publ'!$A$2:$AA$475,MATCH($A30,'Miljövärden urval för publ'!$R$2:$R$476,0),2)),"",INDEX('Miljövärden urval för publ'!$A$2:$AA$475,MATCH($A30,'Miljövärden urval för publ'!$R$2:$R$476,0),2))</f>
        <v>Vänge</v>
      </c>
      <c r="D30">
        <f>IF(ISERROR(VLOOKUP($C30,'Miljövärden urval för publ'!$B$2:$H$490,MATCH(D$4,'Miljövärden urval för publ'!$B$2:$H$2,0),FALSE)),"",VLOOKUP($C30,'Miljövärden urval för publ'!$B$2:$H$490,MATCH(D$4,'Miljövärden urval för publ'!$B$2:$H$2,0),FALSE))</f>
        <v>0.18126700000000001</v>
      </c>
      <c r="E30">
        <f>IF(ISERROR(VLOOKUP($C30,'Miljövärden urval för publ'!$B$2:$H$490,MATCH(E$4,'Miljövärden urval för publ'!$B$2:$H$2,0),FALSE)),"",VLOOKUP($C30,'Miljövärden urval för publ'!$B$2:$H$490,MATCH(E$4,'Miljövärden urval för publ'!$B$2:$H$2,0),FALSE))</f>
        <v>20.003399999999999</v>
      </c>
      <c r="F30">
        <f>IF(ISERROR(VLOOKUP($C30,'Miljövärden urval för publ'!$B$2:$H$490,MATCH(F$4,'Miljövärden urval för publ'!$B$2:$H$2,0),FALSE)),"",VLOOKUP($C30,'Miljövärden urval för publ'!$B$2:$H$490,MATCH(F$4,'Miljövärden urval för publ'!$B$2:$H$2,0),FALSE))</f>
        <v>15.901999999999999</v>
      </c>
      <c r="G30">
        <f>IF(ISERROR(VLOOKUP($C30,'Miljövärden urval för publ'!$B$2:$H$490,MATCH(G$4,'Miljövärden urval för publ'!$B$2:$H$2,0),FALSE)),"",VLOOKUP($C30,'Miljövärden urval för publ'!$B$2:$H$490,MATCH(G$4,'Miljövärden urval för publ'!$B$2:$H$2,0),FALSE))</f>
        <v>4.0909099999999997E-2</v>
      </c>
    </row>
    <row r="31" spans="1:7" x14ac:dyDescent="0.25">
      <c r="A31" s="20">
        <v>28</v>
      </c>
      <c r="B31" t="str">
        <f>IF(ISERROR(INDEX('Miljövärden urval för publ'!$A$2:$AA$475,MATCH($A31,'Miljövärden urval för publ'!$R$2:$R$476,0),1)),"",INDEX('Miljövärden urval för publ'!$A$2:$AA$475,MATCH($A31,'Miljövärden urval för publ'!$R$2:$R$476,0),1))</f>
        <v>Bionär Närvärme AB</v>
      </c>
      <c r="C31" t="str">
        <f>IF(ISERROR(INDEX('Miljövärden urval för publ'!$A$2:$AA$475,MATCH($A31,'Miljövärden urval för publ'!$R$2:$R$476,0),2)),"",INDEX('Miljövärden urval för publ'!$A$2:$AA$475,MATCH($A31,'Miljövärden urval för publ'!$R$2:$R$476,0),2))</f>
        <v>Älvkarleby</v>
      </c>
      <c r="D31">
        <f>IF(ISERROR(VLOOKUP($C31,'Miljövärden urval för publ'!$B$2:$H$490,MATCH(D$4,'Miljövärden urval för publ'!$B$2:$H$2,0),FALSE)),"",VLOOKUP($C31,'Miljövärden urval för publ'!$B$2:$H$490,MATCH(D$4,'Miljövärden urval för publ'!$B$2:$H$2,0),FALSE))</f>
        <v>0.16744999999999999</v>
      </c>
      <c r="E31">
        <f>IF(ISERROR(VLOOKUP($C31,'Miljövärden urval för publ'!$B$2:$H$490,MATCH(E$4,'Miljövärden urval för publ'!$B$2:$H$2,0),FALSE)),"",VLOOKUP($C31,'Miljövärden urval för publ'!$B$2:$H$490,MATCH(E$4,'Miljövärden urval för publ'!$B$2:$H$2,0),FALSE))</f>
        <v>13.7987</v>
      </c>
      <c r="F31">
        <f>IF(ISERROR(VLOOKUP($C31,'Miljövärden urval för publ'!$B$2:$H$490,MATCH(F$4,'Miljövärden urval för publ'!$B$2:$H$2,0),FALSE)),"",VLOOKUP($C31,'Miljövärden urval för publ'!$B$2:$H$490,MATCH(F$4,'Miljövärden urval för publ'!$B$2:$H$2,0),FALSE))</f>
        <v>17.1221</v>
      </c>
      <c r="G31">
        <f>IF(ISERROR(VLOOKUP($C31,'Miljövärden urval för publ'!$B$2:$H$490,MATCH(G$4,'Miljövärden urval för publ'!$B$2:$H$2,0),FALSE)),"",VLOOKUP($C31,'Miljövärden urval för publ'!$B$2:$H$490,MATCH(G$4,'Miljövärden urval för publ'!$B$2:$H$2,0),FALSE))</f>
        <v>1.7876199999999998E-2</v>
      </c>
    </row>
    <row r="32" spans="1:7" x14ac:dyDescent="0.25">
      <c r="A32" s="20">
        <v>29</v>
      </c>
      <c r="B32" t="str">
        <f>IF(ISERROR(INDEX('Miljövärden urval för publ'!$A$2:$AA$475,MATCH($A32,'Miljövärden urval för publ'!$R$2:$R$476,0),1)),"",INDEX('Miljövärden urval för publ'!$A$2:$AA$475,MATCH($A32,'Miljövärden urval för publ'!$R$2:$R$476,0),1))</f>
        <v>Bollnäs Energi AB</v>
      </c>
      <c r="C32" t="str">
        <f>IF(ISERROR(INDEX('Miljövärden urval för publ'!$A$2:$AA$475,MATCH($A32,'Miljövärden urval för publ'!$R$2:$R$476,0),2)),"",INDEX('Miljövärden urval för publ'!$A$2:$AA$475,MATCH($A32,'Miljövärden urval för publ'!$R$2:$R$476,0),2))</f>
        <v>Arbrå</v>
      </c>
      <c r="D32">
        <f>IF(ISERROR(VLOOKUP($C32,'Miljövärden urval för publ'!$B$2:$H$490,MATCH(D$4,'Miljövärden urval för publ'!$B$2:$H$2,0),FALSE)),"",VLOOKUP($C32,'Miljövärden urval för publ'!$B$2:$H$490,MATCH(D$4,'Miljövärden urval för publ'!$B$2:$H$2,0),FALSE))</f>
        <v>0.120614</v>
      </c>
      <c r="E32">
        <f>IF(ISERROR(VLOOKUP($C32,'Miljövärden urval för publ'!$B$2:$H$490,MATCH(E$4,'Miljövärden urval för publ'!$B$2:$H$2,0),FALSE)),"",VLOOKUP($C32,'Miljövärden urval för publ'!$B$2:$H$490,MATCH(E$4,'Miljövärden urval för publ'!$B$2:$H$2,0),FALSE))</f>
        <v>26.7028</v>
      </c>
      <c r="F32">
        <f>IF(ISERROR(VLOOKUP($C32,'Miljövärden urval för publ'!$B$2:$H$490,MATCH(F$4,'Miljövärden urval för publ'!$B$2:$H$2,0),FALSE)),"",VLOOKUP($C32,'Miljövärden urval för publ'!$B$2:$H$490,MATCH(F$4,'Miljövärden urval för publ'!$B$2:$H$2,0),FALSE))</f>
        <v>9.1840700000000002</v>
      </c>
      <c r="G32">
        <f>IF(ISERROR(VLOOKUP($C32,'Miljövärden urval för publ'!$B$2:$H$490,MATCH(G$4,'Miljövärden urval för publ'!$B$2:$H$2,0),FALSE)),"",VLOOKUP($C32,'Miljövärden urval för publ'!$B$2:$H$490,MATCH(G$4,'Miljövärden urval för publ'!$B$2:$H$2,0),FALSE))</f>
        <v>2.9645299999999999E-2</v>
      </c>
    </row>
    <row r="33" spans="1:7" x14ac:dyDescent="0.25">
      <c r="A33" s="20">
        <v>30</v>
      </c>
      <c r="B33" t="str">
        <f>IF(ISERROR(INDEX('Miljövärden urval för publ'!$A$2:$AA$475,MATCH($A33,'Miljövärden urval för publ'!$R$2:$R$476,0),1)),"",INDEX('Miljövärden urval för publ'!$A$2:$AA$475,MATCH($A33,'Miljövärden urval för publ'!$R$2:$R$476,0),1))</f>
        <v>Bollnäs Energi AB</v>
      </c>
      <c r="C33" t="str">
        <f>IF(ISERROR(INDEX('Miljövärden urval för publ'!$A$2:$AA$475,MATCH($A33,'Miljövärden urval för publ'!$R$2:$R$476,0),2)),"",INDEX('Miljövärden urval för publ'!$A$2:$AA$475,MATCH($A33,'Miljövärden urval för publ'!$R$2:$R$476,0),2))</f>
        <v>Bollnäs</v>
      </c>
      <c r="D33">
        <f>IF(ISERROR(VLOOKUP($C33,'Miljövärden urval för publ'!$B$2:$H$490,MATCH(D$4,'Miljövärden urval för publ'!$B$2:$H$2,0),FALSE)),"",VLOOKUP($C33,'Miljövärden urval för publ'!$B$2:$H$490,MATCH(D$4,'Miljövärden urval för publ'!$B$2:$H$2,0),FALSE))</f>
        <v>0.18029899999999999</v>
      </c>
      <c r="E33">
        <f>IF(ISERROR(VLOOKUP($C33,'Miljövärden urval för publ'!$B$2:$H$490,MATCH(E$4,'Miljövärden urval för publ'!$B$2:$H$2,0),FALSE)),"",VLOOKUP($C33,'Miljövärden urval för publ'!$B$2:$H$490,MATCH(E$4,'Miljövärden urval för publ'!$B$2:$H$2,0),FALSE))</f>
        <v>90.886799999999994</v>
      </c>
      <c r="F33">
        <f>IF(ISERROR(VLOOKUP($C33,'Miljövärden urval för publ'!$B$2:$H$490,MATCH(F$4,'Miljövärden urval för publ'!$B$2:$H$2,0),FALSE)),"",VLOOKUP($C33,'Miljövärden urval för publ'!$B$2:$H$490,MATCH(F$4,'Miljövärden urval för publ'!$B$2:$H$2,0),FALSE))</f>
        <v>3.9980799999999999</v>
      </c>
      <c r="G33">
        <f>IF(ISERROR(VLOOKUP($C33,'Miljövärden urval för publ'!$B$2:$H$490,MATCH(G$4,'Miljövärden urval för publ'!$B$2:$H$2,0),FALSE)),"",VLOOKUP($C33,'Miljövärden urval för publ'!$B$2:$H$490,MATCH(G$4,'Miljövärden urval för publ'!$B$2:$H$2,0),FALSE))</f>
        <v>3.1425399999999999E-2</v>
      </c>
    </row>
    <row r="34" spans="1:7" x14ac:dyDescent="0.25">
      <c r="A34" s="20">
        <v>31</v>
      </c>
      <c r="B34" t="str">
        <f>IF(ISERROR(INDEX('Miljövärden urval för publ'!$A$2:$AA$475,MATCH($A34,'Miljövärden urval för publ'!$R$2:$R$476,0),1)),"",INDEX('Miljövärden urval för publ'!$A$2:$AA$475,MATCH($A34,'Miljövärden urval för publ'!$R$2:$R$476,0),1))</f>
        <v>Bollnäs Energi AB</v>
      </c>
      <c r="C34" t="str">
        <f>IF(ISERROR(INDEX('Miljövärden urval för publ'!$A$2:$AA$475,MATCH($A34,'Miljövärden urval för publ'!$R$2:$R$476,0),2)),"",INDEX('Miljövärden urval för publ'!$A$2:$AA$475,MATCH($A34,'Miljövärden urval för publ'!$R$2:$R$476,0),2))</f>
        <v>Kilafors</v>
      </c>
      <c r="D34">
        <f>IF(ISERROR(VLOOKUP($C34,'Miljövärden urval för publ'!$B$2:$H$490,MATCH(D$4,'Miljövärden urval för publ'!$B$2:$H$2,0),FALSE)),"",VLOOKUP($C34,'Miljövärden urval för publ'!$B$2:$H$490,MATCH(D$4,'Miljövärden urval för publ'!$B$2:$H$2,0),FALSE))</f>
        <v>0.13405300000000001</v>
      </c>
      <c r="E34">
        <f>IF(ISERROR(VLOOKUP($C34,'Miljövärden urval för publ'!$B$2:$H$490,MATCH(E$4,'Miljövärden urval för publ'!$B$2:$H$2,0),FALSE)),"",VLOOKUP($C34,'Miljövärden urval för publ'!$B$2:$H$490,MATCH(E$4,'Miljövärden urval för publ'!$B$2:$H$2,0),FALSE))</f>
        <v>27.477699999999999</v>
      </c>
      <c r="F34">
        <f>IF(ISERROR(VLOOKUP($C34,'Miljövärden urval för publ'!$B$2:$H$490,MATCH(F$4,'Miljövärden urval för publ'!$B$2:$H$2,0),FALSE)),"",VLOOKUP($C34,'Miljövärden urval för publ'!$B$2:$H$490,MATCH(F$4,'Miljövärden urval för publ'!$B$2:$H$2,0),FALSE))</f>
        <v>8.7384799999999991</v>
      </c>
      <c r="G34">
        <f>IF(ISERROR(VLOOKUP($C34,'Miljövärden urval för publ'!$B$2:$H$490,MATCH(G$4,'Miljövärden urval för publ'!$B$2:$H$2,0),FALSE)),"",VLOOKUP($C34,'Miljövärden urval för publ'!$B$2:$H$490,MATCH(G$4,'Miljövärden urval för publ'!$B$2:$H$2,0),FALSE))</f>
        <v>2.6303699999999999E-2</v>
      </c>
    </row>
    <row r="35" spans="1:7" x14ac:dyDescent="0.25">
      <c r="A35" s="20">
        <v>32</v>
      </c>
      <c r="B35" t="str">
        <f>IF(ISERROR(INDEX('Miljövärden urval för publ'!$A$2:$AA$475,MATCH($A35,'Miljövärden urval för publ'!$R$2:$R$476,0),1)),"",INDEX('Miljövärden urval för publ'!$A$2:$AA$475,MATCH($A35,'Miljövärden urval för publ'!$R$2:$R$476,0),1))</f>
        <v>Borgholm Energi AB</v>
      </c>
      <c r="C35" t="str">
        <f>IF(ISERROR(INDEX('Miljövärden urval för publ'!$A$2:$AA$475,MATCH($A35,'Miljövärden urval för publ'!$R$2:$R$476,0),2)),"",INDEX('Miljövärden urval för publ'!$A$2:$AA$475,MATCH($A35,'Miljövärden urval för publ'!$R$2:$R$476,0),2))</f>
        <v>Borgholm</v>
      </c>
      <c r="D35">
        <f>IF(ISERROR(VLOOKUP($C35,'Miljövärden urval för publ'!$B$2:$H$490,MATCH(D$4,'Miljövärden urval för publ'!$B$2:$H$2,0),FALSE)),"",VLOOKUP($C35,'Miljövärden urval för publ'!$B$2:$H$490,MATCH(D$4,'Miljövärden urval för publ'!$B$2:$H$2,0),FALSE))</f>
        <v>0.11079700000000001</v>
      </c>
      <c r="E35">
        <f>IF(ISERROR(VLOOKUP($C35,'Miljövärden urval för publ'!$B$2:$H$490,MATCH(E$4,'Miljövärden urval för publ'!$B$2:$H$2,0),FALSE)),"",VLOOKUP($C35,'Miljövärden urval för publ'!$B$2:$H$490,MATCH(E$4,'Miljövärden urval för publ'!$B$2:$H$2,0),FALSE))</f>
        <v>21.844200000000001</v>
      </c>
      <c r="F35">
        <f>IF(ISERROR(VLOOKUP($C35,'Miljövärden urval för publ'!$B$2:$H$490,MATCH(F$4,'Miljövärden urval för publ'!$B$2:$H$2,0),FALSE)),"",VLOOKUP($C35,'Miljövärden urval för publ'!$B$2:$H$490,MATCH(F$4,'Miljövärden urval för publ'!$B$2:$H$2,0),FALSE))</f>
        <v>8.1152099999999994</v>
      </c>
      <c r="G35">
        <f>IF(ISERROR(VLOOKUP($C35,'Miljövärden urval för publ'!$B$2:$H$490,MATCH(G$4,'Miljövärden urval för publ'!$B$2:$H$2,0),FALSE)),"",VLOOKUP($C35,'Miljövärden urval för publ'!$B$2:$H$490,MATCH(G$4,'Miljövärden urval för publ'!$B$2:$H$2,0),FALSE))</f>
        <v>1.23126E-2</v>
      </c>
    </row>
    <row r="36" spans="1:7" x14ac:dyDescent="0.25">
      <c r="A36" s="20">
        <v>33</v>
      </c>
      <c r="B36" t="str">
        <f>IF(ISERROR(INDEX('Miljövärden urval för publ'!$A$2:$AA$475,MATCH($A36,'Miljövärden urval för publ'!$R$2:$R$476,0),1)),"",INDEX('Miljövärden urval för publ'!$A$2:$AA$475,MATCH($A36,'Miljövärden urval för publ'!$R$2:$R$476,0),1))</f>
        <v>Borgholm Energi AB</v>
      </c>
      <c r="C36" t="str">
        <f>IF(ISERROR(INDEX('Miljövärden urval för publ'!$A$2:$AA$475,MATCH($A36,'Miljövärden urval för publ'!$R$2:$R$476,0),2)),"",INDEX('Miljövärden urval för publ'!$A$2:$AA$475,MATCH($A36,'Miljövärden urval för publ'!$R$2:$R$476,0),2))</f>
        <v>Löttorp</v>
      </c>
      <c r="D36">
        <f>IF(ISERROR(VLOOKUP($C36,'Miljövärden urval för publ'!$B$2:$H$490,MATCH(D$4,'Miljövärden urval för publ'!$B$2:$H$2,0),FALSE)),"",VLOOKUP($C36,'Miljövärden urval för publ'!$B$2:$H$490,MATCH(D$4,'Miljövärden urval för publ'!$B$2:$H$2,0),FALSE))</f>
        <v>0.16073699999999999</v>
      </c>
      <c r="E36">
        <f>IF(ISERROR(VLOOKUP($C36,'Miljövärden urval för publ'!$B$2:$H$490,MATCH(E$4,'Miljövärden urval för publ'!$B$2:$H$2,0),FALSE)),"",VLOOKUP($C36,'Miljövärden urval för publ'!$B$2:$H$490,MATCH(E$4,'Miljövärden urval för publ'!$B$2:$H$2,0),FALSE))</f>
        <v>34.0426</v>
      </c>
      <c r="F36">
        <f>IF(ISERROR(VLOOKUP($C36,'Miljövärden urval för publ'!$B$2:$H$490,MATCH(F$4,'Miljövärden urval för publ'!$B$2:$H$2,0),FALSE)),"",VLOOKUP($C36,'Miljövärden urval för publ'!$B$2:$H$490,MATCH(F$4,'Miljövärden urval för publ'!$B$2:$H$2,0),FALSE))</f>
        <v>9.3338099999999997</v>
      </c>
      <c r="G36">
        <f>IF(ISERROR(VLOOKUP($C36,'Miljövärden urval för publ'!$B$2:$H$490,MATCH(G$4,'Miljövärden urval för publ'!$B$2:$H$2,0),FALSE)),"",VLOOKUP($C36,'Miljövärden urval för publ'!$B$2:$H$490,MATCH(G$4,'Miljövärden urval för publ'!$B$2:$H$2,0),FALSE))</f>
        <v>4.7412200000000002E-2</v>
      </c>
    </row>
    <row r="37" spans="1:7" x14ac:dyDescent="0.25">
      <c r="A37" s="20">
        <v>34</v>
      </c>
      <c r="B37" t="str">
        <f>IF(ISERROR(INDEX('Miljövärden urval för publ'!$A$2:$AA$475,MATCH($A37,'Miljövärden urval för publ'!$R$2:$R$476,0),1)),"",INDEX('Miljövärden urval för publ'!$A$2:$AA$475,MATCH($A37,'Miljövärden urval för publ'!$R$2:$R$476,0),1))</f>
        <v>Borlänge Energi AB</v>
      </c>
      <c r="C37" t="str">
        <f>IF(ISERROR(INDEX('Miljövärden urval för publ'!$A$2:$AA$475,MATCH($A37,'Miljövärden urval för publ'!$R$2:$R$476,0),2)),"",INDEX('Miljövärden urval för publ'!$A$2:$AA$475,MATCH($A37,'Miljövärden urval för publ'!$R$2:$R$476,0),2))</f>
        <v>Borlänge</v>
      </c>
      <c r="D37">
        <f>IF(ISERROR(VLOOKUP($C37,'Miljövärden urval för publ'!$B$2:$H$490,MATCH(D$4,'Miljövärden urval för publ'!$B$2:$H$2,0),FALSE)),"",VLOOKUP($C37,'Miljövärden urval för publ'!$B$2:$H$490,MATCH(D$4,'Miljövärden urval för publ'!$B$2:$H$2,0),FALSE))</f>
        <v>6.0859099999999999E-2</v>
      </c>
      <c r="E37">
        <f>IF(ISERROR(VLOOKUP($C37,'Miljövärden urval för publ'!$B$2:$H$490,MATCH(E$4,'Miljövärden urval för publ'!$B$2:$H$2,0),FALSE)),"",VLOOKUP($C37,'Miljövärden urval för publ'!$B$2:$H$490,MATCH(E$4,'Miljövärden urval för publ'!$B$2:$H$2,0),FALSE))</f>
        <v>53.832299999999996</v>
      </c>
      <c r="F37">
        <f>IF(ISERROR(VLOOKUP($C37,'Miljövärden urval för publ'!$B$2:$H$490,MATCH(F$4,'Miljövärden urval för publ'!$B$2:$H$2,0),FALSE)),"",VLOOKUP($C37,'Miljövärden urval för publ'!$B$2:$H$490,MATCH(F$4,'Miljövärden urval för publ'!$B$2:$H$2,0),FALSE))</f>
        <v>3.8834599999999999</v>
      </c>
      <c r="G37">
        <f>IF(ISERROR(VLOOKUP($C37,'Miljövärden urval för publ'!$B$2:$H$490,MATCH(G$4,'Miljövärden urval för publ'!$B$2:$H$2,0),FALSE)),"",VLOOKUP($C37,'Miljövärden urval för publ'!$B$2:$H$490,MATCH(G$4,'Miljövärden urval för publ'!$B$2:$H$2,0),FALSE))</f>
        <v>1.4408400000000001E-3</v>
      </c>
    </row>
    <row r="38" spans="1:7" x14ac:dyDescent="0.25">
      <c r="A38" s="20">
        <v>35</v>
      </c>
      <c r="B38" t="str">
        <f>IF(ISERROR(INDEX('Miljövärden urval för publ'!$A$2:$AA$475,MATCH($A38,'Miljövärden urval för publ'!$R$2:$R$476,0),1)),"",INDEX('Miljövärden urval för publ'!$A$2:$AA$475,MATCH($A38,'Miljövärden urval för publ'!$R$2:$R$476,0),1))</f>
        <v>Borlänge Energi AB</v>
      </c>
      <c r="C38" t="str">
        <f>IF(ISERROR(INDEX('Miljövärden urval för publ'!$A$2:$AA$475,MATCH($A38,'Miljövärden urval för publ'!$R$2:$R$476,0),2)),"",INDEX('Miljövärden urval för publ'!$A$2:$AA$475,MATCH($A38,'Miljövärden urval för publ'!$R$2:$R$476,0),2))</f>
        <v>Ornäs</v>
      </c>
      <c r="D38">
        <f>IF(ISERROR(VLOOKUP($C38,'Miljövärden urval för publ'!$B$2:$H$490,MATCH(D$4,'Miljövärden urval för publ'!$B$2:$H$2,0),FALSE)),"",VLOOKUP($C38,'Miljövärden urval för publ'!$B$2:$H$490,MATCH(D$4,'Miljövärden urval för publ'!$B$2:$H$2,0),FALSE))</f>
        <v>0.18339900000000001</v>
      </c>
      <c r="E38">
        <f>IF(ISERROR(VLOOKUP($C38,'Miljövärden urval för publ'!$B$2:$H$490,MATCH(E$4,'Miljövärden urval för publ'!$B$2:$H$2,0),FALSE)),"",VLOOKUP($C38,'Miljövärden urval för publ'!$B$2:$H$490,MATCH(E$4,'Miljövärden urval för publ'!$B$2:$H$2,0),FALSE))</f>
        <v>11.8504</v>
      </c>
      <c r="F38">
        <f>IF(ISERROR(VLOOKUP($C38,'Miljövärden urval för publ'!$B$2:$H$490,MATCH(F$4,'Miljövärden urval för publ'!$B$2:$H$2,0),FALSE)),"",VLOOKUP($C38,'Miljövärden urval för publ'!$B$2:$H$490,MATCH(F$4,'Miljövärden urval för publ'!$B$2:$H$2,0),FALSE))</f>
        <v>20.053599999999999</v>
      </c>
      <c r="G38">
        <f>IF(ISERROR(VLOOKUP($C38,'Miljövärden urval för publ'!$B$2:$H$490,MATCH(G$4,'Miljövärden urval för publ'!$B$2:$H$2,0),FALSE)),"",VLOOKUP($C38,'Miljövärden urval för publ'!$B$2:$H$490,MATCH(G$4,'Miljövärden urval för publ'!$B$2:$H$2,0),FALSE))</f>
        <v>7.2173200000000002E-3</v>
      </c>
    </row>
    <row r="39" spans="1:7" x14ac:dyDescent="0.25">
      <c r="A39" s="20">
        <v>36</v>
      </c>
      <c r="B39" t="str">
        <f>IF(ISERROR(INDEX('Miljövärden urval för publ'!$A$2:$AA$475,MATCH($A39,'Miljövärden urval för publ'!$R$2:$R$476,0),1)),"",INDEX('Miljövärden urval för publ'!$A$2:$AA$475,MATCH($A39,'Miljövärden urval för publ'!$R$2:$R$476,0),1))</f>
        <v>Borlänge Energi AB</v>
      </c>
      <c r="C39" t="str">
        <f>IF(ISERROR(INDEX('Miljövärden urval för publ'!$A$2:$AA$475,MATCH($A39,'Miljövärden urval för publ'!$R$2:$R$476,0),2)),"",INDEX('Miljövärden urval för publ'!$A$2:$AA$475,MATCH($A39,'Miljövärden urval för publ'!$R$2:$R$476,0),2))</f>
        <v>Torsång</v>
      </c>
      <c r="D39">
        <f>IF(ISERROR(VLOOKUP($C39,'Miljövärden urval för publ'!$B$2:$H$490,MATCH(D$4,'Miljövärden urval för publ'!$B$2:$H$2,0),FALSE)),"",VLOOKUP($C39,'Miljövärden urval för publ'!$B$2:$H$490,MATCH(D$4,'Miljövärden urval för publ'!$B$2:$H$2,0),FALSE))</f>
        <v>0.35673300000000002</v>
      </c>
      <c r="E39">
        <f>IF(ISERROR(VLOOKUP($C39,'Miljövärden urval för publ'!$B$2:$H$490,MATCH(E$4,'Miljövärden urval för publ'!$B$2:$H$2,0),FALSE)),"",VLOOKUP($C39,'Miljövärden urval för publ'!$B$2:$H$490,MATCH(E$4,'Miljövärden urval för publ'!$B$2:$H$2,0),FALSE))</f>
        <v>6.7872700000000004</v>
      </c>
      <c r="F39">
        <f>IF(ISERROR(VLOOKUP($C39,'Miljövärden urval för publ'!$B$2:$H$490,MATCH(F$4,'Miljövärden urval för publ'!$B$2:$H$2,0),FALSE)),"",VLOOKUP($C39,'Miljövärden urval för publ'!$B$2:$H$490,MATCH(F$4,'Miljövärden urval för publ'!$B$2:$H$2,0),FALSE))</f>
        <v>14.975</v>
      </c>
      <c r="G39">
        <f>IF(ISERROR(VLOOKUP($C39,'Miljövärden urval för publ'!$B$2:$H$490,MATCH(G$4,'Miljövärden urval för publ'!$B$2:$H$2,0),FALSE)),"",VLOOKUP($C39,'Miljövärden urval för publ'!$B$2:$H$490,MATCH(G$4,'Miljövärden urval för publ'!$B$2:$H$2,0),FALSE))</f>
        <v>2.6738E-4</v>
      </c>
    </row>
    <row r="40" spans="1:7" x14ac:dyDescent="0.25">
      <c r="A40" s="20">
        <v>37</v>
      </c>
      <c r="B40" t="str">
        <f>IF(ISERROR(INDEX('Miljövärden urval för publ'!$A$2:$AA$475,MATCH($A40,'Miljövärden urval för publ'!$R$2:$R$476,0),1)),"",INDEX('Miljövärden urval för publ'!$A$2:$AA$475,MATCH($A40,'Miljövärden urval för publ'!$R$2:$R$476,0),1))</f>
        <v>Borås Energi och Miljö AB</v>
      </c>
      <c r="C40" t="str">
        <f>IF(ISERROR(INDEX('Miljövärden urval för publ'!$A$2:$AA$475,MATCH($A40,'Miljövärden urval för publ'!$R$2:$R$476,0),2)),"",INDEX('Miljövärden urval för publ'!$A$2:$AA$475,MATCH($A40,'Miljövärden urval för publ'!$R$2:$R$476,0),2))</f>
        <v>Borås</v>
      </c>
      <c r="D40">
        <f>IF(ISERROR(VLOOKUP($C40,'Miljövärden urval för publ'!$B$2:$H$490,MATCH(D$4,'Miljövärden urval för publ'!$B$2:$H$2,0),FALSE)),"",VLOOKUP($C40,'Miljövärden urval för publ'!$B$2:$H$490,MATCH(D$4,'Miljövärden urval för publ'!$B$2:$H$2,0),FALSE))</f>
        <v>0.121201</v>
      </c>
      <c r="E40">
        <f>IF(ISERROR(VLOOKUP($C40,'Miljövärden urval för publ'!$B$2:$H$490,MATCH(E$4,'Miljövärden urval för publ'!$B$2:$H$2,0),FALSE)),"",VLOOKUP($C40,'Miljövärden urval för publ'!$B$2:$H$490,MATCH(E$4,'Miljövärden urval för publ'!$B$2:$H$2,0),FALSE))</f>
        <v>44.461599999999997</v>
      </c>
      <c r="F40">
        <f>IF(ISERROR(VLOOKUP($C40,'Miljövärden urval för publ'!$B$2:$H$490,MATCH(F$4,'Miljövärden urval för publ'!$B$2:$H$2,0),FALSE)),"",VLOOKUP($C40,'Miljövärden urval för publ'!$B$2:$H$490,MATCH(F$4,'Miljövärden urval för publ'!$B$2:$H$2,0),FALSE))</f>
        <v>5.6361800000000004</v>
      </c>
      <c r="G40">
        <f>IF(ISERROR(VLOOKUP($C40,'Miljövärden urval för publ'!$B$2:$H$490,MATCH(G$4,'Miljövärden urval för publ'!$B$2:$H$2,0),FALSE)),"",VLOOKUP($C40,'Miljövärden urval för publ'!$B$2:$H$490,MATCH(G$4,'Miljövärden urval för publ'!$B$2:$H$2,0),FALSE))</f>
        <v>1.55628E-2</v>
      </c>
    </row>
    <row r="41" spans="1:7" x14ac:dyDescent="0.25">
      <c r="A41" s="20">
        <v>38</v>
      </c>
      <c r="B41" t="str">
        <f>IF(ISERROR(INDEX('Miljövärden urval för publ'!$A$2:$AA$475,MATCH($A41,'Miljövärden urval för publ'!$R$2:$R$476,0),1)),"",INDEX('Miljövärden urval för publ'!$A$2:$AA$475,MATCH($A41,'Miljövärden urval för publ'!$R$2:$R$476,0),1))</f>
        <v>Borås Energi och Miljö AB</v>
      </c>
      <c r="C41" t="str">
        <f>IF(ISERROR(INDEX('Miljövärden urval för publ'!$A$2:$AA$475,MATCH($A41,'Miljövärden urval för publ'!$R$2:$R$476,0),2)),"",INDEX('Miljövärden urval för publ'!$A$2:$AA$475,MATCH($A41,'Miljövärden urval för publ'!$R$2:$R$476,0),2))</f>
        <v>Fristad</v>
      </c>
      <c r="D41">
        <f>IF(ISERROR(VLOOKUP($C41,'Miljövärden urval för publ'!$B$2:$H$490,MATCH(D$4,'Miljövärden urval för publ'!$B$2:$H$2,0),FALSE)),"",VLOOKUP($C41,'Miljövärden urval för publ'!$B$2:$H$490,MATCH(D$4,'Miljövärden urval för publ'!$B$2:$H$2,0),FALSE))</f>
        <v>0.30514000000000002</v>
      </c>
      <c r="E41">
        <f>IF(ISERROR(VLOOKUP($C41,'Miljövärden urval för publ'!$B$2:$H$490,MATCH(E$4,'Miljövärden urval för publ'!$B$2:$H$2,0),FALSE)),"",VLOOKUP($C41,'Miljövärden urval för publ'!$B$2:$H$490,MATCH(E$4,'Miljövärden urval för publ'!$B$2:$H$2,0),FALSE))</f>
        <v>41.9666</v>
      </c>
      <c r="F41">
        <f>IF(ISERROR(VLOOKUP($C41,'Miljövärden urval för publ'!$B$2:$H$490,MATCH(F$4,'Miljövärden urval för publ'!$B$2:$H$2,0),FALSE)),"",VLOOKUP($C41,'Miljövärden urval för publ'!$B$2:$H$490,MATCH(F$4,'Miljövärden urval för publ'!$B$2:$H$2,0),FALSE))</f>
        <v>19.148099999999999</v>
      </c>
      <c r="G41">
        <f>IF(ISERROR(VLOOKUP($C41,'Miljövärden urval för publ'!$B$2:$H$490,MATCH(G$4,'Miljövärden urval för publ'!$B$2:$H$2,0),FALSE)),"",VLOOKUP($C41,'Miljövärden urval för publ'!$B$2:$H$490,MATCH(G$4,'Miljövärden urval för publ'!$B$2:$H$2,0),FALSE))</f>
        <v>9.0897800000000001E-2</v>
      </c>
    </row>
    <row r="42" spans="1:7" x14ac:dyDescent="0.25">
      <c r="A42" s="20">
        <v>39</v>
      </c>
      <c r="B42" t="str">
        <f>IF(ISERROR(INDEX('Miljövärden urval för publ'!$A$2:$AA$475,MATCH($A42,'Miljövärden urval för publ'!$R$2:$R$476,0),1)),"",INDEX('Miljövärden urval för publ'!$A$2:$AA$475,MATCH($A42,'Miljövärden urval för publ'!$R$2:$R$476,0),1))</f>
        <v>Bromölla Fjärrvärme AB</v>
      </c>
      <c r="C42" t="str">
        <f>IF(ISERROR(INDEX('Miljövärden urval för publ'!$A$2:$AA$475,MATCH($A42,'Miljövärden urval för publ'!$R$2:$R$476,0),2)),"",INDEX('Miljövärden urval för publ'!$A$2:$AA$475,MATCH($A42,'Miljövärden urval för publ'!$R$2:$R$476,0),2))</f>
        <v>Bromölla</v>
      </c>
      <c r="D42">
        <f>IF(ISERROR(VLOOKUP($C42,'Miljövärden urval för publ'!$B$2:$H$490,MATCH(D$4,'Miljövärden urval för publ'!$B$2:$H$2,0),FALSE)),"",VLOOKUP($C42,'Miljövärden urval för publ'!$B$2:$H$490,MATCH(D$4,'Miljövärden urval för publ'!$B$2:$H$2,0),FALSE))</f>
        <v>0.82929299999999995</v>
      </c>
      <c r="E42">
        <f>IF(ISERROR(VLOOKUP($C42,'Miljövärden urval för publ'!$B$2:$H$490,MATCH(E$4,'Miljövärden urval för publ'!$B$2:$H$2,0),FALSE)),"",VLOOKUP($C42,'Miljövärden urval för publ'!$B$2:$H$490,MATCH(E$4,'Miljövärden urval för publ'!$B$2:$H$2,0),FALSE))</f>
        <v>207.69900000000001</v>
      </c>
      <c r="F42">
        <f>IF(ISERROR(VLOOKUP($C42,'Miljövärden urval för publ'!$B$2:$H$490,MATCH(F$4,'Miljövärden urval för publ'!$B$2:$H$2,0),FALSE)),"",VLOOKUP($C42,'Miljövärden urval för publ'!$B$2:$H$490,MATCH(F$4,'Miljövärden urval för publ'!$B$2:$H$2,0),FALSE))</f>
        <v>15.6652</v>
      </c>
      <c r="G42">
        <f>IF(ISERROR(VLOOKUP($C42,'Miljövärden urval för publ'!$B$2:$H$490,MATCH(G$4,'Miljövärden urval för publ'!$B$2:$H$2,0),FALSE)),"",VLOOKUP($C42,'Miljövärden urval för publ'!$B$2:$H$490,MATCH(G$4,'Miljövärden urval för publ'!$B$2:$H$2,0),FALSE))</f>
        <v>1.71346E-3</v>
      </c>
    </row>
    <row r="43" spans="1:7" x14ac:dyDescent="0.25">
      <c r="A43" s="20">
        <v>40</v>
      </c>
      <c r="B43" t="str">
        <f>IF(ISERROR(INDEX('Miljövärden urval för publ'!$A$2:$AA$475,MATCH($A43,'Miljövärden urval för publ'!$R$2:$R$476,0),1)),"",INDEX('Miljövärden urval för publ'!$A$2:$AA$475,MATCH($A43,'Miljövärden urval för publ'!$R$2:$R$476,0),1))</f>
        <v>C4 Energi AB</v>
      </c>
      <c r="C43" t="str">
        <f>IF(ISERROR(INDEX('Miljövärden urval för publ'!$A$2:$AA$475,MATCH($A43,'Miljövärden urval för publ'!$R$2:$R$476,0),2)),"",INDEX('Miljövärden urval för publ'!$A$2:$AA$475,MATCH($A43,'Miljövärden urval för publ'!$R$2:$R$476,0),2))</f>
        <v>Fjälkinge</v>
      </c>
      <c r="D43">
        <f>IF(ISERROR(VLOOKUP($C43,'Miljövärden urval för publ'!$B$2:$H$490,MATCH(D$4,'Miljövärden urval för publ'!$B$2:$H$2,0),FALSE)),"",VLOOKUP($C43,'Miljövärden urval för publ'!$B$2:$H$490,MATCH(D$4,'Miljövärden urval för publ'!$B$2:$H$2,0),FALSE))</f>
        <v>0.15623100000000001</v>
      </c>
      <c r="E43">
        <f>IF(ISERROR(VLOOKUP($C43,'Miljövärden urval för publ'!$B$2:$H$490,MATCH(E$4,'Miljövärden urval för publ'!$B$2:$H$2,0),FALSE)),"",VLOOKUP($C43,'Miljövärden urval för publ'!$B$2:$H$490,MATCH(E$4,'Miljövärden urval för publ'!$B$2:$H$2,0),FALSE))</f>
        <v>31.5686</v>
      </c>
      <c r="F43">
        <f>IF(ISERROR(VLOOKUP($C43,'Miljövärden urval för publ'!$B$2:$H$490,MATCH(F$4,'Miljövärden urval för publ'!$B$2:$H$2,0),FALSE)),"",VLOOKUP($C43,'Miljövärden urval för publ'!$B$2:$H$490,MATCH(F$4,'Miljövärden urval för publ'!$B$2:$H$2,0),FALSE))</f>
        <v>10.427099999999999</v>
      </c>
      <c r="G43">
        <f>IF(ISERROR(VLOOKUP($C43,'Miljövärden urval för publ'!$B$2:$H$490,MATCH(G$4,'Miljövärden urval för publ'!$B$2:$H$2,0),FALSE)),"",VLOOKUP($C43,'Miljövärden urval för publ'!$B$2:$H$490,MATCH(G$4,'Miljövärden urval för publ'!$B$2:$H$2,0),FALSE))</f>
        <v>2.5430700000000001E-2</v>
      </c>
    </row>
    <row r="44" spans="1:7" x14ac:dyDescent="0.25">
      <c r="A44" s="20">
        <v>41</v>
      </c>
      <c r="B44" t="str">
        <f>IF(ISERROR(INDEX('Miljövärden urval för publ'!$A$2:$AA$475,MATCH($A44,'Miljövärden urval för publ'!$R$2:$R$476,0),1)),"",INDEX('Miljövärden urval för publ'!$A$2:$AA$475,MATCH($A44,'Miljövärden urval för publ'!$R$2:$R$476,0),1))</f>
        <v>C4 Energi AB</v>
      </c>
      <c r="C44" t="str">
        <f>IF(ISERROR(INDEX('Miljövärden urval för publ'!$A$2:$AA$475,MATCH($A44,'Miljövärden urval för publ'!$R$2:$R$476,0),2)),"",INDEX('Miljövärden urval för publ'!$A$2:$AA$475,MATCH($A44,'Miljövärden urval för publ'!$R$2:$R$476,0),2))</f>
        <v>Kristianstad</v>
      </c>
      <c r="D44">
        <f>IF(ISERROR(VLOOKUP($C44,'Miljövärden urval för publ'!$B$2:$H$490,MATCH(D$4,'Miljövärden urval för publ'!$B$2:$H$2,0),FALSE)),"",VLOOKUP($C44,'Miljövärden urval för publ'!$B$2:$H$490,MATCH(D$4,'Miljövärden urval för publ'!$B$2:$H$2,0),FALSE))</f>
        <v>3.5791799999999999E-2</v>
      </c>
      <c r="E44">
        <f>IF(ISERROR(VLOOKUP($C44,'Miljövärden urval för publ'!$B$2:$H$490,MATCH(E$4,'Miljövärden urval för publ'!$B$2:$H$2,0),FALSE)),"",VLOOKUP($C44,'Miljövärden urval för publ'!$B$2:$H$490,MATCH(E$4,'Miljövärden urval för publ'!$B$2:$H$2,0),FALSE))</f>
        <v>7.9346199999999998</v>
      </c>
      <c r="F44">
        <f>IF(ISERROR(VLOOKUP($C44,'Miljövärden urval för publ'!$B$2:$H$490,MATCH(F$4,'Miljövärden urval för publ'!$B$2:$H$2,0),FALSE)),"",VLOOKUP($C44,'Miljövärden urval för publ'!$B$2:$H$490,MATCH(F$4,'Miljövärden urval för publ'!$B$2:$H$2,0),FALSE))</f>
        <v>5.7143300000000004</v>
      </c>
      <c r="G44">
        <f>IF(ISERROR(VLOOKUP($C44,'Miljövärden urval för publ'!$B$2:$H$490,MATCH(G$4,'Miljövärden urval för publ'!$B$2:$H$2,0),FALSE)),"",VLOOKUP($C44,'Miljövärden urval för publ'!$B$2:$H$490,MATCH(G$4,'Miljövärden urval för publ'!$B$2:$H$2,0),FALSE))</f>
        <v>1.77002E-3</v>
      </c>
    </row>
    <row r="45" spans="1:7" x14ac:dyDescent="0.25">
      <c r="A45" s="20">
        <v>42</v>
      </c>
      <c r="B45" t="str">
        <f>IF(ISERROR(INDEX('Miljövärden urval för publ'!$A$2:$AA$475,MATCH($A45,'Miljövärden urval för publ'!$R$2:$R$476,0),1)),"",INDEX('Miljövärden urval för publ'!$A$2:$AA$475,MATCH($A45,'Miljövärden urval för publ'!$R$2:$R$476,0),1))</f>
        <v>Dala Energi Värme AB</v>
      </c>
      <c r="C45" t="str">
        <f>IF(ISERROR(INDEX('Miljövärden urval för publ'!$A$2:$AA$475,MATCH($A45,'Miljövärden urval för publ'!$R$2:$R$476,0),2)),"",INDEX('Miljövärden urval för publ'!$A$2:$AA$475,MATCH($A45,'Miljövärden urval för publ'!$R$2:$R$476,0),2))</f>
        <v>Insjön</v>
      </c>
      <c r="D45">
        <f>IF(ISERROR(VLOOKUP($C45,'Miljövärden urval för publ'!$B$2:$H$490,MATCH(D$4,'Miljövärden urval för publ'!$B$2:$H$2,0),FALSE)),"",VLOOKUP($C45,'Miljövärden urval för publ'!$B$2:$H$490,MATCH(D$4,'Miljövärden urval för publ'!$B$2:$H$2,0),FALSE))</f>
        <v>0.17729400000000001</v>
      </c>
      <c r="E45">
        <f>IF(ISERROR(VLOOKUP($C45,'Miljövärden urval för publ'!$B$2:$H$490,MATCH(E$4,'Miljövärden urval för publ'!$B$2:$H$2,0),FALSE)),"",VLOOKUP($C45,'Miljövärden urval för publ'!$B$2:$H$490,MATCH(E$4,'Miljövärden urval för publ'!$B$2:$H$2,0),FALSE))</f>
        <v>14.61</v>
      </c>
      <c r="F45">
        <f>IF(ISERROR(VLOOKUP($C45,'Miljövärden urval för publ'!$B$2:$H$490,MATCH(F$4,'Miljövärden urval för publ'!$B$2:$H$2,0),FALSE)),"",VLOOKUP($C45,'Miljövärden urval för publ'!$B$2:$H$490,MATCH(F$4,'Miljövärden urval för publ'!$B$2:$H$2,0),FALSE))</f>
        <v>18.194500000000001</v>
      </c>
      <c r="G45">
        <f>IF(ISERROR(VLOOKUP($C45,'Miljövärden urval för publ'!$B$2:$H$490,MATCH(G$4,'Miljövärden urval för publ'!$B$2:$H$2,0),FALSE)),"",VLOOKUP($C45,'Miljövärden urval för publ'!$B$2:$H$490,MATCH(G$4,'Miljövärden urval för publ'!$B$2:$H$2,0),FALSE))</f>
        <v>5.9756499999999999E-3</v>
      </c>
    </row>
    <row r="46" spans="1:7" x14ac:dyDescent="0.25">
      <c r="A46" s="20">
        <v>43</v>
      </c>
      <c r="B46" t="str">
        <f>IF(ISERROR(INDEX('Miljövärden urval för publ'!$A$2:$AA$475,MATCH($A46,'Miljövärden urval för publ'!$R$2:$R$476,0),1)),"",INDEX('Miljövärden urval för publ'!$A$2:$AA$475,MATCH($A46,'Miljövärden urval för publ'!$R$2:$R$476,0),1))</f>
        <v>Dala Energi Värme AB</v>
      </c>
      <c r="C46" t="str">
        <f>IF(ISERROR(INDEX('Miljövärden urval för publ'!$A$2:$AA$475,MATCH($A46,'Miljövärden urval för publ'!$R$2:$R$476,0),2)),"",INDEX('Miljövärden urval för publ'!$A$2:$AA$475,MATCH($A46,'Miljövärden urval för publ'!$R$2:$R$476,0),2))</f>
        <v>Leksand</v>
      </c>
      <c r="D46">
        <f>IF(ISERROR(VLOOKUP($C46,'Miljövärden urval för publ'!$B$2:$H$490,MATCH(D$4,'Miljövärden urval för publ'!$B$2:$H$2,0),FALSE)),"",VLOOKUP($C46,'Miljövärden urval för publ'!$B$2:$H$490,MATCH(D$4,'Miljövärden urval för publ'!$B$2:$H$2,0),FALSE))</f>
        <v>7.4330499999999994E-2</v>
      </c>
      <c r="E46">
        <f>IF(ISERROR(VLOOKUP($C46,'Miljövärden urval för publ'!$B$2:$H$490,MATCH(E$4,'Miljövärden urval för publ'!$B$2:$H$2,0),FALSE)),"",VLOOKUP($C46,'Miljövärden urval för publ'!$B$2:$H$490,MATCH(E$4,'Miljövärden urval för publ'!$B$2:$H$2,0),FALSE))</f>
        <v>11.2735</v>
      </c>
      <c r="F46">
        <f>IF(ISERROR(VLOOKUP($C46,'Miljövärden urval för publ'!$B$2:$H$490,MATCH(F$4,'Miljövärden urval för publ'!$B$2:$H$2,0),FALSE)),"",VLOOKUP($C46,'Miljövärden urval för publ'!$B$2:$H$490,MATCH(F$4,'Miljövärden urval för publ'!$B$2:$H$2,0),FALSE))</f>
        <v>8.7067999999999994</v>
      </c>
      <c r="G46">
        <f>IF(ISERROR(VLOOKUP($C46,'Miljövärden urval för publ'!$B$2:$H$490,MATCH(G$4,'Miljövärden urval för publ'!$B$2:$H$2,0),FALSE)),"",VLOOKUP($C46,'Miljövärden urval för publ'!$B$2:$H$490,MATCH(G$4,'Miljövärden urval för publ'!$B$2:$H$2,0),FALSE))</f>
        <v>0</v>
      </c>
    </row>
    <row r="47" spans="1:7" x14ac:dyDescent="0.25">
      <c r="A47" s="20">
        <v>44</v>
      </c>
      <c r="B47" t="str">
        <f>IF(ISERROR(INDEX('Miljövärden urval för publ'!$A$2:$AA$475,MATCH($A47,'Miljövärden urval för publ'!$R$2:$R$476,0),1)),"",INDEX('Miljövärden urval för publ'!$A$2:$AA$475,MATCH($A47,'Miljövärden urval för publ'!$R$2:$R$476,0),1))</f>
        <v>Degerfors Energi AB</v>
      </c>
      <c r="C47" t="str">
        <f>IF(ISERROR(INDEX('Miljövärden urval för publ'!$A$2:$AA$475,MATCH($A47,'Miljövärden urval för publ'!$R$2:$R$476,0),2)),"",INDEX('Miljövärden urval för publ'!$A$2:$AA$475,MATCH($A47,'Miljövärden urval för publ'!$R$2:$R$476,0),2))</f>
        <v>HVC Degerfors</v>
      </c>
      <c r="D47">
        <f>IF(ISERROR(VLOOKUP($C47,'Miljövärden urval för publ'!$B$2:$H$490,MATCH(D$4,'Miljövärden urval för publ'!$B$2:$H$2,0),FALSE)),"",VLOOKUP($C47,'Miljövärden urval för publ'!$B$2:$H$490,MATCH(D$4,'Miljövärden urval för publ'!$B$2:$H$2,0),FALSE))</f>
        <v>0.14790700000000001</v>
      </c>
      <c r="E47">
        <f>IF(ISERROR(VLOOKUP($C47,'Miljövärden urval för publ'!$B$2:$H$490,MATCH(E$4,'Miljövärden urval för publ'!$B$2:$H$2,0),FALSE)),"",VLOOKUP($C47,'Miljövärden urval för publ'!$B$2:$H$490,MATCH(E$4,'Miljövärden urval för publ'!$B$2:$H$2,0),FALSE))</f>
        <v>9.9311399999999992</v>
      </c>
      <c r="F47">
        <f>IF(ISERROR(VLOOKUP($C47,'Miljövärden urval för publ'!$B$2:$H$490,MATCH(F$4,'Miljövärden urval för publ'!$B$2:$H$2,0),FALSE)),"",VLOOKUP($C47,'Miljövärden urval för publ'!$B$2:$H$490,MATCH(F$4,'Miljövärden urval för publ'!$B$2:$H$2,0),FALSE))</f>
        <v>15.3695</v>
      </c>
      <c r="G47">
        <f>IF(ISERROR(VLOOKUP($C47,'Miljövärden urval för publ'!$B$2:$H$490,MATCH(G$4,'Miljövärden urval för publ'!$B$2:$H$2,0),FALSE)),"",VLOOKUP($C47,'Miljövärden urval för publ'!$B$2:$H$490,MATCH(G$4,'Miljövärden urval för publ'!$B$2:$H$2,0),FALSE))</f>
        <v>4.6298499999999996E-3</v>
      </c>
    </row>
    <row r="48" spans="1:7" x14ac:dyDescent="0.25">
      <c r="A48" s="20">
        <v>45</v>
      </c>
      <c r="B48" t="str">
        <f>IF(ISERROR(INDEX('Miljövärden urval för publ'!$A$2:$AA$475,MATCH($A48,'Miljövärden urval för publ'!$R$2:$R$476,0),1)),"",INDEX('Miljövärden urval för publ'!$A$2:$AA$475,MATCH($A48,'Miljövärden urval för publ'!$R$2:$R$476,0),1))</f>
        <v>Degerfors Energi AB</v>
      </c>
      <c r="C48" t="str">
        <f>IF(ISERROR(INDEX('Miljövärden urval för publ'!$A$2:$AA$475,MATCH($A48,'Miljövärden urval för publ'!$R$2:$R$476,0),2)),"",INDEX('Miljövärden urval för publ'!$A$2:$AA$475,MATCH($A48,'Miljövärden urval för publ'!$R$2:$R$476,0),2))</f>
        <v>Kvarnberg</v>
      </c>
      <c r="D48">
        <f>IF(ISERROR(VLOOKUP($C48,'Miljövärden urval för publ'!$B$2:$H$490,MATCH(D$4,'Miljövärden urval för publ'!$B$2:$H$2,0),FALSE)),"",VLOOKUP($C48,'Miljövärden urval för publ'!$B$2:$H$490,MATCH(D$4,'Miljövärden urval för publ'!$B$2:$H$2,0),FALSE))</f>
        <v>0.22275900000000001</v>
      </c>
      <c r="E48">
        <f>IF(ISERROR(VLOOKUP($C48,'Miljövärden urval för publ'!$B$2:$H$490,MATCH(E$4,'Miljövärden urval för publ'!$B$2:$H$2,0),FALSE)),"",VLOOKUP($C48,'Miljövärden urval för publ'!$B$2:$H$490,MATCH(E$4,'Miljövärden urval för publ'!$B$2:$H$2,0),FALSE))</f>
        <v>17.971900000000002</v>
      </c>
      <c r="F48">
        <f>IF(ISERROR(VLOOKUP($C48,'Miljövärden urval för publ'!$B$2:$H$490,MATCH(F$4,'Miljövärden urval för publ'!$B$2:$H$2,0),FALSE)),"",VLOOKUP($C48,'Miljövärden urval för publ'!$B$2:$H$490,MATCH(F$4,'Miljövärden urval för publ'!$B$2:$H$2,0),FALSE))</f>
        <v>17.637799999999999</v>
      </c>
      <c r="G48">
        <f>IF(ISERROR(VLOOKUP($C48,'Miljövärden urval för publ'!$B$2:$H$490,MATCH(G$4,'Miljövärden urval för publ'!$B$2:$H$2,0),FALSE)),"",VLOOKUP($C48,'Miljövärden urval för publ'!$B$2:$H$490,MATCH(G$4,'Miljövärden urval för publ'!$B$2:$H$2,0),FALSE))</f>
        <v>2.8400100000000001E-2</v>
      </c>
    </row>
    <row r="49" spans="1:7" x14ac:dyDescent="0.25">
      <c r="A49" s="20">
        <v>46</v>
      </c>
      <c r="B49" t="str">
        <f>IF(ISERROR(INDEX('Miljövärden urval för publ'!$A$2:$AA$475,MATCH($A49,'Miljövärden urval för publ'!$R$2:$R$476,0),1)),"",INDEX('Miljövärden urval för publ'!$A$2:$AA$475,MATCH($A49,'Miljövärden urval för publ'!$R$2:$R$476,0),1))</f>
        <v>Degerfors Energi AB</v>
      </c>
      <c r="C49" t="str">
        <f>IF(ISERROR(INDEX('Miljövärden urval för publ'!$A$2:$AA$475,MATCH($A49,'Miljövärden urval för publ'!$R$2:$R$476,0),2)),"",INDEX('Miljövärden urval för publ'!$A$2:$AA$475,MATCH($A49,'Miljövärden urval för publ'!$R$2:$R$476,0),2))</f>
        <v>Svartå</v>
      </c>
      <c r="D49">
        <f>IF(ISERROR(VLOOKUP($C49,'Miljövärden urval för publ'!$B$2:$H$490,MATCH(D$4,'Miljövärden urval för publ'!$B$2:$H$2,0),FALSE)),"",VLOOKUP($C49,'Miljövärden urval för publ'!$B$2:$H$490,MATCH(D$4,'Miljövärden urval för publ'!$B$2:$H$2,0),FALSE))</f>
        <v>0.18632099999999999</v>
      </c>
      <c r="E49">
        <f>IF(ISERROR(VLOOKUP($C49,'Miljövärden urval för publ'!$B$2:$H$490,MATCH(E$4,'Miljövärden urval för publ'!$B$2:$H$2,0),FALSE)),"",VLOOKUP($C49,'Miljövärden urval för publ'!$B$2:$H$490,MATCH(E$4,'Miljövärden urval för publ'!$B$2:$H$2,0),FALSE))</f>
        <v>10.435499999999999</v>
      </c>
      <c r="F49">
        <f>IF(ISERROR(VLOOKUP($C49,'Miljövärden urval för publ'!$B$2:$H$490,MATCH(F$4,'Miljövärden urval för publ'!$B$2:$H$2,0),FALSE)),"",VLOOKUP($C49,'Miljövärden urval för publ'!$B$2:$H$490,MATCH(F$4,'Miljövärden urval för publ'!$B$2:$H$2,0),FALSE))</f>
        <v>18.207100000000001</v>
      </c>
      <c r="G49">
        <f>IF(ISERROR(VLOOKUP($C49,'Miljövärden urval för publ'!$B$2:$H$490,MATCH(G$4,'Miljövärden urval för publ'!$B$2:$H$2,0),FALSE)),"",VLOOKUP($C49,'Miljövärden urval för publ'!$B$2:$H$490,MATCH(G$4,'Miljövärden urval för publ'!$B$2:$H$2,0),FALSE))</f>
        <v>6.2376899999999997E-3</v>
      </c>
    </row>
    <row r="50" spans="1:7" x14ac:dyDescent="0.25">
      <c r="A50" s="20">
        <v>47</v>
      </c>
      <c r="B50" t="str">
        <f>IF(ISERROR(INDEX('Miljövärden urval för publ'!$A$2:$AA$475,MATCH($A50,'Miljövärden urval för publ'!$R$2:$R$476,0),1)),"",INDEX('Miljövärden urval för publ'!$A$2:$AA$475,MATCH($A50,'Miljövärden urval för publ'!$R$2:$R$476,0),1))</f>
        <v>E.ON Värme Sverige AB</v>
      </c>
      <c r="C50" t="str">
        <f>IF(ISERROR(INDEX('Miljövärden urval för publ'!$A$2:$AA$475,MATCH($A50,'Miljövärden urval för publ'!$R$2:$R$476,0),2)),"",INDEX('Miljövärden urval för publ'!$A$2:$AA$475,MATCH($A50,'Miljövärden urval för publ'!$R$2:$R$476,0),2))</f>
        <v>Bara</v>
      </c>
      <c r="D50">
        <f>IF(ISERROR(VLOOKUP($C50,'Miljövärden urval för publ'!$B$2:$H$490,MATCH(D$4,'Miljövärden urval för publ'!$B$2:$H$2,0),FALSE)),"",VLOOKUP($C50,'Miljövärden urval för publ'!$B$2:$H$490,MATCH(D$4,'Miljövärden urval för publ'!$B$2:$H$2,0),FALSE))</f>
        <v>0.35900799999999999</v>
      </c>
      <c r="E50">
        <f>IF(ISERROR(VLOOKUP($C50,'Miljövärden urval för publ'!$B$2:$H$490,MATCH(E$4,'Miljövärden urval för publ'!$B$2:$H$2,0),FALSE)),"",VLOOKUP($C50,'Miljövärden urval för publ'!$B$2:$H$490,MATCH(E$4,'Miljövärden urval för publ'!$B$2:$H$2,0),FALSE))</f>
        <v>50.861400000000003</v>
      </c>
      <c r="F50">
        <f>IF(ISERROR(VLOOKUP($C50,'Miljövärden urval för publ'!$B$2:$H$490,MATCH(F$4,'Miljövärden urval för publ'!$B$2:$H$2,0),FALSE)),"",VLOOKUP($C50,'Miljövärden urval för publ'!$B$2:$H$490,MATCH(F$4,'Miljövärden urval för publ'!$B$2:$H$2,0),FALSE))</f>
        <v>20.832000000000001</v>
      </c>
      <c r="G50">
        <f>IF(ISERROR(VLOOKUP($C50,'Miljövärden urval för publ'!$B$2:$H$490,MATCH(G$4,'Miljövärden urval för publ'!$B$2:$H$2,0),FALSE)),"",VLOOKUP($C50,'Miljövärden urval för publ'!$B$2:$H$490,MATCH(G$4,'Miljövärden urval för publ'!$B$2:$H$2,0),FALSE))</f>
        <v>0.15931400000000001</v>
      </c>
    </row>
    <row r="51" spans="1:7" x14ac:dyDescent="0.25">
      <c r="A51" s="20">
        <v>48</v>
      </c>
      <c r="B51" t="str">
        <f>IF(ISERROR(INDEX('Miljövärden urval för publ'!$A$2:$AA$475,MATCH($A51,'Miljövärden urval för publ'!$R$2:$R$476,0),1)),"",INDEX('Miljövärden urval för publ'!$A$2:$AA$475,MATCH($A51,'Miljövärden urval för publ'!$R$2:$R$476,0),1))</f>
        <v>E.ON Värme Sverige AB</v>
      </c>
      <c r="C51" t="str">
        <f>IF(ISERROR(INDEX('Miljövärden urval för publ'!$A$2:$AA$475,MATCH($A51,'Miljövärden urval för publ'!$R$2:$R$476,0),2)),"",INDEX('Miljövärden urval för publ'!$A$2:$AA$475,MATCH($A51,'Miljövärden urval för publ'!$R$2:$R$476,0),2))</f>
        <v>Boxholm</v>
      </c>
      <c r="D51">
        <f>IF(ISERROR(VLOOKUP($C51,'Miljövärden urval för publ'!$B$2:$H$490,MATCH(D$4,'Miljövärden urval för publ'!$B$2:$H$2,0),FALSE)),"",VLOOKUP($C51,'Miljövärden urval för publ'!$B$2:$H$490,MATCH(D$4,'Miljövärden urval för publ'!$B$2:$H$2,0),FALSE))</f>
        <v>9.7758100000000001E-2</v>
      </c>
      <c r="E51">
        <f>IF(ISERROR(VLOOKUP($C51,'Miljövärden urval för publ'!$B$2:$H$490,MATCH(E$4,'Miljövärden urval för publ'!$B$2:$H$2,0),FALSE)),"",VLOOKUP($C51,'Miljövärden urval för publ'!$B$2:$H$490,MATCH(E$4,'Miljövärden urval för publ'!$B$2:$H$2,0),FALSE))</f>
        <v>18.7224</v>
      </c>
      <c r="F51">
        <f>IF(ISERROR(VLOOKUP($C51,'Miljövärden urval för publ'!$B$2:$H$490,MATCH(F$4,'Miljövärden urval för publ'!$B$2:$H$2,0),FALSE)),"",VLOOKUP($C51,'Miljövärden urval för publ'!$B$2:$H$490,MATCH(F$4,'Miljövärden urval för publ'!$B$2:$H$2,0),FALSE))</f>
        <v>9.1801100000000009</v>
      </c>
      <c r="G51">
        <f>IF(ISERROR(VLOOKUP($C51,'Miljövärden urval för publ'!$B$2:$H$490,MATCH(G$4,'Miljövärden urval för publ'!$B$2:$H$2,0),FALSE)),"",VLOOKUP($C51,'Miljövärden urval för publ'!$B$2:$H$490,MATCH(G$4,'Miljövärden urval för publ'!$B$2:$H$2,0),FALSE))</f>
        <v>1.08057E-2</v>
      </c>
    </row>
    <row r="52" spans="1:7" x14ac:dyDescent="0.25">
      <c r="A52" s="20">
        <v>49</v>
      </c>
      <c r="B52" t="str">
        <f>IF(ISERROR(INDEX('Miljövärden urval för publ'!$A$2:$AA$475,MATCH($A52,'Miljövärden urval för publ'!$R$2:$R$476,0),1)),"",INDEX('Miljövärden urval för publ'!$A$2:$AA$475,MATCH($A52,'Miljövärden urval för publ'!$R$2:$R$476,0),1))</f>
        <v>E.ON Värme Sverige AB</v>
      </c>
      <c r="C52" t="str">
        <f>IF(ISERROR(INDEX('Miljövärden urval för publ'!$A$2:$AA$475,MATCH($A52,'Miljövärden urval för publ'!$R$2:$R$476,0),2)),"",INDEX('Miljövärden urval för publ'!$A$2:$AA$475,MATCH($A52,'Miljövärden urval för publ'!$R$2:$R$476,0),2))</f>
        <v>Bro</v>
      </c>
      <c r="D52">
        <f>IF(ISERROR(VLOOKUP($C52,'Miljövärden urval för publ'!$B$2:$H$490,MATCH(D$4,'Miljövärden urval för publ'!$B$2:$H$2,0),FALSE)),"",VLOOKUP($C52,'Miljövärden urval för publ'!$B$2:$H$490,MATCH(D$4,'Miljövärden urval för publ'!$B$2:$H$2,0),FALSE))</f>
        <v>5.7523400000000002E-2</v>
      </c>
      <c r="E52">
        <f>IF(ISERROR(VLOOKUP($C52,'Miljövärden urval för publ'!$B$2:$H$490,MATCH(E$4,'Miljövärden urval för publ'!$B$2:$H$2,0),FALSE)),"",VLOOKUP($C52,'Miljövärden urval för publ'!$B$2:$H$490,MATCH(E$4,'Miljövärden urval för publ'!$B$2:$H$2,0),FALSE))</f>
        <v>4.0236599999999996</v>
      </c>
      <c r="F52">
        <f>IF(ISERROR(VLOOKUP($C52,'Miljövärden urval för publ'!$B$2:$H$490,MATCH(F$4,'Miljövärden urval för publ'!$B$2:$H$2,0),FALSE)),"",VLOOKUP($C52,'Miljövärden urval för publ'!$B$2:$H$490,MATCH(F$4,'Miljövärden urval för publ'!$B$2:$H$2,0),FALSE))</f>
        <v>2.9279799999999998</v>
      </c>
      <c r="G52">
        <f>IF(ISERROR(VLOOKUP($C52,'Miljövärden urval för publ'!$B$2:$H$490,MATCH(G$4,'Miljövärden urval för publ'!$B$2:$H$2,0),FALSE)),"",VLOOKUP($C52,'Miljövärden urval för publ'!$B$2:$H$490,MATCH(G$4,'Miljövärden urval för publ'!$B$2:$H$2,0),FALSE))</f>
        <v>6.6819599999999998E-3</v>
      </c>
    </row>
    <row r="53" spans="1:7" x14ac:dyDescent="0.25">
      <c r="A53" s="20">
        <v>50</v>
      </c>
      <c r="B53" t="str">
        <f>IF(ISERROR(INDEX('Miljövärden urval för publ'!$A$2:$AA$475,MATCH($A53,'Miljövärden urval för publ'!$R$2:$R$476,0),1)),"",INDEX('Miljövärden urval för publ'!$A$2:$AA$475,MATCH($A53,'Miljövärden urval för publ'!$R$2:$R$476,0),1))</f>
        <v>E.ON Värme Sverige AB</v>
      </c>
      <c r="C53" t="str">
        <f>IF(ISERROR(INDEX('Miljövärden urval för publ'!$A$2:$AA$475,MATCH($A53,'Miljövärden urval för publ'!$R$2:$R$476,0),2)),"",INDEX('Miljövärden urval för publ'!$A$2:$AA$475,MATCH($A53,'Miljövärden urval för publ'!$R$2:$R$476,0),2))</f>
        <v>Bålsta</v>
      </c>
      <c r="D53">
        <f>IF(ISERROR(VLOOKUP($C53,'Miljövärden urval för publ'!$B$2:$H$490,MATCH(D$4,'Miljövärden urval för publ'!$B$2:$H$2,0),FALSE)),"",VLOOKUP($C53,'Miljövärden urval för publ'!$B$2:$H$490,MATCH(D$4,'Miljövärden urval för publ'!$B$2:$H$2,0),FALSE))</f>
        <v>0.119919</v>
      </c>
      <c r="E53">
        <f>IF(ISERROR(VLOOKUP($C53,'Miljövärden urval för publ'!$B$2:$H$490,MATCH(E$4,'Miljövärden urval för publ'!$B$2:$H$2,0),FALSE)),"",VLOOKUP($C53,'Miljövärden urval för publ'!$B$2:$H$490,MATCH(E$4,'Miljövärden urval för publ'!$B$2:$H$2,0),FALSE))</f>
        <v>19.253399999999999</v>
      </c>
      <c r="F53">
        <f>IF(ISERROR(VLOOKUP($C53,'Miljövärden urval för publ'!$B$2:$H$490,MATCH(F$4,'Miljövärden urval för publ'!$B$2:$H$2,0),FALSE)),"",VLOOKUP($C53,'Miljövärden urval för publ'!$B$2:$H$490,MATCH(F$4,'Miljövärden urval för publ'!$B$2:$H$2,0),FALSE))</f>
        <v>8.1282700000000006</v>
      </c>
      <c r="G53">
        <f>IF(ISERROR(VLOOKUP($C53,'Miljövärden urval för publ'!$B$2:$H$490,MATCH(G$4,'Miljövärden urval för publ'!$B$2:$H$2,0),FALSE)),"",VLOOKUP($C53,'Miljövärden urval för publ'!$B$2:$H$490,MATCH(G$4,'Miljövärden urval för publ'!$B$2:$H$2,0),FALSE))</f>
        <v>1.1467400000000001E-2</v>
      </c>
    </row>
    <row r="54" spans="1:7" x14ac:dyDescent="0.25">
      <c r="A54" s="20">
        <v>51</v>
      </c>
      <c r="B54" t="str">
        <f>IF(ISERROR(INDEX('Miljövärden urval för publ'!$A$2:$AA$475,MATCH($A54,'Miljövärden urval för publ'!$R$2:$R$476,0),1)),"",INDEX('Miljövärden urval för publ'!$A$2:$AA$475,MATCH($A54,'Miljövärden urval för publ'!$R$2:$R$476,0),1))</f>
        <v>E.ON Värme Sverige AB</v>
      </c>
      <c r="C54" t="str">
        <f>IF(ISERROR(INDEX('Miljövärden urval för publ'!$A$2:$AA$475,MATCH($A54,'Miljövärden urval för publ'!$R$2:$R$476,0),2)),"",INDEX('Miljövärden urval för publ'!$A$2:$AA$475,MATCH($A54,'Miljövärden urval för publ'!$R$2:$R$476,0),2))</f>
        <v>Coop</v>
      </c>
      <c r="D54">
        <f>IF(ISERROR(VLOOKUP($C54,'Miljövärden urval för publ'!$B$2:$H$490,MATCH(D$4,'Miljövärden urval för publ'!$B$2:$H$2,0),FALSE)),"",VLOOKUP($C54,'Miljövärden urval för publ'!$B$2:$H$490,MATCH(D$4,'Miljövärden urval för publ'!$B$2:$H$2,0),FALSE))</f>
        <v>0.418327</v>
      </c>
      <c r="E54">
        <f>IF(ISERROR(VLOOKUP($C54,'Miljövärden urval för publ'!$B$2:$H$490,MATCH(E$4,'Miljövärden urval för publ'!$B$2:$H$2,0),FALSE)),"",VLOOKUP($C54,'Miljövärden urval för publ'!$B$2:$H$490,MATCH(E$4,'Miljövärden urval för publ'!$B$2:$H$2,0),FALSE))</f>
        <v>52.984999999999999</v>
      </c>
      <c r="F54">
        <f>IF(ISERROR(VLOOKUP($C54,'Miljövärden urval för publ'!$B$2:$H$490,MATCH(F$4,'Miljövärden urval för publ'!$B$2:$H$2,0),FALSE)),"",VLOOKUP($C54,'Miljövärden urval för publ'!$B$2:$H$490,MATCH(F$4,'Miljövärden urval för publ'!$B$2:$H$2,0),FALSE))</f>
        <v>31.7362</v>
      </c>
      <c r="G54">
        <f>IF(ISERROR(VLOOKUP($C54,'Miljövärden urval för publ'!$B$2:$H$490,MATCH(G$4,'Miljövärden urval för publ'!$B$2:$H$2,0),FALSE)),"",VLOOKUP($C54,'Miljövärden urval för publ'!$B$2:$H$490,MATCH(G$4,'Miljövärden urval för publ'!$B$2:$H$2,0),FALSE))</f>
        <v>1.56302E-2</v>
      </c>
    </row>
    <row r="55" spans="1:7" x14ac:dyDescent="0.25">
      <c r="A55" s="20">
        <v>52</v>
      </c>
      <c r="B55" t="str">
        <f>IF(ISERROR(INDEX('Miljövärden urval för publ'!$A$2:$AA$475,MATCH($A55,'Miljövärden urval för publ'!$R$2:$R$476,0),1)),"",INDEX('Miljövärden urval för publ'!$A$2:$AA$475,MATCH($A55,'Miljövärden urval för publ'!$R$2:$R$476,0),1))</f>
        <v>E.ON Värme Sverige AB</v>
      </c>
      <c r="C55" t="str">
        <f>IF(ISERROR(INDEX('Miljövärden urval för publ'!$A$2:$AA$475,MATCH($A55,'Miljövärden urval för publ'!$R$2:$R$476,0),2)),"",INDEX('Miljövärden urval för publ'!$A$2:$AA$475,MATCH($A55,'Miljövärden urval för publ'!$R$2:$R$476,0),2))</f>
        <v>HÖK</v>
      </c>
      <c r="D55">
        <f>IF(ISERROR(VLOOKUP($C55,'Miljövärden urval för publ'!$B$2:$H$490,MATCH(D$4,'Miljövärden urval för publ'!$B$2:$H$2,0),FALSE)),"",VLOOKUP($C55,'Miljövärden urval för publ'!$B$2:$H$490,MATCH(D$4,'Miljövärden urval för publ'!$B$2:$H$2,0),FALSE))</f>
        <v>0.32649899999999998</v>
      </c>
      <c r="E55">
        <f>IF(ISERROR(VLOOKUP($C55,'Miljövärden urval för publ'!$B$2:$H$490,MATCH(E$4,'Miljövärden urval för publ'!$B$2:$H$2,0),FALSE)),"",VLOOKUP($C55,'Miljövärden urval för publ'!$B$2:$H$490,MATCH(E$4,'Miljövärden urval för publ'!$B$2:$H$2,0),FALSE))</f>
        <v>87.060599999999994</v>
      </c>
      <c r="F55">
        <f>IF(ISERROR(VLOOKUP($C55,'Miljövärden urval för publ'!$B$2:$H$490,MATCH(F$4,'Miljövärden urval för publ'!$B$2:$H$2,0),FALSE)),"",VLOOKUP($C55,'Miljövärden urval för publ'!$B$2:$H$490,MATCH(F$4,'Miljövärden urval för publ'!$B$2:$H$2,0),FALSE))</f>
        <v>8.8377300000000005</v>
      </c>
      <c r="G55">
        <f>IF(ISERROR(VLOOKUP($C55,'Miljövärden urval för publ'!$B$2:$H$490,MATCH(G$4,'Miljövärden urval för publ'!$B$2:$H$2,0),FALSE)),"",VLOOKUP($C55,'Miljövärden urval för publ'!$B$2:$H$490,MATCH(G$4,'Miljövärden urval för publ'!$B$2:$H$2,0),FALSE))</f>
        <v>4.2458799999999998E-2</v>
      </c>
    </row>
    <row r="56" spans="1:7" x14ac:dyDescent="0.25">
      <c r="A56" s="20">
        <v>53</v>
      </c>
      <c r="B56" t="str">
        <f>IF(ISERROR(INDEX('Miljövärden urval för publ'!$A$2:$AA$475,MATCH($A56,'Miljövärden urval för publ'!$R$2:$R$476,0),1)),"",INDEX('Miljövärden urval för publ'!$A$2:$AA$475,MATCH($A56,'Miljövärden urval för publ'!$R$2:$R$476,0),1))</f>
        <v>E.ON Värme Sverige AB</v>
      </c>
      <c r="C56" t="str">
        <f>IF(ISERROR(INDEX('Miljövärden urval för publ'!$A$2:$AA$475,MATCH($A56,'Miljövärden urval för publ'!$R$2:$R$476,0),2)),"",INDEX('Miljövärden urval för publ'!$A$2:$AA$475,MATCH($A56,'Miljövärden urval för publ'!$R$2:$R$476,0),2))</f>
        <v>Järfälla</v>
      </c>
      <c r="D56">
        <f>IF(ISERROR(VLOOKUP($C56,'Miljövärden urval för publ'!$B$2:$H$490,MATCH(D$4,'Miljövärden urval för publ'!$B$2:$H$2,0),FALSE)),"",VLOOKUP($C56,'Miljövärden urval för publ'!$B$2:$H$490,MATCH(D$4,'Miljövärden urval för publ'!$B$2:$H$2,0),FALSE))</f>
        <v>0.15072199999999999</v>
      </c>
      <c r="E56">
        <f>IF(ISERROR(VLOOKUP($C56,'Miljövärden urval för publ'!$B$2:$H$490,MATCH(E$4,'Miljövärden urval för publ'!$B$2:$H$2,0),FALSE)),"",VLOOKUP($C56,'Miljövärden urval för publ'!$B$2:$H$490,MATCH(E$4,'Miljövärden urval för publ'!$B$2:$H$2,0),FALSE))</f>
        <v>18.556699999999999</v>
      </c>
      <c r="F56">
        <f>IF(ISERROR(VLOOKUP($C56,'Miljövärden urval för publ'!$B$2:$H$490,MATCH(F$4,'Miljövärden urval för publ'!$B$2:$H$2,0),FALSE)),"",VLOOKUP($C56,'Miljövärden urval för publ'!$B$2:$H$490,MATCH(F$4,'Miljövärden urval för publ'!$B$2:$H$2,0),FALSE))</f>
        <v>3.3094100000000002</v>
      </c>
      <c r="G56">
        <f>IF(ISERROR(VLOOKUP($C56,'Miljövärden urval för publ'!$B$2:$H$490,MATCH(G$4,'Miljövärden urval för publ'!$B$2:$H$2,0),FALSE)),"",VLOOKUP($C56,'Miljövärden urval för publ'!$B$2:$H$490,MATCH(G$4,'Miljövärden urval för publ'!$B$2:$H$2,0),FALSE))</f>
        <v>1.2900200000000001E-2</v>
      </c>
    </row>
    <row r="57" spans="1:7" x14ac:dyDescent="0.25">
      <c r="A57" s="20">
        <v>54</v>
      </c>
      <c r="B57" t="str">
        <f>IF(ISERROR(INDEX('Miljövärden urval för publ'!$A$2:$AA$475,MATCH($A57,'Miljövärden urval för publ'!$R$2:$R$476,0),1)),"",INDEX('Miljövärden urval för publ'!$A$2:$AA$475,MATCH($A57,'Miljövärden urval för publ'!$R$2:$R$476,0),1))</f>
        <v>E.ON Värme Sverige AB</v>
      </c>
      <c r="C57" t="str">
        <f>IF(ISERROR(INDEX('Miljövärden urval för publ'!$A$2:$AA$475,MATCH($A57,'Miljövärden urval för publ'!$R$2:$R$476,0),2)),"",INDEX('Miljövärden urval för publ'!$A$2:$AA$475,MATCH($A57,'Miljövärden urval för publ'!$R$2:$R$476,0),2))</f>
        <v>Kungsängen</v>
      </c>
      <c r="D57">
        <f>IF(ISERROR(VLOOKUP($C57,'Miljövärden urval för publ'!$B$2:$H$490,MATCH(D$4,'Miljövärden urval för publ'!$B$2:$H$2,0),FALSE)),"",VLOOKUP($C57,'Miljövärden urval för publ'!$B$2:$H$490,MATCH(D$4,'Miljövärden urval för publ'!$B$2:$H$2,0),FALSE))</f>
        <v>0.51258099999999995</v>
      </c>
      <c r="E57">
        <f>IF(ISERROR(VLOOKUP($C57,'Miljövärden urval för publ'!$B$2:$H$490,MATCH(E$4,'Miljövärden urval för publ'!$B$2:$H$2,0),FALSE)),"",VLOOKUP($C57,'Miljövärden urval för publ'!$B$2:$H$490,MATCH(E$4,'Miljövärden urval för publ'!$B$2:$H$2,0),FALSE))</f>
        <v>67.141999999999996</v>
      </c>
      <c r="F57">
        <f>IF(ISERROR(VLOOKUP($C57,'Miljövärden urval för publ'!$B$2:$H$490,MATCH(F$4,'Miljövärden urval för publ'!$B$2:$H$2,0),FALSE)),"",VLOOKUP($C57,'Miljövärden urval för publ'!$B$2:$H$490,MATCH(F$4,'Miljövärden urval för publ'!$B$2:$H$2,0),FALSE))</f>
        <v>10.6426</v>
      </c>
      <c r="G57">
        <f>IF(ISERROR(VLOOKUP($C57,'Miljövärden urval för publ'!$B$2:$H$490,MATCH(G$4,'Miljövärden urval för publ'!$B$2:$H$2,0),FALSE)),"",VLOOKUP($C57,'Miljövärden urval för publ'!$B$2:$H$490,MATCH(G$4,'Miljövärden urval för publ'!$B$2:$H$2,0),FALSE))</f>
        <v>6.5252299999999999E-2</v>
      </c>
    </row>
    <row r="58" spans="1:7" x14ac:dyDescent="0.25">
      <c r="A58" s="20">
        <v>55</v>
      </c>
      <c r="B58" t="str">
        <f>IF(ISERROR(INDEX('Miljövärden urval för publ'!$A$2:$AA$475,MATCH($A58,'Miljövärden urval för publ'!$R$2:$R$476,0),1)),"",INDEX('Miljövärden urval för publ'!$A$2:$AA$475,MATCH($A58,'Miljövärden urval för publ'!$R$2:$R$476,0),1))</f>
        <v>E.ON Värme Sverige AB</v>
      </c>
      <c r="C58" t="str">
        <f>IF(ISERROR(INDEX('Miljövärden urval för publ'!$A$2:$AA$475,MATCH($A58,'Miljövärden urval för publ'!$R$2:$R$476,0),2)),"",INDEX('Miljövärden urval för publ'!$A$2:$AA$475,MATCH($A58,'Miljövärden urval för publ'!$R$2:$R$476,0),2))</f>
        <v>Malmö</v>
      </c>
      <c r="D58">
        <f>IF(ISERROR(VLOOKUP($C58,'Miljövärden urval för publ'!$B$2:$H$490,MATCH(D$4,'Miljövärden urval för publ'!$B$2:$H$2,0),FALSE)),"",VLOOKUP($C58,'Miljövärden urval för publ'!$B$2:$H$490,MATCH(D$4,'Miljövärden urval för publ'!$B$2:$H$2,0),FALSE))</f>
        <v>0.485157</v>
      </c>
      <c r="E58">
        <f>IF(ISERROR(VLOOKUP($C58,'Miljövärden urval för publ'!$B$2:$H$490,MATCH(E$4,'Miljövärden urval för publ'!$B$2:$H$2,0),FALSE)),"",VLOOKUP($C58,'Miljövärden urval för publ'!$B$2:$H$490,MATCH(E$4,'Miljövärden urval för publ'!$B$2:$H$2,0),FALSE))</f>
        <v>122.86</v>
      </c>
      <c r="F58">
        <f>IF(ISERROR(VLOOKUP($C58,'Miljövärden urval för publ'!$B$2:$H$490,MATCH(F$4,'Miljövärden urval för publ'!$B$2:$H$2,0),FALSE)),"",VLOOKUP($C58,'Miljövärden urval för publ'!$B$2:$H$490,MATCH(F$4,'Miljövärden urval för publ'!$B$2:$H$2,0),FALSE))</f>
        <v>17.692699999999999</v>
      </c>
      <c r="G58">
        <f>IF(ISERROR(VLOOKUP($C58,'Miljövärden urval för publ'!$B$2:$H$490,MATCH(G$4,'Miljövärden urval för publ'!$B$2:$H$2,0),FALSE)),"",VLOOKUP($C58,'Miljövärden urval för publ'!$B$2:$H$490,MATCH(G$4,'Miljövärden urval för publ'!$B$2:$H$2,0),FALSE))</f>
        <v>0.46967199999999998</v>
      </c>
    </row>
    <row r="59" spans="1:7" x14ac:dyDescent="0.25">
      <c r="A59" s="20">
        <v>56</v>
      </c>
      <c r="B59" t="str">
        <f>IF(ISERROR(INDEX('Miljövärden urval för publ'!$A$2:$AA$475,MATCH($A59,'Miljövärden urval för publ'!$R$2:$R$476,0),1)),"",INDEX('Miljövärden urval för publ'!$A$2:$AA$475,MATCH($A59,'Miljövärden urval för publ'!$R$2:$R$476,0),1))</f>
        <v>E.ON Värme Sverige AB</v>
      </c>
      <c r="C59" t="str">
        <f>IF(ISERROR(INDEX('Miljövärden urval för publ'!$A$2:$AA$475,MATCH($A59,'Miljövärden urval för publ'!$R$2:$R$476,0),2)),"",INDEX('Miljövärden urval för publ'!$A$2:$AA$475,MATCH($A59,'Miljövärden urval för publ'!$R$2:$R$476,0),2))</f>
        <v>Mora</v>
      </c>
      <c r="D59">
        <f>IF(ISERROR(VLOOKUP($C59,'Miljövärden urval för publ'!$B$2:$H$490,MATCH(D$4,'Miljövärden urval för publ'!$B$2:$H$2,0),FALSE)),"",VLOOKUP($C59,'Miljövärden urval för publ'!$B$2:$H$490,MATCH(D$4,'Miljövärden urval för publ'!$B$2:$H$2,0),FALSE))</f>
        <v>0.13958100000000001</v>
      </c>
      <c r="E59">
        <f>IF(ISERROR(VLOOKUP($C59,'Miljövärden urval för publ'!$B$2:$H$490,MATCH(E$4,'Miljövärden urval för publ'!$B$2:$H$2,0),FALSE)),"",VLOOKUP($C59,'Miljövärden urval för publ'!$B$2:$H$490,MATCH(E$4,'Miljövärden urval för publ'!$B$2:$H$2,0),FALSE))</f>
        <v>78.757000000000005</v>
      </c>
      <c r="F59">
        <f>IF(ISERROR(VLOOKUP($C59,'Miljövärden urval för publ'!$B$2:$H$490,MATCH(F$4,'Miljövärden urval för publ'!$B$2:$H$2,0),FALSE)),"",VLOOKUP($C59,'Miljövärden urval för publ'!$B$2:$H$490,MATCH(F$4,'Miljövärden urval för publ'!$B$2:$H$2,0),FALSE))</f>
        <v>7.0076299999999998</v>
      </c>
      <c r="G59">
        <f>IF(ISERROR(VLOOKUP($C59,'Miljövärden urval för publ'!$B$2:$H$490,MATCH(G$4,'Miljövärden urval för publ'!$B$2:$H$2,0),FALSE)),"",VLOOKUP($C59,'Miljövärden urval för publ'!$B$2:$H$490,MATCH(G$4,'Miljövärden urval för publ'!$B$2:$H$2,0),FALSE))</f>
        <v>1.7950399999999998E-2</v>
      </c>
    </row>
    <row r="60" spans="1:7" x14ac:dyDescent="0.25">
      <c r="A60" s="20">
        <v>57</v>
      </c>
      <c r="B60" t="str">
        <f>IF(ISERROR(INDEX('Miljövärden urval för publ'!$A$2:$AA$475,MATCH($A60,'Miljövärden urval för publ'!$R$2:$R$476,0),1)),"",INDEX('Miljövärden urval för publ'!$A$2:$AA$475,MATCH($A60,'Miljövärden urval för publ'!$R$2:$R$476,0),1))</f>
        <v>E.ON Värme Sverige AB</v>
      </c>
      <c r="C60" t="str">
        <f>IF(ISERROR(INDEX('Miljövärden urval för publ'!$A$2:$AA$475,MATCH($A60,'Miljövärden urval för publ'!$R$2:$R$476,0),2)),"",INDEX('Miljövärden urval för publ'!$A$2:$AA$475,MATCH($A60,'Miljövärden urval för publ'!$R$2:$R$476,0),2))</f>
        <v>Norrköping - Söderköping</v>
      </c>
      <c r="D60">
        <f>IF(ISERROR(VLOOKUP($C60,'Miljövärden urval för publ'!$B$2:$H$490,MATCH(D$4,'Miljövärden urval för publ'!$B$2:$H$2,0),FALSE)),"",VLOOKUP($C60,'Miljövärden urval för publ'!$B$2:$H$490,MATCH(D$4,'Miljövärden urval för publ'!$B$2:$H$2,0),FALSE))</f>
        <v>0.116489</v>
      </c>
      <c r="E60">
        <f>IF(ISERROR(VLOOKUP($C60,'Miljövärden urval för publ'!$B$2:$H$490,MATCH(E$4,'Miljövärden urval för publ'!$B$2:$H$2,0),FALSE)),"",VLOOKUP($C60,'Miljövärden urval för publ'!$B$2:$H$490,MATCH(E$4,'Miljövärden urval för publ'!$B$2:$H$2,0),FALSE))</f>
        <v>91.110600000000005</v>
      </c>
      <c r="F60">
        <f>IF(ISERROR(VLOOKUP($C60,'Miljövärden urval för publ'!$B$2:$H$490,MATCH(F$4,'Miljövärden urval för publ'!$B$2:$H$2,0),FALSE)),"",VLOOKUP($C60,'Miljövärden urval för publ'!$B$2:$H$490,MATCH(F$4,'Miljövärden urval för publ'!$B$2:$H$2,0),FALSE))</f>
        <v>5.8701499999999998</v>
      </c>
      <c r="G60">
        <f>IF(ISERROR(VLOOKUP($C60,'Miljövärden urval för publ'!$B$2:$H$490,MATCH(G$4,'Miljövärden urval för publ'!$B$2:$H$2,0),FALSE)),"",VLOOKUP($C60,'Miljövärden urval för publ'!$B$2:$H$490,MATCH(G$4,'Miljövärden urval för publ'!$B$2:$H$2,0),FALSE))</f>
        <v>6.2804399999999996E-2</v>
      </c>
    </row>
    <row r="61" spans="1:7" x14ac:dyDescent="0.25">
      <c r="A61" s="20">
        <v>58</v>
      </c>
      <c r="B61" t="str">
        <f>IF(ISERROR(INDEX('Miljövärden urval för publ'!$A$2:$AA$475,MATCH($A61,'Miljövärden urval för publ'!$R$2:$R$476,0),1)),"",INDEX('Miljövärden urval för publ'!$A$2:$AA$475,MATCH($A61,'Miljövärden urval för publ'!$R$2:$R$476,0),1))</f>
        <v>E.ON Värme Sverige AB</v>
      </c>
      <c r="C61" t="str">
        <f>IF(ISERROR(INDEX('Miljövärden urval för publ'!$A$2:$AA$475,MATCH($A61,'Miljövärden urval för publ'!$R$2:$R$476,0),2)),"",INDEX('Miljövärden urval för publ'!$A$2:$AA$475,MATCH($A61,'Miljövärden urval för publ'!$R$2:$R$476,0),2))</f>
        <v>Orsa</v>
      </c>
      <c r="D61">
        <f>IF(ISERROR(VLOOKUP($C61,'Miljövärden urval för publ'!$B$2:$H$490,MATCH(D$4,'Miljövärden urval för publ'!$B$2:$H$2,0),FALSE)),"",VLOOKUP($C61,'Miljövärden urval för publ'!$B$2:$H$490,MATCH(D$4,'Miljövärden urval för publ'!$B$2:$H$2,0),FALSE))</f>
        <v>9.6910899999999994E-2</v>
      </c>
      <c r="E61">
        <f>IF(ISERROR(VLOOKUP($C61,'Miljövärden urval för publ'!$B$2:$H$490,MATCH(E$4,'Miljövärden urval för publ'!$B$2:$H$2,0),FALSE)),"",VLOOKUP($C61,'Miljövärden urval för publ'!$B$2:$H$490,MATCH(E$4,'Miljövärden urval för publ'!$B$2:$H$2,0),FALSE))</f>
        <v>19.5762</v>
      </c>
      <c r="F61">
        <f>IF(ISERROR(VLOOKUP($C61,'Miljövärden urval för publ'!$B$2:$H$490,MATCH(F$4,'Miljövärden urval för publ'!$B$2:$H$2,0),FALSE)),"",VLOOKUP($C61,'Miljövärden urval för publ'!$B$2:$H$490,MATCH(F$4,'Miljövärden urval för publ'!$B$2:$H$2,0),FALSE))</f>
        <v>7.63368</v>
      </c>
      <c r="G61">
        <f>IF(ISERROR(VLOOKUP($C61,'Miljövärden urval för publ'!$B$2:$H$490,MATCH(G$4,'Miljövärden urval för publ'!$B$2:$H$2,0),FALSE)),"",VLOOKUP($C61,'Miljövärden urval för publ'!$B$2:$H$490,MATCH(G$4,'Miljövärden urval för publ'!$B$2:$H$2,0),FALSE))</f>
        <v>1.2313599999999999E-2</v>
      </c>
    </row>
    <row r="62" spans="1:7" x14ac:dyDescent="0.25">
      <c r="A62" s="20">
        <v>59</v>
      </c>
      <c r="B62" t="str">
        <f>IF(ISERROR(INDEX('Miljövärden urval för publ'!$A$2:$AA$475,MATCH($A62,'Miljövärden urval för publ'!$R$2:$R$476,0),1)),"",INDEX('Miljövärden urval för publ'!$A$2:$AA$475,MATCH($A62,'Miljövärden urval för publ'!$R$2:$R$476,0),1))</f>
        <v>E.ON Värme Sverige AB</v>
      </c>
      <c r="C62" t="str">
        <f>IF(ISERROR(INDEX('Miljövärden urval för publ'!$A$2:$AA$475,MATCH($A62,'Miljövärden urval för publ'!$R$2:$R$476,0),2)),"",INDEX('Miljövärden urval för publ'!$A$2:$AA$475,MATCH($A62,'Miljövärden urval för publ'!$R$2:$R$476,0),2))</f>
        <v>Sollefteå</v>
      </c>
      <c r="D62">
        <f>IF(ISERROR(VLOOKUP($C62,'Miljövärden urval för publ'!$B$2:$H$490,MATCH(D$4,'Miljövärden urval för publ'!$B$2:$H$2,0),FALSE)),"",VLOOKUP($C62,'Miljövärden urval för publ'!$B$2:$H$490,MATCH(D$4,'Miljövärden urval för publ'!$B$2:$H$2,0),FALSE))</f>
        <v>0.137993</v>
      </c>
      <c r="E62">
        <f>IF(ISERROR(VLOOKUP($C62,'Miljövärden urval för publ'!$B$2:$H$490,MATCH(E$4,'Miljövärden urval för publ'!$B$2:$H$2,0),FALSE)),"",VLOOKUP($C62,'Miljövärden urval för publ'!$B$2:$H$490,MATCH(E$4,'Miljövärden urval för publ'!$B$2:$H$2,0),FALSE))</f>
        <v>25.7879</v>
      </c>
      <c r="F62">
        <f>IF(ISERROR(VLOOKUP($C62,'Miljövärden urval för publ'!$B$2:$H$490,MATCH(F$4,'Miljövärden urval för publ'!$B$2:$H$2,0),FALSE)),"",VLOOKUP($C62,'Miljövärden urval för publ'!$B$2:$H$490,MATCH(F$4,'Miljövärden urval för publ'!$B$2:$H$2,0),FALSE))</f>
        <v>7.8998299999999997</v>
      </c>
      <c r="G62">
        <f>IF(ISERROR(VLOOKUP($C62,'Miljövärden urval för publ'!$B$2:$H$490,MATCH(G$4,'Miljövärden urval för publ'!$B$2:$H$2,0),FALSE)),"",VLOOKUP($C62,'Miljövärden urval för publ'!$B$2:$H$490,MATCH(G$4,'Miljövärden urval för publ'!$B$2:$H$2,0),FALSE))</f>
        <v>1.73226E-2</v>
      </c>
    </row>
    <row r="63" spans="1:7" x14ac:dyDescent="0.25">
      <c r="A63" s="20">
        <v>60</v>
      </c>
      <c r="B63" t="str">
        <f>IF(ISERROR(INDEX('Miljövärden urval för publ'!$A$2:$AA$475,MATCH($A63,'Miljövärden urval för publ'!$R$2:$R$476,0),1)),"",INDEX('Miljövärden urval för publ'!$A$2:$AA$475,MATCH($A63,'Miljövärden urval för publ'!$R$2:$R$476,0),1))</f>
        <v>E.ON Värme Sverige AB</v>
      </c>
      <c r="C63" t="str">
        <f>IF(ISERROR(INDEX('Miljövärden urval för publ'!$A$2:$AA$475,MATCH($A63,'Miljövärden urval för publ'!$R$2:$R$476,0),2)),"",INDEX('Miljövärden urval för publ'!$A$2:$AA$475,MATCH($A63,'Miljövärden urval för publ'!$R$2:$R$476,0),2))</f>
        <v>Staffanstorp</v>
      </c>
      <c r="D63">
        <f>IF(ISERROR(VLOOKUP($C63,'Miljövärden urval för publ'!$B$2:$H$490,MATCH(D$4,'Miljövärden urval för publ'!$B$2:$H$2,0),FALSE)),"",VLOOKUP($C63,'Miljövärden urval för publ'!$B$2:$H$490,MATCH(D$4,'Miljövärden urval för publ'!$B$2:$H$2,0),FALSE))</f>
        <v>0.22068599999999999</v>
      </c>
      <c r="E63">
        <f>IF(ISERROR(VLOOKUP($C63,'Miljövärden urval för publ'!$B$2:$H$490,MATCH(E$4,'Miljövärden urval för publ'!$B$2:$H$2,0),FALSE)),"",VLOOKUP($C63,'Miljövärden urval för publ'!$B$2:$H$490,MATCH(E$4,'Miljövärden urval för publ'!$B$2:$H$2,0),FALSE))</f>
        <v>41.569499999999998</v>
      </c>
      <c r="F63">
        <f>IF(ISERROR(VLOOKUP($C63,'Miljövärden urval för publ'!$B$2:$H$490,MATCH(F$4,'Miljövärden urval för publ'!$B$2:$H$2,0),FALSE)),"",VLOOKUP($C63,'Miljövärden urval för publ'!$B$2:$H$490,MATCH(F$4,'Miljövärden urval för publ'!$B$2:$H$2,0),FALSE))</f>
        <v>11.244300000000001</v>
      </c>
      <c r="G63">
        <f>IF(ISERROR(VLOOKUP($C63,'Miljövärden urval för publ'!$B$2:$H$490,MATCH(G$4,'Miljövärden urval för publ'!$B$2:$H$2,0),FALSE)),"",VLOOKUP($C63,'Miljövärden urval för publ'!$B$2:$H$490,MATCH(G$4,'Miljövärden urval för publ'!$B$2:$H$2,0),FALSE))</f>
        <v>8.52821E-2</v>
      </c>
    </row>
    <row r="64" spans="1:7" x14ac:dyDescent="0.25">
      <c r="A64" s="20">
        <v>61</v>
      </c>
      <c r="B64" t="str">
        <f>IF(ISERROR(INDEX('Miljövärden urval för publ'!$A$2:$AA$475,MATCH($A64,'Miljövärden urval för publ'!$R$2:$R$476,0),1)),"",INDEX('Miljövärden urval för publ'!$A$2:$AA$475,MATCH($A64,'Miljövärden urval för publ'!$R$2:$R$476,0),1))</f>
        <v>E.ON Värme Sverige AB</v>
      </c>
      <c r="C64" t="str">
        <f>IF(ISERROR(INDEX('Miljövärden urval för publ'!$A$2:$AA$475,MATCH($A64,'Miljövärden urval för publ'!$R$2:$R$476,0),2)),"",INDEX('Miljövärden urval för publ'!$A$2:$AA$475,MATCH($A64,'Miljövärden urval för publ'!$R$2:$R$476,0),2))</f>
        <v>Timrå</v>
      </c>
      <c r="D64">
        <f>IF(ISERROR(VLOOKUP($C64,'Miljövärden urval för publ'!$B$2:$H$490,MATCH(D$4,'Miljövärden urval för publ'!$B$2:$H$2,0),FALSE)),"",VLOOKUP($C64,'Miljövärden urval för publ'!$B$2:$H$490,MATCH(D$4,'Miljövärden urval för publ'!$B$2:$H$2,0),FALSE))</f>
        <v>7.2510000000000005E-2</v>
      </c>
      <c r="E64">
        <f>IF(ISERROR(VLOOKUP($C64,'Miljövärden urval för publ'!$B$2:$H$490,MATCH(E$4,'Miljövärden urval för publ'!$B$2:$H$2,0),FALSE)),"",VLOOKUP($C64,'Miljövärden urval för publ'!$B$2:$H$490,MATCH(E$4,'Miljövärden urval för publ'!$B$2:$H$2,0),FALSE))</f>
        <v>10.6037</v>
      </c>
      <c r="F64">
        <f>IF(ISERROR(VLOOKUP($C64,'Miljövärden urval för publ'!$B$2:$H$490,MATCH(F$4,'Miljövärden urval för publ'!$B$2:$H$2,0),FALSE)),"",VLOOKUP($C64,'Miljövärden urval för publ'!$B$2:$H$490,MATCH(F$4,'Miljövärden urval för publ'!$B$2:$H$2,0),FALSE))</f>
        <v>2.1329999999999998E-2</v>
      </c>
      <c r="G64">
        <f>IF(ISERROR(VLOOKUP($C64,'Miljövärden urval för publ'!$B$2:$H$490,MATCH(G$4,'Miljövärden urval för publ'!$B$2:$H$2,0),FALSE)),"",VLOOKUP($C64,'Miljövärden urval för publ'!$B$2:$H$490,MATCH(G$4,'Miljövärden urval för publ'!$B$2:$H$2,0),FALSE))</f>
        <v>1.1254399999999999E-2</v>
      </c>
    </row>
    <row r="65" spans="1:7" x14ac:dyDescent="0.25">
      <c r="A65" s="20">
        <v>62</v>
      </c>
      <c r="B65" t="str">
        <f>IF(ISERROR(INDEX('Miljövärden urval för publ'!$A$2:$AA$475,MATCH($A65,'Miljövärden urval för publ'!$R$2:$R$476,0),1)),"",INDEX('Miljövärden urval för publ'!$A$2:$AA$475,MATCH($A65,'Miljövärden urval för publ'!$R$2:$R$476,0),1))</f>
        <v>E.ON Värme Sverige AB</v>
      </c>
      <c r="C65" t="str">
        <f>IF(ISERROR(INDEX('Miljövärden urval för publ'!$A$2:$AA$475,MATCH($A65,'Miljövärden urval för publ'!$R$2:$R$476,0),2)),"",INDEX('Miljövärden urval för publ'!$A$2:$AA$475,MATCH($A65,'Miljövärden urval för publ'!$R$2:$R$476,0),2))</f>
        <v>Täby E.ON.</v>
      </c>
      <c r="D65">
        <f>IF(ISERROR(VLOOKUP($C65,'Miljövärden urval för publ'!$B$2:$H$490,MATCH(D$4,'Miljövärden urval för publ'!$B$2:$H$2,0),FALSE)),"",VLOOKUP($C65,'Miljövärden urval för publ'!$B$2:$H$490,MATCH(D$4,'Miljövärden urval för publ'!$B$2:$H$2,0),FALSE))</f>
        <v>0.29121200000000003</v>
      </c>
      <c r="E65">
        <f>IF(ISERROR(VLOOKUP($C65,'Miljövärden urval för publ'!$B$2:$H$490,MATCH(E$4,'Miljövärden urval för publ'!$B$2:$H$2,0),FALSE)),"",VLOOKUP($C65,'Miljövärden urval för publ'!$B$2:$H$490,MATCH(E$4,'Miljövärden urval för publ'!$B$2:$H$2,0),FALSE))</f>
        <v>31.373200000000001</v>
      </c>
      <c r="F65">
        <f>IF(ISERROR(VLOOKUP($C65,'Miljövärden urval för publ'!$B$2:$H$490,MATCH(F$4,'Miljövärden urval för publ'!$B$2:$H$2,0),FALSE)),"",VLOOKUP($C65,'Miljövärden urval för publ'!$B$2:$H$490,MATCH(F$4,'Miljövärden urval för publ'!$B$2:$H$2,0),FALSE))</f>
        <v>16.922000000000001</v>
      </c>
      <c r="G65">
        <f>IF(ISERROR(VLOOKUP($C65,'Miljövärden urval för publ'!$B$2:$H$490,MATCH(G$4,'Miljövärden urval för publ'!$B$2:$H$2,0),FALSE)),"",VLOOKUP($C65,'Miljövärden urval för publ'!$B$2:$H$490,MATCH(G$4,'Miljövärden urval för publ'!$B$2:$H$2,0),FALSE))</f>
        <v>6.9681400000000004E-2</v>
      </c>
    </row>
    <row r="66" spans="1:7" x14ac:dyDescent="0.25">
      <c r="A66" s="20">
        <v>63</v>
      </c>
      <c r="B66" t="str">
        <f>IF(ISERROR(INDEX('Miljövärden urval för publ'!$A$2:$AA$475,MATCH($A66,'Miljövärden urval för publ'!$R$2:$R$476,0),1)),"",INDEX('Miljövärden urval för publ'!$A$2:$AA$475,MATCH($A66,'Miljövärden urval för publ'!$R$2:$R$476,0),1))</f>
        <v>E.ON Värme Sverige AB</v>
      </c>
      <c r="C66" t="str">
        <f>IF(ISERROR(INDEX('Miljövärden urval för publ'!$A$2:$AA$475,MATCH($A66,'Miljövärden urval för publ'!$R$2:$R$476,0),2)),"",INDEX('Miljövärden urval för publ'!$A$2:$AA$475,MATCH($A66,'Miljövärden urval för publ'!$R$2:$R$476,0),2))</f>
        <v>Vallentuna</v>
      </c>
      <c r="D66">
        <f>IF(ISERROR(VLOOKUP($C66,'Miljövärden urval för publ'!$B$2:$H$490,MATCH(D$4,'Miljövärden urval för publ'!$B$2:$H$2,0),FALSE)),"",VLOOKUP($C66,'Miljövärden urval för publ'!$B$2:$H$490,MATCH(D$4,'Miljövärden urval för publ'!$B$2:$H$2,0),FALSE))</f>
        <v>0.52600400000000003</v>
      </c>
      <c r="E66">
        <f>IF(ISERROR(VLOOKUP($C66,'Miljövärden urval för publ'!$B$2:$H$490,MATCH(E$4,'Miljövärden urval för publ'!$B$2:$H$2,0),FALSE)),"",VLOOKUP($C66,'Miljövärden urval för publ'!$B$2:$H$490,MATCH(E$4,'Miljövärden urval för publ'!$B$2:$H$2,0),FALSE))</f>
        <v>80.068899999999999</v>
      </c>
      <c r="F66">
        <f>IF(ISERROR(VLOOKUP($C66,'Miljövärden urval för publ'!$B$2:$H$490,MATCH(F$4,'Miljövärden urval för publ'!$B$2:$H$2,0),FALSE)),"",VLOOKUP($C66,'Miljövärden urval för publ'!$B$2:$H$490,MATCH(F$4,'Miljövärden urval för publ'!$B$2:$H$2,0),FALSE))</f>
        <v>6.08108</v>
      </c>
      <c r="G66">
        <f>IF(ISERROR(VLOOKUP($C66,'Miljövärden urval för publ'!$B$2:$H$490,MATCH(G$4,'Miljövärden urval för publ'!$B$2:$H$2,0),FALSE)),"",VLOOKUP($C66,'Miljövärden urval för publ'!$B$2:$H$490,MATCH(G$4,'Miljövärden urval för publ'!$B$2:$H$2,0),FALSE))</f>
        <v>6.4695699999999995E-2</v>
      </c>
    </row>
    <row r="67" spans="1:7" x14ac:dyDescent="0.25">
      <c r="A67" s="20">
        <v>64</v>
      </c>
      <c r="B67" t="str">
        <f>IF(ISERROR(INDEX('Miljövärden urval för publ'!$A$2:$AA$475,MATCH($A67,'Miljövärden urval för publ'!$R$2:$R$476,0),1)),"",INDEX('Miljövärden urval för publ'!$A$2:$AA$475,MATCH($A67,'Miljövärden urval för publ'!$R$2:$R$476,0),1))</f>
        <v>E.ON Värme Sverige AB</v>
      </c>
      <c r="C67" t="str">
        <f>IF(ISERROR(INDEX('Miljövärden urval för publ'!$A$2:$AA$475,MATCH($A67,'Miljövärden urval för publ'!$R$2:$R$476,0),2)),"",INDEX('Miljövärden urval för publ'!$A$2:$AA$475,MATCH($A67,'Miljövärden urval för publ'!$R$2:$R$476,0),2))</f>
        <v>Vaxholm</v>
      </c>
      <c r="D67">
        <f>IF(ISERROR(VLOOKUP($C67,'Miljövärden urval för publ'!$B$2:$H$490,MATCH(D$4,'Miljövärden urval för publ'!$B$2:$H$2,0),FALSE)),"",VLOOKUP($C67,'Miljövärden urval för publ'!$B$2:$H$490,MATCH(D$4,'Miljövärden urval för publ'!$B$2:$H$2,0),FALSE))</f>
        <v>0.14890999999999999</v>
      </c>
      <c r="E67">
        <f>IF(ISERROR(VLOOKUP($C67,'Miljövärden urval för publ'!$B$2:$H$490,MATCH(E$4,'Miljövärden urval för publ'!$B$2:$H$2,0),FALSE)),"",VLOOKUP($C67,'Miljövärden urval för publ'!$B$2:$H$490,MATCH(E$4,'Miljövärden urval för publ'!$B$2:$H$2,0),FALSE))</f>
        <v>29.5169</v>
      </c>
      <c r="F67">
        <f>IF(ISERROR(VLOOKUP($C67,'Miljövärden urval för publ'!$B$2:$H$490,MATCH(F$4,'Miljövärden urval för publ'!$B$2:$H$2,0),FALSE)),"",VLOOKUP($C67,'Miljövärden urval för publ'!$B$2:$H$490,MATCH(F$4,'Miljövärden urval för publ'!$B$2:$H$2,0),FALSE))</f>
        <v>8.6765500000000007</v>
      </c>
      <c r="G67">
        <f>IF(ISERROR(VLOOKUP($C67,'Miljövärden urval för publ'!$B$2:$H$490,MATCH(G$4,'Miljövärden urval för publ'!$B$2:$H$2,0),FALSE)),"",VLOOKUP($C67,'Miljövärden urval för publ'!$B$2:$H$490,MATCH(G$4,'Miljövärden urval för publ'!$B$2:$H$2,0),FALSE))</f>
        <v>3.10893E-2</v>
      </c>
    </row>
    <row r="68" spans="1:7" x14ac:dyDescent="0.25">
      <c r="A68" s="20">
        <v>65</v>
      </c>
      <c r="B68" t="str">
        <f>IF(ISERROR(INDEX('Miljövärden urval för publ'!$A$2:$AA$475,MATCH($A68,'Miljövärden urval för publ'!$R$2:$R$476,0),1)),"",INDEX('Miljövärden urval för publ'!$A$2:$AA$475,MATCH($A68,'Miljövärden urval för publ'!$R$2:$R$476,0),1))</f>
        <v>E.ON Värme Sverige AB</v>
      </c>
      <c r="C68" t="str">
        <f>IF(ISERROR(INDEX('Miljövärden urval för publ'!$A$2:$AA$475,MATCH($A68,'Miljövärden urval för publ'!$R$2:$R$476,0),2)),"",INDEX('Miljövärden urval för publ'!$A$2:$AA$475,MATCH($A68,'Miljövärden urval för publ'!$R$2:$R$476,0),2))</f>
        <v>Älmhult</v>
      </c>
      <c r="D68">
        <f>IF(ISERROR(VLOOKUP($C68,'Miljövärden urval för publ'!$B$2:$H$490,MATCH(D$4,'Miljövärden urval för publ'!$B$2:$H$2,0),FALSE)),"",VLOOKUP($C68,'Miljövärden urval för publ'!$B$2:$H$490,MATCH(D$4,'Miljövärden urval för publ'!$B$2:$H$2,0),FALSE))</f>
        <v>0.105056</v>
      </c>
      <c r="E68">
        <f>IF(ISERROR(VLOOKUP($C68,'Miljövärden urval för publ'!$B$2:$H$490,MATCH(E$4,'Miljövärden urval för publ'!$B$2:$H$2,0),FALSE)),"",VLOOKUP($C68,'Miljövärden urval för publ'!$B$2:$H$490,MATCH(E$4,'Miljövärden urval för publ'!$B$2:$H$2,0),FALSE))</f>
        <v>21.255099999999999</v>
      </c>
      <c r="F68">
        <f>IF(ISERROR(VLOOKUP($C68,'Miljövärden urval för publ'!$B$2:$H$490,MATCH(F$4,'Miljövärden urval för publ'!$B$2:$H$2,0),FALSE)),"",VLOOKUP($C68,'Miljövärden urval för publ'!$B$2:$H$490,MATCH(F$4,'Miljövärden urval för publ'!$B$2:$H$2,0),FALSE))</f>
        <v>8.2387700000000006</v>
      </c>
      <c r="G68">
        <f>IF(ISERROR(VLOOKUP($C68,'Miljövärden urval för publ'!$B$2:$H$490,MATCH(G$4,'Miljövärden urval för publ'!$B$2:$H$2,0),FALSE)),"",VLOOKUP($C68,'Miljövärden urval för publ'!$B$2:$H$490,MATCH(G$4,'Miljövärden urval för publ'!$B$2:$H$2,0),FALSE))</f>
        <v>2.40171E-2</v>
      </c>
    </row>
    <row r="69" spans="1:7" x14ac:dyDescent="0.25">
      <c r="A69" s="20">
        <v>66</v>
      </c>
      <c r="B69" t="str">
        <f>IF(ISERROR(INDEX('Miljövärden urval för publ'!$A$2:$AA$475,MATCH($A69,'Miljövärden urval för publ'!$R$2:$R$476,0),1)),"",INDEX('Miljövärden urval för publ'!$A$2:$AA$475,MATCH($A69,'Miljövärden urval för publ'!$R$2:$R$476,0),1))</f>
        <v>E.ON Värme Sverige AB</v>
      </c>
      <c r="C69" t="str">
        <f>IF(ISERROR(INDEX('Miljövärden urval för publ'!$A$2:$AA$475,MATCH($A69,'Miljövärden urval för publ'!$R$2:$R$476,0),2)),"",INDEX('Miljövärden urval för publ'!$A$2:$AA$475,MATCH($A69,'Miljövärden urval för publ'!$R$2:$R$476,0),2))</f>
        <v>Österåker</v>
      </c>
      <c r="D69">
        <f>IF(ISERROR(VLOOKUP($C69,'Miljövärden urval för publ'!$B$2:$H$490,MATCH(D$4,'Miljövärden urval för publ'!$B$2:$H$2,0),FALSE)),"",VLOOKUP($C69,'Miljövärden urval för publ'!$B$2:$H$490,MATCH(D$4,'Miljövärden urval för publ'!$B$2:$H$2,0),FALSE))</f>
        <v>0.22089600000000001</v>
      </c>
      <c r="E69">
        <f>IF(ISERROR(VLOOKUP($C69,'Miljövärden urval för publ'!$B$2:$H$490,MATCH(E$4,'Miljövärden urval för publ'!$B$2:$H$2,0),FALSE)),"",VLOOKUP($C69,'Miljövärden urval för publ'!$B$2:$H$490,MATCH(E$4,'Miljövärden urval för publ'!$B$2:$H$2,0),FALSE))</f>
        <v>34.030999999999999</v>
      </c>
      <c r="F69">
        <f>IF(ISERROR(VLOOKUP($C69,'Miljövärden urval för publ'!$B$2:$H$490,MATCH(F$4,'Miljövärden urval för publ'!$B$2:$H$2,0),FALSE)),"",VLOOKUP($C69,'Miljövärden urval för publ'!$B$2:$H$490,MATCH(F$4,'Miljövärden urval för publ'!$B$2:$H$2,0),FALSE))</f>
        <v>8.4189900000000009</v>
      </c>
      <c r="G69">
        <f>IF(ISERROR(VLOOKUP($C69,'Miljövärden urval för publ'!$B$2:$H$490,MATCH(G$4,'Miljövärden urval för publ'!$B$2:$H$2,0),FALSE)),"",VLOOKUP($C69,'Miljövärden urval för publ'!$B$2:$H$490,MATCH(G$4,'Miljövärden urval för publ'!$B$2:$H$2,0),FALSE))</f>
        <v>3.8635299999999997E-2</v>
      </c>
    </row>
    <row r="70" spans="1:7" x14ac:dyDescent="0.25">
      <c r="A70" s="20">
        <v>67</v>
      </c>
      <c r="B70" t="str">
        <f>IF(ISERROR(INDEX('Miljövärden urval för publ'!$A$2:$AA$475,MATCH($A70,'Miljövärden urval för publ'!$R$2:$R$476,0),1)),"",INDEX('Miljövärden urval för publ'!$A$2:$AA$475,MATCH($A70,'Miljövärden urval för publ'!$R$2:$R$476,0),1))</f>
        <v>Eda Energi AB</v>
      </c>
      <c r="C70" t="str">
        <f>IF(ISERROR(INDEX('Miljövärden urval för publ'!$A$2:$AA$475,MATCH($A70,'Miljövärden urval för publ'!$R$2:$R$476,0),2)),"",INDEX('Miljövärden urval för publ'!$A$2:$AA$475,MATCH($A70,'Miljövärden urval för publ'!$R$2:$R$476,0),2))</f>
        <v>Eda</v>
      </c>
      <c r="D70">
        <f>IF(ISERROR(VLOOKUP($C70,'Miljövärden urval för publ'!$B$2:$H$490,MATCH(D$4,'Miljövärden urval för publ'!$B$2:$H$2,0),FALSE)),"",VLOOKUP($C70,'Miljövärden urval för publ'!$B$2:$H$490,MATCH(D$4,'Miljövärden urval för publ'!$B$2:$H$2,0),FALSE))</f>
        <v>0.235484</v>
      </c>
      <c r="E70">
        <f>IF(ISERROR(VLOOKUP($C70,'Miljövärden urval för publ'!$B$2:$H$490,MATCH(E$4,'Miljövärden urval för publ'!$B$2:$H$2,0),FALSE)),"",VLOOKUP($C70,'Miljövärden urval för publ'!$B$2:$H$490,MATCH(E$4,'Miljövärden urval för publ'!$B$2:$H$2,0),FALSE))</f>
        <v>165.113</v>
      </c>
      <c r="F70">
        <f>IF(ISERROR(VLOOKUP($C70,'Miljövärden urval för publ'!$B$2:$H$490,MATCH(F$4,'Miljövärden urval för publ'!$B$2:$H$2,0),FALSE)),"",VLOOKUP($C70,'Miljövärden urval för publ'!$B$2:$H$490,MATCH(F$4,'Miljövärden urval för publ'!$B$2:$H$2,0),FALSE))</f>
        <v>6.8385699999999998</v>
      </c>
      <c r="G70">
        <f>IF(ISERROR(VLOOKUP($C70,'Miljövärden urval för publ'!$B$2:$H$490,MATCH(G$4,'Miljövärden urval för publ'!$B$2:$H$2,0),FALSE)),"",VLOOKUP($C70,'Miljövärden urval för publ'!$B$2:$H$490,MATCH(G$4,'Miljövärden urval för publ'!$B$2:$H$2,0),FALSE))</f>
        <v>7.8154500000000002E-2</v>
      </c>
    </row>
    <row r="71" spans="1:7" x14ac:dyDescent="0.25">
      <c r="A71" s="20">
        <v>68</v>
      </c>
      <c r="B71" t="str">
        <f>IF(ISERROR(INDEX('Miljövärden urval för publ'!$A$2:$AA$475,MATCH($A71,'Miljövärden urval för publ'!$R$2:$R$476,0),1)),"",INDEX('Miljövärden urval för publ'!$A$2:$AA$475,MATCH($A71,'Miljövärden urval för publ'!$R$2:$R$476,0),1))</f>
        <v>Eksjö Energi AB</v>
      </c>
      <c r="C71" t="str">
        <f>IF(ISERROR(INDEX('Miljövärden urval för publ'!$A$2:$AA$475,MATCH($A71,'Miljövärden urval för publ'!$R$2:$R$476,0),2)),"",INDEX('Miljövärden urval för publ'!$A$2:$AA$475,MATCH($A71,'Miljövärden urval för publ'!$R$2:$R$476,0),2))</f>
        <v>Eksjö</v>
      </c>
      <c r="D71">
        <f>IF(ISERROR(VLOOKUP($C71,'Miljövärden urval för publ'!$B$2:$H$490,MATCH(D$4,'Miljövärden urval för publ'!$B$2:$H$2,0),FALSE)),"",VLOOKUP($C71,'Miljövärden urval för publ'!$B$2:$H$490,MATCH(D$4,'Miljövärden urval för publ'!$B$2:$H$2,0),FALSE))</f>
        <v>0.12101000000000001</v>
      </c>
      <c r="E71">
        <f>IF(ISERROR(VLOOKUP($C71,'Miljövärden urval för publ'!$B$2:$H$490,MATCH(E$4,'Miljövärden urval för publ'!$B$2:$H$2,0),FALSE)),"",VLOOKUP($C71,'Miljövärden urval för publ'!$B$2:$H$490,MATCH(E$4,'Miljövärden urval för publ'!$B$2:$H$2,0),FALSE))</f>
        <v>104.35899999999999</v>
      </c>
      <c r="F71">
        <f>IF(ISERROR(VLOOKUP($C71,'Miljövärden urval för publ'!$B$2:$H$490,MATCH(F$4,'Miljövärden urval för publ'!$B$2:$H$2,0),FALSE)),"",VLOOKUP($C71,'Miljövärden urval för publ'!$B$2:$H$490,MATCH(F$4,'Miljövärden urval för publ'!$B$2:$H$2,0),FALSE))</f>
        <v>5.0353899999999996</v>
      </c>
      <c r="G71">
        <f>IF(ISERROR(VLOOKUP($C71,'Miljövärden urval för publ'!$B$2:$H$490,MATCH(G$4,'Miljövärden urval för publ'!$B$2:$H$2,0),FALSE)),"",VLOOKUP($C71,'Miljövärden urval för publ'!$B$2:$H$490,MATCH(G$4,'Miljövärden urval för publ'!$B$2:$H$2,0),FALSE))</f>
        <v>1.44951E-2</v>
      </c>
    </row>
    <row r="72" spans="1:7" x14ac:dyDescent="0.25">
      <c r="A72" s="20">
        <v>69</v>
      </c>
      <c r="B72" t="str">
        <f>IF(ISERROR(INDEX('Miljövärden urval för publ'!$A$2:$AA$475,MATCH($A72,'Miljövärden urval för publ'!$R$2:$R$476,0),1)),"",INDEX('Miljövärden urval för publ'!$A$2:$AA$475,MATCH($A72,'Miljövärden urval för publ'!$R$2:$R$476,0),1))</f>
        <v>Eksjö Energi AB</v>
      </c>
      <c r="C72" t="str">
        <f>IF(ISERROR(INDEX('Miljövärden urval för publ'!$A$2:$AA$475,MATCH($A72,'Miljövärden urval för publ'!$R$2:$R$476,0),2)),"",INDEX('Miljövärden urval för publ'!$A$2:$AA$475,MATCH($A72,'Miljövärden urval för publ'!$R$2:$R$476,0),2))</f>
        <v>Ingatorp</v>
      </c>
      <c r="D72">
        <f>IF(ISERROR(VLOOKUP($C72,'Miljövärden urval för publ'!$B$2:$H$490,MATCH(D$4,'Miljövärden urval för publ'!$B$2:$H$2,0),FALSE)),"",VLOOKUP($C72,'Miljövärden urval för publ'!$B$2:$H$490,MATCH(D$4,'Miljövärden urval för publ'!$B$2:$H$2,0),FALSE))</f>
        <v>0.13444700000000001</v>
      </c>
      <c r="E72">
        <f>IF(ISERROR(VLOOKUP($C72,'Miljövärden urval för publ'!$B$2:$H$490,MATCH(E$4,'Miljövärden urval för publ'!$B$2:$H$2,0),FALSE)),"",VLOOKUP($C72,'Miljövärden urval för publ'!$B$2:$H$490,MATCH(E$4,'Miljövärden urval för publ'!$B$2:$H$2,0),FALSE))</f>
        <v>28.272200000000002</v>
      </c>
      <c r="F72">
        <f>IF(ISERROR(VLOOKUP($C72,'Miljövärden urval för publ'!$B$2:$H$490,MATCH(F$4,'Miljövärden urval för publ'!$B$2:$H$2,0),FALSE)),"",VLOOKUP($C72,'Miljövärden urval för publ'!$B$2:$H$490,MATCH(F$4,'Miljövärden urval för publ'!$B$2:$H$2,0),FALSE))</f>
        <v>11.161899999999999</v>
      </c>
      <c r="G72">
        <f>IF(ISERROR(VLOOKUP($C72,'Miljövärden urval för publ'!$B$2:$H$490,MATCH(G$4,'Miljövärden urval för publ'!$B$2:$H$2,0),FALSE)),"",VLOOKUP($C72,'Miljövärden urval för publ'!$B$2:$H$490,MATCH(G$4,'Miljövärden urval för publ'!$B$2:$H$2,0),FALSE))</f>
        <v>1.6741499999999999E-2</v>
      </c>
    </row>
    <row r="73" spans="1:7" x14ac:dyDescent="0.25">
      <c r="A73" s="20">
        <v>70</v>
      </c>
      <c r="B73" t="str">
        <f>IF(ISERROR(INDEX('Miljövärden urval för publ'!$A$2:$AA$475,MATCH($A73,'Miljövärden urval för publ'!$R$2:$R$476,0),1)),"",INDEX('Miljövärden urval för publ'!$A$2:$AA$475,MATCH($A73,'Miljövärden urval för publ'!$R$2:$R$476,0),1))</f>
        <v>Eksjö Energi AB</v>
      </c>
      <c r="C73" t="str">
        <f>IF(ISERROR(INDEX('Miljövärden urval för publ'!$A$2:$AA$475,MATCH($A73,'Miljövärden urval för publ'!$R$2:$R$476,0),2)),"",INDEX('Miljövärden urval för publ'!$A$2:$AA$475,MATCH($A73,'Miljövärden urval för publ'!$R$2:$R$476,0),2))</f>
        <v>Mariannelund</v>
      </c>
      <c r="D73">
        <f>IF(ISERROR(VLOOKUP($C73,'Miljövärden urval för publ'!$B$2:$H$490,MATCH(D$4,'Miljövärden urval för publ'!$B$2:$H$2,0),FALSE)),"",VLOOKUP($C73,'Miljövärden urval för publ'!$B$2:$H$490,MATCH(D$4,'Miljövärden urval för publ'!$B$2:$H$2,0),FALSE))</f>
        <v>0.122142</v>
      </c>
      <c r="E73">
        <f>IF(ISERROR(VLOOKUP($C73,'Miljövärden urval för publ'!$B$2:$H$490,MATCH(E$4,'Miljövärden urval för publ'!$B$2:$H$2,0),FALSE)),"",VLOOKUP($C73,'Miljövärden urval för publ'!$B$2:$H$490,MATCH(E$4,'Miljövärden urval för publ'!$B$2:$H$2,0),FALSE))</f>
        <v>25.120200000000001</v>
      </c>
      <c r="F73">
        <f>IF(ISERROR(VLOOKUP($C73,'Miljövärden urval för publ'!$B$2:$H$490,MATCH(F$4,'Miljövärden urval för publ'!$B$2:$H$2,0),FALSE)),"",VLOOKUP($C73,'Miljövärden urval för publ'!$B$2:$H$490,MATCH(F$4,'Miljövärden urval för publ'!$B$2:$H$2,0),FALSE))</f>
        <v>10.305899999999999</v>
      </c>
      <c r="G73">
        <f>IF(ISERROR(VLOOKUP($C73,'Miljövärden urval för publ'!$B$2:$H$490,MATCH(G$4,'Miljövärden urval för publ'!$B$2:$H$2,0),FALSE)),"",VLOOKUP($C73,'Miljövärden urval för publ'!$B$2:$H$490,MATCH(G$4,'Miljövärden urval för publ'!$B$2:$H$2,0),FALSE))</f>
        <v>1.2316199999999999E-2</v>
      </c>
    </row>
    <row r="74" spans="1:7" x14ac:dyDescent="0.25">
      <c r="A74" s="20">
        <v>71</v>
      </c>
      <c r="B74" t="str">
        <f>IF(ISERROR(INDEX('Miljövärden urval för publ'!$A$2:$AA$475,MATCH($A74,'Miljövärden urval för publ'!$R$2:$R$476,0),1)),"",INDEX('Miljövärden urval för publ'!$A$2:$AA$475,MATCH($A74,'Miljövärden urval för publ'!$R$2:$R$476,0),1))</f>
        <v>Eksta Bostads AB</v>
      </c>
      <c r="C74" t="str">
        <f>IF(ISERROR(INDEX('Miljövärden urval för publ'!$A$2:$AA$475,MATCH($A74,'Miljövärden urval för publ'!$R$2:$R$476,0),2)),"",INDEX('Miljövärden urval för publ'!$A$2:$AA$475,MATCH($A74,'Miljövärden urval för publ'!$R$2:$R$476,0),2))</f>
        <v>Eksta</v>
      </c>
      <c r="D74">
        <f>IF(ISERROR(VLOOKUP($C74,'Miljövärden urval för publ'!$B$2:$H$490,MATCH(D$4,'Miljövärden urval för publ'!$B$2:$H$2,0),FALSE)),"",VLOOKUP($C74,'Miljövärden urval för publ'!$B$2:$H$490,MATCH(D$4,'Miljövärden urval för publ'!$B$2:$H$2,0),FALSE))</f>
        <v>0.74069600000000002</v>
      </c>
      <c r="E74">
        <f>IF(ISERROR(VLOOKUP($C74,'Miljövärden urval för publ'!$B$2:$H$490,MATCH(E$4,'Miljövärden urval för publ'!$B$2:$H$2,0),FALSE)),"",VLOOKUP($C74,'Miljövärden urval för publ'!$B$2:$H$490,MATCH(E$4,'Miljövärden urval för publ'!$B$2:$H$2,0),FALSE))</f>
        <v>39.406399999999998</v>
      </c>
      <c r="F74">
        <f>IF(ISERROR(VLOOKUP($C74,'Miljövärden urval för publ'!$B$2:$H$490,MATCH(F$4,'Miljövärden urval för publ'!$B$2:$H$2,0),FALSE)),"",VLOOKUP($C74,'Miljövärden urval för publ'!$B$2:$H$490,MATCH(F$4,'Miljövärden urval för publ'!$B$2:$H$2,0),FALSE))</f>
        <v>27.6417</v>
      </c>
      <c r="G74">
        <f>IF(ISERROR(VLOOKUP($C74,'Miljövärden urval för publ'!$B$2:$H$490,MATCH(G$4,'Miljövärden urval för publ'!$B$2:$H$2,0),FALSE)),"",VLOOKUP($C74,'Miljövärden urval för publ'!$B$2:$H$490,MATCH(G$4,'Miljövärden urval för publ'!$B$2:$H$2,0),FALSE))</f>
        <v>4.8501000000000002E-2</v>
      </c>
    </row>
    <row r="75" spans="1:7" x14ac:dyDescent="0.25">
      <c r="A75" s="20">
        <v>72</v>
      </c>
      <c r="B75" t="str">
        <f>IF(ISERROR(INDEX('Miljövärden urval för publ'!$A$2:$AA$475,MATCH($A75,'Miljövärden urval för publ'!$R$2:$R$476,0),1)),"",INDEX('Miljövärden urval för publ'!$A$2:$AA$475,MATCH($A75,'Miljövärden urval för publ'!$R$2:$R$476,0),1))</f>
        <v>Elektra Värme AB</v>
      </c>
      <c r="C75" t="str">
        <f>IF(ISERROR(INDEX('Miljövärden urval för publ'!$A$2:$AA$475,MATCH($A75,'Miljövärden urval för publ'!$R$2:$R$476,0),2)),"",INDEX('Miljövärden urval för publ'!$A$2:$AA$475,MATCH($A75,'Miljövärden urval för publ'!$R$2:$R$476,0),2))</f>
        <v>Alfta</v>
      </c>
      <c r="D75">
        <f>IF(ISERROR(VLOOKUP($C75,'Miljövärden urval för publ'!$B$2:$H$490,MATCH(D$4,'Miljövärden urval för publ'!$B$2:$H$2,0),FALSE)),"",VLOOKUP($C75,'Miljövärden urval för publ'!$B$2:$H$490,MATCH(D$4,'Miljövärden urval för publ'!$B$2:$H$2,0),FALSE))</f>
        <v>0.11089499999999999</v>
      </c>
      <c r="E75">
        <f>IF(ISERROR(VLOOKUP($C75,'Miljövärden urval för publ'!$B$2:$H$490,MATCH(E$4,'Miljövärden urval för publ'!$B$2:$H$2,0),FALSE)),"",VLOOKUP($C75,'Miljövärden urval för publ'!$B$2:$H$490,MATCH(E$4,'Miljövärden urval för publ'!$B$2:$H$2,0),FALSE))</f>
        <v>21.941400000000002</v>
      </c>
      <c r="F75">
        <f>IF(ISERROR(VLOOKUP($C75,'Miljövärden urval för publ'!$B$2:$H$490,MATCH(F$4,'Miljövärden urval för publ'!$B$2:$H$2,0),FALSE)),"",VLOOKUP($C75,'Miljövärden urval för publ'!$B$2:$H$490,MATCH(F$4,'Miljövärden urval för publ'!$B$2:$H$2,0),FALSE))</f>
        <v>8.6167700000000007</v>
      </c>
      <c r="G75">
        <f>IF(ISERROR(VLOOKUP($C75,'Miljövärden urval för publ'!$B$2:$H$490,MATCH(G$4,'Miljövärden urval för publ'!$B$2:$H$2,0),FALSE)),"",VLOOKUP($C75,'Miljövärden urval för publ'!$B$2:$H$490,MATCH(G$4,'Miljövärden urval för publ'!$B$2:$H$2,0),FALSE))</f>
        <v>3.3803600000000003E-2</v>
      </c>
    </row>
    <row r="76" spans="1:7" x14ac:dyDescent="0.25">
      <c r="A76" s="20">
        <v>73</v>
      </c>
      <c r="B76" t="str">
        <f>IF(ISERROR(INDEX('Miljövärden urval för publ'!$A$2:$AA$475,MATCH($A76,'Miljövärden urval för publ'!$R$2:$R$476,0),1)),"",INDEX('Miljövärden urval för publ'!$A$2:$AA$475,MATCH($A76,'Miljövärden urval för publ'!$R$2:$R$476,0),1))</f>
        <v>Elektra Värme AB</v>
      </c>
      <c r="C76" t="str">
        <f>IF(ISERROR(INDEX('Miljövärden urval för publ'!$A$2:$AA$475,MATCH($A76,'Miljövärden urval för publ'!$R$2:$R$476,0),2)),"",INDEX('Miljövärden urval för publ'!$A$2:$AA$475,MATCH($A76,'Miljövärden urval för publ'!$R$2:$R$476,0),2))</f>
        <v>Edsbyn</v>
      </c>
      <c r="D76">
        <f>IF(ISERROR(VLOOKUP($C76,'Miljövärden urval för publ'!$B$2:$H$490,MATCH(D$4,'Miljövärden urval för publ'!$B$2:$H$2,0),FALSE)),"",VLOOKUP($C76,'Miljövärden urval för publ'!$B$2:$H$490,MATCH(D$4,'Miljövärden urval för publ'!$B$2:$H$2,0),FALSE))</f>
        <v>4.7987000000000002E-2</v>
      </c>
      <c r="E76">
        <f>IF(ISERROR(VLOOKUP($C76,'Miljövärden urval för publ'!$B$2:$H$490,MATCH(E$4,'Miljövärden urval för publ'!$B$2:$H$2,0),FALSE)),"",VLOOKUP($C76,'Miljövärden urval för publ'!$B$2:$H$490,MATCH(E$4,'Miljövärden urval för publ'!$B$2:$H$2,0),FALSE))</f>
        <v>12.540900000000001</v>
      </c>
      <c r="F76">
        <f>IF(ISERROR(VLOOKUP($C76,'Miljövärden urval för publ'!$B$2:$H$490,MATCH(F$4,'Miljövärden urval för publ'!$B$2:$H$2,0),FALSE)),"",VLOOKUP($C76,'Miljövärden urval för publ'!$B$2:$H$490,MATCH(F$4,'Miljövärden urval för publ'!$B$2:$H$2,0),FALSE))</f>
        <v>8.9642099999999996</v>
      </c>
      <c r="G76">
        <f>IF(ISERROR(VLOOKUP($C76,'Miljövärden urval för publ'!$B$2:$H$490,MATCH(G$4,'Miljövärden urval för publ'!$B$2:$H$2,0),FALSE)),"",VLOOKUP($C76,'Miljövärden urval för publ'!$B$2:$H$490,MATCH(G$4,'Miljövärden urval för publ'!$B$2:$H$2,0),FALSE))</f>
        <v>2.82599E-3</v>
      </c>
    </row>
    <row r="77" spans="1:7" x14ac:dyDescent="0.25">
      <c r="A77" s="20">
        <v>74</v>
      </c>
      <c r="B77" t="str">
        <f>IF(ISERROR(INDEX('Miljövärden urval för publ'!$A$2:$AA$475,MATCH($A77,'Miljövärden urval för publ'!$R$2:$R$476,0),1)),"",INDEX('Miljövärden urval för publ'!$A$2:$AA$475,MATCH($A77,'Miljövärden urval för publ'!$R$2:$R$476,0),1))</f>
        <v>Emmaboda Energi &amp; Miljö AB</v>
      </c>
      <c r="C77" t="str">
        <f>IF(ISERROR(INDEX('Miljövärden urval för publ'!$A$2:$AA$475,MATCH($A77,'Miljövärden urval för publ'!$R$2:$R$476,0),2)),"",INDEX('Miljövärden urval för publ'!$A$2:$AA$475,MATCH($A77,'Miljövärden urval för publ'!$R$2:$R$476,0),2))</f>
        <v>Emmaboda</v>
      </c>
      <c r="D77">
        <f>IF(ISERROR(VLOOKUP($C77,'Miljövärden urval för publ'!$B$2:$H$490,MATCH(D$4,'Miljövärden urval för publ'!$B$2:$H$2,0),FALSE)),"",VLOOKUP($C77,'Miljövärden urval för publ'!$B$2:$H$490,MATCH(D$4,'Miljövärden urval för publ'!$B$2:$H$2,0),FALSE))</f>
        <v>0.11061600000000001</v>
      </c>
      <c r="E77">
        <f>IF(ISERROR(VLOOKUP($C77,'Miljövärden urval för publ'!$B$2:$H$490,MATCH(E$4,'Miljövärden urval för publ'!$B$2:$H$2,0),FALSE)),"",VLOOKUP($C77,'Miljövärden urval för publ'!$B$2:$H$490,MATCH(E$4,'Miljövärden urval för publ'!$B$2:$H$2,0),FALSE))</f>
        <v>18.169599999999999</v>
      </c>
      <c r="F77">
        <f>IF(ISERROR(VLOOKUP($C77,'Miljövärden urval för publ'!$B$2:$H$490,MATCH(F$4,'Miljövärden urval för publ'!$B$2:$H$2,0),FALSE)),"",VLOOKUP($C77,'Miljövärden urval för publ'!$B$2:$H$490,MATCH(F$4,'Miljövärden urval för publ'!$B$2:$H$2,0),FALSE))</f>
        <v>9.8262699999999992</v>
      </c>
      <c r="G77">
        <f>IF(ISERROR(VLOOKUP($C77,'Miljövärden urval för publ'!$B$2:$H$490,MATCH(G$4,'Miljövärden urval för publ'!$B$2:$H$2,0),FALSE)),"",VLOOKUP($C77,'Miljövärden urval för publ'!$B$2:$H$490,MATCH(G$4,'Miljövärden urval för publ'!$B$2:$H$2,0),FALSE))</f>
        <v>1.7733200000000001E-2</v>
      </c>
    </row>
    <row r="78" spans="1:7" x14ac:dyDescent="0.25">
      <c r="A78" s="20">
        <v>75</v>
      </c>
      <c r="B78" t="str">
        <f>IF(ISERROR(INDEX('Miljövärden urval för publ'!$A$2:$AA$475,MATCH($A78,'Miljövärden urval för publ'!$R$2:$R$476,0),1)),"",INDEX('Miljövärden urval för publ'!$A$2:$AA$475,MATCH($A78,'Miljövärden urval för publ'!$R$2:$R$476,0),1))</f>
        <v>Ena Energi AB</v>
      </c>
      <c r="C78" t="str">
        <f>IF(ISERROR(INDEX('Miljövärden urval för publ'!$A$2:$AA$475,MATCH($A78,'Miljövärden urval för publ'!$R$2:$R$476,0),2)),"",INDEX('Miljövärden urval för publ'!$A$2:$AA$475,MATCH($A78,'Miljövärden urval för publ'!$R$2:$R$476,0),2))</f>
        <v>Enköping</v>
      </c>
      <c r="D78">
        <f>IF(ISERROR(VLOOKUP($C78,'Miljövärden urval för publ'!$B$2:$H$490,MATCH(D$4,'Miljövärden urval för publ'!$B$2:$H$2,0),FALSE)),"",VLOOKUP($C78,'Miljövärden urval för publ'!$B$2:$H$490,MATCH(D$4,'Miljövärden urval för publ'!$B$2:$H$2,0),FALSE))</f>
        <v>0.12954199999999999</v>
      </c>
      <c r="E78">
        <f>IF(ISERROR(VLOOKUP($C78,'Miljövärden urval för publ'!$B$2:$H$490,MATCH(E$4,'Miljövärden urval för publ'!$B$2:$H$2,0),FALSE)),"",VLOOKUP($C78,'Miljövärden urval för publ'!$B$2:$H$490,MATCH(E$4,'Miljövärden urval för publ'!$B$2:$H$2,0),FALSE))</f>
        <v>14.4908</v>
      </c>
      <c r="F78">
        <f>IF(ISERROR(VLOOKUP($C78,'Miljövärden urval för publ'!$B$2:$H$490,MATCH(F$4,'Miljövärden urval för publ'!$B$2:$H$2,0),FALSE)),"",VLOOKUP($C78,'Miljövärden urval för publ'!$B$2:$H$490,MATCH(F$4,'Miljövärden urval för publ'!$B$2:$H$2,0),FALSE))</f>
        <v>5.64724</v>
      </c>
      <c r="G78">
        <f>IF(ISERROR(VLOOKUP($C78,'Miljövärden urval för publ'!$B$2:$H$490,MATCH(G$4,'Miljövärden urval för publ'!$B$2:$H$2,0),FALSE)),"",VLOOKUP($C78,'Miljövärden urval för publ'!$B$2:$H$490,MATCH(G$4,'Miljövärden urval för publ'!$B$2:$H$2,0),FALSE))</f>
        <v>1.80202E-2</v>
      </c>
    </row>
    <row r="79" spans="1:7" x14ac:dyDescent="0.25">
      <c r="A79" s="20">
        <v>76</v>
      </c>
      <c r="B79" t="str">
        <f>IF(ISERROR(INDEX('Miljövärden urval för publ'!$A$2:$AA$475,MATCH($A79,'Miljövärden urval för publ'!$R$2:$R$476,0),1)),"",INDEX('Miljövärden urval för publ'!$A$2:$AA$475,MATCH($A79,'Miljövärden urval för publ'!$R$2:$R$476,0),1))</f>
        <v>Eskilstuna Energi &amp; Miljö AB</v>
      </c>
      <c r="C79" t="str">
        <f>IF(ISERROR(INDEX('Miljövärden urval för publ'!$A$2:$AA$475,MATCH($A79,'Miljövärden urval för publ'!$R$2:$R$476,0),2)),"",INDEX('Miljövärden urval för publ'!$A$2:$AA$475,MATCH($A79,'Miljövärden urval för publ'!$R$2:$R$476,0),2))</f>
        <v>Eskilstuna-Torshälla</v>
      </c>
      <c r="D79">
        <f>IF(ISERROR(VLOOKUP($C79,'Miljövärden urval för publ'!$B$2:$H$490,MATCH(D$4,'Miljövärden urval för publ'!$B$2:$H$2,0),FALSE)),"",VLOOKUP($C79,'Miljövärden urval för publ'!$B$2:$H$490,MATCH(D$4,'Miljövärden urval för publ'!$B$2:$H$2,0),FALSE))</f>
        <v>0.11225300000000001</v>
      </c>
      <c r="E79">
        <f>IF(ISERROR(VLOOKUP($C79,'Miljövärden urval för publ'!$B$2:$H$490,MATCH(E$4,'Miljövärden urval för publ'!$B$2:$H$2,0),FALSE)),"",VLOOKUP($C79,'Miljövärden urval för publ'!$B$2:$H$490,MATCH(E$4,'Miljövärden urval för publ'!$B$2:$H$2,0),FALSE))</f>
        <v>8.4205100000000002</v>
      </c>
      <c r="F79">
        <f>IF(ISERROR(VLOOKUP($C79,'Miljövärden urval för publ'!$B$2:$H$490,MATCH(F$4,'Miljövärden urval för publ'!$B$2:$H$2,0),FALSE)),"",VLOOKUP($C79,'Miljövärden urval för publ'!$B$2:$H$490,MATCH(F$4,'Miljövärden urval för publ'!$B$2:$H$2,0),FALSE))</f>
        <v>6.1170999999999998</v>
      </c>
      <c r="G79">
        <f>IF(ISERROR(VLOOKUP($C79,'Miljövärden urval för publ'!$B$2:$H$490,MATCH(G$4,'Miljövärden urval för publ'!$B$2:$H$2,0),FALSE)),"",VLOOKUP($C79,'Miljövärden urval för publ'!$B$2:$H$490,MATCH(G$4,'Miljövärden urval för publ'!$B$2:$H$2,0),FALSE))</f>
        <v>1.56934E-3</v>
      </c>
    </row>
    <row r="80" spans="1:7" x14ac:dyDescent="0.25">
      <c r="A80" s="20">
        <v>77</v>
      </c>
      <c r="B80" t="str">
        <f>IF(ISERROR(INDEX('Miljövärden urval för publ'!$A$2:$AA$475,MATCH($A80,'Miljövärden urval för publ'!$R$2:$R$476,0),1)),"",INDEX('Miljövärden urval för publ'!$A$2:$AA$475,MATCH($A80,'Miljövärden urval för publ'!$R$2:$R$476,0),1))</f>
        <v>Eskilstuna Energi &amp; Miljö AB</v>
      </c>
      <c r="C80" t="str">
        <f>IF(ISERROR(INDEX('Miljövärden urval för publ'!$A$2:$AA$475,MATCH($A80,'Miljövärden urval för publ'!$R$2:$R$476,0),2)),"",INDEX('Miljövärden urval för publ'!$A$2:$AA$475,MATCH($A80,'Miljövärden urval för publ'!$R$2:$R$476,0),2))</f>
        <v>Kvicksund</v>
      </c>
      <c r="D80">
        <f>IF(ISERROR(VLOOKUP($C80,'Miljövärden urval för publ'!$B$2:$H$490,MATCH(D$4,'Miljövärden urval för publ'!$B$2:$H$2,0),FALSE)),"",VLOOKUP($C80,'Miljövärden urval för publ'!$B$2:$H$490,MATCH(D$4,'Miljövärden urval för publ'!$B$2:$H$2,0),FALSE))</f>
        <v>0.36737500000000001</v>
      </c>
      <c r="E80">
        <f>IF(ISERROR(VLOOKUP($C80,'Miljövärden urval för publ'!$B$2:$H$490,MATCH(E$4,'Miljövärden urval för publ'!$B$2:$H$2,0),FALSE)),"",VLOOKUP($C80,'Miljövärden urval för publ'!$B$2:$H$490,MATCH(E$4,'Miljövärden urval för publ'!$B$2:$H$2,0),FALSE))</f>
        <v>51.706200000000003</v>
      </c>
      <c r="F80">
        <f>IF(ISERROR(VLOOKUP($C80,'Miljövärden urval för publ'!$B$2:$H$490,MATCH(F$4,'Miljövärden urval för publ'!$B$2:$H$2,0),FALSE)),"",VLOOKUP($C80,'Miljövärden urval för publ'!$B$2:$H$490,MATCH(F$4,'Miljövärden urval för publ'!$B$2:$H$2,0),FALSE))</f>
        <v>17.493200000000002</v>
      </c>
      <c r="G80">
        <f>IF(ISERROR(VLOOKUP($C80,'Miljövärden urval för publ'!$B$2:$H$490,MATCH(G$4,'Miljövärden urval för publ'!$B$2:$H$2,0),FALSE)),"",VLOOKUP($C80,'Miljövärden urval för publ'!$B$2:$H$490,MATCH(G$4,'Miljövärden urval för publ'!$B$2:$H$2,0),FALSE))</f>
        <v>0.13300500000000001</v>
      </c>
    </row>
    <row r="81" spans="1:7" x14ac:dyDescent="0.25">
      <c r="A81" s="20">
        <v>78</v>
      </c>
      <c r="B81" t="str">
        <f>IF(ISERROR(INDEX('Miljövärden urval för publ'!$A$2:$AA$475,MATCH($A81,'Miljövärden urval för publ'!$R$2:$R$476,0),1)),"",INDEX('Miljövärden urval för publ'!$A$2:$AA$475,MATCH($A81,'Miljövärden urval för publ'!$R$2:$R$476,0),1))</f>
        <v>Eskilstuna Energi &amp; Miljö AB</v>
      </c>
      <c r="C81" t="str">
        <f>IF(ISERROR(INDEX('Miljövärden urval för publ'!$A$2:$AA$475,MATCH($A81,'Miljövärden urval för publ'!$R$2:$R$476,0),2)),"",INDEX('Miljövärden urval för publ'!$A$2:$AA$475,MATCH($A81,'Miljövärden urval för publ'!$R$2:$R$476,0),2))</f>
        <v>Ärla</v>
      </c>
      <c r="D81">
        <f>IF(ISERROR(VLOOKUP($C81,'Miljövärden urval för publ'!$B$2:$H$490,MATCH(D$4,'Miljövärden urval för publ'!$B$2:$H$2,0),FALSE)),"",VLOOKUP($C81,'Miljövärden urval för publ'!$B$2:$H$490,MATCH(D$4,'Miljövärden urval för publ'!$B$2:$H$2,0),FALSE))</f>
        <v>0.30067300000000002</v>
      </c>
      <c r="E81">
        <f>IF(ISERROR(VLOOKUP($C81,'Miljövärden urval för publ'!$B$2:$H$490,MATCH(E$4,'Miljövärden urval för publ'!$B$2:$H$2,0),FALSE)),"",VLOOKUP($C81,'Miljövärden urval för publ'!$B$2:$H$490,MATCH(E$4,'Miljövärden urval för publ'!$B$2:$H$2,0),FALSE))</f>
        <v>15.986800000000001</v>
      </c>
      <c r="F81">
        <f>IF(ISERROR(VLOOKUP($C81,'Miljövärden urval för publ'!$B$2:$H$490,MATCH(F$4,'Miljövärden urval för publ'!$B$2:$H$2,0),FALSE)),"",VLOOKUP($C81,'Miljövärden urval för publ'!$B$2:$H$490,MATCH(F$4,'Miljövärden urval för publ'!$B$2:$H$2,0),FALSE))</f>
        <v>21.156500000000001</v>
      </c>
      <c r="G81">
        <f>IF(ISERROR(VLOOKUP($C81,'Miljövärden urval för publ'!$B$2:$H$490,MATCH(G$4,'Miljövärden urval för publ'!$B$2:$H$2,0),FALSE)),"",VLOOKUP($C81,'Miljövärden urval för publ'!$B$2:$H$490,MATCH(G$4,'Miljövärden urval för publ'!$B$2:$H$2,0),FALSE))</f>
        <v>7.4824999999999996E-3</v>
      </c>
    </row>
    <row r="82" spans="1:7" x14ac:dyDescent="0.25">
      <c r="A82" s="20">
        <v>79</v>
      </c>
      <c r="B82" t="str">
        <f>IF(ISERROR(INDEX('Miljövärden urval för publ'!$A$2:$AA$475,MATCH($A82,'Miljövärden urval för publ'!$R$2:$R$476,0),1)),"",INDEX('Miljövärden urval för publ'!$A$2:$AA$475,MATCH($A82,'Miljövärden urval för publ'!$R$2:$R$476,0),1))</f>
        <v>Falbygdens Energi AB</v>
      </c>
      <c r="C82" t="str">
        <f>IF(ISERROR(INDEX('Miljövärden urval för publ'!$A$2:$AA$475,MATCH($A82,'Miljövärden urval för publ'!$R$2:$R$476,0),2)),"",INDEX('Miljövärden urval för publ'!$A$2:$AA$475,MATCH($A82,'Miljövärden urval för publ'!$R$2:$R$476,0),2))</f>
        <v>Falköping</v>
      </c>
      <c r="D82">
        <f>IF(ISERROR(VLOOKUP($C82,'Miljövärden urval för publ'!$B$2:$H$490,MATCH(D$4,'Miljövärden urval för publ'!$B$2:$H$2,0),FALSE)),"",VLOOKUP($C82,'Miljövärden urval för publ'!$B$2:$H$490,MATCH(D$4,'Miljövärden urval för publ'!$B$2:$H$2,0),FALSE))</f>
        <v>7.0216399999999998E-2</v>
      </c>
      <c r="E82">
        <f>IF(ISERROR(VLOOKUP($C82,'Miljövärden urval för publ'!$B$2:$H$490,MATCH(E$4,'Miljövärden urval för publ'!$B$2:$H$2,0),FALSE)),"",VLOOKUP($C82,'Miljövärden urval för publ'!$B$2:$H$490,MATCH(E$4,'Miljövärden urval för publ'!$B$2:$H$2,0),FALSE))</f>
        <v>8.1273400000000002</v>
      </c>
      <c r="F82">
        <f>IF(ISERROR(VLOOKUP($C82,'Miljövärden urval för publ'!$B$2:$H$490,MATCH(F$4,'Miljövärden urval för publ'!$B$2:$H$2,0),FALSE)),"",VLOOKUP($C82,'Miljövärden urval för publ'!$B$2:$H$490,MATCH(F$4,'Miljövärden urval för publ'!$B$2:$H$2,0),FALSE))</f>
        <v>6.7121500000000003</v>
      </c>
      <c r="G82">
        <f>IF(ISERROR(VLOOKUP($C82,'Miljövärden urval för publ'!$B$2:$H$490,MATCH(G$4,'Miljövärden urval för publ'!$B$2:$H$2,0),FALSE)),"",VLOOKUP($C82,'Miljövärden urval för publ'!$B$2:$H$490,MATCH(G$4,'Miljövärden urval för publ'!$B$2:$H$2,0),FALSE))</f>
        <v>0</v>
      </c>
    </row>
    <row r="83" spans="1:7" x14ac:dyDescent="0.25">
      <c r="A83" s="20">
        <v>80</v>
      </c>
      <c r="B83" t="str">
        <f>IF(ISERROR(INDEX('Miljövärden urval för publ'!$A$2:$AA$475,MATCH($A83,'Miljövärden urval för publ'!$R$2:$R$476,0),1)),"",INDEX('Miljövärden urval för publ'!$A$2:$AA$475,MATCH($A83,'Miljövärden urval för publ'!$R$2:$R$476,0),1))</f>
        <v>Falbygdens Energi AB</v>
      </c>
      <c r="C83" t="str">
        <f>IF(ISERROR(INDEX('Miljövärden urval för publ'!$A$2:$AA$475,MATCH($A83,'Miljövärden urval för publ'!$R$2:$R$476,0),2)),"",INDEX('Miljövärden urval för publ'!$A$2:$AA$475,MATCH($A83,'Miljövärden urval för publ'!$R$2:$R$476,0),2))</f>
        <v>Floby</v>
      </c>
      <c r="D83">
        <f>IF(ISERROR(VLOOKUP($C83,'Miljövärden urval för publ'!$B$2:$H$490,MATCH(D$4,'Miljövärden urval för publ'!$B$2:$H$2,0),FALSE)),"",VLOOKUP($C83,'Miljövärden urval för publ'!$B$2:$H$490,MATCH(D$4,'Miljövärden urval för publ'!$B$2:$H$2,0),FALSE))</f>
        <v>0.152369</v>
      </c>
      <c r="E83">
        <f>IF(ISERROR(VLOOKUP($C83,'Miljövärden urval för publ'!$B$2:$H$490,MATCH(E$4,'Miljövärden urval för publ'!$B$2:$H$2,0),FALSE)),"",VLOOKUP($C83,'Miljövärden urval för publ'!$B$2:$H$490,MATCH(E$4,'Miljövärden urval för publ'!$B$2:$H$2,0),FALSE))</f>
        <v>7.5053599999999996</v>
      </c>
      <c r="F83">
        <f>IF(ISERROR(VLOOKUP($C83,'Miljövärden urval för publ'!$B$2:$H$490,MATCH(F$4,'Miljövärden urval för publ'!$B$2:$H$2,0),FALSE)),"",VLOOKUP($C83,'Miljövärden urval för publ'!$B$2:$H$490,MATCH(F$4,'Miljövärden urval för publ'!$B$2:$H$2,0),FALSE))</f>
        <v>16.5139</v>
      </c>
      <c r="G83">
        <f>IF(ISERROR(VLOOKUP($C83,'Miljövärden urval för publ'!$B$2:$H$490,MATCH(G$4,'Miljövärden urval för publ'!$B$2:$H$2,0),FALSE)),"",VLOOKUP($C83,'Miljövärden urval för publ'!$B$2:$H$490,MATCH(G$4,'Miljövärden urval för publ'!$B$2:$H$2,0),FALSE))</f>
        <v>0</v>
      </c>
    </row>
    <row r="84" spans="1:7" x14ac:dyDescent="0.25">
      <c r="A84" s="20">
        <v>81</v>
      </c>
      <c r="B84" t="str">
        <f>IF(ISERROR(INDEX('Miljövärden urval för publ'!$A$2:$AA$475,MATCH($A84,'Miljövärden urval för publ'!$R$2:$R$476,0),1)),"",INDEX('Miljövärden urval för publ'!$A$2:$AA$475,MATCH($A84,'Miljövärden urval för publ'!$R$2:$R$476,0),1))</f>
        <v>Falbygdens Energi AB</v>
      </c>
      <c r="C84" t="str">
        <f>IF(ISERROR(INDEX('Miljövärden urval för publ'!$A$2:$AA$475,MATCH($A84,'Miljövärden urval för publ'!$R$2:$R$476,0),2)),"",INDEX('Miljövärden urval för publ'!$A$2:$AA$475,MATCH($A84,'Miljövärden urval för publ'!$R$2:$R$476,0),2))</f>
        <v>Stenstorp</v>
      </c>
      <c r="D84">
        <f>IF(ISERROR(VLOOKUP($C84,'Miljövärden urval för publ'!$B$2:$H$490,MATCH(D$4,'Miljövärden urval för publ'!$B$2:$H$2,0),FALSE)),"",VLOOKUP($C84,'Miljövärden urval för publ'!$B$2:$H$490,MATCH(D$4,'Miljövärden urval för publ'!$B$2:$H$2,0),FALSE))</f>
        <v>0.195823</v>
      </c>
      <c r="E84">
        <f>IF(ISERROR(VLOOKUP($C84,'Miljövärden urval för publ'!$B$2:$H$490,MATCH(E$4,'Miljövärden urval för publ'!$B$2:$H$2,0),FALSE)),"",VLOOKUP($C84,'Miljövärden urval för publ'!$B$2:$H$490,MATCH(E$4,'Miljövärden urval för publ'!$B$2:$H$2,0),FALSE))</f>
        <v>6.9357499999999996</v>
      </c>
      <c r="F84">
        <f>IF(ISERROR(VLOOKUP($C84,'Miljövärden urval för publ'!$B$2:$H$490,MATCH(F$4,'Miljövärden urval för publ'!$B$2:$H$2,0),FALSE)),"",VLOOKUP($C84,'Miljövärden urval för publ'!$B$2:$H$490,MATCH(F$4,'Miljövärden urval för publ'!$B$2:$H$2,0),FALSE))</f>
        <v>14.801</v>
      </c>
      <c r="G84">
        <f>IF(ISERROR(VLOOKUP($C84,'Miljövärden urval för publ'!$B$2:$H$490,MATCH(G$4,'Miljövärden urval för publ'!$B$2:$H$2,0),FALSE)),"",VLOOKUP($C84,'Miljövärden urval för publ'!$B$2:$H$490,MATCH(G$4,'Miljövärden urval för publ'!$B$2:$H$2,0),FALSE))</f>
        <v>0</v>
      </c>
    </row>
    <row r="85" spans="1:7" x14ac:dyDescent="0.25">
      <c r="A85" s="20">
        <v>82</v>
      </c>
      <c r="B85" t="str">
        <f>IF(ISERROR(INDEX('Miljövärden urval för publ'!$A$2:$AA$475,MATCH($A85,'Miljövärden urval för publ'!$R$2:$R$476,0),1)),"",INDEX('Miljövärden urval för publ'!$A$2:$AA$475,MATCH($A85,'Miljövärden urval för publ'!$R$2:$R$476,0),1))</f>
        <v>Falkenberg Energi AB</v>
      </c>
      <c r="C85" t="str">
        <f>IF(ISERROR(INDEX('Miljövärden urval för publ'!$A$2:$AA$475,MATCH($A85,'Miljövärden urval för publ'!$R$2:$R$476,0),2)),"",INDEX('Miljövärden urval för publ'!$A$2:$AA$475,MATCH($A85,'Miljövärden urval för publ'!$R$2:$R$476,0),2))</f>
        <v>Falkenberg</v>
      </c>
      <c r="D85">
        <f>IF(ISERROR(VLOOKUP($C85,'Miljövärden urval för publ'!$B$2:$H$490,MATCH(D$4,'Miljövärden urval för publ'!$B$2:$H$2,0),FALSE)),"",VLOOKUP($C85,'Miljövärden urval för publ'!$B$2:$H$490,MATCH(D$4,'Miljövärden urval för publ'!$B$2:$H$2,0),FALSE))</f>
        <v>9.6575999999999995E-2</v>
      </c>
      <c r="E85">
        <f>IF(ISERROR(VLOOKUP($C85,'Miljövärden urval för publ'!$B$2:$H$490,MATCH(E$4,'Miljövärden urval för publ'!$B$2:$H$2,0),FALSE)),"",VLOOKUP($C85,'Miljövärden urval för publ'!$B$2:$H$490,MATCH(E$4,'Miljövärden urval för publ'!$B$2:$H$2,0),FALSE))</f>
        <v>18.0687</v>
      </c>
      <c r="F85">
        <f>IF(ISERROR(VLOOKUP($C85,'Miljövärden urval för publ'!$B$2:$H$490,MATCH(F$4,'Miljövärden urval för publ'!$B$2:$H$2,0),FALSE)),"",VLOOKUP($C85,'Miljövärden urval för publ'!$B$2:$H$490,MATCH(F$4,'Miljövärden urval för publ'!$B$2:$H$2,0),FALSE))</f>
        <v>9.4006600000000002</v>
      </c>
      <c r="G85">
        <f>IF(ISERROR(VLOOKUP($C85,'Miljövärden urval för publ'!$B$2:$H$490,MATCH(G$4,'Miljövärden urval för publ'!$B$2:$H$2,0),FALSE)),"",VLOOKUP($C85,'Miljövärden urval för publ'!$B$2:$H$490,MATCH(G$4,'Miljövärden urval för publ'!$B$2:$H$2,0),FALSE))</f>
        <v>2.88548E-2</v>
      </c>
    </row>
    <row r="86" spans="1:7" x14ac:dyDescent="0.25">
      <c r="A86" s="20">
        <v>83</v>
      </c>
      <c r="B86" t="str">
        <f>IF(ISERROR(INDEX('Miljövärden urval för publ'!$A$2:$AA$475,MATCH($A86,'Miljövärden urval för publ'!$R$2:$R$476,0),1)),"",INDEX('Miljövärden urval för publ'!$A$2:$AA$475,MATCH($A86,'Miljövärden urval för publ'!$R$2:$R$476,0),1))</f>
        <v>Falkenberg Energi AB</v>
      </c>
      <c r="C86" t="str">
        <f>IF(ISERROR(INDEX('Miljövärden urval för publ'!$A$2:$AA$475,MATCH($A86,'Miljövärden urval för publ'!$R$2:$R$476,0),2)),"",INDEX('Miljövärden urval för publ'!$A$2:$AA$475,MATCH($A86,'Miljövärden urval för publ'!$R$2:$R$476,0),2))</f>
        <v>Ullared-närvärme</v>
      </c>
      <c r="D86">
        <f>IF(ISERROR(VLOOKUP($C86,'Miljövärden urval för publ'!$B$2:$H$490,MATCH(D$4,'Miljövärden urval för publ'!$B$2:$H$2,0),FALSE)),"",VLOOKUP($C86,'Miljövärden urval för publ'!$B$2:$H$490,MATCH(D$4,'Miljövärden urval för publ'!$B$2:$H$2,0),FALSE))</f>
        <v>0.17893400000000001</v>
      </c>
      <c r="E86">
        <f>IF(ISERROR(VLOOKUP($C86,'Miljövärden urval för publ'!$B$2:$H$490,MATCH(E$4,'Miljövärden urval för publ'!$B$2:$H$2,0),FALSE)),"",VLOOKUP($C86,'Miljövärden urval för publ'!$B$2:$H$490,MATCH(E$4,'Miljövärden urval för publ'!$B$2:$H$2,0),FALSE))</f>
        <v>13.966200000000001</v>
      </c>
      <c r="F86">
        <f>IF(ISERROR(VLOOKUP($C86,'Miljövärden urval för publ'!$B$2:$H$490,MATCH(F$4,'Miljövärden urval för publ'!$B$2:$H$2,0),FALSE)),"",VLOOKUP($C86,'Miljövärden urval för publ'!$B$2:$H$490,MATCH(F$4,'Miljövärden urval för publ'!$B$2:$H$2,0),FALSE))</f>
        <v>16.891300000000001</v>
      </c>
      <c r="G86">
        <f>IF(ISERROR(VLOOKUP($C86,'Miljövärden urval för publ'!$B$2:$H$490,MATCH(G$4,'Miljövärden urval för publ'!$B$2:$H$2,0),FALSE)),"",VLOOKUP($C86,'Miljövärden urval för publ'!$B$2:$H$490,MATCH(G$4,'Miljövärden urval för publ'!$B$2:$H$2,0),FALSE))</f>
        <v>1.8976E-2</v>
      </c>
    </row>
    <row r="87" spans="1:7" x14ac:dyDescent="0.25">
      <c r="A87" s="20">
        <v>84</v>
      </c>
      <c r="B87" t="str">
        <f>IF(ISERROR(INDEX('Miljövärden urval för publ'!$A$2:$AA$475,MATCH($A87,'Miljövärden urval för publ'!$R$2:$R$476,0),1)),"",INDEX('Miljövärden urval för publ'!$A$2:$AA$475,MATCH($A87,'Miljövärden urval för publ'!$R$2:$R$476,0),1))</f>
        <v>Falkenberg Energi AB</v>
      </c>
      <c r="C87" t="str">
        <f>IF(ISERROR(INDEX('Miljövärden urval för publ'!$A$2:$AA$475,MATCH($A87,'Miljövärden urval för publ'!$R$2:$R$476,0),2)),"",INDEX('Miljövärden urval för publ'!$A$2:$AA$475,MATCH($A87,'Miljövärden urval för publ'!$R$2:$R$476,0),2))</f>
        <v>Vessigebro-närvärme</v>
      </c>
      <c r="D87">
        <f>IF(ISERROR(VLOOKUP($C87,'Miljövärden urval för publ'!$B$2:$H$490,MATCH(D$4,'Miljövärden urval för publ'!$B$2:$H$2,0),FALSE)),"",VLOOKUP($C87,'Miljövärden urval för publ'!$B$2:$H$490,MATCH(D$4,'Miljövärden urval för publ'!$B$2:$H$2,0),FALSE))</f>
        <v>0.183366</v>
      </c>
      <c r="E87">
        <f>IF(ISERROR(VLOOKUP($C87,'Miljövärden urval för publ'!$B$2:$H$490,MATCH(E$4,'Miljövärden urval för publ'!$B$2:$H$2,0),FALSE)),"",VLOOKUP($C87,'Miljövärden urval för publ'!$B$2:$H$490,MATCH(E$4,'Miljövärden urval för publ'!$B$2:$H$2,0),FALSE))</f>
        <v>16.090299999999999</v>
      </c>
      <c r="F87">
        <f>IF(ISERROR(VLOOKUP($C87,'Miljövärden urval för publ'!$B$2:$H$490,MATCH(F$4,'Miljövärden urval för publ'!$B$2:$H$2,0),FALSE)),"",VLOOKUP($C87,'Miljövärden urval för publ'!$B$2:$H$490,MATCH(F$4,'Miljövärden urval för publ'!$B$2:$H$2,0),FALSE))</f>
        <v>16.277100000000001</v>
      </c>
      <c r="G87">
        <f>IF(ISERROR(VLOOKUP($C87,'Miljövärden urval för publ'!$B$2:$H$490,MATCH(G$4,'Miljövärden urval för publ'!$B$2:$H$2,0),FALSE)),"",VLOOKUP($C87,'Miljövärden urval för publ'!$B$2:$H$490,MATCH(G$4,'Miljövärden urval för publ'!$B$2:$H$2,0),FALSE))</f>
        <v>1.81371E-2</v>
      </c>
    </row>
    <row r="88" spans="1:7" x14ac:dyDescent="0.25">
      <c r="A88" s="20">
        <v>85</v>
      </c>
      <c r="B88" t="str">
        <f>IF(ISERROR(INDEX('Miljövärden urval för publ'!$A$2:$AA$475,MATCH($A88,'Miljövärden urval för publ'!$R$2:$R$476,0),1)),"",INDEX('Miljövärden urval för publ'!$A$2:$AA$475,MATCH($A88,'Miljövärden urval för publ'!$R$2:$R$476,0),1))</f>
        <v>Falu Energi &amp; Vatten AB</v>
      </c>
      <c r="C88" t="str">
        <f>IF(ISERROR(INDEX('Miljövärden urval för publ'!$A$2:$AA$475,MATCH($A88,'Miljövärden urval för publ'!$R$2:$R$476,0),2)),"",INDEX('Miljövärden urval för publ'!$A$2:$AA$475,MATCH($A88,'Miljövärden urval för publ'!$R$2:$R$476,0),2))</f>
        <v>Bjursås</v>
      </c>
      <c r="D88">
        <f>IF(ISERROR(VLOOKUP($C88,'Miljövärden urval för publ'!$B$2:$H$490,MATCH(D$4,'Miljövärden urval för publ'!$B$2:$H$2,0),FALSE)),"",VLOOKUP($C88,'Miljövärden urval för publ'!$B$2:$H$490,MATCH(D$4,'Miljövärden urval för publ'!$B$2:$H$2,0),FALSE))</f>
        <v>0.153612</v>
      </c>
      <c r="E88">
        <f>IF(ISERROR(VLOOKUP($C88,'Miljövärden urval för publ'!$B$2:$H$490,MATCH(E$4,'Miljövärden urval för publ'!$B$2:$H$2,0),FALSE)),"",VLOOKUP($C88,'Miljövärden urval för publ'!$B$2:$H$490,MATCH(E$4,'Miljövärden urval för publ'!$B$2:$H$2,0),FALSE))</f>
        <v>13.2254</v>
      </c>
      <c r="F88">
        <f>IF(ISERROR(VLOOKUP($C88,'Miljövärden urval för publ'!$B$2:$H$490,MATCH(F$4,'Miljövärden urval för publ'!$B$2:$H$2,0),FALSE)),"",VLOOKUP($C88,'Miljövärden urval för publ'!$B$2:$H$490,MATCH(F$4,'Miljövärden urval för publ'!$B$2:$H$2,0),FALSE))</f>
        <v>15.492599999999999</v>
      </c>
      <c r="G88">
        <f>IF(ISERROR(VLOOKUP($C88,'Miljövärden urval för publ'!$B$2:$H$490,MATCH(G$4,'Miljövärden urval för publ'!$B$2:$H$2,0),FALSE)),"",VLOOKUP($C88,'Miljövärden urval för publ'!$B$2:$H$490,MATCH(G$4,'Miljövärden urval för publ'!$B$2:$H$2,0),FALSE))</f>
        <v>2.0220599999999998E-2</v>
      </c>
    </row>
    <row r="89" spans="1:7" x14ac:dyDescent="0.25">
      <c r="A89" s="20">
        <v>86</v>
      </c>
      <c r="B89" t="str">
        <f>IF(ISERROR(INDEX('Miljövärden urval för publ'!$A$2:$AA$475,MATCH($A89,'Miljövärden urval för publ'!$R$2:$R$476,0),1)),"",INDEX('Miljövärden urval för publ'!$A$2:$AA$475,MATCH($A89,'Miljövärden urval för publ'!$R$2:$R$476,0),1))</f>
        <v>Falu Energi &amp; Vatten AB</v>
      </c>
      <c r="C89" t="str">
        <f>IF(ISERROR(INDEX('Miljövärden urval för publ'!$A$2:$AA$475,MATCH($A89,'Miljövärden urval för publ'!$R$2:$R$476,0),2)),"",INDEX('Miljövärden urval för publ'!$A$2:$AA$475,MATCH($A89,'Miljövärden urval för publ'!$R$2:$R$476,0),2))</f>
        <v>Falun</v>
      </c>
      <c r="D89">
        <f>IF(ISERROR(VLOOKUP($C89,'Miljövärden urval för publ'!$B$2:$H$490,MATCH(D$4,'Miljövärden urval för publ'!$B$2:$H$2,0),FALSE)),"",VLOOKUP($C89,'Miljövärden urval för publ'!$B$2:$H$490,MATCH(D$4,'Miljövärden urval för publ'!$B$2:$H$2,0),FALSE))</f>
        <v>3.4421399999999998E-2</v>
      </c>
      <c r="E89">
        <f>IF(ISERROR(VLOOKUP($C89,'Miljövärden urval för publ'!$B$2:$H$490,MATCH(E$4,'Miljövärden urval för publ'!$B$2:$H$2,0),FALSE)),"",VLOOKUP($C89,'Miljövärden urval för publ'!$B$2:$H$490,MATCH(E$4,'Miljövärden urval för publ'!$B$2:$H$2,0),FALSE))</f>
        <v>8.6292399999999994</v>
      </c>
      <c r="F89">
        <f>IF(ISERROR(VLOOKUP($C89,'Miljövärden urval för publ'!$B$2:$H$490,MATCH(F$4,'Miljövärden urval för publ'!$B$2:$H$2,0),FALSE)),"",VLOOKUP($C89,'Miljövärden urval för publ'!$B$2:$H$490,MATCH(F$4,'Miljövärden urval för publ'!$B$2:$H$2,0),FALSE))</f>
        <v>4.8252899999999999</v>
      </c>
      <c r="G89">
        <f>IF(ISERROR(VLOOKUP($C89,'Miljövärden urval för publ'!$B$2:$H$490,MATCH(G$4,'Miljövärden urval för publ'!$B$2:$H$2,0),FALSE)),"",VLOOKUP($C89,'Miljövärden urval för publ'!$B$2:$H$490,MATCH(G$4,'Miljövärden urval för publ'!$B$2:$H$2,0),FALSE))</f>
        <v>8.0554700000000003E-3</v>
      </c>
    </row>
    <row r="90" spans="1:7" x14ac:dyDescent="0.25">
      <c r="A90" s="20">
        <v>87</v>
      </c>
      <c r="B90" t="str">
        <f>IF(ISERROR(INDEX('Miljövärden urval för publ'!$A$2:$AA$475,MATCH($A90,'Miljövärden urval för publ'!$R$2:$R$476,0),1)),"",INDEX('Miljövärden urval för publ'!$A$2:$AA$475,MATCH($A90,'Miljövärden urval för publ'!$R$2:$R$476,0),1))</f>
        <v>Falu Energi &amp; Vatten AB</v>
      </c>
      <c r="C90" t="str">
        <f>IF(ISERROR(INDEX('Miljövärden urval för publ'!$A$2:$AA$475,MATCH($A90,'Miljövärden urval för publ'!$R$2:$R$476,0),2)),"",INDEX('Miljövärden urval för publ'!$A$2:$AA$475,MATCH($A90,'Miljövärden urval för publ'!$R$2:$R$476,0),2))</f>
        <v>Grycksbo</v>
      </c>
      <c r="D90">
        <f>IF(ISERROR(VLOOKUP($C90,'Miljövärden urval för publ'!$B$2:$H$490,MATCH(D$4,'Miljövärden urval för publ'!$B$2:$H$2,0),FALSE)),"",VLOOKUP($C90,'Miljövärden urval för publ'!$B$2:$H$490,MATCH(D$4,'Miljövärden urval för publ'!$B$2:$H$2,0),FALSE))</f>
        <v>0.15242600000000001</v>
      </c>
      <c r="E90">
        <f>IF(ISERROR(VLOOKUP($C90,'Miljövärden urval för publ'!$B$2:$H$490,MATCH(E$4,'Miljövärden urval för publ'!$B$2:$H$2,0),FALSE)),"",VLOOKUP($C90,'Miljövärden urval för publ'!$B$2:$H$490,MATCH(E$4,'Miljövärden urval för publ'!$B$2:$H$2,0),FALSE))</f>
        <v>14.3354</v>
      </c>
      <c r="F90">
        <f>IF(ISERROR(VLOOKUP($C90,'Miljövärden urval för publ'!$B$2:$H$490,MATCH(F$4,'Miljövärden urval för publ'!$B$2:$H$2,0),FALSE)),"",VLOOKUP($C90,'Miljövärden urval för publ'!$B$2:$H$490,MATCH(F$4,'Miljövärden urval för publ'!$B$2:$H$2,0),FALSE))</f>
        <v>14.7417</v>
      </c>
      <c r="G90">
        <f>IF(ISERROR(VLOOKUP($C90,'Miljövärden urval för publ'!$B$2:$H$490,MATCH(G$4,'Miljövärden urval för publ'!$B$2:$H$2,0),FALSE)),"",VLOOKUP($C90,'Miljövärden urval för publ'!$B$2:$H$490,MATCH(G$4,'Miljövärden urval för publ'!$B$2:$H$2,0),FALSE))</f>
        <v>2.6464999999999999E-2</v>
      </c>
    </row>
    <row r="91" spans="1:7" x14ac:dyDescent="0.25">
      <c r="A91" s="20">
        <v>88</v>
      </c>
      <c r="B91" t="str">
        <f>IF(ISERROR(INDEX('Miljövärden urval för publ'!$A$2:$AA$475,MATCH($A91,'Miljövärden urval för publ'!$R$2:$R$476,0),1)),"",INDEX('Miljövärden urval för publ'!$A$2:$AA$475,MATCH($A91,'Miljövärden urval för publ'!$R$2:$R$476,0),1))</f>
        <v>Falu Energi &amp; Vatten AB</v>
      </c>
      <c r="C91" t="str">
        <f>IF(ISERROR(INDEX('Miljövärden urval för publ'!$A$2:$AA$475,MATCH($A91,'Miljövärden urval för publ'!$R$2:$R$476,0),2)),"",INDEX('Miljövärden urval för publ'!$A$2:$AA$475,MATCH($A91,'Miljövärden urval för publ'!$R$2:$R$476,0),2))</f>
        <v>Svärdsjö</v>
      </c>
      <c r="D91">
        <f>IF(ISERROR(VLOOKUP($C91,'Miljövärden urval för publ'!$B$2:$H$490,MATCH(D$4,'Miljövärden urval för publ'!$B$2:$H$2,0),FALSE)),"",VLOOKUP($C91,'Miljövärden urval för publ'!$B$2:$H$490,MATCH(D$4,'Miljövärden urval för publ'!$B$2:$H$2,0),FALSE))</f>
        <v>0.166771</v>
      </c>
      <c r="E91">
        <f>IF(ISERROR(VLOOKUP($C91,'Miljövärden urval för publ'!$B$2:$H$490,MATCH(E$4,'Miljövärden urval för publ'!$B$2:$H$2,0),FALSE)),"",VLOOKUP($C91,'Miljövärden urval för publ'!$B$2:$H$490,MATCH(E$4,'Miljövärden urval för publ'!$B$2:$H$2,0),FALSE))</f>
        <v>12.5677</v>
      </c>
      <c r="F91">
        <f>IF(ISERROR(VLOOKUP($C91,'Miljövärden urval för publ'!$B$2:$H$490,MATCH(F$4,'Miljövärden urval för publ'!$B$2:$H$2,0),FALSE)),"",VLOOKUP($C91,'Miljövärden urval för publ'!$B$2:$H$490,MATCH(F$4,'Miljövärden urval för publ'!$B$2:$H$2,0),FALSE))</f>
        <v>17.751999999999999</v>
      </c>
      <c r="G91">
        <f>IF(ISERROR(VLOOKUP($C91,'Miljövärden urval för publ'!$B$2:$H$490,MATCH(G$4,'Miljövärden urval för publ'!$B$2:$H$2,0),FALSE)),"",VLOOKUP($C91,'Miljövärden urval för publ'!$B$2:$H$490,MATCH(G$4,'Miljövärden urval för publ'!$B$2:$H$2,0),FALSE))</f>
        <v>1.2924100000000001E-2</v>
      </c>
    </row>
    <row r="92" spans="1:7" x14ac:dyDescent="0.25">
      <c r="A92" s="20">
        <v>89</v>
      </c>
      <c r="B92" t="str">
        <f>IF(ISERROR(INDEX('Miljövärden urval för publ'!$A$2:$AA$475,MATCH($A92,'Miljövärden urval för publ'!$R$2:$R$476,0),1)),"",INDEX('Miljövärden urval för publ'!$A$2:$AA$475,MATCH($A92,'Miljövärden urval för publ'!$R$2:$R$476,0),1))</f>
        <v>Finspångs Tekniska Verk AB</v>
      </c>
      <c r="C92" t="str">
        <f>IF(ISERROR(INDEX('Miljövärden urval för publ'!$A$2:$AA$475,MATCH($A92,'Miljövärden urval för publ'!$R$2:$R$476,0),2)),"",INDEX('Miljövärden urval för publ'!$A$2:$AA$475,MATCH($A92,'Miljövärden urval för publ'!$R$2:$R$476,0),2))</f>
        <v>Finspång</v>
      </c>
      <c r="D92">
        <f>IF(ISERROR(VLOOKUP($C92,'Miljövärden urval för publ'!$B$2:$H$490,MATCH(D$4,'Miljövärden urval för publ'!$B$2:$H$2,0),FALSE)),"",VLOOKUP($C92,'Miljövärden urval för publ'!$B$2:$H$490,MATCH(D$4,'Miljövärden urval för publ'!$B$2:$H$2,0),FALSE))</f>
        <v>0.182643</v>
      </c>
      <c r="E92">
        <f>IF(ISERROR(VLOOKUP($C92,'Miljövärden urval för publ'!$B$2:$H$490,MATCH(E$4,'Miljövärden urval för publ'!$B$2:$H$2,0),FALSE)),"",VLOOKUP($C92,'Miljövärden urval för publ'!$B$2:$H$490,MATCH(E$4,'Miljövärden urval för publ'!$B$2:$H$2,0),FALSE))</f>
        <v>88.629499999999993</v>
      </c>
      <c r="F92">
        <f>IF(ISERROR(VLOOKUP($C92,'Miljövärden urval för publ'!$B$2:$H$490,MATCH(F$4,'Miljövärden urval för publ'!$B$2:$H$2,0),FALSE)),"",VLOOKUP($C92,'Miljövärden urval för publ'!$B$2:$H$490,MATCH(F$4,'Miljövärden urval för publ'!$B$2:$H$2,0),FALSE))</f>
        <v>6.6990800000000004</v>
      </c>
      <c r="G92">
        <f>IF(ISERROR(VLOOKUP($C92,'Miljövärden urval för publ'!$B$2:$H$490,MATCH(G$4,'Miljövärden urval för publ'!$B$2:$H$2,0),FALSE)),"",VLOOKUP($C92,'Miljövärden urval för publ'!$B$2:$H$490,MATCH(G$4,'Miljövärden urval för publ'!$B$2:$H$2,0),FALSE))</f>
        <v>5.8327499999999997E-2</v>
      </c>
    </row>
    <row r="93" spans="1:7" x14ac:dyDescent="0.25">
      <c r="A93" s="20">
        <v>90</v>
      </c>
      <c r="B93" t="str">
        <f>IF(ISERROR(INDEX('Miljövärden urval för publ'!$A$2:$AA$475,MATCH($A93,'Miljövärden urval för publ'!$R$2:$R$476,0),1)),"",INDEX('Miljövärden urval för publ'!$A$2:$AA$475,MATCH($A93,'Miljövärden urval för publ'!$R$2:$R$476,0),1))</f>
        <v>Fortum Värme,  AB s.m. Stockholms stad</v>
      </c>
      <c r="C93" t="str">
        <f>IF(ISERROR(INDEX('Miljövärden urval för publ'!$A$2:$AA$475,MATCH($A93,'Miljövärden urval för publ'!$R$2:$R$476,0),2)),"",INDEX('Miljövärden urval för publ'!$A$2:$AA$475,MATCH($A93,'Miljövärden urval för publ'!$R$2:$R$476,0),2))</f>
        <v>Stockholm</v>
      </c>
      <c r="D93">
        <f>IF(ISERROR(VLOOKUP($C93,'Miljövärden urval för publ'!$B$2:$H$490,MATCH(D$4,'Miljövärden urval för publ'!$B$2:$H$2,0),FALSE)),"",VLOOKUP($C93,'Miljövärden urval för publ'!$B$2:$H$490,MATCH(D$4,'Miljövärden urval för publ'!$B$2:$H$2,0),FALSE))</f>
        <v>0.20256399999999999</v>
      </c>
      <c r="E93">
        <f>IF(ISERROR(VLOOKUP($C93,'Miljövärden urval för publ'!$B$2:$H$490,MATCH(E$4,'Miljövärden urval för publ'!$B$2:$H$2,0),FALSE)),"",VLOOKUP($C93,'Miljövärden urval för publ'!$B$2:$H$490,MATCH(E$4,'Miljövärden urval för publ'!$B$2:$H$2,0),FALSE))</f>
        <v>83.172300000000007</v>
      </c>
      <c r="F93">
        <f>IF(ISERROR(VLOOKUP($C93,'Miljövärden urval för publ'!$B$2:$H$490,MATCH(F$4,'Miljövärden urval för publ'!$B$2:$H$2,0),FALSE)),"",VLOOKUP($C93,'Miljövärden urval för publ'!$B$2:$H$490,MATCH(F$4,'Miljövärden urval för publ'!$B$2:$H$2,0),FALSE))</f>
        <v>6.8610499999999996</v>
      </c>
      <c r="G93">
        <f>IF(ISERROR(VLOOKUP($C93,'Miljövärden urval för publ'!$B$2:$H$490,MATCH(G$4,'Miljövärden urval för publ'!$B$2:$H$2,0),FALSE)),"",VLOOKUP($C93,'Miljövärden urval för publ'!$B$2:$H$490,MATCH(G$4,'Miljövärden urval för publ'!$B$2:$H$2,0),FALSE))</f>
        <v>0.134885</v>
      </c>
    </row>
    <row r="94" spans="1:7" x14ac:dyDescent="0.25">
      <c r="A94" s="20">
        <v>91</v>
      </c>
      <c r="B94" t="str">
        <f>IF(ISERROR(INDEX('Miljövärden urval för publ'!$A$2:$AA$475,MATCH($A94,'Miljövärden urval för publ'!$R$2:$R$476,0),1)),"",INDEX('Miljövärden urval för publ'!$A$2:$AA$475,MATCH($A94,'Miljövärden urval för publ'!$R$2:$R$476,0),1))</f>
        <v>Fortum Värme,  AB s.m. Stockholms stad</v>
      </c>
      <c r="C94" t="str">
        <f>IF(ISERROR(INDEX('Miljövärden urval för publ'!$A$2:$AA$475,MATCH($A94,'Miljövärden urval för publ'!$R$2:$R$476,0),2)),"",INDEX('Miljövärden urval för publ'!$A$2:$AA$475,MATCH($A94,'Miljövärden urval för publ'!$R$2:$R$476,0),2))</f>
        <v>Täby</v>
      </c>
      <c r="D94">
        <f>IF(ISERROR(VLOOKUP($C94,'Miljövärden urval för publ'!$B$2:$H$490,MATCH(D$4,'Miljövärden urval för publ'!$B$2:$H$2,0),FALSE)),"",VLOOKUP($C94,'Miljövärden urval för publ'!$B$2:$H$490,MATCH(D$4,'Miljövärden urval för publ'!$B$2:$H$2,0),FALSE))</f>
        <v>0.25827299999999997</v>
      </c>
      <c r="E94">
        <f>IF(ISERROR(VLOOKUP($C94,'Miljövärden urval för publ'!$B$2:$H$490,MATCH(E$4,'Miljövärden urval för publ'!$B$2:$H$2,0),FALSE)),"",VLOOKUP($C94,'Miljövärden urval för publ'!$B$2:$H$490,MATCH(E$4,'Miljövärden urval för publ'!$B$2:$H$2,0),FALSE))</f>
        <v>51.168999999999997</v>
      </c>
      <c r="F94">
        <f>IF(ISERROR(VLOOKUP($C94,'Miljövärden urval för publ'!$B$2:$H$490,MATCH(F$4,'Miljövärden urval för publ'!$B$2:$H$2,0),FALSE)),"",VLOOKUP($C94,'Miljövärden urval för publ'!$B$2:$H$490,MATCH(F$4,'Miljövärden urval för publ'!$B$2:$H$2,0),FALSE))</f>
        <v>7.3093199999999996</v>
      </c>
      <c r="G94">
        <f>IF(ISERROR(VLOOKUP($C94,'Miljövärden urval för publ'!$B$2:$H$490,MATCH(G$4,'Miljövärden urval för publ'!$B$2:$H$2,0),FALSE)),"",VLOOKUP($C94,'Miljövärden urval för publ'!$B$2:$H$490,MATCH(G$4,'Miljövärden urval för publ'!$B$2:$H$2,0),FALSE))</f>
        <v>0.108408</v>
      </c>
    </row>
    <row r="95" spans="1:7" x14ac:dyDescent="0.25">
      <c r="A95" s="20">
        <v>92</v>
      </c>
      <c r="B95" t="str">
        <f>IF(ISERROR(INDEX('Miljövärden urval för publ'!$A$2:$AA$475,MATCH($A95,'Miljövärden urval för publ'!$R$2:$R$476,0),1)),"",INDEX('Miljövärden urval för publ'!$A$2:$AA$475,MATCH($A95,'Miljövärden urval för publ'!$R$2:$R$476,0),1))</f>
        <v>Gislaved Energi AB</v>
      </c>
      <c r="C95" t="str">
        <f>IF(ISERROR(INDEX('Miljövärden urval för publ'!$A$2:$AA$475,MATCH($A95,'Miljövärden urval för publ'!$R$2:$R$476,0),2)),"",INDEX('Miljövärden urval för publ'!$A$2:$AA$475,MATCH($A95,'Miljövärden urval för publ'!$R$2:$R$476,0),2))</f>
        <v>Gislaved</v>
      </c>
      <c r="D95">
        <f>IF(ISERROR(VLOOKUP($C95,'Miljövärden urval för publ'!$B$2:$H$490,MATCH(D$4,'Miljövärden urval för publ'!$B$2:$H$2,0),FALSE)),"",VLOOKUP($C95,'Miljövärden urval för publ'!$B$2:$H$490,MATCH(D$4,'Miljövärden urval för publ'!$B$2:$H$2,0),FALSE))</f>
        <v>0.11017200000000001</v>
      </c>
      <c r="E95">
        <f>IF(ISERROR(VLOOKUP($C95,'Miljövärden urval för publ'!$B$2:$H$490,MATCH(E$4,'Miljövärden urval för publ'!$B$2:$H$2,0),FALSE)),"",VLOOKUP($C95,'Miljövärden urval för publ'!$B$2:$H$490,MATCH(E$4,'Miljövärden urval för publ'!$B$2:$H$2,0),FALSE))</f>
        <v>14.138400000000001</v>
      </c>
      <c r="F95">
        <f>IF(ISERROR(VLOOKUP($C95,'Miljövärden urval för publ'!$B$2:$H$490,MATCH(F$4,'Miljövärden urval för publ'!$B$2:$H$2,0),FALSE)),"",VLOOKUP($C95,'Miljövärden urval för publ'!$B$2:$H$490,MATCH(F$4,'Miljövärden urval för publ'!$B$2:$H$2,0),FALSE))</f>
        <v>10.169499999999999</v>
      </c>
      <c r="G95">
        <f>IF(ISERROR(VLOOKUP($C95,'Miljövärden urval för publ'!$B$2:$H$490,MATCH(G$4,'Miljövärden urval för publ'!$B$2:$H$2,0),FALSE)),"",VLOOKUP($C95,'Miljövärden urval för publ'!$B$2:$H$490,MATCH(G$4,'Miljövärden urval för publ'!$B$2:$H$2,0),FALSE))</f>
        <v>1.08501E-2</v>
      </c>
    </row>
    <row r="96" spans="1:7" x14ac:dyDescent="0.25">
      <c r="A96" s="20">
        <v>93</v>
      </c>
      <c r="B96" t="str">
        <f>IF(ISERROR(INDEX('Miljövärden urval för publ'!$A$2:$AA$475,MATCH($A96,'Miljövärden urval för publ'!$R$2:$R$476,0),1)),"",INDEX('Miljövärden urval för publ'!$A$2:$AA$475,MATCH($A96,'Miljövärden urval för publ'!$R$2:$R$476,0),1))</f>
        <v>Gislaved Energi AB</v>
      </c>
      <c r="C96" t="str">
        <f>IF(ISERROR(INDEX('Miljövärden urval för publ'!$A$2:$AA$475,MATCH($A96,'Miljövärden urval för publ'!$R$2:$R$476,0),2)),"",INDEX('Miljövärden urval för publ'!$A$2:$AA$475,MATCH($A96,'Miljövärden urval för publ'!$R$2:$R$476,0),2))</f>
        <v>Hestra</v>
      </c>
      <c r="D96">
        <f>IF(ISERROR(VLOOKUP($C96,'Miljövärden urval för publ'!$B$2:$H$490,MATCH(D$4,'Miljövärden urval för publ'!$B$2:$H$2,0),FALSE)),"",VLOOKUP($C96,'Miljövärden urval för publ'!$B$2:$H$490,MATCH(D$4,'Miljövärden urval för publ'!$B$2:$H$2,0),FALSE))</f>
        <v>0.111868</v>
      </c>
      <c r="E96">
        <f>IF(ISERROR(VLOOKUP($C96,'Miljövärden urval för publ'!$B$2:$H$490,MATCH(E$4,'Miljövärden urval för publ'!$B$2:$H$2,0),FALSE)),"",VLOOKUP($C96,'Miljövärden urval för publ'!$B$2:$H$490,MATCH(E$4,'Miljövärden urval för publ'!$B$2:$H$2,0),FALSE))</f>
        <v>22.406400000000001</v>
      </c>
      <c r="F96">
        <f>IF(ISERROR(VLOOKUP($C96,'Miljövärden urval för publ'!$B$2:$H$490,MATCH(F$4,'Miljövärden urval för publ'!$B$2:$H$2,0),FALSE)),"",VLOOKUP($C96,'Miljövärden urval för publ'!$B$2:$H$490,MATCH(F$4,'Miljövärden urval för publ'!$B$2:$H$2,0),FALSE))</f>
        <v>9.3345599999999997</v>
      </c>
      <c r="G96">
        <f>IF(ISERROR(VLOOKUP($C96,'Miljövärden urval för publ'!$B$2:$H$490,MATCH(G$4,'Miljövärden urval för publ'!$B$2:$H$2,0),FALSE)),"",VLOOKUP($C96,'Miljövärden urval för publ'!$B$2:$H$490,MATCH(G$4,'Miljövärden urval för publ'!$B$2:$H$2,0),FALSE))</f>
        <v>9.1375499999999995E-3</v>
      </c>
    </row>
    <row r="97" spans="1:7" x14ac:dyDescent="0.25">
      <c r="A97" s="20">
        <v>94</v>
      </c>
      <c r="B97" t="str">
        <f>IF(ISERROR(INDEX('Miljövärden urval för publ'!$A$2:$AA$475,MATCH($A97,'Miljövärden urval för publ'!$R$2:$R$476,0),1)),"",INDEX('Miljövärden urval för publ'!$A$2:$AA$475,MATCH($A97,'Miljövärden urval för publ'!$R$2:$R$476,0),1))</f>
        <v>Gislaved Energi AB</v>
      </c>
      <c r="C97" t="str">
        <f>IF(ISERROR(INDEX('Miljövärden urval för publ'!$A$2:$AA$475,MATCH($A97,'Miljövärden urval för publ'!$R$2:$R$476,0),2)),"",INDEX('Miljövärden urval för publ'!$A$2:$AA$475,MATCH($A97,'Miljövärden urval för publ'!$R$2:$R$476,0),2))</f>
        <v>Reftele</v>
      </c>
      <c r="D97">
        <f>IF(ISERROR(VLOOKUP($C97,'Miljövärden urval för publ'!$B$2:$H$490,MATCH(D$4,'Miljövärden urval för publ'!$B$2:$H$2,0),FALSE)),"",VLOOKUP($C97,'Miljövärden urval för publ'!$B$2:$H$490,MATCH(D$4,'Miljövärden urval för publ'!$B$2:$H$2,0),FALSE))</f>
        <v>0.18596099999999999</v>
      </c>
      <c r="E97">
        <f>IF(ISERROR(VLOOKUP($C97,'Miljövärden urval för publ'!$B$2:$H$490,MATCH(E$4,'Miljövärden urval för publ'!$B$2:$H$2,0),FALSE)),"",VLOOKUP($C97,'Miljövärden urval för publ'!$B$2:$H$490,MATCH(E$4,'Miljövärden urval för publ'!$B$2:$H$2,0),FALSE))</f>
        <v>6.3183400000000001</v>
      </c>
      <c r="F97">
        <f>IF(ISERROR(VLOOKUP($C97,'Miljövärden urval för publ'!$B$2:$H$490,MATCH(F$4,'Miljövärden urval för publ'!$B$2:$H$2,0),FALSE)),"",VLOOKUP($C97,'Miljövärden urval för publ'!$B$2:$H$490,MATCH(F$4,'Miljövärden urval för publ'!$B$2:$H$2,0),FALSE))</f>
        <v>14.1374</v>
      </c>
      <c r="G97">
        <f>IF(ISERROR(VLOOKUP($C97,'Miljövärden urval för publ'!$B$2:$H$490,MATCH(G$4,'Miljövärden urval för publ'!$B$2:$H$2,0),FALSE)),"",VLOOKUP($C97,'Miljövärden urval för publ'!$B$2:$H$490,MATCH(G$4,'Miljövärden urval för publ'!$B$2:$H$2,0),FALSE))</f>
        <v>0</v>
      </c>
    </row>
    <row r="98" spans="1:7" x14ac:dyDescent="0.25">
      <c r="A98" s="20">
        <v>95</v>
      </c>
      <c r="B98" t="str">
        <f>IF(ISERROR(INDEX('Miljövärden urval för publ'!$A$2:$AA$475,MATCH($A98,'Miljövärden urval för publ'!$R$2:$R$476,0),1)),"",INDEX('Miljövärden urval för publ'!$A$2:$AA$475,MATCH($A98,'Miljövärden urval för publ'!$R$2:$R$476,0),1))</f>
        <v>Gotlands Energi AB</v>
      </c>
      <c r="C98" t="str">
        <f>IF(ISERROR(INDEX('Miljövärden urval för publ'!$A$2:$AA$475,MATCH($A98,'Miljövärden urval för publ'!$R$2:$R$476,0),2)),"",INDEX('Miljövärden urval för publ'!$A$2:$AA$475,MATCH($A98,'Miljövärden urval för publ'!$R$2:$R$476,0),2))</f>
        <v>Hemse</v>
      </c>
      <c r="D98">
        <f>IF(ISERROR(VLOOKUP($C98,'Miljövärden urval för publ'!$B$2:$H$490,MATCH(D$4,'Miljövärden urval för publ'!$B$2:$H$2,0),FALSE)),"",VLOOKUP($C98,'Miljövärden urval för publ'!$B$2:$H$490,MATCH(D$4,'Miljövärden urval för publ'!$B$2:$H$2,0),FALSE))</f>
        <v>0.125611</v>
      </c>
      <c r="E98">
        <f>IF(ISERROR(VLOOKUP($C98,'Miljövärden urval för publ'!$B$2:$H$490,MATCH(E$4,'Miljövärden urval för publ'!$B$2:$H$2,0),FALSE)),"",VLOOKUP($C98,'Miljövärden urval för publ'!$B$2:$H$490,MATCH(E$4,'Miljövärden urval för publ'!$B$2:$H$2,0),FALSE))</f>
        <v>25.384599999999999</v>
      </c>
      <c r="F98">
        <f>IF(ISERROR(VLOOKUP($C98,'Miljövärden urval för publ'!$B$2:$H$490,MATCH(F$4,'Miljövärden urval för publ'!$B$2:$H$2,0),FALSE)),"",VLOOKUP($C98,'Miljövärden urval för publ'!$B$2:$H$490,MATCH(F$4,'Miljövärden urval för publ'!$B$2:$H$2,0),FALSE))</f>
        <v>8.1809600000000007</v>
      </c>
      <c r="G98">
        <f>IF(ISERROR(VLOOKUP($C98,'Miljövärden urval för publ'!$B$2:$H$490,MATCH(G$4,'Miljövärden urval för publ'!$B$2:$H$2,0),FALSE)),"",VLOOKUP($C98,'Miljövärden urval för publ'!$B$2:$H$490,MATCH(G$4,'Miljövärden urval för publ'!$B$2:$H$2,0),FALSE))</f>
        <v>2.6426499999999999E-2</v>
      </c>
    </row>
    <row r="99" spans="1:7" x14ac:dyDescent="0.25">
      <c r="A99" s="20">
        <v>96</v>
      </c>
      <c r="B99" t="str">
        <f>IF(ISERROR(INDEX('Miljövärden urval för publ'!$A$2:$AA$475,MATCH($A99,'Miljövärden urval för publ'!$R$2:$R$476,0),1)),"",INDEX('Miljövärden urval för publ'!$A$2:$AA$475,MATCH($A99,'Miljövärden urval för publ'!$R$2:$R$476,0),1))</f>
        <v>Gotlands Energi AB</v>
      </c>
      <c r="C99" t="str">
        <f>IF(ISERROR(INDEX('Miljövärden urval för publ'!$A$2:$AA$475,MATCH($A99,'Miljövärden urval för publ'!$R$2:$R$476,0),2)),"",INDEX('Miljövärden urval för publ'!$A$2:$AA$475,MATCH($A99,'Miljövärden urval för publ'!$R$2:$R$476,0),2))</f>
        <v>Klintehamn</v>
      </c>
      <c r="D99">
        <f>IF(ISERROR(VLOOKUP($C99,'Miljövärden urval för publ'!$B$2:$H$490,MATCH(D$4,'Miljövärden urval för publ'!$B$2:$H$2,0),FALSE)),"",VLOOKUP($C99,'Miljövärden urval för publ'!$B$2:$H$490,MATCH(D$4,'Miljövärden urval för publ'!$B$2:$H$2,0),FALSE))</f>
        <v>1.33318</v>
      </c>
      <c r="E99">
        <f>IF(ISERROR(VLOOKUP($C99,'Miljövärden urval för publ'!$B$2:$H$490,MATCH(E$4,'Miljövärden urval för publ'!$B$2:$H$2,0),FALSE)),"",VLOOKUP($C99,'Miljövärden urval för publ'!$B$2:$H$490,MATCH(E$4,'Miljövärden urval för publ'!$B$2:$H$2,0),FALSE))</f>
        <v>26.921900000000001</v>
      </c>
      <c r="F99">
        <f>IF(ISERROR(VLOOKUP($C99,'Miljövärden urval för publ'!$B$2:$H$490,MATCH(F$4,'Miljövärden urval för publ'!$B$2:$H$2,0),FALSE)),"",VLOOKUP($C99,'Miljövärden urval för publ'!$B$2:$H$490,MATCH(F$4,'Miljövärden urval för publ'!$B$2:$H$2,0),FALSE))</f>
        <v>33.591799999999999</v>
      </c>
      <c r="G99">
        <f>IF(ISERROR(VLOOKUP($C99,'Miljövärden urval för publ'!$B$2:$H$490,MATCH(G$4,'Miljövärden urval för publ'!$B$2:$H$2,0),FALSE)),"",VLOOKUP($C99,'Miljövärden urval för publ'!$B$2:$H$490,MATCH(G$4,'Miljövärden urval för publ'!$B$2:$H$2,0),FALSE))</f>
        <v>2.81543E-2</v>
      </c>
    </row>
    <row r="100" spans="1:7" x14ac:dyDescent="0.25">
      <c r="A100" s="20">
        <v>97</v>
      </c>
      <c r="B100" t="str">
        <f>IF(ISERROR(INDEX('Miljövärden urval för publ'!$A$2:$AA$475,MATCH($A100,'Miljövärden urval för publ'!$R$2:$R$476,0),1)),"",INDEX('Miljövärden urval för publ'!$A$2:$AA$475,MATCH($A100,'Miljövärden urval för publ'!$R$2:$R$476,0),1))</f>
        <v>Gotlands Energi AB</v>
      </c>
      <c r="C100" t="str">
        <f>IF(ISERROR(INDEX('Miljövärden urval för publ'!$A$2:$AA$475,MATCH($A100,'Miljövärden urval för publ'!$R$2:$R$476,0),2)),"",INDEX('Miljövärden urval för publ'!$A$2:$AA$475,MATCH($A100,'Miljövärden urval för publ'!$R$2:$R$476,0),2))</f>
        <v>Slite</v>
      </c>
      <c r="D100">
        <f>IF(ISERROR(VLOOKUP($C100,'Miljövärden urval för publ'!$B$2:$H$490,MATCH(D$4,'Miljövärden urval för publ'!$B$2:$H$2,0),FALSE)),"",VLOOKUP($C100,'Miljövärden urval för publ'!$B$2:$H$490,MATCH(D$4,'Miljövärden urval för publ'!$B$2:$H$2,0),FALSE))</f>
        <v>0.28623900000000002</v>
      </c>
      <c r="E100">
        <f>IF(ISERROR(VLOOKUP($C100,'Miljövärden urval för publ'!$B$2:$H$490,MATCH(E$4,'Miljövärden urval för publ'!$B$2:$H$2,0),FALSE)),"",VLOOKUP($C100,'Miljövärden urval för publ'!$B$2:$H$490,MATCH(E$4,'Miljövärden urval för publ'!$B$2:$H$2,0),FALSE))</f>
        <v>64.533500000000004</v>
      </c>
      <c r="F100">
        <f>IF(ISERROR(VLOOKUP($C100,'Miljövärden urval för publ'!$B$2:$H$490,MATCH(F$4,'Miljövärden urval för publ'!$B$2:$H$2,0),FALSE)),"",VLOOKUP($C100,'Miljövärden urval för publ'!$B$2:$H$490,MATCH(F$4,'Miljövärden urval för publ'!$B$2:$H$2,0),FALSE))</f>
        <v>4.1283899999999996</v>
      </c>
      <c r="G100">
        <f>IF(ISERROR(VLOOKUP($C100,'Miljövärden urval för publ'!$B$2:$H$490,MATCH(G$4,'Miljövärden urval för publ'!$B$2:$H$2,0),FALSE)),"",VLOOKUP($C100,'Miljövärden urval för publ'!$B$2:$H$490,MATCH(G$4,'Miljövärden urval för publ'!$B$2:$H$2,0),FALSE))</f>
        <v>0.17885799999999999</v>
      </c>
    </row>
    <row r="101" spans="1:7" x14ac:dyDescent="0.25">
      <c r="A101" s="20">
        <v>98</v>
      </c>
      <c r="B101" t="str">
        <f>IF(ISERROR(INDEX('Miljövärden urval för publ'!$A$2:$AA$475,MATCH($A101,'Miljövärden urval för publ'!$R$2:$R$476,0),1)),"",INDEX('Miljövärden urval för publ'!$A$2:$AA$475,MATCH($A101,'Miljövärden urval för publ'!$R$2:$R$476,0),1))</f>
        <v>Gotlands Energi AB</v>
      </c>
      <c r="C101" t="str">
        <f>IF(ISERROR(INDEX('Miljövärden urval för publ'!$A$2:$AA$475,MATCH($A101,'Miljövärden urval för publ'!$R$2:$R$476,0),2)),"",INDEX('Miljövärden urval för publ'!$A$2:$AA$475,MATCH($A101,'Miljövärden urval för publ'!$R$2:$R$476,0),2))</f>
        <v>Visby</v>
      </c>
      <c r="D101">
        <f>IF(ISERROR(VLOOKUP($C101,'Miljövärden urval för publ'!$B$2:$H$490,MATCH(D$4,'Miljövärden urval för publ'!$B$2:$H$2,0),FALSE)),"",VLOOKUP($C101,'Miljövärden urval för publ'!$B$2:$H$490,MATCH(D$4,'Miljövärden urval för publ'!$B$2:$H$2,0),FALSE))</f>
        <v>0.30743199999999998</v>
      </c>
      <c r="E101">
        <f>IF(ISERROR(VLOOKUP($C101,'Miljövärden urval för publ'!$B$2:$H$490,MATCH(E$4,'Miljövärden urval för publ'!$B$2:$H$2,0),FALSE)),"",VLOOKUP($C101,'Miljövärden urval för publ'!$B$2:$H$490,MATCH(E$4,'Miljövärden urval för publ'!$B$2:$H$2,0),FALSE))</f>
        <v>49.462600000000002</v>
      </c>
      <c r="F101">
        <f>IF(ISERROR(VLOOKUP($C101,'Miljövärden urval för publ'!$B$2:$H$490,MATCH(F$4,'Miljövärden urval för publ'!$B$2:$H$2,0),FALSE)),"",VLOOKUP($C101,'Miljövärden urval för publ'!$B$2:$H$490,MATCH(F$4,'Miljövärden urval för publ'!$B$2:$H$2,0),FALSE))</f>
        <v>8.0386299999999995</v>
      </c>
      <c r="G101">
        <f>IF(ISERROR(VLOOKUP($C101,'Miljövärden urval för publ'!$B$2:$H$490,MATCH(G$4,'Miljövärden urval för publ'!$B$2:$H$2,0),FALSE)),"",VLOOKUP($C101,'Miljövärden urval för publ'!$B$2:$H$490,MATCH(G$4,'Miljövärden urval för publ'!$B$2:$H$2,0),FALSE))</f>
        <v>3.4166099999999998E-2</v>
      </c>
    </row>
    <row r="102" spans="1:7" x14ac:dyDescent="0.25">
      <c r="A102" s="20">
        <v>99</v>
      </c>
      <c r="B102" t="str">
        <f>IF(ISERROR(INDEX('Miljövärden urval för publ'!$A$2:$AA$475,MATCH($A102,'Miljövärden urval för publ'!$R$2:$R$476,0),1)),"",INDEX('Miljövärden urval för publ'!$A$2:$AA$475,MATCH($A102,'Miljövärden urval för publ'!$R$2:$R$476,0),1))</f>
        <v>Gällivare Energi AB</v>
      </c>
      <c r="C102" t="str">
        <f>IF(ISERROR(INDEX('Miljövärden urval för publ'!$A$2:$AA$475,MATCH($A102,'Miljövärden urval för publ'!$R$2:$R$476,0),2)),"",INDEX('Miljövärden urval för publ'!$A$2:$AA$475,MATCH($A102,'Miljövärden urval för publ'!$R$2:$R$476,0),2))</f>
        <v>Gällivare-Malmberget</v>
      </c>
      <c r="D102">
        <f>IF(ISERROR(VLOOKUP($C102,'Miljövärden urval för publ'!$B$2:$H$490,MATCH(D$4,'Miljövärden urval för publ'!$B$2:$H$2,0),FALSE)),"",VLOOKUP($C102,'Miljövärden urval för publ'!$B$2:$H$490,MATCH(D$4,'Miljövärden urval för publ'!$B$2:$H$2,0),FALSE))</f>
        <v>0.55140199999999995</v>
      </c>
      <c r="E102">
        <f>IF(ISERROR(VLOOKUP($C102,'Miljövärden urval för publ'!$B$2:$H$490,MATCH(E$4,'Miljövärden urval för publ'!$B$2:$H$2,0),FALSE)),"",VLOOKUP($C102,'Miljövärden urval för publ'!$B$2:$H$490,MATCH(E$4,'Miljövärden urval för publ'!$B$2:$H$2,0),FALSE))</f>
        <v>206.31700000000001</v>
      </c>
      <c r="F102">
        <f>IF(ISERROR(VLOOKUP($C102,'Miljövärden urval för publ'!$B$2:$H$490,MATCH(F$4,'Miljövärden urval för publ'!$B$2:$H$2,0),FALSE)),"",VLOOKUP($C102,'Miljövärden urval för publ'!$B$2:$H$490,MATCH(F$4,'Miljövärden urval för publ'!$B$2:$H$2,0),FALSE))</f>
        <v>23.913399999999999</v>
      </c>
      <c r="G102">
        <f>IF(ISERROR(VLOOKUP($C102,'Miljövärden urval för publ'!$B$2:$H$490,MATCH(G$4,'Miljövärden urval för publ'!$B$2:$H$2,0),FALSE)),"",VLOOKUP($C102,'Miljövärden urval för publ'!$B$2:$H$490,MATCH(G$4,'Miljövärden urval för publ'!$B$2:$H$2,0),FALSE))</f>
        <v>9.60482E-3</v>
      </c>
    </row>
    <row r="103" spans="1:7" x14ac:dyDescent="0.25">
      <c r="A103" s="20">
        <v>100</v>
      </c>
      <c r="B103" t="str">
        <f>IF(ISERROR(INDEX('Miljövärden urval för publ'!$A$2:$AA$475,MATCH($A103,'Miljövärden urval för publ'!$R$2:$R$476,0),1)),"",INDEX('Miljövärden urval för publ'!$A$2:$AA$475,MATCH($A103,'Miljövärden urval för publ'!$R$2:$R$476,0),1))</f>
        <v>Gävle Energi AB</v>
      </c>
      <c r="C103" t="str">
        <f>IF(ISERROR(INDEX('Miljövärden urval för publ'!$A$2:$AA$475,MATCH($A103,'Miljövärden urval för publ'!$R$2:$R$476,0),2)),"",INDEX('Miljövärden urval för publ'!$A$2:$AA$475,MATCH($A103,'Miljövärden urval för publ'!$R$2:$R$476,0),2))</f>
        <v>Gävle</v>
      </c>
      <c r="D103">
        <f>IF(ISERROR(VLOOKUP($C103,'Miljövärden urval för publ'!$B$2:$H$490,MATCH(D$4,'Miljövärden urval för publ'!$B$2:$H$2,0),FALSE)),"",VLOOKUP($C103,'Miljövärden urval för publ'!$B$2:$H$490,MATCH(D$4,'Miljövärden urval för publ'!$B$2:$H$2,0),FALSE))</f>
        <v>1.3753E-2</v>
      </c>
      <c r="E103">
        <f>IF(ISERROR(VLOOKUP($C103,'Miljövärden urval för publ'!$B$2:$H$490,MATCH(E$4,'Miljövärden urval för publ'!$B$2:$H$2,0),FALSE)),"",VLOOKUP($C103,'Miljövärden urval för publ'!$B$2:$H$490,MATCH(E$4,'Miljövärden urval för publ'!$B$2:$H$2,0),FALSE))</f>
        <v>3.3149999999999999</v>
      </c>
      <c r="F103">
        <f>IF(ISERROR(VLOOKUP($C103,'Miljövärden urval för publ'!$B$2:$H$490,MATCH(F$4,'Miljövärden urval för publ'!$B$2:$H$2,0),FALSE)),"",VLOOKUP($C103,'Miljövärden urval för publ'!$B$2:$H$490,MATCH(F$4,'Miljövärden urval för publ'!$B$2:$H$2,0),FALSE))</f>
        <v>2.0761699999999998</v>
      </c>
      <c r="G103">
        <f>IF(ISERROR(VLOOKUP($C103,'Miljövärden urval för publ'!$B$2:$H$490,MATCH(G$4,'Miljövärden urval för publ'!$B$2:$H$2,0),FALSE)),"",VLOOKUP($C103,'Miljövärden urval för publ'!$B$2:$H$490,MATCH(G$4,'Miljövärden urval för publ'!$B$2:$H$2,0),FALSE))</f>
        <v>2.8534300000000002E-4</v>
      </c>
    </row>
    <row r="104" spans="1:7" x14ac:dyDescent="0.25">
      <c r="A104" s="20">
        <v>101</v>
      </c>
      <c r="B104" t="str">
        <f>IF(ISERROR(INDEX('Miljövärden urval för publ'!$A$2:$AA$475,MATCH($A104,'Miljövärden urval för publ'!$R$2:$R$476,0),1)),"",INDEX('Miljövärden urval för publ'!$A$2:$AA$475,MATCH($A104,'Miljövärden urval för publ'!$R$2:$R$476,0),1))</f>
        <v>Göteborg Energi AB</v>
      </c>
      <c r="C104" t="str">
        <f>IF(ISERROR(INDEX('Miljövärden urval för publ'!$A$2:$AA$475,MATCH($A104,'Miljövärden urval för publ'!$R$2:$R$476,0),2)),"",INDEX('Miljövärden urval för publ'!$A$2:$AA$475,MATCH($A104,'Miljövärden urval för publ'!$R$2:$R$476,0),2))</f>
        <v>Göteborg Ale och Partille</v>
      </c>
      <c r="D104">
        <f>IF(ISERROR(VLOOKUP($C104,'Miljövärden urval för publ'!$B$2:$H$490,MATCH(D$4,'Miljövärden urval för publ'!$B$2:$H$2,0),FALSE)),"",VLOOKUP($C104,'Miljövärden urval för publ'!$B$2:$H$490,MATCH(D$4,'Miljövärden urval för publ'!$B$2:$H$2,0),FALSE))</f>
        <v>0.18429499999999999</v>
      </c>
      <c r="E104">
        <f>IF(ISERROR(VLOOKUP($C104,'Miljövärden urval för publ'!$B$2:$H$490,MATCH(E$4,'Miljövärden urval för publ'!$B$2:$H$2,0),FALSE)),"",VLOOKUP($C104,'Miljövärden urval för publ'!$B$2:$H$490,MATCH(E$4,'Miljövärden urval för publ'!$B$2:$H$2,0),FALSE))</f>
        <v>47.2059</v>
      </c>
      <c r="F104">
        <f>IF(ISERROR(VLOOKUP($C104,'Miljövärden urval för publ'!$B$2:$H$490,MATCH(F$4,'Miljövärden urval för publ'!$B$2:$H$2,0),FALSE)),"",VLOOKUP($C104,'Miljövärden urval för publ'!$B$2:$H$490,MATCH(F$4,'Miljövärden urval för publ'!$B$2:$H$2,0),FALSE))</f>
        <v>5.5744999999999996</v>
      </c>
      <c r="G104">
        <f>IF(ISERROR(VLOOKUP($C104,'Miljövärden urval för publ'!$B$2:$H$490,MATCH(G$4,'Miljövärden urval för publ'!$B$2:$H$2,0),FALSE)),"",VLOOKUP($C104,'Miljövärden urval för publ'!$B$2:$H$490,MATCH(G$4,'Miljövärden urval för publ'!$B$2:$H$2,0),FALSE))</f>
        <v>7.8944200000000006E-2</v>
      </c>
    </row>
    <row r="105" spans="1:7" x14ac:dyDescent="0.25">
      <c r="A105" s="20">
        <v>102</v>
      </c>
      <c r="B105" t="str">
        <f>IF(ISERROR(INDEX('Miljövärden urval för publ'!$A$2:$AA$475,MATCH($A105,'Miljövärden urval för publ'!$R$2:$R$476,0),1)),"",INDEX('Miljövärden urval för publ'!$A$2:$AA$475,MATCH($A105,'Miljövärden urval för publ'!$R$2:$R$476,0),1))</f>
        <v>Göteborg Energi AB</v>
      </c>
      <c r="C105" t="str">
        <f>IF(ISERROR(INDEX('Miljövärden urval för publ'!$A$2:$AA$475,MATCH($A105,'Miljövärden urval för publ'!$R$2:$R$476,0),2)),"",INDEX('Miljövärden urval för publ'!$A$2:$AA$475,MATCH($A105,'Miljövärden urval för publ'!$R$2:$R$476,0),2))</f>
        <v>Göteborg Ale och Partille Bra Miljöval</v>
      </c>
      <c r="D105">
        <f>IF(ISERROR(VLOOKUP($C105,'Miljövärden urval för publ'!$B$2:$H$490,MATCH(D$4,'Miljövärden urval för publ'!$B$2:$H$2,0),FALSE)),"",VLOOKUP($C105,'Miljövärden urval för publ'!$B$2:$H$490,MATCH(D$4,'Miljövärden urval för publ'!$B$2:$H$2,0),FALSE))</f>
        <v>6.24112E-2</v>
      </c>
      <c r="E105">
        <f>IF(ISERROR(VLOOKUP($C105,'Miljövärden urval för publ'!$B$2:$H$490,MATCH(E$4,'Miljövärden urval för publ'!$B$2:$H$2,0),FALSE)),"",VLOOKUP($C105,'Miljövärden urval för publ'!$B$2:$H$490,MATCH(E$4,'Miljövärden urval för publ'!$B$2:$H$2,0),FALSE))</f>
        <v>7.42584</v>
      </c>
      <c r="F105">
        <f>IF(ISERROR(VLOOKUP($C105,'Miljövärden urval för publ'!$B$2:$H$490,MATCH(F$4,'Miljövärden urval för publ'!$B$2:$H$2,0),FALSE)),"",VLOOKUP($C105,'Miljövärden urval för publ'!$B$2:$H$490,MATCH(F$4,'Miljövärden urval för publ'!$B$2:$H$2,0),FALSE))</f>
        <v>5.6012899999999997</v>
      </c>
      <c r="G105">
        <f>IF(ISERROR(VLOOKUP($C105,'Miljövärden urval för publ'!$B$2:$H$490,MATCH(G$4,'Miljövärden urval för publ'!$B$2:$H$2,0),FALSE)),"",VLOOKUP($C105,'Miljövärden urval för publ'!$B$2:$H$490,MATCH(G$4,'Miljövärden urval för publ'!$B$2:$H$2,0),FALSE))</f>
        <v>0</v>
      </c>
    </row>
    <row r="106" spans="1:7" x14ac:dyDescent="0.25">
      <c r="A106" s="20">
        <v>103</v>
      </c>
      <c r="B106" t="str">
        <f>IF(ISERROR(INDEX('Miljövärden urval för publ'!$A$2:$AA$475,MATCH($A106,'Miljövärden urval för publ'!$R$2:$R$476,0),1)),"",INDEX('Miljövärden urval för publ'!$A$2:$AA$475,MATCH($A106,'Miljövärden urval för publ'!$R$2:$R$476,0),1))</f>
        <v>Götene Vatten &amp; Värme AB</v>
      </c>
      <c r="C106" t="str">
        <f>IF(ISERROR(INDEX('Miljövärden urval för publ'!$A$2:$AA$475,MATCH($A106,'Miljövärden urval för publ'!$R$2:$R$476,0),2)),"",INDEX('Miljövärden urval för publ'!$A$2:$AA$475,MATCH($A106,'Miljövärden urval för publ'!$R$2:$R$476,0),2))</f>
        <v>Götene</v>
      </c>
      <c r="D106">
        <f>IF(ISERROR(VLOOKUP($C106,'Miljövärden urval för publ'!$B$2:$H$490,MATCH(D$4,'Miljövärden urval för publ'!$B$2:$H$2,0),FALSE)),"",VLOOKUP($C106,'Miljövärden urval för publ'!$B$2:$H$490,MATCH(D$4,'Miljövärden urval för publ'!$B$2:$H$2,0),FALSE))</f>
        <v>0.115477</v>
      </c>
      <c r="E106">
        <f>IF(ISERROR(VLOOKUP($C106,'Miljövärden urval för publ'!$B$2:$H$490,MATCH(E$4,'Miljövärden urval för publ'!$B$2:$H$2,0),FALSE)),"",VLOOKUP($C106,'Miljövärden urval för publ'!$B$2:$H$490,MATCH(E$4,'Miljövärden urval för publ'!$B$2:$H$2,0),FALSE))</f>
        <v>21.553999999999998</v>
      </c>
      <c r="F106">
        <f>IF(ISERROR(VLOOKUP($C106,'Miljövärden urval för publ'!$B$2:$H$490,MATCH(F$4,'Miljövärden urval för publ'!$B$2:$H$2,0),FALSE)),"",VLOOKUP($C106,'Miljövärden urval för publ'!$B$2:$H$490,MATCH(F$4,'Miljövärden urval för publ'!$B$2:$H$2,0),FALSE))</f>
        <v>8.4902599999999993</v>
      </c>
      <c r="G106">
        <f>IF(ISERROR(VLOOKUP($C106,'Miljövärden urval för publ'!$B$2:$H$490,MATCH(G$4,'Miljövärden urval för publ'!$B$2:$H$2,0),FALSE)),"",VLOOKUP($C106,'Miljövärden urval för publ'!$B$2:$H$490,MATCH(G$4,'Miljövärden urval för publ'!$B$2:$H$2,0),FALSE))</f>
        <v>3.3651800000000003E-2</v>
      </c>
    </row>
    <row r="107" spans="1:7" x14ac:dyDescent="0.25">
      <c r="A107" s="20">
        <v>104</v>
      </c>
      <c r="B107" t="str">
        <f>IF(ISERROR(INDEX('Miljövärden urval för publ'!$A$2:$AA$475,MATCH($A107,'Miljövärden urval för publ'!$R$2:$R$476,0),1)),"",INDEX('Miljövärden urval för publ'!$A$2:$AA$475,MATCH($A107,'Miljövärden urval för publ'!$R$2:$R$476,0),1))</f>
        <v>Götene Vatten &amp; Värme AB</v>
      </c>
      <c r="C107" t="str">
        <f>IF(ISERROR(INDEX('Miljövärden urval för publ'!$A$2:$AA$475,MATCH($A107,'Miljövärden urval för publ'!$R$2:$R$476,0),2)),"",INDEX('Miljövärden urval för publ'!$A$2:$AA$475,MATCH($A107,'Miljövärden urval för publ'!$R$2:$R$476,0),2))</f>
        <v>Hällekis</v>
      </c>
      <c r="D107">
        <f>IF(ISERROR(VLOOKUP($C107,'Miljövärden urval för publ'!$B$2:$H$490,MATCH(D$4,'Miljövärden urval för publ'!$B$2:$H$2,0),FALSE)),"",VLOOKUP($C107,'Miljövärden urval för publ'!$B$2:$H$490,MATCH(D$4,'Miljövärden urval för publ'!$B$2:$H$2,0),FALSE))</f>
        <v>5.1999999999999998E-2</v>
      </c>
      <c r="E107">
        <f>IF(ISERROR(VLOOKUP($C107,'Miljövärden urval för publ'!$B$2:$H$490,MATCH(E$4,'Miljövärden urval för publ'!$B$2:$H$2,0),FALSE)),"",VLOOKUP($C107,'Miljövärden urval för publ'!$B$2:$H$490,MATCH(E$4,'Miljövärden urval för publ'!$B$2:$H$2,0),FALSE))</f>
        <v>3.0429300000000001</v>
      </c>
      <c r="F107">
        <f>IF(ISERROR(VLOOKUP($C107,'Miljövärden urval för publ'!$B$2:$H$490,MATCH(F$4,'Miljövärden urval för publ'!$B$2:$H$2,0),FALSE)),"",VLOOKUP($C107,'Miljövärden urval för publ'!$B$2:$H$490,MATCH(F$4,'Miljövärden urval för publ'!$B$2:$H$2,0),FALSE))</f>
        <v>1.2804800000000001</v>
      </c>
      <c r="G107">
        <f>IF(ISERROR(VLOOKUP($C107,'Miljövärden urval för publ'!$B$2:$H$490,MATCH(G$4,'Miljövärden urval för publ'!$B$2:$H$2,0),FALSE)),"",VLOOKUP($C107,'Miljövärden urval för publ'!$B$2:$H$490,MATCH(G$4,'Miljövärden urval för publ'!$B$2:$H$2,0),FALSE))</f>
        <v>6.1452499999999997E-3</v>
      </c>
    </row>
    <row r="108" spans="1:7" x14ac:dyDescent="0.25">
      <c r="A108" s="20">
        <v>105</v>
      </c>
      <c r="B108" t="str">
        <f>IF(ISERROR(INDEX('Miljövärden urval för publ'!$A$2:$AA$475,MATCH($A108,'Miljövärden urval för publ'!$R$2:$R$476,0),1)),"",INDEX('Miljövärden urval för publ'!$A$2:$AA$475,MATCH($A108,'Miljövärden urval för publ'!$R$2:$R$476,0),1))</f>
        <v>Habo Energi AB</v>
      </c>
      <c r="C108" t="str">
        <f>IF(ISERROR(INDEX('Miljövärden urval för publ'!$A$2:$AA$475,MATCH($A108,'Miljövärden urval för publ'!$R$2:$R$476,0),2)),"",INDEX('Miljövärden urval för publ'!$A$2:$AA$475,MATCH($A108,'Miljövärden urval för publ'!$R$2:$R$476,0),2))</f>
        <v>Habo</v>
      </c>
      <c r="D108">
        <f>IF(ISERROR(VLOOKUP($C108,'Miljövärden urval för publ'!$B$2:$H$490,MATCH(D$4,'Miljövärden urval för publ'!$B$2:$H$2,0),FALSE)),"",VLOOKUP($C108,'Miljövärden urval för publ'!$B$2:$H$490,MATCH(D$4,'Miljövärden urval för publ'!$B$2:$H$2,0),FALSE))</f>
        <v>5.9830000000000001E-2</v>
      </c>
      <c r="E108">
        <f>IF(ISERROR(VLOOKUP($C108,'Miljövärden urval för publ'!$B$2:$H$490,MATCH(E$4,'Miljövärden urval för publ'!$B$2:$H$2,0),FALSE)),"",VLOOKUP($C108,'Miljövärden urval för publ'!$B$2:$H$490,MATCH(E$4,'Miljövärden urval för publ'!$B$2:$H$2,0),FALSE))</f>
        <v>14.5624</v>
      </c>
      <c r="F108">
        <f>IF(ISERROR(VLOOKUP($C108,'Miljövärden urval för publ'!$B$2:$H$490,MATCH(F$4,'Miljövärden urval för publ'!$B$2:$H$2,0),FALSE)),"",VLOOKUP($C108,'Miljövärden urval för publ'!$B$2:$H$490,MATCH(F$4,'Miljövärden urval för publ'!$B$2:$H$2,0),FALSE))</f>
        <v>10.686199999999999</v>
      </c>
      <c r="G108">
        <f>IF(ISERROR(VLOOKUP($C108,'Miljövärden urval för publ'!$B$2:$H$490,MATCH(G$4,'Miljövärden urval för publ'!$B$2:$H$2,0),FALSE)),"",VLOOKUP($C108,'Miljövärden urval för publ'!$B$2:$H$490,MATCH(G$4,'Miljövärden urval för publ'!$B$2:$H$2,0),FALSE))</f>
        <v>1.9386099999999999E-3</v>
      </c>
    </row>
    <row r="109" spans="1:7" x14ac:dyDescent="0.25">
      <c r="A109" s="20">
        <v>106</v>
      </c>
      <c r="B109" t="str">
        <f>IF(ISERROR(INDEX('Miljövärden urval för publ'!$A$2:$AA$475,MATCH($A109,'Miljövärden urval för publ'!$R$2:$R$476,0),1)),"",INDEX('Miljövärden urval för publ'!$A$2:$AA$475,MATCH($A109,'Miljövärden urval för publ'!$R$2:$R$476,0),1))</f>
        <v>Hagfors Energi AB</v>
      </c>
      <c r="C109" t="str">
        <f>IF(ISERROR(INDEX('Miljövärden urval för publ'!$A$2:$AA$475,MATCH($A109,'Miljövärden urval för publ'!$R$2:$R$476,0),2)),"",INDEX('Miljövärden urval för publ'!$A$2:$AA$475,MATCH($A109,'Miljövärden urval för publ'!$R$2:$R$476,0),2))</f>
        <v>Ekshärad</v>
      </c>
      <c r="D109">
        <f>IF(ISERROR(VLOOKUP($C109,'Miljövärden urval för publ'!$B$2:$H$490,MATCH(D$4,'Miljövärden urval för publ'!$B$2:$H$2,0),FALSE)),"",VLOOKUP($C109,'Miljövärden urval för publ'!$B$2:$H$490,MATCH(D$4,'Miljövärden urval för publ'!$B$2:$H$2,0),FALSE))</f>
        <v>0.154061</v>
      </c>
      <c r="E109">
        <f>IF(ISERROR(VLOOKUP($C109,'Miljövärden urval för publ'!$B$2:$H$490,MATCH(E$4,'Miljövärden urval för publ'!$B$2:$H$2,0),FALSE)),"",VLOOKUP($C109,'Miljövärden urval för publ'!$B$2:$H$490,MATCH(E$4,'Miljövärden urval för publ'!$B$2:$H$2,0),FALSE))</f>
        <v>39.524500000000003</v>
      </c>
      <c r="F109">
        <f>IF(ISERROR(VLOOKUP($C109,'Miljövärden urval för publ'!$B$2:$H$490,MATCH(F$4,'Miljövärden urval för publ'!$B$2:$H$2,0),FALSE)),"",VLOOKUP($C109,'Miljövärden urval för publ'!$B$2:$H$490,MATCH(F$4,'Miljövärden urval för publ'!$B$2:$H$2,0),FALSE))</f>
        <v>10.9383</v>
      </c>
      <c r="G109">
        <f>IF(ISERROR(VLOOKUP($C109,'Miljövärden urval för publ'!$B$2:$H$490,MATCH(G$4,'Miljövärden urval för publ'!$B$2:$H$2,0),FALSE)),"",VLOOKUP($C109,'Miljövärden urval för publ'!$B$2:$H$490,MATCH(G$4,'Miljövärden urval för publ'!$B$2:$H$2,0),FALSE))</f>
        <v>6.5063599999999999E-2</v>
      </c>
    </row>
    <row r="110" spans="1:7" x14ac:dyDescent="0.25">
      <c r="A110" s="20">
        <v>107</v>
      </c>
      <c r="B110" t="str">
        <f>IF(ISERROR(INDEX('Miljövärden urval för publ'!$A$2:$AA$475,MATCH($A110,'Miljövärden urval för publ'!$R$2:$R$476,0),1)),"",INDEX('Miljövärden urval för publ'!$A$2:$AA$475,MATCH($A110,'Miljövärden urval för publ'!$R$2:$R$476,0),1))</f>
        <v>Hagfors Energi AB</v>
      </c>
      <c r="C110" t="str">
        <f>IF(ISERROR(INDEX('Miljövärden urval för publ'!$A$2:$AA$475,MATCH($A110,'Miljövärden urval för publ'!$R$2:$R$476,0),2)),"",INDEX('Miljövärden urval för publ'!$A$2:$AA$475,MATCH($A110,'Miljövärden urval för publ'!$R$2:$R$476,0),2))</f>
        <v>Hagfors</v>
      </c>
      <c r="D110">
        <f>IF(ISERROR(VLOOKUP($C110,'Miljövärden urval för publ'!$B$2:$H$490,MATCH(D$4,'Miljövärden urval för publ'!$B$2:$H$2,0),FALSE)),"",VLOOKUP($C110,'Miljövärden urval för publ'!$B$2:$H$490,MATCH(D$4,'Miljövärden urval för publ'!$B$2:$H$2,0),FALSE))</f>
        <v>7.1521500000000002E-2</v>
      </c>
      <c r="E110">
        <f>IF(ISERROR(VLOOKUP($C110,'Miljövärden urval för publ'!$B$2:$H$490,MATCH(E$4,'Miljövärden urval för publ'!$B$2:$H$2,0),FALSE)),"",VLOOKUP($C110,'Miljövärden urval för publ'!$B$2:$H$490,MATCH(E$4,'Miljövärden urval för publ'!$B$2:$H$2,0),FALSE))</f>
        <v>19.282299999999999</v>
      </c>
      <c r="F110">
        <f>IF(ISERROR(VLOOKUP($C110,'Miljövärden urval för publ'!$B$2:$H$490,MATCH(F$4,'Miljövärden urval för publ'!$B$2:$H$2,0),FALSE)),"",VLOOKUP($C110,'Miljövärden urval för publ'!$B$2:$H$490,MATCH(F$4,'Miljövärden urval för publ'!$B$2:$H$2,0),FALSE))</f>
        <v>8.6165000000000003</v>
      </c>
      <c r="G110">
        <f>IF(ISERROR(VLOOKUP($C110,'Miljövärden urval för publ'!$B$2:$H$490,MATCH(G$4,'Miljövärden urval för publ'!$B$2:$H$2,0),FALSE)),"",VLOOKUP($C110,'Miljövärden urval för publ'!$B$2:$H$490,MATCH(G$4,'Miljövärden urval för publ'!$B$2:$H$2,0),FALSE))</f>
        <v>2.4085700000000002E-2</v>
      </c>
    </row>
    <row r="111" spans="1:7" x14ac:dyDescent="0.25">
      <c r="A111" s="20">
        <v>108</v>
      </c>
      <c r="B111" t="str">
        <f>IF(ISERROR(INDEX('Miljövärden urval för publ'!$A$2:$AA$475,MATCH($A111,'Miljövärden urval för publ'!$R$2:$R$476,0),1)),"",INDEX('Miljövärden urval för publ'!$A$2:$AA$475,MATCH($A111,'Miljövärden urval för publ'!$R$2:$R$476,0),1))</f>
        <v>Hagfors Energi AB</v>
      </c>
      <c r="C111" t="str">
        <f>IF(ISERROR(INDEX('Miljövärden urval för publ'!$A$2:$AA$475,MATCH($A111,'Miljövärden urval för publ'!$R$2:$R$476,0),2)),"",INDEX('Miljövärden urval för publ'!$A$2:$AA$475,MATCH($A111,'Miljövärden urval för publ'!$R$2:$R$476,0),2))</f>
        <v>Sunnemo</v>
      </c>
      <c r="D111">
        <f>IF(ISERROR(VLOOKUP($C111,'Miljövärden urval för publ'!$B$2:$H$490,MATCH(D$4,'Miljövärden urval för publ'!$B$2:$H$2,0),FALSE)),"",VLOOKUP($C111,'Miljövärden urval för publ'!$B$2:$H$490,MATCH(D$4,'Miljövärden urval för publ'!$B$2:$H$2,0),FALSE))</f>
        <v>0.11</v>
      </c>
      <c r="E111">
        <f>IF(ISERROR(VLOOKUP($C111,'Miljövärden urval för publ'!$B$2:$H$490,MATCH(E$4,'Miljövärden urval för publ'!$B$2:$H$2,0),FALSE)),"",VLOOKUP($C111,'Miljövärden urval för publ'!$B$2:$H$490,MATCH(E$4,'Miljövärden urval för publ'!$B$2:$H$2,0),FALSE))</f>
        <v>5.81</v>
      </c>
      <c r="F111">
        <f>IF(ISERROR(VLOOKUP($C111,'Miljövärden urval för publ'!$B$2:$H$490,MATCH(F$4,'Miljövärden urval för publ'!$B$2:$H$2,0),FALSE)),"",VLOOKUP($C111,'Miljövärden urval för publ'!$B$2:$H$490,MATCH(F$4,'Miljövärden urval för publ'!$B$2:$H$2,0),FALSE))</f>
        <v>13</v>
      </c>
      <c r="G111">
        <f>IF(ISERROR(VLOOKUP($C111,'Miljövärden urval för publ'!$B$2:$H$490,MATCH(G$4,'Miljövärden urval för publ'!$B$2:$H$2,0),FALSE)),"",VLOOKUP($C111,'Miljövärden urval för publ'!$B$2:$H$490,MATCH(G$4,'Miljövärden urval för publ'!$B$2:$H$2,0),FALSE))</f>
        <v>0</v>
      </c>
    </row>
    <row r="112" spans="1:7" x14ac:dyDescent="0.25">
      <c r="A112" s="20">
        <v>109</v>
      </c>
      <c r="B112" t="str">
        <f>IF(ISERROR(INDEX('Miljövärden urval för publ'!$A$2:$AA$475,MATCH($A112,'Miljövärden urval för publ'!$R$2:$R$476,0),1)),"",INDEX('Miljövärden urval för publ'!$A$2:$AA$475,MATCH($A112,'Miljövärden urval för publ'!$R$2:$R$476,0),1))</f>
        <v>Halmstads Energi och Miljö AB</v>
      </c>
      <c r="C112" t="str">
        <f>IF(ISERROR(INDEX('Miljövärden urval för publ'!$A$2:$AA$475,MATCH($A112,'Miljövärden urval för publ'!$R$2:$R$476,0),2)),"",INDEX('Miljövärden urval för publ'!$A$2:$AA$475,MATCH($A112,'Miljövärden urval för publ'!$R$2:$R$476,0),2))</f>
        <v>Halmstad</v>
      </c>
      <c r="D112">
        <f>IF(ISERROR(VLOOKUP($C112,'Miljövärden urval för publ'!$B$2:$H$490,MATCH(D$4,'Miljövärden urval för publ'!$B$2:$H$2,0),FALSE)),"",VLOOKUP($C112,'Miljövärden urval för publ'!$B$2:$H$490,MATCH(D$4,'Miljövärden urval för publ'!$B$2:$H$2,0),FALSE))</f>
        <v>0.10557900000000001</v>
      </c>
      <c r="E112">
        <f>IF(ISERROR(VLOOKUP($C112,'Miljövärden urval för publ'!$B$2:$H$490,MATCH(E$4,'Miljövärden urval för publ'!$B$2:$H$2,0),FALSE)),"",VLOOKUP($C112,'Miljövärden urval för publ'!$B$2:$H$490,MATCH(E$4,'Miljövärden urval för publ'!$B$2:$H$2,0),FALSE))</f>
        <v>76.924199999999999</v>
      </c>
      <c r="F112">
        <f>IF(ISERROR(VLOOKUP($C112,'Miljövärden urval för publ'!$B$2:$H$490,MATCH(F$4,'Miljövärden urval för publ'!$B$2:$H$2,0),FALSE)),"",VLOOKUP($C112,'Miljövärden urval för publ'!$B$2:$H$490,MATCH(F$4,'Miljövärden urval för publ'!$B$2:$H$2,0),FALSE))</f>
        <v>5.1864400000000002</v>
      </c>
      <c r="G112">
        <f>IF(ISERROR(VLOOKUP($C112,'Miljövärden urval för publ'!$B$2:$H$490,MATCH(G$4,'Miljövärden urval för publ'!$B$2:$H$2,0),FALSE)),"",VLOOKUP($C112,'Miljövärden urval för publ'!$B$2:$H$490,MATCH(G$4,'Miljövärden urval för publ'!$B$2:$H$2,0),FALSE))</f>
        <v>1.85489E-2</v>
      </c>
    </row>
    <row r="113" spans="1:7" x14ac:dyDescent="0.25">
      <c r="A113" s="20">
        <v>110</v>
      </c>
      <c r="B113" t="str">
        <f>IF(ISERROR(INDEX('Miljövärden urval för publ'!$A$2:$AA$475,MATCH($A113,'Miljövärden urval för publ'!$R$2:$R$476,0),1)),"",INDEX('Miljövärden urval för publ'!$A$2:$AA$475,MATCH($A113,'Miljövärden urval för publ'!$R$2:$R$476,0),1))</f>
        <v>Hammarö Energi AB</v>
      </c>
      <c r="C113" t="str">
        <f>IF(ISERROR(INDEX('Miljövärden urval för publ'!$A$2:$AA$475,MATCH($A113,'Miljövärden urval för publ'!$R$2:$R$476,0),2)),"",INDEX('Miljövärden urval för publ'!$A$2:$AA$475,MATCH($A113,'Miljövärden urval för publ'!$R$2:$R$476,0),2))</f>
        <v>Skoghall</v>
      </c>
      <c r="D113">
        <f>IF(ISERROR(VLOOKUP($C113,'Miljövärden urval för publ'!$B$2:$H$490,MATCH(D$4,'Miljövärden urval för publ'!$B$2:$H$2,0),FALSE)),"",VLOOKUP($C113,'Miljövärden urval för publ'!$B$2:$H$490,MATCH(D$4,'Miljövärden urval för publ'!$B$2:$H$2,0),FALSE))</f>
        <v>0.220276</v>
      </c>
      <c r="E113">
        <f>IF(ISERROR(VLOOKUP($C113,'Miljövärden urval för publ'!$B$2:$H$490,MATCH(E$4,'Miljövärden urval för publ'!$B$2:$H$2,0),FALSE)),"",VLOOKUP($C113,'Miljövärden urval för publ'!$B$2:$H$490,MATCH(E$4,'Miljövärden urval för publ'!$B$2:$H$2,0),FALSE))</f>
        <v>57.6877</v>
      </c>
      <c r="F113">
        <f>IF(ISERROR(VLOOKUP($C113,'Miljövärden urval för publ'!$B$2:$H$490,MATCH(F$4,'Miljövärden urval för publ'!$B$2:$H$2,0),FALSE)),"",VLOOKUP($C113,'Miljövärden urval för publ'!$B$2:$H$490,MATCH(F$4,'Miljövärden urval för publ'!$B$2:$H$2,0),FALSE))</f>
        <v>8.2385300000000008</v>
      </c>
      <c r="G113">
        <f>IF(ISERROR(VLOOKUP($C113,'Miljövärden urval för publ'!$B$2:$H$490,MATCH(G$4,'Miljövärden urval för publ'!$B$2:$H$2,0),FALSE)),"",VLOOKUP($C113,'Miljövärden urval för publ'!$B$2:$H$490,MATCH(G$4,'Miljövärden urval för publ'!$B$2:$H$2,0),FALSE))</f>
        <v>2.00707E-2</v>
      </c>
    </row>
    <row r="114" spans="1:7" x14ac:dyDescent="0.25">
      <c r="A114" s="20">
        <v>111</v>
      </c>
      <c r="B114" t="str">
        <f>IF(ISERROR(INDEX('Miljövärden urval för publ'!$A$2:$AA$475,MATCH($A114,'Miljövärden urval för publ'!$R$2:$R$476,0),1)),"",INDEX('Miljövärden urval för publ'!$A$2:$AA$475,MATCH($A114,'Miljövärden urval för publ'!$R$2:$R$476,0),1))</f>
        <v>Hedemora Energi AB</v>
      </c>
      <c r="C114" t="str">
        <f>IF(ISERROR(INDEX('Miljövärden urval för publ'!$A$2:$AA$475,MATCH($A114,'Miljövärden urval för publ'!$R$2:$R$476,0),2)),"",INDEX('Miljövärden urval för publ'!$A$2:$AA$475,MATCH($A114,'Miljövärden urval för publ'!$R$2:$R$476,0),2))</f>
        <v>Hedemora</v>
      </c>
      <c r="D114">
        <f>IF(ISERROR(VLOOKUP($C114,'Miljövärden urval för publ'!$B$2:$H$490,MATCH(D$4,'Miljövärden urval för publ'!$B$2:$H$2,0),FALSE)),"",VLOOKUP($C114,'Miljövärden urval för publ'!$B$2:$H$490,MATCH(D$4,'Miljövärden urval för publ'!$B$2:$H$2,0),FALSE))</f>
        <v>9.7536200000000003E-2</v>
      </c>
      <c r="E114">
        <f>IF(ISERROR(VLOOKUP($C114,'Miljövärden urval för publ'!$B$2:$H$490,MATCH(E$4,'Miljövärden urval för publ'!$B$2:$H$2,0),FALSE)),"",VLOOKUP($C114,'Miljövärden urval för publ'!$B$2:$H$490,MATCH(E$4,'Miljövärden urval för publ'!$B$2:$H$2,0),FALSE))</f>
        <v>21.2834</v>
      </c>
      <c r="F114">
        <f>IF(ISERROR(VLOOKUP($C114,'Miljövärden urval för publ'!$B$2:$H$490,MATCH(F$4,'Miljövärden urval för publ'!$B$2:$H$2,0),FALSE)),"",VLOOKUP($C114,'Miljövärden urval för publ'!$B$2:$H$490,MATCH(F$4,'Miljövärden urval för publ'!$B$2:$H$2,0),FALSE))</f>
        <v>8.36571</v>
      </c>
      <c r="G114">
        <f>IF(ISERROR(VLOOKUP($C114,'Miljövärden urval för publ'!$B$2:$H$490,MATCH(G$4,'Miljövärden urval för publ'!$B$2:$H$2,0),FALSE)),"",VLOOKUP($C114,'Miljövärden urval för publ'!$B$2:$H$490,MATCH(G$4,'Miljövärden urval för publ'!$B$2:$H$2,0),FALSE))</f>
        <v>1.8960100000000001E-2</v>
      </c>
    </row>
    <row r="115" spans="1:7" x14ac:dyDescent="0.25">
      <c r="A115" s="20">
        <v>112</v>
      </c>
      <c r="B115" t="str">
        <f>IF(ISERROR(INDEX('Miljövärden urval för publ'!$A$2:$AA$475,MATCH($A115,'Miljövärden urval för publ'!$R$2:$R$476,0),1)),"",INDEX('Miljövärden urval för publ'!$A$2:$AA$475,MATCH($A115,'Miljövärden urval för publ'!$R$2:$R$476,0),1))</f>
        <v>Hedemora Energi AB</v>
      </c>
      <c r="C115" t="str">
        <f>IF(ISERROR(INDEX('Miljövärden urval för publ'!$A$2:$AA$475,MATCH($A115,'Miljövärden urval för publ'!$R$2:$R$476,0),2)),"",INDEX('Miljövärden urval för publ'!$A$2:$AA$475,MATCH($A115,'Miljövärden urval för publ'!$R$2:$R$476,0),2))</f>
        <v>Långshyttan</v>
      </c>
      <c r="D115">
        <f>IF(ISERROR(VLOOKUP($C115,'Miljövärden urval för publ'!$B$2:$H$490,MATCH(D$4,'Miljövärden urval för publ'!$B$2:$H$2,0),FALSE)),"",VLOOKUP($C115,'Miljövärden urval för publ'!$B$2:$H$490,MATCH(D$4,'Miljövärden urval för publ'!$B$2:$H$2,0),FALSE))</f>
        <v>0.20302999999999999</v>
      </c>
      <c r="E115">
        <f>IF(ISERROR(VLOOKUP($C115,'Miljövärden urval för publ'!$B$2:$H$490,MATCH(E$4,'Miljövärden urval för publ'!$B$2:$H$2,0),FALSE)),"",VLOOKUP($C115,'Miljövärden urval för publ'!$B$2:$H$490,MATCH(E$4,'Miljövärden urval för publ'!$B$2:$H$2,0),FALSE))</f>
        <v>43.908499999999997</v>
      </c>
      <c r="F115">
        <f>IF(ISERROR(VLOOKUP($C115,'Miljövärden urval för publ'!$B$2:$H$490,MATCH(F$4,'Miljövärden urval för publ'!$B$2:$H$2,0),FALSE)),"",VLOOKUP($C115,'Miljövärden urval för publ'!$B$2:$H$490,MATCH(F$4,'Miljövärden urval för publ'!$B$2:$H$2,0),FALSE))</f>
        <v>8.8590900000000001</v>
      </c>
      <c r="G115">
        <f>IF(ISERROR(VLOOKUP($C115,'Miljövärden urval för publ'!$B$2:$H$490,MATCH(G$4,'Miljövärden urval för publ'!$B$2:$H$2,0),FALSE)),"",VLOOKUP($C115,'Miljövärden urval för publ'!$B$2:$H$490,MATCH(G$4,'Miljövärden urval för publ'!$B$2:$H$2,0),FALSE))</f>
        <v>9.2432399999999998E-2</v>
      </c>
    </row>
    <row r="116" spans="1:7" x14ac:dyDescent="0.25">
      <c r="A116" s="20">
        <v>113</v>
      </c>
      <c r="B116" t="str">
        <f>IF(ISERROR(INDEX('Miljövärden urval för publ'!$A$2:$AA$475,MATCH($A116,'Miljövärden urval för publ'!$R$2:$R$476,0),1)),"",INDEX('Miljövärden urval för publ'!$A$2:$AA$475,MATCH($A116,'Miljövärden urval för publ'!$R$2:$R$476,0),1))</f>
        <v>Hedemora Energi AB</v>
      </c>
      <c r="C116" t="str">
        <f>IF(ISERROR(INDEX('Miljövärden urval för publ'!$A$2:$AA$475,MATCH($A116,'Miljövärden urval för publ'!$R$2:$R$476,0),2)),"",INDEX('Miljövärden urval för publ'!$A$2:$AA$475,MATCH($A116,'Miljövärden urval för publ'!$R$2:$R$476,0),2))</f>
        <v>St Skedvi</v>
      </c>
      <c r="D116">
        <f>IF(ISERROR(VLOOKUP($C116,'Miljövärden urval för publ'!$B$2:$H$490,MATCH(D$4,'Miljövärden urval för publ'!$B$2:$H$2,0),FALSE)),"",VLOOKUP($C116,'Miljövärden urval för publ'!$B$2:$H$490,MATCH(D$4,'Miljövärden urval för publ'!$B$2:$H$2,0),FALSE))</f>
        <v>0.165045</v>
      </c>
      <c r="E116">
        <f>IF(ISERROR(VLOOKUP($C116,'Miljövärden urval för publ'!$B$2:$H$490,MATCH(E$4,'Miljövärden urval för publ'!$B$2:$H$2,0),FALSE)),"",VLOOKUP($C116,'Miljövärden urval för publ'!$B$2:$H$490,MATCH(E$4,'Miljövärden urval för publ'!$B$2:$H$2,0),FALSE))</f>
        <v>36.195</v>
      </c>
      <c r="F116">
        <f>IF(ISERROR(VLOOKUP($C116,'Miljövärden urval för publ'!$B$2:$H$490,MATCH(F$4,'Miljövärden urval för publ'!$B$2:$H$2,0),FALSE)),"",VLOOKUP($C116,'Miljövärden urval för publ'!$B$2:$H$490,MATCH(F$4,'Miljövärden urval för publ'!$B$2:$H$2,0),FALSE))</f>
        <v>9.4097299999999997</v>
      </c>
      <c r="G116">
        <f>IF(ISERROR(VLOOKUP($C116,'Miljövärden urval för publ'!$B$2:$H$490,MATCH(G$4,'Miljövärden urval för publ'!$B$2:$H$2,0),FALSE)),"",VLOOKUP($C116,'Miljövärden urval för publ'!$B$2:$H$490,MATCH(G$4,'Miljövärden urval för publ'!$B$2:$H$2,0),FALSE))</f>
        <v>5.9201499999999997E-2</v>
      </c>
    </row>
    <row r="117" spans="1:7" x14ac:dyDescent="0.25">
      <c r="A117" s="20">
        <v>114</v>
      </c>
      <c r="B117" t="str">
        <f>IF(ISERROR(INDEX('Miljövärden urval för publ'!$A$2:$AA$475,MATCH($A117,'Miljövärden urval för publ'!$R$2:$R$476,0),1)),"",INDEX('Miljövärden urval för publ'!$A$2:$AA$475,MATCH($A117,'Miljövärden urval för publ'!$R$2:$R$476,0),1))</f>
        <v>Hedemora Energi AB</v>
      </c>
      <c r="C117" t="str">
        <f>IF(ISERROR(INDEX('Miljövärden urval för publ'!$A$2:$AA$475,MATCH($A117,'Miljövärden urval för publ'!$R$2:$R$476,0),2)),"",INDEX('Miljövärden urval för publ'!$A$2:$AA$475,MATCH($A117,'Miljövärden urval för publ'!$R$2:$R$476,0),2))</f>
        <v>Säter</v>
      </c>
      <c r="D117">
        <f>IF(ISERROR(VLOOKUP($C117,'Miljövärden urval för publ'!$B$2:$H$490,MATCH(D$4,'Miljövärden urval för publ'!$B$2:$H$2,0),FALSE)),"",VLOOKUP($C117,'Miljövärden urval för publ'!$B$2:$H$490,MATCH(D$4,'Miljövärden urval för publ'!$B$2:$H$2,0),FALSE))</f>
        <v>0.104463</v>
      </c>
      <c r="E117">
        <f>IF(ISERROR(VLOOKUP($C117,'Miljövärden urval för publ'!$B$2:$H$490,MATCH(E$4,'Miljövärden urval för publ'!$B$2:$H$2,0),FALSE)),"",VLOOKUP($C117,'Miljövärden urval för publ'!$B$2:$H$490,MATCH(E$4,'Miljövärden urval för publ'!$B$2:$H$2,0),FALSE))</f>
        <v>24.608499999999999</v>
      </c>
      <c r="F117">
        <f>IF(ISERROR(VLOOKUP($C117,'Miljövärden urval för publ'!$B$2:$H$490,MATCH(F$4,'Miljövärden urval för publ'!$B$2:$H$2,0),FALSE)),"",VLOOKUP($C117,'Miljövärden urval för publ'!$B$2:$H$490,MATCH(F$4,'Miljövärden urval för publ'!$B$2:$H$2,0),FALSE))</f>
        <v>7.9336099999999998</v>
      </c>
      <c r="G117">
        <f>IF(ISERROR(VLOOKUP($C117,'Miljövärden urval för publ'!$B$2:$H$490,MATCH(G$4,'Miljövärden urval för publ'!$B$2:$H$2,0),FALSE)),"",VLOOKUP($C117,'Miljövärden urval för publ'!$B$2:$H$490,MATCH(G$4,'Miljövärden urval för publ'!$B$2:$H$2,0),FALSE))</f>
        <v>4.0586799999999999E-2</v>
      </c>
    </row>
    <row r="118" spans="1:7" x14ac:dyDescent="0.25">
      <c r="A118" s="20">
        <v>115</v>
      </c>
      <c r="B118" t="str">
        <f>IF(ISERROR(INDEX('Miljövärden urval för publ'!$A$2:$AA$475,MATCH($A118,'Miljövärden urval för publ'!$R$2:$R$476,0),1)),"",INDEX('Miljövärden urval för publ'!$A$2:$AA$475,MATCH($A118,'Miljövärden urval för publ'!$R$2:$R$476,0),1))</f>
        <v>Hjo Energi AB</v>
      </c>
      <c r="C118" t="str">
        <f>IF(ISERROR(INDEX('Miljövärden urval för publ'!$A$2:$AA$475,MATCH($A118,'Miljövärden urval för publ'!$R$2:$R$476,0),2)),"",INDEX('Miljövärden urval för publ'!$A$2:$AA$475,MATCH($A118,'Miljövärden urval för publ'!$R$2:$R$476,0),2))</f>
        <v>Hjo</v>
      </c>
      <c r="D118">
        <f>IF(ISERROR(VLOOKUP($C118,'Miljövärden urval för publ'!$B$2:$H$490,MATCH(D$4,'Miljövärden urval för publ'!$B$2:$H$2,0),FALSE)),"",VLOOKUP($C118,'Miljövärden urval för publ'!$B$2:$H$490,MATCH(D$4,'Miljövärden urval för publ'!$B$2:$H$2,0),FALSE))</f>
        <v>8.1534099999999998E-2</v>
      </c>
      <c r="E118">
        <f>IF(ISERROR(VLOOKUP($C118,'Miljövärden urval för publ'!$B$2:$H$490,MATCH(E$4,'Miljövärden urval för publ'!$B$2:$H$2,0),FALSE)),"",VLOOKUP($C118,'Miljövärden urval för publ'!$B$2:$H$490,MATCH(E$4,'Miljövärden urval för publ'!$B$2:$H$2,0),FALSE))</f>
        <v>14.3102</v>
      </c>
      <c r="F118">
        <f>IF(ISERROR(VLOOKUP($C118,'Miljövärden urval för publ'!$B$2:$H$490,MATCH(F$4,'Miljövärden urval för publ'!$B$2:$H$2,0),FALSE)),"",VLOOKUP($C118,'Miljövärden urval för publ'!$B$2:$H$490,MATCH(F$4,'Miljövärden urval för publ'!$B$2:$H$2,0),FALSE))</f>
        <v>9.2549200000000003</v>
      </c>
      <c r="G118">
        <f>IF(ISERROR(VLOOKUP($C118,'Miljövärden urval för publ'!$B$2:$H$490,MATCH(G$4,'Miljövärden urval för publ'!$B$2:$H$2,0),FALSE)),"",VLOOKUP($C118,'Miljövärden urval för publ'!$B$2:$H$490,MATCH(G$4,'Miljövärden urval för publ'!$B$2:$H$2,0),FALSE))</f>
        <v>6.32951E-3</v>
      </c>
    </row>
    <row r="119" spans="1:7" x14ac:dyDescent="0.25">
      <c r="A119" s="20">
        <v>116</v>
      </c>
      <c r="B119" t="str">
        <f>IF(ISERROR(INDEX('Miljövärden urval för publ'!$A$2:$AA$475,MATCH($A119,'Miljövärden urval för publ'!$R$2:$R$476,0),1)),"",INDEX('Miljövärden urval för publ'!$A$2:$AA$475,MATCH($A119,'Miljövärden urval för publ'!$R$2:$R$476,0),1))</f>
        <v>Härnösand Energi &amp; Miljö AB</v>
      </c>
      <c r="C119" t="str">
        <f>IF(ISERROR(INDEX('Miljövärden urval för publ'!$A$2:$AA$475,MATCH($A119,'Miljövärden urval för publ'!$R$2:$R$476,0),2)),"",INDEX('Miljövärden urval för publ'!$A$2:$AA$475,MATCH($A119,'Miljövärden urval för publ'!$R$2:$R$476,0),2))</f>
        <v>Härnösand</v>
      </c>
      <c r="D119">
        <f>IF(ISERROR(VLOOKUP($C119,'Miljövärden urval för publ'!$B$2:$H$490,MATCH(D$4,'Miljövärden urval för publ'!$B$2:$H$2,0),FALSE)),"",VLOOKUP($C119,'Miljövärden urval för publ'!$B$2:$H$490,MATCH(D$4,'Miljövärden urval för publ'!$B$2:$H$2,0),FALSE))</f>
        <v>0.14410800000000001</v>
      </c>
      <c r="E119">
        <f>IF(ISERROR(VLOOKUP($C119,'Miljövärden urval för publ'!$B$2:$H$490,MATCH(E$4,'Miljövärden urval för publ'!$B$2:$H$2,0),FALSE)),"",VLOOKUP($C119,'Miljövärden urval för publ'!$B$2:$H$490,MATCH(E$4,'Miljövärden urval för publ'!$B$2:$H$2,0),FALSE))</f>
        <v>52.503500000000003</v>
      </c>
      <c r="F119">
        <f>IF(ISERROR(VLOOKUP($C119,'Miljövärden urval för publ'!$B$2:$H$490,MATCH(F$4,'Miljövärden urval för publ'!$B$2:$H$2,0),FALSE)),"",VLOOKUP($C119,'Miljövärden urval för publ'!$B$2:$H$490,MATCH(F$4,'Miljövärden urval för publ'!$B$2:$H$2,0),FALSE))</f>
        <v>8.8997799999999998</v>
      </c>
      <c r="G119">
        <f>IF(ISERROR(VLOOKUP($C119,'Miljövärden urval för publ'!$B$2:$H$490,MATCH(G$4,'Miljövärden urval för publ'!$B$2:$H$2,0),FALSE)),"",VLOOKUP($C119,'Miljövärden urval för publ'!$B$2:$H$490,MATCH(G$4,'Miljövärden urval för publ'!$B$2:$H$2,0),FALSE))</f>
        <v>2.89771E-3</v>
      </c>
    </row>
    <row r="120" spans="1:7" x14ac:dyDescent="0.25">
      <c r="A120" s="20">
        <v>117</v>
      </c>
      <c r="B120" t="str">
        <f>IF(ISERROR(INDEX('Miljövärden urval för publ'!$A$2:$AA$475,MATCH($A120,'Miljövärden urval för publ'!$R$2:$R$476,0),1)),"",INDEX('Miljövärden urval för publ'!$A$2:$AA$475,MATCH($A120,'Miljövärden urval för publ'!$R$2:$R$476,0),1))</f>
        <v>Hässleholm Miljö AB</v>
      </c>
      <c r="C120" t="str">
        <f>IF(ISERROR(INDEX('Miljövärden urval för publ'!$A$2:$AA$475,MATCH($A120,'Miljövärden urval för publ'!$R$2:$R$476,0),2)),"",INDEX('Miljövärden urval för publ'!$A$2:$AA$475,MATCH($A120,'Miljövärden urval för publ'!$R$2:$R$476,0),2))</f>
        <v>Hässleholm</v>
      </c>
      <c r="D120">
        <f>IF(ISERROR(VLOOKUP($C120,'Miljövärden urval för publ'!$B$2:$H$490,MATCH(D$4,'Miljövärden urval för publ'!$B$2:$H$2,0),FALSE)),"",VLOOKUP($C120,'Miljövärden urval för publ'!$B$2:$H$490,MATCH(D$4,'Miljövärden urval för publ'!$B$2:$H$2,0),FALSE))</f>
        <v>0.15854199999999999</v>
      </c>
      <c r="E120">
        <f>IF(ISERROR(VLOOKUP($C120,'Miljövärden urval för publ'!$B$2:$H$490,MATCH(E$4,'Miljövärden urval för publ'!$B$2:$H$2,0),FALSE)),"",VLOOKUP($C120,'Miljövärden urval för publ'!$B$2:$H$490,MATCH(E$4,'Miljövärden urval för publ'!$B$2:$H$2,0),FALSE))</f>
        <v>85.091200000000001</v>
      </c>
      <c r="F120">
        <f>IF(ISERROR(VLOOKUP($C120,'Miljövärden urval för publ'!$B$2:$H$490,MATCH(F$4,'Miljövärden urval för publ'!$B$2:$H$2,0),FALSE)),"",VLOOKUP($C120,'Miljövärden urval för publ'!$B$2:$H$490,MATCH(F$4,'Miljövärden urval för publ'!$B$2:$H$2,0),FALSE))</f>
        <v>6.0049099999999997</v>
      </c>
      <c r="G120">
        <f>IF(ISERROR(VLOOKUP($C120,'Miljövärden urval för publ'!$B$2:$H$490,MATCH(G$4,'Miljövärden urval för publ'!$B$2:$H$2,0),FALSE)),"",VLOOKUP($C120,'Miljövärden urval för publ'!$B$2:$H$490,MATCH(G$4,'Miljövärden urval för publ'!$B$2:$H$2,0),FALSE))</f>
        <v>2.0854999999999999E-2</v>
      </c>
    </row>
    <row r="121" spans="1:7" x14ac:dyDescent="0.25">
      <c r="A121" s="20">
        <v>118</v>
      </c>
      <c r="B121" t="str">
        <f>IF(ISERROR(INDEX('Miljövärden urval för publ'!$A$2:$AA$475,MATCH($A121,'Miljövärden urval för publ'!$R$2:$R$476,0),1)),"",INDEX('Miljövärden urval för publ'!$A$2:$AA$475,MATCH($A121,'Miljövärden urval för publ'!$R$2:$R$476,0),1))</f>
        <v>Hässleholm Miljö AB</v>
      </c>
      <c r="C121" t="str">
        <f>IF(ISERROR(INDEX('Miljövärden urval för publ'!$A$2:$AA$475,MATCH($A121,'Miljövärden urval för publ'!$R$2:$R$476,0),2)),"",INDEX('Miljövärden urval för publ'!$A$2:$AA$475,MATCH($A121,'Miljövärden urval för publ'!$R$2:$R$476,0),2))</f>
        <v>Tyringe</v>
      </c>
      <c r="D121">
        <f>IF(ISERROR(VLOOKUP($C121,'Miljövärden urval för publ'!$B$2:$H$490,MATCH(D$4,'Miljövärden urval för publ'!$B$2:$H$2,0),FALSE)),"",VLOOKUP($C121,'Miljövärden urval för publ'!$B$2:$H$490,MATCH(D$4,'Miljövärden urval för publ'!$B$2:$H$2,0),FALSE))</f>
        <v>0.13395899999999999</v>
      </c>
      <c r="E121">
        <f>IF(ISERROR(VLOOKUP($C121,'Miljövärden urval för publ'!$B$2:$H$490,MATCH(E$4,'Miljövärden urval för publ'!$B$2:$H$2,0),FALSE)),"",VLOOKUP($C121,'Miljövärden urval för publ'!$B$2:$H$490,MATCH(E$4,'Miljövärden urval för publ'!$B$2:$H$2,0),FALSE))</f>
        <v>26.605399999999999</v>
      </c>
      <c r="F121">
        <f>IF(ISERROR(VLOOKUP($C121,'Miljövärden urval för publ'!$B$2:$H$490,MATCH(F$4,'Miljövärden urval för publ'!$B$2:$H$2,0),FALSE)),"",VLOOKUP($C121,'Miljövärden urval för publ'!$B$2:$H$490,MATCH(F$4,'Miljövärden urval för publ'!$B$2:$H$2,0),FALSE))</f>
        <v>9.7289899999999996</v>
      </c>
      <c r="G121">
        <f>IF(ISERROR(VLOOKUP($C121,'Miljövärden urval för publ'!$B$2:$H$490,MATCH(G$4,'Miljövärden urval för publ'!$B$2:$H$2,0),FALSE)),"",VLOOKUP($C121,'Miljövärden urval för publ'!$B$2:$H$490,MATCH(G$4,'Miljövärden urval för publ'!$B$2:$H$2,0),FALSE))</f>
        <v>1.5765600000000001E-2</v>
      </c>
    </row>
    <row r="122" spans="1:7" x14ac:dyDescent="0.25">
      <c r="A122" s="20">
        <v>119</v>
      </c>
      <c r="B122" t="str">
        <f>IF(ISERROR(INDEX('Miljövärden urval för publ'!$A$2:$AA$475,MATCH($A122,'Miljövärden urval för publ'!$R$2:$R$476,0),1)),"",INDEX('Miljövärden urval för publ'!$A$2:$AA$475,MATCH($A122,'Miljövärden urval för publ'!$R$2:$R$476,0),1))</f>
        <v>Höganäs Energi AB</v>
      </c>
      <c r="C122" t="str">
        <f>IF(ISERROR(INDEX('Miljövärden urval för publ'!$A$2:$AA$475,MATCH($A122,'Miljövärden urval för publ'!$R$2:$R$476,0),2)),"",INDEX('Miljövärden urval för publ'!$A$2:$AA$475,MATCH($A122,'Miljövärden urval för publ'!$R$2:$R$476,0),2))</f>
        <v>Höganäs</v>
      </c>
      <c r="D122">
        <f>IF(ISERROR(VLOOKUP($C122,'Miljövärden urval för publ'!$B$2:$H$490,MATCH(D$4,'Miljövärden urval för publ'!$B$2:$H$2,0),FALSE)),"",VLOOKUP($C122,'Miljövärden urval för publ'!$B$2:$H$490,MATCH(D$4,'Miljövärden urval för publ'!$B$2:$H$2,0),FALSE))</f>
        <v>3.7888100000000001E-2</v>
      </c>
      <c r="E122">
        <f>IF(ISERROR(VLOOKUP($C122,'Miljövärden urval för publ'!$B$2:$H$490,MATCH(E$4,'Miljövärden urval för publ'!$B$2:$H$2,0),FALSE)),"",VLOOKUP($C122,'Miljövärden urval för publ'!$B$2:$H$490,MATCH(E$4,'Miljövärden urval för publ'!$B$2:$H$2,0),FALSE))</f>
        <v>5.39635</v>
      </c>
      <c r="F122">
        <f>IF(ISERROR(VLOOKUP($C122,'Miljövärden urval för publ'!$B$2:$H$490,MATCH(F$4,'Miljövärden urval för publ'!$B$2:$H$2,0),FALSE)),"",VLOOKUP($C122,'Miljövärden urval för publ'!$B$2:$H$490,MATCH(F$4,'Miljövärden urval för publ'!$B$2:$H$2,0),FALSE))</f>
        <v>1.3362799999999999</v>
      </c>
      <c r="G122">
        <f>IF(ISERROR(VLOOKUP($C122,'Miljövärden urval för publ'!$B$2:$H$490,MATCH(G$4,'Miljövärden urval för publ'!$B$2:$H$2,0),FALSE)),"",VLOOKUP($C122,'Miljövärden urval för publ'!$B$2:$H$490,MATCH(G$4,'Miljövärden urval för publ'!$B$2:$H$2,0),FALSE))</f>
        <v>1.4722799999999999E-2</v>
      </c>
    </row>
    <row r="123" spans="1:7" x14ac:dyDescent="0.25">
      <c r="A123" s="20">
        <v>120</v>
      </c>
      <c r="B123" t="str">
        <f>IF(ISERROR(INDEX('Miljövärden urval för publ'!$A$2:$AA$475,MATCH($A123,'Miljövärden urval för publ'!$R$2:$R$476,0),1)),"",INDEX('Miljövärden urval för publ'!$A$2:$AA$475,MATCH($A123,'Miljövärden urval för publ'!$R$2:$R$476,0),1))</f>
        <v>Jokkmokks Värmeverk AB</v>
      </c>
      <c r="C123" t="str">
        <f>IF(ISERROR(INDEX('Miljövärden urval för publ'!$A$2:$AA$475,MATCH($A123,'Miljövärden urval för publ'!$R$2:$R$476,0),2)),"",INDEX('Miljövärden urval för publ'!$A$2:$AA$475,MATCH($A123,'Miljövärden urval för publ'!$R$2:$R$476,0),2))</f>
        <v>Jokkmokk</v>
      </c>
      <c r="D123">
        <f>IF(ISERROR(VLOOKUP($C123,'Miljövärden urval för publ'!$B$2:$H$490,MATCH(D$4,'Miljövärden urval för publ'!$B$2:$H$2,0),FALSE)),"",VLOOKUP($C123,'Miljövärden urval för publ'!$B$2:$H$490,MATCH(D$4,'Miljövärden urval för publ'!$B$2:$H$2,0),FALSE))</f>
        <v>0.103286</v>
      </c>
      <c r="E123">
        <f>IF(ISERROR(VLOOKUP($C123,'Miljövärden urval för publ'!$B$2:$H$490,MATCH(E$4,'Miljövärden urval för publ'!$B$2:$H$2,0),FALSE)),"",VLOOKUP($C123,'Miljövärden urval för publ'!$B$2:$H$490,MATCH(E$4,'Miljövärden urval för publ'!$B$2:$H$2,0),FALSE))</f>
        <v>12.0181</v>
      </c>
      <c r="F123">
        <f>IF(ISERROR(VLOOKUP($C123,'Miljövärden urval för publ'!$B$2:$H$490,MATCH(F$4,'Miljövärden urval för publ'!$B$2:$H$2,0),FALSE)),"",VLOOKUP($C123,'Miljövärden urval för publ'!$B$2:$H$490,MATCH(F$4,'Miljövärden urval för publ'!$B$2:$H$2,0),FALSE))</f>
        <v>10.0398</v>
      </c>
      <c r="G123">
        <f>IF(ISERROR(VLOOKUP($C123,'Miljövärden urval för publ'!$B$2:$H$490,MATCH(G$4,'Miljövärden urval för publ'!$B$2:$H$2,0),FALSE)),"",VLOOKUP($C123,'Miljövärden urval för publ'!$B$2:$H$490,MATCH(G$4,'Miljövärden urval för publ'!$B$2:$H$2,0),FALSE))</f>
        <v>2.1063700000000002E-3</v>
      </c>
    </row>
    <row r="124" spans="1:7" x14ac:dyDescent="0.25">
      <c r="A124" s="20">
        <v>121</v>
      </c>
      <c r="B124" t="str">
        <f>IF(ISERROR(INDEX('Miljövärden urval för publ'!$A$2:$AA$475,MATCH($A124,'Miljövärden urval för publ'!$R$2:$R$476,0),1)),"",INDEX('Miljövärden urval för publ'!$A$2:$AA$475,MATCH($A124,'Miljövärden urval för publ'!$R$2:$R$476,0),1))</f>
        <v>Jämtkraft AB</v>
      </c>
      <c r="C124" t="str">
        <f>IF(ISERROR(INDEX('Miljövärden urval för publ'!$A$2:$AA$475,MATCH($A124,'Miljövärden urval för publ'!$R$2:$R$476,0),2)),"",INDEX('Miljövärden urval för publ'!$A$2:$AA$475,MATCH($A124,'Miljövärden urval för publ'!$R$2:$R$476,0),2))</f>
        <v>Krokom</v>
      </c>
      <c r="D124">
        <f>IF(ISERROR(VLOOKUP($C124,'Miljövärden urval för publ'!$B$2:$H$490,MATCH(D$4,'Miljövärden urval för publ'!$B$2:$H$2,0),FALSE)),"",VLOOKUP($C124,'Miljövärden urval för publ'!$B$2:$H$490,MATCH(D$4,'Miljövärden urval för publ'!$B$2:$H$2,0),FALSE))</f>
        <v>0.25388500000000003</v>
      </c>
      <c r="E124">
        <f>IF(ISERROR(VLOOKUP($C124,'Miljövärden urval för publ'!$B$2:$H$490,MATCH(E$4,'Miljövärden urval för publ'!$B$2:$H$2,0),FALSE)),"",VLOOKUP($C124,'Miljövärden urval för publ'!$B$2:$H$490,MATCH(E$4,'Miljövärden urval för publ'!$B$2:$H$2,0),FALSE))</f>
        <v>16.573699999999999</v>
      </c>
      <c r="F124">
        <f>IF(ISERROR(VLOOKUP($C124,'Miljövärden urval för publ'!$B$2:$H$490,MATCH(F$4,'Miljövärden urval för publ'!$B$2:$H$2,0),FALSE)),"",VLOOKUP($C124,'Miljövärden urval för publ'!$B$2:$H$490,MATCH(F$4,'Miljövärden urval för publ'!$B$2:$H$2,0),FALSE))</f>
        <v>11.498100000000001</v>
      </c>
      <c r="G124">
        <f>IF(ISERROR(VLOOKUP($C124,'Miljövärden urval för publ'!$B$2:$H$490,MATCH(G$4,'Miljövärden urval för publ'!$B$2:$H$2,0),FALSE)),"",VLOOKUP($C124,'Miljövärden urval för publ'!$B$2:$H$490,MATCH(G$4,'Miljövärden urval för publ'!$B$2:$H$2,0),FALSE))</f>
        <v>1.6153000000000001E-2</v>
      </c>
    </row>
    <row r="125" spans="1:7" x14ac:dyDescent="0.25">
      <c r="A125" s="20">
        <v>122</v>
      </c>
      <c r="B125" t="str">
        <f>IF(ISERROR(INDEX('Miljövärden urval för publ'!$A$2:$AA$475,MATCH($A125,'Miljövärden urval för publ'!$R$2:$R$476,0),1)),"",INDEX('Miljövärden urval för publ'!$A$2:$AA$475,MATCH($A125,'Miljövärden urval för publ'!$R$2:$R$476,0),1))</f>
        <v>Jämtkraft AB</v>
      </c>
      <c r="C125" t="str">
        <f>IF(ISERROR(INDEX('Miljövärden urval för publ'!$A$2:$AA$475,MATCH($A125,'Miljövärden urval för publ'!$R$2:$R$476,0),2)),"",INDEX('Miljövärden urval för publ'!$A$2:$AA$475,MATCH($A125,'Miljövärden urval för publ'!$R$2:$R$476,0),2))</f>
        <v>Åre</v>
      </c>
      <c r="D125">
        <f>IF(ISERROR(VLOOKUP($C125,'Miljövärden urval för publ'!$B$2:$H$490,MATCH(D$4,'Miljövärden urval för publ'!$B$2:$H$2,0),FALSE)),"",VLOOKUP($C125,'Miljövärden urval för publ'!$B$2:$H$490,MATCH(D$4,'Miljövärden urval för publ'!$B$2:$H$2,0),FALSE))</f>
        <v>0.22863600000000001</v>
      </c>
      <c r="E125">
        <f>IF(ISERROR(VLOOKUP($C125,'Miljövärden urval för publ'!$B$2:$H$490,MATCH(E$4,'Miljövärden urval för publ'!$B$2:$H$2,0),FALSE)),"",VLOOKUP($C125,'Miljövärden urval för publ'!$B$2:$H$490,MATCH(E$4,'Miljövärden urval för publ'!$B$2:$H$2,0),FALSE))</f>
        <v>27.376100000000001</v>
      </c>
      <c r="F125">
        <f>IF(ISERROR(VLOOKUP($C125,'Miljövärden urval för publ'!$B$2:$H$490,MATCH(F$4,'Miljövärden urval för publ'!$B$2:$H$2,0),FALSE)),"",VLOOKUP($C125,'Miljövärden urval för publ'!$B$2:$H$490,MATCH(F$4,'Miljövärden urval för publ'!$B$2:$H$2,0),FALSE))</f>
        <v>12.2639</v>
      </c>
      <c r="G125">
        <f>IF(ISERROR(VLOOKUP($C125,'Miljövärden urval för publ'!$B$2:$H$490,MATCH(G$4,'Miljövärden urval för publ'!$B$2:$H$2,0),FALSE)),"",VLOOKUP($C125,'Miljövärden urval för publ'!$B$2:$H$490,MATCH(G$4,'Miljövärden urval för publ'!$B$2:$H$2,0),FALSE))</f>
        <v>3.4463599999999997E-2</v>
      </c>
    </row>
    <row r="126" spans="1:7" x14ac:dyDescent="0.25">
      <c r="A126" s="20">
        <v>123</v>
      </c>
      <c r="B126" t="str">
        <f>IF(ISERROR(INDEX('Miljövärden urval för publ'!$A$2:$AA$475,MATCH($A126,'Miljövärden urval för publ'!$R$2:$R$476,0),1)),"",INDEX('Miljövärden urval för publ'!$A$2:$AA$475,MATCH($A126,'Miljövärden urval för publ'!$R$2:$R$476,0),1))</f>
        <v>Jämtkraft AB</v>
      </c>
      <c r="C126" t="str">
        <f>IF(ISERROR(INDEX('Miljövärden urval för publ'!$A$2:$AA$475,MATCH($A126,'Miljövärden urval för publ'!$R$2:$R$476,0),2)),"",INDEX('Miljövärden urval för publ'!$A$2:$AA$475,MATCH($A126,'Miljövärden urval för publ'!$R$2:$R$476,0),2))</f>
        <v>Östersund</v>
      </c>
      <c r="D126">
        <f>IF(ISERROR(VLOOKUP($C126,'Miljövärden urval för publ'!$B$2:$H$490,MATCH(D$4,'Miljövärden urval för publ'!$B$2:$H$2,0),FALSE)),"",VLOOKUP($C126,'Miljövärden urval för publ'!$B$2:$H$490,MATCH(D$4,'Miljövärden urval för publ'!$B$2:$H$2,0),FALSE))</f>
        <v>0.1477</v>
      </c>
      <c r="E126">
        <f>IF(ISERROR(VLOOKUP($C126,'Miljövärden urval för publ'!$B$2:$H$490,MATCH(E$4,'Miljövärden urval för publ'!$B$2:$H$2,0),FALSE)),"",VLOOKUP($C126,'Miljövärden urval för publ'!$B$2:$H$490,MATCH(E$4,'Miljövärden urval för publ'!$B$2:$H$2,0),FALSE))</f>
        <v>27.011099999999999</v>
      </c>
      <c r="F126">
        <f>IF(ISERROR(VLOOKUP($C126,'Miljövärden urval för publ'!$B$2:$H$490,MATCH(F$4,'Miljövärden urval för publ'!$B$2:$H$2,0),FALSE)),"",VLOOKUP($C126,'Miljövärden urval för publ'!$B$2:$H$490,MATCH(F$4,'Miljövärden urval för publ'!$B$2:$H$2,0),FALSE))</f>
        <v>6.2384700000000004</v>
      </c>
      <c r="G126">
        <f>IF(ISERROR(VLOOKUP($C126,'Miljövärden urval för publ'!$B$2:$H$490,MATCH(G$4,'Miljövärden urval för publ'!$B$2:$H$2,0),FALSE)),"",VLOOKUP($C126,'Miljövärden urval för publ'!$B$2:$H$490,MATCH(G$4,'Miljövärden urval för publ'!$B$2:$H$2,0),FALSE))</f>
        <v>2.7365900000000001E-3</v>
      </c>
    </row>
    <row r="127" spans="1:7" x14ac:dyDescent="0.25">
      <c r="A127" s="20">
        <v>124</v>
      </c>
      <c r="B127" t="str">
        <f>IF(ISERROR(INDEX('Miljövärden urval för publ'!$A$2:$AA$475,MATCH($A127,'Miljövärden urval för publ'!$R$2:$R$476,0),1)),"",INDEX('Miljövärden urval för publ'!$A$2:$AA$475,MATCH($A127,'Miljövärden urval för publ'!$R$2:$R$476,0),1))</f>
        <v>Jönköping Energi AB</v>
      </c>
      <c r="C127" t="str">
        <f>IF(ISERROR(INDEX('Miljövärden urval för publ'!$A$2:$AA$475,MATCH($A127,'Miljövärden urval för publ'!$R$2:$R$476,0),2)),"",INDEX('Miljövärden urval för publ'!$A$2:$AA$475,MATCH($A127,'Miljövärden urval för publ'!$R$2:$R$476,0),2))</f>
        <v>Gränna</v>
      </c>
      <c r="D127">
        <f>IF(ISERROR(VLOOKUP($C127,'Miljövärden urval för publ'!$B$2:$H$490,MATCH(D$4,'Miljövärden urval för publ'!$B$2:$H$2,0),FALSE)),"",VLOOKUP($C127,'Miljövärden urval för publ'!$B$2:$H$490,MATCH(D$4,'Miljövärden urval för publ'!$B$2:$H$2,0),FALSE))</f>
        <v>0.116948</v>
      </c>
      <c r="E127">
        <f>IF(ISERROR(VLOOKUP($C127,'Miljövärden urval för publ'!$B$2:$H$490,MATCH(E$4,'Miljövärden urval för publ'!$B$2:$H$2,0),FALSE)),"",VLOOKUP($C127,'Miljövärden urval för publ'!$B$2:$H$490,MATCH(E$4,'Miljövärden urval för publ'!$B$2:$H$2,0),FALSE))</f>
        <v>20.646799999999999</v>
      </c>
      <c r="F127">
        <f>IF(ISERROR(VLOOKUP($C127,'Miljövärden urval för publ'!$B$2:$H$490,MATCH(F$4,'Miljövärden urval för publ'!$B$2:$H$2,0),FALSE)),"",VLOOKUP($C127,'Miljövärden urval för publ'!$B$2:$H$490,MATCH(F$4,'Miljövärden urval för publ'!$B$2:$H$2,0),FALSE))</f>
        <v>9.09633</v>
      </c>
      <c r="G127">
        <f>IF(ISERROR(VLOOKUP($C127,'Miljövärden urval för publ'!$B$2:$H$490,MATCH(G$4,'Miljövärden urval för publ'!$B$2:$H$2,0),FALSE)),"",VLOOKUP($C127,'Miljövärden urval för publ'!$B$2:$H$490,MATCH(G$4,'Miljövärden urval för publ'!$B$2:$H$2,0),FALSE))</f>
        <v>2.55014E-2</v>
      </c>
    </row>
    <row r="128" spans="1:7" x14ac:dyDescent="0.25">
      <c r="A128" s="20">
        <v>125</v>
      </c>
      <c r="B128" t="str">
        <f>IF(ISERROR(INDEX('Miljövärden urval för publ'!$A$2:$AA$475,MATCH($A128,'Miljövärden urval för publ'!$R$2:$R$476,0),1)),"",INDEX('Miljövärden urval för publ'!$A$2:$AA$475,MATCH($A128,'Miljövärden urval för publ'!$R$2:$R$476,0),1))</f>
        <v>Jönköping Energi AB</v>
      </c>
      <c r="C128" t="str">
        <f>IF(ISERROR(INDEX('Miljövärden urval för publ'!$A$2:$AA$475,MATCH($A128,'Miljövärden urval för publ'!$R$2:$R$476,0),2)),"",INDEX('Miljövärden urval för publ'!$A$2:$AA$475,MATCH($A128,'Miljövärden urval för publ'!$R$2:$R$476,0),2))</f>
        <v>Jönköping</v>
      </c>
      <c r="D128">
        <f>IF(ISERROR(VLOOKUP($C128,'Miljövärden urval för publ'!$B$2:$H$490,MATCH(D$4,'Miljövärden urval för publ'!$B$2:$H$2,0),FALSE)),"",VLOOKUP($C128,'Miljövärden urval för publ'!$B$2:$H$490,MATCH(D$4,'Miljövärden urval för publ'!$B$2:$H$2,0),FALSE))</f>
        <v>0.14022999999999999</v>
      </c>
      <c r="E128">
        <f>IF(ISERROR(VLOOKUP($C128,'Miljövärden urval för publ'!$B$2:$H$490,MATCH(E$4,'Miljövärden urval för publ'!$B$2:$H$2,0),FALSE)),"",VLOOKUP($C128,'Miljövärden urval för publ'!$B$2:$H$490,MATCH(E$4,'Miljövärden urval för publ'!$B$2:$H$2,0),FALSE))</f>
        <v>55.465200000000003</v>
      </c>
      <c r="F128">
        <f>IF(ISERROR(VLOOKUP($C128,'Miljövärden urval för publ'!$B$2:$H$490,MATCH(F$4,'Miljövärden urval för publ'!$B$2:$H$2,0),FALSE)),"",VLOOKUP($C128,'Miljövärden urval för publ'!$B$2:$H$490,MATCH(F$4,'Miljövärden urval för publ'!$B$2:$H$2,0),FALSE))</f>
        <v>5.3201000000000001</v>
      </c>
      <c r="G128">
        <f>IF(ISERROR(VLOOKUP($C128,'Miljövärden urval för publ'!$B$2:$H$490,MATCH(G$4,'Miljövärden urval för publ'!$B$2:$H$2,0),FALSE)),"",VLOOKUP($C128,'Miljövärden urval för publ'!$B$2:$H$490,MATCH(G$4,'Miljövärden urval för publ'!$B$2:$H$2,0),FALSE))</f>
        <v>3.6797499999999997E-2</v>
      </c>
    </row>
    <row r="129" spans="1:7" x14ac:dyDescent="0.25">
      <c r="A129" s="20">
        <v>126</v>
      </c>
      <c r="B129" t="str">
        <f>IF(ISERROR(INDEX('Miljövärden urval för publ'!$A$2:$AA$475,MATCH($A129,'Miljövärden urval för publ'!$R$2:$R$476,0),1)),"",INDEX('Miljövärden urval för publ'!$A$2:$AA$475,MATCH($A129,'Miljövärden urval för publ'!$R$2:$R$476,0),1))</f>
        <v>Jönköping Energi AB</v>
      </c>
      <c r="C129" t="str">
        <f>IF(ISERROR(INDEX('Miljövärden urval för publ'!$A$2:$AA$475,MATCH($A129,'Miljövärden urval för publ'!$R$2:$R$476,0),2)),"",INDEX('Miljövärden urval för publ'!$A$2:$AA$475,MATCH($A129,'Miljövärden urval för publ'!$R$2:$R$476,0),2))</f>
        <v>Stensholm</v>
      </c>
      <c r="D129">
        <f>IF(ISERROR(VLOOKUP($C129,'Miljövärden urval för publ'!$B$2:$H$490,MATCH(D$4,'Miljövärden urval för publ'!$B$2:$H$2,0),FALSE)),"",VLOOKUP($C129,'Miljövärden urval för publ'!$B$2:$H$490,MATCH(D$4,'Miljövärden urval för publ'!$B$2:$H$2,0),FALSE))</f>
        <v>0.16312499999999999</v>
      </c>
      <c r="E129">
        <f>IF(ISERROR(VLOOKUP($C129,'Miljövärden urval för publ'!$B$2:$H$490,MATCH(E$4,'Miljövärden urval för publ'!$B$2:$H$2,0),FALSE)),"",VLOOKUP($C129,'Miljövärden urval för publ'!$B$2:$H$490,MATCH(E$4,'Miljövärden urval för publ'!$B$2:$H$2,0),FALSE))</f>
        <v>12.2278</v>
      </c>
      <c r="F129">
        <f>IF(ISERROR(VLOOKUP($C129,'Miljövärden urval för publ'!$B$2:$H$490,MATCH(F$4,'Miljövärden urval för publ'!$B$2:$H$2,0),FALSE)),"",VLOOKUP($C129,'Miljövärden urval för publ'!$B$2:$H$490,MATCH(F$4,'Miljövärden urval för publ'!$B$2:$H$2,0),FALSE))</f>
        <v>14.2262</v>
      </c>
      <c r="G129">
        <f>IF(ISERROR(VLOOKUP($C129,'Miljövärden urval för publ'!$B$2:$H$490,MATCH(G$4,'Miljövärden urval för publ'!$B$2:$H$2,0),FALSE)),"",VLOOKUP($C129,'Miljövärden urval för publ'!$B$2:$H$490,MATCH(G$4,'Miljövärden urval för publ'!$B$2:$H$2,0),FALSE))</f>
        <v>2.0524199999999999E-2</v>
      </c>
    </row>
    <row r="130" spans="1:7" x14ac:dyDescent="0.25">
      <c r="A130" s="20">
        <v>127</v>
      </c>
      <c r="B130" t="str">
        <f>IF(ISERROR(INDEX('Miljövärden urval för publ'!$A$2:$AA$475,MATCH($A130,'Miljövärden urval för publ'!$R$2:$R$476,0),1)),"",INDEX('Miljövärden urval för publ'!$A$2:$AA$475,MATCH($A130,'Miljövärden urval för publ'!$R$2:$R$476,0),1))</f>
        <v>Jönköping Energi AB</v>
      </c>
      <c r="C130" t="str">
        <f>IF(ISERROR(INDEX('Miljövärden urval för publ'!$A$2:$AA$475,MATCH($A130,'Miljövärden urval för publ'!$R$2:$R$476,0),2)),"",INDEX('Miljövärden urval för publ'!$A$2:$AA$475,MATCH($A130,'Miljövärden urval för publ'!$R$2:$R$476,0),2))</f>
        <v>Stigamo</v>
      </c>
      <c r="D130">
        <f>IF(ISERROR(VLOOKUP($C130,'Miljövärden urval för publ'!$B$2:$H$490,MATCH(D$4,'Miljövärden urval för publ'!$B$2:$H$2,0),FALSE)),"",VLOOKUP($C130,'Miljövärden urval för publ'!$B$2:$H$490,MATCH(D$4,'Miljövärden urval för publ'!$B$2:$H$2,0),FALSE))</f>
        <v>6.0168900000000001</v>
      </c>
      <c r="E130">
        <f>IF(ISERROR(VLOOKUP($C130,'Miljövärden urval för publ'!$B$2:$H$490,MATCH(E$4,'Miljövärden urval för publ'!$B$2:$H$2,0),FALSE)),"",VLOOKUP($C130,'Miljövärden urval för publ'!$B$2:$H$490,MATCH(E$4,'Miljövärden urval för publ'!$B$2:$H$2,0),FALSE))</f>
        <v>211.95500000000001</v>
      </c>
      <c r="F130">
        <f>IF(ISERROR(VLOOKUP($C130,'Miljövärden urval för publ'!$B$2:$H$490,MATCH(F$4,'Miljövärden urval för publ'!$B$2:$H$2,0),FALSE)),"",VLOOKUP($C130,'Miljövärden urval för publ'!$B$2:$H$490,MATCH(F$4,'Miljövärden urval för publ'!$B$2:$H$2,0),FALSE))</f>
        <v>53.971699999999998</v>
      </c>
      <c r="G130">
        <f>IF(ISERROR(VLOOKUP($C130,'Miljövärden urval för publ'!$B$2:$H$490,MATCH(G$4,'Miljövärden urval för publ'!$B$2:$H$2,0),FALSE)),"",VLOOKUP($C130,'Miljövärden urval för publ'!$B$2:$H$490,MATCH(G$4,'Miljövärden urval för publ'!$B$2:$H$2,0),FALSE))</f>
        <v>8.8797799999999996E-2</v>
      </c>
    </row>
    <row r="131" spans="1:7" x14ac:dyDescent="0.25">
      <c r="A131" s="20">
        <v>128</v>
      </c>
      <c r="B131" t="str">
        <f>IF(ISERROR(INDEX('Miljövärden urval för publ'!$A$2:$AA$475,MATCH($A131,'Miljövärden urval för publ'!$R$2:$R$476,0),1)),"",INDEX('Miljövärden urval för publ'!$A$2:$AA$475,MATCH($A131,'Miljövärden urval för publ'!$R$2:$R$476,0),1))</f>
        <v>Kalmar Energi Värme AB</v>
      </c>
      <c r="C131" t="str">
        <f>IF(ISERROR(INDEX('Miljövärden urval för publ'!$A$2:$AA$475,MATCH($A131,'Miljövärden urval för publ'!$R$2:$R$476,0),2)),"",INDEX('Miljövärden urval för publ'!$A$2:$AA$475,MATCH($A131,'Miljövärden urval för publ'!$R$2:$R$476,0),2))</f>
        <v>Kalmar</v>
      </c>
      <c r="D131">
        <f>IF(ISERROR(VLOOKUP($C131,'Miljövärden urval för publ'!$B$2:$H$490,MATCH(D$4,'Miljövärden urval för publ'!$B$2:$H$2,0),FALSE)),"",VLOOKUP($C131,'Miljövärden urval för publ'!$B$2:$H$490,MATCH(D$4,'Miljövärden urval för publ'!$B$2:$H$2,0),FALSE))</f>
        <v>8.3655800000000002E-2</v>
      </c>
      <c r="E131">
        <f>IF(ISERROR(VLOOKUP($C131,'Miljövärden urval för publ'!$B$2:$H$490,MATCH(E$4,'Miljövärden urval för publ'!$B$2:$H$2,0),FALSE)),"",VLOOKUP($C131,'Miljövärden urval för publ'!$B$2:$H$490,MATCH(E$4,'Miljövärden urval för publ'!$B$2:$H$2,0),FALSE))</f>
        <v>6.8526699999999998</v>
      </c>
      <c r="F131">
        <f>IF(ISERROR(VLOOKUP($C131,'Miljövärden urval för publ'!$B$2:$H$490,MATCH(F$4,'Miljövärden urval för publ'!$B$2:$H$2,0),FALSE)),"",VLOOKUP($C131,'Miljövärden urval för publ'!$B$2:$H$490,MATCH(F$4,'Miljövärden urval för publ'!$B$2:$H$2,0),FALSE))</f>
        <v>5.7851499999999998</v>
      </c>
      <c r="G131">
        <f>IF(ISERROR(VLOOKUP($C131,'Miljövärden urval för publ'!$B$2:$H$490,MATCH(G$4,'Miljövärden urval för publ'!$B$2:$H$2,0),FALSE)),"",VLOOKUP($C131,'Miljövärden urval för publ'!$B$2:$H$490,MATCH(G$4,'Miljövärden urval för publ'!$B$2:$H$2,0),FALSE))</f>
        <v>1.6485600000000001E-3</v>
      </c>
    </row>
    <row r="132" spans="1:7" x14ac:dyDescent="0.25">
      <c r="A132" s="20">
        <v>129</v>
      </c>
      <c r="B132" t="str">
        <f>IF(ISERROR(INDEX('Miljövärden urval för publ'!$A$2:$AA$475,MATCH($A132,'Miljövärden urval för publ'!$R$2:$R$476,0),1)),"",INDEX('Miljövärden urval för publ'!$A$2:$AA$475,MATCH($A132,'Miljövärden urval för publ'!$R$2:$R$476,0),1))</f>
        <v>Karlshamn Energi AB</v>
      </c>
      <c r="C132" t="str">
        <f>IF(ISERROR(INDEX('Miljövärden urval för publ'!$A$2:$AA$475,MATCH($A132,'Miljövärden urval för publ'!$R$2:$R$476,0),2)),"",INDEX('Miljövärden urval för publ'!$A$2:$AA$475,MATCH($A132,'Miljövärden urval för publ'!$R$2:$R$476,0),2))</f>
        <v>Karlshamn</v>
      </c>
      <c r="D132">
        <f>IF(ISERROR(VLOOKUP($C132,'Miljövärden urval för publ'!$B$2:$H$490,MATCH(D$4,'Miljövärden urval för publ'!$B$2:$H$2,0),FALSE)),"",VLOOKUP($C132,'Miljövärden urval för publ'!$B$2:$H$490,MATCH(D$4,'Miljövärden urval för publ'!$B$2:$H$2,0),FALSE))</f>
        <v>0.114748</v>
      </c>
      <c r="E132">
        <f>IF(ISERROR(VLOOKUP($C132,'Miljövärden urval för publ'!$B$2:$H$490,MATCH(E$4,'Miljövärden urval för publ'!$B$2:$H$2,0),FALSE)),"",VLOOKUP($C132,'Miljövärden urval för publ'!$B$2:$H$490,MATCH(E$4,'Miljövärden urval för publ'!$B$2:$H$2,0),FALSE))</f>
        <v>25.138500000000001</v>
      </c>
      <c r="F132">
        <f>IF(ISERROR(VLOOKUP($C132,'Miljövärden urval för publ'!$B$2:$H$490,MATCH(F$4,'Miljövärden urval för publ'!$B$2:$H$2,0),FALSE)),"",VLOOKUP($C132,'Miljövärden urval för publ'!$B$2:$H$490,MATCH(F$4,'Miljövärden urval för publ'!$B$2:$H$2,0),FALSE))</f>
        <v>3.2516799999999999</v>
      </c>
      <c r="G132">
        <f>IF(ISERROR(VLOOKUP($C132,'Miljövärden urval för publ'!$B$2:$H$490,MATCH(G$4,'Miljövärden urval för publ'!$B$2:$H$2,0),FALSE)),"",VLOOKUP($C132,'Miljövärden urval för publ'!$B$2:$H$490,MATCH(G$4,'Miljövärden urval för publ'!$B$2:$H$2,0),FALSE))</f>
        <v>7.2457400000000005E-2</v>
      </c>
    </row>
    <row r="133" spans="1:7" x14ac:dyDescent="0.25">
      <c r="A133" s="20">
        <v>130</v>
      </c>
      <c r="B133" t="str">
        <f>IF(ISERROR(INDEX('Miljövärden urval för publ'!$A$2:$AA$475,MATCH($A133,'Miljövärden urval för publ'!$R$2:$R$476,0),1)),"",INDEX('Miljövärden urval för publ'!$A$2:$AA$475,MATCH($A133,'Miljövärden urval för publ'!$R$2:$R$476,0),1))</f>
        <v>Karlstads Energi AB</v>
      </c>
      <c r="C133" t="str">
        <f>IF(ISERROR(INDEX('Miljövärden urval för publ'!$A$2:$AA$475,MATCH($A133,'Miljövärden urval för publ'!$R$2:$R$476,0),2)),"",INDEX('Miljövärden urval för publ'!$A$2:$AA$475,MATCH($A133,'Miljövärden urval för publ'!$R$2:$R$476,0),2))</f>
        <v>Karlstad</v>
      </c>
      <c r="D133">
        <f>IF(ISERROR(VLOOKUP($C133,'Miljövärden urval för publ'!$B$2:$H$490,MATCH(D$4,'Miljövärden urval för publ'!$B$2:$H$2,0),FALSE)),"",VLOOKUP($C133,'Miljövärden urval för publ'!$B$2:$H$490,MATCH(D$4,'Miljövärden urval för publ'!$B$2:$H$2,0),FALSE))</f>
        <v>0.1031</v>
      </c>
      <c r="E133">
        <f>IF(ISERROR(VLOOKUP($C133,'Miljövärden urval för publ'!$B$2:$H$490,MATCH(E$4,'Miljövärden urval för publ'!$B$2:$H$2,0),FALSE)),"",VLOOKUP($C133,'Miljövärden urval för publ'!$B$2:$H$490,MATCH(E$4,'Miljövärden urval för publ'!$B$2:$H$2,0),FALSE))</f>
        <v>36.227499999999999</v>
      </c>
      <c r="F133">
        <f>IF(ISERROR(VLOOKUP($C133,'Miljövärden urval för publ'!$B$2:$H$490,MATCH(F$4,'Miljövärden urval för publ'!$B$2:$H$2,0),FALSE)),"",VLOOKUP($C133,'Miljövärden urval för publ'!$B$2:$H$490,MATCH(F$4,'Miljövärden urval för publ'!$B$2:$H$2,0),FALSE))</f>
        <v>5.1507199999999997</v>
      </c>
      <c r="G133">
        <f>IF(ISERROR(VLOOKUP($C133,'Miljövärden urval för publ'!$B$2:$H$490,MATCH(G$4,'Miljövärden urval för publ'!$B$2:$H$2,0),FALSE)),"",VLOOKUP($C133,'Miljövärden urval för publ'!$B$2:$H$490,MATCH(G$4,'Miljövärden urval för publ'!$B$2:$H$2,0),FALSE))</f>
        <v>7.13133E-3</v>
      </c>
    </row>
    <row r="134" spans="1:7" x14ac:dyDescent="0.25">
      <c r="A134" s="20">
        <v>131</v>
      </c>
      <c r="B134" t="str">
        <f>IF(ISERROR(INDEX('Miljövärden urval för publ'!$A$2:$AA$475,MATCH($A134,'Miljövärden urval för publ'!$R$2:$R$476,0),1)),"",INDEX('Miljövärden urval för publ'!$A$2:$AA$475,MATCH($A134,'Miljövärden urval för publ'!$R$2:$R$476,0),1))</f>
        <v>Katrinefors Kraftvärme AB</v>
      </c>
      <c r="C134" t="str">
        <f>IF(ISERROR(INDEX('Miljövärden urval för publ'!$A$2:$AA$475,MATCH($A134,'Miljövärden urval för publ'!$R$2:$R$476,0),2)),"",INDEX('Miljövärden urval för publ'!$A$2:$AA$475,MATCH($A134,'Miljövärden urval för publ'!$R$2:$R$476,0),2))</f>
        <v>Katrinefors Kraftvärme (producent)</v>
      </c>
      <c r="D134">
        <f>IF(ISERROR(VLOOKUP($C134,'Miljövärden urval för publ'!$B$2:$H$490,MATCH(D$4,'Miljövärden urval för publ'!$B$2:$H$2,0),FALSE)),"",VLOOKUP($C134,'Miljövärden urval för publ'!$B$2:$H$490,MATCH(D$4,'Miljövärden urval för publ'!$B$2:$H$2,0),FALSE))</f>
        <v>0.14922299999999999</v>
      </c>
      <c r="E134">
        <f>IF(ISERROR(VLOOKUP($C134,'Miljövärden urval för publ'!$B$2:$H$490,MATCH(E$4,'Miljövärden urval för publ'!$B$2:$H$2,0),FALSE)),"",VLOOKUP($C134,'Miljövärden urval för publ'!$B$2:$H$490,MATCH(E$4,'Miljövärden urval för publ'!$B$2:$H$2,0),FALSE))</f>
        <v>26.035799999999998</v>
      </c>
      <c r="F134">
        <f>IF(ISERROR(VLOOKUP($C134,'Miljövärden urval för publ'!$B$2:$H$490,MATCH(F$4,'Miljövärden urval för publ'!$B$2:$H$2,0),FALSE)),"",VLOOKUP($C134,'Miljövärden urval för publ'!$B$2:$H$490,MATCH(F$4,'Miljövärden urval för publ'!$B$2:$H$2,0),FALSE))</f>
        <v>5.0314199999999998</v>
      </c>
      <c r="G134">
        <f>IF(ISERROR(VLOOKUP($C134,'Miljövärden urval för publ'!$B$2:$H$490,MATCH(G$4,'Miljövärden urval för publ'!$B$2:$H$2,0),FALSE)),"",VLOOKUP($C134,'Miljövärden urval för publ'!$B$2:$H$490,MATCH(G$4,'Miljövärden urval för publ'!$B$2:$H$2,0),FALSE))</f>
        <v>3.2069599999999997E-2</v>
      </c>
    </row>
    <row r="135" spans="1:7" x14ac:dyDescent="0.25">
      <c r="A135" s="20">
        <v>132</v>
      </c>
      <c r="B135" t="str">
        <f>IF(ISERROR(INDEX('Miljövärden urval för publ'!$A$2:$AA$475,MATCH($A135,'Miljövärden urval för publ'!$R$2:$R$476,0),1)),"",INDEX('Miljövärden urval för publ'!$A$2:$AA$475,MATCH($A135,'Miljövärden urval för publ'!$R$2:$R$476,0),1))</f>
        <v>Kils Energi AB</v>
      </c>
      <c r="C135" t="str">
        <f>IF(ISERROR(INDEX('Miljövärden urval för publ'!$A$2:$AA$475,MATCH($A135,'Miljövärden urval för publ'!$R$2:$R$476,0),2)),"",INDEX('Miljövärden urval för publ'!$A$2:$AA$475,MATCH($A135,'Miljövärden urval för publ'!$R$2:$R$476,0),2))</f>
        <v>Kil</v>
      </c>
      <c r="D135">
        <f>IF(ISERROR(VLOOKUP($C135,'Miljövärden urval för publ'!$B$2:$H$490,MATCH(D$4,'Miljövärden urval för publ'!$B$2:$H$2,0),FALSE)),"",VLOOKUP($C135,'Miljövärden urval för publ'!$B$2:$H$490,MATCH(D$4,'Miljövärden urval för publ'!$B$2:$H$2,0),FALSE))</f>
        <v>0.136127</v>
      </c>
      <c r="E135">
        <f>IF(ISERROR(VLOOKUP($C135,'Miljövärden urval för publ'!$B$2:$H$490,MATCH(E$4,'Miljövärden urval för publ'!$B$2:$H$2,0),FALSE)),"",VLOOKUP($C135,'Miljövärden urval för publ'!$B$2:$H$490,MATCH(E$4,'Miljövärden urval för publ'!$B$2:$H$2,0),FALSE))</f>
        <v>12.7052</v>
      </c>
      <c r="F135">
        <f>IF(ISERROR(VLOOKUP($C135,'Miljövärden urval för publ'!$B$2:$H$490,MATCH(F$4,'Miljövärden urval för publ'!$B$2:$H$2,0),FALSE)),"",VLOOKUP($C135,'Miljövärden urval för publ'!$B$2:$H$490,MATCH(F$4,'Miljövärden urval för publ'!$B$2:$H$2,0),FALSE))</f>
        <v>4.13401</v>
      </c>
      <c r="G135">
        <f>IF(ISERROR(VLOOKUP($C135,'Miljövärden urval för publ'!$B$2:$H$490,MATCH(G$4,'Miljövärden urval för publ'!$B$2:$H$2,0),FALSE)),"",VLOOKUP($C135,'Miljövärden urval för publ'!$B$2:$H$490,MATCH(G$4,'Miljövärden urval för publ'!$B$2:$H$2,0),FALSE))</f>
        <v>4.4497900000000003E-3</v>
      </c>
    </row>
    <row r="136" spans="1:7" x14ac:dyDescent="0.25">
      <c r="A136" s="20">
        <v>133</v>
      </c>
      <c r="B136" t="str">
        <f>IF(ISERROR(INDEX('Miljövärden urval för publ'!$A$2:$AA$475,MATCH($A136,'Miljövärden urval för publ'!$R$2:$R$476,0),1)),"",INDEX('Miljövärden urval för publ'!$A$2:$AA$475,MATCH($A136,'Miljövärden urval för publ'!$R$2:$R$476,0),1))</f>
        <v>Kiruna Kraft AB</v>
      </c>
      <c r="C136" t="str">
        <f>IF(ISERROR(INDEX('Miljövärden urval för publ'!$A$2:$AA$475,MATCH($A136,'Miljövärden urval för publ'!$R$2:$R$476,0),2)),"",INDEX('Miljövärden urval för publ'!$A$2:$AA$475,MATCH($A136,'Miljövärden urval för publ'!$R$2:$R$476,0),2))</f>
        <v>Kiruna C</v>
      </c>
      <c r="D136">
        <f>IF(ISERROR(VLOOKUP($C136,'Miljövärden urval för publ'!$B$2:$H$490,MATCH(D$4,'Miljövärden urval för publ'!$B$2:$H$2,0),FALSE)),"",VLOOKUP($C136,'Miljövärden urval för publ'!$B$2:$H$490,MATCH(D$4,'Miljövärden urval för publ'!$B$2:$H$2,0),FALSE))</f>
        <v>0.30461700000000003</v>
      </c>
      <c r="E136">
        <f>IF(ISERROR(VLOOKUP($C136,'Miljövärden urval för publ'!$B$2:$H$490,MATCH(E$4,'Miljövärden urval för publ'!$B$2:$H$2,0),FALSE)),"",VLOOKUP($C136,'Miljövärden urval för publ'!$B$2:$H$490,MATCH(E$4,'Miljövärden urval för publ'!$B$2:$H$2,0),FALSE))</f>
        <v>87.380499999999998</v>
      </c>
      <c r="F136">
        <f>IF(ISERROR(VLOOKUP($C136,'Miljövärden urval för publ'!$B$2:$H$490,MATCH(F$4,'Miljövärden urval för publ'!$B$2:$H$2,0),FALSE)),"",VLOOKUP($C136,'Miljövärden urval för publ'!$B$2:$H$490,MATCH(F$4,'Miljövärden urval för publ'!$B$2:$H$2,0),FALSE))</f>
        <v>3.1810900000000002</v>
      </c>
      <c r="G136">
        <f>IF(ISERROR(VLOOKUP($C136,'Miljövärden urval för publ'!$B$2:$H$490,MATCH(G$4,'Miljövärden urval för publ'!$B$2:$H$2,0),FALSE)),"",VLOOKUP($C136,'Miljövärden urval för publ'!$B$2:$H$490,MATCH(G$4,'Miljövärden urval för publ'!$B$2:$H$2,0),FALSE))</f>
        <v>5.3209800000000002E-2</v>
      </c>
    </row>
    <row r="137" spans="1:7" x14ac:dyDescent="0.25">
      <c r="A137" s="20">
        <v>134</v>
      </c>
      <c r="B137" t="str">
        <f>IF(ISERROR(INDEX('Miljövärden urval för publ'!$A$2:$AA$475,MATCH($A137,'Miljövärden urval för publ'!$R$2:$R$476,0),1)),"",INDEX('Miljövärden urval för publ'!$A$2:$AA$475,MATCH($A137,'Miljövärden urval för publ'!$R$2:$R$476,0),1))</f>
        <v>Kiruna Kraft AB</v>
      </c>
      <c r="C137" t="str">
        <f>IF(ISERROR(INDEX('Miljövärden urval för publ'!$A$2:$AA$475,MATCH($A137,'Miljövärden urval för publ'!$R$2:$R$476,0),2)),"",INDEX('Miljövärden urval för publ'!$A$2:$AA$475,MATCH($A137,'Miljövärden urval för publ'!$R$2:$R$476,0),2))</f>
        <v>Vittangi</v>
      </c>
      <c r="D137">
        <f>IF(ISERROR(VLOOKUP($C137,'Miljövärden urval för publ'!$B$2:$H$490,MATCH(D$4,'Miljövärden urval för publ'!$B$2:$H$2,0),FALSE)),"",VLOOKUP($C137,'Miljövärden urval för publ'!$B$2:$H$490,MATCH(D$4,'Miljövärden urval för publ'!$B$2:$H$2,0),FALSE))</f>
        <v>0.79647599999999996</v>
      </c>
      <c r="E137">
        <f>IF(ISERROR(VLOOKUP($C137,'Miljövärden urval för publ'!$B$2:$H$490,MATCH(E$4,'Miljövärden urval för publ'!$B$2:$H$2,0),FALSE)),"",VLOOKUP($C137,'Miljövärden urval för publ'!$B$2:$H$490,MATCH(E$4,'Miljövärden urval för publ'!$B$2:$H$2,0),FALSE))</f>
        <v>30.296199999999999</v>
      </c>
      <c r="F137">
        <f>IF(ISERROR(VLOOKUP($C137,'Miljövärden urval för publ'!$B$2:$H$490,MATCH(F$4,'Miljövärden urval för publ'!$B$2:$H$2,0),FALSE)),"",VLOOKUP($C137,'Miljövärden urval för publ'!$B$2:$H$490,MATCH(F$4,'Miljövärden urval för publ'!$B$2:$H$2,0),FALSE))</f>
        <v>9.1952700000000007</v>
      </c>
      <c r="G137">
        <f>IF(ISERROR(VLOOKUP($C137,'Miljövärden urval för publ'!$B$2:$H$490,MATCH(G$4,'Miljövärden urval för publ'!$B$2:$H$2,0),FALSE)),"",VLOOKUP($C137,'Miljövärden urval för publ'!$B$2:$H$490,MATCH(G$4,'Miljövärden urval för publ'!$B$2:$H$2,0),FALSE))</f>
        <v>0.106931</v>
      </c>
    </row>
    <row r="138" spans="1:7" x14ac:dyDescent="0.25">
      <c r="A138" s="20">
        <v>135</v>
      </c>
      <c r="B138" t="str">
        <f>IF(ISERROR(INDEX('Miljövärden urval för publ'!$A$2:$AA$475,MATCH($A138,'Miljövärden urval för publ'!$R$2:$R$476,0),1)),"",INDEX('Miljövärden urval för publ'!$A$2:$AA$475,MATCH($A138,'Miljövärden urval för publ'!$R$2:$R$476,0),1))</f>
        <v>Kraftringen Energi AB (publ)</v>
      </c>
      <c r="C138" t="str">
        <f>IF(ISERROR(INDEX('Miljövärden urval för publ'!$A$2:$AA$475,MATCH($A138,'Miljövärden urval för publ'!$R$2:$R$476,0),2)),"",INDEX('Miljövärden urval för publ'!$A$2:$AA$475,MATCH($A138,'Miljövärden urval för publ'!$R$2:$R$476,0),2))</f>
        <v>Eslöv-Lund-Lomma m fl</v>
      </c>
      <c r="D138">
        <f>IF(ISERROR(VLOOKUP($C138,'Miljövärden urval för publ'!$B$2:$H$490,MATCH(D$4,'Miljövärden urval för publ'!$B$2:$H$2,0),FALSE)),"",VLOOKUP($C138,'Miljövärden urval för publ'!$B$2:$H$490,MATCH(D$4,'Miljövärden urval för publ'!$B$2:$H$2,0),FALSE))</f>
        <v>0.37551299999999999</v>
      </c>
      <c r="E138">
        <f>IF(ISERROR(VLOOKUP($C138,'Miljövärden urval för publ'!$B$2:$H$490,MATCH(E$4,'Miljövärden urval för publ'!$B$2:$H$2,0),FALSE)),"",VLOOKUP($C138,'Miljövärden urval för publ'!$B$2:$H$490,MATCH(E$4,'Miljövärden urval för publ'!$B$2:$H$2,0),FALSE))</f>
        <v>30.654599999999999</v>
      </c>
      <c r="F138">
        <f>IF(ISERROR(VLOOKUP($C138,'Miljövärden urval för publ'!$B$2:$H$490,MATCH(F$4,'Miljövärden urval för publ'!$B$2:$H$2,0),FALSE)),"",VLOOKUP($C138,'Miljövärden urval för publ'!$B$2:$H$490,MATCH(F$4,'Miljövärden urval för publ'!$B$2:$H$2,0),FALSE))</f>
        <v>5.8988199999999997</v>
      </c>
      <c r="G138">
        <f>IF(ISERROR(VLOOKUP($C138,'Miljövärden urval för publ'!$B$2:$H$490,MATCH(G$4,'Miljövärden urval för publ'!$B$2:$H$2,0),FALSE)),"",VLOOKUP($C138,'Miljövärden urval för publ'!$B$2:$H$490,MATCH(G$4,'Miljövärden urval för publ'!$B$2:$H$2,0),FALSE))</f>
        <v>4.6640599999999997E-2</v>
      </c>
    </row>
    <row r="139" spans="1:7" x14ac:dyDescent="0.25">
      <c r="A139" s="20">
        <v>136</v>
      </c>
      <c r="B139" t="str">
        <f>IF(ISERROR(INDEX('Miljövärden urval för publ'!$A$2:$AA$475,MATCH($A139,'Miljövärden urval för publ'!$R$2:$R$476,0),1)),"",INDEX('Miljövärden urval för publ'!$A$2:$AA$475,MATCH($A139,'Miljövärden urval för publ'!$R$2:$R$476,0),1))</f>
        <v>Kraftringen Energi AB (publ)</v>
      </c>
      <c r="C139" t="str">
        <f>IF(ISERROR(INDEX('Miljövärden urval för publ'!$A$2:$AA$475,MATCH($A139,'Miljövärden urval för publ'!$R$2:$R$476,0),2)),"",INDEX('Miljövärden urval för publ'!$A$2:$AA$475,MATCH($A139,'Miljövärden urval för publ'!$R$2:$R$476,0),2))</f>
        <v>Klippan-Ljungbyhed-Östra Ljungby</v>
      </c>
      <c r="D139">
        <f>IF(ISERROR(VLOOKUP($C139,'Miljövärden urval för publ'!$B$2:$H$490,MATCH(D$4,'Miljövärden urval för publ'!$B$2:$H$2,0),FALSE)),"",VLOOKUP($C139,'Miljövärden urval för publ'!$B$2:$H$490,MATCH(D$4,'Miljövärden urval för publ'!$B$2:$H$2,0),FALSE))</f>
        <v>0.18879499999999999</v>
      </c>
      <c r="E139">
        <f>IF(ISERROR(VLOOKUP($C139,'Miljövärden urval för publ'!$B$2:$H$490,MATCH(E$4,'Miljövärden urval för publ'!$B$2:$H$2,0),FALSE)),"",VLOOKUP($C139,'Miljövärden urval för publ'!$B$2:$H$490,MATCH(E$4,'Miljövärden urval för publ'!$B$2:$H$2,0),FALSE))</f>
        <v>21.218299999999999</v>
      </c>
      <c r="F139">
        <f>IF(ISERROR(VLOOKUP($C139,'Miljövärden urval för publ'!$B$2:$H$490,MATCH(F$4,'Miljövärden urval för publ'!$B$2:$H$2,0),FALSE)),"",VLOOKUP($C139,'Miljövärden urval för publ'!$B$2:$H$490,MATCH(F$4,'Miljövärden urval för publ'!$B$2:$H$2,0),FALSE))</f>
        <v>12.007</v>
      </c>
      <c r="G139">
        <f>IF(ISERROR(VLOOKUP($C139,'Miljövärden urval för publ'!$B$2:$H$490,MATCH(G$4,'Miljövärden urval för publ'!$B$2:$H$2,0),FALSE)),"",VLOOKUP($C139,'Miljövärden urval för publ'!$B$2:$H$490,MATCH(G$4,'Miljövärden urval för publ'!$B$2:$H$2,0),FALSE))</f>
        <v>4.1851699999999999E-2</v>
      </c>
    </row>
    <row r="140" spans="1:7" x14ac:dyDescent="0.25">
      <c r="A140" s="20">
        <v>137</v>
      </c>
      <c r="B140" t="str">
        <f>IF(ISERROR(INDEX('Miljövärden urval för publ'!$A$2:$AA$475,MATCH($A140,'Miljövärden urval för publ'!$R$2:$R$476,0),1)),"",INDEX('Miljövärden urval för publ'!$A$2:$AA$475,MATCH($A140,'Miljövärden urval för publ'!$R$2:$R$476,0),1))</f>
        <v>Kristinehamns Fjärrvärme AB</v>
      </c>
      <c r="C140" t="str">
        <f>IF(ISERROR(INDEX('Miljövärden urval för publ'!$A$2:$AA$475,MATCH($A140,'Miljövärden urval för publ'!$R$2:$R$476,0),2)),"",INDEX('Miljövärden urval för publ'!$A$2:$AA$475,MATCH($A140,'Miljövärden urval för publ'!$R$2:$R$476,0),2))</f>
        <v>Kristinehamn</v>
      </c>
      <c r="D140">
        <f>IF(ISERROR(VLOOKUP($C140,'Miljövärden urval för publ'!$B$2:$H$490,MATCH(D$4,'Miljövärden urval för publ'!$B$2:$H$2,0),FALSE)),"",VLOOKUP($C140,'Miljövärden urval för publ'!$B$2:$H$490,MATCH(D$4,'Miljövärden urval för publ'!$B$2:$H$2,0),FALSE))</f>
        <v>0.20575299999999999</v>
      </c>
      <c r="E140">
        <f>IF(ISERROR(VLOOKUP($C140,'Miljövärden urval för publ'!$B$2:$H$490,MATCH(E$4,'Miljövärden urval för publ'!$B$2:$H$2,0),FALSE)),"",VLOOKUP($C140,'Miljövärden urval för publ'!$B$2:$H$490,MATCH(E$4,'Miljövärden urval för publ'!$B$2:$H$2,0),FALSE))</f>
        <v>20.781500000000001</v>
      </c>
      <c r="F140">
        <f>IF(ISERROR(VLOOKUP($C140,'Miljövärden urval för publ'!$B$2:$H$490,MATCH(F$4,'Miljövärden urval för publ'!$B$2:$H$2,0),FALSE)),"",VLOOKUP($C140,'Miljövärden urval för publ'!$B$2:$H$490,MATCH(F$4,'Miljövärden urval för publ'!$B$2:$H$2,0),FALSE))</f>
        <v>7.5226100000000002</v>
      </c>
      <c r="G140">
        <f>IF(ISERROR(VLOOKUP($C140,'Miljövärden urval för publ'!$B$2:$H$490,MATCH(G$4,'Miljövärden urval för publ'!$B$2:$H$2,0),FALSE)),"",VLOOKUP($C140,'Miljövärden urval för publ'!$B$2:$H$490,MATCH(G$4,'Miljövärden urval för publ'!$B$2:$H$2,0),FALSE))</f>
        <v>1.07127E-2</v>
      </c>
    </row>
    <row r="141" spans="1:7" x14ac:dyDescent="0.25">
      <c r="A141" s="20">
        <v>138</v>
      </c>
      <c r="B141" t="str">
        <f>IF(ISERROR(INDEX('Miljövärden urval för publ'!$A$2:$AA$475,MATCH($A141,'Miljövärden urval för publ'!$R$2:$R$476,0),1)),"",INDEX('Miljövärden urval för publ'!$A$2:$AA$475,MATCH($A141,'Miljövärden urval för publ'!$R$2:$R$476,0),1))</f>
        <v>Kungälv Energi AB</v>
      </c>
      <c r="C141" t="str">
        <f>IF(ISERROR(INDEX('Miljövärden urval för publ'!$A$2:$AA$475,MATCH($A141,'Miljövärden urval för publ'!$R$2:$R$476,0),2)),"",INDEX('Miljövärden urval för publ'!$A$2:$AA$475,MATCH($A141,'Miljövärden urval för publ'!$R$2:$R$476,0),2))</f>
        <v>HVC Kode</v>
      </c>
      <c r="D141">
        <f>IF(ISERROR(VLOOKUP($C141,'Miljövärden urval för publ'!$B$2:$H$490,MATCH(D$4,'Miljövärden urval för publ'!$B$2:$H$2,0),FALSE)),"",VLOOKUP($C141,'Miljövärden urval för publ'!$B$2:$H$490,MATCH(D$4,'Miljövärden urval för publ'!$B$2:$H$2,0),FALSE))</f>
        <v>0.17128199999999999</v>
      </c>
      <c r="E141">
        <f>IF(ISERROR(VLOOKUP($C141,'Miljövärden urval för publ'!$B$2:$H$490,MATCH(E$4,'Miljövärden urval för publ'!$B$2:$H$2,0),FALSE)),"",VLOOKUP($C141,'Miljövärden urval för publ'!$B$2:$H$490,MATCH(E$4,'Miljövärden urval för publ'!$B$2:$H$2,0),FALSE))</f>
        <v>11.3126</v>
      </c>
      <c r="F141">
        <f>IF(ISERROR(VLOOKUP($C141,'Miljövärden urval för publ'!$B$2:$H$490,MATCH(F$4,'Miljövärden urval för publ'!$B$2:$H$2,0),FALSE)),"",VLOOKUP($C141,'Miljövärden urval för publ'!$B$2:$H$490,MATCH(F$4,'Miljövärden urval för publ'!$B$2:$H$2,0),FALSE))</f>
        <v>15.364599999999999</v>
      </c>
      <c r="G141">
        <f>IF(ISERROR(VLOOKUP($C141,'Miljövärden urval för publ'!$B$2:$H$490,MATCH(G$4,'Miljövärden urval för publ'!$B$2:$H$2,0),FALSE)),"",VLOOKUP($C141,'Miljövärden urval för publ'!$B$2:$H$490,MATCH(G$4,'Miljövärden urval för publ'!$B$2:$H$2,0),FALSE))</f>
        <v>1.43164E-2</v>
      </c>
    </row>
    <row r="142" spans="1:7" x14ac:dyDescent="0.25">
      <c r="A142" s="20">
        <v>139</v>
      </c>
      <c r="B142" t="str">
        <f>IF(ISERROR(INDEX('Miljövärden urval för publ'!$A$2:$AA$475,MATCH($A142,'Miljövärden urval för publ'!$R$2:$R$476,0),1)),"",INDEX('Miljövärden urval för publ'!$A$2:$AA$475,MATCH($A142,'Miljövärden urval för publ'!$R$2:$R$476,0),1))</f>
        <v>Kungälv Energi AB</v>
      </c>
      <c r="C142" t="str">
        <f>IF(ISERROR(INDEX('Miljövärden urval för publ'!$A$2:$AA$475,MATCH($A142,'Miljövärden urval för publ'!$R$2:$R$476,0),2)),"",INDEX('Miljövärden urval för publ'!$A$2:$AA$475,MATCH($A142,'Miljövärden urval för publ'!$R$2:$R$476,0),2))</f>
        <v>HVC Kärna</v>
      </c>
      <c r="D142">
        <f>IF(ISERROR(VLOOKUP($C142,'Miljövärden urval för publ'!$B$2:$H$490,MATCH(D$4,'Miljövärden urval för publ'!$B$2:$H$2,0),FALSE)),"",VLOOKUP($C142,'Miljövärden urval för publ'!$B$2:$H$490,MATCH(D$4,'Miljövärden urval för publ'!$B$2:$H$2,0),FALSE))</f>
        <v>0.20006499999999999</v>
      </c>
      <c r="E142">
        <f>IF(ISERROR(VLOOKUP($C142,'Miljövärden urval för publ'!$B$2:$H$490,MATCH(E$4,'Miljövärden urval för publ'!$B$2:$H$2,0),FALSE)),"",VLOOKUP($C142,'Miljövärden urval för publ'!$B$2:$H$490,MATCH(E$4,'Miljövärden urval för publ'!$B$2:$H$2,0),FALSE))</f>
        <v>12.6196</v>
      </c>
      <c r="F142">
        <f>IF(ISERROR(VLOOKUP($C142,'Miljövärden urval för publ'!$B$2:$H$490,MATCH(F$4,'Miljövärden urval för publ'!$B$2:$H$2,0),FALSE)),"",VLOOKUP($C142,'Miljövärden urval för publ'!$B$2:$H$490,MATCH(F$4,'Miljövärden urval för publ'!$B$2:$H$2,0),FALSE))</f>
        <v>16.144500000000001</v>
      </c>
      <c r="G142">
        <f>IF(ISERROR(VLOOKUP($C142,'Miljövärden urval för publ'!$B$2:$H$490,MATCH(G$4,'Miljövärden urval för publ'!$B$2:$H$2,0),FALSE)),"",VLOOKUP($C142,'Miljövärden urval för publ'!$B$2:$H$490,MATCH(G$4,'Miljövärden urval för publ'!$B$2:$H$2,0),FALSE))</f>
        <v>1.6378299999999998E-2</v>
      </c>
    </row>
    <row r="143" spans="1:7" x14ac:dyDescent="0.25">
      <c r="A143" s="20">
        <v>140</v>
      </c>
      <c r="B143" t="str">
        <f>IF(ISERROR(INDEX('Miljövärden urval för publ'!$A$2:$AA$475,MATCH($A143,'Miljövärden urval för publ'!$R$2:$R$476,0),1)),"",INDEX('Miljövärden urval för publ'!$A$2:$AA$475,MATCH($A143,'Miljövärden urval för publ'!$R$2:$R$476,0),1))</f>
        <v>Kungälv Energi AB</v>
      </c>
      <c r="C143" t="str">
        <f>IF(ISERROR(INDEX('Miljövärden urval för publ'!$A$2:$AA$475,MATCH($A143,'Miljövärden urval för publ'!$R$2:$R$476,0),2)),"",INDEX('Miljövärden urval för publ'!$A$2:$AA$475,MATCH($A143,'Miljövärden urval för publ'!$R$2:$R$476,0),2))</f>
        <v>HVC Stålkullen</v>
      </c>
      <c r="D143">
        <f>IF(ISERROR(VLOOKUP($C143,'Miljövärden urval för publ'!$B$2:$H$490,MATCH(D$4,'Miljövärden urval för publ'!$B$2:$H$2,0),FALSE)),"",VLOOKUP($C143,'Miljövärden urval för publ'!$B$2:$H$490,MATCH(D$4,'Miljövärden urval för publ'!$B$2:$H$2,0),FALSE))</f>
        <v>0.15487500000000001</v>
      </c>
      <c r="E143">
        <f>IF(ISERROR(VLOOKUP($C143,'Miljövärden urval för publ'!$B$2:$H$490,MATCH(E$4,'Miljövärden urval för publ'!$B$2:$H$2,0),FALSE)),"",VLOOKUP($C143,'Miljövärden urval för publ'!$B$2:$H$490,MATCH(E$4,'Miljövärden urval för publ'!$B$2:$H$2,0),FALSE))</f>
        <v>9.1094799999999996</v>
      </c>
      <c r="F143">
        <f>IF(ISERROR(VLOOKUP($C143,'Miljövärden urval för publ'!$B$2:$H$490,MATCH(F$4,'Miljövärden urval för publ'!$B$2:$H$2,0),FALSE)),"",VLOOKUP($C143,'Miljövärden urval för publ'!$B$2:$H$490,MATCH(F$4,'Miljövärden urval för publ'!$B$2:$H$2,0),FALSE))</f>
        <v>15.1869</v>
      </c>
      <c r="G143">
        <f>IF(ISERROR(VLOOKUP($C143,'Miljövärden urval för publ'!$B$2:$H$490,MATCH(G$4,'Miljövärden urval för publ'!$B$2:$H$2,0),FALSE)),"",VLOOKUP($C143,'Miljövärden urval för publ'!$B$2:$H$490,MATCH(G$4,'Miljövärden urval för publ'!$B$2:$H$2,0),FALSE))</f>
        <v>7.5734599999999997E-3</v>
      </c>
    </row>
    <row r="144" spans="1:7" x14ac:dyDescent="0.25">
      <c r="A144" s="20">
        <v>141</v>
      </c>
      <c r="B144" t="str">
        <f>IF(ISERROR(INDEX('Miljövärden urval för publ'!$A$2:$AA$475,MATCH($A144,'Miljövärden urval för publ'!$R$2:$R$476,0),1)),"",INDEX('Miljövärden urval för publ'!$A$2:$AA$475,MATCH($A144,'Miljövärden urval för publ'!$R$2:$R$476,0),1))</f>
        <v>Kungälv Energi AB</v>
      </c>
      <c r="C144" t="str">
        <f>IF(ISERROR(INDEX('Miljövärden urval för publ'!$A$2:$AA$475,MATCH($A144,'Miljövärden urval för publ'!$R$2:$R$476,0),2)),"",INDEX('Miljövärden urval för publ'!$A$2:$AA$475,MATCH($A144,'Miljövärden urval för publ'!$R$2:$R$476,0),2))</f>
        <v>Kungälv</v>
      </c>
      <c r="D144">
        <f>IF(ISERROR(VLOOKUP($C144,'Miljövärden urval för publ'!$B$2:$H$490,MATCH(D$4,'Miljövärden urval för publ'!$B$2:$H$2,0),FALSE)),"",VLOOKUP($C144,'Miljövärden urval för publ'!$B$2:$H$490,MATCH(D$4,'Miljövärden urval för publ'!$B$2:$H$2,0),FALSE))</f>
        <v>0.124709</v>
      </c>
      <c r="E144">
        <f>IF(ISERROR(VLOOKUP($C144,'Miljövärden urval för publ'!$B$2:$H$490,MATCH(E$4,'Miljövärden urval för publ'!$B$2:$H$2,0),FALSE)),"",VLOOKUP($C144,'Miljövärden urval för publ'!$B$2:$H$490,MATCH(E$4,'Miljövärden urval för publ'!$B$2:$H$2,0),FALSE))</f>
        <v>22.5444</v>
      </c>
      <c r="F144">
        <f>IF(ISERROR(VLOOKUP($C144,'Miljövärden urval för publ'!$B$2:$H$490,MATCH(F$4,'Miljövärden urval för publ'!$B$2:$H$2,0),FALSE)),"",VLOOKUP($C144,'Miljövärden urval för publ'!$B$2:$H$490,MATCH(F$4,'Miljövärden urval för publ'!$B$2:$H$2,0),FALSE))</f>
        <v>6.9488700000000003</v>
      </c>
      <c r="G144">
        <f>IF(ISERROR(VLOOKUP($C144,'Miljövärden urval för publ'!$B$2:$H$490,MATCH(G$4,'Miljövärden urval för publ'!$B$2:$H$2,0),FALSE)),"",VLOOKUP($C144,'Miljövärden urval för publ'!$B$2:$H$490,MATCH(G$4,'Miljövärden urval för publ'!$B$2:$H$2,0),FALSE))</f>
        <v>2.7068600000000002E-2</v>
      </c>
    </row>
    <row r="145" spans="1:7" x14ac:dyDescent="0.25">
      <c r="A145" s="20">
        <v>142</v>
      </c>
      <c r="B145" t="str">
        <f>IF(ISERROR(INDEX('Miljövärden urval för publ'!$A$2:$AA$475,MATCH($A145,'Miljövärden urval för publ'!$R$2:$R$476,0),1)),"",INDEX('Miljövärden urval för publ'!$A$2:$AA$475,MATCH($A145,'Miljövärden urval för publ'!$R$2:$R$476,0),1))</f>
        <v>Köpings kommun</v>
      </c>
      <c r="C145" t="str">
        <f>IF(ISERROR(INDEX('Miljövärden urval för publ'!$A$2:$AA$475,MATCH($A145,'Miljövärden urval för publ'!$R$2:$R$476,0),2)),"",INDEX('Miljövärden urval för publ'!$A$2:$AA$475,MATCH($A145,'Miljövärden urval för publ'!$R$2:$R$476,0),2))</f>
        <v>Kolsva</v>
      </c>
      <c r="D145">
        <f>IF(ISERROR(VLOOKUP($C145,'Miljövärden urval för publ'!$B$2:$H$490,MATCH(D$4,'Miljövärden urval för publ'!$B$2:$H$2,0),FALSE)),"",VLOOKUP($C145,'Miljövärden urval för publ'!$B$2:$H$490,MATCH(D$4,'Miljövärden urval för publ'!$B$2:$H$2,0),FALSE))</f>
        <v>0.17230400000000001</v>
      </c>
      <c r="E145">
        <f>IF(ISERROR(VLOOKUP($C145,'Miljövärden urval för publ'!$B$2:$H$490,MATCH(E$4,'Miljövärden urval för publ'!$B$2:$H$2,0),FALSE)),"",VLOOKUP($C145,'Miljövärden urval för publ'!$B$2:$H$490,MATCH(E$4,'Miljövärden urval för publ'!$B$2:$H$2,0),FALSE))</f>
        <v>7.4302099999999998</v>
      </c>
      <c r="F145">
        <f>IF(ISERROR(VLOOKUP($C145,'Miljövärden urval för publ'!$B$2:$H$490,MATCH(F$4,'Miljövärden urval för publ'!$B$2:$H$2,0),FALSE)),"",VLOOKUP($C145,'Miljövärden urval för publ'!$B$2:$H$490,MATCH(F$4,'Miljövärden urval för publ'!$B$2:$H$2,0),FALSE))</f>
        <v>16.440000000000001</v>
      </c>
      <c r="G145">
        <f>IF(ISERROR(VLOOKUP($C145,'Miljövärden urval för publ'!$B$2:$H$490,MATCH(G$4,'Miljövärden urval för publ'!$B$2:$H$2,0),FALSE)),"",VLOOKUP($C145,'Miljövärden urval för publ'!$B$2:$H$490,MATCH(G$4,'Miljövärden urval för publ'!$B$2:$H$2,0),FALSE))</f>
        <v>0</v>
      </c>
    </row>
    <row r="146" spans="1:7" x14ac:dyDescent="0.25">
      <c r="A146" s="20">
        <v>143</v>
      </c>
      <c r="B146" t="str">
        <f>IF(ISERROR(INDEX('Miljövärden urval för publ'!$A$2:$AA$475,MATCH($A146,'Miljövärden urval för publ'!$R$2:$R$476,0),1)),"",INDEX('Miljövärden urval för publ'!$A$2:$AA$475,MATCH($A146,'Miljövärden urval för publ'!$R$2:$R$476,0),1))</f>
        <v>Köpings kommun</v>
      </c>
      <c r="C146" t="str">
        <f>IF(ISERROR(INDEX('Miljövärden urval för publ'!$A$2:$AA$475,MATCH($A146,'Miljövärden urval för publ'!$R$2:$R$476,0),2)),"",INDEX('Miljövärden urval för publ'!$A$2:$AA$475,MATCH($A146,'Miljövärden urval för publ'!$R$2:$R$476,0),2))</f>
        <v>Köping</v>
      </c>
      <c r="D146">
        <f>IF(ISERROR(VLOOKUP($C146,'Miljövärden urval för publ'!$B$2:$H$490,MATCH(D$4,'Miljövärden urval för publ'!$B$2:$H$2,0),FALSE)),"",VLOOKUP($C146,'Miljövärden urval för publ'!$B$2:$H$490,MATCH(D$4,'Miljövärden urval för publ'!$B$2:$H$2,0),FALSE))</f>
        <v>3.5296500000000001E-2</v>
      </c>
      <c r="E146">
        <f>IF(ISERROR(VLOOKUP($C146,'Miljövärden urval för publ'!$B$2:$H$490,MATCH(E$4,'Miljövärden urval för publ'!$B$2:$H$2,0),FALSE)),"",VLOOKUP($C146,'Miljövärden urval för publ'!$B$2:$H$490,MATCH(E$4,'Miljövärden urval för publ'!$B$2:$H$2,0),FALSE))</f>
        <v>42.62</v>
      </c>
      <c r="F146">
        <f>IF(ISERROR(VLOOKUP($C146,'Miljövärden urval för publ'!$B$2:$H$490,MATCH(F$4,'Miljövärden urval för publ'!$B$2:$H$2,0),FALSE)),"",VLOOKUP($C146,'Miljövärden urval för publ'!$B$2:$H$490,MATCH(F$4,'Miljövärden urval för publ'!$B$2:$H$2,0),FALSE))</f>
        <v>2.0861399999999999</v>
      </c>
      <c r="G146">
        <f>IF(ISERROR(VLOOKUP($C146,'Miljövärden urval för publ'!$B$2:$H$490,MATCH(G$4,'Miljövärden urval för publ'!$B$2:$H$2,0),FALSE)),"",VLOOKUP($C146,'Miljövärden urval för publ'!$B$2:$H$490,MATCH(G$4,'Miljövärden urval för publ'!$B$2:$H$2,0),FALSE))</f>
        <v>1.2893099999999999E-4</v>
      </c>
    </row>
    <row r="147" spans="1:7" x14ac:dyDescent="0.25">
      <c r="A147" s="20">
        <v>144</v>
      </c>
      <c r="B147" t="str">
        <f>IF(ISERROR(INDEX('Miljövärden urval för publ'!$A$2:$AA$475,MATCH($A147,'Miljövärden urval för publ'!$R$2:$R$476,0),1)),"",INDEX('Miljövärden urval för publ'!$A$2:$AA$475,MATCH($A147,'Miljövärden urval för publ'!$R$2:$R$476,0),1))</f>
        <v>Landskrona Energi AB</v>
      </c>
      <c r="C147" t="str">
        <f>IF(ISERROR(INDEX('Miljövärden urval för publ'!$A$2:$AA$475,MATCH($A147,'Miljövärden urval för publ'!$R$2:$R$476,0),2)),"",INDEX('Miljövärden urval för publ'!$A$2:$AA$475,MATCH($A147,'Miljövärden urval för publ'!$R$2:$R$476,0),2))</f>
        <v>Landskrona</v>
      </c>
      <c r="D147">
        <f>IF(ISERROR(VLOOKUP($C147,'Miljövärden urval för publ'!$B$2:$H$490,MATCH(D$4,'Miljövärden urval för publ'!$B$2:$H$2,0),FALSE)),"",VLOOKUP($C147,'Miljövärden urval för publ'!$B$2:$H$490,MATCH(D$4,'Miljövärden urval för publ'!$B$2:$H$2,0),FALSE))</f>
        <v>7.7947299999999997E-2</v>
      </c>
      <c r="E147">
        <f>IF(ISERROR(VLOOKUP($C147,'Miljövärden urval för publ'!$B$2:$H$490,MATCH(E$4,'Miljövärden urval för publ'!$B$2:$H$2,0),FALSE)),"",VLOOKUP($C147,'Miljövärden urval för publ'!$B$2:$H$490,MATCH(E$4,'Miljövärden urval för publ'!$B$2:$H$2,0),FALSE))</f>
        <v>41.198399999999999</v>
      </c>
      <c r="F147">
        <f>IF(ISERROR(VLOOKUP($C147,'Miljövärden urval för publ'!$B$2:$H$490,MATCH(F$4,'Miljövärden urval för publ'!$B$2:$H$2,0),FALSE)),"",VLOOKUP($C147,'Miljövärden urval för publ'!$B$2:$H$490,MATCH(F$4,'Miljövärden urval för publ'!$B$2:$H$2,0),FALSE))</f>
        <v>3.7206000000000001</v>
      </c>
      <c r="G147">
        <f>IF(ISERROR(VLOOKUP($C147,'Miljövärden urval för publ'!$B$2:$H$490,MATCH(G$4,'Miljövärden urval för publ'!$B$2:$H$2,0),FALSE)),"",VLOOKUP($C147,'Miljövärden urval för publ'!$B$2:$H$490,MATCH(G$4,'Miljövärden urval för publ'!$B$2:$H$2,0),FALSE))</f>
        <v>1.89113E-3</v>
      </c>
    </row>
    <row r="148" spans="1:7" x14ac:dyDescent="0.25">
      <c r="A148" s="20">
        <v>145</v>
      </c>
      <c r="B148" t="str">
        <f>IF(ISERROR(INDEX('Miljövärden urval för publ'!$A$2:$AA$475,MATCH($A148,'Miljövärden urval för publ'!$R$2:$R$476,0),1)),"",INDEX('Miljövärden urval för publ'!$A$2:$AA$475,MATCH($A148,'Miljövärden urval för publ'!$R$2:$R$476,0),1))</f>
        <v>Lantmännen Agrovärme AB</v>
      </c>
      <c r="C148" t="str">
        <f>IF(ISERROR(INDEX('Miljövärden urval för publ'!$A$2:$AA$475,MATCH($A148,'Miljövärden urval för publ'!$R$2:$R$476,0),2)),"",INDEX('Miljövärden urval för publ'!$A$2:$AA$475,MATCH($A148,'Miljövärden urval för publ'!$R$2:$R$476,0),2))</f>
        <v>Bjärnum</v>
      </c>
      <c r="D148">
        <f>IF(ISERROR(VLOOKUP($C148,'Miljövärden urval för publ'!$B$2:$H$490,MATCH(D$4,'Miljövärden urval för publ'!$B$2:$H$2,0),FALSE)),"",VLOOKUP($C148,'Miljövärden urval för publ'!$B$2:$H$490,MATCH(D$4,'Miljövärden urval för publ'!$B$2:$H$2,0),FALSE))</f>
        <v>0.33212799999999998</v>
      </c>
      <c r="E148">
        <f>IF(ISERROR(VLOOKUP($C148,'Miljövärden urval för publ'!$B$2:$H$490,MATCH(E$4,'Miljövärden urval för publ'!$B$2:$H$2,0),FALSE)),"",VLOOKUP($C148,'Miljövärden urval för publ'!$B$2:$H$490,MATCH(E$4,'Miljövärden urval för publ'!$B$2:$H$2,0),FALSE))</f>
        <v>50.178800000000003</v>
      </c>
      <c r="F148">
        <f>IF(ISERROR(VLOOKUP($C148,'Miljövärden urval för publ'!$B$2:$H$490,MATCH(F$4,'Miljövärden urval för publ'!$B$2:$H$2,0),FALSE)),"",VLOOKUP($C148,'Miljövärden urval för publ'!$B$2:$H$490,MATCH(F$4,'Miljövärden urval för publ'!$B$2:$H$2,0),FALSE))</f>
        <v>18.9114</v>
      </c>
      <c r="G148">
        <f>IF(ISERROR(VLOOKUP($C148,'Miljövärden urval för publ'!$B$2:$H$490,MATCH(G$4,'Miljövärden urval för publ'!$B$2:$H$2,0),FALSE)),"",VLOOKUP($C148,'Miljövärden urval för publ'!$B$2:$H$490,MATCH(G$4,'Miljövärden urval för publ'!$B$2:$H$2,0),FALSE))</f>
        <v>0.102492</v>
      </c>
    </row>
    <row r="149" spans="1:7" x14ac:dyDescent="0.25">
      <c r="A149" s="20">
        <v>146</v>
      </c>
      <c r="B149" t="str">
        <f>IF(ISERROR(INDEX('Miljövärden urval för publ'!$A$2:$AA$475,MATCH($A149,'Miljövärden urval för publ'!$R$2:$R$476,0),1)),"",INDEX('Miljövärden urval för publ'!$A$2:$AA$475,MATCH($A149,'Miljövärden urval för publ'!$R$2:$R$476,0),1))</f>
        <v>Lantmännen Agrovärme AB</v>
      </c>
      <c r="C149" t="str">
        <f>IF(ISERROR(INDEX('Miljövärden urval för publ'!$A$2:$AA$475,MATCH($A149,'Miljövärden urval för publ'!$R$2:$R$476,0),2)),"",INDEX('Miljövärden urval för publ'!$A$2:$AA$475,MATCH($A149,'Miljövärden urval för publ'!$R$2:$R$476,0),2))</f>
        <v>Ed</v>
      </c>
      <c r="D149">
        <f>IF(ISERROR(VLOOKUP($C149,'Miljövärden urval för publ'!$B$2:$H$490,MATCH(D$4,'Miljövärden urval för publ'!$B$2:$H$2,0),FALSE)),"",VLOOKUP($C149,'Miljövärden urval för publ'!$B$2:$H$490,MATCH(D$4,'Miljövärden urval för publ'!$B$2:$H$2,0),FALSE))</f>
        <v>0.14691000000000001</v>
      </c>
      <c r="E149">
        <f>IF(ISERROR(VLOOKUP($C149,'Miljövärden urval för publ'!$B$2:$H$490,MATCH(E$4,'Miljövärden urval för publ'!$B$2:$H$2,0),FALSE)),"",VLOOKUP($C149,'Miljövärden urval för publ'!$B$2:$H$490,MATCH(E$4,'Miljövärden urval för publ'!$B$2:$H$2,0),FALSE))</f>
        <v>32.272100000000002</v>
      </c>
      <c r="F149">
        <f>IF(ISERROR(VLOOKUP($C149,'Miljövärden urval för publ'!$B$2:$H$490,MATCH(F$4,'Miljövärden urval för publ'!$B$2:$H$2,0),FALSE)),"",VLOOKUP($C149,'Miljövärden urval för publ'!$B$2:$H$490,MATCH(F$4,'Miljövärden urval för publ'!$B$2:$H$2,0),FALSE))</f>
        <v>10.048999999999999</v>
      </c>
      <c r="G149">
        <f>IF(ISERROR(VLOOKUP($C149,'Miljövärden urval för publ'!$B$2:$H$490,MATCH(G$4,'Miljövärden urval för publ'!$B$2:$H$2,0),FALSE)),"",VLOOKUP($C149,'Miljövärden urval för publ'!$B$2:$H$490,MATCH(G$4,'Miljövärden urval för publ'!$B$2:$H$2,0),FALSE))</f>
        <v>4.0177900000000003E-2</v>
      </c>
    </row>
    <row r="150" spans="1:7" x14ac:dyDescent="0.25">
      <c r="A150" s="20">
        <v>147</v>
      </c>
      <c r="B150" t="str">
        <f>IF(ISERROR(INDEX('Miljövärden urval för publ'!$A$2:$AA$475,MATCH($A150,'Miljövärden urval för publ'!$R$2:$R$476,0),1)),"",INDEX('Miljövärden urval för publ'!$A$2:$AA$475,MATCH($A150,'Miljövärden urval för publ'!$R$2:$R$476,0),1))</f>
        <v>Lantmännen Agrovärme AB</v>
      </c>
      <c r="C150" t="str">
        <f>IF(ISERROR(INDEX('Miljövärden urval för publ'!$A$2:$AA$475,MATCH($A150,'Miljövärden urval för publ'!$R$2:$R$476,0),2)),"",INDEX('Miljövärden urval för publ'!$A$2:$AA$475,MATCH($A150,'Miljövärden urval för publ'!$R$2:$R$476,0),2))</f>
        <v>Grästorp</v>
      </c>
      <c r="D150">
        <f>IF(ISERROR(VLOOKUP($C150,'Miljövärden urval för publ'!$B$2:$H$490,MATCH(D$4,'Miljövärden urval för publ'!$B$2:$H$2,0),FALSE)),"",VLOOKUP($C150,'Miljövärden urval för publ'!$B$2:$H$490,MATCH(D$4,'Miljövärden urval för publ'!$B$2:$H$2,0),FALSE))</f>
        <v>0.42738999999999999</v>
      </c>
      <c r="E150">
        <f>IF(ISERROR(VLOOKUP($C150,'Miljövärden urval för publ'!$B$2:$H$490,MATCH(E$4,'Miljövärden urval för publ'!$B$2:$H$2,0),FALSE)),"",VLOOKUP($C150,'Miljövärden urval för publ'!$B$2:$H$490,MATCH(E$4,'Miljövärden urval för publ'!$B$2:$H$2,0),FALSE))</f>
        <v>31.509399999999999</v>
      </c>
      <c r="F150">
        <f>IF(ISERROR(VLOOKUP($C150,'Miljövärden urval för publ'!$B$2:$H$490,MATCH(F$4,'Miljövärden urval för publ'!$B$2:$H$2,0),FALSE)),"",VLOOKUP($C150,'Miljövärden urval för publ'!$B$2:$H$490,MATCH(F$4,'Miljövärden urval för publ'!$B$2:$H$2,0),FALSE))</f>
        <v>16.578900000000001</v>
      </c>
      <c r="G150">
        <f>IF(ISERROR(VLOOKUP($C150,'Miljövärden urval för publ'!$B$2:$H$490,MATCH(G$4,'Miljövärden urval för publ'!$B$2:$H$2,0),FALSE)),"",VLOOKUP($C150,'Miljövärden urval för publ'!$B$2:$H$490,MATCH(G$4,'Miljövärden urval för publ'!$B$2:$H$2,0),FALSE))</f>
        <v>3.5250200000000002E-2</v>
      </c>
    </row>
    <row r="151" spans="1:7" x14ac:dyDescent="0.25">
      <c r="A151" s="20">
        <v>148</v>
      </c>
      <c r="B151" t="str">
        <f>IF(ISERROR(INDEX('Miljövärden urval för publ'!$A$2:$AA$475,MATCH($A151,'Miljövärden urval för publ'!$R$2:$R$476,0),1)),"",INDEX('Miljövärden urval för publ'!$A$2:$AA$475,MATCH($A151,'Miljövärden urval för publ'!$R$2:$R$476,0),1))</f>
        <v>Lantmännen Agrovärme AB</v>
      </c>
      <c r="C151" t="str">
        <f>IF(ISERROR(INDEX('Miljövärden urval för publ'!$A$2:$AA$475,MATCH($A151,'Miljövärden urval för publ'!$R$2:$R$476,0),2)),"",INDEX('Miljövärden urval för publ'!$A$2:$AA$475,MATCH($A151,'Miljövärden urval för publ'!$R$2:$R$476,0),2))</f>
        <v>Horred</v>
      </c>
      <c r="D151">
        <f>IF(ISERROR(VLOOKUP($C151,'Miljövärden urval för publ'!$B$2:$H$490,MATCH(D$4,'Miljövärden urval för publ'!$B$2:$H$2,0),FALSE)),"",VLOOKUP($C151,'Miljövärden urval för publ'!$B$2:$H$490,MATCH(D$4,'Miljövärden urval för publ'!$B$2:$H$2,0),FALSE))</f>
        <v>0.27846700000000002</v>
      </c>
      <c r="E151">
        <f>IF(ISERROR(VLOOKUP($C151,'Miljövärden urval för publ'!$B$2:$H$490,MATCH(E$4,'Miljövärden urval för publ'!$B$2:$H$2,0),FALSE)),"",VLOOKUP($C151,'Miljövärden urval för publ'!$B$2:$H$490,MATCH(E$4,'Miljövärden urval för publ'!$B$2:$H$2,0),FALSE))</f>
        <v>30.232800000000001</v>
      </c>
      <c r="F151">
        <f>IF(ISERROR(VLOOKUP($C151,'Miljövärden urval för publ'!$B$2:$H$490,MATCH(F$4,'Miljövärden urval för publ'!$B$2:$H$2,0),FALSE)),"",VLOOKUP($C151,'Miljövärden urval för publ'!$B$2:$H$490,MATCH(F$4,'Miljövärden urval för publ'!$B$2:$H$2,0),FALSE))</f>
        <v>19.700500000000002</v>
      </c>
      <c r="G151">
        <f>IF(ISERROR(VLOOKUP($C151,'Miljövärden urval för publ'!$B$2:$H$490,MATCH(G$4,'Miljövärden urval för publ'!$B$2:$H$2,0),FALSE)),"",VLOOKUP($C151,'Miljövärden urval för publ'!$B$2:$H$490,MATCH(G$4,'Miljövärden urval för publ'!$B$2:$H$2,0),FALSE))</f>
        <v>3.5998200000000001E-2</v>
      </c>
    </row>
    <row r="152" spans="1:7" x14ac:dyDescent="0.25">
      <c r="A152" s="20">
        <v>149</v>
      </c>
      <c r="B152" t="str">
        <f>IF(ISERROR(INDEX('Miljövärden urval för publ'!$A$2:$AA$475,MATCH($A152,'Miljövärden urval för publ'!$R$2:$R$476,0),1)),"",INDEX('Miljövärden urval för publ'!$A$2:$AA$475,MATCH($A152,'Miljövärden urval för publ'!$R$2:$R$476,0),1))</f>
        <v>Lantmännen Agrovärme AB</v>
      </c>
      <c r="C152" t="str">
        <f>IF(ISERROR(INDEX('Miljövärden urval för publ'!$A$2:$AA$475,MATCH($A152,'Miljövärden urval för publ'!$R$2:$R$476,0),2)),"",INDEX('Miljövärden urval för publ'!$A$2:$AA$475,MATCH($A152,'Miljövärden urval för publ'!$R$2:$R$476,0),2))</f>
        <v>Kvänum</v>
      </c>
      <c r="D152">
        <f>IF(ISERROR(VLOOKUP($C152,'Miljövärden urval för publ'!$B$2:$H$490,MATCH(D$4,'Miljövärden urval för publ'!$B$2:$H$2,0),FALSE)),"",VLOOKUP($C152,'Miljövärden urval för publ'!$B$2:$H$490,MATCH(D$4,'Miljövärden urval för publ'!$B$2:$H$2,0),FALSE))</f>
        <v>0.90105500000000005</v>
      </c>
      <c r="E152">
        <f>IF(ISERROR(VLOOKUP($C152,'Miljövärden urval för publ'!$B$2:$H$490,MATCH(E$4,'Miljövärden urval för publ'!$B$2:$H$2,0),FALSE)),"",VLOOKUP($C152,'Miljövärden urval för publ'!$B$2:$H$490,MATCH(E$4,'Miljövärden urval för publ'!$B$2:$H$2,0),FALSE))</f>
        <v>17.968299999999999</v>
      </c>
      <c r="F152">
        <f>IF(ISERROR(VLOOKUP($C152,'Miljövärden urval för publ'!$B$2:$H$490,MATCH(F$4,'Miljövärden urval för publ'!$B$2:$H$2,0),FALSE)),"",VLOOKUP($C152,'Miljövärden urval för publ'!$B$2:$H$490,MATCH(F$4,'Miljövärden urval för publ'!$B$2:$H$2,0),FALSE))</f>
        <v>26.658000000000001</v>
      </c>
      <c r="G152">
        <f>IF(ISERROR(VLOOKUP($C152,'Miljövärden urval för publ'!$B$2:$H$490,MATCH(G$4,'Miljövärden urval för publ'!$B$2:$H$2,0),FALSE)),"",VLOOKUP($C152,'Miljövärden urval för publ'!$B$2:$H$490,MATCH(G$4,'Miljövärden urval för publ'!$B$2:$H$2,0),FALSE))</f>
        <v>9.3909900000000001E-3</v>
      </c>
    </row>
    <row r="153" spans="1:7" x14ac:dyDescent="0.25">
      <c r="A153" s="20">
        <v>150</v>
      </c>
      <c r="B153" t="str">
        <f>IF(ISERROR(INDEX('Miljövärden urval för publ'!$A$2:$AA$475,MATCH($A153,'Miljövärden urval för publ'!$R$2:$R$476,0),1)),"",INDEX('Miljövärden urval för publ'!$A$2:$AA$475,MATCH($A153,'Miljövärden urval för publ'!$R$2:$R$476,0),1))</f>
        <v>Lantmännen Agrovärme AB</v>
      </c>
      <c r="C153" t="str">
        <f>IF(ISERROR(INDEX('Miljövärden urval för publ'!$A$2:$AA$475,MATCH($A153,'Miljövärden urval för publ'!$R$2:$R$476,0),2)),"",INDEX('Miljövärden urval för publ'!$A$2:$AA$475,MATCH($A153,'Miljövärden urval för publ'!$R$2:$R$476,0),2))</f>
        <v>Skurup</v>
      </c>
      <c r="D153">
        <f>IF(ISERROR(VLOOKUP($C153,'Miljövärden urval för publ'!$B$2:$H$490,MATCH(D$4,'Miljövärden urval för publ'!$B$2:$H$2,0),FALSE)),"",VLOOKUP($C153,'Miljövärden urval för publ'!$B$2:$H$490,MATCH(D$4,'Miljövärden urval för publ'!$B$2:$H$2,0),FALSE))</f>
        <v>1.1103000000000001</v>
      </c>
      <c r="E153">
        <f>IF(ISERROR(VLOOKUP($C153,'Miljövärden urval för publ'!$B$2:$H$490,MATCH(E$4,'Miljövärden urval för publ'!$B$2:$H$2,0),FALSE)),"",VLOOKUP($C153,'Miljövärden urval för publ'!$B$2:$H$490,MATCH(E$4,'Miljövärden urval för publ'!$B$2:$H$2,0),FALSE))</f>
        <v>18.347200000000001</v>
      </c>
      <c r="F153">
        <f>IF(ISERROR(VLOOKUP($C153,'Miljövärden urval för publ'!$B$2:$H$490,MATCH(F$4,'Miljövärden urval för publ'!$B$2:$H$2,0),FALSE)),"",VLOOKUP($C153,'Miljövärden urval för publ'!$B$2:$H$490,MATCH(F$4,'Miljövärden urval för publ'!$B$2:$H$2,0),FALSE))</f>
        <v>30.797999999999998</v>
      </c>
      <c r="G153">
        <f>IF(ISERROR(VLOOKUP($C153,'Miljövärden urval för publ'!$B$2:$H$490,MATCH(G$4,'Miljövärden urval för publ'!$B$2:$H$2,0),FALSE)),"",VLOOKUP($C153,'Miljövärden urval för publ'!$B$2:$H$490,MATCH(G$4,'Miljövärden urval för publ'!$B$2:$H$2,0),FALSE))</f>
        <v>1.2047499999999999E-2</v>
      </c>
    </row>
    <row r="154" spans="1:7" x14ac:dyDescent="0.25">
      <c r="A154" s="20">
        <v>151</v>
      </c>
      <c r="B154" t="str">
        <f>IF(ISERROR(INDEX('Miljövärden urval för publ'!$A$2:$AA$475,MATCH($A154,'Miljövärden urval för publ'!$R$2:$R$476,0),1)),"",INDEX('Miljövärden urval för publ'!$A$2:$AA$475,MATCH($A154,'Miljövärden urval för publ'!$R$2:$R$476,0),1))</f>
        <v>Lantmännen Agrovärme AB</v>
      </c>
      <c r="C154" t="str">
        <f>IF(ISERROR(INDEX('Miljövärden urval för publ'!$A$2:$AA$475,MATCH($A154,'Miljövärden urval för publ'!$R$2:$R$476,0),2)),"",INDEX('Miljövärden urval för publ'!$A$2:$AA$475,MATCH($A154,'Miljövärden urval för publ'!$R$2:$R$476,0),2))</f>
        <v>Ödeshög</v>
      </c>
      <c r="D154">
        <f>IF(ISERROR(VLOOKUP($C154,'Miljövärden urval för publ'!$B$2:$H$490,MATCH(D$4,'Miljövärden urval för publ'!$B$2:$H$2,0),FALSE)),"",VLOOKUP($C154,'Miljövärden urval för publ'!$B$2:$H$490,MATCH(D$4,'Miljövärden urval för publ'!$B$2:$H$2,0),FALSE))</f>
        <v>0.116881</v>
      </c>
      <c r="E154">
        <f>IF(ISERROR(VLOOKUP($C154,'Miljövärden urval för publ'!$B$2:$H$490,MATCH(E$4,'Miljövärden urval för publ'!$B$2:$H$2,0),FALSE)),"",VLOOKUP($C154,'Miljövärden urval för publ'!$B$2:$H$490,MATCH(E$4,'Miljövärden urval för publ'!$B$2:$H$2,0),FALSE))</f>
        <v>24.563600000000001</v>
      </c>
      <c r="F154">
        <f>IF(ISERROR(VLOOKUP($C154,'Miljövärden urval för publ'!$B$2:$H$490,MATCH(F$4,'Miljövärden urval för publ'!$B$2:$H$2,0),FALSE)),"",VLOOKUP($C154,'Miljövärden urval för publ'!$B$2:$H$490,MATCH(F$4,'Miljövärden urval för publ'!$B$2:$H$2,0),FALSE))</f>
        <v>8.9475499999999997</v>
      </c>
      <c r="G154">
        <f>IF(ISERROR(VLOOKUP($C154,'Miljövärden urval för publ'!$B$2:$H$490,MATCH(G$4,'Miljövärden urval för publ'!$B$2:$H$2,0),FALSE)),"",VLOOKUP($C154,'Miljövärden urval för publ'!$B$2:$H$490,MATCH(G$4,'Miljövärden urval för publ'!$B$2:$H$2,0),FALSE))</f>
        <v>2.23714E-2</v>
      </c>
    </row>
    <row r="155" spans="1:7" x14ac:dyDescent="0.25">
      <c r="A155" s="20">
        <v>152</v>
      </c>
      <c r="B155" t="str">
        <f>IF(ISERROR(INDEX('Miljövärden urval för publ'!$A$2:$AA$475,MATCH($A155,'Miljövärden urval för publ'!$R$2:$R$476,0),1)),"",INDEX('Miljövärden urval för publ'!$A$2:$AA$475,MATCH($A155,'Miljövärden urval för publ'!$R$2:$R$476,0),1))</f>
        <v>Lantmännen Agrovärme AB</v>
      </c>
      <c r="C155" t="str">
        <f>IF(ISERROR(INDEX('Miljövärden urval för publ'!$A$2:$AA$475,MATCH($A155,'Miljövärden urval för publ'!$R$2:$R$476,0),2)),"",INDEX('Miljövärden urval för publ'!$A$2:$AA$475,MATCH($A155,'Miljövärden urval för publ'!$R$2:$R$476,0),2))</f>
        <v>Örsundsbro</v>
      </c>
      <c r="D155">
        <f>IF(ISERROR(VLOOKUP($C155,'Miljövärden urval för publ'!$B$2:$H$490,MATCH(D$4,'Miljövärden urval för publ'!$B$2:$H$2,0),FALSE)),"",VLOOKUP($C155,'Miljövärden urval för publ'!$B$2:$H$490,MATCH(D$4,'Miljövärden urval för publ'!$B$2:$H$2,0),FALSE))</f>
        <v>0.118975</v>
      </c>
      <c r="E155">
        <f>IF(ISERROR(VLOOKUP($C155,'Miljövärden urval för publ'!$B$2:$H$490,MATCH(E$4,'Miljövärden urval för publ'!$B$2:$H$2,0),FALSE)),"",VLOOKUP($C155,'Miljövärden urval för publ'!$B$2:$H$490,MATCH(E$4,'Miljövärden urval för publ'!$B$2:$H$2,0),FALSE))</f>
        <v>25.036999999999999</v>
      </c>
      <c r="F155">
        <f>IF(ISERROR(VLOOKUP($C155,'Miljövärden urval för publ'!$B$2:$H$490,MATCH(F$4,'Miljövärden urval för publ'!$B$2:$H$2,0),FALSE)),"",VLOOKUP($C155,'Miljövärden urval för publ'!$B$2:$H$490,MATCH(F$4,'Miljövärden urval för publ'!$B$2:$H$2,0),FALSE))</f>
        <v>9.9030699999999996</v>
      </c>
      <c r="G155">
        <f>IF(ISERROR(VLOOKUP($C155,'Miljövärden urval för publ'!$B$2:$H$490,MATCH(G$4,'Miljövärden urval för publ'!$B$2:$H$2,0),FALSE)),"",VLOOKUP($C155,'Miljövärden urval för publ'!$B$2:$H$490,MATCH(G$4,'Miljövärden urval för publ'!$B$2:$H$2,0),FALSE))</f>
        <v>1.66918E-2</v>
      </c>
    </row>
    <row r="156" spans="1:7" x14ac:dyDescent="0.25">
      <c r="A156" s="20">
        <v>153</v>
      </c>
      <c r="B156" t="str">
        <f>IF(ISERROR(INDEX('Miljövärden urval för publ'!$A$2:$AA$475,MATCH($A156,'Miljövärden urval för publ'!$R$2:$R$476,0),1)),"",INDEX('Miljövärden urval för publ'!$A$2:$AA$475,MATCH($A156,'Miljövärden urval för publ'!$R$2:$R$476,0),1))</f>
        <v>Laxå Värme AB</v>
      </c>
      <c r="C156" t="str">
        <f>IF(ISERROR(INDEX('Miljövärden urval för publ'!$A$2:$AA$475,MATCH($A156,'Miljövärden urval för publ'!$R$2:$R$476,0),2)),"",INDEX('Miljövärden urval för publ'!$A$2:$AA$475,MATCH($A156,'Miljövärden urval för publ'!$R$2:$R$476,0),2))</f>
        <v>Laxå</v>
      </c>
      <c r="D156">
        <f>IF(ISERROR(VLOOKUP($C156,'Miljövärden urval för publ'!$B$2:$H$490,MATCH(D$4,'Miljövärden urval för publ'!$B$2:$H$2,0),FALSE)),"",VLOOKUP($C156,'Miljövärden urval för publ'!$B$2:$H$490,MATCH(D$4,'Miljövärden urval för publ'!$B$2:$H$2,0),FALSE))</f>
        <v>0.16855700000000001</v>
      </c>
      <c r="E156">
        <f>IF(ISERROR(VLOOKUP($C156,'Miljövärden urval för publ'!$B$2:$H$490,MATCH(E$4,'Miljövärden urval för publ'!$B$2:$H$2,0),FALSE)),"",VLOOKUP($C156,'Miljövärden urval för publ'!$B$2:$H$490,MATCH(E$4,'Miljövärden urval för publ'!$B$2:$H$2,0),FALSE))</f>
        <v>13.7691</v>
      </c>
      <c r="F156">
        <f>IF(ISERROR(VLOOKUP($C156,'Miljövärden urval för publ'!$B$2:$H$490,MATCH(F$4,'Miljövärden urval för publ'!$B$2:$H$2,0),FALSE)),"",VLOOKUP($C156,'Miljövärden urval för publ'!$B$2:$H$490,MATCH(F$4,'Miljövärden urval för publ'!$B$2:$H$2,0),FALSE))</f>
        <v>15.026899999999999</v>
      </c>
      <c r="G156">
        <f>IF(ISERROR(VLOOKUP($C156,'Miljövärden urval för publ'!$B$2:$H$490,MATCH(G$4,'Miljövärden urval för publ'!$B$2:$H$2,0),FALSE)),"",VLOOKUP($C156,'Miljövärden urval för publ'!$B$2:$H$490,MATCH(G$4,'Miljövärden urval för publ'!$B$2:$H$2,0),FALSE))</f>
        <v>1.23362E-2</v>
      </c>
    </row>
    <row r="157" spans="1:7" x14ac:dyDescent="0.25">
      <c r="A157" s="20">
        <v>154</v>
      </c>
      <c r="B157" t="str">
        <f>IF(ISERROR(INDEX('Miljövärden urval för publ'!$A$2:$AA$475,MATCH($A157,'Miljövärden urval för publ'!$R$2:$R$476,0),1)),"",INDEX('Miljövärden urval för publ'!$A$2:$AA$475,MATCH($A157,'Miljövärden urval för publ'!$R$2:$R$476,0),1))</f>
        <v>Lerum Fjärrvärme AB</v>
      </c>
      <c r="C157" t="str">
        <f>IF(ISERROR(INDEX('Miljövärden urval för publ'!$A$2:$AA$475,MATCH($A157,'Miljövärden urval för publ'!$R$2:$R$476,0),2)),"",INDEX('Miljövärden urval för publ'!$A$2:$AA$475,MATCH($A157,'Miljövärden urval för publ'!$R$2:$R$476,0),2))</f>
        <v>Floda</v>
      </c>
      <c r="D157">
        <f>IF(ISERROR(VLOOKUP($C157,'Miljövärden urval för publ'!$B$2:$H$490,MATCH(D$4,'Miljövärden urval för publ'!$B$2:$H$2,0),FALSE)),"",VLOOKUP($C157,'Miljövärden urval för publ'!$B$2:$H$490,MATCH(D$4,'Miljövärden urval för publ'!$B$2:$H$2,0),FALSE))</f>
        <v>0.135823</v>
      </c>
      <c r="E157">
        <f>IF(ISERROR(VLOOKUP($C157,'Miljövärden urval för publ'!$B$2:$H$490,MATCH(E$4,'Miljövärden urval för publ'!$B$2:$H$2,0),FALSE)),"",VLOOKUP($C157,'Miljövärden urval för publ'!$B$2:$H$490,MATCH(E$4,'Miljövärden urval för publ'!$B$2:$H$2,0),FALSE))</f>
        <v>28.046500000000002</v>
      </c>
      <c r="F157">
        <f>IF(ISERROR(VLOOKUP($C157,'Miljövärden urval för publ'!$B$2:$H$490,MATCH(F$4,'Miljövärden urval för publ'!$B$2:$H$2,0),FALSE)),"",VLOOKUP($C157,'Miljövärden urval för publ'!$B$2:$H$490,MATCH(F$4,'Miljövärden urval för publ'!$B$2:$H$2,0),FALSE))</f>
        <v>9.0649599999999992</v>
      </c>
      <c r="G157">
        <f>IF(ISERROR(VLOOKUP($C157,'Miljövärden urval för publ'!$B$2:$H$490,MATCH(G$4,'Miljövärden urval för publ'!$B$2:$H$2,0),FALSE)),"",VLOOKUP($C157,'Miljövärden urval för publ'!$B$2:$H$490,MATCH(G$4,'Miljövärden urval för publ'!$B$2:$H$2,0),FALSE))</f>
        <v>2.89407E-2</v>
      </c>
    </row>
    <row r="158" spans="1:7" x14ac:dyDescent="0.25">
      <c r="A158" s="20">
        <v>155</v>
      </c>
      <c r="B158" t="str">
        <f>IF(ISERROR(INDEX('Miljövärden urval för publ'!$A$2:$AA$475,MATCH($A158,'Miljövärden urval för publ'!$R$2:$R$476,0),1)),"",INDEX('Miljövärden urval för publ'!$A$2:$AA$475,MATCH($A158,'Miljövärden urval för publ'!$R$2:$R$476,0),1))</f>
        <v>Lerum Fjärrvärme AB</v>
      </c>
      <c r="C158" t="str">
        <f>IF(ISERROR(INDEX('Miljövärden urval för publ'!$A$2:$AA$475,MATCH($A158,'Miljövärden urval för publ'!$R$2:$R$476,0),2)),"",INDEX('Miljövärden urval för publ'!$A$2:$AA$475,MATCH($A158,'Miljövärden urval för publ'!$R$2:$R$476,0),2))</f>
        <v>Gråbo</v>
      </c>
      <c r="D158">
        <f>IF(ISERROR(VLOOKUP($C158,'Miljövärden urval för publ'!$B$2:$H$490,MATCH(D$4,'Miljövärden urval för publ'!$B$2:$H$2,0),FALSE)),"",VLOOKUP($C158,'Miljövärden urval för publ'!$B$2:$H$490,MATCH(D$4,'Miljövärden urval för publ'!$B$2:$H$2,0),FALSE))</f>
        <v>0.16031500000000001</v>
      </c>
      <c r="E158">
        <f>IF(ISERROR(VLOOKUP($C158,'Miljövärden urval för publ'!$B$2:$H$490,MATCH(E$4,'Miljövärden urval för publ'!$B$2:$H$2,0),FALSE)),"",VLOOKUP($C158,'Miljövärden urval för publ'!$B$2:$H$490,MATCH(E$4,'Miljövärden urval för publ'!$B$2:$H$2,0),FALSE))</f>
        <v>12.0901</v>
      </c>
      <c r="F158">
        <f>IF(ISERROR(VLOOKUP($C158,'Miljövärden urval för publ'!$B$2:$H$490,MATCH(F$4,'Miljövärden urval för publ'!$B$2:$H$2,0),FALSE)),"",VLOOKUP($C158,'Miljövärden urval för publ'!$B$2:$H$490,MATCH(F$4,'Miljövärden urval för publ'!$B$2:$H$2,0),FALSE))</f>
        <v>16.8841</v>
      </c>
      <c r="G158">
        <f>IF(ISERROR(VLOOKUP($C158,'Miljövärden urval för publ'!$B$2:$H$490,MATCH(G$4,'Miljövärden urval för publ'!$B$2:$H$2,0),FALSE)),"",VLOOKUP($C158,'Miljövärden urval för publ'!$B$2:$H$490,MATCH(G$4,'Miljövärden urval för publ'!$B$2:$H$2,0),FALSE))</f>
        <v>1.3443800000000001E-2</v>
      </c>
    </row>
    <row r="159" spans="1:7" x14ac:dyDescent="0.25">
      <c r="A159" s="20">
        <v>156</v>
      </c>
      <c r="B159" t="str">
        <f>IF(ISERROR(INDEX('Miljövärden urval för publ'!$A$2:$AA$475,MATCH($A159,'Miljövärden urval för publ'!$R$2:$R$476,0),1)),"",INDEX('Miljövärden urval för publ'!$A$2:$AA$475,MATCH($A159,'Miljövärden urval för publ'!$R$2:$R$476,0),1))</f>
        <v>Lerum Fjärrvärme AB</v>
      </c>
      <c r="C159" t="str">
        <f>IF(ISERROR(INDEX('Miljövärden urval för publ'!$A$2:$AA$475,MATCH($A159,'Miljövärden urval för publ'!$R$2:$R$476,0),2)),"",INDEX('Miljövärden urval för publ'!$A$2:$AA$475,MATCH($A159,'Miljövärden urval för publ'!$R$2:$R$476,0),2))</f>
        <v>Lerum</v>
      </c>
      <c r="D159">
        <f>IF(ISERROR(VLOOKUP($C159,'Miljövärden urval för publ'!$B$2:$H$490,MATCH(D$4,'Miljövärden urval för publ'!$B$2:$H$2,0),FALSE)),"",VLOOKUP($C159,'Miljövärden urval för publ'!$B$2:$H$490,MATCH(D$4,'Miljövärden urval för publ'!$B$2:$H$2,0),FALSE))</f>
        <v>7.9574599999999995E-2</v>
      </c>
      <c r="E159">
        <f>IF(ISERROR(VLOOKUP($C159,'Miljövärden urval för publ'!$B$2:$H$490,MATCH(E$4,'Miljövärden urval för publ'!$B$2:$H$2,0),FALSE)),"",VLOOKUP($C159,'Miljövärden urval för publ'!$B$2:$H$490,MATCH(E$4,'Miljövärden urval för publ'!$B$2:$H$2,0),FALSE))</f>
        <v>13.540900000000001</v>
      </c>
      <c r="F159">
        <f>IF(ISERROR(VLOOKUP($C159,'Miljövärden urval för publ'!$B$2:$H$490,MATCH(F$4,'Miljövärden urval för publ'!$B$2:$H$2,0),FALSE)),"",VLOOKUP($C159,'Miljövärden urval för publ'!$B$2:$H$490,MATCH(F$4,'Miljövärden urval för publ'!$B$2:$H$2,0),FALSE))</f>
        <v>10.406599999999999</v>
      </c>
      <c r="G159">
        <f>IF(ISERROR(VLOOKUP($C159,'Miljövärden urval för publ'!$B$2:$H$490,MATCH(G$4,'Miljövärden urval för publ'!$B$2:$H$2,0),FALSE)),"",VLOOKUP($C159,'Miljövärden urval för publ'!$B$2:$H$490,MATCH(G$4,'Miljövärden urval för publ'!$B$2:$H$2,0),FALSE))</f>
        <v>1.35719E-2</v>
      </c>
    </row>
    <row r="160" spans="1:7" x14ac:dyDescent="0.25">
      <c r="A160" s="20">
        <v>157</v>
      </c>
      <c r="B160" t="str">
        <f>IF(ISERROR(INDEX('Miljövärden urval för publ'!$A$2:$AA$475,MATCH($A160,'Miljövärden urval för publ'!$R$2:$R$476,0),1)),"",INDEX('Miljövärden urval för publ'!$A$2:$AA$475,MATCH($A160,'Miljövärden urval för publ'!$R$2:$R$476,0),1))</f>
        <v>Lerum Fjärrvärme AB</v>
      </c>
      <c r="C160" t="str">
        <f>IF(ISERROR(INDEX('Miljövärden urval för publ'!$A$2:$AA$475,MATCH($A160,'Miljövärden urval för publ'!$R$2:$R$476,0),2)),"",INDEX('Miljövärden urval för publ'!$A$2:$AA$475,MATCH($A160,'Miljövärden urval för publ'!$R$2:$R$476,0),2))</f>
        <v>Stenkullen</v>
      </c>
      <c r="D160">
        <f>IF(ISERROR(VLOOKUP($C160,'Miljövärden urval för publ'!$B$2:$H$490,MATCH(D$4,'Miljövärden urval för publ'!$B$2:$H$2,0),FALSE)),"",VLOOKUP($C160,'Miljövärden urval för publ'!$B$2:$H$490,MATCH(D$4,'Miljövärden urval för publ'!$B$2:$H$2,0),FALSE))</f>
        <v>0.148647</v>
      </c>
      <c r="E160">
        <f>IF(ISERROR(VLOOKUP($C160,'Miljövärden urval för publ'!$B$2:$H$490,MATCH(E$4,'Miljövärden urval för publ'!$B$2:$H$2,0),FALSE)),"",VLOOKUP($C160,'Miljövärden urval för publ'!$B$2:$H$490,MATCH(E$4,'Miljövärden urval för publ'!$B$2:$H$2,0),FALSE))</f>
        <v>12.865500000000001</v>
      </c>
      <c r="F160">
        <f>IF(ISERROR(VLOOKUP($C160,'Miljövärden urval för publ'!$B$2:$H$490,MATCH(F$4,'Miljövärden urval för publ'!$B$2:$H$2,0),FALSE)),"",VLOOKUP($C160,'Miljövärden urval för publ'!$B$2:$H$490,MATCH(F$4,'Miljövärden urval för publ'!$B$2:$H$2,0),FALSE))</f>
        <v>14.820600000000001</v>
      </c>
      <c r="G160">
        <f>IF(ISERROR(VLOOKUP($C160,'Miljövärden urval för publ'!$B$2:$H$490,MATCH(G$4,'Miljövärden urval för publ'!$B$2:$H$2,0),FALSE)),"",VLOOKUP($C160,'Miljövärden urval för publ'!$B$2:$H$490,MATCH(G$4,'Miljövärden urval för publ'!$B$2:$H$2,0),FALSE))</f>
        <v>2.1163999999999999E-2</v>
      </c>
    </row>
    <row r="161" spans="1:7" x14ac:dyDescent="0.25">
      <c r="A161" s="20">
        <v>158</v>
      </c>
      <c r="B161" t="str">
        <f>IF(ISERROR(INDEX('Miljövärden urval för publ'!$A$2:$AA$475,MATCH($A161,'Miljövärden urval för publ'!$R$2:$R$476,0),1)),"",INDEX('Miljövärden urval för publ'!$A$2:$AA$475,MATCH($A161,'Miljövärden urval för publ'!$R$2:$R$476,0),1))</f>
        <v>LEVA i Lysekil AB</v>
      </c>
      <c r="C161" t="str">
        <f>IF(ISERROR(INDEX('Miljövärden urval för publ'!$A$2:$AA$475,MATCH($A161,'Miljövärden urval för publ'!$R$2:$R$476,0),2)),"",INDEX('Miljövärden urval för publ'!$A$2:$AA$475,MATCH($A161,'Miljövärden urval för publ'!$R$2:$R$476,0),2))</f>
        <v>Lysekil</v>
      </c>
      <c r="D161">
        <f>IF(ISERROR(VLOOKUP($C161,'Miljövärden urval för publ'!$B$2:$H$490,MATCH(D$4,'Miljövärden urval för publ'!$B$2:$H$2,0),FALSE)),"",VLOOKUP($C161,'Miljövärden urval för publ'!$B$2:$H$490,MATCH(D$4,'Miljövärden urval för publ'!$B$2:$H$2,0),FALSE))</f>
        <v>7.3261499999999993E-2</v>
      </c>
      <c r="E161">
        <f>IF(ISERROR(VLOOKUP($C161,'Miljövärden urval för publ'!$B$2:$H$490,MATCH(E$4,'Miljövärden urval för publ'!$B$2:$H$2,0),FALSE)),"",VLOOKUP($C161,'Miljövärden urval för publ'!$B$2:$H$490,MATCH(E$4,'Miljövärden urval för publ'!$B$2:$H$2,0),FALSE))</f>
        <v>10.786199999999999</v>
      </c>
      <c r="F161">
        <f>IF(ISERROR(VLOOKUP($C161,'Miljövärden urval för publ'!$B$2:$H$490,MATCH(F$4,'Miljövärden urval för publ'!$B$2:$H$2,0),FALSE)),"",VLOOKUP($C161,'Miljövärden urval för publ'!$B$2:$H$490,MATCH(F$4,'Miljövärden urval för publ'!$B$2:$H$2,0),FALSE))</f>
        <v>3.5770099999999999E-2</v>
      </c>
      <c r="G161">
        <f>IF(ISERROR(VLOOKUP($C161,'Miljövärden urval för publ'!$B$2:$H$490,MATCH(G$4,'Miljövärden urval för publ'!$B$2:$H$2,0),FALSE)),"",VLOOKUP($C161,'Miljövärden urval för publ'!$B$2:$H$490,MATCH(G$4,'Miljövärden urval för publ'!$B$2:$H$2,0),FALSE))</f>
        <v>1.06716E-2</v>
      </c>
    </row>
    <row r="162" spans="1:7" x14ac:dyDescent="0.25">
      <c r="A162" s="20">
        <v>159</v>
      </c>
      <c r="B162" t="str">
        <f>IF(ISERROR(INDEX('Miljövärden urval för publ'!$A$2:$AA$475,MATCH($A162,'Miljövärden urval för publ'!$R$2:$R$476,0),1)),"",INDEX('Miljövärden urval för publ'!$A$2:$AA$475,MATCH($A162,'Miljövärden urval för publ'!$R$2:$R$476,0),1))</f>
        <v>Lidköpings Värmeverk AB</v>
      </c>
      <c r="C162" t="str">
        <f>IF(ISERROR(INDEX('Miljövärden urval för publ'!$A$2:$AA$475,MATCH($A162,'Miljövärden urval för publ'!$R$2:$R$476,0),2)),"",INDEX('Miljövärden urval för publ'!$A$2:$AA$475,MATCH($A162,'Miljövärden urval för publ'!$R$2:$R$476,0),2))</f>
        <v>Lidköping</v>
      </c>
      <c r="D162">
        <f>IF(ISERROR(VLOOKUP($C162,'Miljövärden urval för publ'!$B$2:$H$490,MATCH(D$4,'Miljövärden urval för publ'!$B$2:$H$2,0),FALSE)),"",VLOOKUP($C162,'Miljövärden urval för publ'!$B$2:$H$490,MATCH(D$4,'Miljövärden urval för publ'!$B$2:$H$2,0),FALSE))</f>
        <v>0.252502</v>
      </c>
      <c r="E162">
        <f>IF(ISERROR(VLOOKUP($C162,'Miljövärden urval för publ'!$B$2:$H$490,MATCH(E$4,'Miljövärden urval för publ'!$B$2:$H$2,0),FALSE)),"",VLOOKUP($C162,'Miljövärden urval för publ'!$B$2:$H$490,MATCH(E$4,'Miljövärden urval för publ'!$B$2:$H$2,0),FALSE))</f>
        <v>131.22</v>
      </c>
      <c r="F162">
        <f>IF(ISERROR(VLOOKUP($C162,'Miljövärden urval för publ'!$B$2:$H$490,MATCH(F$4,'Miljövärden urval för publ'!$B$2:$H$2,0),FALSE)),"",VLOOKUP($C162,'Miljövärden urval för publ'!$B$2:$H$490,MATCH(F$4,'Miljövärden urval för publ'!$B$2:$H$2,0),FALSE))</f>
        <v>4.0113599999999998</v>
      </c>
      <c r="G162">
        <f>IF(ISERROR(VLOOKUP($C162,'Miljövärden urval för publ'!$B$2:$H$490,MATCH(G$4,'Miljövärden urval för publ'!$B$2:$H$2,0),FALSE)),"",VLOOKUP($C162,'Miljövärden urval för publ'!$B$2:$H$490,MATCH(G$4,'Miljövärden urval för publ'!$B$2:$H$2,0),FALSE))</f>
        <v>3.9303299999999999E-2</v>
      </c>
    </row>
    <row r="163" spans="1:7" x14ac:dyDescent="0.25">
      <c r="A163" s="20">
        <v>160</v>
      </c>
      <c r="B163" t="str">
        <f>IF(ISERROR(INDEX('Miljövärden urval för publ'!$A$2:$AA$475,MATCH($A163,'Miljövärden urval för publ'!$R$2:$R$476,0),1)),"",INDEX('Miljövärden urval för publ'!$A$2:$AA$475,MATCH($A163,'Miljövärden urval för publ'!$R$2:$R$476,0),1))</f>
        <v>Lilla Edets Fjärrvärme AB</v>
      </c>
      <c r="C163" t="str">
        <f>IF(ISERROR(INDEX('Miljövärden urval för publ'!$A$2:$AA$475,MATCH($A163,'Miljövärden urval för publ'!$R$2:$R$476,0),2)),"",INDEX('Miljövärden urval för publ'!$A$2:$AA$475,MATCH($A163,'Miljövärden urval för publ'!$R$2:$R$476,0),2))</f>
        <v>Lilla Edet</v>
      </c>
      <c r="D163">
        <f>IF(ISERROR(VLOOKUP($C163,'Miljövärden urval för publ'!$B$2:$H$490,MATCH(D$4,'Miljövärden urval för publ'!$B$2:$H$2,0),FALSE)),"",VLOOKUP($C163,'Miljövärden urval för publ'!$B$2:$H$490,MATCH(D$4,'Miljövärden urval för publ'!$B$2:$H$2,0),FALSE))</f>
        <v>0.12512599999999999</v>
      </c>
      <c r="E163">
        <f>IF(ISERROR(VLOOKUP($C163,'Miljövärden urval för publ'!$B$2:$H$490,MATCH(E$4,'Miljövärden urval för publ'!$B$2:$H$2,0),FALSE)),"",VLOOKUP($C163,'Miljövärden urval för publ'!$B$2:$H$490,MATCH(E$4,'Miljövärden urval för publ'!$B$2:$H$2,0),FALSE))</f>
        <v>25.669499999999999</v>
      </c>
      <c r="F163">
        <f>IF(ISERROR(VLOOKUP($C163,'Miljövärden urval för publ'!$B$2:$H$490,MATCH(F$4,'Miljövärden urval för publ'!$B$2:$H$2,0),FALSE)),"",VLOOKUP($C163,'Miljövärden urval för publ'!$B$2:$H$490,MATCH(F$4,'Miljövärden urval för publ'!$B$2:$H$2,0),FALSE))</f>
        <v>9.6978799999999996</v>
      </c>
      <c r="G163">
        <f>IF(ISERROR(VLOOKUP($C163,'Miljövärden urval för publ'!$B$2:$H$490,MATCH(G$4,'Miljövärden urval för publ'!$B$2:$H$2,0),FALSE)),"",VLOOKUP($C163,'Miljövärden urval för publ'!$B$2:$H$490,MATCH(G$4,'Miljövärden urval för publ'!$B$2:$H$2,0),FALSE))</f>
        <v>1.7109599999999999E-2</v>
      </c>
    </row>
    <row r="164" spans="1:7" x14ac:dyDescent="0.25">
      <c r="A164" s="20">
        <v>161</v>
      </c>
      <c r="B164" t="str">
        <f>IF(ISERROR(INDEX('Miljövärden urval för publ'!$A$2:$AA$475,MATCH($A164,'Miljövärden urval för publ'!$R$2:$R$476,0),1)),"",INDEX('Miljövärden urval för publ'!$A$2:$AA$475,MATCH($A164,'Miljövärden urval för publ'!$R$2:$R$476,0),1))</f>
        <v>Linde Energi AB</v>
      </c>
      <c r="C164" t="str">
        <f>IF(ISERROR(INDEX('Miljövärden urval för publ'!$A$2:$AA$475,MATCH($A164,'Miljövärden urval för publ'!$R$2:$R$476,0),2)),"",INDEX('Miljövärden urval för publ'!$A$2:$AA$475,MATCH($A164,'Miljövärden urval för publ'!$R$2:$R$476,0),2))</f>
        <v>Frövi</v>
      </c>
      <c r="D164">
        <f>IF(ISERROR(VLOOKUP($C164,'Miljövärden urval för publ'!$B$2:$H$490,MATCH(D$4,'Miljövärden urval för publ'!$B$2:$H$2,0),FALSE)),"",VLOOKUP($C164,'Miljövärden urval för publ'!$B$2:$H$490,MATCH(D$4,'Miljövärden urval för publ'!$B$2:$H$2,0),FALSE))</f>
        <v>4.4922999999999998E-2</v>
      </c>
      <c r="E164">
        <f>IF(ISERROR(VLOOKUP($C164,'Miljövärden urval för publ'!$B$2:$H$490,MATCH(E$4,'Miljövärden urval för publ'!$B$2:$H$2,0),FALSE)),"",VLOOKUP($C164,'Miljövärden urval för publ'!$B$2:$H$490,MATCH(E$4,'Miljövärden urval för publ'!$B$2:$H$2,0),FALSE))</f>
        <v>9.1269399999999994</v>
      </c>
      <c r="F164">
        <f>IF(ISERROR(VLOOKUP($C164,'Miljövärden urval för publ'!$B$2:$H$490,MATCH(F$4,'Miljövärden urval för publ'!$B$2:$H$2,0),FALSE)),"",VLOOKUP($C164,'Miljövärden urval för publ'!$B$2:$H$490,MATCH(F$4,'Miljövärden urval för publ'!$B$2:$H$2,0),FALSE))</f>
        <v>0.74574700000000005</v>
      </c>
      <c r="G164">
        <f>IF(ISERROR(VLOOKUP($C164,'Miljövärden urval för publ'!$B$2:$H$490,MATCH(G$4,'Miljövärden urval för publ'!$B$2:$H$2,0),FALSE)),"",VLOOKUP($C164,'Miljövärden urval för publ'!$B$2:$H$490,MATCH(G$4,'Miljövärden urval för publ'!$B$2:$H$2,0),FALSE))</f>
        <v>2.6208100000000002E-2</v>
      </c>
    </row>
    <row r="165" spans="1:7" x14ac:dyDescent="0.25">
      <c r="A165" s="20">
        <v>162</v>
      </c>
      <c r="B165" t="str">
        <f>IF(ISERROR(INDEX('Miljövärden urval för publ'!$A$2:$AA$475,MATCH($A165,'Miljövärden urval för publ'!$R$2:$R$476,0),1)),"",INDEX('Miljövärden urval för publ'!$A$2:$AA$475,MATCH($A165,'Miljövärden urval för publ'!$R$2:$R$476,0),1))</f>
        <v>Linde Energi AB</v>
      </c>
      <c r="C165" t="str">
        <f>IF(ISERROR(INDEX('Miljövärden urval för publ'!$A$2:$AA$475,MATCH($A165,'Miljövärden urval för publ'!$R$2:$R$476,0),2)),"",INDEX('Miljövärden urval för publ'!$A$2:$AA$475,MATCH($A165,'Miljövärden urval för publ'!$R$2:$R$476,0),2))</f>
        <v>Lindesberg</v>
      </c>
      <c r="D165">
        <f>IF(ISERROR(VLOOKUP($C165,'Miljövärden urval för publ'!$B$2:$H$490,MATCH(D$4,'Miljövärden urval för publ'!$B$2:$H$2,0),FALSE)),"",VLOOKUP($C165,'Miljövärden urval för publ'!$B$2:$H$490,MATCH(D$4,'Miljövärden urval för publ'!$B$2:$H$2,0),FALSE))</f>
        <v>0.251556</v>
      </c>
      <c r="E165">
        <f>IF(ISERROR(VLOOKUP($C165,'Miljövärden urval för publ'!$B$2:$H$490,MATCH(E$4,'Miljövärden urval för publ'!$B$2:$H$2,0),FALSE)),"",VLOOKUP($C165,'Miljövärden urval för publ'!$B$2:$H$490,MATCH(E$4,'Miljövärden urval för publ'!$B$2:$H$2,0),FALSE))</f>
        <v>6.3183100000000003</v>
      </c>
      <c r="F165">
        <f>IF(ISERROR(VLOOKUP($C165,'Miljövärden urval för publ'!$B$2:$H$490,MATCH(F$4,'Miljövärden urval för publ'!$B$2:$H$2,0),FALSE)),"",VLOOKUP($C165,'Miljövärden urval för publ'!$B$2:$H$490,MATCH(F$4,'Miljövärden urval för publ'!$B$2:$H$2,0),FALSE))</f>
        <v>2.99823</v>
      </c>
      <c r="G165">
        <f>IF(ISERROR(VLOOKUP($C165,'Miljövärden urval för publ'!$B$2:$H$490,MATCH(G$4,'Miljövärden urval för publ'!$B$2:$H$2,0),FALSE)),"",VLOOKUP($C165,'Miljövärden urval för publ'!$B$2:$H$490,MATCH(G$4,'Miljövärden urval för publ'!$B$2:$H$2,0),FALSE))</f>
        <v>1.7475399999999999E-2</v>
      </c>
    </row>
    <row r="166" spans="1:7" x14ac:dyDescent="0.25">
      <c r="A166" s="20">
        <v>163</v>
      </c>
      <c r="B166" t="str">
        <f>IF(ISERROR(INDEX('Miljövärden urval för publ'!$A$2:$AA$475,MATCH($A166,'Miljövärden urval för publ'!$R$2:$R$476,0),1)),"",INDEX('Miljövärden urval för publ'!$A$2:$AA$475,MATCH($A166,'Miljövärden urval för publ'!$R$2:$R$476,0),1))</f>
        <v>Linde Energi AB</v>
      </c>
      <c r="C166" t="str">
        <f>IF(ISERROR(INDEX('Miljövärden urval för publ'!$A$2:$AA$475,MATCH($A166,'Miljövärden urval för publ'!$R$2:$R$476,0),2)),"",INDEX('Miljövärden urval för publ'!$A$2:$AA$475,MATCH($A166,'Miljövärden urval för publ'!$R$2:$R$476,0),2))</f>
        <v>Vedevåg</v>
      </c>
      <c r="D166">
        <f>IF(ISERROR(VLOOKUP($C166,'Miljövärden urval för publ'!$B$2:$H$490,MATCH(D$4,'Miljövärden urval för publ'!$B$2:$H$2,0),FALSE)),"",VLOOKUP($C166,'Miljövärden urval för publ'!$B$2:$H$490,MATCH(D$4,'Miljövärden urval för publ'!$B$2:$H$2,0),FALSE))</f>
        <v>0.20285900000000001</v>
      </c>
      <c r="E166">
        <f>IF(ISERROR(VLOOKUP($C166,'Miljövärden urval för publ'!$B$2:$H$490,MATCH(E$4,'Miljövärden urval för publ'!$B$2:$H$2,0),FALSE)),"",VLOOKUP($C166,'Miljövärden urval för publ'!$B$2:$H$490,MATCH(E$4,'Miljövärden urval för publ'!$B$2:$H$2,0),FALSE))</f>
        <v>26.7194</v>
      </c>
      <c r="F166">
        <f>IF(ISERROR(VLOOKUP($C166,'Miljövärden urval för publ'!$B$2:$H$490,MATCH(F$4,'Miljövärden urval för publ'!$B$2:$H$2,0),FALSE)),"",VLOOKUP($C166,'Miljövärden urval för publ'!$B$2:$H$490,MATCH(F$4,'Miljövärden urval för publ'!$B$2:$H$2,0),FALSE))</f>
        <v>4.3500899999999998</v>
      </c>
      <c r="G166">
        <f>IF(ISERROR(VLOOKUP($C166,'Miljövärden urval för publ'!$B$2:$H$490,MATCH(G$4,'Miljövärden urval för publ'!$B$2:$H$2,0),FALSE)),"",VLOOKUP($C166,'Miljövärden urval för publ'!$B$2:$H$490,MATCH(G$4,'Miljövärden urval för publ'!$B$2:$H$2,0),FALSE))</f>
        <v>8.4139199999999997E-2</v>
      </c>
    </row>
    <row r="167" spans="1:7" x14ac:dyDescent="0.25">
      <c r="A167" s="20">
        <v>164</v>
      </c>
      <c r="B167" t="str">
        <f>IF(ISERROR(INDEX('Miljövärden urval för publ'!$A$2:$AA$475,MATCH($A167,'Miljövärden urval för publ'!$R$2:$R$476,0),1)),"",INDEX('Miljövärden urval för publ'!$A$2:$AA$475,MATCH($A167,'Miljövärden urval för publ'!$R$2:$R$476,0),1))</f>
        <v>Ljungby Energi AB</v>
      </c>
      <c r="C167" t="str">
        <f>IF(ISERROR(INDEX('Miljövärden urval för publ'!$A$2:$AA$475,MATCH($A167,'Miljövärden urval för publ'!$R$2:$R$476,0),2)),"",INDEX('Miljövärden urval för publ'!$A$2:$AA$475,MATCH($A167,'Miljövärden urval för publ'!$R$2:$R$476,0),2))</f>
        <v>Ljungby</v>
      </c>
      <c r="D167">
        <f>IF(ISERROR(VLOOKUP($C167,'Miljövärden urval för publ'!$B$2:$H$490,MATCH(D$4,'Miljövärden urval för publ'!$B$2:$H$2,0),FALSE)),"",VLOOKUP($C167,'Miljövärden urval för publ'!$B$2:$H$490,MATCH(D$4,'Miljövärden urval för publ'!$B$2:$H$2,0),FALSE))</f>
        <v>0.38402999999999998</v>
      </c>
      <c r="E167">
        <f>IF(ISERROR(VLOOKUP($C167,'Miljövärden urval för publ'!$B$2:$H$490,MATCH(E$4,'Miljövärden urval för publ'!$B$2:$H$2,0),FALSE)),"",VLOOKUP($C167,'Miljövärden urval för publ'!$B$2:$H$490,MATCH(E$4,'Miljövärden urval för publ'!$B$2:$H$2,0),FALSE))</f>
        <v>197.00399999999999</v>
      </c>
      <c r="F167">
        <f>IF(ISERROR(VLOOKUP($C167,'Miljövärden urval för publ'!$B$2:$H$490,MATCH(F$4,'Miljövärden urval för publ'!$B$2:$H$2,0),FALSE)),"",VLOOKUP($C167,'Miljövärden urval för publ'!$B$2:$H$490,MATCH(F$4,'Miljövärden urval för publ'!$B$2:$H$2,0),FALSE))</f>
        <v>14.3657</v>
      </c>
      <c r="G167">
        <f>IF(ISERROR(VLOOKUP($C167,'Miljövärden urval för publ'!$B$2:$H$490,MATCH(G$4,'Miljövärden urval för publ'!$B$2:$H$2,0),FALSE)),"",VLOOKUP($C167,'Miljövärden urval för publ'!$B$2:$H$490,MATCH(G$4,'Miljövärden urval för publ'!$B$2:$H$2,0),FALSE))</f>
        <v>1.28442E-2</v>
      </c>
    </row>
    <row r="168" spans="1:7" x14ac:dyDescent="0.25">
      <c r="A168" s="20">
        <v>165</v>
      </c>
      <c r="B168" t="str">
        <f>IF(ISERROR(INDEX('Miljövärden urval för publ'!$A$2:$AA$475,MATCH($A168,'Miljövärden urval för publ'!$R$2:$R$476,0),1)),"",INDEX('Miljövärden urval för publ'!$A$2:$AA$475,MATCH($A168,'Miljövärden urval för publ'!$R$2:$R$476,0),1))</f>
        <v>Ljusdal Energi AB</v>
      </c>
      <c r="C168" t="str">
        <f>IF(ISERROR(INDEX('Miljövärden urval för publ'!$A$2:$AA$475,MATCH($A168,'Miljövärden urval för publ'!$R$2:$R$476,0),2)),"",INDEX('Miljövärden urval för publ'!$A$2:$AA$475,MATCH($A168,'Miljövärden urval för publ'!$R$2:$R$476,0),2))</f>
        <v>Färila</v>
      </c>
      <c r="D168">
        <f>IF(ISERROR(VLOOKUP($C168,'Miljövärden urval för publ'!$B$2:$H$490,MATCH(D$4,'Miljövärden urval för publ'!$B$2:$H$2,0),FALSE)),"",VLOOKUP($C168,'Miljövärden urval för publ'!$B$2:$H$490,MATCH(D$4,'Miljövärden urval för publ'!$B$2:$H$2,0),FALSE))</f>
        <v>9.0525599999999998E-2</v>
      </c>
      <c r="E168">
        <f>IF(ISERROR(VLOOKUP($C168,'Miljövärden urval för publ'!$B$2:$H$490,MATCH(E$4,'Miljövärden urval för publ'!$B$2:$H$2,0),FALSE)),"",VLOOKUP($C168,'Miljövärden urval för publ'!$B$2:$H$490,MATCH(E$4,'Miljövärden urval för publ'!$B$2:$H$2,0),FALSE))</f>
        <v>13.754200000000001</v>
      </c>
      <c r="F168">
        <f>IF(ISERROR(VLOOKUP($C168,'Miljövärden urval för publ'!$B$2:$H$490,MATCH(F$4,'Miljövärden urval för publ'!$B$2:$H$2,0),FALSE)),"",VLOOKUP($C168,'Miljövärden urval för publ'!$B$2:$H$490,MATCH(F$4,'Miljövärden urval för publ'!$B$2:$H$2,0),FALSE))</f>
        <v>10.9099</v>
      </c>
      <c r="G168">
        <f>IF(ISERROR(VLOOKUP($C168,'Miljövärden urval för publ'!$B$2:$H$490,MATCH(G$4,'Miljövärden urval för publ'!$B$2:$H$2,0),FALSE)),"",VLOOKUP($C168,'Miljövärden urval för publ'!$B$2:$H$490,MATCH(G$4,'Miljövärden urval för publ'!$B$2:$H$2,0),FALSE))</f>
        <v>6.5274199999999999E-3</v>
      </c>
    </row>
    <row r="169" spans="1:7" x14ac:dyDescent="0.25">
      <c r="A169" s="20">
        <v>166</v>
      </c>
      <c r="B169" t="str">
        <f>IF(ISERROR(INDEX('Miljövärden urval för publ'!$A$2:$AA$475,MATCH($A169,'Miljövärden urval för publ'!$R$2:$R$476,0),1)),"",INDEX('Miljövärden urval för publ'!$A$2:$AA$475,MATCH($A169,'Miljövärden urval för publ'!$R$2:$R$476,0),1))</f>
        <v>Ljusdal Energi AB</v>
      </c>
      <c r="C169" t="str">
        <f>IF(ISERROR(INDEX('Miljövärden urval för publ'!$A$2:$AA$475,MATCH($A169,'Miljövärden urval för publ'!$R$2:$R$476,0),2)),"",INDEX('Miljövärden urval för publ'!$A$2:$AA$475,MATCH($A169,'Miljövärden urval för publ'!$R$2:$R$476,0),2))</f>
        <v>Järvsö</v>
      </c>
      <c r="D169">
        <f>IF(ISERROR(VLOOKUP($C169,'Miljövärden urval för publ'!$B$2:$H$490,MATCH(D$4,'Miljövärden urval för publ'!$B$2:$H$2,0),FALSE)),"",VLOOKUP($C169,'Miljövärden urval för publ'!$B$2:$H$490,MATCH(D$4,'Miljövärden urval för publ'!$B$2:$H$2,0),FALSE))</f>
        <v>9.9458299999999999E-2</v>
      </c>
      <c r="E169">
        <f>IF(ISERROR(VLOOKUP($C169,'Miljövärden urval för publ'!$B$2:$H$490,MATCH(E$4,'Miljövärden urval för publ'!$B$2:$H$2,0),FALSE)),"",VLOOKUP($C169,'Miljövärden urval för publ'!$B$2:$H$490,MATCH(E$4,'Miljövärden urval för publ'!$B$2:$H$2,0),FALSE))</f>
        <v>17.571999999999999</v>
      </c>
      <c r="F169">
        <f>IF(ISERROR(VLOOKUP($C169,'Miljövärden urval för publ'!$B$2:$H$490,MATCH(F$4,'Miljövärden urval för publ'!$B$2:$H$2,0),FALSE)),"",VLOOKUP($C169,'Miljövärden urval för publ'!$B$2:$H$490,MATCH(F$4,'Miljövärden urval för publ'!$B$2:$H$2,0),FALSE))</f>
        <v>7.7307300000000003</v>
      </c>
      <c r="G169">
        <f>IF(ISERROR(VLOOKUP($C169,'Miljövärden urval för publ'!$B$2:$H$490,MATCH(G$4,'Miljövärden urval för publ'!$B$2:$H$2,0),FALSE)),"",VLOOKUP($C169,'Miljövärden urval för publ'!$B$2:$H$490,MATCH(G$4,'Miljövärden urval för publ'!$B$2:$H$2,0),FALSE))</f>
        <v>2.5004200000000001E-2</v>
      </c>
    </row>
    <row r="170" spans="1:7" x14ac:dyDescent="0.25">
      <c r="A170" s="20">
        <v>167</v>
      </c>
      <c r="B170" t="str">
        <f>IF(ISERROR(INDEX('Miljövärden urval för publ'!$A$2:$AA$475,MATCH($A170,'Miljövärden urval för publ'!$R$2:$R$476,0),1)),"",INDEX('Miljövärden urval för publ'!$A$2:$AA$475,MATCH($A170,'Miljövärden urval för publ'!$R$2:$R$476,0),1))</f>
        <v>Ljusdal Energi AB</v>
      </c>
      <c r="C170" t="str">
        <f>IF(ISERROR(INDEX('Miljövärden urval för publ'!$A$2:$AA$475,MATCH($A170,'Miljövärden urval för publ'!$R$2:$R$476,0),2)),"",INDEX('Miljövärden urval för publ'!$A$2:$AA$475,MATCH($A170,'Miljövärden urval för publ'!$R$2:$R$476,0),2))</f>
        <v>Ljusdal</v>
      </c>
      <c r="D170">
        <f>IF(ISERROR(VLOOKUP($C170,'Miljövärden urval för publ'!$B$2:$H$490,MATCH(D$4,'Miljövärden urval för publ'!$B$2:$H$2,0),FALSE)),"",VLOOKUP($C170,'Miljövärden urval för publ'!$B$2:$H$490,MATCH(D$4,'Miljövärden urval för publ'!$B$2:$H$2,0),FALSE))</f>
        <v>7.5328300000000001E-2</v>
      </c>
      <c r="E170">
        <f>IF(ISERROR(VLOOKUP($C170,'Miljövärden urval för publ'!$B$2:$H$490,MATCH(E$4,'Miljövärden urval för publ'!$B$2:$H$2,0),FALSE)),"",VLOOKUP($C170,'Miljövärden urval för publ'!$B$2:$H$490,MATCH(E$4,'Miljövärden urval för publ'!$B$2:$H$2,0),FALSE))</f>
        <v>10.2036</v>
      </c>
      <c r="F170">
        <f>IF(ISERROR(VLOOKUP($C170,'Miljövärden urval för publ'!$B$2:$H$490,MATCH(F$4,'Miljövärden urval för publ'!$B$2:$H$2,0),FALSE)),"",VLOOKUP($C170,'Miljövärden urval för publ'!$B$2:$H$490,MATCH(F$4,'Miljövärden urval för publ'!$B$2:$H$2,0),FALSE))</f>
        <v>7.7855800000000004</v>
      </c>
      <c r="G170">
        <f>IF(ISERROR(VLOOKUP($C170,'Miljövärden urval för publ'!$B$2:$H$490,MATCH(G$4,'Miljövärden urval för publ'!$B$2:$H$2,0),FALSE)),"",VLOOKUP($C170,'Miljövärden urval för publ'!$B$2:$H$490,MATCH(G$4,'Miljövärden urval för publ'!$B$2:$H$2,0),FALSE))</f>
        <v>3.7861600000000002E-4</v>
      </c>
    </row>
    <row r="171" spans="1:7" x14ac:dyDescent="0.25">
      <c r="A171" s="20">
        <v>168</v>
      </c>
      <c r="B171" t="str">
        <f>IF(ISERROR(INDEX('Miljövärden urval för publ'!$A$2:$AA$475,MATCH($A171,'Miljövärden urval för publ'!$R$2:$R$476,0),1)),"",INDEX('Miljövärden urval för publ'!$A$2:$AA$475,MATCH($A171,'Miljövärden urval för publ'!$R$2:$R$476,0),1))</f>
        <v>Luleå Energi AB</v>
      </c>
      <c r="C171" t="str">
        <f>IF(ISERROR(INDEX('Miljövärden urval för publ'!$A$2:$AA$475,MATCH($A171,'Miljövärden urval för publ'!$R$2:$R$476,0),2)),"",INDEX('Miljövärden urval för publ'!$A$2:$AA$475,MATCH($A171,'Miljövärden urval för publ'!$R$2:$R$476,0),2))</f>
        <v>Luleå</v>
      </c>
      <c r="D171">
        <f>IF(ISERROR(VLOOKUP($C171,'Miljövärden urval för publ'!$B$2:$H$490,MATCH(D$4,'Miljövärden urval för publ'!$B$2:$H$2,0),FALSE)),"",VLOOKUP($C171,'Miljövärden urval för publ'!$B$2:$H$490,MATCH(D$4,'Miljövärden urval för publ'!$B$2:$H$2,0),FALSE))</f>
        <v>6.2732499999999997E-2</v>
      </c>
      <c r="E171">
        <f>IF(ISERROR(VLOOKUP($C171,'Miljövärden urval för publ'!$B$2:$H$490,MATCH(E$4,'Miljövärden urval för publ'!$B$2:$H$2,0),FALSE)),"",VLOOKUP($C171,'Miljövärden urval för publ'!$B$2:$H$490,MATCH(E$4,'Miljövärden urval för publ'!$B$2:$H$2,0),FALSE))</f>
        <v>14.9992</v>
      </c>
      <c r="F171">
        <f>IF(ISERROR(VLOOKUP($C171,'Miljövärden urval för publ'!$B$2:$H$490,MATCH(F$4,'Miljövärden urval för publ'!$B$2:$H$2,0),FALSE)),"",VLOOKUP($C171,'Miljövärden urval för publ'!$B$2:$H$490,MATCH(F$4,'Miljövärden urval för publ'!$B$2:$H$2,0),FALSE))</f>
        <v>1.38087</v>
      </c>
      <c r="G171">
        <f>IF(ISERROR(VLOOKUP($C171,'Miljövärden urval för publ'!$B$2:$H$490,MATCH(G$4,'Miljövärden urval för publ'!$B$2:$H$2,0),FALSE)),"",VLOOKUP($C171,'Miljövärden urval för publ'!$B$2:$H$490,MATCH(G$4,'Miljövärden urval för publ'!$B$2:$H$2,0),FALSE))</f>
        <v>4.3662399999999997E-2</v>
      </c>
    </row>
    <row r="172" spans="1:7" x14ac:dyDescent="0.25">
      <c r="A172" s="20">
        <v>169</v>
      </c>
      <c r="B172" t="str">
        <f>IF(ISERROR(INDEX('Miljövärden urval för publ'!$A$2:$AA$475,MATCH($A172,'Miljövärden urval för publ'!$R$2:$R$476,0),1)),"",INDEX('Miljövärden urval för publ'!$A$2:$AA$475,MATCH($A172,'Miljövärden urval för publ'!$R$2:$R$476,0),1))</f>
        <v>Luleå Energi AB</v>
      </c>
      <c r="C172" t="str">
        <f>IF(ISERROR(INDEX('Miljövärden urval för publ'!$A$2:$AA$475,MATCH($A172,'Miljövärden urval för publ'!$R$2:$R$476,0),2)),"",INDEX('Miljövärden urval för publ'!$A$2:$AA$475,MATCH($A172,'Miljövärden urval för publ'!$R$2:$R$476,0),2))</f>
        <v>Råneå</v>
      </c>
      <c r="D172">
        <f>IF(ISERROR(VLOOKUP($C172,'Miljövärden urval för publ'!$B$2:$H$490,MATCH(D$4,'Miljövärden urval för publ'!$B$2:$H$2,0),FALSE)),"",VLOOKUP($C172,'Miljövärden urval för publ'!$B$2:$H$490,MATCH(D$4,'Miljövärden urval för publ'!$B$2:$H$2,0),FALSE))</f>
        <v>0.13780500000000001</v>
      </c>
      <c r="E172">
        <f>IF(ISERROR(VLOOKUP($C172,'Miljövärden urval för publ'!$B$2:$H$490,MATCH(E$4,'Miljövärden urval för publ'!$B$2:$H$2,0),FALSE)),"",VLOOKUP($C172,'Miljövärden urval för publ'!$B$2:$H$490,MATCH(E$4,'Miljövärden urval för publ'!$B$2:$H$2,0),FALSE))</f>
        <v>22.0275</v>
      </c>
      <c r="F172">
        <f>IF(ISERROR(VLOOKUP($C172,'Miljövärden urval för publ'!$B$2:$H$490,MATCH(F$4,'Miljövärden urval för publ'!$B$2:$H$2,0),FALSE)),"",VLOOKUP($C172,'Miljövärden urval för publ'!$B$2:$H$490,MATCH(F$4,'Miljövärden urval för publ'!$B$2:$H$2,0),FALSE))</f>
        <v>13.748699999999999</v>
      </c>
      <c r="G172">
        <f>IF(ISERROR(VLOOKUP($C172,'Miljövärden urval för publ'!$B$2:$H$490,MATCH(G$4,'Miljövärden urval för publ'!$B$2:$H$2,0),FALSE)),"",VLOOKUP($C172,'Miljövärden urval för publ'!$B$2:$H$490,MATCH(G$4,'Miljövärden urval för publ'!$B$2:$H$2,0),FALSE))</f>
        <v>3.1152599999999999E-2</v>
      </c>
    </row>
    <row r="173" spans="1:7" x14ac:dyDescent="0.25">
      <c r="A173" s="20">
        <v>170</v>
      </c>
      <c r="B173" t="str">
        <f>IF(ISERROR(INDEX('Miljövärden urval för publ'!$A$2:$AA$475,MATCH($A173,'Miljövärden urval för publ'!$R$2:$R$476,0),1)),"",INDEX('Miljövärden urval för publ'!$A$2:$AA$475,MATCH($A173,'Miljövärden urval för publ'!$R$2:$R$476,0),1))</f>
        <v>Malung-Sälens kommun</v>
      </c>
      <c r="C173" t="str">
        <f>IF(ISERROR(INDEX('Miljövärden urval för publ'!$A$2:$AA$475,MATCH($A173,'Miljövärden urval för publ'!$R$2:$R$476,0),2)),"",INDEX('Miljövärden urval för publ'!$A$2:$AA$475,MATCH($A173,'Miljövärden urval för publ'!$R$2:$R$476,0),2))</f>
        <v>Malung</v>
      </c>
      <c r="D173">
        <f>IF(ISERROR(VLOOKUP($C173,'Miljövärden urval för publ'!$B$2:$H$490,MATCH(D$4,'Miljövärden urval för publ'!$B$2:$H$2,0),FALSE)),"",VLOOKUP($C173,'Miljövärden urval för publ'!$B$2:$H$490,MATCH(D$4,'Miljövärden urval för publ'!$B$2:$H$2,0),FALSE))</f>
        <v>3.4447899999999997E-2</v>
      </c>
      <c r="E173">
        <f>IF(ISERROR(VLOOKUP($C173,'Miljövärden urval för publ'!$B$2:$H$490,MATCH(E$4,'Miljövärden urval för publ'!$B$2:$H$2,0),FALSE)),"",VLOOKUP($C173,'Miljövärden urval för publ'!$B$2:$H$490,MATCH(E$4,'Miljövärden urval för publ'!$B$2:$H$2,0),FALSE))</f>
        <v>10.052</v>
      </c>
      <c r="F173">
        <f>IF(ISERROR(VLOOKUP($C173,'Miljövärden urval för publ'!$B$2:$H$490,MATCH(F$4,'Miljövärden urval för publ'!$B$2:$H$2,0),FALSE)),"",VLOOKUP($C173,'Miljövärden urval för publ'!$B$2:$H$490,MATCH(F$4,'Miljövärden urval för publ'!$B$2:$H$2,0),FALSE))</f>
        <v>7.0495200000000002</v>
      </c>
      <c r="G173">
        <f>IF(ISERROR(VLOOKUP($C173,'Miljövärden urval för publ'!$B$2:$H$490,MATCH(G$4,'Miljövärden urval för publ'!$B$2:$H$2,0),FALSE)),"",VLOOKUP($C173,'Miljövärden urval för publ'!$B$2:$H$490,MATCH(G$4,'Miljövärden urval för publ'!$B$2:$H$2,0),FALSE))</f>
        <v>3.35264E-3</v>
      </c>
    </row>
    <row r="174" spans="1:7" x14ac:dyDescent="0.25">
      <c r="A174" s="20">
        <v>171</v>
      </c>
      <c r="B174" t="str">
        <f>IF(ISERROR(INDEX('Miljövärden urval för publ'!$A$2:$AA$475,MATCH($A174,'Miljövärden urval för publ'!$R$2:$R$476,0),1)),"",INDEX('Miljövärden urval för publ'!$A$2:$AA$475,MATCH($A174,'Miljövärden urval för publ'!$R$2:$R$476,0),1))</f>
        <v>Mark Kraftvärme AB</v>
      </c>
      <c r="C174" t="str">
        <f>IF(ISERROR(INDEX('Miljövärden urval för publ'!$A$2:$AA$475,MATCH($A174,'Miljövärden urval för publ'!$R$2:$R$476,0),2)),"",INDEX('Miljövärden urval för publ'!$A$2:$AA$475,MATCH($A174,'Miljövärden urval för publ'!$R$2:$R$476,0),2))</f>
        <v>Assbergs nätet</v>
      </c>
      <c r="D174">
        <f>IF(ISERROR(VLOOKUP($C174,'Miljövärden urval för publ'!$B$2:$H$490,MATCH(D$4,'Miljövärden urval för publ'!$B$2:$H$2,0),FALSE)),"",VLOOKUP($C174,'Miljövärden urval för publ'!$B$2:$H$490,MATCH(D$4,'Miljövärden urval för publ'!$B$2:$H$2,0),FALSE))</f>
        <v>5.1312700000000003E-2</v>
      </c>
      <c r="E174">
        <f>IF(ISERROR(VLOOKUP($C174,'Miljövärden urval för publ'!$B$2:$H$490,MATCH(E$4,'Miljövärden urval för publ'!$B$2:$H$2,0),FALSE)),"",VLOOKUP($C174,'Miljövärden urval för publ'!$B$2:$H$490,MATCH(E$4,'Miljövärden urval för publ'!$B$2:$H$2,0),FALSE))</f>
        <v>13.820600000000001</v>
      </c>
      <c r="F174">
        <f>IF(ISERROR(VLOOKUP($C174,'Miljövärden urval för publ'!$B$2:$H$490,MATCH(F$4,'Miljövärden urval för publ'!$B$2:$H$2,0),FALSE)),"",VLOOKUP($C174,'Miljövärden urval för publ'!$B$2:$H$490,MATCH(F$4,'Miljövärden urval för publ'!$B$2:$H$2,0),FALSE))</f>
        <v>8.3041499999999999</v>
      </c>
      <c r="G174">
        <f>IF(ISERROR(VLOOKUP($C174,'Miljövärden urval för publ'!$B$2:$H$490,MATCH(G$4,'Miljövärden urval för publ'!$B$2:$H$2,0),FALSE)),"",VLOOKUP($C174,'Miljövärden urval för publ'!$B$2:$H$490,MATCH(G$4,'Miljövärden urval för publ'!$B$2:$H$2,0),FALSE))</f>
        <v>1.0534200000000001E-2</v>
      </c>
    </row>
    <row r="175" spans="1:7" x14ac:dyDescent="0.25">
      <c r="A175" s="20">
        <v>172</v>
      </c>
      <c r="B175" t="str">
        <f>IF(ISERROR(INDEX('Miljövärden urval för publ'!$A$2:$AA$475,MATCH($A175,'Miljövärden urval för publ'!$R$2:$R$476,0),1)),"",INDEX('Miljövärden urval för publ'!$A$2:$AA$475,MATCH($A175,'Miljövärden urval för publ'!$R$2:$R$476,0),1))</f>
        <v>Mark Kraftvärme AB</v>
      </c>
      <c r="C175" t="str">
        <f>IF(ISERROR(INDEX('Miljövärden urval för publ'!$A$2:$AA$475,MATCH($A175,'Miljövärden urval för publ'!$R$2:$R$476,0),2)),"",INDEX('Miljövärden urval för publ'!$A$2:$AA$475,MATCH($A175,'Miljövärden urval för publ'!$R$2:$R$476,0),2))</f>
        <v>Fritsla</v>
      </c>
      <c r="D175">
        <f>IF(ISERROR(VLOOKUP($C175,'Miljövärden urval för publ'!$B$2:$H$490,MATCH(D$4,'Miljövärden urval för publ'!$B$2:$H$2,0),FALSE)),"",VLOOKUP($C175,'Miljövärden urval för publ'!$B$2:$H$490,MATCH(D$4,'Miljövärden urval för publ'!$B$2:$H$2,0),FALSE))</f>
        <v>8.4490099999999999E-2</v>
      </c>
      <c r="E175">
        <f>IF(ISERROR(VLOOKUP($C175,'Miljövärden urval för publ'!$B$2:$H$490,MATCH(E$4,'Miljövärden urval för publ'!$B$2:$H$2,0),FALSE)),"",VLOOKUP($C175,'Miljövärden urval för publ'!$B$2:$H$490,MATCH(E$4,'Miljövärden urval för publ'!$B$2:$H$2,0),FALSE))</f>
        <v>15.2339</v>
      </c>
      <c r="F175">
        <f>IF(ISERROR(VLOOKUP($C175,'Miljövärden urval för publ'!$B$2:$H$490,MATCH(F$4,'Miljövärden urval för publ'!$B$2:$H$2,0),FALSE)),"",VLOOKUP($C175,'Miljövärden urval för publ'!$B$2:$H$490,MATCH(F$4,'Miljövärden urval för publ'!$B$2:$H$2,0),FALSE))</f>
        <v>12.120100000000001</v>
      </c>
      <c r="G175">
        <f>IF(ISERROR(VLOOKUP($C175,'Miljövärden urval för publ'!$B$2:$H$490,MATCH(G$4,'Miljövärden urval för publ'!$B$2:$H$2,0),FALSE)),"",VLOOKUP($C175,'Miljövärden urval för publ'!$B$2:$H$490,MATCH(G$4,'Miljövärden urval för publ'!$B$2:$H$2,0),FALSE))</f>
        <v>9.8450299999999994E-3</v>
      </c>
    </row>
    <row r="176" spans="1:7" x14ac:dyDescent="0.25">
      <c r="A176" s="20">
        <v>173</v>
      </c>
      <c r="B176" t="str">
        <f>IF(ISERROR(INDEX('Miljövärden urval för publ'!$A$2:$AA$475,MATCH($A176,'Miljövärden urval för publ'!$R$2:$R$476,0),1)),"",INDEX('Miljövärden urval för publ'!$A$2:$AA$475,MATCH($A176,'Miljövärden urval för publ'!$R$2:$R$476,0),1))</f>
        <v>Mark Kraftvärme AB</v>
      </c>
      <c r="C176" t="str">
        <f>IF(ISERROR(INDEX('Miljövärden urval för publ'!$A$2:$AA$475,MATCH($A176,'Miljövärden urval för publ'!$R$2:$R$476,0),2)),"",INDEX('Miljövärden urval för publ'!$A$2:$AA$475,MATCH($A176,'Miljövärden urval för publ'!$R$2:$R$476,0),2))</f>
        <v>Hyssna</v>
      </c>
      <c r="D176">
        <f>IF(ISERROR(VLOOKUP($C176,'Miljövärden urval för publ'!$B$2:$H$490,MATCH(D$4,'Miljövärden urval för publ'!$B$2:$H$2,0),FALSE)),"",VLOOKUP($C176,'Miljövärden urval för publ'!$B$2:$H$490,MATCH(D$4,'Miljövärden urval för publ'!$B$2:$H$2,0),FALSE))</f>
        <v>0.17649400000000001</v>
      </c>
      <c r="E176">
        <f>IF(ISERROR(VLOOKUP($C176,'Miljövärden urval för publ'!$B$2:$H$490,MATCH(E$4,'Miljövärden urval för publ'!$B$2:$H$2,0),FALSE)),"",VLOOKUP($C176,'Miljövärden urval för publ'!$B$2:$H$490,MATCH(E$4,'Miljövärden urval för publ'!$B$2:$H$2,0),FALSE))</f>
        <v>12.9819</v>
      </c>
      <c r="F176">
        <f>IF(ISERROR(VLOOKUP($C176,'Miljövärden urval för publ'!$B$2:$H$490,MATCH(F$4,'Miljövärden urval för publ'!$B$2:$H$2,0),FALSE)),"",VLOOKUP($C176,'Miljövärden urval för publ'!$B$2:$H$490,MATCH(F$4,'Miljövärden urval för publ'!$B$2:$H$2,0),FALSE))</f>
        <v>18.790600000000001</v>
      </c>
      <c r="G176">
        <f>IF(ISERROR(VLOOKUP($C176,'Miljövärden urval för publ'!$B$2:$H$490,MATCH(G$4,'Miljövärden urval för publ'!$B$2:$H$2,0),FALSE)),"",VLOOKUP($C176,'Miljövärden urval för publ'!$B$2:$H$490,MATCH(G$4,'Miljövärden urval för publ'!$B$2:$H$2,0),FALSE))</f>
        <v>1.32409E-2</v>
      </c>
    </row>
    <row r="177" spans="1:7" x14ac:dyDescent="0.25">
      <c r="A177" s="20">
        <v>174</v>
      </c>
      <c r="B177" t="str">
        <f>IF(ISERROR(INDEX('Miljövärden urval för publ'!$A$2:$AA$475,MATCH($A177,'Miljövärden urval för publ'!$R$2:$R$476,0),1)),"",INDEX('Miljövärden urval för publ'!$A$2:$AA$475,MATCH($A177,'Miljövärden urval för publ'!$R$2:$R$476,0),1))</f>
        <v>Mjölby-Svartådalen Energi AB</v>
      </c>
      <c r="C177" t="str">
        <f>IF(ISERROR(INDEX('Miljövärden urval för publ'!$A$2:$AA$475,MATCH($A177,'Miljövärden urval för publ'!$R$2:$R$476,0),2)),"",INDEX('Miljövärden urval för publ'!$A$2:$AA$475,MATCH($A177,'Miljövärden urval för publ'!$R$2:$R$476,0),2))</f>
        <v>Mjölby</v>
      </c>
      <c r="D177">
        <f>IF(ISERROR(VLOOKUP($C177,'Miljövärden urval för publ'!$B$2:$H$490,MATCH(D$4,'Miljövärden urval för publ'!$B$2:$H$2,0),FALSE)),"",VLOOKUP($C177,'Miljövärden urval för publ'!$B$2:$H$490,MATCH(D$4,'Miljövärden urval för publ'!$B$2:$H$2,0),FALSE))</f>
        <v>0.177484</v>
      </c>
      <c r="E177">
        <f>IF(ISERROR(VLOOKUP($C177,'Miljövärden urval för publ'!$B$2:$H$490,MATCH(E$4,'Miljövärden urval för publ'!$B$2:$H$2,0),FALSE)),"",VLOOKUP($C177,'Miljövärden urval för publ'!$B$2:$H$490,MATCH(E$4,'Miljövärden urval för publ'!$B$2:$H$2,0),FALSE))</f>
        <v>67.219899999999996</v>
      </c>
      <c r="F177">
        <f>IF(ISERROR(VLOOKUP($C177,'Miljövärden urval för publ'!$B$2:$H$490,MATCH(F$4,'Miljövärden urval för publ'!$B$2:$H$2,0),FALSE)),"",VLOOKUP($C177,'Miljövärden urval för publ'!$B$2:$H$490,MATCH(F$4,'Miljövärden urval för publ'!$B$2:$H$2,0),FALSE))</f>
        <v>8.5231499999999993</v>
      </c>
      <c r="G177">
        <f>IF(ISERROR(VLOOKUP($C177,'Miljövärden urval för publ'!$B$2:$H$490,MATCH(G$4,'Miljövärden urval för publ'!$B$2:$H$2,0),FALSE)),"",VLOOKUP($C177,'Miljövärden urval för publ'!$B$2:$H$490,MATCH(G$4,'Miljövärden urval för publ'!$B$2:$H$2,0),FALSE))</f>
        <v>6.9923399999999997E-2</v>
      </c>
    </row>
    <row r="178" spans="1:7" x14ac:dyDescent="0.25">
      <c r="A178" s="20">
        <v>175</v>
      </c>
      <c r="B178" t="str">
        <f>IF(ISERROR(INDEX('Miljövärden urval för publ'!$A$2:$AA$475,MATCH($A178,'Miljövärden urval för publ'!$R$2:$R$476,0),1)),"",INDEX('Miljövärden urval för publ'!$A$2:$AA$475,MATCH($A178,'Miljövärden urval för publ'!$R$2:$R$476,0),1))</f>
        <v>Mullsjö Energi &amp; Miljö AB</v>
      </c>
      <c r="C178" t="str">
        <f>IF(ISERROR(INDEX('Miljövärden urval för publ'!$A$2:$AA$475,MATCH($A178,'Miljövärden urval för publ'!$R$2:$R$476,0),2)),"",INDEX('Miljövärden urval för publ'!$A$2:$AA$475,MATCH($A178,'Miljövärden urval för publ'!$R$2:$R$476,0),2))</f>
        <v>Mullsjö</v>
      </c>
      <c r="D178">
        <f>IF(ISERROR(VLOOKUP($C178,'Miljövärden urval för publ'!$B$2:$H$490,MATCH(D$4,'Miljövärden urval för publ'!$B$2:$H$2,0),FALSE)),"",VLOOKUP($C178,'Miljövärden urval för publ'!$B$2:$H$490,MATCH(D$4,'Miljövärden urval för publ'!$B$2:$H$2,0),FALSE))</f>
        <v>0.13515199999999999</v>
      </c>
      <c r="E178">
        <f>IF(ISERROR(VLOOKUP($C178,'Miljövärden urval för publ'!$B$2:$H$490,MATCH(E$4,'Miljövärden urval för publ'!$B$2:$H$2,0),FALSE)),"",VLOOKUP($C178,'Miljövärden urval för publ'!$B$2:$H$490,MATCH(E$4,'Miljövärden urval för publ'!$B$2:$H$2,0),FALSE))</f>
        <v>22.448899999999998</v>
      </c>
      <c r="F178">
        <f>IF(ISERROR(VLOOKUP($C178,'Miljövärden urval för publ'!$B$2:$H$490,MATCH(F$4,'Miljövärden urval för publ'!$B$2:$H$2,0),FALSE)),"",VLOOKUP($C178,'Miljövärden urval för publ'!$B$2:$H$490,MATCH(F$4,'Miljövärden urval för publ'!$B$2:$H$2,0),FALSE))</f>
        <v>11.2384</v>
      </c>
      <c r="G178">
        <f>IF(ISERROR(VLOOKUP($C178,'Miljövärden urval för publ'!$B$2:$H$490,MATCH(G$4,'Miljövärden urval för publ'!$B$2:$H$2,0),FALSE)),"",VLOOKUP($C178,'Miljövärden urval för publ'!$B$2:$H$490,MATCH(G$4,'Miljövärden urval för publ'!$B$2:$H$2,0),FALSE))</f>
        <v>9.82916E-3</v>
      </c>
    </row>
    <row r="179" spans="1:7" x14ac:dyDescent="0.25">
      <c r="A179" s="20">
        <v>176</v>
      </c>
      <c r="B179" t="str">
        <f>IF(ISERROR(INDEX('Miljövärden urval för publ'!$A$2:$AA$475,MATCH($A179,'Miljövärden urval för publ'!$R$2:$R$476,0),1)),"",INDEX('Miljövärden urval för publ'!$A$2:$AA$475,MATCH($A179,'Miljövärden urval för publ'!$R$2:$R$476,0),1))</f>
        <v>Mälarenergi AB</v>
      </c>
      <c r="C179" t="str">
        <f>IF(ISERROR(INDEX('Miljövärden urval för publ'!$A$2:$AA$475,MATCH($A179,'Miljövärden urval för publ'!$R$2:$R$476,0),2)),"",INDEX('Miljövärden urval för publ'!$A$2:$AA$475,MATCH($A179,'Miljövärden urval för publ'!$R$2:$R$476,0),2))</f>
        <v>Kungsör</v>
      </c>
      <c r="D179">
        <f>IF(ISERROR(VLOOKUP($C179,'Miljövärden urval för publ'!$B$2:$H$490,MATCH(D$4,'Miljövärden urval för publ'!$B$2:$H$2,0),FALSE)),"",VLOOKUP($C179,'Miljövärden urval för publ'!$B$2:$H$490,MATCH(D$4,'Miljövärden urval för publ'!$B$2:$H$2,0),FALSE))</f>
        <v>0.13272700000000001</v>
      </c>
      <c r="E179">
        <f>IF(ISERROR(VLOOKUP($C179,'Miljövärden urval för publ'!$B$2:$H$490,MATCH(E$4,'Miljövärden urval för publ'!$B$2:$H$2,0),FALSE)),"",VLOOKUP($C179,'Miljövärden urval för publ'!$B$2:$H$490,MATCH(E$4,'Miljövärden urval för publ'!$B$2:$H$2,0),FALSE))</f>
        <v>22.535</v>
      </c>
      <c r="F179">
        <f>IF(ISERROR(VLOOKUP($C179,'Miljövärden urval för publ'!$B$2:$H$490,MATCH(F$4,'Miljövärden urval för publ'!$B$2:$H$2,0),FALSE)),"",VLOOKUP($C179,'Miljövärden urval för publ'!$B$2:$H$490,MATCH(F$4,'Miljövärden urval för publ'!$B$2:$H$2,0),FALSE))</f>
        <v>9.1990400000000001</v>
      </c>
      <c r="G179">
        <f>IF(ISERROR(VLOOKUP($C179,'Miljövärden urval för publ'!$B$2:$H$490,MATCH(G$4,'Miljövärden urval för publ'!$B$2:$H$2,0),FALSE)),"",VLOOKUP($C179,'Miljövärden urval för publ'!$B$2:$H$490,MATCH(G$4,'Miljövärden urval för publ'!$B$2:$H$2,0),FALSE))</f>
        <v>2.0976399999999999E-2</v>
      </c>
    </row>
    <row r="180" spans="1:7" x14ac:dyDescent="0.25">
      <c r="A180" s="20">
        <v>177</v>
      </c>
      <c r="B180" t="str">
        <f>IF(ISERROR(INDEX('Miljövärden urval för publ'!$A$2:$AA$475,MATCH($A180,'Miljövärden urval för publ'!$R$2:$R$476,0),1)),"",INDEX('Miljövärden urval för publ'!$A$2:$AA$475,MATCH($A180,'Miljövärden urval för publ'!$R$2:$R$476,0),1))</f>
        <v>Mälarenergi AB</v>
      </c>
      <c r="C180" t="str">
        <f>IF(ISERROR(INDEX('Miljövärden urval för publ'!$A$2:$AA$475,MATCH($A180,'Miljövärden urval för publ'!$R$2:$R$476,0),2)),"",INDEX('Miljövärden urval för publ'!$A$2:$AA$475,MATCH($A180,'Miljövärden urval för publ'!$R$2:$R$476,0),2))</f>
        <v>Surahammar</v>
      </c>
      <c r="D180">
        <f>IF(ISERROR(VLOOKUP($C180,'Miljövärden urval för publ'!$B$2:$H$490,MATCH(D$4,'Miljövärden urval för publ'!$B$2:$H$2,0),FALSE)),"",VLOOKUP($C180,'Miljövärden urval för publ'!$B$2:$H$490,MATCH(D$4,'Miljövärden urval för publ'!$B$2:$H$2,0),FALSE))</f>
        <v>1.0031399999999999</v>
      </c>
      <c r="E180">
        <f>IF(ISERROR(VLOOKUP($C180,'Miljövärden urval för publ'!$B$2:$H$490,MATCH(E$4,'Miljövärden urval för publ'!$B$2:$H$2,0),FALSE)),"",VLOOKUP($C180,'Miljövärden urval för publ'!$B$2:$H$490,MATCH(E$4,'Miljövärden urval för publ'!$B$2:$H$2,0),FALSE))</f>
        <v>362.28199999999998</v>
      </c>
      <c r="F180">
        <f>IF(ISERROR(VLOOKUP($C180,'Miljövärden urval för publ'!$B$2:$H$490,MATCH(F$4,'Miljövärden urval för publ'!$B$2:$H$2,0),FALSE)),"",VLOOKUP($C180,'Miljövärden urval för publ'!$B$2:$H$490,MATCH(F$4,'Miljövärden urval för publ'!$B$2:$H$2,0),FALSE))</f>
        <v>38.458199999999998</v>
      </c>
      <c r="G180">
        <f>IF(ISERROR(VLOOKUP($C180,'Miljövärden urval för publ'!$B$2:$H$490,MATCH(G$4,'Miljövärden urval för publ'!$B$2:$H$2,0),FALSE)),"",VLOOKUP($C180,'Miljövärden urval för publ'!$B$2:$H$490,MATCH(G$4,'Miljövärden urval för publ'!$B$2:$H$2,0),FALSE))</f>
        <v>3.1475000000000003E-2</v>
      </c>
    </row>
    <row r="181" spans="1:7" x14ac:dyDescent="0.25">
      <c r="A181" s="20">
        <v>178</v>
      </c>
      <c r="B181" t="str">
        <f>IF(ISERROR(INDEX('Miljövärden urval för publ'!$A$2:$AA$475,MATCH($A181,'Miljövärden urval för publ'!$R$2:$R$476,0),1)),"",INDEX('Miljövärden urval för publ'!$A$2:$AA$475,MATCH($A181,'Miljövärden urval för publ'!$R$2:$R$476,0),1))</f>
        <v>Mälarenergi AB</v>
      </c>
      <c r="C181" t="str">
        <f>IF(ISERROR(INDEX('Miljövärden urval för publ'!$A$2:$AA$475,MATCH($A181,'Miljövärden urval för publ'!$R$2:$R$476,0),2)),"",INDEX('Miljövärden urval för publ'!$A$2:$AA$475,MATCH($A181,'Miljövärden urval för publ'!$R$2:$R$476,0),2))</f>
        <v>Västerås</v>
      </c>
      <c r="D181">
        <f>IF(ISERROR(VLOOKUP($C181,'Miljövärden urval för publ'!$B$2:$H$490,MATCH(D$4,'Miljövärden urval för publ'!$B$2:$H$2,0),FALSE)),"",VLOOKUP($C181,'Miljövärden urval för publ'!$B$2:$H$490,MATCH(D$4,'Miljövärden urval för publ'!$B$2:$H$2,0),FALSE))</f>
        <v>0.32156499999999999</v>
      </c>
      <c r="E181">
        <f>IF(ISERROR(VLOOKUP($C181,'Miljövärden urval för publ'!$B$2:$H$490,MATCH(E$4,'Miljövärden urval för publ'!$B$2:$H$2,0),FALSE)),"",VLOOKUP($C181,'Miljövärden urval för publ'!$B$2:$H$490,MATCH(E$4,'Miljövärden urval för publ'!$B$2:$H$2,0),FALSE))</f>
        <v>127.224</v>
      </c>
      <c r="F181">
        <f>IF(ISERROR(VLOOKUP($C181,'Miljövärden urval för publ'!$B$2:$H$490,MATCH(F$4,'Miljövärden urval för publ'!$B$2:$H$2,0),FALSE)),"",VLOOKUP($C181,'Miljövärden urval för publ'!$B$2:$H$490,MATCH(F$4,'Miljövärden urval för publ'!$B$2:$H$2,0),FALSE))</f>
        <v>9.6501900000000003</v>
      </c>
      <c r="G181">
        <f>IF(ISERROR(VLOOKUP($C181,'Miljövärden urval för publ'!$B$2:$H$490,MATCH(G$4,'Miljövärden urval för publ'!$B$2:$H$2,0),FALSE)),"",VLOOKUP($C181,'Miljövärden urval för publ'!$B$2:$H$490,MATCH(G$4,'Miljövärden urval för publ'!$B$2:$H$2,0),FALSE))</f>
        <v>9.2885999999999996E-2</v>
      </c>
    </row>
    <row r="182" spans="1:7" x14ac:dyDescent="0.25">
      <c r="A182" s="20">
        <v>179</v>
      </c>
      <c r="B182" t="str">
        <f>IF(ISERROR(INDEX('Miljövärden urval för publ'!$A$2:$AA$475,MATCH($A182,'Miljövärden urval för publ'!$R$2:$R$476,0),1)),"",INDEX('Miljövärden urval för publ'!$A$2:$AA$475,MATCH($A182,'Miljövärden urval för publ'!$R$2:$R$476,0),1))</f>
        <v>Mälarenergi AB</v>
      </c>
      <c r="C182" t="str">
        <f>IF(ISERROR(INDEX('Miljövärden urval för publ'!$A$2:$AA$475,MATCH($A182,'Miljövärden urval för publ'!$R$2:$R$476,0),2)),"",INDEX('Miljövärden urval för publ'!$A$2:$AA$475,MATCH($A182,'Miljövärden urval för publ'!$R$2:$R$476,0),2))</f>
        <v>Västerås Miljömärkt</v>
      </c>
      <c r="D182">
        <f>IF(ISERROR(VLOOKUP($C182,'Miljövärden urval för publ'!$B$2:$H$490,MATCH(D$4,'Miljövärden urval för publ'!$B$2:$H$2,0),FALSE)),"",VLOOKUP($C182,'Miljövärden urval för publ'!$B$2:$H$490,MATCH(D$4,'Miljövärden urval för publ'!$B$2:$H$2,0),FALSE))</f>
        <v>0.21238199999999999</v>
      </c>
      <c r="E182">
        <f>IF(ISERROR(VLOOKUP($C182,'Miljövärden urval för publ'!$B$2:$H$490,MATCH(E$4,'Miljövärden urval för publ'!$B$2:$H$2,0),FALSE)),"",VLOOKUP($C182,'Miljövärden urval för publ'!$B$2:$H$490,MATCH(E$4,'Miljövärden urval för publ'!$B$2:$H$2,0),FALSE))</f>
        <v>85.229699999999994</v>
      </c>
      <c r="F182">
        <f>IF(ISERROR(VLOOKUP($C182,'Miljövärden urval för publ'!$B$2:$H$490,MATCH(F$4,'Miljövärden urval för publ'!$B$2:$H$2,0),FALSE)),"",VLOOKUP($C182,'Miljövärden urval för publ'!$B$2:$H$490,MATCH(F$4,'Miljövärden urval för publ'!$B$2:$H$2,0),FALSE))</f>
        <v>6.3242700000000003</v>
      </c>
      <c r="G182">
        <f>IF(ISERROR(VLOOKUP($C182,'Miljövärden urval för publ'!$B$2:$H$490,MATCH(G$4,'Miljövärden urval för publ'!$B$2:$H$2,0),FALSE)),"",VLOOKUP($C182,'Miljövärden urval för publ'!$B$2:$H$490,MATCH(G$4,'Miljövärden urval för publ'!$B$2:$H$2,0),FALSE))</f>
        <v>7.08757E-2</v>
      </c>
    </row>
    <row r="183" spans="1:7" x14ac:dyDescent="0.25">
      <c r="A183" s="20">
        <v>180</v>
      </c>
      <c r="B183" t="str">
        <f>IF(ISERROR(INDEX('Miljövärden urval för publ'!$A$2:$AA$475,MATCH($A183,'Miljövärden urval för publ'!$R$2:$R$476,0),1)),"",INDEX('Miljövärden urval för publ'!$A$2:$AA$475,MATCH($A183,'Miljövärden urval för publ'!$R$2:$R$476,0),1))</f>
        <v>Mölndal Energi AB</v>
      </c>
      <c r="C183" t="str">
        <f>IF(ISERROR(INDEX('Miljövärden urval för publ'!$A$2:$AA$475,MATCH($A183,'Miljövärden urval för publ'!$R$2:$R$476,0),2)),"",INDEX('Miljövärden urval för publ'!$A$2:$AA$475,MATCH($A183,'Miljövärden urval för publ'!$R$2:$R$476,0),2))</f>
        <v>Mölndal</v>
      </c>
      <c r="D183">
        <f>IF(ISERROR(VLOOKUP($C183,'Miljövärden urval för publ'!$B$2:$H$490,MATCH(D$4,'Miljövärden urval för publ'!$B$2:$H$2,0),FALSE)),"",VLOOKUP($C183,'Miljövärden urval för publ'!$B$2:$H$490,MATCH(D$4,'Miljövärden urval för publ'!$B$2:$H$2,0),FALSE))</f>
        <v>5.9952199999999997E-2</v>
      </c>
      <c r="E183">
        <f>IF(ISERROR(VLOOKUP($C183,'Miljövärden urval för publ'!$B$2:$H$490,MATCH(E$4,'Miljövärden urval för publ'!$B$2:$H$2,0),FALSE)),"",VLOOKUP($C183,'Miljövärden urval för publ'!$B$2:$H$490,MATCH(E$4,'Miljövärden urval för publ'!$B$2:$H$2,0),FALSE))</f>
        <v>22.284600000000001</v>
      </c>
      <c r="F183">
        <f>IF(ISERROR(VLOOKUP($C183,'Miljövärden urval för publ'!$B$2:$H$490,MATCH(F$4,'Miljövärden urval för publ'!$B$2:$H$2,0),FALSE)),"",VLOOKUP($C183,'Miljövärden urval för publ'!$B$2:$H$490,MATCH(F$4,'Miljövärden urval för publ'!$B$2:$H$2,0),FALSE))</f>
        <v>4.3230199999999996</v>
      </c>
      <c r="G183">
        <f>IF(ISERROR(VLOOKUP($C183,'Miljövärden urval för publ'!$B$2:$H$490,MATCH(G$4,'Miljövärden urval för publ'!$B$2:$H$2,0),FALSE)),"",VLOOKUP($C183,'Miljövärden urval för publ'!$B$2:$H$490,MATCH(G$4,'Miljövärden urval för publ'!$B$2:$H$2,0),FALSE))</f>
        <v>2.4370799999999999E-3</v>
      </c>
    </row>
    <row r="184" spans="1:7" x14ac:dyDescent="0.25">
      <c r="A184" s="20">
        <v>181</v>
      </c>
      <c r="B184" t="str">
        <f>IF(ISERROR(INDEX('Miljövärden urval för publ'!$A$2:$AA$475,MATCH($A184,'Miljövärden urval för publ'!$R$2:$R$476,0),1)),"",INDEX('Miljövärden urval för publ'!$A$2:$AA$475,MATCH($A184,'Miljövärden urval för publ'!$R$2:$R$476,0),1))</f>
        <v>Mölndal Energi AB</v>
      </c>
      <c r="C184" t="str">
        <f>IF(ISERROR(INDEX('Miljövärden urval för publ'!$A$2:$AA$475,MATCH($A184,'Miljövärden urval för publ'!$R$2:$R$476,0),2)),"",INDEX('Miljövärden urval för publ'!$A$2:$AA$475,MATCH($A184,'Miljövärden urval för publ'!$R$2:$R$476,0),2))</f>
        <v>Mölndal Biovärmepaket</v>
      </c>
      <c r="D184">
        <f>IF(ISERROR(VLOOKUP($C184,'Miljövärden urval för publ'!$B$2:$H$490,MATCH(D$4,'Miljövärden urval för publ'!$B$2:$H$2,0),FALSE)),"",VLOOKUP($C184,'Miljövärden urval för publ'!$B$2:$H$490,MATCH(D$4,'Miljövärden urval för publ'!$B$2:$H$2,0),FALSE))</f>
        <v>2.0056500000000001E-2</v>
      </c>
      <c r="E184">
        <f>IF(ISERROR(VLOOKUP($C184,'Miljövärden urval för publ'!$B$2:$H$490,MATCH(E$4,'Miljövärden urval för publ'!$B$2:$H$2,0),FALSE)),"",VLOOKUP($C184,'Miljövärden urval för publ'!$B$2:$H$490,MATCH(E$4,'Miljövärden urval för publ'!$B$2:$H$2,0),FALSE))</f>
        <v>5.9230600000000004</v>
      </c>
      <c r="F184">
        <f>IF(ISERROR(VLOOKUP($C184,'Miljövärden urval för publ'!$B$2:$H$490,MATCH(F$4,'Miljövärden urval för publ'!$B$2:$H$2,0),FALSE)),"",VLOOKUP($C184,'Miljövärden urval för publ'!$B$2:$H$490,MATCH(F$4,'Miljövärden urval för publ'!$B$2:$H$2,0),FALSE))</f>
        <v>4.1961500000000003</v>
      </c>
      <c r="G184">
        <f>IF(ISERROR(VLOOKUP($C184,'Miljövärden urval för publ'!$B$2:$H$490,MATCH(G$4,'Miljövärden urval för publ'!$B$2:$H$2,0),FALSE)),"",VLOOKUP($C184,'Miljövärden urval för publ'!$B$2:$H$490,MATCH(G$4,'Miljövärden urval för publ'!$B$2:$H$2,0),FALSE))</f>
        <v>0</v>
      </c>
    </row>
    <row r="185" spans="1:7" x14ac:dyDescent="0.25">
      <c r="A185" s="20">
        <v>182</v>
      </c>
      <c r="B185" t="str">
        <f>IF(ISERROR(INDEX('Miljövärden urval för publ'!$A$2:$AA$475,MATCH($A185,'Miljövärden urval för publ'!$R$2:$R$476,0),1)),"",INDEX('Miljövärden urval för publ'!$A$2:$AA$475,MATCH($A185,'Miljövärden urval för publ'!$R$2:$R$476,0),1))</f>
        <v>Mölndal Energi AB</v>
      </c>
      <c r="C185" t="str">
        <f>IF(ISERROR(INDEX('Miljövärden urval för publ'!$A$2:$AA$475,MATCH($A185,'Miljövärden urval för publ'!$R$2:$R$476,0),2)),"",INDEX('Miljövärden urval för publ'!$A$2:$AA$475,MATCH($A185,'Miljövärden urval för publ'!$R$2:$R$476,0),2))</f>
        <v>Mölndal Bra Miljöval</v>
      </c>
      <c r="D185">
        <f>IF(ISERROR(VLOOKUP($C185,'Miljövärden urval för publ'!$B$2:$H$490,MATCH(D$4,'Miljövärden urval för publ'!$B$2:$H$2,0),FALSE)),"",VLOOKUP($C185,'Miljövärden urval för publ'!$B$2:$H$490,MATCH(D$4,'Miljövärden urval för publ'!$B$2:$H$2,0),FALSE))</f>
        <v>2.0055099999999999E-2</v>
      </c>
      <c r="E185">
        <f>IF(ISERROR(VLOOKUP($C185,'Miljövärden urval för publ'!$B$2:$H$490,MATCH(E$4,'Miljövärden urval för publ'!$B$2:$H$2,0),FALSE)),"",VLOOKUP($C185,'Miljövärden urval för publ'!$B$2:$H$490,MATCH(E$4,'Miljövärden urval för publ'!$B$2:$H$2,0),FALSE))</f>
        <v>5.9226599999999996</v>
      </c>
      <c r="F185">
        <f>IF(ISERROR(VLOOKUP($C185,'Miljövärden urval för publ'!$B$2:$H$490,MATCH(F$4,'Miljövärden urval för publ'!$B$2:$H$2,0),FALSE)),"",VLOOKUP($C185,'Miljövärden urval för publ'!$B$2:$H$490,MATCH(F$4,'Miljövärden urval för publ'!$B$2:$H$2,0),FALSE))</f>
        <v>4.1959</v>
      </c>
      <c r="G185">
        <f>IF(ISERROR(VLOOKUP($C185,'Miljövärden urval för publ'!$B$2:$H$490,MATCH(G$4,'Miljövärden urval för publ'!$B$2:$H$2,0),FALSE)),"",VLOOKUP($C185,'Miljövärden urval för publ'!$B$2:$H$490,MATCH(G$4,'Miljövärden urval för publ'!$B$2:$H$2,0),FALSE))</f>
        <v>0</v>
      </c>
    </row>
    <row r="186" spans="1:7" x14ac:dyDescent="0.25">
      <c r="A186" s="20">
        <v>183</v>
      </c>
      <c r="B186" t="str">
        <f>IF(ISERROR(INDEX('Miljövärden urval för publ'!$A$2:$AA$475,MATCH($A186,'Miljövärden urval för publ'!$R$2:$R$476,0),1)),"",INDEX('Miljövärden urval för publ'!$A$2:$AA$475,MATCH($A186,'Miljövärden urval för publ'!$R$2:$R$476,0),1))</f>
        <v>Norrenergi AB</v>
      </c>
      <c r="C186" t="str">
        <f>IF(ISERROR(INDEX('Miljövärden urval för publ'!$A$2:$AA$475,MATCH($A186,'Miljövärden urval för publ'!$R$2:$R$476,0),2)),"",INDEX('Miljövärden urval för publ'!$A$2:$AA$475,MATCH($A186,'Miljövärden urval för publ'!$R$2:$R$476,0),2))</f>
        <v>Sundbyberg-Solna</v>
      </c>
      <c r="D186">
        <f>IF(ISERROR(VLOOKUP($C186,'Miljövärden urval för publ'!$B$2:$H$490,MATCH(D$4,'Miljövärden urval för publ'!$B$2:$H$2,0),FALSE)),"",VLOOKUP($C186,'Miljövärden urval för publ'!$B$2:$H$490,MATCH(D$4,'Miljövärden urval för publ'!$B$2:$H$2,0),FALSE))</f>
        <v>0.31459700000000002</v>
      </c>
      <c r="E186">
        <f>IF(ISERROR(VLOOKUP($C186,'Miljövärden urval för publ'!$B$2:$H$490,MATCH(E$4,'Miljövärden urval för publ'!$B$2:$H$2,0),FALSE)),"",VLOOKUP($C186,'Miljövärden urval för publ'!$B$2:$H$490,MATCH(E$4,'Miljövärden urval för publ'!$B$2:$H$2,0),FALSE))</f>
        <v>2.80199</v>
      </c>
      <c r="F186">
        <f>IF(ISERROR(VLOOKUP($C186,'Miljövärden urval för publ'!$B$2:$H$490,MATCH(F$4,'Miljövärden urval för publ'!$B$2:$H$2,0),FALSE)),"",VLOOKUP($C186,'Miljövärden urval för publ'!$B$2:$H$490,MATCH(F$4,'Miljövärden urval för publ'!$B$2:$H$2,0),FALSE))</f>
        <v>4.4492799999999999</v>
      </c>
      <c r="G186">
        <f>IF(ISERROR(VLOOKUP($C186,'Miljövärden urval för publ'!$B$2:$H$490,MATCH(G$4,'Miljövärden urval för publ'!$B$2:$H$2,0),FALSE)),"",VLOOKUP($C186,'Miljövärden urval för publ'!$B$2:$H$490,MATCH(G$4,'Miljövärden urval för publ'!$B$2:$H$2,0),FALSE))</f>
        <v>2.0947600000000002E-3</v>
      </c>
    </row>
    <row r="187" spans="1:7" x14ac:dyDescent="0.25">
      <c r="A187" s="20">
        <v>184</v>
      </c>
      <c r="B187" t="str">
        <f>IF(ISERROR(INDEX('Miljövärden urval för publ'!$A$2:$AA$475,MATCH($A187,'Miljövärden urval för publ'!$R$2:$R$476,0),1)),"",INDEX('Miljövärden urval för publ'!$A$2:$AA$475,MATCH($A187,'Miljövärden urval för publ'!$R$2:$R$476,0),1))</f>
        <v>Norrtälje Energi AB</v>
      </c>
      <c r="C187" t="str">
        <f>IF(ISERROR(INDEX('Miljövärden urval för publ'!$A$2:$AA$475,MATCH($A187,'Miljövärden urval för publ'!$R$2:$R$476,0),2)),"",INDEX('Miljövärden urval för publ'!$A$2:$AA$475,MATCH($A187,'Miljövärden urval för publ'!$R$2:$R$476,0),2))</f>
        <v>Hallstavik</v>
      </c>
      <c r="D187">
        <f>IF(ISERROR(VLOOKUP($C187,'Miljövärden urval för publ'!$B$2:$H$490,MATCH(D$4,'Miljövärden urval för publ'!$B$2:$H$2,0),FALSE)),"",VLOOKUP($C187,'Miljövärden urval för publ'!$B$2:$H$490,MATCH(D$4,'Miljövärden urval för publ'!$B$2:$H$2,0),FALSE))</f>
        <v>5.00221E-2</v>
      </c>
      <c r="E187">
        <f>IF(ISERROR(VLOOKUP($C187,'Miljövärden urval för publ'!$B$2:$H$490,MATCH(E$4,'Miljövärden urval för publ'!$B$2:$H$2,0),FALSE)),"",VLOOKUP($C187,'Miljövärden urval för publ'!$B$2:$H$490,MATCH(E$4,'Miljövärden urval för publ'!$B$2:$H$2,0),FALSE))</f>
        <v>4.5295899999999998</v>
      </c>
      <c r="F187">
        <f>IF(ISERROR(VLOOKUP($C187,'Miljövärden urval för publ'!$B$2:$H$490,MATCH(F$4,'Miljövärden urval för publ'!$B$2:$H$2,0),FALSE)),"",VLOOKUP($C187,'Miljövärden urval för publ'!$B$2:$H$490,MATCH(F$4,'Miljövärden urval för publ'!$B$2:$H$2,0),FALSE))</f>
        <v>4.4011199999999997</v>
      </c>
      <c r="G187">
        <f>IF(ISERROR(VLOOKUP($C187,'Miljövärden urval för publ'!$B$2:$H$490,MATCH(G$4,'Miljövärden urval för publ'!$B$2:$H$2,0),FALSE)),"",VLOOKUP($C187,'Miljövärden urval för publ'!$B$2:$H$490,MATCH(G$4,'Miljövärden urval för publ'!$B$2:$H$2,0),FALSE))</f>
        <v>5.9149500000000004E-3</v>
      </c>
    </row>
    <row r="188" spans="1:7" x14ac:dyDescent="0.25">
      <c r="A188" s="20">
        <v>185</v>
      </c>
      <c r="B188" t="str">
        <f>IF(ISERROR(INDEX('Miljövärden urval för publ'!$A$2:$AA$475,MATCH($A188,'Miljövärden urval för publ'!$R$2:$R$476,0),1)),"",INDEX('Miljövärden urval för publ'!$A$2:$AA$475,MATCH($A188,'Miljövärden urval för publ'!$R$2:$R$476,0),1))</f>
        <v>Norrtälje Energi AB</v>
      </c>
      <c r="C188" t="str">
        <f>IF(ISERROR(INDEX('Miljövärden urval för publ'!$A$2:$AA$475,MATCH($A188,'Miljövärden urval för publ'!$R$2:$R$476,0),2)),"",INDEX('Miljövärden urval för publ'!$A$2:$AA$475,MATCH($A188,'Miljövärden urval för publ'!$R$2:$R$476,0),2))</f>
        <v>Norrtälje</v>
      </c>
      <c r="D188">
        <f>IF(ISERROR(VLOOKUP($C188,'Miljövärden urval för publ'!$B$2:$H$490,MATCH(D$4,'Miljövärden urval för publ'!$B$2:$H$2,0),FALSE)),"",VLOOKUP($C188,'Miljövärden urval för publ'!$B$2:$H$490,MATCH(D$4,'Miljövärden urval för publ'!$B$2:$H$2,0),FALSE))</f>
        <v>0.160133</v>
      </c>
      <c r="E188">
        <f>IF(ISERROR(VLOOKUP($C188,'Miljövärden urval för publ'!$B$2:$H$490,MATCH(E$4,'Miljövärden urval för publ'!$B$2:$H$2,0),FALSE)),"",VLOOKUP($C188,'Miljövärden urval för publ'!$B$2:$H$490,MATCH(E$4,'Miljövärden urval för publ'!$B$2:$H$2,0),FALSE))</f>
        <v>28.0868</v>
      </c>
      <c r="F188">
        <f>IF(ISERROR(VLOOKUP($C188,'Miljövärden urval för publ'!$B$2:$H$490,MATCH(F$4,'Miljövärden urval för publ'!$B$2:$H$2,0),FALSE)),"",VLOOKUP($C188,'Miljövärden urval för publ'!$B$2:$H$490,MATCH(F$4,'Miljövärden urval för publ'!$B$2:$H$2,0),FALSE))</f>
        <v>6.6641700000000004</v>
      </c>
      <c r="G188">
        <f>IF(ISERROR(VLOOKUP($C188,'Miljövärden urval för publ'!$B$2:$H$490,MATCH(G$4,'Miljövärden urval för publ'!$B$2:$H$2,0),FALSE)),"",VLOOKUP($C188,'Miljövärden urval för publ'!$B$2:$H$490,MATCH(G$4,'Miljövärden urval för publ'!$B$2:$H$2,0),FALSE))</f>
        <v>2.2295100000000002E-2</v>
      </c>
    </row>
    <row r="189" spans="1:7" x14ac:dyDescent="0.25">
      <c r="A189" s="20">
        <v>186</v>
      </c>
      <c r="B189" t="str">
        <f>IF(ISERROR(INDEX('Miljövärden urval för publ'!$A$2:$AA$475,MATCH($A189,'Miljövärden urval för publ'!$R$2:$R$476,0),1)),"",INDEX('Miljövärden urval för publ'!$A$2:$AA$475,MATCH($A189,'Miljövärden urval för publ'!$R$2:$R$476,0),1))</f>
        <v>Norrtälje Energi AB</v>
      </c>
      <c r="C189" t="str">
        <f>IF(ISERROR(INDEX('Miljövärden urval för publ'!$A$2:$AA$475,MATCH($A189,'Miljövärden urval för publ'!$R$2:$R$476,0),2)),"",INDEX('Miljövärden urval för publ'!$A$2:$AA$475,MATCH($A189,'Miljövärden urval för publ'!$R$2:$R$476,0),2))</f>
        <v>Rimbo</v>
      </c>
      <c r="D189">
        <f>IF(ISERROR(VLOOKUP($C189,'Miljövärden urval för publ'!$B$2:$H$490,MATCH(D$4,'Miljövärden urval för publ'!$B$2:$H$2,0),FALSE)),"",VLOOKUP($C189,'Miljövärden urval för publ'!$B$2:$H$490,MATCH(D$4,'Miljövärden urval för publ'!$B$2:$H$2,0),FALSE))</f>
        <v>0.33682499999999999</v>
      </c>
      <c r="E189">
        <f>IF(ISERROR(VLOOKUP($C189,'Miljövärden urval för publ'!$B$2:$H$490,MATCH(E$4,'Miljövärden urval för publ'!$B$2:$H$2,0),FALSE)),"",VLOOKUP($C189,'Miljövärden urval för publ'!$B$2:$H$490,MATCH(E$4,'Miljövärden urval för publ'!$B$2:$H$2,0),FALSE))</f>
        <v>58.0291</v>
      </c>
      <c r="F189">
        <f>IF(ISERROR(VLOOKUP($C189,'Miljövärden urval för publ'!$B$2:$H$490,MATCH(F$4,'Miljövärden urval för publ'!$B$2:$H$2,0),FALSE)),"",VLOOKUP($C189,'Miljövärden urval för publ'!$B$2:$H$490,MATCH(F$4,'Miljövärden urval för publ'!$B$2:$H$2,0),FALSE))</f>
        <v>8.3974700000000002</v>
      </c>
      <c r="G189">
        <f>IF(ISERROR(VLOOKUP($C189,'Miljövärden urval för publ'!$B$2:$H$490,MATCH(G$4,'Miljövärden urval för publ'!$B$2:$H$2,0),FALSE)),"",VLOOKUP($C189,'Miljövärden urval för publ'!$B$2:$H$490,MATCH(G$4,'Miljövärden urval för publ'!$B$2:$H$2,0),FALSE))</f>
        <v>5.8886500000000001E-2</v>
      </c>
    </row>
    <row r="190" spans="1:7" x14ac:dyDescent="0.25">
      <c r="A190" s="20">
        <v>187</v>
      </c>
      <c r="B190" t="str">
        <f>IF(ISERROR(INDEX('Miljövärden urval för publ'!$A$2:$AA$475,MATCH($A190,'Miljövärden urval för publ'!$R$2:$R$476,0),1)),"",INDEX('Miljövärden urval för publ'!$A$2:$AA$475,MATCH($A190,'Miljövärden urval för publ'!$R$2:$R$476,0),1))</f>
        <v>Nybro Energi AB</v>
      </c>
      <c r="C190" t="str">
        <f>IF(ISERROR(INDEX('Miljövärden urval för publ'!$A$2:$AA$475,MATCH($A190,'Miljövärden urval för publ'!$R$2:$R$476,0),2)),"",INDEX('Miljövärden urval för publ'!$A$2:$AA$475,MATCH($A190,'Miljövärden urval för publ'!$R$2:$R$476,0),2))</f>
        <v>Nybro stadsnät</v>
      </c>
      <c r="D190">
        <f>IF(ISERROR(VLOOKUP($C190,'Miljövärden urval för publ'!$B$2:$H$490,MATCH(D$4,'Miljövärden urval för publ'!$B$2:$H$2,0),FALSE)),"",VLOOKUP($C190,'Miljövärden urval för publ'!$B$2:$H$490,MATCH(D$4,'Miljövärden urval för publ'!$B$2:$H$2,0),FALSE))</f>
        <v>8.8814400000000002E-2</v>
      </c>
      <c r="E190">
        <f>IF(ISERROR(VLOOKUP($C190,'Miljövärden urval för publ'!$B$2:$H$490,MATCH(E$4,'Miljövärden urval för publ'!$B$2:$H$2,0),FALSE)),"",VLOOKUP($C190,'Miljövärden urval för publ'!$B$2:$H$490,MATCH(E$4,'Miljövärden urval för publ'!$B$2:$H$2,0),FALSE))</f>
        <v>15.7956</v>
      </c>
      <c r="F190">
        <f>IF(ISERROR(VLOOKUP($C190,'Miljövärden urval för publ'!$B$2:$H$490,MATCH(F$4,'Miljövärden urval för publ'!$B$2:$H$2,0),FALSE)),"",VLOOKUP($C190,'Miljövärden urval för publ'!$B$2:$H$490,MATCH(F$4,'Miljövärden urval för publ'!$B$2:$H$2,0),FALSE))</f>
        <v>8.6938700000000004</v>
      </c>
      <c r="G190">
        <f>IF(ISERROR(VLOOKUP($C190,'Miljövärden urval för publ'!$B$2:$H$490,MATCH(G$4,'Miljövärden urval för publ'!$B$2:$H$2,0),FALSE)),"",VLOOKUP($C190,'Miljövärden urval för publ'!$B$2:$H$490,MATCH(G$4,'Miljövärden urval för publ'!$B$2:$H$2,0),FALSE))</f>
        <v>1.50481E-2</v>
      </c>
    </row>
    <row r="191" spans="1:7" x14ac:dyDescent="0.25">
      <c r="A191" s="20">
        <v>188</v>
      </c>
      <c r="B191" t="str">
        <f>IF(ISERROR(INDEX('Miljövärden urval för publ'!$A$2:$AA$475,MATCH($A191,'Miljövärden urval för publ'!$R$2:$R$476,0),1)),"",INDEX('Miljövärden urval för publ'!$A$2:$AA$475,MATCH($A191,'Miljövärden urval för publ'!$R$2:$R$476,0),1))</f>
        <v>Nässjö Affärsverk AB</v>
      </c>
      <c r="C191" t="str">
        <f>IF(ISERROR(INDEX('Miljövärden urval för publ'!$A$2:$AA$475,MATCH($A191,'Miljövärden urval för publ'!$R$2:$R$476,0),2)),"",INDEX('Miljövärden urval för publ'!$A$2:$AA$475,MATCH($A191,'Miljövärden urval för publ'!$R$2:$R$476,0),2))</f>
        <v>Anneberg</v>
      </c>
      <c r="D191">
        <f>IF(ISERROR(VLOOKUP($C191,'Miljövärden urval för publ'!$B$2:$H$490,MATCH(D$4,'Miljövärden urval för publ'!$B$2:$H$2,0),FALSE)),"",VLOOKUP($C191,'Miljövärden urval för publ'!$B$2:$H$490,MATCH(D$4,'Miljövärden urval för publ'!$B$2:$H$2,0),FALSE))</f>
        <v>0.232017</v>
      </c>
      <c r="E191">
        <f>IF(ISERROR(VLOOKUP($C191,'Miljövärden urval för publ'!$B$2:$H$490,MATCH(E$4,'Miljövärden urval för publ'!$B$2:$H$2,0),FALSE)),"",VLOOKUP($C191,'Miljövärden urval för publ'!$B$2:$H$490,MATCH(E$4,'Miljövärden urval för publ'!$B$2:$H$2,0),FALSE))</f>
        <v>20.3215</v>
      </c>
      <c r="F191">
        <f>IF(ISERROR(VLOOKUP($C191,'Miljövärden urval för publ'!$B$2:$H$490,MATCH(F$4,'Miljövärden urval för publ'!$B$2:$H$2,0),FALSE)),"",VLOOKUP($C191,'Miljövärden urval för publ'!$B$2:$H$490,MATCH(F$4,'Miljövärden urval för publ'!$B$2:$H$2,0),FALSE))</f>
        <v>17.602799999999998</v>
      </c>
      <c r="G191">
        <f>IF(ISERROR(VLOOKUP($C191,'Miljövärden urval för publ'!$B$2:$H$490,MATCH(G$4,'Miljövärden urval för publ'!$B$2:$H$2,0),FALSE)),"",VLOOKUP($C191,'Miljövärden urval för publ'!$B$2:$H$490,MATCH(G$4,'Miljövärden urval för publ'!$B$2:$H$2,0),FALSE))</f>
        <v>3.57443E-2</v>
      </c>
    </row>
    <row r="192" spans="1:7" x14ac:dyDescent="0.25">
      <c r="A192" s="20">
        <v>189</v>
      </c>
      <c r="B192" t="str">
        <f>IF(ISERROR(INDEX('Miljövärden urval för publ'!$A$2:$AA$475,MATCH($A192,'Miljövärden urval för publ'!$R$2:$R$476,0),1)),"",INDEX('Miljövärden urval för publ'!$A$2:$AA$475,MATCH($A192,'Miljövärden urval för publ'!$R$2:$R$476,0),1))</f>
        <v>Nässjö Affärsverk AB</v>
      </c>
      <c r="C192" t="str">
        <f>IF(ISERROR(INDEX('Miljövärden urval för publ'!$A$2:$AA$475,MATCH($A192,'Miljövärden urval för publ'!$R$2:$R$476,0),2)),"",INDEX('Miljövärden urval för publ'!$A$2:$AA$475,MATCH($A192,'Miljövärden urval för publ'!$R$2:$R$476,0),2))</f>
        <v>Bodafors</v>
      </c>
      <c r="D192">
        <f>IF(ISERROR(VLOOKUP($C192,'Miljövärden urval för publ'!$B$2:$H$490,MATCH(D$4,'Miljövärden urval för publ'!$B$2:$H$2,0),FALSE)),"",VLOOKUP($C192,'Miljövärden urval för publ'!$B$2:$H$490,MATCH(D$4,'Miljövärden urval för publ'!$B$2:$H$2,0),FALSE))</f>
        <v>0.171455</v>
      </c>
      <c r="E192">
        <f>IF(ISERROR(VLOOKUP($C192,'Miljövärden urval för publ'!$B$2:$H$490,MATCH(E$4,'Miljövärden urval för publ'!$B$2:$H$2,0),FALSE)),"",VLOOKUP($C192,'Miljövärden urval för publ'!$B$2:$H$490,MATCH(E$4,'Miljövärden urval för publ'!$B$2:$H$2,0),FALSE))</f>
        <v>29.1693</v>
      </c>
      <c r="F192">
        <f>IF(ISERROR(VLOOKUP($C192,'Miljövärden urval för publ'!$B$2:$H$490,MATCH(F$4,'Miljövärden urval för publ'!$B$2:$H$2,0),FALSE)),"",VLOOKUP($C192,'Miljövärden urval för publ'!$B$2:$H$490,MATCH(F$4,'Miljövärden urval för publ'!$B$2:$H$2,0),FALSE))</f>
        <v>9.6574500000000008</v>
      </c>
      <c r="G192">
        <f>IF(ISERROR(VLOOKUP($C192,'Miljövärden urval för publ'!$B$2:$H$490,MATCH(G$4,'Miljövärden urval för publ'!$B$2:$H$2,0),FALSE)),"",VLOOKUP($C192,'Miljövärden urval för publ'!$B$2:$H$490,MATCH(G$4,'Miljövärden urval för publ'!$B$2:$H$2,0),FALSE))</f>
        <v>5.3910399999999997E-2</v>
      </c>
    </row>
    <row r="193" spans="1:7" x14ac:dyDescent="0.25">
      <c r="A193" s="20">
        <v>190</v>
      </c>
      <c r="B193" t="str">
        <f>IF(ISERROR(INDEX('Miljövärden urval för publ'!$A$2:$AA$475,MATCH($A193,'Miljövärden urval för publ'!$R$2:$R$476,0),1)),"",INDEX('Miljövärden urval för publ'!$A$2:$AA$475,MATCH($A193,'Miljövärden urval för publ'!$R$2:$R$476,0),1))</f>
        <v>Nässjö Affärsverk AB</v>
      </c>
      <c r="C193" t="str">
        <f>IF(ISERROR(INDEX('Miljövärden urval för publ'!$A$2:$AA$475,MATCH($A193,'Miljövärden urval för publ'!$R$2:$R$476,0),2)),"",INDEX('Miljövärden urval för publ'!$A$2:$AA$475,MATCH($A193,'Miljövärden urval för publ'!$R$2:$R$476,0),2))</f>
        <v>Nässjö</v>
      </c>
      <c r="D193">
        <f>IF(ISERROR(VLOOKUP($C193,'Miljövärden urval för publ'!$B$2:$H$490,MATCH(D$4,'Miljövärden urval för publ'!$B$2:$H$2,0),FALSE)),"",VLOOKUP($C193,'Miljövärden urval för publ'!$B$2:$H$490,MATCH(D$4,'Miljövärden urval för publ'!$B$2:$H$2,0),FALSE))</f>
        <v>8.9327299999999998E-2</v>
      </c>
      <c r="E193">
        <f>IF(ISERROR(VLOOKUP($C193,'Miljövärden urval för publ'!$B$2:$H$490,MATCH(E$4,'Miljövärden urval för publ'!$B$2:$H$2,0),FALSE)),"",VLOOKUP($C193,'Miljövärden urval för publ'!$B$2:$H$490,MATCH(E$4,'Miljövärden urval för publ'!$B$2:$H$2,0),FALSE))</f>
        <v>7.4062599999999996</v>
      </c>
      <c r="F193">
        <f>IF(ISERROR(VLOOKUP($C193,'Miljövärden urval för publ'!$B$2:$H$490,MATCH(F$4,'Miljövärden urval för publ'!$B$2:$H$2,0),FALSE)),"",VLOOKUP($C193,'Miljövärden urval för publ'!$B$2:$H$490,MATCH(F$4,'Miljövärden urval för publ'!$B$2:$H$2,0),FALSE))</f>
        <v>5.50359</v>
      </c>
      <c r="G193">
        <f>IF(ISERROR(VLOOKUP($C193,'Miljövärden urval för publ'!$B$2:$H$490,MATCH(G$4,'Miljövärden urval för publ'!$B$2:$H$2,0),FALSE)),"",VLOOKUP($C193,'Miljövärden urval för publ'!$B$2:$H$490,MATCH(G$4,'Miljövärden urval för publ'!$B$2:$H$2,0),FALSE))</f>
        <v>1.10319E-3</v>
      </c>
    </row>
    <row r="194" spans="1:7" x14ac:dyDescent="0.25">
      <c r="A194" s="20">
        <v>191</v>
      </c>
      <c r="B194" t="str">
        <f>IF(ISERROR(INDEX('Miljövärden urval för publ'!$A$2:$AA$475,MATCH($A194,'Miljövärden urval för publ'!$R$2:$R$476,0),1)),"",INDEX('Miljövärden urval för publ'!$A$2:$AA$475,MATCH($A194,'Miljövärden urval för publ'!$R$2:$R$476,0),1))</f>
        <v>Olofströms Kraft AB</v>
      </c>
      <c r="C194" t="str">
        <f>IF(ISERROR(INDEX('Miljövärden urval för publ'!$A$2:$AA$475,MATCH($A194,'Miljövärden urval för publ'!$R$2:$R$476,0),2)),"",INDEX('Miljövärden urval för publ'!$A$2:$AA$475,MATCH($A194,'Miljövärden urval för publ'!$R$2:$R$476,0),2))</f>
        <v>Olofström</v>
      </c>
      <c r="D194">
        <f>IF(ISERROR(VLOOKUP($C194,'Miljövärden urval för publ'!$B$2:$H$490,MATCH(D$4,'Miljövärden urval för publ'!$B$2:$H$2,0),FALSE)),"",VLOOKUP($C194,'Miljövärden urval för publ'!$B$2:$H$490,MATCH(D$4,'Miljövärden urval för publ'!$B$2:$H$2,0),FALSE))</f>
        <v>0.20963999999999999</v>
      </c>
      <c r="E194">
        <f>IF(ISERROR(VLOOKUP($C194,'Miljövärden urval för publ'!$B$2:$H$490,MATCH(E$4,'Miljövärden urval för publ'!$B$2:$H$2,0),FALSE)),"",VLOOKUP($C194,'Miljövärden urval för publ'!$B$2:$H$490,MATCH(E$4,'Miljövärden urval för publ'!$B$2:$H$2,0),FALSE))</f>
        <v>40.535699999999999</v>
      </c>
      <c r="F194">
        <f>IF(ISERROR(VLOOKUP($C194,'Miljövärden urval för publ'!$B$2:$H$490,MATCH(F$4,'Miljövärden urval för publ'!$B$2:$H$2,0),FALSE)),"",VLOOKUP($C194,'Miljövärden urval för publ'!$B$2:$H$490,MATCH(F$4,'Miljövärden urval för publ'!$B$2:$H$2,0),FALSE))</f>
        <v>10.112500000000001</v>
      </c>
      <c r="G194">
        <f>IF(ISERROR(VLOOKUP($C194,'Miljövärden urval för publ'!$B$2:$H$490,MATCH(G$4,'Miljövärden urval för publ'!$B$2:$H$2,0),FALSE)),"",VLOOKUP($C194,'Miljövärden urval för publ'!$B$2:$H$490,MATCH(G$4,'Miljövärden urval för publ'!$B$2:$H$2,0),FALSE))</f>
        <v>5.2669899999999999E-2</v>
      </c>
    </row>
    <row r="195" spans="1:7" x14ac:dyDescent="0.25">
      <c r="A195" s="20">
        <v>192</v>
      </c>
      <c r="B195" t="str">
        <f>IF(ISERROR(INDEX('Miljövärden urval för publ'!$A$2:$AA$475,MATCH($A195,'Miljövärden urval för publ'!$R$2:$R$476,0),1)),"",INDEX('Miljövärden urval för publ'!$A$2:$AA$475,MATCH($A195,'Miljövärden urval för publ'!$R$2:$R$476,0),1))</f>
        <v>Oskarshamn Energi AB</v>
      </c>
      <c r="C195" t="str">
        <f>IF(ISERROR(INDEX('Miljövärden urval för publ'!$A$2:$AA$475,MATCH($A195,'Miljövärden urval för publ'!$R$2:$R$476,0),2)),"",INDEX('Miljövärden urval för publ'!$A$2:$AA$475,MATCH($A195,'Miljövärden urval för publ'!$R$2:$R$476,0),2))</f>
        <v>Oskarshamn</v>
      </c>
      <c r="D195">
        <f>IF(ISERROR(VLOOKUP($C195,'Miljövärden urval för publ'!$B$2:$H$490,MATCH(D$4,'Miljövärden urval för publ'!$B$2:$H$2,0),FALSE)),"",VLOOKUP($C195,'Miljövärden urval för publ'!$B$2:$H$490,MATCH(D$4,'Miljövärden urval för publ'!$B$2:$H$2,0),FALSE))</f>
        <v>4.6470999999999998E-2</v>
      </c>
      <c r="E195">
        <f>IF(ISERROR(VLOOKUP($C195,'Miljövärden urval för publ'!$B$2:$H$490,MATCH(E$4,'Miljövärden urval för publ'!$B$2:$H$2,0),FALSE)),"",VLOOKUP($C195,'Miljövärden urval för publ'!$B$2:$H$490,MATCH(E$4,'Miljövärden urval för publ'!$B$2:$H$2,0),FALSE))</f>
        <v>10.2669</v>
      </c>
      <c r="F195">
        <f>IF(ISERROR(VLOOKUP($C195,'Miljövärden urval för publ'!$B$2:$H$490,MATCH(F$4,'Miljövärden urval för publ'!$B$2:$H$2,0),FALSE)),"",VLOOKUP($C195,'Miljövärden urval för publ'!$B$2:$H$490,MATCH(F$4,'Miljövärden urval för publ'!$B$2:$H$2,0),FALSE))</f>
        <v>7.25204</v>
      </c>
      <c r="G195">
        <f>IF(ISERROR(VLOOKUP($C195,'Miljövärden urval för publ'!$B$2:$H$490,MATCH(G$4,'Miljövärden urval för publ'!$B$2:$H$2,0),FALSE)),"",VLOOKUP($C195,'Miljövärden urval för publ'!$B$2:$H$490,MATCH(G$4,'Miljövärden urval för publ'!$B$2:$H$2,0),FALSE))</f>
        <v>6.0156799999999998E-3</v>
      </c>
    </row>
    <row r="196" spans="1:7" x14ac:dyDescent="0.25">
      <c r="A196" s="20">
        <v>193</v>
      </c>
      <c r="B196" t="str">
        <f>IF(ISERROR(INDEX('Miljövärden urval för publ'!$A$2:$AA$475,MATCH($A196,'Miljövärden urval för publ'!$R$2:$R$476,0),1)),"",INDEX('Miljövärden urval för publ'!$A$2:$AA$475,MATCH($A196,'Miljövärden urval för publ'!$R$2:$R$476,0),1))</f>
        <v>Oxelö Energi AB</v>
      </c>
      <c r="C196" t="str">
        <f>IF(ISERROR(INDEX('Miljövärden urval för publ'!$A$2:$AA$475,MATCH($A196,'Miljövärden urval för publ'!$R$2:$R$476,0),2)),"",INDEX('Miljövärden urval för publ'!$A$2:$AA$475,MATCH($A196,'Miljövärden urval för publ'!$R$2:$R$476,0),2))</f>
        <v>Oxelösund</v>
      </c>
      <c r="D196">
        <f>IF(ISERROR(VLOOKUP($C196,'Miljövärden urval för publ'!$B$2:$H$490,MATCH(D$4,'Miljövärden urval för publ'!$B$2:$H$2,0),FALSE)),"",VLOOKUP($C196,'Miljövärden urval för publ'!$B$2:$H$490,MATCH(D$4,'Miljövärden urval för publ'!$B$2:$H$2,0),FALSE))</f>
        <v>7.9089099999999996E-2</v>
      </c>
      <c r="E196">
        <f>IF(ISERROR(VLOOKUP($C196,'Miljövärden urval för publ'!$B$2:$H$490,MATCH(E$4,'Miljövärden urval för publ'!$B$2:$H$2,0),FALSE)),"",VLOOKUP($C196,'Miljövärden urval för publ'!$B$2:$H$490,MATCH(E$4,'Miljövärden urval för publ'!$B$2:$H$2,0),FALSE))</f>
        <v>12.201700000000001</v>
      </c>
      <c r="F196">
        <f>IF(ISERROR(VLOOKUP($C196,'Miljövärden urval för publ'!$B$2:$H$490,MATCH(F$4,'Miljövärden urval för publ'!$B$2:$H$2,0),FALSE)),"",VLOOKUP($C196,'Miljövärden urval för publ'!$B$2:$H$490,MATCH(F$4,'Miljövärden urval för publ'!$B$2:$H$2,0),FALSE))</f>
        <v>0.147755</v>
      </c>
      <c r="G196">
        <f>IF(ISERROR(VLOOKUP($C196,'Miljövärden urval för publ'!$B$2:$H$490,MATCH(G$4,'Miljövärden urval för publ'!$B$2:$H$2,0),FALSE)),"",VLOOKUP($C196,'Miljövärden urval för publ'!$B$2:$H$490,MATCH(G$4,'Miljövärden urval för publ'!$B$2:$H$2,0),FALSE))</f>
        <v>1.6491599999999999E-2</v>
      </c>
    </row>
    <row r="197" spans="1:7" x14ac:dyDescent="0.25">
      <c r="A197" s="20">
        <v>194</v>
      </c>
      <c r="B197" t="str">
        <f>IF(ISERROR(INDEX('Miljövärden urval för publ'!$A$2:$AA$475,MATCH($A197,'Miljövärden urval för publ'!$R$2:$R$476,0),1)),"",INDEX('Miljövärden urval för publ'!$A$2:$AA$475,MATCH($A197,'Miljövärden urval för publ'!$R$2:$R$476,0),1))</f>
        <v>Perstorps Fjärrvärme AB</v>
      </c>
      <c r="C197" t="str">
        <f>IF(ISERROR(INDEX('Miljövärden urval för publ'!$A$2:$AA$475,MATCH($A197,'Miljövärden urval för publ'!$R$2:$R$476,0),2)),"",INDEX('Miljövärden urval för publ'!$A$2:$AA$475,MATCH($A197,'Miljövärden urval för publ'!$R$2:$R$476,0),2))</f>
        <v>Perstorp</v>
      </c>
      <c r="D197">
        <f>IF(ISERROR(VLOOKUP($C197,'Miljövärden urval för publ'!$B$2:$H$490,MATCH(D$4,'Miljövärden urval för publ'!$B$2:$H$2,0),FALSE)),"",VLOOKUP($C197,'Miljövärden urval för publ'!$B$2:$H$490,MATCH(D$4,'Miljövärden urval för publ'!$B$2:$H$2,0),FALSE))</f>
        <v>8.3433300000000002E-2</v>
      </c>
      <c r="E197">
        <f>IF(ISERROR(VLOOKUP($C197,'Miljövärden urval för publ'!$B$2:$H$490,MATCH(E$4,'Miljövärden urval för publ'!$B$2:$H$2,0),FALSE)),"",VLOOKUP($C197,'Miljövärden urval för publ'!$B$2:$H$490,MATCH(E$4,'Miljövärden urval för publ'!$B$2:$H$2,0),FALSE))</f>
        <v>15.536099999999999</v>
      </c>
      <c r="F197">
        <f>IF(ISERROR(VLOOKUP($C197,'Miljövärden urval för publ'!$B$2:$H$490,MATCH(F$4,'Miljövärden urval för publ'!$B$2:$H$2,0),FALSE)),"",VLOOKUP($C197,'Miljövärden urval för publ'!$B$2:$H$490,MATCH(F$4,'Miljövärden urval för publ'!$B$2:$H$2,0),FALSE))</f>
        <v>5.9404500000000002</v>
      </c>
      <c r="G197">
        <f>IF(ISERROR(VLOOKUP($C197,'Miljövärden urval för publ'!$B$2:$H$490,MATCH(G$4,'Miljövärden urval för publ'!$B$2:$H$2,0),FALSE)),"",VLOOKUP($C197,'Miljövärden urval för publ'!$B$2:$H$490,MATCH(G$4,'Miljövärden urval för publ'!$B$2:$H$2,0),FALSE))</f>
        <v>9.2215700000000001E-3</v>
      </c>
    </row>
    <row r="198" spans="1:7" x14ac:dyDescent="0.25">
      <c r="A198" s="20">
        <v>195</v>
      </c>
      <c r="B198" t="str">
        <f>IF(ISERROR(INDEX('Miljövärden urval för publ'!$A$2:$AA$475,MATCH($A198,'Miljövärden urval för publ'!$R$2:$R$476,0),1)),"",INDEX('Miljövärden urval för publ'!$A$2:$AA$475,MATCH($A198,'Miljövärden urval för publ'!$R$2:$R$476,0),1))</f>
        <v>PiteEnergi AB</v>
      </c>
      <c r="C198" t="str">
        <f>IF(ISERROR(INDEX('Miljövärden urval för publ'!$A$2:$AA$475,MATCH($A198,'Miljövärden urval för publ'!$R$2:$R$476,0),2)),"",INDEX('Miljövärden urval för publ'!$A$2:$AA$475,MATCH($A198,'Miljövärden urval för publ'!$R$2:$R$476,0),2))</f>
        <v>Norrfjärden</v>
      </c>
      <c r="D198">
        <f>IF(ISERROR(VLOOKUP($C198,'Miljövärden urval för publ'!$B$2:$H$490,MATCH(D$4,'Miljövärden urval för publ'!$B$2:$H$2,0),FALSE)),"",VLOOKUP($C198,'Miljövärden urval för publ'!$B$2:$H$490,MATCH(D$4,'Miljövärden urval för publ'!$B$2:$H$2,0),FALSE))</f>
        <v>0.27631699999999998</v>
      </c>
      <c r="E198">
        <f>IF(ISERROR(VLOOKUP($C198,'Miljövärden urval för publ'!$B$2:$H$490,MATCH(E$4,'Miljövärden urval för publ'!$B$2:$H$2,0),FALSE)),"",VLOOKUP($C198,'Miljövärden urval för publ'!$B$2:$H$490,MATCH(E$4,'Miljövärden urval för publ'!$B$2:$H$2,0),FALSE))</f>
        <v>8.5820699999999999</v>
      </c>
      <c r="F198">
        <f>IF(ISERROR(VLOOKUP($C198,'Miljövärden urval för publ'!$B$2:$H$490,MATCH(F$4,'Miljövärden urval för publ'!$B$2:$H$2,0),FALSE)),"",VLOOKUP($C198,'Miljövärden urval för publ'!$B$2:$H$490,MATCH(F$4,'Miljövärden urval för publ'!$B$2:$H$2,0),FALSE))</f>
        <v>16.215699999999998</v>
      </c>
      <c r="G198">
        <f>IF(ISERROR(VLOOKUP($C198,'Miljövärden urval för publ'!$B$2:$H$490,MATCH(G$4,'Miljövärden urval för publ'!$B$2:$H$2,0),FALSE)),"",VLOOKUP($C198,'Miljövärden urval för publ'!$B$2:$H$490,MATCH(G$4,'Miljövärden urval för publ'!$B$2:$H$2,0),FALSE))</f>
        <v>3.7569600000000002E-3</v>
      </c>
    </row>
    <row r="199" spans="1:7" x14ac:dyDescent="0.25">
      <c r="A199" s="20">
        <v>196</v>
      </c>
      <c r="B199" t="str">
        <f>IF(ISERROR(INDEX('Miljövärden urval för publ'!$A$2:$AA$475,MATCH($A199,'Miljövärden urval för publ'!$R$2:$R$476,0),1)),"",INDEX('Miljövärden urval för publ'!$A$2:$AA$475,MATCH($A199,'Miljövärden urval för publ'!$R$2:$R$476,0),1))</f>
        <v>PiteEnergi AB</v>
      </c>
      <c r="C199" t="str">
        <f>IF(ISERROR(INDEX('Miljövärden urval för publ'!$A$2:$AA$475,MATCH($A199,'Miljövärden urval för publ'!$R$2:$R$476,0),2)),"",INDEX('Miljövärden urval för publ'!$A$2:$AA$475,MATCH($A199,'Miljövärden urval för publ'!$R$2:$R$476,0),2))</f>
        <v>Piteå</v>
      </c>
      <c r="D199">
        <f>IF(ISERROR(VLOOKUP($C199,'Miljövärden urval för publ'!$B$2:$H$490,MATCH(D$4,'Miljövärden urval för publ'!$B$2:$H$2,0),FALSE)),"",VLOOKUP($C199,'Miljövärden urval för publ'!$B$2:$H$490,MATCH(D$4,'Miljövärden urval för publ'!$B$2:$H$2,0),FALSE))</f>
        <v>2.0799999999999999E-2</v>
      </c>
      <c r="E199">
        <f>IF(ISERROR(VLOOKUP($C199,'Miljövärden urval för publ'!$B$2:$H$490,MATCH(E$4,'Miljövärden urval för publ'!$B$2:$H$2,0),FALSE)),"",VLOOKUP($C199,'Miljövärden urval för publ'!$B$2:$H$490,MATCH(E$4,'Miljövärden urval för publ'!$B$2:$H$2,0),FALSE))</f>
        <v>2.5468199999999999</v>
      </c>
      <c r="F199">
        <f>IF(ISERROR(VLOOKUP($C199,'Miljövärden urval för publ'!$B$2:$H$490,MATCH(F$4,'Miljövärden urval för publ'!$B$2:$H$2,0),FALSE)),"",VLOOKUP($C199,'Miljövärden urval för publ'!$B$2:$H$490,MATCH(F$4,'Miljövärden urval för publ'!$B$2:$H$2,0),FALSE))</f>
        <v>0.20075299999999999</v>
      </c>
      <c r="G199">
        <f>IF(ISERROR(VLOOKUP($C199,'Miljövärden urval för publ'!$B$2:$H$490,MATCH(G$4,'Miljövärden urval för publ'!$B$2:$H$2,0),FALSE)),"",VLOOKUP($C199,'Miljövärden urval för publ'!$B$2:$H$490,MATCH(G$4,'Miljövärden urval för publ'!$B$2:$H$2,0),FALSE))</f>
        <v>7.6560899999999999E-3</v>
      </c>
    </row>
    <row r="200" spans="1:7" x14ac:dyDescent="0.25">
      <c r="A200" s="20">
        <v>197</v>
      </c>
      <c r="B200" t="str">
        <f>IF(ISERROR(INDEX('Miljövärden urval för publ'!$A$2:$AA$475,MATCH($A200,'Miljövärden urval för publ'!$R$2:$R$476,0),1)),"",INDEX('Miljövärden urval för publ'!$A$2:$AA$475,MATCH($A200,'Miljövärden urval för publ'!$R$2:$R$476,0),1))</f>
        <v>PiteEnergi AB</v>
      </c>
      <c r="C200" t="str">
        <f>IF(ISERROR(INDEX('Miljövärden urval för publ'!$A$2:$AA$475,MATCH($A200,'Miljövärden urval för publ'!$R$2:$R$476,0),2)),"",INDEX('Miljövärden urval för publ'!$A$2:$AA$475,MATCH($A200,'Miljövärden urval för publ'!$R$2:$R$476,0),2))</f>
        <v>Rosvik</v>
      </c>
      <c r="D200">
        <f>IF(ISERROR(VLOOKUP($C200,'Miljövärden urval för publ'!$B$2:$H$490,MATCH(D$4,'Miljövärden urval för publ'!$B$2:$H$2,0),FALSE)),"",VLOOKUP($C200,'Miljövärden urval för publ'!$B$2:$H$490,MATCH(D$4,'Miljövärden urval för publ'!$B$2:$H$2,0),FALSE))</f>
        <v>7.6290499999999997E-2</v>
      </c>
      <c r="E200">
        <f>IF(ISERROR(VLOOKUP($C200,'Miljövärden urval för publ'!$B$2:$H$490,MATCH(E$4,'Miljövärden urval för publ'!$B$2:$H$2,0),FALSE)),"",VLOOKUP($C200,'Miljövärden urval för publ'!$B$2:$H$490,MATCH(E$4,'Miljövärden urval för publ'!$B$2:$H$2,0),FALSE))</f>
        <v>12.929500000000001</v>
      </c>
      <c r="F200">
        <f>IF(ISERROR(VLOOKUP($C200,'Miljövärden urval för publ'!$B$2:$H$490,MATCH(F$4,'Miljövärden urval för publ'!$B$2:$H$2,0),FALSE)),"",VLOOKUP($C200,'Miljövärden urval för publ'!$B$2:$H$490,MATCH(F$4,'Miljövärden urval för publ'!$B$2:$H$2,0),FALSE))</f>
        <v>9.9856999999999996</v>
      </c>
      <c r="G200">
        <f>IF(ISERROR(VLOOKUP($C200,'Miljövärden urval för publ'!$B$2:$H$490,MATCH(G$4,'Miljövärden urval för publ'!$B$2:$H$2,0),FALSE)),"",VLOOKUP($C200,'Miljövärden urval för publ'!$B$2:$H$490,MATCH(G$4,'Miljövärden urval för publ'!$B$2:$H$2,0),FALSE))</f>
        <v>0</v>
      </c>
    </row>
    <row r="201" spans="1:7" x14ac:dyDescent="0.25">
      <c r="A201" s="20">
        <v>198</v>
      </c>
      <c r="B201" t="str">
        <f>IF(ISERROR(INDEX('Miljövärden urval för publ'!$A$2:$AA$475,MATCH($A201,'Miljövärden urval för publ'!$R$2:$R$476,0),1)),"",INDEX('Miljövärden urval för publ'!$A$2:$AA$475,MATCH($A201,'Miljövärden urval för publ'!$R$2:$R$476,0),1))</f>
        <v>PiteEnergi AB</v>
      </c>
      <c r="C201" t="str">
        <f>IF(ISERROR(INDEX('Miljövärden urval för publ'!$A$2:$AA$475,MATCH($A201,'Miljövärden urval för publ'!$R$2:$R$476,0),2)),"",INDEX('Miljövärden urval för publ'!$A$2:$AA$475,MATCH($A201,'Miljövärden urval för publ'!$R$2:$R$476,0),2))</f>
        <v>Sjulnäs</v>
      </c>
      <c r="D201">
        <f>IF(ISERROR(VLOOKUP($C201,'Miljövärden urval för publ'!$B$2:$H$490,MATCH(D$4,'Miljövärden urval för publ'!$B$2:$H$2,0),FALSE)),"",VLOOKUP($C201,'Miljövärden urval för publ'!$B$2:$H$490,MATCH(D$4,'Miljövärden urval för publ'!$B$2:$H$2,0),FALSE))</f>
        <v>0.45520100000000002</v>
      </c>
      <c r="E201">
        <f>IF(ISERROR(VLOOKUP($C201,'Miljövärden urval för publ'!$B$2:$H$490,MATCH(E$4,'Miljövärden urval för publ'!$B$2:$H$2,0),FALSE)),"",VLOOKUP($C201,'Miljövärden urval för publ'!$B$2:$H$490,MATCH(E$4,'Miljövärden urval för publ'!$B$2:$H$2,0),FALSE))</f>
        <v>17.775300000000001</v>
      </c>
      <c r="F201">
        <f>IF(ISERROR(VLOOKUP($C201,'Miljövärden urval för publ'!$B$2:$H$490,MATCH(F$4,'Miljövärden urval för publ'!$B$2:$H$2,0),FALSE)),"",VLOOKUP($C201,'Miljövärden urval för publ'!$B$2:$H$490,MATCH(F$4,'Miljövärden urval för publ'!$B$2:$H$2,0),FALSE))</f>
        <v>14.471399999999999</v>
      </c>
      <c r="G201">
        <f>IF(ISERROR(VLOOKUP($C201,'Miljövärden urval för publ'!$B$2:$H$490,MATCH(G$4,'Miljövärden urval för publ'!$B$2:$H$2,0),FALSE)),"",VLOOKUP($C201,'Miljövärden urval för publ'!$B$2:$H$490,MATCH(G$4,'Miljövärden urval för publ'!$B$2:$H$2,0),FALSE))</f>
        <v>3.2180199999999999E-2</v>
      </c>
    </row>
    <row r="202" spans="1:7" x14ac:dyDescent="0.25">
      <c r="A202" s="20">
        <v>199</v>
      </c>
      <c r="B202" t="str">
        <f>IF(ISERROR(INDEX('Miljövärden urval för publ'!$A$2:$AA$475,MATCH($A202,'Miljövärden urval för publ'!$R$2:$R$476,0),1)),"",INDEX('Miljövärden urval för publ'!$A$2:$AA$475,MATCH($A202,'Miljövärden urval för publ'!$R$2:$R$476,0),1))</f>
        <v>Rindi Energi AB</v>
      </c>
      <c r="C202" t="str">
        <f>IF(ISERROR(INDEX('Miljövärden urval för publ'!$A$2:$AA$475,MATCH($A202,'Miljövärden urval för publ'!$R$2:$R$476,0),2)),"",INDEX('Miljövärden urval för publ'!$A$2:$AA$475,MATCH($A202,'Miljövärden urval för publ'!$R$2:$R$476,0),2))</f>
        <v>Filipstad</v>
      </c>
      <c r="D202">
        <f>IF(ISERROR(VLOOKUP($C202,'Miljövärden urval för publ'!$B$2:$H$490,MATCH(D$4,'Miljövärden urval för publ'!$B$2:$H$2,0),FALSE)),"",VLOOKUP($C202,'Miljövärden urval för publ'!$B$2:$H$490,MATCH(D$4,'Miljövärden urval för publ'!$B$2:$H$2,0),FALSE))</f>
        <v>0.15160499999999999</v>
      </c>
      <c r="E202">
        <f>IF(ISERROR(VLOOKUP($C202,'Miljövärden urval för publ'!$B$2:$H$490,MATCH(E$4,'Miljövärden urval för publ'!$B$2:$H$2,0),FALSE)),"",VLOOKUP($C202,'Miljövärden urval för publ'!$B$2:$H$490,MATCH(E$4,'Miljövärden urval för publ'!$B$2:$H$2,0),FALSE))</f>
        <v>28.6631</v>
      </c>
      <c r="F202">
        <f>IF(ISERROR(VLOOKUP($C202,'Miljövärden urval för publ'!$B$2:$H$490,MATCH(F$4,'Miljövärden urval för publ'!$B$2:$H$2,0),FALSE)),"",VLOOKUP($C202,'Miljövärden urval för publ'!$B$2:$H$490,MATCH(F$4,'Miljövärden urval för publ'!$B$2:$H$2,0),FALSE))</f>
        <v>10.821199999999999</v>
      </c>
      <c r="G202">
        <f>IF(ISERROR(VLOOKUP($C202,'Miljövärden urval för publ'!$B$2:$H$490,MATCH(G$4,'Miljövärden urval för publ'!$B$2:$H$2,0),FALSE)),"",VLOOKUP($C202,'Miljövärden urval för publ'!$B$2:$H$490,MATCH(G$4,'Miljövärden urval för publ'!$B$2:$H$2,0),FALSE))</f>
        <v>4.2588399999999998E-2</v>
      </c>
    </row>
    <row r="203" spans="1:7" x14ac:dyDescent="0.25">
      <c r="A203" s="20">
        <v>200</v>
      </c>
      <c r="B203" t="str">
        <f>IF(ISERROR(INDEX('Miljövärden urval för publ'!$A$2:$AA$475,MATCH($A203,'Miljövärden urval för publ'!$R$2:$R$476,0),1)),"",INDEX('Miljövärden urval för publ'!$A$2:$AA$475,MATCH($A203,'Miljövärden urval för publ'!$R$2:$R$476,0),1))</f>
        <v>Rindi Energi AB</v>
      </c>
      <c r="C203" t="str">
        <f>IF(ISERROR(INDEX('Miljövärden urval för publ'!$A$2:$AA$475,MATCH($A203,'Miljövärden urval för publ'!$R$2:$R$476,0),2)),"",INDEX('Miljövärden urval för publ'!$A$2:$AA$475,MATCH($A203,'Miljövärden urval för publ'!$R$2:$R$476,0),2))</f>
        <v>Flen</v>
      </c>
      <c r="D203">
        <f>IF(ISERROR(VLOOKUP($C203,'Miljövärden urval för publ'!$B$2:$H$490,MATCH(D$4,'Miljövärden urval för publ'!$B$2:$H$2,0),FALSE)),"",VLOOKUP($C203,'Miljövärden urval för publ'!$B$2:$H$490,MATCH(D$4,'Miljövärden urval för publ'!$B$2:$H$2,0),FALSE))</f>
        <v>0.160222</v>
      </c>
      <c r="E203">
        <f>IF(ISERROR(VLOOKUP($C203,'Miljövärden urval för publ'!$B$2:$H$490,MATCH(E$4,'Miljövärden urval för publ'!$B$2:$H$2,0),FALSE)),"",VLOOKUP($C203,'Miljövärden urval för publ'!$B$2:$H$490,MATCH(E$4,'Miljövärden urval för publ'!$B$2:$H$2,0),FALSE))</f>
        <v>35.584400000000002</v>
      </c>
      <c r="F203">
        <f>IF(ISERROR(VLOOKUP($C203,'Miljövärden urval för publ'!$B$2:$H$490,MATCH(F$4,'Miljövärden urval för publ'!$B$2:$H$2,0),FALSE)),"",VLOOKUP($C203,'Miljövärden urval för publ'!$B$2:$H$490,MATCH(F$4,'Miljövärden urval för publ'!$B$2:$H$2,0),FALSE))</f>
        <v>9.1108899999999995</v>
      </c>
      <c r="G203">
        <f>IF(ISERROR(VLOOKUP($C203,'Miljövärden urval för publ'!$B$2:$H$490,MATCH(G$4,'Miljövärden urval för publ'!$B$2:$H$2,0),FALSE)),"",VLOOKUP($C203,'Miljövärden urval för publ'!$B$2:$H$490,MATCH(G$4,'Miljövärden urval för publ'!$B$2:$H$2,0),FALSE))</f>
        <v>5.4285699999999999E-2</v>
      </c>
    </row>
    <row r="204" spans="1:7" x14ac:dyDescent="0.25">
      <c r="A204" s="20">
        <v>201</v>
      </c>
      <c r="B204" t="str">
        <f>IF(ISERROR(INDEX('Miljövärden urval för publ'!$A$2:$AA$475,MATCH($A204,'Miljövärden urval för publ'!$R$2:$R$476,0),1)),"",INDEX('Miljövärden urval för publ'!$A$2:$AA$475,MATCH($A204,'Miljövärden urval för publ'!$R$2:$R$476,0),1))</f>
        <v>Rindi Energi AB</v>
      </c>
      <c r="C204" t="str">
        <f>IF(ISERROR(INDEX('Miljövärden urval för publ'!$A$2:$AA$475,MATCH($A204,'Miljövärden urval för publ'!$R$2:$R$476,0),2)),"",INDEX('Miljövärden urval för publ'!$A$2:$AA$475,MATCH($A204,'Miljövärden urval för publ'!$R$2:$R$476,0),2))</f>
        <v>Gnesta</v>
      </c>
      <c r="D204">
        <f>IF(ISERROR(VLOOKUP($C204,'Miljövärden urval för publ'!$B$2:$H$490,MATCH(D$4,'Miljövärden urval för publ'!$B$2:$H$2,0),FALSE)),"",VLOOKUP($C204,'Miljövärden urval för publ'!$B$2:$H$490,MATCH(D$4,'Miljövärden urval för publ'!$B$2:$H$2,0),FALSE))</f>
        <v>0.14447099999999999</v>
      </c>
      <c r="E204">
        <f>IF(ISERROR(VLOOKUP($C204,'Miljövärden urval för publ'!$B$2:$H$490,MATCH(E$4,'Miljövärden urval för publ'!$B$2:$H$2,0),FALSE)),"",VLOOKUP($C204,'Miljövärden urval för publ'!$B$2:$H$490,MATCH(E$4,'Miljövärden urval för publ'!$B$2:$H$2,0),FALSE))</f>
        <v>30.188300000000002</v>
      </c>
      <c r="F204">
        <f>IF(ISERROR(VLOOKUP($C204,'Miljövärden urval för publ'!$B$2:$H$490,MATCH(F$4,'Miljövärden urval för publ'!$B$2:$H$2,0),FALSE)),"",VLOOKUP($C204,'Miljövärden urval för publ'!$B$2:$H$490,MATCH(F$4,'Miljövärden urval för publ'!$B$2:$H$2,0),FALSE))</f>
        <v>8.8940000000000001</v>
      </c>
      <c r="G204">
        <f>IF(ISERROR(VLOOKUP($C204,'Miljövärden urval för publ'!$B$2:$H$490,MATCH(G$4,'Miljövärden urval för publ'!$B$2:$H$2,0),FALSE)),"",VLOOKUP($C204,'Miljövärden urval för publ'!$B$2:$H$490,MATCH(G$4,'Miljövärden urval för publ'!$B$2:$H$2,0),FALSE))</f>
        <v>3.5526299999999997E-2</v>
      </c>
    </row>
    <row r="205" spans="1:7" x14ac:dyDescent="0.25">
      <c r="A205" s="20">
        <v>202</v>
      </c>
      <c r="B205" t="str">
        <f>IF(ISERROR(INDEX('Miljövärden urval för publ'!$A$2:$AA$475,MATCH($A205,'Miljövärden urval för publ'!$R$2:$R$476,0),1)),"",INDEX('Miljövärden urval för publ'!$A$2:$AA$475,MATCH($A205,'Miljövärden urval för publ'!$R$2:$R$476,0),1))</f>
        <v>Rindi Energi AB</v>
      </c>
      <c r="C205" t="str">
        <f>IF(ISERROR(INDEX('Miljövärden urval för publ'!$A$2:$AA$475,MATCH($A205,'Miljövärden urval för publ'!$R$2:$R$476,0),2)),"",INDEX('Miljövärden urval för publ'!$A$2:$AA$475,MATCH($A205,'Miljövärden urval för publ'!$R$2:$R$476,0),2))</f>
        <v>Hörby</v>
      </c>
      <c r="D205">
        <f>IF(ISERROR(VLOOKUP($C205,'Miljövärden urval för publ'!$B$2:$H$490,MATCH(D$4,'Miljövärden urval för publ'!$B$2:$H$2,0),FALSE)),"",VLOOKUP($C205,'Miljövärden urval för publ'!$B$2:$H$490,MATCH(D$4,'Miljövärden urval för publ'!$B$2:$H$2,0),FALSE))</f>
        <v>9.1590900000000003E-2</v>
      </c>
      <c r="E205">
        <f>IF(ISERROR(VLOOKUP($C205,'Miljövärden urval för publ'!$B$2:$H$490,MATCH(E$4,'Miljövärden urval för publ'!$B$2:$H$2,0),FALSE)),"",VLOOKUP($C205,'Miljövärden urval för publ'!$B$2:$H$490,MATCH(E$4,'Miljövärden urval för publ'!$B$2:$H$2,0),FALSE))</f>
        <v>17.126899999999999</v>
      </c>
      <c r="F205">
        <f>IF(ISERROR(VLOOKUP($C205,'Miljövärden urval för publ'!$B$2:$H$490,MATCH(F$4,'Miljövärden urval för publ'!$B$2:$H$2,0),FALSE)),"",VLOOKUP($C205,'Miljövärden urval för publ'!$B$2:$H$490,MATCH(F$4,'Miljövärden urval för publ'!$B$2:$H$2,0),FALSE))</f>
        <v>8.2719299999999993</v>
      </c>
      <c r="G205">
        <f>IF(ISERROR(VLOOKUP($C205,'Miljövärden urval för publ'!$B$2:$H$490,MATCH(G$4,'Miljövärden urval för publ'!$B$2:$H$2,0),FALSE)),"",VLOOKUP($C205,'Miljövärden urval för publ'!$B$2:$H$490,MATCH(G$4,'Miljövärden urval för publ'!$B$2:$H$2,0),FALSE))</f>
        <v>1.9236099999999999E-2</v>
      </c>
    </row>
    <row r="206" spans="1:7" x14ac:dyDescent="0.25">
      <c r="A206" s="20">
        <v>203</v>
      </c>
      <c r="B206" t="str">
        <f>IF(ISERROR(INDEX('Miljövärden urval för publ'!$A$2:$AA$475,MATCH($A206,'Miljövärden urval för publ'!$R$2:$R$476,0),1)),"",INDEX('Miljövärden urval för publ'!$A$2:$AA$475,MATCH($A206,'Miljövärden urval för publ'!$R$2:$R$476,0),1))</f>
        <v>Rindi Energi AB</v>
      </c>
      <c r="C206" t="str">
        <f>IF(ISERROR(INDEX('Miljövärden urval för publ'!$A$2:$AA$475,MATCH($A206,'Miljövärden urval för publ'!$R$2:$R$476,0),2)),"",INDEX('Miljövärden urval för publ'!$A$2:$AA$475,MATCH($A206,'Miljövärden urval för publ'!$R$2:$R$476,0),2))</f>
        <v>Höör</v>
      </c>
      <c r="D206">
        <f>IF(ISERROR(VLOOKUP($C206,'Miljövärden urval för publ'!$B$2:$H$490,MATCH(D$4,'Miljövärden urval för publ'!$B$2:$H$2,0),FALSE)),"",VLOOKUP($C206,'Miljövärden urval för publ'!$B$2:$H$490,MATCH(D$4,'Miljövärden urval för publ'!$B$2:$H$2,0),FALSE))</f>
        <v>7.7049099999999995E-2</v>
      </c>
      <c r="E206">
        <f>IF(ISERROR(VLOOKUP($C206,'Miljövärden urval för publ'!$B$2:$H$490,MATCH(E$4,'Miljövärden urval för publ'!$B$2:$H$2,0),FALSE)),"",VLOOKUP($C206,'Miljövärden urval för publ'!$B$2:$H$490,MATCH(E$4,'Miljövärden urval för publ'!$B$2:$H$2,0),FALSE))</f>
        <v>12.895300000000001</v>
      </c>
      <c r="F206">
        <f>IF(ISERROR(VLOOKUP($C206,'Miljövärden urval för publ'!$B$2:$H$490,MATCH(F$4,'Miljövärden urval för publ'!$B$2:$H$2,0),FALSE)),"",VLOOKUP($C206,'Miljövärden urval för publ'!$B$2:$H$490,MATCH(F$4,'Miljövärden urval för publ'!$B$2:$H$2,0),FALSE))</f>
        <v>8.3057499999999997</v>
      </c>
      <c r="G206">
        <f>IF(ISERROR(VLOOKUP($C206,'Miljövärden urval för publ'!$B$2:$H$490,MATCH(G$4,'Miljövärden urval för publ'!$B$2:$H$2,0),FALSE)),"",VLOOKUP($C206,'Miljövärden urval för publ'!$B$2:$H$490,MATCH(G$4,'Miljövärden urval för publ'!$B$2:$H$2,0),FALSE))</f>
        <v>6.0995199999999998E-3</v>
      </c>
    </row>
    <row r="207" spans="1:7" x14ac:dyDescent="0.25">
      <c r="A207" s="20">
        <v>204</v>
      </c>
      <c r="B207" t="str">
        <f>IF(ISERROR(INDEX('Miljövärden urval för publ'!$A$2:$AA$475,MATCH($A207,'Miljövärden urval för publ'!$R$2:$R$476,0),1)),"",INDEX('Miljövärden urval för publ'!$A$2:$AA$475,MATCH($A207,'Miljövärden urval för publ'!$R$2:$R$476,0),1))</f>
        <v>Rindi Energi AB</v>
      </c>
      <c r="C207" t="str">
        <f>IF(ISERROR(INDEX('Miljövärden urval för publ'!$A$2:$AA$475,MATCH($A207,'Miljövärden urval för publ'!$R$2:$R$476,0),2)),"",INDEX('Miljövärden urval för publ'!$A$2:$AA$475,MATCH($A207,'Miljövärden urval för publ'!$R$2:$R$476,0),2))</f>
        <v>Sjöbo</v>
      </c>
      <c r="D207">
        <f>IF(ISERROR(VLOOKUP($C207,'Miljövärden urval för publ'!$B$2:$H$490,MATCH(D$4,'Miljövärden urval för publ'!$B$2:$H$2,0),FALSE)),"",VLOOKUP($C207,'Miljövärden urval för publ'!$B$2:$H$490,MATCH(D$4,'Miljövärden urval för publ'!$B$2:$H$2,0),FALSE))</f>
        <v>8.5352700000000004E-2</v>
      </c>
      <c r="E207">
        <f>IF(ISERROR(VLOOKUP($C207,'Miljövärden urval för publ'!$B$2:$H$490,MATCH(E$4,'Miljövärden urval för publ'!$B$2:$H$2,0),FALSE)),"",VLOOKUP($C207,'Miljövärden urval för publ'!$B$2:$H$490,MATCH(E$4,'Miljövärden urval för publ'!$B$2:$H$2,0),FALSE))</f>
        <v>16.709900000000001</v>
      </c>
      <c r="F207">
        <f>IF(ISERROR(VLOOKUP($C207,'Miljövärden urval för publ'!$B$2:$H$490,MATCH(F$4,'Miljövärden urval för publ'!$B$2:$H$2,0),FALSE)),"",VLOOKUP($C207,'Miljövärden urval för publ'!$B$2:$H$490,MATCH(F$4,'Miljövärden urval för publ'!$B$2:$H$2,0),FALSE))</f>
        <v>9.0279299999999996</v>
      </c>
      <c r="G207">
        <f>IF(ISERROR(VLOOKUP($C207,'Miljövärden urval för publ'!$B$2:$H$490,MATCH(G$4,'Miljövärden urval för publ'!$B$2:$H$2,0),FALSE)),"",VLOOKUP($C207,'Miljövärden urval för publ'!$B$2:$H$490,MATCH(G$4,'Miljövärden urval för publ'!$B$2:$H$2,0),FALSE))</f>
        <v>1.3908200000000001E-2</v>
      </c>
    </row>
    <row r="208" spans="1:7" x14ac:dyDescent="0.25">
      <c r="A208" s="20">
        <v>205</v>
      </c>
      <c r="B208" t="str">
        <f>IF(ISERROR(INDEX('Miljövärden urval för publ'!$A$2:$AA$475,MATCH($A208,'Miljövärden urval för publ'!$R$2:$R$476,0),1)),"",INDEX('Miljövärden urval för publ'!$A$2:$AA$475,MATCH($A208,'Miljövärden urval för publ'!$R$2:$R$476,0),1))</f>
        <v>Rindi Energi AB</v>
      </c>
      <c r="C208" t="str">
        <f>IF(ISERROR(INDEX('Miljövärden urval för publ'!$A$2:$AA$475,MATCH($A208,'Miljövärden urval för publ'!$R$2:$R$476,0),2)),"",INDEX('Miljövärden urval för publ'!$A$2:$AA$475,MATCH($A208,'Miljövärden urval för publ'!$R$2:$R$476,0),2))</f>
        <v>Storfors</v>
      </c>
      <c r="D208">
        <f>IF(ISERROR(VLOOKUP($C208,'Miljövärden urval för publ'!$B$2:$H$490,MATCH(D$4,'Miljövärden urval för publ'!$B$2:$H$2,0),FALSE)),"",VLOOKUP($C208,'Miljövärden urval för publ'!$B$2:$H$490,MATCH(D$4,'Miljövärden urval för publ'!$B$2:$H$2,0),FALSE))</f>
        <v>0.23505699999999999</v>
      </c>
      <c r="E208">
        <f>IF(ISERROR(VLOOKUP($C208,'Miljövärden urval för publ'!$B$2:$H$490,MATCH(E$4,'Miljövärden urval för publ'!$B$2:$H$2,0),FALSE)),"",VLOOKUP($C208,'Miljövärden urval för publ'!$B$2:$H$490,MATCH(E$4,'Miljövärden urval för publ'!$B$2:$H$2,0),FALSE))</f>
        <v>26.312100000000001</v>
      </c>
      <c r="F208">
        <f>IF(ISERROR(VLOOKUP($C208,'Miljövärden urval för publ'!$B$2:$H$490,MATCH(F$4,'Miljövärden urval för publ'!$B$2:$H$2,0),FALSE)),"",VLOOKUP($C208,'Miljövärden urval för publ'!$B$2:$H$490,MATCH(F$4,'Miljövärden urval för publ'!$B$2:$H$2,0),FALSE))</f>
        <v>16.854600000000001</v>
      </c>
      <c r="G208">
        <f>IF(ISERROR(VLOOKUP($C208,'Miljövärden urval för publ'!$B$2:$H$490,MATCH(G$4,'Miljövärden urval för publ'!$B$2:$H$2,0),FALSE)),"",VLOOKUP($C208,'Miljövärden urval för publ'!$B$2:$H$490,MATCH(G$4,'Miljövärden urval för publ'!$B$2:$H$2,0),FALSE))</f>
        <v>4.0487799999999997E-2</v>
      </c>
    </row>
    <row r="209" spans="1:7" x14ac:dyDescent="0.25">
      <c r="A209" s="20">
        <v>206</v>
      </c>
      <c r="B209" t="str">
        <f>IF(ISERROR(INDEX('Miljövärden urval för publ'!$A$2:$AA$475,MATCH($A209,'Miljövärden urval för publ'!$R$2:$R$476,0),1)),"",INDEX('Miljövärden urval för publ'!$A$2:$AA$475,MATCH($A209,'Miljövärden urval för publ'!$R$2:$R$476,0),1))</f>
        <v>Rindi Energi AB</v>
      </c>
      <c r="C209" t="str">
        <f>IF(ISERROR(INDEX('Miljövärden urval för publ'!$A$2:$AA$475,MATCH($A209,'Miljövärden urval för publ'!$R$2:$R$476,0),2)),"",INDEX('Miljövärden urval för publ'!$A$2:$AA$475,MATCH($A209,'Miljövärden urval för publ'!$R$2:$R$476,0),2))</f>
        <v>Sunne</v>
      </c>
      <c r="D209">
        <f>IF(ISERROR(VLOOKUP($C209,'Miljövärden urval för publ'!$B$2:$H$490,MATCH(D$4,'Miljövärden urval för publ'!$B$2:$H$2,0),FALSE)),"",VLOOKUP($C209,'Miljövärden urval för publ'!$B$2:$H$490,MATCH(D$4,'Miljövärden urval för publ'!$B$2:$H$2,0),FALSE))</f>
        <v>9.2345099999999999E-2</v>
      </c>
      <c r="E209">
        <f>IF(ISERROR(VLOOKUP($C209,'Miljövärden urval för publ'!$B$2:$H$490,MATCH(E$4,'Miljövärden urval för publ'!$B$2:$H$2,0),FALSE)),"",VLOOKUP($C209,'Miljövärden urval för publ'!$B$2:$H$490,MATCH(E$4,'Miljövärden urval för publ'!$B$2:$H$2,0),FALSE))</f>
        <v>17.937200000000001</v>
      </c>
      <c r="F209">
        <f>IF(ISERROR(VLOOKUP($C209,'Miljövärden urval för publ'!$B$2:$H$490,MATCH(F$4,'Miljövärden urval för publ'!$B$2:$H$2,0),FALSE)),"",VLOOKUP($C209,'Miljövärden urval för publ'!$B$2:$H$490,MATCH(F$4,'Miljövärden urval för publ'!$B$2:$H$2,0),FALSE))</f>
        <v>7.4415699999999996</v>
      </c>
      <c r="G209">
        <f>IF(ISERROR(VLOOKUP($C209,'Miljövärden urval för publ'!$B$2:$H$490,MATCH(G$4,'Miljövärden urval för publ'!$B$2:$H$2,0),FALSE)),"",VLOOKUP($C209,'Miljövärden urval för publ'!$B$2:$H$490,MATCH(G$4,'Miljövärden urval för publ'!$B$2:$H$2,0),FALSE))</f>
        <v>9.4270699999999992E-3</v>
      </c>
    </row>
    <row r="210" spans="1:7" x14ac:dyDescent="0.25">
      <c r="A210" s="20">
        <v>207</v>
      </c>
      <c r="B210" t="str">
        <f>IF(ISERROR(INDEX('Miljövärden urval för publ'!$A$2:$AA$475,MATCH($A210,'Miljövärden urval för publ'!$R$2:$R$476,0),1)),"",INDEX('Miljövärden urval för publ'!$A$2:$AA$475,MATCH($A210,'Miljövärden urval för publ'!$R$2:$R$476,0),1))</f>
        <v>Rindi Energi AB</v>
      </c>
      <c r="C210" t="str">
        <f>IF(ISERROR(INDEX('Miljövärden urval för publ'!$A$2:$AA$475,MATCH($A210,'Miljövärden urval för publ'!$R$2:$R$476,0),2)),"",INDEX('Miljövärden urval för publ'!$A$2:$AA$475,MATCH($A210,'Miljövärden urval för publ'!$R$2:$R$476,0),2))</f>
        <v>Tomelilla</v>
      </c>
      <c r="D210">
        <f>IF(ISERROR(VLOOKUP($C210,'Miljövärden urval för publ'!$B$2:$H$490,MATCH(D$4,'Miljövärden urval för publ'!$B$2:$H$2,0),FALSE)),"",VLOOKUP($C210,'Miljövärden urval för publ'!$B$2:$H$490,MATCH(D$4,'Miljövärden urval för publ'!$B$2:$H$2,0),FALSE))</f>
        <v>7.0621199999999995E-2</v>
      </c>
      <c r="E210">
        <f>IF(ISERROR(VLOOKUP($C210,'Miljövärden urval för publ'!$B$2:$H$490,MATCH(E$4,'Miljövärden urval för publ'!$B$2:$H$2,0),FALSE)),"",VLOOKUP($C210,'Miljövärden urval för publ'!$B$2:$H$490,MATCH(E$4,'Miljövärden urval för publ'!$B$2:$H$2,0),FALSE))</f>
        <v>12.204800000000001</v>
      </c>
      <c r="F210">
        <f>IF(ISERROR(VLOOKUP($C210,'Miljövärden urval för publ'!$B$2:$H$490,MATCH(F$4,'Miljövärden urval för publ'!$B$2:$H$2,0),FALSE)),"",VLOOKUP($C210,'Miljövärden urval för publ'!$B$2:$H$490,MATCH(F$4,'Miljövärden urval för publ'!$B$2:$H$2,0),FALSE))</f>
        <v>8.6606000000000005</v>
      </c>
      <c r="G210">
        <f>IF(ISERROR(VLOOKUP($C210,'Miljövärden urval för publ'!$B$2:$H$490,MATCH(G$4,'Miljövärden urval för publ'!$B$2:$H$2,0),FALSE)),"",VLOOKUP($C210,'Miljövärden urval för publ'!$B$2:$H$490,MATCH(G$4,'Miljövärden urval för publ'!$B$2:$H$2,0),FALSE))</f>
        <v>2.8308600000000001E-3</v>
      </c>
    </row>
    <row r="211" spans="1:7" x14ac:dyDescent="0.25">
      <c r="A211" s="20">
        <v>208</v>
      </c>
      <c r="B211" t="str">
        <f>IF(ISERROR(INDEX('Miljövärden urval för publ'!$A$2:$AA$475,MATCH($A211,'Miljövärden urval för publ'!$R$2:$R$476,0),1)),"",INDEX('Miljövärden urval för publ'!$A$2:$AA$475,MATCH($A211,'Miljövärden urval för publ'!$R$2:$R$476,0),1))</f>
        <v>Rindi Energi AB</v>
      </c>
      <c r="C211" t="str">
        <f>IF(ISERROR(INDEX('Miljövärden urval för publ'!$A$2:$AA$475,MATCH($A211,'Miljövärden urval för publ'!$R$2:$R$476,0),2)),"",INDEX('Miljövärden urval för publ'!$A$2:$AA$475,MATCH($A211,'Miljövärden urval för publ'!$R$2:$R$476,0),2))</f>
        <v>Vadstena</v>
      </c>
      <c r="D211">
        <f>IF(ISERROR(VLOOKUP($C211,'Miljövärden urval för publ'!$B$2:$H$490,MATCH(D$4,'Miljövärden urval för publ'!$B$2:$H$2,0),FALSE)),"",VLOOKUP($C211,'Miljövärden urval för publ'!$B$2:$H$490,MATCH(D$4,'Miljövärden urval för publ'!$B$2:$H$2,0),FALSE))</f>
        <v>0.136905</v>
      </c>
      <c r="E211">
        <f>IF(ISERROR(VLOOKUP($C211,'Miljövärden urval för publ'!$B$2:$H$490,MATCH(E$4,'Miljövärden urval för publ'!$B$2:$H$2,0),FALSE)),"",VLOOKUP($C211,'Miljövärden urval för publ'!$B$2:$H$490,MATCH(E$4,'Miljövärden urval för publ'!$B$2:$H$2,0),FALSE))</f>
        <v>29.652999999999999</v>
      </c>
      <c r="F211">
        <f>IF(ISERROR(VLOOKUP($C211,'Miljövärden urval för publ'!$B$2:$H$490,MATCH(F$4,'Miljövärden urval för publ'!$B$2:$H$2,0),FALSE)),"",VLOOKUP($C211,'Miljövärden urval för publ'!$B$2:$H$490,MATCH(F$4,'Miljövärden urval för publ'!$B$2:$H$2,0),FALSE))</f>
        <v>8.2349599999999992</v>
      </c>
      <c r="G211">
        <f>IF(ISERROR(VLOOKUP($C211,'Miljövärden urval för publ'!$B$2:$H$490,MATCH(G$4,'Miljövärden urval för publ'!$B$2:$H$2,0),FALSE)),"",VLOOKUP($C211,'Miljövärden urval för publ'!$B$2:$H$490,MATCH(G$4,'Miljövärden urval för publ'!$B$2:$H$2,0),FALSE))</f>
        <v>4.1634400000000002E-2</v>
      </c>
    </row>
    <row r="212" spans="1:7" x14ac:dyDescent="0.25">
      <c r="A212" s="20">
        <v>209</v>
      </c>
      <c r="B212" t="str">
        <f>IF(ISERROR(INDEX('Miljövärden urval för publ'!$A$2:$AA$475,MATCH($A212,'Miljövärden urval för publ'!$R$2:$R$476,0),1)),"",INDEX('Miljövärden urval för publ'!$A$2:$AA$475,MATCH($A212,'Miljövärden urval för publ'!$R$2:$R$476,0),1))</f>
        <v>Rindi Energi AB</v>
      </c>
      <c r="C212" t="str">
        <f>IF(ISERROR(INDEX('Miljövärden urval för publ'!$A$2:$AA$475,MATCH($A212,'Miljövärden urval för publ'!$R$2:$R$476,0),2)),"",INDEX('Miljövärden urval för publ'!$A$2:$AA$475,MATCH($A212,'Miljövärden urval för publ'!$R$2:$R$476,0),2))</f>
        <v>Vansbro</v>
      </c>
      <c r="D212">
        <f>IF(ISERROR(VLOOKUP($C212,'Miljövärden urval för publ'!$B$2:$H$490,MATCH(D$4,'Miljövärden urval för publ'!$B$2:$H$2,0),FALSE)),"",VLOOKUP($C212,'Miljövärden urval för publ'!$B$2:$H$490,MATCH(D$4,'Miljövärden urval för publ'!$B$2:$H$2,0),FALSE))</f>
        <v>0.18560199999999999</v>
      </c>
      <c r="E212">
        <f>IF(ISERROR(VLOOKUP($C212,'Miljövärden urval för publ'!$B$2:$H$490,MATCH(E$4,'Miljövärden urval för publ'!$B$2:$H$2,0),FALSE)),"",VLOOKUP($C212,'Miljövärden urval för publ'!$B$2:$H$490,MATCH(E$4,'Miljövärden urval för publ'!$B$2:$H$2,0),FALSE))</f>
        <v>35.832099999999997</v>
      </c>
      <c r="F212">
        <f>IF(ISERROR(VLOOKUP($C212,'Miljövärden urval för publ'!$B$2:$H$490,MATCH(F$4,'Miljövärden urval för publ'!$B$2:$H$2,0),FALSE)),"",VLOOKUP($C212,'Miljövärden urval för publ'!$B$2:$H$490,MATCH(F$4,'Miljövärden urval för publ'!$B$2:$H$2,0),FALSE))</f>
        <v>9.6086100000000005</v>
      </c>
      <c r="G212">
        <f>IF(ISERROR(VLOOKUP($C212,'Miljövärden urval för publ'!$B$2:$H$490,MATCH(G$4,'Miljövärden urval för publ'!$B$2:$H$2,0),FALSE)),"",VLOOKUP($C212,'Miljövärden urval för publ'!$B$2:$H$490,MATCH(G$4,'Miljövärden urval för publ'!$B$2:$H$2,0),FALSE))</f>
        <v>3.4424299999999998E-2</v>
      </c>
    </row>
    <row r="213" spans="1:7" x14ac:dyDescent="0.25">
      <c r="A213" s="20">
        <v>210</v>
      </c>
      <c r="B213" t="str">
        <f>IF(ISERROR(INDEX('Miljövärden urval för publ'!$A$2:$AA$475,MATCH($A213,'Miljövärden urval för publ'!$R$2:$R$476,0),1)),"",INDEX('Miljövärden urval för publ'!$A$2:$AA$475,MATCH($A213,'Miljövärden urval för publ'!$R$2:$R$476,0),1))</f>
        <v>Rindi Energi AB</v>
      </c>
      <c r="C213" t="str">
        <f>IF(ISERROR(INDEX('Miljövärden urval för publ'!$A$2:$AA$475,MATCH($A213,'Miljövärden urval för publ'!$R$2:$R$476,0),2)),"",INDEX('Miljövärden urval för publ'!$A$2:$AA$475,MATCH($A213,'Miljövärden urval för publ'!$R$2:$R$476,0),2))</f>
        <v>Vingåker</v>
      </c>
      <c r="D213">
        <f>IF(ISERROR(VLOOKUP($C213,'Miljövärden urval för publ'!$B$2:$H$490,MATCH(D$4,'Miljövärden urval för publ'!$B$2:$H$2,0),FALSE)),"",VLOOKUP($C213,'Miljövärden urval för publ'!$B$2:$H$490,MATCH(D$4,'Miljövärden urval för publ'!$B$2:$H$2,0),FALSE))</f>
        <v>0.116429</v>
      </c>
      <c r="E213">
        <f>IF(ISERROR(VLOOKUP($C213,'Miljövärden urval för publ'!$B$2:$H$490,MATCH(E$4,'Miljövärden urval för publ'!$B$2:$H$2,0),FALSE)),"",VLOOKUP($C213,'Miljövärden urval för publ'!$B$2:$H$490,MATCH(E$4,'Miljövärden urval för publ'!$B$2:$H$2,0),FALSE))</f>
        <v>23.421600000000002</v>
      </c>
      <c r="F213">
        <f>IF(ISERROR(VLOOKUP($C213,'Miljövärden urval för publ'!$B$2:$H$490,MATCH(F$4,'Miljövärden urval för publ'!$B$2:$H$2,0),FALSE)),"",VLOOKUP($C213,'Miljövärden urval för publ'!$B$2:$H$490,MATCH(F$4,'Miljövärden urval för publ'!$B$2:$H$2,0),FALSE))</f>
        <v>7.8178599999999996</v>
      </c>
      <c r="G213">
        <f>IF(ISERROR(VLOOKUP($C213,'Miljövärden urval för publ'!$B$2:$H$490,MATCH(G$4,'Miljövärden urval för publ'!$B$2:$H$2,0),FALSE)),"",VLOOKUP($C213,'Miljövärden urval för publ'!$B$2:$H$490,MATCH(G$4,'Miljövärden urval för publ'!$B$2:$H$2,0),FALSE))</f>
        <v>1.8969099999999999E-2</v>
      </c>
    </row>
    <row r="214" spans="1:7" x14ac:dyDescent="0.25">
      <c r="A214" s="20">
        <v>211</v>
      </c>
      <c r="B214" t="str">
        <f>IF(ISERROR(INDEX('Miljövärden urval för publ'!$A$2:$AA$475,MATCH($A214,'Miljövärden urval för publ'!$R$2:$R$476,0),1)),"",INDEX('Miljövärden urval för publ'!$A$2:$AA$475,MATCH($A214,'Miljövärden urval för publ'!$R$2:$R$476,0),1))</f>
        <v>Rindi Energi AB</v>
      </c>
      <c r="C214" t="str">
        <f>IF(ISERROR(INDEX('Miljövärden urval för publ'!$A$2:$AA$475,MATCH($A214,'Miljövärden urval för publ'!$R$2:$R$476,0),2)),"",INDEX('Miljövärden urval för publ'!$A$2:$AA$475,MATCH($A214,'Miljövärden urval för publ'!$R$2:$R$476,0),2))</f>
        <v>Vårgårda</v>
      </c>
      <c r="D214">
        <f>IF(ISERROR(VLOOKUP($C214,'Miljövärden urval för publ'!$B$2:$H$490,MATCH(D$4,'Miljövärden urval för publ'!$B$2:$H$2,0),FALSE)),"",VLOOKUP($C214,'Miljövärden urval för publ'!$B$2:$H$490,MATCH(D$4,'Miljövärden urval för publ'!$B$2:$H$2,0),FALSE))</f>
        <v>0.125913</v>
      </c>
      <c r="E214">
        <f>IF(ISERROR(VLOOKUP($C214,'Miljövärden urval för publ'!$B$2:$H$490,MATCH(E$4,'Miljövärden urval för publ'!$B$2:$H$2,0),FALSE)),"",VLOOKUP($C214,'Miljövärden urval för publ'!$B$2:$H$490,MATCH(E$4,'Miljövärden urval för publ'!$B$2:$H$2,0),FALSE))</f>
        <v>25.2105</v>
      </c>
      <c r="F214">
        <f>IF(ISERROR(VLOOKUP($C214,'Miljövärden urval för publ'!$B$2:$H$490,MATCH(F$4,'Miljövärden urval för publ'!$B$2:$H$2,0),FALSE)),"",VLOOKUP($C214,'Miljövärden urval för publ'!$B$2:$H$490,MATCH(F$4,'Miljövärden urval för publ'!$B$2:$H$2,0),FALSE))</f>
        <v>7.2488900000000003</v>
      </c>
      <c r="G214">
        <f>IF(ISERROR(VLOOKUP($C214,'Miljövärden urval för publ'!$B$2:$H$490,MATCH(G$4,'Miljövärden urval för publ'!$B$2:$H$2,0),FALSE)),"",VLOOKUP($C214,'Miljövärden urval för publ'!$B$2:$H$490,MATCH(G$4,'Miljövärden urval för publ'!$B$2:$H$2,0),FALSE))</f>
        <v>3.4251900000000002E-2</v>
      </c>
    </row>
    <row r="215" spans="1:7" x14ac:dyDescent="0.25">
      <c r="A215" s="20">
        <v>212</v>
      </c>
      <c r="B215" t="str">
        <f>IF(ISERROR(INDEX('Miljövärden urval för publ'!$A$2:$AA$475,MATCH($A215,'Miljövärden urval för publ'!$R$2:$R$476,0),1)),"",INDEX('Miljövärden urval för publ'!$A$2:$AA$475,MATCH($A215,'Miljövärden urval för publ'!$R$2:$R$476,0),1))</f>
        <v>Ronneby Miljö och Teknik AB</v>
      </c>
      <c r="C215" t="str">
        <f>IF(ISERROR(INDEX('Miljövärden urval för publ'!$A$2:$AA$475,MATCH($A215,'Miljövärden urval för publ'!$R$2:$R$476,0),2)),"",INDEX('Miljövärden urval för publ'!$A$2:$AA$475,MATCH($A215,'Miljövärden urval för publ'!$R$2:$R$476,0),2))</f>
        <v>Bräkne-Hoby</v>
      </c>
      <c r="D215">
        <f>IF(ISERROR(VLOOKUP($C215,'Miljövärden urval för publ'!$B$2:$H$490,MATCH(D$4,'Miljövärden urval för publ'!$B$2:$H$2,0),FALSE)),"",VLOOKUP($C215,'Miljövärden urval för publ'!$B$2:$H$490,MATCH(D$4,'Miljövärden urval för publ'!$B$2:$H$2,0),FALSE))</f>
        <v>0.119311</v>
      </c>
      <c r="E215">
        <f>IF(ISERROR(VLOOKUP($C215,'Miljövärden urval för publ'!$B$2:$H$490,MATCH(E$4,'Miljövärden urval för publ'!$B$2:$H$2,0),FALSE)),"",VLOOKUP($C215,'Miljövärden urval för publ'!$B$2:$H$490,MATCH(E$4,'Miljövärden urval för publ'!$B$2:$H$2,0),FALSE))</f>
        <v>19.106100000000001</v>
      </c>
      <c r="F215">
        <f>IF(ISERROR(VLOOKUP($C215,'Miljövärden urval för publ'!$B$2:$H$490,MATCH(F$4,'Miljövärden urval för publ'!$B$2:$H$2,0),FALSE)),"",VLOOKUP($C215,'Miljövärden urval för publ'!$B$2:$H$490,MATCH(F$4,'Miljövärden urval för publ'!$B$2:$H$2,0),FALSE))</f>
        <v>12.065099999999999</v>
      </c>
      <c r="G215">
        <f>IF(ISERROR(VLOOKUP($C215,'Miljövärden urval för publ'!$B$2:$H$490,MATCH(G$4,'Miljövärden urval för publ'!$B$2:$H$2,0),FALSE)),"",VLOOKUP($C215,'Miljövärden urval för publ'!$B$2:$H$490,MATCH(G$4,'Miljövärden urval för publ'!$B$2:$H$2,0),FALSE))</f>
        <v>1.33539E-2</v>
      </c>
    </row>
    <row r="216" spans="1:7" x14ac:dyDescent="0.25">
      <c r="A216" s="20">
        <v>213</v>
      </c>
      <c r="B216" t="str">
        <f>IF(ISERROR(INDEX('Miljövärden urval för publ'!$A$2:$AA$475,MATCH($A216,'Miljövärden urval för publ'!$R$2:$R$476,0),1)),"",INDEX('Miljövärden urval för publ'!$A$2:$AA$475,MATCH($A216,'Miljövärden urval för publ'!$R$2:$R$476,0),1))</f>
        <v>Ronneby Miljö och Teknik AB</v>
      </c>
      <c r="C216" t="str">
        <f>IF(ISERROR(INDEX('Miljövärden urval för publ'!$A$2:$AA$475,MATCH($A216,'Miljövärden urval för publ'!$R$2:$R$476,0),2)),"",INDEX('Miljövärden urval för publ'!$A$2:$AA$475,MATCH($A216,'Miljövärden urval för publ'!$R$2:$R$476,0),2))</f>
        <v>Ronneby-Kallinge</v>
      </c>
      <c r="D216">
        <f>IF(ISERROR(VLOOKUP($C216,'Miljövärden urval för publ'!$B$2:$H$490,MATCH(D$4,'Miljövärden urval för publ'!$B$2:$H$2,0),FALSE)),"",VLOOKUP($C216,'Miljövärden urval för publ'!$B$2:$H$490,MATCH(D$4,'Miljövärden urval för publ'!$B$2:$H$2,0),FALSE))</f>
        <v>0.112195</v>
      </c>
      <c r="E216">
        <f>IF(ISERROR(VLOOKUP($C216,'Miljövärden urval för publ'!$B$2:$H$490,MATCH(E$4,'Miljövärden urval för publ'!$B$2:$H$2,0),FALSE)),"",VLOOKUP($C216,'Miljövärden urval för publ'!$B$2:$H$490,MATCH(E$4,'Miljövärden urval för publ'!$B$2:$H$2,0),FALSE))</f>
        <v>12.260999999999999</v>
      </c>
      <c r="F216">
        <f>IF(ISERROR(VLOOKUP($C216,'Miljövärden urval för publ'!$B$2:$H$490,MATCH(F$4,'Miljövärden urval för publ'!$B$2:$H$2,0),FALSE)),"",VLOOKUP($C216,'Miljövärden urval för publ'!$B$2:$H$490,MATCH(F$4,'Miljövärden urval för publ'!$B$2:$H$2,0),FALSE))</f>
        <v>11.3224</v>
      </c>
      <c r="G216">
        <f>IF(ISERROR(VLOOKUP($C216,'Miljövärden urval för publ'!$B$2:$H$490,MATCH(G$4,'Miljövärden urval för publ'!$B$2:$H$2,0),FALSE)),"",VLOOKUP($C216,'Miljövärden urval för publ'!$B$2:$H$490,MATCH(G$4,'Miljövärden urval för publ'!$B$2:$H$2,0),FALSE))</f>
        <v>8.0301499999999998E-3</v>
      </c>
    </row>
    <row r="217" spans="1:7" x14ac:dyDescent="0.25">
      <c r="A217" s="20">
        <v>214</v>
      </c>
      <c r="B217" t="str">
        <f>IF(ISERROR(INDEX('Miljövärden urval för publ'!$A$2:$AA$475,MATCH($A217,'Miljövärden urval för publ'!$R$2:$R$476,0),1)),"",INDEX('Miljövärden urval för publ'!$A$2:$AA$475,MATCH($A217,'Miljövärden urval för publ'!$R$2:$R$476,0),1))</f>
        <v>Rättviks Teknik AB</v>
      </c>
      <c r="C217" t="str">
        <f>IF(ISERROR(INDEX('Miljövärden urval för publ'!$A$2:$AA$475,MATCH($A217,'Miljövärden urval för publ'!$R$2:$R$476,0),2)),"",INDEX('Miljövärden urval för publ'!$A$2:$AA$475,MATCH($A217,'Miljövärden urval för publ'!$R$2:$R$476,0),2))</f>
        <v>Rättvik</v>
      </c>
      <c r="D217">
        <f>IF(ISERROR(VLOOKUP($C217,'Miljövärden urval för publ'!$B$2:$H$490,MATCH(D$4,'Miljövärden urval för publ'!$B$2:$H$2,0),FALSE)),"",VLOOKUP($C217,'Miljövärden urval för publ'!$B$2:$H$490,MATCH(D$4,'Miljövärden urval för publ'!$B$2:$H$2,0),FALSE))</f>
        <v>4.8951000000000001E-2</v>
      </c>
      <c r="E217">
        <f>IF(ISERROR(VLOOKUP($C217,'Miljövärden urval för publ'!$B$2:$H$490,MATCH(E$4,'Miljövärden urval för publ'!$B$2:$H$2,0),FALSE)),"",VLOOKUP($C217,'Miljövärden urval för publ'!$B$2:$H$490,MATCH(E$4,'Miljövärden urval för publ'!$B$2:$H$2,0),FALSE))</f>
        <v>13.1845</v>
      </c>
      <c r="F217">
        <f>IF(ISERROR(VLOOKUP($C217,'Miljövärden urval för publ'!$B$2:$H$490,MATCH(F$4,'Miljövärden urval för publ'!$B$2:$H$2,0),FALSE)),"",VLOOKUP($C217,'Miljövärden urval för publ'!$B$2:$H$490,MATCH(F$4,'Miljövärden urval för publ'!$B$2:$H$2,0),FALSE))</f>
        <v>7.9106100000000001</v>
      </c>
      <c r="G217">
        <f>IF(ISERROR(VLOOKUP($C217,'Miljövärden urval för publ'!$B$2:$H$490,MATCH(G$4,'Miljövärden urval för publ'!$B$2:$H$2,0),FALSE)),"",VLOOKUP($C217,'Miljövärden urval för publ'!$B$2:$H$490,MATCH(G$4,'Miljövärden urval för publ'!$B$2:$H$2,0),FALSE))</f>
        <v>1.0162600000000001E-2</v>
      </c>
    </row>
    <row r="218" spans="1:7" x14ac:dyDescent="0.25">
      <c r="A218" s="20">
        <v>215</v>
      </c>
      <c r="B218" t="str">
        <f>IF(ISERROR(INDEX('Miljövärden urval för publ'!$A$2:$AA$475,MATCH($A218,'Miljövärden urval för publ'!$R$2:$R$476,0),1)),"",INDEX('Miljövärden urval för publ'!$A$2:$AA$475,MATCH($A218,'Miljövärden urval för publ'!$R$2:$R$476,0),1))</f>
        <v>Sala-Heby Energi AB</v>
      </c>
      <c r="C218" t="str">
        <f>IF(ISERROR(INDEX('Miljövärden urval för publ'!$A$2:$AA$475,MATCH($A218,'Miljövärden urval för publ'!$R$2:$R$476,0),2)),"",INDEX('Miljövärden urval för publ'!$A$2:$AA$475,MATCH($A218,'Miljövärden urval för publ'!$R$2:$R$476,0),2))</f>
        <v>Sala-Heby</v>
      </c>
      <c r="D218">
        <f>IF(ISERROR(VLOOKUP($C218,'Miljövärden urval för publ'!$B$2:$H$490,MATCH(D$4,'Miljövärden urval för publ'!$B$2:$H$2,0),FALSE)),"",VLOOKUP($C218,'Miljövärden urval för publ'!$B$2:$H$490,MATCH(D$4,'Miljövärden urval för publ'!$B$2:$H$2,0),FALSE))</f>
        <v>6.8496199999999993E-2</v>
      </c>
      <c r="E218">
        <f>IF(ISERROR(VLOOKUP($C218,'Miljövärden urval för publ'!$B$2:$H$490,MATCH(E$4,'Miljövärden urval för publ'!$B$2:$H$2,0),FALSE)),"",VLOOKUP($C218,'Miljövärden urval för publ'!$B$2:$H$490,MATCH(E$4,'Miljövärden urval för publ'!$B$2:$H$2,0),FALSE))</f>
        <v>6.8741599999999998</v>
      </c>
      <c r="F218">
        <f>IF(ISERROR(VLOOKUP($C218,'Miljövärden urval för publ'!$B$2:$H$490,MATCH(F$4,'Miljövärden urval för publ'!$B$2:$H$2,0),FALSE)),"",VLOOKUP($C218,'Miljövärden urval för publ'!$B$2:$H$490,MATCH(F$4,'Miljövärden urval för publ'!$B$2:$H$2,0),FALSE))</f>
        <v>6.9809799999999997</v>
      </c>
      <c r="G218">
        <f>IF(ISERROR(VLOOKUP($C218,'Miljövärden urval för publ'!$B$2:$H$490,MATCH(G$4,'Miljövärden urval för publ'!$B$2:$H$2,0),FALSE)),"",VLOOKUP($C218,'Miljövärden urval för publ'!$B$2:$H$490,MATCH(G$4,'Miljövärden urval för publ'!$B$2:$H$2,0),FALSE))</f>
        <v>0</v>
      </c>
    </row>
    <row r="219" spans="1:7" x14ac:dyDescent="0.25">
      <c r="A219" s="20">
        <v>216</v>
      </c>
      <c r="B219" t="str">
        <f>IF(ISERROR(INDEX('Miljövärden urval för publ'!$A$2:$AA$475,MATCH($A219,'Miljövärden urval för publ'!$R$2:$R$476,0),1)),"",INDEX('Miljövärden urval för publ'!$A$2:$AA$475,MATCH($A219,'Miljövärden urval för publ'!$R$2:$R$476,0),1))</f>
        <v>Sandviken Energi AB</v>
      </c>
      <c r="C219" t="str">
        <f>IF(ISERROR(INDEX('Miljövärden urval för publ'!$A$2:$AA$475,MATCH($A219,'Miljövärden urval för publ'!$R$2:$R$476,0),2)),"",INDEX('Miljövärden urval för publ'!$A$2:$AA$475,MATCH($A219,'Miljövärden urval för publ'!$R$2:$R$476,0),2))</f>
        <v>Sandviken</v>
      </c>
      <c r="D219">
        <f>IF(ISERROR(VLOOKUP($C219,'Miljövärden urval för publ'!$B$2:$H$490,MATCH(D$4,'Miljövärden urval för publ'!$B$2:$H$2,0),FALSE)),"",VLOOKUP($C219,'Miljövärden urval för publ'!$B$2:$H$490,MATCH(D$4,'Miljövärden urval för publ'!$B$2:$H$2,0),FALSE))</f>
        <v>0.50855099999999998</v>
      </c>
      <c r="E219">
        <f>IF(ISERROR(VLOOKUP($C219,'Miljövärden urval för publ'!$B$2:$H$490,MATCH(E$4,'Miljövärden urval för publ'!$B$2:$H$2,0),FALSE)),"",VLOOKUP($C219,'Miljövärden urval för publ'!$B$2:$H$490,MATCH(E$4,'Miljövärden urval för publ'!$B$2:$H$2,0),FALSE))</f>
        <v>156.262</v>
      </c>
      <c r="F219">
        <f>IF(ISERROR(VLOOKUP($C219,'Miljövärden urval för publ'!$B$2:$H$490,MATCH(F$4,'Miljövärden urval för publ'!$B$2:$H$2,0),FALSE)),"",VLOOKUP($C219,'Miljövärden urval för publ'!$B$2:$H$490,MATCH(F$4,'Miljövärden urval för publ'!$B$2:$H$2,0),FALSE))</f>
        <v>20.863099999999999</v>
      </c>
      <c r="G219">
        <f>IF(ISERROR(VLOOKUP($C219,'Miljövärden urval för publ'!$B$2:$H$490,MATCH(G$4,'Miljövärden urval för publ'!$B$2:$H$2,0),FALSE)),"",VLOOKUP($C219,'Miljövärden urval för publ'!$B$2:$H$490,MATCH(G$4,'Miljövärden urval för publ'!$B$2:$H$2,0),FALSE))</f>
        <v>2.61347E-2</v>
      </c>
    </row>
    <row r="220" spans="1:7" x14ac:dyDescent="0.25">
      <c r="A220" s="20">
        <v>217</v>
      </c>
      <c r="B220" t="str">
        <f>IF(ISERROR(INDEX('Miljövärden urval för publ'!$A$2:$AA$475,MATCH($A220,'Miljövärden urval för publ'!$R$2:$R$476,0),1)),"",INDEX('Miljövärden urval för publ'!$A$2:$AA$475,MATCH($A220,'Miljövärden urval för publ'!$R$2:$R$476,0),1))</f>
        <v>Skara Energi AB</v>
      </c>
      <c r="C220" t="str">
        <f>IF(ISERROR(INDEX('Miljövärden urval för publ'!$A$2:$AA$475,MATCH($A220,'Miljövärden urval för publ'!$R$2:$R$476,0),2)),"",INDEX('Miljövärden urval för publ'!$A$2:$AA$475,MATCH($A220,'Miljövärden urval för publ'!$R$2:$R$476,0),2))</f>
        <v>Skara</v>
      </c>
      <c r="D220">
        <f>IF(ISERROR(VLOOKUP($C220,'Miljövärden urval för publ'!$B$2:$H$490,MATCH(D$4,'Miljövärden urval för publ'!$B$2:$H$2,0),FALSE)),"",VLOOKUP($C220,'Miljövärden urval för publ'!$B$2:$H$490,MATCH(D$4,'Miljövärden urval för publ'!$B$2:$H$2,0),FALSE))</f>
        <v>0.109606</v>
      </c>
      <c r="E220">
        <f>IF(ISERROR(VLOOKUP($C220,'Miljövärden urval för publ'!$B$2:$H$490,MATCH(E$4,'Miljövärden urval för publ'!$B$2:$H$2,0),FALSE)),"",VLOOKUP($C220,'Miljövärden urval för publ'!$B$2:$H$490,MATCH(E$4,'Miljövärden urval för publ'!$B$2:$H$2,0),FALSE))</f>
        <v>21.538399999999999</v>
      </c>
      <c r="F220">
        <f>IF(ISERROR(VLOOKUP($C220,'Miljövärden urval för publ'!$B$2:$H$490,MATCH(F$4,'Miljövärden urval för publ'!$B$2:$H$2,0),FALSE)),"",VLOOKUP($C220,'Miljövärden urval för publ'!$B$2:$H$490,MATCH(F$4,'Miljövärden urval för publ'!$B$2:$H$2,0),FALSE))</f>
        <v>7.4855700000000001</v>
      </c>
      <c r="G220">
        <f>IF(ISERROR(VLOOKUP($C220,'Miljövärden urval för publ'!$B$2:$H$490,MATCH(G$4,'Miljövärden urval för publ'!$B$2:$H$2,0),FALSE)),"",VLOOKUP($C220,'Miljövärden urval för publ'!$B$2:$H$490,MATCH(G$4,'Miljövärden urval för publ'!$B$2:$H$2,0),FALSE))</f>
        <v>1.5863200000000001E-2</v>
      </c>
    </row>
    <row r="221" spans="1:7" x14ac:dyDescent="0.25">
      <c r="A221" s="20">
        <v>218</v>
      </c>
      <c r="B221" t="str">
        <f>IF(ISERROR(INDEX('Miljövärden urval för publ'!$A$2:$AA$475,MATCH($A221,'Miljövärden urval för publ'!$R$2:$R$476,0),1)),"",INDEX('Miljövärden urval för publ'!$A$2:$AA$475,MATCH($A221,'Miljövärden urval för publ'!$R$2:$R$476,0),1))</f>
        <v>Skellefteå Kraft AB</v>
      </c>
      <c r="C221" t="str">
        <f>IF(ISERROR(INDEX('Miljövärden urval för publ'!$A$2:$AA$475,MATCH($A221,'Miljövärden urval för publ'!$R$2:$R$476,0),2)),"",INDEX('Miljövärden urval för publ'!$A$2:$AA$475,MATCH($A221,'Miljövärden urval för publ'!$R$2:$R$476,0),2))</f>
        <v>Boliden</v>
      </c>
      <c r="D221">
        <f>IF(ISERROR(VLOOKUP($C221,'Miljövärden urval för publ'!$B$2:$H$490,MATCH(D$4,'Miljövärden urval för publ'!$B$2:$H$2,0),FALSE)),"",VLOOKUP($C221,'Miljövärden urval för publ'!$B$2:$H$490,MATCH(D$4,'Miljövärden urval för publ'!$B$2:$H$2,0),FALSE))</f>
        <v>0.161137</v>
      </c>
      <c r="E221">
        <f>IF(ISERROR(VLOOKUP($C221,'Miljövärden urval för publ'!$B$2:$H$490,MATCH(E$4,'Miljövärden urval för publ'!$B$2:$H$2,0),FALSE)),"",VLOOKUP($C221,'Miljövärden urval för publ'!$B$2:$H$490,MATCH(E$4,'Miljövärden urval för publ'!$B$2:$H$2,0),FALSE))</f>
        <v>8.3299000000000003</v>
      </c>
      <c r="F221">
        <f>IF(ISERROR(VLOOKUP($C221,'Miljövärden urval för publ'!$B$2:$H$490,MATCH(F$4,'Miljövärden urval för publ'!$B$2:$H$2,0),FALSE)),"",VLOOKUP($C221,'Miljövärden urval för publ'!$B$2:$H$490,MATCH(F$4,'Miljövärden urval för publ'!$B$2:$H$2,0),FALSE))</f>
        <v>16.375499999999999</v>
      </c>
      <c r="G221">
        <f>IF(ISERROR(VLOOKUP($C221,'Miljövärden urval för publ'!$B$2:$H$490,MATCH(G$4,'Miljövärden urval för publ'!$B$2:$H$2,0),FALSE)),"",VLOOKUP($C221,'Miljövärden urval för publ'!$B$2:$H$490,MATCH(G$4,'Miljövärden urval för publ'!$B$2:$H$2,0),FALSE))</f>
        <v>3.0497100000000002E-3</v>
      </c>
    </row>
    <row r="222" spans="1:7" x14ac:dyDescent="0.25">
      <c r="A222" s="20">
        <v>219</v>
      </c>
      <c r="B222" t="str">
        <f>IF(ISERROR(INDEX('Miljövärden urval för publ'!$A$2:$AA$475,MATCH($A222,'Miljövärden urval för publ'!$R$2:$R$476,0),1)),"",INDEX('Miljövärden urval för publ'!$A$2:$AA$475,MATCH($A222,'Miljövärden urval för publ'!$R$2:$R$476,0),1))</f>
        <v>Skellefteå Kraft AB</v>
      </c>
      <c r="C222" t="str">
        <f>IF(ISERROR(INDEX('Miljövärden urval för publ'!$A$2:$AA$475,MATCH($A222,'Miljövärden urval för publ'!$R$2:$R$476,0),2)),"",INDEX('Miljövärden urval för publ'!$A$2:$AA$475,MATCH($A222,'Miljövärden urval för publ'!$R$2:$R$476,0),2))</f>
        <v>Bureå</v>
      </c>
      <c r="D222">
        <f>IF(ISERROR(VLOOKUP($C222,'Miljövärden urval för publ'!$B$2:$H$490,MATCH(D$4,'Miljövärden urval för publ'!$B$2:$H$2,0),FALSE)),"",VLOOKUP($C222,'Miljövärden urval för publ'!$B$2:$H$490,MATCH(D$4,'Miljövärden urval för publ'!$B$2:$H$2,0),FALSE))</f>
        <v>0.18394199999999999</v>
      </c>
      <c r="E222">
        <f>IF(ISERROR(VLOOKUP($C222,'Miljövärden urval för publ'!$B$2:$H$490,MATCH(E$4,'Miljövärden urval för publ'!$B$2:$H$2,0),FALSE)),"",VLOOKUP($C222,'Miljövärden urval för publ'!$B$2:$H$490,MATCH(E$4,'Miljövärden urval för publ'!$B$2:$H$2,0),FALSE))</f>
        <v>13.319100000000001</v>
      </c>
      <c r="F222">
        <f>IF(ISERROR(VLOOKUP($C222,'Miljövärden urval för publ'!$B$2:$H$490,MATCH(F$4,'Miljövärden urval för publ'!$B$2:$H$2,0),FALSE)),"",VLOOKUP($C222,'Miljövärden urval för publ'!$B$2:$H$490,MATCH(F$4,'Miljövärden urval för publ'!$B$2:$H$2,0),FALSE))</f>
        <v>17.850000000000001</v>
      </c>
      <c r="G222">
        <f>IF(ISERROR(VLOOKUP($C222,'Miljövärden urval för publ'!$B$2:$H$490,MATCH(G$4,'Miljövärden urval för publ'!$B$2:$H$2,0),FALSE)),"",VLOOKUP($C222,'Miljövärden urval för publ'!$B$2:$H$490,MATCH(G$4,'Miljövärden urval för publ'!$B$2:$H$2,0),FALSE))</f>
        <v>1.4959200000000001E-2</v>
      </c>
    </row>
    <row r="223" spans="1:7" x14ac:dyDescent="0.25">
      <c r="A223" s="20">
        <v>220</v>
      </c>
      <c r="B223" t="str">
        <f>IF(ISERROR(INDEX('Miljövärden urval för publ'!$A$2:$AA$475,MATCH($A223,'Miljövärden urval för publ'!$R$2:$R$476,0),1)),"",INDEX('Miljövärden urval för publ'!$A$2:$AA$475,MATCH($A223,'Miljövärden urval för publ'!$R$2:$R$476,0),1))</f>
        <v>Skellefteå Kraft AB</v>
      </c>
      <c r="C223" t="str">
        <f>IF(ISERROR(INDEX('Miljövärden urval för publ'!$A$2:$AA$475,MATCH($A223,'Miljövärden urval för publ'!$R$2:$R$476,0),2)),"",INDEX('Miljövärden urval för publ'!$A$2:$AA$475,MATCH($A223,'Miljövärden urval för publ'!$R$2:$R$476,0),2))</f>
        <v>Burträsk</v>
      </c>
      <c r="D223">
        <f>IF(ISERROR(VLOOKUP($C223,'Miljövärden urval för publ'!$B$2:$H$490,MATCH(D$4,'Miljövärden urval för publ'!$B$2:$H$2,0),FALSE)),"",VLOOKUP($C223,'Miljövärden urval för publ'!$B$2:$H$490,MATCH(D$4,'Miljövärden urval för publ'!$B$2:$H$2,0),FALSE))</f>
        <v>0.113014</v>
      </c>
      <c r="E223">
        <f>IF(ISERROR(VLOOKUP($C223,'Miljövärden urval för publ'!$B$2:$H$490,MATCH(E$4,'Miljövärden urval för publ'!$B$2:$H$2,0),FALSE)),"",VLOOKUP($C223,'Miljövärden urval för publ'!$B$2:$H$490,MATCH(E$4,'Miljövärden urval för publ'!$B$2:$H$2,0),FALSE))</f>
        <v>18.445799999999998</v>
      </c>
      <c r="F223">
        <f>IF(ISERROR(VLOOKUP($C223,'Miljövärden urval för publ'!$B$2:$H$490,MATCH(F$4,'Miljövärden urval för publ'!$B$2:$H$2,0),FALSE)),"",VLOOKUP($C223,'Miljövärden urval för publ'!$B$2:$H$490,MATCH(F$4,'Miljövärden urval för publ'!$B$2:$H$2,0),FALSE))</f>
        <v>11.6297</v>
      </c>
      <c r="G223">
        <f>IF(ISERROR(VLOOKUP($C223,'Miljövärden urval för publ'!$B$2:$H$490,MATCH(G$4,'Miljövärden urval för publ'!$B$2:$H$2,0),FALSE)),"",VLOOKUP($C223,'Miljövärden urval för publ'!$B$2:$H$490,MATCH(G$4,'Miljövärden urval för publ'!$B$2:$H$2,0),FALSE))</f>
        <v>1.56613E-2</v>
      </c>
    </row>
    <row r="224" spans="1:7" x14ac:dyDescent="0.25">
      <c r="A224" s="20">
        <v>221</v>
      </c>
      <c r="B224" t="str">
        <f>IF(ISERROR(INDEX('Miljövärden urval för publ'!$A$2:$AA$475,MATCH($A224,'Miljövärden urval för publ'!$R$2:$R$476,0),1)),"",INDEX('Miljövärden urval för publ'!$A$2:$AA$475,MATCH($A224,'Miljövärden urval för publ'!$R$2:$R$476,0),1))</f>
        <v>Skellefteå Kraft AB</v>
      </c>
      <c r="C224" t="str">
        <f>IF(ISERROR(INDEX('Miljövärden urval för publ'!$A$2:$AA$475,MATCH($A224,'Miljövärden urval för publ'!$R$2:$R$476,0),2)),"",INDEX('Miljövärden urval för publ'!$A$2:$AA$475,MATCH($A224,'Miljövärden urval för publ'!$R$2:$R$476,0),2))</f>
        <v>Byske</v>
      </c>
      <c r="D224">
        <f>IF(ISERROR(VLOOKUP($C224,'Miljövärden urval för publ'!$B$2:$H$490,MATCH(D$4,'Miljövärden urval för publ'!$B$2:$H$2,0),FALSE)),"",VLOOKUP($C224,'Miljövärden urval för publ'!$B$2:$H$490,MATCH(D$4,'Miljövärden urval för publ'!$B$2:$H$2,0),FALSE))</f>
        <v>0.15396499999999999</v>
      </c>
      <c r="E224">
        <f>IF(ISERROR(VLOOKUP($C224,'Miljövärden urval för publ'!$B$2:$H$490,MATCH(E$4,'Miljövärden urval för publ'!$B$2:$H$2,0),FALSE)),"",VLOOKUP($C224,'Miljövärden urval för publ'!$B$2:$H$490,MATCH(E$4,'Miljövärden urval för publ'!$B$2:$H$2,0),FALSE))</f>
        <v>9.9844600000000003</v>
      </c>
      <c r="F224">
        <f>IF(ISERROR(VLOOKUP($C224,'Miljövärden urval för publ'!$B$2:$H$490,MATCH(F$4,'Miljövärden urval för publ'!$B$2:$H$2,0),FALSE)),"",VLOOKUP($C224,'Miljövärden urval för publ'!$B$2:$H$490,MATCH(F$4,'Miljövärden urval för publ'!$B$2:$H$2,0),FALSE))</f>
        <v>15.5381</v>
      </c>
      <c r="G224">
        <f>IF(ISERROR(VLOOKUP($C224,'Miljövärden urval för publ'!$B$2:$H$490,MATCH(G$4,'Miljövärden urval för publ'!$B$2:$H$2,0),FALSE)),"",VLOOKUP($C224,'Miljövärden urval för publ'!$B$2:$H$490,MATCH(G$4,'Miljövärden urval för publ'!$B$2:$H$2,0),FALSE))</f>
        <v>9.7514699999999999E-3</v>
      </c>
    </row>
    <row r="225" spans="1:7" x14ac:dyDescent="0.25">
      <c r="A225" s="20">
        <v>222</v>
      </c>
      <c r="B225" t="str">
        <f>IF(ISERROR(INDEX('Miljövärden urval för publ'!$A$2:$AA$475,MATCH($A225,'Miljövärden urval för publ'!$R$2:$R$476,0),1)),"",INDEX('Miljövärden urval för publ'!$A$2:$AA$475,MATCH($A225,'Miljövärden urval för publ'!$R$2:$R$476,0),1))</f>
        <v>Skellefteå Kraft AB</v>
      </c>
      <c r="C225" t="str">
        <f>IF(ISERROR(INDEX('Miljövärden urval för publ'!$A$2:$AA$475,MATCH($A225,'Miljövärden urval för publ'!$R$2:$R$476,0),2)),"",INDEX('Miljövärden urval för publ'!$A$2:$AA$475,MATCH($A225,'Miljövärden urval för publ'!$R$2:$R$476,0),2))</f>
        <v>Jörn</v>
      </c>
      <c r="D225">
        <f>IF(ISERROR(VLOOKUP($C225,'Miljövärden urval för publ'!$B$2:$H$490,MATCH(D$4,'Miljövärden urval för publ'!$B$2:$H$2,0),FALSE)),"",VLOOKUP($C225,'Miljövärden urval för publ'!$B$2:$H$490,MATCH(D$4,'Miljövärden urval för publ'!$B$2:$H$2,0),FALSE))</f>
        <v>0.10910599999999999</v>
      </c>
      <c r="E225">
        <f>IF(ISERROR(VLOOKUP($C225,'Miljövärden urval för publ'!$B$2:$H$490,MATCH(E$4,'Miljövärden urval för publ'!$B$2:$H$2,0),FALSE)),"",VLOOKUP($C225,'Miljövärden urval för publ'!$B$2:$H$490,MATCH(E$4,'Miljövärden urval för publ'!$B$2:$H$2,0),FALSE))</f>
        <v>9.9495299999999993</v>
      </c>
      <c r="F225">
        <f>IF(ISERROR(VLOOKUP($C225,'Miljövärden urval för publ'!$B$2:$H$490,MATCH(F$4,'Miljövärden urval för publ'!$B$2:$H$2,0),FALSE)),"",VLOOKUP($C225,'Miljövärden urval för publ'!$B$2:$H$490,MATCH(F$4,'Miljövärden urval för publ'!$B$2:$H$2,0),FALSE))</f>
        <v>12.428100000000001</v>
      </c>
      <c r="G225">
        <f>IF(ISERROR(VLOOKUP($C225,'Miljövärden urval för publ'!$B$2:$H$490,MATCH(G$4,'Miljövärden urval för publ'!$B$2:$H$2,0),FALSE)),"",VLOOKUP($C225,'Miljövärden urval för publ'!$B$2:$H$490,MATCH(G$4,'Miljövärden urval för publ'!$B$2:$H$2,0),FALSE))</f>
        <v>3.29685E-3</v>
      </c>
    </row>
    <row r="226" spans="1:7" x14ac:dyDescent="0.25">
      <c r="A226" s="20">
        <v>223</v>
      </c>
      <c r="B226" t="str">
        <f>IF(ISERROR(INDEX('Miljövärden urval för publ'!$A$2:$AA$475,MATCH($A226,'Miljövärden urval för publ'!$R$2:$R$476,0),1)),"",INDEX('Miljövärden urval för publ'!$A$2:$AA$475,MATCH($A226,'Miljövärden urval för publ'!$R$2:$R$476,0),1))</f>
        <v>Skellefteå Kraft AB</v>
      </c>
      <c r="C226" t="str">
        <f>IF(ISERROR(INDEX('Miljövärden urval för publ'!$A$2:$AA$475,MATCH($A226,'Miljövärden urval för publ'!$R$2:$R$476,0),2)),"",INDEX('Miljövärden urval för publ'!$A$2:$AA$475,MATCH($A226,'Miljövärden urval för publ'!$R$2:$R$476,0),2))</f>
        <v>Kristineberg - Ej Fjärrvärme</v>
      </c>
      <c r="D226">
        <f>IF(ISERROR(VLOOKUP($C226,'Miljövärden urval för publ'!$B$2:$H$490,MATCH(D$4,'Miljövärden urval för publ'!$B$2:$H$2,0),FALSE)),"",VLOOKUP($C226,'Miljövärden urval för publ'!$B$2:$H$490,MATCH(D$4,'Miljövärden urval för publ'!$B$2:$H$2,0),FALSE))</f>
        <v>0.37312800000000002</v>
      </c>
      <c r="E226">
        <f>IF(ISERROR(VLOOKUP($C226,'Miljövärden urval för publ'!$B$2:$H$490,MATCH(E$4,'Miljövärden urval för publ'!$B$2:$H$2,0),FALSE)),"",VLOOKUP($C226,'Miljövärden urval för publ'!$B$2:$H$490,MATCH(E$4,'Miljövärden urval för publ'!$B$2:$H$2,0),FALSE))</f>
        <v>18.4831</v>
      </c>
      <c r="F226">
        <f>IF(ISERROR(VLOOKUP($C226,'Miljövärden urval för publ'!$B$2:$H$490,MATCH(F$4,'Miljövärden urval för publ'!$B$2:$H$2,0),FALSE)),"",VLOOKUP($C226,'Miljövärden urval för publ'!$B$2:$H$490,MATCH(F$4,'Miljövärden urval för publ'!$B$2:$H$2,0),FALSE))</f>
        <v>17.4086</v>
      </c>
      <c r="G226">
        <f>IF(ISERROR(VLOOKUP($C226,'Miljövärden urval för publ'!$B$2:$H$490,MATCH(G$4,'Miljövärden urval för publ'!$B$2:$H$2,0),FALSE)),"",VLOOKUP($C226,'Miljövärden urval för publ'!$B$2:$H$490,MATCH(G$4,'Miljövärden urval för publ'!$B$2:$H$2,0),FALSE))</f>
        <v>2.7624300000000001E-2</v>
      </c>
    </row>
    <row r="227" spans="1:7" x14ac:dyDescent="0.25">
      <c r="A227" s="20">
        <v>224</v>
      </c>
      <c r="B227" t="str">
        <f>IF(ISERROR(INDEX('Miljövärden urval för publ'!$A$2:$AA$475,MATCH($A227,'Miljövärden urval för publ'!$R$2:$R$476,0),1)),"",INDEX('Miljövärden urval för publ'!$A$2:$AA$475,MATCH($A227,'Miljövärden urval för publ'!$R$2:$R$476,0),1))</f>
        <v>Skellefteå Kraft AB</v>
      </c>
      <c r="C227" t="str">
        <f>IF(ISERROR(INDEX('Miljövärden urval för publ'!$A$2:$AA$475,MATCH($A227,'Miljövärden urval för publ'!$R$2:$R$476,0),2)),"",INDEX('Miljövärden urval för publ'!$A$2:$AA$475,MATCH($A227,'Miljövärden urval för publ'!$R$2:$R$476,0),2))</f>
        <v>Kåge</v>
      </c>
      <c r="D227">
        <f>IF(ISERROR(VLOOKUP($C227,'Miljövärden urval för publ'!$B$2:$H$490,MATCH(D$4,'Miljövärden urval för publ'!$B$2:$H$2,0),FALSE)),"",VLOOKUP($C227,'Miljövärden urval för publ'!$B$2:$H$490,MATCH(D$4,'Miljövärden urval för publ'!$B$2:$H$2,0),FALSE))</f>
        <v>0.188772</v>
      </c>
      <c r="E227">
        <f>IF(ISERROR(VLOOKUP($C227,'Miljövärden urval för publ'!$B$2:$H$490,MATCH(E$4,'Miljövärden urval för publ'!$B$2:$H$2,0),FALSE)),"",VLOOKUP($C227,'Miljövärden urval för publ'!$B$2:$H$490,MATCH(E$4,'Miljövärden urval för publ'!$B$2:$H$2,0),FALSE))</f>
        <v>8.1882400000000004</v>
      </c>
      <c r="F227">
        <f>IF(ISERROR(VLOOKUP($C227,'Miljövärden urval för publ'!$B$2:$H$490,MATCH(F$4,'Miljövärden urval för publ'!$B$2:$H$2,0),FALSE)),"",VLOOKUP($C227,'Miljövärden urval för publ'!$B$2:$H$490,MATCH(F$4,'Miljövärden urval för publ'!$B$2:$H$2,0),FALSE))</f>
        <v>17.942499999999999</v>
      </c>
      <c r="G227">
        <f>IF(ISERROR(VLOOKUP($C227,'Miljövärden urval för publ'!$B$2:$H$490,MATCH(G$4,'Miljövärden urval för publ'!$B$2:$H$2,0),FALSE)),"",VLOOKUP($C227,'Miljövärden urval för publ'!$B$2:$H$490,MATCH(G$4,'Miljövärden urval för publ'!$B$2:$H$2,0),FALSE))</f>
        <v>4.6040499999999999E-4</v>
      </c>
    </row>
    <row r="228" spans="1:7" x14ac:dyDescent="0.25">
      <c r="A228" s="20">
        <v>225</v>
      </c>
      <c r="B228" t="str">
        <f>IF(ISERROR(INDEX('Miljövärden urval för publ'!$A$2:$AA$475,MATCH($A228,'Miljövärden urval för publ'!$R$2:$R$476,0),1)),"",INDEX('Miljövärden urval för publ'!$A$2:$AA$475,MATCH($A228,'Miljövärden urval för publ'!$R$2:$R$476,0),1))</f>
        <v>Skellefteå Kraft AB</v>
      </c>
      <c r="C228" t="str">
        <f>IF(ISERROR(INDEX('Miljövärden urval för publ'!$A$2:$AA$475,MATCH($A228,'Miljövärden urval för publ'!$R$2:$R$476,0),2)),"",INDEX('Miljövärden urval för publ'!$A$2:$AA$475,MATCH($A228,'Miljövärden urval för publ'!$R$2:$R$476,0),2))</f>
        <v>Lidbacken</v>
      </c>
      <c r="D228">
        <f>IF(ISERROR(VLOOKUP($C228,'Miljövärden urval för publ'!$B$2:$H$490,MATCH(D$4,'Miljövärden urval för publ'!$B$2:$H$2,0),FALSE)),"",VLOOKUP($C228,'Miljövärden urval för publ'!$B$2:$H$490,MATCH(D$4,'Miljövärden urval för publ'!$B$2:$H$2,0),FALSE))</f>
        <v>0.16320299999999999</v>
      </c>
      <c r="E228">
        <f>IF(ISERROR(VLOOKUP($C228,'Miljövärden urval för publ'!$B$2:$H$490,MATCH(E$4,'Miljövärden urval för publ'!$B$2:$H$2,0),FALSE)),"",VLOOKUP($C228,'Miljövärden urval för publ'!$B$2:$H$490,MATCH(E$4,'Miljövärden urval för publ'!$B$2:$H$2,0),FALSE))</f>
        <v>9.6249099999999999</v>
      </c>
      <c r="F228">
        <f>IF(ISERROR(VLOOKUP($C228,'Miljövärden urval för publ'!$B$2:$H$490,MATCH(F$4,'Miljövärden urval för publ'!$B$2:$H$2,0),FALSE)),"",VLOOKUP($C228,'Miljövärden urval för publ'!$B$2:$H$490,MATCH(F$4,'Miljövärden urval för publ'!$B$2:$H$2,0),FALSE))</f>
        <v>17.086600000000001</v>
      </c>
      <c r="G228">
        <f>IF(ISERROR(VLOOKUP($C228,'Miljövärden urval för publ'!$B$2:$H$490,MATCH(G$4,'Miljövärden urval för publ'!$B$2:$H$2,0),FALSE)),"",VLOOKUP($C228,'Miljövärden urval för publ'!$B$2:$H$490,MATCH(G$4,'Miljövärden urval för publ'!$B$2:$H$2,0),FALSE))</f>
        <v>5.7909199999999997E-3</v>
      </c>
    </row>
    <row r="229" spans="1:7" x14ac:dyDescent="0.25">
      <c r="A229" s="20">
        <v>226</v>
      </c>
      <c r="B229" t="str">
        <f>IF(ISERROR(INDEX('Miljövärden urval för publ'!$A$2:$AA$475,MATCH($A229,'Miljövärden urval för publ'!$R$2:$R$476,0),1)),"",INDEX('Miljövärden urval för publ'!$A$2:$AA$475,MATCH($A229,'Miljövärden urval för publ'!$R$2:$R$476,0),1))</f>
        <v>Skellefteå Kraft AB</v>
      </c>
      <c r="C229" t="str">
        <f>IF(ISERROR(INDEX('Miljövärden urval för publ'!$A$2:$AA$475,MATCH($A229,'Miljövärden urval för publ'!$R$2:$R$476,0),2)),"",INDEX('Miljövärden urval för publ'!$A$2:$AA$475,MATCH($A229,'Miljövärden urval för publ'!$R$2:$R$476,0),2))</f>
        <v>Lycksele</v>
      </c>
      <c r="D229">
        <f>IF(ISERROR(VLOOKUP($C229,'Miljövärden urval för publ'!$B$2:$H$490,MATCH(D$4,'Miljövärden urval för publ'!$B$2:$H$2,0),FALSE)),"",VLOOKUP($C229,'Miljövärden urval för publ'!$B$2:$H$490,MATCH(D$4,'Miljövärden urval för publ'!$B$2:$H$2,0),FALSE))</f>
        <v>0.30763600000000002</v>
      </c>
      <c r="E229">
        <f>IF(ISERROR(VLOOKUP($C229,'Miljövärden urval för publ'!$B$2:$H$490,MATCH(E$4,'Miljövärden urval för publ'!$B$2:$H$2,0),FALSE)),"",VLOOKUP($C229,'Miljövärden urval för publ'!$B$2:$H$490,MATCH(E$4,'Miljövärden urval för publ'!$B$2:$H$2,0),FALSE))</f>
        <v>101.29300000000001</v>
      </c>
      <c r="F229">
        <f>IF(ISERROR(VLOOKUP($C229,'Miljövärden urval för publ'!$B$2:$H$490,MATCH(F$4,'Miljövärden urval för publ'!$B$2:$H$2,0),FALSE)),"",VLOOKUP($C229,'Miljövärden urval för publ'!$B$2:$H$490,MATCH(F$4,'Miljövärden urval för publ'!$B$2:$H$2,0),FALSE))</f>
        <v>14.698600000000001</v>
      </c>
      <c r="G229">
        <f>IF(ISERROR(VLOOKUP($C229,'Miljövärden urval för publ'!$B$2:$H$490,MATCH(G$4,'Miljövärden urval för publ'!$B$2:$H$2,0),FALSE)),"",VLOOKUP($C229,'Miljövärden urval för publ'!$B$2:$H$490,MATCH(G$4,'Miljövärden urval för publ'!$B$2:$H$2,0),FALSE))</f>
        <v>7.5027499999999999E-3</v>
      </c>
    </row>
    <row r="230" spans="1:7" x14ac:dyDescent="0.25">
      <c r="A230" s="20">
        <v>227</v>
      </c>
      <c r="B230" t="str">
        <f>IF(ISERROR(INDEX('Miljövärden urval för publ'!$A$2:$AA$475,MATCH($A230,'Miljövärden urval för publ'!$R$2:$R$476,0),1)),"",INDEX('Miljövärden urval för publ'!$A$2:$AA$475,MATCH($A230,'Miljövärden urval för publ'!$R$2:$R$476,0),1))</f>
        <v>Skellefteå Kraft AB</v>
      </c>
      <c r="C230" t="str">
        <f>IF(ISERROR(INDEX('Miljövärden urval för publ'!$A$2:$AA$475,MATCH($A230,'Miljövärden urval för publ'!$R$2:$R$476,0),2)),"",INDEX('Miljövärden urval för publ'!$A$2:$AA$475,MATCH($A230,'Miljövärden urval för publ'!$R$2:$R$476,0),2))</f>
        <v>Lövånger</v>
      </c>
      <c r="D230">
        <f>IF(ISERROR(VLOOKUP($C230,'Miljövärden urval för publ'!$B$2:$H$490,MATCH(D$4,'Miljövärden urval för publ'!$B$2:$H$2,0),FALSE)),"",VLOOKUP($C230,'Miljövärden urval för publ'!$B$2:$H$490,MATCH(D$4,'Miljövärden urval för publ'!$B$2:$H$2,0),FALSE))</f>
        <v>0.19459000000000001</v>
      </c>
      <c r="E230">
        <f>IF(ISERROR(VLOOKUP($C230,'Miljövärden urval för publ'!$B$2:$H$490,MATCH(E$4,'Miljövärden urval för publ'!$B$2:$H$2,0),FALSE)),"",VLOOKUP($C230,'Miljövärden urval för publ'!$B$2:$H$490,MATCH(E$4,'Miljövärden urval för publ'!$B$2:$H$2,0),FALSE))</f>
        <v>11.2805</v>
      </c>
      <c r="F230">
        <f>IF(ISERROR(VLOOKUP($C230,'Miljövärden urval för publ'!$B$2:$H$490,MATCH(F$4,'Miljövärden urval för publ'!$B$2:$H$2,0),FALSE)),"",VLOOKUP($C230,'Miljövärden urval för publ'!$B$2:$H$490,MATCH(F$4,'Miljövärden urval för publ'!$B$2:$H$2,0),FALSE))</f>
        <v>20.046700000000001</v>
      </c>
      <c r="G230">
        <f>IF(ISERROR(VLOOKUP($C230,'Miljövärden urval för publ'!$B$2:$H$490,MATCH(G$4,'Miljövärden urval för publ'!$B$2:$H$2,0),FALSE)),"",VLOOKUP($C230,'Miljövärden urval för publ'!$B$2:$H$490,MATCH(G$4,'Miljövärden urval för publ'!$B$2:$H$2,0),FALSE))</f>
        <v>5.75027E-3</v>
      </c>
    </row>
    <row r="231" spans="1:7" x14ac:dyDescent="0.25">
      <c r="A231" s="20">
        <v>228</v>
      </c>
      <c r="B231" t="str">
        <f>IF(ISERROR(INDEX('Miljövärden urval för publ'!$A$2:$AA$475,MATCH($A231,'Miljövärden urval för publ'!$R$2:$R$476,0),1)),"",INDEX('Miljövärden urval för publ'!$A$2:$AA$475,MATCH($A231,'Miljövärden urval för publ'!$R$2:$R$476,0),1))</f>
        <v>Skellefteå Kraft AB</v>
      </c>
      <c r="C231" t="str">
        <f>IF(ISERROR(INDEX('Miljövärden urval för publ'!$A$2:$AA$475,MATCH($A231,'Miljövärden urval för publ'!$R$2:$R$476,0),2)),"",INDEX('Miljövärden urval för publ'!$A$2:$AA$475,MATCH($A231,'Miljövärden urval för publ'!$R$2:$R$476,0),2))</f>
        <v>Malå</v>
      </c>
      <c r="D231">
        <f>IF(ISERROR(VLOOKUP($C231,'Miljövärden urval för publ'!$B$2:$H$490,MATCH(D$4,'Miljövärden urval för publ'!$B$2:$H$2,0),FALSE)),"",VLOOKUP($C231,'Miljövärden urval för publ'!$B$2:$H$490,MATCH(D$4,'Miljövärden urval för publ'!$B$2:$H$2,0),FALSE))</f>
        <v>9.6381499999999995E-2</v>
      </c>
      <c r="E231">
        <f>IF(ISERROR(VLOOKUP($C231,'Miljövärden urval för publ'!$B$2:$H$490,MATCH(E$4,'Miljövärden urval för publ'!$B$2:$H$2,0),FALSE)),"",VLOOKUP($C231,'Miljövärden urval för publ'!$B$2:$H$490,MATCH(E$4,'Miljövärden urval för publ'!$B$2:$H$2,0),FALSE))</f>
        <v>10.6061</v>
      </c>
      <c r="F231">
        <f>IF(ISERROR(VLOOKUP($C231,'Miljövärden urval för publ'!$B$2:$H$490,MATCH(F$4,'Miljövärden urval för publ'!$B$2:$H$2,0),FALSE)),"",VLOOKUP($C231,'Miljövärden urval för publ'!$B$2:$H$490,MATCH(F$4,'Miljövärden urval för publ'!$B$2:$H$2,0),FALSE))</f>
        <v>7.2873599999999996</v>
      </c>
      <c r="G231">
        <f>IF(ISERROR(VLOOKUP($C231,'Miljövärden urval för publ'!$B$2:$H$490,MATCH(G$4,'Miljövärden urval för publ'!$B$2:$H$2,0),FALSE)),"",VLOOKUP($C231,'Miljövärden urval för publ'!$B$2:$H$490,MATCH(G$4,'Miljövärden urval för publ'!$B$2:$H$2,0),FALSE))</f>
        <v>1.01449E-2</v>
      </c>
    </row>
    <row r="232" spans="1:7" x14ac:dyDescent="0.25">
      <c r="A232" s="20">
        <v>229</v>
      </c>
      <c r="B232" t="str">
        <f>IF(ISERROR(INDEX('Miljövärden urval för publ'!$A$2:$AA$475,MATCH($A232,'Miljövärden urval för publ'!$R$2:$R$476,0),1)),"",INDEX('Miljövärden urval för publ'!$A$2:$AA$475,MATCH($A232,'Miljövärden urval för publ'!$R$2:$R$476,0),1))</f>
        <v>Skellefteå Kraft AB</v>
      </c>
      <c r="C232" t="str">
        <f>IF(ISERROR(INDEX('Miljövärden urval för publ'!$A$2:$AA$475,MATCH($A232,'Miljövärden urval för publ'!$R$2:$R$476,0),2)),"",INDEX('Miljövärden urval för publ'!$A$2:$AA$475,MATCH($A232,'Miljövärden urval för publ'!$R$2:$R$476,0),2))</f>
        <v>Norsjö</v>
      </c>
      <c r="D232">
        <f>IF(ISERROR(VLOOKUP($C232,'Miljövärden urval för publ'!$B$2:$H$490,MATCH(D$4,'Miljövärden urval för publ'!$B$2:$H$2,0),FALSE)),"",VLOOKUP($C232,'Miljövärden urval för publ'!$B$2:$H$490,MATCH(D$4,'Miljövärden urval för publ'!$B$2:$H$2,0),FALSE))</f>
        <v>9.1256599999999993E-2</v>
      </c>
      <c r="E232">
        <f>IF(ISERROR(VLOOKUP($C232,'Miljövärden urval för publ'!$B$2:$H$490,MATCH(E$4,'Miljövärden urval för publ'!$B$2:$H$2,0),FALSE)),"",VLOOKUP($C232,'Miljövärden urval för publ'!$B$2:$H$490,MATCH(E$4,'Miljövärden urval för publ'!$B$2:$H$2,0),FALSE))</f>
        <v>4.6335800000000003</v>
      </c>
      <c r="F232">
        <f>IF(ISERROR(VLOOKUP($C232,'Miljövärden urval för publ'!$B$2:$H$490,MATCH(F$4,'Miljövärden urval för publ'!$B$2:$H$2,0),FALSE)),"",VLOOKUP($C232,'Miljövärden urval för publ'!$B$2:$H$490,MATCH(F$4,'Miljövärden urval för publ'!$B$2:$H$2,0),FALSE))</f>
        <v>8.1923100000000009</v>
      </c>
      <c r="G232">
        <f>IF(ISERROR(VLOOKUP($C232,'Miljövärden urval för publ'!$B$2:$H$490,MATCH(G$4,'Miljövärden urval för publ'!$B$2:$H$2,0),FALSE)),"",VLOOKUP($C232,'Miljövärden urval för publ'!$B$2:$H$490,MATCH(G$4,'Miljövärden urval för publ'!$B$2:$H$2,0),FALSE))</f>
        <v>2.9392099999999998E-3</v>
      </c>
    </row>
    <row r="233" spans="1:7" x14ac:dyDescent="0.25">
      <c r="A233" s="20">
        <v>230</v>
      </c>
      <c r="B233" t="str">
        <f>IF(ISERROR(INDEX('Miljövärden urval för publ'!$A$2:$AA$475,MATCH($A233,'Miljövärden urval för publ'!$R$2:$R$476,0),1)),"",INDEX('Miljövärden urval för publ'!$A$2:$AA$475,MATCH($A233,'Miljövärden urval för publ'!$R$2:$R$476,0),1))</f>
        <v>Skellefteå Kraft AB</v>
      </c>
      <c r="C233" t="str">
        <f>IF(ISERROR(INDEX('Miljövärden urval för publ'!$A$2:$AA$475,MATCH($A233,'Miljövärden urval för publ'!$R$2:$R$476,0),2)),"",INDEX('Miljövärden urval för publ'!$A$2:$AA$475,MATCH($A233,'Miljövärden urval för publ'!$R$2:$R$476,0),2))</f>
        <v>Robertsfors</v>
      </c>
      <c r="D233">
        <f>IF(ISERROR(VLOOKUP($C233,'Miljövärden urval för publ'!$B$2:$H$490,MATCH(D$4,'Miljövärden urval för publ'!$B$2:$H$2,0),FALSE)),"",VLOOKUP($C233,'Miljövärden urval för publ'!$B$2:$H$490,MATCH(D$4,'Miljövärden urval för publ'!$B$2:$H$2,0),FALSE))</f>
        <v>0.16142999999999999</v>
      </c>
      <c r="E233">
        <f>IF(ISERROR(VLOOKUP($C233,'Miljövärden urval för publ'!$B$2:$H$490,MATCH(E$4,'Miljövärden urval för publ'!$B$2:$H$2,0),FALSE)),"",VLOOKUP($C233,'Miljövärden urval för publ'!$B$2:$H$490,MATCH(E$4,'Miljövärden urval för publ'!$B$2:$H$2,0),FALSE))</f>
        <v>8.4445099999999993</v>
      </c>
      <c r="F233">
        <f>IF(ISERROR(VLOOKUP($C233,'Miljövärden urval för publ'!$B$2:$H$490,MATCH(F$4,'Miljövärden urval för publ'!$B$2:$H$2,0),FALSE)),"",VLOOKUP($C233,'Miljövärden urval för publ'!$B$2:$H$490,MATCH(F$4,'Miljövärden urval för publ'!$B$2:$H$2,0),FALSE))</f>
        <v>17.3872</v>
      </c>
      <c r="G233">
        <f>IF(ISERROR(VLOOKUP($C233,'Miljövärden urval för publ'!$B$2:$H$490,MATCH(G$4,'Miljövärden urval för publ'!$B$2:$H$2,0),FALSE)),"",VLOOKUP($C233,'Miljövärden urval för publ'!$B$2:$H$490,MATCH(G$4,'Miljövärden urval för publ'!$B$2:$H$2,0),FALSE))</f>
        <v>1.9232299999999999E-3</v>
      </c>
    </row>
    <row r="234" spans="1:7" x14ac:dyDescent="0.25">
      <c r="A234" s="20">
        <v>231</v>
      </c>
      <c r="B234" t="str">
        <f>IF(ISERROR(INDEX('Miljövärden urval för publ'!$A$2:$AA$475,MATCH($A234,'Miljövärden urval för publ'!$R$2:$R$476,0),1)),"",INDEX('Miljövärden urval för publ'!$A$2:$AA$475,MATCH($A234,'Miljövärden urval för publ'!$R$2:$R$476,0),1))</f>
        <v>Skellefteå Kraft AB</v>
      </c>
      <c r="C234" t="str">
        <f>IF(ISERROR(INDEX('Miljövärden urval för publ'!$A$2:$AA$475,MATCH($A234,'Miljövärden urval för publ'!$R$2:$R$476,0),2)),"",INDEX('Miljövärden urval för publ'!$A$2:$AA$475,MATCH($A234,'Miljövärden urval för publ'!$R$2:$R$476,0),2))</f>
        <v>Skellefteå</v>
      </c>
      <c r="D234">
        <f>IF(ISERROR(VLOOKUP($C234,'Miljövärden urval för publ'!$B$2:$H$490,MATCH(D$4,'Miljövärden urval för publ'!$B$2:$H$2,0),FALSE)),"",VLOOKUP($C234,'Miljövärden urval för publ'!$B$2:$H$490,MATCH(D$4,'Miljövärden urval för publ'!$B$2:$H$2,0),FALSE))</f>
        <v>0.195803</v>
      </c>
      <c r="E234">
        <f>IF(ISERROR(VLOOKUP($C234,'Miljövärden urval för publ'!$B$2:$H$490,MATCH(E$4,'Miljövärden urval för publ'!$B$2:$H$2,0),FALSE)),"",VLOOKUP($C234,'Miljövärden urval för publ'!$B$2:$H$490,MATCH(E$4,'Miljövärden urval för publ'!$B$2:$H$2,0),FALSE))</f>
        <v>52.848999999999997</v>
      </c>
      <c r="F234">
        <f>IF(ISERROR(VLOOKUP($C234,'Miljövärden urval för publ'!$B$2:$H$490,MATCH(F$4,'Miljövärden urval för publ'!$B$2:$H$2,0),FALSE)),"",VLOOKUP($C234,'Miljövärden urval för publ'!$B$2:$H$490,MATCH(F$4,'Miljövärden urval för publ'!$B$2:$H$2,0),FALSE))</f>
        <v>10.052199999999999</v>
      </c>
      <c r="G234">
        <f>IF(ISERROR(VLOOKUP($C234,'Miljövärden urval för publ'!$B$2:$H$490,MATCH(G$4,'Miljövärden urval för publ'!$B$2:$H$2,0),FALSE)),"",VLOOKUP($C234,'Miljövärden urval för publ'!$B$2:$H$490,MATCH(G$4,'Miljövärden urval för publ'!$B$2:$H$2,0),FALSE))</f>
        <v>1.3934500000000001E-2</v>
      </c>
    </row>
    <row r="235" spans="1:7" x14ac:dyDescent="0.25">
      <c r="A235" s="20">
        <v>232</v>
      </c>
      <c r="B235" t="str">
        <f>IF(ISERROR(INDEX('Miljövärden urval för publ'!$A$2:$AA$475,MATCH($A235,'Miljövärden urval för publ'!$R$2:$R$476,0),1)),"",INDEX('Miljövärden urval för publ'!$A$2:$AA$475,MATCH($A235,'Miljövärden urval för publ'!$R$2:$R$476,0),1))</f>
        <v>Skellefteå Kraft AB</v>
      </c>
      <c r="C235" t="str">
        <f>IF(ISERROR(INDEX('Miljövärden urval för publ'!$A$2:$AA$475,MATCH($A235,'Miljövärden urval för publ'!$R$2:$R$476,0),2)),"",INDEX('Miljövärden urval för publ'!$A$2:$AA$475,MATCH($A235,'Miljövärden urval för publ'!$R$2:$R$476,0),2))</f>
        <v>Storuman</v>
      </c>
      <c r="D235">
        <f>IF(ISERROR(VLOOKUP($C235,'Miljövärden urval för publ'!$B$2:$H$490,MATCH(D$4,'Miljövärden urval för publ'!$B$2:$H$2,0),FALSE)),"",VLOOKUP($C235,'Miljövärden urval för publ'!$B$2:$H$490,MATCH(D$4,'Miljövärden urval för publ'!$B$2:$H$2,0),FALSE))</f>
        <v>0.201569</v>
      </c>
      <c r="E235">
        <f>IF(ISERROR(VLOOKUP($C235,'Miljövärden urval för publ'!$B$2:$H$490,MATCH(E$4,'Miljövärden urval för publ'!$B$2:$H$2,0),FALSE)),"",VLOOKUP($C235,'Miljövärden urval för publ'!$B$2:$H$490,MATCH(E$4,'Miljövärden urval för publ'!$B$2:$H$2,0),FALSE))</f>
        <v>11.552300000000001</v>
      </c>
      <c r="F235">
        <f>IF(ISERROR(VLOOKUP($C235,'Miljövärden urval för publ'!$B$2:$H$490,MATCH(F$4,'Miljövärden urval för publ'!$B$2:$H$2,0),FALSE)),"",VLOOKUP($C235,'Miljövärden urval för publ'!$B$2:$H$490,MATCH(F$4,'Miljövärden urval för publ'!$B$2:$H$2,0),FALSE))</f>
        <v>19.1097</v>
      </c>
      <c r="G235">
        <f>IF(ISERROR(VLOOKUP($C235,'Miljövärden urval för publ'!$B$2:$H$490,MATCH(G$4,'Miljövärden urval för publ'!$B$2:$H$2,0),FALSE)),"",VLOOKUP($C235,'Miljövärden urval för publ'!$B$2:$H$490,MATCH(G$4,'Miljövärden urval för publ'!$B$2:$H$2,0),FALSE))</f>
        <v>7.7719599999999996E-3</v>
      </c>
    </row>
    <row r="236" spans="1:7" x14ac:dyDescent="0.25">
      <c r="A236" s="20">
        <v>233</v>
      </c>
      <c r="B236" t="str">
        <f>IF(ISERROR(INDEX('Miljövärden urval för publ'!$A$2:$AA$475,MATCH($A236,'Miljövärden urval för publ'!$R$2:$R$476,0),1)),"",INDEX('Miljövärden urval för publ'!$A$2:$AA$475,MATCH($A236,'Miljövärden urval för publ'!$R$2:$R$476,0),1))</f>
        <v>Skellefteå Kraft AB</v>
      </c>
      <c r="C236" t="str">
        <f>IF(ISERROR(INDEX('Miljövärden urval för publ'!$A$2:$AA$475,MATCH($A236,'Miljövärden urval för publ'!$R$2:$R$476,0),2)),"",INDEX('Miljövärden urval för publ'!$A$2:$AA$475,MATCH($A236,'Miljövärden urval för publ'!$R$2:$R$476,0),2))</f>
        <v>Ursviken-Skelleftehamn</v>
      </c>
      <c r="D236">
        <f>IF(ISERROR(VLOOKUP($C236,'Miljövärden urval för publ'!$B$2:$H$490,MATCH(D$4,'Miljövärden urval för publ'!$B$2:$H$2,0),FALSE)),"",VLOOKUP($C236,'Miljövärden urval för publ'!$B$2:$H$490,MATCH(D$4,'Miljövärden urval för publ'!$B$2:$H$2,0),FALSE))</f>
        <v>4.3121300000000001E-4</v>
      </c>
      <c r="E236">
        <f>IF(ISERROR(VLOOKUP($C236,'Miljövärden urval för publ'!$B$2:$H$490,MATCH(E$4,'Miljövärden urval för publ'!$B$2:$H$2,0),FALSE)),"",VLOOKUP($C236,'Miljövärden urval för publ'!$B$2:$H$490,MATCH(E$4,'Miljövärden urval för publ'!$B$2:$H$2,0),FALSE))</f>
        <v>0</v>
      </c>
      <c r="F236">
        <f>IF(ISERROR(VLOOKUP($C236,'Miljövärden urval för publ'!$B$2:$H$490,MATCH(F$4,'Miljövärden urval för publ'!$B$2:$H$2,0),FALSE)),"",VLOOKUP($C236,'Miljövärden urval för publ'!$B$2:$H$490,MATCH(F$4,'Miljövärden urval för publ'!$B$2:$H$2,0),FALSE))</f>
        <v>0</v>
      </c>
      <c r="G236">
        <f>IF(ISERROR(VLOOKUP($C236,'Miljövärden urval för publ'!$B$2:$H$490,MATCH(G$4,'Miljövärden urval för publ'!$B$2:$H$2,0),FALSE)),"",VLOOKUP($C236,'Miljövärden urval för publ'!$B$2:$H$490,MATCH(G$4,'Miljövärden urval för publ'!$B$2:$H$2,0),FALSE))</f>
        <v>0</v>
      </c>
    </row>
    <row r="237" spans="1:7" x14ac:dyDescent="0.25">
      <c r="A237" s="20">
        <v>234</v>
      </c>
      <c r="B237" t="str">
        <f>IF(ISERROR(INDEX('Miljövärden urval för publ'!$A$2:$AA$475,MATCH($A237,'Miljövärden urval för publ'!$R$2:$R$476,0),1)),"",INDEX('Miljövärden urval för publ'!$A$2:$AA$475,MATCH($A237,'Miljövärden urval för publ'!$R$2:$R$476,0),1))</f>
        <v>Skellefteå Kraft AB</v>
      </c>
      <c r="C237" t="str">
        <f>IF(ISERROR(INDEX('Miljövärden urval för publ'!$A$2:$AA$475,MATCH($A237,'Miljövärden urval för publ'!$R$2:$R$476,0),2)),"",INDEX('Miljövärden urval för publ'!$A$2:$AA$475,MATCH($A237,'Miljövärden urval för publ'!$R$2:$R$476,0),2))</f>
        <v>Vindeln</v>
      </c>
      <c r="D237">
        <f>IF(ISERROR(VLOOKUP($C237,'Miljövärden urval för publ'!$B$2:$H$490,MATCH(D$4,'Miljövärden urval för publ'!$B$2:$H$2,0),FALSE)),"",VLOOKUP($C237,'Miljövärden urval för publ'!$B$2:$H$490,MATCH(D$4,'Miljövärden urval för publ'!$B$2:$H$2,0),FALSE))</f>
        <v>0.17832000000000001</v>
      </c>
      <c r="E237">
        <f>IF(ISERROR(VLOOKUP($C237,'Miljövärden urval för publ'!$B$2:$H$490,MATCH(E$4,'Miljövärden urval för publ'!$B$2:$H$2,0),FALSE)),"",VLOOKUP($C237,'Miljövärden urval för publ'!$B$2:$H$490,MATCH(E$4,'Miljövärden urval för publ'!$B$2:$H$2,0),FALSE))</f>
        <v>11.77</v>
      </c>
      <c r="F237">
        <f>IF(ISERROR(VLOOKUP($C237,'Miljövärden urval för publ'!$B$2:$H$490,MATCH(F$4,'Miljövärden urval för publ'!$B$2:$H$2,0),FALSE)),"",VLOOKUP($C237,'Miljövärden urval för publ'!$B$2:$H$490,MATCH(F$4,'Miljövärden urval för publ'!$B$2:$H$2,0),FALSE))</f>
        <v>18.172499999999999</v>
      </c>
      <c r="G237">
        <f>IF(ISERROR(VLOOKUP($C237,'Miljövärden urval för publ'!$B$2:$H$490,MATCH(G$4,'Miljövärden urval för publ'!$B$2:$H$2,0),FALSE)),"",VLOOKUP($C237,'Miljövärden urval för publ'!$B$2:$H$490,MATCH(G$4,'Miljövärden urval för publ'!$B$2:$H$2,0),FALSE))</f>
        <v>1.00216E-2</v>
      </c>
    </row>
    <row r="238" spans="1:7" x14ac:dyDescent="0.25">
      <c r="A238" s="20">
        <v>235</v>
      </c>
      <c r="B238" t="str">
        <f>IF(ISERROR(INDEX('Miljövärden urval för publ'!$A$2:$AA$475,MATCH($A238,'Miljövärden urval för publ'!$R$2:$R$476,0),1)),"",INDEX('Miljövärden urval för publ'!$A$2:$AA$475,MATCH($A238,'Miljövärden urval för publ'!$R$2:$R$476,0),1))</f>
        <v>Skellefteå Kraft AB</v>
      </c>
      <c r="C238" t="str">
        <f>IF(ISERROR(INDEX('Miljövärden urval för publ'!$A$2:$AA$475,MATCH($A238,'Miljövärden urval för publ'!$R$2:$R$476,0),2)),"",INDEX('Miljövärden urval för publ'!$A$2:$AA$475,MATCH($A238,'Miljövärden urval för publ'!$R$2:$R$476,0),2))</f>
        <v>Ånäset</v>
      </c>
      <c r="D238">
        <f>IF(ISERROR(VLOOKUP($C238,'Miljövärden urval för publ'!$B$2:$H$490,MATCH(D$4,'Miljövärden urval för publ'!$B$2:$H$2,0),FALSE)),"",VLOOKUP($C238,'Miljövärden urval för publ'!$B$2:$H$490,MATCH(D$4,'Miljövärden urval för publ'!$B$2:$H$2,0),FALSE))</f>
        <v>0.20225599999999999</v>
      </c>
      <c r="E238">
        <f>IF(ISERROR(VLOOKUP($C238,'Miljövärden urval för publ'!$B$2:$H$490,MATCH(E$4,'Miljövärden urval för publ'!$B$2:$H$2,0),FALSE)),"",VLOOKUP($C238,'Miljövärden urval för publ'!$B$2:$H$490,MATCH(E$4,'Miljövärden urval för publ'!$B$2:$H$2,0),FALSE))</f>
        <v>15.5151</v>
      </c>
      <c r="F238">
        <f>IF(ISERROR(VLOOKUP($C238,'Miljövärden urval för publ'!$B$2:$H$490,MATCH(F$4,'Miljövärden urval för publ'!$B$2:$H$2,0),FALSE)),"",VLOOKUP($C238,'Miljövärden urval för publ'!$B$2:$H$490,MATCH(F$4,'Miljövärden urval för publ'!$B$2:$H$2,0),FALSE))</f>
        <v>18.305199999999999</v>
      </c>
      <c r="G238">
        <f>IF(ISERROR(VLOOKUP($C238,'Miljövärden urval för publ'!$B$2:$H$490,MATCH(G$4,'Miljövärden urval för publ'!$B$2:$H$2,0),FALSE)),"",VLOOKUP($C238,'Miljövärden urval för publ'!$B$2:$H$490,MATCH(G$4,'Miljövärden urval för publ'!$B$2:$H$2,0),FALSE))</f>
        <v>0.02</v>
      </c>
    </row>
    <row r="239" spans="1:7" x14ac:dyDescent="0.25">
      <c r="A239" s="20">
        <v>236</v>
      </c>
      <c r="B239" t="str">
        <f>IF(ISERROR(INDEX('Miljövärden urval för publ'!$A$2:$AA$475,MATCH($A239,'Miljövärden urval för publ'!$R$2:$R$476,0),1)),"",INDEX('Miljövärden urval för publ'!$A$2:$AA$475,MATCH($A239,'Miljövärden urval för publ'!$R$2:$R$476,0),1))</f>
        <v>Skövde Värmeverk AB</v>
      </c>
      <c r="C239" t="str">
        <f>IF(ISERROR(INDEX('Miljövärden urval för publ'!$A$2:$AA$475,MATCH($A239,'Miljövärden urval för publ'!$R$2:$R$476,0),2)),"",INDEX('Miljövärden urval för publ'!$A$2:$AA$475,MATCH($A239,'Miljövärden urval för publ'!$R$2:$R$476,0),2))</f>
        <v>Skultorp</v>
      </c>
      <c r="D239">
        <f>IF(ISERROR(VLOOKUP($C239,'Miljövärden urval för publ'!$B$2:$H$490,MATCH(D$4,'Miljövärden urval för publ'!$B$2:$H$2,0),FALSE)),"",VLOOKUP($C239,'Miljövärden urval för publ'!$B$2:$H$490,MATCH(D$4,'Miljövärden urval för publ'!$B$2:$H$2,0),FALSE))</f>
        <v>0.16670099999999999</v>
      </c>
      <c r="E239">
        <f>IF(ISERROR(VLOOKUP($C239,'Miljövärden urval för publ'!$B$2:$H$490,MATCH(E$4,'Miljövärden urval för publ'!$B$2:$H$2,0),FALSE)),"",VLOOKUP($C239,'Miljövärden urval för publ'!$B$2:$H$490,MATCH(E$4,'Miljövärden urval för publ'!$B$2:$H$2,0),FALSE))</f>
        <v>10.197699999999999</v>
      </c>
      <c r="F239">
        <f>IF(ISERROR(VLOOKUP($C239,'Miljövärden urval för publ'!$B$2:$H$490,MATCH(F$4,'Miljövärden urval för publ'!$B$2:$H$2,0),FALSE)),"",VLOOKUP($C239,'Miljövärden urval för publ'!$B$2:$H$490,MATCH(F$4,'Miljövärden urval för publ'!$B$2:$H$2,0),FALSE))</f>
        <v>17.515799999999999</v>
      </c>
      <c r="G239">
        <f>IF(ISERROR(VLOOKUP($C239,'Miljövärden urval för publ'!$B$2:$H$490,MATCH(G$4,'Miljövärden urval för publ'!$B$2:$H$2,0),FALSE)),"",VLOOKUP($C239,'Miljövärden urval för publ'!$B$2:$H$490,MATCH(G$4,'Miljövärden urval för publ'!$B$2:$H$2,0),FALSE))</f>
        <v>6.7453599999999997E-3</v>
      </c>
    </row>
    <row r="240" spans="1:7" x14ac:dyDescent="0.25">
      <c r="A240" s="20">
        <v>237</v>
      </c>
      <c r="B240" t="str">
        <f>IF(ISERROR(INDEX('Miljövärden urval för publ'!$A$2:$AA$475,MATCH($A240,'Miljövärden urval för publ'!$R$2:$R$476,0),1)),"",INDEX('Miljövärden urval för publ'!$A$2:$AA$475,MATCH($A240,'Miljövärden urval för publ'!$R$2:$R$476,0),1))</f>
        <v>Skövde Värmeverk AB</v>
      </c>
      <c r="C240" t="str">
        <f>IF(ISERROR(INDEX('Miljövärden urval för publ'!$A$2:$AA$475,MATCH($A240,'Miljövärden urval för publ'!$R$2:$R$476,0),2)),"",INDEX('Miljövärden urval för publ'!$A$2:$AA$475,MATCH($A240,'Miljövärden urval för publ'!$R$2:$R$476,0),2))</f>
        <v>Skövde</v>
      </c>
      <c r="D240">
        <f>IF(ISERROR(VLOOKUP($C240,'Miljövärden urval för publ'!$B$2:$H$490,MATCH(D$4,'Miljövärden urval för publ'!$B$2:$H$2,0),FALSE)),"",VLOOKUP($C240,'Miljövärden urval för publ'!$B$2:$H$490,MATCH(D$4,'Miljövärden urval för publ'!$B$2:$H$2,0),FALSE))</f>
        <v>8.0938099999999999E-2</v>
      </c>
      <c r="E240">
        <f>IF(ISERROR(VLOOKUP($C240,'Miljövärden urval för publ'!$B$2:$H$490,MATCH(E$4,'Miljövärden urval för publ'!$B$2:$H$2,0),FALSE)),"",VLOOKUP($C240,'Miljövärden urval för publ'!$B$2:$H$490,MATCH(E$4,'Miljövärden urval för publ'!$B$2:$H$2,0),FALSE))</f>
        <v>59.222499999999997</v>
      </c>
      <c r="F240">
        <f>IF(ISERROR(VLOOKUP($C240,'Miljövärden urval för publ'!$B$2:$H$490,MATCH(F$4,'Miljövärden urval för publ'!$B$2:$H$2,0),FALSE)),"",VLOOKUP($C240,'Miljövärden urval för publ'!$B$2:$H$490,MATCH(F$4,'Miljövärden urval för publ'!$B$2:$H$2,0),FALSE))</f>
        <v>5.99153</v>
      </c>
      <c r="G240">
        <f>IF(ISERROR(VLOOKUP($C240,'Miljövärden urval för publ'!$B$2:$H$490,MATCH(G$4,'Miljövärden urval för publ'!$B$2:$H$2,0),FALSE)),"",VLOOKUP($C240,'Miljövärden urval för publ'!$B$2:$H$490,MATCH(G$4,'Miljövärden urval för publ'!$B$2:$H$2,0),FALSE))</f>
        <v>6.6348199999999996E-3</v>
      </c>
    </row>
    <row r="241" spans="1:7" x14ac:dyDescent="0.25">
      <c r="A241" s="20">
        <v>238</v>
      </c>
      <c r="B241" t="str">
        <f>IF(ISERROR(INDEX('Miljövärden urval för publ'!$A$2:$AA$475,MATCH($A241,'Miljövärden urval för publ'!$R$2:$R$476,0),1)),"",INDEX('Miljövärden urval för publ'!$A$2:$AA$475,MATCH($A241,'Miljövärden urval för publ'!$R$2:$R$476,0),1))</f>
        <v>Skövde Värmeverk AB</v>
      </c>
      <c r="C241" t="str">
        <f>IF(ISERROR(INDEX('Miljövärden urval för publ'!$A$2:$AA$475,MATCH($A241,'Miljövärden urval för publ'!$R$2:$R$476,0),2)),"",INDEX('Miljövärden urval för publ'!$A$2:$AA$475,MATCH($A241,'Miljövärden urval för publ'!$R$2:$R$476,0),2))</f>
        <v>Stöpen</v>
      </c>
      <c r="D241">
        <f>IF(ISERROR(VLOOKUP($C241,'Miljövärden urval för publ'!$B$2:$H$490,MATCH(D$4,'Miljövärden urval för publ'!$B$2:$H$2,0),FALSE)),"",VLOOKUP($C241,'Miljövärden urval för publ'!$B$2:$H$490,MATCH(D$4,'Miljövärden urval för publ'!$B$2:$H$2,0),FALSE))</f>
        <v>0.20933399999999999</v>
      </c>
      <c r="E241">
        <f>IF(ISERROR(VLOOKUP($C241,'Miljövärden urval för publ'!$B$2:$H$490,MATCH(E$4,'Miljövärden urval för publ'!$B$2:$H$2,0),FALSE)),"",VLOOKUP($C241,'Miljövärden urval för publ'!$B$2:$H$490,MATCH(E$4,'Miljövärden urval för publ'!$B$2:$H$2,0),FALSE))</f>
        <v>18.292100000000001</v>
      </c>
      <c r="F241">
        <f>IF(ISERROR(VLOOKUP($C241,'Miljövärden urval för publ'!$B$2:$H$490,MATCH(F$4,'Miljövärden urval för publ'!$B$2:$H$2,0),FALSE)),"",VLOOKUP($C241,'Miljövärden urval för publ'!$B$2:$H$490,MATCH(F$4,'Miljövärden urval för publ'!$B$2:$H$2,0),FALSE))</f>
        <v>19.0931</v>
      </c>
      <c r="G241">
        <f>IF(ISERROR(VLOOKUP($C241,'Miljövärden urval för publ'!$B$2:$H$490,MATCH(G$4,'Miljövärden urval för publ'!$B$2:$H$2,0),FALSE)),"",VLOOKUP($C241,'Miljövärden urval för publ'!$B$2:$H$490,MATCH(G$4,'Miljövärden urval för publ'!$B$2:$H$2,0),FALSE))</f>
        <v>2.57649E-2</v>
      </c>
    </row>
    <row r="242" spans="1:7" x14ac:dyDescent="0.25">
      <c r="A242" s="20">
        <v>239</v>
      </c>
      <c r="B242" t="str">
        <f>IF(ISERROR(INDEX('Miljövärden urval för publ'!$A$2:$AA$475,MATCH($A242,'Miljövärden urval för publ'!$R$2:$R$476,0),1)),"",INDEX('Miljövärden urval för publ'!$A$2:$AA$475,MATCH($A242,'Miljövärden urval för publ'!$R$2:$R$476,0),1))</f>
        <v>Skövde Värmeverk AB</v>
      </c>
      <c r="C242" t="str">
        <f>IF(ISERROR(INDEX('Miljövärden urval för publ'!$A$2:$AA$475,MATCH($A242,'Miljövärden urval för publ'!$R$2:$R$476,0),2)),"",INDEX('Miljövärden urval för publ'!$A$2:$AA$475,MATCH($A242,'Miljövärden urval för publ'!$R$2:$R$476,0),2))</f>
        <v>Tidan</v>
      </c>
      <c r="D242">
        <f>IF(ISERROR(VLOOKUP($C242,'Miljövärden urval för publ'!$B$2:$H$490,MATCH(D$4,'Miljövärden urval för publ'!$B$2:$H$2,0),FALSE)),"",VLOOKUP($C242,'Miljövärden urval för publ'!$B$2:$H$490,MATCH(D$4,'Miljövärden urval för publ'!$B$2:$H$2,0),FALSE))</f>
        <v>0.16700400000000001</v>
      </c>
      <c r="E242">
        <f>IF(ISERROR(VLOOKUP($C242,'Miljövärden urval för publ'!$B$2:$H$490,MATCH(E$4,'Miljövärden urval för publ'!$B$2:$H$2,0),FALSE)),"",VLOOKUP($C242,'Miljövärden urval för publ'!$B$2:$H$490,MATCH(E$4,'Miljövärden urval för publ'!$B$2:$H$2,0),FALSE))</f>
        <v>9.3536300000000008</v>
      </c>
      <c r="F242">
        <f>IF(ISERROR(VLOOKUP($C242,'Miljövärden urval för publ'!$B$2:$H$490,MATCH(F$4,'Miljövärden urval för publ'!$B$2:$H$2,0),FALSE)),"",VLOOKUP($C242,'Miljövärden urval för publ'!$B$2:$H$490,MATCH(F$4,'Miljövärden urval för publ'!$B$2:$H$2,0),FALSE))</f>
        <v>17.657800000000002</v>
      </c>
      <c r="G242">
        <f>IF(ISERROR(VLOOKUP($C242,'Miljövärden urval för publ'!$B$2:$H$490,MATCH(G$4,'Miljövärden urval för publ'!$B$2:$H$2,0),FALSE)),"",VLOOKUP($C242,'Miljövärden urval för publ'!$B$2:$H$490,MATCH(G$4,'Miljövärden urval för publ'!$B$2:$H$2,0),FALSE))</f>
        <v>4.1152300000000001E-3</v>
      </c>
    </row>
    <row r="243" spans="1:7" x14ac:dyDescent="0.25">
      <c r="A243" s="20">
        <v>240</v>
      </c>
      <c r="B243" t="str">
        <f>IF(ISERROR(INDEX('Miljövärden urval för publ'!$A$2:$AA$475,MATCH($A243,'Miljövärden urval för publ'!$R$2:$R$476,0),1)),"",INDEX('Miljövärden urval för publ'!$A$2:$AA$475,MATCH($A243,'Miljövärden urval för publ'!$R$2:$R$476,0),1))</f>
        <v>Skövde Värmeverk AB</v>
      </c>
      <c r="C243" t="str">
        <f>IF(ISERROR(INDEX('Miljövärden urval för publ'!$A$2:$AA$475,MATCH($A243,'Miljövärden urval för publ'!$R$2:$R$476,0),2)),"",INDEX('Miljövärden urval för publ'!$A$2:$AA$475,MATCH($A243,'Miljövärden urval för publ'!$R$2:$R$476,0),2))</f>
        <v>Timmersdala</v>
      </c>
      <c r="D243">
        <f>IF(ISERROR(VLOOKUP($C243,'Miljövärden urval för publ'!$B$2:$H$490,MATCH(D$4,'Miljövärden urval för publ'!$B$2:$H$2,0),FALSE)),"",VLOOKUP($C243,'Miljövärden urval för publ'!$B$2:$H$490,MATCH(D$4,'Miljövärden urval för publ'!$B$2:$H$2,0),FALSE))</f>
        <v>0.18338499999999999</v>
      </c>
      <c r="E243">
        <f>IF(ISERROR(VLOOKUP($C243,'Miljövärden urval för publ'!$B$2:$H$490,MATCH(E$4,'Miljövärden urval för publ'!$B$2:$H$2,0),FALSE)),"",VLOOKUP($C243,'Miljövärden urval för publ'!$B$2:$H$490,MATCH(E$4,'Miljövärden urval för publ'!$B$2:$H$2,0),FALSE))</f>
        <v>13.83</v>
      </c>
      <c r="F243">
        <f>IF(ISERROR(VLOOKUP($C243,'Miljövärden urval för publ'!$B$2:$H$490,MATCH(F$4,'Miljövärden urval för publ'!$B$2:$H$2,0),FALSE)),"",VLOOKUP($C243,'Miljövärden urval för publ'!$B$2:$H$490,MATCH(F$4,'Miljövärden urval för publ'!$B$2:$H$2,0),FALSE))</f>
        <v>16.989799999999999</v>
      </c>
      <c r="G243">
        <f>IF(ISERROR(VLOOKUP($C243,'Miljövärden urval för publ'!$B$2:$H$490,MATCH(G$4,'Miljövärden urval för publ'!$B$2:$H$2,0),FALSE)),"",VLOOKUP($C243,'Miljövärden urval för publ'!$B$2:$H$490,MATCH(G$4,'Miljövärden urval för publ'!$B$2:$H$2,0),FALSE))</f>
        <v>1.83438E-2</v>
      </c>
    </row>
    <row r="244" spans="1:7" x14ac:dyDescent="0.25">
      <c r="A244" s="20">
        <v>241</v>
      </c>
      <c r="B244" t="str">
        <f>IF(ISERROR(INDEX('Miljövärden urval för publ'!$A$2:$AA$475,MATCH($A244,'Miljövärden urval för publ'!$R$2:$R$476,0),1)),"",INDEX('Miljövärden urval för publ'!$A$2:$AA$475,MATCH($A244,'Miljövärden urval för publ'!$R$2:$R$476,0),1))</f>
        <v>Smedjebacken Energi AB</v>
      </c>
      <c r="C244" t="str">
        <f>IF(ISERROR(INDEX('Miljövärden urval för publ'!$A$2:$AA$475,MATCH($A244,'Miljövärden urval för publ'!$R$2:$R$476,0),2)),"",INDEX('Miljövärden urval för publ'!$A$2:$AA$475,MATCH($A244,'Miljövärden urval för publ'!$R$2:$R$476,0),2))</f>
        <v>Smedjebacken</v>
      </c>
      <c r="D244">
        <f>IF(ISERROR(VLOOKUP($C244,'Miljövärden urval för publ'!$B$2:$H$490,MATCH(D$4,'Miljövärden urval för publ'!$B$2:$H$2,0),FALSE)),"",VLOOKUP($C244,'Miljövärden urval för publ'!$B$2:$H$490,MATCH(D$4,'Miljövärden urval för publ'!$B$2:$H$2,0),FALSE))</f>
        <v>0.38710800000000001</v>
      </c>
      <c r="E244">
        <f>IF(ISERROR(VLOOKUP($C244,'Miljövärden urval för publ'!$B$2:$H$490,MATCH(E$4,'Miljövärden urval för publ'!$B$2:$H$2,0),FALSE)),"",VLOOKUP($C244,'Miljövärden urval för publ'!$B$2:$H$490,MATCH(E$4,'Miljövärden urval för publ'!$B$2:$H$2,0),FALSE))</f>
        <v>54.993400000000001</v>
      </c>
      <c r="F244">
        <f>IF(ISERROR(VLOOKUP($C244,'Miljövärden urval för publ'!$B$2:$H$490,MATCH(F$4,'Miljövärden urval för publ'!$B$2:$H$2,0),FALSE)),"",VLOOKUP($C244,'Miljövärden urval för publ'!$B$2:$H$490,MATCH(F$4,'Miljövärden urval för publ'!$B$2:$H$2,0),FALSE))</f>
        <v>4.6491699999999998</v>
      </c>
      <c r="G244">
        <f>IF(ISERROR(VLOOKUP($C244,'Miljövärden urval för publ'!$B$2:$H$490,MATCH(G$4,'Miljövärden urval för publ'!$B$2:$H$2,0),FALSE)),"",VLOOKUP($C244,'Miljövärden urval för publ'!$B$2:$H$490,MATCH(G$4,'Miljövärden urval för publ'!$B$2:$H$2,0),FALSE))</f>
        <v>7.0342799999999997E-2</v>
      </c>
    </row>
    <row r="245" spans="1:7" x14ac:dyDescent="0.25">
      <c r="A245" s="20">
        <v>242</v>
      </c>
      <c r="B245" t="str">
        <f>IF(ISERROR(INDEX('Miljövärden urval för publ'!$A$2:$AA$475,MATCH($A245,'Miljövärden urval för publ'!$R$2:$R$476,0),1)),"",INDEX('Miljövärden urval för publ'!$A$2:$AA$475,MATCH($A245,'Miljövärden urval för publ'!$R$2:$R$476,0),1))</f>
        <v>Smedjebacken Energi AB</v>
      </c>
      <c r="C245" t="str">
        <f>IF(ISERROR(INDEX('Miljövärden urval för publ'!$A$2:$AA$475,MATCH($A245,'Miljövärden urval för publ'!$R$2:$R$476,0),2)),"",INDEX('Miljövärden urval för publ'!$A$2:$AA$475,MATCH($A245,'Miljövärden urval för publ'!$R$2:$R$476,0),2))</f>
        <v>Söderbärke</v>
      </c>
      <c r="D245">
        <f>IF(ISERROR(VLOOKUP($C245,'Miljövärden urval för publ'!$B$2:$H$490,MATCH(D$4,'Miljövärden urval för publ'!$B$2:$H$2,0),FALSE)),"",VLOOKUP($C245,'Miljövärden urval för publ'!$B$2:$H$490,MATCH(D$4,'Miljövärden urval för publ'!$B$2:$H$2,0),FALSE))</f>
        <v>0.122057</v>
      </c>
      <c r="E245">
        <f>IF(ISERROR(VLOOKUP($C245,'Miljövärden urval för publ'!$B$2:$H$490,MATCH(E$4,'Miljövärden urval för publ'!$B$2:$H$2,0),FALSE)),"",VLOOKUP($C245,'Miljövärden urval för publ'!$B$2:$H$490,MATCH(E$4,'Miljövärden urval för publ'!$B$2:$H$2,0),FALSE))</f>
        <v>26.3443</v>
      </c>
      <c r="F245">
        <f>IF(ISERROR(VLOOKUP($C245,'Miljövärden urval för publ'!$B$2:$H$490,MATCH(F$4,'Miljövärden urval för publ'!$B$2:$H$2,0),FALSE)),"",VLOOKUP($C245,'Miljövärden urval för publ'!$B$2:$H$490,MATCH(F$4,'Miljövärden urval för publ'!$B$2:$H$2,0),FALSE))</f>
        <v>9.6537299999999995</v>
      </c>
      <c r="G245">
        <f>IF(ISERROR(VLOOKUP($C245,'Miljövärden urval för publ'!$B$2:$H$490,MATCH(G$4,'Miljövärden urval för publ'!$B$2:$H$2,0),FALSE)),"",VLOOKUP($C245,'Miljövärden urval för publ'!$B$2:$H$490,MATCH(G$4,'Miljövärden urval för publ'!$B$2:$H$2,0),FALSE))</f>
        <v>2.4477800000000001E-2</v>
      </c>
    </row>
    <row r="246" spans="1:7" x14ac:dyDescent="0.25">
      <c r="A246" s="20">
        <v>243</v>
      </c>
      <c r="B246" t="str">
        <f>IF(ISERROR(INDEX('Miljövärden urval för publ'!$A$2:$AA$475,MATCH($A246,'Miljövärden urval för publ'!$R$2:$R$476,0),1)),"",INDEX('Miljövärden urval för publ'!$A$2:$AA$475,MATCH($A246,'Miljövärden urval för publ'!$R$2:$R$476,0),1))</f>
        <v>Sollentuna Energi AB</v>
      </c>
      <c r="C246" t="str">
        <f>IF(ISERROR(INDEX('Miljövärden urval för publ'!$A$2:$AA$475,MATCH($A246,'Miljövärden urval för publ'!$R$2:$R$476,0),2)),"",INDEX('Miljövärden urval för publ'!$A$2:$AA$475,MATCH($A246,'Miljövärden urval för publ'!$R$2:$R$476,0),2))</f>
        <v>Sollentuna</v>
      </c>
      <c r="D246">
        <f>IF(ISERROR(VLOOKUP($C246,'Miljövärden urval för publ'!$B$2:$H$490,MATCH(D$4,'Miljövärden urval för publ'!$B$2:$H$2,0),FALSE)),"",VLOOKUP($C246,'Miljövärden urval för publ'!$B$2:$H$490,MATCH(D$4,'Miljövärden urval för publ'!$B$2:$H$2,0),FALSE))</f>
        <v>0.20224700000000001</v>
      </c>
      <c r="E246">
        <f>IF(ISERROR(VLOOKUP($C246,'Miljövärden urval för publ'!$B$2:$H$490,MATCH(E$4,'Miljövärden urval för publ'!$B$2:$H$2,0),FALSE)),"",VLOOKUP($C246,'Miljövärden urval för publ'!$B$2:$H$490,MATCH(E$4,'Miljövärden urval för publ'!$B$2:$H$2,0),FALSE))</f>
        <v>82.0351</v>
      </c>
      <c r="F246">
        <f>IF(ISERROR(VLOOKUP($C246,'Miljövärden urval för publ'!$B$2:$H$490,MATCH(F$4,'Miljövärden urval för publ'!$B$2:$H$2,0),FALSE)),"",VLOOKUP($C246,'Miljövärden urval för publ'!$B$2:$H$490,MATCH(F$4,'Miljövärden urval för publ'!$B$2:$H$2,0),FALSE))</f>
        <v>6.1725500000000002</v>
      </c>
      <c r="G246">
        <f>IF(ISERROR(VLOOKUP($C246,'Miljövärden urval för publ'!$B$2:$H$490,MATCH(G$4,'Miljövärden urval för publ'!$B$2:$H$2,0),FALSE)),"",VLOOKUP($C246,'Miljövärden urval för publ'!$B$2:$H$490,MATCH(G$4,'Miljövärden urval för publ'!$B$2:$H$2,0),FALSE))</f>
        <v>0.106782</v>
      </c>
    </row>
    <row r="247" spans="1:7" x14ac:dyDescent="0.25">
      <c r="A247" s="20">
        <v>244</v>
      </c>
      <c r="B247" t="str">
        <f>IF(ISERROR(INDEX('Miljövärden urval för publ'!$A$2:$AA$475,MATCH($A247,'Miljövärden urval för publ'!$R$2:$R$476,0),1)),"",INDEX('Miljövärden urval för publ'!$A$2:$AA$475,MATCH($A247,'Miljövärden urval för publ'!$R$2:$R$476,0),1))</f>
        <v>Solör Bioenergi Svenljunga AB</v>
      </c>
      <c r="C247" t="str">
        <f>IF(ISERROR(INDEX('Miljövärden urval för publ'!$A$2:$AA$475,MATCH($A247,'Miljövärden urval för publ'!$R$2:$R$476,0),2)),"",INDEX('Miljövärden urval för publ'!$A$2:$AA$475,MATCH($A247,'Miljövärden urval för publ'!$R$2:$R$476,0),2))</f>
        <v>Svenljunga</v>
      </c>
      <c r="D247">
        <f>IF(ISERROR(VLOOKUP($C247,'Miljövärden urval för publ'!$B$2:$H$490,MATCH(D$4,'Miljövärden urval för publ'!$B$2:$H$2,0),FALSE)),"",VLOOKUP($C247,'Miljövärden urval för publ'!$B$2:$H$490,MATCH(D$4,'Miljövärden urval för publ'!$B$2:$H$2,0),FALSE))</f>
        <v>0.222048</v>
      </c>
      <c r="E247">
        <f>IF(ISERROR(VLOOKUP($C247,'Miljövärden urval för publ'!$B$2:$H$490,MATCH(E$4,'Miljövärden urval för publ'!$B$2:$H$2,0),FALSE)),"",VLOOKUP($C247,'Miljövärden urval för publ'!$B$2:$H$490,MATCH(E$4,'Miljövärden urval för publ'!$B$2:$H$2,0),FALSE))</f>
        <v>40.355600000000003</v>
      </c>
      <c r="F247">
        <f>IF(ISERROR(VLOOKUP($C247,'Miljövärden urval för publ'!$B$2:$H$490,MATCH(F$4,'Miljövärden urval för publ'!$B$2:$H$2,0),FALSE)),"",VLOOKUP($C247,'Miljövärden urval för publ'!$B$2:$H$490,MATCH(F$4,'Miljövärden urval för publ'!$B$2:$H$2,0),FALSE))</f>
        <v>4.40916</v>
      </c>
      <c r="G247">
        <f>IF(ISERROR(VLOOKUP($C247,'Miljövärden urval för publ'!$B$2:$H$490,MATCH(G$4,'Miljövärden urval för publ'!$B$2:$H$2,0),FALSE)),"",VLOOKUP($C247,'Miljövärden urval för publ'!$B$2:$H$490,MATCH(G$4,'Miljövärden urval för publ'!$B$2:$H$2,0),FALSE))</f>
        <v>5.2050199999999998E-2</v>
      </c>
    </row>
    <row r="248" spans="1:7" x14ac:dyDescent="0.25">
      <c r="A248" s="20">
        <v>245</v>
      </c>
      <c r="B248" t="str">
        <f>IF(ISERROR(INDEX('Miljövärden urval för publ'!$A$2:$AA$475,MATCH($A248,'Miljövärden urval för publ'!$R$2:$R$476,0),1)),"",INDEX('Miljövärden urval för publ'!$A$2:$AA$475,MATCH($A248,'Miljövärden urval för publ'!$R$2:$R$476,0),1))</f>
        <v>Statkraft Värme AB</v>
      </c>
      <c r="C248" t="str">
        <f>IF(ISERROR(INDEX('Miljövärden urval för publ'!$A$2:$AA$475,MATCH($A248,'Miljövärden urval för publ'!$R$2:$R$476,0),2)),"",INDEX('Miljövärden urval för publ'!$A$2:$AA$475,MATCH($A248,'Miljövärden urval för publ'!$R$2:$R$476,0),2))</f>
        <v>Kungsbacka</v>
      </c>
      <c r="D248">
        <f>IF(ISERROR(VLOOKUP($C248,'Miljövärden urval för publ'!$B$2:$H$490,MATCH(D$4,'Miljövärden urval för publ'!$B$2:$H$2,0),FALSE)),"",VLOOKUP($C248,'Miljövärden urval för publ'!$B$2:$H$490,MATCH(D$4,'Miljövärden urval för publ'!$B$2:$H$2,0),FALSE))</f>
        <v>6.3547000000000006E-2</v>
      </c>
      <c r="E248">
        <f>IF(ISERROR(VLOOKUP($C248,'Miljövärden urval för publ'!$B$2:$H$490,MATCH(E$4,'Miljövärden urval för publ'!$B$2:$H$2,0),FALSE)),"",VLOOKUP($C248,'Miljövärden urval för publ'!$B$2:$H$490,MATCH(E$4,'Miljövärden urval för publ'!$B$2:$H$2,0),FALSE))</f>
        <v>9.8657599999999999</v>
      </c>
      <c r="F248">
        <f>IF(ISERROR(VLOOKUP($C248,'Miljövärden urval för publ'!$B$2:$H$490,MATCH(F$4,'Miljövärden urval för publ'!$B$2:$H$2,0),FALSE)),"",VLOOKUP($C248,'Miljövärden urval för publ'!$B$2:$H$490,MATCH(F$4,'Miljövärden urval för publ'!$B$2:$H$2,0),FALSE))</f>
        <v>7.61707</v>
      </c>
      <c r="G248">
        <f>IF(ISERROR(VLOOKUP($C248,'Miljövärden urval för publ'!$B$2:$H$490,MATCH(G$4,'Miljövärden urval för publ'!$B$2:$H$2,0),FALSE)),"",VLOOKUP($C248,'Miljövärden urval för publ'!$B$2:$H$490,MATCH(G$4,'Miljövärden urval för publ'!$B$2:$H$2,0),FALSE))</f>
        <v>0</v>
      </c>
    </row>
    <row r="249" spans="1:7" x14ac:dyDescent="0.25">
      <c r="A249" s="20">
        <v>246</v>
      </c>
      <c r="B249" t="str">
        <f>IF(ISERROR(INDEX('Miljövärden urval för publ'!$A$2:$AA$475,MATCH($A249,'Miljövärden urval för publ'!$R$2:$R$476,0),1)),"",INDEX('Miljövärden urval för publ'!$A$2:$AA$475,MATCH($A249,'Miljövärden urval för publ'!$R$2:$R$476,0),1))</f>
        <v>Statkraft Värme AB</v>
      </c>
      <c r="C249" t="str">
        <f>IF(ISERROR(INDEX('Miljövärden urval för publ'!$A$2:$AA$475,MATCH($A249,'Miljövärden urval för publ'!$R$2:$R$476,0),2)),"",INDEX('Miljövärden urval för publ'!$A$2:$AA$475,MATCH($A249,'Miljövärden urval för publ'!$R$2:$R$476,0),2))</f>
        <v>Trosa</v>
      </c>
      <c r="D249">
        <f>IF(ISERROR(VLOOKUP($C249,'Miljövärden urval för publ'!$B$2:$H$490,MATCH(D$4,'Miljövärden urval för publ'!$B$2:$H$2,0),FALSE)),"",VLOOKUP($C249,'Miljövärden urval för publ'!$B$2:$H$490,MATCH(D$4,'Miljövärden urval för publ'!$B$2:$H$2,0),FALSE))</f>
        <v>8.8291300000000003E-2</v>
      </c>
      <c r="E249">
        <f>IF(ISERROR(VLOOKUP($C249,'Miljövärden urval för publ'!$B$2:$H$490,MATCH(E$4,'Miljövärden urval för publ'!$B$2:$H$2,0),FALSE)),"",VLOOKUP($C249,'Miljövärden urval för publ'!$B$2:$H$490,MATCH(E$4,'Miljövärden urval för publ'!$B$2:$H$2,0),FALSE))</f>
        <v>13.992900000000001</v>
      </c>
      <c r="F249">
        <f>IF(ISERROR(VLOOKUP($C249,'Miljövärden urval för publ'!$B$2:$H$490,MATCH(F$4,'Miljövärden urval för publ'!$B$2:$H$2,0),FALSE)),"",VLOOKUP($C249,'Miljövärden urval för publ'!$B$2:$H$490,MATCH(F$4,'Miljövärden urval för publ'!$B$2:$H$2,0),FALSE))</f>
        <v>7.5486000000000004</v>
      </c>
      <c r="G249">
        <f>IF(ISERROR(VLOOKUP($C249,'Miljövärden urval för publ'!$B$2:$H$490,MATCH(G$4,'Miljövärden urval för publ'!$B$2:$H$2,0),FALSE)),"",VLOOKUP($C249,'Miljövärden urval för publ'!$B$2:$H$490,MATCH(G$4,'Miljövärden urval för publ'!$B$2:$H$2,0),FALSE))</f>
        <v>1.2707E-2</v>
      </c>
    </row>
    <row r="250" spans="1:7" x14ac:dyDescent="0.25">
      <c r="A250" s="20">
        <v>247</v>
      </c>
      <c r="B250" t="str">
        <f>IF(ISERROR(INDEX('Miljövärden urval för publ'!$A$2:$AA$475,MATCH($A250,'Miljövärden urval för publ'!$R$2:$R$476,0),1)),"",INDEX('Miljövärden urval för publ'!$A$2:$AA$475,MATCH($A250,'Miljövärden urval för publ'!$R$2:$R$476,0),1))</f>
        <v>Statkraft Värme AB</v>
      </c>
      <c r="C250" t="str">
        <f>IF(ISERROR(INDEX('Miljövärden urval för publ'!$A$2:$AA$475,MATCH($A250,'Miljövärden urval för publ'!$R$2:$R$476,0),2)),"",INDEX('Miljövärden urval för publ'!$A$2:$AA$475,MATCH($A250,'Miljövärden urval för publ'!$R$2:$R$476,0),2))</f>
        <v>Vagnhärad</v>
      </c>
      <c r="D250">
        <f>IF(ISERROR(VLOOKUP($C250,'Miljövärden urval för publ'!$B$2:$H$490,MATCH(D$4,'Miljövärden urval för publ'!$B$2:$H$2,0),FALSE)),"",VLOOKUP($C250,'Miljövärden urval för publ'!$B$2:$H$490,MATCH(D$4,'Miljövärden urval för publ'!$B$2:$H$2,0),FALSE))</f>
        <v>7.1196200000000001E-2</v>
      </c>
      <c r="E250">
        <f>IF(ISERROR(VLOOKUP($C250,'Miljövärden urval för publ'!$B$2:$H$490,MATCH(E$4,'Miljövärden urval för publ'!$B$2:$H$2,0),FALSE)),"",VLOOKUP($C250,'Miljövärden urval för publ'!$B$2:$H$490,MATCH(E$4,'Miljövärden urval för publ'!$B$2:$H$2,0),FALSE))</f>
        <v>12.6243</v>
      </c>
      <c r="F250">
        <f>IF(ISERROR(VLOOKUP($C250,'Miljövärden urval för publ'!$B$2:$H$490,MATCH(F$4,'Miljövärden urval för publ'!$B$2:$H$2,0),FALSE)),"",VLOOKUP($C250,'Miljövärden urval för publ'!$B$2:$H$490,MATCH(F$4,'Miljövärden urval för publ'!$B$2:$H$2,0),FALSE))</f>
        <v>8.9964399999999998</v>
      </c>
      <c r="G250">
        <f>IF(ISERROR(VLOOKUP($C250,'Miljövärden urval för publ'!$B$2:$H$490,MATCH(G$4,'Miljövärden urval för publ'!$B$2:$H$2,0),FALSE)),"",VLOOKUP($C250,'Miljövärden urval för publ'!$B$2:$H$490,MATCH(G$4,'Miljövärden urval för publ'!$B$2:$H$2,0),FALSE))</f>
        <v>2.6857700000000001E-3</v>
      </c>
    </row>
    <row r="251" spans="1:7" x14ac:dyDescent="0.25">
      <c r="A251" s="20">
        <v>248</v>
      </c>
      <c r="B251" t="str">
        <f>IF(ISERROR(INDEX('Miljövärden urval för publ'!$A$2:$AA$475,MATCH($A251,'Miljövärden urval för publ'!$R$2:$R$476,0),1)),"",INDEX('Miljövärden urval för publ'!$A$2:$AA$475,MATCH($A251,'Miljövärden urval för publ'!$R$2:$R$476,0),1))</f>
        <v>Statkraft Värme AB</v>
      </c>
      <c r="C251" t="str">
        <f>IF(ISERROR(INDEX('Miljövärden urval för publ'!$A$2:$AA$475,MATCH($A251,'Miljövärden urval för publ'!$R$2:$R$476,0),2)),"",INDEX('Miljövärden urval för publ'!$A$2:$AA$475,MATCH($A251,'Miljövärden urval för publ'!$R$2:$R$476,0),2))</f>
        <v>Åmål</v>
      </c>
      <c r="D251">
        <f>IF(ISERROR(VLOOKUP($C251,'Miljövärden urval för publ'!$B$2:$H$490,MATCH(D$4,'Miljövärden urval för publ'!$B$2:$H$2,0),FALSE)),"",VLOOKUP($C251,'Miljövärden urval för publ'!$B$2:$H$490,MATCH(D$4,'Miljövärden urval för publ'!$B$2:$H$2,0),FALSE))</f>
        <v>8.6890300000000004E-2</v>
      </c>
      <c r="E251">
        <f>IF(ISERROR(VLOOKUP($C251,'Miljövärden urval för publ'!$B$2:$H$490,MATCH(E$4,'Miljövärden urval för publ'!$B$2:$H$2,0),FALSE)),"",VLOOKUP($C251,'Miljövärden urval för publ'!$B$2:$H$490,MATCH(E$4,'Miljövärden urval för publ'!$B$2:$H$2,0),FALSE))</f>
        <v>17.127800000000001</v>
      </c>
      <c r="F251">
        <f>IF(ISERROR(VLOOKUP($C251,'Miljövärden urval för publ'!$B$2:$H$490,MATCH(F$4,'Miljövärden urval för publ'!$B$2:$H$2,0),FALSE)),"",VLOOKUP($C251,'Miljövärden urval för publ'!$B$2:$H$490,MATCH(F$4,'Miljövärden urval för publ'!$B$2:$H$2,0),FALSE))</f>
        <v>8.4172700000000003</v>
      </c>
      <c r="G251">
        <f>IF(ISERROR(VLOOKUP($C251,'Miljövärden urval för publ'!$B$2:$H$490,MATCH(G$4,'Miljövärden urval för publ'!$B$2:$H$2,0),FALSE)),"",VLOOKUP($C251,'Miljövärden urval för publ'!$B$2:$H$490,MATCH(G$4,'Miljövärden urval för publ'!$B$2:$H$2,0),FALSE))</f>
        <v>1.9034800000000001E-2</v>
      </c>
    </row>
    <row r="252" spans="1:7" x14ac:dyDescent="0.25">
      <c r="A252" s="20">
        <v>249</v>
      </c>
      <c r="B252" t="str">
        <f>IF(ISERROR(INDEX('Miljövärden urval för publ'!$A$2:$AA$475,MATCH($A252,'Miljövärden urval för publ'!$R$2:$R$476,0),1)),"",INDEX('Miljövärden urval för publ'!$A$2:$AA$475,MATCH($A252,'Miljövärden urval för publ'!$R$2:$R$476,0),1))</f>
        <v>Stenungsunds Energi &amp; Miljö AB</v>
      </c>
      <c r="C252" t="str">
        <f>IF(ISERROR(INDEX('Miljövärden urval för publ'!$A$2:$AA$475,MATCH($A252,'Miljövärden urval för publ'!$R$2:$R$476,0),2)),"",INDEX('Miljövärden urval för publ'!$A$2:$AA$475,MATCH($A252,'Miljövärden urval för publ'!$R$2:$R$476,0),2))</f>
        <v>Stenungsund</v>
      </c>
      <c r="D252">
        <f>IF(ISERROR(VLOOKUP($C252,'Miljövärden urval för publ'!$B$2:$H$490,MATCH(D$4,'Miljövärden urval för publ'!$B$2:$H$2,0),FALSE)),"",VLOOKUP($C252,'Miljövärden urval för publ'!$B$2:$H$490,MATCH(D$4,'Miljövärden urval för publ'!$B$2:$H$2,0),FALSE))</f>
        <v>7.2477899999999998E-2</v>
      </c>
      <c r="E252">
        <f>IF(ISERROR(VLOOKUP($C252,'Miljövärden urval för publ'!$B$2:$H$490,MATCH(E$4,'Miljövärden urval för publ'!$B$2:$H$2,0),FALSE)),"",VLOOKUP($C252,'Miljövärden urval för publ'!$B$2:$H$490,MATCH(E$4,'Miljövärden urval för publ'!$B$2:$H$2,0),FALSE))</f>
        <v>10.851000000000001</v>
      </c>
      <c r="F252">
        <f>IF(ISERROR(VLOOKUP($C252,'Miljövärden urval för publ'!$B$2:$H$490,MATCH(F$4,'Miljövärden urval för publ'!$B$2:$H$2,0),FALSE)),"",VLOOKUP($C252,'Miljövärden urval för publ'!$B$2:$H$490,MATCH(F$4,'Miljövärden urval för publ'!$B$2:$H$2,0),FALSE))</f>
        <v>2.0891799999999998</v>
      </c>
      <c r="G252">
        <f>IF(ISERROR(VLOOKUP($C252,'Miljövärden urval för publ'!$B$2:$H$490,MATCH(G$4,'Miljövärden urval för publ'!$B$2:$H$2,0),FALSE)),"",VLOOKUP($C252,'Miljövärden urval för publ'!$B$2:$H$490,MATCH(G$4,'Miljövärden urval för publ'!$B$2:$H$2,0),FALSE))</f>
        <v>4.1832500000000002E-2</v>
      </c>
    </row>
    <row r="253" spans="1:7" x14ac:dyDescent="0.25">
      <c r="A253" s="20">
        <v>250</v>
      </c>
      <c r="B253" t="str">
        <f>IF(ISERROR(INDEX('Miljövärden urval för publ'!$A$2:$AA$475,MATCH($A253,'Miljövärden urval för publ'!$R$2:$R$476,0),1)),"",INDEX('Miljövärden urval för publ'!$A$2:$AA$475,MATCH($A253,'Miljövärden urval för publ'!$R$2:$R$476,0),1))</f>
        <v>Stenungsunds Energi &amp; Miljö AB</v>
      </c>
      <c r="C253" t="str">
        <f>IF(ISERROR(INDEX('Miljövärden urval för publ'!$A$2:$AA$475,MATCH($A253,'Miljövärden urval för publ'!$R$2:$R$476,0),2)),"",INDEX('Miljövärden urval för publ'!$A$2:$AA$475,MATCH($A253,'Miljövärden urval för publ'!$R$2:$R$476,0),2))</f>
        <v>Stora Höga</v>
      </c>
      <c r="D253">
        <f>IF(ISERROR(VLOOKUP($C253,'Miljövärden urval för publ'!$B$2:$H$490,MATCH(D$4,'Miljövärden urval för publ'!$B$2:$H$2,0),FALSE)),"",VLOOKUP($C253,'Miljövärden urval för publ'!$B$2:$H$490,MATCH(D$4,'Miljövärden urval för publ'!$B$2:$H$2,0),FALSE))</f>
        <v>0.30046299999999998</v>
      </c>
      <c r="E253">
        <f>IF(ISERROR(VLOOKUP($C253,'Miljövärden urval för publ'!$B$2:$H$490,MATCH(E$4,'Miljövärden urval för publ'!$B$2:$H$2,0),FALSE)),"",VLOOKUP($C253,'Miljövärden urval för publ'!$B$2:$H$490,MATCH(E$4,'Miljövärden urval för publ'!$B$2:$H$2,0),FALSE))</f>
        <v>42.119599999999998</v>
      </c>
      <c r="F253">
        <f>IF(ISERROR(VLOOKUP($C253,'Miljövärden urval för publ'!$B$2:$H$490,MATCH(F$4,'Miljövärden urval för publ'!$B$2:$H$2,0),FALSE)),"",VLOOKUP($C253,'Miljövärden urval för publ'!$B$2:$H$490,MATCH(F$4,'Miljövärden urval för publ'!$B$2:$H$2,0),FALSE))</f>
        <v>13.477600000000001</v>
      </c>
      <c r="G253">
        <f>IF(ISERROR(VLOOKUP($C253,'Miljövärden urval för publ'!$B$2:$H$490,MATCH(G$4,'Miljövärden urval för publ'!$B$2:$H$2,0),FALSE)),"",VLOOKUP($C253,'Miljövärden urval för publ'!$B$2:$H$490,MATCH(G$4,'Miljövärden urval för publ'!$B$2:$H$2,0),FALSE))</f>
        <v>0.13879</v>
      </c>
    </row>
    <row r="254" spans="1:7" x14ac:dyDescent="0.25">
      <c r="A254" s="20">
        <v>251</v>
      </c>
      <c r="B254" t="str">
        <f>IF(ISERROR(INDEX('Miljövärden urval för publ'!$A$2:$AA$475,MATCH($A254,'Miljövärden urval för publ'!$R$2:$R$476,0),1)),"",INDEX('Miljövärden urval för publ'!$A$2:$AA$475,MATCH($A254,'Miljövärden urval för publ'!$R$2:$R$476,0),1))</f>
        <v>Strängnäs Energi AB, SEVAB</v>
      </c>
      <c r="C254" t="str">
        <f>IF(ISERROR(INDEX('Miljövärden urval för publ'!$A$2:$AA$475,MATCH($A254,'Miljövärden urval för publ'!$R$2:$R$476,0),2)),"",INDEX('Miljövärden urval för publ'!$A$2:$AA$475,MATCH($A254,'Miljövärden urval för publ'!$R$2:$R$476,0),2))</f>
        <v>Strängnäs</v>
      </c>
      <c r="D254">
        <f>IF(ISERROR(VLOOKUP($C254,'Miljövärden urval för publ'!$B$2:$H$490,MATCH(D$4,'Miljövärden urval för publ'!$B$2:$H$2,0),FALSE)),"",VLOOKUP($C254,'Miljövärden urval för publ'!$B$2:$H$490,MATCH(D$4,'Miljövärden urval för publ'!$B$2:$H$2,0),FALSE))</f>
        <v>0.167791</v>
      </c>
      <c r="E254">
        <f>IF(ISERROR(VLOOKUP($C254,'Miljövärden urval för publ'!$B$2:$H$490,MATCH(E$4,'Miljövärden urval för publ'!$B$2:$H$2,0),FALSE)),"",VLOOKUP($C254,'Miljövärden urval för publ'!$B$2:$H$490,MATCH(E$4,'Miljövärden urval för publ'!$B$2:$H$2,0),FALSE))</f>
        <v>27.1252</v>
      </c>
      <c r="F254">
        <f>IF(ISERROR(VLOOKUP($C254,'Miljövärden urval för publ'!$B$2:$H$490,MATCH(F$4,'Miljövärden urval för publ'!$B$2:$H$2,0),FALSE)),"",VLOOKUP($C254,'Miljövärden urval för publ'!$B$2:$H$490,MATCH(F$4,'Miljövärden urval för publ'!$B$2:$H$2,0),FALSE))</f>
        <v>5.53965</v>
      </c>
      <c r="G254">
        <f>IF(ISERROR(VLOOKUP($C254,'Miljövärden urval för publ'!$B$2:$H$490,MATCH(G$4,'Miljövärden urval för publ'!$B$2:$H$2,0),FALSE)),"",VLOOKUP($C254,'Miljövärden urval för publ'!$B$2:$H$490,MATCH(G$4,'Miljövärden urval för publ'!$B$2:$H$2,0),FALSE))</f>
        <v>2.2198599999999999E-2</v>
      </c>
    </row>
    <row r="255" spans="1:7" x14ac:dyDescent="0.25">
      <c r="A255" s="20">
        <v>252</v>
      </c>
      <c r="B255" t="str">
        <f>IF(ISERROR(INDEX('Miljövärden urval för publ'!$A$2:$AA$475,MATCH($A255,'Miljövärden urval för publ'!$R$2:$R$476,0),1)),"",INDEX('Miljövärden urval för publ'!$A$2:$AA$475,MATCH($A255,'Miljövärden urval för publ'!$R$2:$R$476,0),1))</f>
        <v>Sundsvall Energi AB</v>
      </c>
      <c r="C255" t="str">
        <f>IF(ISERROR(INDEX('Miljövärden urval för publ'!$A$2:$AA$475,MATCH($A255,'Miljövärden urval för publ'!$R$2:$R$476,0),2)),"",INDEX('Miljövärden urval för publ'!$A$2:$AA$475,MATCH($A255,'Miljövärden urval för publ'!$R$2:$R$476,0),2))</f>
        <v>Kvissleby</v>
      </c>
      <c r="D255">
        <f>IF(ISERROR(VLOOKUP($C255,'Miljövärden urval för publ'!$B$2:$H$490,MATCH(D$4,'Miljövärden urval för publ'!$B$2:$H$2,0),FALSE)),"",VLOOKUP($C255,'Miljövärden urval för publ'!$B$2:$H$490,MATCH(D$4,'Miljövärden urval för publ'!$B$2:$H$2,0),FALSE))</f>
        <v>0.23319300000000001</v>
      </c>
      <c r="E255">
        <f>IF(ISERROR(VLOOKUP($C255,'Miljövärden urval för publ'!$B$2:$H$490,MATCH(E$4,'Miljövärden urval för publ'!$B$2:$H$2,0),FALSE)),"",VLOOKUP($C255,'Miljövärden urval för publ'!$B$2:$H$490,MATCH(E$4,'Miljövärden urval för publ'!$B$2:$H$2,0),FALSE))</f>
        <v>52.523800000000001</v>
      </c>
      <c r="F255">
        <f>IF(ISERROR(VLOOKUP($C255,'Miljövärden urval för publ'!$B$2:$H$490,MATCH(F$4,'Miljövärden urval för publ'!$B$2:$H$2,0),FALSE)),"",VLOOKUP($C255,'Miljövärden urval för publ'!$B$2:$H$490,MATCH(F$4,'Miljövärden urval för publ'!$B$2:$H$2,0),FALSE))</f>
        <v>10.666</v>
      </c>
      <c r="G255">
        <f>IF(ISERROR(VLOOKUP($C255,'Miljövärden urval för publ'!$B$2:$H$490,MATCH(G$4,'Miljövärden urval för publ'!$B$2:$H$2,0),FALSE)),"",VLOOKUP($C255,'Miljövärden urval för publ'!$B$2:$H$490,MATCH(G$4,'Miljövärden urval för publ'!$B$2:$H$2,0),FALSE))</f>
        <v>0.10843800000000001</v>
      </c>
    </row>
    <row r="256" spans="1:7" x14ac:dyDescent="0.25">
      <c r="A256" s="20">
        <v>253</v>
      </c>
      <c r="B256" t="str">
        <f>IF(ISERROR(INDEX('Miljövärden urval för publ'!$A$2:$AA$475,MATCH($A256,'Miljövärden urval för publ'!$R$2:$R$476,0),1)),"",INDEX('Miljövärden urval för publ'!$A$2:$AA$475,MATCH($A256,'Miljövärden urval för publ'!$R$2:$R$476,0),1))</f>
        <v>Sundsvall Energi AB</v>
      </c>
      <c r="C256" t="str">
        <f>IF(ISERROR(INDEX('Miljövärden urval för publ'!$A$2:$AA$475,MATCH($A256,'Miljövärden urval för publ'!$R$2:$R$476,0),2)),"",INDEX('Miljövärden urval för publ'!$A$2:$AA$475,MATCH($A256,'Miljövärden urval för publ'!$R$2:$R$476,0),2))</f>
        <v>Matfors</v>
      </c>
      <c r="D256">
        <f>IF(ISERROR(VLOOKUP($C256,'Miljövärden urval för publ'!$B$2:$H$490,MATCH(D$4,'Miljövärden urval för publ'!$B$2:$H$2,0),FALSE)),"",VLOOKUP($C256,'Miljövärden urval för publ'!$B$2:$H$490,MATCH(D$4,'Miljövärden urval för publ'!$B$2:$H$2,0),FALSE))</f>
        <v>0.13785</v>
      </c>
      <c r="E256">
        <f>IF(ISERROR(VLOOKUP($C256,'Miljövärden urval för publ'!$B$2:$H$490,MATCH(E$4,'Miljövärden urval för publ'!$B$2:$H$2,0),FALSE)),"",VLOOKUP($C256,'Miljövärden urval för publ'!$B$2:$H$490,MATCH(E$4,'Miljövärden urval för publ'!$B$2:$H$2,0),FALSE))</f>
        <v>21.613700000000001</v>
      </c>
      <c r="F256">
        <f>IF(ISERROR(VLOOKUP($C256,'Miljövärden urval för publ'!$B$2:$H$490,MATCH(F$4,'Miljövärden urval för publ'!$B$2:$H$2,0),FALSE)),"",VLOOKUP($C256,'Miljövärden urval för publ'!$B$2:$H$490,MATCH(F$4,'Miljövärden urval för publ'!$B$2:$H$2,0),FALSE))</f>
        <v>8.9089600000000004</v>
      </c>
      <c r="G256">
        <f>IF(ISERROR(VLOOKUP($C256,'Miljövärden urval för publ'!$B$2:$H$490,MATCH(G$4,'Miljövärden urval för publ'!$B$2:$H$2,0),FALSE)),"",VLOOKUP($C256,'Miljövärden urval för publ'!$B$2:$H$490,MATCH(G$4,'Miljövärden urval för publ'!$B$2:$H$2,0),FALSE))</f>
        <v>2.4136000000000001E-2</v>
      </c>
    </row>
    <row r="257" spans="1:7" x14ac:dyDescent="0.25">
      <c r="A257" s="20">
        <v>254</v>
      </c>
      <c r="B257" t="str">
        <f>IF(ISERROR(INDEX('Miljövärden urval för publ'!$A$2:$AA$475,MATCH($A257,'Miljövärden urval för publ'!$R$2:$R$476,0),1)),"",INDEX('Miljövärden urval för publ'!$A$2:$AA$475,MATCH($A257,'Miljövärden urval för publ'!$R$2:$R$476,0),1))</f>
        <v>Sundsvall Energi AB</v>
      </c>
      <c r="C257" t="str">
        <f>IF(ISERROR(INDEX('Miljövärden urval för publ'!$A$2:$AA$475,MATCH($A257,'Miljövärden urval för publ'!$R$2:$R$476,0),2)),"",INDEX('Miljövärden urval för publ'!$A$2:$AA$475,MATCH($A257,'Miljövärden urval för publ'!$R$2:$R$476,0),2))</f>
        <v>Sundsvall</v>
      </c>
      <c r="D257">
        <f>IF(ISERROR(VLOOKUP($C257,'Miljövärden urval för publ'!$B$2:$H$490,MATCH(D$4,'Miljövärden urval för publ'!$B$2:$H$2,0),FALSE)),"",VLOOKUP($C257,'Miljövärden urval för publ'!$B$2:$H$490,MATCH(D$4,'Miljövärden urval för publ'!$B$2:$H$2,0),FALSE))</f>
        <v>0.122749</v>
      </c>
      <c r="E257">
        <f>IF(ISERROR(VLOOKUP($C257,'Miljövärden urval för publ'!$B$2:$H$490,MATCH(E$4,'Miljövärden urval för publ'!$B$2:$H$2,0),FALSE)),"",VLOOKUP($C257,'Miljövärden urval för publ'!$B$2:$H$490,MATCH(E$4,'Miljövärden urval för publ'!$B$2:$H$2,0),FALSE))</f>
        <v>69.531400000000005</v>
      </c>
      <c r="F257">
        <f>IF(ISERROR(VLOOKUP($C257,'Miljövärden urval för publ'!$B$2:$H$490,MATCH(F$4,'Miljövärden urval för publ'!$B$2:$H$2,0),FALSE)),"",VLOOKUP($C257,'Miljövärden urval för publ'!$B$2:$H$490,MATCH(F$4,'Miljövärden urval för publ'!$B$2:$H$2,0),FALSE))</f>
        <v>3.6559499999999998</v>
      </c>
      <c r="G257">
        <f>IF(ISERROR(VLOOKUP($C257,'Miljövärden urval för publ'!$B$2:$H$490,MATCH(G$4,'Miljövärden urval för publ'!$B$2:$H$2,0),FALSE)),"",VLOOKUP($C257,'Miljövärden urval för publ'!$B$2:$H$490,MATCH(G$4,'Miljövärden urval för publ'!$B$2:$H$2,0),FALSE))</f>
        <v>1.5335700000000001E-2</v>
      </c>
    </row>
    <row r="258" spans="1:7" x14ac:dyDescent="0.25">
      <c r="A258" s="20">
        <v>255</v>
      </c>
      <c r="B258" t="str">
        <f>IF(ISERROR(INDEX('Miljövärden urval för publ'!$A$2:$AA$475,MATCH($A258,'Miljövärden urval för publ'!$R$2:$R$476,0),1)),"",INDEX('Miljövärden urval för publ'!$A$2:$AA$475,MATCH($A258,'Miljövärden urval för publ'!$R$2:$R$476,0),1))</f>
        <v>Sundsvall Energi AB</v>
      </c>
      <c r="C258" t="str">
        <f>IF(ISERROR(INDEX('Miljövärden urval för publ'!$A$2:$AA$475,MATCH($A258,'Miljövärden urval för publ'!$R$2:$R$476,0),2)),"",INDEX('Miljövärden urval för publ'!$A$2:$AA$475,MATCH($A258,'Miljövärden urval för publ'!$R$2:$R$476,0),2))</f>
        <v>Tunadal</v>
      </c>
      <c r="D258">
        <f>IF(ISERROR(VLOOKUP($C258,'Miljövärden urval för publ'!$B$2:$H$490,MATCH(D$4,'Miljövärden urval för publ'!$B$2:$H$2,0),FALSE)),"",VLOOKUP($C258,'Miljövärden urval för publ'!$B$2:$H$490,MATCH(D$4,'Miljövärden urval för publ'!$B$2:$H$2,0),FALSE))</f>
        <v>1.02468</v>
      </c>
      <c r="E258">
        <f>IF(ISERROR(VLOOKUP($C258,'Miljövärden urval för publ'!$B$2:$H$490,MATCH(E$4,'Miljövärden urval för publ'!$B$2:$H$2,0),FALSE)),"",VLOOKUP($C258,'Miljövärden urval för publ'!$B$2:$H$490,MATCH(E$4,'Miljövärden urval för publ'!$B$2:$H$2,0),FALSE))</f>
        <v>217.16300000000001</v>
      </c>
      <c r="F258">
        <f>IF(ISERROR(VLOOKUP($C258,'Miljövärden urval för publ'!$B$2:$H$490,MATCH(F$4,'Miljövärden urval för publ'!$B$2:$H$2,0),FALSE)),"",VLOOKUP($C258,'Miljövärden urval för publ'!$B$2:$H$490,MATCH(F$4,'Miljövärden urval för publ'!$B$2:$H$2,0),FALSE))</f>
        <v>2.95919</v>
      </c>
      <c r="G258">
        <f>IF(ISERROR(VLOOKUP($C258,'Miljövärden urval för publ'!$B$2:$H$490,MATCH(G$4,'Miljövärden urval för publ'!$B$2:$H$2,0),FALSE)),"",VLOOKUP($C258,'Miljövärden urval för publ'!$B$2:$H$490,MATCH(G$4,'Miljövärden urval för publ'!$B$2:$H$2,0),FALSE))</f>
        <v>0.147123</v>
      </c>
    </row>
    <row r="259" spans="1:7" x14ac:dyDescent="0.25">
      <c r="A259" s="20">
        <v>256</v>
      </c>
      <c r="B259" t="str">
        <f>IF(ISERROR(INDEX('Miljövärden urval för publ'!$A$2:$AA$475,MATCH($A259,'Miljövärden urval för publ'!$R$2:$R$476,0),1)),"",INDEX('Miljövärden urval för publ'!$A$2:$AA$475,MATCH($A259,'Miljövärden urval för publ'!$R$2:$R$476,0),1))</f>
        <v>Sundsvall Energi AB</v>
      </c>
      <c r="C259" t="str">
        <f>IF(ISERROR(INDEX('Miljövärden urval för publ'!$A$2:$AA$475,MATCH($A259,'Miljövärden urval för publ'!$R$2:$R$476,0),2)),"",INDEX('Miljövärden urval för publ'!$A$2:$AA$475,MATCH($A259,'Miljövärden urval för publ'!$R$2:$R$476,0),2))</f>
        <v>Övriga nät Sundsvall energi</v>
      </c>
      <c r="D259">
        <f>IF(ISERROR(VLOOKUP($C259,'Miljövärden urval för publ'!$B$2:$H$490,MATCH(D$4,'Miljövärden urval för publ'!$B$2:$H$2,0),FALSE)),"",VLOOKUP($C259,'Miljövärden urval för publ'!$B$2:$H$490,MATCH(D$4,'Miljövärden urval för publ'!$B$2:$H$2,0),FALSE))</f>
        <v>0.176784</v>
      </c>
      <c r="E259">
        <f>IF(ISERROR(VLOOKUP($C259,'Miljövärden urval för publ'!$B$2:$H$490,MATCH(E$4,'Miljövärden urval för publ'!$B$2:$H$2,0),FALSE)),"",VLOOKUP($C259,'Miljövärden urval för publ'!$B$2:$H$490,MATCH(E$4,'Miljövärden urval för publ'!$B$2:$H$2,0),FALSE))</f>
        <v>15.6776</v>
      </c>
      <c r="F259">
        <f>IF(ISERROR(VLOOKUP($C259,'Miljövärden urval för publ'!$B$2:$H$490,MATCH(F$4,'Miljövärden urval för publ'!$B$2:$H$2,0),FALSE)),"",VLOOKUP($C259,'Miljövärden urval för publ'!$B$2:$H$490,MATCH(F$4,'Miljövärden urval för publ'!$B$2:$H$2,0),FALSE))</f>
        <v>15.6877</v>
      </c>
      <c r="G259">
        <f>IF(ISERROR(VLOOKUP($C259,'Miljövärden urval för publ'!$B$2:$H$490,MATCH(G$4,'Miljövärden urval för publ'!$B$2:$H$2,0),FALSE)),"",VLOOKUP($C259,'Miljövärden urval för publ'!$B$2:$H$490,MATCH(G$4,'Miljövärden urval för publ'!$B$2:$H$2,0),FALSE))</f>
        <v>2.7728699999999998E-2</v>
      </c>
    </row>
    <row r="260" spans="1:7" x14ac:dyDescent="0.25">
      <c r="A260" s="20">
        <v>257</v>
      </c>
      <c r="B260" t="str">
        <f>IF(ISERROR(INDEX('Miljövärden urval för publ'!$A$2:$AA$475,MATCH($A260,'Miljövärden urval för publ'!$R$2:$R$476,0),1)),"",INDEX('Miljövärden urval för publ'!$A$2:$AA$475,MATCH($A260,'Miljövärden urval för publ'!$R$2:$R$476,0),1))</f>
        <v>Sävsjö Energi AB</v>
      </c>
      <c r="C260" t="str">
        <f>IF(ISERROR(INDEX('Miljövärden urval för publ'!$A$2:$AA$475,MATCH($A260,'Miljövärden urval för publ'!$R$2:$R$476,0),2)),"",INDEX('Miljövärden urval för publ'!$A$2:$AA$475,MATCH($A260,'Miljövärden urval för publ'!$R$2:$R$476,0),2))</f>
        <v>Rörvik</v>
      </c>
      <c r="D260">
        <f>IF(ISERROR(VLOOKUP($C260,'Miljövärden urval för publ'!$B$2:$H$490,MATCH(D$4,'Miljövärden urval för publ'!$B$2:$H$2,0),FALSE)),"",VLOOKUP($C260,'Miljövärden urval för publ'!$B$2:$H$490,MATCH(D$4,'Miljövärden urval för publ'!$B$2:$H$2,0),FALSE))</f>
        <v>0.115782</v>
      </c>
      <c r="E260">
        <f>IF(ISERROR(VLOOKUP($C260,'Miljövärden urval för publ'!$B$2:$H$490,MATCH(E$4,'Miljövärden urval för publ'!$B$2:$H$2,0),FALSE)),"",VLOOKUP($C260,'Miljövärden urval för publ'!$B$2:$H$490,MATCH(E$4,'Miljövärden urval för publ'!$B$2:$H$2,0),FALSE))</f>
        <v>23.589500000000001</v>
      </c>
      <c r="F260">
        <f>IF(ISERROR(VLOOKUP($C260,'Miljövärden urval för publ'!$B$2:$H$490,MATCH(F$4,'Miljövärden urval för publ'!$B$2:$H$2,0),FALSE)),"",VLOOKUP($C260,'Miljövärden urval för publ'!$B$2:$H$490,MATCH(F$4,'Miljövärden urval för publ'!$B$2:$H$2,0),FALSE))</f>
        <v>10.237399999999999</v>
      </c>
      <c r="G260">
        <f>IF(ISERROR(VLOOKUP($C260,'Miljövärden urval för publ'!$B$2:$H$490,MATCH(G$4,'Miljövärden urval för publ'!$B$2:$H$2,0),FALSE)),"",VLOOKUP($C260,'Miljövärden urval för publ'!$B$2:$H$490,MATCH(G$4,'Miljövärden urval för publ'!$B$2:$H$2,0),FALSE))</f>
        <v>8.3477099999999995E-3</v>
      </c>
    </row>
    <row r="261" spans="1:7" x14ac:dyDescent="0.25">
      <c r="A261" s="20">
        <v>258</v>
      </c>
      <c r="B261" t="str">
        <f>IF(ISERROR(INDEX('Miljövärden urval för publ'!$A$2:$AA$475,MATCH($A261,'Miljövärden urval för publ'!$R$2:$R$476,0),1)),"",INDEX('Miljövärden urval för publ'!$A$2:$AA$475,MATCH($A261,'Miljövärden urval för publ'!$R$2:$R$476,0),1))</f>
        <v>Sävsjö Energi AB</v>
      </c>
      <c r="C261" t="str">
        <f>IF(ISERROR(INDEX('Miljövärden urval för publ'!$A$2:$AA$475,MATCH($A261,'Miljövärden urval för publ'!$R$2:$R$476,0),2)),"",INDEX('Miljövärden urval för publ'!$A$2:$AA$475,MATCH($A261,'Miljövärden urval för publ'!$R$2:$R$476,0),2))</f>
        <v>Sävsjö</v>
      </c>
      <c r="D261">
        <f>IF(ISERROR(VLOOKUP($C261,'Miljövärden urval för publ'!$B$2:$H$490,MATCH(D$4,'Miljövärden urval för publ'!$B$2:$H$2,0),FALSE)),"",VLOOKUP($C261,'Miljövärden urval för publ'!$B$2:$H$490,MATCH(D$4,'Miljövärden urval för publ'!$B$2:$H$2,0),FALSE))</f>
        <v>0.16834499999999999</v>
      </c>
      <c r="E261">
        <f>IF(ISERROR(VLOOKUP($C261,'Miljövärden urval för publ'!$B$2:$H$490,MATCH(E$4,'Miljövärden urval för publ'!$B$2:$H$2,0),FALSE)),"",VLOOKUP($C261,'Miljövärden urval för publ'!$B$2:$H$490,MATCH(E$4,'Miljövärden urval för publ'!$B$2:$H$2,0),FALSE))</f>
        <v>25.823899999999998</v>
      </c>
      <c r="F261">
        <f>IF(ISERROR(VLOOKUP($C261,'Miljövärden urval för publ'!$B$2:$H$490,MATCH(F$4,'Miljövärden urval för publ'!$B$2:$H$2,0),FALSE)),"",VLOOKUP($C261,'Miljövärden urval för publ'!$B$2:$H$490,MATCH(F$4,'Miljövärden urval för publ'!$B$2:$H$2,0),FALSE))</f>
        <v>12.7651</v>
      </c>
      <c r="G261">
        <f>IF(ISERROR(VLOOKUP($C261,'Miljövärden urval för publ'!$B$2:$H$490,MATCH(G$4,'Miljövärden urval för publ'!$B$2:$H$2,0),FALSE)),"",VLOOKUP($C261,'Miljövärden urval för publ'!$B$2:$H$490,MATCH(G$4,'Miljövärden urval för publ'!$B$2:$H$2,0),FALSE))</f>
        <v>3.1930399999999998E-2</v>
      </c>
    </row>
    <row r="262" spans="1:7" x14ac:dyDescent="0.25">
      <c r="A262" s="20">
        <v>259</v>
      </c>
      <c r="B262" t="str">
        <f>IF(ISERROR(INDEX('Miljövärden urval för publ'!$A$2:$AA$475,MATCH($A262,'Miljövärden urval för publ'!$R$2:$R$476,0),1)),"",INDEX('Miljövärden urval för publ'!$A$2:$AA$475,MATCH($A262,'Miljövärden urval för publ'!$R$2:$R$476,0),1))</f>
        <v>Söderhamn Nära AB</v>
      </c>
      <c r="C262" t="str">
        <f>IF(ISERROR(INDEX('Miljövärden urval för publ'!$A$2:$AA$475,MATCH($A262,'Miljövärden urval för publ'!$R$2:$R$476,0),2)),"",INDEX('Miljövärden urval för publ'!$A$2:$AA$475,MATCH($A262,'Miljövärden urval för publ'!$R$2:$R$476,0),2))</f>
        <v>Ljusne</v>
      </c>
      <c r="D262">
        <f>IF(ISERROR(VLOOKUP($C262,'Miljövärden urval för publ'!$B$2:$H$490,MATCH(D$4,'Miljövärden urval för publ'!$B$2:$H$2,0),FALSE)),"",VLOOKUP($C262,'Miljövärden urval för publ'!$B$2:$H$490,MATCH(D$4,'Miljövärden urval för publ'!$B$2:$H$2,0),FALSE))</f>
        <v>0.20250000000000001</v>
      </c>
      <c r="E262">
        <f>IF(ISERROR(VLOOKUP($C262,'Miljövärden urval för publ'!$B$2:$H$490,MATCH(E$4,'Miljövärden urval för publ'!$B$2:$H$2,0),FALSE)),"",VLOOKUP($C262,'Miljövärden urval för publ'!$B$2:$H$490,MATCH(E$4,'Miljövärden urval för publ'!$B$2:$H$2,0),FALSE))</f>
        <v>48.906799999999997</v>
      </c>
      <c r="F262">
        <f>IF(ISERROR(VLOOKUP($C262,'Miljövärden urval för publ'!$B$2:$H$490,MATCH(F$4,'Miljövärden urval för publ'!$B$2:$H$2,0),FALSE)),"",VLOOKUP($C262,'Miljövärden urval för publ'!$B$2:$H$490,MATCH(F$4,'Miljövärden urval för publ'!$B$2:$H$2,0),FALSE))</f>
        <v>11.3621</v>
      </c>
      <c r="G262">
        <f>IF(ISERROR(VLOOKUP($C262,'Miljövärden urval för publ'!$B$2:$H$490,MATCH(G$4,'Miljövärden urval för publ'!$B$2:$H$2,0),FALSE)),"",VLOOKUP($C262,'Miljövärden urval för publ'!$B$2:$H$490,MATCH(G$4,'Miljövärden urval för publ'!$B$2:$H$2,0),FALSE))</f>
        <v>9.8543900000000004E-2</v>
      </c>
    </row>
    <row r="263" spans="1:7" x14ac:dyDescent="0.25">
      <c r="A263" s="20">
        <v>260</v>
      </c>
      <c r="B263" t="str">
        <f>IF(ISERROR(INDEX('Miljövärden urval för publ'!$A$2:$AA$475,MATCH($A263,'Miljövärden urval för publ'!$R$2:$R$476,0),1)),"",INDEX('Miljövärden urval för publ'!$A$2:$AA$475,MATCH($A263,'Miljövärden urval för publ'!$R$2:$R$476,0),1))</f>
        <v>Söderhamn Nära AB</v>
      </c>
      <c r="C263" t="str">
        <f>IF(ISERROR(INDEX('Miljövärden urval för publ'!$A$2:$AA$475,MATCH($A263,'Miljövärden urval för publ'!$R$2:$R$476,0),2)),"",INDEX('Miljövärden urval för publ'!$A$2:$AA$475,MATCH($A263,'Miljövärden urval för publ'!$R$2:$R$476,0),2))</f>
        <v>Mohed</v>
      </c>
      <c r="D263">
        <f>IF(ISERROR(VLOOKUP($C263,'Miljövärden urval för publ'!$B$2:$H$490,MATCH(D$4,'Miljövärden urval för publ'!$B$2:$H$2,0),FALSE)),"",VLOOKUP($C263,'Miljövärden urval för publ'!$B$2:$H$490,MATCH(D$4,'Miljövärden urval för publ'!$B$2:$H$2,0),FALSE))</f>
        <v>0.68646399999999996</v>
      </c>
      <c r="E263">
        <f>IF(ISERROR(VLOOKUP($C263,'Miljövärden urval för publ'!$B$2:$H$490,MATCH(E$4,'Miljövärden urval för publ'!$B$2:$H$2,0),FALSE)),"",VLOOKUP($C263,'Miljövärden urval för publ'!$B$2:$H$490,MATCH(E$4,'Miljövärden urval för publ'!$B$2:$H$2,0),FALSE))</f>
        <v>3.2989600000000001</v>
      </c>
      <c r="F263">
        <f>IF(ISERROR(VLOOKUP($C263,'Miljövärden urval för publ'!$B$2:$H$490,MATCH(F$4,'Miljövärden urval för publ'!$B$2:$H$2,0),FALSE)),"",VLOOKUP($C263,'Miljövärden urval för publ'!$B$2:$H$490,MATCH(F$4,'Miljövärden urval för publ'!$B$2:$H$2,0),FALSE))</f>
        <v>7.3815</v>
      </c>
      <c r="G263">
        <f>IF(ISERROR(VLOOKUP($C263,'Miljövärden urval för publ'!$B$2:$H$490,MATCH(G$4,'Miljövärden urval för publ'!$B$2:$H$2,0),FALSE)),"",VLOOKUP($C263,'Miljövärden urval för publ'!$B$2:$H$490,MATCH(G$4,'Miljövärden urval för publ'!$B$2:$H$2,0),FALSE))</f>
        <v>0</v>
      </c>
    </row>
    <row r="264" spans="1:7" x14ac:dyDescent="0.25">
      <c r="A264" s="20">
        <v>261</v>
      </c>
      <c r="B264" t="str">
        <f>IF(ISERROR(INDEX('Miljövärden urval för publ'!$A$2:$AA$475,MATCH($A264,'Miljövärden urval för publ'!$R$2:$R$476,0),1)),"",INDEX('Miljövärden urval för publ'!$A$2:$AA$475,MATCH($A264,'Miljövärden urval för publ'!$R$2:$R$476,0),1))</f>
        <v>Söderhamn Nära AB</v>
      </c>
      <c r="C264" t="str">
        <f>IF(ISERROR(INDEX('Miljövärden urval för publ'!$A$2:$AA$475,MATCH($A264,'Miljövärden urval för publ'!$R$2:$R$476,0),2)),"",INDEX('Miljövärden urval för publ'!$A$2:$AA$475,MATCH($A264,'Miljövärden urval för publ'!$R$2:$R$476,0),2))</f>
        <v>Sandarne</v>
      </c>
      <c r="D264">
        <f>IF(ISERROR(VLOOKUP($C264,'Miljövärden urval för publ'!$B$2:$H$490,MATCH(D$4,'Miljövärden urval för publ'!$B$2:$H$2,0),FALSE)),"",VLOOKUP($C264,'Miljövärden urval för publ'!$B$2:$H$490,MATCH(D$4,'Miljövärden urval för publ'!$B$2:$H$2,0),FALSE))</f>
        <v>0.453376</v>
      </c>
      <c r="E264">
        <f>IF(ISERROR(VLOOKUP($C264,'Miljövärden urval för publ'!$B$2:$H$490,MATCH(E$4,'Miljövärden urval för publ'!$B$2:$H$2,0),FALSE)),"",VLOOKUP($C264,'Miljövärden urval för publ'!$B$2:$H$490,MATCH(E$4,'Miljövärden urval för publ'!$B$2:$H$2,0),FALSE))</f>
        <v>85.731899999999996</v>
      </c>
      <c r="F264">
        <f>IF(ISERROR(VLOOKUP($C264,'Miljövärden urval för publ'!$B$2:$H$490,MATCH(F$4,'Miljövärden urval för publ'!$B$2:$H$2,0),FALSE)),"",VLOOKUP($C264,'Miljövärden urval för publ'!$B$2:$H$490,MATCH(F$4,'Miljövärden urval för publ'!$B$2:$H$2,0),FALSE))</f>
        <v>18.245799999999999</v>
      </c>
      <c r="G264">
        <f>IF(ISERROR(VLOOKUP($C264,'Miljövärden urval för publ'!$B$2:$H$490,MATCH(G$4,'Miljövärden urval för publ'!$B$2:$H$2,0),FALSE)),"",VLOOKUP($C264,'Miljövärden urval för publ'!$B$2:$H$490,MATCH(G$4,'Miljövärden urval för publ'!$B$2:$H$2,0),FALSE))</f>
        <v>0.24182300000000001</v>
      </c>
    </row>
    <row r="265" spans="1:7" x14ac:dyDescent="0.25">
      <c r="A265" s="20">
        <v>262</v>
      </c>
      <c r="B265" t="str">
        <f>IF(ISERROR(INDEX('Miljövärden urval för publ'!$A$2:$AA$475,MATCH($A265,'Miljövärden urval för publ'!$R$2:$R$476,0),1)),"",INDEX('Miljövärden urval för publ'!$A$2:$AA$475,MATCH($A265,'Miljövärden urval för publ'!$R$2:$R$476,0),1))</f>
        <v>Söderhamn Nära AB</v>
      </c>
      <c r="C265" t="str">
        <f>IF(ISERROR(INDEX('Miljövärden urval för publ'!$A$2:$AA$475,MATCH($A265,'Miljövärden urval för publ'!$R$2:$R$476,0),2)),"",INDEX('Miljövärden urval för publ'!$A$2:$AA$475,MATCH($A265,'Miljövärden urval för publ'!$R$2:$R$476,0),2))</f>
        <v>Söderhamn</v>
      </c>
      <c r="D265">
        <f>IF(ISERROR(VLOOKUP($C265,'Miljövärden urval för publ'!$B$2:$H$490,MATCH(D$4,'Miljövärden urval för publ'!$B$2:$H$2,0),FALSE)),"",VLOOKUP($C265,'Miljövärden urval för publ'!$B$2:$H$490,MATCH(D$4,'Miljövärden urval för publ'!$B$2:$H$2,0),FALSE))</f>
        <v>0.13469900000000001</v>
      </c>
      <c r="E265">
        <f>IF(ISERROR(VLOOKUP($C265,'Miljövärden urval för publ'!$B$2:$H$490,MATCH(E$4,'Miljövärden urval för publ'!$B$2:$H$2,0),FALSE)),"",VLOOKUP($C265,'Miljövärden urval för publ'!$B$2:$H$490,MATCH(E$4,'Miljövärden urval för publ'!$B$2:$H$2,0),FALSE))</f>
        <v>8.7900299999999998</v>
      </c>
      <c r="F265">
        <f>IF(ISERROR(VLOOKUP($C265,'Miljövärden urval för publ'!$B$2:$H$490,MATCH(F$4,'Miljövärden urval för publ'!$B$2:$H$2,0),FALSE)),"",VLOOKUP($C265,'Miljövärden urval för publ'!$B$2:$H$490,MATCH(F$4,'Miljövärden urval för publ'!$B$2:$H$2,0),FALSE))</f>
        <v>7.5513700000000004</v>
      </c>
      <c r="G265">
        <f>IF(ISERROR(VLOOKUP($C265,'Miljövärden urval för publ'!$B$2:$H$490,MATCH(G$4,'Miljövärden urval för publ'!$B$2:$H$2,0),FALSE)),"",VLOOKUP($C265,'Miljövärden urval för publ'!$B$2:$H$490,MATCH(G$4,'Miljövärden urval för publ'!$B$2:$H$2,0),FALSE))</f>
        <v>2.9499800000000001E-3</v>
      </c>
    </row>
    <row r="266" spans="1:7" x14ac:dyDescent="0.25">
      <c r="A266" s="20">
        <v>263</v>
      </c>
      <c r="B266" t="str">
        <f>IF(ISERROR(INDEX('Miljövärden urval för publ'!$A$2:$AA$475,MATCH($A266,'Miljövärden urval för publ'!$R$2:$R$476,0),1)),"",INDEX('Miljövärden urval för publ'!$A$2:$AA$475,MATCH($A266,'Miljövärden urval för publ'!$R$2:$R$476,0),1))</f>
        <v>Södertörns Fjärrvärme AB</v>
      </c>
      <c r="C266" t="str">
        <f>IF(ISERROR(INDEX('Miljövärden urval för publ'!$A$2:$AA$475,MATCH($A266,'Miljövärden urval för publ'!$R$2:$R$476,0),2)),"",INDEX('Miljövärden urval för publ'!$A$2:$AA$475,MATCH($A266,'Miljövärden urval för publ'!$R$2:$R$476,0),2))</f>
        <v>Södertörn Fjärrvärme Totalt</v>
      </c>
      <c r="D266">
        <f>IF(ISERROR(VLOOKUP($C266,'Miljövärden urval för publ'!$B$2:$H$490,MATCH(D$4,'Miljövärden urval för publ'!$B$2:$H$2,0),FALSE)),"",VLOOKUP($C266,'Miljövärden urval för publ'!$B$2:$H$490,MATCH(D$4,'Miljövärden urval för publ'!$B$2:$H$2,0),FALSE))</f>
        <v>7.4994099999999994E-2</v>
      </c>
      <c r="E266">
        <f>IF(ISERROR(VLOOKUP($C266,'Miljövärden urval för publ'!$B$2:$H$490,MATCH(E$4,'Miljövärden urval för publ'!$B$2:$H$2,0),FALSE)),"",VLOOKUP($C266,'Miljövärden urval för publ'!$B$2:$H$490,MATCH(E$4,'Miljövärden urval för publ'!$B$2:$H$2,0),FALSE))</f>
        <v>37.203299999999999</v>
      </c>
      <c r="F266">
        <f>IF(ISERROR(VLOOKUP($C266,'Miljövärden urval för publ'!$B$2:$H$490,MATCH(F$4,'Miljövärden urval för publ'!$B$2:$H$2,0),FALSE)),"",VLOOKUP($C266,'Miljövärden urval för publ'!$B$2:$H$490,MATCH(F$4,'Miljövärden urval för publ'!$B$2:$H$2,0),FALSE))</f>
        <v>4.2050599999999996</v>
      </c>
      <c r="G266">
        <f>IF(ISERROR(VLOOKUP($C266,'Miljövärden urval för publ'!$B$2:$H$490,MATCH(G$4,'Miljövärden urval för publ'!$B$2:$H$2,0),FALSE)),"",VLOOKUP($C266,'Miljövärden urval för publ'!$B$2:$H$490,MATCH(G$4,'Miljövärden urval för publ'!$B$2:$H$2,0),FALSE))</f>
        <v>2.2361700000000002E-2</v>
      </c>
    </row>
    <row r="267" spans="1:7" x14ac:dyDescent="0.25">
      <c r="A267" s="20">
        <v>264</v>
      </c>
      <c r="B267" t="str">
        <f>IF(ISERROR(INDEX('Miljövärden urval för publ'!$A$2:$AA$475,MATCH($A267,'Miljövärden urval för publ'!$R$2:$R$476,0),1)),"",INDEX('Miljövärden urval för publ'!$A$2:$AA$475,MATCH($A267,'Miljövärden urval för publ'!$R$2:$R$476,0),1))</f>
        <v>Tekniska Verken i Linköping AB</v>
      </c>
      <c r="C267" t="str">
        <f>IF(ISERROR(INDEX('Miljövärden urval för publ'!$A$2:$AA$475,MATCH($A267,'Miljövärden urval för publ'!$R$2:$R$476,0),2)),"",INDEX('Miljövärden urval för publ'!$A$2:$AA$475,MATCH($A267,'Miljövärden urval för publ'!$R$2:$R$476,0),2))</f>
        <v>Borensberg</v>
      </c>
      <c r="D267">
        <f>IF(ISERROR(VLOOKUP($C267,'Miljövärden urval för publ'!$B$2:$H$490,MATCH(D$4,'Miljövärden urval för publ'!$B$2:$H$2,0),FALSE)),"",VLOOKUP($C267,'Miljövärden urval för publ'!$B$2:$H$490,MATCH(D$4,'Miljövärden urval för publ'!$B$2:$H$2,0),FALSE))</f>
        <v>0.120976</v>
      </c>
      <c r="E267">
        <f>IF(ISERROR(VLOOKUP($C267,'Miljövärden urval för publ'!$B$2:$H$490,MATCH(E$4,'Miljövärden urval för publ'!$B$2:$H$2,0),FALSE)),"",VLOOKUP($C267,'Miljövärden urval för publ'!$B$2:$H$490,MATCH(E$4,'Miljövärden urval för publ'!$B$2:$H$2,0),FALSE))</f>
        <v>24.195599999999999</v>
      </c>
      <c r="F267">
        <f>IF(ISERROR(VLOOKUP($C267,'Miljövärden urval för publ'!$B$2:$H$490,MATCH(F$4,'Miljövärden urval för publ'!$B$2:$H$2,0),FALSE)),"",VLOOKUP($C267,'Miljövärden urval för publ'!$B$2:$H$490,MATCH(F$4,'Miljövärden urval för publ'!$B$2:$H$2,0),FALSE))</f>
        <v>10.5549</v>
      </c>
      <c r="G267">
        <f>IF(ISERROR(VLOOKUP($C267,'Miljövärden urval för publ'!$B$2:$H$490,MATCH(G$4,'Miljövärden urval för publ'!$B$2:$H$2,0),FALSE)),"",VLOOKUP($C267,'Miljövärden urval för publ'!$B$2:$H$490,MATCH(G$4,'Miljövärden urval för publ'!$B$2:$H$2,0),FALSE))</f>
        <v>7.7707599999999998E-3</v>
      </c>
    </row>
    <row r="268" spans="1:7" x14ac:dyDescent="0.25">
      <c r="A268" s="20">
        <v>265</v>
      </c>
      <c r="B268" t="str">
        <f>IF(ISERROR(INDEX('Miljövärden urval för publ'!$A$2:$AA$475,MATCH($A268,'Miljövärden urval för publ'!$R$2:$R$476,0),1)),"",INDEX('Miljövärden urval för publ'!$A$2:$AA$475,MATCH($A268,'Miljövärden urval för publ'!$R$2:$R$476,0),1))</f>
        <v>Tekniska Verken i Linköping AB</v>
      </c>
      <c r="C268" t="str">
        <f>IF(ISERROR(INDEX('Miljövärden urval för publ'!$A$2:$AA$475,MATCH($A268,'Miljövärden urval för publ'!$R$2:$R$476,0),2)),"",INDEX('Miljövärden urval för publ'!$A$2:$AA$475,MATCH($A268,'Miljövärden urval för publ'!$R$2:$R$476,0),2))</f>
        <v>Katrineholm</v>
      </c>
      <c r="D268">
        <f>IF(ISERROR(VLOOKUP($C268,'Miljövärden urval för publ'!$B$2:$H$490,MATCH(D$4,'Miljövärden urval för publ'!$B$2:$H$2,0),FALSE)),"",VLOOKUP($C268,'Miljövärden urval för publ'!$B$2:$H$490,MATCH(D$4,'Miljövärden urval för publ'!$B$2:$H$2,0),FALSE))</f>
        <v>6.2710799999999997E-2</v>
      </c>
      <c r="E268">
        <f>IF(ISERROR(VLOOKUP($C268,'Miljövärden urval för publ'!$B$2:$H$490,MATCH(E$4,'Miljövärden urval för publ'!$B$2:$H$2,0),FALSE)),"",VLOOKUP($C268,'Miljövärden urval för publ'!$B$2:$H$490,MATCH(E$4,'Miljövärden urval för publ'!$B$2:$H$2,0),FALSE))</f>
        <v>11.757400000000001</v>
      </c>
      <c r="F268">
        <f>IF(ISERROR(VLOOKUP($C268,'Miljövärden urval för publ'!$B$2:$H$490,MATCH(F$4,'Miljövärden urval för publ'!$B$2:$H$2,0),FALSE)),"",VLOOKUP($C268,'Miljövärden urval för publ'!$B$2:$H$490,MATCH(F$4,'Miljövärden urval för publ'!$B$2:$H$2,0),FALSE))</f>
        <v>4.5003099999999998</v>
      </c>
      <c r="G268">
        <f>IF(ISERROR(VLOOKUP($C268,'Miljövärden urval för publ'!$B$2:$H$490,MATCH(G$4,'Miljövärden urval för publ'!$B$2:$H$2,0),FALSE)),"",VLOOKUP($C268,'Miljövärden urval för publ'!$B$2:$H$490,MATCH(G$4,'Miljövärden urval för publ'!$B$2:$H$2,0),FALSE))</f>
        <v>4.3067599999999998E-3</v>
      </c>
    </row>
    <row r="269" spans="1:7" x14ac:dyDescent="0.25">
      <c r="A269" s="20">
        <v>266</v>
      </c>
      <c r="B269" t="str">
        <f>IF(ISERROR(INDEX('Miljövärden urval för publ'!$A$2:$AA$475,MATCH($A269,'Miljövärden urval för publ'!$R$2:$R$476,0),1)),"",INDEX('Miljövärden urval för publ'!$A$2:$AA$475,MATCH($A269,'Miljövärden urval för publ'!$R$2:$R$476,0),1))</f>
        <v>Tekniska Verken i Linköping AB</v>
      </c>
      <c r="C269" t="str">
        <f>IF(ISERROR(INDEX('Miljövärden urval för publ'!$A$2:$AA$475,MATCH($A269,'Miljövärden urval för publ'!$R$2:$R$476,0),2)),"",INDEX('Miljövärden urval för publ'!$A$2:$AA$475,MATCH($A269,'Miljövärden urval för publ'!$R$2:$R$476,0),2))</f>
        <v>Kisa</v>
      </c>
      <c r="D269">
        <f>IF(ISERROR(VLOOKUP($C269,'Miljövärden urval för publ'!$B$2:$H$490,MATCH(D$4,'Miljövärden urval för publ'!$B$2:$H$2,0),FALSE)),"",VLOOKUP($C269,'Miljövärden urval för publ'!$B$2:$H$490,MATCH(D$4,'Miljövärden urval för publ'!$B$2:$H$2,0),FALSE))</f>
        <v>6.2876199999999993E-2</v>
      </c>
      <c r="E269">
        <f>IF(ISERROR(VLOOKUP($C269,'Miljövärden urval för publ'!$B$2:$H$490,MATCH(E$4,'Miljövärden urval för publ'!$B$2:$H$2,0),FALSE)),"",VLOOKUP($C269,'Miljövärden urval för publ'!$B$2:$H$490,MATCH(E$4,'Miljövärden urval för publ'!$B$2:$H$2,0),FALSE))</f>
        <v>17.1159</v>
      </c>
      <c r="F269">
        <f>IF(ISERROR(VLOOKUP($C269,'Miljövärden urval för publ'!$B$2:$H$490,MATCH(F$4,'Miljövärden urval för publ'!$B$2:$H$2,0),FALSE)),"",VLOOKUP($C269,'Miljövärden urval för publ'!$B$2:$H$490,MATCH(F$4,'Miljövärden urval för publ'!$B$2:$H$2,0),FALSE))</f>
        <v>9.6450600000000009</v>
      </c>
      <c r="G269">
        <f>IF(ISERROR(VLOOKUP($C269,'Miljövärden urval för publ'!$B$2:$H$490,MATCH(G$4,'Miljövärden urval för publ'!$B$2:$H$2,0),FALSE)),"",VLOOKUP($C269,'Miljövärden urval för publ'!$B$2:$H$490,MATCH(G$4,'Miljövärden urval för publ'!$B$2:$H$2,0),FALSE))</f>
        <v>1.27797E-2</v>
      </c>
    </row>
    <row r="270" spans="1:7" x14ac:dyDescent="0.25">
      <c r="A270" s="20">
        <v>267</v>
      </c>
      <c r="B270" t="str">
        <f>IF(ISERROR(INDEX('Miljövärden urval för publ'!$A$2:$AA$475,MATCH($A270,'Miljövärden urval för publ'!$R$2:$R$476,0),1)),"",INDEX('Miljövärden urval för publ'!$A$2:$AA$475,MATCH($A270,'Miljövärden urval för publ'!$R$2:$R$476,0),1))</f>
        <v>Tekniska Verken i Linköping AB</v>
      </c>
      <c r="C270" t="str">
        <f>IF(ISERROR(INDEX('Miljövärden urval för publ'!$A$2:$AA$475,MATCH($A270,'Miljövärden urval för publ'!$R$2:$R$476,0),2)),"",INDEX('Miljövärden urval för publ'!$A$2:$AA$475,MATCH($A270,'Miljövärden urval för publ'!$R$2:$R$476,0),2))</f>
        <v>Linköping</v>
      </c>
      <c r="D270">
        <f>IF(ISERROR(VLOOKUP($C270,'Miljövärden urval för publ'!$B$2:$H$490,MATCH(D$4,'Miljövärden urval för publ'!$B$2:$H$2,0),FALSE)),"",VLOOKUP($C270,'Miljövärden urval för publ'!$B$2:$H$490,MATCH(D$4,'Miljövärden urval för publ'!$B$2:$H$2,0),FALSE))</f>
        <v>0.153333</v>
      </c>
      <c r="E270">
        <f>IF(ISERROR(VLOOKUP($C270,'Miljövärden urval för publ'!$B$2:$H$490,MATCH(E$4,'Miljövärden urval för publ'!$B$2:$H$2,0),FALSE)),"",VLOOKUP($C270,'Miljövärden urval för publ'!$B$2:$H$490,MATCH(E$4,'Miljövärden urval för publ'!$B$2:$H$2,0),FALSE))</f>
        <v>91.863500000000002</v>
      </c>
      <c r="F270">
        <f>IF(ISERROR(VLOOKUP($C270,'Miljövärden urval för publ'!$B$2:$H$490,MATCH(F$4,'Miljövärden urval för publ'!$B$2:$H$2,0),FALSE)),"",VLOOKUP($C270,'Miljövärden urval för publ'!$B$2:$H$490,MATCH(F$4,'Miljövärden urval för publ'!$B$2:$H$2,0),FALSE))</f>
        <v>5.5113700000000003</v>
      </c>
      <c r="G270">
        <f>IF(ISERROR(VLOOKUP($C270,'Miljövärden urval för publ'!$B$2:$H$490,MATCH(G$4,'Miljövärden urval för publ'!$B$2:$H$2,0),FALSE)),"",VLOOKUP($C270,'Miljövärden urval för publ'!$B$2:$H$490,MATCH(G$4,'Miljövärden urval för publ'!$B$2:$H$2,0),FALSE))</f>
        <v>9.2508000000000007E-2</v>
      </c>
    </row>
    <row r="271" spans="1:7" x14ac:dyDescent="0.25">
      <c r="A271" s="20">
        <v>268</v>
      </c>
      <c r="B271" t="str">
        <f>IF(ISERROR(INDEX('Miljövärden urval för publ'!$A$2:$AA$475,MATCH($A271,'Miljövärden urval för publ'!$R$2:$R$476,0),1)),"",INDEX('Miljövärden urval för publ'!$A$2:$AA$475,MATCH($A271,'Miljövärden urval för publ'!$R$2:$R$476,0),1))</f>
        <v>Tekniska Verken i Linköping AB</v>
      </c>
      <c r="C271" t="str">
        <f>IF(ISERROR(INDEX('Miljövärden urval för publ'!$A$2:$AA$475,MATCH($A271,'Miljövärden urval för publ'!$R$2:$R$476,0),2)),"",INDEX('Miljövärden urval för publ'!$A$2:$AA$475,MATCH($A271,'Miljövärden urval för publ'!$R$2:$R$476,0),2))</f>
        <v>Skärblacka</v>
      </c>
      <c r="D271">
        <f>IF(ISERROR(VLOOKUP($C271,'Miljövärden urval för publ'!$B$2:$H$490,MATCH(D$4,'Miljövärden urval för publ'!$B$2:$H$2,0),FALSE)),"",VLOOKUP($C271,'Miljövärden urval för publ'!$B$2:$H$490,MATCH(D$4,'Miljövärden urval för publ'!$B$2:$H$2,0),FALSE))</f>
        <v>0.29115400000000002</v>
      </c>
      <c r="E271">
        <f>IF(ISERROR(VLOOKUP($C271,'Miljövärden urval för publ'!$B$2:$H$490,MATCH(E$4,'Miljövärden urval för publ'!$B$2:$H$2,0),FALSE)),"",VLOOKUP($C271,'Miljövärden urval för publ'!$B$2:$H$490,MATCH(E$4,'Miljövärden urval för publ'!$B$2:$H$2,0),FALSE))</f>
        <v>67.797300000000007</v>
      </c>
      <c r="F271">
        <f>IF(ISERROR(VLOOKUP($C271,'Miljövärden urval för publ'!$B$2:$H$490,MATCH(F$4,'Miljövärden urval för publ'!$B$2:$H$2,0),FALSE)),"",VLOOKUP($C271,'Miljövärden urval för publ'!$B$2:$H$490,MATCH(F$4,'Miljövärden urval för publ'!$B$2:$H$2,0),FALSE))</f>
        <v>7.7513399999999999</v>
      </c>
      <c r="G271">
        <f>IF(ISERROR(VLOOKUP($C271,'Miljövärden urval för publ'!$B$2:$H$490,MATCH(G$4,'Miljövärden urval för publ'!$B$2:$H$2,0),FALSE)),"",VLOOKUP($C271,'Miljövärden urval för publ'!$B$2:$H$490,MATCH(G$4,'Miljövärden urval för publ'!$B$2:$H$2,0),FALSE))</f>
        <v>0.15312200000000001</v>
      </c>
    </row>
    <row r="272" spans="1:7" x14ac:dyDescent="0.25">
      <c r="A272" s="20">
        <v>269</v>
      </c>
      <c r="B272" t="str">
        <f>IF(ISERROR(INDEX('Miljövärden urval för publ'!$A$2:$AA$475,MATCH($A272,'Miljövärden urval för publ'!$R$2:$R$476,0),1)),"",INDEX('Miljövärden urval för publ'!$A$2:$AA$475,MATCH($A272,'Miljövärden urval för publ'!$R$2:$R$476,0),1))</f>
        <v>Tekniska Verken i Linköping AB</v>
      </c>
      <c r="C272" t="str">
        <f>IF(ISERROR(INDEX('Miljövärden urval för publ'!$A$2:$AA$475,MATCH($A272,'Miljövärden urval för publ'!$R$2:$R$476,0),2)),"",INDEX('Miljövärden urval för publ'!$A$2:$AA$475,MATCH($A272,'Miljövärden urval för publ'!$R$2:$R$476,0),2))</f>
        <v>Åtvidaberg</v>
      </c>
      <c r="D272">
        <f>IF(ISERROR(VLOOKUP($C272,'Miljövärden urval för publ'!$B$2:$H$490,MATCH(D$4,'Miljövärden urval för publ'!$B$2:$H$2,0),FALSE)),"",VLOOKUP($C272,'Miljövärden urval för publ'!$B$2:$H$490,MATCH(D$4,'Miljövärden urval för publ'!$B$2:$H$2,0),FALSE))</f>
        <v>0.103876</v>
      </c>
      <c r="E272">
        <f>IF(ISERROR(VLOOKUP($C272,'Miljövärden urval för publ'!$B$2:$H$490,MATCH(E$4,'Miljövärden urval för publ'!$B$2:$H$2,0),FALSE)),"",VLOOKUP($C272,'Miljövärden urval för publ'!$B$2:$H$490,MATCH(E$4,'Miljövärden urval för publ'!$B$2:$H$2,0),FALSE))</f>
        <v>22.610900000000001</v>
      </c>
      <c r="F272">
        <f>IF(ISERROR(VLOOKUP($C272,'Miljövärden urval för publ'!$B$2:$H$490,MATCH(F$4,'Miljövärden urval för publ'!$B$2:$H$2,0),FALSE)),"",VLOOKUP($C272,'Miljövärden urval för publ'!$B$2:$H$490,MATCH(F$4,'Miljövärden urval för publ'!$B$2:$H$2,0),FALSE))</f>
        <v>8.1010000000000009</v>
      </c>
      <c r="G272">
        <f>IF(ISERROR(VLOOKUP($C272,'Miljövärden urval för publ'!$B$2:$H$490,MATCH(G$4,'Miljövärden urval för publ'!$B$2:$H$2,0),FALSE)),"",VLOOKUP($C272,'Miljövärden urval för publ'!$B$2:$H$490,MATCH(G$4,'Miljövärden urval för publ'!$B$2:$H$2,0),FALSE))</f>
        <v>2.7048900000000001E-2</v>
      </c>
    </row>
    <row r="273" spans="1:7" x14ac:dyDescent="0.25">
      <c r="A273" s="20">
        <v>270</v>
      </c>
      <c r="B273" t="str">
        <f>IF(ISERROR(INDEX('Miljövärden urval för publ'!$A$2:$AA$475,MATCH($A273,'Miljövärden urval för publ'!$R$2:$R$476,0),1)),"",INDEX('Miljövärden urval för publ'!$A$2:$AA$475,MATCH($A273,'Miljövärden urval för publ'!$R$2:$R$476,0),1))</f>
        <v>Telge Nät AB</v>
      </c>
      <c r="C273" t="str">
        <f>IF(ISERROR(INDEX('Miljövärden urval för publ'!$A$2:$AA$475,MATCH($A273,'Miljövärden urval för publ'!$R$2:$R$476,0),2)),"",INDEX('Miljövärden urval för publ'!$A$2:$AA$475,MATCH($A273,'Miljövärden urval för publ'!$R$2:$R$476,0),2))</f>
        <v>Järna</v>
      </c>
      <c r="D273">
        <f>IF(ISERROR(VLOOKUP($C273,'Miljövärden urval för publ'!$B$2:$H$490,MATCH(D$4,'Miljövärden urval för publ'!$B$2:$H$2,0),FALSE)),"",VLOOKUP($C273,'Miljövärden urval för publ'!$B$2:$H$490,MATCH(D$4,'Miljövärden urval för publ'!$B$2:$H$2,0),FALSE))</f>
        <v>1.30505</v>
      </c>
      <c r="E273">
        <f>IF(ISERROR(VLOOKUP($C273,'Miljövärden urval för publ'!$B$2:$H$490,MATCH(E$4,'Miljövärden urval för publ'!$B$2:$H$2,0),FALSE)),"",VLOOKUP($C273,'Miljövärden urval för publ'!$B$2:$H$490,MATCH(E$4,'Miljövärden urval för publ'!$B$2:$H$2,0),FALSE))</f>
        <v>62.033099999999997</v>
      </c>
      <c r="F273">
        <f>IF(ISERROR(VLOOKUP($C273,'Miljövärden urval för publ'!$B$2:$H$490,MATCH(F$4,'Miljövärden urval för publ'!$B$2:$H$2,0),FALSE)),"",VLOOKUP($C273,'Miljövärden urval för publ'!$B$2:$H$490,MATCH(F$4,'Miljövärden urval för publ'!$B$2:$H$2,0),FALSE))</f>
        <v>33.455100000000002</v>
      </c>
      <c r="G273">
        <f>IF(ISERROR(VLOOKUP($C273,'Miljövärden urval för publ'!$B$2:$H$490,MATCH(G$4,'Miljövärden urval för publ'!$B$2:$H$2,0),FALSE)),"",VLOOKUP($C273,'Miljövärden urval för publ'!$B$2:$H$490,MATCH(G$4,'Miljövärden urval för publ'!$B$2:$H$2,0),FALSE))</f>
        <v>0.13845099999999999</v>
      </c>
    </row>
    <row r="274" spans="1:7" x14ac:dyDescent="0.25">
      <c r="A274" s="20">
        <v>271</v>
      </c>
      <c r="B274" t="str">
        <f>IF(ISERROR(INDEX('Miljövärden urval för publ'!$A$2:$AA$475,MATCH($A274,'Miljövärden urval för publ'!$R$2:$R$476,0),1)),"",INDEX('Miljövärden urval för publ'!$A$2:$AA$475,MATCH($A274,'Miljövärden urval för publ'!$R$2:$R$476,0),1))</f>
        <v>Telge Nät AB</v>
      </c>
      <c r="C274" t="str">
        <f>IF(ISERROR(INDEX('Miljövärden urval för publ'!$A$2:$AA$475,MATCH($A274,'Miljövärden urval för publ'!$R$2:$R$476,0),2)),"",INDEX('Miljövärden urval för publ'!$A$2:$AA$475,MATCH($A274,'Miljövärden urval för publ'!$R$2:$R$476,0),2))</f>
        <v>Södertälje</v>
      </c>
      <c r="D274">
        <f>IF(ISERROR(VLOOKUP($C274,'Miljövärden urval för publ'!$B$2:$H$490,MATCH(D$4,'Miljövärden urval för publ'!$B$2:$H$2,0),FALSE)),"",VLOOKUP($C274,'Miljövärden urval för publ'!$B$2:$H$490,MATCH(D$4,'Miljövärden urval för publ'!$B$2:$H$2,0),FALSE))</f>
        <v>6.4997299999999994E-2</v>
      </c>
      <c r="E274">
        <f>IF(ISERROR(VLOOKUP($C274,'Miljövärden urval för publ'!$B$2:$H$490,MATCH(E$4,'Miljövärden urval för publ'!$B$2:$H$2,0),FALSE)),"",VLOOKUP($C274,'Miljövärden urval för publ'!$B$2:$H$490,MATCH(E$4,'Miljövärden urval för publ'!$B$2:$H$2,0),FALSE))</f>
        <v>32.287500000000001</v>
      </c>
      <c r="F274">
        <f>IF(ISERROR(VLOOKUP($C274,'Miljövärden urval för publ'!$B$2:$H$490,MATCH(F$4,'Miljövärden urval för publ'!$B$2:$H$2,0),FALSE)),"",VLOOKUP($C274,'Miljövärden urval för publ'!$B$2:$H$490,MATCH(F$4,'Miljövärden urval för publ'!$B$2:$H$2,0),FALSE))</f>
        <v>3.8660199999999998</v>
      </c>
      <c r="G274">
        <f>IF(ISERROR(VLOOKUP($C274,'Miljövärden urval för publ'!$B$2:$H$490,MATCH(G$4,'Miljövärden urval för publ'!$B$2:$H$2,0),FALSE)),"",VLOOKUP($C274,'Miljövärden urval för publ'!$B$2:$H$490,MATCH(G$4,'Miljövärden urval för publ'!$B$2:$H$2,0),FALSE))</f>
        <v>5.2237200000000003E-3</v>
      </c>
    </row>
    <row r="275" spans="1:7" x14ac:dyDescent="0.25">
      <c r="A275" s="20">
        <v>272</v>
      </c>
      <c r="B275" t="str">
        <f>IF(ISERROR(INDEX('Miljövärden urval för publ'!$A$2:$AA$475,MATCH($A275,'Miljövärden urval för publ'!$R$2:$R$476,0),1)),"",INDEX('Miljövärden urval för publ'!$A$2:$AA$475,MATCH($A275,'Miljövärden urval för publ'!$R$2:$R$476,0),1))</f>
        <v>Tidaholms Energi AB</v>
      </c>
      <c r="C275" t="str">
        <f>IF(ISERROR(INDEX('Miljövärden urval för publ'!$A$2:$AA$475,MATCH($A275,'Miljövärden urval för publ'!$R$2:$R$476,0),2)),"",INDEX('Miljövärden urval för publ'!$A$2:$AA$475,MATCH($A275,'Miljövärden urval för publ'!$R$2:$R$476,0),2))</f>
        <v>Tidaholm</v>
      </c>
      <c r="D275">
        <f>IF(ISERROR(VLOOKUP($C275,'Miljövärden urval för publ'!$B$2:$H$490,MATCH(D$4,'Miljövärden urval för publ'!$B$2:$H$2,0),FALSE)),"",VLOOKUP($C275,'Miljövärden urval för publ'!$B$2:$H$490,MATCH(D$4,'Miljövärden urval för publ'!$B$2:$H$2,0),FALSE))</f>
        <v>0.159969</v>
      </c>
      <c r="E275">
        <f>IF(ISERROR(VLOOKUP($C275,'Miljövärden urval för publ'!$B$2:$H$490,MATCH(E$4,'Miljövärden urval för publ'!$B$2:$H$2,0),FALSE)),"",VLOOKUP($C275,'Miljövärden urval för publ'!$B$2:$H$490,MATCH(E$4,'Miljövärden urval för publ'!$B$2:$H$2,0),FALSE))</f>
        <v>44.1205</v>
      </c>
      <c r="F275">
        <f>IF(ISERROR(VLOOKUP($C275,'Miljövärden urval för publ'!$B$2:$H$490,MATCH(F$4,'Miljövärden urval för publ'!$B$2:$H$2,0),FALSE)),"",VLOOKUP($C275,'Miljövärden urval för publ'!$B$2:$H$490,MATCH(F$4,'Miljövärden urval för publ'!$B$2:$H$2,0),FALSE))</f>
        <v>8.59849</v>
      </c>
      <c r="G275">
        <f>IF(ISERROR(VLOOKUP($C275,'Miljövärden urval för publ'!$B$2:$H$490,MATCH(G$4,'Miljövärden urval för publ'!$B$2:$H$2,0),FALSE)),"",VLOOKUP($C275,'Miljövärden urval för publ'!$B$2:$H$490,MATCH(G$4,'Miljövärden urval för publ'!$B$2:$H$2,0),FALSE))</f>
        <v>1.27347E-2</v>
      </c>
    </row>
    <row r="276" spans="1:7" x14ac:dyDescent="0.25">
      <c r="A276" s="20">
        <v>273</v>
      </c>
      <c r="B276" t="str">
        <f>IF(ISERROR(INDEX('Miljövärden urval för publ'!$A$2:$AA$475,MATCH($A276,'Miljövärden urval för publ'!$R$2:$R$476,0),1)),"",INDEX('Miljövärden urval för publ'!$A$2:$AA$475,MATCH($A276,'Miljövärden urval för publ'!$R$2:$R$476,0),1))</f>
        <v>Tierps Fjärrvärme AB</v>
      </c>
      <c r="C276" t="str">
        <f>IF(ISERROR(INDEX('Miljövärden urval för publ'!$A$2:$AA$475,MATCH($A276,'Miljövärden urval för publ'!$R$2:$R$476,0),2)),"",INDEX('Miljövärden urval för publ'!$A$2:$AA$475,MATCH($A276,'Miljövärden urval för publ'!$R$2:$R$476,0),2))</f>
        <v>Tierp</v>
      </c>
      <c r="D276">
        <f>IF(ISERROR(VLOOKUP($C276,'Miljövärden urval för publ'!$B$2:$H$490,MATCH(D$4,'Miljövärden urval för publ'!$B$2:$H$2,0),FALSE)),"",VLOOKUP($C276,'Miljövärden urval för publ'!$B$2:$H$490,MATCH(D$4,'Miljövärden urval för publ'!$B$2:$H$2,0),FALSE))</f>
        <v>0.119282</v>
      </c>
      <c r="E276">
        <f>IF(ISERROR(VLOOKUP($C276,'Miljövärden urval för publ'!$B$2:$H$490,MATCH(E$4,'Miljövärden urval för publ'!$B$2:$H$2,0),FALSE)),"",VLOOKUP($C276,'Miljövärden urval för publ'!$B$2:$H$490,MATCH(E$4,'Miljövärden urval för publ'!$B$2:$H$2,0),FALSE))</f>
        <v>19.5228</v>
      </c>
      <c r="F276">
        <f>IF(ISERROR(VLOOKUP($C276,'Miljövärden urval för publ'!$B$2:$H$490,MATCH(F$4,'Miljövärden urval för publ'!$B$2:$H$2,0),FALSE)),"",VLOOKUP($C276,'Miljövärden urval för publ'!$B$2:$H$490,MATCH(F$4,'Miljövärden urval för publ'!$B$2:$H$2,0),FALSE))</f>
        <v>9.4656099999999999</v>
      </c>
      <c r="G276">
        <f>IF(ISERROR(VLOOKUP($C276,'Miljövärden urval för publ'!$B$2:$H$490,MATCH(G$4,'Miljövärden urval för publ'!$B$2:$H$2,0),FALSE)),"",VLOOKUP($C276,'Miljövärden urval för publ'!$B$2:$H$490,MATCH(G$4,'Miljövärden urval för publ'!$B$2:$H$2,0),FALSE))</f>
        <v>1.4705599999999999E-2</v>
      </c>
    </row>
    <row r="277" spans="1:7" x14ac:dyDescent="0.25">
      <c r="A277" s="20">
        <v>274</v>
      </c>
      <c r="B277" t="str">
        <f>IF(ISERROR(INDEX('Miljövärden urval för publ'!$A$2:$AA$475,MATCH($A277,'Miljövärden urval för publ'!$R$2:$R$476,0),1)),"",INDEX('Miljövärden urval för publ'!$A$2:$AA$475,MATCH($A277,'Miljövärden urval för publ'!$R$2:$R$476,0),1))</f>
        <v>Tierps Fjärrvärme AB</v>
      </c>
      <c r="C277" t="str">
        <f>IF(ISERROR(INDEX('Miljövärden urval för publ'!$A$2:$AA$475,MATCH($A277,'Miljövärden urval för publ'!$R$2:$R$476,0),2)),"",INDEX('Miljövärden urval för publ'!$A$2:$AA$475,MATCH($A277,'Miljövärden urval för publ'!$R$2:$R$476,0),2))</f>
        <v>Örbyhus</v>
      </c>
      <c r="D277">
        <f>IF(ISERROR(VLOOKUP($C277,'Miljövärden urval för publ'!$B$2:$H$490,MATCH(D$4,'Miljövärden urval för publ'!$B$2:$H$2,0),FALSE)),"",VLOOKUP($C277,'Miljövärden urval för publ'!$B$2:$H$490,MATCH(D$4,'Miljövärden urval för publ'!$B$2:$H$2,0),FALSE))</f>
        <v>0.234657</v>
      </c>
      <c r="E277">
        <f>IF(ISERROR(VLOOKUP($C277,'Miljövärden urval för publ'!$B$2:$H$490,MATCH(E$4,'Miljövärden urval för publ'!$B$2:$H$2,0),FALSE)),"",VLOOKUP($C277,'Miljövärden urval för publ'!$B$2:$H$490,MATCH(E$4,'Miljövärden urval för publ'!$B$2:$H$2,0),FALSE))</f>
        <v>25.381799999999998</v>
      </c>
      <c r="F277">
        <f>IF(ISERROR(VLOOKUP($C277,'Miljövärden urval för publ'!$B$2:$H$490,MATCH(F$4,'Miljövärden urval för publ'!$B$2:$H$2,0),FALSE)),"",VLOOKUP($C277,'Miljövärden urval för publ'!$B$2:$H$490,MATCH(F$4,'Miljövärden urval för publ'!$B$2:$H$2,0),FALSE))</f>
        <v>12.924099999999999</v>
      </c>
      <c r="G277">
        <f>IF(ISERROR(VLOOKUP($C277,'Miljövärden urval för publ'!$B$2:$H$490,MATCH(G$4,'Miljövärden urval för publ'!$B$2:$H$2,0),FALSE)),"",VLOOKUP($C277,'Miljövärden urval för publ'!$B$2:$H$490,MATCH(G$4,'Miljövärden urval för publ'!$B$2:$H$2,0),FALSE))</f>
        <v>3.0831799999999999E-2</v>
      </c>
    </row>
    <row r="278" spans="1:7" x14ac:dyDescent="0.25">
      <c r="A278" s="20">
        <v>275</v>
      </c>
      <c r="B278" t="str">
        <f>IF(ISERROR(INDEX('Miljövärden urval för publ'!$A$2:$AA$475,MATCH($A278,'Miljövärden urval för publ'!$R$2:$R$476,0),1)),"",INDEX('Miljövärden urval för publ'!$A$2:$AA$475,MATCH($A278,'Miljövärden urval för publ'!$R$2:$R$476,0),1))</f>
        <v>Torsås fjärrvärmenät AB</v>
      </c>
      <c r="C278" t="str">
        <f>IF(ISERROR(INDEX('Miljövärden urval för publ'!$A$2:$AA$475,MATCH($A278,'Miljövärden urval för publ'!$R$2:$R$476,0),2)),"",INDEX('Miljövärden urval för publ'!$A$2:$AA$475,MATCH($A278,'Miljövärden urval för publ'!$R$2:$R$476,0),2))</f>
        <v>Torsås</v>
      </c>
      <c r="D278">
        <f>IF(ISERROR(VLOOKUP($C278,'Miljövärden urval för publ'!$B$2:$H$490,MATCH(D$4,'Miljövärden urval för publ'!$B$2:$H$2,0),FALSE)),"",VLOOKUP($C278,'Miljövärden urval för publ'!$B$2:$H$490,MATCH(D$4,'Miljövärden urval för publ'!$B$2:$H$2,0),FALSE))</f>
        <v>7.1400000000000005E-2</v>
      </c>
      <c r="E278">
        <f>IF(ISERROR(VLOOKUP($C278,'Miljövärden urval för publ'!$B$2:$H$490,MATCH(E$4,'Miljövärden urval för publ'!$B$2:$H$2,0),FALSE)),"",VLOOKUP($C278,'Miljövärden urval för publ'!$B$2:$H$490,MATCH(E$4,'Miljövärden urval för publ'!$B$2:$H$2,0),FALSE))</f>
        <v>10.334099999999999</v>
      </c>
      <c r="F278">
        <f>IF(ISERROR(VLOOKUP($C278,'Miljövärden urval för publ'!$B$2:$H$490,MATCH(F$4,'Miljövärden urval för publ'!$B$2:$H$2,0),FALSE)),"",VLOOKUP($C278,'Miljövärden urval för publ'!$B$2:$H$490,MATCH(F$4,'Miljövärden urval för publ'!$B$2:$H$2,0),FALSE))</f>
        <v>0</v>
      </c>
      <c r="G278">
        <f>IF(ISERROR(VLOOKUP($C278,'Miljövärden urval för publ'!$B$2:$H$490,MATCH(G$4,'Miljövärden urval för publ'!$B$2:$H$2,0),FALSE)),"",VLOOKUP($C278,'Miljövärden urval för publ'!$B$2:$H$490,MATCH(G$4,'Miljövärden urval för publ'!$B$2:$H$2,0),FALSE))</f>
        <v>9.6049199999999994E-3</v>
      </c>
    </row>
    <row r="279" spans="1:7" x14ac:dyDescent="0.25">
      <c r="A279" s="20">
        <v>276</v>
      </c>
      <c r="B279" t="str">
        <f>IF(ISERROR(INDEX('Miljövärden urval för publ'!$A$2:$AA$475,MATCH($A279,'Miljövärden urval för publ'!$R$2:$R$476,0),1)),"",INDEX('Miljövärden urval för publ'!$A$2:$AA$475,MATCH($A279,'Miljövärden urval för publ'!$R$2:$R$476,0),1))</f>
        <v>Tranås Energi AB</v>
      </c>
      <c r="C279" t="str">
        <f>IF(ISERROR(INDEX('Miljövärden urval för publ'!$A$2:$AA$475,MATCH($A279,'Miljövärden urval för publ'!$R$2:$R$476,0),2)),"",INDEX('Miljövärden urval för publ'!$A$2:$AA$475,MATCH($A279,'Miljövärden urval för publ'!$R$2:$R$476,0),2))</f>
        <v>Tranås</v>
      </c>
      <c r="D279">
        <f>IF(ISERROR(VLOOKUP($C279,'Miljövärden urval för publ'!$B$2:$H$490,MATCH(D$4,'Miljövärden urval för publ'!$B$2:$H$2,0),FALSE)),"",VLOOKUP($C279,'Miljövärden urval för publ'!$B$2:$H$490,MATCH(D$4,'Miljövärden urval för publ'!$B$2:$H$2,0),FALSE))</f>
        <v>7.3216299999999998E-2</v>
      </c>
      <c r="E279">
        <f>IF(ISERROR(VLOOKUP($C279,'Miljövärden urval för publ'!$B$2:$H$490,MATCH(E$4,'Miljövärden urval för publ'!$B$2:$H$2,0),FALSE)),"",VLOOKUP($C279,'Miljövärden urval för publ'!$B$2:$H$490,MATCH(E$4,'Miljövärden urval för publ'!$B$2:$H$2,0),FALSE))</f>
        <v>8.2247500000000002</v>
      </c>
      <c r="F279">
        <f>IF(ISERROR(VLOOKUP($C279,'Miljövärden urval för publ'!$B$2:$H$490,MATCH(F$4,'Miljövärden urval för publ'!$B$2:$H$2,0),FALSE)),"",VLOOKUP($C279,'Miljövärden urval för publ'!$B$2:$H$490,MATCH(F$4,'Miljövärden urval för publ'!$B$2:$H$2,0),FALSE))</f>
        <v>6.2071399999999999</v>
      </c>
      <c r="G279">
        <f>IF(ISERROR(VLOOKUP($C279,'Miljövärden urval för publ'!$B$2:$H$490,MATCH(G$4,'Miljövärden urval för publ'!$B$2:$H$2,0),FALSE)),"",VLOOKUP($C279,'Miljövärden urval för publ'!$B$2:$H$490,MATCH(G$4,'Miljövärden urval för publ'!$B$2:$H$2,0),FALSE))</f>
        <v>6.5644100000000001E-4</v>
      </c>
    </row>
    <row r="280" spans="1:7" x14ac:dyDescent="0.25">
      <c r="A280" s="20">
        <v>277</v>
      </c>
      <c r="B280" t="str">
        <f>IF(ISERROR(INDEX('Miljövärden urval för publ'!$A$2:$AA$475,MATCH($A280,'Miljövärden urval för publ'!$R$2:$R$476,0),1)),"",INDEX('Miljövärden urval för publ'!$A$2:$AA$475,MATCH($A280,'Miljövärden urval för publ'!$R$2:$R$476,0),1))</f>
        <v>Trelleborgs Fjärrvärme AB</v>
      </c>
      <c r="C280" t="str">
        <f>IF(ISERROR(INDEX('Miljövärden urval för publ'!$A$2:$AA$475,MATCH($A280,'Miljövärden urval för publ'!$R$2:$R$476,0),2)),"",INDEX('Miljövärden urval för publ'!$A$2:$AA$475,MATCH($A280,'Miljövärden urval för publ'!$R$2:$R$476,0),2))</f>
        <v>Trelleborg</v>
      </c>
      <c r="D280">
        <f>IF(ISERROR(VLOOKUP($C280,'Miljövärden urval för publ'!$B$2:$H$490,MATCH(D$4,'Miljövärden urval för publ'!$B$2:$H$2,0),FALSE)),"",VLOOKUP($C280,'Miljövärden urval för publ'!$B$2:$H$490,MATCH(D$4,'Miljövärden urval för publ'!$B$2:$H$2,0),FALSE))</f>
        <v>9.4936699999999999E-2</v>
      </c>
      <c r="E280">
        <f>IF(ISERROR(VLOOKUP($C280,'Miljövärden urval för publ'!$B$2:$H$490,MATCH(E$4,'Miljövärden urval för publ'!$B$2:$H$2,0),FALSE)),"",VLOOKUP($C280,'Miljövärden urval för publ'!$B$2:$H$490,MATCH(E$4,'Miljövärden urval för publ'!$B$2:$H$2,0),FALSE))</f>
        <v>15.724399999999999</v>
      </c>
      <c r="F280">
        <f>IF(ISERROR(VLOOKUP($C280,'Miljövärden urval för publ'!$B$2:$H$490,MATCH(F$4,'Miljövärden urval för publ'!$B$2:$H$2,0),FALSE)),"",VLOOKUP($C280,'Miljövärden urval för publ'!$B$2:$H$490,MATCH(F$4,'Miljövärden urval för publ'!$B$2:$H$2,0),FALSE))</f>
        <v>9.2025500000000005</v>
      </c>
      <c r="G280">
        <f>IF(ISERROR(VLOOKUP($C280,'Miljövärden urval för publ'!$B$2:$H$490,MATCH(G$4,'Miljövärden urval för publ'!$B$2:$H$2,0),FALSE)),"",VLOOKUP($C280,'Miljövärden urval för publ'!$B$2:$H$490,MATCH(G$4,'Miljövärden urval för publ'!$B$2:$H$2,0),FALSE))</f>
        <v>2.27925E-3</v>
      </c>
    </row>
    <row r="281" spans="1:7" x14ac:dyDescent="0.25">
      <c r="A281" s="20">
        <v>278</v>
      </c>
      <c r="B281" t="str">
        <f>IF(ISERROR(INDEX('Miljövärden urval för publ'!$A$2:$AA$475,MATCH($A281,'Miljövärden urval för publ'!$R$2:$R$476,0),1)),"",INDEX('Miljövärden urval för publ'!$A$2:$AA$475,MATCH($A281,'Miljövärden urval för publ'!$R$2:$R$476,0),1))</f>
        <v>Trollhättan Energi AB</v>
      </c>
      <c r="C281" t="str">
        <f>IF(ISERROR(INDEX('Miljövärden urval för publ'!$A$2:$AA$475,MATCH($A281,'Miljövärden urval för publ'!$R$2:$R$476,0),2)),"",INDEX('Miljövärden urval för publ'!$A$2:$AA$475,MATCH($A281,'Miljövärden urval för publ'!$R$2:$R$476,0),2))</f>
        <v>Trollhättan</v>
      </c>
      <c r="D281">
        <f>IF(ISERROR(VLOOKUP($C281,'Miljövärden urval för publ'!$B$2:$H$490,MATCH(D$4,'Miljövärden urval för publ'!$B$2:$H$2,0),FALSE)),"",VLOOKUP($C281,'Miljövärden urval för publ'!$B$2:$H$490,MATCH(D$4,'Miljövärden urval för publ'!$B$2:$H$2,0),FALSE))</f>
        <v>3.3095100000000002E-2</v>
      </c>
      <c r="E281">
        <f>IF(ISERROR(VLOOKUP($C281,'Miljövärden urval för publ'!$B$2:$H$490,MATCH(E$4,'Miljövärden urval för publ'!$B$2:$H$2,0),FALSE)),"",VLOOKUP($C281,'Miljövärden urval för publ'!$B$2:$H$490,MATCH(E$4,'Miljövärden urval för publ'!$B$2:$H$2,0),FALSE))</f>
        <v>9.2144700000000004</v>
      </c>
      <c r="F281">
        <f>IF(ISERROR(VLOOKUP($C281,'Miljövärden urval för publ'!$B$2:$H$490,MATCH(F$4,'Miljövärden urval för publ'!$B$2:$H$2,0),FALSE)),"",VLOOKUP($C281,'Miljövärden urval för publ'!$B$2:$H$490,MATCH(F$4,'Miljövärden urval för publ'!$B$2:$H$2,0),FALSE))</f>
        <v>6.9552399999999999</v>
      </c>
      <c r="G281">
        <f>IF(ISERROR(VLOOKUP($C281,'Miljövärden urval för publ'!$B$2:$H$490,MATCH(G$4,'Miljövärden urval för publ'!$B$2:$H$2,0),FALSE)),"",VLOOKUP($C281,'Miljövärden urval för publ'!$B$2:$H$490,MATCH(G$4,'Miljövärden urval för publ'!$B$2:$H$2,0),FALSE))</f>
        <v>4.5059599999999999E-4</v>
      </c>
    </row>
    <row r="282" spans="1:7" x14ac:dyDescent="0.25">
      <c r="A282" s="20">
        <v>279</v>
      </c>
      <c r="B282" t="str">
        <f>IF(ISERROR(INDEX('Miljövärden urval för publ'!$A$2:$AA$475,MATCH($A282,'Miljövärden urval för publ'!$R$2:$R$476,0),1)),"",INDEX('Miljövärden urval för publ'!$A$2:$AA$475,MATCH($A282,'Miljövärden urval för publ'!$R$2:$R$476,0),1))</f>
        <v>Uddevalla Energi AB</v>
      </c>
      <c r="C282" t="str">
        <f>IF(ISERROR(INDEX('Miljövärden urval för publ'!$A$2:$AA$475,MATCH($A282,'Miljövärden urval för publ'!$R$2:$R$476,0),2)),"",INDEX('Miljövärden urval för publ'!$A$2:$AA$475,MATCH($A282,'Miljövärden urval för publ'!$R$2:$R$476,0),2))</f>
        <v>Ljungskile</v>
      </c>
      <c r="D282">
        <f>IF(ISERROR(VLOOKUP($C282,'Miljövärden urval för publ'!$B$2:$H$490,MATCH(D$4,'Miljövärden urval för publ'!$B$2:$H$2,0),FALSE)),"",VLOOKUP($C282,'Miljövärden urval för publ'!$B$2:$H$490,MATCH(D$4,'Miljövärden urval för publ'!$B$2:$H$2,0),FALSE))</f>
        <v>0.166433</v>
      </c>
      <c r="E282">
        <f>IF(ISERROR(VLOOKUP($C282,'Miljövärden urval för publ'!$B$2:$H$490,MATCH(E$4,'Miljövärden urval för publ'!$B$2:$H$2,0),FALSE)),"",VLOOKUP($C282,'Miljövärden urval för publ'!$B$2:$H$490,MATCH(E$4,'Miljövärden urval för publ'!$B$2:$H$2,0),FALSE))</f>
        <v>8.6591199999999997</v>
      </c>
      <c r="F282">
        <f>IF(ISERROR(VLOOKUP($C282,'Miljövärden urval för publ'!$B$2:$H$490,MATCH(F$4,'Miljövärden urval för publ'!$B$2:$H$2,0),FALSE)),"",VLOOKUP($C282,'Miljövärden urval för publ'!$B$2:$H$490,MATCH(F$4,'Miljövärden urval för publ'!$B$2:$H$2,0),FALSE))</f>
        <v>17.0063</v>
      </c>
      <c r="G282">
        <f>IF(ISERROR(VLOOKUP($C282,'Miljövärden urval för publ'!$B$2:$H$490,MATCH(G$4,'Miljövärden urval för publ'!$B$2:$H$2,0),FALSE)),"",VLOOKUP($C282,'Miljövärden urval för publ'!$B$2:$H$490,MATCH(G$4,'Miljövärden urval för publ'!$B$2:$H$2,0),FALSE))</f>
        <v>0</v>
      </c>
    </row>
    <row r="283" spans="1:7" x14ac:dyDescent="0.25">
      <c r="A283" s="20">
        <v>280</v>
      </c>
      <c r="B283" t="str">
        <f>IF(ISERROR(INDEX('Miljövärden urval för publ'!$A$2:$AA$475,MATCH($A283,'Miljövärden urval för publ'!$R$2:$R$476,0),1)),"",INDEX('Miljövärden urval för publ'!$A$2:$AA$475,MATCH($A283,'Miljövärden urval för publ'!$R$2:$R$476,0),1))</f>
        <v>Uddevalla Energi AB</v>
      </c>
      <c r="C283" t="str">
        <f>IF(ISERROR(INDEX('Miljövärden urval för publ'!$A$2:$AA$475,MATCH($A283,'Miljövärden urval för publ'!$R$2:$R$476,0),2)),"",INDEX('Miljövärden urval för publ'!$A$2:$AA$475,MATCH($A283,'Miljövärden urval för publ'!$R$2:$R$476,0),2))</f>
        <v>Munkedal</v>
      </c>
      <c r="D283">
        <f>IF(ISERROR(VLOOKUP($C283,'Miljövärden urval för publ'!$B$2:$H$490,MATCH(D$4,'Miljövärden urval för publ'!$B$2:$H$2,0),FALSE)),"",VLOOKUP($C283,'Miljövärden urval för publ'!$B$2:$H$490,MATCH(D$4,'Miljövärden urval för publ'!$B$2:$H$2,0),FALSE))</f>
        <v>0.15878999999999999</v>
      </c>
      <c r="E283">
        <f>IF(ISERROR(VLOOKUP($C283,'Miljövärden urval för publ'!$B$2:$H$490,MATCH(E$4,'Miljövärden urval för publ'!$B$2:$H$2,0),FALSE)),"",VLOOKUP($C283,'Miljövärden urval för publ'!$B$2:$H$490,MATCH(E$4,'Miljövärden urval för publ'!$B$2:$H$2,0),FALSE))</f>
        <v>9.6482100000000006</v>
      </c>
      <c r="F283">
        <f>IF(ISERROR(VLOOKUP($C283,'Miljövärden urval för publ'!$B$2:$H$490,MATCH(F$4,'Miljövärden urval för publ'!$B$2:$H$2,0),FALSE)),"",VLOOKUP($C283,'Miljövärden urval för publ'!$B$2:$H$490,MATCH(F$4,'Miljövärden urval för publ'!$B$2:$H$2,0),FALSE))</f>
        <v>16.886500000000002</v>
      </c>
      <c r="G283">
        <f>IF(ISERROR(VLOOKUP($C283,'Miljövärden urval för publ'!$B$2:$H$490,MATCH(G$4,'Miljövärden urval för publ'!$B$2:$H$2,0),FALSE)),"",VLOOKUP($C283,'Miljövärden urval för publ'!$B$2:$H$490,MATCH(G$4,'Miljövärden urval för publ'!$B$2:$H$2,0),FALSE))</f>
        <v>0</v>
      </c>
    </row>
    <row r="284" spans="1:7" x14ac:dyDescent="0.25">
      <c r="A284" s="20">
        <v>281</v>
      </c>
      <c r="B284" t="str">
        <f>IF(ISERROR(INDEX('Miljövärden urval för publ'!$A$2:$AA$475,MATCH($A284,'Miljövärden urval för publ'!$R$2:$R$476,0),1)),"",INDEX('Miljövärden urval för publ'!$A$2:$AA$475,MATCH($A284,'Miljövärden urval för publ'!$R$2:$R$476,0),1))</f>
        <v>Uddevalla Energi AB</v>
      </c>
      <c r="C284" t="str">
        <f>IF(ISERROR(INDEX('Miljövärden urval för publ'!$A$2:$AA$475,MATCH($A284,'Miljövärden urval för publ'!$R$2:$R$476,0),2)),"",INDEX('Miljövärden urval för publ'!$A$2:$AA$475,MATCH($A284,'Miljövärden urval för publ'!$R$2:$R$476,0),2))</f>
        <v>Uddevalla</v>
      </c>
      <c r="D284">
        <f>IF(ISERROR(VLOOKUP($C284,'Miljövärden urval för publ'!$B$2:$H$490,MATCH(D$4,'Miljövärden urval för publ'!$B$2:$H$2,0),FALSE)),"",VLOOKUP($C284,'Miljövärden urval för publ'!$B$2:$H$490,MATCH(D$4,'Miljövärden urval för publ'!$B$2:$H$2,0),FALSE))</f>
        <v>0.1338</v>
      </c>
      <c r="E284">
        <f>IF(ISERROR(VLOOKUP($C284,'Miljövärden urval för publ'!$B$2:$H$490,MATCH(E$4,'Miljövärden urval för publ'!$B$2:$H$2,0),FALSE)),"",VLOOKUP($C284,'Miljövärden urval för publ'!$B$2:$H$490,MATCH(E$4,'Miljövärden urval för publ'!$B$2:$H$2,0),FALSE))</f>
        <v>84.343999999999994</v>
      </c>
      <c r="F284">
        <f>IF(ISERROR(VLOOKUP($C284,'Miljövärden urval för publ'!$B$2:$H$490,MATCH(F$4,'Miljövärden urval för publ'!$B$2:$H$2,0),FALSE)),"",VLOOKUP($C284,'Miljövärden urval för publ'!$B$2:$H$490,MATCH(F$4,'Miljövärden urval för publ'!$B$2:$H$2,0),FALSE))</f>
        <v>5.4289300000000003</v>
      </c>
      <c r="G284">
        <f>IF(ISERROR(VLOOKUP($C284,'Miljövärden urval för publ'!$B$2:$H$490,MATCH(G$4,'Miljövärden urval för publ'!$B$2:$H$2,0),FALSE)),"",VLOOKUP($C284,'Miljövärden urval för publ'!$B$2:$H$490,MATCH(G$4,'Miljövärden urval för publ'!$B$2:$H$2,0),FALSE))</f>
        <v>1.6839699999999999E-3</v>
      </c>
    </row>
    <row r="285" spans="1:7" x14ac:dyDescent="0.25">
      <c r="A285" s="20">
        <v>282</v>
      </c>
      <c r="B285" t="str">
        <f>IF(ISERROR(INDEX('Miljövärden urval för publ'!$A$2:$AA$475,MATCH($A285,'Miljövärden urval för publ'!$R$2:$R$476,0),1)),"",INDEX('Miljövärden urval för publ'!$A$2:$AA$475,MATCH($A285,'Miljövärden urval för publ'!$R$2:$R$476,0),1))</f>
        <v>Ulricehamns Energi AB</v>
      </c>
      <c r="C285" t="str">
        <f>IF(ISERROR(INDEX('Miljövärden urval för publ'!$A$2:$AA$475,MATCH($A285,'Miljövärden urval för publ'!$R$2:$R$476,0),2)),"",INDEX('Miljövärden urval för publ'!$A$2:$AA$475,MATCH($A285,'Miljövärden urval för publ'!$R$2:$R$476,0),2))</f>
        <v>Gällstad</v>
      </c>
      <c r="D285">
        <f>IF(ISERROR(VLOOKUP($C285,'Miljövärden urval för publ'!$B$2:$H$490,MATCH(D$4,'Miljövärden urval för publ'!$B$2:$H$2,0),FALSE)),"",VLOOKUP($C285,'Miljövärden urval för publ'!$B$2:$H$490,MATCH(D$4,'Miljövärden urval för publ'!$B$2:$H$2,0),FALSE))</f>
        <v>0.20374300000000001</v>
      </c>
      <c r="E285">
        <f>IF(ISERROR(VLOOKUP($C285,'Miljövärden urval för publ'!$B$2:$H$490,MATCH(E$4,'Miljövärden urval för publ'!$B$2:$H$2,0),FALSE)),"",VLOOKUP($C285,'Miljövärden urval för publ'!$B$2:$H$490,MATCH(E$4,'Miljövärden urval för publ'!$B$2:$H$2,0),FALSE))</f>
        <v>18.630299999999998</v>
      </c>
      <c r="F285">
        <f>IF(ISERROR(VLOOKUP($C285,'Miljövärden urval för publ'!$B$2:$H$490,MATCH(F$4,'Miljövärden urval för publ'!$B$2:$H$2,0),FALSE)),"",VLOOKUP($C285,'Miljövärden urval för publ'!$B$2:$H$490,MATCH(F$4,'Miljövärden urval för publ'!$B$2:$H$2,0),FALSE))</f>
        <v>17.152699999999999</v>
      </c>
      <c r="G285">
        <f>IF(ISERROR(VLOOKUP($C285,'Miljövärden urval för publ'!$B$2:$H$490,MATCH(G$4,'Miljövärden urval för publ'!$B$2:$H$2,0),FALSE)),"",VLOOKUP($C285,'Miljövärden urval för publ'!$B$2:$H$490,MATCH(G$4,'Miljövärden urval för publ'!$B$2:$H$2,0),FALSE))</f>
        <v>2.0299899999999999E-2</v>
      </c>
    </row>
    <row r="286" spans="1:7" x14ac:dyDescent="0.25">
      <c r="A286" s="20">
        <v>283</v>
      </c>
      <c r="B286" t="str">
        <f>IF(ISERROR(INDEX('Miljövärden urval för publ'!$A$2:$AA$475,MATCH($A286,'Miljövärden urval för publ'!$R$2:$R$476,0),1)),"",INDEX('Miljövärden urval för publ'!$A$2:$AA$475,MATCH($A286,'Miljövärden urval för publ'!$R$2:$R$476,0),1))</f>
        <v>Ulricehamns Energi AB</v>
      </c>
      <c r="C286" t="str">
        <f>IF(ISERROR(INDEX('Miljövärden urval för publ'!$A$2:$AA$475,MATCH($A286,'Miljövärden urval för publ'!$R$2:$R$476,0),2)),"",INDEX('Miljövärden urval för publ'!$A$2:$AA$475,MATCH($A286,'Miljövärden urval för publ'!$R$2:$R$476,0),2))</f>
        <v>Timmele</v>
      </c>
      <c r="D286">
        <f>IF(ISERROR(VLOOKUP($C286,'Miljövärden urval för publ'!$B$2:$H$490,MATCH(D$4,'Miljövärden urval för publ'!$B$2:$H$2,0),FALSE)),"",VLOOKUP($C286,'Miljövärden urval för publ'!$B$2:$H$490,MATCH(D$4,'Miljövärden urval för publ'!$B$2:$H$2,0),FALSE))</f>
        <v>0.183085</v>
      </c>
      <c r="E286">
        <f>IF(ISERROR(VLOOKUP($C286,'Miljövärden urval för publ'!$B$2:$H$490,MATCH(E$4,'Miljövärden urval för publ'!$B$2:$H$2,0),FALSE)),"",VLOOKUP($C286,'Miljövärden urval för publ'!$B$2:$H$490,MATCH(E$4,'Miljövärden urval för publ'!$B$2:$H$2,0),FALSE))</f>
        <v>14.121499999999999</v>
      </c>
      <c r="F286">
        <f>IF(ISERROR(VLOOKUP($C286,'Miljövärden urval för publ'!$B$2:$H$490,MATCH(F$4,'Miljövärden urval för publ'!$B$2:$H$2,0),FALSE)),"",VLOOKUP($C286,'Miljövärden urval för publ'!$B$2:$H$490,MATCH(F$4,'Miljövärden urval för publ'!$B$2:$H$2,0),FALSE))</f>
        <v>15.914099999999999</v>
      </c>
      <c r="G286">
        <f>IF(ISERROR(VLOOKUP($C286,'Miljövärden urval för publ'!$B$2:$H$490,MATCH(G$4,'Miljövärden urval för publ'!$B$2:$H$2,0),FALSE)),"",VLOOKUP($C286,'Miljövärden urval för publ'!$B$2:$H$490,MATCH(G$4,'Miljövärden urval för publ'!$B$2:$H$2,0),FALSE))</f>
        <v>6.86698E-3</v>
      </c>
    </row>
    <row r="287" spans="1:7" x14ac:dyDescent="0.25">
      <c r="A287" s="20">
        <v>284</v>
      </c>
      <c r="B287" t="str">
        <f>IF(ISERROR(INDEX('Miljövärden urval för publ'!$A$2:$AA$475,MATCH($A287,'Miljövärden urval för publ'!$R$2:$R$476,0),1)),"",INDEX('Miljövärden urval för publ'!$A$2:$AA$475,MATCH($A287,'Miljövärden urval för publ'!$R$2:$R$476,0),1))</f>
        <v>Ulricehamns Energi AB</v>
      </c>
      <c r="C287" t="str">
        <f>IF(ISERROR(INDEX('Miljövärden urval för publ'!$A$2:$AA$475,MATCH($A287,'Miljövärden urval för publ'!$R$2:$R$476,0),2)),"",INDEX('Miljövärden urval för publ'!$A$2:$AA$475,MATCH($A287,'Miljövärden urval för publ'!$R$2:$R$476,0),2))</f>
        <v>Ulricehamn</v>
      </c>
      <c r="D287">
        <f>IF(ISERROR(VLOOKUP($C287,'Miljövärden urval för publ'!$B$2:$H$490,MATCH(D$4,'Miljövärden urval för publ'!$B$2:$H$2,0),FALSE)),"",VLOOKUP($C287,'Miljövärden urval för publ'!$B$2:$H$490,MATCH(D$4,'Miljövärden urval för publ'!$B$2:$H$2,0),FALSE))</f>
        <v>4.7078099999999998E-2</v>
      </c>
      <c r="E287">
        <f>IF(ISERROR(VLOOKUP($C287,'Miljövärden urval för publ'!$B$2:$H$490,MATCH(E$4,'Miljövärden urval för publ'!$B$2:$H$2,0),FALSE)),"",VLOOKUP($C287,'Miljövärden urval för publ'!$B$2:$H$490,MATCH(E$4,'Miljövärden urval för publ'!$B$2:$H$2,0),FALSE))</f>
        <v>8.4725999999999999</v>
      </c>
      <c r="F287">
        <f>IF(ISERROR(VLOOKUP($C287,'Miljövärden urval för publ'!$B$2:$H$490,MATCH(F$4,'Miljövärden urval för publ'!$B$2:$H$2,0),FALSE)),"",VLOOKUP($C287,'Miljövärden urval för publ'!$B$2:$H$490,MATCH(F$4,'Miljövärden urval för publ'!$B$2:$H$2,0),FALSE))</f>
        <v>3.3167599999999999</v>
      </c>
      <c r="G287">
        <f>IF(ISERROR(VLOOKUP($C287,'Miljövärden urval för publ'!$B$2:$H$490,MATCH(G$4,'Miljövärden urval för publ'!$B$2:$H$2,0),FALSE)),"",VLOOKUP($C287,'Miljövärden urval för publ'!$B$2:$H$490,MATCH(G$4,'Miljövärden urval för publ'!$B$2:$H$2,0),FALSE))</f>
        <v>7.3705100000000003E-3</v>
      </c>
    </row>
    <row r="288" spans="1:7" x14ac:dyDescent="0.25">
      <c r="A288" s="20">
        <v>285</v>
      </c>
      <c r="B288" t="str">
        <f>IF(ISERROR(INDEX('Miljövärden urval för publ'!$A$2:$AA$475,MATCH($A288,'Miljövärden urval för publ'!$R$2:$R$476,0),1)),"",INDEX('Miljövärden urval för publ'!$A$2:$AA$475,MATCH($A288,'Miljövärden urval för publ'!$R$2:$R$476,0),1))</f>
        <v>Umeå Energi AB</v>
      </c>
      <c r="C288" t="str">
        <f>IF(ISERROR(INDEX('Miljövärden urval för publ'!$A$2:$AA$475,MATCH($A288,'Miljövärden urval för publ'!$R$2:$R$476,0),2)),"",INDEX('Miljövärden urval för publ'!$A$2:$AA$475,MATCH($A288,'Miljövärden urval för publ'!$R$2:$R$476,0),2))</f>
        <v>Bjurholm</v>
      </c>
      <c r="D288">
        <f>IF(ISERROR(VLOOKUP($C288,'Miljövärden urval för publ'!$B$2:$H$490,MATCH(D$4,'Miljövärden urval för publ'!$B$2:$H$2,0),FALSE)),"",VLOOKUP($C288,'Miljövärden urval för publ'!$B$2:$H$490,MATCH(D$4,'Miljövärden urval för publ'!$B$2:$H$2,0),FALSE))</f>
        <v>0.29998000000000002</v>
      </c>
      <c r="E288">
        <f>IF(ISERROR(VLOOKUP($C288,'Miljövärden urval för publ'!$B$2:$H$490,MATCH(E$4,'Miljövärden urval för publ'!$B$2:$H$2,0),FALSE)),"",VLOOKUP($C288,'Miljövärden urval för publ'!$B$2:$H$490,MATCH(E$4,'Miljövärden urval för publ'!$B$2:$H$2,0),FALSE))</f>
        <v>37.243699999999997</v>
      </c>
      <c r="F288">
        <f>IF(ISERROR(VLOOKUP($C288,'Miljövärden urval för publ'!$B$2:$H$490,MATCH(F$4,'Miljövärden urval för publ'!$B$2:$H$2,0),FALSE)),"",VLOOKUP($C288,'Miljövärden urval för publ'!$B$2:$H$490,MATCH(F$4,'Miljövärden urval för publ'!$B$2:$H$2,0),FALSE))</f>
        <v>17.314900000000002</v>
      </c>
      <c r="G288">
        <f>IF(ISERROR(VLOOKUP($C288,'Miljövärden urval för publ'!$B$2:$H$490,MATCH(G$4,'Miljövärden urval för publ'!$B$2:$H$2,0),FALSE)),"",VLOOKUP($C288,'Miljövärden urval för publ'!$B$2:$H$490,MATCH(G$4,'Miljövärden urval för publ'!$B$2:$H$2,0),FALSE))</f>
        <v>8.8095999999999994E-2</v>
      </c>
    </row>
    <row r="289" spans="1:7" x14ac:dyDescent="0.25">
      <c r="A289" s="20">
        <v>286</v>
      </c>
      <c r="B289" t="str">
        <f>IF(ISERROR(INDEX('Miljövärden urval för publ'!$A$2:$AA$475,MATCH($A289,'Miljövärden urval för publ'!$R$2:$R$476,0),1)),"",INDEX('Miljövärden urval för publ'!$A$2:$AA$475,MATCH($A289,'Miljövärden urval för publ'!$R$2:$R$476,0),1))</f>
        <v>Umeå Energi AB</v>
      </c>
      <c r="C289" t="str">
        <f>IF(ISERROR(INDEX('Miljövärden urval för publ'!$A$2:$AA$475,MATCH($A289,'Miljövärden urval för publ'!$R$2:$R$476,0),2)),"",INDEX('Miljövärden urval för publ'!$A$2:$AA$475,MATCH($A289,'Miljövärden urval för publ'!$R$2:$R$476,0),2))</f>
        <v>Hörnefors</v>
      </c>
      <c r="D289">
        <f>IF(ISERROR(VLOOKUP($C289,'Miljövärden urval för publ'!$B$2:$H$490,MATCH(D$4,'Miljövärden urval för publ'!$B$2:$H$2,0),FALSE)),"",VLOOKUP($C289,'Miljövärden urval för publ'!$B$2:$H$490,MATCH(D$4,'Miljövärden urval för publ'!$B$2:$H$2,0),FALSE))</f>
        <v>0.22426599999999999</v>
      </c>
      <c r="E289">
        <f>IF(ISERROR(VLOOKUP($C289,'Miljövärden urval för publ'!$B$2:$H$490,MATCH(E$4,'Miljövärden urval för publ'!$B$2:$H$2,0),FALSE)),"",VLOOKUP($C289,'Miljövärden urval för publ'!$B$2:$H$490,MATCH(E$4,'Miljövärden urval för publ'!$B$2:$H$2,0),FALSE))</f>
        <v>10.249499999999999</v>
      </c>
      <c r="F289">
        <f>IF(ISERROR(VLOOKUP($C289,'Miljövärden urval för publ'!$B$2:$H$490,MATCH(F$4,'Miljövärden urval för publ'!$B$2:$H$2,0),FALSE)),"",VLOOKUP($C289,'Miljövärden urval för publ'!$B$2:$H$490,MATCH(F$4,'Miljövärden urval för publ'!$B$2:$H$2,0),FALSE))</f>
        <v>18.049199999999999</v>
      </c>
      <c r="G289">
        <f>IF(ISERROR(VLOOKUP($C289,'Miljövärden urval för publ'!$B$2:$H$490,MATCH(G$4,'Miljövärden urval för publ'!$B$2:$H$2,0),FALSE)),"",VLOOKUP($C289,'Miljövärden urval för publ'!$B$2:$H$490,MATCH(G$4,'Miljövärden urval för publ'!$B$2:$H$2,0),FALSE))</f>
        <v>5.3129300000000004E-3</v>
      </c>
    </row>
    <row r="290" spans="1:7" x14ac:dyDescent="0.25">
      <c r="A290" s="20">
        <v>287</v>
      </c>
      <c r="B290" t="str">
        <f>IF(ISERROR(INDEX('Miljövärden urval för publ'!$A$2:$AA$475,MATCH($A290,'Miljövärden urval för publ'!$R$2:$R$476,0),1)),"",INDEX('Miljövärden urval för publ'!$A$2:$AA$475,MATCH($A290,'Miljövärden urval för publ'!$R$2:$R$476,0),1))</f>
        <v>Umeå Energi AB</v>
      </c>
      <c r="C290" t="str">
        <f>IF(ISERROR(INDEX('Miljövärden urval för publ'!$A$2:$AA$475,MATCH($A290,'Miljövärden urval för publ'!$R$2:$R$476,0),2)),"",INDEX('Miljövärden urval för publ'!$A$2:$AA$475,MATCH($A290,'Miljövärden urval för publ'!$R$2:$R$476,0),2))</f>
        <v>Sävar</v>
      </c>
      <c r="D290">
        <f>IF(ISERROR(VLOOKUP($C290,'Miljövärden urval för publ'!$B$2:$H$490,MATCH(D$4,'Miljövärden urval för publ'!$B$2:$H$2,0),FALSE)),"",VLOOKUP($C290,'Miljövärden urval för publ'!$B$2:$H$490,MATCH(D$4,'Miljövärden urval för publ'!$B$2:$H$2,0),FALSE))</f>
        <v>0.101634</v>
      </c>
      <c r="E290">
        <f>IF(ISERROR(VLOOKUP($C290,'Miljövärden urval för publ'!$B$2:$H$490,MATCH(E$4,'Miljövärden urval för publ'!$B$2:$H$2,0),FALSE)),"",VLOOKUP($C290,'Miljövärden urval för publ'!$B$2:$H$490,MATCH(E$4,'Miljövärden urval för publ'!$B$2:$H$2,0),FALSE))</f>
        <v>23.6265</v>
      </c>
      <c r="F290">
        <f>IF(ISERROR(VLOOKUP($C290,'Miljövärden urval för publ'!$B$2:$H$490,MATCH(F$4,'Miljövärden urval för publ'!$B$2:$H$2,0),FALSE)),"",VLOOKUP($C290,'Miljövärden urval för publ'!$B$2:$H$490,MATCH(F$4,'Miljövärden urval för publ'!$B$2:$H$2,0),FALSE))</f>
        <v>10.6883</v>
      </c>
      <c r="G290">
        <f>IF(ISERROR(VLOOKUP($C290,'Miljövärden urval för publ'!$B$2:$H$490,MATCH(G$4,'Miljövärden urval för publ'!$B$2:$H$2,0),FALSE)),"",VLOOKUP($C290,'Miljövärden urval för publ'!$B$2:$H$490,MATCH(G$4,'Miljövärden urval för publ'!$B$2:$H$2,0),FALSE))</f>
        <v>2.7426499999999999E-2</v>
      </c>
    </row>
    <row r="291" spans="1:7" x14ac:dyDescent="0.25">
      <c r="A291" s="20">
        <v>288</v>
      </c>
      <c r="B291" t="str">
        <f>IF(ISERROR(INDEX('Miljövärden urval för publ'!$A$2:$AA$475,MATCH($A291,'Miljövärden urval för publ'!$R$2:$R$476,0),1)),"",INDEX('Miljövärden urval för publ'!$A$2:$AA$475,MATCH($A291,'Miljövärden urval för publ'!$R$2:$R$476,0),1))</f>
        <v>Umeå Energi AB</v>
      </c>
      <c r="C291" t="str">
        <f>IF(ISERROR(INDEX('Miljövärden urval för publ'!$A$2:$AA$475,MATCH($A291,'Miljövärden urval för publ'!$R$2:$R$476,0),2)),"",INDEX('Miljövärden urval för publ'!$A$2:$AA$475,MATCH($A291,'Miljövärden urval för publ'!$R$2:$R$476,0),2))</f>
        <v>Umeå</v>
      </c>
      <c r="D291">
        <f>IF(ISERROR(VLOOKUP($C291,'Miljövärden urval för publ'!$B$2:$H$490,MATCH(D$4,'Miljövärden urval för publ'!$B$2:$H$2,0),FALSE)),"",VLOOKUP($C291,'Miljövärden urval för publ'!$B$2:$H$490,MATCH(D$4,'Miljövärden urval för publ'!$B$2:$H$2,0),FALSE))</f>
        <v>0.21839800000000001</v>
      </c>
      <c r="E291">
        <f>IF(ISERROR(VLOOKUP($C291,'Miljövärden urval för publ'!$B$2:$H$490,MATCH(E$4,'Miljövärden urval för publ'!$B$2:$H$2,0),FALSE)),"",VLOOKUP($C291,'Miljövärden urval för publ'!$B$2:$H$490,MATCH(E$4,'Miljövärden urval för publ'!$B$2:$H$2,0),FALSE))</f>
        <v>48.319099999999999</v>
      </c>
      <c r="F291">
        <f>IF(ISERROR(VLOOKUP($C291,'Miljövärden urval för publ'!$B$2:$H$490,MATCH(F$4,'Miljövärden urval för publ'!$B$2:$H$2,0),FALSE)),"",VLOOKUP($C291,'Miljövärden urval för publ'!$B$2:$H$490,MATCH(F$4,'Miljövärden urval för publ'!$B$2:$H$2,0),FALSE))</f>
        <v>5.1162599999999996</v>
      </c>
      <c r="G291">
        <f>IF(ISERROR(VLOOKUP($C291,'Miljövärden urval för publ'!$B$2:$H$490,MATCH(G$4,'Miljövärden urval för publ'!$B$2:$H$2,0),FALSE)),"",VLOOKUP($C291,'Miljövärden urval för publ'!$B$2:$H$490,MATCH(G$4,'Miljövärden urval för publ'!$B$2:$H$2,0),FALSE))</f>
        <v>1.87745E-2</v>
      </c>
    </row>
    <row r="292" spans="1:7" x14ac:dyDescent="0.25">
      <c r="A292" s="20">
        <v>289</v>
      </c>
      <c r="B292" t="str">
        <f>IF(ISERROR(INDEX('Miljövärden urval för publ'!$A$2:$AA$475,MATCH($A292,'Miljövärden urval för publ'!$R$2:$R$476,0),1)),"",INDEX('Miljövärden urval för publ'!$A$2:$AA$475,MATCH($A292,'Miljövärden urval för publ'!$R$2:$R$476,0),1))</f>
        <v>Vaggeryds Energi AB</v>
      </c>
      <c r="C292" t="str">
        <f>IF(ISERROR(INDEX('Miljövärden urval för publ'!$A$2:$AA$475,MATCH($A292,'Miljövärden urval för publ'!$R$2:$R$476,0),2)),"",INDEX('Miljövärden urval för publ'!$A$2:$AA$475,MATCH($A292,'Miljövärden urval för publ'!$R$2:$R$476,0),2))</f>
        <v>Skillingaryd</v>
      </c>
      <c r="D292">
        <f>IF(ISERROR(VLOOKUP($C292,'Miljövärden urval för publ'!$B$2:$H$490,MATCH(D$4,'Miljövärden urval för publ'!$B$2:$H$2,0),FALSE)),"",VLOOKUP($C292,'Miljövärden urval för publ'!$B$2:$H$490,MATCH(D$4,'Miljövärden urval för publ'!$B$2:$H$2,0),FALSE))</f>
        <v>0.13325300000000001</v>
      </c>
      <c r="E292">
        <f>IF(ISERROR(VLOOKUP($C292,'Miljövärden urval för publ'!$B$2:$H$490,MATCH(E$4,'Miljövärden urval för publ'!$B$2:$H$2,0),FALSE)),"",VLOOKUP($C292,'Miljövärden urval för publ'!$B$2:$H$490,MATCH(E$4,'Miljövärden urval för publ'!$B$2:$H$2,0),FALSE))</f>
        <v>19.3247</v>
      </c>
      <c r="F292">
        <f>IF(ISERROR(VLOOKUP($C292,'Miljövärden urval för publ'!$B$2:$H$490,MATCH(F$4,'Miljövärden urval för publ'!$B$2:$H$2,0),FALSE)),"",VLOOKUP($C292,'Miljövärden urval för publ'!$B$2:$H$490,MATCH(F$4,'Miljövärden urval för publ'!$B$2:$H$2,0),FALSE))</f>
        <v>11.8621</v>
      </c>
      <c r="G292">
        <f>IF(ISERROR(VLOOKUP($C292,'Miljövärden urval för publ'!$B$2:$H$490,MATCH(G$4,'Miljövärden urval för publ'!$B$2:$H$2,0),FALSE)),"",VLOOKUP($C292,'Miljövärden urval för publ'!$B$2:$H$490,MATCH(G$4,'Miljövärden urval för publ'!$B$2:$H$2,0),FALSE))</f>
        <v>2.0752199999999998E-2</v>
      </c>
    </row>
    <row r="293" spans="1:7" x14ac:dyDescent="0.25">
      <c r="A293" s="20">
        <v>290</v>
      </c>
      <c r="B293" t="str">
        <f>IF(ISERROR(INDEX('Miljövärden urval för publ'!$A$2:$AA$475,MATCH($A293,'Miljövärden urval för publ'!$R$2:$R$476,0),1)),"",INDEX('Miljövärden urval för publ'!$A$2:$AA$475,MATCH($A293,'Miljövärden urval för publ'!$R$2:$R$476,0),1))</f>
        <v>Vaggeryds Energi AB</v>
      </c>
      <c r="C293" t="str">
        <f>IF(ISERROR(INDEX('Miljövärden urval för publ'!$A$2:$AA$475,MATCH($A293,'Miljövärden urval för publ'!$R$2:$R$476,0),2)),"",INDEX('Miljövärden urval för publ'!$A$2:$AA$475,MATCH($A293,'Miljövärden urval för publ'!$R$2:$R$476,0),2))</f>
        <v>Vaggeryd</v>
      </c>
      <c r="D293">
        <f>IF(ISERROR(VLOOKUP($C293,'Miljövärden urval för publ'!$B$2:$H$490,MATCH(D$4,'Miljövärden urval för publ'!$B$2:$H$2,0),FALSE)),"",VLOOKUP($C293,'Miljövärden urval för publ'!$B$2:$H$490,MATCH(D$4,'Miljövärden urval för publ'!$B$2:$H$2,0),FALSE))</f>
        <v>8.0515400000000001E-2</v>
      </c>
      <c r="E293">
        <f>IF(ISERROR(VLOOKUP($C293,'Miljövärden urval för publ'!$B$2:$H$490,MATCH(E$4,'Miljövärden urval för publ'!$B$2:$H$2,0),FALSE)),"",VLOOKUP($C293,'Miljövärden urval för publ'!$B$2:$H$490,MATCH(E$4,'Miljövärden urval för publ'!$B$2:$H$2,0),FALSE))</f>
        <v>13.778499999999999</v>
      </c>
      <c r="F293">
        <f>IF(ISERROR(VLOOKUP($C293,'Miljövärden urval för publ'!$B$2:$H$490,MATCH(F$4,'Miljövärden urval för publ'!$B$2:$H$2,0),FALSE)),"",VLOOKUP($C293,'Miljövärden urval för publ'!$B$2:$H$490,MATCH(F$4,'Miljövärden urval för publ'!$B$2:$H$2,0),FALSE))</f>
        <v>9.3954699999999995</v>
      </c>
      <c r="G293">
        <f>IF(ISERROR(VLOOKUP($C293,'Miljövärden urval för publ'!$B$2:$H$490,MATCH(G$4,'Miljövärden urval för publ'!$B$2:$H$2,0),FALSE)),"",VLOOKUP($C293,'Miljövärden urval för publ'!$B$2:$H$490,MATCH(G$4,'Miljövärden urval för publ'!$B$2:$H$2,0),FALSE))</f>
        <v>4.3564600000000004E-3</v>
      </c>
    </row>
    <row r="294" spans="1:7" x14ac:dyDescent="0.25">
      <c r="A294" s="20">
        <v>291</v>
      </c>
      <c r="B294" t="str">
        <f>IF(ISERROR(INDEX('Miljövärden urval för publ'!$A$2:$AA$475,MATCH($A294,'Miljövärden urval för publ'!$R$2:$R$476,0),1)),"",INDEX('Miljövärden urval för publ'!$A$2:$AA$475,MATCH($A294,'Miljövärden urval för publ'!$R$2:$R$476,0),1))</f>
        <v>Vara Energi Värme AB</v>
      </c>
      <c r="C294" t="str">
        <f>IF(ISERROR(INDEX('Miljövärden urval för publ'!$A$2:$AA$475,MATCH($A294,'Miljövärden urval för publ'!$R$2:$R$476,0),2)),"",INDEX('Miljövärden urval för publ'!$A$2:$AA$475,MATCH($A294,'Miljövärden urval för publ'!$R$2:$R$476,0),2))</f>
        <v>Vara</v>
      </c>
      <c r="D294">
        <f>IF(ISERROR(VLOOKUP($C294,'Miljövärden urval för publ'!$B$2:$H$490,MATCH(D$4,'Miljövärden urval för publ'!$B$2:$H$2,0),FALSE)),"",VLOOKUP($C294,'Miljövärden urval för publ'!$B$2:$H$490,MATCH(D$4,'Miljövärden urval för publ'!$B$2:$H$2,0),FALSE))</f>
        <v>7.6188099999999995E-2</v>
      </c>
      <c r="E294">
        <f>IF(ISERROR(VLOOKUP($C294,'Miljövärden urval för publ'!$B$2:$H$490,MATCH(E$4,'Miljövärden urval för publ'!$B$2:$H$2,0),FALSE)),"",VLOOKUP($C294,'Miljövärden urval för publ'!$B$2:$H$490,MATCH(E$4,'Miljövärden urval för publ'!$B$2:$H$2,0),FALSE))</f>
        <v>16.082899999999999</v>
      </c>
      <c r="F294">
        <f>IF(ISERROR(VLOOKUP($C294,'Miljövärden urval för publ'!$B$2:$H$490,MATCH(F$4,'Miljövärden urval för publ'!$B$2:$H$2,0),FALSE)),"",VLOOKUP($C294,'Miljövärden urval för publ'!$B$2:$H$490,MATCH(F$4,'Miljövärden urval för publ'!$B$2:$H$2,0),FALSE))</f>
        <v>7.2941399999999996</v>
      </c>
      <c r="G294">
        <f>IF(ISERROR(VLOOKUP($C294,'Miljövärden urval för publ'!$B$2:$H$490,MATCH(G$4,'Miljövärden urval för publ'!$B$2:$H$2,0),FALSE)),"",VLOOKUP($C294,'Miljövärden urval för publ'!$B$2:$H$490,MATCH(G$4,'Miljövärden urval för publ'!$B$2:$H$2,0),FALSE))</f>
        <v>8.8912799999999997E-3</v>
      </c>
    </row>
    <row r="295" spans="1:7" x14ac:dyDescent="0.25">
      <c r="A295" s="20">
        <v>292</v>
      </c>
      <c r="B295" t="str">
        <f>IF(ISERROR(INDEX('Miljövärden urval för publ'!$A$2:$AA$475,MATCH($A295,'Miljövärden urval för publ'!$R$2:$R$476,0),1)),"",INDEX('Miljövärden urval för publ'!$A$2:$AA$475,MATCH($A295,'Miljövärden urval för publ'!$R$2:$R$476,0),1))</f>
        <v>Varberg Energi AB</v>
      </c>
      <c r="C295" t="str">
        <f>IF(ISERROR(INDEX('Miljövärden urval för publ'!$A$2:$AA$475,MATCH($A295,'Miljövärden urval för publ'!$R$2:$R$476,0),2)),"",INDEX('Miljövärden urval för publ'!$A$2:$AA$475,MATCH($A295,'Miljövärden urval för publ'!$R$2:$R$476,0),2))</f>
        <v>Tvååker (Närv)</v>
      </c>
      <c r="D295">
        <f>IF(ISERROR(VLOOKUP($C295,'Miljövärden urval för publ'!$B$2:$H$490,MATCH(D$4,'Miljövärden urval för publ'!$B$2:$H$2,0),FALSE)),"",VLOOKUP($C295,'Miljövärden urval för publ'!$B$2:$H$490,MATCH(D$4,'Miljövärden urval för publ'!$B$2:$H$2,0),FALSE))</f>
        <v>0.336982</v>
      </c>
      <c r="E295">
        <f>IF(ISERROR(VLOOKUP($C295,'Miljövärden urval för publ'!$B$2:$H$490,MATCH(E$4,'Miljövärden urval för publ'!$B$2:$H$2,0),FALSE)),"",VLOOKUP($C295,'Miljövärden urval för publ'!$B$2:$H$490,MATCH(E$4,'Miljövärden urval för publ'!$B$2:$H$2,0),FALSE))</f>
        <v>46.331099999999999</v>
      </c>
      <c r="F295">
        <f>IF(ISERROR(VLOOKUP($C295,'Miljövärden urval för publ'!$B$2:$H$490,MATCH(F$4,'Miljövärden urval för publ'!$B$2:$H$2,0),FALSE)),"",VLOOKUP($C295,'Miljövärden urval för publ'!$B$2:$H$490,MATCH(F$4,'Miljövärden urval för publ'!$B$2:$H$2,0),FALSE))</f>
        <v>18.9588</v>
      </c>
      <c r="G295">
        <f>IF(ISERROR(VLOOKUP($C295,'Miljövärden urval för publ'!$B$2:$H$490,MATCH(G$4,'Miljövärden urval för publ'!$B$2:$H$2,0),FALSE)),"",VLOOKUP($C295,'Miljövärden urval för publ'!$B$2:$H$490,MATCH(G$4,'Miljövärden urval för publ'!$B$2:$H$2,0),FALSE))</f>
        <v>9.5898700000000003E-2</v>
      </c>
    </row>
    <row r="296" spans="1:7" x14ac:dyDescent="0.25">
      <c r="A296" s="20">
        <v>293</v>
      </c>
      <c r="B296" t="str">
        <f>IF(ISERROR(INDEX('Miljövärden urval för publ'!$A$2:$AA$475,MATCH($A296,'Miljövärden urval för publ'!$R$2:$R$476,0),1)),"",INDEX('Miljövärden urval för publ'!$A$2:$AA$475,MATCH($A296,'Miljövärden urval för publ'!$R$2:$R$476,0),1))</f>
        <v>Varberg Energi AB</v>
      </c>
      <c r="C296" t="str">
        <f>IF(ISERROR(INDEX('Miljövärden urval för publ'!$A$2:$AA$475,MATCH($A296,'Miljövärden urval för publ'!$R$2:$R$476,0),2)),"",INDEX('Miljövärden urval för publ'!$A$2:$AA$475,MATCH($A296,'Miljövärden urval för publ'!$R$2:$R$476,0),2))</f>
        <v>Varberg (Fjv)</v>
      </c>
      <c r="D296">
        <f>IF(ISERROR(VLOOKUP($C296,'Miljövärden urval för publ'!$B$2:$H$490,MATCH(D$4,'Miljövärden urval för publ'!$B$2:$H$2,0),FALSE)),"",VLOOKUP($C296,'Miljövärden urval för publ'!$B$2:$H$490,MATCH(D$4,'Miljövärden urval för publ'!$B$2:$H$2,0),FALSE))</f>
        <v>1.9944199999999999E-2</v>
      </c>
      <c r="E296">
        <f>IF(ISERROR(VLOOKUP($C296,'Miljövärden urval för publ'!$B$2:$H$490,MATCH(E$4,'Miljövärden urval för publ'!$B$2:$H$2,0),FALSE)),"",VLOOKUP($C296,'Miljövärden urval för publ'!$B$2:$H$490,MATCH(E$4,'Miljövärden urval för publ'!$B$2:$H$2,0),FALSE))</f>
        <v>4.0514299999999999</v>
      </c>
      <c r="F296">
        <f>IF(ISERROR(VLOOKUP($C296,'Miljövärden urval för publ'!$B$2:$H$490,MATCH(F$4,'Miljövärden urval för publ'!$B$2:$H$2,0),FALSE)),"",VLOOKUP($C296,'Miljövärden urval för publ'!$B$2:$H$490,MATCH(F$4,'Miljövärden urval för publ'!$B$2:$H$2,0),FALSE))</f>
        <v>2.8612700000000002</v>
      </c>
      <c r="G296">
        <f>IF(ISERROR(VLOOKUP($C296,'Miljövärden urval för publ'!$B$2:$H$490,MATCH(G$4,'Miljövärden urval för publ'!$B$2:$H$2,0),FALSE)),"",VLOOKUP($C296,'Miljövärden urval för publ'!$B$2:$H$490,MATCH(G$4,'Miljövärden urval för publ'!$B$2:$H$2,0),FALSE))</f>
        <v>1.6641E-3</v>
      </c>
    </row>
    <row r="297" spans="1:7" x14ac:dyDescent="0.25">
      <c r="A297" s="20">
        <v>294</v>
      </c>
      <c r="B297" t="str">
        <f>IF(ISERROR(INDEX('Miljövärden urval för publ'!$A$2:$AA$475,MATCH($A297,'Miljövärden urval för publ'!$R$2:$R$476,0),1)),"",INDEX('Miljövärden urval för publ'!$A$2:$AA$475,MATCH($A297,'Miljövärden urval för publ'!$R$2:$R$476,0),1))</f>
        <v>Varberg Energi AB</v>
      </c>
      <c r="C297" t="str">
        <f>IF(ISERROR(INDEX('Miljövärden urval för publ'!$A$2:$AA$475,MATCH($A297,'Miljövärden urval för publ'!$R$2:$R$476,0),2)),"",INDEX('Miljövärden urval för publ'!$A$2:$AA$475,MATCH($A297,'Miljövärden urval för publ'!$R$2:$R$476,0),2))</f>
        <v>Veddige</v>
      </c>
      <c r="D297">
        <f>IF(ISERROR(VLOOKUP($C297,'Miljövärden urval för publ'!$B$2:$H$490,MATCH(D$4,'Miljövärden urval för publ'!$B$2:$H$2,0),FALSE)),"",VLOOKUP($C297,'Miljövärden urval för publ'!$B$2:$H$490,MATCH(D$4,'Miljövärden urval för publ'!$B$2:$H$2,0),FALSE))</f>
        <v>0.32166400000000001</v>
      </c>
      <c r="E297">
        <f>IF(ISERROR(VLOOKUP($C297,'Miljövärden urval för publ'!$B$2:$H$490,MATCH(E$4,'Miljövärden urval för publ'!$B$2:$H$2,0),FALSE)),"",VLOOKUP($C297,'Miljövärden urval för publ'!$B$2:$H$490,MATCH(E$4,'Miljövärden urval för publ'!$B$2:$H$2,0),FALSE))</f>
        <v>51.935299999999998</v>
      </c>
      <c r="F297">
        <f>IF(ISERROR(VLOOKUP($C297,'Miljövärden urval för publ'!$B$2:$H$490,MATCH(F$4,'Miljövärden urval för publ'!$B$2:$H$2,0),FALSE)),"",VLOOKUP($C297,'Miljövärden urval för publ'!$B$2:$H$490,MATCH(F$4,'Miljövärden urval för publ'!$B$2:$H$2,0),FALSE))</f>
        <v>18.860700000000001</v>
      </c>
      <c r="G297">
        <f>IF(ISERROR(VLOOKUP($C297,'Miljövärden urval för publ'!$B$2:$H$490,MATCH(G$4,'Miljövärden urval för publ'!$B$2:$H$2,0),FALSE)),"",VLOOKUP($C297,'Miljövärden urval för publ'!$B$2:$H$490,MATCH(G$4,'Miljövärden urval för publ'!$B$2:$H$2,0),FALSE))</f>
        <v>0.12228</v>
      </c>
    </row>
    <row r="298" spans="1:7" x14ac:dyDescent="0.25">
      <c r="A298" s="20">
        <v>295</v>
      </c>
      <c r="B298" t="str">
        <f>IF(ISERROR(INDEX('Miljövärden urval för publ'!$A$2:$AA$475,MATCH($A298,'Miljövärden urval för publ'!$R$2:$R$476,0),1)),"",INDEX('Miljövärden urval för publ'!$A$2:$AA$475,MATCH($A298,'Miljövärden urval för publ'!$R$2:$R$476,0),1))</f>
        <v>Vasa Värme Holding AB</v>
      </c>
      <c r="C298" t="str">
        <f>IF(ISERROR(INDEX('Miljövärden urval för publ'!$A$2:$AA$475,MATCH($A298,'Miljövärden urval för publ'!$R$2:$R$476,0),2)),"",INDEX('Miljövärden urval för publ'!$A$2:$AA$475,MATCH($A298,'Miljövärden urval för publ'!$R$2:$R$476,0),2))</f>
        <v>Kalix</v>
      </c>
      <c r="D298">
        <f>IF(ISERROR(VLOOKUP($C298,'Miljövärden urval för publ'!$B$2:$H$490,MATCH(D$4,'Miljövärden urval för publ'!$B$2:$H$2,0),FALSE)),"",VLOOKUP($C298,'Miljövärden urval för publ'!$B$2:$H$490,MATCH(D$4,'Miljövärden urval för publ'!$B$2:$H$2,0),FALSE))</f>
        <v>0.12884399999999999</v>
      </c>
      <c r="E298">
        <f>IF(ISERROR(VLOOKUP($C298,'Miljövärden urval för publ'!$B$2:$H$490,MATCH(E$4,'Miljövärden urval för publ'!$B$2:$H$2,0),FALSE)),"",VLOOKUP($C298,'Miljövärden urval för publ'!$B$2:$H$490,MATCH(E$4,'Miljövärden urval för publ'!$B$2:$H$2,0),FALSE))</f>
        <v>24.299299999999999</v>
      </c>
      <c r="F298">
        <f>IF(ISERROR(VLOOKUP($C298,'Miljövärden urval för publ'!$B$2:$H$490,MATCH(F$4,'Miljövärden urval för publ'!$B$2:$H$2,0),FALSE)),"",VLOOKUP($C298,'Miljövärden urval för publ'!$B$2:$H$490,MATCH(F$4,'Miljövärden urval för publ'!$B$2:$H$2,0),FALSE))</f>
        <v>6.3060299999999998</v>
      </c>
      <c r="G298">
        <f>IF(ISERROR(VLOOKUP($C298,'Miljövärden urval för publ'!$B$2:$H$490,MATCH(G$4,'Miljövärden urval för publ'!$B$2:$H$2,0),FALSE)),"",VLOOKUP($C298,'Miljövärden urval för publ'!$B$2:$H$490,MATCH(G$4,'Miljövärden urval för publ'!$B$2:$H$2,0),FALSE))</f>
        <v>2.86486E-2</v>
      </c>
    </row>
    <row r="299" spans="1:7" x14ac:dyDescent="0.25">
      <c r="A299" s="20">
        <v>296</v>
      </c>
      <c r="B299" t="str">
        <f>IF(ISERROR(INDEX('Miljövärden urval för publ'!$A$2:$AA$475,MATCH($A299,'Miljövärden urval för publ'!$R$2:$R$476,0),1)),"",INDEX('Miljövärden urval för publ'!$A$2:$AA$475,MATCH($A299,'Miljövärden urval för publ'!$R$2:$R$476,0),1))</f>
        <v>Vasa Värme Holding AB</v>
      </c>
      <c r="C299" t="str">
        <f>IF(ISERROR(INDEX('Miljövärden urval för publ'!$A$2:$AA$475,MATCH($A299,'Miljövärden urval för publ'!$R$2:$R$476,0),2)),"",INDEX('Miljövärden urval för publ'!$A$2:$AA$475,MATCH($A299,'Miljövärden urval för publ'!$R$2:$R$476,0),2))</f>
        <v>Krokek</v>
      </c>
      <c r="D299">
        <f>IF(ISERROR(VLOOKUP($C299,'Miljövärden urval för publ'!$B$2:$H$490,MATCH(D$4,'Miljövärden urval för publ'!$B$2:$H$2,0),FALSE)),"",VLOOKUP($C299,'Miljövärden urval för publ'!$B$2:$H$490,MATCH(D$4,'Miljövärden urval för publ'!$B$2:$H$2,0),FALSE))</f>
        <v>0.189912</v>
      </c>
      <c r="E299">
        <f>IF(ISERROR(VLOOKUP($C299,'Miljövärden urval för publ'!$B$2:$H$490,MATCH(E$4,'Miljövärden urval för publ'!$B$2:$H$2,0),FALSE)),"",VLOOKUP($C299,'Miljövärden urval för publ'!$B$2:$H$490,MATCH(E$4,'Miljövärden urval för publ'!$B$2:$H$2,0),FALSE))</f>
        <v>16.5642</v>
      </c>
      <c r="F299">
        <f>IF(ISERROR(VLOOKUP($C299,'Miljövärden urval för publ'!$B$2:$H$490,MATCH(F$4,'Miljövärden urval för publ'!$B$2:$H$2,0),FALSE)),"",VLOOKUP($C299,'Miljövärden urval för publ'!$B$2:$H$490,MATCH(F$4,'Miljövärden urval för publ'!$B$2:$H$2,0),FALSE))</f>
        <v>15.392099999999999</v>
      </c>
      <c r="G299">
        <f>IF(ISERROR(VLOOKUP($C299,'Miljövärden urval för publ'!$B$2:$H$490,MATCH(G$4,'Miljövärden urval för publ'!$B$2:$H$2,0),FALSE)),"",VLOOKUP($C299,'Miljövärden urval för publ'!$B$2:$H$490,MATCH(G$4,'Miljövärden urval för publ'!$B$2:$H$2,0),FALSE))</f>
        <v>1.45883E-2</v>
      </c>
    </row>
    <row r="300" spans="1:7" x14ac:dyDescent="0.25">
      <c r="A300" s="20">
        <v>297</v>
      </c>
      <c r="B300" t="str">
        <f>IF(ISERROR(INDEX('Miljövärden urval för publ'!$A$2:$AA$475,MATCH($A300,'Miljövärden urval för publ'!$R$2:$R$476,0),1)),"",INDEX('Miljövärden urval för publ'!$A$2:$AA$475,MATCH($A300,'Miljövärden urval för publ'!$R$2:$R$476,0),1))</f>
        <v>Vasa Värme Holding AB</v>
      </c>
      <c r="C300" t="str">
        <f>IF(ISERROR(INDEX('Miljövärden urval för publ'!$A$2:$AA$475,MATCH($A300,'Miljövärden urval för publ'!$R$2:$R$476,0),2)),"",INDEX('Miljövärden urval för publ'!$A$2:$AA$475,MATCH($A300,'Miljövärden urval för publ'!$R$2:$R$476,0),2))</f>
        <v>Malmköping</v>
      </c>
      <c r="D300">
        <f>IF(ISERROR(VLOOKUP($C300,'Miljövärden urval för publ'!$B$2:$H$490,MATCH(D$4,'Miljövärden urval för publ'!$B$2:$H$2,0),FALSE)),"",VLOOKUP($C300,'Miljövärden urval för publ'!$B$2:$H$490,MATCH(D$4,'Miljövärden urval för publ'!$B$2:$H$2,0),FALSE))</f>
        <v>0.103634</v>
      </c>
      <c r="E300">
        <f>IF(ISERROR(VLOOKUP($C300,'Miljövärden urval för publ'!$B$2:$H$490,MATCH(E$4,'Miljövärden urval för publ'!$B$2:$H$2,0),FALSE)),"",VLOOKUP($C300,'Miljövärden urval för publ'!$B$2:$H$490,MATCH(E$4,'Miljövärden urval för publ'!$B$2:$H$2,0),FALSE))</f>
        <v>22.023800000000001</v>
      </c>
      <c r="F300">
        <f>IF(ISERROR(VLOOKUP($C300,'Miljövärden urval för publ'!$B$2:$H$490,MATCH(F$4,'Miljövärden urval för publ'!$B$2:$H$2,0),FALSE)),"",VLOOKUP($C300,'Miljövärden urval för publ'!$B$2:$H$490,MATCH(F$4,'Miljövärden urval för publ'!$B$2:$H$2,0),FALSE))</f>
        <v>9.0850000000000009</v>
      </c>
      <c r="G300">
        <f>IF(ISERROR(VLOOKUP($C300,'Miljövärden urval för publ'!$B$2:$H$490,MATCH(G$4,'Miljövärden urval för publ'!$B$2:$H$2,0),FALSE)),"",VLOOKUP($C300,'Miljövärden urval för publ'!$B$2:$H$490,MATCH(G$4,'Miljövärden urval för publ'!$B$2:$H$2,0),FALSE))</f>
        <v>1.43657E-2</v>
      </c>
    </row>
    <row r="301" spans="1:7" x14ac:dyDescent="0.25">
      <c r="A301" s="20">
        <v>298</v>
      </c>
      <c r="B301" t="str">
        <f>IF(ISERROR(INDEX('Miljövärden urval för publ'!$A$2:$AA$475,MATCH($A301,'Miljövärden urval för publ'!$R$2:$R$476,0),1)),"",INDEX('Miljövärden urval för publ'!$A$2:$AA$475,MATCH($A301,'Miljövärden urval för publ'!$R$2:$R$476,0),1))</f>
        <v>Vattenfall AB Värme</v>
      </c>
      <c r="C301" t="str">
        <f>IF(ISERROR(INDEX('Miljövärden urval för publ'!$A$2:$AA$475,MATCH($A301,'Miljövärden urval för publ'!$R$2:$R$476,0),2)),"",INDEX('Miljövärden urval för publ'!$A$2:$AA$475,MATCH($A301,'Miljövärden urval för publ'!$R$2:$R$476,0),2))</f>
        <v>Askersund</v>
      </c>
      <c r="D301">
        <f>IF(ISERROR(VLOOKUP($C301,'Miljövärden urval för publ'!$B$2:$H$490,MATCH(D$4,'Miljövärden urval för publ'!$B$2:$H$2,0),FALSE)),"",VLOOKUP($C301,'Miljövärden urval för publ'!$B$2:$H$490,MATCH(D$4,'Miljövärden urval för publ'!$B$2:$H$2,0),FALSE))</f>
        <v>0.163328</v>
      </c>
      <c r="E301">
        <f>IF(ISERROR(VLOOKUP($C301,'Miljövärden urval för publ'!$B$2:$H$490,MATCH(E$4,'Miljövärden urval för publ'!$B$2:$H$2,0),FALSE)),"",VLOOKUP($C301,'Miljövärden urval för publ'!$B$2:$H$490,MATCH(E$4,'Miljövärden urval för publ'!$B$2:$H$2,0),FALSE))</f>
        <v>21.474399999999999</v>
      </c>
      <c r="F301">
        <f>IF(ISERROR(VLOOKUP($C301,'Miljövärden urval för publ'!$B$2:$H$490,MATCH(F$4,'Miljövärden urval för publ'!$B$2:$H$2,0),FALSE)),"",VLOOKUP($C301,'Miljövärden urval för publ'!$B$2:$H$490,MATCH(F$4,'Miljövärden urval för publ'!$B$2:$H$2,0),FALSE))</f>
        <v>7.9885000000000002</v>
      </c>
      <c r="G301">
        <f>IF(ISERROR(VLOOKUP($C301,'Miljövärden urval för publ'!$B$2:$H$490,MATCH(G$4,'Miljövärden urval för publ'!$B$2:$H$2,0),FALSE)),"",VLOOKUP($C301,'Miljövärden urval för publ'!$B$2:$H$490,MATCH(G$4,'Miljövärden urval för publ'!$B$2:$H$2,0),FALSE))</f>
        <v>4.54175E-2</v>
      </c>
    </row>
    <row r="302" spans="1:7" x14ac:dyDescent="0.25">
      <c r="A302" s="20">
        <v>299</v>
      </c>
      <c r="B302" t="str">
        <f>IF(ISERROR(INDEX('Miljövärden urval för publ'!$A$2:$AA$475,MATCH($A302,'Miljövärden urval för publ'!$R$2:$R$476,0),1)),"",INDEX('Miljövärden urval för publ'!$A$2:$AA$475,MATCH($A302,'Miljövärden urval för publ'!$R$2:$R$476,0),1))</f>
        <v>Vattenfall AB Värme</v>
      </c>
      <c r="C302" t="str">
        <f>IF(ISERROR(INDEX('Miljövärden urval för publ'!$A$2:$AA$475,MATCH($A302,'Miljövärden urval för publ'!$R$2:$R$476,0),2)),"",INDEX('Miljövärden urval för publ'!$A$2:$AA$475,MATCH($A302,'Miljövärden urval för publ'!$R$2:$R$476,0),2))</f>
        <v>Drefviken</v>
      </c>
      <c r="D302">
        <f>IF(ISERROR(VLOOKUP($C302,'Miljövärden urval för publ'!$B$2:$H$490,MATCH(D$4,'Miljövärden urval för publ'!$B$2:$H$2,0),FALSE)),"",VLOOKUP($C302,'Miljövärden urval för publ'!$B$2:$H$490,MATCH(D$4,'Miljövärden urval för publ'!$B$2:$H$2,0),FALSE))</f>
        <v>7.77645E-2</v>
      </c>
      <c r="E302">
        <f>IF(ISERROR(VLOOKUP($C302,'Miljövärden urval för publ'!$B$2:$H$490,MATCH(E$4,'Miljövärden urval för publ'!$B$2:$H$2,0),FALSE)),"",VLOOKUP($C302,'Miljövärden urval för publ'!$B$2:$H$490,MATCH(E$4,'Miljövärden urval för publ'!$B$2:$H$2,0),FALSE))</f>
        <v>7.7374099999999997</v>
      </c>
      <c r="F302">
        <f>IF(ISERROR(VLOOKUP($C302,'Miljövärden urval för publ'!$B$2:$H$490,MATCH(F$4,'Miljövärden urval för publ'!$B$2:$H$2,0),FALSE)),"",VLOOKUP($C302,'Miljövärden urval för publ'!$B$2:$H$490,MATCH(F$4,'Miljövärden urval för publ'!$B$2:$H$2,0),FALSE))</f>
        <v>6.9800800000000001</v>
      </c>
      <c r="G302">
        <f>IF(ISERROR(VLOOKUP($C302,'Miljövärden urval för publ'!$B$2:$H$490,MATCH(G$4,'Miljövärden urval för publ'!$B$2:$H$2,0),FALSE)),"",VLOOKUP($C302,'Miljövärden urval för publ'!$B$2:$H$490,MATCH(G$4,'Miljövärden urval för publ'!$B$2:$H$2,0),FALSE))</f>
        <v>0</v>
      </c>
    </row>
    <row r="303" spans="1:7" x14ac:dyDescent="0.25">
      <c r="A303" s="20">
        <v>300</v>
      </c>
      <c r="B303" t="str">
        <f>IF(ISERROR(INDEX('Miljövärden urval för publ'!$A$2:$AA$475,MATCH($A303,'Miljövärden urval för publ'!$R$2:$R$476,0),1)),"",INDEX('Miljövärden urval för publ'!$A$2:$AA$475,MATCH($A303,'Miljövärden urval för publ'!$R$2:$R$476,0),1))</f>
        <v>Vattenfall AB Värme</v>
      </c>
      <c r="C303" t="str">
        <f>IF(ISERROR(INDEX('Miljövärden urval för publ'!$A$2:$AA$475,MATCH($A303,'Miljövärden urval för publ'!$R$2:$R$476,0),2)),"",INDEX('Miljövärden urval för publ'!$A$2:$AA$475,MATCH($A303,'Miljövärden urval för publ'!$R$2:$R$476,0),2))</f>
        <v>Gustavsberg</v>
      </c>
      <c r="D303">
        <f>IF(ISERROR(VLOOKUP($C303,'Miljövärden urval för publ'!$B$2:$H$490,MATCH(D$4,'Miljövärden urval för publ'!$B$2:$H$2,0),FALSE)),"",VLOOKUP($C303,'Miljövärden urval för publ'!$B$2:$H$490,MATCH(D$4,'Miljövärden urval för publ'!$B$2:$H$2,0),FALSE))</f>
        <v>0.22159699999999999</v>
      </c>
      <c r="E303">
        <f>IF(ISERROR(VLOOKUP($C303,'Miljövärden urval för publ'!$B$2:$H$490,MATCH(E$4,'Miljövärden urval för publ'!$B$2:$H$2,0),FALSE)),"",VLOOKUP($C303,'Miljövärden urval för publ'!$B$2:$H$490,MATCH(E$4,'Miljövärden urval för publ'!$B$2:$H$2,0),FALSE))</f>
        <v>9.1495499999999996</v>
      </c>
      <c r="F303">
        <f>IF(ISERROR(VLOOKUP($C303,'Miljövärden urval för publ'!$B$2:$H$490,MATCH(F$4,'Miljövärden urval för publ'!$B$2:$H$2,0),FALSE)),"",VLOOKUP($C303,'Miljövärden urval för publ'!$B$2:$H$490,MATCH(F$4,'Miljövärden urval för publ'!$B$2:$H$2,0),FALSE))</f>
        <v>8.55579</v>
      </c>
      <c r="G303">
        <f>IF(ISERROR(VLOOKUP($C303,'Miljövärden urval för publ'!$B$2:$H$490,MATCH(G$4,'Miljövärden urval för publ'!$B$2:$H$2,0),FALSE)),"",VLOOKUP($C303,'Miljövärden urval för publ'!$B$2:$H$490,MATCH(G$4,'Miljövärden urval för publ'!$B$2:$H$2,0),FALSE))</f>
        <v>5.1390799999999999E-3</v>
      </c>
    </row>
    <row r="304" spans="1:7" x14ac:dyDescent="0.25">
      <c r="A304" s="20">
        <v>301</v>
      </c>
      <c r="B304" t="str">
        <f>IF(ISERROR(INDEX('Miljövärden urval för publ'!$A$2:$AA$475,MATCH($A304,'Miljövärden urval för publ'!$R$2:$R$476,0),1)),"",INDEX('Miljövärden urval för publ'!$A$2:$AA$475,MATCH($A304,'Miljövärden urval för publ'!$R$2:$R$476,0),1))</f>
        <v>Vattenfall AB Värme</v>
      </c>
      <c r="C304" t="str">
        <f>IF(ISERROR(INDEX('Miljövärden urval för publ'!$A$2:$AA$475,MATCH($A304,'Miljövärden urval för publ'!$R$2:$R$476,0),2)),"",INDEX('Miljövärden urval för publ'!$A$2:$AA$475,MATCH($A304,'Miljövärden urval för publ'!$R$2:$R$476,0),2))</f>
        <v>Haparanda</v>
      </c>
      <c r="D304">
        <f>IF(ISERROR(VLOOKUP($C304,'Miljövärden urval för publ'!$B$2:$H$490,MATCH(D$4,'Miljövärden urval för publ'!$B$2:$H$2,0),FALSE)),"",VLOOKUP($C304,'Miljövärden urval för publ'!$B$2:$H$490,MATCH(D$4,'Miljövärden urval för publ'!$B$2:$H$2,0),FALSE))</f>
        <v>1.1233299999999999</v>
      </c>
      <c r="E304">
        <f>IF(ISERROR(VLOOKUP($C304,'Miljövärden urval för publ'!$B$2:$H$490,MATCH(E$4,'Miljövärden urval för publ'!$B$2:$H$2,0),FALSE)),"",VLOOKUP($C304,'Miljövärden urval för publ'!$B$2:$H$490,MATCH(E$4,'Miljövärden urval för publ'!$B$2:$H$2,0),FALSE))</f>
        <v>428.02499999999998</v>
      </c>
      <c r="F304">
        <f>IF(ISERROR(VLOOKUP($C304,'Miljövärden urval för publ'!$B$2:$H$490,MATCH(F$4,'Miljövärden urval för publ'!$B$2:$H$2,0),FALSE)),"",VLOOKUP($C304,'Miljövärden urval för publ'!$B$2:$H$490,MATCH(F$4,'Miljövärden urval för publ'!$B$2:$H$2,0),FALSE))</f>
        <v>44.624299999999998</v>
      </c>
      <c r="G304">
        <f>IF(ISERROR(VLOOKUP($C304,'Miljövärden urval för publ'!$B$2:$H$490,MATCH(G$4,'Miljövärden urval för publ'!$B$2:$H$2,0),FALSE)),"",VLOOKUP($C304,'Miljövärden urval för publ'!$B$2:$H$490,MATCH(G$4,'Miljövärden urval för publ'!$B$2:$H$2,0),FALSE))</f>
        <v>1.01563E-2</v>
      </c>
    </row>
    <row r="305" spans="1:7" x14ac:dyDescent="0.25">
      <c r="A305" s="20">
        <v>302</v>
      </c>
      <c r="B305" t="str">
        <f>IF(ISERROR(INDEX('Miljövärden urval för publ'!$A$2:$AA$475,MATCH($A305,'Miljövärden urval för publ'!$R$2:$R$476,0),1)),"",INDEX('Miljövärden urval för publ'!$A$2:$AA$475,MATCH($A305,'Miljövärden urval för publ'!$R$2:$R$476,0),1))</f>
        <v>Vattenfall AB Värme</v>
      </c>
      <c r="C305" t="str">
        <f>IF(ISERROR(INDEX('Miljövärden urval för publ'!$A$2:$AA$475,MATCH($A305,'Miljövärden urval för publ'!$R$2:$R$476,0),2)),"",INDEX('Miljövärden urval för publ'!$A$2:$AA$475,MATCH($A305,'Miljövärden urval för publ'!$R$2:$R$476,0),2))</f>
        <v>Knivsta</v>
      </c>
      <c r="D305">
        <f>IF(ISERROR(VLOOKUP($C305,'Miljövärden urval för publ'!$B$2:$H$490,MATCH(D$4,'Miljövärden urval för publ'!$B$2:$H$2,0),FALSE)),"",VLOOKUP($C305,'Miljövärden urval för publ'!$B$2:$H$490,MATCH(D$4,'Miljövärden urval för publ'!$B$2:$H$2,0),FALSE))</f>
        <v>0.14546300000000001</v>
      </c>
      <c r="E305">
        <f>IF(ISERROR(VLOOKUP($C305,'Miljövärden urval för publ'!$B$2:$H$490,MATCH(E$4,'Miljövärden urval för publ'!$B$2:$H$2,0),FALSE)),"",VLOOKUP($C305,'Miljövärden urval för publ'!$B$2:$H$490,MATCH(E$4,'Miljövärden urval för publ'!$B$2:$H$2,0),FALSE))</f>
        <v>18.733799999999999</v>
      </c>
      <c r="F305">
        <f>IF(ISERROR(VLOOKUP($C305,'Miljövärden urval för publ'!$B$2:$H$490,MATCH(F$4,'Miljövärden urval för publ'!$B$2:$H$2,0),FALSE)),"",VLOOKUP($C305,'Miljövärden urval för publ'!$B$2:$H$490,MATCH(F$4,'Miljövärden urval för publ'!$B$2:$H$2,0),FALSE))</f>
        <v>10.558999999999999</v>
      </c>
      <c r="G305">
        <f>IF(ISERROR(VLOOKUP($C305,'Miljövärden urval för publ'!$B$2:$H$490,MATCH(G$4,'Miljövärden urval för publ'!$B$2:$H$2,0),FALSE)),"",VLOOKUP($C305,'Miljövärden urval för publ'!$B$2:$H$490,MATCH(G$4,'Miljövärden urval för publ'!$B$2:$H$2,0),FALSE))</f>
        <v>1.2987E-2</v>
      </c>
    </row>
    <row r="306" spans="1:7" x14ac:dyDescent="0.25">
      <c r="A306" s="20">
        <v>303</v>
      </c>
      <c r="B306" t="str">
        <f>IF(ISERROR(INDEX('Miljövärden urval för publ'!$A$2:$AA$475,MATCH($A306,'Miljövärden urval för publ'!$R$2:$R$476,0),1)),"",INDEX('Miljövärden urval för publ'!$A$2:$AA$475,MATCH($A306,'Miljövärden urval för publ'!$R$2:$R$476,0),1))</f>
        <v>Vattenfall AB Värme</v>
      </c>
      <c r="C306" t="str">
        <f>IF(ISERROR(INDEX('Miljövärden urval för publ'!$A$2:$AA$475,MATCH($A306,'Miljövärden urval för publ'!$R$2:$R$476,0),2)),"",INDEX('Miljövärden urval för publ'!$A$2:$AA$475,MATCH($A306,'Miljövärden urval för publ'!$R$2:$R$476,0),2))</f>
        <v>Motala</v>
      </c>
      <c r="D306">
        <f>IF(ISERROR(VLOOKUP($C306,'Miljövärden urval för publ'!$B$2:$H$490,MATCH(D$4,'Miljövärden urval för publ'!$B$2:$H$2,0),FALSE)),"",VLOOKUP($C306,'Miljövärden urval för publ'!$B$2:$H$490,MATCH(D$4,'Miljövärden urval för publ'!$B$2:$H$2,0),FALSE))</f>
        <v>0.21188599999999999</v>
      </c>
      <c r="E306">
        <f>IF(ISERROR(VLOOKUP($C306,'Miljövärden urval för publ'!$B$2:$H$490,MATCH(E$4,'Miljövärden urval för publ'!$B$2:$H$2,0),FALSE)),"",VLOOKUP($C306,'Miljövärden urval för publ'!$B$2:$H$490,MATCH(E$4,'Miljövärden urval för publ'!$B$2:$H$2,0),FALSE))</f>
        <v>18.076599999999999</v>
      </c>
      <c r="F306">
        <f>IF(ISERROR(VLOOKUP($C306,'Miljövärden urval för publ'!$B$2:$H$490,MATCH(F$4,'Miljövärden urval för publ'!$B$2:$H$2,0),FALSE)),"",VLOOKUP($C306,'Miljövärden urval för publ'!$B$2:$H$490,MATCH(F$4,'Miljövärden urval för publ'!$B$2:$H$2,0),FALSE))</f>
        <v>7.1901299999999999</v>
      </c>
      <c r="G306">
        <f>IF(ISERROR(VLOOKUP($C306,'Miljövärden urval för publ'!$B$2:$H$490,MATCH(G$4,'Miljövärden urval för publ'!$B$2:$H$2,0),FALSE)),"",VLOOKUP($C306,'Miljövärden urval för publ'!$B$2:$H$490,MATCH(G$4,'Miljövärden urval för publ'!$B$2:$H$2,0),FALSE))</f>
        <v>4.6574499999999998E-2</v>
      </c>
    </row>
    <row r="307" spans="1:7" x14ac:dyDescent="0.25">
      <c r="A307" s="20">
        <v>304</v>
      </c>
      <c r="B307" t="str">
        <f>IF(ISERROR(INDEX('Miljövärden urval för publ'!$A$2:$AA$475,MATCH($A307,'Miljövärden urval för publ'!$R$2:$R$476,0),1)),"",INDEX('Miljövärden urval för publ'!$A$2:$AA$475,MATCH($A307,'Miljövärden urval för publ'!$R$2:$R$476,0),1))</f>
        <v>Vattenfall AB Värme</v>
      </c>
      <c r="C307" t="str">
        <f>IF(ISERROR(INDEX('Miljövärden urval för publ'!$A$2:$AA$475,MATCH($A307,'Miljövärden urval för publ'!$R$2:$R$476,0),2)),"",INDEX('Miljövärden urval för publ'!$A$2:$AA$475,MATCH($A307,'Miljövärden urval för publ'!$R$2:$R$476,0),2))</f>
        <v>Nyköping</v>
      </c>
      <c r="D307">
        <f>IF(ISERROR(VLOOKUP($C307,'Miljövärden urval för publ'!$B$2:$H$490,MATCH(D$4,'Miljövärden urval för publ'!$B$2:$H$2,0),FALSE)),"",VLOOKUP($C307,'Miljövärden urval för publ'!$B$2:$H$490,MATCH(D$4,'Miljövärden urval för publ'!$B$2:$H$2,0),FALSE))</f>
        <v>8.0807199999999996E-2</v>
      </c>
      <c r="E307">
        <f>IF(ISERROR(VLOOKUP($C307,'Miljövärden urval för publ'!$B$2:$H$490,MATCH(E$4,'Miljövärden urval för publ'!$B$2:$H$2,0),FALSE)),"",VLOOKUP($C307,'Miljövärden urval för publ'!$B$2:$H$490,MATCH(E$4,'Miljövärden urval för publ'!$B$2:$H$2,0),FALSE))</f>
        <v>17.7544</v>
      </c>
      <c r="F307">
        <f>IF(ISERROR(VLOOKUP($C307,'Miljövärden urval för publ'!$B$2:$H$490,MATCH(F$4,'Miljövärden urval för publ'!$B$2:$H$2,0),FALSE)),"",VLOOKUP($C307,'Miljövärden urval för publ'!$B$2:$H$490,MATCH(F$4,'Miljövärden urval för publ'!$B$2:$H$2,0),FALSE))</f>
        <v>4.5002800000000001</v>
      </c>
      <c r="G307">
        <f>IF(ISERROR(VLOOKUP($C307,'Miljövärden urval för publ'!$B$2:$H$490,MATCH(G$4,'Miljövärden urval för publ'!$B$2:$H$2,0),FALSE)),"",VLOOKUP($C307,'Miljövärden urval för publ'!$B$2:$H$490,MATCH(G$4,'Miljövärden urval för publ'!$B$2:$H$2,0),FALSE))</f>
        <v>2.3484000000000001E-2</v>
      </c>
    </row>
    <row r="308" spans="1:7" x14ac:dyDescent="0.25">
      <c r="A308" s="20">
        <v>305</v>
      </c>
      <c r="B308" t="str">
        <f>IF(ISERROR(INDEX('Miljövärden urval för publ'!$A$2:$AA$475,MATCH($A308,'Miljövärden urval för publ'!$R$2:$R$476,0),1)),"",INDEX('Miljövärden urval för publ'!$A$2:$AA$475,MATCH($A308,'Miljövärden urval för publ'!$R$2:$R$476,0),1))</f>
        <v>Vattenfall AB Värme</v>
      </c>
      <c r="C308" t="str">
        <f>IF(ISERROR(INDEX('Miljövärden urval för publ'!$A$2:$AA$475,MATCH($A308,'Miljövärden urval för publ'!$R$2:$R$476,0),2)),"",INDEX('Miljövärden urval för publ'!$A$2:$AA$475,MATCH($A308,'Miljövärden urval för publ'!$R$2:$R$476,0),2))</f>
        <v>Saltsjöbaden</v>
      </c>
      <c r="D308">
        <f>IF(ISERROR(VLOOKUP($C308,'Miljövärden urval för publ'!$B$2:$H$490,MATCH(D$4,'Miljövärden urval för publ'!$B$2:$H$2,0),FALSE)),"",VLOOKUP($C308,'Miljövärden urval för publ'!$B$2:$H$490,MATCH(D$4,'Miljövärden urval för publ'!$B$2:$H$2,0),FALSE))</f>
        <v>9.1294799999999995E-2</v>
      </c>
      <c r="E308">
        <f>IF(ISERROR(VLOOKUP($C308,'Miljövärden urval för publ'!$B$2:$H$490,MATCH(E$4,'Miljövärden urval för publ'!$B$2:$H$2,0),FALSE)),"",VLOOKUP($C308,'Miljövärden urval för publ'!$B$2:$H$490,MATCH(E$4,'Miljövärden urval för publ'!$B$2:$H$2,0),FALSE))</f>
        <v>8.4220500000000005</v>
      </c>
      <c r="F308">
        <f>IF(ISERROR(VLOOKUP($C308,'Miljövärden urval för publ'!$B$2:$H$490,MATCH(F$4,'Miljövärden urval för publ'!$B$2:$H$2,0),FALSE)),"",VLOOKUP($C308,'Miljövärden urval för publ'!$B$2:$H$490,MATCH(F$4,'Miljövärden urval för publ'!$B$2:$H$2,0),FALSE))</f>
        <v>4.1401599999999998</v>
      </c>
      <c r="G308">
        <f>IF(ISERROR(VLOOKUP($C308,'Miljövärden urval för publ'!$B$2:$H$490,MATCH(G$4,'Miljövärden urval för publ'!$B$2:$H$2,0),FALSE)),"",VLOOKUP($C308,'Miljövärden urval för publ'!$B$2:$H$490,MATCH(G$4,'Miljövärden urval för publ'!$B$2:$H$2,0),FALSE))</f>
        <v>7.6486699999999998E-3</v>
      </c>
    </row>
    <row r="309" spans="1:7" x14ac:dyDescent="0.25">
      <c r="A309" s="20">
        <v>306</v>
      </c>
      <c r="B309" t="str">
        <f>IF(ISERROR(INDEX('Miljövärden urval för publ'!$A$2:$AA$475,MATCH($A309,'Miljövärden urval för publ'!$R$2:$R$476,0),1)),"",INDEX('Miljövärden urval för publ'!$A$2:$AA$475,MATCH($A309,'Miljövärden urval för publ'!$R$2:$R$476,0),1))</f>
        <v>Vattenfall AB Värme</v>
      </c>
      <c r="C309" t="str">
        <f>IF(ISERROR(INDEX('Miljövärden urval för publ'!$A$2:$AA$475,MATCH($A309,'Miljövärden urval för publ'!$R$2:$R$476,0),2)),"",INDEX('Miljövärden urval för publ'!$A$2:$AA$475,MATCH($A309,'Miljövärden urval för publ'!$R$2:$R$476,0),2))</f>
        <v>Storvreta</v>
      </c>
      <c r="D309">
        <f>IF(ISERROR(VLOOKUP($C309,'Miljövärden urval för publ'!$B$2:$H$490,MATCH(D$4,'Miljövärden urval för publ'!$B$2:$H$2,0),FALSE)),"",VLOOKUP($C309,'Miljövärden urval för publ'!$B$2:$H$490,MATCH(D$4,'Miljövärden urval för publ'!$B$2:$H$2,0),FALSE))</f>
        <v>0.199267</v>
      </c>
      <c r="E309">
        <f>IF(ISERROR(VLOOKUP($C309,'Miljövärden urval för publ'!$B$2:$H$490,MATCH(E$4,'Miljövärden urval för publ'!$B$2:$H$2,0),FALSE)),"",VLOOKUP($C309,'Miljövärden urval för publ'!$B$2:$H$490,MATCH(E$4,'Miljövärden urval för publ'!$B$2:$H$2,0),FALSE))</f>
        <v>9.2882300000000004</v>
      </c>
      <c r="F309">
        <f>IF(ISERROR(VLOOKUP($C309,'Miljövärden urval för publ'!$B$2:$H$490,MATCH(F$4,'Miljövärden urval för publ'!$B$2:$H$2,0),FALSE)),"",VLOOKUP($C309,'Miljövärden urval för publ'!$B$2:$H$490,MATCH(F$4,'Miljövärden urval för publ'!$B$2:$H$2,0),FALSE))</f>
        <v>20.1417</v>
      </c>
      <c r="G309">
        <f>IF(ISERROR(VLOOKUP($C309,'Miljövärden urval för publ'!$B$2:$H$490,MATCH(G$4,'Miljövärden urval för publ'!$B$2:$H$2,0),FALSE)),"",VLOOKUP($C309,'Miljövärden urval för publ'!$B$2:$H$490,MATCH(G$4,'Miljövärden urval för publ'!$B$2:$H$2,0),FALSE))</f>
        <v>4.73709E-4</v>
      </c>
    </row>
    <row r="310" spans="1:7" x14ac:dyDescent="0.25">
      <c r="A310" s="20">
        <v>307</v>
      </c>
      <c r="B310" t="str">
        <f>IF(ISERROR(INDEX('Miljövärden urval för publ'!$A$2:$AA$475,MATCH($A310,'Miljövärden urval för publ'!$R$2:$R$476,0),1)),"",INDEX('Miljövärden urval för publ'!$A$2:$AA$475,MATCH($A310,'Miljövärden urval för publ'!$R$2:$R$476,0),1))</f>
        <v>Vattenfall AB Värme</v>
      </c>
      <c r="C310" t="str">
        <f>IF(ISERROR(INDEX('Miljövärden urval för publ'!$A$2:$AA$475,MATCH($A310,'Miljövärden urval för publ'!$R$2:$R$476,0),2)),"",INDEX('Miljövärden urval för publ'!$A$2:$AA$475,MATCH($A310,'Miljövärden urval för publ'!$R$2:$R$476,0),2))</f>
        <v>Uppsala</v>
      </c>
      <c r="D310">
        <f>IF(ISERROR(VLOOKUP($C310,'Miljövärden urval för publ'!$B$2:$H$490,MATCH(D$4,'Miljövärden urval för publ'!$B$2:$H$2,0),FALSE)),"",VLOOKUP($C310,'Miljövärden urval för publ'!$B$2:$H$490,MATCH(D$4,'Miljövärden urval för publ'!$B$2:$H$2,0),FALSE))</f>
        <v>0.50412000000000001</v>
      </c>
      <c r="E310">
        <f>IF(ISERROR(VLOOKUP($C310,'Miljövärden urval för publ'!$B$2:$H$490,MATCH(E$4,'Miljövärden urval för publ'!$B$2:$H$2,0),FALSE)),"",VLOOKUP($C310,'Miljövärden urval för publ'!$B$2:$H$490,MATCH(E$4,'Miljövärden urval för publ'!$B$2:$H$2,0),FALSE))</f>
        <v>159.066</v>
      </c>
      <c r="F310">
        <f>IF(ISERROR(VLOOKUP($C310,'Miljövärden urval för publ'!$B$2:$H$490,MATCH(F$4,'Miljövärden urval för publ'!$B$2:$H$2,0),FALSE)),"",VLOOKUP($C310,'Miljövärden urval för publ'!$B$2:$H$490,MATCH(F$4,'Miljövärden urval för publ'!$B$2:$H$2,0),FALSE))</f>
        <v>11.718500000000001</v>
      </c>
      <c r="G310">
        <f>IF(ISERROR(VLOOKUP($C310,'Miljövärden urval för publ'!$B$2:$H$490,MATCH(G$4,'Miljövärden urval för publ'!$B$2:$H$2,0),FALSE)),"",VLOOKUP($C310,'Miljövärden urval för publ'!$B$2:$H$490,MATCH(G$4,'Miljövärden urval för publ'!$B$2:$H$2,0),FALSE))</f>
        <v>2.7028400000000001E-2</v>
      </c>
    </row>
    <row r="311" spans="1:7" x14ac:dyDescent="0.25">
      <c r="A311" s="20">
        <v>308</v>
      </c>
      <c r="B311" t="str">
        <f>IF(ISERROR(INDEX('Miljövärden urval för publ'!$A$2:$AA$475,MATCH($A311,'Miljövärden urval för publ'!$R$2:$R$476,0),1)),"",INDEX('Miljövärden urval för publ'!$A$2:$AA$475,MATCH($A311,'Miljövärden urval för publ'!$R$2:$R$476,0),1))</f>
        <v>Vattenfall AB Värme</v>
      </c>
      <c r="C311" t="str">
        <f>IF(ISERROR(INDEX('Miljövärden urval för publ'!$A$2:$AA$475,MATCH($A311,'Miljövärden urval för publ'!$R$2:$R$476,0),2)),"",INDEX('Miljövärden urval för publ'!$A$2:$AA$475,MATCH($A311,'Miljövärden urval för publ'!$R$2:$R$476,0),2))</f>
        <v>Vänersborg</v>
      </c>
      <c r="D311">
        <f>IF(ISERROR(VLOOKUP($C311,'Miljövärden urval för publ'!$B$2:$H$490,MATCH(D$4,'Miljövärden urval för publ'!$B$2:$H$2,0),FALSE)),"",VLOOKUP($C311,'Miljövärden urval för publ'!$B$2:$H$490,MATCH(D$4,'Miljövärden urval för publ'!$B$2:$H$2,0),FALSE))</f>
        <v>2.6120999999999998E-2</v>
      </c>
      <c r="E311">
        <f>IF(ISERROR(VLOOKUP($C311,'Miljövärden urval för publ'!$B$2:$H$490,MATCH(E$4,'Miljövärden urval för publ'!$B$2:$H$2,0),FALSE)),"",VLOOKUP($C311,'Miljövärden urval för publ'!$B$2:$H$490,MATCH(E$4,'Miljövärden urval för publ'!$B$2:$H$2,0),FALSE))</f>
        <v>1.26084</v>
      </c>
      <c r="F311">
        <f>IF(ISERROR(VLOOKUP($C311,'Miljövärden urval för publ'!$B$2:$H$490,MATCH(F$4,'Miljövärden urval för publ'!$B$2:$H$2,0),FALSE)),"",VLOOKUP($C311,'Miljövärden urval för publ'!$B$2:$H$490,MATCH(F$4,'Miljövärden urval för publ'!$B$2:$H$2,0),FALSE))</f>
        <v>0.65338200000000002</v>
      </c>
      <c r="G311">
        <f>IF(ISERROR(VLOOKUP($C311,'Miljövärden urval för publ'!$B$2:$H$490,MATCH(G$4,'Miljövärden urval för publ'!$B$2:$H$2,0),FALSE)),"",VLOOKUP($C311,'Miljövärden urval för publ'!$B$2:$H$490,MATCH(G$4,'Miljövärden urval för publ'!$B$2:$H$2,0),FALSE))</f>
        <v>4.30715E-3</v>
      </c>
    </row>
    <row r="312" spans="1:7" x14ac:dyDescent="0.25">
      <c r="A312" s="20">
        <v>309</v>
      </c>
      <c r="B312" t="str">
        <f>IF(ISERROR(INDEX('Miljövärden urval för publ'!$A$2:$AA$475,MATCH($A312,'Miljövärden urval för publ'!$R$2:$R$476,0),1)),"",INDEX('Miljövärden urval för publ'!$A$2:$AA$475,MATCH($A312,'Miljövärden urval för publ'!$R$2:$R$476,0),1))</f>
        <v>Vetlanda Energi och Teknik AB</v>
      </c>
      <c r="C312" t="str">
        <f>IF(ISERROR(INDEX('Miljövärden urval för publ'!$A$2:$AA$475,MATCH($A312,'Miljövärden urval för publ'!$R$2:$R$476,0),2)),"",INDEX('Miljövärden urval för publ'!$A$2:$AA$475,MATCH($A312,'Miljövärden urval för publ'!$R$2:$R$476,0),2))</f>
        <v>Ekenäs sjön</v>
      </c>
      <c r="D312">
        <f>IF(ISERROR(VLOOKUP($C312,'Miljövärden urval för publ'!$B$2:$H$490,MATCH(D$4,'Miljövärden urval för publ'!$B$2:$H$2,0),FALSE)),"",VLOOKUP($C312,'Miljövärden urval för publ'!$B$2:$H$490,MATCH(D$4,'Miljövärden urval för publ'!$B$2:$H$2,0),FALSE))</f>
        <v>0.15978400000000001</v>
      </c>
      <c r="E312">
        <f>IF(ISERROR(VLOOKUP($C312,'Miljövärden urval för publ'!$B$2:$H$490,MATCH(E$4,'Miljövärden urval för publ'!$B$2:$H$2,0),FALSE)),"",VLOOKUP($C312,'Miljövärden urval för publ'!$B$2:$H$490,MATCH(E$4,'Miljövärden urval för publ'!$B$2:$H$2,0),FALSE))</f>
        <v>36.455100000000002</v>
      </c>
      <c r="F312">
        <f>IF(ISERROR(VLOOKUP($C312,'Miljövärden urval för publ'!$B$2:$H$490,MATCH(F$4,'Miljövärden urval för publ'!$B$2:$H$2,0),FALSE)),"",VLOOKUP($C312,'Miljövärden urval för publ'!$B$2:$H$490,MATCH(F$4,'Miljövärden urval för publ'!$B$2:$H$2,0),FALSE))</f>
        <v>11.282999999999999</v>
      </c>
      <c r="G312">
        <f>IF(ISERROR(VLOOKUP($C312,'Miljövärden urval för publ'!$B$2:$H$490,MATCH(G$4,'Miljövärden urval för publ'!$B$2:$H$2,0),FALSE)),"",VLOOKUP($C312,'Miljövärden urval för publ'!$B$2:$H$490,MATCH(G$4,'Miljövärden urval för publ'!$B$2:$H$2,0),FALSE))</f>
        <v>4.5815599999999998E-2</v>
      </c>
    </row>
    <row r="313" spans="1:7" x14ac:dyDescent="0.25">
      <c r="A313" s="20">
        <v>310</v>
      </c>
      <c r="B313" t="str">
        <f>IF(ISERROR(INDEX('Miljövärden urval för publ'!$A$2:$AA$475,MATCH($A313,'Miljövärden urval för publ'!$R$2:$R$476,0),1)),"",INDEX('Miljövärden urval för publ'!$A$2:$AA$475,MATCH($A313,'Miljövärden urval för publ'!$R$2:$R$476,0),1))</f>
        <v>Vetlanda Energi och Teknik AB</v>
      </c>
      <c r="C313" t="str">
        <f>IF(ISERROR(INDEX('Miljövärden urval för publ'!$A$2:$AA$475,MATCH($A313,'Miljövärden urval för publ'!$R$2:$R$476,0),2)),"",INDEX('Miljövärden urval för publ'!$A$2:$AA$475,MATCH($A313,'Miljövärden urval för publ'!$R$2:$R$476,0),2))</f>
        <v>Holsby</v>
      </c>
      <c r="D313">
        <f>IF(ISERROR(VLOOKUP($C313,'Miljövärden urval för publ'!$B$2:$H$490,MATCH(D$4,'Miljövärden urval för publ'!$B$2:$H$2,0),FALSE)),"",VLOOKUP($C313,'Miljövärden urval för publ'!$B$2:$H$490,MATCH(D$4,'Miljövärden urval för publ'!$B$2:$H$2,0),FALSE))</f>
        <v>0.16684199999999999</v>
      </c>
      <c r="E313">
        <f>IF(ISERROR(VLOOKUP($C313,'Miljövärden urval för publ'!$B$2:$H$490,MATCH(E$4,'Miljövärden urval för publ'!$B$2:$H$2,0),FALSE)),"",VLOOKUP($C313,'Miljövärden urval för publ'!$B$2:$H$490,MATCH(E$4,'Miljövärden urval för publ'!$B$2:$H$2,0),FALSE))</f>
        <v>36.930799999999998</v>
      </c>
      <c r="F313">
        <f>IF(ISERROR(VLOOKUP($C313,'Miljövärden urval för publ'!$B$2:$H$490,MATCH(F$4,'Miljövärden urval för publ'!$B$2:$H$2,0),FALSE)),"",VLOOKUP($C313,'Miljövärden urval för publ'!$B$2:$H$490,MATCH(F$4,'Miljövärden urval för publ'!$B$2:$H$2,0),FALSE))</f>
        <v>11.684699999999999</v>
      </c>
      <c r="G313">
        <f>IF(ISERROR(VLOOKUP($C313,'Miljövärden urval för publ'!$B$2:$H$490,MATCH(G$4,'Miljövärden urval för publ'!$B$2:$H$2,0),FALSE)),"",VLOOKUP($C313,'Miljövärden urval för publ'!$B$2:$H$490,MATCH(G$4,'Miljövärden urval för publ'!$B$2:$H$2,0),FALSE))</f>
        <v>3.9672100000000002E-2</v>
      </c>
    </row>
    <row r="314" spans="1:7" x14ac:dyDescent="0.25">
      <c r="A314" s="20">
        <v>311</v>
      </c>
      <c r="B314" t="str">
        <f>IF(ISERROR(INDEX('Miljövärden urval för publ'!$A$2:$AA$475,MATCH($A314,'Miljövärden urval för publ'!$R$2:$R$476,0),1)),"",INDEX('Miljövärden urval för publ'!$A$2:$AA$475,MATCH($A314,'Miljövärden urval för publ'!$R$2:$R$476,0),1))</f>
        <v>Vetlanda Energi och Teknik AB</v>
      </c>
      <c r="C314" t="str">
        <f>IF(ISERROR(INDEX('Miljövärden urval för publ'!$A$2:$AA$475,MATCH($A314,'Miljövärden urval för publ'!$R$2:$R$476,0),2)),"",INDEX('Miljövärden urval för publ'!$A$2:$AA$475,MATCH($A314,'Miljövärden urval för publ'!$R$2:$R$476,0),2))</f>
        <v>Vetlanda</v>
      </c>
      <c r="D314">
        <f>IF(ISERROR(VLOOKUP($C314,'Miljövärden urval för publ'!$B$2:$H$490,MATCH(D$4,'Miljövärden urval för publ'!$B$2:$H$2,0),FALSE)),"",VLOOKUP($C314,'Miljövärden urval för publ'!$B$2:$H$490,MATCH(D$4,'Miljövärden urval för publ'!$B$2:$H$2,0),FALSE))</f>
        <v>0.23940900000000001</v>
      </c>
      <c r="E314">
        <f>IF(ISERROR(VLOOKUP($C314,'Miljövärden urval för publ'!$B$2:$H$490,MATCH(E$4,'Miljövärden urval för publ'!$B$2:$H$2,0),FALSE)),"",VLOOKUP($C314,'Miljövärden urval för publ'!$B$2:$H$490,MATCH(E$4,'Miljövärden urval för publ'!$B$2:$H$2,0),FALSE))</f>
        <v>50.571899999999999</v>
      </c>
      <c r="F314">
        <f>IF(ISERROR(VLOOKUP($C314,'Miljövärden urval för publ'!$B$2:$H$490,MATCH(F$4,'Miljövärden urval för publ'!$B$2:$H$2,0),FALSE)),"",VLOOKUP($C314,'Miljövärden urval för publ'!$B$2:$H$490,MATCH(F$4,'Miljövärden urval för publ'!$B$2:$H$2,0),FALSE))</f>
        <v>6.38992</v>
      </c>
      <c r="G314">
        <f>IF(ISERROR(VLOOKUP($C314,'Miljövärden urval för publ'!$B$2:$H$490,MATCH(G$4,'Miljövärden urval för publ'!$B$2:$H$2,0),FALSE)),"",VLOOKUP($C314,'Miljövärden urval för publ'!$B$2:$H$490,MATCH(G$4,'Miljövärden urval för publ'!$B$2:$H$2,0),FALSE))</f>
        <v>8.13305E-2</v>
      </c>
    </row>
    <row r="315" spans="1:7" x14ac:dyDescent="0.25">
      <c r="A315" s="20">
        <v>312</v>
      </c>
      <c r="B315" t="str">
        <f>IF(ISERROR(INDEX('Miljövärden urval för publ'!$A$2:$AA$475,MATCH($A315,'Miljövärden urval för publ'!$R$2:$R$476,0),1)),"",INDEX('Miljövärden urval för publ'!$A$2:$AA$475,MATCH($A315,'Miljövärden urval för publ'!$R$2:$R$476,0),1))</f>
        <v>Vimmerby Energi &amp; Miljö AB</v>
      </c>
      <c r="C315" t="str">
        <f>IF(ISERROR(INDEX('Miljövärden urval för publ'!$A$2:$AA$475,MATCH($A315,'Miljövärden urval för publ'!$R$2:$R$476,0),2)),"",INDEX('Miljövärden urval för publ'!$A$2:$AA$475,MATCH($A315,'Miljövärden urval för publ'!$R$2:$R$476,0),2))</f>
        <v>Frödinge</v>
      </c>
      <c r="D315">
        <f>IF(ISERROR(VLOOKUP($C315,'Miljövärden urval för publ'!$B$2:$H$490,MATCH(D$4,'Miljövärden urval för publ'!$B$2:$H$2,0),FALSE)),"",VLOOKUP($C315,'Miljövärden urval för publ'!$B$2:$H$490,MATCH(D$4,'Miljövärden urval för publ'!$B$2:$H$2,0),FALSE))</f>
        <v>8.0625500000000003E-2</v>
      </c>
      <c r="E315">
        <f>IF(ISERROR(VLOOKUP($C315,'Miljövärden urval för publ'!$B$2:$H$490,MATCH(E$4,'Miljövärden urval för publ'!$B$2:$H$2,0),FALSE)),"",VLOOKUP($C315,'Miljövärden urval för publ'!$B$2:$H$490,MATCH(E$4,'Miljövärden urval för publ'!$B$2:$H$2,0),FALSE))</f>
        <v>13.3322</v>
      </c>
      <c r="F315">
        <f>IF(ISERROR(VLOOKUP($C315,'Miljövärden urval för publ'!$B$2:$H$490,MATCH(F$4,'Miljövärden urval för publ'!$B$2:$H$2,0),FALSE)),"",VLOOKUP($C315,'Miljövärden urval för publ'!$B$2:$H$490,MATCH(F$4,'Miljövärden urval för publ'!$B$2:$H$2,0),FALSE))</f>
        <v>9.6016300000000001</v>
      </c>
      <c r="G315">
        <f>IF(ISERROR(VLOOKUP($C315,'Miljövärden urval för publ'!$B$2:$H$490,MATCH(G$4,'Miljövärden urval för publ'!$B$2:$H$2,0),FALSE)),"",VLOOKUP($C315,'Miljövärden urval för publ'!$B$2:$H$490,MATCH(G$4,'Miljövärden urval för publ'!$B$2:$H$2,0),FALSE))</f>
        <v>0</v>
      </c>
    </row>
    <row r="316" spans="1:7" x14ac:dyDescent="0.25">
      <c r="A316" s="20">
        <v>313</v>
      </c>
      <c r="B316" t="str">
        <f>IF(ISERROR(INDEX('Miljövärden urval för publ'!$A$2:$AA$475,MATCH($A316,'Miljövärden urval för publ'!$R$2:$R$476,0),1)),"",INDEX('Miljövärden urval för publ'!$A$2:$AA$475,MATCH($A316,'Miljövärden urval för publ'!$R$2:$R$476,0),1))</f>
        <v>Vimmerby Energi &amp; Miljö AB</v>
      </c>
      <c r="C316" t="str">
        <f>IF(ISERROR(INDEX('Miljövärden urval för publ'!$A$2:$AA$475,MATCH($A316,'Miljövärden urval för publ'!$R$2:$R$476,0),2)),"",INDEX('Miljövärden urval för publ'!$A$2:$AA$475,MATCH($A316,'Miljövärden urval för publ'!$R$2:$R$476,0),2))</f>
        <v>Gullringen</v>
      </c>
      <c r="D316">
        <f>IF(ISERROR(VLOOKUP($C316,'Miljövärden urval för publ'!$B$2:$H$490,MATCH(D$4,'Miljövärden urval för publ'!$B$2:$H$2,0),FALSE)),"",VLOOKUP($C316,'Miljövärden urval för publ'!$B$2:$H$490,MATCH(D$4,'Miljövärden urval för publ'!$B$2:$H$2,0),FALSE))</f>
        <v>6.9189500000000001E-2</v>
      </c>
      <c r="E316">
        <f>IF(ISERROR(VLOOKUP($C316,'Miljövärden urval för publ'!$B$2:$H$490,MATCH(E$4,'Miljövärden urval för publ'!$B$2:$H$2,0),FALSE)),"",VLOOKUP($C316,'Miljövärden urval för publ'!$B$2:$H$490,MATCH(E$4,'Miljövärden urval för publ'!$B$2:$H$2,0),FALSE))</f>
        <v>11.305899999999999</v>
      </c>
      <c r="F316">
        <f>IF(ISERROR(VLOOKUP($C316,'Miljövärden urval för publ'!$B$2:$H$490,MATCH(F$4,'Miljövärden urval för publ'!$B$2:$H$2,0),FALSE)),"",VLOOKUP($C316,'Miljövärden urval för publ'!$B$2:$H$490,MATCH(F$4,'Miljövärden urval för publ'!$B$2:$H$2,0),FALSE))</f>
        <v>8.6613199999999999</v>
      </c>
      <c r="G316">
        <f>IF(ISERROR(VLOOKUP($C316,'Miljövärden urval för publ'!$B$2:$H$490,MATCH(G$4,'Miljövärden urval för publ'!$B$2:$H$2,0),FALSE)),"",VLOOKUP($C316,'Miljövärden urval för publ'!$B$2:$H$490,MATCH(G$4,'Miljövärden urval för publ'!$B$2:$H$2,0),FALSE))</f>
        <v>0</v>
      </c>
    </row>
    <row r="317" spans="1:7" x14ac:dyDescent="0.25">
      <c r="A317" s="20">
        <v>314</v>
      </c>
      <c r="B317" t="str">
        <f>IF(ISERROR(INDEX('Miljövärden urval för publ'!$A$2:$AA$475,MATCH($A317,'Miljövärden urval för publ'!$R$2:$R$476,0),1)),"",INDEX('Miljövärden urval för publ'!$A$2:$AA$475,MATCH($A317,'Miljövärden urval för publ'!$R$2:$R$476,0),1))</f>
        <v>Vimmerby Energi &amp; Miljö AB</v>
      </c>
      <c r="C317" t="str">
        <f>IF(ISERROR(INDEX('Miljövärden urval för publ'!$A$2:$AA$475,MATCH($A317,'Miljövärden urval för publ'!$R$2:$R$476,0),2)),"",INDEX('Miljövärden urval för publ'!$A$2:$AA$475,MATCH($A317,'Miljövärden urval för publ'!$R$2:$R$476,0),2))</f>
        <v>Storebro</v>
      </c>
      <c r="D317">
        <f>IF(ISERROR(VLOOKUP($C317,'Miljövärden urval för publ'!$B$2:$H$490,MATCH(D$4,'Miljövärden urval för publ'!$B$2:$H$2,0),FALSE)),"",VLOOKUP($C317,'Miljövärden urval för publ'!$B$2:$H$490,MATCH(D$4,'Miljövärden urval för publ'!$B$2:$H$2,0),FALSE))</f>
        <v>6.7495700000000006E-2</v>
      </c>
      <c r="E317">
        <f>IF(ISERROR(VLOOKUP($C317,'Miljövärden urval för publ'!$B$2:$H$490,MATCH(E$4,'Miljövärden urval för publ'!$B$2:$H$2,0),FALSE)),"",VLOOKUP($C317,'Miljövärden urval för publ'!$B$2:$H$490,MATCH(E$4,'Miljövärden urval för publ'!$B$2:$H$2,0),FALSE))</f>
        <v>12.186400000000001</v>
      </c>
      <c r="F317">
        <f>IF(ISERROR(VLOOKUP($C317,'Miljövärden urval för publ'!$B$2:$H$490,MATCH(F$4,'Miljövärden urval för publ'!$B$2:$H$2,0),FALSE)),"",VLOOKUP($C317,'Miljövärden urval för publ'!$B$2:$H$490,MATCH(F$4,'Miljövärden urval för publ'!$B$2:$H$2,0),FALSE))</f>
        <v>9.3984400000000008</v>
      </c>
      <c r="G317">
        <f>IF(ISERROR(VLOOKUP($C317,'Miljövärden urval för publ'!$B$2:$H$490,MATCH(G$4,'Miljövärden urval för publ'!$B$2:$H$2,0),FALSE)),"",VLOOKUP($C317,'Miljövärden urval för publ'!$B$2:$H$490,MATCH(G$4,'Miljövärden urval för publ'!$B$2:$H$2,0),FALSE))</f>
        <v>0</v>
      </c>
    </row>
    <row r="318" spans="1:7" x14ac:dyDescent="0.25">
      <c r="A318" s="20">
        <v>315</v>
      </c>
      <c r="B318" t="str">
        <f>IF(ISERROR(INDEX('Miljövärden urval för publ'!$A$2:$AA$475,MATCH($A318,'Miljövärden urval för publ'!$R$2:$R$476,0),1)),"",INDEX('Miljövärden urval för publ'!$A$2:$AA$475,MATCH($A318,'Miljövärden urval för publ'!$R$2:$R$476,0),1))</f>
        <v>Vimmerby Energi &amp; Miljö AB</v>
      </c>
      <c r="C318" t="str">
        <f>IF(ISERROR(INDEX('Miljövärden urval för publ'!$A$2:$AA$475,MATCH($A318,'Miljövärden urval för publ'!$R$2:$R$476,0),2)),"",INDEX('Miljövärden urval för publ'!$A$2:$AA$475,MATCH($A318,'Miljövärden urval för publ'!$R$2:$R$476,0),2))</f>
        <v>Södra Vi</v>
      </c>
      <c r="D318">
        <f>IF(ISERROR(VLOOKUP($C318,'Miljövärden urval för publ'!$B$2:$H$490,MATCH(D$4,'Miljövärden urval för publ'!$B$2:$H$2,0),FALSE)),"",VLOOKUP($C318,'Miljövärden urval för publ'!$B$2:$H$490,MATCH(D$4,'Miljövärden urval för publ'!$B$2:$H$2,0),FALSE))</f>
        <v>6.1509899999999999E-2</v>
      </c>
      <c r="E318">
        <f>IF(ISERROR(VLOOKUP($C318,'Miljövärden urval för publ'!$B$2:$H$490,MATCH(E$4,'Miljövärden urval för publ'!$B$2:$H$2,0),FALSE)),"",VLOOKUP($C318,'Miljövärden urval för publ'!$B$2:$H$490,MATCH(E$4,'Miljövärden urval för publ'!$B$2:$H$2,0),FALSE))</f>
        <v>10.738300000000001</v>
      </c>
      <c r="F318">
        <f>IF(ISERROR(VLOOKUP($C318,'Miljövärden urval för publ'!$B$2:$H$490,MATCH(F$4,'Miljövärden urval för publ'!$B$2:$H$2,0),FALSE)),"",VLOOKUP($C318,'Miljövärden urval för publ'!$B$2:$H$490,MATCH(F$4,'Miljövärden urval för publ'!$B$2:$H$2,0),FALSE))</f>
        <v>8.2833699999999997</v>
      </c>
      <c r="G318">
        <f>IF(ISERROR(VLOOKUP($C318,'Miljövärden urval för publ'!$B$2:$H$490,MATCH(G$4,'Miljövärden urval för publ'!$B$2:$H$2,0),FALSE)),"",VLOOKUP($C318,'Miljövärden urval för publ'!$B$2:$H$490,MATCH(G$4,'Miljövärden urval för publ'!$B$2:$H$2,0),FALSE))</f>
        <v>0</v>
      </c>
    </row>
    <row r="319" spans="1:7" x14ac:dyDescent="0.25">
      <c r="A319" s="20">
        <v>316</v>
      </c>
      <c r="B319" t="str">
        <f>IF(ISERROR(INDEX('Miljövärden urval för publ'!$A$2:$AA$475,MATCH($A319,'Miljövärden urval för publ'!$R$2:$R$476,0),1)),"",INDEX('Miljövärden urval för publ'!$A$2:$AA$475,MATCH($A319,'Miljövärden urval för publ'!$R$2:$R$476,0),1))</f>
        <v>Vimmerby Energi &amp; Miljö AB</v>
      </c>
      <c r="C319" t="str">
        <f>IF(ISERROR(INDEX('Miljövärden urval för publ'!$A$2:$AA$475,MATCH($A319,'Miljövärden urval för publ'!$R$2:$R$476,0),2)),"",INDEX('Miljövärden urval för publ'!$A$2:$AA$475,MATCH($A319,'Miljövärden urval för publ'!$R$2:$R$476,0),2))</f>
        <v>Vimmerby</v>
      </c>
      <c r="D319">
        <f>IF(ISERROR(VLOOKUP($C319,'Miljövärden urval för publ'!$B$2:$H$490,MATCH(D$4,'Miljövärden urval för publ'!$B$2:$H$2,0),FALSE)),"",VLOOKUP($C319,'Miljövärden urval för publ'!$B$2:$H$490,MATCH(D$4,'Miljövärden urval för publ'!$B$2:$H$2,0),FALSE))</f>
        <v>8.7296700000000005E-2</v>
      </c>
      <c r="E319">
        <f>IF(ISERROR(VLOOKUP($C319,'Miljövärden urval för publ'!$B$2:$H$490,MATCH(E$4,'Miljövärden urval för publ'!$B$2:$H$2,0),FALSE)),"",VLOOKUP($C319,'Miljövärden urval för publ'!$B$2:$H$490,MATCH(E$4,'Miljövärden urval för publ'!$B$2:$H$2,0),FALSE))</f>
        <v>12.888400000000001</v>
      </c>
      <c r="F319">
        <f>IF(ISERROR(VLOOKUP($C319,'Miljövärden urval för publ'!$B$2:$H$490,MATCH(F$4,'Miljövärden urval för publ'!$B$2:$H$2,0),FALSE)),"",VLOOKUP($C319,'Miljövärden urval för publ'!$B$2:$H$490,MATCH(F$4,'Miljövärden urval för publ'!$B$2:$H$2,0),FALSE))</f>
        <v>8.8229100000000003</v>
      </c>
      <c r="G319">
        <f>IF(ISERROR(VLOOKUP($C319,'Miljövärden urval för publ'!$B$2:$H$490,MATCH(G$4,'Miljövärden urval för publ'!$B$2:$H$2,0),FALSE)),"",VLOOKUP($C319,'Miljövärden urval för publ'!$B$2:$H$490,MATCH(G$4,'Miljövärden urval för publ'!$B$2:$H$2,0),FALSE))</f>
        <v>4.3357300000000003E-3</v>
      </c>
    </row>
    <row r="320" spans="1:7" x14ac:dyDescent="0.25">
      <c r="A320" s="20">
        <v>317</v>
      </c>
      <c r="B320" t="str">
        <f>IF(ISERROR(INDEX('Miljövärden urval för publ'!$A$2:$AA$475,MATCH($A320,'Miljövärden urval för publ'!$R$2:$R$476,0),1)),"",INDEX('Miljövärden urval för publ'!$A$2:$AA$475,MATCH($A320,'Miljövärden urval för publ'!$R$2:$R$476,0),1))</f>
        <v>Väner Energi AB</v>
      </c>
      <c r="C320" t="str">
        <f>IF(ISERROR(INDEX('Miljövärden urval för publ'!$A$2:$AA$475,MATCH($A320,'Miljövärden urval för publ'!$R$2:$R$476,0),2)),"",INDEX('Miljövärden urval för publ'!$A$2:$AA$475,MATCH($A320,'Miljövärden urval för publ'!$R$2:$R$476,0),2))</f>
        <v>Lyrestad</v>
      </c>
      <c r="D320">
        <f>IF(ISERROR(VLOOKUP($C320,'Miljövärden urval för publ'!$B$2:$H$490,MATCH(D$4,'Miljövärden urval för publ'!$B$2:$H$2,0),FALSE)),"",VLOOKUP($C320,'Miljövärden urval för publ'!$B$2:$H$490,MATCH(D$4,'Miljövärden urval för publ'!$B$2:$H$2,0),FALSE))</f>
        <v>0.19952400000000001</v>
      </c>
      <c r="E320">
        <f>IF(ISERROR(VLOOKUP($C320,'Miljövärden urval för publ'!$B$2:$H$490,MATCH(E$4,'Miljövärden urval för publ'!$B$2:$H$2,0),FALSE)),"",VLOOKUP($C320,'Miljövärden urval för publ'!$B$2:$H$490,MATCH(E$4,'Miljövärden urval för publ'!$B$2:$H$2,0),FALSE))</f>
        <v>19.4786</v>
      </c>
      <c r="F320">
        <f>IF(ISERROR(VLOOKUP($C320,'Miljövärden urval för publ'!$B$2:$H$490,MATCH(F$4,'Miljövärden urval för publ'!$B$2:$H$2,0),FALSE)),"",VLOOKUP($C320,'Miljövärden urval för publ'!$B$2:$H$490,MATCH(F$4,'Miljövärden urval för publ'!$B$2:$H$2,0),FALSE))</f>
        <v>15.8729</v>
      </c>
      <c r="G320">
        <f>IF(ISERROR(VLOOKUP($C320,'Miljövärden urval för publ'!$B$2:$H$490,MATCH(G$4,'Miljövärden urval för publ'!$B$2:$H$2,0),FALSE)),"",VLOOKUP($C320,'Miljövärden urval för publ'!$B$2:$H$490,MATCH(G$4,'Miljövärden urval för publ'!$B$2:$H$2,0),FALSE))</f>
        <v>3.9370099999999998E-2</v>
      </c>
    </row>
    <row r="321" spans="1:7" x14ac:dyDescent="0.25">
      <c r="A321" s="20">
        <v>318</v>
      </c>
      <c r="B321" t="str">
        <f>IF(ISERROR(INDEX('Miljövärden urval för publ'!$A$2:$AA$475,MATCH($A321,'Miljövärden urval för publ'!$R$2:$R$476,0),1)),"",INDEX('Miljövärden urval för publ'!$A$2:$AA$475,MATCH($A321,'Miljövärden urval för publ'!$R$2:$R$476,0),1))</f>
        <v>Väner Energi AB</v>
      </c>
      <c r="C321" t="str">
        <f>IF(ISERROR(INDEX('Miljövärden urval för publ'!$A$2:$AA$475,MATCH($A321,'Miljövärden urval för publ'!$R$2:$R$476,0),2)),"",INDEX('Miljövärden urval för publ'!$A$2:$AA$475,MATCH($A321,'Miljövärden urval för publ'!$R$2:$R$476,0),2))</f>
        <v>Mariestad</v>
      </c>
      <c r="D321">
        <f>IF(ISERROR(VLOOKUP($C321,'Miljövärden urval för publ'!$B$2:$H$490,MATCH(D$4,'Miljövärden urval för publ'!$B$2:$H$2,0),FALSE)),"",VLOOKUP($C321,'Miljövärden urval för publ'!$B$2:$H$490,MATCH(D$4,'Miljövärden urval för publ'!$B$2:$H$2,0),FALSE))</f>
        <v>0.173323</v>
      </c>
      <c r="E321">
        <f>IF(ISERROR(VLOOKUP($C321,'Miljövärden urval för publ'!$B$2:$H$490,MATCH(E$4,'Miljövärden urval för publ'!$B$2:$H$2,0),FALSE)),"",VLOOKUP($C321,'Miljövärden urval för publ'!$B$2:$H$490,MATCH(E$4,'Miljövärden urval för publ'!$B$2:$H$2,0),FALSE))</f>
        <v>29.986899999999999</v>
      </c>
      <c r="F321">
        <f>IF(ISERROR(VLOOKUP($C321,'Miljövärden urval för publ'!$B$2:$H$490,MATCH(F$4,'Miljövärden urval för publ'!$B$2:$H$2,0),FALSE)),"",VLOOKUP($C321,'Miljövärden urval för publ'!$B$2:$H$490,MATCH(F$4,'Miljövärden urval för publ'!$B$2:$H$2,0),FALSE))</f>
        <v>5.5441500000000001</v>
      </c>
      <c r="G321">
        <f>IF(ISERROR(VLOOKUP($C321,'Miljövärden urval för publ'!$B$2:$H$490,MATCH(G$4,'Miljövärden urval för publ'!$B$2:$H$2,0),FALSE)),"",VLOOKUP($C321,'Miljövärden urval för publ'!$B$2:$H$490,MATCH(G$4,'Miljövärden urval för publ'!$B$2:$H$2,0),FALSE))</f>
        <v>2.9234400000000001E-2</v>
      </c>
    </row>
    <row r="322" spans="1:7" x14ac:dyDescent="0.25">
      <c r="A322" s="20">
        <v>319</v>
      </c>
      <c r="B322" t="str">
        <f>IF(ISERROR(INDEX('Miljövärden urval för publ'!$A$2:$AA$475,MATCH($A322,'Miljövärden urval för publ'!$R$2:$R$476,0),1)),"",INDEX('Miljövärden urval för publ'!$A$2:$AA$475,MATCH($A322,'Miljövärden urval för publ'!$R$2:$R$476,0),1))</f>
        <v>Väner Energi AB</v>
      </c>
      <c r="C322" t="str">
        <f>IF(ISERROR(INDEX('Miljövärden urval för publ'!$A$2:$AA$475,MATCH($A322,'Miljövärden urval för publ'!$R$2:$R$476,0),2)),"",INDEX('Miljövärden urval för publ'!$A$2:$AA$475,MATCH($A322,'Miljövärden urval för publ'!$R$2:$R$476,0),2))</f>
        <v>Töreboda</v>
      </c>
      <c r="D322">
        <f>IF(ISERROR(VLOOKUP($C322,'Miljövärden urval för publ'!$B$2:$H$490,MATCH(D$4,'Miljövärden urval för publ'!$B$2:$H$2,0),FALSE)),"",VLOOKUP($C322,'Miljövärden urval för publ'!$B$2:$H$490,MATCH(D$4,'Miljövärden urval för publ'!$B$2:$H$2,0),FALSE))</f>
        <v>6.1732099999999998E-2</v>
      </c>
      <c r="E322">
        <f>IF(ISERROR(VLOOKUP($C322,'Miljövärden urval för publ'!$B$2:$H$490,MATCH(E$4,'Miljövärden urval för publ'!$B$2:$H$2,0),FALSE)),"",VLOOKUP($C322,'Miljövärden urval för publ'!$B$2:$H$490,MATCH(E$4,'Miljövärden urval för publ'!$B$2:$H$2,0),FALSE))</f>
        <v>9.4617900000000006</v>
      </c>
      <c r="F322">
        <f>IF(ISERROR(VLOOKUP($C322,'Miljövärden urval för publ'!$B$2:$H$490,MATCH(F$4,'Miljövärden urval för publ'!$B$2:$H$2,0),FALSE)),"",VLOOKUP($C322,'Miljövärden urval för publ'!$B$2:$H$490,MATCH(F$4,'Miljövärden urval för publ'!$B$2:$H$2,0),FALSE))</f>
        <v>7.4562499999999998</v>
      </c>
      <c r="G322">
        <f>IF(ISERROR(VLOOKUP($C322,'Miljövärden urval för publ'!$B$2:$H$490,MATCH(G$4,'Miljövärden urval för publ'!$B$2:$H$2,0),FALSE)),"",VLOOKUP($C322,'Miljövärden urval för publ'!$B$2:$H$490,MATCH(G$4,'Miljövärden urval för publ'!$B$2:$H$2,0),FALSE))</f>
        <v>3.9491399999999999E-5</v>
      </c>
    </row>
    <row r="323" spans="1:7" x14ac:dyDescent="0.25">
      <c r="A323" s="20">
        <v>320</v>
      </c>
      <c r="B323" t="str">
        <f>IF(ISERROR(INDEX('Miljövärden urval för publ'!$A$2:$AA$475,MATCH($A323,'Miljövärden urval för publ'!$R$2:$R$476,0),1)),"",INDEX('Miljövärden urval för publ'!$A$2:$AA$475,MATCH($A323,'Miljövärden urval för publ'!$R$2:$R$476,0),1))</f>
        <v>Värmevärden AB</v>
      </c>
      <c r="C323" t="str">
        <f>IF(ISERROR(INDEX('Miljövärden urval för publ'!$A$2:$AA$475,MATCH($A323,'Miljövärden urval för publ'!$R$2:$R$476,0),2)),"",INDEX('Miljövärden urval för publ'!$A$2:$AA$475,MATCH($A323,'Miljövärden urval för publ'!$R$2:$R$476,0),2))</f>
        <v>Avesta</v>
      </c>
      <c r="D323">
        <f>IF(ISERROR(VLOOKUP($C323,'Miljövärden urval för publ'!$B$2:$H$490,MATCH(D$4,'Miljövärden urval för publ'!$B$2:$H$2,0),FALSE)),"",VLOOKUP($C323,'Miljövärden urval för publ'!$B$2:$H$490,MATCH(D$4,'Miljövärden urval för publ'!$B$2:$H$2,0),FALSE))</f>
        <v>0.20275099999999999</v>
      </c>
      <c r="E323">
        <f>IF(ISERROR(VLOOKUP($C323,'Miljövärden urval för publ'!$B$2:$H$490,MATCH(E$4,'Miljövärden urval för publ'!$B$2:$H$2,0),FALSE)),"",VLOOKUP($C323,'Miljövärden urval för publ'!$B$2:$H$490,MATCH(E$4,'Miljövärden urval för publ'!$B$2:$H$2,0),FALSE))</f>
        <v>112.045</v>
      </c>
      <c r="F323">
        <f>IF(ISERROR(VLOOKUP($C323,'Miljövärden urval för publ'!$B$2:$H$490,MATCH(F$4,'Miljövärden urval för publ'!$B$2:$H$2,0),FALSE)),"",VLOOKUP($C323,'Miljövärden urval för publ'!$B$2:$H$490,MATCH(F$4,'Miljövärden urval för publ'!$B$2:$H$2,0),FALSE))</f>
        <v>6.0469900000000001</v>
      </c>
      <c r="G323">
        <f>IF(ISERROR(VLOOKUP($C323,'Miljövärden urval för publ'!$B$2:$H$490,MATCH(G$4,'Miljövärden urval för publ'!$B$2:$H$2,0),FALSE)),"",VLOOKUP($C323,'Miljövärden urval för publ'!$B$2:$H$490,MATCH(G$4,'Miljövärden urval för publ'!$B$2:$H$2,0),FALSE))</f>
        <v>5.1618299999999999E-2</v>
      </c>
    </row>
    <row r="324" spans="1:7" x14ac:dyDescent="0.25">
      <c r="A324" s="20">
        <v>321</v>
      </c>
      <c r="B324" t="str">
        <f>IF(ISERROR(INDEX('Miljövärden urval för publ'!$A$2:$AA$475,MATCH($A324,'Miljövärden urval för publ'!$R$2:$R$476,0),1)),"",INDEX('Miljövärden urval för publ'!$A$2:$AA$475,MATCH($A324,'Miljövärden urval för publ'!$R$2:$R$476,0),1))</f>
        <v>Värmevärden AB</v>
      </c>
      <c r="C324" t="str">
        <f>IF(ISERROR(INDEX('Miljövärden urval för publ'!$A$2:$AA$475,MATCH($A324,'Miljövärden urval för publ'!$R$2:$R$476,0),2)),"",INDEX('Miljövärden urval för publ'!$A$2:$AA$475,MATCH($A324,'Miljövärden urval för publ'!$R$2:$R$476,0),2))</f>
        <v>Bångbro</v>
      </c>
      <c r="D324">
        <f>IF(ISERROR(VLOOKUP($C324,'Miljövärden urval för publ'!$B$2:$H$490,MATCH(D$4,'Miljövärden urval för publ'!$B$2:$H$2,0),FALSE)),"",VLOOKUP($C324,'Miljövärden urval för publ'!$B$2:$H$490,MATCH(D$4,'Miljövärden urval för publ'!$B$2:$H$2,0),FALSE))</f>
        <v>0.29252400000000001</v>
      </c>
      <c r="E324">
        <f>IF(ISERROR(VLOOKUP($C324,'Miljövärden urval för publ'!$B$2:$H$490,MATCH(E$4,'Miljövärden urval för publ'!$B$2:$H$2,0),FALSE)),"",VLOOKUP($C324,'Miljövärden urval för publ'!$B$2:$H$490,MATCH(E$4,'Miljövärden urval för publ'!$B$2:$H$2,0),FALSE))</f>
        <v>10.799200000000001</v>
      </c>
      <c r="F324">
        <f>IF(ISERROR(VLOOKUP($C324,'Miljövärden urval för publ'!$B$2:$H$490,MATCH(F$4,'Miljövärden urval för publ'!$B$2:$H$2,0),FALSE)),"",VLOOKUP($C324,'Miljövärden urval för publ'!$B$2:$H$490,MATCH(F$4,'Miljövärden urval för publ'!$B$2:$H$2,0),FALSE))</f>
        <v>16.976299999999998</v>
      </c>
      <c r="G324">
        <f>IF(ISERROR(VLOOKUP($C324,'Miljövärden urval för publ'!$B$2:$H$490,MATCH(G$4,'Miljövärden urval för publ'!$B$2:$H$2,0),FALSE)),"",VLOOKUP($C324,'Miljövärden urval för publ'!$B$2:$H$490,MATCH(G$4,'Miljövärden urval för publ'!$B$2:$H$2,0),FALSE))</f>
        <v>9.0369999999999999E-3</v>
      </c>
    </row>
    <row r="325" spans="1:7" x14ac:dyDescent="0.25">
      <c r="A325" s="20">
        <v>322</v>
      </c>
      <c r="B325" t="str">
        <f>IF(ISERROR(INDEX('Miljövärden urval för publ'!$A$2:$AA$475,MATCH($A325,'Miljövärden urval för publ'!$R$2:$R$476,0),1)),"",INDEX('Miljövärden urval för publ'!$A$2:$AA$475,MATCH($A325,'Miljövärden urval för publ'!$R$2:$R$476,0),1))</f>
        <v>Värmevärden AB</v>
      </c>
      <c r="C325" t="str">
        <f>IF(ISERROR(INDEX('Miljövärden urval för publ'!$A$2:$AA$475,MATCH($A325,'Miljövärden urval för publ'!$R$2:$R$476,0),2)),"",INDEX('Miljövärden urval för publ'!$A$2:$AA$475,MATCH($A325,'Miljövärden urval för publ'!$R$2:$R$476,0),2))</f>
        <v>Delsbo</v>
      </c>
      <c r="D325">
        <f>IF(ISERROR(VLOOKUP($C325,'Miljövärden urval för publ'!$B$2:$H$490,MATCH(D$4,'Miljövärden urval för publ'!$B$2:$H$2,0),FALSE)),"",VLOOKUP($C325,'Miljövärden urval för publ'!$B$2:$H$490,MATCH(D$4,'Miljövärden urval för publ'!$B$2:$H$2,0),FALSE))</f>
        <v>0.14065800000000001</v>
      </c>
      <c r="E325">
        <f>IF(ISERROR(VLOOKUP($C325,'Miljövärden urval för publ'!$B$2:$H$490,MATCH(E$4,'Miljövärden urval för publ'!$B$2:$H$2,0),FALSE)),"",VLOOKUP($C325,'Miljövärden urval för publ'!$B$2:$H$490,MATCH(E$4,'Miljövärden urval för publ'!$B$2:$H$2,0),FALSE))</f>
        <v>16.547799999999999</v>
      </c>
      <c r="F325">
        <f>IF(ISERROR(VLOOKUP($C325,'Miljövärden urval för publ'!$B$2:$H$490,MATCH(F$4,'Miljövärden urval för publ'!$B$2:$H$2,0),FALSE)),"",VLOOKUP($C325,'Miljövärden urval för publ'!$B$2:$H$490,MATCH(F$4,'Miljövärden urval för publ'!$B$2:$H$2,0),FALSE))</f>
        <v>8.2732899999999994</v>
      </c>
      <c r="G325">
        <f>IF(ISERROR(VLOOKUP($C325,'Miljövärden urval för publ'!$B$2:$H$490,MATCH(G$4,'Miljövärden urval för publ'!$B$2:$H$2,0),FALSE)),"",VLOOKUP($C325,'Miljövärden urval för publ'!$B$2:$H$490,MATCH(G$4,'Miljövärden urval för publ'!$B$2:$H$2,0),FALSE))</f>
        <v>1.7516199999999999E-2</v>
      </c>
    </row>
    <row r="326" spans="1:7" x14ac:dyDescent="0.25">
      <c r="A326" s="20">
        <v>323</v>
      </c>
      <c r="B326" t="str">
        <f>IF(ISERROR(INDEX('Miljövärden urval för publ'!$A$2:$AA$475,MATCH($A326,'Miljövärden urval för publ'!$R$2:$R$476,0),1)),"",INDEX('Miljövärden urval för publ'!$A$2:$AA$475,MATCH($A326,'Miljövärden urval för publ'!$R$2:$R$476,0),1))</f>
        <v>Värmevärden AB</v>
      </c>
      <c r="C326" t="str">
        <f>IF(ISERROR(INDEX('Miljövärden urval för publ'!$A$2:$AA$475,MATCH($A326,'Miljövärden urval för publ'!$R$2:$R$476,0),2)),"",INDEX('Miljövärden urval för publ'!$A$2:$AA$475,MATCH($A326,'Miljövärden urval för publ'!$R$2:$R$476,0),2))</f>
        <v>Grums</v>
      </c>
      <c r="D326">
        <f>IF(ISERROR(VLOOKUP($C326,'Miljövärden urval för publ'!$B$2:$H$490,MATCH(D$4,'Miljövärden urval för publ'!$B$2:$H$2,0),FALSE)),"",VLOOKUP($C326,'Miljövärden urval för publ'!$B$2:$H$490,MATCH(D$4,'Miljövärden urval för publ'!$B$2:$H$2,0),FALSE))</f>
        <v>7.2224999999999998E-2</v>
      </c>
      <c r="E326">
        <f>IF(ISERROR(VLOOKUP($C326,'Miljövärden urval för publ'!$B$2:$H$490,MATCH(E$4,'Miljövärden urval för publ'!$B$2:$H$2,0),FALSE)),"",VLOOKUP($C326,'Miljövärden urval för publ'!$B$2:$H$490,MATCH(E$4,'Miljövärden urval för publ'!$B$2:$H$2,0),FALSE))</f>
        <v>15.808</v>
      </c>
      <c r="F326">
        <f>IF(ISERROR(VLOOKUP($C326,'Miljövärden urval för publ'!$B$2:$H$490,MATCH(F$4,'Miljövärden urval för publ'!$B$2:$H$2,0),FALSE)),"",VLOOKUP($C326,'Miljövärden urval för publ'!$B$2:$H$490,MATCH(F$4,'Miljövärden urval för publ'!$B$2:$H$2,0),FALSE))</f>
        <v>1.76389</v>
      </c>
      <c r="G326">
        <f>IF(ISERROR(VLOOKUP($C326,'Miljövärden urval för publ'!$B$2:$H$490,MATCH(G$4,'Miljövärden urval för publ'!$B$2:$H$2,0),FALSE)),"",VLOOKUP($C326,'Miljövärden urval för publ'!$B$2:$H$490,MATCH(G$4,'Miljövärden urval för publ'!$B$2:$H$2,0),FALSE))</f>
        <v>4.5842599999999997E-2</v>
      </c>
    </row>
    <row r="327" spans="1:7" x14ac:dyDescent="0.25">
      <c r="A327" s="20">
        <v>324</v>
      </c>
      <c r="B327" t="str">
        <f>IF(ISERROR(INDEX('Miljövärden urval för publ'!$A$2:$AA$475,MATCH($A327,'Miljövärden urval för publ'!$R$2:$R$476,0),1)),"",INDEX('Miljövärden urval för publ'!$A$2:$AA$475,MATCH($A327,'Miljövärden urval för publ'!$R$2:$R$476,0),1))</f>
        <v>Värmevärden AB</v>
      </c>
      <c r="C327" t="str">
        <f>IF(ISERROR(INDEX('Miljövärden urval för publ'!$A$2:$AA$475,MATCH($A327,'Miljövärden urval för publ'!$R$2:$R$476,0),2)),"",INDEX('Miljövärden urval för publ'!$A$2:$AA$475,MATCH($A327,'Miljövärden urval för publ'!$R$2:$R$476,0),2))</f>
        <v>Grythyttan</v>
      </c>
      <c r="D327">
        <f>IF(ISERROR(VLOOKUP($C327,'Miljövärden urval för publ'!$B$2:$H$490,MATCH(D$4,'Miljövärden urval för publ'!$B$2:$H$2,0),FALSE)),"",VLOOKUP($C327,'Miljövärden urval för publ'!$B$2:$H$490,MATCH(D$4,'Miljövärden urval för publ'!$B$2:$H$2,0),FALSE))</f>
        <v>0.265233</v>
      </c>
      <c r="E327">
        <f>IF(ISERROR(VLOOKUP($C327,'Miljövärden urval för publ'!$B$2:$H$490,MATCH(E$4,'Miljövärden urval för publ'!$B$2:$H$2,0),FALSE)),"",VLOOKUP($C327,'Miljövärden urval för publ'!$B$2:$H$490,MATCH(E$4,'Miljövärden urval för publ'!$B$2:$H$2,0),FALSE))</f>
        <v>17.412500000000001</v>
      </c>
      <c r="F327">
        <f>IF(ISERROR(VLOOKUP($C327,'Miljövärden urval för publ'!$B$2:$H$490,MATCH(F$4,'Miljövärden urval för publ'!$B$2:$H$2,0),FALSE)),"",VLOOKUP($C327,'Miljövärden urval för publ'!$B$2:$H$490,MATCH(F$4,'Miljövärden urval för publ'!$B$2:$H$2,0),FALSE))</f>
        <v>14.521000000000001</v>
      </c>
      <c r="G327">
        <f>IF(ISERROR(VLOOKUP($C327,'Miljövärden urval för publ'!$B$2:$H$490,MATCH(G$4,'Miljövärden urval för publ'!$B$2:$H$2,0),FALSE)),"",VLOOKUP($C327,'Miljövärden urval för publ'!$B$2:$H$490,MATCH(G$4,'Miljövärden urval för publ'!$B$2:$H$2,0),FALSE))</f>
        <v>1.5977399999999999E-2</v>
      </c>
    </row>
    <row r="328" spans="1:7" x14ac:dyDescent="0.25">
      <c r="A328" s="20">
        <v>325</v>
      </c>
      <c r="B328" t="str">
        <f>IF(ISERROR(INDEX('Miljövärden urval för publ'!$A$2:$AA$475,MATCH($A328,'Miljövärden urval för publ'!$R$2:$R$476,0),1)),"",INDEX('Miljövärden urval för publ'!$A$2:$AA$475,MATCH($A328,'Miljövärden urval för publ'!$R$2:$R$476,0),1))</f>
        <v>Värmevärden AB</v>
      </c>
      <c r="C328" t="str">
        <f>IF(ISERROR(INDEX('Miljövärden urval för publ'!$A$2:$AA$475,MATCH($A328,'Miljövärden urval för publ'!$R$2:$R$476,0),2)),"",INDEX('Miljövärden urval för publ'!$A$2:$AA$475,MATCH($A328,'Miljövärden urval för publ'!$R$2:$R$476,0),2))</f>
        <v>Hofors(Värmevärden)</v>
      </c>
      <c r="D328">
        <f>IF(ISERROR(VLOOKUP($C328,'Miljövärden urval för publ'!$B$2:$H$490,MATCH(D$4,'Miljövärden urval för publ'!$B$2:$H$2,0),FALSE)),"",VLOOKUP($C328,'Miljövärden urval för publ'!$B$2:$H$490,MATCH(D$4,'Miljövärden urval för publ'!$B$2:$H$2,0),FALSE))</f>
        <v>8.0674899999999994E-2</v>
      </c>
      <c r="E328">
        <f>IF(ISERROR(VLOOKUP($C328,'Miljövärden urval för publ'!$B$2:$H$490,MATCH(E$4,'Miljövärden urval för publ'!$B$2:$H$2,0),FALSE)),"",VLOOKUP($C328,'Miljövärden urval för publ'!$B$2:$H$490,MATCH(E$4,'Miljövärden urval för publ'!$B$2:$H$2,0),FALSE))</f>
        <v>4.6636499999999996</v>
      </c>
      <c r="F328">
        <f>IF(ISERROR(VLOOKUP($C328,'Miljövärden urval för publ'!$B$2:$H$490,MATCH(F$4,'Miljövärden urval för publ'!$B$2:$H$2,0),FALSE)),"",VLOOKUP($C328,'Miljövärden urval för publ'!$B$2:$H$490,MATCH(F$4,'Miljövärden urval för publ'!$B$2:$H$2,0),FALSE))</f>
        <v>3.6018300000000001</v>
      </c>
      <c r="G328">
        <f>IF(ISERROR(VLOOKUP($C328,'Miljövärden urval för publ'!$B$2:$H$490,MATCH(G$4,'Miljövärden urval för publ'!$B$2:$H$2,0),FALSE)),"",VLOOKUP($C328,'Miljövärden urval för publ'!$B$2:$H$490,MATCH(G$4,'Miljövärden urval för publ'!$B$2:$H$2,0),FALSE))</f>
        <v>0</v>
      </c>
    </row>
    <row r="329" spans="1:7" x14ac:dyDescent="0.25">
      <c r="A329" s="20">
        <v>326</v>
      </c>
      <c r="B329" t="str">
        <f>IF(ISERROR(INDEX('Miljövärden urval för publ'!$A$2:$AA$475,MATCH($A329,'Miljövärden urval för publ'!$R$2:$R$476,0),1)),"",INDEX('Miljövärden urval för publ'!$A$2:$AA$475,MATCH($A329,'Miljövärden urval för publ'!$R$2:$R$476,0),1))</f>
        <v>Värmevärden AB</v>
      </c>
      <c r="C329" t="str">
        <f>IF(ISERROR(INDEX('Miljövärden urval för publ'!$A$2:$AA$475,MATCH($A329,'Miljövärden urval för publ'!$R$2:$R$476,0),2)),"",INDEX('Miljövärden urval för publ'!$A$2:$AA$475,MATCH($A329,'Miljövärden urval för publ'!$R$2:$R$476,0),2))</f>
        <v>Hudiksvall</v>
      </c>
      <c r="D329">
        <f>IF(ISERROR(VLOOKUP($C329,'Miljövärden urval för publ'!$B$2:$H$490,MATCH(D$4,'Miljövärden urval för publ'!$B$2:$H$2,0),FALSE)),"",VLOOKUP($C329,'Miljövärden urval för publ'!$B$2:$H$490,MATCH(D$4,'Miljövärden urval för publ'!$B$2:$H$2,0),FALSE))</f>
        <v>9.3985399999999997E-2</v>
      </c>
      <c r="E329">
        <f>IF(ISERROR(VLOOKUP($C329,'Miljövärden urval för publ'!$B$2:$H$490,MATCH(E$4,'Miljövärden urval för publ'!$B$2:$H$2,0),FALSE)),"",VLOOKUP($C329,'Miljövärden urval för publ'!$B$2:$H$490,MATCH(E$4,'Miljövärden urval för publ'!$B$2:$H$2,0),FALSE))</f>
        <v>9.0141299999999998</v>
      </c>
      <c r="F329">
        <f>IF(ISERROR(VLOOKUP($C329,'Miljövärden urval för publ'!$B$2:$H$490,MATCH(F$4,'Miljövärden urval för publ'!$B$2:$H$2,0),FALSE)),"",VLOOKUP($C329,'Miljövärden urval för publ'!$B$2:$H$490,MATCH(F$4,'Miljövärden urval för publ'!$B$2:$H$2,0),FALSE))</f>
        <v>5.7037500000000003</v>
      </c>
      <c r="G329">
        <f>IF(ISERROR(VLOOKUP($C329,'Miljövärden urval för publ'!$B$2:$H$490,MATCH(G$4,'Miljövärden urval för publ'!$B$2:$H$2,0),FALSE)),"",VLOOKUP($C329,'Miljövärden urval för publ'!$B$2:$H$490,MATCH(G$4,'Miljövärden urval för publ'!$B$2:$H$2,0),FALSE))</f>
        <v>7.1628200000000003E-3</v>
      </c>
    </row>
    <row r="330" spans="1:7" x14ac:dyDescent="0.25">
      <c r="A330" s="20">
        <v>327</v>
      </c>
      <c r="B330" t="str">
        <f>IF(ISERROR(INDEX('Miljövärden urval för publ'!$A$2:$AA$475,MATCH($A330,'Miljövärden urval för publ'!$R$2:$R$476,0),1)),"",INDEX('Miljövärden urval för publ'!$A$2:$AA$475,MATCH($A330,'Miljövärden urval för publ'!$R$2:$R$476,0),1))</f>
        <v>Värmevärden AB</v>
      </c>
      <c r="C330" t="str">
        <f>IF(ISERROR(INDEX('Miljövärden urval för publ'!$A$2:$AA$475,MATCH($A330,'Miljövärden urval för publ'!$R$2:$R$476,0),2)),"",INDEX('Miljövärden urval för publ'!$A$2:$AA$475,MATCH($A330,'Miljövärden urval för publ'!$R$2:$R$476,0),2))</f>
        <v>Hällefors</v>
      </c>
      <c r="D330">
        <f>IF(ISERROR(VLOOKUP($C330,'Miljövärden urval för publ'!$B$2:$H$490,MATCH(D$4,'Miljövärden urval för publ'!$B$2:$H$2,0),FALSE)),"",VLOOKUP($C330,'Miljövärden urval för publ'!$B$2:$H$490,MATCH(D$4,'Miljövärden urval för publ'!$B$2:$H$2,0),FALSE))</f>
        <v>0.24438099999999999</v>
      </c>
      <c r="E330">
        <f>IF(ISERROR(VLOOKUP($C330,'Miljövärden urval för publ'!$B$2:$H$490,MATCH(E$4,'Miljövärden urval för publ'!$B$2:$H$2,0),FALSE)),"",VLOOKUP($C330,'Miljövärden urval för publ'!$B$2:$H$490,MATCH(E$4,'Miljövärden urval för publ'!$B$2:$H$2,0),FALSE))</f>
        <v>11.647600000000001</v>
      </c>
      <c r="F330">
        <f>IF(ISERROR(VLOOKUP($C330,'Miljövärden urval för publ'!$B$2:$H$490,MATCH(F$4,'Miljövärden urval för publ'!$B$2:$H$2,0),FALSE)),"",VLOOKUP($C330,'Miljövärden urval för publ'!$B$2:$H$490,MATCH(F$4,'Miljövärden urval för publ'!$B$2:$H$2,0),FALSE))</f>
        <v>6.6882700000000002</v>
      </c>
      <c r="G330">
        <f>IF(ISERROR(VLOOKUP($C330,'Miljövärden urval för publ'!$B$2:$H$490,MATCH(G$4,'Miljövärden urval för publ'!$B$2:$H$2,0),FALSE)),"",VLOOKUP($C330,'Miljövärden urval för publ'!$B$2:$H$490,MATCH(G$4,'Miljövärden urval för publ'!$B$2:$H$2,0),FALSE))</f>
        <v>8.6396000000000008E-3</v>
      </c>
    </row>
    <row r="331" spans="1:7" x14ac:dyDescent="0.25">
      <c r="A331" s="20">
        <v>328</v>
      </c>
      <c r="B331" t="str">
        <f>IF(ISERROR(INDEX('Miljövärden urval för publ'!$A$2:$AA$475,MATCH($A331,'Miljövärden urval för publ'!$R$2:$R$476,0),1)),"",INDEX('Miljövärden urval för publ'!$A$2:$AA$475,MATCH($A331,'Miljövärden urval för publ'!$R$2:$R$476,0),1))</f>
        <v>Värmevärden AB</v>
      </c>
      <c r="C331" t="str">
        <f>IF(ISERROR(INDEX('Miljövärden urval för publ'!$A$2:$AA$475,MATCH($A331,'Miljövärden urval för publ'!$R$2:$R$476,0),2)),"",INDEX('Miljövärden urval för publ'!$A$2:$AA$475,MATCH($A331,'Miljövärden urval för publ'!$R$2:$R$476,0),2))</f>
        <v>Iggesund</v>
      </c>
      <c r="D331">
        <f>IF(ISERROR(VLOOKUP($C331,'Miljövärden urval för publ'!$B$2:$H$490,MATCH(D$4,'Miljövärden urval för publ'!$B$2:$H$2,0),FALSE)),"",VLOOKUP($C331,'Miljövärden urval för publ'!$B$2:$H$490,MATCH(D$4,'Miljövärden urval för publ'!$B$2:$H$2,0),FALSE))</f>
        <v>0.155864</v>
      </c>
      <c r="E331">
        <f>IF(ISERROR(VLOOKUP($C331,'Miljövärden urval för publ'!$B$2:$H$490,MATCH(E$4,'Miljövärden urval för publ'!$B$2:$H$2,0),FALSE)),"",VLOOKUP($C331,'Miljövärden urval för publ'!$B$2:$H$490,MATCH(E$4,'Miljövärden urval för publ'!$B$2:$H$2,0),FALSE))</f>
        <v>37.447800000000001</v>
      </c>
      <c r="F331">
        <f>IF(ISERROR(VLOOKUP($C331,'Miljövärden urval för publ'!$B$2:$H$490,MATCH(F$4,'Miljövärden urval för publ'!$B$2:$H$2,0),FALSE)),"",VLOOKUP($C331,'Miljövärden urval för publ'!$B$2:$H$490,MATCH(F$4,'Miljövärden urval för publ'!$B$2:$H$2,0),FALSE))</f>
        <v>4.4313900000000004</v>
      </c>
      <c r="G331">
        <f>IF(ISERROR(VLOOKUP($C331,'Miljövärden urval för publ'!$B$2:$H$490,MATCH(G$4,'Miljövärden urval för publ'!$B$2:$H$2,0),FALSE)),"",VLOOKUP($C331,'Miljövärden urval för publ'!$B$2:$H$490,MATCH(G$4,'Miljövärden urval för publ'!$B$2:$H$2,0),FALSE))</f>
        <v>0.111579</v>
      </c>
    </row>
    <row r="332" spans="1:7" x14ac:dyDescent="0.25">
      <c r="A332" s="20">
        <v>329</v>
      </c>
      <c r="B332" t="str">
        <f>IF(ISERROR(INDEX('Miljövärden urval för publ'!$A$2:$AA$475,MATCH($A332,'Miljövärden urval för publ'!$R$2:$R$476,0),1)),"",INDEX('Miljövärden urval för publ'!$A$2:$AA$475,MATCH($A332,'Miljövärden urval för publ'!$R$2:$R$476,0),1))</f>
        <v>Värmevärden AB</v>
      </c>
      <c r="C332" t="str">
        <f>IF(ISERROR(INDEX('Miljövärden urval för publ'!$A$2:$AA$475,MATCH($A332,'Miljövärden urval för publ'!$R$2:$R$476,0),2)),"",INDEX('Miljövärden urval för publ'!$A$2:$AA$475,MATCH($A332,'Miljövärden urval för publ'!$R$2:$R$476,0),2))</f>
        <v>Kopparberg</v>
      </c>
      <c r="D332">
        <f>IF(ISERROR(VLOOKUP($C332,'Miljövärden urval för publ'!$B$2:$H$490,MATCH(D$4,'Miljövärden urval för publ'!$B$2:$H$2,0),FALSE)),"",VLOOKUP($C332,'Miljövärden urval för publ'!$B$2:$H$490,MATCH(D$4,'Miljövärden urval för publ'!$B$2:$H$2,0),FALSE))</f>
        <v>0.234989</v>
      </c>
      <c r="E332">
        <f>IF(ISERROR(VLOOKUP($C332,'Miljövärden urval för publ'!$B$2:$H$490,MATCH(E$4,'Miljövärden urval för publ'!$B$2:$H$2,0),FALSE)),"",VLOOKUP($C332,'Miljövärden urval för publ'!$B$2:$H$490,MATCH(E$4,'Miljövärden urval för publ'!$B$2:$H$2,0),FALSE))</f>
        <v>19.285</v>
      </c>
      <c r="F332">
        <f>IF(ISERROR(VLOOKUP($C332,'Miljövärden urval för publ'!$B$2:$H$490,MATCH(F$4,'Miljövärden urval för publ'!$B$2:$H$2,0),FALSE)),"",VLOOKUP($C332,'Miljövärden urval för publ'!$B$2:$H$490,MATCH(F$4,'Miljövärden urval för publ'!$B$2:$H$2,0),FALSE))</f>
        <v>9.8011300000000006</v>
      </c>
      <c r="G332">
        <f>IF(ISERROR(VLOOKUP($C332,'Miljövärden urval för publ'!$B$2:$H$490,MATCH(G$4,'Miljövärden urval för publ'!$B$2:$H$2,0),FALSE)),"",VLOOKUP($C332,'Miljövärden urval för publ'!$B$2:$H$490,MATCH(G$4,'Miljövärden urval för publ'!$B$2:$H$2,0),FALSE))</f>
        <v>1.9462799999999999E-2</v>
      </c>
    </row>
    <row r="333" spans="1:7" x14ac:dyDescent="0.25">
      <c r="A333" s="20">
        <v>330</v>
      </c>
      <c r="B333" t="str">
        <f>IF(ISERROR(INDEX('Miljövärden urval för publ'!$A$2:$AA$475,MATCH($A333,'Miljövärden urval för publ'!$R$2:$R$476,0),1)),"",INDEX('Miljövärden urval för publ'!$A$2:$AA$475,MATCH($A333,'Miljövärden urval för publ'!$R$2:$R$476,0),1))</f>
        <v>Värmevärden AB</v>
      </c>
      <c r="C333" t="str">
        <f>IF(ISERROR(INDEX('Miljövärden urval för publ'!$A$2:$AA$475,MATCH($A333,'Miljövärden urval för publ'!$R$2:$R$476,0),2)),"",INDEX('Miljövärden urval för publ'!$A$2:$AA$475,MATCH($A333,'Miljövärden urval för publ'!$R$2:$R$476,0),2))</f>
        <v>Kristinehamn(Värmevärden)</v>
      </c>
      <c r="D333">
        <f>IF(ISERROR(VLOOKUP($C333,'Miljövärden urval för publ'!$B$2:$H$490,MATCH(D$4,'Miljövärden urval för publ'!$B$2:$H$2,0),FALSE)),"",VLOOKUP($C333,'Miljövärden urval för publ'!$B$2:$H$490,MATCH(D$4,'Miljövärden urval för publ'!$B$2:$H$2,0),FALSE))</f>
        <v>0.116508</v>
      </c>
      <c r="E333">
        <f>IF(ISERROR(VLOOKUP($C333,'Miljövärden urval för publ'!$B$2:$H$490,MATCH(E$4,'Miljövärden urval för publ'!$B$2:$H$2,0),FALSE)),"",VLOOKUP($C333,'Miljövärden urval för publ'!$B$2:$H$490,MATCH(E$4,'Miljövärden urval för publ'!$B$2:$H$2,0),FALSE))</f>
        <v>9.0976800000000004</v>
      </c>
      <c r="F333">
        <f>IF(ISERROR(VLOOKUP($C333,'Miljövärden urval för publ'!$B$2:$H$490,MATCH(F$4,'Miljövärden urval för publ'!$B$2:$H$2,0),FALSE)),"",VLOOKUP($C333,'Miljövärden urval för publ'!$B$2:$H$490,MATCH(F$4,'Miljövärden urval för publ'!$B$2:$H$2,0),FALSE))</f>
        <v>6.5508699999999997</v>
      </c>
      <c r="G333">
        <f>IF(ISERROR(VLOOKUP($C333,'Miljövärden urval för publ'!$B$2:$H$490,MATCH(G$4,'Miljövärden urval för publ'!$B$2:$H$2,0),FALSE)),"",VLOOKUP($C333,'Miljövärden urval för publ'!$B$2:$H$490,MATCH(G$4,'Miljövärden urval för publ'!$B$2:$H$2,0),FALSE))</f>
        <v>2.0698299999999999E-3</v>
      </c>
    </row>
    <row r="334" spans="1:7" x14ac:dyDescent="0.25">
      <c r="A334" s="20">
        <v>331</v>
      </c>
      <c r="B334" t="str">
        <f>IF(ISERROR(INDEX('Miljövärden urval för publ'!$A$2:$AA$475,MATCH($A334,'Miljövärden urval för publ'!$R$2:$R$476,0),1)),"",INDEX('Miljövärden urval för publ'!$A$2:$AA$475,MATCH($A334,'Miljövärden urval för publ'!$R$2:$R$476,0),1))</f>
        <v>Värmevärden AB</v>
      </c>
      <c r="C334" t="str">
        <f>IF(ISERROR(INDEX('Miljövärden urval för publ'!$A$2:$AA$475,MATCH($A334,'Miljövärden urval för publ'!$R$2:$R$476,0),2)),"",INDEX('Miljövärden urval för publ'!$A$2:$AA$475,MATCH($A334,'Miljövärden urval för publ'!$R$2:$R$476,0),2))</f>
        <v>Nynäshamn</v>
      </c>
      <c r="D334">
        <f>IF(ISERROR(VLOOKUP($C334,'Miljövärden urval för publ'!$B$2:$H$490,MATCH(D$4,'Miljövärden urval för publ'!$B$2:$H$2,0),FALSE)),"",VLOOKUP($C334,'Miljövärden urval för publ'!$B$2:$H$490,MATCH(D$4,'Miljövärden urval för publ'!$B$2:$H$2,0),FALSE))</f>
        <v>6.8778800000000001E-2</v>
      </c>
      <c r="E334">
        <f>IF(ISERROR(VLOOKUP($C334,'Miljövärden urval för publ'!$B$2:$H$490,MATCH(E$4,'Miljövärden urval för publ'!$B$2:$H$2,0),FALSE)),"",VLOOKUP($C334,'Miljövärden urval för publ'!$B$2:$H$490,MATCH(E$4,'Miljövärden urval för publ'!$B$2:$H$2,0),FALSE))</f>
        <v>3.9158499999999998</v>
      </c>
      <c r="F334">
        <f>IF(ISERROR(VLOOKUP($C334,'Miljövärden urval för publ'!$B$2:$H$490,MATCH(F$4,'Miljövärden urval för publ'!$B$2:$H$2,0),FALSE)),"",VLOOKUP($C334,'Miljövärden urval för publ'!$B$2:$H$490,MATCH(F$4,'Miljövärden urval för publ'!$B$2:$H$2,0),FALSE))</f>
        <v>0.81034399999999995</v>
      </c>
      <c r="G334">
        <f>IF(ISERROR(VLOOKUP($C334,'Miljövärden urval för publ'!$B$2:$H$490,MATCH(G$4,'Miljövärden urval för publ'!$B$2:$H$2,0),FALSE)),"",VLOOKUP($C334,'Miljövärden urval för publ'!$B$2:$H$490,MATCH(G$4,'Miljövärden urval för publ'!$B$2:$H$2,0),FALSE))</f>
        <v>6.92846E-3</v>
      </c>
    </row>
    <row r="335" spans="1:7" x14ac:dyDescent="0.25">
      <c r="A335" s="20">
        <v>332</v>
      </c>
      <c r="B335" t="str">
        <f>IF(ISERROR(INDEX('Miljövärden urval för publ'!$A$2:$AA$475,MATCH($A335,'Miljövärden urval för publ'!$R$2:$R$476,0),1)),"",INDEX('Miljövärden urval för publ'!$A$2:$AA$475,MATCH($A335,'Miljövärden urval för publ'!$R$2:$R$476,0),1))</f>
        <v>Värmevärden AB</v>
      </c>
      <c r="C335" t="str">
        <f>IF(ISERROR(INDEX('Miljövärden urval för publ'!$A$2:$AA$475,MATCH($A335,'Miljövärden urval för publ'!$R$2:$R$476,0),2)),"",INDEX('Miljövärden urval för publ'!$A$2:$AA$475,MATCH($A335,'Miljövärden urval för publ'!$R$2:$R$476,0),2))</f>
        <v>Näsviken</v>
      </c>
      <c r="D335">
        <f>IF(ISERROR(VLOOKUP($C335,'Miljövärden urval för publ'!$B$2:$H$490,MATCH(D$4,'Miljövärden urval för publ'!$B$2:$H$2,0),FALSE)),"",VLOOKUP($C335,'Miljövärden urval för publ'!$B$2:$H$490,MATCH(D$4,'Miljövärden urval för publ'!$B$2:$H$2,0),FALSE))</f>
        <v>0.22129499999999999</v>
      </c>
      <c r="E335">
        <f>IF(ISERROR(VLOOKUP($C335,'Miljövärden urval för publ'!$B$2:$H$490,MATCH(E$4,'Miljövärden urval för publ'!$B$2:$H$2,0),FALSE)),"",VLOOKUP($C335,'Miljövärden urval för publ'!$B$2:$H$490,MATCH(E$4,'Miljövärden urval för publ'!$B$2:$H$2,0),FALSE))</f>
        <v>16.724599999999999</v>
      </c>
      <c r="F335">
        <f>IF(ISERROR(VLOOKUP($C335,'Miljövärden urval för publ'!$B$2:$H$490,MATCH(F$4,'Miljövärden urval för publ'!$B$2:$H$2,0),FALSE)),"",VLOOKUP($C335,'Miljövärden urval för publ'!$B$2:$H$490,MATCH(F$4,'Miljövärden urval för publ'!$B$2:$H$2,0),FALSE))</f>
        <v>17.670500000000001</v>
      </c>
      <c r="G335">
        <f>IF(ISERROR(VLOOKUP($C335,'Miljövärden urval för publ'!$B$2:$H$490,MATCH(G$4,'Miljövärden urval för publ'!$B$2:$H$2,0),FALSE)),"",VLOOKUP($C335,'Miljövärden urval för publ'!$B$2:$H$490,MATCH(G$4,'Miljövärden urval för publ'!$B$2:$H$2,0),FALSE))</f>
        <v>2.5000000000000001E-2</v>
      </c>
    </row>
    <row r="336" spans="1:7" x14ac:dyDescent="0.25">
      <c r="A336" s="20">
        <v>333</v>
      </c>
      <c r="B336" t="str">
        <f>IF(ISERROR(INDEX('Miljövärden urval för publ'!$A$2:$AA$475,MATCH($A336,'Miljövärden urval för publ'!$R$2:$R$476,0),1)),"",INDEX('Miljövärden urval för publ'!$A$2:$AA$475,MATCH($A336,'Miljövärden urval för publ'!$R$2:$R$476,0),1))</f>
        <v>Värmevärden AB</v>
      </c>
      <c r="C336" t="str">
        <f>IF(ISERROR(INDEX('Miljövärden urval för publ'!$A$2:$AA$475,MATCH($A336,'Miljövärden urval för publ'!$R$2:$R$476,0),2)),"",INDEX('Miljövärden urval för publ'!$A$2:$AA$475,MATCH($A336,'Miljövärden urval för publ'!$R$2:$R$476,0),2))</f>
        <v>Stöllet</v>
      </c>
      <c r="D336">
        <f>IF(ISERROR(VLOOKUP($C336,'Miljövärden urval för publ'!$B$2:$H$490,MATCH(D$4,'Miljövärden urval för publ'!$B$2:$H$2,0),FALSE)),"",VLOOKUP($C336,'Miljövärden urval för publ'!$B$2:$H$490,MATCH(D$4,'Miljövärden urval för publ'!$B$2:$H$2,0),FALSE))</f>
        <v>0.26869700000000002</v>
      </c>
      <c r="E336">
        <f>IF(ISERROR(VLOOKUP($C336,'Miljövärden urval för publ'!$B$2:$H$490,MATCH(E$4,'Miljövärden urval för publ'!$B$2:$H$2,0),FALSE)),"",VLOOKUP($C336,'Miljövärden urval för publ'!$B$2:$H$490,MATCH(E$4,'Miljövärden urval för publ'!$B$2:$H$2,0),FALSE))</f>
        <v>10.766999999999999</v>
      </c>
      <c r="F336">
        <f>IF(ISERROR(VLOOKUP($C336,'Miljövärden urval för publ'!$B$2:$H$490,MATCH(F$4,'Miljövärden urval för publ'!$B$2:$H$2,0),FALSE)),"",VLOOKUP($C336,'Miljövärden urval för publ'!$B$2:$H$490,MATCH(F$4,'Miljövärden urval för publ'!$B$2:$H$2,0),FALSE))</f>
        <v>19.942699999999999</v>
      </c>
      <c r="G336">
        <f>IF(ISERROR(VLOOKUP($C336,'Miljövärden urval för publ'!$B$2:$H$490,MATCH(G$4,'Miljövärden urval för publ'!$B$2:$H$2,0),FALSE)),"",VLOOKUP($C336,'Miljövärden urval för publ'!$B$2:$H$490,MATCH(G$4,'Miljövärden urval för publ'!$B$2:$H$2,0),FALSE))</f>
        <v>4.5230299999999999E-3</v>
      </c>
    </row>
    <row r="337" spans="1:7" x14ac:dyDescent="0.25">
      <c r="A337" s="20">
        <v>334</v>
      </c>
      <c r="B337" t="str">
        <f>IF(ISERROR(INDEX('Miljövärden urval för publ'!$A$2:$AA$475,MATCH($A337,'Miljövärden urval för publ'!$R$2:$R$476,0),1)),"",INDEX('Miljövärden urval för publ'!$A$2:$AA$475,MATCH($A337,'Miljövärden urval för publ'!$R$2:$R$476,0),1))</f>
        <v>Värmevärden AB</v>
      </c>
      <c r="C337" t="str">
        <f>IF(ISERROR(INDEX('Miljövärden urval för publ'!$A$2:$AA$475,MATCH($A337,'Miljövärden urval för publ'!$R$2:$R$476,0),2)),"",INDEX('Miljövärden urval för publ'!$A$2:$AA$475,MATCH($A337,'Miljövärden urval för publ'!$R$2:$R$476,0),2))</f>
        <v xml:space="preserve">Säffle </v>
      </c>
      <c r="D337">
        <f>IF(ISERROR(VLOOKUP($C337,'Miljövärden urval för publ'!$B$2:$H$490,MATCH(D$4,'Miljövärden urval för publ'!$B$2:$H$2,0),FALSE)),"",VLOOKUP($C337,'Miljövärden urval för publ'!$B$2:$H$490,MATCH(D$4,'Miljövärden urval för publ'!$B$2:$H$2,0),FALSE))</f>
        <v>0.190804</v>
      </c>
      <c r="E337">
        <f>IF(ISERROR(VLOOKUP($C337,'Miljövärden urval för publ'!$B$2:$H$490,MATCH(E$4,'Miljövärden urval för publ'!$B$2:$H$2,0),FALSE)),"",VLOOKUP($C337,'Miljövärden urval för publ'!$B$2:$H$490,MATCH(E$4,'Miljövärden urval för publ'!$B$2:$H$2,0),FALSE))</f>
        <v>9.9754199999999997</v>
      </c>
      <c r="F337">
        <f>IF(ISERROR(VLOOKUP($C337,'Miljövärden urval för publ'!$B$2:$H$490,MATCH(F$4,'Miljövärden urval för publ'!$B$2:$H$2,0),FALSE)),"",VLOOKUP($C337,'Miljövärden urval för publ'!$B$2:$H$490,MATCH(F$4,'Miljövärden urval för publ'!$B$2:$H$2,0),FALSE))</f>
        <v>8.3870900000000006</v>
      </c>
      <c r="G337">
        <f>IF(ISERROR(VLOOKUP($C337,'Miljövärden urval för publ'!$B$2:$H$490,MATCH(G$4,'Miljövärden urval för publ'!$B$2:$H$2,0),FALSE)),"",VLOOKUP($C337,'Miljövärden urval för publ'!$B$2:$H$490,MATCH(G$4,'Miljövärden urval för publ'!$B$2:$H$2,0),FALSE))</f>
        <v>1.8486599999999999E-2</v>
      </c>
    </row>
    <row r="338" spans="1:7" x14ac:dyDescent="0.25">
      <c r="A338" s="20">
        <v>335</v>
      </c>
      <c r="B338" t="str">
        <f>IF(ISERROR(INDEX('Miljövärden urval för publ'!$A$2:$AA$475,MATCH($A338,'Miljövärden urval för publ'!$R$2:$R$476,0),1)),"",INDEX('Miljövärden urval för publ'!$A$2:$AA$475,MATCH($A338,'Miljövärden urval för publ'!$R$2:$R$476,0),1))</f>
        <v>Värmevärden AB</v>
      </c>
      <c r="C338" t="str">
        <f>IF(ISERROR(INDEX('Miljövärden urval för publ'!$A$2:$AA$475,MATCH($A338,'Miljövärden urval för publ'!$R$2:$R$476,0),2)),"",INDEX('Miljövärden urval för publ'!$A$2:$AA$475,MATCH($A338,'Miljövärden urval för publ'!$R$2:$R$476,0),2))</f>
        <v>Sörforsa</v>
      </c>
      <c r="D338">
        <f>IF(ISERROR(VLOOKUP($C338,'Miljövärden urval för publ'!$B$2:$H$490,MATCH(D$4,'Miljövärden urval för publ'!$B$2:$H$2,0),FALSE)),"",VLOOKUP($C338,'Miljövärden urval för publ'!$B$2:$H$490,MATCH(D$4,'Miljövärden urval för publ'!$B$2:$H$2,0),FALSE))</f>
        <v>9.5058199999999995E-2</v>
      </c>
      <c r="E338">
        <f>IF(ISERROR(VLOOKUP($C338,'Miljövärden urval för publ'!$B$2:$H$490,MATCH(E$4,'Miljövärden urval för publ'!$B$2:$H$2,0),FALSE)),"",VLOOKUP($C338,'Miljövärden urval för publ'!$B$2:$H$490,MATCH(E$4,'Miljövärden urval för publ'!$B$2:$H$2,0),FALSE))</f>
        <v>18.501200000000001</v>
      </c>
      <c r="F338">
        <f>IF(ISERROR(VLOOKUP($C338,'Miljövärden urval för publ'!$B$2:$H$490,MATCH(F$4,'Miljövärden urval för publ'!$B$2:$H$2,0),FALSE)),"",VLOOKUP($C338,'Miljövärden urval för publ'!$B$2:$H$490,MATCH(F$4,'Miljövärden urval för publ'!$B$2:$H$2,0),FALSE))</f>
        <v>8.7848400000000009</v>
      </c>
      <c r="G338">
        <f>IF(ISERROR(VLOOKUP($C338,'Miljövärden urval för publ'!$B$2:$H$490,MATCH(G$4,'Miljövärden urval för publ'!$B$2:$H$2,0),FALSE)),"",VLOOKUP($C338,'Miljövärden urval för publ'!$B$2:$H$490,MATCH(G$4,'Miljövärden urval för publ'!$B$2:$H$2,0),FALSE))</f>
        <v>2.4106300000000001E-2</v>
      </c>
    </row>
    <row r="339" spans="1:7" x14ac:dyDescent="0.25">
      <c r="A339" s="20">
        <v>336</v>
      </c>
      <c r="B339" t="str">
        <f>IF(ISERROR(INDEX('Miljövärden urval för publ'!$A$2:$AA$475,MATCH($A339,'Miljövärden urval för publ'!$R$2:$R$476,0),1)),"",INDEX('Miljövärden urval för publ'!$A$2:$AA$475,MATCH($A339,'Miljövärden urval för publ'!$R$2:$R$476,0),1))</f>
        <v>Värmevärden AB</v>
      </c>
      <c r="C339" t="str">
        <f>IF(ISERROR(INDEX('Miljövärden urval för publ'!$A$2:$AA$475,MATCH($A339,'Miljövärden urval för publ'!$R$2:$R$476,0),2)),"",INDEX('Miljövärden urval för publ'!$A$2:$AA$475,MATCH($A339,'Miljövärden urval för publ'!$R$2:$R$476,0),2))</f>
        <v>Torsby</v>
      </c>
      <c r="D339">
        <f>IF(ISERROR(VLOOKUP($C339,'Miljövärden urval för publ'!$B$2:$H$490,MATCH(D$4,'Miljövärden urval för publ'!$B$2:$H$2,0),FALSE)),"",VLOOKUP($C339,'Miljövärden urval för publ'!$B$2:$H$490,MATCH(D$4,'Miljövärden urval för publ'!$B$2:$H$2,0),FALSE))</f>
        <v>4.9889700000000002E-2</v>
      </c>
      <c r="E339">
        <f>IF(ISERROR(VLOOKUP($C339,'Miljövärden urval för publ'!$B$2:$H$490,MATCH(E$4,'Miljövärden urval för publ'!$B$2:$H$2,0),FALSE)),"",VLOOKUP($C339,'Miljövärden urval för publ'!$B$2:$H$490,MATCH(E$4,'Miljövärden urval för publ'!$B$2:$H$2,0),FALSE))</f>
        <v>13.436</v>
      </c>
      <c r="F339">
        <f>IF(ISERROR(VLOOKUP($C339,'Miljövärden urval för publ'!$B$2:$H$490,MATCH(F$4,'Miljövärden urval för publ'!$B$2:$H$2,0),FALSE)),"",VLOOKUP($C339,'Miljövärden urval för publ'!$B$2:$H$490,MATCH(F$4,'Miljövärden urval för publ'!$B$2:$H$2,0),FALSE))</f>
        <v>7.0414700000000003</v>
      </c>
      <c r="G339">
        <f>IF(ISERROR(VLOOKUP($C339,'Miljövärden urval för publ'!$B$2:$H$490,MATCH(G$4,'Miljövärden urval för publ'!$B$2:$H$2,0),FALSE)),"",VLOOKUP($C339,'Miljövärden urval för publ'!$B$2:$H$490,MATCH(G$4,'Miljövärden urval för publ'!$B$2:$H$2,0),FALSE))</f>
        <v>1.5129200000000001E-2</v>
      </c>
    </row>
    <row r="340" spans="1:7" x14ac:dyDescent="0.25">
      <c r="A340" s="20">
        <v>337</v>
      </c>
      <c r="B340" t="str">
        <f>IF(ISERROR(INDEX('Miljövärden urval för publ'!$A$2:$AA$475,MATCH($A340,'Miljövärden urval för publ'!$R$2:$R$476,0),1)),"",INDEX('Miljövärden urval för publ'!$A$2:$AA$475,MATCH($A340,'Miljövärden urval för publ'!$R$2:$R$476,0),1))</f>
        <v>Värnamo Energi AB</v>
      </c>
      <c r="C340" t="str">
        <f>IF(ISERROR(INDEX('Miljövärden urval för publ'!$A$2:$AA$475,MATCH($A340,'Miljövärden urval för publ'!$R$2:$R$476,0),2)),"",INDEX('Miljövärden urval för publ'!$A$2:$AA$475,MATCH($A340,'Miljövärden urval för publ'!$R$2:$R$476,0),2))</f>
        <v>Rydaholm</v>
      </c>
      <c r="D340">
        <f>IF(ISERROR(VLOOKUP($C340,'Miljövärden urval för publ'!$B$2:$H$490,MATCH(D$4,'Miljövärden urval för publ'!$B$2:$H$2,0),FALSE)),"",VLOOKUP($C340,'Miljövärden urval för publ'!$B$2:$H$490,MATCH(D$4,'Miljövärden urval för publ'!$B$2:$H$2,0),FALSE))</f>
        <v>0.117548</v>
      </c>
      <c r="E340">
        <f>IF(ISERROR(VLOOKUP($C340,'Miljövärden urval för publ'!$B$2:$H$490,MATCH(E$4,'Miljövärden urval för publ'!$B$2:$H$2,0),FALSE)),"",VLOOKUP($C340,'Miljövärden urval för publ'!$B$2:$H$490,MATCH(E$4,'Miljövärden urval för publ'!$B$2:$H$2,0),FALSE))</f>
        <v>24.136900000000001</v>
      </c>
      <c r="F340">
        <f>IF(ISERROR(VLOOKUP($C340,'Miljövärden urval för publ'!$B$2:$H$490,MATCH(F$4,'Miljövärden urval för publ'!$B$2:$H$2,0),FALSE)),"",VLOOKUP($C340,'Miljövärden urval för publ'!$B$2:$H$490,MATCH(F$4,'Miljövärden urval för publ'!$B$2:$H$2,0),FALSE))</f>
        <v>10.178900000000001</v>
      </c>
      <c r="G340">
        <f>IF(ISERROR(VLOOKUP($C340,'Miljövärden urval för publ'!$B$2:$H$490,MATCH(G$4,'Miljövärden urval för publ'!$B$2:$H$2,0),FALSE)),"",VLOOKUP($C340,'Miljövärden urval för publ'!$B$2:$H$490,MATCH(G$4,'Miljövärden urval för publ'!$B$2:$H$2,0),FALSE))</f>
        <v>1.01466E-2</v>
      </c>
    </row>
    <row r="341" spans="1:7" x14ac:dyDescent="0.25">
      <c r="A341" s="20">
        <v>338</v>
      </c>
      <c r="B341" t="str">
        <f>IF(ISERROR(INDEX('Miljövärden urval för publ'!$A$2:$AA$475,MATCH($A341,'Miljövärden urval för publ'!$R$2:$R$476,0),1)),"",INDEX('Miljövärden urval för publ'!$A$2:$AA$475,MATCH($A341,'Miljövärden urval för publ'!$R$2:$R$476,0),1))</f>
        <v>Värnamo Energi AB</v>
      </c>
      <c r="C341" t="str">
        <f>IF(ISERROR(INDEX('Miljövärden urval för publ'!$A$2:$AA$475,MATCH($A341,'Miljövärden urval för publ'!$R$2:$R$476,0),2)),"",INDEX('Miljövärden urval för publ'!$A$2:$AA$475,MATCH($A341,'Miljövärden urval för publ'!$R$2:$R$476,0),2))</f>
        <v>Värnamo</v>
      </c>
      <c r="D341">
        <f>IF(ISERROR(VLOOKUP($C341,'Miljövärden urval för publ'!$B$2:$H$490,MATCH(D$4,'Miljövärden urval för publ'!$B$2:$H$2,0),FALSE)),"",VLOOKUP($C341,'Miljövärden urval för publ'!$B$2:$H$490,MATCH(D$4,'Miljövärden urval för publ'!$B$2:$H$2,0),FALSE))</f>
        <v>7.1264999999999995E-2</v>
      </c>
      <c r="E341">
        <f>IF(ISERROR(VLOOKUP($C341,'Miljövärden urval för publ'!$B$2:$H$490,MATCH(E$4,'Miljövärden urval för publ'!$B$2:$H$2,0),FALSE)),"",VLOOKUP($C341,'Miljövärden urval för publ'!$B$2:$H$490,MATCH(E$4,'Miljövärden urval för publ'!$B$2:$H$2,0),FALSE))</f>
        <v>10.288</v>
      </c>
      <c r="F341">
        <f>IF(ISERROR(VLOOKUP($C341,'Miljövärden urval för publ'!$B$2:$H$490,MATCH(F$4,'Miljövärden urval för publ'!$B$2:$H$2,0),FALSE)),"",VLOOKUP($C341,'Miljövärden urval för publ'!$B$2:$H$490,MATCH(F$4,'Miljövärden urval för publ'!$B$2:$H$2,0),FALSE))</f>
        <v>6.4634499999999999</v>
      </c>
      <c r="G341">
        <f>IF(ISERROR(VLOOKUP($C341,'Miljövärden urval för publ'!$B$2:$H$490,MATCH(G$4,'Miljövärden urval för publ'!$B$2:$H$2,0),FALSE)),"",VLOOKUP($C341,'Miljövärden urval för publ'!$B$2:$H$490,MATCH(G$4,'Miljövärden urval för publ'!$B$2:$H$2,0),FALSE))</f>
        <v>6.3385500000000001E-3</v>
      </c>
    </row>
    <row r="342" spans="1:7" x14ac:dyDescent="0.25">
      <c r="A342" s="20">
        <v>339</v>
      </c>
      <c r="B342" t="str">
        <f>IF(ISERROR(INDEX('Miljövärden urval för publ'!$A$2:$AA$475,MATCH($A342,'Miljövärden urval för publ'!$R$2:$R$476,0),1)),"",INDEX('Miljövärden urval för publ'!$A$2:$AA$475,MATCH($A342,'Miljövärden urval för publ'!$R$2:$R$476,0),1))</f>
        <v>Västerbergslagens Energi AB</v>
      </c>
      <c r="C342" t="str">
        <f>IF(ISERROR(INDEX('Miljövärden urval för publ'!$A$2:$AA$475,MATCH($A342,'Miljövärden urval för publ'!$R$2:$R$476,0),2)),"",INDEX('Miljövärden urval för publ'!$A$2:$AA$475,MATCH($A342,'Miljövärden urval för publ'!$R$2:$R$476,0),2))</f>
        <v>Fagersta</v>
      </c>
      <c r="D342">
        <f>IF(ISERROR(VLOOKUP($C342,'Miljövärden urval för publ'!$B$2:$H$490,MATCH(D$4,'Miljövärden urval för publ'!$B$2:$H$2,0),FALSE)),"",VLOOKUP($C342,'Miljövärden urval för publ'!$B$2:$H$490,MATCH(D$4,'Miljövärden urval för publ'!$B$2:$H$2,0),FALSE))</f>
        <v>0.104255</v>
      </c>
      <c r="E342">
        <f>IF(ISERROR(VLOOKUP($C342,'Miljövärden urval för publ'!$B$2:$H$490,MATCH(E$4,'Miljövärden urval för publ'!$B$2:$H$2,0),FALSE)),"",VLOOKUP($C342,'Miljövärden urval för publ'!$B$2:$H$490,MATCH(E$4,'Miljövärden urval för publ'!$B$2:$H$2,0),FALSE))</f>
        <v>36.351199999999999</v>
      </c>
      <c r="F342">
        <f>IF(ISERROR(VLOOKUP($C342,'Miljövärden urval för publ'!$B$2:$H$490,MATCH(F$4,'Miljövärden urval för publ'!$B$2:$H$2,0),FALSE)),"",VLOOKUP($C342,'Miljövärden urval för publ'!$B$2:$H$490,MATCH(F$4,'Miljövärden urval för publ'!$B$2:$H$2,0),FALSE))</f>
        <v>8.3034700000000008</v>
      </c>
      <c r="G342">
        <f>IF(ISERROR(VLOOKUP($C342,'Miljövärden urval för publ'!$B$2:$H$490,MATCH(G$4,'Miljövärden urval för publ'!$B$2:$H$2,0),FALSE)),"",VLOOKUP($C342,'Miljövärden urval för publ'!$B$2:$H$490,MATCH(G$4,'Miljövärden urval för publ'!$B$2:$H$2,0),FALSE))</f>
        <v>1.48565E-3</v>
      </c>
    </row>
    <row r="343" spans="1:7" x14ac:dyDescent="0.25">
      <c r="A343" s="20">
        <v>340</v>
      </c>
      <c r="B343" t="str">
        <f>IF(ISERROR(INDEX('Miljövärden urval för publ'!$A$2:$AA$475,MATCH($A343,'Miljövärden urval för publ'!$R$2:$R$476,0),1)),"",INDEX('Miljövärden urval för publ'!$A$2:$AA$475,MATCH($A343,'Miljövärden urval för publ'!$R$2:$R$476,0),1))</f>
        <v>Västerbergslagens Energi AB</v>
      </c>
      <c r="C343" t="str">
        <f>IF(ISERROR(INDEX('Miljövärden urval för publ'!$A$2:$AA$475,MATCH($A343,'Miljövärden urval för publ'!$R$2:$R$476,0),2)),"",INDEX('Miljövärden urval för publ'!$A$2:$AA$475,MATCH($A343,'Miljövärden urval för publ'!$R$2:$R$476,0),2))</f>
        <v>Grängesberg</v>
      </c>
      <c r="D343">
        <f>IF(ISERROR(VLOOKUP($C343,'Miljövärden urval för publ'!$B$2:$H$490,MATCH(D$4,'Miljövärden urval för publ'!$B$2:$H$2,0),FALSE)),"",VLOOKUP($C343,'Miljövärden urval för publ'!$B$2:$H$490,MATCH(D$4,'Miljövärden urval för publ'!$B$2:$H$2,0),FALSE))</f>
        <v>0.125752</v>
      </c>
      <c r="E343">
        <f>IF(ISERROR(VLOOKUP($C343,'Miljövärden urval för publ'!$B$2:$H$490,MATCH(E$4,'Miljövärden urval för publ'!$B$2:$H$2,0),FALSE)),"",VLOOKUP($C343,'Miljövärden urval för publ'!$B$2:$H$490,MATCH(E$4,'Miljövärden urval för publ'!$B$2:$H$2,0),FALSE))</f>
        <v>32.316200000000002</v>
      </c>
      <c r="F343">
        <f>IF(ISERROR(VLOOKUP($C343,'Miljövärden urval för publ'!$B$2:$H$490,MATCH(F$4,'Miljövärden urval för publ'!$B$2:$H$2,0),FALSE)),"",VLOOKUP($C343,'Miljövärden urval för publ'!$B$2:$H$490,MATCH(F$4,'Miljövärden urval för publ'!$B$2:$H$2,0),FALSE))</f>
        <v>10.428000000000001</v>
      </c>
      <c r="G343">
        <f>IF(ISERROR(VLOOKUP($C343,'Miljövärden urval för publ'!$B$2:$H$490,MATCH(G$4,'Miljövärden urval för publ'!$B$2:$H$2,0),FALSE)),"",VLOOKUP($C343,'Miljövärden urval för publ'!$B$2:$H$490,MATCH(G$4,'Miljövärden urval för publ'!$B$2:$H$2,0),FALSE))</f>
        <v>5.6595899999999998E-2</v>
      </c>
    </row>
    <row r="344" spans="1:7" x14ac:dyDescent="0.25">
      <c r="A344" s="20">
        <v>341</v>
      </c>
      <c r="B344" t="str">
        <f>IF(ISERROR(INDEX('Miljövärden urval för publ'!$A$2:$AA$475,MATCH($A344,'Miljövärden urval för publ'!$R$2:$R$476,0),1)),"",INDEX('Miljövärden urval för publ'!$A$2:$AA$475,MATCH($A344,'Miljövärden urval för publ'!$R$2:$R$476,0),1))</f>
        <v>Västerbergslagens Energi AB</v>
      </c>
      <c r="C344" t="str">
        <f>IF(ISERROR(INDEX('Miljövärden urval för publ'!$A$2:$AA$475,MATCH($A344,'Miljövärden urval för publ'!$R$2:$R$476,0),2)),"",INDEX('Miljövärden urval för publ'!$A$2:$AA$475,MATCH($A344,'Miljövärden urval för publ'!$R$2:$R$476,0),2))</f>
        <v>Ludvika</v>
      </c>
      <c r="D344">
        <f>IF(ISERROR(VLOOKUP($C344,'Miljövärden urval för publ'!$B$2:$H$490,MATCH(D$4,'Miljövärden urval för publ'!$B$2:$H$2,0),FALSE)),"",VLOOKUP($C344,'Miljövärden urval för publ'!$B$2:$H$490,MATCH(D$4,'Miljövärden urval för publ'!$B$2:$H$2,0),FALSE))</f>
        <v>9.3441899999999994E-2</v>
      </c>
      <c r="E344">
        <f>IF(ISERROR(VLOOKUP($C344,'Miljövärden urval för publ'!$B$2:$H$490,MATCH(E$4,'Miljövärden urval för publ'!$B$2:$H$2,0),FALSE)),"",VLOOKUP($C344,'Miljövärden urval för publ'!$B$2:$H$490,MATCH(E$4,'Miljövärden urval för publ'!$B$2:$H$2,0),FALSE))</f>
        <v>20.074300000000001</v>
      </c>
      <c r="F344">
        <f>IF(ISERROR(VLOOKUP($C344,'Miljövärden urval för publ'!$B$2:$H$490,MATCH(F$4,'Miljövärden urval för publ'!$B$2:$H$2,0),FALSE)),"",VLOOKUP($C344,'Miljövärden urval för publ'!$B$2:$H$490,MATCH(F$4,'Miljövärden urval för publ'!$B$2:$H$2,0),FALSE))</f>
        <v>4.6706599999999998</v>
      </c>
      <c r="G344">
        <f>IF(ISERROR(VLOOKUP($C344,'Miljövärden urval för publ'!$B$2:$H$490,MATCH(G$4,'Miljövärden urval för publ'!$B$2:$H$2,0),FALSE)),"",VLOOKUP($C344,'Miljövärden urval för publ'!$B$2:$H$490,MATCH(G$4,'Miljövärden urval för publ'!$B$2:$H$2,0),FALSE))</f>
        <v>2.9927800000000001E-2</v>
      </c>
    </row>
    <row r="345" spans="1:7" x14ac:dyDescent="0.25">
      <c r="A345" s="20">
        <v>342</v>
      </c>
      <c r="B345" t="str">
        <f>IF(ISERROR(INDEX('Miljövärden urval för publ'!$A$2:$AA$475,MATCH($A345,'Miljövärden urval för publ'!$R$2:$R$476,0),1)),"",INDEX('Miljövärden urval för publ'!$A$2:$AA$475,MATCH($A345,'Miljövärden urval för publ'!$R$2:$R$476,0),1))</f>
        <v>Västerbergslagens Energi AB</v>
      </c>
      <c r="C345" t="str">
        <f>IF(ISERROR(INDEX('Miljövärden urval för publ'!$A$2:$AA$475,MATCH($A345,'Miljövärden urval för publ'!$R$2:$R$476,0),2)),"",INDEX('Miljövärden urval för publ'!$A$2:$AA$475,MATCH($A345,'Miljövärden urval för publ'!$R$2:$R$476,0),2))</f>
        <v>Norberg</v>
      </c>
      <c r="D345">
        <f>IF(ISERROR(VLOOKUP($C345,'Miljövärden urval för publ'!$B$2:$H$490,MATCH(D$4,'Miljövärden urval för publ'!$B$2:$H$2,0),FALSE)),"",VLOOKUP($C345,'Miljövärden urval för publ'!$B$2:$H$490,MATCH(D$4,'Miljövärden urval för publ'!$B$2:$H$2,0),FALSE))</f>
        <v>9.7846000000000002E-2</v>
      </c>
      <c r="E345">
        <f>IF(ISERROR(VLOOKUP($C345,'Miljövärden urval för publ'!$B$2:$H$490,MATCH(E$4,'Miljövärden urval för publ'!$B$2:$H$2,0),FALSE)),"",VLOOKUP($C345,'Miljövärden urval för publ'!$B$2:$H$490,MATCH(E$4,'Miljövärden urval för publ'!$B$2:$H$2,0),FALSE))</f>
        <v>15.196300000000001</v>
      </c>
      <c r="F345">
        <f>IF(ISERROR(VLOOKUP($C345,'Miljövärden urval för publ'!$B$2:$H$490,MATCH(F$4,'Miljövärden urval för publ'!$B$2:$H$2,0),FALSE)),"",VLOOKUP($C345,'Miljövärden urval för publ'!$B$2:$H$490,MATCH(F$4,'Miljövärden urval för publ'!$B$2:$H$2,0),FALSE))</f>
        <v>1.32114</v>
      </c>
      <c r="G345">
        <f>IF(ISERROR(VLOOKUP($C345,'Miljövärden urval för publ'!$B$2:$H$490,MATCH(G$4,'Miljövärden urval för publ'!$B$2:$H$2,0),FALSE)),"",VLOOKUP($C345,'Miljövärden urval för publ'!$B$2:$H$490,MATCH(G$4,'Miljövärden urval för publ'!$B$2:$H$2,0),FALSE))</f>
        <v>2.4640499999999999E-2</v>
      </c>
    </row>
    <row r="346" spans="1:7" x14ac:dyDescent="0.25">
      <c r="A346" s="20">
        <v>343</v>
      </c>
      <c r="B346" t="str">
        <f>IF(ISERROR(INDEX('Miljövärden urval för publ'!$A$2:$AA$475,MATCH($A346,'Miljövärden urval för publ'!$R$2:$R$476,0),1)),"",INDEX('Miljövärden urval för publ'!$A$2:$AA$475,MATCH($A346,'Miljövärden urval för publ'!$R$2:$R$476,0),1))</f>
        <v>Västervik Miljö &amp; Energi AB</v>
      </c>
      <c r="C346" t="str">
        <f>IF(ISERROR(INDEX('Miljövärden urval för publ'!$A$2:$AA$475,MATCH($A346,'Miljövärden urval för publ'!$R$2:$R$476,0),2)),"",INDEX('Miljövärden urval för publ'!$A$2:$AA$475,MATCH($A346,'Miljövärden urval för publ'!$R$2:$R$476,0),2))</f>
        <v>Ankarsrum</v>
      </c>
      <c r="D346">
        <f>IF(ISERROR(VLOOKUP($C346,'Miljövärden urval för publ'!$B$2:$H$490,MATCH(D$4,'Miljövärden urval för publ'!$B$2:$H$2,0),FALSE)),"",VLOOKUP($C346,'Miljövärden urval för publ'!$B$2:$H$490,MATCH(D$4,'Miljövärden urval för publ'!$B$2:$H$2,0),FALSE))</f>
        <v>0.219088</v>
      </c>
      <c r="E346">
        <f>IF(ISERROR(VLOOKUP($C346,'Miljövärden urval för publ'!$B$2:$H$490,MATCH(E$4,'Miljövärden urval för publ'!$B$2:$H$2,0),FALSE)),"",VLOOKUP($C346,'Miljövärden urval för publ'!$B$2:$H$490,MATCH(E$4,'Miljövärden urval för publ'!$B$2:$H$2,0),FALSE))</f>
        <v>45.679299999999998</v>
      </c>
      <c r="F346">
        <f>IF(ISERROR(VLOOKUP($C346,'Miljövärden urval för publ'!$B$2:$H$490,MATCH(F$4,'Miljövärden urval för publ'!$B$2:$H$2,0),FALSE)),"",VLOOKUP($C346,'Miljövärden urval för publ'!$B$2:$H$490,MATCH(F$4,'Miljövärden urval för publ'!$B$2:$H$2,0),FALSE))</f>
        <v>12.513299999999999</v>
      </c>
      <c r="G346">
        <f>IF(ISERROR(VLOOKUP($C346,'Miljövärden urval för publ'!$B$2:$H$490,MATCH(G$4,'Miljövärden urval för publ'!$B$2:$H$2,0),FALSE)),"",VLOOKUP($C346,'Miljövärden urval för publ'!$B$2:$H$490,MATCH(G$4,'Miljövärden urval för publ'!$B$2:$H$2,0),FALSE))</f>
        <v>4.4982800000000003E-2</v>
      </c>
    </row>
    <row r="347" spans="1:7" x14ac:dyDescent="0.25">
      <c r="A347" s="20">
        <v>344</v>
      </c>
      <c r="B347" t="str">
        <f>IF(ISERROR(INDEX('Miljövärden urval för publ'!$A$2:$AA$475,MATCH($A347,'Miljövärden urval för publ'!$R$2:$R$476,0),1)),"",INDEX('Miljövärden urval för publ'!$A$2:$AA$475,MATCH($A347,'Miljövärden urval för publ'!$R$2:$R$476,0),1))</f>
        <v>Västervik Miljö &amp; Energi AB</v>
      </c>
      <c r="C347" t="str">
        <f>IF(ISERROR(INDEX('Miljövärden urval för publ'!$A$2:$AA$475,MATCH($A347,'Miljövärden urval för publ'!$R$2:$R$476,0),2)),"",INDEX('Miljövärden urval för publ'!$A$2:$AA$475,MATCH($A347,'Miljövärden urval för publ'!$R$2:$R$476,0),2))</f>
        <v>Gamleby</v>
      </c>
      <c r="D347">
        <f>IF(ISERROR(VLOOKUP($C347,'Miljövärden urval för publ'!$B$2:$H$490,MATCH(D$4,'Miljövärden urval för publ'!$B$2:$H$2,0),FALSE)),"",VLOOKUP($C347,'Miljövärden urval för publ'!$B$2:$H$490,MATCH(D$4,'Miljövärden urval för publ'!$B$2:$H$2,0),FALSE))</f>
        <v>0.21390000000000001</v>
      </c>
      <c r="E347">
        <f>IF(ISERROR(VLOOKUP($C347,'Miljövärden urval för publ'!$B$2:$H$490,MATCH(E$4,'Miljövärden urval för publ'!$B$2:$H$2,0),FALSE)),"",VLOOKUP($C347,'Miljövärden urval för publ'!$B$2:$H$490,MATCH(E$4,'Miljövärden urval för publ'!$B$2:$H$2,0),FALSE))</f>
        <v>45.407699999999998</v>
      </c>
      <c r="F347">
        <f>IF(ISERROR(VLOOKUP($C347,'Miljövärden urval för publ'!$B$2:$H$490,MATCH(F$4,'Miljövärden urval för publ'!$B$2:$H$2,0),FALSE)),"",VLOOKUP($C347,'Miljövärden urval för publ'!$B$2:$H$490,MATCH(F$4,'Miljövärden urval för publ'!$B$2:$H$2,0),FALSE))</f>
        <v>12.1496</v>
      </c>
      <c r="G347">
        <f>IF(ISERROR(VLOOKUP($C347,'Miljövärden urval för publ'!$B$2:$H$490,MATCH(G$4,'Miljövärden urval för publ'!$B$2:$H$2,0),FALSE)),"",VLOOKUP($C347,'Miljövärden urval för publ'!$B$2:$H$490,MATCH(G$4,'Miljövärden urval för publ'!$B$2:$H$2,0),FALSE))</f>
        <v>5.0365199999999999E-2</v>
      </c>
    </row>
    <row r="348" spans="1:7" x14ac:dyDescent="0.25">
      <c r="A348" s="20">
        <v>345</v>
      </c>
      <c r="B348" t="str">
        <f>IF(ISERROR(INDEX('Miljövärden urval för publ'!$A$2:$AA$475,MATCH($A348,'Miljövärden urval för publ'!$R$2:$R$476,0),1)),"",INDEX('Miljövärden urval för publ'!$A$2:$AA$475,MATCH($A348,'Miljövärden urval för publ'!$R$2:$R$476,0),1))</f>
        <v>Västervik Miljö &amp; Energi AB</v>
      </c>
      <c r="C348" t="str">
        <f>IF(ISERROR(INDEX('Miljövärden urval för publ'!$A$2:$AA$475,MATCH($A348,'Miljövärden urval för publ'!$R$2:$R$476,0),2)),"",INDEX('Miljövärden urval för publ'!$A$2:$AA$475,MATCH($A348,'Miljövärden urval för publ'!$R$2:$R$476,0),2))</f>
        <v>Västervik</v>
      </c>
      <c r="D348">
        <f>IF(ISERROR(VLOOKUP($C348,'Miljövärden urval för publ'!$B$2:$H$490,MATCH(D$4,'Miljövärden urval för publ'!$B$2:$H$2,0),FALSE)),"",VLOOKUP($C348,'Miljövärden urval för publ'!$B$2:$H$490,MATCH(D$4,'Miljövärden urval för publ'!$B$2:$H$2,0),FALSE))</f>
        <v>0.19883000000000001</v>
      </c>
      <c r="E348">
        <f>IF(ISERROR(VLOOKUP($C348,'Miljövärden urval för publ'!$B$2:$H$490,MATCH(E$4,'Miljövärden urval för publ'!$B$2:$H$2,0),FALSE)),"",VLOOKUP($C348,'Miljövärden urval för publ'!$B$2:$H$490,MATCH(E$4,'Miljövärden urval för publ'!$B$2:$H$2,0),FALSE))</f>
        <v>109.88800000000001</v>
      </c>
      <c r="F348">
        <f>IF(ISERROR(VLOOKUP($C348,'Miljövärden urval för publ'!$B$2:$H$490,MATCH(F$4,'Miljövärden urval för publ'!$B$2:$H$2,0),FALSE)),"",VLOOKUP($C348,'Miljövärden urval för publ'!$B$2:$H$490,MATCH(F$4,'Miljövärden urval för publ'!$B$2:$H$2,0),FALSE))</f>
        <v>4.9874700000000001</v>
      </c>
      <c r="G348">
        <f>IF(ISERROR(VLOOKUP($C348,'Miljövärden urval för publ'!$B$2:$H$490,MATCH(G$4,'Miljövärden urval för publ'!$B$2:$H$2,0),FALSE)),"",VLOOKUP($C348,'Miljövärden urval för publ'!$B$2:$H$490,MATCH(G$4,'Miljövärden urval för publ'!$B$2:$H$2,0),FALSE))</f>
        <v>3.3092400000000001E-2</v>
      </c>
    </row>
    <row r="349" spans="1:7" x14ac:dyDescent="0.25">
      <c r="A349" s="20">
        <v>346</v>
      </c>
      <c r="B349" t="str">
        <f>IF(ISERROR(INDEX('Miljövärden urval för publ'!$A$2:$AA$475,MATCH($A349,'Miljövärden urval för publ'!$R$2:$R$476,0),1)),"",INDEX('Miljövärden urval för publ'!$A$2:$AA$475,MATCH($A349,'Miljövärden urval för publ'!$R$2:$R$476,0),1))</f>
        <v>Växjö Energi AB</v>
      </c>
      <c r="C349" t="str">
        <f>IF(ISERROR(INDEX('Miljövärden urval för publ'!$A$2:$AA$475,MATCH($A349,'Miljövärden urval för publ'!$R$2:$R$476,0),2)),"",INDEX('Miljövärden urval för publ'!$A$2:$AA$475,MATCH($A349,'Miljövärden urval för publ'!$R$2:$R$476,0),2))</f>
        <v>Braås</v>
      </c>
      <c r="D349">
        <f>IF(ISERROR(VLOOKUP($C349,'Miljövärden urval för publ'!$B$2:$H$490,MATCH(D$4,'Miljövärden urval för publ'!$B$2:$H$2,0),FALSE)),"",VLOOKUP($C349,'Miljövärden urval för publ'!$B$2:$H$490,MATCH(D$4,'Miljövärden urval för publ'!$B$2:$H$2,0),FALSE))</f>
        <v>0.104592</v>
      </c>
      <c r="E349">
        <f>IF(ISERROR(VLOOKUP($C349,'Miljövärden urval för publ'!$B$2:$H$490,MATCH(E$4,'Miljövärden urval för publ'!$B$2:$H$2,0),FALSE)),"",VLOOKUP($C349,'Miljövärden urval för publ'!$B$2:$H$490,MATCH(E$4,'Miljövärden urval för publ'!$B$2:$H$2,0),FALSE))</f>
        <v>18.711300000000001</v>
      </c>
      <c r="F349">
        <f>IF(ISERROR(VLOOKUP($C349,'Miljövärden urval för publ'!$B$2:$H$490,MATCH(F$4,'Miljövärden urval för publ'!$B$2:$H$2,0),FALSE)),"",VLOOKUP($C349,'Miljövärden urval för publ'!$B$2:$H$490,MATCH(F$4,'Miljövärden urval för publ'!$B$2:$H$2,0),FALSE))</f>
        <v>11.6921</v>
      </c>
      <c r="G349">
        <f>IF(ISERROR(VLOOKUP($C349,'Miljövärden urval för publ'!$B$2:$H$490,MATCH(G$4,'Miljövärden urval för publ'!$B$2:$H$2,0),FALSE)),"",VLOOKUP($C349,'Miljövärden urval för publ'!$B$2:$H$490,MATCH(G$4,'Miljövärden urval för publ'!$B$2:$H$2,0),FALSE))</f>
        <v>0</v>
      </c>
    </row>
    <row r="350" spans="1:7" x14ac:dyDescent="0.25">
      <c r="A350" s="20">
        <v>347</v>
      </c>
      <c r="B350" t="str">
        <f>IF(ISERROR(INDEX('Miljövärden urval för publ'!$A$2:$AA$475,MATCH($A350,'Miljövärden urval för publ'!$R$2:$R$476,0),1)),"",INDEX('Miljövärden urval för publ'!$A$2:$AA$475,MATCH($A350,'Miljövärden urval för publ'!$R$2:$R$476,0),1))</f>
        <v>Växjö Energi AB</v>
      </c>
      <c r="C350" t="str">
        <f>IF(ISERROR(INDEX('Miljövärden urval för publ'!$A$2:$AA$475,MATCH($A350,'Miljövärden urval för publ'!$R$2:$R$476,0),2)),"",INDEX('Miljövärden urval för publ'!$A$2:$AA$475,MATCH($A350,'Miljövärden urval för publ'!$R$2:$R$476,0),2))</f>
        <v>Ingelstad</v>
      </c>
      <c r="D350">
        <f>IF(ISERROR(VLOOKUP($C350,'Miljövärden urval för publ'!$B$2:$H$490,MATCH(D$4,'Miljövärden urval för publ'!$B$2:$H$2,0),FALSE)),"",VLOOKUP($C350,'Miljövärden urval för publ'!$B$2:$H$490,MATCH(D$4,'Miljövärden urval för publ'!$B$2:$H$2,0),FALSE))</f>
        <v>0.1232</v>
      </c>
      <c r="E350">
        <f>IF(ISERROR(VLOOKUP($C350,'Miljövärden urval för publ'!$B$2:$H$490,MATCH(E$4,'Miljövärden urval för publ'!$B$2:$H$2,0),FALSE)),"",VLOOKUP($C350,'Miljövärden urval för publ'!$B$2:$H$490,MATCH(E$4,'Miljövärden urval för publ'!$B$2:$H$2,0),FALSE))</f>
        <v>18.258299999999998</v>
      </c>
      <c r="F350">
        <f>IF(ISERROR(VLOOKUP($C350,'Miljövärden urval för publ'!$B$2:$H$490,MATCH(F$4,'Miljövärden urval för publ'!$B$2:$H$2,0),FALSE)),"",VLOOKUP($C350,'Miljövärden urval för publ'!$B$2:$H$490,MATCH(F$4,'Miljövärden urval för publ'!$B$2:$H$2,0),FALSE))</f>
        <v>12.254300000000001</v>
      </c>
      <c r="G350">
        <f>IF(ISERROR(VLOOKUP($C350,'Miljövärden urval för publ'!$B$2:$H$490,MATCH(G$4,'Miljövärden urval för publ'!$B$2:$H$2,0),FALSE)),"",VLOOKUP($C350,'Miljövärden urval för publ'!$B$2:$H$490,MATCH(G$4,'Miljövärden urval för publ'!$B$2:$H$2,0),FALSE))</f>
        <v>0</v>
      </c>
    </row>
    <row r="351" spans="1:7" x14ac:dyDescent="0.25">
      <c r="A351" s="20">
        <v>348</v>
      </c>
      <c r="B351" t="str">
        <f>IF(ISERROR(INDEX('Miljövärden urval för publ'!$A$2:$AA$475,MATCH($A351,'Miljövärden urval för publ'!$R$2:$R$476,0),1)),"",INDEX('Miljövärden urval för publ'!$A$2:$AA$475,MATCH($A351,'Miljövärden urval för publ'!$R$2:$R$476,0),1))</f>
        <v>Växjö Energi AB</v>
      </c>
      <c r="C351" t="str">
        <f>IF(ISERROR(INDEX('Miljövärden urval för publ'!$A$2:$AA$475,MATCH($A351,'Miljövärden urval för publ'!$R$2:$R$476,0),2)),"",INDEX('Miljövärden urval för publ'!$A$2:$AA$475,MATCH($A351,'Miljövärden urval för publ'!$R$2:$R$476,0),2))</f>
        <v>Rottne</v>
      </c>
      <c r="D351">
        <f>IF(ISERROR(VLOOKUP($C351,'Miljövärden urval för publ'!$B$2:$H$490,MATCH(D$4,'Miljövärden urval för publ'!$B$2:$H$2,0),FALSE)),"",VLOOKUP($C351,'Miljövärden urval för publ'!$B$2:$H$490,MATCH(D$4,'Miljövärden urval för publ'!$B$2:$H$2,0),FALSE))</f>
        <v>9.6698800000000001E-2</v>
      </c>
      <c r="E351">
        <f>IF(ISERROR(VLOOKUP($C351,'Miljövärden urval för publ'!$B$2:$H$490,MATCH(E$4,'Miljövärden urval för publ'!$B$2:$H$2,0),FALSE)),"",VLOOKUP($C351,'Miljövärden urval för publ'!$B$2:$H$490,MATCH(E$4,'Miljövärden urval för publ'!$B$2:$H$2,0),FALSE))</f>
        <v>20.881499999999999</v>
      </c>
      <c r="F351">
        <f>IF(ISERROR(VLOOKUP($C351,'Miljövärden urval för publ'!$B$2:$H$490,MATCH(F$4,'Miljövärden urval för publ'!$B$2:$H$2,0),FALSE)),"",VLOOKUP($C351,'Miljövärden urval för publ'!$B$2:$H$490,MATCH(F$4,'Miljövärden urval för publ'!$B$2:$H$2,0),FALSE))</f>
        <v>10.482900000000001</v>
      </c>
      <c r="G351">
        <f>IF(ISERROR(VLOOKUP($C351,'Miljövärden urval för publ'!$B$2:$H$490,MATCH(G$4,'Miljövärden urval för publ'!$B$2:$H$2,0),FALSE)),"",VLOOKUP($C351,'Miljövärden urval för publ'!$B$2:$H$490,MATCH(G$4,'Miljövärden urval för publ'!$B$2:$H$2,0),FALSE))</f>
        <v>0</v>
      </c>
    </row>
    <row r="352" spans="1:7" x14ac:dyDescent="0.25">
      <c r="A352" s="20">
        <v>349</v>
      </c>
      <c r="B352" t="str">
        <f>IF(ISERROR(INDEX('Miljövärden urval för publ'!$A$2:$AA$475,MATCH($A352,'Miljövärden urval för publ'!$R$2:$R$476,0),1)),"",INDEX('Miljövärden urval för publ'!$A$2:$AA$475,MATCH($A352,'Miljövärden urval för publ'!$R$2:$R$476,0),1))</f>
        <v>Växjö Energi AB</v>
      </c>
      <c r="C352" t="str">
        <f>IF(ISERROR(INDEX('Miljövärden urval för publ'!$A$2:$AA$475,MATCH($A352,'Miljövärden urval för publ'!$R$2:$R$476,0),2)),"",INDEX('Miljövärden urval för publ'!$A$2:$AA$475,MATCH($A352,'Miljövärden urval för publ'!$R$2:$R$476,0),2))</f>
        <v>Växjö</v>
      </c>
      <c r="D352">
        <f>IF(ISERROR(VLOOKUP($C352,'Miljövärden urval för publ'!$B$2:$H$490,MATCH(D$4,'Miljövärden urval för publ'!$B$2:$H$2,0),FALSE)),"",VLOOKUP($C352,'Miljövärden urval för publ'!$B$2:$H$490,MATCH(D$4,'Miljövärden urval för publ'!$B$2:$H$2,0),FALSE))</f>
        <v>0.215418</v>
      </c>
      <c r="E352">
        <f>IF(ISERROR(VLOOKUP($C352,'Miljövärden urval för publ'!$B$2:$H$490,MATCH(E$4,'Miljövärden urval för publ'!$B$2:$H$2,0),FALSE)),"",VLOOKUP($C352,'Miljövärden urval för publ'!$B$2:$H$490,MATCH(E$4,'Miljövärden urval för publ'!$B$2:$H$2,0),FALSE))</f>
        <v>43.918199999999999</v>
      </c>
      <c r="F352">
        <f>IF(ISERROR(VLOOKUP($C352,'Miljövärden urval för publ'!$B$2:$H$490,MATCH(F$4,'Miljövärden urval för publ'!$B$2:$H$2,0),FALSE)),"",VLOOKUP($C352,'Miljövärden urval för publ'!$B$2:$H$490,MATCH(F$4,'Miljövärden urval för publ'!$B$2:$H$2,0),FALSE))</f>
        <v>10.0116</v>
      </c>
      <c r="G352">
        <f>IF(ISERROR(VLOOKUP($C352,'Miljövärden urval för publ'!$B$2:$H$490,MATCH(G$4,'Miljövärden urval för publ'!$B$2:$H$2,0),FALSE)),"",VLOOKUP($C352,'Miljövärden urval för publ'!$B$2:$H$490,MATCH(G$4,'Miljövärden urval för publ'!$B$2:$H$2,0),FALSE))</f>
        <v>2.0429300000000001E-2</v>
      </c>
    </row>
    <row r="353" spans="1:7" x14ac:dyDescent="0.25">
      <c r="A353" s="20">
        <v>350</v>
      </c>
      <c r="B353" t="str">
        <f>IF(ISERROR(INDEX('Miljövärden urval för publ'!$A$2:$AA$475,MATCH($A353,'Miljövärden urval för publ'!$R$2:$R$476,0),1)),"",INDEX('Miljövärden urval för publ'!$A$2:$AA$475,MATCH($A353,'Miljövärden urval för publ'!$R$2:$R$476,0),1))</f>
        <v>Ystad Energi AB</v>
      </c>
      <c r="C353" t="str">
        <f>IF(ISERROR(INDEX('Miljövärden urval för publ'!$A$2:$AA$475,MATCH($A353,'Miljövärden urval för publ'!$R$2:$R$476,0),2)),"",INDEX('Miljövärden urval för publ'!$A$2:$AA$475,MATCH($A353,'Miljövärden urval för publ'!$R$2:$R$476,0),2))</f>
        <v>Ystad</v>
      </c>
      <c r="D353">
        <f>IF(ISERROR(VLOOKUP($C353,'Miljövärden urval för publ'!$B$2:$H$490,MATCH(D$4,'Miljövärden urval för publ'!$B$2:$H$2,0),FALSE)),"",VLOOKUP($C353,'Miljövärden urval för publ'!$B$2:$H$490,MATCH(D$4,'Miljövärden urval för publ'!$B$2:$H$2,0),FALSE))</f>
        <v>0.166903</v>
      </c>
      <c r="E353">
        <f>IF(ISERROR(VLOOKUP($C353,'Miljövärden urval för publ'!$B$2:$H$490,MATCH(E$4,'Miljövärden urval för publ'!$B$2:$H$2,0),FALSE)),"",VLOOKUP($C353,'Miljövärden urval för publ'!$B$2:$H$490,MATCH(E$4,'Miljövärden urval för publ'!$B$2:$H$2,0),FALSE))</f>
        <v>25.686</v>
      </c>
      <c r="F353">
        <f>IF(ISERROR(VLOOKUP($C353,'Miljövärden urval för publ'!$B$2:$H$490,MATCH(F$4,'Miljövärden urval för publ'!$B$2:$H$2,0),FALSE)),"",VLOOKUP($C353,'Miljövärden urval för publ'!$B$2:$H$490,MATCH(F$4,'Miljövärden urval för publ'!$B$2:$H$2,0),FALSE))</f>
        <v>9.6029400000000003</v>
      </c>
      <c r="G353">
        <f>IF(ISERROR(VLOOKUP($C353,'Miljövärden urval för publ'!$B$2:$H$490,MATCH(G$4,'Miljövärden urval för publ'!$B$2:$H$2,0),FALSE)),"",VLOOKUP($C353,'Miljövärden urval för publ'!$B$2:$H$490,MATCH(G$4,'Miljövärden urval för publ'!$B$2:$H$2,0),FALSE))</f>
        <v>2.33253E-2</v>
      </c>
    </row>
    <row r="354" spans="1:7" x14ac:dyDescent="0.25">
      <c r="A354" s="20">
        <v>351</v>
      </c>
      <c r="B354" t="str">
        <f>IF(ISERROR(INDEX('Miljövärden urval för publ'!$A$2:$AA$475,MATCH($A354,'Miljövärden urval för publ'!$R$2:$R$476,0),1)),"",INDEX('Miljövärden urval för publ'!$A$2:$AA$475,MATCH($A354,'Miljövärden urval för publ'!$R$2:$R$476,0),1))</f>
        <v>Ånge Energi AB</v>
      </c>
      <c r="C354" t="str">
        <f>IF(ISERROR(INDEX('Miljövärden urval för publ'!$A$2:$AA$475,MATCH($A354,'Miljövärden urval för publ'!$R$2:$R$476,0),2)),"",INDEX('Miljövärden urval för publ'!$A$2:$AA$475,MATCH($A354,'Miljövärden urval för publ'!$R$2:$R$476,0),2))</f>
        <v>Fränsta</v>
      </c>
      <c r="D354">
        <f>IF(ISERROR(VLOOKUP($C354,'Miljövärden urval för publ'!$B$2:$H$490,MATCH(D$4,'Miljövärden urval för publ'!$B$2:$H$2,0),FALSE)),"",VLOOKUP($C354,'Miljövärden urval för publ'!$B$2:$H$490,MATCH(D$4,'Miljövärden urval för publ'!$B$2:$H$2,0),FALSE))</f>
        <v>0.21335499999999999</v>
      </c>
      <c r="E354">
        <f>IF(ISERROR(VLOOKUP($C354,'Miljövärden urval för publ'!$B$2:$H$490,MATCH(E$4,'Miljövärden urval för publ'!$B$2:$H$2,0),FALSE)),"",VLOOKUP($C354,'Miljövärden urval för publ'!$B$2:$H$490,MATCH(E$4,'Miljövärden urval för publ'!$B$2:$H$2,0),FALSE))</f>
        <v>23.9056</v>
      </c>
      <c r="F354">
        <f>IF(ISERROR(VLOOKUP($C354,'Miljövärden urval för publ'!$B$2:$H$490,MATCH(F$4,'Miljövärden urval för publ'!$B$2:$H$2,0),FALSE)),"",VLOOKUP($C354,'Miljövärden urval för publ'!$B$2:$H$490,MATCH(F$4,'Miljövärden urval för publ'!$B$2:$H$2,0),FALSE))</f>
        <v>13.614000000000001</v>
      </c>
      <c r="G354">
        <f>IF(ISERROR(VLOOKUP($C354,'Miljövärden urval för publ'!$B$2:$H$490,MATCH(G$4,'Miljövärden urval för publ'!$B$2:$H$2,0),FALSE)),"",VLOOKUP($C354,'Miljövärden urval för publ'!$B$2:$H$490,MATCH(G$4,'Miljövärden urval för publ'!$B$2:$H$2,0),FALSE))</f>
        <v>3.9089899999999997E-2</v>
      </c>
    </row>
    <row r="355" spans="1:7" x14ac:dyDescent="0.25">
      <c r="A355" s="20">
        <v>352</v>
      </c>
      <c r="B355" t="str">
        <f>IF(ISERROR(INDEX('Miljövärden urval för publ'!$A$2:$AA$475,MATCH($A355,'Miljövärden urval för publ'!$R$2:$R$476,0),1)),"",INDEX('Miljövärden urval för publ'!$A$2:$AA$475,MATCH($A355,'Miljövärden urval för publ'!$R$2:$R$476,0),1))</f>
        <v>Ånge Energi AB</v>
      </c>
      <c r="C355" t="str">
        <f>IF(ISERROR(INDEX('Miljövärden urval för publ'!$A$2:$AA$475,MATCH($A355,'Miljövärden urval för publ'!$R$2:$R$476,0),2)),"",INDEX('Miljövärden urval för publ'!$A$2:$AA$475,MATCH($A355,'Miljövärden urval för publ'!$R$2:$R$476,0),2))</f>
        <v>Ljungaverk</v>
      </c>
      <c r="D355">
        <f>IF(ISERROR(VLOOKUP($C355,'Miljövärden urval för publ'!$B$2:$H$490,MATCH(D$4,'Miljövärden urval för publ'!$B$2:$H$2,0),FALSE)),"",VLOOKUP($C355,'Miljövärden urval för publ'!$B$2:$H$490,MATCH(D$4,'Miljövärden urval för publ'!$B$2:$H$2,0),FALSE))</f>
        <v>1.1814</v>
      </c>
      <c r="E355">
        <f>IF(ISERROR(VLOOKUP($C355,'Miljövärden urval för publ'!$B$2:$H$490,MATCH(E$4,'Miljövärden urval för publ'!$B$2:$H$2,0),FALSE)),"",VLOOKUP($C355,'Miljövärden urval för publ'!$B$2:$H$490,MATCH(E$4,'Miljövärden urval för publ'!$B$2:$H$2,0),FALSE))</f>
        <v>279.94400000000002</v>
      </c>
      <c r="F355">
        <f>IF(ISERROR(VLOOKUP($C355,'Miljövärden urval för publ'!$B$2:$H$490,MATCH(F$4,'Miljövärden urval för publ'!$B$2:$H$2,0),FALSE)),"",VLOOKUP($C355,'Miljövärden urval för publ'!$B$2:$H$490,MATCH(F$4,'Miljövärden urval för publ'!$B$2:$H$2,0),FALSE))</f>
        <v>21.33</v>
      </c>
      <c r="G355">
        <f>IF(ISERROR(VLOOKUP($C355,'Miljövärden urval för publ'!$B$2:$H$490,MATCH(G$4,'Miljövärden urval för publ'!$B$2:$H$2,0),FALSE)),"",VLOOKUP($C355,'Miljövärden urval för publ'!$B$2:$H$490,MATCH(G$4,'Miljövärden urval för publ'!$B$2:$H$2,0),FALSE))</f>
        <v>0.98310699999999995</v>
      </c>
    </row>
    <row r="356" spans="1:7" x14ac:dyDescent="0.25">
      <c r="A356" s="20">
        <v>353</v>
      </c>
      <c r="B356" t="str">
        <f>IF(ISERROR(INDEX('Miljövärden urval för publ'!$A$2:$AA$475,MATCH($A356,'Miljövärden urval för publ'!$R$2:$R$476,0),1)),"",INDEX('Miljövärden urval för publ'!$A$2:$AA$475,MATCH($A356,'Miljövärden urval för publ'!$R$2:$R$476,0),1))</f>
        <v>Ånge Energi AB</v>
      </c>
      <c r="C356" t="str">
        <f>IF(ISERROR(INDEX('Miljövärden urval för publ'!$A$2:$AA$475,MATCH($A356,'Miljövärden urval för publ'!$R$2:$R$476,0),2)),"",INDEX('Miljövärden urval för publ'!$A$2:$AA$475,MATCH($A356,'Miljövärden urval för publ'!$R$2:$R$476,0),2))</f>
        <v>Ånge</v>
      </c>
      <c r="D356">
        <f>IF(ISERROR(VLOOKUP($C356,'Miljövärden urval för publ'!$B$2:$H$490,MATCH(D$4,'Miljövärden urval för publ'!$B$2:$H$2,0),FALSE)),"",VLOOKUP($C356,'Miljövärden urval för publ'!$B$2:$H$490,MATCH(D$4,'Miljövärden urval för publ'!$B$2:$H$2,0),FALSE))</f>
        <v>0.106434</v>
      </c>
      <c r="E356">
        <f>IF(ISERROR(VLOOKUP($C356,'Miljövärden urval för publ'!$B$2:$H$490,MATCH(E$4,'Miljövärden urval för publ'!$B$2:$H$2,0),FALSE)),"",VLOOKUP($C356,'Miljövärden urval för publ'!$B$2:$H$490,MATCH(E$4,'Miljövärden urval för publ'!$B$2:$H$2,0),FALSE))</f>
        <v>18.701499999999999</v>
      </c>
      <c r="F356">
        <f>IF(ISERROR(VLOOKUP($C356,'Miljövärden urval för publ'!$B$2:$H$490,MATCH(F$4,'Miljövärden urval för publ'!$B$2:$H$2,0),FALSE)),"",VLOOKUP($C356,'Miljövärden urval för publ'!$B$2:$H$490,MATCH(F$4,'Miljövärden urval för publ'!$B$2:$H$2,0),FALSE))</f>
        <v>2.8349099999999998</v>
      </c>
      <c r="G356">
        <f>IF(ISERROR(VLOOKUP($C356,'Miljövärden urval för publ'!$B$2:$H$490,MATCH(G$4,'Miljövärden urval för publ'!$B$2:$H$2,0),FALSE)),"",VLOOKUP($C356,'Miljövärden urval för publ'!$B$2:$H$490,MATCH(G$4,'Miljövärden urval för publ'!$B$2:$H$2,0),FALSE))</f>
        <v>2.63059E-2</v>
      </c>
    </row>
    <row r="357" spans="1:7" x14ac:dyDescent="0.25">
      <c r="A357" s="20">
        <v>354</v>
      </c>
      <c r="B357" t="str">
        <f>IF(ISERROR(INDEX('Miljövärden urval för publ'!$A$2:$AA$475,MATCH($A357,'Miljövärden urval för publ'!$R$2:$R$476,0),1)),"",INDEX('Miljövärden urval för publ'!$A$2:$AA$475,MATCH($A357,'Miljövärden urval för publ'!$R$2:$R$476,0),1))</f>
        <v>Öresundskraft AB</v>
      </c>
      <c r="C357" t="str">
        <f>IF(ISERROR(INDEX('Miljövärden urval för publ'!$A$2:$AA$475,MATCH($A357,'Miljövärden urval för publ'!$R$2:$R$476,0),2)),"",INDEX('Miljövärden urval för publ'!$A$2:$AA$475,MATCH($A357,'Miljövärden urval för publ'!$R$2:$R$476,0),2))</f>
        <v>Helsingborg</v>
      </c>
      <c r="D357">
        <f>IF(ISERROR(VLOOKUP($C357,'Miljövärden urval för publ'!$B$2:$H$490,MATCH(D$4,'Miljövärden urval för publ'!$B$2:$H$2,0),FALSE)),"",VLOOKUP($C357,'Miljövärden urval för publ'!$B$2:$H$490,MATCH(D$4,'Miljövärden urval för publ'!$B$2:$H$2,0),FALSE))</f>
        <v>6.7963200000000001E-2</v>
      </c>
      <c r="E357">
        <f>IF(ISERROR(VLOOKUP($C357,'Miljövärden urval för publ'!$B$2:$H$490,MATCH(E$4,'Miljövärden urval för publ'!$B$2:$H$2,0),FALSE)),"",VLOOKUP($C357,'Miljövärden urval för publ'!$B$2:$H$490,MATCH(E$4,'Miljövärden urval för publ'!$B$2:$H$2,0),FALSE))</f>
        <v>35.064900000000002</v>
      </c>
      <c r="F357">
        <f>IF(ISERROR(VLOOKUP($C357,'Miljövärden urval för publ'!$B$2:$H$490,MATCH(F$4,'Miljövärden urval för publ'!$B$2:$H$2,0),FALSE)),"",VLOOKUP($C357,'Miljövärden urval för publ'!$B$2:$H$490,MATCH(F$4,'Miljövärden urval för publ'!$B$2:$H$2,0),FALSE))</f>
        <v>3.6765699999999999</v>
      </c>
      <c r="G357">
        <f>IF(ISERROR(VLOOKUP($C357,'Miljövärden urval för publ'!$B$2:$H$490,MATCH(G$4,'Miljövärden urval för publ'!$B$2:$H$2,0),FALSE)),"",VLOOKUP($C357,'Miljövärden urval för publ'!$B$2:$H$490,MATCH(G$4,'Miljövärden urval för publ'!$B$2:$H$2,0),FALSE))</f>
        <v>4.8848399999999997E-3</v>
      </c>
    </row>
    <row r="358" spans="1:7" x14ac:dyDescent="0.25">
      <c r="A358" s="20">
        <v>355</v>
      </c>
      <c r="B358" t="str">
        <f>IF(ISERROR(INDEX('Miljövärden urval för publ'!$A$2:$AA$475,MATCH($A358,'Miljövärden urval för publ'!$R$2:$R$476,0),1)),"",INDEX('Miljövärden urval för publ'!$A$2:$AA$475,MATCH($A358,'Miljövärden urval för publ'!$R$2:$R$476,0),1))</f>
        <v>Öresundskraft AB</v>
      </c>
      <c r="C358" t="str">
        <f>IF(ISERROR(INDEX('Miljövärden urval för publ'!$A$2:$AA$475,MATCH($A358,'Miljövärden urval för publ'!$R$2:$R$476,0),2)),"",INDEX('Miljövärden urval för publ'!$A$2:$AA$475,MATCH($A358,'Miljövärden urval för publ'!$R$2:$R$476,0),2))</f>
        <v>Hjärnarp</v>
      </c>
      <c r="D358">
        <f>IF(ISERROR(VLOOKUP($C358,'Miljövärden urval för publ'!$B$2:$H$490,MATCH(D$4,'Miljövärden urval för publ'!$B$2:$H$2,0),FALSE)),"",VLOOKUP($C358,'Miljövärden urval för publ'!$B$2:$H$490,MATCH(D$4,'Miljövärden urval för publ'!$B$2:$H$2,0),FALSE))</f>
        <v>0.20488999999999999</v>
      </c>
      <c r="E358">
        <f>IF(ISERROR(VLOOKUP($C358,'Miljövärden urval för publ'!$B$2:$H$490,MATCH(E$4,'Miljövärden urval för publ'!$B$2:$H$2,0),FALSE)),"",VLOOKUP($C358,'Miljövärden urval för publ'!$B$2:$H$490,MATCH(E$4,'Miljövärden urval för publ'!$B$2:$H$2,0),FALSE))</f>
        <v>9.0132499999999993</v>
      </c>
      <c r="F358">
        <f>IF(ISERROR(VLOOKUP($C358,'Miljövärden urval för publ'!$B$2:$H$490,MATCH(F$4,'Miljövärden urval för publ'!$B$2:$H$2,0),FALSE)),"",VLOOKUP($C358,'Miljövärden urval för publ'!$B$2:$H$490,MATCH(F$4,'Miljövärden urval för publ'!$B$2:$H$2,0),FALSE))</f>
        <v>19.311499999999999</v>
      </c>
      <c r="G358">
        <f>IF(ISERROR(VLOOKUP($C358,'Miljövärden urval för publ'!$B$2:$H$490,MATCH(G$4,'Miljövärden urval för publ'!$B$2:$H$2,0),FALSE)),"",VLOOKUP($C358,'Miljövärden urval för publ'!$B$2:$H$490,MATCH(G$4,'Miljövärden urval för publ'!$B$2:$H$2,0),FALSE))</f>
        <v>9.6683700000000001E-4</v>
      </c>
    </row>
    <row r="359" spans="1:7" x14ac:dyDescent="0.25">
      <c r="A359" s="20">
        <v>356</v>
      </c>
      <c r="B359" t="str">
        <f>IF(ISERROR(INDEX('Miljövärden urval för publ'!$A$2:$AA$475,MATCH($A359,'Miljövärden urval för publ'!$R$2:$R$476,0),1)),"",INDEX('Miljövärden urval för publ'!$A$2:$AA$475,MATCH($A359,'Miljövärden urval för publ'!$R$2:$R$476,0),1))</f>
        <v>Öresundskraft AB</v>
      </c>
      <c r="C359" t="str">
        <f>IF(ISERROR(INDEX('Miljövärden urval för publ'!$A$2:$AA$475,MATCH($A359,'Miljövärden urval för publ'!$R$2:$R$476,0),2)),"",INDEX('Miljövärden urval för publ'!$A$2:$AA$475,MATCH($A359,'Miljövärden urval för publ'!$R$2:$R$476,0),2))</f>
        <v>Vejbystrand</v>
      </c>
      <c r="D359">
        <f>IF(ISERROR(VLOOKUP($C359,'Miljövärden urval för publ'!$B$2:$H$490,MATCH(D$4,'Miljövärden urval för publ'!$B$2:$H$2,0),FALSE)),"",VLOOKUP($C359,'Miljövärden urval för publ'!$B$2:$H$490,MATCH(D$4,'Miljövärden urval för publ'!$B$2:$H$2,0),FALSE))</f>
        <v>0.20827200000000001</v>
      </c>
      <c r="E359">
        <f>IF(ISERROR(VLOOKUP($C359,'Miljövärden urval för publ'!$B$2:$H$490,MATCH(E$4,'Miljövärden urval för publ'!$B$2:$H$2,0),FALSE)),"",VLOOKUP($C359,'Miljövärden urval för publ'!$B$2:$H$490,MATCH(E$4,'Miljövärden urval för publ'!$B$2:$H$2,0),FALSE))</f>
        <v>11.2064</v>
      </c>
      <c r="F359">
        <f>IF(ISERROR(VLOOKUP($C359,'Miljövärden urval för publ'!$B$2:$H$490,MATCH(F$4,'Miljövärden urval för publ'!$B$2:$H$2,0),FALSE)),"",VLOOKUP($C359,'Miljövärden urval för publ'!$B$2:$H$490,MATCH(F$4,'Miljövärden urval för publ'!$B$2:$H$2,0),FALSE))</f>
        <v>21.195</v>
      </c>
      <c r="G359">
        <f>IF(ISERROR(VLOOKUP($C359,'Miljövärden urval för publ'!$B$2:$H$490,MATCH(G$4,'Miljövärden urval för publ'!$B$2:$H$2,0),FALSE)),"",VLOOKUP($C359,'Miljövärden urval för publ'!$B$2:$H$490,MATCH(G$4,'Miljövärden urval för publ'!$B$2:$H$2,0),FALSE))</f>
        <v>4.0483100000000003E-3</v>
      </c>
    </row>
    <row r="360" spans="1:7" x14ac:dyDescent="0.25">
      <c r="A360" s="20">
        <v>357</v>
      </c>
      <c r="B360" t="str">
        <f>IF(ISERROR(INDEX('Miljövärden urval för publ'!$A$2:$AA$475,MATCH($A360,'Miljövärden urval för publ'!$R$2:$R$476,0),1)),"",INDEX('Miljövärden urval för publ'!$A$2:$AA$475,MATCH($A360,'Miljövärden urval för publ'!$R$2:$R$476,0),1))</f>
        <v>Öresundskraft AB</v>
      </c>
      <c r="C360" t="str">
        <f>IF(ISERROR(INDEX('Miljövärden urval för publ'!$A$2:$AA$475,MATCH($A360,'Miljövärden urval för publ'!$R$2:$R$476,0),2)),"",INDEX('Miljövärden urval för publ'!$A$2:$AA$475,MATCH($A360,'Miljövärden urval för publ'!$R$2:$R$476,0),2))</f>
        <v>Ängelholm</v>
      </c>
      <c r="D360">
        <f>IF(ISERROR(VLOOKUP($C360,'Miljövärden urval för publ'!$B$2:$H$490,MATCH(D$4,'Miljövärden urval för publ'!$B$2:$H$2,0),FALSE)),"",VLOOKUP($C360,'Miljövärden urval för publ'!$B$2:$H$490,MATCH(D$4,'Miljövärden urval för publ'!$B$2:$H$2,0),FALSE))</f>
        <v>0.13209699999999999</v>
      </c>
      <c r="E360">
        <f>IF(ISERROR(VLOOKUP($C360,'Miljövärden urval för publ'!$B$2:$H$490,MATCH(E$4,'Miljövärden urval för publ'!$B$2:$H$2,0),FALSE)),"",VLOOKUP($C360,'Miljövärden urval för publ'!$B$2:$H$490,MATCH(E$4,'Miljövärden urval för publ'!$B$2:$H$2,0),FALSE))</f>
        <v>29.177099999999999</v>
      </c>
      <c r="F360">
        <f>IF(ISERROR(VLOOKUP($C360,'Miljövärden urval för publ'!$B$2:$H$490,MATCH(F$4,'Miljövärden urval för publ'!$B$2:$H$2,0),FALSE)),"",VLOOKUP($C360,'Miljövärden urval för publ'!$B$2:$H$490,MATCH(F$4,'Miljövärden urval för publ'!$B$2:$H$2,0),FALSE))</f>
        <v>4.0112399999999999</v>
      </c>
      <c r="G360">
        <f>IF(ISERROR(VLOOKUP($C360,'Miljövärden urval för publ'!$B$2:$H$490,MATCH(G$4,'Miljövärden urval för publ'!$B$2:$H$2,0),FALSE)),"",VLOOKUP($C360,'Miljövärden urval för publ'!$B$2:$H$490,MATCH(G$4,'Miljövärden urval för publ'!$B$2:$H$2,0),FALSE))</f>
        <v>3.2397300000000001E-3</v>
      </c>
    </row>
    <row r="361" spans="1:7" x14ac:dyDescent="0.25">
      <c r="A361" s="20">
        <v>358</v>
      </c>
      <c r="B361" t="str">
        <f>IF(ISERROR(INDEX('Miljövärden urval för publ'!$A$2:$AA$475,MATCH($A361,'Miljövärden urval för publ'!$R$2:$R$476,0),1)),"",INDEX('Miljövärden urval för publ'!$A$2:$AA$475,MATCH($A361,'Miljövärden urval för publ'!$R$2:$R$476,0),1))</f>
        <v>Örkelljunga Fjärrvärmeverk AB</v>
      </c>
      <c r="C361" t="str">
        <f>IF(ISERROR(INDEX('Miljövärden urval för publ'!$A$2:$AA$475,MATCH($A361,'Miljövärden urval för publ'!$R$2:$R$476,0),2)),"",INDEX('Miljövärden urval för publ'!$A$2:$AA$475,MATCH($A361,'Miljövärden urval för publ'!$R$2:$R$476,0),2))</f>
        <v>Örkelljunga</v>
      </c>
      <c r="D361">
        <f>IF(ISERROR(VLOOKUP($C361,'Miljövärden urval för publ'!$B$2:$H$490,MATCH(D$4,'Miljövärden urval för publ'!$B$2:$H$2,0),FALSE)),"",VLOOKUP($C361,'Miljövärden urval för publ'!$B$2:$H$490,MATCH(D$4,'Miljövärden urval för publ'!$B$2:$H$2,0),FALSE))</f>
        <v>0.120266</v>
      </c>
      <c r="E361">
        <f>IF(ISERROR(VLOOKUP($C361,'Miljövärden urval för publ'!$B$2:$H$490,MATCH(E$4,'Miljövärden urval för publ'!$B$2:$H$2,0),FALSE)),"",VLOOKUP($C361,'Miljövärden urval för publ'!$B$2:$H$490,MATCH(E$4,'Miljövärden urval för publ'!$B$2:$H$2,0),FALSE))</f>
        <v>24.289000000000001</v>
      </c>
      <c r="F361">
        <f>IF(ISERROR(VLOOKUP($C361,'Miljövärden urval för publ'!$B$2:$H$490,MATCH(F$4,'Miljövärden urval för publ'!$B$2:$H$2,0),FALSE)),"",VLOOKUP($C361,'Miljövärden urval för publ'!$B$2:$H$490,MATCH(F$4,'Miljövärden urval för publ'!$B$2:$H$2,0),FALSE))</f>
        <v>8.8466199999999997</v>
      </c>
      <c r="G361">
        <f>IF(ISERROR(VLOOKUP($C361,'Miljövärden urval för publ'!$B$2:$H$490,MATCH(G$4,'Miljövärden urval för publ'!$B$2:$H$2,0),FALSE)),"",VLOOKUP($C361,'Miljövärden urval för publ'!$B$2:$H$490,MATCH(G$4,'Miljövärden urval för publ'!$B$2:$H$2,0),FALSE))</f>
        <v>1.56875E-2</v>
      </c>
    </row>
    <row r="362" spans="1:7" x14ac:dyDescent="0.25">
      <c r="A362" s="20">
        <v>359</v>
      </c>
      <c r="B362" t="str">
        <f>IF(ISERROR(INDEX('Miljövärden urval för publ'!$A$2:$AA$475,MATCH($A362,'Miljövärden urval för publ'!$R$2:$R$476,0),1)),"",INDEX('Miljövärden urval för publ'!$A$2:$AA$475,MATCH($A362,'Miljövärden urval för publ'!$R$2:$R$476,0),1))</f>
        <v>Österlens Kraft AB</v>
      </c>
      <c r="C362" t="str">
        <f>IF(ISERROR(INDEX('Miljövärden urval för publ'!$A$2:$AA$475,MATCH($A362,'Miljövärden urval för publ'!$R$2:$R$476,0),2)),"",INDEX('Miljövärden urval för publ'!$A$2:$AA$475,MATCH($A362,'Miljövärden urval för publ'!$R$2:$R$476,0),2))</f>
        <v>Simrishamn</v>
      </c>
      <c r="D362">
        <f>IF(ISERROR(VLOOKUP($C362,'Miljövärden urval för publ'!$B$2:$H$490,MATCH(D$4,'Miljövärden urval för publ'!$B$2:$H$2,0),FALSE)),"",VLOOKUP($C362,'Miljövärden urval för publ'!$B$2:$H$490,MATCH(D$4,'Miljövärden urval för publ'!$B$2:$H$2,0),FALSE))</f>
        <v>0.14804300000000001</v>
      </c>
      <c r="E362">
        <f>IF(ISERROR(VLOOKUP($C362,'Miljövärden urval för publ'!$B$2:$H$490,MATCH(E$4,'Miljövärden urval för publ'!$B$2:$H$2,0),FALSE)),"",VLOOKUP($C362,'Miljövärden urval för publ'!$B$2:$H$490,MATCH(E$4,'Miljövärden urval för publ'!$B$2:$H$2,0),FALSE))</f>
        <v>29.2242</v>
      </c>
      <c r="F362">
        <f>IF(ISERROR(VLOOKUP($C362,'Miljövärden urval för publ'!$B$2:$H$490,MATCH(F$4,'Miljövärden urval för publ'!$B$2:$H$2,0),FALSE)),"",VLOOKUP($C362,'Miljövärden urval för publ'!$B$2:$H$490,MATCH(F$4,'Miljövärden urval för publ'!$B$2:$H$2,0),FALSE))</f>
        <v>8.0210799999999995</v>
      </c>
      <c r="G362">
        <f>IF(ISERROR(VLOOKUP($C362,'Miljövärden urval för publ'!$B$2:$H$490,MATCH(G$4,'Miljövärden urval för publ'!$B$2:$H$2,0),FALSE)),"",VLOOKUP($C362,'Miljövärden urval för publ'!$B$2:$H$490,MATCH(G$4,'Miljövärden urval för publ'!$B$2:$H$2,0),FALSE))</f>
        <v>3.2773999999999998E-2</v>
      </c>
    </row>
    <row r="363" spans="1:7" x14ac:dyDescent="0.25">
      <c r="A363" s="20">
        <v>360</v>
      </c>
      <c r="B363" t="str">
        <f>IF(ISERROR(INDEX('Miljövärden urval för publ'!$A$2:$AA$475,MATCH($A363,'Miljövärden urval för publ'!$R$2:$R$476,0),1)),"",INDEX('Miljövärden urval för publ'!$A$2:$AA$475,MATCH($A363,'Miljövärden urval för publ'!$R$2:$R$476,0),1))</f>
        <v>Övik Energi AB</v>
      </c>
      <c r="C363" t="str">
        <f>IF(ISERROR(INDEX('Miljövärden urval för publ'!$A$2:$AA$475,MATCH($A363,'Miljövärden urval för publ'!$R$2:$R$476,0),2)),"",INDEX('Miljövärden urval för publ'!$A$2:$AA$475,MATCH($A363,'Miljövärden urval för publ'!$R$2:$R$476,0),2))</f>
        <v>Bjästa</v>
      </c>
      <c r="D363">
        <f>IF(ISERROR(VLOOKUP($C363,'Miljövärden urval för publ'!$B$2:$H$490,MATCH(D$4,'Miljövärden urval för publ'!$B$2:$H$2,0),FALSE)),"",VLOOKUP($C363,'Miljövärden urval för publ'!$B$2:$H$490,MATCH(D$4,'Miljövärden urval för publ'!$B$2:$H$2,0),FALSE))</f>
        <v>0.19289500000000001</v>
      </c>
      <c r="E363">
        <f>IF(ISERROR(VLOOKUP($C363,'Miljövärden urval för publ'!$B$2:$H$490,MATCH(E$4,'Miljövärden urval för publ'!$B$2:$H$2,0),FALSE)),"",VLOOKUP($C363,'Miljövärden urval för publ'!$B$2:$H$490,MATCH(E$4,'Miljövärden urval för publ'!$B$2:$H$2,0),FALSE))</f>
        <v>11.8467</v>
      </c>
      <c r="F363">
        <f>IF(ISERROR(VLOOKUP($C363,'Miljövärden urval för publ'!$B$2:$H$490,MATCH(F$4,'Miljövärden urval för publ'!$B$2:$H$2,0),FALSE)),"",VLOOKUP($C363,'Miljövärden urval för publ'!$B$2:$H$490,MATCH(F$4,'Miljövärden urval för publ'!$B$2:$H$2,0),FALSE))</f>
        <v>8.6407600000000002</v>
      </c>
      <c r="G363">
        <f>IF(ISERROR(VLOOKUP($C363,'Miljövärden urval för publ'!$B$2:$H$490,MATCH(G$4,'Miljövärden urval för publ'!$B$2:$H$2,0),FALSE)),"",VLOOKUP($C363,'Miljövärden urval för publ'!$B$2:$H$490,MATCH(G$4,'Miljövärden urval för publ'!$B$2:$H$2,0),FALSE))</f>
        <v>1.13156E-3</v>
      </c>
    </row>
    <row r="364" spans="1:7" x14ac:dyDescent="0.25">
      <c r="A364" s="20">
        <v>361</v>
      </c>
      <c r="B364" t="str">
        <f>IF(ISERROR(INDEX('Miljövärden urval för publ'!$A$2:$AA$475,MATCH($A364,'Miljövärden urval för publ'!$R$2:$R$476,0),1)),"",INDEX('Miljövärden urval för publ'!$A$2:$AA$475,MATCH($A364,'Miljövärden urval för publ'!$R$2:$R$476,0),1))</f>
        <v>Övik Energi AB</v>
      </c>
      <c r="C364" t="str">
        <f>IF(ISERROR(INDEX('Miljövärden urval för publ'!$A$2:$AA$475,MATCH($A364,'Miljövärden urval för publ'!$R$2:$R$476,0),2)),"",INDEX('Miljövärden urval för publ'!$A$2:$AA$475,MATCH($A364,'Miljövärden urval för publ'!$R$2:$R$476,0),2))</f>
        <v>Bredbyn</v>
      </c>
      <c r="D364">
        <f>IF(ISERROR(VLOOKUP($C364,'Miljövärden urval för publ'!$B$2:$H$490,MATCH(D$4,'Miljövärden urval för publ'!$B$2:$H$2,0),FALSE)),"",VLOOKUP($C364,'Miljövärden urval för publ'!$B$2:$H$490,MATCH(D$4,'Miljövärden urval för publ'!$B$2:$H$2,0),FALSE))</f>
        <v>0.354269</v>
      </c>
      <c r="E364">
        <f>IF(ISERROR(VLOOKUP($C364,'Miljövärden urval för publ'!$B$2:$H$490,MATCH(E$4,'Miljövärden urval för publ'!$B$2:$H$2,0),FALSE)),"",VLOOKUP($C364,'Miljövärden urval för publ'!$B$2:$H$490,MATCH(E$4,'Miljövärden urval för publ'!$B$2:$H$2,0),FALSE))</f>
        <v>11.894299999999999</v>
      </c>
      <c r="F364">
        <f>IF(ISERROR(VLOOKUP($C364,'Miljövärden urval för publ'!$B$2:$H$490,MATCH(F$4,'Miljövärden urval för publ'!$B$2:$H$2,0),FALSE)),"",VLOOKUP($C364,'Miljövärden urval för publ'!$B$2:$H$490,MATCH(F$4,'Miljövärden urval för publ'!$B$2:$H$2,0),FALSE))</f>
        <v>7.2917899999999998</v>
      </c>
      <c r="G364">
        <f>IF(ISERROR(VLOOKUP($C364,'Miljövärden urval för publ'!$B$2:$H$490,MATCH(G$4,'Miljövärden urval för publ'!$B$2:$H$2,0),FALSE)),"",VLOOKUP($C364,'Miljövärden urval för publ'!$B$2:$H$490,MATCH(G$4,'Miljövärden urval för publ'!$B$2:$H$2,0),FALSE))</f>
        <v>7.1239099999999998E-3</v>
      </c>
    </row>
    <row r="365" spans="1:7" x14ac:dyDescent="0.25">
      <c r="A365" s="20">
        <v>362</v>
      </c>
      <c r="B365" t="str">
        <f>IF(ISERROR(INDEX('Miljövärden urval för publ'!$A$2:$AA$475,MATCH($A365,'Miljövärden urval för publ'!$R$2:$R$476,0),1)),"",INDEX('Miljövärden urval för publ'!$A$2:$AA$475,MATCH($A365,'Miljövärden urval för publ'!$R$2:$R$476,0),1))</f>
        <v>Övik Energi AB</v>
      </c>
      <c r="C365" t="str">
        <f>IF(ISERROR(INDEX('Miljövärden urval för publ'!$A$2:$AA$475,MATCH($A365,'Miljövärden urval för publ'!$R$2:$R$476,0),2)),"",INDEX('Miljövärden urval för publ'!$A$2:$AA$475,MATCH($A365,'Miljövärden urval för publ'!$R$2:$R$476,0),2))</f>
        <v>Hampnäs</v>
      </c>
      <c r="D365">
        <f>IF(ISERROR(VLOOKUP($C365,'Miljövärden urval för publ'!$B$2:$H$490,MATCH(D$4,'Miljövärden urval för publ'!$B$2:$H$2,0),FALSE)),"",VLOOKUP($C365,'Miljövärden urval för publ'!$B$2:$H$490,MATCH(D$4,'Miljövärden urval för publ'!$B$2:$H$2,0),FALSE))</f>
        <v>0.28936600000000001</v>
      </c>
      <c r="E365">
        <f>IF(ISERROR(VLOOKUP($C365,'Miljövärden urval för publ'!$B$2:$H$490,MATCH(E$4,'Miljövärden urval för publ'!$B$2:$H$2,0),FALSE)),"",VLOOKUP($C365,'Miljövärden urval för publ'!$B$2:$H$490,MATCH(E$4,'Miljövärden urval för publ'!$B$2:$H$2,0),FALSE))</f>
        <v>39.445300000000003</v>
      </c>
      <c r="F365">
        <f>IF(ISERROR(VLOOKUP($C365,'Miljövärden urval för publ'!$B$2:$H$490,MATCH(F$4,'Miljövärden urval för publ'!$B$2:$H$2,0),FALSE)),"",VLOOKUP($C365,'Miljövärden urval för publ'!$B$2:$H$490,MATCH(F$4,'Miljövärden urval för publ'!$B$2:$H$2,0),FALSE))</f>
        <v>16.596599999999999</v>
      </c>
      <c r="G365">
        <f>IF(ISERROR(VLOOKUP($C365,'Miljövärden urval för publ'!$B$2:$H$490,MATCH(G$4,'Miljövärden urval för publ'!$B$2:$H$2,0),FALSE)),"",VLOOKUP($C365,'Miljövärden urval för publ'!$B$2:$H$490,MATCH(G$4,'Miljövärden urval för publ'!$B$2:$H$2,0),FALSE))</f>
        <v>7.6613399999999998E-2</v>
      </c>
    </row>
    <row r="366" spans="1:7" x14ac:dyDescent="0.25">
      <c r="A366" s="20">
        <v>363</v>
      </c>
      <c r="B366" t="str">
        <f>IF(ISERROR(INDEX('Miljövärden urval för publ'!$A$2:$AA$475,MATCH($A366,'Miljövärden urval för publ'!$R$2:$R$476,0),1)),"",INDEX('Miljövärden urval för publ'!$A$2:$AA$475,MATCH($A366,'Miljövärden urval för publ'!$R$2:$R$476,0),1))</f>
        <v>Övik Energi AB</v>
      </c>
      <c r="C366" t="str">
        <f>IF(ISERROR(INDEX('Miljövärden urval för publ'!$A$2:$AA$475,MATCH($A366,'Miljövärden urval för publ'!$R$2:$R$476,0),2)),"",INDEX('Miljövärden urval för publ'!$A$2:$AA$475,MATCH($A366,'Miljövärden urval för publ'!$R$2:$R$476,0),2))</f>
        <v>Husum</v>
      </c>
      <c r="D366">
        <f>IF(ISERROR(VLOOKUP($C366,'Miljövärden urval för publ'!$B$2:$H$490,MATCH(D$4,'Miljövärden urval för publ'!$B$2:$H$2,0),FALSE)),"",VLOOKUP($C366,'Miljövärden urval för publ'!$B$2:$H$490,MATCH(D$4,'Miljövärden urval för publ'!$B$2:$H$2,0),FALSE))</f>
        <v>0.17296900000000001</v>
      </c>
      <c r="E366">
        <f>IF(ISERROR(VLOOKUP($C366,'Miljövärden urval för publ'!$B$2:$H$490,MATCH(E$4,'Miljövärden urval för publ'!$B$2:$H$2,0),FALSE)),"",VLOOKUP($C366,'Miljövärden urval för publ'!$B$2:$H$490,MATCH(E$4,'Miljövärden urval för publ'!$B$2:$H$2,0),FALSE))</f>
        <v>36.257800000000003</v>
      </c>
      <c r="F366">
        <f>IF(ISERROR(VLOOKUP($C366,'Miljövärden urval för publ'!$B$2:$H$490,MATCH(F$4,'Miljövärden urval för publ'!$B$2:$H$2,0),FALSE)),"",VLOOKUP($C366,'Miljövärden urval för publ'!$B$2:$H$490,MATCH(F$4,'Miljövärden urval för publ'!$B$2:$H$2,0),FALSE))</f>
        <v>5.9568700000000003</v>
      </c>
      <c r="G366">
        <f>IF(ISERROR(VLOOKUP($C366,'Miljövärden urval för publ'!$B$2:$H$490,MATCH(G$4,'Miljövärden urval för publ'!$B$2:$H$2,0),FALSE)),"",VLOOKUP($C366,'Miljövärden urval för publ'!$B$2:$H$490,MATCH(G$4,'Miljövärden urval för publ'!$B$2:$H$2,0),FALSE))</f>
        <v>6.7666500000000004E-2</v>
      </c>
    </row>
    <row r="367" spans="1:7" x14ac:dyDescent="0.25">
      <c r="A367" s="20">
        <v>364</v>
      </c>
      <c r="B367" t="str">
        <f>IF(ISERROR(INDEX('Miljövärden urval för publ'!$A$2:$AA$475,MATCH($A367,'Miljövärden urval för publ'!$R$2:$R$476,0),1)),"",INDEX('Miljövärden urval för publ'!$A$2:$AA$475,MATCH($A367,'Miljövärden urval för publ'!$R$2:$R$476,0),1))</f>
        <v>Övik Energi AB</v>
      </c>
      <c r="C367" t="str">
        <f>IF(ISERROR(INDEX('Miljövärden urval för publ'!$A$2:$AA$475,MATCH($A367,'Miljövärden urval för publ'!$R$2:$R$476,0),2)),"",INDEX('Miljövärden urval för publ'!$A$2:$AA$475,MATCH($A367,'Miljövärden urval för publ'!$R$2:$R$476,0),2))</f>
        <v>Moliden</v>
      </c>
      <c r="D367">
        <f>IF(ISERROR(VLOOKUP($C367,'Miljövärden urval för publ'!$B$2:$H$490,MATCH(D$4,'Miljövärden urval för publ'!$B$2:$H$2,0),FALSE)),"",VLOOKUP($C367,'Miljövärden urval för publ'!$B$2:$H$490,MATCH(D$4,'Miljövärden urval för publ'!$B$2:$H$2,0),FALSE))</f>
        <v>0.21776999999999999</v>
      </c>
      <c r="E367">
        <f>IF(ISERROR(VLOOKUP($C367,'Miljövärden urval för publ'!$B$2:$H$490,MATCH(E$4,'Miljövärden urval för publ'!$B$2:$H$2,0),FALSE)),"",VLOOKUP($C367,'Miljövärden urval för publ'!$B$2:$H$490,MATCH(E$4,'Miljövärden urval för publ'!$B$2:$H$2,0),FALSE))</f>
        <v>13.561299999999999</v>
      </c>
      <c r="F367">
        <f>IF(ISERROR(VLOOKUP($C367,'Miljövärden urval för publ'!$B$2:$H$490,MATCH(F$4,'Miljövärden urval för publ'!$B$2:$H$2,0),FALSE)),"",VLOOKUP($C367,'Miljövärden urval för publ'!$B$2:$H$490,MATCH(F$4,'Miljövärden urval för publ'!$B$2:$H$2,0),FALSE))</f>
        <v>17.752400000000002</v>
      </c>
      <c r="G367">
        <f>IF(ISERROR(VLOOKUP($C367,'Miljövärden urval för publ'!$B$2:$H$490,MATCH(G$4,'Miljövärden urval för publ'!$B$2:$H$2,0),FALSE)),"",VLOOKUP($C367,'Miljövärden urval för publ'!$B$2:$H$490,MATCH(G$4,'Miljövärden urval för publ'!$B$2:$H$2,0),FALSE))</f>
        <v>1.55122E-2</v>
      </c>
    </row>
    <row r="368" spans="1:7" x14ac:dyDescent="0.25">
      <c r="A368" s="20">
        <v>365</v>
      </c>
      <c r="B368" t="str">
        <f>IF(ISERROR(INDEX('Miljövärden urval för publ'!$A$2:$AA$475,MATCH($A368,'Miljövärden urval för publ'!$R$2:$R$476,0),1)),"",INDEX('Miljövärden urval för publ'!$A$2:$AA$475,MATCH($A368,'Miljövärden urval för publ'!$R$2:$R$476,0),1))</f>
        <v>Övik Energi AB</v>
      </c>
      <c r="C368" t="str">
        <f>IF(ISERROR(INDEX('Miljövärden urval för publ'!$A$2:$AA$475,MATCH($A368,'Miljövärden urval för publ'!$R$2:$R$476,0),2)),"",INDEX('Miljövärden urval för publ'!$A$2:$AA$475,MATCH($A368,'Miljövärden urval för publ'!$R$2:$R$476,0),2))</f>
        <v>Processånga</v>
      </c>
      <c r="D368">
        <f>IF(ISERROR(VLOOKUP($C368,'Miljövärden urval för publ'!$B$2:$H$490,MATCH(D$4,'Miljövärden urval för publ'!$B$2:$H$2,0),FALSE)),"",VLOOKUP($C368,'Miljövärden urval för publ'!$B$2:$H$490,MATCH(D$4,'Miljövärden urval för publ'!$B$2:$H$2,0),FALSE))</f>
        <v>0.225465</v>
      </c>
      <c r="E368">
        <f>IF(ISERROR(VLOOKUP($C368,'Miljövärden urval för publ'!$B$2:$H$490,MATCH(E$4,'Miljövärden urval för publ'!$B$2:$H$2,0),FALSE)),"",VLOOKUP($C368,'Miljövärden urval för publ'!$B$2:$H$490,MATCH(E$4,'Miljövärden urval för publ'!$B$2:$H$2,0),FALSE))</f>
        <v>62.4696</v>
      </c>
      <c r="F368">
        <f>IF(ISERROR(VLOOKUP($C368,'Miljövärden urval för publ'!$B$2:$H$490,MATCH(F$4,'Miljövärden urval för publ'!$B$2:$H$2,0),FALSE)),"",VLOOKUP($C368,'Miljövärden urval för publ'!$B$2:$H$490,MATCH(F$4,'Miljövärden urval för publ'!$B$2:$H$2,0),FALSE))</f>
        <v>11.0128</v>
      </c>
      <c r="G368">
        <f>IF(ISERROR(VLOOKUP($C368,'Miljövärden urval för publ'!$B$2:$H$490,MATCH(G$4,'Miljövärden urval för publ'!$B$2:$H$2,0),FALSE)),"",VLOOKUP($C368,'Miljövärden urval för publ'!$B$2:$H$490,MATCH(G$4,'Miljövärden urval för publ'!$B$2:$H$2,0),FALSE))</f>
        <v>2.9847499999999999E-2</v>
      </c>
    </row>
    <row r="369" spans="1:7" x14ac:dyDescent="0.25">
      <c r="A369" s="20">
        <v>366</v>
      </c>
      <c r="B369" t="str">
        <f>IF(ISERROR(INDEX('Miljövärden urval för publ'!$A$2:$AA$475,MATCH($A369,'Miljövärden urval för publ'!$R$2:$R$476,0),1)),"",INDEX('Miljövärden urval för publ'!$A$2:$AA$475,MATCH($A369,'Miljövärden urval för publ'!$R$2:$R$476,0),1))</f>
        <v>Övik Energi AB</v>
      </c>
      <c r="C369" t="str">
        <f>IF(ISERROR(INDEX('Miljövärden urval för publ'!$A$2:$AA$475,MATCH($A369,'Miljövärden urval för publ'!$R$2:$R$476,0),2)),"",INDEX('Miljövärden urval för publ'!$A$2:$AA$475,MATCH($A369,'Miljövärden urval för publ'!$R$2:$R$476,0),2))</f>
        <v>Örnsköldsvik</v>
      </c>
      <c r="D369">
        <f>IF(ISERROR(VLOOKUP($C369,'Miljövärden urval för publ'!$B$2:$H$490,MATCH(D$4,'Miljövärden urval för publ'!$B$2:$H$2,0),FALSE)),"",VLOOKUP($C369,'Miljövärden urval för publ'!$B$2:$H$490,MATCH(D$4,'Miljövärden urval för publ'!$B$2:$H$2,0),FALSE))</f>
        <v>0.14875099999999999</v>
      </c>
      <c r="E369">
        <f>IF(ISERROR(VLOOKUP($C369,'Miljövärden urval för publ'!$B$2:$H$490,MATCH(E$4,'Miljövärden urval för publ'!$B$2:$H$2,0),FALSE)),"",VLOOKUP($C369,'Miljövärden urval för publ'!$B$2:$H$490,MATCH(E$4,'Miljövärden urval för publ'!$B$2:$H$2,0),FALSE))</f>
        <v>40.656199999999998</v>
      </c>
      <c r="F369">
        <f>IF(ISERROR(VLOOKUP($C369,'Miljövärden urval för publ'!$B$2:$H$490,MATCH(F$4,'Miljövärden urval för publ'!$B$2:$H$2,0),FALSE)),"",VLOOKUP($C369,'Miljövärden urval för publ'!$B$2:$H$490,MATCH(F$4,'Miljövärden urval för publ'!$B$2:$H$2,0),FALSE))</f>
        <v>7.7852100000000002</v>
      </c>
      <c r="G369">
        <f>IF(ISERROR(VLOOKUP($C369,'Miljövärden urval för publ'!$B$2:$H$490,MATCH(G$4,'Miljövärden urval för publ'!$B$2:$H$2,0),FALSE)),"",VLOOKUP($C369,'Miljövärden urval för publ'!$B$2:$H$490,MATCH(G$4,'Miljövärden urval för publ'!$B$2:$H$2,0),FALSE))</f>
        <v>2.76399E-3</v>
      </c>
    </row>
    <row r="370" spans="1:7" x14ac:dyDescent="0.25">
      <c r="A370" s="20">
        <v>367</v>
      </c>
      <c r="B370" t="str">
        <f>IF(ISERROR(INDEX('Miljövärden urval för publ'!$A$2:$AA$475,MATCH($A370,'Miljövärden urval för publ'!$R$2:$R$476,0),1)),"",INDEX('Miljövärden urval för publ'!$A$2:$AA$475,MATCH($A370,'Miljövärden urval för publ'!$R$2:$R$476,0),1))</f>
        <v/>
      </c>
      <c r="C370" t="str">
        <f>IF(ISERROR(INDEX('Miljövärden urval för publ'!$A$2:$AA$475,MATCH($A370,'Miljövärden urval för publ'!$R$2:$R$476,0),2)),"",INDEX('Miljövärden urval för publ'!$A$2:$AA$475,MATCH($A370,'Miljövärden urval för publ'!$R$2:$R$476,0),2))</f>
        <v/>
      </c>
      <c r="D370" t="str">
        <f>IF(ISERROR(VLOOKUP($C370,'Miljövärden urval för publ'!$B$2:$H$490,MATCH(D$4,'Miljövärden urval för publ'!$B$2:$H$2,0),FALSE)),"",VLOOKUP($C370,'Miljövärden urval för publ'!$B$2:$H$490,MATCH(D$4,'Miljövärden urval för publ'!$B$2:$H$2,0),FALSE))</f>
        <v/>
      </c>
      <c r="E370" t="str">
        <f>IF(ISERROR(VLOOKUP($C370,'Miljövärden urval för publ'!$B$2:$H$490,MATCH(E$4,'Miljövärden urval för publ'!$B$2:$H$2,0),FALSE)),"",VLOOKUP($C370,'Miljövärden urval för publ'!$B$2:$H$490,MATCH(E$4,'Miljövärden urval för publ'!$B$2:$H$2,0),FALSE))</f>
        <v/>
      </c>
      <c r="F370" t="str">
        <f>IF(ISERROR(VLOOKUP($C370,'Miljövärden urval för publ'!$B$2:$H$490,MATCH(F$4,'Miljövärden urval för publ'!$B$2:$H$2,0),FALSE)),"",VLOOKUP($C370,'Miljövärden urval för publ'!$B$2:$H$490,MATCH(F$4,'Miljövärden urval för publ'!$B$2:$H$2,0),FALSE))</f>
        <v/>
      </c>
      <c r="G370" t="str">
        <f>IF(ISERROR(VLOOKUP($C370,'Miljövärden urval för publ'!$B$2:$H$490,MATCH(G$4,'Miljövärden urval för publ'!$B$2:$H$2,0),FALSE)),"",VLOOKUP($C370,'Miljövärden urval för publ'!$B$2:$H$490,MATCH(G$4,'Miljövärden urval för publ'!$B$2:$H$2,0),FALSE))</f>
        <v/>
      </c>
    </row>
    <row r="371" spans="1:7" x14ac:dyDescent="0.25">
      <c r="A371" s="20">
        <v>368</v>
      </c>
      <c r="B371" t="str">
        <f>IF(ISERROR(INDEX('Miljövärden urval för publ'!$A$2:$AA$475,MATCH($A371,'Miljövärden urval för publ'!$R$2:$R$476,0),1)),"",INDEX('Miljövärden urval för publ'!$A$2:$AA$475,MATCH($A371,'Miljövärden urval för publ'!$R$2:$R$476,0),1))</f>
        <v/>
      </c>
      <c r="C371" t="str">
        <f>IF(ISERROR(INDEX('Miljövärden urval för publ'!$A$2:$AA$475,MATCH($A371,'Miljövärden urval för publ'!$R$2:$R$476,0),2)),"",INDEX('Miljövärden urval för publ'!$A$2:$AA$475,MATCH($A371,'Miljövärden urval för publ'!$R$2:$R$476,0),2))</f>
        <v/>
      </c>
      <c r="D371" t="str">
        <f>IF(ISERROR(VLOOKUP($C371,'Miljövärden urval för publ'!$B$2:$H$490,MATCH(D$4,'Miljövärden urval för publ'!$B$2:$H$2,0),FALSE)),"",VLOOKUP($C371,'Miljövärden urval för publ'!$B$2:$H$490,MATCH(D$4,'Miljövärden urval för publ'!$B$2:$H$2,0),FALSE))</f>
        <v/>
      </c>
      <c r="E371" t="str">
        <f>IF(ISERROR(VLOOKUP($C371,'Miljövärden urval för publ'!$B$2:$H$490,MATCH(E$4,'Miljövärden urval för publ'!$B$2:$H$2,0),FALSE)),"",VLOOKUP($C371,'Miljövärden urval för publ'!$B$2:$H$490,MATCH(E$4,'Miljövärden urval för publ'!$B$2:$H$2,0),FALSE))</f>
        <v/>
      </c>
      <c r="F371" t="str">
        <f>IF(ISERROR(VLOOKUP($C371,'Miljövärden urval för publ'!$B$2:$H$490,MATCH(F$4,'Miljövärden urval för publ'!$B$2:$H$2,0),FALSE)),"",VLOOKUP($C371,'Miljövärden urval för publ'!$B$2:$H$490,MATCH(F$4,'Miljövärden urval för publ'!$B$2:$H$2,0),FALSE))</f>
        <v/>
      </c>
      <c r="G371" t="str">
        <f>IF(ISERROR(VLOOKUP($C371,'Miljövärden urval för publ'!$B$2:$H$490,MATCH(G$4,'Miljövärden urval för publ'!$B$2:$H$2,0),FALSE)),"",VLOOKUP($C371,'Miljövärden urval för publ'!$B$2:$H$490,MATCH(G$4,'Miljövärden urval för publ'!$B$2:$H$2,0),FALSE))</f>
        <v/>
      </c>
    </row>
    <row r="372" spans="1:7" x14ac:dyDescent="0.25">
      <c r="A372" s="20">
        <v>369</v>
      </c>
      <c r="B372" t="str">
        <f>IF(ISERROR(INDEX('Miljövärden urval för publ'!$A$2:$AA$475,MATCH($A372,'Miljövärden urval för publ'!$R$2:$R$476,0),1)),"",INDEX('Miljövärden urval för publ'!$A$2:$AA$475,MATCH($A372,'Miljövärden urval för publ'!$R$2:$R$476,0),1))</f>
        <v/>
      </c>
      <c r="C372" t="str">
        <f>IF(ISERROR(INDEX('Miljövärden urval för publ'!$A$2:$AA$475,MATCH($A372,'Miljövärden urval för publ'!$R$2:$R$476,0),2)),"",INDEX('Miljövärden urval för publ'!$A$2:$AA$475,MATCH($A372,'Miljövärden urval för publ'!$R$2:$R$476,0),2))</f>
        <v/>
      </c>
      <c r="D372" t="str">
        <f>IF(ISERROR(VLOOKUP($C372,'Miljövärden urval för publ'!$B$2:$H$490,MATCH(D$4,'Miljövärden urval för publ'!$B$2:$H$2,0),FALSE)),"",VLOOKUP($C372,'Miljövärden urval för publ'!$B$2:$H$490,MATCH(D$4,'Miljövärden urval för publ'!$B$2:$H$2,0),FALSE))</f>
        <v/>
      </c>
      <c r="E372" t="str">
        <f>IF(ISERROR(VLOOKUP($C372,'Miljövärden urval för publ'!$B$2:$H$490,MATCH(E$4,'Miljövärden urval för publ'!$B$2:$H$2,0),FALSE)),"",VLOOKUP($C372,'Miljövärden urval för publ'!$B$2:$H$490,MATCH(E$4,'Miljövärden urval för publ'!$B$2:$H$2,0),FALSE))</f>
        <v/>
      </c>
      <c r="F372" t="str">
        <f>IF(ISERROR(VLOOKUP($C372,'Miljövärden urval för publ'!$B$2:$H$490,MATCH(F$4,'Miljövärden urval för publ'!$B$2:$H$2,0),FALSE)),"",VLOOKUP($C372,'Miljövärden urval för publ'!$B$2:$H$490,MATCH(F$4,'Miljövärden urval för publ'!$B$2:$H$2,0),FALSE))</f>
        <v/>
      </c>
      <c r="G372" t="str">
        <f>IF(ISERROR(VLOOKUP($C372,'Miljövärden urval för publ'!$B$2:$H$490,MATCH(G$4,'Miljövärden urval för publ'!$B$2:$H$2,0),FALSE)),"",VLOOKUP($C372,'Miljövärden urval för publ'!$B$2:$H$490,MATCH(G$4,'Miljövärden urval för publ'!$B$2:$H$2,0),FALSE))</f>
        <v/>
      </c>
    </row>
    <row r="373" spans="1:7" x14ac:dyDescent="0.25">
      <c r="A373" s="20">
        <v>370</v>
      </c>
      <c r="B373" t="str">
        <f>IF(ISERROR(INDEX('Miljövärden urval för publ'!$A$2:$AA$475,MATCH($A373,'Miljövärden urval för publ'!$R$2:$R$476,0),1)),"",INDEX('Miljövärden urval för publ'!$A$2:$AA$475,MATCH($A373,'Miljövärden urval för publ'!$R$2:$R$476,0),1))</f>
        <v/>
      </c>
      <c r="C373" t="str">
        <f>IF(ISERROR(INDEX('Miljövärden urval för publ'!$A$2:$AA$475,MATCH($A373,'Miljövärden urval för publ'!$R$2:$R$476,0),2)),"",INDEX('Miljövärden urval för publ'!$A$2:$AA$475,MATCH($A373,'Miljövärden urval för publ'!$R$2:$R$476,0),2))</f>
        <v/>
      </c>
      <c r="D373" t="str">
        <f>IF(ISERROR(VLOOKUP($C373,'Miljövärden urval för publ'!$B$2:$H$490,MATCH(D$4,'Miljövärden urval för publ'!$B$2:$H$2,0),FALSE)),"",VLOOKUP($C373,'Miljövärden urval för publ'!$B$2:$H$490,MATCH(D$4,'Miljövärden urval för publ'!$B$2:$H$2,0),FALSE))</f>
        <v/>
      </c>
      <c r="E373" t="str">
        <f>IF(ISERROR(VLOOKUP($C373,'Miljövärden urval för publ'!$B$2:$H$490,MATCH(E$4,'Miljövärden urval för publ'!$B$2:$H$2,0),FALSE)),"",VLOOKUP($C373,'Miljövärden urval för publ'!$B$2:$H$490,MATCH(E$4,'Miljövärden urval för publ'!$B$2:$H$2,0),FALSE))</f>
        <v/>
      </c>
      <c r="F373" t="str">
        <f>IF(ISERROR(VLOOKUP($C373,'Miljövärden urval för publ'!$B$2:$H$490,MATCH(F$4,'Miljövärden urval för publ'!$B$2:$H$2,0),FALSE)),"",VLOOKUP($C373,'Miljövärden urval för publ'!$B$2:$H$490,MATCH(F$4,'Miljövärden urval för publ'!$B$2:$H$2,0),FALSE))</f>
        <v/>
      </c>
      <c r="G373" t="str">
        <f>IF(ISERROR(VLOOKUP($C373,'Miljövärden urval för publ'!$B$2:$H$490,MATCH(G$4,'Miljövärden urval för publ'!$B$2:$H$2,0),FALSE)),"",VLOOKUP($C373,'Miljövärden urval för publ'!$B$2:$H$490,MATCH(G$4,'Miljövärden urval för publ'!$B$2:$H$2,0),FALSE))</f>
        <v/>
      </c>
    </row>
    <row r="374" spans="1:7" x14ac:dyDescent="0.25">
      <c r="A374" s="20">
        <v>371</v>
      </c>
      <c r="B374" t="str">
        <f>IF(ISERROR(INDEX('Miljövärden urval för publ'!$A$2:$AA$475,MATCH($A374,'Miljövärden urval för publ'!$R$2:$R$476,0),1)),"",INDEX('Miljövärden urval för publ'!$A$2:$AA$475,MATCH($A374,'Miljövärden urval för publ'!$R$2:$R$476,0),1))</f>
        <v/>
      </c>
      <c r="C374" t="str">
        <f>IF(ISERROR(INDEX('Miljövärden urval för publ'!$A$2:$AA$475,MATCH($A374,'Miljövärden urval för publ'!$R$2:$R$476,0),2)),"",INDEX('Miljövärden urval för publ'!$A$2:$AA$475,MATCH($A374,'Miljövärden urval för publ'!$R$2:$R$476,0),2))</f>
        <v/>
      </c>
      <c r="D374" t="str">
        <f>IF(ISERROR(VLOOKUP($C374,'Miljövärden urval för publ'!$B$2:$H$490,MATCH(D$4,'Miljövärden urval för publ'!$B$2:$H$2,0),FALSE)),"",VLOOKUP($C374,'Miljövärden urval för publ'!$B$2:$H$490,MATCH(D$4,'Miljövärden urval för publ'!$B$2:$H$2,0),FALSE))</f>
        <v/>
      </c>
      <c r="E374" t="str">
        <f>IF(ISERROR(VLOOKUP($C374,'Miljövärden urval för publ'!$B$2:$H$490,MATCH(E$4,'Miljövärden urval för publ'!$B$2:$H$2,0),FALSE)),"",VLOOKUP($C374,'Miljövärden urval för publ'!$B$2:$H$490,MATCH(E$4,'Miljövärden urval för publ'!$B$2:$H$2,0),FALSE))</f>
        <v/>
      </c>
      <c r="F374" t="str">
        <f>IF(ISERROR(VLOOKUP($C374,'Miljövärden urval för publ'!$B$2:$H$490,MATCH(F$4,'Miljövärden urval för publ'!$B$2:$H$2,0),FALSE)),"",VLOOKUP($C374,'Miljövärden urval för publ'!$B$2:$H$490,MATCH(F$4,'Miljövärden urval för publ'!$B$2:$H$2,0),FALSE))</f>
        <v/>
      </c>
      <c r="G374" t="str">
        <f>IF(ISERROR(VLOOKUP($C374,'Miljövärden urval för publ'!$B$2:$H$490,MATCH(G$4,'Miljövärden urval för publ'!$B$2:$H$2,0),FALSE)),"",VLOOKUP($C374,'Miljövärden urval för publ'!$B$2:$H$490,MATCH(G$4,'Miljövärden urval för publ'!$B$2:$H$2,0),FALSE))</f>
        <v/>
      </c>
    </row>
    <row r="375" spans="1:7" x14ac:dyDescent="0.25">
      <c r="A375" s="20">
        <v>372</v>
      </c>
      <c r="B375" t="str">
        <f>IF(ISERROR(INDEX('Miljövärden urval för publ'!$A$2:$AA$475,MATCH($A375,'Miljövärden urval för publ'!$R$2:$R$476,0),1)),"",INDEX('Miljövärden urval för publ'!$A$2:$AA$475,MATCH($A375,'Miljövärden urval för publ'!$R$2:$R$476,0),1))</f>
        <v/>
      </c>
      <c r="C375" t="str">
        <f>IF(ISERROR(INDEX('Miljövärden urval för publ'!$A$2:$AA$475,MATCH($A375,'Miljövärden urval för publ'!$R$2:$R$476,0),2)),"",INDEX('Miljövärden urval för publ'!$A$2:$AA$475,MATCH($A375,'Miljövärden urval för publ'!$R$2:$R$476,0),2))</f>
        <v/>
      </c>
      <c r="D375" t="str">
        <f>IF(ISERROR(VLOOKUP($C375,'Miljövärden urval för publ'!$B$2:$H$490,MATCH(D$4,'Miljövärden urval för publ'!$B$2:$H$2,0),FALSE)),"",VLOOKUP($C375,'Miljövärden urval för publ'!$B$2:$H$490,MATCH(D$4,'Miljövärden urval för publ'!$B$2:$H$2,0),FALSE))</f>
        <v/>
      </c>
      <c r="E375" t="str">
        <f>IF(ISERROR(VLOOKUP($C375,'Miljövärden urval för publ'!$B$2:$H$490,MATCH(E$4,'Miljövärden urval för publ'!$B$2:$H$2,0),FALSE)),"",VLOOKUP($C375,'Miljövärden urval för publ'!$B$2:$H$490,MATCH(E$4,'Miljövärden urval för publ'!$B$2:$H$2,0),FALSE))</f>
        <v/>
      </c>
      <c r="F375" t="str">
        <f>IF(ISERROR(VLOOKUP($C375,'Miljövärden urval för publ'!$B$2:$H$490,MATCH(F$4,'Miljövärden urval för publ'!$B$2:$H$2,0),FALSE)),"",VLOOKUP($C375,'Miljövärden urval för publ'!$B$2:$H$490,MATCH(F$4,'Miljövärden urval för publ'!$B$2:$H$2,0),FALSE))</f>
        <v/>
      </c>
      <c r="G375" t="str">
        <f>IF(ISERROR(VLOOKUP($C375,'Miljövärden urval för publ'!$B$2:$H$490,MATCH(G$4,'Miljövärden urval för publ'!$B$2:$H$2,0),FALSE)),"",VLOOKUP($C375,'Miljövärden urval för publ'!$B$2:$H$490,MATCH(G$4,'Miljövärden urval för publ'!$B$2:$H$2,0),FALSE))</f>
        <v/>
      </c>
    </row>
    <row r="376" spans="1:7" x14ac:dyDescent="0.25">
      <c r="A376" s="20">
        <v>373</v>
      </c>
      <c r="B376" t="str">
        <f>IF(ISERROR(INDEX('Miljövärden urval för publ'!$A$2:$AA$475,MATCH($A376,'Miljövärden urval för publ'!$R$2:$R$476,0),1)),"",INDEX('Miljövärden urval för publ'!$A$2:$AA$475,MATCH($A376,'Miljövärden urval för publ'!$R$2:$R$476,0),1))</f>
        <v/>
      </c>
      <c r="C376" t="str">
        <f>IF(ISERROR(INDEX('Miljövärden urval för publ'!$A$2:$AA$475,MATCH($A376,'Miljövärden urval för publ'!$R$2:$R$476,0),2)),"",INDEX('Miljövärden urval för publ'!$A$2:$AA$475,MATCH($A376,'Miljövärden urval för publ'!$R$2:$R$476,0),2))</f>
        <v/>
      </c>
      <c r="D376" t="str">
        <f>IF(ISERROR(VLOOKUP($C376,'Miljövärden urval för publ'!$B$2:$H$490,MATCH(D$4,'Miljövärden urval för publ'!$B$2:$H$2,0),FALSE)),"",VLOOKUP($C376,'Miljövärden urval för publ'!$B$2:$H$490,MATCH(D$4,'Miljövärden urval för publ'!$B$2:$H$2,0),FALSE))</f>
        <v/>
      </c>
      <c r="E376" t="str">
        <f>IF(ISERROR(VLOOKUP($C376,'Miljövärden urval för publ'!$B$2:$H$490,MATCH(E$4,'Miljövärden urval för publ'!$B$2:$H$2,0),FALSE)),"",VLOOKUP($C376,'Miljövärden urval för publ'!$B$2:$H$490,MATCH(E$4,'Miljövärden urval för publ'!$B$2:$H$2,0),FALSE))</f>
        <v/>
      </c>
      <c r="F376" t="str">
        <f>IF(ISERROR(VLOOKUP($C376,'Miljövärden urval för publ'!$B$2:$H$490,MATCH(F$4,'Miljövärden urval för publ'!$B$2:$H$2,0),FALSE)),"",VLOOKUP($C376,'Miljövärden urval för publ'!$B$2:$H$490,MATCH(F$4,'Miljövärden urval för publ'!$B$2:$H$2,0),FALSE))</f>
        <v/>
      </c>
      <c r="G376" t="str">
        <f>IF(ISERROR(VLOOKUP($C376,'Miljövärden urval för publ'!$B$2:$H$490,MATCH(G$4,'Miljövärden urval för publ'!$B$2:$H$2,0),FALSE)),"",VLOOKUP($C376,'Miljövärden urval för publ'!$B$2:$H$490,MATCH(G$4,'Miljövärden urval för publ'!$B$2:$H$2,0),FALSE))</f>
        <v/>
      </c>
    </row>
    <row r="377" spans="1:7" x14ac:dyDescent="0.25">
      <c r="A377" s="20">
        <v>374</v>
      </c>
      <c r="B377" t="str">
        <f>IF(ISERROR(INDEX('Miljövärden urval för publ'!$A$2:$AA$475,MATCH($A377,'Miljövärden urval för publ'!$R$2:$R$476,0),1)),"",INDEX('Miljövärden urval för publ'!$A$2:$AA$475,MATCH($A377,'Miljövärden urval för publ'!$R$2:$R$476,0),1))</f>
        <v/>
      </c>
      <c r="C377" t="str">
        <f>IF(ISERROR(INDEX('Miljövärden urval för publ'!$A$2:$AA$475,MATCH($A377,'Miljövärden urval för publ'!$R$2:$R$476,0),2)),"",INDEX('Miljövärden urval för publ'!$A$2:$AA$475,MATCH($A377,'Miljövärden urval för publ'!$R$2:$R$476,0),2))</f>
        <v/>
      </c>
      <c r="D377" t="str">
        <f>IF(ISERROR(VLOOKUP($C377,'Miljövärden urval för publ'!$B$2:$H$490,MATCH(D$4,'Miljövärden urval för publ'!$B$2:$H$2,0),FALSE)),"",VLOOKUP($C377,'Miljövärden urval för publ'!$B$2:$H$490,MATCH(D$4,'Miljövärden urval för publ'!$B$2:$H$2,0),FALSE))</f>
        <v/>
      </c>
      <c r="E377" t="str">
        <f>IF(ISERROR(VLOOKUP($C377,'Miljövärden urval för publ'!$B$2:$H$490,MATCH(E$4,'Miljövärden urval för publ'!$B$2:$H$2,0),FALSE)),"",VLOOKUP($C377,'Miljövärden urval för publ'!$B$2:$H$490,MATCH(E$4,'Miljövärden urval för publ'!$B$2:$H$2,0),FALSE))</f>
        <v/>
      </c>
      <c r="F377" t="str">
        <f>IF(ISERROR(VLOOKUP($C377,'Miljövärden urval för publ'!$B$2:$H$490,MATCH(F$4,'Miljövärden urval för publ'!$B$2:$H$2,0),FALSE)),"",VLOOKUP($C377,'Miljövärden urval för publ'!$B$2:$H$490,MATCH(F$4,'Miljövärden urval för publ'!$B$2:$H$2,0),FALSE))</f>
        <v/>
      </c>
      <c r="G377" t="str">
        <f>IF(ISERROR(VLOOKUP($C377,'Miljövärden urval för publ'!$B$2:$H$490,MATCH(G$4,'Miljövärden urval för publ'!$B$2:$H$2,0),FALSE)),"",VLOOKUP($C377,'Miljövärden urval för publ'!$B$2:$H$490,MATCH(G$4,'Miljövärden urval för publ'!$B$2:$H$2,0),FALSE))</f>
        <v/>
      </c>
    </row>
    <row r="378" spans="1:7" x14ac:dyDescent="0.25">
      <c r="A378" s="20">
        <v>375</v>
      </c>
      <c r="B378" t="str">
        <f>IF(ISERROR(INDEX('Miljövärden urval för publ'!$A$2:$AA$475,MATCH($A378,'Miljövärden urval för publ'!$R$2:$R$476,0),1)),"",INDEX('Miljövärden urval för publ'!$A$2:$AA$475,MATCH($A378,'Miljövärden urval för publ'!$R$2:$R$476,0),1))</f>
        <v/>
      </c>
      <c r="C378" t="str">
        <f>IF(ISERROR(INDEX('Miljövärden urval för publ'!$A$2:$AA$475,MATCH($A378,'Miljövärden urval för publ'!$R$2:$R$476,0),2)),"",INDEX('Miljövärden urval för publ'!$A$2:$AA$475,MATCH($A378,'Miljövärden urval för publ'!$R$2:$R$476,0),2))</f>
        <v/>
      </c>
      <c r="D378" t="str">
        <f>IF(ISERROR(VLOOKUP($C378,'Miljövärden urval för publ'!$B$2:$H$490,MATCH(D$4,'Miljövärden urval för publ'!$B$2:$H$2,0),FALSE)),"",VLOOKUP($C378,'Miljövärden urval för publ'!$B$2:$H$490,MATCH(D$4,'Miljövärden urval för publ'!$B$2:$H$2,0),FALSE))</f>
        <v/>
      </c>
      <c r="E378" t="str">
        <f>IF(ISERROR(VLOOKUP($C378,'Miljövärden urval för publ'!$B$2:$H$490,MATCH(E$4,'Miljövärden urval för publ'!$B$2:$H$2,0),FALSE)),"",VLOOKUP($C378,'Miljövärden urval för publ'!$B$2:$H$490,MATCH(E$4,'Miljövärden urval för publ'!$B$2:$H$2,0),FALSE))</f>
        <v/>
      </c>
      <c r="F378" t="str">
        <f>IF(ISERROR(VLOOKUP($C378,'Miljövärden urval för publ'!$B$2:$H$490,MATCH(F$4,'Miljövärden urval för publ'!$B$2:$H$2,0),FALSE)),"",VLOOKUP($C378,'Miljövärden urval för publ'!$B$2:$H$490,MATCH(F$4,'Miljövärden urval för publ'!$B$2:$H$2,0),FALSE))</f>
        <v/>
      </c>
      <c r="G378" t="str">
        <f>IF(ISERROR(VLOOKUP($C378,'Miljövärden urval för publ'!$B$2:$H$490,MATCH(G$4,'Miljövärden urval för publ'!$B$2:$H$2,0),FALSE)),"",VLOOKUP($C378,'Miljövärden urval för publ'!$B$2:$H$490,MATCH(G$4,'Miljövärden urval för publ'!$B$2:$H$2,0),FALSE))</f>
        <v/>
      </c>
    </row>
    <row r="379" spans="1:7" x14ac:dyDescent="0.25">
      <c r="A379" s="20">
        <v>376</v>
      </c>
      <c r="B379" t="str">
        <f>IF(ISERROR(INDEX('Miljövärden urval för publ'!$A$2:$AA$475,MATCH($A379,'Miljövärden urval för publ'!$R$2:$R$476,0),1)),"",INDEX('Miljövärden urval för publ'!$A$2:$AA$475,MATCH($A379,'Miljövärden urval för publ'!$R$2:$R$476,0),1))</f>
        <v/>
      </c>
      <c r="C379" t="str">
        <f>IF(ISERROR(INDEX('Miljövärden urval för publ'!$A$2:$AA$475,MATCH($A379,'Miljövärden urval för publ'!$R$2:$R$476,0),2)),"",INDEX('Miljövärden urval för publ'!$A$2:$AA$475,MATCH($A379,'Miljövärden urval för publ'!$R$2:$R$476,0),2))</f>
        <v/>
      </c>
      <c r="D379" t="str">
        <f>IF(ISERROR(VLOOKUP($C379,'Miljövärden urval för publ'!$B$2:$H$490,MATCH(D$4,'Miljövärden urval för publ'!$B$2:$H$2,0),FALSE)),"",VLOOKUP($C379,'Miljövärden urval för publ'!$B$2:$H$490,MATCH(D$4,'Miljövärden urval för publ'!$B$2:$H$2,0),FALSE))</f>
        <v/>
      </c>
      <c r="E379" t="str">
        <f>IF(ISERROR(VLOOKUP($C379,'Miljövärden urval för publ'!$B$2:$H$490,MATCH(E$4,'Miljövärden urval för publ'!$B$2:$H$2,0),FALSE)),"",VLOOKUP($C379,'Miljövärden urval för publ'!$B$2:$H$490,MATCH(E$4,'Miljövärden urval för publ'!$B$2:$H$2,0),FALSE))</f>
        <v/>
      </c>
      <c r="F379" t="str">
        <f>IF(ISERROR(VLOOKUP($C379,'Miljövärden urval för publ'!$B$2:$H$490,MATCH(F$4,'Miljövärden urval för publ'!$B$2:$H$2,0),FALSE)),"",VLOOKUP($C379,'Miljövärden urval för publ'!$B$2:$H$490,MATCH(F$4,'Miljövärden urval för publ'!$B$2:$H$2,0),FALSE))</f>
        <v/>
      </c>
      <c r="G379" t="str">
        <f>IF(ISERROR(VLOOKUP($C379,'Miljövärden urval för publ'!$B$2:$H$490,MATCH(G$4,'Miljövärden urval för publ'!$B$2:$H$2,0),FALSE)),"",VLOOKUP($C379,'Miljövärden urval för publ'!$B$2:$H$490,MATCH(G$4,'Miljövärden urval för publ'!$B$2:$H$2,0),FALSE))</f>
        <v/>
      </c>
    </row>
    <row r="380" spans="1:7" x14ac:dyDescent="0.25">
      <c r="A380" s="20">
        <v>377</v>
      </c>
      <c r="B380" t="str">
        <f>IF(ISERROR(INDEX('Miljövärden urval för publ'!$A$2:$AA$475,MATCH($A380,'Miljövärden urval för publ'!$R$2:$R$476,0),1)),"",INDEX('Miljövärden urval för publ'!$A$2:$AA$475,MATCH($A380,'Miljövärden urval för publ'!$R$2:$R$476,0),1))</f>
        <v/>
      </c>
      <c r="C380" t="str">
        <f>IF(ISERROR(INDEX('Miljövärden urval för publ'!$A$2:$AA$475,MATCH($A380,'Miljövärden urval för publ'!$R$2:$R$476,0),2)),"",INDEX('Miljövärden urval för publ'!$A$2:$AA$475,MATCH($A380,'Miljövärden urval för publ'!$R$2:$R$476,0),2))</f>
        <v/>
      </c>
      <c r="D380" t="str">
        <f>IF(ISERROR(VLOOKUP($C380,'Miljövärden urval för publ'!$B$2:$H$490,MATCH(D$4,'Miljövärden urval för publ'!$B$2:$H$2,0),FALSE)),"",VLOOKUP($C380,'Miljövärden urval för publ'!$B$2:$H$490,MATCH(D$4,'Miljövärden urval för publ'!$B$2:$H$2,0),FALSE))</f>
        <v/>
      </c>
      <c r="E380" t="str">
        <f>IF(ISERROR(VLOOKUP($C380,'Miljövärden urval för publ'!$B$2:$H$490,MATCH(E$4,'Miljövärden urval för publ'!$B$2:$H$2,0),FALSE)),"",VLOOKUP($C380,'Miljövärden urval för publ'!$B$2:$H$490,MATCH(E$4,'Miljövärden urval för publ'!$B$2:$H$2,0),FALSE))</f>
        <v/>
      </c>
      <c r="F380" t="str">
        <f>IF(ISERROR(VLOOKUP($C380,'Miljövärden urval för publ'!$B$2:$H$490,MATCH(F$4,'Miljövärden urval för publ'!$B$2:$H$2,0),FALSE)),"",VLOOKUP($C380,'Miljövärden urval för publ'!$B$2:$H$490,MATCH(F$4,'Miljövärden urval för publ'!$B$2:$H$2,0),FALSE))</f>
        <v/>
      </c>
      <c r="G380" t="str">
        <f>IF(ISERROR(VLOOKUP($C380,'Miljövärden urval för publ'!$B$2:$H$490,MATCH(G$4,'Miljövärden urval för publ'!$B$2:$H$2,0),FALSE)),"",VLOOKUP($C380,'Miljövärden urval för publ'!$B$2:$H$490,MATCH(G$4,'Miljövärden urval för publ'!$B$2:$H$2,0),FALSE))</f>
        <v/>
      </c>
    </row>
    <row r="381" spans="1:7" x14ac:dyDescent="0.25">
      <c r="A381" s="20">
        <v>378</v>
      </c>
      <c r="B381" t="str">
        <f>IF(ISERROR(INDEX('Miljövärden urval för publ'!$A$2:$AA$475,MATCH($A381,'Miljövärden urval för publ'!$R$2:$R$476,0),1)),"",INDEX('Miljövärden urval för publ'!$A$2:$AA$475,MATCH($A381,'Miljövärden urval för publ'!$R$2:$R$476,0),1))</f>
        <v/>
      </c>
      <c r="C381" t="str">
        <f>IF(ISERROR(INDEX('Miljövärden urval för publ'!$A$2:$AA$475,MATCH($A381,'Miljövärden urval för publ'!$R$2:$R$476,0),2)),"",INDEX('Miljövärden urval för publ'!$A$2:$AA$475,MATCH($A381,'Miljövärden urval för publ'!$R$2:$R$476,0),2))</f>
        <v/>
      </c>
      <c r="D381" t="str">
        <f>IF(ISERROR(VLOOKUP($C381,'Miljövärden urval för publ'!$B$2:$H$490,MATCH(D$4,'Miljövärden urval för publ'!$B$2:$H$2,0),FALSE)),"",VLOOKUP($C381,'Miljövärden urval för publ'!$B$2:$H$490,MATCH(D$4,'Miljövärden urval för publ'!$B$2:$H$2,0),FALSE))</f>
        <v/>
      </c>
      <c r="E381" t="str">
        <f>IF(ISERROR(VLOOKUP($C381,'Miljövärden urval för publ'!$B$2:$H$490,MATCH(E$4,'Miljövärden urval för publ'!$B$2:$H$2,0),FALSE)),"",VLOOKUP($C381,'Miljövärden urval för publ'!$B$2:$H$490,MATCH(E$4,'Miljövärden urval för publ'!$B$2:$H$2,0),FALSE))</f>
        <v/>
      </c>
      <c r="F381" t="str">
        <f>IF(ISERROR(VLOOKUP($C381,'Miljövärden urval för publ'!$B$2:$H$490,MATCH(F$4,'Miljövärden urval för publ'!$B$2:$H$2,0),FALSE)),"",VLOOKUP($C381,'Miljövärden urval för publ'!$B$2:$H$490,MATCH(F$4,'Miljövärden urval för publ'!$B$2:$H$2,0),FALSE))</f>
        <v/>
      </c>
      <c r="G381" t="str">
        <f>IF(ISERROR(VLOOKUP($C381,'Miljövärden urval för publ'!$B$2:$H$490,MATCH(G$4,'Miljövärden urval för publ'!$B$2:$H$2,0),FALSE)),"",VLOOKUP($C381,'Miljövärden urval för publ'!$B$2:$H$490,MATCH(G$4,'Miljövärden urval för publ'!$B$2:$H$2,0),FALSE))</f>
        <v/>
      </c>
    </row>
    <row r="382" spans="1:7" x14ac:dyDescent="0.25">
      <c r="A382" s="20">
        <v>379</v>
      </c>
      <c r="B382" t="str">
        <f>IF(ISERROR(INDEX('Miljövärden urval för publ'!$A$2:$AA$475,MATCH($A382,'Miljövärden urval för publ'!$R$2:$R$476,0),1)),"",INDEX('Miljövärden urval för publ'!$A$2:$AA$475,MATCH($A382,'Miljövärden urval för publ'!$R$2:$R$476,0),1))</f>
        <v/>
      </c>
      <c r="C382" t="str">
        <f>IF(ISERROR(INDEX('Miljövärden urval för publ'!$A$2:$AA$475,MATCH($A382,'Miljövärden urval för publ'!$R$2:$R$476,0),2)),"",INDEX('Miljövärden urval för publ'!$A$2:$AA$475,MATCH($A382,'Miljövärden urval för publ'!$R$2:$R$476,0),2))</f>
        <v/>
      </c>
      <c r="D382" t="str">
        <f>IF(ISERROR(VLOOKUP($C382,'Miljövärden urval för publ'!$B$2:$H$490,MATCH(D$4,'Miljövärden urval för publ'!$B$2:$H$2,0),FALSE)),"",VLOOKUP($C382,'Miljövärden urval för publ'!$B$2:$H$490,MATCH(D$4,'Miljövärden urval för publ'!$B$2:$H$2,0),FALSE))</f>
        <v/>
      </c>
      <c r="E382" t="str">
        <f>IF(ISERROR(VLOOKUP($C382,'Miljövärden urval för publ'!$B$2:$H$490,MATCH(E$4,'Miljövärden urval för publ'!$B$2:$H$2,0),FALSE)),"",VLOOKUP($C382,'Miljövärden urval för publ'!$B$2:$H$490,MATCH(E$4,'Miljövärden urval för publ'!$B$2:$H$2,0),FALSE))</f>
        <v/>
      </c>
      <c r="F382" t="str">
        <f>IF(ISERROR(VLOOKUP($C382,'Miljövärden urval för publ'!$B$2:$H$490,MATCH(F$4,'Miljövärden urval för publ'!$B$2:$H$2,0),FALSE)),"",VLOOKUP($C382,'Miljövärden urval för publ'!$B$2:$H$490,MATCH(F$4,'Miljövärden urval för publ'!$B$2:$H$2,0),FALSE))</f>
        <v/>
      </c>
      <c r="G382" t="str">
        <f>IF(ISERROR(VLOOKUP($C382,'Miljövärden urval för publ'!$B$2:$H$490,MATCH(G$4,'Miljövärden urval för publ'!$B$2:$H$2,0),FALSE)),"",VLOOKUP($C382,'Miljövärden urval för publ'!$B$2:$H$490,MATCH(G$4,'Miljövärden urval för publ'!$B$2:$H$2,0),FALSE))</f>
        <v/>
      </c>
    </row>
    <row r="383" spans="1:7" x14ac:dyDescent="0.25">
      <c r="A383" s="20">
        <v>380</v>
      </c>
      <c r="B383" t="str">
        <f>IF(ISERROR(INDEX('Miljövärden urval för publ'!$A$2:$AA$475,MATCH($A383,'Miljövärden urval för publ'!$R$2:$R$476,0),1)),"",INDEX('Miljövärden urval för publ'!$A$2:$AA$475,MATCH($A383,'Miljövärden urval för publ'!$R$2:$R$476,0),1))</f>
        <v/>
      </c>
      <c r="C383" t="str">
        <f>IF(ISERROR(INDEX('Miljövärden urval för publ'!$A$2:$AA$475,MATCH($A383,'Miljövärden urval för publ'!$R$2:$R$476,0),2)),"",INDEX('Miljövärden urval för publ'!$A$2:$AA$475,MATCH($A383,'Miljövärden urval för publ'!$R$2:$R$476,0),2))</f>
        <v/>
      </c>
      <c r="D383" t="str">
        <f>IF(ISERROR(VLOOKUP($C383,'Miljövärden urval för publ'!$B$2:$H$490,MATCH(D$4,'Miljövärden urval för publ'!$B$2:$H$2,0),FALSE)),"",VLOOKUP($C383,'Miljövärden urval för publ'!$B$2:$H$490,MATCH(D$4,'Miljövärden urval för publ'!$B$2:$H$2,0),FALSE))</f>
        <v/>
      </c>
      <c r="E383" t="str">
        <f>IF(ISERROR(VLOOKUP($C383,'Miljövärden urval för publ'!$B$2:$H$490,MATCH(E$4,'Miljövärden urval för publ'!$B$2:$H$2,0),FALSE)),"",VLOOKUP($C383,'Miljövärden urval för publ'!$B$2:$H$490,MATCH(E$4,'Miljövärden urval för publ'!$B$2:$H$2,0),FALSE))</f>
        <v/>
      </c>
      <c r="F383" t="str">
        <f>IF(ISERROR(VLOOKUP($C383,'Miljövärden urval för publ'!$B$2:$H$490,MATCH(F$4,'Miljövärden urval för publ'!$B$2:$H$2,0),FALSE)),"",VLOOKUP($C383,'Miljövärden urval för publ'!$B$2:$H$490,MATCH(F$4,'Miljövärden urval för publ'!$B$2:$H$2,0),FALSE))</f>
        <v/>
      </c>
      <c r="G383" t="str">
        <f>IF(ISERROR(VLOOKUP($C383,'Miljövärden urval för publ'!$B$2:$H$490,MATCH(G$4,'Miljövärden urval för publ'!$B$2:$H$2,0),FALSE)),"",VLOOKUP($C383,'Miljövärden urval för publ'!$B$2:$H$490,MATCH(G$4,'Miljövärden urval för publ'!$B$2:$H$2,0),FALSE))</f>
        <v/>
      </c>
    </row>
    <row r="384" spans="1:7" x14ac:dyDescent="0.25">
      <c r="A384" s="20">
        <v>381</v>
      </c>
      <c r="B384" t="str">
        <f>IF(ISERROR(INDEX('Miljövärden urval för publ'!$A$2:$AA$475,MATCH($A384,'Miljövärden urval för publ'!$R$2:$R$476,0),1)),"",INDEX('Miljövärden urval för publ'!$A$2:$AA$475,MATCH($A384,'Miljövärden urval för publ'!$R$2:$R$476,0),1))</f>
        <v/>
      </c>
      <c r="C384" t="str">
        <f>IF(ISERROR(INDEX('Miljövärden urval för publ'!$A$2:$AA$475,MATCH($A384,'Miljövärden urval för publ'!$R$2:$R$476,0),2)),"",INDEX('Miljövärden urval för publ'!$A$2:$AA$475,MATCH($A384,'Miljövärden urval för publ'!$R$2:$R$476,0),2))</f>
        <v/>
      </c>
      <c r="D384" t="str">
        <f>IF(ISERROR(VLOOKUP($C384,'Miljövärden urval för publ'!$B$2:$H$490,MATCH(D$4,'Miljövärden urval för publ'!$B$2:$H$2,0),FALSE)),"",VLOOKUP($C384,'Miljövärden urval för publ'!$B$2:$H$490,MATCH(D$4,'Miljövärden urval för publ'!$B$2:$H$2,0),FALSE))</f>
        <v/>
      </c>
      <c r="E384" t="str">
        <f>IF(ISERROR(VLOOKUP($C384,'Miljövärden urval för publ'!$B$2:$H$490,MATCH(E$4,'Miljövärden urval för publ'!$B$2:$H$2,0),FALSE)),"",VLOOKUP($C384,'Miljövärden urval för publ'!$B$2:$H$490,MATCH(E$4,'Miljövärden urval för publ'!$B$2:$H$2,0),FALSE))</f>
        <v/>
      </c>
      <c r="F384" t="str">
        <f>IF(ISERROR(VLOOKUP($C384,'Miljövärden urval för publ'!$B$2:$H$490,MATCH(F$4,'Miljövärden urval för publ'!$B$2:$H$2,0),FALSE)),"",VLOOKUP($C384,'Miljövärden urval för publ'!$B$2:$H$490,MATCH(F$4,'Miljövärden urval för publ'!$B$2:$H$2,0),FALSE))</f>
        <v/>
      </c>
      <c r="G384" t="str">
        <f>IF(ISERROR(VLOOKUP($C384,'Miljövärden urval för publ'!$B$2:$H$490,MATCH(G$4,'Miljövärden urval för publ'!$B$2:$H$2,0),FALSE)),"",VLOOKUP($C384,'Miljövärden urval för publ'!$B$2:$H$490,MATCH(G$4,'Miljövärden urval för publ'!$B$2:$H$2,0),FALSE))</f>
        <v/>
      </c>
    </row>
    <row r="385" spans="1:7" x14ac:dyDescent="0.25">
      <c r="A385" s="20">
        <v>382</v>
      </c>
      <c r="B385" t="str">
        <f>IF(ISERROR(INDEX('Miljövärden urval för publ'!$A$2:$AA$475,MATCH($A385,'Miljövärden urval för publ'!$R$2:$R$476,0),1)),"",INDEX('Miljövärden urval för publ'!$A$2:$AA$475,MATCH($A385,'Miljövärden urval för publ'!$R$2:$R$476,0),1))</f>
        <v/>
      </c>
      <c r="C385" t="str">
        <f>IF(ISERROR(INDEX('Miljövärden urval för publ'!$A$2:$AA$475,MATCH($A385,'Miljövärden urval för publ'!$R$2:$R$476,0),2)),"",INDEX('Miljövärden urval för publ'!$A$2:$AA$475,MATCH($A385,'Miljövärden urval för publ'!$R$2:$R$476,0),2))</f>
        <v/>
      </c>
      <c r="D385" t="str">
        <f>IF(ISERROR(VLOOKUP($C385,'Miljövärden urval för publ'!$B$2:$H$490,MATCH(D$4,'Miljövärden urval för publ'!$B$2:$H$2,0),FALSE)),"",VLOOKUP($C385,'Miljövärden urval för publ'!$B$2:$H$490,MATCH(D$4,'Miljövärden urval för publ'!$B$2:$H$2,0),FALSE))</f>
        <v/>
      </c>
      <c r="E385" t="str">
        <f>IF(ISERROR(VLOOKUP($C385,'Miljövärden urval för publ'!$B$2:$H$490,MATCH(E$4,'Miljövärden urval för publ'!$B$2:$H$2,0),FALSE)),"",VLOOKUP($C385,'Miljövärden urval för publ'!$B$2:$H$490,MATCH(E$4,'Miljövärden urval för publ'!$B$2:$H$2,0),FALSE))</f>
        <v/>
      </c>
      <c r="F385" t="str">
        <f>IF(ISERROR(VLOOKUP($C385,'Miljövärden urval för publ'!$B$2:$H$490,MATCH(F$4,'Miljövärden urval för publ'!$B$2:$H$2,0),FALSE)),"",VLOOKUP($C385,'Miljövärden urval för publ'!$B$2:$H$490,MATCH(F$4,'Miljövärden urval för publ'!$B$2:$H$2,0),FALSE))</f>
        <v/>
      </c>
      <c r="G385" t="str">
        <f>IF(ISERROR(VLOOKUP($C385,'Miljövärden urval för publ'!$B$2:$H$490,MATCH(G$4,'Miljövärden urval för publ'!$B$2:$H$2,0),FALSE)),"",VLOOKUP($C385,'Miljövärden urval för publ'!$B$2:$H$490,MATCH(G$4,'Miljövärden urval för publ'!$B$2:$H$2,0),FALSE))</f>
        <v/>
      </c>
    </row>
    <row r="386" spans="1:7" x14ac:dyDescent="0.25">
      <c r="A386" s="20">
        <v>383</v>
      </c>
      <c r="B386" t="str">
        <f>IF(ISERROR(INDEX('Miljövärden urval för publ'!$A$2:$AA$475,MATCH($A386,'Miljövärden urval för publ'!$R$2:$R$476,0),1)),"",INDEX('Miljövärden urval för publ'!$A$2:$AA$475,MATCH($A386,'Miljövärden urval för publ'!$R$2:$R$476,0),1))</f>
        <v/>
      </c>
      <c r="C386" t="str">
        <f>IF(ISERROR(INDEX('Miljövärden urval för publ'!$A$2:$AA$475,MATCH($A386,'Miljövärden urval för publ'!$R$2:$R$476,0),2)),"",INDEX('Miljövärden urval för publ'!$A$2:$AA$475,MATCH($A386,'Miljövärden urval för publ'!$R$2:$R$476,0),2))</f>
        <v/>
      </c>
      <c r="D386" t="str">
        <f>IF(ISERROR(VLOOKUP($C386,'Miljövärden urval för publ'!$B$2:$H$490,MATCH(D$4,'Miljövärden urval för publ'!$B$2:$H$2,0),FALSE)),"",VLOOKUP($C386,'Miljövärden urval för publ'!$B$2:$H$490,MATCH(D$4,'Miljövärden urval för publ'!$B$2:$H$2,0),FALSE))</f>
        <v/>
      </c>
      <c r="E386" t="str">
        <f>IF(ISERROR(VLOOKUP($C386,'Miljövärden urval för publ'!$B$2:$H$490,MATCH(E$4,'Miljövärden urval för publ'!$B$2:$H$2,0),FALSE)),"",VLOOKUP($C386,'Miljövärden urval för publ'!$B$2:$H$490,MATCH(E$4,'Miljövärden urval för publ'!$B$2:$H$2,0),FALSE))</f>
        <v/>
      </c>
      <c r="F386" t="str">
        <f>IF(ISERROR(VLOOKUP($C386,'Miljövärden urval för publ'!$B$2:$H$490,MATCH(F$4,'Miljövärden urval för publ'!$B$2:$H$2,0),FALSE)),"",VLOOKUP($C386,'Miljövärden urval för publ'!$B$2:$H$490,MATCH(F$4,'Miljövärden urval för publ'!$B$2:$H$2,0),FALSE))</f>
        <v/>
      </c>
      <c r="G386" t="str">
        <f>IF(ISERROR(VLOOKUP($C386,'Miljövärden urval för publ'!$B$2:$H$490,MATCH(G$4,'Miljövärden urval för publ'!$B$2:$H$2,0),FALSE)),"",VLOOKUP($C386,'Miljövärden urval för publ'!$B$2:$H$490,MATCH(G$4,'Miljövärden urval för publ'!$B$2:$H$2,0),FALSE))</f>
        <v/>
      </c>
    </row>
    <row r="387" spans="1:7" x14ac:dyDescent="0.25">
      <c r="A387" s="20">
        <v>384</v>
      </c>
      <c r="B387" t="str">
        <f>IF(ISERROR(INDEX('Miljövärden urval för publ'!$A$2:$AA$475,MATCH($A387,'Miljövärden urval för publ'!$R$2:$R$476,0),1)),"",INDEX('Miljövärden urval för publ'!$A$2:$AA$475,MATCH($A387,'Miljövärden urval för publ'!$R$2:$R$476,0),1))</f>
        <v/>
      </c>
      <c r="C387" t="str">
        <f>IF(ISERROR(INDEX('Miljövärden urval för publ'!$A$2:$AA$475,MATCH($A387,'Miljövärden urval för publ'!$R$2:$R$476,0),2)),"",INDEX('Miljövärden urval för publ'!$A$2:$AA$475,MATCH($A387,'Miljövärden urval för publ'!$R$2:$R$476,0),2))</f>
        <v/>
      </c>
      <c r="D387" t="str">
        <f>IF(ISERROR(VLOOKUP($C387,'Miljövärden urval för publ'!$B$2:$H$490,MATCH(D$4,'Miljövärden urval för publ'!$B$2:$H$2,0),FALSE)),"",VLOOKUP($C387,'Miljövärden urval för publ'!$B$2:$H$490,MATCH(D$4,'Miljövärden urval för publ'!$B$2:$H$2,0),FALSE))</f>
        <v/>
      </c>
      <c r="E387" t="str">
        <f>IF(ISERROR(VLOOKUP($C387,'Miljövärden urval för publ'!$B$2:$H$490,MATCH(E$4,'Miljövärden urval för publ'!$B$2:$H$2,0),FALSE)),"",VLOOKUP($C387,'Miljövärden urval för publ'!$B$2:$H$490,MATCH(E$4,'Miljövärden urval för publ'!$B$2:$H$2,0),FALSE))</f>
        <v/>
      </c>
      <c r="F387" t="str">
        <f>IF(ISERROR(VLOOKUP($C387,'Miljövärden urval för publ'!$B$2:$H$490,MATCH(F$4,'Miljövärden urval för publ'!$B$2:$H$2,0),FALSE)),"",VLOOKUP($C387,'Miljövärden urval för publ'!$B$2:$H$490,MATCH(F$4,'Miljövärden urval för publ'!$B$2:$H$2,0),FALSE))</f>
        <v/>
      </c>
      <c r="G387" t="str">
        <f>IF(ISERROR(VLOOKUP($C387,'Miljövärden urval för publ'!$B$2:$H$490,MATCH(G$4,'Miljövärden urval för publ'!$B$2:$H$2,0),FALSE)),"",VLOOKUP($C387,'Miljövärden urval för publ'!$B$2:$H$490,MATCH(G$4,'Miljövärden urval för publ'!$B$2:$H$2,0),FALSE))</f>
        <v/>
      </c>
    </row>
    <row r="388" spans="1:7" x14ac:dyDescent="0.25">
      <c r="A388" s="20">
        <v>385</v>
      </c>
      <c r="B388" t="str">
        <f>IF(ISERROR(INDEX('Miljövärden urval för publ'!$A$2:$AA$475,MATCH($A388,'Miljövärden urval för publ'!$R$2:$R$476,0),1)),"",INDEX('Miljövärden urval för publ'!$A$2:$AA$475,MATCH($A388,'Miljövärden urval för publ'!$R$2:$R$476,0),1))</f>
        <v/>
      </c>
      <c r="C388" t="str">
        <f>IF(ISERROR(INDEX('Miljövärden urval för publ'!$A$2:$AA$475,MATCH($A388,'Miljövärden urval för publ'!$R$2:$R$476,0),2)),"",INDEX('Miljövärden urval för publ'!$A$2:$AA$475,MATCH($A388,'Miljövärden urval för publ'!$R$2:$R$476,0),2))</f>
        <v/>
      </c>
      <c r="D388" t="str">
        <f>IF(ISERROR(VLOOKUP($C388,'Miljövärden urval för publ'!$B$2:$H$490,MATCH(D$4,'Miljövärden urval för publ'!$B$2:$H$2,0),FALSE)),"",VLOOKUP($C388,'Miljövärden urval för publ'!$B$2:$H$490,MATCH(D$4,'Miljövärden urval för publ'!$B$2:$H$2,0),FALSE))</f>
        <v/>
      </c>
      <c r="E388" t="str">
        <f>IF(ISERROR(VLOOKUP($C388,'Miljövärden urval för publ'!$B$2:$H$490,MATCH(E$4,'Miljövärden urval för publ'!$B$2:$H$2,0),FALSE)),"",VLOOKUP($C388,'Miljövärden urval för publ'!$B$2:$H$490,MATCH(E$4,'Miljövärden urval för publ'!$B$2:$H$2,0),FALSE))</f>
        <v/>
      </c>
      <c r="F388" t="str">
        <f>IF(ISERROR(VLOOKUP($C388,'Miljövärden urval för publ'!$B$2:$H$490,MATCH(F$4,'Miljövärden urval för publ'!$B$2:$H$2,0),FALSE)),"",VLOOKUP($C388,'Miljövärden urval för publ'!$B$2:$H$490,MATCH(F$4,'Miljövärden urval för publ'!$B$2:$H$2,0),FALSE))</f>
        <v/>
      </c>
      <c r="G388" t="str">
        <f>IF(ISERROR(VLOOKUP($C388,'Miljövärden urval för publ'!$B$2:$H$490,MATCH(G$4,'Miljövärden urval för publ'!$B$2:$H$2,0),FALSE)),"",VLOOKUP($C388,'Miljövärden urval för publ'!$B$2:$H$490,MATCH(G$4,'Miljövärden urval för publ'!$B$2:$H$2,0),FALSE))</f>
        <v/>
      </c>
    </row>
    <row r="389" spans="1:7" x14ac:dyDescent="0.25">
      <c r="A389" s="20">
        <v>386</v>
      </c>
      <c r="B389" t="str">
        <f>IF(ISERROR(INDEX('Miljövärden urval för publ'!$A$2:$AA$475,MATCH($A389,'Miljövärden urval för publ'!$R$2:$R$476,0),1)),"",INDEX('Miljövärden urval för publ'!$A$2:$AA$475,MATCH($A389,'Miljövärden urval för publ'!$R$2:$R$476,0),1))</f>
        <v/>
      </c>
      <c r="C389" t="str">
        <f>IF(ISERROR(INDEX('Miljövärden urval för publ'!$A$2:$AA$475,MATCH($A389,'Miljövärden urval för publ'!$R$2:$R$476,0),2)),"",INDEX('Miljövärden urval för publ'!$A$2:$AA$475,MATCH($A389,'Miljövärden urval för publ'!$R$2:$R$476,0),2))</f>
        <v/>
      </c>
      <c r="D389" t="str">
        <f>IF(ISERROR(VLOOKUP($C389,'Miljövärden urval för publ'!$B$2:$H$490,MATCH(D$4,'Miljövärden urval för publ'!$B$2:$H$2,0),FALSE)),"",VLOOKUP($C389,'Miljövärden urval för publ'!$B$2:$H$490,MATCH(D$4,'Miljövärden urval för publ'!$B$2:$H$2,0),FALSE))</f>
        <v/>
      </c>
      <c r="E389" t="str">
        <f>IF(ISERROR(VLOOKUP($C389,'Miljövärden urval för publ'!$B$2:$H$490,MATCH(E$4,'Miljövärden urval för publ'!$B$2:$H$2,0),FALSE)),"",VLOOKUP($C389,'Miljövärden urval för publ'!$B$2:$H$490,MATCH(E$4,'Miljövärden urval för publ'!$B$2:$H$2,0),FALSE))</f>
        <v/>
      </c>
      <c r="F389" t="str">
        <f>IF(ISERROR(VLOOKUP($C389,'Miljövärden urval för publ'!$B$2:$H$490,MATCH(F$4,'Miljövärden urval för publ'!$B$2:$H$2,0),FALSE)),"",VLOOKUP($C389,'Miljövärden urval för publ'!$B$2:$H$490,MATCH(F$4,'Miljövärden urval för publ'!$B$2:$H$2,0),FALSE))</f>
        <v/>
      </c>
      <c r="G389" t="str">
        <f>IF(ISERROR(VLOOKUP($C389,'Miljövärden urval för publ'!$B$2:$H$490,MATCH(G$4,'Miljövärden urval för publ'!$B$2:$H$2,0),FALSE)),"",VLOOKUP($C389,'Miljövärden urval för publ'!$B$2:$H$490,MATCH(G$4,'Miljövärden urval för publ'!$B$2:$H$2,0),FALSE))</f>
        <v/>
      </c>
    </row>
    <row r="390" spans="1:7" x14ac:dyDescent="0.25">
      <c r="A390" s="20">
        <v>387</v>
      </c>
      <c r="B390" t="str">
        <f>IF(ISERROR(INDEX('Miljövärden urval för publ'!$A$2:$AA$475,MATCH($A390,'Miljövärden urval för publ'!$R$2:$R$476,0),1)),"",INDEX('Miljövärden urval för publ'!$A$2:$AA$475,MATCH($A390,'Miljövärden urval för publ'!$R$2:$R$476,0),1))</f>
        <v/>
      </c>
      <c r="C390" t="str">
        <f>IF(ISERROR(INDEX('Miljövärden urval för publ'!$A$2:$AA$475,MATCH($A390,'Miljövärden urval för publ'!$R$2:$R$476,0),2)),"",INDEX('Miljövärden urval för publ'!$A$2:$AA$475,MATCH($A390,'Miljövärden urval för publ'!$R$2:$R$476,0),2))</f>
        <v/>
      </c>
      <c r="D390" t="str">
        <f>IF(ISERROR(VLOOKUP($C390,'Miljövärden urval för publ'!$B$2:$H$490,MATCH(D$4,'Miljövärden urval för publ'!$B$2:$H$2,0),FALSE)),"",VLOOKUP($C390,'Miljövärden urval för publ'!$B$2:$H$490,MATCH(D$4,'Miljövärden urval för publ'!$B$2:$H$2,0),FALSE))</f>
        <v/>
      </c>
      <c r="E390" t="str">
        <f>IF(ISERROR(VLOOKUP($C390,'Miljövärden urval för publ'!$B$2:$H$490,MATCH(E$4,'Miljövärden urval för publ'!$B$2:$H$2,0),FALSE)),"",VLOOKUP($C390,'Miljövärden urval för publ'!$B$2:$H$490,MATCH(E$4,'Miljövärden urval för publ'!$B$2:$H$2,0),FALSE))</f>
        <v/>
      </c>
      <c r="F390" t="str">
        <f>IF(ISERROR(VLOOKUP($C390,'Miljövärden urval för publ'!$B$2:$H$490,MATCH(F$4,'Miljövärden urval för publ'!$B$2:$H$2,0),FALSE)),"",VLOOKUP($C390,'Miljövärden urval för publ'!$B$2:$H$490,MATCH(F$4,'Miljövärden urval för publ'!$B$2:$H$2,0),FALSE))</f>
        <v/>
      </c>
      <c r="G390" t="str">
        <f>IF(ISERROR(VLOOKUP($C390,'Miljövärden urval för publ'!$B$2:$H$490,MATCH(G$4,'Miljövärden urval för publ'!$B$2:$H$2,0),FALSE)),"",VLOOKUP($C390,'Miljövärden urval för publ'!$B$2:$H$490,MATCH(G$4,'Miljövärden urval för publ'!$B$2:$H$2,0),FALSE))</f>
        <v/>
      </c>
    </row>
    <row r="391" spans="1:7" x14ac:dyDescent="0.25">
      <c r="A391" s="20">
        <v>388</v>
      </c>
      <c r="B391" t="str">
        <f>IF(ISERROR(INDEX('Miljövärden urval för publ'!$A$2:$AA$475,MATCH($A391,'Miljövärden urval för publ'!$R$2:$R$476,0),1)),"",INDEX('Miljövärden urval för publ'!$A$2:$AA$475,MATCH($A391,'Miljövärden urval för publ'!$R$2:$R$476,0),1))</f>
        <v/>
      </c>
      <c r="C391" t="str">
        <f>IF(ISERROR(INDEX('Miljövärden urval för publ'!$A$2:$AA$475,MATCH($A391,'Miljövärden urval för publ'!$R$2:$R$476,0),2)),"",INDEX('Miljövärden urval för publ'!$A$2:$AA$475,MATCH($A391,'Miljövärden urval för publ'!$R$2:$R$476,0),2))</f>
        <v/>
      </c>
      <c r="D391" t="str">
        <f>IF(ISERROR(VLOOKUP($C391,'Miljövärden urval för publ'!$B$2:$H$490,MATCH(D$4,'Miljövärden urval för publ'!$B$2:$H$2,0),FALSE)),"",VLOOKUP($C391,'Miljövärden urval för publ'!$B$2:$H$490,MATCH(D$4,'Miljövärden urval för publ'!$B$2:$H$2,0),FALSE))</f>
        <v/>
      </c>
      <c r="E391" t="str">
        <f>IF(ISERROR(VLOOKUP($C391,'Miljövärden urval för publ'!$B$2:$H$490,MATCH(E$4,'Miljövärden urval för publ'!$B$2:$H$2,0),FALSE)),"",VLOOKUP($C391,'Miljövärden urval för publ'!$B$2:$H$490,MATCH(E$4,'Miljövärden urval för publ'!$B$2:$H$2,0),FALSE))</f>
        <v/>
      </c>
      <c r="F391" t="str">
        <f>IF(ISERROR(VLOOKUP($C391,'Miljövärden urval för publ'!$B$2:$H$490,MATCH(F$4,'Miljövärden urval för publ'!$B$2:$H$2,0),FALSE)),"",VLOOKUP($C391,'Miljövärden urval för publ'!$B$2:$H$490,MATCH(F$4,'Miljövärden urval för publ'!$B$2:$H$2,0),FALSE))</f>
        <v/>
      </c>
      <c r="G391" t="str">
        <f>IF(ISERROR(VLOOKUP($C391,'Miljövärden urval för publ'!$B$2:$H$490,MATCH(G$4,'Miljövärden urval för publ'!$B$2:$H$2,0),FALSE)),"",VLOOKUP($C391,'Miljövärden urval för publ'!$B$2:$H$490,MATCH(G$4,'Miljövärden urval för publ'!$B$2:$H$2,0),FALSE))</f>
        <v/>
      </c>
    </row>
    <row r="392" spans="1:7" x14ac:dyDescent="0.25">
      <c r="A392" s="20">
        <v>389</v>
      </c>
      <c r="B392" t="str">
        <f>IF(ISERROR(INDEX('Miljövärden urval för publ'!$A$2:$AA$475,MATCH($A392,'Miljövärden urval för publ'!$R$2:$R$476,0),1)),"",INDEX('Miljövärden urval för publ'!$A$2:$AA$475,MATCH($A392,'Miljövärden urval för publ'!$R$2:$R$476,0),1))</f>
        <v/>
      </c>
      <c r="C392" t="str">
        <f>IF(ISERROR(INDEX('Miljövärden urval för publ'!$A$2:$AA$475,MATCH($A392,'Miljövärden urval för publ'!$R$2:$R$476,0),2)),"",INDEX('Miljövärden urval för publ'!$A$2:$AA$475,MATCH($A392,'Miljövärden urval för publ'!$R$2:$R$476,0),2))</f>
        <v/>
      </c>
      <c r="D392" t="str">
        <f>IF(ISERROR(VLOOKUP($C392,'Miljövärden urval för publ'!$B$2:$H$490,MATCH(D$4,'Miljövärden urval för publ'!$B$2:$H$2,0),FALSE)),"",VLOOKUP($C392,'Miljövärden urval för publ'!$B$2:$H$490,MATCH(D$4,'Miljövärden urval för publ'!$B$2:$H$2,0),FALSE))</f>
        <v/>
      </c>
      <c r="E392" t="str">
        <f>IF(ISERROR(VLOOKUP($C392,'Miljövärden urval för publ'!$B$2:$H$490,MATCH(E$4,'Miljövärden urval för publ'!$B$2:$H$2,0),FALSE)),"",VLOOKUP($C392,'Miljövärden urval för publ'!$B$2:$H$490,MATCH(E$4,'Miljövärden urval för publ'!$B$2:$H$2,0),FALSE))</f>
        <v/>
      </c>
      <c r="F392" t="str">
        <f>IF(ISERROR(VLOOKUP($C392,'Miljövärden urval för publ'!$B$2:$H$490,MATCH(F$4,'Miljövärden urval för publ'!$B$2:$H$2,0),FALSE)),"",VLOOKUP($C392,'Miljövärden urval för publ'!$B$2:$H$490,MATCH(F$4,'Miljövärden urval för publ'!$B$2:$H$2,0),FALSE))</f>
        <v/>
      </c>
      <c r="G392" t="str">
        <f>IF(ISERROR(VLOOKUP($C392,'Miljövärden urval för publ'!$B$2:$H$490,MATCH(G$4,'Miljövärden urval för publ'!$B$2:$H$2,0),FALSE)),"",VLOOKUP($C392,'Miljövärden urval för publ'!$B$2:$H$490,MATCH(G$4,'Miljövärden urval för publ'!$B$2:$H$2,0),FALSE))</f>
        <v/>
      </c>
    </row>
    <row r="393" spans="1:7" x14ac:dyDescent="0.25">
      <c r="A393" s="20">
        <v>390</v>
      </c>
      <c r="B393" t="str">
        <f>IF(ISERROR(INDEX('Miljövärden urval för publ'!$A$2:$AA$475,MATCH($A393,'Miljövärden urval för publ'!$R$2:$R$476,0),1)),"",INDEX('Miljövärden urval för publ'!$A$2:$AA$475,MATCH($A393,'Miljövärden urval för publ'!$R$2:$R$476,0),1))</f>
        <v/>
      </c>
      <c r="C393" t="str">
        <f>IF(ISERROR(INDEX('Miljövärden urval för publ'!$A$2:$AA$475,MATCH($A393,'Miljövärden urval för publ'!$R$2:$R$476,0),2)),"",INDEX('Miljövärden urval för publ'!$A$2:$AA$475,MATCH($A393,'Miljövärden urval för publ'!$R$2:$R$476,0),2))</f>
        <v/>
      </c>
      <c r="D393" t="str">
        <f>IF(ISERROR(VLOOKUP($C393,'Miljövärden urval för publ'!$B$2:$H$490,MATCH(D$4,'Miljövärden urval för publ'!$B$2:$H$2,0),FALSE)),"",VLOOKUP($C393,'Miljövärden urval för publ'!$B$2:$H$490,MATCH(D$4,'Miljövärden urval för publ'!$B$2:$H$2,0),FALSE))</f>
        <v/>
      </c>
      <c r="E393" t="str">
        <f>IF(ISERROR(VLOOKUP($C393,'Miljövärden urval för publ'!$B$2:$H$490,MATCH(E$4,'Miljövärden urval för publ'!$B$2:$H$2,0),FALSE)),"",VLOOKUP($C393,'Miljövärden urval för publ'!$B$2:$H$490,MATCH(E$4,'Miljövärden urval för publ'!$B$2:$H$2,0),FALSE))</f>
        <v/>
      </c>
      <c r="F393" t="str">
        <f>IF(ISERROR(VLOOKUP($C393,'Miljövärden urval för publ'!$B$2:$H$490,MATCH(F$4,'Miljövärden urval för publ'!$B$2:$H$2,0),FALSE)),"",VLOOKUP($C393,'Miljövärden urval för publ'!$B$2:$H$490,MATCH(F$4,'Miljövärden urval för publ'!$B$2:$H$2,0),FALSE))</f>
        <v/>
      </c>
      <c r="G393" t="str">
        <f>IF(ISERROR(VLOOKUP($C393,'Miljövärden urval för publ'!$B$2:$H$490,MATCH(G$4,'Miljövärden urval för publ'!$B$2:$H$2,0),FALSE)),"",VLOOKUP($C393,'Miljövärden urval för publ'!$B$2:$H$490,MATCH(G$4,'Miljövärden urval för publ'!$B$2:$H$2,0),FALSE))</f>
        <v/>
      </c>
    </row>
    <row r="394" spans="1:7" x14ac:dyDescent="0.25">
      <c r="A394" s="20">
        <v>391</v>
      </c>
      <c r="B394" t="str">
        <f>IF(ISERROR(INDEX('Miljövärden urval för publ'!$A$2:$AA$475,MATCH($A394,'Miljövärden urval för publ'!$R$2:$R$476,0),1)),"",INDEX('Miljövärden urval för publ'!$A$2:$AA$475,MATCH($A394,'Miljövärden urval för publ'!$R$2:$R$476,0),1))</f>
        <v/>
      </c>
      <c r="C394" t="str">
        <f>IF(ISERROR(INDEX('Miljövärden urval för publ'!$A$2:$AA$475,MATCH($A394,'Miljövärden urval för publ'!$R$2:$R$476,0),2)),"",INDEX('Miljövärden urval för publ'!$A$2:$AA$475,MATCH($A394,'Miljövärden urval för publ'!$R$2:$R$476,0),2))</f>
        <v/>
      </c>
      <c r="D394" t="str">
        <f>IF(ISERROR(VLOOKUP($C394,'Miljövärden urval för publ'!$B$2:$H$490,MATCH(D$4,'Miljövärden urval för publ'!$B$2:$H$2,0),FALSE)),"",VLOOKUP($C394,'Miljövärden urval för publ'!$B$2:$H$490,MATCH(D$4,'Miljövärden urval för publ'!$B$2:$H$2,0),FALSE))</f>
        <v/>
      </c>
      <c r="E394" t="str">
        <f>IF(ISERROR(VLOOKUP($C394,'Miljövärden urval för publ'!$B$2:$H$490,MATCH(E$4,'Miljövärden urval för publ'!$B$2:$H$2,0),FALSE)),"",VLOOKUP($C394,'Miljövärden urval för publ'!$B$2:$H$490,MATCH(E$4,'Miljövärden urval för publ'!$B$2:$H$2,0),FALSE))</f>
        <v/>
      </c>
      <c r="F394" t="str">
        <f>IF(ISERROR(VLOOKUP($C394,'Miljövärden urval för publ'!$B$2:$H$490,MATCH(F$4,'Miljövärden urval för publ'!$B$2:$H$2,0),FALSE)),"",VLOOKUP($C394,'Miljövärden urval för publ'!$B$2:$H$490,MATCH(F$4,'Miljövärden urval för publ'!$B$2:$H$2,0),FALSE))</f>
        <v/>
      </c>
      <c r="G394" t="str">
        <f>IF(ISERROR(VLOOKUP($C394,'Miljövärden urval för publ'!$B$2:$H$490,MATCH(G$4,'Miljövärden urval för publ'!$B$2:$H$2,0),FALSE)),"",VLOOKUP($C394,'Miljövärden urval för publ'!$B$2:$H$490,MATCH(G$4,'Miljövärden urval för publ'!$B$2:$H$2,0),FALSE))</f>
        <v/>
      </c>
    </row>
    <row r="395" spans="1:7" x14ac:dyDescent="0.25">
      <c r="A395" s="20">
        <v>392</v>
      </c>
      <c r="B395" t="str">
        <f>IF(ISERROR(INDEX('Miljövärden urval för publ'!$A$2:$AA$475,MATCH($A395,'Miljövärden urval för publ'!$R$2:$R$476,0),1)),"",INDEX('Miljövärden urval för publ'!$A$2:$AA$475,MATCH($A395,'Miljövärden urval för publ'!$R$2:$R$476,0),1))</f>
        <v/>
      </c>
      <c r="C395" t="str">
        <f>IF(ISERROR(INDEX('Miljövärden urval för publ'!$A$2:$AA$475,MATCH($A395,'Miljövärden urval för publ'!$R$2:$R$476,0),2)),"",INDEX('Miljövärden urval för publ'!$A$2:$AA$475,MATCH($A395,'Miljövärden urval för publ'!$R$2:$R$476,0),2))</f>
        <v/>
      </c>
      <c r="D395" t="str">
        <f>IF(ISERROR(VLOOKUP($C395,'Miljövärden urval för publ'!$B$2:$H$490,MATCH(D$4,'Miljövärden urval för publ'!$B$2:$H$2,0),FALSE)),"",VLOOKUP($C395,'Miljövärden urval för publ'!$B$2:$H$490,MATCH(D$4,'Miljövärden urval för publ'!$B$2:$H$2,0),FALSE))</f>
        <v/>
      </c>
      <c r="E395" t="str">
        <f>IF(ISERROR(VLOOKUP($C395,'Miljövärden urval för publ'!$B$2:$H$490,MATCH(E$4,'Miljövärden urval för publ'!$B$2:$H$2,0),FALSE)),"",VLOOKUP($C395,'Miljövärden urval för publ'!$B$2:$H$490,MATCH(E$4,'Miljövärden urval för publ'!$B$2:$H$2,0),FALSE))</f>
        <v/>
      </c>
      <c r="F395" t="str">
        <f>IF(ISERROR(VLOOKUP($C395,'Miljövärden urval för publ'!$B$2:$H$490,MATCH(F$4,'Miljövärden urval för publ'!$B$2:$H$2,0),FALSE)),"",VLOOKUP($C395,'Miljövärden urval för publ'!$B$2:$H$490,MATCH(F$4,'Miljövärden urval för publ'!$B$2:$H$2,0),FALSE))</f>
        <v/>
      </c>
      <c r="G395" t="str">
        <f>IF(ISERROR(VLOOKUP($C395,'Miljövärden urval för publ'!$B$2:$H$490,MATCH(G$4,'Miljövärden urval för publ'!$B$2:$H$2,0),FALSE)),"",VLOOKUP($C395,'Miljövärden urval för publ'!$B$2:$H$490,MATCH(G$4,'Miljövärden urval för publ'!$B$2:$H$2,0),FALSE))</f>
        <v/>
      </c>
    </row>
    <row r="396" spans="1:7" x14ac:dyDescent="0.25">
      <c r="A396" s="20">
        <v>393</v>
      </c>
      <c r="B396" t="str">
        <f>IF(ISERROR(INDEX('Miljövärden urval för publ'!$A$2:$AA$475,MATCH($A396,'Miljövärden urval för publ'!$R$2:$R$476,0),1)),"",INDEX('Miljövärden urval för publ'!$A$2:$AA$475,MATCH($A396,'Miljövärden urval för publ'!$R$2:$R$476,0),1))</f>
        <v/>
      </c>
      <c r="C396" t="str">
        <f>IF(ISERROR(INDEX('Miljövärden urval för publ'!$A$2:$AA$475,MATCH($A396,'Miljövärden urval för publ'!$R$2:$R$476,0),2)),"",INDEX('Miljövärden urval för publ'!$A$2:$AA$475,MATCH($A396,'Miljövärden urval för publ'!$R$2:$R$476,0),2))</f>
        <v/>
      </c>
      <c r="D396" t="str">
        <f>IF(ISERROR(VLOOKUP($C396,'Miljövärden urval för publ'!$B$2:$H$490,MATCH(D$4,'Miljövärden urval för publ'!$B$2:$H$2,0),FALSE)),"",VLOOKUP($C396,'Miljövärden urval för publ'!$B$2:$H$490,MATCH(D$4,'Miljövärden urval för publ'!$B$2:$H$2,0),FALSE))</f>
        <v/>
      </c>
      <c r="E396" t="str">
        <f>IF(ISERROR(VLOOKUP($C396,'Miljövärden urval för publ'!$B$2:$H$490,MATCH(E$4,'Miljövärden urval för publ'!$B$2:$H$2,0),FALSE)),"",VLOOKUP($C396,'Miljövärden urval för publ'!$B$2:$H$490,MATCH(E$4,'Miljövärden urval för publ'!$B$2:$H$2,0),FALSE))</f>
        <v/>
      </c>
      <c r="F396" t="str">
        <f>IF(ISERROR(VLOOKUP($C396,'Miljövärden urval för publ'!$B$2:$H$490,MATCH(F$4,'Miljövärden urval för publ'!$B$2:$H$2,0),FALSE)),"",VLOOKUP($C396,'Miljövärden urval för publ'!$B$2:$H$490,MATCH(F$4,'Miljövärden urval för publ'!$B$2:$H$2,0),FALSE))</f>
        <v/>
      </c>
      <c r="G396" t="str">
        <f>IF(ISERROR(VLOOKUP($C396,'Miljövärden urval för publ'!$B$2:$H$490,MATCH(G$4,'Miljövärden urval för publ'!$B$2:$H$2,0),FALSE)),"",VLOOKUP($C396,'Miljövärden urval för publ'!$B$2:$H$490,MATCH(G$4,'Miljövärden urval för publ'!$B$2:$H$2,0),FALSE))</f>
        <v/>
      </c>
    </row>
    <row r="397" spans="1:7" x14ac:dyDescent="0.25">
      <c r="A397" s="20">
        <v>394</v>
      </c>
      <c r="B397" t="str">
        <f>IF(ISERROR(INDEX('Miljövärden urval för publ'!$A$2:$AA$475,MATCH($A397,'Miljövärden urval för publ'!$R$2:$R$476,0),1)),"",INDEX('Miljövärden urval för publ'!$A$2:$AA$475,MATCH($A397,'Miljövärden urval för publ'!$R$2:$R$476,0),1))</f>
        <v/>
      </c>
      <c r="C397" t="str">
        <f>IF(ISERROR(INDEX('Miljövärden urval för publ'!$A$2:$AA$475,MATCH($A397,'Miljövärden urval för publ'!$R$2:$R$476,0),2)),"",INDEX('Miljövärden urval för publ'!$A$2:$AA$475,MATCH($A397,'Miljövärden urval för publ'!$R$2:$R$476,0),2))</f>
        <v/>
      </c>
      <c r="D397" t="str">
        <f>IF(ISERROR(VLOOKUP($C397,'Miljövärden urval för publ'!$B$2:$H$490,MATCH(D$4,'Miljövärden urval för publ'!$B$2:$H$2,0),FALSE)),"",VLOOKUP($C397,'Miljövärden urval för publ'!$B$2:$H$490,MATCH(D$4,'Miljövärden urval för publ'!$B$2:$H$2,0),FALSE))</f>
        <v/>
      </c>
      <c r="E397" t="str">
        <f>IF(ISERROR(VLOOKUP($C397,'Miljövärden urval för publ'!$B$2:$H$490,MATCH(E$4,'Miljövärden urval för publ'!$B$2:$H$2,0),FALSE)),"",VLOOKUP($C397,'Miljövärden urval för publ'!$B$2:$H$490,MATCH(E$4,'Miljövärden urval för publ'!$B$2:$H$2,0),FALSE))</f>
        <v/>
      </c>
      <c r="F397" t="str">
        <f>IF(ISERROR(VLOOKUP($C397,'Miljövärden urval för publ'!$B$2:$H$490,MATCH(F$4,'Miljövärden urval för publ'!$B$2:$H$2,0),FALSE)),"",VLOOKUP($C397,'Miljövärden urval för publ'!$B$2:$H$490,MATCH(F$4,'Miljövärden urval för publ'!$B$2:$H$2,0),FALSE))</f>
        <v/>
      </c>
      <c r="G397" t="str">
        <f>IF(ISERROR(VLOOKUP($C397,'Miljövärden urval för publ'!$B$2:$H$490,MATCH(G$4,'Miljövärden urval för publ'!$B$2:$H$2,0),FALSE)),"",VLOOKUP($C397,'Miljövärden urval för publ'!$B$2:$H$490,MATCH(G$4,'Miljövärden urval för publ'!$B$2:$H$2,0),FALSE))</f>
        <v/>
      </c>
    </row>
    <row r="398" spans="1:7" x14ac:dyDescent="0.25">
      <c r="A398" s="20">
        <v>395</v>
      </c>
      <c r="B398" t="str">
        <f>IF(ISERROR(INDEX('Miljövärden urval för publ'!$A$2:$AA$475,MATCH($A398,'Miljövärden urval för publ'!$R$2:$R$476,0),1)),"",INDEX('Miljövärden urval för publ'!$A$2:$AA$475,MATCH($A398,'Miljövärden urval för publ'!$R$2:$R$476,0),1))</f>
        <v/>
      </c>
      <c r="C398" t="str">
        <f>IF(ISERROR(INDEX('Miljövärden urval för publ'!$A$2:$AA$475,MATCH($A398,'Miljövärden urval för publ'!$R$2:$R$476,0),2)),"",INDEX('Miljövärden urval för publ'!$A$2:$AA$475,MATCH($A398,'Miljövärden urval för publ'!$R$2:$R$476,0),2))</f>
        <v/>
      </c>
      <c r="D398" t="str">
        <f>IF(ISERROR(VLOOKUP($C398,'Miljövärden urval för publ'!$B$2:$H$490,MATCH(D$4,'Miljövärden urval för publ'!$B$2:$H$2,0),FALSE)),"",VLOOKUP($C398,'Miljövärden urval för publ'!$B$2:$H$490,MATCH(D$4,'Miljövärden urval för publ'!$B$2:$H$2,0),FALSE))</f>
        <v/>
      </c>
      <c r="E398" t="str">
        <f>IF(ISERROR(VLOOKUP($C398,'Miljövärden urval för publ'!$B$2:$H$490,MATCH(E$4,'Miljövärden urval för publ'!$B$2:$H$2,0),FALSE)),"",VLOOKUP($C398,'Miljövärden urval för publ'!$B$2:$H$490,MATCH(E$4,'Miljövärden urval för publ'!$B$2:$H$2,0),FALSE))</f>
        <v/>
      </c>
      <c r="F398" t="str">
        <f>IF(ISERROR(VLOOKUP($C398,'Miljövärden urval för publ'!$B$2:$H$490,MATCH(F$4,'Miljövärden urval för publ'!$B$2:$H$2,0),FALSE)),"",VLOOKUP($C398,'Miljövärden urval för publ'!$B$2:$H$490,MATCH(F$4,'Miljövärden urval för publ'!$B$2:$H$2,0),FALSE))</f>
        <v/>
      </c>
      <c r="G398" t="str">
        <f>IF(ISERROR(VLOOKUP($C398,'Miljövärden urval för publ'!$B$2:$H$490,MATCH(G$4,'Miljövärden urval för publ'!$B$2:$H$2,0),FALSE)),"",VLOOKUP($C398,'Miljövärden urval för publ'!$B$2:$H$490,MATCH(G$4,'Miljövärden urval för publ'!$B$2:$H$2,0),FALSE))</f>
        <v/>
      </c>
    </row>
    <row r="399" spans="1:7" x14ac:dyDescent="0.25">
      <c r="A399" s="20">
        <v>396</v>
      </c>
      <c r="B399" t="str">
        <f>IF(ISERROR(INDEX('Miljövärden urval för publ'!$A$2:$AA$475,MATCH($A399,'Miljövärden urval för publ'!$R$2:$R$476,0),1)),"",INDEX('Miljövärden urval för publ'!$A$2:$AA$475,MATCH($A399,'Miljövärden urval för publ'!$R$2:$R$476,0),1))</f>
        <v/>
      </c>
      <c r="C399" t="str">
        <f>IF(ISERROR(INDEX('Miljövärden urval för publ'!$A$2:$AA$475,MATCH($A399,'Miljövärden urval för publ'!$R$2:$R$476,0),2)),"",INDEX('Miljövärden urval för publ'!$A$2:$AA$475,MATCH($A399,'Miljövärden urval för publ'!$R$2:$R$476,0),2))</f>
        <v/>
      </c>
      <c r="D399" t="str">
        <f>IF(ISERROR(VLOOKUP($C399,'Miljövärden urval för publ'!$B$2:$H$490,MATCH(D$4,'Miljövärden urval för publ'!$B$2:$H$2,0),FALSE)),"",VLOOKUP($C399,'Miljövärden urval för publ'!$B$2:$H$490,MATCH(D$4,'Miljövärden urval för publ'!$B$2:$H$2,0),FALSE))</f>
        <v/>
      </c>
      <c r="E399" t="str">
        <f>IF(ISERROR(VLOOKUP($C399,'Miljövärden urval för publ'!$B$2:$H$490,MATCH(E$4,'Miljövärden urval för publ'!$B$2:$H$2,0),FALSE)),"",VLOOKUP($C399,'Miljövärden urval för publ'!$B$2:$H$490,MATCH(E$4,'Miljövärden urval för publ'!$B$2:$H$2,0),FALSE))</f>
        <v/>
      </c>
      <c r="F399" t="str">
        <f>IF(ISERROR(VLOOKUP($C399,'Miljövärden urval för publ'!$B$2:$H$490,MATCH(F$4,'Miljövärden urval för publ'!$B$2:$H$2,0),FALSE)),"",VLOOKUP($C399,'Miljövärden urval för publ'!$B$2:$H$490,MATCH(F$4,'Miljövärden urval för publ'!$B$2:$H$2,0),FALSE))</f>
        <v/>
      </c>
      <c r="G399" t="str">
        <f>IF(ISERROR(VLOOKUP($C399,'Miljövärden urval för publ'!$B$2:$H$490,MATCH(G$4,'Miljövärden urval för publ'!$B$2:$H$2,0),FALSE)),"",VLOOKUP($C399,'Miljövärden urval för publ'!$B$2:$H$490,MATCH(G$4,'Miljövärden urval för publ'!$B$2:$H$2,0),FALSE))</f>
        <v/>
      </c>
    </row>
    <row r="400" spans="1:7" x14ac:dyDescent="0.25">
      <c r="A400" s="20">
        <v>397</v>
      </c>
      <c r="B400" t="str">
        <f>IF(ISERROR(INDEX('Miljövärden urval för publ'!$A$2:$AA$475,MATCH($A400,'Miljövärden urval för publ'!$R$2:$R$476,0),1)),"",INDEX('Miljövärden urval för publ'!$A$2:$AA$475,MATCH($A400,'Miljövärden urval för publ'!$R$2:$R$476,0),1))</f>
        <v/>
      </c>
      <c r="C400" t="str">
        <f>IF(ISERROR(INDEX('Miljövärden urval för publ'!$A$2:$AA$475,MATCH($A400,'Miljövärden urval för publ'!$R$2:$R$476,0),2)),"",INDEX('Miljövärden urval för publ'!$A$2:$AA$475,MATCH($A400,'Miljövärden urval för publ'!$R$2:$R$476,0),2))</f>
        <v/>
      </c>
      <c r="D400" t="str">
        <f>IF(ISERROR(VLOOKUP($C400,'Miljövärden urval för publ'!$B$2:$H$490,MATCH(D$4,'Miljövärden urval för publ'!$B$2:$H$2,0),FALSE)),"",VLOOKUP($C400,'Miljövärden urval för publ'!$B$2:$H$490,MATCH(D$4,'Miljövärden urval för publ'!$B$2:$H$2,0),FALSE))</f>
        <v/>
      </c>
      <c r="E400" t="str">
        <f>IF(ISERROR(VLOOKUP($C400,'Miljövärden urval för publ'!$B$2:$H$490,MATCH(E$4,'Miljövärden urval för publ'!$B$2:$H$2,0),FALSE)),"",VLOOKUP($C400,'Miljövärden urval för publ'!$B$2:$H$490,MATCH(E$4,'Miljövärden urval för publ'!$B$2:$H$2,0),FALSE))</f>
        <v/>
      </c>
      <c r="F400" t="str">
        <f>IF(ISERROR(VLOOKUP($C400,'Miljövärden urval för publ'!$B$2:$H$490,MATCH(F$4,'Miljövärden urval för publ'!$B$2:$H$2,0),FALSE)),"",VLOOKUP($C400,'Miljövärden urval för publ'!$B$2:$H$490,MATCH(F$4,'Miljövärden urval för publ'!$B$2:$H$2,0),FALSE))</f>
        <v/>
      </c>
      <c r="G400" t="str">
        <f>IF(ISERROR(VLOOKUP($C400,'Miljövärden urval för publ'!$B$2:$H$490,MATCH(G$4,'Miljövärden urval för publ'!$B$2:$H$2,0),FALSE)),"",VLOOKUP($C400,'Miljövärden urval för publ'!$B$2:$H$490,MATCH(G$4,'Miljövärden urval för publ'!$B$2:$H$2,0),FALSE))</f>
        <v/>
      </c>
    </row>
    <row r="401" spans="1:7" x14ac:dyDescent="0.25">
      <c r="A401" s="20">
        <v>398</v>
      </c>
      <c r="B401" t="str">
        <f>IF(ISERROR(INDEX('Miljövärden urval för publ'!$A$2:$AA$475,MATCH($A401,'Miljövärden urval för publ'!$R$2:$R$476,0),1)),"",INDEX('Miljövärden urval för publ'!$A$2:$AA$475,MATCH($A401,'Miljövärden urval för publ'!$R$2:$R$476,0),1))</f>
        <v/>
      </c>
      <c r="C401" t="str">
        <f>IF(ISERROR(INDEX('Miljövärden urval för publ'!$A$2:$AA$475,MATCH($A401,'Miljövärden urval för publ'!$R$2:$R$476,0),2)),"",INDEX('Miljövärden urval för publ'!$A$2:$AA$475,MATCH($A401,'Miljövärden urval för publ'!$R$2:$R$476,0),2))</f>
        <v/>
      </c>
      <c r="D401" t="str">
        <f>IF(ISERROR(VLOOKUP($C401,'Miljövärden urval för publ'!$B$2:$H$490,MATCH(D$4,'Miljövärden urval för publ'!$B$2:$H$2,0),FALSE)),"",VLOOKUP($C401,'Miljövärden urval för publ'!$B$2:$H$490,MATCH(D$4,'Miljövärden urval för publ'!$B$2:$H$2,0),FALSE))</f>
        <v/>
      </c>
      <c r="E401" t="str">
        <f>IF(ISERROR(VLOOKUP($C401,'Miljövärden urval för publ'!$B$2:$H$490,MATCH(E$4,'Miljövärden urval för publ'!$B$2:$H$2,0),FALSE)),"",VLOOKUP($C401,'Miljövärden urval för publ'!$B$2:$H$490,MATCH(E$4,'Miljövärden urval för publ'!$B$2:$H$2,0),FALSE))</f>
        <v/>
      </c>
      <c r="F401" t="str">
        <f>IF(ISERROR(VLOOKUP($C401,'Miljövärden urval för publ'!$B$2:$H$490,MATCH(F$4,'Miljövärden urval för publ'!$B$2:$H$2,0),FALSE)),"",VLOOKUP($C401,'Miljövärden urval för publ'!$B$2:$H$490,MATCH(F$4,'Miljövärden urval för publ'!$B$2:$H$2,0),FALSE))</f>
        <v/>
      </c>
      <c r="G401" t="str">
        <f>IF(ISERROR(VLOOKUP($C401,'Miljövärden urval för publ'!$B$2:$H$490,MATCH(G$4,'Miljövärden urval för publ'!$B$2:$H$2,0),FALSE)),"",VLOOKUP($C401,'Miljövärden urval för publ'!$B$2:$H$490,MATCH(G$4,'Miljövärden urval för publ'!$B$2:$H$2,0),FALSE))</f>
        <v/>
      </c>
    </row>
    <row r="402" spans="1:7" x14ac:dyDescent="0.25">
      <c r="A402" s="20">
        <v>399</v>
      </c>
      <c r="B402" t="str">
        <f>IF(ISERROR(INDEX('Miljövärden urval för publ'!$A$2:$AA$475,MATCH($A402,'Miljövärden urval för publ'!$R$2:$R$476,0),1)),"",INDEX('Miljövärden urval för publ'!$A$2:$AA$475,MATCH($A402,'Miljövärden urval för publ'!$R$2:$R$476,0),1))</f>
        <v/>
      </c>
      <c r="C402" t="str">
        <f>IF(ISERROR(INDEX('Miljövärden urval för publ'!$A$2:$AA$475,MATCH($A402,'Miljövärden urval för publ'!$R$2:$R$476,0),2)),"",INDEX('Miljövärden urval för publ'!$A$2:$AA$475,MATCH($A402,'Miljövärden urval för publ'!$R$2:$R$476,0),2))</f>
        <v/>
      </c>
      <c r="D402" t="str">
        <f>IF(ISERROR(VLOOKUP($C402,'Miljövärden urval för publ'!$B$2:$H$490,MATCH(D$4,'Miljövärden urval för publ'!$B$2:$H$2,0),FALSE)),"",VLOOKUP($C402,'Miljövärden urval för publ'!$B$2:$H$490,MATCH(D$4,'Miljövärden urval för publ'!$B$2:$H$2,0),FALSE))</f>
        <v/>
      </c>
      <c r="E402" t="str">
        <f>IF(ISERROR(VLOOKUP($C402,'Miljövärden urval för publ'!$B$2:$H$490,MATCH(E$4,'Miljövärden urval för publ'!$B$2:$H$2,0),FALSE)),"",VLOOKUP($C402,'Miljövärden urval för publ'!$B$2:$H$490,MATCH(E$4,'Miljövärden urval för publ'!$B$2:$H$2,0),FALSE))</f>
        <v/>
      </c>
      <c r="F402" t="str">
        <f>IF(ISERROR(VLOOKUP($C402,'Miljövärden urval för publ'!$B$2:$H$490,MATCH(F$4,'Miljövärden urval för publ'!$B$2:$H$2,0),FALSE)),"",VLOOKUP($C402,'Miljövärden urval för publ'!$B$2:$H$490,MATCH(F$4,'Miljövärden urval för publ'!$B$2:$H$2,0),FALSE))</f>
        <v/>
      </c>
      <c r="G402" t="str">
        <f>IF(ISERROR(VLOOKUP($C402,'Miljövärden urval för publ'!$B$2:$H$490,MATCH(G$4,'Miljövärden urval för publ'!$B$2:$H$2,0),FALSE)),"",VLOOKUP($C402,'Miljövärden urval för publ'!$B$2:$H$490,MATCH(G$4,'Miljövärden urval för publ'!$B$2:$H$2,0),FALSE))</f>
        <v/>
      </c>
    </row>
    <row r="403" spans="1:7" x14ac:dyDescent="0.25">
      <c r="A403" s="20">
        <v>400</v>
      </c>
      <c r="B403" t="str">
        <f>IF(ISERROR(INDEX('Miljövärden urval för publ'!$A$2:$AA$475,MATCH($A403,'Miljövärden urval för publ'!$R$2:$R$476,0),1)),"",INDEX('Miljövärden urval för publ'!$A$2:$AA$475,MATCH($A403,'Miljövärden urval för publ'!$R$2:$R$476,0),1))</f>
        <v/>
      </c>
      <c r="C403" t="str">
        <f>IF(ISERROR(INDEX('Miljövärden urval för publ'!$A$2:$AA$475,MATCH($A403,'Miljövärden urval för publ'!$R$2:$R$476,0),2)),"",INDEX('Miljövärden urval för publ'!$A$2:$AA$475,MATCH($A403,'Miljövärden urval för publ'!$R$2:$R$476,0),2))</f>
        <v/>
      </c>
      <c r="D403" t="str">
        <f>IF(ISERROR(VLOOKUP($C403,'Miljövärden urval för publ'!$B$2:$H$490,MATCH(D$4,'Miljövärden urval för publ'!$B$2:$H$2,0),FALSE)),"",VLOOKUP($C403,'Miljövärden urval för publ'!$B$2:$H$490,MATCH(D$4,'Miljövärden urval för publ'!$B$2:$H$2,0),FALSE))</f>
        <v/>
      </c>
      <c r="E403" t="str">
        <f>IF(ISERROR(VLOOKUP($C403,'Miljövärden urval för publ'!$B$2:$H$490,MATCH(E$4,'Miljövärden urval för publ'!$B$2:$H$2,0),FALSE)),"",VLOOKUP($C403,'Miljövärden urval för publ'!$B$2:$H$490,MATCH(E$4,'Miljövärden urval för publ'!$B$2:$H$2,0),FALSE))</f>
        <v/>
      </c>
      <c r="F403" t="str">
        <f>IF(ISERROR(VLOOKUP($C403,'Miljövärden urval för publ'!$B$2:$H$490,MATCH(F$4,'Miljövärden urval för publ'!$B$2:$H$2,0),FALSE)),"",VLOOKUP($C403,'Miljövärden urval för publ'!$B$2:$H$490,MATCH(F$4,'Miljövärden urval för publ'!$B$2:$H$2,0),FALSE))</f>
        <v/>
      </c>
      <c r="G403" t="str">
        <f>IF(ISERROR(VLOOKUP($C403,'Miljövärden urval för publ'!$B$2:$H$490,MATCH(G$4,'Miljövärden urval för publ'!$B$2:$H$2,0),FALSE)),"",VLOOKUP($C403,'Miljövärden urval för publ'!$B$2:$H$490,MATCH(G$4,'Miljövärden urval för publ'!$B$2:$H$2,0),FALSE))</f>
        <v/>
      </c>
    </row>
    <row r="404" spans="1:7" x14ac:dyDescent="0.25">
      <c r="A404" s="20">
        <v>401</v>
      </c>
      <c r="B404" t="str">
        <f>IF(ISERROR(INDEX('Miljövärden urval för publ'!$A$2:$AA$475,MATCH($A404,'Miljövärden urval för publ'!$R$2:$R$476,0),1)),"",INDEX('Miljövärden urval för publ'!$A$2:$AA$475,MATCH($A404,'Miljövärden urval för publ'!$R$2:$R$476,0),1))</f>
        <v/>
      </c>
      <c r="C404" t="str">
        <f>IF(ISERROR(INDEX('Miljövärden urval för publ'!$A$2:$AA$475,MATCH($A404,'Miljövärden urval för publ'!$R$2:$R$476,0),2)),"",INDEX('Miljövärden urval för publ'!$A$2:$AA$475,MATCH($A404,'Miljövärden urval för publ'!$R$2:$R$476,0),2))</f>
        <v/>
      </c>
      <c r="D404" t="str">
        <f>IF(ISERROR(VLOOKUP($C404,'Miljövärden urval för publ'!$B$2:$H$490,MATCH(D$4,'Miljövärden urval för publ'!$B$2:$H$2,0),FALSE)),"",VLOOKUP($C404,'Miljövärden urval för publ'!$B$2:$H$490,MATCH(D$4,'Miljövärden urval för publ'!$B$2:$H$2,0),FALSE))</f>
        <v/>
      </c>
      <c r="E404" t="str">
        <f>IF(ISERROR(VLOOKUP($C404,'Miljövärden urval för publ'!$B$2:$H$490,MATCH(E$4,'Miljövärden urval för publ'!$B$2:$H$2,0),FALSE)),"",VLOOKUP($C404,'Miljövärden urval för publ'!$B$2:$H$490,MATCH(E$4,'Miljövärden urval för publ'!$B$2:$H$2,0),FALSE))</f>
        <v/>
      </c>
      <c r="F404" t="str">
        <f>IF(ISERROR(VLOOKUP($C404,'Miljövärden urval för publ'!$B$2:$H$490,MATCH(F$4,'Miljövärden urval för publ'!$B$2:$H$2,0),FALSE)),"",VLOOKUP($C404,'Miljövärden urval för publ'!$B$2:$H$490,MATCH(F$4,'Miljövärden urval för publ'!$B$2:$H$2,0),FALSE))</f>
        <v/>
      </c>
      <c r="G404" t="str">
        <f>IF(ISERROR(VLOOKUP($C404,'Miljövärden urval för publ'!$B$2:$H$490,MATCH(G$4,'Miljövärden urval för publ'!$B$2:$H$2,0),FALSE)),"",VLOOKUP($C404,'Miljövärden urval för publ'!$B$2:$H$490,MATCH(G$4,'Miljövärden urval för publ'!$B$2:$H$2,0),FALSE))</f>
        <v/>
      </c>
    </row>
    <row r="405" spans="1:7" x14ac:dyDescent="0.25">
      <c r="A405" s="20">
        <v>402</v>
      </c>
      <c r="B405" t="str">
        <f>IF(ISERROR(INDEX('Miljövärden urval för publ'!$A$2:$AA$475,MATCH($A405,'Miljövärden urval för publ'!$R$2:$R$476,0),1)),"",INDEX('Miljövärden urval för publ'!$A$2:$AA$475,MATCH($A405,'Miljövärden urval för publ'!$R$2:$R$476,0),1))</f>
        <v/>
      </c>
      <c r="C405" t="str">
        <f>IF(ISERROR(INDEX('Miljövärden urval för publ'!$A$2:$AA$475,MATCH($A405,'Miljövärden urval för publ'!$R$2:$R$476,0),2)),"",INDEX('Miljövärden urval för publ'!$A$2:$AA$475,MATCH($A405,'Miljövärden urval för publ'!$R$2:$R$476,0),2))</f>
        <v/>
      </c>
      <c r="D405" t="str">
        <f>IF(ISERROR(VLOOKUP($C405,'Miljövärden urval för publ'!$B$2:$H$490,MATCH(D$4,'Miljövärden urval för publ'!$B$2:$H$2,0),FALSE)),"",VLOOKUP($C405,'Miljövärden urval för publ'!$B$2:$H$490,MATCH(D$4,'Miljövärden urval för publ'!$B$2:$H$2,0),FALSE))</f>
        <v/>
      </c>
      <c r="E405" t="str">
        <f>IF(ISERROR(VLOOKUP($C405,'Miljövärden urval för publ'!$B$2:$H$490,MATCH(E$4,'Miljövärden urval för publ'!$B$2:$H$2,0),FALSE)),"",VLOOKUP($C405,'Miljövärden urval för publ'!$B$2:$H$490,MATCH(E$4,'Miljövärden urval för publ'!$B$2:$H$2,0),FALSE))</f>
        <v/>
      </c>
      <c r="F405" t="str">
        <f>IF(ISERROR(VLOOKUP($C405,'Miljövärden urval för publ'!$B$2:$H$490,MATCH(F$4,'Miljövärden urval för publ'!$B$2:$H$2,0),FALSE)),"",VLOOKUP($C405,'Miljövärden urval för publ'!$B$2:$H$490,MATCH(F$4,'Miljövärden urval för publ'!$B$2:$H$2,0),FALSE))</f>
        <v/>
      </c>
      <c r="G405" t="str">
        <f>IF(ISERROR(VLOOKUP($C405,'Miljövärden urval för publ'!$B$2:$H$490,MATCH(G$4,'Miljövärden urval för publ'!$B$2:$H$2,0),FALSE)),"",VLOOKUP($C405,'Miljövärden urval för publ'!$B$2:$H$490,MATCH(G$4,'Miljövärden urval för publ'!$B$2:$H$2,0),FALSE))</f>
        <v/>
      </c>
    </row>
    <row r="406" spans="1:7" x14ac:dyDescent="0.25">
      <c r="A406" s="20">
        <v>403</v>
      </c>
      <c r="B406" t="str">
        <f>IF(ISERROR(INDEX('Miljövärden urval för publ'!$A$2:$AA$475,MATCH($A406,'Miljövärden urval för publ'!$R$2:$R$476,0),1)),"",INDEX('Miljövärden urval för publ'!$A$2:$AA$475,MATCH($A406,'Miljövärden urval för publ'!$R$2:$R$476,0),1))</f>
        <v/>
      </c>
      <c r="C406" t="str">
        <f>IF(ISERROR(INDEX('Miljövärden urval för publ'!$A$2:$AA$475,MATCH($A406,'Miljövärden urval för publ'!$R$2:$R$476,0),2)),"",INDEX('Miljövärden urval för publ'!$A$2:$AA$475,MATCH($A406,'Miljövärden urval för publ'!$R$2:$R$476,0),2))</f>
        <v/>
      </c>
      <c r="D406" t="str">
        <f>IF(ISERROR(VLOOKUP($C406,'Miljövärden urval för publ'!$B$2:$H$490,MATCH(D$4,'Miljövärden urval för publ'!$B$2:$H$2,0),FALSE)),"",VLOOKUP($C406,'Miljövärden urval för publ'!$B$2:$H$490,MATCH(D$4,'Miljövärden urval för publ'!$B$2:$H$2,0),FALSE))</f>
        <v/>
      </c>
      <c r="E406" t="str">
        <f>IF(ISERROR(VLOOKUP($C406,'Miljövärden urval för publ'!$B$2:$H$490,MATCH(E$4,'Miljövärden urval för publ'!$B$2:$H$2,0),FALSE)),"",VLOOKUP($C406,'Miljövärden urval för publ'!$B$2:$H$490,MATCH(E$4,'Miljövärden urval för publ'!$B$2:$H$2,0),FALSE))</f>
        <v/>
      </c>
      <c r="F406" t="str">
        <f>IF(ISERROR(VLOOKUP($C406,'Miljövärden urval för publ'!$B$2:$H$490,MATCH(F$4,'Miljövärden urval för publ'!$B$2:$H$2,0),FALSE)),"",VLOOKUP($C406,'Miljövärden urval för publ'!$B$2:$H$490,MATCH(F$4,'Miljövärden urval för publ'!$B$2:$H$2,0),FALSE))</f>
        <v/>
      </c>
      <c r="G406" t="str">
        <f>IF(ISERROR(VLOOKUP($C406,'Miljövärden urval för publ'!$B$2:$H$490,MATCH(G$4,'Miljövärden urval för publ'!$B$2:$H$2,0),FALSE)),"",VLOOKUP($C406,'Miljövärden urval för publ'!$B$2:$H$490,MATCH(G$4,'Miljövärden urval för publ'!$B$2:$H$2,0),FALSE))</f>
        <v/>
      </c>
    </row>
    <row r="407" spans="1:7" x14ac:dyDescent="0.25">
      <c r="A407" s="20">
        <v>404</v>
      </c>
      <c r="B407" t="str">
        <f>IF(ISERROR(INDEX('Miljövärden urval för publ'!$A$2:$AA$475,MATCH($A407,'Miljövärden urval för publ'!$R$2:$R$476,0),1)),"",INDEX('Miljövärden urval för publ'!$A$2:$AA$475,MATCH($A407,'Miljövärden urval för publ'!$R$2:$R$476,0),1))</f>
        <v/>
      </c>
      <c r="C407" t="str">
        <f>IF(ISERROR(INDEX('Miljövärden urval för publ'!$A$2:$AA$475,MATCH($A407,'Miljövärden urval för publ'!$R$2:$R$476,0),2)),"",INDEX('Miljövärden urval för publ'!$A$2:$AA$475,MATCH($A407,'Miljövärden urval för publ'!$R$2:$R$476,0),2))</f>
        <v/>
      </c>
      <c r="D407" t="str">
        <f>IF(ISERROR(VLOOKUP($C407,'Miljövärden urval för publ'!$B$2:$H$490,MATCH(D$4,'Miljövärden urval för publ'!$B$2:$H$2,0),FALSE)),"",VLOOKUP($C407,'Miljövärden urval för publ'!$B$2:$H$490,MATCH(D$4,'Miljövärden urval för publ'!$B$2:$H$2,0),FALSE))</f>
        <v/>
      </c>
      <c r="E407" t="str">
        <f>IF(ISERROR(VLOOKUP($C407,'Miljövärden urval för publ'!$B$2:$H$490,MATCH(E$4,'Miljövärden urval för publ'!$B$2:$H$2,0),FALSE)),"",VLOOKUP($C407,'Miljövärden urval för publ'!$B$2:$H$490,MATCH(E$4,'Miljövärden urval för publ'!$B$2:$H$2,0),FALSE))</f>
        <v/>
      </c>
      <c r="F407" t="str">
        <f>IF(ISERROR(VLOOKUP($C407,'Miljövärden urval för publ'!$B$2:$H$490,MATCH(F$4,'Miljövärden urval för publ'!$B$2:$H$2,0),FALSE)),"",VLOOKUP($C407,'Miljövärden urval för publ'!$B$2:$H$490,MATCH(F$4,'Miljövärden urval för publ'!$B$2:$H$2,0),FALSE))</f>
        <v/>
      </c>
      <c r="G407" t="str">
        <f>IF(ISERROR(VLOOKUP($C407,'Miljövärden urval för publ'!$B$2:$H$490,MATCH(G$4,'Miljövärden urval för publ'!$B$2:$H$2,0),FALSE)),"",VLOOKUP($C407,'Miljövärden urval för publ'!$B$2:$H$490,MATCH(G$4,'Miljövärden urval för publ'!$B$2:$H$2,0),FALSE))</f>
        <v/>
      </c>
    </row>
    <row r="408" spans="1:7" x14ac:dyDescent="0.25">
      <c r="A408" s="20">
        <v>405</v>
      </c>
      <c r="B408" t="str">
        <f>IF(ISERROR(INDEX('Miljövärden urval för publ'!$A$2:$AA$475,MATCH($A408,'Miljövärden urval för publ'!$R$2:$R$476,0),1)),"",INDEX('Miljövärden urval för publ'!$A$2:$AA$475,MATCH($A408,'Miljövärden urval för publ'!$R$2:$R$476,0),1))</f>
        <v/>
      </c>
      <c r="C408" t="str">
        <f>IF(ISERROR(INDEX('Miljövärden urval för publ'!$A$2:$AA$475,MATCH($A408,'Miljövärden urval för publ'!$R$2:$R$476,0),2)),"",INDEX('Miljövärden urval för publ'!$A$2:$AA$475,MATCH($A408,'Miljövärden urval för publ'!$R$2:$R$476,0),2))</f>
        <v/>
      </c>
      <c r="D408" t="str">
        <f>IF(ISERROR(VLOOKUP($C408,'Miljövärden urval för publ'!$B$2:$H$490,MATCH(D$4,'Miljövärden urval för publ'!$B$2:$H$2,0),FALSE)),"",VLOOKUP($C408,'Miljövärden urval för publ'!$B$2:$H$490,MATCH(D$4,'Miljövärden urval för publ'!$B$2:$H$2,0),FALSE))</f>
        <v/>
      </c>
      <c r="E408" t="str">
        <f>IF(ISERROR(VLOOKUP($C408,'Miljövärden urval för publ'!$B$2:$H$490,MATCH(E$4,'Miljövärden urval för publ'!$B$2:$H$2,0),FALSE)),"",VLOOKUP($C408,'Miljövärden urval för publ'!$B$2:$H$490,MATCH(E$4,'Miljövärden urval för publ'!$B$2:$H$2,0),FALSE))</f>
        <v/>
      </c>
      <c r="F408" t="str">
        <f>IF(ISERROR(VLOOKUP($C408,'Miljövärden urval för publ'!$B$2:$H$490,MATCH(F$4,'Miljövärden urval för publ'!$B$2:$H$2,0),FALSE)),"",VLOOKUP($C408,'Miljövärden urval för publ'!$B$2:$H$490,MATCH(F$4,'Miljövärden urval för publ'!$B$2:$H$2,0),FALSE))</f>
        <v/>
      </c>
      <c r="G408" t="str">
        <f>IF(ISERROR(VLOOKUP($C408,'Miljövärden urval för publ'!$B$2:$H$490,MATCH(G$4,'Miljövärden urval för publ'!$B$2:$H$2,0),FALSE)),"",VLOOKUP($C408,'Miljövärden urval för publ'!$B$2:$H$490,MATCH(G$4,'Miljövärden urval för publ'!$B$2:$H$2,0),FALSE))</f>
        <v/>
      </c>
    </row>
    <row r="409" spans="1:7" x14ac:dyDescent="0.25">
      <c r="A409" s="20">
        <v>406</v>
      </c>
      <c r="B409" t="str">
        <f>IF(ISERROR(INDEX('Miljövärden urval för publ'!$A$2:$AA$475,MATCH($A409,'Miljövärden urval för publ'!$R$2:$R$476,0),1)),"",INDEX('Miljövärden urval för publ'!$A$2:$AA$475,MATCH($A409,'Miljövärden urval för publ'!$R$2:$R$476,0),1))</f>
        <v/>
      </c>
      <c r="C409" t="str">
        <f>IF(ISERROR(INDEX('Miljövärden urval för publ'!$A$2:$AA$475,MATCH($A409,'Miljövärden urval för publ'!$R$2:$R$476,0),2)),"",INDEX('Miljövärden urval för publ'!$A$2:$AA$475,MATCH($A409,'Miljövärden urval för publ'!$R$2:$R$476,0),2))</f>
        <v/>
      </c>
      <c r="D409" t="str">
        <f>IF(ISERROR(VLOOKUP($C409,'Miljövärden urval för publ'!$B$2:$H$490,MATCH(D$4,'Miljövärden urval för publ'!$B$2:$H$2,0),FALSE)),"",VLOOKUP($C409,'Miljövärden urval för publ'!$B$2:$H$490,MATCH(D$4,'Miljövärden urval för publ'!$B$2:$H$2,0),FALSE))</f>
        <v/>
      </c>
      <c r="E409" t="str">
        <f>IF(ISERROR(VLOOKUP($C409,'Miljövärden urval för publ'!$B$2:$H$490,MATCH(E$4,'Miljövärden urval för publ'!$B$2:$H$2,0),FALSE)),"",VLOOKUP($C409,'Miljövärden urval för publ'!$B$2:$H$490,MATCH(E$4,'Miljövärden urval för publ'!$B$2:$H$2,0),FALSE))</f>
        <v/>
      </c>
      <c r="F409" t="str">
        <f>IF(ISERROR(VLOOKUP($C409,'Miljövärden urval för publ'!$B$2:$H$490,MATCH(F$4,'Miljövärden urval för publ'!$B$2:$H$2,0),FALSE)),"",VLOOKUP($C409,'Miljövärden urval för publ'!$B$2:$H$490,MATCH(F$4,'Miljövärden urval för publ'!$B$2:$H$2,0),FALSE))</f>
        <v/>
      </c>
      <c r="G409" t="str">
        <f>IF(ISERROR(VLOOKUP($C409,'Miljövärden urval för publ'!$B$2:$H$490,MATCH(G$4,'Miljövärden urval för publ'!$B$2:$H$2,0),FALSE)),"",VLOOKUP($C409,'Miljövärden urval för publ'!$B$2:$H$490,MATCH(G$4,'Miljövärden urval för publ'!$B$2:$H$2,0),FALSE))</f>
        <v/>
      </c>
    </row>
    <row r="410" spans="1:7" x14ac:dyDescent="0.25">
      <c r="A410" s="20">
        <v>407</v>
      </c>
      <c r="B410" t="str">
        <f>IF(ISERROR(INDEX('Miljövärden urval för publ'!$A$2:$AA$475,MATCH($A410,'Miljövärden urval för publ'!$R$2:$R$476,0),1)),"",INDEX('Miljövärden urval för publ'!$A$2:$AA$475,MATCH($A410,'Miljövärden urval för publ'!$R$2:$R$476,0),1))</f>
        <v/>
      </c>
      <c r="C410" t="str">
        <f>IF(ISERROR(INDEX('Miljövärden urval för publ'!$A$2:$AA$475,MATCH($A410,'Miljövärden urval för publ'!$R$2:$R$476,0),2)),"",INDEX('Miljövärden urval för publ'!$A$2:$AA$475,MATCH($A410,'Miljövärden urval för publ'!$R$2:$R$476,0),2))</f>
        <v/>
      </c>
      <c r="D410" t="str">
        <f>IF(ISERROR(VLOOKUP($C410,'Miljövärden urval för publ'!$B$2:$H$490,MATCH(D$4,'Miljövärden urval för publ'!$B$2:$H$2,0),FALSE)),"",VLOOKUP($C410,'Miljövärden urval för publ'!$B$2:$H$490,MATCH(D$4,'Miljövärden urval för publ'!$B$2:$H$2,0),FALSE))</f>
        <v/>
      </c>
      <c r="E410" t="str">
        <f>IF(ISERROR(VLOOKUP($C410,'Miljövärden urval för publ'!$B$2:$H$490,MATCH(E$4,'Miljövärden urval för publ'!$B$2:$H$2,0),FALSE)),"",VLOOKUP($C410,'Miljövärden urval för publ'!$B$2:$H$490,MATCH(E$4,'Miljövärden urval för publ'!$B$2:$H$2,0),FALSE))</f>
        <v/>
      </c>
      <c r="F410" t="str">
        <f>IF(ISERROR(VLOOKUP($C410,'Miljövärden urval för publ'!$B$2:$H$490,MATCH(F$4,'Miljövärden urval för publ'!$B$2:$H$2,0),FALSE)),"",VLOOKUP($C410,'Miljövärden urval för publ'!$B$2:$H$490,MATCH(F$4,'Miljövärden urval för publ'!$B$2:$H$2,0),FALSE))</f>
        <v/>
      </c>
      <c r="G410" t="str">
        <f>IF(ISERROR(VLOOKUP($C410,'Miljövärden urval för publ'!$B$2:$H$490,MATCH(G$4,'Miljövärden urval för publ'!$B$2:$H$2,0),FALSE)),"",VLOOKUP($C410,'Miljövärden urval för publ'!$B$2:$H$490,MATCH(G$4,'Miljövärden urval för publ'!$B$2:$H$2,0),FALSE))</f>
        <v/>
      </c>
    </row>
    <row r="411" spans="1:7" x14ac:dyDescent="0.25">
      <c r="A411" s="20">
        <v>408</v>
      </c>
      <c r="B411" t="str">
        <f>IF(ISERROR(INDEX('Miljövärden urval för publ'!$A$2:$AA$475,MATCH($A411,'Miljövärden urval för publ'!$R$2:$R$476,0),1)),"",INDEX('Miljövärden urval för publ'!$A$2:$AA$475,MATCH($A411,'Miljövärden urval för publ'!$R$2:$R$476,0),1))</f>
        <v/>
      </c>
      <c r="C411" t="str">
        <f>IF(ISERROR(INDEX('Miljövärden urval för publ'!$A$2:$AA$475,MATCH($A411,'Miljövärden urval för publ'!$R$2:$R$476,0),2)),"",INDEX('Miljövärden urval för publ'!$A$2:$AA$475,MATCH($A411,'Miljövärden urval för publ'!$R$2:$R$476,0),2))</f>
        <v/>
      </c>
      <c r="D411" t="str">
        <f>IF(ISERROR(VLOOKUP($C411,'Miljövärden urval för publ'!$B$2:$H$490,MATCH(D$4,'Miljövärden urval för publ'!$B$2:$H$2,0),FALSE)),"",VLOOKUP($C411,'Miljövärden urval för publ'!$B$2:$H$490,MATCH(D$4,'Miljövärden urval för publ'!$B$2:$H$2,0),FALSE))</f>
        <v/>
      </c>
      <c r="E411" t="str">
        <f>IF(ISERROR(VLOOKUP($C411,'Miljövärden urval för publ'!$B$2:$H$490,MATCH(E$4,'Miljövärden urval för publ'!$B$2:$H$2,0),FALSE)),"",VLOOKUP($C411,'Miljövärden urval för publ'!$B$2:$H$490,MATCH(E$4,'Miljövärden urval för publ'!$B$2:$H$2,0),FALSE))</f>
        <v/>
      </c>
      <c r="F411" t="str">
        <f>IF(ISERROR(VLOOKUP($C411,'Miljövärden urval för publ'!$B$2:$H$490,MATCH(F$4,'Miljövärden urval för publ'!$B$2:$H$2,0),FALSE)),"",VLOOKUP($C411,'Miljövärden urval för publ'!$B$2:$H$490,MATCH(F$4,'Miljövärden urval för publ'!$B$2:$H$2,0),FALSE))</f>
        <v/>
      </c>
      <c r="G411" t="str">
        <f>IF(ISERROR(VLOOKUP($C411,'Miljövärden urval för publ'!$B$2:$H$490,MATCH(G$4,'Miljövärden urval för publ'!$B$2:$H$2,0),FALSE)),"",VLOOKUP($C411,'Miljövärden urval för publ'!$B$2:$H$490,MATCH(G$4,'Miljövärden urval för publ'!$B$2:$H$2,0),FALSE))</f>
        <v/>
      </c>
    </row>
    <row r="412" spans="1:7" x14ac:dyDescent="0.25">
      <c r="A412" s="20">
        <v>409</v>
      </c>
      <c r="B412" t="str">
        <f>IF(ISERROR(INDEX('Miljövärden urval för publ'!$A$2:$AA$475,MATCH($A412,'Miljövärden urval för publ'!$R$2:$R$476,0),1)),"",INDEX('Miljövärden urval för publ'!$A$2:$AA$475,MATCH($A412,'Miljövärden urval för publ'!$R$2:$R$476,0),1))</f>
        <v/>
      </c>
      <c r="C412" t="str">
        <f>IF(ISERROR(INDEX('Miljövärden urval för publ'!$A$2:$AA$475,MATCH($A412,'Miljövärden urval för publ'!$R$2:$R$476,0),2)),"",INDEX('Miljövärden urval för publ'!$A$2:$AA$475,MATCH($A412,'Miljövärden urval för publ'!$R$2:$R$476,0),2))</f>
        <v/>
      </c>
      <c r="D412" t="str">
        <f>IF(ISERROR(VLOOKUP($C412,'Miljövärden urval för publ'!$B$2:$H$490,MATCH(D$4,'Miljövärden urval för publ'!$B$2:$H$2,0),FALSE)),"",VLOOKUP($C412,'Miljövärden urval för publ'!$B$2:$H$490,MATCH(D$4,'Miljövärden urval för publ'!$B$2:$H$2,0),FALSE))</f>
        <v/>
      </c>
      <c r="E412" t="str">
        <f>IF(ISERROR(VLOOKUP($C412,'Miljövärden urval för publ'!$B$2:$H$490,MATCH(E$4,'Miljövärden urval för publ'!$B$2:$H$2,0),FALSE)),"",VLOOKUP($C412,'Miljövärden urval för publ'!$B$2:$H$490,MATCH(E$4,'Miljövärden urval för publ'!$B$2:$H$2,0),FALSE))</f>
        <v/>
      </c>
      <c r="F412" t="str">
        <f>IF(ISERROR(VLOOKUP($C412,'Miljövärden urval för publ'!$B$2:$H$490,MATCH(F$4,'Miljövärden urval för publ'!$B$2:$H$2,0),FALSE)),"",VLOOKUP($C412,'Miljövärden urval för publ'!$B$2:$H$490,MATCH(F$4,'Miljövärden urval för publ'!$B$2:$H$2,0),FALSE))</f>
        <v/>
      </c>
      <c r="G412" t="str">
        <f>IF(ISERROR(VLOOKUP($C412,'Miljövärden urval för publ'!$B$2:$H$490,MATCH(G$4,'Miljövärden urval för publ'!$B$2:$H$2,0),FALSE)),"",VLOOKUP($C412,'Miljövärden urval för publ'!$B$2:$H$490,MATCH(G$4,'Miljövärden urval för publ'!$B$2:$H$2,0),FALSE))</f>
        <v/>
      </c>
    </row>
    <row r="413" spans="1:7" x14ac:dyDescent="0.25">
      <c r="A413" s="20">
        <v>410</v>
      </c>
      <c r="B413" t="str">
        <f>IF(ISERROR(INDEX('Miljövärden urval för publ'!$A$2:$AA$475,MATCH($A413,'Miljövärden urval för publ'!$R$2:$R$476,0),1)),"",INDEX('Miljövärden urval för publ'!$A$2:$AA$475,MATCH($A413,'Miljövärden urval för publ'!$R$2:$R$476,0),1))</f>
        <v/>
      </c>
      <c r="C413" t="str">
        <f>IF(ISERROR(INDEX('Miljövärden urval för publ'!$A$2:$AA$475,MATCH($A413,'Miljövärden urval för publ'!$R$2:$R$476,0),2)),"",INDEX('Miljövärden urval för publ'!$A$2:$AA$475,MATCH($A413,'Miljövärden urval för publ'!$R$2:$R$476,0),2))</f>
        <v/>
      </c>
      <c r="D413" t="str">
        <f>IF(ISERROR(VLOOKUP($C413,'Miljövärden urval för publ'!$B$2:$H$490,MATCH(D$4,'Miljövärden urval för publ'!$B$2:$H$2,0),FALSE)),"",VLOOKUP($C413,'Miljövärden urval för publ'!$B$2:$H$490,MATCH(D$4,'Miljövärden urval för publ'!$B$2:$H$2,0),FALSE))</f>
        <v/>
      </c>
      <c r="E413" t="str">
        <f>IF(ISERROR(VLOOKUP($C413,'Miljövärden urval för publ'!$B$2:$H$490,MATCH(E$4,'Miljövärden urval för publ'!$B$2:$H$2,0),FALSE)),"",VLOOKUP($C413,'Miljövärden urval för publ'!$B$2:$H$490,MATCH(E$4,'Miljövärden urval för publ'!$B$2:$H$2,0),FALSE))</f>
        <v/>
      </c>
      <c r="F413" t="str">
        <f>IF(ISERROR(VLOOKUP($C413,'Miljövärden urval för publ'!$B$2:$H$490,MATCH(F$4,'Miljövärden urval för publ'!$B$2:$H$2,0),FALSE)),"",VLOOKUP($C413,'Miljövärden urval för publ'!$B$2:$H$490,MATCH(F$4,'Miljövärden urval för publ'!$B$2:$H$2,0),FALSE))</f>
        <v/>
      </c>
      <c r="G413" t="str">
        <f>IF(ISERROR(VLOOKUP($C413,'Miljövärden urval för publ'!$B$2:$H$490,MATCH(G$4,'Miljövärden urval för publ'!$B$2:$H$2,0),FALSE)),"",VLOOKUP($C413,'Miljövärden urval för publ'!$B$2:$H$490,MATCH(G$4,'Miljövärden urval för publ'!$B$2:$H$2,0),FALSE))</f>
        <v/>
      </c>
    </row>
    <row r="414" spans="1:7" x14ac:dyDescent="0.25">
      <c r="A414" s="20">
        <v>411</v>
      </c>
      <c r="B414" t="str">
        <f>IF(ISERROR(INDEX('Miljövärden urval för publ'!$A$2:$AA$475,MATCH($A414,'Miljövärden urval för publ'!$R$2:$R$476,0),1)),"",INDEX('Miljövärden urval för publ'!$A$2:$AA$475,MATCH($A414,'Miljövärden urval för publ'!$R$2:$R$476,0),1))</f>
        <v/>
      </c>
      <c r="C414" t="str">
        <f>IF(ISERROR(INDEX('Miljövärden urval för publ'!$A$2:$AA$475,MATCH($A414,'Miljövärden urval för publ'!$R$2:$R$476,0),2)),"",INDEX('Miljövärden urval för publ'!$A$2:$AA$475,MATCH($A414,'Miljövärden urval för publ'!$R$2:$R$476,0),2))</f>
        <v/>
      </c>
      <c r="D414" t="str">
        <f>IF(ISERROR(VLOOKUP($C414,'Miljövärden urval för publ'!$B$2:$H$490,MATCH(D$4,'Miljövärden urval för publ'!$B$2:$H$2,0),FALSE)),"",VLOOKUP($C414,'Miljövärden urval för publ'!$B$2:$H$490,MATCH(D$4,'Miljövärden urval för publ'!$B$2:$H$2,0),FALSE))</f>
        <v/>
      </c>
      <c r="E414" t="str">
        <f>IF(ISERROR(VLOOKUP($C414,'Miljövärden urval för publ'!$B$2:$H$490,MATCH(E$4,'Miljövärden urval för publ'!$B$2:$H$2,0),FALSE)),"",VLOOKUP($C414,'Miljövärden urval för publ'!$B$2:$H$490,MATCH(E$4,'Miljövärden urval för publ'!$B$2:$H$2,0),FALSE))</f>
        <v/>
      </c>
      <c r="F414" t="str">
        <f>IF(ISERROR(VLOOKUP($C414,'Miljövärden urval för publ'!$B$2:$H$490,MATCH(F$4,'Miljövärden urval för publ'!$B$2:$H$2,0),FALSE)),"",VLOOKUP($C414,'Miljövärden urval för publ'!$B$2:$H$490,MATCH(F$4,'Miljövärden urval för publ'!$B$2:$H$2,0),FALSE))</f>
        <v/>
      </c>
      <c r="G414" t="str">
        <f>IF(ISERROR(VLOOKUP($C414,'Miljövärden urval för publ'!$B$2:$H$490,MATCH(G$4,'Miljövärden urval för publ'!$B$2:$H$2,0),FALSE)),"",VLOOKUP($C414,'Miljövärden urval för publ'!$B$2:$H$490,MATCH(G$4,'Miljövärden urval för publ'!$B$2:$H$2,0),FALSE))</f>
        <v/>
      </c>
    </row>
    <row r="415" spans="1:7" x14ac:dyDescent="0.25">
      <c r="A415" s="20">
        <v>412</v>
      </c>
      <c r="B415" t="str">
        <f>IF(ISERROR(INDEX('Miljövärden urval för publ'!$A$2:$AA$475,MATCH($A415,'Miljövärden urval för publ'!$R$2:$R$476,0),1)),"",INDEX('Miljövärden urval för publ'!$A$2:$AA$475,MATCH($A415,'Miljövärden urval för publ'!$R$2:$R$476,0),1))</f>
        <v/>
      </c>
      <c r="C415" t="str">
        <f>IF(ISERROR(INDEX('Miljövärden urval för publ'!$A$2:$AA$475,MATCH($A415,'Miljövärden urval för publ'!$R$2:$R$476,0),2)),"",INDEX('Miljövärden urval för publ'!$A$2:$AA$475,MATCH($A415,'Miljövärden urval för publ'!$R$2:$R$476,0),2))</f>
        <v/>
      </c>
      <c r="D415" t="str">
        <f>IF(ISERROR(VLOOKUP($C415,'Miljövärden urval för publ'!$B$2:$H$490,MATCH(D$4,'Miljövärden urval för publ'!$B$2:$H$2,0),FALSE)),"",VLOOKUP($C415,'Miljövärden urval för publ'!$B$2:$H$490,MATCH(D$4,'Miljövärden urval för publ'!$B$2:$H$2,0),FALSE))</f>
        <v/>
      </c>
      <c r="E415" t="str">
        <f>IF(ISERROR(VLOOKUP($C415,'Miljövärden urval för publ'!$B$2:$H$490,MATCH(E$4,'Miljövärden urval för publ'!$B$2:$H$2,0),FALSE)),"",VLOOKUP($C415,'Miljövärden urval för publ'!$B$2:$H$490,MATCH(E$4,'Miljövärden urval för publ'!$B$2:$H$2,0),FALSE))</f>
        <v/>
      </c>
      <c r="F415" t="str">
        <f>IF(ISERROR(VLOOKUP($C415,'Miljövärden urval för publ'!$B$2:$H$490,MATCH(F$4,'Miljövärden urval för publ'!$B$2:$H$2,0),FALSE)),"",VLOOKUP($C415,'Miljövärden urval för publ'!$B$2:$H$490,MATCH(F$4,'Miljövärden urval för publ'!$B$2:$H$2,0),FALSE))</f>
        <v/>
      </c>
      <c r="G415" t="str">
        <f>IF(ISERROR(VLOOKUP($C415,'Miljövärden urval för publ'!$B$2:$H$490,MATCH(G$4,'Miljövärden urval för publ'!$B$2:$H$2,0),FALSE)),"",VLOOKUP($C415,'Miljövärden urval för publ'!$B$2:$H$490,MATCH(G$4,'Miljövärden urval för publ'!$B$2:$H$2,0),FALSE))</f>
        <v/>
      </c>
    </row>
    <row r="416" spans="1:7" x14ac:dyDescent="0.25">
      <c r="A416" s="20">
        <v>413</v>
      </c>
      <c r="B416" t="str">
        <f>IF(ISERROR(INDEX('Miljövärden urval för publ'!$A$2:$AA$475,MATCH($A416,'Miljövärden urval för publ'!$R$2:$R$476,0),1)),"",INDEX('Miljövärden urval för publ'!$A$2:$AA$475,MATCH($A416,'Miljövärden urval för publ'!$R$2:$R$476,0),1))</f>
        <v/>
      </c>
      <c r="C416" t="str">
        <f>IF(ISERROR(INDEX('Miljövärden urval för publ'!$A$2:$AA$475,MATCH($A416,'Miljövärden urval för publ'!$R$2:$R$476,0),2)),"",INDEX('Miljövärden urval för publ'!$A$2:$AA$475,MATCH($A416,'Miljövärden urval för publ'!$R$2:$R$476,0),2))</f>
        <v/>
      </c>
      <c r="D416" t="str">
        <f>IF(ISERROR(VLOOKUP($C416,'Miljövärden urval för publ'!$B$2:$H$490,MATCH(D$4,'Miljövärden urval för publ'!$B$2:$H$2,0),FALSE)),"",VLOOKUP($C416,'Miljövärden urval för publ'!$B$2:$H$490,MATCH(D$4,'Miljövärden urval för publ'!$B$2:$H$2,0),FALSE))</f>
        <v/>
      </c>
      <c r="E416" t="str">
        <f>IF(ISERROR(VLOOKUP($C416,'Miljövärden urval för publ'!$B$2:$H$490,MATCH(E$4,'Miljövärden urval för publ'!$B$2:$H$2,0),FALSE)),"",VLOOKUP($C416,'Miljövärden urval för publ'!$B$2:$H$490,MATCH(E$4,'Miljövärden urval för publ'!$B$2:$H$2,0),FALSE))</f>
        <v/>
      </c>
      <c r="F416" t="str">
        <f>IF(ISERROR(VLOOKUP($C416,'Miljövärden urval för publ'!$B$2:$H$490,MATCH(F$4,'Miljövärden urval för publ'!$B$2:$H$2,0),FALSE)),"",VLOOKUP($C416,'Miljövärden urval för publ'!$B$2:$H$490,MATCH(F$4,'Miljövärden urval för publ'!$B$2:$H$2,0),FALSE))</f>
        <v/>
      </c>
      <c r="G416" t="str">
        <f>IF(ISERROR(VLOOKUP($C416,'Miljövärden urval för publ'!$B$2:$H$490,MATCH(G$4,'Miljövärden urval för publ'!$B$2:$H$2,0),FALSE)),"",VLOOKUP($C416,'Miljövärden urval för publ'!$B$2:$H$490,MATCH(G$4,'Miljövärden urval för publ'!$B$2:$H$2,0),FALSE))</f>
        <v/>
      </c>
    </row>
    <row r="417" spans="1:7" x14ac:dyDescent="0.25">
      <c r="A417" s="20">
        <v>414</v>
      </c>
      <c r="B417" t="str">
        <f>IF(ISERROR(INDEX('Miljövärden urval för publ'!$A$2:$AA$475,MATCH($A417,'Miljövärden urval för publ'!$R$2:$R$476,0),1)),"",INDEX('Miljövärden urval för publ'!$A$2:$AA$475,MATCH($A417,'Miljövärden urval för publ'!$R$2:$R$476,0),1))</f>
        <v/>
      </c>
      <c r="C417" t="str">
        <f>IF(ISERROR(INDEX('Miljövärden urval för publ'!$A$2:$AA$475,MATCH($A417,'Miljövärden urval för publ'!$R$2:$R$476,0),2)),"",INDEX('Miljövärden urval för publ'!$A$2:$AA$475,MATCH($A417,'Miljövärden urval för publ'!$R$2:$R$476,0),2))</f>
        <v/>
      </c>
      <c r="D417" t="str">
        <f>IF(ISERROR(VLOOKUP($C417,'Miljövärden urval för publ'!$B$2:$H$490,MATCH(D$4,'Miljövärden urval för publ'!$B$2:$H$2,0),FALSE)),"",VLOOKUP($C417,'Miljövärden urval för publ'!$B$2:$H$490,MATCH(D$4,'Miljövärden urval för publ'!$B$2:$H$2,0),FALSE))</f>
        <v/>
      </c>
      <c r="E417" t="str">
        <f>IF(ISERROR(VLOOKUP($C417,'Miljövärden urval för publ'!$B$2:$H$490,MATCH(E$4,'Miljövärden urval för publ'!$B$2:$H$2,0),FALSE)),"",VLOOKUP($C417,'Miljövärden urval för publ'!$B$2:$H$490,MATCH(E$4,'Miljövärden urval för publ'!$B$2:$H$2,0),FALSE))</f>
        <v/>
      </c>
      <c r="F417" t="str">
        <f>IF(ISERROR(VLOOKUP($C417,'Miljövärden urval för publ'!$B$2:$H$490,MATCH(F$4,'Miljövärden urval för publ'!$B$2:$H$2,0),FALSE)),"",VLOOKUP($C417,'Miljövärden urval för publ'!$B$2:$H$490,MATCH(F$4,'Miljövärden urval för publ'!$B$2:$H$2,0),FALSE))</f>
        <v/>
      </c>
      <c r="G417" t="str">
        <f>IF(ISERROR(VLOOKUP($C417,'Miljövärden urval för publ'!$B$2:$H$490,MATCH(G$4,'Miljövärden urval för publ'!$B$2:$H$2,0),FALSE)),"",VLOOKUP($C417,'Miljövärden urval för publ'!$B$2:$H$490,MATCH(G$4,'Miljövärden urval för publ'!$B$2:$H$2,0),FALSE))</f>
        <v/>
      </c>
    </row>
    <row r="418" spans="1:7" x14ac:dyDescent="0.25">
      <c r="A418" s="20">
        <v>415</v>
      </c>
      <c r="B418" t="str">
        <f>IF(ISERROR(INDEX('Miljövärden urval för publ'!$A$2:$AA$475,MATCH($A418,'Miljövärden urval för publ'!$R$2:$R$476,0),1)),"",INDEX('Miljövärden urval för publ'!$A$2:$AA$475,MATCH($A418,'Miljövärden urval för publ'!$R$2:$R$476,0),1))</f>
        <v/>
      </c>
      <c r="C418" t="str">
        <f>IF(ISERROR(INDEX('Miljövärden urval för publ'!$A$2:$AA$475,MATCH($A418,'Miljövärden urval för publ'!$R$2:$R$476,0),2)),"",INDEX('Miljövärden urval för publ'!$A$2:$AA$475,MATCH($A418,'Miljövärden urval för publ'!$R$2:$R$476,0),2))</f>
        <v/>
      </c>
      <c r="D418" t="str">
        <f>IF(ISERROR(VLOOKUP($C418,'Miljövärden urval för publ'!$B$2:$H$490,MATCH(D$4,'Miljövärden urval för publ'!$B$2:$H$2,0),FALSE)),"",VLOOKUP($C418,'Miljövärden urval för publ'!$B$2:$H$490,MATCH(D$4,'Miljövärden urval för publ'!$B$2:$H$2,0),FALSE))</f>
        <v/>
      </c>
      <c r="E418" t="str">
        <f>IF(ISERROR(VLOOKUP($C418,'Miljövärden urval för publ'!$B$2:$H$490,MATCH(E$4,'Miljövärden urval för publ'!$B$2:$H$2,0),FALSE)),"",VLOOKUP($C418,'Miljövärden urval för publ'!$B$2:$H$490,MATCH(E$4,'Miljövärden urval för publ'!$B$2:$H$2,0),FALSE))</f>
        <v/>
      </c>
      <c r="F418" t="str">
        <f>IF(ISERROR(VLOOKUP($C418,'Miljövärden urval för publ'!$B$2:$H$490,MATCH(F$4,'Miljövärden urval för publ'!$B$2:$H$2,0),FALSE)),"",VLOOKUP($C418,'Miljövärden urval för publ'!$B$2:$H$490,MATCH(F$4,'Miljövärden urval för publ'!$B$2:$H$2,0),FALSE))</f>
        <v/>
      </c>
      <c r="G418" t="str">
        <f>IF(ISERROR(VLOOKUP($C418,'Miljövärden urval för publ'!$B$2:$H$490,MATCH(G$4,'Miljövärden urval för publ'!$B$2:$H$2,0),FALSE)),"",VLOOKUP($C418,'Miljövärden urval för publ'!$B$2:$H$490,MATCH(G$4,'Miljövärden urval för publ'!$B$2:$H$2,0),FALSE))</f>
        <v/>
      </c>
    </row>
    <row r="419" spans="1:7" x14ac:dyDescent="0.25">
      <c r="A419" s="20">
        <v>416</v>
      </c>
      <c r="B419" t="str">
        <f>IF(ISERROR(INDEX('Miljövärden urval för publ'!$A$2:$AA$475,MATCH($A419,'Miljövärden urval för publ'!$R$2:$R$476,0),1)),"",INDEX('Miljövärden urval för publ'!$A$2:$AA$475,MATCH($A419,'Miljövärden urval för publ'!$R$2:$R$476,0),1))</f>
        <v/>
      </c>
      <c r="C419" t="str">
        <f>IF(ISERROR(INDEX('Miljövärden urval för publ'!$A$2:$AA$475,MATCH($A419,'Miljövärden urval för publ'!$R$2:$R$476,0),2)),"",INDEX('Miljövärden urval för publ'!$A$2:$AA$475,MATCH($A419,'Miljövärden urval för publ'!$R$2:$R$476,0),2))</f>
        <v/>
      </c>
      <c r="D419" t="str">
        <f>IF(ISERROR(VLOOKUP($C419,'Miljövärden urval för publ'!$B$2:$H$490,MATCH(D$4,'Miljövärden urval för publ'!$B$2:$H$2,0),FALSE)),"",VLOOKUP($C419,'Miljövärden urval för publ'!$B$2:$H$490,MATCH(D$4,'Miljövärden urval för publ'!$B$2:$H$2,0),FALSE))</f>
        <v/>
      </c>
      <c r="E419" t="str">
        <f>IF(ISERROR(VLOOKUP($C419,'Miljövärden urval för publ'!$B$2:$H$490,MATCH(E$4,'Miljövärden urval för publ'!$B$2:$H$2,0),FALSE)),"",VLOOKUP($C419,'Miljövärden urval för publ'!$B$2:$H$490,MATCH(E$4,'Miljövärden urval för publ'!$B$2:$H$2,0),FALSE))</f>
        <v/>
      </c>
      <c r="F419" t="str">
        <f>IF(ISERROR(VLOOKUP($C419,'Miljövärden urval för publ'!$B$2:$H$490,MATCH(F$4,'Miljövärden urval för publ'!$B$2:$H$2,0),FALSE)),"",VLOOKUP($C419,'Miljövärden urval för publ'!$B$2:$H$490,MATCH(F$4,'Miljövärden urval för publ'!$B$2:$H$2,0),FALSE))</f>
        <v/>
      </c>
      <c r="G419" t="str">
        <f>IF(ISERROR(VLOOKUP($C419,'Miljövärden urval för publ'!$B$2:$H$490,MATCH(G$4,'Miljövärden urval för publ'!$B$2:$H$2,0),FALSE)),"",VLOOKUP($C419,'Miljövärden urval för publ'!$B$2:$H$490,MATCH(G$4,'Miljövärden urval för publ'!$B$2:$H$2,0),FALSE))</f>
        <v/>
      </c>
    </row>
    <row r="420" spans="1:7" x14ac:dyDescent="0.25">
      <c r="A420" s="20">
        <v>417</v>
      </c>
      <c r="B420" t="str">
        <f>IF(ISERROR(INDEX('Miljövärden urval för publ'!$A$2:$AA$475,MATCH($A420,'Miljövärden urval för publ'!$R$2:$R$476,0),1)),"",INDEX('Miljövärden urval för publ'!$A$2:$AA$475,MATCH($A420,'Miljövärden urval för publ'!$R$2:$R$476,0),1))</f>
        <v/>
      </c>
      <c r="C420" t="str">
        <f>IF(ISERROR(INDEX('Miljövärden urval för publ'!$A$2:$AA$475,MATCH($A420,'Miljövärden urval för publ'!$R$2:$R$476,0),2)),"",INDEX('Miljövärden urval för publ'!$A$2:$AA$475,MATCH($A420,'Miljövärden urval för publ'!$R$2:$R$476,0),2))</f>
        <v/>
      </c>
      <c r="D420" t="str">
        <f>IF(ISERROR(VLOOKUP($C420,'Miljövärden urval för publ'!$B$2:$H$490,MATCH(D$4,'Miljövärden urval för publ'!$B$2:$H$2,0),FALSE)),"",VLOOKUP($C420,'Miljövärden urval för publ'!$B$2:$H$490,MATCH(D$4,'Miljövärden urval för publ'!$B$2:$H$2,0),FALSE))</f>
        <v/>
      </c>
      <c r="E420" t="str">
        <f>IF(ISERROR(VLOOKUP($C420,'Miljövärden urval för publ'!$B$2:$H$490,MATCH(E$4,'Miljövärden urval för publ'!$B$2:$H$2,0),FALSE)),"",VLOOKUP($C420,'Miljövärden urval för publ'!$B$2:$H$490,MATCH(E$4,'Miljövärden urval för publ'!$B$2:$H$2,0),FALSE))</f>
        <v/>
      </c>
      <c r="F420" t="str">
        <f>IF(ISERROR(VLOOKUP($C420,'Miljövärden urval för publ'!$B$2:$H$490,MATCH(F$4,'Miljövärden urval för publ'!$B$2:$H$2,0),FALSE)),"",VLOOKUP($C420,'Miljövärden urval för publ'!$B$2:$H$490,MATCH(F$4,'Miljövärden urval för publ'!$B$2:$H$2,0),FALSE))</f>
        <v/>
      </c>
      <c r="G420" t="str">
        <f>IF(ISERROR(VLOOKUP($C420,'Miljövärden urval för publ'!$B$2:$H$490,MATCH(G$4,'Miljövärden urval för publ'!$B$2:$H$2,0),FALSE)),"",VLOOKUP($C420,'Miljövärden urval för publ'!$B$2:$H$490,MATCH(G$4,'Miljövärden urval för publ'!$B$2:$H$2,0),FALSE))</f>
        <v/>
      </c>
    </row>
    <row r="421" spans="1:7" x14ac:dyDescent="0.25">
      <c r="A421" s="20">
        <v>418</v>
      </c>
      <c r="B421" t="str">
        <f>IF(ISERROR(INDEX('Miljövärden urval för publ'!$A$2:$AA$475,MATCH($A421,'Miljövärden urval för publ'!$R$2:$R$476,0),1)),"",INDEX('Miljövärden urval för publ'!$A$2:$AA$475,MATCH($A421,'Miljövärden urval för publ'!$R$2:$R$476,0),1))</f>
        <v/>
      </c>
      <c r="C421" t="str">
        <f>IF(ISERROR(INDEX('Miljövärden urval för publ'!$A$2:$AA$475,MATCH($A421,'Miljövärden urval för publ'!$R$2:$R$476,0),2)),"",INDEX('Miljövärden urval för publ'!$A$2:$AA$475,MATCH($A421,'Miljövärden urval för publ'!$R$2:$R$476,0),2))</f>
        <v/>
      </c>
      <c r="D421" t="str">
        <f>IF(ISERROR(VLOOKUP($C421,'Miljövärden urval för publ'!$B$2:$H$490,MATCH(D$4,'Miljövärden urval för publ'!$B$2:$H$2,0),FALSE)),"",VLOOKUP($C421,'Miljövärden urval för publ'!$B$2:$H$490,MATCH(D$4,'Miljövärden urval för publ'!$B$2:$H$2,0),FALSE))</f>
        <v/>
      </c>
      <c r="E421" t="str">
        <f>IF(ISERROR(VLOOKUP($C421,'Miljövärden urval för publ'!$B$2:$H$490,MATCH(E$4,'Miljövärden urval för publ'!$B$2:$H$2,0),FALSE)),"",VLOOKUP($C421,'Miljövärden urval för publ'!$B$2:$H$490,MATCH(E$4,'Miljövärden urval för publ'!$B$2:$H$2,0),FALSE))</f>
        <v/>
      </c>
      <c r="F421" t="str">
        <f>IF(ISERROR(VLOOKUP($C421,'Miljövärden urval för publ'!$B$2:$H$490,MATCH(F$4,'Miljövärden urval för publ'!$B$2:$H$2,0),FALSE)),"",VLOOKUP($C421,'Miljövärden urval för publ'!$B$2:$H$490,MATCH(F$4,'Miljövärden urval för publ'!$B$2:$H$2,0),FALSE))</f>
        <v/>
      </c>
      <c r="G421" t="str">
        <f>IF(ISERROR(VLOOKUP($C421,'Miljövärden urval för publ'!$B$2:$H$490,MATCH(G$4,'Miljövärden urval för publ'!$B$2:$H$2,0),FALSE)),"",VLOOKUP($C421,'Miljövärden urval för publ'!$B$2:$H$490,MATCH(G$4,'Miljövärden urval för publ'!$B$2:$H$2,0),FALSE))</f>
        <v/>
      </c>
    </row>
    <row r="422" spans="1:7" x14ac:dyDescent="0.25">
      <c r="A422" s="20">
        <v>419</v>
      </c>
      <c r="B422" t="str">
        <f>IF(ISERROR(INDEX('Miljövärden urval för publ'!$A$2:$AA$475,MATCH($A422,'Miljövärden urval för publ'!$R$2:$R$476,0),1)),"",INDEX('Miljövärden urval för publ'!$A$2:$AA$475,MATCH($A422,'Miljövärden urval för publ'!$R$2:$R$476,0),1))</f>
        <v/>
      </c>
      <c r="C422" t="str">
        <f>IF(ISERROR(INDEX('Miljövärden urval för publ'!$A$2:$AA$475,MATCH($A422,'Miljövärden urval för publ'!$R$2:$R$476,0),2)),"",INDEX('Miljövärden urval för publ'!$A$2:$AA$475,MATCH($A422,'Miljövärden urval för publ'!$R$2:$R$476,0),2))</f>
        <v/>
      </c>
      <c r="D422" t="str">
        <f>IF(ISERROR(VLOOKUP($C422,'Miljövärden urval för publ'!$B$2:$H$490,MATCH(D$4,'Miljövärden urval för publ'!$B$2:$H$2,0),FALSE)),"",VLOOKUP($C422,'Miljövärden urval för publ'!$B$2:$H$490,MATCH(D$4,'Miljövärden urval för publ'!$B$2:$H$2,0),FALSE))</f>
        <v/>
      </c>
      <c r="E422" t="str">
        <f>IF(ISERROR(VLOOKUP($C422,'Miljövärden urval för publ'!$B$2:$H$490,MATCH(E$4,'Miljövärden urval för publ'!$B$2:$H$2,0),FALSE)),"",VLOOKUP($C422,'Miljövärden urval för publ'!$B$2:$H$490,MATCH(E$4,'Miljövärden urval för publ'!$B$2:$H$2,0),FALSE))</f>
        <v/>
      </c>
      <c r="F422" t="str">
        <f>IF(ISERROR(VLOOKUP($C422,'Miljövärden urval för publ'!$B$2:$H$490,MATCH(F$4,'Miljövärden urval för publ'!$B$2:$H$2,0),FALSE)),"",VLOOKUP($C422,'Miljövärden urval för publ'!$B$2:$H$490,MATCH(F$4,'Miljövärden urval för publ'!$B$2:$H$2,0),FALSE))</f>
        <v/>
      </c>
      <c r="G422" t="str">
        <f>IF(ISERROR(VLOOKUP($C422,'Miljövärden urval för publ'!$B$2:$H$490,MATCH(G$4,'Miljövärden urval för publ'!$B$2:$H$2,0),FALSE)),"",VLOOKUP($C422,'Miljövärden urval för publ'!$B$2:$H$490,MATCH(G$4,'Miljövärden urval för publ'!$B$2:$H$2,0),FALSE))</f>
        <v/>
      </c>
    </row>
    <row r="423" spans="1:7" x14ac:dyDescent="0.25">
      <c r="A423" s="20">
        <v>420</v>
      </c>
      <c r="B423" t="str">
        <f>IF(ISERROR(INDEX('Miljövärden urval för publ'!$A$2:$AA$475,MATCH($A423,'Miljövärden urval för publ'!$R$2:$R$476,0),1)),"",INDEX('Miljövärden urval för publ'!$A$2:$AA$475,MATCH($A423,'Miljövärden urval för publ'!$R$2:$R$476,0),1))</f>
        <v/>
      </c>
      <c r="C423" t="str">
        <f>IF(ISERROR(INDEX('Miljövärden urval för publ'!$A$2:$AA$475,MATCH($A423,'Miljövärden urval för publ'!$R$2:$R$476,0),2)),"",INDEX('Miljövärden urval för publ'!$A$2:$AA$475,MATCH($A423,'Miljövärden urval för publ'!$R$2:$R$476,0),2))</f>
        <v/>
      </c>
      <c r="D423" t="str">
        <f>IF(ISERROR(VLOOKUP($C423,'Miljövärden urval för publ'!$B$2:$H$490,MATCH(D$4,'Miljövärden urval för publ'!$B$2:$H$2,0),FALSE)),"",VLOOKUP($C423,'Miljövärden urval för publ'!$B$2:$H$490,MATCH(D$4,'Miljövärden urval för publ'!$B$2:$H$2,0),FALSE))</f>
        <v/>
      </c>
      <c r="E423" t="str">
        <f>IF(ISERROR(VLOOKUP($C423,'Miljövärden urval för publ'!$B$2:$H$490,MATCH(E$4,'Miljövärden urval för publ'!$B$2:$H$2,0),FALSE)),"",VLOOKUP($C423,'Miljövärden urval för publ'!$B$2:$H$490,MATCH(E$4,'Miljövärden urval för publ'!$B$2:$H$2,0),FALSE))</f>
        <v/>
      </c>
      <c r="F423" t="str">
        <f>IF(ISERROR(VLOOKUP($C423,'Miljövärden urval för publ'!$B$2:$H$490,MATCH(F$4,'Miljövärden urval för publ'!$B$2:$H$2,0),FALSE)),"",VLOOKUP($C423,'Miljövärden urval för publ'!$B$2:$H$490,MATCH(F$4,'Miljövärden urval för publ'!$B$2:$H$2,0),FALSE))</f>
        <v/>
      </c>
      <c r="G423" t="str">
        <f>IF(ISERROR(VLOOKUP($C423,'Miljövärden urval för publ'!$B$2:$H$490,MATCH(G$4,'Miljövärden urval för publ'!$B$2:$H$2,0),FALSE)),"",VLOOKUP($C423,'Miljövärden urval för publ'!$B$2:$H$490,MATCH(G$4,'Miljövärden urval för publ'!$B$2:$H$2,0),FALSE))</f>
        <v/>
      </c>
    </row>
    <row r="424" spans="1:7" x14ac:dyDescent="0.25">
      <c r="A424" s="20">
        <v>421</v>
      </c>
      <c r="B424" t="str">
        <f>IF(ISERROR(INDEX('Miljövärden urval för publ'!$A$2:$AA$475,MATCH($A424,'Miljövärden urval för publ'!$R$2:$R$476,0),1)),"",INDEX('Miljövärden urval för publ'!$A$2:$AA$475,MATCH($A424,'Miljövärden urval för publ'!$R$2:$R$476,0),1))</f>
        <v/>
      </c>
      <c r="C424" t="str">
        <f>IF(ISERROR(INDEX('Miljövärden urval för publ'!$A$2:$AA$475,MATCH($A424,'Miljövärden urval för publ'!$R$2:$R$476,0),2)),"",INDEX('Miljövärden urval för publ'!$A$2:$AA$475,MATCH($A424,'Miljövärden urval för publ'!$R$2:$R$476,0),2))</f>
        <v/>
      </c>
      <c r="D424" t="str">
        <f>IF(ISERROR(VLOOKUP($C424,'Miljövärden urval för publ'!$B$2:$H$490,MATCH(D$4,'Miljövärden urval för publ'!$B$2:$H$2,0),FALSE)),"",VLOOKUP($C424,'Miljövärden urval för publ'!$B$2:$H$490,MATCH(D$4,'Miljövärden urval för publ'!$B$2:$H$2,0),FALSE))</f>
        <v/>
      </c>
      <c r="E424" t="str">
        <f>IF(ISERROR(VLOOKUP($C424,'Miljövärden urval för publ'!$B$2:$H$490,MATCH(E$4,'Miljövärden urval för publ'!$B$2:$H$2,0),FALSE)),"",VLOOKUP($C424,'Miljövärden urval för publ'!$B$2:$H$490,MATCH(E$4,'Miljövärden urval för publ'!$B$2:$H$2,0),FALSE))</f>
        <v/>
      </c>
      <c r="F424" t="str">
        <f>IF(ISERROR(VLOOKUP($C424,'Miljövärden urval för publ'!$B$2:$H$490,MATCH(F$4,'Miljövärden urval för publ'!$B$2:$H$2,0),FALSE)),"",VLOOKUP($C424,'Miljövärden urval för publ'!$B$2:$H$490,MATCH(F$4,'Miljövärden urval för publ'!$B$2:$H$2,0),FALSE))</f>
        <v/>
      </c>
      <c r="G424" t="str">
        <f>IF(ISERROR(VLOOKUP($C424,'Miljövärden urval för publ'!$B$2:$H$490,MATCH(G$4,'Miljövärden urval för publ'!$B$2:$H$2,0),FALSE)),"",VLOOKUP($C424,'Miljövärden urval för publ'!$B$2:$H$490,MATCH(G$4,'Miljövärden urval för publ'!$B$2:$H$2,0),FALSE))</f>
        <v/>
      </c>
    </row>
    <row r="425" spans="1:7" x14ac:dyDescent="0.25">
      <c r="A425" s="20">
        <v>422</v>
      </c>
      <c r="B425" t="str">
        <f>IF(ISERROR(INDEX('Miljövärden urval för publ'!$A$2:$AA$475,MATCH($A425,'Miljövärden urval för publ'!$R$2:$R$476,0),1)),"",INDEX('Miljövärden urval för publ'!$A$2:$AA$475,MATCH($A425,'Miljövärden urval för publ'!$R$2:$R$476,0),1))</f>
        <v/>
      </c>
      <c r="C425" t="str">
        <f>IF(ISERROR(INDEX('Miljövärden urval för publ'!$A$2:$AA$475,MATCH($A425,'Miljövärden urval för publ'!$R$2:$R$476,0),2)),"",INDEX('Miljövärden urval för publ'!$A$2:$AA$475,MATCH($A425,'Miljövärden urval för publ'!$R$2:$R$476,0),2))</f>
        <v/>
      </c>
      <c r="D425" t="str">
        <f>IF(ISERROR(VLOOKUP($C425,'Miljövärden urval för publ'!$B$2:$H$490,MATCH(D$4,'Miljövärden urval för publ'!$B$2:$H$2,0),FALSE)),"",VLOOKUP($C425,'Miljövärden urval för publ'!$B$2:$H$490,MATCH(D$4,'Miljövärden urval för publ'!$B$2:$H$2,0),FALSE))</f>
        <v/>
      </c>
      <c r="E425" t="str">
        <f>IF(ISERROR(VLOOKUP($C425,'Miljövärden urval för publ'!$B$2:$H$490,MATCH(E$4,'Miljövärden urval för publ'!$B$2:$H$2,0),FALSE)),"",VLOOKUP($C425,'Miljövärden urval för publ'!$B$2:$H$490,MATCH(E$4,'Miljövärden urval för publ'!$B$2:$H$2,0),FALSE))</f>
        <v/>
      </c>
      <c r="F425" t="str">
        <f>IF(ISERROR(VLOOKUP($C425,'Miljövärden urval för publ'!$B$2:$H$490,MATCH(F$4,'Miljövärden urval för publ'!$B$2:$H$2,0),FALSE)),"",VLOOKUP($C425,'Miljövärden urval för publ'!$B$2:$H$490,MATCH(F$4,'Miljövärden urval för publ'!$B$2:$H$2,0),FALSE))</f>
        <v/>
      </c>
      <c r="G425" t="str">
        <f>IF(ISERROR(VLOOKUP($C425,'Miljövärden urval för publ'!$B$2:$H$490,MATCH(G$4,'Miljövärden urval för publ'!$B$2:$H$2,0),FALSE)),"",VLOOKUP($C425,'Miljövärden urval för publ'!$B$2:$H$490,MATCH(G$4,'Miljövärden urval för publ'!$B$2:$H$2,0),FALSE))</f>
        <v/>
      </c>
    </row>
    <row r="426" spans="1:7" x14ac:dyDescent="0.25">
      <c r="A426" s="20">
        <v>423</v>
      </c>
      <c r="B426" t="str">
        <f>IF(ISERROR(INDEX('Miljövärden urval för publ'!$A$2:$AA$475,MATCH($A426,'Miljövärden urval för publ'!$R$2:$R$476,0),1)),"",INDEX('Miljövärden urval för publ'!$A$2:$AA$475,MATCH($A426,'Miljövärden urval för publ'!$R$2:$R$476,0),1))</f>
        <v/>
      </c>
      <c r="C426" t="str">
        <f>IF(ISERROR(INDEX('Miljövärden urval för publ'!$A$2:$AA$475,MATCH($A426,'Miljövärden urval för publ'!$R$2:$R$476,0),2)),"",INDEX('Miljövärden urval för publ'!$A$2:$AA$475,MATCH($A426,'Miljövärden urval för publ'!$R$2:$R$476,0),2))</f>
        <v/>
      </c>
      <c r="D426" t="str">
        <f>IF(ISERROR(VLOOKUP($C426,'Miljövärden urval för publ'!$B$2:$H$490,MATCH(D$4,'Miljövärden urval för publ'!$B$2:$H$2,0),FALSE)),"",VLOOKUP($C426,'Miljövärden urval för publ'!$B$2:$H$490,MATCH(D$4,'Miljövärden urval för publ'!$B$2:$H$2,0),FALSE))</f>
        <v/>
      </c>
      <c r="E426" t="str">
        <f>IF(ISERROR(VLOOKUP($C426,'Miljövärden urval för publ'!$B$2:$H$490,MATCH(E$4,'Miljövärden urval för publ'!$B$2:$H$2,0),FALSE)),"",VLOOKUP($C426,'Miljövärden urval för publ'!$B$2:$H$490,MATCH(E$4,'Miljövärden urval för publ'!$B$2:$H$2,0),FALSE))</f>
        <v/>
      </c>
      <c r="F426" t="str">
        <f>IF(ISERROR(VLOOKUP($C426,'Miljövärden urval för publ'!$B$2:$H$490,MATCH(F$4,'Miljövärden urval för publ'!$B$2:$H$2,0),FALSE)),"",VLOOKUP($C426,'Miljövärden urval för publ'!$B$2:$H$490,MATCH(F$4,'Miljövärden urval för publ'!$B$2:$H$2,0),FALSE))</f>
        <v/>
      </c>
      <c r="G426" t="str">
        <f>IF(ISERROR(VLOOKUP($C426,'Miljövärden urval för publ'!$B$2:$H$490,MATCH(G$4,'Miljövärden urval för publ'!$B$2:$H$2,0),FALSE)),"",VLOOKUP($C426,'Miljövärden urval för publ'!$B$2:$H$490,MATCH(G$4,'Miljövärden urval för publ'!$B$2:$H$2,0),FALSE))</f>
        <v/>
      </c>
    </row>
    <row r="427" spans="1:7" x14ac:dyDescent="0.25">
      <c r="A427" s="20">
        <v>424</v>
      </c>
      <c r="B427" t="str">
        <f>IF(ISERROR(INDEX('Miljövärden urval för publ'!$A$2:$AA$475,MATCH($A427,'Miljövärden urval för publ'!$R$2:$R$476,0),1)),"",INDEX('Miljövärden urval för publ'!$A$2:$AA$475,MATCH($A427,'Miljövärden urval för publ'!$R$2:$R$476,0),1))</f>
        <v/>
      </c>
      <c r="C427" t="str">
        <f>IF(ISERROR(INDEX('Miljövärden urval för publ'!$A$2:$AA$475,MATCH($A427,'Miljövärden urval för publ'!$R$2:$R$476,0),2)),"",INDEX('Miljövärden urval för publ'!$A$2:$AA$475,MATCH($A427,'Miljövärden urval för publ'!$R$2:$R$476,0),2))</f>
        <v/>
      </c>
      <c r="D427" t="str">
        <f>IF(ISERROR(VLOOKUP($C427,'Miljövärden urval för publ'!$B$2:$H$490,MATCH(D$4,'Miljövärden urval för publ'!$B$2:$H$2,0),FALSE)),"",VLOOKUP($C427,'Miljövärden urval för publ'!$B$2:$H$490,MATCH(D$4,'Miljövärden urval för publ'!$B$2:$H$2,0),FALSE))</f>
        <v/>
      </c>
      <c r="E427" t="str">
        <f>IF(ISERROR(VLOOKUP($C427,'Miljövärden urval för publ'!$B$2:$H$490,MATCH(E$4,'Miljövärden urval för publ'!$B$2:$H$2,0),FALSE)),"",VLOOKUP($C427,'Miljövärden urval för publ'!$B$2:$H$490,MATCH(E$4,'Miljövärden urval för publ'!$B$2:$H$2,0),FALSE))</f>
        <v/>
      </c>
      <c r="F427" t="str">
        <f>IF(ISERROR(VLOOKUP($C427,'Miljövärden urval för publ'!$B$2:$H$490,MATCH(F$4,'Miljövärden urval för publ'!$B$2:$H$2,0),FALSE)),"",VLOOKUP($C427,'Miljövärden urval för publ'!$B$2:$H$490,MATCH(F$4,'Miljövärden urval för publ'!$B$2:$H$2,0),FALSE))</f>
        <v/>
      </c>
      <c r="G427" t="str">
        <f>IF(ISERROR(VLOOKUP($C427,'Miljövärden urval för publ'!$B$2:$H$490,MATCH(G$4,'Miljövärden urval för publ'!$B$2:$H$2,0),FALSE)),"",VLOOKUP($C427,'Miljövärden urval för publ'!$B$2:$H$490,MATCH(G$4,'Miljövärden urval för publ'!$B$2:$H$2,0),FALSE))</f>
        <v/>
      </c>
    </row>
    <row r="428" spans="1:7" x14ac:dyDescent="0.25">
      <c r="A428" s="20">
        <v>425</v>
      </c>
      <c r="B428" t="str">
        <f>IF(ISERROR(INDEX('Miljövärden urval för publ'!$A$2:$AA$475,MATCH($A428,'Miljövärden urval för publ'!$R$2:$R$476,0),1)),"",INDEX('Miljövärden urval för publ'!$A$2:$AA$475,MATCH($A428,'Miljövärden urval för publ'!$R$2:$R$476,0),1))</f>
        <v/>
      </c>
      <c r="C428" t="str">
        <f>IF(ISERROR(INDEX('Miljövärden urval för publ'!$A$2:$AA$475,MATCH($A428,'Miljövärden urval för publ'!$R$2:$R$476,0),2)),"",INDEX('Miljövärden urval för publ'!$A$2:$AA$475,MATCH($A428,'Miljövärden urval för publ'!$R$2:$R$476,0),2))</f>
        <v/>
      </c>
      <c r="D428" t="str">
        <f>IF(ISERROR(VLOOKUP($C428,'Miljövärden urval för publ'!$B$2:$H$490,MATCH(D$4,'Miljövärden urval för publ'!$B$2:$H$2,0),FALSE)),"",VLOOKUP($C428,'Miljövärden urval för publ'!$B$2:$H$490,MATCH(D$4,'Miljövärden urval för publ'!$B$2:$H$2,0),FALSE))</f>
        <v/>
      </c>
      <c r="E428" t="str">
        <f>IF(ISERROR(VLOOKUP($C428,'Miljövärden urval för publ'!$B$2:$H$490,MATCH(E$4,'Miljövärden urval för publ'!$B$2:$H$2,0),FALSE)),"",VLOOKUP($C428,'Miljövärden urval för publ'!$B$2:$H$490,MATCH(E$4,'Miljövärden urval för publ'!$B$2:$H$2,0),FALSE))</f>
        <v/>
      </c>
      <c r="F428" t="str">
        <f>IF(ISERROR(VLOOKUP($C428,'Miljövärden urval för publ'!$B$2:$H$490,MATCH(F$4,'Miljövärden urval för publ'!$B$2:$H$2,0),FALSE)),"",VLOOKUP($C428,'Miljövärden urval för publ'!$B$2:$H$490,MATCH(F$4,'Miljövärden urval för publ'!$B$2:$H$2,0),FALSE))</f>
        <v/>
      </c>
      <c r="G428" t="str">
        <f>IF(ISERROR(VLOOKUP($C428,'Miljövärden urval för publ'!$B$2:$H$490,MATCH(G$4,'Miljövärden urval för publ'!$B$2:$H$2,0),FALSE)),"",VLOOKUP($C428,'Miljövärden urval för publ'!$B$2:$H$490,MATCH(G$4,'Miljövärden urval för publ'!$B$2:$H$2,0),FALSE))</f>
        <v/>
      </c>
    </row>
    <row r="429" spans="1:7" x14ac:dyDescent="0.25">
      <c r="A429" s="20">
        <v>426</v>
      </c>
      <c r="B429" t="str">
        <f>IF(ISERROR(INDEX('Miljövärden urval för publ'!$A$2:$AA$475,MATCH($A429,'Miljövärden urval för publ'!$R$2:$R$476,0),1)),"",INDEX('Miljövärden urval för publ'!$A$2:$AA$475,MATCH($A429,'Miljövärden urval för publ'!$R$2:$R$476,0),1))</f>
        <v/>
      </c>
      <c r="C429" t="str">
        <f>IF(ISERROR(INDEX('Miljövärden urval för publ'!$A$2:$AA$475,MATCH($A429,'Miljövärden urval för publ'!$R$2:$R$476,0),2)),"",INDEX('Miljövärden urval för publ'!$A$2:$AA$475,MATCH($A429,'Miljövärden urval för publ'!$R$2:$R$476,0),2))</f>
        <v/>
      </c>
      <c r="D429" t="str">
        <f>IF(ISERROR(VLOOKUP($C429,'Miljövärden urval för publ'!$B$2:$H$490,MATCH(D$4,'Miljövärden urval för publ'!$B$2:$H$2,0),FALSE)),"",VLOOKUP($C429,'Miljövärden urval för publ'!$B$2:$H$490,MATCH(D$4,'Miljövärden urval för publ'!$B$2:$H$2,0),FALSE))</f>
        <v/>
      </c>
      <c r="E429" t="str">
        <f>IF(ISERROR(VLOOKUP($C429,'Miljövärden urval för publ'!$B$2:$H$490,MATCH(E$4,'Miljövärden urval för publ'!$B$2:$H$2,0),FALSE)),"",VLOOKUP($C429,'Miljövärden urval för publ'!$B$2:$H$490,MATCH(E$4,'Miljövärden urval för publ'!$B$2:$H$2,0),FALSE))</f>
        <v/>
      </c>
      <c r="F429" t="str">
        <f>IF(ISERROR(VLOOKUP($C429,'Miljövärden urval för publ'!$B$2:$H$490,MATCH(F$4,'Miljövärden urval för publ'!$B$2:$H$2,0),FALSE)),"",VLOOKUP($C429,'Miljövärden urval för publ'!$B$2:$H$490,MATCH(F$4,'Miljövärden urval för publ'!$B$2:$H$2,0),FALSE))</f>
        <v/>
      </c>
      <c r="G429" t="str">
        <f>IF(ISERROR(VLOOKUP($C429,'Miljövärden urval för publ'!$B$2:$H$490,MATCH(G$4,'Miljövärden urval för publ'!$B$2:$H$2,0),FALSE)),"",VLOOKUP($C429,'Miljövärden urval för publ'!$B$2:$H$490,MATCH(G$4,'Miljövärden urval för publ'!$B$2:$H$2,0),FALSE))</f>
        <v/>
      </c>
    </row>
    <row r="430" spans="1:7" x14ac:dyDescent="0.25">
      <c r="A430" s="20">
        <v>427</v>
      </c>
      <c r="B430" t="str">
        <f>IF(ISERROR(INDEX('Miljövärden urval för publ'!$A$2:$AA$475,MATCH($A430,'Miljövärden urval för publ'!$R$2:$R$476,0),1)),"",INDEX('Miljövärden urval för publ'!$A$2:$AA$475,MATCH($A430,'Miljövärden urval för publ'!$R$2:$R$476,0),1))</f>
        <v/>
      </c>
      <c r="C430" t="str">
        <f>IF(ISERROR(INDEX('Miljövärden urval för publ'!$A$2:$AA$475,MATCH($A430,'Miljövärden urval för publ'!$R$2:$R$476,0),2)),"",INDEX('Miljövärden urval för publ'!$A$2:$AA$475,MATCH($A430,'Miljövärden urval för publ'!$R$2:$R$476,0),2))</f>
        <v/>
      </c>
      <c r="D430" t="str">
        <f>IF(ISERROR(VLOOKUP($C430,'Miljövärden urval för publ'!$B$2:$H$490,MATCH(D$4,'Miljövärden urval för publ'!$B$2:$H$2,0),FALSE)),"",VLOOKUP($C430,'Miljövärden urval för publ'!$B$2:$H$490,MATCH(D$4,'Miljövärden urval för publ'!$B$2:$H$2,0),FALSE))</f>
        <v/>
      </c>
      <c r="E430" t="str">
        <f>IF(ISERROR(VLOOKUP($C430,'Miljövärden urval för publ'!$B$2:$H$490,MATCH(E$4,'Miljövärden urval för publ'!$B$2:$H$2,0),FALSE)),"",VLOOKUP($C430,'Miljövärden urval för publ'!$B$2:$H$490,MATCH(E$4,'Miljövärden urval för publ'!$B$2:$H$2,0),FALSE))</f>
        <v/>
      </c>
      <c r="F430" t="str">
        <f>IF(ISERROR(VLOOKUP($C430,'Miljövärden urval för publ'!$B$2:$H$490,MATCH(F$4,'Miljövärden urval för publ'!$B$2:$H$2,0),FALSE)),"",VLOOKUP($C430,'Miljövärden urval för publ'!$B$2:$H$490,MATCH(F$4,'Miljövärden urval för publ'!$B$2:$H$2,0),FALSE))</f>
        <v/>
      </c>
      <c r="G430" t="str">
        <f>IF(ISERROR(VLOOKUP($C430,'Miljövärden urval för publ'!$B$2:$H$490,MATCH(G$4,'Miljövärden urval för publ'!$B$2:$H$2,0),FALSE)),"",VLOOKUP($C430,'Miljövärden urval för publ'!$B$2:$H$490,MATCH(G$4,'Miljövärden urval för publ'!$B$2:$H$2,0),FALSE))</f>
        <v/>
      </c>
    </row>
    <row r="431" spans="1:7" x14ac:dyDescent="0.25">
      <c r="A431" s="20">
        <v>428</v>
      </c>
      <c r="B431" t="str">
        <f>IF(ISERROR(INDEX('Miljövärden urval för publ'!$A$2:$AA$475,MATCH($A431,'Miljövärden urval för publ'!$R$2:$R$476,0),1)),"",INDEX('Miljövärden urval för publ'!$A$2:$AA$475,MATCH($A431,'Miljövärden urval för publ'!$R$2:$R$476,0),1))</f>
        <v/>
      </c>
      <c r="C431" t="str">
        <f>IF(ISERROR(INDEX('Miljövärden urval för publ'!$A$2:$AA$475,MATCH($A431,'Miljövärden urval för publ'!$R$2:$R$476,0),2)),"",INDEX('Miljövärden urval för publ'!$A$2:$AA$475,MATCH($A431,'Miljövärden urval för publ'!$R$2:$R$476,0),2))</f>
        <v/>
      </c>
      <c r="D431" t="str">
        <f>IF(ISERROR(VLOOKUP($C431,'Miljövärden urval för publ'!$B$2:$H$490,MATCH(D$4,'Miljövärden urval för publ'!$B$2:$H$2,0),FALSE)),"",VLOOKUP($C431,'Miljövärden urval för publ'!$B$2:$H$490,MATCH(D$4,'Miljövärden urval för publ'!$B$2:$H$2,0),FALSE))</f>
        <v/>
      </c>
      <c r="E431" t="str">
        <f>IF(ISERROR(VLOOKUP($C431,'Miljövärden urval för publ'!$B$2:$H$490,MATCH(E$4,'Miljövärden urval för publ'!$B$2:$H$2,0),FALSE)),"",VLOOKUP($C431,'Miljövärden urval för publ'!$B$2:$H$490,MATCH(E$4,'Miljövärden urval för publ'!$B$2:$H$2,0),FALSE))</f>
        <v/>
      </c>
      <c r="F431" t="str">
        <f>IF(ISERROR(VLOOKUP($C431,'Miljövärden urval för publ'!$B$2:$H$490,MATCH(F$4,'Miljövärden urval för publ'!$B$2:$H$2,0),FALSE)),"",VLOOKUP($C431,'Miljövärden urval för publ'!$B$2:$H$490,MATCH(F$4,'Miljövärden urval för publ'!$B$2:$H$2,0),FALSE))</f>
        <v/>
      </c>
      <c r="G431" t="str">
        <f>IF(ISERROR(VLOOKUP($C431,'Miljövärden urval för publ'!$B$2:$H$490,MATCH(G$4,'Miljövärden urval för publ'!$B$2:$H$2,0),FALSE)),"",VLOOKUP($C431,'Miljövärden urval för publ'!$B$2:$H$490,MATCH(G$4,'Miljövärden urval för publ'!$B$2:$H$2,0),FALSE))</f>
        <v/>
      </c>
    </row>
    <row r="432" spans="1:7" x14ac:dyDescent="0.25">
      <c r="A432" s="20">
        <v>429</v>
      </c>
      <c r="B432" t="str">
        <f>IF(ISERROR(INDEX('Miljövärden urval för publ'!$A$2:$AA$475,MATCH($A432,'Miljövärden urval för publ'!$R$2:$R$476,0),1)),"",INDEX('Miljövärden urval för publ'!$A$2:$AA$475,MATCH($A432,'Miljövärden urval för publ'!$R$2:$R$476,0),1))</f>
        <v/>
      </c>
      <c r="C432" t="str">
        <f>IF(ISERROR(INDEX('Miljövärden urval för publ'!$A$2:$AA$475,MATCH($A432,'Miljövärden urval för publ'!$R$2:$R$476,0),2)),"",INDEX('Miljövärden urval för publ'!$A$2:$AA$475,MATCH($A432,'Miljövärden urval för publ'!$R$2:$R$476,0),2))</f>
        <v/>
      </c>
      <c r="D432" t="str">
        <f>IF(ISERROR(VLOOKUP($C432,'Miljövärden urval för publ'!$B$2:$H$490,MATCH(D$4,'Miljövärden urval för publ'!$B$2:$H$2,0),FALSE)),"",VLOOKUP($C432,'Miljövärden urval för publ'!$B$2:$H$490,MATCH(D$4,'Miljövärden urval för publ'!$B$2:$H$2,0),FALSE))</f>
        <v/>
      </c>
      <c r="E432" t="str">
        <f>IF(ISERROR(VLOOKUP($C432,'Miljövärden urval för publ'!$B$2:$H$490,MATCH(E$4,'Miljövärden urval för publ'!$B$2:$H$2,0),FALSE)),"",VLOOKUP($C432,'Miljövärden urval för publ'!$B$2:$H$490,MATCH(E$4,'Miljövärden urval för publ'!$B$2:$H$2,0),FALSE))</f>
        <v/>
      </c>
      <c r="F432" t="str">
        <f>IF(ISERROR(VLOOKUP($C432,'Miljövärden urval för publ'!$B$2:$H$490,MATCH(F$4,'Miljövärden urval för publ'!$B$2:$H$2,0),FALSE)),"",VLOOKUP($C432,'Miljövärden urval för publ'!$B$2:$H$490,MATCH(F$4,'Miljövärden urval för publ'!$B$2:$H$2,0),FALSE))</f>
        <v/>
      </c>
      <c r="G432" t="str">
        <f>IF(ISERROR(VLOOKUP($C432,'Miljövärden urval för publ'!$B$2:$H$490,MATCH(G$4,'Miljövärden urval för publ'!$B$2:$H$2,0),FALSE)),"",VLOOKUP($C432,'Miljövärden urval för publ'!$B$2:$H$490,MATCH(G$4,'Miljövärden urval för publ'!$B$2:$H$2,0),FALSE))</f>
        <v/>
      </c>
    </row>
    <row r="433" spans="1:7" x14ac:dyDescent="0.25">
      <c r="A433" s="20">
        <v>430</v>
      </c>
      <c r="B433" t="str">
        <f>IF(ISERROR(INDEX('Miljövärden urval för publ'!$A$2:$AA$475,MATCH($A433,'Miljövärden urval för publ'!$R$2:$R$476,0),1)),"",INDEX('Miljövärden urval för publ'!$A$2:$AA$475,MATCH($A433,'Miljövärden urval för publ'!$R$2:$R$476,0),1))</f>
        <v/>
      </c>
      <c r="C433" t="str">
        <f>IF(ISERROR(INDEX('Miljövärden urval för publ'!$A$2:$AA$475,MATCH($A433,'Miljövärden urval för publ'!$R$2:$R$476,0),2)),"",INDEX('Miljövärden urval för publ'!$A$2:$AA$475,MATCH($A433,'Miljövärden urval för publ'!$R$2:$R$476,0),2))</f>
        <v/>
      </c>
      <c r="D433" t="str">
        <f>IF(ISERROR(VLOOKUP($C433,'Miljövärden urval för publ'!$B$2:$H$490,MATCH(D$4,'Miljövärden urval för publ'!$B$2:$H$2,0),FALSE)),"",VLOOKUP($C433,'Miljövärden urval för publ'!$B$2:$H$490,MATCH(D$4,'Miljövärden urval för publ'!$B$2:$H$2,0),FALSE))</f>
        <v/>
      </c>
      <c r="E433" t="str">
        <f>IF(ISERROR(VLOOKUP($C433,'Miljövärden urval för publ'!$B$2:$H$490,MATCH(E$4,'Miljövärden urval för publ'!$B$2:$H$2,0),FALSE)),"",VLOOKUP($C433,'Miljövärden urval för publ'!$B$2:$H$490,MATCH(E$4,'Miljövärden urval för publ'!$B$2:$H$2,0),FALSE))</f>
        <v/>
      </c>
      <c r="F433" t="str">
        <f>IF(ISERROR(VLOOKUP($C433,'Miljövärden urval för publ'!$B$2:$H$490,MATCH(F$4,'Miljövärden urval för publ'!$B$2:$H$2,0),FALSE)),"",VLOOKUP($C433,'Miljövärden urval för publ'!$B$2:$H$490,MATCH(F$4,'Miljövärden urval för publ'!$B$2:$H$2,0),FALSE))</f>
        <v/>
      </c>
      <c r="G433" t="str">
        <f>IF(ISERROR(VLOOKUP($C433,'Miljövärden urval för publ'!$B$2:$H$490,MATCH(G$4,'Miljövärden urval för publ'!$B$2:$H$2,0),FALSE)),"",VLOOKUP($C433,'Miljövärden urval för publ'!$B$2:$H$490,MATCH(G$4,'Miljövärden urval för publ'!$B$2:$H$2,0),FALSE))</f>
        <v/>
      </c>
    </row>
    <row r="434" spans="1:7" x14ac:dyDescent="0.25">
      <c r="A434" s="20">
        <v>431</v>
      </c>
      <c r="B434" t="str">
        <f>IF(ISERROR(INDEX('Miljövärden urval för publ'!$A$2:$AA$475,MATCH($A434,'Miljövärden urval för publ'!$R$2:$R$476,0),1)),"",INDEX('Miljövärden urval för publ'!$A$2:$AA$475,MATCH($A434,'Miljövärden urval för publ'!$R$2:$R$476,0),1))</f>
        <v/>
      </c>
      <c r="C434" t="str">
        <f>IF(ISERROR(INDEX('Miljövärden urval för publ'!$A$2:$AA$475,MATCH($A434,'Miljövärden urval för publ'!$R$2:$R$476,0),2)),"",INDEX('Miljövärden urval för publ'!$A$2:$AA$475,MATCH($A434,'Miljövärden urval för publ'!$R$2:$R$476,0),2))</f>
        <v/>
      </c>
      <c r="D434" t="str">
        <f>IF(ISERROR(VLOOKUP($C434,'Miljövärden urval för publ'!$B$2:$H$490,MATCH(D$4,'Miljövärden urval för publ'!$B$2:$H$2,0),FALSE)),"",VLOOKUP($C434,'Miljövärden urval för publ'!$B$2:$H$490,MATCH(D$4,'Miljövärden urval för publ'!$B$2:$H$2,0),FALSE))</f>
        <v/>
      </c>
      <c r="E434" t="str">
        <f>IF(ISERROR(VLOOKUP($C434,'Miljövärden urval för publ'!$B$2:$H$490,MATCH(E$4,'Miljövärden urval för publ'!$B$2:$H$2,0),FALSE)),"",VLOOKUP($C434,'Miljövärden urval för publ'!$B$2:$H$490,MATCH(E$4,'Miljövärden urval för publ'!$B$2:$H$2,0),FALSE))</f>
        <v/>
      </c>
      <c r="F434" t="str">
        <f>IF(ISERROR(VLOOKUP($C434,'Miljövärden urval för publ'!$B$2:$H$490,MATCH(F$4,'Miljövärden urval för publ'!$B$2:$H$2,0),FALSE)),"",VLOOKUP($C434,'Miljövärden urval för publ'!$B$2:$H$490,MATCH(F$4,'Miljövärden urval för publ'!$B$2:$H$2,0),FALSE))</f>
        <v/>
      </c>
      <c r="G434" t="str">
        <f>IF(ISERROR(VLOOKUP($C434,'Miljövärden urval för publ'!$B$2:$H$490,MATCH(G$4,'Miljövärden urval för publ'!$B$2:$H$2,0),FALSE)),"",VLOOKUP($C434,'Miljövärden urval för publ'!$B$2:$H$490,MATCH(G$4,'Miljövärden urval för publ'!$B$2:$H$2,0),FALSE))</f>
        <v/>
      </c>
    </row>
    <row r="435" spans="1:7" x14ac:dyDescent="0.25">
      <c r="A435" s="20">
        <v>432</v>
      </c>
      <c r="B435" t="str">
        <f>IF(ISERROR(INDEX('Miljövärden urval för publ'!$A$2:$AA$475,MATCH($A435,'Miljövärden urval för publ'!$R$2:$R$476,0),1)),"",INDEX('Miljövärden urval för publ'!$A$2:$AA$475,MATCH($A435,'Miljövärden urval för publ'!$R$2:$R$476,0),1))</f>
        <v/>
      </c>
      <c r="C435" t="str">
        <f>IF(ISERROR(INDEX('Miljövärden urval för publ'!$A$2:$AA$475,MATCH($A435,'Miljövärden urval för publ'!$R$2:$R$476,0),2)),"",INDEX('Miljövärden urval för publ'!$A$2:$AA$475,MATCH($A435,'Miljövärden urval för publ'!$R$2:$R$476,0),2))</f>
        <v/>
      </c>
      <c r="D435" t="str">
        <f>IF(ISERROR(VLOOKUP($C435,'Miljövärden urval för publ'!$B$2:$H$490,MATCH(D$4,'Miljövärden urval för publ'!$B$2:$H$2,0),FALSE)),"",VLOOKUP($C435,'Miljövärden urval för publ'!$B$2:$H$490,MATCH(D$4,'Miljövärden urval för publ'!$B$2:$H$2,0),FALSE))</f>
        <v/>
      </c>
      <c r="E435" t="str">
        <f>IF(ISERROR(VLOOKUP($C435,'Miljövärden urval för publ'!$B$2:$H$490,MATCH(E$4,'Miljövärden urval för publ'!$B$2:$H$2,0),FALSE)),"",VLOOKUP($C435,'Miljövärden urval för publ'!$B$2:$H$490,MATCH(E$4,'Miljövärden urval för publ'!$B$2:$H$2,0),FALSE))</f>
        <v/>
      </c>
      <c r="F435" t="str">
        <f>IF(ISERROR(VLOOKUP($C435,'Miljövärden urval för publ'!$B$2:$H$490,MATCH(F$4,'Miljövärden urval för publ'!$B$2:$H$2,0),FALSE)),"",VLOOKUP($C435,'Miljövärden urval för publ'!$B$2:$H$490,MATCH(F$4,'Miljövärden urval för publ'!$B$2:$H$2,0),FALSE))</f>
        <v/>
      </c>
      <c r="G435" t="str">
        <f>IF(ISERROR(VLOOKUP($C435,'Miljövärden urval för publ'!$B$2:$H$490,MATCH(G$4,'Miljövärden urval för publ'!$B$2:$H$2,0),FALSE)),"",VLOOKUP($C435,'Miljövärden urval för publ'!$B$2:$H$490,MATCH(G$4,'Miljövärden urval för publ'!$B$2:$H$2,0),FALSE))</f>
        <v/>
      </c>
    </row>
    <row r="436" spans="1:7" x14ac:dyDescent="0.25">
      <c r="A436" s="20">
        <v>433</v>
      </c>
      <c r="B436" t="str">
        <f>IF(ISERROR(INDEX('Miljövärden urval för publ'!$A$2:$AA$475,MATCH($A436,'Miljövärden urval för publ'!$R$2:$R$476,0),1)),"",INDEX('Miljövärden urval för publ'!$A$2:$AA$475,MATCH($A436,'Miljövärden urval för publ'!$R$2:$R$476,0),1))</f>
        <v/>
      </c>
      <c r="C436" t="str">
        <f>IF(ISERROR(INDEX('Miljövärden urval för publ'!$A$2:$AA$475,MATCH($A436,'Miljövärden urval för publ'!$R$2:$R$476,0),2)),"",INDEX('Miljövärden urval för publ'!$A$2:$AA$475,MATCH($A436,'Miljövärden urval för publ'!$R$2:$R$476,0),2))</f>
        <v/>
      </c>
      <c r="D436" t="str">
        <f>IF(ISERROR(VLOOKUP($C436,'Miljövärden urval för publ'!$B$2:$H$490,MATCH(D$4,'Miljövärden urval för publ'!$B$2:$H$2,0),FALSE)),"",VLOOKUP($C436,'Miljövärden urval för publ'!$B$2:$H$490,MATCH(D$4,'Miljövärden urval för publ'!$B$2:$H$2,0),FALSE))</f>
        <v/>
      </c>
      <c r="E436" t="str">
        <f>IF(ISERROR(VLOOKUP($C436,'Miljövärden urval för publ'!$B$2:$H$490,MATCH(E$4,'Miljövärden urval för publ'!$B$2:$H$2,0),FALSE)),"",VLOOKUP($C436,'Miljövärden urval för publ'!$B$2:$H$490,MATCH(E$4,'Miljövärden urval för publ'!$B$2:$H$2,0),FALSE))</f>
        <v/>
      </c>
      <c r="F436" t="str">
        <f>IF(ISERROR(VLOOKUP($C436,'Miljövärden urval för publ'!$B$2:$H$490,MATCH(F$4,'Miljövärden urval för publ'!$B$2:$H$2,0),FALSE)),"",VLOOKUP($C436,'Miljövärden urval för publ'!$B$2:$H$490,MATCH(F$4,'Miljövärden urval för publ'!$B$2:$H$2,0),FALSE))</f>
        <v/>
      </c>
      <c r="G436" t="str">
        <f>IF(ISERROR(VLOOKUP($C436,'Miljövärden urval för publ'!$B$2:$H$490,MATCH(G$4,'Miljövärden urval för publ'!$B$2:$H$2,0),FALSE)),"",VLOOKUP($C436,'Miljövärden urval för publ'!$B$2:$H$490,MATCH(G$4,'Miljövärden urval för publ'!$B$2:$H$2,0),FALSE))</f>
        <v/>
      </c>
    </row>
    <row r="437" spans="1:7" x14ac:dyDescent="0.25">
      <c r="A437" s="20">
        <v>434</v>
      </c>
      <c r="B437" t="str">
        <f>IF(ISERROR(INDEX('Miljövärden urval för publ'!$A$2:$AA$475,MATCH($A437,'Miljövärden urval för publ'!$R$2:$R$476,0),1)),"",INDEX('Miljövärden urval för publ'!$A$2:$AA$475,MATCH($A437,'Miljövärden urval för publ'!$R$2:$R$476,0),1))</f>
        <v/>
      </c>
      <c r="C437" t="str">
        <f>IF(ISERROR(INDEX('Miljövärden urval för publ'!$A$2:$AA$475,MATCH($A437,'Miljövärden urval för publ'!$R$2:$R$476,0),2)),"",INDEX('Miljövärden urval för publ'!$A$2:$AA$475,MATCH($A437,'Miljövärden urval för publ'!$R$2:$R$476,0),2))</f>
        <v/>
      </c>
      <c r="D437" t="str">
        <f>IF(ISERROR(VLOOKUP($C437,'Miljövärden urval för publ'!$B$2:$H$490,MATCH(D$4,'Miljövärden urval för publ'!$B$2:$H$2,0),FALSE)),"",VLOOKUP($C437,'Miljövärden urval för publ'!$B$2:$H$490,MATCH(D$4,'Miljövärden urval för publ'!$B$2:$H$2,0),FALSE))</f>
        <v/>
      </c>
      <c r="E437" t="str">
        <f>IF(ISERROR(VLOOKUP($C437,'Miljövärden urval för publ'!$B$2:$H$490,MATCH(E$4,'Miljövärden urval för publ'!$B$2:$H$2,0),FALSE)),"",VLOOKUP($C437,'Miljövärden urval för publ'!$B$2:$H$490,MATCH(E$4,'Miljövärden urval för publ'!$B$2:$H$2,0),FALSE))</f>
        <v/>
      </c>
      <c r="F437" t="str">
        <f>IF(ISERROR(VLOOKUP($C437,'Miljövärden urval för publ'!$B$2:$H$490,MATCH(F$4,'Miljövärden urval för publ'!$B$2:$H$2,0),FALSE)),"",VLOOKUP($C437,'Miljövärden urval för publ'!$B$2:$H$490,MATCH(F$4,'Miljövärden urval för publ'!$B$2:$H$2,0),FALSE))</f>
        <v/>
      </c>
      <c r="G437" t="str">
        <f>IF(ISERROR(VLOOKUP($C437,'Miljövärden urval för publ'!$B$2:$H$490,MATCH(G$4,'Miljövärden urval för publ'!$B$2:$H$2,0),FALSE)),"",VLOOKUP($C437,'Miljövärden urval för publ'!$B$2:$H$490,MATCH(G$4,'Miljövärden urval för publ'!$B$2:$H$2,0),FALSE))</f>
        <v/>
      </c>
    </row>
    <row r="438" spans="1:7" x14ac:dyDescent="0.25">
      <c r="A438" s="20">
        <v>435</v>
      </c>
      <c r="B438" t="str">
        <f>IF(ISERROR(INDEX('Miljövärden urval för publ'!$A$2:$AA$475,MATCH($A438,'Miljövärden urval för publ'!$R$2:$R$476,0),1)),"",INDEX('Miljövärden urval för publ'!$A$2:$AA$475,MATCH($A438,'Miljövärden urval för publ'!$R$2:$R$476,0),1))</f>
        <v/>
      </c>
      <c r="C438" t="str">
        <f>IF(ISERROR(INDEX('Miljövärden urval för publ'!$A$2:$AA$475,MATCH($A438,'Miljövärden urval för publ'!$R$2:$R$476,0),2)),"",INDEX('Miljövärden urval för publ'!$A$2:$AA$475,MATCH($A438,'Miljövärden urval för publ'!$R$2:$R$476,0),2))</f>
        <v/>
      </c>
      <c r="D438" t="str">
        <f>IF(ISERROR(VLOOKUP($C438,'Miljövärden urval för publ'!$B$2:$H$490,MATCH(D$4,'Miljövärden urval för publ'!$B$2:$H$2,0),FALSE)),"",VLOOKUP($C438,'Miljövärden urval för publ'!$B$2:$H$490,MATCH(D$4,'Miljövärden urval för publ'!$B$2:$H$2,0),FALSE))</f>
        <v/>
      </c>
      <c r="E438" t="str">
        <f>IF(ISERROR(VLOOKUP($C438,'Miljövärden urval för publ'!$B$2:$H$490,MATCH(E$4,'Miljövärden urval för publ'!$B$2:$H$2,0),FALSE)),"",VLOOKUP($C438,'Miljövärden urval för publ'!$B$2:$H$490,MATCH(E$4,'Miljövärden urval för publ'!$B$2:$H$2,0),FALSE))</f>
        <v/>
      </c>
      <c r="F438" t="str">
        <f>IF(ISERROR(VLOOKUP($C438,'Miljövärden urval för publ'!$B$2:$H$490,MATCH(F$4,'Miljövärden urval för publ'!$B$2:$H$2,0),FALSE)),"",VLOOKUP($C438,'Miljövärden urval för publ'!$B$2:$H$490,MATCH(F$4,'Miljövärden urval för publ'!$B$2:$H$2,0),FALSE))</f>
        <v/>
      </c>
      <c r="G438" t="str">
        <f>IF(ISERROR(VLOOKUP($C438,'Miljövärden urval för publ'!$B$2:$H$490,MATCH(G$4,'Miljövärden urval för publ'!$B$2:$H$2,0),FALSE)),"",VLOOKUP($C438,'Miljövärden urval för publ'!$B$2:$H$490,MATCH(G$4,'Miljövärden urval för publ'!$B$2:$H$2,0),FALSE))</f>
        <v/>
      </c>
    </row>
    <row r="439" spans="1:7" x14ac:dyDescent="0.25">
      <c r="A439" s="20">
        <v>436</v>
      </c>
      <c r="B439" t="str">
        <f>IF(ISERROR(INDEX('Miljövärden urval för publ'!$A$2:$AA$475,MATCH($A439,'Miljövärden urval för publ'!$R$2:$R$476,0),1)),"",INDEX('Miljövärden urval för publ'!$A$2:$AA$475,MATCH($A439,'Miljövärden urval för publ'!$R$2:$R$476,0),1))</f>
        <v/>
      </c>
      <c r="C439" t="str">
        <f>IF(ISERROR(INDEX('Miljövärden urval för publ'!$A$2:$AA$475,MATCH($A439,'Miljövärden urval för publ'!$R$2:$R$476,0),2)),"",INDEX('Miljövärden urval för publ'!$A$2:$AA$475,MATCH($A439,'Miljövärden urval för publ'!$R$2:$R$476,0),2))</f>
        <v/>
      </c>
      <c r="D439" t="str">
        <f>IF(ISERROR(VLOOKUP($C439,'Miljövärden urval för publ'!$B$2:$H$490,MATCH(D$4,'Miljövärden urval för publ'!$B$2:$H$2,0),FALSE)),"",VLOOKUP($C439,'Miljövärden urval för publ'!$B$2:$H$490,MATCH(D$4,'Miljövärden urval för publ'!$B$2:$H$2,0),FALSE))</f>
        <v/>
      </c>
      <c r="E439" t="str">
        <f>IF(ISERROR(VLOOKUP($C439,'Miljövärden urval för publ'!$B$2:$H$490,MATCH(E$4,'Miljövärden urval för publ'!$B$2:$H$2,0),FALSE)),"",VLOOKUP($C439,'Miljövärden urval för publ'!$B$2:$H$490,MATCH(E$4,'Miljövärden urval för publ'!$B$2:$H$2,0),FALSE))</f>
        <v/>
      </c>
      <c r="F439" t="str">
        <f>IF(ISERROR(VLOOKUP($C439,'Miljövärden urval för publ'!$B$2:$H$490,MATCH(F$4,'Miljövärden urval för publ'!$B$2:$H$2,0),FALSE)),"",VLOOKUP($C439,'Miljövärden urval för publ'!$B$2:$H$490,MATCH(F$4,'Miljövärden urval för publ'!$B$2:$H$2,0),FALSE))</f>
        <v/>
      </c>
      <c r="G439" t="str">
        <f>IF(ISERROR(VLOOKUP($C439,'Miljövärden urval för publ'!$B$2:$H$490,MATCH(G$4,'Miljövärden urval för publ'!$B$2:$H$2,0),FALSE)),"",VLOOKUP($C439,'Miljövärden urval för publ'!$B$2:$H$490,MATCH(G$4,'Miljövärden urval för publ'!$B$2:$H$2,0),FALSE))</f>
        <v/>
      </c>
    </row>
    <row r="440" spans="1:7" x14ac:dyDescent="0.25">
      <c r="A440" s="20">
        <v>437</v>
      </c>
      <c r="B440" t="str">
        <f>IF(ISERROR(INDEX('Miljövärden urval för publ'!$A$2:$AA$475,MATCH($A440,'Miljövärden urval för publ'!$R$2:$R$476,0),1)),"",INDEX('Miljövärden urval för publ'!$A$2:$AA$475,MATCH($A440,'Miljövärden urval för publ'!$R$2:$R$476,0),1))</f>
        <v/>
      </c>
      <c r="C440" t="str">
        <f>IF(ISERROR(INDEX('Miljövärden urval för publ'!$A$2:$AA$475,MATCH($A440,'Miljövärden urval för publ'!$R$2:$R$476,0),2)),"",INDEX('Miljövärden urval för publ'!$A$2:$AA$475,MATCH($A440,'Miljövärden urval för publ'!$R$2:$R$476,0),2))</f>
        <v/>
      </c>
      <c r="D440" t="str">
        <f>IF(ISERROR(VLOOKUP($C440,'Miljövärden urval för publ'!$B$2:$H$490,MATCH(D$4,'Miljövärden urval för publ'!$B$2:$H$2,0),FALSE)),"",VLOOKUP($C440,'Miljövärden urval för publ'!$B$2:$H$490,MATCH(D$4,'Miljövärden urval för publ'!$B$2:$H$2,0),FALSE))</f>
        <v/>
      </c>
      <c r="E440" t="str">
        <f>IF(ISERROR(VLOOKUP($C440,'Miljövärden urval för publ'!$B$2:$H$490,MATCH(E$4,'Miljövärden urval för publ'!$B$2:$H$2,0),FALSE)),"",VLOOKUP($C440,'Miljövärden urval för publ'!$B$2:$H$490,MATCH(E$4,'Miljövärden urval för publ'!$B$2:$H$2,0),FALSE))</f>
        <v/>
      </c>
      <c r="F440" t="str">
        <f>IF(ISERROR(VLOOKUP($C440,'Miljövärden urval för publ'!$B$2:$H$490,MATCH(F$4,'Miljövärden urval för publ'!$B$2:$H$2,0),FALSE)),"",VLOOKUP($C440,'Miljövärden urval för publ'!$B$2:$H$490,MATCH(F$4,'Miljövärden urval för publ'!$B$2:$H$2,0),FALSE))</f>
        <v/>
      </c>
      <c r="G440" t="str">
        <f>IF(ISERROR(VLOOKUP($C440,'Miljövärden urval för publ'!$B$2:$H$490,MATCH(G$4,'Miljövärden urval för publ'!$B$2:$H$2,0),FALSE)),"",VLOOKUP($C440,'Miljövärden urval för publ'!$B$2:$H$490,MATCH(G$4,'Miljövärden urval för publ'!$B$2:$H$2,0),FALSE))</f>
        <v/>
      </c>
    </row>
    <row r="441" spans="1:7" x14ac:dyDescent="0.25">
      <c r="A441" s="20">
        <v>438</v>
      </c>
      <c r="B441" t="str">
        <f>IF(ISERROR(INDEX('Miljövärden urval för publ'!$A$2:$AA$475,MATCH($A441,'Miljövärden urval för publ'!$R$2:$R$476,0),1)),"",INDEX('Miljövärden urval för publ'!$A$2:$AA$475,MATCH($A441,'Miljövärden urval för publ'!$R$2:$R$476,0),1))</f>
        <v/>
      </c>
      <c r="C441" t="str">
        <f>IF(ISERROR(INDEX('Miljövärden urval för publ'!$A$2:$AA$475,MATCH($A441,'Miljövärden urval för publ'!$R$2:$R$476,0),2)),"",INDEX('Miljövärden urval för publ'!$A$2:$AA$475,MATCH($A441,'Miljövärden urval för publ'!$R$2:$R$476,0),2))</f>
        <v/>
      </c>
      <c r="D441" t="str">
        <f>IF(ISERROR(VLOOKUP($C441,'Miljövärden urval för publ'!$B$2:$H$490,MATCH(D$4,'Miljövärden urval för publ'!$B$2:$H$2,0),FALSE)),"",VLOOKUP($C441,'Miljövärden urval för publ'!$B$2:$H$490,MATCH(D$4,'Miljövärden urval för publ'!$B$2:$H$2,0),FALSE))</f>
        <v/>
      </c>
      <c r="E441" t="str">
        <f>IF(ISERROR(VLOOKUP($C441,'Miljövärden urval för publ'!$B$2:$H$490,MATCH(E$4,'Miljövärden urval för publ'!$B$2:$H$2,0),FALSE)),"",VLOOKUP($C441,'Miljövärden urval för publ'!$B$2:$H$490,MATCH(E$4,'Miljövärden urval för publ'!$B$2:$H$2,0),FALSE))</f>
        <v/>
      </c>
      <c r="F441" t="str">
        <f>IF(ISERROR(VLOOKUP($C441,'Miljövärden urval för publ'!$B$2:$H$490,MATCH(F$4,'Miljövärden urval för publ'!$B$2:$H$2,0),FALSE)),"",VLOOKUP($C441,'Miljövärden urval för publ'!$B$2:$H$490,MATCH(F$4,'Miljövärden urval för publ'!$B$2:$H$2,0),FALSE))</f>
        <v/>
      </c>
      <c r="G441" t="str">
        <f>IF(ISERROR(VLOOKUP($C441,'Miljövärden urval för publ'!$B$2:$H$490,MATCH(G$4,'Miljövärden urval för publ'!$B$2:$H$2,0),FALSE)),"",VLOOKUP($C441,'Miljövärden urval för publ'!$B$2:$H$490,MATCH(G$4,'Miljövärden urval för publ'!$B$2:$H$2,0),FALSE))</f>
        <v/>
      </c>
    </row>
    <row r="442" spans="1:7" x14ac:dyDescent="0.25">
      <c r="A442" s="20">
        <v>439</v>
      </c>
      <c r="B442" t="str">
        <f>IF(ISERROR(INDEX('Miljövärden urval för publ'!$A$2:$AA$475,MATCH($A442,'Miljövärden urval för publ'!$R$2:$R$476,0),1)),"",INDEX('Miljövärden urval för publ'!$A$2:$AA$475,MATCH($A442,'Miljövärden urval för publ'!$R$2:$R$476,0),1))</f>
        <v/>
      </c>
      <c r="C442" t="str">
        <f>IF(ISERROR(INDEX('Miljövärden urval för publ'!$A$2:$AA$475,MATCH($A442,'Miljövärden urval för publ'!$R$2:$R$476,0),2)),"",INDEX('Miljövärden urval för publ'!$A$2:$AA$475,MATCH($A442,'Miljövärden urval för publ'!$R$2:$R$476,0),2))</f>
        <v/>
      </c>
      <c r="D442" t="str">
        <f>IF(ISERROR(VLOOKUP($C442,'Miljövärden urval för publ'!$B$2:$H$490,MATCH(D$4,'Miljövärden urval för publ'!$B$2:$H$2,0),FALSE)),"",VLOOKUP($C442,'Miljövärden urval för publ'!$B$2:$H$490,MATCH(D$4,'Miljövärden urval för publ'!$B$2:$H$2,0),FALSE))</f>
        <v/>
      </c>
      <c r="E442" t="str">
        <f>IF(ISERROR(VLOOKUP($C442,'Miljövärden urval för publ'!$B$2:$H$490,MATCH(E$4,'Miljövärden urval för publ'!$B$2:$H$2,0),FALSE)),"",VLOOKUP($C442,'Miljövärden urval för publ'!$B$2:$H$490,MATCH(E$4,'Miljövärden urval för publ'!$B$2:$H$2,0),FALSE))</f>
        <v/>
      </c>
      <c r="F442" t="str">
        <f>IF(ISERROR(VLOOKUP($C442,'Miljövärden urval för publ'!$B$2:$H$490,MATCH(F$4,'Miljövärden urval för publ'!$B$2:$H$2,0),FALSE)),"",VLOOKUP($C442,'Miljövärden urval för publ'!$B$2:$H$490,MATCH(F$4,'Miljövärden urval för publ'!$B$2:$H$2,0),FALSE))</f>
        <v/>
      </c>
      <c r="G442" t="str">
        <f>IF(ISERROR(VLOOKUP($C442,'Miljövärden urval för publ'!$B$2:$H$490,MATCH(G$4,'Miljövärden urval för publ'!$B$2:$H$2,0),FALSE)),"",VLOOKUP($C442,'Miljövärden urval för publ'!$B$2:$H$490,MATCH(G$4,'Miljövärden urval för publ'!$B$2:$H$2,0),FALSE))</f>
        <v/>
      </c>
    </row>
    <row r="443" spans="1:7" x14ac:dyDescent="0.25">
      <c r="A443" s="20">
        <v>440</v>
      </c>
      <c r="B443" t="str">
        <f>IF(ISERROR(INDEX('Miljövärden urval för publ'!$A$2:$AA$475,MATCH($A443,'Miljövärden urval för publ'!$R$2:$R$476,0),1)),"",INDEX('Miljövärden urval för publ'!$A$2:$AA$475,MATCH($A443,'Miljövärden urval för publ'!$R$2:$R$476,0),1))</f>
        <v/>
      </c>
      <c r="C443" t="str">
        <f>IF(ISERROR(INDEX('Miljövärden urval för publ'!$A$2:$AA$475,MATCH($A443,'Miljövärden urval för publ'!$R$2:$R$476,0),2)),"",INDEX('Miljövärden urval för publ'!$A$2:$AA$475,MATCH($A443,'Miljövärden urval för publ'!$R$2:$R$476,0),2))</f>
        <v/>
      </c>
      <c r="D443" t="str">
        <f>IF(ISERROR(VLOOKUP($C443,'Miljövärden urval för publ'!$B$2:$H$490,MATCH(D$4,'Miljövärden urval för publ'!$B$2:$H$2,0),FALSE)),"",VLOOKUP($C443,'Miljövärden urval för publ'!$B$2:$H$490,MATCH(D$4,'Miljövärden urval för publ'!$B$2:$H$2,0),FALSE))</f>
        <v/>
      </c>
      <c r="E443" t="str">
        <f>IF(ISERROR(VLOOKUP($C443,'Miljövärden urval för publ'!$B$2:$H$490,MATCH(E$4,'Miljövärden urval för publ'!$B$2:$H$2,0),FALSE)),"",VLOOKUP($C443,'Miljövärden urval för publ'!$B$2:$H$490,MATCH(E$4,'Miljövärden urval för publ'!$B$2:$H$2,0),FALSE))</f>
        <v/>
      </c>
      <c r="F443" t="str">
        <f>IF(ISERROR(VLOOKUP($C443,'Miljövärden urval för publ'!$B$2:$H$490,MATCH(F$4,'Miljövärden urval för publ'!$B$2:$H$2,0),FALSE)),"",VLOOKUP($C443,'Miljövärden urval för publ'!$B$2:$H$490,MATCH(F$4,'Miljövärden urval för publ'!$B$2:$H$2,0),FALSE))</f>
        <v/>
      </c>
      <c r="G443" t="str">
        <f>IF(ISERROR(VLOOKUP($C443,'Miljövärden urval för publ'!$B$2:$H$490,MATCH(G$4,'Miljövärden urval för publ'!$B$2:$H$2,0),FALSE)),"",VLOOKUP($C443,'Miljövärden urval för publ'!$B$2:$H$490,MATCH(G$4,'Miljövärden urval för publ'!$B$2:$H$2,0),FALSE))</f>
        <v/>
      </c>
    </row>
    <row r="444" spans="1:7" x14ac:dyDescent="0.25">
      <c r="A444" s="20">
        <v>441</v>
      </c>
      <c r="B444" t="str">
        <f>IF(ISERROR(INDEX('Miljövärden urval för publ'!$A$2:$AA$475,MATCH($A444,'Miljövärden urval för publ'!$R$2:$R$476,0),1)),"",INDEX('Miljövärden urval för publ'!$A$2:$AA$475,MATCH($A444,'Miljövärden urval för publ'!$R$2:$R$476,0),1))</f>
        <v/>
      </c>
      <c r="C444" t="str">
        <f>IF(ISERROR(INDEX('Miljövärden urval för publ'!$A$2:$AA$475,MATCH($A444,'Miljövärden urval för publ'!$R$2:$R$476,0),2)),"",INDEX('Miljövärden urval för publ'!$A$2:$AA$475,MATCH($A444,'Miljövärden urval för publ'!$R$2:$R$476,0),2))</f>
        <v/>
      </c>
      <c r="D444" t="str">
        <f>IF(ISERROR(VLOOKUP($C444,'Miljövärden urval för publ'!$B$2:$H$490,MATCH(D$4,'Miljövärden urval för publ'!$B$2:$H$2,0),FALSE)),"",VLOOKUP($C444,'Miljövärden urval för publ'!$B$2:$H$490,MATCH(D$4,'Miljövärden urval för publ'!$B$2:$H$2,0),FALSE))</f>
        <v/>
      </c>
      <c r="E444" t="str">
        <f>IF(ISERROR(VLOOKUP($C444,'Miljövärden urval för publ'!$B$2:$H$490,MATCH(E$4,'Miljövärden urval för publ'!$B$2:$H$2,0),FALSE)),"",VLOOKUP($C444,'Miljövärden urval för publ'!$B$2:$H$490,MATCH(E$4,'Miljövärden urval för publ'!$B$2:$H$2,0),FALSE))</f>
        <v/>
      </c>
      <c r="F444" t="str">
        <f>IF(ISERROR(VLOOKUP($C444,'Miljövärden urval för publ'!$B$2:$H$490,MATCH(F$4,'Miljövärden urval för publ'!$B$2:$H$2,0),FALSE)),"",VLOOKUP($C444,'Miljövärden urval för publ'!$B$2:$H$490,MATCH(F$4,'Miljövärden urval för publ'!$B$2:$H$2,0),FALSE))</f>
        <v/>
      </c>
      <c r="G444" t="str">
        <f>IF(ISERROR(VLOOKUP($C444,'Miljövärden urval för publ'!$B$2:$H$490,MATCH(G$4,'Miljövärden urval för publ'!$B$2:$H$2,0),FALSE)),"",VLOOKUP($C444,'Miljövärden urval för publ'!$B$2:$H$490,MATCH(G$4,'Miljövärden urval för publ'!$B$2:$H$2,0),FALSE))</f>
        <v/>
      </c>
    </row>
    <row r="445" spans="1:7" x14ac:dyDescent="0.25">
      <c r="A445" s="20">
        <v>442</v>
      </c>
      <c r="B445" t="str">
        <f>IF(ISERROR(INDEX('Miljövärden urval för publ'!$A$2:$AA$475,MATCH($A445,'Miljövärden urval för publ'!$R$2:$R$476,0),1)),"",INDEX('Miljövärden urval för publ'!$A$2:$AA$475,MATCH($A445,'Miljövärden urval för publ'!$R$2:$R$476,0),1))</f>
        <v/>
      </c>
      <c r="C445" t="str">
        <f>IF(ISERROR(INDEX('Miljövärden urval för publ'!$A$2:$AA$475,MATCH($A445,'Miljövärden urval för publ'!$R$2:$R$476,0),2)),"",INDEX('Miljövärden urval för publ'!$A$2:$AA$475,MATCH($A445,'Miljövärden urval för publ'!$R$2:$R$476,0),2))</f>
        <v/>
      </c>
      <c r="D445" t="str">
        <f>IF(ISERROR(VLOOKUP($C445,'Miljövärden urval för publ'!$B$2:$H$490,MATCH(D$4,'Miljövärden urval för publ'!$B$2:$H$2,0),FALSE)),"",VLOOKUP($C445,'Miljövärden urval för publ'!$B$2:$H$490,MATCH(D$4,'Miljövärden urval för publ'!$B$2:$H$2,0),FALSE))</f>
        <v/>
      </c>
      <c r="E445" t="str">
        <f>IF(ISERROR(VLOOKUP($C445,'Miljövärden urval för publ'!$B$2:$H$490,MATCH(E$4,'Miljövärden urval för publ'!$B$2:$H$2,0),FALSE)),"",VLOOKUP($C445,'Miljövärden urval för publ'!$B$2:$H$490,MATCH(E$4,'Miljövärden urval för publ'!$B$2:$H$2,0),FALSE))</f>
        <v/>
      </c>
      <c r="F445" t="str">
        <f>IF(ISERROR(VLOOKUP($C445,'Miljövärden urval för publ'!$B$2:$H$490,MATCH(F$4,'Miljövärden urval för publ'!$B$2:$H$2,0),FALSE)),"",VLOOKUP($C445,'Miljövärden urval för publ'!$B$2:$H$490,MATCH(F$4,'Miljövärden urval för publ'!$B$2:$H$2,0),FALSE))</f>
        <v/>
      </c>
      <c r="G445" t="str">
        <f>IF(ISERROR(VLOOKUP($C445,'Miljövärden urval för publ'!$B$2:$H$490,MATCH(G$4,'Miljövärden urval för publ'!$B$2:$H$2,0),FALSE)),"",VLOOKUP($C445,'Miljövärden urval för publ'!$B$2:$H$490,MATCH(G$4,'Miljövärden urval för publ'!$B$2:$H$2,0),FALSE))</f>
        <v/>
      </c>
    </row>
    <row r="446" spans="1:7" x14ac:dyDescent="0.25">
      <c r="A446" s="20">
        <v>443</v>
      </c>
      <c r="B446" t="str">
        <f>IF(ISERROR(INDEX('Miljövärden urval för publ'!$A$2:$AA$475,MATCH($A446,'Miljövärden urval för publ'!$R$2:$R$476,0),1)),"",INDEX('Miljövärden urval för publ'!$A$2:$AA$475,MATCH($A446,'Miljövärden urval för publ'!$R$2:$R$476,0),1))</f>
        <v/>
      </c>
      <c r="C446" t="str">
        <f>IF(ISERROR(INDEX('Miljövärden urval för publ'!$A$2:$AA$475,MATCH($A446,'Miljövärden urval för publ'!$R$2:$R$476,0),2)),"",INDEX('Miljövärden urval för publ'!$A$2:$AA$475,MATCH($A446,'Miljövärden urval för publ'!$R$2:$R$476,0),2))</f>
        <v/>
      </c>
      <c r="D446" t="str">
        <f>IF(ISERROR(VLOOKUP($C446,'Miljövärden urval för publ'!$B$2:$H$490,MATCH(D$4,'Miljövärden urval för publ'!$B$2:$H$2,0),FALSE)),"",VLOOKUP($C446,'Miljövärden urval för publ'!$B$2:$H$490,MATCH(D$4,'Miljövärden urval för publ'!$B$2:$H$2,0),FALSE))</f>
        <v/>
      </c>
      <c r="E446" t="str">
        <f>IF(ISERROR(VLOOKUP($C446,'Miljövärden urval för publ'!$B$2:$H$490,MATCH(E$4,'Miljövärden urval för publ'!$B$2:$H$2,0),FALSE)),"",VLOOKUP($C446,'Miljövärden urval för publ'!$B$2:$H$490,MATCH(E$4,'Miljövärden urval för publ'!$B$2:$H$2,0),FALSE))</f>
        <v/>
      </c>
      <c r="F446" t="str">
        <f>IF(ISERROR(VLOOKUP($C446,'Miljövärden urval för publ'!$B$2:$H$490,MATCH(F$4,'Miljövärden urval för publ'!$B$2:$H$2,0),FALSE)),"",VLOOKUP($C446,'Miljövärden urval för publ'!$B$2:$H$490,MATCH(F$4,'Miljövärden urval för publ'!$B$2:$H$2,0),FALSE))</f>
        <v/>
      </c>
      <c r="G446" t="str">
        <f>IF(ISERROR(VLOOKUP($C446,'Miljövärden urval för publ'!$B$2:$H$490,MATCH(G$4,'Miljövärden urval för publ'!$B$2:$H$2,0),FALSE)),"",VLOOKUP($C446,'Miljövärden urval för publ'!$B$2:$H$490,MATCH(G$4,'Miljövärden urval för publ'!$B$2:$H$2,0),FALSE))</f>
        <v/>
      </c>
    </row>
    <row r="447" spans="1:7" x14ac:dyDescent="0.25">
      <c r="A447" s="20">
        <v>444</v>
      </c>
      <c r="B447" t="str">
        <f>IF(ISERROR(INDEX('Miljövärden urval för publ'!$A$2:$AA$475,MATCH($A447,'Miljövärden urval för publ'!$R$2:$R$476,0),1)),"",INDEX('Miljövärden urval för publ'!$A$2:$AA$475,MATCH($A447,'Miljövärden urval för publ'!$R$2:$R$476,0),1))</f>
        <v/>
      </c>
      <c r="C447" t="str">
        <f>IF(ISERROR(INDEX('Miljövärden urval för publ'!$A$2:$AA$475,MATCH($A447,'Miljövärden urval för publ'!$R$2:$R$476,0),2)),"",INDEX('Miljövärden urval för publ'!$A$2:$AA$475,MATCH($A447,'Miljövärden urval för publ'!$R$2:$R$476,0),2))</f>
        <v/>
      </c>
      <c r="D447" t="str">
        <f>IF(ISERROR(VLOOKUP($C447,'Miljövärden urval för publ'!$B$2:$H$490,MATCH(D$4,'Miljövärden urval för publ'!$B$2:$H$2,0),FALSE)),"",VLOOKUP($C447,'Miljövärden urval för publ'!$B$2:$H$490,MATCH(D$4,'Miljövärden urval för publ'!$B$2:$H$2,0),FALSE))</f>
        <v/>
      </c>
      <c r="E447" t="str">
        <f>IF(ISERROR(VLOOKUP($C447,'Miljövärden urval för publ'!$B$2:$H$490,MATCH(E$4,'Miljövärden urval för publ'!$B$2:$H$2,0),FALSE)),"",VLOOKUP($C447,'Miljövärden urval för publ'!$B$2:$H$490,MATCH(E$4,'Miljövärden urval för publ'!$B$2:$H$2,0),FALSE))</f>
        <v/>
      </c>
      <c r="F447" t="str">
        <f>IF(ISERROR(VLOOKUP($C447,'Miljövärden urval för publ'!$B$2:$H$490,MATCH(F$4,'Miljövärden urval för publ'!$B$2:$H$2,0),FALSE)),"",VLOOKUP($C447,'Miljövärden urval för publ'!$B$2:$H$490,MATCH(F$4,'Miljövärden urval för publ'!$B$2:$H$2,0),FALSE))</f>
        <v/>
      </c>
      <c r="G447" t="str">
        <f>IF(ISERROR(VLOOKUP($C447,'Miljövärden urval för publ'!$B$2:$H$490,MATCH(G$4,'Miljövärden urval för publ'!$B$2:$H$2,0),FALSE)),"",VLOOKUP($C447,'Miljövärden urval för publ'!$B$2:$H$490,MATCH(G$4,'Miljövärden urval för publ'!$B$2:$H$2,0),FALSE))</f>
        <v/>
      </c>
    </row>
    <row r="448" spans="1:7" x14ac:dyDescent="0.25">
      <c r="A448" s="20">
        <v>445</v>
      </c>
      <c r="B448" t="str">
        <f>IF(ISERROR(INDEX('Miljövärden urval för publ'!$A$2:$AA$475,MATCH($A448,'Miljövärden urval för publ'!$R$2:$R$476,0),1)),"",INDEX('Miljövärden urval för publ'!$A$2:$AA$475,MATCH($A448,'Miljövärden urval för publ'!$R$2:$R$476,0),1))</f>
        <v/>
      </c>
      <c r="C448" t="str">
        <f>IF(ISERROR(INDEX('Miljövärden urval för publ'!$A$2:$AA$475,MATCH($A448,'Miljövärden urval för publ'!$R$2:$R$476,0),2)),"",INDEX('Miljövärden urval för publ'!$A$2:$AA$475,MATCH($A448,'Miljövärden urval för publ'!$R$2:$R$476,0),2))</f>
        <v/>
      </c>
      <c r="D448" t="str">
        <f>IF(ISERROR(VLOOKUP($C448,'Miljövärden urval för publ'!$B$2:$H$490,MATCH(D$4,'Miljövärden urval för publ'!$B$2:$H$2,0),FALSE)),"",VLOOKUP($C448,'Miljövärden urval för publ'!$B$2:$H$490,MATCH(D$4,'Miljövärden urval för publ'!$B$2:$H$2,0),FALSE))</f>
        <v/>
      </c>
      <c r="E448" t="str">
        <f>IF(ISERROR(VLOOKUP($C448,'Miljövärden urval för publ'!$B$2:$H$490,MATCH(E$4,'Miljövärden urval för publ'!$B$2:$H$2,0),FALSE)),"",VLOOKUP($C448,'Miljövärden urval för publ'!$B$2:$H$490,MATCH(E$4,'Miljövärden urval för publ'!$B$2:$H$2,0),FALSE))</f>
        <v/>
      </c>
      <c r="F448" t="str">
        <f>IF(ISERROR(VLOOKUP($C448,'Miljövärden urval för publ'!$B$2:$H$490,MATCH(F$4,'Miljövärden urval för publ'!$B$2:$H$2,0),FALSE)),"",VLOOKUP($C448,'Miljövärden urval för publ'!$B$2:$H$490,MATCH(F$4,'Miljövärden urval för publ'!$B$2:$H$2,0),FALSE))</f>
        <v/>
      </c>
      <c r="G448" t="str">
        <f>IF(ISERROR(VLOOKUP($C448,'Miljövärden urval för publ'!$B$2:$H$490,MATCH(G$4,'Miljövärden urval för publ'!$B$2:$H$2,0),FALSE)),"",VLOOKUP($C448,'Miljövärden urval för publ'!$B$2:$H$490,MATCH(G$4,'Miljövärden urval för publ'!$B$2:$H$2,0),FALSE))</f>
        <v/>
      </c>
    </row>
    <row r="449" spans="1:7" x14ac:dyDescent="0.25">
      <c r="A449" s="20">
        <v>446</v>
      </c>
      <c r="B449" t="str">
        <f>IF(ISERROR(INDEX('Miljövärden urval för publ'!$A$2:$AA$475,MATCH($A449,'Miljövärden urval för publ'!$R$2:$R$476,0),1)),"",INDEX('Miljövärden urval för publ'!$A$2:$AA$475,MATCH($A449,'Miljövärden urval för publ'!$R$2:$R$476,0),1))</f>
        <v/>
      </c>
      <c r="C449" t="str">
        <f>IF(ISERROR(INDEX('Miljövärden urval för publ'!$A$2:$AA$475,MATCH($A449,'Miljövärden urval för publ'!$R$2:$R$476,0),2)),"",INDEX('Miljövärden urval för publ'!$A$2:$AA$475,MATCH($A449,'Miljövärden urval för publ'!$R$2:$R$476,0),2))</f>
        <v/>
      </c>
      <c r="D449" t="str">
        <f>IF(ISERROR(VLOOKUP($C449,'Miljövärden urval för publ'!$B$2:$H$490,MATCH(D$4,'Miljövärden urval för publ'!$B$2:$H$2,0),FALSE)),"",VLOOKUP($C449,'Miljövärden urval för publ'!$B$2:$H$490,MATCH(D$4,'Miljövärden urval för publ'!$B$2:$H$2,0),FALSE))</f>
        <v/>
      </c>
      <c r="E449" t="str">
        <f>IF(ISERROR(VLOOKUP($C449,'Miljövärden urval för publ'!$B$2:$H$490,MATCH(E$4,'Miljövärden urval för publ'!$B$2:$H$2,0),FALSE)),"",VLOOKUP($C449,'Miljövärden urval för publ'!$B$2:$H$490,MATCH(E$4,'Miljövärden urval för publ'!$B$2:$H$2,0),FALSE))</f>
        <v/>
      </c>
      <c r="F449" t="str">
        <f>IF(ISERROR(VLOOKUP($C449,'Miljövärden urval för publ'!$B$2:$H$490,MATCH(F$4,'Miljövärden urval för publ'!$B$2:$H$2,0),FALSE)),"",VLOOKUP($C449,'Miljövärden urval för publ'!$B$2:$H$490,MATCH(F$4,'Miljövärden urval för publ'!$B$2:$H$2,0),FALSE))</f>
        <v/>
      </c>
      <c r="G449" t="str">
        <f>IF(ISERROR(VLOOKUP($C449,'Miljövärden urval för publ'!$B$2:$H$490,MATCH(G$4,'Miljövärden urval för publ'!$B$2:$H$2,0),FALSE)),"",VLOOKUP($C449,'Miljövärden urval för publ'!$B$2:$H$490,MATCH(G$4,'Miljövärden urval för publ'!$B$2:$H$2,0),FALSE))</f>
        <v/>
      </c>
    </row>
    <row r="450" spans="1:7" x14ac:dyDescent="0.25">
      <c r="A450" s="20">
        <v>447</v>
      </c>
      <c r="B450" t="str">
        <f>IF(ISERROR(INDEX('Miljövärden urval för publ'!$A$2:$AA$475,MATCH($A450,'Miljövärden urval för publ'!$R$2:$R$476,0),1)),"",INDEX('Miljövärden urval för publ'!$A$2:$AA$475,MATCH($A450,'Miljövärden urval för publ'!$R$2:$R$476,0),1))</f>
        <v/>
      </c>
      <c r="C450" t="str">
        <f>IF(ISERROR(INDEX('Miljövärden urval för publ'!$A$2:$AA$475,MATCH($A450,'Miljövärden urval för publ'!$R$2:$R$476,0),2)),"",INDEX('Miljövärden urval för publ'!$A$2:$AA$475,MATCH($A450,'Miljövärden urval för publ'!$R$2:$R$476,0),2))</f>
        <v/>
      </c>
      <c r="D450" t="str">
        <f>IF(ISERROR(VLOOKUP($C450,'Miljövärden urval för publ'!$B$2:$H$490,MATCH(D$4,'Miljövärden urval för publ'!$B$2:$H$2,0),FALSE)),"",VLOOKUP($C450,'Miljövärden urval för publ'!$B$2:$H$490,MATCH(D$4,'Miljövärden urval för publ'!$B$2:$H$2,0),FALSE))</f>
        <v/>
      </c>
      <c r="E450" t="str">
        <f>IF(ISERROR(VLOOKUP($C450,'Miljövärden urval för publ'!$B$2:$H$490,MATCH(E$4,'Miljövärden urval för publ'!$B$2:$H$2,0),FALSE)),"",VLOOKUP($C450,'Miljövärden urval för publ'!$B$2:$H$490,MATCH(E$4,'Miljövärden urval för publ'!$B$2:$H$2,0),FALSE))</f>
        <v/>
      </c>
      <c r="F450" t="str">
        <f>IF(ISERROR(VLOOKUP($C450,'Miljövärden urval för publ'!$B$2:$H$490,MATCH(F$4,'Miljövärden urval för publ'!$B$2:$H$2,0),FALSE)),"",VLOOKUP($C450,'Miljövärden urval för publ'!$B$2:$H$490,MATCH(F$4,'Miljövärden urval för publ'!$B$2:$H$2,0),FALSE))</f>
        <v/>
      </c>
      <c r="G450" t="str">
        <f>IF(ISERROR(VLOOKUP($C450,'Miljövärden urval för publ'!$B$2:$H$490,MATCH(G$4,'Miljövärden urval för publ'!$B$2:$H$2,0),FALSE)),"",VLOOKUP($C450,'Miljövärden urval för publ'!$B$2:$H$490,MATCH(G$4,'Miljövärden urval för publ'!$B$2:$H$2,0),FALSE))</f>
        <v/>
      </c>
    </row>
    <row r="451" spans="1:7" x14ac:dyDescent="0.25">
      <c r="A451" s="20">
        <v>448</v>
      </c>
      <c r="B451" t="str">
        <f>IF(ISERROR(INDEX('Miljövärden urval för publ'!$A$2:$AA$475,MATCH($A451,'Miljövärden urval för publ'!$R$2:$R$476,0),1)),"",INDEX('Miljövärden urval för publ'!$A$2:$AA$475,MATCH($A451,'Miljövärden urval för publ'!$R$2:$R$476,0),1))</f>
        <v/>
      </c>
      <c r="C451" t="str">
        <f>IF(ISERROR(INDEX('Miljövärden urval för publ'!$A$2:$AA$475,MATCH($A451,'Miljövärden urval för publ'!$R$2:$R$476,0),2)),"",INDEX('Miljövärden urval för publ'!$A$2:$AA$475,MATCH($A451,'Miljövärden urval för publ'!$R$2:$R$476,0),2))</f>
        <v/>
      </c>
      <c r="D451" t="str">
        <f>IF(ISERROR(VLOOKUP($C451,'Miljövärden urval för publ'!$B$2:$H$490,MATCH(D$4,'Miljövärden urval för publ'!$B$2:$H$2,0),FALSE)),"",VLOOKUP($C451,'Miljövärden urval för publ'!$B$2:$H$490,MATCH(D$4,'Miljövärden urval för publ'!$B$2:$H$2,0),FALSE))</f>
        <v/>
      </c>
      <c r="E451" t="str">
        <f>IF(ISERROR(VLOOKUP($C451,'Miljövärden urval för publ'!$B$2:$H$490,MATCH(E$4,'Miljövärden urval för publ'!$B$2:$H$2,0),FALSE)),"",VLOOKUP($C451,'Miljövärden urval för publ'!$B$2:$H$490,MATCH(E$4,'Miljövärden urval för publ'!$B$2:$H$2,0),FALSE))</f>
        <v/>
      </c>
      <c r="F451" t="str">
        <f>IF(ISERROR(VLOOKUP($C451,'Miljövärden urval för publ'!$B$2:$H$490,MATCH(F$4,'Miljövärden urval för publ'!$B$2:$H$2,0),FALSE)),"",VLOOKUP($C451,'Miljövärden urval för publ'!$B$2:$H$490,MATCH(F$4,'Miljövärden urval för publ'!$B$2:$H$2,0),FALSE))</f>
        <v/>
      </c>
      <c r="G451" t="str">
        <f>IF(ISERROR(VLOOKUP($C451,'Miljövärden urval för publ'!$B$2:$H$490,MATCH(G$4,'Miljövärden urval för publ'!$B$2:$H$2,0),FALSE)),"",VLOOKUP($C451,'Miljövärden urval för publ'!$B$2:$H$490,MATCH(G$4,'Miljövärden urval för publ'!$B$2:$H$2,0),FALSE))</f>
        <v/>
      </c>
    </row>
    <row r="452" spans="1:7" x14ac:dyDescent="0.25">
      <c r="A452" s="20">
        <v>449</v>
      </c>
      <c r="B452" t="str">
        <f>IF(ISERROR(INDEX('Miljövärden urval för publ'!$A$2:$AA$475,MATCH($A452,'Miljövärden urval för publ'!$R$2:$R$476,0),1)),"",INDEX('Miljövärden urval för publ'!$A$2:$AA$475,MATCH($A452,'Miljövärden urval för publ'!$R$2:$R$476,0),1))</f>
        <v/>
      </c>
      <c r="C452" t="str">
        <f>IF(ISERROR(INDEX('Miljövärden urval för publ'!$A$2:$AA$475,MATCH($A452,'Miljövärden urval för publ'!$R$2:$R$476,0),2)),"",INDEX('Miljövärden urval för publ'!$A$2:$AA$475,MATCH($A452,'Miljövärden urval för publ'!$R$2:$R$476,0),2))</f>
        <v/>
      </c>
      <c r="D452" t="str">
        <f>IF(ISERROR(VLOOKUP($C452,'Miljövärden urval för publ'!$B$2:$H$490,MATCH(D$4,'Miljövärden urval för publ'!$B$2:$H$2,0),FALSE)),"",VLOOKUP($C452,'Miljövärden urval för publ'!$B$2:$H$490,MATCH(D$4,'Miljövärden urval för publ'!$B$2:$H$2,0),FALSE))</f>
        <v/>
      </c>
      <c r="E452" t="str">
        <f>IF(ISERROR(VLOOKUP($C452,'Miljövärden urval för publ'!$B$2:$H$490,MATCH(E$4,'Miljövärden urval för publ'!$B$2:$H$2,0),FALSE)),"",VLOOKUP($C452,'Miljövärden urval för publ'!$B$2:$H$490,MATCH(E$4,'Miljövärden urval för publ'!$B$2:$H$2,0),FALSE))</f>
        <v/>
      </c>
      <c r="F452" t="str">
        <f>IF(ISERROR(VLOOKUP($C452,'Miljövärden urval för publ'!$B$2:$H$490,MATCH(F$4,'Miljövärden urval för publ'!$B$2:$H$2,0),FALSE)),"",VLOOKUP($C452,'Miljövärden urval för publ'!$B$2:$H$490,MATCH(F$4,'Miljövärden urval för publ'!$B$2:$H$2,0),FALSE))</f>
        <v/>
      </c>
      <c r="G452" t="str">
        <f>IF(ISERROR(VLOOKUP($C452,'Miljövärden urval för publ'!$B$2:$H$490,MATCH(G$4,'Miljövärden urval för publ'!$B$2:$H$2,0),FALSE)),"",VLOOKUP($C452,'Miljövärden urval för publ'!$B$2:$H$490,MATCH(G$4,'Miljövärden urval för publ'!$B$2:$H$2,0),FALSE))</f>
        <v/>
      </c>
    </row>
    <row r="453" spans="1:7" x14ac:dyDescent="0.25">
      <c r="A453" s="20">
        <v>450</v>
      </c>
      <c r="B453" t="str">
        <f>IF(ISERROR(INDEX('Miljövärden urval för publ'!$A$2:$AA$475,MATCH($A453,'Miljövärden urval för publ'!$R$2:$R$476,0),1)),"",INDEX('Miljövärden urval för publ'!$A$2:$AA$475,MATCH($A453,'Miljövärden urval för publ'!$R$2:$R$476,0),1))</f>
        <v/>
      </c>
      <c r="C453" t="str">
        <f>IF(ISERROR(INDEX('Miljövärden urval för publ'!$A$2:$AA$475,MATCH($A453,'Miljövärden urval för publ'!$R$2:$R$476,0),2)),"",INDEX('Miljövärden urval för publ'!$A$2:$AA$475,MATCH($A453,'Miljövärden urval för publ'!$R$2:$R$476,0),2))</f>
        <v/>
      </c>
      <c r="D453" t="str">
        <f>IF(ISERROR(VLOOKUP($C453,'Miljövärden urval för publ'!$B$2:$H$490,MATCH(D$4,'Miljövärden urval för publ'!$B$2:$H$2,0),FALSE)),"",VLOOKUP($C453,'Miljövärden urval för publ'!$B$2:$H$490,MATCH(D$4,'Miljövärden urval för publ'!$B$2:$H$2,0),FALSE))</f>
        <v/>
      </c>
      <c r="E453" t="str">
        <f>IF(ISERROR(VLOOKUP($C453,'Miljövärden urval för publ'!$B$2:$H$490,MATCH(E$4,'Miljövärden urval för publ'!$B$2:$H$2,0),FALSE)),"",VLOOKUP($C453,'Miljövärden urval för publ'!$B$2:$H$490,MATCH(E$4,'Miljövärden urval för publ'!$B$2:$H$2,0),FALSE))</f>
        <v/>
      </c>
      <c r="F453" t="str">
        <f>IF(ISERROR(VLOOKUP($C453,'Miljövärden urval för publ'!$B$2:$H$490,MATCH(F$4,'Miljövärden urval för publ'!$B$2:$H$2,0),FALSE)),"",VLOOKUP($C453,'Miljövärden urval för publ'!$B$2:$H$490,MATCH(F$4,'Miljövärden urval för publ'!$B$2:$H$2,0),FALSE))</f>
        <v/>
      </c>
      <c r="G453" t="str">
        <f>IF(ISERROR(VLOOKUP($C453,'Miljövärden urval för publ'!$B$2:$H$490,MATCH(G$4,'Miljövärden urval för publ'!$B$2:$H$2,0),FALSE)),"",VLOOKUP($C453,'Miljövärden urval för publ'!$B$2:$H$490,MATCH(G$4,'Miljövärden urval för publ'!$B$2:$H$2,0),FALSE))</f>
        <v/>
      </c>
    </row>
    <row r="454" spans="1:7" x14ac:dyDescent="0.25">
      <c r="A454" s="20">
        <v>451</v>
      </c>
      <c r="B454" t="str">
        <f>IF(ISERROR(INDEX('Miljövärden urval för publ'!$A$2:$AA$475,MATCH($A454,'Miljövärden urval för publ'!$R$2:$R$476,0),1)),"",INDEX('Miljövärden urval för publ'!$A$2:$AA$475,MATCH($A454,'Miljövärden urval för publ'!$R$2:$R$476,0),1))</f>
        <v/>
      </c>
      <c r="C454" t="str">
        <f>IF(ISERROR(INDEX('Miljövärden urval för publ'!$A$2:$AA$475,MATCH($A454,'Miljövärden urval för publ'!$R$2:$R$476,0),2)),"",INDEX('Miljövärden urval för publ'!$A$2:$AA$475,MATCH($A454,'Miljövärden urval för publ'!$R$2:$R$476,0),2))</f>
        <v/>
      </c>
      <c r="D454" t="str">
        <f>IF(ISERROR(VLOOKUP($C454,'Miljövärden urval för publ'!$B$2:$H$490,MATCH(D$4,'Miljövärden urval för publ'!$B$2:$H$2,0),FALSE)),"",VLOOKUP($C454,'Miljövärden urval för publ'!$B$2:$H$490,MATCH(D$4,'Miljövärden urval för publ'!$B$2:$H$2,0),FALSE))</f>
        <v/>
      </c>
      <c r="E454" t="str">
        <f>IF(ISERROR(VLOOKUP($C454,'Miljövärden urval för publ'!$B$2:$H$490,MATCH(E$4,'Miljövärden urval för publ'!$B$2:$H$2,0),FALSE)),"",VLOOKUP($C454,'Miljövärden urval för publ'!$B$2:$H$490,MATCH(E$4,'Miljövärden urval för publ'!$B$2:$H$2,0),FALSE))</f>
        <v/>
      </c>
      <c r="F454" t="str">
        <f>IF(ISERROR(VLOOKUP($C454,'Miljövärden urval för publ'!$B$2:$H$490,MATCH(F$4,'Miljövärden urval för publ'!$B$2:$H$2,0),FALSE)),"",VLOOKUP($C454,'Miljövärden urval för publ'!$B$2:$H$490,MATCH(F$4,'Miljövärden urval för publ'!$B$2:$H$2,0),FALSE))</f>
        <v/>
      </c>
      <c r="G454" t="str">
        <f>IF(ISERROR(VLOOKUP($C454,'Miljövärden urval för publ'!$B$2:$H$490,MATCH(G$4,'Miljövärden urval för publ'!$B$2:$H$2,0),FALSE)),"",VLOOKUP($C454,'Miljövärden urval för publ'!$B$2:$H$490,MATCH(G$4,'Miljövärden urval för publ'!$B$2:$H$2,0),FALSE))</f>
        <v/>
      </c>
    </row>
    <row r="455" spans="1:7" x14ac:dyDescent="0.25">
      <c r="A455" s="20">
        <v>452</v>
      </c>
      <c r="B455" t="str">
        <f>IF(ISERROR(INDEX('Miljövärden urval för publ'!$A$2:$AA$475,MATCH($A455,'Miljövärden urval för publ'!$R$2:$R$476,0),1)),"",INDEX('Miljövärden urval för publ'!$A$2:$AA$475,MATCH($A455,'Miljövärden urval för publ'!$R$2:$R$476,0),1))</f>
        <v/>
      </c>
      <c r="C455" t="str">
        <f>IF(ISERROR(INDEX('Miljövärden urval för publ'!$A$2:$AA$475,MATCH($A455,'Miljövärden urval för publ'!$R$2:$R$476,0),2)),"",INDEX('Miljövärden urval för publ'!$A$2:$AA$475,MATCH($A455,'Miljövärden urval för publ'!$R$2:$R$476,0),2))</f>
        <v/>
      </c>
      <c r="D455" t="str">
        <f>IF(ISERROR(VLOOKUP($C455,'Miljövärden urval för publ'!$B$2:$H$490,MATCH(D$4,'Miljövärden urval för publ'!$B$2:$H$2,0),FALSE)),"",VLOOKUP($C455,'Miljövärden urval för publ'!$B$2:$H$490,MATCH(D$4,'Miljövärden urval för publ'!$B$2:$H$2,0),FALSE))</f>
        <v/>
      </c>
      <c r="E455" t="str">
        <f>IF(ISERROR(VLOOKUP($C455,'Miljövärden urval för publ'!$B$2:$H$490,MATCH(E$4,'Miljövärden urval för publ'!$B$2:$H$2,0),FALSE)),"",VLOOKUP($C455,'Miljövärden urval för publ'!$B$2:$H$490,MATCH(E$4,'Miljövärden urval för publ'!$B$2:$H$2,0),FALSE))</f>
        <v/>
      </c>
      <c r="F455" t="str">
        <f>IF(ISERROR(VLOOKUP($C455,'Miljövärden urval för publ'!$B$2:$H$490,MATCH(F$4,'Miljövärden urval för publ'!$B$2:$H$2,0),FALSE)),"",VLOOKUP($C455,'Miljövärden urval för publ'!$B$2:$H$490,MATCH(F$4,'Miljövärden urval för publ'!$B$2:$H$2,0),FALSE))</f>
        <v/>
      </c>
      <c r="G455" t="str">
        <f>IF(ISERROR(VLOOKUP($C455,'Miljövärden urval för publ'!$B$2:$H$490,MATCH(G$4,'Miljövärden urval för publ'!$B$2:$H$2,0),FALSE)),"",VLOOKUP($C455,'Miljövärden urval för publ'!$B$2:$H$490,MATCH(G$4,'Miljövärden urval för publ'!$B$2:$H$2,0),FALSE))</f>
        <v/>
      </c>
    </row>
    <row r="456" spans="1:7" x14ac:dyDescent="0.25">
      <c r="A456" s="20">
        <v>453</v>
      </c>
      <c r="B456" t="str">
        <f>IF(ISERROR(INDEX('Miljövärden urval för publ'!$A$2:$AA$475,MATCH($A456,'Miljövärden urval för publ'!$R$2:$R$476,0),1)),"",INDEX('Miljövärden urval för publ'!$A$2:$AA$475,MATCH($A456,'Miljövärden urval för publ'!$R$2:$R$476,0),1))</f>
        <v/>
      </c>
      <c r="C456" t="str">
        <f>IF(ISERROR(INDEX('Miljövärden urval för publ'!$A$2:$AA$475,MATCH($A456,'Miljövärden urval för publ'!$R$2:$R$476,0),2)),"",INDEX('Miljövärden urval för publ'!$A$2:$AA$475,MATCH($A456,'Miljövärden urval för publ'!$R$2:$R$476,0),2))</f>
        <v/>
      </c>
      <c r="D456" t="str">
        <f>IF(ISERROR(VLOOKUP($C456,'Miljövärden urval för publ'!$B$2:$H$490,MATCH(D$4,'Miljövärden urval för publ'!$B$2:$H$2,0),FALSE)),"",VLOOKUP($C456,'Miljövärden urval för publ'!$B$2:$H$490,MATCH(D$4,'Miljövärden urval för publ'!$B$2:$H$2,0),FALSE))</f>
        <v/>
      </c>
      <c r="E456" t="str">
        <f>IF(ISERROR(VLOOKUP($C456,'Miljövärden urval för publ'!$B$2:$H$490,MATCH(E$4,'Miljövärden urval för publ'!$B$2:$H$2,0),FALSE)),"",VLOOKUP($C456,'Miljövärden urval för publ'!$B$2:$H$490,MATCH(E$4,'Miljövärden urval för publ'!$B$2:$H$2,0),FALSE))</f>
        <v/>
      </c>
      <c r="F456" t="str">
        <f>IF(ISERROR(VLOOKUP($C456,'Miljövärden urval för publ'!$B$2:$H$490,MATCH(F$4,'Miljövärden urval för publ'!$B$2:$H$2,0),FALSE)),"",VLOOKUP($C456,'Miljövärden urval för publ'!$B$2:$H$490,MATCH(F$4,'Miljövärden urval för publ'!$B$2:$H$2,0),FALSE))</f>
        <v/>
      </c>
      <c r="G456" t="str">
        <f>IF(ISERROR(VLOOKUP($C456,'Miljövärden urval för publ'!$B$2:$H$490,MATCH(G$4,'Miljövärden urval för publ'!$B$2:$H$2,0),FALSE)),"",VLOOKUP($C456,'Miljövärden urval för publ'!$B$2:$H$490,MATCH(G$4,'Miljövärden urval för publ'!$B$2:$H$2,0),FALSE))</f>
        <v/>
      </c>
    </row>
    <row r="457" spans="1:7" x14ac:dyDescent="0.25">
      <c r="A457" s="20">
        <v>454</v>
      </c>
      <c r="B457" t="str">
        <f>IF(ISERROR(INDEX('Miljövärden urval för publ'!$A$2:$AA$475,MATCH($A457,'Miljövärden urval för publ'!$R$2:$R$476,0),1)),"",INDEX('Miljövärden urval för publ'!$A$2:$AA$475,MATCH($A457,'Miljövärden urval för publ'!$R$2:$R$476,0),1))</f>
        <v/>
      </c>
      <c r="C457" t="str">
        <f>IF(ISERROR(INDEX('Miljövärden urval för publ'!$A$2:$AA$475,MATCH($A457,'Miljövärden urval för publ'!$R$2:$R$476,0),2)),"",INDEX('Miljövärden urval för publ'!$A$2:$AA$475,MATCH($A457,'Miljövärden urval för publ'!$R$2:$R$476,0),2))</f>
        <v/>
      </c>
      <c r="D457" t="str">
        <f>IF(ISERROR(VLOOKUP($C457,'Miljövärden urval för publ'!$B$2:$H$490,MATCH(D$4,'Miljövärden urval för publ'!$B$2:$H$2,0),FALSE)),"",VLOOKUP($C457,'Miljövärden urval för publ'!$B$2:$H$490,MATCH(D$4,'Miljövärden urval för publ'!$B$2:$H$2,0),FALSE))</f>
        <v/>
      </c>
      <c r="E457" t="str">
        <f>IF(ISERROR(VLOOKUP($C457,'Miljövärden urval för publ'!$B$2:$H$490,MATCH(E$4,'Miljövärden urval för publ'!$B$2:$H$2,0),FALSE)),"",VLOOKUP($C457,'Miljövärden urval för publ'!$B$2:$H$490,MATCH(E$4,'Miljövärden urval för publ'!$B$2:$H$2,0),FALSE))</f>
        <v/>
      </c>
      <c r="F457" t="str">
        <f>IF(ISERROR(VLOOKUP($C457,'Miljövärden urval för publ'!$B$2:$H$490,MATCH(F$4,'Miljövärden urval för publ'!$B$2:$H$2,0),FALSE)),"",VLOOKUP($C457,'Miljövärden urval för publ'!$B$2:$H$490,MATCH(F$4,'Miljövärden urval för publ'!$B$2:$H$2,0),FALSE))</f>
        <v/>
      </c>
      <c r="G457" t="str">
        <f>IF(ISERROR(VLOOKUP($C457,'Miljövärden urval för publ'!$B$2:$H$490,MATCH(G$4,'Miljövärden urval för publ'!$B$2:$H$2,0),FALSE)),"",VLOOKUP($C457,'Miljövärden urval för publ'!$B$2:$H$490,MATCH(G$4,'Miljövärden urval för publ'!$B$2:$H$2,0),FALSE))</f>
        <v/>
      </c>
    </row>
    <row r="458" spans="1:7" x14ac:dyDescent="0.25">
      <c r="A458" s="20">
        <v>455</v>
      </c>
      <c r="B458" t="str">
        <f>IF(ISERROR(INDEX('Miljövärden urval för publ'!$A$2:$AA$475,MATCH($A458,'Miljövärden urval för publ'!$R$2:$R$476,0),1)),"",INDEX('Miljövärden urval för publ'!$A$2:$AA$475,MATCH($A458,'Miljövärden urval för publ'!$R$2:$R$476,0),1))</f>
        <v/>
      </c>
      <c r="C458" t="str">
        <f>IF(ISERROR(INDEX('Miljövärden urval för publ'!$A$2:$AA$475,MATCH($A458,'Miljövärden urval för publ'!$R$2:$R$476,0),2)),"",INDEX('Miljövärden urval för publ'!$A$2:$AA$475,MATCH($A458,'Miljövärden urval för publ'!$R$2:$R$476,0),2))</f>
        <v/>
      </c>
      <c r="D458" t="str">
        <f>IF(ISERROR(VLOOKUP($C458,'Miljövärden urval för publ'!$B$2:$H$490,MATCH(D$4,'Miljövärden urval för publ'!$B$2:$H$2,0),FALSE)),"",VLOOKUP($C458,'Miljövärden urval för publ'!$B$2:$H$490,MATCH(D$4,'Miljövärden urval för publ'!$B$2:$H$2,0),FALSE))</f>
        <v/>
      </c>
      <c r="E458" t="str">
        <f>IF(ISERROR(VLOOKUP($C458,'Miljövärden urval för publ'!$B$2:$H$490,MATCH(E$4,'Miljövärden urval för publ'!$B$2:$H$2,0),FALSE)),"",VLOOKUP($C458,'Miljövärden urval för publ'!$B$2:$H$490,MATCH(E$4,'Miljövärden urval för publ'!$B$2:$H$2,0),FALSE))</f>
        <v/>
      </c>
      <c r="F458" t="str">
        <f>IF(ISERROR(VLOOKUP($C458,'Miljövärden urval för publ'!$B$2:$H$490,MATCH(F$4,'Miljövärden urval för publ'!$B$2:$H$2,0),FALSE)),"",VLOOKUP($C458,'Miljövärden urval för publ'!$B$2:$H$490,MATCH(F$4,'Miljövärden urval för publ'!$B$2:$H$2,0),FALSE))</f>
        <v/>
      </c>
      <c r="G458" t="str">
        <f>IF(ISERROR(VLOOKUP($C458,'Miljövärden urval för publ'!$B$2:$H$490,MATCH(G$4,'Miljövärden urval för publ'!$B$2:$H$2,0),FALSE)),"",VLOOKUP($C458,'Miljövärden urval för publ'!$B$2:$H$490,MATCH(G$4,'Miljövärden urval för publ'!$B$2:$H$2,0),FALSE))</f>
        <v/>
      </c>
    </row>
    <row r="459" spans="1:7" x14ac:dyDescent="0.25">
      <c r="A459" s="20">
        <v>456</v>
      </c>
      <c r="B459" t="str">
        <f>IF(ISERROR(INDEX('Miljövärden urval för publ'!$A$2:$AA$475,MATCH($A459,'Miljövärden urval för publ'!$R$2:$R$476,0),1)),"",INDEX('Miljövärden urval för publ'!$A$2:$AA$475,MATCH($A459,'Miljövärden urval för publ'!$R$2:$R$476,0),1))</f>
        <v/>
      </c>
      <c r="C459" t="str">
        <f>IF(ISERROR(INDEX('Miljövärden urval för publ'!$A$2:$AA$475,MATCH($A459,'Miljövärden urval för publ'!$R$2:$R$476,0),2)),"",INDEX('Miljövärden urval för publ'!$A$2:$AA$475,MATCH($A459,'Miljövärden urval för publ'!$R$2:$R$476,0),2))</f>
        <v/>
      </c>
      <c r="D459" t="str">
        <f>IF(ISERROR(VLOOKUP($C459,'Miljövärden urval för publ'!$B$2:$H$490,MATCH(D$4,'Miljövärden urval för publ'!$B$2:$H$2,0),FALSE)),"",VLOOKUP($C459,'Miljövärden urval för publ'!$B$2:$H$490,MATCH(D$4,'Miljövärden urval för publ'!$B$2:$H$2,0),FALSE))</f>
        <v/>
      </c>
      <c r="E459" t="str">
        <f>IF(ISERROR(VLOOKUP($C459,'Miljövärden urval för publ'!$B$2:$H$490,MATCH(E$4,'Miljövärden urval för publ'!$B$2:$H$2,0),FALSE)),"",VLOOKUP($C459,'Miljövärden urval för publ'!$B$2:$H$490,MATCH(E$4,'Miljövärden urval för publ'!$B$2:$H$2,0),FALSE))</f>
        <v/>
      </c>
      <c r="F459" t="str">
        <f>IF(ISERROR(VLOOKUP($C459,'Miljövärden urval för publ'!$B$2:$H$490,MATCH(F$4,'Miljövärden urval för publ'!$B$2:$H$2,0),FALSE)),"",VLOOKUP($C459,'Miljövärden urval för publ'!$B$2:$H$490,MATCH(F$4,'Miljövärden urval för publ'!$B$2:$H$2,0),FALSE))</f>
        <v/>
      </c>
      <c r="G459" t="str">
        <f>IF(ISERROR(VLOOKUP($C459,'Miljövärden urval för publ'!$B$2:$H$490,MATCH(G$4,'Miljövärden urval för publ'!$B$2:$H$2,0),FALSE)),"",VLOOKUP($C459,'Miljövärden urval för publ'!$B$2:$H$490,MATCH(G$4,'Miljövärden urval för publ'!$B$2:$H$2,0),FALSE))</f>
        <v/>
      </c>
    </row>
    <row r="460" spans="1:7" x14ac:dyDescent="0.25">
      <c r="A460" s="20">
        <v>457</v>
      </c>
      <c r="B460" t="str">
        <f>IF(ISERROR(INDEX('Miljövärden urval för publ'!$A$2:$AA$475,MATCH($A460,'Miljövärden urval för publ'!$R$2:$R$476,0),1)),"",INDEX('Miljövärden urval för publ'!$A$2:$AA$475,MATCH($A460,'Miljövärden urval för publ'!$R$2:$R$476,0),1))</f>
        <v/>
      </c>
      <c r="C460" t="str">
        <f>IF(ISERROR(INDEX('Miljövärden urval för publ'!$A$2:$AA$475,MATCH($A460,'Miljövärden urval för publ'!$R$2:$R$476,0),2)),"",INDEX('Miljövärden urval för publ'!$A$2:$AA$475,MATCH($A460,'Miljövärden urval för publ'!$R$2:$R$476,0),2))</f>
        <v/>
      </c>
      <c r="D460" t="str">
        <f>IF(ISERROR(VLOOKUP($C460,'Miljövärden urval för publ'!$B$2:$H$490,MATCH(D$4,'Miljövärden urval för publ'!$B$2:$H$2,0),FALSE)),"",VLOOKUP($C460,'Miljövärden urval för publ'!$B$2:$H$490,MATCH(D$4,'Miljövärden urval för publ'!$B$2:$H$2,0),FALSE))</f>
        <v/>
      </c>
      <c r="E460" t="str">
        <f>IF(ISERROR(VLOOKUP($C460,'Miljövärden urval för publ'!$B$2:$H$490,MATCH(E$4,'Miljövärden urval för publ'!$B$2:$H$2,0),FALSE)),"",VLOOKUP($C460,'Miljövärden urval för publ'!$B$2:$H$490,MATCH(E$4,'Miljövärden urval för publ'!$B$2:$H$2,0),FALSE))</f>
        <v/>
      </c>
      <c r="F460" t="str">
        <f>IF(ISERROR(VLOOKUP($C460,'Miljövärden urval för publ'!$B$2:$H$490,MATCH(F$4,'Miljövärden urval för publ'!$B$2:$H$2,0),FALSE)),"",VLOOKUP($C460,'Miljövärden urval för publ'!$B$2:$H$490,MATCH(F$4,'Miljövärden urval för publ'!$B$2:$H$2,0),FALSE))</f>
        <v/>
      </c>
      <c r="G460" t="str">
        <f>IF(ISERROR(VLOOKUP($C460,'Miljövärden urval för publ'!$B$2:$H$490,MATCH(G$4,'Miljövärden urval för publ'!$B$2:$H$2,0),FALSE)),"",VLOOKUP($C460,'Miljövärden urval för publ'!$B$2:$H$490,MATCH(G$4,'Miljövärden urval för publ'!$B$2:$H$2,0),FALSE))</f>
        <v/>
      </c>
    </row>
    <row r="461" spans="1:7" x14ac:dyDescent="0.25">
      <c r="A461" s="20">
        <v>458</v>
      </c>
      <c r="B461" t="str">
        <f>IF(ISERROR(INDEX('Miljövärden urval för publ'!$A$2:$AA$475,MATCH($A461,'Miljövärden urval för publ'!$R$2:$R$476,0),1)),"",INDEX('Miljövärden urval för publ'!$A$2:$AA$475,MATCH($A461,'Miljövärden urval för publ'!$R$2:$R$476,0),1))</f>
        <v/>
      </c>
      <c r="C461" t="str">
        <f>IF(ISERROR(INDEX('Miljövärden urval för publ'!$A$2:$AA$475,MATCH($A461,'Miljövärden urval för publ'!$R$2:$R$476,0),2)),"",INDEX('Miljövärden urval för publ'!$A$2:$AA$475,MATCH($A461,'Miljövärden urval för publ'!$R$2:$R$476,0),2))</f>
        <v/>
      </c>
      <c r="D461" t="str">
        <f>IF(ISERROR(VLOOKUP($C461,'Miljövärden urval för publ'!$B$2:$H$490,MATCH(D$4,'Miljövärden urval för publ'!$B$2:$H$2,0),FALSE)),"",VLOOKUP($C461,'Miljövärden urval för publ'!$B$2:$H$490,MATCH(D$4,'Miljövärden urval för publ'!$B$2:$H$2,0),FALSE))</f>
        <v/>
      </c>
      <c r="E461" t="str">
        <f>IF(ISERROR(VLOOKUP($C461,'Miljövärden urval för publ'!$B$2:$H$490,MATCH(E$4,'Miljövärden urval för publ'!$B$2:$H$2,0),FALSE)),"",VLOOKUP($C461,'Miljövärden urval för publ'!$B$2:$H$490,MATCH(E$4,'Miljövärden urval för publ'!$B$2:$H$2,0),FALSE))</f>
        <v/>
      </c>
      <c r="F461" t="str">
        <f>IF(ISERROR(VLOOKUP($C461,'Miljövärden urval för publ'!$B$2:$H$490,MATCH(F$4,'Miljövärden urval för publ'!$B$2:$H$2,0),FALSE)),"",VLOOKUP($C461,'Miljövärden urval för publ'!$B$2:$H$490,MATCH(F$4,'Miljövärden urval för publ'!$B$2:$H$2,0),FALSE))</f>
        <v/>
      </c>
      <c r="G461" t="str">
        <f>IF(ISERROR(VLOOKUP($C461,'Miljövärden urval för publ'!$B$2:$H$490,MATCH(G$4,'Miljövärden urval för publ'!$B$2:$H$2,0),FALSE)),"",VLOOKUP($C461,'Miljövärden urval för publ'!$B$2:$H$490,MATCH(G$4,'Miljövärden urval för publ'!$B$2:$H$2,0),FALSE))</f>
        <v/>
      </c>
    </row>
    <row r="462" spans="1:7" x14ac:dyDescent="0.25">
      <c r="A462" s="20">
        <v>459</v>
      </c>
      <c r="B462" t="str">
        <f>IF(ISERROR(INDEX('Miljövärden urval för publ'!$A$2:$AA$475,MATCH($A462,'Miljövärden urval för publ'!$R$2:$R$476,0),1)),"",INDEX('Miljövärden urval för publ'!$A$2:$AA$475,MATCH($A462,'Miljövärden urval för publ'!$R$2:$R$476,0),1))</f>
        <v/>
      </c>
      <c r="C462" t="str">
        <f>IF(ISERROR(INDEX('Miljövärden urval för publ'!$A$2:$AA$475,MATCH($A462,'Miljövärden urval för publ'!$R$2:$R$476,0),2)),"",INDEX('Miljövärden urval för publ'!$A$2:$AA$475,MATCH($A462,'Miljövärden urval för publ'!$R$2:$R$476,0),2))</f>
        <v/>
      </c>
      <c r="D462" t="str">
        <f>IF(ISERROR(VLOOKUP($C462,'Miljövärden urval för publ'!$B$2:$H$490,MATCH(D$4,'Miljövärden urval för publ'!$B$2:$H$2,0),FALSE)),"",VLOOKUP($C462,'Miljövärden urval för publ'!$B$2:$H$490,MATCH(D$4,'Miljövärden urval för publ'!$B$2:$H$2,0),FALSE))</f>
        <v/>
      </c>
      <c r="E462" t="str">
        <f>IF(ISERROR(VLOOKUP($C462,'Miljövärden urval för publ'!$B$2:$H$490,MATCH(E$4,'Miljövärden urval för publ'!$B$2:$H$2,0),FALSE)),"",VLOOKUP($C462,'Miljövärden urval för publ'!$B$2:$H$490,MATCH(E$4,'Miljövärden urval för publ'!$B$2:$H$2,0),FALSE))</f>
        <v/>
      </c>
      <c r="F462" t="str">
        <f>IF(ISERROR(VLOOKUP($C462,'Miljövärden urval för publ'!$B$2:$H$490,MATCH(F$4,'Miljövärden urval för publ'!$B$2:$H$2,0),FALSE)),"",VLOOKUP($C462,'Miljövärden urval för publ'!$B$2:$H$490,MATCH(F$4,'Miljövärden urval för publ'!$B$2:$H$2,0),FALSE))</f>
        <v/>
      </c>
      <c r="G462" t="str">
        <f>IF(ISERROR(VLOOKUP($C462,'Miljövärden urval för publ'!$B$2:$H$490,MATCH(G$4,'Miljövärden urval för publ'!$B$2:$H$2,0),FALSE)),"",VLOOKUP($C462,'Miljövärden urval för publ'!$B$2:$H$490,MATCH(G$4,'Miljövärden urval för publ'!$B$2:$H$2,0),FALSE))</f>
        <v/>
      </c>
    </row>
    <row r="463" spans="1:7" x14ac:dyDescent="0.25">
      <c r="A463" s="20">
        <v>460</v>
      </c>
      <c r="B463" t="str">
        <f>IF(ISERROR(INDEX('Miljövärden urval för publ'!$A$2:$AA$475,MATCH($A463,'Miljövärden urval för publ'!$R$2:$R$476,0),1)),"",INDEX('Miljövärden urval för publ'!$A$2:$AA$475,MATCH($A463,'Miljövärden urval för publ'!$R$2:$R$476,0),1))</f>
        <v/>
      </c>
      <c r="C463" t="str">
        <f>IF(ISERROR(INDEX('Miljövärden urval för publ'!$A$2:$AA$475,MATCH($A463,'Miljövärden urval för publ'!$R$2:$R$476,0),2)),"",INDEX('Miljövärden urval för publ'!$A$2:$AA$475,MATCH($A463,'Miljövärden urval för publ'!$R$2:$R$476,0),2))</f>
        <v/>
      </c>
      <c r="D463" t="str">
        <f>IF(ISERROR(VLOOKUP($C463,'Miljövärden urval för publ'!$B$2:$H$490,MATCH(D$4,'Miljövärden urval för publ'!$B$2:$H$2,0),FALSE)),"",VLOOKUP($C463,'Miljövärden urval för publ'!$B$2:$H$490,MATCH(D$4,'Miljövärden urval för publ'!$B$2:$H$2,0),FALSE))</f>
        <v/>
      </c>
      <c r="E463" t="str">
        <f>IF(ISERROR(VLOOKUP($C463,'Miljövärden urval för publ'!$B$2:$H$490,MATCH(E$4,'Miljövärden urval för publ'!$B$2:$H$2,0),FALSE)),"",VLOOKUP($C463,'Miljövärden urval för publ'!$B$2:$H$490,MATCH(E$4,'Miljövärden urval för publ'!$B$2:$H$2,0),FALSE))</f>
        <v/>
      </c>
      <c r="F463" t="str">
        <f>IF(ISERROR(VLOOKUP($C463,'Miljövärden urval för publ'!$B$2:$H$490,MATCH(F$4,'Miljövärden urval för publ'!$B$2:$H$2,0),FALSE)),"",VLOOKUP($C463,'Miljövärden urval för publ'!$B$2:$H$490,MATCH(F$4,'Miljövärden urval för publ'!$B$2:$H$2,0),FALSE))</f>
        <v/>
      </c>
      <c r="G463" t="str">
        <f>IF(ISERROR(VLOOKUP($C463,'Miljövärden urval för publ'!$B$2:$H$490,MATCH(G$4,'Miljövärden urval för publ'!$B$2:$H$2,0),FALSE)),"",VLOOKUP($C463,'Miljövärden urval för publ'!$B$2:$H$490,MATCH(G$4,'Miljövärden urval för publ'!$B$2:$H$2,0),FALSE))</f>
        <v/>
      </c>
    </row>
    <row r="464" spans="1:7" x14ac:dyDescent="0.25">
      <c r="A464" s="20">
        <v>461</v>
      </c>
      <c r="B464" t="str">
        <f>IF(ISERROR(INDEX('Miljövärden urval för publ'!$A$2:$AA$475,MATCH($A464,'Miljövärden urval för publ'!$R$2:$R$476,0),1)),"",INDEX('Miljövärden urval för publ'!$A$2:$AA$475,MATCH($A464,'Miljövärden urval för publ'!$R$2:$R$476,0),1))</f>
        <v/>
      </c>
      <c r="C464" t="str">
        <f>IF(ISERROR(INDEX('Miljövärden urval för publ'!$A$2:$AA$475,MATCH($A464,'Miljövärden urval för publ'!$R$2:$R$476,0),2)),"",INDEX('Miljövärden urval för publ'!$A$2:$AA$475,MATCH($A464,'Miljövärden urval för publ'!$R$2:$R$476,0),2))</f>
        <v/>
      </c>
      <c r="D464" t="str">
        <f>IF(ISERROR(VLOOKUP($C464,'Miljövärden urval för publ'!$B$2:$H$490,MATCH(D$4,'Miljövärden urval för publ'!$B$2:$H$2,0),FALSE)),"",VLOOKUP($C464,'Miljövärden urval för publ'!$B$2:$H$490,MATCH(D$4,'Miljövärden urval för publ'!$B$2:$H$2,0),FALSE))</f>
        <v/>
      </c>
      <c r="E464" t="str">
        <f>IF(ISERROR(VLOOKUP($C464,'Miljövärden urval för publ'!$B$2:$H$490,MATCH(E$4,'Miljövärden urval för publ'!$B$2:$H$2,0),FALSE)),"",VLOOKUP($C464,'Miljövärden urval för publ'!$B$2:$H$490,MATCH(E$4,'Miljövärden urval för publ'!$B$2:$H$2,0),FALSE))</f>
        <v/>
      </c>
      <c r="F464" t="str">
        <f>IF(ISERROR(VLOOKUP($C464,'Miljövärden urval för publ'!$B$2:$H$490,MATCH(F$4,'Miljövärden urval för publ'!$B$2:$H$2,0),FALSE)),"",VLOOKUP($C464,'Miljövärden urval för publ'!$B$2:$H$490,MATCH(F$4,'Miljövärden urval för publ'!$B$2:$H$2,0),FALSE))</f>
        <v/>
      </c>
      <c r="G464" t="str">
        <f>IF(ISERROR(VLOOKUP($C464,'Miljövärden urval för publ'!$B$2:$H$490,MATCH(G$4,'Miljövärden urval för publ'!$B$2:$H$2,0),FALSE)),"",VLOOKUP($C464,'Miljövärden urval för publ'!$B$2:$H$490,MATCH(G$4,'Miljövärden urval för publ'!$B$2:$H$2,0),FALSE))</f>
        <v/>
      </c>
    </row>
    <row r="465" spans="1:7" x14ac:dyDescent="0.25">
      <c r="A465" s="20">
        <v>462</v>
      </c>
      <c r="B465" t="str">
        <f>IF(ISERROR(INDEX('Miljövärden urval för publ'!$A$2:$AA$475,MATCH($A465,'Miljövärden urval för publ'!$R$2:$R$476,0),1)),"",INDEX('Miljövärden urval för publ'!$A$2:$AA$475,MATCH($A465,'Miljövärden urval för publ'!$R$2:$R$476,0),1))</f>
        <v/>
      </c>
      <c r="C465" t="str">
        <f>IF(ISERROR(INDEX('Miljövärden urval för publ'!$A$2:$AA$475,MATCH($A465,'Miljövärden urval för publ'!$R$2:$R$476,0),2)),"",INDEX('Miljövärden urval för publ'!$A$2:$AA$475,MATCH($A465,'Miljövärden urval för publ'!$R$2:$R$476,0),2))</f>
        <v/>
      </c>
      <c r="D465" t="str">
        <f>IF(ISERROR(VLOOKUP($C465,'Miljövärden urval för publ'!$B$2:$H$490,MATCH(D$4,'Miljövärden urval för publ'!$B$2:$H$2,0),FALSE)),"",VLOOKUP($C465,'Miljövärden urval för publ'!$B$2:$H$490,MATCH(D$4,'Miljövärden urval för publ'!$B$2:$H$2,0),FALSE))</f>
        <v/>
      </c>
      <c r="E465" t="str">
        <f>IF(ISERROR(VLOOKUP($C465,'Miljövärden urval för publ'!$B$2:$H$490,MATCH(E$4,'Miljövärden urval för publ'!$B$2:$H$2,0),FALSE)),"",VLOOKUP($C465,'Miljövärden urval för publ'!$B$2:$H$490,MATCH(E$4,'Miljövärden urval för publ'!$B$2:$H$2,0),FALSE))</f>
        <v/>
      </c>
      <c r="F465" t="str">
        <f>IF(ISERROR(VLOOKUP($C465,'Miljövärden urval för publ'!$B$2:$H$490,MATCH(F$4,'Miljövärden urval för publ'!$B$2:$H$2,0),FALSE)),"",VLOOKUP($C465,'Miljövärden urval för publ'!$B$2:$H$490,MATCH(F$4,'Miljövärden urval för publ'!$B$2:$H$2,0),FALSE))</f>
        <v/>
      </c>
      <c r="G465" t="str">
        <f>IF(ISERROR(VLOOKUP($C465,'Miljövärden urval för publ'!$B$2:$H$490,MATCH(G$4,'Miljövärden urval för publ'!$B$2:$H$2,0),FALSE)),"",VLOOKUP($C465,'Miljövärden urval för publ'!$B$2:$H$490,MATCH(G$4,'Miljövärden urval för publ'!$B$2:$H$2,0),FALSE))</f>
        <v/>
      </c>
    </row>
    <row r="466" spans="1:7" x14ac:dyDescent="0.25">
      <c r="A466" s="20">
        <v>463</v>
      </c>
      <c r="B466" t="str">
        <f>IF(ISERROR(INDEX('Miljövärden urval för publ'!$A$2:$AA$475,MATCH($A466,'Miljövärden urval för publ'!$R$2:$R$476,0),1)),"",INDEX('Miljövärden urval för publ'!$A$2:$AA$475,MATCH($A466,'Miljövärden urval för publ'!$R$2:$R$476,0),1))</f>
        <v/>
      </c>
      <c r="C466" t="str">
        <f>IF(ISERROR(INDEX('Miljövärden urval för publ'!$A$2:$AA$475,MATCH($A466,'Miljövärden urval för publ'!$R$2:$R$476,0),2)),"",INDEX('Miljövärden urval för publ'!$A$2:$AA$475,MATCH($A466,'Miljövärden urval för publ'!$R$2:$R$476,0),2))</f>
        <v/>
      </c>
      <c r="D466" t="str">
        <f>IF(ISERROR(VLOOKUP($C466,'Miljövärden urval för publ'!$B$2:$H$490,MATCH(D$4,'Miljövärden urval för publ'!$B$2:$H$2,0),FALSE)),"",VLOOKUP($C466,'Miljövärden urval för publ'!$B$2:$H$490,MATCH(D$4,'Miljövärden urval för publ'!$B$2:$H$2,0),FALSE))</f>
        <v/>
      </c>
      <c r="E466" t="str">
        <f>IF(ISERROR(VLOOKUP($C466,'Miljövärden urval för publ'!$B$2:$H$490,MATCH(E$4,'Miljövärden urval för publ'!$B$2:$H$2,0),FALSE)),"",VLOOKUP($C466,'Miljövärden urval för publ'!$B$2:$H$490,MATCH(E$4,'Miljövärden urval för publ'!$B$2:$H$2,0),FALSE))</f>
        <v/>
      </c>
      <c r="F466" t="str">
        <f>IF(ISERROR(VLOOKUP($C466,'Miljövärden urval för publ'!$B$2:$H$490,MATCH(F$4,'Miljövärden urval för publ'!$B$2:$H$2,0),FALSE)),"",VLOOKUP($C466,'Miljövärden urval för publ'!$B$2:$H$490,MATCH(F$4,'Miljövärden urval för publ'!$B$2:$H$2,0),FALSE))</f>
        <v/>
      </c>
      <c r="G466" t="str">
        <f>IF(ISERROR(VLOOKUP($C466,'Miljövärden urval för publ'!$B$2:$H$490,MATCH(G$4,'Miljövärden urval för publ'!$B$2:$H$2,0),FALSE)),"",VLOOKUP($C466,'Miljövärden urval för publ'!$B$2:$H$490,MATCH(G$4,'Miljövärden urval för publ'!$B$2:$H$2,0),FALSE))</f>
        <v/>
      </c>
    </row>
    <row r="467" spans="1:7" x14ac:dyDescent="0.25">
      <c r="A467" s="20">
        <v>464</v>
      </c>
      <c r="B467" t="str">
        <f>IF(ISERROR(INDEX('Miljövärden urval för publ'!$A$2:$AA$475,MATCH($A467,'Miljövärden urval för publ'!$R$2:$R$476,0),1)),"",INDEX('Miljövärden urval för publ'!$A$2:$AA$475,MATCH($A467,'Miljövärden urval för publ'!$R$2:$R$476,0),1))</f>
        <v/>
      </c>
      <c r="C467" t="str">
        <f>IF(ISERROR(INDEX('Miljövärden urval för publ'!$A$2:$AA$475,MATCH($A467,'Miljövärden urval för publ'!$R$2:$R$476,0),2)),"",INDEX('Miljövärden urval för publ'!$A$2:$AA$475,MATCH($A467,'Miljövärden urval för publ'!$R$2:$R$476,0),2))</f>
        <v/>
      </c>
      <c r="D467" t="str">
        <f>IF(ISERROR(VLOOKUP($C467,'Miljövärden urval för publ'!$B$2:$H$490,MATCH(D$4,'Miljövärden urval för publ'!$B$2:$H$2,0),FALSE)),"",VLOOKUP($C467,'Miljövärden urval för publ'!$B$2:$H$490,MATCH(D$4,'Miljövärden urval för publ'!$B$2:$H$2,0),FALSE))</f>
        <v/>
      </c>
      <c r="E467" t="str">
        <f>IF(ISERROR(VLOOKUP($C467,'Miljövärden urval för publ'!$B$2:$H$490,MATCH(E$4,'Miljövärden urval för publ'!$B$2:$H$2,0),FALSE)),"",VLOOKUP($C467,'Miljövärden urval för publ'!$B$2:$H$490,MATCH(E$4,'Miljövärden urval för publ'!$B$2:$H$2,0),FALSE))</f>
        <v/>
      </c>
      <c r="F467" t="str">
        <f>IF(ISERROR(VLOOKUP($C467,'Miljövärden urval för publ'!$B$2:$H$490,MATCH(F$4,'Miljövärden urval för publ'!$B$2:$H$2,0),FALSE)),"",VLOOKUP($C467,'Miljövärden urval för publ'!$B$2:$H$490,MATCH(F$4,'Miljövärden urval för publ'!$B$2:$H$2,0),FALSE))</f>
        <v/>
      </c>
      <c r="G467" t="str">
        <f>IF(ISERROR(VLOOKUP($C467,'Miljövärden urval för publ'!$B$2:$H$490,MATCH(G$4,'Miljövärden urval för publ'!$B$2:$H$2,0),FALSE)),"",VLOOKUP($C467,'Miljövärden urval för publ'!$B$2:$H$490,MATCH(G$4,'Miljövärden urval för publ'!$B$2:$H$2,0),FALSE))</f>
        <v/>
      </c>
    </row>
    <row r="468" spans="1:7" x14ac:dyDescent="0.25">
      <c r="A468" s="20">
        <v>465</v>
      </c>
      <c r="B468" t="str">
        <f>IF(ISERROR(INDEX('Miljövärden urval för publ'!$A$2:$AA$475,MATCH($A468,'Miljövärden urval för publ'!$R$2:$R$476,0),1)),"",INDEX('Miljövärden urval för publ'!$A$2:$AA$475,MATCH($A468,'Miljövärden urval för publ'!$R$2:$R$476,0),1))</f>
        <v/>
      </c>
      <c r="C468" t="str">
        <f>IF(ISERROR(INDEX('Miljövärden urval för publ'!$A$2:$AA$475,MATCH($A468,'Miljövärden urval för publ'!$R$2:$R$476,0),2)),"",INDEX('Miljövärden urval för publ'!$A$2:$AA$475,MATCH($A468,'Miljövärden urval för publ'!$R$2:$R$476,0),2))</f>
        <v/>
      </c>
      <c r="D468" t="str">
        <f>IF(ISERROR(VLOOKUP($C468,'Miljövärden urval för publ'!$B$2:$H$490,MATCH(D$4,'Miljövärden urval för publ'!$B$2:$H$2,0),FALSE)),"",VLOOKUP($C468,'Miljövärden urval för publ'!$B$2:$H$490,MATCH(D$4,'Miljövärden urval för publ'!$B$2:$H$2,0),FALSE))</f>
        <v/>
      </c>
      <c r="E468" t="str">
        <f>IF(ISERROR(VLOOKUP($C468,'Miljövärden urval för publ'!$B$2:$H$490,MATCH(E$4,'Miljövärden urval för publ'!$B$2:$H$2,0),FALSE)),"",VLOOKUP($C468,'Miljövärden urval för publ'!$B$2:$H$490,MATCH(E$4,'Miljövärden urval för publ'!$B$2:$H$2,0),FALSE))</f>
        <v/>
      </c>
      <c r="F468" t="str">
        <f>IF(ISERROR(VLOOKUP($C468,'Miljövärden urval för publ'!$B$2:$H$490,MATCH(F$4,'Miljövärden urval för publ'!$B$2:$H$2,0),FALSE)),"",VLOOKUP($C468,'Miljövärden urval för publ'!$B$2:$H$490,MATCH(F$4,'Miljövärden urval för publ'!$B$2:$H$2,0),FALSE))</f>
        <v/>
      </c>
      <c r="G468" t="str">
        <f>IF(ISERROR(VLOOKUP($C468,'Miljövärden urval för publ'!$B$2:$H$490,MATCH(G$4,'Miljövärden urval för publ'!$B$2:$H$2,0),FALSE)),"",VLOOKUP($C468,'Miljövärden urval för publ'!$B$2:$H$490,MATCH(G$4,'Miljövärden urval för publ'!$B$2:$H$2,0),FALSE))</f>
        <v/>
      </c>
    </row>
    <row r="469" spans="1:7" x14ac:dyDescent="0.25">
      <c r="A469" s="20">
        <v>466</v>
      </c>
      <c r="B469" t="str">
        <f>IF(ISERROR(INDEX('Miljövärden urval för publ'!$A$2:$AA$475,MATCH($A469,'Miljövärden urval för publ'!$R$2:$R$476,0),1)),"",INDEX('Miljövärden urval för publ'!$A$2:$AA$475,MATCH($A469,'Miljövärden urval för publ'!$R$2:$R$476,0),1))</f>
        <v/>
      </c>
      <c r="C469" t="str">
        <f>IF(ISERROR(INDEX('Miljövärden urval för publ'!$A$2:$AA$475,MATCH($A469,'Miljövärden urval för publ'!$R$2:$R$476,0),2)),"",INDEX('Miljövärden urval för publ'!$A$2:$AA$475,MATCH($A469,'Miljövärden urval för publ'!$R$2:$R$476,0),2))</f>
        <v/>
      </c>
      <c r="D469" t="str">
        <f>IF(ISERROR(VLOOKUP($C469,'Miljövärden urval för publ'!$B$2:$H$490,MATCH(D$4,'Miljövärden urval för publ'!$B$2:$H$2,0),FALSE)),"",VLOOKUP($C469,'Miljövärden urval för publ'!$B$2:$H$490,MATCH(D$4,'Miljövärden urval för publ'!$B$2:$H$2,0),FALSE))</f>
        <v/>
      </c>
      <c r="E469" t="str">
        <f>IF(ISERROR(VLOOKUP($C469,'Miljövärden urval för publ'!$B$2:$H$490,MATCH(E$4,'Miljövärden urval för publ'!$B$2:$H$2,0),FALSE)),"",VLOOKUP($C469,'Miljövärden urval för publ'!$B$2:$H$490,MATCH(E$4,'Miljövärden urval för publ'!$B$2:$H$2,0),FALSE))</f>
        <v/>
      </c>
      <c r="F469" t="str">
        <f>IF(ISERROR(VLOOKUP($C469,'Miljövärden urval för publ'!$B$2:$H$490,MATCH(F$4,'Miljövärden urval för publ'!$B$2:$H$2,0),FALSE)),"",VLOOKUP($C469,'Miljövärden urval för publ'!$B$2:$H$490,MATCH(F$4,'Miljövärden urval för publ'!$B$2:$H$2,0),FALSE))</f>
        <v/>
      </c>
      <c r="G469" t="str">
        <f>IF(ISERROR(VLOOKUP($C469,'Miljövärden urval för publ'!$B$2:$H$490,MATCH(G$4,'Miljövärden urval för publ'!$B$2:$H$2,0),FALSE)),"",VLOOKUP($C469,'Miljövärden urval för publ'!$B$2:$H$490,MATCH(G$4,'Miljövärden urval för publ'!$B$2:$H$2,0),FALSE))</f>
        <v/>
      </c>
    </row>
    <row r="470" spans="1:7" x14ac:dyDescent="0.25">
      <c r="A470" s="20">
        <v>467</v>
      </c>
      <c r="B470" t="str">
        <f>IF(ISERROR(INDEX('Miljövärden urval för publ'!$A$2:$AA$475,MATCH($A470,'Miljövärden urval för publ'!$R$2:$R$476,0),1)),"",INDEX('Miljövärden urval för publ'!$A$2:$AA$475,MATCH($A470,'Miljövärden urval för publ'!$R$2:$R$476,0),1))</f>
        <v/>
      </c>
      <c r="C470" t="str">
        <f>IF(ISERROR(INDEX('Miljövärden urval för publ'!$A$2:$AA$475,MATCH($A470,'Miljövärden urval för publ'!$R$2:$R$476,0),2)),"",INDEX('Miljövärden urval för publ'!$A$2:$AA$475,MATCH($A470,'Miljövärden urval för publ'!$R$2:$R$476,0),2))</f>
        <v/>
      </c>
      <c r="D470" t="str">
        <f>IF(ISERROR(VLOOKUP($C470,'Miljövärden urval för publ'!$B$2:$H$490,MATCH(D$4,'Miljövärden urval för publ'!$B$2:$H$2,0),FALSE)),"",VLOOKUP($C470,'Miljövärden urval för publ'!$B$2:$H$490,MATCH(D$4,'Miljövärden urval för publ'!$B$2:$H$2,0),FALSE))</f>
        <v/>
      </c>
      <c r="E470" t="str">
        <f>IF(ISERROR(VLOOKUP($C470,'Miljövärden urval för publ'!$B$2:$H$490,MATCH(E$4,'Miljövärden urval för publ'!$B$2:$H$2,0),FALSE)),"",VLOOKUP($C470,'Miljövärden urval för publ'!$B$2:$H$490,MATCH(E$4,'Miljövärden urval för publ'!$B$2:$H$2,0),FALSE))</f>
        <v/>
      </c>
      <c r="F470" t="str">
        <f>IF(ISERROR(VLOOKUP($C470,'Miljövärden urval för publ'!$B$2:$H$490,MATCH(F$4,'Miljövärden urval för publ'!$B$2:$H$2,0),FALSE)),"",VLOOKUP($C470,'Miljövärden urval för publ'!$B$2:$H$490,MATCH(F$4,'Miljövärden urval för publ'!$B$2:$H$2,0),FALSE))</f>
        <v/>
      </c>
      <c r="G470" t="str">
        <f>IF(ISERROR(VLOOKUP($C470,'Miljövärden urval för publ'!$B$2:$H$490,MATCH(G$4,'Miljövärden urval för publ'!$B$2:$H$2,0),FALSE)),"",VLOOKUP($C470,'Miljövärden urval för publ'!$B$2:$H$490,MATCH(G$4,'Miljövärden urval för publ'!$B$2:$H$2,0),FALSE))</f>
        <v/>
      </c>
    </row>
    <row r="471" spans="1:7" x14ac:dyDescent="0.25">
      <c r="A471" s="20">
        <v>468</v>
      </c>
      <c r="B471" t="str">
        <f>IF(ISERROR(INDEX('Miljövärden urval för publ'!$A$2:$AA$475,MATCH($A471,'Miljövärden urval för publ'!$R$2:$R$476,0),1)),"",INDEX('Miljövärden urval för publ'!$A$2:$AA$475,MATCH($A471,'Miljövärden urval för publ'!$R$2:$R$476,0),1))</f>
        <v/>
      </c>
      <c r="C471" t="str">
        <f>IF(ISERROR(INDEX('Miljövärden urval för publ'!$A$2:$AA$475,MATCH($A471,'Miljövärden urval för publ'!$R$2:$R$476,0),2)),"",INDEX('Miljövärden urval för publ'!$A$2:$AA$475,MATCH($A471,'Miljövärden urval för publ'!$R$2:$R$476,0),2))</f>
        <v/>
      </c>
      <c r="D471" t="str">
        <f>IF(ISERROR(VLOOKUP($C471,'Miljövärden urval för publ'!$B$2:$H$490,MATCH(D$4,'Miljövärden urval för publ'!$B$2:$H$2,0),FALSE)),"",VLOOKUP($C471,'Miljövärden urval för publ'!$B$2:$H$490,MATCH(D$4,'Miljövärden urval för publ'!$B$2:$H$2,0),FALSE))</f>
        <v/>
      </c>
      <c r="E471" t="str">
        <f>IF(ISERROR(VLOOKUP($C471,'Miljövärden urval för publ'!$B$2:$H$490,MATCH(E$4,'Miljövärden urval för publ'!$B$2:$H$2,0),FALSE)),"",VLOOKUP($C471,'Miljövärden urval för publ'!$B$2:$H$490,MATCH(E$4,'Miljövärden urval för publ'!$B$2:$H$2,0),FALSE))</f>
        <v/>
      </c>
      <c r="F471" t="str">
        <f>IF(ISERROR(VLOOKUP($C471,'Miljövärden urval för publ'!$B$2:$H$490,MATCH(F$4,'Miljövärden urval för publ'!$B$2:$H$2,0),FALSE)),"",VLOOKUP($C471,'Miljövärden urval för publ'!$B$2:$H$490,MATCH(F$4,'Miljövärden urval för publ'!$B$2:$H$2,0),FALSE))</f>
        <v/>
      </c>
      <c r="G471" t="str">
        <f>IF(ISERROR(VLOOKUP($C471,'Miljövärden urval för publ'!$B$2:$H$490,MATCH(G$4,'Miljövärden urval för publ'!$B$2:$H$2,0),FALSE)),"",VLOOKUP($C471,'Miljövärden urval för publ'!$B$2:$H$490,MATCH(G$4,'Miljövärden urval för publ'!$B$2:$H$2,0),FALSE))</f>
        <v/>
      </c>
    </row>
    <row r="472" spans="1:7" x14ac:dyDescent="0.25">
      <c r="A472" s="20">
        <v>469</v>
      </c>
      <c r="B472" t="str">
        <f>IF(ISERROR(INDEX('Miljövärden urval för publ'!$A$2:$AA$475,MATCH($A472,'Miljövärden urval för publ'!$R$2:$R$476,0),1)),"",INDEX('Miljövärden urval för publ'!$A$2:$AA$475,MATCH($A472,'Miljövärden urval för publ'!$R$2:$R$476,0),1))</f>
        <v/>
      </c>
      <c r="C472" t="str">
        <f>IF(ISERROR(INDEX('Miljövärden urval för publ'!$A$2:$AA$475,MATCH($A472,'Miljövärden urval för publ'!$R$2:$R$476,0),2)),"",INDEX('Miljövärden urval för publ'!$A$2:$AA$475,MATCH($A472,'Miljövärden urval för publ'!$R$2:$R$476,0),2))</f>
        <v/>
      </c>
      <c r="D472" t="str">
        <f>IF(ISERROR(VLOOKUP($C472,'Miljövärden urval för publ'!$B$2:$H$490,MATCH(D$4,'Miljövärden urval för publ'!$B$2:$H$2,0),FALSE)),"",VLOOKUP($C472,'Miljövärden urval för publ'!$B$2:$H$490,MATCH(D$4,'Miljövärden urval för publ'!$B$2:$H$2,0),FALSE))</f>
        <v/>
      </c>
      <c r="E472" t="str">
        <f>IF(ISERROR(VLOOKUP($C472,'Miljövärden urval för publ'!$B$2:$H$490,MATCH(E$4,'Miljövärden urval för publ'!$B$2:$H$2,0),FALSE)),"",VLOOKUP($C472,'Miljövärden urval för publ'!$B$2:$H$490,MATCH(E$4,'Miljövärden urval för publ'!$B$2:$H$2,0),FALSE))</f>
        <v/>
      </c>
      <c r="F472" t="str">
        <f>IF(ISERROR(VLOOKUP($C472,'Miljövärden urval för publ'!$B$2:$H$490,MATCH(F$4,'Miljövärden urval för publ'!$B$2:$H$2,0),FALSE)),"",VLOOKUP($C472,'Miljövärden urval för publ'!$B$2:$H$490,MATCH(F$4,'Miljövärden urval för publ'!$B$2:$H$2,0),FALSE))</f>
        <v/>
      </c>
      <c r="G472" t="str">
        <f>IF(ISERROR(VLOOKUP($C472,'Miljövärden urval för publ'!$B$2:$H$490,MATCH(G$4,'Miljövärden urval för publ'!$B$2:$H$2,0),FALSE)),"",VLOOKUP($C472,'Miljövärden urval för publ'!$B$2:$H$490,MATCH(G$4,'Miljövärden urval för publ'!$B$2:$H$2,0),FALSE))</f>
        <v/>
      </c>
    </row>
    <row r="473" spans="1:7" x14ac:dyDescent="0.25">
      <c r="A473" s="20">
        <v>470</v>
      </c>
      <c r="B473" t="str">
        <f>IF(ISERROR(INDEX('Miljövärden urval för publ'!$A$2:$AA$475,MATCH($A473,'Miljövärden urval för publ'!$R$2:$R$476,0),1)),"",INDEX('Miljövärden urval för publ'!$A$2:$AA$475,MATCH($A473,'Miljövärden urval för publ'!$R$2:$R$476,0),1))</f>
        <v/>
      </c>
      <c r="C473" t="str">
        <f>IF(ISERROR(INDEX('Miljövärden urval för publ'!$A$2:$AA$475,MATCH($A473,'Miljövärden urval för publ'!$R$2:$R$476,0),2)),"",INDEX('Miljövärden urval för publ'!$A$2:$AA$475,MATCH($A473,'Miljövärden urval för publ'!$R$2:$R$476,0),2))</f>
        <v/>
      </c>
      <c r="D473" t="str">
        <f>IF(ISERROR(VLOOKUP($C473,'Miljövärden urval för publ'!$B$2:$H$490,MATCH(D$4,'Miljövärden urval för publ'!$B$2:$H$2,0),FALSE)),"",VLOOKUP($C473,'Miljövärden urval för publ'!$B$2:$H$490,MATCH(D$4,'Miljövärden urval för publ'!$B$2:$H$2,0),FALSE))</f>
        <v/>
      </c>
      <c r="E473" t="str">
        <f>IF(ISERROR(VLOOKUP($C473,'Miljövärden urval för publ'!$B$2:$H$490,MATCH(E$4,'Miljövärden urval för publ'!$B$2:$H$2,0),FALSE)),"",VLOOKUP($C473,'Miljövärden urval för publ'!$B$2:$H$490,MATCH(E$4,'Miljövärden urval för publ'!$B$2:$H$2,0),FALSE))</f>
        <v/>
      </c>
      <c r="F473" t="str">
        <f>IF(ISERROR(VLOOKUP($C473,'Miljövärden urval för publ'!$B$2:$H$490,MATCH(F$4,'Miljövärden urval för publ'!$B$2:$H$2,0),FALSE)),"",VLOOKUP($C473,'Miljövärden urval för publ'!$B$2:$H$490,MATCH(F$4,'Miljövärden urval för publ'!$B$2:$H$2,0),FALSE))</f>
        <v/>
      </c>
      <c r="G473" t="str">
        <f>IF(ISERROR(VLOOKUP($C473,'Miljövärden urval för publ'!$B$2:$H$490,MATCH(G$4,'Miljövärden urval för publ'!$B$2:$H$2,0),FALSE)),"",VLOOKUP($C473,'Miljövärden urval för publ'!$B$2:$H$490,MATCH(G$4,'Miljövärden urval för publ'!$B$2:$H$2,0),FALSE))</f>
        <v/>
      </c>
    </row>
    <row r="474" spans="1:7" x14ac:dyDescent="0.25">
      <c r="A474" s="20">
        <v>471</v>
      </c>
      <c r="B474" t="str">
        <f>IF(ISERROR(INDEX('Miljövärden urval för publ'!$A$2:$AA$475,MATCH($A474,'Miljövärden urval för publ'!$R$2:$R$476,0),1)),"",INDEX('Miljövärden urval för publ'!$A$2:$AA$475,MATCH($A474,'Miljövärden urval för publ'!$R$2:$R$476,0),1))</f>
        <v/>
      </c>
      <c r="C474" t="str">
        <f>IF(ISERROR(INDEX('Miljövärden urval för publ'!$A$2:$AA$475,MATCH($A474,'Miljövärden urval för publ'!$R$2:$R$476,0),2)),"",INDEX('Miljövärden urval för publ'!$A$2:$AA$475,MATCH($A474,'Miljövärden urval för publ'!$R$2:$R$476,0),2))</f>
        <v/>
      </c>
      <c r="D474" t="str">
        <f>IF(ISERROR(VLOOKUP($C474,'Miljövärden urval för publ'!$B$2:$H$490,MATCH(D$4,'Miljövärden urval för publ'!$B$2:$H$2,0),FALSE)),"",VLOOKUP($C474,'Miljövärden urval för publ'!$B$2:$H$490,MATCH(D$4,'Miljövärden urval för publ'!$B$2:$H$2,0),FALSE))</f>
        <v/>
      </c>
      <c r="E474" t="str">
        <f>IF(ISERROR(VLOOKUP($C474,'Miljövärden urval för publ'!$B$2:$H$490,MATCH(E$4,'Miljövärden urval för publ'!$B$2:$H$2,0),FALSE)),"",VLOOKUP($C474,'Miljövärden urval för publ'!$B$2:$H$490,MATCH(E$4,'Miljövärden urval för publ'!$B$2:$H$2,0),FALSE))</f>
        <v/>
      </c>
      <c r="F474" t="str">
        <f>IF(ISERROR(VLOOKUP($C474,'Miljövärden urval för publ'!$B$2:$H$490,MATCH(F$4,'Miljövärden urval för publ'!$B$2:$H$2,0),FALSE)),"",VLOOKUP($C474,'Miljövärden urval för publ'!$B$2:$H$490,MATCH(F$4,'Miljövärden urval för publ'!$B$2:$H$2,0),FALSE))</f>
        <v/>
      </c>
      <c r="G474" t="str">
        <f>IF(ISERROR(VLOOKUP($C474,'Miljövärden urval för publ'!$B$2:$H$490,MATCH(G$4,'Miljövärden urval för publ'!$B$2:$H$2,0),FALSE)),"",VLOOKUP($C474,'Miljövärden urval för publ'!$B$2:$H$490,MATCH(G$4,'Miljövärden urval för publ'!$B$2:$H$2,0),FALSE))</f>
        <v/>
      </c>
    </row>
    <row r="475" spans="1:7" x14ac:dyDescent="0.25">
      <c r="A475" s="20">
        <v>472</v>
      </c>
      <c r="B475" t="str">
        <f>IF(ISERROR(INDEX('Miljövärden urval för publ'!$A$2:$AA$475,MATCH($A475,'Miljövärden urval för publ'!$R$2:$R$476,0),1)),"",INDEX('Miljövärden urval för publ'!$A$2:$AA$475,MATCH($A475,'Miljövärden urval för publ'!$R$2:$R$476,0),1))</f>
        <v/>
      </c>
      <c r="C475" t="str">
        <f>IF(ISERROR(INDEX('Miljövärden urval för publ'!$A$2:$AA$475,MATCH($A475,'Miljövärden urval för publ'!$R$2:$R$476,0),2)),"",INDEX('Miljövärden urval för publ'!$A$2:$AA$475,MATCH($A475,'Miljövärden urval för publ'!$R$2:$R$476,0),2))</f>
        <v/>
      </c>
      <c r="D475" t="str">
        <f>IF(ISERROR(VLOOKUP($C475,'Miljövärden urval för publ'!$B$2:$H$490,MATCH(D$4,'Miljövärden urval för publ'!$B$2:$H$2,0),FALSE)),"",VLOOKUP($C475,'Miljövärden urval för publ'!$B$2:$H$490,MATCH(D$4,'Miljövärden urval för publ'!$B$2:$H$2,0),FALSE))</f>
        <v/>
      </c>
      <c r="E475" t="str">
        <f>IF(ISERROR(VLOOKUP($C475,'Miljövärden urval för publ'!$B$2:$H$490,MATCH(E$4,'Miljövärden urval för publ'!$B$2:$H$2,0),FALSE)),"",VLOOKUP($C475,'Miljövärden urval för publ'!$B$2:$H$490,MATCH(E$4,'Miljövärden urval för publ'!$B$2:$H$2,0),FALSE))</f>
        <v/>
      </c>
      <c r="F475" t="str">
        <f>IF(ISERROR(VLOOKUP($C475,'Miljövärden urval för publ'!$B$2:$H$490,MATCH(F$4,'Miljövärden urval för publ'!$B$2:$H$2,0),FALSE)),"",VLOOKUP($C475,'Miljövärden urval för publ'!$B$2:$H$490,MATCH(F$4,'Miljövärden urval för publ'!$B$2:$H$2,0),FALSE))</f>
        <v/>
      </c>
      <c r="G475" t="str">
        <f>IF(ISERROR(VLOOKUP($C475,'Miljövärden urval för publ'!$B$2:$H$490,MATCH(G$4,'Miljövärden urval för publ'!$B$2:$H$2,0),FALSE)),"",VLOOKUP($C475,'Miljövärden urval för publ'!$B$2:$H$490,MATCH(G$4,'Miljövärden urval för publ'!$B$2:$H$2,0),FALSE))</f>
        <v/>
      </c>
    </row>
    <row r="476" spans="1:7" x14ac:dyDescent="0.25">
      <c r="A476" s="20">
        <v>473</v>
      </c>
      <c r="B476" t="str">
        <f>IF(ISERROR(INDEX('Miljövärden urval för publ'!$A$2:$AA$475,MATCH($A476,'Miljövärden urval för publ'!$R$2:$R$476,0),1)),"",INDEX('Miljövärden urval för publ'!$A$2:$AA$475,MATCH($A476,'Miljövärden urval för publ'!$R$2:$R$476,0),1))</f>
        <v/>
      </c>
      <c r="C476" t="str">
        <f>IF(ISERROR(INDEX('Miljövärden urval för publ'!$A$2:$AA$475,MATCH($A476,'Miljövärden urval för publ'!$R$2:$R$476,0),2)),"",INDEX('Miljövärden urval för publ'!$A$2:$AA$475,MATCH($A476,'Miljövärden urval för publ'!$R$2:$R$476,0),2))</f>
        <v/>
      </c>
      <c r="D476" t="str">
        <f>IF(ISERROR(VLOOKUP($C476,'Miljövärden urval för publ'!$B$2:$H$490,MATCH(D$4,'Miljövärden urval för publ'!$B$2:$H$2,0),FALSE)),"",VLOOKUP($C476,'Miljövärden urval för publ'!$B$2:$H$490,MATCH(D$4,'Miljövärden urval för publ'!$B$2:$H$2,0),FALSE))</f>
        <v/>
      </c>
      <c r="E476" t="str">
        <f>IF(ISERROR(VLOOKUP($C476,'Miljövärden urval för publ'!$B$2:$H$490,MATCH(E$4,'Miljövärden urval för publ'!$B$2:$H$2,0),FALSE)),"",VLOOKUP($C476,'Miljövärden urval för publ'!$B$2:$H$490,MATCH(E$4,'Miljövärden urval för publ'!$B$2:$H$2,0),FALSE))</f>
        <v/>
      </c>
      <c r="F476" t="str">
        <f>IF(ISERROR(VLOOKUP($C476,'Miljövärden urval för publ'!$B$2:$H$490,MATCH(F$4,'Miljövärden urval för publ'!$B$2:$H$2,0),FALSE)),"",VLOOKUP($C476,'Miljövärden urval för publ'!$B$2:$H$490,MATCH(F$4,'Miljövärden urval för publ'!$B$2:$H$2,0),FALSE))</f>
        <v/>
      </c>
      <c r="G476" t="str">
        <f>IF(ISERROR(VLOOKUP($C476,'Miljövärden urval för publ'!$B$2:$H$490,MATCH(G$4,'Miljövärden urval för publ'!$B$2:$H$2,0),FALSE)),"",VLOOKUP($C476,'Miljövärden urval för publ'!$B$2:$H$490,MATCH(G$4,'Miljövärden urval för publ'!$B$2:$H$2,0),FALSE))</f>
        <v/>
      </c>
    </row>
    <row r="477" spans="1:7" x14ac:dyDescent="0.25">
      <c r="A477" s="20">
        <v>474</v>
      </c>
      <c r="B477" t="str">
        <f>IF(ISERROR(INDEX('Miljövärden urval för publ'!$A$2:$AA$475,MATCH($A477,'Miljövärden urval för publ'!$R$2:$R$476,0),1)),"",INDEX('Miljövärden urval för publ'!$A$2:$AA$475,MATCH($A477,'Miljövärden urval för publ'!$R$2:$R$476,0),1))</f>
        <v/>
      </c>
      <c r="C477" t="str">
        <f>IF(ISERROR(INDEX('Miljövärden urval för publ'!$A$2:$AA$475,MATCH($A477,'Miljövärden urval för publ'!$R$2:$R$476,0),2)),"",INDEX('Miljövärden urval för publ'!$A$2:$AA$475,MATCH($A477,'Miljövärden urval för publ'!$R$2:$R$476,0),2))</f>
        <v/>
      </c>
      <c r="D477" t="str">
        <f>IF(ISERROR(VLOOKUP($C477,'Miljövärden urval för publ'!$B$2:$H$490,MATCH(D$4,'Miljövärden urval för publ'!$B$2:$H$2,0),FALSE)),"",VLOOKUP($C477,'Miljövärden urval för publ'!$B$2:$H$490,MATCH(D$4,'Miljövärden urval för publ'!$B$2:$H$2,0),FALSE))</f>
        <v/>
      </c>
      <c r="E477" t="str">
        <f>IF(ISERROR(VLOOKUP($C477,'Miljövärden urval för publ'!$B$2:$H$490,MATCH(E$4,'Miljövärden urval för publ'!$B$2:$H$2,0),FALSE)),"",VLOOKUP($C477,'Miljövärden urval för publ'!$B$2:$H$490,MATCH(E$4,'Miljövärden urval för publ'!$B$2:$H$2,0),FALSE))</f>
        <v/>
      </c>
      <c r="F477" t="str">
        <f>IF(ISERROR(VLOOKUP($C477,'Miljövärden urval för publ'!$B$2:$H$490,MATCH(F$4,'Miljövärden urval för publ'!$B$2:$H$2,0),FALSE)),"",VLOOKUP($C477,'Miljövärden urval för publ'!$B$2:$H$490,MATCH(F$4,'Miljövärden urval för publ'!$B$2:$H$2,0),FALSE))</f>
        <v/>
      </c>
      <c r="G477" t="str">
        <f>IF(ISERROR(VLOOKUP($C477,'Miljövärden urval för publ'!$B$2:$H$490,MATCH(G$4,'Miljövärden urval för publ'!$B$2:$H$2,0),FALSE)),"",VLOOKUP($C477,'Miljövärden urval för publ'!$B$2:$H$490,MATCH(G$4,'Miljövärden urval för publ'!$B$2:$H$2,0),FALSE))</f>
        <v/>
      </c>
    </row>
    <row r="478" spans="1:7" x14ac:dyDescent="0.25">
      <c r="A478" s="20">
        <v>475</v>
      </c>
      <c r="B478" t="str">
        <f>IF(ISERROR(INDEX('Miljövärden urval för publ'!$A$2:$AA$475,MATCH($A478,'Miljövärden urval för publ'!$R$2:$R$476,0),1)),"",INDEX('Miljövärden urval för publ'!$A$2:$AA$475,MATCH($A478,'Miljövärden urval för publ'!$R$2:$R$476,0),1))</f>
        <v/>
      </c>
      <c r="C478" t="str">
        <f>IF(ISERROR(INDEX('Miljövärden urval för publ'!$A$2:$AA$475,MATCH($A478,'Miljövärden urval för publ'!$R$2:$R$476,0),2)),"",INDEX('Miljövärden urval för publ'!$A$2:$AA$475,MATCH($A478,'Miljövärden urval för publ'!$R$2:$R$476,0),2))</f>
        <v/>
      </c>
      <c r="D478" t="str">
        <f>IF(ISERROR(VLOOKUP($C478,'Miljövärden urval för publ'!$B$2:$H$490,MATCH(D$4,'Miljövärden urval för publ'!$B$2:$H$2,0),FALSE)),"",VLOOKUP($C478,'Miljövärden urval för publ'!$B$2:$H$490,MATCH(D$4,'Miljövärden urval för publ'!$B$2:$H$2,0),FALSE))</f>
        <v/>
      </c>
      <c r="E478" t="str">
        <f>IF(ISERROR(VLOOKUP($C478,'Miljövärden urval för publ'!$B$2:$H$490,MATCH(E$4,'Miljövärden urval för publ'!$B$2:$H$2,0),FALSE)),"",VLOOKUP($C478,'Miljövärden urval för publ'!$B$2:$H$490,MATCH(E$4,'Miljövärden urval för publ'!$B$2:$H$2,0),FALSE))</f>
        <v/>
      </c>
      <c r="F478" t="str">
        <f>IF(ISERROR(VLOOKUP($C478,'Miljövärden urval för publ'!$B$2:$H$490,MATCH(F$4,'Miljövärden urval för publ'!$B$2:$H$2,0),FALSE)),"",VLOOKUP($C478,'Miljövärden urval för publ'!$B$2:$H$490,MATCH(F$4,'Miljövärden urval för publ'!$B$2:$H$2,0),FALSE))</f>
        <v/>
      </c>
      <c r="G478" t="str">
        <f>IF(ISERROR(VLOOKUP($C478,'Miljövärden urval för publ'!$B$2:$H$490,MATCH(G$4,'Miljövärden urval för publ'!$B$2:$H$2,0),FALSE)),"",VLOOKUP($C478,'Miljövärden urval för publ'!$B$2:$H$490,MATCH(G$4,'Miljövärden urval för publ'!$B$2:$H$2,0),FALSE))</f>
        <v/>
      </c>
    </row>
    <row r="479" spans="1:7" x14ac:dyDescent="0.25">
      <c r="A479" s="20">
        <v>476</v>
      </c>
      <c r="B479" t="str">
        <f>IF(ISERROR(INDEX('Miljövärden urval för publ'!$A$2:$AA$475,MATCH($A479,'Miljövärden urval för publ'!$R$2:$R$476,0),1)),"",INDEX('Miljövärden urval för publ'!$A$2:$AA$475,MATCH($A479,'Miljövärden urval för publ'!$R$2:$R$476,0),1))</f>
        <v/>
      </c>
      <c r="C479" t="str">
        <f>IF(ISERROR(INDEX('Miljövärden urval för publ'!$A$2:$AA$475,MATCH($A479,'Miljövärden urval för publ'!$R$2:$R$476,0),2)),"",INDEX('Miljövärden urval för publ'!$A$2:$AA$475,MATCH($A479,'Miljövärden urval för publ'!$R$2:$R$476,0),2))</f>
        <v/>
      </c>
      <c r="D479" t="str">
        <f>IF(ISERROR(VLOOKUP($C479,'Miljövärden urval för publ'!$B$2:$H$490,MATCH(D$4,'Miljövärden urval för publ'!$B$2:$H$2,0),FALSE)),"",VLOOKUP($C479,'Miljövärden urval för publ'!$B$2:$H$490,MATCH(D$4,'Miljövärden urval för publ'!$B$2:$H$2,0),FALSE))</f>
        <v/>
      </c>
      <c r="E479" t="str">
        <f>IF(ISERROR(VLOOKUP($C479,'Miljövärden urval för publ'!$B$2:$H$490,MATCH(E$4,'Miljövärden urval för publ'!$B$2:$H$2,0),FALSE)),"",VLOOKUP($C479,'Miljövärden urval för publ'!$B$2:$H$490,MATCH(E$4,'Miljövärden urval för publ'!$B$2:$H$2,0),FALSE))</f>
        <v/>
      </c>
      <c r="F479" t="str">
        <f>IF(ISERROR(VLOOKUP($C479,'Miljövärden urval för publ'!$B$2:$H$490,MATCH(F$4,'Miljövärden urval för publ'!$B$2:$H$2,0),FALSE)),"",VLOOKUP($C479,'Miljövärden urval för publ'!$B$2:$H$490,MATCH(F$4,'Miljövärden urval för publ'!$B$2:$H$2,0),FALSE))</f>
        <v/>
      </c>
      <c r="G479" t="str">
        <f>IF(ISERROR(VLOOKUP($C479,'Miljövärden urval för publ'!$B$2:$H$490,MATCH(G$4,'Miljövärden urval för publ'!$B$2:$H$2,0),FALSE)),"",VLOOKUP($C479,'Miljövärden urval för publ'!$B$2:$H$490,MATCH(G$4,'Miljövärden urval för publ'!$B$2:$H$2,0),FALSE))</f>
        <v/>
      </c>
    </row>
    <row r="480" spans="1:7" x14ac:dyDescent="0.25">
      <c r="A480" s="20">
        <v>477</v>
      </c>
      <c r="B480" t="str">
        <f>IF(ISERROR(INDEX('Miljövärden urval för publ'!$A$2:$AA$475,MATCH($A480,'Miljövärden urval för publ'!$R$2:$R$476,0),1)),"",INDEX('Miljövärden urval för publ'!$A$2:$AA$475,MATCH($A480,'Miljövärden urval för publ'!$R$2:$R$476,0),1))</f>
        <v/>
      </c>
      <c r="C480" t="str">
        <f>IF(ISERROR(INDEX('Miljövärden urval för publ'!$A$2:$AA$475,MATCH($A480,'Miljövärden urval för publ'!$R$2:$R$476,0),2)),"",INDEX('Miljövärden urval för publ'!$A$2:$AA$475,MATCH($A480,'Miljövärden urval för publ'!$R$2:$R$476,0),2))</f>
        <v/>
      </c>
      <c r="D480" t="str">
        <f>IF(ISERROR(VLOOKUP($C480,'Miljövärden urval för publ'!$B$2:$H$490,MATCH(D$4,'Miljövärden urval för publ'!$B$2:$H$2,0),FALSE)),"",VLOOKUP($C480,'Miljövärden urval för publ'!$B$2:$H$490,MATCH(D$4,'Miljövärden urval för publ'!$B$2:$H$2,0),FALSE))</f>
        <v/>
      </c>
      <c r="E480" t="str">
        <f>IF(ISERROR(VLOOKUP($C480,'Miljövärden urval för publ'!$B$2:$H$490,MATCH(E$4,'Miljövärden urval för publ'!$B$2:$H$2,0),FALSE)),"",VLOOKUP($C480,'Miljövärden urval för publ'!$B$2:$H$490,MATCH(E$4,'Miljövärden urval för publ'!$B$2:$H$2,0),FALSE))</f>
        <v/>
      </c>
      <c r="F480" t="str">
        <f>IF(ISERROR(VLOOKUP($C480,'Miljövärden urval för publ'!$B$2:$H$490,MATCH(F$4,'Miljövärden urval för publ'!$B$2:$H$2,0),FALSE)),"",VLOOKUP($C480,'Miljövärden urval för publ'!$B$2:$H$490,MATCH(F$4,'Miljövärden urval för publ'!$B$2:$H$2,0),FALSE))</f>
        <v/>
      </c>
      <c r="G480" t="str">
        <f>IF(ISERROR(VLOOKUP($C480,'Miljövärden urval för publ'!$B$2:$H$490,MATCH(G$4,'Miljövärden urval för publ'!$B$2:$H$2,0),FALSE)),"",VLOOKUP($C480,'Miljövärden urval för publ'!$B$2:$H$490,MATCH(G$4,'Miljövärden urval för publ'!$B$2:$H$2,0),FALSE))</f>
        <v/>
      </c>
    </row>
    <row r="481" spans="1:7" x14ac:dyDescent="0.25">
      <c r="A481" s="20">
        <v>478</v>
      </c>
      <c r="B481" t="str">
        <f>IF(ISERROR(INDEX('Miljövärden urval för publ'!$A$2:$AA$475,MATCH($A481,'Miljövärden urval för publ'!$R$2:$R$476,0),1)),"",INDEX('Miljövärden urval för publ'!$A$2:$AA$475,MATCH($A481,'Miljövärden urval för publ'!$R$2:$R$476,0),1))</f>
        <v/>
      </c>
      <c r="C481" t="str">
        <f>IF(ISERROR(INDEX('Miljövärden urval för publ'!$A$2:$AA$475,MATCH($A481,'Miljövärden urval för publ'!$R$2:$R$476,0),2)),"",INDEX('Miljövärden urval för publ'!$A$2:$AA$475,MATCH($A481,'Miljövärden urval för publ'!$R$2:$R$476,0),2))</f>
        <v/>
      </c>
      <c r="D481" t="str">
        <f>IF(ISERROR(VLOOKUP($C481,'Miljövärden urval för publ'!$B$2:$H$490,MATCH(D$4,'Miljövärden urval för publ'!$B$2:$H$2,0),FALSE)),"",VLOOKUP($C481,'Miljövärden urval för publ'!$B$2:$H$490,MATCH(D$4,'Miljövärden urval för publ'!$B$2:$H$2,0),FALSE))</f>
        <v/>
      </c>
      <c r="E481" t="str">
        <f>IF(ISERROR(VLOOKUP($C481,'Miljövärden urval för publ'!$B$2:$H$490,MATCH(E$4,'Miljövärden urval för publ'!$B$2:$H$2,0),FALSE)),"",VLOOKUP($C481,'Miljövärden urval för publ'!$B$2:$H$490,MATCH(E$4,'Miljövärden urval för publ'!$B$2:$H$2,0),FALSE))</f>
        <v/>
      </c>
      <c r="F481" t="str">
        <f>IF(ISERROR(VLOOKUP($C481,'Miljövärden urval för publ'!$B$2:$H$490,MATCH(F$4,'Miljövärden urval för publ'!$B$2:$H$2,0),FALSE)),"",VLOOKUP($C481,'Miljövärden urval för publ'!$B$2:$H$490,MATCH(F$4,'Miljövärden urval för publ'!$B$2:$H$2,0),FALSE))</f>
        <v/>
      </c>
      <c r="G481" t="str">
        <f>IF(ISERROR(VLOOKUP($C481,'Miljövärden urval för publ'!$B$2:$H$490,MATCH(G$4,'Miljövärden urval för publ'!$B$2:$H$2,0),FALSE)),"",VLOOKUP($C481,'Miljövärden urval för publ'!$B$2:$H$490,MATCH(G$4,'Miljövärden urval för publ'!$B$2:$H$2,0),FALSE))</f>
        <v/>
      </c>
    </row>
    <row r="482" spans="1:7" x14ac:dyDescent="0.25">
      <c r="A482" s="20">
        <v>479</v>
      </c>
      <c r="B482" t="str">
        <f>IF(ISERROR(INDEX('Miljövärden urval för publ'!$A$2:$AA$475,MATCH($A482,'Miljövärden urval för publ'!$R$2:$R$476,0),1)),"",INDEX('Miljövärden urval för publ'!$A$2:$AA$475,MATCH($A482,'Miljövärden urval för publ'!$R$2:$R$476,0),1))</f>
        <v/>
      </c>
      <c r="C482" t="str">
        <f>IF(ISERROR(INDEX('Miljövärden urval för publ'!$A$2:$AA$475,MATCH($A482,'Miljövärden urval för publ'!$R$2:$R$476,0),2)),"",INDEX('Miljövärden urval för publ'!$A$2:$AA$475,MATCH($A482,'Miljövärden urval för publ'!$R$2:$R$476,0),2))</f>
        <v/>
      </c>
      <c r="D482" t="str">
        <f>IF(ISERROR(VLOOKUP($C482,'Miljövärden urval för publ'!$B$2:$H$490,MATCH(D$4,'Miljövärden urval för publ'!$B$2:$H$2,0),FALSE)),"",VLOOKUP($C482,'Miljövärden urval för publ'!$B$2:$H$490,MATCH(D$4,'Miljövärden urval för publ'!$B$2:$H$2,0),FALSE))</f>
        <v/>
      </c>
      <c r="E482" t="str">
        <f>IF(ISERROR(VLOOKUP($C482,'Miljövärden urval för publ'!$B$2:$H$490,MATCH(E$4,'Miljövärden urval för publ'!$B$2:$H$2,0),FALSE)),"",VLOOKUP($C482,'Miljövärden urval för publ'!$B$2:$H$490,MATCH(E$4,'Miljövärden urval för publ'!$B$2:$H$2,0),FALSE))</f>
        <v/>
      </c>
      <c r="F482" t="str">
        <f>IF(ISERROR(VLOOKUP($C482,'Miljövärden urval för publ'!$B$2:$H$490,MATCH(F$4,'Miljövärden urval för publ'!$B$2:$H$2,0),FALSE)),"",VLOOKUP($C482,'Miljövärden urval för publ'!$B$2:$H$490,MATCH(F$4,'Miljövärden urval för publ'!$B$2:$H$2,0),FALSE))</f>
        <v/>
      </c>
      <c r="G482" t="str">
        <f>IF(ISERROR(VLOOKUP($C482,'Miljövärden urval för publ'!$B$2:$H$490,MATCH(G$4,'Miljövärden urval för publ'!$B$2:$H$2,0),FALSE)),"",VLOOKUP($C482,'Miljövärden urval för publ'!$B$2:$H$490,MATCH(G$4,'Miljövärden urval för publ'!$B$2:$H$2,0),FALSE))</f>
        <v/>
      </c>
    </row>
    <row r="483" spans="1:7" x14ac:dyDescent="0.25">
      <c r="A483" s="20">
        <v>480</v>
      </c>
      <c r="B483" t="str">
        <f>IF(ISERROR(INDEX('Miljövärden urval för publ'!$A$2:$AA$475,MATCH($A483,'Miljövärden urval för publ'!$R$2:$R$476,0),1)),"",INDEX('Miljövärden urval för publ'!$A$2:$AA$475,MATCH($A483,'Miljövärden urval för publ'!$R$2:$R$476,0),1))</f>
        <v/>
      </c>
      <c r="C483" t="str">
        <f>IF(ISERROR(INDEX('Miljövärden urval för publ'!$A$2:$AA$475,MATCH($A483,'Miljövärden urval för publ'!$R$2:$R$476,0),2)),"",INDEX('Miljövärden urval för publ'!$A$2:$AA$475,MATCH($A483,'Miljövärden urval för publ'!$R$2:$R$476,0),2))</f>
        <v/>
      </c>
      <c r="D483" t="str">
        <f>IF(ISERROR(VLOOKUP($C483,'Miljövärden urval för publ'!$B$2:$H$490,MATCH(D$4,'Miljövärden urval för publ'!$B$2:$H$2,0),FALSE)),"",VLOOKUP($C483,'Miljövärden urval för publ'!$B$2:$H$490,MATCH(D$4,'Miljövärden urval för publ'!$B$2:$H$2,0),FALSE))</f>
        <v/>
      </c>
      <c r="E483" t="str">
        <f>IF(ISERROR(VLOOKUP($C483,'Miljövärden urval för publ'!$B$2:$H$490,MATCH(E$4,'Miljövärden urval för publ'!$B$2:$H$2,0),FALSE)),"",VLOOKUP($C483,'Miljövärden urval för publ'!$B$2:$H$490,MATCH(E$4,'Miljövärden urval för publ'!$B$2:$H$2,0),FALSE))</f>
        <v/>
      </c>
      <c r="F483" t="str">
        <f>IF(ISERROR(VLOOKUP($C483,'Miljövärden urval för publ'!$B$2:$H$490,MATCH(F$4,'Miljövärden urval för publ'!$B$2:$H$2,0),FALSE)),"",VLOOKUP($C483,'Miljövärden urval för publ'!$B$2:$H$490,MATCH(F$4,'Miljövärden urval för publ'!$B$2:$H$2,0),FALSE))</f>
        <v/>
      </c>
      <c r="G483" t="str">
        <f>IF(ISERROR(VLOOKUP($C483,'Miljövärden urval för publ'!$B$2:$H$490,MATCH(G$4,'Miljövärden urval för publ'!$B$2:$H$2,0),FALSE)),"",VLOOKUP($C483,'Miljövärden urval för publ'!$B$2:$H$490,MATCH(G$4,'Miljövärden urval för publ'!$B$2:$H$2,0),FALSE))</f>
        <v/>
      </c>
    </row>
    <row r="484" spans="1:7" x14ac:dyDescent="0.25">
      <c r="A484" s="20">
        <v>481</v>
      </c>
      <c r="B484" t="str">
        <f>IF(ISERROR(INDEX('Miljövärden urval för publ'!$A$2:$AA$475,MATCH($A484,'Miljövärden urval för publ'!$R$2:$R$476,0),1)),"",INDEX('Miljövärden urval för publ'!$A$2:$AA$475,MATCH($A484,'Miljövärden urval för publ'!$R$2:$R$476,0),1))</f>
        <v/>
      </c>
      <c r="C484" t="str">
        <f>IF(ISERROR(INDEX('Miljövärden urval för publ'!$A$2:$AA$475,MATCH($A484,'Miljövärden urval för publ'!$R$2:$R$476,0),2)),"",INDEX('Miljövärden urval för publ'!$A$2:$AA$475,MATCH($A484,'Miljövärden urval för publ'!$R$2:$R$476,0),2))</f>
        <v/>
      </c>
      <c r="D484" t="str">
        <f>IF(ISERROR(VLOOKUP($C484,'Miljövärden urval för publ'!$B$2:$H$490,MATCH(D$4,'Miljövärden urval för publ'!$B$2:$H$2,0),FALSE)),"",VLOOKUP($C484,'Miljövärden urval för publ'!$B$2:$H$490,MATCH(D$4,'Miljövärden urval för publ'!$B$2:$H$2,0),FALSE))</f>
        <v/>
      </c>
      <c r="E484" t="str">
        <f>IF(ISERROR(VLOOKUP($C484,'Miljövärden urval för publ'!$B$2:$H$490,MATCH(E$4,'Miljövärden urval för publ'!$B$2:$H$2,0),FALSE)),"",VLOOKUP($C484,'Miljövärden urval för publ'!$B$2:$H$490,MATCH(E$4,'Miljövärden urval för publ'!$B$2:$H$2,0),FALSE))</f>
        <v/>
      </c>
      <c r="F484" t="str">
        <f>IF(ISERROR(VLOOKUP($C484,'Miljövärden urval för publ'!$B$2:$H$490,MATCH(F$4,'Miljövärden urval för publ'!$B$2:$H$2,0),FALSE)),"",VLOOKUP($C484,'Miljövärden urval för publ'!$B$2:$H$490,MATCH(F$4,'Miljövärden urval för publ'!$B$2:$H$2,0),FALSE))</f>
        <v/>
      </c>
      <c r="G484" t="str">
        <f>IF(ISERROR(VLOOKUP($C484,'Miljövärden urval för publ'!$B$2:$H$490,MATCH(G$4,'Miljövärden urval för publ'!$B$2:$H$2,0),FALSE)),"",VLOOKUP($C484,'Miljövärden urval för publ'!$B$2:$H$490,MATCH(G$4,'Miljövärden urval för publ'!$B$2:$H$2,0),FALSE))</f>
        <v/>
      </c>
    </row>
    <row r="485" spans="1:7" x14ac:dyDescent="0.25">
      <c r="A485" s="20">
        <v>482</v>
      </c>
      <c r="B485" t="str">
        <f>IF(ISERROR(INDEX('Miljövärden urval för publ'!$A$2:$AA$475,MATCH($A485,'Miljövärden urval för publ'!$R$2:$R$476,0),1)),"",INDEX('Miljövärden urval för publ'!$A$2:$AA$475,MATCH($A485,'Miljövärden urval för publ'!$R$2:$R$476,0),1))</f>
        <v/>
      </c>
      <c r="C485" t="str">
        <f>IF(ISERROR(INDEX('Miljövärden urval för publ'!$A$2:$AA$475,MATCH($A485,'Miljövärden urval för publ'!$R$2:$R$476,0),2)),"",INDEX('Miljövärden urval för publ'!$A$2:$AA$475,MATCH($A485,'Miljövärden urval för publ'!$R$2:$R$476,0),2))</f>
        <v/>
      </c>
      <c r="D485" t="str">
        <f>IF(ISERROR(VLOOKUP($C485,'Miljövärden urval för publ'!$B$2:$H$490,MATCH(D$4,'Miljövärden urval för publ'!$B$2:$H$2,0),FALSE)),"",VLOOKUP($C485,'Miljövärden urval för publ'!$B$2:$H$490,MATCH(D$4,'Miljövärden urval för publ'!$B$2:$H$2,0),FALSE))</f>
        <v/>
      </c>
      <c r="E485" t="str">
        <f>IF(ISERROR(VLOOKUP($C485,'Miljövärden urval för publ'!$B$2:$H$490,MATCH(E$4,'Miljövärden urval för publ'!$B$2:$H$2,0),FALSE)),"",VLOOKUP($C485,'Miljövärden urval för publ'!$B$2:$H$490,MATCH(E$4,'Miljövärden urval för publ'!$B$2:$H$2,0),FALSE))</f>
        <v/>
      </c>
      <c r="F485" t="str">
        <f>IF(ISERROR(VLOOKUP($C485,'Miljövärden urval för publ'!$B$2:$H$490,MATCH(F$4,'Miljövärden urval för publ'!$B$2:$H$2,0),FALSE)),"",VLOOKUP($C485,'Miljövärden urval för publ'!$B$2:$H$490,MATCH(F$4,'Miljövärden urval för publ'!$B$2:$H$2,0),FALSE))</f>
        <v/>
      </c>
      <c r="G485" t="str">
        <f>IF(ISERROR(VLOOKUP($C485,'Miljövärden urval för publ'!$B$2:$H$490,MATCH(G$4,'Miljövärden urval för publ'!$B$2:$H$2,0),FALSE)),"",VLOOKUP($C485,'Miljövärden urval för publ'!$B$2:$H$490,MATCH(G$4,'Miljövärden urval för publ'!$B$2:$H$2,0),FALSE))</f>
        <v/>
      </c>
    </row>
    <row r="486" spans="1:7" x14ac:dyDescent="0.25">
      <c r="A486" s="20">
        <v>483</v>
      </c>
      <c r="B486" t="str">
        <f>IF(ISERROR(INDEX('Miljövärden urval för publ'!$A$2:$AA$475,MATCH($A486,'Miljövärden urval för publ'!$R$2:$R$476,0),1)),"",INDEX('Miljövärden urval för publ'!$A$2:$AA$475,MATCH($A486,'Miljövärden urval för publ'!$R$2:$R$476,0),1))</f>
        <v/>
      </c>
      <c r="C486" t="str">
        <f>IF(ISERROR(INDEX('Miljövärden urval för publ'!$A$2:$AA$475,MATCH($A486,'Miljövärden urval för publ'!$R$2:$R$476,0),2)),"",INDEX('Miljövärden urval för publ'!$A$2:$AA$475,MATCH($A486,'Miljövärden urval för publ'!$R$2:$R$476,0),2))</f>
        <v/>
      </c>
      <c r="D486" t="str">
        <f>IF(ISERROR(VLOOKUP($C486,'Miljövärden urval för publ'!$B$2:$H$490,MATCH(D$4,'Miljövärden urval för publ'!$B$2:$H$2,0),FALSE)),"",VLOOKUP($C486,'Miljövärden urval för publ'!$B$2:$H$490,MATCH(D$4,'Miljövärden urval för publ'!$B$2:$H$2,0),FALSE))</f>
        <v/>
      </c>
      <c r="E486" t="str">
        <f>IF(ISERROR(VLOOKUP($C486,'Miljövärden urval för publ'!$B$2:$H$490,MATCH(E$4,'Miljövärden urval för publ'!$B$2:$H$2,0),FALSE)),"",VLOOKUP($C486,'Miljövärden urval för publ'!$B$2:$H$490,MATCH(E$4,'Miljövärden urval för publ'!$B$2:$H$2,0),FALSE))</f>
        <v/>
      </c>
      <c r="F486" t="str">
        <f>IF(ISERROR(VLOOKUP($C486,'Miljövärden urval för publ'!$B$2:$H$490,MATCH(F$4,'Miljövärden urval för publ'!$B$2:$H$2,0),FALSE)),"",VLOOKUP($C486,'Miljövärden urval för publ'!$B$2:$H$490,MATCH(F$4,'Miljövärden urval för publ'!$B$2:$H$2,0),FALSE))</f>
        <v/>
      </c>
      <c r="G486" t="str">
        <f>IF(ISERROR(VLOOKUP($C486,'Miljövärden urval för publ'!$B$2:$H$490,MATCH(G$4,'Miljövärden urval för publ'!$B$2:$H$2,0),FALSE)),"",VLOOKUP($C486,'Miljövärden urval för publ'!$B$2:$H$490,MATCH(G$4,'Miljövärden urval för publ'!$B$2:$H$2,0),FALSE))</f>
        <v/>
      </c>
    </row>
    <row r="487" spans="1:7" x14ac:dyDescent="0.25">
      <c r="A487" s="20">
        <v>484</v>
      </c>
      <c r="B487" t="str">
        <f>IF(ISERROR(INDEX('Miljövärden urval för publ'!$A$2:$AA$475,MATCH($A487,'Miljövärden urval för publ'!$R$2:$R$476,0),1)),"",INDEX('Miljövärden urval för publ'!$A$2:$AA$475,MATCH($A487,'Miljövärden urval för publ'!$R$2:$R$476,0),1))</f>
        <v/>
      </c>
      <c r="C487" t="str">
        <f>IF(ISERROR(INDEX('Miljövärden urval för publ'!$A$2:$AA$475,MATCH($A487,'Miljövärden urval för publ'!$R$2:$R$476,0),2)),"",INDEX('Miljövärden urval för publ'!$A$2:$AA$475,MATCH($A487,'Miljövärden urval för publ'!$R$2:$R$476,0),2))</f>
        <v/>
      </c>
      <c r="D487" t="str">
        <f>IF(ISERROR(VLOOKUP($C487,'Miljövärden urval för publ'!$B$2:$H$490,MATCH(D$4,'Miljövärden urval för publ'!$B$2:$H$2,0),FALSE)),"",VLOOKUP($C487,'Miljövärden urval för publ'!$B$2:$H$490,MATCH(D$4,'Miljövärden urval för publ'!$B$2:$H$2,0),FALSE))</f>
        <v/>
      </c>
      <c r="E487" t="str">
        <f>IF(ISERROR(VLOOKUP($C487,'Miljövärden urval för publ'!$B$2:$H$490,MATCH(E$4,'Miljövärden urval för publ'!$B$2:$H$2,0),FALSE)),"",VLOOKUP($C487,'Miljövärden urval för publ'!$B$2:$H$490,MATCH(E$4,'Miljövärden urval för publ'!$B$2:$H$2,0),FALSE))</f>
        <v/>
      </c>
      <c r="F487" t="str">
        <f>IF(ISERROR(VLOOKUP($C487,'Miljövärden urval för publ'!$B$2:$H$490,MATCH(F$4,'Miljövärden urval för publ'!$B$2:$H$2,0),FALSE)),"",VLOOKUP($C487,'Miljövärden urval för publ'!$B$2:$H$490,MATCH(F$4,'Miljövärden urval för publ'!$B$2:$H$2,0),FALSE))</f>
        <v/>
      </c>
      <c r="G487" t="str">
        <f>IF(ISERROR(VLOOKUP($C487,'Miljövärden urval för publ'!$B$2:$H$490,MATCH(G$4,'Miljövärden urval för publ'!$B$2:$H$2,0),FALSE)),"",VLOOKUP($C487,'Miljövärden urval för publ'!$B$2:$H$490,MATCH(G$4,'Miljövärden urval för publ'!$B$2:$H$2,0),FALSE))</f>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1"/>
  <sheetViews>
    <sheetView workbookViewId="0">
      <selection activeCell="B4" sqref="B4:F4"/>
    </sheetView>
  </sheetViews>
  <sheetFormatPr defaultRowHeight="15" x14ac:dyDescent="0.25"/>
  <cols>
    <col min="1" max="1" width="13" customWidth="1"/>
    <col min="2" max="2" width="19.42578125" customWidth="1"/>
    <col min="4" max="4" width="25.7109375" customWidth="1"/>
    <col min="9" max="9" width="24.42578125" customWidth="1"/>
    <col min="10" max="10" width="21.28515625" customWidth="1"/>
    <col min="11" max="11" width="15" customWidth="1"/>
    <col min="12" max="12" width="15.140625" customWidth="1"/>
    <col min="13" max="13" width="19.42578125" customWidth="1"/>
  </cols>
  <sheetData>
    <row r="1" spans="1:14" x14ac:dyDescent="0.25">
      <c r="A1" s="23" t="s">
        <v>1038</v>
      </c>
      <c r="B1" s="23"/>
      <c r="C1" s="23"/>
      <c r="D1" s="23"/>
      <c r="E1" s="23"/>
      <c r="H1" s="18" t="s">
        <v>1041</v>
      </c>
      <c r="I1" s="20"/>
      <c r="J1" s="20"/>
      <c r="K1" s="20"/>
      <c r="L1" s="20"/>
      <c r="M1" s="20"/>
      <c r="N1" s="20"/>
    </row>
    <row r="2" spans="1:14" x14ac:dyDescent="0.25">
      <c r="A2" s="23"/>
      <c r="B2" s="23"/>
      <c r="C2" s="23"/>
      <c r="D2" s="23"/>
      <c r="E2" s="24" t="s">
        <v>1039</v>
      </c>
      <c r="H2" s="20" t="s">
        <v>1042</v>
      </c>
      <c r="I2" s="20"/>
      <c r="J2" s="20"/>
      <c r="K2" s="20"/>
      <c r="L2" s="20"/>
      <c r="M2" s="20"/>
      <c r="N2" s="20"/>
    </row>
    <row r="3" spans="1:14" ht="45" x14ac:dyDescent="0.25">
      <c r="A3" s="25" t="s">
        <v>0</v>
      </c>
      <c r="B3" s="25" t="s">
        <v>1</v>
      </c>
      <c r="C3" s="23"/>
      <c r="D3" s="23" t="s">
        <v>1040</v>
      </c>
      <c r="E3" s="24">
        <v>1</v>
      </c>
      <c r="H3" s="20">
        <v>1</v>
      </c>
      <c r="I3" s="29" t="s">
        <v>0</v>
      </c>
      <c r="J3" s="29" t="s">
        <v>1043</v>
      </c>
      <c r="K3" s="21" t="s">
        <v>2</v>
      </c>
      <c r="L3" s="21" t="s">
        <v>3</v>
      </c>
      <c r="M3" s="21" t="s">
        <v>4</v>
      </c>
      <c r="N3" s="21" t="s">
        <v>5</v>
      </c>
    </row>
    <row r="4" spans="1:14" x14ac:dyDescent="0.25">
      <c r="A4" s="26" t="s">
        <v>193</v>
      </c>
      <c r="B4" s="26" t="s">
        <v>194</v>
      </c>
      <c r="C4" s="27"/>
      <c r="D4" s="27" t="str">
        <f>VLOOKUP(B4,'Miljövärden urval för publ'!$B$2:$S$480,MATCH("ska publiceras:",'Miljövärden urval för publ'!$B$2:$Q$2,0),FALSE)</f>
        <v>nej</v>
      </c>
      <c r="E4" s="27">
        <f>IF(ISERROR(D4),E3,IF(D4="ja",E3+1,E3))</f>
        <v>1</v>
      </c>
      <c r="H4" s="20">
        <v>2</v>
      </c>
      <c r="I4" t="str">
        <f>IF(ISERROR(INDEX($A$4:$E$490,MATCH($H4,$E$4:$E$490,0),1)),"",INDEX($A$4:$E$490,MATCH($H4,$E$4:$E$490,0),1))</f>
        <v>Elektra Värme AB</v>
      </c>
      <c r="J4" t="str">
        <f>IF(ISERROR(INDEX($A$4:$E$490,MATCH($H4,$E$4:$E$490,0),2)),"",INDEX($A$4:$E$490,MATCH($H4,$E$4:$E$490,0),2))</f>
        <v>Alfta</v>
      </c>
      <c r="K4">
        <f>IF(ISERROR(VLOOKUP($J4,'Miljövärden urval för publ'!$B$2:$H$490,MATCH(K$3,'Miljövärden urval för publ'!$B$2:$H$2,0),FALSE)),"",VLOOKUP($J4,'Miljövärden urval för publ'!$B$2:$H$490,MATCH(K$3,'Miljövärden urval för publ'!$B$2:$H$2,0),FALSE))</f>
        <v>0.11089499999999999</v>
      </c>
      <c r="L4">
        <f>IF(ISERROR(VLOOKUP($J4,'Miljövärden urval för publ'!$B$2:$H$490,MATCH(L$3,'Miljövärden urval för publ'!$B$2:$H$2,0),FALSE)),"",VLOOKUP($J4,'Miljövärden urval för publ'!$B$2:$H$490,MATCH(L$3,'Miljövärden urval för publ'!$B$2:$H$2,0),FALSE))</f>
        <v>21.941400000000002</v>
      </c>
      <c r="M4">
        <f>IF(ISERROR(VLOOKUP($J4,'Miljövärden urval för publ'!$B$2:$H$490,MATCH(M$3,'Miljövärden urval för publ'!$B$2:$H$2,0),FALSE)),"",VLOOKUP($J4,'Miljövärden urval för publ'!$B$2:$H$490,MATCH(M$3,'Miljövärden urval för publ'!$B$2:$H$2,0),FALSE))</f>
        <v>8.6167700000000007</v>
      </c>
      <c r="N4">
        <f>IF(ISERROR(VLOOKUP($J4,'Miljövärden urval för publ'!$B$2:$H$490,MATCH(N$3,'Miljövärden urval för publ'!$B$2:$H$2,0),FALSE)),"",VLOOKUP($J4,'Miljövärden urval för publ'!$B$2:$H$490,MATCH(N$3,'Miljövärden urval för publ'!$B$2:$H$2,0),FALSE))</f>
        <v>3.3803600000000003E-2</v>
      </c>
    </row>
    <row r="5" spans="1:14" x14ac:dyDescent="0.25">
      <c r="A5" s="26" t="s">
        <v>130</v>
      </c>
      <c r="B5" s="26" t="s">
        <v>131</v>
      </c>
      <c r="C5" s="27"/>
      <c r="D5" s="27" t="str">
        <f>VLOOKUP(B5,'Miljövärden urval för publ'!$B$2:$S$480,MATCH("ska publiceras:",'Miljövärden urval för publ'!$B$2:$Q$2,0),FALSE)</f>
        <v>ja</v>
      </c>
      <c r="E5" s="27">
        <f t="shared" ref="E5:E68" si="0">IF(ISERROR(D5),E4,IF(D5="ja",E4+1,E4))</f>
        <v>2</v>
      </c>
      <c r="H5" s="20">
        <v>3</v>
      </c>
      <c r="I5" t="str">
        <f t="shared" ref="I5:I68" si="1">IF(ISERROR(INDEX($A$4:$E$490,MATCH($H5,$E$4:$E$490,0),1)),"",INDEX($A$4:$E$490,MATCH($H5,$E$4:$E$490,0),1))</f>
        <v>Alingsås Energi Nät AB</v>
      </c>
      <c r="J5" t="str">
        <f t="shared" ref="J5:J68" si="2">IF(ISERROR(INDEX($A$4:$E$490,MATCH($H5,$E$4:$E$490,0),2)),"",INDEX($A$4:$E$490,MATCH($H5,$E$4:$E$490,0),2))</f>
        <v>Alingsås</v>
      </c>
      <c r="K5">
        <f>IF(ISERROR(VLOOKUP($J5,'Miljövärden urval för publ'!$B$2:$H$490,MATCH(K$3,'Miljövärden urval för publ'!$B$2:$H$2,0),FALSE)),"",VLOOKUP($J5,'Miljövärden urval för publ'!$B$2:$H$490,MATCH(K$3,'Miljövärden urval för publ'!$B$2:$H$2,0),FALSE))</f>
        <v>5.6884299999999999E-2</v>
      </c>
      <c r="L5">
        <f>IF(ISERROR(VLOOKUP($J5,'Miljövärden urval för publ'!$B$2:$H$490,MATCH(L$3,'Miljövärden urval för publ'!$B$2:$H$2,0),FALSE)),"",VLOOKUP($J5,'Miljövärden urval för publ'!$B$2:$H$490,MATCH(L$3,'Miljövärden urval för publ'!$B$2:$H$2,0),FALSE))</f>
        <v>8.2274399999999996</v>
      </c>
      <c r="M5">
        <f>IF(ISERROR(VLOOKUP($J5,'Miljövärden urval för publ'!$B$2:$H$490,MATCH(M$3,'Miljövärden urval för publ'!$B$2:$H$2,0),FALSE)),"",VLOOKUP($J5,'Miljövärden urval för publ'!$B$2:$H$490,MATCH(M$3,'Miljövärden urval för publ'!$B$2:$H$2,0),FALSE))</f>
        <v>6.1832799999999999</v>
      </c>
      <c r="N5">
        <f>IF(ISERROR(VLOOKUP($J5,'Miljövärden urval för publ'!$B$2:$H$490,MATCH(N$3,'Miljövärden urval för publ'!$B$2:$H$2,0),FALSE)),"",VLOOKUP($J5,'Miljövärden urval för publ'!$B$2:$H$490,MATCH(N$3,'Miljövärden urval för publ'!$B$2:$H$2,0),FALSE))</f>
        <v>1.3432800000000001E-3</v>
      </c>
    </row>
    <row r="6" spans="1:14" x14ac:dyDescent="0.25">
      <c r="A6" s="26" t="s">
        <v>36</v>
      </c>
      <c r="B6" s="26" t="s">
        <v>37</v>
      </c>
      <c r="C6" s="27"/>
      <c r="D6" s="27" t="str">
        <f>VLOOKUP(B6,'Miljövärden urval för publ'!$B$2:$S$480,MATCH("ska publiceras:",'Miljövärden urval för publ'!$B$2:$Q$2,0),FALSE)</f>
        <v>ja</v>
      </c>
      <c r="E6" s="27">
        <f t="shared" si="0"/>
        <v>3</v>
      </c>
      <c r="H6" s="20">
        <v>4</v>
      </c>
      <c r="I6" t="str">
        <f t="shared" si="1"/>
        <v xml:space="preserve">Aneby Miljö &amp; Vatten AB </v>
      </c>
      <c r="J6" t="str">
        <f t="shared" si="2"/>
        <v xml:space="preserve">Aneby </v>
      </c>
      <c r="K6">
        <f>IF(ISERROR(VLOOKUP($J6,'Miljövärden urval för publ'!$B$2:$H$490,MATCH(K$3,'Miljövärden urval för publ'!$B$2:$H$2,0),FALSE)),"",VLOOKUP($J6,'Miljövärden urval för publ'!$B$2:$H$490,MATCH(K$3,'Miljövärden urval för publ'!$B$2:$H$2,0),FALSE))</f>
        <v>7.5322E-2</v>
      </c>
      <c r="L6">
        <f>IF(ISERROR(VLOOKUP($J6,'Miljövärden urval för publ'!$B$2:$H$490,MATCH(L$3,'Miljövärden urval för publ'!$B$2:$H$2,0),FALSE)),"",VLOOKUP($J6,'Miljövärden urval för publ'!$B$2:$H$490,MATCH(L$3,'Miljövärden urval för publ'!$B$2:$H$2,0),FALSE))</f>
        <v>11.676</v>
      </c>
      <c r="M6">
        <f>IF(ISERROR(VLOOKUP($J6,'Miljövärden urval för publ'!$B$2:$H$490,MATCH(M$3,'Miljövärden urval för publ'!$B$2:$H$2,0),FALSE)),"",VLOOKUP($J6,'Miljövärden urval för publ'!$B$2:$H$490,MATCH(M$3,'Miljövärden urval för publ'!$B$2:$H$2,0),FALSE))</f>
        <v>10.6661</v>
      </c>
      <c r="N6">
        <f>IF(ISERROR(VLOOKUP($J6,'Miljövärden urval för publ'!$B$2:$H$490,MATCH(N$3,'Miljövärden urval för publ'!$B$2:$H$2,0),FALSE)),"",VLOOKUP($J6,'Miljövärden urval för publ'!$B$2:$H$490,MATCH(N$3,'Miljövärden urval för publ'!$B$2:$H$2,0),FALSE))</f>
        <v>0</v>
      </c>
    </row>
    <row r="7" spans="1:14" x14ac:dyDescent="0.25">
      <c r="A7" s="26" t="s">
        <v>38</v>
      </c>
      <c r="B7" s="26" t="s">
        <v>39</v>
      </c>
      <c r="C7" s="27"/>
      <c r="D7" s="27" t="str">
        <f>VLOOKUP(B7,'Miljövärden urval för publ'!$B$2:$S$480,MATCH("ska publiceras:",'Miljövärden urval för publ'!$B$2:$Q$2,0),FALSE)</f>
        <v>nej</v>
      </c>
      <c r="E7" s="27">
        <f t="shared" si="0"/>
        <v>3</v>
      </c>
      <c r="H7" s="20">
        <v>5</v>
      </c>
      <c r="I7" t="str">
        <f t="shared" si="1"/>
        <v>Västervik Miljö &amp; Energi AB</v>
      </c>
      <c r="J7" t="str">
        <f t="shared" si="2"/>
        <v>Ankarsrum</v>
      </c>
      <c r="K7">
        <f>IF(ISERROR(VLOOKUP($J7,'Miljövärden urval för publ'!$B$2:$H$490,MATCH(K$3,'Miljövärden urval för publ'!$B$2:$H$2,0),FALSE)),"",VLOOKUP($J7,'Miljövärden urval för publ'!$B$2:$H$490,MATCH(K$3,'Miljövärden urval för publ'!$B$2:$H$2,0),FALSE))</f>
        <v>0.219088</v>
      </c>
      <c r="L7">
        <f>IF(ISERROR(VLOOKUP($J7,'Miljövärden urval för publ'!$B$2:$H$490,MATCH(L$3,'Miljövärden urval för publ'!$B$2:$H$2,0),FALSE)),"",VLOOKUP($J7,'Miljövärden urval för publ'!$B$2:$H$490,MATCH(L$3,'Miljövärden urval för publ'!$B$2:$H$2,0),FALSE))</f>
        <v>45.679299999999998</v>
      </c>
      <c r="M7">
        <f>IF(ISERROR(VLOOKUP($J7,'Miljövärden urval för publ'!$B$2:$H$490,MATCH(M$3,'Miljövärden urval för publ'!$B$2:$H$2,0),FALSE)),"",VLOOKUP($J7,'Miljövärden urval för publ'!$B$2:$H$490,MATCH(M$3,'Miljövärden urval för publ'!$B$2:$H$2,0),FALSE))</f>
        <v>12.513299999999999</v>
      </c>
      <c r="N7">
        <f>IF(ISERROR(VLOOKUP($J7,'Miljövärden urval för publ'!$B$2:$H$490,MATCH(N$3,'Miljövärden urval för publ'!$B$2:$H$2,0),FALSE)),"",VLOOKUP($J7,'Miljövärden urval för publ'!$B$2:$H$490,MATCH(N$3,'Miljövärden urval för publ'!$B$2:$H$2,0),FALSE))</f>
        <v>4.4982800000000003E-2</v>
      </c>
    </row>
    <row r="8" spans="1:14" x14ac:dyDescent="0.25">
      <c r="A8" s="26" t="s">
        <v>378</v>
      </c>
      <c r="B8" s="26" t="s">
        <v>379</v>
      </c>
      <c r="C8" s="27"/>
      <c r="D8" s="27" t="str">
        <f>VLOOKUP(B8,'Miljövärden urval för publ'!$B$2:$S$480,MATCH("ska publiceras:",'Miljövärden urval för publ'!$B$2:$Q$2,0),FALSE)</f>
        <v>nej</v>
      </c>
      <c r="E8" s="27">
        <f t="shared" si="0"/>
        <v>3</v>
      </c>
      <c r="H8" s="20">
        <v>6</v>
      </c>
      <c r="I8" t="str">
        <f t="shared" si="1"/>
        <v>Nässjö Affärsverk AB</v>
      </c>
      <c r="J8" t="str">
        <f t="shared" si="2"/>
        <v>Anneberg</v>
      </c>
      <c r="K8">
        <f>IF(ISERROR(VLOOKUP($J8,'Miljövärden urval för publ'!$B$2:$H$490,MATCH(K$3,'Miljövärden urval för publ'!$B$2:$H$2,0),FALSE)),"",VLOOKUP($J8,'Miljövärden urval för publ'!$B$2:$H$490,MATCH(K$3,'Miljövärden urval för publ'!$B$2:$H$2,0),FALSE))</f>
        <v>0.232017</v>
      </c>
      <c r="L8">
        <f>IF(ISERROR(VLOOKUP($J8,'Miljövärden urval för publ'!$B$2:$H$490,MATCH(L$3,'Miljövärden urval för publ'!$B$2:$H$2,0),FALSE)),"",VLOOKUP($J8,'Miljövärden urval för publ'!$B$2:$H$490,MATCH(L$3,'Miljövärden urval för publ'!$B$2:$H$2,0),FALSE))</f>
        <v>20.3215</v>
      </c>
      <c r="M8">
        <f>IF(ISERROR(VLOOKUP($J8,'Miljövärden urval för publ'!$B$2:$H$490,MATCH(M$3,'Miljövärden urval för publ'!$B$2:$H$2,0),FALSE)),"",VLOOKUP($J8,'Miljövärden urval för publ'!$B$2:$H$490,MATCH(M$3,'Miljövärden urval för publ'!$B$2:$H$2,0),FALSE))</f>
        <v>17.602799999999998</v>
      </c>
      <c r="N8">
        <f>IF(ISERROR(VLOOKUP($J8,'Miljövärden urval för publ'!$B$2:$H$490,MATCH(N$3,'Miljövärden urval för publ'!$B$2:$H$2,0),FALSE)),"",VLOOKUP($J8,'Miljövärden urval för publ'!$B$2:$H$490,MATCH(N$3,'Miljövärden urval för publ'!$B$2:$H$2,0),FALSE))</f>
        <v>3.57443E-2</v>
      </c>
    </row>
    <row r="9" spans="1:14" x14ac:dyDescent="0.25">
      <c r="A9" s="26" t="s">
        <v>43</v>
      </c>
      <c r="B9" s="26" t="s">
        <v>44</v>
      </c>
      <c r="C9" s="27"/>
      <c r="D9" s="27" t="str">
        <f>VLOOKUP(B9,'Miljövärden urval för publ'!$B$2:$S$480,MATCH("ska publiceras:",'Miljövärden urval för publ'!$B$2:$Q$2,0),FALSE)</f>
        <v>ja</v>
      </c>
      <c r="E9" s="27">
        <f t="shared" si="0"/>
        <v>4</v>
      </c>
      <c r="H9" s="20">
        <v>7</v>
      </c>
      <c r="I9" t="str">
        <f t="shared" si="1"/>
        <v>Arboga Energi AB</v>
      </c>
      <c r="J9" t="str">
        <f t="shared" si="2"/>
        <v>Arboga</v>
      </c>
      <c r="K9">
        <f>IF(ISERROR(VLOOKUP($J9,'Miljövärden urval för publ'!$B$2:$H$490,MATCH(K$3,'Miljövärden urval för publ'!$B$2:$H$2,0),FALSE)),"",VLOOKUP($J9,'Miljövärden urval för publ'!$B$2:$H$490,MATCH(K$3,'Miljövärden urval för publ'!$B$2:$H$2,0),FALSE))</f>
        <v>0.10317</v>
      </c>
      <c r="L9">
        <f>IF(ISERROR(VLOOKUP($J9,'Miljövärden urval för publ'!$B$2:$H$490,MATCH(L$3,'Miljövärden urval för publ'!$B$2:$H$2,0),FALSE)),"",VLOOKUP($J9,'Miljövärden urval för publ'!$B$2:$H$490,MATCH(L$3,'Miljövärden urval för publ'!$B$2:$H$2,0),FALSE))</f>
        <v>19.217700000000001</v>
      </c>
      <c r="M9">
        <f>IF(ISERROR(VLOOKUP($J9,'Miljövärden urval för publ'!$B$2:$H$490,MATCH(M$3,'Miljövärden urval för publ'!$B$2:$H$2,0),FALSE)),"",VLOOKUP($J9,'Miljövärden urval för publ'!$B$2:$H$490,MATCH(M$3,'Miljövärden urval för publ'!$B$2:$H$2,0),FALSE))</f>
        <v>8.2081900000000001</v>
      </c>
      <c r="N9">
        <f>IF(ISERROR(VLOOKUP($J9,'Miljövärden urval för publ'!$B$2:$H$490,MATCH(N$3,'Miljövärden urval för publ'!$B$2:$H$2,0),FALSE)),"",VLOOKUP($J9,'Miljövärden urval för publ'!$B$2:$H$490,MATCH(N$3,'Miljövärden urval för publ'!$B$2:$H$2,0),FALSE))</f>
        <v>8.2581700000000004E-3</v>
      </c>
    </row>
    <row r="10" spans="1:14" x14ac:dyDescent="0.25">
      <c r="A10" s="26" t="s">
        <v>579</v>
      </c>
      <c r="B10" s="26" t="s">
        <v>580</v>
      </c>
      <c r="C10" s="27"/>
      <c r="D10" s="27" t="str">
        <f>VLOOKUP(B10,'Miljövärden urval för publ'!$B$2:$S$480,MATCH("ska publiceras:",'Miljövärden urval för publ'!$B$2:$Q$2,0),FALSE)</f>
        <v>ja</v>
      </c>
      <c r="E10" s="27">
        <f t="shared" si="0"/>
        <v>5</v>
      </c>
      <c r="H10" s="20">
        <v>8</v>
      </c>
      <c r="I10" t="str">
        <f t="shared" si="1"/>
        <v>Bollnäs Energi AB</v>
      </c>
      <c r="J10" t="str">
        <f t="shared" si="2"/>
        <v>Arbrå</v>
      </c>
      <c r="K10">
        <f>IF(ISERROR(VLOOKUP($J10,'Miljövärden urval för publ'!$B$2:$H$490,MATCH(K$3,'Miljövärden urval för publ'!$B$2:$H$2,0),FALSE)),"",VLOOKUP($J10,'Miljövärden urval för publ'!$B$2:$H$490,MATCH(K$3,'Miljövärden urval för publ'!$B$2:$H$2,0),FALSE))</f>
        <v>0.120614</v>
      </c>
      <c r="L10">
        <f>IF(ISERROR(VLOOKUP($J10,'Miljövärden urval för publ'!$B$2:$H$490,MATCH(L$3,'Miljövärden urval för publ'!$B$2:$H$2,0),FALSE)),"",VLOOKUP($J10,'Miljövärden urval för publ'!$B$2:$H$490,MATCH(L$3,'Miljövärden urval för publ'!$B$2:$H$2,0),FALSE))</f>
        <v>26.7028</v>
      </c>
      <c r="M10">
        <f>IF(ISERROR(VLOOKUP($J10,'Miljövärden urval för publ'!$B$2:$H$490,MATCH(M$3,'Miljövärden urval för publ'!$B$2:$H$2,0),FALSE)),"",VLOOKUP($J10,'Miljövärden urval för publ'!$B$2:$H$490,MATCH(M$3,'Miljövärden urval för publ'!$B$2:$H$2,0),FALSE))</f>
        <v>9.1840700000000002</v>
      </c>
      <c r="N10">
        <f>IF(ISERROR(VLOOKUP($J10,'Miljövärden urval för publ'!$B$2:$H$490,MATCH(N$3,'Miljövärden urval för publ'!$B$2:$H$2,0),FALSE)),"",VLOOKUP($J10,'Miljövärden urval för publ'!$B$2:$H$490,MATCH(N$3,'Miljövärden urval för publ'!$B$2:$H$2,0),FALSE))</f>
        <v>2.9645299999999999E-2</v>
      </c>
    </row>
    <row r="11" spans="1:14" x14ac:dyDescent="0.25">
      <c r="A11" s="26" t="s">
        <v>359</v>
      </c>
      <c r="B11" s="26" t="s">
        <v>360</v>
      </c>
      <c r="C11" s="27"/>
      <c r="D11" s="27" t="str">
        <f>VLOOKUP(B11,'Miljövärden urval för publ'!$B$2:$S$480,MATCH("ska publiceras:",'Miljövärden urval för publ'!$B$2:$Q$2,0),FALSE)</f>
        <v>ja</v>
      </c>
      <c r="E11" s="27">
        <f t="shared" si="0"/>
        <v>6</v>
      </c>
      <c r="H11" s="20">
        <v>9</v>
      </c>
      <c r="I11" t="str">
        <f t="shared" si="1"/>
        <v>Arvika Fjärrvärme AB</v>
      </c>
      <c r="J11" t="str">
        <f t="shared" si="2"/>
        <v>Arvika</v>
      </c>
      <c r="K11">
        <f>IF(ISERROR(VLOOKUP($J11,'Miljövärden urval för publ'!$B$2:$H$490,MATCH(K$3,'Miljövärden urval för publ'!$B$2:$H$2,0),FALSE)),"",VLOOKUP($J11,'Miljövärden urval för publ'!$B$2:$H$490,MATCH(K$3,'Miljövärden urval för publ'!$B$2:$H$2,0),FALSE))</f>
        <v>0.108017</v>
      </c>
      <c r="L11">
        <f>IF(ISERROR(VLOOKUP($J11,'Miljövärden urval för publ'!$B$2:$H$490,MATCH(L$3,'Miljövärden urval för publ'!$B$2:$H$2,0),FALSE)),"",VLOOKUP($J11,'Miljövärden urval för publ'!$B$2:$H$490,MATCH(L$3,'Miljövärden urval för publ'!$B$2:$H$2,0),FALSE))</f>
        <v>15.8827</v>
      </c>
      <c r="M11">
        <f>IF(ISERROR(VLOOKUP($J11,'Miljövärden urval för publ'!$B$2:$H$490,MATCH(M$3,'Miljövärden urval för publ'!$B$2:$H$2,0),FALSE)),"",VLOOKUP($J11,'Miljövärden urval för publ'!$B$2:$H$490,MATCH(M$3,'Miljövärden urval för publ'!$B$2:$H$2,0),FALSE))</f>
        <v>8.3125</v>
      </c>
      <c r="N11">
        <f>IF(ISERROR(VLOOKUP($J11,'Miljövärden urval för publ'!$B$2:$H$490,MATCH(N$3,'Miljövärden urval för publ'!$B$2:$H$2,0),FALSE)),"",VLOOKUP($J11,'Miljövärden urval för publ'!$B$2:$H$490,MATCH(N$3,'Miljövärden urval för publ'!$B$2:$H$2,0),FALSE))</f>
        <v>2.0426799999999998E-2</v>
      </c>
    </row>
    <row r="12" spans="1:14" x14ac:dyDescent="0.25">
      <c r="A12" s="26" t="s">
        <v>45</v>
      </c>
      <c r="B12" s="26" t="s">
        <v>46</v>
      </c>
      <c r="C12" s="27"/>
      <c r="D12" s="27" t="str">
        <f>VLOOKUP(B12,'Miljövärden urval för publ'!$B$2:$S$480,MATCH("ska publiceras:",'Miljövärden urval för publ'!$B$2:$Q$2,0),FALSE)</f>
        <v>ja</v>
      </c>
      <c r="E12" s="27">
        <f t="shared" si="0"/>
        <v>7</v>
      </c>
      <c r="H12" s="20">
        <v>10</v>
      </c>
      <c r="I12" t="str">
        <f t="shared" si="1"/>
        <v>Vattenfall AB Värme</v>
      </c>
      <c r="J12" t="str">
        <f t="shared" si="2"/>
        <v>Askersund</v>
      </c>
      <c r="K12">
        <f>IF(ISERROR(VLOOKUP($J12,'Miljövärden urval för publ'!$B$2:$H$490,MATCH(K$3,'Miljövärden urval för publ'!$B$2:$H$2,0),FALSE)),"",VLOOKUP($J12,'Miljövärden urval för publ'!$B$2:$H$490,MATCH(K$3,'Miljövärden urval för publ'!$B$2:$H$2,0),FALSE))</f>
        <v>0.163328</v>
      </c>
      <c r="L12">
        <f>IF(ISERROR(VLOOKUP($J12,'Miljövärden urval för publ'!$B$2:$H$490,MATCH(L$3,'Miljövärden urval för publ'!$B$2:$H$2,0),FALSE)),"",VLOOKUP($J12,'Miljövärden urval för publ'!$B$2:$H$490,MATCH(L$3,'Miljövärden urval för publ'!$B$2:$H$2,0),FALSE))</f>
        <v>21.474399999999999</v>
      </c>
      <c r="M12">
        <f>IF(ISERROR(VLOOKUP($J12,'Miljövärden urval för publ'!$B$2:$H$490,MATCH(M$3,'Miljövärden urval för publ'!$B$2:$H$2,0),FALSE)),"",VLOOKUP($J12,'Miljövärden urval för publ'!$B$2:$H$490,MATCH(M$3,'Miljövärden urval för publ'!$B$2:$H$2,0),FALSE))</f>
        <v>7.9885000000000002</v>
      </c>
      <c r="N12">
        <f>IF(ISERROR(VLOOKUP($J12,'Miljövärden urval för publ'!$B$2:$H$490,MATCH(N$3,'Miljövärden urval för publ'!$B$2:$H$2,0),FALSE)),"",VLOOKUP($J12,'Miljövärden urval för publ'!$B$2:$H$490,MATCH(N$3,'Miljövärden urval för publ'!$B$2:$H$2,0),FALSE))</f>
        <v>4.54175E-2</v>
      </c>
    </row>
    <row r="13" spans="1:14" x14ac:dyDescent="0.25">
      <c r="A13" s="26" t="s">
        <v>67</v>
      </c>
      <c r="B13" s="26" t="s">
        <v>68</v>
      </c>
      <c r="C13" s="27"/>
      <c r="D13" s="27" t="str">
        <f>VLOOKUP(B13,'Miljövärden urval för publ'!$B$2:$S$480,MATCH("ska publiceras:",'Miljövärden urval för publ'!$B$2:$Q$2,0),FALSE)</f>
        <v>ja</v>
      </c>
      <c r="E13" s="27">
        <f t="shared" si="0"/>
        <v>8</v>
      </c>
      <c r="H13" s="20">
        <v>11</v>
      </c>
      <c r="I13" t="str">
        <f t="shared" si="1"/>
        <v>Mark Kraftvärme AB</v>
      </c>
      <c r="J13" t="str">
        <f t="shared" si="2"/>
        <v>Assbergs nätet</v>
      </c>
      <c r="K13">
        <f>IF(ISERROR(VLOOKUP($J13,'Miljövärden urval för publ'!$B$2:$H$490,MATCH(K$3,'Miljövärden urval för publ'!$B$2:$H$2,0),FALSE)),"",VLOOKUP($J13,'Miljövärden urval för publ'!$B$2:$H$490,MATCH(K$3,'Miljövärden urval för publ'!$B$2:$H$2,0),FALSE))</f>
        <v>5.1312700000000003E-2</v>
      </c>
      <c r="L13">
        <f>IF(ISERROR(VLOOKUP($J13,'Miljövärden urval för publ'!$B$2:$H$490,MATCH(L$3,'Miljövärden urval för publ'!$B$2:$H$2,0),FALSE)),"",VLOOKUP($J13,'Miljövärden urval för publ'!$B$2:$H$490,MATCH(L$3,'Miljövärden urval för publ'!$B$2:$H$2,0),FALSE))</f>
        <v>13.820600000000001</v>
      </c>
      <c r="M13">
        <f>IF(ISERROR(VLOOKUP($J13,'Miljövärden urval för publ'!$B$2:$H$490,MATCH(M$3,'Miljövärden urval för publ'!$B$2:$H$2,0),FALSE)),"",VLOOKUP($J13,'Miljövärden urval för publ'!$B$2:$H$490,MATCH(M$3,'Miljövärden urval för publ'!$B$2:$H$2,0),FALSE))</f>
        <v>8.3041499999999999</v>
      </c>
      <c r="N13">
        <f>IF(ISERROR(VLOOKUP($J13,'Miljövärden urval för publ'!$B$2:$H$490,MATCH(N$3,'Miljövärden urval för publ'!$B$2:$H$2,0),FALSE)),"",VLOOKUP($J13,'Miljövärden urval för publ'!$B$2:$H$490,MATCH(N$3,'Miljövärden urval för publ'!$B$2:$H$2,0),FALSE))</f>
        <v>1.0534200000000001E-2</v>
      </c>
    </row>
    <row r="14" spans="1:14" x14ac:dyDescent="0.25">
      <c r="A14" s="26" t="s">
        <v>50</v>
      </c>
      <c r="B14" s="26" t="s">
        <v>51</v>
      </c>
      <c r="C14" s="27"/>
      <c r="D14" s="27" t="str">
        <f>VLOOKUP(B14,'Miljövärden urval för publ'!$B$2:$S$480,MATCH("ska publiceras:",'Miljövärden urval för publ'!$B$2:$Q$2,0),FALSE)</f>
        <v>ja</v>
      </c>
      <c r="E14" s="27">
        <f t="shared" si="0"/>
        <v>9</v>
      </c>
      <c r="H14" s="20">
        <v>12</v>
      </c>
      <c r="I14" t="str">
        <f t="shared" si="1"/>
        <v>Värmevärden AB</v>
      </c>
      <c r="J14" t="str">
        <f t="shared" si="2"/>
        <v>Avesta</v>
      </c>
      <c r="K14">
        <f>IF(ISERROR(VLOOKUP($J14,'Miljövärden urval för publ'!$B$2:$H$490,MATCH(K$3,'Miljövärden urval för publ'!$B$2:$H$2,0),FALSE)),"",VLOOKUP($J14,'Miljövärden urval för publ'!$B$2:$H$490,MATCH(K$3,'Miljövärden urval för publ'!$B$2:$H$2,0),FALSE))</f>
        <v>0.20275099999999999</v>
      </c>
      <c r="L14">
        <f>IF(ISERROR(VLOOKUP($J14,'Miljövärden urval för publ'!$B$2:$H$490,MATCH(L$3,'Miljövärden urval för publ'!$B$2:$H$2,0),FALSE)),"",VLOOKUP($J14,'Miljövärden urval för publ'!$B$2:$H$490,MATCH(L$3,'Miljövärden urval för publ'!$B$2:$H$2,0),FALSE))</f>
        <v>112.045</v>
      </c>
      <c r="M14">
        <f>IF(ISERROR(VLOOKUP($J14,'Miljövärden urval för publ'!$B$2:$H$490,MATCH(M$3,'Miljövärden urval för publ'!$B$2:$H$2,0),FALSE)),"",VLOOKUP($J14,'Miljövärden urval för publ'!$B$2:$H$490,MATCH(M$3,'Miljövärden urval för publ'!$B$2:$H$2,0),FALSE))</f>
        <v>6.0469900000000001</v>
      </c>
      <c r="N14">
        <f>IF(ISERROR(VLOOKUP($J14,'Miljövärden urval för publ'!$B$2:$H$490,MATCH(N$3,'Miljövärden urval för publ'!$B$2:$H$2,0),FALSE)),"",VLOOKUP($J14,'Miljövärden urval för publ'!$B$2:$H$490,MATCH(N$3,'Miljövärden urval för publ'!$B$2:$H$2,0),FALSE))</f>
        <v>5.1618299999999999E-2</v>
      </c>
    </row>
    <row r="15" spans="1:14" x14ac:dyDescent="0.25">
      <c r="A15" s="26" t="s">
        <v>526</v>
      </c>
      <c r="B15" s="26" t="s">
        <v>527</v>
      </c>
      <c r="C15" s="27"/>
      <c r="D15" s="27" t="str">
        <f>VLOOKUP(B15,'Miljövärden urval för publ'!$B$2:$S$480,MATCH("ska publiceras:",'Miljövärden urval för publ'!$B$2:$Q$2,0),FALSE)</f>
        <v>ja</v>
      </c>
      <c r="E15" s="27">
        <f t="shared" si="0"/>
        <v>10</v>
      </c>
      <c r="H15" s="20">
        <v>13</v>
      </c>
      <c r="I15" t="str">
        <f t="shared" si="1"/>
        <v>E.ON Värme Sverige AB</v>
      </c>
      <c r="J15" t="str">
        <f t="shared" si="2"/>
        <v>Bara</v>
      </c>
      <c r="K15">
        <f>IF(ISERROR(VLOOKUP($J15,'Miljövärden urval för publ'!$B$2:$H$490,MATCH(K$3,'Miljövärden urval för publ'!$B$2:$H$2,0),FALSE)),"",VLOOKUP($J15,'Miljövärden urval för publ'!$B$2:$H$490,MATCH(K$3,'Miljövärden urval för publ'!$B$2:$H$2,0),FALSE))</f>
        <v>0.35900799999999999</v>
      </c>
      <c r="L15">
        <f>IF(ISERROR(VLOOKUP($J15,'Miljövärden urval för publ'!$B$2:$H$490,MATCH(L$3,'Miljövärden urval för publ'!$B$2:$H$2,0),FALSE)),"",VLOOKUP($J15,'Miljövärden urval för publ'!$B$2:$H$490,MATCH(L$3,'Miljövärden urval för publ'!$B$2:$H$2,0),FALSE))</f>
        <v>50.861400000000003</v>
      </c>
      <c r="M15">
        <f>IF(ISERROR(VLOOKUP($J15,'Miljövärden urval för publ'!$B$2:$H$490,MATCH(M$3,'Miljövärden urval för publ'!$B$2:$H$2,0),FALSE)),"",VLOOKUP($J15,'Miljövärden urval för publ'!$B$2:$H$490,MATCH(M$3,'Miljövärden urval för publ'!$B$2:$H$2,0),FALSE))</f>
        <v>20.832000000000001</v>
      </c>
      <c r="N15">
        <f>IF(ISERROR(VLOOKUP($J15,'Miljövärden urval för publ'!$B$2:$H$490,MATCH(N$3,'Miljövärden urval för publ'!$B$2:$H$2,0),FALSE)),"",VLOOKUP($J15,'Miljövärden urval för publ'!$B$2:$H$490,MATCH(N$3,'Miljövärden urval för publ'!$B$2:$H$2,0),FALSE))</f>
        <v>0.15931400000000001</v>
      </c>
    </row>
    <row r="16" spans="1:14" x14ac:dyDescent="0.25">
      <c r="A16" s="26" t="s">
        <v>321</v>
      </c>
      <c r="B16" s="26" t="s">
        <v>322</v>
      </c>
      <c r="C16" s="27"/>
      <c r="D16" s="27" t="str">
        <f>VLOOKUP(B16,'Miljövärden urval för publ'!$B$2:$S$480,MATCH("ska publiceras:",'Miljövärden urval för publ'!$B$2:$Q$2,0),FALSE)</f>
        <v>ja</v>
      </c>
      <c r="E16" s="27">
        <f t="shared" si="0"/>
        <v>11</v>
      </c>
      <c r="H16" s="20">
        <v>14</v>
      </c>
      <c r="I16" t="str">
        <f t="shared" si="1"/>
        <v>Bengtsfors Energi</v>
      </c>
      <c r="J16" t="str">
        <f t="shared" si="2"/>
        <v>Bengtsfors</v>
      </c>
      <c r="K16">
        <f>IF(ISERROR(VLOOKUP($J16,'Miljövärden urval för publ'!$B$2:$H$490,MATCH(K$3,'Miljövärden urval för publ'!$B$2:$H$2,0),FALSE)),"",VLOOKUP($J16,'Miljövärden urval för publ'!$B$2:$H$490,MATCH(K$3,'Miljövärden urval för publ'!$B$2:$H$2,0),FALSE))</f>
        <v>0.182785</v>
      </c>
      <c r="L16">
        <f>IF(ISERROR(VLOOKUP($J16,'Miljövärden urval för publ'!$B$2:$H$490,MATCH(L$3,'Miljövärden urval för publ'!$B$2:$H$2,0),FALSE)),"",VLOOKUP($J16,'Miljövärden urval för publ'!$B$2:$H$490,MATCH(L$3,'Miljövärden urval för publ'!$B$2:$H$2,0),FALSE))</f>
        <v>17.1691</v>
      </c>
      <c r="M16">
        <f>IF(ISERROR(VLOOKUP($J16,'Miljövärden urval för publ'!$B$2:$H$490,MATCH(M$3,'Miljövärden urval för publ'!$B$2:$H$2,0),FALSE)),"",VLOOKUP($J16,'Miljövärden urval för publ'!$B$2:$H$490,MATCH(M$3,'Miljövärden urval för publ'!$B$2:$H$2,0),FALSE))</f>
        <v>16.113800000000001</v>
      </c>
      <c r="N16">
        <f>IF(ISERROR(VLOOKUP($J16,'Miljövärden urval för publ'!$B$2:$H$490,MATCH(N$3,'Miljövärden urval för publ'!$B$2:$H$2,0),FALSE)),"",VLOOKUP($J16,'Miljövärden urval för publ'!$B$2:$H$490,MATCH(N$3,'Miljövärden urval för publ'!$B$2:$H$2,0),FALSE))</f>
        <v>3.09917E-2</v>
      </c>
    </row>
    <row r="17" spans="1:14" x14ac:dyDescent="0.25">
      <c r="A17" s="26" t="s">
        <v>552</v>
      </c>
      <c r="B17" s="26" t="s">
        <v>553</v>
      </c>
      <c r="C17" s="27"/>
      <c r="D17" s="27" t="str">
        <f>VLOOKUP(B17,'Miljövärden urval för publ'!$B$2:$S$480,MATCH("ska publiceras:",'Miljövärden urval för publ'!$B$2:$Q$2,0),FALSE)</f>
        <v>ja</v>
      </c>
      <c r="E17" s="27">
        <f t="shared" si="0"/>
        <v>12</v>
      </c>
      <c r="H17" s="20">
        <v>15</v>
      </c>
      <c r="I17" t="str">
        <f t="shared" si="1"/>
        <v>Bionär Närvärme AB</v>
      </c>
      <c r="J17" t="str">
        <f t="shared" si="2"/>
        <v>Bergby</v>
      </c>
      <c r="K17">
        <f>IF(ISERROR(VLOOKUP($J17,'Miljövärden urval för publ'!$B$2:$H$490,MATCH(K$3,'Miljövärden urval för publ'!$B$2:$H$2,0),FALSE)),"",VLOOKUP($J17,'Miljövärden urval för publ'!$B$2:$H$490,MATCH(K$3,'Miljövärden urval för publ'!$B$2:$H$2,0),FALSE))</f>
        <v>0.15240600000000001</v>
      </c>
      <c r="L17">
        <f>IF(ISERROR(VLOOKUP($J17,'Miljövärden urval för publ'!$B$2:$H$490,MATCH(L$3,'Miljövärden urval för publ'!$B$2:$H$2,0),FALSE)),"",VLOOKUP($J17,'Miljövärden urval för publ'!$B$2:$H$490,MATCH(L$3,'Miljövärden urval för publ'!$B$2:$H$2,0),FALSE))</f>
        <v>12.5037</v>
      </c>
      <c r="M17">
        <f>IF(ISERROR(VLOOKUP($J17,'Miljövärden urval för publ'!$B$2:$H$490,MATCH(M$3,'Miljövärden urval för publ'!$B$2:$H$2,0),FALSE)),"",VLOOKUP($J17,'Miljövärden urval för publ'!$B$2:$H$490,MATCH(M$3,'Miljövärden urval för publ'!$B$2:$H$2,0),FALSE))</f>
        <v>15.618399999999999</v>
      </c>
      <c r="N17">
        <f>IF(ISERROR(VLOOKUP($J17,'Miljövärden urval för publ'!$B$2:$H$490,MATCH(N$3,'Miljövärden urval för publ'!$B$2:$H$2,0),FALSE)),"",VLOOKUP($J17,'Miljövärden urval för publ'!$B$2:$H$490,MATCH(N$3,'Miljövärden urval för publ'!$B$2:$H$2,0),FALSE))</f>
        <v>1.7627799999999999E-2</v>
      </c>
    </row>
    <row r="18" spans="1:14" x14ac:dyDescent="0.25">
      <c r="A18" s="26" t="s">
        <v>101</v>
      </c>
      <c r="B18" s="26" t="s">
        <v>102</v>
      </c>
      <c r="C18" s="27"/>
      <c r="D18" s="27" t="str">
        <f>VLOOKUP(B18,'Miljövärden urval för publ'!$B$2:$S$480,MATCH("ska publiceras:",'Miljövärden urval för publ'!$B$2:$Q$2,0),FALSE)</f>
        <v>ja</v>
      </c>
      <c r="E18" s="27">
        <f t="shared" si="0"/>
        <v>13</v>
      </c>
      <c r="H18" s="20">
        <v>16</v>
      </c>
      <c r="I18" t="str">
        <f t="shared" si="1"/>
        <v>Umeå Energi AB</v>
      </c>
      <c r="J18" t="str">
        <f t="shared" si="2"/>
        <v>Bjurholm</v>
      </c>
      <c r="K18">
        <f>IF(ISERROR(VLOOKUP($J18,'Miljövärden urval för publ'!$B$2:$H$490,MATCH(K$3,'Miljövärden urval för publ'!$B$2:$H$2,0),FALSE)),"",VLOOKUP($J18,'Miljövärden urval för publ'!$B$2:$H$490,MATCH(K$3,'Miljövärden urval för publ'!$B$2:$H$2,0),FALSE))</f>
        <v>0.29998000000000002</v>
      </c>
      <c r="L18">
        <f>IF(ISERROR(VLOOKUP($J18,'Miljövärden urval för publ'!$B$2:$H$490,MATCH(L$3,'Miljövärden urval för publ'!$B$2:$H$2,0),FALSE)),"",VLOOKUP($J18,'Miljövärden urval för publ'!$B$2:$H$490,MATCH(L$3,'Miljövärden urval för publ'!$B$2:$H$2,0),FALSE))</f>
        <v>37.243699999999997</v>
      </c>
      <c r="M18">
        <f>IF(ISERROR(VLOOKUP($J18,'Miljövärden urval för publ'!$B$2:$H$490,MATCH(M$3,'Miljövärden urval för publ'!$B$2:$H$2,0),FALSE)),"",VLOOKUP($J18,'Miljövärden urval för publ'!$B$2:$H$490,MATCH(M$3,'Miljövärden urval för publ'!$B$2:$H$2,0),FALSE))</f>
        <v>17.314900000000002</v>
      </c>
      <c r="N18">
        <f>IF(ISERROR(VLOOKUP($J18,'Miljövärden urval för publ'!$B$2:$H$490,MATCH(N$3,'Miljövärden urval för publ'!$B$2:$H$2,0),FALSE)),"",VLOOKUP($J18,'Miljövärden urval för publ'!$B$2:$H$490,MATCH(N$3,'Miljövärden urval för publ'!$B$2:$H$2,0),FALSE))</f>
        <v>8.8095999999999994E-2</v>
      </c>
    </row>
    <row r="19" spans="1:14" x14ac:dyDescent="0.25">
      <c r="A19" s="26" t="s">
        <v>52</v>
      </c>
      <c r="B19" s="26" t="s">
        <v>53</v>
      </c>
      <c r="C19" s="27"/>
      <c r="D19" s="27" t="str">
        <f>VLOOKUP(B19,'Miljövärden urval för publ'!$B$2:$S$480,MATCH("ska publiceras:",'Miljövärden urval för publ'!$B$2:$Q$2,0),FALSE)</f>
        <v>ja</v>
      </c>
      <c r="E19" s="27">
        <f t="shared" si="0"/>
        <v>14</v>
      </c>
      <c r="H19" s="20">
        <v>17</v>
      </c>
      <c r="I19" t="str">
        <f t="shared" si="1"/>
        <v>Falu Energi &amp; Vatten AB</v>
      </c>
      <c r="J19" t="str">
        <f t="shared" si="2"/>
        <v>Bjursås</v>
      </c>
      <c r="K19">
        <f>IF(ISERROR(VLOOKUP($J19,'Miljövärden urval för publ'!$B$2:$H$490,MATCH(K$3,'Miljövärden urval för publ'!$B$2:$H$2,0),FALSE)),"",VLOOKUP($J19,'Miljövärden urval för publ'!$B$2:$H$490,MATCH(K$3,'Miljövärden urval för publ'!$B$2:$H$2,0),FALSE))</f>
        <v>0.153612</v>
      </c>
      <c r="L19">
        <f>IF(ISERROR(VLOOKUP($J19,'Miljövärden urval för publ'!$B$2:$H$490,MATCH(L$3,'Miljövärden urval för publ'!$B$2:$H$2,0),FALSE)),"",VLOOKUP($J19,'Miljövärden urval för publ'!$B$2:$H$490,MATCH(L$3,'Miljövärden urval för publ'!$B$2:$H$2,0),FALSE))</f>
        <v>13.2254</v>
      </c>
      <c r="M19">
        <f>IF(ISERROR(VLOOKUP($J19,'Miljövärden urval för publ'!$B$2:$H$490,MATCH(M$3,'Miljövärden urval för publ'!$B$2:$H$2,0),FALSE)),"",VLOOKUP($J19,'Miljövärden urval för publ'!$B$2:$H$490,MATCH(M$3,'Miljövärden urval för publ'!$B$2:$H$2,0),FALSE))</f>
        <v>15.492599999999999</v>
      </c>
      <c r="N19">
        <f>IF(ISERROR(VLOOKUP($J19,'Miljövärden urval för publ'!$B$2:$H$490,MATCH(N$3,'Miljövärden urval för publ'!$B$2:$H$2,0),FALSE)),"",VLOOKUP($J19,'Miljövärden urval för publ'!$B$2:$H$490,MATCH(N$3,'Miljövärden urval för publ'!$B$2:$H$2,0),FALSE))</f>
        <v>2.0220599999999998E-2</v>
      </c>
    </row>
    <row r="20" spans="1:14" x14ac:dyDescent="0.25">
      <c r="A20" s="26" t="s">
        <v>54</v>
      </c>
      <c r="B20" s="26" t="s">
        <v>55</v>
      </c>
      <c r="C20" s="27"/>
      <c r="D20" s="27" t="str">
        <f>VLOOKUP(B20,'Miljövärden urval för publ'!$B$2:$S$480,MATCH("ska publiceras:",'Miljövärden urval för publ'!$B$2:$Q$2,0),FALSE)</f>
        <v>ja</v>
      </c>
      <c r="E20" s="27">
        <f t="shared" si="0"/>
        <v>15</v>
      </c>
      <c r="H20" s="20">
        <v>18</v>
      </c>
      <c r="I20" t="str">
        <f t="shared" si="1"/>
        <v>Lantmännen Agrovärme AB</v>
      </c>
      <c r="J20" t="str">
        <f t="shared" si="2"/>
        <v>Bjärnum</v>
      </c>
      <c r="K20">
        <f>IF(ISERROR(VLOOKUP($J20,'Miljövärden urval för publ'!$B$2:$H$490,MATCH(K$3,'Miljövärden urval för publ'!$B$2:$H$2,0),FALSE)),"",VLOOKUP($J20,'Miljövärden urval för publ'!$B$2:$H$490,MATCH(K$3,'Miljövärden urval för publ'!$B$2:$H$2,0),FALSE))</f>
        <v>0.33212799999999998</v>
      </c>
      <c r="L20">
        <f>IF(ISERROR(VLOOKUP($J20,'Miljövärden urval för publ'!$B$2:$H$490,MATCH(L$3,'Miljövärden urval för publ'!$B$2:$H$2,0),FALSE)),"",VLOOKUP($J20,'Miljövärden urval för publ'!$B$2:$H$490,MATCH(L$3,'Miljövärden urval för publ'!$B$2:$H$2,0),FALSE))</f>
        <v>50.178800000000003</v>
      </c>
      <c r="M20">
        <f>IF(ISERROR(VLOOKUP($J20,'Miljövärden urval för publ'!$B$2:$H$490,MATCH(M$3,'Miljövärden urval för publ'!$B$2:$H$2,0),FALSE)),"",VLOOKUP($J20,'Miljövärden urval för publ'!$B$2:$H$490,MATCH(M$3,'Miljövärden urval för publ'!$B$2:$H$2,0),FALSE))</f>
        <v>18.9114</v>
      </c>
      <c r="N20">
        <f>IF(ISERROR(VLOOKUP($J20,'Miljövärden urval för publ'!$B$2:$H$490,MATCH(N$3,'Miljövärden urval för publ'!$B$2:$H$2,0),FALSE)),"",VLOOKUP($J20,'Miljövärden urval för publ'!$B$2:$H$490,MATCH(N$3,'Miljövärden urval för publ'!$B$2:$H$2,0),FALSE))</f>
        <v>0.102492</v>
      </c>
    </row>
    <row r="21" spans="1:14" x14ac:dyDescent="0.25">
      <c r="A21" s="26" t="s">
        <v>172</v>
      </c>
      <c r="B21" s="26" t="s">
        <v>173</v>
      </c>
      <c r="C21" s="27"/>
      <c r="D21" s="27" t="str">
        <f>VLOOKUP(B21,'Miljövärden urval för publ'!$B$2:$S$480,MATCH("ska publiceras:",'Miljövärden urval för publ'!$B$2:$Q$2,0),FALSE)</f>
        <v>nej</v>
      </c>
      <c r="E21" s="27">
        <f t="shared" si="0"/>
        <v>15</v>
      </c>
      <c r="H21" s="20">
        <v>19</v>
      </c>
      <c r="I21" t="str">
        <f t="shared" si="1"/>
        <v>Övik Energi AB</v>
      </c>
      <c r="J21" t="str">
        <f t="shared" si="2"/>
        <v>Bjästa</v>
      </c>
      <c r="K21">
        <f>IF(ISERROR(VLOOKUP($J21,'Miljövärden urval för publ'!$B$2:$H$490,MATCH(K$3,'Miljövärden urval för publ'!$B$2:$H$2,0),FALSE)),"",VLOOKUP($J21,'Miljövärden urval för publ'!$B$2:$H$490,MATCH(K$3,'Miljövärden urval för publ'!$B$2:$H$2,0),FALSE))</f>
        <v>0.19289500000000001</v>
      </c>
      <c r="L21">
        <f>IF(ISERROR(VLOOKUP($J21,'Miljövärden urval för publ'!$B$2:$H$490,MATCH(L$3,'Miljövärden urval för publ'!$B$2:$H$2,0),FALSE)),"",VLOOKUP($J21,'Miljövärden urval för publ'!$B$2:$H$490,MATCH(L$3,'Miljövärden urval för publ'!$B$2:$H$2,0),FALSE))</f>
        <v>11.8467</v>
      </c>
      <c r="M21">
        <f>IF(ISERROR(VLOOKUP($J21,'Miljövärden urval för publ'!$B$2:$H$490,MATCH(M$3,'Miljövärden urval för publ'!$B$2:$H$2,0),FALSE)),"",VLOOKUP($J21,'Miljövärden urval för publ'!$B$2:$H$490,MATCH(M$3,'Miljövärden urval för publ'!$B$2:$H$2,0),FALSE))</f>
        <v>8.6407600000000002</v>
      </c>
      <c r="N21">
        <f>IF(ISERROR(VLOOKUP($J21,'Miljövärden urval för publ'!$B$2:$H$490,MATCH(N$3,'Miljövärden urval för publ'!$B$2:$H$2,0),FALSE)),"",VLOOKUP($J21,'Miljövärden urval för publ'!$B$2:$H$490,MATCH(N$3,'Miljövärden urval för publ'!$B$2:$H$2,0),FALSE))</f>
        <v>1.13156E-3</v>
      </c>
    </row>
    <row r="22" spans="1:14" x14ac:dyDescent="0.25">
      <c r="A22" s="26" t="s">
        <v>510</v>
      </c>
      <c r="B22" s="26" t="s">
        <v>511</v>
      </c>
      <c r="C22" s="27"/>
      <c r="D22" s="27" t="str">
        <f>VLOOKUP(B22,'Miljövärden urval för publ'!$B$2:$S$480,MATCH("ska publiceras:",'Miljövärden urval för publ'!$B$2:$Q$2,0),FALSE)</f>
        <v>ja</v>
      </c>
      <c r="E22" s="27">
        <f t="shared" si="0"/>
        <v>16</v>
      </c>
      <c r="H22" s="20">
        <v>20</v>
      </c>
      <c r="I22" t="str">
        <f t="shared" si="1"/>
        <v>Nässjö Affärsverk AB</v>
      </c>
      <c r="J22" t="str">
        <f t="shared" si="2"/>
        <v>Bodafors</v>
      </c>
      <c r="K22">
        <f>IF(ISERROR(VLOOKUP($J22,'Miljövärden urval för publ'!$B$2:$H$490,MATCH(K$3,'Miljövärden urval för publ'!$B$2:$H$2,0),FALSE)),"",VLOOKUP($J22,'Miljövärden urval för publ'!$B$2:$H$490,MATCH(K$3,'Miljövärden urval för publ'!$B$2:$H$2,0),FALSE))</f>
        <v>0.171455</v>
      </c>
      <c r="L22">
        <f>IF(ISERROR(VLOOKUP($J22,'Miljövärden urval för publ'!$B$2:$H$490,MATCH(L$3,'Miljövärden urval för publ'!$B$2:$H$2,0),FALSE)),"",VLOOKUP($J22,'Miljövärden urval för publ'!$B$2:$H$490,MATCH(L$3,'Miljövärden urval för publ'!$B$2:$H$2,0),FALSE))</f>
        <v>29.1693</v>
      </c>
      <c r="M22">
        <f>IF(ISERROR(VLOOKUP($J22,'Miljövärden urval för publ'!$B$2:$H$490,MATCH(M$3,'Miljövärden urval för publ'!$B$2:$H$2,0),FALSE)),"",VLOOKUP($J22,'Miljövärden urval för publ'!$B$2:$H$490,MATCH(M$3,'Miljövärden urval för publ'!$B$2:$H$2,0),FALSE))</f>
        <v>9.6574500000000008</v>
      </c>
      <c r="N22">
        <f>IF(ISERROR(VLOOKUP($J22,'Miljövärden urval för publ'!$B$2:$H$490,MATCH(N$3,'Miljövärden urval för publ'!$B$2:$H$2,0),FALSE)),"",VLOOKUP($J22,'Miljövärden urval för publ'!$B$2:$H$490,MATCH(N$3,'Miljövärden urval för publ'!$B$2:$H$2,0),FALSE))</f>
        <v>5.3910399999999997E-2</v>
      </c>
    </row>
    <row r="23" spans="1:14" x14ac:dyDescent="0.25">
      <c r="A23" s="26" t="s">
        <v>149</v>
      </c>
      <c r="B23" s="26" t="s">
        <v>150</v>
      </c>
      <c r="C23" s="27"/>
      <c r="D23" s="27" t="str">
        <f>VLOOKUP(B23,'Miljövärden urval för publ'!$B$2:$S$480,MATCH("ska publiceras:",'Miljövärden urval för publ'!$B$2:$Q$2,0),FALSE)</f>
        <v>ja</v>
      </c>
      <c r="E23" s="27">
        <f t="shared" si="0"/>
        <v>17</v>
      </c>
      <c r="H23" s="20">
        <v>21</v>
      </c>
      <c r="I23" t="str">
        <f t="shared" si="1"/>
        <v>Skellefteå Kraft AB</v>
      </c>
      <c r="J23" t="str">
        <f t="shared" si="2"/>
        <v>Boliden</v>
      </c>
      <c r="K23">
        <f>IF(ISERROR(VLOOKUP($J23,'Miljövärden urval för publ'!$B$2:$H$490,MATCH(K$3,'Miljövärden urval för publ'!$B$2:$H$2,0),FALSE)),"",VLOOKUP($J23,'Miljövärden urval för publ'!$B$2:$H$490,MATCH(K$3,'Miljövärden urval för publ'!$B$2:$H$2,0),FALSE))</f>
        <v>0.161137</v>
      </c>
      <c r="L23">
        <f>IF(ISERROR(VLOOKUP($J23,'Miljövärden urval för publ'!$B$2:$H$490,MATCH(L$3,'Miljövärden urval för publ'!$B$2:$H$2,0),FALSE)),"",VLOOKUP($J23,'Miljövärden urval för publ'!$B$2:$H$490,MATCH(L$3,'Miljövärden urval för publ'!$B$2:$H$2,0),FALSE))</f>
        <v>8.3299000000000003</v>
      </c>
      <c r="M23">
        <f>IF(ISERROR(VLOOKUP($J23,'Miljövärden urval för publ'!$B$2:$H$490,MATCH(M$3,'Miljövärden urval för publ'!$B$2:$H$2,0),FALSE)),"",VLOOKUP($J23,'Miljövärden urval för publ'!$B$2:$H$490,MATCH(M$3,'Miljövärden urval för publ'!$B$2:$H$2,0),FALSE))</f>
        <v>16.375499999999999</v>
      </c>
      <c r="N23">
        <f>IF(ISERROR(VLOOKUP($J23,'Miljövärden urval för publ'!$B$2:$H$490,MATCH(N$3,'Miljövärden urval för publ'!$B$2:$H$2,0),FALSE)),"",VLOOKUP($J23,'Miljövärden urval för publ'!$B$2:$H$490,MATCH(N$3,'Miljövärden urval för publ'!$B$2:$H$2,0),FALSE))</f>
        <v>3.0497100000000002E-3</v>
      </c>
    </row>
    <row r="24" spans="1:14" x14ac:dyDescent="0.25">
      <c r="A24" s="26" t="s">
        <v>277</v>
      </c>
      <c r="B24" s="26" t="s">
        <v>278</v>
      </c>
      <c r="C24" s="27"/>
      <c r="D24" s="27" t="str">
        <f>VLOOKUP(B24,'Miljövärden urval för publ'!$B$2:$S$480,MATCH("ska publiceras:",'Miljövärden urval för publ'!$B$2:$Q$2,0),FALSE)</f>
        <v>ja</v>
      </c>
      <c r="E24" s="27">
        <f t="shared" si="0"/>
        <v>18</v>
      </c>
      <c r="H24" s="20">
        <v>22</v>
      </c>
      <c r="I24" t="str">
        <f t="shared" si="1"/>
        <v>Bollnäs Energi AB</v>
      </c>
      <c r="J24" t="str">
        <f t="shared" si="2"/>
        <v>Bollnäs</v>
      </c>
      <c r="K24">
        <f>IF(ISERROR(VLOOKUP($J24,'Miljövärden urval för publ'!$B$2:$H$490,MATCH(K$3,'Miljövärden urval för publ'!$B$2:$H$2,0),FALSE)),"",VLOOKUP($J24,'Miljövärden urval för publ'!$B$2:$H$490,MATCH(K$3,'Miljövärden urval för publ'!$B$2:$H$2,0),FALSE))</f>
        <v>0.18029899999999999</v>
      </c>
      <c r="L24">
        <f>IF(ISERROR(VLOOKUP($J24,'Miljövärden urval för publ'!$B$2:$H$490,MATCH(L$3,'Miljövärden urval för publ'!$B$2:$H$2,0),FALSE)),"",VLOOKUP($J24,'Miljövärden urval för publ'!$B$2:$H$490,MATCH(L$3,'Miljövärden urval för publ'!$B$2:$H$2,0),FALSE))</f>
        <v>90.886799999999994</v>
      </c>
      <c r="M24">
        <f>IF(ISERROR(VLOOKUP($J24,'Miljövärden urval för publ'!$B$2:$H$490,MATCH(M$3,'Miljövärden urval för publ'!$B$2:$H$2,0),FALSE)),"",VLOOKUP($J24,'Miljövärden urval för publ'!$B$2:$H$490,MATCH(M$3,'Miljövärden urval för publ'!$B$2:$H$2,0),FALSE))</f>
        <v>3.9980799999999999</v>
      </c>
      <c r="N24">
        <f>IF(ISERROR(VLOOKUP($J24,'Miljövärden urval för publ'!$B$2:$H$490,MATCH(N$3,'Miljövärden urval för publ'!$B$2:$H$2,0),FALSE)),"",VLOOKUP($J24,'Miljövärden urval för publ'!$B$2:$H$490,MATCH(N$3,'Miljövärden urval för publ'!$B$2:$H$2,0),FALSE))</f>
        <v>3.1425399999999999E-2</v>
      </c>
    </row>
    <row r="25" spans="1:14" x14ac:dyDescent="0.25">
      <c r="A25" s="26" t="s">
        <v>608</v>
      </c>
      <c r="B25" s="26" t="s">
        <v>609</v>
      </c>
      <c r="C25" s="27"/>
      <c r="D25" s="27" t="str">
        <f>VLOOKUP(B25,'Miljövärden urval för publ'!$B$2:$S$480,MATCH("ska publiceras:",'Miljövärden urval för publ'!$B$2:$Q$2,0),FALSE)</f>
        <v>ja</v>
      </c>
      <c r="E25" s="27">
        <f t="shared" si="0"/>
        <v>19</v>
      </c>
      <c r="H25" s="20">
        <v>23</v>
      </c>
      <c r="I25" t="str">
        <f t="shared" si="1"/>
        <v>Adven Värme AB.</v>
      </c>
      <c r="J25" t="str">
        <f t="shared" si="2"/>
        <v>Bollstabruk</v>
      </c>
      <c r="K25">
        <f>IF(ISERROR(VLOOKUP($J25,'Miljövärden urval för publ'!$B$2:$H$490,MATCH(K$3,'Miljövärden urval för publ'!$B$2:$H$2,0),FALSE)),"",VLOOKUP($J25,'Miljövärden urval för publ'!$B$2:$H$490,MATCH(K$3,'Miljövärden urval för publ'!$B$2:$H$2,0),FALSE))</f>
        <v>0.115134</v>
      </c>
      <c r="L25">
        <f>IF(ISERROR(VLOOKUP($J25,'Miljövärden urval för publ'!$B$2:$H$490,MATCH(L$3,'Miljövärden urval för publ'!$B$2:$H$2,0),FALSE)),"",VLOOKUP($J25,'Miljövärden urval för publ'!$B$2:$H$490,MATCH(L$3,'Miljövärden urval för publ'!$B$2:$H$2,0),FALSE))</f>
        <v>23.396000000000001</v>
      </c>
      <c r="M25">
        <f>IF(ISERROR(VLOOKUP($J25,'Miljövärden urval för publ'!$B$2:$H$490,MATCH(M$3,'Miljövärden urval för publ'!$B$2:$H$2,0),FALSE)),"",VLOOKUP($J25,'Miljövärden urval för publ'!$B$2:$H$490,MATCH(M$3,'Miljövärden urval för publ'!$B$2:$H$2,0),FALSE))</f>
        <v>10.087999999999999</v>
      </c>
      <c r="N25">
        <f>IF(ISERROR(VLOOKUP($J25,'Miljövärden urval för publ'!$B$2:$H$490,MATCH(N$3,'Miljövärden urval för publ'!$B$2:$H$2,0),FALSE)),"",VLOOKUP($J25,'Miljövärden urval för publ'!$B$2:$H$490,MATCH(N$3,'Miljövärden urval för publ'!$B$2:$H$2,0),FALSE))</f>
        <v>8.4688799999999998E-3</v>
      </c>
    </row>
    <row r="26" spans="1:14" x14ac:dyDescent="0.25">
      <c r="A26" s="26" t="s">
        <v>172</v>
      </c>
      <c r="B26" s="26" t="s">
        <v>174</v>
      </c>
      <c r="C26" s="27"/>
      <c r="D26" s="27" t="str">
        <f>VLOOKUP(B26,'Miljövärden urval för publ'!$B$2:$S$480,MATCH("ska publiceras:",'Miljövärden urval för publ'!$B$2:$Q$2,0),FALSE)</f>
        <v>nej</v>
      </c>
      <c r="E26" s="27">
        <f t="shared" si="0"/>
        <v>19</v>
      </c>
      <c r="H26" s="20">
        <v>24</v>
      </c>
      <c r="I26" t="str">
        <f t="shared" si="1"/>
        <v>Tekniska Verken i Linköping AB</v>
      </c>
      <c r="J26" t="str">
        <f t="shared" si="2"/>
        <v>Borensberg</v>
      </c>
      <c r="K26">
        <f>IF(ISERROR(VLOOKUP($J26,'Miljövärden urval för publ'!$B$2:$H$490,MATCH(K$3,'Miljövärden urval för publ'!$B$2:$H$2,0),FALSE)),"",VLOOKUP($J26,'Miljövärden urval för publ'!$B$2:$H$490,MATCH(K$3,'Miljövärden urval för publ'!$B$2:$H$2,0),FALSE))</f>
        <v>0.120976</v>
      </c>
      <c r="L26">
        <f>IF(ISERROR(VLOOKUP($J26,'Miljövärden urval för publ'!$B$2:$H$490,MATCH(L$3,'Miljövärden urval för publ'!$B$2:$H$2,0),FALSE)),"",VLOOKUP($J26,'Miljövärden urval för publ'!$B$2:$H$490,MATCH(L$3,'Miljövärden urval för publ'!$B$2:$H$2,0),FALSE))</f>
        <v>24.195599999999999</v>
      </c>
      <c r="M26">
        <f>IF(ISERROR(VLOOKUP($J26,'Miljövärden urval för publ'!$B$2:$H$490,MATCH(M$3,'Miljövärden urval för publ'!$B$2:$H$2,0),FALSE)),"",VLOOKUP($J26,'Miljövärden urval för publ'!$B$2:$H$490,MATCH(M$3,'Miljövärden urval för publ'!$B$2:$H$2,0),FALSE))</f>
        <v>10.5549</v>
      </c>
      <c r="N26">
        <f>IF(ISERROR(VLOOKUP($J26,'Miljövärden urval för publ'!$B$2:$H$490,MATCH(N$3,'Miljövärden urval för publ'!$B$2:$H$2,0),FALSE)),"",VLOOKUP($J26,'Miljövärden urval för publ'!$B$2:$H$490,MATCH(N$3,'Miljövärden urval för publ'!$B$2:$H$2,0),FALSE))</f>
        <v>7.7707599999999998E-3</v>
      </c>
    </row>
    <row r="27" spans="1:14" x14ac:dyDescent="0.25">
      <c r="A27" s="26" t="s">
        <v>359</v>
      </c>
      <c r="B27" s="26" t="s">
        <v>361</v>
      </c>
      <c r="C27" s="27"/>
      <c r="D27" s="27" t="str">
        <f>VLOOKUP(B27,'Miljövärden urval för publ'!$B$2:$S$480,MATCH("ska publiceras:",'Miljövärden urval för publ'!$B$2:$Q$2,0),FALSE)</f>
        <v>ja</v>
      </c>
      <c r="E27" s="27">
        <f t="shared" si="0"/>
        <v>20</v>
      </c>
      <c r="H27" s="20">
        <v>25</v>
      </c>
      <c r="I27" t="str">
        <f t="shared" si="1"/>
        <v>Borgholm Energi AB</v>
      </c>
      <c r="J27" t="str">
        <f t="shared" si="2"/>
        <v>Borgholm</v>
      </c>
      <c r="K27">
        <f>IF(ISERROR(VLOOKUP($J27,'Miljövärden urval för publ'!$B$2:$H$490,MATCH(K$3,'Miljövärden urval för publ'!$B$2:$H$2,0),FALSE)),"",VLOOKUP($J27,'Miljövärden urval för publ'!$B$2:$H$490,MATCH(K$3,'Miljövärden urval för publ'!$B$2:$H$2,0),FALSE))</f>
        <v>0.11079700000000001</v>
      </c>
      <c r="L27">
        <f>IF(ISERROR(VLOOKUP($J27,'Miljövärden urval för publ'!$B$2:$H$490,MATCH(L$3,'Miljövärden urval för publ'!$B$2:$H$2,0),FALSE)),"",VLOOKUP($J27,'Miljövärden urval för publ'!$B$2:$H$490,MATCH(L$3,'Miljövärden urval för publ'!$B$2:$H$2,0),FALSE))</f>
        <v>21.844200000000001</v>
      </c>
      <c r="M27">
        <f>IF(ISERROR(VLOOKUP($J27,'Miljövärden urval för publ'!$B$2:$H$490,MATCH(M$3,'Miljövärden urval för publ'!$B$2:$H$2,0),FALSE)),"",VLOOKUP($J27,'Miljövärden urval för publ'!$B$2:$H$490,MATCH(M$3,'Miljövärden urval för publ'!$B$2:$H$2,0),FALSE))</f>
        <v>8.1152099999999994</v>
      </c>
      <c r="N27">
        <f>IF(ISERROR(VLOOKUP($J27,'Miljövärden urval för publ'!$B$2:$H$490,MATCH(N$3,'Miljövärden urval för publ'!$B$2:$H$2,0),FALSE)),"",VLOOKUP($J27,'Miljövärden urval för publ'!$B$2:$H$490,MATCH(N$3,'Miljövärden urval för publ'!$B$2:$H$2,0),FALSE))</f>
        <v>1.23126E-2</v>
      </c>
    </row>
    <row r="28" spans="1:14" x14ac:dyDescent="0.25">
      <c r="A28" s="26" t="s">
        <v>407</v>
      </c>
      <c r="B28" s="26" t="s">
        <v>408</v>
      </c>
      <c r="C28" s="27"/>
      <c r="D28" s="27" t="str">
        <f>VLOOKUP(B28,'Miljövärden urval för publ'!$B$2:$S$480,MATCH("ska publiceras:",'Miljövärden urval för publ'!$B$2:$Q$2,0),FALSE)</f>
        <v>ja</v>
      </c>
      <c r="E28" s="27">
        <f t="shared" si="0"/>
        <v>21</v>
      </c>
      <c r="H28" s="20">
        <v>26</v>
      </c>
      <c r="I28" t="str">
        <f t="shared" si="1"/>
        <v>Borlänge Energi AB</v>
      </c>
      <c r="J28" t="str">
        <f t="shared" si="2"/>
        <v>Borlänge</v>
      </c>
      <c r="K28">
        <f>IF(ISERROR(VLOOKUP($J28,'Miljövärden urval för publ'!$B$2:$H$490,MATCH(K$3,'Miljövärden urval för publ'!$B$2:$H$2,0),FALSE)),"",VLOOKUP($J28,'Miljövärden urval för publ'!$B$2:$H$490,MATCH(K$3,'Miljövärden urval för publ'!$B$2:$H$2,0),FALSE))</f>
        <v>6.0859099999999999E-2</v>
      </c>
      <c r="L28">
        <f>IF(ISERROR(VLOOKUP($J28,'Miljövärden urval för publ'!$B$2:$H$490,MATCH(L$3,'Miljövärden urval för publ'!$B$2:$H$2,0),FALSE)),"",VLOOKUP($J28,'Miljövärden urval för publ'!$B$2:$H$490,MATCH(L$3,'Miljövärden urval för publ'!$B$2:$H$2,0),FALSE))</f>
        <v>53.832299999999996</v>
      </c>
      <c r="M28">
        <f>IF(ISERROR(VLOOKUP($J28,'Miljövärden urval för publ'!$B$2:$H$490,MATCH(M$3,'Miljövärden urval för publ'!$B$2:$H$2,0),FALSE)),"",VLOOKUP($J28,'Miljövärden urval för publ'!$B$2:$H$490,MATCH(M$3,'Miljövärden urval för publ'!$B$2:$H$2,0),FALSE))</f>
        <v>3.8834599999999999</v>
      </c>
      <c r="N28">
        <f>IF(ISERROR(VLOOKUP($J28,'Miljövärden urval för publ'!$B$2:$H$490,MATCH(N$3,'Miljövärden urval för publ'!$B$2:$H$2,0),FALSE)),"",VLOOKUP($J28,'Miljövärden urval för publ'!$B$2:$H$490,MATCH(N$3,'Miljövärden urval för publ'!$B$2:$H$2,0),FALSE))</f>
        <v>1.4408400000000001E-3</v>
      </c>
    </row>
    <row r="29" spans="1:14" x14ac:dyDescent="0.25">
      <c r="A29" s="26" t="s">
        <v>67</v>
      </c>
      <c r="B29" s="26" t="s">
        <v>69</v>
      </c>
      <c r="C29" s="27"/>
      <c r="D29" s="27" t="str">
        <f>VLOOKUP(B29,'Miljövärden urval för publ'!$B$2:$S$480,MATCH("ska publiceras:",'Miljövärden urval för publ'!$B$2:$Q$2,0),FALSE)</f>
        <v>ja</v>
      </c>
      <c r="E29" s="27">
        <f t="shared" si="0"/>
        <v>22</v>
      </c>
      <c r="H29" s="20">
        <v>27</v>
      </c>
      <c r="I29" t="str">
        <f t="shared" si="1"/>
        <v>Borås Energi och Miljö AB</v>
      </c>
      <c r="J29" t="str">
        <f t="shared" si="2"/>
        <v>Borås</v>
      </c>
      <c r="K29">
        <f>IF(ISERROR(VLOOKUP($J29,'Miljövärden urval för publ'!$B$2:$H$490,MATCH(K$3,'Miljövärden urval för publ'!$B$2:$H$2,0),FALSE)),"",VLOOKUP($J29,'Miljövärden urval för publ'!$B$2:$H$490,MATCH(K$3,'Miljövärden urval för publ'!$B$2:$H$2,0),FALSE))</f>
        <v>0.121201</v>
      </c>
      <c r="L29">
        <f>IF(ISERROR(VLOOKUP($J29,'Miljövärden urval för publ'!$B$2:$H$490,MATCH(L$3,'Miljövärden urval för publ'!$B$2:$H$2,0),FALSE)),"",VLOOKUP($J29,'Miljövärden urval för publ'!$B$2:$H$490,MATCH(L$3,'Miljövärden urval för publ'!$B$2:$H$2,0),FALSE))</f>
        <v>44.461599999999997</v>
      </c>
      <c r="M29">
        <f>IF(ISERROR(VLOOKUP($J29,'Miljövärden urval för publ'!$B$2:$H$490,MATCH(M$3,'Miljövärden urval för publ'!$B$2:$H$2,0),FALSE)),"",VLOOKUP($J29,'Miljövärden urval för publ'!$B$2:$H$490,MATCH(M$3,'Miljövärden urval för publ'!$B$2:$H$2,0),FALSE))</f>
        <v>5.6361800000000004</v>
      </c>
      <c r="N29">
        <f>IF(ISERROR(VLOOKUP($J29,'Miljövärden urval för publ'!$B$2:$H$490,MATCH(N$3,'Miljövärden urval för publ'!$B$2:$H$2,0),FALSE)),"",VLOOKUP($J29,'Miljövärden urval för publ'!$B$2:$H$490,MATCH(N$3,'Miljövärden urval för publ'!$B$2:$H$2,0),FALSE))</f>
        <v>1.55628E-2</v>
      </c>
    </row>
    <row r="30" spans="1:14" x14ac:dyDescent="0.25">
      <c r="A30" s="26" t="s">
        <v>22</v>
      </c>
      <c r="B30" s="26" t="s">
        <v>23</v>
      </c>
      <c r="C30" s="27"/>
      <c r="D30" s="27" t="str">
        <f>VLOOKUP(B30,'Miljövärden urval för publ'!$B$2:$S$480,MATCH("ska publiceras:",'Miljövärden urval för publ'!$B$2:$Q$2,0),FALSE)</f>
        <v>ja</v>
      </c>
      <c r="E30" s="27">
        <f t="shared" si="0"/>
        <v>23</v>
      </c>
      <c r="H30" s="20">
        <v>28</v>
      </c>
      <c r="I30" t="str">
        <f t="shared" si="1"/>
        <v>E.ON Värme Sverige AB</v>
      </c>
      <c r="J30" t="str">
        <f t="shared" si="2"/>
        <v>Boxholm</v>
      </c>
      <c r="K30">
        <f>IF(ISERROR(VLOOKUP($J30,'Miljövärden urval för publ'!$B$2:$H$490,MATCH(K$3,'Miljövärden urval för publ'!$B$2:$H$2,0),FALSE)),"",VLOOKUP($J30,'Miljövärden urval för publ'!$B$2:$H$490,MATCH(K$3,'Miljövärden urval för publ'!$B$2:$H$2,0),FALSE))</f>
        <v>9.7758100000000001E-2</v>
      </c>
      <c r="L30">
        <f>IF(ISERROR(VLOOKUP($J30,'Miljövärden urval för publ'!$B$2:$H$490,MATCH(L$3,'Miljövärden urval för publ'!$B$2:$H$2,0),FALSE)),"",VLOOKUP($J30,'Miljövärden urval för publ'!$B$2:$H$490,MATCH(L$3,'Miljövärden urval för publ'!$B$2:$H$2,0),FALSE))</f>
        <v>18.7224</v>
      </c>
      <c r="M30">
        <f>IF(ISERROR(VLOOKUP($J30,'Miljövärden urval för publ'!$B$2:$H$490,MATCH(M$3,'Miljövärden urval för publ'!$B$2:$H$2,0),FALSE)),"",VLOOKUP($J30,'Miljövärden urval för publ'!$B$2:$H$490,MATCH(M$3,'Miljövärden urval för publ'!$B$2:$H$2,0),FALSE))</f>
        <v>9.1801100000000009</v>
      </c>
      <c r="N30">
        <f>IF(ISERROR(VLOOKUP($J30,'Miljövärden urval för publ'!$B$2:$H$490,MATCH(N$3,'Miljövärden urval för publ'!$B$2:$H$2,0),FALSE)),"",VLOOKUP($J30,'Miljövärden urval för publ'!$B$2:$H$490,MATCH(N$3,'Miljövärden urval för publ'!$B$2:$H$2,0),FALSE))</f>
        <v>1.08057E-2</v>
      </c>
    </row>
    <row r="31" spans="1:14" x14ac:dyDescent="0.25">
      <c r="A31" s="26" t="s">
        <v>477</v>
      </c>
      <c r="B31" s="26" t="s">
        <v>478</v>
      </c>
      <c r="C31" s="27"/>
      <c r="D31" s="27" t="str">
        <f>VLOOKUP(B31,'Miljövärden urval för publ'!$B$2:$S$480,MATCH("ska publiceras:",'Miljövärden urval för publ'!$B$2:$Q$2,0),FALSE)</f>
        <v>ja</v>
      </c>
      <c r="E31" s="27">
        <f t="shared" si="0"/>
        <v>24</v>
      </c>
      <c r="H31" s="20">
        <v>29</v>
      </c>
      <c r="I31" t="str">
        <f t="shared" si="1"/>
        <v>Växjö Energi AB</v>
      </c>
      <c r="J31" t="str">
        <f t="shared" si="2"/>
        <v>Braås</v>
      </c>
      <c r="K31">
        <f>IF(ISERROR(VLOOKUP($J31,'Miljövärden urval för publ'!$B$2:$H$490,MATCH(K$3,'Miljövärden urval för publ'!$B$2:$H$2,0),FALSE)),"",VLOOKUP($J31,'Miljövärden urval för publ'!$B$2:$H$490,MATCH(K$3,'Miljövärden urval för publ'!$B$2:$H$2,0),FALSE))</f>
        <v>0.104592</v>
      </c>
      <c r="L31">
        <f>IF(ISERROR(VLOOKUP($J31,'Miljövärden urval för publ'!$B$2:$H$490,MATCH(L$3,'Miljövärden urval för publ'!$B$2:$H$2,0),FALSE)),"",VLOOKUP($J31,'Miljövärden urval för publ'!$B$2:$H$490,MATCH(L$3,'Miljövärden urval för publ'!$B$2:$H$2,0),FALSE))</f>
        <v>18.711300000000001</v>
      </c>
      <c r="M31">
        <f>IF(ISERROR(VLOOKUP($J31,'Miljövärden urval för publ'!$B$2:$H$490,MATCH(M$3,'Miljövärden urval för publ'!$B$2:$H$2,0),FALSE)),"",VLOOKUP($J31,'Miljövärden urval för publ'!$B$2:$H$490,MATCH(M$3,'Miljövärden urval för publ'!$B$2:$H$2,0),FALSE))</f>
        <v>11.6921</v>
      </c>
      <c r="N31">
        <f>IF(ISERROR(VLOOKUP($J31,'Miljövärden urval för publ'!$B$2:$H$490,MATCH(N$3,'Miljövärden urval för publ'!$B$2:$H$2,0),FALSE)),"",VLOOKUP($J31,'Miljövärden urval för publ'!$B$2:$H$490,MATCH(N$3,'Miljövärden urval för publ'!$B$2:$H$2,0),FALSE))</f>
        <v>0</v>
      </c>
    </row>
    <row r="32" spans="1:14" x14ac:dyDescent="0.25">
      <c r="A32" s="26" t="s">
        <v>71</v>
      </c>
      <c r="B32" s="26" t="s">
        <v>72</v>
      </c>
      <c r="C32" s="27"/>
      <c r="D32" s="27" t="str">
        <f>VLOOKUP(B32,'Miljövärden urval för publ'!$B$2:$S$480,MATCH("ska publiceras:",'Miljövärden urval för publ'!$B$2:$Q$2,0),FALSE)</f>
        <v>ja</v>
      </c>
      <c r="E32" s="27">
        <f t="shared" si="0"/>
        <v>25</v>
      </c>
      <c r="H32" s="20">
        <v>30</v>
      </c>
      <c r="I32" t="str">
        <f t="shared" si="1"/>
        <v>Övik Energi AB</v>
      </c>
      <c r="J32" t="str">
        <f t="shared" si="2"/>
        <v>Bredbyn</v>
      </c>
      <c r="K32">
        <f>IF(ISERROR(VLOOKUP($J32,'Miljövärden urval för publ'!$B$2:$H$490,MATCH(K$3,'Miljövärden urval för publ'!$B$2:$H$2,0),FALSE)),"",VLOOKUP($J32,'Miljövärden urval för publ'!$B$2:$H$490,MATCH(K$3,'Miljövärden urval för publ'!$B$2:$H$2,0),FALSE))</f>
        <v>0.354269</v>
      </c>
      <c r="L32">
        <f>IF(ISERROR(VLOOKUP($J32,'Miljövärden urval för publ'!$B$2:$H$490,MATCH(L$3,'Miljövärden urval för publ'!$B$2:$H$2,0),FALSE)),"",VLOOKUP($J32,'Miljövärden urval för publ'!$B$2:$H$490,MATCH(L$3,'Miljövärden urval för publ'!$B$2:$H$2,0),FALSE))</f>
        <v>11.894299999999999</v>
      </c>
      <c r="M32">
        <f>IF(ISERROR(VLOOKUP($J32,'Miljövärden urval för publ'!$B$2:$H$490,MATCH(M$3,'Miljövärden urval för publ'!$B$2:$H$2,0),FALSE)),"",VLOOKUP($J32,'Miljövärden urval för publ'!$B$2:$H$490,MATCH(M$3,'Miljövärden urval för publ'!$B$2:$H$2,0),FALSE))</f>
        <v>7.2917899999999998</v>
      </c>
      <c r="N32">
        <f>IF(ISERROR(VLOOKUP($J32,'Miljövärden urval för publ'!$B$2:$H$490,MATCH(N$3,'Miljövärden urval för publ'!$B$2:$H$2,0),FALSE)),"",VLOOKUP($J32,'Miljövärden urval för publ'!$B$2:$H$490,MATCH(N$3,'Miljövärden urval för publ'!$B$2:$H$2,0),FALSE))</f>
        <v>7.1239099999999998E-3</v>
      </c>
    </row>
    <row r="33" spans="1:14" x14ac:dyDescent="0.25">
      <c r="A33" s="26" t="s">
        <v>74</v>
      </c>
      <c r="B33" s="26" t="s">
        <v>75</v>
      </c>
      <c r="C33" s="27"/>
      <c r="D33" s="27" t="str">
        <f>VLOOKUP(B33,'Miljövärden urval för publ'!$B$2:$S$480,MATCH("ska publiceras:",'Miljövärden urval för publ'!$B$2:$Q$2,0),FALSE)</f>
        <v>ja</v>
      </c>
      <c r="E33" s="27">
        <f t="shared" si="0"/>
        <v>26</v>
      </c>
      <c r="H33" s="20">
        <v>31</v>
      </c>
      <c r="I33" t="str">
        <f t="shared" si="1"/>
        <v>E.ON Värme Sverige AB</v>
      </c>
      <c r="J33" t="str">
        <f t="shared" si="2"/>
        <v>Bro</v>
      </c>
      <c r="K33">
        <f>IF(ISERROR(VLOOKUP($J33,'Miljövärden urval för publ'!$B$2:$H$490,MATCH(K$3,'Miljövärden urval för publ'!$B$2:$H$2,0),FALSE)),"",VLOOKUP($J33,'Miljövärden urval för publ'!$B$2:$H$490,MATCH(K$3,'Miljövärden urval för publ'!$B$2:$H$2,0),FALSE))</f>
        <v>5.7523400000000002E-2</v>
      </c>
      <c r="L33">
        <f>IF(ISERROR(VLOOKUP($J33,'Miljövärden urval för publ'!$B$2:$H$490,MATCH(L$3,'Miljövärden urval för publ'!$B$2:$H$2,0),FALSE)),"",VLOOKUP($J33,'Miljövärden urval för publ'!$B$2:$H$490,MATCH(L$3,'Miljövärden urval för publ'!$B$2:$H$2,0),FALSE))</f>
        <v>4.0236599999999996</v>
      </c>
      <c r="M33">
        <f>IF(ISERROR(VLOOKUP($J33,'Miljövärden urval för publ'!$B$2:$H$490,MATCH(M$3,'Miljövärden urval för publ'!$B$2:$H$2,0),FALSE)),"",VLOOKUP($J33,'Miljövärden urval för publ'!$B$2:$H$490,MATCH(M$3,'Miljövärden urval för publ'!$B$2:$H$2,0),FALSE))</f>
        <v>2.9279799999999998</v>
      </c>
      <c r="N33">
        <f>IF(ISERROR(VLOOKUP($J33,'Miljövärden urval för publ'!$B$2:$H$490,MATCH(N$3,'Miljövärden urval för publ'!$B$2:$H$2,0),FALSE)),"",VLOOKUP($J33,'Miljövärden urval för publ'!$B$2:$H$490,MATCH(N$3,'Miljövärden urval för publ'!$B$2:$H$2,0),FALSE))</f>
        <v>6.6819599999999998E-3</v>
      </c>
    </row>
    <row r="34" spans="1:14" x14ac:dyDescent="0.25">
      <c r="A34" s="26" t="s">
        <v>78</v>
      </c>
      <c r="B34" s="26" t="s">
        <v>79</v>
      </c>
      <c r="C34" s="27"/>
      <c r="D34" s="27" t="str">
        <f>VLOOKUP(B34,'Miljövärden urval för publ'!$B$2:$S$480,MATCH("ska publiceras:",'Miljövärden urval för publ'!$B$2:$Q$2,0),FALSE)</f>
        <v>ja</v>
      </c>
      <c r="E34" s="27">
        <f t="shared" si="0"/>
        <v>27</v>
      </c>
      <c r="H34" s="20">
        <v>32</v>
      </c>
      <c r="I34" t="str">
        <f t="shared" si="1"/>
        <v>Bromölla Fjärrvärme AB</v>
      </c>
      <c r="J34" t="str">
        <f t="shared" si="2"/>
        <v>Bromölla</v>
      </c>
      <c r="K34">
        <f>IF(ISERROR(VLOOKUP($J34,'Miljövärden urval för publ'!$B$2:$H$490,MATCH(K$3,'Miljövärden urval för publ'!$B$2:$H$2,0),FALSE)),"",VLOOKUP($J34,'Miljövärden urval för publ'!$B$2:$H$490,MATCH(K$3,'Miljövärden urval för publ'!$B$2:$H$2,0),FALSE))</f>
        <v>0.82929299999999995</v>
      </c>
      <c r="L34">
        <f>IF(ISERROR(VLOOKUP($J34,'Miljövärden urval för publ'!$B$2:$H$490,MATCH(L$3,'Miljövärden urval för publ'!$B$2:$H$2,0),FALSE)),"",VLOOKUP($J34,'Miljövärden urval för publ'!$B$2:$H$490,MATCH(L$3,'Miljövärden urval för publ'!$B$2:$H$2,0),FALSE))</f>
        <v>207.69900000000001</v>
      </c>
      <c r="M34">
        <f>IF(ISERROR(VLOOKUP($J34,'Miljövärden urval för publ'!$B$2:$H$490,MATCH(M$3,'Miljövärden urval för publ'!$B$2:$H$2,0),FALSE)),"",VLOOKUP($J34,'Miljövärden urval för publ'!$B$2:$H$490,MATCH(M$3,'Miljövärden urval för publ'!$B$2:$H$2,0),FALSE))</f>
        <v>15.6652</v>
      </c>
      <c r="N34">
        <f>IF(ISERROR(VLOOKUP($J34,'Miljövärden urval för publ'!$B$2:$H$490,MATCH(N$3,'Miljövärden urval för publ'!$B$2:$H$2,0),FALSE)),"",VLOOKUP($J34,'Miljövärden urval för publ'!$B$2:$H$490,MATCH(N$3,'Miljövärden urval för publ'!$B$2:$H$2,0),FALSE))</f>
        <v>1.71346E-3</v>
      </c>
    </row>
    <row r="35" spans="1:14" x14ac:dyDescent="0.25">
      <c r="A35" s="26" t="s">
        <v>101</v>
      </c>
      <c r="B35" s="26" t="s">
        <v>103</v>
      </c>
      <c r="C35" s="27"/>
      <c r="D35" s="27" t="str">
        <f>VLOOKUP(B35,'Miljövärden urval för publ'!$B$2:$S$480,MATCH("ska publiceras:",'Miljövärden urval för publ'!$B$2:$Q$2,0),FALSE)</f>
        <v>ja</v>
      </c>
      <c r="E35" s="27">
        <f t="shared" si="0"/>
        <v>28</v>
      </c>
      <c r="H35" s="20">
        <v>33</v>
      </c>
      <c r="I35" t="str">
        <f t="shared" si="1"/>
        <v>Adven Värme AB.</v>
      </c>
      <c r="J35" t="str">
        <f t="shared" si="2"/>
        <v>Bräcke, Enycon</v>
      </c>
      <c r="K35">
        <f>IF(ISERROR(VLOOKUP($J35,'Miljövärden urval för publ'!$B$2:$H$490,MATCH(K$3,'Miljövärden urval för publ'!$B$2:$H$2,0),FALSE)),"",VLOOKUP($J35,'Miljövärden urval för publ'!$B$2:$H$490,MATCH(K$3,'Miljövärden urval för publ'!$B$2:$H$2,0),FALSE))</f>
        <v>0.107959</v>
      </c>
      <c r="L35">
        <f>IF(ISERROR(VLOOKUP($J35,'Miljövärden urval för publ'!$B$2:$H$490,MATCH(L$3,'Miljövärden urval för publ'!$B$2:$H$2,0),FALSE)),"",VLOOKUP($J35,'Miljövärden urval för publ'!$B$2:$H$490,MATCH(L$3,'Miljövärden urval för publ'!$B$2:$H$2,0),FALSE))</f>
        <v>23.503699999999998</v>
      </c>
      <c r="M35">
        <f>IF(ISERROR(VLOOKUP($J35,'Miljövärden urval för publ'!$B$2:$H$490,MATCH(M$3,'Miljövärden urval för publ'!$B$2:$H$2,0),FALSE)),"",VLOOKUP($J35,'Miljövärden urval för publ'!$B$2:$H$490,MATCH(M$3,'Miljövärden urval för publ'!$B$2:$H$2,0),FALSE))</f>
        <v>8.9087800000000001</v>
      </c>
      <c r="N35">
        <f>IF(ISERROR(VLOOKUP($J35,'Miljövärden urval för publ'!$B$2:$H$490,MATCH(N$3,'Miljövärden urval för publ'!$B$2:$H$2,0),FALSE)),"",VLOOKUP($J35,'Miljövärden urval för publ'!$B$2:$H$490,MATCH(N$3,'Miljövärden urval för publ'!$B$2:$H$2,0),FALSE))</f>
        <v>2.2903199999999999E-2</v>
      </c>
    </row>
    <row r="36" spans="1:14" x14ac:dyDescent="0.25">
      <c r="A36" s="26" t="s">
        <v>583</v>
      </c>
      <c r="B36" s="26" t="s">
        <v>584</v>
      </c>
      <c r="C36" s="27"/>
      <c r="D36" s="27" t="str">
        <f>VLOOKUP(B36,'Miljövärden urval för publ'!$B$2:$S$480,MATCH("ska publiceras:",'Miljövärden urval för publ'!$B$2:$Q$2,0),FALSE)</f>
        <v>ja</v>
      </c>
      <c r="E36" s="27">
        <f t="shared" si="0"/>
        <v>29</v>
      </c>
      <c r="H36" s="20">
        <v>34</v>
      </c>
      <c r="I36" t="str">
        <f t="shared" si="1"/>
        <v>Ronneby Miljö och Teknik AB</v>
      </c>
      <c r="J36" t="str">
        <f t="shared" si="2"/>
        <v>Bräkne-Hoby</v>
      </c>
      <c r="K36">
        <f>IF(ISERROR(VLOOKUP($J36,'Miljövärden urval för publ'!$B$2:$H$490,MATCH(K$3,'Miljövärden urval för publ'!$B$2:$H$2,0),FALSE)),"",VLOOKUP($J36,'Miljövärden urval för publ'!$B$2:$H$490,MATCH(K$3,'Miljövärden urval för publ'!$B$2:$H$2,0),FALSE))</f>
        <v>0.119311</v>
      </c>
      <c r="L36">
        <f>IF(ISERROR(VLOOKUP($J36,'Miljövärden urval för publ'!$B$2:$H$490,MATCH(L$3,'Miljövärden urval för publ'!$B$2:$H$2,0),FALSE)),"",VLOOKUP($J36,'Miljövärden urval för publ'!$B$2:$H$490,MATCH(L$3,'Miljövärden urval för publ'!$B$2:$H$2,0),FALSE))</f>
        <v>19.106100000000001</v>
      </c>
      <c r="M36">
        <f>IF(ISERROR(VLOOKUP($J36,'Miljövärden urval för publ'!$B$2:$H$490,MATCH(M$3,'Miljövärden urval för publ'!$B$2:$H$2,0),FALSE)),"",VLOOKUP($J36,'Miljövärden urval för publ'!$B$2:$H$490,MATCH(M$3,'Miljövärden urval för publ'!$B$2:$H$2,0),FALSE))</f>
        <v>12.065099999999999</v>
      </c>
      <c r="N36">
        <f>IF(ISERROR(VLOOKUP($J36,'Miljövärden urval för publ'!$B$2:$H$490,MATCH(N$3,'Miljövärden urval för publ'!$B$2:$H$2,0),FALSE)),"",VLOOKUP($J36,'Miljövärden urval för publ'!$B$2:$H$490,MATCH(N$3,'Miljövärden urval för publ'!$B$2:$H$2,0),FALSE))</f>
        <v>1.33539E-2</v>
      </c>
    </row>
    <row r="37" spans="1:14" x14ac:dyDescent="0.25">
      <c r="A37" s="26" t="s">
        <v>608</v>
      </c>
      <c r="B37" s="26" t="s">
        <v>610</v>
      </c>
      <c r="C37" s="27"/>
      <c r="D37" s="27" t="str">
        <f>VLOOKUP(B37,'Miljövärden urval för publ'!$B$2:$S$480,MATCH("ska publiceras:",'Miljövärden urval för publ'!$B$2:$Q$2,0),FALSE)</f>
        <v>ja</v>
      </c>
      <c r="E37" s="27">
        <f t="shared" si="0"/>
        <v>30</v>
      </c>
      <c r="H37" s="20">
        <v>35</v>
      </c>
      <c r="I37" t="str">
        <f t="shared" si="1"/>
        <v>Skellefteå Kraft AB</v>
      </c>
      <c r="J37" t="str">
        <f t="shared" si="2"/>
        <v>Bureå</v>
      </c>
      <c r="K37">
        <f>IF(ISERROR(VLOOKUP($J37,'Miljövärden urval för publ'!$B$2:$H$490,MATCH(K$3,'Miljövärden urval för publ'!$B$2:$H$2,0),FALSE)),"",VLOOKUP($J37,'Miljövärden urval för publ'!$B$2:$H$490,MATCH(K$3,'Miljövärden urval för publ'!$B$2:$H$2,0),FALSE))</f>
        <v>0.18394199999999999</v>
      </c>
      <c r="L37">
        <f>IF(ISERROR(VLOOKUP($J37,'Miljövärden urval för publ'!$B$2:$H$490,MATCH(L$3,'Miljövärden urval för publ'!$B$2:$H$2,0),FALSE)),"",VLOOKUP($J37,'Miljövärden urval för publ'!$B$2:$H$490,MATCH(L$3,'Miljövärden urval för publ'!$B$2:$H$2,0),FALSE))</f>
        <v>13.319100000000001</v>
      </c>
      <c r="M37">
        <f>IF(ISERROR(VLOOKUP($J37,'Miljövärden urval för publ'!$B$2:$H$490,MATCH(M$3,'Miljövärden urval för publ'!$B$2:$H$2,0),FALSE)),"",VLOOKUP($J37,'Miljövärden urval för publ'!$B$2:$H$490,MATCH(M$3,'Miljövärden urval för publ'!$B$2:$H$2,0),FALSE))</f>
        <v>17.850000000000001</v>
      </c>
      <c r="N37">
        <f>IF(ISERROR(VLOOKUP($J37,'Miljövärden urval för publ'!$B$2:$H$490,MATCH(N$3,'Miljövärden urval för publ'!$B$2:$H$2,0),FALSE)),"",VLOOKUP($J37,'Miljövärden urval för publ'!$B$2:$H$490,MATCH(N$3,'Miljövärden urval för publ'!$B$2:$H$2,0),FALSE))</f>
        <v>1.4959200000000001E-2</v>
      </c>
    </row>
    <row r="38" spans="1:14" x14ac:dyDescent="0.25">
      <c r="A38" s="26" t="s">
        <v>101</v>
      </c>
      <c r="B38" s="26" t="s">
        <v>104</v>
      </c>
      <c r="C38" s="27"/>
      <c r="D38" s="27" t="str">
        <f>VLOOKUP(B38,'Miljövärden urval för publ'!$B$2:$S$480,MATCH("ska publiceras:",'Miljövärden urval för publ'!$B$2:$Q$2,0),FALSE)</f>
        <v>ja</v>
      </c>
      <c r="E38" s="27">
        <f t="shared" si="0"/>
        <v>31</v>
      </c>
      <c r="H38" s="20">
        <v>36</v>
      </c>
      <c r="I38" t="str">
        <f t="shared" si="1"/>
        <v>Skellefteå Kraft AB</v>
      </c>
      <c r="J38" t="str">
        <f t="shared" si="2"/>
        <v>Burträsk</v>
      </c>
      <c r="K38">
        <f>IF(ISERROR(VLOOKUP($J38,'Miljövärden urval för publ'!$B$2:$H$490,MATCH(K$3,'Miljövärden urval för publ'!$B$2:$H$2,0),FALSE)),"",VLOOKUP($J38,'Miljövärden urval för publ'!$B$2:$H$490,MATCH(K$3,'Miljövärden urval för publ'!$B$2:$H$2,0),FALSE))</f>
        <v>0.113014</v>
      </c>
      <c r="L38">
        <f>IF(ISERROR(VLOOKUP($J38,'Miljövärden urval för publ'!$B$2:$H$490,MATCH(L$3,'Miljövärden urval för publ'!$B$2:$H$2,0),FALSE)),"",VLOOKUP($J38,'Miljövärden urval för publ'!$B$2:$H$490,MATCH(L$3,'Miljövärden urval för publ'!$B$2:$H$2,0),FALSE))</f>
        <v>18.445799999999998</v>
      </c>
      <c r="M38">
        <f>IF(ISERROR(VLOOKUP($J38,'Miljövärden urval för publ'!$B$2:$H$490,MATCH(M$3,'Miljövärden urval för publ'!$B$2:$H$2,0),FALSE)),"",VLOOKUP($J38,'Miljövärden urval för publ'!$B$2:$H$490,MATCH(M$3,'Miljövärden urval för publ'!$B$2:$H$2,0),FALSE))</f>
        <v>11.6297</v>
      </c>
      <c r="N38">
        <f>IF(ISERROR(VLOOKUP($J38,'Miljövärden urval för publ'!$B$2:$H$490,MATCH(N$3,'Miljövärden urval för publ'!$B$2:$H$2,0),FALSE)),"",VLOOKUP($J38,'Miljövärden urval för publ'!$B$2:$H$490,MATCH(N$3,'Miljövärden urval för publ'!$B$2:$H$2,0),FALSE))</f>
        <v>1.56613E-2</v>
      </c>
    </row>
    <row r="39" spans="1:14" x14ac:dyDescent="0.25">
      <c r="A39" s="26" t="s">
        <v>81</v>
      </c>
      <c r="B39" s="26" t="s">
        <v>82</v>
      </c>
      <c r="C39" s="27"/>
      <c r="D39" s="27" t="str">
        <f>VLOOKUP(B39,'Miljövärden urval för publ'!$B$2:$S$480,MATCH("ska publiceras:",'Miljövärden urval för publ'!$B$2:$Q$2,0),FALSE)</f>
        <v>ja</v>
      </c>
      <c r="E39" s="27">
        <f t="shared" si="0"/>
        <v>32</v>
      </c>
      <c r="H39" s="20">
        <v>37</v>
      </c>
      <c r="I39" t="str">
        <f t="shared" si="1"/>
        <v>Skellefteå Kraft AB</v>
      </c>
      <c r="J39" t="str">
        <f t="shared" si="2"/>
        <v>Byske</v>
      </c>
      <c r="K39">
        <f>IF(ISERROR(VLOOKUP($J39,'Miljövärden urval för publ'!$B$2:$H$490,MATCH(K$3,'Miljövärden urval för publ'!$B$2:$H$2,0),FALSE)),"",VLOOKUP($J39,'Miljövärden urval för publ'!$B$2:$H$490,MATCH(K$3,'Miljövärden urval för publ'!$B$2:$H$2,0),FALSE))</f>
        <v>0.15396499999999999</v>
      </c>
      <c r="L39">
        <f>IF(ISERROR(VLOOKUP($J39,'Miljövärden urval för publ'!$B$2:$H$490,MATCH(L$3,'Miljövärden urval för publ'!$B$2:$H$2,0),FALSE)),"",VLOOKUP($J39,'Miljövärden urval för publ'!$B$2:$H$490,MATCH(L$3,'Miljövärden urval för publ'!$B$2:$H$2,0),FALSE))</f>
        <v>9.9844600000000003</v>
      </c>
      <c r="M39">
        <f>IF(ISERROR(VLOOKUP($J39,'Miljövärden urval för publ'!$B$2:$H$490,MATCH(M$3,'Miljövärden urval för publ'!$B$2:$H$2,0),FALSE)),"",VLOOKUP($J39,'Miljövärden urval för publ'!$B$2:$H$490,MATCH(M$3,'Miljövärden urval för publ'!$B$2:$H$2,0),FALSE))</f>
        <v>15.5381</v>
      </c>
      <c r="N39">
        <f>IF(ISERROR(VLOOKUP($J39,'Miljövärden urval för publ'!$B$2:$H$490,MATCH(N$3,'Miljövärden urval för publ'!$B$2:$H$2,0),FALSE)),"",VLOOKUP($J39,'Miljövärden urval för publ'!$B$2:$H$490,MATCH(N$3,'Miljövärden urval för publ'!$B$2:$H$2,0),FALSE))</f>
        <v>9.7514699999999999E-3</v>
      </c>
    </row>
    <row r="40" spans="1:14" x14ac:dyDescent="0.25">
      <c r="A40" s="26" t="s">
        <v>231</v>
      </c>
      <c r="B40" s="26" t="s">
        <v>232</v>
      </c>
      <c r="C40" s="27"/>
      <c r="D40" s="27" t="str">
        <f>VLOOKUP(B40,'Miljövärden urval för publ'!$B$2:$S$480,MATCH("ska publiceras:",'Miljövärden urval för publ'!$B$2:$Q$2,0),FALSE)</f>
        <v>nej</v>
      </c>
      <c r="E40" s="27">
        <f t="shared" si="0"/>
        <v>32</v>
      </c>
      <c r="H40" s="20">
        <v>38</v>
      </c>
      <c r="I40" t="str">
        <f t="shared" si="1"/>
        <v>E.ON Värme Sverige AB</v>
      </c>
      <c r="J40" t="str">
        <f t="shared" si="2"/>
        <v>Bålsta</v>
      </c>
      <c r="K40">
        <f>IF(ISERROR(VLOOKUP($J40,'Miljövärden urval för publ'!$B$2:$H$490,MATCH(K$3,'Miljövärden urval för publ'!$B$2:$H$2,0),FALSE)),"",VLOOKUP($J40,'Miljövärden urval för publ'!$B$2:$H$490,MATCH(K$3,'Miljövärden urval för publ'!$B$2:$H$2,0),FALSE))</f>
        <v>0.119919</v>
      </c>
      <c r="L40">
        <f>IF(ISERROR(VLOOKUP($J40,'Miljövärden urval för publ'!$B$2:$H$490,MATCH(L$3,'Miljövärden urval för publ'!$B$2:$H$2,0),FALSE)),"",VLOOKUP($J40,'Miljövärden urval för publ'!$B$2:$H$490,MATCH(L$3,'Miljövärden urval för publ'!$B$2:$H$2,0),FALSE))</f>
        <v>19.253399999999999</v>
      </c>
      <c r="M40">
        <f>IF(ISERROR(VLOOKUP($J40,'Miljövärden urval för publ'!$B$2:$H$490,MATCH(M$3,'Miljövärden urval för publ'!$B$2:$H$2,0),FALSE)),"",VLOOKUP($J40,'Miljövärden urval för publ'!$B$2:$H$490,MATCH(M$3,'Miljövärden urval för publ'!$B$2:$H$2,0),FALSE))</f>
        <v>8.1282700000000006</v>
      </c>
      <c r="N40">
        <f>IF(ISERROR(VLOOKUP($J40,'Miljövärden urval för publ'!$B$2:$H$490,MATCH(N$3,'Miljövärden urval för publ'!$B$2:$H$2,0),FALSE)),"",VLOOKUP($J40,'Miljövärden urval för publ'!$B$2:$H$490,MATCH(N$3,'Miljövärden urval för publ'!$B$2:$H$2,0),FALSE))</f>
        <v>1.1467400000000001E-2</v>
      </c>
    </row>
    <row r="41" spans="1:14" x14ac:dyDescent="0.25">
      <c r="A41" s="26" t="s">
        <v>22</v>
      </c>
      <c r="B41" s="26" t="s">
        <v>24</v>
      </c>
      <c r="C41" s="27"/>
      <c r="D41" s="27" t="str">
        <f>VLOOKUP(B41,'Miljövärden urval för publ'!$B$2:$S$480,MATCH("ska publiceras:",'Miljövärden urval för publ'!$B$2:$Q$2,0),FALSE)</f>
        <v>ja</v>
      </c>
      <c r="E41" s="27">
        <f t="shared" si="0"/>
        <v>33</v>
      </c>
      <c r="H41" s="20">
        <v>39</v>
      </c>
      <c r="I41" t="str">
        <f t="shared" si="1"/>
        <v>Värmevärden AB</v>
      </c>
      <c r="J41" t="str">
        <f t="shared" si="2"/>
        <v>Bångbro</v>
      </c>
      <c r="K41">
        <f>IF(ISERROR(VLOOKUP($J41,'Miljövärden urval för publ'!$B$2:$H$490,MATCH(K$3,'Miljövärden urval för publ'!$B$2:$H$2,0),FALSE)),"",VLOOKUP($J41,'Miljövärden urval för publ'!$B$2:$H$490,MATCH(K$3,'Miljövärden urval för publ'!$B$2:$H$2,0),FALSE))</f>
        <v>0.29252400000000001</v>
      </c>
      <c r="L41">
        <f>IF(ISERROR(VLOOKUP($J41,'Miljövärden urval för publ'!$B$2:$H$490,MATCH(L$3,'Miljövärden urval för publ'!$B$2:$H$2,0),FALSE)),"",VLOOKUP($J41,'Miljövärden urval för publ'!$B$2:$H$490,MATCH(L$3,'Miljövärden urval för publ'!$B$2:$H$2,0),FALSE))</f>
        <v>10.799200000000001</v>
      </c>
      <c r="M41">
        <f>IF(ISERROR(VLOOKUP($J41,'Miljövärden urval för publ'!$B$2:$H$490,MATCH(M$3,'Miljövärden urval för publ'!$B$2:$H$2,0),FALSE)),"",VLOOKUP($J41,'Miljövärden urval för publ'!$B$2:$H$490,MATCH(M$3,'Miljövärden urval för publ'!$B$2:$H$2,0),FALSE))</f>
        <v>16.976299999999998</v>
      </c>
      <c r="N41">
        <f>IF(ISERROR(VLOOKUP($J41,'Miljövärden urval för publ'!$B$2:$H$490,MATCH(N$3,'Miljövärden urval för publ'!$B$2:$H$2,0),FALSE)),"",VLOOKUP($J41,'Miljövärden urval för publ'!$B$2:$H$490,MATCH(N$3,'Miljövärden urval för publ'!$B$2:$H$2,0),FALSE))</f>
        <v>9.0369999999999999E-3</v>
      </c>
    </row>
    <row r="42" spans="1:14" x14ac:dyDescent="0.25">
      <c r="A42" s="26" t="s">
        <v>396</v>
      </c>
      <c r="B42" s="26" t="s">
        <v>397</v>
      </c>
      <c r="C42" s="27"/>
      <c r="D42" s="27" t="str">
        <f>VLOOKUP(B42,'Miljövärden urval för publ'!$B$2:$S$480,MATCH("ska publiceras:",'Miljövärden urval för publ'!$B$2:$Q$2,0),FALSE)</f>
        <v>ja</v>
      </c>
      <c r="E42" s="27">
        <f t="shared" si="0"/>
        <v>34</v>
      </c>
      <c r="H42" s="20">
        <v>40</v>
      </c>
      <c r="I42" t="str">
        <f t="shared" si="1"/>
        <v>Bionär Närvärme AB</v>
      </c>
      <c r="J42" t="str">
        <f t="shared" si="2"/>
        <v>Bällinge</v>
      </c>
      <c r="K42">
        <f>IF(ISERROR(VLOOKUP($J42,'Miljövärden urval för publ'!$B$2:$H$490,MATCH(K$3,'Miljövärden urval för publ'!$B$2:$H$2,0),FALSE)),"",VLOOKUP($J42,'Miljövärden urval för publ'!$B$2:$H$490,MATCH(K$3,'Miljövärden urval för publ'!$B$2:$H$2,0),FALSE))</f>
        <v>0.14990200000000001</v>
      </c>
      <c r="L42">
        <f>IF(ISERROR(VLOOKUP($J42,'Miljövärden urval för publ'!$B$2:$H$490,MATCH(L$3,'Miljövärden urval för publ'!$B$2:$H$2,0),FALSE)),"",VLOOKUP($J42,'Miljövärden urval för publ'!$B$2:$H$490,MATCH(L$3,'Miljövärden urval för publ'!$B$2:$H$2,0),FALSE))</f>
        <v>12.5207</v>
      </c>
      <c r="M42">
        <f>IF(ISERROR(VLOOKUP($J42,'Miljövärden urval för publ'!$B$2:$H$490,MATCH(M$3,'Miljövärden urval för publ'!$B$2:$H$2,0),FALSE)),"",VLOOKUP($J42,'Miljövärden urval för publ'!$B$2:$H$490,MATCH(M$3,'Miljövärden urval för publ'!$B$2:$H$2,0),FALSE))</f>
        <v>15.3165</v>
      </c>
      <c r="N42">
        <f>IF(ISERROR(VLOOKUP($J42,'Miljövärden urval för publ'!$B$2:$H$490,MATCH(N$3,'Miljövärden urval för publ'!$B$2:$H$2,0),FALSE)),"",VLOOKUP($J42,'Miljövärden urval för publ'!$B$2:$H$490,MATCH(N$3,'Miljövärden urval för publ'!$B$2:$H$2,0),FALSE))</f>
        <v>1.8735399999999999E-2</v>
      </c>
    </row>
    <row r="43" spans="1:14" x14ac:dyDescent="0.25">
      <c r="A43" s="26" t="s">
        <v>407</v>
      </c>
      <c r="B43" s="26" t="s">
        <v>409</v>
      </c>
      <c r="C43" s="27"/>
      <c r="D43" s="27" t="str">
        <f>VLOOKUP(B43,'Miljövärden urval för publ'!$B$2:$S$480,MATCH("ska publiceras:",'Miljövärden urval för publ'!$B$2:$Q$2,0),FALSE)</f>
        <v>ja</v>
      </c>
      <c r="E43" s="27">
        <f t="shared" si="0"/>
        <v>35</v>
      </c>
      <c r="H43" s="20">
        <v>41</v>
      </c>
      <c r="I43" t="str">
        <f t="shared" si="1"/>
        <v>E.ON Värme Sverige AB</v>
      </c>
      <c r="J43" t="str">
        <f t="shared" si="2"/>
        <v>Coop</v>
      </c>
      <c r="K43">
        <f>IF(ISERROR(VLOOKUP($J43,'Miljövärden urval för publ'!$B$2:$H$490,MATCH(K$3,'Miljövärden urval för publ'!$B$2:$H$2,0),FALSE)),"",VLOOKUP($J43,'Miljövärden urval för publ'!$B$2:$H$490,MATCH(K$3,'Miljövärden urval för publ'!$B$2:$H$2,0),FALSE))</f>
        <v>0.418327</v>
      </c>
      <c r="L43">
        <f>IF(ISERROR(VLOOKUP($J43,'Miljövärden urval för publ'!$B$2:$H$490,MATCH(L$3,'Miljövärden urval för publ'!$B$2:$H$2,0),FALSE)),"",VLOOKUP($J43,'Miljövärden urval för publ'!$B$2:$H$490,MATCH(L$3,'Miljövärden urval för publ'!$B$2:$H$2,0),FALSE))</f>
        <v>52.984999999999999</v>
      </c>
      <c r="M43">
        <f>IF(ISERROR(VLOOKUP($J43,'Miljövärden urval för publ'!$B$2:$H$490,MATCH(M$3,'Miljövärden urval för publ'!$B$2:$H$2,0),FALSE)),"",VLOOKUP($J43,'Miljövärden urval för publ'!$B$2:$H$490,MATCH(M$3,'Miljövärden urval för publ'!$B$2:$H$2,0),FALSE))</f>
        <v>31.7362</v>
      </c>
      <c r="N43">
        <f>IF(ISERROR(VLOOKUP($J43,'Miljövärden urval för publ'!$B$2:$H$490,MATCH(N$3,'Miljövärden urval för publ'!$B$2:$H$2,0),FALSE)),"",VLOOKUP($J43,'Miljövärden urval för publ'!$B$2:$H$490,MATCH(N$3,'Miljövärden urval för publ'!$B$2:$H$2,0),FALSE))</f>
        <v>1.56302E-2</v>
      </c>
    </row>
    <row r="44" spans="1:14" x14ac:dyDescent="0.25">
      <c r="A44" s="26" t="s">
        <v>407</v>
      </c>
      <c r="B44" s="26" t="s">
        <v>410</v>
      </c>
      <c r="C44" s="27"/>
      <c r="D44" s="27" t="str">
        <f>VLOOKUP(B44,'Miljövärden urval för publ'!$B$2:$S$480,MATCH("ska publiceras:",'Miljövärden urval för publ'!$B$2:$Q$2,0),FALSE)</f>
        <v>ja</v>
      </c>
      <c r="E44" s="27">
        <f t="shared" si="0"/>
        <v>36</v>
      </c>
      <c r="H44" s="20">
        <v>42</v>
      </c>
      <c r="I44" t="str">
        <f t="shared" si="1"/>
        <v>Värmevärden AB</v>
      </c>
      <c r="J44" t="str">
        <f t="shared" si="2"/>
        <v>Delsbo</v>
      </c>
      <c r="K44">
        <f>IF(ISERROR(VLOOKUP($J44,'Miljövärden urval för publ'!$B$2:$H$490,MATCH(K$3,'Miljövärden urval för publ'!$B$2:$H$2,0),FALSE)),"",VLOOKUP($J44,'Miljövärden urval för publ'!$B$2:$H$490,MATCH(K$3,'Miljövärden urval för publ'!$B$2:$H$2,0),FALSE))</f>
        <v>0.14065800000000001</v>
      </c>
      <c r="L44">
        <f>IF(ISERROR(VLOOKUP($J44,'Miljövärden urval för publ'!$B$2:$H$490,MATCH(L$3,'Miljövärden urval för publ'!$B$2:$H$2,0),FALSE)),"",VLOOKUP($J44,'Miljövärden urval för publ'!$B$2:$H$490,MATCH(L$3,'Miljövärden urval för publ'!$B$2:$H$2,0),FALSE))</f>
        <v>16.547799999999999</v>
      </c>
      <c r="M44">
        <f>IF(ISERROR(VLOOKUP($J44,'Miljövärden urval för publ'!$B$2:$H$490,MATCH(M$3,'Miljövärden urval för publ'!$B$2:$H$2,0),FALSE)),"",VLOOKUP($J44,'Miljövärden urval för publ'!$B$2:$H$490,MATCH(M$3,'Miljövärden urval för publ'!$B$2:$H$2,0),FALSE))</f>
        <v>8.2732899999999994</v>
      </c>
      <c r="N44">
        <f>IF(ISERROR(VLOOKUP($J44,'Miljövärden urval för publ'!$B$2:$H$490,MATCH(N$3,'Miljövärden urval för publ'!$B$2:$H$2,0),FALSE)),"",VLOOKUP($J44,'Miljövärden urval för publ'!$B$2:$H$490,MATCH(N$3,'Miljövärden urval för publ'!$B$2:$H$2,0),FALSE))</f>
        <v>1.7516199999999999E-2</v>
      </c>
    </row>
    <row r="45" spans="1:14" x14ac:dyDescent="0.25">
      <c r="A45" s="26" t="s">
        <v>407</v>
      </c>
      <c r="B45" s="26" t="s">
        <v>411</v>
      </c>
      <c r="C45" s="27"/>
      <c r="D45" s="27" t="str">
        <f>VLOOKUP(B45,'Miljövärden urval för publ'!$B$2:$S$480,MATCH("ska publiceras:",'Miljövärden urval för publ'!$B$2:$Q$2,0),FALSE)</f>
        <v>ja</v>
      </c>
      <c r="E45" s="27">
        <f t="shared" si="0"/>
        <v>37</v>
      </c>
      <c r="H45" s="20">
        <v>43</v>
      </c>
      <c r="I45" t="str">
        <f t="shared" si="1"/>
        <v>Vattenfall AB Värme</v>
      </c>
      <c r="J45" t="str">
        <f t="shared" si="2"/>
        <v>Drefviken</v>
      </c>
      <c r="K45">
        <f>IF(ISERROR(VLOOKUP($J45,'Miljövärden urval för publ'!$B$2:$H$490,MATCH(K$3,'Miljövärden urval för publ'!$B$2:$H$2,0),FALSE)),"",VLOOKUP($J45,'Miljövärden urval för publ'!$B$2:$H$490,MATCH(K$3,'Miljövärden urval för publ'!$B$2:$H$2,0),FALSE))</f>
        <v>7.77645E-2</v>
      </c>
      <c r="L45">
        <f>IF(ISERROR(VLOOKUP($J45,'Miljövärden urval för publ'!$B$2:$H$490,MATCH(L$3,'Miljövärden urval för publ'!$B$2:$H$2,0),FALSE)),"",VLOOKUP($J45,'Miljövärden urval för publ'!$B$2:$H$490,MATCH(L$3,'Miljövärden urval för publ'!$B$2:$H$2,0),FALSE))</f>
        <v>7.7374099999999997</v>
      </c>
      <c r="M45">
        <f>IF(ISERROR(VLOOKUP($J45,'Miljövärden urval för publ'!$B$2:$H$490,MATCH(M$3,'Miljövärden urval för publ'!$B$2:$H$2,0),FALSE)),"",VLOOKUP($J45,'Miljövärden urval för publ'!$B$2:$H$490,MATCH(M$3,'Miljövärden urval för publ'!$B$2:$H$2,0),FALSE))</f>
        <v>6.9800800000000001</v>
      </c>
      <c r="N45">
        <f>IF(ISERROR(VLOOKUP($J45,'Miljövärden urval för publ'!$B$2:$H$490,MATCH(N$3,'Miljövärden urval för publ'!$B$2:$H$2,0),FALSE)),"",VLOOKUP($J45,'Miljövärden urval för publ'!$B$2:$H$490,MATCH(N$3,'Miljövärden urval för publ'!$B$2:$H$2,0),FALSE))</f>
        <v>0</v>
      </c>
    </row>
    <row r="46" spans="1:14" x14ac:dyDescent="0.25">
      <c r="A46" s="26" t="s">
        <v>101</v>
      </c>
      <c r="B46" s="26" t="s">
        <v>105</v>
      </c>
      <c r="C46" s="27"/>
      <c r="D46" s="27" t="str">
        <f>VLOOKUP(B46,'Miljövärden urval för publ'!$B$2:$S$480,MATCH("ska publiceras:",'Miljövärden urval för publ'!$B$2:$Q$2,0),FALSE)</f>
        <v>ja</v>
      </c>
      <c r="E46" s="27">
        <f t="shared" si="0"/>
        <v>38</v>
      </c>
      <c r="H46" s="20">
        <v>44</v>
      </c>
      <c r="I46" t="str">
        <f t="shared" si="1"/>
        <v>Lantmännen Agrovärme AB</v>
      </c>
      <c r="J46" t="str">
        <f t="shared" si="2"/>
        <v>Ed</v>
      </c>
      <c r="K46">
        <f>IF(ISERROR(VLOOKUP($J46,'Miljövärden urval för publ'!$B$2:$H$490,MATCH(K$3,'Miljövärden urval för publ'!$B$2:$H$2,0),FALSE)),"",VLOOKUP($J46,'Miljövärden urval för publ'!$B$2:$H$490,MATCH(K$3,'Miljövärden urval för publ'!$B$2:$H$2,0),FALSE))</f>
        <v>0.14691000000000001</v>
      </c>
      <c r="L46">
        <f>IF(ISERROR(VLOOKUP($J46,'Miljövärden urval för publ'!$B$2:$H$490,MATCH(L$3,'Miljövärden urval för publ'!$B$2:$H$2,0),FALSE)),"",VLOOKUP($J46,'Miljövärden urval för publ'!$B$2:$H$490,MATCH(L$3,'Miljövärden urval för publ'!$B$2:$H$2,0),FALSE))</f>
        <v>32.272100000000002</v>
      </c>
      <c r="M46">
        <f>IF(ISERROR(VLOOKUP($J46,'Miljövärden urval för publ'!$B$2:$H$490,MATCH(M$3,'Miljövärden urval för publ'!$B$2:$H$2,0),FALSE)),"",VLOOKUP($J46,'Miljövärden urval för publ'!$B$2:$H$490,MATCH(M$3,'Miljövärden urval för publ'!$B$2:$H$2,0),FALSE))</f>
        <v>10.048999999999999</v>
      </c>
      <c r="N46">
        <f>IF(ISERROR(VLOOKUP($J46,'Miljövärden urval för publ'!$B$2:$H$490,MATCH(N$3,'Miljövärden urval för publ'!$B$2:$H$2,0),FALSE)),"",VLOOKUP($J46,'Miljövärden urval för publ'!$B$2:$H$490,MATCH(N$3,'Miljövärden urval för publ'!$B$2:$H$2,0),FALSE))</f>
        <v>4.0177900000000003E-2</v>
      </c>
    </row>
    <row r="47" spans="1:14" x14ac:dyDescent="0.25">
      <c r="A47" s="26" t="s">
        <v>552</v>
      </c>
      <c r="B47" s="26" t="s">
        <v>554</v>
      </c>
      <c r="C47" s="27"/>
      <c r="D47" s="27" t="str">
        <f>VLOOKUP(B47,'Miljövärden urval för publ'!$B$2:$S$480,MATCH("ska publiceras:",'Miljövärden urval för publ'!$B$2:$Q$2,0),FALSE)</f>
        <v>ja</v>
      </c>
      <c r="E47" s="27">
        <f t="shared" si="0"/>
        <v>39</v>
      </c>
      <c r="H47" s="20">
        <v>45</v>
      </c>
      <c r="I47" t="str">
        <f t="shared" si="1"/>
        <v>Eda Energi AB</v>
      </c>
      <c r="J47" t="str">
        <f t="shared" si="2"/>
        <v>Eda</v>
      </c>
      <c r="K47">
        <f>IF(ISERROR(VLOOKUP($J47,'Miljövärden urval för publ'!$B$2:$H$490,MATCH(K$3,'Miljövärden urval för publ'!$B$2:$H$2,0),FALSE)),"",VLOOKUP($J47,'Miljövärden urval för publ'!$B$2:$H$490,MATCH(K$3,'Miljövärden urval för publ'!$B$2:$H$2,0),FALSE))</f>
        <v>0.235484</v>
      </c>
      <c r="L47">
        <f>IF(ISERROR(VLOOKUP($J47,'Miljövärden urval för publ'!$B$2:$H$490,MATCH(L$3,'Miljövärden urval för publ'!$B$2:$H$2,0),FALSE)),"",VLOOKUP($J47,'Miljövärden urval för publ'!$B$2:$H$490,MATCH(L$3,'Miljövärden urval för publ'!$B$2:$H$2,0),FALSE))</f>
        <v>165.113</v>
      </c>
      <c r="M47">
        <f>IF(ISERROR(VLOOKUP($J47,'Miljövärden urval för publ'!$B$2:$H$490,MATCH(M$3,'Miljövärden urval för publ'!$B$2:$H$2,0),FALSE)),"",VLOOKUP($J47,'Miljövärden urval för publ'!$B$2:$H$490,MATCH(M$3,'Miljövärden urval för publ'!$B$2:$H$2,0),FALSE))</f>
        <v>6.8385699999999998</v>
      </c>
      <c r="N47">
        <f>IF(ISERROR(VLOOKUP($J47,'Miljövärden urval för publ'!$B$2:$H$490,MATCH(N$3,'Miljövärden urval för publ'!$B$2:$H$2,0),FALSE)),"",VLOOKUP($J47,'Miljövärden urval för publ'!$B$2:$H$490,MATCH(N$3,'Miljövärden urval för publ'!$B$2:$H$2,0),FALSE))</f>
        <v>7.8154500000000002E-2</v>
      </c>
    </row>
    <row r="48" spans="1:14" x14ac:dyDescent="0.25">
      <c r="A48" s="26" t="s">
        <v>54</v>
      </c>
      <c r="B48" s="26" t="s">
        <v>56</v>
      </c>
      <c r="C48" s="27"/>
      <c r="D48" s="27" t="str">
        <f>VLOOKUP(B48,'Miljövärden urval för publ'!$B$2:$S$480,MATCH("ska publiceras:",'Miljövärden urval för publ'!$B$2:$Q$2,0),FALSE)</f>
        <v>ja</v>
      </c>
      <c r="E48" s="27">
        <f t="shared" si="0"/>
        <v>40</v>
      </c>
      <c r="H48" s="20">
        <v>46</v>
      </c>
      <c r="I48" t="str">
        <f t="shared" si="1"/>
        <v>Elektra Värme AB</v>
      </c>
      <c r="J48" t="str">
        <f t="shared" si="2"/>
        <v>Edsbyn</v>
      </c>
      <c r="K48">
        <f>IF(ISERROR(VLOOKUP($J48,'Miljövärden urval för publ'!$B$2:$H$490,MATCH(K$3,'Miljövärden urval för publ'!$B$2:$H$2,0),FALSE)),"",VLOOKUP($J48,'Miljövärden urval för publ'!$B$2:$H$490,MATCH(K$3,'Miljövärden urval för publ'!$B$2:$H$2,0),FALSE))</f>
        <v>4.7987000000000002E-2</v>
      </c>
      <c r="L48">
        <f>IF(ISERROR(VLOOKUP($J48,'Miljövärden urval för publ'!$B$2:$H$490,MATCH(L$3,'Miljövärden urval för publ'!$B$2:$H$2,0),FALSE)),"",VLOOKUP($J48,'Miljövärden urval för publ'!$B$2:$H$490,MATCH(L$3,'Miljövärden urval för publ'!$B$2:$H$2,0),FALSE))</f>
        <v>12.540900000000001</v>
      </c>
      <c r="M48">
        <f>IF(ISERROR(VLOOKUP($J48,'Miljövärden urval för publ'!$B$2:$H$490,MATCH(M$3,'Miljövärden urval för publ'!$B$2:$H$2,0),FALSE)),"",VLOOKUP($J48,'Miljövärden urval för publ'!$B$2:$H$490,MATCH(M$3,'Miljövärden urval för publ'!$B$2:$H$2,0),FALSE))</f>
        <v>8.9642099999999996</v>
      </c>
      <c r="N48">
        <f>IF(ISERROR(VLOOKUP($J48,'Miljövärden urval för publ'!$B$2:$H$490,MATCH(N$3,'Miljövärden urval för publ'!$B$2:$H$2,0),FALSE)),"",VLOOKUP($J48,'Miljövärden urval för publ'!$B$2:$H$490,MATCH(N$3,'Miljövärden urval för publ'!$B$2:$H$2,0),FALSE))</f>
        <v>2.82599E-3</v>
      </c>
    </row>
    <row r="49" spans="1:14" x14ac:dyDescent="0.25">
      <c r="A49" s="26" t="s">
        <v>101</v>
      </c>
      <c r="B49" s="26" t="s">
        <v>106</v>
      </c>
      <c r="C49" s="27"/>
      <c r="D49" s="27" t="str">
        <f>VLOOKUP(B49,'Miljövärden urval för publ'!$B$2:$S$480,MATCH("ska publiceras:",'Miljövärden urval för publ'!$B$2:$Q$2,0),FALSE)</f>
        <v>ja</v>
      </c>
      <c r="E49" s="27">
        <f t="shared" si="0"/>
        <v>41</v>
      </c>
      <c r="H49" s="20">
        <v>47</v>
      </c>
      <c r="I49" t="str">
        <f t="shared" si="1"/>
        <v>Vetlanda Energi och Teknik AB</v>
      </c>
      <c r="J49" t="str">
        <f t="shared" si="2"/>
        <v>Ekenäs sjön</v>
      </c>
      <c r="K49">
        <f>IF(ISERROR(VLOOKUP($J49,'Miljövärden urval för publ'!$B$2:$H$490,MATCH(K$3,'Miljövärden urval för publ'!$B$2:$H$2,0),FALSE)),"",VLOOKUP($J49,'Miljövärden urval för publ'!$B$2:$H$490,MATCH(K$3,'Miljövärden urval för publ'!$B$2:$H$2,0),FALSE))</f>
        <v>0.15978400000000001</v>
      </c>
      <c r="L49">
        <f>IF(ISERROR(VLOOKUP($J49,'Miljövärden urval för publ'!$B$2:$H$490,MATCH(L$3,'Miljövärden urval för publ'!$B$2:$H$2,0),FALSE)),"",VLOOKUP($J49,'Miljövärden urval för publ'!$B$2:$H$490,MATCH(L$3,'Miljövärden urval för publ'!$B$2:$H$2,0),FALSE))</f>
        <v>36.455100000000002</v>
      </c>
      <c r="M49">
        <f>IF(ISERROR(VLOOKUP($J49,'Miljövärden urval för publ'!$B$2:$H$490,MATCH(M$3,'Miljövärden urval för publ'!$B$2:$H$2,0),FALSE)),"",VLOOKUP($J49,'Miljövärden urval för publ'!$B$2:$H$490,MATCH(M$3,'Miljövärden urval för publ'!$B$2:$H$2,0),FALSE))</f>
        <v>11.282999999999999</v>
      </c>
      <c r="N49">
        <f>IF(ISERROR(VLOOKUP($J49,'Miljövärden urval för publ'!$B$2:$H$490,MATCH(N$3,'Miljövärden urval för publ'!$B$2:$H$2,0),FALSE)),"",VLOOKUP($J49,'Miljövärden urval för publ'!$B$2:$H$490,MATCH(N$3,'Miljövärden urval för publ'!$B$2:$H$2,0),FALSE))</f>
        <v>4.5815599999999998E-2</v>
      </c>
    </row>
    <row r="50" spans="1:14" x14ac:dyDescent="0.25">
      <c r="A50" s="26" t="s">
        <v>552</v>
      </c>
      <c r="B50" s="26" t="s">
        <v>555</v>
      </c>
      <c r="C50" s="27"/>
      <c r="D50" s="27" t="str">
        <f>VLOOKUP(B50,'Miljövärden urval för publ'!$B$2:$S$480,MATCH("ska publiceras:",'Miljövärden urval för publ'!$B$2:$Q$2,0),FALSE)</f>
        <v>ja</v>
      </c>
      <c r="E50" s="27">
        <f t="shared" si="0"/>
        <v>42</v>
      </c>
      <c r="H50" s="20">
        <v>48</v>
      </c>
      <c r="I50" t="str">
        <f t="shared" si="1"/>
        <v>Hagfors Energi AB</v>
      </c>
      <c r="J50" t="str">
        <f t="shared" si="2"/>
        <v>Ekshärad</v>
      </c>
      <c r="K50">
        <f>IF(ISERROR(VLOOKUP($J50,'Miljövärden urval för publ'!$B$2:$H$490,MATCH(K$3,'Miljövärden urval för publ'!$B$2:$H$2,0),FALSE)),"",VLOOKUP($J50,'Miljövärden urval för publ'!$B$2:$H$490,MATCH(K$3,'Miljövärden urval för publ'!$B$2:$H$2,0),FALSE))</f>
        <v>0.154061</v>
      </c>
      <c r="L50">
        <f>IF(ISERROR(VLOOKUP($J50,'Miljövärden urval för publ'!$B$2:$H$490,MATCH(L$3,'Miljövärden urval för publ'!$B$2:$H$2,0),FALSE)),"",VLOOKUP($J50,'Miljövärden urval för publ'!$B$2:$H$490,MATCH(L$3,'Miljövärden urval för publ'!$B$2:$H$2,0),FALSE))</f>
        <v>39.524500000000003</v>
      </c>
      <c r="M50">
        <f>IF(ISERROR(VLOOKUP($J50,'Miljövärden urval för publ'!$B$2:$H$490,MATCH(M$3,'Miljövärden urval för publ'!$B$2:$H$2,0),FALSE)),"",VLOOKUP($J50,'Miljövärden urval för publ'!$B$2:$H$490,MATCH(M$3,'Miljövärden urval för publ'!$B$2:$H$2,0),FALSE))</f>
        <v>10.9383</v>
      </c>
      <c r="N50">
        <f>IF(ISERROR(VLOOKUP($J50,'Miljövärden urval för publ'!$B$2:$H$490,MATCH(N$3,'Miljövärden urval för publ'!$B$2:$H$2,0),FALSE)),"",VLOOKUP($J50,'Miljövärden urval för publ'!$B$2:$H$490,MATCH(N$3,'Miljövärden urval för publ'!$B$2:$H$2,0),FALSE))</f>
        <v>6.5063599999999999E-2</v>
      </c>
    </row>
    <row r="51" spans="1:14" x14ac:dyDescent="0.25">
      <c r="A51" s="26" t="s">
        <v>461</v>
      </c>
      <c r="B51" s="26" t="s">
        <v>462</v>
      </c>
      <c r="C51" s="27"/>
      <c r="D51" s="27" t="str">
        <f>VLOOKUP(B51,'Miljövärden urval för publ'!$B$2:$S$480,MATCH("ska publiceras:",'Miljövärden urval för publ'!$B$2:$Q$2,0),FALSE)</f>
        <v>nej</v>
      </c>
      <c r="E51" s="27">
        <f t="shared" si="0"/>
        <v>42</v>
      </c>
      <c r="H51" s="20">
        <v>49</v>
      </c>
      <c r="I51" t="str">
        <f t="shared" si="1"/>
        <v>Eksjö Energi AB</v>
      </c>
      <c r="J51" t="str">
        <f t="shared" si="2"/>
        <v>Eksjö</v>
      </c>
      <c r="K51">
        <f>IF(ISERROR(VLOOKUP($J51,'Miljövärden urval för publ'!$B$2:$H$490,MATCH(K$3,'Miljövärden urval för publ'!$B$2:$H$2,0),FALSE)),"",VLOOKUP($J51,'Miljövärden urval för publ'!$B$2:$H$490,MATCH(K$3,'Miljövärden urval för publ'!$B$2:$H$2,0),FALSE))</f>
        <v>0.12101000000000001</v>
      </c>
      <c r="L51">
        <f>IF(ISERROR(VLOOKUP($J51,'Miljövärden urval för publ'!$B$2:$H$490,MATCH(L$3,'Miljövärden urval för publ'!$B$2:$H$2,0),FALSE)),"",VLOOKUP($J51,'Miljövärden urval för publ'!$B$2:$H$490,MATCH(L$3,'Miljövärden urval för publ'!$B$2:$H$2,0),FALSE))</f>
        <v>104.35899999999999</v>
      </c>
      <c r="M51">
        <f>IF(ISERROR(VLOOKUP($J51,'Miljövärden urval för publ'!$B$2:$H$490,MATCH(M$3,'Miljövärden urval för publ'!$B$2:$H$2,0),FALSE)),"",VLOOKUP($J51,'Miljövärden urval för publ'!$B$2:$H$490,MATCH(M$3,'Miljövärden urval för publ'!$B$2:$H$2,0),FALSE))</f>
        <v>5.0353899999999996</v>
      </c>
      <c r="N51">
        <f>IF(ISERROR(VLOOKUP($J51,'Miljövärden urval för publ'!$B$2:$H$490,MATCH(N$3,'Miljövärden urval för publ'!$B$2:$H$2,0),FALSE)),"",VLOOKUP($J51,'Miljövärden urval för publ'!$B$2:$H$490,MATCH(N$3,'Miljövärden urval för publ'!$B$2:$H$2,0),FALSE))</f>
        <v>1.44951E-2</v>
      </c>
    </row>
    <row r="52" spans="1:14" x14ac:dyDescent="0.25">
      <c r="A52" s="26" t="s">
        <v>437</v>
      </c>
      <c r="B52" s="26" t="s">
        <v>9</v>
      </c>
      <c r="C52" s="27"/>
      <c r="D52" s="27" t="str">
        <f>VLOOKUP(B52,'Miljövärden urval för publ'!$B$2:$S$480,MATCH("ska publiceras:",'Miljövärden urval för publ'!$B$2:$Q$2,0),FALSE)</f>
        <v>nej</v>
      </c>
      <c r="E52" s="27">
        <f t="shared" si="0"/>
        <v>42</v>
      </c>
      <c r="H52" s="20">
        <v>50</v>
      </c>
      <c r="I52" t="str">
        <f t="shared" si="1"/>
        <v>Eksta Bostads AB</v>
      </c>
      <c r="J52" t="str">
        <f t="shared" si="2"/>
        <v>Eksta</v>
      </c>
      <c r="K52">
        <f>IF(ISERROR(VLOOKUP($J52,'Miljövärden urval för publ'!$B$2:$H$490,MATCH(K$3,'Miljövärden urval för publ'!$B$2:$H$2,0),FALSE)),"",VLOOKUP($J52,'Miljövärden urval för publ'!$B$2:$H$490,MATCH(K$3,'Miljövärden urval för publ'!$B$2:$H$2,0),FALSE))</f>
        <v>0.74069600000000002</v>
      </c>
      <c r="L52">
        <f>IF(ISERROR(VLOOKUP($J52,'Miljövärden urval för publ'!$B$2:$H$490,MATCH(L$3,'Miljövärden urval för publ'!$B$2:$H$2,0),FALSE)),"",VLOOKUP($J52,'Miljövärden urval för publ'!$B$2:$H$490,MATCH(L$3,'Miljövärden urval för publ'!$B$2:$H$2,0),FALSE))</f>
        <v>39.406399999999998</v>
      </c>
      <c r="M52">
        <f>IF(ISERROR(VLOOKUP($J52,'Miljövärden urval för publ'!$B$2:$H$490,MATCH(M$3,'Miljövärden urval för publ'!$B$2:$H$2,0),FALSE)),"",VLOOKUP($J52,'Miljövärden urval för publ'!$B$2:$H$490,MATCH(M$3,'Miljövärden urval för publ'!$B$2:$H$2,0),FALSE))</f>
        <v>27.6417</v>
      </c>
      <c r="N52">
        <f>IF(ISERROR(VLOOKUP($J52,'Miljövärden urval för publ'!$B$2:$H$490,MATCH(N$3,'Miljövärden urval för publ'!$B$2:$H$2,0),FALSE)),"",VLOOKUP($J52,'Miljövärden urval för publ'!$B$2:$H$490,MATCH(N$3,'Miljövärden urval för publ'!$B$2:$H$2,0),FALSE))</f>
        <v>4.8501000000000002E-2</v>
      </c>
    </row>
    <row r="53" spans="1:14" x14ac:dyDescent="0.25">
      <c r="A53" s="26" t="s">
        <v>526</v>
      </c>
      <c r="B53" s="26" t="s">
        <v>528</v>
      </c>
      <c r="C53" s="27"/>
      <c r="D53" s="27" t="str">
        <f>VLOOKUP(B53,'Miljövärden urval för publ'!$B$2:$S$480,MATCH("ska publiceras:",'Miljövärden urval för publ'!$B$2:$Q$2,0),FALSE)</f>
        <v>ja</v>
      </c>
      <c r="E53" s="27">
        <f t="shared" si="0"/>
        <v>43</v>
      </c>
      <c r="H53" s="20">
        <v>51</v>
      </c>
      <c r="I53" t="str">
        <f t="shared" si="1"/>
        <v>Emmaboda Energi &amp; Miljö AB</v>
      </c>
      <c r="J53" t="str">
        <f t="shared" si="2"/>
        <v>Emmaboda</v>
      </c>
      <c r="K53">
        <f>IF(ISERROR(VLOOKUP($J53,'Miljövärden urval för publ'!$B$2:$H$490,MATCH(K$3,'Miljövärden urval för publ'!$B$2:$H$2,0),FALSE)),"",VLOOKUP($J53,'Miljövärden urval för publ'!$B$2:$H$490,MATCH(K$3,'Miljövärden urval för publ'!$B$2:$H$2,0),FALSE))</f>
        <v>0.11061600000000001</v>
      </c>
      <c r="L53">
        <f>IF(ISERROR(VLOOKUP($J53,'Miljövärden urval för publ'!$B$2:$H$490,MATCH(L$3,'Miljövärden urval för publ'!$B$2:$H$2,0),FALSE)),"",VLOOKUP($J53,'Miljövärden urval för publ'!$B$2:$H$490,MATCH(L$3,'Miljövärden urval för publ'!$B$2:$H$2,0),FALSE))</f>
        <v>18.169599999999999</v>
      </c>
      <c r="M53">
        <f>IF(ISERROR(VLOOKUP($J53,'Miljövärden urval för publ'!$B$2:$H$490,MATCH(M$3,'Miljövärden urval för publ'!$B$2:$H$2,0),FALSE)),"",VLOOKUP($J53,'Miljövärden urval för publ'!$B$2:$H$490,MATCH(M$3,'Miljövärden urval för publ'!$B$2:$H$2,0),FALSE))</f>
        <v>9.8262699999999992</v>
      </c>
      <c r="N53">
        <f>IF(ISERROR(VLOOKUP($J53,'Miljövärden urval för publ'!$B$2:$H$490,MATCH(N$3,'Miljövärden urval för publ'!$B$2:$H$2,0),FALSE)),"",VLOOKUP($J53,'Miljövärden urval för publ'!$B$2:$H$490,MATCH(N$3,'Miljövärden urval för publ'!$B$2:$H$2,0),FALSE))</f>
        <v>1.7733200000000001E-2</v>
      </c>
    </row>
    <row r="54" spans="1:14" x14ac:dyDescent="0.25">
      <c r="A54" s="26" t="s">
        <v>277</v>
      </c>
      <c r="B54" s="26" t="s">
        <v>279</v>
      </c>
      <c r="C54" s="27"/>
      <c r="D54" s="27" t="str">
        <f>VLOOKUP(B54,'Miljövärden urval för publ'!$B$2:$S$480,MATCH("ska publiceras:",'Miljövärden urval för publ'!$B$2:$Q$2,0),FALSE)</f>
        <v>ja</v>
      </c>
      <c r="E54" s="27">
        <f t="shared" si="0"/>
        <v>44</v>
      </c>
      <c r="H54" s="20">
        <v>52</v>
      </c>
      <c r="I54" t="str">
        <f t="shared" si="1"/>
        <v>Ena Energi AB</v>
      </c>
      <c r="J54" t="str">
        <f t="shared" si="2"/>
        <v>Enköping</v>
      </c>
      <c r="K54">
        <f>IF(ISERROR(VLOOKUP($J54,'Miljövärden urval för publ'!$B$2:$H$490,MATCH(K$3,'Miljövärden urval för publ'!$B$2:$H$2,0),FALSE)),"",VLOOKUP($J54,'Miljövärden urval för publ'!$B$2:$H$490,MATCH(K$3,'Miljövärden urval för publ'!$B$2:$H$2,0),FALSE))</f>
        <v>0.12954199999999999</v>
      </c>
      <c r="L54">
        <f>IF(ISERROR(VLOOKUP($J54,'Miljövärden urval för publ'!$B$2:$H$490,MATCH(L$3,'Miljövärden urval för publ'!$B$2:$H$2,0),FALSE)),"",VLOOKUP($J54,'Miljövärden urval för publ'!$B$2:$H$490,MATCH(L$3,'Miljövärden urval för publ'!$B$2:$H$2,0),FALSE))</f>
        <v>14.4908</v>
      </c>
      <c r="M54">
        <f>IF(ISERROR(VLOOKUP($J54,'Miljövärden urval för publ'!$B$2:$H$490,MATCH(M$3,'Miljövärden urval för publ'!$B$2:$H$2,0),FALSE)),"",VLOOKUP($J54,'Miljövärden urval för publ'!$B$2:$H$490,MATCH(M$3,'Miljövärden urval för publ'!$B$2:$H$2,0),FALSE))</f>
        <v>5.64724</v>
      </c>
      <c r="N54">
        <f>IF(ISERROR(VLOOKUP($J54,'Miljövärden urval för publ'!$B$2:$H$490,MATCH(N$3,'Miljövärden urval för publ'!$B$2:$H$2,0),FALSE)),"",VLOOKUP($J54,'Miljövärden urval för publ'!$B$2:$H$490,MATCH(N$3,'Miljövärden urval för publ'!$B$2:$H$2,0),FALSE))</f>
        <v>1.80202E-2</v>
      </c>
    </row>
    <row r="55" spans="1:14" x14ac:dyDescent="0.25">
      <c r="A55" s="26" t="s">
        <v>122</v>
      </c>
      <c r="B55" s="26" t="s">
        <v>123</v>
      </c>
      <c r="C55" s="27"/>
      <c r="D55" s="27" t="str">
        <f>VLOOKUP(B55,'Miljövärden urval för publ'!$B$2:$S$480,MATCH("ska publiceras:",'Miljövärden urval för publ'!$B$2:$Q$2,0),FALSE)</f>
        <v>ja</v>
      </c>
      <c r="E55" s="27">
        <f t="shared" si="0"/>
        <v>45</v>
      </c>
      <c r="H55" s="20">
        <v>53</v>
      </c>
      <c r="I55" t="str">
        <f t="shared" si="1"/>
        <v>Eskilstuna Energi &amp; Miljö AB</v>
      </c>
      <c r="J55" t="str">
        <f t="shared" si="2"/>
        <v>Eskilstuna-Torshälla</v>
      </c>
      <c r="K55">
        <f>IF(ISERROR(VLOOKUP($J55,'Miljövärden urval för publ'!$B$2:$H$490,MATCH(K$3,'Miljövärden urval för publ'!$B$2:$H$2,0),FALSE)),"",VLOOKUP($J55,'Miljövärden urval för publ'!$B$2:$H$490,MATCH(K$3,'Miljövärden urval för publ'!$B$2:$H$2,0),FALSE))</f>
        <v>0.11225300000000001</v>
      </c>
      <c r="L55">
        <f>IF(ISERROR(VLOOKUP($J55,'Miljövärden urval för publ'!$B$2:$H$490,MATCH(L$3,'Miljövärden urval för publ'!$B$2:$H$2,0),FALSE)),"",VLOOKUP($J55,'Miljövärden urval för publ'!$B$2:$H$490,MATCH(L$3,'Miljövärden urval för publ'!$B$2:$H$2,0),FALSE))</f>
        <v>8.4205100000000002</v>
      </c>
      <c r="M55">
        <f>IF(ISERROR(VLOOKUP($J55,'Miljövärden urval för publ'!$B$2:$H$490,MATCH(M$3,'Miljövärden urval för publ'!$B$2:$H$2,0),FALSE)),"",VLOOKUP($J55,'Miljövärden urval för publ'!$B$2:$H$490,MATCH(M$3,'Miljövärden urval för publ'!$B$2:$H$2,0),FALSE))</f>
        <v>6.1170999999999998</v>
      </c>
      <c r="N55">
        <f>IF(ISERROR(VLOOKUP($J55,'Miljövärden urval för publ'!$B$2:$H$490,MATCH(N$3,'Miljövärden urval för publ'!$B$2:$H$2,0),FALSE)),"",VLOOKUP($J55,'Miljövärden urval för publ'!$B$2:$H$490,MATCH(N$3,'Miljövärden urval för publ'!$B$2:$H$2,0),FALSE))</f>
        <v>1.56934E-3</v>
      </c>
    </row>
    <row r="56" spans="1:14" x14ac:dyDescent="0.25">
      <c r="A56" s="26" t="s">
        <v>130</v>
      </c>
      <c r="B56" s="26" t="s">
        <v>132</v>
      </c>
      <c r="C56" s="27"/>
      <c r="D56" s="27" t="str">
        <f>VLOOKUP(B56,'Miljövärden urval för publ'!$B$2:$S$480,MATCH("ska publiceras:",'Miljövärden urval för publ'!$B$2:$Q$2,0),FALSE)</f>
        <v>ja</v>
      </c>
      <c r="E56" s="27">
        <f t="shared" si="0"/>
        <v>46</v>
      </c>
      <c r="H56" s="20">
        <v>54</v>
      </c>
      <c r="I56" t="str">
        <f t="shared" si="1"/>
        <v>Kraftringen Energi AB (publ)</v>
      </c>
      <c r="J56" t="str">
        <f t="shared" si="2"/>
        <v>Eslöv-Lund-Lomma m fl</v>
      </c>
      <c r="K56">
        <f>IF(ISERROR(VLOOKUP($J56,'Miljövärden urval för publ'!$B$2:$H$490,MATCH(K$3,'Miljövärden urval för publ'!$B$2:$H$2,0),FALSE)),"",VLOOKUP($J56,'Miljövärden urval för publ'!$B$2:$H$490,MATCH(K$3,'Miljövärden urval för publ'!$B$2:$H$2,0),FALSE))</f>
        <v>0.37551299999999999</v>
      </c>
      <c r="L56">
        <f>IF(ISERROR(VLOOKUP($J56,'Miljövärden urval för publ'!$B$2:$H$490,MATCH(L$3,'Miljövärden urval för publ'!$B$2:$H$2,0),FALSE)),"",VLOOKUP($J56,'Miljövärden urval för publ'!$B$2:$H$490,MATCH(L$3,'Miljövärden urval för publ'!$B$2:$H$2,0),FALSE))</f>
        <v>30.654599999999999</v>
      </c>
      <c r="M56">
        <f>IF(ISERROR(VLOOKUP($J56,'Miljövärden urval för publ'!$B$2:$H$490,MATCH(M$3,'Miljövärden urval för publ'!$B$2:$H$2,0),FALSE)),"",VLOOKUP($J56,'Miljövärden urval för publ'!$B$2:$H$490,MATCH(M$3,'Miljövärden urval för publ'!$B$2:$H$2,0),FALSE))</f>
        <v>5.8988199999999997</v>
      </c>
      <c r="N56">
        <f>IF(ISERROR(VLOOKUP($J56,'Miljövärden urval för publ'!$B$2:$H$490,MATCH(N$3,'Miljövärden urval för publ'!$B$2:$H$2,0),FALSE)),"",VLOOKUP($J56,'Miljövärden urval för publ'!$B$2:$H$490,MATCH(N$3,'Miljövärden urval för publ'!$B$2:$H$2,0),FALSE))</f>
        <v>4.6640599999999997E-2</v>
      </c>
    </row>
    <row r="57" spans="1:14" x14ac:dyDescent="0.25">
      <c r="A57" s="26" t="s">
        <v>538</v>
      </c>
      <c r="B57" s="26" t="s">
        <v>539</v>
      </c>
      <c r="C57" s="27"/>
      <c r="D57" s="27" t="str">
        <f>VLOOKUP(B57,'Miljövärden urval för publ'!$B$2:$S$480,MATCH("ska publiceras:",'Miljövärden urval för publ'!$B$2:$Q$2,0),FALSE)</f>
        <v>ja</v>
      </c>
      <c r="E57" s="27">
        <f t="shared" si="0"/>
        <v>47</v>
      </c>
      <c r="H57" s="20">
        <v>55</v>
      </c>
      <c r="I57" t="str">
        <f t="shared" si="1"/>
        <v>Västerbergslagens Energi AB</v>
      </c>
      <c r="J57" t="str">
        <f t="shared" si="2"/>
        <v>Fagersta</v>
      </c>
      <c r="K57">
        <f>IF(ISERROR(VLOOKUP($J57,'Miljövärden urval för publ'!$B$2:$H$490,MATCH(K$3,'Miljövärden urval för publ'!$B$2:$H$2,0),FALSE)),"",VLOOKUP($J57,'Miljövärden urval för publ'!$B$2:$H$490,MATCH(K$3,'Miljövärden urval för publ'!$B$2:$H$2,0),FALSE))</f>
        <v>0.104255</v>
      </c>
      <c r="L57">
        <f>IF(ISERROR(VLOOKUP($J57,'Miljövärden urval för publ'!$B$2:$H$490,MATCH(L$3,'Miljövärden urval för publ'!$B$2:$H$2,0),FALSE)),"",VLOOKUP($J57,'Miljövärden urval för publ'!$B$2:$H$490,MATCH(L$3,'Miljövärden urval för publ'!$B$2:$H$2,0),FALSE))</f>
        <v>36.351199999999999</v>
      </c>
      <c r="M57">
        <f>IF(ISERROR(VLOOKUP($J57,'Miljövärden urval för publ'!$B$2:$H$490,MATCH(M$3,'Miljövärden urval för publ'!$B$2:$H$2,0),FALSE)),"",VLOOKUP($J57,'Miljövärden urval för publ'!$B$2:$H$490,MATCH(M$3,'Miljövärden urval för publ'!$B$2:$H$2,0),FALSE))</f>
        <v>8.3034700000000008</v>
      </c>
      <c r="N57">
        <f>IF(ISERROR(VLOOKUP($J57,'Miljövärden urval för publ'!$B$2:$H$490,MATCH(N$3,'Miljövärden urval för publ'!$B$2:$H$2,0),FALSE)),"",VLOOKUP($J57,'Miljövärden urval för publ'!$B$2:$H$490,MATCH(N$3,'Miljövärden urval för publ'!$B$2:$H$2,0),FALSE))</f>
        <v>1.48565E-3</v>
      </c>
    </row>
    <row r="58" spans="1:14" x14ac:dyDescent="0.25">
      <c r="A58" s="26" t="s">
        <v>205</v>
      </c>
      <c r="B58" s="26" t="s">
        <v>206</v>
      </c>
      <c r="C58" s="27"/>
      <c r="D58" s="27" t="str">
        <f>VLOOKUP(B58,'Miljövärden urval för publ'!$B$2:$S$480,MATCH("ska publiceras:",'Miljövärden urval för publ'!$B$2:$Q$2,0),FALSE)</f>
        <v>ja</v>
      </c>
      <c r="E58" s="27">
        <f t="shared" si="0"/>
        <v>48</v>
      </c>
      <c r="H58" s="20">
        <v>56</v>
      </c>
      <c r="I58" t="str">
        <f t="shared" si="1"/>
        <v>Falkenberg Energi AB</v>
      </c>
      <c r="J58" t="str">
        <f t="shared" si="2"/>
        <v>Falkenberg</v>
      </c>
      <c r="K58">
        <f>IF(ISERROR(VLOOKUP($J58,'Miljövärden urval för publ'!$B$2:$H$490,MATCH(K$3,'Miljövärden urval för publ'!$B$2:$H$2,0),FALSE)),"",VLOOKUP($J58,'Miljövärden urval för publ'!$B$2:$H$490,MATCH(K$3,'Miljövärden urval för publ'!$B$2:$H$2,0),FALSE))</f>
        <v>9.6575999999999995E-2</v>
      </c>
      <c r="L58">
        <f>IF(ISERROR(VLOOKUP($J58,'Miljövärden urval för publ'!$B$2:$H$490,MATCH(L$3,'Miljövärden urval för publ'!$B$2:$H$2,0),FALSE)),"",VLOOKUP($J58,'Miljövärden urval för publ'!$B$2:$H$490,MATCH(L$3,'Miljövärden urval för publ'!$B$2:$H$2,0),FALSE))</f>
        <v>18.0687</v>
      </c>
      <c r="M58">
        <f>IF(ISERROR(VLOOKUP($J58,'Miljövärden urval för publ'!$B$2:$H$490,MATCH(M$3,'Miljövärden urval för publ'!$B$2:$H$2,0),FALSE)),"",VLOOKUP($J58,'Miljövärden urval för publ'!$B$2:$H$490,MATCH(M$3,'Miljövärden urval för publ'!$B$2:$H$2,0),FALSE))</f>
        <v>9.4006600000000002</v>
      </c>
      <c r="N58">
        <f>IF(ISERROR(VLOOKUP($J58,'Miljövärden urval för publ'!$B$2:$H$490,MATCH(N$3,'Miljövärden urval för publ'!$B$2:$H$2,0),FALSE)),"",VLOOKUP($J58,'Miljövärden urval för publ'!$B$2:$H$490,MATCH(N$3,'Miljövärden urval för publ'!$B$2:$H$2,0),FALSE))</f>
        <v>2.88548E-2</v>
      </c>
    </row>
    <row r="59" spans="1:14" x14ac:dyDescent="0.25">
      <c r="A59" s="26" t="s">
        <v>124</v>
      </c>
      <c r="B59" s="26" t="s">
        <v>125</v>
      </c>
      <c r="C59" s="27"/>
      <c r="D59" s="27" t="str">
        <f>VLOOKUP(B59,'Miljövärden urval för publ'!$B$2:$S$480,MATCH("ska publiceras:",'Miljövärden urval för publ'!$B$2:$Q$2,0),FALSE)</f>
        <v>ja</v>
      </c>
      <c r="E59" s="27">
        <f t="shared" si="0"/>
        <v>49</v>
      </c>
      <c r="H59" s="20">
        <v>57</v>
      </c>
      <c r="I59" t="str">
        <f t="shared" si="1"/>
        <v>Falbygdens Energi AB</v>
      </c>
      <c r="J59" t="str">
        <f t="shared" si="2"/>
        <v>Falköping</v>
      </c>
      <c r="K59">
        <f>IF(ISERROR(VLOOKUP($J59,'Miljövärden urval för publ'!$B$2:$H$490,MATCH(K$3,'Miljövärden urval för publ'!$B$2:$H$2,0),FALSE)),"",VLOOKUP($J59,'Miljövärden urval för publ'!$B$2:$H$490,MATCH(K$3,'Miljövärden urval för publ'!$B$2:$H$2,0),FALSE))</f>
        <v>7.0216399999999998E-2</v>
      </c>
      <c r="L59">
        <f>IF(ISERROR(VLOOKUP($J59,'Miljövärden urval för publ'!$B$2:$H$490,MATCH(L$3,'Miljövärden urval för publ'!$B$2:$H$2,0),FALSE)),"",VLOOKUP($J59,'Miljövärden urval för publ'!$B$2:$H$490,MATCH(L$3,'Miljövärden urval för publ'!$B$2:$H$2,0),FALSE))</f>
        <v>8.1273400000000002</v>
      </c>
      <c r="M59">
        <f>IF(ISERROR(VLOOKUP($J59,'Miljövärden urval för publ'!$B$2:$H$490,MATCH(M$3,'Miljövärden urval för publ'!$B$2:$H$2,0),FALSE)),"",VLOOKUP($J59,'Miljövärden urval för publ'!$B$2:$H$490,MATCH(M$3,'Miljövärden urval för publ'!$B$2:$H$2,0),FALSE))</f>
        <v>6.7121500000000003</v>
      </c>
      <c r="N59">
        <f>IF(ISERROR(VLOOKUP($J59,'Miljövärden urval för publ'!$B$2:$H$490,MATCH(N$3,'Miljövärden urval för publ'!$B$2:$H$2,0),FALSE)),"",VLOOKUP($J59,'Miljövärden urval för publ'!$B$2:$H$490,MATCH(N$3,'Miljövärden urval för publ'!$B$2:$H$2,0),FALSE))</f>
        <v>0</v>
      </c>
    </row>
    <row r="60" spans="1:14" x14ac:dyDescent="0.25">
      <c r="A60" s="26" t="s">
        <v>128</v>
      </c>
      <c r="B60" s="26" t="s">
        <v>129</v>
      </c>
      <c r="C60" s="27"/>
      <c r="D60" s="27" t="str">
        <f>VLOOKUP(B60,'Miljövärden urval för publ'!$B$2:$S$480,MATCH("ska publiceras:",'Miljövärden urval för publ'!$B$2:$Q$2,0),FALSE)</f>
        <v>ja</v>
      </c>
      <c r="E60" s="27">
        <f t="shared" si="0"/>
        <v>50</v>
      </c>
      <c r="H60" s="20">
        <v>58</v>
      </c>
      <c r="I60" t="str">
        <f t="shared" si="1"/>
        <v>Falu Energi &amp; Vatten AB</v>
      </c>
      <c r="J60" t="str">
        <f t="shared" si="2"/>
        <v>Falun</v>
      </c>
      <c r="K60">
        <f>IF(ISERROR(VLOOKUP($J60,'Miljövärden urval för publ'!$B$2:$H$490,MATCH(K$3,'Miljövärden urval för publ'!$B$2:$H$2,0),FALSE)),"",VLOOKUP($J60,'Miljövärden urval för publ'!$B$2:$H$490,MATCH(K$3,'Miljövärden urval för publ'!$B$2:$H$2,0),FALSE))</f>
        <v>3.4421399999999998E-2</v>
      </c>
      <c r="L60">
        <f>IF(ISERROR(VLOOKUP($J60,'Miljövärden urval för publ'!$B$2:$H$490,MATCH(L$3,'Miljövärden urval för publ'!$B$2:$H$2,0),FALSE)),"",VLOOKUP($J60,'Miljövärden urval för publ'!$B$2:$H$490,MATCH(L$3,'Miljövärden urval för publ'!$B$2:$H$2,0),FALSE))</f>
        <v>8.6292399999999994</v>
      </c>
      <c r="M60">
        <f>IF(ISERROR(VLOOKUP($J60,'Miljövärden urval för publ'!$B$2:$H$490,MATCH(M$3,'Miljövärden urval för publ'!$B$2:$H$2,0),FALSE)),"",VLOOKUP($J60,'Miljövärden urval för publ'!$B$2:$H$490,MATCH(M$3,'Miljövärden urval för publ'!$B$2:$H$2,0),FALSE))</f>
        <v>4.8252899999999999</v>
      </c>
      <c r="N60">
        <f>IF(ISERROR(VLOOKUP($J60,'Miljövärden urval för publ'!$B$2:$H$490,MATCH(N$3,'Miljövärden urval för publ'!$B$2:$H$2,0),FALSE)),"",VLOOKUP($J60,'Miljövärden urval för publ'!$B$2:$H$490,MATCH(N$3,'Miljövärden urval för publ'!$B$2:$H$2,0),FALSE))</f>
        <v>8.0554700000000003E-3</v>
      </c>
    </row>
    <row r="61" spans="1:14" x14ac:dyDescent="0.25">
      <c r="A61" s="26" t="s">
        <v>133</v>
      </c>
      <c r="B61" s="26" t="s">
        <v>134</v>
      </c>
      <c r="C61" s="27"/>
      <c r="D61" s="27" t="str">
        <f>VLOOKUP(B61,'Miljövärden urval för publ'!$B$2:$S$480,MATCH("ska publiceras:",'Miljövärden urval för publ'!$B$2:$Q$2,0),FALSE)</f>
        <v>ja</v>
      </c>
      <c r="E61" s="27">
        <f t="shared" si="0"/>
        <v>51</v>
      </c>
      <c r="H61" s="20">
        <v>59</v>
      </c>
      <c r="I61" t="str">
        <f t="shared" si="1"/>
        <v>Rindi Energi AB</v>
      </c>
      <c r="J61" t="str">
        <f t="shared" si="2"/>
        <v>Filipstad</v>
      </c>
      <c r="K61">
        <f>IF(ISERROR(VLOOKUP($J61,'Miljövärden urval för publ'!$B$2:$H$490,MATCH(K$3,'Miljövärden urval för publ'!$B$2:$H$2,0),FALSE)),"",VLOOKUP($J61,'Miljövärden urval för publ'!$B$2:$H$490,MATCH(K$3,'Miljövärden urval för publ'!$B$2:$H$2,0),FALSE))</f>
        <v>0.15160499999999999</v>
      </c>
      <c r="L61">
        <f>IF(ISERROR(VLOOKUP($J61,'Miljövärden urval för publ'!$B$2:$H$490,MATCH(L$3,'Miljövärden urval för publ'!$B$2:$H$2,0),FALSE)),"",VLOOKUP($J61,'Miljövärden urval för publ'!$B$2:$H$490,MATCH(L$3,'Miljövärden urval för publ'!$B$2:$H$2,0),FALSE))</f>
        <v>28.6631</v>
      </c>
      <c r="M61">
        <f>IF(ISERROR(VLOOKUP($J61,'Miljövärden urval för publ'!$B$2:$H$490,MATCH(M$3,'Miljövärden urval för publ'!$B$2:$H$2,0),FALSE)),"",VLOOKUP($J61,'Miljövärden urval för publ'!$B$2:$H$490,MATCH(M$3,'Miljövärden urval för publ'!$B$2:$H$2,0),FALSE))</f>
        <v>10.821199999999999</v>
      </c>
      <c r="N61">
        <f>IF(ISERROR(VLOOKUP($J61,'Miljövärden urval för publ'!$B$2:$H$490,MATCH(N$3,'Miljövärden urval för publ'!$B$2:$H$2,0),FALSE)),"",VLOOKUP($J61,'Miljövärden urval för publ'!$B$2:$H$490,MATCH(N$3,'Miljövärden urval för publ'!$B$2:$H$2,0),FALSE))</f>
        <v>4.2588399999999998E-2</v>
      </c>
    </row>
    <row r="62" spans="1:14" x14ac:dyDescent="0.25">
      <c r="A62" s="26" t="s">
        <v>135</v>
      </c>
      <c r="B62" s="26" t="s">
        <v>136</v>
      </c>
      <c r="C62" s="27"/>
      <c r="D62" s="27" t="str">
        <f>VLOOKUP(B62,'Miljövärden urval för publ'!$B$2:$S$480,MATCH("ska publiceras:",'Miljövärden urval för publ'!$B$2:$Q$2,0),FALSE)</f>
        <v>ja</v>
      </c>
      <c r="E62" s="27">
        <f t="shared" si="0"/>
        <v>52</v>
      </c>
      <c r="H62" s="20">
        <v>60</v>
      </c>
      <c r="I62" t="str">
        <f t="shared" si="1"/>
        <v>Finspångs Tekniska Verk AB</v>
      </c>
      <c r="J62" t="str">
        <f t="shared" si="2"/>
        <v>Finspång</v>
      </c>
      <c r="K62">
        <f>IF(ISERROR(VLOOKUP($J62,'Miljövärden urval för publ'!$B$2:$H$490,MATCH(K$3,'Miljövärden urval för publ'!$B$2:$H$2,0),FALSE)),"",VLOOKUP($J62,'Miljövärden urval för publ'!$B$2:$H$490,MATCH(K$3,'Miljövärden urval för publ'!$B$2:$H$2,0),FALSE))</f>
        <v>0.182643</v>
      </c>
      <c r="L62">
        <f>IF(ISERROR(VLOOKUP($J62,'Miljövärden urval för publ'!$B$2:$H$490,MATCH(L$3,'Miljövärden urval för publ'!$B$2:$H$2,0),FALSE)),"",VLOOKUP($J62,'Miljövärden urval för publ'!$B$2:$H$490,MATCH(L$3,'Miljövärden urval för publ'!$B$2:$H$2,0),FALSE))</f>
        <v>88.629499999999993</v>
      </c>
      <c r="M62">
        <f>IF(ISERROR(VLOOKUP($J62,'Miljövärden urval för publ'!$B$2:$H$490,MATCH(M$3,'Miljövärden urval för publ'!$B$2:$H$2,0),FALSE)),"",VLOOKUP($J62,'Miljövärden urval för publ'!$B$2:$H$490,MATCH(M$3,'Miljövärden urval för publ'!$B$2:$H$2,0),FALSE))</f>
        <v>6.6990800000000004</v>
      </c>
      <c r="N62">
        <f>IF(ISERROR(VLOOKUP($J62,'Miljövärden urval för publ'!$B$2:$H$490,MATCH(N$3,'Miljövärden urval för publ'!$B$2:$H$2,0),FALSE)),"",VLOOKUP($J62,'Miljövärden urval för publ'!$B$2:$H$490,MATCH(N$3,'Miljövärden urval för publ'!$B$2:$H$2,0),FALSE))</f>
        <v>5.8327499999999997E-2</v>
      </c>
    </row>
    <row r="63" spans="1:14" x14ac:dyDescent="0.25">
      <c r="A63" s="26" t="s">
        <v>137</v>
      </c>
      <c r="B63" s="26" t="s">
        <v>138</v>
      </c>
      <c r="C63" s="27"/>
      <c r="D63" s="27" t="str">
        <f>VLOOKUP(B63,'Miljövärden urval för publ'!$B$2:$S$480,MATCH("ska publiceras:",'Miljövärden urval för publ'!$B$2:$Q$2,0),FALSE)</f>
        <v>ja</v>
      </c>
      <c r="E63" s="27">
        <f t="shared" si="0"/>
        <v>53</v>
      </c>
      <c r="H63" s="20">
        <v>61</v>
      </c>
      <c r="I63" t="str">
        <f t="shared" si="1"/>
        <v>C4 Energi AB</v>
      </c>
      <c r="J63" t="str">
        <f t="shared" si="2"/>
        <v>Fjälkinge</v>
      </c>
      <c r="K63">
        <f>IF(ISERROR(VLOOKUP($J63,'Miljövärden urval för publ'!$B$2:$H$490,MATCH(K$3,'Miljövärden urval för publ'!$B$2:$H$2,0),FALSE)),"",VLOOKUP($J63,'Miljövärden urval för publ'!$B$2:$H$490,MATCH(K$3,'Miljövärden urval för publ'!$B$2:$H$2,0),FALSE))</f>
        <v>0.15623100000000001</v>
      </c>
      <c r="L63">
        <f>IF(ISERROR(VLOOKUP($J63,'Miljövärden urval för publ'!$B$2:$H$490,MATCH(L$3,'Miljövärden urval för publ'!$B$2:$H$2,0),FALSE)),"",VLOOKUP($J63,'Miljövärden urval för publ'!$B$2:$H$490,MATCH(L$3,'Miljövärden urval för publ'!$B$2:$H$2,0),FALSE))</f>
        <v>31.5686</v>
      </c>
      <c r="M63">
        <f>IF(ISERROR(VLOOKUP($J63,'Miljövärden urval för publ'!$B$2:$H$490,MATCH(M$3,'Miljövärden urval för publ'!$B$2:$H$2,0),FALSE)),"",VLOOKUP($J63,'Miljövärden urval för publ'!$B$2:$H$490,MATCH(M$3,'Miljövärden urval för publ'!$B$2:$H$2,0),FALSE))</f>
        <v>10.427099999999999</v>
      </c>
      <c r="N63">
        <f>IF(ISERROR(VLOOKUP($J63,'Miljövärden urval för publ'!$B$2:$H$490,MATCH(N$3,'Miljövärden urval för publ'!$B$2:$H$2,0),FALSE)),"",VLOOKUP($J63,'Miljövärden urval för publ'!$B$2:$H$490,MATCH(N$3,'Miljövärden urval för publ'!$B$2:$H$2,0),FALSE))</f>
        <v>2.5430700000000001E-2</v>
      </c>
    </row>
    <row r="64" spans="1:14" x14ac:dyDescent="0.25">
      <c r="A64" s="26" t="s">
        <v>262</v>
      </c>
      <c r="B64" s="26" t="s">
        <v>263</v>
      </c>
      <c r="C64" s="27"/>
      <c r="D64" s="27" t="str">
        <f>VLOOKUP(B64,'Miljövärden urval för publ'!$B$2:$S$480,MATCH("ska publiceras:",'Miljövärden urval för publ'!$B$2:$Q$2,0),FALSE)</f>
        <v>ja</v>
      </c>
      <c r="E64" s="27">
        <f t="shared" si="0"/>
        <v>54</v>
      </c>
      <c r="H64" s="20">
        <v>62</v>
      </c>
      <c r="I64" t="str">
        <f t="shared" si="1"/>
        <v>Rindi Energi AB</v>
      </c>
      <c r="J64" t="str">
        <f t="shared" si="2"/>
        <v>Flen</v>
      </c>
      <c r="K64">
        <f>IF(ISERROR(VLOOKUP($J64,'Miljövärden urval för publ'!$B$2:$H$490,MATCH(K$3,'Miljövärden urval för publ'!$B$2:$H$2,0),FALSE)),"",VLOOKUP($J64,'Miljövärden urval för publ'!$B$2:$H$490,MATCH(K$3,'Miljövärden urval för publ'!$B$2:$H$2,0),FALSE))</f>
        <v>0.160222</v>
      </c>
      <c r="L64">
        <f>IF(ISERROR(VLOOKUP($J64,'Miljövärden urval för publ'!$B$2:$H$490,MATCH(L$3,'Miljövärden urval för publ'!$B$2:$H$2,0),FALSE)),"",VLOOKUP($J64,'Miljövärden urval för publ'!$B$2:$H$490,MATCH(L$3,'Miljövärden urval för publ'!$B$2:$H$2,0),FALSE))</f>
        <v>35.584400000000002</v>
      </c>
      <c r="M64">
        <f>IF(ISERROR(VLOOKUP($J64,'Miljövärden urval för publ'!$B$2:$H$490,MATCH(M$3,'Miljövärden urval för publ'!$B$2:$H$2,0),FALSE)),"",VLOOKUP($J64,'Miljövärden urval för publ'!$B$2:$H$490,MATCH(M$3,'Miljövärden urval för publ'!$B$2:$H$2,0),FALSE))</f>
        <v>9.1108899999999995</v>
      </c>
      <c r="N64">
        <f>IF(ISERROR(VLOOKUP($J64,'Miljövärden urval för publ'!$B$2:$H$490,MATCH(N$3,'Miljövärden urval för publ'!$B$2:$H$2,0),FALSE)),"",VLOOKUP($J64,'Miljövärden urval för publ'!$B$2:$H$490,MATCH(N$3,'Miljövärden urval för publ'!$B$2:$H$2,0),FALSE))</f>
        <v>5.4285699999999999E-2</v>
      </c>
    </row>
    <row r="65" spans="1:14" x14ac:dyDescent="0.25">
      <c r="A65" s="26" t="s">
        <v>574</v>
      </c>
      <c r="B65" s="26" t="s">
        <v>575</v>
      </c>
      <c r="C65" s="27"/>
      <c r="D65" s="27" t="str">
        <f>VLOOKUP(B65,'Miljövärden urval för publ'!$B$2:$S$480,MATCH("ska publiceras:",'Miljövärden urval för publ'!$B$2:$Q$2,0),FALSE)</f>
        <v>ja</v>
      </c>
      <c r="E65" s="27">
        <f t="shared" si="0"/>
        <v>55</v>
      </c>
      <c r="H65" s="20">
        <v>63</v>
      </c>
      <c r="I65" t="str">
        <f t="shared" si="1"/>
        <v>Falbygdens Energi AB</v>
      </c>
      <c r="J65" t="str">
        <f t="shared" si="2"/>
        <v>Floby</v>
      </c>
      <c r="K65">
        <f>IF(ISERROR(VLOOKUP($J65,'Miljövärden urval för publ'!$B$2:$H$490,MATCH(K$3,'Miljövärden urval för publ'!$B$2:$H$2,0),FALSE)),"",VLOOKUP($J65,'Miljövärden urval för publ'!$B$2:$H$490,MATCH(K$3,'Miljövärden urval för publ'!$B$2:$H$2,0),FALSE))</f>
        <v>0.152369</v>
      </c>
      <c r="L65">
        <f>IF(ISERROR(VLOOKUP($J65,'Miljövärden urval för publ'!$B$2:$H$490,MATCH(L$3,'Miljövärden urval för publ'!$B$2:$H$2,0),FALSE)),"",VLOOKUP($J65,'Miljövärden urval för publ'!$B$2:$H$490,MATCH(L$3,'Miljövärden urval för publ'!$B$2:$H$2,0),FALSE))</f>
        <v>7.5053599999999996</v>
      </c>
      <c r="M65">
        <f>IF(ISERROR(VLOOKUP($J65,'Miljövärden urval för publ'!$B$2:$H$490,MATCH(M$3,'Miljövärden urval för publ'!$B$2:$H$2,0),FALSE)),"",VLOOKUP($J65,'Miljövärden urval för publ'!$B$2:$H$490,MATCH(M$3,'Miljövärden urval för publ'!$B$2:$H$2,0),FALSE))</f>
        <v>16.5139</v>
      </c>
      <c r="N65">
        <f>IF(ISERROR(VLOOKUP($J65,'Miljövärden urval för publ'!$B$2:$H$490,MATCH(N$3,'Miljövärden urval för publ'!$B$2:$H$2,0),FALSE)),"",VLOOKUP($J65,'Miljövärden urval för publ'!$B$2:$H$490,MATCH(N$3,'Miljövärden urval för publ'!$B$2:$H$2,0),FALSE))</f>
        <v>0</v>
      </c>
    </row>
    <row r="66" spans="1:14" x14ac:dyDescent="0.25">
      <c r="A66" s="26" t="s">
        <v>145</v>
      </c>
      <c r="B66" s="26" t="s">
        <v>146</v>
      </c>
      <c r="C66" s="27"/>
      <c r="D66" s="27" t="str">
        <f>VLOOKUP(B66,'Miljövärden urval för publ'!$B$2:$S$480,MATCH("ska publiceras:",'Miljövärden urval för publ'!$B$2:$Q$2,0),FALSE)</f>
        <v>ja</v>
      </c>
      <c r="E66" s="27">
        <f t="shared" si="0"/>
        <v>56</v>
      </c>
      <c r="H66" s="20">
        <v>64</v>
      </c>
      <c r="I66" t="str">
        <f t="shared" si="1"/>
        <v>Lerum Fjärrvärme AB</v>
      </c>
      <c r="J66" t="str">
        <f t="shared" si="2"/>
        <v>Floda</v>
      </c>
      <c r="K66">
        <f>IF(ISERROR(VLOOKUP($J66,'Miljövärden urval för publ'!$B$2:$H$490,MATCH(K$3,'Miljövärden urval för publ'!$B$2:$H$2,0),FALSE)),"",VLOOKUP($J66,'Miljövärden urval för publ'!$B$2:$H$490,MATCH(K$3,'Miljövärden urval för publ'!$B$2:$H$2,0),FALSE))</f>
        <v>0.135823</v>
      </c>
      <c r="L66">
        <f>IF(ISERROR(VLOOKUP($J66,'Miljövärden urval för publ'!$B$2:$H$490,MATCH(L$3,'Miljövärden urval för publ'!$B$2:$H$2,0),FALSE)),"",VLOOKUP($J66,'Miljövärden urval för publ'!$B$2:$H$490,MATCH(L$3,'Miljövärden urval för publ'!$B$2:$H$2,0),FALSE))</f>
        <v>28.046500000000002</v>
      </c>
      <c r="M66">
        <f>IF(ISERROR(VLOOKUP($J66,'Miljövärden urval för publ'!$B$2:$H$490,MATCH(M$3,'Miljövärden urval för publ'!$B$2:$H$2,0),FALSE)),"",VLOOKUP($J66,'Miljövärden urval för publ'!$B$2:$H$490,MATCH(M$3,'Miljövärden urval för publ'!$B$2:$H$2,0),FALSE))</f>
        <v>9.0649599999999992</v>
      </c>
      <c r="N66">
        <f>IF(ISERROR(VLOOKUP($J66,'Miljövärden urval för publ'!$B$2:$H$490,MATCH(N$3,'Miljövärden urval för publ'!$B$2:$H$2,0),FALSE)),"",VLOOKUP($J66,'Miljövärden urval för publ'!$B$2:$H$490,MATCH(N$3,'Miljövärden urval för publ'!$B$2:$H$2,0),FALSE))</f>
        <v>2.89407E-2</v>
      </c>
    </row>
    <row r="67" spans="1:14" x14ac:dyDescent="0.25">
      <c r="A67" s="26" t="s">
        <v>141</v>
      </c>
      <c r="B67" s="26" t="s">
        <v>142</v>
      </c>
      <c r="C67" s="27"/>
      <c r="D67" s="27" t="str">
        <f>VLOOKUP(B67,'Miljövärden urval för publ'!$B$2:$S$480,MATCH("ska publiceras:",'Miljövärden urval för publ'!$B$2:$Q$2,0),FALSE)</f>
        <v>ja</v>
      </c>
      <c r="E67" s="27">
        <f t="shared" si="0"/>
        <v>57</v>
      </c>
      <c r="H67" s="20">
        <v>65</v>
      </c>
      <c r="I67" t="str">
        <f t="shared" si="1"/>
        <v>Bionär Närvärme AB</v>
      </c>
      <c r="J67" t="str">
        <f t="shared" si="2"/>
        <v>Forsbacka</v>
      </c>
      <c r="K67">
        <f>IF(ISERROR(VLOOKUP($J67,'Miljövärden urval för publ'!$B$2:$H$490,MATCH(K$3,'Miljövärden urval för publ'!$B$2:$H$2,0),FALSE)),"",VLOOKUP($J67,'Miljövärden urval för publ'!$B$2:$H$490,MATCH(K$3,'Miljövärden urval för publ'!$B$2:$H$2,0),FALSE))</f>
        <v>0.252081</v>
      </c>
      <c r="L67">
        <f>IF(ISERROR(VLOOKUP($J67,'Miljövärden urval för publ'!$B$2:$H$490,MATCH(L$3,'Miljövärden urval för publ'!$B$2:$H$2,0),FALSE)),"",VLOOKUP($J67,'Miljövärden urval för publ'!$B$2:$H$490,MATCH(L$3,'Miljövärden urval för publ'!$B$2:$H$2,0),FALSE))</f>
        <v>50.104999999999997</v>
      </c>
      <c r="M67">
        <f>IF(ISERROR(VLOOKUP($J67,'Miljövärden urval för publ'!$B$2:$H$490,MATCH(M$3,'Miljövärden urval för publ'!$B$2:$H$2,0),FALSE)),"",VLOOKUP($J67,'Miljövärden urval för publ'!$B$2:$H$490,MATCH(M$3,'Miljövärden urval för publ'!$B$2:$H$2,0),FALSE))</f>
        <v>15.837400000000001</v>
      </c>
      <c r="N67">
        <f>IF(ISERROR(VLOOKUP($J67,'Miljövärden urval för publ'!$B$2:$H$490,MATCH(N$3,'Miljövärden urval för publ'!$B$2:$H$2,0),FALSE)),"",VLOOKUP($J67,'Miljövärden urval för publ'!$B$2:$H$490,MATCH(N$3,'Miljövärden urval för publ'!$B$2:$H$2,0),FALSE))</f>
        <v>0.13895099999999999</v>
      </c>
    </row>
    <row r="68" spans="1:14" x14ac:dyDescent="0.25">
      <c r="A68" s="26" t="s">
        <v>149</v>
      </c>
      <c r="B68" s="26" t="s">
        <v>151</v>
      </c>
      <c r="C68" s="27"/>
      <c r="D68" s="27" t="str">
        <f>VLOOKUP(B68,'Miljövärden urval för publ'!$B$2:$S$480,MATCH("ska publiceras:",'Miljövärden urval för publ'!$B$2:$Q$2,0),FALSE)</f>
        <v>ja</v>
      </c>
      <c r="E68" s="27">
        <f t="shared" si="0"/>
        <v>58</v>
      </c>
      <c r="H68" s="20">
        <v>66</v>
      </c>
      <c r="I68" t="str">
        <f t="shared" si="1"/>
        <v>Adven Värme AB.</v>
      </c>
      <c r="J68" t="str">
        <f t="shared" si="2"/>
        <v>Friggesund</v>
      </c>
      <c r="K68">
        <f>IF(ISERROR(VLOOKUP($J68,'Miljövärden urval för publ'!$B$2:$H$490,MATCH(K$3,'Miljövärden urval för publ'!$B$2:$H$2,0),FALSE)),"",VLOOKUP($J68,'Miljövärden urval för publ'!$B$2:$H$490,MATCH(K$3,'Miljövärden urval för publ'!$B$2:$H$2,0),FALSE))</f>
        <v>0.170375</v>
      </c>
      <c r="L68">
        <f>IF(ISERROR(VLOOKUP($J68,'Miljövärden urval för publ'!$B$2:$H$490,MATCH(L$3,'Miljövärden urval för publ'!$B$2:$H$2,0),FALSE)),"",VLOOKUP($J68,'Miljövärden urval för publ'!$B$2:$H$490,MATCH(L$3,'Miljövärden urval för publ'!$B$2:$H$2,0),FALSE))</f>
        <v>40.501800000000003</v>
      </c>
      <c r="M68">
        <f>IF(ISERROR(VLOOKUP($J68,'Miljövärden urval för publ'!$B$2:$H$490,MATCH(M$3,'Miljövärden urval för publ'!$B$2:$H$2,0),FALSE)),"",VLOOKUP($J68,'Miljövärden urval för publ'!$B$2:$H$490,MATCH(M$3,'Miljövärden urval för publ'!$B$2:$H$2,0),FALSE))</f>
        <v>10.433400000000001</v>
      </c>
      <c r="N68">
        <f>IF(ISERROR(VLOOKUP($J68,'Miljövärden urval för publ'!$B$2:$H$490,MATCH(N$3,'Miljövärden urval för publ'!$B$2:$H$2,0),FALSE)),"",VLOOKUP($J68,'Miljövärden urval för publ'!$B$2:$H$490,MATCH(N$3,'Miljövärden urval för publ'!$B$2:$H$2,0),FALSE))</f>
        <v>7.4717000000000006E-2</v>
      </c>
    </row>
    <row r="69" spans="1:14" x14ac:dyDescent="0.25">
      <c r="A69" s="26" t="s">
        <v>382</v>
      </c>
      <c r="B69" s="26" t="s">
        <v>383</v>
      </c>
      <c r="C69" s="27"/>
      <c r="D69" s="27" t="str">
        <f>VLOOKUP(B69,'Miljövärden urval för publ'!$B$2:$S$480,MATCH("ska publiceras:",'Miljövärden urval för publ'!$B$2:$Q$2,0),FALSE)</f>
        <v>ja</v>
      </c>
      <c r="E69" s="27">
        <f t="shared" ref="E69:E132" si="3">IF(ISERROR(D69),E68,IF(D69="ja",E68+1,E68))</f>
        <v>59</v>
      </c>
      <c r="H69" s="20">
        <v>67</v>
      </c>
      <c r="I69" t="str">
        <f t="shared" ref="I69:I132" si="4">IF(ISERROR(INDEX($A$4:$E$490,MATCH($H69,$E$4:$E$490,0),1)),"",INDEX($A$4:$E$490,MATCH($H69,$E$4:$E$490,0),1))</f>
        <v>Borås Energi och Miljö AB</v>
      </c>
      <c r="J69" t="str">
        <f t="shared" ref="J69:J132" si="5">IF(ISERROR(INDEX($A$4:$E$490,MATCH($H69,$E$4:$E$490,0),2)),"",INDEX($A$4:$E$490,MATCH($H69,$E$4:$E$490,0),2))</f>
        <v>Fristad</v>
      </c>
      <c r="K69">
        <f>IF(ISERROR(VLOOKUP($J69,'Miljövärden urval för publ'!$B$2:$H$490,MATCH(K$3,'Miljövärden urval för publ'!$B$2:$H$2,0),FALSE)),"",VLOOKUP($J69,'Miljövärden urval för publ'!$B$2:$H$490,MATCH(K$3,'Miljövärden urval för publ'!$B$2:$H$2,0),FALSE))</f>
        <v>0.30514000000000002</v>
      </c>
      <c r="L69">
        <f>IF(ISERROR(VLOOKUP($J69,'Miljövärden urval för publ'!$B$2:$H$490,MATCH(L$3,'Miljövärden urval för publ'!$B$2:$H$2,0),FALSE)),"",VLOOKUP($J69,'Miljövärden urval för publ'!$B$2:$H$490,MATCH(L$3,'Miljövärden urval för publ'!$B$2:$H$2,0),FALSE))</f>
        <v>41.9666</v>
      </c>
      <c r="M69">
        <f>IF(ISERROR(VLOOKUP($J69,'Miljövärden urval för publ'!$B$2:$H$490,MATCH(M$3,'Miljövärden urval för publ'!$B$2:$H$2,0),FALSE)),"",VLOOKUP($J69,'Miljövärden urval för publ'!$B$2:$H$490,MATCH(M$3,'Miljövärden urval för publ'!$B$2:$H$2,0),FALSE))</f>
        <v>19.148099999999999</v>
      </c>
      <c r="N69">
        <f>IF(ISERROR(VLOOKUP($J69,'Miljövärden urval för publ'!$B$2:$H$490,MATCH(N$3,'Miljövärden urval för publ'!$B$2:$H$2,0),FALSE)),"",VLOOKUP($J69,'Miljövärden urval för publ'!$B$2:$H$490,MATCH(N$3,'Miljövärden urval för publ'!$B$2:$H$2,0),FALSE))</f>
        <v>9.0897800000000001E-2</v>
      </c>
    </row>
    <row r="70" spans="1:14" x14ac:dyDescent="0.25">
      <c r="A70" s="26" t="s">
        <v>154</v>
      </c>
      <c r="B70" s="26" t="s">
        <v>155</v>
      </c>
      <c r="C70" s="27"/>
      <c r="D70" s="27" t="str">
        <f>VLOOKUP(B70,'Miljövärden urval för publ'!$B$2:$S$480,MATCH("ska publiceras:",'Miljövärden urval för publ'!$B$2:$Q$2,0),FALSE)</f>
        <v>ja</v>
      </c>
      <c r="E70" s="27">
        <f t="shared" si="3"/>
        <v>60</v>
      </c>
      <c r="H70" s="20">
        <v>68</v>
      </c>
      <c r="I70" t="str">
        <f t="shared" si="4"/>
        <v>Mark Kraftvärme AB</v>
      </c>
      <c r="J70" t="str">
        <f t="shared" si="5"/>
        <v>Fritsla</v>
      </c>
      <c r="K70">
        <f>IF(ISERROR(VLOOKUP($J70,'Miljövärden urval för publ'!$B$2:$H$490,MATCH(K$3,'Miljövärden urval för publ'!$B$2:$H$2,0),FALSE)),"",VLOOKUP($J70,'Miljövärden urval för publ'!$B$2:$H$490,MATCH(K$3,'Miljövärden urval för publ'!$B$2:$H$2,0),FALSE))</f>
        <v>8.4490099999999999E-2</v>
      </c>
      <c r="L70">
        <f>IF(ISERROR(VLOOKUP($J70,'Miljövärden urval för publ'!$B$2:$H$490,MATCH(L$3,'Miljövärden urval för publ'!$B$2:$H$2,0),FALSE)),"",VLOOKUP($J70,'Miljövärden urval för publ'!$B$2:$H$490,MATCH(L$3,'Miljövärden urval för publ'!$B$2:$H$2,0),FALSE))</f>
        <v>15.2339</v>
      </c>
      <c r="M70">
        <f>IF(ISERROR(VLOOKUP($J70,'Miljövärden urval för publ'!$B$2:$H$490,MATCH(M$3,'Miljövärden urval för publ'!$B$2:$H$2,0),FALSE)),"",VLOOKUP($J70,'Miljövärden urval för publ'!$B$2:$H$490,MATCH(M$3,'Miljövärden urval för publ'!$B$2:$H$2,0),FALSE))</f>
        <v>12.120100000000001</v>
      </c>
      <c r="N70">
        <f>IF(ISERROR(VLOOKUP($J70,'Miljövärden urval för publ'!$B$2:$H$490,MATCH(N$3,'Miljövärden urval för publ'!$B$2:$H$2,0),FALSE)),"",VLOOKUP($J70,'Miljövärden urval för publ'!$B$2:$H$490,MATCH(N$3,'Miljövärden urval för publ'!$B$2:$H$2,0),FALSE))</f>
        <v>9.8450299999999994E-3</v>
      </c>
    </row>
    <row r="71" spans="1:14" x14ac:dyDescent="0.25">
      <c r="A71" s="26" t="s">
        <v>90</v>
      </c>
      <c r="B71" s="26" t="s">
        <v>91</v>
      </c>
      <c r="C71" s="27"/>
      <c r="D71" s="27" t="str">
        <f>VLOOKUP(B71,'Miljövärden urval för publ'!$B$2:$S$480,MATCH("ska publiceras:",'Miljövärden urval för publ'!$B$2:$Q$2,0),FALSE)</f>
        <v>ja</v>
      </c>
      <c r="E71" s="27">
        <f t="shared" si="3"/>
        <v>61</v>
      </c>
      <c r="H71" s="20">
        <v>69</v>
      </c>
      <c r="I71" t="str">
        <f t="shared" si="4"/>
        <v>Ånge Energi AB</v>
      </c>
      <c r="J71" t="str">
        <f t="shared" si="5"/>
        <v>Fränsta</v>
      </c>
      <c r="K71">
        <f>IF(ISERROR(VLOOKUP($J71,'Miljövärden urval för publ'!$B$2:$H$490,MATCH(K$3,'Miljövärden urval för publ'!$B$2:$H$2,0),FALSE)),"",VLOOKUP($J71,'Miljövärden urval för publ'!$B$2:$H$490,MATCH(K$3,'Miljövärden urval för publ'!$B$2:$H$2,0),FALSE))</f>
        <v>0.21335499999999999</v>
      </c>
      <c r="L71">
        <f>IF(ISERROR(VLOOKUP($J71,'Miljövärden urval för publ'!$B$2:$H$490,MATCH(L$3,'Miljövärden urval för publ'!$B$2:$H$2,0),FALSE)),"",VLOOKUP($J71,'Miljövärden urval för publ'!$B$2:$H$490,MATCH(L$3,'Miljövärden urval för publ'!$B$2:$H$2,0),FALSE))</f>
        <v>23.9056</v>
      </c>
      <c r="M71">
        <f>IF(ISERROR(VLOOKUP($J71,'Miljövärden urval för publ'!$B$2:$H$490,MATCH(M$3,'Miljövärden urval för publ'!$B$2:$H$2,0),FALSE)),"",VLOOKUP($J71,'Miljövärden urval för publ'!$B$2:$H$490,MATCH(M$3,'Miljövärden urval för publ'!$B$2:$H$2,0),FALSE))</f>
        <v>13.614000000000001</v>
      </c>
      <c r="N71">
        <f>IF(ISERROR(VLOOKUP($J71,'Miljövärden urval för publ'!$B$2:$H$490,MATCH(N$3,'Miljövärden urval för publ'!$B$2:$H$2,0),FALSE)),"",VLOOKUP($J71,'Miljövärden urval för publ'!$B$2:$H$490,MATCH(N$3,'Miljövärden urval för publ'!$B$2:$H$2,0),FALSE))</f>
        <v>3.9089899999999997E-2</v>
      </c>
    </row>
    <row r="72" spans="1:14" x14ac:dyDescent="0.25">
      <c r="A72" s="26" t="s">
        <v>382</v>
      </c>
      <c r="B72" s="26" t="s">
        <v>384</v>
      </c>
      <c r="C72" s="27"/>
      <c r="D72" s="27" t="str">
        <f>VLOOKUP(B72,'Miljövärden urval för publ'!$B$2:$S$480,MATCH("ska publiceras:",'Miljövärden urval för publ'!$B$2:$Q$2,0),FALSE)</f>
        <v>ja</v>
      </c>
      <c r="E72" s="27">
        <f t="shared" si="3"/>
        <v>62</v>
      </c>
      <c r="H72" s="20">
        <v>70</v>
      </c>
      <c r="I72" t="str">
        <f t="shared" si="4"/>
        <v>Vimmerby Energi &amp; Miljö AB</v>
      </c>
      <c r="J72" t="str">
        <f t="shared" si="5"/>
        <v>Frödinge</v>
      </c>
      <c r="K72">
        <f>IF(ISERROR(VLOOKUP($J72,'Miljövärden urval för publ'!$B$2:$H$490,MATCH(K$3,'Miljövärden urval för publ'!$B$2:$H$2,0),FALSE)),"",VLOOKUP($J72,'Miljövärden urval för publ'!$B$2:$H$490,MATCH(K$3,'Miljövärden urval för publ'!$B$2:$H$2,0),FALSE))</f>
        <v>8.0625500000000003E-2</v>
      </c>
      <c r="L72">
        <f>IF(ISERROR(VLOOKUP($J72,'Miljövärden urval för publ'!$B$2:$H$490,MATCH(L$3,'Miljövärden urval för publ'!$B$2:$H$2,0),FALSE)),"",VLOOKUP($J72,'Miljövärden urval för publ'!$B$2:$H$490,MATCH(L$3,'Miljövärden urval för publ'!$B$2:$H$2,0),FALSE))</f>
        <v>13.3322</v>
      </c>
      <c r="M72">
        <f>IF(ISERROR(VLOOKUP($J72,'Miljövärden urval för publ'!$B$2:$H$490,MATCH(M$3,'Miljövärden urval för publ'!$B$2:$H$2,0),FALSE)),"",VLOOKUP($J72,'Miljövärden urval för publ'!$B$2:$H$490,MATCH(M$3,'Miljövärden urval för publ'!$B$2:$H$2,0),FALSE))</f>
        <v>9.6016300000000001</v>
      </c>
      <c r="N72">
        <f>IF(ISERROR(VLOOKUP($J72,'Miljövärden urval för publ'!$B$2:$H$490,MATCH(N$3,'Miljövärden urval för publ'!$B$2:$H$2,0),FALSE)),"",VLOOKUP($J72,'Miljövärden urval för publ'!$B$2:$H$490,MATCH(N$3,'Miljövärden urval för publ'!$B$2:$H$2,0),FALSE))</f>
        <v>0</v>
      </c>
    </row>
    <row r="73" spans="1:14" x14ac:dyDescent="0.25">
      <c r="A73" s="26" t="s">
        <v>141</v>
      </c>
      <c r="B73" s="26" t="s">
        <v>143</v>
      </c>
      <c r="C73" s="27"/>
      <c r="D73" s="27" t="str">
        <f>VLOOKUP(B73,'Miljövärden urval för publ'!$B$2:$S$480,MATCH("ska publiceras:",'Miljövärden urval för publ'!$B$2:$Q$2,0),FALSE)</f>
        <v>ja</v>
      </c>
      <c r="E73" s="27">
        <f t="shared" si="3"/>
        <v>63</v>
      </c>
      <c r="H73" s="20">
        <v>71</v>
      </c>
      <c r="I73" t="str">
        <f t="shared" si="4"/>
        <v>Linde Energi AB</v>
      </c>
      <c r="J73" t="str">
        <f t="shared" si="5"/>
        <v>Frövi</v>
      </c>
      <c r="K73">
        <f>IF(ISERROR(VLOOKUP($J73,'Miljövärden urval för publ'!$B$2:$H$490,MATCH(K$3,'Miljövärden urval för publ'!$B$2:$H$2,0),FALSE)),"",VLOOKUP($J73,'Miljövärden urval för publ'!$B$2:$H$490,MATCH(K$3,'Miljövärden urval för publ'!$B$2:$H$2,0),FALSE))</f>
        <v>4.4922999999999998E-2</v>
      </c>
      <c r="L73">
        <f>IF(ISERROR(VLOOKUP($J73,'Miljövärden urval för publ'!$B$2:$H$490,MATCH(L$3,'Miljövärden urval för publ'!$B$2:$H$2,0),FALSE)),"",VLOOKUP($J73,'Miljövärden urval för publ'!$B$2:$H$490,MATCH(L$3,'Miljövärden urval för publ'!$B$2:$H$2,0),FALSE))</f>
        <v>9.1269399999999994</v>
      </c>
      <c r="M73">
        <f>IF(ISERROR(VLOOKUP($J73,'Miljövärden urval för publ'!$B$2:$H$490,MATCH(M$3,'Miljövärden urval för publ'!$B$2:$H$2,0),FALSE)),"",VLOOKUP($J73,'Miljövärden urval för publ'!$B$2:$H$490,MATCH(M$3,'Miljövärden urval för publ'!$B$2:$H$2,0),FALSE))</f>
        <v>0.74574700000000005</v>
      </c>
      <c r="N73">
        <f>IF(ISERROR(VLOOKUP($J73,'Miljövärden urval för publ'!$B$2:$H$490,MATCH(N$3,'Miljövärden urval för publ'!$B$2:$H$2,0),FALSE)),"",VLOOKUP($J73,'Miljövärden urval för publ'!$B$2:$H$490,MATCH(N$3,'Miljövärden urval för publ'!$B$2:$H$2,0),FALSE))</f>
        <v>2.6208100000000002E-2</v>
      </c>
    </row>
    <row r="74" spans="1:14" x14ac:dyDescent="0.25">
      <c r="A74" s="26" t="s">
        <v>291</v>
      </c>
      <c r="B74" s="26" t="s">
        <v>10</v>
      </c>
      <c r="C74" s="27"/>
      <c r="D74" s="27" t="str">
        <f>VLOOKUP(B74,'Miljövärden urval för publ'!$B$2:$S$480,MATCH("ska publiceras:",'Miljövärden urval för publ'!$B$2:$Q$2,0),FALSE)</f>
        <v>ja</v>
      </c>
      <c r="E74" s="27">
        <f t="shared" si="3"/>
        <v>64</v>
      </c>
      <c r="H74" s="20">
        <v>72</v>
      </c>
      <c r="I74" t="str">
        <f t="shared" si="4"/>
        <v>Adven Värme AB.</v>
      </c>
      <c r="J74" t="str">
        <f t="shared" si="5"/>
        <v>Funäsdalen</v>
      </c>
      <c r="K74">
        <f>IF(ISERROR(VLOOKUP($J74,'Miljövärden urval för publ'!$B$2:$H$490,MATCH(K$3,'Miljövärden urval för publ'!$B$2:$H$2,0),FALSE)),"",VLOOKUP($J74,'Miljövärden urval för publ'!$B$2:$H$490,MATCH(K$3,'Miljövärden urval för publ'!$B$2:$H$2,0),FALSE))</f>
        <v>9.8153799999999999E-2</v>
      </c>
      <c r="L74">
        <f>IF(ISERROR(VLOOKUP($J74,'Miljövärden urval för publ'!$B$2:$H$490,MATCH(L$3,'Miljövärden urval för publ'!$B$2:$H$2,0),FALSE)),"",VLOOKUP($J74,'Miljövärden urval för publ'!$B$2:$H$490,MATCH(L$3,'Miljövärden urval för publ'!$B$2:$H$2,0),FALSE))</f>
        <v>21.793700000000001</v>
      </c>
      <c r="M74">
        <f>IF(ISERROR(VLOOKUP($J74,'Miljövärden urval för publ'!$B$2:$H$490,MATCH(M$3,'Miljövärden urval för publ'!$B$2:$H$2,0),FALSE)),"",VLOOKUP($J74,'Miljövärden urval för publ'!$B$2:$H$490,MATCH(M$3,'Miljövärden urval för publ'!$B$2:$H$2,0),FALSE))</f>
        <v>10.277900000000001</v>
      </c>
      <c r="N74">
        <f>IF(ISERROR(VLOOKUP($J74,'Miljövärden urval för publ'!$B$2:$H$490,MATCH(N$3,'Miljövärden urval för publ'!$B$2:$H$2,0),FALSE)),"",VLOOKUP($J74,'Miljövärden urval för publ'!$B$2:$H$490,MATCH(N$3,'Miljövärden urval för publ'!$B$2:$H$2,0),FALSE))</f>
        <v>1.0594299999999999E-2</v>
      </c>
    </row>
    <row r="75" spans="1:14" x14ac:dyDescent="0.25">
      <c r="A75" s="26" t="s">
        <v>54</v>
      </c>
      <c r="B75" s="26" t="s">
        <v>57</v>
      </c>
      <c r="C75" s="27"/>
      <c r="D75" s="27" t="str">
        <f>VLOOKUP(B75,'Miljövärden urval för publ'!$B$2:$S$480,MATCH("ska publiceras:",'Miljövärden urval för publ'!$B$2:$Q$2,0),FALSE)</f>
        <v>ja</v>
      </c>
      <c r="E75" s="27">
        <f t="shared" si="3"/>
        <v>65</v>
      </c>
      <c r="H75" s="20">
        <v>73</v>
      </c>
      <c r="I75" t="str">
        <f t="shared" si="4"/>
        <v>Ljusdal Energi AB</v>
      </c>
      <c r="J75" t="str">
        <f t="shared" si="5"/>
        <v>Färila</v>
      </c>
      <c r="K75">
        <f>IF(ISERROR(VLOOKUP($J75,'Miljövärden urval för publ'!$B$2:$H$490,MATCH(K$3,'Miljövärden urval för publ'!$B$2:$H$2,0),FALSE)),"",VLOOKUP($J75,'Miljövärden urval för publ'!$B$2:$H$490,MATCH(K$3,'Miljövärden urval för publ'!$B$2:$H$2,0),FALSE))</f>
        <v>9.0525599999999998E-2</v>
      </c>
      <c r="L75">
        <f>IF(ISERROR(VLOOKUP($J75,'Miljövärden urval för publ'!$B$2:$H$490,MATCH(L$3,'Miljövärden urval för publ'!$B$2:$H$2,0),FALSE)),"",VLOOKUP($J75,'Miljövärden urval för publ'!$B$2:$H$490,MATCH(L$3,'Miljövärden urval för publ'!$B$2:$H$2,0),FALSE))</f>
        <v>13.754200000000001</v>
      </c>
      <c r="M75">
        <f>IF(ISERROR(VLOOKUP($J75,'Miljövärden urval för publ'!$B$2:$H$490,MATCH(M$3,'Miljövärden urval för publ'!$B$2:$H$2,0),FALSE)),"",VLOOKUP($J75,'Miljövärden urval för publ'!$B$2:$H$490,MATCH(M$3,'Miljövärden urval för publ'!$B$2:$H$2,0),FALSE))</f>
        <v>10.9099</v>
      </c>
      <c r="N75">
        <f>IF(ISERROR(VLOOKUP($J75,'Miljövärden urval för publ'!$B$2:$H$490,MATCH(N$3,'Miljövärden urval för publ'!$B$2:$H$2,0),FALSE)),"",VLOOKUP($J75,'Miljövärden urval för publ'!$B$2:$H$490,MATCH(N$3,'Miljövärden urval för publ'!$B$2:$H$2,0),FALSE))</f>
        <v>6.5274199999999999E-3</v>
      </c>
    </row>
    <row r="76" spans="1:14" x14ac:dyDescent="0.25">
      <c r="A76" s="26" t="s">
        <v>172</v>
      </c>
      <c r="B76" s="26" t="s">
        <v>175</v>
      </c>
      <c r="C76" s="27"/>
      <c r="D76" s="27" t="str">
        <f>VLOOKUP(B76,'Miljövärden urval för publ'!$B$2:$S$480,MATCH("ska publiceras:",'Miljövärden urval för publ'!$B$2:$Q$2,0),FALSE)</f>
        <v>nej</v>
      </c>
      <c r="E76" s="27">
        <f t="shared" si="3"/>
        <v>65</v>
      </c>
      <c r="H76" s="20">
        <v>74</v>
      </c>
      <c r="I76" t="str">
        <f t="shared" si="4"/>
        <v>Västervik Miljö &amp; Energi AB</v>
      </c>
      <c r="J76" t="str">
        <f t="shared" si="5"/>
        <v>Gamleby</v>
      </c>
      <c r="K76">
        <f>IF(ISERROR(VLOOKUP($J76,'Miljövärden urval för publ'!$B$2:$H$490,MATCH(K$3,'Miljövärden urval för publ'!$B$2:$H$2,0),FALSE)),"",VLOOKUP($J76,'Miljövärden urval för publ'!$B$2:$H$490,MATCH(K$3,'Miljövärden urval för publ'!$B$2:$H$2,0),FALSE))</f>
        <v>0.21390000000000001</v>
      </c>
      <c r="L76">
        <f>IF(ISERROR(VLOOKUP($J76,'Miljövärden urval för publ'!$B$2:$H$490,MATCH(L$3,'Miljövärden urval för publ'!$B$2:$H$2,0),FALSE)),"",VLOOKUP($J76,'Miljövärden urval för publ'!$B$2:$H$490,MATCH(L$3,'Miljövärden urval för publ'!$B$2:$H$2,0),FALSE))</f>
        <v>45.407699999999998</v>
      </c>
      <c r="M76">
        <f>IF(ISERROR(VLOOKUP($J76,'Miljövärden urval för publ'!$B$2:$H$490,MATCH(M$3,'Miljövärden urval för publ'!$B$2:$H$2,0),FALSE)),"",VLOOKUP($J76,'Miljövärden urval för publ'!$B$2:$H$490,MATCH(M$3,'Miljövärden urval för publ'!$B$2:$H$2,0),FALSE))</f>
        <v>12.1496</v>
      </c>
      <c r="N76">
        <f>IF(ISERROR(VLOOKUP($J76,'Miljövärden urval för publ'!$B$2:$H$490,MATCH(N$3,'Miljövärden urval för publ'!$B$2:$H$2,0),FALSE)),"",VLOOKUP($J76,'Miljövärden urval för publ'!$B$2:$H$490,MATCH(N$3,'Miljövärden urval för publ'!$B$2:$H$2,0),FALSE))</f>
        <v>5.0365199999999999E-2</v>
      </c>
    </row>
    <row r="77" spans="1:14" x14ac:dyDescent="0.25">
      <c r="A77" s="26" t="s">
        <v>22</v>
      </c>
      <c r="B77" s="26" t="s">
        <v>25</v>
      </c>
      <c r="C77" s="27"/>
      <c r="D77" s="27" t="str">
        <f>VLOOKUP(B77,'Miljövärden urval för publ'!$B$2:$S$480,MATCH("ska publiceras:",'Miljövärden urval för publ'!$B$2:$Q$2,0),FALSE)</f>
        <v>ja</v>
      </c>
      <c r="E77" s="27">
        <f t="shared" si="3"/>
        <v>66</v>
      </c>
      <c r="H77" s="20">
        <v>75</v>
      </c>
      <c r="I77" t="str">
        <f t="shared" si="4"/>
        <v>Gislaved Energi AB</v>
      </c>
      <c r="J77" t="str">
        <f t="shared" si="5"/>
        <v>Gislaved</v>
      </c>
      <c r="K77">
        <f>IF(ISERROR(VLOOKUP($J77,'Miljövärden urval för publ'!$B$2:$H$490,MATCH(K$3,'Miljövärden urval för publ'!$B$2:$H$2,0),FALSE)),"",VLOOKUP($J77,'Miljövärden urval för publ'!$B$2:$H$490,MATCH(K$3,'Miljövärden urval för publ'!$B$2:$H$2,0),FALSE))</f>
        <v>0.11017200000000001</v>
      </c>
      <c r="L77">
        <f>IF(ISERROR(VLOOKUP($J77,'Miljövärden urval för publ'!$B$2:$H$490,MATCH(L$3,'Miljövärden urval för publ'!$B$2:$H$2,0),FALSE)),"",VLOOKUP($J77,'Miljövärden urval för publ'!$B$2:$H$490,MATCH(L$3,'Miljövärden urval för publ'!$B$2:$H$2,0),FALSE))</f>
        <v>14.138400000000001</v>
      </c>
      <c r="M77">
        <f>IF(ISERROR(VLOOKUP($J77,'Miljövärden urval för publ'!$B$2:$H$490,MATCH(M$3,'Miljövärden urval för publ'!$B$2:$H$2,0),FALSE)),"",VLOOKUP($J77,'Miljövärden urval för publ'!$B$2:$H$490,MATCH(M$3,'Miljövärden urval för publ'!$B$2:$H$2,0),FALSE))</f>
        <v>10.169499999999999</v>
      </c>
      <c r="N77">
        <f>IF(ISERROR(VLOOKUP($J77,'Miljövärden urval för publ'!$B$2:$H$490,MATCH(N$3,'Miljövärden urval för publ'!$B$2:$H$2,0),FALSE)),"",VLOOKUP($J77,'Miljövärden urval för publ'!$B$2:$H$490,MATCH(N$3,'Miljövärden urval för publ'!$B$2:$H$2,0),FALSE))</f>
        <v>1.08501E-2</v>
      </c>
    </row>
    <row r="78" spans="1:14" x14ac:dyDescent="0.25">
      <c r="A78" s="26" t="s">
        <v>78</v>
      </c>
      <c r="B78" s="26" t="s">
        <v>80</v>
      </c>
      <c r="C78" s="27"/>
      <c r="D78" s="27" t="str">
        <f>VLOOKUP(B78,'Miljövärden urval för publ'!$B$2:$S$480,MATCH("ska publiceras:",'Miljövärden urval för publ'!$B$2:$Q$2,0),FALSE)</f>
        <v>ja</v>
      </c>
      <c r="E78" s="27">
        <f t="shared" si="3"/>
        <v>67</v>
      </c>
      <c r="H78" s="20">
        <v>76</v>
      </c>
      <c r="I78" t="str">
        <f t="shared" si="4"/>
        <v>Rindi Energi AB</v>
      </c>
      <c r="J78" t="str">
        <f t="shared" si="5"/>
        <v>Gnesta</v>
      </c>
      <c r="K78">
        <f>IF(ISERROR(VLOOKUP($J78,'Miljövärden urval för publ'!$B$2:$H$490,MATCH(K$3,'Miljövärden urval för publ'!$B$2:$H$2,0),FALSE)),"",VLOOKUP($J78,'Miljövärden urval för publ'!$B$2:$H$490,MATCH(K$3,'Miljövärden urval för publ'!$B$2:$H$2,0),FALSE))</f>
        <v>0.14447099999999999</v>
      </c>
      <c r="L78">
        <f>IF(ISERROR(VLOOKUP($J78,'Miljövärden urval för publ'!$B$2:$H$490,MATCH(L$3,'Miljövärden urval för publ'!$B$2:$H$2,0),FALSE)),"",VLOOKUP($J78,'Miljövärden urval för publ'!$B$2:$H$490,MATCH(L$3,'Miljövärden urval för publ'!$B$2:$H$2,0),FALSE))</f>
        <v>30.188300000000002</v>
      </c>
      <c r="M78">
        <f>IF(ISERROR(VLOOKUP($J78,'Miljövärden urval för publ'!$B$2:$H$490,MATCH(M$3,'Miljövärden urval för publ'!$B$2:$H$2,0),FALSE)),"",VLOOKUP($J78,'Miljövärden urval för publ'!$B$2:$H$490,MATCH(M$3,'Miljövärden urval för publ'!$B$2:$H$2,0),FALSE))</f>
        <v>8.8940000000000001</v>
      </c>
      <c r="N78">
        <f>IF(ISERROR(VLOOKUP($J78,'Miljövärden urval för publ'!$B$2:$H$490,MATCH(N$3,'Miljövärden urval för publ'!$B$2:$H$2,0),FALSE)),"",VLOOKUP($J78,'Miljövärden urval för publ'!$B$2:$H$490,MATCH(N$3,'Miljövärden urval för publ'!$B$2:$H$2,0),FALSE))</f>
        <v>3.5526299999999997E-2</v>
      </c>
    </row>
    <row r="79" spans="1:14" x14ac:dyDescent="0.25">
      <c r="A79" s="26" t="s">
        <v>321</v>
      </c>
      <c r="B79" s="26" t="s">
        <v>323</v>
      </c>
      <c r="C79" s="27"/>
      <c r="D79" s="27" t="str">
        <f>VLOOKUP(B79,'Miljövärden urval för publ'!$B$2:$S$480,MATCH("ska publiceras:",'Miljövärden urval för publ'!$B$2:$Q$2,0),FALSE)</f>
        <v>ja</v>
      </c>
      <c r="E79" s="27">
        <f t="shared" si="3"/>
        <v>68</v>
      </c>
      <c r="H79" s="20">
        <v>77</v>
      </c>
      <c r="I79" t="str">
        <f t="shared" si="4"/>
        <v>Värmevärden AB</v>
      </c>
      <c r="J79" t="str">
        <f t="shared" si="5"/>
        <v>Grums</v>
      </c>
      <c r="K79">
        <f>IF(ISERROR(VLOOKUP($J79,'Miljövärden urval för publ'!$B$2:$H$490,MATCH(K$3,'Miljövärden urval för publ'!$B$2:$H$2,0),FALSE)),"",VLOOKUP($J79,'Miljövärden urval för publ'!$B$2:$H$490,MATCH(K$3,'Miljövärden urval för publ'!$B$2:$H$2,0),FALSE))</f>
        <v>7.2224999999999998E-2</v>
      </c>
      <c r="L79">
        <f>IF(ISERROR(VLOOKUP($J79,'Miljövärden urval för publ'!$B$2:$H$490,MATCH(L$3,'Miljövärden urval för publ'!$B$2:$H$2,0),FALSE)),"",VLOOKUP($J79,'Miljövärden urval för publ'!$B$2:$H$490,MATCH(L$3,'Miljövärden urval för publ'!$B$2:$H$2,0),FALSE))</f>
        <v>15.808</v>
      </c>
      <c r="M79">
        <f>IF(ISERROR(VLOOKUP($J79,'Miljövärden urval för publ'!$B$2:$H$490,MATCH(M$3,'Miljövärden urval för publ'!$B$2:$H$2,0),FALSE)),"",VLOOKUP($J79,'Miljövärden urval för publ'!$B$2:$H$490,MATCH(M$3,'Miljövärden urval för publ'!$B$2:$H$2,0),FALSE))</f>
        <v>1.76389</v>
      </c>
      <c r="N79">
        <f>IF(ISERROR(VLOOKUP($J79,'Miljövärden urval för publ'!$B$2:$H$490,MATCH(N$3,'Miljövärden urval för publ'!$B$2:$H$2,0),FALSE)),"",VLOOKUP($J79,'Miljövärden urval för publ'!$B$2:$H$490,MATCH(N$3,'Miljövärden urval för publ'!$B$2:$H$2,0),FALSE))</f>
        <v>4.5842599999999997E-2</v>
      </c>
    </row>
    <row r="80" spans="1:14" x14ac:dyDescent="0.25">
      <c r="A80" s="26" t="s">
        <v>590</v>
      </c>
      <c r="B80" s="26" t="s">
        <v>591</v>
      </c>
      <c r="C80" s="27"/>
      <c r="D80" s="27" t="str">
        <f>VLOOKUP(B80,'Miljövärden urval för publ'!$B$2:$S$480,MATCH("ska publiceras:",'Miljövärden urval för publ'!$B$2:$Q$2,0),FALSE)</f>
        <v>ja</v>
      </c>
      <c r="E80" s="27">
        <f t="shared" si="3"/>
        <v>69</v>
      </c>
      <c r="H80" s="20">
        <v>78</v>
      </c>
      <c r="I80" t="str">
        <f t="shared" si="4"/>
        <v>Falu Energi &amp; Vatten AB</v>
      </c>
      <c r="J80" t="str">
        <f t="shared" si="5"/>
        <v>Grycksbo</v>
      </c>
      <c r="K80">
        <f>IF(ISERROR(VLOOKUP($J80,'Miljövärden urval för publ'!$B$2:$H$490,MATCH(K$3,'Miljövärden urval för publ'!$B$2:$H$2,0),FALSE)),"",VLOOKUP($J80,'Miljövärden urval för publ'!$B$2:$H$490,MATCH(K$3,'Miljövärden urval för publ'!$B$2:$H$2,0),FALSE))</f>
        <v>0.15242600000000001</v>
      </c>
      <c r="L80">
        <f>IF(ISERROR(VLOOKUP($J80,'Miljövärden urval för publ'!$B$2:$H$490,MATCH(L$3,'Miljövärden urval för publ'!$B$2:$H$2,0),FALSE)),"",VLOOKUP($J80,'Miljövärden urval för publ'!$B$2:$H$490,MATCH(L$3,'Miljövärden urval för publ'!$B$2:$H$2,0),FALSE))</f>
        <v>14.3354</v>
      </c>
      <c r="M80">
        <f>IF(ISERROR(VLOOKUP($J80,'Miljövärden urval för publ'!$B$2:$H$490,MATCH(M$3,'Miljövärden urval för publ'!$B$2:$H$2,0),FALSE)),"",VLOOKUP($J80,'Miljövärden urval för publ'!$B$2:$H$490,MATCH(M$3,'Miljövärden urval för publ'!$B$2:$H$2,0),FALSE))</f>
        <v>14.7417</v>
      </c>
      <c r="N80">
        <f>IF(ISERROR(VLOOKUP($J80,'Miljövärden urval för publ'!$B$2:$H$490,MATCH(N$3,'Miljövärden urval för publ'!$B$2:$H$2,0),FALSE)),"",VLOOKUP($J80,'Miljövärden urval för publ'!$B$2:$H$490,MATCH(N$3,'Miljövärden urval för publ'!$B$2:$H$2,0),FALSE))</f>
        <v>2.6464999999999999E-2</v>
      </c>
    </row>
    <row r="81" spans="1:14" x14ac:dyDescent="0.25">
      <c r="A81" s="26" t="s">
        <v>542</v>
      </c>
      <c r="B81" s="26" t="s">
        <v>543</v>
      </c>
      <c r="C81" s="27"/>
      <c r="D81" s="27" t="str">
        <f>VLOOKUP(B81,'Miljövärden urval för publ'!$B$2:$S$480,MATCH("ska publiceras:",'Miljövärden urval för publ'!$B$2:$Q$2,0),FALSE)</f>
        <v>ja</v>
      </c>
      <c r="E81" s="27">
        <f t="shared" si="3"/>
        <v>70</v>
      </c>
      <c r="H81" s="20">
        <v>79</v>
      </c>
      <c r="I81" t="str">
        <f t="shared" si="4"/>
        <v>Värmevärden AB</v>
      </c>
      <c r="J81" t="str">
        <f t="shared" si="5"/>
        <v>Grythyttan</v>
      </c>
      <c r="K81">
        <f>IF(ISERROR(VLOOKUP($J81,'Miljövärden urval för publ'!$B$2:$H$490,MATCH(K$3,'Miljövärden urval för publ'!$B$2:$H$2,0),FALSE)),"",VLOOKUP($J81,'Miljövärden urval för publ'!$B$2:$H$490,MATCH(K$3,'Miljövärden urval för publ'!$B$2:$H$2,0),FALSE))</f>
        <v>0.265233</v>
      </c>
      <c r="L81">
        <f>IF(ISERROR(VLOOKUP($J81,'Miljövärden urval för publ'!$B$2:$H$490,MATCH(L$3,'Miljövärden urval för publ'!$B$2:$H$2,0),FALSE)),"",VLOOKUP($J81,'Miljövärden urval för publ'!$B$2:$H$490,MATCH(L$3,'Miljövärden urval för publ'!$B$2:$H$2,0),FALSE))</f>
        <v>17.412500000000001</v>
      </c>
      <c r="M81">
        <f>IF(ISERROR(VLOOKUP($J81,'Miljövärden urval för publ'!$B$2:$H$490,MATCH(M$3,'Miljövärden urval för publ'!$B$2:$H$2,0),FALSE)),"",VLOOKUP($J81,'Miljövärden urval för publ'!$B$2:$H$490,MATCH(M$3,'Miljövärden urval för publ'!$B$2:$H$2,0),FALSE))</f>
        <v>14.521000000000001</v>
      </c>
      <c r="N81">
        <f>IF(ISERROR(VLOOKUP($J81,'Miljövärden urval för publ'!$B$2:$H$490,MATCH(N$3,'Miljövärden urval för publ'!$B$2:$H$2,0),FALSE)),"",VLOOKUP($J81,'Miljövärden urval för publ'!$B$2:$H$490,MATCH(N$3,'Miljövärden urval för publ'!$B$2:$H$2,0),FALSE))</f>
        <v>1.5977399999999999E-2</v>
      </c>
    </row>
    <row r="82" spans="1:14" x14ac:dyDescent="0.25">
      <c r="A82" s="26" t="s">
        <v>303</v>
      </c>
      <c r="B82" s="26" t="s">
        <v>304</v>
      </c>
      <c r="C82" s="27"/>
      <c r="D82" s="27" t="str">
        <f>VLOOKUP(B82,'Miljövärden urval för publ'!$B$2:$S$480,MATCH("ska publiceras:",'Miljövärden urval för publ'!$B$2:$Q$2,0),FALSE)</f>
        <v>ja</v>
      </c>
      <c r="E82" s="27">
        <f t="shared" si="3"/>
        <v>71</v>
      </c>
      <c r="H82" s="20">
        <v>80</v>
      </c>
      <c r="I82" t="str">
        <f t="shared" si="4"/>
        <v>Lerum Fjärrvärme AB</v>
      </c>
      <c r="J82" t="str">
        <f t="shared" si="5"/>
        <v>Gråbo</v>
      </c>
      <c r="K82">
        <f>IF(ISERROR(VLOOKUP($J82,'Miljövärden urval för publ'!$B$2:$H$490,MATCH(K$3,'Miljövärden urval för publ'!$B$2:$H$2,0),FALSE)),"",VLOOKUP($J82,'Miljövärden urval för publ'!$B$2:$H$490,MATCH(K$3,'Miljövärden urval för publ'!$B$2:$H$2,0),FALSE))</f>
        <v>0.16031500000000001</v>
      </c>
      <c r="L82">
        <f>IF(ISERROR(VLOOKUP($J82,'Miljövärden urval för publ'!$B$2:$H$490,MATCH(L$3,'Miljövärden urval för publ'!$B$2:$H$2,0),FALSE)),"",VLOOKUP($J82,'Miljövärden urval för publ'!$B$2:$H$490,MATCH(L$3,'Miljövärden urval för publ'!$B$2:$H$2,0),FALSE))</f>
        <v>12.0901</v>
      </c>
      <c r="M82">
        <f>IF(ISERROR(VLOOKUP($J82,'Miljövärden urval för publ'!$B$2:$H$490,MATCH(M$3,'Miljövärden urval för publ'!$B$2:$H$2,0),FALSE)),"",VLOOKUP($J82,'Miljövärden urval för publ'!$B$2:$H$490,MATCH(M$3,'Miljövärden urval för publ'!$B$2:$H$2,0),FALSE))</f>
        <v>16.8841</v>
      </c>
      <c r="N82">
        <f>IF(ISERROR(VLOOKUP($J82,'Miljövärden urval för publ'!$B$2:$H$490,MATCH(N$3,'Miljövärden urval för publ'!$B$2:$H$2,0),FALSE)),"",VLOOKUP($J82,'Miljövärden urval för publ'!$B$2:$H$490,MATCH(N$3,'Miljövärden urval för publ'!$B$2:$H$2,0),FALSE))</f>
        <v>1.3443800000000001E-2</v>
      </c>
    </row>
    <row r="83" spans="1:14" x14ac:dyDescent="0.25">
      <c r="A83" s="26" t="s">
        <v>22</v>
      </c>
      <c r="B83" s="26" t="s">
        <v>26</v>
      </c>
      <c r="C83" s="27"/>
      <c r="D83" s="27" t="str">
        <f>VLOOKUP(B83,'Miljövärden urval för publ'!$B$2:$S$480,MATCH("ska publiceras:",'Miljövärden urval för publ'!$B$2:$Q$2,0),FALSE)</f>
        <v>ja</v>
      </c>
      <c r="E83" s="27">
        <f t="shared" si="3"/>
        <v>72</v>
      </c>
      <c r="H83" s="20">
        <v>81</v>
      </c>
      <c r="I83" t="str">
        <f t="shared" si="4"/>
        <v>Västerbergslagens Energi AB</v>
      </c>
      <c r="J83" t="str">
        <f t="shared" si="5"/>
        <v>Grängesberg</v>
      </c>
      <c r="K83">
        <f>IF(ISERROR(VLOOKUP($J83,'Miljövärden urval för publ'!$B$2:$H$490,MATCH(K$3,'Miljövärden urval för publ'!$B$2:$H$2,0),FALSE)),"",VLOOKUP($J83,'Miljövärden urval för publ'!$B$2:$H$490,MATCH(K$3,'Miljövärden urval för publ'!$B$2:$H$2,0),FALSE))</f>
        <v>0.125752</v>
      </c>
      <c r="L83">
        <f>IF(ISERROR(VLOOKUP($J83,'Miljövärden urval för publ'!$B$2:$H$490,MATCH(L$3,'Miljövärden urval för publ'!$B$2:$H$2,0),FALSE)),"",VLOOKUP($J83,'Miljövärden urval för publ'!$B$2:$H$490,MATCH(L$3,'Miljövärden urval för publ'!$B$2:$H$2,0),FALSE))</f>
        <v>32.316200000000002</v>
      </c>
      <c r="M83">
        <f>IF(ISERROR(VLOOKUP($J83,'Miljövärden urval för publ'!$B$2:$H$490,MATCH(M$3,'Miljövärden urval för publ'!$B$2:$H$2,0),FALSE)),"",VLOOKUP($J83,'Miljövärden urval för publ'!$B$2:$H$490,MATCH(M$3,'Miljövärden urval för publ'!$B$2:$H$2,0),FALSE))</f>
        <v>10.428000000000001</v>
      </c>
      <c r="N83">
        <f>IF(ISERROR(VLOOKUP($J83,'Miljövärden urval för publ'!$B$2:$H$490,MATCH(N$3,'Miljövärden urval för publ'!$B$2:$H$2,0),FALSE)),"",VLOOKUP($J83,'Miljövärden urval för publ'!$B$2:$H$490,MATCH(N$3,'Miljövärden urval för publ'!$B$2:$H$2,0),FALSE))</f>
        <v>5.6595899999999998E-2</v>
      </c>
    </row>
    <row r="84" spans="1:14" x14ac:dyDescent="0.25">
      <c r="A84" s="26" t="s">
        <v>310</v>
      </c>
      <c r="B84" s="26" t="s">
        <v>311</v>
      </c>
      <c r="C84" s="27"/>
      <c r="D84" s="27" t="str">
        <f>VLOOKUP(B84,'Miljövärden urval för publ'!$B$2:$S$480,MATCH("ska publiceras:",'Miljövärden urval för publ'!$B$2:$Q$2,0),FALSE)</f>
        <v>ja</v>
      </c>
      <c r="E84" s="27">
        <f t="shared" si="3"/>
        <v>73</v>
      </c>
      <c r="H84" s="20">
        <v>82</v>
      </c>
      <c r="I84" t="str">
        <f t="shared" si="4"/>
        <v>Jönköping Energi AB</v>
      </c>
      <c r="J84" t="str">
        <f t="shared" si="5"/>
        <v>Gränna</v>
      </c>
      <c r="K84">
        <f>IF(ISERROR(VLOOKUP($J84,'Miljövärden urval för publ'!$B$2:$H$490,MATCH(K$3,'Miljövärden urval för publ'!$B$2:$H$2,0),FALSE)),"",VLOOKUP($J84,'Miljövärden urval för publ'!$B$2:$H$490,MATCH(K$3,'Miljövärden urval för publ'!$B$2:$H$2,0),FALSE))</f>
        <v>0.116948</v>
      </c>
      <c r="L84">
        <f>IF(ISERROR(VLOOKUP($J84,'Miljövärden urval för publ'!$B$2:$H$490,MATCH(L$3,'Miljövärden urval för publ'!$B$2:$H$2,0),FALSE)),"",VLOOKUP($J84,'Miljövärden urval för publ'!$B$2:$H$490,MATCH(L$3,'Miljövärden urval för publ'!$B$2:$H$2,0),FALSE))</f>
        <v>20.646799999999999</v>
      </c>
      <c r="M84">
        <f>IF(ISERROR(VLOOKUP($J84,'Miljövärden urval för publ'!$B$2:$H$490,MATCH(M$3,'Miljövärden urval för publ'!$B$2:$H$2,0),FALSE)),"",VLOOKUP($J84,'Miljövärden urval för publ'!$B$2:$H$490,MATCH(M$3,'Miljövärden urval för publ'!$B$2:$H$2,0),FALSE))</f>
        <v>9.09633</v>
      </c>
      <c r="N84">
        <f>IF(ISERROR(VLOOKUP($J84,'Miljövärden urval för publ'!$B$2:$H$490,MATCH(N$3,'Miljövärden urval för publ'!$B$2:$H$2,0),FALSE)),"",VLOOKUP($J84,'Miljövärden urval för publ'!$B$2:$H$490,MATCH(N$3,'Miljövärden urval för publ'!$B$2:$H$2,0),FALSE))</f>
        <v>2.55014E-2</v>
      </c>
    </row>
    <row r="85" spans="1:14" x14ac:dyDescent="0.25">
      <c r="A85" s="26" t="s">
        <v>579</v>
      </c>
      <c r="B85" s="26" t="s">
        <v>581</v>
      </c>
      <c r="C85" s="27"/>
      <c r="D85" s="27" t="str">
        <f>VLOOKUP(B85,'Miljövärden urval för publ'!$B$2:$S$480,MATCH("ska publiceras:",'Miljövärden urval för publ'!$B$2:$Q$2,0),FALSE)</f>
        <v>ja</v>
      </c>
      <c r="E85" s="27">
        <f t="shared" si="3"/>
        <v>74</v>
      </c>
      <c r="H85" s="20">
        <v>83</v>
      </c>
      <c r="I85" t="str">
        <f t="shared" si="4"/>
        <v>Lantmännen Agrovärme AB</v>
      </c>
      <c r="J85" t="str">
        <f t="shared" si="5"/>
        <v>Grästorp</v>
      </c>
      <c r="K85">
        <f>IF(ISERROR(VLOOKUP($J85,'Miljövärden urval för publ'!$B$2:$H$490,MATCH(K$3,'Miljövärden urval för publ'!$B$2:$H$2,0),FALSE)),"",VLOOKUP($J85,'Miljövärden urval för publ'!$B$2:$H$490,MATCH(K$3,'Miljövärden urval för publ'!$B$2:$H$2,0),FALSE))</f>
        <v>0.42738999999999999</v>
      </c>
      <c r="L85">
        <f>IF(ISERROR(VLOOKUP($J85,'Miljövärden urval för publ'!$B$2:$H$490,MATCH(L$3,'Miljövärden urval för publ'!$B$2:$H$2,0),FALSE)),"",VLOOKUP($J85,'Miljövärden urval för publ'!$B$2:$H$490,MATCH(L$3,'Miljövärden urval för publ'!$B$2:$H$2,0),FALSE))</f>
        <v>31.509399999999999</v>
      </c>
      <c r="M85">
        <f>IF(ISERROR(VLOOKUP($J85,'Miljövärden urval för publ'!$B$2:$H$490,MATCH(M$3,'Miljövärden urval för publ'!$B$2:$H$2,0),FALSE)),"",VLOOKUP($J85,'Miljövärden urval för publ'!$B$2:$H$490,MATCH(M$3,'Miljövärden urval för publ'!$B$2:$H$2,0),FALSE))</f>
        <v>16.578900000000001</v>
      </c>
      <c r="N85">
        <f>IF(ISERROR(VLOOKUP($J85,'Miljövärden urval för publ'!$B$2:$H$490,MATCH(N$3,'Miljövärden urval för publ'!$B$2:$H$2,0),FALSE)),"",VLOOKUP($J85,'Miljövärden urval för publ'!$B$2:$H$490,MATCH(N$3,'Miljövärden urval för publ'!$B$2:$H$2,0),FALSE))</f>
        <v>3.5250200000000002E-2</v>
      </c>
    </row>
    <row r="86" spans="1:14" x14ac:dyDescent="0.25">
      <c r="A86" s="26" t="s">
        <v>180</v>
      </c>
      <c r="B86" s="26" t="s">
        <v>181</v>
      </c>
      <c r="C86" s="27"/>
      <c r="D86" s="27" t="str">
        <f>VLOOKUP(B86,'Miljövärden urval för publ'!$B$2:$S$480,MATCH("ska publiceras:",'Miljövärden urval för publ'!$B$2:$Q$2,0),FALSE)</f>
        <v>ja</v>
      </c>
      <c r="E86" s="27">
        <f t="shared" si="3"/>
        <v>75</v>
      </c>
      <c r="H86" s="20">
        <v>84</v>
      </c>
      <c r="I86" t="str">
        <f t="shared" si="4"/>
        <v>Vimmerby Energi &amp; Miljö AB</v>
      </c>
      <c r="J86" t="str">
        <f t="shared" si="5"/>
        <v>Gullringen</v>
      </c>
      <c r="K86">
        <f>IF(ISERROR(VLOOKUP($J86,'Miljövärden urval för publ'!$B$2:$H$490,MATCH(K$3,'Miljövärden urval för publ'!$B$2:$H$2,0),FALSE)),"",VLOOKUP($J86,'Miljövärden urval för publ'!$B$2:$H$490,MATCH(K$3,'Miljövärden urval för publ'!$B$2:$H$2,0),FALSE))</f>
        <v>6.9189500000000001E-2</v>
      </c>
      <c r="L86">
        <f>IF(ISERROR(VLOOKUP($J86,'Miljövärden urval för publ'!$B$2:$H$490,MATCH(L$3,'Miljövärden urval för publ'!$B$2:$H$2,0),FALSE)),"",VLOOKUP($J86,'Miljövärden urval för publ'!$B$2:$H$490,MATCH(L$3,'Miljövärden urval för publ'!$B$2:$H$2,0),FALSE))</f>
        <v>11.305899999999999</v>
      </c>
      <c r="M86">
        <f>IF(ISERROR(VLOOKUP($J86,'Miljövärden urval för publ'!$B$2:$H$490,MATCH(M$3,'Miljövärden urval för publ'!$B$2:$H$2,0),FALSE)),"",VLOOKUP($J86,'Miljövärden urval för publ'!$B$2:$H$490,MATCH(M$3,'Miljövärden urval för publ'!$B$2:$H$2,0),FALSE))</f>
        <v>8.6613199999999999</v>
      </c>
      <c r="N86">
        <f>IF(ISERROR(VLOOKUP($J86,'Miljövärden urval för publ'!$B$2:$H$490,MATCH(N$3,'Miljövärden urval för publ'!$B$2:$H$2,0),FALSE)),"",VLOOKUP($J86,'Miljövärden urval för publ'!$B$2:$H$490,MATCH(N$3,'Miljövärden urval för publ'!$B$2:$H$2,0),FALSE))</f>
        <v>0</v>
      </c>
    </row>
    <row r="87" spans="1:14" x14ac:dyDescent="0.25">
      <c r="A87" s="26" t="s">
        <v>382</v>
      </c>
      <c r="B87" s="26" t="s">
        <v>385</v>
      </c>
      <c r="C87" s="27"/>
      <c r="D87" s="27" t="str">
        <f>VLOOKUP(B87,'Miljövärden urval för publ'!$B$2:$S$480,MATCH("ska publiceras:",'Miljövärden urval för publ'!$B$2:$Q$2,0),FALSE)</f>
        <v>ja</v>
      </c>
      <c r="E87" s="27">
        <f t="shared" si="3"/>
        <v>76</v>
      </c>
      <c r="H87" s="20">
        <v>85</v>
      </c>
      <c r="I87" t="str">
        <f t="shared" si="4"/>
        <v>Vattenfall AB Värme</v>
      </c>
      <c r="J87" t="str">
        <f t="shared" si="5"/>
        <v>Gustavsberg</v>
      </c>
      <c r="K87">
        <f>IF(ISERROR(VLOOKUP($J87,'Miljövärden urval för publ'!$B$2:$H$490,MATCH(K$3,'Miljövärden urval för publ'!$B$2:$H$2,0),FALSE)),"",VLOOKUP($J87,'Miljövärden urval för publ'!$B$2:$H$490,MATCH(K$3,'Miljövärden urval för publ'!$B$2:$H$2,0),FALSE))</f>
        <v>0.22159699999999999</v>
      </c>
      <c r="L87">
        <f>IF(ISERROR(VLOOKUP($J87,'Miljövärden urval för publ'!$B$2:$H$490,MATCH(L$3,'Miljövärden urval för publ'!$B$2:$H$2,0),FALSE)),"",VLOOKUP($J87,'Miljövärden urval för publ'!$B$2:$H$490,MATCH(L$3,'Miljövärden urval för publ'!$B$2:$H$2,0),FALSE))</f>
        <v>9.1495499999999996</v>
      </c>
      <c r="M87">
        <f>IF(ISERROR(VLOOKUP($J87,'Miljövärden urval för publ'!$B$2:$H$490,MATCH(M$3,'Miljövärden urval för publ'!$B$2:$H$2,0),FALSE)),"",VLOOKUP($J87,'Miljövärden urval för publ'!$B$2:$H$490,MATCH(M$3,'Miljövärden urval för publ'!$B$2:$H$2,0),FALSE))</f>
        <v>8.55579</v>
      </c>
      <c r="N87">
        <f>IF(ISERROR(VLOOKUP($J87,'Miljövärden urval för publ'!$B$2:$H$490,MATCH(N$3,'Miljövärden urval för publ'!$B$2:$H$2,0),FALSE)),"",VLOOKUP($J87,'Miljövärden urval för publ'!$B$2:$H$490,MATCH(N$3,'Miljövärden urval för publ'!$B$2:$H$2,0),FALSE))</f>
        <v>5.1390799999999999E-3</v>
      </c>
    </row>
    <row r="88" spans="1:14" x14ac:dyDescent="0.25">
      <c r="A88" s="26" t="s">
        <v>552</v>
      </c>
      <c r="B88" s="26" t="s">
        <v>556</v>
      </c>
      <c r="C88" s="27"/>
      <c r="D88" s="27" t="str">
        <f>VLOOKUP(B88,'Miljövärden urval för publ'!$B$2:$S$480,MATCH("ska publiceras:",'Miljövärden urval för publ'!$B$2:$Q$2,0),FALSE)</f>
        <v>ja</v>
      </c>
      <c r="E88" s="27">
        <f t="shared" si="3"/>
        <v>77</v>
      </c>
      <c r="H88" s="20">
        <v>86</v>
      </c>
      <c r="I88" t="str">
        <f t="shared" si="4"/>
        <v>Gällivare Energi AB</v>
      </c>
      <c r="J88" t="str">
        <f t="shared" si="5"/>
        <v>Gällivare-Malmberget</v>
      </c>
      <c r="K88">
        <f>IF(ISERROR(VLOOKUP($J88,'Miljövärden urval för publ'!$B$2:$H$490,MATCH(K$3,'Miljövärden urval för publ'!$B$2:$H$2,0),FALSE)),"",VLOOKUP($J88,'Miljövärden urval för publ'!$B$2:$H$490,MATCH(K$3,'Miljövärden urval för publ'!$B$2:$H$2,0),FALSE))</f>
        <v>0.55140199999999995</v>
      </c>
      <c r="L88">
        <f>IF(ISERROR(VLOOKUP($J88,'Miljövärden urval för publ'!$B$2:$H$490,MATCH(L$3,'Miljövärden urval för publ'!$B$2:$H$2,0),FALSE)),"",VLOOKUP($J88,'Miljövärden urval för publ'!$B$2:$H$490,MATCH(L$3,'Miljövärden urval för publ'!$B$2:$H$2,0),FALSE))</f>
        <v>206.31700000000001</v>
      </c>
      <c r="M88">
        <f>IF(ISERROR(VLOOKUP($J88,'Miljövärden urval för publ'!$B$2:$H$490,MATCH(M$3,'Miljövärden urval för publ'!$B$2:$H$2,0),FALSE)),"",VLOOKUP($J88,'Miljövärden urval för publ'!$B$2:$H$490,MATCH(M$3,'Miljövärden urval för publ'!$B$2:$H$2,0),FALSE))</f>
        <v>23.913399999999999</v>
      </c>
      <c r="N88">
        <f>IF(ISERROR(VLOOKUP($J88,'Miljövärden urval för publ'!$B$2:$H$490,MATCH(N$3,'Miljövärden urval för publ'!$B$2:$H$2,0),FALSE)),"",VLOOKUP($J88,'Miljövärden urval för publ'!$B$2:$H$490,MATCH(N$3,'Miljövärden urval för publ'!$B$2:$H$2,0),FALSE))</f>
        <v>9.60482E-3</v>
      </c>
    </row>
    <row r="89" spans="1:14" x14ac:dyDescent="0.25">
      <c r="A89" s="26" t="s">
        <v>149</v>
      </c>
      <c r="B89" s="26" t="s">
        <v>152</v>
      </c>
      <c r="C89" s="27"/>
      <c r="D89" s="27" t="str">
        <f>VLOOKUP(B89,'Miljövärden urval för publ'!$B$2:$S$480,MATCH("ska publiceras:",'Miljövärden urval för publ'!$B$2:$Q$2,0),FALSE)</f>
        <v>ja</v>
      </c>
      <c r="E89" s="27">
        <f t="shared" si="3"/>
        <v>78</v>
      </c>
      <c r="H89" s="20">
        <v>87</v>
      </c>
      <c r="I89" t="str">
        <f t="shared" si="4"/>
        <v>Ulricehamns Energi AB</v>
      </c>
      <c r="J89" t="str">
        <f t="shared" si="5"/>
        <v>Gällstad</v>
      </c>
      <c r="K89">
        <f>IF(ISERROR(VLOOKUP($J89,'Miljövärden urval för publ'!$B$2:$H$490,MATCH(K$3,'Miljövärden urval för publ'!$B$2:$H$2,0),FALSE)),"",VLOOKUP($J89,'Miljövärden urval för publ'!$B$2:$H$490,MATCH(K$3,'Miljövärden urval för publ'!$B$2:$H$2,0),FALSE))</f>
        <v>0.20374300000000001</v>
      </c>
      <c r="L89">
        <f>IF(ISERROR(VLOOKUP($J89,'Miljövärden urval för publ'!$B$2:$H$490,MATCH(L$3,'Miljövärden urval för publ'!$B$2:$H$2,0),FALSE)),"",VLOOKUP($J89,'Miljövärden urval för publ'!$B$2:$H$490,MATCH(L$3,'Miljövärden urval för publ'!$B$2:$H$2,0),FALSE))</f>
        <v>18.630299999999998</v>
      </c>
      <c r="M89">
        <f>IF(ISERROR(VLOOKUP($J89,'Miljövärden urval för publ'!$B$2:$H$490,MATCH(M$3,'Miljövärden urval för publ'!$B$2:$H$2,0),FALSE)),"",VLOOKUP($J89,'Miljövärden urval för publ'!$B$2:$H$490,MATCH(M$3,'Miljövärden urval för publ'!$B$2:$H$2,0),FALSE))</f>
        <v>17.152699999999999</v>
      </c>
      <c r="N89">
        <f>IF(ISERROR(VLOOKUP($J89,'Miljövärden urval för publ'!$B$2:$H$490,MATCH(N$3,'Miljövärden urval för publ'!$B$2:$H$2,0),FALSE)),"",VLOOKUP($J89,'Miljövärden urval för publ'!$B$2:$H$490,MATCH(N$3,'Miljövärden urval för publ'!$B$2:$H$2,0),FALSE))</f>
        <v>2.0299899999999999E-2</v>
      </c>
    </row>
    <row r="90" spans="1:14" x14ac:dyDescent="0.25">
      <c r="A90" s="26" t="s">
        <v>552</v>
      </c>
      <c r="B90" s="26" t="s">
        <v>557</v>
      </c>
      <c r="C90" s="27"/>
      <c r="D90" s="27" t="str">
        <f>VLOOKUP(B90,'Miljövärden urval för publ'!$B$2:$S$480,MATCH("ska publiceras:",'Miljövärden urval för publ'!$B$2:$Q$2,0),FALSE)</f>
        <v>ja</v>
      </c>
      <c r="E90" s="27">
        <f t="shared" si="3"/>
        <v>79</v>
      </c>
      <c r="H90" s="20">
        <v>88</v>
      </c>
      <c r="I90" t="str">
        <f t="shared" si="4"/>
        <v>Gävle Energi AB</v>
      </c>
      <c r="J90" t="str">
        <f t="shared" si="5"/>
        <v>Gävle</v>
      </c>
      <c r="K90">
        <f>IF(ISERROR(VLOOKUP($J90,'Miljövärden urval för publ'!$B$2:$H$490,MATCH(K$3,'Miljövärden urval för publ'!$B$2:$H$2,0),FALSE)),"",VLOOKUP($J90,'Miljövärden urval för publ'!$B$2:$H$490,MATCH(K$3,'Miljövärden urval för publ'!$B$2:$H$2,0),FALSE))</f>
        <v>1.3753E-2</v>
      </c>
      <c r="L90">
        <f>IF(ISERROR(VLOOKUP($J90,'Miljövärden urval för publ'!$B$2:$H$490,MATCH(L$3,'Miljövärden urval för publ'!$B$2:$H$2,0),FALSE)),"",VLOOKUP($J90,'Miljövärden urval för publ'!$B$2:$H$490,MATCH(L$3,'Miljövärden urval för publ'!$B$2:$H$2,0),FALSE))</f>
        <v>3.3149999999999999</v>
      </c>
      <c r="M90">
        <f>IF(ISERROR(VLOOKUP($J90,'Miljövärden urval för publ'!$B$2:$H$490,MATCH(M$3,'Miljövärden urval för publ'!$B$2:$H$2,0),FALSE)),"",VLOOKUP($J90,'Miljövärden urval för publ'!$B$2:$H$490,MATCH(M$3,'Miljövärden urval för publ'!$B$2:$H$2,0),FALSE))</f>
        <v>2.0761699999999998</v>
      </c>
      <c r="N90">
        <f>IF(ISERROR(VLOOKUP($J90,'Miljövärden urval för publ'!$B$2:$H$490,MATCH(N$3,'Miljövärden urval för publ'!$B$2:$H$2,0),FALSE)),"",VLOOKUP($J90,'Miljövärden urval för publ'!$B$2:$H$490,MATCH(N$3,'Miljövärden urval för publ'!$B$2:$H$2,0),FALSE))</f>
        <v>2.8534300000000002E-4</v>
      </c>
    </row>
    <row r="91" spans="1:14" x14ac:dyDescent="0.25">
      <c r="A91" s="26" t="s">
        <v>291</v>
      </c>
      <c r="B91" s="26" t="s">
        <v>292</v>
      </c>
      <c r="C91" s="27"/>
      <c r="D91" s="27" t="str">
        <f>VLOOKUP(B91,'Miljövärden urval för publ'!$B$2:$S$480,MATCH("ska publiceras:",'Miljövärden urval för publ'!$B$2:$Q$2,0),FALSE)</f>
        <v>ja</v>
      </c>
      <c r="E91" s="27">
        <f t="shared" si="3"/>
        <v>80</v>
      </c>
      <c r="H91" s="20">
        <v>89</v>
      </c>
      <c r="I91" t="str">
        <f t="shared" si="4"/>
        <v>Göteborg Energi AB</v>
      </c>
      <c r="J91" t="str">
        <f t="shared" si="5"/>
        <v>Göteborg Ale och Partille</v>
      </c>
      <c r="K91">
        <f>IF(ISERROR(VLOOKUP($J91,'Miljövärden urval för publ'!$B$2:$H$490,MATCH(K$3,'Miljövärden urval för publ'!$B$2:$H$2,0),FALSE)),"",VLOOKUP($J91,'Miljövärden urval för publ'!$B$2:$H$490,MATCH(K$3,'Miljövärden urval för publ'!$B$2:$H$2,0),FALSE))</f>
        <v>0.18429499999999999</v>
      </c>
      <c r="L91">
        <f>IF(ISERROR(VLOOKUP($J91,'Miljövärden urval för publ'!$B$2:$H$490,MATCH(L$3,'Miljövärden urval för publ'!$B$2:$H$2,0),FALSE)),"",VLOOKUP($J91,'Miljövärden urval för publ'!$B$2:$H$490,MATCH(L$3,'Miljövärden urval för publ'!$B$2:$H$2,0),FALSE))</f>
        <v>47.2059</v>
      </c>
      <c r="M91">
        <f>IF(ISERROR(VLOOKUP($J91,'Miljövärden urval för publ'!$B$2:$H$490,MATCH(M$3,'Miljövärden urval för publ'!$B$2:$H$2,0),FALSE)),"",VLOOKUP($J91,'Miljövärden urval för publ'!$B$2:$H$490,MATCH(M$3,'Miljövärden urval för publ'!$B$2:$H$2,0),FALSE))</f>
        <v>5.5744999999999996</v>
      </c>
      <c r="N91">
        <f>IF(ISERROR(VLOOKUP($J91,'Miljövärden urval för publ'!$B$2:$H$490,MATCH(N$3,'Miljövärden urval för publ'!$B$2:$H$2,0),FALSE)),"",VLOOKUP($J91,'Miljövärden urval för publ'!$B$2:$H$490,MATCH(N$3,'Miljövärden urval för publ'!$B$2:$H$2,0),FALSE))</f>
        <v>7.8944200000000006E-2</v>
      </c>
    </row>
    <row r="92" spans="1:14" x14ac:dyDescent="0.25">
      <c r="A92" s="26" t="s">
        <v>574</v>
      </c>
      <c r="B92" s="26" t="s">
        <v>576</v>
      </c>
      <c r="C92" s="27"/>
      <c r="D92" s="27" t="str">
        <f>VLOOKUP(B92,'Miljövärden urval för publ'!$B$2:$S$480,MATCH("ska publiceras:",'Miljövärden urval för publ'!$B$2:$Q$2,0),FALSE)</f>
        <v>ja</v>
      </c>
      <c r="E92" s="27">
        <f t="shared" si="3"/>
        <v>81</v>
      </c>
      <c r="H92" s="20">
        <v>90</v>
      </c>
      <c r="I92" t="str">
        <f t="shared" si="4"/>
        <v>Göteborg Energi AB</v>
      </c>
      <c r="J92" t="str">
        <f t="shared" si="5"/>
        <v>Göteborg Ale och Partille Bra Miljöval</v>
      </c>
      <c r="K92">
        <f>IF(ISERROR(VLOOKUP($J92,'Miljövärden urval för publ'!$B$2:$H$490,MATCH(K$3,'Miljövärden urval för publ'!$B$2:$H$2,0),FALSE)),"",VLOOKUP($J92,'Miljövärden urval för publ'!$B$2:$H$490,MATCH(K$3,'Miljövärden urval för publ'!$B$2:$H$2,0),FALSE))</f>
        <v>6.24112E-2</v>
      </c>
      <c r="L92">
        <f>IF(ISERROR(VLOOKUP($J92,'Miljövärden urval för publ'!$B$2:$H$490,MATCH(L$3,'Miljövärden urval för publ'!$B$2:$H$2,0),FALSE)),"",VLOOKUP($J92,'Miljövärden urval för publ'!$B$2:$H$490,MATCH(L$3,'Miljövärden urval för publ'!$B$2:$H$2,0),FALSE))</f>
        <v>7.42584</v>
      </c>
      <c r="M92">
        <f>IF(ISERROR(VLOOKUP($J92,'Miljövärden urval för publ'!$B$2:$H$490,MATCH(M$3,'Miljövärden urval för publ'!$B$2:$H$2,0),FALSE)),"",VLOOKUP($J92,'Miljövärden urval för publ'!$B$2:$H$490,MATCH(M$3,'Miljövärden urval för publ'!$B$2:$H$2,0),FALSE))</f>
        <v>5.6012899999999997</v>
      </c>
      <c r="N92">
        <f>IF(ISERROR(VLOOKUP($J92,'Miljövärden urval för publ'!$B$2:$H$490,MATCH(N$3,'Miljövärden urval för publ'!$B$2:$H$2,0),FALSE)),"",VLOOKUP($J92,'Miljövärden urval för publ'!$B$2:$H$490,MATCH(N$3,'Miljövärden urval för publ'!$B$2:$H$2,0),FALSE))</f>
        <v>0</v>
      </c>
    </row>
    <row r="93" spans="1:14" x14ac:dyDescent="0.25">
      <c r="A93" s="26" t="s">
        <v>238</v>
      </c>
      <c r="B93" s="26" t="s">
        <v>239</v>
      </c>
      <c r="C93" s="27"/>
      <c r="D93" s="27" t="str">
        <f>VLOOKUP(B93,'Miljövärden urval för publ'!$B$2:$S$480,MATCH("ska publiceras:",'Miljövärden urval för publ'!$B$2:$Q$2,0),FALSE)</f>
        <v>ja</v>
      </c>
      <c r="E93" s="27">
        <f t="shared" si="3"/>
        <v>82</v>
      </c>
      <c r="H93" s="20">
        <v>91</v>
      </c>
      <c r="I93" t="str">
        <f t="shared" si="4"/>
        <v>Götene Vatten &amp; Värme AB</v>
      </c>
      <c r="J93" t="str">
        <f t="shared" si="5"/>
        <v>Götene</v>
      </c>
      <c r="K93">
        <f>IF(ISERROR(VLOOKUP($J93,'Miljövärden urval för publ'!$B$2:$H$490,MATCH(K$3,'Miljövärden urval för publ'!$B$2:$H$2,0),FALSE)),"",VLOOKUP($J93,'Miljövärden urval för publ'!$B$2:$H$490,MATCH(K$3,'Miljövärden urval för publ'!$B$2:$H$2,0),FALSE))</f>
        <v>0.115477</v>
      </c>
      <c r="L93">
        <f>IF(ISERROR(VLOOKUP($J93,'Miljövärden urval för publ'!$B$2:$H$490,MATCH(L$3,'Miljövärden urval för publ'!$B$2:$H$2,0),FALSE)),"",VLOOKUP($J93,'Miljövärden urval för publ'!$B$2:$H$490,MATCH(L$3,'Miljövärden urval för publ'!$B$2:$H$2,0),FALSE))</f>
        <v>21.553999999999998</v>
      </c>
      <c r="M93">
        <f>IF(ISERROR(VLOOKUP($J93,'Miljövärden urval för publ'!$B$2:$H$490,MATCH(M$3,'Miljövärden urval för publ'!$B$2:$H$2,0),FALSE)),"",VLOOKUP($J93,'Miljövärden urval för publ'!$B$2:$H$490,MATCH(M$3,'Miljövärden urval för publ'!$B$2:$H$2,0),FALSE))</f>
        <v>8.4902599999999993</v>
      </c>
      <c r="N93">
        <f>IF(ISERROR(VLOOKUP($J93,'Miljövärden urval för publ'!$B$2:$H$490,MATCH(N$3,'Miljövärden urval för publ'!$B$2:$H$2,0),FALSE)),"",VLOOKUP($J93,'Miljövärden urval för publ'!$B$2:$H$490,MATCH(N$3,'Miljövärden urval för publ'!$B$2:$H$2,0),FALSE))</f>
        <v>3.3651800000000003E-2</v>
      </c>
    </row>
    <row r="94" spans="1:14" x14ac:dyDescent="0.25">
      <c r="A94" s="26" t="s">
        <v>277</v>
      </c>
      <c r="B94" s="26" t="s">
        <v>280</v>
      </c>
      <c r="C94" s="27"/>
      <c r="D94" s="27" t="str">
        <f>VLOOKUP(B94,'Miljövärden urval för publ'!$B$2:$S$480,MATCH("ska publiceras:",'Miljövärden urval för publ'!$B$2:$Q$2,0),FALSE)</f>
        <v>ja</v>
      </c>
      <c r="E94" s="27">
        <f t="shared" si="3"/>
        <v>83</v>
      </c>
      <c r="H94" s="20">
        <v>92</v>
      </c>
      <c r="I94" t="str">
        <f t="shared" si="4"/>
        <v>Habo Energi AB</v>
      </c>
      <c r="J94" t="str">
        <f t="shared" si="5"/>
        <v>Habo</v>
      </c>
      <c r="K94">
        <f>IF(ISERROR(VLOOKUP($J94,'Miljövärden urval för publ'!$B$2:$H$490,MATCH(K$3,'Miljövärden urval för publ'!$B$2:$H$2,0),FALSE)),"",VLOOKUP($J94,'Miljövärden urval för publ'!$B$2:$H$490,MATCH(K$3,'Miljövärden urval för publ'!$B$2:$H$2,0),FALSE))</f>
        <v>5.9830000000000001E-2</v>
      </c>
      <c r="L94">
        <f>IF(ISERROR(VLOOKUP($J94,'Miljövärden urval för publ'!$B$2:$H$490,MATCH(L$3,'Miljövärden urval för publ'!$B$2:$H$2,0),FALSE)),"",VLOOKUP($J94,'Miljövärden urval för publ'!$B$2:$H$490,MATCH(L$3,'Miljövärden urval för publ'!$B$2:$H$2,0),FALSE))</f>
        <v>14.5624</v>
      </c>
      <c r="M94">
        <f>IF(ISERROR(VLOOKUP($J94,'Miljövärden urval för publ'!$B$2:$H$490,MATCH(M$3,'Miljövärden urval för publ'!$B$2:$H$2,0),FALSE)),"",VLOOKUP($J94,'Miljövärden urval för publ'!$B$2:$H$490,MATCH(M$3,'Miljövärden urval för publ'!$B$2:$H$2,0),FALSE))</f>
        <v>10.686199999999999</v>
      </c>
      <c r="N94">
        <f>IF(ISERROR(VLOOKUP($J94,'Miljövärden urval för publ'!$B$2:$H$490,MATCH(N$3,'Miljövärden urval för publ'!$B$2:$H$2,0),FALSE)),"",VLOOKUP($J94,'Miljövärden urval för publ'!$B$2:$H$490,MATCH(N$3,'Miljövärden urval för publ'!$B$2:$H$2,0),FALSE))</f>
        <v>1.9386099999999999E-3</v>
      </c>
    </row>
    <row r="95" spans="1:14" x14ac:dyDescent="0.25">
      <c r="A95" s="26" t="s">
        <v>542</v>
      </c>
      <c r="B95" s="26" t="s">
        <v>544</v>
      </c>
      <c r="C95" s="27"/>
      <c r="D95" s="27" t="str">
        <f>VLOOKUP(B95,'Miljövärden urval för publ'!$B$2:$S$480,MATCH("ska publiceras:",'Miljövärden urval för publ'!$B$2:$Q$2,0),FALSE)</f>
        <v>ja</v>
      </c>
      <c r="E95" s="27">
        <f t="shared" si="3"/>
        <v>84</v>
      </c>
      <c r="H95" s="20">
        <v>93</v>
      </c>
      <c r="I95" t="str">
        <f t="shared" si="4"/>
        <v>Hagfors Energi AB</v>
      </c>
      <c r="J95" t="str">
        <f t="shared" si="5"/>
        <v>Hagfors</v>
      </c>
      <c r="K95">
        <f>IF(ISERROR(VLOOKUP($J95,'Miljövärden urval för publ'!$B$2:$H$490,MATCH(K$3,'Miljövärden urval för publ'!$B$2:$H$2,0),FALSE)),"",VLOOKUP($J95,'Miljövärden urval för publ'!$B$2:$H$490,MATCH(K$3,'Miljövärden urval för publ'!$B$2:$H$2,0),FALSE))</f>
        <v>7.1521500000000002E-2</v>
      </c>
      <c r="L95">
        <f>IF(ISERROR(VLOOKUP($J95,'Miljövärden urval för publ'!$B$2:$H$490,MATCH(L$3,'Miljövärden urval för publ'!$B$2:$H$2,0),FALSE)),"",VLOOKUP($J95,'Miljövärden urval för publ'!$B$2:$H$490,MATCH(L$3,'Miljövärden urval för publ'!$B$2:$H$2,0),FALSE))</f>
        <v>19.282299999999999</v>
      </c>
      <c r="M95">
        <f>IF(ISERROR(VLOOKUP($J95,'Miljövärden urval för publ'!$B$2:$H$490,MATCH(M$3,'Miljövärden urval för publ'!$B$2:$H$2,0),FALSE)),"",VLOOKUP($J95,'Miljövärden urval för publ'!$B$2:$H$490,MATCH(M$3,'Miljövärden urval för publ'!$B$2:$H$2,0),FALSE))</f>
        <v>8.6165000000000003</v>
      </c>
      <c r="N95">
        <f>IF(ISERROR(VLOOKUP($J95,'Miljövärden urval för publ'!$B$2:$H$490,MATCH(N$3,'Miljövärden urval för publ'!$B$2:$H$2,0),FALSE)),"",VLOOKUP($J95,'Miljövärden urval för publ'!$B$2:$H$490,MATCH(N$3,'Miljövärden urval för publ'!$B$2:$H$2,0),FALSE))</f>
        <v>2.4085700000000002E-2</v>
      </c>
    </row>
    <row r="96" spans="1:14" x14ac:dyDescent="0.25">
      <c r="A96" s="26" t="s">
        <v>526</v>
      </c>
      <c r="B96" s="26" t="s">
        <v>529</v>
      </c>
      <c r="C96" s="27"/>
      <c r="D96" s="27" t="str">
        <f>VLOOKUP(B96,'Miljövärden urval för publ'!$B$2:$S$480,MATCH("ska publiceras:",'Miljövärden urval för publ'!$B$2:$Q$2,0),FALSE)</f>
        <v>ja</v>
      </c>
      <c r="E96" s="27">
        <f t="shared" si="3"/>
        <v>85</v>
      </c>
      <c r="H96" s="20">
        <v>94</v>
      </c>
      <c r="I96" t="str">
        <f t="shared" si="4"/>
        <v>Norrtälje Energi AB</v>
      </c>
      <c r="J96" t="str">
        <f t="shared" si="5"/>
        <v>Hallstavik</v>
      </c>
      <c r="K96">
        <f>IF(ISERROR(VLOOKUP($J96,'Miljövärden urval för publ'!$B$2:$H$490,MATCH(K$3,'Miljövärden urval för publ'!$B$2:$H$2,0),FALSE)),"",VLOOKUP($J96,'Miljövärden urval för publ'!$B$2:$H$490,MATCH(K$3,'Miljövärden urval för publ'!$B$2:$H$2,0),FALSE))</f>
        <v>5.00221E-2</v>
      </c>
      <c r="L96">
        <f>IF(ISERROR(VLOOKUP($J96,'Miljövärden urval för publ'!$B$2:$H$490,MATCH(L$3,'Miljövärden urval för publ'!$B$2:$H$2,0),FALSE)),"",VLOOKUP($J96,'Miljövärden urval för publ'!$B$2:$H$490,MATCH(L$3,'Miljövärden urval för publ'!$B$2:$H$2,0),FALSE))</f>
        <v>4.5295899999999998</v>
      </c>
      <c r="M96">
        <f>IF(ISERROR(VLOOKUP($J96,'Miljövärden urval för publ'!$B$2:$H$490,MATCH(M$3,'Miljövärden urval för publ'!$B$2:$H$2,0),FALSE)),"",VLOOKUP($J96,'Miljövärden urval för publ'!$B$2:$H$490,MATCH(M$3,'Miljövärden urval för publ'!$B$2:$H$2,0),FALSE))</f>
        <v>4.4011199999999997</v>
      </c>
      <c r="N96">
        <f>IF(ISERROR(VLOOKUP($J96,'Miljövärden urval för publ'!$B$2:$H$490,MATCH(N$3,'Miljövärden urval för publ'!$B$2:$H$2,0),FALSE)),"",VLOOKUP($J96,'Miljövärden urval för publ'!$B$2:$H$490,MATCH(N$3,'Miljövärden urval för publ'!$B$2:$H$2,0),FALSE))</f>
        <v>5.9149500000000004E-3</v>
      </c>
    </row>
    <row r="97" spans="1:14" x14ac:dyDescent="0.25">
      <c r="A97" s="26" t="s">
        <v>189</v>
      </c>
      <c r="B97" s="26" t="s">
        <v>190</v>
      </c>
      <c r="C97" s="27"/>
      <c r="D97" s="27" t="str">
        <f>VLOOKUP(B97,'Miljövärden urval för publ'!$B$2:$S$480,MATCH("ska publiceras:",'Miljövärden urval för publ'!$B$2:$Q$2,0),FALSE)</f>
        <v>ja</v>
      </c>
      <c r="E97" s="27">
        <f t="shared" si="3"/>
        <v>86</v>
      </c>
      <c r="H97" s="20">
        <v>95</v>
      </c>
      <c r="I97" t="str">
        <f t="shared" si="4"/>
        <v>Halmstads Energi och Miljö AB</v>
      </c>
      <c r="J97" t="str">
        <f t="shared" si="5"/>
        <v>Halmstad</v>
      </c>
      <c r="K97">
        <f>IF(ISERROR(VLOOKUP($J97,'Miljövärden urval för publ'!$B$2:$H$490,MATCH(K$3,'Miljövärden urval för publ'!$B$2:$H$2,0),FALSE)),"",VLOOKUP($J97,'Miljövärden urval för publ'!$B$2:$H$490,MATCH(K$3,'Miljövärden urval för publ'!$B$2:$H$2,0),FALSE))</f>
        <v>0.10557900000000001</v>
      </c>
      <c r="L97">
        <f>IF(ISERROR(VLOOKUP($J97,'Miljövärden urval för publ'!$B$2:$H$490,MATCH(L$3,'Miljövärden urval för publ'!$B$2:$H$2,0),FALSE)),"",VLOOKUP($J97,'Miljövärden urval för publ'!$B$2:$H$490,MATCH(L$3,'Miljövärden urval för publ'!$B$2:$H$2,0),FALSE))</f>
        <v>76.924199999999999</v>
      </c>
      <c r="M97">
        <f>IF(ISERROR(VLOOKUP($J97,'Miljövärden urval för publ'!$B$2:$H$490,MATCH(M$3,'Miljövärden urval för publ'!$B$2:$H$2,0),FALSE)),"",VLOOKUP($J97,'Miljövärden urval för publ'!$B$2:$H$490,MATCH(M$3,'Miljövärden urval för publ'!$B$2:$H$2,0),FALSE))</f>
        <v>5.1864400000000002</v>
      </c>
      <c r="N97">
        <f>IF(ISERROR(VLOOKUP($J97,'Miljövärden urval för publ'!$B$2:$H$490,MATCH(N$3,'Miljövärden urval för publ'!$B$2:$H$2,0),FALSE)),"",VLOOKUP($J97,'Miljövärden urval för publ'!$B$2:$H$490,MATCH(N$3,'Miljövärden urval för publ'!$B$2:$H$2,0),FALSE))</f>
        <v>1.85489E-2</v>
      </c>
    </row>
    <row r="98" spans="1:14" x14ac:dyDescent="0.25">
      <c r="A98" s="26" t="s">
        <v>506</v>
      </c>
      <c r="B98" s="26" t="s">
        <v>507</v>
      </c>
      <c r="C98" s="27"/>
      <c r="D98" s="27" t="str">
        <f>VLOOKUP(B98,'Miljövärden urval för publ'!$B$2:$S$480,MATCH("ska publiceras:",'Miljövärden urval för publ'!$B$2:$Q$2,0),FALSE)</f>
        <v>ja</v>
      </c>
      <c r="E98" s="27">
        <f t="shared" si="3"/>
        <v>87</v>
      </c>
      <c r="H98" s="20">
        <v>96</v>
      </c>
      <c r="I98" t="str">
        <f t="shared" si="4"/>
        <v>Övik Energi AB</v>
      </c>
      <c r="J98" t="str">
        <f t="shared" si="5"/>
        <v>Hampnäs</v>
      </c>
      <c r="K98">
        <f>IF(ISERROR(VLOOKUP($J98,'Miljövärden urval för publ'!$B$2:$H$490,MATCH(K$3,'Miljövärden urval för publ'!$B$2:$H$2,0),FALSE)),"",VLOOKUP($J98,'Miljövärden urval för publ'!$B$2:$H$490,MATCH(K$3,'Miljövärden urval för publ'!$B$2:$H$2,0),FALSE))</f>
        <v>0.28936600000000001</v>
      </c>
      <c r="L98">
        <f>IF(ISERROR(VLOOKUP($J98,'Miljövärden urval för publ'!$B$2:$H$490,MATCH(L$3,'Miljövärden urval för publ'!$B$2:$H$2,0),FALSE)),"",VLOOKUP($J98,'Miljövärden urval för publ'!$B$2:$H$490,MATCH(L$3,'Miljövärden urval för publ'!$B$2:$H$2,0),FALSE))</f>
        <v>39.445300000000003</v>
      </c>
      <c r="M98">
        <f>IF(ISERROR(VLOOKUP($J98,'Miljövärden urval för publ'!$B$2:$H$490,MATCH(M$3,'Miljövärden urval för publ'!$B$2:$H$2,0),FALSE)),"",VLOOKUP($J98,'Miljövärden urval för publ'!$B$2:$H$490,MATCH(M$3,'Miljövärden urval för publ'!$B$2:$H$2,0),FALSE))</f>
        <v>16.596599999999999</v>
      </c>
      <c r="N98">
        <f>IF(ISERROR(VLOOKUP($J98,'Miljövärden urval för publ'!$B$2:$H$490,MATCH(N$3,'Miljövärden urval för publ'!$B$2:$H$2,0),FALSE)),"",VLOOKUP($J98,'Miljövärden urval för publ'!$B$2:$H$490,MATCH(N$3,'Miljövärden urval för publ'!$B$2:$H$2,0),FALSE))</f>
        <v>7.6613399999999998E-2</v>
      </c>
    </row>
    <row r="99" spans="1:14" x14ac:dyDescent="0.25">
      <c r="A99" s="26" t="s">
        <v>191</v>
      </c>
      <c r="B99" s="26" t="s">
        <v>192</v>
      </c>
      <c r="C99" s="27"/>
      <c r="D99" s="27" t="str">
        <f>VLOOKUP(B99,'Miljövärden urval för publ'!$B$2:$S$480,MATCH("ska publiceras:",'Miljövärden urval för publ'!$B$2:$Q$2,0),FALSE)</f>
        <v>ja</v>
      </c>
      <c r="E99" s="27">
        <f t="shared" si="3"/>
        <v>88</v>
      </c>
      <c r="H99" s="20">
        <v>97</v>
      </c>
      <c r="I99" t="str">
        <f t="shared" si="4"/>
        <v>Vattenfall AB Värme</v>
      </c>
      <c r="J99" t="str">
        <f t="shared" si="5"/>
        <v>Haparanda</v>
      </c>
      <c r="K99">
        <f>IF(ISERROR(VLOOKUP($J99,'Miljövärden urval för publ'!$B$2:$H$490,MATCH(K$3,'Miljövärden urval för publ'!$B$2:$H$2,0),FALSE)),"",VLOOKUP($J99,'Miljövärden urval för publ'!$B$2:$H$490,MATCH(K$3,'Miljövärden urval för publ'!$B$2:$H$2,0),FALSE))</f>
        <v>1.1233299999999999</v>
      </c>
      <c r="L99">
        <f>IF(ISERROR(VLOOKUP($J99,'Miljövärden urval för publ'!$B$2:$H$490,MATCH(L$3,'Miljövärden urval för publ'!$B$2:$H$2,0),FALSE)),"",VLOOKUP($J99,'Miljövärden urval för publ'!$B$2:$H$490,MATCH(L$3,'Miljövärden urval för publ'!$B$2:$H$2,0),FALSE))</f>
        <v>428.02499999999998</v>
      </c>
      <c r="M99">
        <f>IF(ISERROR(VLOOKUP($J99,'Miljövärden urval för publ'!$B$2:$H$490,MATCH(M$3,'Miljövärden urval för publ'!$B$2:$H$2,0),FALSE)),"",VLOOKUP($J99,'Miljövärden urval för publ'!$B$2:$H$490,MATCH(M$3,'Miljövärden urval för publ'!$B$2:$H$2,0),FALSE))</f>
        <v>44.624299999999998</v>
      </c>
      <c r="N99">
        <f>IF(ISERROR(VLOOKUP($J99,'Miljövärden urval för publ'!$B$2:$H$490,MATCH(N$3,'Miljövärden urval för publ'!$B$2:$H$2,0),FALSE)),"",VLOOKUP($J99,'Miljövärden urval för publ'!$B$2:$H$490,MATCH(N$3,'Miljövärden urval för publ'!$B$2:$H$2,0),FALSE))</f>
        <v>1.01563E-2</v>
      </c>
    </row>
    <row r="100" spans="1:14" x14ac:dyDescent="0.25">
      <c r="A100" s="26" t="s">
        <v>193</v>
      </c>
      <c r="B100" s="26" t="s">
        <v>195</v>
      </c>
      <c r="C100" s="27"/>
      <c r="D100" s="27" t="str">
        <f>VLOOKUP(B100,'Miljövärden urval för publ'!$B$2:$S$480,MATCH("ska publiceras:",'Miljövärden urval för publ'!$B$2:$Q$2,0),FALSE)</f>
        <v>ja</v>
      </c>
      <c r="E100" s="27">
        <f t="shared" si="3"/>
        <v>89</v>
      </c>
      <c r="H100" s="20">
        <v>98</v>
      </c>
      <c r="I100" t="str">
        <f t="shared" si="4"/>
        <v>Adven Värme AB.</v>
      </c>
      <c r="J100" t="str">
        <f t="shared" si="5"/>
        <v>Hede</v>
      </c>
      <c r="K100">
        <f>IF(ISERROR(VLOOKUP($J100,'Miljövärden urval för publ'!$B$2:$H$490,MATCH(K$3,'Miljövärden urval för publ'!$B$2:$H$2,0),FALSE)),"",VLOOKUP($J100,'Miljövärden urval för publ'!$B$2:$H$490,MATCH(K$3,'Miljövärden urval för publ'!$B$2:$H$2,0),FALSE))</f>
        <v>9.2602699999999996E-2</v>
      </c>
      <c r="L100">
        <f>IF(ISERROR(VLOOKUP($J100,'Miljövärden urval för publ'!$B$2:$H$490,MATCH(L$3,'Miljövärden urval för publ'!$B$2:$H$2,0),FALSE)),"",VLOOKUP($J100,'Miljövärden urval för publ'!$B$2:$H$490,MATCH(L$3,'Miljövärden urval för publ'!$B$2:$H$2,0),FALSE))</f>
        <v>21.790700000000001</v>
      </c>
      <c r="M100">
        <f>IF(ISERROR(VLOOKUP($J100,'Miljövärden urval för publ'!$B$2:$H$490,MATCH(M$3,'Miljövärden urval för publ'!$B$2:$H$2,0),FALSE)),"",VLOOKUP($J100,'Miljövärden urval för publ'!$B$2:$H$490,MATCH(M$3,'Miljövärden urval för publ'!$B$2:$H$2,0),FALSE))</f>
        <v>10.6248</v>
      </c>
      <c r="N100">
        <f>IF(ISERROR(VLOOKUP($J100,'Miljövärden urval för publ'!$B$2:$H$490,MATCH(N$3,'Miljövärden urval för publ'!$B$2:$H$2,0),FALSE)),"",VLOOKUP($J100,'Miljövärden urval för publ'!$B$2:$H$490,MATCH(N$3,'Miljövärden urval för publ'!$B$2:$H$2,0),FALSE))</f>
        <v>1.27928E-2</v>
      </c>
    </row>
    <row r="101" spans="1:14" x14ac:dyDescent="0.25">
      <c r="A101" s="26" t="s">
        <v>193</v>
      </c>
      <c r="B101" s="26" t="s">
        <v>196</v>
      </c>
      <c r="C101" s="27"/>
      <c r="D101" s="27" t="str">
        <f>VLOOKUP(B101,'Miljövärden urval för publ'!$B$2:$S$480,MATCH("ska publiceras:",'Miljövärden urval för publ'!$B$2:$Q$2,0),FALSE)</f>
        <v>ja</v>
      </c>
      <c r="E101" s="27">
        <f t="shared" si="3"/>
        <v>90</v>
      </c>
      <c r="H101" s="20">
        <v>99</v>
      </c>
      <c r="I101" t="str">
        <f t="shared" si="4"/>
        <v>Hedemora Energi AB</v>
      </c>
      <c r="J101" t="str">
        <f t="shared" si="5"/>
        <v>Hedemora</v>
      </c>
      <c r="K101">
        <f>IF(ISERROR(VLOOKUP($J101,'Miljövärden urval för publ'!$B$2:$H$490,MATCH(K$3,'Miljövärden urval för publ'!$B$2:$H$2,0),FALSE)),"",VLOOKUP($J101,'Miljövärden urval för publ'!$B$2:$H$490,MATCH(K$3,'Miljövärden urval för publ'!$B$2:$H$2,0),FALSE))</f>
        <v>9.7536200000000003E-2</v>
      </c>
      <c r="L101">
        <f>IF(ISERROR(VLOOKUP($J101,'Miljövärden urval för publ'!$B$2:$H$490,MATCH(L$3,'Miljövärden urval för publ'!$B$2:$H$2,0),FALSE)),"",VLOOKUP($J101,'Miljövärden urval för publ'!$B$2:$H$490,MATCH(L$3,'Miljövärden urval för publ'!$B$2:$H$2,0),FALSE))</f>
        <v>21.2834</v>
      </c>
      <c r="M101">
        <f>IF(ISERROR(VLOOKUP($J101,'Miljövärden urval för publ'!$B$2:$H$490,MATCH(M$3,'Miljövärden urval för publ'!$B$2:$H$2,0),FALSE)),"",VLOOKUP($J101,'Miljövärden urval för publ'!$B$2:$H$490,MATCH(M$3,'Miljövärden urval för publ'!$B$2:$H$2,0),FALSE))</f>
        <v>8.36571</v>
      </c>
      <c r="N101">
        <f>IF(ISERROR(VLOOKUP($J101,'Miljövärden urval för publ'!$B$2:$H$490,MATCH(N$3,'Miljövärden urval för publ'!$B$2:$H$2,0),FALSE)),"",VLOOKUP($J101,'Miljövärden urval för publ'!$B$2:$H$490,MATCH(N$3,'Miljövärden urval för publ'!$B$2:$H$2,0),FALSE))</f>
        <v>1.8960100000000001E-2</v>
      </c>
    </row>
    <row r="102" spans="1:14" x14ac:dyDescent="0.25">
      <c r="A102" s="26" t="s">
        <v>193</v>
      </c>
      <c r="B102" s="26" t="s">
        <v>193</v>
      </c>
      <c r="C102" s="27"/>
      <c r="D102" s="27" t="str">
        <f>VLOOKUP(B102,'Miljövärden urval för publ'!$B$2:$S$480,MATCH("ska publiceras:",'Miljövärden urval för publ'!$B$2:$Q$2,0),FALSE)</f>
        <v>nej</v>
      </c>
      <c r="E102" s="27">
        <f t="shared" si="3"/>
        <v>90</v>
      </c>
      <c r="H102" s="20">
        <v>100</v>
      </c>
      <c r="I102" t="str">
        <f t="shared" si="4"/>
        <v>Bionär Närvärme AB</v>
      </c>
      <c r="J102" t="str">
        <f t="shared" si="5"/>
        <v>Hedesunda</v>
      </c>
      <c r="K102">
        <f>IF(ISERROR(VLOOKUP($J102,'Miljövärden urval för publ'!$B$2:$H$490,MATCH(K$3,'Miljövärden urval för publ'!$B$2:$H$2,0),FALSE)),"",VLOOKUP($J102,'Miljövärden urval för publ'!$B$2:$H$490,MATCH(K$3,'Miljövärden urval för publ'!$B$2:$H$2,0),FALSE))</f>
        <v>0.22948099999999999</v>
      </c>
      <c r="L102">
        <f>IF(ISERROR(VLOOKUP($J102,'Miljövärden urval för publ'!$B$2:$H$490,MATCH(L$3,'Miljövärden urval för publ'!$B$2:$H$2,0),FALSE)),"",VLOOKUP($J102,'Miljövärden urval för publ'!$B$2:$H$490,MATCH(L$3,'Miljövärden urval för publ'!$B$2:$H$2,0),FALSE))</f>
        <v>29.725100000000001</v>
      </c>
      <c r="M102">
        <f>IF(ISERROR(VLOOKUP($J102,'Miljövärden urval för publ'!$B$2:$H$490,MATCH(M$3,'Miljövärden urval för publ'!$B$2:$H$2,0),FALSE)),"",VLOOKUP($J102,'Miljövärden urval för publ'!$B$2:$H$490,MATCH(M$3,'Miljövärden urval för publ'!$B$2:$H$2,0),FALSE))</f>
        <v>17.872900000000001</v>
      </c>
      <c r="N102">
        <f>IF(ISERROR(VLOOKUP($J102,'Miljövärden urval för publ'!$B$2:$H$490,MATCH(N$3,'Miljövärden urval för publ'!$B$2:$H$2,0),FALSE)),"",VLOOKUP($J102,'Miljövärden urval för publ'!$B$2:$H$490,MATCH(N$3,'Miljövärden urval för publ'!$B$2:$H$2,0),FALSE))</f>
        <v>6.2375600000000003E-2</v>
      </c>
    </row>
    <row r="103" spans="1:14" x14ac:dyDescent="0.25">
      <c r="A103" s="26" t="s">
        <v>200</v>
      </c>
      <c r="B103" s="26" t="s">
        <v>201</v>
      </c>
      <c r="C103" s="27"/>
      <c r="D103" s="27" t="str">
        <f>VLOOKUP(B103,'Miljövärden urval för publ'!$B$2:$S$480,MATCH("ska publiceras:",'Miljövärden urval för publ'!$B$2:$Q$2,0),FALSE)</f>
        <v>ja</v>
      </c>
      <c r="E103" s="27">
        <f t="shared" si="3"/>
        <v>91</v>
      </c>
      <c r="H103" s="20">
        <v>101</v>
      </c>
      <c r="I103" t="str">
        <f t="shared" si="4"/>
        <v>Öresundskraft AB</v>
      </c>
      <c r="J103" t="str">
        <f t="shared" si="5"/>
        <v>Helsingborg</v>
      </c>
      <c r="K103">
        <f>IF(ISERROR(VLOOKUP($J103,'Miljövärden urval för publ'!$B$2:$H$490,MATCH(K$3,'Miljövärden urval för publ'!$B$2:$H$2,0),FALSE)),"",VLOOKUP($J103,'Miljövärden urval för publ'!$B$2:$H$490,MATCH(K$3,'Miljövärden urval för publ'!$B$2:$H$2,0),FALSE))</f>
        <v>6.7963200000000001E-2</v>
      </c>
      <c r="L103">
        <f>IF(ISERROR(VLOOKUP($J103,'Miljövärden urval för publ'!$B$2:$H$490,MATCH(L$3,'Miljövärden urval för publ'!$B$2:$H$2,0),FALSE)),"",VLOOKUP($J103,'Miljövärden urval för publ'!$B$2:$H$490,MATCH(L$3,'Miljövärden urval för publ'!$B$2:$H$2,0),FALSE))</f>
        <v>35.064900000000002</v>
      </c>
      <c r="M103">
        <f>IF(ISERROR(VLOOKUP($J103,'Miljövärden urval för publ'!$B$2:$H$490,MATCH(M$3,'Miljövärden urval för publ'!$B$2:$H$2,0),FALSE)),"",VLOOKUP($J103,'Miljövärden urval för publ'!$B$2:$H$490,MATCH(M$3,'Miljövärden urval för publ'!$B$2:$H$2,0),FALSE))</f>
        <v>3.6765699999999999</v>
      </c>
      <c r="N103">
        <f>IF(ISERROR(VLOOKUP($J103,'Miljövärden urval för publ'!$B$2:$H$490,MATCH(N$3,'Miljövärden urval för publ'!$B$2:$H$2,0),FALSE)),"",VLOOKUP($J103,'Miljövärden urval för publ'!$B$2:$H$490,MATCH(N$3,'Miljövärden urval för publ'!$B$2:$H$2,0),FALSE))</f>
        <v>4.8848399999999997E-3</v>
      </c>
    </row>
    <row r="104" spans="1:14" x14ac:dyDescent="0.25">
      <c r="A104" s="26" t="s">
        <v>203</v>
      </c>
      <c r="B104" s="26" t="s">
        <v>204</v>
      </c>
      <c r="C104" s="27"/>
      <c r="D104" s="27" t="str">
        <f>VLOOKUP(B104,'Miljövärden urval för publ'!$B$2:$S$480,MATCH("ska publiceras:",'Miljövärden urval för publ'!$B$2:$Q$2,0),FALSE)</f>
        <v>ja</v>
      </c>
      <c r="E104" s="27">
        <f t="shared" si="3"/>
        <v>92</v>
      </c>
      <c r="H104" s="20">
        <v>102</v>
      </c>
      <c r="I104" t="str">
        <f t="shared" si="4"/>
        <v>Gotlands Energi AB</v>
      </c>
      <c r="J104" t="str">
        <f t="shared" si="5"/>
        <v>Hemse</v>
      </c>
      <c r="K104">
        <f>IF(ISERROR(VLOOKUP($J104,'Miljövärden urval för publ'!$B$2:$H$490,MATCH(K$3,'Miljövärden urval för publ'!$B$2:$H$2,0),FALSE)),"",VLOOKUP($J104,'Miljövärden urval för publ'!$B$2:$H$490,MATCH(K$3,'Miljövärden urval för publ'!$B$2:$H$2,0),FALSE))</f>
        <v>0.125611</v>
      </c>
      <c r="L104">
        <f>IF(ISERROR(VLOOKUP($J104,'Miljövärden urval för publ'!$B$2:$H$490,MATCH(L$3,'Miljövärden urval för publ'!$B$2:$H$2,0),FALSE)),"",VLOOKUP($J104,'Miljövärden urval för publ'!$B$2:$H$490,MATCH(L$3,'Miljövärden urval för publ'!$B$2:$H$2,0),FALSE))</f>
        <v>25.384599999999999</v>
      </c>
      <c r="M104">
        <f>IF(ISERROR(VLOOKUP($J104,'Miljövärden urval för publ'!$B$2:$H$490,MATCH(M$3,'Miljövärden urval för publ'!$B$2:$H$2,0),FALSE)),"",VLOOKUP($J104,'Miljövärden urval för publ'!$B$2:$H$490,MATCH(M$3,'Miljövärden urval för publ'!$B$2:$H$2,0),FALSE))</f>
        <v>8.1809600000000007</v>
      </c>
      <c r="N104">
        <f>IF(ISERROR(VLOOKUP($J104,'Miljövärden urval för publ'!$B$2:$H$490,MATCH(N$3,'Miljövärden urval för publ'!$B$2:$H$2,0),FALSE)),"",VLOOKUP($J104,'Miljövärden urval för publ'!$B$2:$H$490,MATCH(N$3,'Miljövärden urval för publ'!$B$2:$H$2,0),FALSE))</f>
        <v>2.6426499999999999E-2</v>
      </c>
    </row>
    <row r="105" spans="1:14" x14ac:dyDescent="0.25">
      <c r="A105" s="26" t="s">
        <v>205</v>
      </c>
      <c r="B105" s="26" t="s">
        <v>207</v>
      </c>
      <c r="C105" s="27"/>
      <c r="D105" s="27" t="str">
        <f>VLOOKUP(B105,'Miljövärden urval för publ'!$B$2:$S$480,MATCH("ska publiceras:",'Miljövärden urval för publ'!$B$2:$Q$2,0),FALSE)</f>
        <v>ja</v>
      </c>
      <c r="E105" s="27">
        <f t="shared" si="3"/>
        <v>93</v>
      </c>
      <c r="H105" s="20">
        <v>103</v>
      </c>
      <c r="I105" t="str">
        <f t="shared" si="4"/>
        <v>Gislaved Energi AB</v>
      </c>
      <c r="J105" t="str">
        <f t="shared" si="5"/>
        <v>Hestra</v>
      </c>
      <c r="K105">
        <f>IF(ISERROR(VLOOKUP($J105,'Miljövärden urval för publ'!$B$2:$H$490,MATCH(K$3,'Miljövärden urval för publ'!$B$2:$H$2,0),FALSE)),"",VLOOKUP($J105,'Miljövärden urval för publ'!$B$2:$H$490,MATCH(K$3,'Miljövärden urval för publ'!$B$2:$H$2,0),FALSE))</f>
        <v>0.111868</v>
      </c>
      <c r="L105">
        <f>IF(ISERROR(VLOOKUP($J105,'Miljövärden urval för publ'!$B$2:$H$490,MATCH(L$3,'Miljövärden urval för publ'!$B$2:$H$2,0),FALSE)),"",VLOOKUP($J105,'Miljövärden urval för publ'!$B$2:$H$490,MATCH(L$3,'Miljövärden urval för publ'!$B$2:$H$2,0),FALSE))</f>
        <v>22.406400000000001</v>
      </c>
      <c r="M105">
        <f>IF(ISERROR(VLOOKUP($J105,'Miljövärden urval för publ'!$B$2:$H$490,MATCH(M$3,'Miljövärden urval för publ'!$B$2:$H$2,0),FALSE)),"",VLOOKUP($J105,'Miljövärden urval för publ'!$B$2:$H$490,MATCH(M$3,'Miljövärden urval för publ'!$B$2:$H$2,0),FALSE))</f>
        <v>9.3345599999999997</v>
      </c>
      <c r="N105">
        <f>IF(ISERROR(VLOOKUP($J105,'Miljövärden urval för publ'!$B$2:$H$490,MATCH(N$3,'Miljövärden urval för publ'!$B$2:$H$2,0),FALSE)),"",VLOOKUP($J105,'Miljövärden urval för publ'!$B$2:$H$490,MATCH(N$3,'Miljövärden urval för publ'!$B$2:$H$2,0),FALSE))</f>
        <v>9.1375499999999995E-3</v>
      </c>
    </row>
    <row r="106" spans="1:14" x14ac:dyDescent="0.25">
      <c r="A106" s="26" t="s">
        <v>353</v>
      </c>
      <c r="B106" s="26" t="s">
        <v>354</v>
      </c>
      <c r="C106" s="27"/>
      <c r="D106" s="27" t="str">
        <f>VLOOKUP(B106,'Miljövärden urval för publ'!$B$2:$S$480,MATCH("ska publiceras:",'Miljövärden urval för publ'!$B$2:$Q$2,0),FALSE)</f>
        <v>ja</v>
      </c>
      <c r="E106" s="27">
        <f t="shared" si="3"/>
        <v>94</v>
      </c>
      <c r="H106" s="20">
        <v>104</v>
      </c>
      <c r="I106" t="str">
        <f t="shared" si="4"/>
        <v>Hjo Energi AB</v>
      </c>
      <c r="J106" t="str">
        <f t="shared" si="5"/>
        <v>Hjo</v>
      </c>
      <c r="K106">
        <f>IF(ISERROR(VLOOKUP($J106,'Miljövärden urval för publ'!$B$2:$H$490,MATCH(K$3,'Miljövärden urval för publ'!$B$2:$H$2,0),FALSE)),"",VLOOKUP($J106,'Miljövärden urval för publ'!$B$2:$H$490,MATCH(K$3,'Miljövärden urval för publ'!$B$2:$H$2,0),FALSE))</f>
        <v>8.1534099999999998E-2</v>
      </c>
      <c r="L106">
        <f>IF(ISERROR(VLOOKUP($J106,'Miljövärden urval för publ'!$B$2:$H$490,MATCH(L$3,'Miljövärden urval för publ'!$B$2:$H$2,0),FALSE)),"",VLOOKUP($J106,'Miljövärden urval för publ'!$B$2:$H$490,MATCH(L$3,'Miljövärden urval för publ'!$B$2:$H$2,0),FALSE))</f>
        <v>14.3102</v>
      </c>
      <c r="M106">
        <f>IF(ISERROR(VLOOKUP($J106,'Miljövärden urval för publ'!$B$2:$H$490,MATCH(M$3,'Miljövärden urval för publ'!$B$2:$H$2,0),FALSE)),"",VLOOKUP($J106,'Miljövärden urval för publ'!$B$2:$H$490,MATCH(M$3,'Miljövärden urval för publ'!$B$2:$H$2,0),FALSE))</f>
        <v>9.2549200000000003</v>
      </c>
      <c r="N106">
        <f>IF(ISERROR(VLOOKUP($J106,'Miljövärden urval för publ'!$B$2:$H$490,MATCH(N$3,'Miljövärden urval för publ'!$B$2:$H$2,0),FALSE)),"",VLOOKUP($J106,'Miljövärden urval för publ'!$B$2:$H$490,MATCH(N$3,'Miljövärden urval för publ'!$B$2:$H$2,0),FALSE))</f>
        <v>6.32951E-3</v>
      </c>
    </row>
    <row r="107" spans="1:14" x14ac:dyDescent="0.25">
      <c r="A107" s="26" t="s">
        <v>209</v>
      </c>
      <c r="B107" s="26" t="s">
        <v>210</v>
      </c>
      <c r="C107" s="27"/>
      <c r="D107" s="27" t="str">
        <f>VLOOKUP(B107,'Miljövärden urval för publ'!$B$2:$S$480,MATCH("ska publiceras:",'Miljövärden urval för publ'!$B$2:$Q$2,0),FALSE)</f>
        <v>ja</v>
      </c>
      <c r="E107" s="27">
        <f t="shared" si="3"/>
        <v>95</v>
      </c>
      <c r="H107" s="20">
        <v>105</v>
      </c>
      <c r="I107" t="str">
        <f t="shared" si="4"/>
        <v>Öresundskraft AB</v>
      </c>
      <c r="J107" t="str">
        <f t="shared" si="5"/>
        <v>Hjärnarp</v>
      </c>
      <c r="K107">
        <f>IF(ISERROR(VLOOKUP($J107,'Miljövärden urval för publ'!$B$2:$H$490,MATCH(K$3,'Miljövärden urval för publ'!$B$2:$H$2,0),FALSE)),"",VLOOKUP($J107,'Miljövärden urval för publ'!$B$2:$H$490,MATCH(K$3,'Miljövärden urval för publ'!$B$2:$H$2,0),FALSE))</f>
        <v>0.20488999999999999</v>
      </c>
      <c r="L107">
        <f>IF(ISERROR(VLOOKUP($J107,'Miljövärden urval för publ'!$B$2:$H$490,MATCH(L$3,'Miljövärden urval för publ'!$B$2:$H$2,0),FALSE)),"",VLOOKUP($J107,'Miljövärden urval för publ'!$B$2:$H$490,MATCH(L$3,'Miljövärden urval för publ'!$B$2:$H$2,0),FALSE))</f>
        <v>9.0132499999999993</v>
      </c>
      <c r="M107">
        <f>IF(ISERROR(VLOOKUP($J107,'Miljövärden urval för publ'!$B$2:$H$490,MATCH(M$3,'Miljövärden urval för publ'!$B$2:$H$2,0),FALSE)),"",VLOOKUP($J107,'Miljövärden urval för publ'!$B$2:$H$490,MATCH(M$3,'Miljövärden urval för publ'!$B$2:$H$2,0),FALSE))</f>
        <v>19.311499999999999</v>
      </c>
      <c r="N107">
        <f>IF(ISERROR(VLOOKUP($J107,'Miljövärden urval för publ'!$B$2:$H$490,MATCH(N$3,'Miljövärden urval för publ'!$B$2:$H$2,0),FALSE)),"",VLOOKUP($J107,'Miljövärden urval för publ'!$B$2:$H$490,MATCH(N$3,'Miljövärden urval för publ'!$B$2:$H$2,0),FALSE))</f>
        <v>9.6683700000000001E-4</v>
      </c>
    </row>
    <row r="108" spans="1:14" x14ac:dyDescent="0.25">
      <c r="A108" s="26" t="s">
        <v>380</v>
      </c>
      <c r="B108" s="26" t="s">
        <v>381</v>
      </c>
      <c r="C108" s="27"/>
      <c r="D108" s="27" t="str">
        <f>VLOOKUP(B108,'Miljövärden urval för publ'!$B$2:$S$480,MATCH("ska publiceras:",'Miljövärden urval för publ'!$B$2:$Q$2,0),FALSE)</f>
        <v>nej</v>
      </c>
      <c r="E108" s="27">
        <f t="shared" si="3"/>
        <v>95</v>
      </c>
      <c r="H108" s="20">
        <v>106</v>
      </c>
      <c r="I108" t="str">
        <f t="shared" si="4"/>
        <v>Värmevärden AB</v>
      </c>
      <c r="J108" t="str">
        <f t="shared" si="5"/>
        <v>Hofors(Värmevärden)</v>
      </c>
      <c r="K108">
        <f>IF(ISERROR(VLOOKUP($J108,'Miljövärden urval för publ'!$B$2:$H$490,MATCH(K$3,'Miljövärden urval för publ'!$B$2:$H$2,0),FALSE)),"",VLOOKUP($J108,'Miljövärden urval för publ'!$B$2:$H$490,MATCH(K$3,'Miljövärden urval för publ'!$B$2:$H$2,0),FALSE))</f>
        <v>8.0674899999999994E-2</v>
      </c>
      <c r="L108">
        <f>IF(ISERROR(VLOOKUP($J108,'Miljövärden urval för publ'!$B$2:$H$490,MATCH(L$3,'Miljövärden urval för publ'!$B$2:$H$2,0),FALSE)),"",VLOOKUP($J108,'Miljövärden urval för publ'!$B$2:$H$490,MATCH(L$3,'Miljövärden urval för publ'!$B$2:$H$2,0),FALSE))</f>
        <v>4.6636499999999996</v>
      </c>
      <c r="M108">
        <f>IF(ISERROR(VLOOKUP($J108,'Miljövärden urval för publ'!$B$2:$H$490,MATCH(M$3,'Miljövärden urval för publ'!$B$2:$H$2,0),FALSE)),"",VLOOKUP($J108,'Miljövärden urval för publ'!$B$2:$H$490,MATCH(M$3,'Miljövärden urval för publ'!$B$2:$H$2,0),FALSE))</f>
        <v>3.6018300000000001</v>
      </c>
      <c r="N108">
        <f>IF(ISERROR(VLOOKUP($J108,'Miljövärden urval för publ'!$B$2:$H$490,MATCH(N$3,'Miljövärden urval för publ'!$B$2:$H$2,0),FALSE)),"",VLOOKUP($J108,'Miljövärden urval för publ'!$B$2:$H$490,MATCH(N$3,'Miljövärden urval för publ'!$B$2:$H$2,0),FALSE))</f>
        <v>0</v>
      </c>
    </row>
    <row r="109" spans="1:14" x14ac:dyDescent="0.25">
      <c r="A109" s="26" t="s">
        <v>608</v>
      </c>
      <c r="B109" s="26" t="s">
        <v>611</v>
      </c>
      <c r="C109" s="27"/>
      <c r="D109" s="27" t="str">
        <f>VLOOKUP(B109,'Miljövärden urval för publ'!$B$2:$S$480,MATCH("ska publiceras:",'Miljövärden urval för publ'!$B$2:$Q$2,0),FALSE)</f>
        <v>ja</v>
      </c>
      <c r="E109" s="27">
        <f t="shared" si="3"/>
        <v>96</v>
      </c>
      <c r="H109" s="20">
        <v>107</v>
      </c>
      <c r="I109" t="str">
        <f t="shared" si="4"/>
        <v>Vetlanda Energi och Teknik AB</v>
      </c>
      <c r="J109" t="str">
        <f t="shared" si="5"/>
        <v>Holsby</v>
      </c>
      <c r="K109">
        <f>IF(ISERROR(VLOOKUP($J109,'Miljövärden urval för publ'!$B$2:$H$490,MATCH(K$3,'Miljövärden urval för publ'!$B$2:$H$2,0),FALSE)),"",VLOOKUP($J109,'Miljövärden urval för publ'!$B$2:$H$490,MATCH(K$3,'Miljövärden urval för publ'!$B$2:$H$2,0),FALSE))</f>
        <v>0.16684199999999999</v>
      </c>
      <c r="L109">
        <f>IF(ISERROR(VLOOKUP($J109,'Miljövärden urval för publ'!$B$2:$H$490,MATCH(L$3,'Miljövärden urval för publ'!$B$2:$H$2,0),FALSE)),"",VLOOKUP($J109,'Miljövärden urval för publ'!$B$2:$H$490,MATCH(L$3,'Miljövärden urval för publ'!$B$2:$H$2,0),FALSE))</f>
        <v>36.930799999999998</v>
      </c>
      <c r="M109">
        <f>IF(ISERROR(VLOOKUP($J109,'Miljövärden urval för publ'!$B$2:$H$490,MATCH(M$3,'Miljövärden urval för publ'!$B$2:$H$2,0),FALSE)),"",VLOOKUP($J109,'Miljövärden urval för publ'!$B$2:$H$490,MATCH(M$3,'Miljövärden urval för publ'!$B$2:$H$2,0),FALSE))</f>
        <v>11.684699999999999</v>
      </c>
      <c r="N109">
        <f>IF(ISERROR(VLOOKUP($J109,'Miljövärden urval för publ'!$B$2:$H$490,MATCH(N$3,'Miljövärden urval för publ'!$B$2:$H$2,0),FALSE)),"",VLOOKUP($J109,'Miljövärden urval för publ'!$B$2:$H$490,MATCH(N$3,'Miljövärden urval för publ'!$B$2:$H$2,0),FALSE))</f>
        <v>3.9672100000000002E-2</v>
      </c>
    </row>
    <row r="110" spans="1:14" x14ac:dyDescent="0.25">
      <c r="A110" s="26" t="s">
        <v>526</v>
      </c>
      <c r="B110" s="26" t="s">
        <v>530</v>
      </c>
      <c r="C110" s="27"/>
      <c r="D110" s="27" t="str">
        <f>VLOOKUP(B110,'Miljövärden urval för publ'!$B$2:$S$480,MATCH("ska publiceras:",'Miljövärden urval för publ'!$B$2:$Q$2,0),FALSE)</f>
        <v>ja</v>
      </c>
      <c r="E110" s="27">
        <f t="shared" si="3"/>
        <v>97</v>
      </c>
      <c r="H110" s="20">
        <v>108</v>
      </c>
      <c r="I110" t="str">
        <f t="shared" si="4"/>
        <v>Lantmännen Agrovärme AB</v>
      </c>
      <c r="J110" t="str">
        <f t="shared" si="5"/>
        <v>Horred</v>
      </c>
      <c r="K110">
        <f>IF(ISERROR(VLOOKUP($J110,'Miljövärden urval för publ'!$B$2:$H$490,MATCH(K$3,'Miljövärden urval för publ'!$B$2:$H$2,0),FALSE)),"",VLOOKUP($J110,'Miljövärden urval för publ'!$B$2:$H$490,MATCH(K$3,'Miljövärden urval för publ'!$B$2:$H$2,0),FALSE))</f>
        <v>0.27846700000000002</v>
      </c>
      <c r="L110">
        <f>IF(ISERROR(VLOOKUP($J110,'Miljövärden urval för publ'!$B$2:$H$490,MATCH(L$3,'Miljövärden urval för publ'!$B$2:$H$2,0),FALSE)),"",VLOOKUP($J110,'Miljövärden urval för publ'!$B$2:$H$490,MATCH(L$3,'Miljövärden urval för publ'!$B$2:$H$2,0),FALSE))</f>
        <v>30.232800000000001</v>
      </c>
      <c r="M110">
        <f>IF(ISERROR(VLOOKUP($J110,'Miljövärden urval för publ'!$B$2:$H$490,MATCH(M$3,'Miljövärden urval för publ'!$B$2:$H$2,0),FALSE)),"",VLOOKUP($J110,'Miljövärden urval för publ'!$B$2:$H$490,MATCH(M$3,'Miljövärden urval för publ'!$B$2:$H$2,0),FALSE))</f>
        <v>19.700500000000002</v>
      </c>
      <c r="N110">
        <f>IF(ISERROR(VLOOKUP($J110,'Miljövärden urval för publ'!$B$2:$H$490,MATCH(N$3,'Miljövärden urval för publ'!$B$2:$H$2,0),FALSE)),"",VLOOKUP($J110,'Miljövärden urval för publ'!$B$2:$H$490,MATCH(N$3,'Miljövärden urval för publ'!$B$2:$H$2,0),FALSE))</f>
        <v>3.5998200000000001E-2</v>
      </c>
    </row>
    <row r="111" spans="1:14" x14ac:dyDescent="0.25">
      <c r="A111" s="26" t="s">
        <v>22</v>
      </c>
      <c r="B111" s="26" t="s">
        <v>27</v>
      </c>
      <c r="C111" s="27"/>
      <c r="D111" s="27" t="str">
        <f>VLOOKUP(B111,'Miljövärden urval för publ'!$B$2:$S$480,MATCH("ska publiceras:",'Miljövärden urval för publ'!$B$2:$Q$2,0),FALSE)</f>
        <v>ja</v>
      </c>
      <c r="E111" s="27">
        <f t="shared" si="3"/>
        <v>98</v>
      </c>
      <c r="H111" s="20">
        <v>109</v>
      </c>
      <c r="I111" t="str">
        <f t="shared" si="4"/>
        <v>Värmevärden AB</v>
      </c>
      <c r="J111" t="str">
        <f t="shared" si="5"/>
        <v>Hudiksvall</v>
      </c>
      <c r="K111">
        <f>IF(ISERROR(VLOOKUP($J111,'Miljövärden urval för publ'!$B$2:$H$490,MATCH(K$3,'Miljövärden urval för publ'!$B$2:$H$2,0),FALSE)),"",VLOOKUP($J111,'Miljövärden urval för publ'!$B$2:$H$490,MATCH(K$3,'Miljövärden urval för publ'!$B$2:$H$2,0),FALSE))</f>
        <v>9.3985399999999997E-2</v>
      </c>
      <c r="L111">
        <f>IF(ISERROR(VLOOKUP($J111,'Miljövärden urval för publ'!$B$2:$H$490,MATCH(L$3,'Miljövärden urval för publ'!$B$2:$H$2,0),FALSE)),"",VLOOKUP($J111,'Miljövärden urval för publ'!$B$2:$H$490,MATCH(L$3,'Miljövärden urval för publ'!$B$2:$H$2,0),FALSE))</f>
        <v>9.0141299999999998</v>
      </c>
      <c r="M111">
        <f>IF(ISERROR(VLOOKUP($J111,'Miljövärden urval för publ'!$B$2:$H$490,MATCH(M$3,'Miljövärden urval för publ'!$B$2:$H$2,0),FALSE)),"",VLOOKUP($J111,'Miljövärden urval för publ'!$B$2:$H$490,MATCH(M$3,'Miljövärden urval för publ'!$B$2:$H$2,0),FALSE))</f>
        <v>5.7037500000000003</v>
      </c>
      <c r="N111">
        <f>IF(ISERROR(VLOOKUP($J111,'Miljövärden urval för publ'!$B$2:$H$490,MATCH(N$3,'Miljövärden urval för publ'!$B$2:$H$2,0),FALSE)),"",VLOOKUP($J111,'Miljövärden urval för publ'!$B$2:$H$490,MATCH(N$3,'Miljövärden urval för publ'!$B$2:$H$2,0),FALSE))</f>
        <v>7.1628200000000003E-3</v>
      </c>
    </row>
    <row r="112" spans="1:14" x14ac:dyDescent="0.25">
      <c r="A112" s="26" t="s">
        <v>213</v>
      </c>
      <c r="B112" s="26" t="s">
        <v>214</v>
      </c>
      <c r="C112" s="27"/>
      <c r="D112" s="27" t="str">
        <f>VLOOKUP(B112,'Miljövärden urval för publ'!$B$2:$S$480,MATCH("ska publiceras:",'Miljövärden urval för publ'!$B$2:$Q$2,0),FALSE)</f>
        <v>ja</v>
      </c>
      <c r="E112" s="27">
        <f t="shared" si="3"/>
        <v>99</v>
      </c>
      <c r="H112" s="20">
        <v>110</v>
      </c>
      <c r="I112" t="str">
        <f t="shared" si="4"/>
        <v>Övik Energi AB</v>
      </c>
      <c r="J112" t="str">
        <f t="shared" si="5"/>
        <v>Husum</v>
      </c>
      <c r="K112">
        <f>IF(ISERROR(VLOOKUP($J112,'Miljövärden urval för publ'!$B$2:$H$490,MATCH(K$3,'Miljövärden urval för publ'!$B$2:$H$2,0),FALSE)),"",VLOOKUP($J112,'Miljövärden urval för publ'!$B$2:$H$490,MATCH(K$3,'Miljövärden urval för publ'!$B$2:$H$2,0),FALSE))</f>
        <v>0.17296900000000001</v>
      </c>
      <c r="L112">
        <f>IF(ISERROR(VLOOKUP($J112,'Miljövärden urval för publ'!$B$2:$H$490,MATCH(L$3,'Miljövärden urval för publ'!$B$2:$H$2,0),FALSE)),"",VLOOKUP($J112,'Miljövärden urval för publ'!$B$2:$H$490,MATCH(L$3,'Miljövärden urval för publ'!$B$2:$H$2,0),FALSE))</f>
        <v>36.257800000000003</v>
      </c>
      <c r="M112">
        <f>IF(ISERROR(VLOOKUP($J112,'Miljövärden urval för publ'!$B$2:$H$490,MATCH(M$3,'Miljövärden urval för publ'!$B$2:$H$2,0),FALSE)),"",VLOOKUP($J112,'Miljövärden urval för publ'!$B$2:$H$490,MATCH(M$3,'Miljövärden urval för publ'!$B$2:$H$2,0),FALSE))</f>
        <v>5.9568700000000003</v>
      </c>
      <c r="N112">
        <f>IF(ISERROR(VLOOKUP($J112,'Miljövärden urval för publ'!$B$2:$H$490,MATCH(N$3,'Miljövärden urval för publ'!$B$2:$H$2,0),FALSE)),"",VLOOKUP($J112,'Miljövärden urval för publ'!$B$2:$H$490,MATCH(N$3,'Miljövärden urval för publ'!$B$2:$H$2,0),FALSE))</f>
        <v>6.7666500000000004E-2</v>
      </c>
    </row>
    <row r="113" spans="1:14" x14ac:dyDescent="0.25">
      <c r="A113" s="26" t="s">
        <v>54</v>
      </c>
      <c r="B113" s="26" t="s">
        <v>58</v>
      </c>
      <c r="C113" s="27"/>
      <c r="D113" s="27" t="str">
        <f>VLOOKUP(B113,'Miljövärden urval för publ'!$B$2:$S$480,MATCH("ska publiceras:",'Miljövärden urval för publ'!$B$2:$Q$2,0),FALSE)</f>
        <v>ja</v>
      </c>
      <c r="E113" s="27">
        <f t="shared" si="3"/>
        <v>100</v>
      </c>
      <c r="H113" s="20">
        <v>111</v>
      </c>
      <c r="I113" t="str">
        <f t="shared" si="4"/>
        <v>Degerfors Energi AB</v>
      </c>
      <c r="J113" t="str">
        <f t="shared" si="5"/>
        <v>HVC Degerfors</v>
      </c>
      <c r="K113">
        <f>IF(ISERROR(VLOOKUP($J113,'Miljövärden urval för publ'!$B$2:$H$490,MATCH(K$3,'Miljövärden urval för publ'!$B$2:$H$2,0),FALSE)),"",VLOOKUP($J113,'Miljövärden urval för publ'!$B$2:$H$490,MATCH(K$3,'Miljövärden urval för publ'!$B$2:$H$2,0),FALSE))</f>
        <v>0.14790700000000001</v>
      </c>
      <c r="L113">
        <f>IF(ISERROR(VLOOKUP($J113,'Miljövärden urval för publ'!$B$2:$H$490,MATCH(L$3,'Miljövärden urval för publ'!$B$2:$H$2,0),FALSE)),"",VLOOKUP($J113,'Miljövärden urval för publ'!$B$2:$H$490,MATCH(L$3,'Miljövärden urval för publ'!$B$2:$H$2,0),FALSE))</f>
        <v>9.9311399999999992</v>
      </c>
      <c r="M113">
        <f>IF(ISERROR(VLOOKUP($J113,'Miljövärden urval för publ'!$B$2:$H$490,MATCH(M$3,'Miljövärden urval för publ'!$B$2:$H$2,0),FALSE)),"",VLOOKUP($J113,'Miljövärden urval för publ'!$B$2:$H$490,MATCH(M$3,'Miljövärden urval för publ'!$B$2:$H$2,0),FALSE))</f>
        <v>15.3695</v>
      </c>
      <c r="N113">
        <f>IF(ISERROR(VLOOKUP($J113,'Miljövärden urval för publ'!$B$2:$H$490,MATCH(N$3,'Miljövärden urval för publ'!$B$2:$H$2,0),FALSE)),"",VLOOKUP($J113,'Miljövärden urval för publ'!$B$2:$H$490,MATCH(N$3,'Miljövärden urval för publ'!$B$2:$H$2,0),FALSE))</f>
        <v>4.6298499999999996E-3</v>
      </c>
    </row>
    <row r="114" spans="1:14" x14ac:dyDescent="0.25">
      <c r="A114" s="26" t="s">
        <v>598</v>
      </c>
      <c r="B114" s="26" t="s">
        <v>599</v>
      </c>
      <c r="C114" s="27"/>
      <c r="D114" s="27" t="str">
        <f>VLOOKUP(B114,'Miljövärden urval för publ'!$B$2:$S$480,MATCH("ska publiceras:",'Miljövärden urval för publ'!$B$2:$Q$2,0),FALSE)</f>
        <v>ja</v>
      </c>
      <c r="E114" s="27">
        <f t="shared" si="3"/>
        <v>101</v>
      </c>
      <c r="H114" s="20">
        <v>112</v>
      </c>
      <c r="I114" t="str">
        <f t="shared" si="4"/>
        <v>Kungälv Energi AB</v>
      </c>
      <c r="J114" t="str">
        <f t="shared" si="5"/>
        <v>HVC Kode</v>
      </c>
      <c r="K114">
        <f>IF(ISERROR(VLOOKUP($J114,'Miljövärden urval för publ'!$B$2:$H$490,MATCH(K$3,'Miljövärden urval för publ'!$B$2:$H$2,0),FALSE)),"",VLOOKUP($J114,'Miljövärden urval för publ'!$B$2:$H$490,MATCH(K$3,'Miljövärden urval för publ'!$B$2:$H$2,0),FALSE))</f>
        <v>0.17128199999999999</v>
      </c>
      <c r="L114">
        <f>IF(ISERROR(VLOOKUP($J114,'Miljövärden urval för publ'!$B$2:$H$490,MATCH(L$3,'Miljövärden urval för publ'!$B$2:$H$2,0),FALSE)),"",VLOOKUP($J114,'Miljövärden urval för publ'!$B$2:$H$490,MATCH(L$3,'Miljövärden urval för publ'!$B$2:$H$2,0),FALSE))</f>
        <v>11.3126</v>
      </c>
      <c r="M114">
        <f>IF(ISERROR(VLOOKUP($J114,'Miljövärden urval för publ'!$B$2:$H$490,MATCH(M$3,'Miljövärden urval för publ'!$B$2:$H$2,0),FALSE)),"",VLOOKUP($J114,'Miljövärden urval för publ'!$B$2:$H$490,MATCH(M$3,'Miljövärden urval för publ'!$B$2:$H$2,0),FALSE))</f>
        <v>15.364599999999999</v>
      </c>
      <c r="N114">
        <f>IF(ISERROR(VLOOKUP($J114,'Miljövärden urval för publ'!$B$2:$H$490,MATCH(N$3,'Miljövärden urval för publ'!$B$2:$H$2,0),FALSE)),"",VLOOKUP($J114,'Miljövärden urval för publ'!$B$2:$H$490,MATCH(N$3,'Miljövärden urval för publ'!$B$2:$H$2,0),FALSE))</f>
        <v>1.43164E-2</v>
      </c>
    </row>
    <row r="115" spans="1:14" x14ac:dyDescent="0.25">
      <c r="A115" s="26" t="s">
        <v>184</v>
      </c>
      <c r="B115" s="26" t="s">
        <v>185</v>
      </c>
      <c r="C115" s="27"/>
      <c r="D115" s="27" t="str">
        <f>VLOOKUP(B115,'Miljövärden urval för publ'!$B$2:$S$480,MATCH("ska publiceras:",'Miljövärden urval för publ'!$B$2:$Q$2,0),FALSE)</f>
        <v>ja</v>
      </c>
      <c r="E115" s="27">
        <f t="shared" si="3"/>
        <v>102</v>
      </c>
      <c r="H115" s="20">
        <v>113</v>
      </c>
      <c r="I115" t="str">
        <f t="shared" si="4"/>
        <v>Kungälv Energi AB</v>
      </c>
      <c r="J115" t="str">
        <f t="shared" si="5"/>
        <v>HVC Kärna</v>
      </c>
      <c r="K115">
        <f>IF(ISERROR(VLOOKUP($J115,'Miljövärden urval för publ'!$B$2:$H$490,MATCH(K$3,'Miljövärden urval för publ'!$B$2:$H$2,0),FALSE)),"",VLOOKUP($J115,'Miljövärden urval för publ'!$B$2:$H$490,MATCH(K$3,'Miljövärden urval för publ'!$B$2:$H$2,0),FALSE))</f>
        <v>0.20006499999999999</v>
      </c>
      <c r="L115">
        <f>IF(ISERROR(VLOOKUP($J115,'Miljövärden urval för publ'!$B$2:$H$490,MATCH(L$3,'Miljövärden urval för publ'!$B$2:$H$2,0),FALSE)),"",VLOOKUP($J115,'Miljövärden urval för publ'!$B$2:$H$490,MATCH(L$3,'Miljövärden urval för publ'!$B$2:$H$2,0),FALSE))</f>
        <v>12.6196</v>
      </c>
      <c r="M115">
        <f>IF(ISERROR(VLOOKUP($J115,'Miljövärden urval för publ'!$B$2:$H$490,MATCH(M$3,'Miljövärden urval för publ'!$B$2:$H$2,0),FALSE)),"",VLOOKUP($J115,'Miljövärden urval för publ'!$B$2:$H$490,MATCH(M$3,'Miljövärden urval för publ'!$B$2:$H$2,0),FALSE))</f>
        <v>16.144500000000001</v>
      </c>
      <c r="N115">
        <f>IF(ISERROR(VLOOKUP($J115,'Miljövärden urval för publ'!$B$2:$H$490,MATCH(N$3,'Miljövärden urval för publ'!$B$2:$H$2,0),FALSE)),"",VLOOKUP($J115,'Miljövärden urval för publ'!$B$2:$H$490,MATCH(N$3,'Miljövärden urval för publ'!$B$2:$H$2,0),FALSE))</f>
        <v>1.6378299999999998E-2</v>
      </c>
    </row>
    <row r="116" spans="1:14" x14ac:dyDescent="0.25">
      <c r="A116" s="26" t="s">
        <v>180</v>
      </c>
      <c r="B116" s="26" t="s">
        <v>182</v>
      </c>
      <c r="C116" s="27"/>
      <c r="D116" s="27" t="str">
        <f>VLOOKUP(B116,'Miljövärden urval för publ'!$B$2:$S$480,MATCH("ska publiceras:",'Miljövärden urval för publ'!$B$2:$Q$2,0),FALSE)</f>
        <v>ja</v>
      </c>
      <c r="E116" s="27">
        <f t="shared" si="3"/>
        <v>103</v>
      </c>
      <c r="H116" s="20">
        <v>114</v>
      </c>
      <c r="I116" t="str">
        <f t="shared" si="4"/>
        <v>Kungälv Energi AB</v>
      </c>
      <c r="J116" t="str">
        <f t="shared" si="5"/>
        <v>HVC Stålkullen</v>
      </c>
      <c r="K116">
        <f>IF(ISERROR(VLOOKUP($J116,'Miljövärden urval för publ'!$B$2:$H$490,MATCH(K$3,'Miljövärden urval för publ'!$B$2:$H$2,0),FALSE)),"",VLOOKUP($J116,'Miljövärden urval för publ'!$B$2:$H$490,MATCH(K$3,'Miljövärden urval för publ'!$B$2:$H$2,0),FALSE))</f>
        <v>0.15487500000000001</v>
      </c>
      <c r="L116">
        <f>IF(ISERROR(VLOOKUP($J116,'Miljövärden urval för publ'!$B$2:$H$490,MATCH(L$3,'Miljövärden urval för publ'!$B$2:$H$2,0),FALSE)),"",VLOOKUP($J116,'Miljövärden urval för publ'!$B$2:$H$490,MATCH(L$3,'Miljövärden urval för publ'!$B$2:$H$2,0),FALSE))</f>
        <v>9.1094799999999996</v>
      </c>
      <c r="M116">
        <f>IF(ISERROR(VLOOKUP($J116,'Miljövärden urval för publ'!$B$2:$H$490,MATCH(M$3,'Miljövärden urval för publ'!$B$2:$H$2,0),FALSE)),"",VLOOKUP($J116,'Miljövärden urval för publ'!$B$2:$H$490,MATCH(M$3,'Miljövärden urval för publ'!$B$2:$H$2,0),FALSE))</f>
        <v>15.1869</v>
      </c>
      <c r="N116">
        <f>IF(ISERROR(VLOOKUP($J116,'Miljövärden urval för publ'!$B$2:$H$490,MATCH(N$3,'Miljövärden urval för publ'!$B$2:$H$2,0),FALSE)),"",VLOOKUP($J116,'Miljövärden urval för publ'!$B$2:$H$490,MATCH(N$3,'Miljövärden urval för publ'!$B$2:$H$2,0),FALSE))</f>
        <v>7.5734599999999997E-3</v>
      </c>
    </row>
    <row r="117" spans="1:14" x14ac:dyDescent="0.25">
      <c r="A117" s="26" t="s">
        <v>220</v>
      </c>
      <c r="B117" s="26" t="s">
        <v>221</v>
      </c>
      <c r="C117" s="27"/>
      <c r="D117" s="27" t="str">
        <f>VLOOKUP(B117,'Miljövärden urval för publ'!$B$2:$S$480,MATCH("ska publiceras:",'Miljövärden urval för publ'!$B$2:$Q$2,0),FALSE)</f>
        <v>ja</v>
      </c>
      <c r="E117" s="27">
        <f t="shared" si="3"/>
        <v>104</v>
      </c>
      <c r="H117" s="20">
        <v>115</v>
      </c>
      <c r="I117" t="str">
        <f t="shared" si="4"/>
        <v>Mark Kraftvärme AB</v>
      </c>
      <c r="J117" t="str">
        <f t="shared" si="5"/>
        <v>Hyssna</v>
      </c>
      <c r="K117">
        <f>IF(ISERROR(VLOOKUP($J117,'Miljövärden urval för publ'!$B$2:$H$490,MATCH(K$3,'Miljövärden urval för publ'!$B$2:$H$2,0),FALSE)),"",VLOOKUP($J117,'Miljövärden urval för publ'!$B$2:$H$490,MATCH(K$3,'Miljövärden urval för publ'!$B$2:$H$2,0),FALSE))</f>
        <v>0.17649400000000001</v>
      </c>
      <c r="L117">
        <f>IF(ISERROR(VLOOKUP($J117,'Miljövärden urval för publ'!$B$2:$H$490,MATCH(L$3,'Miljövärden urval för publ'!$B$2:$H$2,0),FALSE)),"",VLOOKUP($J117,'Miljövärden urval för publ'!$B$2:$H$490,MATCH(L$3,'Miljövärden urval för publ'!$B$2:$H$2,0),FALSE))</f>
        <v>12.9819</v>
      </c>
      <c r="M117">
        <f>IF(ISERROR(VLOOKUP($J117,'Miljövärden urval för publ'!$B$2:$H$490,MATCH(M$3,'Miljövärden urval för publ'!$B$2:$H$2,0),FALSE)),"",VLOOKUP($J117,'Miljövärden urval för publ'!$B$2:$H$490,MATCH(M$3,'Miljövärden urval för publ'!$B$2:$H$2,0),FALSE))</f>
        <v>18.790600000000001</v>
      </c>
      <c r="N117">
        <f>IF(ISERROR(VLOOKUP($J117,'Miljövärden urval för publ'!$B$2:$H$490,MATCH(N$3,'Miljövärden urval för publ'!$B$2:$H$2,0),FALSE)),"",VLOOKUP($J117,'Miljövärden urval för publ'!$B$2:$H$490,MATCH(N$3,'Miljövärden urval för publ'!$B$2:$H$2,0),FALSE))</f>
        <v>1.32409E-2</v>
      </c>
    </row>
    <row r="118" spans="1:14" x14ac:dyDescent="0.25">
      <c r="A118" s="26" t="s">
        <v>598</v>
      </c>
      <c r="B118" s="26" t="s">
        <v>600</v>
      </c>
      <c r="C118" s="27"/>
      <c r="D118" s="27" t="str">
        <f>VLOOKUP(B118,'Miljövärden urval för publ'!$B$2:$S$480,MATCH("ska publiceras:",'Miljövärden urval för publ'!$B$2:$Q$2,0),FALSE)</f>
        <v>ja</v>
      </c>
      <c r="E118" s="27">
        <f t="shared" si="3"/>
        <v>105</v>
      </c>
      <c r="H118" s="20">
        <v>116</v>
      </c>
      <c r="I118" t="str">
        <f t="shared" si="4"/>
        <v>Värmevärden AB</v>
      </c>
      <c r="J118" t="str">
        <f t="shared" si="5"/>
        <v>Hällefors</v>
      </c>
      <c r="K118">
        <f>IF(ISERROR(VLOOKUP($J118,'Miljövärden urval för publ'!$B$2:$H$490,MATCH(K$3,'Miljövärden urval för publ'!$B$2:$H$2,0),FALSE)),"",VLOOKUP($J118,'Miljövärden urval för publ'!$B$2:$H$490,MATCH(K$3,'Miljövärden urval för publ'!$B$2:$H$2,0),FALSE))</f>
        <v>0.24438099999999999</v>
      </c>
      <c r="L118">
        <f>IF(ISERROR(VLOOKUP($J118,'Miljövärden urval för publ'!$B$2:$H$490,MATCH(L$3,'Miljövärden urval för publ'!$B$2:$H$2,0),FALSE)),"",VLOOKUP($J118,'Miljövärden urval för publ'!$B$2:$H$490,MATCH(L$3,'Miljövärden urval för publ'!$B$2:$H$2,0),FALSE))</f>
        <v>11.647600000000001</v>
      </c>
      <c r="M118">
        <f>IF(ISERROR(VLOOKUP($J118,'Miljövärden urval för publ'!$B$2:$H$490,MATCH(M$3,'Miljövärden urval för publ'!$B$2:$H$2,0),FALSE)),"",VLOOKUP($J118,'Miljövärden urval för publ'!$B$2:$H$490,MATCH(M$3,'Miljövärden urval för publ'!$B$2:$H$2,0),FALSE))</f>
        <v>6.6882700000000002</v>
      </c>
      <c r="N118">
        <f>IF(ISERROR(VLOOKUP($J118,'Miljövärden urval för publ'!$B$2:$H$490,MATCH(N$3,'Miljövärden urval för publ'!$B$2:$H$2,0),FALSE)),"",VLOOKUP($J118,'Miljövärden urval för publ'!$B$2:$H$490,MATCH(N$3,'Miljövärden urval för publ'!$B$2:$H$2,0),FALSE))</f>
        <v>8.6396000000000008E-3</v>
      </c>
    </row>
    <row r="119" spans="1:14" x14ac:dyDescent="0.25">
      <c r="A119" s="26" t="s">
        <v>552</v>
      </c>
      <c r="B119" s="26" t="s">
        <v>558</v>
      </c>
      <c r="C119" s="27"/>
      <c r="D119" s="27" t="str">
        <f>VLOOKUP(B119,'Miljövärden urval för publ'!$B$2:$S$480,MATCH("ska publiceras:",'Miljövärden urval för publ'!$B$2:$Q$2,0),FALSE)</f>
        <v>ja</v>
      </c>
      <c r="E119" s="27">
        <f t="shared" si="3"/>
        <v>106</v>
      </c>
      <c r="H119" s="20">
        <v>117</v>
      </c>
      <c r="I119" t="str">
        <f t="shared" si="4"/>
        <v>Götene Vatten &amp; Värme AB</v>
      </c>
      <c r="J119" t="str">
        <f t="shared" si="5"/>
        <v>Hällekis</v>
      </c>
      <c r="K119">
        <f>IF(ISERROR(VLOOKUP($J119,'Miljövärden urval för publ'!$B$2:$H$490,MATCH(K$3,'Miljövärden urval för publ'!$B$2:$H$2,0),FALSE)),"",VLOOKUP($J119,'Miljövärden urval för publ'!$B$2:$H$490,MATCH(K$3,'Miljövärden urval för publ'!$B$2:$H$2,0),FALSE))</f>
        <v>5.1999999999999998E-2</v>
      </c>
      <c r="L119">
        <f>IF(ISERROR(VLOOKUP($J119,'Miljövärden urval för publ'!$B$2:$H$490,MATCH(L$3,'Miljövärden urval för publ'!$B$2:$H$2,0),FALSE)),"",VLOOKUP($J119,'Miljövärden urval för publ'!$B$2:$H$490,MATCH(L$3,'Miljövärden urval för publ'!$B$2:$H$2,0),FALSE))</f>
        <v>3.0429300000000001</v>
      </c>
      <c r="M119">
        <f>IF(ISERROR(VLOOKUP($J119,'Miljövärden urval för publ'!$B$2:$H$490,MATCH(M$3,'Miljövärden urval för publ'!$B$2:$H$2,0),FALSE)),"",VLOOKUP($J119,'Miljövärden urval för publ'!$B$2:$H$490,MATCH(M$3,'Miljövärden urval för publ'!$B$2:$H$2,0),FALSE))</f>
        <v>1.2804800000000001</v>
      </c>
      <c r="N119">
        <f>IF(ISERROR(VLOOKUP($J119,'Miljövärden urval för publ'!$B$2:$H$490,MATCH(N$3,'Miljövärden urval för publ'!$B$2:$H$2,0),FALSE)),"",VLOOKUP($J119,'Miljövärden urval för publ'!$B$2:$H$490,MATCH(N$3,'Miljövärden urval för publ'!$B$2:$H$2,0),FALSE))</f>
        <v>6.1452499999999997E-3</v>
      </c>
    </row>
    <row r="120" spans="1:14" x14ac:dyDescent="0.25">
      <c r="A120" s="26" t="s">
        <v>538</v>
      </c>
      <c r="B120" s="26" t="s">
        <v>540</v>
      </c>
      <c r="C120" s="27"/>
      <c r="D120" s="27" t="str">
        <f>VLOOKUP(B120,'Miljövärden urval för publ'!$B$2:$S$480,MATCH("ska publiceras:",'Miljövärden urval för publ'!$B$2:$Q$2,0),FALSE)</f>
        <v>ja</v>
      </c>
      <c r="E120" s="27">
        <f t="shared" si="3"/>
        <v>107</v>
      </c>
      <c r="H120" s="20">
        <v>118</v>
      </c>
      <c r="I120" t="str">
        <f t="shared" si="4"/>
        <v>Härnösand Energi &amp; Miljö AB</v>
      </c>
      <c r="J120" t="str">
        <f t="shared" si="5"/>
        <v>Härnösand</v>
      </c>
      <c r="K120">
        <f>IF(ISERROR(VLOOKUP($J120,'Miljövärden urval för publ'!$B$2:$H$490,MATCH(K$3,'Miljövärden urval för publ'!$B$2:$H$2,0),FALSE)),"",VLOOKUP($J120,'Miljövärden urval för publ'!$B$2:$H$490,MATCH(K$3,'Miljövärden urval för publ'!$B$2:$H$2,0),FALSE))</f>
        <v>0.14410800000000001</v>
      </c>
      <c r="L120">
        <f>IF(ISERROR(VLOOKUP($J120,'Miljövärden urval för publ'!$B$2:$H$490,MATCH(L$3,'Miljövärden urval för publ'!$B$2:$H$2,0),FALSE)),"",VLOOKUP($J120,'Miljövärden urval för publ'!$B$2:$H$490,MATCH(L$3,'Miljövärden urval för publ'!$B$2:$H$2,0),FALSE))</f>
        <v>52.503500000000003</v>
      </c>
      <c r="M120">
        <f>IF(ISERROR(VLOOKUP($J120,'Miljövärden urval för publ'!$B$2:$H$490,MATCH(M$3,'Miljövärden urval för publ'!$B$2:$H$2,0),FALSE)),"",VLOOKUP($J120,'Miljövärden urval för publ'!$B$2:$H$490,MATCH(M$3,'Miljövärden urval för publ'!$B$2:$H$2,0),FALSE))</f>
        <v>8.8997799999999998</v>
      </c>
      <c r="N120">
        <f>IF(ISERROR(VLOOKUP($J120,'Miljövärden urval för publ'!$B$2:$H$490,MATCH(N$3,'Miljövärden urval för publ'!$B$2:$H$2,0),FALSE)),"",VLOOKUP($J120,'Miljövärden urval för publ'!$B$2:$H$490,MATCH(N$3,'Miljövärden urval för publ'!$B$2:$H$2,0),FALSE))</f>
        <v>2.89771E-3</v>
      </c>
    </row>
    <row r="121" spans="1:14" x14ac:dyDescent="0.25">
      <c r="A121" s="26" t="s">
        <v>277</v>
      </c>
      <c r="B121" s="26" t="s">
        <v>281</v>
      </c>
      <c r="C121" s="27"/>
      <c r="D121" s="27" t="str">
        <f>VLOOKUP(B121,'Miljövärden urval för publ'!$B$2:$S$480,MATCH("ska publiceras:",'Miljövärden urval för publ'!$B$2:$Q$2,0),FALSE)</f>
        <v>ja</v>
      </c>
      <c r="E121" s="27">
        <f t="shared" si="3"/>
        <v>108</v>
      </c>
      <c r="H121" s="20">
        <v>119</v>
      </c>
      <c r="I121" t="str">
        <f t="shared" si="4"/>
        <v>Hässleholm Miljö AB</v>
      </c>
      <c r="J121" t="str">
        <f t="shared" si="5"/>
        <v>Hässleholm</v>
      </c>
      <c r="K121">
        <f>IF(ISERROR(VLOOKUP($J121,'Miljövärden urval för publ'!$B$2:$H$490,MATCH(K$3,'Miljövärden urval för publ'!$B$2:$H$2,0),FALSE)),"",VLOOKUP($J121,'Miljövärden urval för publ'!$B$2:$H$490,MATCH(K$3,'Miljövärden urval för publ'!$B$2:$H$2,0),FALSE))</f>
        <v>0.15854199999999999</v>
      </c>
      <c r="L121">
        <f>IF(ISERROR(VLOOKUP($J121,'Miljövärden urval för publ'!$B$2:$H$490,MATCH(L$3,'Miljövärden urval för publ'!$B$2:$H$2,0),FALSE)),"",VLOOKUP($J121,'Miljövärden urval för publ'!$B$2:$H$490,MATCH(L$3,'Miljövärden urval för publ'!$B$2:$H$2,0),FALSE))</f>
        <v>85.091200000000001</v>
      </c>
      <c r="M121">
        <f>IF(ISERROR(VLOOKUP($J121,'Miljövärden urval för publ'!$B$2:$H$490,MATCH(M$3,'Miljövärden urval för publ'!$B$2:$H$2,0),FALSE)),"",VLOOKUP($J121,'Miljövärden urval för publ'!$B$2:$H$490,MATCH(M$3,'Miljövärden urval för publ'!$B$2:$H$2,0),FALSE))</f>
        <v>6.0049099999999997</v>
      </c>
      <c r="N121">
        <f>IF(ISERROR(VLOOKUP($J121,'Miljövärden urval för publ'!$B$2:$H$490,MATCH(N$3,'Miljövärden urval för publ'!$B$2:$H$2,0),FALSE)),"",VLOOKUP($J121,'Miljövärden urval för publ'!$B$2:$H$490,MATCH(N$3,'Miljövärden urval för publ'!$B$2:$H$2,0),FALSE))</f>
        <v>2.0854999999999999E-2</v>
      </c>
    </row>
    <row r="122" spans="1:14" x14ac:dyDescent="0.25">
      <c r="A122" s="26" t="s">
        <v>552</v>
      </c>
      <c r="B122" s="26" t="s">
        <v>559</v>
      </c>
      <c r="C122" s="27"/>
      <c r="D122" s="27" t="str">
        <f>VLOOKUP(B122,'Miljövärden urval för publ'!$B$2:$S$480,MATCH("ska publiceras:",'Miljövärden urval för publ'!$B$2:$Q$2,0),FALSE)</f>
        <v>ja</v>
      </c>
      <c r="E122" s="27">
        <f t="shared" si="3"/>
        <v>109</v>
      </c>
      <c r="H122" s="20">
        <v>120</v>
      </c>
      <c r="I122" t="str">
        <f t="shared" si="4"/>
        <v>Höganäs Energi AB</v>
      </c>
      <c r="J122" t="str">
        <f t="shared" si="5"/>
        <v>Höganäs</v>
      </c>
      <c r="K122">
        <f>IF(ISERROR(VLOOKUP($J122,'Miljövärden urval för publ'!$B$2:$H$490,MATCH(K$3,'Miljövärden urval för publ'!$B$2:$H$2,0),FALSE)),"",VLOOKUP($J122,'Miljövärden urval för publ'!$B$2:$H$490,MATCH(K$3,'Miljövärden urval för publ'!$B$2:$H$2,0),FALSE))</f>
        <v>3.7888100000000001E-2</v>
      </c>
      <c r="L122">
        <f>IF(ISERROR(VLOOKUP($J122,'Miljövärden urval för publ'!$B$2:$H$490,MATCH(L$3,'Miljövärden urval för publ'!$B$2:$H$2,0),FALSE)),"",VLOOKUP($J122,'Miljövärden urval för publ'!$B$2:$H$490,MATCH(L$3,'Miljövärden urval för publ'!$B$2:$H$2,0),FALSE))</f>
        <v>5.39635</v>
      </c>
      <c r="M122">
        <f>IF(ISERROR(VLOOKUP($J122,'Miljövärden urval för publ'!$B$2:$H$490,MATCH(M$3,'Miljövärden urval för publ'!$B$2:$H$2,0),FALSE)),"",VLOOKUP($J122,'Miljövärden urval för publ'!$B$2:$H$490,MATCH(M$3,'Miljövärden urval för publ'!$B$2:$H$2,0),FALSE))</f>
        <v>1.3362799999999999</v>
      </c>
      <c r="N122">
        <f>IF(ISERROR(VLOOKUP($J122,'Miljövärden urval för publ'!$B$2:$H$490,MATCH(N$3,'Miljövärden urval för publ'!$B$2:$H$2,0),FALSE)),"",VLOOKUP($J122,'Miljövärden urval för publ'!$B$2:$H$490,MATCH(N$3,'Miljövärden urval för publ'!$B$2:$H$2,0),FALSE))</f>
        <v>1.4722799999999999E-2</v>
      </c>
    </row>
    <row r="123" spans="1:14" x14ac:dyDescent="0.25">
      <c r="A123" s="26" t="s">
        <v>608</v>
      </c>
      <c r="B123" s="26" t="s">
        <v>612</v>
      </c>
      <c r="C123" s="27"/>
      <c r="D123" s="27" t="str">
        <f>VLOOKUP(B123,'Miljövärden urval för publ'!$B$2:$S$480,MATCH("ska publiceras:",'Miljövärden urval för publ'!$B$2:$Q$2,0),FALSE)</f>
        <v>ja</v>
      </c>
      <c r="E123" s="27">
        <f t="shared" si="3"/>
        <v>110</v>
      </c>
      <c r="H123" s="20">
        <v>121</v>
      </c>
      <c r="I123" t="str">
        <f t="shared" si="4"/>
        <v>E.ON Värme Sverige AB</v>
      </c>
      <c r="J123" t="str">
        <f t="shared" si="5"/>
        <v>HÖK</v>
      </c>
      <c r="K123">
        <f>IF(ISERROR(VLOOKUP($J123,'Miljövärden urval för publ'!$B$2:$H$490,MATCH(K$3,'Miljövärden urval för publ'!$B$2:$H$2,0),FALSE)),"",VLOOKUP($J123,'Miljövärden urval för publ'!$B$2:$H$490,MATCH(K$3,'Miljövärden urval för publ'!$B$2:$H$2,0),FALSE))</f>
        <v>0.32649899999999998</v>
      </c>
      <c r="L123">
        <f>IF(ISERROR(VLOOKUP($J123,'Miljövärden urval för publ'!$B$2:$H$490,MATCH(L$3,'Miljövärden urval för publ'!$B$2:$H$2,0),FALSE)),"",VLOOKUP($J123,'Miljövärden urval för publ'!$B$2:$H$490,MATCH(L$3,'Miljövärden urval för publ'!$B$2:$H$2,0),FALSE))</f>
        <v>87.060599999999994</v>
      </c>
      <c r="M123">
        <f>IF(ISERROR(VLOOKUP($J123,'Miljövärden urval för publ'!$B$2:$H$490,MATCH(M$3,'Miljövärden urval för publ'!$B$2:$H$2,0),FALSE)),"",VLOOKUP($J123,'Miljövärden urval för publ'!$B$2:$H$490,MATCH(M$3,'Miljövärden urval för publ'!$B$2:$H$2,0),FALSE))</f>
        <v>8.8377300000000005</v>
      </c>
      <c r="N123">
        <f>IF(ISERROR(VLOOKUP($J123,'Miljövärden urval för publ'!$B$2:$H$490,MATCH(N$3,'Miljövärden urval för publ'!$B$2:$H$2,0),FALSE)),"",VLOOKUP($J123,'Miljövärden urval för publ'!$B$2:$H$490,MATCH(N$3,'Miljövärden urval för publ'!$B$2:$H$2,0),FALSE))</f>
        <v>4.2458799999999998E-2</v>
      </c>
    </row>
    <row r="124" spans="1:14" x14ac:dyDescent="0.25">
      <c r="A124" s="26" t="s">
        <v>96</v>
      </c>
      <c r="B124" s="26" t="s">
        <v>97</v>
      </c>
      <c r="C124" s="27"/>
      <c r="D124" s="27" t="str">
        <f>VLOOKUP(B124,'Miljövärden urval för publ'!$B$2:$S$480,MATCH("ska publiceras:",'Miljövärden urval för publ'!$B$2:$Q$2,0),FALSE)</f>
        <v>ja</v>
      </c>
      <c r="E124" s="27">
        <f t="shared" si="3"/>
        <v>111</v>
      </c>
      <c r="H124" s="20">
        <v>122</v>
      </c>
      <c r="I124" t="str">
        <f t="shared" si="4"/>
        <v>Rindi Energi AB</v>
      </c>
      <c r="J124" t="str">
        <f t="shared" si="5"/>
        <v>Hörby</v>
      </c>
      <c r="K124">
        <f>IF(ISERROR(VLOOKUP($J124,'Miljövärden urval för publ'!$B$2:$H$490,MATCH(K$3,'Miljövärden urval för publ'!$B$2:$H$2,0),FALSE)),"",VLOOKUP($J124,'Miljövärden urval för publ'!$B$2:$H$490,MATCH(K$3,'Miljövärden urval för publ'!$B$2:$H$2,0),FALSE))</f>
        <v>9.1590900000000003E-2</v>
      </c>
      <c r="L124">
        <f>IF(ISERROR(VLOOKUP($J124,'Miljövärden urval för publ'!$B$2:$H$490,MATCH(L$3,'Miljövärden urval för publ'!$B$2:$H$2,0),FALSE)),"",VLOOKUP($J124,'Miljövärden urval för publ'!$B$2:$H$490,MATCH(L$3,'Miljövärden urval för publ'!$B$2:$H$2,0),FALSE))</f>
        <v>17.126899999999999</v>
      </c>
      <c r="M124">
        <f>IF(ISERROR(VLOOKUP($J124,'Miljövärden urval för publ'!$B$2:$H$490,MATCH(M$3,'Miljövärden urval för publ'!$B$2:$H$2,0),FALSE)),"",VLOOKUP($J124,'Miljövärden urval för publ'!$B$2:$H$490,MATCH(M$3,'Miljövärden urval för publ'!$B$2:$H$2,0),FALSE))</f>
        <v>8.2719299999999993</v>
      </c>
      <c r="N124">
        <f>IF(ISERROR(VLOOKUP($J124,'Miljövärden urval för publ'!$B$2:$H$490,MATCH(N$3,'Miljövärden urval för publ'!$B$2:$H$2,0),FALSE)),"",VLOOKUP($J124,'Miljövärden urval för publ'!$B$2:$H$490,MATCH(N$3,'Miljövärden urval för publ'!$B$2:$H$2,0),FALSE))</f>
        <v>1.9236099999999999E-2</v>
      </c>
    </row>
    <row r="125" spans="1:14" x14ac:dyDescent="0.25">
      <c r="A125" s="26" t="s">
        <v>267</v>
      </c>
      <c r="B125" s="26" t="s">
        <v>268</v>
      </c>
      <c r="C125" s="27"/>
      <c r="D125" s="27" t="str">
        <f>VLOOKUP(B125,'Miljövärden urval för publ'!$B$2:$S$480,MATCH("ska publiceras:",'Miljövärden urval för publ'!$B$2:$Q$2,0),FALSE)</f>
        <v>ja</v>
      </c>
      <c r="E125" s="27">
        <f t="shared" si="3"/>
        <v>112</v>
      </c>
      <c r="H125" s="20">
        <v>123</v>
      </c>
      <c r="I125" t="str">
        <f t="shared" si="4"/>
        <v>Umeå Energi AB</v>
      </c>
      <c r="J125" t="str">
        <f t="shared" si="5"/>
        <v>Hörnefors</v>
      </c>
      <c r="K125">
        <f>IF(ISERROR(VLOOKUP($J125,'Miljövärden urval för publ'!$B$2:$H$490,MATCH(K$3,'Miljövärden urval för publ'!$B$2:$H$2,0),FALSE)),"",VLOOKUP($J125,'Miljövärden urval för publ'!$B$2:$H$490,MATCH(K$3,'Miljövärden urval för publ'!$B$2:$H$2,0),FALSE))</f>
        <v>0.22426599999999999</v>
      </c>
      <c r="L125">
        <f>IF(ISERROR(VLOOKUP($J125,'Miljövärden urval för publ'!$B$2:$H$490,MATCH(L$3,'Miljövärden urval för publ'!$B$2:$H$2,0),FALSE)),"",VLOOKUP($J125,'Miljövärden urval för publ'!$B$2:$H$490,MATCH(L$3,'Miljövärden urval för publ'!$B$2:$H$2,0),FALSE))</f>
        <v>10.249499999999999</v>
      </c>
      <c r="M125">
        <f>IF(ISERROR(VLOOKUP($J125,'Miljövärden urval för publ'!$B$2:$H$490,MATCH(M$3,'Miljövärden urval för publ'!$B$2:$H$2,0),FALSE)),"",VLOOKUP($J125,'Miljövärden urval för publ'!$B$2:$H$490,MATCH(M$3,'Miljövärden urval för publ'!$B$2:$H$2,0),FALSE))</f>
        <v>18.049199999999999</v>
      </c>
      <c r="N125">
        <f>IF(ISERROR(VLOOKUP($J125,'Miljövärden urval för publ'!$B$2:$H$490,MATCH(N$3,'Miljövärden urval för publ'!$B$2:$H$2,0),FALSE)),"",VLOOKUP($J125,'Miljövärden urval för publ'!$B$2:$H$490,MATCH(N$3,'Miljövärden urval för publ'!$B$2:$H$2,0),FALSE))</f>
        <v>5.3129300000000004E-3</v>
      </c>
    </row>
    <row r="126" spans="1:14" x14ac:dyDescent="0.25">
      <c r="A126" s="26" t="s">
        <v>267</v>
      </c>
      <c r="B126" s="26" t="s">
        <v>269</v>
      </c>
      <c r="C126" s="27"/>
      <c r="D126" s="27" t="str">
        <f>VLOOKUP(B126,'Miljövärden urval för publ'!$B$2:$S$480,MATCH("ska publiceras:",'Miljövärden urval för publ'!$B$2:$Q$2,0),FALSE)</f>
        <v>ja</v>
      </c>
      <c r="E126" s="27">
        <f t="shared" si="3"/>
        <v>113</v>
      </c>
      <c r="H126" s="20">
        <v>124</v>
      </c>
      <c r="I126" t="str">
        <f t="shared" si="4"/>
        <v>Rindi Energi AB</v>
      </c>
      <c r="J126" t="str">
        <f t="shared" si="5"/>
        <v>Höör</v>
      </c>
      <c r="K126">
        <f>IF(ISERROR(VLOOKUP($J126,'Miljövärden urval för publ'!$B$2:$H$490,MATCH(K$3,'Miljövärden urval för publ'!$B$2:$H$2,0),FALSE)),"",VLOOKUP($J126,'Miljövärden urval för publ'!$B$2:$H$490,MATCH(K$3,'Miljövärden urval för publ'!$B$2:$H$2,0),FALSE))</f>
        <v>7.7049099999999995E-2</v>
      </c>
      <c r="L126">
        <f>IF(ISERROR(VLOOKUP($J126,'Miljövärden urval för publ'!$B$2:$H$490,MATCH(L$3,'Miljövärden urval för publ'!$B$2:$H$2,0),FALSE)),"",VLOOKUP($J126,'Miljövärden urval för publ'!$B$2:$H$490,MATCH(L$3,'Miljövärden urval för publ'!$B$2:$H$2,0),FALSE))</f>
        <v>12.895300000000001</v>
      </c>
      <c r="M126">
        <f>IF(ISERROR(VLOOKUP($J126,'Miljövärden urval för publ'!$B$2:$H$490,MATCH(M$3,'Miljövärden urval för publ'!$B$2:$H$2,0),FALSE)),"",VLOOKUP($J126,'Miljövärden urval för publ'!$B$2:$H$490,MATCH(M$3,'Miljövärden urval för publ'!$B$2:$H$2,0),FALSE))</f>
        <v>8.3057499999999997</v>
      </c>
      <c r="N126">
        <f>IF(ISERROR(VLOOKUP($J126,'Miljövärden urval för publ'!$B$2:$H$490,MATCH(N$3,'Miljövärden urval för publ'!$B$2:$H$2,0),FALSE)),"",VLOOKUP($J126,'Miljövärden urval för publ'!$B$2:$H$490,MATCH(N$3,'Miljövärden urval för publ'!$B$2:$H$2,0),FALSE))</f>
        <v>6.0995199999999998E-3</v>
      </c>
    </row>
    <row r="127" spans="1:14" x14ac:dyDescent="0.25">
      <c r="A127" s="26" t="s">
        <v>267</v>
      </c>
      <c r="B127" s="26" t="s">
        <v>270</v>
      </c>
      <c r="C127" s="27"/>
      <c r="D127" s="27" t="str">
        <f>VLOOKUP(B127,'Miljövärden urval för publ'!$B$2:$S$480,MATCH("ska publiceras:",'Miljövärden urval för publ'!$B$2:$Q$2,0),FALSE)</f>
        <v>ja</v>
      </c>
      <c r="E127" s="27">
        <f t="shared" si="3"/>
        <v>114</v>
      </c>
      <c r="H127" s="20">
        <v>125</v>
      </c>
      <c r="I127" t="str">
        <f t="shared" si="4"/>
        <v>Värmevärden AB</v>
      </c>
      <c r="J127" t="str">
        <f t="shared" si="5"/>
        <v>Iggesund</v>
      </c>
      <c r="K127">
        <f>IF(ISERROR(VLOOKUP($J127,'Miljövärden urval för publ'!$B$2:$H$490,MATCH(K$3,'Miljövärden urval för publ'!$B$2:$H$2,0),FALSE)),"",VLOOKUP($J127,'Miljövärden urval för publ'!$B$2:$H$490,MATCH(K$3,'Miljövärden urval för publ'!$B$2:$H$2,0),FALSE))</f>
        <v>0.155864</v>
      </c>
      <c r="L127">
        <f>IF(ISERROR(VLOOKUP($J127,'Miljövärden urval för publ'!$B$2:$H$490,MATCH(L$3,'Miljövärden urval för publ'!$B$2:$H$2,0),FALSE)),"",VLOOKUP($J127,'Miljövärden urval för publ'!$B$2:$H$490,MATCH(L$3,'Miljövärden urval för publ'!$B$2:$H$2,0),FALSE))</f>
        <v>37.447800000000001</v>
      </c>
      <c r="M127">
        <f>IF(ISERROR(VLOOKUP($J127,'Miljövärden urval för publ'!$B$2:$H$490,MATCH(M$3,'Miljövärden urval för publ'!$B$2:$H$2,0),FALSE)),"",VLOOKUP($J127,'Miljövärden urval för publ'!$B$2:$H$490,MATCH(M$3,'Miljövärden urval för publ'!$B$2:$H$2,0),FALSE))</f>
        <v>4.4313900000000004</v>
      </c>
      <c r="N127">
        <f>IF(ISERROR(VLOOKUP($J127,'Miljövärden urval för publ'!$B$2:$H$490,MATCH(N$3,'Miljövärden urval för publ'!$B$2:$H$2,0),FALSE)),"",VLOOKUP($J127,'Miljövärden urval för publ'!$B$2:$H$490,MATCH(N$3,'Miljövärden urval för publ'!$B$2:$H$2,0),FALSE))</f>
        <v>0.111579</v>
      </c>
    </row>
    <row r="128" spans="1:14" x14ac:dyDescent="0.25">
      <c r="A128" s="26" t="s">
        <v>321</v>
      </c>
      <c r="B128" s="26" t="s">
        <v>324</v>
      </c>
      <c r="C128" s="27"/>
      <c r="D128" s="27" t="str">
        <f>VLOOKUP(B128,'Miljövärden urval för publ'!$B$2:$S$480,MATCH("ska publiceras:",'Miljövärden urval för publ'!$B$2:$Q$2,0),FALSE)</f>
        <v>ja</v>
      </c>
      <c r="E128" s="27">
        <f t="shared" si="3"/>
        <v>115</v>
      </c>
      <c r="H128" s="20">
        <v>126</v>
      </c>
      <c r="I128" t="str">
        <f t="shared" si="4"/>
        <v>Eksjö Energi AB</v>
      </c>
      <c r="J128" t="str">
        <f t="shared" si="5"/>
        <v>Ingatorp</v>
      </c>
      <c r="K128">
        <f>IF(ISERROR(VLOOKUP($J128,'Miljövärden urval för publ'!$B$2:$H$490,MATCH(K$3,'Miljövärden urval för publ'!$B$2:$H$2,0),FALSE)),"",VLOOKUP($J128,'Miljövärden urval för publ'!$B$2:$H$490,MATCH(K$3,'Miljövärden urval för publ'!$B$2:$H$2,0),FALSE))</f>
        <v>0.13444700000000001</v>
      </c>
      <c r="L128">
        <f>IF(ISERROR(VLOOKUP($J128,'Miljövärden urval för publ'!$B$2:$H$490,MATCH(L$3,'Miljövärden urval för publ'!$B$2:$H$2,0),FALSE)),"",VLOOKUP($J128,'Miljövärden urval för publ'!$B$2:$H$490,MATCH(L$3,'Miljövärden urval för publ'!$B$2:$H$2,0),FALSE))</f>
        <v>28.272200000000002</v>
      </c>
      <c r="M128">
        <f>IF(ISERROR(VLOOKUP($J128,'Miljövärden urval för publ'!$B$2:$H$490,MATCH(M$3,'Miljövärden urval för publ'!$B$2:$H$2,0),FALSE)),"",VLOOKUP($J128,'Miljövärden urval för publ'!$B$2:$H$490,MATCH(M$3,'Miljövärden urval för publ'!$B$2:$H$2,0),FALSE))</f>
        <v>11.161899999999999</v>
      </c>
      <c r="N128">
        <f>IF(ISERROR(VLOOKUP($J128,'Miljövärden urval för publ'!$B$2:$H$490,MATCH(N$3,'Miljövärden urval för publ'!$B$2:$H$2,0),FALSE)),"",VLOOKUP($J128,'Miljövärden urval för publ'!$B$2:$H$490,MATCH(N$3,'Miljövärden urval för publ'!$B$2:$H$2,0),FALSE))</f>
        <v>1.6741499999999999E-2</v>
      </c>
    </row>
    <row r="129" spans="1:14" x14ac:dyDescent="0.25">
      <c r="A129" s="26" t="s">
        <v>552</v>
      </c>
      <c r="B129" s="26" t="s">
        <v>560</v>
      </c>
      <c r="C129" s="27"/>
      <c r="D129" s="27" t="str">
        <f>VLOOKUP(B129,'Miljövärden urval för publ'!$B$2:$S$480,MATCH("ska publiceras:",'Miljövärden urval för publ'!$B$2:$Q$2,0),FALSE)</f>
        <v>ja</v>
      </c>
      <c r="E129" s="27">
        <f t="shared" si="3"/>
        <v>116</v>
      </c>
      <c r="H129" s="20">
        <v>127</v>
      </c>
      <c r="I129" t="str">
        <f t="shared" si="4"/>
        <v>Växjö Energi AB</v>
      </c>
      <c r="J129" t="str">
        <f t="shared" si="5"/>
        <v>Ingelstad</v>
      </c>
      <c r="K129">
        <f>IF(ISERROR(VLOOKUP($J129,'Miljövärden urval för publ'!$B$2:$H$490,MATCH(K$3,'Miljövärden urval för publ'!$B$2:$H$2,0),FALSE)),"",VLOOKUP($J129,'Miljövärden urval för publ'!$B$2:$H$490,MATCH(K$3,'Miljövärden urval för publ'!$B$2:$H$2,0),FALSE))</f>
        <v>0.1232</v>
      </c>
      <c r="L129">
        <f>IF(ISERROR(VLOOKUP($J129,'Miljövärden urval för publ'!$B$2:$H$490,MATCH(L$3,'Miljövärden urval för publ'!$B$2:$H$2,0),FALSE)),"",VLOOKUP($J129,'Miljövärden urval för publ'!$B$2:$H$490,MATCH(L$3,'Miljövärden urval för publ'!$B$2:$H$2,0),FALSE))</f>
        <v>18.258299999999998</v>
      </c>
      <c r="M129">
        <f>IF(ISERROR(VLOOKUP($J129,'Miljövärden urval för publ'!$B$2:$H$490,MATCH(M$3,'Miljövärden urval för publ'!$B$2:$H$2,0),FALSE)),"",VLOOKUP($J129,'Miljövärden urval för publ'!$B$2:$H$490,MATCH(M$3,'Miljövärden urval för publ'!$B$2:$H$2,0),FALSE))</f>
        <v>12.254300000000001</v>
      </c>
      <c r="N129">
        <f>IF(ISERROR(VLOOKUP($J129,'Miljövärden urval för publ'!$B$2:$H$490,MATCH(N$3,'Miljövärden urval för publ'!$B$2:$H$2,0),FALSE)),"",VLOOKUP($J129,'Miljövärden urval för publ'!$B$2:$H$490,MATCH(N$3,'Miljövärden urval för publ'!$B$2:$H$2,0),FALSE))</f>
        <v>0</v>
      </c>
    </row>
    <row r="130" spans="1:14" x14ac:dyDescent="0.25">
      <c r="A130" s="26" t="s">
        <v>200</v>
      </c>
      <c r="B130" s="26" t="s">
        <v>202</v>
      </c>
      <c r="C130" s="27"/>
      <c r="D130" s="27" t="str">
        <f>VLOOKUP(B130,'Miljövärden urval för publ'!$B$2:$S$480,MATCH("ska publiceras:",'Miljövärden urval för publ'!$B$2:$Q$2,0),FALSE)</f>
        <v>ja</v>
      </c>
      <c r="E130" s="27">
        <f t="shared" si="3"/>
        <v>117</v>
      </c>
      <c r="H130" s="20">
        <v>128</v>
      </c>
      <c r="I130" t="str">
        <f t="shared" si="4"/>
        <v>Dala Energi Värme AB</v>
      </c>
      <c r="J130" t="str">
        <f t="shared" si="5"/>
        <v>Insjön</v>
      </c>
      <c r="K130">
        <f>IF(ISERROR(VLOOKUP($J130,'Miljövärden urval för publ'!$B$2:$H$490,MATCH(K$3,'Miljövärden urval för publ'!$B$2:$H$2,0),FALSE)),"",VLOOKUP($J130,'Miljövärden urval för publ'!$B$2:$H$490,MATCH(K$3,'Miljövärden urval för publ'!$B$2:$H$2,0),FALSE))</f>
        <v>0.17729400000000001</v>
      </c>
      <c r="L130">
        <f>IF(ISERROR(VLOOKUP($J130,'Miljövärden urval för publ'!$B$2:$H$490,MATCH(L$3,'Miljövärden urval för publ'!$B$2:$H$2,0),FALSE)),"",VLOOKUP($J130,'Miljövärden urval för publ'!$B$2:$H$490,MATCH(L$3,'Miljövärden urval för publ'!$B$2:$H$2,0),FALSE))</f>
        <v>14.61</v>
      </c>
      <c r="M130">
        <f>IF(ISERROR(VLOOKUP($J130,'Miljövärden urval för publ'!$B$2:$H$490,MATCH(M$3,'Miljövärden urval för publ'!$B$2:$H$2,0),FALSE)),"",VLOOKUP($J130,'Miljövärden urval för publ'!$B$2:$H$490,MATCH(M$3,'Miljövärden urval för publ'!$B$2:$H$2,0),FALSE))</f>
        <v>18.194500000000001</v>
      </c>
      <c r="N130">
        <f>IF(ISERROR(VLOOKUP($J130,'Miljövärden urval för publ'!$B$2:$H$490,MATCH(N$3,'Miljövärden urval för publ'!$B$2:$H$2,0),FALSE)),"",VLOOKUP($J130,'Miljövärden urval för publ'!$B$2:$H$490,MATCH(N$3,'Miljövärden urval för publ'!$B$2:$H$2,0),FALSE))</f>
        <v>5.9756499999999999E-3</v>
      </c>
    </row>
    <row r="131" spans="1:14" x14ac:dyDescent="0.25">
      <c r="A131" s="26" t="s">
        <v>222</v>
      </c>
      <c r="B131" s="26" t="s">
        <v>223</v>
      </c>
      <c r="C131" s="27"/>
      <c r="D131" s="27" t="str">
        <f>VLOOKUP(B131,'Miljövärden urval för publ'!$B$2:$S$480,MATCH("ska publiceras:",'Miljövärden urval för publ'!$B$2:$Q$2,0),FALSE)</f>
        <v>ja</v>
      </c>
      <c r="E131" s="27">
        <f t="shared" si="3"/>
        <v>118</v>
      </c>
      <c r="H131" s="20">
        <v>129</v>
      </c>
      <c r="I131" t="str">
        <f t="shared" si="4"/>
        <v>Jokkmokks Värmeverk AB</v>
      </c>
      <c r="J131" t="str">
        <f t="shared" si="5"/>
        <v>Jokkmokk</v>
      </c>
      <c r="K131">
        <f>IF(ISERROR(VLOOKUP($J131,'Miljövärden urval för publ'!$B$2:$H$490,MATCH(K$3,'Miljövärden urval för publ'!$B$2:$H$2,0),FALSE)),"",VLOOKUP($J131,'Miljövärden urval för publ'!$B$2:$H$490,MATCH(K$3,'Miljövärden urval för publ'!$B$2:$H$2,0),FALSE))</f>
        <v>0.103286</v>
      </c>
      <c r="L131">
        <f>IF(ISERROR(VLOOKUP($J131,'Miljövärden urval för publ'!$B$2:$H$490,MATCH(L$3,'Miljövärden urval för publ'!$B$2:$H$2,0),FALSE)),"",VLOOKUP($J131,'Miljövärden urval för publ'!$B$2:$H$490,MATCH(L$3,'Miljövärden urval för publ'!$B$2:$H$2,0),FALSE))</f>
        <v>12.0181</v>
      </c>
      <c r="M131">
        <f>IF(ISERROR(VLOOKUP($J131,'Miljövärden urval för publ'!$B$2:$H$490,MATCH(M$3,'Miljövärden urval för publ'!$B$2:$H$2,0),FALSE)),"",VLOOKUP($J131,'Miljövärden urval för publ'!$B$2:$H$490,MATCH(M$3,'Miljövärden urval för publ'!$B$2:$H$2,0),FALSE))</f>
        <v>10.0398</v>
      </c>
      <c r="N131">
        <f>IF(ISERROR(VLOOKUP($J131,'Miljövärden urval för publ'!$B$2:$H$490,MATCH(N$3,'Miljövärden urval för publ'!$B$2:$H$2,0),FALSE)),"",VLOOKUP($J131,'Miljövärden urval för publ'!$B$2:$H$490,MATCH(N$3,'Miljövärden urval för publ'!$B$2:$H$2,0),FALSE))</f>
        <v>2.1063700000000002E-3</v>
      </c>
    </row>
    <row r="132" spans="1:14" x14ac:dyDescent="0.25">
      <c r="A132" s="26" t="s">
        <v>224</v>
      </c>
      <c r="B132" s="26" t="s">
        <v>225</v>
      </c>
      <c r="C132" s="27"/>
      <c r="D132" s="27" t="str">
        <f>VLOOKUP(B132,'Miljövärden urval för publ'!$B$2:$S$480,MATCH("ska publiceras:",'Miljövärden urval för publ'!$B$2:$Q$2,0),FALSE)</f>
        <v>ja</v>
      </c>
      <c r="E132" s="27">
        <f t="shared" si="3"/>
        <v>119</v>
      </c>
      <c r="H132" s="20">
        <v>130</v>
      </c>
      <c r="I132" t="str">
        <f t="shared" si="4"/>
        <v>Affärsverken Karlskrona AB</v>
      </c>
      <c r="J132" t="str">
        <f t="shared" si="5"/>
        <v>Jämjö</v>
      </c>
      <c r="K132">
        <f>IF(ISERROR(VLOOKUP($J132,'Miljövärden urval för publ'!$B$2:$H$490,MATCH(K$3,'Miljövärden urval för publ'!$B$2:$H$2,0),FALSE)),"",VLOOKUP($J132,'Miljövärden urval för publ'!$B$2:$H$490,MATCH(K$3,'Miljövärden urval för publ'!$B$2:$H$2,0),FALSE))</f>
        <v>0.68237400000000004</v>
      </c>
      <c r="L132">
        <f>IF(ISERROR(VLOOKUP($J132,'Miljövärden urval för publ'!$B$2:$H$490,MATCH(L$3,'Miljövärden urval för publ'!$B$2:$H$2,0),FALSE)),"",VLOOKUP($J132,'Miljövärden urval för publ'!$B$2:$H$490,MATCH(L$3,'Miljövärden urval för publ'!$B$2:$H$2,0),FALSE))</f>
        <v>102.19799999999999</v>
      </c>
      <c r="M132">
        <f>IF(ISERROR(VLOOKUP($J132,'Miljövärden urval för publ'!$B$2:$H$490,MATCH(M$3,'Miljövärden urval för publ'!$B$2:$H$2,0),FALSE)),"",VLOOKUP($J132,'Miljövärden urval för publ'!$B$2:$H$490,MATCH(M$3,'Miljövärden urval för publ'!$B$2:$H$2,0),FALSE))</f>
        <v>37.140799999999999</v>
      </c>
      <c r="N132">
        <f>IF(ISERROR(VLOOKUP($J132,'Miljövärden urval för publ'!$B$2:$H$490,MATCH(N$3,'Miljövärden urval för publ'!$B$2:$H$2,0),FALSE)),"",VLOOKUP($J132,'Miljövärden urval för publ'!$B$2:$H$490,MATCH(N$3,'Miljövärden urval för publ'!$B$2:$H$2,0),FALSE))</f>
        <v>0.121782</v>
      </c>
    </row>
    <row r="133" spans="1:14" x14ac:dyDescent="0.25">
      <c r="A133" s="26" t="s">
        <v>227</v>
      </c>
      <c r="B133" s="26" t="s">
        <v>228</v>
      </c>
      <c r="C133" s="27"/>
      <c r="D133" s="27" t="str">
        <f>VLOOKUP(B133,'Miljövärden urval för publ'!$B$2:$S$480,MATCH("ska publiceras:",'Miljövärden urval för publ'!$B$2:$Q$2,0),FALSE)</f>
        <v>ja</v>
      </c>
      <c r="E133" s="27">
        <f t="shared" ref="E133:E196" si="6">IF(ISERROR(D133),E132,IF(D133="ja",E132+1,E132))</f>
        <v>120</v>
      </c>
      <c r="H133" s="20">
        <v>131</v>
      </c>
      <c r="I133" t="str">
        <f t="shared" ref="I133:I196" si="7">IF(ISERROR(INDEX($A$4:$E$490,MATCH($H133,$E$4:$E$490,0),1)),"",INDEX($A$4:$E$490,MATCH($H133,$E$4:$E$490,0),1))</f>
        <v>E.ON Värme Sverige AB</v>
      </c>
      <c r="J133" t="str">
        <f t="shared" ref="J133:J196" si="8">IF(ISERROR(INDEX($A$4:$E$490,MATCH($H133,$E$4:$E$490,0),2)),"",INDEX($A$4:$E$490,MATCH($H133,$E$4:$E$490,0),2))</f>
        <v>Järfälla</v>
      </c>
      <c r="K133">
        <f>IF(ISERROR(VLOOKUP($J133,'Miljövärden urval för publ'!$B$2:$H$490,MATCH(K$3,'Miljövärden urval för publ'!$B$2:$H$2,0),FALSE)),"",VLOOKUP($J133,'Miljövärden urval för publ'!$B$2:$H$490,MATCH(K$3,'Miljövärden urval för publ'!$B$2:$H$2,0),FALSE))</f>
        <v>0.15072199999999999</v>
      </c>
      <c r="L133">
        <f>IF(ISERROR(VLOOKUP($J133,'Miljövärden urval för publ'!$B$2:$H$490,MATCH(L$3,'Miljövärden urval för publ'!$B$2:$H$2,0),FALSE)),"",VLOOKUP($J133,'Miljövärden urval för publ'!$B$2:$H$490,MATCH(L$3,'Miljövärden urval för publ'!$B$2:$H$2,0),FALSE))</f>
        <v>18.556699999999999</v>
      </c>
      <c r="M133">
        <f>IF(ISERROR(VLOOKUP($J133,'Miljövärden urval för publ'!$B$2:$H$490,MATCH(M$3,'Miljövärden urval för publ'!$B$2:$H$2,0),FALSE)),"",VLOOKUP($J133,'Miljövärden urval för publ'!$B$2:$H$490,MATCH(M$3,'Miljövärden urval för publ'!$B$2:$H$2,0),FALSE))</f>
        <v>3.3094100000000002</v>
      </c>
      <c r="N133">
        <f>IF(ISERROR(VLOOKUP($J133,'Miljövärden urval för publ'!$B$2:$H$490,MATCH(N$3,'Miljövärden urval för publ'!$B$2:$H$2,0),FALSE)),"",VLOOKUP($J133,'Miljövärden urval för publ'!$B$2:$H$490,MATCH(N$3,'Miljövärden urval för publ'!$B$2:$H$2,0),FALSE))</f>
        <v>1.2900200000000001E-2</v>
      </c>
    </row>
    <row r="134" spans="1:14" x14ac:dyDescent="0.25">
      <c r="A134" s="26" t="s">
        <v>101</v>
      </c>
      <c r="B134" s="26" t="s">
        <v>107</v>
      </c>
      <c r="C134" s="27"/>
      <c r="D134" s="27" t="str">
        <f>VLOOKUP(B134,'Miljövärden urval för publ'!$B$2:$S$480,MATCH("ska publiceras:",'Miljövärden urval för publ'!$B$2:$Q$2,0),FALSE)</f>
        <v>ja</v>
      </c>
      <c r="E134" s="27">
        <f t="shared" si="6"/>
        <v>121</v>
      </c>
      <c r="H134" s="20">
        <v>132</v>
      </c>
      <c r="I134" t="str">
        <f t="shared" si="7"/>
        <v>Telge Nät AB</v>
      </c>
      <c r="J134" t="str">
        <f t="shared" si="8"/>
        <v>Järna</v>
      </c>
      <c r="K134">
        <f>IF(ISERROR(VLOOKUP($J134,'Miljövärden urval för publ'!$B$2:$H$490,MATCH(K$3,'Miljövärden urval för publ'!$B$2:$H$2,0),FALSE)),"",VLOOKUP($J134,'Miljövärden urval för publ'!$B$2:$H$490,MATCH(K$3,'Miljövärden urval för publ'!$B$2:$H$2,0),FALSE))</f>
        <v>1.30505</v>
      </c>
      <c r="L134">
        <f>IF(ISERROR(VLOOKUP($J134,'Miljövärden urval för publ'!$B$2:$H$490,MATCH(L$3,'Miljövärden urval för publ'!$B$2:$H$2,0),FALSE)),"",VLOOKUP($J134,'Miljövärden urval för publ'!$B$2:$H$490,MATCH(L$3,'Miljövärden urval för publ'!$B$2:$H$2,0),FALSE))</f>
        <v>62.033099999999997</v>
      </c>
      <c r="M134">
        <f>IF(ISERROR(VLOOKUP($J134,'Miljövärden urval för publ'!$B$2:$H$490,MATCH(M$3,'Miljövärden urval för publ'!$B$2:$H$2,0),FALSE)),"",VLOOKUP($J134,'Miljövärden urval för publ'!$B$2:$H$490,MATCH(M$3,'Miljövärden urval för publ'!$B$2:$H$2,0),FALSE))</f>
        <v>33.455100000000002</v>
      </c>
      <c r="N134">
        <f>IF(ISERROR(VLOOKUP($J134,'Miljövärden urval för publ'!$B$2:$H$490,MATCH(N$3,'Miljövärden urval för publ'!$B$2:$H$2,0),FALSE)),"",VLOOKUP($J134,'Miljövärden urval för publ'!$B$2:$H$490,MATCH(N$3,'Miljövärden urval för publ'!$B$2:$H$2,0),FALSE))</f>
        <v>0.13845099999999999</v>
      </c>
    </row>
    <row r="135" spans="1:14" x14ac:dyDescent="0.25">
      <c r="A135" s="26" t="s">
        <v>382</v>
      </c>
      <c r="B135" s="26" t="s">
        <v>386</v>
      </c>
      <c r="C135" s="27"/>
      <c r="D135" s="27" t="str">
        <f>VLOOKUP(B135,'Miljövärden urval för publ'!$B$2:$S$480,MATCH("ska publiceras:",'Miljövärden urval för publ'!$B$2:$Q$2,0),FALSE)</f>
        <v>ja</v>
      </c>
      <c r="E135" s="27">
        <f t="shared" si="6"/>
        <v>122</v>
      </c>
      <c r="H135" s="20">
        <v>133</v>
      </c>
      <c r="I135" t="str">
        <f t="shared" si="7"/>
        <v>Ljusdal Energi AB</v>
      </c>
      <c r="J135" t="str">
        <f t="shared" si="8"/>
        <v>Järvsö</v>
      </c>
      <c r="K135">
        <f>IF(ISERROR(VLOOKUP($J135,'Miljövärden urval för publ'!$B$2:$H$490,MATCH(K$3,'Miljövärden urval för publ'!$B$2:$H$2,0),FALSE)),"",VLOOKUP($J135,'Miljövärden urval för publ'!$B$2:$H$490,MATCH(K$3,'Miljövärden urval för publ'!$B$2:$H$2,0),FALSE))</f>
        <v>9.9458299999999999E-2</v>
      </c>
      <c r="L135">
        <f>IF(ISERROR(VLOOKUP($J135,'Miljövärden urval för publ'!$B$2:$H$490,MATCH(L$3,'Miljövärden urval för publ'!$B$2:$H$2,0),FALSE)),"",VLOOKUP($J135,'Miljövärden urval för publ'!$B$2:$H$490,MATCH(L$3,'Miljövärden urval för publ'!$B$2:$H$2,0),FALSE))</f>
        <v>17.571999999999999</v>
      </c>
      <c r="M135">
        <f>IF(ISERROR(VLOOKUP($J135,'Miljövärden urval för publ'!$B$2:$H$490,MATCH(M$3,'Miljövärden urval för publ'!$B$2:$H$2,0),FALSE)),"",VLOOKUP($J135,'Miljövärden urval för publ'!$B$2:$H$490,MATCH(M$3,'Miljövärden urval för publ'!$B$2:$H$2,0),FALSE))</f>
        <v>7.7307300000000003</v>
      </c>
      <c r="N135">
        <f>IF(ISERROR(VLOOKUP($J135,'Miljövärden urval för publ'!$B$2:$H$490,MATCH(N$3,'Miljövärden urval för publ'!$B$2:$H$2,0),FALSE)),"",VLOOKUP($J135,'Miljövärden urval för publ'!$B$2:$H$490,MATCH(N$3,'Miljövärden urval för publ'!$B$2:$H$2,0),FALSE))</f>
        <v>2.5004200000000001E-2</v>
      </c>
    </row>
    <row r="136" spans="1:14" x14ac:dyDescent="0.25">
      <c r="A136" s="26" t="s">
        <v>510</v>
      </c>
      <c r="B136" s="26" t="s">
        <v>512</v>
      </c>
      <c r="C136" s="27"/>
      <c r="D136" s="27" t="str">
        <f>VLOOKUP(B136,'Miljövärden urval för publ'!$B$2:$S$480,MATCH("ska publiceras:",'Miljövärden urval för publ'!$B$2:$Q$2,0),FALSE)</f>
        <v>ja</v>
      </c>
      <c r="E136" s="27">
        <f t="shared" si="6"/>
        <v>123</v>
      </c>
      <c r="H136" s="20">
        <v>134</v>
      </c>
      <c r="I136" t="str">
        <f t="shared" si="7"/>
        <v>Jönköping Energi AB</v>
      </c>
      <c r="J136" t="str">
        <f t="shared" si="8"/>
        <v>Jönköping</v>
      </c>
      <c r="K136">
        <f>IF(ISERROR(VLOOKUP($J136,'Miljövärden urval för publ'!$B$2:$H$490,MATCH(K$3,'Miljövärden urval för publ'!$B$2:$H$2,0),FALSE)),"",VLOOKUP($J136,'Miljövärden urval för publ'!$B$2:$H$490,MATCH(K$3,'Miljövärden urval för publ'!$B$2:$H$2,0),FALSE))</f>
        <v>0.14022999999999999</v>
      </c>
      <c r="L136">
        <f>IF(ISERROR(VLOOKUP($J136,'Miljövärden urval för publ'!$B$2:$H$490,MATCH(L$3,'Miljövärden urval för publ'!$B$2:$H$2,0),FALSE)),"",VLOOKUP($J136,'Miljövärden urval för publ'!$B$2:$H$490,MATCH(L$3,'Miljövärden urval för publ'!$B$2:$H$2,0),FALSE))</f>
        <v>55.465200000000003</v>
      </c>
      <c r="M136">
        <f>IF(ISERROR(VLOOKUP($J136,'Miljövärden urval för publ'!$B$2:$H$490,MATCH(M$3,'Miljövärden urval för publ'!$B$2:$H$2,0),FALSE)),"",VLOOKUP($J136,'Miljövärden urval för publ'!$B$2:$H$490,MATCH(M$3,'Miljövärden urval för publ'!$B$2:$H$2,0),FALSE))</f>
        <v>5.3201000000000001</v>
      </c>
      <c r="N136">
        <f>IF(ISERROR(VLOOKUP($J136,'Miljövärden urval för publ'!$B$2:$H$490,MATCH(N$3,'Miljövärden urval för publ'!$B$2:$H$2,0),FALSE)),"",VLOOKUP($J136,'Miljövärden urval för publ'!$B$2:$H$490,MATCH(N$3,'Miljövärden urval för publ'!$B$2:$H$2,0),FALSE))</f>
        <v>3.6797499999999997E-2</v>
      </c>
    </row>
    <row r="137" spans="1:14" x14ac:dyDescent="0.25">
      <c r="A137" s="26" t="s">
        <v>382</v>
      </c>
      <c r="B137" s="26" t="s">
        <v>387</v>
      </c>
      <c r="C137" s="27"/>
      <c r="D137" s="27" t="str">
        <f>VLOOKUP(B137,'Miljövärden urval för publ'!$B$2:$S$480,MATCH("ska publiceras:",'Miljövärden urval för publ'!$B$2:$Q$2,0),FALSE)</f>
        <v>ja</v>
      </c>
      <c r="E137" s="27">
        <f t="shared" si="6"/>
        <v>124</v>
      </c>
      <c r="H137" s="20">
        <v>135</v>
      </c>
      <c r="I137" t="str">
        <f t="shared" si="7"/>
        <v>Skellefteå Kraft AB</v>
      </c>
      <c r="J137" t="str">
        <f t="shared" si="8"/>
        <v>Jörn</v>
      </c>
      <c r="K137">
        <f>IF(ISERROR(VLOOKUP($J137,'Miljövärden urval för publ'!$B$2:$H$490,MATCH(K$3,'Miljövärden urval för publ'!$B$2:$H$2,0),FALSE)),"",VLOOKUP($J137,'Miljövärden urval för publ'!$B$2:$H$490,MATCH(K$3,'Miljövärden urval för publ'!$B$2:$H$2,0),FALSE))</f>
        <v>0.10910599999999999</v>
      </c>
      <c r="L137">
        <f>IF(ISERROR(VLOOKUP($J137,'Miljövärden urval för publ'!$B$2:$H$490,MATCH(L$3,'Miljövärden urval för publ'!$B$2:$H$2,0),FALSE)),"",VLOOKUP($J137,'Miljövärden urval för publ'!$B$2:$H$490,MATCH(L$3,'Miljövärden urval för publ'!$B$2:$H$2,0),FALSE))</f>
        <v>9.9495299999999993</v>
      </c>
      <c r="M137">
        <f>IF(ISERROR(VLOOKUP($J137,'Miljövärden urval för publ'!$B$2:$H$490,MATCH(M$3,'Miljövärden urval för publ'!$B$2:$H$2,0),FALSE)),"",VLOOKUP($J137,'Miljövärden urval för publ'!$B$2:$H$490,MATCH(M$3,'Miljövärden urval för publ'!$B$2:$H$2,0),FALSE))</f>
        <v>12.428100000000001</v>
      </c>
      <c r="N137">
        <f>IF(ISERROR(VLOOKUP($J137,'Miljövärden urval för publ'!$B$2:$H$490,MATCH(N$3,'Miljövärden urval för publ'!$B$2:$H$2,0),FALSE)),"",VLOOKUP($J137,'Miljövärden urval för publ'!$B$2:$H$490,MATCH(N$3,'Miljövärden urval för publ'!$B$2:$H$2,0),FALSE))</f>
        <v>3.29685E-3</v>
      </c>
    </row>
    <row r="138" spans="1:14" x14ac:dyDescent="0.25">
      <c r="A138" s="26" t="s">
        <v>552</v>
      </c>
      <c r="B138" s="26" t="s">
        <v>561</v>
      </c>
      <c r="C138" s="27"/>
      <c r="D138" s="27" t="str">
        <f>VLOOKUP(B138,'Miljövärden urval för publ'!$B$2:$S$480,MATCH("ska publiceras:",'Miljövärden urval för publ'!$B$2:$Q$2,0),FALSE)</f>
        <v>ja</v>
      </c>
      <c r="E138" s="27">
        <f t="shared" si="6"/>
        <v>125</v>
      </c>
      <c r="H138" s="20">
        <v>136</v>
      </c>
      <c r="I138" t="str">
        <f t="shared" si="7"/>
        <v>Vasa Värme Holding AB</v>
      </c>
      <c r="J138" t="str">
        <f t="shared" si="8"/>
        <v>Kalix</v>
      </c>
      <c r="K138">
        <f>IF(ISERROR(VLOOKUP($J138,'Miljövärden urval för publ'!$B$2:$H$490,MATCH(K$3,'Miljövärden urval för publ'!$B$2:$H$2,0),FALSE)),"",VLOOKUP($J138,'Miljövärden urval för publ'!$B$2:$H$490,MATCH(K$3,'Miljövärden urval för publ'!$B$2:$H$2,0),FALSE))</f>
        <v>0.12884399999999999</v>
      </c>
      <c r="L138">
        <f>IF(ISERROR(VLOOKUP($J138,'Miljövärden urval för publ'!$B$2:$H$490,MATCH(L$3,'Miljövärden urval för publ'!$B$2:$H$2,0),FALSE)),"",VLOOKUP($J138,'Miljövärden urval för publ'!$B$2:$H$490,MATCH(L$3,'Miljövärden urval för publ'!$B$2:$H$2,0),FALSE))</f>
        <v>24.299299999999999</v>
      </c>
      <c r="M138">
        <f>IF(ISERROR(VLOOKUP($J138,'Miljövärden urval för publ'!$B$2:$H$490,MATCH(M$3,'Miljövärden urval för publ'!$B$2:$H$2,0),FALSE)),"",VLOOKUP($J138,'Miljövärden urval för publ'!$B$2:$H$490,MATCH(M$3,'Miljövärden urval för publ'!$B$2:$H$2,0),FALSE))</f>
        <v>6.3060299999999998</v>
      </c>
      <c r="N138">
        <f>IF(ISERROR(VLOOKUP($J138,'Miljövärden urval för publ'!$B$2:$H$490,MATCH(N$3,'Miljövärden urval för publ'!$B$2:$H$2,0),FALSE)),"",VLOOKUP($J138,'Miljövärden urval för publ'!$B$2:$H$490,MATCH(N$3,'Miljövärden urval för publ'!$B$2:$H$2,0),FALSE))</f>
        <v>2.86486E-2</v>
      </c>
    </row>
    <row r="139" spans="1:14" x14ac:dyDescent="0.25">
      <c r="A139" s="26" t="s">
        <v>124</v>
      </c>
      <c r="B139" s="26" t="s">
        <v>126</v>
      </c>
      <c r="C139" s="27"/>
      <c r="D139" s="27" t="str">
        <f>VLOOKUP(B139,'Miljövärden urval för publ'!$B$2:$S$480,MATCH("ska publiceras:",'Miljövärden urval för publ'!$B$2:$Q$2,0),FALSE)</f>
        <v>ja</v>
      </c>
      <c r="E139" s="27">
        <f t="shared" si="6"/>
        <v>126</v>
      </c>
      <c r="H139" s="20">
        <v>137</v>
      </c>
      <c r="I139" t="str">
        <f t="shared" si="7"/>
        <v>Kalmar Energi Värme AB</v>
      </c>
      <c r="J139" t="str">
        <f t="shared" si="8"/>
        <v>Kalmar</v>
      </c>
      <c r="K139">
        <f>IF(ISERROR(VLOOKUP($J139,'Miljövärden urval för publ'!$B$2:$H$490,MATCH(K$3,'Miljövärden urval för publ'!$B$2:$H$2,0),FALSE)),"",VLOOKUP($J139,'Miljövärden urval för publ'!$B$2:$H$490,MATCH(K$3,'Miljövärden urval för publ'!$B$2:$H$2,0),FALSE))</f>
        <v>8.3655800000000002E-2</v>
      </c>
      <c r="L139">
        <f>IF(ISERROR(VLOOKUP($J139,'Miljövärden urval för publ'!$B$2:$H$490,MATCH(L$3,'Miljövärden urval för publ'!$B$2:$H$2,0),FALSE)),"",VLOOKUP($J139,'Miljövärden urval för publ'!$B$2:$H$490,MATCH(L$3,'Miljövärden urval för publ'!$B$2:$H$2,0),FALSE))</f>
        <v>6.8526699999999998</v>
      </c>
      <c r="M139">
        <f>IF(ISERROR(VLOOKUP($J139,'Miljövärden urval för publ'!$B$2:$H$490,MATCH(M$3,'Miljövärden urval för publ'!$B$2:$H$2,0),FALSE)),"",VLOOKUP($J139,'Miljövärden urval för publ'!$B$2:$H$490,MATCH(M$3,'Miljövärden urval för publ'!$B$2:$H$2,0),FALSE))</f>
        <v>5.7851499999999998</v>
      </c>
      <c r="N139">
        <f>IF(ISERROR(VLOOKUP($J139,'Miljövärden urval för publ'!$B$2:$H$490,MATCH(N$3,'Miljövärden urval för publ'!$B$2:$H$2,0),FALSE)),"",VLOOKUP($J139,'Miljövärden urval för publ'!$B$2:$H$490,MATCH(N$3,'Miljövärden urval för publ'!$B$2:$H$2,0),FALSE))</f>
        <v>1.6485600000000001E-3</v>
      </c>
    </row>
    <row r="140" spans="1:14" x14ac:dyDescent="0.25">
      <c r="A140" s="26" t="s">
        <v>583</v>
      </c>
      <c r="B140" s="26" t="s">
        <v>585</v>
      </c>
      <c r="C140" s="27"/>
      <c r="D140" s="27" t="str">
        <f>VLOOKUP(B140,'Miljövärden urval för publ'!$B$2:$S$480,MATCH("ska publiceras:",'Miljövärden urval för publ'!$B$2:$Q$2,0),FALSE)</f>
        <v>ja</v>
      </c>
      <c r="E140" s="27">
        <f t="shared" si="6"/>
        <v>127</v>
      </c>
      <c r="H140" s="20">
        <v>138</v>
      </c>
      <c r="I140" t="str">
        <f t="shared" si="7"/>
        <v>Karlshamn Energi AB</v>
      </c>
      <c r="J140" t="str">
        <f t="shared" si="8"/>
        <v>Karlshamn</v>
      </c>
      <c r="K140">
        <f>IF(ISERROR(VLOOKUP($J140,'Miljövärden urval för publ'!$B$2:$H$490,MATCH(K$3,'Miljövärden urval för publ'!$B$2:$H$2,0),FALSE)),"",VLOOKUP($J140,'Miljövärden urval för publ'!$B$2:$H$490,MATCH(K$3,'Miljövärden urval för publ'!$B$2:$H$2,0),FALSE))</f>
        <v>0.114748</v>
      </c>
      <c r="L140">
        <f>IF(ISERROR(VLOOKUP($J140,'Miljövärden urval för publ'!$B$2:$H$490,MATCH(L$3,'Miljövärden urval för publ'!$B$2:$H$2,0),FALSE)),"",VLOOKUP($J140,'Miljövärden urval för publ'!$B$2:$H$490,MATCH(L$3,'Miljövärden urval för publ'!$B$2:$H$2,0),FALSE))</f>
        <v>25.138500000000001</v>
      </c>
      <c r="M140">
        <f>IF(ISERROR(VLOOKUP($J140,'Miljövärden urval för publ'!$B$2:$H$490,MATCH(M$3,'Miljövärden urval för publ'!$B$2:$H$2,0),FALSE)),"",VLOOKUP($J140,'Miljövärden urval för publ'!$B$2:$H$490,MATCH(M$3,'Miljövärden urval för publ'!$B$2:$H$2,0),FALSE))</f>
        <v>3.2516799999999999</v>
      </c>
      <c r="N140">
        <f>IF(ISERROR(VLOOKUP($J140,'Miljövärden urval för publ'!$B$2:$H$490,MATCH(N$3,'Miljövärden urval för publ'!$B$2:$H$2,0),FALSE)),"",VLOOKUP($J140,'Miljövärden urval för publ'!$B$2:$H$490,MATCH(N$3,'Miljövärden urval för publ'!$B$2:$H$2,0),FALSE))</f>
        <v>7.2457400000000005E-2</v>
      </c>
    </row>
    <row r="141" spans="1:14" x14ac:dyDescent="0.25">
      <c r="A141" s="26" t="s">
        <v>93</v>
      </c>
      <c r="B141" s="26" t="s">
        <v>94</v>
      </c>
      <c r="C141" s="27"/>
      <c r="D141" s="27" t="str">
        <f>VLOOKUP(B141,'Miljövärden urval för publ'!$B$2:$S$480,MATCH("ska publiceras:",'Miljövärden urval för publ'!$B$2:$Q$2,0),FALSE)</f>
        <v>ja</v>
      </c>
      <c r="E141" s="27">
        <f t="shared" si="6"/>
        <v>128</v>
      </c>
      <c r="H141" s="20">
        <v>139</v>
      </c>
      <c r="I141" t="str">
        <f t="shared" si="7"/>
        <v>Affärsverken Karlskrona AB</v>
      </c>
      <c r="J141" t="str">
        <f t="shared" si="8"/>
        <v>Karlskrona</v>
      </c>
      <c r="K141">
        <f>IF(ISERROR(VLOOKUP($J141,'Miljövärden urval för publ'!$B$2:$H$490,MATCH(K$3,'Miljövärden urval för publ'!$B$2:$H$2,0),FALSE)),"",VLOOKUP($J141,'Miljövärden urval för publ'!$B$2:$H$490,MATCH(K$3,'Miljövärden urval för publ'!$B$2:$H$2,0),FALSE))</f>
        <v>7.9720200000000005E-2</v>
      </c>
      <c r="L141">
        <f>IF(ISERROR(VLOOKUP($J141,'Miljövärden urval för publ'!$B$2:$H$490,MATCH(L$3,'Miljövärden urval för publ'!$B$2:$H$2,0),FALSE)),"",VLOOKUP($J141,'Miljövärden urval för publ'!$B$2:$H$490,MATCH(L$3,'Miljövärden urval för publ'!$B$2:$H$2,0),FALSE))</f>
        <v>9.0518800000000006</v>
      </c>
      <c r="M141">
        <f>IF(ISERROR(VLOOKUP($J141,'Miljövärden urval för publ'!$B$2:$H$490,MATCH(M$3,'Miljövärden urval för publ'!$B$2:$H$2,0),FALSE)),"",VLOOKUP($J141,'Miljövärden urval för publ'!$B$2:$H$490,MATCH(M$3,'Miljövärden urval för publ'!$B$2:$H$2,0),FALSE))</f>
        <v>6.4452699999999998</v>
      </c>
      <c r="N141">
        <f>IF(ISERROR(VLOOKUP($J141,'Miljövärden urval för publ'!$B$2:$H$490,MATCH(N$3,'Miljövärden urval för publ'!$B$2:$H$2,0),FALSE)),"",VLOOKUP($J141,'Miljövärden urval för publ'!$B$2:$H$490,MATCH(N$3,'Miljövärden urval för publ'!$B$2:$H$2,0),FALSE))</f>
        <v>1.55214E-3</v>
      </c>
    </row>
    <row r="142" spans="1:14" x14ac:dyDescent="0.25">
      <c r="A142" s="26" t="s">
        <v>229</v>
      </c>
      <c r="B142" s="26" t="s">
        <v>230</v>
      </c>
      <c r="C142" s="27"/>
      <c r="D142" s="27" t="str">
        <f>VLOOKUP(B142,'Miljövärden urval för publ'!$B$2:$S$480,MATCH("ska publiceras:",'Miljövärden urval för publ'!$B$2:$Q$2,0),FALSE)</f>
        <v>ja</v>
      </c>
      <c r="E142" s="27">
        <f t="shared" si="6"/>
        <v>129</v>
      </c>
      <c r="H142" s="20">
        <v>140</v>
      </c>
      <c r="I142" t="str">
        <f t="shared" si="7"/>
        <v>Karlstads Energi AB</v>
      </c>
      <c r="J142" t="str">
        <f t="shared" si="8"/>
        <v>Karlstad</v>
      </c>
      <c r="K142">
        <f>IF(ISERROR(VLOOKUP($J142,'Miljövärden urval för publ'!$B$2:$H$490,MATCH(K$3,'Miljövärden urval för publ'!$B$2:$H$2,0),FALSE)),"",VLOOKUP($J142,'Miljövärden urval för publ'!$B$2:$H$490,MATCH(K$3,'Miljövärden urval för publ'!$B$2:$H$2,0),FALSE))</f>
        <v>0.1031</v>
      </c>
      <c r="L142">
        <f>IF(ISERROR(VLOOKUP($J142,'Miljövärden urval för publ'!$B$2:$H$490,MATCH(L$3,'Miljövärden urval för publ'!$B$2:$H$2,0),FALSE)),"",VLOOKUP($J142,'Miljövärden urval för publ'!$B$2:$H$490,MATCH(L$3,'Miljövärden urval för publ'!$B$2:$H$2,0),FALSE))</f>
        <v>36.227499999999999</v>
      </c>
      <c r="M142">
        <f>IF(ISERROR(VLOOKUP($J142,'Miljövärden urval för publ'!$B$2:$H$490,MATCH(M$3,'Miljövärden urval för publ'!$B$2:$H$2,0),FALSE)),"",VLOOKUP($J142,'Miljövärden urval för publ'!$B$2:$H$490,MATCH(M$3,'Miljövärden urval för publ'!$B$2:$H$2,0),FALSE))</f>
        <v>5.1507199999999997</v>
      </c>
      <c r="N142">
        <f>IF(ISERROR(VLOOKUP($J142,'Miljövärden urval för publ'!$B$2:$H$490,MATCH(N$3,'Miljövärden urval för publ'!$B$2:$H$2,0),FALSE)),"",VLOOKUP($J142,'Miljövärden urval för publ'!$B$2:$H$490,MATCH(N$3,'Miljövärden urval för publ'!$B$2:$H$2,0),FALSE))</f>
        <v>7.13133E-3</v>
      </c>
    </row>
    <row r="143" spans="1:14" x14ac:dyDescent="0.25">
      <c r="A143" s="26" t="s">
        <v>172</v>
      </c>
      <c r="B143" s="26" t="s">
        <v>176</v>
      </c>
      <c r="C143" s="27"/>
      <c r="D143" s="27" t="str">
        <f>VLOOKUP(B143,'Miljövärden urval för publ'!$B$2:$S$480,MATCH("ska publiceras:",'Miljövärden urval för publ'!$B$2:$Q$2,0),FALSE)</f>
        <v>nej</v>
      </c>
      <c r="E143" s="27">
        <f t="shared" si="6"/>
        <v>129</v>
      </c>
      <c r="H143" s="20">
        <v>141</v>
      </c>
      <c r="I143" t="str">
        <f t="shared" si="7"/>
        <v>Katrinefors Kraftvärme AB</v>
      </c>
      <c r="J143" t="str">
        <f t="shared" si="8"/>
        <v>Katrinefors Kraftvärme (producent)</v>
      </c>
      <c r="K143">
        <f>IF(ISERROR(VLOOKUP($J143,'Miljövärden urval för publ'!$B$2:$H$490,MATCH(K$3,'Miljövärden urval för publ'!$B$2:$H$2,0),FALSE)),"",VLOOKUP($J143,'Miljövärden urval för publ'!$B$2:$H$490,MATCH(K$3,'Miljövärden urval för publ'!$B$2:$H$2,0),FALSE))</f>
        <v>0.14922299999999999</v>
      </c>
      <c r="L143">
        <f>IF(ISERROR(VLOOKUP($J143,'Miljövärden urval för publ'!$B$2:$H$490,MATCH(L$3,'Miljövärden urval för publ'!$B$2:$H$2,0),FALSE)),"",VLOOKUP($J143,'Miljövärden urval för publ'!$B$2:$H$490,MATCH(L$3,'Miljövärden urval för publ'!$B$2:$H$2,0),FALSE))</f>
        <v>26.035799999999998</v>
      </c>
      <c r="M143">
        <f>IF(ISERROR(VLOOKUP($J143,'Miljövärden urval för publ'!$B$2:$H$490,MATCH(M$3,'Miljövärden urval för publ'!$B$2:$H$2,0),FALSE)),"",VLOOKUP($J143,'Miljövärden urval för publ'!$B$2:$H$490,MATCH(M$3,'Miljövärden urval för publ'!$B$2:$H$2,0),FALSE))</f>
        <v>5.0314199999999998</v>
      </c>
      <c r="N143">
        <f>IF(ISERROR(VLOOKUP($J143,'Miljövärden urval för publ'!$B$2:$H$490,MATCH(N$3,'Miljövärden urval för publ'!$B$2:$H$2,0),FALSE)),"",VLOOKUP($J143,'Miljövärden urval för publ'!$B$2:$H$490,MATCH(N$3,'Miljövärden urval för publ'!$B$2:$H$2,0),FALSE))</f>
        <v>3.2069599999999997E-2</v>
      </c>
    </row>
    <row r="144" spans="1:14" x14ac:dyDescent="0.25">
      <c r="A144" s="26" t="s">
        <v>31</v>
      </c>
      <c r="B144" s="26" t="s">
        <v>32</v>
      </c>
      <c r="C144" s="27"/>
      <c r="D144" s="27" t="str">
        <f>VLOOKUP(B144,'Miljövärden urval för publ'!$B$2:$S$480,MATCH("ska publiceras:",'Miljövärden urval för publ'!$B$2:$Q$2,0),FALSE)</f>
        <v>ja</v>
      </c>
      <c r="E144" s="27">
        <f t="shared" si="6"/>
        <v>130</v>
      </c>
      <c r="H144" s="20">
        <v>142</v>
      </c>
      <c r="I144" t="str">
        <f t="shared" si="7"/>
        <v>Tekniska Verken i Linköping AB</v>
      </c>
      <c r="J144" t="str">
        <f t="shared" si="8"/>
        <v>Katrineholm</v>
      </c>
      <c r="K144">
        <f>IF(ISERROR(VLOOKUP($J144,'Miljövärden urval för publ'!$B$2:$H$490,MATCH(K$3,'Miljövärden urval för publ'!$B$2:$H$2,0),FALSE)),"",VLOOKUP($J144,'Miljövärden urval för publ'!$B$2:$H$490,MATCH(K$3,'Miljövärden urval för publ'!$B$2:$H$2,0),FALSE))</f>
        <v>6.2710799999999997E-2</v>
      </c>
      <c r="L144">
        <f>IF(ISERROR(VLOOKUP($J144,'Miljövärden urval för publ'!$B$2:$H$490,MATCH(L$3,'Miljövärden urval för publ'!$B$2:$H$2,0),FALSE)),"",VLOOKUP($J144,'Miljövärden urval för publ'!$B$2:$H$490,MATCH(L$3,'Miljövärden urval för publ'!$B$2:$H$2,0),FALSE))</f>
        <v>11.757400000000001</v>
      </c>
      <c r="M144">
        <f>IF(ISERROR(VLOOKUP($J144,'Miljövärden urval för publ'!$B$2:$H$490,MATCH(M$3,'Miljövärden urval för publ'!$B$2:$H$2,0),FALSE)),"",VLOOKUP($J144,'Miljövärden urval för publ'!$B$2:$H$490,MATCH(M$3,'Miljövärden urval för publ'!$B$2:$H$2,0),FALSE))</f>
        <v>4.5003099999999998</v>
      </c>
      <c r="N144">
        <f>IF(ISERROR(VLOOKUP($J144,'Miljövärden urval för publ'!$B$2:$H$490,MATCH(N$3,'Miljövärden urval för publ'!$B$2:$H$2,0),FALSE)),"",VLOOKUP($J144,'Miljövärden urval för publ'!$B$2:$H$490,MATCH(N$3,'Miljövärden urval för publ'!$B$2:$H$2,0),FALSE))</f>
        <v>4.3067599999999998E-3</v>
      </c>
    </row>
    <row r="145" spans="1:14" x14ac:dyDescent="0.25">
      <c r="A145" s="26" t="s">
        <v>101</v>
      </c>
      <c r="B145" s="26" t="s">
        <v>108</v>
      </c>
      <c r="C145" s="27"/>
      <c r="D145" s="27" t="str">
        <f>VLOOKUP(B145,'Miljövärden urval för publ'!$B$2:$S$480,MATCH("ska publiceras:",'Miljövärden urval för publ'!$B$2:$Q$2,0),FALSE)</f>
        <v>ja</v>
      </c>
      <c r="E145" s="27">
        <f t="shared" si="6"/>
        <v>131</v>
      </c>
      <c r="H145" s="20">
        <v>143</v>
      </c>
      <c r="I145" t="str">
        <f t="shared" si="7"/>
        <v>Kils Energi AB</v>
      </c>
      <c r="J145" t="str">
        <f t="shared" si="8"/>
        <v>Kil</v>
      </c>
      <c r="K145">
        <f>IF(ISERROR(VLOOKUP($J145,'Miljövärden urval för publ'!$B$2:$H$490,MATCH(K$3,'Miljövärden urval för publ'!$B$2:$H$2,0),FALSE)),"",VLOOKUP($J145,'Miljövärden urval för publ'!$B$2:$H$490,MATCH(K$3,'Miljövärden urval för publ'!$B$2:$H$2,0),FALSE))</f>
        <v>0.136127</v>
      </c>
      <c r="L145">
        <f>IF(ISERROR(VLOOKUP($J145,'Miljövärden urval för publ'!$B$2:$H$490,MATCH(L$3,'Miljövärden urval för publ'!$B$2:$H$2,0),FALSE)),"",VLOOKUP($J145,'Miljövärden urval för publ'!$B$2:$H$490,MATCH(L$3,'Miljövärden urval för publ'!$B$2:$H$2,0),FALSE))</f>
        <v>12.7052</v>
      </c>
      <c r="M145">
        <f>IF(ISERROR(VLOOKUP($J145,'Miljövärden urval för publ'!$B$2:$H$490,MATCH(M$3,'Miljövärden urval för publ'!$B$2:$H$2,0),FALSE)),"",VLOOKUP($J145,'Miljövärden urval för publ'!$B$2:$H$490,MATCH(M$3,'Miljövärden urval för publ'!$B$2:$H$2,0),FALSE))</f>
        <v>4.13401</v>
      </c>
      <c r="N145">
        <f>IF(ISERROR(VLOOKUP($J145,'Miljövärden urval för publ'!$B$2:$H$490,MATCH(N$3,'Miljövärden urval för publ'!$B$2:$H$2,0),FALSE)),"",VLOOKUP($J145,'Miljövärden urval för publ'!$B$2:$H$490,MATCH(N$3,'Miljövärden urval för publ'!$B$2:$H$2,0),FALSE))</f>
        <v>4.4497900000000003E-3</v>
      </c>
    </row>
    <row r="146" spans="1:14" x14ac:dyDescent="0.25">
      <c r="A146" s="26" t="s">
        <v>484</v>
      </c>
      <c r="B146" s="26" t="s">
        <v>485</v>
      </c>
      <c r="C146" s="27"/>
      <c r="D146" s="27" t="str">
        <f>VLOOKUP(B146,'Miljövärden urval för publ'!$B$2:$S$480,MATCH("ska publiceras:",'Miljövärden urval för publ'!$B$2:$Q$2,0),FALSE)</f>
        <v>ja</v>
      </c>
      <c r="E146" s="27">
        <f t="shared" si="6"/>
        <v>132</v>
      </c>
      <c r="H146" s="20">
        <v>144</v>
      </c>
      <c r="I146" t="str">
        <f t="shared" si="7"/>
        <v>Bollnäs Energi AB</v>
      </c>
      <c r="J146" t="str">
        <f t="shared" si="8"/>
        <v>Kilafors</v>
      </c>
      <c r="K146">
        <f>IF(ISERROR(VLOOKUP($J146,'Miljövärden urval för publ'!$B$2:$H$490,MATCH(K$3,'Miljövärden urval för publ'!$B$2:$H$2,0),FALSE)),"",VLOOKUP($J146,'Miljövärden urval för publ'!$B$2:$H$490,MATCH(K$3,'Miljövärden urval för publ'!$B$2:$H$2,0),FALSE))</f>
        <v>0.13405300000000001</v>
      </c>
      <c r="L146">
        <f>IF(ISERROR(VLOOKUP($J146,'Miljövärden urval för publ'!$B$2:$H$490,MATCH(L$3,'Miljövärden urval för publ'!$B$2:$H$2,0),FALSE)),"",VLOOKUP($J146,'Miljövärden urval för publ'!$B$2:$H$490,MATCH(L$3,'Miljövärden urval för publ'!$B$2:$H$2,0),FALSE))</f>
        <v>27.477699999999999</v>
      </c>
      <c r="M146">
        <f>IF(ISERROR(VLOOKUP($J146,'Miljövärden urval för publ'!$B$2:$H$490,MATCH(M$3,'Miljövärden urval för publ'!$B$2:$H$2,0),FALSE)),"",VLOOKUP($J146,'Miljövärden urval för publ'!$B$2:$H$490,MATCH(M$3,'Miljövärden urval för publ'!$B$2:$H$2,0),FALSE))</f>
        <v>8.7384799999999991</v>
      </c>
      <c r="N146">
        <f>IF(ISERROR(VLOOKUP($J146,'Miljövärden urval för publ'!$B$2:$H$490,MATCH(N$3,'Miljövärden urval för publ'!$B$2:$H$2,0),FALSE)),"",VLOOKUP($J146,'Miljövärden urval för publ'!$B$2:$H$490,MATCH(N$3,'Miljövärden urval för publ'!$B$2:$H$2,0),FALSE))</f>
        <v>2.6303699999999999E-2</v>
      </c>
    </row>
    <row r="147" spans="1:14" x14ac:dyDescent="0.25">
      <c r="A147" s="26" t="s">
        <v>310</v>
      </c>
      <c r="B147" s="26" t="s">
        <v>312</v>
      </c>
      <c r="C147" s="27"/>
      <c r="D147" s="27" t="str">
        <f>VLOOKUP(B147,'Miljövärden urval för publ'!$B$2:$S$480,MATCH("ska publiceras:",'Miljövärden urval för publ'!$B$2:$Q$2,0),FALSE)</f>
        <v>ja</v>
      </c>
      <c r="E147" s="27">
        <f t="shared" si="6"/>
        <v>133</v>
      </c>
      <c r="H147" s="20">
        <v>145</v>
      </c>
      <c r="I147" t="str">
        <f t="shared" si="7"/>
        <v>Kiruna Kraft AB</v>
      </c>
      <c r="J147" t="str">
        <f t="shared" si="8"/>
        <v>Kiruna C</v>
      </c>
      <c r="K147">
        <f>IF(ISERROR(VLOOKUP($J147,'Miljövärden urval för publ'!$B$2:$H$490,MATCH(K$3,'Miljövärden urval för publ'!$B$2:$H$2,0),FALSE)),"",VLOOKUP($J147,'Miljövärden urval för publ'!$B$2:$H$490,MATCH(K$3,'Miljövärden urval för publ'!$B$2:$H$2,0),FALSE))</f>
        <v>0.30461700000000003</v>
      </c>
      <c r="L147">
        <f>IF(ISERROR(VLOOKUP($J147,'Miljövärden urval för publ'!$B$2:$H$490,MATCH(L$3,'Miljövärden urval för publ'!$B$2:$H$2,0),FALSE)),"",VLOOKUP($J147,'Miljövärden urval för publ'!$B$2:$H$490,MATCH(L$3,'Miljövärden urval för publ'!$B$2:$H$2,0),FALSE))</f>
        <v>87.380499999999998</v>
      </c>
      <c r="M147">
        <f>IF(ISERROR(VLOOKUP($J147,'Miljövärden urval för publ'!$B$2:$H$490,MATCH(M$3,'Miljövärden urval för publ'!$B$2:$H$2,0),FALSE)),"",VLOOKUP($J147,'Miljövärden urval för publ'!$B$2:$H$490,MATCH(M$3,'Miljövärden urval för publ'!$B$2:$H$2,0),FALSE))</f>
        <v>3.1810900000000002</v>
      </c>
      <c r="N147">
        <f>IF(ISERROR(VLOOKUP($J147,'Miljövärden urval för publ'!$B$2:$H$490,MATCH(N$3,'Miljövärden urval för publ'!$B$2:$H$2,0),FALSE)),"",VLOOKUP($J147,'Miljövärden urval för publ'!$B$2:$H$490,MATCH(N$3,'Miljövärden urval för publ'!$B$2:$H$2,0),FALSE))</f>
        <v>5.3209800000000002E-2</v>
      </c>
    </row>
    <row r="148" spans="1:14" x14ac:dyDescent="0.25">
      <c r="A148" s="26" t="s">
        <v>238</v>
      </c>
      <c r="B148" s="26" t="s">
        <v>240</v>
      </c>
      <c r="C148" s="27"/>
      <c r="D148" s="27" t="str">
        <f>VLOOKUP(B148,'Miljövärden urval för publ'!$B$2:$S$480,MATCH("ska publiceras:",'Miljövärden urval för publ'!$B$2:$Q$2,0),FALSE)</f>
        <v>ja</v>
      </c>
      <c r="E148" s="27">
        <f t="shared" si="6"/>
        <v>134</v>
      </c>
      <c r="H148" s="20">
        <v>146</v>
      </c>
      <c r="I148" t="str">
        <f t="shared" si="7"/>
        <v>Tekniska Verken i Linköping AB</v>
      </c>
      <c r="J148" t="str">
        <f t="shared" si="8"/>
        <v>Kisa</v>
      </c>
      <c r="K148">
        <f>IF(ISERROR(VLOOKUP($J148,'Miljövärden urval för publ'!$B$2:$H$490,MATCH(K$3,'Miljövärden urval för publ'!$B$2:$H$2,0),FALSE)),"",VLOOKUP($J148,'Miljövärden urval för publ'!$B$2:$H$490,MATCH(K$3,'Miljövärden urval för publ'!$B$2:$H$2,0),FALSE))</f>
        <v>6.2876199999999993E-2</v>
      </c>
      <c r="L148">
        <f>IF(ISERROR(VLOOKUP($J148,'Miljövärden urval för publ'!$B$2:$H$490,MATCH(L$3,'Miljövärden urval för publ'!$B$2:$H$2,0),FALSE)),"",VLOOKUP($J148,'Miljövärden urval för publ'!$B$2:$H$490,MATCH(L$3,'Miljövärden urval för publ'!$B$2:$H$2,0),FALSE))</f>
        <v>17.1159</v>
      </c>
      <c r="M148">
        <f>IF(ISERROR(VLOOKUP($J148,'Miljövärden urval för publ'!$B$2:$H$490,MATCH(M$3,'Miljövärden urval för publ'!$B$2:$H$2,0),FALSE)),"",VLOOKUP($J148,'Miljövärden urval för publ'!$B$2:$H$490,MATCH(M$3,'Miljövärden urval för publ'!$B$2:$H$2,0),FALSE))</f>
        <v>9.6450600000000009</v>
      </c>
      <c r="N148">
        <f>IF(ISERROR(VLOOKUP($J148,'Miljövärden urval för publ'!$B$2:$H$490,MATCH(N$3,'Miljövärden urval för publ'!$B$2:$H$2,0),FALSE)),"",VLOOKUP($J148,'Miljövärden urval för publ'!$B$2:$H$490,MATCH(N$3,'Miljövärden urval för publ'!$B$2:$H$2,0),FALSE))</f>
        <v>1.27797E-2</v>
      </c>
    </row>
    <row r="149" spans="1:14" x14ac:dyDescent="0.25">
      <c r="A149" s="26" t="s">
        <v>407</v>
      </c>
      <c r="B149" s="26" t="s">
        <v>412</v>
      </c>
      <c r="C149" s="27"/>
      <c r="D149" s="27" t="str">
        <f>VLOOKUP(B149,'Miljövärden urval för publ'!$B$2:$S$480,MATCH("ska publiceras:",'Miljövärden urval för publ'!$B$2:$Q$2,0),FALSE)</f>
        <v>ja</v>
      </c>
      <c r="E149" s="27">
        <f t="shared" si="6"/>
        <v>135</v>
      </c>
      <c r="H149" s="20">
        <v>147</v>
      </c>
      <c r="I149" t="str">
        <f t="shared" si="7"/>
        <v>Gotlands Energi AB</v>
      </c>
      <c r="J149" t="str">
        <f t="shared" si="8"/>
        <v>Klintehamn</v>
      </c>
      <c r="K149">
        <f>IF(ISERROR(VLOOKUP($J149,'Miljövärden urval för publ'!$B$2:$H$490,MATCH(K$3,'Miljövärden urval för publ'!$B$2:$H$2,0),FALSE)),"",VLOOKUP($J149,'Miljövärden urval för publ'!$B$2:$H$490,MATCH(K$3,'Miljövärden urval för publ'!$B$2:$H$2,0),FALSE))</f>
        <v>1.33318</v>
      </c>
      <c r="L149">
        <f>IF(ISERROR(VLOOKUP($J149,'Miljövärden urval för publ'!$B$2:$H$490,MATCH(L$3,'Miljövärden urval för publ'!$B$2:$H$2,0),FALSE)),"",VLOOKUP($J149,'Miljövärden urval för publ'!$B$2:$H$490,MATCH(L$3,'Miljövärden urval för publ'!$B$2:$H$2,0),FALSE))</f>
        <v>26.921900000000001</v>
      </c>
      <c r="M149">
        <f>IF(ISERROR(VLOOKUP($J149,'Miljövärden urval för publ'!$B$2:$H$490,MATCH(M$3,'Miljövärden urval för publ'!$B$2:$H$2,0),FALSE)),"",VLOOKUP($J149,'Miljövärden urval för publ'!$B$2:$H$490,MATCH(M$3,'Miljövärden urval för publ'!$B$2:$H$2,0),FALSE))</f>
        <v>33.591799999999999</v>
      </c>
      <c r="N149">
        <f>IF(ISERROR(VLOOKUP($J149,'Miljövärden urval för publ'!$B$2:$H$490,MATCH(N$3,'Miljövärden urval för publ'!$B$2:$H$2,0),FALSE)),"",VLOOKUP($J149,'Miljövärden urval för publ'!$B$2:$H$490,MATCH(N$3,'Miljövärden urval för publ'!$B$2:$H$2,0),FALSE))</f>
        <v>2.81543E-2</v>
      </c>
    </row>
    <row r="150" spans="1:14" x14ac:dyDescent="0.25">
      <c r="A150" s="26" t="s">
        <v>524</v>
      </c>
      <c r="B150" s="26" t="s">
        <v>11</v>
      </c>
      <c r="C150" s="27"/>
      <c r="D150" s="27" t="str">
        <f>VLOOKUP(B150,'Miljövärden urval för publ'!$B$2:$S$480,MATCH("ska publiceras:",'Miljövärden urval för publ'!$B$2:$Q$2,0),FALSE)</f>
        <v>ja</v>
      </c>
      <c r="E150" s="27">
        <f t="shared" si="6"/>
        <v>136</v>
      </c>
      <c r="H150" s="20">
        <v>148</v>
      </c>
      <c r="I150" t="str">
        <f t="shared" si="7"/>
        <v>Kraftringen Energi AB (publ)</v>
      </c>
      <c r="J150" t="str">
        <f t="shared" si="8"/>
        <v>Klippan-Ljungbyhed-Östra Ljungby</v>
      </c>
      <c r="K150">
        <f>IF(ISERROR(VLOOKUP($J150,'Miljövärden urval för publ'!$B$2:$H$490,MATCH(K$3,'Miljövärden urval för publ'!$B$2:$H$2,0),FALSE)),"",VLOOKUP($J150,'Miljövärden urval för publ'!$B$2:$H$490,MATCH(K$3,'Miljövärden urval för publ'!$B$2:$H$2,0),FALSE))</f>
        <v>0.18879499999999999</v>
      </c>
      <c r="L150">
        <f>IF(ISERROR(VLOOKUP($J150,'Miljövärden urval för publ'!$B$2:$H$490,MATCH(L$3,'Miljövärden urval för publ'!$B$2:$H$2,0),FALSE)),"",VLOOKUP($J150,'Miljövärden urval för publ'!$B$2:$H$490,MATCH(L$3,'Miljövärden urval för publ'!$B$2:$H$2,0),FALSE))</f>
        <v>21.218299999999999</v>
      </c>
      <c r="M150">
        <f>IF(ISERROR(VLOOKUP($J150,'Miljövärden urval för publ'!$B$2:$H$490,MATCH(M$3,'Miljövärden urval för publ'!$B$2:$H$2,0),FALSE)),"",VLOOKUP($J150,'Miljövärden urval för publ'!$B$2:$H$490,MATCH(M$3,'Miljövärden urval för publ'!$B$2:$H$2,0),FALSE))</f>
        <v>12.007</v>
      </c>
      <c r="N150">
        <f>IF(ISERROR(VLOOKUP($J150,'Miljövärden urval för publ'!$B$2:$H$490,MATCH(N$3,'Miljövärden urval för publ'!$B$2:$H$2,0),FALSE)),"",VLOOKUP($J150,'Miljövärden urval för publ'!$B$2:$H$490,MATCH(N$3,'Miljövärden urval för publ'!$B$2:$H$2,0),FALSE))</f>
        <v>4.1851699999999999E-2</v>
      </c>
    </row>
    <row r="151" spans="1:14" x14ac:dyDescent="0.25">
      <c r="A151" s="26" t="s">
        <v>243</v>
      </c>
      <c r="B151" s="26" t="s">
        <v>244</v>
      </c>
      <c r="C151" s="27"/>
      <c r="D151" s="27" t="str">
        <f>VLOOKUP(B151,'Miljövärden urval för publ'!$B$2:$S$480,MATCH("ska publiceras:",'Miljövärden urval för publ'!$B$2:$Q$2,0),FALSE)</f>
        <v>ja</v>
      </c>
      <c r="E151" s="27">
        <f t="shared" si="6"/>
        <v>137</v>
      </c>
      <c r="H151" s="20">
        <v>149</v>
      </c>
      <c r="I151" t="str">
        <f t="shared" si="7"/>
        <v>Vattenfall AB Värme</v>
      </c>
      <c r="J151" t="str">
        <f t="shared" si="8"/>
        <v>Knivsta</v>
      </c>
      <c r="K151">
        <f>IF(ISERROR(VLOOKUP($J151,'Miljövärden urval för publ'!$B$2:$H$490,MATCH(K$3,'Miljövärden urval för publ'!$B$2:$H$2,0),FALSE)),"",VLOOKUP($J151,'Miljövärden urval för publ'!$B$2:$H$490,MATCH(K$3,'Miljövärden urval för publ'!$B$2:$H$2,0),FALSE))</f>
        <v>0.14546300000000001</v>
      </c>
      <c r="L151">
        <f>IF(ISERROR(VLOOKUP($J151,'Miljövärden urval för publ'!$B$2:$H$490,MATCH(L$3,'Miljövärden urval för publ'!$B$2:$H$2,0),FALSE)),"",VLOOKUP($J151,'Miljövärden urval för publ'!$B$2:$H$490,MATCH(L$3,'Miljövärden urval för publ'!$B$2:$H$2,0),FALSE))</f>
        <v>18.733799999999999</v>
      </c>
      <c r="M151">
        <f>IF(ISERROR(VLOOKUP($J151,'Miljövärden urval för publ'!$B$2:$H$490,MATCH(M$3,'Miljövärden urval för publ'!$B$2:$H$2,0),FALSE)),"",VLOOKUP($J151,'Miljövärden urval för publ'!$B$2:$H$490,MATCH(M$3,'Miljövärden urval för publ'!$B$2:$H$2,0),FALSE))</f>
        <v>10.558999999999999</v>
      </c>
      <c r="N151">
        <f>IF(ISERROR(VLOOKUP($J151,'Miljövärden urval för publ'!$B$2:$H$490,MATCH(N$3,'Miljövärden urval för publ'!$B$2:$H$2,0),FALSE)),"",VLOOKUP($J151,'Miljövärden urval för publ'!$B$2:$H$490,MATCH(N$3,'Miljövärden urval för publ'!$B$2:$H$2,0),FALSE))</f>
        <v>1.2987E-2</v>
      </c>
    </row>
    <row r="152" spans="1:14" x14ac:dyDescent="0.25">
      <c r="A152" s="26" t="s">
        <v>247</v>
      </c>
      <c r="B152" s="26" t="s">
        <v>248</v>
      </c>
      <c r="C152" s="27"/>
      <c r="D152" s="27" t="str">
        <f>VLOOKUP(B152,'Miljövärden urval för publ'!$B$2:$S$480,MATCH("ska publiceras:",'Miljövärden urval för publ'!$B$2:$Q$2,0),FALSE)</f>
        <v>ja</v>
      </c>
      <c r="E152" s="27">
        <f t="shared" si="6"/>
        <v>138</v>
      </c>
      <c r="H152" s="20">
        <v>150</v>
      </c>
      <c r="I152" t="str">
        <f t="shared" si="7"/>
        <v>Köpings kommun</v>
      </c>
      <c r="J152" t="str">
        <f t="shared" si="8"/>
        <v>Kolsva</v>
      </c>
      <c r="K152">
        <f>IF(ISERROR(VLOOKUP($J152,'Miljövärden urval för publ'!$B$2:$H$490,MATCH(K$3,'Miljövärden urval för publ'!$B$2:$H$2,0),FALSE)),"",VLOOKUP($J152,'Miljövärden urval för publ'!$B$2:$H$490,MATCH(K$3,'Miljövärden urval för publ'!$B$2:$H$2,0),FALSE))</f>
        <v>0.17230400000000001</v>
      </c>
      <c r="L152">
        <f>IF(ISERROR(VLOOKUP($J152,'Miljövärden urval för publ'!$B$2:$H$490,MATCH(L$3,'Miljövärden urval för publ'!$B$2:$H$2,0),FALSE)),"",VLOOKUP($J152,'Miljövärden urval för publ'!$B$2:$H$490,MATCH(L$3,'Miljövärden urval för publ'!$B$2:$H$2,0),FALSE))</f>
        <v>7.4302099999999998</v>
      </c>
      <c r="M152">
        <f>IF(ISERROR(VLOOKUP($J152,'Miljövärden urval för publ'!$B$2:$H$490,MATCH(M$3,'Miljövärden urval för publ'!$B$2:$H$2,0),FALSE)),"",VLOOKUP($J152,'Miljövärden urval för publ'!$B$2:$H$490,MATCH(M$3,'Miljövärden urval för publ'!$B$2:$H$2,0),FALSE))</f>
        <v>16.440000000000001</v>
      </c>
      <c r="N152">
        <f>IF(ISERROR(VLOOKUP($J152,'Miljövärden urval för publ'!$B$2:$H$490,MATCH(N$3,'Miljövärden urval för publ'!$B$2:$H$2,0),FALSE)),"",VLOOKUP($J152,'Miljövärden urval för publ'!$B$2:$H$490,MATCH(N$3,'Miljövärden urval för publ'!$B$2:$H$2,0),FALSE))</f>
        <v>0</v>
      </c>
    </row>
    <row r="153" spans="1:14" x14ac:dyDescent="0.25">
      <c r="A153" s="26" t="s">
        <v>31</v>
      </c>
      <c r="B153" s="26" t="s">
        <v>33</v>
      </c>
      <c r="C153" s="27"/>
      <c r="D153" s="27" t="str">
        <f>VLOOKUP(B153,'Miljövärden urval för publ'!$B$2:$S$480,MATCH("ska publiceras:",'Miljövärden urval för publ'!$B$2:$Q$2,0),FALSE)</f>
        <v>ja</v>
      </c>
      <c r="E153" s="27">
        <f t="shared" si="6"/>
        <v>139</v>
      </c>
      <c r="H153" s="20">
        <v>151</v>
      </c>
      <c r="I153" t="str">
        <f t="shared" si="7"/>
        <v>Värmevärden AB</v>
      </c>
      <c r="J153" t="str">
        <f t="shared" si="8"/>
        <v>Kopparberg</v>
      </c>
      <c r="K153">
        <f>IF(ISERROR(VLOOKUP($J153,'Miljövärden urval för publ'!$B$2:$H$490,MATCH(K$3,'Miljövärden urval för publ'!$B$2:$H$2,0),FALSE)),"",VLOOKUP($J153,'Miljövärden urval för publ'!$B$2:$H$490,MATCH(K$3,'Miljövärden urval för publ'!$B$2:$H$2,0),FALSE))</f>
        <v>0.234989</v>
      </c>
      <c r="L153">
        <f>IF(ISERROR(VLOOKUP($J153,'Miljövärden urval för publ'!$B$2:$H$490,MATCH(L$3,'Miljövärden urval för publ'!$B$2:$H$2,0),FALSE)),"",VLOOKUP($J153,'Miljövärden urval för publ'!$B$2:$H$490,MATCH(L$3,'Miljövärden urval för publ'!$B$2:$H$2,0),FALSE))</f>
        <v>19.285</v>
      </c>
      <c r="M153">
        <f>IF(ISERROR(VLOOKUP($J153,'Miljövärden urval för publ'!$B$2:$H$490,MATCH(M$3,'Miljövärden urval för publ'!$B$2:$H$2,0),FALSE)),"",VLOOKUP($J153,'Miljövärden urval för publ'!$B$2:$H$490,MATCH(M$3,'Miljövärden urval för publ'!$B$2:$H$2,0),FALSE))</f>
        <v>9.8011300000000006</v>
      </c>
      <c r="N153">
        <f>IF(ISERROR(VLOOKUP($J153,'Miljövärden urval för publ'!$B$2:$H$490,MATCH(N$3,'Miljövärden urval för publ'!$B$2:$H$2,0),FALSE)),"",VLOOKUP($J153,'Miljövärden urval för publ'!$B$2:$H$490,MATCH(N$3,'Miljövärden urval för publ'!$B$2:$H$2,0),FALSE))</f>
        <v>1.9462799999999999E-2</v>
      </c>
    </row>
    <row r="154" spans="1:14" x14ac:dyDescent="0.25">
      <c r="A154" s="26" t="s">
        <v>253</v>
      </c>
      <c r="B154" s="26" t="s">
        <v>254</v>
      </c>
      <c r="C154" s="27"/>
      <c r="D154" s="27" t="str">
        <f>VLOOKUP(B154,'Miljövärden urval för publ'!$B$2:$S$480,MATCH("ska publiceras:",'Miljövärden urval för publ'!$B$2:$Q$2,0),FALSE)</f>
        <v>ja</v>
      </c>
      <c r="E154" s="27">
        <f t="shared" si="6"/>
        <v>140</v>
      </c>
      <c r="H154" s="20">
        <v>152</v>
      </c>
      <c r="I154" t="str">
        <f t="shared" si="7"/>
        <v>C4 Energi AB</v>
      </c>
      <c r="J154" t="str">
        <f t="shared" si="8"/>
        <v>Kristianstad</v>
      </c>
      <c r="K154">
        <f>IF(ISERROR(VLOOKUP($J154,'Miljövärden urval för publ'!$B$2:$H$490,MATCH(K$3,'Miljövärden urval för publ'!$B$2:$H$2,0),FALSE)),"",VLOOKUP($J154,'Miljövärden urval för publ'!$B$2:$H$490,MATCH(K$3,'Miljövärden urval för publ'!$B$2:$H$2,0),FALSE))</f>
        <v>3.5791799999999999E-2</v>
      </c>
      <c r="L154">
        <f>IF(ISERROR(VLOOKUP($J154,'Miljövärden urval för publ'!$B$2:$H$490,MATCH(L$3,'Miljövärden urval för publ'!$B$2:$H$2,0),FALSE)),"",VLOOKUP($J154,'Miljövärden urval för publ'!$B$2:$H$490,MATCH(L$3,'Miljövärden urval för publ'!$B$2:$H$2,0),FALSE))</f>
        <v>7.9346199999999998</v>
      </c>
      <c r="M154">
        <f>IF(ISERROR(VLOOKUP($J154,'Miljövärden urval för publ'!$B$2:$H$490,MATCH(M$3,'Miljövärden urval för publ'!$B$2:$H$2,0),FALSE)),"",VLOOKUP($J154,'Miljövärden urval för publ'!$B$2:$H$490,MATCH(M$3,'Miljövärden urval för publ'!$B$2:$H$2,0),FALSE))</f>
        <v>5.7143300000000004</v>
      </c>
      <c r="N154">
        <f>IF(ISERROR(VLOOKUP($J154,'Miljövärden urval för publ'!$B$2:$H$490,MATCH(N$3,'Miljövärden urval för publ'!$B$2:$H$2,0),FALSE)),"",VLOOKUP($J154,'Miljövärden urval för publ'!$B$2:$H$490,MATCH(N$3,'Miljövärden urval för publ'!$B$2:$H$2,0),FALSE))</f>
        <v>1.77002E-3</v>
      </c>
    </row>
    <row r="155" spans="1:14" x14ac:dyDescent="0.25">
      <c r="A155" s="26" t="s">
        <v>255</v>
      </c>
      <c r="B155" s="26" t="s">
        <v>256</v>
      </c>
      <c r="C155" s="27"/>
      <c r="D155" s="27" t="str">
        <f>VLOOKUP(B155,'Miljövärden urval för publ'!$B$2:$S$480,MATCH("ska publiceras:",'Miljövärden urval för publ'!$B$2:$Q$2,0),FALSE)</f>
        <v>ja</v>
      </c>
      <c r="E155" s="27">
        <f t="shared" si="6"/>
        <v>141</v>
      </c>
      <c r="H155" s="20">
        <v>153</v>
      </c>
      <c r="I155" t="str">
        <f t="shared" si="7"/>
        <v>Skellefteå Kraft AB</v>
      </c>
      <c r="J155" t="str">
        <f t="shared" si="8"/>
        <v>Kristineberg - Ej Fjärrvärme</v>
      </c>
      <c r="K155">
        <f>IF(ISERROR(VLOOKUP($J155,'Miljövärden urval för publ'!$B$2:$H$490,MATCH(K$3,'Miljövärden urval för publ'!$B$2:$H$2,0),FALSE)),"",VLOOKUP($J155,'Miljövärden urval för publ'!$B$2:$H$490,MATCH(K$3,'Miljövärden urval för publ'!$B$2:$H$2,0),FALSE))</f>
        <v>0.37312800000000002</v>
      </c>
      <c r="L155">
        <f>IF(ISERROR(VLOOKUP($J155,'Miljövärden urval för publ'!$B$2:$H$490,MATCH(L$3,'Miljövärden urval för publ'!$B$2:$H$2,0),FALSE)),"",VLOOKUP($J155,'Miljövärden urval för publ'!$B$2:$H$490,MATCH(L$3,'Miljövärden urval för publ'!$B$2:$H$2,0),FALSE))</f>
        <v>18.4831</v>
      </c>
      <c r="M155">
        <f>IF(ISERROR(VLOOKUP($J155,'Miljövärden urval för publ'!$B$2:$H$490,MATCH(M$3,'Miljövärden urval för publ'!$B$2:$H$2,0),FALSE)),"",VLOOKUP($J155,'Miljövärden urval för publ'!$B$2:$H$490,MATCH(M$3,'Miljövärden urval för publ'!$B$2:$H$2,0),FALSE))</f>
        <v>17.4086</v>
      </c>
      <c r="N155">
        <f>IF(ISERROR(VLOOKUP($J155,'Miljövärden urval för publ'!$B$2:$H$490,MATCH(N$3,'Miljövärden urval för publ'!$B$2:$H$2,0),FALSE)),"",VLOOKUP($J155,'Miljövärden urval för publ'!$B$2:$H$490,MATCH(N$3,'Miljövärden urval för publ'!$B$2:$H$2,0),FALSE))</f>
        <v>2.7624300000000001E-2</v>
      </c>
    </row>
    <row r="156" spans="1:14" x14ac:dyDescent="0.25">
      <c r="A156" s="26" t="s">
        <v>477</v>
      </c>
      <c r="B156" s="26" t="s">
        <v>479</v>
      </c>
      <c r="C156" s="27"/>
      <c r="D156" s="27" t="str">
        <f>VLOOKUP(B156,'Miljövärden urval för publ'!$B$2:$S$480,MATCH("ska publiceras:",'Miljövärden urval för publ'!$B$2:$Q$2,0),FALSE)</f>
        <v>ja</v>
      </c>
      <c r="E156" s="27">
        <f t="shared" si="6"/>
        <v>142</v>
      </c>
      <c r="H156" s="20">
        <v>154</v>
      </c>
      <c r="I156" t="str">
        <f t="shared" si="7"/>
        <v>Kristinehamns Fjärrvärme AB</v>
      </c>
      <c r="J156" t="str">
        <f t="shared" si="8"/>
        <v>Kristinehamn</v>
      </c>
      <c r="K156">
        <f>IF(ISERROR(VLOOKUP($J156,'Miljövärden urval för publ'!$B$2:$H$490,MATCH(K$3,'Miljövärden urval för publ'!$B$2:$H$2,0),FALSE)),"",VLOOKUP($J156,'Miljövärden urval för publ'!$B$2:$H$490,MATCH(K$3,'Miljövärden urval för publ'!$B$2:$H$2,0),FALSE))</f>
        <v>0.20575299999999999</v>
      </c>
      <c r="L156">
        <f>IF(ISERROR(VLOOKUP($J156,'Miljövärden urval för publ'!$B$2:$H$490,MATCH(L$3,'Miljövärden urval för publ'!$B$2:$H$2,0),FALSE)),"",VLOOKUP($J156,'Miljövärden urval för publ'!$B$2:$H$490,MATCH(L$3,'Miljövärden urval för publ'!$B$2:$H$2,0),FALSE))</f>
        <v>20.781500000000001</v>
      </c>
      <c r="M156">
        <f>IF(ISERROR(VLOOKUP($J156,'Miljövärden urval för publ'!$B$2:$H$490,MATCH(M$3,'Miljövärden urval för publ'!$B$2:$H$2,0),FALSE)),"",VLOOKUP($J156,'Miljövärden urval för publ'!$B$2:$H$490,MATCH(M$3,'Miljövärden urval för publ'!$B$2:$H$2,0),FALSE))</f>
        <v>7.5226100000000002</v>
      </c>
      <c r="N156">
        <f>IF(ISERROR(VLOOKUP($J156,'Miljövärden urval för publ'!$B$2:$H$490,MATCH(N$3,'Miljövärden urval för publ'!$B$2:$H$2,0),FALSE)),"",VLOOKUP($J156,'Miljövärden urval för publ'!$B$2:$H$490,MATCH(N$3,'Miljövärden urval för publ'!$B$2:$H$2,0),FALSE))</f>
        <v>1.07127E-2</v>
      </c>
    </row>
    <row r="157" spans="1:14" x14ac:dyDescent="0.25">
      <c r="A157" s="26" t="s">
        <v>257</v>
      </c>
      <c r="B157" s="26" t="s">
        <v>258</v>
      </c>
      <c r="C157" s="27"/>
      <c r="D157" s="27" t="str">
        <f>VLOOKUP(B157,'Miljövärden urval för publ'!$B$2:$S$480,MATCH("ska publiceras:",'Miljövärden urval för publ'!$B$2:$Q$2,0),FALSE)</f>
        <v>ja</v>
      </c>
      <c r="E157" s="27">
        <f t="shared" si="6"/>
        <v>143</v>
      </c>
      <c r="H157" s="20">
        <v>155</v>
      </c>
      <c r="I157" t="str">
        <f t="shared" si="7"/>
        <v>Värmevärden AB</v>
      </c>
      <c r="J157" t="str">
        <f t="shared" si="8"/>
        <v>Kristinehamn(Värmevärden)</v>
      </c>
      <c r="K157">
        <f>IF(ISERROR(VLOOKUP($J157,'Miljövärden urval för publ'!$B$2:$H$490,MATCH(K$3,'Miljövärden urval för publ'!$B$2:$H$2,0),FALSE)),"",VLOOKUP($J157,'Miljövärden urval för publ'!$B$2:$H$490,MATCH(K$3,'Miljövärden urval för publ'!$B$2:$H$2,0),FALSE))</f>
        <v>0.116508</v>
      </c>
      <c r="L157">
        <f>IF(ISERROR(VLOOKUP($J157,'Miljövärden urval för publ'!$B$2:$H$490,MATCH(L$3,'Miljövärden urval för publ'!$B$2:$H$2,0),FALSE)),"",VLOOKUP($J157,'Miljövärden urval för publ'!$B$2:$H$490,MATCH(L$3,'Miljövärden urval för publ'!$B$2:$H$2,0),FALSE))</f>
        <v>9.0976800000000004</v>
      </c>
      <c r="M157">
        <f>IF(ISERROR(VLOOKUP($J157,'Miljövärden urval för publ'!$B$2:$H$490,MATCH(M$3,'Miljövärden urval för publ'!$B$2:$H$2,0),FALSE)),"",VLOOKUP($J157,'Miljövärden urval för publ'!$B$2:$H$490,MATCH(M$3,'Miljövärden urval för publ'!$B$2:$H$2,0),FALSE))</f>
        <v>6.5508699999999997</v>
      </c>
      <c r="N157">
        <f>IF(ISERROR(VLOOKUP($J157,'Miljövärden urval för publ'!$B$2:$H$490,MATCH(N$3,'Miljövärden urval för publ'!$B$2:$H$2,0),FALSE)),"",VLOOKUP($J157,'Miljövärden urval för publ'!$B$2:$H$490,MATCH(N$3,'Miljövärden urval för publ'!$B$2:$H$2,0),FALSE))</f>
        <v>2.0698299999999999E-3</v>
      </c>
    </row>
    <row r="158" spans="1:14" x14ac:dyDescent="0.25">
      <c r="A158" s="26" t="s">
        <v>67</v>
      </c>
      <c r="B158" s="26" t="s">
        <v>70</v>
      </c>
      <c r="C158" s="27"/>
      <c r="D158" s="27" t="str">
        <f>VLOOKUP(B158,'Miljövärden urval för publ'!$B$2:$S$480,MATCH("ska publiceras:",'Miljövärden urval för publ'!$B$2:$Q$2,0),FALSE)</f>
        <v>ja</v>
      </c>
      <c r="E158" s="27">
        <f t="shared" si="6"/>
        <v>144</v>
      </c>
      <c r="H158" s="20">
        <v>156</v>
      </c>
      <c r="I158" t="str">
        <f t="shared" si="7"/>
        <v>Vasa Värme Holding AB</v>
      </c>
      <c r="J158" t="str">
        <f t="shared" si="8"/>
        <v>Krokek</v>
      </c>
      <c r="K158">
        <f>IF(ISERROR(VLOOKUP($J158,'Miljövärden urval för publ'!$B$2:$H$490,MATCH(K$3,'Miljövärden urval för publ'!$B$2:$H$2,0),FALSE)),"",VLOOKUP($J158,'Miljövärden urval för publ'!$B$2:$H$490,MATCH(K$3,'Miljövärden urval för publ'!$B$2:$H$2,0),FALSE))</f>
        <v>0.189912</v>
      </c>
      <c r="L158">
        <f>IF(ISERROR(VLOOKUP($J158,'Miljövärden urval för publ'!$B$2:$H$490,MATCH(L$3,'Miljövärden urval för publ'!$B$2:$H$2,0),FALSE)),"",VLOOKUP($J158,'Miljövärden urval för publ'!$B$2:$H$490,MATCH(L$3,'Miljövärden urval för publ'!$B$2:$H$2,0),FALSE))</f>
        <v>16.5642</v>
      </c>
      <c r="M158">
        <f>IF(ISERROR(VLOOKUP($J158,'Miljövärden urval för publ'!$B$2:$H$490,MATCH(M$3,'Miljövärden urval för publ'!$B$2:$H$2,0),FALSE)),"",VLOOKUP($J158,'Miljövärden urval för publ'!$B$2:$H$490,MATCH(M$3,'Miljövärden urval för publ'!$B$2:$H$2,0),FALSE))</f>
        <v>15.392099999999999</v>
      </c>
      <c r="N158">
        <f>IF(ISERROR(VLOOKUP($J158,'Miljövärden urval för publ'!$B$2:$H$490,MATCH(N$3,'Miljövärden urval för publ'!$B$2:$H$2,0),FALSE)),"",VLOOKUP($J158,'Miljövärden urval för publ'!$B$2:$H$490,MATCH(N$3,'Miljövärden urval för publ'!$B$2:$H$2,0),FALSE))</f>
        <v>1.45883E-2</v>
      </c>
    </row>
    <row r="159" spans="1:14" x14ac:dyDescent="0.25">
      <c r="A159" s="26" t="s">
        <v>259</v>
      </c>
      <c r="B159" s="26" t="s">
        <v>260</v>
      </c>
      <c r="C159" s="27"/>
      <c r="D159" s="27" t="str">
        <f>VLOOKUP(B159,'Miljövärden urval för publ'!$B$2:$S$480,MATCH("ska publiceras:",'Miljövärden urval för publ'!$B$2:$Q$2,0),FALSE)</f>
        <v>ja</v>
      </c>
      <c r="E159" s="27">
        <f t="shared" si="6"/>
        <v>145</v>
      </c>
      <c r="H159" s="20">
        <v>157</v>
      </c>
      <c r="I159" t="str">
        <f t="shared" si="7"/>
        <v>Jämtkraft AB</v>
      </c>
      <c r="J159" t="str">
        <f t="shared" si="8"/>
        <v>Krokom</v>
      </c>
      <c r="K159">
        <f>IF(ISERROR(VLOOKUP($J159,'Miljövärden urval för publ'!$B$2:$H$490,MATCH(K$3,'Miljövärden urval för publ'!$B$2:$H$2,0),FALSE)),"",VLOOKUP($J159,'Miljövärden urval för publ'!$B$2:$H$490,MATCH(K$3,'Miljövärden urval för publ'!$B$2:$H$2,0),FALSE))</f>
        <v>0.25388500000000003</v>
      </c>
      <c r="L159">
        <f>IF(ISERROR(VLOOKUP($J159,'Miljövärden urval för publ'!$B$2:$H$490,MATCH(L$3,'Miljövärden urval för publ'!$B$2:$H$2,0),FALSE)),"",VLOOKUP($J159,'Miljövärden urval för publ'!$B$2:$H$490,MATCH(L$3,'Miljövärden urval för publ'!$B$2:$H$2,0),FALSE))</f>
        <v>16.573699999999999</v>
      </c>
      <c r="M159">
        <f>IF(ISERROR(VLOOKUP($J159,'Miljövärden urval för publ'!$B$2:$H$490,MATCH(M$3,'Miljövärden urval för publ'!$B$2:$H$2,0),FALSE)),"",VLOOKUP($J159,'Miljövärden urval för publ'!$B$2:$H$490,MATCH(M$3,'Miljövärden urval för publ'!$B$2:$H$2,0),FALSE))</f>
        <v>11.498100000000001</v>
      </c>
      <c r="N159">
        <f>IF(ISERROR(VLOOKUP($J159,'Miljövärden urval för publ'!$B$2:$H$490,MATCH(N$3,'Miljövärden urval för publ'!$B$2:$H$2,0),FALSE)),"",VLOOKUP($J159,'Miljövärden urval för publ'!$B$2:$H$490,MATCH(N$3,'Miljövärden urval för publ'!$B$2:$H$2,0),FALSE))</f>
        <v>1.6153000000000001E-2</v>
      </c>
    </row>
    <row r="160" spans="1:14" x14ac:dyDescent="0.25">
      <c r="A160" s="26" t="s">
        <v>477</v>
      </c>
      <c r="B160" s="26" t="s">
        <v>480</v>
      </c>
      <c r="C160" s="27"/>
      <c r="D160" s="27" t="str">
        <f>VLOOKUP(B160,'Miljövärden urval för publ'!$B$2:$S$480,MATCH("ska publiceras:",'Miljövärden urval för publ'!$B$2:$Q$2,0),FALSE)</f>
        <v>ja</v>
      </c>
      <c r="E160" s="27">
        <f t="shared" si="6"/>
        <v>146</v>
      </c>
      <c r="H160" s="20">
        <v>158</v>
      </c>
      <c r="I160" t="str">
        <f t="shared" si="7"/>
        <v>Statkraft Värme AB</v>
      </c>
      <c r="J160" t="str">
        <f t="shared" si="8"/>
        <v>Kungsbacka</v>
      </c>
      <c r="K160">
        <f>IF(ISERROR(VLOOKUP($J160,'Miljövärden urval för publ'!$B$2:$H$490,MATCH(K$3,'Miljövärden urval för publ'!$B$2:$H$2,0),FALSE)),"",VLOOKUP($J160,'Miljövärden urval för publ'!$B$2:$H$490,MATCH(K$3,'Miljövärden urval för publ'!$B$2:$H$2,0),FALSE))</f>
        <v>6.3547000000000006E-2</v>
      </c>
      <c r="L160">
        <f>IF(ISERROR(VLOOKUP($J160,'Miljövärden urval för publ'!$B$2:$H$490,MATCH(L$3,'Miljövärden urval för publ'!$B$2:$H$2,0),FALSE)),"",VLOOKUP($J160,'Miljövärden urval för publ'!$B$2:$H$490,MATCH(L$3,'Miljövärden urval för publ'!$B$2:$H$2,0),FALSE))</f>
        <v>9.8657599999999999</v>
      </c>
      <c r="M160">
        <f>IF(ISERROR(VLOOKUP($J160,'Miljövärden urval för publ'!$B$2:$H$490,MATCH(M$3,'Miljövärden urval för publ'!$B$2:$H$2,0),FALSE)),"",VLOOKUP($J160,'Miljövärden urval för publ'!$B$2:$H$490,MATCH(M$3,'Miljövärden urval för publ'!$B$2:$H$2,0),FALSE))</f>
        <v>7.61707</v>
      </c>
      <c r="N160">
        <f>IF(ISERROR(VLOOKUP($J160,'Miljövärden urval för publ'!$B$2:$H$490,MATCH(N$3,'Miljövärden urval för publ'!$B$2:$H$2,0),FALSE)),"",VLOOKUP($J160,'Miljövärden urval för publ'!$B$2:$H$490,MATCH(N$3,'Miljövärden urval för publ'!$B$2:$H$2,0),FALSE))</f>
        <v>0</v>
      </c>
    </row>
    <row r="161" spans="1:14" x14ac:dyDescent="0.25">
      <c r="A161" s="26" t="s">
        <v>184</v>
      </c>
      <c r="B161" s="26" t="s">
        <v>186</v>
      </c>
      <c r="C161" s="27"/>
      <c r="D161" s="27" t="str">
        <f>VLOOKUP(B161,'Miljövärden urval för publ'!$B$2:$S$480,MATCH("ska publiceras:",'Miljövärden urval för publ'!$B$2:$Q$2,0),FALSE)</f>
        <v>ja</v>
      </c>
      <c r="E161" s="27">
        <f t="shared" si="6"/>
        <v>147</v>
      </c>
      <c r="H161" s="20">
        <v>159</v>
      </c>
      <c r="I161" t="str">
        <f t="shared" si="7"/>
        <v>E.ON Värme Sverige AB</v>
      </c>
      <c r="J161" t="str">
        <f t="shared" si="8"/>
        <v>Kungsängen</v>
      </c>
      <c r="K161">
        <f>IF(ISERROR(VLOOKUP($J161,'Miljövärden urval för publ'!$B$2:$H$490,MATCH(K$3,'Miljövärden urval för publ'!$B$2:$H$2,0),FALSE)),"",VLOOKUP($J161,'Miljövärden urval för publ'!$B$2:$H$490,MATCH(K$3,'Miljövärden urval för publ'!$B$2:$H$2,0),FALSE))</f>
        <v>0.51258099999999995</v>
      </c>
      <c r="L161">
        <f>IF(ISERROR(VLOOKUP($J161,'Miljövärden urval för publ'!$B$2:$H$490,MATCH(L$3,'Miljövärden urval för publ'!$B$2:$H$2,0),FALSE)),"",VLOOKUP($J161,'Miljövärden urval för publ'!$B$2:$H$490,MATCH(L$3,'Miljövärden urval för publ'!$B$2:$H$2,0),FALSE))</f>
        <v>67.141999999999996</v>
      </c>
      <c r="M161">
        <f>IF(ISERROR(VLOOKUP($J161,'Miljövärden urval för publ'!$B$2:$H$490,MATCH(M$3,'Miljövärden urval för publ'!$B$2:$H$2,0),FALSE)),"",VLOOKUP($J161,'Miljövärden urval för publ'!$B$2:$H$490,MATCH(M$3,'Miljövärden urval för publ'!$B$2:$H$2,0),FALSE))</f>
        <v>10.6426</v>
      </c>
      <c r="N161">
        <f>IF(ISERROR(VLOOKUP($J161,'Miljövärden urval för publ'!$B$2:$H$490,MATCH(N$3,'Miljövärden urval för publ'!$B$2:$H$2,0),FALSE)),"",VLOOKUP($J161,'Miljövärden urval för publ'!$B$2:$H$490,MATCH(N$3,'Miljövärden urval för publ'!$B$2:$H$2,0),FALSE))</f>
        <v>6.5252299999999999E-2</v>
      </c>
    </row>
    <row r="162" spans="1:14" x14ac:dyDescent="0.25">
      <c r="A162" s="26" t="s">
        <v>262</v>
      </c>
      <c r="B162" s="26" t="s">
        <v>264</v>
      </c>
      <c r="C162" s="27"/>
      <c r="D162" s="27" t="str">
        <f>VLOOKUP(B162,'Miljövärden urval för publ'!$B$2:$S$480,MATCH("ska publiceras:",'Miljövärden urval för publ'!$B$2:$Q$2,0),FALSE)</f>
        <v>ja</v>
      </c>
      <c r="E162" s="27">
        <f t="shared" si="6"/>
        <v>148</v>
      </c>
      <c r="H162" s="20">
        <v>160</v>
      </c>
      <c r="I162" t="str">
        <f t="shared" si="7"/>
        <v>Mälarenergi AB</v>
      </c>
      <c r="J162" t="str">
        <f t="shared" si="8"/>
        <v>Kungsör</v>
      </c>
      <c r="K162">
        <f>IF(ISERROR(VLOOKUP($J162,'Miljövärden urval för publ'!$B$2:$H$490,MATCH(K$3,'Miljövärden urval för publ'!$B$2:$H$2,0),FALSE)),"",VLOOKUP($J162,'Miljövärden urval för publ'!$B$2:$H$490,MATCH(K$3,'Miljövärden urval för publ'!$B$2:$H$2,0),FALSE))</f>
        <v>0.13272700000000001</v>
      </c>
      <c r="L162">
        <f>IF(ISERROR(VLOOKUP($J162,'Miljövärden urval för publ'!$B$2:$H$490,MATCH(L$3,'Miljövärden urval för publ'!$B$2:$H$2,0),FALSE)),"",VLOOKUP($J162,'Miljövärden urval för publ'!$B$2:$H$490,MATCH(L$3,'Miljövärden urval för publ'!$B$2:$H$2,0),FALSE))</f>
        <v>22.535</v>
      </c>
      <c r="M162">
        <f>IF(ISERROR(VLOOKUP($J162,'Miljövärden urval för publ'!$B$2:$H$490,MATCH(M$3,'Miljövärden urval för publ'!$B$2:$H$2,0),FALSE)),"",VLOOKUP($J162,'Miljövärden urval för publ'!$B$2:$H$490,MATCH(M$3,'Miljövärden urval för publ'!$B$2:$H$2,0),FALSE))</f>
        <v>9.1990400000000001</v>
      </c>
      <c r="N162">
        <f>IF(ISERROR(VLOOKUP($J162,'Miljövärden urval för publ'!$B$2:$H$490,MATCH(N$3,'Miljövärden urval för publ'!$B$2:$H$2,0),FALSE)),"",VLOOKUP($J162,'Miljövärden urval för publ'!$B$2:$H$490,MATCH(N$3,'Miljövärden urval för publ'!$B$2:$H$2,0),FALSE))</f>
        <v>2.0976399999999999E-2</v>
      </c>
    </row>
    <row r="163" spans="1:14" x14ac:dyDescent="0.25">
      <c r="A163" s="26" t="s">
        <v>526</v>
      </c>
      <c r="B163" s="26" t="s">
        <v>531</v>
      </c>
      <c r="C163" s="27"/>
      <c r="D163" s="27" t="str">
        <f>VLOOKUP(B163,'Miljövärden urval för publ'!$B$2:$S$480,MATCH("ska publiceras:",'Miljövärden urval för publ'!$B$2:$Q$2,0),FALSE)</f>
        <v>ja</v>
      </c>
      <c r="E163" s="27">
        <f t="shared" si="6"/>
        <v>149</v>
      </c>
      <c r="H163" s="20">
        <v>161</v>
      </c>
      <c r="I163" t="str">
        <f t="shared" si="7"/>
        <v>Kungälv Energi AB</v>
      </c>
      <c r="J163" t="str">
        <f t="shared" si="8"/>
        <v>Kungälv</v>
      </c>
      <c r="K163">
        <f>IF(ISERROR(VLOOKUP($J163,'Miljövärden urval för publ'!$B$2:$H$490,MATCH(K$3,'Miljövärden urval för publ'!$B$2:$H$2,0),FALSE)),"",VLOOKUP($J163,'Miljövärden urval för publ'!$B$2:$H$490,MATCH(K$3,'Miljövärden urval för publ'!$B$2:$H$2,0),FALSE))</f>
        <v>0.124709</v>
      </c>
      <c r="L163">
        <f>IF(ISERROR(VLOOKUP($J163,'Miljövärden urval för publ'!$B$2:$H$490,MATCH(L$3,'Miljövärden urval för publ'!$B$2:$H$2,0),FALSE)),"",VLOOKUP($J163,'Miljövärden urval för publ'!$B$2:$H$490,MATCH(L$3,'Miljövärden urval för publ'!$B$2:$H$2,0),FALSE))</f>
        <v>22.5444</v>
      </c>
      <c r="M163">
        <f>IF(ISERROR(VLOOKUP($J163,'Miljövärden urval för publ'!$B$2:$H$490,MATCH(M$3,'Miljövärden urval för publ'!$B$2:$H$2,0),FALSE)),"",VLOOKUP($J163,'Miljövärden urval för publ'!$B$2:$H$490,MATCH(M$3,'Miljövärden urval för publ'!$B$2:$H$2,0),FALSE))</f>
        <v>6.9488700000000003</v>
      </c>
      <c r="N163">
        <f>IF(ISERROR(VLOOKUP($J163,'Miljövärden urval för publ'!$B$2:$H$490,MATCH(N$3,'Miljövärden urval för publ'!$B$2:$H$2,0),FALSE)),"",VLOOKUP($J163,'Miljövärden urval för publ'!$B$2:$H$490,MATCH(N$3,'Miljövärden urval för publ'!$B$2:$H$2,0),FALSE))</f>
        <v>2.7068600000000002E-2</v>
      </c>
    </row>
    <row r="164" spans="1:14" x14ac:dyDescent="0.25">
      <c r="A164" s="26" t="s">
        <v>272</v>
      </c>
      <c r="B164" s="26" t="s">
        <v>273</v>
      </c>
      <c r="C164" s="27"/>
      <c r="D164" s="27" t="str">
        <f>VLOOKUP(B164,'Miljövärden urval för publ'!$B$2:$S$480,MATCH("ska publiceras:",'Miljövärden urval för publ'!$B$2:$Q$2,0),FALSE)</f>
        <v>ja</v>
      </c>
      <c r="E164" s="27">
        <f t="shared" si="6"/>
        <v>150</v>
      </c>
      <c r="H164" s="20">
        <v>162</v>
      </c>
      <c r="I164" t="str">
        <f t="shared" si="7"/>
        <v>Degerfors Energi AB</v>
      </c>
      <c r="J164" t="str">
        <f t="shared" si="8"/>
        <v>Kvarnberg</v>
      </c>
      <c r="K164">
        <f>IF(ISERROR(VLOOKUP($J164,'Miljövärden urval för publ'!$B$2:$H$490,MATCH(K$3,'Miljövärden urval för publ'!$B$2:$H$2,0),FALSE)),"",VLOOKUP($J164,'Miljövärden urval för publ'!$B$2:$H$490,MATCH(K$3,'Miljövärden urval för publ'!$B$2:$H$2,0),FALSE))</f>
        <v>0.22275900000000001</v>
      </c>
      <c r="L164">
        <f>IF(ISERROR(VLOOKUP($J164,'Miljövärden urval för publ'!$B$2:$H$490,MATCH(L$3,'Miljövärden urval för publ'!$B$2:$H$2,0),FALSE)),"",VLOOKUP($J164,'Miljövärden urval för publ'!$B$2:$H$490,MATCH(L$3,'Miljövärden urval för publ'!$B$2:$H$2,0),FALSE))</f>
        <v>17.971900000000002</v>
      </c>
      <c r="M164">
        <f>IF(ISERROR(VLOOKUP($J164,'Miljövärden urval för publ'!$B$2:$H$490,MATCH(M$3,'Miljövärden urval för publ'!$B$2:$H$2,0),FALSE)),"",VLOOKUP($J164,'Miljövärden urval för publ'!$B$2:$H$490,MATCH(M$3,'Miljövärden urval för publ'!$B$2:$H$2,0),FALSE))</f>
        <v>17.637799999999999</v>
      </c>
      <c r="N164">
        <f>IF(ISERROR(VLOOKUP($J164,'Miljövärden urval för publ'!$B$2:$H$490,MATCH(N$3,'Miljövärden urval för publ'!$B$2:$H$2,0),FALSE)),"",VLOOKUP($J164,'Miljövärden urval för publ'!$B$2:$H$490,MATCH(N$3,'Miljövärden urval för publ'!$B$2:$H$2,0),FALSE))</f>
        <v>2.8400100000000001E-2</v>
      </c>
    </row>
    <row r="165" spans="1:14" x14ac:dyDescent="0.25">
      <c r="A165" s="26" t="s">
        <v>552</v>
      </c>
      <c r="B165" s="26" t="s">
        <v>562</v>
      </c>
      <c r="C165" s="27"/>
      <c r="D165" s="27" t="str">
        <f>VLOOKUP(B165,'Miljövärden urval för publ'!$B$2:$S$480,MATCH("ska publiceras:",'Miljövärden urval för publ'!$B$2:$Q$2,0),FALSE)</f>
        <v>ja</v>
      </c>
      <c r="E165" s="27">
        <f t="shared" si="6"/>
        <v>151</v>
      </c>
      <c r="H165" s="20">
        <v>163</v>
      </c>
      <c r="I165" t="str">
        <f t="shared" si="7"/>
        <v>Eskilstuna Energi &amp; Miljö AB</v>
      </c>
      <c r="J165" t="str">
        <f t="shared" si="8"/>
        <v>Kvicksund</v>
      </c>
      <c r="K165">
        <f>IF(ISERROR(VLOOKUP($J165,'Miljövärden urval för publ'!$B$2:$H$490,MATCH(K$3,'Miljövärden urval för publ'!$B$2:$H$2,0),FALSE)),"",VLOOKUP($J165,'Miljövärden urval för publ'!$B$2:$H$490,MATCH(K$3,'Miljövärden urval för publ'!$B$2:$H$2,0),FALSE))</f>
        <v>0.36737500000000001</v>
      </c>
      <c r="L165">
        <f>IF(ISERROR(VLOOKUP($J165,'Miljövärden urval för publ'!$B$2:$H$490,MATCH(L$3,'Miljövärden urval för publ'!$B$2:$H$2,0),FALSE)),"",VLOOKUP($J165,'Miljövärden urval för publ'!$B$2:$H$490,MATCH(L$3,'Miljövärden urval för publ'!$B$2:$H$2,0),FALSE))</f>
        <v>51.706200000000003</v>
      </c>
      <c r="M165">
        <f>IF(ISERROR(VLOOKUP($J165,'Miljövärden urval för publ'!$B$2:$H$490,MATCH(M$3,'Miljövärden urval för publ'!$B$2:$H$2,0),FALSE)),"",VLOOKUP($J165,'Miljövärden urval för publ'!$B$2:$H$490,MATCH(M$3,'Miljövärden urval för publ'!$B$2:$H$2,0),FALSE))</f>
        <v>17.493200000000002</v>
      </c>
      <c r="N165">
        <f>IF(ISERROR(VLOOKUP($J165,'Miljövärden urval för publ'!$B$2:$H$490,MATCH(N$3,'Miljövärden urval för publ'!$B$2:$H$2,0),FALSE)),"",VLOOKUP($J165,'Miljövärden urval för publ'!$B$2:$H$490,MATCH(N$3,'Miljövärden urval för publ'!$B$2:$H$2,0),FALSE))</f>
        <v>0.13300500000000001</v>
      </c>
    </row>
    <row r="166" spans="1:14" x14ac:dyDescent="0.25">
      <c r="A166" s="26" t="s">
        <v>90</v>
      </c>
      <c r="B166" s="26" t="s">
        <v>92</v>
      </c>
      <c r="C166" s="27"/>
      <c r="D166" s="27" t="str">
        <f>VLOOKUP(B166,'Miljövärden urval för publ'!$B$2:$S$480,MATCH("ska publiceras:",'Miljövärden urval för publ'!$B$2:$Q$2,0),FALSE)</f>
        <v>ja</v>
      </c>
      <c r="E166" s="27">
        <f t="shared" si="6"/>
        <v>152</v>
      </c>
      <c r="H166" s="20">
        <v>164</v>
      </c>
      <c r="I166" t="str">
        <f t="shared" si="7"/>
        <v>Sundsvall Energi AB</v>
      </c>
      <c r="J166" t="str">
        <f t="shared" si="8"/>
        <v>Kvissleby</v>
      </c>
      <c r="K166">
        <f>IF(ISERROR(VLOOKUP($J166,'Miljövärden urval för publ'!$B$2:$H$490,MATCH(K$3,'Miljövärden urval för publ'!$B$2:$H$2,0),FALSE)),"",VLOOKUP($J166,'Miljövärden urval för publ'!$B$2:$H$490,MATCH(K$3,'Miljövärden urval för publ'!$B$2:$H$2,0),FALSE))</f>
        <v>0.23319300000000001</v>
      </c>
      <c r="L166">
        <f>IF(ISERROR(VLOOKUP($J166,'Miljövärden urval för publ'!$B$2:$H$490,MATCH(L$3,'Miljövärden urval för publ'!$B$2:$H$2,0),FALSE)),"",VLOOKUP($J166,'Miljövärden urval för publ'!$B$2:$H$490,MATCH(L$3,'Miljövärden urval för publ'!$B$2:$H$2,0),FALSE))</f>
        <v>52.523800000000001</v>
      </c>
      <c r="M166">
        <f>IF(ISERROR(VLOOKUP($J166,'Miljövärden urval för publ'!$B$2:$H$490,MATCH(M$3,'Miljövärden urval för publ'!$B$2:$H$2,0),FALSE)),"",VLOOKUP($J166,'Miljövärden urval för publ'!$B$2:$H$490,MATCH(M$3,'Miljövärden urval för publ'!$B$2:$H$2,0),FALSE))</f>
        <v>10.666</v>
      </c>
      <c r="N166">
        <f>IF(ISERROR(VLOOKUP($J166,'Miljövärden urval för publ'!$B$2:$H$490,MATCH(N$3,'Miljövärden urval för publ'!$B$2:$H$2,0),FALSE)),"",VLOOKUP($J166,'Miljövärden urval för publ'!$B$2:$H$490,MATCH(N$3,'Miljövärden urval för publ'!$B$2:$H$2,0),FALSE))</f>
        <v>0.10843800000000001</v>
      </c>
    </row>
    <row r="167" spans="1:14" x14ac:dyDescent="0.25">
      <c r="A167" s="26" t="s">
        <v>407</v>
      </c>
      <c r="B167" s="26" t="s">
        <v>413</v>
      </c>
      <c r="C167" s="27"/>
      <c r="D167" s="27" t="str">
        <f>VLOOKUP(B167,'Miljövärden urval för publ'!$B$2:$S$480,MATCH("ska publiceras:",'Miljövärden urval för publ'!$B$2:$Q$2,0),FALSE)</f>
        <v>ja</v>
      </c>
      <c r="E167" s="27">
        <f t="shared" si="6"/>
        <v>153</v>
      </c>
      <c r="H167" s="20">
        <v>165</v>
      </c>
      <c r="I167" t="str">
        <f t="shared" si="7"/>
        <v>Lantmännen Agrovärme AB</v>
      </c>
      <c r="J167" t="str">
        <f t="shared" si="8"/>
        <v>Kvänum</v>
      </c>
      <c r="K167">
        <f>IF(ISERROR(VLOOKUP($J167,'Miljövärden urval för publ'!$B$2:$H$490,MATCH(K$3,'Miljövärden urval för publ'!$B$2:$H$2,0),FALSE)),"",VLOOKUP($J167,'Miljövärden urval för publ'!$B$2:$H$490,MATCH(K$3,'Miljövärden urval för publ'!$B$2:$H$2,0),FALSE))</f>
        <v>0.90105500000000005</v>
      </c>
      <c r="L167">
        <f>IF(ISERROR(VLOOKUP($J167,'Miljövärden urval för publ'!$B$2:$H$490,MATCH(L$3,'Miljövärden urval för publ'!$B$2:$H$2,0),FALSE)),"",VLOOKUP($J167,'Miljövärden urval för publ'!$B$2:$H$490,MATCH(L$3,'Miljövärden urval för publ'!$B$2:$H$2,0),FALSE))</f>
        <v>17.968299999999999</v>
      </c>
      <c r="M167">
        <f>IF(ISERROR(VLOOKUP($J167,'Miljövärden urval för publ'!$B$2:$H$490,MATCH(M$3,'Miljövärden urval för publ'!$B$2:$H$2,0),FALSE)),"",VLOOKUP($J167,'Miljövärden urval för publ'!$B$2:$H$490,MATCH(M$3,'Miljövärden urval för publ'!$B$2:$H$2,0),FALSE))</f>
        <v>26.658000000000001</v>
      </c>
      <c r="N167">
        <f>IF(ISERROR(VLOOKUP($J167,'Miljövärden urval för publ'!$B$2:$H$490,MATCH(N$3,'Miljövärden urval för publ'!$B$2:$H$2,0),FALSE)),"",VLOOKUP($J167,'Miljövärden urval för publ'!$B$2:$H$490,MATCH(N$3,'Miljövärden urval för publ'!$B$2:$H$2,0),FALSE))</f>
        <v>9.3909900000000001E-3</v>
      </c>
    </row>
    <row r="168" spans="1:14" x14ac:dyDescent="0.25">
      <c r="A168" s="26" t="s">
        <v>265</v>
      </c>
      <c r="B168" s="26" t="s">
        <v>266</v>
      </c>
      <c r="C168" s="27"/>
      <c r="D168" s="27" t="str">
        <f>VLOOKUP(B168,'Miljövärden urval för publ'!$B$2:$S$480,MATCH("ska publiceras:",'Miljövärden urval för publ'!$B$2:$Q$2,0),FALSE)</f>
        <v>ja</v>
      </c>
      <c r="E168" s="27">
        <f t="shared" si="6"/>
        <v>154</v>
      </c>
      <c r="H168" s="20">
        <v>166</v>
      </c>
      <c r="I168" t="str">
        <f t="shared" si="7"/>
        <v>Skellefteå Kraft AB</v>
      </c>
      <c r="J168" t="str">
        <f t="shared" si="8"/>
        <v>Kåge</v>
      </c>
      <c r="K168">
        <f>IF(ISERROR(VLOOKUP($J168,'Miljövärden urval för publ'!$B$2:$H$490,MATCH(K$3,'Miljövärden urval för publ'!$B$2:$H$2,0),FALSE)),"",VLOOKUP($J168,'Miljövärden urval för publ'!$B$2:$H$490,MATCH(K$3,'Miljövärden urval för publ'!$B$2:$H$2,0),FALSE))</f>
        <v>0.188772</v>
      </c>
      <c r="L168">
        <f>IF(ISERROR(VLOOKUP($J168,'Miljövärden urval för publ'!$B$2:$H$490,MATCH(L$3,'Miljövärden urval för publ'!$B$2:$H$2,0),FALSE)),"",VLOOKUP($J168,'Miljövärden urval för publ'!$B$2:$H$490,MATCH(L$3,'Miljövärden urval för publ'!$B$2:$H$2,0),FALSE))</f>
        <v>8.1882400000000004</v>
      </c>
      <c r="M168">
        <f>IF(ISERROR(VLOOKUP($J168,'Miljövärden urval för publ'!$B$2:$H$490,MATCH(M$3,'Miljövärden urval för publ'!$B$2:$H$2,0),FALSE)),"",VLOOKUP($J168,'Miljövärden urval för publ'!$B$2:$H$490,MATCH(M$3,'Miljövärden urval för publ'!$B$2:$H$2,0),FALSE))</f>
        <v>17.942499999999999</v>
      </c>
      <c r="N168">
        <f>IF(ISERROR(VLOOKUP($J168,'Miljövärden urval för publ'!$B$2:$H$490,MATCH(N$3,'Miljövärden urval för publ'!$B$2:$H$2,0),FALSE)),"",VLOOKUP($J168,'Miljövärden urval för publ'!$B$2:$H$490,MATCH(N$3,'Miljövärden urval för publ'!$B$2:$H$2,0),FALSE))</f>
        <v>4.6040499999999999E-4</v>
      </c>
    </row>
    <row r="169" spans="1:14" x14ac:dyDescent="0.25">
      <c r="A169" s="26" t="s">
        <v>552</v>
      </c>
      <c r="B169" s="26" t="s">
        <v>563</v>
      </c>
      <c r="C169" s="27"/>
      <c r="D169" s="27" t="str">
        <f>VLOOKUP(B169,'Miljövärden urval för publ'!$B$2:$S$480,MATCH("ska publiceras:",'Miljövärden urval för publ'!$B$2:$Q$2,0),FALSE)</f>
        <v>ja</v>
      </c>
      <c r="E169" s="27">
        <f t="shared" si="6"/>
        <v>155</v>
      </c>
      <c r="H169" s="20">
        <v>167</v>
      </c>
      <c r="I169" t="str">
        <f t="shared" si="7"/>
        <v>Köpings kommun</v>
      </c>
      <c r="J169" t="str">
        <f t="shared" si="8"/>
        <v>Köping</v>
      </c>
      <c r="K169">
        <f>IF(ISERROR(VLOOKUP($J169,'Miljövärden urval för publ'!$B$2:$H$490,MATCH(K$3,'Miljövärden urval för publ'!$B$2:$H$2,0),FALSE)),"",VLOOKUP($J169,'Miljövärden urval för publ'!$B$2:$H$490,MATCH(K$3,'Miljövärden urval för publ'!$B$2:$H$2,0),FALSE))</f>
        <v>3.5296500000000001E-2</v>
      </c>
      <c r="L169">
        <f>IF(ISERROR(VLOOKUP($J169,'Miljövärden urval för publ'!$B$2:$H$490,MATCH(L$3,'Miljövärden urval för publ'!$B$2:$H$2,0),FALSE)),"",VLOOKUP($J169,'Miljövärden urval för publ'!$B$2:$H$490,MATCH(L$3,'Miljövärden urval för publ'!$B$2:$H$2,0),FALSE))</f>
        <v>42.62</v>
      </c>
      <c r="M169">
        <f>IF(ISERROR(VLOOKUP($J169,'Miljövärden urval för publ'!$B$2:$H$490,MATCH(M$3,'Miljövärden urval för publ'!$B$2:$H$2,0),FALSE)),"",VLOOKUP($J169,'Miljövärden urval för publ'!$B$2:$H$490,MATCH(M$3,'Miljövärden urval för publ'!$B$2:$H$2,0),FALSE))</f>
        <v>2.0861399999999999</v>
      </c>
      <c r="N169">
        <f>IF(ISERROR(VLOOKUP($J169,'Miljövärden urval för publ'!$B$2:$H$490,MATCH(N$3,'Miljövärden urval för publ'!$B$2:$H$2,0),FALSE)),"",VLOOKUP($J169,'Miljövärden urval för publ'!$B$2:$H$490,MATCH(N$3,'Miljövärden urval för publ'!$B$2:$H$2,0),FALSE))</f>
        <v>1.2893099999999999E-4</v>
      </c>
    </row>
    <row r="170" spans="1:14" x14ac:dyDescent="0.25">
      <c r="A170" s="26" t="s">
        <v>524</v>
      </c>
      <c r="B170" s="26" t="s">
        <v>525</v>
      </c>
      <c r="C170" s="27"/>
      <c r="D170" s="27" t="str">
        <f>VLOOKUP(B170,'Miljövärden urval för publ'!$B$2:$S$480,MATCH("ska publiceras:",'Miljövärden urval för publ'!$B$2:$Q$2,0),FALSE)</f>
        <v>ja</v>
      </c>
      <c r="E170" s="27">
        <f t="shared" si="6"/>
        <v>156</v>
      </c>
      <c r="H170" s="20">
        <v>168</v>
      </c>
      <c r="I170" t="str">
        <f t="shared" si="7"/>
        <v>Landskrona Energi AB</v>
      </c>
      <c r="J170" t="str">
        <f t="shared" si="8"/>
        <v>Landskrona</v>
      </c>
      <c r="K170">
        <f>IF(ISERROR(VLOOKUP($J170,'Miljövärden urval för publ'!$B$2:$H$490,MATCH(K$3,'Miljövärden urval för publ'!$B$2:$H$2,0),FALSE)),"",VLOOKUP($J170,'Miljövärden urval för publ'!$B$2:$H$490,MATCH(K$3,'Miljövärden urval för publ'!$B$2:$H$2,0),FALSE))</f>
        <v>7.7947299999999997E-2</v>
      </c>
      <c r="L170">
        <f>IF(ISERROR(VLOOKUP($J170,'Miljövärden urval för publ'!$B$2:$H$490,MATCH(L$3,'Miljövärden urval för publ'!$B$2:$H$2,0),FALSE)),"",VLOOKUP($J170,'Miljövärden urval för publ'!$B$2:$H$490,MATCH(L$3,'Miljövärden urval för publ'!$B$2:$H$2,0),FALSE))</f>
        <v>41.198399999999999</v>
      </c>
      <c r="M170">
        <f>IF(ISERROR(VLOOKUP($J170,'Miljövärden urval för publ'!$B$2:$H$490,MATCH(M$3,'Miljövärden urval för publ'!$B$2:$H$2,0),FALSE)),"",VLOOKUP($J170,'Miljövärden urval för publ'!$B$2:$H$490,MATCH(M$3,'Miljövärden urval för publ'!$B$2:$H$2,0),FALSE))</f>
        <v>3.7206000000000001</v>
      </c>
      <c r="N170">
        <f>IF(ISERROR(VLOOKUP($J170,'Miljövärden urval för publ'!$B$2:$H$490,MATCH(N$3,'Miljövärden urval för publ'!$B$2:$H$2,0),FALSE)),"",VLOOKUP($J170,'Miljövärden urval för publ'!$B$2:$H$490,MATCH(N$3,'Miljövärden urval för publ'!$B$2:$H$2,0),FALSE))</f>
        <v>1.89113E-3</v>
      </c>
    </row>
    <row r="171" spans="1:14" x14ac:dyDescent="0.25">
      <c r="A171" s="26" t="s">
        <v>231</v>
      </c>
      <c r="B171" s="26" t="s">
        <v>233</v>
      </c>
      <c r="C171" s="27"/>
      <c r="D171" s="27" t="str">
        <f>VLOOKUP(B171,'Miljövärden urval för publ'!$B$2:$S$480,MATCH("ska publiceras:",'Miljövärden urval för publ'!$B$2:$Q$2,0),FALSE)</f>
        <v>ja</v>
      </c>
      <c r="E171" s="27">
        <f t="shared" si="6"/>
        <v>157</v>
      </c>
      <c r="H171" s="20">
        <v>169</v>
      </c>
      <c r="I171" t="str">
        <f t="shared" si="7"/>
        <v>Laxå Värme AB</v>
      </c>
      <c r="J171" t="str">
        <f t="shared" si="8"/>
        <v>Laxå</v>
      </c>
      <c r="K171">
        <f>IF(ISERROR(VLOOKUP($J171,'Miljövärden urval för publ'!$B$2:$H$490,MATCH(K$3,'Miljövärden urval för publ'!$B$2:$H$2,0),FALSE)),"",VLOOKUP($J171,'Miljövärden urval för publ'!$B$2:$H$490,MATCH(K$3,'Miljövärden urval för publ'!$B$2:$H$2,0),FALSE))</f>
        <v>0.16855700000000001</v>
      </c>
      <c r="L171">
        <f>IF(ISERROR(VLOOKUP($J171,'Miljövärden urval för publ'!$B$2:$H$490,MATCH(L$3,'Miljövärden urval för publ'!$B$2:$H$2,0),FALSE)),"",VLOOKUP($J171,'Miljövärden urval för publ'!$B$2:$H$490,MATCH(L$3,'Miljövärden urval för publ'!$B$2:$H$2,0),FALSE))</f>
        <v>13.7691</v>
      </c>
      <c r="M171">
        <f>IF(ISERROR(VLOOKUP($J171,'Miljövärden urval för publ'!$B$2:$H$490,MATCH(M$3,'Miljövärden urval för publ'!$B$2:$H$2,0),FALSE)),"",VLOOKUP($J171,'Miljövärden urval för publ'!$B$2:$H$490,MATCH(M$3,'Miljövärden urval för publ'!$B$2:$H$2,0),FALSE))</f>
        <v>15.026899999999999</v>
      </c>
      <c r="N171">
        <f>IF(ISERROR(VLOOKUP($J171,'Miljövärden urval för publ'!$B$2:$H$490,MATCH(N$3,'Miljövärden urval för publ'!$B$2:$H$2,0),FALSE)),"",VLOOKUP($J171,'Miljövärden urval för publ'!$B$2:$H$490,MATCH(N$3,'Miljövärden urval för publ'!$B$2:$H$2,0),FALSE))</f>
        <v>1.23362E-2</v>
      </c>
    </row>
    <row r="172" spans="1:14" x14ac:dyDescent="0.25">
      <c r="A172" s="26" t="s">
        <v>440</v>
      </c>
      <c r="B172" s="26" t="s">
        <v>441</v>
      </c>
      <c r="C172" s="27"/>
      <c r="D172" s="27" t="str">
        <f>VLOOKUP(B172,'Miljövärden urval för publ'!$B$2:$S$480,MATCH("ska publiceras:",'Miljövärden urval för publ'!$B$2:$Q$2,0),FALSE)</f>
        <v>ja</v>
      </c>
      <c r="E172" s="27">
        <f t="shared" si="6"/>
        <v>158</v>
      </c>
      <c r="H172" s="20">
        <v>170</v>
      </c>
      <c r="I172" t="str">
        <f t="shared" si="7"/>
        <v>Dala Energi Värme AB</v>
      </c>
      <c r="J172" t="str">
        <f t="shared" si="8"/>
        <v>Leksand</v>
      </c>
      <c r="K172">
        <f>IF(ISERROR(VLOOKUP($J172,'Miljövärden urval för publ'!$B$2:$H$490,MATCH(K$3,'Miljövärden urval för publ'!$B$2:$H$2,0),FALSE)),"",VLOOKUP($J172,'Miljövärden urval för publ'!$B$2:$H$490,MATCH(K$3,'Miljövärden urval för publ'!$B$2:$H$2,0),FALSE))</f>
        <v>7.4330499999999994E-2</v>
      </c>
      <c r="L172">
        <f>IF(ISERROR(VLOOKUP($J172,'Miljövärden urval för publ'!$B$2:$H$490,MATCH(L$3,'Miljövärden urval för publ'!$B$2:$H$2,0),FALSE)),"",VLOOKUP($J172,'Miljövärden urval för publ'!$B$2:$H$490,MATCH(L$3,'Miljövärden urval för publ'!$B$2:$H$2,0),FALSE))</f>
        <v>11.2735</v>
      </c>
      <c r="M172">
        <f>IF(ISERROR(VLOOKUP($J172,'Miljövärden urval för publ'!$B$2:$H$490,MATCH(M$3,'Miljövärden urval för publ'!$B$2:$H$2,0),FALSE)),"",VLOOKUP($J172,'Miljövärden urval för publ'!$B$2:$H$490,MATCH(M$3,'Miljövärden urval för publ'!$B$2:$H$2,0),FALSE))</f>
        <v>8.7067999999999994</v>
      </c>
      <c r="N172">
        <f>IF(ISERROR(VLOOKUP($J172,'Miljövärden urval för publ'!$B$2:$H$490,MATCH(N$3,'Miljövärden urval för publ'!$B$2:$H$2,0),FALSE)),"",VLOOKUP($J172,'Miljövärden urval för publ'!$B$2:$H$490,MATCH(N$3,'Miljövärden urval för publ'!$B$2:$H$2,0),FALSE))</f>
        <v>0</v>
      </c>
    </row>
    <row r="173" spans="1:14" x14ac:dyDescent="0.25">
      <c r="A173" s="26" t="s">
        <v>101</v>
      </c>
      <c r="B173" s="26" t="s">
        <v>109</v>
      </c>
      <c r="C173" s="27"/>
      <c r="D173" s="27" t="str">
        <f>VLOOKUP(B173,'Miljövärden urval för publ'!$B$2:$S$480,MATCH("ska publiceras:",'Miljövärden urval för publ'!$B$2:$Q$2,0),FALSE)</f>
        <v>ja</v>
      </c>
      <c r="E173" s="27">
        <f t="shared" si="6"/>
        <v>159</v>
      </c>
      <c r="H173" s="20">
        <v>171</v>
      </c>
      <c r="I173" t="str">
        <f t="shared" si="7"/>
        <v>Lerum Fjärrvärme AB</v>
      </c>
      <c r="J173" t="str">
        <f t="shared" si="8"/>
        <v>Lerum</v>
      </c>
      <c r="K173">
        <f>IF(ISERROR(VLOOKUP($J173,'Miljövärden urval för publ'!$B$2:$H$490,MATCH(K$3,'Miljövärden urval för publ'!$B$2:$H$2,0),FALSE)),"",VLOOKUP($J173,'Miljövärden urval för publ'!$B$2:$H$490,MATCH(K$3,'Miljövärden urval för publ'!$B$2:$H$2,0),FALSE))</f>
        <v>7.9574599999999995E-2</v>
      </c>
      <c r="L173">
        <f>IF(ISERROR(VLOOKUP($J173,'Miljövärden urval för publ'!$B$2:$H$490,MATCH(L$3,'Miljövärden urval för publ'!$B$2:$H$2,0),FALSE)),"",VLOOKUP($J173,'Miljövärden urval för publ'!$B$2:$H$490,MATCH(L$3,'Miljövärden urval för publ'!$B$2:$H$2,0),FALSE))</f>
        <v>13.540900000000001</v>
      </c>
      <c r="M173">
        <f>IF(ISERROR(VLOOKUP($J173,'Miljövärden urval för publ'!$B$2:$H$490,MATCH(M$3,'Miljövärden urval för publ'!$B$2:$H$2,0),FALSE)),"",VLOOKUP($J173,'Miljövärden urval för publ'!$B$2:$H$490,MATCH(M$3,'Miljövärden urval för publ'!$B$2:$H$2,0),FALSE))</f>
        <v>10.406599999999999</v>
      </c>
      <c r="N173">
        <f>IF(ISERROR(VLOOKUP($J173,'Miljövärden urval för publ'!$B$2:$H$490,MATCH(N$3,'Miljövärden urval för publ'!$B$2:$H$2,0),FALSE)),"",VLOOKUP($J173,'Miljövärden urval för publ'!$B$2:$H$490,MATCH(N$3,'Miljövärden urval för publ'!$B$2:$H$2,0),FALSE))</f>
        <v>1.35719E-2</v>
      </c>
    </row>
    <row r="174" spans="1:14" x14ac:dyDescent="0.25">
      <c r="A174" s="26" t="s">
        <v>333</v>
      </c>
      <c r="B174" s="26" t="s">
        <v>334</v>
      </c>
      <c r="C174" s="27"/>
      <c r="D174" s="27" t="str">
        <f>VLOOKUP(B174,'Miljövärden urval för publ'!$B$2:$S$480,MATCH("ska publiceras:",'Miljövärden urval för publ'!$B$2:$Q$2,0),FALSE)</f>
        <v>ja</v>
      </c>
      <c r="E174" s="27">
        <f t="shared" si="6"/>
        <v>160</v>
      </c>
      <c r="H174" s="20">
        <v>172</v>
      </c>
      <c r="I174" t="str">
        <f t="shared" si="7"/>
        <v>Skellefteå Kraft AB</v>
      </c>
      <c r="J174" t="str">
        <f t="shared" si="8"/>
        <v>Lidbacken</v>
      </c>
      <c r="K174">
        <f>IF(ISERROR(VLOOKUP($J174,'Miljövärden urval för publ'!$B$2:$H$490,MATCH(K$3,'Miljövärden urval för publ'!$B$2:$H$2,0),FALSE)),"",VLOOKUP($J174,'Miljövärden urval för publ'!$B$2:$H$490,MATCH(K$3,'Miljövärden urval för publ'!$B$2:$H$2,0),FALSE))</f>
        <v>0.16320299999999999</v>
      </c>
      <c r="L174">
        <f>IF(ISERROR(VLOOKUP($J174,'Miljövärden urval för publ'!$B$2:$H$490,MATCH(L$3,'Miljövärden urval för publ'!$B$2:$H$2,0),FALSE)),"",VLOOKUP($J174,'Miljövärden urval för publ'!$B$2:$H$490,MATCH(L$3,'Miljövärden urval för publ'!$B$2:$H$2,0),FALSE))</f>
        <v>9.6249099999999999</v>
      </c>
      <c r="M174">
        <f>IF(ISERROR(VLOOKUP($J174,'Miljövärden urval för publ'!$B$2:$H$490,MATCH(M$3,'Miljövärden urval för publ'!$B$2:$H$2,0),FALSE)),"",VLOOKUP($J174,'Miljövärden urval för publ'!$B$2:$H$490,MATCH(M$3,'Miljövärden urval för publ'!$B$2:$H$2,0),FALSE))</f>
        <v>17.086600000000001</v>
      </c>
      <c r="N174">
        <f>IF(ISERROR(VLOOKUP($J174,'Miljövärden urval för publ'!$B$2:$H$490,MATCH(N$3,'Miljövärden urval för publ'!$B$2:$H$2,0),FALSE)),"",VLOOKUP($J174,'Miljövärden urval för publ'!$B$2:$H$490,MATCH(N$3,'Miljövärden urval för publ'!$B$2:$H$2,0),FALSE))</f>
        <v>5.7909199999999997E-3</v>
      </c>
    </row>
    <row r="175" spans="1:14" x14ac:dyDescent="0.25">
      <c r="A175" s="26" t="s">
        <v>267</v>
      </c>
      <c r="B175" s="26" t="s">
        <v>271</v>
      </c>
      <c r="C175" s="27"/>
      <c r="D175" s="27" t="str">
        <f>VLOOKUP(B175,'Miljövärden urval för publ'!$B$2:$S$480,MATCH("ska publiceras:",'Miljövärden urval för publ'!$B$2:$Q$2,0),FALSE)</f>
        <v>ja</v>
      </c>
      <c r="E175" s="27">
        <f t="shared" si="6"/>
        <v>161</v>
      </c>
      <c r="H175" s="20">
        <v>173</v>
      </c>
      <c r="I175" t="str">
        <f t="shared" si="7"/>
        <v>Lidköpings Värmeverk AB</v>
      </c>
      <c r="J175" t="str">
        <f t="shared" si="8"/>
        <v>Lidköping</v>
      </c>
      <c r="K175">
        <f>IF(ISERROR(VLOOKUP($J175,'Miljövärden urval för publ'!$B$2:$H$490,MATCH(K$3,'Miljövärden urval för publ'!$B$2:$H$2,0),FALSE)),"",VLOOKUP($J175,'Miljövärden urval för publ'!$B$2:$H$490,MATCH(K$3,'Miljövärden urval för publ'!$B$2:$H$2,0),FALSE))</f>
        <v>0.252502</v>
      </c>
      <c r="L175">
        <f>IF(ISERROR(VLOOKUP($J175,'Miljövärden urval för publ'!$B$2:$H$490,MATCH(L$3,'Miljövärden urval för publ'!$B$2:$H$2,0),FALSE)),"",VLOOKUP($J175,'Miljövärden urval för publ'!$B$2:$H$490,MATCH(L$3,'Miljövärden urval för publ'!$B$2:$H$2,0),FALSE))</f>
        <v>131.22</v>
      </c>
      <c r="M175">
        <f>IF(ISERROR(VLOOKUP($J175,'Miljövärden urval för publ'!$B$2:$H$490,MATCH(M$3,'Miljövärden urval för publ'!$B$2:$H$2,0),FALSE)),"",VLOOKUP($J175,'Miljövärden urval för publ'!$B$2:$H$490,MATCH(M$3,'Miljövärden urval för publ'!$B$2:$H$2,0),FALSE))</f>
        <v>4.0113599999999998</v>
      </c>
      <c r="N175">
        <f>IF(ISERROR(VLOOKUP($J175,'Miljövärden urval för publ'!$B$2:$H$490,MATCH(N$3,'Miljövärden urval för publ'!$B$2:$H$2,0),FALSE)),"",VLOOKUP($J175,'Miljövärden urval för publ'!$B$2:$H$490,MATCH(N$3,'Miljövärden urval för publ'!$B$2:$H$2,0),FALSE))</f>
        <v>3.9303299999999999E-2</v>
      </c>
    </row>
    <row r="176" spans="1:14" x14ac:dyDescent="0.25">
      <c r="A176" s="26" t="s">
        <v>96</v>
      </c>
      <c r="B176" s="26" t="s">
        <v>98</v>
      </c>
      <c r="C176" s="27"/>
      <c r="D176" s="27" t="str">
        <f>VLOOKUP(B176,'Miljövärden urval för publ'!$B$2:$S$480,MATCH("ska publiceras:",'Miljövärden urval för publ'!$B$2:$Q$2,0),FALSE)</f>
        <v>ja</v>
      </c>
      <c r="E176" s="27">
        <f t="shared" si="6"/>
        <v>162</v>
      </c>
      <c r="H176" s="20">
        <v>174</v>
      </c>
      <c r="I176" t="str">
        <f t="shared" si="7"/>
        <v>Lilla Edets Fjärrvärme AB</v>
      </c>
      <c r="J176" t="str">
        <f t="shared" si="8"/>
        <v>Lilla Edet</v>
      </c>
      <c r="K176">
        <f>IF(ISERROR(VLOOKUP($J176,'Miljövärden urval för publ'!$B$2:$H$490,MATCH(K$3,'Miljövärden urval för publ'!$B$2:$H$2,0),FALSE)),"",VLOOKUP($J176,'Miljövärden urval för publ'!$B$2:$H$490,MATCH(K$3,'Miljövärden urval för publ'!$B$2:$H$2,0),FALSE))</f>
        <v>0.12512599999999999</v>
      </c>
      <c r="L176">
        <f>IF(ISERROR(VLOOKUP($J176,'Miljövärden urval för publ'!$B$2:$H$490,MATCH(L$3,'Miljövärden urval för publ'!$B$2:$H$2,0),FALSE)),"",VLOOKUP($J176,'Miljövärden urval för publ'!$B$2:$H$490,MATCH(L$3,'Miljövärden urval för publ'!$B$2:$H$2,0),FALSE))</f>
        <v>25.669499999999999</v>
      </c>
      <c r="M176">
        <f>IF(ISERROR(VLOOKUP($J176,'Miljövärden urval för publ'!$B$2:$H$490,MATCH(M$3,'Miljövärden urval för publ'!$B$2:$H$2,0),FALSE)),"",VLOOKUP($J176,'Miljövärden urval för publ'!$B$2:$H$490,MATCH(M$3,'Miljövärden urval för publ'!$B$2:$H$2,0),FALSE))</f>
        <v>9.6978799999999996</v>
      </c>
      <c r="N176">
        <f>IF(ISERROR(VLOOKUP($J176,'Miljövärden urval för publ'!$B$2:$H$490,MATCH(N$3,'Miljövärden urval för publ'!$B$2:$H$2,0),FALSE)),"",VLOOKUP($J176,'Miljövärden urval för publ'!$B$2:$H$490,MATCH(N$3,'Miljövärden urval för publ'!$B$2:$H$2,0),FALSE))</f>
        <v>1.7109599999999999E-2</v>
      </c>
    </row>
    <row r="177" spans="1:14" x14ac:dyDescent="0.25">
      <c r="A177" s="26" t="s">
        <v>137</v>
      </c>
      <c r="B177" s="26" t="s">
        <v>139</v>
      </c>
      <c r="C177" s="27"/>
      <c r="D177" s="27" t="str">
        <f>VLOOKUP(B177,'Miljövärden urval för publ'!$B$2:$S$480,MATCH("ska publiceras:",'Miljövärden urval för publ'!$B$2:$Q$2,0),FALSE)</f>
        <v>ja</v>
      </c>
      <c r="E177" s="27">
        <f t="shared" si="6"/>
        <v>163</v>
      </c>
      <c r="H177" s="20">
        <v>175</v>
      </c>
      <c r="I177" t="str">
        <f t="shared" si="7"/>
        <v>Linde Energi AB</v>
      </c>
      <c r="J177" t="str">
        <f t="shared" si="8"/>
        <v>Lindesberg</v>
      </c>
      <c r="K177">
        <f>IF(ISERROR(VLOOKUP($J177,'Miljövärden urval för publ'!$B$2:$H$490,MATCH(K$3,'Miljövärden urval för publ'!$B$2:$H$2,0),FALSE)),"",VLOOKUP($J177,'Miljövärden urval för publ'!$B$2:$H$490,MATCH(K$3,'Miljövärden urval för publ'!$B$2:$H$2,0),FALSE))</f>
        <v>0.251556</v>
      </c>
      <c r="L177">
        <f>IF(ISERROR(VLOOKUP($J177,'Miljövärden urval för publ'!$B$2:$H$490,MATCH(L$3,'Miljövärden urval för publ'!$B$2:$H$2,0),FALSE)),"",VLOOKUP($J177,'Miljövärden urval för publ'!$B$2:$H$490,MATCH(L$3,'Miljövärden urval för publ'!$B$2:$H$2,0),FALSE))</f>
        <v>6.3183100000000003</v>
      </c>
      <c r="M177">
        <f>IF(ISERROR(VLOOKUP($J177,'Miljövärden urval för publ'!$B$2:$H$490,MATCH(M$3,'Miljövärden urval för publ'!$B$2:$H$2,0),FALSE)),"",VLOOKUP($J177,'Miljövärden urval för publ'!$B$2:$H$490,MATCH(M$3,'Miljövärden urval för publ'!$B$2:$H$2,0),FALSE))</f>
        <v>2.99823</v>
      </c>
      <c r="N177">
        <f>IF(ISERROR(VLOOKUP($J177,'Miljövärden urval för publ'!$B$2:$H$490,MATCH(N$3,'Miljövärden urval för publ'!$B$2:$H$2,0),FALSE)),"",VLOOKUP($J177,'Miljövärden urval för publ'!$B$2:$H$490,MATCH(N$3,'Miljövärden urval för publ'!$B$2:$H$2,0),FALSE))</f>
        <v>1.7475399999999999E-2</v>
      </c>
    </row>
    <row r="178" spans="1:14" x14ac:dyDescent="0.25">
      <c r="A178" s="26" t="s">
        <v>450</v>
      </c>
      <c r="B178" s="26" t="s">
        <v>451</v>
      </c>
      <c r="C178" s="27"/>
      <c r="D178" s="27" t="str">
        <f>VLOOKUP(B178,'Miljövärden urval för publ'!$B$2:$S$480,MATCH("ska publiceras:",'Miljövärden urval för publ'!$B$2:$Q$2,0),FALSE)</f>
        <v>ja</v>
      </c>
      <c r="E178" s="27">
        <f t="shared" si="6"/>
        <v>164</v>
      </c>
      <c r="H178" s="20">
        <v>176</v>
      </c>
      <c r="I178" t="str">
        <f t="shared" si="7"/>
        <v>Tekniska Verken i Linköping AB</v>
      </c>
      <c r="J178" t="str">
        <f t="shared" si="8"/>
        <v>Linköping</v>
      </c>
      <c r="K178">
        <f>IF(ISERROR(VLOOKUP($J178,'Miljövärden urval för publ'!$B$2:$H$490,MATCH(K$3,'Miljövärden urval för publ'!$B$2:$H$2,0),FALSE)),"",VLOOKUP($J178,'Miljövärden urval för publ'!$B$2:$H$490,MATCH(K$3,'Miljövärden urval för publ'!$B$2:$H$2,0),FALSE))</f>
        <v>0.153333</v>
      </c>
      <c r="L178">
        <f>IF(ISERROR(VLOOKUP($J178,'Miljövärden urval för publ'!$B$2:$H$490,MATCH(L$3,'Miljövärden urval för publ'!$B$2:$H$2,0),FALSE)),"",VLOOKUP($J178,'Miljövärden urval för publ'!$B$2:$H$490,MATCH(L$3,'Miljövärden urval för publ'!$B$2:$H$2,0),FALSE))</f>
        <v>91.863500000000002</v>
      </c>
      <c r="M178">
        <f>IF(ISERROR(VLOOKUP($J178,'Miljövärden urval för publ'!$B$2:$H$490,MATCH(M$3,'Miljövärden urval för publ'!$B$2:$H$2,0),FALSE)),"",VLOOKUP($J178,'Miljövärden urval för publ'!$B$2:$H$490,MATCH(M$3,'Miljövärden urval för publ'!$B$2:$H$2,0),FALSE))</f>
        <v>5.5113700000000003</v>
      </c>
      <c r="N178">
        <f>IF(ISERROR(VLOOKUP($J178,'Miljövärden urval för publ'!$B$2:$H$490,MATCH(N$3,'Miljövärden urval för publ'!$B$2:$H$2,0),FALSE)),"",VLOOKUP($J178,'Miljövärden urval för publ'!$B$2:$H$490,MATCH(N$3,'Miljövärden urval för publ'!$B$2:$H$2,0),FALSE))</f>
        <v>9.2508000000000007E-2</v>
      </c>
    </row>
    <row r="179" spans="1:14" x14ac:dyDescent="0.25">
      <c r="A179" s="26" t="s">
        <v>277</v>
      </c>
      <c r="B179" s="26" t="s">
        <v>282</v>
      </c>
      <c r="C179" s="27"/>
      <c r="D179" s="27" t="str">
        <f>VLOOKUP(B179,'Miljövärden urval för publ'!$B$2:$S$480,MATCH("ska publiceras:",'Miljövärden urval för publ'!$B$2:$Q$2,0),FALSE)</f>
        <v>ja</v>
      </c>
      <c r="E179" s="27">
        <f t="shared" si="6"/>
        <v>165</v>
      </c>
      <c r="H179" s="20">
        <v>177</v>
      </c>
      <c r="I179" t="str">
        <f t="shared" si="7"/>
        <v>Ånge Energi AB</v>
      </c>
      <c r="J179" t="str">
        <f t="shared" si="8"/>
        <v>Ljungaverk</v>
      </c>
      <c r="K179">
        <f>IF(ISERROR(VLOOKUP($J179,'Miljövärden urval för publ'!$B$2:$H$490,MATCH(K$3,'Miljövärden urval för publ'!$B$2:$H$2,0),FALSE)),"",VLOOKUP($J179,'Miljövärden urval för publ'!$B$2:$H$490,MATCH(K$3,'Miljövärden urval för publ'!$B$2:$H$2,0),FALSE))</f>
        <v>1.1814</v>
      </c>
      <c r="L179">
        <f>IF(ISERROR(VLOOKUP($J179,'Miljövärden urval för publ'!$B$2:$H$490,MATCH(L$3,'Miljövärden urval för publ'!$B$2:$H$2,0),FALSE)),"",VLOOKUP($J179,'Miljövärden urval för publ'!$B$2:$H$490,MATCH(L$3,'Miljövärden urval för publ'!$B$2:$H$2,0),FALSE))</f>
        <v>279.94400000000002</v>
      </c>
      <c r="M179">
        <f>IF(ISERROR(VLOOKUP($J179,'Miljövärden urval för publ'!$B$2:$H$490,MATCH(M$3,'Miljövärden urval för publ'!$B$2:$H$2,0),FALSE)),"",VLOOKUP($J179,'Miljövärden urval för publ'!$B$2:$H$490,MATCH(M$3,'Miljövärden urval för publ'!$B$2:$H$2,0),FALSE))</f>
        <v>21.33</v>
      </c>
      <c r="N179">
        <f>IF(ISERROR(VLOOKUP($J179,'Miljövärden urval för publ'!$B$2:$H$490,MATCH(N$3,'Miljövärden urval för publ'!$B$2:$H$2,0),FALSE)),"",VLOOKUP($J179,'Miljövärden urval för publ'!$B$2:$H$490,MATCH(N$3,'Miljövärden urval för publ'!$B$2:$H$2,0),FALSE))</f>
        <v>0.98310699999999995</v>
      </c>
    </row>
    <row r="180" spans="1:14" x14ac:dyDescent="0.25">
      <c r="A180" s="26" t="s">
        <v>407</v>
      </c>
      <c r="B180" s="26" t="s">
        <v>414</v>
      </c>
      <c r="C180" s="27"/>
      <c r="D180" s="27" t="str">
        <f>VLOOKUP(B180,'Miljövärden urval för publ'!$B$2:$S$480,MATCH("ska publiceras:",'Miljövärden urval för publ'!$B$2:$Q$2,0),FALSE)</f>
        <v>ja</v>
      </c>
      <c r="E180" s="27">
        <f t="shared" si="6"/>
        <v>166</v>
      </c>
      <c r="H180" s="20">
        <v>178</v>
      </c>
      <c r="I180" t="str">
        <f t="shared" si="7"/>
        <v>Ljungby Energi AB</v>
      </c>
      <c r="J180" t="str">
        <f t="shared" si="8"/>
        <v>Ljungby</v>
      </c>
      <c r="K180">
        <f>IF(ISERROR(VLOOKUP($J180,'Miljövärden urval för publ'!$B$2:$H$490,MATCH(K$3,'Miljövärden urval för publ'!$B$2:$H$2,0),FALSE)),"",VLOOKUP($J180,'Miljövärden urval för publ'!$B$2:$H$490,MATCH(K$3,'Miljövärden urval för publ'!$B$2:$H$2,0),FALSE))</f>
        <v>0.38402999999999998</v>
      </c>
      <c r="L180">
        <f>IF(ISERROR(VLOOKUP($J180,'Miljövärden urval för publ'!$B$2:$H$490,MATCH(L$3,'Miljövärden urval för publ'!$B$2:$H$2,0),FALSE)),"",VLOOKUP($J180,'Miljövärden urval för publ'!$B$2:$H$490,MATCH(L$3,'Miljövärden urval för publ'!$B$2:$H$2,0),FALSE))</f>
        <v>197.00399999999999</v>
      </c>
      <c r="M180">
        <f>IF(ISERROR(VLOOKUP($J180,'Miljövärden urval för publ'!$B$2:$H$490,MATCH(M$3,'Miljövärden urval för publ'!$B$2:$H$2,0),FALSE)),"",VLOOKUP($J180,'Miljövärden urval för publ'!$B$2:$H$490,MATCH(M$3,'Miljövärden urval för publ'!$B$2:$H$2,0),FALSE))</f>
        <v>14.3657</v>
      </c>
      <c r="N180">
        <f>IF(ISERROR(VLOOKUP($J180,'Miljövärden urval för publ'!$B$2:$H$490,MATCH(N$3,'Miljövärden urval för publ'!$B$2:$H$2,0),FALSE)),"",VLOOKUP($J180,'Miljövärden urval för publ'!$B$2:$H$490,MATCH(N$3,'Miljövärden urval för publ'!$B$2:$H$2,0),FALSE))</f>
        <v>1.28442E-2</v>
      </c>
    </row>
    <row r="181" spans="1:14" x14ac:dyDescent="0.25">
      <c r="A181" s="26" t="s">
        <v>272</v>
      </c>
      <c r="B181" s="26" t="s">
        <v>274</v>
      </c>
      <c r="C181" s="27"/>
      <c r="D181" s="27" t="str">
        <f>VLOOKUP(B181,'Miljövärden urval för publ'!$B$2:$S$480,MATCH("ska publiceras:",'Miljövärden urval för publ'!$B$2:$Q$2,0),FALSE)</f>
        <v>ja</v>
      </c>
      <c r="E181" s="27">
        <f t="shared" si="6"/>
        <v>167</v>
      </c>
      <c r="H181" s="20">
        <v>179</v>
      </c>
      <c r="I181" t="str">
        <f t="shared" si="7"/>
        <v>Uddevalla Energi AB</v>
      </c>
      <c r="J181" t="str">
        <f t="shared" si="8"/>
        <v>Ljungskile</v>
      </c>
      <c r="K181">
        <f>IF(ISERROR(VLOOKUP($J181,'Miljövärden urval för publ'!$B$2:$H$490,MATCH(K$3,'Miljövärden urval för publ'!$B$2:$H$2,0),FALSE)),"",VLOOKUP($J181,'Miljövärden urval för publ'!$B$2:$H$490,MATCH(K$3,'Miljövärden urval för publ'!$B$2:$H$2,0),FALSE))</f>
        <v>0.166433</v>
      </c>
      <c r="L181">
        <f>IF(ISERROR(VLOOKUP($J181,'Miljövärden urval för publ'!$B$2:$H$490,MATCH(L$3,'Miljövärden urval för publ'!$B$2:$H$2,0),FALSE)),"",VLOOKUP($J181,'Miljövärden urval för publ'!$B$2:$H$490,MATCH(L$3,'Miljövärden urval för publ'!$B$2:$H$2,0),FALSE))</f>
        <v>8.6591199999999997</v>
      </c>
      <c r="M181">
        <f>IF(ISERROR(VLOOKUP($J181,'Miljövärden urval för publ'!$B$2:$H$490,MATCH(M$3,'Miljövärden urval för publ'!$B$2:$H$2,0),FALSE)),"",VLOOKUP($J181,'Miljövärden urval för publ'!$B$2:$H$490,MATCH(M$3,'Miljövärden urval för publ'!$B$2:$H$2,0),FALSE))</f>
        <v>17.0063</v>
      </c>
      <c r="N181">
        <f>IF(ISERROR(VLOOKUP($J181,'Miljövärden urval för publ'!$B$2:$H$490,MATCH(N$3,'Miljövärden urval för publ'!$B$2:$H$2,0),FALSE)),"",VLOOKUP($J181,'Miljövärden urval för publ'!$B$2:$H$490,MATCH(N$3,'Miljövärden urval för publ'!$B$2:$H$2,0),FALSE))</f>
        <v>0</v>
      </c>
    </row>
    <row r="182" spans="1:14" x14ac:dyDescent="0.25">
      <c r="A182" s="26" t="s">
        <v>275</v>
      </c>
      <c r="B182" s="26" t="s">
        <v>276</v>
      </c>
      <c r="C182" s="27"/>
      <c r="D182" s="27" t="str">
        <f>VLOOKUP(B182,'Miljövärden urval för publ'!$B$2:$S$480,MATCH("ska publiceras:",'Miljövärden urval för publ'!$B$2:$Q$2,0),FALSE)</f>
        <v>ja</v>
      </c>
      <c r="E182" s="27">
        <f t="shared" si="6"/>
        <v>168</v>
      </c>
      <c r="H182" s="20">
        <v>180</v>
      </c>
      <c r="I182" t="str">
        <f t="shared" si="7"/>
        <v>Ljusdal Energi AB</v>
      </c>
      <c r="J182" t="str">
        <f t="shared" si="8"/>
        <v>Ljusdal</v>
      </c>
      <c r="K182">
        <f>IF(ISERROR(VLOOKUP($J182,'Miljövärden urval för publ'!$B$2:$H$490,MATCH(K$3,'Miljövärden urval för publ'!$B$2:$H$2,0),FALSE)),"",VLOOKUP($J182,'Miljövärden urval för publ'!$B$2:$H$490,MATCH(K$3,'Miljövärden urval för publ'!$B$2:$H$2,0),FALSE))</f>
        <v>7.5328300000000001E-2</v>
      </c>
      <c r="L182">
        <f>IF(ISERROR(VLOOKUP($J182,'Miljövärden urval för publ'!$B$2:$H$490,MATCH(L$3,'Miljövärden urval för publ'!$B$2:$H$2,0),FALSE)),"",VLOOKUP($J182,'Miljövärden urval för publ'!$B$2:$H$490,MATCH(L$3,'Miljövärden urval för publ'!$B$2:$H$2,0),FALSE))</f>
        <v>10.2036</v>
      </c>
      <c r="M182">
        <f>IF(ISERROR(VLOOKUP($J182,'Miljövärden urval för publ'!$B$2:$H$490,MATCH(M$3,'Miljövärden urval för publ'!$B$2:$H$2,0),FALSE)),"",VLOOKUP($J182,'Miljövärden urval för publ'!$B$2:$H$490,MATCH(M$3,'Miljövärden urval för publ'!$B$2:$H$2,0),FALSE))</f>
        <v>7.7855800000000004</v>
      </c>
      <c r="N182">
        <f>IF(ISERROR(VLOOKUP($J182,'Miljövärden urval för publ'!$B$2:$H$490,MATCH(N$3,'Miljövärden urval för publ'!$B$2:$H$2,0),FALSE)),"",VLOOKUP($J182,'Miljövärden urval för publ'!$B$2:$H$490,MATCH(N$3,'Miljövärden urval för publ'!$B$2:$H$2,0),FALSE))</f>
        <v>3.7861600000000002E-4</v>
      </c>
    </row>
    <row r="183" spans="1:14" x14ac:dyDescent="0.25">
      <c r="A183" s="26" t="s">
        <v>286</v>
      </c>
      <c r="B183" s="26" t="s">
        <v>287</v>
      </c>
      <c r="C183" s="27"/>
      <c r="D183" s="27" t="str">
        <f>VLOOKUP(B183,'Miljövärden urval för publ'!$B$2:$S$480,MATCH("ska publiceras:",'Miljövärden urval för publ'!$B$2:$Q$2,0),FALSE)</f>
        <v>ja</v>
      </c>
      <c r="E183" s="27">
        <f t="shared" si="6"/>
        <v>169</v>
      </c>
      <c r="H183" s="20">
        <v>181</v>
      </c>
      <c r="I183" t="str">
        <f t="shared" si="7"/>
        <v>Söderhamn Nära AB</v>
      </c>
      <c r="J183" t="str">
        <f t="shared" si="8"/>
        <v>Ljusne</v>
      </c>
      <c r="K183">
        <f>IF(ISERROR(VLOOKUP($J183,'Miljövärden urval för publ'!$B$2:$H$490,MATCH(K$3,'Miljövärden urval för publ'!$B$2:$H$2,0),FALSE)),"",VLOOKUP($J183,'Miljövärden urval för publ'!$B$2:$H$490,MATCH(K$3,'Miljövärden urval för publ'!$B$2:$H$2,0),FALSE))</f>
        <v>0.20250000000000001</v>
      </c>
      <c r="L183">
        <f>IF(ISERROR(VLOOKUP($J183,'Miljövärden urval för publ'!$B$2:$H$490,MATCH(L$3,'Miljövärden urval för publ'!$B$2:$H$2,0),FALSE)),"",VLOOKUP($J183,'Miljövärden urval för publ'!$B$2:$H$490,MATCH(L$3,'Miljövärden urval för publ'!$B$2:$H$2,0),FALSE))</f>
        <v>48.906799999999997</v>
      </c>
      <c r="M183">
        <f>IF(ISERROR(VLOOKUP($J183,'Miljövärden urval för publ'!$B$2:$H$490,MATCH(M$3,'Miljövärden urval för publ'!$B$2:$H$2,0),FALSE)),"",VLOOKUP($J183,'Miljövärden urval för publ'!$B$2:$H$490,MATCH(M$3,'Miljövärden urval för publ'!$B$2:$H$2,0),FALSE))</f>
        <v>11.3621</v>
      </c>
      <c r="N183">
        <f>IF(ISERROR(VLOOKUP($J183,'Miljövärden urval för publ'!$B$2:$H$490,MATCH(N$3,'Miljövärden urval för publ'!$B$2:$H$2,0),FALSE)),"",VLOOKUP($J183,'Miljövärden urval för publ'!$B$2:$H$490,MATCH(N$3,'Miljövärden urval för publ'!$B$2:$H$2,0),FALSE))</f>
        <v>9.8543900000000004E-2</v>
      </c>
    </row>
    <row r="184" spans="1:14" x14ac:dyDescent="0.25">
      <c r="A184" s="26" t="s">
        <v>93</v>
      </c>
      <c r="B184" s="26" t="s">
        <v>95</v>
      </c>
      <c r="C184" s="27"/>
      <c r="D184" s="27" t="str">
        <f>VLOOKUP(B184,'Miljövärden urval för publ'!$B$2:$S$480,MATCH("ska publiceras:",'Miljövärden urval för publ'!$B$2:$Q$2,0),FALSE)</f>
        <v>ja</v>
      </c>
      <c r="E184" s="27">
        <f t="shared" si="6"/>
        <v>170</v>
      </c>
      <c r="H184" s="20">
        <v>182</v>
      </c>
      <c r="I184" t="str">
        <f t="shared" si="7"/>
        <v>Västerbergslagens Energi AB</v>
      </c>
      <c r="J184" t="str">
        <f t="shared" si="8"/>
        <v>Ludvika</v>
      </c>
      <c r="K184">
        <f>IF(ISERROR(VLOOKUP($J184,'Miljövärden urval för publ'!$B$2:$H$490,MATCH(K$3,'Miljövärden urval för publ'!$B$2:$H$2,0),FALSE)),"",VLOOKUP($J184,'Miljövärden urval för publ'!$B$2:$H$490,MATCH(K$3,'Miljövärden urval för publ'!$B$2:$H$2,0),FALSE))</f>
        <v>9.3441899999999994E-2</v>
      </c>
      <c r="L184">
        <f>IF(ISERROR(VLOOKUP($J184,'Miljövärden urval för publ'!$B$2:$H$490,MATCH(L$3,'Miljövärden urval för publ'!$B$2:$H$2,0),FALSE)),"",VLOOKUP($J184,'Miljövärden urval för publ'!$B$2:$H$490,MATCH(L$3,'Miljövärden urval för publ'!$B$2:$H$2,0),FALSE))</f>
        <v>20.074300000000001</v>
      </c>
      <c r="M184">
        <f>IF(ISERROR(VLOOKUP($J184,'Miljövärden urval för publ'!$B$2:$H$490,MATCH(M$3,'Miljövärden urval för publ'!$B$2:$H$2,0),FALSE)),"",VLOOKUP($J184,'Miljövärden urval för publ'!$B$2:$H$490,MATCH(M$3,'Miljövärden urval för publ'!$B$2:$H$2,0),FALSE))</f>
        <v>4.6706599999999998</v>
      </c>
      <c r="N184">
        <f>IF(ISERROR(VLOOKUP($J184,'Miljövärden urval för publ'!$B$2:$H$490,MATCH(N$3,'Miljövärden urval för publ'!$B$2:$H$2,0),FALSE)),"",VLOOKUP($J184,'Miljövärden urval för publ'!$B$2:$H$490,MATCH(N$3,'Miljövärden urval för publ'!$B$2:$H$2,0),FALSE))</f>
        <v>2.9927800000000001E-2</v>
      </c>
    </row>
    <row r="185" spans="1:14" x14ac:dyDescent="0.25">
      <c r="A185" s="26" t="s">
        <v>291</v>
      </c>
      <c r="B185" s="26" t="s">
        <v>293</v>
      </c>
      <c r="C185" s="27"/>
      <c r="D185" s="27" t="str">
        <f>VLOOKUP(B185,'Miljövärden urval för publ'!$B$2:$S$480,MATCH("ska publiceras:",'Miljövärden urval för publ'!$B$2:$Q$2,0),FALSE)</f>
        <v>ja</v>
      </c>
      <c r="E185" s="27">
        <f t="shared" si="6"/>
        <v>171</v>
      </c>
      <c r="H185" s="20">
        <v>183</v>
      </c>
      <c r="I185" t="str">
        <f t="shared" si="7"/>
        <v>Luleå Energi AB</v>
      </c>
      <c r="J185" t="str">
        <f t="shared" si="8"/>
        <v>Luleå</v>
      </c>
      <c r="K185">
        <f>IF(ISERROR(VLOOKUP($J185,'Miljövärden urval för publ'!$B$2:$H$490,MATCH(K$3,'Miljövärden urval för publ'!$B$2:$H$2,0),FALSE)),"",VLOOKUP($J185,'Miljövärden urval för publ'!$B$2:$H$490,MATCH(K$3,'Miljövärden urval för publ'!$B$2:$H$2,0),FALSE))</f>
        <v>6.2732499999999997E-2</v>
      </c>
      <c r="L185">
        <f>IF(ISERROR(VLOOKUP($J185,'Miljövärden urval för publ'!$B$2:$H$490,MATCH(L$3,'Miljövärden urval för publ'!$B$2:$H$2,0),FALSE)),"",VLOOKUP($J185,'Miljövärden urval för publ'!$B$2:$H$490,MATCH(L$3,'Miljövärden urval för publ'!$B$2:$H$2,0),FALSE))</f>
        <v>14.9992</v>
      </c>
      <c r="M185">
        <f>IF(ISERROR(VLOOKUP($J185,'Miljövärden urval för publ'!$B$2:$H$490,MATCH(M$3,'Miljövärden urval för publ'!$B$2:$H$2,0),FALSE)),"",VLOOKUP($J185,'Miljövärden urval för publ'!$B$2:$H$490,MATCH(M$3,'Miljövärden urval för publ'!$B$2:$H$2,0),FALSE))</f>
        <v>1.38087</v>
      </c>
      <c r="N185">
        <f>IF(ISERROR(VLOOKUP($J185,'Miljövärden urval för publ'!$B$2:$H$490,MATCH(N$3,'Miljövärden urval för publ'!$B$2:$H$2,0),FALSE)),"",VLOOKUP($J185,'Miljövärden urval för publ'!$B$2:$H$490,MATCH(N$3,'Miljövärden urval för publ'!$B$2:$H$2,0),FALSE))</f>
        <v>4.3662399999999997E-2</v>
      </c>
    </row>
    <row r="186" spans="1:14" x14ac:dyDescent="0.25">
      <c r="A186" s="26" t="s">
        <v>295</v>
      </c>
      <c r="B186" s="26" t="s">
        <v>296</v>
      </c>
      <c r="C186" s="27"/>
      <c r="D186" s="27" t="str">
        <f>VLOOKUP(B186,'Miljövärden urval för publ'!$B$2:$S$480,MATCH("ska publiceras:",'Miljövärden urval för publ'!$B$2:$Q$2,0),FALSE)</f>
        <v>nej</v>
      </c>
      <c r="E186" s="27">
        <f t="shared" si="6"/>
        <v>171</v>
      </c>
      <c r="H186" s="20">
        <v>184</v>
      </c>
      <c r="I186" t="str">
        <f t="shared" si="7"/>
        <v>Skellefteå Kraft AB</v>
      </c>
      <c r="J186" t="str">
        <f t="shared" si="8"/>
        <v>Lycksele</v>
      </c>
      <c r="K186">
        <f>IF(ISERROR(VLOOKUP($J186,'Miljövärden urval för publ'!$B$2:$H$490,MATCH(K$3,'Miljövärden urval för publ'!$B$2:$H$2,0),FALSE)),"",VLOOKUP($J186,'Miljövärden urval för publ'!$B$2:$H$490,MATCH(K$3,'Miljövärden urval för publ'!$B$2:$H$2,0),FALSE))</f>
        <v>0.30763600000000002</v>
      </c>
      <c r="L186">
        <f>IF(ISERROR(VLOOKUP($J186,'Miljövärden urval för publ'!$B$2:$H$490,MATCH(L$3,'Miljövärden urval för publ'!$B$2:$H$2,0),FALSE)),"",VLOOKUP($J186,'Miljövärden urval för publ'!$B$2:$H$490,MATCH(L$3,'Miljövärden urval för publ'!$B$2:$H$2,0),FALSE))</f>
        <v>101.29300000000001</v>
      </c>
      <c r="M186">
        <f>IF(ISERROR(VLOOKUP($J186,'Miljövärden urval för publ'!$B$2:$H$490,MATCH(M$3,'Miljövärden urval för publ'!$B$2:$H$2,0),FALSE)),"",VLOOKUP($J186,'Miljövärden urval för publ'!$B$2:$H$490,MATCH(M$3,'Miljövärden urval för publ'!$B$2:$H$2,0),FALSE))</f>
        <v>14.698600000000001</v>
      </c>
      <c r="N186">
        <f>IF(ISERROR(VLOOKUP($J186,'Miljövärden urval för publ'!$B$2:$H$490,MATCH(N$3,'Miljövärden urval för publ'!$B$2:$H$2,0),FALSE)),"",VLOOKUP($J186,'Miljövärden urval för publ'!$B$2:$H$490,MATCH(N$3,'Miljövärden urval för publ'!$B$2:$H$2,0),FALSE))</f>
        <v>7.5027499999999999E-3</v>
      </c>
    </row>
    <row r="187" spans="1:14" x14ac:dyDescent="0.25">
      <c r="A187" s="26" t="s">
        <v>407</v>
      </c>
      <c r="B187" s="26" t="s">
        <v>415</v>
      </c>
      <c r="C187" s="27"/>
      <c r="D187" s="27" t="str">
        <f>VLOOKUP(B187,'Miljövärden urval för publ'!$B$2:$S$480,MATCH("ska publiceras:",'Miljövärden urval för publ'!$B$2:$Q$2,0),FALSE)</f>
        <v>ja</v>
      </c>
      <c r="E187" s="27">
        <f t="shared" si="6"/>
        <v>172</v>
      </c>
      <c r="H187" s="20">
        <v>185</v>
      </c>
      <c r="I187" t="str">
        <f t="shared" si="7"/>
        <v>Väner Energi AB</v>
      </c>
      <c r="J187" t="str">
        <f t="shared" si="8"/>
        <v>Lyrestad</v>
      </c>
      <c r="K187">
        <f>IF(ISERROR(VLOOKUP($J187,'Miljövärden urval för publ'!$B$2:$H$490,MATCH(K$3,'Miljövärden urval för publ'!$B$2:$H$2,0),FALSE)),"",VLOOKUP($J187,'Miljövärden urval för publ'!$B$2:$H$490,MATCH(K$3,'Miljövärden urval för publ'!$B$2:$H$2,0),FALSE))</f>
        <v>0.19952400000000001</v>
      </c>
      <c r="L187">
        <f>IF(ISERROR(VLOOKUP($J187,'Miljövärden urval för publ'!$B$2:$H$490,MATCH(L$3,'Miljövärden urval för publ'!$B$2:$H$2,0),FALSE)),"",VLOOKUP($J187,'Miljövärden urval för publ'!$B$2:$H$490,MATCH(L$3,'Miljövärden urval för publ'!$B$2:$H$2,0),FALSE))</f>
        <v>19.4786</v>
      </c>
      <c r="M187">
        <f>IF(ISERROR(VLOOKUP($J187,'Miljövärden urval för publ'!$B$2:$H$490,MATCH(M$3,'Miljövärden urval för publ'!$B$2:$H$2,0),FALSE)),"",VLOOKUP($J187,'Miljövärden urval för publ'!$B$2:$H$490,MATCH(M$3,'Miljövärden urval för publ'!$B$2:$H$2,0),FALSE))</f>
        <v>15.8729</v>
      </c>
      <c r="N187">
        <f>IF(ISERROR(VLOOKUP($J187,'Miljövärden urval för publ'!$B$2:$H$490,MATCH(N$3,'Miljövärden urval för publ'!$B$2:$H$2,0),FALSE)),"",VLOOKUP($J187,'Miljövärden urval för publ'!$B$2:$H$490,MATCH(N$3,'Miljövärden urval för publ'!$B$2:$H$2,0),FALSE))</f>
        <v>3.9370099999999998E-2</v>
      </c>
    </row>
    <row r="188" spans="1:14" x14ac:dyDescent="0.25">
      <c r="A188" s="26" t="s">
        <v>162</v>
      </c>
      <c r="B188" s="26" t="s">
        <v>163</v>
      </c>
      <c r="C188" s="27"/>
      <c r="D188" s="27" t="str">
        <f>VLOOKUP(B188,'Miljövärden urval för publ'!$B$2:$S$480,MATCH("ska publiceras:",'Miljövärden urval för publ'!$B$2:$Q$2,0),FALSE)</f>
        <v>nej</v>
      </c>
      <c r="E188" s="27">
        <f t="shared" si="6"/>
        <v>172</v>
      </c>
      <c r="H188" s="20">
        <v>186</v>
      </c>
      <c r="I188" t="str">
        <f t="shared" si="7"/>
        <v>LEVA i Lysekil AB</v>
      </c>
      <c r="J188" t="str">
        <f t="shared" si="8"/>
        <v>Lysekil</v>
      </c>
      <c r="K188">
        <f>IF(ISERROR(VLOOKUP($J188,'Miljövärden urval för publ'!$B$2:$H$490,MATCH(K$3,'Miljövärden urval för publ'!$B$2:$H$2,0),FALSE)),"",VLOOKUP($J188,'Miljövärden urval för publ'!$B$2:$H$490,MATCH(K$3,'Miljövärden urval för publ'!$B$2:$H$2,0),FALSE))</f>
        <v>7.3261499999999993E-2</v>
      </c>
      <c r="L188">
        <f>IF(ISERROR(VLOOKUP($J188,'Miljövärden urval för publ'!$B$2:$H$490,MATCH(L$3,'Miljövärden urval för publ'!$B$2:$H$2,0),FALSE)),"",VLOOKUP($J188,'Miljövärden urval för publ'!$B$2:$H$490,MATCH(L$3,'Miljövärden urval för publ'!$B$2:$H$2,0),FALSE))</f>
        <v>10.786199999999999</v>
      </c>
      <c r="M188">
        <f>IF(ISERROR(VLOOKUP($J188,'Miljövärden urval för publ'!$B$2:$H$490,MATCH(M$3,'Miljövärden urval för publ'!$B$2:$H$2,0),FALSE)),"",VLOOKUP($J188,'Miljövärden urval för publ'!$B$2:$H$490,MATCH(M$3,'Miljövärden urval för publ'!$B$2:$H$2,0),FALSE))</f>
        <v>3.5770099999999999E-2</v>
      </c>
      <c r="N188">
        <f>IF(ISERROR(VLOOKUP($J188,'Miljövärden urval för publ'!$B$2:$H$490,MATCH(N$3,'Miljövärden urval för publ'!$B$2:$H$2,0),FALSE)),"",VLOOKUP($J188,'Miljövärden urval för publ'!$B$2:$H$490,MATCH(N$3,'Miljövärden urval för publ'!$B$2:$H$2,0),FALSE))</f>
        <v>1.06716E-2</v>
      </c>
    </row>
    <row r="189" spans="1:14" x14ac:dyDescent="0.25">
      <c r="A189" s="26" t="s">
        <v>299</v>
      </c>
      <c r="B189" s="26" t="s">
        <v>300</v>
      </c>
      <c r="C189" s="27"/>
      <c r="D189" s="27" t="str">
        <f>VLOOKUP(B189,'Miljövärden urval för publ'!$B$2:$S$480,MATCH("ska publiceras:",'Miljövärden urval för publ'!$B$2:$Q$2,0),FALSE)</f>
        <v>ja</v>
      </c>
      <c r="E189" s="27">
        <f t="shared" si="6"/>
        <v>173</v>
      </c>
      <c r="H189" s="20">
        <v>187</v>
      </c>
      <c r="I189" t="str">
        <f t="shared" si="7"/>
        <v>Adven Värme AB.</v>
      </c>
      <c r="J189" t="str">
        <f t="shared" si="8"/>
        <v>Långsele</v>
      </c>
      <c r="K189">
        <f>IF(ISERROR(VLOOKUP($J189,'Miljövärden urval för publ'!$B$2:$H$490,MATCH(K$3,'Miljövärden urval för publ'!$B$2:$H$2,0),FALSE)),"",VLOOKUP($J189,'Miljövärden urval för publ'!$B$2:$H$490,MATCH(K$3,'Miljövärden urval för publ'!$B$2:$H$2,0),FALSE))</f>
        <v>0.245842</v>
      </c>
      <c r="L189">
        <f>IF(ISERROR(VLOOKUP($J189,'Miljövärden urval för publ'!$B$2:$H$490,MATCH(L$3,'Miljövärden urval för publ'!$B$2:$H$2,0),FALSE)),"",VLOOKUP($J189,'Miljövärden urval för publ'!$B$2:$H$490,MATCH(L$3,'Miljövärden urval för publ'!$B$2:$H$2,0),FALSE))</f>
        <v>31.944199999999999</v>
      </c>
      <c r="M189">
        <f>IF(ISERROR(VLOOKUP($J189,'Miljövärden urval för publ'!$B$2:$H$490,MATCH(M$3,'Miljövärden urval för publ'!$B$2:$H$2,0),FALSE)),"",VLOOKUP($J189,'Miljövärden urval för publ'!$B$2:$H$490,MATCH(M$3,'Miljövärden urval för publ'!$B$2:$H$2,0),FALSE))</f>
        <v>17.4208</v>
      </c>
      <c r="N189">
        <f>IF(ISERROR(VLOOKUP($J189,'Miljövärden urval för publ'!$B$2:$H$490,MATCH(N$3,'Miljövärden urval för publ'!$B$2:$H$2,0),FALSE)),"",VLOOKUP($J189,'Miljövärden urval för publ'!$B$2:$H$490,MATCH(N$3,'Miljövärden urval för publ'!$B$2:$H$2,0),FALSE))</f>
        <v>6.4129599999999995E-2</v>
      </c>
    </row>
    <row r="190" spans="1:14" x14ac:dyDescent="0.25">
      <c r="A190" s="26" t="s">
        <v>301</v>
      </c>
      <c r="B190" s="26" t="s">
        <v>302</v>
      </c>
      <c r="C190" s="27"/>
      <c r="D190" s="27" t="str">
        <f>VLOOKUP(B190,'Miljövärden urval för publ'!$B$2:$S$480,MATCH("ska publiceras:",'Miljövärden urval för publ'!$B$2:$Q$2,0),FALSE)</f>
        <v>ja</v>
      </c>
      <c r="E190" s="27">
        <f t="shared" si="6"/>
        <v>174</v>
      </c>
      <c r="H190" s="20">
        <v>188</v>
      </c>
      <c r="I190" t="str">
        <f t="shared" si="7"/>
        <v>Hedemora Energi AB</v>
      </c>
      <c r="J190" t="str">
        <f t="shared" si="8"/>
        <v>Långshyttan</v>
      </c>
      <c r="K190">
        <f>IF(ISERROR(VLOOKUP($J190,'Miljövärden urval för publ'!$B$2:$H$490,MATCH(K$3,'Miljövärden urval för publ'!$B$2:$H$2,0),FALSE)),"",VLOOKUP($J190,'Miljövärden urval för publ'!$B$2:$H$490,MATCH(K$3,'Miljövärden urval för publ'!$B$2:$H$2,0),FALSE))</f>
        <v>0.20302999999999999</v>
      </c>
      <c r="L190">
        <f>IF(ISERROR(VLOOKUP($J190,'Miljövärden urval för publ'!$B$2:$H$490,MATCH(L$3,'Miljövärden urval för publ'!$B$2:$H$2,0),FALSE)),"",VLOOKUP($J190,'Miljövärden urval för publ'!$B$2:$H$490,MATCH(L$3,'Miljövärden urval för publ'!$B$2:$H$2,0),FALSE))</f>
        <v>43.908499999999997</v>
      </c>
      <c r="M190">
        <f>IF(ISERROR(VLOOKUP($J190,'Miljövärden urval för publ'!$B$2:$H$490,MATCH(M$3,'Miljövärden urval för publ'!$B$2:$H$2,0),FALSE)),"",VLOOKUP($J190,'Miljövärden urval för publ'!$B$2:$H$490,MATCH(M$3,'Miljövärden urval för publ'!$B$2:$H$2,0),FALSE))</f>
        <v>8.8590900000000001</v>
      </c>
      <c r="N190">
        <f>IF(ISERROR(VLOOKUP($J190,'Miljövärden urval för publ'!$B$2:$H$490,MATCH(N$3,'Miljövärden urval för publ'!$B$2:$H$2,0),FALSE)),"",VLOOKUP($J190,'Miljövärden urval för publ'!$B$2:$H$490,MATCH(N$3,'Miljövärden urval för publ'!$B$2:$H$2,0),FALSE))</f>
        <v>9.2432399999999998E-2</v>
      </c>
    </row>
    <row r="191" spans="1:14" x14ac:dyDescent="0.25">
      <c r="A191" s="26" t="s">
        <v>303</v>
      </c>
      <c r="B191" s="26" t="s">
        <v>305</v>
      </c>
      <c r="C191" s="27"/>
      <c r="D191" s="27" t="str">
        <f>VLOOKUP(B191,'Miljövärden urval för publ'!$B$2:$S$480,MATCH("ska publiceras:",'Miljövärden urval för publ'!$B$2:$Q$2,0),FALSE)</f>
        <v>ja</v>
      </c>
      <c r="E191" s="27">
        <f t="shared" si="6"/>
        <v>175</v>
      </c>
      <c r="H191" s="20">
        <v>189</v>
      </c>
      <c r="I191" t="str">
        <f t="shared" si="7"/>
        <v>Borgholm Energi AB</v>
      </c>
      <c r="J191" t="str">
        <f t="shared" si="8"/>
        <v>Löttorp</v>
      </c>
      <c r="K191">
        <f>IF(ISERROR(VLOOKUP($J191,'Miljövärden urval för publ'!$B$2:$H$490,MATCH(K$3,'Miljövärden urval för publ'!$B$2:$H$2,0),FALSE)),"",VLOOKUP($J191,'Miljövärden urval för publ'!$B$2:$H$490,MATCH(K$3,'Miljövärden urval för publ'!$B$2:$H$2,0),FALSE))</f>
        <v>0.16073699999999999</v>
      </c>
      <c r="L191">
        <f>IF(ISERROR(VLOOKUP($J191,'Miljövärden urval för publ'!$B$2:$H$490,MATCH(L$3,'Miljövärden urval för publ'!$B$2:$H$2,0),FALSE)),"",VLOOKUP($J191,'Miljövärden urval för publ'!$B$2:$H$490,MATCH(L$3,'Miljövärden urval för publ'!$B$2:$H$2,0),FALSE))</f>
        <v>34.0426</v>
      </c>
      <c r="M191">
        <f>IF(ISERROR(VLOOKUP($J191,'Miljövärden urval för publ'!$B$2:$H$490,MATCH(M$3,'Miljövärden urval för publ'!$B$2:$H$2,0),FALSE)),"",VLOOKUP($J191,'Miljövärden urval för publ'!$B$2:$H$490,MATCH(M$3,'Miljövärden urval för publ'!$B$2:$H$2,0),FALSE))</f>
        <v>9.3338099999999997</v>
      </c>
      <c r="N191">
        <f>IF(ISERROR(VLOOKUP($J191,'Miljövärden urval för publ'!$B$2:$H$490,MATCH(N$3,'Miljövärden urval för publ'!$B$2:$H$2,0),FALSE)),"",VLOOKUP($J191,'Miljövärden urval för publ'!$B$2:$H$490,MATCH(N$3,'Miljövärden urval för publ'!$B$2:$H$2,0),FALSE))</f>
        <v>4.7412200000000002E-2</v>
      </c>
    </row>
    <row r="192" spans="1:14" x14ac:dyDescent="0.25">
      <c r="A192" s="26" t="s">
        <v>477</v>
      </c>
      <c r="B192" s="26" t="s">
        <v>481</v>
      </c>
      <c r="C192" s="27"/>
      <c r="D192" s="27" t="str">
        <f>VLOOKUP(B192,'Miljövärden urval för publ'!$B$2:$S$480,MATCH("ska publiceras:",'Miljövärden urval för publ'!$B$2:$Q$2,0),FALSE)</f>
        <v>ja</v>
      </c>
      <c r="E192" s="27">
        <f t="shared" si="6"/>
        <v>176</v>
      </c>
      <c r="H192" s="20">
        <v>190</v>
      </c>
      <c r="I192" t="str">
        <f t="shared" si="7"/>
        <v>Skellefteå Kraft AB</v>
      </c>
      <c r="J192" t="str">
        <f t="shared" si="8"/>
        <v>Lövånger</v>
      </c>
      <c r="K192">
        <f>IF(ISERROR(VLOOKUP($J192,'Miljövärden urval för publ'!$B$2:$H$490,MATCH(K$3,'Miljövärden urval för publ'!$B$2:$H$2,0),FALSE)),"",VLOOKUP($J192,'Miljövärden urval för publ'!$B$2:$H$490,MATCH(K$3,'Miljövärden urval för publ'!$B$2:$H$2,0),FALSE))</f>
        <v>0.19459000000000001</v>
      </c>
      <c r="L192">
        <f>IF(ISERROR(VLOOKUP($J192,'Miljövärden urval för publ'!$B$2:$H$490,MATCH(L$3,'Miljövärden urval för publ'!$B$2:$H$2,0),FALSE)),"",VLOOKUP($J192,'Miljövärden urval för publ'!$B$2:$H$490,MATCH(L$3,'Miljövärden urval för publ'!$B$2:$H$2,0),FALSE))</f>
        <v>11.2805</v>
      </c>
      <c r="M192">
        <f>IF(ISERROR(VLOOKUP($J192,'Miljövärden urval för publ'!$B$2:$H$490,MATCH(M$3,'Miljövärden urval för publ'!$B$2:$H$2,0),FALSE)),"",VLOOKUP($J192,'Miljövärden urval för publ'!$B$2:$H$490,MATCH(M$3,'Miljövärden urval för publ'!$B$2:$H$2,0),FALSE))</f>
        <v>20.046700000000001</v>
      </c>
      <c r="N192">
        <f>IF(ISERROR(VLOOKUP($J192,'Miljövärden urval för publ'!$B$2:$H$490,MATCH(N$3,'Miljövärden urval för publ'!$B$2:$H$2,0),FALSE)),"",VLOOKUP($J192,'Miljövärden urval för publ'!$B$2:$H$490,MATCH(N$3,'Miljövärden urval för publ'!$B$2:$H$2,0),FALSE))</f>
        <v>5.75027E-3</v>
      </c>
    </row>
    <row r="193" spans="1:14" x14ac:dyDescent="0.25">
      <c r="A193" s="26" t="s">
        <v>590</v>
      </c>
      <c r="B193" s="26" t="s">
        <v>592</v>
      </c>
      <c r="C193" s="27"/>
      <c r="D193" s="27" t="str">
        <f>VLOOKUP(B193,'Miljövärden urval för publ'!$B$2:$S$480,MATCH("ska publiceras:",'Miljövärden urval för publ'!$B$2:$Q$2,0),FALSE)</f>
        <v>ja</v>
      </c>
      <c r="E193" s="27">
        <f t="shared" si="6"/>
        <v>177</v>
      </c>
      <c r="H193" s="20">
        <v>191</v>
      </c>
      <c r="I193" t="str">
        <f t="shared" si="7"/>
        <v>Vasa Värme Holding AB</v>
      </c>
      <c r="J193" t="str">
        <f t="shared" si="8"/>
        <v>Malmköping</v>
      </c>
      <c r="K193">
        <f>IF(ISERROR(VLOOKUP($J193,'Miljövärden urval för publ'!$B$2:$H$490,MATCH(K$3,'Miljövärden urval för publ'!$B$2:$H$2,0),FALSE)),"",VLOOKUP($J193,'Miljövärden urval för publ'!$B$2:$H$490,MATCH(K$3,'Miljövärden urval för publ'!$B$2:$H$2,0),FALSE))</f>
        <v>0.103634</v>
      </c>
      <c r="L193">
        <f>IF(ISERROR(VLOOKUP($J193,'Miljövärden urval för publ'!$B$2:$H$490,MATCH(L$3,'Miljövärden urval för publ'!$B$2:$H$2,0),FALSE)),"",VLOOKUP($J193,'Miljövärden urval för publ'!$B$2:$H$490,MATCH(L$3,'Miljövärden urval för publ'!$B$2:$H$2,0),FALSE))</f>
        <v>22.023800000000001</v>
      </c>
      <c r="M193">
        <f>IF(ISERROR(VLOOKUP($J193,'Miljövärden urval för publ'!$B$2:$H$490,MATCH(M$3,'Miljövärden urval för publ'!$B$2:$H$2,0),FALSE)),"",VLOOKUP($J193,'Miljövärden urval för publ'!$B$2:$H$490,MATCH(M$3,'Miljövärden urval för publ'!$B$2:$H$2,0),FALSE))</f>
        <v>9.0850000000000009</v>
      </c>
      <c r="N193">
        <f>IF(ISERROR(VLOOKUP($J193,'Miljövärden urval för publ'!$B$2:$H$490,MATCH(N$3,'Miljövärden urval för publ'!$B$2:$H$2,0),FALSE)),"",VLOOKUP($J193,'Miljövärden urval för publ'!$B$2:$H$490,MATCH(N$3,'Miljövärden urval för publ'!$B$2:$H$2,0),FALSE))</f>
        <v>1.43657E-2</v>
      </c>
    </row>
    <row r="194" spans="1:14" x14ac:dyDescent="0.25">
      <c r="A194" s="26" t="s">
        <v>308</v>
      </c>
      <c r="B194" s="26" t="s">
        <v>309</v>
      </c>
      <c r="C194" s="27"/>
      <c r="D194" s="27" t="str">
        <f>VLOOKUP(B194,'Miljövärden urval för publ'!$B$2:$S$480,MATCH("ska publiceras:",'Miljövärden urval för publ'!$B$2:$Q$2,0),FALSE)</f>
        <v>ja</v>
      </c>
      <c r="E194" s="27">
        <f t="shared" si="6"/>
        <v>178</v>
      </c>
      <c r="H194" s="20">
        <v>192</v>
      </c>
      <c r="I194" t="str">
        <f t="shared" si="7"/>
        <v>E.ON Värme Sverige AB</v>
      </c>
      <c r="J194" t="str">
        <f t="shared" si="8"/>
        <v>Malmö</v>
      </c>
      <c r="K194">
        <f>IF(ISERROR(VLOOKUP($J194,'Miljövärden urval för publ'!$B$2:$H$490,MATCH(K$3,'Miljövärden urval för publ'!$B$2:$H$2,0),FALSE)),"",VLOOKUP($J194,'Miljövärden urval för publ'!$B$2:$H$490,MATCH(K$3,'Miljövärden urval för publ'!$B$2:$H$2,0),FALSE))</f>
        <v>0.485157</v>
      </c>
      <c r="L194">
        <f>IF(ISERROR(VLOOKUP($J194,'Miljövärden urval för publ'!$B$2:$H$490,MATCH(L$3,'Miljövärden urval för publ'!$B$2:$H$2,0),FALSE)),"",VLOOKUP($J194,'Miljövärden urval för publ'!$B$2:$H$490,MATCH(L$3,'Miljövärden urval för publ'!$B$2:$H$2,0),FALSE))</f>
        <v>122.86</v>
      </c>
      <c r="M194">
        <f>IF(ISERROR(VLOOKUP($J194,'Miljövärden urval för publ'!$B$2:$H$490,MATCH(M$3,'Miljövärden urval för publ'!$B$2:$H$2,0),FALSE)),"",VLOOKUP($J194,'Miljövärden urval för publ'!$B$2:$H$490,MATCH(M$3,'Miljövärden urval för publ'!$B$2:$H$2,0),FALSE))</f>
        <v>17.692699999999999</v>
      </c>
      <c r="N194">
        <f>IF(ISERROR(VLOOKUP($J194,'Miljövärden urval för publ'!$B$2:$H$490,MATCH(N$3,'Miljövärden urval för publ'!$B$2:$H$2,0),FALSE)),"",VLOOKUP($J194,'Miljövärden urval för publ'!$B$2:$H$490,MATCH(N$3,'Miljövärden urval för publ'!$B$2:$H$2,0),FALSE))</f>
        <v>0.46967199999999998</v>
      </c>
    </row>
    <row r="195" spans="1:14" x14ac:dyDescent="0.25">
      <c r="A195" s="26" t="s">
        <v>502</v>
      </c>
      <c r="B195" s="26" t="s">
        <v>503</v>
      </c>
      <c r="C195" s="27"/>
      <c r="D195" s="27" t="str">
        <f>VLOOKUP(B195,'Miljövärden urval för publ'!$B$2:$S$480,MATCH("ska publiceras:",'Miljövärden urval för publ'!$B$2:$Q$2,0),FALSE)</f>
        <v>ja</v>
      </c>
      <c r="E195" s="27">
        <f t="shared" si="6"/>
        <v>179</v>
      </c>
      <c r="H195" s="20">
        <v>193</v>
      </c>
      <c r="I195" t="str">
        <f t="shared" si="7"/>
        <v>Malung-Sälens kommun</v>
      </c>
      <c r="J195" t="str">
        <f t="shared" si="8"/>
        <v>Malung</v>
      </c>
      <c r="K195">
        <f>IF(ISERROR(VLOOKUP($J195,'Miljövärden urval för publ'!$B$2:$H$490,MATCH(K$3,'Miljövärden urval för publ'!$B$2:$H$2,0),FALSE)),"",VLOOKUP($J195,'Miljövärden urval för publ'!$B$2:$H$490,MATCH(K$3,'Miljövärden urval för publ'!$B$2:$H$2,0),FALSE))</f>
        <v>3.4447899999999997E-2</v>
      </c>
      <c r="L195">
        <f>IF(ISERROR(VLOOKUP($J195,'Miljövärden urval för publ'!$B$2:$H$490,MATCH(L$3,'Miljövärden urval för publ'!$B$2:$H$2,0),FALSE)),"",VLOOKUP($J195,'Miljövärden urval för publ'!$B$2:$H$490,MATCH(L$3,'Miljövärden urval för publ'!$B$2:$H$2,0),FALSE))</f>
        <v>10.052</v>
      </c>
      <c r="M195">
        <f>IF(ISERROR(VLOOKUP($J195,'Miljövärden urval för publ'!$B$2:$H$490,MATCH(M$3,'Miljövärden urval för publ'!$B$2:$H$2,0),FALSE)),"",VLOOKUP($J195,'Miljövärden urval för publ'!$B$2:$H$490,MATCH(M$3,'Miljövärden urval för publ'!$B$2:$H$2,0),FALSE))</f>
        <v>7.0495200000000002</v>
      </c>
      <c r="N195">
        <f>IF(ISERROR(VLOOKUP($J195,'Miljövärden urval för publ'!$B$2:$H$490,MATCH(N$3,'Miljövärden urval för publ'!$B$2:$H$2,0),FALSE)),"",VLOOKUP($J195,'Miljövärden urval för publ'!$B$2:$H$490,MATCH(N$3,'Miljövärden urval för publ'!$B$2:$H$2,0),FALSE))</f>
        <v>3.35264E-3</v>
      </c>
    </row>
    <row r="196" spans="1:14" x14ac:dyDescent="0.25">
      <c r="A196" s="26" t="s">
        <v>310</v>
      </c>
      <c r="B196" s="26" t="s">
        <v>313</v>
      </c>
      <c r="C196" s="27"/>
      <c r="D196" s="27" t="str">
        <f>VLOOKUP(B196,'Miljövärden urval för publ'!$B$2:$S$480,MATCH("ska publiceras:",'Miljövärden urval för publ'!$B$2:$Q$2,0),FALSE)</f>
        <v>ja</v>
      </c>
      <c r="E196" s="27">
        <f t="shared" si="6"/>
        <v>180</v>
      </c>
      <c r="H196" s="20">
        <v>194</v>
      </c>
      <c r="I196" t="str">
        <f t="shared" si="7"/>
        <v>Skellefteå Kraft AB</v>
      </c>
      <c r="J196" t="str">
        <f t="shared" si="8"/>
        <v>Malå</v>
      </c>
      <c r="K196">
        <f>IF(ISERROR(VLOOKUP($J196,'Miljövärden urval för publ'!$B$2:$H$490,MATCH(K$3,'Miljövärden urval för publ'!$B$2:$H$2,0),FALSE)),"",VLOOKUP($J196,'Miljövärden urval för publ'!$B$2:$H$490,MATCH(K$3,'Miljövärden urval för publ'!$B$2:$H$2,0),FALSE))</f>
        <v>9.6381499999999995E-2</v>
      </c>
      <c r="L196">
        <f>IF(ISERROR(VLOOKUP($J196,'Miljövärden urval för publ'!$B$2:$H$490,MATCH(L$3,'Miljövärden urval för publ'!$B$2:$H$2,0),FALSE)),"",VLOOKUP($J196,'Miljövärden urval för publ'!$B$2:$H$490,MATCH(L$3,'Miljövärden urval för publ'!$B$2:$H$2,0),FALSE))</f>
        <v>10.6061</v>
      </c>
      <c r="M196">
        <f>IF(ISERROR(VLOOKUP($J196,'Miljövärden urval för publ'!$B$2:$H$490,MATCH(M$3,'Miljövärden urval för publ'!$B$2:$H$2,0),FALSE)),"",VLOOKUP($J196,'Miljövärden urval för publ'!$B$2:$H$490,MATCH(M$3,'Miljövärden urval för publ'!$B$2:$H$2,0),FALSE))</f>
        <v>7.2873599999999996</v>
      </c>
      <c r="N196">
        <f>IF(ISERROR(VLOOKUP($J196,'Miljövärden urval för publ'!$B$2:$H$490,MATCH(N$3,'Miljövärden urval för publ'!$B$2:$H$2,0),FALSE)),"",VLOOKUP($J196,'Miljövärden urval för publ'!$B$2:$H$490,MATCH(N$3,'Miljövärden urval för publ'!$B$2:$H$2,0),FALSE))</f>
        <v>1.01449E-2</v>
      </c>
    </row>
    <row r="197" spans="1:14" x14ac:dyDescent="0.25">
      <c r="A197" s="26" t="s">
        <v>468</v>
      </c>
      <c r="B197" s="26" t="s">
        <v>469</v>
      </c>
      <c r="C197" s="27"/>
      <c r="D197" s="27" t="str">
        <f>VLOOKUP(B197,'Miljövärden urval för publ'!$B$2:$S$480,MATCH("ska publiceras:",'Miljövärden urval för publ'!$B$2:$Q$2,0),FALSE)</f>
        <v>ja</v>
      </c>
      <c r="E197" s="27">
        <f t="shared" ref="E197:E260" si="9">IF(ISERROR(D197),E196,IF(D197="ja",E196+1,E196))</f>
        <v>181</v>
      </c>
      <c r="H197" s="20">
        <v>195</v>
      </c>
      <c r="I197" t="str">
        <f t="shared" ref="I197:I260" si="10">IF(ISERROR(INDEX($A$4:$E$490,MATCH($H197,$E$4:$E$490,0),1)),"",INDEX($A$4:$E$490,MATCH($H197,$E$4:$E$490,0),1))</f>
        <v>Eksjö Energi AB</v>
      </c>
      <c r="J197" t="str">
        <f t="shared" ref="J197:J260" si="11">IF(ISERROR(INDEX($A$4:$E$490,MATCH($H197,$E$4:$E$490,0),2)),"",INDEX($A$4:$E$490,MATCH($H197,$E$4:$E$490,0),2))</f>
        <v>Mariannelund</v>
      </c>
      <c r="K197">
        <f>IF(ISERROR(VLOOKUP($J197,'Miljövärden urval för publ'!$B$2:$H$490,MATCH(K$3,'Miljövärden urval för publ'!$B$2:$H$2,0),FALSE)),"",VLOOKUP($J197,'Miljövärden urval för publ'!$B$2:$H$490,MATCH(K$3,'Miljövärden urval för publ'!$B$2:$H$2,0),FALSE))</f>
        <v>0.122142</v>
      </c>
      <c r="L197">
        <f>IF(ISERROR(VLOOKUP($J197,'Miljövärden urval för publ'!$B$2:$H$490,MATCH(L$3,'Miljövärden urval för publ'!$B$2:$H$2,0),FALSE)),"",VLOOKUP($J197,'Miljövärden urval för publ'!$B$2:$H$490,MATCH(L$3,'Miljövärden urval för publ'!$B$2:$H$2,0),FALSE))</f>
        <v>25.120200000000001</v>
      </c>
      <c r="M197">
        <f>IF(ISERROR(VLOOKUP($J197,'Miljövärden urval för publ'!$B$2:$H$490,MATCH(M$3,'Miljövärden urval för publ'!$B$2:$H$2,0),FALSE)),"",VLOOKUP($J197,'Miljövärden urval för publ'!$B$2:$H$490,MATCH(M$3,'Miljövärden urval för publ'!$B$2:$H$2,0),FALSE))</f>
        <v>10.305899999999999</v>
      </c>
      <c r="N197">
        <f>IF(ISERROR(VLOOKUP($J197,'Miljövärden urval för publ'!$B$2:$H$490,MATCH(N$3,'Miljövärden urval för publ'!$B$2:$H$2,0),FALSE)),"",VLOOKUP($J197,'Miljövärden urval för publ'!$B$2:$H$490,MATCH(N$3,'Miljövärden urval för publ'!$B$2:$H$2,0),FALSE))</f>
        <v>1.2316199999999999E-2</v>
      </c>
    </row>
    <row r="198" spans="1:14" x14ac:dyDescent="0.25">
      <c r="A198" s="26" t="s">
        <v>574</v>
      </c>
      <c r="B198" s="26" t="s">
        <v>577</v>
      </c>
      <c r="C198" s="27"/>
      <c r="D198" s="27" t="str">
        <f>VLOOKUP(B198,'Miljövärden urval för publ'!$B$2:$S$480,MATCH("ska publiceras:",'Miljövärden urval för publ'!$B$2:$Q$2,0),FALSE)</f>
        <v>ja</v>
      </c>
      <c r="E198" s="27">
        <f t="shared" si="9"/>
        <v>182</v>
      </c>
      <c r="H198" s="20">
        <v>196</v>
      </c>
      <c r="I198" t="str">
        <f t="shared" si="10"/>
        <v>Väner Energi AB</v>
      </c>
      <c r="J198" t="str">
        <f t="shared" si="11"/>
        <v>Mariestad</v>
      </c>
      <c r="K198">
        <f>IF(ISERROR(VLOOKUP($J198,'Miljövärden urval för publ'!$B$2:$H$490,MATCH(K$3,'Miljövärden urval för publ'!$B$2:$H$2,0),FALSE)),"",VLOOKUP($J198,'Miljövärden urval för publ'!$B$2:$H$490,MATCH(K$3,'Miljövärden urval för publ'!$B$2:$H$2,0),FALSE))</f>
        <v>0.173323</v>
      </c>
      <c r="L198">
        <f>IF(ISERROR(VLOOKUP($J198,'Miljövärden urval för publ'!$B$2:$H$490,MATCH(L$3,'Miljövärden urval för publ'!$B$2:$H$2,0),FALSE)),"",VLOOKUP($J198,'Miljövärden urval för publ'!$B$2:$H$490,MATCH(L$3,'Miljövärden urval för publ'!$B$2:$H$2,0),FALSE))</f>
        <v>29.986899999999999</v>
      </c>
      <c r="M198">
        <f>IF(ISERROR(VLOOKUP($J198,'Miljövärden urval för publ'!$B$2:$H$490,MATCH(M$3,'Miljövärden urval för publ'!$B$2:$H$2,0),FALSE)),"",VLOOKUP($J198,'Miljövärden urval för publ'!$B$2:$H$490,MATCH(M$3,'Miljövärden urval för publ'!$B$2:$H$2,0),FALSE))</f>
        <v>5.5441500000000001</v>
      </c>
      <c r="N198">
        <f>IF(ISERROR(VLOOKUP($J198,'Miljövärden urval för publ'!$B$2:$H$490,MATCH(N$3,'Miljövärden urval för publ'!$B$2:$H$2,0),FALSE)),"",VLOOKUP($J198,'Miljövärden urval för publ'!$B$2:$H$490,MATCH(N$3,'Miljövärden urval för publ'!$B$2:$H$2,0),FALSE))</f>
        <v>2.9234400000000001E-2</v>
      </c>
    </row>
    <row r="199" spans="1:14" x14ac:dyDescent="0.25">
      <c r="A199" s="26" t="s">
        <v>314</v>
      </c>
      <c r="B199" s="26" t="s">
        <v>315</v>
      </c>
      <c r="C199" s="27"/>
      <c r="D199" s="27" t="str">
        <f>VLOOKUP(B199,'Miljövärden urval för publ'!$B$2:$S$480,MATCH("ska publiceras:",'Miljövärden urval för publ'!$B$2:$Q$2,0),FALSE)</f>
        <v>ja</v>
      </c>
      <c r="E199" s="27">
        <f t="shared" si="9"/>
        <v>183</v>
      </c>
      <c r="H199" s="20">
        <v>197</v>
      </c>
      <c r="I199" t="str">
        <f t="shared" si="10"/>
        <v>Sundsvall Energi AB</v>
      </c>
      <c r="J199" t="str">
        <f t="shared" si="11"/>
        <v>Matfors</v>
      </c>
      <c r="K199">
        <f>IF(ISERROR(VLOOKUP($J199,'Miljövärden urval för publ'!$B$2:$H$490,MATCH(K$3,'Miljövärden urval för publ'!$B$2:$H$2,0),FALSE)),"",VLOOKUP($J199,'Miljövärden urval för publ'!$B$2:$H$490,MATCH(K$3,'Miljövärden urval för publ'!$B$2:$H$2,0),FALSE))</f>
        <v>0.13785</v>
      </c>
      <c r="L199">
        <f>IF(ISERROR(VLOOKUP($J199,'Miljövärden urval för publ'!$B$2:$H$490,MATCH(L$3,'Miljövärden urval för publ'!$B$2:$H$2,0),FALSE)),"",VLOOKUP($J199,'Miljövärden urval för publ'!$B$2:$H$490,MATCH(L$3,'Miljövärden urval för publ'!$B$2:$H$2,0),FALSE))</f>
        <v>21.613700000000001</v>
      </c>
      <c r="M199">
        <f>IF(ISERROR(VLOOKUP($J199,'Miljövärden urval för publ'!$B$2:$H$490,MATCH(M$3,'Miljövärden urval för publ'!$B$2:$H$2,0),FALSE)),"",VLOOKUP($J199,'Miljövärden urval för publ'!$B$2:$H$490,MATCH(M$3,'Miljövärden urval för publ'!$B$2:$H$2,0),FALSE))</f>
        <v>8.9089600000000004</v>
      </c>
      <c r="N199">
        <f>IF(ISERROR(VLOOKUP($J199,'Miljövärden urval för publ'!$B$2:$H$490,MATCH(N$3,'Miljövärden urval för publ'!$B$2:$H$2,0),FALSE)),"",VLOOKUP($J199,'Miljövärden urval för publ'!$B$2:$H$490,MATCH(N$3,'Miljövärden urval för publ'!$B$2:$H$2,0),FALSE))</f>
        <v>2.4136000000000001E-2</v>
      </c>
    </row>
    <row r="200" spans="1:14" x14ac:dyDescent="0.25">
      <c r="A200" s="26" t="s">
        <v>407</v>
      </c>
      <c r="B200" s="26" t="s">
        <v>416</v>
      </c>
      <c r="C200" s="27"/>
      <c r="D200" s="27" t="str">
        <f>VLOOKUP(B200,'Miljövärden urval för publ'!$B$2:$S$480,MATCH("ska publiceras:",'Miljövärden urval för publ'!$B$2:$Q$2,0),FALSE)</f>
        <v>ja</v>
      </c>
      <c r="E200" s="27">
        <f t="shared" si="9"/>
        <v>184</v>
      </c>
      <c r="H200" s="20">
        <v>198</v>
      </c>
      <c r="I200" t="str">
        <f t="shared" si="10"/>
        <v>Mjölby-Svartådalen Energi AB</v>
      </c>
      <c r="J200" t="str">
        <f t="shared" si="11"/>
        <v>Mjölby</v>
      </c>
      <c r="K200">
        <f>IF(ISERROR(VLOOKUP($J200,'Miljövärden urval för publ'!$B$2:$H$490,MATCH(K$3,'Miljövärden urval för publ'!$B$2:$H$2,0),FALSE)),"",VLOOKUP($J200,'Miljövärden urval för publ'!$B$2:$H$490,MATCH(K$3,'Miljövärden urval för publ'!$B$2:$H$2,0),FALSE))</f>
        <v>0.177484</v>
      </c>
      <c r="L200">
        <f>IF(ISERROR(VLOOKUP($J200,'Miljövärden urval för publ'!$B$2:$H$490,MATCH(L$3,'Miljövärden urval för publ'!$B$2:$H$2,0),FALSE)),"",VLOOKUP($J200,'Miljövärden urval för publ'!$B$2:$H$490,MATCH(L$3,'Miljövärden urval för publ'!$B$2:$H$2,0),FALSE))</f>
        <v>67.219899999999996</v>
      </c>
      <c r="M200">
        <f>IF(ISERROR(VLOOKUP($J200,'Miljövärden urval för publ'!$B$2:$H$490,MATCH(M$3,'Miljövärden urval för publ'!$B$2:$H$2,0),FALSE)),"",VLOOKUP($J200,'Miljövärden urval för publ'!$B$2:$H$490,MATCH(M$3,'Miljövärden urval för publ'!$B$2:$H$2,0),FALSE))</f>
        <v>8.5231499999999993</v>
      </c>
      <c r="N200">
        <f>IF(ISERROR(VLOOKUP($J200,'Miljövärden urval för publ'!$B$2:$H$490,MATCH(N$3,'Miljövärden urval för publ'!$B$2:$H$2,0),FALSE)),"",VLOOKUP($J200,'Miljövärden urval för publ'!$B$2:$H$490,MATCH(N$3,'Miljövärden urval för publ'!$B$2:$H$2,0),FALSE))</f>
        <v>6.9923399999999997E-2</v>
      </c>
    </row>
    <row r="201" spans="1:14" x14ac:dyDescent="0.25">
      <c r="A201" s="26" t="s">
        <v>548</v>
      </c>
      <c r="B201" s="26" t="s">
        <v>549</v>
      </c>
      <c r="C201" s="27"/>
      <c r="D201" s="27" t="str">
        <f>VLOOKUP(B201,'Miljövärden urval för publ'!$B$2:$S$480,MATCH("ska publiceras:",'Miljövärden urval för publ'!$B$2:$Q$2,0),FALSE)</f>
        <v>ja</v>
      </c>
      <c r="E201" s="27">
        <f t="shared" si="9"/>
        <v>185</v>
      </c>
      <c r="H201" s="20">
        <v>199</v>
      </c>
      <c r="I201" t="str">
        <f t="shared" si="10"/>
        <v>Söderhamn Nära AB</v>
      </c>
      <c r="J201" t="str">
        <f t="shared" si="11"/>
        <v>Mohed</v>
      </c>
      <c r="K201">
        <f>IF(ISERROR(VLOOKUP($J201,'Miljövärden urval för publ'!$B$2:$H$490,MATCH(K$3,'Miljövärden urval för publ'!$B$2:$H$2,0),FALSE)),"",VLOOKUP($J201,'Miljövärden urval för publ'!$B$2:$H$490,MATCH(K$3,'Miljövärden urval för publ'!$B$2:$H$2,0),FALSE))</f>
        <v>0.68646399999999996</v>
      </c>
      <c r="L201">
        <f>IF(ISERROR(VLOOKUP($J201,'Miljövärden urval för publ'!$B$2:$H$490,MATCH(L$3,'Miljövärden urval för publ'!$B$2:$H$2,0),FALSE)),"",VLOOKUP($J201,'Miljövärden urval för publ'!$B$2:$H$490,MATCH(L$3,'Miljövärden urval för publ'!$B$2:$H$2,0),FALSE))</f>
        <v>3.2989600000000001</v>
      </c>
      <c r="M201">
        <f>IF(ISERROR(VLOOKUP($J201,'Miljövärden urval för publ'!$B$2:$H$490,MATCH(M$3,'Miljövärden urval för publ'!$B$2:$H$2,0),FALSE)),"",VLOOKUP($J201,'Miljövärden urval för publ'!$B$2:$H$490,MATCH(M$3,'Miljövärden urval för publ'!$B$2:$H$2,0),FALSE))</f>
        <v>7.3815</v>
      </c>
      <c r="N201">
        <f>IF(ISERROR(VLOOKUP($J201,'Miljövärden urval för publ'!$B$2:$H$490,MATCH(N$3,'Miljövärden urval för publ'!$B$2:$H$2,0),FALSE)),"",VLOOKUP($J201,'Miljövärden urval för publ'!$B$2:$H$490,MATCH(N$3,'Miljövärden urval för publ'!$B$2:$H$2,0),FALSE))</f>
        <v>0</v>
      </c>
    </row>
    <row r="202" spans="1:14" x14ac:dyDescent="0.25">
      <c r="A202" s="26" t="s">
        <v>297</v>
      </c>
      <c r="B202" s="26" t="s">
        <v>298</v>
      </c>
      <c r="C202" s="27"/>
      <c r="D202" s="27" t="str">
        <f>VLOOKUP(B202,'Miljövärden urval för publ'!$B$2:$S$480,MATCH("ska publiceras:",'Miljövärden urval för publ'!$B$2:$Q$2,0),FALSE)</f>
        <v>ja</v>
      </c>
      <c r="E202" s="27">
        <f t="shared" si="9"/>
        <v>186</v>
      </c>
      <c r="H202" s="20">
        <v>200</v>
      </c>
      <c r="I202" t="str">
        <f t="shared" si="10"/>
        <v>Övik Energi AB</v>
      </c>
      <c r="J202" t="str">
        <f t="shared" si="11"/>
        <v>Moliden</v>
      </c>
      <c r="K202">
        <f>IF(ISERROR(VLOOKUP($J202,'Miljövärden urval för publ'!$B$2:$H$490,MATCH(K$3,'Miljövärden urval för publ'!$B$2:$H$2,0),FALSE)),"",VLOOKUP($J202,'Miljövärden urval för publ'!$B$2:$H$490,MATCH(K$3,'Miljövärden urval för publ'!$B$2:$H$2,0),FALSE))</f>
        <v>0.21776999999999999</v>
      </c>
      <c r="L202">
        <f>IF(ISERROR(VLOOKUP($J202,'Miljövärden urval för publ'!$B$2:$H$490,MATCH(L$3,'Miljövärden urval för publ'!$B$2:$H$2,0),FALSE)),"",VLOOKUP($J202,'Miljövärden urval för publ'!$B$2:$H$490,MATCH(L$3,'Miljövärden urval för publ'!$B$2:$H$2,0),FALSE))</f>
        <v>13.561299999999999</v>
      </c>
      <c r="M202">
        <f>IF(ISERROR(VLOOKUP($J202,'Miljövärden urval för publ'!$B$2:$H$490,MATCH(M$3,'Miljövärden urval för publ'!$B$2:$H$2,0),FALSE)),"",VLOOKUP($J202,'Miljövärden urval för publ'!$B$2:$H$490,MATCH(M$3,'Miljövärden urval för publ'!$B$2:$H$2,0),FALSE))</f>
        <v>17.752400000000002</v>
      </c>
      <c r="N202">
        <f>IF(ISERROR(VLOOKUP($J202,'Miljövärden urval för publ'!$B$2:$H$490,MATCH(N$3,'Miljövärden urval för publ'!$B$2:$H$2,0),FALSE)),"",VLOOKUP($J202,'Miljövärden urval för publ'!$B$2:$H$490,MATCH(N$3,'Miljövärden urval för publ'!$B$2:$H$2,0),FALSE))</f>
        <v>1.55122E-2</v>
      </c>
    </row>
    <row r="203" spans="1:14" x14ac:dyDescent="0.25">
      <c r="A203" s="26" t="s">
        <v>22</v>
      </c>
      <c r="B203" s="26" t="s">
        <v>28</v>
      </c>
      <c r="C203" s="27"/>
      <c r="D203" s="27" t="str">
        <f>VLOOKUP(B203,'Miljövärden urval för publ'!$B$2:$S$480,MATCH("ska publiceras:",'Miljövärden urval för publ'!$B$2:$Q$2,0),FALSE)</f>
        <v>ja</v>
      </c>
      <c r="E203" s="27">
        <f t="shared" si="9"/>
        <v>187</v>
      </c>
      <c r="H203" s="20">
        <v>201</v>
      </c>
      <c r="I203" t="str">
        <f t="shared" si="10"/>
        <v>E.ON Värme Sverige AB</v>
      </c>
      <c r="J203" t="str">
        <f t="shared" si="11"/>
        <v>Mora</v>
      </c>
      <c r="K203">
        <f>IF(ISERROR(VLOOKUP($J203,'Miljövärden urval för publ'!$B$2:$H$490,MATCH(K$3,'Miljövärden urval för publ'!$B$2:$H$2,0),FALSE)),"",VLOOKUP($J203,'Miljövärden urval för publ'!$B$2:$H$490,MATCH(K$3,'Miljövärden urval för publ'!$B$2:$H$2,0),FALSE))</f>
        <v>0.13958100000000001</v>
      </c>
      <c r="L203">
        <f>IF(ISERROR(VLOOKUP($J203,'Miljövärden urval för publ'!$B$2:$H$490,MATCH(L$3,'Miljövärden urval för publ'!$B$2:$H$2,0),FALSE)),"",VLOOKUP($J203,'Miljövärden urval för publ'!$B$2:$H$490,MATCH(L$3,'Miljövärden urval för publ'!$B$2:$H$2,0),FALSE))</f>
        <v>78.757000000000005</v>
      </c>
      <c r="M203">
        <f>IF(ISERROR(VLOOKUP($J203,'Miljövärden urval för publ'!$B$2:$H$490,MATCH(M$3,'Miljövärden urval för publ'!$B$2:$H$2,0),FALSE)),"",VLOOKUP($J203,'Miljövärden urval för publ'!$B$2:$H$490,MATCH(M$3,'Miljövärden urval för publ'!$B$2:$H$2,0),FALSE))</f>
        <v>7.0076299999999998</v>
      </c>
      <c r="N203">
        <f>IF(ISERROR(VLOOKUP($J203,'Miljövärden urval för publ'!$B$2:$H$490,MATCH(N$3,'Miljövärden urval för publ'!$B$2:$H$2,0),FALSE)),"",VLOOKUP($J203,'Miljövärden urval för publ'!$B$2:$H$490,MATCH(N$3,'Miljövärden urval för publ'!$B$2:$H$2,0),FALSE))</f>
        <v>1.7950399999999998E-2</v>
      </c>
    </row>
    <row r="204" spans="1:14" x14ac:dyDescent="0.25">
      <c r="A204" s="26" t="s">
        <v>213</v>
      </c>
      <c r="B204" s="26" t="s">
        <v>215</v>
      </c>
      <c r="C204" s="27"/>
      <c r="D204" s="27" t="str">
        <f>VLOOKUP(B204,'Miljövärden urval för publ'!$B$2:$S$480,MATCH("ska publiceras:",'Miljövärden urval för publ'!$B$2:$Q$2,0),FALSE)</f>
        <v>ja</v>
      </c>
      <c r="E204" s="27">
        <f t="shared" si="9"/>
        <v>188</v>
      </c>
      <c r="H204" s="20">
        <v>202</v>
      </c>
      <c r="I204" t="str">
        <f t="shared" si="10"/>
        <v>Vattenfall AB Värme</v>
      </c>
      <c r="J204" t="str">
        <f t="shared" si="11"/>
        <v>Motala</v>
      </c>
      <c r="K204">
        <f>IF(ISERROR(VLOOKUP($J204,'Miljövärden urval för publ'!$B$2:$H$490,MATCH(K$3,'Miljövärden urval för publ'!$B$2:$H$2,0),FALSE)),"",VLOOKUP($J204,'Miljövärden urval för publ'!$B$2:$H$490,MATCH(K$3,'Miljövärden urval för publ'!$B$2:$H$2,0),FALSE))</f>
        <v>0.21188599999999999</v>
      </c>
      <c r="L204">
        <f>IF(ISERROR(VLOOKUP($J204,'Miljövärden urval för publ'!$B$2:$H$490,MATCH(L$3,'Miljövärden urval för publ'!$B$2:$H$2,0),FALSE)),"",VLOOKUP($J204,'Miljövärden urval för publ'!$B$2:$H$490,MATCH(L$3,'Miljövärden urval för publ'!$B$2:$H$2,0),FALSE))</f>
        <v>18.076599999999999</v>
      </c>
      <c r="M204">
        <f>IF(ISERROR(VLOOKUP($J204,'Miljövärden urval för publ'!$B$2:$H$490,MATCH(M$3,'Miljövärden urval för publ'!$B$2:$H$2,0),FALSE)),"",VLOOKUP($J204,'Miljövärden urval för publ'!$B$2:$H$490,MATCH(M$3,'Miljövärden urval för publ'!$B$2:$H$2,0),FALSE))</f>
        <v>7.1901299999999999</v>
      </c>
      <c r="N204">
        <f>IF(ISERROR(VLOOKUP($J204,'Miljövärden urval för publ'!$B$2:$H$490,MATCH(N$3,'Miljövärden urval för publ'!$B$2:$H$2,0),FALSE)),"",VLOOKUP($J204,'Miljövärden urval för publ'!$B$2:$H$490,MATCH(N$3,'Miljövärden urval för publ'!$B$2:$H$2,0),FALSE))</f>
        <v>4.6574499999999998E-2</v>
      </c>
    </row>
    <row r="205" spans="1:14" x14ac:dyDescent="0.25">
      <c r="A205" s="26" t="s">
        <v>71</v>
      </c>
      <c r="B205" s="26" t="s">
        <v>73</v>
      </c>
      <c r="C205" s="27"/>
      <c r="D205" s="27" t="str">
        <f>VLOOKUP(B205,'Miljövärden urval för publ'!$B$2:$S$480,MATCH("ska publiceras:",'Miljövärden urval för publ'!$B$2:$Q$2,0),FALSE)</f>
        <v>ja</v>
      </c>
      <c r="E205" s="27">
        <f t="shared" si="9"/>
        <v>189</v>
      </c>
      <c r="H205" s="20">
        <v>203</v>
      </c>
      <c r="I205" t="str">
        <f t="shared" si="10"/>
        <v>Mullsjö Energi &amp; Miljö AB</v>
      </c>
      <c r="J205" t="str">
        <f t="shared" si="11"/>
        <v>Mullsjö</v>
      </c>
      <c r="K205">
        <f>IF(ISERROR(VLOOKUP($J205,'Miljövärden urval för publ'!$B$2:$H$490,MATCH(K$3,'Miljövärden urval för publ'!$B$2:$H$2,0),FALSE)),"",VLOOKUP($J205,'Miljövärden urval för publ'!$B$2:$H$490,MATCH(K$3,'Miljövärden urval för publ'!$B$2:$H$2,0),FALSE))</f>
        <v>0.13515199999999999</v>
      </c>
      <c r="L205">
        <f>IF(ISERROR(VLOOKUP($J205,'Miljövärden urval för publ'!$B$2:$H$490,MATCH(L$3,'Miljövärden urval för publ'!$B$2:$H$2,0),FALSE)),"",VLOOKUP($J205,'Miljövärden urval för publ'!$B$2:$H$490,MATCH(L$3,'Miljövärden urval för publ'!$B$2:$H$2,0),FALSE))</f>
        <v>22.448899999999998</v>
      </c>
      <c r="M205">
        <f>IF(ISERROR(VLOOKUP($J205,'Miljövärden urval för publ'!$B$2:$H$490,MATCH(M$3,'Miljövärden urval för publ'!$B$2:$H$2,0),FALSE)),"",VLOOKUP($J205,'Miljövärden urval för publ'!$B$2:$H$490,MATCH(M$3,'Miljövärden urval för publ'!$B$2:$H$2,0),FALSE))</f>
        <v>11.2384</v>
      </c>
      <c r="N205">
        <f>IF(ISERROR(VLOOKUP($J205,'Miljövärden urval för publ'!$B$2:$H$490,MATCH(N$3,'Miljövärden urval för publ'!$B$2:$H$2,0),FALSE)),"",VLOOKUP($J205,'Miljövärden urval för publ'!$B$2:$H$490,MATCH(N$3,'Miljövärden urval för publ'!$B$2:$H$2,0),FALSE))</f>
        <v>9.82916E-3</v>
      </c>
    </row>
    <row r="206" spans="1:14" x14ac:dyDescent="0.25">
      <c r="A206" s="26" t="s">
        <v>407</v>
      </c>
      <c r="B206" s="26" t="s">
        <v>417</v>
      </c>
      <c r="C206" s="27"/>
      <c r="D206" s="27" t="str">
        <f>VLOOKUP(B206,'Miljövärden urval för publ'!$B$2:$S$480,MATCH("ska publiceras:",'Miljövärden urval för publ'!$B$2:$Q$2,0),FALSE)</f>
        <v>ja</v>
      </c>
      <c r="E206" s="27">
        <f t="shared" si="9"/>
        <v>190</v>
      </c>
      <c r="H206" s="20">
        <v>204</v>
      </c>
      <c r="I206" t="str">
        <f t="shared" si="10"/>
        <v>Uddevalla Energi AB</v>
      </c>
      <c r="J206" t="str">
        <f t="shared" si="11"/>
        <v>Munkedal</v>
      </c>
      <c r="K206">
        <f>IF(ISERROR(VLOOKUP($J206,'Miljövärden urval för publ'!$B$2:$H$490,MATCH(K$3,'Miljövärden urval för publ'!$B$2:$H$2,0),FALSE)),"",VLOOKUP($J206,'Miljövärden urval för publ'!$B$2:$H$490,MATCH(K$3,'Miljövärden urval för publ'!$B$2:$H$2,0),FALSE))</f>
        <v>0.15878999999999999</v>
      </c>
      <c r="L206">
        <f>IF(ISERROR(VLOOKUP($J206,'Miljövärden urval för publ'!$B$2:$H$490,MATCH(L$3,'Miljövärden urval för publ'!$B$2:$H$2,0),FALSE)),"",VLOOKUP($J206,'Miljövärden urval för publ'!$B$2:$H$490,MATCH(L$3,'Miljövärden urval för publ'!$B$2:$H$2,0),FALSE))</f>
        <v>9.6482100000000006</v>
      </c>
      <c r="M206">
        <f>IF(ISERROR(VLOOKUP($J206,'Miljövärden urval för publ'!$B$2:$H$490,MATCH(M$3,'Miljövärden urval för publ'!$B$2:$H$2,0),FALSE)),"",VLOOKUP($J206,'Miljövärden urval för publ'!$B$2:$H$490,MATCH(M$3,'Miljövärden urval för publ'!$B$2:$H$2,0),FALSE))</f>
        <v>16.886500000000002</v>
      </c>
      <c r="N206">
        <f>IF(ISERROR(VLOOKUP($J206,'Miljövärden urval för publ'!$B$2:$H$490,MATCH(N$3,'Miljövärden urval för publ'!$B$2:$H$2,0),FALSE)),"",VLOOKUP($J206,'Miljövärden urval för publ'!$B$2:$H$490,MATCH(N$3,'Miljövärden urval för publ'!$B$2:$H$2,0),FALSE))</f>
        <v>0</v>
      </c>
    </row>
    <row r="207" spans="1:14" x14ac:dyDescent="0.25">
      <c r="A207" s="26" t="s">
        <v>317</v>
      </c>
      <c r="B207" s="28" t="s">
        <v>1022</v>
      </c>
      <c r="C207" s="27"/>
      <c r="D207" s="27" t="str">
        <f>VLOOKUP(B207,'Miljövärden urval för publ'!$B$2:$S$480,MATCH("ska publiceras:",'Miljövärden urval för publ'!$B$2:$Q$2,0),FALSE)</f>
        <v>nej</v>
      </c>
      <c r="E207" s="27">
        <f t="shared" si="9"/>
        <v>190</v>
      </c>
      <c r="H207" s="20">
        <v>205</v>
      </c>
      <c r="I207" t="str">
        <f t="shared" si="10"/>
        <v>Mölndal Energi AB</v>
      </c>
      <c r="J207" t="str">
        <f t="shared" si="11"/>
        <v>Mölndal</v>
      </c>
      <c r="K207">
        <f>IF(ISERROR(VLOOKUP($J207,'Miljövärden urval för publ'!$B$2:$H$490,MATCH(K$3,'Miljövärden urval för publ'!$B$2:$H$2,0),FALSE)),"",VLOOKUP($J207,'Miljövärden urval för publ'!$B$2:$H$490,MATCH(K$3,'Miljövärden urval för publ'!$B$2:$H$2,0),FALSE))</f>
        <v>5.9952199999999997E-2</v>
      </c>
      <c r="L207">
        <f>IF(ISERROR(VLOOKUP($J207,'Miljövärden urval för publ'!$B$2:$H$490,MATCH(L$3,'Miljövärden urval för publ'!$B$2:$H$2,0),FALSE)),"",VLOOKUP($J207,'Miljövärden urval för publ'!$B$2:$H$490,MATCH(L$3,'Miljövärden urval för publ'!$B$2:$H$2,0),FALSE))</f>
        <v>22.284600000000001</v>
      </c>
      <c r="M207">
        <f>IF(ISERROR(VLOOKUP($J207,'Miljövärden urval för publ'!$B$2:$H$490,MATCH(M$3,'Miljövärden urval för publ'!$B$2:$H$2,0),FALSE)),"",VLOOKUP($J207,'Miljövärden urval för publ'!$B$2:$H$490,MATCH(M$3,'Miljövärden urval för publ'!$B$2:$H$2,0),FALSE))</f>
        <v>4.3230199999999996</v>
      </c>
      <c r="N207">
        <f>IF(ISERROR(VLOOKUP($J207,'Miljövärden urval för publ'!$B$2:$H$490,MATCH(N$3,'Miljövärden urval för publ'!$B$2:$H$2,0),FALSE)),"",VLOOKUP($J207,'Miljövärden urval för publ'!$B$2:$H$490,MATCH(N$3,'Miljövärden urval för publ'!$B$2:$H$2,0),FALSE))</f>
        <v>2.4370799999999999E-3</v>
      </c>
    </row>
    <row r="208" spans="1:14" x14ac:dyDescent="0.25">
      <c r="A208" s="26" t="s">
        <v>524</v>
      </c>
      <c r="B208" s="26" t="s">
        <v>318</v>
      </c>
      <c r="C208" s="27"/>
      <c r="D208" s="27" t="str">
        <f>VLOOKUP(B208,'Miljövärden urval för publ'!$B$2:$S$480,MATCH("ska publiceras:",'Miljövärden urval för publ'!$B$2:$Q$2,0),FALSE)</f>
        <v>ja</v>
      </c>
      <c r="E208" s="27">
        <f t="shared" si="9"/>
        <v>191</v>
      </c>
      <c r="H208" s="20">
        <v>206</v>
      </c>
      <c r="I208" t="str">
        <f t="shared" si="10"/>
        <v>Mölndal Energi AB</v>
      </c>
      <c r="J208" t="str">
        <f t="shared" si="11"/>
        <v>Mölndal Biovärmepaket</v>
      </c>
      <c r="K208">
        <f>IF(ISERROR(VLOOKUP($J208,'Miljövärden urval för publ'!$B$2:$H$490,MATCH(K$3,'Miljövärden urval för publ'!$B$2:$H$2,0),FALSE)),"",VLOOKUP($J208,'Miljövärden urval för publ'!$B$2:$H$490,MATCH(K$3,'Miljövärden urval för publ'!$B$2:$H$2,0),FALSE))</f>
        <v>2.0056500000000001E-2</v>
      </c>
      <c r="L208">
        <f>IF(ISERROR(VLOOKUP($J208,'Miljövärden urval för publ'!$B$2:$H$490,MATCH(L$3,'Miljövärden urval för publ'!$B$2:$H$2,0),FALSE)),"",VLOOKUP($J208,'Miljövärden urval för publ'!$B$2:$H$490,MATCH(L$3,'Miljövärden urval för publ'!$B$2:$H$2,0),FALSE))</f>
        <v>5.9230600000000004</v>
      </c>
      <c r="M208">
        <f>IF(ISERROR(VLOOKUP($J208,'Miljövärden urval för publ'!$B$2:$H$490,MATCH(M$3,'Miljövärden urval för publ'!$B$2:$H$2,0),FALSE)),"",VLOOKUP($J208,'Miljövärden urval för publ'!$B$2:$H$490,MATCH(M$3,'Miljövärden urval för publ'!$B$2:$H$2,0),FALSE))</f>
        <v>4.1961500000000003</v>
      </c>
      <c r="N208">
        <f>IF(ISERROR(VLOOKUP($J208,'Miljövärden urval för publ'!$B$2:$H$490,MATCH(N$3,'Miljövärden urval för publ'!$B$2:$H$2,0),FALSE)),"",VLOOKUP($J208,'Miljövärden urval för publ'!$B$2:$H$490,MATCH(N$3,'Miljövärden urval för publ'!$B$2:$H$2,0),FALSE))</f>
        <v>0</v>
      </c>
    </row>
    <row r="209" spans="1:14" x14ac:dyDescent="0.25">
      <c r="A209" s="26" t="s">
        <v>101</v>
      </c>
      <c r="B209" s="26" t="s">
        <v>110</v>
      </c>
      <c r="C209" s="27"/>
      <c r="D209" s="27" t="str">
        <f>VLOOKUP(B209,'Miljövärden urval för publ'!$B$2:$S$480,MATCH("ska publiceras:",'Miljövärden urval för publ'!$B$2:$Q$2,0),FALSE)</f>
        <v>ja</v>
      </c>
      <c r="E209" s="27">
        <f t="shared" si="9"/>
        <v>192</v>
      </c>
      <c r="H209" s="20">
        <v>207</v>
      </c>
      <c r="I209" t="str">
        <f t="shared" si="10"/>
        <v>Mölndal Energi AB</v>
      </c>
      <c r="J209" t="str">
        <f t="shared" si="11"/>
        <v>Mölndal Bra Miljöval</v>
      </c>
      <c r="K209">
        <f>IF(ISERROR(VLOOKUP($J209,'Miljövärden urval för publ'!$B$2:$H$490,MATCH(K$3,'Miljövärden urval för publ'!$B$2:$H$2,0),FALSE)),"",VLOOKUP($J209,'Miljövärden urval för publ'!$B$2:$H$490,MATCH(K$3,'Miljövärden urval för publ'!$B$2:$H$2,0),FALSE))</f>
        <v>2.0055099999999999E-2</v>
      </c>
      <c r="L209">
        <f>IF(ISERROR(VLOOKUP($J209,'Miljövärden urval för publ'!$B$2:$H$490,MATCH(L$3,'Miljövärden urval för publ'!$B$2:$H$2,0),FALSE)),"",VLOOKUP($J209,'Miljövärden urval för publ'!$B$2:$H$490,MATCH(L$3,'Miljövärden urval för publ'!$B$2:$H$2,0),FALSE))</f>
        <v>5.9226599999999996</v>
      </c>
      <c r="M209">
        <f>IF(ISERROR(VLOOKUP($J209,'Miljövärden urval för publ'!$B$2:$H$490,MATCH(M$3,'Miljövärden urval för publ'!$B$2:$H$2,0),FALSE)),"",VLOOKUP($J209,'Miljövärden urval för publ'!$B$2:$H$490,MATCH(M$3,'Miljövärden urval för publ'!$B$2:$H$2,0),FALSE))</f>
        <v>4.1959</v>
      </c>
      <c r="N209">
        <f>IF(ISERROR(VLOOKUP($J209,'Miljövärden urval för publ'!$B$2:$H$490,MATCH(N$3,'Miljövärden urval för publ'!$B$2:$H$2,0),FALSE)),"",VLOOKUP($J209,'Miljövärden urval för publ'!$B$2:$H$490,MATCH(N$3,'Miljövärden urval för publ'!$B$2:$H$2,0),FALSE))</f>
        <v>0</v>
      </c>
    </row>
    <row r="210" spans="1:14" x14ac:dyDescent="0.25">
      <c r="A210" s="26" t="s">
        <v>319</v>
      </c>
      <c r="B210" s="26" t="s">
        <v>320</v>
      </c>
      <c r="C210" s="27"/>
      <c r="D210" s="27" t="str">
        <f>VLOOKUP(B210,'Miljövärden urval för publ'!$B$2:$S$480,MATCH("ska publiceras:",'Miljövärden urval för publ'!$B$2:$Q$2,0),FALSE)</f>
        <v>ja</v>
      </c>
      <c r="E210" s="27">
        <f t="shared" si="9"/>
        <v>193</v>
      </c>
      <c r="H210" s="20">
        <v>208</v>
      </c>
      <c r="I210" t="str">
        <f t="shared" si="10"/>
        <v>Västerbergslagens Energi AB</v>
      </c>
      <c r="J210" t="str">
        <f t="shared" si="11"/>
        <v>Norberg</v>
      </c>
      <c r="K210">
        <f>IF(ISERROR(VLOOKUP($J210,'Miljövärden urval för publ'!$B$2:$H$490,MATCH(K$3,'Miljövärden urval för publ'!$B$2:$H$2,0),FALSE)),"",VLOOKUP($J210,'Miljövärden urval för publ'!$B$2:$H$490,MATCH(K$3,'Miljövärden urval för publ'!$B$2:$H$2,0),FALSE))</f>
        <v>9.7846000000000002E-2</v>
      </c>
      <c r="L210">
        <f>IF(ISERROR(VLOOKUP($J210,'Miljövärden urval för publ'!$B$2:$H$490,MATCH(L$3,'Miljövärden urval för publ'!$B$2:$H$2,0),FALSE)),"",VLOOKUP($J210,'Miljövärden urval för publ'!$B$2:$H$490,MATCH(L$3,'Miljövärden urval för publ'!$B$2:$H$2,0),FALSE))</f>
        <v>15.196300000000001</v>
      </c>
      <c r="M210">
        <f>IF(ISERROR(VLOOKUP($J210,'Miljövärden urval för publ'!$B$2:$H$490,MATCH(M$3,'Miljövärden urval för publ'!$B$2:$H$2,0),FALSE)),"",VLOOKUP($J210,'Miljövärden urval för publ'!$B$2:$H$490,MATCH(M$3,'Miljövärden urval för publ'!$B$2:$H$2,0),FALSE))</f>
        <v>1.32114</v>
      </c>
      <c r="N210">
        <f>IF(ISERROR(VLOOKUP($J210,'Miljövärden urval för publ'!$B$2:$H$490,MATCH(N$3,'Miljövärden urval för publ'!$B$2:$H$2,0),FALSE)),"",VLOOKUP($J210,'Miljövärden urval för publ'!$B$2:$H$490,MATCH(N$3,'Miljövärden urval för publ'!$B$2:$H$2,0),FALSE))</f>
        <v>2.4640499999999999E-2</v>
      </c>
    </row>
    <row r="211" spans="1:14" x14ac:dyDescent="0.25">
      <c r="A211" s="26" t="s">
        <v>407</v>
      </c>
      <c r="B211" s="26" t="s">
        <v>418</v>
      </c>
      <c r="C211" s="27"/>
      <c r="D211" s="27" t="str">
        <f>VLOOKUP(B211,'Miljövärden urval för publ'!$B$2:$S$480,MATCH("ska publiceras:",'Miljövärden urval för publ'!$B$2:$Q$2,0),FALSE)</f>
        <v>ja</v>
      </c>
      <c r="E211" s="27">
        <f t="shared" si="9"/>
        <v>194</v>
      </c>
      <c r="H211" s="20">
        <v>209</v>
      </c>
      <c r="I211" t="str">
        <f t="shared" si="10"/>
        <v>PiteEnergi AB</v>
      </c>
      <c r="J211" t="str">
        <f t="shared" si="11"/>
        <v>Norrfjärden</v>
      </c>
      <c r="K211">
        <f>IF(ISERROR(VLOOKUP($J211,'Miljövärden urval för publ'!$B$2:$H$490,MATCH(K$3,'Miljövärden urval för publ'!$B$2:$H$2,0),FALSE)),"",VLOOKUP($J211,'Miljövärden urval för publ'!$B$2:$H$490,MATCH(K$3,'Miljövärden urval för publ'!$B$2:$H$2,0),FALSE))</f>
        <v>0.27631699999999998</v>
      </c>
      <c r="L211">
        <f>IF(ISERROR(VLOOKUP($J211,'Miljövärden urval för publ'!$B$2:$H$490,MATCH(L$3,'Miljövärden urval för publ'!$B$2:$H$2,0),FALSE)),"",VLOOKUP($J211,'Miljövärden urval för publ'!$B$2:$H$490,MATCH(L$3,'Miljövärden urval för publ'!$B$2:$H$2,0),FALSE))</f>
        <v>8.5820699999999999</v>
      </c>
      <c r="M211">
        <f>IF(ISERROR(VLOOKUP($J211,'Miljövärden urval för publ'!$B$2:$H$490,MATCH(M$3,'Miljövärden urval för publ'!$B$2:$H$2,0),FALSE)),"",VLOOKUP($J211,'Miljövärden urval för publ'!$B$2:$H$490,MATCH(M$3,'Miljövärden urval för publ'!$B$2:$H$2,0),FALSE))</f>
        <v>16.215699999999998</v>
      </c>
      <c r="N211">
        <f>IF(ISERROR(VLOOKUP($J211,'Miljövärden urval för publ'!$B$2:$H$490,MATCH(N$3,'Miljövärden urval för publ'!$B$2:$H$2,0),FALSE)),"",VLOOKUP($J211,'Miljövärden urval för publ'!$B$2:$H$490,MATCH(N$3,'Miljövärden urval för publ'!$B$2:$H$2,0),FALSE))</f>
        <v>3.7569600000000002E-3</v>
      </c>
    </row>
    <row r="212" spans="1:14" x14ac:dyDescent="0.25">
      <c r="A212" s="26" t="s">
        <v>124</v>
      </c>
      <c r="B212" s="26" t="s">
        <v>127</v>
      </c>
      <c r="C212" s="27"/>
      <c r="D212" s="27" t="str">
        <f>VLOOKUP(B212,'Miljövärden urval för publ'!$B$2:$S$480,MATCH("ska publiceras:",'Miljövärden urval för publ'!$B$2:$Q$2,0),FALSE)</f>
        <v>ja</v>
      </c>
      <c r="E212" s="27">
        <f t="shared" si="9"/>
        <v>195</v>
      </c>
      <c r="H212" s="20">
        <v>210</v>
      </c>
      <c r="I212" t="str">
        <f t="shared" si="10"/>
        <v>E.ON Värme Sverige AB</v>
      </c>
      <c r="J212" t="str">
        <f t="shared" si="11"/>
        <v>Norrköping - Söderköping</v>
      </c>
      <c r="K212">
        <f>IF(ISERROR(VLOOKUP($J212,'Miljövärden urval för publ'!$B$2:$H$490,MATCH(K$3,'Miljövärden urval för publ'!$B$2:$H$2,0),FALSE)),"",VLOOKUP($J212,'Miljövärden urval för publ'!$B$2:$H$490,MATCH(K$3,'Miljövärden urval för publ'!$B$2:$H$2,0),FALSE))</f>
        <v>0.116489</v>
      </c>
      <c r="L212">
        <f>IF(ISERROR(VLOOKUP($J212,'Miljövärden urval för publ'!$B$2:$H$490,MATCH(L$3,'Miljövärden urval för publ'!$B$2:$H$2,0),FALSE)),"",VLOOKUP($J212,'Miljövärden urval för publ'!$B$2:$H$490,MATCH(L$3,'Miljövärden urval för publ'!$B$2:$H$2,0),FALSE))</f>
        <v>91.110600000000005</v>
      </c>
      <c r="M212">
        <f>IF(ISERROR(VLOOKUP($J212,'Miljövärden urval för publ'!$B$2:$H$490,MATCH(M$3,'Miljövärden urval för publ'!$B$2:$H$2,0),FALSE)),"",VLOOKUP($J212,'Miljövärden urval för publ'!$B$2:$H$490,MATCH(M$3,'Miljövärden urval för publ'!$B$2:$H$2,0),FALSE))</f>
        <v>5.8701499999999998</v>
      </c>
      <c r="N212">
        <f>IF(ISERROR(VLOOKUP($J212,'Miljövärden urval för publ'!$B$2:$H$490,MATCH(N$3,'Miljövärden urval för publ'!$B$2:$H$2,0),FALSE)),"",VLOOKUP($J212,'Miljövärden urval för publ'!$B$2:$H$490,MATCH(N$3,'Miljövärden urval för publ'!$B$2:$H$2,0),FALSE))</f>
        <v>6.2804399999999996E-2</v>
      </c>
    </row>
    <row r="213" spans="1:14" x14ac:dyDescent="0.25">
      <c r="A213" s="26" t="s">
        <v>548</v>
      </c>
      <c r="B213" s="26" t="s">
        <v>550</v>
      </c>
      <c r="C213" s="27"/>
      <c r="D213" s="27" t="str">
        <f>VLOOKUP(B213,'Miljövärden urval för publ'!$B$2:$S$480,MATCH("ska publiceras:",'Miljövärden urval för publ'!$B$2:$Q$2,0),FALSE)</f>
        <v>ja</v>
      </c>
      <c r="E213" s="27">
        <f t="shared" si="9"/>
        <v>196</v>
      </c>
      <c r="H213" s="20">
        <v>211</v>
      </c>
      <c r="I213" t="str">
        <f t="shared" si="10"/>
        <v>Bionär Närvärme AB</v>
      </c>
      <c r="J213" t="str">
        <f t="shared" si="11"/>
        <v>Norrsundet</v>
      </c>
      <c r="K213">
        <f>IF(ISERROR(VLOOKUP($J213,'Miljövärden urval för publ'!$B$2:$H$490,MATCH(K$3,'Miljövärden urval för publ'!$B$2:$H$2,0),FALSE)),"",VLOOKUP($J213,'Miljövärden urval för publ'!$B$2:$H$490,MATCH(K$3,'Miljövärden urval för publ'!$B$2:$H$2,0),FALSE))</f>
        <v>0.22891400000000001</v>
      </c>
      <c r="L213">
        <f>IF(ISERROR(VLOOKUP($J213,'Miljövärden urval för publ'!$B$2:$H$490,MATCH(L$3,'Miljövärden urval för publ'!$B$2:$H$2,0),FALSE)),"",VLOOKUP($J213,'Miljövärden urval för publ'!$B$2:$H$490,MATCH(L$3,'Miljövärden urval för publ'!$B$2:$H$2,0),FALSE))</f>
        <v>31.869599999999998</v>
      </c>
      <c r="M213">
        <f>IF(ISERROR(VLOOKUP($J213,'Miljövärden urval för publ'!$B$2:$H$490,MATCH(M$3,'Miljövärden urval för publ'!$B$2:$H$2,0),FALSE)),"",VLOOKUP($J213,'Miljövärden urval för publ'!$B$2:$H$490,MATCH(M$3,'Miljövärden urval för publ'!$B$2:$H$2,0),FALSE))</f>
        <v>16.742100000000001</v>
      </c>
      <c r="N213">
        <f>IF(ISERROR(VLOOKUP($J213,'Miljövärden urval för publ'!$B$2:$H$490,MATCH(N$3,'Miljövärden urval för publ'!$B$2:$H$2,0),FALSE)),"",VLOOKUP($J213,'Miljövärden urval för publ'!$B$2:$H$490,MATCH(N$3,'Miljövärden urval för publ'!$B$2:$H$2,0),FALSE))</f>
        <v>7.6185799999999998E-2</v>
      </c>
    </row>
    <row r="214" spans="1:14" x14ac:dyDescent="0.25">
      <c r="A214" s="26" t="s">
        <v>437</v>
      </c>
      <c r="B214" s="26" t="s">
        <v>12</v>
      </c>
      <c r="C214" s="27"/>
      <c r="D214" s="27" t="str">
        <f>VLOOKUP(B214,'Miljövärden urval för publ'!$B$2:$S$480,MATCH("ska publiceras:",'Miljövärden urval för publ'!$B$2:$Q$2,0),FALSE)</f>
        <v>nej</v>
      </c>
      <c r="E214" s="27">
        <f t="shared" si="9"/>
        <v>196</v>
      </c>
      <c r="H214" s="20">
        <v>212</v>
      </c>
      <c r="I214" t="str">
        <f t="shared" si="10"/>
        <v>Norrtälje Energi AB</v>
      </c>
      <c r="J214" t="str">
        <f t="shared" si="11"/>
        <v>Norrtälje</v>
      </c>
      <c r="K214">
        <f>IF(ISERROR(VLOOKUP($J214,'Miljövärden urval för publ'!$B$2:$H$490,MATCH(K$3,'Miljövärden urval för publ'!$B$2:$H$2,0),FALSE)),"",VLOOKUP($J214,'Miljövärden urval för publ'!$B$2:$H$490,MATCH(K$3,'Miljövärden urval för publ'!$B$2:$H$2,0),FALSE))</f>
        <v>0.160133</v>
      </c>
      <c r="L214">
        <f>IF(ISERROR(VLOOKUP($J214,'Miljövärden urval för publ'!$B$2:$H$490,MATCH(L$3,'Miljövärden urval för publ'!$B$2:$H$2,0),FALSE)),"",VLOOKUP($J214,'Miljövärden urval för publ'!$B$2:$H$490,MATCH(L$3,'Miljövärden urval för publ'!$B$2:$H$2,0),FALSE))</f>
        <v>28.0868</v>
      </c>
      <c r="M214">
        <f>IF(ISERROR(VLOOKUP($J214,'Miljövärden urval för publ'!$B$2:$H$490,MATCH(M$3,'Miljövärden urval för publ'!$B$2:$H$2,0),FALSE)),"",VLOOKUP($J214,'Miljövärden urval för publ'!$B$2:$H$490,MATCH(M$3,'Miljövärden urval för publ'!$B$2:$H$2,0),FALSE))</f>
        <v>6.6641700000000004</v>
      </c>
      <c r="N214">
        <f>IF(ISERROR(VLOOKUP($J214,'Miljövärden urval för publ'!$B$2:$H$490,MATCH(N$3,'Miljövärden urval för publ'!$B$2:$H$2,0),FALSE)),"",VLOOKUP($J214,'Miljövärden urval för publ'!$B$2:$H$490,MATCH(N$3,'Miljövärden urval för publ'!$B$2:$H$2,0),FALSE))</f>
        <v>2.2295100000000002E-2</v>
      </c>
    </row>
    <row r="215" spans="1:14" x14ac:dyDescent="0.25">
      <c r="A215" s="26" t="s">
        <v>450</v>
      </c>
      <c r="B215" s="26" t="s">
        <v>452</v>
      </c>
      <c r="C215" s="27"/>
      <c r="D215" s="27" t="str">
        <f>VLOOKUP(B215,'Miljövärden urval för publ'!$B$2:$S$480,MATCH("ska publiceras:",'Miljövärden urval för publ'!$B$2:$Q$2,0),FALSE)</f>
        <v>ja</v>
      </c>
      <c r="E215" s="27">
        <f t="shared" si="9"/>
        <v>197</v>
      </c>
      <c r="H215" s="20">
        <v>213</v>
      </c>
      <c r="I215" t="str">
        <f t="shared" si="10"/>
        <v>Skellefteå Kraft AB</v>
      </c>
      <c r="J215" t="str">
        <f t="shared" si="11"/>
        <v>Norsjö</v>
      </c>
      <c r="K215">
        <f>IF(ISERROR(VLOOKUP($J215,'Miljövärden urval för publ'!$B$2:$H$490,MATCH(K$3,'Miljövärden urval för publ'!$B$2:$H$2,0),FALSE)),"",VLOOKUP($J215,'Miljövärden urval för publ'!$B$2:$H$490,MATCH(K$3,'Miljövärden urval för publ'!$B$2:$H$2,0),FALSE))</f>
        <v>9.1256599999999993E-2</v>
      </c>
      <c r="L215">
        <f>IF(ISERROR(VLOOKUP($J215,'Miljövärden urval för publ'!$B$2:$H$490,MATCH(L$3,'Miljövärden urval för publ'!$B$2:$H$2,0),FALSE)),"",VLOOKUP($J215,'Miljövärden urval för publ'!$B$2:$H$490,MATCH(L$3,'Miljövärden urval för publ'!$B$2:$H$2,0),FALSE))</f>
        <v>4.6335800000000003</v>
      </c>
      <c r="M215">
        <f>IF(ISERROR(VLOOKUP($J215,'Miljövärden urval för publ'!$B$2:$H$490,MATCH(M$3,'Miljövärden urval för publ'!$B$2:$H$2,0),FALSE)),"",VLOOKUP($J215,'Miljövärden urval för publ'!$B$2:$H$490,MATCH(M$3,'Miljövärden urval för publ'!$B$2:$H$2,0),FALSE))</f>
        <v>8.1923100000000009</v>
      </c>
      <c r="N215">
        <f>IF(ISERROR(VLOOKUP($J215,'Miljövärden urval för publ'!$B$2:$H$490,MATCH(N$3,'Miljövärden urval för publ'!$B$2:$H$2,0),FALSE)),"",VLOOKUP($J215,'Miljövärden urval för publ'!$B$2:$H$490,MATCH(N$3,'Miljövärden urval för publ'!$B$2:$H$2,0),FALSE))</f>
        <v>2.9392099999999998E-3</v>
      </c>
    </row>
    <row r="216" spans="1:14" x14ac:dyDescent="0.25">
      <c r="A216" s="26" t="s">
        <v>327</v>
      </c>
      <c r="B216" s="26" t="s">
        <v>328</v>
      </c>
      <c r="C216" s="27"/>
      <c r="D216" s="27" t="str">
        <f>VLOOKUP(B216,'Miljövärden urval för publ'!$B$2:$S$480,MATCH("ska publiceras:",'Miljövärden urval för publ'!$B$2:$Q$2,0),FALSE)</f>
        <v>ja</v>
      </c>
      <c r="E216" s="27">
        <f t="shared" si="9"/>
        <v>198</v>
      </c>
      <c r="H216" s="20">
        <v>214</v>
      </c>
      <c r="I216" t="str">
        <f t="shared" si="10"/>
        <v>Nybro Energi AB</v>
      </c>
      <c r="J216" t="str">
        <f t="shared" si="11"/>
        <v>Nybro stadsnät</v>
      </c>
      <c r="K216">
        <f>IF(ISERROR(VLOOKUP($J216,'Miljövärden urval för publ'!$B$2:$H$490,MATCH(K$3,'Miljövärden urval för publ'!$B$2:$H$2,0),FALSE)),"",VLOOKUP($J216,'Miljövärden urval för publ'!$B$2:$H$490,MATCH(K$3,'Miljövärden urval för publ'!$B$2:$H$2,0),FALSE))</f>
        <v>8.8814400000000002E-2</v>
      </c>
      <c r="L216">
        <f>IF(ISERROR(VLOOKUP($J216,'Miljövärden urval för publ'!$B$2:$H$490,MATCH(L$3,'Miljövärden urval för publ'!$B$2:$H$2,0),FALSE)),"",VLOOKUP($J216,'Miljövärden urval för publ'!$B$2:$H$490,MATCH(L$3,'Miljövärden urval för publ'!$B$2:$H$2,0),FALSE))</f>
        <v>15.7956</v>
      </c>
      <c r="M216">
        <f>IF(ISERROR(VLOOKUP($J216,'Miljövärden urval för publ'!$B$2:$H$490,MATCH(M$3,'Miljövärden urval för publ'!$B$2:$H$2,0),FALSE)),"",VLOOKUP($J216,'Miljövärden urval för publ'!$B$2:$H$490,MATCH(M$3,'Miljövärden urval för publ'!$B$2:$H$2,0),FALSE))</f>
        <v>8.6938700000000004</v>
      </c>
      <c r="N216">
        <f>IF(ISERROR(VLOOKUP($J216,'Miljövärden urval för publ'!$B$2:$H$490,MATCH(N$3,'Miljövärden urval för publ'!$B$2:$H$2,0),FALSE)),"",VLOOKUP($J216,'Miljövärden urval för publ'!$B$2:$H$490,MATCH(N$3,'Miljövärden urval för publ'!$B$2:$H$2,0),FALSE))</f>
        <v>1.50481E-2</v>
      </c>
    </row>
    <row r="217" spans="1:14" x14ac:dyDescent="0.25">
      <c r="A217" s="26" t="s">
        <v>468</v>
      </c>
      <c r="B217" s="26" t="s">
        <v>470</v>
      </c>
      <c r="C217" s="27"/>
      <c r="D217" s="27" t="str">
        <f>VLOOKUP(B217,'Miljövärden urval för publ'!$B$2:$S$480,MATCH("ska publiceras:",'Miljövärden urval för publ'!$B$2:$Q$2,0),FALSE)</f>
        <v>ja</v>
      </c>
      <c r="E217" s="27">
        <f t="shared" si="9"/>
        <v>199</v>
      </c>
      <c r="H217" s="20">
        <v>215</v>
      </c>
      <c r="I217" t="str">
        <f t="shared" si="10"/>
        <v>Vattenfall AB Värme</v>
      </c>
      <c r="J217" t="str">
        <f t="shared" si="11"/>
        <v>Nyköping</v>
      </c>
      <c r="K217">
        <f>IF(ISERROR(VLOOKUP($J217,'Miljövärden urval för publ'!$B$2:$H$490,MATCH(K$3,'Miljövärden urval för publ'!$B$2:$H$2,0),FALSE)),"",VLOOKUP($J217,'Miljövärden urval för publ'!$B$2:$H$490,MATCH(K$3,'Miljövärden urval för publ'!$B$2:$H$2,0),FALSE))</f>
        <v>8.0807199999999996E-2</v>
      </c>
      <c r="L217">
        <f>IF(ISERROR(VLOOKUP($J217,'Miljövärden urval för publ'!$B$2:$H$490,MATCH(L$3,'Miljövärden urval för publ'!$B$2:$H$2,0),FALSE)),"",VLOOKUP($J217,'Miljövärden urval för publ'!$B$2:$H$490,MATCH(L$3,'Miljövärden urval för publ'!$B$2:$H$2,0),FALSE))</f>
        <v>17.7544</v>
      </c>
      <c r="M217">
        <f>IF(ISERROR(VLOOKUP($J217,'Miljövärden urval för publ'!$B$2:$H$490,MATCH(M$3,'Miljövärden urval för publ'!$B$2:$H$2,0),FALSE)),"",VLOOKUP($J217,'Miljövärden urval för publ'!$B$2:$H$490,MATCH(M$3,'Miljövärden urval för publ'!$B$2:$H$2,0),FALSE))</f>
        <v>4.5002800000000001</v>
      </c>
      <c r="N217">
        <f>IF(ISERROR(VLOOKUP($J217,'Miljövärden urval för publ'!$B$2:$H$490,MATCH(N$3,'Miljövärden urval för publ'!$B$2:$H$2,0),FALSE)),"",VLOOKUP($J217,'Miljövärden urval för publ'!$B$2:$H$490,MATCH(N$3,'Miljövärden urval för publ'!$B$2:$H$2,0),FALSE))</f>
        <v>2.3484000000000001E-2</v>
      </c>
    </row>
    <row r="218" spans="1:14" x14ac:dyDescent="0.25">
      <c r="A218" s="26" t="s">
        <v>38</v>
      </c>
      <c r="B218" s="26" t="s">
        <v>41</v>
      </c>
      <c r="C218" s="27"/>
      <c r="D218" s="27" t="str">
        <f>VLOOKUP(B218,'Miljövärden urval för publ'!$B$2:$S$480,MATCH("ska publiceras:",'Miljövärden urval för publ'!$B$2:$Q$2,0),FALSE)</f>
        <v>nej</v>
      </c>
      <c r="E218" s="27">
        <f t="shared" si="9"/>
        <v>199</v>
      </c>
      <c r="H218" s="20">
        <v>216</v>
      </c>
      <c r="I218" t="str">
        <f t="shared" si="10"/>
        <v>Värmevärden AB</v>
      </c>
      <c r="J218" t="str">
        <f t="shared" si="11"/>
        <v>Nynäshamn</v>
      </c>
      <c r="K218">
        <f>IF(ISERROR(VLOOKUP($J218,'Miljövärden urval för publ'!$B$2:$H$490,MATCH(K$3,'Miljövärden urval för publ'!$B$2:$H$2,0),FALSE)),"",VLOOKUP($J218,'Miljövärden urval för publ'!$B$2:$H$490,MATCH(K$3,'Miljövärden urval för publ'!$B$2:$H$2,0),FALSE))</f>
        <v>6.8778800000000001E-2</v>
      </c>
      <c r="L218">
        <f>IF(ISERROR(VLOOKUP($J218,'Miljövärden urval för publ'!$B$2:$H$490,MATCH(L$3,'Miljövärden urval för publ'!$B$2:$H$2,0),FALSE)),"",VLOOKUP($J218,'Miljövärden urval för publ'!$B$2:$H$490,MATCH(L$3,'Miljövärden urval för publ'!$B$2:$H$2,0),FALSE))</f>
        <v>3.9158499999999998</v>
      </c>
      <c r="M218">
        <f>IF(ISERROR(VLOOKUP($J218,'Miljövärden urval för publ'!$B$2:$H$490,MATCH(M$3,'Miljövärden urval för publ'!$B$2:$H$2,0),FALSE)),"",VLOOKUP($J218,'Miljövärden urval för publ'!$B$2:$H$490,MATCH(M$3,'Miljövärden urval för publ'!$B$2:$H$2,0),FALSE))</f>
        <v>0.81034399999999995</v>
      </c>
      <c r="N218">
        <f>IF(ISERROR(VLOOKUP($J218,'Miljövärden urval för publ'!$B$2:$H$490,MATCH(N$3,'Miljövärden urval för publ'!$B$2:$H$2,0),FALSE)),"",VLOOKUP($J218,'Miljövärden urval för publ'!$B$2:$H$490,MATCH(N$3,'Miljövärden urval för publ'!$B$2:$H$2,0),FALSE))</f>
        <v>6.92846E-3</v>
      </c>
    </row>
    <row r="219" spans="1:14" x14ac:dyDescent="0.25">
      <c r="A219" s="26" t="s">
        <v>608</v>
      </c>
      <c r="B219" s="26" t="s">
        <v>613</v>
      </c>
      <c r="C219" s="27"/>
      <c r="D219" s="27" t="str">
        <f>VLOOKUP(B219,'Miljövärden urval för publ'!$B$2:$S$480,MATCH("ska publiceras:",'Miljövärden urval för publ'!$B$2:$Q$2,0),FALSE)</f>
        <v>ja</v>
      </c>
      <c r="E219" s="27">
        <f t="shared" si="9"/>
        <v>200</v>
      </c>
      <c r="H219" s="20">
        <v>217</v>
      </c>
      <c r="I219" t="str">
        <f t="shared" si="10"/>
        <v>Nässjö Affärsverk AB</v>
      </c>
      <c r="J219" t="str">
        <f t="shared" si="11"/>
        <v>Nässjö</v>
      </c>
      <c r="K219">
        <f>IF(ISERROR(VLOOKUP($J219,'Miljövärden urval för publ'!$B$2:$H$490,MATCH(K$3,'Miljövärden urval för publ'!$B$2:$H$2,0),FALSE)),"",VLOOKUP($J219,'Miljövärden urval för publ'!$B$2:$H$490,MATCH(K$3,'Miljövärden urval för publ'!$B$2:$H$2,0),FALSE))</f>
        <v>8.9327299999999998E-2</v>
      </c>
      <c r="L219">
        <f>IF(ISERROR(VLOOKUP($J219,'Miljövärden urval för publ'!$B$2:$H$490,MATCH(L$3,'Miljövärden urval för publ'!$B$2:$H$2,0),FALSE)),"",VLOOKUP($J219,'Miljövärden urval för publ'!$B$2:$H$490,MATCH(L$3,'Miljövärden urval för publ'!$B$2:$H$2,0),FALSE))</f>
        <v>7.4062599999999996</v>
      </c>
      <c r="M219">
        <f>IF(ISERROR(VLOOKUP($J219,'Miljövärden urval för publ'!$B$2:$H$490,MATCH(M$3,'Miljövärden urval för publ'!$B$2:$H$2,0),FALSE)),"",VLOOKUP($J219,'Miljövärden urval för publ'!$B$2:$H$490,MATCH(M$3,'Miljövärden urval för publ'!$B$2:$H$2,0),FALSE))</f>
        <v>5.50359</v>
      </c>
      <c r="N219">
        <f>IF(ISERROR(VLOOKUP($J219,'Miljövärden urval för publ'!$B$2:$H$490,MATCH(N$3,'Miljövärden urval för publ'!$B$2:$H$2,0),FALSE)),"",VLOOKUP($J219,'Miljövärden urval för publ'!$B$2:$H$490,MATCH(N$3,'Miljövärden urval för publ'!$B$2:$H$2,0),FALSE))</f>
        <v>1.10319E-3</v>
      </c>
    </row>
    <row r="220" spans="1:14" x14ac:dyDescent="0.25">
      <c r="A220" s="26" t="s">
        <v>101</v>
      </c>
      <c r="B220" s="26" t="s">
        <v>111</v>
      </c>
      <c r="C220" s="27"/>
      <c r="D220" s="27" t="str">
        <f>VLOOKUP(B220,'Miljövärden urval för publ'!$B$2:$S$480,MATCH("ska publiceras:",'Miljövärden urval för publ'!$B$2:$Q$2,0),FALSE)</f>
        <v>ja</v>
      </c>
      <c r="E220" s="27">
        <f t="shared" si="9"/>
        <v>201</v>
      </c>
      <c r="H220" s="20">
        <v>218</v>
      </c>
      <c r="I220" t="str">
        <f t="shared" si="10"/>
        <v>Värmevärden AB</v>
      </c>
      <c r="J220" t="str">
        <f t="shared" si="11"/>
        <v>Näsviken</v>
      </c>
      <c r="K220">
        <f>IF(ISERROR(VLOOKUP($J220,'Miljövärden urval för publ'!$B$2:$H$490,MATCH(K$3,'Miljövärden urval för publ'!$B$2:$H$2,0),FALSE)),"",VLOOKUP($J220,'Miljövärden urval för publ'!$B$2:$H$490,MATCH(K$3,'Miljövärden urval för publ'!$B$2:$H$2,0),FALSE))</f>
        <v>0.22129499999999999</v>
      </c>
      <c r="L220">
        <f>IF(ISERROR(VLOOKUP($J220,'Miljövärden urval för publ'!$B$2:$H$490,MATCH(L$3,'Miljövärden urval för publ'!$B$2:$H$2,0),FALSE)),"",VLOOKUP($J220,'Miljövärden urval för publ'!$B$2:$H$490,MATCH(L$3,'Miljövärden urval för publ'!$B$2:$H$2,0),FALSE))</f>
        <v>16.724599999999999</v>
      </c>
      <c r="M220">
        <f>IF(ISERROR(VLOOKUP($J220,'Miljövärden urval för publ'!$B$2:$H$490,MATCH(M$3,'Miljövärden urval för publ'!$B$2:$H$2,0),FALSE)),"",VLOOKUP($J220,'Miljövärden urval för publ'!$B$2:$H$490,MATCH(M$3,'Miljövärden urval för publ'!$B$2:$H$2,0),FALSE))</f>
        <v>17.670500000000001</v>
      </c>
      <c r="N220">
        <f>IF(ISERROR(VLOOKUP($J220,'Miljövärden urval för publ'!$B$2:$H$490,MATCH(N$3,'Miljövärden urval för publ'!$B$2:$H$2,0),FALSE)),"",VLOOKUP($J220,'Miljövärden urval för publ'!$B$2:$H$490,MATCH(N$3,'Miljövärden urval för publ'!$B$2:$H$2,0),FALSE))</f>
        <v>2.5000000000000001E-2</v>
      </c>
    </row>
    <row r="221" spans="1:14" x14ac:dyDescent="0.25">
      <c r="A221" s="26" t="s">
        <v>526</v>
      </c>
      <c r="B221" s="26" t="s">
        <v>532</v>
      </c>
      <c r="C221" s="27"/>
      <c r="D221" s="27" t="str">
        <f>VLOOKUP(B221,'Miljövärden urval för publ'!$B$2:$S$480,MATCH("ska publiceras:",'Miljövärden urval för publ'!$B$2:$Q$2,0),FALSE)</f>
        <v>ja</v>
      </c>
      <c r="E221" s="27">
        <f t="shared" si="9"/>
        <v>202</v>
      </c>
      <c r="H221" s="20">
        <v>219</v>
      </c>
      <c r="I221" t="str">
        <f t="shared" si="10"/>
        <v>Adven Värme AB.</v>
      </c>
      <c r="J221" t="str">
        <f t="shared" si="11"/>
        <v>Näsåker</v>
      </c>
      <c r="K221">
        <f>IF(ISERROR(VLOOKUP($J221,'Miljövärden urval för publ'!$B$2:$H$490,MATCH(K$3,'Miljövärden urval för publ'!$B$2:$H$2,0),FALSE)),"",VLOOKUP($J221,'Miljövärden urval för publ'!$B$2:$H$490,MATCH(K$3,'Miljövärden urval för publ'!$B$2:$H$2,0),FALSE))</f>
        <v>0.22270599999999999</v>
      </c>
      <c r="L221">
        <f>IF(ISERROR(VLOOKUP($J221,'Miljövärden urval för publ'!$B$2:$H$490,MATCH(L$3,'Miljövärden urval för publ'!$B$2:$H$2,0),FALSE)),"",VLOOKUP($J221,'Miljövärden urval för publ'!$B$2:$H$490,MATCH(L$3,'Miljövärden urval för publ'!$B$2:$H$2,0),FALSE))</f>
        <v>26.747299999999999</v>
      </c>
      <c r="M221">
        <f>IF(ISERROR(VLOOKUP($J221,'Miljövärden urval för publ'!$B$2:$H$490,MATCH(M$3,'Miljövärden urval för publ'!$B$2:$H$2,0),FALSE)),"",VLOOKUP($J221,'Miljövärden urval för publ'!$B$2:$H$490,MATCH(M$3,'Miljövärden urval för publ'!$B$2:$H$2,0),FALSE))</f>
        <v>16.5488</v>
      </c>
      <c r="N221">
        <f>IF(ISERROR(VLOOKUP($J221,'Miljövärden urval för publ'!$B$2:$H$490,MATCH(N$3,'Miljövärden urval för publ'!$B$2:$H$2,0),FALSE)),"",VLOOKUP($J221,'Miljövärden urval för publ'!$B$2:$H$490,MATCH(N$3,'Miljövärden urval för publ'!$B$2:$H$2,0),FALSE))</f>
        <v>5.11321E-2</v>
      </c>
    </row>
    <row r="222" spans="1:14" x14ac:dyDescent="0.25">
      <c r="A222" s="26" t="s">
        <v>329</v>
      </c>
      <c r="B222" s="26" t="s">
        <v>330</v>
      </c>
      <c r="C222" s="27"/>
      <c r="D222" s="27" t="str">
        <f>VLOOKUP(B222,'Miljövärden urval för publ'!$B$2:$S$480,MATCH("ska publiceras:",'Miljövärden urval för publ'!$B$2:$Q$2,0),FALSE)</f>
        <v>ja</v>
      </c>
      <c r="E222" s="27">
        <f t="shared" si="9"/>
        <v>203</v>
      </c>
      <c r="H222" s="20">
        <v>220</v>
      </c>
      <c r="I222" t="str">
        <f t="shared" si="10"/>
        <v>Affärsverken Karlskrona AB</v>
      </c>
      <c r="J222" t="str">
        <f t="shared" si="11"/>
        <v>Nättraby</v>
      </c>
      <c r="K222">
        <f>IF(ISERROR(VLOOKUP($J222,'Miljövärden urval för publ'!$B$2:$H$490,MATCH(K$3,'Miljövärden urval för publ'!$B$2:$H$2,0),FALSE)),"",VLOOKUP($J222,'Miljövärden urval för publ'!$B$2:$H$490,MATCH(K$3,'Miljövärden urval för publ'!$B$2:$H$2,0),FALSE))</f>
        <v>0.21562700000000001</v>
      </c>
      <c r="L222">
        <f>IF(ISERROR(VLOOKUP($J222,'Miljövärden urval för publ'!$B$2:$H$490,MATCH(L$3,'Miljövärden urval för publ'!$B$2:$H$2,0),FALSE)),"",VLOOKUP($J222,'Miljövärden urval för publ'!$B$2:$H$490,MATCH(L$3,'Miljövärden urval för publ'!$B$2:$H$2,0),FALSE))</f>
        <v>14.741400000000001</v>
      </c>
      <c r="M222">
        <f>IF(ISERROR(VLOOKUP($J222,'Miljövärden urval för publ'!$B$2:$H$490,MATCH(M$3,'Miljövärden urval för publ'!$B$2:$H$2,0),FALSE)),"",VLOOKUP($J222,'Miljövärden urval för publ'!$B$2:$H$490,MATCH(M$3,'Miljövärden urval för publ'!$B$2:$H$2,0),FALSE))</f>
        <v>19.683</v>
      </c>
      <c r="N222">
        <f>IF(ISERROR(VLOOKUP($J222,'Miljövärden urval för publ'!$B$2:$H$490,MATCH(N$3,'Miljövärden urval för publ'!$B$2:$H$2,0),FALSE)),"",VLOOKUP($J222,'Miljövärden urval för publ'!$B$2:$H$490,MATCH(N$3,'Miljövärden urval för publ'!$B$2:$H$2,0),FALSE))</f>
        <v>1.49909E-2</v>
      </c>
    </row>
    <row r="223" spans="1:14" x14ac:dyDescent="0.25">
      <c r="A223" s="26" t="s">
        <v>502</v>
      </c>
      <c r="B223" s="26" t="s">
        <v>504</v>
      </c>
      <c r="C223" s="27"/>
      <c r="D223" s="27" t="str">
        <f>VLOOKUP(B223,'Miljövärden urval för publ'!$B$2:$S$480,MATCH("ska publiceras:",'Miljövärden urval för publ'!$B$2:$Q$2,0),FALSE)</f>
        <v>ja</v>
      </c>
      <c r="E223" s="27">
        <f t="shared" si="9"/>
        <v>204</v>
      </c>
      <c r="H223" s="20">
        <v>221</v>
      </c>
      <c r="I223" t="str">
        <f t="shared" si="10"/>
        <v>Bionär Närvärme AB</v>
      </c>
      <c r="J223" t="str">
        <f t="shared" si="11"/>
        <v>Ockelbo</v>
      </c>
      <c r="K223">
        <f>IF(ISERROR(VLOOKUP($J223,'Miljövärden urval för publ'!$B$2:$H$490,MATCH(K$3,'Miljövärden urval för publ'!$B$2:$H$2,0),FALSE)),"",VLOOKUP($J223,'Miljövärden urval för publ'!$B$2:$H$490,MATCH(K$3,'Miljövärden urval för publ'!$B$2:$H$2,0),FALSE))</f>
        <v>7.4975799999999995E-2</v>
      </c>
      <c r="L223">
        <f>IF(ISERROR(VLOOKUP($J223,'Miljövärden urval för publ'!$B$2:$H$490,MATCH(L$3,'Miljövärden urval för publ'!$B$2:$H$2,0),FALSE)),"",VLOOKUP($J223,'Miljövärden urval för publ'!$B$2:$H$490,MATCH(L$3,'Miljövärden urval för publ'!$B$2:$H$2,0),FALSE))</f>
        <v>19.299099999999999</v>
      </c>
      <c r="M223">
        <f>IF(ISERROR(VLOOKUP($J223,'Miljövärden urval för publ'!$B$2:$H$490,MATCH(M$3,'Miljövärden urval för publ'!$B$2:$H$2,0),FALSE)),"",VLOOKUP($J223,'Miljövärden urval för publ'!$B$2:$H$490,MATCH(M$3,'Miljövärden urval för publ'!$B$2:$H$2,0),FALSE))</f>
        <v>10.014699999999999</v>
      </c>
      <c r="N223">
        <f>IF(ISERROR(VLOOKUP($J223,'Miljövärden urval för publ'!$B$2:$H$490,MATCH(N$3,'Miljövärden urval för publ'!$B$2:$H$2,0),FALSE)),"",VLOOKUP($J223,'Miljövärden urval för publ'!$B$2:$H$490,MATCH(N$3,'Miljövärden urval för publ'!$B$2:$H$2,0),FALSE))</f>
        <v>1.7823200000000001E-2</v>
      </c>
    </row>
    <row r="224" spans="1:14" x14ac:dyDescent="0.25">
      <c r="A224" s="26" t="s">
        <v>331</v>
      </c>
      <c r="B224" s="26" t="s">
        <v>332</v>
      </c>
      <c r="C224" s="27"/>
      <c r="D224" s="27" t="str">
        <f>VLOOKUP(B224,'Miljövärden urval för publ'!$B$2:$S$480,MATCH("ska publiceras:",'Miljövärden urval för publ'!$B$2:$Q$2,0),FALSE)</f>
        <v>nej</v>
      </c>
      <c r="E224" s="27">
        <f t="shared" si="9"/>
        <v>204</v>
      </c>
      <c r="H224" s="20">
        <v>222</v>
      </c>
      <c r="I224" t="str">
        <f t="shared" si="10"/>
        <v>Olofströms Kraft AB</v>
      </c>
      <c r="J224" t="str">
        <f t="shared" si="11"/>
        <v>Olofström</v>
      </c>
      <c r="K224">
        <f>IF(ISERROR(VLOOKUP($J224,'Miljövärden urval för publ'!$B$2:$H$490,MATCH(K$3,'Miljövärden urval för publ'!$B$2:$H$2,0),FALSE)),"",VLOOKUP($J224,'Miljövärden urval för publ'!$B$2:$H$490,MATCH(K$3,'Miljövärden urval för publ'!$B$2:$H$2,0),FALSE))</f>
        <v>0.20963999999999999</v>
      </c>
      <c r="L224">
        <f>IF(ISERROR(VLOOKUP($J224,'Miljövärden urval för publ'!$B$2:$H$490,MATCH(L$3,'Miljövärden urval för publ'!$B$2:$H$2,0),FALSE)),"",VLOOKUP($J224,'Miljövärden urval för publ'!$B$2:$H$490,MATCH(L$3,'Miljövärden urval för publ'!$B$2:$H$2,0),FALSE))</f>
        <v>40.535699999999999</v>
      </c>
      <c r="M224">
        <f>IF(ISERROR(VLOOKUP($J224,'Miljövärden urval för publ'!$B$2:$H$490,MATCH(M$3,'Miljövärden urval för publ'!$B$2:$H$2,0),FALSE)),"",VLOOKUP($J224,'Miljövärden urval för publ'!$B$2:$H$490,MATCH(M$3,'Miljövärden urval för publ'!$B$2:$H$2,0),FALSE))</f>
        <v>10.112500000000001</v>
      </c>
      <c r="N224">
        <f>IF(ISERROR(VLOOKUP($J224,'Miljövärden urval för publ'!$B$2:$H$490,MATCH(N$3,'Miljövärden urval för publ'!$B$2:$H$2,0),FALSE)),"",VLOOKUP($J224,'Miljövärden urval för publ'!$B$2:$H$490,MATCH(N$3,'Miljövärden urval för publ'!$B$2:$H$2,0),FALSE))</f>
        <v>5.2669899999999999E-2</v>
      </c>
    </row>
    <row r="225" spans="1:14" x14ac:dyDescent="0.25">
      <c r="A225" s="26" t="s">
        <v>338</v>
      </c>
      <c r="B225" s="26" t="s">
        <v>339</v>
      </c>
      <c r="C225" s="27"/>
      <c r="D225" s="27" t="str">
        <f>VLOOKUP(B225,'Miljövärden urval för publ'!$B$2:$S$480,MATCH("ska publiceras:",'Miljövärden urval för publ'!$B$2:$Q$2,0),FALSE)</f>
        <v>ja</v>
      </c>
      <c r="E225" s="27">
        <f t="shared" si="9"/>
        <v>205</v>
      </c>
      <c r="H225" s="20">
        <v>223</v>
      </c>
      <c r="I225" t="str">
        <f t="shared" si="10"/>
        <v>Borlänge Energi AB</v>
      </c>
      <c r="J225" t="str">
        <f t="shared" si="11"/>
        <v>Ornäs</v>
      </c>
      <c r="K225">
        <f>IF(ISERROR(VLOOKUP($J225,'Miljövärden urval för publ'!$B$2:$H$490,MATCH(K$3,'Miljövärden urval för publ'!$B$2:$H$2,0),FALSE)),"",VLOOKUP($J225,'Miljövärden urval för publ'!$B$2:$H$490,MATCH(K$3,'Miljövärden urval för publ'!$B$2:$H$2,0),FALSE))</f>
        <v>0.18339900000000001</v>
      </c>
      <c r="L225">
        <f>IF(ISERROR(VLOOKUP($J225,'Miljövärden urval för publ'!$B$2:$H$490,MATCH(L$3,'Miljövärden urval för publ'!$B$2:$H$2,0),FALSE)),"",VLOOKUP($J225,'Miljövärden urval för publ'!$B$2:$H$490,MATCH(L$3,'Miljövärden urval för publ'!$B$2:$H$2,0),FALSE))</f>
        <v>11.8504</v>
      </c>
      <c r="M225">
        <f>IF(ISERROR(VLOOKUP($J225,'Miljövärden urval för publ'!$B$2:$H$490,MATCH(M$3,'Miljövärden urval för publ'!$B$2:$H$2,0),FALSE)),"",VLOOKUP($J225,'Miljövärden urval för publ'!$B$2:$H$490,MATCH(M$3,'Miljövärden urval för publ'!$B$2:$H$2,0),FALSE))</f>
        <v>20.053599999999999</v>
      </c>
      <c r="N225">
        <f>IF(ISERROR(VLOOKUP($J225,'Miljövärden urval för publ'!$B$2:$H$490,MATCH(N$3,'Miljövärden urval för publ'!$B$2:$H$2,0),FALSE)),"",VLOOKUP($J225,'Miljövärden urval för publ'!$B$2:$H$490,MATCH(N$3,'Miljövärden urval för publ'!$B$2:$H$2,0),FALSE))</f>
        <v>7.2173200000000002E-3</v>
      </c>
    </row>
    <row r="226" spans="1:14" x14ac:dyDescent="0.25">
      <c r="A226" s="26" t="s">
        <v>338</v>
      </c>
      <c r="B226" s="26" t="s">
        <v>340</v>
      </c>
      <c r="C226" s="27"/>
      <c r="D226" s="27" t="str">
        <f>VLOOKUP(B226,'Miljövärden urval för publ'!$B$2:$S$480,MATCH("ska publiceras:",'Miljövärden urval för publ'!$B$2:$Q$2,0),FALSE)</f>
        <v>ja</v>
      </c>
      <c r="E226" s="27">
        <f t="shared" si="9"/>
        <v>206</v>
      </c>
      <c r="H226" s="20">
        <v>224</v>
      </c>
      <c r="I226" t="str">
        <f t="shared" si="10"/>
        <v>E.ON Värme Sverige AB</v>
      </c>
      <c r="J226" t="str">
        <f t="shared" si="11"/>
        <v>Orsa</v>
      </c>
      <c r="K226">
        <f>IF(ISERROR(VLOOKUP($J226,'Miljövärden urval för publ'!$B$2:$H$490,MATCH(K$3,'Miljövärden urval för publ'!$B$2:$H$2,0),FALSE)),"",VLOOKUP($J226,'Miljövärden urval för publ'!$B$2:$H$490,MATCH(K$3,'Miljövärden urval för publ'!$B$2:$H$2,0),FALSE))</f>
        <v>9.6910899999999994E-2</v>
      </c>
      <c r="L226">
        <f>IF(ISERROR(VLOOKUP($J226,'Miljövärden urval för publ'!$B$2:$H$490,MATCH(L$3,'Miljövärden urval för publ'!$B$2:$H$2,0),FALSE)),"",VLOOKUP($J226,'Miljövärden urval för publ'!$B$2:$H$490,MATCH(L$3,'Miljövärden urval för publ'!$B$2:$H$2,0),FALSE))</f>
        <v>19.5762</v>
      </c>
      <c r="M226">
        <f>IF(ISERROR(VLOOKUP($J226,'Miljövärden urval för publ'!$B$2:$H$490,MATCH(M$3,'Miljövärden urval för publ'!$B$2:$H$2,0),FALSE)),"",VLOOKUP($J226,'Miljövärden urval för publ'!$B$2:$H$490,MATCH(M$3,'Miljövärden urval för publ'!$B$2:$H$2,0),FALSE))</f>
        <v>7.63368</v>
      </c>
      <c r="N226">
        <f>IF(ISERROR(VLOOKUP($J226,'Miljövärden urval för publ'!$B$2:$H$490,MATCH(N$3,'Miljövärden urval för publ'!$B$2:$H$2,0),FALSE)),"",VLOOKUP($J226,'Miljövärden urval för publ'!$B$2:$H$490,MATCH(N$3,'Miljövärden urval för publ'!$B$2:$H$2,0),FALSE))</f>
        <v>1.2313599999999999E-2</v>
      </c>
    </row>
    <row r="227" spans="1:14" x14ac:dyDescent="0.25">
      <c r="A227" s="26" t="s">
        <v>338</v>
      </c>
      <c r="B227" s="26" t="s">
        <v>341</v>
      </c>
      <c r="C227" s="27"/>
      <c r="D227" s="27" t="str">
        <f>VLOOKUP(B227,'Miljövärden urval för publ'!$B$2:$S$480,MATCH("ska publiceras:",'Miljövärden urval för publ'!$B$2:$Q$2,0),FALSE)</f>
        <v>ja</v>
      </c>
      <c r="E227" s="27">
        <f t="shared" si="9"/>
        <v>207</v>
      </c>
      <c r="H227" s="20">
        <v>225</v>
      </c>
      <c r="I227" t="str">
        <f t="shared" si="10"/>
        <v>Oskarshamn Energi AB</v>
      </c>
      <c r="J227" t="str">
        <f t="shared" si="11"/>
        <v>Oskarshamn</v>
      </c>
      <c r="K227">
        <f>IF(ISERROR(VLOOKUP($J227,'Miljövärden urval för publ'!$B$2:$H$490,MATCH(K$3,'Miljövärden urval för publ'!$B$2:$H$2,0),FALSE)),"",VLOOKUP($J227,'Miljövärden urval för publ'!$B$2:$H$490,MATCH(K$3,'Miljövärden urval för publ'!$B$2:$H$2,0),FALSE))</f>
        <v>4.6470999999999998E-2</v>
      </c>
      <c r="L227">
        <f>IF(ISERROR(VLOOKUP($J227,'Miljövärden urval för publ'!$B$2:$H$490,MATCH(L$3,'Miljövärden urval för publ'!$B$2:$H$2,0),FALSE)),"",VLOOKUP($J227,'Miljövärden urval för publ'!$B$2:$H$490,MATCH(L$3,'Miljövärden urval för publ'!$B$2:$H$2,0),FALSE))</f>
        <v>10.2669</v>
      </c>
      <c r="M227">
        <f>IF(ISERROR(VLOOKUP($J227,'Miljövärden urval för publ'!$B$2:$H$490,MATCH(M$3,'Miljövärden urval för publ'!$B$2:$H$2,0),FALSE)),"",VLOOKUP($J227,'Miljövärden urval för publ'!$B$2:$H$490,MATCH(M$3,'Miljövärden urval för publ'!$B$2:$H$2,0),FALSE))</f>
        <v>7.25204</v>
      </c>
      <c r="N227">
        <f>IF(ISERROR(VLOOKUP($J227,'Miljövärden urval för publ'!$B$2:$H$490,MATCH(N$3,'Miljövärden urval för publ'!$B$2:$H$2,0),FALSE)),"",VLOOKUP($J227,'Miljövärden urval för publ'!$B$2:$H$490,MATCH(N$3,'Miljövärden urval för publ'!$B$2:$H$2,0),FALSE))</f>
        <v>6.0156799999999998E-3</v>
      </c>
    </row>
    <row r="228" spans="1:14" x14ac:dyDescent="0.25">
      <c r="A228" s="26" t="s">
        <v>437</v>
      </c>
      <c r="B228" s="26" t="s">
        <v>13</v>
      </c>
      <c r="C228" s="27"/>
      <c r="D228" s="27" t="str">
        <f>VLOOKUP(B228,'Miljövärden urval för publ'!$B$2:$S$480,MATCH("ska publiceras:",'Miljövärden urval för publ'!$B$2:$Q$2,0),FALSE)</f>
        <v>nej</v>
      </c>
      <c r="E228" s="27">
        <f t="shared" si="9"/>
        <v>207</v>
      </c>
      <c r="H228" s="20">
        <v>226</v>
      </c>
      <c r="I228" t="str">
        <f t="shared" si="10"/>
        <v>Oxelö Energi AB</v>
      </c>
      <c r="J228" t="str">
        <f t="shared" si="11"/>
        <v>Oxelösund</v>
      </c>
      <c r="K228">
        <f>IF(ISERROR(VLOOKUP($J228,'Miljövärden urval för publ'!$B$2:$H$490,MATCH(K$3,'Miljövärden urval för publ'!$B$2:$H$2,0),FALSE)),"",VLOOKUP($J228,'Miljövärden urval för publ'!$B$2:$H$490,MATCH(K$3,'Miljövärden urval för publ'!$B$2:$H$2,0),FALSE))</f>
        <v>7.9089099999999996E-2</v>
      </c>
      <c r="L228">
        <f>IF(ISERROR(VLOOKUP($J228,'Miljövärden urval för publ'!$B$2:$H$490,MATCH(L$3,'Miljövärden urval för publ'!$B$2:$H$2,0),FALSE)),"",VLOOKUP($J228,'Miljövärden urval för publ'!$B$2:$H$490,MATCH(L$3,'Miljövärden urval för publ'!$B$2:$H$2,0),FALSE))</f>
        <v>12.201700000000001</v>
      </c>
      <c r="M228">
        <f>IF(ISERROR(VLOOKUP($J228,'Miljövärden urval för publ'!$B$2:$H$490,MATCH(M$3,'Miljövärden urval för publ'!$B$2:$H$2,0),FALSE)),"",VLOOKUP($J228,'Miljövärden urval för publ'!$B$2:$H$490,MATCH(M$3,'Miljövärden urval för publ'!$B$2:$H$2,0),FALSE))</f>
        <v>0.147755</v>
      </c>
      <c r="N228">
        <f>IF(ISERROR(VLOOKUP($J228,'Miljövärden urval för publ'!$B$2:$H$490,MATCH(N$3,'Miljövärden urval för publ'!$B$2:$H$2,0),FALSE)),"",VLOOKUP($J228,'Miljövärden urval för publ'!$B$2:$H$490,MATCH(N$3,'Miljövärden urval för publ'!$B$2:$H$2,0),FALSE))</f>
        <v>1.6491599999999999E-2</v>
      </c>
    </row>
    <row r="229" spans="1:14" x14ac:dyDescent="0.25">
      <c r="A229" s="26" t="s">
        <v>162</v>
      </c>
      <c r="B229" s="26" t="s">
        <v>164</v>
      </c>
      <c r="C229" s="27"/>
      <c r="D229" s="27" t="str">
        <f>VLOOKUP(B229,'Miljövärden urval för publ'!$B$2:$S$480,MATCH("ska publiceras:",'Miljövärden urval för publ'!$B$2:$Q$2,0),FALSE)</f>
        <v>nej</v>
      </c>
      <c r="E229" s="27">
        <f t="shared" si="9"/>
        <v>207</v>
      </c>
      <c r="H229" s="20">
        <v>227</v>
      </c>
      <c r="I229" t="str">
        <f t="shared" si="10"/>
        <v>Perstorps Fjärrvärme AB</v>
      </c>
      <c r="J229" t="str">
        <f t="shared" si="11"/>
        <v>Perstorp</v>
      </c>
      <c r="K229">
        <f>IF(ISERROR(VLOOKUP($J229,'Miljövärden urval för publ'!$B$2:$H$490,MATCH(K$3,'Miljövärden urval för publ'!$B$2:$H$2,0),FALSE)),"",VLOOKUP($J229,'Miljövärden urval för publ'!$B$2:$H$490,MATCH(K$3,'Miljövärden urval för publ'!$B$2:$H$2,0),FALSE))</f>
        <v>8.3433300000000002E-2</v>
      </c>
      <c r="L229">
        <f>IF(ISERROR(VLOOKUP($J229,'Miljövärden urval för publ'!$B$2:$H$490,MATCH(L$3,'Miljövärden urval för publ'!$B$2:$H$2,0),FALSE)),"",VLOOKUP($J229,'Miljövärden urval för publ'!$B$2:$H$490,MATCH(L$3,'Miljövärden urval för publ'!$B$2:$H$2,0),FALSE))</f>
        <v>15.536099999999999</v>
      </c>
      <c r="M229">
        <f>IF(ISERROR(VLOOKUP($J229,'Miljövärden urval för publ'!$B$2:$H$490,MATCH(M$3,'Miljövärden urval för publ'!$B$2:$H$2,0),FALSE)),"",VLOOKUP($J229,'Miljövärden urval för publ'!$B$2:$H$490,MATCH(M$3,'Miljövärden urval för publ'!$B$2:$H$2,0),FALSE))</f>
        <v>5.9404500000000002</v>
      </c>
      <c r="N229">
        <f>IF(ISERROR(VLOOKUP($J229,'Miljövärden urval för publ'!$B$2:$H$490,MATCH(N$3,'Miljövärden urval för publ'!$B$2:$H$2,0),FALSE)),"",VLOOKUP($J229,'Miljövärden urval för publ'!$B$2:$H$490,MATCH(N$3,'Miljövärden urval för publ'!$B$2:$H$2,0),FALSE))</f>
        <v>9.2215700000000001E-3</v>
      </c>
    </row>
    <row r="230" spans="1:14" x14ac:dyDescent="0.25">
      <c r="A230" s="26" t="s">
        <v>437</v>
      </c>
      <c r="B230" s="26" t="s">
        <v>14</v>
      </c>
      <c r="C230" s="27"/>
      <c r="D230" s="27" t="str">
        <f>VLOOKUP(B230,'Miljövärden urval för publ'!$B$2:$S$480,MATCH("ska publiceras:",'Miljövärden urval för publ'!$B$2:$Q$2,0),FALSE)</f>
        <v>nej</v>
      </c>
      <c r="E230" s="27">
        <f t="shared" si="9"/>
        <v>207</v>
      </c>
      <c r="H230" s="20">
        <v>228</v>
      </c>
      <c r="I230" t="str">
        <f t="shared" si="10"/>
        <v>PiteEnergi AB</v>
      </c>
      <c r="J230" t="str">
        <f t="shared" si="11"/>
        <v>Piteå</v>
      </c>
      <c r="K230">
        <f>IF(ISERROR(VLOOKUP($J230,'Miljövärden urval för publ'!$B$2:$H$490,MATCH(K$3,'Miljövärden urval för publ'!$B$2:$H$2,0),FALSE)),"",VLOOKUP($J230,'Miljövärden urval för publ'!$B$2:$H$490,MATCH(K$3,'Miljövärden urval för publ'!$B$2:$H$2,0),FALSE))</f>
        <v>2.0799999999999999E-2</v>
      </c>
      <c r="L230">
        <f>IF(ISERROR(VLOOKUP($J230,'Miljövärden urval för publ'!$B$2:$H$490,MATCH(L$3,'Miljövärden urval för publ'!$B$2:$H$2,0),FALSE)),"",VLOOKUP($J230,'Miljövärden urval för publ'!$B$2:$H$490,MATCH(L$3,'Miljövärden urval för publ'!$B$2:$H$2,0),FALSE))</f>
        <v>2.5468199999999999</v>
      </c>
      <c r="M230">
        <f>IF(ISERROR(VLOOKUP($J230,'Miljövärden urval för publ'!$B$2:$H$490,MATCH(M$3,'Miljövärden urval för publ'!$B$2:$H$2,0),FALSE)),"",VLOOKUP($J230,'Miljövärden urval för publ'!$B$2:$H$490,MATCH(M$3,'Miljövärden urval för publ'!$B$2:$H$2,0),FALSE))</f>
        <v>0.20075299999999999</v>
      </c>
      <c r="N230">
        <f>IF(ISERROR(VLOOKUP($J230,'Miljövärden urval för publ'!$B$2:$H$490,MATCH(N$3,'Miljövärden urval för publ'!$B$2:$H$2,0),FALSE)),"",VLOOKUP($J230,'Miljövärden urval för publ'!$B$2:$H$490,MATCH(N$3,'Miljövärden urval för publ'!$B$2:$H$2,0),FALSE))</f>
        <v>7.6560899999999999E-3</v>
      </c>
    </row>
    <row r="231" spans="1:14" x14ac:dyDescent="0.25">
      <c r="A231" s="26" t="s">
        <v>574</v>
      </c>
      <c r="B231" s="26" t="s">
        <v>578</v>
      </c>
      <c r="C231" s="27"/>
      <c r="D231" s="27" t="str">
        <f>VLOOKUP(B231,'Miljövärden urval för publ'!$B$2:$S$480,MATCH("ska publiceras:",'Miljövärden urval för publ'!$B$2:$Q$2,0),FALSE)</f>
        <v>ja</v>
      </c>
      <c r="E231" s="27">
        <f t="shared" si="9"/>
        <v>208</v>
      </c>
      <c r="H231" s="20">
        <v>229</v>
      </c>
      <c r="I231" t="str">
        <f t="shared" si="10"/>
        <v>Övik Energi AB</v>
      </c>
      <c r="J231" t="str">
        <f t="shared" si="11"/>
        <v>Processånga</v>
      </c>
      <c r="K231">
        <f>IF(ISERROR(VLOOKUP($J231,'Miljövärden urval för publ'!$B$2:$H$490,MATCH(K$3,'Miljövärden urval för publ'!$B$2:$H$2,0),FALSE)),"",VLOOKUP($J231,'Miljövärden urval för publ'!$B$2:$H$490,MATCH(K$3,'Miljövärden urval för publ'!$B$2:$H$2,0),FALSE))</f>
        <v>0.225465</v>
      </c>
      <c r="L231">
        <f>IF(ISERROR(VLOOKUP($J231,'Miljövärden urval för publ'!$B$2:$H$490,MATCH(L$3,'Miljövärden urval för publ'!$B$2:$H$2,0),FALSE)),"",VLOOKUP($J231,'Miljövärden urval för publ'!$B$2:$H$490,MATCH(L$3,'Miljövärden urval för publ'!$B$2:$H$2,0),FALSE))</f>
        <v>62.4696</v>
      </c>
      <c r="M231">
        <f>IF(ISERROR(VLOOKUP($J231,'Miljövärden urval för publ'!$B$2:$H$490,MATCH(M$3,'Miljövärden urval för publ'!$B$2:$H$2,0),FALSE)),"",VLOOKUP($J231,'Miljövärden urval för publ'!$B$2:$H$490,MATCH(M$3,'Miljövärden urval för publ'!$B$2:$H$2,0),FALSE))</f>
        <v>11.0128</v>
      </c>
      <c r="N231">
        <f>IF(ISERROR(VLOOKUP($J231,'Miljövärden urval för publ'!$B$2:$H$490,MATCH(N$3,'Miljövärden urval för publ'!$B$2:$H$2,0),FALSE)),"",VLOOKUP($J231,'Miljövärden urval för publ'!$B$2:$H$490,MATCH(N$3,'Miljövärden urval för publ'!$B$2:$H$2,0),FALSE))</f>
        <v>2.9847499999999999E-2</v>
      </c>
    </row>
    <row r="232" spans="1:14" x14ac:dyDescent="0.25">
      <c r="A232" s="26" t="s">
        <v>437</v>
      </c>
      <c r="B232" s="26" t="s">
        <v>15</v>
      </c>
      <c r="C232" s="27"/>
      <c r="D232" s="27" t="str">
        <f>VLOOKUP(B232,'Miljövärden urval för publ'!$B$2:$S$480,MATCH("ska publiceras:",'Miljövärden urval för publ'!$B$2:$Q$2,0),FALSE)</f>
        <v>nej</v>
      </c>
      <c r="E232" s="27">
        <f t="shared" si="9"/>
        <v>208</v>
      </c>
      <c r="H232" s="20">
        <v>230</v>
      </c>
      <c r="I232" t="str">
        <f t="shared" si="10"/>
        <v>Adven Värme AB.</v>
      </c>
      <c r="J232" t="str">
        <f t="shared" si="11"/>
        <v>Ramsele</v>
      </c>
      <c r="K232">
        <f>IF(ISERROR(VLOOKUP($J232,'Miljövärden urval för publ'!$B$2:$H$490,MATCH(K$3,'Miljövärden urval för publ'!$B$2:$H$2,0),FALSE)),"",VLOOKUP($J232,'Miljövärden urval för publ'!$B$2:$H$490,MATCH(K$3,'Miljövärden urval för publ'!$B$2:$H$2,0),FALSE))</f>
        <v>0.34560000000000002</v>
      </c>
      <c r="L232">
        <f>IF(ISERROR(VLOOKUP($J232,'Miljövärden urval för publ'!$B$2:$H$490,MATCH(L$3,'Miljövärden urval för publ'!$B$2:$H$2,0),FALSE)),"",VLOOKUP($J232,'Miljövärden urval för publ'!$B$2:$H$490,MATCH(L$3,'Miljövärden urval för publ'!$B$2:$H$2,0),FALSE))</f>
        <v>58.0182</v>
      </c>
      <c r="M232">
        <f>IF(ISERROR(VLOOKUP($J232,'Miljövärden urval för publ'!$B$2:$H$490,MATCH(M$3,'Miljövärden urval för publ'!$B$2:$H$2,0),FALSE)),"",VLOOKUP($J232,'Miljövärden urval för publ'!$B$2:$H$490,MATCH(M$3,'Miljövärden urval för publ'!$B$2:$H$2,0),FALSE))</f>
        <v>9.1457999999999995</v>
      </c>
      <c r="N232">
        <f>IF(ISERROR(VLOOKUP($J232,'Miljövärden urval för publ'!$B$2:$H$490,MATCH(N$3,'Miljövärden urval för publ'!$B$2:$H$2,0),FALSE)),"",VLOOKUP($J232,'Miljövärden urval för publ'!$B$2:$H$490,MATCH(N$3,'Miljövärden urval för publ'!$B$2:$H$2,0),FALSE))</f>
        <v>5.0285700000000003E-2</v>
      </c>
    </row>
    <row r="233" spans="1:14" x14ac:dyDescent="0.25">
      <c r="A233" s="26" t="s">
        <v>373</v>
      </c>
      <c r="B233" s="26" t="s">
        <v>374</v>
      </c>
      <c r="C233" s="27"/>
      <c r="D233" s="27" t="str">
        <f>VLOOKUP(B233,'Miljövärden urval för publ'!$B$2:$S$480,MATCH("ska publiceras:",'Miljövärden urval för publ'!$B$2:$Q$2,0),FALSE)</f>
        <v>ja</v>
      </c>
      <c r="E233" s="27">
        <f t="shared" si="9"/>
        <v>209</v>
      </c>
      <c r="H233" s="20">
        <v>231</v>
      </c>
      <c r="I233" t="str">
        <f t="shared" si="10"/>
        <v>Gislaved Energi AB</v>
      </c>
      <c r="J233" t="str">
        <f t="shared" si="11"/>
        <v>Reftele</v>
      </c>
      <c r="K233">
        <f>IF(ISERROR(VLOOKUP($J233,'Miljövärden urval för publ'!$B$2:$H$490,MATCH(K$3,'Miljövärden urval för publ'!$B$2:$H$2,0),FALSE)),"",VLOOKUP($J233,'Miljövärden urval för publ'!$B$2:$H$490,MATCH(K$3,'Miljövärden urval för publ'!$B$2:$H$2,0),FALSE))</f>
        <v>0.18596099999999999</v>
      </c>
      <c r="L233">
        <f>IF(ISERROR(VLOOKUP($J233,'Miljövärden urval för publ'!$B$2:$H$490,MATCH(L$3,'Miljövärden urval för publ'!$B$2:$H$2,0),FALSE)),"",VLOOKUP($J233,'Miljövärden urval för publ'!$B$2:$H$490,MATCH(L$3,'Miljövärden urval för publ'!$B$2:$H$2,0),FALSE))</f>
        <v>6.3183400000000001</v>
      </c>
      <c r="M233">
        <f>IF(ISERROR(VLOOKUP($J233,'Miljövärden urval för publ'!$B$2:$H$490,MATCH(M$3,'Miljövärden urval för publ'!$B$2:$H$2,0),FALSE)),"",VLOOKUP($J233,'Miljövärden urval för publ'!$B$2:$H$490,MATCH(M$3,'Miljövärden urval för publ'!$B$2:$H$2,0),FALSE))</f>
        <v>14.1374</v>
      </c>
      <c r="N233">
        <f>IF(ISERROR(VLOOKUP($J233,'Miljövärden urval för publ'!$B$2:$H$490,MATCH(N$3,'Miljövärden urval för publ'!$B$2:$H$2,0),FALSE)),"",VLOOKUP($J233,'Miljövärden urval för publ'!$B$2:$H$490,MATCH(N$3,'Miljövärden urval för publ'!$B$2:$H$2,0),FALSE))</f>
        <v>0</v>
      </c>
    </row>
    <row r="234" spans="1:14" x14ac:dyDescent="0.25">
      <c r="A234" s="26" t="s">
        <v>101</v>
      </c>
      <c r="B234" s="26" t="s">
        <v>112</v>
      </c>
      <c r="C234" s="27"/>
      <c r="D234" s="27" t="str">
        <f>VLOOKUP(B234,'Miljövärden urval för publ'!$B$2:$S$480,MATCH("ska publiceras:",'Miljövärden urval för publ'!$B$2:$Q$2,0),FALSE)</f>
        <v>ja</v>
      </c>
      <c r="E234" s="27">
        <f t="shared" si="9"/>
        <v>210</v>
      </c>
      <c r="H234" s="20">
        <v>232</v>
      </c>
      <c r="I234" t="str">
        <f t="shared" si="10"/>
        <v>Norrtälje Energi AB</v>
      </c>
      <c r="J234" t="str">
        <f t="shared" si="11"/>
        <v>Rimbo</v>
      </c>
      <c r="K234">
        <f>IF(ISERROR(VLOOKUP($J234,'Miljövärden urval för publ'!$B$2:$H$490,MATCH(K$3,'Miljövärden urval för publ'!$B$2:$H$2,0),FALSE)),"",VLOOKUP($J234,'Miljövärden urval för publ'!$B$2:$H$490,MATCH(K$3,'Miljövärden urval för publ'!$B$2:$H$2,0),FALSE))</f>
        <v>0.33682499999999999</v>
      </c>
      <c r="L234">
        <f>IF(ISERROR(VLOOKUP($J234,'Miljövärden urval för publ'!$B$2:$H$490,MATCH(L$3,'Miljövärden urval för publ'!$B$2:$H$2,0),FALSE)),"",VLOOKUP($J234,'Miljövärden urval för publ'!$B$2:$H$490,MATCH(L$3,'Miljövärden urval för publ'!$B$2:$H$2,0),FALSE))</f>
        <v>58.0291</v>
      </c>
      <c r="M234">
        <f>IF(ISERROR(VLOOKUP($J234,'Miljövärden urval för publ'!$B$2:$H$490,MATCH(M$3,'Miljövärden urval för publ'!$B$2:$H$2,0),FALSE)),"",VLOOKUP($J234,'Miljövärden urval för publ'!$B$2:$H$490,MATCH(M$3,'Miljövärden urval för publ'!$B$2:$H$2,0),FALSE))</f>
        <v>8.3974700000000002</v>
      </c>
      <c r="N234">
        <f>IF(ISERROR(VLOOKUP($J234,'Miljövärden urval för publ'!$B$2:$H$490,MATCH(N$3,'Miljövärden urval för publ'!$B$2:$H$2,0),FALSE)),"",VLOOKUP($J234,'Miljövärden urval för publ'!$B$2:$H$490,MATCH(N$3,'Miljövärden urval för publ'!$B$2:$H$2,0),FALSE))</f>
        <v>5.8886500000000001E-2</v>
      </c>
    </row>
    <row r="235" spans="1:14" x14ac:dyDescent="0.25">
      <c r="A235" s="26" t="s">
        <v>54</v>
      </c>
      <c r="B235" s="26" t="s">
        <v>59</v>
      </c>
      <c r="C235" s="27"/>
      <c r="D235" s="27" t="str">
        <f>VLOOKUP(B235,'Miljövärden urval för publ'!$B$2:$S$480,MATCH("ska publiceras:",'Miljövärden urval för publ'!$B$2:$Q$2,0),FALSE)</f>
        <v>ja</v>
      </c>
      <c r="E235" s="27">
        <f t="shared" si="9"/>
        <v>211</v>
      </c>
      <c r="H235" s="20">
        <v>233</v>
      </c>
      <c r="I235" t="str">
        <f t="shared" si="10"/>
        <v>Skellefteå Kraft AB</v>
      </c>
      <c r="J235" t="str">
        <f t="shared" si="11"/>
        <v>Robertsfors</v>
      </c>
      <c r="K235">
        <f>IF(ISERROR(VLOOKUP($J235,'Miljövärden urval för publ'!$B$2:$H$490,MATCH(K$3,'Miljövärden urval för publ'!$B$2:$H$2,0),FALSE)),"",VLOOKUP($J235,'Miljövärden urval för publ'!$B$2:$H$490,MATCH(K$3,'Miljövärden urval för publ'!$B$2:$H$2,0),FALSE))</f>
        <v>0.16142999999999999</v>
      </c>
      <c r="L235">
        <f>IF(ISERROR(VLOOKUP($J235,'Miljövärden urval för publ'!$B$2:$H$490,MATCH(L$3,'Miljövärden urval för publ'!$B$2:$H$2,0),FALSE)),"",VLOOKUP($J235,'Miljövärden urval för publ'!$B$2:$H$490,MATCH(L$3,'Miljövärden urval för publ'!$B$2:$H$2,0),FALSE))</f>
        <v>8.4445099999999993</v>
      </c>
      <c r="M235">
        <f>IF(ISERROR(VLOOKUP($J235,'Miljövärden urval för publ'!$B$2:$H$490,MATCH(M$3,'Miljövärden urval för publ'!$B$2:$H$2,0),FALSE)),"",VLOOKUP($J235,'Miljövärden urval för publ'!$B$2:$H$490,MATCH(M$3,'Miljövärden urval för publ'!$B$2:$H$2,0),FALSE))</f>
        <v>17.3872</v>
      </c>
      <c r="N235">
        <f>IF(ISERROR(VLOOKUP($J235,'Miljövärden urval för publ'!$B$2:$H$490,MATCH(N$3,'Miljövärden urval för publ'!$B$2:$H$2,0),FALSE)),"",VLOOKUP($J235,'Miljövärden urval för publ'!$B$2:$H$490,MATCH(N$3,'Miljövärden urval för publ'!$B$2:$H$2,0),FALSE))</f>
        <v>1.9232299999999999E-3</v>
      </c>
    </row>
    <row r="236" spans="1:14" x14ac:dyDescent="0.25">
      <c r="A236" s="26" t="s">
        <v>353</v>
      </c>
      <c r="B236" s="26" t="s">
        <v>355</v>
      </c>
      <c r="C236" s="27"/>
      <c r="D236" s="27" t="str">
        <f>VLOOKUP(B236,'Miljövärden urval för publ'!$B$2:$S$480,MATCH("ska publiceras:",'Miljövärden urval för publ'!$B$2:$Q$2,0),FALSE)</f>
        <v>ja</v>
      </c>
      <c r="E236" s="27">
        <f t="shared" si="9"/>
        <v>212</v>
      </c>
      <c r="H236" s="20">
        <v>234</v>
      </c>
      <c r="I236" t="str">
        <f t="shared" si="10"/>
        <v>Ronneby Miljö och Teknik AB</v>
      </c>
      <c r="J236" t="str">
        <f t="shared" si="11"/>
        <v>Ronneby-Kallinge</v>
      </c>
      <c r="K236">
        <f>IF(ISERROR(VLOOKUP($J236,'Miljövärden urval för publ'!$B$2:$H$490,MATCH(K$3,'Miljövärden urval för publ'!$B$2:$H$2,0),FALSE)),"",VLOOKUP($J236,'Miljövärden urval för publ'!$B$2:$H$490,MATCH(K$3,'Miljövärden urval för publ'!$B$2:$H$2,0),FALSE))</f>
        <v>0.112195</v>
      </c>
      <c r="L236">
        <f>IF(ISERROR(VLOOKUP($J236,'Miljövärden urval för publ'!$B$2:$H$490,MATCH(L$3,'Miljövärden urval för publ'!$B$2:$H$2,0),FALSE)),"",VLOOKUP($J236,'Miljövärden urval för publ'!$B$2:$H$490,MATCH(L$3,'Miljövärden urval för publ'!$B$2:$H$2,0),FALSE))</f>
        <v>12.260999999999999</v>
      </c>
      <c r="M236">
        <f>IF(ISERROR(VLOOKUP($J236,'Miljövärden urval för publ'!$B$2:$H$490,MATCH(M$3,'Miljövärden urval för publ'!$B$2:$H$2,0),FALSE)),"",VLOOKUP($J236,'Miljövärden urval för publ'!$B$2:$H$490,MATCH(M$3,'Miljövärden urval för publ'!$B$2:$H$2,0),FALSE))</f>
        <v>11.3224</v>
      </c>
      <c r="N236">
        <f>IF(ISERROR(VLOOKUP($J236,'Miljövärden urval för publ'!$B$2:$H$490,MATCH(N$3,'Miljövärden urval för publ'!$B$2:$H$2,0),FALSE)),"",VLOOKUP($J236,'Miljövärden urval för publ'!$B$2:$H$490,MATCH(N$3,'Miljövärden urval för publ'!$B$2:$H$2,0),FALSE))</f>
        <v>8.0301499999999998E-3</v>
      </c>
    </row>
    <row r="237" spans="1:14" x14ac:dyDescent="0.25">
      <c r="A237" s="26" t="s">
        <v>407</v>
      </c>
      <c r="B237" s="26" t="s">
        <v>419</v>
      </c>
      <c r="C237" s="27"/>
      <c r="D237" s="27" t="str">
        <f>VLOOKUP(B237,'Miljövärden urval för publ'!$B$2:$S$480,MATCH("ska publiceras:",'Miljövärden urval för publ'!$B$2:$Q$2,0),FALSE)</f>
        <v>ja</v>
      </c>
      <c r="E237" s="27">
        <f t="shared" si="9"/>
        <v>213</v>
      </c>
      <c r="H237" s="20">
        <v>235</v>
      </c>
      <c r="I237" t="str">
        <f t="shared" si="10"/>
        <v>PiteEnergi AB</v>
      </c>
      <c r="J237" t="str">
        <f t="shared" si="11"/>
        <v>Rosvik</v>
      </c>
      <c r="K237">
        <f>IF(ISERROR(VLOOKUP($J237,'Miljövärden urval för publ'!$B$2:$H$490,MATCH(K$3,'Miljövärden urval för publ'!$B$2:$H$2,0),FALSE)),"",VLOOKUP($J237,'Miljövärden urval för publ'!$B$2:$H$490,MATCH(K$3,'Miljövärden urval för publ'!$B$2:$H$2,0),FALSE))</f>
        <v>7.6290499999999997E-2</v>
      </c>
      <c r="L237">
        <f>IF(ISERROR(VLOOKUP($J237,'Miljövärden urval för publ'!$B$2:$H$490,MATCH(L$3,'Miljövärden urval för publ'!$B$2:$H$2,0),FALSE)),"",VLOOKUP($J237,'Miljövärden urval för publ'!$B$2:$H$490,MATCH(L$3,'Miljövärden urval för publ'!$B$2:$H$2,0),FALSE))</f>
        <v>12.929500000000001</v>
      </c>
      <c r="M237">
        <f>IF(ISERROR(VLOOKUP($J237,'Miljövärden urval för publ'!$B$2:$H$490,MATCH(M$3,'Miljövärden urval för publ'!$B$2:$H$2,0),FALSE)),"",VLOOKUP($J237,'Miljövärden urval för publ'!$B$2:$H$490,MATCH(M$3,'Miljövärden urval för publ'!$B$2:$H$2,0),FALSE))</f>
        <v>9.9856999999999996</v>
      </c>
      <c r="N237">
        <f>IF(ISERROR(VLOOKUP($J237,'Miljövärden urval för publ'!$B$2:$H$490,MATCH(N$3,'Miljövärden urval för publ'!$B$2:$H$2,0),FALSE)),"",VLOOKUP($J237,'Miljövärden urval för publ'!$B$2:$H$490,MATCH(N$3,'Miljövärden urval för publ'!$B$2:$H$2,0),FALSE))</f>
        <v>0</v>
      </c>
    </row>
    <row r="238" spans="1:14" x14ac:dyDescent="0.25">
      <c r="A238" s="26" t="s">
        <v>357</v>
      </c>
      <c r="B238" s="26" t="s">
        <v>358</v>
      </c>
      <c r="C238" s="27"/>
      <c r="D238" s="27" t="str">
        <f>VLOOKUP(B238,'Miljövärden urval för publ'!$B$2:$S$480,MATCH("ska publiceras:",'Miljövärden urval för publ'!$B$2:$Q$2,0),FALSE)</f>
        <v>ja</v>
      </c>
      <c r="E238" s="27">
        <f t="shared" si="9"/>
        <v>214</v>
      </c>
      <c r="H238" s="20">
        <v>236</v>
      </c>
      <c r="I238" t="str">
        <f t="shared" si="10"/>
        <v>Växjö Energi AB</v>
      </c>
      <c r="J238" t="str">
        <f t="shared" si="11"/>
        <v>Rottne</v>
      </c>
      <c r="K238">
        <f>IF(ISERROR(VLOOKUP($J238,'Miljövärden urval för publ'!$B$2:$H$490,MATCH(K$3,'Miljövärden urval för publ'!$B$2:$H$2,0),FALSE)),"",VLOOKUP($J238,'Miljövärden urval för publ'!$B$2:$H$490,MATCH(K$3,'Miljövärden urval för publ'!$B$2:$H$2,0),FALSE))</f>
        <v>9.6698800000000001E-2</v>
      </c>
      <c r="L238">
        <f>IF(ISERROR(VLOOKUP($J238,'Miljövärden urval för publ'!$B$2:$H$490,MATCH(L$3,'Miljövärden urval för publ'!$B$2:$H$2,0),FALSE)),"",VLOOKUP($J238,'Miljövärden urval för publ'!$B$2:$H$490,MATCH(L$3,'Miljövärden urval för publ'!$B$2:$H$2,0),FALSE))</f>
        <v>20.881499999999999</v>
      </c>
      <c r="M238">
        <f>IF(ISERROR(VLOOKUP($J238,'Miljövärden urval för publ'!$B$2:$H$490,MATCH(M$3,'Miljövärden urval för publ'!$B$2:$H$2,0),FALSE)),"",VLOOKUP($J238,'Miljövärden urval för publ'!$B$2:$H$490,MATCH(M$3,'Miljövärden urval för publ'!$B$2:$H$2,0),FALSE))</f>
        <v>10.482900000000001</v>
      </c>
      <c r="N238">
        <f>IF(ISERROR(VLOOKUP($J238,'Miljövärden urval för publ'!$B$2:$H$490,MATCH(N$3,'Miljövärden urval för publ'!$B$2:$H$2,0),FALSE)),"",VLOOKUP($J238,'Miljövärden urval för publ'!$B$2:$H$490,MATCH(N$3,'Miljövärden urval för publ'!$B$2:$H$2,0),FALSE))</f>
        <v>0</v>
      </c>
    </row>
    <row r="239" spans="1:14" x14ac:dyDescent="0.25">
      <c r="A239" s="26" t="s">
        <v>526</v>
      </c>
      <c r="B239" s="26" t="s">
        <v>533</v>
      </c>
      <c r="C239" s="27"/>
      <c r="D239" s="27" t="str">
        <f>VLOOKUP(B239,'Miljövärden urval för publ'!$B$2:$S$480,MATCH("ska publiceras:",'Miljövärden urval för publ'!$B$2:$Q$2,0),FALSE)</f>
        <v>ja</v>
      </c>
      <c r="E239" s="27">
        <f t="shared" si="9"/>
        <v>215</v>
      </c>
      <c r="H239" s="20">
        <v>237</v>
      </c>
      <c r="I239" t="str">
        <f t="shared" si="10"/>
        <v>Värnamo Energi AB</v>
      </c>
      <c r="J239" t="str">
        <f t="shared" si="11"/>
        <v>Rydaholm</v>
      </c>
      <c r="K239">
        <f>IF(ISERROR(VLOOKUP($J239,'Miljövärden urval för publ'!$B$2:$H$490,MATCH(K$3,'Miljövärden urval för publ'!$B$2:$H$2,0),FALSE)),"",VLOOKUP($J239,'Miljövärden urval för publ'!$B$2:$H$490,MATCH(K$3,'Miljövärden urval för publ'!$B$2:$H$2,0),FALSE))</f>
        <v>0.117548</v>
      </c>
      <c r="L239">
        <f>IF(ISERROR(VLOOKUP($J239,'Miljövärden urval för publ'!$B$2:$H$490,MATCH(L$3,'Miljövärden urval för publ'!$B$2:$H$2,0),FALSE)),"",VLOOKUP($J239,'Miljövärden urval för publ'!$B$2:$H$490,MATCH(L$3,'Miljövärden urval för publ'!$B$2:$H$2,0),FALSE))</f>
        <v>24.136900000000001</v>
      </c>
      <c r="M239">
        <f>IF(ISERROR(VLOOKUP($J239,'Miljövärden urval för publ'!$B$2:$H$490,MATCH(M$3,'Miljövärden urval för publ'!$B$2:$H$2,0),FALSE)),"",VLOOKUP($J239,'Miljövärden urval för publ'!$B$2:$H$490,MATCH(M$3,'Miljövärden urval för publ'!$B$2:$H$2,0),FALSE))</f>
        <v>10.178900000000001</v>
      </c>
      <c r="N239">
        <f>IF(ISERROR(VLOOKUP($J239,'Miljövärden urval för publ'!$B$2:$H$490,MATCH(N$3,'Miljövärden urval för publ'!$B$2:$H$2,0),FALSE)),"",VLOOKUP($J239,'Miljövärden urval för publ'!$B$2:$H$490,MATCH(N$3,'Miljövärden urval för publ'!$B$2:$H$2,0),FALSE))</f>
        <v>1.01466E-2</v>
      </c>
    </row>
    <row r="240" spans="1:14" x14ac:dyDescent="0.25">
      <c r="A240" s="26" t="s">
        <v>552</v>
      </c>
      <c r="B240" s="26" t="s">
        <v>564</v>
      </c>
      <c r="C240" s="27"/>
      <c r="D240" s="27" t="str">
        <f>VLOOKUP(B240,'Miljövärden urval för publ'!$B$2:$S$480,MATCH("ska publiceras:",'Miljövärden urval för publ'!$B$2:$Q$2,0),FALSE)</f>
        <v>ja</v>
      </c>
      <c r="E240" s="27">
        <f t="shared" si="9"/>
        <v>216</v>
      </c>
      <c r="H240" s="20">
        <v>238</v>
      </c>
      <c r="I240" t="str">
        <f t="shared" si="10"/>
        <v>Luleå Energi AB</v>
      </c>
      <c r="J240" t="str">
        <f t="shared" si="11"/>
        <v>Råneå</v>
      </c>
      <c r="K240">
        <f>IF(ISERROR(VLOOKUP($J240,'Miljövärden urval för publ'!$B$2:$H$490,MATCH(K$3,'Miljövärden urval för publ'!$B$2:$H$2,0),FALSE)),"",VLOOKUP($J240,'Miljövärden urval för publ'!$B$2:$H$490,MATCH(K$3,'Miljövärden urval för publ'!$B$2:$H$2,0),FALSE))</f>
        <v>0.13780500000000001</v>
      </c>
      <c r="L240">
        <f>IF(ISERROR(VLOOKUP($J240,'Miljövärden urval för publ'!$B$2:$H$490,MATCH(L$3,'Miljövärden urval för publ'!$B$2:$H$2,0),FALSE)),"",VLOOKUP($J240,'Miljövärden urval för publ'!$B$2:$H$490,MATCH(L$3,'Miljövärden urval för publ'!$B$2:$H$2,0),FALSE))</f>
        <v>22.0275</v>
      </c>
      <c r="M240">
        <f>IF(ISERROR(VLOOKUP($J240,'Miljövärden urval för publ'!$B$2:$H$490,MATCH(M$3,'Miljövärden urval för publ'!$B$2:$H$2,0),FALSE)),"",VLOOKUP($J240,'Miljövärden urval för publ'!$B$2:$H$490,MATCH(M$3,'Miljövärden urval för publ'!$B$2:$H$2,0),FALSE))</f>
        <v>13.748699999999999</v>
      </c>
      <c r="N240">
        <f>IF(ISERROR(VLOOKUP($J240,'Miljövärden urval för publ'!$B$2:$H$490,MATCH(N$3,'Miljövärden urval för publ'!$B$2:$H$2,0),FALSE)),"",VLOOKUP($J240,'Miljövärden urval för publ'!$B$2:$H$490,MATCH(N$3,'Miljövärden urval för publ'!$B$2:$H$2,0),FALSE))</f>
        <v>3.1152599999999999E-2</v>
      </c>
    </row>
    <row r="241" spans="1:14" x14ac:dyDescent="0.25">
      <c r="A241" s="26" t="s">
        <v>359</v>
      </c>
      <c r="B241" s="26" t="s">
        <v>362</v>
      </c>
      <c r="C241" s="27"/>
      <c r="D241" s="27" t="str">
        <f>VLOOKUP(B241,'Miljövärden urval för publ'!$B$2:$S$480,MATCH("ska publiceras:",'Miljövärden urval för publ'!$B$2:$Q$2,0),FALSE)</f>
        <v>ja</v>
      </c>
      <c r="E241" s="27">
        <f t="shared" si="9"/>
        <v>217</v>
      </c>
      <c r="H241" s="20">
        <v>239</v>
      </c>
      <c r="I241" t="str">
        <f t="shared" si="10"/>
        <v>Rättviks Teknik AB</v>
      </c>
      <c r="J241" t="str">
        <f t="shared" si="11"/>
        <v>Rättvik</v>
      </c>
      <c r="K241">
        <f>IF(ISERROR(VLOOKUP($J241,'Miljövärden urval för publ'!$B$2:$H$490,MATCH(K$3,'Miljövärden urval för publ'!$B$2:$H$2,0),FALSE)),"",VLOOKUP($J241,'Miljövärden urval för publ'!$B$2:$H$490,MATCH(K$3,'Miljövärden urval för publ'!$B$2:$H$2,0),FALSE))</f>
        <v>4.8951000000000001E-2</v>
      </c>
      <c r="L241">
        <f>IF(ISERROR(VLOOKUP($J241,'Miljövärden urval för publ'!$B$2:$H$490,MATCH(L$3,'Miljövärden urval för publ'!$B$2:$H$2,0),FALSE)),"",VLOOKUP($J241,'Miljövärden urval för publ'!$B$2:$H$490,MATCH(L$3,'Miljövärden urval för publ'!$B$2:$H$2,0),FALSE))</f>
        <v>13.1845</v>
      </c>
      <c r="M241">
        <f>IF(ISERROR(VLOOKUP($J241,'Miljövärden urval för publ'!$B$2:$H$490,MATCH(M$3,'Miljövärden urval för publ'!$B$2:$H$2,0),FALSE)),"",VLOOKUP($J241,'Miljövärden urval för publ'!$B$2:$H$490,MATCH(M$3,'Miljövärden urval för publ'!$B$2:$H$2,0),FALSE))</f>
        <v>7.9106100000000001</v>
      </c>
      <c r="N241">
        <f>IF(ISERROR(VLOOKUP($J241,'Miljövärden urval för publ'!$B$2:$H$490,MATCH(N$3,'Miljövärden urval för publ'!$B$2:$H$2,0),FALSE)),"",VLOOKUP($J241,'Miljövärden urval för publ'!$B$2:$H$490,MATCH(N$3,'Miljövärden urval för publ'!$B$2:$H$2,0),FALSE))</f>
        <v>1.0162600000000001E-2</v>
      </c>
    </row>
    <row r="242" spans="1:14" x14ac:dyDescent="0.25">
      <c r="A242" s="26" t="s">
        <v>552</v>
      </c>
      <c r="B242" s="26" t="s">
        <v>565</v>
      </c>
      <c r="C242" s="27"/>
      <c r="D242" s="27" t="str">
        <f>VLOOKUP(B242,'Miljövärden urval för publ'!$B$2:$S$480,MATCH("ska publiceras:",'Miljövärden urval för publ'!$B$2:$Q$2,0),FALSE)</f>
        <v>ja</v>
      </c>
      <c r="E242" s="27">
        <f t="shared" si="9"/>
        <v>218</v>
      </c>
      <c r="H242" s="20">
        <v>240</v>
      </c>
      <c r="I242" t="str">
        <f t="shared" si="10"/>
        <v>Sävsjö Energi AB</v>
      </c>
      <c r="J242" t="str">
        <f t="shared" si="11"/>
        <v>Rörvik</v>
      </c>
      <c r="K242">
        <f>IF(ISERROR(VLOOKUP($J242,'Miljövärden urval för publ'!$B$2:$H$490,MATCH(K$3,'Miljövärden urval för publ'!$B$2:$H$2,0),FALSE)),"",VLOOKUP($J242,'Miljövärden urval för publ'!$B$2:$H$490,MATCH(K$3,'Miljövärden urval för publ'!$B$2:$H$2,0),FALSE))</f>
        <v>0.115782</v>
      </c>
      <c r="L242">
        <f>IF(ISERROR(VLOOKUP($J242,'Miljövärden urval för publ'!$B$2:$H$490,MATCH(L$3,'Miljövärden urval för publ'!$B$2:$H$2,0),FALSE)),"",VLOOKUP($J242,'Miljövärden urval för publ'!$B$2:$H$490,MATCH(L$3,'Miljövärden urval för publ'!$B$2:$H$2,0),FALSE))</f>
        <v>23.589500000000001</v>
      </c>
      <c r="M242">
        <f>IF(ISERROR(VLOOKUP($J242,'Miljövärden urval för publ'!$B$2:$H$490,MATCH(M$3,'Miljövärden urval för publ'!$B$2:$H$2,0),FALSE)),"",VLOOKUP($J242,'Miljövärden urval för publ'!$B$2:$H$490,MATCH(M$3,'Miljövärden urval för publ'!$B$2:$H$2,0),FALSE))</f>
        <v>10.237399999999999</v>
      </c>
      <c r="N242">
        <f>IF(ISERROR(VLOOKUP($J242,'Miljövärden urval för publ'!$B$2:$H$490,MATCH(N$3,'Miljövärden urval för publ'!$B$2:$H$2,0),FALSE)),"",VLOOKUP($J242,'Miljövärden urval för publ'!$B$2:$H$490,MATCH(N$3,'Miljövärden urval för publ'!$B$2:$H$2,0),FALSE))</f>
        <v>8.3477099999999995E-3</v>
      </c>
    </row>
    <row r="243" spans="1:14" x14ac:dyDescent="0.25">
      <c r="A243" s="26" t="s">
        <v>22</v>
      </c>
      <c r="B243" s="26" t="s">
        <v>29</v>
      </c>
      <c r="C243" s="27"/>
      <c r="D243" s="27" t="str">
        <f>VLOOKUP(B243,'Miljövärden urval för publ'!$B$2:$S$480,MATCH("ska publiceras:",'Miljövärden urval för publ'!$B$2:$Q$2,0),FALSE)</f>
        <v>ja</v>
      </c>
      <c r="E243" s="27">
        <f t="shared" si="9"/>
        <v>219</v>
      </c>
      <c r="H243" s="20">
        <v>241</v>
      </c>
      <c r="I243" t="str">
        <f t="shared" si="10"/>
        <v>Sala-Heby Energi AB</v>
      </c>
      <c r="J243" t="str">
        <f t="shared" si="11"/>
        <v>Sala-Heby</v>
      </c>
      <c r="K243">
        <f>IF(ISERROR(VLOOKUP($J243,'Miljövärden urval för publ'!$B$2:$H$490,MATCH(K$3,'Miljövärden urval för publ'!$B$2:$H$2,0),FALSE)),"",VLOOKUP($J243,'Miljövärden urval för publ'!$B$2:$H$490,MATCH(K$3,'Miljövärden urval för publ'!$B$2:$H$2,0),FALSE))</f>
        <v>6.8496199999999993E-2</v>
      </c>
      <c r="L243">
        <f>IF(ISERROR(VLOOKUP($J243,'Miljövärden urval för publ'!$B$2:$H$490,MATCH(L$3,'Miljövärden urval för publ'!$B$2:$H$2,0),FALSE)),"",VLOOKUP($J243,'Miljövärden urval för publ'!$B$2:$H$490,MATCH(L$3,'Miljövärden urval för publ'!$B$2:$H$2,0),FALSE))</f>
        <v>6.8741599999999998</v>
      </c>
      <c r="M243">
        <f>IF(ISERROR(VLOOKUP($J243,'Miljövärden urval för publ'!$B$2:$H$490,MATCH(M$3,'Miljövärden urval för publ'!$B$2:$H$2,0),FALSE)),"",VLOOKUP($J243,'Miljövärden urval för publ'!$B$2:$H$490,MATCH(M$3,'Miljövärden urval för publ'!$B$2:$H$2,0),FALSE))</f>
        <v>6.9809799999999997</v>
      </c>
      <c r="N243">
        <f>IF(ISERROR(VLOOKUP($J243,'Miljövärden urval för publ'!$B$2:$H$490,MATCH(N$3,'Miljövärden urval för publ'!$B$2:$H$2,0),FALSE)),"",VLOOKUP($J243,'Miljövärden urval för publ'!$B$2:$H$490,MATCH(N$3,'Miljövärden urval för publ'!$B$2:$H$2,0),FALSE))</f>
        <v>0</v>
      </c>
    </row>
    <row r="244" spans="1:14" x14ac:dyDescent="0.25">
      <c r="A244" s="26" t="s">
        <v>31</v>
      </c>
      <c r="B244" s="26" t="s">
        <v>34</v>
      </c>
      <c r="C244" s="27"/>
      <c r="D244" s="27" t="str">
        <f>VLOOKUP(B244,'Miljövärden urval för publ'!$B$2:$S$480,MATCH("ska publiceras:",'Miljövärden urval för publ'!$B$2:$Q$2,0),FALSE)</f>
        <v>ja</v>
      </c>
      <c r="E244" s="27">
        <f t="shared" si="9"/>
        <v>220</v>
      </c>
      <c r="H244" s="20">
        <v>242</v>
      </c>
      <c r="I244" t="str">
        <f t="shared" si="10"/>
        <v>Vattenfall AB Värme</v>
      </c>
      <c r="J244" t="str">
        <f t="shared" si="11"/>
        <v>Saltsjöbaden</v>
      </c>
      <c r="K244">
        <f>IF(ISERROR(VLOOKUP($J244,'Miljövärden urval för publ'!$B$2:$H$490,MATCH(K$3,'Miljövärden urval för publ'!$B$2:$H$2,0),FALSE)),"",VLOOKUP($J244,'Miljövärden urval för publ'!$B$2:$H$490,MATCH(K$3,'Miljövärden urval för publ'!$B$2:$H$2,0),FALSE))</f>
        <v>9.1294799999999995E-2</v>
      </c>
      <c r="L244">
        <f>IF(ISERROR(VLOOKUP($J244,'Miljövärden urval för publ'!$B$2:$H$490,MATCH(L$3,'Miljövärden urval för publ'!$B$2:$H$2,0),FALSE)),"",VLOOKUP($J244,'Miljövärden urval för publ'!$B$2:$H$490,MATCH(L$3,'Miljövärden urval för publ'!$B$2:$H$2,0),FALSE))</f>
        <v>8.4220500000000005</v>
      </c>
      <c r="M244">
        <f>IF(ISERROR(VLOOKUP($J244,'Miljövärden urval för publ'!$B$2:$H$490,MATCH(M$3,'Miljövärden urval för publ'!$B$2:$H$2,0),FALSE)),"",VLOOKUP($J244,'Miljövärden urval för publ'!$B$2:$H$490,MATCH(M$3,'Miljövärden urval för publ'!$B$2:$H$2,0),FALSE))</f>
        <v>4.1401599999999998</v>
      </c>
      <c r="N244">
        <f>IF(ISERROR(VLOOKUP($J244,'Miljövärden urval för publ'!$B$2:$H$490,MATCH(N$3,'Miljövärden urval för publ'!$B$2:$H$2,0),FALSE)),"",VLOOKUP($J244,'Miljövärden urval för publ'!$B$2:$H$490,MATCH(N$3,'Miljövärden urval för publ'!$B$2:$H$2,0),FALSE))</f>
        <v>7.6486699999999998E-3</v>
      </c>
    </row>
    <row r="245" spans="1:14" x14ac:dyDescent="0.25">
      <c r="A245" s="26" t="s">
        <v>54</v>
      </c>
      <c r="B245" s="26" t="s">
        <v>60</v>
      </c>
      <c r="C245" s="27"/>
      <c r="D245" s="27" t="str">
        <f>VLOOKUP(B245,'Miljövärden urval för publ'!$B$2:$S$480,MATCH("ska publiceras:",'Miljövärden urval för publ'!$B$2:$Q$2,0),FALSE)</f>
        <v>ja</v>
      </c>
      <c r="E245" s="27">
        <f t="shared" si="9"/>
        <v>221</v>
      </c>
      <c r="H245" s="20">
        <v>243</v>
      </c>
      <c r="I245" t="str">
        <f t="shared" si="10"/>
        <v>Söderhamn Nära AB</v>
      </c>
      <c r="J245" t="str">
        <f t="shared" si="11"/>
        <v>Sandarne</v>
      </c>
      <c r="K245">
        <f>IF(ISERROR(VLOOKUP($J245,'Miljövärden urval för publ'!$B$2:$H$490,MATCH(K$3,'Miljövärden urval för publ'!$B$2:$H$2,0),FALSE)),"",VLOOKUP($J245,'Miljövärden urval för publ'!$B$2:$H$490,MATCH(K$3,'Miljövärden urval för publ'!$B$2:$H$2,0),FALSE))</f>
        <v>0.453376</v>
      </c>
      <c r="L245">
        <f>IF(ISERROR(VLOOKUP($J245,'Miljövärden urval för publ'!$B$2:$H$490,MATCH(L$3,'Miljövärden urval för publ'!$B$2:$H$2,0),FALSE)),"",VLOOKUP($J245,'Miljövärden urval för publ'!$B$2:$H$490,MATCH(L$3,'Miljövärden urval för publ'!$B$2:$H$2,0),FALSE))</f>
        <v>85.731899999999996</v>
      </c>
      <c r="M245">
        <f>IF(ISERROR(VLOOKUP($J245,'Miljövärden urval för publ'!$B$2:$H$490,MATCH(M$3,'Miljövärden urval för publ'!$B$2:$H$2,0),FALSE)),"",VLOOKUP($J245,'Miljövärden urval för publ'!$B$2:$H$490,MATCH(M$3,'Miljövärden urval för publ'!$B$2:$H$2,0),FALSE))</f>
        <v>18.245799999999999</v>
      </c>
      <c r="N245">
        <f>IF(ISERROR(VLOOKUP($J245,'Miljövärden urval för publ'!$B$2:$H$490,MATCH(N$3,'Miljövärden urval för publ'!$B$2:$H$2,0),FALSE)),"",VLOOKUP($J245,'Miljövärden urval för publ'!$B$2:$H$490,MATCH(N$3,'Miljövärden urval för publ'!$B$2:$H$2,0),FALSE))</f>
        <v>0.24182300000000001</v>
      </c>
    </row>
    <row r="246" spans="1:14" x14ac:dyDescent="0.25">
      <c r="A246" s="26" t="s">
        <v>363</v>
      </c>
      <c r="B246" s="26" t="s">
        <v>364</v>
      </c>
      <c r="C246" s="27"/>
      <c r="D246" s="27" t="str">
        <f>VLOOKUP(B246,'Miljövärden urval för publ'!$B$2:$S$480,MATCH("ska publiceras:",'Miljövärden urval för publ'!$B$2:$Q$2,0),FALSE)</f>
        <v>ja</v>
      </c>
      <c r="E246" s="27">
        <f t="shared" si="9"/>
        <v>222</v>
      </c>
      <c r="H246" s="20">
        <v>244</v>
      </c>
      <c r="I246" t="str">
        <f t="shared" si="10"/>
        <v>Sandviken Energi AB</v>
      </c>
      <c r="J246" t="str">
        <f t="shared" si="11"/>
        <v>Sandviken</v>
      </c>
      <c r="K246">
        <f>IF(ISERROR(VLOOKUP($J246,'Miljövärden urval för publ'!$B$2:$H$490,MATCH(K$3,'Miljövärden urval för publ'!$B$2:$H$2,0),FALSE)),"",VLOOKUP($J246,'Miljövärden urval för publ'!$B$2:$H$490,MATCH(K$3,'Miljövärden urval för publ'!$B$2:$H$2,0),FALSE))</f>
        <v>0.50855099999999998</v>
      </c>
      <c r="L246">
        <f>IF(ISERROR(VLOOKUP($J246,'Miljövärden urval för publ'!$B$2:$H$490,MATCH(L$3,'Miljövärden urval för publ'!$B$2:$H$2,0),FALSE)),"",VLOOKUP($J246,'Miljövärden urval för publ'!$B$2:$H$490,MATCH(L$3,'Miljövärden urval för publ'!$B$2:$H$2,0),FALSE))</f>
        <v>156.262</v>
      </c>
      <c r="M246">
        <f>IF(ISERROR(VLOOKUP($J246,'Miljövärden urval för publ'!$B$2:$H$490,MATCH(M$3,'Miljövärden urval för publ'!$B$2:$H$2,0),FALSE)),"",VLOOKUP($J246,'Miljövärden urval för publ'!$B$2:$H$490,MATCH(M$3,'Miljövärden urval för publ'!$B$2:$H$2,0),FALSE))</f>
        <v>20.863099999999999</v>
      </c>
      <c r="N246">
        <f>IF(ISERROR(VLOOKUP($J246,'Miljövärden urval för publ'!$B$2:$H$490,MATCH(N$3,'Miljövärden urval för publ'!$B$2:$H$2,0),FALSE)),"",VLOOKUP($J246,'Miljövärden urval för publ'!$B$2:$H$490,MATCH(N$3,'Miljövärden urval för publ'!$B$2:$H$2,0),FALSE))</f>
        <v>2.61347E-2</v>
      </c>
    </row>
    <row r="247" spans="1:14" x14ac:dyDescent="0.25">
      <c r="A247" s="26" t="s">
        <v>74</v>
      </c>
      <c r="B247" s="26" t="s">
        <v>76</v>
      </c>
      <c r="C247" s="27"/>
      <c r="D247" s="27" t="str">
        <f>VLOOKUP(B247,'Miljövärden urval för publ'!$B$2:$S$480,MATCH("ska publiceras:",'Miljövärden urval för publ'!$B$2:$Q$2,0),FALSE)</f>
        <v>ja</v>
      </c>
      <c r="E247" s="27">
        <f t="shared" si="9"/>
        <v>223</v>
      </c>
      <c r="H247" s="20">
        <v>245</v>
      </c>
      <c r="I247" t="str">
        <f t="shared" si="10"/>
        <v>Österlens Kraft AB</v>
      </c>
      <c r="J247" t="str">
        <f t="shared" si="11"/>
        <v>Simrishamn</v>
      </c>
      <c r="K247">
        <f>IF(ISERROR(VLOOKUP($J247,'Miljövärden urval för publ'!$B$2:$H$490,MATCH(K$3,'Miljövärden urval för publ'!$B$2:$H$2,0),FALSE)),"",VLOOKUP($J247,'Miljövärden urval för publ'!$B$2:$H$490,MATCH(K$3,'Miljövärden urval för publ'!$B$2:$H$2,0),FALSE))</f>
        <v>0.14804300000000001</v>
      </c>
      <c r="L247">
        <f>IF(ISERROR(VLOOKUP($J247,'Miljövärden urval för publ'!$B$2:$H$490,MATCH(L$3,'Miljövärden urval för publ'!$B$2:$H$2,0),FALSE)),"",VLOOKUP($J247,'Miljövärden urval för publ'!$B$2:$H$490,MATCH(L$3,'Miljövärden urval för publ'!$B$2:$H$2,0),FALSE))</f>
        <v>29.2242</v>
      </c>
      <c r="M247">
        <f>IF(ISERROR(VLOOKUP($J247,'Miljövärden urval för publ'!$B$2:$H$490,MATCH(M$3,'Miljövärden urval för publ'!$B$2:$H$2,0),FALSE)),"",VLOOKUP($J247,'Miljövärden urval för publ'!$B$2:$H$490,MATCH(M$3,'Miljövärden urval för publ'!$B$2:$H$2,0),FALSE))</f>
        <v>8.0210799999999995</v>
      </c>
      <c r="N247">
        <f>IF(ISERROR(VLOOKUP($J247,'Miljövärden urval för publ'!$B$2:$H$490,MATCH(N$3,'Miljövärden urval för publ'!$B$2:$H$2,0),FALSE)),"",VLOOKUP($J247,'Miljövärden urval för publ'!$B$2:$H$490,MATCH(N$3,'Miljövärden urval för publ'!$B$2:$H$2,0),FALSE))</f>
        <v>3.2773999999999998E-2</v>
      </c>
    </row>
    <row r="248" spans="1:14" x14ac:dyDescent="0.25">
      <c r="A248" s="26" t="s">
        <v>101</v>
      </c>
      <c r="B248" s="26" t="s">
        <v>113</v>
      </c>
      <c r="C248" s="27"/>
      <c r="D248" s="27" t="str">
        <f>VLOOKUP(B248,'Miljövärden urval för publ'!$B$2:$S$480,MATCH("ska publiceras:",'Miljövärden urval för publ'!$B$2:$Q$2,0),FALSE)</f>
        <v>ja</v>
      </c>
      <c r="E248" s="27">
        <f t="shared" si="9"/>
        <v>224</v>
      </c>
      <c r="H248" s="20">
        <v>246</v>
      </c>
      <c r="I248" t="str">
        <f t="shared" si="10"/>
        <v>PiteEnergi AB</v>
      </c>
      <c r="J248" t="str">
        <f t="shared" si="11"/>
        <v>Sjulnäs</v>
      </c>
      <c r="K248">
        <f>IF(ISERROR(VLOOKUP($J248,'Miljövärden urval för publ'!$B$2:$H$490,MATCH(K$3,'Miljövärden urval för publ'!$B$2:$H$2,0),FALSE)),"",VLOOKUP($J248,'Miljövärden urval för publ'!$B$2:$H$490,MATCH(K$3,'Miljövärden urval för publ'!$B$2:$H$2,0),FALSE))</f>
        <v>0.45520100000000002</v>
      </c>
      <c r="L248">
        <f>IF(ISERROR(VLOOKUP($J248,'Miljövärden urval för publ'!$B$2:$H$490,MATCH(L$3,'Miljövärden urval för publ'!$B$2:$H$2,0),FALSE)),"",VLOOKUP($J248,'Miljövärden urval för publ'!$B$2:$H$490,MATCH(L$3,'Miljövärden urval för publ'!$B$2:$H$2,0),FALSE))</f>
        <v>17.775300000000001</v>
      </c>
      <c r="M248">
        <f>IF(ISERROR(VLOOKUP($J248,'Miljövärden urval för publ'!$B$2:$H$490,MATCH(M$3,'Miljövärden urval för publ'!$B$2:$H$2,0),FALSE)),"",VLOOKUP($J248,'Miljövärden urval för publ'!$B$2:$H$490,MATCH(M$3,'Miljövärden urval för publ'!$B$2:$H$2,0),FALSE))</f>
        <v>14.471399999999999</v>
      </c>
      <c r="N248">
        <f>IF(ISERROR(VLOOKUP($J248,'Miljövärden urval för publ'!$B$2:$H$490,MATCH(N$3,'Miljövärden urval för publ'!$B$2:$H$2,0),FALSE)),"",VLOOKUP($J248,'Miljövärden urval för publ'!$B$2:$H$490,MATCH(N$3,'Miljövärden urval för publ'!$B$2:$H$2,0),FALSE))</f>
        <v>3.2180199999999999E-2</v>
      </c>
    </row>
    <row r="249" spans="1:14" x14ac:dyDescent="0.25">
      <c r="A249" s="26" t="s">
        <v>156</v>
      </c>
      <c r="B249" s="26" t="s">
        <v>157</v>
      </c>
      <c r="C249" s="27"/>
      <c r="D249" s="27" t="str">
        <f>VLOOKUP(B249,'Miljövärden urval för publ'!$B$2:$S$480,MATCH("ska publiceras:",'Miljövärden urval för publ'!$B$2:$Q$2,0),FALSE)</f>
        <v>nej</v>
      </c>
      <c r="E249" s="27">
        <f t="shared" si="9"/>
        <v>224</v>
      </c>
      <c r="H249" s="20">
        <v>247</v>
      </c>
      <c r="I249" t="str">
        <f t="shared" si="10"/>
        <v>Rindi Energi AB</v>
      </c>
      <c r="J249" t="str">
        <f t="shared" si="11"/>
        <v>Sjöbo</v>
      </c>
      <c r="K249">
        <f>IF(ISERROR(VLOOKUP($J249,'Miljövärden urval för publ'!$B$2:$H$490,MATCH(K$3,'Miljövärden urval för publ'!$B$2:$H$2,0),FALSE)),"",VLOOKUP($J249,'Miljövärden urval för publ'!$B$2:$H$490,MATCH(K$3,'Miljövärden urval för publ'!$B$2:$H$2,0),FALSE))</f>
        <v>8.5352700000000004E-2</v>
      </c>
      <c r="L249">
        <f>IF(ISERROR(VLOOKUP($J249,'Miljövärden urval för publ'!$B$2:$H$490,MATCH(L$3,'Miljövärden urval för publ'!$B$2:$H$2,0),FALSE)),"",VLOOKUP($J249,'Miljövärden urval för publ'!$B$2:$H$490,MATCH(L$3,'Miljövärden urval för publ'!$B$2:$H$2,0),FALSE))</f>
        <v>16.709900000000001</v>
      </c>
      <c r="M249">
        <f>IF(ISERROR(VLOOKUP($J249,'Miljövärden urval för publ'!$B$2:$H$490,MATCH(M$3,'Miljövärden urval för publ'!$B$2:$H$2,0),FALSE)),"",VLOOKUP($J249,'Miljövärden urval för publ'!$B$2:$H$490,MATCH(M$3,'Miljövärden urval för publ'!$B$2:$H$2,0),FALSE))</f>
        <v>9.0279299999999996</v>
      </c>
      <c r="N249">
        <f>IF(ISERROR(VLOOKUP($J249,'Miljövärden urval för publ'!$B$2:$H$490,MATCH(N$3,'Miljövärden urval för publ'!$B$2:$H$2,0),FALSE)),"",VLOOKUP($J249,'Miljövärden urval för publ'!$B$2:$H$490,MATCH(N$3,'Miljövärden urval för publ'!$B$2:$H$2,0),FALSE))</f>
        <v>1.3908200000000001E-2</v>
      </c>
    </row>
    <row r="250" spans="1:14" x14ac:dyDescent="0.25">
      <c r="A250" s="26" t="s">
        <v>365</v>
      </c>
      <c r="B250" s="26" t="s">
        <v>366</v>
      </c>
      <c r="C250" s="27"/>
      <c r="D250" s="27" t="str">
        <f>VLOOKUP(B250,'Miljövärden urval för publ'!$B$2:$S$480,MATCH("ska publiceras:",'Miljövärden urval för publ'!$B$2:$Q$2,0),FALSE)</f>
        <v>ja</v>
      </c>
      <c r="E250" s="27">
        <f t="shared" si="9"/>
        <v>225</v>
      </c>
      <c r="H250" s="20">
        <v>248</v>
      </c>
      <c r="I250" t="str">
        <f t="shared" si="10"/>
        <v>Skara Energi AB</v>
      </c>
      <c r="J250" t="str">
        <f t="shared" si="11"/>
        <v>Skara</v>
      </c>
      <c r="K250">
        <f>IF(ISERROR(VLOOKUP($J250,'Miljövärden urval för publ'!$B$2:$H$490,MATCH(K$3,'Miljövärden urval för publ'!$B$2:$H$2,0),FALSE)),"",VLOOKUP($J250,'Miljövärden urval för publ'!$B$2:$H$490,MATCH(K$3,'Miljövärden urval för publ'!$B$2:$H$2,0),FALSE))</f>
        <v>0.109606</v>
      </c>
      <c r="L250">
        <f>IF(ISERROR(VLOOKUP($J250,'Miljövärden urval för publ'!$B$2:$H$490,MATCH(L$3,'Miljövärden urval för publ'!$B$2:$H$2,0),FALSE)),"",VLOOKUP($J250,'Miljövärden urval för publ'!$B$2:$H$490,MATCH(L$3,'Miljövärden urval för publ'!$B$2:$H$2,0),FALSE))</f>
        <v>21.538399999999999</v>
      </c>
      <c r="M250">
        <f>IF(ISERROR(VLOOKUP($J250,'Miljövärden urval för publ'!$B$2:$H$490,MATCH(M$3,'Miljövärden urval för publ'!$B$2:$H$2,0),FALSE)),"",VLOOKUP($J250,'Miljövärden urval för publ'!$B$2:$H$490,MATCH(M$3,'Miljövärden urval för publ'!$B$2:$H$2,0),FALSE))</f>
        <v>7.4855700000000001</v>
      </c>
      <c r="N250">
        <f>IF(ISERROR(VLOOKUP($J250,'Miljövärden urval för publ'!$B$2:$H$490,MATCH(N$3,'Miljövärden urval för publ'!$B$2:$H$2,0),FALSE)),"",VLOOKUP($J250,'Miljövärden urval för publ'!$B$2:$H$490,MATCH(N$3,'Miljövärden urval för publ'!$B$2:$H$2,0),FALSE))</f>
        <v>1.5863200000000001E-2</v>
      </c>
    </row>
    <row r="251" spans="1:14" x14ac:dyDescent="0.25">
      <c r="A251" s="26" t="s">
        <v>367</v>
      </c>
      <c r="B251" s="26" t="s">
        <v>368</v>
      </c>
      <c r="C251" s="27"/>
      <c r="D251" s="27" t="str">
        <f>VLOOKUP(B251,'Miljövärden urval för publ'!$B$2:$S$480,MATCH("ska publiceras:",'Miljövärden urval för publ'!$B$2:$Q$2,0),FALSE)</f>
        <v>ja</v>
      </c>
      <c r="E251" s="27">
        <f t="shared" si="9"/>
        <v>226</v>
      </c>
      <c r="H251" s="20">
        <v>249</v>
      </c>
      <c r="I251" t="str">
        <f t="shared" si="10"/>
        <v>Skellefteå Kraft AB</v>
      </c>
      <c r="J251" t="str">
        <f t="shared" si="11"/>
        <v>Skellefteå</v>
      </c>
      <c r="K251">
        <f>IF(ISERROR(VLOOKUP($J251,'Miljövärden urval för publ'!$B$2:$H$490,MATCH(K$3,'Miljövärden urval för publ'!$B$2:$H$2,0),FALSE)),"",VLOOKUP($J251,'Miljövärden urval för publ'!$B$2:$H$490,MATCH(K$3,'Miljövärden urval för publ'!$B$2:$H$2,0),FALSE))</f>
        <v>0.195803</v>
      </c>
      <c r="L251">
        <f>IF(ISERROR(VLOOKUP($J251,'Miljövärden urval för publ'!$B$2:$H$490,MATCH(L$3,'Miljövärden urval för publ'!$B$2:$H$2,0),FALSE)),"",VLOOKUP($J251,'Miljövärden urval för publ'!$B$2:$H$490,MATCH(L$3,'Miljövärden urval för publ'!$B$2:$H$2,0),FALSE))</f>
        <v>52.848999999999997</v>
      </c>
      <c r="M251">
        <f>IF(ISERROR(VLOOKUP($J251,'Miljövärden urval för publ'!$B$2:$H$490,MATCH(M$3,'Miljövärden urval för publ'!$B$2:$H$2,0),FALSE)),"",VLOOKUP($J251,'Miljövärden urval för publ'!$B$2:$H$490,MATCH(M$3,'Miljövärden urval för publ'!$B$2:$H$2,0),FALSE))</f>
        <v>10.052199999999999</v>
      </c>
      <c r="N251">
        <f>IF(ISERROR(VLOOKUP($J251,'Miljövärden urval för publ'!$B$2:$H$490,MATCH(N$3,'Miljövärden urval för publ'!$B$2:$H$2,0),FALSE)),"",VLOOKUP($J251,'Miljövärden urval för publ'!$B$2:$H$490,MATCH(N$3,'Miljövärden urval för publ'!$B$2:$H$2,0),FALSE))</f>
        <v>1.3934500000000001E-2</v>
      </c>
    </row>
    <row r="252" spans="1:14" x14ac:dyDescent="0.25">
      <c r="A252" s="26" t="s">
        <v>193</v>
      </c>
      <c r="B252" s="26" t="s">
        <v>197</v>
      </c>
      <c r="C252" s="27"/>
      <c r="D252" s="27" t="str">
        <f>VLOOKUP(B252,'Miljövärden urval för publ'!$B$2:$S$480,MATCH("ska publiceras:",'Miljövärden urval för publ'!$B$2:$Q$2,0),FALSE)</f>
        <v>nej</v>
      </c>
      <c r="E252" s="27">
        <f t="shared" si="9"/>
        <v>226</v>
      </c>
      <c r="H252" s="20">
        <v>250</v>
      </c>
      <c r="I252" t="str">
        <f t="shared" si="10"/>
        <v>Vaggeryds Energi AB</v>
      </c>
      <c r="J252" t="str">
        <f t="shared" si="11"/>
        <v>Skillingaryd</v>
      </c>
      <c r="K252">
        <f>IF(ISERROR(VLOOKUP($J252,'Miljövärden urval för publ'!$B$2:$H$490,MATCH(K$3,'Miljövärden urval för publ'!$B$2:$H$2,0),FALSE)),"",VLOOKUP($J252,'Miljövärden urval för publ'!$B$2:$H$490,MATCH(K$3,'Miljövärden urval för publ'!$B$2:$H$2,0),FALSE))</f>
        <v>0.13325300000000001</v>
      </c>
      <c r="L252">
        <f>IF(ISERROR(VLOOKUP($J252,'Miljövärden urval för publ'!$B$2:$H$490,MATCH(L$3,'Miljövärden urval för publ'!$B$2:$H$2,0),FALSE)),"",VLOOKUP($J252,'Miljövärden urval för publ'!$B$2:$H$490,MATCH(L$3,'Miljövärden urval för publ'!$B$2:$H$2,0),FALSE))</f>
        <v>19.3247</v>
      </c>
      <c r="M252">
        <f>IF(ISERROR(VLOOKUP($J252,'Miljövärden urval för publ'!$B$2:$H$490,MATCH(M$3,'Miljövärden urval för publ'!$B$2:$H$2,0),FALSE)),"",VLOOKUP($J252,'Miljövärden urval för publ'!$B$2:$H$490,MATCH(M$3,'Miljövärden urval för publ'!$B$2:$H$2,0),FALSE))</f>
        <v>11.8621</v>
      </c>
      <c r="N252">
        <f>IF(ISERROR(VLOOKUP($J252,'Miljövärden urval för publ'!$B$2:$H$490,MATCH(N$3,'Miljövärden urval för publ'!$B$2:$H$2,0),FALSE)),"",VLOOKUP($J252,'Miljövärden urval för publ'!$B$2:$H$490,MATCH(N$3,'Miljövärden urval för publ'!$B$2:$H$2,0),FALSE))</f>
        <v>2.0752199999999998E-2</v>
      </c>
    </row>
    <row r="253" spans="1:14" x14ac:dyDescent="0.25">
      <c r="A253" s="26" t="s">
        <v>371</v>
      </c>
      <c r="B253" s="26" t="s">
        <v>372</v>
      </c>
      <c r="C253" s="27"/>
      <c r="D253" s="27" t="str">
        <f>VLOOKUP(B253,'Miljövärden urval för publ'!$B$2:$S$480,MATCH("ska publiceras:",'Miljövärden urval för publ'!$B$2:$Q$2,0),FALSE)</f>
        <v>ja</v>
      </c>
      <c r="E253" s="27">
        <f t="shared" si="9"/>
        <v>227</v>
      </c>
      <c r="H253" s="20">
        <v>251</v>
      </c>
      <c r="I253" t="str">
        <f t="shared" si="10"/>
        <v>Hammarö Energi AB</v>
      </c>
      <c r="J253" t="str">
        <f t="shared" si="11"/>
        <v>Skoghall</v>
      </c>
      <c r="K253">
        <f>IF(ISERROR(VLOOKUP($J253,'Miljövärden urval för publ'!$B$2:$H$490,MATCH(K$3,'Miljövärden urval för publ'!$B$2:$H$2,0),FALSE)),"",VLOOKUP($J253,'Miljövärden urval för publ'!$B$2:$H$490,MATCH(K$3,'Miljövärden urval för publ'!$B$2:$H$2,0),FALSE))</f>
        <v>0.220276</v>
      </c>
      <c r="L253">
        <f>IF(ISERROR(VLOOKUP($J253,'Miljövärden urval för publ'!$B$2:$H$490,MATCH(L$3,'Miljövärden urval för publ'!$B$2:$H$2,0),FALSE)),"",VLOOKUP($J253,'Miljövärden urval för publ'!$B$2:$H$490,MATCH(L$3,'Miljövärden urval för publ'!$B$2:$H$2,0),FALSE))</f>
        <v>57.6877</v>
      </c>
      <c r="M253">
        <f>IF(ISERROR(VLOOKUP($J253,'Miljövärden urval för publ'!$B$2:$H$490,MATCH(M$3,'Miljövärden urval för publ'!$B$2:$H$2,0),FALSE)),"",VLOOKUP($J253,'Miljövärden urval för publ'!$B$2:$H$490,MATCH(M$3,'Miljövärden urval för publ'!$B$2:$H$2,0),FALSE))</f>
        <v>8.2385300000000008</v>
      </c>
      <c r="N253">
        <f>IF(ISERROR(VLOOKUP($J253,'Miljövärden urval för publ'!$B$2:$H$490,MATCH(N$3,'Miljövärden urval för publ'!$B$2:$H$2,0),FALSE)),"",VLOOKUP($J253,'Miljövärden urval för publ'!$B$2:$H$490,MATCH(N$3,'Miljövärden urval för publ'!$B$2:$H$2,0),FALSE))</f>
        <v>2.00707E-2</v>
      </c>
    </row>
    <row r="254" spans="1:14" x14ac:dyDescent="0.25">
      <c r="A254" s="26" t="s">
        <v>373</v>
      </c>
      <c r="B254" s="26" t="s">
        <v>375</v>
      </c>
      <c r="C254" s="27"/>
      <c r="D254" s="27" t="str">
        <f>VLOOKUP(B254,'Miljövärden urval för publ'!$B$2:$S$480,MATCH("ska publiceras:",'Miljövärden urval för publ'!$B$2:$Q$2,0),FALSE)</f>
        <v>ja</v>
      </c>
      <c r="E254" s="27">
        <f t="shared" si="9"/>
        <v>228</v>
      </c>
      <c r="H254" s="20">
        <v>252</v>
      </c>
      <c r="I254" t="str">
        <f t="shared" si="10"/>
        <v>Skövde Värmeverk AB</v>
      </c>
      <c r="J254" t="str">
        <f t="shared" si="11"/>
        <v>Skultorp</v>
      </c>
      <c r="K254">
        <f>IF(ISERROR(VLOOKUP($J254,'Miljövärden urval för publ'!$B$2:$H$490,MATCH(K$3,'Miljövärden urval för publ'!$B$2:$H$2,0),FALSE)),"",VLOOKUP($J254,'Miljövärden urval för publ'!$B$2:$H$490,MATCH(K$3,'Miljövärden urval för publ'!$B$2:$H$2,0),FALSE))</f>
        <v>0.16670099999999999</v>
      </c>
      <c r="L254">
        <f>IF(ISERROR(VLOOKUP($J254,'Miljövärden urval för publ'!$B$2:$H$490,MATCH(L$3,'Miljövärden urval för publ'!$B$2:$H$2,0),FALSE)),"",VLOOKUP($J254,'Miljövärden urval för publ'!$B$2:$H$490,MATCH(L$3,'Miljövärden urval för publ'!$B$2:$H$2,0),FALSE))</f>
        <v>10.197699999999999</v>
      </c>
      <c r="M254">
        <f>IF(ISERROR(VLOOKUP($J254,'Miljövärden urval för publ'!$B$2:$H$490,MATCH(M$3,'Miljövärden urval för publ'!$B$2:$H$2,0),FALSE)),"",VLOOKUP($J254,'Miljövärden urval för publ'!$B$2:$H$490,MATCH(M$3,'Miljövärden urval för publ'!$B$2:$H$2,0),FALSE))</f>
        <v>17.515799999999999</v>
      </c>
      <c r="N254">
        <f>IF(ISERROR(VLOOKUP($J254,'Miljövärden urval för publ'!$B$2:$H$490,MATCH(N$3,'Miljövärden urval för publ'!$B$2:$H$2,0),FALSE)),"",VLOOKUP($J254,'Miljövärden urval för publ'!$B$2:$H$490,MATCH(N$3,'Miljövärden urval för publ'!$B$2:$H$2,0),FALSE))</f>
        <v>6.7453599999999997E-3</v>
      </c>
    </row>
    <row r="255" spans="1:14" x14ac:dyDescent="0.25">
      <c r="A255" s="26" t="s">
        <v>608</v>
      </c>
      <c r="B255" s="26" t="s">
        <v>614</v>
      </c>
      <c r="C255" s="27"/>
      <c r="D255" s="27" t="str">
        <f>VLOOKUP(B255,'Miljövärden urval för publ'!$B$2:$S$480,MATCH("ska publiceras:",'Miljövärden urval för publ'!$B$2:$Q$2,0),FALSE)</f>
        <v>ja</v>
      </c>
      <c r="E255" s="27">
        <f t="shared" si="9"/>
        <v>229</v>
      </c>
      <c r="H255" s="20">
        <v>253</v>
      </c>
      <c r="I255" t="str">
        <f t="shared" si="10"/>
        <v>Lantmännen Agrovärme AB</v>
      </c>
      <c r="J255" t="str">
        <f t="shared" si="11"/>
        <v>Skurup</v>
      </c>
      <c r="K255">
        <f>IF(ISERROR(VLOOKUP($J255,'Miljövärden urval för publ'!$B$2:$H$490,MATCH(K$3,'Miljövärden urval för publ'!$B$2:$H$2,0),FALSE)),"",VLOOKUP($J255,'Miljövärden urval för publ'!$B$2:$H$490,MATCH(K$3,'Miljövärden urval för publ'!$B$2:$H$2,0),FALSE))</f>
        <v>1.1103000000000001</v>
      </c>
      <c r="L255">
        <f>IF(ISERROR(VLOOKUP($J255,'Miljövärden urval för publ'!$B$2:$H$490,MATCH(L$3,'Miljövärden urval för publ'!$B$2:$H$2,0),FALSE)),"",VLOOKUP($J255,'Miljövärden urval för publ'!$B$2:$H$490,MATCH(L$3,'Miljövärden urval för publ'!$B$2:$H$2,0),FALSE))</f>
        <v>18.347200000000001</v>
      </c>
      <c r="M255">
        <f>IF(ISERROR(VLOOKUP($J255,'Miljövärden urval för publ'!$B$2:$H$490,MATCH(M$3,'Miljövärden urval för publ'!$B$2:$H$2,0),FALSE)),"",VLOOKUP($J255,'Miljövärden urval för publ'!$B$2:$H$490,MATCH(M$3,'Miljövärden urval för publ'!$B$2:$H$2,0),FALSE))</f>
        <v>30.797999999999998</v>
      </c>
      <c r="N255">
        <f>IF(ISERROR(VLOOKUP($J255,'Miljövärden urval för publ'!$B$2:$H$490,MATCH(N$3,'Miljövärden urval för publ'!$B$2:$H$2,0),FALSE)),"",VLOOKUP($J255,'Miljövärden urval för publ'!$B$2:$H$490,MATCH(N$3,'Miljövärden urval för publ'!$B$2:$H$2,0),FALSE))</f>
        <v>1.2047499999999999E-2</v>
      </c>
    </row>
    <row r="256" spans="1:14" x14ac:dyDescent="0.25">
      <c r="A256" s="26" t="s">
        <v>22</v>
      </c>
      <c r="B256" s="26" t="s">
        <v>30</v>
      </c>
      <c r="C256" s="27"/>
      <c r="D256" s="27" t="str">
        <f>VLOOKUP(B256,'Miljövärden urval för publ'!$B$2:$S$480,MATCH("ska publiceras:",'Miljövärden urval för publ'!$B$2:$Q$2,0),FALSE)</f>
        <v>ja</v>
      </c>
      <c r="E256" s="27">
        <f t="shared" si="9"/>
        <v>230</v>
      </c>
      <c r="H256" s="20">
        <v>254</v>
      </c>
      <c r="I256" t="str">
        <f t="shared" si="10"/>
        <v>Bionär Närvärme AB</v>
      </c>
      <c r="J256" t="str">
        <f t="shared" si="11"/>
        <v>Skutskär</v>
      </c>
      <c r="K256">
        <f>IF(ISERROR(VLOOKUP($J256,'Miljövärden urval för publ'!$B$2:$H$490,MATCH(K$3,'Miljövärden urval för publ'!$B$2:$H$2,0),FALSE)),"",VLOOKUP($J256,'Miljövärden urval för publ'!$B$2:$H$490,MATCH(K$3,'Miljövärden urval för publ'!$B$2:$H$2,0),FALSE))</f>
        <v>3.1702000000000002E-3</v>
      </c>
      <c r="L256">
        <f>IF(ISERROR(VLOOKUP($J256,'Miljövärden urval för publ'!$B$2:$H$490,MATCH(L$3,'Miljövärden urval för publ'!$B$2:$H$2,0),FALSE)),"",VLOOKUP($J256,'Miljövärden urval för publ'!$B$2:$H$490,MATCH(L$3,'Miljövärden urval för publ'!$B$2:$H$2,0),FALSE))</f>
        <v>0.43493399999999999</v>
      </c>
      <c r="M256">
        <f>IF(ISERROR(VLOOKUP($J256,'Miljövärden urval för publ'!$B$2:$H$490,MATCH(M$3,'Miljövärden urval för publ'!$B$2:$H$2,0),FALSE)),"",VLOOKUP($J256,'Miljövärden urval för publ'!$B$2:$H$490,MATCH(M$3,'Miljövärden urval för publ'!$B$2:$H$2,0),FALSE))</f>
        <v>0.27097900000000003</v>
      </c>
      <c r="N256">
        <f>IF(ISERROR(VLOOKUP($J256,'Miljövärden urval för publ'!$B$2:$H$490,MATCH(N$3,'Miljövärden urval för publ'!$B$2:$H$2,0),FALSE)),"",VLOOKUP($J256,'Miljövärden urval för publ'!$B$2:$H$490,MATCH(N$3,'Miljövärden urval för publ'!$B$2:$H$2,0),FALSE))</f>
        <v>0</v>
      </c>
    </row>
    <row r="257" spans="1:14" x14ac:dyDescent="0.25">
      <c r="A257" s="26" t="s">
        <v>180</v>
      </c>
      <c r="B257" s="26" t="s">
        <v>183</v>
      </c>
      <c r="C257" s="27"/>
      <c r="D257" s="27" t="str">
        <f>VLOOKUP(B257,'Miljövärden urval för publ'!$B$2:$S$480,MATCH("ska publiceras:",'Miljövärden urval för publ'!$B$2:$Q$2,0),FALSE)</f>
        <v>ja</v>
      </c>
      <c r="E257" s="27">
        <f t="shared" si="9"/>
        <v>231</v>
      </c>
      <c r="H257" s="20">
        <v>255</v>
      </c>
      <c r="I257" t="str">
        <f t="shared" si="10"/>
        <v>Tekniska Verken i Linköping AB</v>
      </c>
      <c r="J257" t="str">
        <f t="shared" si="11"/>
        <v>Skärblacka</v>
      </c>
      <c r="K257">
        <f>IF(ISERROR(VLOOKUP($J257,'Miljövärden urval för publ'!$B$2:$H$490,MATCH(K$3,'Miljövärden urval för publ'!$B$2:$H$2,0),FALSE)),"",VLOOKUP($J257,'Miljövärden urval för publ'!$B$2:$H$490,MATCH(K$3,'Miljövärden urval för publ'!$B$2:$H$2,0),FALSE))</f>
        <v>0.29115400000000002</v>
      </c>
      <c r="L257">
        <f>IF(ISERROR(VLOOKUP($J257,'Miljövärden urval för publ'!$B$2:$H$490,MATCH(L$3,'Miljövärden urval för publ'!$B$2:$H$2,0),FALSE)),"",VLOOKUP($J257,'Miljövärden urval för publ'!$B$2:$H$490,MATCH(L$3,'Miljövärden urval för publ'!$B$2:$H$2,0),FALSE))</f>
        <v>67.797300000000007</v>
      </c>
      <c r="M257">
        <f>IF(ISERROR(VLOOKUP($J257,'Miljövärden urval för publ'!$B$2:$H$490,MATCH(M$3,'Miljövärden urval för publ'!$B$2:$H$2,0),FALSE)),"",VLOOKUP($J257,'Miljövärden urval för publ'!$B$2:$H$490,MATCH(M$3,'Miljövärden urval för publ'!$B$2:$H$2,0),FALSE))</f>
        <v>7.7513399999999999</v>
      </c>
      <c r="N257">
        <f>IF(ISERROR(VLOOKUP($J257,'Miljövärden urval för publ'!$B$2:$H$490,MATCH(N$3,'Miljövärden urval för publ'!$B$2:$H$2,0),FALSE)),"",VLOOKUP($J257,'Miljövärden urval för publ'!$B$2:$H$490,MATCH(N$3,'Miljövärden urval för publ'!$B$2:$H$2,0),FALSE))</f>
        <v>0.15312200000000001</v>
      </c>
    </row>
    <row r="258" spans="1:14" x14ac:dyDescent="0.25">
      <c r="A258" s="26" t="s">
        <v>353</v>
      </c>
      <c r="B258" s="26" t="s">
        <v>356</v>
      </c>
      <c r="C258" s="27"/>
      <c r="D258" s="27" t="str">
        <f>VLOOKUP(B258,'Miljövärden urval för publ'!$B$2:$S$480,MATCH("ska publiceras:",'Miljövärden urval för publ'!$B$2:$Q$2,0),FALSE)</f>
        <v>ja</v>
      </c>
      <c r="E258" s="27">
        <f t="shared" si="9"/>
        <v>232</v>
      </c>
      <c r="H258" s="20">
        <v>256</v>
      </c>
      <c r="I258" t="str">
        <f t="shared" si="10"/>
        <v>Skövde Värmeverk AB</v>
      </c>
      <c r="J258" t="str">
        <f t="shared" si="11"/>
        <v>Skövde</v>
      </c>
      <c r="K258">
        <f>IF(ISERROR(VLOOKUP($J258,'Miljövärden urval för publ'!$B$2:$H$490,MATCH(K$3,'Miljövärden urval för publ'!$B$2:$H$2,0),FALSE)),"",VLOOKUP($J258,'Miljövärden urval för publ'!$B$2:$H$490,MATCH(K$3,'Miljövärden urval för publ'!$B$2:$H$2,0),FALSE))</f>
        <v>8.0938099999999999E-2</v>
      </c>
      <c r="L258">
        <f>IF(ISERROR(VLOOKUP($J258,'Miljövärden urval för publ'!$B$2:$H$490,MATCH(L$3,'Miljövärden urval för publ'!$B$2:$H$2,0),FALSE)),"",VLOOKUP($J258,'Miljövärden urval för publ'!$B$2:$H$490,MATCH(L$3,'Miljövärden urval för publ'!$B$2:$H$2,0),FALSE))</f>
        <v>59.222499999999997</v>
      </c>
      <c r="M258">
        <f>IF(ISERROR(VLOOKUP($J258,'Miljövärden urval för publ'!$B$2:$H$490,MATCH(M$3,'Miljövärden urval för publ'!$B$2:$H$2,0),FALSE)),"",VLOOKUP($J258,'Miljövärden urval för publ'!$B$2:$H$490,MATCH(M$3,'Miljövärden urval för publ'!$B$2:$H$2,0),FALSE))</f>
        <v>5.99153</v>
      </c>
      <c r="N258">
        <f>IF(ISERROR(VLOOKUP($J258,'Miljövärden urval för publ'!$B$2:$H$490,MATCH(N$3,'Miljövärden urval för publ'!$B$2:$H$2,0),FALSE)),"",VLOOKUP($J258,'Miljövärden urval för publ'!$B$2:$H$490,MATCH(N$3,'Miljövärden urval för publ'!$B$2:$H$2,0),FALSE))</f>
        <v>6.6348199999999996E-3</v>
      </c>
    </row>
    <row r="259" spans="1:14" x14ac:dyDescent="0.25">
      <c r="A259" s="26" t="s">
        <v>407</v>
      </c>
      <c r="B259" s="26" t="s">
        <v>420</v>
      </c>
      <c r="C259" s="27"/>
      <c r="D259" s="27" t="str">
        <f>VLOOKUP(B259,'Miljövärden urval för publ'!$B$2:$S$480,MATCH("ska publiceras:",'Miljövärden urval för publ'!$B$2:$Q$2,0),FALSE)</f>
        <v>ja</v>
      </c>
      <c r="E259" s="27">
        <f t="shared" si="9"/>
        <v>233</v>
      </c>
      <c r="H259" s="20">
        <v>257</v>
      </c>
      <c r="I259" t="str">
        <f t="shared" si="10"/>
        <v>Gotlands Energi AB</v>
      </c>
      <c r="J259" t="str">
        <f t="shared" si="11"/>
        <v>Slite</v>
      </c>
      <c r="K259">
        <f>IF(ISERROR(VLOOKUP($J259,'Miljövärden urval för publ'!$B$2:$H$490,MATCH(K$3,'Miljövärden urval för publ'!$B$2:$H$2,0),FALSE)),"",VLOOKUP($J259,'Miljövärden urval för publ'!$B$2:$H$490,MATCH(K$3,'Miljövärden urval för publ'!$B$2:$H$2,0),FALSE))</f>
        <v>0.28623900000000002</v>
      </c>
      <c r="L259">
        <f>IF(ISERROR(VLOOKUP($J259,'Miljövärden urval för publ'!$B$2:$H$490,MATCH(L$3,'Miljövärden urval för publ'!$B$2:$H$2,0),FALSE)),"",VLOOKUP($J259,'Miljövärden urval för publ'!$B$2:$H$490,MATCH(L$3,'Miljövärden urval för publ'!$B$2:$H$2,0),FALSE))</f>
        <v>64.533500000000004</v>
      </c>
      <c r="M259">
        <f>IF(ISERROR(VLOOKUP($J259,'Miljövärden urval för publ'!$B$2:$H$490,MATCH(M$3,'Miljövärden urval för publ'!$B$2:$H$2,0),FALSE)),"",VLOOKUP($J259,'Miljövärden urval för publ'!$B$2:$H$490,MATCH(M$3,'Miljövärden urval för publ'!$B$2:$H$2,0),FALSE))</f>
        <v>4.1283899999999996</v>
      </c>
      <c r="N259">
        <f>IF(ISERROR(VLOOKUP($J259,'Miljövärden urval för publ'!$B$2:$H$490,MATCH(N$3,'Miljövärden urval för publ'!$B$2:$H$2,0),FALSE)),"",VLOOKUP($J259,'Miljövärden urval för publ'!$B$2:$H$490,MATCH(N$3,'Miljövärden urval för publ'!$B$2:$H$2,0),FALSE))</f>
        <v>0.17885799999999999</v>
      </c>
    </row>
    <row r="260" spans="1:14" x14ac:dyDescent="0.25">
      <c r="A260" s="26" t="s">
        <v>396</v>
      </c>
      <c r="B260" s="26" t="s">
        <v>398</v>
      </c>
      <c r="C260" s="27"/>
      <c r="D260" s="27" t="str">
        <f>VLOOKUP(B260,'Miljövärden urval för publ'!$B$2:$S$480,MATCH("ska publiceras:",'Miljövärden urval för publ'!$B$2:$Q$2,0),FALSE)</f>
        <v>ja</v>
      </c>
      <c r="E260" s="27">
        <f t="shared" si="9"/>
        <v>234</v>
      </c>
      <c r="H260" s="20">
        <v>258</v>
      </c>
      <c r="I260" t="str">
        <f t="shared" si="10"/>
        <v>Smedjebacken Energi AB</v>
      </c>
      <c r="J260" t="str">
        <f t="shared" si="11"/>
        <v>Smedjebacken</v>
      </c>
      <c r="K260">
        <f>IF(ISERROR(VLOOKUP($J260,'Miljövärden urval för publ'!$B$2:$H$490,MATCH(K$3,'Miljövärden urval för publ'!$B$2:$H$2,0),FALSE)),"",VLOOKUP($J260,'Miljövärden urval för publ'!$B$2:$H$490,MATCH(K$3,'Miljövärden urval för publ'!$B$2:$H$2,0),FALSE))</f>
        <v>0.38710800000000001</v>
      </c>
      <c r="L260">
        <f>IF(ISERROR(VLOOKUP($J260,'Miljövärden urval för publ'!$B$2:$H$490,MATCH(L$3,'Miljövärden urval för publ'!$B$2:$H$2,0),FALSE)),"",VLOOKUP($J260,'Miljövärden urval för publ'!$B$2:$H$490,MATCH(L$3,'Miljövärden urval för publ'!$B$2:$H$2,0),FALSE))</f>
        <v>54.993400000000001</v>
      </c>
      <c r="M260">
        <f>IF(ISERROR(VLOOKUP($J260,'Miljövärden urval för publ'!$B$2:$H$490,MATCH(M$3,'Miljövärden urval för publ'!$B$2:$H$2,0),FALSE)),"",VLOOKUP($J260,'Miljövärden urval för publ'!$B$2:$H$490,MATCH(M$3,'Miljövärden urval för publ'!$B$2:$H$2,0),FALSE))</f>
        <v>4.6491699999999998</v>
      </c>
      <c r="N260">
        <f>IF(ISERROR(VLOOKUP($J260,'Miljövärden urval för publ'!$B$2:$H$490,MATCH(N$3,'Miljövärden urval för publ'!$B$2:$H$2,0),FALSE)),"",VLOOKUP($J260,'Miljövärden urval för publ'!$B$2:$H$490,MATCH(N$3,'Miljövärden urval för publ'!$B$2:$H$2,0),FALSE))</f>
        <v>7.0342799999999997E-2</v>
      </c>
    </row>
    <row r="261" spans="1:14" x14ac:dyDescent="0.25">
      <c r="A261" s="26" t="s">
        <v>373</v>
      </c>
      <c r="B261" s="26" t="s">
        <v>376</v>
      </c>
      <c r="C261" s="27"/>
      <c r="D261" s="27" t="str">
        <f>VLOOKUP(B261,'Miljövärden urval för publ'!$B$2:$S$480,MATCH("ska publiceras:",'Miljövärden urval för publ'!$B$2:$Q$2,0),FALSE)</f>
        <v>ja</v>
      </c>
      <c r="E261" s="27">
        <f t="shared" ref="E261:E324" si="12">IF(ISERROR(D261),E260,IF(D261="ja",E260+1,E260))</f>
        <v>235</v>
      </c>
      <c r="H261" s="20">
        <v>259</v>
      </c>
      <c r="I261" t="str">
        <f t="shared" ref="I261:I324" si="13">IF(ISERROR(INDEX($A$4:$E$490,MATCH($H261,$E$4:$E$490,0),1)),"",INDEX($A$4:$E$490,MATCH($H261,$E$4:$E$490,0),1))</f>
        <v>E.ON Värme Sverige AB</v>
      </c>
      <c r="J261" t="str">
        <f t="shared" ref="J261:J324" si="14">IF(ISERROR(INDEX($A$4:$E$490,MATCH($H261,$E$4:$E$490,0),2)),"",INDEX($A$4:$E$490,MATCH($H261,$E$4:$E$490,0),2))</f>
        <v>Sollefteå</v>
      </c>
      <c r="K261">
        <f>IF(ISERROR(VLOOKUP($J261,'Miljövärden urval för publ'!$B$2:$H$490,MATCH(K$3,'Miljövärden urval för publ'!$B$2:$H$2,0),FALSE)),"",VLOOKUP($J261,'Miljövärden urval för publ'!$B$2:$H$490,MATCH(K$3,'Miljövärden urval för publ'!$B$2:$H$2,0),FALSE))</f>
        <v>0.137993</v>
      </c>
      <c r="L261">
        <f>IF(ISERROR(VLOOKUP($J261,'Miljövärden urval för publ'!$B$2:$H$490,MATCH(L$3,'Miljövärden urval för publ'!$B$2:$H$2,0),FALSE)),"",VLOOKUP($J261,'Miljövärden urval för publ'!$B$2:$H$490,MATCH(L$3,'Miljövärden urval för publ'!$B$2:$H$2,0),FALSE))</f>
        <v>25.7879</v>
      </c>
      <c r="M261">
        <f>IF(ISERROR(VLOOKUP($J261,'Miljövärden urval för publ'!$B$2:$H$490,MATCH(M$3,'Miljövärden urval för publ'!$B$2:$H$2,0),FALSE)),"",VLOOKUP($J261,'Miljövärden urval för publ'!$B$2:$H$490,MATCH(M$3,'Miljövärden urval för publ'!$B$2:$H$2,0),FALSE))</f>
        <v>7.8998299999999997</v>
      </c>
      <c r="N261">
        <f>IF(ISERROR(VLOOKUP($J261,'Miljövärden urval för publ'!$B$2:$H$490,MATCH(N$3,'Miljövärden urval för publ'!$B$2:$H$2,0),FALSE)),"",VLOOKUP($J261,'Miljövärden urval för publ'!$B$2:$H$490,MATCH(N$3,'Miljövärden urval för publ'!$B$2:$H$2,0),FALSE))</f>
        <v>1.73226E-2</v>
      </c>
    </row>
    <row r="262" spans="1:14" x14ac:dyDescent="0.25">
      <c r="A262" s="26" t="s">
        <v>583</v>
      </c>
      <c r="B262" s="26" t="s">
        <v>586</v>
      </c>
      <c r="C262" s="27"/>
      <c r="D262" s="27" t="str">
        <f>VLOOKUP(B262,'Miljövärden urval för publ'!$B$2:$S$480,MATCH("ska publiceras:",'Miljövärden urval för publ'!$B$2:$Q$2,0),FALSE)</f>
        <v>ja</v>
      </c>
      <c r="E262" s="27">
        <f t="shared" si="12"/>
        <v>236</v>
      </c>
      <c r="H262" s="20">
        <v>260</v>
      </c>
      <c r="I262" t="str">
        <f t="shared" si="13"/>
        <v>Sollentuna Energi AB</v>
      </c>
      <c r="J262" t="str">
        <f t="shared" si="14"/>
        <v>Sollentuna</v>
      </c>
      <c r="K262">
        <f>IF(ISERROR(VLOOKUP($J262,'Miljövärden urval för publ'!$B$2:$H$490,MATCH(K$3,'Miljövärden urval för publ'!$B$2:$H$2,0),FALSE)),"",VLOOKUP($J262,'Miljövärden urval för publ'!$B$2:$H$490,MATCH(K$3,'Miljövärden urval för publ'!$B$2:$H$2,0),FALSE))</f>
        <v>0.20224700000000001</v>
      </c>
      <c r="L262">
        <f>IF(ISERROR(VLOOKUP($J262,'Miljövärden urval för publ'!$B$2:$H$490,MATCH(L$3,'Miljövärden urval för publ'!$B$2:$H$2,0),FALSE)),"",VLOOKUP($J262,'Miljövärden urval för publ'!$B$2:$H$490,MATCH(L$3,'Miljövärden urval för publ'!$B$2:$H$2,0),FALSE))</f>
        <v>82.0351</v>
      </c>
      <c r="M262">
        <f>IF(ISERROR(VLOOKUP($J262,'Miljövärden urval för publ'!$B$2:$H$490,MATCH(M$3,'Miljövärden urval för publ'!$B$2:$H$2,0),FALSE)),"",VLOOKUP($J262,'Miljövärden urval för publ'!$B$2:$H$490,MATCH(M$3,'Miljövärden urval för publ'!$B$2:$H$2,0),FALSE))</f>
        <v>6.1725500000000002</v>
      </c>
      <c r="N262">
        <f>IF(ISERROR(VLOOKUP($J262,'Miljövärden urval för publ'!$B$2:$H$490,MATCH(N$3,'Miljövärden urval för publ'!$B$2:$H$2,0),FALSE)),"",VLOOKUP($J262,'Miljövärden urval för publ'!$B$2:$H$490,MATCH(N$3,'Miljövärden urval för publ'!$B$2:$H$2,0),FALSE))</f>
        <v>0.106782</v>
      </c>
    </row>
    <row r="263" spans="1:14" x14ac:dyDescent="0.25">
      <c r="A263" s="26" t="s">
        <v>571</v>
      </c>
      <c r="B263" s="26" t="s">
        <v>572</v>
      </c>
      <c r="C263" s="27"/>
      <c r="D263" s="27" t="str">
        <f>VLOOKUP(B263,'Miljövärden urval för publ'!$B$2:$S$480,MATCH("ska publiceras:",'Miljövärden urval för publ'!$B$2:$Q$2,0),FALSE)</f>
        <v>ja</v>
      </c>
      <c r="E263" s="27">
        <f t="shared" si="12"/>
        <v>237</v>
      </c>
      <c r="H263" s="20">
        <v>261</v>
      </c>
      <c r="I263" t="str">
        <f t="shared" si="13"/>
        <v>Hedemora Energi AB</v>
      </c>
      <c r="J263" t="str">
        <f t="shared" si="14"/>
        <v>St Skedvi</v>
      </c>
      <c r="K263">
        <f>IF(ISERROR(VLOOKUP($J263,'Miljövärden urval för publ'!$B$2:$H$490,MATCH(K$3,'Miljövärden urval för publ'!$B$2:$H$2,0),FALSE)),"",VLOOKUP($J263,'Miljövärden urval för publ'!$B$2:$H$490,MATCH(K$3,'Miljövärden urval för publ'!$B$2:$H$2,0),FALSE))</f>
        <v>0.165045</v>
      </c>
      <c r="L263">
        <f>IF(ISERROR(VLOOKUP($J263,'Miljövärden urval för publ'!$B$2:$H$490,MATCH(L$3,'Miljövärden urval för publ'!$B$2:$H$2,0),FALSE)),"",VLOOKUP($J263,'Miljövärden urval för publ'!$B$2:$H$490,MATCH(L$3,'Miljövärden urval för publ'!$B$2:$H$2,0),FALSE))</f>
        <v>36.195</v>
      </c>
      <c r="M263">
        <f>IF(ISERROR(VLOOKUP($J263,'Miljövärden urval för publ'!$B$2:$H$490,MATCH(M$3,'Miljövärden urval för publ'!$B$2:$H$2,0),FALSE)),"",VLOOKUP($J263,'Miljövärden urval för publ'!$B$2:$H$490,MATCH(M$3,'Miljövärden urval för publ'!$B$2:$H$2,0),FALSE))</f>
        <v>9.4097299999999997</v>
      </c>
      <c r="N263">
        <f>IF(ISERROR(VLOOKUP($J263,'Miljövärden urval för publ'!$B$2:$H$490,MATCH(N$3,'Miljövärden urval för publ'!$B$2:$H$2,0),FALSE)),"",VLOOKUP($J263,'Miljövärden urval för publ'!$B$2:$H$490,MATCH(N$3,'Miljövärden urval för publ'!$B$2:$H$2,0),FALSE))</f>
        <v>5.9201499999999997E-2</v>
      </c>
    </row>
    <row r="264" spans="1:14" x14ac:dyDescent="0.25">
      <c r="A264" s="26" t="s">
        <v>314</v>
      </c>
      <c r="B264" s="26" t="s">
        <v>316</v>
      </c>
      <c r="C264" s="27"/>
      <c r="D264" s="27" t="str">
        <f>VLOOKUP(B264,'Miljövärden urval för publ'!$B$2:$S$480,MATCH("ska publiceras:",'Miljövärden urval för publ'!$B$2:$Q$2,0),FALSE)</f>
        <v>ja</v>
      </c>
      <c r="E264" s="27">
        <f t="shared" si="12"/>
        <v>238</v>
      </c>
      <c r="H264" s="20">
        <v>262</v>
      </c>
      <c r="I264" t="str">
        <f t="shared" si="13"/>
        <v>E.ON Värme Sverige AB</v>
      </c>
      <c r="J264" t="str">
        <f t="shared" si="14"/>
        <v>Staffanstorp</v>
      </c>
      <c r="K264">
        <f>IF(ISERROR(VLOOKUP($J264,'Miljövärden urval för publ'!$B$2:$H$490,MATCH(K$3,'Miljövärden urval för publ'!$B$2:$H$2,0),FALSE)),"",VLOOKUP($J264,'Miljövärden urval för publ'!$B$2:$H$490,MATCH(K$3,'Miljövärden urval för publ'!$B$2:$H$2,0),FALSE))</f>
        <v>0.22068599999999999</v>
      </c>
      <c r="L264">
        <f>IF(ISERROR(VLOOKUP($J264,'Miljövärden urval för publ'!$B$2:$H$490,MATCH(L$3,'Miljövärden urval för publ'!$B$2:$H$2,0),FALSE)),"",VLOOKUP($J264,'Miljövärden urval för publ'!$B$2:$H$490,MATCH(L$3,'Miljövärden urval för publ'!$B$2:$H$2,0),FALSE))</f>
        <v>41.569499999999998</v>
      </c>
      <c r="M264">
        <f>IF(ISERROR(VLOOKUP($J264,'Miljövärden urval för publ'!$B$2:$H$490,MATCH(M$3,'Miljövärden urval för publ'!$B$2:$H$2,0),FALSE)),"",VLOOKUP($J264,'Miljövärden urval för publ'!$B$2:$H$490,MATCH(M$3,'Miljövärden urval för publ'!$B$2:$H$2,0),FALSE))</f>
        <v>11.244300000000001</v>
      </c>
      <c r="N264">
        <f>IF(ISERROR(VLOOKUP($J264,'Miljövärden urval för publ'!$B$2:$H$490,MATCH(N$3,'Miljövärden urval för publ'!$B$2:$H$2,0),FALSE)),"",VLOOKUP($J264,'Miljövärden urval för publ'!$B$2:$H$490,MATCH(N$3,'Miljövärden urval för publ'!$B$2:$H$2,0),FALSE))</f>
        <v>8.52821E-2</v>
      </c>
    </row>
    <row r="265" spans="1:14" x14ac:dyDescent="0.25">
      <c r="A265" s="26" t="s">
        <v>399</v>
      </c>
      <c r="B265" s="26" t="s">
        <v>400</v>
      </c>
      <c r="C265" s="27"/>
      <c r="D265" s="27" t="str">
        <f>VLOOKUP(B265,'Miljövärden urval för publ'!$B$2:$S$480,MATCH("ska publiceras:",'Miljövärden urval för publ'!$B$2:$Q$2,0),FALSE)</f>
        <v>ja</v>
      </c>
      <c r="E265" s="27">
        <f t="shared" si="12"/>
        <v>239</v>
      </c>
      <c r="H265" s="20">
        <v>263</v>
      </c>
      <c r="I265" t="str">
        <f t="shared" si="13"/>
        <v>Lerum Fjärrvärme AB</v>
      </c>
      <c r="J265" t="str">
        <f t="shared" si="14"/>
        <v>Stenkullen</v>
      </c>
      <c r="K265">
        <f>IF(ISERROR(VLOOKUP($J265,'Miljövärden urval för publ'!$B$2:$H$490,MATCH(K$3,'Miljövärden urval för publ'!$B$2:$H$2,0),FALSE)),"",VLOOKUP($J265,'Miljövärden urval för publ'!$B$2:$H$490,MATCH(K$3,'Miljövärden urval för publ'!$B$2:$H$2,0),FALSE))</f>
        <v>0.148647</v>
      </c>
      <c r="L265">
        <f>IF(ISERROR(VLOOKUP($J265,'Miljövärden urval för publ'!$B$2:$H$490,MATCH(L$3,'Miljövärden urval för publ'!$B$2:$H$2,0),FALSE)),"",VLOOKUP($J265,'Miljövärden urval för publ'!$B$2:$H$490,MATCH(L$3,'Miljövärden urval för publ'!$B$2:$H$2,0),FALSE))</f>
        <v>12.865500000000001</v>
      </c>
      <c r="M265">
        <f>IF(ISERROR(VLOOKUP($J265,'Miljövärden urval för publ'!$B$2:$H$490,MATCH(M$3,'Miljövärden urval för publ'!$B$2:$H$2,0),FALSE)),"",VLOOKUP($J265,'Miljövärden urval för publ'!$B$2:$H$490,MATCH(M$3,'Miljövärden urval för publ'!$B$2:$H$2,0),FALSE))</f>
        <v>14.820600000000001</v>
      </c>
      <c r="N265">
        <f>IF(ISERROR(VLOOKUP($J265,'Miljövärden urval för publ'!$B$2:$H$490,MATCH(N$3,'Miljövärden urval för publ'!$B$2:$H$2,0),FALSE)),"",VLOOKUP($J265,'Miljövärden urval för publ'!$B$2:$H$490,MATCH(N$3,'Miljövärden urval för publ'!$B$2:$H$2,0),FALSE))</f>
        <v>2.1163999999999999E-2</v>
      </c>
    </row>
    <row r="266" spans="1:14" x14ac:dyDescent="0.25">
      <c r="A266" s="26" t="s">
        <v>463</v>
      </c>
      <c r="B266" s="26" t="s">
        <v>464</v>
      </c>
      <c r="C266" s="27"/>
      <c r="D266" s="27" t="str">
        <f>VLOOKUP(B266,'Miljövärden urval för publ'!$B$2:$S$480,MATCH("ska publiceras:",'Miljövärden urval för publ'!$B$2:$Q$2,0),FALSE)</f>
        <v>ja</v>
      </c>
      <c r="E266" s="27">
        <f t="shared" si="12"/>
        <v>240</v>
      </c>
      <c r="H266" s="20">
        <v>264</v>
      </c>
      <c r="I266" t="str">
        <f t="shared" si="13"/>
        <v>Jönköping Energi AB</v>
      </c>
      <c r="J266" t="str">
        <f t="shared" si="14"/>
        <v>Stensholm</v>
      </c>
      <c r="K266">
        <f>IF(ISERROR(VLOOKUP($J266,'Miljövärden urval för publ'!$B$2:$H$490,MATCH(K$3,'Miljövärden urval för publ'!$B$2:$H$2,0),FALSE)),"",VLOOKUP($J266,'Miljövärden urval för publ'!$B$2:$H$490,MATCH(K$3,'Miljövärden urval för publ'!$B$2:$H$2,0),FALSE))</f>
        <v>0.16312499999999999</v>
      </c>
      <c r="L266">
        <f>IF(ISERROR(VLOOKUP($J266,'Miljövärden urval för publ'!$B$2:$H$490,MATCH(L$3,'Miljövärden urval för publ'!$B$2:$H$2,0),FALSE)),"",VLOOKUP($J266,'Miljövärden urval för publ'!$B$2:$H$490,MATCH(L$3,'Miljövärden urval för publ'!$B$2:$H$2,0),FALSE))</f>
        <v>12.2278</v>
      </c>
      <c r="M266">
        <f>IF(ISERROR(VLOOKUP($J266,'Miljövärden urval för publ'!$B$2:$H$490,MATCH(M$3,'Miljövärden urval för publ'!$B$2:$H$2,0),FALSE)),"",VLOOKUP($J266,'Miljövärden urval för publ'!$B$2:$H$490,MATCH(M$3,'Miljövärden urval för publ'!$B$2:$H$2,0),FALSE))</f>
        <v>14.2262</v>
      </c>
      <c r="N266">
        <f>IF(ISERROR(VLOOKUP($J266,'Miljövärden urval för publ'!$B$2:$H$490,MATCH(N$3,'Miljövärden urval för publ'!$B$2:$H$2,0),FALSE)),"",VLOOKUP($J266,'Miljövärden urval för publ'!$B$2:$H$490,MATCH(N$3,'Miljövärden urval för publ'!$B$2:$H$2,0),FALSE))</f>
        <v>2.0524199999999999E-2</v>
      </c>
    </row>
    <row r="267" spans="1:14" x14ac:dyDescent="0.25">
      <c r="A267" s="26" t="s">
        <v>401</v>
      </c>
      <c r="B267" s="26" t="s">
        <v>402</v>
      </c>
      <c r="C267" s="27"/>
      <c r="D267" s="27" t="str">
        <f>VLOOKUP(B267,'Miljövärden urval för publ'!$B$2:$S$480,MATCH("ska publiceras:",'Miljövärden urval för publ'!$B$2:$Q$2,0),FALSE)</f>
        <v>ja</v>
      </c>
      <c r="E267" s="27">
        <f t="shared" si="12"/>
        <v>241</v>
      </c>
      <c r="H267" s="20">
        <v>265</v>
      </c>
      <c r="I267" t="str">
        <f t="shared" si="13"/>
        <v>Falbygdens Energi AB</v>
      </c>
      <c r="J267" t="str">
        <f t="shared" si="14"/>
        <v>Stenstorp</v>
      </c>
      <c r="K267">
        <f>IF(ISERROR(VLOOKUP($J267,'Miljövärden urval för publ'!$B$2:$H$490,MATCH(K$3,'Miljövärden urval för publ'!$B$2:$H$2,0),FALSE)),"",VLOOKUP($J267,'Miljövärden urval för publ'!$B$2:$H$490,MATCH(K$3,'Miljövärden urval för publ'!$B$2:$H$2,0),FALSE))</f>
        <v>0.195823</v>
      </c>
      <c r="L267">
        <f>IF(ISERROR(VLOOKUP($J267,'Miljövärden urval för publ'!$B$2:$H$490,MATCH(L$3,'Miljövärden urval för publ'!$B$2:$H$2,0),FALSE)),"",VLOOKUP($J267,'Miljövärden urval för publ'!$B$2:$H$490,MATCH(L$3,'Miljövärden urval för publ'!$B$2:$H$2,0),FALSE))</f>
        <v>6.9357499999999996</v>
      </c>
      <c r="M267">
        <f>IF(ISERROR(VLOOKUP($J267,'Miljövärden urval för publ'!$B$2:$H$490,MATCH(M$3,'Miljövärden urval för publ'!$B$2:$H$2,0),FALSE)),"",VLOOKUP($J267,'Miljövärden urval för publ'!$B$2:$H$490,MATCH(M$3,'Miljövärden urval för publ'!$B$2:$H$2,0),FALSE))</f>
        <v>14.801</v>
      </c>
      <c r="N267">
        <f>IF(ISERROR(VLOOKUP($J267,'Miljövärden urval för publ'!$B$2:$H$490,MATCH(N$3,'Miljövärden urval för publ'!$B$2:$H$2,0),FALSE)),"",VLOOKUP($J267,'Miljövärden urval för publ'!$B$2:$H$490,MATCH(N$3,'Miljövärden urval för publ'!$B$2:$H$2,0),FALSE))</f>
        <v>0</v>
      </c>
    </row>
    <row r="268" spans="1:14" x14ac:dyDescent="0.25">
      <c r="A268" s="26" t="s">
        <v>526</v>
      </c>
      <c r="B268" s="26" t="s">
        <v>534</v>
      </c>
      <c r="C268" s="27"/>
      <c r="D268" s="27" t="str">
        <f>VLOOKUP(B268,'Miljövärden urval för publ'!$B$2:$S$480,MATCH("ska publiceras:",'Miljövärden urval för publ'!$B$2:$Q$2,0),FALSE)</f>
        <v>ja</v>
      </c>
      <c r="E268" s="27">
        <f t="shared" si="12"/>
        <v>242</v>
      </c>
      <c r="H268" s="20">
        <v>266</v>
      </c>
      <c r="I268" t="str">
        <f t="shared" si="13"/>
        <v>Stenungsunds Energi &amp; Miljö AB</v>
      </c>
      <c r="J268" t="str">
        <f t="shared" si="14"/>
        <v>Stenungsund</v>
      </c>
      <c r="K268">
        <f>IF(ISERROR(VLOOKUP($J268,'Miljövärden urval för publ'!$B$2:$H$490,MATCH(K$3,'Miljövärden urval för publ'!$B$2:$H$2,0),FALSE)),"",VLOOKUP($J268,'Miljövärden urval för publ'!$B$2:$H$490,MATCH(K$3,'Miljövärden urval för publ'!$B$2:$H$2,0),FALSE))</f>
        <v>7.2477899999999998E-2</v>
      </c>
      <c r="L268">
        <f>IF(ISERROR(VLOOKUP($J268,'Miljövärden urval för publ'!$B$2:$H$490,MATCH(L$3,'Miljövärden urval för publ'!$B$2:$H$2,0),FALSE)),"",VLOOKUP($J268,'Miljövärden urval för publ'!$B$2:$H$490,MATCH(L$3,'Miljövärden urval för publ'!$B$2:$H$2,0),FALSE))</f>
        <v>10.851000000000001</v>
      </c>
      <c r="M268">
        <f>IF(ISERROR(VLOOKUP($J268,'Miljövärden urval för publ'!$B$2:$H$490,MATCH(M$3,'Miljövärden urval för publ'!$B$2:$H$2,0),FALSE)),"",VLOOKUP($J268,'Miljövärden urval för publ'!$B$2:$H$490,MATCH(M$3,'Miljövärden urval för publ'!$B$2:$H$2,0),FALSE))</f>
        <v>2.0891799999999998</v>
      </c>
      <c r="N268">
        <f>IF(ISERROR(VLOOKUP($J268,'Miljövärden urval för publ'!$B$2:$H$490,MATCH(N$3,'Miljövärden urval för publ'!$B$2:$H$2,0),FALSE)),"",VLOOKUP($J268,'Miljövärden urval för publ'!$B$2:$H$490,MATCH(N$3,'Miljövärden urval för publ'!$B$2:$H$2,0),FALSE))</f>
        <v>4.1832500000000002E-2</v>
      </c>
    </row>
    <row r="269" spans="1:14" x14ac:dyDescent="0.25">
      <c r="A269" s="26" t="s">
        <v>468</v>
      </c>
      <c r="B269" s="26" t="s">
        <v>471</v>
      </c>
      <c r="C269" s="27"/>
      <c r="D269" s="27" t="str">
        <f>VLOOKUP(B269,'Miljövärden urval för publ'!$B$2:$S$480,MATCH("ska publiceras:",'Miljövärden urval för publ'!$B$2:$Q$2,0),FALSE)</f>
        <v>ja</v>
      </c>
      <c r="E269" s="27">
        <f t="shared" si="12"/>
        <v>243</v>
      </c>
      <c r="H269" s="20">
        <v>267</v>
      </c>
      <c r="I269" t="str">
        <f t="shared" si="13"/>
        <v>Jönköping Energi AB</v>
      </c>
      <c r="J269" t="str">
        <f t="shared" si="14"/>
        <v>Stigamo</v>
      </c>
      <c r="K269">
        <f>IF(ISERROR(VLOOKUP($J269,'Miljövärden urval för publ'!$B$2:$H$490,MATCH(K$3,'Miljövärden urval för publ'!$B$2:$H$2,0),FALSE)),"",VLOOKUP($J269,'Miljövärden urval för publ'!$B$2:$H$490,MATCH(K$3,'Miljövärden urval för publ'!$B$2:$H$2,0),FALSE))</f>
        <v>6.0168900000000001</v>
      </c>
      <c r="L269">
        <f>IF(ISERROR(VLOOKUP($J269,'Miljövärden urval för publ'!$B$2:$H$490,MATCH(L$3,'Miljövärden urval för publ'!$B$2:$H$2,0),FALSE)),"",VLOOKUP($J269,'Miljövärden urval för publ'!$B$2:$H$490,MATCH(L$3,'Miljövärden urval för publ'!$B$2:$H$2,0),FALSE))</f>
        <v>211.95500000000001</v>
      </c>
      <c r="M269">
        <f>IF(ISERROR(VLOOKUP($J269,'Miljövärden urval för publ'!$B$2:$H$490,MATCH(M$3,'Miljövärden urval för publ'!$B$2:$H$2,0),FALSE)),"",VLOOKUP($J269,'Miljövärden urval för publ'!$B$2:$H$490,MATCH(M$3,'Miljövärden urval för publ'!$B$2:$H$2,0),FALSE))</f>
        <v>53.971699999999998</v>
      </c>
      <c r="N269">
        <f>IF(ISERROR(VLOOKUP($J269,'Miljövärden urval för publ'!$B$2:$H$490,MATCH(N$3,'Miljövärden urval för publ'!$B$2:$H$2,0),FALSE)),"",VLOOKUP($J269,'Miljövärden urval för publ'!$B$2:$H$490,MATCH(N$3,'Miljövärden urval för publ'!$B$2:$H$2,0),FALSE))</f>
        <v>8.8797799999999996E-2</v>
      </c>
    </row>
    <row r="270" spans="1:14" x14ac:dyDescent="0.25">
      <c r="A270" s="26" t="s">
        <v>403</v>
      </c>
      <c r="B270" s="26" t="s">
        <v>404</v>
      </c>
      <c r="C270" s="27"/>
      <c r="D270" s="27" t="str">
        <f>VLOOKUP(B270,'Miljövärden urval för publ'!$B$2:$S$480,MATCH("ska publiceras:",'Miljövärden urval för publ'!$B$2:$Q$2,0),FALSE)</f>
        <v>ja</v>
      </c>
      <c r="E270" s="27">
        <f t="shared" si="12"/>
        <v>244</v>
      </c>
      <c r="H270" s="20">
        <v>268</v>
      </c>
      <c r="I270" t="str">
        <f t="shared" si="13"/>
        <v>Fortum Värme,  AB s.m. Stockholms stad</v>
      </c>
      <c r="J270" t="str">
        <f t="shared" si="14"/>
        <v>Stockholm</v>
      </c>
      <c r="K270">
        <f>IF(ISERROR(VLOOKUP($J270,'Miljövärden urval för publ'!$B$2:$H$490,MATCH(K$3,'Miljövärden urval för publ'!$B$2:$H$2,0),FALSE)),"",VLOOKUP($J270,'Miljövärden urval för publ'!$B$2:$H$490,MATCH(K$3,'Miljövärden urval för publ'!$B$2:$H$2,0),FALSE))</f>
        <v>0.20256399999999999</v>
      </c>
      <c r="L270">
        <f>IF(ISERROR(VLOOKUP($J270,'Miljövärden urval för publ'!$B$2:$H$490,MATCH(L$3,'Miljövärden urval för publ'!$B$2:$H$2,0),FALSE)),"",VLOOKUP($J270,'Miljövärden urval för publ'!$B$2:$H$490,MATCH(L$3,'Miljövärden urval för publ'!$B$2:$H$2,0),FALSE))</f>
        <v>83.172300000000007</v>
      </c>
      <c r="M270">
        <f>IF(ISERROR(VLOOKUP($J270,'Miljövärden urval för publ'!$B$2:$H$490,MATCH(M$3,'Miljövärden urval för publ'!$B$2:$H$2,0),FALSE)),"",VLOOKUP($J270,'Miljövärden urval för publ'!$B$2:$H$490,MATCH(M$3,'Miljövärden urval för publ'!$B$2:$H$2,0),FALSE))</f>
        <v>6.8610499999999996</v>
      </c>
      <c r="N270">
        <f>IF(ISERROR(VLOOKUP($J270,'Miljövärden urval för publ'!$B$2:$H$490,MATCH(N$3,'Miljövärden urval för publ'!$B$2:$H$2,0),FALSE)),"",VLOOKUP($J270,'Miljövärden urval för publ'!$B$2:$H$490,MATCH(N$3,'Miljövärden urval för publ'!$B$2:$H$2,0),FALSE))</f>
        <v>0.134885</v>
      </c>
    </row>
    <row r="271" spans="1:14" x14ac:dyDescent="0.25">
      <c r="A271" s="26" t="s">
        <v>162</v>
      </c>
      <c r="B271" s="26" t="s">
        <v>165</v>
      </c>
      <c r="C271" s="27"/>
      <c r="D271" s="27" t="str">
        <f>VLOOKUP(B271,'Miljövärden urval för publ'!$B$2:$S$480,MATCH("ska publiceras:",'Miljövärden urval för publ'!$B$2:$Q$2,0),FALSE)</f>
        <v>nej</v>
      </c>
      <c r="E271" s="27">
        <f t="shared" si="12"/>
        <v>244</v>
      </c>
      <c r="H271" s="20">
        <v>269</v>
      </c>
      <c r="I271" t="str">
        <f t="shared" si="13"/>
        <v>Stenungsunds Energi &amp; Miljö AB</v>
      </c>
      <c r="J271" t="str">
        <f t="shared" si="14"/>
        <v>Stora Höga</v>
      </c>
      <c r="K271">
        <f>IF(ISERROR(VLOOKUP($J271,'Miljövärden urval för publ'!$B$2:$H$490,MATCH(K$3,'Miljövärden urval för publ'!$B$2:$H$2,0),FALSE)),"",VLOOKUP($J271,'Miljövärden urval för publ'!$B$2:$H$490,MATCH(K$3,'Miljövärden urval för publ'!$B$2:$H$2,0),FALSE))</f>
        <v>0.30046299999999998</v>
      </c>
      <c r="L271">
        <f>IF(ISERROR(VLOOKUP($J271,'Miljövärden urval för publ'!$B$2:$H$490,MATCH(L$3,'Miljövärden urval för publ'!$B$2:$H$2,0),FALSE)),"",VLOOKUP($J271,'Miljövärden urval för publ'!$B$2:$H$490,MATCH(L$3,'Miljövärden urval för publ'!$B$2:$H$2,0),FALSE))</f>
        <v>42.119599999999998</v>
      </c>
      <c r="M271">
        <f>IF(ISERROR(VLOOKUP($J271,'Miljövärden urval för publ'!$B$2:$H$490,MATCH(M$3,'Miljövärden urval för publ'!$B$2:$H$2,0),FALSE)),"",VLOOKUP($J271,'Miljövärden urval för publ'!$B$2:$H$490,MATCH(M$3,'Miljövärden urval för publ'!$B$2:$H$2,0),FALSE))</f>
        <v>13.477600000000001</v>
      </c>
      <c r="N271">
        <f>IF(ISERROR(VLOOKUP($J271,'Miljövärden urval för publ'!$B$2:$H$490,MATCH(N$3,'Miljövärden urval för publ'!$B$2:$H$2,0),FALSE)),"",VLOOKUP($J271,'Miljövärden urval för publ'!$B$2:$H$490,MATCH(N$3,'Miljövärden urval för publ'!$B$2:$H$2,0),FALSE))</f>
        <v>0.13879</v>
      </c>
    </row>
    <row r="272" spans="1:14" x14ac:dyDescent="0.25">
      <c r="A272" s="26" t="s">
        <v>605</v>
      </c>
      <c r="B272" s="26" t="s">
        <v>606</v>
      </c>
      <c r="C272" s="27"/>
      <c r="D272" s="27" t="str">
        <f>VLOOKUP(B272,'Miljövärden urval för publ'!$B$2:$S$480,MATCH("ska publiceras:",'Miljövärden urval för publ'!$B$2:$Q$2,0),FALSE)</f>
        <v>ja</v>
      </c>
      <c r="E272" s="27">
        <f t="shared" si="12"/>
        <v>245</v>
      </c>
      <c r="H272" s="20">
        <v>270</v>
      </c>
      <c r="I272" t="str">
        <f t="shared" si="13"/>
        <v>Vimmerby Energi &amp; Miljö AB</v>
      </c>
      <c r="J272" t="str">
        <f t="shared" si="14"/>
        <v>Storebro</v>
      </c>
      <c r="K272">
        <f>IF(ISERROR(VLOOKUP($J272,'Miljövärden urval för publ'!$B$2:$H$490,MATCH(K$3,'Miljövärden urval för publ'!$B$2:$H$2,0),FALSE)),"",VLOOKUP($J272,'Miljövärden urval för publ'!$B$2:$H$490,MATCH(K$3,'Miljövärden urval för publ'!$B$2:$H$2,0),FALSE))</f>
        <v>6.7495700000000006E-2</v>
      </c>
      <c r="L272">
        <f>IF(ISERROR(VLOOKUP($J272,'Miljövärden urval för publ'!$B$2:$H$490,MATCH(L$3,'Miljövärden urval för publ'!$B$2:$H$2,0),FALSE)),"",VLOOKUP($J272,'Miljövärden urval för publ'!$B$2:$H$490,MATCH(L$3,'Miljövärden urval för publ'!$B$2:$H$2,0),FALSE))</f>
        <v>12.186400000000001</v>
      </c>
      <c r="M272">
        <f>IF(ISERROR(VLOOKUP($J272,'Miljövärden urval för publ'!$B$2:$H$490,MATCH(M$3,'Miljövärden urval för publ'!$B$2:$H$2,0),FALSE)),"",VLOOKUP($J272,'Miljövärden urval för publ'!$B$2:$H$490,MATCH(M$3,'Miljövärden urval för publ'!$B$2:$H$2,0),FALSE))</f>
        <v>9.3984400000000008</v>
      </c>
      <c r="N272">
        <f>IF(ISERROR(VLOOKUP($J272,'Miljövärden urval för publ'!$B$2:$H$490,MATCH(N$3,'Miljövärden urval för publ'!$B$2:$H$2,0),FALSE)),"",VLOOKUP($J272,'Miljövärden urval för publ'!$B$2:$H$490,MATCH(N$3,'Miljövärden urval för publ'!$B$2:$H$2,0),FALSE))</f>
        <v>0</v>
      </c>
    </row>
    <row r="273" spans="1:14" x14ac:dyDescent="0.25">
      <c r="A273" s="26" t="s">
        <v>373</v>
      </c>
      <c r="B273" s="26" t="s">
        <v>377</v>
      </c>
      <c r="C273" s="27"/>
      <c r="D273" s="27" t="str">
        <f>VLOOKUP(B273,'Miljövärden urval för publ'!$B$2:$S$480,MATCH("ska publiceras:",'Miljövärden urval för publ'!$B$2:$Q$2,0),FALSE)</f>
        <v>ja</v>
      </c>
      <c r="E273" s="27">
        <f t="shared" si="12"/>
        <v>246</v>
      </c>
      <c r="H273" s="20">
        <v>271</v>
      </c>
      <c r="I273" t="str">
        <f t="shared" si="13"/>
        <v>Rindi Energi AB</v>
      </c>
      <c r="J273" t="str">
        <f t="shared" si="14"/>
        <v>Storfors</v>
      </c>
      <c r="K273">
        <f>IF(ISERROR(VLOOKUP($J273,'Miljövärden urval för publ'!$B$2:$H$490,MATCH(K$3,'Miljövärden urval för publ'!$B$2:$H$2,0),FALSE)),"",VLOOKUP($J273,'Miljövärden urval för publ'!$B$2:$H$490,MATCH(K$3,'Miljövärden urval för publ'!$B$2:$H$2,0),FALSE))</f>
        <v>0.23505699999999999</v>
      </c>
      <c r="L273">
        <f>IF(ISERROR(VLOOKUP($J273,'Miljövärden urval för publ'!$B$2:$H$490,MATCH(L$3,'Miljövärden urval för publ'!$B$2:$H$2,0),FALSE)),"",VLOOKUP($J273,'Miljövärden urval för publ'!$B$2:$H$490,MATCH(L$3,'Miljövärden urval för publ'!$B$2:$H$2,0),FALSE))</f>
        <v>26.312100000000001</v>
      </c>
      <c r="M273">
        <f>IF(ISERROR(VLOOKUP($J273,'Miljövärden urval för publ'!$B$2:$H$490,MATCH(M$3,'Miljövärden urval för publ'!$B$2:$H$2,0),FALSE)),"",VLOOKUP($J273,'Miljövärden urval för publ'!$B$2:$H$490,MATCH(M$3,'Miljövärden urval för publ'!$B$2:$H$2,0),FALSE))</f>
        <v>16.854600000000001</v>
      </c>
      <c r="N273">
        <f>IF(ISERROR(VLOOKUP($J273,'Miljövärden urval för publ'!$B$2:$H$490,MATCH(N$3,'Miljövärden urval för publ'!$B$2:$H$2,0),FALSE)),"",VLOOKUP($J273,'Miljövärden urval för publ'!$B$2:$H$490,MATCH(N$3,'Miljövärden urval för publ'!$B$2:$H$2,0),FALSE))</f>
        <v>4.0487799999999997E-2</v>
      </c>
    </row>
    <row r="274" spans="1:14" x14ac:dyDescent="0.25">
      <c r="A274" s="26" t="s">
        <v>382</v>
      </c>
      <c r="B274" s="26" t="s">
        <v>388</v>
      </c>
      <c r="C274" s="27"/>
      <c r="D274" s="27" t="str">
        <f>VLOOKUP(B274,'Miljövärden urval för publ'!$B$2:$S$480,MATCH("ska publiceras:",'Miljövärden urval för publ'!$B$2:$Q$2,0),FALSE)</f>
        <v>ja</v>
      </c>
      <c r="E274" s="27">
        <f t="shared" si="12"/>
        <v>247</v>
      </c>
      <c r="H274" s="20">
        <v>272</v>
      </c>
      <c r="I274" t="str">
        <f t="shared" si="13"/>
        <v>Skellefteå Kraft AB</v>
      </c>
      <c r="J274" t="str">
        <f t="shared" si="14"/>
        <v>Storuman</v>
      </c>
      <c r="K274">
        <f>IF(ISERROR(VLOOKUP($J274,'Miljövärden urval för publ'!$B$2:$H$490,MATCH(K$3,'Miljövärden urval för publ'!$B$2:$H$2,0),FALSE)),"",VLOOKUP($J274,'Miljövärden urval för publ'!$B$2:$H$490,MATCH(K$3,'Miljövärden urval för publ'!$B$2:$H$2,0),FALSE))</f>
        <v>0.201569</v>
      </c>
      <c r="L274">
        <f>IF(ISERROR(VLOOKUP($J274,'Miljövärden urval för publ'!$B$2:$H$490,MATCH(L$3,'Miljövärden urval för publ'!$B$2:$H$2,0),FALSE)),"",VLOOKUP($J274,'Miljövärden urval för publ'!$B$2:$H$490,MATCH(L$3,'Miljövärden urval för publ'!$B$2:$H$2,0),FALSE))</f>
        <v>11.552300000000001</v>
      </c>
      <c r="M274">
        <f>IF(ISERROR(VLOOKUP($J274,'Miljövärden urval för publ'!$B$2:$H$490,MATCH(M$3,'Miljövärden urval för publ'!$B$2:$H$2,0),FALSE)),"",VLOOKUP($J274,'Miljövärden urval för publ'!$B$2:$H$490,MATCH(M$3,'Miljövärden urval för publ'!$B$2:$H$2,0),FALSE))</f>
        <v>19.1097</v>
      </c>
      <c r="N274">
        <f>IF(ISERROR(VLOOKUP($J274,'Miljövärden urval för publ'!$B$2:$H$490,MATCH(N$3,'Miljövärden urval för publ'!$B$2:$H$2,0),FALSE)),"",VLOOKUP($J274,'Miljövärden urval för publ'!$B$2:$H$490,MATCH(N$3,'Miljövärden urval för publ'!$B$2:$H$2,0),FALSE))</f>
        <v>7.7719599999999996E-3</v>
      </c>
    </row>
    <row r="275" spans="1:14" x14ac:dyDescent="0.25">
      <c r="A275" s="26" t="s">
        <v>405</v>
      </c>
      <c r="B275" s="26" t="s">
        <v>406</v>
      </c>
      <c r="C275" s="27"/>
      <c r="D275" s="27" t="str">
        <f>VLOOKUP(B275,'Miljövärden urval för publ'!$B$2:$S$480,MATCH("ska publiceras:",'Miljövärden urval för publ'!$B$2:$Q$2,0),FALSE)</f>
        <v>ja</v>
      </c>
      <c r="E275" s="27">
        <f t="shared" si="12"/>
        <v>248</v>
      </c>
      <c r="H275" s="20">
        <v>273</v>
      </c>
      <c r="I275" t="str">
        <f t="shared" si="13"/>
        <v>Vattenfall AB Värme</v>
      </c>
      <c r="J275" t="str">
        <f t="shared" si="14"/>
        <v>Storvreta</v>
      </c>
      <c r="K275">
        <f>IF(ISERROR(VLOOKUP($J275,'Miljövärden urval för publ'!$B$2:$H$490,MATCH(K$3,'Miljövärden urval för publ'!$B$2:$H$2,0),FALSE)),"",VLOOKUP($J275,'Miljövärden urval för publ'!$B$2:$H$490,MATCH(K$3,'Miljövärden urval för publ'!$B$2:$H$2,0),FALSE))</f>
        <v>0.199267</v>
      </c>
      <c r="L275">
        <f>IF(ISERROR(VLOOKUP($J275,'Miljövärden urval för publ'!$B$2:$H$490,MATCH(L$3,'Miljövärden urval för publ'!$B$2:$H$2,0),FALSE)),"",VLOOKUP($J275,'Miljövärden urval för publ'!$B$2:$H$490,MATCH(L$3,'Miljövärden urval för publ'!$B$2:$H$2,0),FALSE))</f>
        <v>9.2882300000000004</v>
      </c>
      <c r="M275">
        <f>IF(ISERROR(VLOOKUP($J275,'Miljövärden urval för publ'!$B$2:$H$490,MATCH(M$3,'Miljövärden urval för publ'!$B$2:$H$2,0),FALSE)),"",VLOOKUP($J275,'Miljövärden urval för publ'!$B$2:$H$490,MATCH(M$3,'Miljövärden urval för publ'!$B$2:$H$2,0),FALSE))</f>
        <v>20.1417</v>
      </c>
      <c r="N275">
        <f>IF(ISERROR(VLOOKUP($J275,'Miljövärden urval för publ'!$B$2:$H$490,MATCH(N$3,'Miljövärden urval för publ'!$B$2:$H$2,0),FALSE)),"",VLOOKUP($J275,'Miljövärden urval för publ'!$B$2:$H$490,MATCH(N$3,'Miljövärden urval för publ'!$B$2:$H$2,0),FALSE))</f>
        <v>4.73709E-4</v>
      </c>
    </row>
    <row r="276" spans="1:14" x14ac:dyDescent="0.25">
      <c r="A276" s="26" t="s">
        <v>193</v>
      </c>
      <c r="B276" s="26" t="s">
        <v>198</v>
      </c>
      <c r="C276" s="27"/>
      <c r="D276" s="27" t="str">
        <f>VLOOKUP(B276,'Miljövärden urval för publ'!$B$2:$S$480,MATCH("ska publiceras:",'Miljövärden urval för publ'!$B$2:$Q$2,0),FALSE)</f>
        <v>nej</v>
      </c>
      <c r="E276" s="27">
        <f t="shared" si="12"/>
        <v>248</v>
      </c>
      <c r="H276" s="20">
        <v>274</v>
      </c>
      <c r="I276" t="str">
        <f t="shared" si="13"/>
        <v>Strängnäs Energi AB, SEVAB</v>
      </c>
      <c r="J276" t="str">
        <f t="shared" si="14"/>
        <v>Strängnäs</v>
      </c>
      <c r="K276">
        <f>IF(ISERROR(VLOOKUP($J276,'Miljövärden urval för publ'!$B$2:$H$490,MATCH(K$3,'Miljövärden urval för publ'!$B$2:$H$2,0),FALSE)),"",VLOOKUP($J276,'Miljövärden urval för publ'!$B$2:$H$490,MATCH(K$3,'Miljövärden urval för publ'!$B$2:$H$2,0),FALSE))</f>
        <v>0.167791</v>
      </c>
      <c r="L276">
        <f>IF(ISERROR(VLOOKUP($J276,'Miljövärden urval för publ'!$B$2:$H$490,MATCH(L$3,'Miljövärden urval för publ'!$B$2:$H$2,0),FALSE)),"",VLOOKUP($J276,'Miljövärden urval för publ'!$B$2:$H$490,MATCH(L$3,'Miljövärden urval för publ'!$B$2:$H$2,0),FALSE))</f>
        <v>27.1252</v>
      </c>
      <c r="M276">
        <f>IF(ISERROR(VLOOKUP($J276,'Miljövärden urval för publ'!$B$2:$H$490,MATCH(M$3,'Miljövärden urval för publ'!$B$2:$H$2,0),FALSE)),"",VLOOKUP($J276,'Miljövärden urval för publ'!$B$2:$H$490,MATCH(M$3,'Miljövärden urval för publ'!$B$2:$H$2,0),FALSE))</f>
        <v>5.53965</v>
      </c>
      <c r="N276">
        <f>IF(ISERROR(VLOOKUP($J276,'Miljövärden urval för publ'!$B$2:$H$490,MATCH(N$3,'Miljövärden urval för publ'!$B$2:$H$2,0),FALSE)),"",VLOOKUP($J276,'Miljövärden urval för publ'!$B$2:$H$490,MATCH(N$3,'Miljövärden urval för publ'!$B$2:$H$2,0),FALSE))</f>
        <v>2.2198599999999999E-2</v>
      </c>
    </row>
    <row r="277" spans="1:14" x14ac:dyDescent="0.25">
      <c r="A277" s="26" t="s">
        <v>407</v>
      </c>
      <c r="B277" s="26" t="s">
        <v>421</v>
      </c>
      <c r="C277" s="27"/>
      <c r="D277" s="27" t="str">
        <f>VLOOKUP(B277,'Miljövärden urval för publ'!$B$2:$S$480,MATCH("ska publiceras:",'Miljövärden urval för publ'!$B$2:$Q$2,0),FALSE)</f>
        <v>ja</v>
      </c>
      <c r="E277" s="27">
        <f t="shared" si="12"/>
        <v>249</v>
      </c>
      <c r="H277" s="20">
        <v>275</v>
      </c>
      <c r="I277" t="str">
        <f t="shared" si="13"/>
        <v>Affärsverken Karlskrona AB</v>
      </c>
      <c r="J277" t="str">
        <f t="shared" si="14"/>
        <v>Sturkö</v>
      </c>
      <c r="K277">
        <f>IF(ISERROR(VLOOKUP($J277,'Miljövärden urval för publ'!$B$2:$H$490,MATCH(K$3,'Miljövärden urval för publ'!$B$2:$H$2,0),FALSE)),"",VLOOKUP($J277,'Miljövärden urval för publ'!$B$2:$H$490,MATCH(K$3,'Miljövärden urval för publ'!$B$2:$H$2,0),FALSE))</f>
        <v>0.342968</v>
      </c>
      <c r="L277">
        <f>IF(ISERROR(VLOOKUP($J277,'Miljövärden urval för publ'!$B$2:$H$490,MATCH(L$3,'Miljövärden urval för publ'!$B$2:$H$2,0),FALSE)),"",VLOOKUP($J277,'Miljövärden urval för publ'!$B$2:$H$490,MATCH(L$3,'Miljövärden urval för publ'!$B$2:$H$2,0),FALSE))</f>
        <v>35.984900000000003</v>
      </c>
      <c r="M277">
        <f>IF(ISERROR(VLOOKUP($J277,'Miljövärden urval för publ'!$B$2:$H$490,MATCH(M$3,'Miljövärden urval för publ'!$B$2:$H$2,0),FALSE)),"",VLOOKUP($J277,'Miljövärden urval för publ'!$B$2:$H$490,MATCH(M$3,'Miljövärden urval för publ'!$B$2:$H$2,0),FALSE))</f>
        <v>18.332100000000001</v>
      </c>
      <c r="N277">
        <f>IF(ISERROR(VLOOKUP($J277,'Miljövärden urval för publ'!$B$2:$H$490,MATCH(N$3,'Miljövärden urval för publ'!$B$2:$H$2,0),FALSE)),"",VLOOKUP($J277,'Miljövärden urval för publ'!$B$2:$H$490,MATCH(N$3,'Miljövärden urval för publ'!$B$2:$H$2,0),FALSE))</f>
        <v>7.51391E-2</v>
      </c>
    </row>
    <row r="278" spans="1:14" x14ac:dyDescent="0.25">
      <c r="A278" s="26" t="s">
        <v>515</v>
      </c>
      <c r="B278" s="26" t="s">
        <v>516</v>
      </c>
      <c r="C278" s="27"/>
      <c r="D278" s="27" t="str">
        <f>VLOOKUP(B278,'Miljövärden urval för publ'!$B$2:$S$480,MATCH("ska publiceras:",'Miljövärden urval för publ'!$B$2:$Q$2,0),FALSE)</f>
        <v>ja</v>
      </c>
      <c r="E278" s="27">
        <f t="shared" si="12"/>
        <v>250</v>
      </c>
      <c r="H278" s="20">
        <v>276</v>
      </c>
      <c r="I278" t="str">
        <f t="shared" si="13"/>
        <v>Värmevärden AB</v>
      </c>
      <c r="J278" t="str">
        <f t="shared" si="14"/>
        <v>Stöllet</v>
      </c>
      <c r="K278">
        <f>IF(ISERROR(VLOOKUP($J278,'Miljövärden urval för publ'!$B$2:$H$490,MATCH(K$3,'Miljövärden urval för publ'!$B$2:$H$2,0),FALSE)),"",VLOOKUP($J278,'Miljövärden urval för publ'!$B$2:$H$490,MATCH(K$3,'Miljövärden urval för publ'!$B$2:$H$2,0),FALSE))</f>
        <v>0.26869700000000002</v>
      </c>
      <c r="L278">
        <f>IF(ISERROR(VLOOKUP($J278,'Miljövärden urval för publ'!$B$2:$H$490,MATCH(L$3,'Miljövärden urval för publ'!$B$2:$H$2,0),FALSE)),"",VLOOKUP($J278,'Miljövärden urval för publ'!$B$2:$H$490,MATCH(L$3,'Miljövärden urval för publ'!$B$2:$H$2,0),FALSE))</f>
        <v>10.766999999999999</v>
      </c>
      <c r="M278">
        <f>IF(ISERROR(VLOOKUP($J278,'Miljövärden urval för publ'!$B$2:$H$490,MATCH(M$3,'Miljövärden urval för publ'!$B$2:$H$2,0),FALSE)),"",VLOOKUP($J278,'Miljövärden urval för publ'!$B$2:$H$490,MATCH(M$3,'Miljövärden urval för publ'!$B$2:$H$2,0),FALSE))</f>
        <v>19.942699999999999</v>
      </c>
      <c r="N278">
        <f>IF(ISERROR(VLOOKUP($J278,'Miljövärden urval för publ'!$B$2:$H$490,MATCH(N$3,'Miljövärden urval för publ'!$B$2:$H$2,0),FALSE)),"",VLOOKUP($J278,'Miljövärden urval för publ'!$B$2:$H$490,MATCH(N$3,'Miljövärden urval för publ'!$B$2:$H$2,0),FALSE))</f>
        <v>4.5230299999999999E-3</v>
      </c>
    </row>
    <row r="279" spans="1:14" x14ac:dyDescent="0.25">
      <c r="A279" s="26" t="s">
        <v>211</v>
      </c>
      <c r="B279" s="26" t="s">
        <v>212</v>
      </c>
      <c r="C279" s="27"/>
      <c r="D279" s="27" t="str">
        <f>VLOOKUP(B279,'Miljövärden urval för publ'!$B$2:$S$480,MATCH("ska publiceras:",'Miljövärden urval för publ'!$B$2:$Q$2,0),FALSE)</f>
        <v>ja</v>
      </c>
      <c r="E279" s="27">
        <f t="shared" si="12"/>
        <v>251</v>
      </c>
      <c r="H279" s="20">
        <v>277</v>
      </c>
      <c r="I279" t="str">
        <f t="shared" si="13"/>
        <v>Skövde Värmeverk AB</v>
      </c>
      <c r="J279" t="str">
        <f t="shared" si="14"/>
        <v>Stöpen</v>
      </c>
      <c r="K279">
        <f>IF(ISERROR(VLOOKUP($J279,'Miljövärden urval för publ'!$B$2:$H$490,MATCH(K$3,'Miljövärden urval för publ'!$B$2:$H$2,0),FALSE)),"",VLOOKUP($J279,'Miljövärden urval för publ'!$B$2:$H$490,MATCH(K$3,'Miljövärden urval för publ'!$B$2:$H$2,0),FALSE))</f>
        <v>0.20933399999999999</v>
      </c>
      <c r="L279">
        <f>IF(ISERROR(VLOOKUP($J279,'Miljövärden urval för publ'!$B$2:$H$490,MATCH(L$3,'Miljövärden urval för publ'!$B$2:$H$2,0),FALSE)),"",VLOOKUP($J279,'Miljövärden urval för publ'!$B$2:$H$490,MATCH(L$3,'Miljövärden urval för publ'!$B$2:$H$2,0),FALSE))</f>
        <v>18.292100000000001</v>
      </c>
      <c r="M279">
        <f>IF(ISERROR(VLOOKUP($J279,'Miljövärden urval för publ'!$B$2:$H$490,MATCH(M$3,'Miljövärden urval för publ'!$B$2:$H$2,0),FALSE)),"",VLOOKUP($J279,'Miljövärden urval för publ'!$B$2:$H$490,MATCH(M$3,'Miljövärden urval för publ'!$B$2:$H$2,0),FALSE))</f>
        <v>19.0931</v>
      </c>
      <c r="N279">
        <f>IF(ISERROR(VLOOKUP($J279,'Miljövärden urval för publ'!$B$2:$H$490,MATCH(N$3,'Miljövärden urval för publ'!$B$2:$H$2,0),FALSE)),"",VLOOKUP($J279,'Miljövärden urval för publ'!$B$2:$H$490,MATCH(N$3,'Miljövärden urval för publ'!$B$2:$H$2,0),FALSE))</f>
        <v>2.57649E-2</v>
      </c>
    </row>
    <row r="280" spans="1:14" x14ac:dyDescent="0.25">
      <c r="A280" s="26" t="s">
        <v>426</v>
      </c>
      <c r="B280" s="26" t="s">
        <v>427</v>
      </c>
      <c r="C280" s="27"/>
      <c r="D280" s="27" t="str">
        <f>VLOOKUP(B280,'Miljövärden urval för publ'!$B$2:$S$480,MATCH("ska publiceras:",'Miljövärden urval för publ'!$B$2:$Q$2,0),FALSE)</f>
        <v>ja</v>
      </c>
      <c r="E280" s="27">
        <f t="shared" si="12"/>
        <v>252</v>
      </c>
      <c r="H280" s="20">
        <v>278</v>
      </c>
      <c r="I280" t="str">
        <f t="shared" si="13"/>
        <v>Norrenergi AB</v>
      </c>
      <c r="J280" t="str">
        <f t="shared" si="14"/>
        <v>Sundbyberg-Solna</v>
      </c>
      <c r="K280">
        <f>IF(ISERROR(VLOOKUP($J280,'Miljövärden urval för publ'!$B$2:$H$490,MATCH(K$3,'Miljövärden urval för publ'!$B$2:$H$2,0),FALSE)),"",VLOOKUP($J280,'Miljövärden urval för publ'!$B$2:$H$490,MATCH(K$3,'Miljövärden urval för publ'!$B$2:$H$2,0),FALSE))</f>
        <v>0.31459700000000002</v>
      </c>
      <c r="L280">
        <f>IF(ISERROR(VLOOKUP($J280,'Miljövärden urval för publ'!$B$2:$H$490,MATCH(L$3,'Miljövärden urval för publ'!$B$2:$H$2,0),FALSE)),"",VLOOKUP($J280,'Miljövärden urval för publ'!$B$2:$H$490,MATCH(L$3,'Miljövärden urval för publ'!$B$2:$H$2,0),FALSE))</f>
        <v>2.80199</v>
      </c>
      <c r="M280">
        <f>IF(ISERROR(VLOOKUP($J280,'Miljövärden urval för publ'!$B$2:$H$490,MATCH(M$3,'Miljövärden urval för publ'!$B$2:$H$2,0),FALSE)),"",VLOOKUP($J280,'Miljövärden urval för publ'!$B$2:$H$490,MATCH(M$3,'Miljövärden urval för publ'!$B$2:$H$2,0),FALSE))</f>
        <v>4.4492799999999999</v>
      </c>
      <c r="N280">
        <f>IF(ISERROR(VLOOKUP($J280,'Miljövärden urval för publ'!$B$2:$H$490,MATCH(N$3,'Miljövärden urval för publ'!$B$2:$H$2,0),FALSE)),"",VLOOKUP($J280,'Miljövärden urval för publ'!$B$2:$H$490,MATCH(N$3,'Miljövärden urval för publ'!$B$2:$H$2,0),FALSE))</f>
        <v>2.0947600000000002E-3</v>
      </c>
    </row>
    <row r="281" spans="1:14" x14ac:dyDescent="0.25">
      <c r="A281" s="26" t="s">
        <v>277</v>
      </c>
      <c r="B281" s="26" t="s">
        <v>283</v>
      </c>
      <c r="C281" s="27"/>
      <c r="D281" s="27" t="str">
        <f>VLOOKUP(B281,'Miljövärden urval för publ'!$B$2:$S$480,MATCH("ska publiceras:",'Miljövärden urval för publ'!$B$2:$Q$2,0),FALSE)</f>
        <v>ja</v>
      </c>
      <c r="E281" s="27">
        <f t="shared" si="12"/>
        <v>253</v>
      </c>
      <c r="H281" s="20">
        <v>279</v>
      </c>
      <c r="I281" t="str">
        <f t="shared" si="13"/>
        <v>Sundsvall Energi AB</v>
      </c>
      <c r="J281" t="str">
        <f t="shared" si="14"/>
        <v>Sundsvall</v>
      </c>
      <c r="K281">
        <f>IF(ISERROR(VLOOKUP($J281,'Miljövärden urval för publ'!$B$2:$H$490,MATCH(K$3,'Miljövärden urval för publ'!$B$2:$H$2,0),FALSE)),"",VLOOKUP($J281,'Miljövärden urval för publ'!$B$2:$H$490,MATCH(K$3,'Miljövärden urval för publ'!$B$2:$H$2,0),FALSE))</f>
        <v>0.122749</v>
      </c>
      <c r="L281">
        <f>IF(ISERROR(VLOOKUP($J281,'Miljövärden urval för publ'!$B$2:$H$490,MATCH(L$3,'Miljövärden urval för publ'!$B$2:$H$2,0),FALSE)),"",VLOOKUP($J281,'Miljövärden urval för publ'!$B$2:$H$490,MATCH(L$3,'Miljövärden urval för publ'!$B$2:$H$2,0),FALSE))</f>
        <v>69.531400000000005</v>
      </c>
      <c r="M281">
        <f>IF(ISERROR(VLOOKUP($J281,'Miljövärden urval för publ'!$B$2:$H$490,MATCH(M$3,'Miljövärden urval för publ'!$B$2:$H$2,0),FALSE)),"",VLOOKUP($J281,'Miljövärden urval för publ'!$B$2:$H$490,MATCH(M$3,'Miljövärden urval för publ'!$B$2:$H$2,0),FALSE))</f>
        <v>3.6559499999999998</v>
      </c>
      <c r="N281">
        <f>IF(ISERROR(VLOOKUP($J281,'Miljövärden urval för publ'!$B$2:$H$490,MATCH(N$3,'Miljövärden urval för publ'!$B$2:$H$2,0),FALSE)),"",VLOOKUP($J281,'Miljövärden urval för publ'!$B$2:$H$490,MATCH(N$3,'Miljövärden urval för publ'!$B$2:$H$2,0),FALSE))</f>
        <v>1.5335700000000001E-2</v>
      </c>
    </row>
    <row r="282" spans="1:14" x14ac:dyDescent="0.25">
      <c r="A282" s="26" t="s">
        <v>54</v>
      </c>
      <c r="B282" s="26" t="s">
        <v>61</v>
      </c>
      <c r="C282" s="27"/>
      <c r="D282" s="27" t="str">
        <f>VLOOKUP(B282,'Miljövärden urval för publ'!$B$2:$S$480,MATCH("ska publiceras:",'Miljövärden urval för publ'!$B$2:$Q$2,0),FALSE)</f>
        <v>ja</v>
      </c>
      <c r="E282" s="27">
        <f t="shared" si="12"/>
        <v>254</v>
      </c>
      <c r="H282" s="20">
        <v>280</v>
      </c>
      <c r="I282" t="str">
        <f t="shared" si="13"/>
        <v>Rindi Energi AB</v>
      </c>
      <c r="J282" t="str">
        <f t="shared" si="14"/>
        <v>Sunne</v>
      </c>
      <c r="K282">
        <f>IF(ISERROR(VLOOKUP($J282,'Miljövärden urval för publ'!$B$2:$H$490,MATCH(K$3,'Miljövärden urval för publ'!$B$2:$H$2,0),FALSE)),"",VLOOKUP($J282,'Miljövärden urval för publ'!$B$2:$H$490,MATCH(K$3,'Miljövärden urval för publ'!$B$2:$H$2,0),FALSE))</f>
        <v>9.2345099999999999E-2</v>
      </c>
      <c r="L282">
        <f>IF(ISERROR(VLOOKUP($J282,'Miljövärden urval för publ'!$B$2:$H$490,MATCH(L$3,'Miljövärden urval för publ'!$B$2:$H$2,0),FALSE)),"",VLOOKUP($J282,'Miljövärden urval för publ'!$B$2:$H$490,MATCH(L$3,'Miljövärden urval för publ'!$B$2:$H$2,0),FALSE))</f>
        <v>17.937200000000001</v>
      </c>
      <c r="M282">
        <f>IF(ISERROR(VLOOKUP($J282,'Miljövärden urval för publ'!$B$2:$H$490,MATCH(M$3,'Miljövärden urval för publ'!$B$2:$H$2,0),FALSE)),"",VLOOKUP($J282,'Miljövärden urval för publ'!$B$2:$H$490,MATCH(M$3,'Miljövärden urval för publ'!$B$2:$H$2,0),FALSE))</f>
        <v>7.4415699999999996</v>
      </c>
      <c r="N282">
        <f>IF(ISERROR(VLOOKUP($J282,'Miljövärden urval för publ'!$B$2:$H$490,MATCH(N$3,'Miljövärden urval för publ'!$B$2:$H$2,0),FALSE)),"",VLOOKUP($J282,'Miljövärden urval för publ'!$B$2:$H$490,MATCH(N$3,'Miljövärden urval för publ'!$B$2:$H$2,0),FALSE))</f>
        <v>9.4270699999999992E-3</v>
      </c>
    </row>
    <row r="283" spans="1:14" x14ac:dyDescent="0.25">
      <c r="A283" s="26" t="s">
        <v>477</v>
      </c>
      <c r="B283" s="26" t="s">
        <v>482</v>
      </c>
      <c r="C283" s="27"/>
      <c r="D283" s="27" t="str">
        <f>VLOOKUP(B283,'Miljövärden urval för publ'!$B$2:$S$480,MATCH("ska publiceras:",'Miljövärden urval för publ'!$B$2:$Q$2,0),FALSE)</f>
        <v>ja</v>
      </c>
      <c r="E283" s="27">
        <f t="shared" si="12"/>
        <v>255</v>
      </c>
      <c r="H283" s="20">
        <v>281</v>
      </c>
      <c r="I283" t="str">
        <f t="shared" si="13"/>
        <v>Hagfors Energi AB</v>
      </c>
      <c r="J283" t="str">
        <f t="shared" si="14"/>
        <v>Sunnemo</v>
      </c>
      <c r="K283">
        <f>IF(ISERROR(VLOOKUP($J283,'Miljövärden urval för publ'!$B$2:$H$490,MATCH(K$3,'Miljövärden urval för publ'!$B$2:$H$2,0),FALSE)),"",VLOOKUP($J283,'Miljövärden urval för publ'!$B$2:$H$490,MATCH(K$3,'Miljövärden urval för publ'!$B$2:$H$2,0),FALSE))</f>
        <v>0.11</v>
      </c>
      <c r="L283">
        <f>IF(ISERROR(VLOOKUP($J283,'Miljövärden urval för publ'!$B$2:$H$490,MATCH(L$3,'Miljövärden urval för publ'!$B$2:$H$2,0),FALSE)),"",VLOOKUP($J283,'Miljövärden urval för publ'!$B$2:$H$490,MATCH(L$3,'Miljövärden urval för publ'!$B$2:$H$2,0),FALSE))</f>
        <v>5.81</v>
      </c>
      <c r="M283">
        <f>IF(ISERROR(VLOOKUP($J283,'Miljövärden urval för publ'!$B$2:$H$490,MATCH(M$3,'Miljövärden urval för publ'!$B$2:$H$2,0),FALSE)),"",VLOOKUP($J283,'Miljövärden urval för publ'!$B$2:$H$490,MATCH(M$3,'Miljövärden urval för publ'!$B$2:$H$2,0),FALSE))</f>
        <v>13</v>
      </c>
      <c r="N283">
        <f>IF(ISERROR(VLOOKUP($J283,'Miljövärden urval för publ'!$B$2:$H$490,MATCH(N$3,'Miljövärden urval för publ'!$B$2:$H$2,0),FALSE)),"",VLOOKUP($J283,'Miljövärden urval för publ'!$B$2:$H$490,MATCH(N$3,'Miljövärden urval för publ'!$B$2:$H$2,0),FALSE))</f>
        <v>0</v>
      </c>
    </row>
    <row r="284" spans="1:14" x14ac:dyDescent="0.25">
      <c r="A284" s="26" t="s">
        <v>172</v>
      </c>
      <c r="B284" s="26" t="s">
        <v>177</v>
      </c>
      <c r="C284" s="27"/>
      <c r="D284" s="27" t="str">
        <f>VLOOKUP(B284,'Miljövärden urval för publ'!$B$2:$S$480,MATCH("ska publiceras:",'Miljövärden urval för publ'!$B$2:$Q$2,0),FALSE)</f>
        <v>nej</v>
      </c>
      <c r="E284" s="27">
        <f t="shared" si="12"/>
        <v>255</v>
      </c>
      <c r="H284" s="20">
        <v>282</v>
      </c>
      <c r="I284" t="str">
        <f t="shared" si="13"/>
        <v>Mälarenergi AB</v>
      </c>
      <c r="J284" t="str">
        <f t="shared" si="14"/>
        <v>Surahammar</v>
      </c>
      <c r="K284">
        <f>IF(ISERROR(VLOOKUP($J284,'Miljövärden urval för publ'!$B$2:$H$490,MATCH(K$3,'Miljövärden urval för publ'!$B$2:$H$2,0),FALSE)),"",VLOOKUP($J284,'Miljövärden urval för publ'!$B$2:$H$490,MATCH(K$3,'Miljövärden urval för publ'!$B$2:$H$2,0),FALSE))</f>
        <v>1.0031399999999999</v>
      </c>
      <c r="L284">
        <f>IF(ISERROR(VLOOKUP($J284,'Miljövärden urval för publ'!$B$2:$H$490,MATCH(L$3,'Miljövärden urval för publ'!$B$2:$H$2,0),FALSE)),"",VLOOKUP($J284,'Miljövärden urval för publ'!$B$2:$H$490,MATCH(L$3,'Miljövärden urval för publ'!$B$2:$H$2,0),FALSE))</f>
        <v>362.28199999999998</v>
      </c>
      <c r="M284">
        <f>IF(ISERROR(VLOOKUP($J284,'Miljövärden urval för publ'!$B$2:$H$490,MATCH(M$3,'Miljövärden urval för publ'!$B$2:$H$2,0),FALSE)),"",VLOOKUP($J284,'Miljövärden urval för publ'!$B$2:$H$490,MATCH(M$3,'Miljövärden urval för publ'!$B$2:$H$2,0),FALSE))</f>
        <v>38.458199999999998</v>
      </c>
      <c r="N284">
        <f>IF(ISERROR(VLOOKUP($J284,'Miljövärden urval för publ'!$B$2:$H$490,MATCH(N$3,'Miljövärden urval för publ'!$B$2:$H$2,0),FALSE)),"",VLOOKUP($J284,'Miljövärden urval för publ'!$B$2:$H$490,MATCH(N$3,'Miljövärden urval för publ'!$B$2:$H$2,0),FALSE))</f>
        <v>3.1475000000000003E-2</v>
      </c>
    </row>
    <row r="285" spans="1:14" x14ac:dyDescent="0.25">
      <c r="A285" s="26" t="s">
        <v>426</v>
      </c>
      <c r="B285" s="26" t="s">
        <v>428</v>
      </c>
      <c r="C285" s="27"/>
      <c r="D285" s="27" t="str">
        <f>VLOOKUP(B285,'Miljövärden urval för publ'!$B$2:$S$480,MATCH("ska publiceras:",'Miljövärden urval för publ'!$B$2:$Q$2,0),FALSE)</f>
        <v>ja</v>
      </c>
      <c r="E285" s="27">
        <f t="shared" si="12"/>
        <v>256</v>
      </c>
      <c r="H285" s="20">
        <v>283</v>
      </c>
      <c r="I285" t="str">
        <f t="shared" si="13"/>
        <v>Degerfors Energi AB</v>
      </c>
      <c r="J285" t="str">
        <f t="shared" si="14"/>
        <v>Svartå</v>
      </c>
      <c r="K285">
        <f>IF(ISERROR(VLOOKUP($J285,'Miljövärden urval för publ'!$B$2:$H$490,MATCH(K$3,'Miljövärden urval för publ'!$B$2:$H$2,0),FALSE)),"",VLOOKUP($J285,'Miljövärden urval för publ'!$B$2:$H$490,MATCH(K$3,'Miljövärden urval för publ'!$B$2:$H$2,0),FALSE))</f>
        <v>0.18632099999999999</v>
      </c>
      <c r="L285">
        <f>IF(ISERROR(VLOOKUP($J285,'Miljövärden urval för publ'!$B$2:$H$490,MATCH(L$3,'Miljövärden urval för publ'!$B$2:$H$2,0),FALSE)),"",VLOOKUP($J285,'Miljövärden urval för publ'!$B$2:$H$490,MATCH(L$3,'Miljövärden urval för publ'!$B$2:$H$2,0),FALSE))</f>
        <v>10.435499999999999</v>
      </c>
      <c r="M285">
        <f>IF(ISERROR(VLOOKUP($J285,'Miljövärden urval för publ'!$B$2:$H$490,MATCH(M$3,'Miljövärden urval för publ'!$B$2:$H$2,0),FALSE)),"",VLOOKUP($J285,'Miljövärden urval för publ'!$B$2:$H$490,MATCH(M$3,'Miljövärden urval för publ'!$B$2:$H$2,0),FALSE))</f>
        <v>18.207100000000001</v>
      </c>
      <c r="N285">
        <f>IF(ISERROR(VLOOKUP($J285,'Miljövärden urval för publ'!$B$2:$H$490,MATCH(N$3,'Miljövärden urval för publ'!$B$2:$H$2,0),FALSE)),"",VLOOKUP($J285,'Miljövärden urval för publ'!$B$2:$H$490,MATCH(N$3,'Miljövärden urval för publ'!$B$2:$H$2,0),FALSE))</f>
        <v>6.2376899999999997E-3</v>
      </c>
    </row>
    <row r="286" spans="1:14" x14ac:dyDescent="0.25">
      <c r="A286" s="26" t="s">
        <v>184</v>
      </c>
      <c r="B286" s="26" t="s">
        <v>187</v>
      </c>
      <c r="C286" s="27"/>
      <c r="D286" s="27" t="str">
        <f>VLOOKUP(B286,'Miljövärden urval för publ'!$B$2:$S$480,MATCH("ska publiceras:",'Miljövärden urval för publ'!$B$2:$Q$2,0),FALSE)</f>
        <v>ja</v>
      </c>
      <c r="E286" s="27">
        <f t="shared" si="12"/>
        <v>257</v>
      </c>
      <c r="H286" s="20">
        <v>284</v>
      </c>
      <c r="I286" t="str">
        <f t="shared" si="13"/>
        <v>Solör Bioenergi Svenljunga AB</v>
      </c>
      <c r="J286" t="str">
        <f t="shared" si="14"/>
        <v>Svenljunga</v>
      </c>
      <c r="K286">
        <f>IF(ISERROR(VLOOKUP($J286,'Miljövärden urval för publ'!$B$2:$H$490,MATCH(K$3,'Miljövärden urval för publ'!$B$2:$H$2,0),FALSE)),"",VLOOKUP($J286,'Miljövärden urval för publ'!$B$2:$H$490,MATCH(K$3,'Miljövärden urval för publ'!$B$2:$H$2,0),FALSE))</f>
        <v>0.222048</v>
      </c>
      <c r="L286">
        <f>IF(ISERROR(VLOOKUP($J286,'Miljövärden urval för publ'!$B$2:$H$490,MATCH(L$3,'Miljövärden urval för publ'!$B$2:$H$2,0),FALSE)),"",VLOOKUP($J286,'Miljövärden urval för publ'!$B$2:$H$490,MATCH(L$3,'Miljövärden urval för publ'!$B$2:$H$2,0),FALSE))</f>
        <v>40.355600000000003</v>
      </c>
      <c r="M286">
        <f>IF(ISERROR(VLOOKUP($J286,'Miljövärden urval för publ'!$B$2:$H$490,MATCH(M$3,'Miljövärden urval för publ'!$B$2:$H$2,0),FALSE)),"",VLOOKUP($J286,'Miljövärden urval för publ'!$B$2:$H$490,MATCH(M$3,'Miljövärden urval för publ'!$B$2:$H$2,0),FALSE))</f>
        <v>4.40916</v>
      </c>
      <c r="N286">
        <f>IF(ISERROR(VLOOKUP($J286,'Miljövärden urval för publ'!$B$2:$H$490,MATCH(N$3,'Miljövärden urval för publ'!$B$2:$H$2,0),FALSE)),"",VLOOKUP($J286,'Miljövärden urval för publ'!$B$2:$H$490,MATCH(N$3,'Miljövärden urval för publ'!$B$2:$H$2,0),FALSE))</f>
        <v>5.2050199999999998E-2</v>
      </c>
    </row>
    <row r="287" spans="1:14" x14ac:dyDescent="0.25">
      <c r="A287" s="26" t="s">
        <v>432</v>
      </c>
      <c r="B287" s="26" t="s">
        <v>433</v>
      </c>
      <c r="C287" s="27"/>
      <c r="D287" s="27" t="str">
        <f>VLOOKUP(B287,'Miljövärden urval för publ'!$B$2:$S$480,MATCH("ska publiceras:",'Miljövärden urval för publ'!$B$2:$Q$2,0),FALSE)</f>
        <v>ja</v>
      </c>
      <c r="E287" s="27">
        <f t="shared" si="12"/>
        <v>258</v>
      </c>
      <c r="H287" s="20">
        <v>285</v>
      </c>
      <c r="I287" t="str">
        <f t="shared" si="13"/>
        <v>Falu Energi &amp; Vatten AB</v>
      </c>
      <c r="J287" t="str">
        <f t="shared" si="14"/>
        <v>Svärdsjö</v>
      </c>
      <c r="K287">
        <f>IF(ISERROR(VLOOKUP($J287,'Miljövärden urval för publ'!$B$2:$H$490,MATCH(K$3,'Miljövärden urval för publ'!$B$2:$H$2,0),FALSE)),"",VLOOKUP($J287,'Miljövärden urval för publ'!$B$2:$H$490,MATCH(K$3,'Miljövärden urval för publ'!$B$2:$H$2,0),FALSE))</f>
        <v>0.166771</v>
      </c>
      <c r="L287">
        <f>IF(ISERROR(VLOOKUP($J287,'Miljövärden urval för publ'!$B$2:$H$490,MATCH(L$3,'Miljövärden urval för publ'!$B$2:$H$2,0),FALSE)),"",VLOOKUP($J287,'Miljövärden urval för publ'!$B$2:$H$490,MATCH(L$3,'Miljövärden urval för publ'!$B$2:$H$2,0),FALSE))</f>
        <v>12.5677</v>
      </c>
      <c r="M287">
        <f>IF(ISERROR(VLOOKUP($J287,'Miljövärden urval för publ'!$B$2:$H$490,MATCH(M$3,'Miljövärden urval för publ'!$B$2:$H$2,0),FALSE)),"",VLOOKUP($J287,'Miljövärden urval för publ'!$B$2:$H$490,MATCH(M$3,'Miljövärden urval för publ'!$B$2:$H$2,0),FALSE))</f>
        <v>17.751999999999999</v>
      </c>
      <c r="N287">
        <f>IF(ISERROR(VLOOKUP($J287,'Miljövärden urval för publ'!$B$2:$H$490,MATCH(N$3,'Miljövärden urval för publ'!$B$2:$H$2,0),FALSE)),"",VLOOKUP($J287,'Miljövärden urval för publ'!$B$2:$H$490,MATCH(N$3,'Miljövärden urval för publ'!$B$2:$H$2,0),FALSE))</f>
        <v>1.2924100000000001E-2</v>
      </c>
    </row>
    <row r="288" spans="1:14" x14ac:dyDescent="0.25">
      <c r="A288" s="26" t="s">
        <v>101</v>
      </c>
      <c r="B288" s="26" t="s">
        <v>114</v>
      </c>
      <c r="C288" s="27"/>
      <c r="D288" s="27" t="str">
        <f>VLOOKUP(B288,'Miljövärden urval för publ'!$B$2:$S$480,MATCH("ska publiceras:",'Miljövärden urval för publ'!$B$2:$Q$2,0),FALSE)</f>
        <v>ja</v>
      </c>
      <c r="E288" s="27">
        <f t="shared" si="12"/>
        <v>259</v>
      </c>
      <c r="H288" s="20">
        <v>286</v>
      </c>
      <c r="I288" t="str">
        <f t="shared" si="13"/>
        <v>Värmevärden AB</v>
      </c>
      <c r="J288" t="str">
        <f t="shared" si="14"/>
        <v xml:space="preserve">Säffle </v>
      </c>
      <c r="K288">
        <f>IF(ISERROR(VLOOKUP($J288,'Miljövärden urval för publ'!$B$2:$H$490,MATCH(K$3,'Miljövärden urval för publ'!$B$2:$H$2,0),FALSE)),"",VLOOKUP($J288,'Miljövärden urval för publ'!$B$2:$H$490,MATCH(K$3,'Miljövärden urval för publ'!$B$2:$H$2,0),FALSE))</f>
        <v>0.190804</v>
      </c>
      <c r="L288">
        <f>IF(ISERROR(VLOOKUP($J288,'Miljövärden urval för publ'!$B$2:$H$490,MATCH(L$3,'Miljövärden urval för publ'!$B$2:$H$2,0),FALSE)),"",VLOOKUP($J288,'Miljövärden urval för publ'!$B$2:$H$490,MATCH(L$3,'Miljövärden urval för publ'!$B$2:$H$2,0),FALSE))</f>
        <v>9.9754199999999997</v>
      </c>
      <c r="M288">
        <f>IF(ISERROR(VLOOKUP($J288,'Miljövärden urval för publ'!$B$2:$H$490,MATCH(M$3,'Miljövärden urval för publ'!$B$2:$H$2,0),FALSE)),"",VLOOKUP($J288,'Miljövärden urval för publ'!$B$2:$H$490,MATCH(M$3,'Miljövärden urval för publ'!$B$2:$H$2,0),FALSE))</f>
        <v>8.3870900000000006</v>
      </c>
      <c r="N288">
        <f>IF(ISERROR(VLOOKUP($J288,'Miljövärden urval för publ'!$B$2:$H$490,MATCH(N$3,'Miljövärden urval för publ'!$B$2:$H$2,0),FALSE)),"",VLOOKUP($J288,'Miljövärden urval för publ'!$B$2:$H$490,MATCH(N$3,'Miljövärden urval för publ'!$B$2:$H$2,0),FALSE))</f>
        <v>1.8486599999999999E-2</v>
      </c>
    </row>
    <row r="289" spans="1:14" x14ac:dyDescent="0.25">
      <c r="A289" s="26" t="s">
        <v>435</v>
      </c>
      <c r="B289" s="26" t="s">
        <v>436</v>
      </c>
      <c r="C289" s="27"/>
      <c r="D289" s="27" t="str">
        <f>VLOOKUP(B289,'Miljövärden urval för publ'!$B$2:$S$480,MATCH("ska publiceras:",'Miljövärden urval för publ'!$B$2:$Q$2,0),FALSE)</f>
        <v>ja</v>
      </c>
      <c r="E289" s="27">
        <f t="shared" si="12"/>
        <v>260</v>
      </c>
      <c r="H289" s="20">
        <v>287</v>
      </c>
      <c r="I289" t="str">
        <f t="shared" si="13"/>
        <v>Hedemora Energi AB</v>
      </c>
      <c r="J289" t="str">
        <f t="shared" si="14"/>
        <v>Säter</v>
      </c>
      <c r="K289">
        <f>IF(ISERROR(VLOOKUP($J289,'Miljövärden urval för publ'!$B$2:$H$490,MATCH(K$3,'Miljövärden urval för publ'!$B$2:$H$2,0),FALSE)),"",VLOOKUP($J289,'Miljövärden urval för publ'!$B$2:$H$490,MATCH(K$3,'Miljövärden urval för publ'!$B$2:$H$2,0),FALSE))</f>
        <v>0.104463</v>
      </c>
      <c r="L289">
        <f>IF(ISERROR(VLOOKUP($J289,'Miljövärden urval för publ'!$B$2:$H$490,MATCH(L$3,'Miljövärden urval för publ'!$B$2:$H$2,0),FALSE)),"",VLOOKUP($J289,'Miljövärden urval för publ'!$B$2:$H$490,MATCH(L$3,'Miljövärden urval för publ'!$B$2:$H$2,0),FALSE))</f>
        <v>24.608499999999999</v>
      </c>
      <c r="M289">
        <f>IF(ISERROR(VLOOKUP($J289,'Miljövärden urval för publ'!$B$2:$H$490,MATCH(M$3,'Miljövärden urval för publ'!$B$2:$H$2,0),FALSE)),"",VLOOKUP($J289,'Miljövärden urval för publ'!$B$2:$H$490,MATCH(M$3,'Miljövärden urval för publ'!$B$2:$H$2,0),FALSE))</f>
        <v>7.9336099999999998</v>
      </c>
      <c r="N289">
        <f>IF(ISERROR(VLOOKUP($J289,'Miljövärden urval för publ'!$B$2:$H$490,MATCH(N$3,'Miljövärden urval för publ'!$B$2:$H$2,0),FALSE)),"",VLOOKUP($J289,'Miljövärden urval för publ'!$B$2:$H$490,MATCH(N$3,'Miljövärden urval för publ'!$B$2:$H$2,0),FALSE))</f>
        <v>4.0586799999999999E-2</v>
      </c>
    </row>
    <row r="290" spans="1:14" x14ac:dyDescent="0.25">
      <c r="A290" s="26" t="s">
        <v>303</v>
      </c>
      <c r="B290" s="26" t="s">
        <v>306</v>
      </c>
      <c r="C290" s="27"/>
      <c r="D290" s="27" t="str">
        <f>VLOOKUP(B290,'Miljövärden urval för publ'!$B$2:$S$480,MATCH("ska publiceras:",'Miljövärden urval för publ'!$B$2:$Q$2,0),FALSE)</f>
        <v>nej</v>
      </c>
      <c r="E290" s="27">
        <f t="shared" si="12"/>
        <v>260</v>
      </c>
      <c r="H290" s="20">
        <v>288</v>
      </c>
      <c r="I290" t="str">
        <f t="shared" si="13"/>
        <v>Umeå Energi AB</v>
      </c>
      <c r="J290" t="str">
        <f t="shared" si="14"/>
        <v>Sävar</v>
      </c>
      <c r="K290">
        <f>IF(ISERROR(VLOOKUP($J290,'Miljövärden urval för publ'!$B$2:$H$490,MATCH(K$3,'Miljövärden urval för publ'!$B$2:$H$2,0),FALSE)),"",VLOOKUP($J290,'Miljövärden urval för publ'!$B$2:$H$490,MATCH(K$3,'Miljövärden urval för publ'!$B$2:$H$2,0),FALSE))</f>
        <v>0.101634</v>
      </c>
      <c r="L290">
        <f>IF(ISERROR(VLOOKUP($J290,'Miljövärden urval för publ'!$B$2:$H$490,MATCH(L$3,'Miljövärden urval för publ'!$B$2:$H$2,0),FALSE)),"",VLOOKUP($J290,'Miljövärden urval för publ'!$B$2:$H$490,MATCH(L$3,'Miljövärden urval för publ'!$B$2:$H$2,0),FALSE))</f>
        <v>23.6265</v>
      </c>
      <c r="M290">
        <f>IF(ISERROR(VLOOKUP($J290,'Miljövärden urval för publ'!$B$2:$H$490,MATCH(M$3,'Miljövärden urval för publ'!$B$2:$H$2,0),FALSE)),"",VLOOKUP($J290,'Miljövärden urval för publ'!$B$2:$H$490,MATCH(M$3,'Miljövärden urval för publ'!$B$2:$H$2,0),FALSE))</f>
        <v>10.6883</v>
      </c>
      <c r="N290">
        <f>IF(ISERROR(VLOOKUP($J290,'Miljövärden urval för publ'!$B$2:$H$490,MATCH(N$3,'Miljövärden urval för publ'!$B$2:$H$2,0),FALSE)),"",VLOOKUP($J290,'Miljövärden urval för publ'!$B$2:$H$490,MATCH(N$3,'Miljövärden urval för publ'!$B$2:$H$2,0),FALSE))</f>
        <v>2.7426499999999999E-2</v>
      </c>
    </row>
    <row r="291" spans="1:14" x14ac:dyDescent="0.25">
      <c r="A291" s="26" t="s">
        <v>213</v>
      </c>
      <c r="B291" s="26" t="s">
        <v>216</v>
      </c>
      <c r="C291" s="27"/>
      <c r="D291" s="27" t="str">
        <f>VLOOKUP(B291,'Miljövärden urval för publ'!$B$2:$S$480,MATCH("ska publiceras:",'Miljövärden urval för publ'!$B$2:$Q$2,0),FALSE)</f>
        <v>ja</v>
      </c>
      <c r="E291" s="27">
        <f t="shared" si="12"/>
        <v>261</v>
      </c>
      <c r="H291" s="20">
        <v>289</v>
      </c>
      <c r="I291" t="str">
        <f t="shared" si="13"/>
        <v>Sävsjö Energi AB</v>
      </c>
      <c r="J291" t="str">
        <f t="shared" si="14"/>
        <v>Sävsjö</v>
      </c>
      <c r="K291">
        <f>IF(ISERROR(VLOOKUP($J291,'Miljövärden urval för publ'!$B$2:$H$490,MATCH(K$3,'Miljövärden urval för publ'!$B$2:$H$2,0),FALSE)),"",VLOOKUP($J291,'Miljövärden urval för publ'!$B$2:$H$490,MATCH(K$3,'Miljövärden urval för publ'!$B$2:$H$2,0),FALSE))</f>
        <v>0.16834499999999999</v>
      </c>
      <c r="L291">
        <f>IF(ISERROR(VLOOKUP($J291,'Miljövärden urval för publ'!$B$2:$H$490,MATCH(L$3,'Miljövärden urval för publ'!$B$2:$H$2,0),FALSE)),"",VLOOKUP($J291,'Miljövärden urval för publ'!$B$2:$H$490,MATCH(L$3,'Miljövärden urval för publ'!$B$2:$H$2,0),FALSE))</f>
        <v>25.823899999999998</v>
      </c>
      <c r="M291">
        <f>IF(ISERROR(VLOOKUP($J291,'Miljövärden urval för publ'!$B$2:$H$490,MATCH(M$3,'Miljövärden urval för publ'!$B$2:$H$2,0),FALSE)),"",VLOOKUP($J291,'Miljövärden urval för publ'!$B$2:$H$490,MATCH(M$3,'Miljövärden urval för publ'!$B$2:$H$2,0),FALSE))</f>
        <v>12.7651</v>
      </c>
      <c r="N291">
        <f>IF(ISERROR(VLOOKUP($J291,'Miljövärden urval för publ'!$B$2:$H$490,MATCH(N$3,'Miljövärden urval för publ'!$B$2:$H$2,0),FALSE)),"",VLOOKUP($J291,'Miljövärden urval för publ'!$B$2:$H$490,MATCH(N$3,'Miljövärden urval för publ'!$B$2:$H$2,0),FALSE))</f>
        <v>3.1930399999999998E-2</v>
      </c>
    </row>
    <row r="292" spans="1:14" x14ac:dyDescent="0.25">
      <c r="A292" s="26" t="s">
        <v>101</v>
      </c>
      <c r="B292" s="26" t="s">
        <v>115</v>
      </c>
      <c r="C292" s="27"/>
      <c r="D292" s="27" t="str">
        <f>VLOOKUP(B292,'Miljövärden urval för publ'!$B$2:$S$480,MATCH("ska publiceras:",'Miljövärden urval för publ'!$B$2:$Q$2,0),FALSE)</f>
        <v>ja</v>
      </c>
      <c r="E292" s="27">
        <f t="shared" si="12"/>
        <v>262</v>
      </c>
      <c r="H292" s="20">
        <v>290</v>
      </c>
      <c r="I292" t="str">
        <f t="shared" si="13"/>
        <v>Smedjebacken Energi AB</v>
      </c>
      <c r="J292" t="str">
        <f t="shared" si="14"/>
        <v>Söderbärke</v>
      </c>
      <c r="K292">
        <f>IF(ISERROR(VLOOKUP($J292,'Miljövärden urval för publ'!$B$2:$H$490,MATCH(K$3,'Miljövärden urval för publ'!$B$2:$H$2,0),FALSE)),"",VLOOKUP($J292,'Miljövärden urval för publ'!$B$2:$H$490,MATCH(K$3,'Miljövärden urval för publ'!$B$2:$H$2,0),FALSE))</f>
        <v>0.122057</v>
      </c>
      <c r="L292">
        <f>IF(ISERROR(VLOOKUP($J292,'Miljövärden urval för publ'!$B$2:$H$490,MATCH(L$3,'Miljövärden urval för publ'!$B$2:$H$2,0),FALSE)),"",VLOOKUP($J292,'Miljövärden urval för publ'!$B$2:$H$490,MATCH(L$3,'Miljövärden urval för publ'!$B$2:$H$2,0),FALSE))</f>
        <v>26.3443</v>
      </c>
      <c r="M292">
        <f>IF(ISERROR(VLOOKUP($J292,'Miljövärden urval för publ'!$B$2:$H$490,MATCH(M$3,'Miljövärden urval för publ'!$B$2:$H$2,0),FALSE)),"",VLOOKUP($J292,'Miljövärden urval för publ'!$B$2:$H$490,MATCH(M$3,'Miljövärden urval för publ'!$B$2:$H$2,0),FALSE))</f>
        <v>9.6537299999999995</v>
      </c>
      <c r="N292">
        <f>IF(ISERROR(VLOOKUP($J292,'Miljövärden urval för publ'!$B$2:$H$490,MATCH(N$3,'Miljövärden urval för publ'!$B$2:$H$2,0),FALSE)),"",VLOOKUP($J292,'Miljövärden urval för publ'!$B$2:$H$490,MATCH(N$3,'Miljövärden urval för publ'!$B$2:$H$2,0),FALSE))</f>
        <v>2.4477800000000001E-2</v>
      </c>
    </row>
    <row r="293" spans="1:14" x14ac:dyDescent="0.25">
      <c r="A293" s="26" t="s">
        <v>291</v>
      </c>
      <c r="B293" s="26" t="s">
        <v>294</v>
      </c>
      <c r="C293" s="27"/>
      <c r="D293" s="27" t="str">
        <f>VLOOKUP(B293,'Miljövärden urval för publ'!$B$2:$S$480,MATCH("ska publiceras:",'Miljövärden urval för publ'!$B$2:$Q$2,0),FALSE)</f>
        <v>ja</v>
      </c>
      <c r="E293" s="27">
        <f t="shared" si="12"/>
        <v>263</v>
      </c>
      <c r="H293" s="20">
        <v>291</v>
      </c>
      <c r="I293" t="str">
        <f t="shared" si="13"/>
        <v>Bionär Närvärme AB</v>
      </c>
      <c r="J293" t="str">
        <f t="shared" si="14"/>
        <v>Söderfors</v>
      </c>
      <c r="K293">
        <f>IF(ISERROR(VLOOKUP($J293,'Miljövärden urval för publ'!$B$2:$H$490,MATCH(K$3,'Miljövärden urval för publ'!$B$2:$H$2,0),FALSE)),"",VLOOKUP($J293,'Miljövärden urval för publ'!$B$2:$H$490,MATCH(K$3,'Miljövärden urval för publ'!$B$2:$H$2,0),FALSE))</f>
        <v>0.13650300000000001</v>
      </c>
      <c r="L293">
        <f>IF(ISERROR(VLOOKUP($J293,'Miljövärden urval för publ'!$B$2:$H$490,MATCH(L$3,'Miljövärden urval för publ'!$B$2:$H$2,0),FALSE)),"",VLOOKUP($J293,'Miljövärden urval för publ'!$B$2:$H$490,MATCH(L$3,'Miljövärden urval för publ'!$B$2:$H$2,0),FALSE))</f>
        <v>8.2765799999999992</v>
      </c>
      <c r="M293">
        <f>IF(ISERROR(VLOOKUP($J293,'Miljövärden urval för publ'!$B$2:$H$490,MATCH(M$3,'Miljövärden urval för publ'!$B$2:$H$2,0),FALSE)),"",VLOOKUP($J293,'Miljövärden urval för publ'!$B$2:$H$490,MATCH(M$3,'Miljövärden urval för publ'!$B$2:$H$2,0),FALSE))</f>
        <v>15.517300000000001</v>
      </c>
      <c r="N293">
        <f>IF(ISERROR(VLOOKUP($J293,'Miljövärden urval för publ'!$B$2:$H$490,MATCH(N$3,'Miljövärden urval för publ'!$B$2:$H$2,0),FALSE)),"",VLOOKUP($J293,'Miljövärden urval för publ'!$B$2:$H$490,MATCH(N$3,'Miljövärden urval för publ'!$B$2:$H$2,0),FALSE))</f>
        <v>4.2844900000000002E-3</v>
      </c>
    </row>
    <row r="294" spans="1:14" x14ac:dyDescent="0.25">
      <c r="A294" s="26" t="s">
        <v>238</v>
      </c>
      <c r="B294" s="26" t="s">
        <v>241</v>
      </c>
      <c r="C294" s="27"/>
      <c r="D294" s="27" t="str">
        <f>VLOOKUP(B294,'Miljövärden urval för publ'!$B$2:$S$480,MATCH("ska publiceras:",'Miljövärden urval för publ'!$B$2:$Q$2,0),FALSE)</f>
        <v>ja</v>
      </c>
      <c r="E294" s="27">
        <f t="shared" si="12"/>
        <v>264</v>
      </c>
      <c r="H294" s="20">
        <v>292</v>
      </c>
      <c r="I294" t="str">
        <f t="shared" si="13"/>
        <v>Söderhamn Nära AB</v>
      </c>
      <c r="J294" t="str">
        <f t="shared" si="14"/>
        <v>Söderhamn</v>
      </c>
      <c r="K294">
        <f>IF(ISERROR(VLOOKUP($J294,'Miljövärden urval för publ'!$B$2:$H$490,MATCH(K$3,'Miljövärden urval för publ'!$B$2:$H$2,0),FALSE)),"",VLOOKUP($J294,'Miljövärden urval för publ'!$B$2:$H$490,MATCH(K$3,'Miljövärden urval för publ'!$B$2:$H$2,0),FALSE))</f>
        <v>0.13469900000000001</v>
      </c>
      <c r="L294">
        <f>IF(ISERROR(VLOOKUP($J294,'Miljövärden urval för publ'!$B$2:$H$490,MATCH(L$3,'Miljövärden urval för publ'!$B$2:$H$2,0),FALSE)),"",VLOOKUP($J294,'Miljövärden urval för publ'!$B$2:$H$490,MATCH(L$3,'Miljövärden urval för publ'!$B$2:$H$2,0),FALSE))</f>
        <v>8.7900299999999998</v>
      </c>
      <c r="M294">
        <f>IF(ISERROR(VLOOKUP($J294,'Miljövärden urval för publ'!$B$2:$H$490,MATCH(M$3,'Miljövärden urval för publ'!$B$2:$H$2,0),FALSE)),"",VLOOKUP($J294,'Miljövärden urval för publ'!$B$2:$H$490,MATCH(M$3,'Miljövärden urval för publ'!$B$2:$H$2,0),FALSE))</f>
        <v>7.5513700000000004</v>
      </c>
      <c r="N294">
        <f>IF(ISERROR(VLOOKUP($J294,'Miljövärden urval för publ'!$B$2:$H$490,MATCH(N$3,'Miljövärden urval för publ'!$B$2:$H$2,0),FALSE)),"",VLOOKUP($J294,'Miljövärden urval för publ'!$B$2:$H$490,MATCH(N$3,'Miljövärden urval för publ'!$B$2:$H$2,0),FALSE))</f>
        <v>2.9499800000000001E-3</v>
      </c>
    </row>
    <row r="295" spans="1:14" x14ac:dyDescent="0.25">
      <c r="A295" s="26" t="s">
        <v>141</v>
      </c>
      <c r="B295" s="26" t="s">
        <v>144</v>
      </c>
      <c r="C295" s="27"/>
      <c r="D295" s="27" t="str">
        <f>VLOOKUP(B295,'Miljövärden urval för publ'!$B$2:$S$480,MATCH("ska publiceras:",'Miljövärden urval för publ'!$B$2:$Q$2,0),FALSE)</f>
        <v>ja</v>
      </c>
      <c r="E295" s="27">
        <f t="shared" si="12"/>
        <v>265</v>
      </c>
      <c r="H295" s="20">
        <v>293</v>
      </c>
      <c r="I295" t="str">
        <f t="shared" si="13"/>
        <v>Telge Nät AB</v>
      </c>
      <c r="J295" t="str">
        <f t="shared" si="14"/>
        <v>Södertälje</v>
      </c>
      <c r="K295">
        <f>IF(ISERROR(VLOOKUP($J295,'Miljövärden urval för publ'!$B$2:$H$490,MATCH(K$3,'Miljövärden urval för publ'!$B$2:$H$2,0),FALSE)),"",VLOOKUP($J295,'Miljövärden urval för publ'!$B$2:$H$490,MATCH(K$3,'Miljövärden urval för publ'!$B$2:$H$2,0),FALSE))</f>
        <v>6.4997299999999994E-2</v>
      </c>
      <c r="L295">
        <f>IF(ISERROR(VLOOKUP($J295,'Miljövärden urval för publ'!$B$2:$H$490,MATCH(L$3,'Miljövärden urval för publ'!$B$2:$H$2,0),FALSE)),"",VLOOKUP($J295,'Miljövärden urval för publ'!$B$2:$H$490,MATCH(L$3,'Miljövärden urval för publ'!$B$2:$H$2,0),FALSE))</f>
        <v>32.287500000000001</v>
      </c>
      <c r="M295">
        <f>IF(ISERROR(VLOOKUP($J295,'Miljövärden urval för publ'!$B$2:$H$490,MATCH(M$3,'Miljövärden urval för publ'!$B$2:$H$2,0),FALSE)),"",VLOOKUP($J295,'Miljövärden urval för publ'!$B$2:$H$490,MATCH(M$3,'Miljövärden urval för publ'!$B$2:$H$2,0),FALSE))</f>
        <v>3.8660199999999998</v>
      </c>
      <c r="N295">
        <f>IF(ISERROR(VLOOKUP($J295,'Miljövärden urval för publ'!$B$2:$H$490,MATCH(N$3,'Miljövärden urval för publ'!$B$2:$H$2,0),FALSE)),"",VLOOKUP($J295,'Miljövärden urval för publ'!$B$2:$H$490,MATCH(N$3,'Miljövärden urval för publ'!$B$2:$H$2,0),FALSE))</f>
        <v>5.2237200000000003E-3</v>
      </c>
    </row>
    <row r="296" spans="1:14" x14ac:dyDescent="0.25">
      <c r="A296" s="26" t="s">
        <v>445</v>
      </c>
      <c r="B296" s="26" t="s">
        <v>446</v>
      </c>
      <c r="C296" s="27"/>
      <c r="D296" s="27" t="str">
        <f>VLOOKUP(B296,'Miljövärden urval för publ'!$B$2:$S$480,MATCH("ska publiceras:",'Miljövärden urval för publ'!$B$2:$Q$2,0),FALSE)</f>
        <v>ja</v>
      </c>
      <c r="E296" s="27">
        <f t="shared" si="12"/>
        <v>266</v>
      </c>
      <c r="H296" s="20">
        <v>294</v>
      </c>
      <c r="I296" t="str">
        <f t="shared" si="13"/>
        <v>Södertörns Fjärrvärme AB</v>
      </c>
      <c r="J296" t="str">
        <f t="shared" si="14"/>
        <v>Södertörn Fjärrvärme Totalt</v>
      </c>
      <c r="K296">
        <f>IF(ISERROR(VLOOKUP($J296,'Miljövärden urval för publ'!$B$2:$H$490,MATCH(K$3,'Miljövärden urval för publ'!$B$2:$H$2,0),FALSE)),"",VLOOKUP($J296,'Miljövärden urval för publ'!$B$2:$H$490,MATCH(K$3,'Miljövärden urval för publ'!$B$2:$H$2,0),FALSE))</f>
        <v>7.4994099999999994E-2</v>
      </c>
      <c r="L296">
        <f>IF(ISERROR(VLOOKUP($J296,'Miljövärden urval för publ'!$B$2:$H$490,MATCH(L$3,'Miljövärden urval för publ'!$B$2:$H$2,0),FALSE)),"",VLOOKUP($J296,'Miljövärden urval för publ'!$B$2:$H$490,MATCH(L$3,'Miljövärden urval för publ'!$B$2:$H$2,0),FALSE))</f>
        <v>37.203299999999999</v>
      </c>
      <c r="M296">
        <f>IF(ISERROR(VLOOKUP($J296,'Miljövärden urval för publ'!$B$2:$H$490,MATCH(M$3,'Miljövärden urval för publ'!$B$2:$H$2,0),FALSE)),"",VLOOKUP($J296,'Miljövärden urval för publ'!$B$2:$H$490,MATCH(M$3,'Miljövärden urval för publ'!$B$2:$H$2,0),FALSE))</f>
        <v>4.2050599999999996</v>
      </c>
      <c r="N296">
        <f>IF(ISERROR(VLOOKUP($J296,'Miljövärden urval för publ'!$B$2:$H$490,MATCH(N$3,'Miljövärden urval för publ'!$B$2:$H$2,0),FALSE)),"",VLOOKUP($J296,'Miljövärden urval för publ'!$B$2:$H$490,MATCH(N$3,'Miljövärden urval för publ'!$B$2:$H$2,0),FALSE))</f>
        <v>2.2361700000000002E-2</v>
      </c>
    </row>
    <row r="297" spans="1:14" x14ac:dyDescent="0.25">
      <c r="A297" s="26" t="s">
        <v>238</v>
      </c>
      <c r="B297" s="26" t="s">
        <v>242</v>
      </c>
      <c r="C297" s="27"/>
      <c r="D297" s="27" t="str">
        <f>VLOOKUP(B297,'Miljövärden urval för publ'!$B$2:$S$480,MATCH("ska publiceras:",'Miljövärden urval för publ'!$B$2:$Q$2,0),FALSE)</f>
        <v>ja</v>
      </c>
      <c r="E297" s="27">
        <f t="shared" si="12"/>
        <v>267</v>
      </c>
      <c r="H297" s="20">
        <v>295</v>
      </c>
      <c r="I297" t="str">
        <f t="shared" si="13"/>
        <v>Vimmerby Energi &amp; Miljö AB</v>
      </c>
      <c r="J297" t="str">
        <f t="shared" si="14"/>
        <v>Södra Vi</v>
      </c>
      <c r="K297">
        <f>IF(ISERROR(VLOOKUP($J297,'Miljövärden urval för publ'!$B$2:$H$490,MATCH(K$3,'Miljövärden urval för publ'!$B$2:$H$2,0),FALSE)),"",VLOOKUP($J297,'Miljövärden urval för publ'!$B$2:$H$490,MATCH(K$3,'Miljövärden urval för publ'!$B$2:$H$2,0),FALSE))</f>
        <v>6.1509899999999999E-2</v>
      </c>
      <c r="L297">
        <f>IF(ISERROR(VLOOKUP($J297,'Miljövärden urval för publ'!$B$2:$H$490,MATCH(L$3,'Miljövärden urval för publ'!$B$2:$H$2,0),FALSE)),"",VLOOKUP($J297,'Miljövärden urval för publ'!$B$2:$H$490,MATCH(L$3,'Miljövärden urval för publ'!$B$2:$H$2,0),FALSE))</f>
        <v>10.738300000000001</v>
      </c>
      <c r="M297">
        <f>IF(ISERROR(VLOOKUP($J297,'Miljövärden urval för publ'!$B$2:$H$490,MATCH(M$3,'Miljövärden urval för publ'!$B$2:$H$2,0),FALSE)),"",VLOOKUP($J297,'Miljövärden urval för publ'!$B$2:$H$490,MATCH(M$3,'Miljövärden urval för publ'!$B$2:$H$2,0),FALSE))</f>
        <v>8.2833699999999997</v>
      </c>
      <c r="N297">
        <f>IF(ISERROR(VLOOKUP($J297,'Miljövärden urval för publ'!$B$2:$H$490,MATCH(N$3,'Miljövärden urval för publ'!$B$2:$H$2,0),FALSE)),"",VLOOKUP($J297,'Miljövärden urval för publ'!$B$2:$H$490,MATCH(N$3,'Miljövärden urval för publ'!$B$2:$H$2,0),FALSE))</f>
        <v>0</v>
      </c>
    </row>
    <row r="298" spans="1:14" x14ac:dyDescent="0.25">
      <c r="A298" s="26" t="s">
        <v>162</v>
      </c>
      <c r="B298" s="26" t="s">
        <v>166</v>
      </c>
      <c r="C298" s="27"/>
      <c r="D298" s="27" t="str">
        <f>VLOOKUP(B298,'Miljövärden urval för publ'!$B$2:$S$480,MATCH("ska publiceras:",'Miljövärden urval för publ'!$B$2:$Q$2,0),FALSE)</f>
        <v>ja</v>
      </c>
      <c r="E298" s="27">
        <f t="shared" si="12"/>
        <v>268</v>
      </c>
      <c r="H298" s="20">
        <v>296</v>
      </c>
      <c r="I298" t="str">
        <f t="shared" si="13"/>
        <v>Värmevärden AB</v>
      </c>
      <c r="J298" t="str">
        <f t="shared" si="14"/>
        <v>Sörforsa</v>
      </c>
      <c r="K298">
        <f>IF(ISERROR(VLOOKUP($J298,'Miljövärden urval för publ'!$B$2:$H$490,MATCH(K$3,'Miljövärden urval för publ'!$B$2:$H$2,0),FALSE)),"",VLOOKUP($J298,'Miljövärden urval för publ'!$B$2:$H$490,MATCH(K$3,'Miljövärden urval för publ'!$B$2:$H$2,0),FALSE))</f>
        <v>9.5058199999999995E-2</v>
      </c>
      <c r="L298">
        <f>IF(ISERROR(VLOOKUP($J298,'Miljövärden urval för publ'!$B$2:$H$490,MATCH(L$3,'Miljövärden urval för publ'!$B$2:$H$2,0),FALSE)),"",VLOOKUP($J298,'Miljövärden urval för publ'!$B$2:$H$490,MATCH(L$3,'Miljövärden urval för publ'!$B$2:$H$2,0),FALSE))</f>
        <v>18.501200000000001</v>
      </c>
      <c r="M298">
        <f>IF(ISERROR(VLOOKUP($J298,'Miljövärden urval för publ'!$B$2:$H$490,MATCH(M$3,'Miljövärden urval för publ'!$B$2:$H$2,0),FALSE)),"",VLOOKUP($J298,'Miljövärden urval för publ'!$B$2:$H$490,MATCH(M$3,'Miljövärden urval för publ'!$B$2:$H$2,0),FALSE))</f>
        <v>8.7848400000000009</v>
      </c>
      <c r="N298">
        <f>IF(ISERROR(VLOOKUP($J298,'Miljövärden urval för publ'!$B$2:$H$490,MATCH(N$3,'Miljövärden urval för publ'!$B$2:$H$2,0),FALSE)),"",VLOOKUP($J298,'Miljövärden urval för publ'!$B$2:$H$490,MATCH(N$3,'Miljövärden urval för publ'!$B$2:$H$2,0),FALSE))</f>
        <v>2.4106300000000001E-2</v>
      </c>
    </row>
    <row r="299" spans="1:14" x14ac:dyDescent="0.25">
      <c r="A299" s="26" t="s">
        <v>162</v>
      </c>
      <c r="B299" s="26" t="s">
        <v>167</v>
      </c>
      <c r="C299" s="27"/>
      <c r="D299" s="27" t="str">
        <f>VLOOKUP(B299,'Miljövärden urval för publ'!$B$2:$S$480,MATCH("ska publiceras:",'Miljövärden urval för publ'!$B$2:$Q$2,0),FALSE)</f>
        <v>nej</v>
      </c>
      <c r="E299" s="27">
        <f t="shared" si="12"/>
        <v>268</v>
      </c>
      <c r="H299" s="20">
        <v>297</v>
      </c>
      <c r="I299" t="str">
        <f t="shared" si="13"/>
        <v>Tidaholms Energi AB</v>
      </c>
      <c r="J299" t="str">
        <f t="shared" si="14"/>
        <v>Tidaholm</v>
      </c>
      <c r="K299">
        <f>IF(ISERROR(VLOOKUP($J299,'Miljövärden urval för publ'!$B$2:$H$490,MATCH(K$3,'Miljövärden urval för publ'!$B$2:$H$2,0),FALSE)),"",VLOOKUP($J299,'Miljövärden urval för publ'!$B$2:$H$490,MATCH(K$3,'Miljövärden urval för publ'!$B$2:$H$2,0),FALSE))</f>
        <v>0.159969</v>
      </c>
      <c r="L299">
        <f>IF(ISERROR(VLOOKUP($J299,'Miljövärden urval för publ'!$B$2:$H$490,MATCH(L$3,'Miljövärden urval för publ'!$B$2:$H$2,0),FALSE)),"",VLOOKUP($J299,'Miljövärden urval för publ'!$B$2:$H$490,MATCH(L$3,'Miljövärden urval för publ'!$B$2:$H$2,0),FALSE))</f>
        <v>44.1205</v>
      </c>
      <c r="M299">
        <f>IF(ISERROR(VLOOKUP($J299,'Miljövärden urval för publ'!$B$2:$H$490,MATCH(M$3,'Miljövärden urval för publ'!$B$2:$H$2,0),FALSE)),"",VLOOKUP($J299,'Miljövärden urval för publ'!$B$2:$H$490,MATCH(M$3,'Miljövärden urval för publ'!$B$2:$H$2,0),FALSE))</f>
        <v>8.59849</v>
      </c>
      <c r="N299">
        <f>IF(ISERROR(VLOOKUP($J299,'Miljövärden urval för publ'!$B$2:$H$490,MATCH(N$3,'Miljövärden urval för publ'!$B$2:$H$2,0),FALSE)),"",VLOOKUP($J299,'Miljövärden urval för publ'!$B$2:$H$490,MATCH(N$3,'Miljövärden urval för publ'!$B$2:$H$2,0),FALSE))</f>
        <v>1.27347E-2</v>
      </c>
    </row>
    <row r="300" spans="1:14" x14ac:dyDescent="0.25">
      <c r="A300" s="26" t="s">
        <v>162</v>
      </c>
      <c r="B300" s="26" t="s">
        <v>168</v>
      </c>
      <c r="C300" s="27"/>
      <c r="D300" s="27" t="str">
        <f>VLOOKUP(B300,'Miljövärden urval för publ'!$B$2:$S$480,MATCH("ska publiceras:",'Miljövärden urval för publ'!$B$2:$Q$2,0),FALSE)</f>
        <v>nej</v>
      </c>
      <c r="E300" s="27">
        <f t="shared" si="12"/>
        <v>268</v>
      </c>
      <c r="H300" s="20">
        <v>298</v>
      </c>
      <c r="I300" t="str">
        <f t="shared" si="13"/>
        <v>Skövde Värmeverk AB</v>
      </c>
      <c r="J300" t="str">
        <f t="shared" si="14"/>
        <v>Tidan</v>
      </c>
      <c r="K300">
        <f>IF(ISERROR(VLOOKUP($J300,'Miljövärden urval för publ'!$B$2:$H$490,MATCH(K$3,'Miljövärden urval för publ'!$B$2:$H$2,0),FALSE)),"",VLOOKUP($J300,'Miljövärden urval för publ'!$B$2:$H$490,MATCH(K$3,'Miljövärden urval för publ'!$B$2:$H$2,0),FALSE))</f>
        <v>0.16700400000000001</v>
      </c>
      <c r="L300">
        <f>IF(ISERROR(VLOOKUP($J300,'Miljövärden urval för publ'!$B$2:$H$490,MATCH(L$3,'Miljövärden urval för publ'!$B$2:$H$2,0),FALSE)),"",VLOOKUP($J300,'Miljövärden urval för publ'!$B$2:$H$490,MATCH(L$3,'Miljövärden urval för publ'!$B$2:$H$2,0),FALSE))</f>
        <v>9.3536300000000008</v>
      </c>
      <c r="M300">
        <f>IF(ISERROR(VLOOKUP($J300,'Miljövärden urval för publ'!$B$2:$H$490,MATCH(M$3,'Miljövärden urval för publ'!$B$2:$H$2,0),FALSE)),"",VLOOKUP($J300,'Miljövärden urval för publ'!$B$2:$H$490,MATCH(M$3,'Miljövärden urval för publ'!$B$2:$H$2,0),FALSE))</f>
        <v>17.657800000000002</v>
      </c>
      <c r="N300">
        <f>IF(ISERROR(VLOOKUP($J300,'Miljövärden urval för publ'!$B$2:$H$490,MATCH(N$3,'Miljövärden urval för publ'!$B$2:$H$2,0),FALSE)),"",VLOOKUP($J300,'Miljövärden urval för publ'!$B$2:$H$490,MATCH(N$3,'Miljövärden urval för publ'!$B$2:$H$2,0),FALSE))</f>
        <v>4.1152300000000001E-3</v>
      </c>
    </row>
    <row r="301" spans="1:14" x14ac:dyDescent="0.25">
      <c r="A301" s="26" t="s">
        <v>162</v>
      </c>
      <c r="B301" s="26" t="s">
        <v>169</v>
      </c>
      <c r="C301" s="27"/>
      <c r="D301" s="27" t="str">
        <f>VLOOKUP(B301,'Miljövärden urval för publ'!$B$2:$S$480,MATCH("ska publiceras:",'Miljövärden urval för publ'!$B$2:$Q$2,0),FALSE)</f>
        <v>nej</v>
      </c>
      <c r="E301" s="27">
        <f t="shared" si="12"/>
        <v>268</v>
      </c>
      <c r="H301" s="20">
        <v>299</v>
      </c>
      <c r="I301" t="str">
        <f t="shared" si="13"/>
        <v>Tierps Fjärrvärme AB</v>
      </c>
      <c r="J301" t="str">
        <f t="shared" si="14"/>
        <v>Tierp</v>
      </c>
      <c r="K301">
        <f>IF(ISERROR(VLOOKUP($J301,'Miljövärden urval för publ'!$B$2:$H$490,MATCH(K$3,'Miljövärden urval för publ'!$B$2:$H$2,0),FALSE)),"",VLOOKUP($J301,'Miljövärden urval för publ'!$B$2:$H$490,MATCH(K$3,'Miljövärden urval för publ'!$B$2:$H$2,0),FALSE))</f>
        <v>0.119282</v>
      </c>
      <c r="L301">
        <f>IF(ISERROR(VLOOKUP($J301,'Miljövärden urval för publ'!$B$2:$H$490,MATCH(L$3,'Miljövärden urval för publ'!$B$2:$H$2,0),FALSE)),"",VLOOKUP($J301,'Miljövärden urval för publ'!$B$2:$H$490,MATCH(L$3,'Miljövärden urval för publ'!$B$2:$H$2,0),FALSE))</f>
        <v>19.5228</v>
      </c>
      <c r="M301">
        <f>IF(ISERROR(VLOOKUP($J301,'Miljövärden urval för publ'!$B$2:$H$490,MATCH(M$3,'Miljövärden urval för publ'!$B$2:$H$2,0),FALSE)),"",VLOOKUP($J301,'Miljövärden urval för publ'!$B$2:$H$490,MATCH(M$3,'Miljövärden urval för publ'!$B$2:$H$2,0),FALSE))</f>
        <v>9.4656099999999999</v>
      </c>
      <c r="N301">
        <f>IF(ISERROR(VLOOKUP($J301,'Miljövärden urval för publ'!$B$2:$H$490,MATCH(N$3,'Miljövärden urval för publ'!$B$2:$H$2,0),FALSE)),"",VLOOKUP($J301,'Miljövärden urval för publ'!$B$2:$H$490,MATCH(N$3,'Miljövärden urval för publ'!$B$2:$H$2,0),FALSE))</f>
        <v>1.4705599999999999E-2</v>
      </c>
    </row>
    <row r="302" spans="1:14" x14ac:dyDescent="0.25">
      <c r="A302" s="26" t="s">
        <v>445</v>
      </c>
      <c r="B302" s="26" t="s">
        <v>447</v>
      </c>
      <c r="C302" s="27"/>
      <c r="D302" s="27" t="str">
        <f>VLOOKUP(B302,'Miljövärden urval för publ'!$B$2:$S$480,MATCH("ska publiceras:",'Miljövärden urval för publ'!$B$2:$Q$2,0),FALSE)</f>
        <v>ja</v>
      </c>
      <c r="E302" s="27">
        <f t="shared" si="12"/>
        <v>269</v>
      </c>
      <c r="H302" s="20">
        <v>300</v>
      </c>
      <c r="I302" t="str">
        <f t="shared" si="13"/>
        <v>Ulricehamns Energi AB</v>
      </c>
      <c r="J302" t="str">
        <f t="shared" si="14"/>
        <v>Timmele</v>
      </c>
      <c r="K302">
        <f>IF(ISERROR(VLOOKUP($J302,'Miljövärden urval för publ'!$B$2:$H$490,MATCH(K$3,'Miljövärden urval för publ'!$B$2:$H$2,0),FALSE)),"",VLOOKUP($J302,'Miljövärden urval för publ'!$B$2:$H$490,MATCH(K$3,'Miljövärden urval för publ'!$B$2:$H$2,0),FALSE))</f>
        <v>0.183085</v>
      </c>
      <c r="L302">
        <f>IF(ISERROR(VLOOKUP($J302,'Miljövärden urval för publ'!$B$2:$H$490,MATCH(L$3,'Miljövärden urval för publ'!$B$2:$H$2,0),FALSE)),"",VLOOKUP($J302,'Miljövärden urval för publ'!$B$2:$H$490,MATCH(L$3,'Miljövärden urval för publ'!$B$2:$H$2,0),FALSE))</f>
        <v>14.121499999999999</v>
      </c>
      <c r="M302">
        <f>IF(ISERROR(VLOOKUP($J302,'Miljövärden urval för publ'!$B$2:$H$490,MATCH(M$3,'Miljövärden urval för publ'!$B$2:$H$2,0),FALSE)),"",VLOOKUP($J302,'Miljövärden urval för publ'!$B$2:$H$490,MATCH(M$3,'Miljövärden urval för publ'!$B$2:$H$2,0),FALSE))</f>
        <v>15.914099999999999</v>
      </c>
      <c r="N302">
        <f>IF(ISERROR(VLOOKUP($J302,'Miljövärden urval för publ'!$B$2:$H$490,MATCH(N$3,'Miljövärden urval för publ'!$B$2:$H$2,0),FALSE)),"",VLOOKUP($J302,'Miljövärden urval för publ'!$B$2:$H$490,MATCH(N$3,'Miljövärden urval för publ'!$B$2:$H$2,0),FALSE))</f>
        <v>6.86698E-3</v>
      </c>
    </row>
    <row r="303" spans="1:14" x14ac:dyDescent="0.25">
      <c r="A303" s="26" t="s">
        <v>542</v>
      </c>
      <c r="B303" s="26" t="s">
        <v>545</v>
      </c>
      <c r="C303" s="27"/>
      <c r="D303" s="27" t="str">
        <f>VLOOKUP(B303,'Miljövärden urval för publ'!$B$2:$S$480,MATCH("ska publiceras:",'Miljövärden urval för publ'!$B$2:$Q$2,0),FALSE)</f>
        <v>ja</v>
      </c>
      <c r="E303" s="27">
        <f t="shared" si="12"/>
        <v>270</v>
      </c>
      <c r="H303" s="20">
        <v>301</v>
      </c>
      <c r="I303" t="str">
        <f t="shared" si="13"/>
        <v>Skövde Värmeverk AB</v>
      </c>
      <c r="J303" t="str">
        <f t="shared" si="14"/>
        <v>Timmersdala</v>
      </c>
      <c r="K303">
        <f>IF(ISERROR(VLOOKUP($J303,'Miljövärden urval för publ'!$B$2:$H$490,MATCH(K$3,'Miljövärden urval för publ'!$B$2:$H$2,0),FALSE)),"",VLOOKUP($J303,'Miljövärden urval för publ'!$B$2:$H$490,MATCH(K$3,'Miljövärden urval för publ'!$B$2:$H$2,0),FALSE))</f>
        <v>0.18338499999999999</v>
      </c>
      <c r="L303">
        <f>IF(ISERROR(VLOOKUP($J303,'Miljövärden urval för publ'!$B$2:$H$490,MATCH(L$3,'Miljövärden urval för publ'!$B$2:$H$2,0),FALSE)),"",VLOOKUP($J303,'Miljövärden urval för publ'!$B$2:$H$490,MATCH(L$3,'Miljövärden urval för publ'!$B$2:$H$2,0),FALSE))</f>
        <v>13.83</v>
      </c>
      <c r="M303">
        <f>IF(ISERROR(VLOOKUP($J303,'Miljövärden urval för publ'!$B$2:$H$490,MATCH(M$3,'Miljövärden urval för publ'!$B$2:$H$2,0),FALSE)),"",VLOOKUP($J303,'Miljövärden urval för publ'!$B$2:$H$490,MATCH(M$3,'Miljövärden urval för publ'!$B$2:$H$2,0),FALSE))</f>
        <v>16.989799999999999</v>
      </c>
      <c r="N303">
        <f>IF(ISERROR(VLOOKUP($J303,'Miljövärden urval för publ'!$B$2:$H$490,MATCH(N$3,'Miljövärden urval för publ'!$B$2:$H$2,0),FALSE)),"",VLOOKUP($J303,'Miljövärden urval för publ'!$B$2:$H$490,MATCH(N$3,'Miljövärden urval för publ'!$B$2:$H$2,0),FALSE))</f>
        <v>1.83438E-2</v>
      </c>
    </row>
    <row r="304" spans="1:14" x14ac:dyDescent="0.25">
      <c r="A304" s="26" t="s">
        <v>382</v>
      </c>
      <c r="B304" s="26" t="s">
        <v>389</v>
      </c>
      <c r="C304" s="27"/>
      <c r="D304" s="27" t="str">
        <f>VLOOKUP(B304,'Miljövärden urval för publ'!$B$2:$S$480,MATCH("ska publiceras:",'Miljövärden urval för publ'!$B$2:$Q$2,0),FALSE)</f>
        <v>ja</v>
      </c>
      <c r="E304" s="27">
        <f t="shared" si="12"/>
        <v>271</v>
      </c>
      <c r="H304" s="20">
        <v>302</v>
      </c>
      <c r="I304" t="str">
        <f t="shared" si="13"/>
        <v>E.ON Värme Sverige AB</v>
      </c>
      <c r="J304" t="str">
        <f t="shared" si="14"/>
        <v>Timrå</v>
      </c>
      <c r="K304">
        <f>IF(ISERROR(VLOOKUP($J304,'Miljövärden urval för publ'!$B$2:$H$490,MATCH(K$3,'Miljövärden urval för publ'!$B$2:$H$2,0),FALSE)),"",VLOOKUP($J304,'Miljövärden urval för publ'!$B$2:$H$490,MATCH(K$3,'Miljövärden urval för publ'!$B$2:$H$2,0),FALSE))</f>
        <v>7.2510000000000005E-2</v>
      </c>
      <c r="L304">
        <f>IF(ISERROR(VLOOKUP($J304,'Miljövärden urval för publ'!$B$2:$H$490,MATCH(L$3,'Miljövärden urval för publ'!$B$2:$H$2,0),FALSE)),"",VLOOKUP($J304,'Miljövärden urval för publ'!$B$2:$H$490,MATCH(L$3,'Miljövärden urval för publ'!$B$2:$H$2,0),FALSE))</f>
        <v>10.6037</v>
      </c>
      <c r="M304">
        <f>IF(ISERROR(VLOOKUP($J304,'Miljövärden urval för publ'!$B$2:$H$490,MATCH(M$3,'Miljövärden urval för publ'!$B$2:$H$2,0),FALSE)),"",VLOOKUP($J304,'Miljövärden urval för publ'!$B$2:$H$490,MATCH(M$3,'Miljövärden urval för publ'!$B$2:$H$2,0),FALSE))</f>
        <v>2.1329999999999998E-2</v>
      </c>
      <c r="N304">
        <f>IF(ISERROR(VLOOKUP($J304,'Miljövärden urval för publ'!$B$2:$H$490,MATCH(N$3,'Miljövärden urval för publ'!$B$2:$H$2,0),FALSE)),"",VLOOKUP($J304,'Miljövärden urval för publ'!$B$2:$H$490,MATCH(N$3,'Miljövärden urval för publ'!$B$2:$H$2,0),FALSE))</f>
        <v>1.1254399999999999E-2</v>
      </c>
    </row>
    <row r="305" spans="1:14" x14ac:dyDescent="0.25">
      <c r="A305" s="26" t="s">
        <v>407</v>
      </c>
      <c r="B305" s="26" t="s">
        <v>422</v>
      </c>
      <c r="C305" s="27"/>
      <c r="D305" s="27" t="str">
        <f>VLOOKUP(B305,'Miljövärden urval för publ'!$B$2:$S$480,MATCH("ska publiceras:",'Miljövärden urval för publ'!$B$2:$Q$2,0),FALSE)</f>
        <v>ja</v>
      </c>
      <c r="E305" s="27">
        <f t="shared" si="12"/>
        <v>272</v>
      </c>
      <c r="H305" s="20">
        <v>303</v>
      </c>
      <c r="I305" t="str">
        <f t="shared" si="13"/>
        <v>Rindi Energi AB</v>
      </c>
      <c r="J305" t="str">
        <f t="shared" si="14"/>
        <v>Tomelilla</v>
      </c>
      <c r="K305">
        <f>IF(ISERROR(VLOOKUP($J305,'Miljövärden urval för publ'!$B$2:$H$490,MATCH(K$3,'Miljövärden urval för publ'!$B$2:$H$2,0),FALSE)),"",VLOOKUP($J305,'Miljövärden urval för publ'!$B$2:$H$490,MATCH(K$3,'Miljövärden urval för publ'!$B$2:$H$2,0),FALSE))</f>
        <v>7.0621199999999995E-2</v>
      </c>
      <c r="L305">
        <f>IF(ISERROR(VLOOKUP($J305,'Miljövärden urval för publ'!$B$2:$H$490,MATCH(L$3,'Miljövärden urval för publ'!$B$2:$H$2,0),FALSE)),"",VLOOKUP($J305,'Miljövärden urval för publ'!$B$2:$H$490,MATCH(L$3,'Miljövärden urval för publ'!$B$2:$H$2,0),FALSE))</f>
        <v>12.204800000000001</v>
      </c>
      <c r="M305">
        <f>IF(ISERROR(VLOOKUP($J305,'Miljövärden urval för publ'!$B$2:$H$490,MATCH(M$3,'Miljövärden urval för publ'!$B$2:$H$2,0),FALSE)),"",VLOOKUP($J305,'Miljövärden urval för publ'!$B$2:$H$490,MATCH(M$3,'Miljövärden urval för publ'!$B$2:$H$2,0),FALSE))</f>
        <v>8.6606000000000005</v>
      </c>
      <c r="N305">
        <f>IF(ISERROR(VLOOKUP($J305,'Miljövärden urval för publ'!$B$2:$H$490,MATCH(N$3,'Miljövärden urval för publ'!$B$2:$H$2,0),FALSE)),"",VLOOKUP($J305,'Miljövärden urval för publ'!$B$2:$H$490,MATCH(N$3,'Miljövärden urval för publ'!$B$2:$H$2,0),FALSE))</f>
        <v>2.8308600000000001E-3</v>
      </c>
    </row>
    <row r="306" spans="1:14" x14ac:dyDescent="0.25">
      <c r="A306" s="26" t="s">
        <v>526</v>
      </c>
      <c r="B306" s="26" t="s">
        <v>535</v>
      </c>
      <c r="C306" s="27"/>
      <c r="D306" s="27" t="str">
        <f>VLOOKUP(B306,'Miljövärden urval för publ'!$B$2:$S$480,MATCH("ska publiceras:",'Miljövärden urval för publ'!$B$2:$Q$2,0),FALSE)</f>
        <v>ja</v>
      </c>
      <c r="E306" s="27">
        <f t="shared" si="12"/>
        <v>273</v>
      </c>
      <c r="H306" s="20">
        <v>304</v>
      </c>
      <c r="I306" t="str">
        <f t="shared" si="13"/>
        <v>Värmevärden AB</v>
      </c>
      <c r="J306" t="str">
        <f t="shared" si="14"/>
        <v>Torsby</v>
      </c>
      <c r="K306">
        <f>IF(ISERROR(VLOOKUP($J306,'Miljövärden urval för publ'!$B$2:$H$490,MATCH(K$3,'Miljövärden urval för publ'!$B$2:$H$2,0),FALSE)),"",VLOOKUP($J306,'Miljövärden urval för publ'!$B$2:$H$490,MATCH(K$3,'Miljövärden urval för publ'!$B$2:$H$2,0),FALSE))</f>
        <v>4.9889700000000002E-2</v>
      </c>
      <c r="L306">
        <f>IF(ISERROR(VLOOKUP($J306,'Miljövärden urval för publ'!$B$2:$H$490,MATCH(L$3,'Miljövärden urval för publ'!$B$2:$H$2,0),FALSE)),"",VLOOKUP($J306,'Miljövärden urval för publ'!$B$2:$H$490,MATCH(L$3,'Miljövärden urval för publ'!$B$2:$H$2,0),FALSE))</f>
        <v>13.436</v>
      </c>
      <c r="M306">
        <f>IF(ISERROR(VLOOKUP($J306,'Miljövärden urval för publ'!$B$2:$H$490,MATCH(M$3,'Miljövärden urval för publ'!$B$2:$H$2,0),FALSE)),"",VLOOKUP($J306,'Miljövärden urval för publ'!$B$2:$H$490,MATCH(M$3,'Miljövärden urval för publ'!$B$2:$H$2,0),FALSE))</f>
        <v>7.0414700000000003</v>
      </c>
      <c r="N306">
        <f>IF(ISERROR(VLOOKUP($J306,'Miljövärden urval för publ'!$B$2:$H$490,MATCH(N$3,'Miljövärden urval för publ'!$B$2:$H$2,0),FALSE)),"",VLOOKUP($J306,'Miljövärden urval för publ'!$B$2:$H$490,MATCH(N$3,'Miljövärden urval för publ'!$B$2:$H$2,0),FALSE))</f>
        <v>1.5129200000000001E-2</v>
      </c>
    </row>
    <row r="307" spans="1:14" x14ac:dyDescent="0.25">
      <c r="A307" s="26" t="s">
        <v>172</v>
      </c>
      <c r="B307" s="26" t="s">
        <v>178</v>
      </c>
      <c r="C307" s="27"/>
      <c r="D307" s="27" t="str">
        <f>VLOOKUP(B307,'Miljövärden urval för publ'!$B$2:$S$480,MATCH("ska publiceras:",'Miljövärden urval för publ'!$B$2:$Q$2,0),FALSE)</f>
        <v>nej</v>
      </c>
      <c r="E307" s="27">
        <f t="shared" si="12"/>
        <v>273</v>
      </c>
      <c r="H307" s="20">
        <v>305</v>
      </c>
      <c r="I307" t="str">
        <f t="shared" si="13"/>
        <v>Borlänge Energi AB</v>
      </c>
      <c r="J307" t="str">
        <f t="shared" si="14"/>
        <v>Torsång</v>
      </c>
      <c r="K307">
        <f>IF(ISERROR(VLOOKUP($J307,'Miljövärden urval för publ'!$B$2:$H$490,MATCH(K$3,'Miljövärden urval för publ'!$B$2:$H$2,0),FALSE)),"",VLOOKUP($J307,'Miljövärden urval för publ'!$B$2:$H$490,MATCH(K$3,'Miljövärden urval för publ'!$B$2:$H$2,0),FALSE))</f>
        <v>0.35673300000000002</v>
      </c>
      <c r="L307">
        <f>IF(ISERROR(VLOOKUP($J307,'Miljövärden urval för publ'!$B$2:$H$490,MATCH(L$3,'Miljövärden urval för publ'!$B$2:$H$2,0),FALSE)),"",VLOOKUP($J307,'Miljövärden urval för publ'!$B$2:$H$490,MATCH(L$3,'Miljövärden urval för publ'!$B$2:$H$2,0),FALSE))</f>
        <v>6.7872700000000004</v>
      </c>
      <c r="M307">
        <f>IF(ISERROR(VLOOKUP($J307,'Miljövärden urval för publ'!$B$2:$H$490,MATCH(M$3,'Miljövärden urval för publ'!$B$2:$H$2,0),FALSE)),"",VLOOKUP($J307,'Miljövärden urval för publ'!$B$2:$H$490,MATCH(M$3,'Miljövärden urval för publ'!$B$2:$H$2,0),FALSE))</f>
        <v>14.975</v>
      </c>
      <c r="N307">
        <f>IF(ISERROR(VLOOKUP($J307,'Miljövärden urval för publ'!$B$2:$H$490,MATCH(N$3,'Miljövärden urval för publ'!$B$2:$H$2,0),FALSE)),"",VLOOKUP($J307,'Miljövärden urval för publ'!$B$2:$H$490,MATCH(N$3,'Miljövärden urval för publ'!$B$2:$H$2,0),FALSE))</f>
        <v>2.6738E-4</v>
      </c>
    </row>
    <row r="308" spans="1:14" x14ac:dyDescent="0.25">
      <c r="A308" s="26" t="s">
        <v>448</v>
      </c>
      <c r="B308" s="26" t="s">
        <v>449</v>
      </c>
      <c r="C308" s="27"/>
      <c r="D308" s="27" t="str">
        <f>VLOOKUP(B308,'Miljövärden urval för publ'!$B$2:$S$480,MATCH("ska publiceras:",'Miljövärden urval för publ'!$B$2:$Q$2,0),FALSE)</f>
        <v>ja</v>
      </c>
      <c r="E308" s="27">
        <f t="shared" si="12"/>
        <v>274</v>
      </c>
      <c r="H308" s="20">
        <v>306</v>
      </c>
      <c r="I308" t="str">
        <f t="shared" si="13"/>
        <v>Torsås fjärrvärmenät AB</v>
      </c>
      <c r="J308" t="str">
        <f t="shared" si="14"/>
        <v>Torsås</v>
      </c>
      <c r="K308">
        <f>IF(ISERROR(VLOOKUP($J308,'Miljövärden urval för publ'!$B$2:$H$490,MATCH(K$3,'Miljövärden urval för publ'!$B$2:$H$2,0),FALSE)),"",VLOOKUP($J308,'Miljövärden urval för publ'!$B$2:$H$490,MATCH(K$3,'Miljövärden urval för publ'!$B$2:$H$2,0),FALSE))</f>
        <v>7.1400000000000005E-2</v>
      </c>
      <c r="L308">
        <f>IF(ISERROR(VLOOKUP($J308,'Miljövärden urval för publ'!$B$2:$H$490,MATCH(L$3,'Miljövärden urval för publ'!$B$2:$H$2,0),FALSE)),"",VLOOKUP($J308,'Miljövärden urval för publ'!$B$2:$H$490,MATCH(L$3,'Miljövärden urval för publ'!$B$2:$H$2,0),FALSE))</f>
        <v>10.334099999999999</v>
      </c>
      <c r="M308">
        <f>IF(ISERROR(VLOOKUP($J308,'Miljövärden urval för publ'!$B$2:$H$490,MATCH(M$3,'Miljövärden urval för publ'!$B$2:$H$2,0),FALSE)),"",VLOOKUP($J308,'Miljövärden urval för publ'!$B$2:$H$490,MATCH(M$3,'Miljövärden urval för publ'!$B$2:$H$2,0),FALSE))</f>
        <v>0</v>
      </c>
      <c r="N308">
        <f>IF(ISERROR(VLOOKUP($J308,'Miljövärden urval för publ'!$B$2:$H$490,MATCH(N$3,'Miljövärden urval för publ'!$B$2:$H$2,0),FALSE)),"",VLOOKUP($J308,'Miljövärden urval för publ'!$B$2:$H$490,MATCH(N$3,'Miljövärden urval för publ'!$B$2:$H$2,0),FALSE))</f>
        <v>9.6049199999999994E-3</v>
      </c>
    </row>
    <row r="309" spans="1:14" x14ac:dyDescent="0.25">
      <c r="A309" s="26" t="s">
        <v>31</v>
      </c>
      <c r="B309" s="26" t="s">
        <v>35</v>
      </c>
      <c r="C309" s="27"/>
      <c r="D309" s="27" t="str">
        <f>VLOOKUP(B309,'Miljövärden urval för publ'!$B$2:$S$480,MATCH("ska publiceras:",'Miljövärden urval för publ'!$B$2:$Q$2,0),FALSE)</f>
        <v>ja</v>
      </c>
      <c r="E309" s="27">
        <f t="shared" si="12"/>
        <v>275</v>
      </c>
      <c r="H309" s="20">
        <v>307</v>
      </c>
      <c r="I309" t="str">
        <f t="shared" si="13"/>
        <v>Tranås Energi AB</v>
      </c>
      <c r="J309" t="str">
        <f t="shared" si="14"/>
        <v>Tranås</v>
      </c>
      <c r="K309">
        <f>IF(ISERROR(VLOOKUP($J309,'Miljövärden urval för publ'!$B$2:$H$490,MATCH(K$3,'Miljövärden urval för publ'!$B$2:$H$2,0),FALSE)),"",VLOOKUP($J309,'Miljövärden urval för publ'!$B$2:$H$490,MATCH(K$3,'Miljövärden urval för publ'!$B$2:$H$2,0),FALSE))</f>
        <v>7.3216299999999998E-2</v>
      </c>
      <c r="L309">
        <f>IF(ISERROR(VLOOKUP($J309,'Miljövärden urval för publ'!$B$2:$H$490,MATCH(L$3,'Miljövärden urval för publ'!$B$2:$H$2,0),FALSE)),"",VLOOKUP($J309,'Miljövärden urval för publ'!$B$2:$H$490,MATCH(L$3,'Miljövärden urval för publ'!$B$2:$H$2,0),FALSE))</f>
        <v>8.2247500000000002</v>
      </c>
      <c r="M309">
        <f>IF(ISERROR(VLOOKUP($J309,'Miljövärden urval för publ'!$B$2:$H$490,MATCH(M$3,'Miljövärden urval för publ'!$B$2:$H$2,0),FALSE)),"",VLOOKUP($J309,'Miljövärden urval för publ'!$B$2:$H$490,MATCH(M$3,'Miljövärden urval för publ'!$B$2:$H$2,0),FALSE))</f>
        <v>6.2071399999999999</v>
      </c>
      <c r="N309">
        <f>IF(ISERROR(VLOOKUP($J309,'Miljövärden urval för publ'!$B$2:$H$490,MATCH(N$3,'Miljövärden urval för publ'!$B$2:$H$2,0),FALSE)),"",VLOOKUP($J309,'Miljövärden urval för publ'!$B$2:$H$490,MATCH(N$3,'Miljövärden urval för publ'!$B$2:$H$2,0),FALSE))</f>
        <v>6.5644100000000001E-4</v>
      </c>
    </row>
    <row r="310" spans="1:14" x14ac:dyDescent="0.25">
      <c r="A310" s="26" t="s">
        <v>552</v>
      </c>
      <c r="B310" s="26" t="s">
        <v>566</v>
      </c>
      <c r="C310" s="27"/>
      <c r="D310" s="27" t="str">
        <f>VLOOKUP(B310,'Miljövärden urval för publ'!$B$2:$S$480,MATCH("ska publiceras:",'Miljövärden urval för publ'!$B$2:$Q$2,0),FALSE)</f>
        <v>ja</v>
      </c>
      <c r="E310" s="27">
        <f t="shared" si="12"/>
        <v>276</v>
      </c>
      <c r="H310" s="20">
        <v>308</v>
      </c>
      <c r="I310" t="str">
        <f t="shared" si="13"/>
        <v>Trelleborgs Fjärrvärme AB</v>
      </c>
      <c r="J310" t="str">
        <f t="shared" si="14"/>
        <v>Trelleborg</v>
      </c>
      <c r="K310">
        <f>IF(ISERROR(VLOOKUP($J310,'Miljövärden urval för publ'!$B$2:$H$490,MATCH(K$3,'Miljövärden urval för publ'!$B$2:$H$2,0),FALSE)),"",VLOOKUP($J310,'Miljövärden urval för publ'!$B$2:$H$490,MATCH(K$3,'Miljövärden urval för publ'!$B$2:$H$2,0),FALSE))</f>
        <v>9.4936699999999999E-2</v>
      </c>
      <c r="L310">
        <f>IF(ISERROR(VLOOKUP($J310,'Miljövärden urval för publ'!$B$2:$H$490,MATCH(L$3,'Miljövärden urval för publ'!$B$2:$H$2,0),FALSE)),"",VLOOKUP($J310,'Miljövärden urval för publ'!$B$2:$H$490,MATCH(L$3,'Miljövärden urval för publ'!$B$2:$H$2,0),FALSE))</f>
        <v>15.724399999999999</v>
      </c>
      <c r="M310">
        <f>IF(ISERROR(VLOOKUP($J310,'Miljövärden urval för publ'!$B$2:$H$490,MATCH(M$3,'Miljövärden urval för publ'!$B$2:$H$2,0),FALSE)),"",VLOOKUP($J310,'Miljövärden urval för publ'!$B$2:$H$490,MATCH(M$3,'Miljövärden urval för publ'!$B$2:$H$2,0),FALSE))</f>
        <v>9.2025500000000005</v>
      </c>
      <c r="N310">
        <f>IF(ISERROR(VLOOKUP($J310,'Miljövärden urval för publ'!$B$2:$H$490,MATCH(N$3,'Miljövärden urval för publ'!$B$2:$H$2,0),FALSE)),"",VLOOKUP($J310,'Miljövärden urval för publ'!$B$2:$H$490,MATCH(N$3,'Miljövärden urval för publ'!$B$2:$H$2,0),FALSE))</f>
        <v>2.27925E-3</v>
      </c>
    </row>
    <row r="311" spans="1:14" x14ac:dyDescent="0.25">
      <c r="A311" s="26" t="s">
        <v>426</v>
      </c>
      <c r="B311" s="26" t="s">
        <v>429</v>
      </c>
      <c r="C311" s="27"/>
      <c r="D311" s="27" t="str">
        <f>VLOOKUP(B311,'Miljövärden urval för publ'!$B$2:$S$480,MATCH("ska publiceras:",'Miljövärden urval för publ'!$B$2:$Q$2,0),FALSE)</f>
        <v>ja</v>
      </c>
      <c r="E311" s="27">
        <f t="shared" si="12"/>
        <v>277</v>
      </c>
      <c r="H311" s="20">
        <v>309</v>
      </c>
      <c r="I311" t="str">
        <f t="shared" si="13"/>
        <v>Trollhättan Energi AB</v>
      </c>
      <c r="J311" t="str">
        <f t="shared" si="14"/>
        <v>Trollhättan</v>
      </c>
      <c r="K311">
        <f>IF(ISERROR(VLOOKUP($J311,'Miljövärden urval för publ'!$B$2:$H$490,MATCH(K$3,'Miljövärden urval för publ'!$B$2:$H$2,0),FALSE)),"",VLOOKUP($J311,'Miljövärden urval för publ'!$B$2:$H$490,MATCH(K$3,'Miljövärden urval för publ'!$B$2:$H$2,0),FALSE))</f>
        <v>3.3095100000000002E-2</v>
      </c>
      <c r="L311">
        <f>IF(ISERROR(VLOOKUP($J311,'Miljövärden urval för publ'!$B$2:$H$490,MATCH(L$3,'Miljövärden urval för publ'!$B$2:$H$2,0),FALSE)),"",VLOOKUP($J311,'Miljövärden urval för publ'!$B$2:$H$490,MATCH(L$3,'Miljövärden urval för publ'!$B$2:$H$2,0),FALSE))</f>
        <v>9.2144700000000004</v>
      </c>
      <c r="M311">
        <f>IF(ISERROR(VLOOKUP($J311,'Miljövärden urval för publ'!$B$2:$H$490,MATCH(M$3,'Miljövärden urval för publ'!$B$2:$H$2,0),FALSE)),"",VLOOKUP($J311,'Miljövärden urval för publ'!$B$2:$H$490,MATCH(M$3,'Miljövärden urval för publ'!$B$2:$H$2,0),FALSE))</f>
        <v>6.9552399999999999</v>
      </c>
      <c r="N311">
        <f>IF(ISERROR(VLOOKUP($J311,'Miljövärden urval för publ'!$B$2:$H$490,MATCH(N$3,'Miljövärden urval för publ'!$B$2:$H$2,0),FALSE)),"",VLOOKUP($J311,'Miljövärden urval för publ'!$B$2:$H$490,MATCH(N$3,'Miljövärden urval för publ'!$B$2:$H$2,0),FALSE))</f>
        <v>4.5059599999999999E-4</v>
      </c>
    </row>
    <row r="312" spans="1:14" x14ac:dyDescent="0.25">
      <c r="A312" s="26" t="s">
        <v>351</v>
      </c>
      <c r="B312" s="26" t="s">
        <v>352</v>
      </c>
      <c r="C312" s="27"/>
      <c r="D312" s="27" t="str">
        <f>VLOOKUP(B312,'Miljövärden urval för publ'!$B$2:$S$480,MATCH("ska publiceras:",'Miljövärden urval för publ'!$B$2:$Q$2,0),FALSE)</f>
        <v>ja</v>
      </c>
      <c r="E312" s="27">
        <f t="shared" si="12"/>
        <v>278</v>
      </c>
      <c r="H312" s="20">
        <v>310</v>
      </c>
      <c r="I312" t="str">
        <f t="shared" si="13"/>
        <v>Statkraft Värme AB</v>
      </c>
      <c r="J312" t="str">
        <f t="shared" si="14"/>
        <v>Trosa</v>
      </c>
      <c r="K312">
        <f>IF(ISERROR(VLOOKUP($J312,'Miljövärden urval för publ'!$B$2:$H$490,MATCH(K$3,'Miljövärden urval för publ'!$B$2:$H$2,0),FALSE)),"",VLOOKUP($J312,'Miljövärden urval för publ'!$B$2:$H$490,MATCH(K$3,'Miljövärden urval för publ'!$B$2:$H$2,0),FALSE))</f>
        <v>8.8291300000000003E-2</v>
      </c>
      <c r="L312">
        <f>IF(ISERROR(VLOOKUP($J312,'Miljövärden urval för publ'!$B$2:$H$490,MATCH(L$3,'Miljövärden urval för publ'!$B$2:$H$2,0),FALSE)),"",VLOOKUP($J312,'Miljövärden urval för publ'!$B$2:$H$490,MATCH(L$3,'Miljövärden urval för publ'!$B$2:$H$2,0),FALSE))</f>
        <v>13.992900000000001</v>
      </c>
      <c r="M312">
        <f>IF(ISERROR(VLOOKUP($J312,'Miljövärden urval för publ'!$B$2:$H$490,MATCH(M$3,'Miljövärden urval för publ'!$B$2:$H$2,0),FALSE)),"",VLOOKUP($J312,'Miljövärden urval för publ'!$B$2:$H$490,MATCH(M$3,'Miljövärden urval för publ'!$B$2:$H$2,0),FALSE))</f>
        <v>7.5486000000000004</v>
      </c>
      <c r="N312">
        <f>IF(ISERROR(VLOOKUP($J312,'Miljövärden urval för publ'!$B$2:$H$490,MATCH(N$3,'Miljövärden urval för publ'!$B$2:$H$2,0),FALSE)),"",VLOOKUP($J312,'Miljövärden urval för publ'!$B$2:$H$490,MATCH(N$3,'Miljövärden urval för publ'!$B$2:$H$2,0),FALSE))</f>
        <v>1.2707E-2</v>
      </c>
    </row>
    <row r="313" spans="1:14" x14ac:dyDescent="0.25">
      <c r="A313" s="26" t="s">
        <v>450</v>
      </c>
      <c r="B313" s="26" t="s">
        <v>453</v>
      </c>
      <c r="C313" s="27"/>
      <c r="D313" s="27" t="str">
        <f>VLOOKUP(B313,'Miljövärden urval för publ'!$B$2:$S$480,MATCH("ska publiceras:",'Miljövärden urval för publ'!$B$2:$Q$2,0),FALSE)</f>
        <v>ja</v>
      </c>
      <c r="E313" s="27">
        <f t="shared" si="12"/>
        <v>279</v>
      </c>
      <c r="H313" s="20">
        <v>311</v>
      </c>
      <c r="I313" t="str">
        <f t="shared" si="13"/>
        <v>Sundsvall Energi AB</v>
      </c>
      <c r="J313" t="str">
        <f t="shared" si="14"/>
        <v>Tunadal</v>
      </c>
      <c r="K313">
        <f>IF(ISERROR(VLOOKUP($J313,'Miljövärden urval för publ'!$B$2:$H$490,MATCH(K$3,'Miljövärden urval för publ'!$B$2:$H$2,0),FALSE)),"",VLOOKUP($J313,'Miljövärden urval för publ'!$B$2:$H$490,MATCH(K$3,'Miljövärden urval för publ'!$B$2:$H$2,0),FALSE))</f>
        <v>1.02468</v>
      </c>
      <c r="L313">
        <f>IF(ISERROR(VLOOKUP($J313,'Miljövärden urval för publ'!$B$2:$H$490,MATCH(L$3,'Miljövärden urval för publ'!$B$2:$H$2,0),FALSE)),"",VLOOKUP($J313,'Miljövärden urval för publ'!$B$2:$H$490,MATCH(L$3,'Miljövärden urval för publ'!$B$2:$H$2,0),FALSE))</f>
        <v>217.16300000000001</v>
      </c>
      <c r="M313">
        <f>IF(ISERROR(VLOOKUP($J313,'Miljövärden urval för publ'!$B$2:$H$490,MATCH(M$3,'Miljövärden urval för publ'!$B$2:$H$2,0),FALSE)),"",VLOOKUP($J313,'Miljövärden urval för publ'!$B$2:$H$490,MATCH(M$3,'Miljövärden urval för publ'!$B$2:$H$2,0),FALSE))</f>
        <v>2.95919</v>
      </c>
      <c r="N313">
        <f>IF(ISERROR(VLOOKUP($J313,'Miljövärden urval för publ'!$B$2:$H$490,MATCH(N$3,'Miljövärden urval för publ'!$B$2:$H$2,0),FALSE)),"",VLOOKUP($J313,'Miljövärden urval för publ'!$B$2:$H$490,MATCH(N$3,'Miljövärden urval för publ'!$B$2:$H$2,0),FALSE))</f>
        <v>0.147123</v>
      </c>
    </row>
    <row r="314" spans="1:14" x14ac:dyDescent="0.25">
      <c r="A314" s="26" t="s">
        <v>382</v>
      </c>
      <c r="B314" s="26" t="s">
        <v>390</v>
      </c>
      <c r="C314" s="27"/>
      <c r="D314" s="27" t="str">
        <f>VLOOKUP(B314,'Miljövärden urval för publ'!$B$2:$S$480,MATCH("ska publiceras:",'Miljövärden urval för publ'!$B$2:$Q$2,0),FALSE)</f>
        <v>ja</v>
      </c>
      <c r="E314" s="27">
        <f t="shared" si="12"/>
        <v>280</v>
      </c>
      <c r="H314" s="20">
        <v>312</v>
      </c>
      <c r="I314" t="str">
        <f t="shared" si="13"/>
        <v>Varberg Energi AB</v>
      </c>
      <c r="J314" t="str">
        <f t="shared" si="14"/>
        <v>Tvååker (Närv)</v>
      </c>
      <c r="K314">
        <f>IF(ISERROR(VLOOKUP($J314,'Miljövärden urval för publ'!$B$2:$H$490,MATCH(K$3,'Miljövärden urval för publ'!$B$2:$H$2,0),FALSE)),"",VLOOKUP($J314,'Miljövärden urval för publ'!$B$2:$H$490,MATCH(K$3,'Miljövärden urval för publ'!$B$2:$H$2,0),FALSE))</f>
        <v>0.336982</v>
      </c>
      <c r="L314">
        <f>IF(ISERROR(VLOOKUP($J314,'Miljövärden urval för publ'!$B$2:$H$490,MATCH(L$3,'Miljövärden urval för publ'!$B$2:$H$2,0),FALSE)),"",VLOOKUP($J314,'Miljövärden urval för publ'!$B$2:$H$490,MATCH(L$3,'Miljövärden urval för publ'!$B$2:$H$2,0),FALSE))</f>
        <v>46.331099999999999</v>
      </c>
      <c r="M314">
        <f>IF(ISERROR(VLOOKUP($J314,'Miljövärden urval för publ'!$B$2:$H$490,MATCH(M$3,'Miljövärden urval för publ'!$B$2:$H$2,0),FALSE)),"",VLOOKUP($J314,'Miljövärden urval för publ'!$B$2:$H$490,MATCH(M$3,'Miljövärden urval för publ'!$B$2:$H$2,0),FALSE))</f>
        <v>18.9588</v>
      </c>
      <c r="N314">
        <f>IF(ISERROR(VLOOKUP($J314,'Miljövärden urval för publ'!$B$2:$H$490,MATCH(N$3,'Miljövärden urval för publ'!$B$2:$H$2,0),FALSE)),"",VLOOKUP($J314,'Miljövärden urval för publ'!$B$2:$H$490,MATCH(N$3,'Miljövärden urval för publ'!$B$2:$H$2,0),FALSE))</f>
        <v>9.5898700000000003E-2</v>
      </c>
    </row>
    <row r="315" spans="1:14" x14ac:dyDescent="0.25">
      <c r="A315" s="26" t="s">
        <v>205</v>
      </c>
      <c r="B315" s="26" t="s">
        <v>208</v>
      </c>
      <c r="C315" s="27"/>
      <c r="D315" s="27" t="str">
        <f>VLOOKUP(B315,'Miljövärden urval för publ'!$B$2:$S$480,MATCH("ska publiceras:",'Miljövärden urval för publ'!$B$2:$Q$2,0),FALSE)</f>
        <v>ja</v>
      </c>
      <c r="E315" s="27">
        <f t="shared" si="12"/>
        <v>281</v>
      </c>
      <c r="H315" s="20">
        <v>313</v>
      </c>
      <c r="I315" t="str">
        <f t="shared" si="13"/>
        <v>Hässleholm Miljö AB</v>
      </c>
      <c r="J315" t="str">
        <f t="shared" si="14"/>
        <v>Tyringe</v>
      </c>
      <c r="K315">
        <f>IF(ISERROR(VLOOKUP($J315,'Miljövärden urval för publ'!$B$2:$H$490,MATCH(K$3,'Miljövärden urval för publ'!$B$2:$H$2,0),FALSE)),"",VLOOKUP($J315,'Miljövärden urval för publ'!$B$2:$H$490,MATCH(K$3,'Miljövärden urval för publ'!$B$2:$H$2,0),FALSE))</f>
        <v>0.13395899999999999</v>
      </c>
      <c r="L315">
        <f>IF(ISERROR(VLOOKUP($J315,'Miljövärden urval för publ'!$B$2:$H$490,MATCH(L$3,'Miljövärden urval för publ'!$B$2:$H$2,0),FALSE)),"",VLOOKUP($J315,'Miljövärden urval för publ'!$B$2:$H$490,MATCH(L$3,'Miljövärden urval för publ'!$B$2:$H$2,0),FALSE))</f>
        <v>26.605399999999999</v>
      </c>
      <c r="M315">
        <f>IF(ISERROR(VLOOKUP($J315,'Miljövärden urval för publ'!$B$2:$H$490,MATCH(M$3,'Miljövärden urval för publ'!$B$2:$H$2,0),FALSE)),"",VLOOKUP($J315,'Miljövärden urval för publ'!$B$2:$H$490,MATCH(M$3,'Miljövärden urval för publ'!$B$2:$H$2,0),FALSE))</f>
        <v>9.7289899999999996</v>
      </c>
      <c r="N315">
        <f>IF(ISERROR(VLOOKUP($J315,'Miljövärden urval för publ'!$B$2:$H$490,MATCH(N$3,'Miljövärden urval för publ'!$B$2:$H$2,0),FALSE)),"",VLOOKUP($J315,'Miljövärden urval för publ'!$B$2:$H$490,MATCH(N$3,'Miljövärden urval för publ'!$B$2:$H$2,0),FALSE))</f>
        <v>1.5765600000000001E-2</v>
      </c>
    </row>
    <row r="316" spans="1:14" x14ac:dyDescent="0.25">
      <c r="A316" s="26" t="s">
        <v>333</v>
      </c>
      <c r="B316" s="26" t="s">
        <v>335</v>
      </c>
      <c r="C316" s="27"/>
      <c r="D316" s="27" t="str">
        <f>VLOOKUP(B316,'Miljövärden urval för publ'!$B$2:$S$480,MATCH("ska publiceras:",'Miljövärden urval för publ'!$B$2:$Q$2,0),FALSE)</f>
        <v>ja</v>
      </c>
      <c r="E316" s="27">
        <f t="shared" si="12"/>
        <v>282</v>
      </c>
      <c r="H316" s="20">
        <v>314</v>
      </c>
      <c r="I316" t="str">
        <f t="shared" si="13"/>
        <v>Fortum Värme,  AB s.m. Stockholms stad</v>
      </c>
      <c r="J316" t="str">
        <f t="shared" si="14"/>
        <v>Täby</v>
      </c>
      <c r="K316">
        <f>IF(ISERROR(VLOOKUP($J316,'Miljövärden urval för publ'!$B$2:$H$490,MATCH(K$3,'Miljövärden urval för publ'!$B$2:$H$2,0),FALSE)),"",VLOOKUP($J316,'Miljövärden urval för publ'!$B$2:$H$490,MATCH(K$3,'Miljövärden urval för publ'!$B$2:$H$2,0),FALSE))</f>
        <v>0.25827299999999997</v>
      </c>
      <c r="L316">
        <f>IF(ISERROR(VLOOKUP($J316,'Miljövärden urval för publ'!$B$2:$H$490,MATCH(L$3,'Miljövärden urval för publ'!$B$2:$H$2,0),FALSE)),"",VLOOKUP($J316,'Miljövärden urval för publ'!$B$2:$H$490,MATCH(L$3,'Miljövärden urval för publ'!$B$2:$H$2,0),FALSE))</f>
        <v>51.168999999999997</v>
      </c>
      <c r="M316">
        <f>IF(ISERROR(VLOOKUP($J316,'Miljövärden urval för publ'!$B$2:$H$490,MATCH(M$3,'Miljövärden urval för publ'!$B$2:$H$2,0),FALSE)),"",VLOOKUP($J316,'Miljövärden urval för publ'!$B$2:$H$490,MATCH(M$3,'Miljövärden urval för publ'!$B$2:$H$2,0),FALSE))</f>
        <v>7.3093199999999996</v>
      </c>
      <c r="N316">
        <f>IF(ISERROR(VLOOKUP($J316,'Miljövärden urval för publ'!$B$2:$H$490,MATCH(N$3,'Miljövärden urval för publ'!$B$2:$H$2,0),FALSE)),"",VLOOKUP($J316,'Miljövärden urval för publ'!$B$2:$H$490,MATCH(N$3,'Miljövärden urval för publ'!$B$2:$H$2,0),FALSE))</f>
        <v>0.108408</v>
      </c>
    </row>
    <row r="317" spans="1:14" x14ac:dyDescent="0.25">
      <c r="A317" s="26" t="s">
        <v>96</v>
      </c>
      <c r="B317" s="26" t="s">
        <v>99</v>
      </c>
      <c r="C317" s="27"/>
      <c r="D317" s="27" t="str">
        <f>VLOOKUP(B317,'Miljövärden urval för publ'!$B$2:$S$480,MATCH("ska publiceras:",'Miljövärden urval för publ'!$B$2:$Q$2,0),FALSE)</f>
        <v>ja</v>
      </c>
      <c r="E317" s="27">
        <f t="shared" si="12"/>
        <v>283</v>
      </c>
      <c r="H317" s="20">
        <v>315</v>
      </c>
      <c r="I317" t="str">
        <f t="shared" si="13"/>
        <v>E.ON Värme Sverige AB</v>
      </c>
      <c r="J317" t="str">
        <f t="shared" si="14"/>
        <v>Täby E.ON.</v>
      </c>
      <c r="K317">
        <f>IF(ISERROR(VLOOKUP($J317,'Miljövärden urval för publ'!$B$2:$H$490,MATCH(K$3,'Miljövärden urval för publ'!$B$2:$H$2,0),FALSE)),"",VLOOKUP($J317,'Miljövärden urval för publ'!$B$2:$H$490,MATCH(K$3,'Miljövärden urval för publ'!$B$2:$H$2,0),FALSE))</f>
        <v>0.29121200000000003</v>
      </c>
      <c r="L317">
        <f>IF(ISERROR(VLOOKUP($J317,'Miljövärden urval för publ'!$B$2:$H$490,MATCH(L$3,'Miljövärden urval för publ'!$B$2:$H$2,0),FALSE)),"",VLOOKUP($J317,'Miljövärden urval för publ'!$B$2:$H$490,MATCH(L$3,'Miljövärden urval för publ'!$B$2:$H$2,0),FALSE))</f>
        <v>31.373200000000001</v>
      </c>
      <c r="M317">
        <f>IF(ISERROR(VLOOKUP($J317,'Miljövärden urval för publ'!$B$2:$H$490,MATCH(M$3,'Miljövärden urval för publ'!$B$2:$H$2,0),FALSE)),"",VLOOKUP($J317,'Miljövärden urval för publ'!$B$2:$H$490,MATCH(M$3,'Miljövärden urval för publ'!$B$2:$H$2,0),FALSE))</f>
        <v>16.922000000000001</v>
      </c>
      <c r="N317">
        <f>IF(ISERROR(VLOOKUP($J317,'Miljövärden urval för publ'!$B$2:$H$490,MATCH(N$3,'Miljövärden urval för publ'!$B$2:$H$2,0),FALSE)),"",VLOOKUP($J317,'Miljövärden urval för publ'!$B$2:$H$490,MATCH(N$3,'Miljövärden urval för publ'!$B$2:$H$2,0),FALSE))</f>
        <v>6.9681400000000004E-2</v>
      </c>
    </row>
    <row r="318" spans="1:14" x14ac:dyDescent="0.25">
      <c r="A318" s="26" t="s">
        <v>437</v>
      </c>
      <c r="B318" s="26" t="s">
        <v>18</v>
      </c>
      <c r="C318" s="27"/>
      <c r="D318" s="27" t="str">
        <f>VLOOKUP(B318,'Miljövärden urval för publ'!$B$2:$S$480,MATCH("ska publiceras:",'Miljövärden urval för publ'!$B$2:$Q$2,0),FALSE)</f>
        <v>nej</v>
      </c>
      <c r="E318" s="27">
        <f t="shared" si="12"/>
        <v>283</v>
      </c>
      <c r="H318" s="20">
        <v>316</v>
      </c>
      <c r="I318" t="str">
        <f t="shared" si="13"/>
        <v>Väner Energi AB</v>
      </c>
      <c r="J318" t="str">
        <f t="shared" si="14"/>
        <v>Töreboda</v>
      </c>
      <c r="K318">
        <f>IF(ISERROR(VLOOKUP($J318,'Miljövärden urval för publ'!$B$2:$H$490,MATCH(K$3,'Miljövärden urval för publ'!$B$2:$H$2,0),FALSE)),"",VLOOKUP($J318,'Miljövärden urval för publ'!$B$2:$H$490,MATCH(K$3,'Miljövärden urval för publ'!$B$2:$H$2,0),FALSE))</f>
        <v>6.1732099999999998E-2</v>
      </c>
      <c r="L318">
        <f>IF(ISERROR(VLOOKUP($J318,'Miljövärden urval för publ'!$B$2:$H$490,MATCH(L$3,'Miljövärden urval för publ'!$B$2:$H$2,0),FALSE)),"",VLOOKUP($J318,'Miljövärden urval för publ'!$B$2:$H$490,MATCH(L$3,'Miljövärden urval för publ'!$B$2:$H$2,0),FALSE))</f>
        <v>9.4617900000000006</v>
      </c>
      <c r="M318">
        <f>IF(ISERROR(VLOOKUP($J318,'Miljövärden urval för publ'!$B$2:$H$490,MATCH(M$3,'Miljövärden urval för publ'!$B$2:$H$2,0),FALSE)),"",VLOOKUP($J318,'Miljövärden urval för publ'!$B$2:$H$490,MATCH(M$3,'Miljövärden urval för publ'!$B$2:$H$2,0),FALSE))</f>
        <v>7.4562499999999998</v>
      </c>
      <c r="N318">
        <f>IF(ISERROR(VLOOKUP($J318,'Miljövärden urval för publ'!$B$2:$H$490,MATCH(N$3,'Miljövärden urval för publ'!$B$2:$H$2,0),FALSE)),"",VLOOKUP($J318,'Miljövärden urval för publ'!$B$2:$H$490,MATCH(N$3,'Miljövärden urval för publ'!$B$2:$H$2,0),FALSE))</f>
        <v>3.9491399999999999E-5</v>
      </c>
    </row>
    <row r="319" spans="1:14" x14ac:dyDescent="0.25">
      <c r="A319" s="26" t="s">
        <v>438</v>
      </c>
      <c r="B319" s="26" t="s">
        <v>439</v>
      </c>
      <c r="C319" s="27"/>
      <c r="D319" s="27" t="str">
        <f>VLOOKUP(B319,'Miljövärden urval för publ'!$B$2:$S$480,MATCH("ska publiceras:",'Miljövärden urval för publ'!$B$2:$Q$2,0),FALSE)</f>
        <v>ja</v>
      </c>
      <c r="E319" s="27">
        <f t="shared" si="12"/>
        <v>284</v>
      </c>
      <c r="H319" s="20">
        <v>317</v>
      </c>
      <c r="I319" t="str">
        <f t="shared" si="13"/>
        <v>Uddevalla Energi AB</v>
      </c>
      <c r="J319" t="str">
        <f t="shared" si="14"/>
        <v>Uddevalla</v>
      </c>
      <c r="K319">
        <f>IF(ISERROR(VLOOKUP($J319,'Miljövärden urval för publ'!$B$2:$H$490,MATCH(K$3,'Miljövärden urval för publ'!$B$2:$H$2,0),FALSE)),"",VLOOKUP($J319,'Miljövärden urval för publ'!$B$2:$H$490,MATCH(K$3,'Miljövärden urval för publ'!$B$2:$H$2,0),FALSE))</f>
        <v>0.1338</v>
      </c>
      <c r="L319">
        <f>IF(ISERROR(VLOOKUP($J319,'Miljövärden urval för publ'!$B$2:$H$490,MATCH(L$3,'Miljövärden urval för publ'!$B$2:$H$2,0),FALSE)),"",VLOOKUP($J319,'Miljövärden urval för publ'!$B$2:$H$490,MATCH(L$3,'Miljövärden urval för publ'!$B$2:$H$2,0),FALSE))</f>
        <v>84.343999999999994</v>
      </c>
      <c r="M319">
        <f>IF(ISERROR(VLOOKUP($J319,'Miljövärden urval för publ'!$B$2:$H$490,MATCH(M$3,'Miljövärden urval för publ'!$B$2:$H$2,0),FALSE)),"",VLOOKUP($J319,'Miljövärden urval för publ'!$B$2:$H$490,MATCH(M$3,'Miljövärden urval för publ'!$B$2:$H$2,0),FALSE))</f>
        <v>5.4289300000000003</v>
      </c>
      <c r="N319">
        <f>IF(ISERROR(VLOOKUP($J319,'Miljövärden urval för publ'!$B$2:$H$490,MATCH(N$3,'Miljövärden urval för publ'!$B$2:$H$2,0),FALSE)),"",VLOOKUP($J319,'Miljövärden urval för publ'!$B$2:$H$490,MATCH(N$3,'Miljövärden urval för publ'!$B$2:$H$2,0),FALSE))</f>
        <v>1.6839699999999999E-3</v>
      </c>
    </row>
    <row r="320" spans="1:14" x14ac:dyDescent="0.25">
      <c r="A320" s="26" t="s">
        <v>149</v>
      </c>
      <c r="B320" s="26" t="s">
        <v>153</v>
      </c>
      <c r="C320" s="27"/>
      <c r="D320" s="27" t="str">
        <f>VLOOKUP(B320,'Miljövärden urval för publ'!$B$2:$S$480,MATCH("ska publiceras:",'Miljövärden urval för publ'!$B$2:$Q$2,0),FALSE)</f>
        <v>ja</v>
      </c>
      <c r="E320" s="27">
        <f t="shared" si="12"/>
        <v>285</v>
      </c>
      <c r="H320" s="20">
        <v>318</v>
      </c>
      <c r="I320" t="str">
        <f t="shared" si="13"/>
        <v>Falkenberg Energi AB</v>
      </c>
      <c r="J320" t="str">
        <f t="shared" si="14"/>
        <v>Ullared-närvärme</v>
      </c>
      <c r="K320">
        <f>IF(ISERROR(VLOOKUP($J320,'Miljövärden urval för publ'!$B$2:$H$490,MATCH(K$3,'Miljövärden urval för publ'!$B$2:$H$2,0),FALSE)),"",VLOOKUP($J320,'Miljövärden urval för publ'!$B$2:$H$490,MATCH(K$3,'Miljövärden urval för publ'!$B$2:$H$2,0),FALSE))</f>
        <v>0.17893400000000001</v>
      </c>
      <c r="L320">
        <f>IF(ISERROR(VLOOKUP($J320,'Miljövärden urval för publ'!$B$2:$H$490,MATCH(L$3,'Miljövärden urval för publ'!$B$2:$H$2,0),FALSE)),"",VLOOKUP($J320,'Miljövärden urval för publ'!$B$2:$H$490,MATCH(L$3,'Miljövärden urval för publ'!$B$2:$H$2,0),FALSE))</f>
        <v>13.966200000000001</v>
      </c>
      <c r="M320">
        <f>IF(ISERROR(VLOOKUP($J320,'Miljövärden urval för publ'!$B$2:$H$490,MATCH(M$3,'Miljövärden urval för publ'!$B$2:$H$2,0),FALSE)),"",VLOOKUP($J320,'Miljövärden urval för publ'!$B$2:$H$490,MATCH(M$3,'Miljövärden urval för publ'!$B$2:$H$2,0),FALSE))</f>
        <v>16.891300000000001</v>
      </c>
      <c r="N320">
        <f>IF(ISERROR(VLOOKUP($J320,'Miljövärden urval för publ'!$B$2:$H$490,MATCH(N$3,'Miljövärden urval för publ'!$B$2:$H$2,0),FALSE)),"",VLOOKUP($J320,'Miljövärden urval för publ'!$B$2:$H$490,MATCH(N$3,'Miljövärden urval för publ'!$B$2:$H$2,0),FALSE))</f>
        <v>1.8976E-2</v>
      </c>
    </row>
    <row r="321" spans="1:14" x14ac:dyDescent="0.25">
      <c r="A321" s="26" t="s">
        <v>552</v>
      </c>
      <c r="B321" s="26" t="s">
        <v>567</v>
      </c>
      <c r="C321" s="27"/>
      <c r="D321" s="27" t="str">
        <f>VLOOKUP(B321,'Miljövärden urval för publ'!$B$2:$S$480,MATCH("ska publiceras:",'Miljövärden urval för publ'!$B$2:$Q$2,0),FALSE)</f>
        <v>ja</v>
      </c>
      <c r="E321" s="27">
        <f t="shared" si="12"/>
        <v>286</v>
      </c>
      <c r="H321" s="20">
        <v>319</v>
      </c>
      <c r="I321" t="str">
        <f t="shared" si="13"/>
        <v>Ulricehamns Energi AB</v>
      </c>
      <c r="J321" t="str">
        <f t="shared" si="14"/>
        <v>Ulricehamn</v>
      </c>
      <c r="K321">
        <f>IF(ISERROR(VLOOKUP($J321,'Miljövärden urval för publ'!$B$2:$H$490,MATCH(K$3,'Miljövärden urval för publ'!$B$2:$H$2,0),FALSE)),"",VLOOKUP($J321,'Miljövärden urval för publ'!$B$2:$H$490,MATCH(K$3,'Miljövärden urval för publ'!$B$2:$H$2,0),FALSE))</f>
        <v>4.7078099999999998E-2</v>
      </c>
      <c r="L321">
        <f>IF(ISERROR(VLOOKUP($J321,'Miljövärden urval för publ'!$B$2:$H$490,MATCH(L$3,'Miljövärden urval för publ'!$B$2:$H$2,0),FALSE)),"",VLOOKUP($J321,'Miljövärden urval för publ'!$B$2:$H$490,MATCH(L$3,'Miljövärden urval för publ'!$B$2:$H$2,0),FALSE))</f>
        <v>8.4725999999999999</v>
      </c>
      <c r="M321">
        <f>IF(ISERROR(VLOOKUP($J321,'Miljövärden urval för publ'!$B$2:$H$490,MATCH(M$3,'Miljövärden urval för publ'!$B$2:$H$2,0),FALSE)),"",VLOOKUP($J321,'Miljövärden urval för publ'!$B$2:$H$490,MATCH(M$3,'Miljövärden urval för publ'!$B$2:$H$2,0),FALSE))</f>
        <v>3.3167599999999999</v>
      </c>
      <c r="N321">
        <f>IF(ISERROR(VLOOKUP($J321,'Miljövärden urval för publ'!$B$2:$H$490,MATCH(N$3,'Miljövärden urval för publ'!$B$2:$H$2,0),FALSE)),"",VLOOKUP($J321,'Miljövärden urval för publ'!$B$2:$H$490,MATCH(N$3,'Miljövärden urval för publ'!$B$2:$H$2,0),FALSE))</f>
        <v>7.3705100000000003E-3</v>
      </c>
    </row>
    <row r="322" spans="1:14" x14ac:dyDescent="0.25">
      <c r="A322" s="26" t="s">
        <v>213</v>
      </c>
      <c r="B322" s="26" t="s">
        <v>217</v>
      </c>
      <c r="C322" s="27"/>
      <c r="D322" s="27" t="str">
        <f>VLOOKUP(B322,'Miljövärden urval för publ'!$B$2:$S$480,MATCH("ska publiceras:",'Miljövärden urval för publ'!$B$2:$Q$2,0),FALSE)</f>
        <v>ja</v>
      </c>
      <c r="E322" s="27">
        <f t="shared" si="12"/>
        <v>287</v>
      </c>
      <c r="H322" s="20">
        <v>320</v>
      </c>
      <c r="I322" t="str">
        <f t="shared" si="13"/>
        <v>Umeå Energi AB</v>
      </c>
      <c r="J322" t="str">
        <f t="shared" si="14"/>
        <v>Umeå</v>
      </c>
      <c r="K322">
        <f>IF(ISERROR(VLOOKUP($J322,'Miljövärden urval för publ'!$B$2:$H$490,MATCH(K$3,'Miljövärden urval för publ'!$B$2:$H$2,0),FALSE)),"",VLOOKUP($J322,'Miljövärden urval för publ'!$B$2:$H$490,MATCH(K$3,'Miljövärden urval för publ'!$B$2:$H$2,0),FALSE))</f>
        <v>0.21839800000000001</v>
      </c>
      <c r="L322">
        <f>IF(ISERROR(VLOOKUP($J322,'Miljövärden urval för publ'!$B$2:$H$490,MATCH(L$3,'Miljövärden urval för publ'!$B$2:$H$2,0),FALSE)),"",VLOOKUP($J322,'Miljövärden urval för publ'!$B$2:$H$490,MATCH(L$3,'Miljövärden urval för publ'!$B$2:$H$2,0),FALSE))</f>
        <v>48.319099999999999</v>
      </c>
      <c r="M322">
        <f>IF(ISERROR(VLOOKUP($J322,'Miljövärden urval för publ'!$B$2:$H$490,MATCH(M$3,'Miljövärden urval för publ'!$B$2:$H$2,0),FALSE)),"",VLOOKUP($J322,'Miljövärden urval för publ'!$B$2:$H$490,MATCH(M$3,'Miljövärden urval för publ'!$B$2:$H$2,0),FALSE))</f>
        <v>5.1162599999999996</v>
      </c>
      <c r="N322">
        <f>IF(ISERROR(VLOOKUP($J322,'Miljövärden urval för publ'!$B$2:$H$490,MATCH(N$3,'Miljövärden urval för publ'!$B$2:$H$2,0),FALSE)),"",VLOOKUP($J322,'Miljövärden urval för publ'!$B$2:$H$490,MATCH(N$3,'Miljövärden urval för publ'!$B$2:$H$2,0),FALSE))</f>
        <v>1.87745E-2</v>
      </c>
    </row>
    <row r="323" spans="1:14" x14ac:dyDescent="0.25">
      <c r="A323" s="26" t="s">
        <v>510</v>
      </c>
      <c r="B323" s="26" t="s">
        <v>513</v>
      </c>
      <c r="C323" s="27"/>
      <c r="D323" s="27" t="str">
        <f>VLOOKUP(B323,'Miljövärden urval för publ'!$B$2:$S$480,MATCH("ska publiceras:",'Miljövärden urval för publ'!$B$2:$Q$2,0),FALSE)</f>
        <v>ja</v>
      </c>
      <c r="E323" s="27">
        <f t="shared" si="12"/>
        <v>288</v>
      </c>
      <c r="H323" s="20">
        <v>321</v>
      </c>
      <c r="I323" t="str">
        <f t="shared" si="13"/>
        <v>Vattenfall AB Värme</v>
      </c>
      <c r="J323" t="str">
        <f t="shared" si="14"/>
        <v>Uppsala</v>
      </c>
      <c r="K323">
        <f>IF(ISERROR(VLOOKUP($J323,'Miljövärden urval för publ'!$B$2:$H$490,MATCH(K$3,'Miljövärden urval för publ'!$B$2:$H$2,0),FALSE)),"",VLOOKUP($J323,'Miljövärden urval för publ'!$B$2:$H$490,MATCH(K$3,'Miljövärden urval för publ'!$B$2:$H$2,0),FALSE))</f>
        <v>0.50412000000000001</v>
      </c>
      <c r="L323">
        <f>IF(ISERROR(VLOOKUP($J323,'Miljövärden urval för publ'!$B$2:$H$490,MATCH(L$3,'Miljövärden urval för publ'!$B$2:$H$2,0),FALSE)),"",VLOOKUP($J323,'Miljövärden urval för publ'!$B$2:$H$490,MATCH(L$3,'Miljövärden urval för publ'!$B$2:$H$2,0),FALSE))</f>
        <v>159.066</v>
      </c>
      <c r="M323">
        <f>IF(ISERROR(VLOOKUP($J323,'Miljövärden urval för publ'!$B$2:$H$490,MATCH(M$3,'Miljövärden urval för publ'!$B$2:$H$2,0),FALSE)),"",VLOOKUP($J323,'Miljövärden urval för publ'!$B$2:$H$490,MATCH(M$3,'Miljövärden urval för publ'!$B$2:$H$2,0),FALSE))</f>
        <v>11.718500000000001</v>
      </c>
      <c r="N323">
        <f>IF(ISERROR(VLOOKUP($J323,'Miljövärden urval för publ'!$B$2:$H$490,MATCH(N$3,'Miljövärden urval för publ'!$B$2:$H$2,0),FALSE)),"",VLOOKUP($J323,'Miljövärden urval för publ'!$B$2:$H$490,MATCH(N$3,'Miljövärden urval för publ'!$B$2:$H$2,0),FALSE))</f>
        <v>2.7028400000000001E-2</v>
      </c>
    </row>
    <row r="324" spans="1:14" x14ac:dyDescent="0.25">
      <c r="A324" s="26" t="s">
        <v>463</v>
      </c>
      <c r="B324" s="26" t="s">
        <v>465</v>
      </c>
      <c r="C324" s="27"/>
      <c r="D324" s="27" t="str">
        <f>VLOOKUP(B324,'Miljövärden urval för publ'!$B$2:$S$480,MATCH("ska publiceras:",'Miljövärden urval för publ'!$B$2:$Q$2,0),FALSE)</f>
        <v>ja</v>
      </c>
      <c r="E324" s="27">
        <f t="shared" si="12"/>
        <v>289</v>
      </c>
      <c r="H324" s="20">
        <v>322</v>
      </c>
      <c r="I324" t="str">
        <f t="shared" si="13"/>
        <v>Skellefteå Kraft AB</v>
      </c>
      <c r="J324" t="str">
        <f t="shared" si="14"/>
        <v>Ursviken-Skelleftehamn</v>
      </c>
      <c r="K324">
        <f>IF(ISERROR(VLOOKUP($J324,'Miljövärden urval för publ'!$B$2:$H$490,MATCH(K$3,'Miljövärden urval för publ'!$B$2:$H$2,0),FALSE)),"",VLOOKUP($J324,'Miljövärden urval för publ'!$B$2:$H$490,MATCH(K$3,'Miljövärden urval för publ'!$B$2:$H$2,0),FALSE))</f>
        <v>4.3121300000000001E-4</v>
      </c>
      <c r="L324">
        <f>IF(ISERROR(VLOOKUP($J324,'Miljövärden urval för publ'!$B$2:$H$490,MATCH(L$3,'Miljövärden urval för publ'!$B$2:$H$2,0),FALSE)),"",VLOOKUP($J324,'Miljövärden urval för publ'!$B$2:$H$490,MATCH(L$3,'Miljövärden urval för publ'!$B$2:$H$2,0),FALSE))</f>
        <v>0</v>
      </c>
      <c r="M324">
        <f>IF(ISERROR(VLOOKUP($J324,'Miljövärden urval för publ'!$B$2:$H$490,MATCH(M$3,'Miljövärden urval för publ'!$B$2:$H$2,0),FALSE)),"",VLOOKUP($J324,'Miljövärden urval för publ'!$B$2:$H$490,MATCH(M$3,'Miljövärden urval för publ'!$B$2:$H$2,0),FALSE))</f>
        <v>0</v>
      </c>
      <c r="N324">
        <f>IF(ISERROR(VLOOKUP($J324,'Miljövärden urval för publ'!$B$2:$H$490,MATCH(N$3,'Miljövärden urval för publ'!$B$2:$H$2,0),FALSE)),"",VLOOKUP($J324,'Miljövärden urval för publ'!$B$2:$H$490,MATCH(N$3,'Miljövärden urval för publ'!$B$2:$H$2,0),FALSE))</f>
        <v>0</v>
      </c>
    </row>
    <row r="325" spans="1:14" x14ac:dyDescent="0.25">
      <c r="A325" s="26" t="s">
        <v>432</v>
      </c>
      <c r="B325" s="26" t="s">
        <v>434</v>
      </c>
      <c r="C325" s="27"/>
      <c r="D325" s="27" t="str">
        <f>VLOOKUP(B325,'Miljövärden urval för publ'!$B$2:$S$480,MATCH("ska publiceras:",'Miljövärden urval för publ'!$B$2:$Q$2,0),FALSE)</f>
        <v>ja</v>
      </c>
      <c r="E325" s="27">
        <f t="shared" ref="E325:E388" si="15">IF(ISERROR(D325),E324,IF(D325="ja",E324+1,E324))</f>
        <v>290</v>
      </c>
      <c r="H325" s="20">
        <v>323</v>
      </c>
      <c r="I325" t="str">
        <f t="shared" ref="I325:I388" si="16">IF(ISERROR(INDEX($A$4:$E$490,MATCH($H325,$E$4:$E$490,0),1)),"",INDEX($A$4:$E$490,MATCH($H325,$E$4:$E$490,0),1))</f>
        <v>Rindi Energi AB</v>
      </c>
      <c r="J325" t="str">
        <f t="shared" ref="J325:J388" si="17">IF(ISERROR(INDEX($A$4:$E$490,MATCH($H325,$E$4:$E$490,0),2)),"",INDEX($A$4:$E$490,MATCH($H325,$E$4:$E$490,0),2))</f>
        <v>Vadstena</v>
      </c>
      <c r="K325">
        <f>IF(ISERROR(VLOOKUP($J325,'Miljövärden urval för publ'!$B$2:$H$490,MATCH(K$3,'Miljövärden urval för publ'!$B$2:$H$2,0),FALSE)),"",VLOOKUP($J325,'Miljövärden urval för publ'!$B$2:$H$490,MATCH(K$3,'Miljövärden urval för publ'!$B$2:$H$2,0),FALSE))</f>
        <v>0.136905</v>
      </c>
      <c r="L325">
        <f>IF(ISERROR(VLOOKUP($J325,'Miljövärden urval för publ'!$B$2:$H$490,MATCH(L$3,'Miljövärden urval för publ'!$B$2:$H$2,0),FALSE)),"",VLOOKUP($J325,'Miljövärden urval för publ'!$B$2:$H$490,MATCH(L$3,'Miljövärden urval för publ'!$B$2:$H$2,0),FALSE))</f>
        <v>29.652999999999999</v>
      </c>
      <c r="M325">
        <f>IF(ISERROR(VLOOKUP($J325,'Miljövärden urval för publ'!$B$2:$H$490,MATCH(M$3,'Miljövärden urval för publ'!$B$2:$H$2,0),FALSE)),"",VLOOKUP($J325,'Miljövärden urval för publ'!$B$2:$H$490,MATCH(M$3,'Miljövärden urval för publ'!$B$2:$H$2,0),FALSE))</f>
        <v>8.2349599999999992</v>
      </c>
      <c r="N325">
        <f>IF(ISERROR(VLOOKUP($J325,'Miljövärden urval för publ'!$B$2:$H$490,MATCH(N$3,'Miljövärden urval för publ'!$B$2:$H$2,0),FALSE)),"",VLOOKUP($J325,'Miljövärden urval för publ'!$B$2:$H$490,MATCH(N$3,'Miljövärden urval för publ'!$B$2:$H$2,0),FALSE))</f>
        <v>4.1634400000000002E-2</v>
      </c>
    </row>
    <row r="326" spans="1:14" x14ac:dyDescent="0.25">
      <c r="A326" s="26" t="s">
        <v>466</v>
      </c>
      <c r="B326" s="26" t="s">
        <v>467</v>
      </c>
      <c r="C326" s="27"/>
      <c r="D326" s="27" t="str">
        <f>VLOOKUP(B326,'Miljövärden urval för publ'!$B$2:$S$480,MATCH("ska publiceras:",'Miljövärden urval för publ'!$B$2:$Q$2,0),FALSE)</f>
        <v>nej</v>
      </c>
      <c r="E326" s="27">
        <f t="shared" si="15"/>
        <v>290</v>
      </c>
      <c r="H326" s="20">
        <v>324</v>
      </c>
      <c r="I326" t="str">
        <f t="shared" si="16"/>
        <v>Vaggeryds Energi AB</v>
      </c>
      <c r="J326" t="str">
        <f t="shared" si="17"/>
        <v>Vaggeryd</v>
      </c>
      <c r="K326">
        <f>IF(ISERROR(VLOOKUP($J326,'Miljövärden urval för publ'!$B$2:$H$490,MATCH(K$3,'Miljövärden urval för publ'!$B$2:$H$2,0),FALSE)),"",VLOOKUP($J326,'Miljövärden urval för publ'!$B$2:$H$490,MATCH(K$3,'Miljövärden urval för publ'!$B$2:$H$2,0),FALSE))</f>
        <v>8.0515400000000001E-2</v>
      </c>
      <c r="L326">
        <f>IF(ISERROR(VLOOKUP($J326,'Miljövärden urval för publ'!$B$2:$H$490,MATCH(L$3,'Miljövärden urval för publ'!$B$2:$H$2,0),FALSE)),"",VLOOKUP($J326,'Miljövärden urval för publ'!$B$2:$H$490,MATCH(L$3,'Miljövärden urval för publ'!$B$2:$H$2,0),FALSE))</f>
        <v>13.778499999999999</v>
      </c>
      <c r="M326">
        <f>IF(ISERROR(VLOOKUP($J326,'Miljövärden urval för publ'!$B$2:$H$490,MATCH(M$3,'Miljövärden urval för publ'!$B$2:$H$2,0),FALSE)),"",VLOOKUP($J326,'Miljövärden urval för publ'!$B$2:$H$490,MATCH(M$3,'Miljövärden urval för publ'!$B$2:$H$2,0),FALSE))</f>
        <v>9.3954699999999995</v>
      </c>
      <c r="N326">
        <f>IF(ISERROR(VLOOKUP($J326,'Miljövärden urval för publ'!$B$2:$H$490,MATCH(N$3,'Miljövärden urval för publ'!$B$2:$H$2,0),FALSE)),"",VLOOKUP($J326,'Miljövärden urval för publ'!$B$2:$H$490,MATCH(N$3,'Miljövärden urval för publ'!$B$2:$H$2,0),FALSE))</f>
        <v>4.3564600000000004E-3</v>
      </c>
    </row>
    <row r="327" spans="1:14" x14ac:dyDescent="0.25">
      <c r="A327" s="26" t="s">
        <v>54</v>
      </c>
      <c r="B327" s="26" t="s">
        <v>62</v>
      </c>
      <c r="C327" s="27"/>
      <c r="D327" s="27" t="str">
        <f>VLOOKUP(B327,'Miljövärden urval för publ'!$B$2:$S$480,MATCH("ska publiceras:",'Miljövärden urval för publ'!$B$2:$Q$2,0),FALSE)</f>
        <v>ja</v>
      </c>
      <c r="E327" s="27">
        <f t="shared" si="15"/>
        <v>291</v>
      </c>
      <c r="H327" s="20">
        <v>325</v>
      </c>
      <c r="I327" t="str">
        <f t="shared" si="16"/>
        <v>Statkraft Värme AB</v>
      </c>
      <c r="J327" t="str">
        <f t="shared" si="17"/>
        <v>Vagnhärad</v>
      </c>
      <c r="K327">
        <f>IF(ISERROR(VLOOKUP($J327,'Miljövärden urval för publ'!$B$2:$H$490,MATCH(K$3,'Miljövärden urval för publ'!$B$2:$H$2,0),FALSE)),"",VLOOKUP($J327,'Miljövärden urval för publ'!$B$2:$H$490,MATCH(K$3,'Miljövärden urval för publ'!$B$2:$H$2,0),FALSE))</f>
        <v>7.1196200000000001E-2</v>
      </c>
      <c r="L327">
        <f>IF(ISERROR(VLOOKUP($J327,'Miljövärden urval för publ'!$B$2:$H$490,MATCH(L$3,'Miljövärden urval för publ'!$B$2:$H$2,0),FALSE)),"",VLOOKUP($J327,'Miljövärden urval för publ'!$B$2:$H$490,MATCH(L$3,'Miljövärden urval för publ'!$B$2:$H$2,0),FALSE))</f>
        <v>12.6243</v>
      </c>
      <c r="M327">
        <f>IF(ISERROR(VLOOKUP($J327,'Miljövärden urval för publ'!$B$2:$H$490,MATCH(M$3,'Miljövärden urval för publ'!$B$2:$H$2,0),FALSE)),"",VLOOKUP($J327,'Miljövärden urval för publ'!$B$2:$H$490,MATCH(M$3,'Miljövärden urval för publ'!$B$2:$H$2,0),FALSE))</f>
        <v>8.9964399999999998</v>
      </c>
      <c r="N327">
        <f>IF(ISERROR(VLOOKUP($J327,'Miljövärden urval för publ'!$B$2:$H$490,MATCH(N$3,'Miljövärden urval för publ'!$B$2:$H$2,0),FALSE)),"",VLOOKUP($J327,'Miljövärden urval för publ'!$B$2:$H$490,MATCH(N$3,'Miljövärden urval för publ'!$B$2:$H$2,0),FALSE))</f>
        <v>2.6857700000000001E-3</v>
      </c>
    </row>
    <row r="328" spans="1:14" x14ac:dyDescent="0.25">
      <c r="A328" s="26" t="s">
        <v>468</v>
      </c>
      <c r="B328" s="26" t="s">
        <v>472</v>
      </c>
      <c r="C328" s="27"/>
      <c r="D328" s="27" t="str">
        <f>VLOOKUP(B328,'Miljövärden urval för publ'!$B$2:$S$480,MATCH("ska publiceras:",'Miljövärden urval för publ'!$B$2:$Q$2,0),FALSE)</f>
        <v>ja</v>
      </c>
      <c r="E328" s="27">
        <f t="shared" si="15"/>
        <v>292</v>
      </c>
      <c r="H328" s="20">
        <v>326</v>
      </c>
      <c r="I328" t="str">
        <f t="shared" si="16"/>
        <v>E.ON Värme Sverige AB</v>
      </c>
      <c r="J328" t="str">
        <f t="shared" si="17"/>
        <v>Vallentuna</v>
      </c>
      <c r="K328">
        <f>IF(ISERROR(VLOOKUP($J328,'Miljövärden urval för publ'!$B$2:$H$490,MATCH(K$3,'Miljövärden urval för publ'!$B$2:$H$2,0),FALSE)),"",VLOOKUP($J328,'Miljövärden urval för publ'!$B$2:$H$490,MATCH(K$3,'Miljövärden urval för publ'!$B$2:$H$2,0),FALSE))</f>
        <v>0.52600400000000003</v>
      </c>
      <c r="L328">
        <f>IF(ISERROR(VLOOKUP($J328,'Miljövärden urval för publ'!$B$2:$H$490,MATCH(L$3,'Miljövärden urval för publ'!$B$2:$H$2,0),FALSE)),"",VLOOKUP($J328,'Miljövärden urval för publ'!$B$2:$H$490,MATCH(L$3,'Miljövärden urval för publ'!$B$2:$H$2,0),FALSE))</f>
        <v>80.068899999999999</v>
      </c>
      <c r="M328">
        <f>IF(ISERROR(VLOOKUP($J328,'Miljövärden urval för publ'!$B$2:$H$490,MATCH(M$3,'Miljövärden urval för publ'!$B$2:$H$2,0),FALSE)),"",VLOOKUP($J328,'Miljövärden urval för publ'!$B$2:$H$490,MATCH(M$3,'Miljövärden urval för publ'!$B$2:$H$2,0),FALSE))</f>
        <v>6.08108</v>
      </c>
      <c r="N328">
        <f>IF(ISERROR(VLOOKUP($J328,'Miljövärden urval för publ'!$B$2:$H$490,MATCH(N$3,'Miljövärden urval för publ'!$B$2:$H$2,0),FALSE)),"",VLOOKUP($J328,'Miljövärden urval för publ'!$B$2:$H$490,MATCH(N$3,'Miljövärden urval för publ'!$B$2:$H$2,0),FALSE))</f>
        <v>6.4695699999999995E-2</v>
      </c>
    </row>
    <row r="329" spans="1:14" x14ac:dyDescent="0.25">
      <c r="A329" s="26" t="s">
        <v>484</v>
      </c>
      <c r="B329" s="26" t="s">
        <v>486</v>
      </c>
      <c r="C329" s="27"/>
      <c r="D329" s="27" t="str">
        <f>VLOOKUP(B329,'Miljövärden urval för publ'!$B$2:$S$480,MATCH("ska publiceras:",'Miljövärden urval för publ'!$B$2:$Q$2,0),FALSE)</f>
        <v>ja</v>
      </c>
      <c r="E329" s="27">
        <f t="shared" si="15"/>
        <v>293</v>
      </c>
      <c r="H329" s="20">
        <v>327</v>
      </c>
      <c r="I329" t="str">
        <f t="shared" si="16"/>
        <v>Rindi Energi AB</v>
      </c>
      <c r="J329" t="str">
        <f t="shared" si="17"/>
        <v>Vansbro</v>
      </c>
      <c r="K329">
        <f>IF(ISERROR(VLOOKUP($J329,'Miljövärden urval för publ'!$B$2:$H$490,MATCH(K$3,'Miljövärden urval för publ'!$B$2:$H$2,0),FALSE)),"",VLOOKUP($J329,'Miljövärden urval för publ'!$B$2:$H$490,MATCH(K$3,'Miljövärden urval för publ'!$B$2:$H$2,0),FALSE))</f>
        <v>0.18560199999999999</v>
      </c>
      <c r="L329">
        <f>IF(ISERROR(VLOOKUP($J329,'Miljövärden urval för publ'!$B$2:$H$490,MATCH(L$3,'Miljövärden urval för publ'!$B$2:$H$2,0),FALSE)),"",VLOOKUP($J329,'Miljövärden urval för publ'!$B$2:$H$490,MATCH(L$3,'Miljövärden urval för publ'!$B$2:$H$2,0),FALSE))</f>
        <v>35.832099999999997</v>
      </c>
      <c r="M329">
        <f>IF(ISERROR(VLOOKUP($J329,'Miljövärden urval för publ'!$B$2:$H$490,MATCH(M$3,'Miljövärden urval för publ'!$B$2:$H$2,0),FALSE)),"",VLOOKUP($J329,'Miljövärden urval för publ'!$B$2:$H$490,MATCH(M$3,'Miljövärden urval för publ'!$B$2:$H$2,0),FALSE))</f>
        <v>9.6086100000000005</v>
      </c>
      <c r="N329">
        <f>IF(ISERROR(VLOOKUP($J329,'Miljövärden urval för publ'!$B$2:$H$490,MATCH(N$3,'Miljövärden urval för publ'!$B$2:$H$2,0),FALSE)),"",VLOOKUP($J329,'Miljövärden urval för publ'!$B$2:$H$490,MATCH(N$3,'Miljövärden urval för publ'!$B$2:$H$2,0),FALSE))</f>
        <v>3.4424299999999998E-2</v>
      </c>
    </row>
    <row r="330" spans="1:14" x14ac:dyDescent="0.25">
      <c r="A330" s="26" t="s">
        <v>473</v>
      </c>
      <c r="B330" s="26" t="s">
        <v>474</v>
      </c>
      <c r="C330" s="27"/>
      <c r="D330" s="27" t="str">
        <f>VLOOKUP(B330,'Miljövärden urval för publ'!$B$2:$S$480,MATCH("ska publiceras:",'Miljövärden urval för publ'!$B$2:$Q$2,0),FALSE)</f>
        <v>ja</v>
      </c>
      <c r="E330" s="27">
        <f t="shared" si="15"/>
        <v>294</v>
      </c>
      <c r="H330" s="20">
        <v>328</v>
      </c>
      <c r="I330" t="str">
        <f t="shared" si="16"/>
        <v>Vara Energi Värme AB</v>
      </c>
      <c r="J330" t="str">
        <f t="shared" si="17"/>
        <v>Vara</v>
      </c>
      <c r="K330">
        <f>IF(ISERROR(VLOOKUP($J330,'Miljövärden urval för publ'!$B$2:$H$490,MATCH(K$3,'Miljövärden urval för publ'!$B$2:$H$2,0),FALSE)),"",VLOOKUP($J330,'Miljövärden urval för publ'!$B$2:$H$490,MATCH(K$3,'Miljövärden urval för publ'!$B$2:$H$2,0),FALSE))</f>
        <v>7.6188099999999995E-2</v>
      </c>
      <c r="L330">
        <f>IF(ISERROR(VLOOKUP($J330,'Miljövärden urval för publ'!$B$2:$H$490,MATCH(L$3,'Miljövärden urval för publ'!$B$2:$H$2,0),FALSE)),"",VLOOKUP($J330,'Miljövärden urval för publ'!$B$2:$H$490,MATCH(L$3,'Miljövärden urval för publ'!$B$2:$H$2,0),FALSE))</f>
        <v>16.082899999999999</v>
      </c>
      <c r="M330">
        <f>IF(ISERROR(VLOOKUP($J330,'Miljövärden urval för publ'!$B$2:$H$490,MATCH(M$3,'Miljövärden urval för publ'!$B$2:$H$2,0),FALSE)),"",VLOOKUP($J330,'Miljövärden urval för publ'!$B$2:$H$490,MATCH(M$3,'Miljövärden urval för publ'!$B$2:$H$2,0),FALSE))</f>
        <v>7.2941399999999996</v>
      </c>
      <c r="N330">
        <f>IF(ISERROR(VLOOKUP($J330,'Miljövärden urval för publ'!$B$2:$H$490,MATCH(N$3,'Miljövärden urval för publ'!$B$2:$H$2,0),FALSE)),"",VLOOKUP($J330,'Miljövärden urval för publ'!$B$2:$H$490,MATCH(N$3,'Miljövärden urval för publ'!$B$2:$H$2,0),FALSE))</f>
        <v>8.8912799999999997E-3</v>
      </c>
    </row>
    <row r="331" spans="1:14" x14ac:dyDescent="0.25">
      <c r="A331" s="26" t="s">
        <v>542</v>
      </c>
      <c r="B331" s="26" t="s">
        <v>546</v>
      </c>
      <c r="C331" s="27"/>
      <c r="D331" s="27" t="str">
        <f>VLOOKUP(B331,'Miljövärden urval för publ'!$B$2:$S$480,MATCH("ska publiceras:",'Miljövärden urval för publ'!$B$2:$Q$2,0),FALSE)</f>
        <v>ja</v>
      </c>
      <c r="E331" s="27">
        <f t="shared" si="15"/>
        <v>295</v>
      </c>
      <c r="H331" s="20">
        <v>329</v>
      </c>
      <c r="I331" t="str">
        <f t="shared" si="16"/>
        <v>Varberg Energi AB</v>
      </c>
      <c r="J331" t="str">
        <f t="shared" si="17"/>
        <v>Varberg (Fjv)</v>
      </c>
      <c r="K331">
        <f>IF(ISERROR(VLOOKUP($J331,'Miljövärden urval för publ'!$B$2:$H$490,MATCH(K$3,'Miljövärden urval för publ'!$B$2:$H$2,0),FALSE)),"",VLOOKUP($J331,'Miljövärden urval för publ'!$B$2:$H$490,MATCH(K$3,'Miljövärden urval för publ'!$B$2:$H$2,0),FALSE))</f>
        <v>1.9944199999999999E-2</v>
      </c>
      <c r="L331">
        <f>IF(ISERROR(VLOOKUP($J331,'Miljövärden urval för publ'!$B$2:$H$490,MATCH(L$3,'Miljövärden urval för publ'!$B$2:$H$2,0),FALSE)),"",VLOOKUP($J331,'Miljövärden urval för publ'!$B$2:$H$490,MATCH(L$3,'Miljövärden urval för publ'!$B$2:$H$2,0),FALSE))</f>
        <v>4.0514299999999999</v>
      </c>
      <c r="M331">
        <f>IF(ISERROR(VLOOKUP($J331,'Miljövärden urval för publ'!$B$2:$H$490,MATCH(M$3,'Miljövärden urval för publ'!$B$2:$H$2,0),FALSE)),"",VLOOKUP($J331,'Miljövärden urval för publ'!$B$2:$H$490,MATCH(M$3,'Miljövärden urval för publ'!$B$2:$H$2,0),FALSE))</f>
        <v>2.8612700000000002</v>
      </c>
      <c r="N331">
        <f>IF(ISERROR(VLOOKUP($J331,'Miljövärden urval för publ'!$B$2:$H$490,MATCH(N$3,'Miljövärden urval för publ'!$B$2:$H$2,0),FALSE)),"",VLOOKUP($J331,'Miljövärden urval för publ'!$B$2:$H$490,MATCH(N$3,'Miljövärden urval för publ'!$B$2:$H$2,0),FALSE))</f>
        <v>1.6641E-3</v>
      </c>
    </row>
    <row r="332" spans="1:14" x14ac:dyDescent="0.25">
      <c r="A332" s="26" t="s">
        <v>552</v>
      </c>
      <c r="B332" s="26" t="s">
        <v>568</v>
      </c>
      <c r="C332" s="27"/>
      <c r="D332" s="27" t="str">
        <f>VLOOKUP(B332,'Miljövärden urval för publ'!$B$2:$S$480,MATCH("ska publiceras:",'Miljövärden urval för publ'!$B$2:$Q$2,0),FALSE)</f>
        <v>ja</v>
      </c>
      <c r="E332" s="27">
        <f t="shared" si="15"/>
        <v>296</v>
      </c>
      <c r="H332" s="20">
        <v>330</v>
      </c>
      <c r="I332" t="str">
        <f t="shared" si="16"/>
        <v>E.ON Värme Sverige AB</v>
      </c>
      <c r="J332" t="str">
        <f t="shared" si="17"/>
        <v>Vaxholm</v>
      </c>
      <c r="K332">
        <f>IF(ISERROR(VLOOKUP($J332,'Miljövärden urval för publ'!$B$2:$H$490,MATCH(K$3,'Miljövärden urval för publ'!$B$2:$H$2,0),FALSE)),"",VLOOKUP($J332,'Miljövärden urval för publ'!$B$2:$H$490,MATCH(K$3,'Miljövärden urval för publ'!$B$2:$H$2,0),FALSE))</f>
        <v>0.14890999999999999</v>
      </c>
      <c r="L332">
        <f>IF(ISERROR(VLOOKUP($J332,'Miljövärden urval för publ'!$B$2:$H$490,MATCH(L$3,'Miljövärden urval för publ'!$B$2:$H$2,0),FALSE)),"",VLOOKUP($J332,'Miljövärden urval för publ'!$B$2:$H$490,MATCH(L$3,'Miljövärden urval för publ'!$B$2:$H$2,0),FALSE))</f>
        <v>29.5169</v>
      </c>
      <c r="M332">
        <f>IF(ISERROR(VLOOKUP($J332,'Miljövärden urval för publ'!$B$2:$H$490,MATCH(M$3,'Miljövärden urval för publ'!$B$2:$H$2,0),FALSE)),"",VLOOKUP($J332,'Miljövärden urval för publ'!$B$2:$H$490,MATCH(M$3,'Miljövärden urval för publ'!$B$2:$H$2,0),FALSE))</f>
        <v>8.6765500000000007</v>
      </c>
      <c r="N332">
        <f>IF(ISERROR(VLOOKUP($J332,'Miljövärden urval för publ'!$B$2:$H$490,MATCH(N$3,'Miljövärden urval för publ'!$B$2:$H$2,0),FALSE)),"",VLOOKUP($J332,'Miljövärden urval för publ'!$B$2:$H$490,MATCH(N$3,'Miljövärden urval för publ'!$B$2:$H$2,0),FALSE))</f>
        <v>3.10893E-2</v>
      </c>
    </row>
    <row r="333" spans="1:14" x14ac:dyDescent="0.25">
      <c r="A333" s="26" t="s">
        <v>193</v>
      </c>
      <c r="B333" s="26" t="s">
        <v>199</v>
      </c>
      <c r="C333" s="27"/>
      <c r="D333" s="27" t="str">
        <f>VLOOKUP(B333,'Miljövärden urval för publ'!$B$2:$S$480,MATCH("ska publiceras:",'Miljövärden urval för publ'!$B$2:$Q$2,0),FALSE)</f>
        <v>nej</v>
      </c>
      <c r="E333" s="27">
        <f t="shared" si="15"/>
        <v>296</v>
      </c>
      <c r="H333" s="20">
        <v>331</v>
      </c>
      <c r="I333" t="str">
        <f t="shared" si="16"/>
        <v>Varberg Energi AB</v>
      </c>
      <c r="J333" t="str">
        <f t="shared" si="17"/>
        <v>Veddige</v>
      </c>
      <c r="K333">
        <f>IF(ISERROR(VLOOKUP($J333,'Miljövärden urval för publ'!$B$2:$H$490,MATCH(K$3,'Miljövärden urval för publ'!$B$2:$H$2,0),FALSE)),"",VLOOKUP($J333,'Miljövärden urval för publ'!$B$2:$H$490,MATCH(K$3,'Miljövärden urval för publ'!$B$2:$H$2,0),FALSE))</f>
        <v>0.32166400000000001</v>
      </c>
      <c r="L333">
        <f>IF(ISERROR(VLOOKUP($J333,'Miljövärden urval för publ'!$B$2:$H$490,MATCH(L$3,'Miljövärden urval för publ'!$B$2:$H$2,0),FALSE)),"",VLOOKUP($J333,'Miljövärden urval för publ'!$B$2:$H$490,MATCH(L$3,'Miljövärden urval för publ'!$B$2:$H$2,0),FALSE))</f>
        <v>51.935299999999998</v>
      </c>
      <c r="M333">
        <f>IF(ISERROR(VLOOKUP($J333,'Miljövärden urval för publ'!$B$2:$H$490,MATCH(M$3,'Miljövärden urval för publ'!$B$2:$H$2,0),FALSE)),"",VLOOKUP($J333,'Miljövärden urval för publ'!$B$2:$H$490,MATCH(M$3,'Miljövärden urval för publ'!$B$2:$H$2,0),FALSE))</f>
        <v>18.860700000000001</v>
      </c>
      <c r="N333">
        <f>IF(ISERROR(VLOOKUP($J333,'Miljövärden urval för publ'!$B$2:$H$490,MATCH(N$3,'Miljövärden urval för publ'!$B$2:$H$2,0),FALSE)),"",VLOOKUP($J333,'Miljövärden urval för publ'!$B$2:$H$490,MATCH(N$3,'Miljövärden urval för publ'!$B$2:$H$2,0),FALSE))</f>
        <v>0.12228</v>
      </c>
    </row>
    <row r="334" spans="1:14" x14ac:dyDescent="0.25">
      <c r="A334" s="26" t="s">
        <v>487</v>
      </c>
      <c r="B334" s="26" t="s">
        <v>488</v>
      </c>
      <c r="C334" s="27"/>
      <c r="D334" s="27" t="str">
        <f>VLOOKUP(B334,'Miljövärden urval för publ'!$B$2:$S$480,MATCH("ska publiceras:",'Miljövärden urval för publ'!$B$2:$Q$2,0),FALSE)</f>
        <v>ja</v>
      </c>
      <c r="E334" s="27">
        <f t="shared" si="15"/>
        <v>297</v>
      </c>
      <c r="H334" s="20">
        <v>332</v>
      </c>
      <c r="I334" t="str">
        <f t="shared" si="16"/>
        <v>Linde Energi AB</v>
      </c>
      <c r="J334" t="str">
        <f t="shared" si="17"/>
        <v>Vedevåg</v>
      </c>
      <c r="K334">
        <f>IF(ISERROR(VLOOKUP($J334,'Miljövärden urval för publ'!$B$2:$H$490,MATCH(K$3,'Miljövärden urval för publ'!$B$2:$H$2,0),FALSE)),"",VLOOKUP($J334,'Miljövärden urval för publ'!$B$2:$H$490,MATCH(K$3,'Miljövärden urval för publ'!$B$2:$H$2,0),FALSE))</f>
        <v>0.20285900000000001</v>
      </c>
      <c r="L334">
        <f>IF(ISERROR(VLOOKUP($J334,'Miljövärden urval för publ'!$B$2:$H$490,MATCH(L$3,'Miljövärden urval för publ'!$B$2:$H$2,0),FALSE)),"",VLOOKUP($J334,'Miljövärden urval för publ'!$B$2:$H$490,MATCH(L$3,'Miljövärden urval för publ'!$B$2:$H$2,0),FALSE))</f>
        <v>26.7194</v>
      </c>
      <c r="M334">
        <f>IF(ISERROR(VLOOKUP($J334,'Miljövärden urval för publ'!$B$2:$H$490,MATCH(M$3,'Miljövärden urval för publ'!$B$2:$H$2,0),FALSE)),"",VLOOKUP($J334,'Miljövärden urval för publ'!$B$2:$H$490,MATCH(M$3,'Miljövärden urval för publ'!$B$2:$H$2,0),FALSE))</f>
        <v>4.3500899999999998</v>
      </c>
      <c r="N334">
        <f>IF(ISERROR(VLOOKUP($J334,'Miljövärden urval för publ'!$B$2:$H$490,MATCH(N$3,'Miljövärden urval för publ'!$B$2:$H$2,0),FALSE)),"",VLOOKUP($J334,'Miljövärden urval för publ'!$B$2:$H$490,MATCH(N$3,'Miljövärden urval för publ'!$B$2:$H$2,0),FALSE))</f>
        <v>8.4139199999999997E-2</v>
      </c>
    </row>
    <row r="335" spans="1:14" x14ac:dyDescent="0.25">
      <c r="A335" s="26" t="s">
        <v>426</v>
      </c>
      <c r="B335" s="26" t="s">
        <v>430</v>
      </c>
      <c r="C335" s="27"/>
      <c r="D335" s="27" t="str">
        <f>VLOOKUP(B335,'Miljövärden urval för publ'!$B$2:$S$480,MATCH("ska publiceras:",'Miljövärden urval för publ'!$B$2:$Q$2,0),FALSE)</f>
        <v>ja</v>
      </c>
      <c r="E335" s="27">
        <f t="shared" si="15"/>
        <v>298</v>
      </c>
      <c r="H335" s="20">
        <v>333</v>
      </c>
      <c r="I335" t="str">
        <f t="shared" si="16"/>
        <v>Öresundskraft AB</v>
      </c>
      <c r="J335" t="str">
        <f t="shared" si="17"/>
        <v>Vejbystrand</v>
      </c>
      <c r="K335">
        <f>IF(ISERROR(VLOOKUP($J335,'Miljövärden urval för publ'!$B$2:$H$490,MATCH(K$3,'Miljövärden urval för publ'!$B$2:$H$2,0),FALSE)),"",VLOOKUP($J335,'Miljövärden urval för publ'!$B$2:$H$490,MATCH(K$3,'Miljövärden urval för publ'!$B$2:$H$2,0),FALSE))</f>
        <v>0.20827200000000001</v>
      </c>
      <c r="L335">
        <f>IF(ISERROR(VLOOKUP($J335,'Miljövärden urval för publ'!$B$2:$H$490,MATCH(L$3,'Miljövärden urval för publ'!$B$2:$H$2,0),FALSE)),"",VLOOKUP($J335,'Miljövärden urval för publ'!$B$2:$H$490,MATCH(L$3,'Miljövärden urval för publ'!$B$2:$H$2,0),FALSE))</f>
        <v>11.2064</v>
      </c>
      <c r="M335">
        <f>IF(ISERROR(VLOOKUP($J335,'Miljövärden urval för publ'!$B$2:$H$490,MATCH(M$3,'Miljövärden urval för publ'!$B$2:$H$2,0),FALSE)),"",VLOOKUP($J335,'Miljövärden urval för publ'!$B$2:$H$490,MATCH(M$3,'Miljövärden urval för publ'!$B$2:$H$2,0),FALSE))</f>
        <v>21.195</v>
      </c>
      <c r="N335">
        <f>IF(ISERROR(VLOOKUP($J335,'Miljövärden urval för publ'!$B$2:$H$490,MATCH(N$3,'Miljövärden urval för publ'!$B$2:$H$2,0),FALSE)),"",VLOOKUP($J335,'Miljövärden urval för publ'!$B$2:$H$490,MATCH(N$3,'Miljövärden urval för publ'!$B$2:$H$2,0),FALSE))</f>
        <v>4.0483100000000003E-3</v>
      </c>
    </row>
    <row r="336" spans="1:14" x14ac:dyDescent="0.25">
      <c r="A336" s="26" t="s">
        <v>489</v>
      </c>
      <c r="B336" s="26" t="s">
        <v>490</v>
      </c>
      <c r="C336" s="27"/>
      <c r="D336" s="27" t="str">
        <f>VLOOKUP(B336,'Miljövärden urval för publ'!$B$2:$S$480,MATCH("ska publiceras:",'Miljövärden urval för publ'!$B$2:$Q$2,0),FALSE)</f>
        <v>ja</v>
      </c>
      <c r="E336" s="27">
        <f t="shared" si="15"/>
        <v>299</v>
      </c>
      <c r="H336" s="20">
        <v>334</v>
      </c>
      <c r="I336" t="str">
        <f t="shared" si="16"/>
        <v>Falkenberg Energi AB</v>
      </c>
      <c r="J336" t="str">
        <f t="shared" si="17"/>
        <v>Vessigebro-närvärme</v>
      </c>
      <c r="K336">
        <f>IF(ISERROR(VLOOKUP($J336,'Miljövärden urval för publ'!$B$2:$H$490,MATCH(K$3,'Miljövärden urval för publ'!$B$2:$H$2,0),FALSE)),"",VLOOKUP($J336,'Miljövärden urval för publ'!$B$2:$H$490,MATCH(K$3,'Miljövärden urval för publ'!$B$2:$H$2,0),FALSE))</f>
        <v>0.183366</v>
      </c>
      <c r="L336">
        <f>IF(ISERROR(VLOOKUP($J336,'Miljövärden urval för publ'!$B$2:$H$490,MATCH(L$3,'Miljövärden urval för publ'!$B$2:$H$2,0),FALSE)),"",VLOOKUP($J336,'Miljövärden urval för publ'!$B$2:$H$490,MATCH(L$3,'Miljövärden urval för publ'!$B$2:$H$2,0),FALSE))</f>
        <v>16.090299999999999</v>
      </c>
      <c r="M336">
        <f>IF(ISERROR(VLOOKUP($J336,'Miljövärden urval för publ'!$B$2:$H$490,MATCH(M$3,'Miljövärden urval för publ'!$B$2:$H$2,0),FALSE)),"",VLOOKUP($J336,'Miljövärden urval för publ'!$B$2:$H$490,MATCH(M$3,'Miljövärden urval för publ'!$B$2:$H$2,0),FALSE))</f>
        <v>16.277100000000001</v>
      </c>
      <c r="N336">
        <f>IF(ISERROR(VLOOKUP($J336,'Miljövärden urval för publ'!$B$2:$H$490,MATCH(N$3,'Miljövärden urval för publ'!$B$2:$H$2,0),FALSE)),"",VLOOKUP($J336,'Miljövärden urval för publ'!$B$2:$H$490,MATCH(N$3,'Miljövärden urval för publ'!$B$2:$H$2,0),FALSE))</f>
        <v>1.81371E-2</v>
      </c>
    </row>
    <row r="337" spans="1:14" x14ac:dyDescent="0.25">
      <c r="A337" s="26" t="s">
        <v>506</v>
      </c>
      <c r="B337" s="26" t="s">
        <v>508</v>
      </c>
      <c r="C337" s="27"/>
      <c r="D337" s="27" t="str">
        <f>VLOOKUP(B337,'Miljövärden urval för publ'!$B$2:$S$480,MATCH("ska publiceras:",'Miljövärden urval för publ'!$B$2:$Q$2,0),FALSE)</f>
        <v>ja</v>
      </c>
      <c r="E337" s="27">
        <f t="shared" si="15"/>
        <v>300</v>
      </c>
      <c r="H337" s="20">
        <v>335</v>
      </c>
      <c r="I337" t="str">
        <f t="shared" si="16"/>
        <v>Vetlanda Energi och Teknik AB</v>
      </c>
      <c r="J337" t="str">
        <f t="shared" si="17"/>
        <v>Vetlanda</v>
      </c>
      <c r="K337">
        <f>IF(ISERROR(VLOOKUP($J337,'Miljövärden urval för publ'!$B$2:$H$490,MATCH(K$3,'Miljövärden urval för publ'!$B$2:$H$2,0),FALSE)),"",VLOOKUP($J337,'Miljövärden urval för publ'!$B$2:$H$490,MATCH(K$3,'Miljövärden urval för publ'!$B$2:$H$2,0),FALSE))</f>
        <v>0.23940900000000001</v>
      </c>
      <c r="L337">
        <f>IF(ISERROR(VLOOKUP($J337,'Miljövärden urval för publ'!$B$2:$H$490,MATCH(L$3,'Miljövärden urval för publ'!$B$2:$H$2,0),FALSE)),"",VLOOKUP($J337,'Miljövärden urval för publ'!$B$2:$H$490,MATCH(L$3,'Miljövärden urval för publ'!$B$2:$H$2,0),FALSE))</f>
        <v>50.571899999999999</v>
      </c>
      <c r="M337">
        <f>IF(ISERROR(VLOOKUP($J337,'Miljövärden urval för publ'!$B$2:$H$490,MATCH(M$3,'Miljövärden urval för publ'!$B$2:$H$2,0),FALSE)),"",VLOOKUP($J337,'Miljövärden urval för publ'!$B$2:$H$490,MATCH(M$3,'Miljövärden urval för publ'!$B$2:$H$2,0),FALSE))</f>
        <v>6.38992</v>
      </c>
      <c r="N337">
        <f>IF(ISERROR(VLOOKUP($J337,'Miljövärden urval för publ'!$B$2:$H$490,MATCH(N$3,'Miljövärden urval för publ'!$B$2:$H$2,0),FALSE)),"",VLOOKUP($J337,'Miljövärden urval för publ'!$B$2:$H$490,MATCH(N$3,'Miljövärden urval för publ'!$B$2:$H$2,0),FALSE))</f>
        <v>8.13305E-2</v>
      </c>
    </row>
    <row r="338" spans="1:14" x14ac:dyDescent="0.25">
      <c r="A338" s="26" t="s">
        <v>426</v>
      </c>
      <c r="B338" s="26" t="s">
        <v>431</v>
      </c>
      <c r="C338" s="27"/>
      <c r="D338" s="27" t="str">
        <f>VLOOKUP(B338,'Miljövärden urval för publ'!$B$2:$S$480,MATCH("ska publiceras:",'Miljövärden urval för publ'!$B$2:$Q$2,0),FALSE)</f>
        <v>ja</v>
      </c>
      <c r="E338" s="27">
        <f t="shared" si="15"/>
        <v>301</v>
      </c>
      <c r="H338" s="20">
        <v>336</v>
      </c>
      <c r="I338" t="str">
        <f t="shared" si="16"/>
        <v>Vimmerby Energi &amp; Miljö AB</v>
      </c>
      <c r="J338" t="str">
        <f t="shared" si="17"/>
        <v>Vimmerby</v>
      </c>
      <c r="K338">
        <f>IF(ISERROR(VLOOKUP($J338,'Miljövärden urval för publ'!$B$2:$H$490,MATCH(K$3,'Miljövärden urval för publ'!$B$2:$H$2,0),FALSE)),"",VLOOKUP($J338,'Miljövärden urval för publ'!$B$2:$H$490,MATCH(K$3,'Miljövärden urval för publ'!$B$2:$H$2,0),FALSE))</f>
        <v>8.7296700000000005E-2</v>
      </c>
      <c r="L338">
        <f>IF(ISERROR(VLOOKUP($J338,'Miljövärden urval för publ'!$B$2:$H$490,MATCH(L$3,'Miljövärden urval för publ'!$B$2:$H$2,0),FALSE)),"",VLOOKUP($J338,'Miljövärden urval för publ'!$B$2:$H$490,MATCH(L$3,'Miljövärden urval för publ'!$B$2:$H$2,0),FALSE))</f>
        <v>12.888400000000001</v>
      </c>
      <c r="M338">
        <f>IF(ISERROR(VLOOKUP($J338,'Miljövärden urval för publ'!$B$2:$H$490,MATCH(M$3,'Miljövärden urval för publ'!$B$2:$H$2,0),FALSE)),"",VLOOKUP($J338,'Miljövärden urval för publ'!$B$2:$H$490,MATCH(M$3,'Miljövärden urval för publ'!$B$2:$H$2,0),FALSE))</f>
        <v>8.8229100000000003</v>
      </c>
      <c r="N338">
        <f>IF(ISERROR(VLOOKUP($J338,'Miljövärden urval för publ'!$B$2:$H$490,MATCH(N$3,'Miljövärden urval för publ'!$B$2:$H$2,0),FALSE)),"",VLOOKUP($J338,'Miljövärden urval för publ'!$B$2:$H$490,MATCH(N$3,'Miljövärden urval för publ'!$B$2:$H$2,0),FALSE))</f>
        <v>4.3357300000000003E-3</v>
      </c>
    </row>
    <row r="339" spans="1:14" x14ac:dyDescent="0.25">
      <c r="A339" s="26" t="s">
        <v>101</v>
      </c>
      <c r="B339" s="26" t="s">
        <v>116</v>
      </c>
      <c r="C339" s="27"/>
      <c r="D339" s="27" t="str">
        <f>VLOOKUP(B339,'Miljövärden urval för publ'!$B$2:$S$480,MATCH("ska publiceras:",'Miljövärden urval för publ'!$B$2:$Q$2,0),FALSE)</f>
        <v>ja</v>
      </c>
      <c r="E339" s="27">
        <f t="shared" si="15"/>
        <v>302</v>
      </c>
      <c r="H339" s="20">
        <v>337</v>
      </c>
      <c r="I339" t="str">
        <f t="shared" si="16"/>
        <v>Skellefteå Kraft AB</v>
      </c>
      <c r="J339" t="str">
        <f t="shared" si="17"/>
        <v>Vindeln</v>
      </c>
      <c r="K339">
        <f>IF(ISERROR(VLOOKUP($J339,'Miljövärden urval för publ'!$B$2:$H$490,MATCH(K$3,'Miljövärden urval för publ'!$B$2:$H$2,0),FALSE)),"",VLOOKUP($J339,'Miljövärden urval för publ'!$B$2:$H$490,MATCH(K$3,'Miljövärden urval för publ'!$B$2:$H$2,0),FALSE))</f>
        <v>0.17832000000000001</v>
      </c>
      <c r="L339">
        <f>IF(ISERROR(VLOOKUP($J339,'Miljövärden urval för publ'!$B$2:$H$490,MATCH(L$3,'Miljövärden urval för publ'!$B$2:$H$2,0),FALSE)),"",VLOOKUP($J339,'Miljövärden urval för publ'!$B$2:$H$490,MATCH(L$3,'Miljövärden urval för publ'!$B$2:$H$2,0),FALSE))</f>
        <v>11.77</v>
      </c>
      <c r="M339">
        <f>IF(ISERROR(VLOOKUP($J339,'Miljövärden urval för publ'!$B$2:$H$490,MATCH(M$3,'Miljövärden urval för publ'!$B$2:$H$2,0),FALSE)),"",VLOOKUP($J339,'Miljövärden urval för publ'!$B$2:$H$490,MATCH(M$3,'Miljövärden urval för publ'!$B$2:$H$2,0),FALSE))</f>
        <v>18.172499999999999</v>
      </c>
      <c r="N339">
        <f>IF(ISERROR(VLOOKUP($J339,'Miljövärden urval för publ'!$B$2:$H$490,MATCH(N$3,'Miljövärden urval för publ'!$B$2:$H$2,0),FALSE)),"",VLOOKUP($J339,'Miljövärden urval för publ'!$B$2:$H$490,MATCH(N$3,'Miljövärden urval för publ'!$B$2:$H$2,0),FALSE))</f>
        <v>1.00216E-2</v>
      </c>
    </row>
    <row r="340" spans="1:14" x14ac:dyDescent="0.25">
      <c r="A340" s="26" t="s">
        <v>382</v>
      </c>
      <c r="B340" s="26" t="s">
        <v>391</v>
      </c>
      <c r="C340" s="27"/>
      <c r="D340" s="27" t="str">
        <f>VLOOKUP(B340,'Miljövärden urval för publ'!$B$2:$S$480,MATCH("ska publiceras:",'Miljövärden urval för publ'!$B$2:$Q$2,0),FALSE)</f>
        <v>ja</v>
      </c>
      <c r="E340" s="27">
        <f t="shared" si="15"/>
        <v>303</v>
      </c>
      <c r="H340" s="20">
        <v>338</v>
      </c>
      <c r="I340" t="str">
        <f t="shared" si="16"/>
        <v>Rindi Energi AB</v>
      </c>
      <c r="J340" t="str">
        <f t="shared" si="17"/>
        <v>Vingåker</v>
      </c>
      <c r="K340">
        <f>IF(ISERROR(VLOOKUP($J340,'Miljövärden urval för publ'!$B$2:$H$490,MATCH(K$3,'Miljövärden urval för publ'!$B$2:$H$2,0),FALSE)),"",VLOOKUP($J340,'Miljövärden urval för publ'!$B$2:$H$490,MATCH(K$3,'Miljövärden urval för publ'!$B$2:$H$2,0),FALSE))</f>
        <v>0.116429</v>
      </c>
      <c r="L340">
        <f>IF(ISERROR(VLOOKUP($J340,'Miljövärden urval för publ'!$B$2:$H$490,MATCH(L$3,'Miljövärden urval för publ'!$B$2:$H$2,0),FALSE)),"",VLOOKUP($J340,'Miljövärden urval för publ'!$B$2:$H$490,MATCH(L$3,'Miljövärden urval för publ'!$B$2:$H$2,0),FALSE))</f>
        <v>23.421600000000002</v>
      </c>
      <c r="M340">
        <f>IF(ISERROR(VLOOKUP($J340,'Miljövärden urval för publ'!$B$2:$H$490,MATCH(M$3,'Miljövärden urval för publ'!$B$2:$H$2,0),FALSE)),"",VLOOKUP($J340,'Miljövärden urval för publ'!$B$2:$H$490,MATCH(M$3,'Miljövärden urval för publ'!$B$2:$H$2,0),FALSE))</f>
        <v>7.8178599999999996</v>
      </c>
      <c r="N340">
        <f>IF(ISERROR(VLOOKUP($J340,'Miljövärden urval för publ'!$B$2:$H$490,MATCH(N$3,'Miljövärden urval för publ'!$B$2:$H$2,0),FALSE)),"",VLOOKUP($J340,'Miljövärden urval för publ'!$B$2:$H$490,MATCH(N$3,'Miljövärden urval för publ'!$B$2:$H$2,0),FALSE))</f>
        <v>1.8969099999999999E-2</v>
      </c>
    </row>
    <row r="341" spans="1:14" x14ac:dyDescent="0.25">
      <c r="A341" s="26" t="s">
        <v>552</v>
      </c>
      <c r="B341" s="26" t="s">
        <v>569</v>
      </c>
      <c r="C341" s="27"/>
      <c r="D341" s="27" t="str">
        <f>VLOOKUP(B341,'Miljövärden urval för publ'!$B$2:$S$480,MATCH("ska publiceras:",'Miljövärden urval för publ'!$B$2:$Q$2,0),FALSE)</f>
        <v>ja</v>
      </c>
      <c r="E341" s="27">
        <f t="shared" si="15"/>
        <v>304</v>
      </c>
      <c r="H341" s="20">
        <v>339</v>
      </c>
      <c r="I341" t="str">
        <f t="shared" si="16"/>
        <v>Gotlands Energi AB</v>
      </c>
      <c r="J341" t="str">
        <f t="shared" si="17"/>
        <v>Visby</v>
      </c>
      <c r="K341">
        <f>IF(ISERROR(VLOOKUP($J341,'Miljövärden urval för publ'!$B$2:$H$490,MATCH(K$3,'Miljövärden urval för publ'!$B$2:$H$2,0),FALSE)),"",VLOOKUP($J341,'Miljövärden urval för publ'!$B$2:$H$490,MATCH(K$3,'Miljövärden urval för publ'!$B$2:$H$2,0),FALSE))</f>
        <v>0.30743199999999998</v>
      </c>
      <c r="L341">
        <f>IF(ISERROR(VLOOKUP($J341,'Miljövärden urval för publ'!$B$2:$H$490,MATCH(L$3,'Miljövärden urval för publ'!$B$2:$H$2,0),FALSE)),"",VLOOKUP($J341,'Miljövärden urval för publ'!$B$2:$H$490,MATCH(L$3,'Miljövärden urval för publ'!$B$2:$H$2,0),FALSE))</f>
        <v>49.462600000000002</v>
      </c>
      <c r="M341">
        <f>IF(ISERROR(VLOOKUP($J341,'Miljövärden urval för publ'!$B$2:$H$490,MATCH(M$3,'Miljövärden urval för publ'!$B$2:$H$2,0),FALSE)),"",VLOOKUP($J341,'Miljövärden urval för publ'!$B$2:$H$490,MATCH(M$3,'Miljövärden urval för publ'!$B$2:$H$2,0),FALSE))</f>
        <v>8.0386299999999995</v>
      </c>
      <c r="N341">
        <f>IF(ISERROR(VLOOKUP($J341,'Miljövärden urval för publ'!$B$2:$H$490,MATCH(N$3,'Miljövärden urval för publ'!$B$2:$H$2,0),FALSE)),"",VLOOKUP($J341,'Miljövärden urval för publ'!$B$2:$H$490,MATCH(N$3,'Miljövärden urval för publ'!$B$2:$H$2,0),FALSE))</f>
        <v>3.4166099999999998E-2</v>
      </c>
    </row>
    <row r="342" spans="1:14" x14ac:dyDescent="0.25">
      <c r="A342" s="26" t="s">
        <v>492</v>
      </c>
      <c r="B342" s="26" t="s">
        <v>492</v>
      </c>
      <c r="C342" s="27"/>
      <c r="D342" s="27" t="str">
        <f>VLOOKUP(B342,'Miljövärden urval för publ'!$B$2:$S$480,MATCH("ska publiceras:",'Miljövärden urval för publ'!$B$2:$Q$2,0),FALSE)</f>
        <v>nej</v>
      </c>
      <c r="E342" s="27">
        <f t="shared" si="15"/>
        <v>304</v>
      </c>
      <c r="H342" s="20">
        <v>340</v>
      </c>
      <c r="I342" t="str">
        <f t="shared" si="16"/>
        <v>Kiruna Kraft AB</v>
      </c>
      <c r="J342" t="str">
        <f t="shared" si="17"/>
        <v>Vittangi</v>
      </c>
      <c r="K342">
        <f>IF(ISERROR(VLOOKUP($J342,'Miljövärden urval för publ'!$B$2:$H$490,MATCH(K$3,'Miljövärden urval för publ'!$B$2:$H$2,0),FALSE)),"",VLOOKUP($J342,'Miljövärden urval för publ'!$B$2:$H$490,MATCH(K$3,'Miljövärden urval för publ'!$B$2:$H$2,0),FALSE))</f>
        <v>0.79647599999999996</v>
      </c>
      <c r="L342">
        <f>IF(ISERROR(VLOOKUP($J342,'Miljövärden urval för publ'!$B$2:$H$490,MATCH(L$3,'Miljövärden urval för publ'!$B$2:$H$2,0),FALSE)),"",VLOOKUP($J342,'Miljövärden urval för publ'!$B$2:$H$490,MATCH(L$3,'Miljövärden urval för publ'!$B$2:$H$2,0),FALSE))</f>
        <v>30.296199999999999</v>
      </c>
      <c r="M342">
        <f>IF(ISERROR(VLOOKUP($J342,'Miljövärden urval för publ'!$B$2:$H$490,MATCH(M$3,'Miljövärden urval för publ'!$B$2:$H$2,0),FALSE)),"",VLOOKUP($J342,'Miljövärden urval för publ'!$B$2:$H$490,MATCH(M$3,'Miljövärden urval för publ'!$B$2:$H$2,0),FALSE))</f>
        <v>9.1952700000000007</v>
      </c>
      <c r="N342">
        <f>IF(ISERROR(VLOOKUP($J342,'Miljövärden urval för publ'!$B$2:$H$490,MATCH(N$3,'Miljövärden urval för publ'!$B$2:$H$2,0),FALSE)),"",VLOOKUP($J342,'Miljövärden urval för publ'!$B$2:$H$490,MATCH(N$3,'Miljövärden urval för publ'!$B$2:$H$2,0),FALSE))</f>
        <v>0.106931</v>
      </c>
    </row>
    <row r="343" spans="1:14" x14ac:dyDescent="0.25">
      <c r="A343" s="26" t="s">
        <v>74</v>
      </c>
      <c r="B343" s="26" t="s">
        <v>77</v>
      </c>
      <c r="C343" s="27"/>
      <c r="D343" s="27" t="str">
        <f>VLOOKUP(B343,'Miljövärden urval för publ'!$B$2:$S$480,MATCH("ska publiceras:",'Miljövärden urval för publ'!$B$2:$Q$2,0),FALSE)</f>
        <v>ja</v>
      </c>
      <c r="E343" s="27">
        <f t="shared" si="15"/>
        <v>305</v>
      </c>
      <c r="H343" s="20">
        <v>341</v>
      </c>
      <c r="I343" t="str">
        <f t="shared" si="16"/>
        <v>Rindi Energi AB</v>
      </c>
      <c r="J343" t="str">
        <f t="shared" si="17"/>
        <v>Vårgårda</v>
      </c>
      <c r="K343">
        <f>IF(ISERROR(VLOOKUP($J343,'Miljövärden urval för publ'!$B$2:$H$490,MATCH(K$3,'Miljövärden urval för publ'!$B$2:$H$2,0),FALSE)),"",VLOOKUP($J343,'Miljövärden urval för publ'!$B$2:$H$490,MATCH(K$3,'Miljövärden urval för publ'!$B$2:$H$2,0),FALSE))</f>
        <v>0.125913</v>
      </c>
      <c r="L343">
        <f>IF(ISERROR(VLOOKUP($J343,'Miljövärden urval för publ'!$B$2:$H$490,MATCH(L$3,'Miljövärden urval för publ'!$B$2:$H$2,0),FALSE)),"",VLOOKUP($J343,'Miljövärden urval för publ'!$B$2:$H$490,MATCH(L$3,'Miljövärden urval för publ'!$B$2:$H$2,0),FALSE))</f>
        <v>25.2105</v>
      </c>
      <c r="M343">
        <f>IF(ISERROR(VLOOKUP($J343,'Miljövärden urval för publ'!$B$2:$H$490,MATCH(M$3,'Miljövärden urval för publ'!$B$2:$H$2,0),FALSE)),"",VLOOKUP($J343,'Miljövärden urval för publ'!$B$2:$H$490,MATCH(M$3,'Miljövärden urval för publ'!$B$2:$H$2,0),FALSE))</f>
        <v>7.2488900000000003</v>
      </c>
      <c r="N343">
        <f>IF(ISERROR(VLOOKUP($J343,'Miljövärden urval för publ'!$B$2:$H$490,MATCH(N$3,'Miljövärden urval för publ'!$B$2:$H$2,0),FALSE)),"",VLOOKUP($J343,'Miljövärden urval för publ'!$B$2:$H$490,MATCH(N$3,'Miljövärden urval för publ'!$B$2:$H$2,0),FALSE))</f>
        <v>3.4251900000000002E-2</v>
      </c>
    </row>
    <row r="344" spans="1:14" x14ac:dyDescent="0.25">
      <c r="A344" s="26" t="s">
        <v>495</v>
      </c>
      <c r="B344" s="26" t="s">
        <v>494</v>
      </c>
      <c r="C344" s="27"/>
      <c r="D344" s="27" t="str">
        <f>VLOOKUP(B344,'Miljövärden urval för publ'!$B$2:$S$480,MATCH("ska publiceras:",'Miljövärden urval för publ'!$B$2:$Q$2,0),FALSE)</f>
        <v>ja</v>
      </c>
      <c r="E344" s="27">
        <f t="shared" si="15"/>
        <v>306</v>
      </c>
      <c r="H344" s="20">
        <v>342</v>
      </c>
      <c r="I344" t="str">
        <f t="shared" si="16"/>
        <v>Vattenfall AB Värme</v>
      </c>
      <c r="J344" t="str">
        <f t="shared" si="17"/>
        <v>Vänersborg</v>
      </c>
      <c r="K344">
        <f>IF(ISERROR(VLOOKUP($J344,'Miljövärden urval för publ'!$B$2:$H$490,MATCH(K$3,'Miljövärden urval för publ'!$B$2:$H$2,0),FALSE)),"",VLOOKUP($J344,'Miljövärden urval för publ'!$B$2:$H$490,MATCH(K$3,'Miljövärden urval för publ'!$B$2:$H$2,0),FALSE))</f>
        <v>2.6120999999999998E-2</v>
      </c>
      <c r="L344">
        <f>IF(ISERROR(VLOOKUP($J344,'Miljövärden urval för publ'!$B$2:$H$490,MATCH(L$3,'Miljövärden urval för publ'!$B$2:$H$2,0),FALSE)),"",VLOOKUP($J344,'Miljövärden urval för publ'!$B$2:$H$490,MATCH(L$3,'Miljövärden urval för publ'!$B$2:$H$2,0),FALSE))</f>
        <v>1.26084</v>
      </c>
      <c r="M344">
        <f>IF(ISERROR(VLOOKUP($J344,'Miljövärden urval för publ'!$B$2:$H$490,MATCH(M$3,'Miljövärden urval för publ'!$B$2:$H$2,0),FALSE)),"",VLOOKUP($J344,'Miljövärden urval för publ'!$B$2:$H$490,MATCH(M$3,'Miljövärden urval för publ'!$B$2:$H$2,0),FALSE))</f>
        <v>0.65338200000000002</v>
      </c>
      <c r="N344">
        <f>IF(ISERROR(VLOOKUP($J344,'Miljövärden urval för publ'!$B$2:$H$490,MATCH(N$3,'Miljövärden urval för publ'!$B$2:$H$2,0),FALSE)),"",VLOOKUP($J344,'Miljövärden urval för publ'!$B$2:$H$490,MATCH(N$3,'Miljövärden urval för publ'!$B$2:$H$2,0),FALSE))</f>
        <v>4.30715E-3</v>
      </c>
    </row>
    <row r="345" spans="1:14" x14ac:dyDescent="0.25">
      <c r="A345" s="26" t="s">
        <v>496</v>
      </c>
      <c r="B345" s="26" t="s">
        <v>497</v>
      </c>
      <c r="C345" s="27"/>
      <c r="D345" s="27" t="str">
        <f>VLOOKUP(B345,'Miljövärden urval för publ'!$B$2:$S$480,MATCH("ska publiceras:",'Miljövärden urval för publ'!$B$2:$Q$2,0),FALSE)</f>
        <v>ja</v>
      </c>
      <c r="E345" s="27">
        <f t="shared" si="15"/>
        <v>307</v>
      </c>
      <c r="H345" s="20">
        <v>343</v>
      </c>
      <c r="I345" t="str">
        <f t="shared" si="16"/>
        <v>Bionär Närvärme AB</v>
      </c>
      <c r="J345" t="str">
        <f t="shared" si="17"/>
        <v>Vänge</v>
      </c>
      <c r="K345">
        <f>IF(ISERROR(VLOOKUP($J345,'Miljövärden urval för publ'!$B$2:$H$490,MATCH(K$3,'Miljövärden urval för publ'!$B$2:$H$2,0),FALSE)),"",VLOOKUP($J345,'Miljövärden urval för publ'!$B$2:$H$490,MATCH(K$3,'Miljövärden urval för publ'!$B$2:$H$2,0),FALSE))</f>
        <v>0.18126700000000001</v>
      </c>
      <c r="L345">
        <f>IF(ISERROR(VLOOKUP($J345,'Miljövärden urval för publ'!$B$2:$H$490,MATCH(L$3,'Miljövärden urval för publ'!$B$2:$H$2,0),FALSE)),"",VLOOKUP($J345,'Miljövärden urval för publ'!$B$2:$H$490,MATCH(L$3,'Miljövärden urval för publ'!$B$2:$H$2,0),FALSE))</f>
        <v>20.003399999999999</v>
      </c>
      <c r="M345">
        <f>IF(ISERROR(VLOOKUP($J345,'Miljövärden urval för publ'!$B$2:$H$490,MATCH(M$3,'Miljövärden urval för publ'!$B$2:$H$2,0),FALSE)),"",VLOOKUP($J345,'Miljövärden urval för publ'!$B$2:$H$490,MATCH(M$3,'Miljövärden urval för publ'!$B$2:$H$2,0),FALSE))</f>
        <v>15.901999999999999</v>
      </c>
      <c r="N345">
        <f>IF(ISERROR(VLOOKUP($J345,'Miljövärden urval för publ'!$B$2:$H$490,MATCH(N$3,'Miljövärden urval för publ'!$B$2:$H$2,0),FALSE)),"",VLOOKUP($J345,'Miljövärden urval för publ'!$B$2:$H$490,MATCH(N$3,'Miljövärden urval för publ'!$B$2:$H$2,0),FALSE))</f>
        <v>4.0909099999999997E-2</v>
      </c>
    </row>
    <row r="346" spans="1:14" x14ac:dyDescent="0.25">
      <c r="A346" s="26" t="s">
        <v>498</v>
      </c>
      <c r="B346" s="26" t="s">
        <v>499</v>
      </c>
      <c r="C346" s="27"/>
      <c r="D346" s="27" t="str">
        <f>VLOOKUP(B346,'Miljövärden urval för publ'!$B$2:$S$480,MATCH("ska publiceras:",'Miljövärden urval för publ'!$B$2:$Q$2,0),FALSE)</f>
        <v>ja</v>
      </c>
      <c r="E346" s="27">
        <f t="shared" si="15"/>
        <v>308</v>
      </c>
      <c r="H346" s="20">
        <v>344</v>
      </c>
      <c r="I346" t="str">
        <f t="shared" si="16"/>
        <v>Värnamo Energi AB</v>
      </c>
      <c r="J346" t="str">
        <f t="shared" si="17"/>
        <v>Värnamo</v>
      </c>
      <c r="K346">
        <f>IF(ISERROR(VLOOKUP($J346,'Miljövärden urval för publ'!$B$2:$H$490,MATCH(K$3,'Miljövärden urval för publ'!$B$2:$H$2,0),FALSE)),"",VLOOKUP($J346,'Miljövärden urval för publ'!$B$2:$H$490,MATCH(K$3,'Miljövärden urval för publ'!$B$2:$H$2,0),FALSE))</f>
        <v>7.1264999999999995E-2</v>
      </c>
      <c r="L346">
        <f>IF(ISERROR(VLOOKUP($J346,'Miljövärden urval för publ'!$B$2:$H$490,MATCH(L$3,'Miljövärden urval för publ'!$B$2:$H$2,0),FALSE)),"",VLOOKUP($J346,'Miljövärden urval för publ'!$B$2:$H$490,MATCH(L$3,'Miljövärden urval för publ'!$B$2:$H$2,0),FALSE))</f>
        <v>10.288</v>
      </c>
      <c r="M346">
        <f>IF(ISERROR(VLOOKUP($J346,'Miljövärden urval för publ'!$B$2:$H$490,MATCH(M$3,'Miljövärden urval för publ'!$B$2:$H$2,0),FALSE)),"",VLOOKUP($J346,'Miljövärden urval för publ'!$B$2:$H$490,MATCH(M$3,'Miljövärden urval för publ'!$B$2:$H$2,0),FALSE))</f>
        <v>6.4634499999999999</v>
      </c>
      <c r="N346">
        <f>IF(ISERROR(VLOOKUP($J346,'Miljövärden urval för publ'!$B$2:$H$490,MATCH(N$3,'Miljövärden urval för publ'!$B$2:$H$2,0),FALSE)),"",VLOOKUP($J346,'Miljövärden urval för publ'!$B$2:$H$490,MATCH(N$3,'Miljövärden urval för publ'!$B$2:$H$2,0),FALSE))</f>
        <v>6.3385500000000001E-3</v>
      </c>
    </row>
    <row r="347" spans="1:14" x14ac:dyDescent="0.25">
      <c r="A347" s="26" t="s">
        <v>500</v>
      </c>
      <c r="B347" s="26" t="s">
        <v>501</v>
      </c>
      <c r="C347" s="27"/>
      <c r="D347" s="27" t="str">
        <f>VLOOKUP(B347,'Miljövärden urval för publ'!$B$2:$S$480,MATCH("ska publiceras:",'Miljövärden urval för publ'!$B$2:$Q$2,0),FALSE)</f>
        <v>ja</v>
      </c>
      <c r="E347" s="27">
        <f t="shared" si="15"/>
        <v>309</v>
      </c>
      <c r="H347" s="20">
        <v>345</v>
      </c>
      <c r="I347" t="str">
        <f t="shared" si="16"/>
        <v>Västervik Miljö &amp; Energi AB</v>
      </c>
      <c r="J347" t="str">
        <f t="shared" si="17"/>
        <v>Västervik</v>
      </c>
      <c r="K347">
        <f>IF(ISERROR(VLOOKUP($J347,'Miljövärden urval för publ'!$B$2:$H$490,MATCH(K$3,'Miljövärden urval för publ'!$B$2:$H$2,0),FALSE)),"",VLOOKUP($J347,'Miljövärden urval för publ'!$B$2:$H$490,MATCH(K$3,'Miljövärden urval för publ'!$B$2:$H$2,0),FALSE))</f>
        <v>0.19883000000000001</v>
      </c>
      <c r="L347">
        <f>IF(ISERROR(VLOOKUP($J347,'Miljövärden urval för publ'!$B$2:$H$490,MATCH(L$3,'Miljövärden urval för publ'!$B$2:$H$2,0),FALSE)),"",VLOOKUP($J347,'Miljövärden urval för publ'!$B$2:$H$490,MATCH(L$3,'Miljövärden urval för publ'!$B$2:$H$2,0),FALSE))</f>
        <v>109.88800000000001</v>
      </c>
      <c r="M347">
        <f>IF(ISERROR(VLOOKUP($J347,'Miljövärden urval för publ'!$B$2:$H$490,MATCH(M$3,'Miljövärden urval för publ'!$B$2:$H$2,0),FALSE)),"",VLOOKUP($J347,'Miljövärden urval för publ'!$B$2:$H$490,MATCH(M$3,'Miljövärden urval för publ'!$B$2:$H$2,0),FALSE))</f>
        <v>4.9874700000000001</v>
      </c>
      <c r="N347">
        <f>IF(ISERROR(VLOOKUP($J347,'Miljövärden urval för publ'!$B$2:$H$490,MATCH(N$3,'Miljövärden urval för publ'!$B$2:$H$2,0),FALSE)),"",VLOOKUP($J347,'Miljövärden urval för publ'!$B$2:$H$490,MATCH(N$3,'Miljövärden urval för publ'!$B$2:$H$2,0),FALSE))</f>
        <v>3.3092400000000001E-2</v>
      </c>
    </row>
    <row r="348" spans="1:14" x14ac:dyDescent="0.25">
      <c r="A348" s="26" t="s">
        <v>440</v>
      </c>
      <c r="B348" s="26" t="s">
        <v>442</v>
      </c>
      <c r="C348" s="27"/>
      <c r="D348" s="27" t="str">
        <f>VLOOKUP(B348,'Miljövärden urval för publ'!$B$2:$S$480,MATCH("ska publiceras:",'Miljövärden urval för publ'!$B$2:$Q$2,0),FALSE)</f>
        <v>ja</v>
      </c>
      <c r="E348" s="27">
        <f t="shared" si="15"/>
        <v>310</v>
      </c>
      <c r="H348" s="20">
        <v>346</v>
      </c>
      <c r="I348" t="str">
        <f t="shared" si="16"/>
        <v>Mälarenergi AB</v>
      </c>
      <c r="J348" t="str">
        <f t="shared" si="17"/>
        <v>Västerås</v>
      </c>
      <c r="K348">
        <f>IF(ISERROR(VLOOKUP($J348,'Miljövärden urval för publ'!$B$2:$H$490,MATCH(K$3,'Miljövärden urval för publ'!$B$2:$H$2,0),FALSE)),"",VLOOKUP($J348,'Miljövärden urval för publ'!$B$2:$H$490,MATCH(K$3,'Miljövärden urval för publ'!$B$2:$H$2,0),FALSE))</f>
        <v>0.32156499999999999</v>
      </c>
      <c r="L348">
        <f>IF(ISERROR(VLOOKUP($J348,'Miljövärden urval för publ'!$B$2:$H$490,MATCH(L$3,'Miljövärden urval för publ'!$B$2:$H$2,0),FALSE)),"",VLOOKUP($J348,'Miljövärden urval för publ'!$B$2:$H$490,MATCH(L$3,'Miljövärden urval för publ'!$B$2:$H$2,0),FALSE))</f>
        <v>127.224</v>
      </c>
      <c r="M348">
        <f>IF(ISERROR(VLOOKUP($J348,'Miljövärden urval för publ'!$B$2:$H$490,MATCH(M$3,'Miljövärden urval för publ'!$B$2:$H$2,0),FALSE)),"",VLOOKUP($J348,'Miljövärden urval för publ'!$B$2:$H$490,MATCH(M$3,'Miljövärden urval för publ'!$B$2:$H$2,0),FALSE))</f>
        <v>9.6501900000000003</v>
      </c>
      <c r="N348">
        <f>IF(ISERROR(VLOOKUP($J348,'Miljövärden urval för publ'!$B$2:$H$490,MATCH(N$3,'Miljövärden urval för publ'!$B$2:$H$2,0),FALSE)),"",VLOOKUP($J348,'Miljövärden urval för publ'!$B$2:$H$490,MATCH(N$3,'Miljövärden urval för publ'!$B$2:$H$2,0),FALSE))</f>
        <v>9.2885999999999996E-2</v>
      </c>
    </row>
    <row r="349" spans="1:14" x14ac:dyDescent="0.25">
      <c r="A349" s="26" t="s">
        <v>450</v>
      </c>
      <c r="B349" s="26" t="s">
        <v>454</v>
      </c>
      <c r="C349" s="27"/>
      <c r="D349" s="27" t="str">
        <f>VLOOKUP(B349,'Miljövärden urval för publ'!$B$2:$S$480,MATCH("ska publiceras:",'Miljövärden urval för publ'!$B$2:$Q$2,0),FALSE)</f>
        <v>ja</v>
      </c>
      <c r="E349" s="27">
        <f t="shared" si="15"/>
        <v>311</v>
      </c>
      <c r="H349" s="20">
        <v>347</v>
      </c>
      <c r="I349" t="str">
        <f t="shared" si="16"/>
        <v>Mälarenergi AB</v>
      </c>
      <c r="J349" t="str">
        <f t="shared" si="17"/>
        <v>Västerås Miljömärkt</v>
      </c>
      <c r="K349">
        <f>IF(ISERROR(VLOOKUP($J349,'Miljövärden urval för publ'!$B$2:$H$490,MATCH(K$3,'Miljövärden urval för publ'!$B$2:$H$2,0),FALSE)),"",VLOOKUP($J349,'Miljövärden urval för publ'!$B$2:$H$490,MATCH(K$3,'Miljövärden urval för publ'!$B$2:$H$2,0),FALSE))</f>
        <v>0.21238199999999999</v>
      </c>
      <c r="L349">
        <f>IF(ISERROR(VLOOKUP($J349,'Miljövärden urval för publ'!$B$2:$H$490,MATCH(L$3,'Miljövärden urval för publ'!$B$2:$H$2,0),FALSE)),"",VLOOKUP($J349,'Miljövärden urval för publ'!$B$2:$H$490,MATCH(L$3,'Miljövärden urval för publ'!$B$2:$H$2,0),FALSE))</f>
        <v>85.229699999999994</v>
      </c>
      <c r="M349">
        <f>IF(ISERROR(VLOOKUP($J349,'Miljövärden urval för publ'!$B$2:$H$490,MATCH(M$3,'Miljövärden urval för publ'!$B$2:$H$2,0),FALSE)),"",VLOOKUP($J349,'Miljövärden urval för publ'!$B$2:$H$490,MATCH(M$3,'Miljövärden urval för publ'!$B$2:$H$2,0),FALSE))</f>
        <v>6.3242700000000003</v>
      </c>
      <c r="N349">
        <f>IF(ISERROR(VLOOKUP($J349,'Miljövärden urval för publ'!$B$2:$H$490,MATCH(N$3,'Miljövärden urval för publ'!$B$2:$H$2,0),FALSE)),"",VLOOKUP($J349,'Miljövärden urval för publ'!$B$2:$H$490,MATCH(N$3,'Miljövärden urval för publ'!$B$2:$H$2,0),FALSE))</f>
        <v>7.08757E-2</v>
      </c>
    </row>
    <row r="350" spans="1:14" x14ac:dyDescent="0.25">
      <c r="A350" s="26" t="s">
        <v>520</v>
      </c>
      <c r="B350" s="26" t="s">
        <v>521</v>
      </c>
      <c r="C350" s="27"/>
      <c r="D350" s="27" t="str">
        <f>VLOOKUP(B350,'Miljövärden urval för publ'!$B$2:$S$480,MATCH("ska publiceras:",'Miljövärden urval för publ'!$B$2:$Q$2,0),FALSE)</f>
        <v>ja</v>
      </c>
      <c r="E350" s="27">
        <f t="shared" si="15"/>
        <v>312</v>
      </c>
      <c r="H350" s="20">
        <v>348</v>
      </c>
      <c r="I350" t="str">
        <f t="shared" si="16"/>
        <v>Växjö Energi AB</v>
      </c>
      <c r="J350" t="str">
        <f t="shared" si="17"/>
        <v>Växjö</v>
      </c>
      <c r="K350">
        <f>IF(ISERROR(VLOOKUP($J350,'Miljövärden urval för publ'!$B$2:$H$490,MATCH(K$3,'Miljövärden urval för publ'!$B$2:$H$2,0),FALSE)),"",VLOOKUP($J350,'Miljövärden urval för publ'!$B$2:$H$490,MATCH(K$3,'Miljövärden urval för publ'!$B$2:$H$2,0),FALSE))</f>
        <v>0.215418</v>
      </c>
      <c r="L350">
        <f>IF(ISERROR(VLOOKUP($J350,'Miljövärden urval för publ'!$B$2:$H$490,MATCH(L$3,'Miljövärden urval för publ'!$B$2:$H$2,0),FALSE)),"",VLOOKUP($J350,'Miljövärden urval för publ'!$B$2:$H$490,MATCH(L$3,'Miljövärden urval för publ'!$B$2:$H$2,0),FALSE))</f>
        <v>43.918199999999999</v>
      </c>
      <c r="M350">
        <f>IF(ISERROR(VLOOKUP($J350,'Miljövärden urval för publ'!$B$2:$H$490,MATCH(M$3,'Miljövärden urval för publ'!$B$2:$H$2,0),FALSE)),"",VLOOKUP($J350,'Miljövärden urval för publ'!$B$2:$H$490,MATCH(M$3,'Miljövärden urval för publ'!$B$2:$H$2,0),FALSE))</f>
        <v>10.0116</v>
      </c>
      <c r="N350">
        <f>IF(ISERROR(VLOOKUP($J350,'Miljövärden urval för publ'!$B$2:$H$490,MATCH(N$3,'Miljövärden urval för publ'!$B$2:$H$2,0),FALSE)),"",VLOOKUP($J350,'Miljövärden urval för publ'!$B$2:$H$490,MATCH(N$3,'Miljövärden urval för publ'!$B$2:$H$2,0),FALSE))</f>
        <v>2.0429300000000001E-2</v>
      </c>
    </row>
    <row r="351" spans="1:14" x14ac:dyDescent="0.25">
      <c r="A351" s="26" t="s">
        <v>224</v>
      </c>
      <c r="B351" s="26" t="s">
        <v>226</v>
      </c>
      <c r="C351" s="27"/>
      <c r="D351" s="27" t="str">
        <f>VLOOKUP(B351,'Miljövärden urval för publ'!$B$2:$S$480,MATCH("ska publiceras:",'Miljövärden urval för publ'!$B$2:$Q$2,0),FALSE)</f>
        <v>ja</v>
      </c>
      <c r="E351" s="27">
        <f t="shared" si="15"/>
        <v>313</v>
      </c>
      <c r="H351" s="20">
        <v>349</v>
      </c>
      <c r="I351" t="str">
        <f t="shared" si="16"/>
        <v>Ystad Energi AB</v>
      </c>
      <c r="J351" t="str">
        <f t="shared" si="17"/>
        <v>Ystad</v>
      </c>
      <c r="K351">
        <f>IF(ISERROR(VLOOKUP($J351,'Miljövärden urval för publ'!$B$2:$H$490,MATCH(K$3,'Miljövärden urval för publ'!$B$2:$H$2,0),FALSE)),"",VLOOKUP($J351,'Miljövärden urval för publ'!$B$2:$H$490,MATCH(K$3,'Miljövärden urval för publ'!$B$2:$H$2,0),FALSE))</f>
        <v>0.166903</v>
      </c>
      <c r="L351">
        <f>IF(ISERROR(VLOOKUP($J351,'Miljövärden urval för publ'!$B$2:$H$490,MATCH(L$3,'Miljövärden urval för publ'!$B$2:$H$2,0),FALSE)),"",VLOOKUP($J351,'Miljövärden urval för publ'!$B$2:$H$490,MATCH(L$3,'Miljövärden urval för publ'!$B$2:$H$2,0),FALSE))</f>
        <v>25.686</v>
      </c>
      <c r="M351">
        <f>IF(ISERROR(VLOOKUP($J351,'Miljövärden urval för publ'!$B$2:$H$490,MATCH(M$3,'Miljövärden urval för publ'!$B$2:$H$2,0),FALSE)),"",VLOOKUP($J351,'Miljövärden urval för publ'!$B$2:$H$490,MATCH(M$3,'Miljövärden urval för publ'!$B$2:$H$2,0),FALSE))</f>
        <v>9.6029400000000003</v>
      </c>
      <c r="N351">
        <f>IF(ISERROR(VLOOKUP($J351,'Miljövärden urval för publ'!$B$2:$H$490,MATCH(N$3,'Miljövärden urval för publ'!$B$2:$H$2,0),FALSE)),"",VLOOKUP($J351,'Miljövärden urval för publ'!$B$2:$H$490,MATCH(N$3,'Miljövärden urval för publ'!$B$2:$H$2,0),FALSE))</f>
        <v>2.33253E-2</v>
      </c>
    </row>
    <row r="352" spans="1:14" x14ac:dyDescent="0.25">
      <c r="A352" s="26" t="s">
        <v>162</v>
      </c>
      <c r="B352" s="26" t="s">
        <v>170</v>
      </c>
      <c r="C352" s="27"/>
      <c r="D352" s="27" t="str">
        <f>VLOOKUP(B352,'Miljövärden urval för publ'!$B$2:$S$480,MATCH("ska publiceras:",'Miljövärden urval för publ'!$B$2:$Q$2,0),FALSE)</f>
        <v>ja</v>
      </c>
      <c r="E352" s="27">
        <f t="shared" si="15"/>
        <v>314</v>
      </c>
      <c r="H352" s="20">
        <v>350</v>
      </c>
      <c r="I352" t="str">
        <f t="shared" si="16"/>
        <v>Statkraft Värme AB</v>
      </c>
      <c r="J352" t="str">
        <f t="shared" si="17"/>
        <v>Åmål</v>
      </c>
      <c r="K352">
        <f>IF(ISERROR(VLOOKUP($J352,'Miljövärden urval för publ'!$B$2:$H$490,MATCH(K$3,'Miljövärden urval för publ'!$B$2:$H$2,0),FALSE)),"",VLOOKUP($J352,'Miljövärden urval för publ'!$B$2:$H$490,MATCH(K$3,'Miljövärden urval för publ'!$B$2:$H$2,0),FALSE))</f>
        <v>8.6890300000000004E-2</v>
      </c>
      <c r="L352">
        <f>IF(ISERROR(VLOOKUP($J352,'Miljövärden urval för publ'!$B$2:$H$490,MATCH(L$3,'Miljövärden urval för publ'!$B$2:$H$2,0),FALSE)),"",VLOOKUP($J352,'Miljövärden urval för publ'!$B$2:$H$490,MATCH(L$3,'Miljövärden urval för publ'!$B$2:$H$2,0),FALSE))</f>
        <v>17.127800000000001</v>
      </c>
      <c r="M352">
        <f>IF(ISERROR(VLOOKUP($J352,'Miljövärden urval för publ'!$B$2:$H$490,MATCH(M$3,'Miljövärden urval för publ'!$B$2:$H$2,0),FALSE)),"",VLOOKUP($J352,'Miljövärden urval för publ'!$B$2:$H$490,MATCH(M$3,'Miljövärden urval för publ'!$B$2:$H$2,0),FALSE))</f>
        <v>8.4172700000000003</v>
      </c>
      <c r="N352">
        <f>IF(ISERROR(VLOOKUP($J352,'Miljövärden urval för publ'!$B$2:$H$490,MATCH(N$3,'Miljövärden urval för publ'!$B$2:$H$2,0),FALSE)),"",VLOOKUP($J352,'Miljövärden urval för publ'!$B$2:$H$490,MATCH(N$3,'Miljövärden urval för publ'!$B$2:$H$2,0),FALSE))</f>
        <v>1.9034800000000001E-2</v>
      </c>
    </row>
    <row r="353" spans="1:14" x14ac:dyDescent="0.25">
      <c r="A353" s="26" t="s">
        <v>101</v>
      </c>
      <c r="B353" s="26" t="s">
        <v>117</v>
      </c>
      <c r="C353" s="27"/>
      <c r="D353" s="27" t="str">
        <f>VLOOKUP(B353,'Miljövärden urval för publ'!$B$2:$S$480,MATCH("ska publiceras:",'Miljövärden urval för publ'!$B$2:$Q$2,0),FALSE)</f>
        <v>ja</v>
      </c>
      <c r="E353" s="27">
        <f t="shared" si="15"/>
        <v>315</v>
      </c>
      <c r="H353" s="20">
        <v>351</v>
      </c>
      <c r="I353" t="str">
        <f t="shared" si="16"/>
        <v>Ånge Energi AB</v>
      </c>
      <c r="J353" t="str">
        <f t="shared" si="17"/>
        <v>Ånge</v>
      </c>
      <c r="K353">
        <f>IF(ISERROR(VLOOKUP($J353,'Miljövärden urval för publ'!$B$2:$H$490,MATCH(K$3,'Miljövärden urval för publ'!$B$2:$H$2,0),FALSE)),"",VLOOKUP($J353,'Miljövärden urval för publ'!$B$2:$H$490,MATCH(K$3,'Miljövärden urval för publ'!$B$2:$H$2,0),FALSE))</f>
        <v>0.106434</v>
      </c>
      <c r="L353">
        <f>IF(ISERROR(VLOOKUP($J353,'Miljövärden urval för publ'!$B$2:$H$490,MATCH(L$3,'Miljövärden urval för publ'!$B$2:$H$2,0),FALSE)),"",VLOOKUP($J353,'Miljövärden urval för publ'!$B$2:$H$490,MATCH(L$3,'Miljövärden urval för publ'!$B$2:$H$2,0),FALSE))</f>
        <v>18.701499999999999</v>
      </c>
      <c r="M353">
        <f>IF(ISERROR(VLOOKUP($J353,'Miljövärden urval för publ'!$B$2:$H$490,MATCH(M$3,'Miljövärden urval för publ'!$B$2:$H$2,0),FALSE)),"",VLOOKUP($J353,'Miljövärden urval för publ'!$B$2:$H$490,MATCH(M$3,'Miljövärden urval för publ'!$B$2:$H$2,0),FALSE))</f>
        <v>2.8349099999999998</v>
      </c>
      <c r="N353">
        <f>IF(ISERROR(VLOOKUP($J353,'Miljövärden urval för publ'!$B$2:$H$490,MATCH(N$3,'Miljövärden urval för publ'!$B$2:$H$2,0),FALSE)),"",VLOOKUP($J353,'Miljövärden urval för publ'!$B$2:$H$490,MATCH(N$3,'Miljövärden urval för publ'!$B$2:$H$2,0),FALSE))</f>
        <v>2.63059E-2</v>
      </c>
    </row>
    <row r="354" spans="1:14" x14ac:dyDescent="0.25">
      <c r="A354" s="26" t="s">
        <v>548</v>
      </c>
      <c r="B354" s="26" t="s">
        <v>551</v>
      </c>
      <c r="C354" s="27"/>
      <c r="D354" s="27" t="str">
        <f>VLOOKUP(B354,'Miljövärden urval för publ'!$B$2:$S$480,MATCH("ska publiceras:",'Miljövärden urval för publ'!$B$2:$Q$2,0),FALSE)</f>
        <v>ja</v>
      </c>
      <c r="E354" s="27">
        <f t="shared" si="15"/>
        <v>316</v>
      </c>
      <c r="H354" s="20">
        <v>352</v>
      </c>
      <c r="I354" t="str">
        <f t="shared" si="16"/>
        <v>Skellefteå Kraft AB</v>
      </c>
      <c r="J354" t="str">
        <f t="shared" si="17"/>
        <v>Ånäset</v>
      </c>
      <c r="K354">
        <f>IF(ISERROR(VLOOKUP($J354,'Miljövärden urval för publ'!$B$2:$H$490,MATCH(K$3,'Miljövärden urval för publ'!$B$2:$H$2,0),FALSE)),"",VLOOKUP($J354,'Miljövärden urval för publ'!$B$2:$H$490,MATCH(K$3,'Miljövärden urval för publ'!$B$2:$H$2,0),FALSE))</f>
        <v>0.20225599999999999</v>
      </c>
      <c r="L354">
        <f>IF(ISERROR(VLOOKUP($J354,'Miljövärden urval för publ'!$B$2:$H$490,MATCH(L$3,'Miljövärden urval för publ'!$B$2:$H$2,0),FALSE)),"",VLOOKUP($J354,'Miljövärden urval för publ'!$B$2:$H$490,MATCH(L$3,'Miljövärden urval för publ'!$B$2:$H$2,0),FALSE))</f>
        <v>15.5151</v>
      </c>
      <c r="M354">
        <f>IF(ISERROR(VLOOKUP($J354,'Miljövärden urval för publ'!$B$2:$H$490,MATCH(M$3,'Miljövärden urval för publ'!$B$2:$H$2,0),FALSE)),"",VLOOKUP($J354,'Miljövärden urval för publ'!$B$2:$H$490,MATCH(M$3,'Miljövärden urval för publ'!$B$2:$H$2,0),FALSE))</f>
        <v>18.305199999999999</v>
      </c>
      <c r="N354">
        <f>IF(ISERROR(VLOOKUP($J354,'Miljövärden urval för publ'!$B$2:$H$490,MATCH(N$3,'Miljövärden urval för publ'!$B$2:$H$2,0),FALSE)),"",VLOOKUP($J354,'Miljövärden urval för publ'!$B$2:$H$490,MATCH(N$3,'Miljövärden urval för publ'!$B$2:$H$2,0),FALSE))</f>
        <v>0.02</v>
      </c>
    </row>
    <row r="355" spans="1:14" x14ac:dyDescent="0.25">
      <c r="A355" s="26" t="s">
        <v>502</v>
      </c>
      <c r="B355" s="26" t="s">
        <v>505</v>
      </c>
      <c r="C355" s="27"/>
      <c r="D355" s="27" t="str">
        <f>VLOOKUP(B355,'Miljövärden urval för publ'!$B$2:$S$480,MATCH("ska publiceras:",'Miljövärden urval för publ'!$B$2:$Q$2,0),FALSE)</f>
        <v>ja</v>
      </c>
      <c r="E355" s="27">
        <f t="shared" si="15"/>
        <v>317</v>
      </c>
      <c r="H355" s="20">
        <v>353</v>
      </c>
      <c r="I355" t="str">
        <f t="shared" si="16"/>
        <v>Jämtkraft AB</v>
      </c>
      <c r="J355" t="str">
        <f t="shared" si="17"/>
        <v>Åre</v>
      </c>
      <c r="K355">
        <f>IF(ISERROR(VLOOKUP($J355,'Miljövärden urval för publ'!$B$2:$H$490,MATCH(K$3,'Miljövärden urval för publ'!$B$2:$H$2,0),FALSE)),"",VLOOKUP($J355,'Miljövärden urval för publ'!$B$2:$H$490,MATCH(K$3,'Miljövärden urval för publ'!$B$2:$H$2,0),FALSE))</f>
        <v>0.22863600000000001</v>
      </c>
      <c r="L355">
        <f>IF(ISERROR(VLOOKUP($J355,'Miljövärden urval för publ'!$B$2:$H$490,MATCH(L$3,'Miljövärden urval för publ'!$B$2:$H$2,0),FALSE)),"",VLOOKUP($J355,'Miljövärden urval för publ'!$B$2:$H$490,MATCH(L$3,'Miljövärden urval för publ'!$B$2:$H$2,0),FALSE))</f>
        <v>27.376100000000001</v>
      </c>
      <c r="M355">
        <f>IF(ISERROR(VLOOKUP($J355,'Miljövärden urval för publ'!$B$2:$H$490,MATCH(M$3,'Miljövärden urval för publ'!$B$2:$H$2,0),FALSE)),"",VLOOKUP($J355,'Miljövärden urval för publ'!$B$2:$H$490,MATCH(M$3,'Miljövärden urval för publ'!$B$2:$H$2,0),FALSE))</f>
        <v>12.2639</v>
      </c>
      <c r="N355">
        <f>IF(ISERROR(VLOOKUP($J355,'Miljövärden urval för publ'!$B$2:$H$490,MATCH(N$3,'Miljövärden urval för publ'!$B$2:$H$2,0),FALSE)),"",VLOOKUP($J355,'Miljövärden urval för publ'!$B$2:$H$490,MATCH(N$3,'Miljövärden urval för publ'!$B$2:$H$2,0),FALSE))</f>
        <v>3.4463599999999997E-2</v>
      </c>
    </row>
    <row r="356" spans="1:14" x14ac:dyDescent="0.25">
      <c r="A356" s="26" t="s">
        <v>145</v>
      </c>
      <c r="B356" s="26" t="s">
        <v>147</v>
      </c>
      <c r="C356" s="27"/>
      <c r="D356" s="27" t="str">
        <f>VLOOKUP(B356,'Miljövärden urval för publ'!$B$2:$S$480,MATCH("ska publiceras:",'Miljövärden urval för publ'!$B$2:$Q$2,0),FALSE)</f>
        <v>ja</v>
      </c>
      <c r="E356" s="27">
        <f t="shared" si="15"/>
        <v>318</v>
      </c>
      <c r="H356" s="20">
        <v>354</v>
      </c>
      <c r="I356" t="str">
        <f t="shared" si="16"/>
        <v>Tekniska Verken i Linköping AB</v>
      </c>
      <c r="J356" t="str">
        <f t="shared" si="17"/>
        <v>Åtvidaberg</v>
      </c>
      <c r="K356">
        <f>IF(ISERROR(VLOOKUP($J356,'Miljövärden urval för publ'!$B$2:$H$490,MATCH(K$3,'Miljövärden urval för publ'!$B$2:$H$2,0),FALSE)),"",VLOOKUP($J356,'Miljövärden urval för publ'!$B$2:$H$490,MATCH(K$3,'Miljövärden urval för publ'!$B$2:$H$2,0),FALSE))</f>
        <v>0.103876</v>
      </c>
      <c r="L356">
        <f>IF(ISERROR(VLOOKUP($J356,'Miljövärden urval för publ'!$B$2:$H$490,MATCH(L$3,'Miljövärden urval för publ'!$B$2:$H$2,0),FALSE)),"",VLOOKUP($J356,'Miljövärden urval för publ'!$B$2:$H$490,MATCH(L$3,'Miljövärden urval för publ'!$B$2:$H$2,0),FALSE))</f>
        <v>22.610900000000001</v>
      </c>
      <c r="M356">
        <f>IF(ISERROR(VLOOKUP($J356,'Miljövärden urval för publ'!$B$2:$H$490,MATCH(M$3,'Miljövärden urval för publ'!$B$2:$H$2,0),FALSE)),"",VLOOKUP($J356,'Miljövärden urval för publ'!$B$2:$H$490,MATCH(M$3,'Miljövärden urval för publ'!$B$2:$H$2,0),FALSE))</f>
        <v>8.1010000000000009</v>
      </c>
      <c r="N356">
        <f>IF(ISERROR(VLOOKUP($J356,'Miljövärden urval för publ'!$B$2:$H$490,MATCH(N$3,'Miljövärden urval för publ'!$B$2:$H$2,0),FALSE)),"",VLOOKUP($J356,'Miljövärden urval för publ'!$B$2:$H$490,MATCH(N$3,'Miljövärden urval för publ'!$B$2:$H$2,0),FALSE))</f>
        <v>2.7048900000000001E-2</v>
      </c>
    </row>
    <row r="357" spans="1:14" x14ac:dyDescent="0.25">
      <c r="A357" s="26" t="s">
        <v>506</v>
      </c>
      <c r="B357" s="26" t="s">
        <v>509</v>
      </c>
      <c r="C357" s="27"/>
      <c r="D357" s="27" t="str">
        <f>VLOOKUP(B357,'Miljövärden urval för publ'!$B$2:$S$480,MATCH("ska publiceras:",'Miljövärden urval för publ'!$B$2:$Q$2,0),FALSE)</f>
        <v>ja</v>
      </c>
      <c r="E357" s="27">
        <f t="shared" si="15"/>
        <v>319</v>
      </c>
      <c r="H357" s="20">
        <v>355</v>
      </c>
      <c r="I357" t="str">
        <f t="shared" si="16"/>
        <v>E.ON Värme Sverige AB</v>
      </c>
      <c r="J357" t="str">
        <f t="shared" si="17"/>
        <v>Älmhult</v>
      </c>
      <c r="K357">
        <f>IF(ISERROR(VLOOKUP($J357,'Miljövärden urval för publ'!$B$2:$H$490,MATCH(K$3,'Miljövärden urval för publ'!$B$2:$H$2,0),FALSE)),"",VLOOKUP($J357,'Miljövärden urval för publ'!$B$2:$H$490,MATCH(K$3,'Miljövärden urval för publ'!$B$2:$H$2,0),FALSE))</f>
        <v>0.105056</v>
      </c>
      <c r="L357">
        <f>IF(ISERROR(VLOOKUP($J357,'Miljövärden urval för publ'!$B$2:$H$490,MATCH(L$3,'Miljövärden urval för publ'!$B$2:$H$2,0),FALSE)),"",VLOOKUP($J357,'Miljövärden urval för publ'!$B$2:$H$490,MATCH(L$3,'Miljövärden urval för publ'!$B$2:$H$2,0),FALSE))</f>
        <v>21.255099999999999</v>
      </c>
      <c r="M357">
        <f>IF(ISERROR(VLOOKUP($J357,'Miljövärden urval för publ'!$B$2:$H$490,MATCH(M$3,'Miljövärden urval för publ'!$B$2:$H$2,0),FALSE)),"",VLOOKUP($J357,'Miljövärden urval för publ'!$B$2:$H$490,MATCH(M$3,'Miljövärden urval för publ'!$B$2:$H$2,0),FALSE))</f>
        <v>8.2387700000000006</v>
      </c>
      <c r="N357">
        <f>IF(ISERROR(VLOOKUP($J357,'Miljövärden urval för publ'!$B$2:$H$490,MATCH(N$3,'Miljövärden urval för publ'!$B$2:$H$2,0),FALSE)),"",VLOOKUP($J357,'Miljövärden urval för publ'!$B$2:$H$490,MATCH(N$3,'Miljövärden urval för publ'!$B$2:$H$2,0),FALSE))</f>
        <v>2.40171E-2</v>
      </c>
    </row>
    <row r="358" spans="1:14" x14ac:dyDescent="0.25">
      <c r="A358" s="26" t="s">
        <v>510</v>
      </c>
      <c r="B358" s="26" t="s">
        <v>514</v>
      </c>
      <c r="C358" s="27"/>
      <c r="D358" s="27" t="str">
        <f>VLOOKUP(B358,'Miljövärden urval för publ'!$B$2:$S$480,MATCH("ska publiceras:",'Miljövärden urval för publ'!$B$2:$Q$2,0),FALSE)</f>
        <v>ja</v>
      </c>
      <c r="E358" s="27">
        <f t="shared" si="15"/>
        <v>320</v>
      </c>
      <c r="H358" s="20">
        <v>356</v>
      </c>
      <c r="I358" t="str">
        <f t="shared" si="16"/>
        <v>Bionär Närvärme AB</v>
      </c>
      <c r="J358" t="str">
        <f t="shared" si="17"/>
        <v>Älvkarleby</v>
      </c>
      <c r="K358">
        <f>IF(ISERROR(VLOOKUP($J358,'Miljövärden urval för publ'!$B$2:$H$490,MATCH(K$3,'Miljövärden urval för publ'!$B$2:$H$2,0),FALSE)),"",VLOOKUP($J358,'Miljövärden urval för publ'!$B$2:$H$490,MATCH(K$3,'Miljövärden urval för publ'!$B$2:$H$2,0),FALSE))</f>
        <v>0.16744999999999999</v>
      </c>
      <c r="L358">
        <f>IF(ISERROR(VLOOKUP($J358,'Miljövärden urval för publ'!$B$2:$H$490,MATCH(L$3,'Miljövärden urval för publ'!$B$2:$H$2,0),FALSE)),"",VLOOKUP($J358,'Miljövärden urval för publ'!$B$2:$H$490,MATCH(L$3,'Miljövärden urval för publ'!$B$2:$H$2,0),FALSE))</f>
        <v>13.7987</v>
      </c>
      <c r="M358">
        <f>IF(ISERROR(VLOOKUP($J358,'Miljövärden urval för publ'!$B$2:$H$490,MATCH(M$3,'Miljövärden urval för publ'!$B$2:$H$2,0),FALSE)),"",VLOOKUP($J358,'Miljövärden urval för publ'!$B$2:$H$490,MATCH(M$3,'Miljövärden urval för publ'!$B$2:$H$2,0),FALSE))</f>
        <v>17.1221</v>
      </c>
      <c r="N358">
        <f>IF(ISERROR(VLOOKUP($J358,'Miljövärden urval för publ'!$B$2:$H$490,MATCH(N$3,'Miljövärden urval för publ'!$B$2:$H$2,0),FALSE)),"",VLOOKUP($J358,'Miljövärden urval för publ'!$B$2:$H$490,MATCH(N$3,'Miljövärden urval för publ'!$B$2:$H$2,0),FALSE))</f>
        <v>1.7876199999999998E-2</v>
      </c>
    </row>
    <row r="359" spans="1:14" x14ac:dyDescent="0.25">
      <c r="A359" s="26" t="s">
        <v>162</v>
      </c>
      <c r="B359" s="26" t="s">
        <v>171</v>
      </c>
      <c r="C359" s="27"/>
      <c r="D359" s="27" t="str">
        <f>VLOOKUP(B359,'Miljövärden urval för publ'!$B$2:$S$480,MATCH("ska publiceras:",'Miljövärden urval för publ'!$B$2:$Q$2,0),FALSE)</f>
        <v>nej</v>
      </c>
      <c r="E359" s="27">
        <f t="shared" si="15"/>
        <v>320</v>
      </c>
      <c r="H359" s="20">
        <v>357</v>
      </c>
      <c r="I359" t="str">
        <f t="shared" si="16"/>
        <v>Öresundskraft AB</v>
      </c>
      <c r="J359" t="str">
        <f t="shared" si="17"/>
        <v>Ängelholm</v>
      </c>
      <c r="K359">
        <f>IF(ISERROR(VLOOKUP($J359,'Miljövärden urval för publ'!$B$2:$H$490,MATCH(K$3,'Miljövärden urval för publ'!$B$2:$H$2,0),FALSE)),"",VLOOKUP($J359,'Miljövärden urval för publ'!$B$2:$H$490,MATCH(K$3,'Miljövärden urval för publ'!$B$2:$H$2,0),FALSE))</f>
        <v>0.13209699999999999</v>
      </c>
      <c r="L359">
        <f>IF(ISERROR(VLOOKUP($J359,'Miljövärden urval för publ'!$B$2:$H$490,MATCH(L$3,'Miljövärden urval för publ'!$B$2:$H$2,0),FALSE)),"",VLOOKUP($J359,'Miljövärden urval för publ'!$B$2:$H$490,MATCH(L$3,'Miljövärden urval för publ'!$B$2:$H$2,0),FALSE))</f>
        <v>29.177099999999999</v>
      </c>
      <c r="M359">
        <f>IF(ISERROR(VLOOKUP($J359,'Miljövärden urval för publ'!$B$2:$H$490,MATCH(M$3,'Miljövärden urval för publ'!$B$2:$H$2,0),FALSE)),"",VLOOKUP($J359,'Miljövärden urval för publ'!$B$2:$H$490,MATCH(M$3,'Miljövärden urval för publ'!$B$2:$H$2,0),FALSE))</f>
        <v>4.0112399999999999</v>
      </c>
      <c r="N359">
        <f>IF(ISERROR(VLOOKUP($J359,'Miljövärden urval för publ'!$B$2:$H$490,MATCH(N$3,'Miljövärden urval för publ'!$B$2:$H$2,0),FALSE)),"",VLOOKUP($J359,'Miljövärden urval för publ'!$B$2:$H$490,MATCH(N$3,'Miljövärden urval för publ'!$B$2:$H$2,0),FALSE))</f>
        <v>3.2397300000000001E-3</v>
      </c>
    </row>
    <row r="360" spans="1:14" x14ac:dyDescent="0.25">
      <c r="A360" s="26" t="s">
        <v>526</v>
      </c>
      <c r="B360" s="26" t="s">
        <v>536</v>
      </c>
      <c r="C360" s="27"/>
      <c r="D360" s="27" t="str">
        <f>VLOOKUP(B360,'Miljövärden urval för publ'!$B$2:$S$480,MATCH("ska publiceras:",'Miljövärden urval för publ'!$B$2:$Q$2,0),FALSE)</f>
        <v>ja</v>
      </c>
      <c r="E360" s="27">
        <f t="shared" si="15"/>
        <v>321</v>
      </c>
      <c r="H360" s="20">
        <v>358</v>
      </c>
      <c r="I360" t="str">
        <f t="shared" si="16"/>
        <v>Eskilstuna Energi &amp; Miljö AB</v>
      </c>
      <c r="J360" t="str">
        <f t="shared" si="17"/>
        <v>Ärla</v>
      </c>
      <c r="K360">
        <f>IF(ISERROR(VLOOKUP($J360,'Miljövärden urval för publ'!$B$2:$H$490,MATCH(K$3,'Miljövärden urval för publ'!$B$2:$H$2,0),FALSE)),"",VLOOKUP($J360,'Miljövärden urval för publ'!$B$2:$H$490,MATCH(K$3,'Miljövärden urval för publ'!$B$2:$H$2,0),FALSE))</f>
        <v>0.30067300000000002</v>
      </c>
      <c r="L360">
        <f>IF(ISERROR(VLOOKUP($J360,'Miljövärden urval för publ'!$B$2:$H$490,MATCH(L$3,'Miljövärden urval för publ'!$B$2:$H$2,0),FALSE)),"",VLOOKUP($J360,'Miljövärden urval för publ'!$B$2:$H$490,MATCH(L$3,'Miljövärden urval för publ'!$B$2:$H$2,0),FALSE))</f>
        <v>15.986800000000001</v>
      </c>
      <c r="M360">
        <f>IF(ISERROR(VLOOKUP($J360,'Miljövärden urval för publ'!$B$2:$H$490,MATCH(M$3,'Miljövärden urval för publ'!$B$2:$H$2,0),FALSE)),"",VLOOKUP($J360,'Miljövärden urval för publ'!$B$2:$H$490,MATCH(M$3,'Miljövärden urval för publ'!$B$2:$H$2,0),FALSE))</f>
        <v>21.156500000000001</v>
      </c>
      <c r="N360">
        <f>IF(ISERROR(VLOOKUP($J360,'Miljövärden urval för publ'!$B$2:$H$490,MATCH(N$3,'Miljövärden urval för publ'!$B$2:$H$2,0),FALSE)),"",VLOOKUP($J360,'Miljövärden urval för publ'!$B$2:$H$490,MATCH(N$3,'Miljövärden urval för publ'!$B$2:$H$2,0),FALSE))</f>
        <v>7.4824999999999996E-3</v>
      </c>
    </row>
    <row r="361" spans="1:14" x14ac:dyDescent="0.25">
      <c r="A361" s="26" t="s">
        <v>407</v>
      </c>
      <c r="B361" s="26" t="s">
        <v>423</v>
      </c>
      <c r="C361" s="27"/>
      <c r="D361" s="27" t="str">
        <f>VLOOKUP(B361,'Miljövärden urval för publ'!$B$2:$S$480,MATCH("ska publiceras:",'Miljövärden urval för publ'!$B$2:$Q$2,0),FALSE)</f>
        <v>ja</v>
      </c>
      <c r="E361" s="27">
        <f t="shared" si="15"/>
        <v>322</v>
      </c>
      <c r="H361" s="20">
        <v>359</v>
      </c>
      <c r="I361" t="str">
        <f t="shared" si="16"/>
        <v>Lantmännen Agrovärme AB</v>
      </c>
      <c r="J361" t="str">
        <f t="shared" si="17"/>
        <v>Ödeshög</v>
      </c>
      <c r="K361">
        <f>IF(ISERROR(VLOOKUP($J361,'Miljövärden urval för publ'!$B$2:$H$490,MATCH(K$3,'Miljövärden urval för publ'!$B$2:$H$2,0),FALSE)),"",VLOOKUP($J361,'Miljövärden urval för publ'!$B$2:$H$490,MATCH(K$3,'Miljövärden urval för publ'!$B$2:$H$2,0),FALSE))</f>
        <v>0.116881</v>
      </c>
      <c r="L361">
        <f>IF(ISERROR(VLOOKUP($J361,'Miljövärden urval för publ'!$B$2:$H$490,MATCH(L$3,'Miljövärden urval för publ'!$B$2:$H$2,0),FALSE)),"",VLOOKUP($J361,'Miljövärden urval för publ'!$B$2:$H$490,MATCH(L$3,'Miljövärden urval för publ'!$B$2:$H$2,0),FALSE))</f>
        <v>24.563600000000001</v>
      </c>
      <c r="M361">
        <f>IF(ISERROR(VLOOKUP($J361,'Miljövärden urval för publ'!$B$2:$H$490,MATCH(M$3,'Miljövärden urval för publ'!$B$2:$H$2,0),FALSE)),"",VLOOKUP($J361,'Miljövärden urval för publ'!$B$2:$H$490,MATCH(M$3,'Miljövärden urval för publ'!$B$2:$H$2,0),FALSE))</f>
        <v>8.9475499999999997</v>
      </c>
      <c r="N361">
        <f>IF(ISERROR(VLOOKUP($J361,'Miljövärden urval för publ'!$B$2:$H$490,MATCH(N$3,'Miljövärden urval för publ'!$B$2:$H$2,0),FALSE)),"",VLOOKUP($J361,'Miljövärden urval för publ'!$B$2:$H$490,MATCH(N$3,'Miljövärden urval för publ'!$B$2:$H$2,0),FALSE))</f>
        <v>2.23714E-2</v>
      </c>
    </row>
    <row r="362" spans="1:14" x14ac:dyDescent="0.25">
      <c r="A362" s="26" t="s">
        <v>382</v>
      </c>
      <c r="B362" s="26" t="s">
        <v>392</v>
      </c>
      <c r="C362" s="27"/>
      <c r="D362" s="27" t="str">
        <f>VLOOKUP(B362,'Miljövärden urval för publ'!$B$2:$S$480,MATCH("ska publiceras:",'Miljövärden urval för publ'!$B$2:$Q$2,0),FALSE)</f>
        <v>ja</v>
      </c>
      <c r="E362" s="27">
        <f t="shared" si="15"/>
        <v>323</v>
      </c>
      <c r="H362" s="20">
        <v>360</v>
      </c>
      <c r="I362" t="str">
        <f t="shared" si="16"/>
        <v>Tierps Fjärrvärme AB</v>
      </c>
      <c r="J362" t="str">
        <f t="shared" si="17"/>
        <v>Örbyhus</v>
      </c>
      <c r="K362">
        <f>IF(ISERROR(VLOOKUP($J362,'Miljövärden urval för publ'!$B$2:$H$490,MATCH(K$3,'Miljövärden urval för publ'!$B$2:$H$2,0),FALSE)),"",VLOOKUP($J362,'Miljövärden urval för publ'!$B$2:$H$490,MATCH(K$3,'Miljövärden urval för publ'!$B$2:$H$2,0),FALSE))</f>
        <v>0.234657</v>
      </c>
      <c r="L362">
        <f>IF(ISERROR(VLOOKUP($J362,'Miljövärden urval för publ'!$B$2:$H$490,MATCH(L$3,'Miljövärden urval för publ'!$B$2:$H$2,0),FALSE)),"",VLOOKUP($J362,'Miljövärden urval för publ'!$B$2:$H$490,MATCH(L$3,'Miljövärden urval för publ'!$B$2:$H$2,0),FALSE))</f>
        <v>25.381799999999998</v>
      </c>
      <c r="M362">
        <f>IF(ISERROR(VLOOKUP($J362,'Miljövärden urval för publ'!$B$2:$H$490,MATCH(M$3,'Miljövärden urval för publ'!$B$2:$H$2,0),FALSE)),"",VLOOKUP($J362,'Miljövärden urval för publ'!$B$2:$H$490,MATCH(M$3,'Miljövärden urval för publ'!$B$2:$H$2,0),FALSE))</f>
        <v>12.924099999999999</v>
      </c>
      <c r="N362">
        <f>IF(ISERROR(VLOOKUP($J362,'Miljövärden urval för publ'!$B$2:$H$490,MATCH(N$3,'Miljövärden urval för publ'!$B$2:$H$2,0),FALSE)),"",VLOOKUP($J362,'Miljövärden urval för publ'!$B$2:$H$490,MATCH(N$3,'Miljövärden urval för publ'!$B$2:$H$2,0),FALSE))</f>
        <v>3.0831799999999999E-2</v>
      </c>
    </row>
    <row r="363" spans="1:14" x14ac:dyDescent="0.25">
      <c r="A363" s="26" t="s">
        <v>515</v>
      </c>
      <c r="B363" s="26" t="s">
        <v>517</v>
      </c>
      <c r="C363" s="27"/>
      <c r="D363" s="27" t="str">
        <f>VLOOKUP(B363,'Miljövärden urval för publ'!$B$2:$S$480,MATCH("ska publiceras:",'Miljövärden urval för publ'!$B$2:$Q$2,0),FALSE)</f>
        <v>ja</v>
      </c>
      <c r="E363" s="27">
        <f t="shared" si="15"/>
        <v>324</v>
      </c>
      <c r="H363" s="20">
        <v>361</v>
      </c>
      <c r="I363" t="str">
        <f t="shared" si="16"/>
        <v>Örkelljunga Fjärrvärmeverk AB</v>
      </c>
      <c r="J363" t="str">
        <f t="shared" si="17"/>
        <v>Örkelljunga</v>
      </c>
      <c r="K363">
        <f>IF(ISERROR(VLOOKUP($J363,'Miljövärden urval för publ'!$B$2:$H$490,MATCH(K$3,'Miljövärden urval för publ'!$B$2:$H$2,0),FALSE)),"",VLOOKUP($J363,'Miljövärden urval för publ'!$B$2:$H$490,MATCH(K$3,'Miljövärden urval för publ'!$B$2:$H$2,0),FALSE))</f>
        <v>0.120266</v>
      </c>
      <c r="L363">
        <f>IF(ISERROR(VLOOKUP($J363,'Miljövärden urval för publ'!$B$2:$H$490,MATCH(L$3,'Miljövärden urval för publ'!$B$2:$H$2,0),FALSE)),"",VLOOKUP($J363,'Miljövärden urval för publ'!$B$2:$H$490,MATCH(L$3,'Miljövärden urval för publ'!$B$2:$H$2,0),FALSE))</f>
        <v>24.289000000000001</v>
      </c>
      <c r="M363">
        <f>IF(ISERROR(VLOOKUP($J363,'Miljövärden urval för publ'!$B$2:$H$490,MATCH(M$3,'Miljövärden urval för publ'!$B$2:$H$2,0),FALSE)),"",VLOOKUP($J363,'Miljövärden urval för publ'!$B$2:$H$490,MATCH(M$3,'Miljövärden urval för publ'!$B$2:$H$2,0),FALSE))</f>
        <v>8.8466199999999997</v>
      </c>
      <c r="N363">
        <f>IF(ISERROR(VLOOKUP($J363,'Miljövärden urval för publ'!$B$2:$H$490,MATCH(N$3,'Miljövärden urval för publ'!$B$2:$H$2,0),FALSE)),"",VLOOKUP($J363,'Miljövärden urval för publ'!$B$2:$H$490,MATCH(N$3,'Miljövärden urval för publ'!$B$2:$H$2,0),FALSE))</f>
        <v>1.56875E-2</v>
      </c>
    </row>
    <row r="364" spans="1:14" x14ac:dyDescent="0.25">
      <c r="A364" s="26" t="s">
        <v>440</v>
      </c>
      <c r="B364" s="26" t="s">
        <v>443</v>
      </c>
      <c r="C364" s="27"/>
      <c r="D364" s="27" t="str">
        <f>VLOOKUP(B364,'Miljövärden urval för publ'!$B$2:$S$480,MATCH("ska publiceras:",'Miljövärden urval för publ'!$B$2:$Q$2,0),FALSE)</f>
        <v>ja</v>
      </c>
      <c r="E364" s="27">
        <f t="shared" si="15"/>
        <v>325</v>
      </c>
      <c r="H364" s="20">
        <v>362</v>
      </c>
      <c r="I364" t="str">
        <f t="shared" si="16"/>
        <v>Övik Energi AB</v>
      </c>
      <c r="J364" t="str">
        <f t="shared" si="17"/>
        <v>Örnsköldsvik</v>
      </c>
      <c r="K364">
        <f>IF(ISERROR(VLOOKUP($J364,'Miljövärden urval för publ'!$B$2:$H$490,MATCH(K$3,'Miljövärden urval för publ'!$B$2:$H$2,0),FALSE)),"",VLOOKUP($J364,'Miljövärden urval för publ'!$B$2:$H$490,MATCH(K$3,'Miljövärden urval för publ'!$B$2:$H$2,0),FALSE))</f>
        <v>0.14875099999999999</v>
      </c>
      <c r="L364">
        <f>IF(ISERROR(VLOOKUP($J364,'Miljövärden urval för publ'!$B$2:$H$490,MATCH(L$3,'Miljövärden urval för publ'!$B$2:$H$2,0),FALSE)),"",VLOOKUP($J364,'Miljövärden urval för publ'!$B$2:$H$490,MATCH(L$3,'Miljövärden urval för publ'!$B$2:$H$2,0),FALSE))</f>
        <v>40.656199999999998</v>
      </c>
      <c r="M364">
        <f>IF(ISERROR(VLOOKUP($J364,'Miljövärden urval för publ'!$B$2:$H$490,MATCH(M$3,'Miljövärden urval för publ'!$B$2:$H$2,0),FALSE)),"",VLOOKUP($J364,'Miljövärden urval för publ'!$B$2:$H$490,MATCH(M$3,'Miljövärden urval för publ'!$B$2:$H$2,0),FALSE))</f>
        <v>7.7852100000000002</v>
      </c>
      <c r="N364">
        <f>IF(ISERROR(VLOOKUP($J364,'Miljövärden urval för publ'!$B$2:$H$490,MATCH(N$3,'Miljövärden urval för publ'!$B$2:$H$2,0),FALSE)),"",VLOOKUP($J364,'Miljövärden urval för publ'!$B$2:$H$490,MATCH(N$3,'Miljövärden urval för publ'!$B$2:$H$2,0),FALSE))</f>
        <v>2.76399E-3</v>
      </c>
    </row>
    <row r="365" spans="1:14" x14ac:dyDescent="0.25">
      <c r="A365" s="26" t="s">
        <v>172</v>
      </c>
      <c r="B365" s="26" t="s">
        <v>179</v>
      </c>
      <c r="C365" s="27"/>
      <c r="D365" s="27" t="str">
        <f>VLOOKUP(B365,'Miljövärden urval för publ'!$B$2:$S$480,MATCH("ska publiceras:",'Miljövärden urval för publ'!$B$2:$Q$2,0),FALSE)</f>
        <v>nej</v>
      </c>
      <c r="E365" s="27">
        <f t="shared" si="15"/>
        <v>325</v>
      </c>
      <c r="H365" s="20">
        <v>363</v>
      </c>
      <c r="I365" t="str">
        <f t="shared" si="16"/>
        <v>Lantmännen Agrovärme AB</v>
      </c>
      <c r="J365" t="str">
        <f t="shared" si="17"/>
        <v>Örsundsbro</v>
      </c>
      <c r="K365">
        <f>IF(ISERROR(VLOOKUP($J365,'Miljövärden urval för publ'!$B$2:$H$490,MATCH(K$3,'Miljövärden urval för publ'!$B$2:$H$2,0),FALSE)),"",VLOOKUP($J365,'Miljövärden urval för publ'!$B$2:$H$490,MATCH(K$3,'Miljövärden urval för publ'!$B$2:$H$2,0),FALSE))</f>
        <v>0.118975</v>
      </c>
      <c r="L365">
        <f>IF(ISERROR(VLOOKUP($J365,'Miljövärden urval för publ'!$B$2:$H$490,MATCH(L$3,'Miljövärden urval för publ'!$B$2:$H$2,0),FALSE)),"",VLOOKUP($J365,'Miljövärden urval för publ'!$B$2:$H$490,MATCH(L$3,'Miljövärden urval för publ'!$B$2:$H$2,0),FALSE))</f>
        <v>25.036999999999999</v>
      </c>
      <c r="M365">
        <f>IF(ISERROR(VLOOKUP($J365,'Miljövärden urval för publ'!$B$2:$H$490,MATCH(M$3,'Miljövärden urval för publ'!$B$2:$H$2,0),FALSE)),"",VLOOKUP($J365,'Miljövärden urval för publ'!$B$2:$H$490,MATCH(M$3,'Miljövärden urval för publ'!$B$2:$H$2,0),FALSE))</f>
        <v>9.9030699999999996</v>
      </c>
      <c r="N365">
        <f>IF(ISERROR(VLOOKUP($J365,'Miljövärden urval för publ'!$B$2:$H$490,MATCH(N$3,'Miljövärden urval för publ'!$B$2:$H$2,0),FALSE)),"",VLOOKUP($J365,'Miljövärden urval för publ'!$B$2:$H$490,MATCH(N$3,'Miljövärden urval för publ'!$B$2:$H$2,0),FALSE))</f>
        <v>1.66918E-2</v>
      </c>
    </row>
    <row r="366" spans="1:14" x14ac:dyDescent="0.25">
      <c r="A366" s="26" t="s">
        <v>101</v>
      </c>
      <c r="B366" s="26" t="s">
        <v>118</v>
      </c>
      <c r="C366" s="27"/>
      <c r="D366" s="27" t="str">
        <f>VLOOKUP(B366,'Miljövärden urval för publ'!$B$2:$S$480,MATCH("ska publiceras:",'Miljövärden urval för publ'!$B$2:$Q$2,0),FALSE)</f>
        <v>ja</v>
      </c>
      <c r="E366" s="27">
        <f t="shared" si="15"/>
        <v>326</v>
      </c>
      <c r="H366" s="20">
        <v>364</v>
      </c>
      <c r="I366" t="str">
        <f t="shared" si="16"/>
        <v>Jämtkraft AB</v>
      </c>
      <c r="J366" t="str">
        <f t="shared" si="17"/>
        <v>Östersund</v>
      </c>
      <c r="K366">
        <f>IF(ISERROR(VLOOKUP($J366,'Miljövärden urval för publ'!$B$2:$H$490,MATCH(K$3,'Miljövärden urval för publ'!$B$2:$H$2,0),FALSE)),"",VLOOKUP($J366,'Miljövärden urval för publ'!$B$2:$H$490,MATCH(K$3,'Miljövärden urval för publ'!$B$2:$H$2,0),FALSE))</f>
        <v>0.1477</v>
      </c>
      <c r="L366">
        <f>IF(ISERROR(VLOOKUP($J366,'Miljövärden urval för publ'!$B$2:$H$490,MATCH(L$3,'Miljövärden urval för publ'!$B$2:$H$2,0),FALSE)),"",VLOOKUP($J366,'Miljövärden urval för publ'!$B$2:$H$490,MATCH(L$3,'Miljövärden urval för publ'!$B$2:$H$2,0),FALSE))</f>
        <v>27.011099999999999</v>
      </c>
      <c r="M366">
        <f>IF(ISERROR(VLOOKUP($J366,'Miljövärden urval för publ'!$B$2:$H$490,MATCH(M$3,'Miljövärden urval för publ'!$B$2:$H$2,0),FALSE)),"",VLOOKUP($J366,'Miljövärden urval för publ'!$B$2:$H$490,MATCH(M$3,'Miljövärden urval för publ'!$B$2:$H$2,0),FALSE))</f>
        <v>6.2384700000000004</v>
      </c>
      <c r="N366">
        <f>IF(ISERROR(VLOOKUP($J366,'Miljövärden urval för publ'!$B$2:$H$490,MATCH(N$3,'Miljövärden urval för publ'!$B$2:$H$2,0),FALSE)),"",VLOOKUP($J366,'Miljövärden urval för publ'!$B$2:$H$490,MATCH(N$3,'Miljövärden urval för publ'!$B$2:$H$2,0),FALSE))</f>
        <v>2.7365900000000001E-3</v>
      </c>
    </row>
    <row r="367" spans="1:14" x14ac:dyDescent="0.25">
      <c r="A367" s="26" t="s">
        <v>382</v>
      </c>
      <c r="B367" s="26" t="s">
        <v>393</v>
      </c>
      <c r="C367" s="27"/>
      <c r="D367" s="27" t="str">
        <f>VLOOKUP(B367,'Miljövärden urval för publ'!$B$2:$S$480,MATCH("ska publiceras:",'Miljövärden urval för publ'!$B$2:$Q$2,0),FALSE)</f>
        <v>ja</v>
      </c>
      <c r="E367" s="27">
        <f t="shared" si="15"/>
        <v>327</v>
      </c>
      <c r="H367" s="20">
        <v>365</v>
      </c>
      <c r="I367" t="str">
        <f t="shared" si="16"/>
        <v>E.ON Värme Sverige AB</v>
      </c>
      <c r="J367" t="str">
        <f t="shared" si="17"/>
        <v>Österåker</v>
      </c>
      <c r="K367">
        <f>IF(ISERROR(VLOOKUP($J367,'Miljövärden urval för publ'!$B$2:$H$490,MATCH(K$3,'Miljövärden urval för publ'!$B$2:$H$2,0),FALSE)),"",VLOOKUP($J367,'Miljövärden urval för publ'!$B$2:$H$490,MATCH(K$3,'Miljövärden urval för publ'!$B$2:$H$2,0),FALSE))</f>
        <v>0.22089600000000001</v>
      </c>
      <c r="L367">
        <f>IF(ISERROR(VLOOKUP($J367,'Miljövärden urval för publ'!$B$2:$H$490,MATCH(L$3,'Miljövärden urval för publ'!$B$2:$H$2,0),FALSE)),"",VLOOKUP($J367,'Miljövärden urval för publ'!$B$2:$H$490,MATCH(L$3,'Miljövärden urval för publ'!$B$2:$H$2,0),FALSE))</f>
        <v>34.030999999999999</v>
      </c>
      <c r="M367">
        <f>IF(ISERROR(VLOOKUP($J367,'Miljövärden urval för publ'!$B$2:$H$490,MATCH(M$3,'Miljövärden urval för publ'!$B$2:$H$2,0),FALSE)),"",VLOOKUP($J367,'Miljövärden urval för publ'!$B$2:$H$490,MATCH(M$3,'Miljövärden urval för publ'!$B$2:$H$2,0),FALSE))</f>
        <v>8.4189900000000009</v>
      </c>
      <c r="N367">
        <f>IF(ISERROR(VLOOKUP($J367,'Miljövärden urval för publ'!$B$2:$H$490,MATCH(N$3,'Miljövärden urval för publ'!$B$2:$H$2,0),FALSE)),"",VLOOKUP($J367,'Miljövärden urval för publ'!$B$2:$H$490,MATCH(N$3,'Miljövärden urval för publ'!$B$2:$H$2,0),FALSE))</f>
        <v>3.8635299999999997E-2</v>
      </c>
    </row>
    <row r="368" spans="1:14" x14ac:dyDescent="0.25">
      <c r="A368" s="26" t="s">
        <v>518</v>
      </c>
      <c r="B368" s="26" t="s">
        <v>519</v>
      </c>
      <c r="C368" s="27"/>
      <c r="D368" s="27" t="str">
        <f>VLOOKUP(B368,'Miljövärden urval för publ'!$B$2:$S$480,MATCH("ska publiceras:",'Miljövärden urval för publ'!$B$2:$Q$2,0),FALSE)</f>
        <v>ja</v>
      </c>
      <c r="E368" s="27">
        <f t="shared" si="15"/>
        <v>328</v>
      </c>
      <c r="H368" s="20">
        <v>366</v>
      </c>
      <c r="I368" t="str">
        <f t="shared" si="16"/>
        <v>Sundsvall Energi AB</v>
      </c>
      <c r="J368" t="str">
        <f t="shared" si="17"/>
        <v>Övriga nät Sundsvall energi</v>
      </c>
      <c r="K368">
        <f>IF(ISERROR(VLOOKUP($J368,'Miljövärden urval för publ'!$B$2:$H$490,MATCH(K$3,'Miljövärden urval för publ'!$B$2:$H$2,0),FALSE)),"",VLOOKUP($J368,'Miljövärden urval för publ'!$B$2:$H$490,MATCH(K$3,'Miljövärden urval för publ'!$B$2:$H$2,0),FALSE))</f>
        <v>0.176784</v>
      </c>
      <c r="L368">
        <f>IF(ISERROR(VLOOKUP($J368,'Miljövärden urval för publ'!$B$2:$H$490,MATCH(L$3,'Miljövärden urval för publ'!$B$2:$H$2,0),FALSE)),"",VLOOKUP($J368,'Miljövärden urval för publ'!$B$2:$H$490,MATCH(L$3,'Miljövärden urval för publ'!$B$2:$H$2,0),FALSE))</f>
        <v>15.6776</v>
      </c>
      <c r="M368">
        <f>IF(ISERROR(VLOOKUP($J368,'Miljövärden urval för publ'!$B$2:$H$490,MATCH(M$3,'Miljövärden urval för publ'!$B$2:$H$2,0),FALSE)),"",VLOOKUP($J368,'Miljövärden urval för publ'!$B$2:$H$490,MATCH(M$3,'Miljövärden urval för publ'!$B$2:$H$2,0),FALSE))</f>
        <v>15.6877</v>
      </c>
      <c r="N368">
        <f>IF(ISERROR(VLOOKUP($J368,'Miljövärden urval för publ'!$B$2:$H$490,MATCH(N$3,'Miljövärden urval för publ'!$B$2:$H$2,0),FALSE)),"",VLOOKUP($J368,'Miljövärden urval för publ'!$B$2:$H$490,MATCH(N$3,'Miljövärden urval för publ'!$B$2:$H$2,0),FALSE))</f>
        <v>2.7728699999999998E-2</v>
      </c>
    </row>
    <row r="369" spans="1:14" x14ac:dyDescent="0.25">
      <c r="A369" s="26" t="s">
        <v>520</v>
      </c>
      <c r="B369" s="26" t="s">
        <v>522</v>
      </c>
      <c r="C369" s="27"/>
      <c r="D369" s="27" t="str">
        <f>VLOOKUP(B369,'Miljövärden urval för publ'!$B$2:$S$480,MATCH("ska publiceras:",'Miljövärden urval för publ'!$B$2:$Q$2,0),FALSE)</f>
        <v>ja</v>
      </c>
      <c r="E369" s="27">
        <f t="shared" si="15"/>
        <v>329</v>
      </c>
      <c r="H369" s="20">
        <v>367</v>
      </c>
      <c r="I369" t="str">
        <f t="shared" si="16"/>
        <v/>
      </c>
      <c r="J369" t="str">
        <f t="shared" si="17"/>
        <v/>
      </c>
      <c r="K369" t="str">
        <f>IF(ISERROR(VLOOKUP($J369,'Miljövärden urval för publ'!$B$2:$H$490,MATCH(K$3,'Miljövärden urval för publ'!$B$2:$H$2,0),FALSE)),"",VLOOKUP($J369,'Miljövärden urval för publ'!$B$2:$H$490,MATCH(K$3,'Miljövärden urval för publ'!$B$2:$H$2,0),FALSE))</f>
        <v/>
      </c>
      <c r="L369" t="str">
        <f>IF(ISERROR(VLOOKUP($J369,'Miljövärden urval för publ'!$B$2:$H$490,MATCH(L$3,'Miljövärden urval för publ'!$B$2:$H$2,0),FALSE)),"",VLOOKUP($J369,'Miljövärden urval för publ'!$B$2:$H$490,MATCH(L$3,'Miljövärden urval för publ'!$B$2:$H$2,0),FALSE))</f>
        <v/>
      </c>
      <c r="M369" t="str">
        <f>IF(ISERROR(VLOOKUP($J369,'Miljövärden urval för publ'!$B$2:$H$490,MATCH(M$3,'Miljövärden urval för publ'!$B$2:$H$2,0),FALSE)),"",VLOOKUP($J369,'Miljövärden urval för publ'!$B$2:$H$490,MATCH(M$3,'Miljövärden urval för publ'!$B$2:$H$2,0),FALSE))</f>
        <v/>
      </c>
      <c r="N369" t="str">
        <f>IF(ISERROR(VLOOKUP($J369,'Miljövärden urval för publ'!$B$2:$H$490,MATCH(N$3,'Miljövärden urval för publ'!$B$2:$H$2,0),FALSE)),"",VLOOKUP($J369,'Miljövärden urval för publ'!$B$2:$H$490,MATCH(N$3,'Miljövärden urval för publ'!$B$2:$H$2,0),FALSE))</f>
        <v/>
      </c>
    </row>
    <row r="370" spans="1:14" x14ac:dyDescent="0.25">
      <c r="A370" s="26" t="s">
        <v>101</v>
      </c>
      <c r="B370" s="26" t="s">
        <v>119</v>
      </c>
      <c r="C370" s="27"/>
      <c r="D370" s="27" t="str">
        <f>VLOOKUP(B370,'Miljövärden urval för publ'!$B$2:$S$480,MATCH("ska publiceras:",'Miljövärden urval för publ'!$B$2:$Q$2,0),FALSE)</f>
        <v>ja</v>
      </c>
      <c r="E370" s="27">
        <f t="shared" si="15"/>
        <v>330</v>
      </c>
      <c r="H370" s="20">
        <v>368</v>
      </c>
      <c r="I370" t="str">
        <f t="shared" si="16"/>
        <v/>
      </c>
      <c r="J370" t="str">
        <f t="shared" si="17"/>
        <v/>
      </c>
      <c r="K370" t="str">
        <f>IF(ISERROR(VLOOKUP($J370,'Miljövärden urval för publ'!$B$2:$H$490,MATCH(K$3,'Miljövärden urval för publ'!$B$2:$H$2,0),FALSE)),"",VLOOKUP($J370,'Miljövärden urval för publ'!$B$2:$H$490,MATCH(K$3,'Miljövärden urval för publ'!$B$2:$H$2,0),FALSE))</f>
        <v/>
      </c>
      <c r="L370" t="str">
        <f>IF(ISERROR(VLOOKUP($J370,'Miljövärden urval för publ'!$B$2:$H$490,MATCH(L$3,'Miljövärden urval för publ'!$B$2:$H$2,0),FALSE)),"",VLOOKUP($J370,'Miljövärden urval för publ'!$B$2:$H$490,MATCH(L$3,'Miljövärden urval för publ'!$B$2:$H$2,0),FALSE))</f>
        <v/>
      </c>
      <c r="M370" t="str">
        <f>IF(ISERROR(VLOOKUP($J370,'Miljövärden urval för publ'!$B$2:$H$490,MATCH(M$3,'Miljövärden urval för publ'!$B$2:$H$2,0),FALSE)),"",VLOOKUP($J370,'Miljövärden urval för publ'!$B$2:$H$490,MATCH(M$3,'Miljövärden urval för publ'!$B$2:$H$2,0),FALSE))</f>
        <v/>
      </c>
      <c r="N370" t="str">
        <f>IF(ISERROR(VLOOKUP($J370,'Miljövärden urval för publ'!$B$2:$H$490,MATCH(N$3,'Miljövärden urval för publ'!$B$2:$H$2,0),FALSE)),"",VLOOKUP($J370,'Miljövärden urval för publ'!$B$2:$H$490,MATCH(N$3,'Miljövärden urval för publ'!$B$2:$H$2,0),FALSE))</f>
        <v/>
      </c>
    </row>
    <row r="371" spans="1:14" x14ac:dyDescent="0.25">
      <c r="A371" s="26" t="s">
        <v>520</v>
      </c>
      <c r="B371" s="26" t="s">
        <v>523</v>
      </c>
      <c r="C371" s="27"/>
      <c r="D371" s="27" t="str">
        <f>VLOOKUP(B371,'Miljövärden urval för publ'!$B$2:$S$480,MATCH("ska publiceras:",'Miljövärden urval för publ'!$B$2:$Q$2,0),FALSE)</f>
        <v>ja</v>
      </c>
      <c r="E371" s="27">
        <f t="shared" si="15"/>
        <v>331</v>
      </c>
      <c r="H371" s="20">
        <v>369</v>
      </c>
      <c r="I371" t="str">
        <f t="shared" si="16"/>
        <v/>
      </c>
      <c r="J371" t="str">
        <f t="shared" si="17"/>
        <v/>
      </c>
      <c r="K371" t="str">
        <f>IF(ISERROR(VLOOKUP($J371,'Miljövärden urval för publ'!$B$2:$H$490,MATCH(K$3,'Miljövärden urval för publ'!$B$2:$H$2,0),FALSE)),"",VLOOKUP($J371,'Miljövärden urval för publ'!$B$2:$H$490,MATCH(K$3,'Miljövärden urval för publ'!$B$2:$H$2,0),FALSE))</f>
        <v/>
      </c>
      <c r="L371" t="str">
        <f>IF(ISERROR(VLOOKUP($J371,'Miljövärden urval för publ'!$B$2:$H$490,MATCH(L$3,'Miljövärden urval för publ'!$B$2:$H$2,0),FALSE)),"",VLOOKUP($J371,'Miljövärden urval för publ'!$B$2:$H$490,MATCH(L$3,'Miljövärden urval för publ'!$B$2:$H$2,0),FALSE))</f>
        <v/>
      </c>
      <c r="M371" t="str">
        <f>IF(ISERROR(VLOOKUP($J371,'Miljövärden urval för publ'!$B$2:$H$490,MATCH(M$3,'Miljövärden urval för publ'!$B$2:$H$2,0),FALSE)),"",VLOOKUP($J371,'Miljövärden urval för publ'!$B$2:$H$490,MATCH(M$3,'Miljövärden urval för publ'!$B$2:$H$2,0),FALSE))</f>
        <v/>
      </c>
      <c r="N371" t="str">
        <f>IF(ISERROR(VLOOKUP($J371,'Miljövärden urval för publ'!$B$2:$H$490,MATCH(N$3,'Miljövärden urval för publ'!$B$2:$H$2,0),FALSE)),"",VLOOKUP($J371,'Miljövärden urval för publ'!$B$2:$H$490,MATCH(N$3,'Miljövärden urval för publ'!$B$2:$H$2,0),FALSE))</f>
        <v/>
      </c>
    </row>
    <row r="372" spans="1:14" x14ac:dyDescent="0.25">
      <c r="A372" s="26" t="s">
        <v>303</v>
      </c>
      <c r="B372" s="26" t="s">
        <v>307</v>
      </c>
      <c r="C372" s="27"/>
      <c r="D372" s="27" t="str">
        <f>VLOOKUP(B372,'Miljövärden urval för publ'!$B$2:$S$480,MATCH("ska publiceras:",'Miljövärden urval för publ'!$B$2:$Q$2,0),FALSE)</f>
        <v>ja</v>
      </c>
      <c r="E372" s="27">
        <f t="shared" si="15"/>
        <v>332</v>
      </c>
      <c r="H372" s="20">
        <v>370</v>
      </c>
      <c r="I372" t="str">
        <f t="shared" si="16"/>
        <v/>
      </c>
      <c r="J372" t="str">
        <f t="shared" si="17"/>
        <v/>
      </c>
      <c r="K372" t="str">
        <f>IF(ISERROR(VLOOKUP($J372,'Miljövärden urval för publ'!$B$2:$H$490,MATCH(K$3,'Miljövärden urval för publ'!$B$2:$H$2,0),FALSE)),"",VLOOKUP($J372,'Miljövärden urval för publ'!$B$2:$H$490,MATCH(K$3,'Miljövärden urval för publ'!$B$2:$H$2,0),FALSE))</f>
        <v/>
      </c>
      <c r="L372" t="str">
        <f>IF(ISERROR(VLOOKUP($J372,'Miljövärden urval för publ'!$B$2:$H$490,MATCH(L$3,'Miljövärden urval för publ'!$B$2:$H$2,0),FALSE)),"",VLOOKUP($J372,'Miljövärden urval för publ'!$B$2:$H$490,MATCH(L$3,'Miljövärden urval för publ'!$B$2:$H$2,0),FALSE))</f>
        <v/>
      </c>
      <c r="M372" t="str">
        <f>IF(ISERROR(VLOOKUP($J372,'Miljövärden urval för publ'!$B$2:$H$490,MATCH(M$3,'Miljövärden urval för publ'!$B$2:$H$2,0),FALSE)),"",VLOOKUP($J372,'Miljövärden urval för publ'!$B$2:$H$490,MATCH(M$3,'Miljövärden urval för publ'!$B$2:$H$2,0),FALSE))</f>
        <v/>
      </c>
      <c r="N372" t="str">
        <f>IF(ISERROR(VLOOKUP($J372,'Miljövärden urval för publ'!$B$2:$H$490,MATCH(N$3,'Miljövärden urval för publ'!$B$2:$H$2,0),FALSE)),"",VLOOKUP($J372,'Miljövärden urval för publ'!$B$2:$H$490,MATCH(N$3,'Miljövärden urval för publ'!$B$2:$H$2,0),FALSE))</f>
        <v/>
      </c>
    </row>
    <row r="373" spans="1:14" x14ac:dyDescent="0.25">
      <c r="A373" s="26" t="s">
        <v>598</v>
      </c>
      <c r="B373" s="26" t="s">
        <v>601</v>
      </c>
      <c r="C373" s="27"/>
      <c r="D373" s="27" t="str">
        <f>VLOOKUP(B373,'Miljövärden urval för publ'!$B$2:$S$480,MATCH("ska publiceras:",'Miljövärden urval för publ'!$B$2:$Q$2,0),FALSE)</f>
        <v>ja</v>
      </c>
      <c r="E373" s="27">
        <f t="shared" si="15"/>
        <v>333</v>
      </c>
      <c r="H373" s="20">
        <v>371</v>
      </c>
      <c r="I373" t="str">
        <f t="shared" si="16"/>
        <v/>
      </c>
      <c r="J373" t="str">
        <f t="shared" si="17"/>
        <v/>
      </c>
      <c r="K373" t="str">
        <f>IF(ISERROR(VLOOKUP($J373,'Miljövärden urval för publ'!$B$2:$H$490,MATCH(K$3,'Miljövärden urval för publ'!$B$2:$H$2,0),FALSE)),"",VLOOKUP($J373,'Miljövärden urval för publ'!$B$2:$H$490,MATCH(K$3,'Miljövärden urval för publ'!$B$2:$H$2,0),FALSE))</f>
        <v/>
      </c>
      <c r="L373" t="str">
        <f>IF(ISERROR(VLOOKUP($J373,'Miljövärden urval för publ'!$B$2:$H$490,MATCH(L$3,'Miljövärden urval för publ'!$B$2:$H$2,0),FALSE)),"",VLOOKUP($J373,'Miljövärden urval för publ'!$B$2:$H$490,MATCH(L$3,'Miljövärden urval för publ'!$B$2:$H$2,0),FALSE))</f>
        <v/>
      </c>
      <c r="M373" t="str">
        <f>IF(ISERROR(VLOOKUP($J373,'Miljövärden urval för publ'!$B$2:$H$490,MATCH(M$3,'Miljövärden urval för publ'!$B$2:$H$2,0),FALSE)),"",VLOOKUP($J373,'Miljövärden urval för publ'!$B$2:$H$490,MATCH(M$3,'Miljövärden urval för publ'!$B$2:$H$2,0),FALSE))</f>
        <v/>
      </c>
      <c r="N373" t="str">
        <f>IF(ISERROR(VLOOKUP($J373,'Miljövärden urval för publ'!$B$2:$H$490,MATCH(N$3,'Miljövärden urval för publ'!$B$2:$H$2,0),FALSE)),"",VLOOKUP($J373,'Miljövärden urval för publ'!$B$2:$H$490,MATCH(N$3,'Miljövärden urval för publ'!$B$2:$H$2,0),FALSE))</f>
        <v/>
      </c>
    </row>
    <row r="374" spans="1:14" x14ac:dyDescent="0.25">
      <c r="A374" s="26" t="s">
        <v>145</v>
      </c>
      <c r="B374" s="26" t="s">
        <v>148</v>
      </c>
      <c r="C374" s="27"/>
      <c r="D374" s="27" t="str">
        <f>VLOOKUP(B374,'Miljövärden urval för publ'!$B$2:$S$480,MATCH("ska publiceras:",'Miljövärden urval för publ'!$B$2:$Q$2,0),FALSE)</f>
        <v>ja</v>
      </c>
      <c r="E374" s="27">
        <f t="shared" si="15"/>
        <v>334</v>
      </c>
      <c r="H374" s="20">
        <v>372</v>
      </c>
      <c r="I374" t="str">
        <f t="shared" si="16"/>
        <v/>
      </c>
      <c r="J374" t="str">
        <f t="shared" si="17"/>
        <v/>
      </c>
      <c r="K374" t="str">
        <f>IF(ISERROR(VLOOKUP($J374,'Miljövärden urval för publ'!$B$2:$H$490,MATCH(K$3,'Miljövärden urval för publ'!$B$2:$H$2,0),FALSE)),"",VLOOKUP($J374,'Miljövärden urval för publ'!$B$2:$H$490,MATCH(K$3,'Miljövärden urval för publ'!$B$2:$H$2,0),FALSE))</f>
        <v/>
      </c>
      <c r="L374" t="str">
        <f>IF(ISERROR(VLOOKUP($J374,'Miljövärden urval för publ'!$B$2:$H$490,MATCH(L$3,'Miljövärden urval för publ'!$B$2:$H$2,0),FALSE)),"",VLOOKUP($J374,'Miljövärden urval för publ'!$B$2:$H$490,MATCH(L$3,'Miljövärden urval för publ'!$B$2:$H$2,0),FALSE))</f>
        <v/>
      </c>
      <c r="M374" t="str">
        <f>IF(ISERROR(VLOOKUP($J374,'Miljövärden urval för publ'!$B$2:$H$490,MATCH(M$3,'Miljövärden urval för publ'!$B$2:$H$2,0),FALSE)),"",VLOOKUP($J374,'Miljövärden urval för publ'!$B$2:$H$490,MATCH(M$3,'Miljövärden urval för publ'!$B$2:$H$2,0),FALSE))</f>
        <v/>
      </c>
      <c r="N374" t="str">
        <f>IF(ISERROR(VLOOKUP($J374,'Miljövärden urval för publ'!$B$2:$H$490,MATCH(N$3,'Miljövärden urval för publ'!$B$2:$H$2,0),FALSE)),"",VLOOKUP($J374,'Miljövärden urval för publ'!$B$2:$H$490,MATCH(N$3,'Miljövärden urval för publ'!$B$2:$H$2,0),FALSE))</f>
        <v/>
      </c>
    </row>
    <row r="375" spans="1:14" x14ac:dyDescent="0.25">
      <c r="A375" s="26" t="s">
        <v>538</v>
      </c>
      <c r="B375" s="26" t="s">
        <v>541</v>
      </c>
      <c r="C375" s="27"/>
      <c r="D375" s="27" t="str">
        <f>VLOOKUP(B375,'Miljövärden urval för publ'!$B$2:$S$480,MATCH("ska publiceras:",'Miljövärden urval för publ'!$B$2:$Q$2,0),FALSE)</f>
        <v>ja</v>
      </c>
      <c r="E375" s="27">
        <f t="shared" si="15"/>
        <v>335</v>
      </c>
      <c r="H375" s="20">
        <v>373</v>
      </c>
      <c r="I375" t="str">
        <f t="shared" si="16"/>
        <v/>
      </c>
      <c r="J375" t="str">
        <f t="shared" si="17"/>
        <v/>
      </c>
      <c r="K375" t="str">
        <f>IF(ISERROR(VLOOKUP($J375,'Miljövärden urval för publ'!$B$2:$H$490,MATCH(K$3,'Miljövärden urval för publ'!$B$2:$H$2,0),FALSE)),"",VLOOKUP($J375,'Miljövärden urval för publ'!$B$2:$H$490,MATCH(K$3,'Miljövärden urval för publ'!$B$2:$H$2,0),FALSE))</f>
        <v/>
      </c>
      <c r="L375" t="str">
        <f>IF(ISERROR(VLOOKUP($J375,'Miljövärden urval för publ'!$B$2:$H$490,MATCH(L$3,'Miljövärden urval för publ'!$B$2:$H$2,0),FALSE)),"",VLOOKUP($J375,'Miljövärden urval för publ'!$B$2:$H$490,MATCH(L$3,'Miljövärden urval för publ'!$B$2:$H$2,0),FALSE))</f>
        <v/>
      </c>
      <c r="M375" t="str">
        <f>IF(ISERROR(VLOOKUP($J375,'Miljövärden urval för publ'!$B$2:$H$490,MATCH(M$3,'Miljövärden urval för publ'!$B$2:$H$2,0),FALSE)),"",VLOOKUP($J375,'Miljövärden urval för publ'!$B$2:$H$490,MATCH(M$3,'Miljövärden urval för publ'!$B$2:$H$2,0),FALSE))</f>
        <v/>
      </c>
      <c r="N375" t="str">
        <f>IF(ISERROR(VLOOKUP($J375,'Miljövärden urval för publ'!$B$2:$H$490,MATCH(N$3,'Miljövärden urval för publ'!$B$2:$H$2,0),FALSE)),"",VLOOKUP($J375,'Miljövärden urval för publ'!$B$2:$H$490,MATCH(N$3,'Miljövärden urval för publ'!$B$2:$H$2,0),FALSE))</f>
        <v/>
      </c>
    </row>
    <row r="376" spans="1:14" x14ac:dyDescent="0.25">
      <c r="A376" s="26" t="s">
        <v>437</v>
      </c>
      <c r="B376" s="26" t="s">
        <v>19</v>
      </c>
      <c r="C376" s="27"/>
      <c r="D376" s="27" t="str">
        <f>VLOOKUP(B376,'Miljövärden urval för publ'!$B$2:$S$480,MATCH("ska publiceras:",'Miljövärden urval för publ'!$B$2:$Q$2,0),FALSE)</f>
        <v>nej</v>
      </c>
      <c r="E376" s="27">
        <f t="shared" si="15"/>
        <v>335</v>
      </c>
      <c r="H376" s="20">
        <v>374</v>
      </c>
      <c r="I376" t="str">
        <f t="shared" si="16"/>
        <v/>
      </c>
      <c r="J376" t="str">
        <f t="shared" si="17"/>
        <v/>
      </c>
      <c r="K376" t="str">
        <f>IF(ISERROR(VLOOKUP($J376,'Miljövärden urval för publ'!$B$2:$H$490,MATCH(K$3,'Miljövärden urval för publ'!$B$2:$H$2,0),FALSE)),"",VLOOKUP($J376,'Miljövärden urval för publ'!$B$2:$H$490,MATCH(K$3,'Miljövärden urval för publ'!$B$2:$H$2,0),FALSE))</f>
        <v/>
      </c>
      <c r="L376" t="str">
        <f>IF(ISERROR(VLOOKUP($J376,'Miljövärden urval för publ'!$B$2:$H$490,MATCH(L$3,'Miljövärden urval för publ'!$B$2:$H$2,0),FALSE)),"",VLOOKUP($J376,'Miljövärden urval för publ'!$B$2:$H$490,MATCH(L$3,'Miljövärden urval för publ'!$B$2:$H$2,0),FALSE))</f>
        <v/>
      </c>
      <c r="M376" t="str">
        <f>IF(ISERROR(VLOOKUP($J376,'Miljövärden urval för publ'!$B$2:$H$490,MATCH(M$3,'Miljövärden urval för publ'!$B$2:$H$2,0),FALSE)),"",VLOOKUP($J376,'Miljövärden urval för publ'!$B$2:$H$490,MATCH(M$3,'Miljövärden urval för publ'!$B$2:$H$2,0),FALSE))</f>
        <v/>
      </c>
      <c r="N376" t="str">
        <f>IF(ISERROR(VLOOKUP($J376,'Miljövärden urval för publ'!$B$2:$H$490,MATCH(N$3,'Miljövärden urval för publ'!$B$2:$H$2,0),FALSE)),"",VLOOKUP($J376,'Miljövärden urval för publ'!$B$2:$H$490,MATCH(N$3,'Miljövärden urval för publ'!$B$2:$H$2,0),FALSE))</f>
        <v/>
      </c>
    </row>
    <row r="377" spans="1:14" x14ac:dyDescent="0.25">
      <c r="A377" s="26" t="s">
        <v>542</v>
      </c>
      <c r="B377" s="26" t="s">
        <v>547</v>
      </c>
      <c r="C377" s="27"/>
      <c r="D377" s="27" t="str">
        <f>VLOOKUP(B377,'Miljövärden urval för publ'!$B$2:$S$480,MATCH("ska publiceras:",'Miljövärden urval för publ'!$B$2:$Q$2,0),FALSE)</f>
        <v>ja</v>
      </c>
      <c r="E377" s="27">
        <f t="shared" si="15"/>
        <v>336</v>
      </c>
      <c r="H377" s="20">
        <v>375</v>
      </c>
      <c r="I377" t="str">
        <f t="shared" si="16"/>
        <v/>
      </c>
      <c r="J377" t="str">
        <f t="shared" si="17"/>
        <v/>
      </c>
      <c r="K377" t="str">
        <f>IF(ISERROR(VLOOKUP($J377,'Miljövärden urval för publ'!$B$2:$H$490,MATCH(K$3,'Miljövärden urval för publ'!$B$2:$H$2,0),FALSE)),"",VLOOKUP($J377,'Miljövärden urval för publ'!$B$2:$H$490,MATCH(K$3,'Miljövärden urval för publ'!$B$2:$H$2,0),FALSE))</f>
        <v/>
      </c>
      <c r="L377" t="str">
        <f>IF(ISERROR(VLOOKUP($J377,'Miljövärden urval för publ'!$B$2:$H$490,MATCH(L$3,'Miljövärden urval för publ'!$B$2:$H$2,0),FALSE)),"",VLOOKUP($J377,'Miljövärden urval för publ'!$B$2:$H$490,MATCH(L$3,'Miljövärden urval för publ'!$B$2:$H$2,0),FALSE))</f>
        <v/>
      </c>
      <c r="M377" t="str">
        <f>IF(ISERROR(VLOOKUP($J377,'Miljövärden urval för publ'!$B$2:$H$490,MATCH(M$3,'Miljövärden urval för publ'!$B$2:$H$2,0),FALSE)),"",VLOOKUP($J377,'Miljövärden urval för publ'!$B$2:$H$490,MATCH(M$3,'Miljövärden urval för publ'!$B$2:$H$2,0),FALSE))</f>
        <v/>
      </c>
      <c r="N377" t="str">
        <f>IF(ISERROR(VLOOKUP($J377,'Miljövärden urval för publ'!$B$2:$H$490,MATCH(N$3,'Miljövärden urval för publ'!$B$2:$H$2,0),FALSE)),"",VLOOKUP($J377,'Miljövärden urval för publ'!$B$2:$H$490,MATCH(N$3,'Miljövärden urval för publ'!$B$2:$H$2,0),FALSE))</f>
        <v/>
      </c>
    </row>
    <row r="378" spans="1:14" x14ac:dyDescent="0.25">
      <c r="A378" s="26" t="s">
        <v>407</v>
      </c>
      <c r="B378" s="26" t="s">
        <v>424</v>
      </c>
      <c r="C378" s="27"/>
      <c r="D378" s="27" t="str">
        <f>VLOOKUP(B378,'Miljövärden urval för publ'!$B$2:$S$480,MATCH("ska publiceras:",'Miljövärden urval för publ'!$B$2:$Q$2,0),FALSE)</f>
        <v>ja</v>
      </c>
      <c r="E378" s="27">
        <f t="shared" si="15"/>
        <v>337</v>
      </c>
      <c r="H378" s="20">
        <v>376</v>
      </c>
      <c r="I378" t="str">
        <f t="shared" si="16"/>
        <v/>
      </c>
      <c r="J378" t="str">
        <f t="shared" si="17"/>
        <v/>
      </c>
      <c r="K378" t="str">
        <f>IF(ISERROR(VLOOKUP($J378,'Miljövärden urval för publ'!$B$2:$H$490,MATCH(K$3,'Miljövärden urval för publ'!$B$2:$H$2,0),FALSE)),"",VLOOKUP($J378,'Miljövärden urval för publ'!$B$2:$H$490,MATCH(K$3,'Miljövärden urval för publ'!$B$2:$H$2,0),FALSE))</f>
        <v/>
      </c>
      <c r="L378" t="str">
        <f>IF(ISERROR(VLOOKUP($J378,'Miljövärden urval för publ'!$B$2:$H$490,MATCH(L$3,'Miljövärden urval för publ'!$B$2:$H$2,0),FALSE)),"",VLOOKUP($J378,'Miljövärden urval för publ'!$B$2:$H$490,MATCH(L$3,'Miljövärden urval för publ'!$B$2:$H$2,0),FALSE))</f>
        <v/>
      </c>
      <c r="M378" t="str">
        <f>IF(ISERROR(VLOOKUP($J378,'Miljövärden urval för publ'!$B$2:$H$490,MATCH(M$3,'Miljövärden urval för publ'!$B$2:$H$2,0),FALSE)),"",VLOOKUP($J378,'Miljövärden urval för publ'!$B$2:$H$490,MATCH(M$3,'Miljövärden urval för publ'!$B$2:$H$2,0),FALSE))</f>
        <v/>
      </c>
      <c r="N378" t="str">
        <f>IF(ISERROR(VLOOKUP($J378,'Miljövärden urval för publ'!$B$2:$H$490,MATCH(N$3,'Miljövärden urval för publ'!$B$2:$H$2,0),FALSE)),"",VLOOKUP($J378,'Miljövärden urval för publ'!$B$2:$H$490,MATCH(N$3,'Miljövärden urval för publ'!$B$2:$H$2,0),FALSE))</f>
        <v/>
      </c>
    </row>
    <row r="379" spans="1:14" x14ac:dyDescent="0.25">
      <c r="A379" s="26" t="s">
        <v>382</v>
      </c>
      <c r="B379" s="26" t="s">
        <v>394</v>
      </c>
      <c r="C379" s="27"/>
      <c r="D379" s="27" t="str">
        <f>VLOOKUP(B379,'Miljövärden urval för publ'!$B$2:$S$480,MATCH("ska publiceras:",'Miljövärden urval för publ'!$B$2:$Q$2,0),FALSE)</f>
        <v>ja</v>
      </c>
      <c r="E379" s="27">
        <f t="shared" si="15"/>
        <v>338</v>
      </c>
      <c r="H379" s="20">
        <v>377</v>
      </c>
      <c r="I379" t="str">
        <f t="shared" si="16"/>
        <v/>
      </c>
      <c r="J379" t="str">
        <f t="shared" si="17"/>
        <v/>
      </c>
      <c r="K379" t="str">
        <f>IF(ISERROR(VLOOKUP($J379,'Miljövärden urval för publ'!$B$2:$H$490,MATCH(K$3,'Miljövärden urval för publ'!$B$2:$H$2,0),FALSE)),"",VLOOKUP($J379,'Miljövärden urval för publ'!$B$2:$H$490,MATCH(K$3,'Miljövärden urval för publ'!$B$2:$H$2,0),FALSE))</f>
        <v/>
      </c>
      <c r="L379" t="str">
        <f>IF(ISERROR(VLOOKUP($J379,'Miljövärden urval för publ'!$B$2:$H$490,MATCH(L$3,'Miljövärden urval för publ'!$B$2:$H$2,0),FALSE)),"",VLOOKUP($J379,'Miljövärden urval för publ'!$B$2:$H$490,MATCH(L$3,'Miljövärden urval för publ'!$B$2:$H$2,0),FALSE))</f>
        <v/>
      </c>
      <c r="M379" t="str">
        <f>IF(ISERROR(VLOOKUP($J379,'Miljövärden urval för publ'!$B$2:$H$490,MATCH(M$3,'Miljövärden urval för publ'!$B$2:$H$2,0),FALSE)),"",VLOOKUP($J379,'Miljövärden urval för publ'!$B$2:$H$490,MATCH(M$3,'Miljövärden urval för publ'!$B$2:$H$2,0),FALSE))</f>
        <v/>
      </c>
      <c r="N379" t="str">
        <f>IF(ISERROR(VLOOKUP($J379,'Miljövärden urval för publ'!$B$2:$H$490,MATCH(N$3,'Miljövärden urval för publ'!$B$2:$H$2,0),FALSE)),"",VLOOKUP($J379,'Miljövärden urval för publ'!$B$2:$H$490,MATCH(N$3,'Miljövärden urval för publ'!$B$2:$H$2,0),FALSE))</f>
        <v/>
      </c>
    </row>
    <row r="380" spans="1:14" x14ac:dyDescent="0.25">
      <c r="A380" s="26" t="s">
        <v>184</v>
      </c>
      <c r="B380" s="26" t="s">
        <v>188</v>
      </c>
      <c r="C380" s="27"/>
      <c r="D380" s="27" t="str">
        <f>VLOOKUP(B380,'Miljövärden urval för publ'!$B$2:$S$480,MATCH("ska publiceras:",'Miljövärden urval för publ'!$B$2:$Q$2,0),FALSE)</f>
        <v>ja</v>
      </c>
      <c r="E380" s="27">
        <f t="shared" si="15"/>
        <v>339</v>
      </c>
      <c r="H380" s="20">
        <v>378</v>
      </c>
      <c r="I380" t="str">
        <f t="shared" si="16"/>
        <v/>
      </c>
      <c r="J380" t="str">
        <f t="shared" si="17"/>
        <v/>
      </c>
      <c r="K380" t="str">
        <f>IF(ISERROR(VLOOKUP($J380,'Miljövärden urval för publ'!$B$2:$H$490,MATCH(K$3,'Miljövärden urval för publ'!$B$2:$H$2,0),FALSE)),"",VLOOKUP($J380,'Miljövärden urval för publ'!$B$2:$H$490,MATCH(K$3,'Miljövärden urval för publ'!$B$2:$H$2,0),FALSE))</f>
        <v/>
      </c>
      <c r="L380" t="str">
        <f>IF(ISERROR(VLOOKUP($J380,'Miljövärden urval för publ'!$B$2:$H$490,MATCH(L$3,'Miljövärden urval för publ'!$B$2:$H$2,0),FALSE)),"",VLOOKUP($J380,'Miljövärden urval för publ'!$B$2:$H$490,MATCH(L$3,'Miljövärden urval för publ'!$B$2:$H$2,0),FALSE))</f>
        <v/>
      </c>
      <c r="M380" t="str">
        <f>IF(ISERROR(VLOOKUP($J380,'Miljövärden urval för publ'!$B$2:$H$490,MATCH(M$3,'Miljövärden urval för publ'!$B$2:$H$2,0),FALSE)),"",VLOOKUP($J380,'Miljövärden urval för publ'!$B$2:$H$490,MATCH(M$3,'Miljövärden urval för publ'!$B$2:$H$2,0),FALSE))</f>
        <v/>
      </c>
      <c r="N380" t="str">
        <f>IF(ISERROR(VLOOKUP($J380,'Miljövärden urval för publ'!$B$2:$H$490,MATCH(N$3,'Miljövärden urval för publ'!$B$2:$H$2,0),FALSE)),"",VLOOKUP($J380,'Miljövärden urval för publ'!$B$2:$H$490,MATCH(N$3,'Miljövärden urval för publ'!$B$2:$H$2,0),FALSE))</f>
        <v/>
      </c>
    </row>
    <row r="381" spans="1:14" x14ac:dyDescent="0.25">
      <c r="A381" s="26" t="s">
        <v>38</v>
      </c>
      <c r="B381" s="26" t="s">
        <v>42</v>
      </c>
      <c r="C381" s="27"/>
      <c r="D381" s="27" t="str">
        <f>VLOOKUP(B381,'Miljövärden urval för publ'!$B$2:$S$480,MATCH("ska publiceras:",'Miljövärden urval för publ'!$B$2:$Q$2,0),FALSE)</f>
        <v>nej</v>
      </c>
      <c r="E381" s="27">
        <f t="shared" si="15"/>
        <v>339</v>
      </c>
      <c r="H381" s="20">
        <v>379</v>
      </c>
      <c r="I381" t="str">
        <f t="shared" si="16"/>
        <v/>
      </c>
      <c r="J381" t="str">
        <f t="shared" si="17"/>
        <v/>
      </c>
      <c r="K381" t="str">
        <f>IF(ISERROR(VLOOKUP($J381,'Miljövärden urval för publ'!$B$2:$H$490,MATCH(K$3,'Miljövärden urval för publ'!$B$2:$H$2,0),FALSE)),"",VLOOKUP($J381,'Miljövärden urval för publ'!$B$2:$H$490,MATCH(K$3,'Miljövärden urval för publ'!$B$2:$H$2,0),FALSE))</f>
        <v/>
      </c>
      <c r="L381" t="str">
        <f>IF(ISERROR(VLOOKUP($J381,'Miljövärden urval för publ'!$B$2:$H$490,MATCH(L$3,'Miljövärden urval för publ'!$B$2:$H$2,0),FALSE)),"",VLOOKUP($J381,'Miljövärden urval för publ'!$B$2:$H$490,MATCH(L$3,'Miljövärden urval för publ'!$B$2:$H$2,0),FALSE))</f>
        <v/>
      </c>
      <c r="M381" t="str">
        <f>IF(ISERROR(VLOOKUP($J381,'Miljövärden urval för publ'!$B$2:$H$490,MATCH(M$3,'Miljövärden urval för publ'!$B$2:$H$2,0),FALSE)),"",VLOOKUP($J381,'Miljövärden urval för publ'!$B$2:$H$490,MATCH(M$3,'Miljövärden urval för publ'!$B$2:$H$2,0),FALSE))</f>
        <v/>
      </c>
      <c r="N381" t="str">
        <f>IF(ISERROR(VLOOKUP($J381,'Miljövärden urval för publ'!$B$2:$H$490,MATCH(N$3,'Miljövärden urval för publ'!$B$2:$H$2,0),FALSE)),"",VLOOKUP($J381,'Miljövärden urval för publ'!$B$2:$H$490,MATCH(N$3,'Miljövärden urval för publ'!$B$2:$H$2,0),FALSE))</f>
        <v/>
      </c>
    </row>
    <row r="382" spans="1:14" x14ac:dyDescent="0.25">
      <c r="A382" s="26" t="s">
        <v>259</v>
      </c>
      <c r="B382" s="26" t="s">
        <v>261</v>
      </c>
      <c r="C382" s="27"/>
      <c r="D382" s="27" t="str">
        <f>VLOOKUP(B382,'Miljövärden urval för publ'!$B$2:$S$480,MATCH("ska publiceras:",'Miljövärden urval för publ'!$B$2:$Q$2,0),FALSE)</f>
        <v>ja</v>
      </c>
      <c r="E382" s="27">
        <f t="shared" si="15"/>
        <v>340</v>
      </c>
      <c r="H382" s="20">
        <v>380</v>
      </c>
      <c r="I382" t="str">
        <f t="shared" si="16"/>
        <v/>
      </c>
      <c r="J382" t="str">
        <f t="shared" si="17"/>
        <v/>
      </c>
      <c r="K382" t="str">
        <f>IF(ISERROR(VLOOKUP($J382,'Miljövärden urval för publ'!$B$2:$H$490,MATCH(K$3,'Miljövärden urval för publ'!$B$2:$H$2,0),FALSE)),"",VLOOKUP($J382,'Miljövärden urval för publ'!$B$2:$H$490,MATCH(K$3,'Miljövärden urval för publ'!$B$2:$H$2,0),FALSE))</f>
        <v/>
      </c>
      <c r="L382" t="str">
        <f>IF(ISERROR(VLOOKUP($J382,'Miljövärden urval för publ'!$B$2:$H$490,MATCH(L$3,'Miljövärden urval för publ'!$B$2:$H$2,0),FALSE)),"",VLOOKUP($J382,'Miljövärden urval för publ'!$B$2:$H$490,MATCH(L$3,'Miljövärden urval för publ'!$B$2:$H$2,0),FALSE))</f>
        <v/>
      </c>
      <c r="M382" t="str">
        <f>IF(ISERROR(VLOOKUP($J382,'Miljövärden urval för publ'!$B$2:$H$490,MATCH(M$3,'Miljövärden urval för publ'!$B$2:$H$2,0),FALSE)),"",VLOOKUP($J382,'Miljövärden urval för publ'!$B$2:$H$490,MATCH(M$3,'Miljövärden urval för publ'!$B$2:$H$2,0),FALSE))</f>
        <v/>
      </c>
      <c r="N382" t="str">
        <f>IF(ISERROR(VLOOKUP($J382,'Miljövärden urval för publ'!$B$2:$H$490,MATCH(N$3,'Miljövärden urval för publ'!$B$2:$H$2,0),FALSE)),"",VLOOKUP($J382,'Miljövärden urval för publ'!$B$2:$H$490,MATCH(N$3,'Miljövärden urval för publ'!$B$2:$H$2,0),FALSE))</f>
        <v/>
      </c>
    </row>
    <row r="383" spans="1:14" x14ac:dyDescent="0.25">
      <c r="A383" s="26" t="s">
        <v>382</v>
      </c>
      <c r="B383" s="26" t="s">
        <v>395</v>
      </c>
      <c r="C383" s="27"/>
      <c r="D383" s="27" t="str">
        <f>VLOOKUP(B383,'Miljövärden urval för publ'!$B$2:$S$480,MATCH("ska publiceras:",'Miljövärden urval för publ'!$B$2:$Q$2,0),FALSE)</f>
        <v>ja</v>
      </c>
      <c r="E383" s="27">
        <f t="shared" si="15"/>
        <v>341</v>
      </c>
      <c r="H383" s="20">
        <v>381</v>
      </c>
      <c r="I383" t="str">
        <f t="shared" si="16"/>
        <v/>
      </c>
      <c r="J383" t="str">
        <f t="shared" si="17"/>
        <v/>
      </c>
      <c r="K383" t="str">
        <f>IF(ISERROR(VLOOKUP($J383,'Miljövärden urval för publ'!$B$2:$H$490,MATCH(K$3,'Miljövärden urval för publ'!$B$2:$H$2,0),FALSE)),"",VLOOKUP($J383,'Miljövärden urval för publ'!$B$2:$H$490,MATCH(K$3,'Miljövärden urval för publ'!$B$2:$H$2,0),FALSE))</f>
        <v/>
      </c>
      <c r="L383" t="str">
        <f>IF(ISERROR(VLOOKUP($J383,'Miljövärden urval för publ'!$B$2:$H$490,MATCH(L$3,'Miljövärden urval för publ'!$B$2:$H$2,0),FALSE)),"",VLOOKUP($J383,'Miljövärden urval för publ'!$B$2:$H$490,MATCH(L$3,'Miljövärden urval för publ'!$B$2:$H$2,0),FALSE))</f>
        <v/>
      </c>
      <c r="M383" t="str">
        <f>IF(ISERROR(VLOOKUP($J383,'Miljövärden urval för publ'!$B$2:$H$490,MATCH(M$3,'Miljövärden urval för publ'!$B$2:$H$2,0),FALSE)),"",VLOOKUP($J383,'Miljövärden urval för publ'!$B$2:$H$490,MATCH(M$3,'Miljövärden urval för publ'!$B$2:$H$2,0),FALSE))</f>
        <v/>
      </c>
      <c r="N383" t="str">
        <f>IF(ISERROR(VLOOKUP($J383,'Miljövärden urval för publ'!$B$2:$H$490,MATCH(N$3,'Miljövärden urval för publ'!$B$2:$H$2,0),FALSE)),"",VLOOKUP($J383,'Miljövärden urval för publ'!$B$2:$H$490,MATCH(N$3,'Miljövärden urval för publ'!$B$2:$H$2,0),FALSE))</f>
        <v/>
      </c>
    </row>
    <row r="384" spans="1:14" x14ac:dyDescent="0.25">
      <c r="A384" s="26" t="s">
        <v>526</v>
      </c>
      <c r="B384" s="26" t="s">
        <v>537</v>
      </c>
      <c r="C384" s="27"/>
      <c r="D384" s="27" t="str">
        <f>VLOOKUP(B384,'Miljövärden urval för publ'!$B$2:$S$480,MATCH("ska publiceras:",'Miljövärden urval för publ'!$B$2:$Q$2,0),FALSE)</f>
        <v>ja</v>
      </c>
      <c r="E384" s="27">
        <f t="shared" si="15"/>
        <v>342</v>
      </c>
      <c r="H384" s="20">
        <v>382</v>
      </c>
      <c r="I384" t="str">
        <f t="shared" si="16"/>
        <v/>
      </c>
      <c r="J384" t="str">
        <f t="shared" si="17"/>
        <v/>
      </c>
      <c r="K384" t="str">
        <f>IF(ISERROR(VLOOKUP($J384,'Miljövärden urval för publ'!$B$2:$H$490,MATCH(K$3,'Miljövärden urval för publ'!$B$2:$H$2,0),FALSE)),"",VLOOKUP($J384,'Miljövärden urval för publ'!$B$2:$H$490,MATCH(K$3,'Miljövärden urval för publ'!$B$2:$H$2,0),FALSE))</f>
        <v/>
      </c>
      <c r="L384" t="str">
        <f>IF(ISERROR(VLOOKUP($J384,'Miljövärden urval för publ'!$B$2:$H$490,MATCH(L$3,'Miljövärden urval för publ'!$B$2:$H$2,0),FALSE)),"",VLOOKUP($J384,'Miljövärden urval för publ'!$B$2:$H$490,MATCH(L$3,'Miljövärden urval för publ'!$B$2:$H$2,0),FALSE))</f>
        <v/>
      </c>
      <c r="M384" t="str">
        <f>IF(ISERROR(VLOOKUP($J384,'Miljövärden urval för publ'!$B$2:$H$490,MATCH(M$3,'Miljövärden urval för publ'!$B$2:$H$2,0),FALSE)),"",VLOOKUP($J384,'Miljövärden urval för publ'!$B$2:$H$490,MATCH(M$3,'Miljövärden urval för publ'!$B$2:$H$2,0),FALSE))</f>
        <v/>
      </c>
      <c r="N384" t="str">
        <f>IF(ISERROR(VLOOKUP($J384,'Miljövärden urval för publ'!$B$2:$H$490,MATCH(N$3,'Miljövärden urval för publ'!$B$2:$H$2,0),FALSE)),"",VLOOKUP($J384,'Miljövärden urval för publ'!$B$2:$H$490,MATCH(N$3,'Miljövärden urval för publ'!$B$2:$H$2,0),FALSE))</f>
        <v/>
      </c>
    </row>
    <row r="385" spans="1:14" x14ac:dyDescent="0.25">
      <c r="A385" s="26" t="s">
        <v>54</v>
      </c>
      <c r="B385" s="26" t="s">
        <v>63</v>
      </c>
      <c r="C385" s="27"/>
      <c r="D385" s="27" t="str">
        <f>VLOOKUP(B385,'Miljövärden urval för publ'!$B$2:$S$480,MATCH("ska publiceras:",'Miljövärden urval för publ'!$B$2:$Q$2,0),FALSE)</f>
        <v>ja</v>
      </c>
      <c r="E385" s="27">
        <f t="shared" si="15"/>
        <v>343</v>
      </c>
      <c r="H385" s="20">
        <v>383</v>
      </c>
      <c r="I385" t="str">
        <f t="shared" si="16"/>
        <v/>
      </c>
      <c r="J385" t="str">
        <f t="shared" si="17"/>
        <v/>
      </c>
      <c r="K385" t="str">
        <f>IF(ISERROR(VLOOKUP($J385,'Miljövärden urval för publ'!$B$2:$H$490,MATCH(K$3,'Miljövärden urval för publ'!$B$2:$H$2,0),FALSE)),"",VLOOKUP($J385,'Miljövärden urval för publ'!$B$2:$H$490,MATCH(K$3,'Miljövärden urval för publ'!$B$2:$H$2,0),FALSE))</f>
        <v/>
      </c>
      <c r="L385" t="str">
        <f>IF(ISERROR(VLOOKUP($J385,'Miljövärden urval för publ'!$B$2:$H$490,MATCH(L$3,'Miljövärden urval för publ'!$B$2:$H$2,0),FALSE)),"",VLOOKUP($J385,'Miljövärden urval för publ'!$B$2:$H$490,MATCH(L$3,'Miljövärden urval för publ'!$B$2:$H$2,0),FALSE))</f>
        <v/>
      </c>
      <c r="M385" t="str">
        <f>IF(ISERROR(VLOOKUP($J385,'Miljövärden urval för publ'!$B$2:$H$490,MATCH(M$3,'Miljövärden urval för publ'!$B$2:$H$2,0),FALSE)),"",VLOOKUP($J385,'Miljövärden urval för publ'!$B$2:$H$490,MATCH(M$3,'Miljövärden urval för publ'!$B$2:$H$2,0),FALSE))</f>
        <v/>
      </c>
      <c r="N385" t="str">
        <f>IF(ISERROR(VLOOKUP($J385,'Miljövärden urval för publ'!$B$2:$H$490,MATCH(N$3,'Miljövärden urval för publ'!$B$2:$H$2,0),FALSE)),"",VLOOKUP($J385,'Miljövärden urval för publ'!$B$2:$H$490,MATCH(N$3,'Miljövärden urval för publ'!$B$2:$H$2,0),FALSE))</f>
        <v/>
      </c>
    </row>
    <row r="386" spans="1:14" x14ac:dyDescent="0.25">
      <c r="A386" s="26" t="s">
        <v>437</v>
      </c>
      <c r="B386" s="26" t="s">
        <v>20</v>
      </c>
      <c r="C386" s="27"/>
      <c r="D386" s="27" t="str">
        <f>VLOOKUP(B386,'Miljövärden urval för publ'!$B$2:$S$480,MATCH("ska publiceras:",'Miljövärden urval för publ'!$B$2:$Q$2,0),FALSE)</f>
        <v>nej</v>
      </c>
      <c r="E386" s="27">
        <f t="shared" si="15"/>
        <v>343</v>
      </c>
      <c r="H386" s="20">
        <v>384</v>
      </c>
      <c r="I386" t="str">
        <f t="shared" si="16"/>
        <v/>
      </c>
      <c r="J386" t="str">
        <f t="shared" si="17"/>
        <v/>
      </c>
      <c r="K386" t="str">
        <f>IF(ISERROR(VLOOKUP($J386,'Miljövärden urval för publ'!$B$2:$H$490,MATCH(K$3,'Miljövärden urval för publ'!$B$2:$H$2,0),FALSE)),"",VLOOKUP($J386,'Miljövärden urval för publ'!$B$2:$H$490,MATCH(K$3,'Miljövärden urval för publ'!$B$2:$H$2,0),FALSE))</f>
        <v/>
      </c>
      <c r="L386" t="str">
        <f>IF(ISERROR(VLOOKUP($J386,'Miljövärden urval för publ'!$B$2:$H$490,MATCH(L$3,'Miljövärden urval för publ'!$B$2:$H$2,0),FALSE)),"",VLOOKUP($J386,'Miljövärden urval för publ'!$B$2:$H$490,MATCH(L$3,'Miljövärden urval för publ'!$B$2:$H$2,0),FALSE))</f>
        <v/>
      </c>
      <c r="M386" t="str">
        <f>IF(ISERROR(VLOOKUP($J386,'Miljövärden urval för publ'!$B$2:$H$490,MATCH(M$3,'Miljövärden urval för publ'!$B$2:$H$2,0),FALSE)),"",VLOOKUP($J386,'Miljövärden urval för publ'!$B$2:$H$490,MATCH(M$3,'Miljövärden urval för publ'!$B$2:$H$2,0),FALSE))</f>
        <v/>
      </c>
      <c r="N386" t="str">
        <f>IF(ISERROR(VLOOKUP($J386,'Miljövärden urval för publ'!$B$2:$H$490,MATCH(N$3,'Miljövärden urval för publ'!$B$2:$H$2,0),FALSE)),"",VLOOKUP($J386,'Miljövärden urval för publ'!$B$2:$H$490,MATCH(N$3,'Miljövärden urval för publ'!$B$2:$H$2,0),FALSE))</f>
        <v/>
      </c>
    </row>
    <row r="387" spans="1:14" x14ac:dyDescent="0.25">
      <c r="A387" s="26" t="s">
        <v>571</v>
      </c>
      <c r="B387" s="26" t="s">
        <v>573</v>
      </c>
      <c r="C387" s="27"/>
      <c r="D387" s="27" t="str">
        <f>VLOOKUP(B387,'Miljövärden urval för publ'!$B$2:$S$480,MATCH("ska publiceras:",'Miljövärden urval för publ'!$B$2:$Q$2,0),FALSE)</f>
        <v>ja</v>
      </c>
      <c r="E387" s="27">
        <f t="shared" si="15"/>
        <v>344</v>
      </c>
      <c r="H387" s="20">
        <v>385</v>
      </c>
      <c r="I387" t="str">
        <f t="shared" si="16"/>
        <v/>
      </c>
      <c r="J387" t="str">
        <f t="shared" si="17"/>
        <v/>
      </c>
      <c r="K387" t="str">
        <f>IF(ISERROR(VLOOKUP($J387,'Miljövärden urval för publ'!$B$2:$H$490,MATCH(K$3,'Miljövärden urval för publ'!$B$2:$H$2,0),FALSE)),"",VLOOKUP($J387,'Miljövärden urval för publ'!$B$2:$H$490,MATCH(K$3,'Miljövärden urval för publ'!$B$2:$H$2,0),FALSE))</f>
        <v/>
      </c>
      <c r="L387" t="str">
        <f>IF(ISERROR(VLOOKUP($J387,'Miljövärden urval för publ'!$B$2:$H$490,MATCH(L$3,'Miljövärden urval för publ'!$B$2:$H$2,0),FALSE)),"",VLOOKUP($J387,'Miljövärden urval för publ'!$B$2:$H$490,MATCH(L$3,'Miljövärden urval för publ'!$B$2:$H$2,0),FALSE))</f>
        <v/>
      </c>
      <c r="M387" t="str">
        <f>IF(ISERROR(VLOOKUP($J387,'Miljövärden urval för publ'!$B$2:$H$490,MATCH(M$3,'Miljövärden urval för publ'!$B$2:$H$2,0),FALSE)),"",VLOOKUP($J387,'Miljövärden urval för publ'!$B$2:$H$490,MATCH(M$3,'Miljövärden urval för publ'!$B$2:$H$2,0),FALSE))</f>
        <v/>
      </c>
      <c r="N387" t="str">
        <f>IF(ISERROR(VLOOKUP($J387,'Miljövärden urval för publ'!$B$2:$H$490,MATCH(N$3,'Miljövärden urval för publ'!$B$2:$H$2,0),FALSE)),"",VLOOKUP($J387,'Miljövärden urval för publ'!$B$2:$H$490,MATCH(N$3,'Miljövärden urval för publ'!$B$2:$H$2,0),FALSE))</f>
        <v/>
      </c>
    </row>
    <row r="388" spans="1:14" x14ac:dyDescent="0.25">
      <c r="A388" s="26" t="s">
        <v>579</v>
      </c>
      <c r="B388" s="26" t="s">
        <v>582</v>
      </c>
      <c r="C388" s="27"/>
      <c r="D388" s="27" t="str">
        <f>VLOOKUP(B388,'Miljövärden urval för publ'!$B$2:$S$480,MATCH("ska publiceras:",'Miljövärden urval för publ'!$B$2:$Q$2,0),FALSE)</f>
        <v>ja</v>
      </c>
      <c r="E388" s="27">
        <f t="shared" si="15"/>
        <v>345</v>
      </c>
      <c r="H388" s="20">
        <v>386</v>
      </c>
      <c r="I388" t="str">
        <f t="shared" si="16"/>
        <v/>
      </c>
      <c r="J388" t="str">
        <f t="shared" si="17"/>
        <v/>
      </c>
      <c r="K388" t="str">
        <f>IF(ISERROR(VLOOKUP($J388,'Miljövärden urval för publ'!$B$2:$H$490,MATCH(K$3,'Miljövärden urval för publ'!$B$2:$H$2,0),FALSE)),"",VLOOKUP($J388,'Miljövärden urval för publ'!$B$2:$H$490,MATCH(K$3,'Miljövärden urval för publ'!$B$2:$H$2,0),FALSE))</f>
        <v/>
      </c>
      <c r="L388" t="str">
        <f>IF(ISERROR(VLOOKUP($J388,'Miljövärden urval för publ'!$B$2:$H$490,MATCH(L$3,'Miljövärden urval för publ'!$B$2:$H$2,0),FALSE)),"",VLOOKUP($J388,'Miljövärden urval för publ'!$B$2:$H$490,MATCH(L$3,'Miljövärden urval för publ'!$B$2:$H$2,0),FALSE))</f>
        <v/>
      </c>
      <c r="M388" t="str">
        <f>IF(ISERROR(VLOOKUP($J388,'Miljövärden urval för publ'!$B$2:$H$490,MATCH(M$3,'Miljövärden urval för publ'!$B$2:$H$2,0),FALSE)),"",VLOOKUP($J388,'Miljövärden urval för publ'!$B$2:$H$490,MATCH(M$3,'Miljövärden urval för publ'!$B$2:$H$2,0),FALSE))</f>
        <v/>
      </c>
      <c r="N388" t="str">
        <f>IF(ISERROR(VLOOKUP($J388,'Miljövärden urval för publ'!$B$2:$H$490,MATCH(N$3,'Miljövärden urval för publ'!$B$2:$H$2,0),FALSE)),"",VLOOKUP($J388,'Miljövärden urval för publ'!$B$2:$H$490,MATCH(N$3,'Miljövärden urval för publ'!$B$2:$H$2,0),FALSE))</f>
        <v/>
      </c>
    </row>
    <row r="389" spans="1:14" x14ac:dyDescent="0.25">
      <c r="A389" s="26" t="s">
        <v>333</v>
      </c>
      <c r="B389" s="26" t="s">
        <v>336</v>
      </c>
      <c r="C389" s="27"/>
      <c r="D389" s="27" t="str">
        <f>VLOOKUP(B389,'Miljövärden urval för publ'!$B$2:$S$480,MATCH("ska publiceras:",'Miljövärden urval för publ'!$B$2:$Q$2,0),FALSE)</f>
        <v>ja</v>
      </c>
      <c r="E389" s="27">
        <f t="shared" ref="E389:E411" si="18">IF(ISERROR(D389),E388,IF(D389="ja",E388+1,E388))</f>
        <v>346</v>
      </c>
      <c r="H389" s="20">
        <v>387</v>
      </c>
      <c r="I389" t="str">
        <f t="shared" ref="I389:I411" si="19">IF(ISERROR(INDEX($A$4:$E$490,MATCH($H389,$E$4:$E$490,0),1)),"",INDEX($A$4:$E$490,MATCH($H389,$E$4:$E$490,0),1))</f>
        <v/>
      </c>
      <c r="J389" t="str">
        <f t="shared" ref="J389:J411" si="20">IF(ISERROR(INDEX($A$4:$E$490,MATCH($H389,$E$4:$E$490,0),2)),"",INDEX($A$4:$E$490,MATCH($H389,$E$4:$E$490,0),2))</f>
        <v/>
      </c>
      <c r="K389" t="str">
        <f>IF(ISERROR(VLOOKUP($J389,'Miljövärden urval för publ'!$B$2:$H$490,MATCH(K$3,'Miljövärden urval för publ'!$B$2:$H$2,0),FALSE)),"",VLOOKUP($J389,'Miljövärden urval för publ'!$B$2:$H$490,MATCH(K$3,'Miljövärden urval för publ'!$B$2:$H$2,0),FALSE))</f>
        <v/>
      </c>
      <c r="L389" t="str">
        <f>IF(ISERROR(VLOOKUP($J389,'Miljövärden urval för publ'!$B$2:$H$490,MATCH(L$3,'Miljövärden urval för publ'!$B$2:$H$2,0),FALSE)),"",VLOOKUP($J389,'Miljövärden urval för publ'!$B$2:$H$490,MATCH(L$3,'Miljövärden urval för publ'!$B$2:$H$2,0),FALSE))</f>
        <v/>
      </c>
      <c r="M389" t="str">
        <f>IF(ISERROR(VLOOKUP($J389,'Miljövärden urval för publ'!$B$2:$H$490,MATCH(M$3,'Miljövärden urval för publ'!$B$2:$H$2,0),FALSE)),"",VLOOKUP($J389,'Miljövärden urval för publ'!$B$2:$H$490,MATCH(M$3,'Miljövärden urval för publ'!$B$2:$H$2,0),FALSE))</f>
        <v/>
      </c>
      <c r="N389" t="str">
        <f>IF(ISERROR(VLOOKUP($J389,'Miljövärden urval för publ'!$B$2:$H$490,MATCH(N$3,'Miljövärden urval för publ'!$B$2:$H$2,0),FALSE)),"",VLOOKUP($J389,'Miljövärden urval för publ'!$B$2:$H$490,MATCH(N$3,'Miljövärden urval för publ'!$B$2:$H$2,0),FALSE))</f>
        <v/>
      </c>
    </row>
    <row r="390" spans="1:14" x14ac:dyDescent="0.25">
      <c r="A390" s="26" t="s">
        <v>333</v>
      </c>
      <c r="B390" s="26" t="s">
        <v>337</v>
      </c>
      <c r="C390" s="27"/>
      <c r="D390" s="27" t="str">
        <f>VLOOKUP(B390,'Miljövärden urval för publ'!$B$2:$S$480,MATCH("ska publiceras:",'Miljövärden urval för publ'!$B$2:$Q$2,0),FALSE)</f>
        <v>ja</v>
      </c>
      <c r="E390" s="27">
        <f t="shared" si="18"/>
        <v>347</v>
      </c>
      <c r="H390" s="20">
        <v>388</v>
      </c>
      <c r="I390" t="str">
        <f t="shared" si="19"/>
        <v/>
      </c>
      <c r="J390" t="str">
        <f t="shared" si="20"/>
        <v/>
      </c>
      <c r="K390" t="str">
        <f>IF(ISERROR(VLOOKUP($J390,'Miljövärden urval för publ'!$B$2:$H$490,MATCH(K$3,'Miljövärden urval för publ'!$B$2:$H$2,0),FALSE)),"",VLOOKUP($J390,'Miljövärden urval för publ'!$B$2:$H$490,MATCH(K$3,'Miljövärden urval för publ'!$B$2:$H$2,0),FALSE))</f>
        <v/>
      </c>
      <c r="L390" t="str">
        <f>IF(ISERROR(VLOOKUP($J390,'Miljövärden urval för publ'!$B$2:$H$490,MATCH(L$3,'Miljövärden urval för publ'!$B$2:$H$2,0),FALSE)),"",VLOOKUP($J390,'Miljövärden urval för publ'!$B$2:$H$490,MATCH(L$3,'Miljövärden urval för publ'!$B$2:$H$2,0),FALSE))</f>
        <v/>
      </c>
      <c r="M390" t="str">
        <f>IF(ISERROR(VLOOKUP($J390,'Miljövärden urval för publ'!$B$2:$H$490,MATCH(M$3,'Miljövärden urval för publ'!$B$2:$H$2,0),FALSE)),"",VLOOKUP($J390,'Miljövärden urval för publ'!$B$2:$H$490,MATCH(M$3,'Miljövärden urval för publ'!$B$2:$H$2,0),FALSE))</f>
        <v/>
      </c>
      <c r="N390" t="str">
        <f>IF(ISERROR(VLOOKUP($J390,'Miljövärden urval för publ'!$B$2:$H$490,MATCH(N$3,'Miljövärden urval för publ'!$B$2:$H$2,0),FALSE)),"",VLOOKUP($J390,'Miljövärden urval för publ'!$B$2:$H$490,MATCH(N$3,'Miljövärden urval för publ'!$B$2:$H$2,0),FALSE))</f>
        <v/>
      </c>
    </row>
    <row r="391" spans="1:14" x14ac:dyDescent="0.25">
      <c r="A391" s="26" t="s">
        <v>583</v>
      </c>
      <c r="B391" s="26" t="s">
        <v>587</v>
      </c>
      <c r="C391" s="27"/>
      <c r="D391" s="27" t="str">
        <f>VLOOKUP(B391,'Miljövärden urval för publ'!$B$2:$S$480,MATCH("ska publiceras:",'Miljövärden urval för publ'!$B$2:$Q$2,0),FALSE)</f>
        <v>ja</v>
      </c>
      <c r="E391" s="27">
        <f t="shared" si="18"/>
        <v>348</v>
      </c>
      <c r="H391" s="20">
        <v>389</v>
      </c>
      <c r="I391" t="str">
        <f t="shared" si="19"/>
        <v/>
      </c>
      <c r="J391" t="str">
        <f t="shared" si="20"/>
        <v/>
      </c>
      <c r="K391" t="str">
        <f>IF(ISERROR(VLOOKUP($J391,'Miljövärden urval för publ'!$B$2:$H$490,MATCH(K$3,'Miljövärden urval för publ'!$B$2:$H$2,0),FALSE)),"",VLOOKUP($J391,'Miljövärden urval för publ'!$B$2:$H$490,MATCH(K$3,'Miljövärden urval för publ'!$B$2:$H$2,0),FALSE))</f>
        <v/>
      </c>
      <c r="L391" t="str">
        <f>IF(ISERROR(VLOOKUP($J391,'Miljövärden urval för publ'!$B$2:$H$490,MATCH(L$3,'Miljövärden urval för publ'!$B$2:$H$2,0),FALSE)),"",VLOOKUP($J391,'Miljövärden urval för publ'!$B$2:$H$490,MATCH(L$3,'Miljövärden urval för publ'!$B$2:$H$2,0),FALSE))</f>
        <v/>
      </c>
      <c r="M391" t="str">
        <f>IF(ISERROR(VLOOKUP($J391,'Miljövärden urval för publ'!$B$2:$H$490,MATCH(M$3,'Miljövärden urval för publ'!$B$2:$H$2,0),FALSE)),"",VLOOKUP($J391,'Miljövärden urval för publ'!$B$2:$H$490,MATCH(M$3,'Miljövärden urval för publ'!$B$2:$H$2,0),FALSE))</f>
        <v/>
      </c>
      <c r="N391" t="str">
        <f>IF(ISERROR(VLOOKUP($J391,'Miljövärden urval för publ'!$B$2:$H$490,MATCH(N$3,'Miljövärden urval för publ'!$B$2:$H$2,0),FALSE)),"",VLOOKUP($J391,'Miljövärden urval för publ'!$B$2:$H$490,MATCH(N$3,'Miljövärden urval för publ'!$B$2:$H$2,0),FALSE))</f>
        <v/>
      </c>
    </row>
    <row r="392" spans="1:14" x14ac:dyDescent="0.25">
      <c r="A392" s="26" t="s">
        <v>588</v>
      </c>
      <c r="B392" s="26" t="s">
        <v>589</v>
      </c>
      <c r="C392" s="27"/>
      <c r="D392" s="27" t="str">
        <f>VLOOKUP(B392,'Miljövärden urval för publ'!$B$2:$S$480,MATCH("ska publiceras:",'Miljövärden urval för publ'!$B$2:$Q$2,0),FALSE)</f>
        <v>ja</v>
      </c>
      <c r="E392" s="27">
        <f t="shared" si="18"/>
        <v>349</v>
      </c>
      <c r="H392" s="20">
        <v>390</v>
      </c>
      <c r="I392" t="str">
        <f t="shared" si="19"/>
        <v/>
      </c>
      <c r="J392" t="str">
        <f t="shared" si="20"/>
        <v/>
      </c>
      <c r="K392" t="str">
        <f>IF(ISERROR(VLOOKUP($J392,'Miljövärden urval för publ'!$B$2:$H$490,MATCH(K$3,'Miljövärden urval för publ'!$B$2:$H$2,0),FALSE)),"",VLOOKUP($J392,'Miljövärden urval för publ'!$B$2:$H$490,MATCH(K$3,'Miljövärden urval för publ'!$B$2:$H$2,0),FALSE))</f>
        <v/>
      </c>
      <c r="L392" t="str">
        <f>IF(ISERROR(VLOOKUP($J392,'Miljövärden urval för publ'!$B$2:$H$490,MATCH(L$3,'Miljövärden urval för publ'!$B$2:$H$2,0),FALSE)),"",VLOOKUP($J392,'Miljövärden urval för publ'!$B$2:$H$490,MATCH(L$3,'Miljövärden urval för publ'!$B$2:$H$2,0),FALSE))</f>
        <v/>
      </c>
      <c r="M392" t="str">
        <f>IF(ISERROR(VLOOKUP($J392,'Miljövärden urval för publ'!$B$2:$H$490,MATCH(M$3,'Miljövärden urval för publ'!$B$2:$H$2,0),FALSE)),"",VLOOKUP($J392,'Miljövärden urval för publ'!$B$2:$H$490,MATCH(M$3,'Miljövärden urval för publ'!$B$2:$H$2,0),FALSE))</f>
        <v/>
      </c>
      <c r="N392" t="str">
        <f>IF(ISERROR(VLOOKUP($J392,'Miljövärden urval för publ'!$B$2:$H$490,MATCH(N$3,'Miljövärden urval för publ'!$B$2:$H$2,0),FALSE)),"",VLOOKUP($J392,'Miljövärden urval för publ'!$B$2:$H$490,MATCH(N$3,'Miljövärden urval för publ'!$B$2:$H$2,0),FALSE))</f>
        <v/>
      </c>
    </row>
    <row r="393" spans="1:14" x14ac:dyDescent="0.25">
      <c r="A393" s="26" t="s">
        <v>440</v>
      </c>
      <c r="B393" s="26" t="s">
        <v>444</v>
      </c>
      <c r="C393" s="27"/>
      <c r="D393" s="27" t="str">
        <f>VLOOKUP(B393,'Miljövärden urval för publ'!$B$2:$S$480,MATCH("ska publiceras:",'Miljövärden urval för publ'!$B$2:$Q$2,0),FALSE)</f>
        <v>ja</v>
      </c>
      <c r="E393" s="27">
        <f t="shared" si="18"/>
        <v>350</v>
      </c>
      <c r="H393" s="20">
        <v>391</v>
      </c>
      <c r="I393" t="str">
        <f t="shared" si="19"/>
        <v/>
      </c>
      <c r="J393" t="str">
        <f t="shared" si="20"/>
        <v/>
      </c>
      <c r="K393" t="str">
        <f>IF(ISERROR(VLOOKUP($J393,'Miljövärden urval för publ'!$B$2:$H$490,MATCH(K$3,'Miljövärden urval för publ'!$B$2:$H$2,0),FALSE)),"",VLOOKUP($J393,'Miljövärden urval för publ'!$B$2:$H$490,MATCH(K$3,'Miljövärden urval för publ'!$B$2:$H$2,0),FALSE))</f>
        <v/>
      </c>
      <c r="L393" t="str">
        <f>IF(ISERROR(VLOOKUP($J393,'Miljövärden urval för publ'!$B$2:$H$490,MATCH(L$3,'Miljövärden urval för publ'!$B$2:$H$2,0),FALSE)),"",VLOOKUP($J393,'Miljövärden urval för publ'!$B$2:$H$490,MATCH(L$3,'Miljövärden urval för publ'!$B$2:$H$2,0),FALSE))</f>
        <v/>
      </c>
      <c r="M393" t="str">
        <f>IF(ISERROR(VLOOKUP($J393,'Miljövärden urval för publ'!$B$2:$H$490,MATCH(M$3,'Miljövärden urval för publ'!$B$2:$H$2,0),FALSE)),"",VLOOKUP($J393,'Miljövärden urval för publ'!$B$2:$H$490,MATCH(M$3,'Miljövärden urval för publ'!$B$2:$H$2,0),FALSE))</f>
        <v/>
      </c>
      <c r="N393" t="str">
        <f>IF(ISERROR(VLOOKUP($J393,'Miljövärden urval för publ'!$B$2:$H$490,MATCH(N$3,'Miljövärden urval för publ'!$B$2:$H$2,0),FALSE)),"",VLOOKUP($J393,'Miljövärden urval för publ'!$B$2:$H$490,MATCH(N$3,'Miljövärden urval för publ'!$B$2:$H$2,0),FALSE))</f>
        <v/>
      </c>
    </row>
    <row r="394" spans="1:14" x14ac:dyDescent="0.25">
      <c r="A394" s="26" t="s">
        <v>590</v>
      </c>
      <c r="B394" s="26" t="s">
        <v>593</v>
      </c>
      <c r="C394" s="27"/>
      <c r="D394" s="27" t="str">
        <f>VLOOKUP(B394,'Miljövärden urval för publ'!$B$2:$S$480,MATCH("ska publiceras:",'Miljövärden urval för publ'!$B$2:$Q$2,0),FALSE)</f>
        <v>ja</v>
      </c>
      <c r="E394" s="27">
        <f t="shared" si="18"/>
        <v>351</v>
      </c>
      <c r="H394" s="20">
        <v>392</v>
      </c>
      <c r="I394" t="str">
        <f t="shared" si="19"/>
        <v/>
      </c>
      <c r="J394" t="str">
        <f t="shared" si="20"/>
        <v/>
      </c>
      <c r="K394" t="str">
        <f>IF(ISERROR(VLOOKUP($J394,'Miljövärden urval för publ'!$B$2:$H$490,MATCH(K$3,'Miljövärden urval för publ'!$B$2:$H$2,0),FALSE)),"",VLOOKUP($J394,'Miljövärden urval för publ'!$B$2:$H$490,MATCH(K$3,'Miljövärden urval för publ'!$B$2:$H$2,0),FALSE))</f>
        <v/>
      </c>
      <c r="L394" t="str">
        <f>IF(ISERROR(VLOOKUP($J394,'Miljövärden urval för publ'!$B$2:$H$490,MATCH(L$3,'Miljövärden urval för publ'!$B$2:$H$2,0),FALSE)),"",VLOOKUP($J394,'Miljövärden urval för publ'!$B$2:$H$490,MATCH(L$3,'Miljövärden urval för publ'!$B$2:$H$2,0),FALSE))</f>
        <v/>
      </c>
      <c r="M394" t="str">
        <f>IF(ISERROR(VLOOKUP($J394,'Miljövärden urval för publ'!$B$2:$H$490,MATCH(M$3,'Miljövärden urval för publ'!$B$2:$H$2,0),FALSE)),"",VLOOKUP($J394,'Miljövärden urval för publ'!$B$2:$H$490,MATCH(M$3,'Miljövärden urval för publ'!$B$2:$H$2,0),FALSE))</f>
        <v/>
      </c>
      <c r="N394" t="str">
        <f>IF(ISERROR(VLOOKUP($J394,'Miljövärden urval för publ'!$B$2:$H$490,MATCH(N$3,'Miljövärden urval för publ'!$B$2:$H$2,0),FALSE)),"",VLOOKUP($J394,'Miljövärden urval för publ'!$B$2:$H$490,MATCH(N$3,'Miljövärden urval för publ'!$B$2:$H$2,0),FALSE))</f>
        <v/>
      </c>
    </row>
    <row r="395" spans="1:14" x14ac:dyDescent="0.25">
      <c r="A395" s="26" t="s">
        <v>407</v>
      </c>
      <c r="B395" s="26" t="s">
        <v>425</v>
      </c>
      <c r="C395" s="27"/>
      <c r="D395" s="27" t="str">
        <f>VLOOKUP(B395,'Miljövärden urval för publ'!$B$2:$S$480,MATCH("ska publiceras:",'Miljövärden urval för publ'!$B$2:$Q$2,0),FALSE)</f>
        <v>ja</v>
      </c>
      <c r="E395" s="27">
        <f t="shared" si="18"/>
        <v>352</v>
      </c>
      <c r="H395" s="20">
        <v>393</v>
      </c>
      <c r="I395" t="str">
        <f t="shared" si="19"/>
        <v/>
      </c>
      <c r="J395" t="str">
        <f t="shared" si="20"/>
        <v/>
      </c>
      <c r="K395" t="str">
        <f>IF(ISERROR(VLOOKUP($J395,'Miljövärden urval för publ'!$B$2:$H$490,MATCH(K$3,'Miljövärden urval för publ'!$B$2:$H$2,0),FALSE)),"",VLOOKUP($J395,'Miljövärden urval för publ'!$B$2:$H$490,MATCH(K$3,'Miljövärden urval för publ'!$B$2:$H$2,0),FALSE))</f>
        <v/>
      </c>
      <c r="L395" t="str">
        <f>IF(ISERROR(VLOOKUP($J395,'Miljövärden urval för publ'!$B$2:$H$490,MATCH(L$3,'Miljövärden urval för publ'!$B$2:$H$2,0),FALSE)),"",VLOOKUP($J395,'Miljövärden urval för publ'!$B$2:$H$490,MATCH(L$3,'Miljövärden urval för publ'!$B$2:$H$2,0),FALSE))</f>
        <v/>
      </c>
      <c r="M395" t="str">
        <f>IF(ISERROR(VLOOKUP($J395,'Miljövärden urval för publ'!$B$2:$H$490,MATCH(M$3,'Miljövärden urval för publ'!$B$2:$H$2,0),FALSE)),"",VLOOKUP($J395,'Miljövärden urval för publ'!$B$2:$H$490,MATCH(M$3,'Miljövärden urval för publ'!$B$2:$H$2,0),FALSE))</f>
        <v/>
      </c>
      <c r="N395" t="str">
        <f>IF(ISERROR(VLOOKUP($J395,'Miljövärden urval för publ'!$B$2:$H$490,MATCH(N$3,'Miljövärden urval för publ'!$B$2:$H$2,0),FALSE)),"",VLOOKUP($J395,'Miljövärden urval för publ'!$B$2:$H$490,MATCH(N$3,'Miljövärden urval för publ'!$B$2:$H$2,0),FALSE))</f>
        <v/>
      </c>
    </row>
    <row r="396" spans="1:14" x14ac:dyDescent="0.25">
      <c r="A396" s="26" t="s">
        <v>231</v>
      </c>
      <c r="B396" s="26" t="s">
        <v>234</v>
      </c>
      <c r="C396" s="27"/>
      <c r="D396" s="27" t="str">
        <f>VLOOKUP(B396,'Miljövärden urval för publ'!$B$2:$S$480,MATCH("ska publiceras:",'Miljövärden urval för publ'!$B$2:$Q$2,0),FALSE)</f>
        <v>ja</v>
      </c>
      <c r="E396" s="27">
        <f t="shared" si="18"/>
        <v>353</v>
      </c>
      <c r="H396" s="20">
        <v>394</v>
      </c>
      <c r="I396" t="str">
        <f t="shared" si="19"/>
        <v/>
      </c>
      <c r="J396" t="str">
        <f t="shared" si="20"/>
        <v/>
      </c>
      <c r="K396" t="str">
        <f>IF(ISERROR(VLOOKUP($J396,'Miljövärden urval för publ'!$B$2:$H$490,MATCH(K$3,'Miljövärden urval för publ'!$B$2:$H$2,0),FALSE)),"",VLOOKUP($J396,'Miljövärden urval för publ'!$B$2:$H$490,MATCH(K$3,'Miljövärden urval för publ'!$B$2:$H$2,0),FALSE))</f>
        <v/>
      </c>
      <c r="L396" t="str">
        <f>IF(ISERROR(VLOOKUP($J396,'Miljövärden urval för publ'!$B$2:$H$490,MATCH(L$3,'Miljövärden urval för publ'!$B$2:$H$2,0),FALSE)),"",VLOOKUP($J396,'Miljövärden urval för publ'!$B$2:$H$490,MATCH(L$3,'Miljövärden urval för publ'!$B$2:$H$2,0),FALSE))</f>
        <v/>
      </c>
      <c r="M396" t="str">
        <f>IF(ISERROR(VLOOKUP($J396,'Miljövärden urval för publ'!$B$2:$H$490,MATCH(M$3,'Miljövärden urval för publ'!$B$2:$H$2,0),FALSE)),"",VLOOKUP($J396,'Miljövärden urval för publ'!$B$2:$H$490,MATCH(M$3,'Miljövärden urval för publ'!$B$2:$H$2,0),FALSE))</f>
        <v/>
      </c>
      <c r="N396" t="str">
        <f>IF(ISERROR(VLOOKUP($J396,'Miljövärden urval för publ'!$B$2:$H$490,MATCH(N$3,'Miljövärden urval för publ'!$B$2:$H$2,0),FALSE)),"",VLOOKUP($J396,'Miljövärden urval för publ'!$B$2:$H$490,MATCH(N$3,'Miljövärden urval för publ'!$B$2:$H$2,0),FALSE))</f>
        <v/>
      </c>
    </row>
    <row r="397" spans="1:14" x14ac:dyDescent="0.25">
      <c r="A397" s="26" t="s">
        <v>96</v>
      </c>
      <c r="B397" s="26" t="s">
        <v>100</v>
      </c>
      <c r="C397" s="27"/>
      <c r="D397" s="27" t="str">
        <f>VLOOKUP(B397,'Miljövärden urval för publ'!$B$2:$S$480,MATCH("ska publiceras:",'Miljövärden urval för publ'!$B$2:$Q$2,0),FALSE)</f>
        <v>nej</v>
      </c>
      <c r="E397" s="27">
        <f t="shared" si="18"/>
        <v>353</v>
      </c>
      <c r="H397" s="20">
        <v>395</v>
      </c>
      <c r="I397" t="str">
        <f t="shared" si="19"/>
        <v/>
      </c>
      <c r="J397" t="str">
        <f t="shared" si="20"/>
        <v/>
      </c>
      <c r="K397" t="str">
        <f>IF(ISERROR(VLOOKUP($J397,'Miljövärden urval för publ'!$B$2:$H$490,MATCH(K$3,'Miljövärden urval för publ'!$B$2:$H$2,0),FALSE)),"",VLOOKUP($J397,'Miljövärden urval för publ'!$B$2:$H$490,MATCH(K$3,'Miljövärden urval för publ'!$B$2:$H$2,0),FALSE))</f>
        <v/>
      </c>
      <c r="L397" t="str">
        <f>IF(ISERROR(VLOOKUP($J397,'Miljövärden urval för publ'!$B$2:$H$490,MATCH(L$3,'Miljövärden urval för publ'!$B$2:$H$2,0),FALSE)),"",VLOOKUP($J397,'Miljövärden urval för publ'!$B$2:$H$490,MATCH(L$3,'Miljövärden urval för publ'!$B$2:$H$2,0),FALSE))</f>
        <v/>
      </c>
      <c r="M397" t="str">
        <f>IF(ISERROR(VLOOKUP($J397,'Miljövärden urval för publ'!$B$2:$H$490,MATCH(M$3,'Miljövärden urval för publ'!$B$2:$H$2,0),FALSE)),"",VLOOKUP($J397,'Miljövärden urval för publ'!$B$2:$H$490,MATCH(M$3,'Miljövärden urval för publ'!$B$2:$H$2,0),FALSE))</f>
        <v/>
      </c>
      <c r="N397" t="str">
        <f>IF(ISERROR(VLOOKUP($J397,'Miljövärden urval för publ'!$B$2:$H$490,MATCH(N$3,'Miljövärden urval för publ'!$B$2:$H$2,0),FALSE)),"",VLOOKUP($J397,'Miljövärden urval för publ'!$B$2:$H$490,MATCH(N$3,'Miljövärden urval för publ'!$B$2:$H$2,0),FALSE))</f>
        <v/>
      </c>
    </row>
    <row r="398" spans="1:14" x14ac:dyDescent="0.25">
      <c r="A398" s="26" t="s">
        <v>477</v>
      </c>
      <c r="B398" s="26" t="s">
        <v>483</v>
      </c>
      <c r="C398" s="27"/>
      <c r="D398" s="27" t="str">
        <f>VLOOKUP(B398,'Miljövärden urval för publ'!$B$2:$S$480,MATCH("ska publiceras:",'Miljövärden urval för publ'!$B$2:$Q$2,0),FALSE)</f>
        <v>ja</v>
      </c>
      <c r="E398" s="27">
        <f t="shared" si="18"/>
        <v>354</v>
      </c>
      <c r="H398" s="20">
        <v>396</v>
      </c>
      <c r="I398" t="str">
        <f t="shared" si="19"/>
        <v/>
      </c>
      <c r="J398" t="str">
        <f t="shared" si="20"/>
        <v/>
      </c>
      <c r="K398" t="str">
        <f>IF(ISERROR(VLOOKUP($J398,'Miljövärden urval för publ'!$B$2:$H$490,MATCH(K$3,'Miljövärden urval för publ'!$B$2:$H$2,0),FALSE)),"",VLOOKUP($J398,'Miljövärden urval för publ'!$B$2:$H$490,MATCH(K$3,'Miljövärden urval för publ'!$B$2:$H$2,0),FALSE))</f>
        <v/>
      </c>
      <c r="L398" t="str">
        <f>IF(ISERROR(VLOOKUP($J398,'Miljövärden urval för publ'!$B$2:$H$490,MATCH(L$3,'Miljövärden urval för publ'!$B$2:$H$2,0),FALSE)),"",VLOOKUP($J398,'Miljövärden urval för publ'!$B$2:$H$490,MATCH(L$3,'Miljövärden urval för publ'!$B$2:$H$2,0),FALSE))</f>
        <v/>
      </c>
      <c r="M398" t="str">
        <f>IF(ISERROR(VLOOKUP($J398,'Miljövärden urval för publ'!$B$2:$H$490,MATCH(M$3,'Miljövärden urval för publ'!$B$2:$H$2,0),FALSE)),"",VLOOKUP($J398,'Miljövärden urval för publ'!$B$2:$H$490,MATCH(M$3,'Miljövärden urval för publ'!$B$2:$H$2,0),FALSE))</f>
        <v/>
      </c>
      <c r="N398" t="str">
        <f>IF(ISERROR(VLOOKUP($J398,'Miljövärden urval för publ'!$B$2:$H$490,MATCH(N$3,'Miljövärden urval för publ'!$B$2:$H$2,0),FALSE)),"",VLOOKUP($J398,'Miljövärden urval för publ'!$B$2:$H$490,MATCH(N$3,'Miljövärden urval för publ'!$B$2:$H$2,0),FALSE))</f>
        <v/>
      </c>
    </row>
    <row r="399" spans="1:14" x14ac:dyDescent="0.25">
      <c r="A399" s="26" t="s">
        <v>101</v>
      </c>
      <c r="B399" s="26" t="s">
        <v>120</v>
      </c>
      <c r="C399" s="27"/>
      <c r="D399" s="27" t="str">
        <f>VLOOKUP(B399,'Miljövärden urval för publ'!$B$2:$S$480,MATCH("ska publiceras:",'Miljövärden urval för publ'!$B$2:$Q$2,0),FALSE)</f>
        <v>ja</v>
      </c>
      <c r="E399" s="27">
        <f t="shared" si="18"/>
        <v>355</v>
      </c>
      <c r="H399" s="20">
        <v>397</v>
      </c>
      <c r="I399" t="str">
        <f t="shared" si="19"/>
        <v/>
      </c>
      <c r="J399" t="str">
        <f t="shared" si="20"/>
        <v/>
      </c>
      <c r="K399" t="str">
        <f>IF(ISERROR(VLOOKUP($J399,'Miljövärden urval för publ'!$B$2:$H$490,MATCH(K$3,'Miljövärden urval för publ'!$B$2:$H$2,0),FALSE)),"",VLOOKUP($J399,'Miljövärden urval för publ'!$B$2:$H$490,MATCH(K$3,'Miljövärden urval för publ'!$B$2:$H$2,0),FALSE))</f>
        <v/>
      </c>
      <c r="L399" t="str">
        <f>IF(ISERROR(VLOOKUP($J399,'Miljövärden urval för publ'!$B$2:$H$490,MATCH(L$3,'Miljövärden urval för publ'!$B$2:$H$2,0),FALSE)),"",VLOOKUP($J399,'Miljövärden urval för publ'!$B$2:$H$490,MATCH(L$3,'Miljövärden urval för publ'!$B$2:$H$2,0),FALSE))</f>
        <v/>
      </c>
      <c r="M399" t="str">
        <f>IF(ISERROR(VLOOKUP($J399,'Miljövärden urval för publ'!$B$2:$H$490,MATCH(M$3,'Miljövärden urval för publ'!$B$2:$H$2,0),FALSE)),"",VLOOKUP($J399,'Miljövärden urval för publ'!$B$2:$H$490,MATCH(M$3,'Miljövärden urval för publ'!$B$2:$H$2,0),FALSE))</f>
        <v/>
      </c>
      <c r="N399" t="str">
        <f>IF(ISERROR(VLOOKUP($J399,'Miljövärden urval för publ'!$B$2:$H$490,MATCH(N$3,'Miljövärden urval för publ'!$B$2:$H$2,0),FALSE)),"",VLOOKUP($J399,'Miljövärden urval för publ'!$B$2:$H$490,MATCH(N$3,'Miljövärden urval för publ'!$B$2:$H$2,0),FALSE))</f>
        <v/>
      </c>
    </row>
    <row r="400" spans="1:14" x14ac:dyDescent="0.25">
      <c r="A400" s="26" t="s">
        <v>54</v>
      </c>
      <c r="B400" s="26" t="s">
        <v>64</v>
      </c>
      <c r="C400" s="27"/>
      <c r="D400" s="27" t="str">
        <f>VLOOKUP(B400,'Miljövärden urval för publ'!$B$2:$S$480,MATCH("ska publiceras:",'Miljövärden urval för publ'!$B$2:$Q$2,0),FALSE)</f>
        <v>ja</v>
      </c>
      <c r="E400" s="27">
        <f t="shared" si="18"/>
        <v>356</v>
      </c>
      <c r="H400" s="20">
        <v>398</v>
      </c>
      <c r="I400" t="str">
        <f t="shared" si="19"/>
        <v/>
      </c>
      <c r="J400" t="str">
        <f t="shared" si="20"/>
        <v/>
      </c>
      <c r="K400" t="str">
        <f>IF(ISERROR(VLOOKUP($J400,'Miljövärden urval för publ'!$B$2:$H$490,MATCH(K$3,'Miljövärden urval för publ'!$B$2:$H$2,0),FALSE)),"",VLOOKUP($J400,'Miljövärden urval för publ'!$B$2:$H$490,MATCH(K$3,'Miljövärden urval för publ'!$B$2:$H$2,0),FALSE))</f>
        <v/>
      </c>
      <c r="L400" t="str">
        <f>IF(ISERROR(VLOOKUP($J400,'Miljövärden urval för publ'!$B$2:$H$490,MATCH(L$3,'Miljövärden urval för publ'!$B$2:$H$2,0),FALSE)),"",VLOOKUP($J400,'Miljövärden urval för publ'!$B$2:$H$490,MATCH(L$3,'Miljövärden urval för publ'!$B$2:$H$2,0),FALSE))</f>
        <v/>
      </c>
      <c r="M400" t="str">
        <f>IF(ISERROR(VLOOKUP($J400,'Miljövärden urval för publ'!$B$2:$H$490,MATCH(M$3,'Miljövärden urval för publ'!$B$2:$H$2,0),FALSE)),"",VLOOKUP($J400,'Miljövärden urval för publ'!$B$2:$H$490,MATCH(M$3,'Miljövärden urval för publ'!$B$2:$H$2,0),FALSE))</f>
        <v/>
      </c>
      <c r="N400" t="str">
        <f>IF(ISERROR(VLOOKUP($J400,'Miljövärden urval för publ'!$B$2:$H$490,MATCH(N$3,'Miljövärden urval för publ'!$B$2:$H$2,0),FALSE)),"",VLOOKUP($J400,'Miljövärden urval för publ'!$B$2:$H$490,MATCH(N$3,'Miljövärden urval för publ'!$B$2:$H$2,0),FALSE))</f>
        <v/>
      </c>
    </row>
    <row r="401" spans="1:14" x14ac:dyDescent="0.25">
      <c r="A401" s="26" t="s">
        <v>598</v>
      </c>
      <c r="B401" s="26" t="s">
        <v>602</v>
      </c>
      <c r="C401" s="27"/>
      <c r="D401" s="27" t="str">
        <f>VLOOKUP(B401,'Miljövärden urval för publ'!$B$2:$S$480,MATCH("ska publiceras:",'Miljövärden urval för publ'!$B$2:$Q$2,0),FALSE)</f>
        <v>ja</v>
      </c>
      <c r="E401" s="27">
        <f t="shared" si="18"/>
        <v>357</v>
      </c>
      <c r="H401" s="20">
        <v>399</v>
      </c>
      <c r="I401" t="str">
        <f t="shared" si="19"/>
        <v/>
      </c>
      <c r="J401" t="str">
        <f t="shared" si="20"/>
        <v/>
      </c>
      <c r="K401" t="str">
        <f>IF(ISERROR(VLOOKUP($J401,'Miljövärden urval för publ'!$B$2:$H$490,MATCH(K$3,'Miljövärden urval för publ'!$B$2:$H$2,0),FALSE)),"",VLOOKUP($J401,'Miljövärden urval för publ'!$B$2:$H$490,MATCH(K$3,'Miljövärden urval för publ'!$B$2:$H$2,0),FALSE))</f>
        <v/>
      </c>
      <c r="L401" t="str">
        <f>IF(ISERROR(VLOOKUP($J401,'Miljövärden urval för publ'!$B$2:$H$490,MATCH(L$3,'Miljövärden urval för publ'!$B$2:$H$2,0),FALSE)),"",VLOOKUP($J401,'Miljövärden urval för publ'!$B$2:$H$490,MATCH(L$3,'Miljövärden urval för publ'!$B$2:$H$2,0),FALSE))</f>
        <v/>
      </c>
      <c r="M401" t="str">
        <f>IF(ISERROR(VLOOKUP($J401,'Miljövärden urval för publ'!$B$2:$H$490,MATCH(M$3,'Miljövärden urval för publ'!$B$2:$H$2,0),FALSE)),"",VLOOKUP($J401,'Miljövärden urval för publ'!$B$2:$H$490,MATCH(M$3,'Miljövärden urval för publ'!$B$2:$H$2,0),FALSE))</f>
        <v/>
      </c>
      <c r="N401" t="str">
        <f>IF(ISERROR(VLOOKUP($J401,'Miljövärden urval för publ'!$B$2:$H$490,MATCH(N$3,'Miljövärden urval för publ'!$B$2:$H$2,0),FALSE)),"",VLOOKUP($J401,'Miljövärden urval för publ'!$B$2:$H$490,MATCH(N$3,'Miljövärden urval för publ'!$B$2:$H$2,0),FALSE))</f>
        <v/>
      </c>
    </row>
    <row r="402" spans="1:14" x14ac:dyDescent="0.25">
      <c r="A402" s="26" t="s">
        <v>137</v>
      </c>
      <c r="B402" s="26" t="s">
        <v>140</v>
      </c>
      <c r="C402" s="27"/>
      <c r="D402" s="27" t="str">
        <f>VLOOKUP(B402,'Miljövärden urval för publ'!$B$2:$S$480,MATCH("ska publiceras:",'Miljövärden urval för publ'!$B$2:$Q$2,0),FALSE)</f>
        <v>ja</v>
      </c>
      <c r="E402" s="27">
        <f t="shared" si="18"/>
        <v>358</v>
      </c>
      <c r="H402" s="20">
        <v>400</v>
      </c>
      <c r="I402" t="str">
        <f t="shared" si="19"/>
        <v/>
      </c>
      <c r="J402" t="str">
        <f t="shared" si="20"/>
        <v/>
      </c>
      <c r="K402" t="str">
        <f>IF(ISERROR(VLOOKUP($J402,'Miljövärden urval för publ'!$B$2:$H$490,MATCH(K$3,'Miljövärden urval för publ'!$B$2:$H$2,0),FALSE)),"",VLOOKUP($J402,'Miljövärden urval för publ'!$B$2:$H$490,MATCH(K$3,'Miljövärden urval för publ'!$B$2:$H$2,0),FALSE))</f>
        <v/>
      </c>
      <c r="L402" t="str">
        <f>IF(ISERROR(VLOOKUP($J402,'Miljövärden urval för publ'!$B$2:$H$490,MATCH(L$3,'Miljövärden urval för publ'!$B$2:$H$2,0),FALSE)),"",VLOOKUP($J402,'Miljövärden urval för publ'!$B$2:$H$490,MATCH(L$3,'Miljövärden urval för publ'!$B$2:$H$2,0),FALSE))</f>
        <v/>
      </c>
      <c r="M402" t="str">
        <f>IF(ISERROR(VLOOKUP($J402,'Miljövärden urval för publ'!$B$2:$H$490,MATCH(M$3,'Miljövärden urval för publ'!$B$2:$H$2,0),FALSE)),"",VLOOKUP($J402,'Miljövärden urval för publ'!$B$2:$H$490,MATCH(M$3,'Miljövärden urval för publ'!$B$2:$H$2,0),FALSE))</f>
        <v/>
      </c>
      <c r="N402" t="str">
        <f>IF(ISERROR(VLOOKUP($J402,'Miljövärden urval för publ'!$B$2:$H$490,MATCH(N$3,'Miljövärden urval för publ'!$B$2:$H$2,0),FALSE)),"",VLOOKUP($J402,'Miljövärden urval för publ'!$B$2:$H$490,MATCH(N$3,'Miljövärden urval för publ'!$B$2:$H$2,0),FALSE))</f>
        <v/>
      </c>
    </row>
    <row r="403" spans="1:14" x14ac:dyDescent="0.25">
      <c r="A403" s="26" t="s">
        <v>277</v>
      </c>
      <c r="B403" s="26" t="s">
        <v>284</v>
      </c>
      <c r="C403" s="27"/>
      <c r="D403" s="27" t="str">
        <f>VLOOKUP(B403,'Miljövärden urval för publ'!$B$2:$S$480,MATCH("ska publiceras:",'Miljövärden urval för publ'!$B$2:$Q$2,0),FALSE)</f>
        <v>ja</v>
      </c>
      <c r="E403" s="27">
        <f t="shared" si="18"/>
        <v>359</v>
      </c>
      <c r="H403" s="20">
        <v>401</v>
      </c>
      <c r="I403" t="str">
        <f t="shared" si="19"/>
        <v/>
      </c>
      <c r="J403" t="str">
        <f t="shared" si="20"/>
        <v/>
      </c>
      <c r="K403" t="str">
        <f>IF(ISERROR(VLOOKUP($J403,'Miljövärden urval för publ'!$B$2:$H$490,MATCH(K$3,'Miljövärden urval för publ'!$B$2:$H$2,0),FALSE)),"",VLOOKUP($J403,'Miljövärden urval för publ'!$B$2:$H$490,MATCH(K$3,'Miljövärden urval för publ'!$B$2:$H$2,0),FALSE))</f>
        <v/>
      </c>
      <c r="L403" t="str">
        <f>IF(ISERROR(VLOOKUP($J403,'Miljövärden urval för publ'!$B$2:$H$490,MATCH(L$3,'Miljövärden urval för publ'!$B$2:$H$2,0),FALSE)),"",VLOOKUP($J403,'Miljövärden urval för publ'!$B$2:$H$490,MATCH(L$3,'Miljövärden urval för publ'!$B$2:$H$2,0),FALSE))</f>
        <v/>
      </c>
      <c r="M403" t="str">
        <f>IF(ISERROR(VLOOKUP($J403,'Miljövärden urval för publ'!$B$2:$H$490,MATCH(M$3,'Miljövärden urval för publ'!$B$2:$H$2,0),FALSE)),"",VLOOKUP($J403,'Miljövärden urval för publ'!$B$2:$H$490,MATCH(M$3,'Miljövärden urval för publ'!$B$2:$H$2,0),FALSE))</f>
        <v/>
      </c>
      <c r="N403" t="str">
        <f>IF(ISERROR(VLOOKUP($J403,'Miljövärden urval för publ'!$B$2:$H$490,MATCH(N$3,'Miljövärden urval för publ'!$B$2:$H$2,0),FALSE)),"",VLOOKUP($J403,'Miljövärden urval för publ'!$B$2:$H$490,MATCH(N$3,'Miljövärden urval för publ'!$B$2:$H$2,0),FALSE))</f>
        <v/>
      </c>
    </row>
    <row r="404" spans="1:14" x14ac:dyDescent="0.25">
      <c r="A404" s="26" t="s">
        <v>489</v>
      </c>
      <c r="B404" s="26" t="s">
        <v>491</v>
      </c>
      <c r="C404" s="27"/>
      <c r="D404" s="27" t="str">
        <f>VLOOKUP(B404,'Miljövärden urval för publ'!$B$2:$S$480,MATCH("ska publiceras:",'Miljövärden urval för publ'!$B$2:$Q$2,0),FALSE)</f>
        <v>ja</v>
      </c>
      <c r="E404" s="27">
        <f t="shared" si="18"/>
        <v>360</v>
      </c>
      <c r="H404" s="20">
        <v>402</v>
      </c>
      <c r="I404" t="str">
        <f t="shared" si="19"/>
        <v/>
      </c>
      <c r="J404" t="str">
        <f t="shared" si="20"/>
        <v/>
      </c>
      <c r="K404" t="str">
        <f>IF(ISERROR(VLOOKUP($J404,'Miljövärden urval för publ'!$B$2:$H$490,MATCH(K$3,'Miljövärden urval för publ'!$B$2:$H$2,0),FALSE)),"",VLOOKUP($J404,'Miljövärden urval för publ'!$B$2:$H$490,MATCH(K$3,'Miljövärden urval för publ'!$B$2:$H$2,0),FALSE))</f>
        <v/>
      </c>
      <c r="L404" t="str">
        <f>IF(ISERROR(VLOOKUP($J404,'Miljövärden urval för publ'!$B$2:$H$490,MATCH(L$3,'Miljövärden urval för publ'!$B$2:$H$2,0),FALSE)),"",VLOOKUP($J404,'Miljövärden urval för publ'!$B$2:$H$490,MATCH(L$3,'Miljövärden urval för publ'!$B$2:$H$2,0),FALSE))</f>
        <v/>
      </c>
      <c r="M404" t="str">
        <f>IF(ISERROR(VLOOKUP($J404,'Miljövärden urval för publ'!$B$2:$H$490,MATCH(M$3,'Miljövärden urval för publ'!$B$2:$H$2,0),FALSE)),"",VLOOKUP($J404,'Miljövärden urval för publ'!$B$2:$H$490,MATCH(M$3,'Miljövärden urval för publ'!$B$2:$H$2,0),FALSE))</f>
        <v/>
      </c>
      <c r="N404" t="str">
        <f>IF(ISERROR(VLOOKUP($J404,'Miljövärden urval för publ'!$B$2:$H$490,MATCH(N$3,'Miljövärden urval för publ'!$B$2:$H$2,0),FALSE)),"",VLOOKUP($J404,'Miljövärden urval för publ'!$B$2:$H$490,MATCH(N$3,'Miljövärden urval för publ'!$B$2:$H$2,0),FALSE))</f>
        <v/>
      </c>
    </row>
    <row r="405" spans="1:14" x14ac:dyDescent="0.25">
      <c r="A405" s="26" t="s">
        <v>603</v>
      </c>
      <c r="B405" s="26" t="s">
        <v>604</v>
      </c>
      <c r="C405" s="27"/>
      <c r="D405" s="27" t="str">
        <f>VLOOKUP(B405,'Miljövärden urval för publ'!$B$2:$S$480,MATCH("ska publiceras:",'Miljövärden urval för publ'!$B$2:$Q$2,0),FALSE)</f>
        <v>ja</v>
      </c>
      <c r="E405" s="27">
        <f t="shared" si="18"/>
        <v>361</v>
      </c>
      <c r="H405" s="20">
        <v>403</v>
      </c>
      <c r="I405" t="str">
        <f t="shared" si="19"/>
        <v/>
      </c>
      <c r="J405" t="str">
        <f t="shared" si="20"/>
        <v/>
      </c>
      <c r="K405" t="str">
        <f>IF(ISERROR(VLOOKUP($J405,'Miljövärden urval för publ'!$B$2:$H$490,MATCH(K$3,'Miljövärden urval för publ'!$B$2:$H$2,0),FALSE)),"",VLOOKUP($J405,'Miljövärden urval för publ'!$B$2:$H$490,MATCH(K$3,'Miljövärden urval för publ'!$B$2:$H$2,0),FALSE))</f>
        <v/>
      </c>
      <c r="L405" t="str">
        <f>IF(ISERROR(VLOOKUP($J405,'Miljövärden urval för publ'!$B$2:$H$490,MATCH(L$3,'Miljövärden urval för publ'!$B$2:$H$2,0),FALSE)),"",VLOOKUP($J405,'Miljövärden urval för publ'!$B$2:$H$490,MATCH(L$3,'Miljövärden urval för publ'!$B$2:$H$2,0),FALSE))</f>
        <v/>
      </c>
      <c r="M405" t="str">
        <f>IF(ISERROR(VLOOKUP($J405,'Miljövärden urval för publ'!$B$2:$H$490,MATCH(M$3,'Miljövärden urval för publ'!$B$2:$H$2,0),FALSE)),"",VLOOKUP($J405,'Miljövärden urval för publ'!$B$2:$H$490,MATCH(M$3,'Miljövärden urval för publ'!$B$2:$H$2,0),FALSE))</f>
        <v/>
      </c>
      <c r="N405" t="str">
        <f>IF(ISERROR(VLOOKUP($J405,'Miljövärden urval för publ'!$B$2:$H$490,MATCH(N$3,'Miljövärden urval för publ'!$B$2:$H$2,0),FALSE)),"",VLOOKUP($J405,'Miljövärden urval för publ'!$B$2:$H$490,MATCH(N$3,'Miljövärden urval för publ'!$B$2:$H$2,0),FALSE))</f>
        <v/>
      </c>
    </row>
    <row r="406" spans="1:14" x14ac:dyDescent="0.25">
      <c r="A406" s="26" t="s">
        <v>608</v>
      </c>
      <c r="B406" s="26" t="s">
        <v>615</v>
      </c>
      <c r="C406" s="27"/>
      <c r="D406" s="27" t="str">
        <f>VLOOKUP(B406,'Miljövärden urval för publ'!$B$2:$S$480,MATCH("ska publiceras:",'Miljövärden urval för publ'!$B$2:$Q$2,0),FALSE)</f>
        <v>ja</v>
      </c>
      <c r="E406" s="27">
        <f t="shared" si="18"/>
        <v>362</v>
      </c>
      <c r="H406" s="20">
        <v>404</v>
      </c>
      <c r="I406" t="str">
        <f t="shared" si="19"/>
        <v/>
      </c>
      <c r="J406" t="str">
        <f t="shared" si="20"/>
        <v/>
      </c>
      <c r="K406" t="str">
        <f>IF(ISERROR(VLOOKUP($J406,'Miljövärden urval för publ'!$B$2:$H$490,MATCH(K$3,'Miljövärden urval för publ'!$B$2:$H$2,0),FALSE)),"",VLOOKUP($J406,'Miljövärden urval för publ'!$B$2:$H$490,MATCH(K$3,'Miljövärden urval för publ'!$B$2:$H$2,0),FALSE))</f>
        <v/>
      </c>
      <c r="L406" t="str">
        <f>IF(ISERROR(VLOOKUP($J406,'Miljövärden urval för publ'!$B$2:$H$490,MATCH(L$3,'Miljövärden urval för publ'!$B$2:$H$2,0),FALSE)),"",VLOOKUP($J406,'Miljövärden urval för publ'!$B$2:$H$490,MATCH(L$3,'Miljövärden urval för publ'!$B$2:$H$2,0),FALSE))</f>
        <v/>
      </c>
      <c r="M406" t="str">
        <f>IF(ISERROR(VLOOKUP($J406,'Miljövärden urval för publ'!$B$2:$H$490,MATCH(M$3,'Miljövärden urval för publ'!$B$2:$H$2,0),FALSE)),"",VLOOKUP($J406,'Miljövärden urval för publ'!$B$2:$H$490,MATCH(M$3,'Miljövärden urval för publ'!$B$2:$H$2,0),FALSE))</f>
        <v/>
      </c>
      <c r="N406" t="str">
        <f>IF(ISERROR(VLOOKUP($J406,'Miljövärden urval för publ'!$B$2:$H$490,MATCH(N$3,'Miljövärden urval för publ'!$B$2:$H$2,0),FALSE)),"",VLOOKUP($J406,'Miljövärden urval för publ'!$B$2:$H$490,MATCH(N$3,'Miljövärden urval för publ'!$B$2:$H$2,0),FALSE))</f>
        <v/>
      </c>
    </row>
    <row r="407" spans="1:14" x14ac:dyDescent="0.25">
      <c r="A407" s="26" t="s">
        <v>277</v>
      </c>
      <c r="B407" s="26" t="s">
        <v>285</v>
      </c>
      <c r="C407" s="27"/>
      <c r="D407" s="27" t="str">
        <f>VLOOKUP(B407,'Miljövärden urval för publ'!$B$2:$S$480,MATCH("ska publiceras:",'Miljövärden urval för publ'!$B$2:$Q$2,0),FALSE)</f>
        <v>ja</v>
      </c>
      <c r="E407" s="27">
        <f t="shared" si="18"/>
        <v>363</v>
      </c>
      <c r="H407" s="20">
        <v>405</v>
      </c>
      <c r="I407" t="str">
        <f t="shared" si="19"/>
        <v/>
      </c>
      <c r="J407" t="str">
        <f t="shared" si="20"/>
        <v/>
      </c>
      <c r="K407" t="str">
        <f>IF(ISERROR(VLOOKUP($J407,'Miljövärden urval för publ'!$B$2:$H$490,MATCH(K$3,'Miljövärden urval för publ'!$B$2:$H$2,0),FALSE)),"",VLOOKUP($J407,'Miljövärden urval för publ'!$B$2:$H$490,MATCH(K$3,'Miljövärden urval för publ'!$B$2:$H$2,0),FALSE))</f>
        <v/>
      </c>
      <c r="L407" t="str">
        <f>IF(ISERROR(VLOOKUP($J407,'Miljövärden urval för publ'!$B$2:$H$490,MATCH(L$3,'Miljövärden urval för publ'!$B$2:$H$2,0),FALSE)),"",VLOOKUP($J407,'Miljövärden urval för publ'!$B$2:$H$490,MATCH(L$3,'Miljövärden urval för publ'!$B$2:$H$2,0),FALSE))</f>
        <v/>
      </c>
      <c r="M407" t="str">
        <f>IF(ISERROR(VLOOKUP($J407,'Miljövärden urval för publ'!$B$2:$H$490,MATCH(M$3,'Miljövärden urval för publ'!$B$2:$H$2,0),FALSE)),"",VLOOKUP($J407,'Miljövärden urval för publ'!$B$2:$H$490,MATCH(M$3,'Miljövärden urval för publ'!$B$2:$H$2,0),FALSE))</f>
        <v/>
      </c>
      <c r="N407" t="str">
        <f>IF(ISERROR(VLOOKUP($J407,'Miljövärden urval för publ'!$B$2:$H$490,MATCH(N$3,'Miljövärden urval för publ'!$B$2:$H$2,0),FALSE)),"",VLOOKUP($J407,'Miljövärden urval för publ'!$B$2:$H$490,MATCH(N$3,'Miljövärden urval för publ'!$B$2:$H$2,0),FALSE))</f>
        <v/>
      </c>
    </row>
    <row r="408" spans="1:14" x14ac:dyDescent="0.25">
      <c r="A408" s="26" t="s">
        <v>231</v>
      </c>
      <c r="B408" s="26" t="s">
        <v>235</v>
      </c>
      <c r="C408" s="27"/>
      <c r="D408" s="27" t="str">
        <f>VLOOKUP(B408,'Miljövärden urval för publ'!$B$2:$S$480,MATCH("ska publiceras:",'Miljövärden urval för publ'!$B$2:$Q$2,0),FALSE)</f>
        <v>ja</v>
      </c>
      <c r="E408" s="27">
        <f t="shared" si="18"/>
        <v>364</v>
      </c>
      <c r="H408" s="20">
        <v>406</v>
      </c>
      <c r="I408" t="str">
        <f t="shared" si="19"/>
        <v/>
      </c>
      <c r="J408" t="str">
        <f t="shared" si="20"/>
        <v/>
      </c>
      <c r="K408" t="str">
        <f>IF(ISERROR(VLOOKUP($J408,'Miljövärden urval för publ'!$B$2:$H$490,MATCH(K$3,'Miljövärden urval för publ'!$B$2:$H$2,0),FALSE)),"",VLOOKUP($J408,'Miljövärden urval för publ'!$B$2:$H$490,MATCH(K$3,'Miljövärden urval för publ'!$B$2:$H$2,0),FALSE))</f>
        <v/>
      </c>
      <c r="L408" t="str">
        <f>IF(ISERROR(VLOOKUP($J408,'Miljövärden urval för publ'!$B$2:$H$490,MATCH(L$3,'Miljövärden urval för publ'!$B$2:$H$2,0),FALSE)),"",VLOOKUP($J408,'Miljövärden urval för publ'!$B$2:$H$490,MATCH(L$3,'Miljövärden urval för publ'!$B$2:$H$2,0),FALSE))</f>
        <v/>
      </c>
      <c r="M408" t="str">
        <f>IF(ISERROR(VLOOKUP($J408,'Miljövärden urval för publ'!$B$2:$H$490,MATCH(M$3,'Miljövärden urval för publ'!$B$2:$H$2,0),FALSE)),"",VLOOKUP($J408,'Miljövärden urval för publ'!$B$2:$H$490,MATCH(M$3,'Miljövärden urval för publ'!$B$2:$H$2,0),FALSE))</f>
        <v/>
      </c>
      <c r="N408" t="str">
        <f>IF(ISERROR(VLOOKUP($J408,'Miljövärden urval för publ'!$B$2:$H$490,MATCH(N$3,'Miljövärden urval för publ'!$B$2:$H$2,0),FALSE)),"",VLOOKUP($J408,'Miljövärden urval för publ'!$B$2:$H$490,MATCH(N$3,'Miljövärden urval för publ'!$B$2:$H$2,0),FALSE))</f>
        <v/>
      </c>
    </row>
    <row r="409" spans="1:14" x14ac:dyDescent="0.25">
      <c r="A409" s="26" t="s">
        <v>101</v>
      </c>
      <c r="B409" s="26" t="s">
        <v>121</v>
      </c>
      <c r="C409" s="27"/>
      <c r="D409" s="27" t="str">
        <f>VLOOKUP(B409,'Miljövärden urval för publ'!$B$2:$S$480,MATCH("ska publiceras:",'Miljövärden urval för publ'!$B$2:$Q$2,0),FALSE)</f>
        <v>ja</v>
      </c>
      <c r="E409" s="27">
        <f t="shared" si="18"/>
        <v>365</v>
      </c>
      <c r="H409" s="20">
        <v>407</v>
      </c>
      <c r="I409" t="str">
        <f t="shared" si="19"/>
        <v/>
      </c>
      <c r="J409" t="str">
        <f t="shared" si="20"/>
        <v/>
      </c>
      <c r="K409" t="str">
        <f>IF(ISERROR(VLOOKUP($J409,'Miljövärden urval för publ'!$B$2:$H$490,MATCH(K$3,'Miljövärden urval för publ'!$B$2:$H$2,0),FALSE)),"",VLOOKUP($J409,'Miljövärden urval för publ'!$B$2:$H$490,MATCH(K$3,'Miljövärden urval för publ'!$B$2:$H$2,0),FALSE))</f>
        <v/>
      </c>
      <c r="L409" t="str">
        <f>IF(ISERROR(VLOOKUP($J409,'Miljövärden urval för publ'!$B$2:$H$490,MATCH(L$3,'Miljövärden urval för publ'!$B$2:$H$2,0),FALSE)),"",VLOOKUP($J409,'Miljövärden urval för publ'!$B$2:$H$490,MATCH(L$3,'Miljövärden urval för publ'!$B$2:$H$2,0),FALSE))</f>
        <v/>
      </c>
      <c r="M409" t="str">
        <f>IF(ISERROR(VLOOKUP($J409,'Miljövärden urval för publ'!$B$2:$H$490,MATCH(M$3,'Miljövärden urval för publ'!$B$2:$H$2,0),FALSE)),"",VLOOKUP($J409,'Miljövärden urval för publ'!$B$2:$H$490,MATCH(M$3,'Miljövärden urval för publ'!$B$2:$H$2,0),FALSE))</f>
        <v/>
      </c>
      <c r="N409" t="str">
        <f>IF(ISERROR(VLOOKUP($J409,'Miljövärden urval för publ'!$B$2:$H$490,MATCH(N$3,'Miljövärden urval för publ'!$B$2:$H$2,0),FALSE)),"",VLOOKUP($J409,'Miljövärden urval för publ'!$B$2:$H$490,MATCH(N$3,'Miljövärden urval för publ'!$B$2:$H$2,0),FALSE))</f>
        <v/>
      </c>
    </row>
    <row r="410" spans="1:14" x14ac:dyDescent="0.25">
      <c r="A410" s="26" t="s">
        <v>450</v>
      </c>
      <c r="B410" s="26" t="s">
        <v>455</v>
      </c>
      <c r="C410" s="27"/>
      <c r="D410" s="27" t="str">
        <f>VLOOKUP(B410,'Miljövärden urval för publ'!$B$2:$S$480,MATCH("ska publiceras:",'Miljövärden urval för publ'!$B$2:$Q$2,0),FALSE)</f>
        <v>ja</v>
      </c>
      <c r="E410" s="27">
        <f t="shared" si="18"/>
        <v>366</v>
      </c>
      <c r="H410" s="20">
        <v>408</v>
      </c>
      <c r="I410" t="str">
        <f t="shared" si="19"/>
        <v/>
      </c>
      <c r="J410" t="str">
        <f t="shared" si="20"/>
        <v/>
      </c>
      <c r="K410" t="str">
        <f>IF(ISERROR(VLOOKUP($J410,'Miljövärden urval för publ'!$B$2:$H$490,MATCH(K$3,'Miljövärden urval för publ'!$B$2:$H$2,0),FALSE)),"",VLOOKUP($J410,'Miljövärden urval för publ'!$B$2:$H$490,MATCH(K$3,'Miljövärden urval för publ'!$B$2:$H$2,0),FALSE))</f>
        <v/>
      </c>
      <c r="L410" t="str">
        <f>IF(ISERROR(VLOOKUP($J410,'Miljövärden urval för publ'!$B$2:$H$490,MATCH(L$3,'Miljövärden urval för publ'!$B$2:$H$2,0),FALSE)),"",VLOOKUP($J410,'Miljövärden urval för publ'!$B$2:$H$490,MATCH(L$3,'Miljövärden urval för publ'!$B$2:$H$2,0),FALSE))</f>
        <v/>
      </c>
      <c r="M410" t="str">
        <f>IF(ISERROR(VLOOKUP($J410,'Miljövärden urval för publ'!$B$2:$H$490,MATCH(M$3,'Miljövärden urval för publ'!$B$2:$H$2,0),FALSE)),"",VLOOKUP($J410,'Miljövärden urval för publ'!$B$2:$H$490,MATCH(M$3,'Miljövärden urval för publ'!$B$2:$H$2,0),FALSE))</f>
        <v/>
      </c>
      <c r="N410" t="str">
        <f>IF(ISERROR(VLOOKUP($J410,'Miljövärden urval för publ'!$B$2:$H$490,MATCH(N$3,'Miljövärden urval för publ'!$B$2:$H$2,0),FALSE)),"",VLOOKUP($J410,'Miljövärden urval för publ'!$B$2:$H$490,MATCH(N$3,'Miljövärden urval för publ'!$B$2:$H$2,0),FALSE))</f>
        <v/>
      </c>
    </row>
    <row r="411" spans="1:14" x14ac:dyDescent="0.25">
      <c r="A411" s="26" t="s">
        <v>552</v>
      </c>
      <c r="B411" s="26" t="s">
        <v>570</v>
      </c>
      <c r="C411" s="27"/>
      <c r="D411" s="27" t="str">
        <f>VLOOKUP(B411,'Miljövärden urval för publ'!$B$2:$S$480,MATCH("ska publiceras:",'Miljövärden urval för publ'!$B$2:$Q$2,0),FALSE)</f>
        <v>nej</v>
      </c>
      <c r="E411" s="27">
        <f t="shared" si="18"/>
        <v>366</v>
      </c>
      <c r="H411" s="20">
        <v>409</v>
      </c>
      <c r="I411" t="str">
        <f t="shared" si="19"/>
        <v/>
      </c>
      <c r="J411" t="str">
        <f t="shared" si="20"/>
        <v/>
      </c>
      <c r="K411" t="str">
        <f>IF(ISERROR(VLOOKUP($J411,'Miljövärden urval för publ'!$B$2:$H$490,MATCH(K$3,'Miljövärden urval för publ'!$B$2:$H$2,0),FALSE)),"",VLOOKUP($J411,'Miljövärden urval för publ'!$B$2:$H$490,MATCH(K$3,'Miljövärden urval för publ'!$B$2:$H$2,0),FALSE))</f>
        <v/>
      </c>
      <c r="L411" t="str">
        <f>IF(ISERROR(VLOOKUP($J411,'Miljövärden urval för publ'!$B$2:$H$490,MATCH(L$3,'Miljövärden urval för publ'!$B$2:$H$2,0),FALSE)),"",VLOOKUP($J411,'Miljövärden urval för publ'!$B$2:$H$490,MATCH(L$3,'Miljövärden urval för publ'!$B$2:$H$2,0),FALSE))</f>
        <v/>
      </c>
      <c r="M411" t="str">
        <f>IF(ISERROR(VLOOKUP($J411,'Miljövärden urval för publ'!$B$2:$H$490,MATCH(M$3,'Miljövärden urval för publ'!$B$2:$H$2,0),FALSE)),"",VLOOKUP($J411,'Miljövärden urval för publ'!$B$2:$H$490,MATCH(M$3,'Miljövärden urval för publ'!$B$2:$H$2,0),FALSE))</f>
        <v/>
      </c>
      <c r="N411" t="str">
        <f>IF(ISERROR(VLOOKUP($J411,'Miljövärden urval för publ'!$B$2:$H$490,MATCH(N$3,'Miljövärden urval för publ'!$B$2:$H$2,0),FALSE)),"",VLOOKUP($J411,'Miljövärden urval för publ'!$B$2:$H$490,MATCH(N$3,'Miljövärden urval för publ'!$B$2:$H$2,0),FALSE))</f>
        <v/>
      </c>
    </row>
  </sheetData>
  <sortState ref="A4:B411">
    <sortCondition ref="B4:B41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15"/>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6384" width="9.140625" style="2"/>
  </cols>
  <sheetData>
    <row r="1" spans="1:41" s="101" customFormat="1" ht="120.75" customHeight="1" thickBot="1" x14ac:dyDescent="0.3">
      <c r="A1" s="102" t="s">
        <v>616</v>
      </c>
      <c r="B1" s="102" t="s">
        <v>1</v>
      </c>
      <c r="C1" s="102" t="s">
        <v>617</v>
      </c>
      <c r="D1" s="102" t="s">
        <v>618</v>
      </c>
      <c r="E1" s="102" t="s">
        <v>619</v>
      </c>
      <c r="F1" s="102" t="s">
        <v>620</v>
      </c>
      <c r="G1" s="102" t="s">
        <v>621</v>
      </c>
      <c r="H1" s="102" t="s">
        <v>622</v>
      </c>
      <c r="I1" s="102" t="s">
        <v>623</v>
      </c>
      <c r="J1" s="102" t="s">
        <v>624</v>
      </c>
      <c r="K1" s="102" t="s">
        <v>625</v>
      </c>
      <c r="L1" s="102" t="s">
        <v>626</v>
      </c>
      <c r="M1" s="102" t="s">
        <v>627</v>
      </c>
      <c r="N1" s="102" t="s">
        <v>628</v>
      </c>
      <c r="O1" s="102" t="s">
        <v>629</v>
      </c>
      <c r="P1" s="102" t="s">
        <v>630</v>
      </c>
      <c r="Q1" s="102" t="s">
        <v>631</v>
      </c>
      <c r="R1" s="102" t="s">
        <v>632</v>
      </c>
      <c r="S1" s="102" t="s">
        <v>633</v>
      </c>
      <c r="T1" s="102" t="s">
        <v>634</v>
      </c>
      <c r="U1" s="102" t="s">
        <v>635</v>
      </c>
      <c r="V1" s="102" t="s">
        <v>636</v>
      </c>
      <c r="W1" s="102" t="s">
        <v>637</v>
      </c>
      <c r="X1" s="102" t="s">
        <v>638</v>
      </c>
      <c r="Y1" s="102" t="s">
        <v>639</v>
      </c>
      <c r="Z1" s="102" t="s">
        <v>640</v>
      </c>
      <c r="AA1" s="102" t="s">
        <v>641</v>
      </c>
      <c r="AB1" s="102" t="s">
        <v>642</v>
      </c>
      <c r="AC1" s="102" t="s">
        <v>643</v>
      </c>
      <c r="AD1" s="102" t="s">
        <v>644</v>
      </c>
      <c r="AE1" s="102" t="s">
        <v>645</v>
      </c>
      <c r="AF1" s="102" t="s">
        <v>646</v>
      </c>
      <c r="AG1" s="102" t="s">
        <v>647</v>
      </c>
      <c r="AH1" s="102" t="s">
        <v>648</v>
      </c>
      <c r="AI1" s="102" t="s">
        <v>649</v>
      </c>
      <c r="AM1" s="127" t="s">
        <v>1159</v>
      </c>
      <c r="AN1" s="127" t="s">
        <v>1164</v>
      </c>
      <c r="AO1" s="127" t="s">
        <v>1165</v>
      </c>
    </row>
    <row r="2" spans="1:41" ht="15" customHeight="1" x14ac:dyDescent="0.25">
      <c r="A2" s="2" t="s">
        <v>22</v>
      </c>
      <c r="B2" s="2" t="s">
        <v>23</v>
      </c>
      <c r="C2" s="2">
        <v>2015</v>
      </c>
      <c r="D2" s="2" t="s">
        <v>650</v>
      </c>
      <c r="E2" s="2" t="s">
        <v>650</v>
      </c>
      <c r="F2" s="2" t="s">
        <v>650</v>
      </c>
      <c r="G2" s="2" t="s">
        <v>650</v>
      </c>
      <c r="H2" s="2" t="s">
        <v>650</v>
      </c>
      <c r="I2" s="2" t="s">
        <v>650</v>
      </c>
      <c r="J2" s="2" t="s">
        <v>650</v>
      </c>
      <c r="K2" s="2" t="s">
        <v>650</v>
      </c>
      <c r="L2" s="2" t="s">
        <v>651</v>
      </c>
      <c r="M2" s="2" t="s">
        <v>650</v>
      </c>
      <c r="N2" s="2" t="s">
        <v>650</v>
      </c>
      <c r="O2" s="2" t="s">
        <v>650</v>
      </c>
      <c r="P2" s="2" t="s">
        <v>650</v>
      </c>
      <c r="Q2" s="2" t="s">
        <v>650</v>
      </c>
      <c r="R2" s="2" t="s">
        <v>650</v>
      </c>
      <c r="S2" s="2" t="s">
        <v>650</v>
      </c>
      <c r="T2" s="2" t="s">
        <v>650</v>
      </c>
      <c r="U2" s="2" t="s">
        <v>650</v>
      </c>
      <c r="V2" s="2" t="s">
        <v>650</v>
      </c>
      <c r="W2" s="2" t="s">
        <v>650</v>
      </c>
      <c r="X2" s="2" t="s">
        <v>650</v>
      </c>
      <c r="Y2" s="2" t="s">
        <v>650</v>
      </c>
      <c r="Z2" s="2" t="s">
        <v>650</v>
      </c>
      <c r="AA2" s="2" t="s">
        <v>650</v>
      </c>
      <c r="AB2" s="2" t="s">
        <v>650</v>
      </c>
      <c r="AC2" s="2" t="s">
        <v>650</v>
      </c>
      <c r="AD2" s="2" t="s">
        <v>650</v>
      </c>
      <c r="AE2" s="2" t="s">
        <v>650</v>
      </c>
      <c r="AF2" s="2" t="s">
        <v>650</v>
      </c>
      <c r="AG2" s="2" t="s">
        <v>650</v>
      </c>
      <c r="AH2" s="2" t="s">
        <v>650</v>
      </c>
      <c r="AI2" s="2" t="s">
        <v>650</v>
      </c>
      <c r="AM2" s="129">
        <f>SUMPRODUCT(F2:AE2)+IFERROR(AI2/1,0)</f>
        <v>0</v>
      </c>
      <c r="AN2" s="129">
        <f>IFERROR(D2/1,0)</f>
        <v>0</v>
      </c>
      <c r="AO2" s="130" t="str">
        <f>IFERROR(AN2/AM2,"")</f>
        <v/>
      </c>
    </row>
    <row r="3" spans="1:41" ht="15" customHeight="1" x14ac:dyDescent="0.25">
      <c r="A3" s="2" t="s">
        <v>22</v>
      </c>
      <c r="B3" s="2" t="s">
        <v>24</v>
      </c>
      <c r="C3" s="2">
        <v>2015</v>
      </c>
      <c r="D3" s="2">
        <v>16</v>
      </c>
      <c r="E3" s="2">
        <v>18.3</v>
      </c>
      <c r="F3" s="2" t="s">
        <v>650</v>
      </c>
      <c r="G3" s="2">
        <v>0.3</v>
      </c>
      <c r="H3" s="2" t="s">
        <v>650</v>
      </c>
      <c r="I3" s="2" t="s">
        <v>650</v>
      </c>
      <c r="J3" s="2" t="s">
        <v>650</v>
      </c>
      <c r="K3" s="2" t="s">
        <v>650</v>
      </c>
      <c r="L3" s="2" t="s">
        <v>651</v>
      </c>
      <c r="M3" s="2" t="s">
        <v>650</v>
      </c>
      <c r="N3" s="2">
        <v>7</v>
      </c>
      <c r="O3" s="2">
        <v>11</v>
      </c>
      <c r="P3" s="2" t="s">
        <v>650</v>
      </c>
      <c r="Q3" s="2" t="s">
        <v>650</v>
      </c>
      <c r="R3" s="2" t="s">
        <v>650</v>
      </c>
      <c r="S3" s="2" t="s">
        <v>650</v>
      </c>
      <c r="T3" s="2" t="s">
        <v>650</v>
      </c>
      <c r="U3" s="2" t="s">
        <v>650</v>
      </c>
      <c r="V3" s="2" t="s">
        <v>650</v>
      </c>
      <c r="W3" s="2" t="s">
        <v>650</v>
      </c>
      <c r="X3" s="2" t="s">
        <v>650</v>
      </c>
      <c r="Y3" s="2" t="s">
        <v>650</v>
      </c>
      <c r="Z3" s="2" t="s">
        <v>650</v>
      </c>
      <c r="AA3" s="2" t="s">
        <v>650</v>
      </c>
      <c r="AB3" s="2" t="s">
        <v>650</v>
      </c>
      <c r="AC3" s="2" t="s">
        <v>650</v>
      </c>
      <c r="AD3" s="2" t="s">
        <v>650</v>
      </c>
      <c r="AE3" s="2" t="s">
        <v>650</v>
      </c>
      <c r="AF3" s="2" t="s">
        <v>650</v>
      </c>
      <c r="AG3" s="2" t="s">
        <v>650</v>
      </c>
      <c r="AH3" s="2" t="s">
        <v>650</v>
      </c>
      <c r="AI3" s="2" t="s">
        <v>650</v>
      </c>
      <c r="AM3" s="129">
        <f t="shared" ref="AM3:AM66" si="0">SUMPRODUCT(F3:AE3)+IFERROR(AI3/1,0)</f>
        <v>18.3</v>
      </c>
      <c r="AN3" s="129">
        <f t="shared" ref="AN3:AN66" si="1">IFERROR(D3/1,0)</f>
        <v>16</v>
      </c>
      <c r="AO3" s="130">
        <f t="shared" ref="AO3:AO66" si="2">IFERROR(AN3/AM3,"")</f>
        <v>0.87431693989071035</v>
      </c>
    </row>
    <row r="4" spans="1:41" ht="15" customHeight="1" x14ac:dyDescent="0.25">
      <c r="A4" s="2" t="s">
        <v>22</v>
      </c>
      <c r="B4" s="2" t="s">
        <v>25</v>
      </c>
      <c r="C4" s="2">
        <v>2015</v>
      </c>
      <c r="D4" s="2">
        <v>3.7</v>
      </c>
      <c r="E4" s="2">
        <v>4.2</v>
      </c>
      <c r="F4" s="2" t="s">
        <v>650</v>
      </c>
      <c r="G4" s="2">
        <v>0.3</v>
      </c>
      <c r="H4" s="2" t="s">
        <v>650</v>
      </c>
      <c r="I4" s="2" t="s">
        <v>650</v>
      </c>
      <c r="J4" s="2" t="s">
        <v>650</v>
      </c>
      <c r="K4" s="2" t="s">
        <v>650</v>
      </c>
      <c r="L4" s="2" t="s">
        <v>651</v>
      </c>
      <c r="M4" s="2" t="s">
        <v>650</v>
      </c>
      <c r="N4" s="2" t="s">
        <v>650</v>
      </c>
      <c r="O4" s="2">
        <v>3.9</v>
      </c>
      <c r="P4" s="2" t="s">
        <v>650</v>
      </c>
      <c r="Q4" s="2" t="s">
        <v>650</v>
      </c>
      <c r="R4" s="2" t="s">
        <v>650</v>
      </c>
      <c r="S4" s="2" t="s">
        <v>650</v>
      </c>
      <c r="T4" s="2" t="s">
        <v>650</v>
      </c>
      <c r="U4" s="2" t="s">
        <v>650</v>
      </c>
      <c r="V4" s="2" t="s">
        <v>650</v>
      </c>
      <c r="W4" s="2" t="s">
        <v>650</v>
      </c>
      <c r="X4" s="2" t="s">
        <v>650</v>
      </c>
      <c r="Y4" s="2" t="s">
        <v>650</v>
      </c>
      <c r="Z4" s="2" t="s">
        <v>650</v>
      </c>
      <c r="AA4" s="2" t="s">
        <v>650</v>
      </c>
      <c r="AB4" s="2" t="s">
        <v>650</v>
      </c>
      <c r="AC4" s="2" t="s">
        <v>650</v>
      </c>
      <c r="AD4" s="2" t="s">
        <v>650</v>
      </c>
      <c r="AE4" s="2" t="s">
        <v>650</v>
      </c>
      <c r="AF4" s="2" t="s">
        <v>650</v>
      </c>
      <c r="AG4" s="2" t="s">
        <v>650</v>
      </c>
      <c r="AH4" s="2" t="s">
        <v>650</v>
      </c>
      <c r="AI4" s="2" t="s">
        <v>650</v>
      </c>
      <c r="AM4" s="129">
        <f t="shared" si="0"/>
        <v>4.2</v>
      </c>
      <c r="AN4" s="129">
        <f t="shared" si="1"/>
        <v>3.7</v>
      </c>
      <c r="AO4" s="130">
        <f t="shared" si="2"/>
        <v>0.88095238095238093</v>
      </c>
    </row>
    <row r="5" spans="1:41" ht="15" customHeight="1" x14ac:dyDescent="0.25">
      <c r="A5" s="2" t="s">
        <v>22</v>
      </c>
      <c r="B5" s="2" t="s">
        <v>26</v>
      </c>
      <c r="C5" s="2">
        <v>2015</v>
      </c>
      <c r="D5" s="2">
        <v>6.5</v>
      </c>
      <c r="E5" s="2">
        <v>7.64</v>
      </c>
      <c r="F5" s="2" t="s">
        <v>650</v>
      </c>
      <c r="G5" s="2">
        <v>0.04</v>
      </c>
      <c r="H5" s="2" t="s">
        <v>650</v>
      </c>
      <c r="I5" s="2" t="s">
        <v>650</v>
      </c>
      <c r="J5" s="2" t="s">
        <v>650</v>
      </c>
      <c r="K5" s="2" t="s">
        <v>650</v>
      </c>
      <c r="L5" s="2" t="s">
        <v>651</v>
      </c>
      <c r="M5" s="2" t="s">
        <v>650</v>
      </c>
      <c r="N5" s="2" t="s">
        <v>650</v>
      </c>
      <c r="O5" s="2" t="s">
        <v>650</v>
      </c>
      <c r="P5" s="2">
        <v>7.6</v>
      </c>
      <c r="Q5" s="2" t="s">
        <v>650</v>
      </c>
      <c r="R5" s="2" t="s">
        <v>650</v>
      </c>
      <c r="S5" s="2" t="s">
        <v>650</v>
      </c>
      <c r="T5" s="2" t="s">
        <v>650</v>
      </c>
      <c r="U5" s="2" t="s">
        <v>650</v>
      </c>
      <c r="V5" s="2" t="s">
        <v>650</v>
      </c>
      <c r="W5" s="2" t="s">
        <v>650</v>
      </c>
      <c r="X5" s="2" t="s">
        <v>650</v>
      </c>
      <c r="Y5" s="2" t="s">
        <v>650</v>
      </c>
      <c r="Z5" s="2" t="s">
        <v>650</v>
      </c>
      <c r="AA5" s="2" t="s">
        <v>650</v>
      </c>
      <c r="AB5" s="2" t="s">
        <v>650</v>
      </c>
      <c r="AC5" s="2" t="s">
        <v>650</v>
      </c>
      <c r="AD5" s="2" t="s">
        <v>650</v>
      </c>
      <c r="AE5" s="2" t="s">
        <v>650</v>
      </c>
      <c r="AF5" s="2" t="s">
        <v>650</v>
      </c>
      <c r="AG5" s="2" t="s">
        <v>650</v>
      </c>
      <c r="AH5" s="2" t="s">
        <v>650</v>
      </c>
      <c r="AI5" s="2" t="s">
        <v>650</v>
      </c>
      <c r="AM5" s="129">
        <f t="shared" si="0"/>
        <v>7.64</v>
      </c>
      <c r="AN5" s="129">
        <f t="shared" si="1"/>
        <v>6.5</v>
      </c>
      <c r="AO5" s="130">
        <f t="shared" si="2"/>
        <v>0.85078534031413611</v>
      </c>
    </row>
    <row r="6" spans="1:41" ht="15" customHeight="1" x14ac:dyDescent="0.25">
      <c r="A6" s="2" t="s">
        <v>22</v>
      </c>
      <c r="B6" s="2" t="s">
        <v>27</v>
      </c>
      <c r="C6" s="2">
        <v>2015</v>
      </c>
      <c r="D6" s="2">
        <v>9</v>
      </c>
      <c r="E6" s="2">
        <v>11</v>
      </c>
      <c r="F6" s="2" t="s">
        <v>650</v>
      </c>
      <c r="G6" s="2">
        <v>0.1</v>
      </c>
      <c r="H6" s="2" t="s">
        <v>650</v>
      </c>
      <c r="I6" s="2" t="s">
        <v>650</v>
      </c>
      <c r="J6" s="2" t="s">
        <v>650</v>
      </c>
      <c r="K6" s="2" t="s">
        <v>650</v>
      </c>
      <c r="L6" s="2" t="s">
        <v>651</v>
      </c>
      <c r="M6" s="2" t="s">
        <v>650</v>
      </c>
      <c r="N6" s="2">
        <v>8.3000000000000007</v>
      </c>
      <c r="O6" s="2">
        <v>2.6</v>
      </c>
      <c r="P6" s="2" t="s">
        <v>650</v>
      </c>
      <c r="Q6" s="2" t="s">
        <v>650</v>
      </c>
      <c r="R6" s="2" t="s">
        <v>650</v>
      </c>
      <c r="S6" s="2" t="s">
        <v>650</v>
      </c>
      <c r="T6" s="2" t="s">
        <v>650</v>
      </c>
      <c r="U6" s="2" t="s">
        <v>650</v>
      </c>
      <c r="V6" s="2" t="s">
        <v>650</v>
      </c>
      <c r="W6" s="2" t="s">
        <v>650</v>
      </c>
      <c r="X6" s="2" t="s">
        <v>650</v>
      </c>
      <c r="Y6" s="2" t="s">
        <v>650</v>
      </c>
      <c r="Z6" s="2" t="s">
        <v>650</v>
      </c>
      <c r="AA6" s="2" t="s">
        <v>650</v>
      </c>
      <c r="AB6" s="2" t="s">
        <v>650</v>
      </c>
      <c r="AC6" s="2" t="s">
        <v>650</v>
      </c>
      <c r="AD6" s="2" t="s">
        <v>650</v>
      </c>
      <c r="AE6" s="2" t="s">
        <v>650</v>
      </c>
      <c r="AF6" s="2" t="s">
        <v>650</v>
      </c>
      <c r="AG6" s="2" t="s">
        <v>650</v>
      </c>
      <c r="AH6" s="2" t="s">
        <v>650</v>
      </c>
      <c r="AI6" s="2" t="s">
        <v>650</v>
      </c>
      <c r="AM6" s="129">
        <f t="shared" si="0"/>
        <v>11</v>
      </c>
      <c r="AN6" s="129">
        <f t="shared" si="1"/>
        <v>9</v>
      </c>
      <c r="AO6" s="130">
        <f t="shared" si="2"/>
        <v>0.81818181818181823</v>
      </c>
    </row>
    <row r="7" spans="1:41" ht="15" customHeight="1" x14ac:dyDescent="0.25">
      <c r="A7" s="2" t="s">
        <v>22</v>
      </c>
      <c r="B7" s="2" t="s">
        <v>28</v>
      </c>
      <c r="C7" s="2">
        <v>2015</v>
      </c>
      <c r="D7" s="2">
        <v>4.4000000000000004</v>
      </c>
      <c r="E7" s="2">
        <v>4.9000000000000004</v>
      </c>
      <c r="F7" s="2" t="s">
        <v>650</v>
      </c>
      <c r="G7" s="2">
        <v>0.3</v>
      </c>
      <c r="H7" s="2" t="s">
        <v>650</v>
      </c>
      <c r="I7" s="2" t="s">
        <v>650</v>
      </c>
      <c r="J7" s="2" t="s">
        <v>650</v>
      </c>
      <c r="K7" s="2" t="s">
        <v>650</v>
      </c>
      <c r="L7" s="2" t="s">
        <v>651</v>
      </c>
      <c r="M7" s="2" t="s">
        <v>650</v>
      </c>
      <c r="N7" s="2" t="s">
        <v>650</v>
      </c>
      <c r="O7" s="2" t="s">
        <v>650</v>
      </c>
      <c r="P7" s="2" t="s">
        <v>650</v>
      </c>
      <c r="Q7" s="2" t="s">
        <v>650</v>
      </c>
      <c r="R7" s="2" t="s">
        <v>650</v>
      </c>
      <c r="S7" s="2" t="s">
        <v>650</v>
      </c>
      <c r="T7" s="2">
        <v>4.5999999999999996</v>
      </c>
      <c r="U7" s="2" t="s">
        <v>650</v>
      </c>
      <c r="V7" s="2" t="s">
        <v>650</v>
      </c>
      <c r="W7" s="2" t="s">
        <v>650</v>
      </c>
      <c r="X7" s="2" t="s">
        <v>650</v>
      </c>
      <c r="Y7" s="2" t="s">
        <v>650</v>
      </c>
      <c r="Z7" s="2" t="s">
        <v>650</v>
      </c>
      <c r="AA7" s="2" t="s">
        <v>650</v>
      </c>
      <c r="AB7" s="2" t="s">
        <v>650</v>
      </c>
      <c r="AC7" s="2" t="s">
        <v>650</v>
      </c>
      <c r="AD7" s="2" t="s">
        <v>650</v>
      </c>
      <c r="AE7" s="2" t="s">
        <v>650</v>
      </c>
      <c r="AF7" s="2" t="s">
        <v>650</v>
      </c>
      <c r="AG7" s="2" t="s">
        <v>650</v>
      </c>
      <c r="AH7" s="2" t="s">
        <v>650</v>
      </c>
      <c r="AI7" s="2" t="s">
        <v>650</v>
      </c>
      <c r="AM7" s="129">
        <f t="shared" si="0"/>
        <v>4.8999999999999995</v>
      </c>
      <c r="AN7" s="129">
        <f t="shared" si="1"/>
        <v>4.4000000000000004</v>
      </c>
      <c r="AO7" s="130">
        <f t="shared" si="2"/>
        <v>0.89795918367346961</v>
      </c>
    </row>
    <row r="8" spans="1:41" ht="15" customHeight="1" x14ac:dyDescent="0.25">
      <c r="A8" s="2" t="s">
        <v>22</v>
      </c>
      <c r="B8" s="2" t="s">
        <v>29</v>
      </c>
      <c r="C8" s="2">
        <v>2015</v>
      </c>
      <c r="D8" s="2">
        <v>1.9</v>
      </c>
      <c r="E8" s="2">
        <v>2.1</v>
      </c>
      <c r="F8" s="2" t="s">
        <v>650</v>
      </c>
      <c r="G8" s="2">
        <v>0.1</v>
      </c>
      <c r="H8" s="2" t="s">
        <v>650</v>
      </c>
      <c r="I8" s="2" t="s">
        <v>650</v>
      </c>
      <c r="J8" s="2" t="s">
        <v>650</v>
      </c>
      <c r="K8" s="2" t="s">
        <v>650</v>
      </c>
      <c r="L8" s="2" t="s">
        <v>651</v>
      </c>
      <c r="M8" s="2" t="s">
        <v>650</v>
      </c>
      <c r="N8" s="2" t="s">
        <v>650</v>
      </c>
      <c r="O8" s="2" t="s">
        <v>650</v>
      </c>
      <c r="P8" s="2" t="s">
        <v>650</v>
      </c>
      <c r="Q8" s="2" t="s">
        <v>650</v>
      </c>
      <c r="R8" s="2" t="s">
        <v>650</v>
      </c>
      <c r="S8" s="2" t="s">
        <v>650</v>
      </c>
      <c r="T8" s="2">
        <v>2</v>
      </c>
      <c r="U8" s="2" t="s">
        <v>650</v>
      </c>
      <c r="V8" s="2" t="s">
        <v>650</v>
      </c>
      <c r="W8" s="2" t="s">
        <v>650</v>
      </c>
      <c r="X8" s="2" t="s">
        <v>650</v>
      </c>
      <c r="Y8" s="2" t="s">
        <v>650</v>
      </c>
      <c r="Z8" s="2" t="s">
        <v>650</v>
      </c>
      <c r="AA8" s="2" t="s">
        <v>650</v>
      </c>
      <c r="AB8" s="2" t="s">
        <v>650</v>
      </c>
      <c r="AC8" s="2" t="s">
        <v>650</v>
      </c>
      <c r="AD8" s="2" t="s">
        <v>650</v>
      </c>
      <c r="AE8" s="2" t="s">
        <v>650</v>
      </c>
      <c r="AF8" s="2" t="s">
        <v>650</v>
      </c>
      <c r="AG8" s="2" t="s">
        <v>650</v>
      </c>
      <c r="AH8" s="2" t="s">
        <v>650</v>
      </c>
      <c r="AI8" s="2" t="s">
        <v>650</v>
      </c>
      <c r="AM8" s="129">
        <f t="shared" si="0"/>
        <v>2.1</v>
      </c>
      <c r="AN8" s="129">
        <f t="shared" si="1"/>
        <v>1.9</v>
      </c>
      <c r="AO8" s="130">
        <f t="shared" si="2"/>
        <v>0.90476190476190466</v>
      </c>
    </row>
    <row r="9" spans="1:41" ht="15" customHeight="1" x14ac:dyDescent="0.25">
      <c r="A9" s="2" t="s">
        <v>22</v>
      </c>
      <c r="B9" s="2" t="s">
        <v>30</v>
      </c>
      <c r="C9" s="2">
        <v>2015</v>
      </c>
      <c r="D9" s="2">
        <v>5.9</v>
      </c>
      <c r="E9" s="2">
        <v>6.9</v>
      </c>
      <c r="F9" s="2" t="s">
        <v>650</v>
      </c>
      <c r="G9" s="2">
        <v>0.1</v>
      </c>
      <c r="H9" s="2" t="s">
        <v>650</v>
      </c>
      <c r="I9" s="2" t="s">
        <v>650</v>
      </c>
      <c r="J9" s="2" t="s">
        <v>650</v>
      </c>
      <c r="K9" s="2" t="s">
        <v>650</v>
      </c>
      <c r="L9" s="2" t="s">
        <v>651</v>
      </c>
      <c r="M9" s="2" t="s">
        <v>650</v>
      </c>
      <c r="N9" s="2" t="s">
        <v>650</v>
      </c>
      <c r="O9" s="2">
        <v>6.3</v>
      </c>
      <c r="P9" s="2" t="s">
        <v>650</v>
      </c>
      <c r="Q9" s="2" t="s">
        <v>650</v>
      </c>
      <c r="R9" s="2" t="s">
        <v>650</v>
      </c>
      <c r="S9" s="2" t="s">
        <v>650</v>
      </c>
      <c r="T9" s="2" t="s">
        <v>650</v>
      </c>
      <c r="U9" s="2" t="s">
        <v>650</v>
      </c>
      <c r="V9" s="2" t="s">
        <v>650</v>
      </c>
      <c r="W9" s="2" t="s">
        <v>650</v>
      </c>
      <c r="X9" s="2" t="s">
        <v>650</v>
      </c>
      <c r="Y9" s="2" t="s">
        <v>650</v>
      </c>
      <c r="Z9" s="2" t="s">
        <v>650</v>
      </c>
      <c r="AA9" s="2" t="s">
        <v>650</v>
      </c>
      <c r="AB9" s="2" t="s">
        <v>650</v>
      </c>
      <c r="AC9" s="2" t="s">
        <v>650</v>
      </c>
      <c r="AD9" s="2" t="s">
        <v>650</v>
      </c>
      <c r="AE9" s="2" t="s">
        <v>650</v>
      </c>
      <c r="AF9" s="2" t="s">
        <v>650</v>
      </c>
      <c r="AG9" s="2" t="s">
        <v>650</v>
      </c>
      <c r="AH9" s="2">
        <v>0.5</v>
      </c>
      <c r="AI9" s="2">
        <v>0.5</v>
      </c>
      <c r="AM9" s="129">
        <f t="shared" si="0"/>
        <v>6.8999999999999995</v>
      </c>
      <c r="AN9" s="129">
        <f t="shared" si="1"/>
        <v>5.9</v>
      </c>
      <c r="AO9" s="130">
        <f t="shared" si="2"/>
        <v>0.85507246376811608</v>
      </c>
    </row>
    <row r="10" spans="1:41" ht="15" customHeight="1" x14ac:dyDescent="0.25">
      <c r="A10" s="2" t="s">
        <v>31</v>
      </c>
      <c r="B10" s="2" t="s">
        <v>32</v>
      </c>
      <c r="C10" s="2">
        <v>2015</v>
      </c>
      <c r="D10" s="2">
        <v>5.3380000000000001</v>
      </c>
      <c r="E10" s="2">
        <v>6.1159999999999997</v>
      </c>
      <c r="F10" s="2" t="s">
        <v>650</v>
      </c>
      <c r="G10" s="2">
        <v>0.75700000000000001</v>
      </c>
      <c r="H10" s="2" t="s">
        <v>650</v>
      </c>
      <c r="I10" s="2" t="s">
        <v>650</v>
      </c>
      <c r="J10" s="2" t="s">
        <v>650</v>
      </c>
      <c r="K10" s="2" t="s">
        <v>650</v>
      </c>
      <c r="L10" s="2" t="s">
        <v>651</v>
      </c>
      <c r="M10" s="2" t="s">
        <v>650</v>
      </c>
      <c r="N10" s="2" t="s">
        <v>650</v>
      </c>
      <c r="O10" s="2" t="s">
        <v>650</v>
      </c>
      <c r="P10" s="2" t="s">
        <v>650</v>
      </c>
      <c r="Q10" s="2" t="s">
        <v>650</v>
      </c>
      <c r="R10" s="2" t="s">
        <v>650</v>
      </c>
      <c r="S10" s="2" t="s">
        <v>8</v>
      </c>
      <c r="T10" s="2">
        <v>5.3289999999999997</v>
      </c>
      <c r="U10" s="2" t="s">
        <v>650</v>
      </c>
      <c r="V10" s="2" t="s">
        <v>650</v>
      </c>
      <c r="W10" s="2" t="s">
        <v>650</v>
      </c>
      <c r="X10" s="2" t="s">
        <v>650</v>
      </c>
      <c r="Y10" s="2" t="s">
        <v>650</v>
      </c>
      <c r="Z10" s="2" t="s">
        <v>650</v>
      </c>
      <c r="AA10" s="2" t="s">
        <v>650</v>
      </c>
      <c r="AB10" s="2" t="s">
        <v>650</v>
      </c>
      <c r="AC10" s="2" t="s">
        <v>650</v>
      </c>
      <c r="AD10" s="2" t="s">
        <v>650</v>
      </c>
      <c r="AE10" s="2" t="s">
        <v>650</v>
      </c>
      <c r="AF10" s="2" t="s">
        <v>650</v>
      </c>
      <c r="AG10" s="2" t="s">
        <v>650</v>
      </c>
      <c r="AH10" s="2">
        <v>0.03</v>
      </c>
      <c r="AI10" s="2">
        <v>3.3000000000000002E-2</v>
      </c>
      <c r="AM10" s="129">
        <f t="shared" si="0"/>
        <v>6.1189999999999998</v>
      </c>
      <c r="AN10" s="129">
        <f t="shared" si="1"/>
        <v>5.3380000000000001</v>
      </c>
      <c r="AO10" s="130">
        <f t="shared" si="2"/>
        <v>0.87236476548455633</v>
      </c>
    </row>
    <row r="11" spans="1:41" ht="15" customHeight="1" x14ac:dyDescent="0.25">
      <c r="A11" s="2" t="s">
        <v>31</v>
      </c>
      <c r="B11" s="2" t="s">
        <v>33</v>
      </c>
      <c r="C11" s="2">
        <v>2015</v>
      </c>
      <c r="D11" s="2">
        <v>46.347999999999999</v>
      </c>
      <c r="E11" s="2">
        <v>54.796500000000002</v>
      </c>
      <c r="F11" s="2" t="s">
        <v>650</v>
      </c>
      <c r="G11" s="2">
        <v>0.185</v>
      </c>
      <c r="H11" s="2" t="s">
        <v>650</v>
      </c>
      <c r="I11" s="2" t="s">
        <v>650</v>
      </c>
      <c r="J11" s="2" t="s">
        <v>650</v>
      </c>
      <c r="K11" s="2" t="s">
        <v>650</v>
      </c>
      <c r="L11" s="2" t="s">
        <v>651</v>
      </c>
      <c r="M11" s="2">
        <v>31.085000000000001</v>
      </c>
      <c r="N11" s="2">
        <v>5.3470000000000004</v>
      </c>
      <c r="O11" s="2" t="s">
        <v>650</v>
      </c>
      <c r="P11" s="2" t="s">
        <v>650</v>
      </c>
      <c r="Q11" s="2" t="s">
        <v>650</v>
      </c>
      <c r="R11" s="2" t="s">
        <v>650</v>
      </c>
      <c r="S11" s="2" t="s">
        <v>8</v>
      </c>
      <c r="T11" s="2">
        <v>2.4500000000000001E-2</v>
      </c>
      <c r="U11" s="2" t="s">
        <v>650</v>
      </c>
      <c r="V11" s="2" t="s">
        <v>650</v>
      </c>
      <c r="W11" s="2">
        <v>8.2360000000000007</v>
      </c>
      <c r="X11" s="2" t="s">
        <v>650</v>
      </c>
      <c r="Y11" s="2">
        <v>0.48899999999999999</v>
      </c>
      <c r="Z11" s="2" t="s">
        <v>650</v>
      </c>
      <c r="AA11" s="2" t="s">
        <v>650</v>
      </c>
      <c r="AB11" s="2" t="s">
        <v>650</v>
      </c>
      <c r="AC11" s="2" t="s">
        <v>650</v>
      </c>
      <c r="AD11" s="2">
        <v>9.43</v>
      </c>
      <c r="AE11" s="2" t="s">
        <v>650</v>
      </c>
      <c r="AF11" s="2" t="s">
        <v>650</v>
      </c>
      <c r="AG11" s="2" t="s">
        <v>650</v>
      </c>
      <c r="AH11" s="2" t="s">
        <v>650</v>
      </c>
      <c r="AI11" s="2" t="s">
        <v>650</v>
      </c>
      <c r="AM11" s="129">
        <f t="shared" si="0"/>
        <v>54.796499999999995</v>
      </c>
      <c r="AN11" s="129">
        <f t="shared" si="1"/>
        <v>46.347999999999999</v>
      </c>
      <c r="AO11" s="130">
        <f t="shared" si="2"/>
        <v>0.84582044473643392</v>
      </c>
    </row>
    <row r="12" spans="1:41" ht="15" customHeight="1" x14ac:dyDescent="0.25">
      <c r="A12" s="2" t="s">
        <v>31</v>
      </c>
      <c r="B12" s="2" t="s">
        <v>34</v>
      </c>
      <c r="C12" s="2">
        <v>2015</v>
      </c>
      <c r="D12" s="2">
        <v>4.7859999999999996</v>
      </c>
      <c r="E12" s="2">
        <v>5.2480000000000002</v>
      </c>
      <c r="F12" s="2" t="s">
        <v>650</v>
      </c>
      <c r="G12" s="2">
        <v>0.08</v>
      </c>
      <c r="H12" s="2" t="s">
        <v>650</v>
      </c>
      <c r="I12" s="2" t="s">
        <v>650</v>
      </c>
      <c r="J12" s="2" t="s">
        <v>650</v>
      </c>
      <c r="K12" s="2" t="s">
        <v>650</v>
      </c>
      <c r="L12" s="2" t="s">
        <v>651</v>
      </c>
      <c r="M12" s="2" t="s">
        <v>650</v>
      </c>
      <c r="N12" s="2" t="s">
        <v>650</v>
      </c>
      <c r="O12" s="2" t="s">
        <v>650</v>
      </c>
      <c r="P12" s="2" t="s">
        <v>650</v>
      </c>
      <c r="Q12" s="2" t="s">
        <v>650</v>
      </c>
      <c r="R12" s="2" t="s">
        <v>650</v>
      </c>
      <c r="S12" s="2" t="s">
        <v>8</v>
      </c>
      <c r="T12" s="2">
        <v>5.1680000000000001</v>
      </c>
      <c r="U12" s="2" t="s">
        <v>650</v>
      </c>
      <c r="V12" s="2" t="s">
        <v>650</v>
      </c>
      <c r="W12" s="2" t="s">
        <v>650</v>
      </c>
      <c r="X12" s="2" t="s">
        <v>650</v>
      </c>
      <c r="Y12" s="2" t="s">
        <v>650</v>
      </c>
      <c r="Z12" s="2" t="s">
        <v>650</v>
      </c>
      <c r="AA12" s="2" t="s">
        <v>650</v>
      </c>
      <c r="AB12" s="2" t="s">
        <v>650</v>
      </c>
      <c r="AC12" s="2" t="s">
        <v>650</v>
      </c>
      <c r="AD12" s="2" t="s">
        <v>650</v>
      </c>
      <c r="AE12" s="2" t="s">
        <v>650</v>
      </c>
      <c r="AF12" s="2" t="s">
        <v>650</v>
      </c>
      <c r="AG12" s="2" t="s">
        <v>650</v>
      </c>
      <c r="AH12" s="2" t="s">
        <v>650</v>
      </c>
      <c r="AI12" s="2" t="s">
        <v>650</v>
      </c>
      <c r="AM12" s="129">
        <f t="shared" si="0"/>
        <v>5.2480000000000002</v>
      </c>
      <c r="AN12" s="129">
        <f t="shared" si="1"/>
        <v>4.7859999999999996</v>
      </c>
      <c r="AO12" s="130">
        <f t="shared" si="2"/>
        <v>0.91196646341463405</v>
      </c>
    </row>
    <row r="13" spans="1:41" ht="15" customHeight="1" x14ac:dyDescent="0.25">
      <c r="A13" s="2" t="s">
        <v>31</v>
      </c>
      <c r="B13" s="2" t="s">
        <v>35</v>
      </c>
      <c r="C13" s="2">
        <v>2015</v>
      </c>
      <c r="D13" s="2">
        <v>0.82399999999999995</v>
      </c>
      <c r="E13" s="2">
        <v>1.0665</v>
      </c>
      <c r="F13" s="2" t="s">
        <v>650</v>
      </c>
      <c r="G13" s="2">
        <v>8.1000000000000003E-2</v>
      </c>
      <c r="H13" s="2" t="s">
        <v>650</v>
      </c>
      <c r="I13" s="2" t="s">
        <v>650</v>
      </c>
      <c r="J13" s="2" t="s">
        <v>650</v>
      </c>
      <c r="K13" s="2" t="s">
        <v>650</v>
      </c>
      <c r="L13" s="2" t="s">
        <v>651</v>
      </c>
      <c r="M13" s="2" t="s">
        <v>650</v>
      </c>
      <c r="N13" s="2" t="s">
        <v>650</v>
      </c>
      <c r="O13" s="2" t="s">
        <v>650</v>
      </c>
      <c r="P13" s="2" t="s">
        <v>650</v>
      </c>
      <c r="Q13" s="2" t="s">
        <v>650</v>
      </c>
      <c r="R13" s="2" t="s">
        <v>650</v>
      </c>
      <c r="S13" s="2" t="s">
        <v>8</v>
      </c>
      <c r="T13" s="2">
        <v>0.93600000000000005</v>
      </c>
      <c r="U13" s="2" t="s">
        <v>650</v>
      </c>
      <c r="V13" s="2" t="s">
        <v>650</v>
      </c>
      <c r="W13" s="2" t="s">
        <v>650</v>
      </c>
      <c r="X13" s="2" t="s">
        <v>650</v>
      </c>
      <c r="Y13" s="2" t="s">
        <v>650</v>
      </c>
      <c r="Z13" s="2" t="s">
        <v>650</v>
      </c>
      <c r="AA13" s="2" t="s">
        <v>650</v>
      </c>
      <c r="AB13" s="2" t="s">
        <v>650</v>
      </c>
      <c r="AC13" s="2" t="s">
        <v>650</v>
      </c>
      <c r="AD13" s="2" t="s">
        <v>650</v>
      </c>
      <c r="AE13" s="2" t="s">
        <v>650</v>
      </c>
      <c r="AF13" s="2" t="s">
        <v>650</v>
      </c>
      <c r="AG13" s="2" t="s">
        <v>650</v>
      </c>
      <c r="AH13" s="2">
        <v>4.9500000000000002E-2</v>
      </c>
      <c r="AI13" s="2">
        <v>0.05</v>
      </c>
      <c r="AM13" s="129">
        <f t="shared" si="0"/>
        <v>1.0670000000000002</v>
      </c>
      <c r="AN13" s="129">
        <f t="shared" si="1"/>
        <v>0.82399999999999995</v>
      </c>
      <c r="AO13" s="130">
        <f t="shared" si="2"/>
        <v>0.77225866916588548</v>
      </c>
    </row>
    <row r="14" spans="1:41" ht="15" customHeight="1" x14ac:dyDescent="0.25">
      <c r="A14" s="2" t="s">
        <v>36</v>
      </c>
      <c r="B14" s="2" t="s">
        <v>37</v>
      </c>
      <c r="C14" s="2">
        <v>2015</v>
      </c>
      <c r="D14" s="2">
        <v>130.93</v>
      </c>
      <c r="E14" s="2">
        <v>130.93</v>
      </c>
      <c r="F14" s="2" t="s">
        <v>650</v>
      </c>
      <c r="G14" s="2">
        <v>0.18</v>
      </c>
      <c r="H14" s="2" t="s">
        <v>650</v>
      </c>
      <c r="I14" s="2" t="s">
        <v>650</v>
      </c>
      <c r="J14" s="2" t="s">
        <v>650</v>
      </c>
      <c r="K14" s="2" t="s">
        <v>650</v>
      </c>
      <c r="L14" s="2" t="s">
        <v>651</v>
      </c>
      <c r="M14" s="2" t="s">
        <v>650</v>
      </c>
      <c r="N14" s="2" t="s">
        <v>650</v>
      </c>
      <c r="O14" s="2" t="s">
        <v>650</v>
      </c>
      <c r="P14" s="2" t="s">
        <v>650</v>
      </c>
      <c r="Q14" s="2" t="s">
        <v>650</v>
      </c>
      <c r="R14" s="2">
        <v>95.3</v>
      </c>
      <c r="S14" s="2" t="s">
        <v>8</v>
      </c>
      <c r="T14" s="2" t="s">
        <v>650</v>
      </c>
      <c r="U14" s="2" t="s">
        <v>650</v>
      </c>
      <c r="V14" s="2" t="s">
        <v>650</v>
      </c>
      <c r="W14" s="2" t="s">
        <v>650</v>
      </c>
      <c r="X14" s="2" t="s">
        <v>650</v>
      </c>
      <c r="Y14" s="2">
        <v>3.9</v>
      </c>
      <c r="Z14" s="2" t="s">
        <v>650</v>
      </c>
      <c r="AA14" s="2" t="s">
        <v>650</v>
      </c>
      <c r="AB14" s="2" t="s">
        <v>650</v>
      </c>
      <c r="AC14" s="2">
        <v>1.75</v>
      </c>
      <c r="AD14" s="2">
        <v>29.8</v>
      </c>
      <c r="AE14" s="2" t="s">
        <v>650</v>
      </c>
      <c r="AF14" s="2" t="s">
        <v>650</v>
      </c>
      <c r="AG14" s="2" t="s">
        <v>650</v>
      </c>
      <c r="AH14" s="2" t="s">
        <v>650</v>
      </c>
      <c r="AI14" s="2" t="s">
        <v>650</v>
      </c>
      <c r="AM14" s="129">
        <f t="shared" si="0"/>
        <v>130.93</v>
      </c>
      <c r="AN14" s="129">
        <f t="shared" si="1"/>
        <v>130.93</v>
      </c>
      <c r="AO14" s="130">
        <f t="shared" si="2"/>
        <v>1</v>
      </c>
    </row>
    <row r="15" spans="1:41" ht="15" customHeight="1" x14ac:dyDescent="0.25">
      <c r="A15" s="2" t="s">
        <v>38</v>
      </c>
      <c r="B15" s="2" t="s">
        <v>39</v>
      </c>
      <c r="C15" s="2">
        <v>2015</v>
      </c>
      <c r="D15" s="2">
        <v>101</v>
      </c>
      <c r="E15" s="2" t="s">
        <v>650</v>
      </c>
      <c r="F15" s="2" t="s">
        <v>650</v>
      </c>
      <c r="G15" s="2" t="s">
        <v>650</v>
      </c>
      <c r="H15" s="2" t="s">
        <v>650</v>
      </c>
      <c r="I15" s="2" t="s">
        <v>650</v>
      </c>
      <c r="J15" s="2" t="s">
        <v>650</v>
      </c>
      <c r="K15" s="2" t="s">
        <v>650</v>
      </c>
      <c r="L15" s="2" t="s">
        <v>652</v>
      </c>
      <c r="M15" s="2" t="s">
        <v>650</v>
      </c>
      <c r="N15" s="2" t="s">
        <v>650</v>
      </c>
      <c r="O15" s="2" t="s">
        <v>650</v>
      </c>
      <c r="P15" s="2" t="s">
        <v>650</v>
      </c>
      <c r="Q15" s="2" t="s">
        <v>650</v>
      </c>
      <c r="R15" s="2" t="s">
        <v>650</v>
      </c>
      <c r="S15" s="2" t="s">
        <v>650</v>
      </c>
      <c r="T15" s="2" t="s">
        <v>650</v>
      </c>
      <c r="U15" s="2" t="s">
        <v>650</v>
      </c>
      <c r="V15" s="2" t="s">
        <v>650</v>
      </c>
      <c r="W15" s="2" t="s">
        <v>650</v>
      </c>
      <c r="X15" s="2" t="s">
        <v>650</v>
      </c>
      <c r="Y15" s="2" t="s">
        <v>650</v>
      </c>
      <c r="Z15" s="2" t="s">
        <v>650</v>
      </c>
      <c r="AA15" s="2" t="s">
        <v>650</v>
      </c>
      <c r="AB15" s="2" t="s">
        <v>650</v>
      </c>
      <c r="AC15" s="2" t="s">
        <v>650</v>
      </c>
      <c r="AD15" s="2" t="s">
        <v>650</v>
      </c>
      <c r="AE15" s="2" t="s">
        <v>650</v>
      </c>
      <c r="AF15" s="2" t="s">
        <v>650</v>
      </c>
      <c r="AG15" s="2" t="s">
        <v>650</v>
      </c>
      <c r="AH15" s="2" t="s">
        <v>650</v>
      </c>
      <c r="AI15" s="2" t="s">
        <v>650</v>
      </c>
      <c r="AM15" s="129">
        <f t="shared" si="0"/>
        <v>0</v>
      </c>
      <c r="AN15" s="129">
        <f t="shared" si="1"/>
        <v>101</v>
      </c>
      <c r="AO15" s="130" t="str">
        <f t="shared" si="2"/>
        <v/>
      </c>
    </row>
    <row r="16" spans="1:41" ht="15" customHeight="1" x14ac:dyDescent="0.25">
      <c r="A16" s="2" t="s">
        <v>38</v>
      </c>
      <c r="B16" s="2" t="s">
        <v>41</v>
      </c>
      <c r="C16" s="2">
        <v>2015</v>
      </c>
      <c r="D16" s="2">
        <v>33.700000000000003</v>
      </c>
      <c r="E16" s="2" t="s">
        <v>650</v>
      </c>
      <c r="F16" s="2" t="s">
        <v>650</v>
      </c>
      <c r="G16" s="2" t="s">
        <v>650</v>
      </c>
      <c r="H16" s="2" t="s">
        <v>650</v>
      </c>
      <c r="I16" s="2" t="s">
        <v>650</v>
      </c>
      <c r="J16" s="2" t="s">
        <v>650</v>
      </c>
      <c r="K16" s="2" t="s">
        <v>650</v>
      </c>
      <c r="L16" s="2" t="s">
        <v>652</v>
      </c>
      <c r="M16" s="2" t="s">
        <v>650</v>
      </c>
      <c r="N16" s="2" t="s">
        <v>650</v>
      </c>
      <c r="O16" s="2" t="s">
        <v>650</v>
      </c>
      <c r="P16" s="2" t="s">
        <v>650</v>
      </c>
      <c r="Q16" s="2" t="s">
        <v>650</v>
      </c>
      <c r="R16" s="2" t="s">
        <v>650</v>
      </c>
      <c r="S16" s="2" t="s">
        <v>650</v>
      </c>
      <c r="T16" s="2" t="s">
        <v>650</v>
      </c>
      <c r="U16" s="2" t="s">
        <v>650</v>
      </c>
      <c r="V16" s="2" t="s">
        <v>650</v>
      </c>
      <c r="W16" s="2" t="s">
        <v>650</v>
      </c>
      <c r="X16" s="2" t="s">
        <v>650</v>
      </c>
      <c r="Y16" s="2" t="s">
        <v>650</v>
      </c>
      <c r="Z16" s="2" t="s">
        <v>650</v>
      </c>
      <c r="AA16" s="2" t="s">
        <v>650</v>
      </c>
      <c r="AB16" s="2" t="s">
        <v>650</v>
      </c>
      <c r="AC16" s="2" t="s">
        <v>650</v>
      </c>
      <c r="AD16" s="2" t="s">
        <v>650</v>
      </c>
      <c r="AE16" s="2" t="s">
        <v>650</v>
      </c>
      <c r="AF16" s="2" t="s">
        <v>650</v>
      </c>
      <c r="AG16" s="2" t="s">
        <v>650</v>
      </c>
      <c r="AH16" s="2" t="s">
        <v>650</v>
      </c>
      <c r="AI16" s="2" t="s">
        <v>650</v>
      </c>
      <c r="AM16" s="129">
        <f t="shared" si="0"/>
        <v>0</v>
      </c>
      <c r="AN16" s="129">
        <f t="shared" si="1"/>
        <v>33.700000000000003</v>
      </c>
      <c r="AO16" s="130" t="str">
        <f t="shared" si="2"/>
        <v/>
      </c>
    </row>
    <row r="17" spans="1:41" ht="15" customHeight="1" x14ac:dyDescent="0.25">
      <c r="A17" s="2" t="s">
        <v>38</v>
      </c>
      <c r="B17" s="2" t="s">
        <v>42</v>
      </c>
      <c r="C17" s="2">
        <v>2015</v>
      </c>
      <c r="D17" s="2">
        <v>22</v>
      </c>
      <c r="E17" s="2" t="s">
        <v>650</v>
      </c>
      <c r="F17" s="2" t="s">
        <v>650</v>
      </c>
      <c r="G17" s="2" t="s">
        <v>650</v>
      </c>
      <c r="H17" s="2" t="s">
        <v>650</v>
      </c>
      <c r="I17" s="2" t="s">
        <v>650</v>
      </c>
      <c r="J17" s="2" t="s">
        <v>650</v>
      </c>
      <c r="K17" s="2" t="s">
        <v>650</v>
      </c>
      <c r="L17" s="2" t="s">
        <v>652</v>
      </c>
      <c r="M17" s="2" t="s">
        <v>650</v>
      </c>
      <c r="N17" s="2" t="s">
        <v>650</v>
      </c>
      <c r="O17" s="2" t="s">
        <v>650</v>
      </c>
      <c r="P17" s="2" t="s">
        <v>650</v>
      </c>
      <c r="Q17" s="2" t="s">
        <v>650</v>
      </c>
      <c r="R17" s="2" t="s">
        <v>650</v>
      </c>
      <c r="S17" s="2" t="s">
        <v>650</v>
      </c>
      <c r="T17" s="2" t="s">
        <v>650</v>
      </c>
      <c r="U17" s="2" t="s">
        <v>650</v>
      </c>
      <c r="V17" s="2" t="s">
        <v>650</v>
      </c>
      <c r="W17" s="2" t="s">
        <v>650</v>
      </c>
      <c r="X17" s="2" t="s">
        <v>650</v>
      </c>
      <c r="Y17" s="2" t="s">
        <v>650</v>
      </c>
      <c r="Z17" s="2" t="s">
        <v>650</v>
      </c>
      <c r="AA17" s="2" t="s">
        <v>650</v>
      </c>
      <c r="AB17" s="2" t="s">
        <v>650</v>
      </c>
      <c r="AC17" s="2" t="s">
        <v>650</v>
      </c>
      <c r="AD17" s="2" t="s">
        <v>650</v>
      </c>
      <c r="AE17" s="2" t="s">
        <v>650</v>
      </c>
      <c r="AF17" s="2" t="s">
        <v>650</v>
      </c>
      <c r="AG17" s="2" t="s">
        <v>650</v>
      </c>
      <c r="AH17" s="2" t="s">
        <v>650</v>
      </c>
      <c r="AI17" s="2" t="s">
        <v>650</v>
      </c>
      <c r="AM17" s="129">
        <f t="shared" si="0"/>
        <v>0</v>
      </c>
      <c r="AN17" s="129">
        <f t="shared" si="1"/>
        <v>22</v>
      </c>
      <c r="AO17" s="130" t="str">
        <f t="shared" si="2"/>
        <v/>
      </c>
    </row>
    <row r="18" spans="1:41" ht="15" customHeight="1" x14ac:dyDescent="0.25">
      <c r="A18" s="2" t="s">
        <v>43</v>
      </c>
      <c r="B18" s="2" t="s">
        <v>44</v>
      </c>
      <c r="C18" s="2">
        <v>2015</v>
      </c>
      <c r="D18" s="2">
        <v>25.08</v>
      </c>
      <c r="E18" s="2">
        <v>30.66</v>
      </c>
      <c r="F18" s="2" t="s">
        <v>650</v>
      </c>
      <c r="G18" s="2" t="s">
        <v>650</v>
      </c>
      <c r="H18" s="2" t="s">
        <v>650</v>
      </c>
      <c r="I18" s="2" t="s">
        <v>650</v>
      </c>
      <c r="J18" s="2" t="s">
        <v>650</v>
      </c>
      <c r="K18" s="2" t="s">
        <v>650</v>
      </c>
      <c r="L18" s="2" t="s">
        <v>651</v>
      </c>
      <c r="M18" s="2">
        <v>0</v>
      </c>
      <c r="N18" s="2">
        <v>0</v>
      </c>
      <c r="O18" s="2">
        <v>26.33</v>
      </c>
      <c r="P18" s="2">
        <v>0</v>
      </c>
      <c r="Q18" s="2">
        <v>0</v>
      </c>
      <c r="R18" s="2">
        <v>0</v>
      </c>
      <c r="S18" s="2" t="s">
        <v>8</v>
      </c>
      <c r="T18" s="2">
        <v>4.33</v>
      </c>
      <c r="U18" s="2">
        <v>0</v>
      </c>
      <c r="V18" s="2">
        <v>0</v>
      </c>
      <c r="W18" s="2">
        <v>0</v>
      </c>
      <c r="X18" s="2">
        <v>0</v>
      </c>
      <c r="Y18" s="2">
        <v>0</v>
      </c>
      <c r="Z18" s="2">
        <v>0</v>
      </c>
      <c r="AA18" s="2" t="s">
        <v>650</v>
      </c>
      <c r="AB18" s="2" t="s">
        <v>650</v>
      </c>
      <c r="AC18" s="2" t="s">
        <v>650</v>
      </c>
      <c r="AD18" s="2" t="s">
        <v>650</v>
      </c>
      <c r="AE18" s="2" t="s">
        <v>650</v>
      </c>
      <c r="AF18" s="2" t="s">
        <v>650</v>
      </c>
      <c r="AG18" s="2" t="s">
        <v>650</v>
      </c>
      <c r="AH18" s="2" t="s">
        <v>650</v>
      </c>
      <c r="AI18" s="2" t="s">
        <v>650</v>
      </c>
      <c r="AM18" s="129">
        <f t="shared" si="0"/>
        <v>30.659999999999997</v>
      </c>
      <c r="AN18" s="129">
        <f t="shared" si="1"/>
        <v>25.08</v>
      </c>
      <c r="AO18" s="130">
        <f t="shared" si="2"/>
        <v>0.81800391389432492</v>
      </c>
    </row>
    <row r="19" spans="1:41" ht="15" customHeight="1" x14ac:dyDescent="0.25">
      <c r="A19" s="2" t="s">
        <v>45</v>
      </c>
      <c r="B19" s="2" t="s">
        <v>46</v>
      </c>
      <c r="C19" s="2">
        <v>2015</v>
      </c>
      <c r="D19" s="2">
        <v>102</v>
      </c>
      <c r="E19" s="2">
        <v>119.6</v>
      </c>
      <c r="F19" s="2" t="s">
        <v>650</v>
      </c>
      <c r="G19" s="2" t="s">
        <v>650</v>
      </c>
      <c r="H19" s="2" t="s">
        <v>650</v>
      </c>
      <c r="I19" s="2" t="s">
        <v>650</v>
      </c>
      <c r="J19" s="2" t="s">
        <v>650</v>
      </c>
      <c r="K19" s="2" t="s">
        <v>650</v>
      </c>
      <c r="L19" s="2" t="s">
        <v>651</v>
      </c>
      <c r="M19" s="2">
        <v>78</v>
      </c>
      <c r="N19" s="2">
        <v>2</v>
      </c>
      <c r="O19" s="2">
        <v>7</v>
      </c>
      <c r="P19" s="2">
        <v>0</v>
      </c>
      <c r="Q19" s="2">
        <v>0</v>
      </c>
      <c r="R19" s="2">
        <v>8</v>
      </c>
      <c r="S19" s="2" t="s">
        <v>8</v>
      </c>
      <c r="T19" s="2">
        <v>5.4</v>
      </c>
      <c r="U19" s="2" t="s">
        <v>650</v>
      </c>
      <c r="V19" s="2" t="s">
        <v>650</v>
      </c>
      <c r="W19" s="2" t="s">
        <v>650</v>
      </c>
      <c r="X19" s="2" t="s">
        <v>650</v>
      </c>
      <c r="Y19" s="2">
        <v>2.2000000000000002</v>
      </c>
      <c r="Z19" s="2" t="s">
        <v>650</v>
      </c>
      <c r="AA19" s="2" t="s">
        <v>650</v>
      </c>
      <c r="AB19" s="2" t="s">
        <v>650</v>
      </c>
      <c r="AC19" s="2" t="s">
        <v>650</v>
      </c>
      <c r="AD19" s="2">
        <v>17</v>
      </c>
      <c r="AE19" s="2" t="s">
        <v>650</v>
      </c>
      <c r="AF19" s="2" t="s">
        <v>650</v>
      </c>
      <c r="AG19" s="2" t="s">
        <v>650</v>
      </c>
      <c r="AH19" s="2" t="s">
        <v>650</v>
      </c>
      <c r="AI19" s="2" t="s">
        <v>650</v>
      </c>
      <c r="AM19" s="129">
        <f t="shared" si="0"/>
        <v>119.60000000000001</v>
      </c>
      <c r="AN19" s="129">
        <f t="shared" si="1"/>
        <v>102</v>
      </c>
      <c r="AO19" s="130">
        <f t="shared" si="2"/>
        <v>0.85284280936454848</v>
      </c>
    </row>
    <row r="20" spans="1:41" ht="15" customHeight="1" x14ac:dyDescent="0.25">
      <c r="A20" s="2" t="s">
        <v>50</v>
      </c>
      <c r="B20" s="2" t="s">
        <v>51</v>
      </c>
      <c r="C20" s="2">
        <v>2015</v>
      </c>
      <c r="D20" s="2">
        <v>112.6</v>
      </c>
      <c r="E20" s="2">
        <v>121.79</v>
      </c>
      <c r="F20" s="2" t="s">
        <v>650</v>
      </c>
      <c r="G20" s="2">
        <v>0.82</v>
      </c>
      <c r="H20" s="2" t="s">
        <v>650</v>
      </c>
      <c r="I20" s="2">
        <v>1.87</v>
      </c>
      <c r="J20" s="2" t="s">
        <v>650</v>
      </c>
      <c r="K20" s="2" t="s">
        <v>650</v>
      </c>
      <c r="L20" s="2" t="s">
        <v>651</v>
      </c>
      <c r="M20" s="2" t="s">
        <v>650</v>
      </c>
      <c r="N20" s="2" t="s">
        <v>650</v>
      </c>
      <c r="O20" s="2" t="s">
        <v>650</v>
      </c>
      <c r="P20" s="2" t="s">
        <v>650</v>
      </c>
      <c r="Q20" s="2" t="s">
        <v>650</v>
      </c>
      <c r="R20" s="2">
        <v>83.7</v>
      </c>
      <c r="S20" s="2" t="s">
        <v>8</v>
      </c>
      <c r="T20" s="2">
        <v>13.1</v>
      </c>
      <c r="U20" s="2" t="s">
        <v>650</v>
      </c>
      <c r="V20" s="2" t="s">
        <v>650</v>
      </c>
      <c r="W20" s="2" t="s">
        <v>650</v>
      </c>
      <c r="X20" s="2" t="s">
        <v>650</v>
      </c>
      <c r="Y20" s="2" t="s">
        <v>650</v>
      </c>
      <c r="Z20" s="2" t="s">
        <v>650</v>
      </c>
      <c r="AA20" s="2" t="s">
        <v>650</v>
      </c>
      <c r="AB20" s="2" t="s">
        <v>650</v>
      </c>
      <c r="AC20" s="2">
        <v>1.5</v>
      </c>
      <c r="AD20" s="2">
        <v>20.8</v>
      </c>
      <c r="AE20" s="2" t="s">
        <v>650</v>
      </c>
      <c r="AF20" s="2" t="s">
        <v>650</v>
      </c>
      <c r="AG20" s="2" t="s">
        <v>650</v>
      </c>
      <c r="AH20" s="2" t="s">
        <v>650</v>
      </c>
      <c r="AI20" s="2" t="s">
        <v>650</v>
      </c>
      <c r="AM20" s="129">
        <f t="shared" si="0"/>
        <v>121.78999999999999</v>
      </c>
      <c r="AN20" s="129">
        <f t="shared" si="1"/>
        <v>112.6</v>
      </c>
      <c r="AO20" s="130">
        <f t="shared" si="2"/>
        <v>0.92454224484768865</v>
      </c>
    </row>
    <row r="21" spans="1:41" ht="15" customHeight="1" x14ac:dyDescent="0.25">
      <c r="A21" s="2" t="s">
        <v>52</v>
      </c>
      <c r="B21" s="2" t="s">
        <v>53</v>
      </c>
      <c r="C21" s="2">
        <v>2015</v>
      </c>
      <c r="D21" s="2">
        <v>9.6</v>
      </c>
      <c r="E21" s="2">
        <v>9.6</v>
      </c>
      <c r="F21" s="2" t="s">
        <v>650</v>
      </c>
      <c r="G21" s="2">
        <v>0.3</v>
      </c>
      <c r="H21" s="2" t="s">
        <v>650</v>
      </c>
      <c r="I21" s="2" t="s">
        <v>650</v>
      </c>
      <c r="J21" s="2" t="s">
        <v>650</v>
      </c>
      <c r="K21" s="2" t="s">
        <v>650</v>
      </c>
      <c r="L21" s="2" t="s">
        <v>651</v>
      </c>
      <c r="M21" s="2" t="s">
        <v>650</v>
      </c>
      <c r="N21" s="2" t="s">
        <v>650</v>
      </c>
      <c r="O21" s="2" t="s">
        <v>650</v>
      </c>
      <c r="P21" s="2" t="s">
        <v>650</v>
      </c>
      <c r="Q21" s="2" t="s">
        <v>650</v>
      </c>
      <c r="R21" s="2" t="s">
        <v>650</v>
      </c>
      <c r="S21" s="2" t="s">
        <v>650</v>
      </c>
      <c r="T21" s="2">
        <v>9.3000000000000007</v>
      </c>
      <c r="U21" s="2" t="s">
        <v>650</v>
      </c>
      <c r="V21" s="2" t="s">
        <v>650</v>
      </c>
      <c r="W21" s="2" t="s">
        <v>650</v>
      </c>
      <c r="X21" s="2" t="s">
        <v>650</v>
      </c>
      <c r="Y21" s="2" t="s">
        <v>650</v>
      </c>
      <c r="Z21" s="2" t="s">
        <v>650</v>
      </c>
      <c r="AA21" s="2" t="s">
        <v>650</v>
      </c>
      <c r="AB21" s="2" t="s">
        <v>650</v>
      </c>
      <c r="AC21" s="2" t="s">
        <v>650</v>
      </c>
      <c r="AD21" s="2" t="s">
        <v>650</v>
      </c>
      <c r="AE21" s="2" t="s">
        <v>650</v>
      </c>
      <c r="AF21" s="2" t="s">
        <v>650</v>
      </c>
      <c r="AG21" s="2" t="s">
        <v>650</v>
      </c>
      <c r="AH21" s="2" t="s">
        <v>650</v>
      </c>
      <c r="AI21" s="2" t="s">
        <v>650</v>
      </c>
      <c r="AM21" s="129">
        <f t="shared" si="0"/>
        <v>9.6000000000000014</v>
      </c>
      <c r="AN21" s="129">
        <f t="shared" si="1"/>
        <v>9.6</v>
      </c>
      <c r="AO21" s="130">
        <f t="shared" si="2"/>
        <v>0.99999999999999978</v>
      </c>
    </row>
    <row r="22" spans="1:41" ht="15" customHeight="1" x14ac:dyDescent="0.25">
      <c r="A22" s="2" t="s">
        <v>54</v>
      </c>
      <c r="B22" s="2" t="s">
        <v>55</v>
      </c>
      <c r="C22" s="2">
        <v>2015</v>
      </c>
      <c r="D22" s="2">
        <v>3.5670000000000002</v>
      </c>
      <c r="E22" s="2">
        <v>3.915</v>
      </c>
      <c r="F22" s="2" t="s">
        <v>650</v>
      </c>
      <c r="G22" s="2">
        <v>7.0000000000000007E-2</v>
      </c>
      <c r="H22" s="2" t="s">
        <v>650</v>
      </c>
      <c r="I22" s="2" t="s">
        <v>650</v>
      </c>
      <c r="J22" s="2" t="s">
        <v>650</v>
      </c>
      <c r="K22" s="2" t="s">
        <v>650</v>
      </c>
      <c r="L22" s="2" t="s">
        <v>651</v>
      </c>
      <c r="M22" s="2" t="s">
        <v>650</v>
      </c>
      <c r="N22" s="2" t="s">
        <v>650</v>
      </c>
      <c r="O22" s="2" t="s">
        <v>650</v>
      </c>
      <c r="P22" s="2" t="s">
        <v>650</v>
      </c>
      <c r="Q22" s="2" t="s">
        <v>650</v>
      </c>
      <c r="R22" s="2" t="s">
        <v>650</v>
      </c>
      <c r="S22" s="2" t="s">
        <v>650</v>
      </c>
      <c r="T22" s="2">
        <v>3.8450000000000002</v>
      </c>
      <c r="U22" s="2" t="s">
        <v>650</v>
      </c>
      <c r="V22" s="2" t="s">
        <v>650</v>
      </c>
      <c r="W22" s="2" t="s">
        <v>650</v>
      </c>
      <c r="X22" s="2" t="s">
        <v>650</v>
      </c>
      <c r="Y22" s="2" t="s">
        <v>650</v>
      </c>
      <c r="Z22" s="2" t="s">
        <v>650</v>
      </c>
      <c r="AA22" s="2" t="s">
        <v>650</v>
      </c>
      <c r="AB22" s="2" t="s">
        <v>650</v>
      </c>
      <c r="AC22" s="2" t="s">
        <v>650</v>
      </c>
      <c r="AD22" s="2" t="s">
        <v>650</v>
      </c>
      <c r="AE22" s="2" t="s">
        <v>650</v>
      </c>
      <c r="AF22" s="2" t="s">
        <v>651</v>
      </c>
      <c r="AG22" s="2" t="s">
        <v>650</v>
      </c>
      <c r="AH22" s="2" t="s">
        <v>650</v>
      </c>
      <c r="AI22" s="2" t="s">
        <v>650</v>
      </c>
      <c r="AM22" s="129">
        <f t="shared" si="0"/>
        <v>3.915</v>
      </c>
      <c r="AN22" s="129">
        <f t="shared" si="1"/>
        <v>3.5670000000000002</v>
      </c>
      <c r="AO22" s="130">
        <f t="shared" si="2"/>
        <v>0.91111111111111109</v>
      </c>
    </row>
    <row r="23" spans="1:41" ht="15" customHeight="1" x14ac:dyDescent="0.25">
      <c r="A23" s="2" t="s">
        <v>54</v>
      </c>
      <c r="B23" s="2" t="s">
        <v>56</v>
      </c>
      <c r="C23" s="2">
        <v>2015</v>
      </c>
      <c r="D23" s="2">
        <v>2.1459999999999999</v>
      </c>
      <c r="E23" s="2">
        <v>2.1339999999999999</v>
      </c>
      <c r="F23" s="2" t="s">
        <v>650</v>
      </c>
      <c r="G23" s="2">
        <v>0.04</v>
      </c>
      <c r="H23" s="2" t="s">
        <v>650</v>
      </c>
      <c r="I23" s="2" t="s">
        <v>650</v>
      </c>
      <c r="J23" s="2" t="s">
        <v>650</v>
      </c>
      <c r="K23" s="2" t="s">
        <v>650</v>
      </c>
      <c r="L23" s="2" t="s">
        <v>651</v>
      </c>
      <c r="M23" s="2" t="s">
        <v>650</v>
      </c>
      <c r="N23" s="2" t="s">
        <v>650</v>
      </c>
      <c r="O23" s="2" t="s">
        <v>650</v>
      </c>
      <c r="P23" s="2" t="s">
        <v>650</v>
      </c>
      <c r="Q23" s="2" t="s">
        <v>650</v>
      </c>
      <c r="R23" s="2" t="s">
        <v>650</v>
      </c>
      <c r="S23" s="2" t="s">
        <v>650</v>
      </c>
      <c r="T23" s="2">
        <v>2.0939999999999999</v>
      </c>
      <c r="U23" s="2" t="s">
        <v>650</v>
      </c>
      <c r="V23" s="2" t="s">
        <v>650</v>
      </c>
      <c r="W23" s="2" t="s">
        <v>650</v>
      </c>
      <c r="X23" s="2" t="s">
        <v>650</v>
      </c>
      <c r="Y23" s="2" t="s">
        <v>650</v>
      </c>
      <c r="Z23" s="2" t="s">
        <v>650</v>
      </c>
      <c r="AA23" s="2" t="s">
        <v>650</v>
      </c>
      <c r="AB23" s="2" t="s">
        <v>650</v>
      </c>
      <c r="AC23" s="2" t="s">
        <v>650</v>
      </c>
      <c r="AD23" s="2" t="s">
        <v>650</v>
      </c>
      <c r="AE23" s="2" t="s">
        <v>650</v>
      </c>
      <c r="AF23" s="2" t="s">
        <v>651</v>
      </c>
      <c r="AG23" s="2" t="s">
        <v>650</v>
      </c>
      <c r="AH23" s="2" t="s">
        <v>650</v>
      </c>
      <c r="AI23" s="2" t="s">
        <v>650</v>
      </c>
      <c r="AM23" s="129">
        <f t="shared" si="0"/>
        <v>2.1339999999999999</v>
      </c>
      <c r="AN23" s="129">
        <f t="shared" si="1"/>
        <v>2.1459999999999999</v>
      </c>
      <c r="AO23" s="130">
        <f t="shared" si="2"/>
        <v>1.0056232427366447</v>
      </c>
    </row>
    <row r="24" spans="1:41" ht="15" customHeight="1" x14ac:dyDescent="0.25">
      <c r="A24" s="2" t="s">
        <v>54</v>
      </c>
      <c r="B24" s="2" t="s">
        <v>57</v>
      </c>
      <c r="C24" s="2">
        <v>2015</v>
      </c>
      <c r="D24" s="2">
        <v>9.8369999999999997</v>
      </c>
      <c r="E24" s="2">
        <v>9.8369999999999997</v>
      </c>
      <c r="F24" s="2" t="s">
        <v>650</v>
      </c>
      <c r="G24" s="2">
        <v>0.27600000000000002</v>
      </c>
      <c r="H24" s="2" t="s">
        <v>650</v>
      </c>
      <c r="I24" s="2" t="s">
        <v>650</v>
      </c>
      <c r="J24" s="2">
        <v>1.091</v>
      </c>
      <c r="K24" s="2" t="s">
        <v>650</v>
      </c>
      <c r="L24" s="2" t="s">
        <v>651</v>
      </c>
      <c r="M24" s="2" t="s">
        <v>650</v>
      </c>
      <c r="N24" s="2" t="s">
        <v>650</v>
      </c>
      <c r="O24" s="2">
        <v>6.992</v>
      </c>
      <c r="P24" s="2" t="s">
        <v>650</v>
      </c>
      <c r="Q24" s="2" t="s">
        <v>650</v>
      </c>
      <c r="R24" s="2" t="s">
        <v>650</v>
      </c>
      <c r="S24" s="2" t="s">
        <v>650</v>
      </c>
      <c r="T24" s="2">
        <v>1.478</v>
      </c>
      <c r="U24" s="2" t="s">
        <v>650</v>
      </c>
      <c r="V24" s="2" t="s">
        <v>650</v>
      </c>
      <c r="W24" s="2" t="s">
        <v>650</v>
      </c>
      <c r="X24" s="2" t="s">
        <v>650</v>
      </c>
      <c r="Y24" s="2" t="s">
        <v>650</v>
      </c>
      <c r="Z24" s="2" t="s">
        <v>650</v>
      </c>
      <c r="AA24" s="2" t="s">
        <v>650</v>
      </c>
      <c r="AB24" s="2" t="s">
        <v>650</v>
      </c>
      <c r="AC24" s="2" t="s">
        <v>650</v>
      </c>
      <c r="AD24" s="2" t="s">
        <v>650</v>
      </c>
      <c r="AE24" s="2" t="s">
        <v>650</v>
      </c>
      <c r="AF24" s="2" t="s">
        <v>651</v>
      </c>
      <c r="AG24" s="2" t="s">
        <v>650</v>
      </c>
      <c r="AH24" s="2" t="s">
        <v>650</v>
      </c>
      <c r="AI24" s="2" t="s">
        <v>650</v>
      </c>
      <c r="AM24" s="129">
        <f t="shared" si="0"/>
        <v>9.8369999999999997</v>
      </c>
      <c r="AN24" s="129">
        <f t="shared" si="1"/>
        <v>9.8369999999999997</v>
      </c>
      <c r="AO24" s="130">
        <f t="shared" si="2"/>
        <v>1</v>
      </c>
    </row>
    <row r="25" spans="1:41" ht="15" customHeight="1" x14ac:dyDescent="0.25">
      <c r="A25" s="2" t="s">
        <v>54</v>
      </c>
      <c r="B25" s="2" t="s">
        <v>58</v>
      </c>
      <c r="C25" s="2">
        <v>2015</v>
      </c>
      <c r="D25" s="2">
        <v>4.5209999999999999</v>
      </c>
      <c r="E25" s="2">
        <v>4.4580000000000002</v>
      </c>
      <c r="F25" s="2" t="s">
        <v>650</v>
      </c>
      <c r="G25" s="2">
        <v>0.28199999999999997</v>
      </c>
      <c r="H25" s="2" t="s">
        <v>650</v>
      </c>
      <c r="I25" s="2" t="s">
        <v>650</v>
      </c>
      <c r="J25" s="2" t="s">
        <v>650</v>
      </c>
      <c r="K25" s="2" t="s">
        <v>650</v>
      </c>
      <c r="L25" s="2" t="s">
        <v>651</v>
      </c>
      <c r="M25" s="2" t="s">
        <v>650</v>
      </c>
      <c r="N25" s="2" t="s">
        <v>650</v>
      </c>
      <c r="O25" s="2" t="s">
        <v>650</v>
      </c>
      <c r="P25" s="2" t="s">
        <v>650</v>
      </c>
      <c r="Q25" s="2" t="s">
        <v>650</v>
      </c>
      <c r="R25" s="2" t="s">
        <v>650</v>
      </c>
      <c r="S25" s="2" t="s">
        <v>650</v>
      </c>
      <c r="T25" s="2">
        <v>4.1760000000000002</v>
      </c>
      <c r="U25" s="2" t="s">
        <v>650</v>
      </c>
      <c r="V25" s="2" t="s">
        <v>650</v>
      </c>
      <c r="W25" s="2" t="s">
        <v>650</v>
      </c>
      <c r="X25" s="2" t="s">
        <v>650</v>
      </c>
      <c r="Y25" s="2" t="s">
        <v>650</v>
      </c>
      <c r="Z25" s="2" t="s">
        <v>650</v>
      </c>
      <c r="AA25" s="2" t="s">
        <v>650</v>
      </c>
      <c r="AB25" s="2" t="s">
        <v>650</v>
      </c>
      <c r="AC25" s="2" t="s">
        <v>650</v>
      </c>
      <c r="AD25" s="2" t="s">
        <v>650</v>
      </c>
      <c r="AE25" s="2" t="s">
        <v>650</v>
      </c>
      <c r="AF25" s="2" t="s">
        <v>651</v>
      </c>
      <c r="AG25" s="2" t="s">
        <v>650</v>
      </c>
      <c r="AH25" s="2" t="s">
        <v>650</v>
      </c>
      <c r="AI25" s="2" t="s">
        <v>650</v>
      </c>
      <c r="AM25" s="129">
        <f t="shared" si="0"/>
        <v>4.4580000000000002</v>
      </c>
      <c r="AN25" s="129">
        <f t="shared" si="1"/>
        <v>4.5209999999999999</v>
      </c>
      <c r="AO25" s="130">
        <f t="shared" si="2"/>
        <v>1.0141318977119784</v>
      </c>
    </row>
    <row r="26" spans="1:41" ht="15" customHeight="1" x14ac:dyDescent="0.25">
      <c r="A26" s="2" t="s">
        <v>54</v>
      </c>
      <c r="B26" s="2" t="s">
        <v>59</v>
      </c>
      <c r="C26" s="2">
        <v>2015</v>
      </c>
      <c r="D26" s="2">
        <v>4.0590000000000002</v>
      </c>
      <c r="E26" s="2">
        <v>4.0590000000000002</v>
      </c>
      <c r="F26" s="2" t="s">
        <v>650</v>
      </c>
      <c r="G26" s="2">
        <v>0.31</v>
      </c>
      <c r="H26" s="2" t="s">
        <v>650</v>
      </c>
      <c r="I26" s="2" t="s">
        <v>650</v>
      </c>
      <c r="J26" s="2" t="s">
        <v>650</v>
      </c>
      <c r="K26" s="2" t="s">
        <v>650</v>
      </c>
      <c r="L26" s="2" t="s">
        <v>651</v>
      </c>
      <c r="M26" s="2" t="s">
        <v>650</v>
      </c>
      <c r="N26" s="2" t="s">
        <v>650</v>
      </c>
      <c r="O26" s="2" t="s">
        <v>650</v>
      </c>
      <c r="P26" s="2" t="s">
        <v>650</v>
      </c>
      <c r="Q26" s="2" t="s">
        <v>650</v>
      </c>
      <c r="R26" s="2" t="s">
        <v>650</v>
      </c>
      <c r="S26" s="2" t="s">
        <v>650</v>
      </c>
      <c r="T26" s="2">
        <v>3.7490000000000001</v>
      </c>
      <c r="U26" s="2" t="s">
        <v>650</v>
      </c>
      <c r="V26" s="2" t="s">
        <v>650</v>
      </c>
      <c r="W26" s="2" t="s">
        <v>650</v>
      </c>
      <c r="X26" s="2" t="s">
        <v>651</v>
      </c>
      <c r="Y26" s="2" t="s">
        <v>650</v>
      </c>
      <c r="Z26" s="2" t="s">
        <v>650</v>
      </c>
      <c r="AA26" s="2" t="s">
        <v>650</v>
      </c>
      <c r="AB26" s="2" t="s">
        <v>650</v>
      </c>
      <c r="AC26" s="2" t="s">
        <v>650</v>
      </c>
      <c r="AD26" s="2" t="s">
        <v>650</v>
      </c>
      <c r="AE26" s="2" t="s">
        <v>650</v>
      </c>
      <c r="AF26" s="2" t="s">
        <v>651</v>
      </c>
      <c r="AG26" s="2" t="s">
        <v>650</v>
      </c>
      <c r="AH26" s="2" t="s">
        <v>650</v>
      </c>
      <c r="AI26" s="2" t="s">
        <v>650</v>
      </c>
      <c r="AM26" s="129">
        <f t="shared" si="0"/>
        <v>4.0590000000000002</v>
      </c>
      <c r="AN26" s="129">
        <f t="shared" si="1"/>
        <v>4.0590000000000002</v>
      </c>
      <c r="AO26" s="130">
        <f t="shared" si="2"/>
        <v>1</v>
      </c>
    </row>
    <row r="27" spans="1:41" ht="15" customHeight="1" x14ac:dyDescent="0.25">
      <c r="A27" s="2" t="s">
        <v>54</v>
      </c>
      <c r="B27" s="2" t="s">
        <v>60</v>
      </c>
      <c r="C27" s="2">
        <v>2015</v>
      </c>
      <c r="D27" s="2">
        <v>27.341000000000001</v>
      </c>
      <c r="E27" s="2">
        <v>34.450000000000003</v>
      </c>
      <c r="F27" s="2" t="s">
        <v>650</v>
      </c>
      <c r="G27" s="2">
        <v>0.629</v>
      </c>
      <c r="H27" s="2" t="s">
        <v>650</v>
      </c>
      <c r="I27" s="2" t="s">
        <v>650</v>
      </c>
      <c r="J27" s="2" t="s">
        <v>650</v>
      </c>
      <c r="K27" s="2" t="s">
        <v>650</v>
      </c>
      <c r="L27" s="2" t="s">
        <v>651</v>
      </c>
      <c r="M27" s="2" t="s">
        <v>650</v>
      </c>
      <c r="N27" s="2" t="s">
        <v>650</v>
      </c>
      <c r="O27" s="2">
        <v>29.067</v>
      </c>
      <c r="P27" s="2" t="s">
        <v>650</v>
      </c>
      <c r="Q27" s="2" t="s">
        <v>650</v>
      </c>
      <c r="R27" s="2" t="s">
        <v>650</v>
      </c>
      <c r="S27" s="2" t="s">
        <v>650</v>
      </c>
      <c r="T27" s="2">
        <v>0.86</v>
      </c>
      <c r="U27" s="2" t="s">
        <v>650</v>
      </c>
      <c r="V27" s="2" t="s">
        <v>650</v>
      </c>
      <c r="W27" s="2" t="s">
        <v>650</v>
      </c>
      <c r="X27" s="2" t="s">
        <v>650</v>
      </c>
      <c r="Y27" s="2" t="s">
        <v>650</v>
      </c>
      <c r="Z27" s="2" t="s">
        <v>650</v>
      </c>
      <c r="AA27" s="2" t="s">
        <v>650</v>
      </c>
      <c r="AB27" s="2" t="s">
        <v>650</v>
      </c>
      <c r="AC27" s="2" t="s">
        <v>650</v>
      </c>
      <c r="AD27" s="2">
        <v>3.8940000000000001</v>
      </c>
      <c r="AE27" s="2" t="s">
        <v>650</v>
      </c>
      <c r="AF27" s="2" t="s">
        <v>651</v>
      </c>
      <c r="AG27" s="2" t="s">
        <v>650</v>
      </c>
      <c r="AH27" s="2" t="s">
        <v>650</v>
      </c>
      <c r="AI27" s="2" t="s">
        <v>650</v>
      </c>
      <c r="AM27" s="129">
        <f t="shared" si="0"/>
        <v>34.450000000000003</v>
      </c>
      <c r="AN27" s="129">
        <f t="shared" si="1"/>
        <v>27.341000000000001</v>
      </c>
      <c r="AO27" s="130">
        <f t="shared" si="2"/>
        <v>0.79364296081277208</v>
      </c>
    </row>
    <row r="28" spans="1:41" ht="15" customHeight="1" x14ac:dyDescent="0.25">
      <c r="A28" s="2" t="s">
        <v>54</v>
      </c>
      <c r="B28" s="2" t="s">
        <v>61</v>
      </c>
      <c r="C28" s="2">
        <v>2015</v>
      </c>
      <c r="D28" s="2">
        <v>1.8859999999999999</v>
      </c>
      <c r="E28" s="2">
        <v>1.8859999999999999</v>
      </c>
      <c r="F28" s="2" t="s">
        <v>650</v>
      </c>
      <c r="G28" s="2" t="s">
        <v>650</v>
      </c>
      <c r="H28" s="2" t="s">
        <v>650</v>
      </c>
      <c r="I28" s="2" t="s">
        <v>650</v>
      </c>
      <c r="J28" s="2" t="s">
        <v>650</v>
      </c>
      <c r="K28" s="2" t="s">
        <v>650</v>
      </c>
      <c r="L28" s="2" t="s">
        <v>651</v>
      </c>
      <c r="M28" s="2" t="s">
        <v>650</v>
      </c>
      <c r="N28" s="2" t="s">
        <v>650</v>
      </c>
      <c r="O28" s="2" t="s">
        <v>650</v>
      </c>
      <c r="P28" s="2" t="s">
        <v>650</v>
      </c>
      <c r="Q28" s="2" t="s">
        <v>650</v>
      </c>
      <c r="R28" s="2" t="s">
        <v>650</v>
      </c>
      <c r="S28" s="2" t="s">
        <v>650</v>
      </c>
      <c r="T28" s="2" t="s">
        <v>650</v>
      </c>
      <c r="U28" s="2" t="s">
        <v>650</v>
      </c>
      <c r="V28" s="2" t="s">
        <v>650</v>
      </c>
      <c r="W28" s="2" t="s">
        <v>650</v>
      </c>
      <c r="X28" s="2" t="s">
        <v>650</v>
      </c>
      <c r="Y28" s="2">
        <v>1.8859999999999999</v>
      </c>
      <c r="Z28" s="2" t="s">
        <v>650</v>
      </c>
      <c r="AA28" s="2" t="s">
        <v>650</v>
      </c>
      <c r="AB28" s="2" t="s">
        <v>650</v>
      </c>
      <c r="AC28" s="2" t="s">
        <v>650</v>
      </c>
      <c r="AD28" s="2" t="s">
        <v>650</v>
      </c>
      <c r="AE28" s="2" t="s">
        <v>650</v>
      </c>
      <c r="AF28" s="2" t="s">
        <v>650</v>
      </c>
      <c r="AG28" s="2" t="s">
        <v>650</v>
      </c>
      <c r="AH28" s="2" t="s">
        <v>650</v>
      </c>
      <c r="AI28" s="2" t="s">
        <v>650</v>
      </c>
      <c r="AM28" s="129">
        <f t="shared" si="0"/>
        <v>1.8859999999999999</v>
      </c>
      <c r="AN28" s="129">
        <f t="shared" si="1"/>
        <v>1.8859999999999999</v>
      </c>
      <c r="AO28" s="130">
        <f t="shared" si="2"/>
        <v>1</v>
      </c>
    </row>
    <row r="29" spans="1:41" ht="15" customHeight="1" x14ac:dyDescent="0.25">
      <c r="A29" s="2" t="s">
        <v>54</v>
      </c>
      <c r="B29" s="2" t="s">
        <v>62</v>
      </c>
      <c r="C29" s="2">
        <v>2015</v>
      </c>
      <c r="D29" s="2">
        <v>7.0019999999999998</v>
      </c>
      <c r="E29" s="2">
        <v>6.923</v>
      </c>
      <c r="F29" s="2" t="s">
        <v>650</v>
      </c>
      <c r="G29" s="2">
        <v>0.03</v>
      </c>
      <c r="H29" s="2" t="s">
        <v>650</v>
      </c>
      <c r="I29" s="2" t="s">
        <v>650</v>
      </c>
      <c r="J29" s="2" t="s">
        <v>650</v>
      </c>
      <c r="K29" s="2" t="s">
        <v>650</v>
      </c>
      <c r="L29" s="2" t="s">
        <v>651</v>
      </c>
      <c r="M29" s="2" t="s">
        <v>650</v>
      </c>
      <c r="N29" s="2" t="s">
        <v>650</v>
      </c>
      <c r="O29" s="2" t="s">
        <v>650</v>
      </c>
      <c r="P29" s="2" t="s">
        <v>650</v>
      </c>
      <c r="Q29" s="2" t="s">
        <v>650</v>
      </c>
      <c r="R29" s="2" t="s">
        <v>650</v>
      </c>
      <c r="S29" s="2" t="s">
        <v>8</v>
      </c>
      <c r="T29" s="2">
        <v>6.8929999999999998</v>
      </c>
      <c r="U29" s="2" t="s">
        <v>650</v>
      </c>
      <c r="V29" s="2" t="s">
        <v>650</v>
      </c>
      <c r="W29" s="2" t="s">
        <v>650</v>
      </c>
      <c r="X29" s="2" t="s">
        <v>650</v>
      </c>
      <c r="Y29" s="2" t="s">
        <v>650</v>
      </c>
      <c r="Z29" s="2" t="s">
        <v>650</v>
      </c>
      <c r="AA29" s="2" t="s">
        <v>650</v>
      </c>
      <c r="AB29" s="2" t="s">
        <v>650</v>
      </c>
      <c r="AC29" s="2" t="s">
        <v>650</v>
      </c>
      <c r="AD29" s="2" t="s">
        <v>650</v>
      </c>
      <c r="AE29" s="2" t="s">
        <v>650</v>
      </c>
      <c r="AF29" s="2" t="s">
        <v>651</v>
      </c>
      <c r="AG29" s="2" t="s">
        <v>650</v>
      </c>
      <c r="AH29" s="2" t="s">
        <v>650</v>
      </c>
      <c r="AI29" s="2" t="s">
        <v>650</v>
      </c>
      <c r="AM29" s="129">
        <f t="shared" si="0"/>
        <v>6.923</v>
      </c>
      <c r="AN29" s="129">
        <f t="shared" si="1"/>
        <v>7.0019999999999998</v>
      </c>
      <c r="AO29" s="130">
        <f t="shared" si="2"/>
        <v>1.0114112379026434</v>
      </c>
    </row>
    <row r="30" spans="1:41" ht="15" customHeight="1" x14ac:dyDescent="0.25">
      <c r="A30" s="2" t="s">
        <v>54</v>
      </c>
      <c r="B30" s="2" t="s">
        <v>63</v>
      </c>
      <c r="C30" s="2">
        <v>2015</v>
      </c>
      <c r="D30" s="2">
        <v>2.64</v>
      </c>
      <c r="E30" s="2">
        <v>2.5950000000000002</v>
      </c>
      <c r="F30" s="2" t="s">
        <v>650</v>
      </c>
      <c r="G30" s="2">
        <v>0.108</v>
      </c>
      <c r="H30" s="2" t="s">
        <v>650</v>
      </c>
      <c r="I30" s="2" t="s">
        <v>650</v>
      </c>
      <c r="J30" s="2" t="s">
        <v>650</v>
      </c>
      <c r="K30" s="2" t="s">
        <v>650</v>
      </c>
      <c r="L30" s="2" t="s">
        <v>651</v>
      </c>
      <c r="M30" s="2" t="s">
        <v>650</v>
      </c>
      <c r="N30" s="2" t="s">
        <v>650</v>
      </c>
      <c r="O30" s="2" t="s">
        <v>650</v>
      </c>
      <c r="P30" s="2" t="s">
        <v>650</v>
      </c>
      <c r="Q30" s="2" t="s">
        <v>650</v>
      </c>
      <c r="R30" s="2" t="s">
        <v>650</v>
      </c>
      <c r="S30" s="2" t="s">
        <v>650</v>
      </c>
      <c r="T30" s="2">
        <v>2.4870000000000001</v>
      </c>
      <c r="U30" s="2" t="s">
        <v>650</v>
      </c>
      <c r="V30" s="2" t="s">
        <v>650</v>
      </c>
      <c r="W30" s="2" t="s">
        <v>650</v>
      </c>
      <c r="X30" s="2" t="s">
        <v>650</v>
      </c>
      <c r="Y30" s="2" t="s">
        <v>650</v>
      </c>
      <c r="Z30" s="2" t="s">
        <v>650</v>
      </c>
      <c r="AA30" s="2" t="s">
        <v>650</v>
      </c>
      <c r="AB30" s="2" t="s">
        <v>650</v>
      </c>
      <c r="AC30" s="2" t="s">
        <v>650</v>
      </c>
      <c r="AD30" s="2" t="s">
        <v>650</v>
      </c>
      <c r="AE30" s="2" t="s">
        <v>650</v>
      </c>
      <c r="AF30" s="2" t="s">
        <v>651</v>
      </c>
      <c r="AG30" s="2" t="s">
        <v>650</v>
      </c>
      <c r="AH30" s="2" t="s">
        <v>650</v>
      </c>
      <c r="AI30" s="2" t="s">
        <v>650</v>
      </c>
      <c r="AM30" s="129">
        <f t="shared" si="0"/>
        <v>2.5950000000000002</v>
      </c>
      <c r="AN30" s="129">
        <f t="shared" si="1"/>
        <v>2.64</v>
      </c>
      <c r="AO30" s="130">
        <f t="shared" si="2"/>
        <v>1.0173410404624277</v>
      </c>
    </row>
    <row r="31" spans="1:41" ht="15" customHeight="1" x14ac:dyDescent="0.25">
      <c r="A31" s="2" t="s">
        <v>54</v>
      </c>
      <c r="B31" s="2" t="s">
        <v>64</v>
      </c>
      <c r="C31" s="2">
        <v>2015</v>
      </c>
      <c r="D31" s="2">
        <v>3.7480000000000002</v>
      </c>
      <c r="E31" s="2">
        <v>3.6909999999999998</v>
      </c>
      <c r="F31" s="2" t="s">
        <v>650</v>
      </c>
      <c r="G31" s="2">
        <v>6.7000000000000004E-2</v>
      </c>
      <c r="H31" s="2" t="s">
        <v>650</v>
      </c>
      <c r="I31" s="2" t="s">
        <v>650</v>
      </c>
      <c r="J31" s="2" t="s">
        <v>650</v>
      </c>
      <c r="K31" s="2" t="s">
        <v>650</v>
      </c>
      <c r="L31" s="2" t="s">
        <v>651</v>
      </c>
      <c r="M31" s="2" t="s">
        <v>650</v>
      </c>
      <c r="N31" s="2" t="s">
        <v>650</v>
      </c>
      <c r="O31" s="2" t="s">
        <v>650</v>
      </c>
      <c r="P31" s="2" t="s">
        <v>650</v>
      </c>
      <c r="Q31" s="2" t="s">
        <v>650</v>
      </c>
      <c r="R31" s="2" t="s">
        <v>650</v>
      </c>
      <c r="S31" s="2" t="s">
        <v>650</v>
      </c>
      <c r="T31" s="2">
        <v>3.6240000000000001</v>
      </c>
      <c r="U31" s="2" t="s">
        <v>650</v>
      </c>
      <c r="V31" s="2" t="s">
        <v>650</v>
      </c>
      <c r="W31" s="2" t="s">
        <v>650</v>
      </c>
      <c r="X31" s="2" t="s">
        <v>650</v>
      </c>
      <c r="Y31" s="2" t="s">
        <v>650</v>
      </c>
      <c r="Z31" s="2" t="s">
        <v>650</v>
      </c>
      <c r="AA31" s="2" t="s">
        <v>650</v>
      </c>
      <c r="AB31" s="2" t="s">
        <v>650</v>
      </c>
      <c r="AC31" s="2" t="s">
        <v>650</v>
      </c>
      <c r="AD31" s="2" t="s">
        <v>650</v>
      </c>
      <c r="AE31" s="2" t="s">
        <v>650</v>
      </c>
      <c r="AF31" s="2" t="s">
        <v>651</v>
      </c>
      <c r="AG31" s="2" t="s">
        <v>650</v>
      </c>
      <c r="AH31" s="2" t="s">
        <v>650</v>
      </c>
      <c r="AI31" s="2" t="s">
        <v>650</v>
      </c>
      <c r="AM31" s="129">
        <f t="shared" si="0"/>
        <v>3.6910000000000003</v>
      </c>
      <c r="AN31" s="129">
        <f t="shared" si="1"/>
        <v>3.7480000000000002</v>
      </c>
      <c r="AO31" s="130">
        <f t="shared" si="2"/>
        <v>1.0154429693849905</v>
      </c>
    </row>
    <row r="32" spans="1:41" ht="15" customHeight="1" x14ac:dyDescent="0.25">
      <c r="A32" s="2" t="s">
        <v>67</v>
      </c>
      <c r="B32" s="2" t="s">
        <v>68</v>
      </c>
      <c r="C32" s="2">
        <v>2015</v>
      </c>
      <c r="D32" s="2">
        <v>17.010000000000002</v>
      </c>
      <c r="E32" s="2">
        <v>20.010000000000002</v>
      </c>
      <c r="F32" s="2" t="s">
        <v>650</v>
      </c>
      <c r="G32" s="2">
        <v>0.48</v>
      </c>
      <c r="H32" s="2" t="s">
        <v>650</v>
      </c>
      <c r="I32" s="2" t="s">
        <v>650</v>
      </c>
      <c r="J32" s="2" t="s">
        <v>650</v>
      </c>
      <c r="K32" s="2" t="s">
        <v>650</v>
      </c>
      <c r="L32" s="2" t="s">
        <v>651</v>
      </c>
      <c r="M32" s="2" t="s">
        <v>650</v>
      </c>
      <c r="N32" s="2" t="s">
        <v>650</v>
      </c>
      <c r="O32" s="2">
        <v>11.44</v>
      </c>
      <c r="P32" s="2">
        <v>6.44</v>
      </c>
      <c r="Q32" s="2" t="s">
        <v>650</v>
      </c>
      <c r="R32" s="2" t="s">
        <v>650</v>
      </c>
      <c r="S32" s="2" t="s">
        <v>650</v>
      </c>
      <c r="T32" s="2" t="s">
        <v>650</v>
      </c>
      <c r="U32" s="2" t="s">
        <v>650</v>
      </c>
      <c r="V32" s="2" t="s">
        <v>650</v>
      </c>
      <c r="W32" s="2" t="s">
        <v>650</v>
      </c>
      <c r="X32" s="2" t="s">
        <v>650</v>
      </c>
      <c r="Y32" s="2" t="s">
        <v>650</v>
      </c>
      <c r="Z32" s="2" t="s">
        <v>650</v>
      </c>
      <c r="AA32" s="2" t="s">
        <v>650</v>
      </c>
      <c r="AB32" s="2" t="s">
        <v>650</v>
      </c>
      <c r="AC32" s="2" t="s">
        <v>650</v>
      </c>
      <c r="AD32" s="2">
        <v>1.65</v>
      </c>
      <c r="AE32" s="2" t="s">
        <v>650</v>
      </c>
      <c r="AF32" s="2" t="s">
        <v>650</v>
      </c>
      <c r="AG32" s="2" t="s">
        <v>650</v>
      </c>
      <c r="AH32" s="2" t="s">
        <v>650</v>
      </c>
      <c r="AI32" s="2" t="s">
        <v>650</v>
      </c>
      <c r="AM32" s="129">
        <f t="shared" si="0"/>
        <v>20.009999999999998</v>
      </c>
      <c r="AN32" s="129">
        <f t="shared" si="1"/>
        <v>17.010000000000002</v>
      </c>
      <c r="AO32" s="130">
        <f t="shared" si="2"/>
        <v>0.85007496251874082</v>
      </c>
    </row>
    <row r="33" spans="1:41" ht="15" customHeight="1" x14ac:dyDescent="0.25">
      <c r="A33" s="2" t="s">
        <v>67</v>
      </c>
      <c r="B33" s="2" t="s">
        <v>69</v>
      </c>
      <c r="C33" s="2">
        <v>2015</v>
      </c>
      <c r="D33" s="2">
        <v>31.24</v>
      </c>
      <c r="E33" s="2">
        <v>36.75</v>
      </c>
      <c r="F33" s="2" t="s">
        <v>650</v>
      </c>
      <c r="G33" s="2">
        <v>0.23</v>
      </c>
      <c r="H33" s="2">
        <v>0.59</v>
      </c>
      <c r="I33" s="2" t="s">
        <v>650</v>
      </c>
      <c r="J33" s="2" t="s">
        <v>650</v>
      </c>
      <c r="K33" s="2" t="s">
        <v>650</v>
      </c>
      <c r="L33" s="2" t="s">
        <v>651</v>
      </c>
      <c r="M33" s="2">
        <v>0.63</v>
      </c>
      <c r="N33" s="2">
        <v>3.32</v>
      </c>
      <c r="O33" s="2">
        <v>6.31</v>
      </c>
      <c r="P33" s="2">
        <v>6.63</v>
      </c>
      <c r="Q33" s="2" t="s">
        <v>650</v>
      </c>
      <c r="R33" s="2" t="s">
        <v>650</v>
      </c>
      <c r="S33" s="2" t="s">
        <v>8</v>
      </c>
      <c r="T33" s="2" t="s">
        <v>650</v>
      </c>
      <c r="U33" s="2" t="s">
        <v>650</v>
      </c>
      <c r="V33" s="2" t="s">
        <v>650</v>
      </c>
      <c r="W33" s="2">
        <v>7.33</v>
      </c>
      <c r="X33" s="2" t="s">
        <v>650</v>
      </c>
      <c r="Y33" s="2" t="s">
        <v>650</v>
      </c>
      <c r="Z33" s="2" t="s">
        <v>650</v>
      </c>
      <c r="AA33" s="2" t="s">
        <v>650</v>
      </c>
      <c r="AB33" s="2">
        <v>10.1</v>
      </c>
      <c r="AC33" s="2" t="s">
        <v>650</v>
      </c>
      <c r="AD33" s="2">
        <v>1.61</v>
      </c>
      <c r="AE33" s="2" t="s">
        <v>650</v>
      </c>
      <c r="AF33" s="2" t="s">
        <v>650</v>
      </c>
      <c r="AG33" s="2" t="s">
        <v>650</v>
      </c>
      <c r="AH33" s="2" t="s">
        <v>650</v>
      </c>
      <c r="AI33" s="2" t="s">
        <v>650</v>
      </c>
      <c r="AM33" s="129">
        <f t="shared" si="0"/>
        <v>36.75</v>
      </c>
      <c r="AN33" s="129">
        <f t="shared" si="1"/>
        <v>31.24</v>
      </c>
      <c r="AO33" s="130">
        <f t="shared" si="2"/>
        <v>0.85006802721088426</v>
      </c>
    </row>
    <row r="34" spans="1:41" ht="15" customHeight="1" x14ac:dyDescent="0.25">
      <c r="A34" s="2" t="s">
        <v>67</v>
      </c>
      <c r="B34" s="2" t="s">
        <v>70</v>
      </c>
      <c r="C34" s="2">
        <v>2015</v>
      </c>
      <c r="D34" s="2">
        <v>19.670000000000002</v>
      </c>
      <c r="E34" s="2">
        <v>23.43</v>
      </c>
      <c r="F34" s="2" t="s">
        <v>650</v>
      </c>
      <c r="G34" s="2">
        <v>0.41</v>
      </c>
      <c r="H34" s="2" t="s">
        <v>650</v>
      </c>
      <c r="I34" s="2" t="s">
        <v>650</v>
      </c>
      <c r="J34" s="2" t="s">
        <v>650</v>
      </c>
      <c r="K34" s="2" t="s">
        <v>650</v>
      </c>
      <c r="L34" s="2" t="s">
        <v>651</v>
      </c>
      <c r="M34" s="2" t="s">
        <v>650</v>
      </c>
      <c r="N34" s="2">
        <v>9.74</v>
      </c>
      <c r="O34" s="2">
        <v>1.1100000000000001</v>
      </c>
      <c r="P34" s="2">
        <v>9.74</v>
      </c>
      <c r="Q34" s="2" t="s">
        <v>650</v>
      </c>
      <c r="R34" s="2" t="s">
        <v>650</v>
      </c>
      <c r="S34" s="2" t="s">
        <v>8</v>
      </c>
      <c r="T34" s="2" t="s">
        <v>650</v>
      </c>
      <c r="U34" s="2" t="s">
        <v>650</v>
      </c>
      <c r="V34" s="2" t="s">
        <v>650</v>
      </c>
      <c r="W34" s="2" t="s">
        <v>650</v>
      </c>
      <c r="X34" s="2" t="s">
        <v>650</v>
      </c>
      <c r="Y34" s="2" t="s">
        <v>650</v>
      </c>
      <c r="Z34" s="2" t="s">
        <v>650</v>
      </c>
      <c r="AA34" s="2" t="s">
        <v>650</v>
      </c>
      <c r="AB34" s="2" t="s">
        <v>650</v>
      </c>
      <c r="AC34" s="2" t="s">
        <v>650</v>
      </c>
      <c r="AD34" s="2">
        <v>2.4300000000000002</v>
      </c>
      <c r="AE34" s="2" t="s">
        <v>650</v>
      </c>
      <c r="AF34" s="2" t="s">
        <v>650</v>
      </c>
      <c r="AG34" s="2" t="s">
        <v>650</v>
      </c>
      <c r="AH34" s="2" t="s">
        <v>650</v>
      </c>
      <c r="AI34" s="2" t="s">
        <v>650</v>
      </c>
      <c r="AM34" s="129">
        <f t="shared" si="0"/>
        <v>23.43</v>
      </c>
      <c r="AN34" s="129">
        <f t="shared" si="1"/>
        <v>19.670000000000002</v>
      </c>
      <c r="AO34" s="130">
        <f t="shared" si="2"/>
        <v>0.83952198036705084</v>
      </c>
    </row>
    <row r="35" spans="1:41" ht="15" customHeight="1" x14ac:dyDescent="0.25">
      <c r="A35" s="2" t="s">
        <v>71</v>
      </c>
      <c r="B35" s="2" t="s">
        <v>72</v>
      </c>
      <c r="C35" s="2">
        <v>2015</v>
      </c>
      <c r="D35" s="2">
        <v>29.466000000000001</v>
      </c>
      <c r="E35" s="2">
        <v>32.1</v>
      </c>
      <c r="F35" s="2" t="s">
        <v>650</v>
      </c>
      <c r="G35" s="2">
        <v>0.1</v>
      </c>
      <c r="H35" s="2" t="s">
        <v>650</v>
      </c>
      <c r="I35" s="2" t="s">
        <v>650</v>
      </c>
      <c r="J35" s="2" t="s">
        <v>650</v>
      </c>
      <c r="K35" s="2" t="s">
        <v>650</v>
      </c>
      <c r="L35" s="2" t="s">
        <v>651</v>
      </c>
      <c r="M35" s="2" t="s">
        <v>650</v>
      </c>
      <c r="N35" s="2" t="s">
        <v>650</v>
      </c>
      <c r="O35" s="2">
        <v>28</v>
      </c>
      <c r="P35" s="2" t="s">
        <v>650</v>
      </c>
      <c r="Q35" s="2" t="s">
        <v>650</v>
      </c>
      <c r="R35" s="2" t="s">
        <v>650</v>
      </c>
      <c r="S35" s="2" t="s">
        <v>650</v>
      </c>
      <c r="T35" s="2" t="s">
        <v>650</v>
      </c>
      <c r="U35" s="2" t="s">
        <v>650</v>
      </c>
      <c r="V35" s="2" t="s">
        <v>650</v>
      </c>
      <c r="W35" s="2" t="s">
        <v>650</v>
      </c>
      <c r="X35" s="2" t="s">
        <v>650</v>
      </c>
      <c r="Y35" s="2" t="s">
        <v>650</v>
      </c>
      <c r="Z35" s="2" t="s">
        <v>650</v>
      </c>
      <c r="AA35" s="2" t="s">
        <v>650</v>
      </c>
      <c r="AB35" s="2" t="s">
        <v>650</v>
      </c>
      <c r="AC35" s="2" t="s">
        <v>650</v>
      </c>
      <c r="AD35" s="2">
        <v>4</v>
      </c>
      <c r="AE35" s="2" t="s">
        <v>650</v>
      </c>
      <c r="AF35" s="2" t="s">
        <v>650</v>
      </c>
      <c r="AG35" s="2" t="s">
        <v>650</v>
      </c>
      <c r="AH35" s="2" t="s">
        <v>650</v>
      </c>
      <c r="AI35" s="2" t="s">
        <v>650</v>
      </c>
      <c r="AM35" s="129">
        <f t="shared" si="0"/>
        <v>32.1</v>
      </c>
      <c r="AN35" s="129">
        <f t="shared" si="1"/>
        <v>29.466000000000001</v>
      </c>
      <c r="AO35" s="130">
        <f t="shared" si="2"/>
        <v>0.91794392523364488</v>
      </c>
    </row>
    <row r="36" spans="1:41" ht="15" customHeight="1" x14ac:dyDescent="0.25">
      <c r="A36" s="2" t="s">
        <v>71</v>
      </c>
      <c r="B36" s="2" t="s">
        <v>73</v>
      </c>
      <c r="C36" s="2">
        <v>2015</v>
      </c>
      <c r="D36" s="2">
        <v>2.8</v>
      </c>
      <c r="E36" s="2">
        <v>2.6</v>
      </c>
      <c r="F36" s="2" t="s">
        <v>650</v>
      </c>
      <c r="G36" s="2">
        <v>0.1</v>
      </c>
      <c r="H36" s="2" t="s">
        <v>650</v>
      </c>
      <c r="I36" s="2" t="s">
        <v>650</v>
      </c>
      <c r="J36" s="2" t="s">
        <v>650</v>
      </c>
      <c r="K36" s="2" t="s">
        <v>650</v>
      </c>
      <c r="L36" s="2" t="s">
        <v>651</v>
      </c>
      <c r="M36" s="2" t="s">
        <v>650</v>
      </c>
      <c r="N36" s="2" t="s">
        <v>650</v>
      </c>
      <c r="O36" s="2">
        <v>2.5</v>
      </c>
      <c r="P36" s="2" t="s">
        <v>650</v>
      </c>
      <c r="Q36" s="2" t="s">
        <v>650</v>
      </c>
      <c r="R36" s="2" t="s">
        <v>650</v>
      </c>
      <c r="S36" s="2" t="s">
        <v>650</v>
      </c>
      <c r="T36" s="2" t="s">
        <v>650</v>
      </c>
      <c r="U36" s="2" t="s">
        <v>650</v>
      </c>
      <c r="V36" s="2" t="s">
        <v>650</v>
      </c>
      <c r="W36" s="2" t="s">
        <v>650</v>
      </c>
      <c r="X36" s="2" t="s">
        <v>650</v>
      </c>
      <c r="Y36" s="2" t="s">
        <v>650</v>
      </c>
      <c r="Z36" s="2" t="s">
        <v>650</v>
      </c>
      <c r="AA36" s="2" t="s">
        <v>650</v>
      </c>
      <c r="AB36" s="2" t="s">
        <v>650</v>
      </c>
      <c r="AC36" s="2" t="s">
        <v>650</v>
      </c>
      <c r="AD36" s="2" t="s">
        <v>650</v>
      </c>
      <c r="AE36" s="2" t="s">
        <v>650</v>
      </c>
      <c r="AF36" s="2" t="s">
        <v>650</v>
      </c>
      <c r="AG36" s="2" t="s">
        <v>650</v>
      </c>
      <c r="AH36" s="2" t="s">
        <v>650</v>
      </c>
      <c r="AI36" s="2" t="s">
        <v>650</v>
      </c>
      <c r="AM36" s="129">
        <f t="shared" si="0"/>
        <v>2.6</v>
      </c>
      <c r="AN36" s="129">
        <f t="shared" si="1"/>
        <v>2.8</v>
      </c>
      <c r="AO36" s="130">
        <f t="shared" si="2"/>
        <v>1.0769230769230769</v>
      </c>
    </row>
    <row r="37" spans="1:41" ht="15" customHeight="1" x14ac:dyDescent="0.25">
      <c r="A37" s="2" t="s">
        <v>74</v>
      </c>
      <c r="B37" s="2" t="s">
        <v>75</v>
      </c>
      <c r="C37" s="2">
        <v>2015</v>
      </c>
      <c r="D37" s="2">
        <v>62.677</v>
      </c>
      <c r="E37" s="2">
        <v>62.677</v>
      </c>
      <c r="F37" s="2" t="s">
        <v>650</v>
      </c>
      <c r="G37" s="2">
        <v>6.5000000000000002E-2</v>
      </c>
      <c r="H37" s="2">
        <v>0.23400000000000001</v>
      </c>
      <c r="I37" s="2" t="s">
        <v>650</v>
      </c>
      <c r="J37" s="2" t="s">
        <v>650</v>
      </c>
      <c r="K37" s="2" t="s">
        <v>650</v>
      </c>
      <c r="L37" s="2" t="s">
        <v>652</v>
      </c>
      <c r="M37" s="2" t="s">
        <v>650</v>
      </c>
      <c r="N37" s="2" t="s">
        <v>650</v>
      </c>
      <c r="O37" s="2" t="s">
        <v>650</v>
      </c>
      <c r="P37" s="2" t="s">
        <v>650</v>
      </c>
      <c r="Q37" s="2" t="s">
        <v>650</v>
      </c>
      <c r="R37" s="2" t="s">
        <v>650</v>
      </c>
      <c r="S37" s="2" t="s">
        <v>650</v>
      </c>
      <c r="T37" s="2" t="s">
        <v>650</v>
      </c>
      <c r="U37" s="2" t="s">
        <v>650</v>
      </c>
      <c r="V37" s="2" t="s">
        <v>650</v>
      </c>
      <c r="W37" s="2" t="s">
        <v>650</v>
      </c>
      <c r="X37" s="2" t="s">
        <v>650</v>
      </c>
      <c r="Y37" s="2" t="s">
        <v>650</v>
      </c>
      <c r="Z37" s="2" t="s">
        <v>650</v>
      </c>
      <c r="AA37" s="2" t="s">
        <v>650</v>
      </c>
      <c r="AB37" s="2">
        <v>46.991</v>
      </c>
      <c r="AC37" s="2">
        <v>2.9870000000000001</v>
      </c>
      <c r="AD37" s="2">
        <v>8.3529999999999998</v>
      </c>
      <c r="AE37" s="2">
        <v>4.0469999999999997</v>
      </c>
      <c r="AF37" s="2" t="s">
        <v>653</v>
      </c>
      <c r="AG37" s="2">
        <v>2.3119999999999998</v>
      </c>
      <c r="AH37" s="2" t="s">
        <v>650</v>
      </c>
      <c r="AI37" s="2" t="s">
        <v>650</v>
      </c>
      <c r="AM37" s="129">
        <f t="shared" si="0"/>
        <v>62.677</v>
      </c>
      <c r="AN37" s="129">
        <f t="shared" si="1"/>
        <v>62.677</v>
      </c>
      <c r="AO37" s="130">
        <f t="shared" si="2"/>
        <v>1</v>
      </c>
    </row>
    <row r="38" spans="1:41" ht="15" customHeight="1" x14ac:dyDescent="0.25">
      <c r="A38" s="2" t="s">
        <v>74</v>
      </c>
      <c r="B38" s="2" t="s">
        <v>76</v>
      </c>
      <c r="C38" s="2">
        <v>2015</v>
      </c>
      <c r="D38" s="2">
        <v>2.1859999999999999</v>
      </c>
      <c r="E38" s="2">
        <v>2.4889999999999999</v>
      </c>
      <c r="F38" s="2" t="s">
        <v>650</v>
      </c>
      <c r="G38" s="2">
        <v>1.7999999999999999E-2</v>
      </c>
      <c r="H38" s="2" t="s">
        <v>650</v>
      </c>
      <c r="I38" s="2" t="s">
        <v>650</v>
      </c>
      <c r="J38" s="2" t="s">
        <v>650</v>
      </c>
      <c r="K38" s="2" t="s">
        <v>650</v>
      </c>
      <c r="L38" s="2" t="s">
        <v>651</v>
      </c>
      <c r="M38" s="2" t="s">
        <v>650</v>
      </c>
      <c r="N38" s="2" t="s">
        <v>650</v>
      </c>
      <c r="O38" s="2" t="s">
        <v>650</v>
      </c>
      <c r="P38" s="2" t="s">
        <v>650</v>
      </c>
      <c r="Q38" s="2" t="s">
        <v>650</v>
      </c>
      <c r="R38" s="2" t="s">
        <v>650</v>
      </c>
      <c r="S38" s="2" t="s">
        <v>650</v>
      </c>
      <c r="T38" s="2">
        <v>2.4710000000000001</v>
      </c>
      <c r="U38" s="2" t="s">
        <v>650</v>
      </c>
      <c r="V38" s="2" t="s">
        <v>650</v>
      </c>
      <c r="W38" s="2" t="s">
        <v>650</v>
      </c>
      <c r="X38" s="2" t="s">
        <v>650</v>
      </c>
      <c r="Y38" s="2" t="s">
        <v>650</v>
      </c>
      <c r="Z38" s="2" t="s">
        <v>650</v>
      </c>
      <c r="AA38" s="2" t="s">
        <v>650</v>
      </c>
      <c r="AB38" s="2" t="s">
        <v>650</v>
      </c>
      <c r="AC38" s="2" t="s">
        <v>650</v>
      </c>
      <c r="AD38" s="2" t="s">
        <v>650</v>
      </c>
      <c r="AE38" s="2" t="s">
        <v>650</v>
      </c>
      <c r="AF38" s="2" t="s">
        <v>650</v>
      </c>
      <c r="AG38" s="2" t="s">
        <v>650</v>
      </c>
      <c r="AH38" s="2" t="s">
        <v>650</v>
      </c>
      <c r="AI38" s="2" t="s">
        <v>650</v>
      </c>
      <c r="AM38" s="129">
        <f t="shared" si="0"/>
        <v>2.4889999999999999</v>
      </c>
      <c r="AN38" s="129">
        <f t="shared" si="1"/>
        <v>2.1859999999999999</v>
      </c>
      <c r="AO38" s="130">
        <f t="shared" si="2"/>
        <v>0.87826436319807155</v>
      </c>
    </row>
    <row r="39" spans="1:41" ht="15" customHeight="1" x14ac:dyDescent="0.25">
      <c r="A39" s="2" t="s">
        <v>74</v>
      </c>
      <c r="B39" s="2" t="s">
        <v>77</v>
      </c>
      <c r="C39" s="2">
        <v>2015</v>
      </c>
      <c r="D39" s="2">
        <v>3.1920000000000002</v>
      </c>
      <c r="E39" s="2">
        <v>3.581</v>
      </c>
      <c r="F39" s="2" t="s">
        <v>650</v>
      </c>
      <c r="G39" s="2">
        <v>1E-3</v>
      </c>
      <c r="H39" s="2" t="s">
        <v>650</v>
      </c>
      <c r="I39" s="2" t="s">
        <v>650</v>
      </c>
      <c r="J39" s="2" t="s">
        <v>650</v>
      </c>
      <c r="K39" s="2" t="s">
        <v>650</v>
      </c>
      <c r="L39" s="2" t="s">
        <v>651</v>
      </c>
      <c r="M39" s="2" t="s">
        <v>650</v>
      </c>
      <c r="N39" s="2" t="s">
        <v>650</v>
      </c>
      <c r="O39" s="2" t="s">
        <v>650</v>
      </c>
      <c r="P39" s="2" t="s">
        <v>650</v>
      </c>
      <c r="Q39" s="2" t="s">
        <v>650</v>
      </c>
      <c r="R39" s="2" t="s">
        <v>650</v>
      </c>
      <c r="S39" s="2" t="s">
        <v>650</v>
      </c>
      <c r="T39" s="2">
        <v>3.165</v>
      </c>
      <c r="U39" s="2" t="s">
        <v>650</v>
      </c>
      <c r="V39" s="2" t="s">
        <v>650</v>
      </c>
      <c r="W39" s="2" t="s">
        <v>650</v>
      </c>
      <c r="X39" s="2" t="s">
        <v>650</v>
      </c>
      <c r="Y39" s="2" t="s">
        <v>650</v>
      </c>
      <c r="Z39" s="2" t="s">
        <v>650</v>
      </c>
      <c r="AA39" s="2" t="s">
        <v>650</v>
      </c>
      <c r="AB39" s="2" t="s">
        <v>650</v>
      </c>
      <c r="AC39" s="2" t="s">
        <v>650</v>
      </c>
      <c r="AD39" s="2" t="s">
        <v>650</v>
      </c>
      <c r="AE39" s="2" t="s">
        <v>650</v>
      </c>
      <c r="AF39" s="2" t="s">
        <v>650</v>
      </c>
      <c r="AG39" s="2" t="s">
        <v>650</v>
      </c>
      <c r="AH39" s="2">
        <v>0.41499999999999998</v>
      </c>
      <c r="AI39" s="2">
        <v>0.48299999999999998</v>
      </c>
      <c r="AM39" s="129">
        <f t="shared" si="0"/>
        <v>3.649</v>
      </c>
      <c r="AN39" s="129">
        <f t="shared" si="1"/>
        <v>3.1920000000000002</v>
      </c>
      <c r="AO39" s="130">
        <f t="shared" si="2"/>
        <v>0.87476020827624013</v>
      </c>
    </row>
    <row r="40" spans="1:41" ht="15" customHeight="1" x14ac:dyDescent="0.25">
      <c r="A40" s="2" t="s">
        <v>78</v>
      </c>
      <c r="B40" s="2" t="s">
        <v>79</v>
      </c>
      <c r="C40" s="2">
        <v>2015</v>
      </c>
      <c r="D40" s="2">
        <v>69.900000000000006</v>
      </c>
      <c r="E40" s="2">
        <v>62.53</v>
      </c>
      <c r="F40" s="2" t="s">
        <v>650</v>
      </c>
      <c r="G40" s="2">
        <v>0.1</v>
      </c>
      <c r="H40" s="2">
        <v>2.4</v>
      </c>
      <c r="I40" s="2" t="s">
        <v>650</v>
      </c>
      <c r="J40" s="2" t="s">
        <v>650</v>
      </c>
      <c r="K40" s="2">
        <v>0.9</v>
      </c>
      <c r="L40" s="2" t="s">
        <v>654</v>
      </c>
      <c r="M40" s="2" t="s">
        <v>650</v>
      </c>
      <c r="N40" s="2" t="s">
        <v>650</v>
      </c>
      <c r="O40" s="2" t="s">
        <v>650</v>
      </c>
      <c r="P40" s="2" t="s">
        <v>650</v>
      </c>
      <c r="Q40" s="2" t="s">
        <v>650</v>
      </c>
      <c r="R40" s="2" t="s">
        <v>650</v>
      </c>
      <c r="S40" s="2" t="s">
        <v>650</v>
      </c>
      <c r="T40" s="2">
        <v>20.5</v>
      </c>
      <c r="U40" s="2" t="s">
        <v>650</v>
      </c>
      <c r="V40" s="2" t="s">
        <v>650</v>
      </c>
      <c r="W40" s="2" t="s">
        <v>650</v>
      </c>
      <c r="X40" s="2" t="s">
        <v>650</v>
      </c>
      <c r="Y40" s="2">
        <v>9.73</v>
      </c>
      <c r="Z40" s="2" t="s">
        <v>650</v>
      </c>
      <c r="AA40" s="2" t="s">
        <v>650</v>
      </c>
      <c r="AB40" s="2" t="s">
        <v>650</v>
      </c>
      <c r="AC40" s="2" t="s">
        <v>650</v>
      </c>
      <c r="AD40" s="2" t="s">
        <v>650</v>
      </c>
      <c r="AE40" s="2">
        <v>26.5</v>
      </c>
      <c r="AF40" s="2" t="s">
        <v>653</v>
      </c>
      <c r="AG40" s="2">
        <v>8.9</v>
      </c>
      <c r="AH40" s="2">
        <v>2.4</v>
      </c>
      <c r="AI40" s="2">
        <v>2.4900000000000002</v>
      </c>
      <c r="AM40" s="129">
        <f t="shared" si="0"/>
        <v>62.62</v>
      </c>
      <c r="AN40" s="129">
        <f t="shared" si="1"/>
        <v>69.900000000000006</v>
      </c>
      <c r="AO40" s="130">
        <f t="shared" si="2"/>
        <v>1.1162567869690196</v>
      </c>
    </row>
    <row r="41" spans="1:41" ht="15" customHeight="1" x14ac:dyDescent="0.25">
      <c r="A41" s="2" t="s">
        <v>78</v>
      </c>
      <c r="B41" s="2" t="s">
        <v>80</v>
      </c>
      <c r="C41" s="2">
        <v>2015</v>
      </c>
      <c r="D41" s="2">
        <v>21.8</v>
      </c>
      <c r="E41" s="2">
        <v>25.44</v>
      </c>
      <c r="F41" s="2" t="s">
        <v>650</v>
      </c>
      <c r="G41" s="2">
        <v>2.35</v>
      </c>
      <c r="H41" s="2" t="s">
        <v>650</v>
      </c>
      <c r="I41" s="2" t="s">
        <v>650</v>
      </c>
      <c r="J41" s="2" t="s">
        <v>650</v>
      </c>
      <c r="K41" s="2" t="s">
        <v>650</v>
      </c>
      <c r="L41" s="2" t="s">
        <v>651</v>
      </c>
      <c r="M41" s="2" t="s">
        <v>650</v>
      </c>
      <c r="N41" s="2" t="s">
        <v>650</v>
      </c>
      <c r="O41" s="2" t="s">
        <v>650</v>
      </c>
      <c r="P41" s="2" t="s">
        <v>650</v>
      </c>
      <c r="Q41" s="2" t="s">
        <v>650</v>
      </c>
      <c r="R41" s="2" t="s">
        <v>650</v>
      </c>
      <c r="S41" s="2" t="s">
        <v>650</v>
      </c>
      <c r="T41" s="2">
        <v>2.81</v>
      </c>
      <c r="U41" s="2">
        <v>20.28</v>
      </c>
      <c r="V41" s="2" t="s">
        <v>650</v>
      </c>
      <c r="W41" s="2" t="s">
        <v>650</v>
      </c>
      <c r="X41" s="2" t="s">
        <v>650</v>
      </c>
      <c r="Y41" s="2" t="s">
        <v>650</v>
      </c>
      <c r="Z41" s="2" t="s">
        <v>650</v>
      </c>
      <c r="AA41" s="2" t="s">
        <v>650</v>
      </c>
      <c r="AB41" s="2" t="s">
        <v>650</v>
      </c>
      <c r="AC41" s="2" t="s">
        <v>650</v>
      </c>
      <c r="AD41" s="2" t="s">
        <v>650</v>
      </c>
      <c r="AE41" s="2" t="s">
        <v>650</v>
      </c>
      <c r="AF41" s="2" t="s">
        <v>650</v>
      </c>
      <c r="AG41" s="2" t="s">
        <v>650</v>
      </c>
      <c r="AH41" s="2" t="s">
        <v>650</v>
      </c>
      <c r="AI41" s="2" t="s">
        <v>650</v>
      </c>
      <c r="AM41" s="129">
        <f t="shared" si="0"/>
        <v>25.44</v>
      </c>
      <c r="AN41" s="129">
        <f t="shared" si="1"/>
        <v>21.8</v>
      </c>
      <c r="AO41" s="130">
        <f t="shared" si="2"/>
        <v>0.85691823899371067</v>
      </c>
    </row>
    <row r="42" spans="1:41" ht="15" customHeight="1" x14ac:dyDescent="0.25">
      <c r="A42" s="2" t="s">
        <v>81</v>
      </c>
      <c r="B42" s="2" t="s">
        <v>82</v>
      </c>
      <c r="C42" s="2">
        <v>2015</v>
      </c>
      <c r="D42" s="2">
        <v>3.3</v>
      </c>
      <c r="E42" s="2" t="s">
        <v>650</v>
      </c>
      <c r="F42" s="2" t="s">
        <v>650</v>
      </c>
      <c r="G42" s="2" t="s">
        <v>650</v>
      </c>
      <c r="H42" s="2" t="s">
        <v>650</v>
      </c>
      <c r="I42" s="2" t="s">
        <v>650</v>
      </c>
      <c r="J42" s="2" t="s">
        <v>650</v>
      </c>
      <c r="K42" s="2" t="s">
        <v>650</v>
      </c>
      <c r="L42" s="2" t="s">
        <v>651</v>
      </c>
      <c r="M42" s="2" t="s">
        <v>650</v>
      </c>
      <c r="N42" s="2" t="s">
        <v>650</v>
      </c>
      <c r="O42" s="2" t="s">
        <v>650</v>
      </c>
      <c r="P42" s="2" t="s">
        <v>650</v>
      </c>
      <c r="Q42" s="2" t="s">
        <v>650</v>
      </c>
      <c r="R42" s="2" t="s">
        <v>650</v>
      </c>
      <c r="S42" s="2" t="s">
        <v>650</v>
      </c>
      <c r="T42" s="2" t="s">
        <v>650</v>
      </c>
      <c r="U42" s="2" t="s">
        <v>650</v>
      </c>
      <c r="V42" s="2" t="s">
        <v>650</v>
      </c>
      <c r="W42" s="2" t="s">
        <v>650</v>
      </c>
      <c r="X42" s="2" t="s">
        <v>650</v>
      </c>
      <c r="Y42" s="2" t="s">
        <v>650</v>
      </c>
      <c r="Z42" s="2" t="s">
        <v>650</v>
      </c>
      <c r="AA42" s="2" t="s">
        <v>650</v>
      </c>
      <c r="AB42" s="2" t="s">
        <v>650</v>
      </c>
      <c r="AC42" s="2" t="s">
        <v>650</v>
      </c>
      <c r="AD42" s="2" t="s">
        <v>650</v>
      </c>
      <c r="AE42" s="2" t="s">
        <v>650</v>
      </c>
      <c r="AF42" s="2" t="s">
        <v>650</v>
      </c>
      <c r="AG42" s="2" t="s">
        <v>650</v>
      </c>
      <c r="AH42" s="2" t="s">
        <v>650</v>
      </c>
      <c r="AI42" s="2" t="s">
        <v>650</v>
      </c>
      <c r="AM42" s="129">
        <f t="shared" si="0"/>
        <v>0</v>
      </c>
      <c r="AN42" s="129">
        <f t="shared" si="1"/>
        <v>3.3</v>
      </c>
      <c r="AO42" s="130" t="str">
        <f t="shared" si="2"/>
        <v/>
      </c>
    </row>
    <row r="43" spans="1:41" ht="15" customHeight="1" x14ac:dyDescent="0.25">
      <c r="A43" s="2" t="s">
        <v>90</v>
      </c>
      <c r="B43" s="2" t="s">
        <v>91</v>
      </c>
      <c r="C43" s="2">
        <v>2015</v>
      </c>
      <c r="D43" s="2">
        <v>5.6029999999999998</v>
      </c>
      <c r="E43" s="2">
        <v>6.5679999999999996</v>
      </c>
      <c r="F43" s="2" t="s">
        <v>650</v>
      </c>
      <c r="G43" s="2">
        <v>0.111</v>
      </c>
      <c r="H43" s="2" t="s">
        <v>650</v>
      </c>
      <c r="I43" s="2" t="s">
        <v>650</v>
      </c>
      <c r="J43" s="2" t="s">
        <v>650</v>
      </c>
      <c r="K43" s="2" t="s">
        <v>650</v>
      </c>
      <c r="L43" s="2" t="s">
        <v>651</v>
      </c>
      <c r="M43" s="2" t="s">
        <v>650</v>
      </c>
      <c r="N43" s="2" t="s">
        <v>650</v>
      </c>
      <c r="O43" s="2">
        <v>5.625</v>
      </c>
      <c r="P43" s="2" t="s">
        <v>650</v>
      </c>
      <c r="Q43" s="2" t="s">
        <v>650</v>
      </c>
      <c r="R43" s="2" t="s">
        <v>650</v>
      </c>
      <c r="S43" s="2" t="s">
        <v>8</v>
      </c>
      <c r="T43" s="2" t="s">
        <v>650</v>
      </c>
      <c r="U43" s="2" t="s">
        <v>650</v>
      </c>
      <c r="V43" s="2" t="s">
        <v>650</v>
      </c>
      <c r="W43" s="2" t="s">
        <v>650</v>
      </c>
      <c r="X43" s="2" t="s">
        <v>650</v>
      </c>
      <c r="Y43" s="2">
        <v>0.83199999999999996</v>
      </c>
      <c r="Z43" s="2" t="s">
        <v>650</v>
      </c>
      <c r="AA43" s="2" t="s">
        <v>650</v>
      </c>
      <c r="AB43" s="2" t="s">
        <v>650</v>
      </c>
      <c r="AC43" s="2" t="s">
        <v>650</v>
      </c>
      <c r="AD43" s="2" t="s">
        <v>650</v>
      </c>
      <c r="AE43" s="2" t="s">
        <v>650</v>
      </c>
      <c r="AF43" s="2" t="s">
        <v>650</v>
      </c>
      <c r="AG43" s="2" t="s">
        <v>650</v>
      </c>
      <c r="AH43" s="2" t="s">
        <v>650</v>
      </c>
      <c r="AI43" s="2" t="s">
        <v>650</v>
      </c>
      <c r="AM43" s="129">
        <f t="shared" si="0"/>
        <v>6.5679999999999996</v>
      </c>
      <c r="AN43" s="129">
        <f t="shared" si="1"/>
        <v>5.6029999999999998</v>
      </c>
      <c r="AO43" s="130">
        <f t="shared" si="2"/>
        <v>0.85307551766138856</v>
      </c>
    </row>
    <row r="44" spans="1:41" ht="15" customHeight="1" x14ac:dyDescent="0.25">
      <c r="A44" s="2" t="s">
        <v>90</v>
      </c>
      <c r="B44" s="2" t="s">
        <v>92</v>
      </c>
      <c r="C44" s="2">
        <v>2015</v>
      </c>
      <c r="D44" s="2">
        <v>18.651</v>
      </c>
      <c r="E44" s="2">
        <v>22.425000000000001</v>
      </c>
      <c r="F44" s="2" t="s">
        <v>650</v>
      </c>
      <c r="G44" s="2">
        <v>0.379</v>
      </c>
      <c r="H44" s="2" t="s">
        <v>650</v>
      </c>
      <c r="I44" s="2" t="s">
        <v>650</v>
      </c>
      <c r="J44" s="2" t="s">
        <v>650</v>
      </c>
      <c r="K44" s="2">
        <v>0.105</v>
      </c>
      <c r="L44" s="2" t="s">
        <v>651</v>
      </c>
      <c r="M44" s="2">
        <v>0</v>
      </c>
      <c r="N44" s="2">
        <v>0</v>
      </c>
      <c r="O44" s="2">
        <v>0</v>
      </c>
      <c r="P44" s="2">
        <v>0</v>
      </c>
      <c r="Q44" s="2" t="s">
        <v>650</v>
      </c>
      <c r="R44" s="2">
        <v>1.907</v>
      </c>
      <c r="S44" s="2" t="s">
        <v>8</v>
      </c>
      <c r="T44" s="2" t="s">
        <v>650</v>
      </c>
      <c r="U44" s="2" t="s">
        <v>650</v>
      </c>
      <c r="V44" s="2" t="s">
        <v>650</v>
      </c>
      <c r="W44" s="2" t="s">
        <v>650</v>
      </c>
      <c r="X44" s="2" t="s">
        <v>650</v>
      </c>
      <c r="Y44" s="2">
        <v>20.033999999999999</v>
      </c>
      <c r="Z44" s="2" t="s">
        <v>650</v>
      </c>
      <c r="AA44" s="2" t="s">
        <v>650</v>
      </c>
      <c r="AB44" s="2" t="s">
        <v>650</v>
      </c>
      <c r="AC44" s="2" t="s">
        <v>650</v>
      </c>
      <c r="AD44" s="2" t="s">
        <v>650</v>
      </c>
      <c r="AE44" s="2" t="s">
        <v>650</v>
      </c>
      <c r="AF44" s="2" t="s">
        <v>650</v>
      </c>
      <c r="AG44" s="2" t="s">
        <v>650</v>
      </c>
      <c r="AH44" s="2" t="s">
        <v>650</v>
      </c>
      <c r="AI44" s="2" t="s">
        <v>650</v>
      </c>
      <c r="AM44" s="129">
        <f t="shared" si="0"/>
        <v>22.424999999999997</v>
      </c>
      <c r="AN44" s="129">
        <f t="shared" si="1"/>
        <v>18.651</v>
      </c>
      <c r="AO44" s="130">
        <f t="shared" si="2"/>
        <v>0.83170568561872915</v>
      </c>
    </row>
    <row r="45" spans="1:41" ht="15" customHeight="1" x14ac:dyDescent="0.25">
      <c r="A45" s="2" t="s">
        <v>93</v>
      </c>
      <c r="B45" s="2" t="s">
        <v>94</v>
      </c>
      <c r="C45" s="2">
        <v>2015</v>
      </c>
      <c r="D45" s="2">
        <v>7.9809999999999999</v>
      </c>
      <c r="E45" s="2">
        <v>8.8710000000000004</v>
      </c>
      <c r="F45" s="2" t="s">
        <v>650</v>
      </c>
      <c r="G45" s="2">
        <v>8.3000000000000004E-2</v>
      </c>
      <c r="H45" s="2" t="s">
        <v>650</v>
      </c>
      <c r="I45" s="2" t="s">
        <v>650</v>
      </c>
      <c r="J45" s="2" t="s">
        <v>650</v>
      </c>
      <c r="K45" s="2" t="s">
        <v>650</v>
      </c>
      <c r="L45" s="2" t="s">
        <v>655</v>
      </c>
      <c r="M45" s="2" t="s">
        <v>650</v>
      </c>
      <c r="N45" s="2" t="s">
        <v>650</v>
      </c>
      <c r="O45" s="2">
        <v>0.42899999999999999</v>
      </c>
      <c r="P45" s="2" t="s">
        <v>650</v>
      </c>
      <c r="Q45" s="2" t="s">
        <v>650</v>
      </c>
      <c r="R45" s="2" t="s">
        <v>650</v>
      </c>
      <c r="S45" s="2" t="s">
        <v>8</v>
      </c>
      <c r="T45" s="2">
        <v>8.359</v>
      </c>
      <c r="U45" s="2" t="s">
        <v>650</v>
      </c>
      <c r="V45" s="2" t="s">
        <v>650</v>
      </c>
      <c r="W45" s="2" t="s">
        <v>650</v>
      </c>
      <c r="X45" s="2" t="s">
        <v>650</v>
      </c>
      <c r="Y45" s="2" t="s">
        <v>650</v>
      </c>
      <c r="Z45" s="2" t="s">
        <v>650</v>
      </c>
      <c r="AA45" s="2" t="s">
        <v>650</v>
      </c>
      <c r="AB45" s="2" t="s">
        <v>650</v>
      </c>
      <c r="AC45" s="2" t="s">
        <v>650</v>
      </c>
      <c r="AD45" s="2" t="s">
        <v>650</v>
      </c>
      <c r="AE45" s="2" t="s">
        <v>650</v>
      </c>
      <c r="AF45" s="2" t="s">
        <v>650</v>
      </c>
      <c r="AG45" s="2" t="s">
        <v>650</v>
      </c>
      <c r="AH45" s="2" t="s">
        <v>650</v>
      </c>
      <c r="AI45" s="2" t="s">
        <v>650</v>
      </c>
      <c r="AM45" s="129">
        <f t="shared" si="0"/>
        <v>8.8710000000000004</v>
      </c>
      <c r="AN45" s="129">
        <f t="shared" si="1"/>
        <v>7.9809999999999999</v>
      </c>
      <c r="AO45" s="130">
        <f t="shared" si="2"/>
        <v>0.89967309209784685</v>
      </c>
    </row>
    <row r="46" spans="1:41" ht="15" customHeight="1" x14ac:dyDescent="0.25">
      <c r="A46" s="2" t="s">
        <v>93</v>
      </c>
      <c r="B46" s="2" t="s">
        <v>95</v>
      </c>
      <c r="C46" s="2">
        <v>2015</v>
      </c>
      <c r="D46" s="2">
        <v>37.127000000000002</v>
      </c>
      <c r="E46" s="2">
        <v>43.320999999999998</v>
      </c>
      <c r="F46" s="2" t="s">
        <v>650</v>
      </c>
      <c r="G46" s="2">
        <v>0</v>
      </c>
      <c r="H46" s="2" t="s">
        <v>650</v>
      </c>
      <c r="I46" s="2" t="s">
        <v>650</v>
      </c>
      <c r="J46" s="2" t="s">
        <v>650</v>
      </c>
      <c r="K46" s="2" t="s">
        <v>650</v>
      </c>
      <c r="L46" s="2" t="s">
        <v>656</v>
      </c>
      <c r="M46" s="2">
        <v>31.125</v>
      </c>
      <c r="N46" s="2">
        <v>2.8730000000000002</v>
      </c>
      <c r="O46" s="2">
        <v>4.0979999999999999</v>
      </c>
      <c r="P46" s="2" t="s">
        <v>650</v>
      </c>
      <c r="Q46" s="2" t="s">
        <v>650</v>
      </c>
      <c r="R46" s="2" t="s">
        <v>650</v>
      </c>
      <c r="S46" s="2" t="s">
        <v>8</v>
      </c>
      <c r="T46" s="2" t="s">
        <v>650</v>
      </c>
      <c r="U46" s="2" t="s">
        <v>650</v>
      </c>
      <c r="V46" s="2" t="s">
        <v>650</v>
      </c>
      <c r="W46" s="2" t="s">
        <v>650</v>
      </c>
      <c r="X46" s="2" t="s">
        <v>650</v>
      </c>
      <c r="Y46" s="2" t="s">
        <v>650</v>
      </c>
      <c r="Z46" s="2" t="s">
        <v>650</v>
      </c>
      <c r="AA46" s="2" t="s">
        <v>650</v>
      </c>
      <c r="AB46" s="2" t="s">
        <v>650</v>
      </c>
      <c r="AC46" s="2" t="s">
        <v>650</v>
      </c>
      <c r="AD46" s="2">
        <v>5.2249999999999996</v>
      </c>
      <c r="AE46" s="2" t="s">
        <v>650</v>
      </c>
      <c r="AF46" s="2" t="s">
        <v>650</v>
      </c>
      <c r="AG46" s="2" t="s">
        <v>650</v>
      </c>
      <c r="AH46" s="2">
        <v>0</v>
      </c>
      <c r="AI46" s="2">
        <v>0</v>
      </c>
      <c r="AM46" s="129">
        <f t="shared" si="0"/>
        <v>43.320999999999998</v>
      </c>
      <c r="AN46" s="129">
        <f t="shared" si="1"/>
        <v>37.127000000000002</v>
      </c>
      <c r="AO46" s="130">
        <f t="shared" si="2"/>
        <v>0.85702084439417381</v>
      </c>
    </row>
    <row r="47" spans="1:41" ht="15" customHeight="1" x14ac:dyDescent="0.25">
      <c r="A47" s="2" t="s">
        <v>96</v>
      </c>
      <c r="B47" s="2" t="s">
        <v>97</v>
      </c>
      <c r="C47" s="2">
        <v>2015</v>
      </c>
      <c r="D47" s="2">
        <v>36.96</v>
      </c>
      <c r="E47" s="2">
        <v>42.003</v>
      </c>
      <c r="F47" s="2" t="s">
        <v>650</v>
      </c>
      <c r="G47" s="2">
        <v>0.19700000000000001</v>
      </c>
      <c r="H47" s="2" t="s">
        <v>650</v>
      </c>
      <c r="I47" s="2" t="s">
        <v>650</v>
      </c>
      <c r="J47" s="2" t="s">
        <v>650</v>
      </c>
      <c r="K47" s="2" t="s">
        <v>650</v>
      </c>
      <c r="L47" s="2" t="s">
        <v>652</v>
      </c>
      <c r="M47" s="2">
        <v>1.738</v>
      </c>
      <c r="N47" s="2">
        <v>2.8340000000000001</v>
      </c>
      <c r="O47" s="2">
        <v>3.1709999999999998</v>
      </c>
      <c r="P47" s="2" t="s">
        <v>650</v>
      </c>
      <c r="Q47" s="2" t="s">
        <v>650</v>
      </c>
      <c r="R47" s="2" t="s">
        <v>650</v>
      </c>
      <c r="S47" s="2" t="s">
        <v>650</v>
      </c>
      <c r="T47" s="2">
        <v>8.3330000000000002</v>
      </c>
      <c r="U47" s="2">
        <v>24.544</v>
      </c>
      <c r="V47" s="2" t="s">
        <v>650</v>
      </c>
      <c r="W47" s="2" t="s">
        <v>650</v>
      </c>
      <c r="X47" s="2" t="s">
        <v>650</v>
      </c>
      <c r="Y47" s="2" t="s">
        <v>650</v>
      </c>
      <c r="Z47" s="2" t="s">
        <v>650</v>
      </c>
      <c r="AA47" s="2" t="s">
        <v>650</v>
      </c>
      <c r="AB47" s="2" t="s">
        <v>650</v>
      </c>
      <c r="AC47" s="2" t="s">
        <v>650</v>
      </c>
      <c r="AD47" s="2">
        <v>1.1859999999999999</v>
      </c>
      <c r="AE47" s="2" t="s">
        <v>650</v>
      </c>
      <c r="AF47" s="2" t="s">
        <v>650</v>
      </c>
      <c r="AG47" s="2" t="s">
        <v>650</v>
      </c>
      <c r="AH47" s="2" t="s">
        <v>650</v>
      </c>
      <c r="AI47" s="2" t="s">
        <v>650</v>
      </c>
      <c r="AM47" s="129">
        <f t="shared" si="0"/>
        <v>42.003</v>
      </c>
      <c r="AN47" s="129">
        <f t="shared" si="1"/>
        <v>36.96</v>
      </c>
      <c r="AO47" s="130">
        <f t="shared" si="2"/>
        <v>0.8799371473466181</v>
      </c>
    </row>
    <row r="48" spans="1:41" ht="15" customHeight="1" x14ac:dyDescent="0.25">
      <c r="A48" s="2" t="s">
        <v>96</v>
      </c>
      <c r="B48" s="2" t="s">
        <v>98</v>
      </c>
      <c r="C48" s="2">
        <v>2015</v>
      </c>
      <c r="D48" s="2">
        <v>2.65</v>
      </c>
      <c r="E48" s="2">
        <v>3.09</v>
      </c>
      <c r="F48" s="2" t="s">
        <v>650</v>
      </c>
      <c r="G48" s="2">
        <v>0.09</v>
      </c>
      <c r="H48" s="2" t="s">
        <v>650</v>
      </c>
      <c r="I48" s="2" t="s">
        <v>650</v>
      </c>
      <c r="J48" s="2" t="s">
        <v>650</v>
      </c>
      <c r="K48" s="2" t="s">
        <v>650</v>
      </c>
      <c r="L48" s="2" t="s">
        <v>651</v>
      </c>
      <c r="M48" s="2" t="s">
        <v>650</v>
      </c>
      <c r="N48" s="2" t="s">
        <v>650</v>
      </c>
      <c r="O48" s="2" t="s">
        <v>650</v>
      </c>
      <c r="P48" s="2" t="s">
        <v>650</v>
      </c>
      <c r="Q48" s="2" t="s">
        <v>650</v>
      </c>
      <c r="R48" s="2" t="s">
        <v>650</v>
      </c>
      <c r="S48" s="2" t="s">
        <v>650</v>
      </c>
      <c r="T48" s="2">
        <v>3</v>
      </c>
      <c r="U48" s="2" t="s">
        <v>650</v>
      </c>
      <c r="V48" s="2" t="s">
        <v>650</v>
      </c>
      <c r="W48" s="2" t="s">
        <v>650</v>
      </c>
      <c r="X48" s="2" t="s">
        <v>650</v>
      </c>
      <c r="Y48" s="2" t="s">
        <v>650</v>
      </c>
      <c r="Z48" s="2" t="s">
        <v>650</v>
      </c>
      <c r="AA48" s="2" t="s">
        <v>650</v>
      </c>
      <c r="AB48" s="2" t="s">
        <v>650</v>
      </c>
      <c r="AC48" s="2" t="s">
        <v>650</v>
      </c>
      <c r="AD48" s="2" t="s">
        <v>650</v>
      </c>
      <c r="AE48" s="2" t="s">
        <v>650</v>
      </c>
      <c r="AF48" s="2" t="s">
        <v>650</v>
      </c>
      <c r="AG48" s="2" t="s">
        <v>650</v>
      </c>
      <c r="AH48" s="2" t="s">
        <v>650</v>
      </c>
      <c r="AI48" s="2" t="s">
        <v>650</v>
      </c>
      <c r="AM48" s="129">
        <f t="shared" si="0"/>
        <v>3.09</v>
      </c>
      <c r="AN48" s="129">
        <f t="shared" si="1"/>
        <v>2.65</v>
      </c>
      <c r="AO48" s="130">
        <f t="shared" si="2"/>
        <v>0.85760517799352753</v>
      </c>
    </row>
    <row r="49" spans="1:41" ht="15" customHeight="1" x14ac:dyDescent="0.25">
      <c r="A49" s="2" t="s">
        <v>96</v>
      </c>
      <c r="B49" s="2" t="s">
        <v>99</v>
      </c>
      <c r="C49" s="2">
        <v>2015</v>
      </c>
      <c r="D49" s="2">
        <v>2.52</v>
      </c>
      <c r="E49" s="2">
        <v>2.9990000000000001</v>
      </c>
      <c r="F49" s="2" t="s">
        <v>650</v>
      </c>
      <c r="G49" s="2">
        <v>1.9E-2</v>
      </c>
      <c r="H49" s="2" t="s">
        <v>650</v>
      </c>
      <c r="I49" s="2" t="s">
        <v>650</v>
      </c>
      <c r="J49" s="2" t="s">
        <v>650</v>
      </c>
      <c r="K49" s="2" t="s">
        <v>650</v>
      </c>
      <c r="L49" s="2" t="s">
        <v>651</v>
      </c>
      <c r="M49" s="2" t="s">
        <v>650</v>
      </c>
      <c r="N49" s="2" t="s">
        <v>650</v>
      </c>
      <c r="O49" s="2" t="s">
        <v>650</v>
      </c>
      <c r="P49" s="2" t="s">
        <v>650</v>
      </c>
      <c r="Q49" s="2" t="s">
        <v>650</v>
      </c>
      <c r="R49" s="2" t="s">
        <v>650</v>
      </c>
      <c r="S49" s="2" t="s">
        <v>650</v>
      </c>
      <c r="T49" s="2">
        <v>2.98</v>
      </c>
      <c r="U49" s="2" t="s">
        <v>650</v>
      </c>
      <c r="V49" s="2" t="s">
        <v>650</v>
      </c>
      <c r="W49" s="2" t="s">
        <v>650</v>
      </c>
      <c r="X49" s="2" t="s">
        <v>650</v>
      </c>
      <c r="Y49" s="2" t="s">
        <v>650</v>
      </c>
      <c r="Z49" s="2" t="s">
        <v>650</v>
      </c>
      <c r="AA49" s="2" t="s">
        <v>650</v>
      </c>
      <c r="AB49" s="2" t="s">
        <v>650</v>
      </c>
      <c r="AC49" s="2" t="s">
        <v>650</v>
      </c>
      <c r="AD49" s="2" t="s">
        <v>650</v>
      </c>
      <c r="AE49" s="2" t="s">
        <v>650</v>
      </c>
      <c r="AF49" s="2" t="s">
        <v>650</v>
      </c>
      <c r="AG49" s="2" t="s">
        <v>650</v>
      </c>
      <c r="AH49" s="2" t="s">
        <v>650</v>
      </c>
      <c r="AI49" s="2" t="s">
        <v>650</v>
      </c>
      <c r="AM49" s="129">
        <f t="shared" si="0"/>
        <v>2.9990000000000001</v>
      </c>
      <c r="AN49" s="129">
        <f t="shared" si="1"/>
        <v>2.52</v>
      </c>
      <c r="AO49" s="130">
        <f t="shared" si="2"/>
        <v>0.84028009336445475</v>
      </c>
    </row>
    <row r="50" spans="1:41" ht="15" customHeight="1" x14ac:dyDescent="0.25">
      <c r="A50" s="2" t="s">
        <v>96</v>
      </c>
      <c r="B50" s="2" t="s">
        <v>100</v>
      </c>
      <c r="C50" s="2">
        <v>2015</v>
      </c>
      <c r="D50" s="2" t="s">
        <v>650</v>
      </c>
      <c r="E50" s="2" t="s">
        <v>650</v>
      </c>
      <c r="F50" s="2" t="s">
        <v>650</v>
      </c>
      <c r="G50" s="2" t="s">
        <v>650</v>
      </c>
      <c r="H50" s="2" t="s">
        <v>650</v>
      </c>
      <c r="I50" s="2" t="s">
        <v>650</v>
      </c>
      <c r="J50" s="2" t="s">
        <v>650</v>
      </c>
      <c r="K50" s="2" t="s">
        <v>650</v>
      </c>
      <c r="L50" s="2" t="s">
        <v>651</v>
      </c>
      <c r="M50" s="2" t="s">
        <v>650</v>
      </c>
      <c r="N50" s="2" t="s">
        <v>650</v>
      </c>
      <c r="O50" s="2" t="s">
        <v>650</v>
      </c>
      <c r="P50" s="2" t="s">
        <v>650</v>
      </c>
      <c r="Q50" s="2" t="s">
        <v>650</v>
      </c>
      <c r="R50" s="2" t="s">
        <v>650</v>
      </c>
      <c r="S50" s="2" t="s">
        <v>650</v>
      </c>
      <c r="T50" s="2" t="s">
        <v>650</v>
      </c>
      <c r="U50" s="2" t="s">
        <v>650</v>
      </c>
      <c r="V50" s="2" t="s">
        <v>650</v>
      </c>
      <c r="W50" s="2" t="s">
        <v>650</v>
      </c>
      <c r="X50" s="2" t="s">
        <v>650</v>
      </c>
      <c r="Y50" s="2" t="s">
        <v>650</v>
      </c>
      <c r="Z50" s="2" t="s">
        <v>650</v>
      </c>
      <c r="AA50" s="2" t="s">
        <v>650</v>
      </c>
      <c r="AB50" s="2" t="s">
        <v>650</v>
      </c>
      <c r="AC50" s="2" t="s">
        <v>650</v>
      </c>
      <c r="AD50" s="2" t="s">
        <v>650</v>
      </c>
      <c r="AE50" s="2" t="s">
        <v>650</v>
      </c>
      <c r="AF50" s="2" t="s">
        <v>650</v>
      </c>
      <c r="AG50" s="2" t="s">
        <v>650</v>
      </c>
      <c r="AH50" s="2" t="s">
        <v>650</v>
      </c>
      <c r="AI50" s="2" t="s">
        <v>650</v>
      </c>
      <c r="AM50" s="129">
        <f t="shared" si="0"/>
        <v>0</v>
      </c>
      <c r="AN50" s="129">
        <f t="shared" si="1"/>
        <v>0</v>
      </c>
      <c r="AO50" s="130" t="str">
        <f t="shared" si="2"/>
        <v/>
      </c>
    </row>
    <row r="51" spans="1:41" ht="15" customHeight="1" x14ac:dyDescent="0.25">
      <c r="A51" s="2" t="s">
        <v>101</v>
      </c>
      <c r="B51" s="2" t="s">
        <v>102</v>
      </c>
      <c r="C51" s="2">
        <v>2015</v>
      </c>
      <c r="D51" s="2">
        <v>7.657</v>
      </c>
      <c r="E51" s="2">
        <v>8.68</v>
      </c>
      <c r="F51" s="2">
        <v>0</v>
      </c>
      <c r="G51" s="2">
        <v>0</v>
      </c>
      <c r="H51" s="2">
        <v>0</v>
      </c>
      <c r="I51" s="2">
        <v>0</v>
      </c>
      <c r="J51" s="2">
        <v>1.35</v>
      </c>
      <c r="K51" s="2">
        <v>0</v>
      </c>
      <c r="L51" s="2" t="s">
        <v>651</v>
      </c>
      <c r="M51" s="2" t="s">
        <v>650</v>
      </c>
      <c r="N51" s="2" t="s">
        <v>650</v>
      </c>
      <c r="O51" s="2" t="s">
        <v>650</v>
      </c>
      <c r="P51" s="2" t="s">
        <v>650</v>
      </c>
      <c r="Q51" s="2" t="s">
        <v>650</v>
      </c>
      <c r="R51" s="2" t="s">
        <v>650</v>
      </c>
      <c r="S51" s="2" t="s">
        <v>650</v>
      </c>
      <c r="T51" s="2">
        <v>7.33</v>
      </c>
      <c r="U51" s="2">
        <v>0</v>
      </c>
      <c r="V51" s="2">
        <v>0</v>
      </c>
      <c r="W51" s="2">
        <v>0</v>
      </c>
      <c r="X51" s="2">
        <v>0</v>
      </c>
      <c r="Y51" s="2">
        <v>0</v>
      </c>
      <c r="Z51" s="2">
        <v>0</v>
      </c>
      <c r="AA51" s="2" t="s">
        <v>650</v>
      </c>
      <c r="AB51" s="2" t="s">
        <v>650</v>
      </c>
      <c r="AC51" s="2" t="s">
        <v>650</v>
      </c>
      <c r="AD51" s="2" t="s">
        <v>650</v>
      </c>
      <c r="AE51" s="2" t="s">
        <v>650</v>
      </c>
      <c r="AF51" s="2" t="s">
        <v>650</v>
      </c>
      <c r="AG51" s="2" t="s">
        <v>650</v>
      </c>
      <c r="AH51" s="2" t="s">
        <v>650</v>
      </c>
      <c r="AI51" s="2" t="s">
        <v>650</v>
      </c>
      <c r="AM51" s="129">
        <f t="shared" si="0"/>
        <v>8.68</v>
      </c>
      <c r="AN51" s="129">
        <f t="shared" si="1"/>
        <v>7.657</v>
      </c>
      <c r="AO51" s="130">
        <f t="shared" si="2"/>
        <v>0.88214285714285723</v>
      </c>
    </row>
    <row r="52" spans="1:41" ht="15" customHeight="1" x14ac:dyDescent="0.25">
      <c r="A52" s="2" t="s">
        <v>101</v>
      </c>
      <c r="B52" s="2" t="s">
        <v>103</v>
      </c>
      <c r="C52" s="2">
        <v>2015</v>
      </c>
      <c r="D52" s="2">
        <v>61.003999999999998</v>
      </c>
      <c r="E52" s="2">
        <v>71.745000000000005</v>
      </c>
      <c r="F52" s="2">
        <v>0</v>
      </c>
      <c r="G52" s="2">
        <v>0.30099999999999999</v>
      </c>
      <c r="H52" s="2">
        <v>0</v>
      </c>
      <c r="I52" s="2">
        <v>0</v>
      </c>
      <c r="J52" s="2">
        <v>0</v>
      </c>
      <c r="K52" s="2">
        <v>0</v>
      </c>
      <c r="L52" s="2" t="s">
        <v>651</v>
      </c>
      <c r="M52" s="2">
        <v>0</v>
      </c>
      <c r="N52" s="2">
        <v>0</v>
      </c>
      <c r="O52" s="2">
        <v>0</v>
      </c>
      <c r="P52" s="2">
        <v>65.067999999999998</v>
      </c>
      <c r="Q52" s="2">
        <v>0</v>
      </c>
      <c r="R52" s="2">
        <v>0</v>
      </c>
      <c r="S52" s="2" t="s">
        <v>8</v>
      </c>
      <c r="T52" s="2">
        <v>0</v>
      </c>
      <c r="U52" s="2">
        <v>6.3760000000000003</v>
      </c>
      <c r="V52" s="2">
        <v>0</v>
      </c>
      <c r="W52" s="2">
        <v>0</v>
      </c>
      <c r="X52" s="2">
        <v>0</v>
      </c>
      <c r="Y52" s="2">
        <v>0</v>
      </c>
      <c r="Z52" s="2">
        <v>0</v>
      </c>
      <c r="AA52" s="2" t="s">
        <v>650</v>
      </c>
      <c r="AB52" s="2" t="s">
        <v>650</v>
      </c>
      <c r="AC52" s="2" t="s">
        <v>650</v>
      </c>
      <c r="AD52" s="2" t="s">
        <v>650</v>
      </c>
      <c r="AE52" s="2" t="s">
        <v>650</v>
      </c>
      <c r="AF52" s="2" t="s">
        <v>650</v>
      </c>
      <c r="AG52" s="2" t="s">
        <v>650</v>
      </c>
      <c r="AH52" s="2" t="s">
        <v>650</v>
      </c>
      <c r="AI52" s="2" t="s">
        <v>650</v>
      </c>
      <c r="AM52" s="129">
        <f t="shared" si="0"/>
        <v>71.745000000000005</v>
      </c>
      <c r="AN52" s="129">
        <f t="shared" si="1"/>
        <v>61.003999999999998</v>
      </c>
      <c r="AO52" s="130">
        <f t="shared" si="2"/>
        <v>0.85028921876088914</v>
      </c>
    </row>
    <row r="53" spans="1:41" ht="15" customHeight="1" x14ac:dyDescent="0.25">
      <c r="A53" s="2" t="s">
        <v>101</v>
      </c>
      <c r="B53" s="2" t="s">
        <v>104</v>
      </c>
      <c r="C53" s="2">
        <v>2015</v>
      </c>
      <c r="D53" s="2">
        <v>11.36</v>
      </c>
      <c r="E53" s="2">
        <v>12.866</v>
      </c>
      <c r="F53" s="2" t="s">
        <v>650</v>
      </c>
      <c r="G53" s="2" t="s">
        <v>650</v>
      </c>
      <c r="H53" s="2" t="s">
        <v>650</v>
      </c>
      <c r="I53" s="2" t="s">
        <v>650</v>
      </c>
      <c r="J53" s="2" t="s">
        <v>650</v>
      </c>
      <c r="K53" s="2" t="s">
        <v>650</v>
      </c>
      <c r="L53" s="2" t="s">
        <v>651</v>
      </c>
      <c r="M53" s="2" t="s">
        <v>650</v>
      </c>
      <c r="N53" s="2" t="s">
        <v>650</v>
      </c>
      <c r="O53" s="2" t="s">
        <v>650</v>
      </c>
      <c r="P53" s="2" t="s">
        <v>650</v>
      </c>
      <c r="Q53" s="2" t="s">
        <v>650</v>
      </c>
      <c r="R53" s="2" t="s">
        <v>650</v>
      </c>
      <c r="S53" s="2" t="s">
        <v>650</v>
      </c>
      <c r="T53" s="2" t="s">
        <v>650</v>
      </c>
      <c r="U53" s="2" t="s">
        <v>650</v>
      </c>
      <c r="V53" s="2" t="s">
        <v>650</v>
      </c>
      <c r="W53" s="2" t="s">
        <v>650</v>
      </c>
      <c r="X53" s="2" t="s">
        <v>650</v>
      </c>
      <c r="Y53" s="2">
        <v>7.298</v>
      </c>
      <c r="Z53" s="2" t="s">
        <v>650</v>
      </c>
      <c r="AA53" s="2" t="s">
        <v>650</v>
      </c>
      <c r="AB53" s="2" t="s">
        <v>650</v>
      </c>
      <c r="AC53" s="2">
        <v>5.5679999999999996</v>
      </c>
      <c r="AD53" s="2" t="s">
        <v>650</v>
      </c>
      <c r="AE53" s="2" t="s">
        <v>650</v>
      </c>
      <c r="AF53" s="2" t="s">
        <v>650</v>
      </c>
      <c r="AG53" s="2" t="s">
        <v>650</v>
      </c>
      <c r="AH53" s="2" t="s">
        <v>650</v>
      </c>
      <c r="AI53" s="2" t="s">
        <v>650</v>
      </c>
      <c r="AM53" s="129">
        <f t="shared" si="0"/>
        <v>12.866</v>
      </c>
      <c r="AN53" s="129">
        <f t="shared" si="1"/>
        <v>11.36</v>
      </c>
      <c r="AO53" s="130">
        <f t="shared" si="2"/>
        <v>0.88294730296906576</v>
      </c>
    </row>
    <row r="54" spans="1:41" ht="15" customHeight="1" x14ac:dyDescent="0.25">
      <c r="A54" s="2" t="s">
        <v>101</v>
      </c>
      <c r="B54" s="2" t="s">
        <v>105</v>
      </c>
      <c r="C54" s="2">
        <v>2015</v>
      </c>
      <c r="D54" s="2">
        <v>25.856000000000002</v>
      </c>
      <c r="E54" s="2">
        <v>30.105</v>
      </c>
      <c r="F54" s="2" t="s">
        <v>650</v>
      </c>
      <c r="G54" s="2">
        <v>8.1000000000000003E-2</v>
      </c>
      <c r="H54" s="2" t="s">
        <v>650</v>
      </c>
      <c r="I54" s="2" t="s">
        <v>650</v>
      </c>
      <c r="J54" s="2" t="s">
        <v>650</v>
      </c>
      <c r="K54" s="2" t="s">
        <v>650</v>
      </c>
      <c r="L54" s="2" t="s">
        <v>651</v>
      </c>
      <c r="M54" s="2" t="s">
        <v>650</v>
      </c>
      <c r="N54" s="2" t="s">
        <v>650</v>
      </c>
      <c r="O54" s="2">
        <v>23.355</v>
      </c>
      <c r="P54" s="2" t="s">
        <v>650</v>
      </c>
      <c r="Q54" s="2" t="s">
        <v>650</v>
      </c>
      <c r="R54" s="2" t="s">
        <v>650</v>
      </c>
      <c r="S54" s="2" t="s">
        <v>8</v>
      </c>
      <c r="T54" s="2">
        <v>5.9260000000000002</v>
      </c>
      <c r="U54" s="2" t="s">
        <v>650</v>
      </c>
      <c r="V54" s="2" t="s">
        <v>650</v>
      </c>
      <c r="W54" s="2" t="s">
        <v>650</v>
      </c>
      <c r="X54" s="2" t="s">
        <v>650</v>
      </c>
      <c r="Y54" s="2">
        <v>0.74299999999999999</v>
      </c>
      <c r="Z54" s="2" t="s">
        <v>650</v>
      </c>
      <c r="AA54" s="2" t="s">
        <v>650</v>
      </c>
      <c r="AB54" s="2" t="s">
        <v>650</v>
      </c>
      <c r="AC54" s="2" t="s">
        <v>650</v>
      </c>
      <c r="AD54" s="2" t="s">
        <v>650</v>
      </c>
      <c r="AE54" s="2" t="s">
        <v>650</v>
      </c>
      <c r="AF54" s="2" t="s">
        <v>650</v>
      </c>
      <c r="AG54" s="2" t="s">
        <v>650</v>
      </c>
      <c r="AH54" s="2" t="s">
        <v>650</v>
      </c>
      <c r="AI54" s="2" t="s">
        <v>650</v>
      </c>
      <c r="AM54" s="129">
        <f t="shared" si="0"/>
        <v>30.105</v>
      </c>
      <c r="AN54" s="129">
        <f t="shared" si="1"/>
        <v>25.856000000000002</v>
      </c>
      <c r="AO54" s="130">
        <f t="shared" si="2"/>
        <v>0.85886065437634951</v>
      </c>
    </row>
    <row r="55" spans="1:41" ht="15" customHeight="1" x14ac:dyDescent="0.25">
      <c r="A55" s="2" t="s">
        <v>101</v>
      </c>
      <c r="B55" s="2" t="s">
        <v>106</v>
      </c>
      <c r="C55" s="2">
        <v>2015</v>
      </c>
      <c r="D55" s="2">
        <v>32.115000000000002</v>
      </c>
      <c r="E55" s="2">
        <v>37.094999999999999</v>
      </c>
      <c r="F55" s="2" t="s">
        <v>650</v>
      </c>
      <c r="G55" s="2">
        <v>0.22800000000000001</v>
      </c>
      <c r="H55" s="2" t="s">
        <v>650</v>
      </c>
      <c r="I55" s="2" t="s">
        <v>650</v>
      </c>
      <c r="J55" s="2" t="s">
        <v>650</v>
      </c>
      <c r="K55" s="2" t="s">
        <v>650</v>
      </c>
      <c r="L55" s="2" t="s">
        <v>651</v>
      </c>
      <c r="M55" s="2" t="s">
        <v>650</v>
      </c>
      <c r="N55" s="2" t="s">
        <v>650</v>
      </c>
      <c r="O55" s="2">
        <v>17.512</v>
      </c>
      <c r="P55" s="2" t="s">
        <v>650</v>
      </c>
      <c r="Q55" s="2" t="s">
        <v>650</v>
      </c>
      <c r="R55" s="2" t="s">
        <v>650</v>
      </c>
      <c r="S55" s="2" t="s">
        <v>8</v>
      </c>
      <c r="T55" s="2">
        <v>19.355</v>
      </c>
      <c r="U55" s="2" t="s">
        <v>650</v>
      </c>
      <c r="V55" s="2" t="s">
        <v>650</v>
      </c>
      <c r="W55" s="2" t="s">
        <v>650</v>
      </c>
      <c r="X55" s="2" t="s">
        <v>650</v>
      </c>
      <c r="Y55" s="2" t="s">
        <v>650</v>
      </c>
      <c r="Z55" s="2" t="s">
        <v>650</v>
      </c>
      <c r="AA55" s="2" t="s">
        <v>650</v>
      </c>
      <c r="AB55" s="2" t="s">
        <v>650</v>
      </c>
      <c r="AC55" s="2" t="s">
        <v>650</v>
      </c>
      <c r="AD55" s="2" t="s">
        <v>650</v>
      </c>
      <c r="AE55" s="2" t="s">
        <v>650</v>
      </c>
      <c r="AF55" s="2" t="s">
        <v>650</v>
      </c>
      <c r="AG55" s="2" t="s">
        <v>650</v>
      </c>
      <c r="AH55" s="2" t="s">
        <v>650</v>
      </c>
      <c r="AI55" s="2" t="s">
        <v>650</v>
      </c>
      <c r="AM55" s="129">
        <f t="shared" si="0"/>
        <v>37.094999999999999</v>
      </c>
      <c r="AN55" s="129">
        <f t="shared" si="1"/>
        <v>32.115000000000002</v>
      </c>
      <c r="AO55" s="130">
        <f t="shared" si="2"/>
        <v>0.8657501010917914</v>
      </c>
    </row>
    <row r="56" spans="1:41" ht="15" customHeight="1" x14ac:dyDescent="0.25">
      <c r="A56" s="2" t="s">
        <v>101</v>
      </c>
      <c r="B56" s="2" t="s">
        <v>107</v>
      </c>
      <c r="C56" s="2">
        <v>2015</v>
      </c>
      <c r="D56" s="2">
        <v>522.30700000000002</v>
      </c>
      <c r="E56" s="2">
        <v>701.84689718000004</v>
      </c>
      <c r="F56" s="2">
        <v>3.2719999999999998</v>
      </c>
      <c r="G56" s="2">
        <v>1.825</v>
      </c>
      <c r="H56" s="2">
        <v>0</v>
      </c>
      <c r="I56" s="2">
        <v>15.99</v>
      </c>
      <c r="J56" s="2">
        <v>0</v>
      </c>
      <c r="K56" s="2">
        <v>0</v>
      </c>
      <c r="L56" s="2" t="s">
        <v>651</v>
      </c>
      <c r="M56" s="2">
        <v>73.55</v>
      </c>
      <c r="N56" s="2">
        <v>0</v>
      </c>
      <c r="O56" s="2">
        <v>99.9</v>
      </c>
      <c r="P56" s="2">
        <v>171.87405999999999</v>
      </c>
      <c r="Q56" s="2">
        <v>19.26754</v>
      </c>
      <c r="R56" s="2">
        <v>95.539324800000003</v>
      </c>
      <c r="S56" s="2" t="s">
        <v>16</v>
      </c>
      <c r="T56" s="2">
        <v>0</v>
      </c>
      <c r="U56" s="2">
        <v>0</v>
      </c>
      <c r="V56" s="2">
        <v>0</v>
      </c>
      <c r="W56" s="2">
        <v>0</v>
      </c>
      <c r="X56" s="2">
        <v>0</v>
      </c>
      <c r="Y56" s="2">
        <v>0</v>
      </c>
      <c r="Z56" s="2">
        <v>0</v>
      </c>
      <c r="AA56" s="2">
        <v>75.955972380000006</v>
      </c>
      <c r="AB56" s="2">
        <v>0</v>
      </c>
      <c r="AC56" s="2">
        <v>0</v>
      </c>
      <c r="AD56" s="2">
        <v>71.676000000000002</v>
      </c>
      <c r="AE56" s="2">
        <v>66.900000000000006</v>
      </c>
      <c r="AF56" s="2" t="s">
        <v>653</v>
      </c>
      <c r="AG56" s="2">
        <v>20.9</v>
      </c>
      <c r="AH56" s="2">
        <v>6.0970000000000004</v>
      </c>
      <c r="AI56" s="2">
        <v>6.2214074930000001</v>
      </c>
      <c r="AM56" s="129">
        <f t="shared" si="0"/>
        <v>701.97130467300008</v>
      </c>
      <c r="AN56" s="129">
        <f t="shared" si="1"/>
        <v>522.30700000000002</v>
      </c>
      <c r="AO56" s="130">
        <f t="shared" si="2"/>
        <v>0.74405748001808525</v>
      </c>
    </row>
    <row r="57" spans="1:41" ht="15" customHeight="1" x14ac:dyDescent="0.25">
      <c r="A57" s="2" t="s">
        <v>101</v>
      </c>
      <c r="B57" s="2" t="s">
        <v>108</v>
      </c>
      <c r="C57" s="2">
        <v>2015</v>
      </c>
      <c r="D57" s="2">
        <v>252.995</v>
      </c>
      <c r="E57" s="2">
        <v>256.71899999999999</v>
      </c>
      <c r="F57" s="2" t="s">
        <v>650</v>
      </c>
      <c r="G57" s="2" t="s">
        <v>650</v>
      </c>
      <c r="H57" s="2" t="s">
        <v>650</v>
      </c>
      <c r="I57" s="2">
        <v>1.7809999999999999</v>
      </c>
      <c r="J57" s="2" t="s">
        <v>650</v>
      </c>
      <c r="K57" s="2" t="s">
        <v>650</v>
      </c>
      <c r="L57" s="2" t="s">
        <v>651</v>
      </c>
      <c r="M57" s="2" t="s">
        <v>650</v>
      </c>
      <c r="N57" s="2" t="s">
        <v>650</v>
      </c>
      <c r="O57" s="2" t="s">
        <v>650</v>
      </c>
      <c r="P57" s="2" t="s">
        <v>650</v>
      </c>
      <c r="Q57" s="2" t="s">
        <v>650</v>
      </c>
      <c r="R57" s="2" t="s">
        <v>650</v>
      </c>
      <c r="S57" s="2" t="s">
        <v>650</v>
      </c>
      <c r="T57" s="2">
        <v>35.341000000000001</v>
      </c>
      <c r="U57" s="2" t="s">
        <v>650</v>
      </c>
      <c r="V57" s="2" t="s">
        <v>650</v>
      </c>
      <c r="W57" s="2" t="s">
        <v>650</v>
      </c>
      <c r="X57" s="2" t="s">
        <v>650</v>
      </c>
      <c r="Y57" s="2">
        <v>7.8330000000000002</v>
      </c>
      <c r="Z57" s="2" t="s">
        <v>650</v>
      </c>
      <c r="AA57" s="2" t="s">
        <v>650</v>
      </c>
      <c r="AB57" s="2" t="s">
        <v>650</v>
      </c>
      <c r="AC57" s="2" t="s">
        <v>650</v>
      </c>
      <c r="AD57" s="2" t="s">
        <v>650</v>
      </c>
      <c r="AE57" s="2">
        <v>211.76400000000001</v>
      </c>
      <c r="AF57" s="2" t="s">
        <v>657</v>
      </c>
      <c r="AG57" s="2">
        <v>76.248000000000005</v>
      </c>
      <c r="AH57" s="2" t="s">
        <v>650</v>
      </c>
      <c r="AI57" s="2" t="s">
        <v>650</v>
      </c>
      <c r="AM57" s="129">
        <f t="shared" si="0"/>
        <v>256.71899999999999</v>
      </c>
      <c r="AN57" s="129">
        <f t="shared" si="1"/>
        <v>252.995</v>
      </c>
      <c r="AO57" s="130">
        <f t="shared" si="2"/>
        <v>0.98549386683494411</v>
      </c>
    </row>
    <row r="58" spans="1:41" ht="15" customHeight="1" x14ac:dyDescent="0.25">
      <c r="A58" s="2" t="s">
        <v>101</v>
      </c>
      <c r="B58" s="2" t="s">
        <v>109</v>
      </c>
      <c r="C58" s="2">
        <v>2015</v>
      </c>
      <c r="D58" s="2">
        <v>50.896999999999998</v>
      </c>
      <c r="E58" s="2">
        <v>57.526000000000003</v>
      </c>
      <c r="F58" s="2" t="s">
        <v>650</v>
      </c>
      <c r="G58" s="2">
        <v>0.38</v>
      </c>
      <c r="H58" s="2" t="s">
        <v>650</v>
      </c>
      <c r="I58" s="2" t="s">
        <v>650</v>
      </c>
      <c r="J58" s="2" t="s">
        <v>650</v>
      </c>
      <c r="K58" s="2" t="s">
        <v>650</v>
      </c>
      <c r="L58" s="2" t="s">
        <v>651</v>
      </c>
      <c r="M58" s="2" t="s">
        <v>650</v>
      </c>
      <c r="N58" s="2" t="s">
        <v>650</v>
      </c>
      <c r="O58" s="2" t="s">
        <v>650</v>
      </c>
      <c r="P58" s="2" t="s">
        <v>650</v>
      </c>
      <c r="Q58" s="2" t="s">
        <v>650</v>
      </c>
      <c r="R58" s="2" t="s">
        <v>650</v>
      </c>
      <c r="S58" s="2" t="s">
        <v>650</v>
      </c>
      <c r="T58" s="2">
        <v>10.031000000000001</v>
      </c>
      <c r="U58" s="2">
        <v>26.52</v>
      </c>
      <c r="V58" s="2" t="s">
        <v>650</v>
      </c>
      <c r="W58" s="2" t="s">
        <v>650</v>
      </c>
      <c r="X58" s="2" t="s">
        <v>650</v>
      </c>
      <c r="Y58" s="2">
        <v>3.5510000000000002</v>
      </c>
      <c r="Z58" s="2" t="s">
        <v>650</v>
      </c>
      <c r="AA58" s="2" t="s">
        <v>650</v>
      </c>
      <c r="AB58" s="2" t="s">
        <v>650</v>
      </c>
      <c r="AC58" s="2" t="s">
        <v>650</v>
      </c>
      <c r="AD58" s="2" t="s">
        <v>650</v>
      </c>
      <c r="AE58" s="2">
        <v>17.044</v>
      </c>
      <c r="AF58" s="2" t="s">
        <v>658</v>
      </c>
      <c r="AG58" s="2">
        <v>7.6120000000000001</v>
      </c>
      <c r="AH58" s="2" t="s">
        <v>650</v>
      </c>
      <c r="AI58" s="2" t="s">
        <v>650</v>
      </c>
      <c r="AM58" s="129">
        <f t="shared" si="0"/>
        <v>57.525999999999996</v>
      </c>
      <c r="AN58" s="129">
        <f t="shared" si="1"/>
        <v>50.896999999999998</v>
      </c>
      <c r="AO58" s="130">
        <f t="shared" si="2"/>
        <v>0.88476514967145292</v>
      </c>
    </row>
    <row r="59" spans="1:41" ht="15" customHeight="1" x14ac:dyDescent="0.25">
      <c r="A59" s="2" t="s">
        <v>101</v>
      </c>
      <c r="B59" s="2" t="s">
        <v>110</v>
      </c>
      <c r="C59" s="2">
        <v>2015</v>
      </c>
      <c r="D59" s="2">
        <v>125</v>
      </c>
      <c r="E59" s="2">
        <v>142.815</v>
      </c>
      <c r="F59" s="2" t="s">
        <v>650</v>
      </c>
      <c r="G59" s="2">
        <v>0.3</v>
      </c>
      <c r="H59" s="2" t="s">
        <v>650</v>
      </c>
      <c r="I59" s="2">
        <v>3.04</v>
      </c>
      <c r="J59" s="2">
        <v>51.491</v>
      </c>
      <c r="K59" s="2" t="s">
        <v>650</v>
      </c>
      <c r="L59" s="2" t="s">
        <v>651</v>
      </c>
      <c r="M59" s="2" t="s">
        <v>650</v>
      </c>
      <c r="N59" s="2" t="s">
        <v>650</v>
      </c>
      <c r="O59" s="2">
        <v>71.164000000000001</v>
      </c>
      <c r="P59" s="2" t="s">
        <v>650</v>
      </c>
      <c r="Q59" s="2" t="s">
        <v>650</v>
      </c>
      <c r="R59" s="2" t="s">
        <v>650</v>
      </c>
      <c r="S59" s="2" t="s">
        <v>8</v>
      </c>
      <c r="T59" s="2" t="s">
        <v>650</v>
      </c>
      <c r="U59" s="2" t="s">
        <v>650</v>
      </c>
      <c r="V59" s="2" t="s">
        <v>650</v>
      </c>
      <c r="W59" s="2" t="s">
        <v>650</v>
      </c>
      <c r="X59" s="2" t="s">
        <v>650</v>
      </c>
      <c r="Y59" s="2" t="s">
        <v>650</v>
      </c>
      <c r="Z59" s="2" t="s">
        <v>650</v>
      </c>
      <c r="AA59" s="2" t="s">
        <v>650</v>
      </c>
      <c r="AB59" s="2" t="s">
        <v>650</v>
      </c>
      <c r="AC59" s="2" t="s">
        <v>650</v>
      </c>
      <c r="AD59" s="2">
        <v>14.92</v>
      </c>
      <c r="AE59" s="2">
        <v>1.9</v>
      </c>
      <c r="AF59" s="2" t="s">
        <v>657</v>
      </c>
      <c r="AG59" s="2">
        <v>0.6</v>
      </c>
      <c r="AH59" s="2">
        <v>0</v>
      </c>
      <c r="AI59" s="2">
        <v>0</v>
      </c>
      <c r="AM59" s="129">
        <f t="shared" si="0"/>
        <v>142.815</v>
      </c>
      <c r="AN59" s="129">
        <f t="shared" si="1"/>
        <v>125</v>
      </c>
      <c r="AO59" s="130">
        <f t="shared" si="2"/>
        <v>0.87525820116934494</v>
      </c>
    </row>
    <row r="60" spans="1:41" ht="15" customHeight="1" x14ac:dyDescent="0.25">
      <c r="A60" s="2" t="s">
        <v>101</v>
      </c>
      <c r="B60" s="2" t="s">
        <v>111</v>
      </c>
      <c r="C60" s="2">
        <v>2015</v>
      </c>
      <c r="D60" s="2">
        <v>108.426</v>
      </c>
      <c r="E60" s="2">
        <v>118.20399999999999</v>
      </c>
      <c r="F60" s="2" t="s">
        <v>650</v>
      </c>
      <c r="G60" s="2">
        <v>0.98399999999999999</v>
      </c>
      <c r="H60" s="2" t="s">
        <v>650</v>
      </c>
      <c r="I60" s="2" t="s">
        <v>650</v>
      </c>
      <c r="J60" s="2" t="s">
        <v>650</v>
      </c>
      <c r="K60" s="2" t="s">
        <v>650</v>
      </c>
      <c r="L60" s="2" t="s">
        <v>651</v>
      </c>
      <c r="M60" s="2">
        <v>0</v>
      </c>
      <c r="N60" s="2">
        <v>18.084</v>
      </c>
      <c r="O60" s="2">
        <v>33.247</v>
      </c>
      <c r="P60" s="2">
        <v>0</v>
      </c>
      <c r="Q60" s="2" t="s">
        <v>650</v>
      </c>
      <c r="R60" s="2" t="s">
        <v>650</v>
      </c>
      <c r="S60" s="2" t="s">
        <v>8</v>
      </c>
      <c r="T60" s="2" t="s">
        <v>650</v>
      </c>
      <c r="U60" s="2" t="s">
        <v>650</v>
      </c>
      <c r="V60" s="2" t="s">
        <v>650</v>
      </c>
      <c r="W60" s="2" t="s">
        <v>650</v>
      </c>
      <c r="X60" s="2" t="s">
        <v>650</v>
      </c>
      <c r="Y60" s="2" t="s">
        <v>650</v>
      </c>
      <c r="Z60" s="2" t="s">
        <v>650</v>
      </c>
      <c r="AA60" s="2" t="s">
        <v>650</v>
      </c>
      <c r="AB60" s="2">
        <v>59.436999999999998</v>
      </c>
      <c r="AC60" s="2" t="s">
        <v>650</v>
      </c>
      <c r="AD60" s="2">
        <v>6.452</v>
      </c>
      <c r="AE60" s="2" t="s">
        <v>650</v>
      </c>
      <c r="AF60" s="2" t="s">
        <v>650</v>
      </c>
      <c r="AG60" s="2" t="s">
        <v>650</v>
      </c>
      <c r="AH60" s="2" t="s">
        <v>650</v>
      </c>
      <c r="AI60" s="2" t="s">
        <v>650</v>
      </c>
      <c r="AM60" s="129">
        <f t="shared" si="0"/>
        <v>118.20399999999999</v>
      </c>
      <c r="AN60" s="129">
        <f t="shared" si="1"/>
        <v>108.426</v>
      </c>
      <c r="AO60" s="130">
        <f t="shared" si="2"/>
        <v>0.91727860309295806</v>
      </c>
    </row>
    <row r="61" spans="1:41" ht="15" customHeight="1" x14ac:dyDescent="0.25">
      <c r="A61" s="2" t="s">
        <v>101</v>
      </c>
      <c r="B61" s="2" t="s">
        <v>112</v>
      </c>
      <c r="C61" s="2">
        <v>2015</v>
      </c>
      <c r="D61" s="2">
        <v>268</v>
      </c>
      <c r="E61" s="2">
        <v>317.3</v>
      </c>
      <c r="F61" s="2" t="s">
        <v>650</v>
      </c>
      <c r="G61" s="2" t="s">
        <v>650</v>
      </c>
      <c r="H61" s="2" t="s">
        <v>650</v>
      </c>
      <c r="I61" s="2">
        <v>14.9</v>
      </c>
      <c r="J61" s="2" t="s">
        <v>650</v>
      </c>
      <c r="K61" s="2" t="s">
        <v>650</v>
      </c>
      <c r="L61" s="2" t="s">
        <v>651</v>
      </c>
      <c r="M61" s="2">
        <v>170.8</v>
      </c>
      <c r="N61" s="2" t="s">
        <v>650</v>
      </c>
      <c r="O61" s="2" t="s">
        <v>650</v>
      </c>
      <c r="P61" s="2" t="s">
        <v>650</v>
      </c>
      <c r="Q61" s="2" t="s">
        <v>650</v>
      </c>
      <c r="R61" s="2" t="s">
        <v>650</v>
      </c>
      <c r="S61" s="2" t="s">
        <v>650</v>
      </c>
      <c r="T61" s="2" t="s">
        <v>650</v>
      </c>
      <c r="U61" s="2" t="s">
        <v>650</v>
      </c>
      <c r="V61" s="2" t="s">
        <v>650</v>
      </c>
      <c r="W61" s="2" t="s">
        <v>650</v>
      </c>
      <c r="X61" s="2" t="s">
        <v>650</v>
      </c>
      <c r="Y61" s="2" t="s">
        <v>650</v>
      </c>
      <c r="Z61" s="2" t="s">
        <v>650</v>
      </c>
      <c r="AA61" s="2" t="s">
        <v>650</v>
      </c>
      <c r="AB61" s="2">
        <v>131.6</v>
      </c>
      <c r="AC61" s="2" t="s">
        <v>650</v>
      </c>
      <c r="AD61" s="2" t="s">
        <v>650</v>
      </c>
      <c r="AE61" s="2" t="s">
        <v>650</v>
      </c>
      <c r="AF61" s="2" t="s">
        <v>650</v>
      </c>
      <c r="AG61" s="2" t="s">
        <v>650</v>
      </c>
      <c r="AH61" s="2" t="s">
        <v>650</v>
      </c>
      <c r="AI61" s="2" t="s">
        <v>650</v>
      </c>
      <c r="AM61" s="129">
        <f t="shared" si="0"/>
        <v>317.3</v>
      </c>
      <c r="AN61" s="129">
        <f t="shared" si="1"/>
        <v>268</v>
      </c>
      <c r="AO61" s="130">
        <f t="shared" si="2"/>
        <v>0.84462653640088237</v>
      </c>
    </row>
    <row r="62" spans="1:41" ht="15" customHeight="1" x14ac:dyDescent="0.25">
      <c r="A62" s="2" t="s">
        <v>101</v>
      </c>
      <c r="B62" s="2" t="s">
        <v>113</v>
      </c>
      <c r="C62" s="2">
        <v>2015</v>
      </c>
      <c r="D62" s="2">
        <v>26.456</v>
      </c>
      <c r="E62" s="2">
        <v>27.425999999999998</v>
      </c>
      <c r="F62" s="2" t="s">
        <v>650</v>
      </c>
      <c r="G62" s="2">
        <v>0.109</v>
      </c>
      <c r="H62" s="2" t="s">
        <v>650</v>
      </c>
      <c r="I62" s="2" t="s">
        <v>650</v>
      </c>
      <c r="J62" s="2" t="s">
        <v>650</v>
      </c>
      <c r="K62" s="2" t="s">
        <v>650</v>
      </c>
      <c r="L62" s="2" t="s">
        <v>651</v>
      </c>
      <c r="M62" s="2">
        <v>16.763999999999999</v>
      </c>
      <c r="N62" s="2">
        <v>0</v>
      </c>
      <c r="O62" s="2">
        <v>7.8970000000000002</v>
      </c>
      <c r="P62" s="2" t="s">
        <v>650</v>
      </c>
      <c r="Q62" s="2" t="s">
        <v>650</v>
      </c>
      <c r="R62" s="2" t="s">
        <v>650</v>
      </c>
      <c r="S62" s="2" t="s">
        <v>8</v>
      </c>
      <c r="T62" s="2" t="s">
        <v>650</v>
      </c>
      <c r="U62" s="2" t="s">
        <v>650</v>
      </c>
      <c r="V62" s="2" t="s">
        <v>650</v>
      </c>
      <c r="W62" s="2" t="s">
        <v>650</v>
      </c>
      <c r="X62" s="2" t="s">
        <v>650</v>
      </c>
      <c r="Y62" s="2" t="s">
        <v>650</v>
      </c>
      <c r="Z62" s="2" t="s">
        <v>650</v>
      </c>
      <c r="AA62" s="2" t="s">
        <v>650</v>
      </c>
      <c r="AB62" s="2" t="s">
        <v>650</v>
      </c>
      <c r="AC62" s="2" t="s">
        <v>650</v>
      </c>
      <c r="AD62" s="2">
        <v>2.6560000000000001</v>
      </c>
      <c r="AE62" s="2" t="s">
        <v>650</v>
      </c>
      <c r="AF62" s="2" t="s">
        <v>650</v>
      </c>
      <c r="AG62" s="2" t="s">
        <v>650</v>
      </c>
      <c r="AH62" s="2" t="s">
        <v>650</v>
      </c>
      <c r="AI62" s="2" t="s">
        <v>650</v>
      </c>
      <c r="AM62" s="129">
        <f t="shared" si="0"/>
        <v>27.426000000000002</v>
      </c>
      <c r="AN62" s="129">
        <f t="shared" si="1"/>
        <v>26.456</v>
      </c>
      <c r="AO62" s="130">
        <f t="shared" si="2"/>
        <v>0.96463210092612839</v>
      </c>
    </row>
    <row r="63" spans="1:41" ht="15" customHeight="1" x14ac:dyDescent="0.25">
      <c r="A63" s="2" t="s">
        <v>101</v>
      </c>
      <c r="B63" s="2" t="s">
        <v>114</v>
      </c>
      <c r="C63" s="2">
        <v>2015</v>
      </c>
      <c r="D63" s="2">
        <v>63</v>
      </c>
      <c r="E63" s="2">
        <v>71.192999999999998</v>
      </c>
      <c r="F63" s="2" t="s">
        <v>650</v>
      </c>
      <c r="G63" s="2">
        <v>0.32400000000000001</v>
      </c>
      <c r="H63" s="2" t="s">
        <v>650</v>
      </c>
      <c r="I63" s="2" t="s">
        <v>650</v>
      </c>
      <c r="J63" s="2" t="s">
        <v>650</v>
      </c>
      <c r="K63" s="2" t="s">
        <v>650</v>
      </c>
      <c r="L63" s="2" t="s">
        <v>659</v>
      </c>
      <c r="M63" s="2" t="s">
        <v>650</v>
      </c>
      <c r="N63" s="2" t="s">
        <v>650</v>
      </c>
      <c r="O63" s="2">
        <v>22.228999999999999</v>
      </c>
      <c r="P63" s="2">
        <v>39.481000000000002</v>
      </c>
      <c r="Q63" s="2" t="s">
        <v>650</v>
      </c>
      <c r="R63" s="2" t="s">
        <v>650</v>
      </c>
      <c r="S63" s="2" t="s">
        <v>650</v>
      </c>
      <c r="T63" s="2">
        <v>4.2000000000000003E-2</v>
      </c>
      <c r="U63" s="2" t="s">
        <v>650</v>
      </c>
      <c r="V63" s="2" t="s">
        <v>650</v>
      </c>
      <c r="W63" s="2" t="s">
        <v>650</v>
      </c>
      <c r="X63" s="2" t="s">
        <v>650</v>
      </c>
      <c r="Y63" s="2" t="s">
        <v>650</v>
      </c>
      <c r="Z63" s="2" t="s">
        <v>650</v>
      </c>
      <c r="AA63" s="2" t="s">
        <v>650</v>
      </c>
      <c r="AB63" s="2" t="s">
        <v>650</v>
      </c>
      <c r="AC63" s="2" t="s">
        <v>650</v>
      </c>
      <c r="AD63" s="2">
        <v>9.1170000000000009</v>
      </c>
      <c r="AE63" s="2" t="s">
        <v>650</v>
      </c>
      <c r="AF63" s="2" t="s">
        <v>650</v>
      </c>
      <c r="AG63" s="2" t="s">
        <v>650</v>
      </c>
      <c r="AH63" s="2" t="s">
        <v>650</v>
      </c>
      <c r="AI63" s="2" t="s">
        <v>650</v>
      </c>
      <c r="AM63" s="129">
        <f t="shared" si="0"/>
        <v>71.193000000000012</v>
      </c>
      <c r="AN63" s="129">
        <f t="shared" si="1"/>
        <v>63</v>
      </c>
      <c r="AO63" s="130">
        <f t="shared" si="2"/>
        <v>0.8849184610846571</v>
      </c>
    </row>
    <row r="64" spans="1:41" ht="15" customHeight="1" x14ac:dyDescent="0.25">
      <c r="A64" s="2" t="s">
        <v>101</v>
      </c>
      <c r="B64" s="2" t="s">
        <v>115</v>
      </c>
      <c r="C64" s="2">
        <v>2015</v>
      </c>
      <c r="D64" s="2">
        <v>24.966000000000001</v>
      </c>
      <c r="E64" s="2">
        <v>28.667000000000002</v>
      </c>
      <c r="F64" s="2" t="s">
        <v>650</v>
      </c>
      <c r="G64" s="2" t="s">
        <v>650</v>
      </c>
      <c r="H64" s="2" t="s">
        <v>650</v>
      </c>
      <c r="I64" s="2" t="s">
        <v>650</v>
      </c>
      <c r="J64" s="2">
        <v>2.1749999999999998</v>
      </c>
      <c r="K64" s="2" t="s">
        <v>650</v>
      </c>
      <c r="L64" s="2" t="s">
        <v>651</v>
      </c>
      <c r="M64" s="2" t="s">
        <v>650</v>
      </c>
      <c r="N64" s="2" t="s">
        <v>650</v>
      </c>
      <c r="O64" s="2">
        <v>24.312000000000001</v>
      </c>
      <c r="P64" s="2" t="s">
        <v>650</v>
      </c>
      <c r="Q64" s="2" t="s">
        <v>650</v>
      </c>
      <c r="R64" s="2" t="s">
        <v>650</v>
      </c>
      <c r="S64" s="2" t="s">
        <v>8</v>
      </c>
      <c r="T64" s="2" t="s">
        <v>650</v>
      </c>
      <c r="U64" s="2" t="s">
        <v>650</v>
      </c>
      <c r="V64" s="2" t="s">
        <v>650</v>
      </c>
      <c r="W64" s="2" t="s">
        <v>650</v>
      </c>
      <c r="X64" s="2" t="s">
        <v>650</v>
      </c>
      <c r="Y64" s="2" t="s">
        <v>650</v>
      </c>
      <c r="Z64" s="2" t="s">
        <v>650</v>
      </c>
      <c r="AA64" s="2" t="s">
        <v>650</v>
      </c>
      <c r="AB64" s="2" t="s">
        <v>650</v>
      </c>
      <c r="AC64" s="2" t="s">
        <v>650</v>
      </c>
      <c r="AD64" s="2">
        <v>2.1800000000000002</v>
      </c>
      <c r="AE64" s="2" t="s">
        <v>650</v>
      </c>
      <c r="AF64" s="2" t="s">
        <v>650</v>
      </c>
      <c r="AG64" s="2" t="s">
        <v>650</v>
      </c>
      <c r="AH64" s="2" t="s">
        <v>650</v>
      </c>
      <c r="AI64" s="2" t="s">
        <v>650</v>
      </c>
      <c r="AM64" s="129">
        <f t="shared" si="0"/>
        <v>28.667000000000002</v>
      </c>
      <c r="AN64" s="129">
        <f t="shared" si="1"/>
        <v>24.966000000000001</v>
      </c>
      <c r="AO64" s="130">
        <f t="shared" si="2"/>
        <v>0.87089685003662742</v>
      </c>
    </row>
    <row r="65" spans="1:41" ht="15" customHeight="1" x14ac:dyDescent="0.25">
      <c r="A65" s="2" t="s">
        <v>101</v>
      </c>
      <c r="B65" s="2" t="s">
        <v>116</v>
      </c>
      <c r="C65" s="2">
        <v>2015</v>
      </c>
      <c r="D65" s="2">
        <v>0.05</v>
      </c>
      <c r="E65" s="2">
        <v>6.2E-2</v>
      </c>
      <c r="F65" s="2" t="s">
        <v>650</v>
      </c>
      <c r="G65" s="2">
        <v>6.2E-2</v>
      </c>
      <c r="H65" s="2" t="s">
        <v>650</v>
      </c>
      <c r="I65" s="2" t="s">
        <v>650</v>
      </c>
      <c r="J65" s="2" t="s">
        <v>650</v>
      </c>
      <c r="K65" s="2" t="s">
        <v>650</v>
      </c>
      <c r="L65" s="2" t="s">
        <v>651</v>
      </c>
      <c r="M65" s="2" t="s">
        <v>650</v>
      </c>
      <c r="N65" s="2" t="s">
        <v>650</v>
      </c>
      <c r="O65" s="2" t="s">
        <v>650</v>
      </c>
      <c r="P65" s="2" t="s">
        <v>650</v>
      </c>
      <c r="Q65" s="2" t="s">
        <v>650</v>
      </c>
      <c r="R65" s="2" t="s">
        <v>650</v>
      </c>
      <c r="S65" s="2" t="s">
        <v>650</v>
      </c>
      <c r="T65" s="2" t="s">
        <v>650</v>
      </c>
      <c r="U65" s="2" t="s">
        <v>650</v>
      </c>
      <c r="V65" s="2" t="s">
        <v>650</v>
      </c>
      <c r="W65" s="2" t="s">
        <v>650</v>
      </c>
      <c r="X65" s="2" t="s">
        <v>650</v>
      </c>
      <c r="Y65" s="2" t="s">
        <v>650</v>
      </c>
      <c r="Z65" s="2" t="s">
        <v>650</v>
      </c>
      <c r="AA65" s="2" t="s">
        <v>650</v>
      </c>
      <c r="AB65" s="2" t="s">
        <v>650</v>
      </c>
      <c r="AC65" s="2" t="s">
        <v>650</v>
      </c>
      <c r="AD65" s="2" t="s">
        <v>650</v>
      </c>
      <c r="AE65" s="2" t="s">
        <v>650</v>
      </c>
      <c r="AF65" s="2" t="s">
        <v>650</v>
      </c>
      <c r="AG65" s="2" t="s">
        <v>650</v>
      </c>
      <c r="AH65" s="2" t="s">
        <v>650</v>
      </c>
      <c r="AI65" s="2" t="s">
        <v>650</v>
      </c>
      <c r="AM65" s="129">
        <f t="shared" si="0"/>
        <v>6.2E-2</v>
      </c>
      <c r="AN65" s="129">
        <f t="shared" si="1"/>
        <v>0.05</v>
      </c>
      <c r="AO65" s="130">
        <f t="shared" si="2"/>
        <v>0.80645161290322587</v>
      </c>
    </row>
    <row r="66" spans="1:41" ht="15" customHeight="1" x14ac:dyDescent="0.25">
      <c r="A66" s="2" t="s">
        <v>101</v>
      </c>
      <c r="B66" s="2" t="s">
        <v>117</v>
      </c>
      <c r="C66" s="2">
        <v>2015</v>
      </c>
      <c r="D66" s="2">
        <v>42.820999999999998</v>
      </c>
      <c r="E66" s="2">
        <v>46.531999999999996</v>
      </c>
      <c r="F66" s="2" t="s">
        <v>650</v>
      </c>
      <c r="G66" s="2">
        <v>3.3159999999999998</v>
      </c>
      <c r="H66" s="2" t="s">
        <v>650</v>
      </c>
      <c r="I66" s="2" t="s">
        <v>650</v>
      </c>
      <c r="J66" s="2" t="s">
        <v>650</v>
      </c>
      <c r="K66" s="2" t="s">
        <v>650</v>
      </c>
      <c r="L66" s="2" t="s">
        <v>651</v>
      </c>
      <c r="M66" s="2" t="s">
        <v>650</v>
      </c>
      <c r="N66" s="2" t="s">
        <v>650</v>
      </c>
      <c r="O66" s="2" t="s">
        <v>650</v>
      </c>
      <c r="P66" s="2" t="s">
        <v>650</v>
      </c>
      <c r="Q66" s="2" t="s">
        <v>650</v>
      </c>
      <c r="R66" s="2" t="s">
        <v>650</v>
      </c>
      <c r="S66" s="2" t="s">
        <v>650</v>
      </c>
      <c r="T66" s="2">
        <v>42.176000000000002</v>
      </c>
      <c r="U66" s="2" t="s">
        <v>650</v>
      </c>
      <c r="V66" s="2" t="s">
        <v>650</v>
      </c>
      <c r="W66" s="2" t="s">
        <v>650</v>
      </c>
      <c r="X66" s="2" t="s">
        <v>650</v>
      </c>
      <c r="Y66" s="2">
        <v>1.04</v>
      </c>
      <c r="Z66" s="2" t="s">
        <v>650</v>
      </c>
      <c r="AA66" s="2" t="s">
        <v>650</v>
      </c>
      <c r="AB66" s="2" t="s">
        <v>650</v>
      </c>
      <c r="AC66" s="2" t="s">
        <v>650</v>
      </c>
      <c r="AD66" s="2" t="s">
        <v>650</v>
      </c>
      <c r="AE66" s="2" t="s">
        <v>650</v>
      </c>
      <c r="AF66" s="2" t="s">
        <v>650</v>
      </c>
      <c r="AG66" s="2" t="s">
        <v>650</v>
      </c>
      <c r="AH66" s="2" t="s">
        <v>650</v>
      </c>
      <c r="AI66" s="2" t="s">
        <v>650</v>
      </c>
      <c r="AM66" s="129">
        <f t="shared" si="0"/>
        <v>46.532000000000004</v>
      </c>
      <c r="AN66" s="129">
        <f t="shared" si="1"/>
        <v>42.820999999999998</v>
      </c>
      <c r="AO66" s="130">
        <f t="shared" si="2"/>
        <v>0.92024843118713995</v>
      </c>
    </row>
    <row r="67" spans="1:41" ht="15" customHeight="1" x14ac:dyDescent="0.25">
      <c r="A67" s="2" t="s">
        <v>101</v>
      </c>
      <c r="B67" s="2" t="s">
        <v>118</v>
      </c>
      <c r="C67" s="2">
        <v>2015</v>
      </c>
      <c r="D67" s="2">
        <v>65.096999999999994</v>
      </c>
      <c r="E67" s="2">
        <v>72.045000000000002</v>
      </c>
      <c r="F67" s="2" t="s">
        <v>650</v>
      </c>
      <c r="G67" s="2">
        <v>0</v>
      </c>
      <c r="H67" s="2" t="s">
        <v>650</v>
      </c>
      <c r="I67" s="2" t="s">
        <v>650</v>
      </c>
      <c r="J67" s="2" t="s">
        <v>650</v>
      </c>
      <c r="K67" s="2" t="s">
        <v>650</v>
      </c>
      <c r="L67" s="2" t="s">
        <v>651</v>
      </c>
      <c r="M67" s="2" t="s">
        <v>650</v>
      </c>
      <c r="N67" s="2" t="s">
        <v>650</v>
      </c>
      <c r="O67" s="2">
        <v>47.444000000000003</v>
      </c>
      <c r="P67" s="2" t="s">
        <v>650</v>
      </c>
      <c r="Q67" s="2" t="s">
        <v>650</v>
      </c>
      <c r="R67" s="2" t="s">
        <v>650</v>
      </c>
      <c r="S67" s="2" t="s">
        <v>8</v>
      </c>
      <c r="T67" s="2" t="s">
        <v>650</v>
      </c>
      <c r="U67" s="2" t="s">
        <v>650</v>
      </c>
      <c r="V67" s="2" t="s">
        <v>650</v>
      </c>
      <c r="W67" s="2" t="s">
        <v>650</v>
      </c>
      <c r="X67" s="2" t="s">
        <v>650</v>
      </c>
      <c r="Y67" s="2">
        <v>2.7440000000000002</v>
      </c>
      <c r="Z67" s="2" t="s">
        <v>650</v>
      </c>
      <c r="AA67" s="2" t="s">
        <v>650</v>
      </c>
      <c r="AB67" s="2" t="s">
        <v>650</v>
      </c>
      <c r="AC67" s="2" t="s">
        <v>650</v>
      </c>
      <c r="AD67" s="2">
        <v>5.6</v>
      </c>
      <c r="AE67" s="2">
        <v>16.257000000000001</v>
      </c>
      <c r="AF67" s="2" t="s">
        <v>657</v>
      </c>
      <c r="AG67" s="2">
        <v>8.0969999999999995</v>
      </c>
      <c r="AH67" s="2" t="s">
        <v>650</v>
      </c>
      <c r="AI67" s="2" t="s">
        <v>650</v>
      </c>
      <c r="AM67" s="129">
        <f t="shared" ref="AM67:AM130" si="3">SUMPRODUCT(F67:AE67)+IFERROR(AI67/1,0)</f>
        <v>72.045000000000002</v>
      </c>
      <c r="AN67" s="129">
        <f t="shared" ref="AN67:AN130" si="4">IFERROR(D67/1,0)</f>
        <v>65.096999999999994</v>
      </c>
      <c r="AO67" s="130">
        <f t="shared" ref="AO67:AO130" si="5">IFERROR(AN67/AM67,"")</f>
        <v>0.9035602748282322</v>
      </c>
    </row>
    <row r="68" spans="1:41" ht="15" customHeight="1" x14ac:dyDescent="0.25">
      <c r="A68" s="2" t="s">
        <v>101</v>
      </c>
      <c r="B68" s="2" t="s">
        <v>119</v>
      </c>
      <c r="C68" s="2">
        <v>2015</v>
      </c>
      <c r="D68" s="2">
        <v>25.998999999999999</v>
      </c>
      <c r="E68" s="2">
        <v>27.661000000000001</v>
      </c>
      <c r="F68" s="2" t="s">
        <v>650</v>
      </c>
      <c r="G68" s="2">
        <v>0.54300000000000004</v>
      </c>
      <c r="H68" s="2" t="s">
        <v>650</v>
      </c>
      <c r="I68" s="2" t="s">
        <v>650</v>
      </c>
      <c r="J68" s="2" t="s">
        <v>650</v>
      </c>
      <c r="K68" s="2" t="s">
        <v>650</v>
      </c>
      <c r="L68" s="2" t="s">
        <v>651</v>
      </c>
      <c r="M68" s="2" t="s">
        <v>650</v>
      </c>
      <c r="N68" s="2" t="s">
        <v>650</v>
      </c>
      <c r="O68" s="2">
        <v>26.178000000000001</v>
      </c>
      <c r="P68" s="2" t="s">
        <v>650</v>
      </c>
      <c r="Q68" s="2" t="s">
        <v>650</v>
      </c>
      <c r="R68" s="2" t="s">
        <v>650</v>
      </c>
      <c r="S68" s="2" t="s">
        <v>8</v>
      </c>
      <c r="T68" s="2" t="s">
        <v>650</v>
      </c>
      <c r="U68" s="2" t="s">
        <v>650</v>
      </c>
      <c r="V68" s="2" t="s">
        <v>650</v>
      </c>
      <c r="W68" s="2" t="s">
        <v>650</v>
      </c>
      <c r="X68" s="2" t="s">
        <v>650</v>
      </c>
      <c r="Y68" s="2">
        <v>0.94</v>
      </c>
      <c r="Z68" s="2" t="s">
        <v>650</v>
      </c>
      <c r="AA68" s="2" t="s">
        <v>650</v>
      </c>
      <c r="AB68" s="2" t="s">
        <v>650</v>
      </c>
      <c r="AC68" s="2" t="s">
        <v>650</v>
      </c>
      <c r="AD68" s="2" t="s">
        <v>650</v>
      </c>
      <c r="AE68" s="2" t="s">
        <v>650</v>
      </c>
      <c r="AF68" s="2" t="s">
        <v>650</v>
      </c>
      <c r="AG68" s="2" t="s">
        <v>650</v>
      </c>
      <c r="AH68" s="2" t="s">
        <v>650</v>
      </c>
      <c r="AI68" s="2" t="s">
        <v>650</v>
      </c>
      <c r="AM68" s="129">
        <f t="shared" si="3"/>
        <v>27.661000000000001</v>
      </c>
      <c r="AN68" s="129">
        <f t="shared" si="4"/>
        <v>25.998999999999999</v>
      </c>
      <c r="AO68" s="130">
        <f t="shared" si="5"/>
        <v>0.93991540435992904</v>
      </c>
    </row>
    <row r="69" spans="1:41" ht="15" customHeight="1" x14ac:dyDescent="0.25">
      <c r="A69" s="2" t="s">
        <v>101</v>
      </c>
      <c r="B69" s="2" t="s">
        <v>120</v>
      </c>
      <c r="C69" s="2">
        <v>2015</v>
      </c>
      <c r="D69" s="2">
        <v>87.006</v>
      </c>
      <c r="E69" s="2">
        <v>95.81</v>
      </c>
      <c r="F69" s="2" t="s">
        <v>650</v>
      </c>
      <c r="G69" s="2">
        <v>1.4139999999999999</v>
      </c>
      <c r="H69" s="2" t="s">
        <v>650</v>
      </c>
      <c r="I69" s="2" t="s">
        <v>650</v>
      </c>
      <c r="J69" s="2" t="s">
        <v>650</v>
      </c>
      <c r="K69" s="2">
        <v>0.63300000000000001</v>
      </c>
      <c r="L69" s="2" t="s">
        <v>651</v>
      </c>
      <c r="M69" s="2" t="s">
        <v>650</v>
      </c>
      <c r="N69" s="2" t="s">
        <v>650</v>
      </c>
      <c r="O69" s="2">
        <v>37.378999999999998</v>
      </c>
      <c r="P69" s="2">
        <v>12.641999999999999</v>
      </c>
      <c r="Q69" s="2" t="s">
        <v>650</v>
      </c>
      <c r="R69" s="2">
        <v>25.300999999999998</v>
      </c>
      <c r="S69" s="2" t="s">
        <v>8</v>
      </c>
      <c r="T69" s="2">
        <v>1.508</v>
      </c>
      <c r="U69" s="2">
        <v>5.5919999999999996</v>
      </c>
      <c r="V69" s="2" t="s">
        <v>650</v>
      </c>
      <c r="W69" s="2" t="s">
        <v>650</v>
      </c>
      <c r="X69" s="2" t="s">
        <v>650</v>
      </c>
      <c r="Y69" s="2">
        <v>0.02</v>
      </c>
      <c r="Z69" s="2" t="s">
        <v>650</v>
      </c>
      <c r="AA69" s="2" t="s">
        <v>650</v>
      </c>
      <c r="AB69" s="2" t="s">
        <v>650</v>
      </c>
      <c r="AC69" s="2">
        <v>0.79</v>
      </c>
      <c r="AD69" s="2">
        <v>10.531000000000001</v>
      </c>
      <c r="AE69" s="2" t="s">
        <v>650</v>
      </c>
      <c r="AF69" s="2" t="s">
        <v>650</v>
      </c>
      <c r="AG69" s="2" t="s">
        <v>650</v>
      </c>
      <c r="AH69" s="2" t="s">
        <v>650</v>
      </c>
      <c r="AI69" s="2" t="s">
        <v>650</v>
      </c>
      <c r="AM69" s="129">
        <f t="shared" si="3"/>
        <v>95.81</v>
      </c>
      <c r="AN69" s="129">
        <f t="shared" si="4"/>
        <v>87.006</v>
      </c>
      <c r="AO69" s="130">
        <f t="shared" si="5"/>
        <v>0.90810980064711411</v>
      </c>
    </row>
    <row r="70" spans="1:41" ht="15" customHeight="1" x14ac:dyDescent="0.25">
      <c r="A70" s="2" t="s">
        <v>101</v>
      </c>
      <c r="B70" s="2" t="s">
        <v>121</v>
      </c>
      <c r="C70" s="2">
        <v>2015</v>
      </c>
      <c r="D70" s="2">
        <v>63.383000000000003</v>
      </c>
      <c r="E70" s="2">
        <v>65.558000000000007</v>
      </c>
      <c r="F70" s="2" t="s">
        <v>650</v>
      </c>
      <c r="G70" s="2">
        <v>0.999</v>
      </c>
      <c r="H70" s="2" t="s">
        <v>650</v>
      </c>
      <c r="I70" s="2" t="s">
        <v>650</v>
      </c>
      <c r="J70" s="2" t="s">
        <v>650</v>
      </c>
      <c r="K70" s="2" t="s">
        <v>650</v>
      </c>
      <c r="L70" s="2" t="s">
        <v>651</v>
      </c>
      <c r="M70" s="2" t="s">
        <v>650</v>
      </c>
      <c r="N70" s="2" t="s">
        <v>650</v>
      </c>
      <c r="O70" s="2" t="s">
        <v>650</v>
      </c>
      <c r="P70" s="2" t="s">
        <v>650</v>
      </c>
      <c r="Q70" s="2" t="s">
        <v>650</v>
      </c>
      <c r="R70" s="2">
        <v>38.009</v>
      </c>
      <c r="S70" s="2" t="s">
        <v>650</v>
      </c>
      <c r="T70" s="2">
        <v>15.613</v>
      </c>
      <c r="U70" s="2" t="s">
        <v>650</v>
      </c>
      <c r="V70" s="2" t="s">
        <v>650</v>
      </c>
      <c r="W70" s="2" t="s">
        <v>650</v>
      </c>
      <c r="X70" s="2" t="s">
        <v>650</v>
      </c>
      <c r="Y70" s="2">
        <v>7.827</v>
      </c>
      <c r="Z70" s="2" t="s">
        <v>650</v>
      </c>
      <c r="AA70" s="2" t="s">
        <v>650</v>
      </c>
      <c r="AB70" s="2" t="s">
        <v>650</v>
      </c>
      <c r="AC70" s="2" t="s">
        <v>650</v>
      </c>
      <c r="AD70" s="2" t="s">
        <v>650</v>
      </c>
      <c r="AE70" s="2">
        <v>3.11</v>
      </c>
      <c r="AF70" s="2" t="s">
        <v>657</v>
      </c>
      <c r="AG70" s="2">
        <v>1.3819999999999999</v>
      </c>
      <c r="AH70" s="2" t="s">
        <v>650</v>
      </c>
      <c r="AI70" s="2" t="s">
        <v>650</v>
      </c>
      <c r="AM70" s="129">
        <f t="shared" si="3"/>
        <v>65.558000000000007</v>
      </c>
      <c r="AN70" s="129">
        <f t="shared" si="4"/>
        <v>63.383000000000003</v>
      </c>
      <c r="AO70" s="130">
        <f t="shared" si="5"/>
        <v>0.96682327099667464</v>
      </c>
    </row>
    <row r="71" spans="1:41" ht="15" customHeight="1" x14ac:dyDescent="0.25">
      <c r="A71" s="2" t="s">
        <v>122</v>
      </c>
      <c r="B71" s="2" t="s">
        <v>123</v>
      </c>
      <c r="C71" s="2">
        <v>2015</v>
      </c>
      <c r="D71" s="2">
        <v>0.56999999999999995</v>
      </c>
      <c r="E71" s="2">
        <v>0.624</v>
      </c>
      <c r="F71" s="2" t="s">
        <v>650</v>
      </c>
      <c r="G71" s="2">
        <v>0.624</v>
      </c>
      <c r="H71" s="2" t="s">
        <v>650</v>
      </c>
      <c r="I71" s="2" t="s">
        <v>650</v>
      </c>
      <c r="J71" s="2" t="s">
        <v>650</v>
      </c>
      <c r="K71" s="2" t="s">
        <v>650</v>
      </c>
      <c r="L71" s="2" t="s">
        <v>651</v>
      </c>
      <c r="M71" s="2" t="s">
        <v>650</v>
      </c>
      <c r="N71" s="2" t="s">
        <v>650</v>
      </c>
      <c r="O71" s="2" t="s">
        <v>650</v>
      </c>
      <c r="P71" s="2" t="s">
        <v>650</v>
      </c>
      <c r="Q71" s="2" t="s">
        <v>650</v>
      </c>
      <c r="R71" s="2" t="s">
        <v>650</v>
      </c>
      <c r="S71" s="2" t="s">
        <v>650</v>
      </c>
      <c r="T71" s="2" t="s">
        <v>650</v>
      </c>
      <c r="U71" s="2" t="s">
        <v>650</v>
      </c>
      <c r="V71" s="2" t="s">
        <v>650</v>
      </c>
      <c r="W71" s="2" t="s">
        <v>650</v>
      </c>
      <c r="X71" s="2" t="s">
        <v>650</v>
      </c>
      <c r="Y71" s="2" t="s">
        <v>650</v>
      </c>
      <c r="Z71" s="2" t="s">
        <v>650</v>
      </c>
      <c r="AA71" s="2" t="s">
        <v>650</v>
      </c>
      <c r="AB71" s="2" t="s">
        <v>650</v>
      </c>
      <c r="AC71" s="2" t="s">
        <v>650</v>
      </c>
      <c r="AD71" s="2" t="s">
        <v>650</v>
      </c>
      <c r="AE71" s="2" t="s">
        <v>650</v>
      </c>
      <c r="AF71" s="2" t="s">
        <v>650</v>
      </c>
      <c r="AG71" s="2" t="s">
        <v>650</v>
      </c>
      <c r="AH71" s="2" t="s">
        <v>650</v>
      </c>
      <c r="AI71" s="2" t="s">
        <v>650</v>
      </c>
      <c r="AM71" s="129">
        <f t="shared" si="3"/>
        <v>0.624</v>
      </c>
      <c r="AN71" s="129">
        <f t="shared" si="4"/>
        <v>0.56999999999999995</v>
      </c>
      <c r="AO71" s="130">
        <f t="shared" si="5"/>
        <v>0.91346153846153844</v>
      </c>
    </row>
    <row r="72" spans="1:41" ht="15" customHeight="1" x14ac:dyDescent="0.25">
      <c r="A72" s="2" t="s">
        <v>124</v>
      </c>
      <c r="B72" s="2" t="s">
        <v>125</v>
      </c>
      <c r="C72" s="2">
        <v>2015</v>
      </c>
      <c r="D72" s="2">
        <v>14.5648</v>
      </c>
      <c r="E72" s="2">
        <v>20.74</v>
      </c>
      <c r="F72" s="2" t="s">
        <v>650</v>
      </c>
      <c r="G72" s="2">
        <v>0.24</v>
      </c>
      <c r="H72" s="2" t="s">
        <v>650</v>
      </c>
      <c r="I72" s="2" t="s">
        <v>650</v>
      </c>
      <c r="J72" s="2" t="s">
        <v>650</v>
      </c>
      <c r="K72" s="2" t="s">
        <v>650</v>
      </c>
      <c r="L72" s="2" t="s">
        <v>652</v>
      </c>
      <c r="M72" s="2" t="s">
        <v>650</v>
      </c>
      <c r="N72" s="2">
        <v>3.5</v>
      </c>
      <c r="O72" s="2">
        <v>13.5</v>
      </c>
      <c r="P72" s="2">
        <v>3.5</v>
      </c>
      <c r="Q72" s="2" t="s">
        <v>650</v>
      </c>
      <c r="R72" s="2" t="s">
        <v>650</v>
      </c>
      <c r="S72" s="2" t="s">
        <v>650</v>
      </c>
      <c r="T72" s="2" t="s">
        <v>650</v>
      </c>
      <c r="U72" s="2" t="s">
        <v>650</v>
      </c>
      <c r="V72" s="2" t="s">
        <v>650</v>
      </c>
      <c r="W72" s="2" t="s">
        <v>650</v>
      </c>
      <c r="X72" s="2" t="s">
        <v>650</v>
      </c>
      <c r="Y72" s="2" t="s">
        <v>650</v>
      </c>
      <c r="Z72" s="2" t="s">
        <v>650</v>
      </c>
      <c r="AA72" s="2" t="s">
        <v>650</v>
      </c>
      <c r="AB72" s="2" t="s">
        <v>650</v>
      </c>
      <c r="AC72" s="2" t="s">
        <v>650</v>
      </c>
      <c r="AD72" s="2" t="s">
        <v>650</v>
      </c>
      <c r="AE72" s="2" t="s">
        <v>650</v>
      </c>
      <c r="AF72" s="2" t="s">
        <v>650</v>
      </c>
      <c r="AG72" s="2" t="s">
        <v>650</v>
      </c>
      <c r="AH72" s="2" t="s">
        <v>650</v>
      </c>
      <c r="AI72" s="2" t="s">
        <v>650</v>
      </c>
      <c r="AM72" s="129">
        <f t="shared" si="3"/>
        <v>20.740000000000002</v>
      </c>
      <c r="AN72" s="129">
        <f t="shared" si="4"/>
        <v>14.5648</v>
      </c>
      <c r="AO72" s="130">
        <f t="shared" si="5"/>
        <v>0.70225650916104143</v>
      </c>
    </row>
    <row r="73" spans="1:41" ht="15" customHeight="1" x14ac:dyDescent="0.25">
      <c r="A73" s="2" t="s">
        <v>124</v>
      </c>
      <c r="B73" s="2" t="s">
        <v>126</v>
      </c>
      <c r="C73" s="2">
        <v>2015</v>
      </c>
      <c r="D73" s="2">
        <v>2.9969999999999999</v>
      </c>
      <c r="E73" s="2">
        <v>4.3959999999999999</v>
      </c>
      <c r="F73" s="2">
        <v>0</v>
      </c>
      <c r="G73" s="2">
        <v>0.04</v>
      </c>
      <c r="H73" s="2">
        <v>0</v>
      </c>
      <c r="I73" s="2">
        <v>0</v>
      </c>
      <c r="J73" s="2">
        <v>0</v>
      </c>
      <c r="K73" s="2">
        <v>0</v>
      </c>
      <c r="L73" s="2" t="s">
        <v>652</v>
      </c>
      <c r="M73" s="2">
        <v>0</v>
      </c>
      <c r="N73" s="2">
        <v>1.452</v>
      </c>
      <c r="O73" s="2">
        <v>1.452</v>
      </c>
      <c r="P73" s="2">
        <v>1.452</v>
      </c>
      <c r="Q73" s="2">
        <v>0</v>
      </c>
      <c r="R73" s="2">
        <v>0</v>
      </c>
      <c r="S73" s="2" t="s">
        <v>8</v>
      </c>
      <c r="T73" s="2" t="s">
        <v>650</v>
      </c>
      <c r="U73" s="2" t="s">
        <v>650</v>
      </c>
      <c r="V73" s="2" t="s">
        <v>650</v>
      </c>
      <c r="W73" s="2" t="s">
        <v>650</v>
      </c>
      <c r="X73" s="2" t="s">
        <v>650</v>
      </c>
      <c r="Y73" s="2" t="s">
        <v>650</v>
      </c>
      <c r="Z73" s="2" t="s">
        <v>650</v>
      </c>
      <c r="AA73" s="2" t="s">
        <v>650</v>
      </c>
      <c r="AB73" s="2" t="s">
        <v>650</v>
      </c>
      <c r="AC73" s="2" t="s">
        <v>650</v>
      </c>
      <c r="AD73" s="2" t="s">
        <v>650</v>
      </c>
      <c r="AE73" s="2" t="s">
        <v>650</v>
      </c>
      <c r="AF73" s="2" t="s">
        <v>650</v>
      </c>
      <c r="AG73" s="2" t="s">
        <v>650</v>
      </c>
      <c r="AH73" s="2" t="s">
        <v>650</v>
      </c>
      <c r="AI73" s="2" t="s">
        <v>650</v>
      </c>
      <c r="AM73" s="129">
        <f t="shared" si="3"/>
        <v>4.3959999999999999</v>
      </c>
      <c r="AN73" s="129">
        <f t="shared" si="4"/>
        <v>2.9969999999999999</v>
      </c>
      <c r="AO73" s="130">
        <f t="shared" si="5"/>
        <v>0.68175614194722478</v>
      </c>
    </row>
    <row r="74" spans="1:41" ht="15" customHeight="1" x14ac:dyDescent="0.25">
      <c r="A74" s="2" t="s">
        <v>124</v>
      </c>
      <c r="B74" s="2" t="s">
        <v>127</v>
      </c>
      <c r="C74" s="2">
        <v>2015</v>
      </c>
      <c r="D74" s="2">
        <v>16.513000000000002</v>
      </c>
      <c r="E74" s="2">
        <v>19.579000000000001</v>
      </c>
      <c r="F74" s="2">
        <v>0</v>
      </c>
      <c r="G74" s="2">
        <v>7.9000000000000001E-2</v>
      </c>
      <c r="H74" s="2">
        <v>0</v>
      </c>
      <c r="I74" s="2">
        <v>0</v>
      </c>
      <c r="J74" s="2">
        <v>0</v>
      </c>
      <c r="K74" s="2">
        <v>0</v>
      </c>
      <c r="L74" s="2" t="s">
        <v>652</v>
      </c>
      <c r="M74" s="2">
        <v>0</v>
      </c>
      <c r="N74" s="2">
        <v>6.5</v>
      </c>
      <c r="O74" s="2">
        <v>6.5</v>
      </c>
      <c r="P74" s="2">
        <v>6.5</v>
      </c>
      <c r="Q74" s="2">
        <v>0</v>
      </c>
      <c r="R74" s="2">
        <v>0</v>
      </c>
      <c r="S74" s="2" t="s">
        <v>8</v>
      </c>
      <c r="T74" s="2" t="s">
        <v>650</v>
      </c>
      <c r="U74" s="2" t="s">
        <v>650</v>
      </c>
      <c r="V74" s="2" t="s">
        <v>650</v>
      </c>
      <c r="W74" s="2" t="s">
        <v>650</v>
      </c>
      <c r="X74" s="2" t="s">
        <v>650</v>
      </c>
      <c r="Y74" s="2" t="s">
        <v>650</v>
      </c>
      <c r="Z74" s="2" t="s">
        <v>650</v>
      </c>
      <c r="AA74" s="2" t="s">
        <v>650</v>
      </c>
      <c r="AB74" s="2" t="s">
        <v>650</v>
      </c>
      <c r="AC74" s="2" t="s">
        <v>650</v>
      </c>
      <c r="AD74" s="2" t="s">
        <v>650</v>
      </c>
      <c r="AE74" s="2" t="s">
        <v>650</v>
      </c>
      <c r="AF74" s="2" t="s">
        <v>650</v>
      </c>
      <c r="AG74" s="2" t="s">
        <v>650</v>
      </c>
      <c r="AH74" s="2" t="s">
        <v>650</v>
      </c>
      <c r="AI74" s="2" t="s">
        <v>650</v>
      </c>
      <c r="AM74" s="129">
        <f t="shared" si="3"/>
        <v>19.579000000000001</v>
      </c>
      <c r="AN74" s="129">
        <f t="shared" si="4"/>
        <v>16.513000000000002</v>
      </c>
      <c r="AO74" s="130">
        <f t="shared" si="5"/>
        <v>0.8434036467643905</v>
      </c>
    </row>
    <row r="75" spans="1:41" ht="15" customHeight="1" x14ac:dyDescent="0.25">
      <c r="A75" s="2" t="s">
        <v>128</v>
      </c>
      <c r="B75" s="2" t="s">
        <v>129</v>
      </c>
      <c r="C75" s="2">
        <v>2015</v>
      </c>
      <c r="D75" s="2">
        <v>36.688000000000002</v>
      </c>
      <c r="E75" s="2">
        <v>36.155999999999999</v>
      </c>
      <c r="F75" s="2" t="s">
        <v>650</v>
      </c>
      <c r="G75" s="2">
        <v>2.069</v>
      </c>
      <c r="H75" s="2" t="s">
        <v>650</v>
      </c>
      <c r="I75" s="2" t="s">
        <v>650</v>
      </c>
      <c r="J75" s="2" t="s">
        <v>650</v>
      </c>
      <c r="K75" s="2" t="s">
        <v>650</v>
      </c>
      <c r="L75" s="2" t="s">
        <v>651</v>
      </c>
      <c r="M75" s="2" t="s">
        <v>650</v>
      </c>
      <c r="N75" s="2" t="s">
        <v>650</v>
      </c>
      <c r="O75" s="2">
        <v>3.0059999999999998</v>
      </c>
      <c r="P75" s="2" t="s">
        <v>650</v>
      </c>
      <c r="Q75" s="2" t="s">
        <v>650</v>
      </c>
      <c r="R75" s="2" t="s">
        <v>650</v>
      </c>
      <c r="S75" s="2" t="s">
        <v>650</v>
      </c>
      <c r="T75" s="2">
        <v>21.062999999999999</v>
      </c>
      <c r="U75" s="2">
        <v>9.5530000000000008</v>
      </c>
      <c r="V75" s="2" t="s">
        <v>650</v>
      </c>
      <c r="W75" s="2" t="s">
        <v>650</v>
      </c>
      <c r="X75" s="2" t="s">
        <v>650</v>
      </c>
      <c r="Y75" s="2" t="s">
        <v>650</v>
      </c>
      <c r="Z75" s="2" t="s">
        <v>650</v>
      </c>
      <c r="AA75" s="2" t="s">
        <v>650</v>
      </c>
      <c r="AB75" s="2" t="s">
        <v>650</v>
      </c>
      <c r="AC75" s="2" t="s">
        <v>650</v>
      </c>
      <c r="AD75" s="2" t="s">
        <v>650</v>
      </c>
      <c r="AE75" s="2">
        <v>0.32600000000000001</v>
      </c>
      <c r="AF75" s="2" t="s">
        <v>660</v>
      </c>
      <c r="AG75" s="2">
        <v>8.2000000000000003E-2</v>
      </c>
      <c r="AH75" s="2">
        <v>0.13900000000000001</v>
      </c>
      <c r="AI75" s="2">
        <v>0.154</v>
      </c>
      <c r="AM75" s="129">
        <f t="shared" si="3"/>
        <v>36.171000000000006</v>
      </c>
      <c r="AN75" s="129">
        <f t="shared" si="4"/>
        <v>36.688000000000002</v>
      </c>
      <c r="AO75" s="130">
        <f t="shared" si="5"/>
        <v>1.0142932183240716</v>
      </c>
    </row>
    <row r="76" spans="1:41" ht="15" customHeight="1" x14ac:dyDescent="0.25">
      <c r="A76" s="2" t="s">
        <v>130</v>
      </c>
      <c r="B76" s="2" t="s">
        <v>131</v>
      </c>
      <c r="C76" s="2">
        <v>2015</v>
      </c>
      <c r="D76" s="2">
        <v>17575</v>
      </c>
      <c r="E76" s="2">
        <v>19.911000000000001</v>
      </c>
      <c r="F76" s="2" t="s">
        <v>650</v>
      </c>
      <c r="G76" s="2">
        <v>0.77900000000000003</v>
      </c>
      <c r="H76" s="2" t="s">
        <v>650</v>
      </c>
      <c r="I76" s="2" t="s">
        <v>650</v>
      </c>
      <c r="J76" s="2" t="s">
        <v>650</v>
      </c>
      <c r="K76" s="2" t="s">
        <v>650</v>
      </c>
      <c r="L76" s="2" t="s">
        <v>651</v>
      </c>
      <c r="M76" s="2">
        <v>0</v>
      </c>
      <c r="N76" s="2">
        <v>7.5679999999999996</v>
      </c>
      <c r="O76" s="2">
        <v>0</v>
      </c>
      <c r="P76" s="2">
        <v>0</v>
      </c>
      <c r="Q76" s="2">
        <v>0</v>
      </c>
      <c r="R76" s="2">
        <v>9.1110000000000007</v>
      </c>
      <c r="S76" s="2" t="s">
        <v>8</v>
      </c>
      <c r="T76" s="2" t="s">
        <v>650</v>
      </c>
      <c r="U76" s="2" t="s">
        <v>650</v>
      </c>
      <c r="V76" s="2" t="s">
        <v>650</v>
      </c>
      <c r="W76" s="2" t="s">
        <v>650</v>
      </c>
      <c r="X76" s="2" t="s">
        <v>650</v>
      </c>
      <c r="Y76" s="2" t="s">
        <v>650</v>
      </c>
      <c r="Z76" s="2" t="s">
        <v>650</v>
      </c>
      <c r="AA76" s="2" t="s">
        <v>650</v>
      </c>
      <c r="AB76" s="2" t="s">
        <v>650</v>
      </c>
      <c r="AC76" s="2" t="s">
        <v>650</v>
      </c>
      <c r="AD76" s="2">
        <v>2.4529999999999998</v>
      </c>
      <c r="AE76" s="2" t="s">
        <v>650</v>
      </c>
      <c r="AF76" s="2" t="s">
        <v>650</v>
      </c>
      <c r="AG76" s="2" t="s">
        <v>650</v>
      </c>
      <c r="AH76" s="2" t="s">
        <v>650</v>
      </c>
      <c r="AI76" s="2" t="s">
        <v>650</v>
      </c>
      <c r="AM76" s="129">
        <f t="shared" si="3"/>
        <v>19.910999999999998</v>
      </c>
      <c r="AN76" s="129">
        <f t="shared" si="4"/>
        <v>17575</v>
      </c>
      <c r="AO76" s="130">
        <f t="shared" si="5"/>
        <v>882.67791672944611</v>
      </c>
    </row>
    <row r="77" spans="1:41" ht="15" customHeight="1" x14ac:dyDescent="0.25">
      <c r="A77" s="2" t="s">
        <v>130</v>
      </c>
      <c r="B77" s="2" t="s">
        <v>132</v>
      </c>
      <c r="C77" s="2">
        <v>2015</v>
      </c>
      <c r="D77" s="2">
        <v>13.115</v>
      </c>
      <c r="E77" s="2">
        <v>15.234</v>
      </c>
      <c r="F77" s="2" t="s">
        <v>650</v>
      </c>
      <c r="G77" s="2">
        <v>0.11600000000000001</v>
      </c>
      <c r="H77" s="2" t="s">
        <v>650</v>
      </c>
      <c r="I77" s="2" t="s">
        <v>650</v>
      </c>
      <c r="J77" s="2" t="s">
        <v>650</v>
      </c>
      <c r="K77" s="2" t="s">
        <v>650</v>
      </c>
      <c r="L77" s="2" t="s">
        <v>651</v>
      </c>
      <c r="M77" s="2">
        <v>0</v>
      </c>
      <c r="N77" s="2">
        <v>0</v>
      </c>
      <c r="O77" s="2">
        <v>0</v>
      </c>
      <c r="P77" s="2">
        <v>0</v>
      </c>
      <c r="Q77" s="2">
        <v>0</v>
      </c>
      <c r="R77" s="2">
        <v>15.118</v>
      </c>
      <c r="S77" s="2" t="s">
        <v>8</v>
      </c>
      <c r="T77" s="2" t="s">
        <v>650</v>
      </c>
      <c r="U77" s="2" t="s">
        <v>650</v>
      </c>
      <c r="V77" s="2" t="s">
        <v>650</v>
      </c>
      <c r="W77" s="2" t="s">
        <v>650</v>
      </c>
      <c r="X77" s="2" t="s">
        <v>650</v>
      </c>
      <c r="Y77" s="2" t="s">
        <v>650</v>
      </c>
      <c r="Z77" s="2" t="s">
        <v>650</v>
      </c>
      <c r="AA77" s="2" t="s">
        <v>650</v>
      </c>
      <c r="AB77" s="2" t="s">
        <v>650</v>
      </c>
      <c r="AC77" s="2" t="s">
        <v>650</v>
      </c>
      <c r="AD77" s="2" t="s">
        <v>650</v>
      </c>
      <c r="AE77" s="2" t="s">
        <v>650</v>
      </c>
      <c r="AF77" s="2" t="s">
        <v>650</v>
      </c>
      <c r="AG77" s="2" t="s">
        <v>650</v>
      </c>
      <c r="AH77" s="2" t="s">
        <v>650</v>
      </c>
      <c r="AI77" s="2" t="s">
        <v>650</v>
      </c>
      <c r="AM77" s="129">
        <f t="shared" si="3"/>
        <v>15.234</v>
      </c>
      <c r="AN77" s="129">
        <f t="shared" si="4"/>
        <v>13.115</v>
      </c>
      <c r="AO77" s="130">
        <f t="shared" si="5"/>
        <v>0.86090324274648811</v>
      </c>
    </row>
    <row r="78" spans="1:41" ht="15" customHeight="1" x14ac:dyDescent="0.25">
      <c r="A78" s="2" t="s">
        <v>133</v>
      </c>
      <c r="B78" s="2" t="s">
        <v>134</v>
      </c>
      <c r="C78" s="2">
        <v>2015</v>
      </c>
      <c r="D78" s="2">
        <v>50.8</v>
      </c>
      <c r="E78" s="2">
        <v>63.45</v>
      </c>
      <c r="F78" s="2" t="s">
        <v>650</v>
      </c>
      <c r="G78" s="2">
        <v>1.1499999999999999</v>
      </c>
      <c r="H78" s="2" t="s">
        <v>650</v>
      </c>
      <c r="I78" s="2" t="s">
        <v>650</v>
      </c>
      <c r="J78" s="2" t="s">
        <v>650</v>
      </c>
      <c r="K78" s="2" t="s">
        <v>650</v>
      </c>
      <c r="L78" s="2" t="s">
        <v>651</v>
      </c>
      <c r="M78" s="2" t="s">
        <v>650</v>
      </c>
      <c r="N78" s="2" t="s">
        <v>650</v>
      </c>
      <c r="O78" s="2" t="s">
        <v>650</v>
      </c>
      <c r="P78" s="2" t="s">
        <v>650</v>
      </c>
      <c r="Q78" s="2" t="s">
        <v>650</v>
      </c>
      <c r="R78" s="2">
        <v>50</v>
      </c>
      <c r="S78" s="2" t="s">
        <v>650</v>
      </c>
      <c r="T78" s="2">
        <v>4</v>
      </c>
      <c r="U78" s="2" t="s">
        <v>650</v>
      </c>
      <c r="V78" s="2" t="s">
        <v>650</v>
      </c>
      <c r="W78" s="2" t="s">
        <v>650</v>
      </c>
      <c r="X78" s="2" t="s">
        <v>650</v>
      </c>
      <c r="Y78" s="2" t="s">
        <v>650</v>
      </c>
      <c r="Z78" s="2" t="s">
        <v>650</v>
      </c>
      <c r="AA78" s="2" t="s">
        <v>650</v>
      </c>
      <c r="AB78" s="2" t="s">
        <v>650</v>
      </c>
      <c r="AC78" s="2" t="s">
        <v>650</v>
      </c>
      <c r="AD78" s="2">
        <v>8.3000000000000007</v>
      </c>
      <c r="AE78" s="2" t="s">
        <v>650</v>
      </c>
      <c r="AF78" s="2" t="s">
        <v>650</v>
      </c>
      <c r="AG78" s="2" t="s">
        <v>650</v>
      </c>
      <c r="AH78" s="2" t="s">
        <v>650</v>
      </c>
      <c r="AI78" s="2" t="s">
        <v>650</v>
      </c>
      <c r="AM78" s="129">
        <f t="shared" si="3"/>
        <v>63.45</v>
      </c>
      <c r="AN78" s="129">
        <f t="shared" si="4"/>
        <v>50.8</v>
      </c>
      <c r="AO78" s="130">
        <f t="shared" si="5"/>
        <v>0.80063041765169418</v>
      </c>
    </row>
    <row r="79" spans="1:41" ht="15" customHeight="1" x14ac:dyDescent="0.25">
      <c r="A79" s="2" t="s">
        <v>135</v>
      </c>
      <c r="B79" s="2" t="s">
        <v>136</v>
      </c>
      <c r="C79" s="2">
        <v>2015</v>
      </c>
      <c r="D79" s="2">
        <v>31</v>
      </c>
      <c r="E79" s="2">
        <v>37.340000000000003</v>
      </c>
      <c r="F79" s="2" t="s">
        <v>650</v>
      </c>
      <c r="G79" s="2">
        <v>3.8</v>
      </c>
      <c r="H79" s="2" t="s">
        <v>650</v>
      </c>
      <c r="I79" s="2" t="s">
        <v>650</v>
      </c>
      <c r="J79" s="2" t="s">
        <v>650</v>
      </c>
      <c r="K79" s="2" t="s">
        <v>650</v>
      </c>
      <c r="L79" s="2" t="s">
        <v>651</v>
      </c>
      <c r="M79" s="2" t="s">
        <v>650</v>
      </c>
      <c r="N79" s="2" t="s">
        <v>650</v>
      </c>
      <c r="O79" s="2" t="s">
        <v>650</v>
      </c>
      <c r="P79" s="2" t="s">
        <v>650</v>
      </c>
      <c r="Q79" s="2" t="s">
        <v>650</v>
      </c>
      <c r="R79" s="2" t="s">
        <v>650</v>
      </c>
      <c r="S79" s="2" t="s">
        <v>650</v>
      </c>
      <c r="T79" s="2">
        <v>24</v>
      </c>
      <c r="U79" s="2" t="s">
        <v>650</v>
      </c>
      <c r="V79" s="2" t="s">
        <v>650</v>
      </c>
      <c r="W79" s="2" t="s">
        <v>650</v>
      </c>
      <c r="X79" s="2" t="s">
        <v>650</v>
      </c>
      <c r="Y79" s="2" t="s">
        <v>650</v>
      </c>
      <c r="Z79" s="2" t="s">
        <v>650</v>
      </c>
      <c r="AA79" s="2" t="s">
        <v>650</v>
      </c>
      <c r="AB79" s="2" t="s">
        <v>650</v>
      </c>
      <c r="AC79" s="2">
        <v>1.54</v>
      </c>
      <c r="AD79" s="2" t="s">
        <v>650</v>
      </c>
      <c r="AE79" s="2" t="s">
        <v>650</v>
      </c>
      <c r="AF79" s="2" t="s">
        <v>650</v>
      </c>
      <c r="AG79" s="2" t="s">
        <v>650</v>
      </c>
      <c r="AH79" s="2">
        <v>8</v>
      </c>
      <c r="AI79" s="2">
        <v>8</v>
      </c>
      <c r="AM79" s="129">
        <f t="shared" si="3"/>
        <v>37.340000000000003</v>
      </c>
      <c r="AN79" s="129">
        <f t="shared" si="4"/>
        <v>31</v>
      </c>
      <c r="AO79" s="130">
        <f t="shared" si="5"/>
        <v>0.8302088912694161</v>
      </c>
    </row>
    <row r="80" spans="1:41" ht="15" customHeight="1" x14ac:dyDescent="0.25">
      <c r="A80" s="2" t="s">
        <v>137</v>
      </c>
      <c r="B80" s="2" t="s">
        <v>138</v>
      </c>
      <c r="C80" s="2">
        <v>2015</v>
      </c>
      <c r="D80" s="2">
        <v>166.32499999999999</v>
      </c>
      <c r="E80" s="2">
        <v>206.334</v>
      </c>
      <c r="F80" s="2" t="s">
        <v>650</v>
      </c>
      <c r="G80" s="2">
        <v>0.56000000000000005</v>
      </c>
      <c r="H80" s="2" t="s">
        <v>650</v>
      </c>
      <c r="I80" s="2">
        <v>0.16800000000000001</v>
      </c>
      <c r="J80" s="2" t="s">
        <v>650</v>
      </c>
      <c r="K80" s="2" t="s">
        <v>650</v>
      </c>
      <c r="L80" s="2" t="s">
        <v>651</v>
      </c>
      <c r="M80" s="2">
        <v>120</v>
      </c>
      <c r="N80" s="2">
        <v>41</v>
      </c>
      <c r="O80" s="2" t="s">
        <v>650</v>
      </c>
      <c r="P80" s="2" t="s">
        <v>650</v>
      </c>
      <c r="Q80" s="2" t="s">
        <v>650</v>
      </c>
      <c r="R80" s="2" t="s">
        <v>650</v>
      </c>
      <c r="S80" s="2" t="s">
        <v>650</v>
      </c>
      <c r="T80" s="2" t="s">
        <v>650</v>
      </c>
      <c r="U80" s="2" t="s">
        <v>650</v>
      </c>
      <c r="V80" s="2" t="s">
        <v>650</v>
      </c>
      <c r="W80" s="2" t="s">
        <v>650</v>
      </c>
      <c r="X80" s="2" t="s">
        <v>650</v>
      </c>
      <c r="Y80" s="2">
        <v>22.303000000000001</v>
      </c>
      <c r="Z80" s="2" t="s">
        <v>650</v>
      </c>
      <c r="AA80" s="2" t="s">
        <v>650</v>
      </c>
      <c r="AB80" s="2" t="s">
        <v>650</v>
      </c>
      <c r="AC80" s="2" t="s">
        <v>650</v>
      </c>
      <c r="AD80" s="2">
        <v>22.303000000000001</v>
      </c>
      <c r="AE80" s="2" t="s">
        <v>650</v>
      </c>
      <c r="AF80" s="2" t="s">
        <v>650</v>
      </c>
      <c r="AG80" s="2" t="s">
        <v>650</v>
      </c>
      <c r="AH80" s="2" t="s">
        <v>650</v>
      </c>
      <c r="AI80" s="2" t="s">
        <v>650</v>
      </c>
      <c r="AM80" s="129">
        <f t="shared" si="3"/>
        <v>206.334</v>
      </c>
      <c r="AN80" s="129">
        <f t="shared" si="4"/>
        <v>166.32499999999999</v>
      </c>
      <c r="AO80" s="130">
        <f t="shared" si="5"/>
        <v>0.80609594153169128</v>
      </c>
    </row>
    <row r="81" spans="1:41" ht="15" customHeight="1" x14ac:dyDescent="0.25">
      <c r="A81" s="2" t="s">
        <v>137</v>
      </c>
      <c r="B81" s="2" t="s">
        <v>139</v>
      </c>
      <c r="C81" s="2">
        <v>2015</v>
      </c>
      <c r="D81" s="2">
        <v>0.89100000000000001</v>
      </c>
      <c r="E81" s="2">
        <v>0.99</v>
      </c>
      <c r="F81" s="2" t="s">
        <v>650</v>
      </c>
      <c r="G81" s="2">
        <v>0.13500000000000001</v>
      </c>
      <c r="H81" s="2" t="s">
        <v>650</v>
      </c>
      <c r="I81" s="2" t="s">
        <v>650</v>
      </c>
      <c r="J81" s="2" t="s">
        <v>650</v>
      </c>
      <c r="K81" s="2" t="s">
        <v>650</v>
      </c>
      <c r="L81" s="2" t="s">
        <v>651</v>
      </c>
      <c r="M81" s="2" t="s">
        <v>650</v>
      </c>
      <c r="N81" s="2" t="s">
        <v>650</v>
      </c>
      <c r="O81" s="2" t="s">
        <v>650</v>
      </c>
      <c r="P81" s="2" t="s">
        <v>650</v>
      </c>
      <c r="Q81" s="2" t="s">
        <v>650</v>
      </c>
      <c r="R81" s="2" t="s">
        <v>650</v>
      </c>
      <c r="S81" s="2" t="s">
        <v>650</v>
      </c>
      <c r="T81" s="2">
        <v>0.85499999999999998</v>
      </c>
      <c r="U81" s="2" t="s">
        <v>650</v>
      </c>
      <c r="V81" s="2" t="s">
        <v>650</v>
      </c>
      <c r="W81" s="2" t="s">
        <v>650</v>
      </c>
      <c r="X81" s="2" t="s">
        <v>650</v>
      </c>
      <c r="Y81" s="2" t="s">
        <v>650</v>
      </c>
      <c r="Z81" s="2" t="s">
        <v>650</v>
      </c>
      <c r="AA81" s="2" t="s">
        <v>650</v>
      </c>
      <c r="AB81" s="2" t="s">
        <v>650</v>
      </c>
      <c r="AC81" s="2" t="s">
        <v>650</v>
      </c>
      <c r="AD81" s="2" t="s">
        <v>650</v>
      </c>
      <c r="AE81" s="2" t="s">
        <v>650</v>
      </c>
      <c r="AF81" s="2" t="s">
        <v>650</v>
      </c>
      <c r="AG81" s="2" t="s">
        <v>650</v>
      </c>
      <c r="AH81" s="2" t="s">
        <v>650</v>
      </c>
      <c r="AI81" s="2" t="s">
        <v>650</v>
      </c>
      <c r="AM81" s="129">
        <f t="shared" si="3"/>
        <v>0.99</v>
      </c>
      <c r="AN81" s="129">
        <f t="shared" si="4"/>
        <v>0.89100000000000001</v>
      </c>
      <c r="AO81" s="130">
        <f t="shared" si="5"/>
        <v>0.9</v>
      </c>
    </row>
    <row r="82" spans="1:41" ht="15" customHeight="1" x14ac:dyDescent="0.25">
      <c r="A82" s="2" t="s">
        <v>137</v>
      </c>
      <c r="B82" s="2" t="s">
        <v>140</v>
      </c>
      <c r="C82" s="2">
        <v>2015</v>
      </c>
      <c r="D82" s="2">
        <v>7.0289999999999999</v>
      </c>
      <c r="E82" s="2">
        <v>8.0860000000000003</v>
      </c>
      <c r="F82" s="2" t="s">
        <v>650</v>
      </c>
      <c r="G82" s="2">
        <v>6.2E-2</v>
      </c>
      <c r="H82" s="2" t="s">
        <v>650</v>
      </c>
      <c r="I82" s="2" t="s">
        <v>650</v>
      </c>
      <c r="J82" s="2" t="s">
        <v>650</v>
      </c>
      <c r="K82" s="2" t="s">
        <v>650</v>
      </c>
      <c r="L82" s="2" t="s">
        <v>651</v>
      </c>
      <c r="M82" s="2" t="s">
        <v>650</v>
      </c>
      <c r="N82" s="2" t="s">
        <v>650</v>
      </c>
      <c r="O82" s="2" t="s">
        <v>650</v>
      </c>
      <c r="P82" s="2" t="s">
        <v>650</v>
      </c>
      <c r="Q82" s="2" t="s">
        <v>650</v>
      </c>
      <c r="R82" s="2" t="s">
        <v>650</v>
      </c>
      <c r="S82" s="2" t="s">
        <v>650</v>
      </c>
      <c r="T82" s="2">
        <v>5.6840000000000002</v>
      </c>
      <c r="U82" s="2" t="s">
        <v>650</v>
      </c>
      <c r="V82" s="2" t="s">
        <v>650</v>
      </c>
      <c r="W82" s="2" t="s">
        <v>650</v>
      </c>
      <c r="X82" s="2" t="s">
        <v>650</v>
      </c>
      <c r="Y82" s="2">
        <v>2.34</v>
      </c>
      <c r="Z82" s="2" t="s">
        <v>650</v>
      </c>
      <c r="AA82" s="2" t="s">
        <v>650</v>
      </c>
      <c r="AB82" s="2" t="s">
        <v>650</v>
      </c>
      <c r="AC82" s="2" t="s">
        <v>650</v>
      </c>
      <c r="AD82" s="2" t="s">
        <v>650</v>
      </c>
      <c r="AE82" s="2" t="s">
        <v>650</v>
      </c>
      <c r="AF82" s="2" t="s">
        <v>650</v>
      </c>
      <c r="AG82" s="2" t="s">
        <v>650</v>
      </c>
      <c r="AH82" s="2" t="s">
        <v>650</v>
      </c>
      <c r="AI82" s="2" t="s">
        <v>650</v>
      </c>
      <c r="AM82" s="129">
        <f t="shared" si="3"/>
        <v>8.0860000000000003</v>
      </c>
      <c r="AN82" s="129">
        <f t="shared" si="4"/>
        <v>7.0289999999999999</v>
      </c>
      <c r="AO82" s="130">
        <f t="shared" si="5"/>
        <v>0.86928023744743999</v>
      </c>
    </row>
    <row r="83" spans="1:41" ht="15" customHeight="1" x14ac:dyDescent="0.25">
      <c r="A83" s="2" t="s">
        <v>141</v>
      </c>
      <c r="B83" s="2" t="s">
        <v>142</v>
      </c>
      <c r="C83" s="2">
        <v>2015</v>
      </c>
      <c r="D83" s="2">
        <v>2.7</v>
      </c>
      <c r="E83" s="2">
        <v>3.76</v>
      </c>
      <c r="F83" s="2" t="s">
        <v>650</v>
      </c>
      <c r="G83" s="2" t="s">
        <v>650</v>
      </c>
      <c r="H83" s="2" t="s">
        <v>650</v>
      </c>
      <c r="I83" s="2" t="s">
        <v>650</v>
      </c>
      <c r="J83" s="2" t="s">
        <v>650</v>
      </c>
      <c r="K83" s="2" t="s">
        <v>650</v>
      </c>
      <c r="L83" s="2" t="s">
        <v>651</v>
      </c>
      <c r="M83" s="2" t="s">
        <v>650</v>
      </c>
      <c r="N83" s="2" t="s">
        <v>650</v>
      </c>
      <c r="O83" s="2" t="s">
        <v>650</v>
      </c>
      <c r="P83" s="2" t="s">
        <v>650</v>
      </c>
      <c r="Q83" s="2" t="s">
        <v>650</v>
      </c>
      <c r="R83" s="2" t="s">
        <v>650</v>
      </c>
      <c r="S83" s="2" t="s">
        <v>650</v>
      </c>
      <c r="T83" s="2" t="s">
        <v>650</v>
      </c>
      <c r="U83" s="2">
        <v>3.5</v>
      </c>
      <c r="V83" s="2" t="s">
        <v>650</v>
      </c>
      <c r="W83" s="2" t="s">
        <v>650</v>
      </c>
      <c r="X83" s="2" t="s">
        <v>650</v>
      </c>
      <c r="Y83" s="2">
        <v>0.26</v>
      </c>
      <c r="Z83" s="2" t="s">
        <v>650</v>
      </c>
      <c r="AA83" s="2" t="s">
        <v>650</v>
      </c>
      <c r="AB83" s="2" t="s">
        <v>650</v>
      </c>
      <c r="AC83" s="2" t="s">
        <v>650</v>
      </c>
      <c r="AD83" s="2" t="s">
        <v>650</v>
      </c>
      <c r="AE83" s="2" t="s">
        <v>650</v>
      </c>
      <c r="AF83" s="2" t="s">
        <v>650</v>
      </c>
      <c r="AG83" s="2" t="s">
        <v>650</v>
      </c>
      <c r="AH83" s="2" t="s">
        <v>650</v>
      </c>
      <c r="AI83" s="2" t="s">
        <v>650</v>
      </c>
      <c r="AM83" s="129">
        <f t="shared" si="3"/>
        <v>3.76</v>
      </c>
      <c r="AN83" s="129">
        <f t="shared" si="4"/>
        <v>2.7</v>
      </c>
      <c r="AO83" s="130">
        <f t="shared" si="5"/>
        <v>0.71808510638297884</v>
      </c>
    </row>
    <row r="84" spans="1:41" ht="15" customHeight="1" x14ac:dyDescent="0.25">
      <c r="A84" s="2" t="s">
        <v>141</v>
      </c>
      <c r="B84" s="2" t="s">
        <v>143</v>
      </c>
      <c r="C84" s="2">
        <v>2015</v>
      </c>
      <c r="D84" s="2" t="s">
        <v>650</v>
      </c>
      <c r="E84" s="2">
        <v>12.438000000000001</v>
      </c>
      <c r="F84" s="2" t="s">
        <v>650</v>
      </c>
      <c r="G84" s="2" t="s">
        <v>650</v>
      </c>
      <c r="H84" s="2" t="s">
        <v>650</v>
      </c>
      <c r="I84" s="2" t="s">
        <v>650</v>
      </c>
      <c r="J84" s="2" t="s">
        <v>650</v>
      </c>
      <c r="K84" s="2" t="s">
        <v>650</v>
      </c>
      <c r="L84" s="2" t="s">
        <v>651</v>
      </c>
      <c r="M84" s="2" t="s">
        <v>650</v>
      </c>
      <c r="N84" s="2" t="s">
        <v>650</v>
      </c>
      <c r="O84" s="2" t="s">
        <v>650</v>
      </c>
      <c r="P84" s="2" t="s">
        <v>650</v>
      </c>
      <c r="Q84" s="2" t="s">
        <v>650</v>
      </c>
      <c r="R84" s="2" t="s">
        <v>650</v>
      </c>
      <c r="S84" s="2" t="s">
        <v>650</v>
      </c>
      <c r="T84" s="2" t="s">
        <v>650</v>
      </c>
      <c r="U84" s="2">
        <v>12.278</v>
      </c>
      <c r="V84" s="2" t="s">
        <v>650</v>
      </c>
      <c r="W84" s="2" t="s">
        <v>650</v>
      </c>
      <c r="X84" s="2" t="s">
        <v>650</v>
      </c>
      <c r="Y84" s="2">
        <v>0.16</v>
      </c>
      <c r="Z84" s="2" t="s">
        <v>650</v>
      </c>
      <c r="AA84" s="2" t="s">
        <v>650</v>
      </c>
      <c r="AB84" s="2" t="s">
        <v>650</v>
      </c>
      <c r="AC84" s="2" t="s">
        <v>650</v>
      </c>
      <c r="AD84" s="2" t="s">
        <v>650</v>
      </c>
      <c r="AE84" s="2" t="s">
        <v>650</v>
      </c>
      <c r="AF84" s="2" t="s">
        <v>650</v>
      </c>
      <c r="AG84" s="2" t="s">
        <v>650</v>
      </c>
      <c r="AH84" s="2" t="s">
        <v>650</v>
      </c>
      <c r="AI84" s="2" t="s">
        <v>650</v>
      </c>
      <c r="AM84" s="129">
        <f t="shared" si="3"/>
        <v>12.438000000000001</v>
      </c>
      <c r="AN84" s="129">
        <f t="shared" si="4"/>
        <v>0</v>
      </c>
      <c r="AO84" s="130">
        <f t="shared" si="5"/>
        <v>0</v>
      </c>
    </row>
    <row r="85" spans="1:41" ht="15" customHeight="1" x14ac:dyDescent="0.25">
      <c r="A85" s="2" t="s">
        <v>141</v>
      </c>
      <c r="B85" s="2" t="s">
        <v>144</v>
      </c>
      <c r="C85" s="2">
        <v>2015</v>
      </c>
      <c r="D85" s="2">
        <v>5.3010000000000002</v>
      </c>
      <c r="E85" s="2">
        <v>5.6230000000000002</v>
      </c>
      <c r="F85" s="2" t="s">
        <v>650</v>
      </c>
      <c r="G85" s="2" t="s">
        <v>650</v>
      </c>
      <c r="H85" s="2" t="s">
        <v>650</v>
      </c>
      <c r="I85" s="2" t="s">
        <v>650</v>
      </c>
      <c r="J85" s="2" t="s">
        <v>650</v>
      </c>
      <c r="K85" s="2" t="s">
        <v>650</v>
      </c>
      <c r="L85" s="2" t="s">
        <v>651</v>
      </c>
      <c r="M85" s="2" t="s">
        <v>650</v>
      </c>
      <c r="N85" s="2" t="s">
        <v>650</v>
      </c>
      <c r="O85" s="2" t="s">
        <v>650</v>
      </c>
      <c r="P85" s="2" t="s">
        <v>650</v>
      </c>
      <c r="Q85" s="2" t="s">
        <v>650</v>
      </c>
      <c r="R85" s="2" t="s">
        <v>650</v>
      </c>
      <c r="S85" s="2" t="s">
        <v>650</v>
      </c>
      <c r="T85" s="2">
        <v>5.4649999999999999</v>
      </c>
      <c r="U85" s="2" t="s">
        <v>650</v>
      </c>
      <c r="V85" s="2" t="s">
        <v>650</v>
      </c>
      <c r="W85" s="2" t="s">
        <v>650</v>
      </c>
      <c r="X85" s="2" t="s">
        <v>650</v>
      </c>
      <c r="Y85" s="2" t="s">
        <v>650</v>
      </c>
      <c r="Z85" s="2" t="s">
        <v>650</v>
      </c>
      <c r="AA85" s="2" t="s">
        <v>650</v>
      </c>
      <c r="AB85" s="2" t="s">
        <v>650</v>
      </c>
      <c r="AC85" s="2" t="s">
        <v>650</v>
      </c>
      <c r="AD85" s="2" t="s">
        <v>650</v>
      </c>
      <c r="AE85" s="2" t="s">
        <v>650</v>
      </c>
      <c r="AF85" s="2" t="s">
        <v>650</v>
      </c>
      <c r="AG85" s="2" t="s">
        <v>650</v>
      </c>
      <c r="AH85" s="2">
        <v>0.158</v>
      </c>
      <c r="AI85" s="2">
        <v>0.158</v>
      </c>
      <c r="AM85" s="129">
        <f t="shared" si="3"/>
        <v>5.6230000000000002</v>
      </c>
      <c r="AN85" s="129">
        <f t="shared" si="4"/>
        <v>5.3010000000000002</v>
      </c>
      <c r="AO85" s="130">
        <f t="shared" si="5"/>
        <v>0.94273519473590606</v>
      </c>
    </row>
    <row r="86" spans="1:41" ht="15" customHeight="1" x14ac:dyDescent="0.25">
      <c r="A86" s="2" t="s">
        <v>145</v>
      </c>
      <c r="B86" s="2" t="s">
        <v>146</v>
      </c>
      <c r="C86" s="2">
        <v>2015</v>
      </c>
      <c r="D86" s="2">
        <v>66.86</v>
      </c>
      <c r="E86" s="2">
        <v>74.423000000000002</v>
      </c>
      <c r="F86" s="2" t="s">
        <v>650</v>
      </c>
      <c r="G86" s="2">
        <v>6.0000000000000001E-3</v>
      </c>
      <c r="H86" s="2">
        <v>0</v>
      </c>
      <c r="I86" s="2">
        <v>0</v>
      </c>
      <c r="J86" s="2">
        <v>2.1850000000000001</v>
      </c>
      <c r="K86" s="2" t="s">
        <v>650</v>
      </c>
      <c r="L86" s="2" t="s">
        <v>650</v>
      </c>
      <c r="M86" s="2">
        <v>63.057000000000002</v>
      </c>
      <c r="N86" s="2">
        <v>0</v>
      </c>
      <c r="O86" s="2">
        <v>1.8879999999999999</v>
      </c>
      <c r="P86" s="2">
        <v>0</v>
      </c>
      <c r="Q86" s="2">
        <v>0</v>
      </c>
      <c r="R86" s="2">
        <v>0</v>
      </c>
      <c r="S86" s="2" t="s">
        <v>8</v>
      </c>
      <c r="T86" s="2">
        <v>0</v>
      </c>
      <c r="U86" s="2">
        <v>0</v>
      </c>
      <c r="V86" s="2">
        <v>0</v>
      </c>
      <c r="W86" s="2">
        <v>0</v>
      </c>
      <c r="X86" s="2">
        <v>0</v>
      </c>
      <c r="Y86" s="2">
        <v>2.1859999999999999</v>
      </c>
      <c r="Z86" s="2">
        <v>0</v>
      </c>
      <c r="AA86" s="2">
        <v>0</v>
      </c>
      <c r="AB86" s="2" t="s">
        <v>650</v>
      </c>
      <c r="AC86" s="2" t="s">
        <v>650</v>
      </c>
      <c r="AD86" s="2">
        <v>5.101</v>
      </c>
      <c r="AE86" s="2" t="s">
        <v>650</v>
      </c>
      <c r="AF86" s="2" t="s">
        <v>650</v>
      </c>
      <c r="AG86" s="2" t="s">
        <v>650</v>
      </c>
      <c r="AH86" s="2" t="s">
        <v>650</v>
      </c>
      <c r="AI86" s="2" t="s">
        <v>650</v>
      </c>
      <c r="AM86" s="129">
        <f t="shared" si="3"/>
        <v>74.423000000000002</v>
      </c>
      <c r="AN86" s="129">
        <f t="shared" si="4"/>
        <v>66.86</v>
      </c>
      <c r="AO86" s="130">
        <f t="shared" si="5"/>
        <v>0.89837818953818038</v>
      </c>
    </row>
    <row r="87" spans="1:41" ht="15" customHeight="1" x14ac:dyDescent="0.25">
      <c r="A87" s="2" t="s">
        <v>145</v>
      </c>
      <c r="B87" s="2" t="s">
        <v>147</v>
      </c>
      <c r="C87" s="2">
        <v>2015</v>
      </c>
      <c r="D87" s="2">
        <v>2.2189999999999999</v>
      </c>
      <c r="E87" s="2">
        <v>2.7570000000000001</v>
      </c>
      <c r="F87" s="2" t="s">
        <v>650</v>
      </c>
      <c r="G87" s="2">
        <v>5.2999999999999999E-2</v>
      </c>
      <c r="H87" s="2" t="s">
        <v>650</v>
      </c>
      <c r="I87" s="2" t="s">
        <v>650</v>
      </c>
      <c r="J87" s="2" t="s">
        <v>650</v>
      </c>
      <c r="K87" s="2" t="s">
        <v>650</v>
      </c>
      <c r="L87" s="2" t="s">
        <v>661</v>
      </c>
      <c r="M87" s="2" t="s">
        <v>650</v>
      </c>
      <c r="N87" s="2" t="s">
        <v>650</v>
      </c>
      <c r="O87" s="2" t="s">
        <v>650</v>
      </c>
      <c r="P87" s="2" t="s">
        <v>650</v>
      </c>
      <c r="Q87" s="2" t="s">
        <v>650</v>
      </c>
      <c r="R87" s="2" t="s">
        <v>650</v>
      </c>
      <c r="S87" s="2" t="s">
        <v>650</v>
      </c>
      <c r="T87" s="2">
        <v>2.7040000000000002</v>
      </c>
      <c r="U87" s="2" t="s">
        <v>650</v>
      </c>
      <c r="V87" s="2" t="s">
        <v>650</v>
      </c>
      <c r="W87" s="2" t="s">
        <v>650</v>
      </c>
      <c r="X87" s="2" t="s">
        <v>650</v>
      </c>
      <c r="Y87" s="2" t="s">
        <v>650</v>
      </c>
      <c r="Z87" s="2" t="s">
        <v>650</v>
      </c>
      <c r="AA87" s="2" t="s">
        <v>650</v>
      </c>
      <c r="AB87" s="2" t="s">
        <v>650</v>
      </c>
      <c r="AC87" s="2" t="s">
        <v>650</v>
      </c>
      <c r="AD87" s="2" t="s">
        <v>650</v>
      </c>
      <c r="AE87" s="2" t="s">
        <v>650</v>
      </c>
      <c r="AF87" s="2" t="s">
        <v>650</v>
      </c>
      <c r="AG87" s="2" t="s">
        <v>650</v>
      </c>
      <c r="AH87" s="2" t="s">
        <v>650</v>
      </c>
      <c r="AI87" s="2" t="s">
        <v>650</v>
      </c>
      <c r="AM87" s="129">
        <f t="shared" si="3"/>
        <v>2.7570000000000001</v>
      </c>
      <c r="AN87" s="129">
        <f t="shared" si="4"/>
        <v>2.2189999999999999</v>
      </c>
      <c r="AO87" s="130">
        <f t="shared" si="5"/>
        <v>0.80486035545883194</v>
      </c>
    </row>
    <row r="88" spans="1:41" ht="15" customHeight="1" x14ac:dyDescent="0.25">
      <c r="A88" s="2" t="s">
        <v>145</v>
      </c>
      <c r="B88" s="2" t="s">
        <v>148</v>
      </c>
      <c r="C88" s="2">
        <v>2015</v>
      </c>
      <c r="D88" s="2">
        <v>3.6890000000000001</v>
      </c>
      <c r="E88" s="2">
        <v>4.0289999999999999</v>
      </c>
      <c r="F88" s="2" t="s">
        <v>650</v>
      </c>
      <c r="G88" s="2">
        <v>5.7000000000000002E-2</v>
      </c>
      <c r="H88" s="2" t="s">
        <v>650</v>
      </c>
      <c r="I88" s="2" t="s">
        <v>650</v>
      </c>
      <c r="J88" s="2" t="s">
        <v>650</v>
      </c>
      <c r="K88" s="2" t="s">
        <v>650</v>
      </c>
      <c r="L88" s="2" t="s">
        <v>662</v>
      </c>
      <c r="M88" s="2" t="s">
        <v>650</v>
      </c>
      <c r="N88" s="2" t="s">
        <v>650</v>
      </c>
      <c r="O88" s="2" t="s">
        <v>650</v>
      </c>
      <c r="P88" s="2" t="s">
        <v>650</v>
      </c>
      <c r="Q88" s="2" t="s">
        <v>650</v>
      </c>
      <c r="R88" s="2" t="s">
        <v>650</v>
      </c>
      <c r="S88" s="2" t="s">
        <v>650</v>
      </c>
      <c r="T88" s="2">
        <v>3.972</v>
      </c>
      <c r="U88" s="2" t="s">
        <v>650</v>
      </c>
      <c r="V88" s="2" t="s">
        <v>650</v>
      </c>
      <c r="W88" s="2" t="s">
        <v>650</v>
      </c>
      <c r="X88" s="2" t="s">
        <v>650</v>
      </c>
      <c r="Y88" s="2" t="s">
        <v>650</v>
      </c>
      <c r="Z88" s="2" t="s">
        <v>650</v>
      </c>
      <c r="AA88" s="2" t="s">
        <v>650</v>
      </c>
      <c r="AB88" s="2" t="s">
        <v>650</v>
      </c>
      <c r="AC88" s="2" t="s">
        <v>650</v>
      </c>
      <c r="AD88" s="2" t="s">
        <v>650</v>
      </c>
      <c r="AE88" s="2" t="s">
        <v>650</v>
      </c>
      <c r="AF88" s="2" t="s">
        <v>650</v>
      </c>
      <c r="AG88" s="2" t="s">
        <v>650</v>
      </c>
      <c r="AH88" s="2" t="s">
        <v>650</v>
      </c>
      <c r="AI88" s="2" t="s">
        <v>650</v>
      </c>
      <c r="AM88" s="129">
        <f t="shared" si="3"/>
        <v>4.0289999999999999</v>
      </c>
      <c r="AN88" s="129">
        <f t="shared" si="4"/>
        <v>3.6890000000000001</v>
      </c>
      <c r="AO88" s="130">
        <f t="shared" si="5"/>
        <v>0.91561181434599159</v>
      </c>
    </row>
    <row r="89" spans="1:41" ht="15" customHeight="1" x14ac:dyDescent="0.25">
      <c r="A89" s="2" t="s">
        <v>149</v>
      </c>
      <c r="B89" s="2" t="s">
        <v>150</v>
      </c>
      <c r="C89" s="2">
        <v>2015</v>
      </c>
      <c r="D89" s="2">
        <v>5.23</v>
      </c>
      <c r="E89" s="2">
        <v>5.34</v>
      </c>
      <c r="F89" s="2" t="s">
        <v>650</v>
      </c>
      <c r="G89" s="2">
        <v>0.11</v>
      </c>
      <c r="H89" s="2" t="s">
        <v>650</v>
      </c>
      <c r="I89" s="2" t="s">
        <v>650</v>
      </c>
      <c r="J89" s="2" t="s">
        <v>650</v>
      </c>
      <c r="K89" s="2" t="s">
        <v>650</v>
      </c>
      <c r="L89" s="2" t="s">
        <v>651</v>
      </c>
      <c r="M89" s="2" t="s">
        <v>650</v>
      </c>
      <c r="N89" s="2" t="s">
        <v>650</v>
      </c>
      <c r="O89" s="2" t="s">
        <v>650</v>
      </c>
      <c r="P89" s="2" t="s">
        <v>650</v>
      </c>
      <c r="Q89" s="2" t="s">
        <v>650</v>
      </c>
      <c r="R89" s="2" t="s">
        <v>650</v>
      </c>
      <c r="S89" s="2" t="s">
        <v>650</v>
      </c>
      <c r="T89" s="2">
        <v>5.23</v>
      </c>
      <c r="U89" s="2" t="s">
        <v>650</v>
      </c>
      <c r="V89" s="2" t="s">
        <v>650</v>
      </c>
      <c r="W89" s="2" t="s">
        <v>650</v>
      </c>
      <c r="X89" s="2" t="s">
        <v>650</v>
      </c>
      <c r="Y89" s="2" t="s">
        <v>650</v>
      </c>
      <c r="Z89" s="2" t="s">
        <v>650</v>
      </c>
      <c r="AA89" s="2" t="s">
        <v>650</v>
      </c>
      <c r="AB89" s="2" t="s">
        <v>650</v>
      </c>
      <c r="AC89" s="2" t="s">
        <v>650</v>
      </c>
      <c r="AD89" s="2" t="s">
        <v>650</v>
      </c>
      <c r="AE89" s="2" t="s">
        <v>650</v>
      </c>
      <c r="AF89" s="2" t="s">
        <v>650</v>
      </c>
      <c r="AG89" s="2" t="s">
        <v>650</v>
      </c>
      <c r="AH89" s="2" t="s">
        <v>650</v>
      </c>
      <c r="AI89" s="2" t="s">
        <v>650</v>
      </c>
      <c r="AM89" s="129">
        <f t="shared" si="3"/>
        <v>5.3400000000000007</v>
      </c>
      <c r="AN89" s="129">
        <f t="shared" si="4"/>
        <v>5.23</v>
      </c>
      <c r="AO89" s="130">
        <f t="shared" si="5"/>
        <v>0.97940074906367036</v>
      </c>
    </row>
    <row r="90" spans="1:41" ht="15" customHeight="1" x14ac:dyDescent="0.25">
      <c r="A90" s="2" t="s">
        <v>149</v>
      </c>
      <c r="B90" s="2" t="s">
        <v>151</v>
      </c>
      <c r="C90" s="2">
        <v>2015</v>
      </c>
      <c r="D90" s="2">
        <v>7.29</v>
      </c>
      <c r="E90" s="2">
        <v>9.0399999999999991</v>
      </c>
      <c r="F90" s="2" t="s">
        <v>650</v>
      </c>
      <c r="G90" s="2">
        <v>0.74</v>
      </c>
      <c r="H90" s="2" t="s">
        <v>650</v>
      </c>
      <c r="I90" s="2" t="s">
        <v>650</v>
      </c>
      <c r="J90" s="2" t="s">
        <v>650</v>
      </c>
      <c r="K90" s="2">
        <v>1.48</v>
      </c>
      <c r="L90" s="2" t="s">
        <v>663</v>
      </c>
      <c r="M90" s="2" t="s">
        <v>650</v>
      </c>
      <c r="N90" s="2" t="s">
        <v>650</v>
      </c>
      <c r="O90" s="2" t="s">
        <v>650</v>
      </c>
      <c r="P90" s="2" t="s">
        <v>650</v>
      </c>
      <c r="Q90" s="2" t="s">
        <v>650</v>
      </c>
      <c r="R90" s="2" t="s">
        <v>650</v>
      </c>
      <c r="S90" s="2" t="s">
        <v>650</v>
      </c>
      <c r="T90" s="2">
        <v>6.12</v>
      </c>
      <c r="U90" s="2" t="s">
        <v>650</v>
      </c>
      <c r="V90" s="2" t="s">
        <v>650</v>
      </c>
      <c r="W90" s="2" t="s">
        <v>650</v>
      </c>
      <c r="X90" s="2" t="s">
        <v>650</v>
      </c>
      <c r="Y90" s="2" t="s">
        <v>650</v>
      </c>
      <c r="Z90" s="2" t="s">
        <v>650</v>
      </c>
      <c r="AA90" s="2" t="s">
        <v>650</v>
      </c>
      <c r="AB90" s="2" t="s">
        <v>650</v>
      </c>
      <c r="AC90" s="2">
        <v>0.7</v>
      </c>
      <c r="AD90" s="2" t="s">
        <v>650</v>
      </c>
      <c r="AE90" s="2" t="s">
        <v>650</v>
      </c>
      <c r="AF90" s="2" t="s">
        <v>650</v>
      </c>
      <c r="AG90" s="2" t="s">
        <v>650</v>
      </c>
      <c r="AH90" s="2" t="s">
        <v>650</v>
      </c>
      <c r="AI90" s="2" t="s">
        <v>650</v>
      </c>
      <c r="AM90" s="129">
        <f t="shared" si="3"/>
        <v>9.0399999999999991</v>
      </c>
      <c r="AN90" s="129">
        <f t="shared" si="4"/>
        <v>7.29</v>
      </c>
      <c r="AO90" s="130">
        <f t="shared" si="5"/>
        <v>0.80641592920353988</v>
      </c>
    </row>
    <row r="91" spans="1:41" ht="15" customHeight="1" x14ac:dyDescent="0.25">
      <c r="A91" s="2" t="s">
        <v>149</v>
      </c>
      <c r="B91" s="2" t="s">
        <v>152</v>
      </c>
      <c r="C91" s="2">
        <v>2015</v>
      </c>
      <c r="D91" s="2">
        <v>5.18</v>
      </c>
      <c r="E91" s="2">
        <v>5.24</v>
      </c>
      <c r="F91" s="2" t="s">
        <v>650</v>
      </c>
      <c r="G91" s="2">
        <v>0.14000000000000001</v>
      </c>
      <c r="H91" s="2" t="s">
        <v>650</v>
      </c>
      <c r="I91" s="2" t="s">
        <v>650</v>
      </c>
      <c r="J91" s="2" t="s">
        <v>650</v>
      </c>
      <c r="K91" s="2" t="s">
        <v>650</v>
      </c>
      <c r="L91" s="2" t="s">
        <v>651</v>
      </c>
      <c r="M91" s="2" t="s">
        <v>650</v>
      </c>
      <c r="N91" s="2" t="s">
        <v>650</v>
      </c>
      <c r="O91" s="2" t="s">
        <v>650</v>
      </c>
      <c r="P91" s="2" t="s">
        <v>650</v>
      </c>
      <c r="Q91" s="2" t="s">
        <v>650</v>
      </c>
      <c r="R91" s="2" t="s">
        <v>650</v>
      </c>
      <c r="S91" s="2" t="s">
        <v>650</v>
      </c>
      <c r="T91" s="2">
        <v>5.0999999999999996</v>
      </c>
      <c r="U91" s="2" t="s">
        <v>650</v>
      </c>
      <c r="V91" s="2" t="s">
        <v>650</v>
      </c>
      <c r="W91" s="2" t="s">
        <v>650</v>
      </c>
      <c r="X91" s="2" t="s">
        <v>650</v>
      </c>
      <c r="Y91" s="2" t="s">
        <v>650</v>
      </c>
      <c r="Z91" s="2" t="s">
        <v>650</v>
      </c>
      <c r="AA91" s="2" t="s">
        <v>650</v>
      </c>
      <c r="AB91" s="2" t="s">
        <v>650</v>
      </c>
      <c r="AC91" s="2" t="s">
        <v>650</v>
      </c>
      <c r="AD91" s="2" t="s">
        <v>650</v>
      </c>
      <c r="AE91" s="2" t="s">
        <v>650</v>
      </c>
      <c r="AF91" s="2" t="s">
        <v>650</v>
      </c>
      <c r="AG91" s="2" t="s">
        <v>650</v>
      </c>
      <c r="AH91" s="2" t="s">
        <v>650</v>
      </c>
      <c r="AI91" s="2" t="s">
        <v>650</v>
      </c>
      <c r="AM91" s="129">
        <f t="shared" si="3"/>
        <v>5.2399999999999993</v>
      </c>
      <c r="AN91" s="129">
        <f t="shared" si="4"/>
        <v>5.18</v>
      </c>
      <c r="AO91" s="130">
        <f t="shared" si="5"/>
        <v>0.98854961832061072</v>
      </c>
    </row>
    <row r="92" spans="1:41" ht="15" customHeight="1" x14ac:dyDescent="0.25">
      <c r="A92" s="2" t="s">
        <v>149</v>
      </c>
      <c r="B92" s="2" t="s">
        <v>153</v>
      </c>
      <c r="C92" s="2">
        <v>2015</v>
      </c>
      <c r="D92" s="2">
        <v>5.62</v>
      </c>
      <c r="E92" s="2">
        <v>6.08</v>
      </c>
      <c r="F92" s="2" t="s">
        <v>650</v>
      </c>
      <c r="G92" s="2">
        <v>0.08</v>
      </c>
      <c r="H92" s="2" t="s">
        <v>650</v>
      </c>
      <c r="I92" s="2" t="s">
        <v>650</v>
      </c>
      <c r="J92" s="2" t="s">
        <v>650</v>
      </c>
      <c r="K92" s="2" t="s">
        <v>650</v>
      </c>
      <c r="L92" s="2" t="s">
        <v>651</v>
      </c>
      <c r="M92" s="2" t="s">
        <v>650</v>
      </c>
      <c r="N92" s="2" t="s">
        <v>650</v>
      </c>
      <c r="O92" s="2" t="s">
        <v>650</v>
      </c>
      <c r="P92" s="2" t="s">
        <v>650</v>
      </c>
      <c r="Q92" s="2" t="s">
        <v>650</v>
      </c>
      <c r="R92" s="2" t="s">
        <v>650</v>
      </c>
      <c r="S92" s="2" t="s">
        <v>650</v>
      </c>
      <c r="T92" s="2">
        <v>6</v>
      </c>
      <c r="U92" s="2" t="s">
        <v>650</v>
      </c>
      <c r="V92" s="2" t="s">
        <v>650</v>
      </c>
      <c r="W92" s="2" t="s">
        <v>650</v>
      </c>
      <c r="X92" s="2" t="s">
        <v>650</v>
      </c>
      <c r="Y92" s="2" t="s">
        <v>650</v>
      </c>
      <c r="Z92" s="2" t="s">
        <v>650</v>
      </c>
      <c r="AA92" s="2" t="s">
        <v>650</v>
      </c>
      <c r="AB92" s="2" t="s">
        <v>650</v>
      </c>
      <c r="AC92" s="2" t="s">
        <v>650</v>
      </c>
      <c r="AD92" s="2" t="s">
        <v>650</v>
      </c>
      <c r="AE92" s="2" t="s">
        <v>650</v>
      </c>
      <c r="AF92" s="2" t="s">
        <v>650</v>
      </c>
      <c r="AG92" s="2" t="s">
        <v>650</v>
      </c>
      <c r="AH92" s="2" t="s">
        <v>650</v>
      </c>
      <c r="AI92" s="2" t="s">
        <v>650</v>
      </c>
      <c r="AM92" s="129">
        <f t="shared" si="3"/>
        <v>6.08</v>
      </c>
      <c r="AN92" s="129">
        <f t="shared" si="4"/>
        <v>5.62</v>
      </c>
      <c r="AO92" s="130">
        <f t="shared" si="5"/>
        <v>0.92434210526315785</v>
      </c>
    </row>
    <row r="93" spans="1:41" ht="15" customHeight="1" x14ac:dyDescent="0.25">
      <c r="A93" s="2" t="s">
        <v>154</v>
      </c>
      <c r="B93" s="2" t="s">
        <v>155</v>
      </c>
      <c r="C93" s="2">
        <v>2015</v>
      </c>
      <c r="D93" s="2">
        <v>124.6</v>
      </c>
      <c r="E93" s="2">
        <v>121.9</v>
      </c>
      <c r="F93" s="2" t="s">
        <v>650</v>
      </c>
      <c r="G93" s="2">
        <v>6.5</v>
      </c>
      <c r="H93" s="2" t="s">
        <v>650</v>
      </c>
      <c r="I93" s="2" t="s">
        <v>650</v>
      </c>
      <c r="J93" s="2" t="s">
        <v>650</v>
      </c>
      <c r="K93" s="2" t="s">
        <v>650</v>
      </c>
      <c r="L93" s="2" t="s">
        <v>651</v>
      </c>
      <c r="M93" s="2">
        <v>43.6</v>
      </c>
      <c r="N93" s="2" t="s">
        <v>650</v>
      </c>
      <c r="O93" s="2" t="s">
        <v>650</v>
      </c>
      <c r="P93" s="2" t="s">
        <v>650</v>
      </c>
      <c r="Q93" s="2" t="s">
        <v>650</v>
      </c>
      <c r="R93" s="2" t="s">
        <v>650</v>
      </c>
      <c r="S93" s="2" t="s">
        <v>650</v>
      </c>
      <c r="T93" s="2" t="s">
        <v>650</v>
      </c>
      <c r="U93" s="2" t="s">
        <v>650</v>
      </c>
      <c r="V93" s="2" t="s">
        <v>650</v>
      </c>
      <c r="W93" s="2">
        <v>6.3</v>
      </c>
      <c r="X93" s="2" t="s">
        <v>650</v>
      </c>
      <c r="Y93" s="2">
        <v>5.4</v>
      </c>
      <c r="Z93" s="2" t="s">
        <v>650</v>
      </c>
      <c r="AA93" s="2" t="s">
        <v>650</v>
      </c>
      <c r="AB93" s="2">
        <v>60.1</v>
      </c>
      <c r="AC93" s="2" t="s">
        <v>650</v>
      </c>
      <c r="AD93" s="2" t="s">
        <v>650</v>
      </c>
      <c r="AE93" s="2" t="s">
        <v>650</v>
      </c>
      <c r="AF93" s="2" t="s">
        <v>650</v>
      </c>
      <c r="AG93" s="2" t="s">
        <v>650</v>
      </c>
      <c r="AH93" s="2" t="s">
        <v>650</v>
      </c>
      <c r="AI93" s="2" t="s">
        <v>650</v>
      </c>
      <c r="AM93" s="129">
        <f t="shared" si="3"/>
        <v>121.9</v>
      </c>
      <c r="AN93" s="129">
        <f t="shared" si="4"/>
        <v>124.6</v>
      </c>
      <c r="AO93" s="130">
        <f t="shared" si="5"/>
        <v>1.0221493027071369</v>
      </c>
    </row>
    <row r="94" spans="1:41" ht="15" customHeight="1" x14ac:dyDescent="0.2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T94" s="2" t="s">
        <v>651</v>
      </c>
      <c r="U94" s="2" t="s">
        <v>651</v>
      </c>
      <c r="V94" s="2" t="s">
        <v>651</v>
      </c>
      <c r="W94" s="2" t="s">
        <v>651</v>
      </c>
      <c r="X94" s="2" t="s">
        <v>651</v>
      </c>
      <c r="Y94" s="2" t="s">
        <v>651</v>
      </c>
      <c r="Z94" s="2" t="s">
        <v>651</v>
      </c>
      <c r="AA94" s="2" t="s">
        <v>651</v>
      </c>
      <c r="AB94" s="2" t="s">
        <v>651</v>
      </c>
      <c r="AC94" s="2" t="s">
        <v>651</v>
      </c>
      <c r="AD94" s="2" t="s">
        <v>651</v>
      </c>
      <c r="AE94" s="2" t="s">
        <v>651</v>
      </c>
      <c r="AF94" s="2" t="s">
        <v>651</v>
      </c>
      <c r="AG94" s="2" t="s">
        <v>651</v>
      </c>
      <c r="AH94" s="2" t="s">
        <v>651</v>
      </c>
      <c r="AI94" s="2" t="s">
        <v>651</v>
      </c>
      <c r="AM94" s="129">
        <f t="shared" si="3"/>
        <v>0</v>
      </c>
      <c r="AN94" s="129">
        <f t="shared" si="4"/>
        <v>0</v>
      </c>
      <c r="AO94" s="130" t="str">
        <f t="shared" si="5"/>
        <v/>
      </c>
    </row>
    <row r="95" spans="1:41" ht="15" customHeight="1" x14ac:dyDescent="0.2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T95" s="2" t="s">
        <v>651</v>
      </c>
      <c r="U95" s="2" t="s">
        <v>651</v>
      </c>
      <c r="V95" s="2" t="s">
        <v>651</v>
      </c>
      <c r="W95" s="2" t="s">
        <v>651</v>
      </c>
      <c r="X95" s="2" t="s">
        <v>651</v>
      </c>
      <c r="Y95" s="2" t="s">
        <v>651</v>
      </c>
      <c r="Z95" s="2" t="s">
        <v>651</v>
      </c>
      <c r="AA95" s="2" t="s">
        <v>651</v>
      </c>
      <c r="AB95" s="2" t="s">
        <v>651</v>
      </c>
      <c r="AC95" s="2" t="s">
        <v>651</v>
      </c>
      <c r="AD95" s="2" t="s">
        <v>651</v>
      </c>
      <c r="AE95" s="2" t="s">
        <v>651</v>
      </c>
      <c r="AF95" s="2" t="s">
        <v>651</v>
      </c>
      <c r="AG95" s="2" t="s">
        <v>651</v>
      </c>
      <c r="AH95" s="2" t="s">
        <v>651</v>
      </c>
      <c r="AI95" s="2" t="s">
        <v>651</v>
      </c>
      <c r="AM95" s="129">
        <f t="shared" si="3"/>
        <v>0</v>
      </c>
      <c r="AN95" s="129">
        <f t="shared" si="4"/>
        <v>0</v>
      </c>
      <c r="AO95" s="130" t="str">
        <f t="shared" si="5"/>
        <v/>
      </c>
    </row>
    <row r="96" spans="1:41" ht="15" customHeight="1" x14ac:dyDescent="0.2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T96" s="2" t="s">
        <v>651</v>
      </c>
      <c r="U96" s="2" t="s">
        <v>651</v>
      </c>
      <c r="V96" s="2" t="s">
        <v>651</v>
      </c>
      <c r="W96" s="2" t="s">
        <v>651</v>
      </c>
      <c r="X96" s="2" t="s">
        <v>651</v>
      </c>
      <c r="Y96" s="2" t="s">
        <v>651</v>
      </c>
      <c r="Z96" s="2" t="s">
        <v>651</v>
      </c>
      <c r="AA96" s="2" t="s">
        <v>651</v>
      </c>
      <c r="AB96" s="2" t="s">
        <v>651</v>
      </c>
      <c r="AC96" s="2" t="s">
        <v>651</v>
      </c>
      <c r="AD96" s="2" t="s">
        <v>651</v>
      </c>
      <c r="AE96" s="2" t="s">
        <v>651</v>
      </c>
      <c r="AF96" s="2" t="s">
        <v>651</v>
      </c>
      <c r="AG96" s="2" t="s">
        <v>651</v>
      </c>
      <c r="AH96" s="2" t="s">
        <v>651</v>
      </c>
      <c r="AI96" s="2" t="s">
        <v>651</v>
      </c>
      <c r="AM96" s="129">
        <f t="shared" si="3"/>
        <v>0</v>
      </c>
      <c r="AN96" s="129">
        <f t="shared" si="4"/>
        <v>0</v>
      </c>
      <c r="AO96" s="130" t="str">
        <f t="shared" si="5"/>
        <v/>
      </c>
    </row>
    <row r="97" spans="1:41" ht="15" customHeight="1" x14ac:dyDescent="0.2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T97" s="2" t="s">
        <v>651</v>
      </c>
      <c r="U97" s="2" t="s">
        <v>651</v>
      </c>
      <c r="V97" s="2" t="s">
        <v>651</v>
      </c>
      <c r="W97" s="2" t="s">
        <v>651</v>
      </c>
      <c r="X97" s="2" t="s">
        <v>651</v>
      </c>
      <c r="Y97" s="2" t="s">
        <v>651</v>
      </c>
      <c r="Z97" s="2" t="s">
        <v>651</v>
      </c>
      <c r="AA97" s="2" t="s">
        <v>651</v>
      </c>
      <c r="AB97" s="2" t="s">
        <v>651</v>
      </c>
      <c r="AC97" s="2" t="s">
        <v>651</v>
      </c>
      <c r="AD97" s="2" t="s">
        <v>651</v>
      </c>
      <c r="AE97" s="2" t="s">
        <v>651</v>
      </c>
      <c r="AF97" s="2" t="s">
        <v>651</v>
      </c>
      <c r="AG97" s="2" t="s">
        <v>651</v>
      </c>
      <c r="AH97" s="2" t="s">
        <v>651</v>
      </c>
      <c r="AI97" s="2" t="s">
        <v>651</v>
      </c>
      <c r="AM97" s="129">
        <f t="shared" si="3"/>
        <v>0</v>
      </c>
      <c r="AN97" s="129">
        <f t="shared" si="4"/>
        <v>0</v>
      </c>
      <c r="AO97" s="130" t="str">
        <f t="shared" si="5"/>
        <v/>
      </c>
    </row>
    <row r="98" spans="1:41" ht="15" customHeight="1" x14ac:dyDescent="0.2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T98" s="2" t="s">
        <v>651</v>
      </c>
      <c r="U98" s="2" t="s">
        <v>651</v>
      </c>
      <c r="V98" s="2" t="s">
        <v>651</v>
      </c>
      <c r="W98" s="2" t="s">
        <v>651</v>
      </c>
      <c r="X98" s="2" t="s">
        <v>651</v>
      </c>
      <c r="Y98" s="2" t="s">
        <v>651</v>
      </c>
      <c r="Z98" s="2" t="s">
        <v>651</v>
      </c>
      <c r="AA98" s="2" t="s">
        <v>651</v>
      </c>
      <c r="AB98" s="2" t="s">
        <v>651</v>
      </c>
      <c r="AC98" s="2" t="s">
        <v>651</v>
      </c>
      <c r="AD98" s="2" t="s">
        <v>651</v>
      </c>
      <c r="AE98" s="2" t="s">
        <v>651</v>
      </c>
      <c r="AF98" s="2" t="s">
        <v>651</v>
      </c>
      <c r="AG98" s="2" t="s">
        <v>651</v>
      </c>
      <c r="AH98" s="2" t="s">
        <v>651</v>
      </c>
      <c r="AI98" s="2" t="s">
        <v>651</v>
      </c>
      <c r="AM98" s="129">
        <f t="shared" si="3"/>
        <v>0</v>
      </c>
      <c r="AN98" s="129">
        <f t="shared" si="4"/>
        <v>0</v>
      </c>
      <c r="AO98" s="130" t="str">
        <f t="shared" si="5"/>
        <v/>
      </c>
    </row>
    <row r="99" spans="1:41" ht="15" customHeight="1" x14ac:dyDescent="0.25">
      <c r="A99" s="2" t="s">
        <v>162</v>
      </c>
      <c r="B99" s="2" t="s">
        <v>166</v>
      </c>
      <c r="C99" s="2">
        <v>2015</v>
      </c>
      <c r="D99" s="280">
        <v>4454.8689999999997</v>
      </c>
      <c r="E99" s="280">
        <v>4596.05</v>
      </c>
      <c r="F99" s="280">
        <v>0.153</v>
      </c>
      <c r="G99" s="280">
        <v>22.173999999999999</v>
      </c>
      <c r="H99" s="280">
        <v>0</v>
      </c>
      <c r="I99" s="280">
        <v>52.503</v>
      </c>
      <c r="J99" s="280">
        <v>0</v>
      </c>
      <c r="K99" s="280">
        <v>0</v>
      </c>
      <c r="L99" s="280" t="s">
        <v>651</v>
      </c>
      <c r="M99" s="280">
        <v>245.90600000000001</v>
      </c>
      <c r="N99" s="280">
        <v>7.4409999999999998</v>
      </c>
      <c r="O99" s="280">
        <v>4.0380000000000003</v>
      </c>
      <c r="P99" s="280">
        <v>12.547000000000001</v>
      </c>
      <c r="Q99" s="280">
        <v>0.248</v>
      </c>
      <c r="R99" s="280">
        <v>7.0179999999999998</v>
      </c>
      <c r="S99" s="280" t="s">
        <v>650</v>
      </c>
      <c r="T99" s="280">
        <v>268.39999999999998</v>
      </c>
      <c r="U99" s="280">
        <v>0</v>
      </c>
      <c r="V99" s="280">
        <v>0</v>
      </c>
      <c r="W99" s="280">
        <v>250.346</v>
      </c>
      <c r="X99" s="280">
        <v>67.989999999999995</v>
      </c>
      <c r="Y99" s="280">
        <v>227.38399999999999</v>
      </c>
      <c r="Z99" s="280">
        <v>0</v>
      </c>
      <c r="AA99" s="280">
        <v>117.026</v>
      </c>
      <c r="AB99" s="280">
        <v>1138.3610000000001</v>
      </c>
      <c r="AC99" s="280">
        <v>7.0000000000000001E-3</v>
      </c>
      <c r="AD99" s="280">
        <v>69.450999999999993</v>
      </c>
      <c r="AE99" s="280">
        <v>2047.019</v>
      </c>
      <c r="AF99" s="280" t="s">
        <v>653</v>
      </c>
      <c r="AG99" s="280">
        <v>606.95500000000004</v>
      </c>
      <c r="AH99" s="280">
        <v>58.037999999999997</v>
      </c>
      <c r="AI99" s="280">
        <v>58.037999999999997</v>
      </c>
      <c r="AJ99" s="285" t="s">
        <v>1291</v>
      </c>
      <c r="AM99" s="129">
        <f t="shared" si="3"/>
        <v>4596.0499999999993</v>
      </c>
      <c r="AN99" s="129">
        <f t="shared" si="4"/>
        <v>4454.8689999999997</v>
      </c>
      <c r="AO99" s="130">
        <f t="shared" si="5"/>
        <v>0.96928210093449818</v>
      </c>
    </row>
    <row r="100" spans="1:41" ht="15" customHeight="1" x14ac:dyDescent="0.2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T100" s="2" t="s">
        <v>651</v>
      </c>
      <c r="U100" s="2" t="s">
        <v>651</v>
      </c>
      <c r="V100" s="2" t="s">
        <v>651</v>
      </c>
      <c r="W100" s="2" t="s">
        <v>651</v>
      </c>
      <c r="X100" s="2" t="s">
        <v>651</v>
      </c>
      <c r="Y100" s="2" t="s">
        <v>651</v>
      </c>
      <c r="Z100" s="2" t="s">
        <v>651</v>
      </c>
      <c r="AA100" s="2" t="s">
        <v>651</v>
      </c>
      <c r="AB100" s="2" t="s">
        <v>651</v>
      </c>
      <c r="AC100" s="2" t="s">
        <v>651</v>
      </c>
      <c r="AD100" s="2" t="s">
        <v>651</v>
      </c>
      <c r="AE100" s="2" t="s">
        <v>651</v>
      </c>
      <c r="AF100" s="2" t="s">
        <v>651</v>
      </c>
      <c r="AG100" s="2" t="s">
        <v>651</v>
      </c>
      <c r="AH100" s="2" t="s">
        <v>651</v>
      </c>
      <c r="AI100" s="2" t="s">
        <v>651</v>
      </c>
      <c r="AM100" s="129">
        <f t="shared" si="3"/>
        <v>0</v>
      </c>
      <c r="AN100" s="129">
        <f t="shared" si="4"/>
        <v>0</v>
      </c>
      <c r="AO100" s="130" t="str">
        <f t="shared" si="5"/>
        <v/>
      </c>
    </row>
    <row r="101" spans="1:41" ht="15" customHeight="1" x14ac:dyDescent="0.2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T101" s="2" t="s">
        <v>651</v>
      </c>
      <c r="U101" s="2" t="s">
        <v>651</v>
      </c>
      <c r="V101" s="2" t="s">
        <v>651</v>
      </c>
      <c r="W101" s="2" t="s">
        <v>651</v>
      </c>
      <c r="X101" s="2" t="s">
        <v>651</v>
      </c>
      <c r="Y101" s="2" t="s">
        <v>651</v>
      </c>
      <c r="Z101" s="2" t="s">
        <v>651</v>
      </c>
      <c r="AA101" s="2" t="s">
        <v>651</v>
      </c>
      <c r="AB101" s="2" t="s">
        <v>651</v>
      </c>
      <c r="AC101" s="2" t="s">
        <v>651</v>
      </c>
      <c r="AD101" s="2" t="s">
        <v>651</v>
      </c>
      <c r="AE101" s="2" t="s">
        <v>651</v>
      </c>
      <c r="AF101" s="2" t="s">
        <v>651</v>
      </c>
      <c r="AG101" s="2" t="s">
        <v>651</v>
      </c>
      <c r="AH101" s="2" t="s">
        <v>651</v>
      </c>
      <c r="AI101" s="2" t="s">
        <v>651</v>
      </c>
      <c r="AM101" s="129">
        <f t="shared" si="3"/>
        <v>0</v>
      </c>
      <c r="AN101" s="129">
        <f t="shared" si="4"/>
        <v>0</v>
      </c>
      <c r="AO101" s="130" t="str">
        <f t="shared" si="5"/>
        <v/>
      </c>
    </row>
    <row r="102" spans="1:41" ht="15" customHeight="1" x14ac:dyDescent="0.2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T102" s="2" t="s">
        <v>651</v>
      </c>
      <c r="U102" s="2" t="s">
        <v>651</v>
      </c>
      <c r="V102" s="2" t="s">
        <v>651</v>
      </c>
      <c r="W102" s="2" t="s">
        <v>651</v>
      </c>
      <c r="X102" s="2" t="s">
        <v>651</v>
      </c>
      <c r="Y102" s="2" t="s">
        <v>651</v>
      </c>
      <c r="Z102" s="2" t="s">
        <v>651</v>
      </c>
      <c r="AA102" s="2" t="s">
        <v>651</v>
      </c>
      <c r="AB102" s="2" t="s">
        <v>651</v>
      </c>
      <c r="AC102" s="2" t="s">
        <v>651</v>
      </c>
      <c r="AD102" s="2" t="s">
        <v>651</v>
      </c>
      <c r="AE102" s="2" t="s">
        <v>651</v>
      </c>
      <c r="AF102" s="2" t="s">
        <v>651</v>
      </c>
      <c r="AG102" s="2" t="s">
        <v>651</v>
      </c>
      <c r="AH102" s="2" t="s">
        <v>651</v>
      </c>
      <c r="AI102" s="2" t="s">
        <v>651</v>
      </c>
      <c r="AM102" s="129">
        <f t="shared" si="3"/>
        <v>0</v>
      </c>
      <c r="AN102" s="129">
        <f t="shared" si="4"/>
        <v>0</v>
      </c>
      <c r="AO102" s="130" t="str">
        <f t="shared" si="5"/>
        <v/>
      </c>
    </row>
    <row r="103" spans="1:41" ht="15" customHeight="1" x14ac:dyDescent="0.25">
      <c r="A103" s="2" t="s">
        <v>162</v>
      </c>
      <c r="B103" s="2" t="s">
        <v>170</v>
      </c>
      <c r="C103" s="2">
        <v>2015</v>
      </c>
      <c r="D103" s="2">
        <v>54.926000000000002</v>
      </c>
      <c r="E103" s="2">
        <v>62.226999999999997</v>
      </c>
      <c r="F103" s="2" t="s">
        <v>650</v>
      </c>
      <c r="G103" s="2">
        <v>6.3860000000000001</v>
      </c>
      <c r="H103" s="2" t="s">
        <v>650</v>
      </c>
      <c r="I103" s="2" t="s">
        <v>650</v>
      </c>
      <c r="J103" s="2" t="s">
        <v>650</v>
      </c>
      <c r="K103" s="2" t="s">
        <v>650</v>
      </c>
      <c r="L103" s="2" t="s">
        <v>651</v>
      </c>
      <c r="M103" s="2" t="s">
        <v>650</v>
      </c>
      <c r="N103" s="2" t="s">
        <v>650</v>
      </c>
      <c r="O103" s="2" t="s">
        <v>650</v>
      </c>
      <c r="P103" s="2" t="s">
        <v>650</v>
      </c>
      <c r="Q103" s="2" t="s">
        <v>650</v>
      </c>
      <c r="R103" s="2" t="s">
        <v>650</v>
      </c>
      <c r="S103" s="2" t="s">
        <v>650</v>
      </c>
      <c r="T103" s="2" t="s">
        <v>650</v>
      </c>
      <c r="U103" s="2" t="s">
        <v>650</v>
      </c>
      <c r="V103" s="2" t="s">
        <v>650</v>
      </c>
      <c r="W103" s="2" t="s">
        <v>650</v>
      </c>
      <c r="X103" s="2" t="s">
        <v>650</v>
      </c>
      <c r="Y103" s="2">
        <v>54.094999999999999</v>
      </c>
      <c r="Z103" s="2" t="s">
        <v>650</v>
      </c>
      <c r="AA103" s="2" t="s">
        <v>650</v>
      </c>
      <c r="AB103" s="2" t="s">
        <v>650</v>
      </c>
      <c r="AC103" s="2">
        <v>1.746</v>
      </c>
      <c r="AD103" s="2" t="s">
        <v>650</v>
      </c>
      <c r="AE103" s="2" t="s">
        <v>650</v>
      </c>
      <c r="AF103" s="2" t="s">
        <v>650</v>
      </c>
      <c r="AG103" s="2" t="s">
        <v>650</v>
      </c>
      <c r="AH103" s="2" t="s">
        <v>650</v>
      </c>
      <c r="AI103" s="2" t="s">
        <v>650</v>
      </c>
      <c r="AM103" s="129">
        <f t="shared" si="3"/>
        <v>62.227000000000004</v>
      </c>
      <c r="AN103" s="129">
        <f t="shared" si="4"/>
        <v>54.926000000000002</v>
      </c>
      <c r="AO103" s="130">
        <f t="shared" si="5"/>
        <v>0.88267150915197579</v>
      </c>
    </row>
    <row r="104" spans="1:41" ht="15" customHeight="1" x14ac:dyDescent="0.2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T104" s="2" t="s">
        <v>651</v>
      </c>
      <c r="U104" s="2" t="s">
        <v>651</v>
      </c>
      <c r="V104" s="2" t="s">
        <v>651</v>
      </c>
      <c r="W104" s="2" t="s">
        <v>651</v>
      </c>
      <c r="X104" s="2" t="s">
        <v>651</v>
      </c>
      <c r="Y104" s="2" t="s">
        <v>651</v>
      </c>
      <c r="Z104" s="2" t="s">
        <v>651</v>
      </c>
      <c r="AA104" s="2" t="s">
        <v>651</v>
      </c>
      <c r="AB104" s="2" t="s">
        <v>651</v>
      </c>
      <c r="AC104" s="2" t="s">
        <v>651</v>
      </c>
      <c r="AD104" s="2" t="s">
        <v>651</v>
      </c>
      <c r="AE104" s="2" t="s">
        <v>651</v>
      </c>
      <c r="AF104" s="2" t="s">
        <v>651</v>
      </c>
      <c r="AG104" s="2" t="s">
        <v>651</v>
      </c>
      <c r="AH104" s="2" t="s">
        <v>651</v>
      </c>
      <c r="AI104" s="2" t="s">
        <v>651</v>
      </c>
      <c r="AM104" s="129">
        <f t="shared" si="3"/>
        <v>0</v>
      </c>
      <c r="AN104" s="129">
        <f t="shared" si="4"/>
        <v>0</v>
      </c>
      <c r="AO104" s="130" t="str">
        <f t="shared" si="5"/>
        <v/>
      </c>
    </row>
    <row r="105" spans="1:41" ht="15" customHeight="1" x14ac:dyDescent="0.25">
      <c r="A105" s="2" t="s">
        <v>172</v>
      </c>
      <c r="B105" s="2" t="s">
        <v>173</v>
      </c>
      <c r="C105" s="2">
        <v>2015</v>
      </c>
      <c r="D105" s="2">
        <v>0</v>
      </c>
      <c r="E105" s="2" t="s">
        <v>650</v>
      </c>
      <c r="F105" s="2" t="s">
        <v>650</v>
      </c>
      <c r="G105" s="2" t="s">
        <v>650</v>
      </c>
      <c r="H105" s="2" t="s">
        <v>650</v>
      </c>
      <c r="I105" s="2" t="s">
        <v>650</v>
      </c>
      <c r="J105" s="2" t="s">
        <v>650</v>
      </c>
      <c r="K105" s="2" t="s">
        <v>650</v>
      </c>
      <c r="L105" s="2" t="s">
        <v>651</v>
      </c>
      <c r="M105" s="2" t="s">
        <v>666</v>
      </c>
      <c r="N105" s="2" t="s">
        <v>666</v>
      </c>
      <c r="O105" s="2" t="s">
        <v>666</v>
      </c>
      <c r="P105" s="2" t="s">
        <v>666</v>
      </c>
      <c r="Q105" s="2" t="s">
        <v>650</v>
      </c>
      <c r="R105" s="2" t="s">
        <v>650</v>
      </c>
      <c r="S105" s="2" t="s">
        <v>8</v>
      </c>
      <c r="T105" s="2" t="s">
        <v>666</v>
      </c>
      <c r="U105" s="2" t="s">
        <v>650</v>
      </c>
      <c r="V105" s="2" t="s">
        <v>650</v>
      </c>
      <c r="W105" s="2" t="s">
        <v>666</v>
      </c>
      <c r="X105" s="2" t="s">
        <v>650</v>
      </c>
      <c r="Y105" s="2" t="s">
        <v>650</v>
      </c>
      <c r="Z105" s="2" t="s">
        <v>650</v>
      </c>
      <c r="AA105" s="2" t="s">
        <v>650</v>
      </c>
      <c r="AB105" s="2" t="s">
        <v>650</v>
      </c>
      <c r="AC105" s="2" t="s">
        <v>650</v>
      </c>
      <c r="AD105" s="2" t="s">
        <v>650</v>
      </c>
      <c r="AE105" s="2" t="s">
        <v>650</v>
      </c>
      <c r="AF105" s="2" t="s">
        <v>650</v>
      </c>
      <c r="AG105" s="2" t="s">
        <v>650</v>
      </c>
      <c r="AH105" s="2" t="s">
        <v>650</v>
      </c>
      <c r="AI105" s="2" t="s">
        <v>650</v>
      </c>
      <c r="AM105" s="129">
        <f t="shared" si="3"/>
        <v>0</v>
      </c>
      <c r="AN105" s="129">
        <f t="shared" si="4"/>
        <v>0</v>
      </c>
      <c r="AO105" s="130" t="str">
        <f t="shared" si="5"/>
        <v/>
      </c>
    </row>
    <row r="106" spans="1:41" ht="15" customHeight="1" x14ac:dyDescent="0.25">
      <c r="A106" s="2" t="s">
        <v>172</v>
      </c>
      <c r="B106" s="2" t="s">
        <v>174</v>
      </c>
      <c r="C106" s="2">
        <v>2015</v>
      </c>
      <c r="D106" s="2">
        <v>0.8</v>
      </c>
      <c r="E106" s="2" t="s">
        <v>650</v>
      </c>
      <c r="F106" s="2" t="s">
        <v>650</v>
      </c>
      <c r="G106" s="2" t="s">
        <v>650</v>
      </c>
      <c r="H106" s="2" t="s">
        <v>650</v>
      </c>
      <c r="I106" s="2" t="s">
        <v>650</v>
      </c>
      <c r="J106" s="2" t="s">
        <v>650</v>
      </c>
      <c r="K106" s="2" t="s">
        <v>650</v>
      </c>
      <c r="L106" s="2" t="s">
        <v>651</v>
      </c>
      <c r="M106" s="2" t="s">
        <v>666</v>
      </c>
      <c r="N106" s="2" t="s">
        <v>666</v>
      </c>
      <c r="O106" s="2" t="s">
        <v>666</v>
      </c>
      <c r="P106" s="2" t="s">
        <v>666</v>
      </c>
      <c r="Q106" s="2" t="s">
        <v>650</v>
      </c>
      <c r="R106" s="2" t="s">
        <v>650</v>
      </c>
      <c r="S106" s="2" t="s">
        <v>8</v>
      </c>
      <c r="T106" s="2" t="s">
        <v>666</v>
      </c>
      <c r="U106" s="2" t="s">
        <v>650</v>
      </c>
      <c r="V106" s="2" t="s">
        <v>650</v>
      </c>
      <c r="W106" s="2" t="s">
        <v>666</v>
      </c>
      <c r="X106" s="2" t="s">
        <v>650</v>
      </c>
      <c r="Y106" s="2" t="s">
        <v>650</v>
      </c>
      <c r="Z106" s="2" t="s">
        <v>650</v>
      </c>
      <c r="AA106" s="2" t="s">
        <v>650</v>
      </c>
      <c r="AB106" s="2" t="s">
        <v>650</v>
      </c>
      <c r="AC106" s="2" t="s">
        <v>650</v>
      </c>
      <c r="AD106" s="2" t="s">
        <v>650</v>
      </c>
      <c r="AE106" s="2" t="s">
        <v>650</v>
      </c>
      <c r="AF106" s="2" t="s">
        <v>650</v>
      </c>
      <c r="AG106" s="2" t="s">
        <v>650</v>
      </c>
      <c r="AH106" s="2" t="s">
        <v>650</v>
      </c>
      <c r="AI106" s="2" t="s">
        <v>650</v>
      </c>
      <c r="AM106" s="129">
        <f t="shared" si="3"/>
        <v>0</v>
      </c>
      <c r="AN106" s="129">
        <f t="shared" si="4"/>
        <v>0.8</v>
      </c>
      <c r="AO106" s="130" t="str">
        <f t="shared" si="5"/>
        <v/>
      </c>
    </row>
    <row r="107" spans="1:41" ht="15" customHeight="1" x14ac:dyDescent="0.25">
      <c r="A107" s="2" t="s">
        <v>172</v>
      </c>
      <c r="B107" s="2" t="s">
        <v>175</v>
      </c>
      <c r="C107" s="2">
        <v>2015</v>
      </c>
      <c r="D107" s="2">
        <v>0.3</v>
      </c>
      <c r="E107" s="2" t="s">
        <v>650</v>
      </c>
      <c r="F107" s="2" t="s">
        <v>650</v>
      </c>
      <c r="G107" s="2" t="s">
        <v>650</v>
      </c>
      <c r="H107" s="2" t="s">
        <v>650</v>
      </c>
      <c r="I107" s="2" t="s">
        <v>650</v>
      </c>
      <c r="J107" s="2" t="s">
        <v>650</v>
      </c>
      <c r="K107" s="2" t="s">
        <v>650</v>
      </c>
      <c r="L107" s="2" t="s">
        <v>651</v>
      </c>
      <c r="M107" s="2" t="s">
        <v>666</v>
      </c>
      <c r="N107" s="2" t="s">
        <v>666</v>
      </c>
      <c r="O107" s="2" t="s">
        <v>666</v>
      </c>
      <c r="P107" s="2" t="s">
        <v>650</v>
      </c>
      <c r="Q107" s="2" t="s">
        <v>650</v>
      </c>
      <c r="R107" s="2" t="s">
        <v>650</v>
      </c>
      <c r="S107" s="2" t="s">
        <v>8</v>
      </c>
      <c r="T107" s="2" t="s">
        <v>666</v>
      </c>
      <c r="U107" s="2" t="s">
        <v>650</v>
      </c>
      <c r="V107" s="2" t="s">
        <v>650</v>
      </c>
      <c r="W107" s="2" t="s">
        <v>666</v>
      </c>
      <c r="X107" s="2" t="s">
        <v>650</v>
      </c>
      <c r="Y107" s="2" t="s">
        <v>650</v>
      </c>
      <c r="Z107" s="2" t="s">
        <v>650</v>
      </c>
      <c r="AA107" s="2" t="s">
        <v>650</v>
      </c>
      <c r="AB107" s="2" t="s">
        <v>650</v>
      </c>
      <c r="AC107" s="2" t="s">
        <v>650</v>
      </c>
      <c r="AD107" s="2" t="s">
        <v>650</v>
      </c>
      <c r="AE107" s="2" t="s">
        <v>650</v>
      </c>
      <c r="AF107" s="2" t="s">
        <v>650</v>
      </c>
      <c r="AG107" s="2" t="s">
        <v>650</v>
      </c>
      <c r="AH107" s="2" t="s">
        <v>650</v>
      </c>
      <c r="AI107" s="2" t="s">
        <v>650</v>
      </c>
      <c r="AM107" s="129">
        <f t="shared" si="3"/>
        <v>0</v>
      </c>
      <c r="AN107" s="129">
        <f t="shared" si="4"/>
        <v>0.3</v>
      </c>
      <c r="AO107" s="130" t="str">
        <f t="shared" si="5"/>
        <v/>
      </c>
    </row>
    <row r="108" spans="1:41" ht="15" customHeight="1" x14ac:dyDescent="0.25">
      <c r="A108" s="2" t="s">
        <v>172</v>
      </c>
      <c r="B108" s="2" t="s">
        <v>176</v>
      </c>
      <c r="C108" s="2">
        <v>2015</v>
      </c>
      <c r="D108" s="2">
        <v>5.2</v>
      </c>
      <c r="E108" s="2" t="s">
        <v>650</v>
      </c>
      <c r="F108" s="2" t="s">
        <v>650</v>
      </c>
      <c r="G108" s="2" t="s">
        <v>650</v>
      </c>
      <c r="H108" s="2" t="s">
        <v>650</v>
      </c>
      <c r="I108" s="2" t="s">
        <v>650</v>
      </c>
      <c r="J108" s="2" t="s">
        <v>650</v>
      </c>
      <c r="K108" s="2" t="s">
        <v>650</v>
      </c>
      <c r="L108" s="2" t="s">
        <v>651</v>
      </c>
      <c r="M108" s="2" t="s">
        <v>666</v>
      </c>
      <c r="N108" s="2" t="s">
        <v>666</v>
      </c>
      <c r="O108" s="2" t="s">
        <v>666</v>
      </c>
      <c r="P108" s="2" t="s">
        <v>666</v>
      </c>
      <c r="Q108" s="2" t="s">
        <v>650</v>
      </c>
      <c r="R108" s="2" t="s">
        <v>650</v>
      </c>
      <c r="S108" s="2" t="s">
        <v>8</v>
      </c>
      <c r="T108" s="2" t="s">
        <v>650</v>
      </c>
      <c r="U108" s="2" t="s">
        <v>650</v>
      </c>
      <c r="V108" s="2" t="s">
        <v>650</v>
      </c>
      <c r="W108" s="2" t="s">
        <v>666</v>
      </c>
      <c r="X108" s="2" t="s">
        <v>650</v>
      </c>
      <c r="Y108" s="2" t="s">
        <v>650</v>
      </c>
      <c r="Z108" s="2" t="s">
        <v>650</v>
      </c>
      <c r="AA108" s="2" t="s">
        <v>650</v>
      </c>
      <c r="AB108" s="2" t="s">
        <v>650</v>
      </c>
      <c r="AC108" s="2" t="s">
        <v>650</v>
      </c>
      <c r="AD108" s="2" t="s">
        <v>650</v>
      </c>
      <c r="AE108" s="2" t="s">
        <v>650</v>
      </c>
      <c r="AF108" s="2" t="s">
        <v>650</v>
      </c>
      <c r="AG108" s="2" t="s">
        <v>650</v>
      </c>
      <c r="AH108" s="2" t="s">
        <v>650</v>
      </c>
      <c r="AI108" s="2" t="s">
        <v>650</v>
      </c>
      <c r="AM108" s="129">
        <f t="shared" si="3"/>
        <v>0</v>
      </c>
      <c r="AN108" s="129">
        <f t="shared" si="4"/>
        <v>5.2</v>
      </c>
      <c r="AO108" s="130" t="str">
        <f t="shared" si="5"/>
        <v/>
      </c>
    </row>
    <row r="109" spans="1:41" ht="15" customHeight="1" x14ac:dyDescent="0.25">
      <c r="A109" s="2" t="s">
        <v>172</v>
      </c>
      <c r="B109" s="2" t="s">
        <v>177</v>
      </c>
      <c r="C109" s="2">
        <v>2015</v>
      </c>
      <c r="D109" s="2" t="s">
        <v>666</v>
      </c>
      <c r="E109" s="2" t="s">
        <v>650</v>
      </c>
      <c r="F109" s="2" t="s">
        <v>650</v>
      </c>
      <c r="G109" s="2" t="s">
        <v>650</v>
      </c>
      <c r="H109" s="2" t="s">
        <v>650</v>
      </c>
      <c r="I109" s="2" t="s">
        <v>650</v>
      </c>
      <c r="J109" s="2" t="s">
        <v>650</v>
      </c>
      <c r="K109" s="2" t="s">
        <v>650</v>
      </c>
      <c r="L109" s="2" t="s">
        <v>651</v>
      </c>
      <c r="M109" s="2" t="s">
        <v>666</v>
      </c>
      <c r="N109" s="2" t="s">
        <v>666</v>
      </c>
      <c r="O109" s="2" t="s">
        <v>666</v>
      </c>
      <c r="P109" s="2" t="s">
        <v>650</v>
      </c>
      <c r="Q109" s="2" t="s">
        <v>650</v>
      </c>
      <c r="R109" s="2" t="s">
        <v>650</v>
      </c>
      <c r="S109" s="2" t="s">
        <v>8</v>
      </c>
      <c r="T109" s="2" t="s">
        <v>650</v>
      </c>
      <c r="U109" s="2" t="s">
        <v>650</v>
      </c>
      <c r="V109" s="2" t="s">
        <v>650</v>
      </c>
      <c r="W109" s="2" t="s">
        <v>666</v>
      </c>
      <c r="X109" s="2" t="s">
        <v>650</v>
      </c>
      <c r="Y109" s="2" t="s">
        <v>650</v>
      </c>
      <c r="Z109" s="2" t="s">
        <v>650</v>
      </c>
      <c r="AA109" s="2" t="s">
        <v>650</v>
      </c>
      <c r="AB109" s="2" t="s">
        <v>650</v>
      </c>
      <c r="AC109" s="2" t="s">
        <v>650</v>
      </c>
      <c r="AD109" s="2" t="s">
        <v>650</v>
      </c>
      <c r="AE109" s="2" t="s">
        <v>650</v>
      </c>
      <c r="AF109" s="2" t="s">
        <v>650</v>
      </c>
      <c r="AG109" s="2" t="s">
        <v>650</v>
      </c>
      <c r="AH109" s="2" t="s">
        <v>650</v>
      </c>
      <c r="AI109" s="2" t="s">
        <v>650</v>
      </c>
      <c r="AM109" s="129">
        <f t="shared" si="3"/>
        <v>0</v>
      </c>
      <c r="AN109" s="129">
        <f t="shared" si="4"/>
        <v>0</v>
      </c>
      <c r="AO109" s="130" t="str">
        <f t="shared" si="5"/>
        <v/>
      </c>
    </row>
    <row r="110" spans="1:41" ht="15" customHeight="1" x14ac:dyDescent="0.25">
      <c r="A110" s="2" t="s">
        <v>172</v>
      </c>
      <c r="B110" s="2" t="s">
        <v>178</v>
      </c>
      <c r="C110" s="2">
        <v>2015</v>
      </c>
      <c r="D110" s="2" t="s">
        <v>666</v>
      </c>
      <c r="E110" s="2" t="s">
        <v>650</v>
      </c>
      <c r="F110" s="2" t="s">
        <v>650</v>
      </c>
      <c r="G110" s="2" t="s">
        <v>650</v>
      </c>
      <c r="H110" s="2" t="s">
        <v>650</v>
      </c>
      <c r="I110" s="2" t="s">
        <v>650</v>
      </c>
      <c r="J110" s="2" t="s">
        <v>650</v>
      </c>
      <c r="K110" s="2" t="s">
        <v>650</v>
      </c>
      <c r="L110" s="2" t="s">
        <v>651</v>
      </c>
      <c r="M110" s="2" t="s">
        <v>666</v>
      </c>
      <c r="N110" s="2" t="s">
        <v>666</v>
      </c>
      <c r="O110" s="2" t="s">
        <v>666</v>
      </c>
      <c r="P110" s="2" t="s">
        <v>666</v>
      </c>
      <c r="Q110" s="2" t="s">
        <v>650</v>
      </c>
      <c r="R110" s="2" t="s">
        <v>650</v>
      </c>
      <c r="S110" s="2" t="s">
        <v>8</v>
      </c>
      <c r="T110" s="2" t="s">
        <v>666</v>
      </c>
      <c r="U110" s="2" t="s">
        <v>650</v>
      </c>
      <c r="V110" s="2" t="s">
        <v>650</v>
      </c>
      <c r="W110" s="2" t="s">
        <v>650</v>
      </c>
      <c r="X110" s="2" t="s">
        <v>650</v>
      </c>
      <c r="Y110" s="2" t="s">
        <v>650</v>
      </c>
      <c r="Z110" s="2" t="s">
        <v>650</v>
      </c>
      <c r="AA110" s="2" t="s">
        <v>650</v>
      </c>
      <c r="AB110" s="2" t="s">
        <v>650</v>
      </c>
      <c r="AC110" s="2" t="s">
        <v>650</v>
      </c>
      <c r="AD110" s="2" t="s">
        <v>650</v>
      </c>
      <c r="AE110" s="2" t="s">
        <v>650</v>
      </c>
      <c r="AF110" s="2" t="s">
        <v>650</v>
      </c>
      <c r="AG110" s="2" t="s">
        <v>650</v>
      </c>
      <c r="AH110" s="2" t="s">
        <v>650</v>
      </c>
      <c r="AI110" s="2" t="s">
        <v>650</v>
      </c>
      <c r="AM110" s="129">
        <f t="shared" si="3"/>
        <v>0</v>
      </c>
      <c r="AN110" s="129">
        <f t="shared" si="4"/>
        <v>0</v>
      </c>
      <c r="AO110" s="130" t="str">
        <f t="shared" si="5"/>
        <v/>
      </c>
    </row>
    <row r="111" spans="1:41" ht="15" customHeight="1" x14ac:dyDescent="0.25">
      <c r="A111" s="2" t="s">
        <v>172</v>
      </c>
      <c r="B111" s="2" t="s">
        <v>179</v>
      </c>
      <c r="C111" s="2">
        <v>2015</v>
      </c>
      <c r="D111" s="2">
        <v>8.5</v>
      </c>
      <c r="E111" s="2" t="s">
        <v>650</v>
      </c>
      <c r="F111" s="2" t="s">
        <v>650</v>
      </c>
      <c r="G111" s="2" t="s">
        <v>650</v>
      </c>
      <c r="H111" s="2" t="s">
        <v>650</v>
      </c>
      <c r="I111" s="2" t="s">
        <v>650</v>
      </c>
      <c r="J111" s="2" t="s">
        <v>650</v>
      </c>
      <c r="K111" s="2" t="s">
        <v>650</v>
      </c>
      <c r="L111" s="2" t="s">
        <v>651</v>
      </c>
      <c r="M111" s="2" t="s">
        <v>666</v>
      </c>
      <c r="N111" s="2" t="s">
        <v>666</v>
      </c>
      <c r="O111" s="2" t="s">
        <v>666</v>
      </c>
      <c r="P111" s="2" t="s">
        <v>666</v>
      </c>
      <c r="Q111" s="2" t="s">
        <v>650</v>
      </c>
      <c r="R111" s="2" t="s">
        <v>650</v>
      </c>
      <c r="S111" s="2" t="s">
        <v>8</v>
      </c>
      <c r="T111" s="2" t="s">
        <v>666</v>
      </c>
      <c r="U111" s="2" t="s">
        <v>650</v>
      </c>
      <c r="V111" s="2" t="s">
        <v>650</v>
      </c>
      <c r="W111" s="2" t="s">
        <v>650</v>
      </c>
      <c r="X111" s="2" t="s">
        <v>650</v>
      </c>
      <c r="Y111" s="2" t="s">
        <v>650</v>
      </c>
      <c r="Z111" s="2" t="s">
        <v>650</v>
      </c>
      <c r="AA111" s="2" t="s">
        <v>650</v>
      </c>
      <c r="AB111" s="2" t="s">
        <v>650</v>
      </c>
      <c r="AC111" s="2" t="s">
        <v>650</v>
      </c>
      <c r="AD111" s="2" t="s">
        <v>650</v>
      </c>
      <c r="AE111" s="2" t="s">
        <v>650</v>
      </c>
      <c r="AF111" s="2" t="s">
        <v>650</v>
      </c>
      <c r="AG111" s="2" t="s">
        <v>650</v>
      </c>
      <c r="AH111" s="2" t="s">
        <v>650</v>
      </c>
      <c r="AI111" s="2" t="s">
        <v>650</v>
      </c>
      <c r="AM111" s="129">
        <f t="shared" si="3"/>
        <v>0</v>
      </c>
      <c r="AN111" s="129">
        <f t="shared" si="4"/>
        <v>8.5</v>
      </c>
      <c r="AO111" s="130" t="str">
        <f t="shared" si="5"/>
        <v/>
      </c>
    </row>
    <row r="112" spans="1:41" ht="15" customHeight="1" x14ac:dyDescent="0.25">
      <c r="A112" s="2" t="s">
        <v>180</v>
      </c>
      <c r="B112" s="2" t="s">
        <v>181</v>
      </c>
      <c r="C112" s="2">
        <v>2015</v>
      </c>
      <c r="D112" s="2">
        <v>26.318000000000001</v>
      </c>
      <c r="E112" s="2">
        <v>29.763999999999999</v>
      </c>
      <c r="F112" s="2" t="s">
        <v>650</v>
      </c>
      <c r="G112" s="2">
        <v>0.32700000000000001</v>
      </c>
      <c r="H112" s="2" t="s">
        <v>650</v>
      </c>
      <c r="I112" s="2" t="s">
        <v>650</v>
      </c>
      <c r="J112" s="2" t="s">
        <v>650</v>
      </c>
      <c r="K112" s="2" t="s">
        <v>650</v>
      </c>
      <c r="L112" s="2" t="s">
        <v>651</v>
      </c>
      <c r="M112" s="2">
        <v>8.8000000000000007</v>
      </c>
      <c r="N112" s="2" t="s">
        <v>650</v>
      </c>
      <c r="O112" s="2">
        <v>15</v>
      </c>
      <c r="P112" s="2" t="s">
        <v>650</v>
      </c>
      <c r="Q112" s="2" t="s">
        <v>650</v>
      </c>
      <c r="R112" s="2" t="s">
        <v>650</v>
      </c>
      <c r="S112" s="2" t="s">
        <v>650</v>
      </c>
      <c r="T112" s="2">
        <v>5.1159999999999997</v>
      </c>
      <c r="U112" s="2" t="s">
        <v>650</v>
      </c>
      <c r="V112" s="2" t="s">
        <v>650</v>
      </c>
      <c r="W112" s="2" t="s">
        <v>650</v>
      </c>
      <c r="X112" s="2" t="s">
        <v>650</v>
      </c>
      <c r="Y112" s="2" t="s">
        <v>650</v>
      </c>
      <c r="Z112" s="2" t="s">
        <v>650</v>
      </c>
      <c r="AA112" s="2" t="s">
        <v>650</v>
      </c>
      <c r="AB112" s="2" t="s">
        <v>650</v>
      </c>
      <c r="AC112" s="2" t="s">
        <v>650</v>
      </c>
      <c r="AD112" s="2" t="s">
        <v>650</v>
      </c>
      <c r="AE112" s="2" t="s">
        <v>650</v>
      </c>
      <c r="AF112" s="2" t="s">
        <v>650</v>
      </c>
      <c r="AG112" s="2" t="s">
        <v>650</v>
      </c>
      <c r="AH112" s="2">
        <v>0.52100000000000002</v>
      </c>
      <c r="AI112" s="2">
        <v>0.52100000000000002</v>
      </c>
      <c r="AM112" s="129">
        <f t="shared" si="3"/>
        <v>29.764000000000003</v>
      </c>
      <c r="AN112" s="129">
        <f t="shared" si="4"/>
        <v>26.318000000000001</v>
      </c>
      <c r="AO112" s="130">
        <f t="shared" si="5"/>
        <v>0.88422255073242839</v>
      </c>
    </row>
    <row r="113" spans="1:41" ht="15" customHeight="1" x14ac:dyDescent="0.25">
      <c r="A113" s="2" t="s">
        <v>180</v>
      </c>
      <c r="B113" s="2" t="s">
        <v>182</v>
      </c>
      <c r="C113" s="2">
        <v>2015</v>
      </c>
      <c r="D113" s="2" t="s">
        <v>650</v>
      </c>
      <c r="E113" s="2" t="s">
        <v>650</v>
      </c>
      <c r="F113" s="2" t="s">
        <v>650</v>
      </c>
      <c r="G113" s="2" t="s">
        <v>650</v>
      </c>
      <c r="H113" s="2" t="s">
        <v>650</v>
      </c>
      <c r="I113" s="2" t="s">
        <v>650</v>
      </c>
      <c r="J113" s="2" t="s">
        <v>650</v>
      </c>
      <c r="K113" s="2" t="s">
        <v>650</v>
      </c>
      <c r="L113" s="2" t="s">
        <v>651</v>
      </c>
      <c r="M113" s="2" t="s">
        <v>650</v>
      </c>
      <c r="N113" s="2" t="s">
        <v>650</v>
      </c>
      <c r="O113" s="2" t="s">
        <v>650</v>
      </c>
      <c r="P113" s="2" t="s">
        <v>650</v>
      </c>
      <c r="Q113" s="2" t="s">
        <v>650</v>
      </c>
      <c r="R113" s="2" t="s">
        <v>650</v>
      </c>
      <c r="S113" s="2" t="s">
        <v>650</v>
      </c>
      <c r="T113" s="2" t="s">
        <v>650</v>
      </c>
      <c r="U113" s="2" t="s">
        <v>650</v>
      </c>
      <c r="V113" s="2" t="s">
        <v>650</v>
      </c>
      <c r="W113" s="2" t="s">
        <v>650</v>
      </c>
      <c r="X113" s="2" t="s">
        <v>650</v>
      </c>
      <c r="Y113" s="2" t="s">
        <v>650</v>
      </c>
      <c r="Z113" s="2" t="s">
        <v>650</v>
      </c>
      <c r="AA113" s="2" t="s">
        <v>650</v>
      </c>
      <c r="AB113" s="2" t="s">
        <v>650</v>
      </c>
      <c r="AC113" s="2" t="s">
        <v>650</v>
      </c>
      <c r="AD113" s="2" t="s">
        <v>650</v>
      </c>
      <c r="AE113" s="2" t="s">
        <v>650</v>
      </c>
      <c r="AF113" s="2" t="s">
        <v>650</v>
      </c>
      <c r="AG113" s="2" t="s">
        <v>650</v>
      </c>
      <c r="AH113" s="2" t="s">
        <v>650</v>
      </c>
      <c r="AI113" s="2" t="s">
        <v>650</v>
      </c>
      <c r="AM113" s="129">
        <f t="shared" si="3"/>
        <v>0</v>
      </c>
      <c r="AN113" s="129">
        <f t="shared" si="4"/>
        <v>0</v>
      </c>
      <c r="AO113" s="130" t="str">
        <f t="shared" si="5"/>
        <v/>
      </c>
    </row>
    <row r="114" spans="1:41" ht="15" customHeight="1" x14ac:dyDescent="0.25">
      <c r="A114" s="2" t="s">
        <v>180</v>
      </c>
      <c r="B114" s="2" t="s">
        <v>183</v>
      </c>
      <c r="C114" s="2">
        <v>2015</v>
      </c>
      <c r="D114" s="2">
        <v>2.2999999999999998</v>
      </c>
      <c r="E114" s="2">
        <v>2.2999999999999998</v>
      </c>
      <c r="F114" s="2" t="s">
        <v>650</v>
      </c>
      <c r="G114" s="2" t="s">
        <v>650</v>
      </c>
      <c r="H114" s="2" t="s">
        <v>650</v>
      </c>
      <c r="I114" s="2" t="s">
        <v>650</v>
      </c>
      <c r="J114" s="2" t="s">
        <v>650</v>
      </c>
      <c r="K114" s="2" t="s">
        <v>650</v>
      </c>
      <c r="L114" s="2" t="s">
        <v>651</v>
      </c>
      <c r="M114" s="2" t="s">
        <v>650</v>
      </c>
      <c r="N114" s="2" t="s">
        <v>650</v>
      </c>
      <c r="O114" s="2" t="s">
        <v>650</v>
      </c>
      <c r="P114" s="2" t="s">
        <v>650</v>
      </c>
      <c r="Q114" s="2" t="s">
        <v>650</v>
      </c>
      <c r="R114" s="2" t="s">
        <v>650</v>
      </c>
      <c r="S114" s="2" t="s">
        <v>650</v>
      </c>
      <c r="T114" s="2" t="s">
        <v>650</v>
      </c>
      <c r="U114" s="2">
        <v>2.2000000000000002</v>
      </c>
      <c r="V114" s="2" t="s">
        <v>650</v>
      </c>
      <c r="W114" s="2" t="s">
        <v>650</v>
      </c>
      <c r="X114" s="2" t="s">
        <v>650</v>
      </c>
      <c r="Y114" s="2" t="s">
        <v>650</v>
      </c>
      <c r="Z114" s="2" t="s">
        <v>650</v>
      </c>
      <c r="AA114" s="2" t="s">
        <v>650</v>
      </c>
      <c r="AB114" s="2" t="s">
        <v>650</v>
      </c>
      <c r="AC114" s="2" t="s">
        <v>650</v>
      </c>
      <c r="AD114" s="2" t="s">
        <v>650</v>
      </c>
      <c r="AE114" s="2" t="s">
        <v>650</v>
      </c>
      <c r="AF114" s="2" t="s">
        <v>650</v>
      </c>
      <c r="AG114" s="2" t="s">
        <v>650</v>
      </c>
      <c r="AH114" s="2">
        <v>0.1</v>
      </c>
      <c r="AI114" s="2">
        <v>0.1</v>
      </c>
      <c r="AM114" s="129">
        <f t="shared" si="3"/>
        <v>2.3000000000000003</v>
      </c>
      <c r="AN114" s="129">
        <f t="shared" si="4"/>
        <v>2.2999999999999998</v>
      </c>
      <c r="AO114" s="130">
        <f t="shared" si="5"/>
        <v>0.99999999999999978</v>
      </c>
    </row>
    <row r="115" spans="1:41" ht="15" customHeight="1" x14ac:dyDescent="0.25">
      <c r="A115" s="2" t="s">
        <v>184</v>
      </c>
      <c r="B115" s="2" t="s">
        <v>185</v>
      </c>
      <c r="C115" s="2">
        <v>2015</v>
      </c>
      <c r="D115" s="2">
        <v>13</v>
      </c>
      <c r="E115" s="2">
        <v>13.04</v>
      </c>
      <c r="F115" s="2" t="s">
        <v>650</v>
      </c>
      <c r="G115" s="2">
        <v>0.21</v>
      </c>
      <c r="H115" s="2" t="s">
        <v>650</v>
      </c>
      <c r="I115" s="2" t="s">
        <v>650</v>
      </c>
      <c r="J115" s="2" t="s">
        <v>650</v>
      </c>
      <c r="K115" s="2" t="s">
        <v>650</v>
      </c>
      <c r="L115" s="2" t="s">
        <v>652</v>
      </c>
      <c r="M115" s="2">
        <v>12.83</v>
      </c>
      <c r="N115" s="2" t="s">
        <v>650</v>
      </c>
      <c r="O115" s="2" t="s">
        <v>650</v>
      </c>
      <c r="P115" s="2" t="s">
        <v>650</v>
      </c>
      <c r="Q115" s="2" t="s">
        <v>650</v>
      </c>
      <c r="R115" s="2" t="s">
        <v>650</v>
      </c>
      <c r="S115" s="2" t="s">
        <v>650</v>
      </c>
      <c r="T115" s="2" t="s">
        <v>650</v>
      </c>
      <c r="U115" s="2" t="s">
        <v>650</v>
      </c>
      <c r="V115" s="2" t="s">
        <v>650</v>
      </c>
      <c r="W115" s="2" t="s">
        <v>650</v>
      </c>
      <c r="X115" s="2" t="s">
        <v>650</v>
      </c>
      <c r="Y115" s="2" t="s">
        <v>650</v>
      </c>
      <c r="Z115" s="2" t="s">
        <v>650</v>
      </c>
      <c r="AA115" s="2" t="s">
        <v>650</v>
      </c>
      <c r="AB115" s="2" t="s">
        <v>650</v>
      </c>
      <c r="AC115" s="2" t="s">
        <v>650</v>
      </c>
      <c r="AD115" s="2" t="s">
        <v>650</v>
      </c>
      <c r="AE115" s="2" t="s">
        <v>650</v>
      </c>
      <c r="AF115" s="2" t="s">
        <v>650</v>
      </c>
      <c r="AG115" s="2" t="s">
        <v>650</v>
      </c>
      <c r="AH115" s="2" t="s">
        <v>650</v>
      </c>
      <c r="AI115" s="2" t="s">
        <v>650</v>
      </c>
      <c r="AM115" s="129">
        <f t="shared" si="3"/>
        <v>13.040000000000001</v>
      </c>
      <c r="AN115" s="129">
        <f t="shared" si="4"/>
        <v>13</v>
      </c>
      <c r="AO115" s="130">
        <f t="shared" si="5"/>
        <v>0.99693251533742322</v>
      </c>
    </row>
    <row r="116" spans="1:41" ht="15" customHeight="1" x14ac:dyDescent="0.25">
      <c r="A116" s="2" t="s">
        <v>184</v>
      </c>
      <c r="B116" s="2" t="s">
        <v>186</v>
      </c>
      <c r="C116" s="2">
        <v>2015</v>
      </c>
      <c r="D116" s="2">
        <v>0.2</v>
      </c>
      <c r="E116" s="2">
        <v>0.20200000000000001</v>
      </c>
      <c r="F116" s="2" t="s">
        <v>650</v>
      </c>
      <c r="G116" s="2">
        <v>0.16200000000000001</v>
      </c>
      <c r="H116" s="2" t="s">
        <v>650</v>
      </c>
      <c r="I116" s="2" t="s">
        <v>650</v>
      </c>
      <c r="J116" s="2" t="s">
        <v>650</v>
      </c>
      <c r="K116" s="2" t="s">
        <v>650</v>
      </c>
      <c r="L116" s="2" t="s">
        <v>652</v>
      </c>
      <c r="M116" s="2" t="s">
        <v>650</v>
      </c>
      <c r="N116" s="2" t="s">
        <v>650</v>
      </c>
      <c r="O116" s="2">
        <v>0.04</v>
      </c>
      <c r="P116" s="2" t="s">
        <v>650</v>
      </c>
      <c r="Q116" s="2" t="s">
        <v>650</v>
      </c>
      <c r="R116" s="2" t="s">
        <v>650</v>
      </c>
      <c r="S116" s="2" t="s">
        <v>650</v>
      </c>
      <c r="T116" s="2" t="s">
        <v>650</v>
      </c>
      <c r="U116" s="2" t="s">
        <v>650</v>
      </c>
      <c r="V116" s="2" t="s">
        <v>650</v>
      </c>
      <c r="W116" s="2" t="s">
        <v>650</v>
      </c>
      <c r="X116" s="2" t="s">
        <v>650</v>
      </c>
      <c r="Y116" s="2" t="s">
        <v>650</v>
      </c>
      <c r="Z116" s="2" t="s">
        <v>650</v>
      </c>
      <c r="AA116" s="2" t="s">
        <v>650</v>
      </c>
      <c r="AB116" s="2" t="s">
        <v>650</v>
      </c>
      <c r="AC116" s="2" t="s">
        <v>650</v>
      </c>
      <c r="AD116" s="2" t="s">
        <v>650</v>
      </c>
      <c r="AE116" s="2" t="s">
        <v>650</v>
      </c>
      <c r="AF116" s="2" t="s">
        <v>650</v>
      </c>
      <c r="AG116" s="2" t="s">
        <v>650</v>
      </c>
      <c r="AH116" s="2" t="s">
        <v>650</v>
      </c>
      <c r="AI116" s="2" t="s">
        <v>650</v>
      </c>
      <c r="AM116" s="129">
        <f t="shared" si="3"/>
        <v>0.20200000000000001</v>
      </c>
      <c r="AN116" s="129">
        <f t="shared" si="4"/>
        <v>0.2</v>
      </c>
      <c r="AO116" s="130">
        <f t="shared" si="5"/>
        <v>0.99009900990099009</v>
      </c>
    </row>
    <row r="117" spans="1:41" ht="15" customHeight="1" x14ac:dyDescent="0.25">
      <c r="A117" s="2" t="s">
        <v>184</v>
      </c>
      <c r="B117" s="2" t="s">
        <v>187</v>
      </c>
      <c r="C117" s="2">
        <v>2015</v>
      </c>
      <c r="D117" s="2">
        <v>17.399999999999999</v>
      </c>
      <c r="E117" s="2">
        <v>3</v>
      </c>
      <c r="F117" s="2" t="s">
        <v>650</v>
      </c>
      <c r="G117" s="2" t="s">
        <v>650</v>
      </c>
      <c r="H117" s="2">
        <v>3</v>
      </c>
      <c r="I117" s="2" t="s">
        <v>650</v>
      </c>
      <c r="J117" s="2" t="s">
        <v>650</v>
      </c>
      <c r="K117" s="2" t="s">
        <v>650</v>
      </c>
      <c r="L117" s="2" t="s">
        <v>652</v>
      </c>
      <c r="M117" s="2" t="s">
        <v>650</v>
      </c>
      <c r="N117" s="2" t="s">
        <v>650</v>
      </c>
      <c r="O117" s="2" t="s">
        <v>650</v>
      </c>
      <c r="P117" s="2" t="s">
        <v>650</v>
      </c>
      <c r="Q117" s="2" t="s">
        <v>650</v>
      </c>
      <c r="R117" s="2" t="s">
        <v>650</v>
      </c>
      <c r="S117" s="2" t="s">
        <v>650</v>
      </c>
      <c r="T117" s="2" t="s">
        <v>650</v>
      </c>
      <c r="U117" s="2" t="s">
        <v>650</v>
      </c>
      <c r="V117" s="2" t="s">
        <v>650</v>
      </c>
      <c r="W117" s="2" t="s">
        <v>650</v>
      </c>
      <c r="X117" s="2" t="s">
        <v>650</v>
      </c>
      <c r="Y117" s="2" t="s">
        <v>650</v>
      </c>
      <c r="Z117" s="2" t="s">
        <v>650</v>
      </c>
      <c r="AA117" s="2" t="s">
        <v>650</v>
      </c>
      <c r="AB117" s="2" t="s">
        <v>650</v>
      </c>
      <c r="AC117" s="2" t="s">
        <v>650</v>
      </c>
      <c r="AD117" s="2" t="s">
        <v>650</v>
      </c>
      <c r="AE117" s="2" t="s">
        <v>650</v>
      </c>
      <c r="AF117" s="2" t="s">
        <v>650</v>
      </c>
      <c r="AG117" s="2" t="s">
        <v>650</v>
      </c>
      <c r="AH117" s="2" t="s">
        <v>650</v>
      </c>
      <c r="AI117" s="2" t="s">
        <v>650</v>
      </c>
      <c r="AM117" s="129">
        <f t="shared" si="3"/>
        <v>3</v>
      </c>
      <c r="AN117" s="129">
        <f t="shared" si="4"/>
        <v>17.399999999999999</v>
      </c>
      <c r="AO117" s="130">
        <f t="shared" si="5"/>
        <v>5.8</v>
      </c>
    </row>
    <row r="118" spans="1:41" ht="15" customHeight="1" x14ac:dyDescent="0.25">
      <c r="A118" s="2" t="s">
        <v>184</v>
      </c>
      <c r="B118" s="2" t="s">
        <v>188</v>
      </c>
      <c r="C118" s="2">
        <v>2015</v>
      </c>
      <c r="D118" s="2">
        <v>182</v>
      </c>
      <c r="E118" s="2">
        <v>221.08</v>
      </c>
      <c r="F118" s="2" t="s">
        <v>650</v>
      </c>
      <c r="G118" s="2">
        <v>0</v>
      </c>
      <c r="H118" s="2">
        <v>0</v>
      </c>
      <c r="I118" s="2">
        <v>0</v>
      </c>
      <c r="J118" s="2">
        <v>0</v>
      </c>
      <c r="K118" s="2">
        <v>0</v>
      </c>
      <c r="L118" s="2" t="s">
        <v>652</v>
      </c>
      <c r="M118" s="2">
        <v>100</v>
      </c>
      <c r="N118" s="2">
        <v>82</v>
      </c>
      <c r="O118" s="2">
        <v>0</v>
      </c>
      <c r="P118" s="2">
        <v>0</v>
      </c>
      <c r="Q118" s="2">
        <v>0</v>
      </c>
      <c r="R118" s="2">
        <v>0</v>
      </c>
      <c r="S118" s="2" t="s">
        <v>8</v>
      </c>
      <c r="T118" s="2" t="s">
        <v>650</v>
      </c>
      <c r="U118" s="2" t="s">
        <v>650</v>
      </c>
      <c r="V118" s="2" t="s">
        <v>650</v>
      </c>
      <c r="W118" s="2" t="s">
        <v>650</v>
      </c>
      <c r="X118" s="2">
        <v>0</v>
      </c>
      <c r="Y118" s="2">
        <v>5.3</v>
      </c>
      <c r="Z118" s="2" t="s">
        <v>650</v>
      </c>
      <c r="AA118" s="2" t="s">
        <v>650</v>
      </c>
      <c r="AB118" s="2" t="s">
        <v>650</v>
      </c>
      <c r="AC118" s="2">
        <v>1.8</v>
      </c>
      <c r="AD118" s="2">
        <v>0</v>
      </c>
      <c r="AE118" s="2">
        <v>31</v>
      </c>
      <c r="AF118" s="2" t="s">
        <v>657</v>
      </c>
      <c r="AG118" s="2">
        <v>13</v>
      </c>
      <c r="AH118" s="2">
        <v>0.98</v>
      </c>
      <c r="AI118" s="2">
        <v>0.5</v>
      </c>
      <c r="AM118" s="129">
        <f t="shared" si="3"/>
        <v>220.60000000000002</v>
      </c>
      <c r="AN118" s="129">
        <f t="shared" si="4"/>
        <v>182</v>
      </c>
      <c r="AO118" s="130">
        <f t="shared" si="5"/>
        <v>0.8250226654578422</v>
      </c>
    </row>
    <row r="119" spans="1:41" ht="15" customHeight="1" x14ac:dyDescent="0.25">
      <c r="A119" s="2" t="s">
        <v>189</v>
      </c>
      <c r="B119" s="2" t="s">
        <v>190</v>
      </c>
      <c r="C119" s="2">
        <v>2015</v>
      </c>
      <c r="D119" s="2">
        <v>5</v>
      </c>
      <c r="E119" s="2">
        <v>5.7</v>
      </c>
      <c r="F119" s="2" t="s">
        <v>650</v>
      </c>
      <c r="G119" s="2">
        <v>0.6</v>
      </c>
      <c r="H119" s="2" t="s">
        <v>650</v>
      </c>
      <c r="I119" s="2">
        <v>0.3</v>
      </c>
      <c r="J119" s="2" t="s">
        <v>650</v>
      </c>
      <c r="K119" s="2" t="s">
        <v>650</v>
      </c>
      <c r="L119" s="2" t="s">
        <v>651</v>
      </c>
      <c r="M119" s="2" t="s">
        <v>650</v>
      </c>
      <c r="N119" s="2" t="s">
        <v>650</v>
      </c>
      <c r="O119" s="2" t="s">
        <v>650</v>
      </c>
      <c r="P119" s="2" t="s">
        <v>650</v>
      </c>
      <c r="Q119" s="2" t="s">
        <v>650</v>
      </c>
      <c r="R119" s="2" t="s">
        <v>650</v>
      </c>
      <c r="S119" s="2" t="s">
        <v>8</v>
      </c>
      <c r="T119" s="2">
        <v>4.8</v>
      </c>
      <c r="U119" s="2" t="s">
        <v>650</v>
      </c>
      <c r="V119" s="2" t="s">
        <v>650</v>
      </c>
      <c r="W119" s="2" t="s">
        <v>650</v>
      </c>
      <c r="X119" s="2" t="s">
        <v>650</v>
      </c>
      <c r="Y119" s="2" t="s">
        <v>650</v>
      </c>
      <c r="Z119" s="2" t="s">
        <v>650</v>
      </c>
      <c r="AA119" s="2" t="s">
        <v>650</v>
      </c>
      <c r="AB119" s="2" t="s">
        <v>650</v>
      </c>
      <c r="AC119" s="2" t="s">
        <v>650</v>
      </c>
      <c r="AD119" s="2" t="s">
        <v>650</v>
      </c>
      <c r="AE119" s="2" t="s">
        <v>650</v>
      </c>
      <c r="AF119" s="2" t="s">
        <v>650</v>
      </c>
      <c r="AG119" s="2" t="s">
        <v>650</v>
      </c>
      <c r="AH119" s="2" t="s">
        <v>650</v>
      </c>
      <c r="AI119" s="2" t="s">
        <v>650</v>
      </c>
      <c r="AM119" s="129">
        <f t="shared" si="3"/>
        <v>5.6999999999999993</v>
      </c>
      <c r="AN119" s="129">
        <f t="shared" si="4"/>
        <v>5</v>
      </c>
      <c r="AO119" s="130">
        <f t="shared" si="5"/>
        <v>0.87719298245614041</v>
      </c>
    </row>
    <row r="120" spans="1:41" ht="15" customHeight="1" x14ac:dyDescent="0.25">
      <c r="A120" s="2" t="s">
        <v>191</v>
      </c>
      <c r="B120" s="2" t="s">
        <v>192</v>
      </c>
      <c r="C120" s="2">
        <v>2015</v>
      </c>
      <c r="D120" s="2">
        <v>1.486</v>
      </c>
      <c r="E120" s="2">
        <v>1.486</v>
      </c>
      <c r="F120" s="2" t="s">
        <v>650</v>
      </c>
      <c r="G120" s="2">
        <v>1.7999999999999999E-2</v>
      </c>
      <c r="H120" s="2" t="s">
        <v>650</v>
      </c>
      <c r="I120" s="2" t="s">
        <v>650</v>
      </c>
      <c r="J120" s="2" t="s">
        <v>650</v>
      </c>
      <c r="K120" s="2" t="s">
        <v>650</v>
      </c>
      <c r="L120" s="2" t="s">
        <v>650</v>
      </c>
      <c r="M120" s="2" t="s">
        <v>650</v>
      </c>
      <c r="N120" s="2" t="s">
        <v>650</v>
      </c>
      <c r="O120" s="2" t="s">
        <v>650</v>
      </c>
      <c r="P120" s="2" t="s">
        <v>650</v>
      </c>
      <c r="Q120" s="2" t="s">
        <v>650</v>
      </c>
      <c r="R120" s="2" t="s">
        <v>650</v>
      </c>
      <c r="S120" s="2" t="s">
        <v>650</v>
      </c>
      <c r="T120" s="2" t="s">
        <v>650</v>
      </c>
      <c r="U120" s="2" t="s">
        <v>650</v>
      </c>
      <c r="V120" s="2" t="s">
        <v>650</v>
      </c>
      <c r="W120" s="2" t="s">
        <v>650</v>
      </c>
      <c r="X120" s="2" t="s">
        <v>650</v>
      </c>
      <c r="Y120" s="2">
        <v>1.468</v>
      </c>
      <c r="Z120" s="2" t="s">
        <v>650</v>
      </c>
      <c r="AA120" s="2" t="s">
        <v>650</v>
      </c>
      <c r="AB120" s="2" t="s">
        <v>650</v>
      </c>
      <c r="AC120" s="2" t="s">
        <v>650</v>
      </c>
      <c r="AD120" s="2" t="s">
        <v>650</v>
      </c>
      <c r="AE120" s="2" t="s">
        <v>650</v>
      </c>
      <c r="AF120" s="2" t="s">
        <v>650</v>
      </c>
      <c r="AG120" s="2" t="s">
        <v>650</v>
      </c>
      <c r="AH120" s="2" t="s">
        <v>650</v>
      </c>
      <c r="AI120" s="2" t="s">
        <v>650</v>
      </c>
      <c r="AM120" s="129">
        <f t="shared" si="3"/>
        <v>1.486</v>
      </c>
      <c r="AN120" s="129">
        <f t="shared" si="4"/>
        <v>1.486</v>
      </c>
      <c r="AO120" s="130">
        <f t="shared" si="5"/>
        <v>1</v>
      </c>
    </row>
    <row r="121" spans="1:41" ht="15" customHeight="1" x14ac:dyDescent="0.2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T121" s="2" t="s">
        <v>651</v>
      </c>
      <c r="U121" s="2" t="s">
        <v>651</v>
      </c>
      <c r="V121" s="2" t="s">
        <v>651</v>
      </c>
      <c r="W121" s="2" t="s">
        <v>651</v>
      </c>
      <c r="X121" s="2" t="s">
        <v>651</v>
      </c>
      <c r="Y121" s="2" t="s">
        <v>651</v>
      </c>
      <c r="Z121" s="2" t="s">
        <v>651</v>
      </c>
      <c r="AA121" s="2" t="s">
        <v>651</v>
      </c>
      <c r="AB121" s="2" t="s">
        <v>651</v>
      </c>
      <c r="AC121" s="2" t="s">
        <v>651</v>
      </c>
      <c r="AD121" s="2" t="s">
        <v>651</v>
      </c>
      <c r="AE121" s="2" t="s">
        <v>651</v>
      </c>
      <c r="AF121" s="2" t="s">
        <v>651</v>
      </c>
      <c r="AG121" s="2" t="s">
        <v>651</v>
      </c>
      <c r="AH121" s="2" t="s">
        <v>651</v>
      </c>
      <c r="AI121" s="2" t="s">
        <v>651</v>
      </c>
      <c r="AM121" s="129">
        <f t="shared" si="3"/>
        <v>0</v>
      </c>
      <c r="AN121" s="129">
        <f t="shared" si="4"/>
        <v>0</v>
      </c>
      <c r="AO121" s="130" t="str">
        <f t="shared" si="5"/>
        <v/>
      </c>
    </row>
    <row r="122" spans="1:41" ht="15" customHeight="1" x14ac:dyDescent="0.25">
      <c r="A122" s="2" t="s">
        <v>193</v>
      </c>
      <c r="B122" s="2" t="s">
        <v>195</v>
      </c>
      <c r="C122" s="2">
        <v>2015</v>
      </c>
      <c r="D122" s="2">
        <v>651.5</v>
      </c>
      <c r="E122" s="2">
        <v>1097.865</v>
      </c>
      <c r="F122" s="2" t="s">
        <v>650</v>
      </c>
      <c r="G122" s="2">
        <v>0.44600000000000001</v>
      </c>
      <c r="H122" s="2" t="s">
        <v>650</v>
      </c>
      <c r="I122" s="2">
        <v>6.6340000000000003</v>
      </c>
      <c r="J122" s="2">
        <v>46.71</v>
      </c>
      <c r="K122" s="2" t="s">
        <v>650</v>
      </c>
      <c r="L122" s="2" t="s">
        <v>651</v>
      </c>
      <c r="M122" s="2" t="s">
        <v>650</v>
      </c>
      <c r="N122" s="2" t="s">
        <v>650</v>
      </c>
      <c r="O122" s="2" t="s">
        <v>650</v>
      </c>
      <c r="P122" s="2" t="s">
        <v>650</v>
      </c>
      <c r="Q122" s="2" t="s">
        <v>650</v>
      </c>
      <c r="R122" s="2" t="s">
        <v>650</v>
      </c>
      <c r="S122" s="2" t="s">
        <v>8</v>
      </c>
      <c r="T122" s="2">
        <v>138.047</v>
      </c>
      <c r="U122" s="2" t="s">
        <v>650</v>
      </c>
      <c r="V122" s="2" t="s">
        <v>650</v>
      </c>
      <c r="W122" s="2" t="s">
        <v>650</v>
      </c>
      <c r="X122" s="2" t="s">
        <v>650</v>
      </c>
      <c r="Y122" s="2">
        <v>2.2349999999999999</v>
      </c>
      <c r="Z122" s="2" t="s">
        <v>650</v>
      </c>
      <c r="AA122" s="2" t="s">
        <v>650</v>
      </c>
      <c r="AB122" s="2" t="s">
        <v>650</v>
      </c>
      <c r="AC122" s="2" t="s">
        <v>650</v>
      </c>
      <c r="AD122" s="2">
        <v>417.96199999999999</v>
      </c>
      <c r="AE122" s="2">
        <v>485.83100000000002</v>
      </c>
      <c r="AF122" s="2" t="s">
        <v>653</v>
      </c>
      <c r="AG122" s="2">
        <v>141.99</v>
      </c>
      <c r="AH122" s="2" t="s">
        <v>650</v>
      </c>
      <c r="AI122" s="2" t="s">
        <v>650</v>
      </c>
      <c r="AM122" s="129">
        <f t="shared" si="3"/>
        <v>1097.865</v>
      </c>
      <c r="AN122" s="129">
        <f t="shared" si="4"/>
        <v>651.5</v>
      </c>
      <c r="AO122" s="130">
        <f t="shared" si="5"/>
        <v>0.59342451029953591</v>
      </c>
    </row>
    <row r="123" spans="1:41" ht="15" customHeight="1" x14ac:dyDescent="0.25">
      <c r="A123" s="2" t="s">
        <v>193</v>
      </c>
      <c r="B123" s="2" t="s">
        <v>196</v>
      </c>
      <c r="C123" s="2">
        <v>2015</v>
      </c>
      <c r="D123" s="2">
        <v>0</v>
      </c>
      <c r="E123" s="2" t="s">
        <v>650</v>
      </c>
      <c r="F123" s="2" t="s">
        <v>650</v>
      </c>
      <c r="G123" s="2" t="s">
        <v>650</v>
      </c>
      <c r="H123" s="2" t="s">
        <v>650</v>
      </c>
      <c r="I123" s="2" t="s">
        <v>650</v>
      </c>
      <c r="J123" s="2" t="s">
        <v>650</v>
      </c>
      <c r="K123" s="2" t="s">
        <v>650</v>
      </c>
      <c r="L123" s="2" t="s">
        <v>651</v>
      </c>
      <c r="M123" s="2" t="s">
        <v>650</v>
      </c>
      <c r="N123" s="2" t="s">
        <v>650</v>
      </c>
      <c r="O123" s="2" t="s">
        <v>650</v>
      </c>
      <c r="P123" s="2" t="s">
        <v>650</v>
      </c>
      <c r="Q123" s="2" t="s">
        <v>650</v>
      </c>
      <c r="R123" s="2" t="s">
        <v>650</v>
      </c>
      <c r="S123" s="2" t="s">
        <v>650</v>
      </c>
      <c r="T123" s="2" t="s">
        <v>650</v>
      </c>
      <c r="U123" s="2" t="s">
        <v>650</v>
      </c>
      <c r="V123" s="2" t="s">
        <v>650</v>
      </c>
      <c r="W123" s="2" t="s">
        <v>650</v>
      </c>
      <c r="X123" s="2" t="s">
        <v>650</v>
      </c>
      <c r="Y123" s="2" t="s">
        <v>650</v>
      </c>
      <c r="Z123" s="2" t="s">
        <v>650</v>
      </c>
      <c r="AA123" s="2" t="s">
        <v>650</v>
      </c>
      <c r="AB123" s="2" t="s">
        <v>650</v>
      </c>
      <c r="AC123" s="2" t="s">
        <v>650</v>
      </c>
      <c r="AD123" s="2" t="s">
        <v>650</v>
      </c>
      <c r="AE123" s="2" t="s">
        <v>650</v>
      </c>
      <c r="AF123" s="2" t="s">
        <v>650</v>
      </c>
      <c r="AG123" s="2" t="s">
        <v>650</v>
      </c>
      <c r="AH123" s="2" t="s">
        <v>650</v>
      </c>
      <c r="AI123" s="2" t="s">
        <v>650</v>
      </c>
      <c r="AM123" s="129">
        <f t="shared" si="3"/>
        <v>0</v>
      </c>
      <c r="AN123" s="129">
        <f t="shared" si="4"/>
        <v>0</v>
      </c>
      <c r="AO123" s="130" t="str">
        <f t="shared" si="5"/>
        <v/>
      </c>
    </row>
    <row r="124" spans="1:41" ht="15" customHeight="1" x14ac:dyDescent="0.2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T124" s="2" t="s">
        <v>651</v>
      </c>
      <c r="U124" s="2" t="s">
        <v>651</v>
      </c>
      <c r="V124" s="2" t="s">
        <v>651</v>
      </c>
      <c r="W124" s="2" t="s">
        <v>651</v>
      </c>
      <c r="X124" s="2" t="s">
        <v>651</v>
      </c>
      <c r="Y124" s="2" t="s">
        <v>651</v>
      </c>
      <c r="Z124" s="2" t="s">
        <v>651</v>
      </c>
      <c r="AA124" s="2" t="s">
        <v>651</v>
      </c>
      <c r="AB124" s="2" t="s">
        <v>651</v>
      </c>
      <c r="AC124" s="2" t="s">
        <v>651</v>
      </c>
      <c r="AD124" s="2" t="s">
        <v>651</v>
      </c>
      <c r="AE124" s="2" t="s">
        <v>651</v>
      </c>
      <c r="AF124" s="2" t="s">
        <v>651</v>
      </c>
      <c r="AG124" s="2" t="s">
        <v>651</v>
      </c>
      <c r="AH124" s="2" t="s">
        <v>651</v>
      </c>
      <c r="AI124" s="2" t="s">
        <v>651</v>
      </c>
      <c r="AM124" s="129">
        <f t="shared" si="3"/>
        <v>0</v>
      </c>
      <c r="AN124" s="129">
        <f t="shared" si="4"/>
        <v>0</v>
      </c>
      <c r="AO124" s="130" t="str">
        <f t="shared" si="5"/>
        <v/>
      </c>
    </row>
    <row r="125" spans="1:41" ht="15" customHeight="1" x14ac:dyDescent="0.2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T125" s="2" t="s">
        <v>651</v>
      </c>
      <c r="U125" s="2" t="s">
        <v>651</v>
      </c>
      <c r="V125" s="2" t="s">
        <v>651</v>
      </c>
      <c r="W125" s="2" t="s">
        <v>651</v>
      </c>
      <c r="X125" s="2" t="s">
        <v>651</v>
      </c>
      <c r="Y125" s="2" t="s">
        <v>651</v>
      </c>
      <c r="Z125" s="2" t="s">
        <v>651</v>
      </c>
      <c r="AA125" s="2" t="s">
        <v>651</v>
      </c>
      <c r="AB125" s="2" t="s">
        <v>651</v>
      </c>
      <c r="AC125" s="2" t="s">
        <v>651</v>
      </c>
      <c r="AD125" s="2" t="s">
        <v>651</v>
      </c>
      <c r="AE125" s="2" t="s">
        <v>651</v>
      </c>
      <c r="AF125" s="2" t="s">
        <v>651</v>
      </c>
      <c r="AG125" s="2" t="s">
        <v>651</v>
      </c>
      <c r="AH125" s="2" t="s">
        <v>651</v>
      </c>
      <c r="AI125" s="2" t="s">
        <v>651</v>
      </c>
      <c r="AM125" s="129">
        <f t="shared" si="3"/>
        <v>0</v>
      </c>
      <c r="AN125" s="129">
        <f t="shared" si="4"/>
        <v>0</v>
      </c>
      <c r="AO125" s="130" t="str">
        <f t="shared" si="5"/>
        <v/>
      </c>
    </row>
    <row r="126" spans="1:41" ht="15" customHeight="1" x14ac:dyDescent="0.2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T126" s="2" t="s">
        <v>651</v>
      </c>
      <c r="U126" s="2" t="s">
        <v>651</v>
      </c>
      <c r="V126" s="2" t="s">
        <v>651</v>
      </c>
      <c r="W126" s="2" t="s">
        <v>651</v>
      </c>
      <c r="X126" s="2" t="s">
        <v>651</v>
      </c>
      <c r="Y126" s="2" t="s">
        <v>651</v>
      </c>
      <c r="Z126" s="2" t="s">
        <v>651</v>
      </c>
      <c r="AA126" s="2" t="s">
        <v>651</v>
      </c>
      <c r="AB126" s="2" t="s">
        <v>651</v>
      </c>
      <c r="AC126" s="2" t="s">
        <v>651</v>
      </c>
      <c r="AD126" s="2" t="s">
        <v>651</v>
      </c>
      <c r="AE126" s="2" t="s">
        <v>651</v>
      </c>
      <c r="AF126" s="2" t="s">
        <v>651</v>
      </c>
      <c r="AG126" s="2" t="s">
        <v>651</v>
      </c>
      <c r="AH126" s="2" t="s">
        <v>651</v>
      </c>
      <c r="AI126" s="2" t="s">
        <v>651</v>
      </c>
      <c r="AM126" s="129">
        <f t="shared" si="3"/>
        <v>0</v>
      </c>
      <c r="AN126" s="129">
        <f t="shared" si="4"/>
        <v>0</v>
      </c>
      <c r="AO126" s="130" t="str">
        <f t="shared" si="5"/>
        <v/>
      </c>
    </row>
    <row r="127" spans="1:41" ht="15" customHeight="1" x14ac:dyDescent="0.2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T127" s="2" t="s">
        <v>651</v>
      </c>
      <c r="U127" s="2" t="s">
        <v>651</v>
      </c>
      <c r="V127" s="2" t="s">
        <v>651</v>
      </c>
      <c r="W127" s="2" t="s">
        <v>651</v>
      </c>
      <c r="X127" s="2" t="s">
        <v>651</v>
      </c>
      <c r="Y127" s="2" t="s">
        <v>651</v>
      </c>
      <c r="Z127" s="2" t="s">
        <v>651</v>
      </c>
      <c r="AA127" s="2" t="s">
        <v>651</v>
      </c>
      <c r="AB127" s="2" t="s">
        <v>651</v>
      </c>
      <c r="AC127" s="2" t="s">
        <v>651</v>
      </c>
      <c r="AD127" s="2" t="s">
        <v>651</v>
      </c>
      <c r="AE127" s="2" t="s">
        <v>651</v>
      </c>
      <c r="AF127" s="2" t="s">
        <v>651</v>
      </c>
      <c r="AG127" s="2" t="s">
        <v>651</v>
      </c>
      <c r="AH127" s="2" t="s">
        <v>651</v>
      </c>
      <c r="AI127" s="2" t="s">
        <v>651</v>
      </c>
      <c r="AM127" s="129">
        <f t="shared" si="3"/>
        <v>0</v>
      </c>
      <c r="AN127" s="129">
        <f t="shared" si="4"/>
        <v>0</v>
      </c>
      <c r="AO127" s="130" t="str">
        <f t="shared" si="5"/>
        <v/>
      </c>
    </row>
    <row r="128" spans="1:41" ht="15" customHeight="1" x14ac:dyDescent="0.25">
      <c r="A128" s="2" t="s">
        <v>200</v>
      </c>
      <c r="B128" s="2" t="s">
        <v>201</v>
      </c>
      <c r="C128" s="2">
        <v>2015</v>
      </c>
      <c r="D128" s="2">
        <v>39.332000000000001</v>
      </c>
      <c r="E128" s="2">
        <v>143.86099999999999</v>
      </c>
      <c r="F128" s="2">
        <v>0</v>
      </c>
      <c r="G128" s="2">
        <v>4.9669999999999996</v>
      </c>
      <c r="H128" s="2">
        <v>0</v>
      </c>
      <c r="I128" s="2">
        <v>0</v>
      </c>
      <c r="J128" s="2">
        <v>0</v>
      </c>
      <c r="K128" s="2">
        <v>0</v>
      </c>
      <c r="L128" s="2" t="s">
        <v>667</v>
      </c>
      <c r="M128" s="2">
        <v>97.221999999999994</v>
      </c>
      <c r="N128" s="2">
        <v>31.016999999999999</v>
      </c>
      <c r="O128" s="2">
        <v>0</v>
      </c>
      <c r="P128" s="2">
        <v>0</v>
      </c>
      <c r="Q128" s="2">
        <v>0</v>
      </c>
      <c r="R128" s="2">
        <v>0</v>
      </c>
      <c r="S128" s="2" t="s">
        <v>8</v>
      </c>
      <c r="T128" s="2">
        <v>0</v>
      </c>
      <c r="U128" s="2">
        <v>0</v>
      </c>
      <c r="V128" s="2">
        <v>0</v>
      </c>
      <c r="W128" s="2">
        <v>0</v>
      </c>
      <c r="X128" s="2">
        <v>0</v>
      </c>
      <c r="Y128" s="2">
        <v>0</v>
      </c>
      <c r="Z128" s="2">
        <v>0</v>
      </c>
      <c r="AA128" s="2">
        <v>0</v>
      </c>
      <c r="AB128" s="2">
        <v>0</v>
      </c>
      <c r="AC128" s="2">
        <v>0</v>
      </c>
      <c r="AD128" s="2">
        <v>10.654999999999999</v>
      </c>
      <c r="AE128" s="2">
        <v>0</v>
      </c>
      <c r="AF128" s="2" t="s">
        <v>650</v>
      </c>
      <c r="AG128" s="2" t="s">
        <v>650</v>
      </c>
      <c r="AH128" s="2" t="s">
        <v>650</v>
      </c>
      <c r="AI128" s="2" t="s">
        <v>650</v>
      </c>
      <c r="AM128" s="129">
        <f t="shared" si="3"/>
        <v>143.86099999999999</v>
      </c>
      <c r="AN128" s="129">
        <f t="shared" si="4"/>
        <v>39.332000000000001</v>
      </c>
      <c r="AO128" s="130">
        <f t="shared" si="5"/>
        <v>0.27340279853469673</v>
      </c>
    </row>
    <row r="129" spans="1:41" ht="15" customHeight="1" x14ac:dyDescent="0.25">
      <c r="A129" s="2" t="s">
        <v>200</v>
      </c>
      <c r="B129" s="2" t="s">
        <v>202</v>
      </c>
      <c r="C129" s="2">
        <v>2015</v>
      </c>
      <c r="D129" s="2">
        <v>0.24199999999999999</v>
      </c>
      <c r="E129" s="2">
        <v>0.24199999999999999</v>
      </c>
      <c r="F129" s="2" t="s">
        <v>650</v>
      </c>
      <c r="G129" s="2">
        <v>2.1999999999999999E-2</v>
      </c>
      <c r="H129" s="2" t="s">
        <v>650</v>
      </c>
      <c r="I129" s="2" t="s">
        <v>650</v>
      </c>
      <c r="J129" s="2" t="s">
        <v>650</v>
      </c>
      <c r="K129" s="2" t="s">
        <v>650</v>
      </c>
      <c r="L129" s="2" t="s">
        <v>651</v>
      </c>
      <c r="M129" s="2" t="s">
        <v>650</v>
      </c>
      <c r="N129" s="2" t="s">
        <v>650</v>
      </c>
      <c r="O129" s="2" t="s">
        <v>650</v>
      </c>
      <c r="P129" s="2" t="s">
        <v>650</v>
      </c>
      <c r="Q129" s="2" t="s">
        <v>650</v>
      </c>
      <c r="R129" s="2" t="s">
        <v>650</v>
      </c>
      <c r="S129" s="2" t="s">
        <v>650</v>
      </c>
      <c r="T129" s="2">
        <v>0.22</v>
      </c>
      <c r="U129" s="2" t="s">
        <v>650</v>
      </c>
      <c r="V129" s="2" t="s">
        <v>650</v>
      </c>
      <c r="W129" s="2" t="s">
        <v>650</v>
      </c>
      <c r="X129" s="2" t="s">
        <v>650</v>
      </c>
      <c r="Y129" s="2" t="s">
        <v>650</v>
      </c>
      <c r="Z129" s="2" t="s">
        <v>650</v>
      </c>
      <c r="AA129" s="2" t="s">
        <v>650</v>
      </c>
      <c r="AB129" s="2" t="s">
        <v>650</v>
      </c>
      <c r="AC129" s="2" t="s">
        <v>650</v>
      </c>
      <c r="AD129" s="2" t="s">
        <v>650</v>
      </c>
      <c r="AE129" s="2" t="s">
        <v>650</v>
      </c>
      <c r="AF129" s="2" t="s">
        <v>650</v>
      </c>
      <c r="AG129" s="2" t="s">
        <v>650</v>
      </c>
      <c r="AH129" s="2" t="s">
        <v>650</v>
      </c>
      <c r="AI129" s="2" t="s">
        <v>650</v>
      </c>
      <c r="AM129" s="129">
        <f t="shared" si="3"/>
        <v>0.24199999999999999</v>
      </c>
      <c r="AN129" s="129">
        <f t="shared" si="4"/>
        <v>0.24199999999999999</v>
      </c>
      <c r="AO129" s="130">
        <f t="shared" si="5"/>
        <v>1</v>
      </c>
    </row>
    <row r="130" spans="1:41" ht="15" customHeight="1" x14ac:dyDescent="0.25">
      <c r="A130" s="2" t="s">
        <v>203</v>
      </c>
      <c r="B130" s="2" t="s">
        <v>204</v>
      </c>
      <c r="C130" s="2">
        <v>2015</v>
      </c>
      <c r="D130" s="2">
        <v>24</v>
      </c>
      <c r="E130" s="2">
        <v>30.76</v>
      </c>
      <c r="F130" s="2" t="s">
        <v>650</v>
      </c>
      <c r="G130" s="2">
        <v>0.06</v>
      </c>
      <c r="H130" s="2" t="s">
        <v>650</v>
      </c>
      <c r="I130" s="2" t="s">
        <v>650</v>
      </c>
      <c r="J130" s="2" t="s">
        <v>650</v>
      </c>
      <c r="K130" s="2" t="s">
        <v>650</v>
      </c>
      <c r="L130" s="2" t="s">
        <v>651</v>
      </c>
      <c r="M130" s="2">
        <v>5.7</v>
      </c>
      <c r="N130" s="2" t="s">
        <v>650</v>
      </c>
      <c r="O130" s="2">
        <v>25</v>
      </c>
      <c r="P130" s="2" t="s">
        <v>650</v>
      </c>
      <c r="Q130" s="2" t="s">
        <v>650</v>
      </c>
      <c r="R130" s="2" t="s">
        <v>650</v>
      </c>
      <c r="S130" s="2" t="s">
        <v>650</v>
      </c>
      <c r="T130" s="2" t="s">
        <v>650</v>
      </c>
      <c r="U130" s="2" t="s">
        <v>650</v>
      </c>
      <c r="V130" s="2" t="s">
        <v>650</v>
      </c>
      <c r="W130" s="2" t="s">
        <v>650</v>
      </c>
      <c r="X130" s="2" t="s">
        <v>650</v>
      </c>
      <c r="Y130" s="2" t="s">
        <v>650</v>
      </c>
      <c r="Z130" s="2" t="s">
        <v>650</v>
      </c>
      <c r="AA130" s="2" t="s">
        <v>650</v>
      </c>
      <c r="AB130" s="2" t="s">
        <v>650</v>
      </c>
      <c r="AC130" s="2" t="s">
        <v>650</v>
      </c>
      <c r="AD130" s="2" t="s">
        <v>650</v>
      </c>
      <c r="AE130" s="2" t="s">
        <v>650</v>
      </c>
      <c r="AF130" s="2" t="s">
        <v>650</v>
      </c>
      <c r="AG130" s="2" t="s">
        <v>650</v>
      </c>
      <c r="AH130" s="2" t="s">
        <v>650</v>
      </c>
      <c r="AI130" s="2" t="s">
        <v>650</v>
      </c>
      <c r="AM130" s="129">
        <f t="shared" si="3"/>
        <v>30.759999999999998</v>
      </c>
      <c r="AN130" s="129">
        <f t="shared" si="4"/>
        <v>24</v>
      </c>
      <c r="AO130" s="130">
        <f t="shared" si="5"/>
        <v>0.78023407022106639</v>
      </c>
    </row>
    <row r="131" spans="1:41" ht="15" customHeight="1" x14ac:dyDescent="0.25">
      <c r="A131" s="2" t="s">
        <v>205</v>
      </c>
      <c r="B131" s="2" t="s">
        <v>206</v>
      </c>
      <c r="C131" s="2">
        <v>2015</v>
      </c>
      <c r="D131" s="2">
        <v>14.7</v>
      </c>
      <c r="E131" s="2">
        <v>18.100000000000001</v>
      </c>
      <c r="F131" s="2" t="s">
        <v>650</v>
      </c>
      <c r="G131" s="2">
        <v>1.2</v>
      </c>
      <c r="H131" s="2" t="s">
        <v>650</v>
      </c>
      <c r="I131" s="2" t="s">
        <v>650</v>
      </c>
      <c r="J131" s="2" t="s">
        <v>650</v>
      </c>
      <c r="K131" s="2" t="s">
        <v>650</v>
      </c>
      <c r="L131" s="2" t="s">
        <v>651</v>
      </c>
      <c r="M131" s="2" t="s">
        <v>650</v>
      </c>
      <c r="N131" s="2" t="s">
        <v>650</v>
      </c>
      <c r="O131" s="2" t="s">
        <v>650</v>
      </c>
      <c r="P131" s="2" t="s">
        <v>650</v>
      </c>
      <c r="Q131" s="2" t="s">
        <v>650</v>
      </c>
      <c r="R131" s="2">
        <v>14.4</v>
      </c>
      <c r="S131" s="2" t="s">
        <v>8</v>
      </c>
      <c r="T131" s="2" t="s">
        <v>650</v>
      </c>
      <c r="U131" s="2" t="s">
        <v>650</v>
      </c>
      <c r="V131" s="2" t="s">
        <v>650</v>
      </c>
      <c r="W131" s="2" t="s">
        <v>650</v>
      </c>
      <c r="X131" s="2" t="s">
        <v>650</v>
      </c>
      <c r="Y131" s="2" t="s">
        <v>650</v>
      </c>
      <c r="Z131" s="2" t="s">
        <v>650</v>
      </c>
      <c r="AA131" s="2" t="s">
        <v>650</v>
      </c>
      <c r="AB131" s="2" t="s">
        <v>650</v>
      </c>
      <c r="AC131" s="2" t="s">
        <v>650</v>
      </c>
      <c r="AD131" s="2">
        <v>2.5</v>
      </c>
      <c r="AE131" s="2" t="s">
        <v>650</v>
      </c>
      <c r="AF131" s="2" t="s">
        <v>650</v>
      </c>
      <c r="AG131" s="2" t="s">
        <v>650</v>
      </c>
      <c r="AH131" s="2" t="s">
        <v>650</v>
      </c>
      <c r="AI131" s="2" t="s">
        <v>650</v>
      </c>
      <c r="AM131" s="129">
        <f t="shared" ref="AM131:AM194" si="6">SUMPRODUCT(F131:AE131)+IFERROR(AI131/1,0)</f>
        <v>18.100000000000001</v>
      </c>
      <c r="AN131" s="129">
        <f t="shared" ref="AN131:AN194" si="7">IFERROR(D131/1,0)</f>
        <v>14.7</v>
      </c>
      <c r="AO131" s="130">
        <f t="shared" ref="AO131:AO194" si="8">IFERROR(AN131/AM131,"")</f>
        <v>0.81215469613259661</v>
      </c>
    </row>
    <row r="132" spans="1:41" ht="15" customHeight="1" x14ac:dyDescent="0.25">
      <c r="A132" s="2" t="s">
        <v>205</v>
      </c>
      <c r="B132" s="2" t="s">
        <v>207</v>
      </c>
      <c r="C132" s="2">
        <v>2015</v>
      </c>
      <c r="D132" s="2">
        <v>52.9</v>
      </c>
      <c r="E132" s="2">
        <v>64</v>
      </c>
      <c r="F132" s="2" t="s">
        <v>650</v>
      </c>
      <c r="G132" s="2">
        <v>1.6</v>
      </c>
      <c r="H132" s="2" t="s">
        <v>650</v>
      </c>
      <c r="I132" s="2" t="s">
        <v>650</v>
      </c>
      <c r="J132" s="2" t="s">
        <v>650</v>
      </c>
      <c r="K132" s="2" t="s">
        <v>650</v>
      </c>
      <c r="L132" s="2" t="s">
        <v>651</v>
      </c>
      <c r="M132" s="2" t="s">
        <v>650</v>
      </c>
      <c r="N132" s="2" t="s">
        <v>650</v>
      </c>
      <c r="O132" s="2" t="s">
        <v>650</v>
      </c>
      <c r="P132" s="2" t="s">
        <v>650</v>
      </c>
      <c r="Q132" s="2" t="s">
        <v>650</v>
      </c>
      <c r="R132" s="2">
        <v>54.4</v>
      </c>
      <c r="S132" s="2" t="s">
        <v>8</v>
      </c>
      <c r="T132" s="2" t="s">
        <v>650</v>
      </c>
      <c r="U132" s="2" t="s">
        <v>650</v>
      </c>
      <c r="V132" s="2" t="s">
        <v>650</v>
      </c>
      <c r="W132" s="2" t="s">
        <v>650</v>
      </c>
      <c r="X132" s="2" t="s">
        <v>650</v>
      </c>
      <c r="Y132" s="2" t="s">
        <v>650</v>
      </c>
      <c r="Z132" s="2" t="s">
        <v>650</v>
      </c>
      <c r="AA132" s="2" t="s">
        <v>650</v>
      </c>
      <c r="AB132" s="2" t="s">
        <v>650</v>
      </c>
      <c r="AC132" s="2" t="s">
        <v>650</v>
      </c>
      <c r="AD132" s="2">
        <v>8</v>
      </c>
      <c r="AE132" s="2" t="s">
        <v>650</v>
      </c>
      <c r="AF132" s="2" t="s">
        <v>650</v>
      </c>
      <c r="AG132" s="2" t="s">
        <v>650</v>
      </c>
      <c r="AH132" s="2" t="s">
        <v>650</v>
      </c>
      <c r="AI132" s="2" t="s">
        <v>650</v>
      </c>
      <c r="AM132" s="129">
        <f t="shared" si="6"/>
        <v>64</v>
      </c>
      <c r="AN132" s="129">
        <f t="shared" si="7"/>
        <v>52.9</v>
      </c>
      <c r="AO132" s="130">
        <f t="shared" si="8"/>
        <v>0.82656249999999998</v>
      </c>
    </row>
    <row r="133" spans="1:41" ht="15" customHeight="1" x14ac:dyDescent="0.25">
      <c r="A133" s="2" t="s">
        <v>205</v>
      </c>
      <c r="B133" s="2" t="s">
        <v>208</v>
      </c>
      <c r="C133" s="2">
        <v>2015</v>
      </c>
      <c r="D133" s="2">
        <v>0.23300000000000001</v>
      </c>
      <c r="E133" s="2">
        <v>0.23300000000000001</v>
      </c>
      <c r="F133" s="2" t="s">
        <v>650</v>
      </c>
      <c r="G133" s="2">
        <v>0</v>
      </c>
      <c r="H133" s="2" t="s">
        <v>650</v>
      </c>
      <c r="I133" s="2" t="s">
        <v>650</v>
      </c>
      <c r="J133" s="2" t="s">
        <v>650</v>
      </c>
      <c r="K133" s="2" t="s">
        <v>650</v>
      </c>
      <c r="L133" s="2" t="s">
        <v>651</v>
      </c>
      <c r="M133" s="2" t="s">
        <v>650</v>
      </c>
      <c r="N133" s="2" t="s">
        <v>650</v>
      </c>
      <c r="O133" s="2" t="s">
        <v>650</v>
      </c>
      <c r="P133" s="2" t="s">
        <v>650</v>
      </c>
      <c r="Q133" s="2" t="s">
        <v>650</v>
      </c>
      <c r="R133" s="2" t="s">
        <v>650</v>
      </c>
      <c r="S133" s="2" t="s">
        <v>8</v>
      </c>
      <c r="T133" s="2">
        <v>0.23300000000000001</v>
      </c>
      <c r="U133" s="2" t="s">
        <v>650</v>
      </c>
      <c r="V133" s="2" t="s">
        <v>650</v>
      </c>
      <c r="W133" s="2" t="s">
        <v>650</v>
      </c>
      <c r="X133" s="2" t="s">
        <v>650</v>
      </c>
      <c r="Y133" s="2" t="s">
        <v>650</v>
      </c>
      <c r="Z133" s="2" t="s">
        <v>650</v>
      </c>
      <c r="AA133" s="2" t="s">
        <v>650</v>
      </c>
      <c r="AB133" s="2" t="s">
        <v>650</v>
      </c>
      <c r="AC133" s="2" t="s">
        <v>650</v>
      </c>
      <c r="AD133" s="2" t="s">
        <v>650</v>
      </c>
      <c r="AE133" s="2" t="s">
        <v>650</v>
      </c>
      <c r="AF133" s="2" t="s">
        <v>650</v>
      </c>
      <c r="AG133" s="2" t="s">
        <v>650</v>
      </c>
      <c r="AH133" s="2" t="s">
        <v>650</v>
      </c>
      <c r="AI133" s="2" t="s">
        <v>650</v>
      </c>
      <c r="AM133" s="129">
        <f t="shared" si="6"/>
        <v>0.23300000000000001</v>
      </c>
      <c r="AN133" s="129">
        <f t="shared" si="7"/>
        <v>0.23300000000000001</v>
      </c>
      <c r="AO133" s="130">
        <f t="shared" si="8"/>
        <v>1</v>
      </c>
    </row>
    <row r="134" spans="1:41" ht="15" customHeight="1" x14ac:dyDescent="0.25">
      <c r="A134" s="2" t="s">
        <v>209</v>
      </c>
      <c r="B134" s="2" t="s">
        <v>210</v>
      </c>
      <c r="C134" s="2">
        <v>2015</v>
      </c>
      <c r="D134" s="2">
        <v>257.7</v>
      </c>
      <c r="E134" s="2">
        <v>322.75200000000001</v>
      </c>
      <c r="F134" s="2">
        <v>0</v>
      </c>
      <c r="G134" s="2">
        <v>1.552</v>
      </c>
      <c r="H134" s="2">
        <v>0</v>
      </c>
      <c r="I134" s="2">
        <v>0</v>
      </c>
      <c r="J134" s="2">
        <v>10.4</v>
      </c>
      <c r="K134" s="2">
        <v>0</v>
      </c>
      <c r="L134" s="2" t="s">
        <v>651</v>
      </c>
      <c r="M134" s="2">
        <v>77.5</v>
      </c>
      <c r="N134" s="2">
        <v>0</v>
      </c>
      <c r="O134" s="2">
        <v>0</v>
      </c>
      <c r="P134" s="2">
        <v>0</v>
      </c>
      <c r="Q134" s="2">
        <v>0</v>
      </c>
      <c r="R134" s="2">
        <v>0</v>
      </c>
      <c r="S134" s="2" t="s">
        <v>8</v>
      </c>
      <c r="T134" s="2">
        <v>0</v>
      </c>
      <c r="U134" s="2">
        <v>0</v>
      </c>
      <c r="V134" s="2">
        <v>0</v>
      </c>
      <c r="W134" s="2">
        <v>0</v>
      </c>
      <c r="X134" s="2">
        <v>0</v>
      </c>
      <c r="Y134" s="2">
        <v>0</v>
      </c>
      <c r="Z134" s="2">
        <v>0</v>
      </c>
      <c r="AA134" s="2">
        <v>0</v>
      </c>
      <c r="AB134" s="2">
        <v>182.7</v>
      </c>
      <c r="AC134" s="2">
        <v>0</v>
      </c>
      <c r="AD134" s="2">
        <v>50.6</v>
      </c>
      <c r="AE134" s="2">
        <v>0</v>
      </c>
      <c r="AF134" s="2" t="s">
        <v>650</v>
      </c>
      <c r="AG134" s="2">
        <v>0</v>
      </c>
      <c r="AH134" s="2">
        <v>0</v>
      </c>
      <c r="AI134" s="2">
        <v>0</v>
      </c>
      <c r="AM134" s="129">
        <f t="shared" si="6"/>
        <v>322.75200000000001</v>
      </c>
      <c r="AN134" s="129">
        <f t="shared" si="7"/>
        <v>257.7</v>
      </c>
      <c r="AO134" s="130">
        <f t="shared" si="8"/>
        <v>0.79844586555621644</v>
      </c>
    </row>
    <row r="135" spans="1:41" ht="15" customHeight="1" x14ac:dyDescent="0.25">
      <c r="A135" s="2" t="s">
        <v>211</v>
      </c>
      <c r="B135" s="2" t="s">
        <v>212</v>
      </c>
      <c r="C135" s="2">
        <v>2015</v>
      </c>
      <c r="D135" s="2">
        <v>3.8</v>
      </c>
      <c r="E135" s="2">
        <v>3.8</v>
      </c>
      <c r="F135" s="2">
        <v>0</v>
      </c>
      <c r="G135" s="2">
        <v>0.1</v>
      </c>
      <c r="H135" s="2">
        <v>0</v>
      </c>
      <c r="I135" s="2">
        <v>0</v>
      </c>
      <c r="J135" s="2">
        <v>0</v>
      </c>
      <c r="K135" s="2">
        <v>0</v>
      </c>
      <c r="L135" s="2" t="s">
        <v>651</v>
      </c>
      <c r="M135" s="2">
        <v>0</v>
      </c>
      <c r="N135" s="2">
        <v>0</v>
      </c>
      <c r="O135" s="2">
        <v>0</v>
      </c>
      <c r="P135" s="2">
        <v>0</v>
      </c>
      <c r="Q135" s="2">
        <v>0</v>
      </c>
      <c r="R135" s="2">
        <v>0</v>
      </c>
      <c r="S135" s="2" t="s">
        <v>8</v>
      </c>
      <c r="T135" s="2">
        <v>3.7</v>
      </c>
      <c r="U135" s="2">
        <v>0</v>
      </c>
      <c r="V135" s="2">
        <v>0</v>
      </c>
      <c r="W135" s="2">
        <v>0</v>
      </c>
      <c r="X135" s="2">
        <v>0</v>
      </c>
      <c r="Y135" s="2">
        <v>0</v>
      </c>
      <c r="Z135" s="2">
        <v>0</v>
      </c>
      <c r="AA135" s="2">
        <v>0</v>
      </c>
      <c r="AB135" s="2">
        <v>0</v>
      </c>
      <c r="AC135" s="2">
        <v>0</v>
      </c>
      <c r="AD135" s="2">
        <v>0</v>
      </c>
      <c r="AE135" s="2">
        <v>0</v>
      </c>
      <c r="AF135" s="2" t="s">
        <v>658</v>
      </c>
      <c r="AG135" s="2" t="s">
        <v>650</v>
      </c>
      <c r="AH135" s="2">
        <v>0</v>
      </c>
      <c r="AI135" s="2">
        <v>0</v>
      </c>
      <c r="AM135" s="129">
        <f t="shared" si="6"/>
        <v>3.8000000000000003</v>
      </c>
      <c r="AN135" s="129">
        <f t="shared" si="7"/>
        <v>3.8</v>
      </c>
      <c r="AO135" s="130">
        <f t="shared" si="8"/>
        <v>0.99999999999999989</v>
      </c>
    </row>
    <row r="136" spans="1:41" ht="15" customHeight="1" x14ac:dyDescent="0.25">
      <c r="A136" s="2" t="s">
        <v>213</v>
      </c>
      <c r="B136" s="2" t="s">
        <v>214</v>
      </c>
      <c r="C136" s="2">
        <v>2015</v>
      </c>
      <c r="D136" s="2">
        <v>30.8</v>
      </c>
      <c r="E136" s="2">
        <v>28.242999999999999</v>
      </c>
      <c r="F136" s="2" t="s">
        <v>650</v>
      </c>
      <c r="G136" s="2">
        <v>0.94299999999999995</v>
      </c>
      <c r="H136" s="2" t="s">
        <v>650</v>
      </c>
      <c r="I136" s="2" t="s">
        <v>650</v>
      </c>
      <c r="J136" s="2" t="s">
        <v>650</v>
      </c>
      <c r="K136" s="2" t="s">
        <v>650</v>
      </c>
      <c r="L136" s="2" t="s">
        <v>651</v>
      </c>
      <c r="M136" s="2">
        <v>5.4</v>
      </c>
      <c r="N136" s="2">
        <v>5.4</v>
      </c>
      <c r="O136" s="2">
        <v>10.9</v>
      </c>
      <c r="P136" s="2">
        <v>5.6</v>
      </c>
      <c r="Q136" s="2" t="s">
        <v>650</v>
      </c>
      <c r="R136" s="2" t="s">
        <v>650</v>
      </c>
      <c r="S136" s="2" t="s">
        <v>8</v>
      </c>
      <c r="T136" s="2" t="s">
        <v>650</v>
      </c>
      <c r="U136" s="2" t="s">
        <v>650</v>
      </c>
      <c r="V136" s="2" t="s">
        <v>650</v>
      </c>
      <c r="W136" s="2" t="s">
        <v>650</v>
      </c>
      <c r="X136" s="2" t="s">
        <v>650</v>
      </c>
      <c r="Y136" s="2" t="s">
        <v>650</v>
      </c>
      <c r="Z136" s="2" t="s">
        <v>650</v>
      </c>
      <c r="AA136" s="2" t="s">
        <v>650</v>
      </c>
      <c r="AB136" s="2" t="s">
        <v>650</v>
      </c>
      <c r="AC136" s="2" t="s">
        <v>650</v>
      </c>
      <c r="AD136" s="2" t="s">
        <v>650</v>
      </c>
      <c r="AE136" s="2" t="s">
        <v>650</v>
      </c>
      <c r="AF136" s="2" t="s">
        <v>650</v>
      </c>
      <c r="AG136" s="2" t="s">
        <v>650</v>
      </c>
      <c r="AH136" s="2" t="s">
        <v>650</v>
      </c>
      <c r="AI136" s="2" t="s">
        <v>650</v>
      </c>
      <c r="AM136" s="129">
        <f t="shared" si="6"/>
        <v>28.243000000000002</v>
      </c>
      <c r="AN136" s="129">
        <f t="shared" si="7"/>
        <v>30.8</v>
      </c>
      <c r="AO136" s="130">
        <f t="shared" si="8"/>
        <v>1.0905357079630351</v>
      </c>
    </row>
    <row r="137" spans="1:41" ht="15" customHeight="1" x14ac:dyDescent="0.25">
      <c r="A137" s="2" t="s">
        <v>213</v>
      </c>
      <c r="B137" s="2" t="s">
        <v>215</v>
      </c>
      <c r="C137" s="2">
        <v>2015</v>
      </c>
      <c r="D137" s="2">
        <v>7.1</v>
      </c>
      <c r="E137" s="2">
        <v>7.2</v>
      </c>
      <c r="F137" s="2" t="s">
        <v>650</v>
      </c>
      <c r="G137" s="2">
        <v>0.6</v>
      </c>
      <c r="H137" s="2" t="s">
        <v>650</v>
      </c>
      <c r="I137" s="2" t="s">
        <v>650</v>
      </c>
      <c r="J137" s="2" t="s">
        <v>650</v>
      </c>
      <c r="K137" s="2" t="s">
        <v>650</v>
      </c>
      <c r="L137" s="2" t="s">
        <v>651</v>
      </c>
      <c r="M137" s="2" t="s">
        <v>650</v>
      </c>
      <c r="N137" s="2" t="s">
        <v>650</v>
      </c>
      <c r="O137" s="2">
        <v>6.6</v>
      </c>
      <c r="P137" s="2" t="s">
        <v>650</v>
      </c>
      <c r="Q137" s="2" t="s">
        <v>650</v>
      </c>
      <c r="R137" s="2" t="s">
        <v>650</v>
      </c>
      <c r="S137" s="2" t="s">
        <v>8</v>
      </c>
      <c r="T137" s="2" t="s">
        <v>650</v>
      </c>
      <c r="U137" s="2" t="s">
        <v>650</v>
      </c>
      <c r="V137" s="2" t="s">
        <v>650</v>
      </c>
      <c r="W137" s="2" t="s">
        <v>650</v>
      </c>
      <c r="X137" s="2" t="s">
        <v>650</v>
      </c>
      <c r="Y137" s="2" t="s">
        <v>650</v>
      </c>
      <c r="Z137" s="2" t="s">
        <v>650</v>
      </c>
      <c r="AA137" s="2" t="s">
        <v>650</v>
      </c>
      <c r="AB137" s="2" t="s">
        <v>650</v>
      </c>
      <c r="AC137" s="2" t="s">
        <v>650</v>
      </c>
      <c r="AD137" s="2" t="s">
        <v>650</v>
      </c>
      <c r="AE137" s="2" t="s">
        <v>650</v>
      </c>
      <c r="AF137" s="2" t="s">
        <v>650</v>
      </c>
      <c r="AG137" s="2" t="s">
        <v>650</v>
      </c>
      <c r="AH137" s="2" t="s">
        <v>650</v>
      </c>
      <c r="AI137" s="2" t="s">
        <v>650</v>
      </c>
      <c r="AM137" s="129">
        <f t="shared" si="6"/>
        <v>7.1999999999999993</v>
      </c>
      <c r="AN137" s="129">
        <f t="shared" si="7"/>
        <v>7.1</v>
      </c>
      <c r="AO137" s="130">
        <f t="shared" si="8"/>
        <v>0.98611111111111116</v>
      </c>
    </row>
    <row r="138" spans="1:41" ht="15" customHeight="1" x14ac:dyDescent="0.25">
      <c r="A138" s="2" t="s">
        <v>213</v>
      </c>
      <c r="B138" s="2" t="s">
        <v>216</v>
      </c>
      <c r="C138" s="2">
        <v>2015</v>
      </c>
      <c r="D138" s="2">
        <v>2.6</v>
      </c>
      <c r="E138" s="2">
        <v>2.7</v>
      </c>
      <c r="F138" s="2" t="s">
        <v>650</v>
      </c>
      <c r="G138" s="2">
        <v>0.14000000000000001</v>
      </c>
      <c r="H138" s="2" t="s">
        <v>650</v>
      </c>
      <c r="I138" s="2" t="s">
        <v>650</v>
      </c>
      <c r="J138" s="2" t="s">
        <v>650</v>
      </c>
      <c r="K138" s="2" t="s">
        <v>650</v>
      </c>
      <c r="L138" s="2" t="s">
        <v>651</v>
      </c>
      <c r="M138" s="2" t="s">
        <v>650</v>
      </c>
      <c r="N138" s="2" t="s">
        <v>650</v>
      </c>
      <c r="O138" s="2">
        <v>2.56</v>
      </c>
      <c r="P138" s="2" t="s">
        <v>650</v>
      </c>
      <c r="Q138" s="2" t="s">
        <v>650</v>
      </c>
      <c r="R138" s="2" t="s">
        <v>650</v>
      </c>
      <c r="S138" s="2" t="s">
        <v>8</v>
      </c>
      <c r="T138" s="2" t="s">
        <v>650</v>
      </c>
      <c r="U138" s="2" t="s">
        <v>650</v>
      </c>
      <c r="V138" s="2" t="s">
        <v>650</v>
      </c>
      <c r="W138" s="2" t="s">
        <v>650</v>
      </c>
      <c r="X138" s="2" t="s">
        <v>650</v>
      </c>
      <c r="Y138" s="2" t="s">
        <v>650</v>
      </c>
      <c r="Z138" s="2" t="s">
        <v>650</v>
      </c>
      <c r="AA138" s="2" t="s">
        <v>650</v>
      </c>
      <c r="AB138" s="2" t="s">
        <v>650</v>
      </c>
      <c r="AC138" s="2" t="s">
        <v>650</v>
      </c>
      <c r="AD138" s="2" t="s">
        <v>650</v>
      </c>
      <c r="AE138" s="2" t="s">
        <v>650</v>
      </c>
      <c r="AF138" s="2" t="s">
        <v>650</v>
      </c>
      <c r="AG138" s="2" t="s">
        <v>650</v>
      </c>
      <c r="AH138" s="2" t="s">
        <v>650</v>
      </c>
      <c r="AI138" s="2" t="s">
        <v>650</v>
      </c>
      <c r="AM138" s="129">
        <f t="shared" si="6"/>
        <v>2.7</v>
      </c>
      <c r="AN138" s="129">
        <f t="shared" si="7"/>
        <v>2.6</v>
      </c>
      <c r="AO138" s="130">
        <f t="shared" si="8"/>
        <v>0.96296296296296291</v>
      </c>
    </row>
    <row r="139" spans="1:41" ht="15" customHeight="1" x14ac:dyDescent="0.25">
      <c r="A139" s="2" t="s">
        <v>213</v>
      </c>
      <c r="B139" s="2" t="s">
        <v>217</v>
      </c>
      <c r="C139" s="2">
        <v>2015</v>
      </c>
      <c r="D139" s="2">
        <v>13.7</v>
      </c>
      <c r="E139" s="2">
        <v>16.489999999999998</v>
      </c>
      <c r="F139" s="2" t="s">
        <v>650</v>
      </c>
      <c r="G139" s="2">
        <v>2.17</v>
      </c>
      <c r="H139" s="2" t="s">
        <v>650</v>
      </c>
      <c r="I139" s="2" t="s">
        <v>650</v>
      </c>
      <c r="J139" s="2" t="s">
        <v>650</v>
      </c>
      <c r="K139" s="2" t="s">
        <v>650</v>
      </c>
      <c r="L139" s="2" t="s">
        <v>651</v>
      </c>
      <c r="M139" s="2">
        <v>2.6</v>
      </c>
      <c r="N139" s="2">
        <v>2.6</v>
      </c>
      <c r="O139" s="2">
        <v>5.2</v>
      </c>
      <c r="P139" s="2">
        <v>2.6</v>
      </c>
      <c r="Q139" s="2" t="s">
        <v>650</v>
      </c>
      <c r="R139" s="2" t="s">
        <v>650</v>
      </c>
      <c r="S139" s="2" t="s">
        <v>8</v>
      </c>
      <c r="T139" s="2" t="s">
        <v>650</v>
      </c>
      <c r="U139" s="2" t="s">
        <v>650</v>
      </c>
      <c r="V139" s="2" t="s">
        <v>650</v>
      </c>
      <c r="W139" s="2" t="s">
        <v>650</v>
      </c>
      <c r="X139" s="2" t="s">
        <v>650</v>
      </c>
      <c r="Y139" s="2" t="s">
        <v>650</v>
      </c>
      <c r="Z139" s="2" t="s">
        <v>650</v>
      </c>
      <c r="AA139" s="2" t="s">
        <v>650</v>
      </c>
      <c r="AB139" s="2" t="s">
        <v>650</v>
      </c>
      <c r="AC139" s="2" t="s">
        <v>650</v>
      </c>
      <c r="AD139" s="2">
        <v>1.32</v>
      </c>
      <c r="AE139" s="2" t="s">
        <v>650</v>
      </c>
      <c r="AF139" s="2" t="s">
        <v>650</v>
      </c>
      <c r="AG139" s="2" t="s">
        <v>650</v>
      </c>
      <c r="AH139" s="2" t="s">
        <v>650</v>
      </c>
      <c r="AI139" s="2" t="s">
        <v>650</v>
      </c>
      <c r="AM139" s="129">
        <f t="shared" si="6"/>
        <v>16.489999999999998</v>
      </c>
      <c r="AN139" s="129">
        <f t="shared" si="7"/>
        <v>13.7</v>
      </c>
      <c r="AO139" s="130">
        <f t="shared" si="8"/>
        <v>0.83080654942389331</v>
      </c>
    </row>
    <row r="140" spans="1:41" ht="15" customHeight="1" x14ac:dyDescent="0.25">
      <c r="A140" s="2" t="s">
        <v>220</v>
      </c>
      <c r="B140" s="2" t="s">
        <v>221</v>
      </c>
      <c r="C140" s="2">
        <v>2015</v>
      </c>
      <c r="D140" s="2">
        <v>38.700000000000003</v>
      </c>
      <c r="E140" s="2">
        <v>46.5</v>
      </c>
      <c r="F140" s="2" t="s">
        <v>650</v>
      </c>
      <c r="G140" s="2">
        <v>0.3</v>
      </c>
      <c r="H140" s="2" t="s">
        <v>650</v>
      </c>
      <c r="I140" s="2" t="s">
        <v>650</v>
      </c>
      <c r="J140" s="2" t="s">
        <v>650</v>
      </c>
      <c r="K140" s="2" t="s">
        <v>650</v>
      </c>
      <c r="L140" s="2" t="s">
        <v>651</v>
      </c>
      <c r="M140" s="2">
        <v>40</v>
      </c>
      <c r="N140" s="2" t="s">
        <v>650</v>
      </c>
      <c r="O140" s="2">
        <v>0.8</v>
      </c>
      <c r="P140" s="2" t="s">
        <v>650</v>
      </c>
      <c r="Q140" s="2" t="s">
        <v>650</v>
      </c>
      <c r="R140" s="2" t="s">
        <v>650</v>
      </c>
      <c r="S140" s="2" t="s">
        <v>8</v>
      </c>
      <c r="T140" s="2" t="s">
        <v>650</v>
      </c>
      <c r="U140" s="2" t="s">
        <v>650</v>
      </c>
      <c r="V140" s="2" t="s">
        <v>650</v>
      </c>
      <c r="W140" s="2" t="s">
        <v>650</v>
      </c>
      <c r="X140" s="2" t="s">
        <v>650</v>
      </c>
      <c r="Y140" s="2" t="s">
        <v>650</v>
      </c>
      <c r="Z140" s="2" t="s">
        <v>650</v>
      </c>
      <c r="AA140" s="2" t="s">
        <v>650</v>
      </c>
      <c r="AB140" s="2" t="s">
        <v>650</v>
      </c>
      <c r="AC140" s="2" t="s">
        <v>650</v>
      </c>
      <c r="AD140" s="2">
        <v>5.4</v>
      </c>
      <c r="AE140" s="2" t="s">
        <v>650</v>
      </c>
      <c r="AF140" s="2" t="s">
        <v>650</v>
      </c>
      <c r="AG140" s="2" t="s">
        <v>650</v>
      </c>
      <c r="AH140" s="2" t="s">
        <v>650</v>
      </c>
      <c r="AI140" s="2" t="s">
        <v>650</v>
      </c>
      <c r="AM140" s="129">
        <f t="shared" si="6"/>
        <v>46.499999999999993</v>
      </c>
      <c r="AN140" s="129">
        <f t="shared" si="7"/>
        <v>38.700000000000003</v>
      </c>
      <c r="AO140" s="130">
        <f t="shared" si="8"/>
        <v>0.83225806451612927</v>
      </c>
    </row>
    <row r="141" spans="1:41" ht="15" customHeight="1" x14ac:dyDescent="0.25">
      <c r="A141" s="2" t="s">
        <v>222</v>
      </c>
      <c r="B141" s="2" t="s">
        <v>223</v>
      </c>
      <c r="C141" s="2">
        <v>2015</v>
      </c>
      <c r="D141" s="2">
        <v>15.3</v>
      </c>
      <c r="E141" s="2">
        <v>18.66</v>
      </c>
      <c r="F141" s="2" t="s">
        <v>650</v>
      </c>
      <c r="G141" s="2">
        <v>0</v>
      </c>
      <c r="H141" s="2">
        <v>0.6</v>
      </c>
      <c r="I141" s="2">
        <v>0</v>
      </c>
      <c r="J141" s="2" t="s">
        <v>650</v>
      </c>
      <c r="K141" s="2">
        <v>0</v>
      </c>
      <c r="L141" s="2" t="s">
        <v>652</v>
      </c>
      <c r="M141" s="2">
        <v>3.2</v>
      </c>
      <c r="N141" s="2">
        <v>3.6</v>
      </c>
      <c r="O141" s="2">
        <v>2.5</v>
      </c>
      <c r="P141" s="2">
        <v>1.5</v>
      </c>
      <c r="Q141" s="2" t="s">
        <v>650</v>
      </c>
      <c r="R141" s="2">
        <v>0</v>
      </c>
      <c r="S141" s="2" t="s">
        <v>8</v>
      </c>
      <c r="T141" s="2">
        <v>0</v>
      </c>
      <c r="U141" s="2" t="s">
        <v>650</v>
      </c>
      <c r="V141" s="2" t="s">
        <v>650</v>
      </c>
      <c r="W141" s="2" t="s">
        <v>650</v>
      </c>
      <c r="X141" s="2" t="s">
        <v>650</v>
      </c>
      <c r="Y141" s="2" t="s">
        <v>650</v>
      </c>
      <c r="Z141" s="2">
        <v>0</v>
      </c>
      <c r="AA141" s="2">
        <v>2.1</v>
      </c>
      <c r="AB141" s="2" t="s">
        <v>650</v>
      </c>
      <c r="AC141" s="2">
        <v>2.5</v>
      </c>
      <c r="AD141" s="2">
        <v>0.16</v>
      </c>
      <c r="AE141" s="2" t="s">
        <v>650</v>
      </c>
      <c r="AF141" s="2" t="s">
        <v>650</v>
      </c>
      <c r="AG141" s="2" t="s">
        <v>650</v>
      </c>
      <c r="AH141" s="2">
        <v>2.5</v>
      </c>
      <c r="AI141" s="2">
        <v>2.7</v>
      </c>
      <c r="AM141" s="129">
        <f t="shared" si="6"/>
        <v>18.86</v>
      </c>
      <c r="AN141" s="129">
        <f t="shared" si="7"/>
        <v>15.3</v>
      </c>
      <c r="AO141" s="130">
        <f t="shared" si="8"/>
        <v>0.81124072110286327</v>
      </c>
    </row>
    <row r="142" spans="1:41" ht="15" customHeight="1" x14ac:dyDescent="0.25">
      <c r="A142" s="2" t="s">
        <v>224</v>
      </c>
      <c r="B142" s="2" t="s">
        <v>225</v>
      </c>
      <c r="C142" s="2">
        <v>2015</v>
      </c>
      <c r="D142" s="2">
        <v>87.1</v>
      </c>
      <c r="E142" s="2">
        <v>105.64</v>
      </c>
      <c r="F142" s="2" t="s">
        <v>650</v>
      </c>
      <c r="G142" s="2">
        <v>0.94</v>
      </c>
      <c r="H142" s="2" t="s">
        <v>650</v>
      </c>
      <c r="I142" s="2" t="s">
        <v>650</v>
      </c>
      <c r="J142" s="2" t="s">
        <v>650</v>
      </c>
      <c r="K142" s="2" t="s">
        <v>650</v>
      </c>
      <c r="L142" s="2" t="s">
        <v>651</v>
      </c>
      <c r="M142" s="2" t="s">
        <v>650</v>
      </c>
      <c r="N142" s="2" t="s">
        <v>650</v>
      </c>
      <c r="O142" s="2">
        <v>88.1</v>
      </c>
      <c r="P142" s="2" t="s">
        <v>650</v>
      </c>
      <c r="Q142" s="2" t="s">
        <v>650</v>
      </c>
      <c r="R142" s="2" t="s">
        <v>650</v>
      </c>
      <c r="S142" s="2" t="s">
        <v>8</v>
      </c>
      <c r="T142" s="2" t="s">
        <v>650</v>
      </c>
      <c r="U142" s="2" t="s">
        <v>650</v>
      </c>
      <c r="V142" s="2" t="s">
        <v>650</v>
      </c>
      <c r="W142" s="2" t="s">
        <v>650</v>
      </c>
      <c r="X142" s="2" t="s">
        <v>650</v>
      </c>
      <c r="Y142" s="2" t="s">
        <v>650</v>
      </c>
      <c r="Z142" s="2" t="s">
        <v>650</v>
      </c>
      <c r="AA142" s="2" t="s">
        <v>650</v>
      </c>
      <c r="AB142" s="2" t="s">
        <v>650</v>
      </c>
      <c r="AC142" s="2" t="s">
        <v>650</v>
      </c>
      <c r="AD142" s="2">
        <v>16.600000000000001</v>
      </c>
      <c r="AE142" s="2" t="s">
        <v>650</v>
      </c>
      <c r="AF142" s="2" t="s">
        <v>650</v>
      </c>
      <c r="AG142" s="2" t="s">
        <v>650</v>
      </c>
      <c r="AH142" s="2" t="s">
        <v>650</v>
      </c>
      <c r="AI142" s="2" t="s">
        <v>650</v>
      </c>
      <c r="AM142" s="129">
        <f t="shared" si="6"/>
        <v>105.63999999999999</v>
      </c>
      <c r="AN142" s="129">
        <f t="shared" si="7"/>
        <v>87.1</v>
      </c>
      <c r="AO142" s="130">
        <f t="shared" si="8"/>
        <v>0.82449829609996217</v>
      </c>
    </row>
    <row r="143" spans="1:41" ht="15" customHeight="1" x14ac:dyDescent="0.25">
      <c r="A143" s="2" t="s">
        <v>224</v>
      </c>
      <c r="B143" s="2" t="s">
        <v>226</v>
      </c>
      <c r="C143" s="2">
        <v>2015</v>
      </c>
      <c r="D143" s="2">
        <v>19.7</v>
      </c>
      <c r="E143" s="2">
        <v>23.63</v>
      </c>
      <c r="F143" s="2" t="s">
        <v>650</v>
      </c>
      <c r="G143" s="2">
        <v>0.13</v>
      </c>
      <c r="H143" s="2" t="s">
        <v>650</v>
      </c>
      <c r="I143" s="2" t="s">
        <v>650</v>
      </c>
      <c r="J143" s="2" t="s">
        <v>650</v>
      </c>
      <c r="K143" s="2" t="s">
        <v>650</v>
      </c>
      <c r="L143" s="2" t="s">
        <v>651</v>
      </c>
      <c r="M143" s="2" t="s">
        <v>650</v>
      </c>
      <c r="N143" s="2" t="s">
        <v>650</v>
      </c>
      <c r="O143" s="2">
        <v>23.5</v>
      </c>
      <c r="P143" s="2" t="s">
        <v>650</v>
      </c>
      <c r="Q143" s="2" t="s">
        <v>650</v>
      </c>
      <c r="R143" s="2" t="s">
        <v>650</v>
      </c>
      <c r="S143" s="2" t="s">
        <v>8</v>
      </c>
      <c r="T143" s="2" t="s">
        <v>650</v>
      </c>
      <c r="U143" s="2" t="s">
        <v>650</v>
      </c>
      <c r="V143" s="2" t="s">
        <v>650</v>
      </c>
      <c r="W143" s="2" t="s">
        <v>650</v>
      </c>
      <c r="X143" s="2" t="s">
        <v>650</v>
      </c>
      <c r="Y143" s="2" t="s">
        <v>650</v>
      </c>
      <c r="Z143" s="2" t="s">
        <v>650</v>
      </c>
      <c r="AA143" s="2" t="s">
        <v>650</v>
      </c>
      <c r="AB143" s="2" t="s">
        <v>650</v>
      </c>
      <c r="AC143" s="2" t="s">
        <v>650</v>
      </c>
      <c r="AD143" s="2" t="s">
        <v>650</v>
      </c>
      <c r="AE143" s="2" t="s">
        <v>650</v>
      </c>
      <c r="AF143" s="2" t="s">
        <v>650</v>
      </c>
      <c r="AG143" s="2" t="s">
        <v>650</v>
      </c>
      <c r="AH143" s="2" t="s">
        <v>650</v>
      </c>
      <c r="AI143" s="2" t="s">
        <v>650</v>
      </c>
      <c r="AM143" s="129">
        <f t="shared" si="6"/>
        <v>23.63</v>
      </c>
      <c r="AN143" s="129">
        <f t="shared" si="7"/>
        <v>19.7</v>
      </c>
      <c r="AO143" s="130">
        <f t="shared" si="8"/>
        <v>0.83368599238256458</v>
      </c>
    </row>
    <row r="144" spans="1:41" ht="15" customHeight="1" x14ac:dyDescent="0.25">
      <c r="A144" s="2" t="s">
        <v>227</v>
      </c>
      <c r="B144" s="2" t="s">
        <v>228</v>
      </c>
      <c r="C144" s="2">
        <v>2015</v>
      </c>
      <c r="D144" s="2">
        <v>6.407</v>
      </c>
      <c r="E144" s="2">
        <v>6.5119999999999996</v>
      </c>
      <c r="F144" s="2" t="s">
        <v>650</v>
      </c>
      <c r="G144" s="2" t="s">
        <v>650</v>
      </c>
      <c r="H144" s="2" t="s">
        <v>650</v>
      </c>
      <c r="I144" s="2" t="s">
        <v>650</v>
      </c>
      <c r="J144" s="2">
        <v>1.0649999999999999</v>
      </c>
      <c r="K144" s="2" t="s">
        <v>650</v>
      </c>
      <c r="L144" s="2" t="s">
        <v>651</v>
      </c>
      <c r="M144" s="2" t="s">
        <v>650</v>
      </c>
      <c r="N144" s="2" t="s">
        <v>650</v>
      </c>
      <c r="O144" s="2" t="s">
        <v>650</v>
      </c>
      <c r="P144" s="2" t="s">
        <v>650</v>
      </c>
      <c r="Q144" s="2" t="s">
        <v>650</v>
      </c>
      <c r="R144" s="2" t="s">
        <v>650</v>
      </c>
      <c r="S144" s="2" t="s">
        <v>650</v>
      </c>
      <c r="T144" s="2" t="s">
        <v>650</v>
      </c>
      <c r="U144" s="2" t="s">
        <v>650</v>
      </c>
      <c r="V144" s="2" t="s">
        <v>650</v>
      </c>
      <c r="W144" s="2" t="s">
        <v>650</v>
      </c>
      <c r="X144" s="2" t="s">
        <v>650</v>
      </c>
      <c r="Y144" s="2">
        <v>5.4470000000000001</v>
      </c>
      <c r="Z144" s="2" t="s">
        <v>650</v>
      </c>
      <c r="AA144" s="2" t="s">
        <v>650</v>
      </c>
      <c r="AB144" s="2" t="s">
        <v>650</v>
      </c>
      <c r="AC144" s="2" t="s">
        <v>650</v>
      </c>
      <c r="AD144" s="2" t="s">
        <v>650</v>
      </c>
      <c r="AE144" s="2" t="s">
        <v>650</v>
      </c>
      <c r="AF144" s="2" t="s">
        <v>650</v>
      </c>
      <c r="AG144" s="2" t="s">
        <v>650</v>
      </c>
      <c r="AH144" s="2" t="s">
        <v>650</v>
      </c>
      <c r="AI144" s="2" t="s">
        <v>650</v>
      </c>
      <c r="AM144" s="129">
        <f t="shared" si="6"/>
        <v>6.5120000000000005</v>
      </c>
      <c r="AN144" s="129">
        <f t="shared" si="7"/>
        <v>6.407</v>
      </c>
      <c r="AO144" s="130">
        <f t="shared" si="8"/>
        <v>0.98387592137592128</v>
      </c>
    </row>
    <row r="145" spans="1:41" ht="15" customHeight="1" x14ac:dyDescent="0.25">
      <c r="A145" s="2" t="s">
        <v>229</v>
      </c>
      <c r="B145" s="2" t="s">
        <v>230</v>
      </c>
      <c r="C145" s="2">
        <v>2015</v>
      </c>
      <c r="D145" s="2">
        <v>39</v>
      </c>
      <c r="E145" s="2">
        <v>46.57</v>
      </c>
      <c r="F145" s="2" t="s">
        <v>650</v>
      </c>
      <c r="G145" s="2">
        <v>0.1</v>
      </c>
      <c r="H145" s="2" t="s">
        <v>650</v>
      </c>
      <c r="I145" s="2" t="s">
        <v>650</v>
      </c>
      <c r="J145" s="2" t="s">
        <v>650</v>
      </c>
      <c r="K145" s="2" t="s">
        <v>650</v>
      </c>
      <c r="L145" s="2" t="s">
        <v>651</v>
      </c>
      <c r="M145" s="2" t="s">
        <v>650</v>
      </c>
      <c r="N145" s="2">
        <v>11</v>
      </c>
      <c r="O145" s="2">
        <v>25</v>
      </c>
      <c r="P145" s="2" t="s">
        <v>650</v>
      </c>
      <c r="Q145" s="2" t="s">
        <v>650</v>
      </c>
      <c r="R145" s="2" t="s">
        <v>650</v>
      </c>
      <c r="S145" s="2" t="s">
        <v>8</v>
      </c>
      <c r="T145" s="2">
        <v>5</v>
      </c>
      <c r="U145" s="2" t="s">
        <v>650</v>
      </c>
      <c r="V145" s="2" t="s">
        <v>650</v>
      </c>
      <c r="W145" s="2" t="s">
        <v>650</v>
      </c>
      <c r="X145" s="2" t="s">
        <v>650</v>
      </c>
      <c r="Y145" s="2" t="s">
        <v>650</v>
      </c>
      <c r="Z145" s="2" t="s">
        <v>650</v>
      </c>
      <c r="AA145" s="2" t="s">
        <v>650</v>
      </c>
      <c r="AB145" s="2" t="s">
        <v>650</v>
      </c>
      <c r="AC145" s="2" t="s">
        <v>650</v>
      </c>
      <c r="AD145" s="2">
        <v>5</v>
      </c>
      <c r="AE145" s="2" t="s">
        <v>650</v>
      </c>
      <c r="AF145" s="2" t="s">
        <v>650</v>
      </c>
      <c r="AG145" s="2" t="s">
        <v>650</v>
      </c>
      <c r="AH145" s="2">
        <v>0.47</v>
      </c>
      <c r="AI145" s="2">
        <v>0.43</v>
      </c>
      <c r="AM145" s="129">
        <f t="shared" si="6"/>
        <v>46.53</v>
      </c>
      <c r="AN145" s="129">
        <f t="shared" si="7"/>
        <v>39</v>
      </c>
      <c r="AO145" s="130">
        <f t="shared" si="8"/>
        <v>0.83816892327530623</v>
      </c>
    </row>
    <row r="146" spans="1:41" ht="15" customHeight="1" x14ac:dyDescent="0.25">
      <c r="A146" s="2" t="s">
        <v>231</v>
      </c>
      <c r="B146" s="2" t="s">
        <v>232</v>
      </c>
      <c r="C146" s="2">
        <v>2015</v>
      </c>
      <c r="D146" s="2" t="s">
        <v>650</v>
      </c>
      <c r="E146" s="2" t="s">
        <v>650</v>
      </c>
      <c r="F146" s="2" t="s">
        <v>650</v>
      </c>
      <c r="G146" s="2" t="s">
        <v>650</v>
      </c>
      <c r="H146" s="2" t="s">
        <v>650</v>
      </c>
      <c r="I146" s="2" t="s">
        <v>650</v>
      </c>
      <c r="J146" s="2" t="s">
        <v>650</v>
      </c>
      <c r="K146" s="2" t="s">
        <v>650</v>
      </c>
      <c r="L146" s="2" t="s">
        <v>651</v>
      </c>
      <c r="M146" s="2" t="s">
        <v>650</v>
      </c>
      <c r="N146" s="2" t="s">
        <v>650</v>
      </c>
      <c r="O146" s="2" t="s">
        <v>650</v>
      </c>
      <c r="P146" s="2" t="s">
        <v>650</v>
      </c>
      <c r="Q146" s="2" t="s">
        <v>650</v>
      </c>
      <c r="R146" s="2" t="s">
        <v>650</v>
      </c>
      <c r="S146" s="2" t="s">
        <v>650</v>
      </c>
      <c r="T146" s="2" t="s">
        <v>650</v>
      </c>
      <c r="U146" s="2" t="s">
        <v>650</v>
      </c>
      <c r="V146" s="2" t="s">
        <v>650</v>
      </c>
      <c r="W146" s="2" t="s">
        <v>650</v>
      </c>
      <c r="X146" s="2" t="s">
        <v>650</v>
      </c>
      <c r="Y146" s="2" t="s">
        <v>650</v>
      </c>
      <c r="Z146" s="2" t="s">
        <v>650</v>
      </c>
      <c r="AA146" s="2" t="s">
        <v>650</v>
      </c>
      <c r="AB146" s="2" t="s">
        <v>650</v>
      </c>
      <c r="AC146" s="2" t="s">
        <v>650</v>
      </c>
      <c r="AD146" s="2" t="s">
        <v>650</v>
      </c>
      <c r="AE146" s="2" t="s">
        <v>650</v>
      </c>
      <c r="AF146" s="2" t="s">
        <v>650</v>
      </c>
      <c r="AG146" s="2" t="s">
        <v>650</v>
      </c>
      <c r="AH146" s="2" t="s">
        <v>650</v>
      </c>
      <c r="AI146" s="2" t="s">
        <v>650</v>
      </c>
      <c r="AM146" s="129">
        <f t="shared" si="6"/>
        <v>0</v>
      </c>
      <c r="AN146" s="129">
        <f t="shared" si="7"/>
        <v>0</v>
      </c>
      <c r="AO146" s="130" t="str">
        <f t="shared" si="8"/>
        <v/>
      </c>
    </row>
    <row r="147" spans="1:41" ht="15" customHeight="1" x14ac:dyDescent="0.25">
      <c r="A147" s="2" t="s">
        <v>231</v>
      </c>
      <c r="B147" s="2" t="s">
        <v>233</v>
      </c>
      <c r="C147" s="2">
        <v>2015</v>
      </c>
      <c r="D147" s="2">
        <v>5.9</v>
      </c>
      <c r="E147" s="2">
        <v>7.4</v>
      </c>
      <c r="F147" s="2" t="s">
        <v>650</v>
      </c>
      <c r="G147" s="2">
        <v>0.4</v>
      </c>
      <c r="H147" s="2" t="s">
        <v>650</v>
      </c>
      <c r="I147" s="2" t="s">
        <v>650</v>
      </c>
      <c r="J147" s="2" t="s">
        <v>650</v>
      </c>
      <c r="K147" s="2" t="s">
        <v>650</v>
      </c>
      <c r="L147" s="2" t="s">
        <v>651</v>
      </c>
      <c r="M147" s="2" t="s">
        <v>650</v>
      </c>
      <c r="N147" s="2" t="s">
        <v>650</v>
      </c>
      <c r="O147" s="2" t="s">
        <v>650</v>
      </c>
      <c r="P147" s="2" t="s">
        <v>650</v>
      </c>
      <c r="Q147" s="2" t="s">
        <v>650</v>
      </c>
      <c r="R147" s="2" t="s">
        <v>650</v>
      </c>
      <c r="S147" s="2" t="s">
        <v>650</v>
      </c>
      <c r="T147" s="2">
        <v>6.3</v>
      </c>
      <c r="U147" s="2" t="s">
        <v>650</v>
      </c>
      <c r="V147" s="2" t="s">
        <v>650</v>
      </c>
      <c r="W147" s="2" t="s">
        <v>650</v>
      </c>
      <c r="X147" s="2" t="s">
        <v>650</v>
      </c>
      <c r="Y147" s="2" t="s">
        <v>650</v>
      </c>
      <c r="Z147" s="2" t="s">
        <v>650</v>
      </c>
      <c r="AA147" s="2" t="s">
        <v>650</v>
      </c>
      <c r="AB147" s="2" t="s">
        <v>650</v>
      </c>
      <c r="AC147" s="2" t="s">
        <v>650</v>
      </c>
      <c r="AD147" s="2" t="s">
        <v>650</v>
      </c>
      <c r="AE147" s="2" t="s">
        <v>650</v>
      </c>
      <c r="AF147" s="2" t="s">
        <v>650</v>
      </c>
      <c r="AG147" s="2" t="s">
        <v>650</v>
      </c>
      <c r="AH147" s="2">
        <v>0.7</v>
      </c>
      <c r="AI147" s="2">
        <v>0.7</v>
      </c>
      <c r="AM147" s="129">
        <f t="shared" si="6"/>
        <v>7.4</v>
      </c>
      <c r="AN147" s="129">
        <f t="shared" si="7"/>
        <v>5.9</v>
      </c>
      <c r="AO147" s="130">
        <f t="shared" si="8"/>
        <v>0.79729729729729726</v>
      </c>
    </row>
    <row r="148" spans="1:41" ht="15" customHeight="1" x14ac:dyDescent="0.25">
      <c r="A148" s="2" t="s">
        <v>231</v>
      </c>
      <c r="B148" s="2" t="s">
        <v>234</v>
      </c>
      <c r="C148" s="2">
        <v>2015</v>
      </c>
      <c r="D148" s="2">
        <v>60.3</v>
      </c>
      <c r="E148" s="2">
        <v>82.6</v>
      </c>
      <c r="F148" s="2" t="s">
        <v>650</v>
      </c>
      <c r="G148" s="2">
        <v>2.9</v>
      </c>
      <c r="H148" s="2" t="s">
        <v>650</v>
      </c>
      <c r="I148" s="2" t="s">
        <v>650</v>
      </c>
      <c r="J148" s="2" t="s">
        <v>650</v>
      </c>
      <c r="K148" s="2" t="s">
        <v>650</v>
      </c>
      <c r="L148" s="2" t="s">
        <v>651</v>
      </c>
      <c r="M148" s="2" t="s">
        <v>650</v>
      </c>
      <c r="N148" s="2" t="s">
        <v>650</v>
      </c>
      <c r="O148" s="2">
        <v>62.9</v>
      </c>
      <c r="P148" s="2" t="s">
        <v>650</v>
      </c>
      <c r="Q148" s="2" t="s">
        <v>650</v>
      </c>
      <c r="R148" s="2" t="s">
        <v>650</v>
      </c>
      <c r="S148" s="2" t="s">
        <v>8</v>
      </c>
      <c r="T148" s="2">
        <v>10.4</v>
      </c>
      <c r="U148" s="2" t="s">
        <v>650</v>
      </c>
      <c r="V148" s="2" t="s">
        <v>650</v>
      </c>
      <c r="W148" s="2" t="s">
        <v>650</v>
      </c>
      <c r="X148" s="2" t="s">
        <v>650</v>
      </c>
      <c r="Y148" s="2" t="s">
        <v>650</v>
      </c>
      <c r="Z148" s="2" t="s">
        <v>650</v>
      </c>
      <c r="AA148" s="2" t="s">
        <v>650</v>
      </c>
      <c r="AB148" s="2" t="s">
        <v>650</v>
      </c>
      <c r="AC148" s="2" t="s">
        <v>650</v>
      </c>
      <c r="AD148" s="2">
        <v>5.6</v>
      </c>
      <c r="AE148" s="2" t="s">
        <v>650</v>
      </c>
      <c r="AF148" s="2" t="s">
        <v>650</v>
      </c>
      <c r="AG148" s="2" t="s">
        <v>650</v>
      </c>
      <c r="AH148" s="2">
        <v>0.8</v>
      </c>
      <c r="AI148" s="2">
        <v>0.8</v>
      </c>
      <c r="AM148" s="129">
        <f t="shared" si="6"/>
        <v>82.6</v>
      </c>
      <c r="AN148" s="129">
        <f t="shared" si="7"/>
        <v>60.3</v>
      </c>
      <c r="AO148" s="130">
        <f t="shared" si="8"/>
        <v>0.7300242130750606</v>
      </c>
    </row>
    <row r="149" spans="1:41" ht="15" customHeight="1" x14ac:dyDescent="0.25">
      <c r="A149" s="2" t="s">
        <v>231</v>
      </c>
      <c r="B149" s="2" t="s">
        <v>235</v>
      </c>
      <c r="C149" s="2">
        <v>2015</v>
      </c>
      <c r="D149" s="2">
        <v>88</v>
      </c>
      <c r="E149" s="2">
        <v>97.22</v>
      </c>
      <c r="F149" s="2" t="s">
        <v>650</v>
      </c>
      <c r="G149" s="2">
        <v>0.3</v>
      </c>
      <c r="H149" s="2" t="s">
        <v>650</v>
      </c>
      <c r="I149" s="2">
        <v>1.1000000000000001</v>
      </c>
      <c r="J149" s="2" t="s">
        <v>650</v>
      </c>
      <c r="K149" s="2" t="s">
        <v>650</v>
      </c>
      <c r="L149" s="2" t="s">
        <v>651</v>
      </c>
      <c r="M149" s="2">
        <v>4</v>
      </c>
      <c r="N149" s="2">
        <v>9</v>
      </c>
      <c r="O149" s="2">
        <v>41</v>
      </c>
      <c r="P149" s="2">
        <v>6</v>
      </c>
      <c r="Q149" s="2" t="s">
        <v>650</v>
      </c>
      <c r="R149" s="2">
        <v>19</v>
      </c>
      <c r="S149" s="2" t="s">
        <v>8</v>
      </c>
      <c r="T149" s="2">
        <v>0.02</v>
      </c>
      <c r="U149" s="2">
        <v>0.7</v>
      </c>
      <c r="V149" s="2" t="s">
        <v>650</v>
      </c>
      <c r="W149" s="2" t="s">
        <v>650</v>
      </c>
      <c r="X149" s="2" t="s">
        <v>650</v>
      </c>
      <c r="Y149" s="2" t="s">
        <v>650</v>
      </c>
      <c r="Z149" s="2" t="s">
        <v>650</v>
      </c>
      <c r="AA149" s="2">
        <v>2.2000000000000002</v>
      </c>
      <c r="AB149" s="2" t="s">
        <v>650</v>
      </c>
      <c r="AC149" s="2" t="s">
        <v>650</v>
      </c>
      <c r="AD149" s="2">
        <v>13.9</v>
      </c>
      <c r="AE149" s="2" t="s">
        <v>650</v>
      </c>
      <c r="AF149" s="2" t="s">
        <v>650</v>
      </c>
      <c r="AG149" s="2" t="s">
        <v>650</v>
      </c>
      <c r="AH149" s="2" t="s">
        <v>650</v>
      </c>
      <c r="AI149" s="2" t="s">
        <v>650</v>
      </c>
      <c r="AM149" s="129">
        <f t="shared" si="6"/>
        <v>97.220000000000013</v>
      </c>
      <c r="AN149" s="129">
        <f t="shared" si="7"/>
        <v>88</v>
      </c>
      <c r="AO149" s="130">
        <f t="shared" si="8"/>
        <v>0.90516354659535059</v>
      </c>
    </row>
    <row r="150" spans="1:41" ht="15" customHeight="1" x14ac:dyDescent="0.2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T150" s="2" t="s">
        <v>651</v>
      </c>
      <c r="U150" s="2" t="s">
        <v>651</v>
      </c>
      <c r="V150" s="2" t="s">
        <v>651</v>
      </c>
      <c r="W150" s="2" t="s">
        <v>651</v>
      </c>
      <c r="X150" s="2" t="s">
        <v>651</v>
      </c>
      <c r="Y150" s="2" t="s">
        <v>651</v>
      </c>
      <c r="Z150" s="2" t="s">
        <v>651</v>
      </c>
      <c r="AA150" s="2" t="s">
        <v>651</v>
      </c>
      <c r="AB150" s="2" t="s">
        <v>651</v>
      </c>
      <c r="AC150" s="2" t="s">
        <v>651</v>
      </c>
      <c r="AD150" s="2" t="s">
        <v>651</v>
      </c>
      <c r="AE150" s="2" t="s">
        <v>651</v>
      </c>
      <c r="AF150" s="2" t="s">
        <v>651</v>
      </c>
      <c r="AG150" s="2" t="s">
        <v>651</v>
      </c>
      <c r="AH150" s="2" t="s">
        <v>651</v>
      </c>
      <c r="AI150" s="2" t="s">
        <v>651</v>
      </c>
      <c r="AM150" s="129">
        <f t="shared" si="6"/>
        <v>0</v>
      </c>
      <c r="AN150" s="129">
        <f t="shared" si="7"/>
        <v>0</v>
      </c>
      <c r="AO150" s="130" t="str">
        <f t="shared" si="8"/>
        <v/>
      </c>
    </row>
    <row r="151" spans="1:41" ht="15" customHeight="1" x14ac:dyDescent="0.25">
      <c r="A151" s="2" t="s">
        <v>238</v>
      </c>
      <c r="B151" s="2" t="s">
        <v>239</v>
      </c>
      <c r="C151" s="2">
        <v>2015</v>
      </c>
      <c r="D151" s="2">
        <v>13.532999999999999</v>
      </c>
      <c r="E151" s="2">
        <v>16.471</v>
      </c>
      <c r="F151" s="2" t="s">
        <v>650</v>
      </c>
      <c r="G151" s="2">
        <v>0.43099999999999999</v>
      </c>
      <c r="H151" s="2" t="s">
        <v>650</v>
      </c>
      <c r="I151" s="2" t="s">
        <v>650</v>
      </c>
      <c r="J151" s="2" t="s">
        <v>650</v>
      </c>
      <c r="K151" s="2" t="s">
        <v>650</v>
      </c>
      <c r="L151" s="2" t="s">
        <v>651</v>
      </c>
      <c r="M151" s="2">
        <v>4.6399999999999997</v>
      </c>
      <c r="N151" s="2">
        <v>0</v>
      </c>
      <c r="O151" s="2">
        <v>9.49</v>
      </c>
      <c r="P151" s="2">
        <v>0</v>
      </c>
      <c r="Q151" s="2">
        <v>0</v>
      </c>
      <c r="R151" s="2">
        <v>0</v>
      </c>
      <c r="S151" s="2" t="s">
        <v>8</v>
      </c>
      <c r="T151" s="2" t="s">
        <v>650</v>
      </c>
      <c r="U151" s="2" t="s">
        <v>650</v>
      </c>
      <c r="V151" s="2" t="s">
        <v>650</v>
      </c>
      <c r="W151" s="2" t="s">
        <v>650</v>
      </c>
      <c r="X151" s="2" t="s">
        <v>650</v>
      </c>
      <c r="Y151" s="2" t="s">
        <v>650</v>
      </c>
      <c r="Z151" s="2" t="s">
        <v>650</v>
      </c>
      <c r="AA151" s="2" t="s">
        <v>650</v>
      </c>
      <c r="AB151" s="2" t="s">
        <v>650</v>
      </c>
      <c r="AC151" s="2" t="s">
        <v>650</v>
      </c>
      <c r="AD151" s="2">
        <v>1.91</v>
      </c>
      <c r="AE151" s="2" t="s">
        <v>650</v>
      </c>
      <c r="AF151" s="2" t="s">
        <v>650</v>
      </c>
      <c r="AG151" s="2" t="s">
        <v>650</v>
      </c>
      <c r="AH151" s="2" t="s">
        <v>650</v>
      </c>
      <c r="AI151" s="2" t="s">
        <v>650</v>
      </c>
      <c r="AM151" s="129">
        <f t="shared" si="6"/>
        <v>16.471</v>
      </c>
      <c r="AN151" s="129">
        <f t="shared" si="7"/>
        <v>13.532999999999999</v>
      </c>
      <c r="AO151" s="130">
        <f t="shared" si="8"/>
        <v>0.82162588792423041</v>
      </c>
    </row>
    <row r="152" spans="1:41" ht="15" customHeight="1" x14ac:dyDescent="0.25">
      <c r="A152" s="2" t="s">
        <v>238</v>
      </c>
      <c r="B152" s="2" t="s">
        <v>240</v>
      </c>
      <c r="C152" s="2">
        <v>2015</v>
      </c>
      <c r="D152" s="2">
        <v>86.44</v>
      </c>
      <c r="E152" s="2">
        <v>93.728999999999999</v>
      </c>
      <c r="F152" s="2" t="s">
        <v>650</v>
      </c>
      <c r="G152" s="2">
        <v>1.95</v>
      </c>
      <c r="H152" s="2" t="s">
        <v>650</v>
      </c>
      <c r="I152" s="2">
        <v>21.38</v>
      </c>
      <c r="J152" s="2" t="s">
        <v>650</v>
      </c>
      <c r="K152" s="2" t="s">
        <v>650</v>
      </c>
      <c r="L152" s="2" t="s">
        <v>651</v>
      </c>
      <c r="M152" s="2" t="s">
        <v>650</v>
      </c>
      <c r="N152" s="2" t="s">
        <v>650</v>
      </c>
      <c r="O152" s="2">
        <v>0.03</v>
      </c>
      <c r="P152" s="2" t="s">
        <v>650</v>
      </c>
      <c r="Q152" s="2" t="s">
        <v>650</v>
      </c>
      <c r="R152" s="2" t="s">
        <v>650</v>
      </c>
      <c r="S152" s="2" t="s">
        <v>650</v>
      </c>
      <c r="T152" s="2">
        <v>13.48</v>
      </c>
      <c r="U152" s="2">
        <v>0</v>
      </c>
      <c r="V152" s="2">
        <v>33.08</v>
      </c>
      <c r="W152" s="2" t="s">
        <v>650</v>
      </c>
      <c r="X152" s="2" t="s">
        <v>650</v>
      </c>
      <c r="Y152" s="2">
        <v>0</v>
      </c>
      <c r="Z152" s="2" t="s">
        <v>650</v>
      </c>
      <c r="AA152" s="2" t="s">
        <v>650</v>
      </c>
      <c r="AB152" s="2" t="s">
        <v>650</v>
      </c>
      <c r="AC152" s="2" t="s">
        <v>650</v>
      </c>
      <c r="AD152" s="2">
        <v>0.61899999999999999</v>
      </c>
      <c r="AE152" s="2">
        <v>23.19</v>
      </c>
      <c r="AF152" s="2" t="s">
        <v>658</v>
      </c>
      <c r="AG152" s="2">
        <v>7.46</v>
      </c>
      <c r="AH152" s="2">
        <v>0</v>
      </c>
      <c r="AI152" s="2">
        <v>0</v>
      </c>
      <c r="AM152" s="129">
        <f t="shared" si="6"/>
        <v>93.728999999999999</v>
      </c>
      <c r="AN152" s="129">
        <f t="shared" si="7"/>
        <v>86.44</v>
      </c>
      <c r="AO152" s="130">
        <f t="shared" si="8"/>
        <v>0.92223324691397535</v>
      </c>
    </row>
    <row r="153" spans="1:41" ht="15" customHeight="1" x14ac:dyDescent="0.25">
      <c r="A153" s="2" t="s">
        <v>238</v>
      </c>
      <c r="B153" s="2" t="s">
        <v>241</v>
      </c>
      <c r="C153" s="2">
        <v>2015</v>
      </c>
      <c r="D153" s="2">
        <v>3.11</v>
      </c>
      <c r="E153" s="2">
        <v>3.11</v>
      </c>
      <c r="F153" s="2" t="s">
        <v>650</v>
      </c>
      <c r="G153" s="2">
        <v>6.5000000000000002E-2</v>
      </c>
      <c r="H153" s="2" t="s">
        <v>650</v>
      </c>
      <c r="I153" s="2" t="s">
        <v>650</v>
      </c>
      <c r="J153" s="2" t="s">
        <v>650</v>
      </c>
      <c r="K153" s="2" t="s">
        <v>650</v>
      </c>
      <c r="L153" s="2" t="s">
        <v>651</v>
      </c>
      <c r="M153" s="2" t="s">
        <v>650</v>
      </c>
      <c r="N153" s="2" t="s">
        <v>650</v>
      </c>
      <c r="O153" s="2" t="s">
        <v>650</v>
      </c>
      <c r="P153" s="2" t="s">
        <v>650</v>
      </c>
      <c r="Q153" s="2" t="s">
        <v>650</v>
      </c>
      <c r="R153" s="2" t="s">
        <v>650</v>
      </c>
      <c r="S153" s="2" t="s">
        <v>650</v>
      </c>
      <c r="T153" s="2">
        <v>3.0449999999999999</v>
      </c>
      <c r="U153" s="2" t="s">
        <v>650</v>
      </c>
      <c r="V153" s="2" t="s">
        <v>650</v>
      </c>
      <c r="W153" s="2" t="s">
        <v>650</v>
      </c>
      <c r="X153" s="2" t="s">
        <v>650</v>
      </c>
      <c r="Y153" s="2" t="s">
        <v>650</v>
      </c>
      <c r="Z153" s="2" t="s">
        <v>650</v>
      </c>
      <c r="AA153" s="2" t="s">
        <v>650</v>
      </c>
      <c r="AB153" s="2" t="s">
        <v>650</v>
      </c>
      <c r="AC153" s="2" t="s">
        <v>650</v>
      </c>
      <c r="AD153" s="2" t="s">
        <v>650</v>
      </c>
      <c r="AE153" s="2" t="s">
        <v>650</v>
      </c>
      <c r="AF153" s="2" t="s">
        <v>650</v>
      </c>
      <c r="AG153" s="2" t="s">
        <v>650</v>
      </c>
      <c r="AH153" s="2" t="s">
        <v>650</v>
      </c>
      <c r="AI153" s="2" t="s">
        <v>650</v>
      </c>
      <c r="AM153" s="129">
        <f t="shared" si="6"/>
        <v>3.11</v>
      </c>
      <c r="AN153" s="129">
        <f t="shared" si="7"/>
        <v>3.11</v>
      </c>
      <c r="AO153" s="130">
        <f t="shared" si="8"/>
        <v>1</v>
      </c>
    </row>
    <row r="154" spans="1:41" ht="15" customHeight="1" x14ac:dyDescent="0.25">
      <c r="A154" s="2" t="s">
        <v>238</v>
      </c>
      <c r="B154" s="2" t="s">
        <v>242</v>
      </c>
      <c r="C154" s="2">
        <v>2015</v>
      </c>
      <c r="D154" s="2">
        <v>0.40500000000000003</v>
      </c>
      <c r="E154" s="2">
        <v>0.53200000000000003</v>
      </c>
      <c r="F154" s="2" t="s">
        <v>650</v>
      </c>
      <c r="G154" s="2">
        <v>6.5000000000000002E-2</v>
      </c>
      <c r="H154" s="2" t="s">
        <v>650</v>
      </c>
      <c r="I154" s="2" t="s">
        <v>650</v>
      </c>
      <c r="J154" s="2" t="s">
        <v>650</v>
      </c>
      <c r="K154" s="2" t="s">
        <v>650</v>
      </c>
      <c r="L154" s="2" t="s">
        <v>669</v>
      </c>
      <c r="M154" s="2" t="s">
        <v>650</v>
      </c>
      <c r="N154" s="2" t="s">
        <v>650</v>
      </c>
      <c r="O154" s="2" t="s">
        <v>650</v>
      </c>
      <c r="P154" s="2" t="s">
        <v>650</v>
      </c>
      <c r="Q154" s="2" t="s">
        <v>650</v>
      </c>
      <c r="R154" s="2" t="s">
        <v>650</v>
      </c>
      <c r="S154" s="2" t="s">
        <v>650</v>
      </c>
      <c r="T154" s="2">
        <v>0.26700000000000002</v>
      </c>
      <c r="U154" s="2" t="s">
        <v>650</v>
      </c>
      <c r="V154" s="2" t="s">
        <v>650</v>
      </c>
      <c r="W154" s="2" t="s">
        <v>650</v>
      </c>
      <c r="X154" s="2" t="s">
        <v>650</v>
      </c>
      <c r="Y154" s="2" t="s">
        <v>650</v>
      </c>
      <c r="Z154" s="2" t="s">
        <v>650</v>
      </c>
      <c r="AA154" s="2" t="s">
        <v>650</v>
      </c>
      <c r="AB154" s="2" t="s">
        <v>650</v>
      </c>
      <c r="AC154" s="2" t="s">
        <v>650</v>
      </c>
      <c r="AD154" s="2" t="s">
        <v>650</v>
      </c>
      <c r="AE154" s="2" t="s">
        <v>650</v>
      </c>
      <c r="AF154" s="2" t="s">
        <v>650</v>
      </c>
      <c r="AG154" s="2" t="s">
        <v>650</v>
      </c>
      <c r="AH154" s="2">
        <v>0.2</v>
      </c>
      <c r="AI154" s="2">
        <v>0.22</v>
      </c>
      <c r="AM154" s="129">
        <f t="shared" si="6"/>
        <v>0.55200000000000005</v>
      </c>
      <c r="AN154" s="129">
        <f t="shared" si="7"/>
        <v>0.40500000000000003</v>
      </c>
      <c r="AO154" s="130">
        <f t="shared" si="8"/>
        <v>0.73369565217391308</v>
      </c>
    </row>
    <row r="155" spans="1:41" ht="15" customHeight="1" x14ac:dyDescent="0.25">
      <c r="A155" s="2" t="s">
        <v>243</v>
      </c>
      <c r="B155" s="2" t="s">
        <v>244</v>
      </c>
      <c r="C155" s="2">
        <v>2015</v>
      </c>
      <c r="D155" s="2">
        <v>29.9</v>
      </c>
      <c r="E155" s="2">
        <v>33.799999999999997</v>
      </c>
      <c r="F155" s="2" t="s">
        <v>650</v>
      </c>
      <c r="G155" s="2">
        <v>0.45</v>
      </c>
      <c r="H155" s="2" t="s">
        <v>650</v>
      </c>
      <c r="I155" s="2">
        <v>0.15</v>
      </c>
      <c r="J155" s="2" t="s">
        <v>650</v>
      </c>
      <c r="K155" s="2" t="s">
        <v>650</v>
      </c>
      <c r="L155" s="2" t="s">
        <v>651</v>
      </c>
      <c r="M155" s="2" t="s">
        <v>650</v>
      </c>
      <c r="N155" s="2" t="s">
        <v>650</v>
      </c>
      <c r="O155" s="2" t="s">
        <v>650</v>
      </c>
      <c r="P155" s="2" t="s">
        <v>650</v>
      </c>
      <c r="Q155" s="2" t="s">
        <v>650</v>
      </c>
      <c r="R155" s="2" t="s">
        <v>650</v>
      </c>
      <c r="S155" s="2" t="s">
        <v>650</v>
      </c>
      <c r="T155" s="2">
        <v>0</v>
      </c>
      <c r="U155" s="2" t="s">
        <v>650</v>
      </c>
      <c r="V155" s="2">
        <v>33.200000000000003</v>
      </c>
      <c r="W155" s="2" t="s">
        <v>650</v>
      </c>
      <c r="X155" s="2" t="s">
        <v>650</v>
      </c>
      <c r="Y155" s="2" t="s">
        <v>650</v>
      </c>
      <c r="Z155" s="2" t="s">
        <v>650</v>
      </c>
      <c r="AA155" s="2" t="s">
        <v>650</v>
      </c>
      <c r="AB155" s="2" t="s">
        <v>650</v>
      </c>
      <c r="AC155" s="2" t="s">
        <v>650</v>
      </c>
      <c r="AD155" s="2" t="s">
        <v>650</v>
      </c>
      <c r="AE155" s="2" t="s">
        <v>650</v>
      </c>
      <c r="AF155" s="2" t="s">
        <v>650</v>
      </c>
      <c r="AG155" s="2" t="s">
        <v>650</v>
      </c>
      <c r="AH155" s="2" t="s">
        <v>650</v>
      </c>
      <c r="AI155" s="2" t="s">
        <v>650</v>
      </c>
      <c r="AM155" s="129">
        <f t="shared" si="6"/>
        <v>33.800000000000004</v>
      </c>
      <c r="AN155" s="129">
        <f t="shared" si="7"/>
        <v>29.9</v>
      </c>
      <c r="AO155" s="130">
        <f t="shared" si="8"/>
        <v>0.88461538461538447</v>
      </c>
    </row>
    <row r="156" spans="1:41" ht="15" customHeight="1" x14ac:dyDescent="0.25">
      <c r="A156" s="2" t="s">
        <v>247</v>
      </c>
      <c r="B156" s="2" t="s">
        <v>248</v>
      </c>
      <c r="C156" s="2">
        <v>2015</v>
      </c>
      <c r="D156" s="2">
        <v>14.9</v>
      </c>
      <c r="E156" s="2">
        <v>16.2</v>
      </c>
      <c r="F156" s="2" t="s">
        <v>650</v>
      </c>
      <c r="G156" s="2">
        <v>13.04</v>
      </c>
      <c r="H156" s="2" t="s">
        <v>650</v>
      </c>
      <c r="I156" s="2" t="s">
        <v>650</v>
      </c>
      <c r="J156" s="2" t="s">
        <v>650</v>
      </c>
      <c r="K156" s="2">
        <v>1.84</v>
      </c>
      <c r="L156" s="2" t="s">
        <v>652</v>
      </c>
      <c r="M156" s="2" t="s">
        <v>650</v>
      </c>
      <c r="N156" s="2" t="s">
        <v>650</v>
      </c>
      <c r="O156" s="2" t="s">
        <v>650</v>
      </c>
      <c r="P156" s="2" t="s">
        <v>650</v>
      </c>
      <c r="Q156" s="2" t="s">
        <v>650</v>
      </c>
      <c r="R156" s="2" t="s">
        <v>650</v>
      </c>
      <c r="S156" s="2" t="s">
        <v>650</v>
      </c>
      <c r="T156" s="2">
        <v>1.32</v>
      </c>
      <c r="U156" s="2" t="s">
        <v>650</v>
      </c>
      <c r="V156" s="2" t="s">
        <v>650</v>
      </c>
      <c r="W156" s="2" t="s">
        <v>650</v>
      </c>
      <c r="X156" s="2" t="s">
        <v>650</v>
      </c>
      <c r="Y156" s="2" t="s">
        <v>650</v>
      </c>
      <c r="Z156" s="2" t="s">
        <v>650</v>
      </c>
      <c r="AA156" s="2" t="s">
        <v>650</v>
      </c>
      <c r="AB156" s="2" t="s">
        <v>650</v>
      </c>
      <c r="AC156" s="2" t="s">
        <v>650</v>
      </c>
      <c r="AD156" s="2" t="s">
        <v>650</v>
      </c>
      <c r="AE156" s="2" t="s">
        <v>650</v>
      </c>
      <c r="AF156" s="2" t="s">
        <v>650</v>
      </c>
      <c r="AG156" s="2" t="s">
        <v>650</v>
      </c>
      <c r="AH156" s="2" t="s">
        <v>650</v>
      </c>
      <c r="AI156" s="2" t="s">
        <v>650</v>
      </c>
      <c r="AM156" s="129">
        <f t="shared" si="6"/>
        <v>16.2</v>
      </c>
      <c r="AN156" s="129">
        <f t="shared" si="7"/>
        <v>14.9</v>
      </c>
      <c r="AO156" s="130">
        <f t="shared" si="8"/>
        <v>0.91975308641975317</v>
      </c>
    </row>
    <row r="157" spans="1:41" ht="15" customHeight="1" x14ac:dyDescent="0.25">
      <c r="A157" s="2" t="s">
        <v>253</v>
      </c>
      <c r="B157" s="2" t="s">
        <v>254</v>
      </c>
      <c r="C157" s="2">
        <v>2015</v>
      </c>
      <c r="D157" s="2">
        <v>181.45500000000001</v>
      </c>
      <c r="E157" s="2">
        <v>206.18799999999999</v>
      </c>
      <c r="F157" s="2" t="s">
        <v>650</v>
      </c>
      <c r="G157" s="2">
        <v>2.5710000000000002</v>
      </c>
      <c r="H157" s="2" t="s">
        <v>650</v>
      </c>
      <c r="I157" s="2">
        <v>0.47399999999999998</v>
      </c>
      <c r="J157" s="2" t="s">
        <v>650</v>
      </c>
      <c r="K157" s="2" t="s">
        <v>650</v>
      </c>
      <c r="L157" s="2" t="s">
        <v>651</v>
      </c>
      <c r="M157" s="2" t="s">
        <v>650</v>
      </c>
      <c r="N157" s="2" t="s">
        <v>650</v>
      </c>
      <c r="O157" s="2" t="s">
        <v>650</v>
      </c>
      <c r="P157" s="2" t="s">
        <v>650</v>
      </c>
      <c r="Q157" s="2" t="s">
        <v>650</v>
      </c>
      <c r="R157" s="2">
        <v>0.20499999999999999</v>
      </c>
      <c r="S157" s="2" t="s">
        <v>8</v>
      </c>
      <c r="T157" s="2" t="s">
        <v>650</v>
      </c>
      <c r="U157" s="2" t="s">
        <v>650</v>
      </c>
      <c r="V157" s="2" t="s">
        <v>650</v>
      </c>
      <c r="W157" s="2" t="s">
        <v>650</v>
      </c>
      <c r="X157" s="2" t="s">
        <v>650</v>
      </c>
      <c r="Y157" s="2">
        <v>10.172000000000001</v>
      </c>
      <c r="Z157" s="2" t="s">
        <v>650</v>
      </c>
      <c r="AA157" s="2" t="s">
        <v>650</v>
      </c>
      <c r="AB157" s="2">
        <v>159.55699999999999</v>
      </c>
      <c r="AC157" s="2" t="s">
        <v>650</v>
      </c>
      <c r="AD157" s="2">
        <v>33.209000000000003</v>
      </c>
      <c r="AE157" s="2" t="s">
        <v>650</v>
      </c>
      <c r="AF157" s="2" t="s">
        <v>650</v>
      </c>
      <c r="AG157" s="2" t="s">
        <v>650</v>
      </c>
      <c r="AH157" s="2" t="s">
        <v>650</v>
      </c>
      <c r="AI157" s="2" t="s">
        <v>650</v>
      </c>
      <c r="AM157" s="129">
        <f t="shared" si="6"/>
        <v>206.18799999999999</v>
      </c>
      <c r="AN157" s="129">
        <f t="shared" si="7"/>
        <v>181.45500000000001</v>
      </c>
      <c r="AO157" s="130">
        <f t="shared" si="8"/>
        <v>0.88004636545288772</v>
      </c>
    </row>
    <row r="158" spans="1:41" ht="15" customHeight="1" x14ac:dyDescent="0.25">
      <c r="A158" s="2" t="s">
        <v>255</v>
      </c>
      <c r="B158" s="2" t="s">
        <v>256</v>
      </c>
      <c r="C158" s="2">
        <v>2015</v>
      </c>
      <c r="D158" s="2">
        <v>0</v>
      </c>
      <c r="E158" s="2" t="s">
        <v>650</v>
      </c>
      <c r="F158" s="2" t="s">
        <v>650</v>
      </c>
      <c r="G158" s="2" t="s">
        <v>650</v>
      </c>
      <c r="H158" s="2" t="s">
        <v>650</v>
      </c>
      <c r="I158" s="2" t="s">
        <v>650</v>
      </c>
      <c r="J158" s="2" t="s">
        <v>650</v>
      </c>
      <c r="K158" s="2" t="s">
        <v>650</v>
      </c>
      <c r="L158" s="2" t="s">
        <v>651</v>
      </c>
      <c r="M158" s="2" t="s">
        <v>650</v>
      </c>
      <c r="N158" s="2" t="s">
        <v>650</v>
      </c>
      <c r="O158" s="2" t="s">
        <v>650</v>
      </c>
      <c r="P158" s="2" t="s">
        <v>650</v>
      </c>
      <c r="Q158" s="2" t="s">
        <v>650</v>
      </c>
      <c r="R158" s="2" t="s">
        <v>650</v>
      </c>
      <c r="S158" s="2" t="s">
        <v>650</v>
      </c>
      <c r="T158" s="2" t="s">
        <v>650</v>
      </c>
      <c r="U158" s="2" t="s">
        <v>650</v>
      </c>
      <c r="V158" s="2" t="s">
        <v>650</v>
      </c>
      <c r="W158" s="2" t="s">
        <v>650</v>
      </c>
      <c r="X158" s="2" t="s">
        <v>650</v>
      </c>
      <c r="Y158" s="2" t="s">
        <v>650</v>
      </c>
      <c r="Z158" s="2" t="s">
        <v>650</v>
      </c>
      <c r="AA158" s="2" t="s">
        <v>650</v>
      </c>
      <c r="AB158" s="2" t="s">
        <v>650</v>
      </c>
      <c r="AC158" s="2" t="s">
        <v>650</v>
      </c>
      <c r="AD158" s="2" t="s">
        <v>650</v>
      </c>
      <c r="AE158" s="2" t="s">
        <v>650</v>
      </c>
      <c r="AF158" s="2" t="s">
        <v>650</v>
      </c>
      <c r="AG158" s="2" t="s">
        <v>650</v>
      </c>
      <c r="AH158" s="2" t="s">
        <v>650</v>
      </c>
      <c r="AI158" s="2" t="s">
        <v>650</v>
      </c>
      <c r="AM158" s="129">
        <f t="shared" si="6"/>
        <v>0</v>
      </c>
      <c r="AN158" s="129">
        <f t="shared" si="7"/>
        <v>0</v>
      </c>
      <c r="AO158" s="130" t="str">
        <f t="shared" si="8"/>
        <v/>
      </c>
    </row>
    <row r="159" spans="1:41" ht="15" customHeight="1" x14ac:dyDescent="0.25">
      <c r="A159" s="2" t="s">
        <v>257</v>
      </c>
      <c r="B159" s="2" t="s">
        <v>258</v>
      </c>
      <c r="C159" s="2">
        <v>2015</v>
      </c>
      <c r="D159" s="2">
        <v>43.2</v>
      </c>
      <c r="E159" s="2">
        <v>42.6</v>
      </c>
      <c r="F159" s="2" t="s">
        <v>650</v>
      </c>
      <c r="G159" s="2">
        <v>0.2</v>
      </c>
      <c r="H159" s="2" t="s">
        <v>650</v>
      </c>
      <c r="I159" s="2" t="s">
        <v>650</v>
      </c>
      <c r="J159" s="2" t="s">
        <v>650</v>
      </c>
      <c r="K159" s="2" t="s">
        <v>650</v>
      </c>
      <c r="L159" s="2" t="s">
        <v>651</v>
      </c>
      <c r="M159" s="2" t="s">
        <v>650</v>
      </c>
      <c r="N159" s="2" t="s">
        <v>650</v>
      </c>
      <c r="O159" s="2" t="s">
        <v>650</v>
      </c>
      <c r="P159" s="2" t="s">
        <v>650</v>
      </c>
      <c r="Q159" s="2" t="s">
        <v>650</v>
      </c>
      <c r="R159" s="2" t="s">
        <v>650</v>
      </c>
      <c r="S159" s="2" t="s">
        <v>650</v>
      </c>
      <c r="T159" s="2">
        <v>2.2000000000000002</v>
      </c>
      <c r="U159" s="2" t="s">
        <v>650</v>
      </c>
      <c r="V159" s="2" t="s">
        <v>650</v>
      </c>
      <c r="W159" s="2">
        <v>40.200000000000003</v>
      </c>
      <c r="X159" s="2" t="s">
        <v>650</v>
      </c>
      <c r="Y159" s="2" t="s">
        <v>650</v>
      </c>
      <c r="Z159" s="2" t="s">
        <v>650</v>
      </c>
      <c r="AA159" s="2" t="s">
        <v>650</v>
      </c>
      <c r="AB159" s="2" t="s">
        <v>650</v>
      </c>
      <c r="AC159" s="2" t="s">
        <v>650</v>
      </c>
      <c r="AD159" s="2" t="s">
        <v>650</v>
      </c>
      <c r="AE159" s="2" t="s">
        <v>650</v>
      </c>
      <c r="AF159" s="2" t="s">
        <v>650</v>
      </c>
      <c r="AG159" s="2" t="s">
        <v>650</v>
      </c>
      <c r="AH159" s="2" t="s">
        <v>650</v>
      </c>
      <c r="AI159" s="2" t="s">
        <v>650</v>
      </c>
      <c r="AM159" s="129">
        <f t="shared" si="6"/>
        <v>42.6</v>
      </c>
      <c r="AN159" s="129">
        <f t="shared" si="7"/>
        <v>43.2</v>
      </c>
      <c r="AO159" s="130">
        <f t="shared" si="8"/>
        <v>1.0140845070422535</v>
      </c>
    </row>
    <row r="160" spans="1:41" ht="15" customHeight="1" x14ac:dyDescent="0.25">
      <c r="A160" s="2" t="s">
        <v>259</v>
      </c>
      <c r="B160" s="2" t="s">
        <v>260</v>
      </c>
      <c r="C160" s="2">
        <v>2015</v>
      </c>
      <c r="D160" s="2">
        <v>33.947000000000003</v>
      </c>
      <c r="E160" s="2">
        <v>40.033999999999999</v>
      </c>
      <c r="F160" s="2" t="s">
        <v>650</v>
      </c>
      <c r="G160" s="2">
        <v>4.5259999999999998</v>
      </c>
      <c r="H160" s="2" t="s">
        <v>650</v>
      </c>
      <c r="I160" s="2" t="s">
        <v>650</v>
      </c>
      <c r="J160" s="2" t="s">
        <v>650</v>
      </c>
      <c r="K160" s="2" t="s">
        <v>650</v>
      </c>
      <c r="L160" s="2" t="s">
        <v>651</v>
      </c>
      <c r="M160" s="2" t="s">
        <v>650</v>
      </c>
      <c r="N160" s="2" t="s">
        <v>650</v>
      </c>
      <c r="O160" s="2" t="s">
        <v>650</v>
      </c>
      <c r="P160" s="2" t="s">
        <v>650</v>
      </c>
      <c r="Q160" s="2" t="s">
        <v>650</v>
      </c>
      <c r="R160" s="2" t="s">
        <v>650</v>
      </c>
      <c r="S160" s="2" t="s">
        <v>650</v>
      </c>
      <c r="T160" s="2" t="s">
        <v>650</v>
      </c>
      <c r="U160" s="2" t="s">
        <v>650</v>
      </c>
      <c r="V160" s="2" t="s">
        <v>650</v>
      </c>
      <c r="W160" s="2">
        <v>22.911999999999999</v>
      </c>
      <c r="X160" s="2" t="s">
        <v>650</v>
      </c>
      <c r="Y160" s="2" t="s">
        <v>650</v>
      </c>
      <c r="Z160" s="2" t="s">
        <v>650</v>
      </c>
      <c r="AA160" s="2" t="s">
        <v>650</v>
      </c>
      <c r="AB160" s="2" t="s">
        <v>650</v>
      </c>
      <c r="AC160" s="2" t="s">
        <v>650</v>
      </c>
      <c r="AD160" s="2" t="s">
        <v>650</v>
      </c>
      <c r="AE160" s="2" t="s">
        <v>650</v>
      </c>
      <c r="AF160" s="2" t="s">
        <v>650</v>
      </c>
      <c r="AG160" s="2" t="s">
        <v>650</v>
      </c>
      <c r="AH160" s="2">
        <v>12.596</v>
      </c>
      <c r="AI160" s="2">
        <v>12.596</v>
      </c>
      <c r="AM160" s="129">
        <f t="shared" si="6"/>
        <v>40.033999999999999</v>
      </c>
      <c r="AN160" s="129">
        <f t="shared" si="7"/>
        <v>33.947000000000003</v>
      </c>
      <c r="AO160" s="130">
        <f t="shared" si="8"/>
        <v>0.84795423889693766</v>
      </c>
    </row>
    <row r="161" spans="1:41" ht="15" customHeight="1" x14ac:dyDescent="0.25">
      <c r="A161" s="2" t="s">
        <v>259</v>
      </c>
      <c r="B161" s="2" t="s">
        <v>261</v>
      </c>
      <c r="C161" s="2">
        <v>2015</v>
      </c>
      <c r="D161" s="2">
        <v>7.4480000000000004</v>
      </c>
      <c r="E161" s="2">
        <v>8.18</v>
      </c>
      <c r="F161" s="2" t="s">
        <v>650</v>
      </c>
      <c r="G161" s="2">
        <v>0.21</v>
      </c>
      <c r="H161" s="2" t="s">
        <v>650</v>
      </c>
      <c r="I161" s="2" t="s">
        <v>650</v>
      </c>
      <c r="J161" s="2" t="s">
        <v>650</v>
      </c>
      <c r="K161" s="2" t="s">
        <v>650</v>
      </c>
      <c r="L161" s="2" t="s">
        <v>651</v>
      </c>
      <c r="M161" s="2" t="s">
        <v>650</v>
      </c>
      <c r="N161" s="2" t="s">
        <v>650</v>
      </c>
      <c r="O161" s="2">
        <v>6.4909999999999997</v>
      </c>
      <c r="P161" s="2" t="s">
        <v>650</v>
      </c>
      <c r="Q161" s="2" t="s">
        <v>650</v>
      </c>
      <c r="R161" s="2" t="s">
        <v>650</v>
      </c>
      <c r="S161" s="2" t="s">
        <v>8</v>
      </c>
      <c r="T161" s="2" t="s">
        <v>650</v>
      </c>
      <c r="U161" s="2" t="s">
        <v>650</v>
      </c>
      <c r="V161" s="2" t="s">
        <v>650</v>
      </c>
      <c r="W161" s="2" t="s">
        <v>650</v>
      </c>
      <c r="X161" s="2" t="s">
        <v>650</v>
      </c>
      <c r="Y161" s="2" t="s">
        <v>650</v>
      </c>
      <c r="Z161" s="2" t="s">
        <v>650</v>
      </c>
      <c r="AA161" s="2" t="s">
        <v>650</v>
      </c>
      <c r="AB161" s="2" t="s">
        <v>650</v>
      </c>
      <c r="AC161" s="2" t="s">
        <v>650</v>
      </c>
      <c r="AD161" s="2" t="s">
        <v>650</v>
      </c>
      <c r="AE161" s="2" t="s">
        <v>650</v>
      </c>
      <c r="AF161" s="2" t="s">
        <v>650</v>
      </c>
      <c r="AG161" s="2" t="s">
        <v>650</v>
      </c>
      <c r="AH161" s="2">
        <v>1.4790000000000001</v>
      </c>
      <c r="AI161" s="2">
        <v>1.4790000000000001</v>
      </c>
      <c r="AM161" s="129">
        <f t="shared" si="6"/>
        <v>8.18</v>
      </c>
      <c r="AN161" s="129">
        <f t="shared" si="7"/>
        <v>7.4480000000000004</v>
      </c>
      <c r="AO161" s="130">
        <f t="shared" si="8"/>
        <v>0.91051344743276297</v>
      </c>
    </row>
    <row r="162" spans="1:41" ht="15" customHeight="1" x14ac:dyDescent="0.25">
      <c r="A162" s="2" t="s">
        <v>262</v>
      </c>
      <c r="B162" s="2" t="s">
        <v>263</v>
      </c>
      <c r="C162" s="2">
        <v>2015</v>
      </c>
      <c r="D162" s="2">
        <v>329.12799999999999</v>
      </c>
      <c r="E162" s="2">
        <v>336.95100000000002</v>
      </c>
      <c r="F162" s="2" t="s">
        <v>650</v>
      </c>
      <c r="G162" s="2">
        <v>0</v>
      </c>
      <c r="H162" s="2" t="s">
        <v>650</v>
      </c>
      <c r="I162" s="2" t="s">
        <v>650</v>
      </c>
      <c r="J162" s="2">
        <v>29.481000000000002</v>
      </c>
      <c r="K162" s="2" t="s">
        <v>650</v>
      </c>
      <c r="L162" s="2" t="s">
        <v>651</v>
      </c>
      <c r="M162" s="2" t="s">
        <v>650</v>
      </c>
      <c r="N162" s="2" t="s">
        <v>650</v>
      </c>
      <c r="O162" s="2" t="s">
        <v>650</v>
      </c>
      <c r="P162" s="2" t="s">
        <v>650</v>
      </c>
      <c r="Q162" s="2" t="s">
        <v>650</v>
      </c>
      <c r="R162" s="2" t="s">
        <v>650</v>
      </c>
      <c r="S162" s="2" t="s">
        <v>650</v>
      </c>
      <c r="T162" s="2">
        <v>8.4890000000000008</v>
      </c>
      <c r="U162" s="2" t="s">
        <v>650</v>
      </c>
      <c r="V162" s="2" t="s">
        <v>650</v>
      </c>
      <c r="W162" s="2" t="s">
        <v>650</v>
      </c>
      <c r="X162" s="2" t="s">
        <v>650</v>
      </c>
      <c r="Y162" s="2">
        <v>33.046999999999997</v>
      </c>
      <c r="Z162" s="2" t="s">
        <v>650</v>
      </c>
      <c r="AA162" s="2" t="s">
        <v>650</v>
      </c>
      <c r="AB162" s="2" t="s">
        <v>650</v>
      </c>
      <c r="AC162" s="2">
        <v>4.9370000000000003</v>
      </c>
      <c r="AD162" s="2">
        <v>1.518</v>
      </c>
      <c r="AE162" s="2">
        <v>259.47899999999998</v>
      </c>
      <c r="AF162" s="2" t="s">
        <v>660</v>
      </c>
      <c r="AG162" s="2">
        <v>86.102999999999994</v>
      </c>
      <c r="AH162" s="2">
        <v>0</v>
      </c>
      <c r="AI162" s="2">
        <v>0</v>
      </c>
      <c r="AM162" s="129">
        <f t="shared" si="6"/>
        <v>336.95099999999996</v>
      </c>
      <c r="AN162" s="129">
        <f t="shared" si="7"/>
        <v>329.12799999999999</v>
      </c>
      <c r="AO162" s="130">
        <f t="shared" si="8"/>
        <v>0.97678297437906403</v>
      </c>
    </row>
    <row r="163" spans="1:41" ht="15" customHeight="1" x14ac:dyDescent="0.25">
      <c r="A163" s="2" t="s">
        <v>262</v>
      </c>
      <c r="B163" s="2" t="s">
        <v>264</v>
      </c>
      <c r="C163" s="2">
        <v>2015</v>
      </c>
      <c r="D163" s="2">
        <v>64.186999999999998</v>
      </c>
      <c r="E163" s="2">
        <v>69.805000000000007</v>
      </c>
      <c r="F163" s="2" t="s">
        <v>650</v>
      </c>
      <c r="G163" s="2">
        <v>0</v>
      </c>
      <c r="H163" s="2" t="s">
        <v>650</v>
      </c>
      <c r="I163" s="2" t="s">
        <v>650</v>
      </c>
      <c r="J163" s="2">
        <v>2.988</v>
      </c>
      <c r="K163" s="2" t="s">
        <v>650</v>
      </c>
      <c r="L163" s="2" t="s">
        <v>651</v>
      </c>
      <c r="M163" s="2" t="s">
        <v>650</v>
      </c>
      <c r="N163" s="2" t="s">
        <v>650</v>
      </c>
      <c r="O163" s="2" t="s">
        <v>650</v>
      </c>
      <c r="P163" s="2" t="s">
        <v>650</v>
      </c>
      <c r="Q163" s="2" t="s">
        <v>650</v>
      </c>
      <c r="R163" s="2">
        <v>44.7</v>
      </c>
      <c r="S163" s="2" t="s">
        <v>8</v>
      </c>
      <c r="T163" s="2">
        <v>3.1890000000000001</v>
      </c>
      <c r="U163" s="2">
        <v>11.82</v>
      </c>
      <c r="V163" s="2" t="s">
        <v>650</v>
      </c>
      <c r="W163" s="2" t="s">
        <v>650</v>
      </c>
      <c r="X163" s="2" t="s">
        <v>650</v>
      </c>
      <c r="Y163" s="2">
        <v>3.3</v>
      </c>
      <c r="Z163" s="2" t="s">
        <v>650</v>
      </c>
      <c r="AA163" s="2" t="s">
        <v>650</v>
      </c>
      <c r="AB163" s="2" t="s">
        <v>650</v>
      </c>
      <c r="AC163" s="2" t="s">
        <v>650</v>
      </c>
      <c r="AD163" s="2">
        <v>3.49</v>
      </c>
      <c r="AE163" s="2">
        <v>0</v>
      </c>
      <c r="AF163" s="2" t="s">
        <v>650</v>
      </c>
      <c r="AG163" s="2">
        <v>0</v>
      </c>
      <c r="AH163" s="2">
        <v>0.318</v>
      </c>
      <c r="AI163" s="2">
        <v>0.318</v>
      </c>
      <c r="AM163" s="129">
        <f t="shared" si="6"/>
        <v>69.804999999999993</v>
      </c>
      <c r="AN163" s="129">
        <f t="shared" si="7"/>
        <v>64.186999999999998</v>
      </c>
      <c r="AO163" s="130">
        <f t="shared" si="8"/>
        <v>0.9195186591218395</v>
      </c>
    </row>
    <row r="164" spans="1:41" ht="15" customHeight="1" x14ac:dyDescent="0.25">
      <c r="A164" s="2" t="s">
        <v>265</v>
      </c>
      <c r="B164" s="2" t="s">
        <v>266</v>
      </c>
      <c r="C164" s="2">
        <v>2015</v>
      </c>
      <c r="D164" s="2" t="s">
        <v>650</v>
      </c>
      <c r="E164" s="2" t="s">
        <v>650</v>
      </c>
      <c r="F164" s="2" t="s">
        <v>650</v>
      </c>
      <c r="G164" s="2" t="s">
        <v>650</v>
      </c>
      <c r="H164" s="2" t="s">
        <v>650</v>
      </c>
      <c r="I164" s="2" t="s">
        <v>650</v>
      </c>
      <c r="J164" s="2" t="s">
        <v>650</v>
      </c>
      <c r="K164" s="2" t="s">
        <v>650</v>
      </c>
      <c r="L164" s="2" t="s">
        <v>651</v>
      </c>
      <c r="M164" s="2" t="s">
        <v>650</v>
      </c>
      <c r="N164" s="2" t="s">
        <v>650</v>
      </c>
      <c r="O164" s="2" t="s">
        <v>650</v>
      </c>
      <c r="P164" s="2" t="s">
        <v>650</v>
      </c>
      <c r="Q164" s="2" t="s">
        <v>650</v>
      </c>
      <c r="R164" s="2" t="s">
        <v>650</v>
      </c>
      <c r="S164" s="2" t="s">
        <v>650</v>
      </c>
      <c r="T164" s="2" t="s">
        <v>650</v>
      </c>
      <c r="U164" s="2" t="s">
        <v>650</v>
      </c>
      <c r="V164" s="2" t="s">
        <v>650</v>
      </c>
      <c r="W164" s="2" t="s">
        <v>650</v>
      </c>
      <c r="X164" s="2" t="s">
        <v>650</v>
      </c>
      <c r="Y164" s="2" t="s">
        <v>650</v>
      </c>
      <c r="Z164" s="2" t="s">
        <v>650</v>
      </c>
      <c r="AA164" s="2" t="s">
        <v>650</v>
      </c>
      <c r="AB164" s="2" t="s">
        <v>650</v>
      </c>
      <c r="AC164" s="2" t="s">
        <v>650</v>
      </c>
      <c r="AD164" s="2" t="s">
        <v>650</v>
      </c>
      <c r="AE164" s="2" t="s">
        <v>650</v>
      </c>
      <c r="AF164" s="2" t="s">
        <v>650</v>
      </c>
      <c r="AG164" s="2" t="s">
        <v>650</v>
      </c>
      <c r="AH164" s="2" t="s">
        <v>650</v>
      </c>
      <c r="AI164" s="2" t="s">
        <v>650</v>
      </c>
      <c r="AM164" s="129">
        <f t="shared" si="6"/>
        <v>0</v>
      </c>
      <c r="AN164" s="129">
        <f t="shared" si="7"/>
        <v>0</v>
      </c>
      <c r="AO164" s="130" t="str">
        <f t="shared" si="8"/>
        <v/>
      </c>
    </row>
    <row r="165" spans="1:41" ht="15" customHeight="1" x14ac:dyDescent="0.25">
      <c r="A165" s="2" t="s">
        <v>267</v>
      </c>
      <c r="B165" s="2" t="s">
        <v>268</v>
      </c>
      <c r="C165" s="2">
        <v>2015</v>
      </c>
      <c r="D165" s="2">
        <v>1.3</v>
      </c>
      <c r="E165" s="2">
        <v>1.37</v>
      </c>
      <c r="F165" s="2" t="s">
        <v>650</v>
      </c>
      <c r="G165" s="2">
        <v>0.02</v>
      </c>
      <c r="H165" s="2" t="s">
        <v>650</v>
      </c>
      <c r="I165" s="2" t="s">
        <v>650</v>
      </c>
      <c r="J165" s="2" t="s">
        <v>650</v>
      </c>
      <c r="K165" s="2" t="s">
        <v>650</v>
      </c>
      <c r="L165" s="2" t="s">
        <v>651</v>
      </c>
      <c r="M165" s="2" t="s">
        <v>650</v>
      </c>
      <c r="N165" s="2" t="s">
        <v>650</v>
      </c>
      <c r="O165" s="2" t="s">
        <v>650</v>
      </c>
      <c r="P165" s="2" t="s">
        <v>650</v>
      </c>
      <c r="Q165" s="2" t="s">
        <v>650</v>
      </c>
      <c r="R165" s="2" t="s">
        <v>650</v>
      </c>
      <c r="S165" s="2" t="s">
        <v>650</v>
      </c>
      <c r="T165" s="2">
        <v>1.35</v>
      </c>
      <c r="U165" s="2" t="s">
        <v>650</v>
      </c>
      <c r="V165" s="2" t="s">
        <v>650</v>
      </c>
      <c r="W165" s="2" t="s">
        <v>650</v>
      </c>
      <c r="X165" s="2" t="s">
        <v>650</v>
      </c>
      <c r="Y165" s="2" t="s">
        <v>650</v>
      </c>
      <c r="Z165" s="2" t="s">
        <v>650</v>
      </c>
      <c r="AA165" s="2" t="s">
        <v>650</v>
      </c>
      <c r="AB165" s="2" t="s">
        <v>650</v>
      </c>
      <c r="AC165" s="2" t="s">
        <v>650</v>
      </c>
      <c r="AD165" s="2" t="s">
        <v>650</v>
      </c>
      <c r="AE165" s="2" t="s">
        <v>650</v>
      </c>
      <c r="AF165" s="2" t="s">
        <v>650</v>
      </c>
      <c r="AG165" s="2" t="s">
        <v>650</v>
      </c>
      <c r="AH165" s="2" t="s">
        <v>650</v>
      </c>
      <c r="AI165" s="2" t="s">
        <v>650</v>
      </c>
      <c r="AM165" s="129">
        <f t="shared" si="6"/>
        <v>1.37</v>
      </c>
      <c r="AN165" s="129">
        <f t="shared" si="7"/>
        <v>1.3</v>
      </c>
      <c r="AO165" s="130">
        <f t="shared" si="8"/>
        <v>0.94890510948905105</v>
      </c>
    </row>
    <row r="166" spans="1:41" ht="15" customHeight="1" x14ac:dyDescent="0.25">
      <c r="A166" s="2" t="s">
        <v>267</v>
      </c>
      <c r="B166" s="2" t="s">
        <v>269</v>
      </c>
      <c r="C166" s="2">
        <v>2015</v>
      </c>
      <c r="D166" s="2">
        <v>0.86</v>
      </c>
      <c r="E166" s="2">
        <v>0.94599999999999995</v>
      </c>
      <c r="F166" s="2" t="s">
        <v>650</v>
      </c>
      <c r="G166" s="2">
        <v>1.6E-2</v>
      </c>
      <c r="H166" s="2" t="s">
        <v>650</v>
      </c>
      <c r="I166" s="2" t="s">
        <v>650</v>
      </c>
      <c r="J166" s="2" t="s">
        <v>650</v>
      </c>
      <c r="K166" s="2" t="s">
        <v>650</v>
      </c>
      <c r="L166" s="2" t="s">
        <v>651</v>
      </c>
      <c r="M166" s="2" t="s">
        <v>650</v>
      </c>
      <c r="N166" s="2" t="s">
        <v>650</v>
      </c>
      <c r="O166" s="2" t="s">
        <v>650</v>
      </c>
      <c r="P166" s="2" t="s">
        <v>650</v>
      </c>
      <c r="Q166" s="2" t="s">
        <v>650</v>
      </c>
      <c r="R166" s="2" t="s">
        <v>650</v>
      </c>
      <c r="S166" s="2" t="s">
        <v>650</v>
      </c>
      <c r="T166" s="2">
        <v>0.93</v>
      </c>
      <c r="U166" s="2" t="s">
        <v>650</v>
      </c>
      <c r="V166" s="2" t="s">
        <v>650</v>
      </c>
      <c r="W166" s="2" t="s">
        <v>650</v>
      </c>
      <c r="X166" s="2" t="s">
        <v>650</v>
      </c>
      <c r="Y166" s="2" t="s">
        <v>650</v>
      </c>
      <c r="Z166" s="2" t="s">
        <v>650</v>
      </c>
      <c r="AA166" s="2" t="s">
        <v>650</v>
      </c>
      <c r="AB166" s="2" t="s">
        <v>650</v>
      </c>
      <c r="AC166" s="2" t="s">
        <v>650</v>
      </c>
      <c r="AD166" s="2" t="s">
        <v>650</v>
      </c>
      <c r="AE166" s="2" t="s">
        <v>650</v>
      </c>
      <c r="AF166" s="2" t="s">
        <v>650</v>
      </c>
      <c r="AG166" s="2" t="s">
        <v>650</v>
      </c>
      <c r="AH166" s="2" t="s">
        <v>650</v>
      </c>
      <c r="AI166" s="2" t="s">
        <v>650</v>
      </c>
      <c r="AM166" s="129">
        <f t="shared" si="6"/>
        <v>0.94600000000000006</v>
      </c>
      <c r="AN166" s="129">
        <f t="shared" si="7"/>
        <v>0.86</v>
      </c>
      <c r="AO166" s="130">
        <f t="shared" si="8"/>
        <v>0.90909090909090906</v>
      </c>
    </row>
    <row r="167" spans="1:41" ht="15" customHeight="1" x14ac:dyDescent="0.25">
      <c r="A167" s="2" t="s">
        <v>267</v>
      </c>
      <c r="B167" s="2" t="s">
        <v>270</v>
      </c>
      <c r="C167" s="2">
        <v>2015</v>
      </c>
      <c r="D167" s="2">
        <v>3.12</v>
      </c>
      <c r="E167" s="2">
        <v>3.2549999999999999</v>
      </c>
      <c r="F167" s="2" t="s">
        <v>650</v>
      </c>
      <c r="G167" s="2">
        <v>2.5000000000000001E-2</v>
      </c>
      <c r="H167" s="2" t="s">
        <v>650</v>
      </c>
      <c r="I167" s="2" t="s">
        <v>650</v>
      </c>
      <c r="J167" s="2" t="s">
        <v>650</v>
      </c>
      <c r="K167" s="2" t="s">
        <v>650</v>
      </c>
      <c r="L167" s="2" t="s">
        <v>651</v>
      </c>
      <c r="M167" s="2" t="s">
        <v>650</v>
      </c>
      <c r="N167" s="2" t="s">
        <v>650</v>
      </c>
      <c r="O167" s="2" t="s">
        <v>650</v>
      </c>
      <c r="P167" s="2" t="s">
        <v>650</v>
      </c>
      <c r="Q167" s="2" t="s">
        <v>650</v>
      </c>
      <c r="R167" s="2" t="s">
        <v>650</v>
      </c>
      <c r="S167" s="2" t="s">
        <v>650</v>
      </c>
      <c r="T167" s="2">
        <v>3.23</v>
      </c>
      <c r="U167" s="2" t="s">
        <v>650</v>
      </c>
      <c r="V167" s="2" t="s">
        <v>650</v>
      </c>
      <c r="W167" s="2" t="s">
        <v>650</v>
      </c>
      <c r="X167" s="2" t="s">
        <v>650</v>
      </c>
      <c r="Y167" s="2" t="s">
        <v>650</v>
      </c>
      <c r="Z167" s="2" t="s">
        <v>650</v>
      </c>
      <c r="AA167" s="2" t="s">
        <v>650</v>
      </c>
      <c r="AB167" s="2" t="s">
        <v>650</v>
      </c>
      <c r="AC167" s="2" t="s">
        <v>650</v>
      </c>
      <c r="AD167" s="2" t="s">
        <v>650</v>
      </c>
      <c r="AE167" s="2" t="s">
        <v>650</v>
      </c>
      <c r="AF167" s="2" t="s">
        <v>650</v>
      </c>
      <c r="AG167" s="2" t="s">
        <v>650</v>
      </c>
      <c r="AH167" s="2" t="s">
        <v>650</v>
      </c>
      <c r="AI167" s="2" t="s">
        <v>650</v>
      </c>
      <c r="AM167" s="129">
        <f t="shared" si="6"/>
        <v>3.2549999999999999</v>
      </c>
      <c r="AN167" s="129">
        <f t="shared" si="7"/>
        <v>3.12</v>
      </c>
      <c r="AO167" s="130">
        <f t="shared" si="8"/>
        <v>0.95852534562211988</v>
      </c>
    </row>
    <row r="168" spans="1:41" ht="15" customHeight="1" x14ac:dyDescent="0.25">
      <c r="A168" s="2" t="s">
        <v>267</v>
      </c>
      <c r="B168" s="2" t="s">
        <v>271</v>
      </c>
      <c r="C168" s="2">
        <v>2015</v>
      </c>
      <c r="D168" s="2">
        <v>0.13700000000000001</v>
      </c>
      <c r="E168" s="2">
        <v>0.157</v>
      </c>
      <c r="F168" s="2" t="s">
        <v>650</v>
      </c>
      <c r="G168" s="2" t="s">
        <v>650</v>
      </c>
      <c r="H168" s="2" t="s">
        <v>650</v>
      </c>
      <c r="I168" s="2" t="s">
        <v>650</v>
      </c>
      <c r="J168" s="2" t="s">
        <v>650</v>
      </c>
      <c r="K168" s="2" t="s">
        <v>650</v>
      </c>
      <c r="L168" s="2" t="s">
        <v>651</v>
      </c>
      <c r="M168" s="2" t="s">
        <v>650</v>
      </c>
      <c r="N168" s="2" t="s">
        <v>650</v>
      </c>
      <c r="O168" s="2" t="s">
        <v>650</v>
      </c>
      <c r="P168" s="2" t="s">
        <v>650</v>
      </c>
      <c r="Q168" s="2" t="s">
        <v>650</v>
      </c>
      <c r="R168" s="2" t="s">
        <v>650</v>
      </c>
      <c r="S168" s="2" t="s">
        <v>650</v>
      </c>
      <c r="T168" s="2" t="s">
        <v>650</v>
      </c>
      <c r="U168" s="2" t="s">
        <v>650</v>
      </c>
      <c r="V168" s="2" t="s">
        <v>650</v>
      </c>
      <c r="W168" s="2" t="s">
        <v>650</v>
      </c>
      <c r="X168" s="2" t="s">
        <v>650</v>
      </c>
      <c r="Y168" s="2">
        <v>0.157</v>
      </c>
      <c r="Z168" s="2" t="s">
        <v>650</v>
      </c>
      <c r="AA168" s="2" t="s">
        <v>650</v>
      </c>
      <c r="AB168" s="2" t="s">
        <v>650</v>
      </c>
      <c r="AC168" s="2" t="s">
        <v>650</v>
      </c>
      <c r="AD168" s="2" t="s">
        <v>650</v>
      </c>
      <c r="AE168" s="2" t="s">
        <v>650</v>
      </c>
      <c r="AF168" s="2" t="s">
        <v>650</v>
      </c>
      <c r="AG168" s="2" t="s">
        <v>650</v>
      </c>
      <c r="AH168" s="2" t="s">
        <v>650</v>
      </c>
      <c r="AI168" s="2" t="s">
        <v>650</v>
      </c>
      <c r="AM168" s="129">
        <f t="shared" si="6"/>
        <v>0.157</v>
      </c>
      <c r="AN168" s="129">
        <f t="shared" si="7"/>
        <v>0.13700000000000001</v>
      </c>
      <c r="AO168" s="130">
        <f t="shared" si="8"/>
        <v>0.87261146496815289</v>
      </c>
    </row>
    <row r="169" spans="1:41" ht="15" customHeight="1" x14ac:dyDescent="0.25">
      <c r="A169" s="2" t="s">
        <v>272</v>
      </c>
      <c r="B169" s="2" t="s">
        <v>273</v>
      </c>
      <c r="C169" s="2">
        <v>2015</v>
      </c>
      <c r="D169" s="2">
        <v>15</v>
      </c>
      <c r="E169" s="2">
        <v>16.483000000000001</v>
      </c>
      <c r="F169" s="2" t="s">
        <v>650</v>
      </c>
      <c r="G169" s="2" t="s">
        <v>650</v>
      </c>
      <c r="H169" s="2" t="s">
        <v>650</v>
      </c>
      <c r="I169" s="2" t="s">
        <v>650</v>
      </c>
      <c r="J169" s="2" t="s">
        <v>650</v>
      </c>
      <c r="K169" s="2" t="s">
        <v>650</v>
      </c>
      <c r="L169" s="2" t="s">
        <v>651</v>
      </c>
      <c r="M169" s="2" t="s">
        <v>650</v>
      </c>
      <c r="N169" s="2" t="s">
        <v>650</v>
      </c>
      <c r="O169" s="2" t="s">
        <v>650</v>
      </c>
      <c r="P169" s="2" t="s">
        <v>650</v>
      </c>
      <c r="Q169" s="2" t="s">
        <v>650</v>
      </c>
      <c r="R169" s="2" t="s">
        <v>650</v>
      </c>
      <c r="S169" s="2" t="s">
        <v>8</v>
      </c>
      <c r="T169" s="2">
        <v>16.225000000000001</v>
      </c>
      <c r="U169" s="2" t="s">
        <v>650</v>
      </c>
      <c r="V169" s="2" t="s">
        <v>650</v>
      </c>
      <c r="W169" s="2" t="s">
        <v>650</v>
      </c>
      <c r="X169" s="2" t="s">
        <v>650</v>
      </c>
      <c r="Y169" s="2">
        <v>0.25800000000000001</v>
      </c>
      <c r="Z169" s="2" t="s">
        <v>650</v>
      </c>
      <c r="AA169" s="2" t="s">
        <v>650</v>
      </c>
      <c r="AB169" s="2" t="s">
        <v>650</v>
      </c>
      <c r="AC169" s="2" t="s">
        <v>650</v>
      </c>
      <c r="AD169" s="2" t="s">
        <v>650</v>
      </c>
      <c r="AE169" s="2" t="s">
        <v>650</v>
      </c>
      <c r="AF169" s="2" t="s">
        <v>650</v>
      </c>
      <c r="AG169" s="2" t="s">
        <v>650</v>
      </c>
      <c r="AH169" s="2" t="s">
        <v>650</v>
      </c>
      <c r="AI169" s="2" t="s">
        <v>650</v>
      </c>
      <c r="AM169" s="129">
        <f t="shared" si="6"/>
        <v>16.483000000000001</v>
      </c>
      <c r="AN169" s="129">
        <f t="shared" si="7"/>
        <v>15</v>
      </c>
      <c r="AO169" s="130">
        <f t="shared" si="8"/>
        <v>0.91002851422677911</v>
      </c>
    </row>
    <row r="170" spans="1:41" ht="15" customHeight="1" x14ac:dyDescent="0.25">
      <c r="A170" s="2" t="s">
        <v>272</v>
      </c>
      <c r="B170" s="2" t="s">
        <v>274</v>
      </c>
      <c r="C170" s="2">
        <v>2015</v>
      </c>
      <c r="D170" s="2">
        <v>7.1689999999999996</v>
      </c>
      <c r="E170" s="2">
        <v>8.2439999999999998</v>
      </c>
      <c r="F170" s="2" t="s">
        <v>650</v>
      </c>
      <c r="G170" s="2">
        <v>0.03</v>
      </c>
      <c r="H170" s="2" t="s">
        <v>650</v>
      </c>
      <c r="I170" s="2" t="s">
        <v>650</v>
      </c>
      <c r="J170" s="2" t="s">
        <v>650</v>
      </c>
      <c r="K170" s="2" t="s">
        <v>650</v>
      </c>
      <c r="L170" s="2" t="s">
        <v>650</v>
      </c>
      <c r="M170" s="2" t="s">
        <v>650</v>
      </c>
      <c r="N170" s="2" t="s">
        <v>650</v>
      </c>
      <c r="O170" s="2" t="s">
        <v>650</v>
      </c>
      <c r="P170" s="2" t="s">
        <v>650</v>
      </c>
      <c r="Q170" s="2" t="s">
        <v>650</v>
      </c>
      <c r="R170" s="2" t="s">
        <v>650</v>
      </c>
      <c r="S170" s="2" t="s">
        <v>650</v>
      </c>
      <c r="T170" s="2">
        <v>7.3929999999999998</v>
      </c>
      <c r="U170" s="2" t="s">
        <v>650</v>
      </c>
      <c r="V170" s="2" t="s">
        <v>650</v>
      </c>
      <c r="W170" s="2" t="s">
        <v>650</v>
      </c>
      <c r="X170" s="2" t="s">
        <v>650</v>
      </c>
      <c r="Y170" s="2">
        <v>0.82099999999999995</v>
      </c>
      <c r="Z170" s="2" t="s">
        <v>650</v>
      </c>
      <c r="AA170" s="2" t="s">
        <v>650</v>
      </c>
      <c r="AB170" s="2" t="s">
        <v>650</v>
      </c>
      <c r="AC170" s="2" t="s">
        <v>650</v>
      </c>
      <c r="AD170" s="2" t="s">
        <v>650</v>
      </c>
      <c r="AE170" s="2" t="s">
        <v>650</v>
      </c>
      <c r="AF170" s="2" t="s">
        <v>650</v>
      </c>
      <c r="AG170" s="2" t="s">
        <v>650</v>
      </c>
      <c r="AH170" s="2" t="s">
        <v>650</v>
      </c>
      <c r="AI170" s="2" t="s">
        <v>650</v>
      </c>
      <c r="AM170" s="129">
        <f t="shared" si="6"/>
        <v>8.2439999999999998</v>
      </c>
      <c r="AN170" s="129">
        <f t="shared" si="7"/>
        <v>7.1689999999999996</v>
      </c>
      <c r="AO170" s="130">
        <f t="shared" si="8"/>
        <v>0.86960213488597771</v>
      </c>
    </row>
    <row r="171" spans="1:41" ht="15" customHeight="1" x14ac:dyDescent="0.25">
      <c r="A171" s="2" t="s">
        <v>275</v>
      </c>
      <c r="B171" s="2" t="s">
        <v>276</v>
      </c>
      <c r="C171" s="2">
        <v>2015</v>
      </c>
      <c r="D171" s="2">
        <v>38.774999999999999</v>
      </c>
      <c r="E171" s="2">
        <v>47.624400000000001</v>
      </c>
      <c r="F171" s="2" t="s">
        <v>650</v>
      </c>
      <c r="G171" s="2">
        <v>0.13300000000000001</v>
      </c>
      <c r="H171" s="2" t="s">
        <v>650</v>
      </c>
      <c r="I171" s="2" t="s">
        <v>650</v>
      </c>
      <c r="J171" s="2">
        <v>0.13200000000000001</v>
      </c>
      <c r="K171" s="2" t="s">
        <v>650</v>
      </c>
      <c r="L171" s="2" t="s">
        <v>651</v>
      </c>
      <c r="M171" s="2" t="s">
        <v>650</v>
      </c>
      <c r="N171" s="2" t="s">
        <v>650</v>
      </c>
      <c r="O171" s="2">
        <v>31.765499999999999</v>
      </c>
      <c r="P171" s="2" t="s">
        <v>650</v>
      </c>
      <c r="Q171" s="2" t="s">
        <v>650</v>
      </c>
      <c r="R171" s="2" t="s">
        <v>650</v>
      </c>
      <c r="S171" s="2" t="s">
        <v>8</v>
      </c>
      <c r="T171" s="2" t="s">
        <v>650</v>
      </c>
      <c r="U171" s="2" t="s">
        <v>650</v>
      </c>
      <c r="V171" s="2" t="s">
        <v>650</v>
      </c>
      <c r="W171" s="2">
        <v>7.2878999999999996</v>
      </c>
      <c r="X171" s="2" t="s">
        <v>650</v>
      </c>
      <c r="Y171" s="2" t="s">
        <v>650</v>
      </c>
      <c r="Z171" s="2" t="s">
        <v>650</v>
      </c>
      <c r="AA171" s="2" t="s">
        <v>650</v>
      </c>
      <c r="AB171" s="2" t="s">
        <v>650</v>
      </c>
      <c r="AC171" s="2">
        <v>8.3059999999999992</v>
      </c>
      <c r="AD171" s="2" t="s">
        <v>650</v>
      </c>
      <c r="AE171" s="2" t="s">
        <v>650</v>
      </c>
      <c r="AF171" s="2" t="s">
        <v>650</v>
      </c>
      <c r="AG171" s="2" t="s">
        <v>650</v>
      </c>
      <c r="AH171" s="2" t="s">
        <v>650</v>
      </c>
      <c r="AI171" s="2" t="s">
        <v>650</v>
      </c>
      <c r="AM171" s="129">
        <f t="shared" si="6"/>
        <v>47.624399999999994</v>
      </c>
      <c r="AN171" s="129">
        <f t="shared" si="7"/>
        <v>38.774999999999999</v>
      </c>
      <c r="AO171" s="130">
        <f t="shared" si="8"/>
        <v>0.81418348577619881</v>
      </c>
    </row>
    <row r="172" spans="1:41" ht="15" customHeight="1" x14ac:dyDescent="0.25">
      <c r="A172" s="2" t="s">
        <v>277</v>
      </c>
      <c r="B172" s="2" t="s">
        <v>278</v>
      </c>
      <c r="C172" s="2">
        <v>2015</v>
      </c>
      <c r="D172" s="2">
        <v>9.9369999999999994</v>
      </c>
      <c r="E172" s="2">
        <v>11.087999999999999</v>
      </c>
      <c r="F172" s="2" t="s">
        <v>650</v>
      </c>
      <c r="G172" s="2">
        <v>1.085</v>
      </c>
      <c r="H172" s="2" t="s">
        <v>650</v>
      </c>
      <c r="I172" s="2" t="s">
        <v>650</v>
      </c>
      <c r="J172" s="2" t="s">
        <v>650</v>
      </c>
      <c r="K172" s="2" t="s">
        <v>650</v>
      </c>
      <c r="L172" s="2" t="s">
        <v>651</v>
      </c>
      <c r="M172" s="2" t="s">
        <v>650</v>
      </c>
      <c r="N172" s="2" t="s">
        <v>650</v>
      </c>
      <c r="O172" s="2" t="s">
        <v>650</v>
      </c>
      <c r="P172" s="2" t="s">
        <v>650</v>
      </c>
      <c r="Q172" s="2" t="s">
        <v>650</v>
      </c>
      <c r="R172" s="2" t="s">
        <v>650</v>
      </c>
      <c r="S172" s="2" t="s">
        <v>650</v>
      </c>
      <c r="T172" s="2">
        <v>10.003</v>
      </c>
      <c r="U172" s="2" t="s">
        <v>650</v>
      </c>
      <c r="V172" s="2" t="s">
        <v>650</v>
      </c>
      <c r="W172" s="2" t="s">
        <v>650</v>
      </c>
      <c r="X172" s="2" t="s">
        <v>650</v>
      </c>
      <c r="Y172" s="2" t="s">
        <v>650</v>
      </c>
      <c r="Z172" s="2" t="s">
        <v>650</v>
      </c>
      <c r="AA172" s="2" t="s">
        <v>650</v>
      </c>
      <c r="AB172" s="2" t="s">
        <v>650</v>
      </c>
      <c r="AC172" s="2" t="s">
        <v>650</v>
      </c>
      <c r="AD172" s="2" t="s">
        <v>650</v>
      </c>
      <c r="AE172" s="2" t="s">
        <v>650</v>
      </c>
      <c r="AF172" s="2" t="s">
        <v>650</v>
      </c>
      <c r="AG172" s="2" t="s">
        <v>650</v>
      </c>
      <c r="AH172" s="2" t="s">
        <v>650</v>
      </c>
      <c r="AI172" s="2" t="s">
        <v>650</v>
      </c>
      <c r="AM172" s="129">
        <f t="shared" si="6"/>
        <v>11.088000000000001</v>
      </c>
      <c r="AN172" s="129">
        <f t="shared" si="7"/>
        <v>9.9369999999999994</v>
      </c>
      <c r="AO172" s="130">
        <f t="shared" si="8"/>
        <v>0.8961940836940836</v>
      </c>
    </row>
    <row r="173" spans="1:41" ht="15" customHeight="1" x14ac:dyDescent="0.25">
      <c r="A173" s="2" t="s">
        <v>277</v>
      </c>
      <c r="B173" s="2" t="s">
        <v>279</v>
      </c>
      <c r="C173" s="2">
        <v>2015</v>
      </c>
      <c r="D173" s="2">
        <v>8.2409999999999997</v>
      </c>
      <c r="E173" s="2">
        <v>9.5030000000000001</v>
      </c>
      <c r="F173" s="2" t="s">
        <v>650</v>
      </c>
      <c r="G173" s="2">
        <v>0.318</v>
      </c>
      <c r="H173" s="2" t="s">
        <v>650</v>
      </c>
      <c r="I173" s="2" t="s">
        <v>650</v>
      </c>
      <c r="J173" s="2" t="s">
        <v>650</v>
      </c>
      <c r="K173" s="2" t="s">
        <v>650</v>
      </c>
      <c r="L173" s="2" t="s">
        <v>651</v>
      </c>
      <c r="M173" s="2" t="s">
        <v>650</v>
      </c>
      <c r="N173" s="2" t="s">
        <v>650</v>
      </c>
      <c r="O173" s="2">
        <v>9.1850000000000005</v>
      </c>
      <c r="P173" s="2" t="s">
        <v>650</v>
      </c>
      <c r="Q173" s="2" t="s">
        <v>650</v>
      </c>
      <c r="R173" s="2" t="s">
        <v>650</v>
      </c>
      <c r="S173" s="2" t="s">
        <v>650</v>
      </c>
      <c r="T173" s="2" t="s">
        <v>650</v>
      </c>
      <c r="U173" s="2" t="s">
        <v>650</v>
      </c>
      <c r="V173" s="2" t="s">
        <v>650</v>
      </c>
      <c r="W173" s="2" t="s">
        <v>650</v>
      </c>
      <c r="X173" s="2" t="s">
        <v>650</v>
      </c>
      <c r="Y173" s="2" t="s">
        <v>650</v>
      </c>
      <c r="Z173" s="2" t="s">
        <v>650</v>
      </c>
      <c r="AA173" s="2" t="s">
        <v>650</v>
      </c>
      <c r="AB173" s="2" t="s">
        <v>650</v>
      </c>
      <c r="AC173" s="2" t="s">
        <v>650</v>
      </c>
      <c r="AD173" s="2" t="s">
        <v>650</v>
      </c>
      <c r="AE173" s="2" t="s">
        <v>650</v>
      </c>
      <c r="AF173" s="2" t="s">
        <v>650</v>
      </c>
      <c r="AG173" s="2" t="s">
        <v>650</v>
      </c>
      <c r="AH173" s="2" t="s">
        <v>650</v>
      </c>
      <c r="AI173" s="2" t="s">
        <v>650</v>
      </c>
      <c r="AM173" s="129">
        <f t="shared" si="6"/>
        <v>9.5030000000000001</v>
      </c>
      <c r="AN173" s="129">
        <f t="shared" si="7"/>
        <v>8.2409999999999997</v>
      </c>
      <c r="AO173" s="130">
        <f t="shared" si="8"/>
        <v>0.86719983163211611</v>
      </c>
    </row>
    <row r="174" spans="1:41" ht="15" customHeight="1" x14ac:dyDescent="0.25">
      <c r="A174" s="2" t="s">
        <v>277</v>
      </c>
      <c r="B174" s="2" t="s">
        <v>280</v>
      </c>
      <c r="C174" s="2">
        <v>2015</v>
      </c>
      <c r="D174" s="2">
        <v>12.512</v>
      </c>
      <c r="E174" s="2">
        <v>15.164999999999999</v>
      </c>
      <c r="F174" s="2" t="s">
        <v>650</v>
      </c>
      <c r="G174" s="2">
        <v>0.44800000000000001</v>
      </c>
      <c r="H174" s="2" t="s">
        <v>650</v>
      </c>
      <c r="I174" s="2" t="s">
        <v>650</v>
      </c>
      <c r="J174" s="2" t="s">
        <v>650</v>
      </c>
      <c r="K174" s="2" t="s">
        <v>650</v>
      </c>
      <c r="L174" s="2" t="s">
        <v>651</v>
      </c>
      <c r="M174" s="2" t="s">
        <v>650</v>
      </c>
      <c r="N174" s="2" t="s">
        <v>650</v>
      </c>
      <c r="O174" s="2">
        <v>11.772</v>
      </c>
      <c r="P174" s="2" t="s">
        <v>650</v>
      </c>
      <c r="Q174" s="2">
        <v>2.9449999999999998</v>
      </c>
      <c r="R174" s="2" t="s">
        <v>650</v>
      </c>
      <c r="S174" s="2" t="s">
        <v>650</v>
      </c>
      <c r="T174" s="2" t="s">
        <v>650</v>
      </c>
      <c r="U174" s="2" t="s">
        <v>650</v>
      </c>
      <c r="V174" s="2" t="s">
        <v>650</v>
      </c>
      <c r="W174" s="2" t="s">
        <v>650</v>
      </c>
      <c r="X174" s="2" t="s">
        <v>650</v>
      </c>
      <c r="Y174" s="2" t="s">
        <v>650</v>
      </c>
      <c r="Z174" s="2" t="s">
        <v>650</v>
      </c>
      <c r="AA174" s="2" t="s">
        <v>650</v>
      </c>
      <c r="AB174" s="2" t="s">
        <v>650</v>
      </c>
      <c r="AC174" s="2" t="s">
        <v>650</v>
      </c>
      <c r="AD174" s="2" t="s">
        <v>650</v>
      </c>
      <c r="AE174" s="2" t="s">
        <v>650</v>
      </c>
      <c r="AF174" s="2" t="s">
        <v>650</v>
      </c>
      <c r="AG174" s="2" t="s">
        <v>650</v>
      </c>
      <c r="AH174" s="2" t="s">
        <v>650</v>
      </c>
      <c r="AI174" s="2" t="s">
        <v>650</v>
      </c>
      <c r="AM174" s="129">
        <f t="shared" si="6"/>
        <v>15.165000000000001</v>
      </c>
      <c r="AN174" s="129">
        <f t="shared" si="7"/>
        <v>12.512</v>
      </c>
      <c r="AO174" s="130">
        <f t="shared" si="8"/>
        <v>0.82505769864820311</v>
      </c>
    </row>
    <row r="175" spans="1:41" ht="15" customHeight="1" x14ac:dyDescent="0.25">
      <c r="A175" s="2" t="s">
        <v>277</v>
      </c>
      <c r="B175" s="2" t="s">
        <v>281</v>
      </c>
      <c r="C175" s="2">
        <v>2015</v>
      </c>
      <c r="D175" s="2">
        <v>7.1470000000000002</v>
      </c>
      <c r="E175" s="2">
        <v>8.5060000000000002</v>
      </c>
      <c r="F175" s="2" t="s">
        <v>650</v>
      </c>
      <c r="G175" s="2">
        <v>0.23899999999999999</v>
      </c>
      <c r="H175" s="2" t="s">
        <v>650</v>
      </c>
      <c r="I175" s="2" t="s">
        <v>650</v>
      </c>
      <c r="J175" s="2" t="s">
        <v>650</v>
      </c>
      <c r="K175" s="2" t="s">
        <v>650</v>
      </c>
      <c r="L175" s="2" t="s">
        <v>651</v>
      </c>
      <c r="M175" s="2" t="s">
        <v>650</v>
      </c>
      <c r="N175" s="2" t="s">
        <v>650</v>
      </c>
      <c r="O175" s="2" t="s">
        <v>650</v>
      </c>
      <c r="P175" s="2" t="s">
        <v>650</v>
      </c>
      <c r="Q175" s="2" t="s">
        <v>650</v>
      </c>
      <c r="R175" s="2" t="s">
        <v>650</v>
      </c>
      <c r="S175" s="2" t="s">
        <v>650</v>
      </c>
      <c r="T175" s="2" t="s">
        <v>650</v>
      </c>
      <c r="U175" s="2">
        <v>8.2669999999999995</v>
      </c>
      <c r="V175" s="2" t="s">
        <v>650</v>
      </c>
      <c r="W175" s="2" t="s">
        <v>650</v>
      </c>
      <c r="X175" s="2" t="s">
        <v>650</v>
      </c>
      <c r="Y175" s="2" t="s">
        <v>650</v>
      </c>
      <c r="Z175" s="2" t="s">
        <v>650</v>
      </c>
      <c r="AA175" s="2" t="s">
        <v>650</v>
      </c>
      <c r="AB175" s="2" t="s">
        <v>650</v>
      </c>
      <c r="AC175" s="2" t="s">
        <v>650</v>
      </c>
      <c r="AD175" s="2" t="s">
        <v>650</v>
      </c>
      <c r="AE175" s="2" t="s">
        <v>650</v>
      </c>
      <c r="AF175" s="2" t="s">
        <v>650</v>
      </c>
      <c r="AG175" s="2" t="s">
        <v>650</v>
      </c>
      <c r="AH175" s="2" t="s">
        <v>650</v>
      </c>
      <c r="AI175" s="2" t="s">
        <v>650</v>
      </c>
      <c r="AM175" s="129">
        <f t="shared" si="6"/>
        <v>8.5060000000000002</v>
      </c>
      <c r="AN175" s="129">
        <f t="shared" si="7"/>
        <v>7.1470000000000002</v>
      </c>
      <c r="AO175" s="130">
        <f t="shared" si="8"/>
        <v>0.84023042558194216</v>
      </c>
    </row>
    <row r="176" spans="1:41" ht="15" customHeight="1" x14ac:dyDescent="0.25">
      <c r="A176" s="2" t="s">
        <v>277</v>
      </c>
      <c r="B176" s="2" t="s">
        <v>282</v>
      </c>
      <c r="C176" s="2">
        <v>2015</v>
      </c>
      <c r="D176" s="2">
        <v>14.313000000000001</v>
      </c>
      <c r="E176" s="2">
        <v>14.968999999999999</v>
      </c>
      <c r="F176" s="2" t="s">
        <v>650</v>
      </c>
      <c r="G176" s="2">
        <v>0.01</v>
      </c>
      <c r="H176" s="2" t="s">
        <v>650</v>
      </c>
      <c r="I176" s="2" t="s">
        <v>650</v>
      </c>
      <c r="J176" s="2" t="s">
        <v>650</v>
      </c>
      <c r="K176" s="2" t="s">
        <v>650</v>
      </c>
      <c r="L176" s="2" t="s">
        <v>651</v>
      </c>
      <c r="M176" s="2" t="s">
        <v>650</v>
      </c>
      <c r="N176" s="2" t="s">
        <v>650</v>
      </c>
      <c r="O176" s="2" t="s">
        <v>650</v>
      </c>
      <c r="P176" s="2" t="s">
        <v>650</v>
      </c>
      <c r="Q176" s="2">
        <v>9.6839999999999993</v>
      </c>
      <c r="R176" s="2" t="s">
        <v>650</v>
      </c>
      <c r="S176" s="2" t="s">
        <v>650</v>
      </c>
      <c r="T176" s="2">
        <v>1.397</v>
      </c>
      <c r="U176" s="2">
        <v>3.8780000000000001</v>
      </c>
      <c r="V176" s="2" t="s">
        <v>650</v>
      </c>
      <c r="W176" s="2" t="s">
        <v>650</v>
      </c>
      <c r="X176" s="2" t="s">
        <v>650</v>
      </c>
      <c r="Y176" s="2" t="s">
        <v>650</v>
      </c>
      <c r="Z176" s="2" t="s">
        <v>650</v>
      </c>
      <c r="AA176" s="2" t="s">
        <v>650</v>
      </c>
      <c r="AB176" s="2" t="s">
        <v>650</v>
      </c>
      <c r="AC176" s="2" t="s">
        <v>650</v>
      </c>
      <c r="AD176" s="2" t="s">
        <v>650</v>
      </c>
      <c r="AE176" s="2" t="s">
        <v>650</v>
      </c>
      <c r="AF176" s="2" t="s">
        <v>650</v>
      </c>
      <c r="AG176" s="2" t="s">
        <v>650</v>
      </c>
      <c r="AH176" s="2" t="s">
        <v>650</v>
      </c>
      <c r="AI176" s="2" t="s">
        <v>650</v>
      </c>
      <c r="AM176" s="129">
        <f t="shared" si="6"/>
        <v>14.968999999999999</v>
      </c>
      <c r="AN176" s="129">
        <f t="shared" si="7"/>
        <v>14.313000000000001</v>
      </c>
      <c r="AO176" s="130">
        <f t="shared" si="8"/>
        <v>0.9561760972676866</v>
      </c>
    </row>
    <row r="177" spans="1:41" ht="15" customHeight="1" x14ac:dyDescent="0.25">
      <c r="A177" s="2" t="s">
        <v>277</v>
      </c>
      <c r="B177" s="2" t="s">
        <v>283</v>
      </c>
      <c r="C177" s="2">
        <v>2015</v>
      </c>
      <c r="D177" s="2">
        <v>29.949000000000002</v>
      </c>
      <c r="E177" s="2">
        <v>32.941000000000003</v>
      </c>
      <c r="F177" s="2" t="s">
        <v>650</v>
      </c>
      <c r="G177" s="2">
        <v>0.19900000000000001</v>
      </c>
      <c r="H177" s="2" t="s">
        <v>650</v>
      </c>
      <c r="I177" s="2" t="s">
        <v>650</v>
      </c>
      <c r="J177" s="2" t="s">
        <v>650</v>
      </c>
      <c r="K177" s="2" t="s">
        <v>650</v>
      </c>
      <c r="L177" s="2" t="s">
        <v>651</v>
      </c>
      <c r="M177" s="2" t="s">
        <v>650</v>
      </c>
      <c r="N177" s="2" t="s">
        <v>650</v>
      </c>
      <c r="O177" s="2" t="s">
        <v>650</v>
      </c>
      <c r="P177" s="2" t="s">
        <v>650</v>
      </c>
      <c r="Q177" s="2">
        <v>26.545000000000002</v>
      </c>
      <c r="R177" s="2" t="s">
        <v>650</v>
      </c>
      <c r="S177" s="2" t="s">
        <v>650</v>
      </c>
      <c r="T177" s="2">
        <v>6.1970000000000001</v>
      </c>
      <c r="U177" s="2" t="s">
        <v>650</v>
      </c>
      <c r="V177" s="2" t="s">
        <v>650</v>
      </c>
      <c r="W177" s="2" t="s">
        <v>650</v>
      </c>
      <c r="X177" s="2" t="s">
        <v>650</v>
      </c>
      <c r="Y177" s="2" t="s">
        <v>650</v>
      </c>
      <c r="Z177" s="2" t="s">
        <v>650</v>
      </c>
      <c r="AA177" s="2" t="s">
        <v>650</v>
      </c>
      <c r="AB177" s="2" t="s">
        <v>650</v>
      </c>
      <c r="AC177" s="2" t="s">
        <v>650</v>
      </c>
      <c r="AD177" s="2" t="s">
        <v>650</v>
      </c>
      <c r="AE177" s="2" t="s">
        <v>650</v>
      </c>
      <c r="AF177" s="2" t="s">
        <v>650</v>
      </c>
      <c r="AG177" s="2" t="s">
        <v>650</v>
      </c>
      <c r="AH177" s="2" t="s">
        <v>650</v>
      </c>
      <c r="AI177" s="2" t="s">
        <v>650</v>
      </c>
      <c r="AM177" s="129">
        <f t="shared" si="6"/>
        <v>32.941000000000003</v>
      </c>
      <c r="AN177" s="129">
        <f t="shared" si="7"/>
        <v>29.949000000000002</v>
      </c>
      <c r="AO177" s="130">
        <f t="shared" si="8"/>
        <v>0.90917094198718917</v>
      </c>
    </row>
    <row r="178" spans="1:41" ht="15" customHeight="1" x14ac:dyDescent="0.25">
      <c r="A178" s="2" t="s">
        <v>277</v>
      </c>
      <c r="B178" s="2" t="s">
        <v>284</v>
      </c>
      <c r="C178" s="2">
        <v>2015</v>
      </c>
      <c r="D178" s="2">
        <v>13.625</v>
      </c>
      <c r="E178" s="2">
        <v>14.766</v>
      </c>
      <c r="F178" s="2" t="s">
        <v>650</v>
      </c>
      <c r="G178" s="2">
        <v>0.219</v>
      </c>
      <c r="H178" s="2" t="s">
        <v>650</v>
      </c>
      <c r="I178" s="2" t="s">
        <v>650</v>
      </c>
      <c r="J178" s="2" t="s">
        <v>650</v>
      </c>
      <c r="K178" s="2" t="s">
        <v>650</v>
      </c>
      <c r="L178" s="2" t="s">
        <v>651</v>
      </c>
      <c r="M178" s="2" t="s">
        <v>650</v>
      </c>
      <c r="N178" s="2" t="s">
        <v>650</v>
      </c>
      <c r="O178" s="2">
        <v>13.987</v>
      </c>
      <c r="P178" s="2" t="s">
        <v>650</v>
      </c>
      <c r="Q178" s="2" t="s">
        <v>650</v>
      </c>
      <c r="R178" s="2" t="s">
        <v>650</v>
      </c>
      <c r="S178" s="2" t="s">
        <v>650</v>
      </c>
      <c r="T178" s="2" t="s">
        <v>650</v>
      </c>
      <c r="U178" s="2" t="s">
        <v>650</v>
      </c>
      <c r="V178" s="2" t="s">
        <v>650</v>
      </c>
      <c r="W178" s="2" t="s">
        <v>650</v>
      </c>
      <c r="X178" s="2" t="s">
        <v>650</v>
      </c>
      <c r="Y178" s="2">
        <v>0.56000000000000005</v>
      </c>
      <c r="Z178" s="2" t="s">
        <v>650</v>
      </c>
      <c r="AA178" s="2" t="s">
        <v>650</v>
      </c>
      <c r="AB178" s="2" t="s">
        <v>650</v>
      </c>
      <c r="AC178" s="2" t="s">
        <v>650</v>
      </c>
      <c r="AD178" s="2" t="s">
        <v>650</v>
      </c>
      <c r="AE178" s="2" t="s">
        <v>650</v>
      </c>
      <c r="AF178" s="2" t="s">
        <v>650</v>
      </c>
      <c r="AG178" s="2" t="s">
        <v>650</v>
      </c>
      <c r="AH178" s="2" t="s">
        <v>650</v>
      </c>
      <c r="AI178" s="2" t="s">
        <v>650</v>
      </c>
      <c r="AM178" s="129">
        <f t="shared" si="6"/>
        <v>14.766</v>
      </c>
      <c r="AN178" s="129">
        <f t="shared" si="7"/>
        <v>13.625</v>
      </c>
      <c r="AO178" s="130">
        <f t="shared" si="8"/>
        <v>0.9227278883922525</v>
      </c>
    </row>
    <row r="179" spans="1:41" ht="15" customHeight="1" x14ac:dyDescent="0.25">
      <c r="A179" s="2" t="s">
        <v>277</v>
      </c>
      <c r="B179" s="2" t="s">
        <v>285</v>
      </c>
      <c r="C179" s="2">
        <v>2015</v>
      </c>
      <c r="D179" s="2">
        <v>5.5</v>
      </c>
      <c r="E179" s="2">
        <v>7.1559999999999997</v>
      </c>
      <c r="F179" s="2" t="s">
        <v>650</v>
      </c>
      <c r="G179" s="2">
        <v>6.5000000000000002E-2</v>
      </c>
      <c r="H179" s="2" t="s">
        <v>650</v>
      </c>
      <c r="I179" s="2" t="s">
        <v>650</v>
      </c>
      <c r="J179" s="2" t="s">
        <v>650</v>
      </c>
      <c r="K179" s="2" t="s">
        <v>650</v>
      </c>
      <c r="L179" s="2" t="s">
        <v>651</v>
      </c>
      <c r="M179" s="2" t="s">
        <v>650</v>
      </c>
      <c r="N179" s="2" t="s">
        <v>650</v>
      </c>
      <c r="O179" s="2">
        <v>7.0910000000000002</v>
      </c>
      <c r="P179" s="2" t="s">
        <v>650</v>
      </c>
      <c r="Q179" s="2" t="s">
        <v>650</v>
      </c>
      <c r="R179" s="2" t="s">
        <v>650</v>
      </c>
      <c r="S179" s="2" t="s">
        <v>650</v>
      </c>
      <c r="T179" s="2" t="s">
        <v>650</v>
      </c>
      <c r="U179" s="2" t="s">
        <v>650</v>
      </c>
      <c r="V179" s="2" t="s">
        <v>650</v>
      </c>
      <c r="W179" s="2" t="s">
        <v>650</v>
      </c>
      <c r="X179" s="2" t="s">
        <v>650</v>
      </c>
      <c r="Y179" s="2" t="s">
        <v>650</v>
      </c>
      <c r="Z179" s="2" t="s">
        <v>650</v>
      </c>
      <c r="AA179" s="2" t="s">
        <v>650</v>
      </c>
      <c r="AB179" s="2" t="s">
        <v>650</v>
      </c>
      <c r="AC179" s="2" t="s">
        <v>650</v>
      </c>
      <c r="AD179" s="2" t="s">
        <v>650</v>
      </c>
      <c r="AE179" s="2" t="s">
        <v>650</v>
      </c>
      <c r="AF179" s="2" t="s">
        <v>650</v>
      </c>
      <c r="AG179" s="2" t="s">
        <v>650</v>
      </c>
      <c r="AH179" s="2" t="s">
        <v>650</v>
      </c>
      <c r="AI179" s="2" t="s">
        <v>650</v>
      </c>
      <c r="AM179" s="129">
        <f t="shared" si="6"/>
        <v>7.1560000000000006</v>
      </c>
      <c r="AN179" s="129">
        <f t="shared" si="7"/>
        <v>5.5</v>
      </c>
      <c r="AO179" s="130">
        <f t="shared" si="8"/>
        <v>0.76858580212409155</v>
      </c>
    </row>
    <row r="180" spans="1:41" ht="15" customHeight="1" x14ac:dyDescent="0.25">
      <c r="A180" s="2" t="s">
        <v>286</v>
      </c>
      <c r="B180" s="2" t="s">
        <v>287</v>
      </c>
      <c r="C180" s="2">
        <v>2015</v>
      </c>
      <c r="D180" s="2">
        <v>31.181999999999999</v>
      </c>
      <c r="E180" s="2">
        <v>31.334</v>
      </c>
      <c r="F180" s="2">
        <v>0</v>
      </c>
      <c r="G180" s="2">
        <v>0.23</v>
      </c>
      <c r="H180" s="2">
        <v>0</v>
      </c>
      <c r="I180" s="2">
        <v>0</v>
      </c>
      <c r="J180" s="2">
        <v>0</v>
      </c>
      <c r="K180" s="2">
        <v>0</v>
      </c>
      <c r="L180" s="2" t="s">
        <v>651</v>
      </c>
      <c r="M180" s="2">
        <v>0</v>
      </c>
      <c r="N180" s="2">
        <v>0</v>
      </c>
      <c r="O180" s="2">
        <v>0</v>
      </c>
      <c r="P180" s="2">
        <v>0</v>
      </c>
      <c r="Q180" s="2">
        <v>0</v>
      </c>
      <c r="R180" s="2">
        <v>0</v>
      </c>
      <c r="S180" s="2" t="s">
        <v>650</v>
      </c>
      <c r="T180" s="2">
        <v>1.2589999999999999</v>
      </c>
      <c r="U180" s="2">
        <v>29.844999999999999</v>
      </c>
      <c r="V180" s="2">
        <v>0</v>
      </c>
      <c r="W180" s="2">
        <v>0</v>
      </c>
      <c r="X180" s="2">
        <v>0</v>
      </c>
      <c r="Y180" s="2">
        <v>0</v>
      </c>
      <c r="Z180" s="2">
        <v>0</v>
      </c>
      <c r="AA180" s="2">
        <v>0</v>
      </c>
      <c r="AB180" s="2">
        <v>0</v>
      </c>
      <c r="AC180" s="2">
        <v>0</v>
      </c>
      <c r="AD180" s="2">
        <v>0</v>
      </c>
      <c r="AE180" s="2">
        <v>0</v>
      </c>
      <c r="AF180" s="2" t="s">
        <v>650</v>
      </c>
      <c r="AG180" s="2">
        <v>0</v>
      </c>
      <c r="AH180" s="2">
        <v>0</v>
      </c>
      <c r="AI180" s="2">
        <v>0</v>
      </c>
      <c r="AM180" s="129">
        <f t="shared" si="6"/>
        <v>31.334</v>
      </c>
      <c r="AN180" s="129">
        <f t="shared" si="7"/>
        <v>31.181999999999999</v>
      </c>
      <c r="AO180" s="130">
        <f t="shared" si="8"/>
        <v>0.99514903938214072</v>
      </c>
    </row>
    <row r="181" spans="1:41" ht="15" customHeight="1" x14ac:dyDescent="0.25">
      <c r="A181" s="2" t="s">
        <v>291</v>
      </c>
      <c r="B181" s="2" t="s">
        <v>10</v>
      </c>
      <c r="C181" s="2">
        <v>2015</v>
      </c>
      <c r="D181" s="2" t="s">
        <v>650</v>
      </c>
      <c r="E181" s="2" t="s">
        <v>650</v>
      </c>
      <c r="F181" s="2" t="s">
        <v>650</v>
      </c>
      <c r="G181" s="2" t="s">
        <v>650</v>
      </c>
      <c r="H181" s="2" t="s">
        <v>650</v>
      </c>
      <c r="I181" s="2" t="s">
        <v>650</v>
      </c>
      <c r="J181" s="2" t="s">
        <v>650</v>
      </c>
      <c r="K181" s="2" t="s">
        <v>650</v>
      </c>
      <c r="L181" s="2" t="s">
        <v>651</v>
      </c>
      <c r="M181" s="2" t="s">
        <v>650</v>
      </c>
      <c r="N181" s="2" t="s">
        <v>650</v>
      </c>
      <c r="O181" s="2" t="s">
        <v>650</v>
      </c>
      <c r="P181" s="2" t="s">
        <v>650</v>
      </c>
      <c r="Q181" s="2" t="s">
        <v>650</v>
      </c>
      <c r="R181" s="2" t="s">
        <v>650</v>
      </c>
      <c r="S181" s="2" t="s">
        <v>650</v>
      </c>
      <c r="T181" s="2" t="s">
        <v>650</v>
      </c>
      <c r="U181" s="2" t="s">
        <v>650</v>
      </c>
      <c r="V181" s="2" t="s">
        <v>650</v>
      </c>
      <c r="W181" s="2" t="s">
        <v>650</v>
      </c>
      <c r="X181" s="2" t="s">
        <v>650</v>
      </c>
      <c r="Y181" s="2" t="s">
        <v>650</v>
      </c>
      <c r="Z181" s="2" t="s">
        <v>650</v>
      </c>
      <c r="AA181" s="2" t="s">
        <v>650</v>
      </c>
      <c r="AB181" s="2" t="s">
        <v>650</v>
      </c>
      <c r="AC181" s="2" t="s">
        <v>650</v>
      </c>
      <c r="AD181" s="2" t="s">
        <v>650</v>
      </c>
      <c r="AE181" s="2" t="s">
        <v>650</v>
      </c>
      <c r="AF181" s="2" t="s">
        <v>650</v>
      </c>
      <c r="AG181" s="2" t="s">
        <v>650</v>
      </c>
      <c r="AH181" s="2" t="s">
        <v>650</v>
      </c>
      <c r="AI181" s="2" t="s">
        <v>650</v>
      </c>
      <c r="AM181" s="129">
        <f t="shared" si="6"/>
        <v>0</v>
      </c>
      <c r="AN181" s="129">
        <f t="shared" si="7"/>
        <v>0</v>
      </c>
      <c r="AO181" s="130" t="str">
        <f t="shared" si="8"/>
        <v/>
      </c>
    </row>
    <row r="182" spans="1:41" ht="15" customHeight="1" x14ac:dyDescent="0.25">
      <c r="A182" s="2" t="s">
        <v>291</v>
      </c>
      <c r="B182" s="2" t="s">
        <v>292</v>
      </c>
      <c r="C182" s="2">
        <v>2015</v>
      </c>
      <c r="D182" s="2">
        <v>10.199999999999999</v>
      </c>
      <c r="E182" s="2">
        <v>11.717000000000001</v>
      </c>
      <c r="F182" s="2" t="s">
        <v>650</v>
      </c>
      <c r="G182" s="2">
        <v>0.159</v>
      </c>
      <c r="H182" s="2" t="s">
        <v>650</v>
      </c>
      <c r="I182" s="2" t="s">
        <v>650</v>
      </c>
      <c r="J182" s="2" t="s">
        <v>650</v>
      </c>
      <c r="K182" s="2" t="s">
        <v>650</v>
      </c>
      <c r="L182" s="2" t="s">
        <v>651</v>
      </c>
      <c r="M182" s="2" t="s">
        <v>650</v>
      </c>
      <c r="N182" s="2" t="s">
        <v>650</v>
      </c>
      <c r="O182" s="2" t="s">
        <v>650</v>
      </c>
      <c r="P182" s="2" t="s">
        <v>650</v>
      </c>
      <c r="Q182" s="2" t="s">
        <v>650</v>
      </c>
      <c r="R182" s="2" t="s">
        <v>650</v>
      </c>
      <c r="S182" s="2" t="s">
        <v>650</v>
      </c>
      <c r="T182" s="2">
        <v>0.26400000000000001</v>
      </c>
      <c r="U182" s="2">
        <v>11.294</v>
      </c>
      <c r="V182" s="2" t="s">
        <v>650</v>
      </c>
      <c r="W182" s="2" t="s">
        <v>650</v>
      </c>
      <c r="X182" s="2" t="s">
        <v>650</v>
      </c>
      <c r="Y182" s="2" t="s">
        <v>650</v>
      </c>
      <c r="Z182" s="2" t="s">
        <v>650</v>
      </c>
      <c r="AA182" s="2" t="s">
        <v>650</v>
      </c>
      <c r="AB182" s="2" t="s">
        <v>650</v>
      </c>
      <c r="AC182" s="2" t="s">
        <v>650</v>
      </c>
      <c r="AD182" s="2" t="s">
        <v>650</v>
      </c>
      <c r="AE182" s="2" t="s">
        <v>650</v>
      </c>
      <c r="AF182" s="2" t="s">
        <v>650</v>
      </c>
      <c r="AG182" s="2" t="s">
        <v>650</v>
      </c>
      <c r="AH182" s="2" t="s">
        <v>650</v>
      </c>
      <c r="AI182" s="2" t="s">
        <v>650</v>
      </c>
      <c r="AM182" s="129">
        <f t="shared" si="6"/>
        <v>11.717000000000001</v>
      </c>
      <c r="AN182" s="129">
        <f t="shared" si="7"/>
        <v>10.199999999999999</v>
      </c>
      <c r="AO182" s="130">
        <f t="shared" si="8"/>
        <v>0.87052999914653917</v>
      </c>
    </row>
    <row r="183" spans="1:41" ht="15" customHeight="1" x14ac:dyDescent="0.25">
      <c r="A183" s="2" t="s">
        <v>291</v>
      </c>
      <c r="B183" s="2" t="s">
        <v>293</v>
      </c>
      <c r="C183" s="2">
        <v>2015</v>
      </c>
      <c r="D183" s="2">
        <v>32928</v>
      </c>
      <c r="E183" s="2">
        <v>38.137</v>
      </c>
      <c r="F183" s="2" t="s">
        <v>650</v>
      </c>
      <c r="G183" s="2">
        <v>2.5000000000000001E-2</v>
      </c>
      <c r="H183" s="2" t="s">
        <v>650</v>
      </c>
      <c r="I183" s="2" t="s">
        <v>650</v>
      </c>
      <c r="J183" s="2">
        <v>0.5</v>
      </c>
      <c r="K183" s="2" t="s">
        <v>650</v>
      </c>
      <c r="L183" s="2" t="s">
        <v>651</v>
      </c>
      <c r="M183" s="2" t="s">
        <v>650</v>
      </c>
      <c r="N183" s="2" t="s">
        <v>650</v>
      </c>
      <c r="O183" s="2">
        <v>24.725000000000001</v>
      </c>
      <c r="P183" s="2" t="s">
        <v>650</v>
      </c>
      <c r="Q183" s="2" t="s">
        <v>650</v>
      </c>
      <c r="R183" s="2" t="s">
        <v>650</v>
      </c>
      <c r="S183" s="2" t="s">
        <v>8</v>
      </c>
      <c r="T183" s="2">
        <v>7.5339999999999998</v>
      </c>
      <c r="U183" s="2" t="s">
        <v>650</v>
      </c>
      <c r="V183" s="2" t="s">
        <v>650</v>
      </c>
      <c r="W183" s="2" t="s">
        <v>650</v>
      </c>
      <c r="X183" s="2" t="s">
        <v>650</v>
      </c>
      <c r="Y183" s="2">
        <v>1.353</v>
      </c>
      <c r="Z183" s="2" t="s">
        <v>650</v>
      </c>
      <c r="AA183" s="2" t="s">
        <v>650</v>
      </c>
      <c r="AB183" s="2" t="s">
        <v>650</v>
      </c>
      <c r="AC183" s="2" t="s">
        <v>650</v>
      </c>
      <c r="AD183" s="2">
        <v>4</v>
      </c>
      <c r="AE183" s="2" t="s">
        <v>650</v>
      </c>
      <c r="AF183" s="2" t="s">
        <v>650</v>
      </c>
      <c r="AG183" s="2" t="s">
        <v>650</v>
      </c>
      <c r="AH183" s="2" t="s">
        <v>650</v>
      </c>
      <c r="AI183" s="2" t="s">
        <v>650</v>
      </c>
      <c r="AM183" s="129">
        <f t="shared" si="6"/>
        <v>38.137</v>
      </c>
      <c r="AN183" s="129">
        <f t="shared" si="7"/>
        <v>32928</v>
      </c>
      <c r="AO183" s="130">
        <f t="shared" si="8"/>
        <v>863.41348296929493</v>
      </c>
    </row>
    <row r="184" spans="1:41" ht="15" customHeight="1" x14ac:dyDescent="0.25">
      <c r="A184" s="2" t="s">
        <v>291</v>
      </c>
      <c r="B184" s="2" t="s">
        <v>294</v>
      </c>
      <c r="C184" s="2">
        <v>2015</v>
      </c>
      <c r="D184" s="2">
        <v>1.4</v>
      </c>
      <c r="E184" s="2">
        <v>1.6870000000000001</v>
      </c>
      <c r="F184" s="2" t="s">
        <v>650</v>
      </c>
      <c r="G184" s="2">
        <v>3.5999999999999997E-2</v>
      </c>
      <c r="H184" s="2" t="s">
        <v>650</v>
      </c>
      <c r="I184" s="2" t="s">
        <v>650</v>
      </c>
      <c r="J184" s="2" t="s">
        <v>650</v>
      </c>
      <c r="K184" s="2" t="s">
        <v>650</v>
      </c>
      <c r="L184" s="2" t="s">
        <v>651</v>
      </c>
      <c r="M184" s="2" t="s">
        <v>650</v>
      </c>
      <c r="N184" s="2" t="s">
        <v>650</v>
      </c>
      <c r="O184" s="2" t="s">
        <v>650</v>
      </c>
      <c r="P184" s="2" t="s">
        <v>650</v>
      </c>
      <c r="Q184" s="2" t="s">
        <v>650</v>
      </c>
      <c r="R184" s="2" t="s">
        <v>650</v>
      </c>
      <c r="S184" s="2" t="s">
        <v>650</v>
      </c>
      <c r="T184" s="2">
        <v>1.651</v>
      </c>
      <c r="U184" s="2" t="s">
        <v>650</v>
      </c>
      <c r="V184" s="2" t="s">
        <v>650</v>
      </c>
      <c r="W184" s="2" t="s">
        <v>650</v>
      </c>
      <c r="X184" s="2" t="s">
        <v>650</v>
      </c>
      <c r="Y184" s="2" t="s">
        <v>650</v>
      </c>
      <c r="Z184" s="2" t="s">
        <v>650</v>
      </c>
      <c r="AA184" s="2" t="s">
        <v>650</v>
      </c>
      <c r="AB184" s="2" t="s">
        <v>650</v>
      </c>
      <c r="AC184" s="2" t="s">
        <v>650</v>
      </c>
      <c r="AD184" s="2" t="s">
        <v>650</v>
      </c>
      <c r="AE184" s="2" t="s">
        <v>650</v>
      </c>
      <c r="AF184" s="2" t="s">
        <v>650</v>
      </c>
      <c r="AG184" s="2" t="s">
        <v>650</v>
      </c>
      <c r="AH184" s="2" t="s">
        <v>650</v>
      </c>
      <c r="AI184" s="2" t="s">
        <v>650</v>
      </c>
      <c r="AM184" s="129">
        <f t="shared" si="6"/>
        <v>1.6870000000000001</v>
      </c>
      <c r="AN184" s="129">
        <f t="shared" si="7"/>
        <v>1.4</v>
      </c>
      <c r="AO184" s="130">
        <f t="shared" si="8"/>
        <v>0.82987551867219911</v>
      </c>
    </row>
    <row r="185" spans="1:41" ht="15" customHeight="1" x14ac:dyDescent="0.2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T185" s="2" t="s">
        <v>651</v>
      </c>
      <c r="U185" s="2" t="s">
        <v>651</v>
      </c>
      <c r="V185" s="2" t="s">
        <v>651</v>
      </c>
      <c r="W185" s="2" t="s">
        <v>651</v>
      </c>
      <c r="X185" s="2" t="s">
        <v>651</v>
      </c>
      <c r="Y185" s="2" t="s">
        <v>651</v>
      </c>
      <c r="Z185" s="2" t="s">
        <v>651</v>
      </c>
      <c r="AA185" s="2" t="s">
        <v>651</v>
      </c>
      <c r="AB185" s="2" t="s">
        <v>651</v>
      </c>
      <c r="AC185" s="2" t="s">
        <v>651</v>
      </c>
      <c r="AD185" s="2" t="s">
        <v>651</v>
      </c>
      <c r="AE185" s="2" t="s">
        <v>651</v>
      </c>
      <c r="AF185" s="2" t="s">
        <v>651</v>
      </c>
      <c r="AG185" s="2" t="s">
        <v>651</v>
      </c>
      <c r="AH185" s="2" t="s">
        <v>651</v>
      </c>
      <c r="AI185" s="2" t="s">
        <v>651</v>
      </c>
      <c r="AM185" s="129">
        <f t="shared" si="6"/>
        <v>0</v>
      </c>
      <c r="AN185" s="129">
        <f t="shared" si="7"/>
        <v>0</v>
      </c>
      <c r="AO185" s="130" t="str">
        <f t="shared" si="8"/>
        <v/>
      </c>
    </row>
    <row r="186" spans="1:41" ht="15" customHeight="1" x14ac:dyDescent="0.2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T186" s="2" t="s">
        <v>651</v>
      </c>
      <c r="U186" s="2" t="s">
        <v>651</v>
      </c>
      <c r="V186" s="2" t="s">
        <v>651</v>
      </c>
      <c r="W186" s="2" t="s">
        <v>651</v>
      </c>
      <c r="X186" s="2" t="s">
        <v>651</v>
      </c>
      <c r="Y186" s="2" t="s">
        <v>651</v>
      </c>
      <c r="Z186" s="2" t="s">
        <v>651</v>
      </c>
      <c r="AA186" s="2" t="s">
        <v>651</v>
      </c>
      <c r="AB186" s="2" t="s">
        <v>651</v>
      </c>
      <c r="AC186" s="2" t="s">
        <v>651</v>
      </c>
      <c r="AD186" s="2" t="s">
        <v>651</v>
      </c>
      <c r="AE186" s="2" t="s">
        <v>651</v>
      </c>
      <c r="AF186" s="2" t="s">
        <v>651</v>
      </c>
      <c r="AG186" s="2" t="s">
        <v>651</v>
      </c>
      <c r="AH186" s="2" t="s">
        <v>651</v>
      </c>
      <c r="AI186" s="2" t="s">
        <v>651</v>
      </c>
      <c r="AM186" s="129">
        <f t="shared" si="6"/>
        <v>0</v>
      </c>
      <c r="AN186" s="129">
        <f t="shared" si="7"/>
        <v>0</v>
      </c>
      <c r="AO186" s="130" t="str">
        <f t="shared" si="8"/>
        <v/>
      </c>
    </row>
    <row r="187" spans="1:41" ht="15" customHeight="1" x14ac:dyDescent="0.25">
      <c r="A187" s="2" t="s">
        <v>297</v>
      </c>
      <c r="B187" s="2" t="s">
        <v>298</v>
      </c>
      <c r="C187" s="2">
        <v>2015</v>
      </c>
      <c r="D187" s="2">
        <v>6.8000000000000005E-2</v>
      </c>
      <c r="E187" s="2">
        <v>6.8000000000000005E-2</v>
      </c>
      <c r="F187" s="2" t="s">
        <v>650</v>
      </c>
      <c r="G187" s="2">
        <v>6.8000000000000005E-2</v>
      </c>
      <c r="H187" s="2" t="s">
        <v>650</v>
      </c>
      <c r="I187" s="2" t="s">
        <v>650</v>
      </c>
      <c r="J187" s="2" t="s">
        <v>650</v>
      </c>
      <c r="K187" s="2" t="s">
        <v>650</v>
      </c>
      <c r="L187" s="2" t="s">
        <v>651</v>
      </c>
      <c r="M187" s="2" t="s">
        <v>650</v>
      </c>
      <c r="N187" s="2" t="s">
        <v>650</v>
      </c>
      <c r="O187" s="2" t="s">
        <v>650</v>
      </c>
      <c r="P187" s="2" t="s">
        <v>650</v>
      </c>
      <c r="Q187" s="2" t="s">
        <v>650</v>
      </c>
      <c r="R187" s="2" t="s">
        <v>650</v>
      </c>
      <c r="S187" s="2" t="s">
        <v>650</v>
      </c>
      <c r="T187" s="2" t="s">
        <v>650</v>
      </c>
      <c r="U187" s="2" t="s">
        <v>650</v>
      </c>
      <c r="V187" s="2" t="s">
        <v>650</v>
      </c>
      <c r="W187" s="2" t="s">
        <v>650</v>
      </c>
      <c r="X187" s="2" t="s">
        <v>650</v>
      </c>
      <c r="Y187" s="2" t="s">
        <v>650</v>
      </c>
      <c r="Z187" s="2" t="s">
        <v>650</v>
      </c>
      <c r="AA187" s="2" t="s">
        <v>650</v>
      </c>
      <c r="AB187" s="2" t="s">
        <v>650</v>
      </c>
      <c r="AC187" s="2" t="s">
        <v>650</v>
      </c>
      <c r="AD187" s="2" t="s">
        <v>650</v>
      </c>
      <c r="AE187" s="2" t="s">
        <v>650</v>
      </c>
      <c r="AF187" s="2" t="s">
        <v>650</v>
      </c>
      <c r="AG187" s="2" t="s">
        <v>650</v>
      </c>
      <c r="AH187" s="2" t="s">
        <v>650</v>
      </c>
      <c r="AI187" s="2" t="s">
        <v>650</v>
      </c>
      <c r="AM187" s="129">
        <f t="shared" si="6"/>
        <v>6.8000000000000005E-2</v>
      </c>
      <c r="AN187" s="129">
        <f t="shared" si="7"/>
        <v>6.8000000000000005E-2</v>
      </c>
      <c r="AO187" s="130">
        <f t="shared" si="8"/>
        <v>1</v>
      </c>
    </row>
    <row r="188" spans="1:41" ht="15" customHeight="1" x14ac:dyDescent="0.25">
      <c r="A188" s="2" t="s">
        <v>299</v>
      </c>
      <c r="B188" s="2" t="s">
        <v>300</v>
      </c>
      <c r="C188" s="2">
        <v>2015</v>
      </c>
      <c r="D188" s="2">
        <v>200.19499999999999</v>
      </c>
      <c r="E188" s="2">
        <v>200.19499999999999</v>
      </c>
      <c r="F188" s="2" t="s">
        <v>650</v>
      </c>
      <c r="G188" s="2">
        <v>3.907</v>
      </c>
      <c r="H188" s="2">
        <v>0</v>
      </c>
      <c r="I188" s="2" t="s">
        <v>650</v>
      </c>
      <c r="J188" s="2" t="s">
        <v>650</v>
      </c>
      <c r="K188" s="2" t="s">
        <v>650</v>
      </c>
      <c r="L188" s="2" t="s">
        <v>651</v>
      </c>
      <c r="M188" s="2" t="s">
        <v>650</v>
      </c>
      <c r="N188" s="2" t="s">
        <v>650</v>
      </c>
      <c r="O188" s="2" t="s">
        <v>650</v>
      </c>
      <c r="P188" s="2" t="s">
        <v>650</v>
      </c>
      <c r="Q188" s="2" t="s">
        <v>650</v>
      </c>
      <c r="R188" s="2" t="s">
        <v>650</v>
      </c>
      <c r="S188" s="2" t="s">
        <v>650</v>
      </c>
      <c r="T188" s="2" t="s">
        <v>650</v>
      </c>
      <c r="U188" s="2" t="s">
        <v>650</v>
      </c>
      <c r="V188" s="2" t="s">
        <v>650</v>
      </c>
      <c r="W188" s="2">
        <v>0.86399999999999999</v>
      </c>
      <c r="X188" s="2" t="s">
        <v>650</v>
      </c>
      <c r="Y188" s="2">
        <v>5.452</v>
      </c>
      <c r="Z188" s="2" t="s">
        <v>650</v>
      </c>
      <c r="AA188" s="2" t="s">
        <v>650</v>
      </c>
      <c r="AB188" s="2">
        <v>189.97200000000001</v>
      </c>
      <c r="AC188" s="2" t="s">
        <v>650</v>
      </c>
      <c r="AD188" s="2" t="s">
        <v>650</v>
      </c>
      <c r="AE188" s="2" t="s">
        <v>650</v>
      </c>
      <c r="AF188" s="2" t="s">
        <v>650</v>
      </c>
      <c r="AG188" s="2" t="s">
        <v>650</v>
      </c>
      <c r="AH188" s="2" t="s">
        <v>650</v>
      </c>
      <c r="AI188" s="2" t="s">
        <v>650</v>
      </c>
      <c r="AM188" s="129">
        <f t="shared" si="6"/>
        <v>200.19499999999999</v>
      </c>
      <c r="AN188" s="129">
        <f t="shared" si="7"/>
        <v>200.19499999999999</v>
      </c>
      <c r="AO188" s="130">
        <f t="shared" si="8"/>
        <v>1</v>
      </c>
    </row>
    <row r="189" spans="1:41" ht="15" customHeight="1" x14ac:dyDescent="0.25">
      <c r="A189" s="2" t="s">
        <v>301</v>
      </c>
      <c r="B189" s="2" t="s">
        <v>302</v>
      </c>
      <c r="C189" s="2">
        <v>2015</v>
      </c>
      <c r="D189" s="2">
        <v>0.10100000000000001</v>
      </c>
      <c r="E189" s="2">
        <v>0.11899999999999999</v>
      </c>
      <c r="F189" s="2" t="s">
        <v>650</v>
      </c>
      <c r="G189" s="2">
        <v>0.11899999999999999</v>
      </c>
      <c r="H189" s="2" t="s">
        <v>650</v>
      </c>
      <c r="I189" s="2" t="s">
        <v>650</v>
      </c>
      <c r="J189" s="2" t="s">
        <v>650</v>
      </c>
      <c r="K189" s="2" t="s">
        <v>650</v>
      </c>
      <c r="L189" s="2" t="s">
        <v>651</v>
      </c>
      <c r="M189" s="2" t="s">
        <v>650</v>
      </c>
      <c r="N189" s="2" t="s">
        <v>650</v>
      </c>
      <c r="O189" s="2" t="s">
        <v>650</v>
      </c>
      <c r="P189" s="2" t="s">
        <v>650</v>
      </c>
      <c r="Q189" s="2" t="s">
        <v>650</v>
      </c>
      <c r="R189" s="2" t="s">
        <v>650</v>
      </c>
      <c r="S189" s="2" t="s">
        <v>650</v>
      </c>
      <c r="T189" s="2" t="s">
        <v>650</v>
      </c>
      <c r="U189" s="2" t="s">
        <v>650</v>
      </c>
      <c r="V189" s="2" t="s">
        <v>650</v>
      </c>
      <c r="W189" s="2" t="s">
        <v>650</v>
      </c>
      <c r="X189" s="2" t="s">
        <v>650</v>
      </c>
      <c r="Y189" s="2" t="s">
        <v>650</v>
      </c>
      <c r="Z189" s="2" t="s">
        <v>650</v>
      </c>
      <c r="AA189" s="2" t="s">
        <v>650</v>
      </c>
      <c r="AB189" s="2" t="s">
        <v>650</v>
      </c>
      <c r="AC189" s="2" t="s">
        <v>650</v>
      </c>
      <c r="AD189" s="2" t="s">
        <v>650</v>
      </c>
      <c r="AE189" s="2" t="s">
        <v>650</v>
      </c>
      <c r="AF189" s="2" t="s">
        <v>650</v>
      </c>
      <c r="AG189" s="2" t="s">
        <v>650</v>
      </c>
      <c r="AH189" s="2" t="s">
        <v>650</v>
      </c>
      <c r="AI189" s="2" t="s">
        <v>650</v>
      </c>
      <c r="AM189" s="129">
        <f t="shared" si="6"/>
        <v>0.11899999999999999</v>
      </c>
      <c r="AN189" s="129">
        <f t="shared" si="7"/>
        <v>0.10100000000000001</v>
      </c>
      <c r="AO189" s="130">
        <f t="shared" si="8"/>
        <v>0.84873949579831942</v>
      </c>
    </row>
    <row r="190" spans="1:41" ht="15" customHeight="1" x14ac:dyDescent="0.25">
      <c r="A190" s="2" t="s">
        <v>303</v>
      </c>
      <c r="B190" s="2" t="s">
        <v>304</v>
      </c>
      <c r="C190" s="2">
        <v>2015</v>
      </c>
      <c r="D190" s="2">
        <v>0.46</v>
      </c>
      <c r="E190" s="2">
        <v>0.46</v>
      </c>
      <c r="F190" s="2" t="s">
        <v>650</v>
      </c>
      <c r="G190" s="2">
        <v>0.46</v>
      </c>
      <c r="H190" s="2" t="s">
        <v>650</v>
      </c>
      <c r="I190" s="2" t="s">
        <v>650</v>
      </c>
      <c r="J190" s="2" t="s">
        <v>650</v>
      </c>
      <c r="K190" s="2" t="s">
        <v>650</v>
      </c>
      <c r="L190" s="2" t="s">
        <v>651</v>
      </c>
      <c r="M190" s="2" t="s">
        <v>650</v>
      </c>
      <c r="N190" s="2" t="s">
        <v>650</v>
      </c>
      <c r="O190" s="2" t="s">
        <v>650</v>
      </c>
      <c r="P190" s="2" t="s">
        <v>650</v>
      </c>
      <c r="Q190" s="2" t="s">
        <v>650</v>
      </c>
      <c r="R190" s="2" t="s">
        <v>650</v>
      </c>
      <c r="S190" s="2" t="s">
        <v>650</v>
      </c>
      <c r="T190" s="2" t="s">
        <v>650</v>
      </c>
      <c r="U190" s="2" t="s">
        <v>650</v>
      </c>
      <c r="V190" s="2" t="s">
        <v>650</v>
      </c>
      <c r="W190" s="2" t="s">
        <v>650</v>
      </c>
      <c r="X190" s="2" t="s">
        <v>650</v>
      </c>
      <c r="Y190" s="2" t="s">
        <v>650</v>
      </c>
      <c r="Z190" s="2" t="s">
        <v>650</v>
      </c>
      <c r="AA190" s="2" t="s">
        <v>650</v>
      </c>
      <c r="AB190" s="2" t="s">
        <v>650</v>
      </c>
      <c r="AC190" s="2" t="s">
        <v>650</v>
      </c>
      <c r="AD190" s="2" t="s">
        <v>650</v>
      </c>
      <c r="AE190" s="2" t="s">
        <v>650</v>
      </c>
      <c r="AF190" s="2" t="s">
        <v>650</v>
      </c>
      <c r="AG190" s="2" t="s">
        <v>650</v>
      </c>
      <c r="AH190" s="2" t="s">
        <v>650</v>
      </c>
      <c r="AI190" s="2" t="s">
        <v>650</v>
      </c>
      <c r="AM190" s="129">
        <f t="shared" si="6"/>
        <v>0.46</v>
      </c>
      <c r="AN190" s="129">
        <f t="shared" si="7"/>
        <v>0.46</v>
      </c>
      <c r="AO190" s="130">
        <f t="shared" si="8"/>
        <v>1</v>
      </c>
    </row>
    <row r="191" spans="1:41" ht="15" customHeight="1" x14ac:dyDescent="0.25">
      <c r="A191" s="2" t="s">
        <v>303</v>
      </c>
      <c r="B191" s="2" t="s">
        <v>305</v>
      </c>
      <c r="C191" s="2">
        <v>2015</v>
      </c>
      <c r="D191" s="2">
        <v>15.262</v>
      </c>
      <c r="E191" s="2">
        <v>15.262</v>
      </c>
      <c r="F191" s="2" t="s">
        <v>650</v>
      </c>
      <c r="G191" s="2">
        <v>1.7</v>
      </c>
      <c r="H191" s="2" t="s">
        <v>650</v>
      </c>
      <c r="I191" s="2" t="s">
        <v>650</v>
      </c>
      <c r="J191" s="2" t="s">
        <v>650</v>
      </c>
      <c r="K191" s="2" t="s">
        <v>650</v>
      </c>
      <c r="L191" s="2" t="s">
        <v>671</v>
      </c>
      <c r="M191" s="2" t="s">
        <v>650</v>
      </c>
      <c r="N191" s="2" t="s">
        <v>650</v>
      </c>
      <c r="O191" s="2" t="s">
        <v>650</v>
      </c>
      <c r="P191" s="2" t="s">
        <v>650</v>
      </c>
      <c r="Q191" s="2" t="s">
        <v>650</v>
      </c>
      <c r="R191" s="2" t="s">
        <v>650</v>
      </c>
      <c r="S191" s="2" t="s">
        <v>650</v>
      </c>
      <c r="T191" s="2">
        <v>3.4620000000000002</v>
      </c>
      <c r="U191" s="2" t="s">
        <v>650</v>
      </c>
      <c r="V191" s="2" t="s">
        <v>650</v>
      </c>
      <c r="W191" s="2" t="s">
        <v>650</v>
      </c>
      <c r="X191" s="2" t="s">
        <v>650</v>
      </c>
      <c r="Y191" s="2" t="s">
        <v>650</v>
      </c>
      <c r="Z191" s="2" t="s">
        <v>650</v>
      </c>
      <c r="AA191" s="2" t="s">
        <v>650</v>
      </c>
      <c r="AB191" s="2" t="s">
        <v>650</v>
      </c>
      <c r="AC191" s="2" t="s">
        <v>650</v>
      </c>
      <c r="AD191" s="2" t="s">
        <v>650</v>
      </c>
      <c r="AE191" s="2" t="s">
        <v>650</v>
      </c>
      <c r="AF191" s="2" t="s">
        <v>650</v>
      </c>
      <c r="AG191" s="2" t="s">
        <v>650</v>
      </c>
      <c r="AH191" s="2">
        <v>10.1</v>
      </c>
      <c r="AI191" s="2">
        <v>10.1</v>
      </c>
      <c r="AM191" s="129">
        <f t="shared" si="6"/>
        <v>15.262</v>
      </c>
      <c r="AN191" s="129">
        <f t="shared" si="7"/>
        <v>15.262</v>
      </c>
      <c r="AO191" s="130">
        <f t="shared" si="8"/>
        <v>1</v>
      </c>
    </row>
    <row r="192" spans="1:41" ht="15" customHeight="1" x14ac:dyDescent="0.25">
      <c r="A192" s="2" t="s">
        <v>303</v>
      </c>
      <c r="B192" s="2" t="s">
        <v>306</v>
      </c>
      <c r="C192" s="2">
        <v>2015</v>
      </c>
      <c r="D192" s="2" t="s">
        <v>650</v>
      </c>
      <c r="E192" s="2" t="s">
        <v>650</v>
      </c>
      <c r="F192" s="2" t="s">
        <v>650</v>
      </c>
      <c r="G192" s="2" t="s">
        <v>650</v>
      </c>
      <c r="H192" s="2" t="s">
        <v>650</v>
      </c>
      <c r="I192" s="2" t="s">
        <v>650</v>
      </c>
      <c r="J192" s="2" t="s">
        <v>650</v>
      </c>
      <c r="K192" s="2" t="s">
        <v>650</v>
      </c>
      <c r="L192" s="2" t="s">
        <v>651</v>
      </c>
      <c r="M192" s="2" t="s">
        <v>650</v>
      </c>
      <c r="N192" s="2" t="s">
        <v>650</v>
      </c>
      <c r="O192" s="2" t="s">
        <v>650</v>
      </c>
      <c r="P192" s="2" t="s">
        <v>650</v>
      </c>
      <c r="Q192" s="2" t="s">
        <v>650</v>
      </c>
      <c r="R192" s="2" t="s">
        <v>650</v>
      </c>
      <c r="S192" s="2" t="s">
        <v>650</v>
      </c>
      <c r="T192" s="2" t="s">
        <v>650</v>
      </c>
      <c r="U192" s="2" t="s">
        <v>650</v>
      </c>
      <c r="V192" s="2" t="s">
        <v>650</v>
      </c>
      <c r="W192" s="2" t="s">
        <v>650</v>
      </c>
      <c r="X192" s="2" t="s">
        <v>650</v>
      </c>
      <c r="Y192" s="2" t="s">
        <v>650</v>
      </c>
      <c r="Z192" s="2" t="s">
        <v>650</v>
      </c>
      <c r="AA192" s="2" t="s">
        <v>650</v>
      </c>
      <c r="AB192" s="2" t="s">
        <v>650</v>
      </c>
      <c r="AC192" s="2" t="s">
        <v>650</v>
      </c>
      <c r="AD192" s="2" t="s">
        <v>650</v>
      </c>
      <c r="AE192" s="2" t="s">
        <v>650</v>
      </c>
      <c r="AF192" s="2" t="s">
        <v>650</v>
      </c>
      <c r="AG192" s="2" t="s">
        <v>650</v>
      </c>
      <c r="AH192" s="2" t="s">
        <v>650</v>
      </c>
      <c r="AI192" s="2" t="s">
        <v>650</v>
      </c>
      <c r="AM192" s="129">
        <f t="shared" si="6"/>
        <v>0</v>
      </c>
      <c r="AN192" s="129">
        <f t="shared" si="7"/>
        <v>0</v>
      </c>
      <c r="AO192" s="130" t="str">
        <f t="shared" si="8"/>
        <v/>
      </c>
    </row>
    <row r="193" spans="1:41" ht="15" customHeight="1" x14ac:dyDescent="0.25">
      <c r="A193" s="2" t="s">
        <v>303</v>
      </c>
      <c r="B193" s="2" t="s">
        <v>307</v>
      </c>
      <c r="C193" s="2">
        <v>2015</v>
      </c>
      <c r="D193" s="2">
        <v>0.34699999999999998</v>
      </c>
      <c r="E193" s="2">
        <v>0.34699999999999998</v>
      </c>
      <c r="F193" s="2" t="s">
        <v>650</v>
      </c>
      <c r="G193" s="2">
        <v>0.34699999999999998</v>
      </c>
      <c r="H193" s="2" t="s">
        <v>650</v>
      </c>
      <c r="I193" s="2" t="s">
        <v>650</v>
      </c>
      <c r="J193" s="2" t="s">
        <v>650</v>
      </c>
      <c r="K193" s="2" t="s">
        <v>650</v>
      </c>
      <c r="L193" s="2" t="s">
        <v>651</v>
      </c>
      <c r="M193" s="2" t="s">
        <v>650</v>
      </c>
      <c r="N193" s="2" t="s">
        <v>650</v>
      </c>
      <c r="O193" s="2" t="s">
        <v>650</v>
      </c>
      <c r="P193" s="2" t="s">
        <v>650</v>
      </c>
      <c r="Q193" s="2" t="s">
        <v>650</v>
      </c>
      <c r="R193" s="2" t="s">
        <v>650</v>
      </c>
      <c r="S193" s="2" t="s">
        <v>650</v>
      </c>
      <c r="T193" s="2" t="s">
        <v>650</v>
      </c>
      <c r="U193" s="2" t="s">
        <v>650</v>
      </c>
      <c r="V193" s="2" t="s">
        <v>650</v>
      </c>
      <c r="W193" s="2" t="s">
        <v>650</v>
      </c>
      <c r="X193" s="2" t="s">
        <v>650</v>
      </c>
      <c r="Y193" s="2" t="s">
        <v>650</v>
      </c>
      <c r="Z193" s="2" t="s">
        <v>650</v>
      </c>
      <c r="AA193" s="2" t="s">
        <v>650</v>
      </c>
      <c r="AB193" s="2" t="s">
        <v>650</v>
      </c>
      <c r="AC193" s="2" t="s">
        <v>650</v>
      </c>
      <c r="AD193" s="2" t="s">
        <v>650</v>
      </c>
      <c r="AE193" s="2" t="s">
        <v>650</v>
      </c>
      <c r="AF193" s="2" t="s">
        <v>650</v>
      </c>
      <c r="AG193" s="2" t="s">
        <v>650</v>
      </c>
      <c r="AH193" s="2" t="s">
        <v>650</v>
      </c>
      <c r="AI193" s="2" t="s">
        <v>650</v>
      </c>
      <c r="AM193" s="129">
        <f t="shared" si="6"/>
        <v>0.34699999999999998</v>
      </c>
      <c r="AN193" s="129">
        <f t="shared" si="7"/>
        <v>0.34699999999999998</v>
      </c>
      <c r="AO193" s="130">
        <f t="shared" si="8"/>
        <v>1</v>
      </c>
    </row>
    <row r="194" spans="1:41" ht="15" customHeight="1" x14ac:dyDescent="0.25">
      <c r="A194" s="2" t="s">
        <v>308</v>
      </c>
      <c r="B194" s="2" t="s">
        <v>309</v>
      </c>
      <c r="C194" s="2">
        <v>2015</v>
      </c>
      <c r="D194" s="2">
        <v>12.8</v>
      </c>
      <c r="E194" s="2">
        <v>14.64</v>
      </c>
      <c r="F194" s="2" t="s">
        <v>650</v>
      </c>
      <c r="G194" s="2">
        <v>0.33</v>
      </c>
      <c r="H194" s="2" t="s">
        <v>650</v>
      </c>
      <c r="I194" s="2" t="s">
        <v>650</v>
      </c>
      <c r="J194" s="2" t="s">
        <v>650</v>
      </c>
      <c r="K194" s="2" t="s">
        <v>650</v>
      </c>
      <c r="L194" s="2" t="s">
        <v>672</v>
      </c>
      <c r="M194" s="2">
        <v>11.7</v>
      </c>
      <c r="N194" s="2" t="s">
        <v>650</v>
      </c>
      <c r="O194" s="2" t="s">
        <v>650</v>
      </c>
      <c r="P194" s="2" t="s">
        <v>650</v>
      </c>
      <c r="Q194" s="2" t="s">
        <v>650</v>
      </c>
      <c r="R194" s="2" t="s">
        <v>650</v>
      </c>
      <c r="S194" s="2" t="s">
        <v>8</v>
      </c>
      <c r="T194" s="2">
        <v>2.61</v>
      </c>
      <c r="U194" s="2" t="s">
        <v>650</v>
      </c>
      <c r="V194" s="2" t="s">
        <v>650</v>
      </c>
      <c r="W194" s="2" t="s">
        <v>650</v>
      </c>
      <c r="X194" s="2" t="s">
        <v>650</v>
      </c>
      <c r="Y194" s="2" t="s">
        <v>650</v>
      </c>
      <c r="Z194" s="2" t="s">
        <v>650</v>
      </c>
      <c r="AA194" s="2" t="s">
        <v>650</v>
      </c>
      <c r="AB194" s="2" t="s">
        <v>650</v>
      </c>
      <c r="AC194" s="2" t="s">
        <v>650</v>
      </c>
      <c r="AD194" s="2" t="s">
        <v>650</v>
      </c>
      <c r="AE194" s="2" t="s">
        <v>650</v>
      </c>
      <c r="AF194" s="2" t="s">
        <v>650</v>
      </c>
      <c r="AG194" s="2" t="s">
        <v>650</v>
      </c>
      <c r="AH194" s="2" t="s">
        <v>650</v>
      </c>
      <c r="AI194" s="2" t="s">
        <v>650</v>
      </c>
      <c r="AM194" s="129">
        <f t="shared" si="6"/>
        <v>14.639999999999999</v>
      </c>
      <c r="AN194" s="129">
        <f t="shared" si="7"/>
        <v>12.8</v>
      </c>
      <c r="AO194" s="130">
        <f t="shared" si="8"/>
        <v>0.87431693989071047</v>
      </c>
    </row>
    <row r="195" spans="1:41" ht="15" customHeight="1" x14ac:dyDescent="0.25">
      <c r="A195" s="2" t="s">
        <v>310</v>
      </c>
      <c r="B195" s="2" t="s">
        <v>311</v>
      </c>
      <c r="C195" s="2">
        <v>2015</v>
      </c>
      <c r="D195" s="2">
        <v>9.1999999999999993</v>
      </c>
      <c r="E195" s="2">
        <v>10.57</v>
      </c>
      <c r="F195" s="2" t="s">
        <v>650</v>
      </c>
      <c r="G195" s="2">
        <v>7.0000000000000007E-2</v>
      </c>
      <c r="H195" s="2" t="s">
        <v>650</v>
      </c>
      <c r="I195" s="2" t="s">
        <v>650</v>
      </c>
      <c r="J195" s="2" t="s">
        <v>650</v>
      </c>
      <c r="K195" s="2" t="s">
        <v>650</v>
      </c>
      <c r="L195" s="2" t="s">
        <v>651</v>
      </c>
      <c r="M195" s="2" t="s">
        <v>650</v>
      </c>
      <c r="N195" s="2" t="s">
        <v>650</v>
      </c>
      <c r="O195" s="2" t="s">
        <v>650</v>
      </c>
      <c r="P195" s="2" t="s">
        <v>650</v>
      </c>
      <c r="Q195" s="2" t="s">
        <v>650</v>
      </c>
      <c r="R195" s="2">
        <v>8.6999999999999993</v>
      </c>
      <c r="S195" s="2" t="s">
        <v>650</v>
      </c>
      <c r="T195" s="2">
        <v>1.8</v>
      </c>
      <c r="U195" s="2" t="s">
        <v>650</v>
      </c>
      <c r="V195" s="2" t="s">
        <v>650</v>
      </c>
      <c r="W195" s="2" t="s">
        <v>650</v>
      </c>
      <c r="X195" s="2" t="s">
        <v>650</v>
      </c>
      <c r="Y195" s="2" t="s">
        <v>650</v>
      </c>
      <c r="Z195" s="2" t="s">
        <v>650</v>
      </c>
      <c r="AA195" s="2" t="s">
        <v>650</v>
      </c>
      <c r="AB195" s="2" t="s">
        <v>650</v>
      </c>
      <c r="AC195" s="2" t="s">
        <v>650</v>
      </c>
      <c r="AD195" s="2" t="s">
        <v>650</v>
      </c>
      <c r="AE195" s="2" t="s">
        <v>650</v>
      </c>
      <c r="AF195" s="2" t="s">
        <v>650</v>
      </c>
      <c r="AG195" s="2" t="s">
        <v>650</v>
      </c>
      <c r="AH195" s="2" t="s">
        <v>650</v>
      </c>
      <c r="AI195" s="2" t="s">
        <v>650</v>
      </c>
      <c r="AM195" s="129">
        <f t="shared" ref="AM195:AM258" si="9">SUMPRODUCT(F195:AE195)+IFERROR(AI195/1,0)</f>
        <v>10.57</v>
      </c>
      <c r="AN195" s="129">
        <f t="shared" ref="AN195:AN258" si="10">IFERROR(D195/1,0)</f>
        <v>9.1999999999999993</v>
      </c>
      <c r="AO195" s="130">
        <f t="shared" ref="AO195:AO258" si="11">IFERROR(AN195/AM195,"")</f>
        <v>0.87038789025543983</v>
      </c>
    </row>
    <row r="196" spans="1:41" ht="15" customHeight="1" x14ac:dyDescent="0.25">
      <c r="A196" s="2" t="s">
        <v>310</v>
      </c>
      <c r="B196" s="2" t="s">
        <v>312</v>
      </c>
      <c r="C196" s="2">
        <v>2015</v>
      </c>
      <c r="D196" s="2">
        <v>11.7</v>
      </c>
      <c r="E196" s="2">
        <v>11.7</v>
      </c>
      <c r="F196" s="2" t="s">
        <v>650</v>
      </c>
      <c r="G196" s="2">
        <v>0.3</v>
      </c>
      <c r="H196" s="2" t="s">
        <v>650</v>
      </c>
      <c r="I196" s="2" t="s">
        <v>650</v>
      </c>
      <c r="J196" s="2" t="s">
        <v>650</v>
      </c>
      <c r="K196" s="2" t="s">
        <v>650</v>
      </c>
      <c r="L196" s="2" t="s">
        <v>651</v>
      </c>
      <c r="M196" s="2" t="s">
        <v>650</v>
      </c>
      <c r="N196" s="2" t="s">
        <v>650</v>
      </c>
      <c r="O196" s="2">
        <v>9.8000000000000007</v>
      </c>
      <c r="P196" s="2" t="s">
        <v>650</v>
      </c>
      <c r="Q196" s="2" t="s">
        <v>650</v>
      </c>
      <c r="R196" s="2" t="s">
        <v>650</v>
      </c>
      <c r="S196" s="2" t="s">
        <v>650</v>
      </c>
      <c r="T196" s="2" t="s">
        <v>650</v>
      </c>
      <c r="U196" s="2" t="s">
        <v>650</v>
      </c>
      <c r="V196" s="2" t="s">
        <v>650</v>
      </c>
      <c r="W196" s="2" t="s">
        <v>650</v>
      </c>
      <c r="X196" s="2" t="s">
        <v>650</v>
      </c>
      <c r="Y196" s="2" t="s">
        <v>650</v>
      </c>
      <c r="Z196" s="2" t="s">
        <v>650</v>
      </c>
      <c r="AA196" s="2" t="s">
        <v>650</v>
      </c>
      <c r="AB196" s="2" t="s">
        <v>650</v>
      </c>
      <c r="AC196" s="2" t="s">
        <v>650</v>
      </c>
      <c r="AD196" s="2">
        <v>1.6</v>
      </c>
      <c r="AE196" s="2" t="s">
        <v>650</v>
      </c>
      <c r="AF196" s="2" t="s">
        <v>650</v>
      </c>
      <c r="AG196" s="2" t="s">
        <v>650</v>
      </c>
      <c r="AH196" s="2" t="s">
        <v>650</v>
      </c>
      <c r="AI196" s="2" t="s">
        <v>650</v>
      </c>
      <c r="AM196" s="129">
        <f t="shared" si="9"/>
        <v>11.700000000000001</v>
      </c>
      <c r="AN196" s="129">
        <f t="shared" si="10"/>
        <v>11.7</v>
      </c>
      <c r="AO196" s="130">
        <f t="shared" si="11"/>
        <v>0.99999999999999989</v>
      </c>
    </row>
    <row r="197" spans="1:41" ht="15" customHeight="1" x14ac:dyDescent="0.25">
      <c r="A197" s="2" t="s">
        <v>310</v>
      </c>
      <c r="B197" s="2" t="s">
        <v>313</v>
      </c>
      <c r="C197" s="2">
        <v>2015</v>
      </c>
      <c r="D197" s="2">
        <v>71.599999999999994</v>
      </c>
      <c r="E197" s="2">
        <v>77.03</v>
      </c>
      <c r="F197" s="2">
        <v>0</v>
      </c>
      <c r="G197" s="2">
        <v>0.03</v>
      </c>
      <c r="H197" s="2">
        <v>0</v>
      </c>
      <c r="I197" s="2">
        <v>0</v>
      </c>
      <c r="J197" s="2">
        <v>0</v>
      </c>
      <c r="K197" s="2">
        <v>0</v>
      </c>
      <c r="L197" s="2" t="s">
        <v>651</v>
      </c>
      <c r="M197" s="2">
        <v>57.3</v>
      </c>
      <c r="N197" s="2">
        <v>5.8</v>
      </c>
      <c r="O197" s="2">
        <v>0</v>
      </c>
      <c r="P197" s="2">
        <v>3.3</v>
      </c>
      <c r="Q197" s="2">
        <v>0</v>
      </c>
      <c r="R197" s="2">
        <v>0</v>
      </c>
      <c r="S197" s="2" t="s">
        <v>650</v>
      </c>
      <c r="T197" s="2" t="s">
        <v>650</v>
      </c>
      <c r="U197" s="2" t="s">
        <v>650</v>
      </c>
      <c r="V197" s="2" t="s">
        <v>650</v>
      </c>
      <c r="W197" s="2" t="s">
        <v>650</v>
      </c>
      <c r="X197" s="2" t="s">
        <v>650</v>
      </c>
      <c r="Y197" s="2" t="s">
        <v>650</v>
      </c>
      <c r="Z197" s="2" t="s">
        <v>650</v>
      </c>
      <c r="AA197" s="2">
        <v>0</v>
      </c>
      <c r="AB197" s="2">
        <v>0</v>
      </c>
      <c r="AC197" s="2">
        <v>0</v>
      </c>
      <c r="AD197" s="2">
        <v>10.6</v>
      </c>
      <c r="AE197" s="2">
        <v>0</v>
      </c>
      <c r="AF197" s="2" t="s">
        <v>650</v>
      </c>
      <c r="AG197" s="2">
        <v>0</v>
      </c>
      <c r="AH197" s="2">
        <v>0</v>
      </c>
      <c r="AI197" s="2">
        <v>0</v>
      </c>
      <c r="AM197" s="129">
        <f t="shared" si="9"/>
        <v>77.029999999999987</v>
      </c>
      <c r="AN197" s="129">
        <f t="shared" si="10"/>
        <v>71.599999999999994</v>
      </c>
      <c r="AO197" s="130">
        <f t="shared" si="11"/>
        <v>0.92950798390237577</v>
      </c>
    </row>
    <row r="198" spans="1:41" ht="15" customHeight="1" x14ac:dyDescent="0.25">
      <c r="A198" s="2" t="s">
        <v>314</v>
      </c>
      <c r="B198" s="2" t="s">
        <v>315</v>
      </c>
      <c r="C198" s="2">
        <v>2015</v>
      </c>
      <c r="D198" s="2">
        <v>31.1</v>
      </c>
      <c r="E198" s="2">
        <v>32.9</v>
      </c>
      <c r="F198" s="2" t="s">
        <v>650</v>
      </c>
      <c r="G198" s="2">
        <v>0.2</v>
      </c>
      <c r="H198" s="2">
        <v>9.1</v>
      </c>
      <c r="I198" s="2" t="s">
        <v>650</v>
      </c>
      <c r="J198" s="2" t="s">
        <v>650</v>
      </c>
      <c r="K198" s="2" t="s">
        <v>650</v>
      </c>
      <c r="L198" s="2" t="s">
        <v>651</v>
      </c>
      <c r="M198" s="2" t="s">
        <v>650</v>
      </c>
      <c r="N198" s="2" t="s">
        <v>650</v>
      </c>
      <c r="O198" s="2" t="s">
        <v>650</v>
      </c>
      <c r="P198" s="2" t="s">
        <v>650</v>
      </c>
      <c r="Q198" s="2" t="s">
        <v>650</v>
      </c>
      <c r="R198" s="2" t="s">
        <v>650</v>
      </c>
      <c r="S198" s="2" t="s">
        <v>650</v>
      </c>
      <c r="T198" s="2">
        <v>15.5</v>
      </c>
      <c r="U198" s="2" t="s">
        <v>650</v>
      </c>
      <c r="V198" s="2" t="s">
        <v>650</v>
      </c>
      <c r="W198" s="2" t="s">
        <v>650</v>
      </c>
      <c r="X198" s="2" t="s">
        <v>650</v>
      </c>
      <c r="Y198" s="2" t="s">
        <v>650</v>
      </c>
      <c r="Z198" s="2" t="s">
        <v>650</v>
      </c>
      <c r="AA198" s="2" t="s">
        <v>650</v>
      </c>
      <c r="AB198" s="2" t="s">
        <v>650</v>
      </c>
      <c r="AC198" s="2" t="s">
        <v>650</v>
      </c>
      <c r="AD198" s="2" t="s">
        <v>650</v>
      </c>
      <c r="AE198" s="2" t="s">
        <v>650</v>
      </c>
      <c r="AF198" s="2" t="s">
        <v>650</v>
      </c>
      <c r="AG198" s="2" t="s">
        <v>650</v>
      </c>
      <c r="AH198" s="2">
        <v>8.1</v>
      </c>
      <c r="AI198" s="2">
        <v>8.3000000000000007</v>
      </c>
      <c r="AM198" s="129">
        <f t="shared" si="9"/>
        <v>33.099999999999994</v>
      </c>
      <c r="AN198" s="129">
        <f t="shared" si="10"/>
        <v>31.1</v>
      </c>
      <c r="AO198" s="130">
        <f t="shared" si="11"/>
        <v>0.93957703927492464</v>
      </c>
    </row>
    <row r="199" spans="1:41" ht="15" customHeight="1" x14ac:dyDescent="0.25">
      <c r="A199" s="2" t="s">
        <v>314</v>
      </c>
      <c r="B199" s="2" t="s">
        <v>316</v>
      </c>
      <c r="C199" s="2">
        <v>2015</v>
      </c>
      <c r="D199" s="2">
        <v>24.5</v>
      </c>
      <c r="E199" s="2">
        <v>28.4</v>
      </c>
      <c r="F199" s="2" t="s">
        <v>650</v>
      </c>
      <c r="G199" s="2">
        <v>0.9</v>
      </c>
      <c r="H199" s="2" t="s">
        <v>650</v>
      </c>
      <c r="I199" s="2" t="s">
        <v>650</v>
      </c>
      <c r="J199" s="2" t="s">
        <v>650</v>
      </c>
      <c r="K199" s="2" t="s">
        <v>650</v>
      </c>
      <c r="L199" s="2" t="s">
        <v>651</v>
      </c>
      <c r="M199" s="2">
        <v>0.5</v>
      </c>
      <c r="N199" s="2" t="s">
        <v>650</v>
      </c>
      <c r="O199" s="2">
        <v>15.1</v>
      </c>
      <c r="P199" s="2" t="s">
        <v>650</v>
      </c>
      <c r="Q199" s="2" t="s">
        <v>650</v>
      </c>
      <c r="R199" s="2" t="s">
        <v>650</v>
      </c>
      <c r="S199" s="2" t="s">
        <v>8</v>
      </c>
      <c r="T199" s="2">
        <v>11.9</v>
      </c>
      <c r="U199" s="2" t="s">
        <v>650</v>
      </c>
      <c r="V199" s="2" t="s">
        <v>650</v>
      </c>
      <c r="W199" s="2" t="s">
        <v>650</v>
      </c>
      <c r="X199" s="2" t="s">
        <v>650</v>
      </c>
      <c r="Y199" s="2" t="s">
        <v>650</v>
      </c>
      <c r="Z199" s="2" t="s">
        <v>650</v>
      </c>
      <c r="AA199" s="2" t="s">
        <v>650</v>
      </c>
      <c r="AB199" s="2" t="s">
        <v>650</v>
      </c>
      <c r="AC199" s="2" t="s">
        <v>650</v>
      </c>
      <c r="AD199" s="2" t="s">
        <v>650</v>
      </c>
      <c r="AE199" s="2" t="s">
        <v>650</v>
      </c>
      <c r="AF199" s="2" t="s">
        <v>650</v>
      </c>
      <c r="AG199" s="2" t="s">
        <v>650</v>
      </c>
      <c r="AH199" s="2" t="s">
        <v>650</v>
      </c>
      <c r="AI199" s="2" t="s">
        <v>650</v>
      </c>
      <c r="AM199" s="129">
        <f t="shared" si="9"/>
        <v>28.4</v>
      </c>
      <c r="AN199" s="129">
        <f t="shared" si="10"/>
        <v>24.5</v>
      </c>
      <c r="AO199" s="130">
        <f t="shared" si="11"/>
        <v>0.86267605633802824</v>
      </c>
    </row>
    <row r="200" spans="1:41" ht="15" customHeight="1" x14ac:dyDescent="0.2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T200" s="2" t="s">
        <v>651</v>
      </c>
      <c r="U200" s="2" t="s">
        <v>651</v>
      </c>
      <c r="V200" s="2" t="s">
        <v>651</v>
      </c>
      <c r="W200" s="2" t="s">
        <v>651</v>
      </c>
      <c r="X200" s="2" t="s">
        <v>651</v>
      </c>
      <c r="Y200" s="2" t="s">
        <v>651</v>
      </c>
      <c r="Z200" s="2" t="s">
        <v>651</v>
      </c>
      <c r="AA200" s="2" t="s">
        <v>651</v>
      </c>
      <c r="AB200" s="2" t="s">
        <v>651</v>
      </c>
      <c r="AC200" s="2" t="s">
        <v>651</v>
      </c>
      <c r="AD200" s="2" t="s">
        <v>651</v>
      </c>
      <c r="AE200" s="2" t="s">
        <v>651</v>
      </c>
      <c r="AF200" s="2" t="s">
        <v>651</v>
      </c>
      <c r="AG200" s="2" t="s">
        <v>651</v>
      </c>
      <c r="AH200" s="2" t="s">
        <v>651</v>
      </c>
      <c r="AI200" s="2" t="s">
        <v>651</v>
      </c>
      <c r="AM200" s="129">
        <f t="shared" si="9"/>
        <v>0</v>
      </c>
      <c r="AN200" s="129">
        <f t="shared" si="10"/>
        <v>0</v>
      </c>
      <c r="AO200" s="130" t="str">
        <f t="shared" si="11"/>
        <v/>
      </c>
    </row>
    <row r="201" spans="1:41" ht="15" customHeight="1" x14ac:dyDescent="0.25">
      <c r="A201" s="2" t="s">
        <v>319</v>
      </c>
      <c r="B201" s="2" t="s">
        <v>320</v>
      </c>
      <c r="C201" s="2">
        <v>2015</v>
      </c>
      <c r="D201" s="2">
        <v>27.8</v>
      </c>
      <c r="E201" s="2">
        <v>32.31</v>
      </c>
      <c r="F201" s="2" t="s">
        <v>650</v>
      </c>
      <c r="G201" s="2">
        <v>0.11</v>
      </c>
      <c r="H201" s="2" t="s">
        <v>650</v>
      </c>
      <c r="I201" s="2" t="s">
        <v>650</v>
      </c>
      <c r="J201" s="2" t="s">
        <v>650</v>
      </c>
      <c r="K201" s="2" t="s">
        <v>650</v>
      </c>
      <c r="L201" s="2" t="s">
        <v>651</v>
      </c>
      <c r="M201" s="2" t="s">
        <v>650</v>
      </c>
      <c r="N201" s="2" t="s">
        <v>650</v>
      </c>
      <c r="O201" s="2">
        <v>29</v>
      </c>
      <c r="P201" s="2" t="s">
        <v>650</v>
      </c>
      <c r="Q201" s="2" t="s">
        <v>650</v>
      </c>
      <c r="R201" s="2" t="s">
        <v>650</v>
      </c>
      <c r="S201" s="2" t="s">
        <v>650</v>
      </c>
      <c r="T201" s="2" t="s">
        <v>650</v>
      </c>
      <c r="U201" s="2" t="s">
        <v>650</v>
      </c>
      <c r="V201" s="2" t="s">
        <v>650</v>
      </c>
      <c r="W201" s="2" t="s">
        <v>650</v>
      </c>
      <c r="X201" s="2" t="s">
        <v>650</v>
      </c>
      <c r="Y201" s="2" t="s">
        <v>650</v>
      </c>
      <c r="Z201" s="2" t="s">
        <v>650</v>
      </c>
      <c r="AA201" s="2" t="s">
        <v>650</v>
      </c>
      <c r="AB201" s="2" t="s">
        <v>650</v>
      </c>
      <c r="AC201" s="2" t="s">
        <v>650</v>
      </c>
      <c r="AD201" s="2">
        <v>3.2</v>
      </c>
      <c r="AE201" s="2" t="s">
        <v>650</v>
      </c>
      <c r="AF201" s="2" t="s">
        <v>650</v>
      </c>
      <c r="AG201" s="2" t="s">
        <v>650</v>
      </c>
      <c r="AH201" s="2" t="s">
        <v>650</v>
      </c>
      <c r="AI201" s="2" t="s">
        <v>650</v>
      </c>
      <c r="AM201" s="129">
        <f t="shared" si="9"/>
        <v>32.31</v>
      </c>
      <c r="AN201" s="129">
        <f t="shared" si="10"/>
        <v>27.8</v>
      </c>
      <c r="AO201" s="130">
        <f t="shared" si="11"/>
        <v>0.86041473228102749</v>
      </c>
    </row>
    <row r="202" spans="1:41" ht="15" customHeight="1" x14ac:dyDescent="0.25">
      <c r="A202" s="2" t="s">
        <v>321</v>
      </c>
      <c r="B202" s="2" t="s">
        <v>322</v>
      </c>
      <c r="C202" s="2">
        <v>2015</v>
      </c>
      <c r="D202" s="2">
        <v>26.7</v>
      </c>
      <c r="E202" s="2">
        <v>28.7</v>
      </c>
      <c r="F202" s="2" t="s">
        <v>650</v>
      </c>
      <c r="G202" s="2">
        <v>1.1000000000000001</v>
      </c>
      <c r="H202" s="2" t="s">
        <v>650</v>
      </c>
      <c r="I202" s="2" t="s">
        <v>650</v>
      </c>
      <c r="J202" s="2" t="s">
        <v>650</v>
      </c>
      <c r="K202" s="2" t="s">
        <v>650</v>
      </c>
      <c r="L202" s="2" t="s">
        <v>651</v>
      </c>
      <c r="M202" s="2" t="s">
        <v>650</v>
      </c>
      <c r="N202" s="2" t="s">
        <v>650</v>
      </c>
      <c r="O202" s="2">
        <v>22.2</v>
      </c>
      <c r="P202" s="2" t="s">
        <v>650</v>
      </c>
      <c r="Q202" s="2" t="s">
        <v>650</v>
      </c>
      <c r="R202" s="2" t="s">
        <v>650</v>
      </c>
      <c r="S202" s="2" t="s">
        <v>650</v>
      </c>
      <c r="T202" s="2" t="s">
        <v>650</v>
      </c>
      <c r="U202" s="2">
        <v>1.1000000000000001</v>
      </c>
      <c r="V202" s="2" t="s">
        <v>650</v>
      </c>
      <c r="W202" s="2" t="s">
        <v>650</v>
      </c>
      <c r="X202" s="2" t="s">
        <v>650</v>
      </c>
      <c r="Y202" s="2" t="s">
        <v>650</v>
      </c>
      <c r="Z202" s="2" t="s">
        <v>650</v>
      </c>
      <c r="AA202" s="2" t="s">
        <v>650</v>
      </c>
      <c r="AB202" s="2" t="s">
        <v>650</v>
      </c>
      <c r="AC202" s="2" t="s">
        <v>650</v>
      </c>
      <c r="AD202" s="2">
        <v>4.3</v>
      </c>
      <c r="AE202" s="2" t="s">
        <v>650</v>
      </c>
      <c r="AF202" s="2" t="s">
        <v>650</v>
      </c>
      <c r="AG202" s="2" t="s">
        <v>650</v>
      </c>
      <c r="AH202" s="2" t="s">
        <v>650</v>
      </c>
      <c r="AI202" s="2" t="s">
        <v>650</v>
      </c>
      <c r="AM202" s="129">
        <f t="shared" si="9"/>
        <v>28.700000000000003</v>
      </c>
      <c r="AN202" s="129">
        <f t="shared" si="10"/>
        <v>26.7</v>
      </c>
      <c r="AO202" s="130">
        <f t="shared" si="11"/>
        <v>0.93031358885017412</v>
      </c>
    </row>
    <row r="203" spans="1:41" ht="15" customHeight="1" x14ac:dyDescent="0.25">
      <c r="A203" s="2" t="s">
        <v>321</v>
      </c>
      <c r="B203" s="2" t="s">
        <v>323</v>
      </c>
      <c r="C203" s="2">
        <v>2015</v>
      </c>
      <c r="D203" s="2">
        <v>2.069</v>
      </c>
      <c r="E203" s="2">
        <v>10.81</v>
      </c>
      <c r="F203" s="2" t="s">
        <v>650</v>
      </c>
      <c r="G203" s="2">
        <v>0.1</v>
      </c>
      <c r="H203" s="2" t="s">
        <v>650</v>
      </c>
      <c r="I203" s="2" t="s">
        <v>650</v>
      </c>
      <c r="J203" s="2" t="s">
        <v>650</v>
      </c>
      <c r="K203" s="2" t="s">
        <v>650</v>
      </c>
      <c r="L203" s="2" t="s">
        <v>651</v>
      </c>
      <c r="M203" s="2" t="s">
        <v>650</v>
      </c>
      <c r="N203" s="2" t="s">
        <v>650</v>
      </c>
      <c r="O203" s="2">
        <v>8.1999999999999993</v>
      </c>
      <c r="P203" s="2" t="s">
        <v>650</v>
      </c>
      <c r="Q203" s="2" t="s">
        <v>650</v>
      </c>
      <c r="R203" s="2" t="s">
        <v>650</v>
      </c>
      <c r="S203" s="2" t="s">
        <v>650</v>
      </c>
      <c r="T203" s="2" t="s">
        <v>650</v>
      </c>
      <c r="U203" s="2">
        <v>2.5099999999999998</v>
      </c>
      <c r="V203" s="2" t="s">
        <v>650</v>
      </c>
      <c r="W203" s="2" t="s">
        <v>650</v>
      </c>
      <c r="X203" s="2" t="s">
        <v>650</v>
      </c>
      <c r="Y203" s="2" t="s">
        <v>650</v>
      </c>
      <c r="Z203" s="2" t="s">
        <v>650</v>
      </c>
      <c r="AA203" s="2" t="s">
        <v>650</v>
      </c>
      <c r="AB203" s="2" t="s">
        <v>650</v>
      </c>
      <c r="AC203" s="2" t="s">
        <v>650</v>
      </c>
      <c r="AD203" s="2" t="s">
        <v>650</v>
      </c>
      <c r="AE203" s="2" t="s">
        <v>650</v>
      </c>
      <c r="AF203" s="2" t="s">
        <v>650</v>
      </c>
      <c r="AG203" s="2" t="s">
        <v>650</v>
      </c>
      <c r="AH203" s="2" t="s">
        <v>650</v>
      </c>
      <c r="AI203" s="2" t="s">
        <v>650</v>
      </c>
      <c r="AM203" s="129">
        <f t="shared" si="9"/>
        <v>10.809999999999999</v>
      </c>
      <c r="AN203" s="129">
        <f t="shared" si="10"/>
        <v>2.069</v>
      </c>
      <c r="AO203" s="130">
        <f t="shared" si="11"/>
        <v>0.19139685476410734</v>
      </c>
    </row>
    <row r="204" spans="1:41" ht="15" customHeight="1" x14ac:dyDescent="0.25">
      <c r="A204" s="2" t="s">
        <v>321</v>
      </c>
      <c r="B204" s="2" t="s">
        <v>324</v>
      </c>
      <c r="C204" s="2">
        <v>2015</v>
      </c>
      <c r="D204" s="2">
        <v>1.2030000000000001</v>
      </c>
      <c r="E204" s="2">
        <v>1.546</v>
      </c>
      <c r="F204" s="2" t="s">
        <v>650</v>
      </c>
      <c r="G204" s="2">
        <v>1.9E-2</v>
      </c>
      <c r="H204" s="2" t="s">
        <v>650</v>
      </c>
      <c r="I204" s="2" t="s">
        <v>650</v>
      </c>
      <c r="J204" s="2" t="s">
        <v>650</v>
      </c>
      <c r="K204" s="2" t="s">
        <v>650</v>
      </c>
      <c r="L204" s="2" t="s">
        <v>651</v>
      </c>
      <c r="M204" s="2" t="s">
        <v>650</v>
      </c>
      <c r="N204" s="2" t="s">
        <v>650</v>
      </c>
      <c r="O204" s="2" t="s">
        <v>650</v>
      </c>
      <c r="P204" s="2" t="s">
        <v>650</v>
      </c>
      <c r="Q204" s="2" t="s">
        <v>650</v>
      </c>
      <c r="R204" s="2" t="s">
        <v>650</v>
      </c>
      <c r="S204" s="2" t="s">
        <v>650</v>
      </c>
      <c r="T204" s="2" t="s">
        <v>650</v>
      </c>
      <c r="U204" s="2">
        <v>1.5269999999999999</v>
      </c>
      <c r="V204" s="2" t="s">
        <v>650</v>
      </c>
      <c r="W204" s="2" t="s">
        <v>650</v>
      </c>
      <c r="X204" s="2" t="s">
        <v>650</v>
      </c>
      <c r="Y204" s="2" t="s">
        <v>650</v>
      </c>
      <c r="Z204" s="2" t="s">
        <v>650</v>
      </c>
      <c r="AA204" s="2" t="s">
        <v>650</v>
      </c>
      <c r="AB204" s="2" t="s">
        <v>650</v>
      </c>
      <c r="AC204" s="2" t="s">
        <v>650</v>
      </c>
      <c r="AD204" s="2" t="s">
        <v>650</v>
      </c>
      <c r="AE204" s="2" t="s">
        <v>650</v>
      </c>
      <c r="AF204" s="2" t="s">
        <v>650</v>
      </c>
      <c r="AG204" s="2" t="s">
        <v>650</v>
      </c>
      <c r="AH204" s="2" t="s">
        <v>650</v>
      </c>
      <c r="AI204" s="2" t="s">
        <v>650</v>
      </c>
      <c r="AM204" s="129">
        <f t="shared" si="9"/>
        <v>1.5459999999999998</v>
      </c>
      <c r="AN204" s="129">
        <f t="shared" si="10"/>
        <v>1.2030000000000001</v>
      </c>
      <c r="AO204" s="130">
        <f t="shared" si="11"/>
        <v>0.77813712807244517</v>
      </c>
    </row>
    <row r="205" spans="1:41" ht="15" customHeight="1" x14ac:dyDescent="0.25">
      <c r="A205" s="2" t="s">
        <v>327</v>
      </c>
      <c r="B205" s="2" t="s">
        <v>328</v>
      </c>
      <c r="C205" s="2">
        <v>2015</v>
      </c>
      <c r="D205" s="2">
        <v>84.2</v>
      </c>
      <c r="E205" s="2">
        <v>81</v>
      </c>
      <c r="F205" s="2" t="s">
        <v>650</v>
      </c>
      <c r="G205" s="2">
        <v>3</v>
      </c>
      <c r="H205" s="2" t="s">
        <v>650</v>
      </c>
      <c r="I205" s="2">
        <v>0.7</v>
      </c>
      <c r="J205" s="2" t="s">
        <v>650</v>
      </c>
      <c r="K205" s="2" t="s">
        <v>650</v>
      </c>
      <c r="L205" s="2" t="s">
        <v>673</v>
      </c>
      <c r="M205" s="2">
        <v>54.5</v>
      </c>
      <c r="N205" s="2">
        <v>2.7</v>
      </c>
      <c r="O205" s="2">
        <v>17.399999999999999</v>
      </c>
      <c r="P205" s="2">
        <v>2.7</v>
      </c>
      <c r="Q205" s="2" t="s">
        <v>650</v>
      </c>
      <c r="R205" s="2" t="s">
        <v>650</v>
      </c>
      <c r="S205" s="2" t="s">
        <v>8</v>
      </c>
      <c r="T205" s="2" t="s">
        <v>650</v>
      </c>
      <c r="U205" s="2" t="s">
        <v>650</v>
      </c>
      <c r="V205" s="2" t="s">
        <v>650</v>
      </c>
      <c r="W205" s="2" t="s">
        <v>650</v>
      </c>
      <c r="X205" s="2" t="s">
        <v>650</v>
      </c>
      <c r="Y205" s="2" t="s">
        <v>650</v>
      </c>
      <c r="Z205" s="2" t="s">
        <v>650</v>
      </c>
      <c r="AA205" s="2" t="s">
        <v>650</v>
      </c>
      <c r="AB205" s="2" t="s">
        <v>650</v>
      </c>
      <c r="AC205" s="2" t="s">
        <v>650</v>
      </c>
      <c r="AD205" s="2" t="s">
        <v>650</v>
      </c>
      <c r="AE205" s="2" t="s">
        <v>650</v>
      </c>
      <c r="AF205" s="2" t="s">
        <v>650</v>
      </c>
      <c r="AG205" s="2" t="s">
        <v>650</v>
      </c>
      <c r="AH205" s="2" t="s">
        <v>650</v>
      </c>
      <c r="AI205" s="2" t="s">
        <v>650</v>
      </c>
      <c r="AM205" s="129">
        <f t="shared" si="9"/>
        <v>81.000000000000014</v>
      </c>
      <c r="AN205" s="129">
        <f t="shared" si="10"/>
        <v>84.2</v>
      </c>
      <c r="AO205" s="130">
        <f t="shared" si="11"/>
        <v>1.0395061728395061</v>
      </c>
    </row>
    <row r="206" spans="1:41" ht="15" customHeight="1" x14ac:dyDescent="0.25">
      <c r="A206" s="2" t="s">
        <v>329</v>
      </c>
      <c r="B206" s="2" t="s">
        <v>330</v>
      </c>
      <c r="C206" s="2">
        <v>2015</v>
      </c>
      <c r="D206" s="2">
        <v>20.8</v>
      </c>
      <c r="E206" s="2">
        <v>24.2</v>
      </c>
      <c r="F206" s="2" t="s">
        <v>650</v>
      </c>
      <c r="G206" s="2">
        <v>2.5000000000000001E-2</v>
      </c>
      <c r="H206" s="2" t="s">
        <v>650</v>
      </c>
      <c r="I206" s="2" t="s">
        <v>650</v>
      </c>
      <c r="J206" s="2" t="s">
        <v>650</v>
      </c>
      <c r="K206" s="2" t="s">
        <v>650</v>
      </c>
      <c r="L206" s="2" t="s">
        <v>651</v>
      </c>
      <c r="M206" s="2">
        <v>0</v>
      </c>
      <c r="N206" s="2">
        <v>0</v>
      </c>
      <c r="O206" s="2">
        <v>19.802</v>
      </c>
      <c r="P206" s="2">
        <v>0</v>
      </c>
      <c r="Q206" s="2">
        <v>0</v>
      </c>
      <c r="R206" s="2">
        <v>0</v>
      </c>
      <c r="S206" s="2" t="s">
        <v>16</v>
      </c>
      <c r="T206" s="2">
        <v>4.3730000000000002</v>
      </c>
      <c r="U206" s="2">
        <v>0</v>
      </c>
      <c r="V206" s="2">
        <v>0</v>
      </c>
      <c r="W206" s="2">
        <v>0</v>
      </c>
      <c r="X206" s="2">
        <v>0</v>
      </c>
      <c r="Y206" s="2">
        <v>0</v>
      </c>
      <c r="Z206" s="2">
        <v>0</v>
      </c>
      <c r="AA206" s="2" t="s">
        <v>650</v>
      </c>
      <c r="AB206" s="2" t="s">
        <v>650</v>
      </c>
      <c r="AC206" s="2" t="s">
        <v>650</v>
      </c>
      <c r="AD206" s="2" t="s">
        <v>650</v>
      </c>
      <c r="AE206" s="2" t="s">
        <v>650</v>
      </c>
      <c r="AF206" s="2" t="s">
        <v>650</v>
      </c>
      <c r="AG206" s="2" t="s">
        <v>650</v>
      </c>
      <c r="AH206" s="2" t="s">
        <v>650</v>
      </c>
      <c r="AI206" s="2" t="s">
        <v>650</v>
      </c>
      <c r="AM206" s="129">
        <f t="shared" si="9"/>
        <v>24.2</v>
      </c>
      <c r="AN206" s="129">
        <f t="shared" si="10"/>
        <v>20.8</v>
      </c>
      <c r="AO206" s="130">
        <f t="shared" si="11"/>
        <v>0.85950413223140498</v>
      </c>
    </row>
    <row r="207" spans="1:41" ht="15" customHeight="1" x14ac:dyDescent="0.2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T207" s="2" t="s">
        <v>651</v>
      </c>
      <c r="U207" s="2" t="s">
        <v>651</v>
      </c>
      <c r="V207" s="2" t="s">
        <v>651</v>
      </c>
      <c r="W207" s="2" t="s">
        <v>651</v>
      </c>
      <c r="X207" s="2" t="s">
        <v>651</v>
      </c>
      <c r="Y207" s="2" t="s">
        <v>651</v>
      </c>
      <c r="Z207" s="2" t="s">
        <v>651</v>
      </c>
      <c r="AA207" s="2" t="s">
        <v>651</v>
      </c>
      <c r="AB207" s="2" t="s">
        <v>651</v>
      </c>
      <c r="AC207" s="2" t="s">
        <v>651</v>
      </c>
      <c r="AD207" s="2" t="s">
        <v>651</v>
      </c>
      <c r="AE207" s="2" t="s">
        <v>651</v>
      </c>
      <c r="AF207" s="2" t="s">
        <v>651</v>
      </c>
      <c r="AG207" s="2" t="s">
        <v>651</v>
      </c>
      <c r="AH207" s="2" t="s">
        <v>651</v>
      </c>
      <c r="AI207" s="2" t="s">
        <v>651</v>
      </c>
      <c r="AM207" s="129">
        <f t="shared" si="9"/>
        <v>0</v>
      </c>
      <c r="AN207" s="129">
        <f t="shared" si="10"/>
        <v>0</v>
      </c>
      <c r="AO207" s="130" t="str">
        <f t="shared" si="11"/>
        <v/>
      </c>
    </row>
    <row r="208" spans="1:41" ht="15" customHeight="1" x14ac:dyDescent="0.25">
      <c r="A208" s="2" t="s">
        <v>333</v>
      </c>
      <c r="B208" s="2" t="s">
        <v>334</v>
      </c>
      <c r="C208" s="2">
        <v>2015</v>
      </c>
      <c r="D208" s="2">
        <v>39.1</v>
      </c>
      <c r="E208" s="2">
        <v>42.289000000000001</v>
      </c>
      <c r="F208" s="2" t="s">
        <v>650</v>
      </c>
      <c r="G208" s="2">
        <v>0.50800000000000001</v>
      </c>
      <c r="H208" s="2" t="s">
        <v>650</v>
      </c>
      <c r="I208" s="2" t="s">
        <v>650</v>
      </c>
      <c r="J208" s="2" t="s">
        <v>650</v>
      </c>
      <c r="K208" s="2" t="s">
        <v>650</v>
      </c>
      <c r="L208" s="2" t="s">
        <v>651</v>
      </c>
      <c r="M208" s="2">
        <v>19.757999999999999</v>
      </c>
      <c r="N208" s="2">
        <v>0</v>
      </c>
      <c r="O208" s="2">
        <v>9.8789999999999996</v>
      </c>
      <c r="P208" s="2" t="s">
        <v>650</v>
      </c>
      <c r="Q208" s="2" t="s">
        <v>650</v>
      </c>
      <c r="R208" s="2" t="s">
        <v>650</v>
      </c>
      <c r="S208" s="2" t="s">
        <v>8</v>
      </c>
      <c r="T208" s="2">
        <v>7.6980000000000004</v>
      </c>
      <c r="U208" s="2" t="s">
        <v>650</v>
      </c>
      <c r="V208" s="2" t="s">
        <v>650</v>
      </c>
      <c r="W208" s="2" t="s">
        <v>650</v>
      </c>
      <c r="X208" s="2">
        <v>0.126</v>
      </c>
      <c r="Y208" s="2" t="s">
        <v>650</v>
      </c>
      <c r="Z208" s="2" t="s">
        <v>650</v>
      </c>
      <c r="AA208" s="2" t="s">
        <v>650</v>
      </c>
      <c r="AB208" s="2" t="s">
        <v>650</v>
      </c>
      <c r="AC208" s="2" t="s">
        <v>650</v>
      </c>
      <c r="AD208" s="2">
        <v>4.32</v>
      </c>
      <c r="AE208" s="2" t="s">
        <v>650</v>
      </c>
      <c r="AF208" s="2" t="s">
        <v>650</v>
      </c>
      <c r="AG208" s="2" t="s">
        <v>650</v>
      </c>
      <c r="AH208" s="2" t="s">
        <v>650</v>
      </c>
      <c r="AI208" s="2" t="s">
        <v>650</v>
      </c>
      <c r="AM208" s="129">
        <f t="shared" si="9"/>
        <v>42.288999999999994</v>
      </c>
      <c r="AN208" s="129">
        <f t="shared" si="10"/>
        <v>39.1</v>
      </c>
      <c r="AO208" s="130">
        <f t="shared" si="11"/>
        <v>0.92459031899548361</v>
      </c>
    </row>
    <row r="209" spans="1:41" ht="15" customHeight="1" x14ac:dyDescent="0.25">
      <c r="A209" s="2" t="s">
        <v>333</v>
      </c>
      <c r="B209" s="2" t="s">
        <v>335</v>
      </c>
      <c r="C209" s="2">
        <v>2015</v>
      </c>
      <c r="D209" s="2">
        <v>49.07</v>
      </c>
      <c r="E209" s="2">
        <v>61.737000000000002</v>
      </c>
      <c r="F209" s="2" t="s">
        <v>650</v>
      </c>
      <c r="G209" s="2">
        <v>1.353</v>
      </c>
      <c r="H209" s="2" t="s">
        <v>650</v>
      </c>
      <c r="I209" s="2" t="s">
        <v>650</v>
      </c>
      <c r="J209" s="2" t="s">
        <v>650</v>
      </c>
      <c r="K209" s="2" t="s">
        <v>650</v>
      </c>
      <c r="L209" s="2" t="s">
        <v>651</v>
      </c>
      <c r="M209" s="2">
        <v>13.65</v>
      </c>
      <c r="N209" s="2" t="s">
        <v>650</v>
      </c>
      <c r="O209" s="2">
        <v>7.34</v>
      </c>
      <c r="P209" s="2" t="s">
        <v>650</v>
      </c>
      <c r="Q209" s="2" t="s">
        <v>650</v>
      </c>
      <c r="R209" s="2" t="s">
        <v>650</v>
      </c>
      <c r="S209" s="2" t="s">
        <v>8</v>
      </c>
      <c r="T209" s="2" t="s">
        <v>650</v>
      </c>
      <c r="U209" s="2" t="s">
        <v>650</v>
      </c>
      <c r="V209" s="2" t="s">
        <v>650</v>
      </c>
      <c r="W209" s="2" t="s">
        <v>650</v>
      </c>
      <c r="X209" s="2" t="s">
        <v>650</v>
      </c>
      <c r="Y209" s="2" t="s">
        <v>650</v>
      </c>
      <c r="Z209" s="2" t="s">
        <v>650</v>
      </c>
      <c r="AA209" s="2">
        <v>34.49</v>
      </c>
      <c r="AB209" s="2" t="s">
        <v>650</v>
      </c>
      <c r="AC209" s="2" t="s">
        <v>650</v>
      </c>
      <c r="AD209" s="2">
        <v>4.62</v>
      </c>
      <c r="AE209" s="2" t="s">
        <v>650</v>
      </c>
      <c r="AF209" s="2" t="s">
        <v>650</v>
      </c>
      <c r="AG209" s="2" t="s">
        <v>650</v>
      </c>
      <c r="AH209" s="2">
        <v>0.28399999999999997</v>
      </c>
      <c r="AI209" s="2">
        <v>0.28399999999999997</v>
      </c>
      <c r="AM209" s="129">
        <f t="shared" si="9"/>
        <v>61.736999999999995</v>
      </c>
      <c r="AN209" s="129">
        <f t="shared" si="10"/>
        <v>49.07</v>
      </c>
      <c r="AO209" s="130">
        <f t="shared" si="11"/>
        <v>0.79482320164569065</v>
      </c>
    </row>
    <row r="210" spans="1:41" ht="15" customHeight="1" x14ac:dyDescent="0.25">
      <c r="A210" s="2" t="s">
        <v>333</v>
      </c>
      <c r="B210" s="2" t="s">
        <v>336</v>
      </c>
      <c r="C210" s="2">
        <v>2015</v>
      </c>
      <c r="D210" s="2">
        <v>966.04</v>
      </c>
      <c r="E210" s="2">
        <v>1348.37</v>
      </c>
      <c r="F210" s="2">
        <v>30.06</v>
      </c>
      <c r="G210" s="2">
        <v>12.67</v>
      </c>
      <c r="H210" s="2" t="s">
        <v>650</v>
      </c>
      <c r="I210" s="2">
        <v>4.5199999999999996</v>
      </c>
      <c r="J210" s="2" t="s">
        <v>650</v>
      </c>
      <c r="K210" s="2" t="s">
        <v>650</v>
      </c>
      <c r="L210" s="2" t="s">
        <v>652</v>
      </c>
      <c r="M210" s="2">
        <v>115.67</v>
      </c>
      <c r="N210" s="2">
        <v>64.239999999999995</v>
      </c>
      <c r="O210" s="2">
        <v>166.81</v>
      </c>
      <c r="P210" s="2">
        <v>115.78</v>
      </c>
      <c r="Q210" s="2">
        <v>5.38</v>
      </c>
      <c r="R210" s="2">
        <v>0</v>
      </c>
      <c r="S210" s="2" t="s">
        <v>16</v>
      </c>
      <c r="T210" s="2" t="s">
        <v>650</v>
      </c>
      <c r="U210" s="2" t="s">
        <v>650</v>
      </c>
      <c r="V210" s="2" t="s">
        <v>650</v>
      </c>
      <c r="W210" s="2">
        <v>154.25</v>
      </c>
      <c r="X210" s="2">
        <v>42.39</v>
      </c>
      <c r="Y210" s="2" t="s">
        <v>650</v>
      </c>
      <c r="Z210" s="2" t="s">
        <v>650</v>
      </c>
      <c r="AA210" s="2">
        <v>62.53</v>
      </c>
      <c r="AB210" s="2">
        <v>362.44</v>
      </c>
      <c r="AC210" s="2" t="s">
        <v>650</v>
      </c>
      <c r="AD210" s="2">
        <v>189.29</v>
      </c>
      <c r="AE210" s="2">
        <v>21.71</v>
      </c>
      <c r="AF210" s="2" t="s">
        <v>653</v>
      </c>
      <c r="AG210" s="2">
        <v>5.35</v>
      </c>
      <c r="AH210" s="2">
        <v>0.63</v>
      </c>
      <c r="AI210" s="2">
        <v>0.63</v>
      </c>
      <c r="AM210" s="129">
        <f t="shared" si="9"/>
        <v>1348.3700000000001</v>
      </c>
      <c r="AN210" s="129">
        <f t="shared" si="10"/>
        <v>966.04</v>
      </c>
      <c r="AO210" s="130">
        <f t="shared" si="11"/>
        <v>0.71645023250294793</v>
      </c>
    </row>
    <row r="211" spans="1:41" ht="15" customHeight="1" x14ac:dyDescent="0.25">
      <c r="A211" s="2" t="s">
        <v>333</v>
      </c>
      <c r="B211" s="2" t="s">
        <v>337</v>
      </c>
      <c r="C211" s="2">
        <v>2015</v>
      </c>
      <c r="D211" s="2">
        <v>5.28E-2</v>
      </c>
      <c r="E211" s="2">
        <v>6.8470000000000003E-2</v>
      </c>
      <c r="F211" s="2">
        <v>2.8900000000000002E-3</v>
      </c>
      <c r="G211" s="2">
        <v>2.9E-4</v>
      </c>
      <c r="H211" s="2" t="s">
        <v>650</v>
      </c>
      <c r="I211" s="2">
        <v>1.9000000000000001E-4</v>
      </c>
      <c r="J211" s="2" t="s">
        <v>650</v>
      </c>
      <c r="K211" s="2" t="s">
        <v>650</v>
      </c>
      <c r="L211" s="2" t="s">
        <v>651</v>
      </c>
      <c r="M211" s="2">
        <v>3.9899999999999996E-3</v>
      </c>
      <c r="N211" s="2">
        <v>2.2100000000000002E-3</v>
      </c>
      <c r="O211" s="2">
        <v>5.7499999999999999E-3</v>
      </c>
      <c r="P211" s="2">
        <v>3.9899999999999996E-3</v>
      </c>
      <c r="Q211" s="2">
        <v>1.9000000000000001E-4</v>
      </c>
      <c r="R211" s="2">
        <v>0</v>
      </c>
      <c r="S211" s="2" t="s">
        <v>16</v>
      </c>
      <c r="T211" s="2" t="s">
        <v>650</v>
      </c>
      <c r="U211" s="2" t="s">
        <v>650</v>
      </c>
      <c r="V211" s="2" t="s">
        <v>650</v>
      </c>
      <c r="W211" s="2">
        <v>5.3899999999999998E-3</v>
      </c>
      <c r="X211" s="2">
        <v>1.5299999999999999E-3</v>
      </c>
      <c r="Y211" s="2" t="s">
        <v>650</v>
      </c>
      <c r="Z211" s="2" t="s">
        <v>650</v>
      </c>
      <c r="AA211" s="2">
        <v>1.09E-3</v>
      </c>
      <c r="AB211" s="2">
        <v>2.4309999999999998E-2</v>
      </c>
      <c r="AC211" s="2" t="s">
        <v>650</v>
      </c>
      <c r="AD211" s="2">
        <v>1.5310000000000001E-2</v>
      </c>
      <c r="AE211" s="2">
        <v>1.32E-3</v>
      </c>
      <c r="AF211" s="2" t="s">
        <v>653</v>
      </c>
      <c r="AG211" s="2">
        <v>3.4000000000000002E-4</v>
      </c>
      <c r="AH211" s="2">
        <v>2.0000000000000002E-5</v>
      </c>
      <c r="AI211" s="2">
        <v>2.0000000000000002E-5</v>
      </c>
      <c r="AM211" s="129">
        <f t="shared" si="9"/>
        <v>6.8470000000000003E-2</v>
      </c>
      <c r="AN211" s="129">
        <f t="shared" si="10"/>
        <v>5.28E-2</v>
      </c>
      <c r="AO211" s="130">
        <f t="shared" si="11"/>
        <v>0.77114064553819184</v>
      </c>
    </row>
    <row r="212" spans="1:41" ht="15" customHeight="1" x14ac:dyDescent="0.25">
      <c r="A212" s="2" t="s">
        <v>338</v>
      </c>
      <c r="B212" s="2" t="s">
        <v>339</v>
      </c>
      <c r="C212" s="2">
        <v>2015</v>
      </c>
      <c r="D212" s="2">
        <v>1.2699999999999999E-2</v>
      </c>
      <c r="E212" s="2">
        <v>5.7000000000000002E-2</v>
      </c>
      <c r="F212" s="2" t="s">
        <v>650</v>
      </c>
      <c r="G212" s="2">
        <v>5.7000000000000002E-2</v>
      </c>
      <c r="H212" s="2" t="s">
        <v>650</v>
      </c>
      <c r="I212" s="2" t="s">
        <v>650</v>
      </c>
      <c r="J212" s="2" t="s">
        <v>650</v>
      </c>
      <c r="K212" s="2" t="s">
        <v>650</v>
      </c>
      <c r="L212" s="2" t="s">
        <v>651</v>
      </c>
      <c r="M212" s="2" t="s">
        <v>650</v>
      </c>
      <c r="N212" s="2" t="s">
        <v>650</v>
      </c>
      <c r="O212" s="2" t="s">
        <v>650</v>
      </c>
      <c r="P212" s="2" t="s">
        <v>650</v>
      </c>
      <c r="Q212" s="2" t="s">
        <v>650</v>
      </c>
      <c r="R212" s="2" t="s">
        <v>650</v>
      </c>
      <c r="S212" s="2" t="s">
        <v>650</v>
      </c>
      <c r="T212" s="2" t="s">
        <v>650</v>
      </c>
      <c r="U212" s="2" t="s">
        <v>650</v>
      </c>
      <c r="V212" s="2" t="s">
        <v>650</v>
      </c>
      <c r="W212" s="2" t="s">
        <v>650</v>
      </c>
      <c r="X212" s="2" t="s">
        <v>650</v>
      </c>
      <c r="Y212" s="2" t="s">
        <v>650</v>
      </c>
      <c r="Z212" s="2" t="s">
        <v>650</v>
      </c>
      <c r="AA212" s="2" t="s">
        <v>650</v>
      </c>
      <c r="AB212" s="2" t="s">
        <v>650</v>
      </c>
      <c r="AC212" s="2" t="s">
        <v>650</v>
      </c>
      <c r="AD212" s="2" t="s">
        <v>650</v>
      </c>
      <c r="AE212" s="2" t="s">
        <v>650</v>
      </c>
      <c r="AF212" s="2" t="s">
        <v>650</v>
      </c>
      <c r="AG212" s="2" t="s">
        <v>650</v>
      </c>
      <c r="AH212" s="2" t="s">
        <v>650</v>
      </c>
      <c r="AI212" s="2" t="s">
        <v>650</v>
      </c>
      <c r="AM212" s="129">
        <f t="shared" si="9"/>
        <v>5.7000000000000002E-2</v>
      </c>
      <c r="AN212" s="129">
        <f t="shared" si="10"/>
        <v>1.2699999999999999E-2</v>
      </c>
      <c r="AO212" s="130">
        <f t="shared" si="11"/>
        <v>0.22280701754385962</v>
      </c>
    </row>
    <row r="213" spans="1:41" ht="15" customHeight="1" x14ac:dyDescent="0.25">
      <c r="A213" s="2" t="s">
        <v>338</v>
      </c>
      <c r="B213" s="2" t="s">
        <v>340</v>
      </c>
      <c r="C213" s="2">
        <v>2015</v>
      </c>
      <c r="D213" s="2" t="s">
        <v>650</v>
      </c>
      <c r="E213" s="2" t="s">
        <v>650</v>
      </c>
      <c r="F213" s="2" t="s">
        <v>650</v>
      </c>
      <c r="G213" s="2" t="s">
        <v>650</v>
      </c>
      <c r="H213" s="2" t="s">
        <v>650</v>
      </c>
      <c r="I213" s="2" t="s">
        <v>650</v>
      </c>
      <c r="J213" s="2" t="s">
        <v>650</v>
      </c>
      <c r="K213" s="2" t="s">
        <v>650</v>
      </c>
      <c r="L213" s="2" t="s">
        <v>651</v>
      </c>
      <c r="M213" s="2" t="s">
        <v>650</v>
      </c>
      <c r="N213" s="2" t="s">
        <v>650</v>
      </c>
      <c r="O213" s="2" t="s">
        <v>650</v>
      </c>
      <c r="P213" s="2" t="s">
        <v>650</v>
      </c>
      <c r="Q213" s="2" t="s">
        <v>650</v>
      </c>
      <c r="R213" s="2" t="s">
        <v>650</v>
      </c>
      <c r="S213" s="2" t="s">
        <v>650</v>
      </c>
      <c r="T213" s="2" t="s">
        <v>650</v>
      </c>
      <c r="U213" s="2" t="s">
        <v>650</v>
      </c>
      <c r="V213" s="2" t="s">
        <v>650</v>
      </c>
      <c r="W213" s="2" t="s">
        <v>650</v>
      </c>
      <c r="X213" s="2" t="s">
        <v>650</v>
      </c>
      <c r="Y213" s="2" t="s">
        <v>650</v>
      </c>
      <c r="Z213" s="2" t="s">
        <v>650</v>
      </c>
      <c r="AA213" s="2" t="s">
        <v>650</v>
      </c>
      <c r="AB213" s="2" t="s">
        <v>650</v>
      </c>
      <c r="AC213" s="2" t="s">
        <v>650</v>
      </c>
      <c r="AD213" s="2" t="s">
        <v>650</v>
      </c>
      <c r="AE213" s="2" t="s">
        <v>650</v>
      </c>
      <c r="AF213" s="2" t="s">
        <v>650</v>
      </c>
      <c r="AG213" s="2" t="s">
        <v>650</v>
      </c>
      <c r="AH213" s="2" t="s">
        <v>650</v>
      </c>
      <c r="AI213" s="2" t="s">
        <v>650</v>
      </c>
      <c r="AM213" s="129">
        <f t="shared" si="9"/>
        <v>0</v>
      </c>
      <c r="AN213" s="129">
        <f t="shared" si="10"/>
        <v>0</v>
      </c>
      <c r="AO213" s="130" t="str">
        <f t="shared" si="11"/>
        <v/>
      </c>
    </row>
    <row r="214" spans="1:41" ht="15" customHeight="1" x14ac:dyDescent="0.25">
      <c r="A214" s="2" t="s">
        <v>338</v>
      </c>
      <c r="B214" s="2" t="s">
        <v>341</v>
      </c>
      <c r="C214" s="2">
        <v>2015</v>
      </c>
      <c r="D214" s="2" t="s">
        <v>650</v>
      </c>
      <c r="E214" s="2" t="s">
        <v>650</v>
      </c>
      <c r="F214" s="2" t="s">
        <v>650</v>
      </c>
      <c r="G214" s="2" t="s">
        <v>650</v>
      </c>
      <c r="H214" s="2" t="s">
        <v>650</v>
      </c>
      <c r="I214" s="2" t="s">
        <v>650</v>
      </c>
      <c r="J214" s="2" t="s">
        <v>650</v>
      </c>
      <c r="K214" s="2" t="s">
        <v>650</v>
      </c>
      <c r="L214" s="2" t="s">
        <v>651</v>
      </c>
      <c r="M214" s="2" t="s">
        <v>650</v>
      </c>
      <c r="N214" s="2" t="s">
        <v>650</v>
      </c>
      <c r="O214" s="2" t="s">
        <v>650</v>
      </c>
      <c r="P214" s="2" t="s">
        <v>650</v>
      </c>
      <c r="Q214" s="2" t="s">
        <v>650</v>
      </c>
      <c r="R214" s="2" t="s">
        <v>650</v>
      </c>
      <c r="S214" s="2" t="s">
        <v>650</v>
      </c>
      <c r="T214" s="2" t="s">
        <v>650</v>
      </c>
      <c r="U214" s="2" t="s">
        <v>650</v>
      </c>
      <c r="V214" s="2" t="s">
        <v>650</v>
      </c>
      <c r="W214" s="2" t="s">
        <v>650</v>
      </c>
      <c r="X214" s="2" t="s">
        <v>650</v>
      </c>
      <c r="Y214" s="2" t="s">
        <v>650</v>
      </c>
      <c r="Z214" s="2" t="s">
        <v>650</v>
      </c>
      <c r="AA214" s="2" t="s">
        <v>650</v>
      </c>
      <c r="AB214" s="2" t="s">
        <v>650</v>
      </c>
      <c r="AC214" s="2" t="s">
        <v>650</v>
      </c>
      <c r="AD214" s="2" t="s">
        <v>650</v>
      </c>
      <c r="AE214" s="2" t="s">
        <v>650</v>
      </c>
      <c r="AF214" s="2" t="s">
        <v>650</v>
      </c>
      <c r="AG214" s="2" t="s">
        <v>650</v>
      </c>
      <c r="AH214" s="2" t="s">
        <v>650</v>
      </c>
      <c r="AI214" s="2" t="s">
        <v>650</v>
      </c>
      <c r="AM214" s="129">
        <f t="shared" si="9"/>
        <v>0</v>
      </c>
      <c r="AN214" s="129">
        <f t="shared" si="10"/>
        <v>0</v>
      </c>
      <c r="AO214" s="130" t="str">
        <f t="shared" si="11"/>
        <v/>
      </c>
    </row>
    <row r="215" spans="1:41" ht="15" customHeight="1" x14ac:dyDescent="0.25">
      <c r="A215" s="2" t="s">
        <v>351</v>
      </c>
      <c r="B215" s="2" t="s">
        <v>352</v>
      </c>
      <c r="C215" s="2">
        <v>2015</v>
      </c>
      <c r="D215" s="2">
        <v>901.8</v>
      </c>
      <c r="E215" s="2">
        <v>919.34100000000001</v>
      </c>
      <c r="F215" s="2" t="s">
        <v>650</v>
      </c>
      <c r="G215" s="2">
        <v>0.94099999999999995</v>
      </c>
      <c r="H215" s="2" t="s">
        <v>650</v>
      </c>
      <c r="I215" s="2">
        <v>1.2</v>
      </c>
      <c r="J215" s="2" t="s">
        <v>650</v>
      </c>
      <c r="K215" s="2" t="s">
        <v>650</v>
      </c>
      <c r="L215" s="2" t="s">
        <v>651</v>
      </c>
      <c r="M215" s="2" t="s">
        <v>650</v>
      </c>
      <c r="N215" s="2" t="s">
        <v>650</v>
      </c>
      <c r="O215" s="2" t="s">
        <v>650</v>
      </c>
      <c r="P215" s="2" t="s">
        <v>650</v>
      </c>
      <c r="Q215" s="2" t="s">
        <v>650</v>
      </c>
      <c r="R215" s="2" t="s">
        <v>650</v>
      </c>
      <c r="S215" s="2" t="s">
        <v>650</v>
      </c>
      <c r="T215" s="2" t="s">
        <v>650</v>
      </c>
      <c r="U215" s="2" t="s">
        <v>650</v>
      </c>
      <c r="V215" s="2">
        <v>303.10000000000002</v>
      </c>
      <c r="W215" s="2" t="s">
        <v>650</v>
      </c>
      <c r="X215" s="2">
        <v>31.5</v>
      </c>
      <c r="Y215" s="2">
        <v>14.3</v>
      </c>
      <c r="Z215" s="2" t="s">
        <v>650</v>
      </c>
      <c r="AA215" s="2" t="s">
        <v>650</v>
      </c>
      <c r="AB215" s="2" t="s">
        <v>650</v>
      </c>
      <c r="AC215" s="2" t="s">
        <v>650</v>
      </c>
      <c r="AD215" s="2" t="s">
        <v>650</v>
      </c>
      <c r="AE215" s="2">
        <v>568.29999999999995</v>
      </c>
      <c r="AF215" s="2" t="s">
        <v>653</v>
      </c>
      <c r="AG215" s="2">
        <v>185.8</v>
      </c>
      <c r="AH215" s="2" t="s">
        <v>650</v>
      </c>
      <c r="AI215" s="2" t="s">
        <v>650</v>
      </c>
      <c r="AM215" s="129">
        <f t="shared" si="9"/>
        <v>919.34100000000001</v>
      </c>
      <c r="AN215" s="129">
        <f t="shared" si="10"/>
        <v>901.8</v>
      </c>
      <c r="AO215" s="130">
        <f t="shared" si="11"/>
        <v>0.98092002858569338</v>
      </c>
    </row>
    <row r="216" spans="1:41" ht="15" customHeight="1" x14ac:dyDescent="0.25">
      <c r="A216" s="2" t="s">
        <v>353</v>
      </c>
      <c r="B216" s="2" t="s">
        <v>354</v>
      </c>
      <c r="C216" s="2">
        <v>2015</v>
      </c>
      <c r="D216" s="2">
        <v>4.3949999999999996</v>
      </c>
      <c r="E216" s="2">
        <v>5.31</v>
      </c>
      <c r="F216" s="2" t="s">
        <v>650</v>
      </c>
      <c r="G216" s="2">
        <v>0.09</v>
      </c>
      <c r="H216" s="2" t="s">
        <v>650</v>
      </c>
      <c r="I216" s="2" t="s">
        <v>650</v>
      </c>
      <c r="J216" s="2" t="s">
        <v>650</v>
      </c>
      <c r="K216" s="2" t="s">
        <v>650</v>
      </c>
      <c r="L216" s="2" t="s">
        <v>651</v>
      </c>
      <c r="M216" s="2" t="s">
        <v>650</v>
      </c>
      <c r="N216" s="2" t="s">
        <v>650</v>
      </c>
      <c r="O216" s="2" t="s">
        <v>650</v>
      </c>
      <c r="P216" s="2" t="s">
        <v>650</v>
      </c>
      <c r="Q216" s="2" t="s">
        <v>650</v>
      </c>
      <c r="R216" s="2" t="s">
        <v>650</v>
      </c>
      <c r="S216" s="2" t="s">
        <v>8</v>
      </c>
      <c r="T216" s="2">
        <v>5.22</v>
      </c>
      <c r="U216" s="2" t="s">
        <v>650</v>
      </c>
      <c r="V216" s="2" t="s">
        <v>650</v>
      </c>
      <c r="W216" s="2" t="s">
        <v>650</v>
      </c>
      <c r="X216" s="2" t="s">
        <v>650</v>
      </c>
      <c r="Y216" s="2" t="s">
        <v>650</v>
      </c>
      <c r="Z216" s="2" t="s">
        <v>650</v>
      </c>
      <c r="AA216" s="2" t="s">
        <v>650</v>
      </c>
      <c r="AB216" s="2" t="s">
        <v>650</v>
      </c>
      <c r="AC216" s="2" t="s">
        <v>650</v>
      </c>
      <c r="AD216" s="2" t="s">
        <v>650</v>
      </c>
      <c r="AE216" s="2" t="s">
        <v>650</v>
      </c>
      <c r="AF216" s="2" t="s">
        <v>650</v>
      </c>
      <c r="AG216" s="2" t="s">
        <v>650</v>
      </c>
      <c r="AH216" s="2" t="s">
        <v>650</v>
      </c>
      <c r="AI216" s="2" t="s">
        <v>650</v>
      </c>
      <c r="AM216" s="129">
        <f t="shared" si="9"/>
        <v>5.31</v>
      </c>
      <c r="AN216" s="129">
        <f t="shared" si="10"/>
        <v>4.3949999999999996</v>
      </c>
      <c r="AO216" s="130">
        <f t="shared" si="11"/>
        <v>0.82768361581920902</v>
      </c>
    </row>
    <row r="217" spans="1:41" ht="15" customHeight="1" x14ac:dyDescent="0.25">
      <c r="A217" s="2" t="s">
        <v>353</v>
      </c>
      <c r="B217" s="2" t="s">
        <v>355</v>
      </c>
      <c r="C217" s="2">
        <v>2015</v>
      </c>
      <c r="D217" s="2">
        <v>32.347999999999999</v>
      </c>
      <c r="E217" s="2">
        <v>39.115000000000002</v>
      </c>
      <c r="F217" s="2" t="s">
        <v>650</v>
      </c>
      <c r="G217" s="2">
        <v>0.56000000000000005</v>
      </c>
      <c r="H217" s="2" t="s">
        <v>650</v>
      </c>
      <c r="I217" s="2" t="s">
        <v>650</v>
      </c>
      <c r="J217" s="2" t="s">
        <v>650</v>
      </c>
      <c r="K217" s="2" t="s">
        <v>650</v>
      </c>
      <c r="L217" s="2" t="s">
        <v>652</v>
      </c>
      <c r="M217" s="2">
        <v>19.504000000000001</v>
      </c>
      <c r="N217" s="2">
        <v>3.5720000000000001</v>
      </c>
      <c r="O217" s="2">
        <v>9.1869999999999994</v>
      </c>
      <c r="P217" s="2">
        <v>0</v>
      </c>
      <c r="Q217" s="2">
        <v>0</v>
      </c>
      <c r="R217" s="2">
        <v>0</v>
      </c>
      <c r="S217" s="2" t="s">
        <v>8</v>
      </c>
      <c r="T217" s="2" t="s">
        <v>650</v>
      </c>
      <c r="U217" s="2" t="s">
        <v>650</v>
      </c>
      <c r="V217" s="2" t="s">
        <v>650</v>
      </c>
      <c r="W217" s="2" t="s">
        <v>650</v>
      </c>
      <c r="X217" s="2" t="s">
        <v>650</v>
      </c>
      <c r="Y217" s="2" t="s">
        <v>650</v>
      </c>
      <c r="Z217" s="2" t="s">
        <v>650</v>
      </c>
      <c r="AA217" s="2" t="s">
        <v>650</v>
      </c>
      <c r="AB217" s="2" t="s">
        <v>650</v>
      </c>
      <c r="AC217" s="2" t="s">
        <v>650</v>
      </c>
      <c r="AD217" s="2">
        <v>4.3319999999999999</v>
      </c>
      <c r="AE217" s="2" t="s">
        <v>650</v>
      </c>
      <c r="AF217" s="2" t="s">
        <v>650</v>
      </c>
      <c r="AG217" s="2" t="s">
        <v>650</v>
      </c>
      <c r="AH217" s="2">
        <v>1.96</v>
      </c>
      <c r="AI217" s="2">
        <v>2.0430000000000001</v>
      </c>
      <c r="AM217" s="129">
        <f t="shared" si="9"/>
        <v>39.198</v>
      </c>
      <c r="AN217" s="129">
        <f t="shared" si="10"/>
        <v>32.347999999999999</v>
      </c>
      <c r="AO217" s="130">
        <f t="shared" si="11"/>
        <v>0.82524618602989941</v>
      </c>
    </row>
    <row r="218" spans="1:41" ht="15" customHeight="1" x14ac:dyDescent="0.25">
      <c r="A218" s="2" t="s">
        <v>353</v>
      </c>
      <c r="B218" s="2" t="s">
        <v>356</v>
      </c>
      <c r="C218" s="2">
        <v>2015</v>
      </c>
      <c r="D218" s="2">
        <v>21.802</v>
      </c>
      <c r="E218" s="2">
        <v>27.353000000000002</v>
      </c>
      <c r="F218" s="2" t="s">
        <v>650</v>
      </c>
      <c r="G218" s="2">
        <v>0.753</v>
      </c>
      <c r="H218" s="2" t="s">
        <v>650</v>
      </c>
      <c r="I218" s="2" t="s">
        <v>650</v>
      </c>
      <c r="J218" s="2" t="s">
        <v>650</v>
      </c>
      <c r="K218" s="2" t="s">
        <v>650</v>
      </c>
      <c r="L218" s="2" t="s">
        <v>652</v>
      </c>
      <c r="M218" s="2">
        <v>0</v>
      </c>
      <c r="N218" s="2">
        <v>0</v>
      </c>
      <c r="O218" s="2">
        <v>21.231999999999999</v>
      </c>
      <c r="P218" s="2">
        <v>0</v>
      </c>
      <c r="Q218" s="2">
        <v>0</v>
      </c>
      <c r="R218" s="2">
        <v>0</v>
      </c>
      <c r="S218" s="2" t="s">
        <v>8</v>
      </c>
      <c r="T218" s="2" t="s">
        <v>650</v>
      </c>
      <c r="U218" s="2" t="s">
        <v>650</v>
      </c>
      <c r="V218" s="2" t="s">
        <v>650</v>
      </c>
      <c r="W218" s="2" t="s">
        <v>650</v>
      </c>
      <c r="X218" s="2" t="s">
        <v>650</v>
      </c>
      <c r="Y218" s="2" t="s">
        <v>650</v>
      </c>
      <c r="Z218" s="2" t="s">
        <v>650</v>
      </c>
      <c r="AA218" s="2" t="s">
        <v>650</v>
      </c>
      <c r="AB218" s="2" t="s">
        <v>650</v>
      </c>
      <c r="AC218" s="2" t="s">
        <v>650</v>
      </c>
      <c r="AD218" s="2">
        <v>3.8519999999999999</v>
      </c>
      <c r="AE218" s="2" t="s">
        <v>650</v>
      </c>
      <c r="AF218" s="2" t="s">
        <v>650</v>
      </c>
      <c r="AG218" s="2" t="s">
        <v>650</v>
      </c>
      <c r="AH218" s="2">
        <v>1.516</v>
      </c>
      <c r="AI218" s="2">
        <v>1.5469999999999999</v>
      </c>
      <c r="AM218" s="129">
        <f t="shared" si="9"/>
        <v>27.384</v>
      </c>
      <c r="AN218" s="129">
        <f t="shared" si="10"/>
        <v>21.802</v>
      </c>
      <c r="AO218" s="130">
        <f t="shared" si="11"/>
        <v>0.79615834063686819</v>
      </c>
    </row>
    <row r="219" spans="1:41" ht="15" customHeight="1" x14ac:dyDescent="0.25">
      <c r="A219" s="2" t="s">
        <v>357</v>
      </c>
      <c r="B219" s="2" t="s">
        <v>358</v>
      </c>
      <c r="C219" s="2">
        <v>2015</v>
      </c>
      <c r="D219" s="2">
        <v>0.3</v>
      </c>
      <c r="E219" s="2">
        <v>0.4</v>
      </c>
      <c r="F219" s="2">
        <v>0</v>
      </c>
      <c r="G219" s="2">
        <v>0.4</v>
      </c>
      <c r="H219" s="2">
        <v>0</v>
      </c>
      <c r="I219" s="2">
        <v>0</v>
      </c>
      <c r="J219" s="2">
        <v>0</v>
      </c>
      <c r="K219" s="2">
        <v>0</v>
      </c>
      <c r="L219" s="2" t="s">
        <v>651</v>
      </c>
      <c r="M219" s="2">
        <v>0</v>
      </c>
      <c r="N219" s="2">
        <v>0</v>
      </c>
      <c r="O219" s="2">
        <v>0</v>
      </c>
      <c r="P219" s="2">
        <v>0</v>
      </c>
      <c r="Q219" s="2">
        <v>0</v>
      </c>
      <c r="R219" s="2">
        <v>0</v>
      </c>
      <c r="S219" s="2" t="s">
        <v>650</v>
      </c>
      <c r="T219" s="2" t="s">
        <v>650</v>
      </c>
      <c r="U219" s="2" t="s">
        <v>650</v>
      </c>
      <c r="V219" s="2" t="s">
        <v>650</v>
      </c>
      <c r="W219" s="2" t="s">
        <v>650</v>
      </c>
      <c r="X219" s="2" t="s">
        <v>650</v>
      </c>
      <c r="Y219" s="2" t="s">
        <v>650</v>
      </c>
      <c r="Z219" s="2" t="s">
        <v>650</v>
      </c>
      <c r="AA219" s="2">
        <v>0</v>
      </c>
      <c r="AB219" s="2" t="s">
        <v>650</v>
      </c>
      <c r="AC219" s="2" t="s">
        <v>650</v>
      </c>
      <c r="AD219" s="2" t="s">
        <v>650</v>
      </c>
      <c r="AE219" s="2" t="s">
        <v>650</v>
      </c>
      <c r="AF219" s="2" t="s">
        <v>650</v>
      </c>
      <c r="AG219" s="2" t="s">
        <v>650</v>
      </c>
      <c r="AH219" s="2" t="s">
        <v>650</v>
      </c>
      <c r="AI219" s="2" t="s">
        <v>650</v>
      </c>
      <c r="AM219" s="129">
        <f t="shared" si="9"/>
        <v>0.4</v>
      </c>
      <c r="AN219" s="129">
        <f t="shared" si="10"/>
        <v>0.3</v>
      </c>
      <c r="AO219" s="130">
        <f t="shared" si="11"/>
        <v>0.74999999999999989</v>
      </c>
    </row>
    <row r="220" spans="1:41" ht="15" customHeight="1" x14ac:dyDescent="0.25">
      <c r="A220" s="2" t="s">
        <v>359</v>
      </c>
      <c r="B220" s="2" t="s">
        <v>360</v>
      </c>
      <c r="C220" s="2">
        <v>2015</v>
      </c>
      <c r="D220" s="2">
        <v>1.9379999999999999</v>
      </c>
      <c r="E220" s="2">
        <v>2.3490000000000002</v>
      </c>
      <c r="F220" s="2" t="s">
        <v>650</v>
      </c>
      <c r="G220" s="2">
        <v>8.5000000000000006E-2</v>
      </c>
      <c r="H220" s="2" t="s">
        <v>650</v>
      </c>
      <c r="I220" s="2" t="s">
        <v>650</v>
      </c>
      <c r="J220" s="2" t="s">
        <v>650</v>
      </c>
      <c r="K220" s="2" t="s">
        <v>650</v>
      </c>
      <c r="L220" s="2" t="s">
        <v>651</v>
      </c>
      <c r="M220" s="2" t="s">
        <v>650</v>
      </c>
      <c r="N220" s="2" t="s">
        <v>650</v>
      </c>
      <c r="O220" s="2" t="s">
        <v>650</v>
      </c>
      <c r="P220" s="2" t="s">
        <v>650</v>
      </c>
      <c r="Q220" s="2" t="s">
        <v>650</v>
      </c>
      <c r="R220" s="2" t="s">
        <v>650</v>
      </c>
      <c r="S220" s="2" t="s">
        <v>8</v>
      </c>
      <c r="T220" s="2">
        <v>2.2639999999999998</v>
      </c>
      <c r="U220" s="2" t="s">
        <v>650</v>
      </c>
      <c r="V220" s="2" t="s">
        <v>650</v>
      </c>
      <c r="W220" s="2" t="s">
        <v>650</v>
      </c>
      <c r="X220" s="2" t="s">
        <v>650</v>
      </c>
      <c r="Y220" s="2" t="s">
        <v>650</v>
      </c>
      <c r="Z220" s="2" t="s">
        <v>650</v>
      </c>
      <c r="AA220" s="2" t="s">
        <v>650</v>
      </c>
      <c r="AB220" s="2" t="s">
        <v>650</v>
      </c>
      <c r="AC220" s="2" t="s">
        <v>650</v>
      </c>
      <c r="AD220" s="2" t="s">
        <v>650</v>
      </c>
      <c r="AE220" s="2" t="s">
        <v>650</v>
      </c>
      <c r="AF220" s="2" t="s">
        <v>650</v>
      </c>
      <c r="AG220" s="2" t="s">
        <v>650</v>
      </c>
      <c r="AH220" s="2" t="s">
        <v>650</v>
      </c>
      <c r="AI220" s="2" t="s">
        <v>650</v>
      </c>
      <c r="AM220" s="129">
        <f t="shared" si="9"/>
        <v>2.3489999999999998</v>
      </c>
      <c r="AN220" s="129">
        <f t="shared" si="10"/>
        <v>1.9379999999999999</v>
      </c>
      <c r="AO220" s="130">
        <f t="shared" si="11"/>
        <v>0.82503192848020446</v>
      </c>
    </row>
    <row r="221" spans="1:41" ht="15" customHeight="1" x14ac:dyDescent="0.25">
      <c r="A221" s="2" t="s">
        <v>359</v>
      </c>
      <c r="B221" s="2" t="s">
        <v>361</v>
      </c>
      <c r="C221" s="2">
        <v>2015</v>
      </c>
      <c r="D221" s="2">
        <v>11.68</v>
      </c>
      <c r="E221" s="2">
        <v>12.91</v>
      </c>
      <c r="F221" s="2" t="s">
        <v>650</v>
      </c>
      <c r="G221" s="2">
        <v>0.71</v>
      </c>
      <c r="H221" s="2" t="s">
        <v>650</v>
      </c>
      <c r="I221" s="2" t="s">
        <v>650</v>
      </c>
      <c r="J221" s="2" t="s">
        <v>650</v>
      </c>
      <c r="K221" s="2" t="s">
        <v>650</v>
      </c>
      <c r="L221" s="2" t="s">
        <v>651</v>
      </c>
      <c r="M221" s="2" t="s">
        <v>650</v>
      </c>
      <c r="N221" s="2" t="s">
        <v>650</v>
      </c>
      <c r="O221" s="2">
        <v>12.2</v>
      </c>
      <c r="P221" s="2" t="s">
        <v>650</v>
      </c>
      <c r="Q221" s="2" t="s">
        <v>650</v>
      </c>
      <c r="R221" s="2" t="s">
        <v>650</v>
      </c>
      <c r="S221" s="2" t="s">
        <v>8</v>
      </c>
      <c r="T221" s="2" t="s">
        <v>650</v>
      </c>
      <c r="U221" s="2" t="s">
        <v>650</v>
      </c>
      <c r="V221" s="2" t="s">
        <v>650</v>
      </c>
      <c r="W221" s="2" t="s">
        <v>650</v>
      </c>
      <c r="X221" s="2" t="s">
        <v>650</v>
      </c>
      <c r="Y221" s="2" t="s">
        <v>650</v>
      </c>
      <c r="Z221" s="2" t="s">
        <v>650</v>
      </c>
      <c r="AA221" s="2" t="s">
        <v>650</v>
      </c>
      <c r="AB221" s="2" t="s">
        <v>650</v>
      </c>
      <c r="AC221" s="2" t="s">
        <v>650</v>
      </c>
      <c r="AD221" s="2" t="s">
        <v>650</v>
      </c>
      <c r="AE221" s="2" t="s">
        <v>650</v>
      </c>
      <c r="AF221" s="2" t="s">
        <v>650</v>
      </c>
      <c r="AG221" s="2" t="s">
        <v>650</v>
      </c>
      <c r="AH221" s="2" t="s">
        <v>650</v>
      </c>
      <c r="AI221" s="2" t="s">
        <v>650</v>
      </c>
      <c r="AM221" s="129">
        <f t="shared" si="9"/>
        <v>12.91</v>
      </c>
      <c r="AN221" s="129">
        <f t="shared" si="10"/>
        <v>11.68</v>
      </c>
      <c r="AO221" s="130">
        <f t="shared" si="11"/>
        <v>0.9047250193648334</v>
      </c>
    </row>
    <row r="222" spans="1:41" ht="15" customHeight="1" x14ac:dyDescent="0.25">
      <c r="A222" s="2" t="s">
        <v>359</v>
      </c>
      <c r="B222" s="2" t="s">
        <v>362</v>
      </c>
      <c r="C222" s="2">
        <v>2015</v>
      </c>
      <c r="D222" s="2">
        <v>41.3</v>
      </c>
      <c r="E222" s="2">
        <v>44.87</v>
      </c>
      <c r="F222" s="2" t="s">
        <v>650</v>
      </c>
      <c r="G222" s="2">
        <v>0.17</v>
      </c>
      <c r="H222" s="2" t="s">
        <v>650</v>
      </c>
      <c r="I222" s="2" t="s">
        <v>650</v>
      </c>
      <c r="J222" s="2" t="s">
        <v>650</v>
      </c>
      <c r="K222" s="2" t="s">
        <v>650</v>
      </c>
      <c r="L222" s="2" t="s">
        <v>651</v>
      </c>
      <c r="M222" s="2">
        <v>36.700000000000003</v>
      </c>
      <c r="N222" s="2" t="s">
        <v>650</v>
      </c>
      <c r="O222" s="2" t="s">
        <v>650</v>
      </c>
      <c r="P222" s="2" t="s">
        <v>650</v>
      </c>
      <c r="Q222" s="2" t="s">
        <v>650</v>
      </c>
      <c r="R222" s="2" t="s">
        <v>650</v>
      </c>
      <c r="S222" s="2" t="s">
        <v>8</v>
      </c>
      <c r="T222" s="2" t="s">
        <v>650</v>
      </c>
      <c r="U222" s="2" t="s">
        <v>650</v>
      </c>
      <c r="V222" s="2" t="s">
        <v>650</v>
      </c>
      <c r="W222" s="2" t="s">
        <v>650</v>
      </c>
      <c r="X222" s="2" t="s">
        <v>650</v>
      </c>
      <c r="Y222" s="2" t="s">
        <v>650</v>
      </c>
      <c r="Z222" s="2" t="s">
        <v>650</v>
      </c>
      <c r="AA222" s="2" t="s">
        <v>650</v>
      </c>
      <c r="AB222" s="2" t="s">
        <v>650</v>
      </c>
      <c r="AC222" s="2" t="s">
        <v>650</v>
      </c>
      <c r="AD222" s="2">
        <v>8</v>
      </c>
      <c r="AE222" s="2" t="s">
        <v>650</v>
      </c>
      <c r="AF222" s="2" t="s">
        <v>650</v>
      </c>
      <c r="AG222" s="2" t="s">
        <v>650</v>
      </c>
      <c r="AH222" s="2" t="s">
        <v>650</v>
      </c>
      <c r="AI222" s="2" t="s">
        <v>650</v>
      </c>
      <c r="AM222" s="129">
        <f t="shared" si="9"/>
        <v>44.870000000000005</v>
      </c>
      <c r="AN222" s="129">
        <f t="shared" si="10"/>
        <v>41.3</v>
      </c>
      <c r="AO222" s="130">
        <f t="shared" si="11"/>
        <v>0.92043681747269879</v>
      </c>
    </row>
    <row r="223" spans="1:41" ht="15" customHeight="1" x14ac:dyDescent="0.25">
      <c r="A223" s="2" t="s">
        <v>363</v>
      </c>
      <c r="B223" s="2" t="s">
        <v>364</v>
      </c>
      <c r="C223" s="2">
        <v>2015</v>
      </c>
      <c r="D223" s="2">
        <v>46.823</v>
      </c>
      <c r="E223" s="2">
        <v>54.86</v>
      </c>
      <c r="F223" s="2" t="s">
        <v>650</v>
      </c>
      <c r="G223" s="2" t="s">
        <v>650</v>
      </c>
      <c r="H223" s="2" t="s">
        <v>650</v>
      </c>
      <c r="I223" s="2" t="s">
        <v>650</v>
      </c>
      <c r="J223" s="2" t="s">
        <v>650</v>
      </c>
      <c r="K223" s="2">
        <v>2.13</v>
      </c>
      <c r="L223" s="2" t="s">
        <v>651</v>
      </c>
      <c r="M223" s="2">
        <v>47.86</v>
      </c>
      <c r="N223" s="2" t="s">
        <v>650</v>
      </c>
      <c r="O223" s="2" t="s">
        <v>650</v>
      </c>
      <c r="P223" s="2" t="s">
        <v>650</v>
      </c>
      <c r="Q223" s="2" t="s">
        <v>650</v>
      </c>
      <c r="R223" s="2" t="s">
        <v>650</v>
      </c>
      <c r="S223" s="2" t="s">
        <v>650</v>
      </c>
      <c r="T223" s="2">
        <v>4.12</v>
      </c>
      <c r="U223" s="2" t="s">
        <v>650</v>
      </c>
      <c r="V223" s="2" t="s">
        <v>650</v>
      </c>
      <c r="W223" s="2" t="s">
        <v>650</v>
      </c>
      <c r="X223" s="2" t="s">
        <v>650</v>
      </c>
      <c r="Y223" s="2" t="s">
        <v>650</v>
      </c>
      <c r="Z223" s="2" t="s">
        <v>650</v>
      </c>
      <c r="AA223" s="2" t="s">
        <v>650</v>
      </c>
      <c r="AB223" s="2" t="s">
        <v>650</v>
      </c>
      <c r="AC223" s="2" t="s">
        <v>650</v>
      </c>
      <c r="AD223" s="2" t="s">
        <v>650</v>
      </c>
      <c r="AE223" s="2" t="s">
        <v>650</v>
      </c>
      <c r="AF223" s="2" t="s">
        <v>650</v>
      </c>
      <c r="AG223" s="2" t="s">
        <v>650</v>
      </c>
      <c r="AH223" s="2">
        <v>0.75</v>
      </c>
      <c r="AI223" s="2">
        <v>0.76</v>
      </c>
      <c r="AM223" s="129">
        <f t="shared" si="9"/>
        <v>54.87</v>
      </c>
      <c r="AN223" s="129">
        <f t="shared" si="10"/>
        <v>46.823</v>
      </c>
      <c r="AO223" s="130">
        <f t="shared" si="11"/>
        <v>0.85334426827045751</v>
      </c>
    </row>
    <row r="224" spans="1:41" ht="15" customHeight="1" x14ac:dyDescent="0.25">
      <c r="A224" s="2" t="s">
        <v>365</v>
      </c>
      <c r="B224" s="2" t="s">
        <v>366</v>
      </c>
      <c r="C224" s="2">
        <v>2015</v>
      </c>
      <c r="D224" s="2">
        <v>74.3</v>
      </c>
      <c r="E224" s="2">
        <v>79.2</v>
      </c>
      <c r="F224" s="2" t="s">
        <v>650</v>
      </c>
      <c r="G224" s="2">
        <v>0.6</v>
      </c>
      <c r="H224" s="2">
        <v>0.3</v>
      </c>
      <c r="I224" s="2" t="s">
        <v>650</v>
      </c>
      <c r="J224" s="2" t="s">
        <v>650</v>
      </c>
      <c r="K224" s="2" t="s">
        <v>650</v>
      </c>
      <c r="L224" s="2" t="s">
        <v>651</v>
      </c>
      <c r="M224" s="2" t="s">
        <v>650</v>
      </c>
      <c r="N224" s="2">
        <v>21.4</v>
      </c>
      <c r="O224" s="2">
        <v>15</v>
      </c>
      <c r="P224" s="2">
        <v>6.4</v>
      </c>
      <c r="Q224" s="2" t="s">
        <v>650</v>
      </c>
      <c r="R224" s="2" t="s">
        <v>650</v>
      </c>
      <c r="S224" s="2" t="s">
        <v>8</v>
      </c>
      <c r="T224" s="2">
        <v>13.4</v>
      </c>
      <c r="U224" s="2" t="s">
        <v>650</v>
      </c>
      <c r="V224" s="2" t="s">
        <v>650</v>
      </c>
      <c r="W224" s="2" t="s">
        <v>650</v>
      </c>
      <c r="X224" s="2" t="s">
        <v>650</v>
      </c>
      <c r="Y224" s="2">
        <v>10.7</v>
      </c>
      <c r="Z224" s="2" t="s">
        <v>650</v>
      </c>
      <c r="AA224" s="2" t="s">
        <v>650</v>
      </c>
      <c r="AB224" s="2" t="s">
        <v>650</v>
      </c>
      <c r="AC224" s="2" t="s">
        <v>650</v>
      </c>
      <c r="AD224" s="2">
        <v>7.3</v>
      </c>
      <c r="AE224" s="2">
        <v>4.0999999999999996</v>
      </c>
      <c r="AF224" s="2" t="s">
        <v>653</v>
      </c>
      <c r="AG224" s="2">
        <v>1.8</v>
      </c>
      <c r="AH224" s="2">
        <v>0</v>
      </c>
      <c r="AI224" s="2">
        <v>0</v>
      </c>
      <c r="AM224" s="129">
        <f t="shared" si="9"/>
        <v>79.199999999999989</v>
      </c>
      <c r="AN224" s="129">
        <f t="shared" si="10"/>
        <v>74.3</v>
      </c>
      <c r="AO224" s="130">
        <f t="shared" si="11"/>
        <v>0.93813131313131326</v>
      </c>
    </row>
    <row r="225" spans="1:41" ht="15" customHeight="1" x14ac:dyDescent="0.25">
      <c r="A225" s="2" t="s">
        <v>367</v>
      </c>
      <c r="B225" s="2" t="s">
        <v>368</v>
      </c>
      <c r="C225" s="2">
        <v>2015</v>
      </c>
      <c r="D225" s="2" t="s">
        <v>650</v>
      </c>
      <c r="E225" s="2">
        <v>0.53200000000000003</v>
      </c>
      <c r="F225" s="2" t="s">
        <v>650</v>
      </c>
      <c r="G225" s="2">
        <v>0.53200000000000003</v>
      </c>
      <c r="H225" s="2" t="s">
        <v>650</v>
      </c>
      <c r="I225" s="2" t="s">
        <v>650</v>
      </c>
      <c r="J225" s="2" t="s">
        <v>650</v>
      </c>
      <c r="K225" s="2" t="s">
        <v>650</v>
      </c>
      <c r="L225" s="2" t="s">
        <v>651</v>
      </c>
      <c r="M225" s="2" t="s">
        <v>650</v>
      </c>
      <c r="N225" s="2" t="s">
        <v>650</v>
      </c>
      <c r="O225" s="2" t="s">
        <v>650</v>
      </c>
      <c r="P225" s="2" t="s">
        <v>650</v>
      </c>
      <c r="Q225" s="2" t="s">
        <v>650</v>
      </c>
      <c r="R225" s="2" t="s">
        <v>650</v>
      </c>
      <c r="S225" s="2" t="s">
        <v>650</v>
      </c>
      <c r="T225" s="2" t="s">
        <v>650</v>
      </c>
      <c r="U225" s="2" t="s">
        <v>650</v>
      </c>
      <c r="V225" s="2" t="s">
        <v>650</v>
      </c>
      <c r="W225" s="2" t="s">
        <v>650</v>
      </c>
      <c r="X225" s="2" t="s">
        <v>650</v>
      </c>
      <c r="Y225" s="2" t="s">
        <v>650</v>
      </c>
      <c r="Z225" s="2" t="s">
        <v>650</v>
      </c>
      <c r="AA225" s="2" t="s">
        <v>650</v>
      </c>
      <c r="AB225" s="2" t="s">
        <v>650</v>
      </c>
      <c r="AC225" s="2" t="s">
        <v>650</v>
      </c>
      <c r="AD225" s="2" t="s">
        <v>650</v>
      </c>
      <c r="AE225" s="2" t="s">
        <v>650</v>
      </c>
      <c r="AF225" s="2" t="s">
        <v>650</v>
      </c>
      <c r="AG225" s="2" t="s">
        <v>650</v>
      </c>
      <c r="AH225" s="2" t="s">
        <v>650</v>
      </c>
      <c r="AI225" s="2" t="s">
        <v>650</v>
      </c>
      <c r="AM225" s="129">
        <f t="shared" si="9"/>
        <v>0.53200000000000003</v>
      </c>
      <c r="AN225" s="129">
        <f t="shared" si="10"/>
        <v>0</v>
      </c>
      <c r="AO225" s="130">
        <f t="shared" si="11"/>
        <v>0</v>
      </c>
    </row>
    <row r="226" spans="1:41" ht="15" customHeight="1" x14ac:dyDescent="0.2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T226" s="2" t="s">
        <v>651</v>
      </c>
      <c r="U226" s="2" t="s">
        <v>651</v>
      </c>
      <c r="V226" s="2" t="s">
        <v>651</v>
      </c>
      <c r="W226" s="2" t="s">
        <v>651</v>
      </c>
      <c r="X226" s="2" t="s">
        <v>651</v>
      </c>
      <c r="Y226" s="2" t="s">
        <v>651</v>
      </c>
      <c r="Z226" s="2" t="s">
        <v>651</v>
      </c>
      <c r="AA226" s="2" t="s">
        <v>651</v>
      </c>
      <c r="AB226" s="2" t="s">
        <v>651</v>
      </c>
      <c r="AC226" s="2" t="s">
        <v>651</v>
      </c>
      <c r="AD226" s="2" t="s">
        <v>651</v>
      </c>
      <c r="AE226" s="2" t="s">
        <v>651</v>
      </c>
      <c r="AF226" s="2" t="s">
        <v>651</v>
      </c>
      <c r="AG226" s="2" t="s">
        <v>651</v>
      </c>
      <c r="AH226" s="2" t="s">
        <v>651</v>
      </c>
      <c r="AI226" s="2" t="s">
        <v>651</v>
      </c>
      <c r="AM226" s="129">
        <f t="shared" si="9"/>
        <v>0</v>
      </c>
      <c r="AN226" s="129">
        <f t="shared" si="10"/>
        <v>0</v>
      </c>
      <c r="AO226" s="130" t="str">
        <f t="shared" si="11"/>
        <v/>
      </c>
    </row>
    <row r="227" spans="1:41" ht="15" customHeight="1" x14ac:dyDescent="0.25">
      <c r="A227" s="2" t="s">
        <v>371</v>
      </c>
      <c r="B227" s="2" t="s">
        <v>372</v>
      </c>
      <c r="C227" s="2">
        <v>2015</v>
      </c>
      <c r="D227" s="2">
        <v>34.567</v>
      </c>
      <c r="E227" s="2">
        <v>36.996000000000002</v>
      </c>
      <c r="F227" s="2">
        <v>0</v>
      </c>
      <c r="G227" s="2">
        <v>0.1</v>
      </c>
      <c r="H227" s="2">
        <v>0</v>
      </c>
      <c r="I227" s="2">
        <v>0</v>
      </c>
      <c r="J227" s="2">
        <v>0</v>
      </c>
      <c r="K227" s="2">
        <v>0</v>
      </c>
      <c r="L227" s="2" t="s">
        <v>651</v>
      </c>
      <c r="M227" s="2">
        <v>4.3040000000000003</v>
      </c>
      <c r="N227" s="2">
        <v>11.948</v>
      </c>
      <c r="O227" s="2">
        <v>12.11</v>
      </c>
      <c r="P227" s="2">
        <v>0</v>
      </c>
      <c r="Q227" s="2">
        <v>0</v>
      </c>
      <c r="R227" s="2">
        <v>0</v>
      </c>
      <c r="S227" s="2" t="s">
        <v>8</v>
      </c>
      <c r="T227" s="2">
        <v>1.6870000000000001</v>
      </c>
      <c r="U227" s="2" t="s">
        <v>651</v>
      </c>
      <c r="V227" s="2" t="s">
        <v>651</v>
      </c>
      <c r="W227" s="2" t="s">
        <v>651</v>
      </c>
      <c r="X227" s="2" t="s">
        <v>651</v>
      </c>
      <c r="Y227" s="2" t="s">
        <v>651</v>
      </c>
      <c r="Z227" s="2" t="s">
        <v>651</v>
      </c>
      <c r="AA227" s="2" t="s">
        <v>650</v>
      </c>
      <c r="AB227" s="2" t="s">
        <v>650</v>
      </c>
      <c r="AC227" s="2" t="s">
        <v>650</v>
      </c>
      <c r="AD227" s="2">
        <v>6.8470000000000004</v>
      </c>
      <c r="AE227" s="2" t="s">
        <v>650</v>
      </c>
      <c r="AF227" s="2" t="s">
        <v>650</v>
      </c>
      <c r="AG227" s="2" t="s">
        <v>650</v>
      </c>
      <c r="AH227" s="2" t="s">
        <v>650</v>
      </c>
      <c r="AI227" s="2" t="s">
        <v>650</v>
      </c>
      <c r="AM227" s="129">
        <f t="shared" si="9"/>
        <v>36.996000000000002</v>
      </c>
      <c r="AN227" s="129">
        <f t="shared" si="10"/>
        <v>34.567</v>
      </c>
      <c r="AO227" s="130">
        <f t="shared" si="11"/>
        <v>0.93434425343280347</v>
      </c>
    </row>
    <row r="228" spans="1:41" ht="15" customHeight="1" x14ac:dyDescent="0.25">
      <c r="A228" s="2" t="s">
        <v>373</v>
      </c>
      <c r="B228" s="2" t="s">
        <v>374</v>
      </c>
      <c r="C228" s="2">
        <v>2015</v>
      </c>
      <c r="D228" s="2">
        <v>7.1070000000000002</v>
      </c>
      <c r="E228" s="2">
        <v>7.1189999999999998</v>
      </c>
      <c r="F228" s="2" t="s">
        <v>650</v>
      </c>
      <c r="G228" s="2">
        <v>2.9000000000000001E-2</v>
      </c>
      <c r="H228" s="2" t="s">
        <v>650</v>
      </c>
      <c r="I228" s="2" t="s">
        <v>650</v>
      </c>
      <c r="J228" s="2" t="s">
        <v>650</v>
      </c>
      <c r="K228" s="2" t="s">
        <v>650</v>
      </c>
      <c r="L228" s="2" t="s">
        <v>651</v>
      </c>
      <c r="M228" s="2" t="s">
        <v>650</v>
      </c>
      <c r="N228" s="2" t="s">
        <v>650</v>
      </c>
      <c r="O228" s="2" t="s">
        <v>650</v>
      </c>
      <c r="P228" s="2" t="s">
        <v>650</v>
      </c>
      <c r="Q228" s="2" t="s">
        <v>650</v>
      </c>
      <c r="R228" s="2" t="s">
        <v>650</v>
      </c>
      <c r="S228" s="2" t="s">
        <v>650</v>
      </c>
      <c r="T228" s="2">
        <v>7</v>
      </c>
      <c r="U228" s="2" t="s">
        <v>650</v>
      </c>
      <c r="V228" s="2" t="s">
        <v>650</v>
      </c>
      <c r="W228" s="2" t="s">
        <v>650</v>
      </c>
      <c r="X228" s="2" t="s">
        <v>650</v>
      </c>
      <c r="Y228" s="2" t="s">
        <v>650</v>
      </c>
      <c r="Z228" s="2" t="s">
        <v>650</v>
      </c>
      <c r="AA228" s="2" t="s">
        <v>650</v>
      </c>
      <c r="AB228" s="2" t="s">
        <v>650</v>
      </c>
      <c r="AC228" s="2" t="s">
        <v>650</v>
      </c>
      <c r="AD228" s="2" t="s">
        <v>650</v>
      </c>
      <c r="AE228" s="2" t="s">
        <v>650</v>
      </c>
      <c r="AF228" s="2" t="s">
        <v>650</v>
      </c>
      <c r="AG228" s="2" t="s">
        <v>650</v>
      </c>
      <c r="AH228" s="2">
        <v>0.09</v>
      </c>
      <c r="AI228" s="2">
        <v>0.09</v>
      </c>
      <c r="AM228" s="129">
        <f t="shared" si="9"/>
        <v>7.1189999999999998</v>
      </c>
      <c r="AN228" s="129">
        <f t="shared" si="10"/>
        <v>7.1070000000000002</v>
      </c>
      <c r="AO228" s="130">
        <f t="shared" si="11"/>
        <v>0.99831436999578593</v>
      </c>
    </row>
    <row r="229" spans="1:41" ht="15" customHeight="1" x14ac:dyDescent="0.25">
      <c r="A229" s="2" t="s">
        <v>373</v>
      </c>
      <c r="B229" s="2" t="s">
        <v>375</v>
      </c>
      <c r="C229" s="2">
        <v>2015</v>
      </c>
      <c r="D229" s="2">
        <v>2</v>
      </c>
      <c r="E229" s="2">
        <v>2</v>
      </c>
      <c r="F229" s="2" t="s">
        <v>650</v>
      </c>
      <c r="G229" s="2">
        <v>1.81</v>
      </c>
      <c r="H229" s="2" t="s">
        <v>650</v>
      </c>
      <c r="I229" s="2" t="s">
        <v>650</v>
      </c>
      <c r="J229" s="2" t="s">
        <v>650</v>
      </c>
      <c r="K229" s="2">
        <v>0.19</v>
      </c>
      <c r="L229" s="2" t="s">
        <v>654</v>
      </c>
      <c r="M229" s="2" t="s">
        <v>650</v>
      </c>
      <c r="N229" s="2" t="s">
        <v>650</v>
      </c>
      <c r="O229" s="2" t="s">
        <v>650</v>
      </c>
      <c r="P229" s="2" t="s">
        <v>650</v>
      </c>
      <c r="Q229" s="2" t="s">
        <v>650</v>
      </c>
      <c r="R229" s="2" t="s">
        <v>650</v>
      </c>
      <c r="S229" s="2" t="s">
        <v>650</v>
      </c>
      <c r="T229" s="2" t="s">
        <v>650</v>
      </c>
      <c r="U229" s="2" t="s">
        <v>650</v>
      </c>
      <c r="V229" s="2" t="s">
        <v>650</v>
      </c>
      <c r="W229" s="2" t="s">
        <v>650</v>
      </c>
      <c r="X229" s="2" t="s">
        <v>650</v>
      </c>
      <c r="Y229" s="2">
        <v>0</v>
      </c>
      <c r="Z229" s="2" t="s">
        <v>650</v>
      </c>
      <c r="AA229" s="2" t="s">
        <v>650</v>
      </c>
      <c r="AB229" s="2" t="s">
        <v>650</v>
      </c>
      <c r="AC229" s="2" t="s">
        <v>650</v>
      </c>
      <c r="AD229" s="2" t="s">
        <v>650</v>
      </c>
      <c r="AE229" s="2" t="s">
        <v>650</v>
      </c>
      <c r="AF229" s="2" t="s">
        <v>650</v>
      </c>
      <c r="AG229" s="2" t="s">
        <v>650</v>
      </c>
      <c r="AH229" s="2" t="s">
        <v>650</v>
      </c>
      <c r="AI229" s="2" t="s">
        <v>650</v>
      </c>
      <c r="AM229" s="129">
        <f t="shared" si="9"/>
        <v>2</v>
      </c>
      <c r="AN229" s="129">
        <f t="shared" si="10"/>
        <v>2</v>
      </c>
      <c r="AO229" s="130">
        <f t="shared" si="11"/>
        <v>1</v>
      </c>
    </row>
    <row r="230" spans="1:41" ht="15" customHeight="1" x14ac:dyDescent="0.25">
      <c r="A230" s="2" t="s">
        <v>373</v>
      </c>
      <c r="B230" s="2" t="s">
        <v>376</v>
      </c>
      <c r="C230" s="2">
        <v>2015</v>
      </c>
      <c r="D230" s="2" t="s">
        <v>650</v>
      </c>
      <c r="E230" s="2" t="s">
        <v>650</v>
      </c>
      <c r="F230" s="2" t="s">
        <v>650</v>
      </c>
      <c r="G230" s="2" t="s">
        <v>650</v>
      </c>
      <c r="H230" s="2" t="s">
        <v>650</v>
      </c>
      <c r="I230" s="2" t="s">
        <v>650</v>
      </c>
      <c r="J230" s="2" t="s">
        <v>650</v>
      </c>
      <c r="K230" s="2" t="s">
        <v>650</v>
      </c>
      <c r="L230" s="2" t="s">
        <v>651</v>
      </c>
      <c r="M230" s="2" t="s">
        <v>650</v>
      </c>
      <c r="N230" s="2" t="s">
        <v>650</v>
      </c>
      <c r="O230" s="2" t="s">
        <v>650</v>
      </c>
      <c r="P230" s="2" t="s">
        <v>650</v>
      </c>
      <c r="Q230" s="2" t="s">
        <v>650</v>
      </c>
      <c r="R230" s="2" t="s">
        <v>650</v>
      </c>
      <c r="S230" s="2" t="s">
        <v>650</v>
      </c>
      <c r="T230" s="2" t="s">
        <v>650</v>
      </c>
      <c r="U230" s="2" t="s">
        <v>650</v>
      </c>
      <c r="V230" s="2" t="s">
        <v>650</v>
      </c>
      <c r="W230" s="2" t="s">
        <v>650</v>
      </c>
      <c r="X230" s="2" t="s">
        <v>650</v>
      </c>
      <c r="Y230" s="2" t="s">
        <v>650</v>
      </c>
      <c r="Z230" s="2" t="s">
        <v>650</v>
      </c>
      <c r="AA230" s="2" t="s">
        <v>650</v>
      </c>
      <c r="AB230" s="2" t="s">
        <v>650</v>
      </c>
      <c r="AC230" s="2" t="s">
        <v>650</v>
      </c>
      <c r="AD230" s="2" t="s">
        <v>650</v>
      </c>
      <c r="AE230" s="2" t="s">
        <v>650</v>
      </c>
      <c r="AF230" s="2" t="s">
        <v>650</v>
      </c>
      <c r="AG230" s="2" t="s">
        <v>650</v>
      </c>
      <c r="AH230" s="2" t="s">
        <v>650</v>
      </c>
      <c r="AI230" s="2" t="s">
        <v>650</v>
      </c>
      <c r="AM230" s="129">
        <f t="shared" si="9"/>
        <v>0</v>
      </c>
      <c r="AN230" s="129">
        <f t="shared" si="10"/>
        <v>0</v>
      </c>
      <c r="AO230" s="130" t="str">
        <f t="shared" si="11"/>
        <v/>
      </c>
    </row>
    <row r="231" spans="1:41" ht="15" customHeight="1" x14ac:dyDescent="0.25">
      <c r="A231" s="2" t="s">
        <v>373</v>
      </c>
      <c r="B231" s="2" t="s">
        <v>377</v>
      </c>
      <c r="C231" s="2">
        <v>2015</v>
      </c>
      <c r="D231" s="2">
        <v>2.1859999999999999</v>
      </c>
      <c r="E231" s="2">
        <v>2.1859999999999999</v>
      </c>
      <c r="F231" s="2" t="s">
        <v>650</v>
      </c>
      <c r="G231" s="2">
        <v>0.08</v>
      </c>
      <c r="H231" s="2" t="s">
        <v>650</v>
      </c>
      <c r="I231" s="2" t="s">
        <v>650</v>
      </c>
      <c r="J231" s="2" t="s">
        <v>650</v>
      </c>
      <c r="K231" s="2" t="s">
        <v>650</v>
      </c>
      <c r="L231" s="2" t="s">
        <v>651</v>
      </c>
      <c r="M231" s="2" t="s">
        <v>650</v>
      </c>
      <c r="N231" s="2" t="s">
        <v>650</v>
      </c>
      <c r="O231" s="2" t="s">
        <v>650</v>
      </c>
      <c r="P231" s="2" t="s">
        <v>650</v>
      </c>
      <c r="Q231" s="2" t="s">
        <v>650</v>
      </c>
      <c r="R231" s="2" t="s">
        <v>650</v>
      </c>
      <c r="S231" s="2" t="s">
        <v>650</v>
      </c>
      <c r="T231" s="2">
        <v>1.917</v>
      </c>
      <c r="U231" s="2" t="s">
        <v>650</v>
      </c>
      <c r="V231" s="2" t="s">
        <v>650</v>
      </c>
      <c r="W231" s="2" t="s">
        <v>650</v>
      </c>
      <c r="X231" s="2" t="s">
        <v>650</v>
      </c>
      <c r="Y231" s="2" t="s">
        <v>650</v>
      </c>
      <c r="Z231" s="2" t="s">
        <v>650</v>
      </c>
      <c r="AA231" s="2" t="s">
        <v>650</v>
      </c>
      <c r="AB231" s="2" t="s">
        <v>650</v>
      </c>
      <c r="AC231" s="2" t="s">
        <v>650</v>
      </c>
      <c r="AD231" s="2" t="s">
        <v>650</v>
      </c>
      <c r="AE231" s="2" t="s">
        <v>650</v>
      </c>
      <c r="AF231" s="2" t="s">
        <v>650</v>
      </c>
      <c r="AG231" s="2" t="s">
        <v>650</v>
      </c>
      <c r="AH231" s="2">
        <v>0.189</v>
      </c>
      <c r="AI231" s="2">
        <v>0.189</v>
      </c>
      <c r="AM231" s="129">
        <f t="shared" si="9"/>
        <v>2.1859999999999999</v>
      </c>
      <c r="AN231" s="129">
        <f t="shared" si="10"/>
        <v>2.1859999999999999</v>
      </c>
      <c r="AO231" s="130">
        <f t="shared" si="11"/>
        <v>1</v>
      </c>
    </row>
    <row r="232" spans="1:41" ht="15" customHeight="1" x14ac:dyDescent="0.2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T232" s="2" t="s">
        <v>651</v>
      </c>
      <c r="U232" s="2" t="s">
        <v>651</v>
      </c>
      <c r="V232" s="2" t="s">
        <v>651</v>
      </c>
      <c r="W232" s="2" t="s">
        <v>651</v>
      </c>
      <c r="X232" s="2" t="s">
        <v>651</v>
      </c>
      <c r="Y232" s="2" t="s">
        <v>651</v>
      </c>
      <c r="Z232" s="2" t="s">
        <v>651</v>
      </c>
      <c r="AA232" s="2" t="s">
        <v>651</v>
      </c>
      <c r="AB232" s="2" t="s">
        <v>651</v>
      </c>
      <c r="AC232" s="2" t="s">
        <v>651</v>
      </c>
      <c r="AD232" s="2" t="s">
        <v>651</v>
      </c>
      <c r="AE232" s="2" t="s">
        <v>651</v>
      </c>
      <c r="AF232" s="2" t="s">
        <v>651</v>
      </c>
      <c r="AG232" s="2" t="s">
        <v>651</v>
      </c>
      <c r="AH232" s="2" t="s">
        <v>651</v>
      </c>
      <c r="AI232" s="2" t="s">
        <v>651</v>
      </c>
      <c r="AM232" s="129">
        <f t="shared" si="9"/>
        <v>0</v>
      </c>
      <c r="AN232" s="129">
        <f t="shared" si="10"/>
        <v>0</v>
      </c>
      <c r="AO232" s="130" t="str">
        <f t="shared" si="11"/>
        <v/>
      </c>
    </row>
    <row r="233" spans="1:41" ht="15" customHeight="1" x14ac:dyDescent="0.2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T233" s="2" t="s">
        <v>651</v>
      </c>
      <c r="U233" s="2" t="s">
        <v>651</v>
      </c>
      <c r="V233" s="2" t="s">
        <v>651</v>
      </c>
      <c r="W233" s="2" t="s">
        <v>651</v>
      </c>
      <c r="X233" s="2" t="s">
        <v>651</v>
      </c>
      <c r="Y233" s="2" t="s">
        <v>651</v>
      </c>
      <c r="Z233" s="2" t="s">
        <v>651</v>
      </c>
      <c r="AA233" s="2" t="s">
        <v>651</v>
      </c>
      <c r="AB233" s="2" t="s">
        <v>651</v>
      </c>
      <c r="AC233" s="2" t="s">
        <v>651</v>
      </c>
      <c r="AD233" s="2" t="s">
        <v>651</v>
      </c>
      <c r="AE233" s="2" t="s">
        <v>651</v>
      </c>
      <c r="AF233" s="2" t="s">
        <v>651</v>
      </c>
      <c r="AG233" s="2" t="s">
        <v>651</v>
      </c>
      <c r="AH233" s="2" t="s">
        <v>651</v>
      </c>
      <c r="AI233" s="2" t="s">
        <v>651</v>
      </c>
      <c r="AM233" s="129">
        <f t="shared" si="9"/>
        <v>0</v>
      </c>
      <c r="AN233" s="129">
        <f t="shared" si="10"/>
        <v>0</v>
      </c>
      <c r="AO233" s="130" t="str">
        <f t="shared" si="11"/>
        <v/>
      </c>
    </row>
    <row r="234" spans="1:41" ht="15" customHeight="1" x14ac:dyDescent="0.25">
      <c r="A234" s="2" t="s">
        <v>382</v>
      </c>
      <c r="B234" s="2" t="s">
        <v>383</v>
      </c>
      <c r="C234" s="2">
        <v>2015</v>
      </c>
      <c r="D234" s="2">
        <v>44.055</v>
      </c>
      <c r="E234" s="2">
        <v>48.692999999999998</v>
      </c>
      <c r="F234" s="2" t="s">
        <v>650</v>
      </c>
      <c r="G234" s="2">
        <v>1.7989999999999999</v>
      </c>
      <c r="H234" s="2" t="s">
        <v>650</v>
      </c>
      <c r="I234" s="2" t="s">
        <v>650</v>
      </c>
      <c r="J234" s="2" t="s">
        <v>650</v>
      </c>
      <c r="K234" s="2" t="s">
        <v>650</v>
      </c>
      <c r="L234" s="2" t="s">
        <v>651</v>
      </c>
      <c r="M234" s="2">
        <v>5.3380000000000001</v>
      </c>
      <c r="N234" s="2">
        <v>15.736000000000001</v>
      </c>
      <c r="O234" s="2">
        <v>15.704000000000001</v>
      </c>
      <c r="P234" s="2" t="s">
        <v>650</v>
      </c>
      <c r="Q234" s="2" t="s">
        <v>650</v>
      </c>
      <c r="R234" s="2" t="s">
        <v>650</v>
      </c>
      <c r="S234" s="2" t="s">
        <v>650</v>
      </c>
      <c r="T234" s="2" t="s">
        <v>650</v>
      </c>
      <c r="U234" s="2">
        <v>10.116</v>
      </c>
      <c r="V234" s="2" t="s">
        <v>650</v>
      </c>
      <c r="W234" s="2" t="s">
        <v>650</v>
      </c>
      <c r="X234" s="2" t="s">
        <v>650</v>
      </c>
      <c r="Y234" s="2" t="s">
        <v>650</v>
      </c>
      <c r="Z234" s="2" t="s">
        <v>650</v>
      </c>
      <c r="AA234" s="2" t="s">
        <v>650</v>
      </c>
      <c r="AB234" s="2" t="s">
        <v>650</v>
      </c>
      <c r="AC234" s="2" t="s">
        <v>650</v>
      </c>
      <c r="AD234" s="2" t="s">
        <v>650</v>
      </c>
      <c r="AE234" s="2" t="s">
        <v>650</v>
      </c>
      <c r="AF234" s="2" t="s">
        <v>650</v>
      </c>
      <c r="AG234" s="2" t="s">
        <v>650</v>
      </c>
      <c r="AH234" s="2" t="s">
        <v>650</v>
      </c>
      <c r="AI234" s="2" t="s">
        <v>650</v>
      </c>
      <c r="AM234" s="129">
        <f t="shared" si="9"/>
        <v>48.692999999999998</v>
      </c>
      <c r="AN234" s="129">
        <f t="shared" si="10"/>
        <v>44.055</v>
      </c>
      <c r="AO234" s="130">
        <f t="shared" si="11"/>
        <v>0.90475016942887077</v>
      </c>
    </row>
    <row r="235" spans="1:41" ht="15" customHeight="1" x14ac:dyDescent="0.25">
      <c r="A235" s="2" t="s">
        <v>382</v>
      </c>
      <c r="B235" s="2" t="s">
        <v>384</v>
      </c>
      <c r="C235" s="2">
        <v>2015</v>
      </c>
      <c r="D235" s="2">
        <v>48</v>
      </c>
      <c r="E235" s="2">
        <v>62</v>
      </c>
      <c r="F235" s="2" t="s">
        <v>650</v>
      </c>
      <c r="G235" s="2">
        <v>3</v>
      </c>
      <c r="H235" s="2" t="s">
        <v>650</v>
      </c>
      <c r="I235" s="2" t="s">
        <v>650</v>
      </c>
      <c r="J235" s="2" t="s">
        <v>650</v>
      </c>
      <c r="K235" s="2" t="s">
        <v>650</v>
      </c>
      <c r="L235" s="2" t="s">
        <v>651</v>
      </c>
      <c r="M235" s="2" t="s">
        <v>650</v>
      </c>
      <c r="N235" s="2">
        <v>6</v>
      </c>
      <c r="O235" s="2">
        <v>27</v>
      </c>
      <c r="P235" s="2">
        <v>17</v>
      </c>
      <c r="Q235" s="2" t="s">
        <v>650</v>
      </c>
      <c r="R235" s="2" t="s">
        <v>650</v>
      </c>
      <c r="S235" s="2" t="s">
        <v>8</v>
      </c>
      <c r="T235" s="2" t="s">
        <v>650</v>
      </c>
      <c r="U235" s="2" t="s">
        <v>650</v>
      </c>
      <c r="V235" s="2" t="s">
        <v>650</v>
      </c>
      <c r="W235" s="2" t="s">
        <v>650</v>
      </c>
      <c r="X235" s="2" t="s">
        <v>650</v>
      </c>
      <c r="Y235" s="2" t="s">
        <v>650</v>
      </c>
      <c r="Z235" s="2" t="s">
        <v>650</v>
      </c>
      <c r="AA235" s="2" t="s">
        <v>650</v>
      </c>
      <c r="AB235" s="2" t="s">
        <v>650</v>
      </c>
      <c r="AC235" s="2" t="s">
        <v>650</v>
      </c>
      <c r="AD235" s="2">
        <v>9</v>
      </c>
      <c r="AE235" s="2" t="s">
        <v>650</v>
      </c>
      <c r="AF235" s="2" t="s">
        <v>650</v>
      </c>
      <c r="AG235" s="2" t="s">
        <v>650</v>
      </c>
      <c r="AH235" s="2" t="s">
        <v>650</v>
      </c>
      <c r="AI235" s="2" t="s">
        <v>650</v>
      </c>
      <c r="AM235" s="129">
        <f t="shared" si="9"/>
        <v>62</v>
      </c>
      <c r="AN235" s="129">
        <f t="shared" si="10"/>
        <v>48</v>
      </c>
      <c r="AO235" s="130">
        <f t="shared" si="11"/>
        <v>0.77419354838709675</v>
      </c>
    </row>
    <row r="236" spans="1:41" ht="15" customHeight="1" x14ac:dyDescent="0.25">
      <c r="A236" s="2" t="s">
        <v>382</v>
      </c>
      <c r="B236" s="2" t="s">
        <v>385</v>
      </c>
      <c r="C236" s="2">
        <v>2015</v>
      </c>
      <c r="D236" s="2">
        <v>20</v>
      </c>
      <c r="E236" s="2">
        <v>22.3</v>
      </c>
      <c r="F236" s="2" t="s">
        <v>650</v>
      </c>
      <c r="G236" s="2">
        <v>0.6</v>
      </c>
      <c r="H236" s="2" t="s">
        <v>650</v>
      </c>
      <c r="I236" s="2" t="s">
        <v>650</v>
      </c>
      <c r="J236" s="2" t="s">
        <v>650</v>
      </c>
      <c r="K236" s="2" t="s">
        <v>650</v>
      </c>
      <c r="L236" s="2" t="s">
        <v>651</v>
      </c>
      <c r="M236" s="2" t="s">
        <v>650</v>
      </c>
      <c r="N236" s="2" t="s">
        <v>650</v>
      </c>
      <c r="O236" s="2">
        <v>9</v>
      </c>
      <c r="P236" s="2">
        <v>11</v>
      </c>
      <c r="Q236" s="2" t="s">
        <v>650</v>
      </c>
      <c r="R236" s="2" t="s">
        <v>650</v>
      </c>
      <c r="S236" s="2" t="s">
        <v>8</v>
      </c>
      <c r="T236" s="2" t="s">
        <v>650</v>
      </c>
      <c r="U236" s="2" t="s">
        <v>650</v>
      </c>
      <c r="V236" s="2" t="s">
        <v>650</v>
      </c>
      <c r="W236" s="2" t="s">
        <v>650</v>
      </c>
      <c r="X236" s="2" t="s">
        <v>650</v>
      </c>
      <c r="Y236" s="2" t="s">
        <v>650</v>
      </c>
      <c r="Z236" s="2" t="s">
        <v>650</v>
      </c>
      <c r="AA236" s="2" t="s">
        <v>650</v>
      </c>
      <c r="AB236" s="2" t="s">
        <v>650</v>
      </c>
      <c r="AC236" s="2" t="s">
        <v>650</v>
      </c>
      <c r="AD236" s="2">
        <v>1.7</v>
      </c>
      <c r="AE236" s="2" t="s">
        <v>650</v>
      </c>
      <c r="AF236" s="2" t="s">
        <v>650</v>
      </c>
      <c r="AG236" s="2" t="s">
        <v>650</v>
      </c>
      <c r="AH236" s="2" t="s">
        <v>650</v>
      </c>
      <c r="AI236" s="2" t="s">
        <v>650</v>
      </c>
      <c r="AM236" s="129">
        <f t="shared" si="9"/>
        <v>22.3</v>
      </c>
      <c r="AN236" s="129">
        <f t="shared" si="10"/>
        <v>20</v>
      </c>
      <c r="AO236" s="130">
        <f t="shared" si="11"/>
        <v>0.89686098654708513</v>
      </c>
    </row>
    <row r="237" spans="1:41" ht="15" customHeight="1" x14ac:dyDescent="0.25">
      <c r="A237" s="2" t="s">
        <v>382</v>
      </c>
      <c r="B237" s="2" t="s">
        <v>386</v>
      </c>
      <c r="C237" s="2">
        <v>2015</v>
      </c>
      <c r="D237" s="2">
        <v>30.8</v>
      </c>
      <c r="E237" s="2">
        <v>35.700000000000003</v>
      </c>
      <c r="F237" s="2" t="s">
        <v>650</v>
      </c>
      <c r="G237" s="2">
        <v>0.7</v>
      </c>
      <c r="H237" s="2" t="s">
        <v>650</v>
      </c>
      <c r="I237" s="2" t="s">
        <v>650</v>
      </c>
      <c r="J237" s="2" t="s">
        <v>650</v>
      </c>
      <c r="K237" s="2" t="s">
        <v>650</v>
      </c>
      <c r="L237" s="2" t="s">
        <v>651</v>
      </c>
      <c r="M237" s="2">
        <v>29.4</v>
      </c>
      <c r="N237" s="2" t="s">
        <v>650</v>
      </c>
      <c r="O237" s="2" t="s">
        <v>650</v>
      </c>
      <c r="P237" s="2" t="s">
        <v>650</v>
      </c>
      <c r="Q237" s="2" t="s">
        <v>650</v>
      </c>
      <c r="R237" s="2" t="s">
        <v>650</v>
      </c>
      <c r="S237" s="2" t="s">
        <v>650</v>
      </c>
      <c r="T237" s="2" t="s">
        <v>650</v>
      </c>
      <c r="U237" s="2" t="s">
        <v>650</v>
      </c>
      <c r="V237" s="2" t="s">
        <v>650</v>
      </c>
      <c r="W237" s="2" t="s">
        <v>650</v>
      </c>
      <c r="X237" s="2" t="s">
        <v>650</v>
      </c>
      <c r="Y237" s="2" t="s">
        <v>650</v>
      </c>
      <c r="Z237" s="2" t="s">
        <v>650</v>
      </c>
      <c r="AA237" s="2" t="s">
        <v>650</v>
      </c>
      <c r="AB237" s="2" t="s">
        <v>650</v>
      </c>
      <c r="AC237" s="2" t="s">
        <v>650</v>
      </c>
      <c r="AD237" s="2">
        <v>5.6</v>
      </c>
      <c r="AE237" s="2" t="s">
        <v>650</v>
      </c>
      <c r="AF237" s="2" t="s">
        <v>650</v>
      </c>
      <c r="AG237" s="2" t="s">
        <v>650</v>
      </c>
      <c r="AH237" s="2" t="s">
        <v>650</v>
      </c>
      <c r="AI237" s="2" t="s">
        <v>650</v>
      </c>
      <c r="AM237" s="129">
        <f t="shared" si="9"/>
        <v>35.699999999999996</v>
      </c>
      <c r="AN237" s="129">
        <f t="shared" si="10"/>
        <v>30.8</v>
      </c>
      <c r="AO237" s="130">
        <f t="shared" si="11"/>
        <v>0.86274509803921584</v>
      </c>
    </row>
    <row r="238" spans="1:41" ht="15" customHeight="1" x14ac:dyDescent="0.25">
      <c r="A238" s="2" t="s">
        <v>382</v>
      </c>
      <c r="B238" s="2" t="s">
        <v>387</v>
      </c>
      <c r="C238" s="2">
        <v>2015</v>
      </c>
      <c r="D238" s="2">
        <v>25.5</v>
      </c>
      <c r="E238" s="2">
        <v>30.49</v>
      </c>
      <c r="F238" s="2" t="s">
        <v>650</v>
      </c>
      <c r="G238" s="2" t="s">
        <v>650</v>
      </c>
      <c r="H238" s="2" t="s">
        <v>650</v>
      </c>
      <c r="I238" s="2" t="s">
        <v>650</v>
      </c>
      <c r="J238" s="2" t="s">
        <v>650</v>
      </c>
      <c r="K238" s="2">
        <v>0.19</v>
      </c>
      <c r="L238" s="2" t="s">
        <v>675</v>
      </c>
      <c r="M238" s="2">
        <v>26.3</v>
      </c>
      <c r="N238" s="2" t="s">
        <v>650</v>
      </c>
      <c r="O238" s="2" t="s">
        <v>650</v>
      </c>
      <c r="P238" s="2" t="s">
        <v>650</v>
      </c>
      <c r="Q238" s="2" t="s">
        <v>650</v>
      </c>
      <c r="R238" s="2" t="s">
        <v>650</v>
      </c>
      <c r="S238" s="2" t="s">
        <v>650</v>
      </c>
      <c r="T238" s="2" t="s">
        <v>650</v>
      </c>
      <c r="U238" s="2" t="s">
        <v>650</v>
      </c>
      <c r="V238" s="2" t="s">
        <v>650</v>
      </c>
      <c r="W238" s="2" t="s">
        <v>650</v>
      </c>
      <c r="X238" s="2" t="s">
        <v>650</v>
      </c>
      <c r="Y238" s="2" t="s">
        <v>650</v>
      </c>
      <c r="Z238" s="2" t="s">
        <v>650</v>
      </c>
      <c r="AA238" s="2" t="s">
        <v>650</v>
      </c>
      <c r="AB238" s="2" t="s">
        <v>650</v>
      </c>
      <c r="AC238" s="2" t="s">
        <v>650</v>
      </c>
      <c r="AD238" s="2">
        <v>4</v>
      </c>
      <c r="AE238" s="2" t="s">
        <v>650</v>
      </c>
      <c r="AF238" s="2" t="s">
        <v>650</v>
      </c>
      <c r="AG238" s="2" t="s">
        <v>650</v>
      </c>
      <c r="AH238" s="2" t="s">
        <v>650</v>
      </c>
      <c r="AI238" s="2" t="s">
        <v>650</v>
      </c>
      <c r="AM238" s="129">
        <f t="shared" si="9"/>
        <v>30.490000000000002</v>
      </c>
      <c r="AN238" s="129">
        <f t="shared" si="10"/>
        <v>25.5</v>
      </c>
      <c r="AO238" s="130">
        <f t="shared" si="11"/>
        <v>0.83633978353558536</v>
      </c>
    </row>
    <row r="239" spans="1:41" ht="15" customHeight="1" x14ac:dyDescent="0.25">
      <c r="A239" s="2" t="s">
        <v>382</v>
      </c>
      <c r="B239" s="2" t="s">
        <v>388</v>
      </c>
      <c r="C239" s="2">
        <v>2015</v>
      </c>
      <c r="D239" s="2">
        <v>29.2</v>
      </c>
      <c r="E239" s="2">
        <v>35.4</v>
      </c>
      <c r="F239" s="2" t="s">
        <v>650</v>
      </c>
      <c r="G239" s="2">
        <v>0.5</v>
      </c>
      <c r="H239" s="2" t="s">
        <v>650</v>
      </c>
      <c r="I239" s="2" t="s">
        <v>650</v>
      </c>
      <c r="J239" s="2" t="s">
        <v>650</v>
      </c>
      <c r="K239" s="2" t="s">
        <v>650</v>
      </c>
      <c r="L239" s="2" t="s">
        <v>651</v>
      </c>
      <c r="M239" s="2">
        <v>29.9</v>
      </c>
      <c r="N239" s="2" t="s">
        <v>650</v>
      </c>
      <c r="O239" s="2" t="s">
        <v>650</v>
      </c>
      <c r="P239" s="2" t="s">
        <v>650</v>
      </c>
      <c r="Q239" s="2" t="s">
        <v>650</v>
      </c>
      <c r="R239" s="2" t="s">
        <v>650</v>
      </c>
      <c r="S239" s="2" t="s">
        <v>650</v>
      </c>
      <c r="T239" s="2" t="s">
        <v>650</v>
      </c>
      <c r="U239" s="2" t="s">
        <v>650</v>
      </c>
      <c r="V239" s="2" t="s">
        <v>650</v>
      </c>
      <c r="W239" s="2" t="s">
        <v>650</v>
      </c>
      <c r="X239" s="2" t="s">
        <v>650</v>
      </c>
      <c r="Y239" s="2" t="s">
        <v>650</v>
      </c>
      <c r="Z239" s="2" t="s">
        <v>650</v>
      </c>
      <c r="AA239" s="2" t="s">
        <v>650</v>
      </c>
      <c r="AB239" s="2" t="s">
        <v>650</v>
      </c>
      <c r="AC239" s="2" t="s">
        <v>650</v>
      </c>
      <c r="AD239" s="2">
        <v>5</v>
      </c>
      <c r="AE239" s="2" t="s">
        <v>650</v>
      </c>
      <c r="AF239" s="2" t="s">
        <v>650</v>
      </c>
      <c r="AG239" s="2" t="s">
        <v>650</v>
      </c>
      <c r="AH239" s="2" t="s">
        <v>650</v>
      </c>
      <c r="AI239" s="2" t="s">
        <v>650</v>
      </c>
      <c r="AM239" s="129">
        <f t="shared" si="9"/>
        <v>35.4</v>
      </c>
      <c r="AN239" s="129">
        <f t="shared" si="10"/>
        <v>29.2</v>
      </c>
      <c r="AO239" s="130">
        <f t="shared" si="11"/>
        <v>0.82485875706214695</v>
      </c>
    </row>
    <row r="240" spans="1:41" ht="15" customHeight="1" x14ac:dyDescent="0.25">
      <c r="A240" s="2" t="s">
        <v>382</v>
      </c>
      <c r="B240" s="2" t="s">
        <v>389</v>
      </c>
      <c r="C240" s="2">
        <v>2015</v>
      </c>
      <c r="D240" s="2">
        <v>15.605</v>
      </c>
      <c r="E240" s="2">
        <v>17.731000000000002</v>
      </c>
      <c r="F240" s="2" t="s">
        <v>650</v>
      </c>
      <c r="G240" s="2">
        <v>0.60099999999999998</v>
      </c>
      <c r="H240" s="2" t="s">
        <v>650</v>
      </c>
      <c r="I240" s="2" t="s">
        <v>650</v>
      </c>
      <c r="J240" s="2" t="s">
        <v>650</v>
      </c>
      <c r="K240" s="2" t="s">
        <v>650</v>
      </c>
      <c r="L240" s="2" t="s">
        <v>651</v>
      </c>
      <c r="M240" s="2" t="s">
        <v>650</v>
      </c>
      <c r="N240" s="2" t="s">
        <v>650</v>
      </c>
      <c r="O240" s="2" t="s">
        <v>650</v>
      </c>
      <c r="P240" s="2" t="s">
        <v>650</v>
      </c>
      <c r="Q240" s="2" t="s">
        <v>650</v>
      </c>
      <c r="R240" s="2" t="s">
        <v>650</v>
      </c>
      <c r="S240" s="2" t="s">
        <v>650</v>
      </c>
      <c r="T240" s="2">
        <v>4.2130000000000001</v>
      </c>
      <c r="U240" s="2">
        <v>12.917</v>
      </c>
      <c r="V240" s="2" t="s">
        <v>650</v>
      </c>
      <c r="W240" s="2" t="s">
        <v>650</v>
      </c>
      <c r="X240" s="2" t="s">
        <v>650</v>
      </c>
      <c r="Y240" s="2" t="s">
        <v>650</v>
      </c>
      <c r="Z240" s="2" t="s">
        <v>650</v>
      </c>
      <c r="AA240" s="2" t="s">
        <v>650</v>
      </c>
      <c r="AB240" s="2" t="s">
        <v>650</v>
      </c>
      <c r="AC240" s="2" t="s">
        <v>650</v>
      </c>
      <c r="AD240" s="2" t="s">
        <v>650</v>
      </c>
      <c r="AE240" s="2" t="s">
        <v>650</v>
      </c>
      <c r="AF240" s="2" t="s">
        <v>650</v>
      </c>
      <c r="AG240" s="2" t="s">
        <v>650</v>
      </c>
      <c r="AH240" s="2" t="s">
        <v>650</v>
      </c>
      <c r="AI240" s="2" t="s">
        <v>650</v>
      </c>
      <c r="AM240" s="129">
        <f t="shared" si="9"/>
        <v>17.731000000000002</v>
      </c>
      <c r="AN240" s="129">
        <f t="shared" si="10"/>
        <v>15.605</v>
      </c>
      <c r="AO240" s="130">
        <f t="shared" si="11"/>
        <v>0.88009700524505097</v>
      </c>
    </row>
    <row r="241" spans="1:41" ht="15" customHeight="1" x14ac:dyDescent="0.25">
      <c r="A241" s="2" t="s">
        <v>382</v>
      </c>
      <c r="B241" s="2" t="s">
        <v>390</v>
      </c>
      <c r="C241" s="2">
        <v>2015</v>
      </c>
      <c r="D241" s="2">
        <v>38.884</v>
      </c>
      <c r="E241" s="2">
        <v>40.92</v>
      </c>
      <c r="F241" s="2" t="s">
        <v>650</v>
      </c>
      <c r="G241" s="2">
        <v>7.8E-2</v>
      </c>
      <c r="H241" s="2" t="s">
        <v>650</v>
      </c>
      <c r="I241" s="2" t="s">
        <v>650</v>
      </c>
      <c r="J241" s="2" t="s">
        <v>650</v>
      </c>
      <c r="K241" s="2" t="s">
        <v>650</v>
      </c>
      <c r="L241" s="2" t="s">
        <v>651</v>
      </c>
      <c r="M241" s="2" t="s">
        <v>650</v>
      </c>
      <c r="N241" s="2">
        <v>7.45</v>
      </c>
      <c r="O241" s="2">
        <v>13.442</v>
      </c>
      <c r="P241" s="2">
        <v>13.225</v>
      </c>
      <c r="Q241" s="2" t="s">
        <v>650</v>
      </c>
      <c r="R241" s="2" t="s">
        <v>650</v>
      </c>
      <c r="S241" s="2" t="s">
        <v>650</v>
      </c>
      <c r="T241" s="2" t="s">
        <v>650</v>
      </c>
      <c r="U241" s="2" t="s">
        <v>650</v>
      </c>
      <c r="V241" s="2" t="s">
        <v>650</v>
      </c>
      <c r="W241" s="2" t="s">
        <v>650</v>
      </c>
      <c r="X241" s="2" t="s">
        <v>650</v>
      </c>
      <c r="Y241" s="2" t="s">
        <v>650</v>
      </c>
      <c r="Z241" s="2" t="s">
        <v>650</v>
      </c>
      <c r="AA241" s="2" t="s">
        <v>650</v>
      </c>
      <c r="AB241" s="2" t="s">
        <v>650</v>
      </c>
      <c r="AC241" s="2" t="s">
        <v>650</v>
      </c>
      <c r="AD241" s="2">
        <v>6.7249999999999996</v>
      </c>
      <c r="AE241" s="2" t="s">
        <v>650</v>
      </c>
      <c r="AF241" s="2" t="s">
        <v>650</v>
      </c>
      <c r="AG241" s="2" t="s">
        <v>650</v>
      </c>
      <c r="AH241" s="2" t="s">
        <v>650</v>
      </c>
      <c r="AI241" s="2" t="s">
        <v>650</v>
      </c>
      <c r="AM241" s="129">
        <f t="shared" si="9"/>
        <v>40.92</v>
      </c>
      <c r="AN241" s="129">
        <f t="shared" si="10"/>
        <v>38.884</v>
      </c>
      <c r="AO241" s="130">
        <f t="shared" si="11"/>
        <v>0.9502443792766373</v>
      </c>
    </row>
    <row r="242" spans="1:41" ht="15" customHeight="1" x14ac:dyDescent="0.25">
      <c r="A242" s="2" t="s">
        <v>382</v>
      </c>
      <c r="B242" s="2" t="s">
        <v>391</v>
      </c>
      <c r="C242" s="2">
        <v>2015</v>
      </c>
      <c r="D242" s="2">
        <v>35.6</v>
      </c>
      <c r="E242" s="2">
        <v>41.62</v>
      </c>
      <c r="F242" s="2" t="s">
        <v>650</v>
      </c>
      <c r="G242" s="2">
        <v>0.12</v>
      </c>
      <c r="H242" s="2" t="s">
        <v>650</v>
      </c>
      <c r="I242" s="2" t="s">
        <v>650</v>
      </c>
      <c r="J242" s="2" t="s">
        <v>650</v>
      </c>
      <c r="K242" s="2" t="s">
        <v>650</v>
      </c>
      <c r="L242" s="2" t="s">
        <v>651</v>
      </c>
      <c r="M242" s="2">
        <v>36.299999999999997</v>
      </c>
      <c r="N242" s="2" t="s">
        <v>650</v>
      </c>
      <c r="O242" s="2" t="s">
        <v>650</v>
      </c>
      <c r="P242" s="2" t="s">
        <v>650</v>
      </c>
      <c r="Q242" s="2" t="s">
        <v>650</v>
      </c>
      <c r="R242" s="2" t="s">
        <v>650</v>
      </c>
      <c r="S242" s="2" t="s">
        <v>650</v>
      </c>
      <c r="T242" s="2" t="s">
        <v>650</v>
      </c>
      <c r="U242" s="2" t="s">
        <v>650</v>
      </c>
      <c r="V242" s="2" t="s">
        <v>650</v>
      </c>
      <c r="W242" s="2" t="s">
        <v>650</v>
      </c>
      <c r="X242" s="2" t="s">
        <v>650</v>
      </c>
      <c r="Y242" s="2" t="s">
        <v>650</v>
      </c>
      <c r="Z242" s="2" t="s">
        <v>650</v>
      </c>
      <c r="AA242" s="2" t="s">
        <v>650</v>
      </c>
      <c r="AB242" s="2" t="s">
        <v>650</v>
      </c>
      <c r="AC242" s="2" t="s">
        <v>650</v>
      </c>
      <c r="AD242" s="2">
        <v>5.2</v>
      </c>
      <c r="AE242" s="2" t="s">
        <v>650</v>
      </c>
      <c r="AF242" s="2" t="s">
        <v>650</v>
      </c>
      <c r="AG242" s="2" t="s">
        <v>650</v>
      </c>
      <c r="AH242" s="2" t="s">
        <v>650</v>
      </c>
      <c r="AI242" s="2" t="s">
        <v>650</v>
      </c>
      <c r="AM242" s="129">
        <f t="shared" si="9"/>
        <v>41.62</v>
      </c>
      <c r="AN242" s="129">
        <f t="shared" si="10"/>
        <v>35.6</v>
      </c>
      <c r="AO242" s="130">
        <f t="shared" si="11"/>
        <v>0.8553580009610765</v>
      </c>
    </row>
    <row r="243" spans="1:41" ht="15" customHeight="1" x14ac:dyDescent="0.25">
      <c r="A243" s="2" t="s">
        <v>382</v>
      </c>
      <c r="B243" s="2" t="s">
        <v>392</v>
      </c>
      <c r="C243" s="2">
        <v>2015</v>
      </c>
      <c r="D243" s="2">
        <v>40.200000000000003</v>
      </c>
      <c r="E243" s="2">
        <v>45.7</v>
      </c>
      <c r="F243" s="2" t="s">
        <v>650</v>
      </c>
      <c r="G243" s="2">
        <v>1.6</v>
      </c>
      <c r="H243" s="2" t="s">
        <v>650</v>
      </c>
      <c r="I243" s="2" t="s">
        <v>650</v>
      </c>
      <c r="J243" s="2" t="s">
        <v>650</v>
      </c>
      <c r="K243" s="2" t="s">
        <v>650</v>
      </c>
      <c r="L243" s="2" t="s">
        <v>651</v>
      </c>
      <c r="M243" s="2" t="s">
        <v>650</v>
      </c>
      <c r="N243" s="2" t="s">
        <v>650</v>
      </c>
      <c r="O243" s="2">
        <v>36.6</v>
      </c>
      <c r="P243" s="2" t="s">
        <v>650</v>
      </c>
      <c r="Q243" s="2" t="s">
        <v>650</v>
      </c>
      <c r="R243" s="2" t="s">
        <v>650</v>
      </c>
      <c r="S243" s="2" t="s">
        <v>650</v>
      </c>
      <c r="T243" s="2" t="s">
        <v>650</v>
      </c>
      <c r="U243" s="2" t="s">
        <v>650</v>
      </c>
      <c r="V243" s="2" t="s">
        <v>650</v>
      </c>
      <c r="W243" s="2" t="s">
        <v>650</v>
      </c>
      <c r="X243" s="2" t="s">
        <v>650</v>
      </c>
      <c r="Y243" s="2" t="s">
        <v>650</v>
      </c>
      <c r="Z243" s="2" t="s">
        <v>650</v>
      </c>
      <c r="AA243" s="2" t="s">
        <v>650</v>
      </c>
      <c r="AB243" s="2" t="s">
        <v>650</v>
      </c>
      <c r="AC243" s="2" t="s">
        <v>650</v>
      </c>
      <c r="AD243" s="2">
        <v>7.5</v>
      </c>
      <c r="AE243" s="2" t="s">
        <v>650</v>
      </c>
      <c r="AF243" s="2" t="s">
        <v>650</v>
      </c>
      <c r="AG243" s="2" t="s">
        <v>650</v>
      </c>
      <c r="AH243" s="2" t="s">
        <v>650</v>
      </c>
      <c r="AI243" s="2" t="s">
        <v>650</v>
      </c>
      <c r="AM243" s="129">
        <f t="shared" si="9"/>
        <v>45.7</v>
      </c>
      <c r="AN243" s="129">
        <f t="shared" si="10"/>
        <v>40.200000000000003</v>
      </c>
      <c r="AO243" s="130">
        <f t="shared" si="11"/>
        <v>0.87964989059080967</v>
      </c>
    </row>
    <row r="244" spans="1:41" ht="15" customHeight="1" x14ac:dyDescent="0.25">
      <c r="A244" s="2" t="s">
        <v>382</v>
      </c>
      <c r="B244" s="2" t="s">
        <v>393</v>
      </c>
      <c r="C244" s="2">
        <v>2015</v>
      </c>
      <c r="D244" s="2">
        <v>20.202999999999999</v>
      </c>
      <c r="E244" s="2">
        <v>22.704000000000001</v>
      </c>
      <c r="F244" s="2" t="s">
        <v>650</v>
      </c>
      <c r="G244" s="2">
        <v>0.46</v>
      </c>
      <c r="H244" s="2" t="s">
        <v>650</v>
      </c>
      <c r="I244" s="2" t="s">
        <v>650</v>
      </c>
      <c r="J244" s="2" t="s">
        <v>650</v>
      </c>
      <c r="K244" s="2" t="s">
        <v>650</v>
      </c>
      <c r="L244" s="2" t="s">
        <v>651</v>
      </c>
      <c r="M244" s="2">
        <v>0</v>
      </c>
      <c r="N244" s="2">
        <v>11.114000000000001</v>
      </c>
      <c r="O244" s="2">
        <v>11.13</v>
      </c>
      <c r="P244" s="2" t="s">
        <v>650</v>
      </c>
      <c r="Q244" s="2" t="s">
        <v>650</v>
      </c>
      <c r="R244" s="2" t="s">
        <v>650</v>
      </c>
      <c r="S244" s="2" t="s">
        <v>650</v>
      </c>
      <c r="T244" s="2" t="s">
        <v>650</v>
      </c>
      <c r="U244" s="2" t="s">
        <v>650</v>
      </c>
      <c r="V244" s="2" t="s">
        <v>650</v>
      </c>
      <c r="W244" s="2" t="s">
        <v>650</v>
      </c>
      <c r="X244" s="2" t="s">
        <v>650</v>
      </c>
      <c r="Y244" s="2" t="s">
        <v>650</v>
      </c>
      <c r="Z244" s="2" t="s">
        <v>650</v>
      </c>
      <c r="AA244" s="2" t="s">
        <v>650</v>
      </c>
      <c r="AB244" s="2" t="s">
        <v>650</v>
      </c>
      <c r="AC244" s="2" t="s">
        <v>650</v>
      </c>
      <c r="AD244" s="2" t="s">
        <v>650</v>
      </c>
      <c r="AE244" s="2" t="s">
        <v>650</v>
      </c>
      <c r="AF244" s="2" t="s">
        <v>650</v>
      </c>
      <c r="AG244" s="2" t="s">
        <v>650</v>
      </c>
      <c r="AH244" s="2" t="s">
        <v>650</v>
      </c>
      <c r="AI244" s="2" t="s">
        <v>650</v>
      </c>
      <c r="AM244" s="129">
        <f t="shared" si="9"/>
        <v>22.704000000000001</v>
      </c>
      <c r="AN244" s="129">
        <f t="shared" si="10"/>
        <v>20.202999999999999</v>
      </c>
      <c r="AO244" s="130">
        <f t="shared" si="11"/>
        <v>0.88984319943622259</v>
      </c>
    </row>
    <row r="245" spans="1:41" ht="15" customHeight="1" x14ac:dyDescent="0.25">
      <c r="A245" s="2" t="s">
        <v>382</v>
      </c>
      <c r="B245" s="2" t="s">
        <v>394</v>
      </c>
      <c r="C245" s="2">
        <v>2015</v>
      </c>
      <c r="D245" s="2">
        <v>25</v>
      </c>
      <c r="E245" s="2">
        <v>28.5</v>
      </c>
      <c r="F245" s="2" t="s">
        <v>650</v>
      </c>
      <c r="G245" s="2">
        <v>0.3</v>
      </c>
      <c r="H245" s="2" t="s">
        <v>650</v>
      </c>
      <c r="I245" s="2" t="s">
        <v>650</v>
      </c>
      <c r="J245" s="2" t="s">
        <v>650</v>
      </c>
      <c r="K245" s="2" t="s">
        <v>650</v>
      </c>
      <c r="L245" s="2" t="s">
        <v>651</v>
      </c>
      <c r="M245" s="2" t="s">
        <v>650</v>
      </c>
      <c r="N245" s="2">
        <v>1.8</v>
      </c>
      <c r="O245" s="2">
        <v>18.5</v>
      </c>
      <c r="P245" s="2">
        <v>2.5</v>
      </c>
      <c r="Q245" s="2" t="s">
        <v>650</v>
      </c>
      <c r="R245" s="2" t="s">
        <v>650</v>
      </c>
      <c r="S245" s="2" t="s">
        <v>8</v>
      </c>
      <c r="T245" s="2" t="s">
        <v>650</v>
      </c>
      <c r="U245" s="2" t="s">
        <v>650</v>
      </c>
      <c r="V245" s="2" t="s">
        <v>650</v>
      </c>
      <c r="W245" s="2" t="s">
        <v>650</v>
      </c>
      <c r="X245" s="2" t="s">
        <v>650</v>
      </c>
      <c r="Y245" s="2" t="s">
        <v>650</v>
      </c>
      <c r="Z245" s="2" t="s">
        <v>650</v>
      </c>
      <c r="AA245" s="2" t="s">
        <v>650</v>
      </c>
      <c r="AB245" s="2" t="s">
        <v>650</v>
      </c>
      <c r="AC245" s="2" t="s">
        <v>650</v>
      </c>
      <c r="AD245" s="2">
        <v>5.4</v>
      </c>
      <c r="AE245" s="2" t="s">
        <v>650</v>
      </c>
      <c r="AF245" s="2" t="s">
        <v>650</v>
      </c>
      <c r="AG245" s="2" t="s">
        <v>650</v>
      </c>
      <c r="AH245" s="2" t="s">
        <v>650</v>
      </c>
      <c r="AI245" s="2" t="s">
        <v>650</v>
      </c>
      <c r="AM245" s="129">
        <f t="shared" si="9"/>
        <v>28.5</v>
      </c>
      <c r="AN245" s="129">
        <f t="shared" si="10"/>
        <v>25</v>
      </c>
      <c r="AO245" s="130">
        <f t="shared" si="11"/>
        <v>0.8771929824561403</v>
      </c>
    </row>
    <row r="246" spans="1:41" ht="15" customHeight="1" x14ac:dyDescent="0.25">
      <c r="A246" s="2" t="s">
        <v>382</v>
      </c>
      <c r="B246" s="2" t="s">
        <v>395</v>
      </c>
      <c r="C246" s="2">
        <v>2015</v>
      </c>
      <c r="D246" s="2">
        <v>20.9</v>
      </c>
      <c r="E246" s="2">
        <v>35.71</v>
      </c>
      <c r="F246" s="2" t="s">
        <v>650</v>
      </c>
      <c r="G246" s="2">
        <v>0.81</v>
      </c>
      <c r="H246" s="2" t="s">
        <v>650</v>
      </c>
      <c r="I246" s="2" t="s">
        <v>650</v>
      </c>
      <c r="J246" s="2" t="s">
        <v>650</v>
      </c>
      <c r="K246" s="2" t="s">
        <v>650</v>
      </c>
      <c r="L246" s="2" t="s">
        <v>651</v>
      </c>
      <c r="M246" s="2">
        <v>3.4</v>
      </c>
      <c r="N246" s="2">
        <v>16.5</v>
      </c>
      <c r="O246" s="2">
        <v>9.3000000000000007</v>
      </c>
      <c r="P246" s="2" t="s">
        <v>650</v>
      </c>
      <c r="Q246" s="2" t="s">
        <v>650</v>
      </c>
      <c r="R246" s="2">
        <v>5.7</v>
      </c>
      <c r="S246" s="2" t="s">
        <v>650</v>
      </c>
      <c r="T246" s="2" t="s">
        <v>650</v>
      </c>
      <c r="U246" s="2" t="s">
        <v>650</v>
      </c>
      <c r="V246" s="2" t="s">
        <v>650</v>
      </c>
      <c r="W246" s="2" t="s">
        <v>650</v>
      </c>
      <c r="X246" s="2" t="s">
        <v>650</v>
      </c>
      <c r="Y246" s="2" t="s">
        <v>650</v>
      </c>
      <c r="Z246" s="2" t="s">
        <v>650</v>
      </c>
      <c r="AA246" s="2" t="s">
        <v>650</v>
      </c>
      <c r="AB246" s="2" t="s">
        <v>650</v>
      </c>
      <c r="AC246" s="2" t="s">
        <v>650</v>
      </c>
      <c r="AD246" s="2" t="s">
        <v>650</v>
      </c>
      <c r="AE246" s="2" t="s">
        <v>650</v>
      </c>
      <c r="AF246" s="2" t="s">
        <v>650</v>
      </c>
      <c r="AG246" s="2" t="s">
        <v>650</v>
      </c>
      <c r="AH246" s="2" t="s">
        <v>650</v>
      </c>
      <c r="AI246" s="2" t="s">
        <v>650</v>
      </c>
      <c r="AM246" s="129">
        <f t="shared" si="9"/>
        <v>35.71</v>
      </c>
      <c r="AN246" s="129">
        <f t="shared" si="10"/>
        <v>20.9</v>
      </c>
      <c r="AO246" s="130">
        <f t="shared" si="11"/>
        <v>0.58527023242789133</v>
      </c>
    </row>
    <row r="247" spans="1:41" ht="15" customHeight="1" x14ac:dyDescent="0.2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T247" s="2" t="s">
        <v>651</v>
      </c>
      <c r="U247" s="2" t="s">
        <v>651</v>
      </c>
      <c r="V247" s="2" t="s">
        <v>651</v>
      </c>
      <c r="W247" s="2" t="s">
        <v>651</v>
      </c>
      <c r="X247" s="2" t="s">
        <v>651</v>
      </c>
      <c r="Y247" s="2" t="s">
        <v>651</v>
      </c>
      <c r="Z247" s="2" t="s">
        <v>651</v>
      </c>
      <c r="AA247" s="2" t="s">
        <v>651</v>
      </c>
      <c r="AB247" s="2" t="s">
        <v>651</v>
      </c>
      <c r="AC247" s="2" t="s">
        <v>651</v>
      </c>
      <c r="AD247" s="2" t="s">
        <v>651</v>
      </c>
      <c r="AE247" s="2" t="s">
        <v>651</v>
      </c>
      <c r="AF247" s="2" t="s">
        <v>651</v>
      </c>
      <c r="AG247" s="2" t="s">
        <v>651</v>
      </c>
      <c r="AH247" s="2" t="s">
        <v>651</v>
      </c>
      <c r="AI247" s="2" t="s">
        <v>651</v>
      </c>
      <c r="AM247" s="129">
        <f t="shared" si="9"/>
        <v>0</v>
      </c>
      <c r="AN247" s="129">
        <f t="shared" si="10"/>
        <v>0</v>
      </c>
      <c r="AO247" s="130" t="str">
        <f t="shared" si="11"/>
        <v/>
      </c>
    </row>
    <row r="248" spans="1:41" ht="15" customHeight="1" x14ac:dyDescent="0.25">
      <c r="A248" s="2" t="s">
        <v>396</v>
      </c>
      <c r="B248" s="2" t="s">
        <v>397</v>
      </c>
      <c r="C248" s="2">
        <v>2015</v>
      </c>
      <c r="D248" s="2">
        <v>16.3</v>
      </c>
      <c r="E248" s="2">
        <v>19.059999999999999</v>
      </c>
      <c r="F248" s="2" t="s">
        <v>650</v>
      </c>
      <c r="G248" s="2">
        <v>0.26</v>
      </c>
      <c r="H248" s="2" t="s">
        <v>650</v>
      </c>
      <c r="I248" s="2" t="s">
        <v>650</v>
      </c>
      <c r="J248" s="2" t="s">
        <v>650</v>
      </c>
      <c r="K248" s="2" t="s">
        <v>650</v>
      </c>
      <c r="L248" s="2" t="s">
        <v>651</v>
      </c>
      <c r="M248" s="2" t="s">
        <v>650</v>
      </c>
      <c r="N248" s="2">
        <v>5.0999999999999996</v>
      </c>
      <c r="O248" s="2">
        <v>11.8</v>
      </c>
      <c r="P248" s="2" t="s">
        <v>650</v>
      </c>
      <c r="Q248" s="2" t="s">
        <v>650</v>
      </c>
      <c r="R248" s="2" t="s">
        <v>650</v>
      </c>
      <c r="S248" s="2" t="s">
        <v>650</v>
      </c>
      <c r="T248" s="2">
        <v>1.9</v>
      </c>
      <c r="U248" s="2" t="s">
        <v>650</v>
      </c>
      <c r="V248" s="2" t="s">
        <v>650</v>
      </c>
      <c r="W248" s="2" t="s">
        <v>650</v>
      </c>
      <c r="X248" s="2" t="s">
        <v>650</v>
      </c>
      <c r="Y248" s="2" t="s">
        <v>650</v>
      </c>
      <c r="Z248" s="2" t="s">
        <v>650</v>
      </c>
      <c r="AA248" s="2" t="s">
        <v>650</v>
      </c>
      <c r="AB248" s="2" t="s">
        <v>650</v>
      </c>
      <c r="AC248" s="2" t="s">
        <v>650</v>
      </c>
      <c r="AD248" s="2" t="s">
        <v>650</v>
      </c>
      <c r="AE248" s="2" t="s">
        <v>650</v>
      </c>
      <c r="AF248" s="2" t="s">
        <v>650</v>
      </c>
      <c r="AG248" s="2" t="s">
        <v>650</v>
      </c>
      <c r="AH248" s="2" t="s">
        <v>650</v>
      </c>
      <c r="AI248" s="2" t="s">
        <v>650</v>
      </c>
      <c r="AM248" s="129">
        <f t="shared" si="9"/>
        <v>19.059999999999999</v>
      </c>
      <c r="AN248" s="129">
        <f t="shared" si="10"/>
        <v>16.3</v>
      </c>
      <c r="AO248" s="130">
        <f t="shared" si="11"/>
        <v>0.85519412381951743</v>
      </c>
    </row>
    <row r="249" spans="1:41" ht="15" customHeight="1" x14ac:dyDescent="0.25">
      <c r="A249" s="2" t="s">
        <v>396</v>
      </c>
      <c r="B249" s="2" t="s">
        <v>398</v>
      </c>
      <c r="C249" s="2">
        <v>2015</v>
      </c>
      <c r="D249" s="2">
        <v>106.7</v>
      </c>
      <c r="E249" s="2">
        <v>119.74</v>
      </c>
      <c r="F249" s="2" t="s">
        <v>650</v>
      </c>
      <c r="G249" s="2">
        <v>0.98</v>
      </c>
      <c r="H249" s="2" t="s">
        <v>650</v>
      </c>
      <c r="I249" s="2" t="s">
        <v>650</v>
      </c>
      <c r="J249" s="2" t="s">
        <v>650</v>
      </c>
      <c r="K249" s="2" t="s">
        <v>650</v>
      </c>
      <c r="L249" s="2" t="s">
        <v>651</v>
      </c>
      <c r="M249" s="2">
        <v>22.7</v>
      </c>
      <c r="N249" s="2">
        <v>22.7</v>
      </c>
      <c r="O249" s="2">
        <v>22.7</v>
      </c>
      <c r="P249" s="2" t="s">
        <v>650</v>
      </c>
      <c r="Q249" s="2" t="s">
        <v>650</v>
      </c>
      <c r="R249" s="2" t="s">
        <v>650</v>
      </c>
      <c r="S249" s="2" t="s">
        <v>650</v>
      </c>
      <c r="T249" s="2">
        <v>0.16</v>
      </c>
      <c r="U249" s="2">
        <v>41.5</v>
      </c>
      <c r="V249" s="2" t="s">
        <v>650</v>
      </c>
      <c r="W249" s="2" t="s">
        <v>650</v>
      </c>
      <c r="X249" s="2" t="s">
        <v>650</v>
      </c>
      <c r="Y249" s="2" t="s">
        <v>650</v>
      </c>
      <c r="Z249" s="2" t="s">
        <v>650</v>
      </c>
      <c r="AA249" s="2" t="s">
        <v>650</v>
      </c>
      <c r="AB249" s="2" t="s">
        <v>650</v>
      </c>
      <c r="AC249" s="2" t="s">
        <v>650</v>
      </c>
      <c r="AD249" s="2">
        <v>9</v>
      </c>
      <c r="AE249" s="2" t="s">
        <v>650</v>
      </c>
      <c r="AF249" s="2" t="s">
        <v>650</v>
      </c>
      <c r="AG249" s="2" t="s">
        <v>650</v>
      </c>
      <c r="AH249" s="2" t="s">
        <v>650</v>
      </c>
      <c r="AI249" s="2" t="s">
        <v>650</v>
      </c>
      <c r="AM249" s="129">
        <f t="shared" si="9"/>
        <v>119.74</v>
      </c>
      <c r="AN249" s="129">
        <f t="shared" si="10"/>
        <v>106.7</v>
      </c>
      <c r="AO249" s="130">
        <f t="shared" si="11"/>
        <v>0.89109737765157848</v>
      </c>
    </row>
    <row r="250" spans="1:41" ht="15" customHeight="1" x14ac:dyDescent="0.25">
      <c r="A250" s="2" t="s">
        <v>399</v>
      </c>
      <c r="B250" s="2" t="s">
        <v>400</v>
      </c>
      <c r="C250" s="2">
        <v>2015</v>
      </c>
      <c r="D250" s="2">
        <v>48.4</v>
      </c>
      <c r="E250" s="2">
        <v>48</v>
      </c>
      <c r="F250" s="2" t="s">
        <v>650</v>
      </c>
      <c r="G250" s="2" t="s">
        <v>650</v>
      </c>
      <c r="H250" s="2">
        <v>0.5</v>
      </c>
      <c r="I250" s="2" t="s">
        <v>650</v>
      </c>
      <c r="J250" s="2" t="s">
        <v>650</v>
      </c>
      <c r="K250" s="2" t="s">
        <v>650</v>
      </c>
      <c r="L250" s="2" t="s">
        <v>651</v>
      </c>
      <c r="M250" s="2">
        <v>4</v>
      </c>
      <c r="N250" s="2">
        <v>24</v>
      </c>
      <c r="O250" s="2">
        <v>19</v>
      </c>
      <c r="P250" s="2">
        <v>0.5</v>
      </c>
      <c r="Q250" s="2" t="s">
        <v>650</v>
      </c>
      <c r="R250" s="2">
        <v>0</v>
      </c>
      <c r="S250" s="2" t="s">
        <v>650</v>
      </c>
      <c r="T250" s="2" t="s">
        <v>650</v>
      </c>
      <c r="U250" s="2" t="s">
        <v>650</v>
      </c>
      <c r="V250" s="2" t="s">
        <v>650</v>
      </c>
      <c r="W250" s="2" t="s">
        <v>650</v>
      </c>
      <c r="X250" s="2" t="s">
        <v>650</v>
      </c>
      <c r="Y250" s="2" t="s">
        <v>650</v>
      </c>
      <c r="Z250" s="2" t="s">
        <v>650</v>
      </c>
      <c r="AA250" s="2" t="s">
        <v>650</v>
      </c>
      <c r="AB250" s="2" t="s">
        <v>650</v>
      </c>
      <c r="AC250" s="2" t="s">
        <v>650</v>
      </c>
      <c r="AD250" s="2" t="s">
        <v>650</v>
      </c>
      <c r="AE250" s="2" t="s">
        <v>650</v>
      </c>
      <c r="AF250" s="2" t="s">
        <v>650</v>
      </c>
      <c r="AG250" s="2" t="s">
        <v>650</v>
      </c>
      <c r="AH250" s="2" t="s">
        <v>650</v>
      </c>
      <c r="AI250" s="2" t="s">
        <v>650</v>
      </c>
      <c r="AM250" s="129">
        <f t="shared" si="9"/>
        <v>48</v>
      </c>
      <c r="AN250" s="129">
        <f t="shared" si="10"/>
        <v>48.4</v>
      </c>
      <c r="AO250" s="130">
        <f t="shared" si="11"/>
        <v>1.0083333333333333</v>
      </c>
    </row>
    <row r="251" spans="1:41" ht="15" customHeight="1" x14ac:dyDescent="0.25">
      <c r="A251" s="2" t="s">
        <v>401</v>
      </c>
      <c r="B251" s="2" t="s">
        <v>402</v>
      </c>
      <c r="C251" s="2">
        <v>2015</v>
      </c>
      <c r="D251" s="2">
        <v>58.6</v>
      </c>
      <c r="E251" s="2">
        <v>58.795000000000002</v>
      </c>
      <c r="F251" s="2" t="s">
        <v>650</v>
      </c>
      <c r="G251" s="2" t="s">
        <v>650</v>
      </c>
      <c r="H251" s="2" t="s">
        <v>650</v>
      </c>
      <c r="I251" s="2" t="s">
        <v>650</v>
      </c>
      <c r="J251" s="2" t="s">
        <v>650</v>
      </c>
      <c r="K251" s="2" t="s">
        <v>650</v>
      </c>
      <c r="L251" s="2" t="s">
        <v>651</v>
      </c>
      <c r="M251" s="2" t="s">
        <v>650</v>
      </c>
      <c r="N251" s="2" t="s">
        <v>650</v>
      </c>
      <c r="O251" s="2">
        <v>2.044</v>
      </c>
      <c r="P251" s="2">
        <v>9.2680000000000007</v>
      </c>
      <c r="Q251" s="2" t="s">
        <v>650</v>
      </c>
      <c r="R251" s="2" t="s">
        <v>650</v>
      </c>
      <c r="S251" s="2" t="s">
        <v>8</v>
      </c>
      <c r="T251" s="2">
        <v>25.539000000000001</v>
      </c>
      <c r="U251" s="2" t="s">
        <v>650</v>
      </c>
      <c r="V251" s="2" t="s">
        <v>650</v>
      </c>
      <c r="W251" s="2" t="s">
        <v>650</v>
      </c>
      <c r="X251" s="2" t="s">
        <v>650</v>
      </c>
      <c r="Y251" s="2">
        <v>2.6179999999999999</v>
      </c>
      <c r="Z251" s="2" t="s">
        <v>650</v>
      </c>
      <c r="AA251" s="2" t="s">
        <v>650</v>
      </c>
      <c r="AB251" s="2" t="s">
        <v>650</v>
      </c>
      <c r="AC251" s="2">
        <v>1.127</v>
      </c>
      <c r="AD251" s="2">
        <v>18.068999999999999</v>
      </c>
      <c r="AE251" s="2">
        <v>0.13</v>
      </c>
      <c r="AF251" s="2" t="s">
        <v>677</v>
      </c>
      <c r="AG251" s="2">
        <v>0.04</v>
      </c>
      <c r="AH251" s="2">
        <v>0</v>
      </c>
      <c r="AI251" s="2">
        <v>0</v>
      </c>
      <c r="AM251" s="129">
        <f t="shared" si="9"/>
        <v>58.795000000000009</v>
      </c>
      <c r="AN251" s="129">
        <f t="shared" si="10"/>
        <v>58.6</v>
      </c>
      <c r="AO251" s="130">
        <f t="shared" si="11"/>
        <v>0.99668339144485063</v>
      </c>
    </row>
    <row r="252" spans="1:41" ht="15" customHeight="1" x14ac:dyDescent="0.25">
      <c r="A252" s="2" t="s">
        <v>403</v>
      </c>
      <c r="B252" s="2" t="s">
        <v>404</v>
      </c>
      <c r="C252" s="2">
        <v>2015</v>
      </c>
      <c r="D252" s="2">
        <v>151.24100000000001</v>
      </c>
      <c r="E252" s="2">
        <v>195.99600000000001</v>
      </c>
      <c r="F252" s="2" t="s">
        <v>650</v>
      </c>
      <c r="G252" s="2">
        <v>0.95</v>
      </c>
      <c r="H252" s="2" t="s">
        <v>650</v>
      </c>
      <c r="I252" s="2" t="s">
        <v>650</v>
      </c>
      <c r="J252" s="2" t="s">
        <v>650</v>
      </c>
      <c r="K252" s="2">
        <v>2.6</v>
      </c>
      <c r="L252" s="2" t="s">
        <v>651</v>
      </c>
      <c r="M252" s="2">
        <v>0</v>
      </c>
      <c r="N252" s="2">
        <v>0.93700000000000006</v>
      </c>
      <c r="O252" s="2" t="s">
        <v>650</v>
      </c>
      <c r="P252" s="2">
        <v>32.911000000000001</v>
      </c>
      <c r="Q252" s="2" t="s">
        <v>650</v>
      </c>
      <c r="R252" s="2">
        <v>8.9009999999999998</v>
      </c>
      <c r="S252" s="2" t="s">
        <v>8</v>
      </c>
      <c r="T252" s="2">
        <v>74.3</v>
      </c>
      <c r="U252" s="2">
        <v>0</v>
      </c>
      <c r="V252" s="2" t="s">
        <v>650</v>
      </c>
      <c r="W252" s="2">
        <v>11.677</v>
      </c>
      <c r="X252" s="2" t="s">
        <v>650</v>
      </c>
      <c r="Y252" s="2" t="s">
        <v>650</v>
      </c>
      <c r="Z252" s="2">
        <v>1.4950000000000001</v>
      </c>
      <c r="AA252" s="2">
        <v>49.584000000000003</v>
      </c>
      <c r="AB252" s="2" t="s">
        <v>650</v>
      </c>
      <c r="AC252" s="2" t="s">
        <v>650</v>
      </c>
      <c r="AD252" s="2">
        <v>12.641</v>
      </c>
      <c r="AE252" s="2" t="s">
        <v>650</v>
      </c>
      <c r="AF252" s="2" t="s">
        <v>650</v>
      </c>
      <c r="AG252" s="2" t="s">
        <v>650</v>
      </c>
      <c r="AH252" s="2" t="s">
        <v>650</v>
      </c>
      <c r="AI252" s="2" t="s">
        <v>650</v>
      </c>
      <c r="AM252" s="129">
        <f t="shared" si="9"/>
        <v>195.99600000000001</v>
      </c>
      <c r="AN252" s="129">
        <f t="shared" si="10"/>
        <v>151.24100000000001</v>
      </c>
      <c r="AO252" s="130">
        <f t="shared" si="11"/>
        <v>0.77165350313271708</v>
      </c>
    </row>
    <row r="253" spans="1:41" ht="15" customHeight="1" x14ac:dyDescent="0.25">
      <c r="A253" s="2" t="s">
        <v>405</v>
      </c>
      <c r="B253" s="2" t="s">
        <v>406</v>
      </c>
      <c r="C253" s="2">
        <v>2015</v>
      </c>
      <c r="D253" s="2">
        <v>109.6</v>
      </c>
      <c r="E253" s="2">
        <v>115.2</v>
      </c>
      <c r="F253" s="2" t="s">
        <v>650</v>
      </c>
      <c r="G253" s="2">
        <v>1.1000000000000001</v>
      </c>
      <c r="H253" s="2" t="s">
        <v>650</v>
      </c>
      <c r="I253" s="2" t="s">
        <v>650</v>
      </c>
      <c r="J253" s="2" t="s">
        <v>650</v>
      </c>
      <c r="K253" s="2" t="s">
        <v>650</v>
      </c>
      <c r="L253" s="2" t="s">
        <v>651</v>
      </c>
      <c r="M253" s="2">
        <v>53.25</v>
      </c>
      <c r="N253" s="2">
        <v>19.3</v>
      </c>
      <c r="O253" s="2">
        <v>4</v>
      </c>
      <c r="P253" s="2" t="s">
        <v>650</v>
      </c>
      <c r="Q253" s="2" t="s">
        <v>650</v>
      </c>
      <c r="R253" s="2" t="s">
        <v>650</v>
      </c>
      <c r="S253" s="2" t="s">
        <v>650</v>
      </c>
      <c r="T253" s="2" t="s">
        <v>650</v>
      </c>
      <c r="U253" s="2" t="s">
        <v>650</v>
      </c>
      <c r="V253" s="2" t="s">
        <v>650</v>
      </c>
      <c r="W253" s="2">
        <v>22.35</v>
      </c>
      <c r="X253" s="2" t="s">
        <v>650</v>
      </c>
      <c r="Y253" s="2" t="s">
        <v>650</v>
      </c>
      <c r="Z253" s="2" t="s">
        <v>650</v>
      </c>
      <c r="AA253" s="2" t="s">
        <v>650</v>
      </c>
      <c r="AB253" s="2" t="s">
        <v>650</v>
      </c>
      <c r="AC253" s="2">
        <v>1.7</v>
      </c>
      <c r="AD253" s="2">
        <v>13.5</v>
      </c>
      <c r="AE253" s="2" t="s">
        <v>650</v>
      </c>
      <c r="AF253" s="2" t="s">
        <v>650</v>
      </c>
      <c r="AG253" s="2" t="s">
        <v>650</v>
      </c>
      <c r="AH253" s="2" t="s">
        <v>650</v>
      </c>
      <c r="AI253" s="2" t="s">
        <v>650</v>
      </c>
      <c r="AM253" s="129">
        <f t="shared" si="9"/>
        <v>115.2</v>
      </c>
      <c r="AN253" s="129">
        <f t="shared" si="10"/>
        <v>109.6</v>
      </c>
      <c r="AO253" s="130">
        <f t="shared" si="11"/>
        <v>0.95138888888888884</v>
      </c>
    </row>
    <row r="254" spans="1:41" ht="15" customHeight="1" x14ac:dyDescent="0.25">
      <c r="A254" s="2" t="s">
        <v>407</v>
      </c>
      <c r="B254" s="2" t="s">
        <v>408</v>
      </c>
      <c r="C254" s="2">
        <v>2015</v>
      </c>
      <c r="D254" s="2">
        <v>8.4390000000000001</v>
      </c>
      <c r="E254" s="2">
        <v>9.6989999999999998</v>
      </c>
      <c r="F254" s="2" t="s">
        <v>650</v>
      </c>
      <c r="G254" s="2">
        <v>0.03</v>
      </c>
      <c r="H254" s="2" t="s">
        <v>650</v>
      </c>
      <c r="I254" s="2" t="s">
        <v>650</v>
      </c>
      <c r="J254" s="2" t="s">
        <v>650</v>
      </c>
      <c r="K254" s="2" t="s">
        <v>650</v>
      </c>
      <c r="L254" s="2" t="s">
        <v>651</v>
      </c>
      <c r="M254" s="2" t="s">
        <v>650</v>
      </c>
      <c r="N254" s="2" t="s">
        <v>650</v>
      </c>
      <c r="O254" s="2" t="s">
        <v>650</v>
      </c>
      <c r="P254" s="2" t="s">
        <v>650</v>
      </c>
      <c r="Q254" s="2" t="s">
        <v>650</v>
      </c>
      <c r="R254" s="2" t="s">
        <v>650</v>
      </c>
      <c r="S254" s="2" t="s">
        <v>650</v>
      </c>
      <c r="T254" s="2">
        <v>9.6690000000000005</v>
      </c>
      <c r="U254" s="2" t="s">
        <v>650</v>
      </c>
      <c r="V254" s="2" t="s">
        <v>650</v>
      </c>
      <c r="W254" s="2" t="s">
        <v>650</v>
      </c>
      <c r="X254" s="2" t="s">
        <v>650</v>
      </c>
      <c r="Y254" s="2" t="s">
        <v>650</v>
      </c>
      <c r="Z254" s="2" t="s">
        <v>650</v>
      </c>
      <c r="AA254" s="2" t="s">
        <v>650</v>
      </c>
      <c r="AB254" s="2" t="s">
        <v>650</v>
      </c>
      <c r="AC254" s="2" t="s">
        <v>650</v>
      </c>
      <c r="AD254" s="2" t="s">
        <v>650</v>
      </c>
      <c r="AE254" s="2" t="s">
        <v>650</v>
      </c>
      <c r="AF254" s="2" t="s">
        <v>650</v>
      </c>
      <c r="AG254" s="2" t="s">
        <v>650</v>
      </c>
      <c r="AH254" s="2" t="s">
        <v>650</v>
      </c>
      <c r="AI254" s="2" t="s">
        <v>650</v>
      </c>
      <c r="AM254" s="129">
        <f t="shared" si="9"/>
        <v>9.6989999999999998</v>
      </c>
      <c r="AN254" s="129">
        <f t="shared" si="10"/>
        <v>8.4390000000000001</v>
      </c>
      <c r="AO254" s="130">
        <f t="shared" si="11"/>
        <v>0.87008969996906904</v>
      </c>
    </row>
    <row r="255" spans="1:41" ht="15" customHeight="1" x14ac:dyDescent="0.25">
      <c r="A255" s="2" t="s">
        <v>407</v>
      </c>
      <c r="B255" s="2" t="s">
        <v>409</v>
      </c>
      <c r="C255" s="2">
        <v>2015</v>
      </c>
      <c r="D255" s="2">
        <v>8.2490000000000006</v>
      </c>
      <c r="E255" s="2">
        <v>9.6010000000000009</v>
      </c>
      <c r="F255" s="2" t="s">
        <v>650</v>
      </c>
      <c r="G255" s="2">
        <v>0.14499999999999999</v>
      </c>
      <c r="H255" s="2" t="s">
        <v>650</v>
      </c>
      <c r="I255" s="2" t="s">
        <v>650</v>
      </c>
      <c r="J255" s="2" t="s">
        <v>650</v>
      </c>
      <c r="K255" s="2" t="s">
        <v>650</v>
      </c>
      <c r="L255" s="2" t="s">
        <v>650</v>
      </c>
      <c r="M255" s="2" t="s">
        <v>650</v>
      </c>
      <c r="N255" s="2" t="s">
        <v>650</v>
      </c>
      <c r="O255" s="2" t="s">
        <v>650</v>
      </c>
      <c r="P255" s="2" t="s">
        <v>650</v>
      </c>
      <c r="Q255" s="2" t="s">
        <v>650</v>
      </c>
      <c r="R255" s="2" t="s">
        <v>650</v>
      </c>
      <c r="S255" s="2" t="s">
        <v>650</v>
      </c>
      <c r="T255" s="2">
        <v>9.4559999999999995</v>
      </c>
      <c r="U255" s="2" t="s">
        <v>650</v>
      </c>
      <c r="V255" s="2" t="s">
        <v>650</v>
      </c>
      <c r="W255" s="2" t="s">
        <v>650</v>
      </c>
      <c r="X255" s="2" t="s">
        <v>650</v>
      </c>
      <c r="Y255" s="2" t="s">
        <v>650</v>
      </c>
      <c r="Z255" s="2" t="s">
        <v>650</v>
      </c>
      <c r="AA255" s="2" t="s">
        <v>650</v>
      </c>
      <c r="AB255" s="2" t="s">
        <v>650</v>
      </c>
      <c r="AC255" s="2" t="s">
        <v>650</v>
      </c>
      <c r="AD255" s="2" t="s">
        <v>650</v>
      </c>
      <c r="AE255" s="2" t="s">
        <v>650</v>
      </c>
      <c r="AF255" s="2" t="s">
        <v>650</v>
      </c>
      <c r="AG255" s="2" t="s">
        <v>650</v>
      </c>
      <c r="AH255" s="2" t="s">
        <v>650</v>
      </c>
      <c r="AI255" s="2" t="s">
        <v>650</v>
      </c>
      <c r="AM255" s="129">
        <f t="shared" si="9"/>
        <v>9.6009999999999991</v>
      </c>
      <c r="AN255" s="129">
        <f t="shared" si="10"/>
        <v>8.2490000000000006</v>
      </c>
      <c r="AO255" s="130">
        <f t="shared" si="11"/>
        <v>0.85918133527757534</v>
      </c>
    </row>
    <row r="256" spans="1:41" ht="15" customHeight="1" x14ac:dyDescent="0.25">
      <c r="A256" s="2" t="s">
        <v>407</v>
      </c>
      <c r="B256" s="2" t="s">
        <v>410</v>
      </c>
      <c r="C256" s="2">
        <v>2015</v>
      </c>
      <c r="D256" s="2">
        <v>15.992000000000001</v>
      </c>
      <c r="E256" s="2">
        <v>18.195</v>
      </c>
      <c r="F256" s="2" t="s">
        <v>650</v>
      </c>
      <c r="G256" s="2">
        <v>0.28999999999999998</v>
      </c>
      <c r="H256" s="2" t="s">
        <v>650</v>
      </c>
      <c r="I256" s="2" t="s">
        <v>650</v>
      </c>
      <c r="J256" s="2" t="s">
        <v>650</v>
      </c>
      <c r="K256" s="2" t="s">
        <v>650</v>
      </c>
      <c r="L256" s="2" t="s">
        <v>650</v>
      </c>
      <c r="M256" s="2" t="s">
        <v>650</v>
      </c>
      <c r="N256" s="2">
        <v>7.6849999999999996</v>
      </c>
      <c r="O256" s="2" t="s">
        <v>650</v>
      </c>
      <c r="P256" s="2">
        <v>7.6849999999999996</v>
      </c>
      <c r="Q256" s="2" t="s">
        <v>650</v>
      </c>
      <c r="R256" s="2" t="s">
        <v>650</v>
      </c>
      <c r="S256" s="2" t="s">
        <v>8</v>
      </c>
      <c r="T256" s="2">
        <v>2.5249999999999999</v>
      </c>
      <c r="U256" s="2" t="s">
        <v>650</v>
      </c>
      <c r="V256" s="2" t="s">
        <v>650</v>
      </c>
      <c r="W256" s="2" t="s">
        <v>650</v>
      </c>
      <c r="X256" s="2" t="s">
        <v>650</v>
      </c>
      <c r="Y256" s="2" t="s">
        <v>650</v>
      </c>
      <c r="Z256" s="2" t="s">
        <v>650</v>
      </c>
      <c r="AA256" s="2" t="s">
        <v>650</v>
      </c>
      <c r="AB256" s="2" t="s">
        <v>650</v>
      </c>
      <c r="AC256" s="2" t="s">
        <v>650</v>
      </c>
      <c r="AD256" s="2" t="s">
        <v>650</v>
      </c>
      <c r="AE256" s="2" t="s">
        <v>650</v>
      </c>
      <c r="AF256" s="2" t="s">
        <v>650</v>
      </c>
      <c r="AG256" s="2" t="s">
        <v>650</v>
      </c>
      <c r="AH256" s="2">
        <v>0.01</v>
      </c>
      <c r="AI256" s="2">
        <v>0.01</v>
      </c>
      <c r="AM256" s="129">
        <f t="shared" si="9"/>
        <v>18.195</v>
      </c>
      <c r="AN256" s="129">
        <f t="shared" si="10"/>
        <v>15.992000000000001</v>
      </c>
      <c r="AO256" s="130">
        <f t="shared" si="11"/>
        <v>0.87892278098378684</v>
      </c>
    </row>
    <row r="257" spans="1:41" ht="15" customHeight="1" x14ac:dyDescent="0.25">
      <c r="A257" s="2" t="s">
        <v>407</v>
      </c>
      <c r="B257" s="2" t="s">
        <v>411</v>
      </c>
      <c r="C257" s="2">
        <v>2015</v>
      </c>
      <c r="D257" s="2">
        <v>9.9890000000000008</v>
      </c>
      <c r="E257" s="2">
        <v>11.481999999999999</v>
      </c>
      <c r="F257" s="2" t="s">
        <v>650</v>
      </c>
      <c r="G257" s="2">
        <v>0.113</v>
      </c>
      <c r="H257" s="2" t="s">
        <v>650</v>
      </c>
      <c r="I257" s="2" t="s">
        <v>650</v>
      </c>
      <c r="J257" s="2" t="s">
        <v>650</v>
      </c>
      <c r="K257" s="2" t="s">
        <v>650</v>
      </c>
      <c r="L257" s="2" t="s">
        <v>650</v>
      </c>
      <c r="M257" s="2" t="s">
        <v>650</v>
      </c>
      <c r="N257" s="2" t="s">
        <v>650</v>
      </c>
      <c r="O257" s="2" t="s">
        <v>650</v>
      </c>
      <c r="P257" s="2" t="s">
        <v>650</v>
      </c>
      <c r="Q257" s="2" t="s">
        <v>650</v>
      </c>
      <c r="R257" s="2" t="s">
        <v>650</v>
      </c>
      <c r="S257" s="2" t="s">
        <v>650</v>
      </c>
      <c r="T257" s="2">
        <v>11.369</v>
      </c>
      <c r="U257" s="2" t="s">
        <v>650</v>
      </c>
      <c r="V257" s="2" t="s">
        <v>650</v>
      </c>
      <c r="W257" s="2" t="s">
        <v>650</v>
      </c>
      <c r="X257" s="2" t="s">
        <v>650</v>
      </c>
      <c r="Y257" s="2" t="s">
        <v>650</v>
      </c>
      <c r="Z257" s="2" t="s">
        <v>650</v>
      </c>
      <c r="AA257" s="2" t="s">
        <v>650</v>
      </c>
      <c r="AB257" s="2" t="s">
        <v>650</v>
      </c>
      <c r="AC257" s="2" t="s">
        <v>650</v>
      </c>
      <c r="AD257" s="2" t="s">
        <v>650</v>
      </c>
      <c r="AE257" s="2" t="s">
        <v>650</v>
      </c>
      <c r="AF257" s="2" t="s">
        <v>650</v>
      </c>
      <c r="AG257" s="2" t="s">
        <v>650</v>
      </c>
      <c r="AH257" s="2" t="s">
        <v>650</v>
      </c>
      <c r="AI257" s="2" t="s">
        <v>650</v>
      </c>
      <c r="AM257" s="129">
        <f t="shared" si="9"/>
        <v>11.481999999999999</v>
      </c>
      <c r="AN257" s="129">
        <f t="shared" si="10"/>
        <v>9.9890000000000008</v>
      </c>
      <c r="AO257" s="130">
        <f t="shared" si="11"/>
        <v>0.86997038843407082</v>
      </c>
    </row>
    <row r="258" spans="1:41" ht="15" customHeight="1" x14ac:dyDescent="0.25">
      <c r="A258" s="2" t="s">
        <v>407</v>
      </c>
      <c r="B258" s="2" t="s">
        <v>412</v>
      </c>
      <c r="C258" s="2">
        <v>2015</v>
      </c>
      <c r="D258" s="2">
        <v>6.968</v>
      </c>
      <c r="E258" s="2">
        <v>7.4880000000000004</v>
      </c>
      <c r="F258" s="2" t="s">
        <v>650</v>
      </c>
      <c r="G258" s="2">
        <v>2.5000000000000001E-2</v>
      </c>
      <c r="H258" s="2" t="s">
        <v>650</v>
      </c>
      <c r="I258" s="2" t="s">
        <v>650</v>
      </c>
      <c r="J258" s="2" t="s">
        <v>650</v>
      </c>
      <c r="K258" s="2" t="s">
        <v>650</v>
      </c>
      <c r="L258" s="2" t="s">
        <v>650</v>
      </c>
      <c r="M258" s="2" t="s">
        <v>650</v>
      </c>
      <c r="N258" s="2">
        <v>2.2000000000000002</v>
      </c>
      <c r="O258" s="2" t="s">
        <v>650</v>
      </c>
      <c r="P258" s="2">
        <v>1.292</v>
      </c>
      <c r="Q258" s="2" t="s">
        <v>650</v>
      </c>
      <c r="R258" s="2" t="s">
        <v>650</v>
      </c>
      <c r="S258" s="2" t="s">
        <v>650</v>
      </c>
      <c r="T258" s="2">
        <v>3.9710000000000001</v>
      </c>
      <c r="U258" s="2" t="s">
        <v>650</v>
      </c>
      <c r="V258" s="2" t="s">
        <v>650</v>
      </c>
      <c r="W258" s="2" t="s">
        <v>650</v>
      </c>
      <c r="X258" s="2" t="s">
        <v>650</v>
      </c>
      <c r="Y258" s="2" t="s">
        <v>650</v>
      </c>
      <c r="Z258" s="2" t="s">
        <v>650</v>
      </c>
      <c r="AA258" s="2" t="s">
        <v>650</v>
      </c>
      <c r="AB258" s="2" t="s">
        <v>650</v>
      </c>
      <c r="AC258" s="2" t="s">
        <v>650</v>
      </c>
      <c r="AD258" s="2" t="s">
        <v>650</v>
      </c>
      <c r="AE258" s="2" t="s">
        <v>650</v>
      </c>
      <c r="AF258" s="2" t="s">
        <v>650</v>
      </c>
      <c r="AG258" s="2" t="s">
        <v>650</v>
      </c>
      <c r="AH258" s="2" t="s">
        <v>650</v>
      </c>
      <c r="AI258" s="2" t="s">
        <v>650</v>
      </c>
      <c r="AM258" s="129">
        <f t="shared" si="9"/>
        <v>7.4880000000000004</v>
      </c>
      <c r="AN258" s="129">
        <f t="shared" si="10"/>
        <v>6.968</v>
      </c>
      <c r="AO258" s="130">
        <f t="shared" si="11"/>
        <v>0.93055555555555547</v>
      </c>
    </row>
    <row r="259" spans="1:41" ht="15" customHeight="1" x14ac:dyDescent="0.25">
      <c r="A259" s="2" t="s">
        <v>407</v>
      </c>
      <c r="B259" s="2" t="s">
        <v>413</v>
      </c>
      <c r="C259" s="2">
        <v>2015</v>
      </c>
      <c r="D259" s="2">
        <v>0.27800000000000002</v>
      </c>
      <c r="E259" s="2">
        <v>0.31900000000000001</v>
      </c>
      <c r="F259" s="2" t="s">
        <v>650</v>
      </c>
      <c r="G259" s="2">
        <v>0.01</v>
      </c>
      <c r="H259" s="2" t="s">
        <v>650</v>
      </c>
      <c r="I259" s="2" t="s">
        <v>650</v>
      </c>
      <c r="J259" s="2" t="s">
        <v>650</v>
      </c>
      <c r="K259" s="2" t="s">
        <v>650</v>
      </c>
      <c r="L259" s="2" t="s">
        <v>650</v>
      </c>
      <c r="M259" s="2" t="s">
        <v>650</v>
      </c>
      <c r="N259" s="2" t="s">
        <v>650</v>
      </c>
      <c r="O259" s="2" t="s">
        <v>650</v>
      </c>
      <c r="P259" s="2" t="s">
        <v>650</v>
      </c>
      <c r="Q259" s="2" t="s">
        <v>650</v>
      </c>
      <c r="R259" s="2" t="s">
        <v>650</v>
      </c>
      <c r="S259" s="2" t="s">
        <v>650</v>
      </c>
      <c r="T259" s="2">
        <v>0.309</v>
      </c>
      <c r="U259" s="2" t="s">
        <v>650</v>
      </c>
      <c r="V259" s="2" t="s">
        <v>650</v>
      </c>
      <c r="W259" s="2" t="s">
        <v>650</v>
      </c>
      <c r="X259" s="2" t="s">
        <v>650</v>
      </c>
      <c r="Y259" s="2" t="s">
        <v>650</v>
      </c>
      <c r="Z259" s="2" t="s">
        <v>650</v>
      </c>
      <c r="AA259" s="2" t="s">
        <v>650</v>
      </c>
      <c r="AB259" s="2" t="s">
        <v>650</v>
      </c>
      <c r="AC259" s="2" t="s">
        <v>650</v>
      </c>
      <c r="AD259" s="2" t="s">
        <v>650</v>
      </c>
      <c r="AE259" s="2" t="s">
        <v>650</v>
      </c>
      <c r="AF259" s="2" t="s">
        <v>650</v>
      </c>
      <c r="AG259" s="2" t="s">
        <v>650</v>
      </c>
      <c r="AH259" s="2" t="s">
        <v>650</v>
      </c>
      <c r="AI259" s="2" t="s">
        <v>650</v>
      </c>
      <c r="AM259" s="129">
        <f t="shared" ref="AM259:AM322" si="12">SUMPRODUCT(F259:AE259)+IFERROR(AI259/1,0)</f>
        <v>0.31900000000000001</v>
      </c>
      <c r="AN259" s="129">
        <f t="shared" ref="AN259:AN322" si="13">IFERROR(D259/1,0)</f>
        <v>0.27800000000000002</v>
      </c>
      <c r="AO259" s="130">
        <f t="shared" ref="AO259:AO322" si="14">IFERROR(AN259/AM259,"")</f>
        <v>0.87147335423197503</v>
      </c>
    </row>
    <row r="260" spans="1:41" ht="15" customHeight="1" x14ac:dyDescent="0.25">
      <c r="A260" s="2" t="s">
        <v>407</v>
      </c>
      <c r="B260" s="2" t="s">
        <v>414</v>
      </c>
      <c r="C260" s="2">
        <v>2015</v>
      </c>
      <c r="D260" s="2">
        <v>5.6219999999999999</v>
      </c>
      <c r="E260" s="2">
        <v>6.4509999999999996</v>
      </c>
      <c r="F260" s="2" t="s">
        <v>650</v>
      </c>
      <c r="G260" s="2">
        <v>3.0000000000000001E-3</v>
      </c>
      <c r="H260" s="2" t="s">
        <v>650</v>
      </c>
      <c r="I260" s="2" t="s">
        <v>650</v>
      </c>
      <c r="J260" s="2" t="s">
        <v>650</v>
      </c>
      <c r="K260" s="2" t="s">
        <v>650</v>
      </c>
      <c r="L260" s="2" t="s">
        <v>650</v>
      </c>
      <c r="M260" s="2" t="s">
        <v>650</v>
      </c>
      <c r="N260" s="2" t="s">
        <v>650</v>
      </c>
      <c r="O260" s="2" t="s">
        <v>650</v>
      </c>
      <c r="P260" s="2" t="s">
        <v>650</v>
      </c>
      <c r="Q260" s="2" t="s">
        <v>650</v>
      </c>
      <c r="R260" s="2" t="s">
        <v>650</v>
      </c>
      <c r="S260" s="2" t="s">
        <v>650</v>
      </c>
      <c r="T260" s="2">
        <v>6.3550000000000004</v>
      </c>
      <c r="U260" s="2" t="s">
        <v>650</v>
      </c>
      <c r="V260" s="2" t="s">
        <v>650</v>
      </c>
      <c r="W260" s="2" t="s">
        <v>650</v>
      </c>
      <c r="X260" s="2" t="s">
        <v>650</v>
      </c>
      <c r="Y260" s="2" t="s">
        <v>650</v>
      </c>
      <c r="Z260" s="2" t="s">
        <v>650</v>
      </c>
      <c r="AA260" s="2" t="s">
        <v>650</v>
      </c>
      <c r="AB260" s="2" t="s">
        <v>650</v>
      </c>
      <c r="AC260" s="2" t="s">
        <v>650</v>
      </c>
      <c r="AD260" s="2" t="s">
        <v>650</v>
      </c>
      <c r="AE260" s="2" t="s">
        <v>650</v>
      </c>
      <c r="AF260" s="2" t="s">
        <v>650</v>
      </c>
      <c r="AG260" s="2" t="s">
        <v>650</v>
      </c>
      <c r="AH260" s="2">
        <v>9.2999999999999999E-2</v>
      </c>
      <c r="AI260" s="2">
        <v>9.2999999999999999E-2</v>
      </c>
      <c r="AM260" s="129">
        <f t="shared" si="12"/>
        <v>6.4510000000000005</v>
      </c>
      <c r="AN260" s="129">
        <f t="shared" si="13"/>
        <v>5.6219999999999999</v>
      </c>
      <c r="AO260" s="130">
        <f t="shared" si="14"/>
        <v>0.87149279181522232</v>
      </c>
    </row>
    <row r="261" spans="1:41" ht="15" customHeight="1" x14ac:dyDescent="0.25">
      <c r="A261" s="2" t="s">
        <v>407</v>
      </c>
      <c r="B261" s="2" t="s">
        <v>415</v>
      </c>
      <c r="C261" s="2">
        <v>2015</v>
      </c>
      <c r="D261" s="2">
        <v>2.831</v>
      </c>
      <c r="E261" s="2">
        <v>3.254</v>
      </c>
      <c r="F261" s="2" t="s">
        <v>650</v>
      </c>
      <c r="G261" s="2">
        <v>1.9E-2</v>
      </c>
      <c r="H261" s="2" t="s">
        <v>650</v>
      </c>
      <c r="I261" s="2" t="s">
        <v>650</v>
      </c>
      <c r="J261" s="2" t="s">
        <v>650</v>
      </c>
      <c r="K261" s="2" t="s">
        <v>650</v>
      </c>
      <c r="L261" s="2" t="s">
        <v>650</v>
      </c>
      <c r="M261" s="2" t="s">
        <v>650</v>
      </c>
      <c r="N261" s="2" t="s">
        <v>650</v>
      </c>
      <c r="O261" s="2" t="s">
        <v>650</v>
      </c>
      <c r="P261" s="2" t="s">
        <v>650</v>
      </c>
      <c r="Q261" s="2" t="s">
        <v>650</v>
      </c>
      <c r="R261" s="2" t="s">
        <v>650</v>
      </c>
      <c r="S261" s="2" t="s">
        <v>650</v>
      </c>
      <c r="T261" s="2">
        <v>3.2349999999999999</v>
      </c>
      <c r="U261" s="2" t="s">
        <v>650</v>
      </c>
      <c r="V261" s="2" t="s">
        <v>650</v>
      </c>
      <c r="W261" s="2" t="s">
        <v>650</v>
      </c>
      <c r="X261" s="2" t="s">
        <v>650</v>
      </c>
      <c r="Y261" s="2" t="s">
        <v>650</v>
      </c>
      <c r="Z261" s="2" t="s">
        <v>650</v>
      </c>
      <c r="AA261" s="2" t="s">
        <v>650</v>
      </c>
      <c r="AB261" s="2" t="s">
        <v>650</v>
      </c>
      <c r="AC261" s="2" t="s">
        <v>650</v>
      </c>
      <c r="AD261" s="2" t="s">
        <v>650</v>
      </c>
      <c r="AE261" s="2" t="s">
        <v>650</v>
      </c>
      <c r="AF261" s="2" t="s">
        <v>650</v>
      </c>
      <c r="AG261" s="2" t="s">
        <v>650</v>
      </c>
      <c r="AH261" s="2" t="s">
        <v>650</v>
      </c>
      <c r="AI261" s="2" t="s">
        <v>650</v>
      </c>
      <c r="AM261" s="129">
        <f t="shared" si="12"/>
        <v>3.254</v>
      </c>
      <c r="AN261" s="129">
        <f t="shared" si="13"/>
        <v>2.831</v>
      </c>
      <c r="AO261" s="130">
        <f t="shared" si="14"/>
        <v>0.87000614628149964</v>
      </c>
    </row>
    <row r="262" spans="1:41" ht="15" customHeight="1" x14ac:dyDescent="0.25">
      <c r="A262" s="2" t="s">
        <v>407</v>
      </c>
      <c r="B262" s="2" t="s">
        <v>416</v>
      </c>
      <c r="C262" s="2">
        <v>2015</v>
      </c>
      <c r="D262" s="2">
        <v>10.859</v>
      </c>
      <c r="E262" s="2">
        <v>13.054</v>
      </c>
      <c r="F262" s="2" t="s">
        <v>650</v>
      </c>
      <c r="G262" s="2">
        <v>0.34100000000000003</v>
      </c>
      <c r="H262" s="2">
        <v>0.33100000000000002</v>
      </c>
      <c r="I262" s="2" t="s">
        <v>650</v>
      </c>
      <c r="J262" s="2" t="s">
        <v>650</v>
      </c>
      <c r="K262" s="2" t="s">
        <v>650</v>
      </c>
      <c r="L262" s="2" t="s">
        <v>650</v>
      </c>
      <c r="M262" s="2" t="s">
        <v>650</v>
      </c>
      <c r="N262" s="2">
        <v>4.024</v>
      </c>
      <c r="O262" s="2" t="s">
        <v>650</v>
      </c>
      <c r="P262" s="2" t="s">
        <v>650</v>
      </c>
      <c r="Q262" s="2" t="s">
        <v>650</v>
      </c>
      <c r="R262" s="2" t="s">
        <v>650</v>
      </c>
      <c r="S262" s="2" t="s">
        <v>650</v>
      </c>
      <c r="T262" s="2" t="s">
        <v>650</v>
      </c>
      <c r="U262" s="2" t="s">
        <v>650</v>
      </c>
      <c r="V262" s="2" t="s">
        <v>650</v>
      </c>
      <c r="W262" s="2" t="s">
        <v>650</v>
      </c>
      <c r="X262" s="2" t="s">
        <v>650</v>
      </c>
      <c r="Y262" s="2" t="s">
        <v>650</v>
      </c>
      <c r="Z262" s="2" t="s">
        <v>650</v>
      </c>
      <c r="AA262" s="2">
        <v>8.3550000000000004</v>
      </c>
      <c r="AB262" s="2" t="s">
        <v>650</v>
      </c>
      <c r="AC262" s="2" t="s">
        <v>650</v>
      </c>
      <c r="AD262" s="2" t="s">
        <v>650</v>
      </c>
      <c r="AE262" s="2" t="s">
        <v>650</v>
      </c>
      <c r="AF262" s="2" t="s">
        <v>650</v>
      </c>
      <c r="AG262" s="2" t="s">
        <v>650</v>
      </c>
      <c r="AH262" s="2">
        <v>3.0000000000000001E-3</v>
      </c>
      <c r="AI262" s="2">
        <v>3.0000000000000001E-3</v>
      </c>
      <c r="AM262" s="129">
        <f t="shared" si="12"/>
        <v>13.054</v>
      </c>
      <c r="AN262" s="129">
        <f t="shared" si="13"/>
        <v>10.859</v>
      </c>
      <c r="AO262" s="130">
        <f t="shared" si="14"/>
        <v>0.83185230580664926</v>
      </c>
    </row>
    <row r="263" spans="1:41" ht="15" customHeight="1" x14ac:dyDescent="0.25">
      <c r="A263" s="2" t="s">
        <v>407</v>
      </c>
      <c r="B263" s="2" t="s">
        <v>417</v>
      </c>
      <c r="C263" s="2">
        <v>2015</v>
      </c>
      <c r="D263" s="2">
        <v>3.145</v>
      </c>
      <c r="E263" s="2">
        <v>3.6150000000000002</v>
      </c>
      <c r="F263" s="2" t="s">
        <v>650</v>
      </c>
      <c r="G263" s="2">
        <v>2.1000000000000001E-2</v>
      </c>
      <c r="H263" s="2" t="s">
        <v>650</v>
      </c>
      <c r="I263" s="2" t="s">
        <v>650</v>
      </c>
      <c r="J263" s="2" t="s">
        <v>650</v>
      </c>
      <c r="K263" s="2" t="s">
        <v>650</v>
      </c>
      <c r="L263" s="2" t="s">
        <v>650</v>
      </c>
      <c r="M263" s="2" t="s">
        <v>650</v>
      </c>
      <c r="N263" s="2" t="s">
        <v>650</v>
      </c>
      <c r="O263" s="2" t="s">
        <v>650</v>
      </c>
      <c r="P263" s="2" t="s">
        <v>650</v>
      </c>
      <c r="Q263" s="2" t="s">
        <v>650</v>
      </c>
      <c r="R263" s="2" t="s">
        <v>650</v>
      </c>
      <c r="S263" s="2" t="s">
        <v>650</v>
      </c>
      <c r="T263" s="2">
        <v>3.5939999999999999</v>
      </c>
      <c r="U263" s="2" t="s">
        <v>650</v>
      </c>
      <c r="V263" s="2" t="s">
        <v>650</v>
      </c>
      <c r="W263" s="2" t="s">
        <v>650</v>
      </c>
      <c r="X263" s="2" t="s">
        <v>650</v>
      </c>
      <c r="Y263" s="2" t="s">
        <v>650</v>
      </c>
      <c r="Z263" s="2" t="s">
        <v>650</v>
      </c>
      <c r="AA263" s="2" t="s">
        <v>650</v>
      </c>
      <c r="AB263" s="2" t="s">
        <v>650</v>
      </c>
      <c r="AC263" s="2" t="s">
        <v>650</v>
      </c>
      <c r="AD263" s="2" t="s">
        <v>650</v>
      </c>
      <c r="AE263" s="2" t="s">
        <v>650</v>
      </c>
      <c r="AF263" s="2" t="s">
        <v>650</v>
      </c>
      <c r="AG263" s="2" t="s">
        <v>650</v>
      </c>
      <c r="AH263" s="2" t="s">
        <v>650</v>
      </c>
      <c r="AI263" s="2" t="s">
        <v>650</v>
      </c>
      <c r="AM263" s="129">
        <f t="shared" si="12"/>
        <v>3.6149999999999998</v>
      </c>
      <c r="AN263" s="129">
        <f t="shared" si="13"/>
        <v>3.145</v>
      </c>
      <c r="AO263" s="130">
        <f t="shared" si="14"/>
        <v>0.86998616874135548</v>
      </c>
    </row>
    <row r="264" spans="1:41" ht="15" customHeight="1" x14ac:dyDescent="0.25">
      <c r="A264" s="2" t="s">
        <v>407</v>
      </c>
      <c r="B264" s="2" t="s">
        <v>418</v>
      </c>
      <c r="C264" s="2">
        <v>2015</v>
      </c>
      <c r="D264" s="2">
        <v>4.9909999999999997</v>
      </c>
      <c r="E264" s="2">
        <v>5.8730000000000002</v>
      </c>
      <c r="F264" s="2" t="s">
        <v>650</v>
      </c>
      <c r="G264" s="2">
        <v>0.33700000000000002</v>
      </c>
      <c r="H264" s="2" t="s">
        <v>650</v>
      </c>
      <c r="I264" s="2" t="s">
        <v>650</v>
      </c>
      <c r="J264" s="2" t="s">
        <v>650</v>
      </c>
      <c r="K264" s="2" t="s">
        <v>650</v>
      </c>
      <c r="L264" s="2" t="s">
        <v>650</v>
      </c>
      <c r="M264" s="2" t="s">
        <v>650</v>
      </c>
      <c r="N264" s="2" t="s">
        <v>650</v>
      </c>
      <c r="O264" s="2" t="s">
        <v>650</v>
      </c>
      <c r="P264" s="2" t="s">
        <v>650</v>
      </c>
      <c r="Q264" s="2" t="s">
        <v>650</v>
      </c>
      <c r="R264" s="2" t="s">
        <v>650</v>
      </c>
      <c r="S264" s="2" t="s">
        <v>650</v>
      </c>
      <c r="T264" s="2">
        <v>4.9459999999999997</v>
      </c>
      <c r="U264" s="2" t="s">
        <v>650</v>
      </c>
      <c r="V264" s="2" t="s">
        <v>650</v>
      </c>
      <c r="W264" s="2" t="s">
        <v>650</v>
      </c>
      <c r="X264" s="2" t="s">
        <v>650</v>
      </c>
      <c r="Y264" s="2" t="s">
        <v>650</v>
      </c>
      <c r="Z264" s="2" t="s">
        <v>650</v>
      </c>
      <c r="AA264" s="2" t="s">
        <v>650</v>
      </c>
      <c r="AB264" s="2" t="s">
        <v>650</v>
      </c>
      <c r="AC264" s="2" t="s">
        <v>650</v>
      </c>
      <c r="AD264" s="2" t="s">
        <v>650</v>
      </c>
      <c r="AE264" s="2" t="s">
        <v>650</v>
      </c>
      <c r="AF264" s="2" t="s">
        <v>650</v>
      </c>
      <c r="AG264" s="2" t="s">
        <v>650</v>
      </c>
      <c r="AH264" s="2">
        <v>0.59</v>
      </c>
      <c r="AI264" s="2">
        <v>0.59</v>
      </c>
      <c r="AM264" s="129">
        <f t="shared" si="12"/>
        <v>5.8729999999999993</v>
      </c>
      <c r="AN264" s="129">
        <f t="shared" si="13"/>
        <v>4.9909999999999997</v>
      </c>
      <c r="AO264" s="130">
        <f t="shared" si="14"/>
        <v>0.8498212157330155</v>
      </c>
    </row>
    <row r="265" spans="1:41" ht="15" customHeight="1" x14ac:dyDescent="0.25">
      <c r="A265" s="2" t="s">
        <v>407</v>
      </c>
      <c r="B265" s="2" t="s">
        <v>419</v>
      </c>
      <c r="C265" s="2">
        <v>2015</v>
      </c>
      <c r="D265" s="2">
        <v>13.891999999999999</v>
      </c>
      <c r="E265" s="2">
        <v>7.4790000000000001</v>
      </c>
      <c r="F265" s="2" t="s">
        <v>650</v>
      </c>
      <c r="G265" s="2">
        <v>4.3999999999999997E-2</v>
      </c>
      <c r="H265" s="2" t="s">
        <v>650</v>
      </c>
      <c r="I265" s="2" t="s">
        <v>650</v>
      </c>
      <c r="J265" s="2" t="s">
        <v>650</v>
      </c>
      <c r="K265" s="2" t="s">
        <v>650</v>
      </c>
      <c r="L265" s="2" t="s">
        <v>650</v>
      </c>
      <c r="M265" s="2" t="s">
        <v>650</v>
      </c>
      <c r="N265" s="2" t="s">
        <v>650</v>
      </c>
      <c r="O265" s="2" t="s">
        <v>650</v>
      </c>
      <c r="P265" s="2" t="s">
        <v>650</v>
      </c>
      <c r="Q265" s="2" t="s">
        <v>650</v>
      </c>
      <c r="R265" s="2" t="s">
        <v>650</v>
      </c>
      <c r="S265" s="2" t="s">
        <v>650</v>
      </c>
      <c r="T265" s="2">
        <v>7.3449999999999998</v>
      </c>
      <c r="U265" s="2" t="s">
        <v>650</v>
      </c>
      <c r="V265" s="2" t="s">
        <v>650</v>
      </c>
      <c r="W265" s="2" t="s">
        <v>650</v>
      </c>
      <c r="X265" s="2" t="s">
        <v>650</v>
      </c>
      <c r="Y265" s="2" t="s">
        <v>650</v>
      </c>
      <c r="Z265" s="2" t="s">
        <v>650</v>
      </c>
      <c r="AA265" s="2" t="s">
        <v>650</v>
      </c>
      <c r="AB265" s="2" t="s">
        <v>650</v>
      </c>
      <c r="AC265" s="2" t="s">
        <v>650</v>
      </c>
      <c r="AD265" s="2" t="s">
        <v>650</v>
      </c>
      <c r="AE265" s="2" t="s">
        <v>650</v>
      </c>
      <c r="AF265" s="2" t="s">
        <v>650</v>
      </c>
      <c r="AG265" s="2" t="s">
        <v>650</v>
      </c>
      <c r="AH265" s="2">
        <v>0.09</v>
      </c>
      <c r="AI265" s="2">
        <v>0.09</v>
      </c>
      <c r="AM265" s="129">
        <f t="shared" si="12"/>
        <v>7.4789999999999992</v>
      </c>
      <c r="AN265" s="129">
        <f t="shared" si="13"/>
        <v>13.891999999999999</v>
      </c>
      <c r="AO265" s="130">
        <f t="shared" si="14"/>
        <v>1.8574675758791284</v>
      </c>
    </row>
    <row r="266" spans="1:41" ht="15" customHeight="1" x14ac:dyDescent="0.25">
      <c r="A266" s="2" t="s">
        <v>407</v>
      </c>
      <c r="B266" s="2" t="s">
        <v>420</v>
      </c>
      <c r="C266" s="2">
        <v>2015</v>
      </c>
      <c r="D266" s="2">
        <v>10.766</v>
      </c>
      <c r="E266" s="2">
        <v>12.375</v>
      </c>
      <c r="F266" s="2" t="s">
        <v>650</v>
      </c>
      <c r="G266" s="2">
        <v>2.4E-2</v>
      </c>
      <c r="H266" s="2" t="s">
        <v>650</v>
      </c>
      <c r="I266" s="2" t="s">
        <v>650</v>
      </c>
      <c r="J266" s="2" t="s">
        <v>650</v>
      </c>
      <c r="K266" s="2" t="s">
        <v>650</v>
      </c>
      <c r="L266" s="2" t="s">
        <v>650</v>
      </c>
      <c r="M266" s="2" t="s">
        <v>650</v>
      </c>
      <c r="N266" s="2" t="s">
        <v>650</v>
      </c>
      <c r="O266" s="2" t="s">
        <v>650</v>
      </c>
      <c r="P266" s="2" t="s">
        <v>650</v>
      </c>
      <c r="Q266" s="2" t="s">
        <v>650</v>
      </c>
      <c r="R266" s="2" t="s">
        <v>650</v>
      </c>
      <c r="S266" s="2" t="s">
        <v>650</v>
      </c>
      <c r="T266" s="2">
        <v>12.351000000000001</v>
      </c>
      <c r="U266" s="2" t="s">
        <v>650</v>
      </c>
      <c r="V266" s="2" t="s">
        <v>650</v>
      </c>
      <c r="W266" s="2" t="s">
        <v>650</v>
      </c>
      <c r="X266" s="2" t="s">
        <v>650</v>
      </c>
      <c r="Y266" s="2" t="s">
        <v>650</v>
      </c>
      <c r="Z266" s="2" t="s">
        <v>650</v>
      </c>
      <c r="AA266" s="2" t="s">
        <v>650</v>
      </c>
      <c r="AB266" s="2" t="s">
        <v>650</v>
      </c>
      <c r="AC266" s="2" t="s">
        <v>650</v>
      </c>
      <c r="AD266" s="2" t="s">
        <v>650</v>
      </c>
      <c r="AE266" s="2" t="s">
        <v>650</v>
      </c>
      <c r="AF266" s="2" t="s">
        <v>650</v>
      </c>
      <c r="AG266" s="2" t="s">
        <v>650</v>
      </c>
      <c r="AH266" s="2" t="s">
        <v>650</v>
      </c>
      <c r="AI266" s="2" t="s">
        <v>650</v>
      </c>
      <c r="AM266" s="129">
        <f t="shared" si="12"/>
        <v>12.375</v>
      </c>
      <c r="AN266" s="129">
        <f t="shared" si="13"/>
        <v>10.766</v>
      </c>
      <c r="AO266" s="130">
        <f t="shared" si="14"/>
        <v>0.86997979797979796</v>
      </c>
    </row>
    <row r="267" spans="1:41" ht="15" customHeight="1" x14ac:dyDescent="0.25">
      <c r="A267" s="2" t="s">
        <v>407</v>
      </c>
      <c r="B267" s="2" t="s">
        <v>421</v>
      </c>
      <c r="C267" s="2">
        <v>2015</v>
      </c>
      <c r="D267" s="2">
        <v>56.847000000000001</v>
      </c>
      <c r="E267" s="2">
        <v>62.402999999999999</v>
      </c>
      <c r="F267" s="2" t="s">
        <v>650</v>
      </c>
      <c r="G267" s="2">
        <v>3.637</v>
      </c>
      <c r="H267" s="2">
        <v>0</v>
      </c>
      <c r="I267" s="2" t="s">
        <v>650</v>
      </c>
      <c r="J267" s="2" t="s">
        <v>650</v>
      </c>
      <c r="K267" s="2" t="s">
        <v>650</v>
      </c>
      <c r="L267" s="2" t="s">
        <v>650</v>
      </c>
      <c r="M267" s="2">
        <v>4.9690000000000003</v>
      </c>
      <c r="N267" s="2">
        <v>21.004000000000001</v>
      </c>
      <c r="O267" s="2">
        <v>0.73499999999999999</v>
      </c>
      <c r="P267" s="2">
        <v>14.785</v>
      </c>
      <c r="Q267" s="2" t="s">
        <v>650</v>
      </c>
      <c r="R267" s="2">
        <v>11.430999999999999</v>
      </c>
      <c r="S267" s="2" t="s">
        <v>650</v>
      </c>
      <c r="T267" s="2">
        <v>8.5999999999999993E-2</v>
      </c>
      <c r="U267" s="2" t="s">
        <v>650</v>
      </c>
      <c r="V267" s="2" t="s">
        <v>650</v>
      </c>
      <c r="W267" s="2" t="s">
        <v>650</v>
      </c>
      <c r="X267" s="2" t="s">
        <v>650</v>
      </c>
      <c r="Y267" s="2" t="s">
        <v>650</v>
      </c>
      <c r="Z267" s="2" t="s">
        <v>650</v>
      </c>
      <c r="AA267" s="2">
        <v>4.5369999999999999</v>
      </c>
      <c r="AB267" s="2" t="s">
        <v>650</v>
      </c>
      <c r="AC267" s="2" t="s">
        <v>650</v>
      </c>
      <c r="AD267" s="2" t="s">
        <v>650</v>
      </c>
      <c r="AE267" s="2" t="s">
        <v>650</v>
      </c>
      <c r="AF267" s="2" t="s">
        <v>650</v>
      </c>
      <c r="AG267" s="2" t="s">
        <v>650</v>
      </c>
      <c r="AH267" s="2">
        <v>1.2190000000000001</v>
      </c>
      <c r="AI267" s="2">
        <v>1.2190000000000001</v>
      </c>
      <c r="AM267" s="129">
        <f t="shared" si="12"/>
        <v>62.402999999999992</v>
      </c>
      <c r="AN267" s="129">
        <f t="shared" si="13"/>
        <v>56.847000000000001</v>
      </c>
      <c r="AO267" s="130">
        <f t="shared" si="14"/>
        <v>0.91096581895101214</v>
      </c>
    </row>
    <row r="268" spans="1:41" ht="15" customHeight="1" x14ac:dyDescent="0.25">
      <c r="A268" s="2" t="s">
        <v>407</v>
      </c>
      <c r="B268" s="2" t="s">
        <v>422</v>
      </c>
      <c r="C268" s="2">
        <v>2015</v>
      </c>
      <c r="D268" s="2">
        <v>36.707999999999998</v>
      </c>
      <c r="E268" s="2">
        <v>42.183</v>
      </c>
      <c r="F268" s="2" t="s">
        <v>650</v>
      </c>
      <c r="G268" s="2">
        <v>0.33400000000000002</v>
      </c>
      <c r="H268" s="2" t="s">
        <v>650</v>
      </c>
      <c r="I268" s="2" t="s">
        <v>650</v>
      </c>
      <c r="J268" s="2" t="s">
        <v>650</v>
      </c>
      <c r="K268" s="2" t="s">
        <v>650</v>
      </c>
      <c r="L268" s="2" t="s">
        <v>650</v>
      </c>
      <c r="M268" s="2" t="s">
        <v>650</v>
      </c>
      <c r="N268" s="2" t="s">
        <v>650</v>
      </c>
      <c r="O268" s="2" t="s">
        <v>650</v>
      </c>
      <c r="P268" s="2" t="s">
        <v>650</v>
      </c>
      <c r="Q268" s="2" t="s">
        <v>650</v>
      </c>
      <c r="R268" s="2" t="s">
        <v>650</v>
      </c>
      <c r="S268" s="2" t="s">
        <v>650</v>
      </c>
      <c r="T268" s="2">
        <v>41.848999999999997</v>
      </c>
      <c r="U268" s="2" t="s">
        <v>650</v>
      </c>
      <c r="V268" s="2" t="s">
        <v>650</v>
      </c>
      <c r="W268" s="2" t="s">
        <v>650</v>
      </c>
      <c r="X268" s="2" t="s">
        <v>650</v>
      </c>
      <c r="Y268" s="2" t="s">
        <v>650</v>
      </c>
      <c r="Z268" s="2" t="s">
        <v>650</v>
      </c>
      <c r="AA268" s="2" t="s">
        <v>650</v>
      </c>
      <c r="AB268" s="2" t="s">
        <v>650</v>
      </c>
      <c r="AC268" s="2" t="s">
        <v>650</v>
      </c>
      <c r="AD268" s="2" t="s">
        <v>650</v>
      </c>
      <c r="AE268" s="2" t="s">
        <v>650</v>
      </c>
      <c r="AF268" s="2" t="s">
        <v>650</v>
      </c>
      <c r="AG268" s="2" t="s">
        <v>650</v>
      </c>
      <c r="AH268" s="2" t="s">
        <v>650</v>
      </c>
      <c r="AI268" s="2" t="s">
        <v>650</v>
      </c>
      <c r="AM268" s="129">
        <f t="shared" si="12"/>
        <v>42.183</v>
      </c>
      <c r="AN268" s="129">
        <f t="shared" si="13"/>
        <v>36.707999999999998</v>
      </c>
      <c r="AO268" s="130">
        <f t="shared" si="14"/>
        <v>0.87020837778251903</v>
      </c>
    </row>
    <row r="269" spans="1:41" ht="15" customHeight="1" x14ac:dyDescent="0.25">
      <c r="A269" s="2" t="s">
        <v>407</v>
      </c>
      <c r="B269" s="2" t="s">
        <v>423</v>
      </c>
      <c r="C269" s="2">
        <v>2015</v>
      </c>
      <c r="D269" s="2" t="s">
        <v>650</v>
      </c>
      <c r="E269" s="2" t="s">
        <v>650</v>
      </c>
      <c r="F269" s="2" t="s">
        <v>650</v>
      </c>
      <c r="G269" s="2" t="s">
        <v>650</v>
      </c>
      <c r="H269" s="2" t="s">
        <v>650</v>
      </c>
      <c r="I269" s="2" t="s">
        <v>650</v>
      </c>
      <c r="J269" s="2" t="s">
        <v>650</v>
      </c>
      <c r="K269" s="2" t="s">
        <v>650</v>
      </c>
      <c r="L269" s="2" t="s">
        <v>651</v>
      </c>
      <c r="M269" s="2" t="s">
        <v>650</v>
      </c>
      <c r="N269" s="2" t="s">
        <v>650</v>
      </c>
      <c r="O269" s="2" t="s">
        <v>650</v>
      </c>
      <c r="P269" s="2" t="s">
        <v>650</v>
      </c>
      <c r="Q269" s="2" t="s">
        <v>650</v>
      </c>
      <c r="R269" s="2" t="s">
        <v>650</v>
      </c>
      <c r="S269" s="2" t="s">
        <v>650</v>
      </c>
      <c r="T269" s="2" t="s">
        <v>650</v>
      </c>
      <c r="U269" s="2" t="s">
        <v>650</v>
      </c>
      <c r="V269" s="2" t="s">
        <v>650</v>
      </c>
      <c r="W269" s="2" t="s">
        <v>650</v>
      </c>
      <c r="X269" s="2" t="s">
        <v>650</v>
      </c>
      <c r="Y269" s="2" t="s">
        <v>650</v>
      </c>
      <c r="Z269" s="2" t="s">
        <v>650</v>
      </c>
      <c r="AA269" s="2" t="s">
        <v>650</v>
      </c>
      <c r="AB269" s="2" t="s">
        <v>650</v>
      </c>
      <c r="AC269" s="2" t="s">
        <v>650</v>
      </c>
      <c r="AD269" s="2" t="s">
        <v>650</v>
      </c>
      <c r="AE269" s="2" t="s">
        <v>650</v>
      </c>
      <c r="AF269" s="2" t="s">
        <v>650</v>
      </c>
      <c r="AG269" s="2" t="s">
        <v>650</v>
      </c>
      <c r="AH269" s="2" t="s">
        <v>650</v>
      </c>
      <c r="AI269" s="2" t="s">
        <v>650</v>
      </c>
      <c r="AM269" s="129">
        <f t="shared" si="12"/>
        <v>0</v>
      </c>
      <c r="AN269" s="129">
        <f t="shared" si="13"/>
        <v>0</v>
      </c>
      <c r="AO269" s="130" t="str">
        <f t="shared" si="14"/>
        <v/>
      </c>
    </row>
    <row r="270" spans="1:41" ht="15" customHeight="1" x14ac:dyDescent="0.25">
      <c r="A270" s="2" t="s">
        <v>407</v>
      </c>
      <c r="B270" s="2" t="s">
        <v>424</v>
      </c>
      <c r="C270" s="2">
        <v>2015</v>
      </c>
      <c r="D270" s="2">
        <v>16.797000000000001</v>
      </c>
      <c r="E270" s="2">
        <v>19.306999999999999</v>
      </c>
      <c r="F270" s="2" t="s">
        <v>650</v>
      </c>
      <c r="G270" s="2">
        <v>0.19500000000000001</v>
      </c>
      <c r="H270" s="2" t="s">
        <v>650</v>
      </c>
      <c r="I270" s="2" t="s">
        <v>650</v>
      </c>
      <c r="J270" s="2" t="s">
        <v>650</v>
      </c>
      <c r="K270" s="2" t="s">
        <v>650</v>
      </c>
      <c r="L270" s="2" t="s">
        <v>650</v>
      </c>
      <c r="M270" s="2" t="s">
        <v>650</v>
      </c>
      <c r="N270" s="2" t="s">
        <v>650</v>
      </c>
      <c r="O270" s="2" t="s">
        <v>650</v>
      </c>
      <c r="P270" s="2" t="s">
        <v>650</v>
      </c>
      <c r="Q270" s="2" t="s">
        <v>650</v>
      </c>
      <c r="R270" s="2" t="s">
        <v>650</v>
      </c>
      <c r="S270" s="2" t="s">
        <v>650</v>
      </c>
      <c r="T270" s="2">
        <v>19.111999999999998</v>
      </c>
      <c r="U270" s="2" t="s">
        <v>650</v>
      </c>
      <c r="V270" s="2" t="s">
        <v>650</v>
      </c>
      <c r="W270" s="2" t="s">
        <v>650</v>
      </c>
      <c r="X270" s="2" t="s">
        <v>650</v>
      </c>
      <c r="Y270" s="2" t="s">
        <v>650</v>
      </c>
      <c r="Z270" s="2" t="s">
        <v>650</v>
      </c>
      <c r="AA270" s="2" t="s">
        <v>650</v>
      </c>
      <c r="AB270" s="2" t="s">
        <v>650</v>
      </c>
      <c r="AC270" s="2" t="s">
        <v>650</v>
      </c>
      <c r="AD270" s="2" t="s">
        <v>650</v>
      </c>
      <c r="AE270" s="2" t="s">
        <v>650</v>
      </c>
      <c r="AF270" s="2" t="s">
        <v>650</v>
      </c>
      <c r="AG270" s="2" t="s">
        <v>650</v>
      </c>
      <c r="AH270" s="2" t="s">
        <v>650</v>
      </c>
      <c r="AI270" s="2" t="s">
        <v>650</v>
      </c>
      <c r="AM270" s="129">
        <f t="shared" si="12"/>
        <v>19.306999999999999</v>
      </c>
      <c r="AN270" s="129">
        <f t="shared" si="13"/>
        <v>16.797000000000001</v>
      </c>
      <c r="AO270" s="130">
        <f t="shared" si="14"/>
        <v>0.86999533847827226</v>
      </c>
    </row>
    <row r="271" spans="1:41" ht="15" customHeight="1" x14ac:dyDescent="0.25">
      <c r="A271" s="2" t="s">
        <v>407</v>
      </c>
      <c r="B271" s="2" t="s">
        <v>425</v>
      </c>
      <c r="C271" s="2">
        <v>2015</v>
      </c>
      <c r="D271" s="2">
        <v>2.7879999999999998</v>
      </c>
      <c r="E271" s="2">
        <v>3.2040000000000002</v>
      </c>
      <c r="F271" s="2" t="s">
        <v>650</v>
      </c>
      <c r="G271" s="2">
        <v>6.5000000000000002E-2</v>
      </c>
      <c r="H271" s="2" t="s">
        <v>650</v>
      </c>
      <c r="I271" s="2" t="s">
        <v>650</v>
      </c>
      <c r="J271" s="2" t="s">
        <v>650</v>
      </c>
      <c r="K271" s="2" t="s">
        <v>650</v>
      </c>
      <c r="L271" s="2" t="s">
        <v>650</v>
      </c>
      <c r="M271" s="2" t="s">
        <v>650</v>
      </c>
      <c r="N271" s="2" t="s">
        <v>650</v>
      </c>
      <c r="O271" s="2" t="s">
        <v>650</v>
      </c>
      <c r="P271" s="2" t="s">
        <v>650</v>
      </c>
      <c r="Q271" s="2" t="s">
        <v>650</v>
      </c>
      <c r="R271" s="2" t="s">
        <v>650</v>
      </c>
      <c r="S271" s="2" t="s">
        <v>650</v>
      </c>
      <c r="T271" s="2">
        <v>3.1389999999999998</v>
      </c>
      <c r="U271" s="2" t="s">
        <v>650</v>
      </c>
      <c r="V271" s="2" t="s">
        <v>650</v>
      </c>
      <c r="W271" s="2" t="s">
        <v>650</v>
      </c>
      <c r="X271" s="2" t="s">
        <v>650</v>
      </c>
      <c r="Y271" s="2" t="s">
        <v>650</v>
      </c>
      <c r="Z271" s="2" t="s">
        <v>650</v>
      </c>
      <c r="AA271" s="2" t="s">
        <v>650</v>
      </c>
      <c r="AB271" s="2" t="s">
        <v>650</v>
      </c>
      <c r="AC271" s="2" t="s">
        <v>650</v>
      </c>
      <c r="AD271" s="2" t="s">
        <v>650</v>
      </c>
      <c r="AE271" s="2" t="s">
        <v>650</v>
      </c>
      <c r="AF271" s="2" t="s">
        <v>650</v>
      </c>
      <c r="AG271" s="2" t="s">
        <v>650</v>
      </c>
      <c r="AH271" s="2" t="s">
        <v>650</v>
      </c>
      <c r="AI271" s="2" t="s">
        <v>650</v>
      </c>
      <c r="AM271" s="129">
        <f t="shared" si="12"/>
        <v>3.2039999999999997</v>
      </c>
      <c r="AN271" s="129">
        <f t="shared" si="13"/>
        <v>2.7879999999999998</v>
      </c>
      <c r="AO271" s="130">
        <f t="shared" si="14"/>
        <v>0.87016229712858928</v>
      </c>
    </row>
    <row r="272" spans="1:41" ht="15" customHeight="1" x14ac:dyDescent="0.25">
      <c r="A272" s="2" t="s">
        <v>426</v>
      </c>
      <c r="B272" s="2" t="s">
        <v>427</v>
      </c>
      <c r="C272" s="2">
        <v>2015</v>
      </c>
      <c r="D272" s="2">
        <v>10.4</v>
      </c>
      <c r="E272" s="2">
        <v>11.78</v>
      </c>
      <c r="F272" s="2" t="s">
        <v>650</v>
      </c>
      <c r="G272" s="2">
        <v>0.08</v>
      </c>
      <c r="H272" s="2" t="s">
        <v>650</v>
      </c>
      <c r="I272" s="2" t="s">
        <v>650</v>
      </c>
      <c r="J272" s="2" t="s">
        <v>650</v>
      </c>
      <c r="K272" s="2" t="s">
        <v>650</v>
      </c>
      <c r="L272" s="2" t="s">
        <v>651</v>
      </c>
      <c r="M272" s="2" t="s">
        <v>650</v>
      </c>
      <c r="N272" s="2" t="s">
        <v>650</v>
      </c>
      <c r="O272" s="2" t="s">
        <v>650</v>
      </c>
      <c r="P272" s="2" t="s">
        <v>650</v>
      </c>
      <c r="Q272" s="2" t="s">
        <v>650</v>
      </c>
      <c r="R272" s="2" t="s">
        <v>650</v>
      </c>
      <c r="S272" s="2" t="s">
        <v>650</v>
      </c>
      <c r="T272" s="2" t="s">
        <v>650</v>
      </c>
      <c r="U272" s="2">
        <v>11.7</v>
      </c>
      <c r="V272" s="2" t="s">
        <v>650</v>
      </c>
      <c r="W272" s="2" t="s">
        <v>650</v>
      </c>
      <c r="X272" s="2" t="s">
        <v>650</v>
      </c>
      <c r="Y272" s="2" t="s">
        <v>650</v>
      </c>
      <c r="Z272" s="2" t="s">
        <v>650</v>
      </c>
      <c r="AA272" s="2" t="s">
        <v>650</v>
      </c>
      <c r="AB272" s="2" t="s">
        <v>650</v>
      </c>
      <c r="AC272" s="2" t="s">
        <v>650</v>
      </c>
      <c r="AD272" s="2" t="s">
        <v>650</v>
      </c>
      <c r="AE272" s="2" t="s">
        <v>650</v>
      </c>
      <c r="AF272" s="2" t="s">
        <v>650</v>
      </c>
      <c r="AG272" s="2" t="s">
        <v>650</v>
      </c>
      <c r="AH272" s="2" t="s">
        <v>650</v>
      </c>
      <c r="AI272" s="2" t="s">
        <v>650</v>
      </c>
      <c r="AM272" s="129">
        <f t="shared" si="12"/>
        <v>11.78</v>
      </c>
      <c r="AN272" s="129">
        <f t="shared" si="13"/>
        <v>10.4</v>
      </c>
      <c r="AO272" s="130">
        <f t="shared" si="14"/>
        <v>0.88285229202037363</v>
      </c>
    </row>
    <row r="273" spans="1:41" ht="15" customHeight="1" x14ac:dyDescent="0.25">
      <c r="A273" s="2" t="s">
        <v>426</v>
      </c>
      <c r="B273" s="2" t="s">
        <v>428</v>
      </c>
      <c r="C273" s="2">
        <v>2015</v>
      </c>
      <c r="D273" s="2">
        <v>212.1</v>
      </c>
      <c r="E273" s="2">
        <v>235.14</v>
      </c>
      <c r="F273" s="2" t="s">
        <v>650</v>
      </c>
      <c r="G273" s="2">
        <v>1.87</v>
      </c>
      <c r="H273" s="2">
        <v>0.27</v>
      </c>
      <c r="I273" s="2" t="s">
        <v>650</v>
      </c>
      <c r="J273" s="2" t="s">
        <v>650</v>
      </c>
      <c r="K273" s="2" t="s">
        <v>650</v>
      </c>
      <c r="L273" s="2" t="s">
        <v>651</v>
      </c>
      <c r="M273" s="2">
        <v>181.8</v>
      </c>
      <c r="N273" s="2" t="s">
        <v>650</v>
      </c>
      <c r="O273" s="2" t="s">
        <v>650</v>
      </c>
      <c r="P273" s="2" t="s">
        <v>650</v>
      </c>
      <c r="Q273" s="2" t="s">
        <v>650</v>
      </c>
      <c r="R273" s="2" t="s">
        <v>650</v>
      </c>
      <c r="S273" s="2" t="s">
        <v>650</v>
      </c>
      <c r="T273" s="2" t="s">
        <v>650</v>
      </c>
      <c r="U273" s="2" t="s">
        <v>650</v>
      </c>
      <c r="V273" s="2" t="s">
        <v>650</v>
      </c>
      <c r="W273" s="2" t="s">
        <v>650</v>
      </c>
      <c r="X273" s="2" t="s">
        <v>650</v>
      </c>
      <c r="Y273" s="2">
        <v>17.600000000000001</v>
      </c>
      <c r="Z273" s="2" t="s">
        <v>650</v>
      </c>
      <c r="AA273" s="2" t="s">
        <v>650</v>
      </c>
      <c r="AB273" s="2" t="s">
        <v>650</v>
      </c>
      <c r="AC273" s="2" t="s">
        <v>650</v>
      </c>
      <c r="AD273" s="2">
        <v>33.6</v>
      </c>
      <c r="AE273" s="2" t="s">
        <v>650</v>
      </c>
      <c r="AF273" s="2" t="s">
        <v>650</v>
      </c>
      <c r="AG273" s="2" t="s">
        <v>650</v>
      </c>
      <c r="AH273" s="2" t="s">
        <v>650</v>
      </c>
      <c r="AI273" s="2" t="s">
        <v>650</v>
      </c>
      <c r="AM273" s="129">
        <f t="shared" si="12"/>
        <v>235.14</v>
      </c>
      <c r="AN273" s="129">
        <f t="shared" si="13"/>
        <v>212.1</v>
      </c>
      <c r="AO273" s="130">
        <f t="shared" si="14"/>
        <v>0.90201582036233741</v>
      </c>
    </row>
    <row r="274" spans="1:41" ht="15" customHeight="1" x14ac:dyDescent="0.25">
      <c r="A274" s="2" t="s">
        <v>426</v>
      </c>
      <c r="B274" s="2" t="s">
        <v>429</v>
      </c>
      <c r="C274" s="2">
        <v>2015</v>
      </c>
      <c r="D274" s="2">
        <v>4.45</v>
      </c>
      <c r="E274" s="2">
        <v>6.16</v>
      </c>
      <c r="F274" s="2" t="s">
        <v>650</v>
      </c>
      <c r="G274" s="2">
        <v>0.16</v>
      </c>
      <c r="H274" s="2" t="s">
        <v>650</v>
      </c>
      <c r="I274" s="2" t="s">
        <v>650</v>
      </c>
      <c r="J274" s="2" t="s">
        <v>650</v>
      </c>
      <c r="K274" s="2" t="s">
        <v>650</v>
      </c>
      <c r="L274" s="2" t="s">
        <v>651</v>
      </c>
      <c r="M274" s="2" t="s">
        <v>650</v>
      </c>
      <c r="N274" s="2" t="s">
        <v>650</v>
      </c>
      <c r="O274" s="2" t="s">
        <v>650</v>
      </c>
      <c r="P274" s="2" t="s">
        <v>650</v>
      </c>
      <c r="Q274" s="2" t="s">
        <v>650</v>
      </c>
      <c r="R274" s="2" t="s">
        <v>650</v>
      </c>
      <c r="S274" s="2" t="s">
        <v>650</v>
      </c>
      <c r="T274" s="2">
        <v>6</v>
      </c>
      <c r="U274" s="2" t="s">
        <v>650</v>
      </c>
      <c r="V274" s="2" t="s">
        <v>650</v>
      </c>
      <c r="W274" s="2" t="s">
        <v>650</v>
      </c>
      <c r="X274" s="2" t="s">
        <v>650</v>
      </c>
      <c r="Y274" s="2" t="s">
        <v>650</v>
      </c>
      <c r="Z274" s="2" t="s">
        <v>650</v>
      </c>
      <c r="AA274" s="2" t="s">
        <v>650</v>
      </c>
      <c r="AB274" s="2" t="s">
        <v>650</v>
      </c>
      <c r="AC274" s="2" t="s">
        <v>650</v>
      </c>
      <c r="AD274" s="2" t="s">
        <v>650</v>
      </c>
      <c r="AE274" s="2" t="s">
        <v>650</v>
      </c>
      <c r="AF274" s="2" t="s">
        <v>650</v>
      </c>
      <c r="AG274" s="2" t="s">
        <v>650</v>
      </c>
      <c r="AH274" s="2" t="s">
        <v>650</v>
      </c>
      <c r="AI274" s="2" t="s">
        <v>650</v>
      </c>
      <c r="AM274" s="129">
        <f t="shared" si="12"/>
        <v>6.16</v>
      </c>
      <c r="AN274" s="129">
        <f t="shared" si="13"/>
        <v>4.45</v>
      </c>
      <c r="AO274" s="130">
        <f t="shared" si="14"/>
        <v>0.72240259740259738</v>
      </c>
    </row>
    <row r="275" spans="1:41" ht="15" customHeight="1" x14ac:dyDescent="0.25">
      <c r="A275" s="2" t="s">
        <v>426</v>
      </c>
      <c r="B275" s="2" t="s">
        <v>430</v>
      </c>
      <c r="C275" s="2">
        <v>2015</v>
      </c>
      <c r="D275" s="2">
        <v>2.1800000000000002</v>
      </c>
      <c r="E275" s="2">
        <v>2.41</v>
      </c>
      <c r="F275" s="2" t="s">
        <v>650</v>
      </c>
      <c r="G275" s="2">
        <v>0.01</v>
      </c>
      <c r="H275" s="2" t="s">
        <v>650</v>
      </c>
      <c r="I275" s="2" t="s">
        <v>650</v>
      </c>
      <c r="J275" s="2" t="s">
        <v>650</v>
      </c>
      <c r="K275" s="2" t="s">
        <v>650</v>
      </c>
      <c r="L275" s="2" t="s">
        <v>651</v>
      </c>
      <c r="M275" s="2" t="s">
        <v>650</v>
      </c>
      <c r="N275" s="2" t="s">
        <v>650</v>
      </c>
      <c r="O275" s="2" t="s">
        <v>650</v>
      </c>
      <c r="P275" s="2" t="s">
        <v>650</v>
      </c>
      <c r="Q275" s="2" t="s">
        <v>650</v>
      </c>
      <c r="R275" s="2" t="s">
        <v>650</v>
      </c>
      <c r="S275" s="2" t="s">
        <v>650</v>
      </c>
      <c r="T275" s="2">
        <v>2.4</v>
      </c>
      <c r="U275" s="2" t="s">
        <v>650</v>
      </c>
      <c r="V275" s="2" t="s">
        <v>650</v>
      </c>
      <c r="W275" s="2" t="s">
        <v>650</v>
      </c>
      <c r="X275" s="2" t="s">
        <v>650</v>
      </c>
      <c r="Y275" s="2" t="s">
        <v>650</v>
      </c>
      <c r="Z275" s="2" t="s">
        <v>650</v>
      </c>
      <c r="AA275" s="2" t="s">
        <v>650</v>
      </c>
      <c r="AB275" s="2" t="s">
        <v>650</v>
      </c>
      <c r="AC275" s="2" t="s">
        <v>650</v>
      </c>
      <c r="AD275" s="2" t="s">
        <v>650</v>
      </c>
      <c r="AE275" s="2" t="s">
        <v>650</v>
      </c>
      <c r="AF275" s="2" t="s">
        <v>650</v>
      </c>
      <c r="AG275" s="2" t="s">
        <v>650</v>
      </c>
      <c r="AH275" s="2" t="s">
        <v>650</v>
      </c>
      <c r="AI275" s="2" t="s">
        <v>650</v>
      </c>
      <c r="AM275" s="129">
        <f t="shared" si="12"/>
        <v>2.4099999999999997</v>
      </c>
      <c r="AN275" s="129">
        <f t="shared" si="13"/>
        <v>2.1800000000000002</v>
      </c>
      <c r="AO275" s="130">
        <f t="shared" si="14"/>
        <v>0.90456431535269732</v>
      </c>
    </row>
    <row r="276" spans="1:41" ht="15" customHeight="1" x14ac:dyDescent="0.25">
      <c r="A276" s="2" t="s">
        <v>426</v>
      </c>
      <c r="B276" s="2" t="s">
        <v>431</v>
      </c>
      <c r="C276" s="2">
        <v>2015</v>
      </c>
      <c r="D276" s="2">
        <v>3.42</v>
      </c>
      <c r="E276" s="2">
        <v>3.77</v>
      </c>
      <c r="F276" s="2" t="s">
        <v>650</v>
      </c>
      <c r="G276" s="2">
        <v>7.0000000000000007E-2</v>
      </c>
      <c r="H276" s="2" t="s">
        <v>650</v>
      </c>
      <c r="I276" s="2" t="s">
        <v>650</v>
      </c>
      <c r="J276" s="2" t="s">
        <v>650</v>
      </c>
      <c r="K276" s="2" t="s">
        <v>650</v>
      </c>
      <c r="L276" s="2" t="s">
        <v>651</v>
      </c>
      <c r="M276" s="2" t="s">
        <v>650</v>
      </c>
      <c r="N276" s="2" t="s">
        <v>650</v>
      </c>
      <c r="O276" s="2" t="s">
        <v>650</v>
      </c>
      <c r="P276" s="2" t="s">
        <v>650</v>
      </c>
      <c r="Q276" s="2" t="s">
        <v>650</v>
      </c>
      <c r="R276" s="2" t="s">
        <v>650</v>
      </c>
      <c r="S276" s="2" t="s">
        <v>650</v>
      </c>
      <c r="T276" s="2">
        <v>3.7</v>
      </c>
      <c r="U276" s="2" t="s">
        <v>650</v>
      </c>
      <c r="V276" s="2" t="s">
        <v>650</v>
      </c>
      <c r="W276" s="2" t="s">
        <v>650</v>
      </c>
      <c r="X276" s="2" t="s">
        <v>650</v>
      </c>
      <c r="Y276" s="2" t="s">
        <v>650</v>
      </c>
      <c r="Z276" s="2" t="s">
        <v>650</v>
      </c>
      <c r="AA276" s="2" t="s">
        <v>650</v>
      </c>
      <c r="AB276" s="2" t="s">
        <v>650</v>
      </c>
      <c r="AC276" s="2" t="s">
        <v>650</v>
      </c>
      <c r="AD276" s="2" t="s">
        <v>650</v>
      </c>
      <c r="AE276" s="2" t="s">
        <v>650</v>
      </c>
      <c r="AF276" s="2" t="s">
        <v>650</v>
      </c>
      <c r="AG276" s="2" t="s">
        <v>650</v>
      </c>
      <c r="AH276" s="2" t="s">
        <v>650</v>
      </c>
      <c r="AI276" s="2" t="s">
        <v>650</v>
      </c>
      <c r="AM276" s="129">
        <f t="shared" si="12"/>
        <v>3.77</v>
      </c>
      <c r="AN276" s="129">
        <f t="shared" si="13"/>
        <v>3.42</v>
      </c>
      <c r="AO276" s="130">
        <f t="shared" si="14"/>
        <v>0.90716180371352784</v>
      </c>
    </row>
    <row r="277" spans="1:41" ht="15" customHeight="1" x14ac:dyDescent="0.25">
      <c r="A277" s="2" t="s">
        <v>432</v>
      </c>
      <c r="B277" s="2" t="s">
        <v>433</v>
      </c>
      <c r="C277" s="2">
        <v>2015</v>
      </c>
      <c r="D277" s="2" t="s">
        <v>651</v>
      </c>
      <c r="E277" s="2">
        <v>18.134</v>
      </c>
      <c r="F277" s="2" t="s">
        <v>650</v>
      </c>
      <c r="G277" s="2">
        <v>0.81100000000000005</v>
      </c>
      <c r="H277" s="2" t="s">
        <v>650</v>
      </c>
      <c r="I277" s="2" t="s">
        <v>650</v>
      </c>
      <c r="J277" s="2" t="s">
        <v>650</v>
      </c>
      <c r="K277" s="2" t="s">
        <v>650</v>
      </c>
      <c r="L277" s="2" t="s">
        <v>651</v>
      </c>
      <c r="M277" s="2" t="s">
        <v>650</v>
      </c>
      <c r="N277" s="2" t="s">
        <v>650</v>
      </c>
      <c r="O277" s="2" t="s">
        <v>650</v>
      </c>
      <c r="P277" s="2" t="s">
        <v>650</v>
      </c>
      <c r="Q277" s="2" t="s">
        <v>650</v>
      </c>
      <c r="R277" s="2" t="s">
        <v>650</v>
      </c>
      <c r="S277" s="2" t="s">
        <v>650</v>
      </c>
      <c r="T277" s="2">
        <v>12.776</v>
      </c>
      <c r="U277" s="2" t="s">
        <v>650</v>
      </c>
      <c r="V277" s="2" t="s">
        <v>650</v>
      </c>
      <c r="W277" s="2" t="s">
        <v>650</v>
      </c>
      <c r="X277" s="2" t="s">
        <v>650</v>
      </c>
      <c r="Y277" s="2" t="s">
        <v>650</v>
      </c>
      <c r="Z277" s="2" t="s">
        <v>650</v>
      </c>
      <c r="AA277" s="2" t="s">
        <v>650</v>
      </c>
      <c r="AB277" s="2" t="s">
        <v>650</v>
      </c>
      <c r="AC277" s="2" t="s">
        <v>650</v>
      </c>
      <c r="AD277" s="2" t="s">
        <v>650</v>
      </c>
      <c r="AE277" s="2" t="s">
        <v>650</v>
      </c>
      <c r="AF277" s="2" t="s">
        <v>650</v>
      </c>
      <c r="AG277" s="2" t="s">
        <v>650</v>
      </c>
      <c r="AH277" s="2">
        <v>4.5469999999999997</v>
      </c>
      <c r="AI277" s="2">
        <v>4.5469999999999997</v>
      </c>
      <c r="AM277" s="129">
        <f t="shared" si="12"/>
        <v>18.134</v>
      </c>
      <c r="AN277" s="129">
        <f t="shared" si="13"/>
        <v>0</v>
      </c>
      <c r="AO277" s="130">
        <f t="shared" si="14"/>
        <v>0</v>
      </c>
    </row>
    <row r="278" spans="1:41" ht="15" customHeight="1" x14ac:dyDescent="0.25">
      <c r="A278" s="2" t="s">
        <v>432</v>
      </c>
      <c r="B278" s="2" t="s">
        <v>434</v>
      </c>
      <c r="C278" s="2">
        <v>2015</v>
      </c>
      <c r="D278" s="2" t="s">
        <v>650</v>
      </c>
      <c r="E278" s="2">
        <v>0.1</v>
      </c>
      <c r="F278" s="2" t="s">
        <v>650</v>
      </c>
      <c r="G278" s="2">
        <v>0.1</v>
      </c>
      <c r="H278" s="2" t="s">
        <v>650</v>
      </c>
      <c r="I278" s="2" t="s">
        <v>650</v>
      </c>
      <c r="J278" s="2" t="s">
        <v>650</v>
      </c>
      <c r="K278" s="2" t="s">
        <v>650</v>
      </c>
      <c r="L278" s="2" t="s">
        <v>651</v>
      </c>
      <c r="M278" s="2" t="s">
        <v>650</v>
      </c>
      <c r="N278" s="2" t="s">
        <v>650</v>
      </c>
      <c r="O278" s="2" t="s">
        <v>650</v>
      </c>
      <c r="P278" s="2" t="s">
        <v>650</v>
      </c>
      <c r="Q278" s="2" t="s">
        <v>650</v>
      </c>
      <c r="R278" s="2" t="s">
        <v>650</v>
      </c>
      <c r="S278" s="2" t="s">
        <v>650</v>
      </c>
      <c r="T278" s="2" t="s">
        <v>650</v>
      </c>
      <c r="U278" s="2" t="s">
        <v>650</v>
      </c>
      <c r="V278" s="2" t="s">
        <v>650</v>
      </c>
      <c r="W278" s="2" t="s">
        <v>650</v>
      </c>
      <c r="X278" s="2" t="s">
        <v>650</v>
      </c>
      <c r="Y278" s="2" t="s">
        <v>650</v>
      </c>
      <c r="Z278" s="2" t="s">
        <v>650</v>
      </c>
      <c r="AA278" s="2" t="s">
        <v>650</v>
      </c>
      <c r="AB278" s="2" t="s">
        <v>650</v>
      </c>
      <c r="AC278" s="2" t="s">
        <v>650</v>
      </c>
      <c r="AD278" s="2" t="s">
        <v>650</v>
      </c>
      <c r="AE278" s="2" t="s">
        <v>650</v>
      </c>
      <c r="AF278" s="2" t="s">
        <v>650</v>
      </c>
      <c r="AG278" s="2" t="s">
        <v>650</v>
      </c>
      <c r="AH278" s="2" t="s">
        <v>650</v>
      </c>
      <c r="AI278" s="2" t="s">
        <v>650</v>
      </c>
      <c r="AM278" s="129">
        <f t="shared" si="12"/>
        <v>0.1</v>
      </c>
      <c r="AN278" s="129">
        <f t="shared" si="13"/>
        <v>0</v>
      </c>
      <c r="AO278" s="130">
        <f t="shared" si="14"/>
        <v>0</v>
      </c>
    </row>
    <row r="279" spans="1:41" ht="15" customHeight="1" x14ac:dyDescent="0.25">
      <c r="A279" s="2" t="s">
        <v>435</v>
      </c>
      <c r="B279" s="2" t="s">
        <v>436</v>
      </c>
      <c r="C279" s="2">
        <v>2015</v>
      </c>
      <c r="D279" s="2" t="s">
        <v>650</v>
      </c>
      <c r="E279" s="2" t="s">
        <v>650</v>
      </c>
      <c r="F279" s="2" t="s">
        <v>650</v>
      </c>
      <c r="G279" s="2" t="s">
        <v>650</v>
      </c>
      <c r="H279" s="2" t="s">
        <v>650</v>
      </c>
      <c r="I279" s="2" t="s">
        <v>650</v>
      </c>
      <c r="J279" s="2" t="s">
        <v>650</v>
      </c>
      <c r="K279" s="2" t="s">
        <v>650</v>
      </c>
      <c r="L279" s="2" t="s">
        <v>651</v>
      </c>
      <c r="M279" s="2" t="s">
        <v>650</v>
      </c>
      <c r="N279" s="2" t="s">
        <v>650</v>
      </c>
      <c r="O279" s="2" t="s">
        <v>650</v>
      </c>
      <c r="P279" s="2" t="s">
        <v>650</v>
      </c>
      <c r="Q279" s="2" t="s">
        <v>650</v>
      </c>
      <c r="R279" s="2" t="s">
        <v>650</v>
      </c>
      <c r="S279" s="2" t="s">
        <v>650</v>
      </c>
      <c r="T279" s="2" t="s">
        <v>650</v>
      </c>
      <c r="U279" s="2" t="s">
        <v>650</v>
      </c>
      <c r="V279" s="2" t="s">
        <v>650</v>
      </c>
      <c r="W279" s="2" t="s">
        <v>650</v>
      </c>
      <c r="X279" s="2" t="s">
        <v>650</v>
      </c>
      <c r="Y279" s="2" t="s">
        <v>650</v>
      </c>
      <c r="Z279" s="2" t="s">
        <v>650</v>
      </c>
      <c r="AA279" s="2" t="s">
        <v>650</v>
      </c>
      <c r="AB279" s="2" t="s">
        <v>650</v>
      </c>
      <c r="AC279" s="2" t="s">
        <v>650</v>
      </c>
      <c r="AD279" s="2" t="s">
        <v>650</v>
      </c>
      <c r="AE279" s="2" t="s">
        <v>650</v>
      </c>
      <c r="AF279" s="2" t="s">
        <v>650</v>
      </c>
      <c r="AG279" s="2" t="s">
        <v>650</v>
      </c>
      <c r="AH279" s="2" t="s">
        <v>650</v>
      </c>
      <c r="AI279" s="2" t="s">
        <v>650</v>
      </c>
      <c r="AM279" s="129">
        <f t="shared" si="12"/>
        <v>0</v>
      </c>
      <c r="AN279" s="129">
        <f t="shared" si="13"/>
        <v>0</v>
      </c>
      <c r="AO279" s="130" t="str">
        <f t="shared" si="14"/>
        <v/>
      </c>
    </row>
    <row r="280" spans="1:41" ht="15" customHeight="1" x14ac:dyDescent="0.2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T280" s="2" t="s">
        <v>651</v>
      </c>
      <c r="U280" s="2" t="s">
        <v>651</v>
      </c>
      <c r="V280" s="2" t="s">
        <v>651</v>
      </c>
      <c r="W280" s="2" t="s">
        <v>651</v>
      </c>
      <c r="X280" s="2" t="s">
        <v>651</v>
      </c>
      <c r="Y280" s="2" t="s">
        <v>651</v>
      </c>
      <c r="Z280" s="2" t="s">
        <v>651</v>
      </c>
      <c r="AA280" s="2" t="s">
        <v>651</v>
      </c>
      <c r="AB280" s="2" t="s">
        <v>651</v>
      </c>
      <c r="AC280" s="2" t="s">
        <v>651</v>
      </c>
      <c r="AD280" s="2" t="s">
        <v>651</v>
      </c>
      <c r="AE280" s="2" t="s">
        <v>651</v>
      </c>
      <c r="AF280" s="2" t="s">
        <v>651</v>
      </c>
      <c r="AG280" s="2" t="s">
        <v>651</v>
      </c>
      <c r="AH280" s="2" t="s">
        <v>651</v>
      </c>
      <c r="AI280" s="2" t="s">
        <v>651</v>
      </c>
      <c r="AM280" s="129">
        <f t="shared" si="12"/>
        <v>0</v>
      </c>
      <c r="AN280" s="129">
        <f t="shared" si="13"/>
        <v>0</v>
      </c>
      <c r="AO280" s="130" t="str">
        <f t="shared" si="14"/>
        <v/>
      </c>
    </row>
    <row r="281" spans="1:41" ht="15" customHeight="1" x14ac:dyDescent="0.2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T281" s="2" t="s">
        <v>651</v>
      </c>
      <c r="U281" s="2" t="s">
        <v>651</v>
      </c>
      <c r="V281" s="2" t="s">
        <v>651</v>
      </c>
      <c r="W281" s="2" t="s">
        <v>651</v>
      </c>
      <c r="X281" s="2" t="s">
        <v>651</v>
      </c>
      <c r="Y281" s="2" t="s">
        <v>651</v>
      </c>
      <c r="Z281" s="2" t="s">
        <v>651</v>
      </c>
      <c r="AA281" s="2" t="s">
        <v>651</v>
      </c>
      <c r="AB281" s="2" t="s">
        <v>651</v>
      </c>
      <c r="AC281" s="2" t="s">
        <v>651</v>
      </c>
      <c r="AD281" s="2" t="s">
        <v>651</v>
      </c>
      <c r="AE281" s="2" t="s">
        <v>651</v>
      </c>
      <c r="AF281" s="2" t="s">
        <v>651</v>
      </c>
      <c r="AG281" s="2" t="s">
        <v>651</v>
      </c>
      <c r="AH281" s="2" t="s">
        <v>651</v>
      </c>
      <c r="AI281" s="2" t="s">
        <v>651</v>
      </c>
      <c r="AM281" s="129">
        <f t="shared" si="12"/>
        <v>0</v>
      </c>
      <c r="AN281" s="129">
        <f t="shared" si="13"/>
        <v>0</v>
      </c>
      <c r="AO281" s="130" t="str">
        <f t="shared" si="14"/>
        <v/>
      </c>
    </row>
    <row r="282" spans="1:41" ht="15" customHeight="1" x14ac:dyDescent="0.2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T282" s="2" t="s">
        <v>651</v>
      </c>
      <c r="U282" s="2" t="s">
        <v>651</v>
      </c>
      <c r="V282" s="2" t="s">
        <v>651</v>
      </c>
      <c r="W282" s="2" t="s">
        <v>651</v>
      </c>
      <c r="X282" s="2" t="s">
        <v>651</v>
      </c>
      <c r="Y282" s="2" t="s">
        <v>651</v>
      </c>
      <c r="Z282" s="2" t="s">
        <v>651</v>
      </c>
      <c r="AA282" s="2" t="s">
        <v>651</v>
      </c>
      <c r="AB282" s="2" t="s">
        <v>651</v>
      </c>
      <c r="AC282" s="2" t="s">
        <v>651</v>
      </c>
      <c r="AD282" s="2" t="s">
        <v>651</v>
      </c>
      <c r="AE282" s="2" t="s">
        <v>651</v>
      </c>
      <c r="AF282" s="2" t="s">
        <v>651</v>
      </c>
      <c r="AG282" s="2" t="s">
        <v>651</v>
      </c>
      <c r="AH282" s="2" t="s">
        <v>651</v>
      </c>
      <c r="AI282" s="2" t="s">
        <v>651</v>
      </c>
      <c r="AM282" s="129">
        <f t="shared" si="12"/>
        <v>0</v>
      </c>
      <c r="AN282" s="129">
        <f t="shared" si="13"/>
        <v>0</v>
      </c>
      <c r="AO282" s="130" t="str">
        <f t="shared" si="14"/>
        <v/>
      </c>
    </row>
    <row r="283" spans="1:41" ht="15" customHeight="1" x14ac:dyDescent="0.2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T283" s="2" t="s">
        <v>651</v>
      </c>
      <c r="U283" s="2" t="s">
        <v>651</v>
      </c>
      <c r="V283" s="2" t="s">
        <v>651</v>
      </c>
      <c r="W283" s="2" t="s">
        <v>651</v>
      </c>
      <c r="X283" s="2" t="s">
        <v>651</v>
      </c>
      <c r="Y283" s="2" t="s">
        <v>651</v>
      </c>
      <c r="Z283" s="2" t="s">
        <v>651</v>
      </c>
      <c r="AA283" s="2" t="s">
        <v>651</v>
      </c>
      <c r="AB283" s="2" t="s">
        <v>651</v>
      </c>
      <c r="AC283" s="2" t="s">
        <v>651</v>
      </c>
      <c r="AD283" s="2" t="s">
        <v>651</v>
      </c>
      <c r="AE283" s="2" t="s">
        <v>651</v>
      </c>
      <c r="AF283" s="2" t="s">
        <v>651</v>
      </c>
      <c r="AG283" s="2" t="s">
        <v>651</v>
      </c>
      <c r="AH283" s="2" t="s">
        <v>651</v>
      </c>
      <c r="AI283" s="2" t="s">
        <v>651</v>
      </c>
      <c r="AM283" s="129">
        <f t="shared" si="12"/>
        <v>0</v>
      </c>
      <c r="AN283" s="129">
        <f t="shared" si="13"/>
        <v>0</v>
      </c>
      <c r="AO283" s="130" t="str">
        <f t="shared" si="14"/>
        <v/>
      </c>
    </row>
    <row r="284" spans="1:41" ht="15" customHeight="1" x14ac:dyDescent="0.2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T284" s="2" t="s">
        <v>651</v>
      </c>
      <c r="U284" s="2" t="s">
        <v>651</v>
      </c>
      <c r="V284" s="2" t="s">
        <v>651</v>
      </c>
      <c r="W284" s="2" t="s">
        <v>651</v>
      </c>
      <c r="X284" s="2" t="s">
        <v>651</v>
      </c>
      <c r="Y284" s="2" t="s">
        <v>651</v>
      </c>
      <c r="Z284" s="2" t="s">
        <v>651</v>
      </c>
      <c r="AA284" s="2" t="s">
        <v>651</v>
      </c>
      <c r="AB284" s="2" t="s">
        <v>651</v>
      </c>
      <c r="AC284" s="2" t="s">
        <v>651</v>
      </c>
      <c r="AD284" s="2" t="s">
        <v>651</v>
      </c>
      <c r="AE284" s="2" t="s">
        <v>651</v>
      </c>
      <c r="AF284" s="2" t="s">
        <v>651</v>
      </c>
      <c r="AG284" s="2" t="s">
        <v>651</v>
      </c>
      <c r="AH284" s="2" t="s">
        <v>651</v>
      </c>
      <c r="AI284" s="2" t="s">
        <v>651</v>
      </c>
      <c r="AM284" s="129">
        <f t="shared" si="12"/>
        <v>0</v>
      </c>
      <c r="AN284" s="129">
        <f t="shared" si="13"/>
        <v>0</v>
      </c>
      <c r="AO284" s="130" t="str">
        <f t="shared" si="14"/>
        <v/>
      </c>
    </row>
    <row r="285" spans="1:41" ht="15" customHeight="1" x14ac:dyDescent="0.2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T285" s="2" t="s">
        <v>651</v>
      </c>
      <c r="U285" s="2" t="s">
        <v>651</v>
      </c>
      <c r="V285" s="2" t="s">
        <v>651</v>
      </c>
      <c r="W285" s="2" t="s">
        <v>651</v>
      </c>
      <c r="X285" s="2" t="s">
        <v>651</v>
      </c>
      <c r="Y285" s="2" t="s">
        <v>651</v>
      </c>
      <c r="Z285" s="2" t="s">
        <v>651</v>
      </c>
      <c r="AA285" s="2" t="s">
        <v>651</v>
      </c>
      <c r="AB285" s="2" t="s">
        <v>651</v>
      </c>
      <c r="AC285" s="2" t="s">
        <v>651</v>
      </c>
      <c r="AD285" s="2" t="s">
        <v>651</v>
      </c>
      <c r="AE285" s="2" t="s">
        <v>651</v>
      </c>
      <c r="AF285" s="2" t="s">
        <v>651</v>
      </c>
      <c r="AG285" s="2" t="s">
        <v>651</v>
      </c>
      <c r="AH285" s="2" t="s">
        <v>651</v>
      </c>
      <c r="AI285" s="2" t="s">
        <v>651</v>
      </c>
      <c r="AM285" s="129">
        <f t="shared" si="12"/>
        <v>0</v>
      </c>
      <c r="AN285" s="129">
        <f t="shared" si="13"/>
        <v>0</v>
      </c>
      <c r="AO285" s="130" t="str">
        <f t="shared" si="14"/>
        <v/>
      </c>
    </row>
    <row r="286" spans="1:41" ht="15" customHeight="1" x14ac:dyDescent="0.2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T286" s="2" t="s">
        <v>651</v>
      </c>
      <c r="U286" s="2" t="s">
        <v>651</v>
      </c>
      <c r="V286" s="2" t="s">
        <v>651</v>
      </c>
      <c r="W286" s="2" t="s">
        <v>651</v>
      </c>
      <c r="X286" s="2" t="s">
        <v>651</v>
      </c>
      <c r="Y286" s="2" t="s">
        <v>651</v>
      </c>
      <c r="Z286" s="2" t="s">
        <v>651</v>
      </c>
      <c r="AA286" s="2" t="s">
        <v>651</v>
      </c>
      <c r="AB286" s="2" t="s">
        <v>651</v>
      </c>
      <c r="AC286" s="2" t="s">
        <v>651</v>
      </c>
      <c r="AD286" s="2" t="s">
        <v>651</v>
      </c>
      <c r="AE286" s="2" t="s">
        <v>651</v>
      </c>
      <c r="AF286" s="2" t="s">
        <v>651</v>
      </c>
      <c r="AG286" s="2" t="s">
        <v>651</v>
      </c>
      <c r="AH286" s="2" t="s">
        <v>651</v>
      </c>
      <c r="AI286" s="2" t="s">
        <v>651</v>
      </c>
      <c r="AM286" s="129">
        <f t="shared" si="12"/>
        <v>0</v>
      </c>
      <c r="AN286" s="129">
        <f t="shared" si="13"/>
        <v>0</v>
      </c>
      <c r="AO286" s="130" t="str">
        <f t="shared" si="14"/>
        <v/>
      </c>
    </row>
    <row r="287" spans="1:41" ht="15" customHeight="1" x14ac:dyDescent="0.2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T287" s="2" t="s">
        <v>651</v>
      </c>
      <c r="U287" s="2" t="s">
        <v>651</v>
      </c>
      <c r="V287" s="2" t="s">
        <v>651</v>
      </c>
      <c r="W287" s="2" t="s">
        <v>651</v>
      </c>
      <c r="X287" s="2" t="s">
        <v>651</v>
      </c>
      <c r="Y287" s="2" t="s">
        <v>651</v>
      </c>
      <c r="Z287" s="2" t="s">
        <v>651</v>
      </c>
      <c r="AA287" s="2" t="s">
        <v>651</v>
      </c>
      <c r="AB287" s="2" t="s">
        <v>651</v>
      </c>
      <c r="AC287" s="2" t="s">
        <v>651</v>
      </c>
      <c r="AD287" s="2" t="s">
        <v>651</v>
      </c>
      <c r="AE287" s="2" t="s">
        <v>651</v>
      </c>
      <c r="AF287" s="2" t="s">
        <v>651</v>
      </c>
      <c r="AG287" s="2" t="s">
        <v>651</v>
      </c>
      <c r="AH287" s="2" t="s">
        <v>651</v>
      </c>
      <c r="AI287" s="2" t="s">
        <v>651</v>
      </c>
      <c r="AM287" s="129">
        <f t="shared" si="12"/>
        <v>0</v>
      </c>
      <c r="AN287" s="129">
        <f t="shared" si="13"/>
        <v>0</v>
      </c>
      <c r="AO287" s="130" t="str">
        <f t="shared" si="14"/>
        <v/>
      </c>
    </row>
    <row r="288" spans="1:41" ht="15" customHeight="1" x14ac:dyDescent="0.25">
      <c r="A288" s="2" t="s">
        <v>438</v>
      </c>
      <c r="B288" s="2" t="s">
        <v>439</v>
      </c>
      <c r="C288" s="2">
        <v>2015</v>
      </c>
      <c r="D288" s="2">
        <v>34.524000000000001</v>
      </c>
      <c r="E288" s="2">
        <v>46.4</v>
      </c>
      <c r="F288" s="2">
        <v>0</v>
      </c>
      <c r="G288" s="2">
        <v>1.9</v>
      </c>
      <c r="H288" s="2">
        <v>0</v>
      </c>
      <c r="I288" s="2">
        <v>0</v>
      </c>
      <c r="J288" s="2">
        <v>0</v>
      </c>
      <c r="K288" s="2">
        <v>0</v>
      </c>
      <c r="L288" s="2" t="s">
        <v>651</v>
      </c>
      <c r="M288" s="2" t="s">
        <v>650</v>
      </c>
      <c r="N288" s="2" t="s">
        <v>650</v>
      </c>
      <c r="O288" s="2" t="s">
        <v>650</v>
      </c>
      <c r="P288" s="2" t="s">
        <v>650</v>
      </c>
      <c r="Q288" s="2" t="s">
        <v>650</v>
      </c>
      <c r="R288" s="2" t="s">
        <v>650</v>
      </c>
      <c r="S288" s="2" t="s">
        <v>650</v>
      </c>
      <c r="T288" s="2" t="s">
        <v>650</v>
      </c>
      <c r="U288" s="2" t="s">
        <v>650</v>
      </c>
      <c r="V288" s="2" t="s">
        <v>650</v>
      </c>
      <c r="W288" s="2">
        <v>44.5</v>
      </c>
      <c r="X288" s="2" t="s">
        <v>650</v>
      </c>
      <c r="Y288" s="2" t="s">
        <v>650</v>
      </c>
      <c r="Z288" s="2" t="s">
        <v>650</v>
      </c>
      <c r="AA288" s="2" t="s">
        <v>650</v>
      </c>
      <c r="AB288" s="2" t="s">
        <v>650</v>
      </c>
      <c r="AC288" s="2" t="s">
        <v>650</v>
      </c>
      <c r="AD288" s="2" t="s">
        <v>650</v>
      </c>
      <c r="AE288" s="2" t="s">
        <v>650</v>
      </c>
      <c r="AF288" s="2" t="s">
        <v>650</v>
      </c>
      <c r="AG288" s="2" t="s">
        <v>650</v>
      </c>
      <c r="AH288" s="2" t="s">
        <v>650</v>
      </c>
      <c r="AI288" s="2">
        <v>0.3</v>
      </c>
      <c r="AM288" s="129">
        <f t="shared" si="12"/>
        <v>46.699999999999996</v>
      </c>
      <c r="AN288" s="129">
        <f t="shared" si="13"/>
        <v>34.524000000000001</v>
      </c>
      <c r="AO288" s="130">
        <f t="shared" si="14"/>
        <v>0.73927194860813716</v>
      </c>
    </row>
    <row r="289" spans="1:41" ht="15" customHeight="1" x14ac:dyDescent="0.25">
      <c r="A289" s="2" t="s">
        <v>440</v>
      </c>
      <c r="B289" s="2" t="s">
        <v>441</v>
      </c>
      <c r="C289" s="2">
        <v>2015</v>
      </c>
      <c r="D289" s="2">
        <v>129.5</v>
      </c>
      <c r="E289" s="2">
        <v>146.38</v>
      </c>
      <c r="F289" s="2">
        <v>0</v>
      </c>
      <c r="G289" s="2">
        <v>0</v>
      </c>
      <c r="H289" s="2">
        <v>0</v>
      </c>
      <c r="I289" s="2">
        <v>0</v>
      </c>
      <c r="J289" s="2">
        <v>0</v>
      </c>
      <c r="K289" s="2">
        <v>0</v>
      </c>
      <c r="L289" s="2" t="s">
        <v>650</v>
      </c>
      <c r="M289" s="2">
        <v>19.63</v>
      </c>
      <c r="N289" s="2">
        <v>37.35</v>
      </c>
      <c r="O289" s="2">
        <v>45.61</v>
      </c>
      <c r="P289" s="2">
        <v>17.12</v>
      </c>
      <c r="Q289" s="2">
        <v>0</v>
      </c>
      <c r="R289" s="2">
        <v>0</v>
      </c>
      <c r="S289" s="2" t="s">
        <v>8</v>
      </c>
      <c r="T289" s="2">
        <v>0</v>
      </c>
      <c r="U289" s="2">
        <v>0</v>
      </c>
      <c r="V289" s="2">
        <v>0</v>
      </c>
      <c r="W289" s="2">
        <v>0</v>
      </c>
      <c r="X289" s="2">
        <v>0</v>
      </c>
      <c r="Y289" s="2">
        <v>0.32</v>
      </c>
      <c r="Z289" s="2">
        <v>0</v>
      </c>
      <c r="AA289" s="2">
        <v>0</v>
      </c>
      <c r="AB289" s="2">
        <v>0</v>
      </c>
      <c r="AC289" s="2">
        <v>0</v>
      </c>
      <c r="AD289" s="2">
        <v>26.35</v>
      </c>
      <c r="AE289" s="2">
        <v>0</v>
      </c>
      <c r="AF289" s="2" t="s">
        <v>653</v>
      </c>
      <c r="AG289" s="2">
        <v>0</v>
      </c>
      <c r="AH289" s="2">
        <v>0</v>
      </c>
      <c r="AI289" s="2">
        <v>0</v>
      </c>
      <c r="AM289" s="129">
        <f t="shared" si="12"/>
        <v>146.38</v>
      </c>
      <c r="AN289" s="129">
        <f t="shared" si="13"/>
        <v>129.5</v>
      </c>
      <c r="AO289" s="130">
        <f t="shared" si="14"/>
        <v>0.88468369995901086</v>
      </c>
    </row>
    <row r="290" spans="1:41" ht="15" customHeight="1" x14ac:dyDescent="0.25">
      <c r="A290" s="2" t="s">
        <v>440</v>
      </c>
      <c r="B290" s="2" t="s">
        <v>442</v>
      </c>
      <c r="C290" s="2">
        <v>2015</v>
      </c>
      <c r="D290" s="2">
        <v>21.52</v>
      </c>
      <c r="E290" s="2">
        <v>25.22</v>
      </c>
      <c r="F290" s="2">
        <v>0</v>
      </c>
      <c r="G290" s="2">
        <v>0.33</v>
      </c>
      <c r="H290" s="2">
        <v>0</v>
      </c>
      <c r="I290" s="2">
        <v>0</v>
      </c>
      <c r="J290" s="2">
        <v>0</v>
      </c>
      <c r="K290" s="2">
        <v>0</v>
      </c>
      <c r="L290" s="2" t="s">
        <v>650</v>
      </c>
      <c r="M290" s="2">
        <v>6.06</v>
      </c>
      <c r="N290" s="2">
        <v>6.45</v>
      </c>
      <c r="O290" s="2">
        <v>7.04</v>
      </c>
      <c r="P290" s="2">
        <v>0</v>
      </c>
      <c r="Q290" s="2">
        <v>0</v>
      </c>
      <c r="R290" s="2">
        <v>0</v>
      </c>
      <c r="S290" s="2" t="s">
        <v>8</v>
      </c>
      <c r="T290" s="2">
        <v>0</v>
      </c>
      <c r="U290" s="2">
        <v>0</v>
      </c>
      <c r="V290" s="2">
        <v>0</v>
      </c>
      <c r="W290" s="2">
        <v>0</v>
      </c>
      <c r="X290" s="2">
        <v>0</v>
      </c>
      <c r="Y290" s="2">
        <v>0.35</v>
      </c>
      <c r="Z290" s="2">
        <v>0</v>
      </c>
      <c r="AA290" s="2">
        <v>0</v>
      </c>
      <c r="AB290" s="2">
        <v>0</v>
      </c>
      <c r="AC290" s="2">
        <v>0</v>
      </c>
      <c r="AD290" s="2">
        <v>4.99</v>
      </c>
      <c r="AE290" s="2">
        <v>0</v>
      </c>
      <c r="AF290" s="2" t="s">
        <v>650</v>
      </c>
      <c r="AG290" s="2">
        <v>0</v>
      </c>
      <c r="AH290" s="2">
        <v>0</v>
      </c>
      <c r="AI290" s="2">
        <v>0</v>
      </c>
      <c r="AM290" s="129">
        <f t="shared" si="12"/>
        <v>25.22</v>
      </c>
      <c r="AN290" s="129">
        <f t="shared" si="13"/>
        <v>21.52</v>
      </c>
      <c r="AO290" s="130">
        <f t="shared" si="14"/>
        <v>0.85329103885804913</v>
      </c>
    </row>
    <row r="291" spans="1:41" ht="15" customHeight="1" x14ac:dyDescent="0.25">
      <c r="A291" s="2" t="s">
        <v>440</v>
      </c>
      <c r="B291" s="2" t="s">
        <v>443</v>
      </c>
      <c r="C291" s="2">
        <v>2015</v>
      </c>
      <c r="D291" s="2">
        <v>9.3000000000000007</v>
      </c>
      <c r="E291" s="2">
        <v>10.95</v>
      </c>
      <c r="F291" s="2">
        <v>0</v>
      </c>
      <c r="G291" s="2">
        <v>0.03</v>
      </c>
      <c r="H291" s="2">
        <v>0</v>
      </c>
      <c r="I291" s="2">
        <v>0</v>
      </c>
      <c r="J291" s="2">
        <v>0</v>
      </c>
      <c r="K291" s="2">
        <v>0</v>
      </c>
      <c r="L291" s="2" t="s">
        <v>650</v>
      </c>
      <c r="M291" s="2">
        <v>2.87</v>
      </c>
      <c r="N291" s="2">
        <v>0</v>
      </c>
      <c r="O291" s="2">
        <v>6.71</v>
      </c>
      <c r="P291" s="2">
        <v>0</v>
      </c>
      <c r="Q291" s="2">
        <v>0</v>
      </c>
      <c r="R291" s="2">
        <v>0</v>
      </c>
      <c r="S291" s="2" t="s">
        <v>8</v>
      </c>
      <c r="T291" s="2">
        <v>0</v>
      </c>
      <c r="U291" s="2">
        <v>0</v>
      </c>
      <c r="V291" s="2">
        <v>0</v>
      </c>
      <c r="W291" s="2">
        <v>0</v>
      </c>
      <c r="X291" s="2">
        <v>0</v>
      </c>
      <c r="Y291" s="2">
        <v>0</v>
      </c>
      <c r="Z291" s="2">
        <v>0</v>
      </c>
      <c r="AA291" s="2">
        <v>0</v>
      </c>
      <c r="AB291" s="2">
        <v>0</v>
      </c>
      <c r="AC291" s="2">
        <v>0</v>
      </c>
      <c r="AD291" s="2">
        <v>1.34</v>
      </c>
      <c r="AE291" s="2">
        <v>0</v>
      </c>
      <c r="AF291" s="2" t="s">
        <v>650</v>
      </c>
      <c r="AG291" s="2">
        <v>0</v>
      </c>
      <c r="AH291" s="2">
        <v>0</v>
      </c>
      <c r="AI291" s="2">
        <v>0</v>
      </c>
      <c r="AM291" s="129">
        <f t="shared" si="12"/>
        <v>10.95</v>
      </c>
      <c r="AN291" s="129">
        <f t="shared" si="13"/>
        <v>9.3000000000000007</v>
      </c>
      <c r="AO291" s="130">
        <f t="shared" si="14"/>
        <v>0.84931506849315086</v>
      </c>
    </row>
    <row r="292" spans="1:41" ht="15" customHeight="1" x14ac:dyDescent="0.25">
      <c r="A292" s="2" t="s">
        <v>440</v>
      </c>
      <c r="B292" s="2" t="s">
        <v>444</v>
      </c>
      <c r="C292" s="2">
        <v>2015</v>
      </c>
      <c r="D292" s="2">
        <v>44.37</v>
      </c>
      <c r="E292" s="2">
        <v>51.03</v>
      </c>
      <c r="F292" s="2">
        <v>0</v>
      </c>
      <c r="G292" s="2">
        <v>0.99</v>
      </c>
      <c r="H292" s="2">
        <v>0</v>
      </c>
      <c r="I292" s="2">
        <v>0</v>
      </c>
      <c r="J292" s="2">
        <v>0</v>
      </c>
      <c r="K292" s="2">
        <v>0</v>
      </c>
      <c r="L292" s="2" t="s">
        <v>650</v>
      </c>
      <c r="M292" s="2">
        <v>2.19</v>
      </c>
      <c r="N292" s="2">
        <v>10.93</v>
      </c>
      <c r="O292" s="2">
        <v>30.61</v>
      </c>
      <c r="P292" s="2">
        <v>0</v>
      </c>
      <c r="Q292" s="2">
        <v>0</v>
      </c>
      <c r="R292" s="2">
        <v>0</v>
      </c>
      <c r="S292" s="2" t="s">
        <v>8</v>
      </c>
      <c r="T292" s="2">
        <v>0</v>
      </c>
      <c r="U292" s="2">
        <v>0</v>
      </c>
      <c r="V292" s="2">
        <v>0</v>
      </c>
      <c r="W292" s="2">
        <v>0</v>
      </c>
      <c r="X292" s="2">
        <v>0</v>
      </c>
      <c r="Y292" s="2">
        <v>0</v>
      </c>
      <c r="Z292" s="2">
        <v>0</v>
      </c>
      <c r="AA292" s="2">
        <v>0</v>
      </c>
      <c r="AB292" s="2">
        <v>0</v>
      </c>
      <c r="AC292" s="2">
        <v>0</v>
      </c>
      <c r="AD292" s="2">
        <v>6.31</v>
      </c>
      <c r="AE292" s="2">
        <v>0</v>
      </c>
      <c r="AF292" s="2" t="s">
        <v>650</v>
      </c>
      <c r="AG292" s="2">
        <v>0</v>
      </c>
      <c r="AH292" s="2">
        <v>0</v>
      </c>
      <c r="AI292" s="2">
        <v>0</v>
      </c>
      <c r="AM292" s="129">
        <f t="shared" si="12"/>
        <v>51.03</v>
      </c>
      <c r="AN292" s="129">
        <f t="shared" si="13"/>
        <v>44.37</v>
      </c>
      <c r="AO292" s="130">
        <f t="shared" si="14"/>
        <v>0.86948853615520272</v>
      </c>
    </row>
    <row r="293" spans="1:41" ht="15" customHeight="1" x14ac:dyDescent="0.25">
      <c r="A293" s="2" t="s">
        <v>445</v>
      </c>
      <c r="B293" s="2" t="s">
        <v>446</v>
      </c>
      <c r="C293" s="2">
        <v>2015</v>
      </c>
      <c r="D293" s="2">
        <v>87.3</v>
      </c>
      <c r="E293" s="2">
        <v>3.7109999999999999</v>
      </c>
      <c r="F293" s="2" t="s">
        <v>650</v>
      </c>
      <c r="G293" s="2">
        <v>4.7E-2</v>
      </c>
      <c r="H293" s="2" t="s">
        <v>650</v>
      </c>
      <c r="I293" s="2" t="s">
        <v>650</v>
      </c>
      <c r="J293" s="2">
        <v>3.6640000000000001</v>
      </c>
      <c r="K293" s="2" t="s">
        <v>650</v>
      </c>
      <c r="L293" s="2" t="s">
        <v>652</v>
      </c>
      <c r="M293" s="2" t="s">
        <v>650</v>
      </c>
      <c r="N293" s="2" t="s">
        <v>650</v>
      </c>
      <c r="O293" s="2" t="s">
        <v>650</v>
      </c>
      <c r="P293" s="2" t="s">
        <v>650</v>
      </c>
      <c r="Q293" s="2" t="s">
        <v>650</v>
      </c>
      <c r="R293" s="2" t="s">
        <v>650</v>
      </c>
      <c r="S293" s="2" t="s">
        <v>650</v>
      </c>
      <c r="T293" s="2" t="s">
        <v>650</v>
      </c>
      <c r="U293" s="2" t="s">
        <v>650</v>
      </c>
      <c r="V293" s="2" t="s">
        <v>650</v>
      </c>
      <c r="W293" s="2" t="s">
        <v>650</v>
      </c>
      <c r="X293" s="2" t="s">
        <v>650</v>
      </c>
      <c r="Y293" s="2" t="s">
        <v>650</v>
      </c>
      <c r="Z293" s="2" t="s">
        <v>650</v>
      </c>
      <c r="AA293" s="2" t="s">
        <v>650</v>
      </c>
      <c r="AB293" s="2" t="s">
        <v>650</v>
      </c>
      <c r="AC293" s="2" t="s">
        <v>650</v>
      </c>
      <c r="AD293" s="2" t="s">
        <v>650</v>
      </c>
      <c r="AE293" s="2" t="s">
        <v>650</v>
      </c>
      <c r="AF293" s="2" t="s">
        <v>650</v>
      </c>
      <c r="AG293" s="2" t="s">
        <v>650</v>
      </c>
      <c r="AH293" s="2" t="s">
        <v>650</v>
      </c>
      <c r="AI293" s="2" t="s">
        <v>650</v>
      </c>
      <c r="AM293" s="129">
        <f t="shared" si="12"/>
        <v>3.7110000000000003</v>
      </c>
      <c r="AN293" s="129">
        <f t="shared" si="13"/>
        <v>87.3</v>
      </c>
      <c r="AO293" s="130">
        <f t="shared" si="14"/>
        <v>23.524656426839123</v>
      </c>
    </row>
    <row r="294" spans="1:41" ht="15" customHeight="1" x14ac:dyDescent="0.25">
      <c r="A294" s="2" t="s">
        <v>445</v>
      </c>
      <c r="B294" s="2" t="s">
        <v>447</v>
      </c>
      <c r="C294" s="2">
        <v>2015</v>
      </c>
      <c r="D294" s="2">
        <v>0.84299999999999997</v>
      </c>
      <c r="E294" s="2">
        <v>0.79900000000000004</v>
      </c>
      <c r="F294" s="2" t="s">
        <v>650</v>
      </c>
      <c r="G294" s="2">
        <v>0.11700000000000001</v>
      </c>
      <c r="H294" s="2" t="s">
        <v>650</v>
      </c>
      <c r="I294" s="2" t="s">
        <v>650</v>
      </c>
      <c r="J294" s="2" t="s">
        <v>650</v>
      </c>
      <c r="K294" s="2" t="s">
        <v>650</v>
      </c>
      <c r="L294" s="2" t="s">
        <v>651</v>
      </c>
      <c r="M294" s="2" t="s">
        <v>650</v>
      </c>
      <c r="N294" s="2" t="s">
        <v>650</v>
      </c>
      <c r="O294" s="2" t="s">
        <v>650</v>
      </c>
      <c r="P294" s="2" t="s">
        <v>650</v>
      </c>
      <c r="Q294" s="2" t="s">
        <v>650</v>
      </c>
      <c r="R294" s="2" t="s">
        <v>650</v>
      </c>
      <c r="S294" s="2" t="s">
        <v>650</v>
      </c>
      <c r="T294" s="2" t="s">
        <v>650</v>
      </c>
      <c r="U294" s="2">
        <v>0.68200000000000005</v>
      </c>
      <c r="V294" s="2" t="s">
        <v>650</v>
      </c>
      <c r="W294" s="2" t="s">
        <v>650</v>
      </c>
      <c r="X294" s="2" t="s">
        <v>650</v>
      </c>
      <c r="Y294" s="2" t="s">
        <v>650</v>
      </c>
      <c r="Z294" s="2" t="s">
        <v>650</v>
      </c>
      <c r="AA294" s="2" t="s">
        <v>650</v>
      </c>
      <c r="AB294" s="2" t="s">
        <v>650</v>
      </c>
      <c r="AC294" s="2" t="s">
        <v>650</v>
      </c>
      <c r="AD294" s="2" t="s">
        <v>650</v>
      </c>
      <c r="AE294" s="2" t="s">
        <v>650</v>
      </c>
      <c r="AF294" s="2" t="s">
        <v>650</v>
      </c>
      <c r="AG294" s="2" t="s">
        <v>650</v>
      </c>
      <c r="AH294" s="2" t="s">
        <v>650</v>
      </c>
      <c r="AI294" s="2" t="s">
        <v>650</v>
      </c>
      <c r="AM294" s="129">
        <f t="shared" si="12"/>
        <v>0.79900000000000004</v>
      </c>
      <c r="AN294" s="129">
        <f t="shared" si="13"/>
        <v>0.84299999999999997</v>
      </c>
      <c r="AO294" s="130">
        <f t="shared" si="14"/>
        <v>1.0550688360450562</v>
      </c>
    </row>
    <row r="295" spans="1:41" ht="15" customHeight="1" x14ac:dyDescent="0.25">
      <c r="A295" s="2" t="s">
        <v>448</v>
      </c>
      <c r="B295" s="2" t="s">
        <v>449</v>
      </c>
      <c r="C295" s="2">
        <v>2015</v>
      </c>
      <c r="D295" s="2">
        <v>14.808999999999999</v>
      </c>
      <c r="E295" s="2">
        <v>14.81</v>
      </c>
      <c r="F295" s="2" t="s">
        <v>650</v>
      </c>
      <c r="G295" s="2">
        <v>3.48</v>
      </c>
      <c r="H295" s="2" t="s">
        <v>650</v>
      </c>
      <c r="I295" s="2" t="s">
        <v>650</v>
      </c>
      <c r="J295" s="2" t="s">
        <v>650</v>
      </c>
      <c r="K295" s="2" t="s">
        <v>650</v>
      </c>
      <c r="L295" s="2" t="s">
        <v>651</v>
      </c>
      <c r="M295" s="2" t="s">
        <v>650</v>
      </c>
      <c r="N295" s="2" t="s">
        <v>650</v>
      </c>
      <c r="O295" s="2" t="s">
        <v>650</v>
      </c>
      <c r="P295" s="2" t="s">
        <v>650</v>
      </c>
      <c r="Q295" s="2" t="s">
        <v>650</v>
      </c>
      <c r="R295" s="2" t="s">
        <v>650</v>
      </c>
      <c r="S295" s="2" t="s">
        <v>8</v>
      </c>
      <c r="T295" s="2">
        <v>11.33</v>
      </c>
      <c r="U295" s="2" t="s">
        <v>650</v>
      </c>
      <c r="V295" s="2" t="s">
        <v>650</v>
      </c>
      <c r="W295" s="2" t="s">
        <v>650</v>
      </c>
      <c r="X295" s="2" t="s">
        <v>650</v>
      </c>
      <c r="Y295" s="2" t="s">
        <v>650</v>
      </c>
      <c r="Z295" s="2" t="s">
        <v>650</v>
      </c>
      <c r="AA295" s="2" t="s">
        <v>650</v>
      </c>
      <c r="AB295" s="2" t="s">
        <v>650</v>
      </c>
      <c r="AC295" s="2" t="s">
        <v>650</v>
      </c>
      <c r="AD295" s="2" t="s">
        <v>650</v>
      </c>
      <c r="AE295" s="2" t="s">
        <v>650</v>
      </c>
      <c r="AF295" s="2" t="s">
        <v>650</v>
      </c>
      <c r="AG295" s="2" t="s">
        <v>650</v>
      </c>
      <c r="AH295" s="2" t="s">
        <v>650</v>
      </c>
      <c r="AI295" s="2" t="s">
        <v>650</v>
      </c>
      <c r="AM295" s="129">
        <f t="shared" si="12"/>
        <v>14.81</v>
      </c>
      <c r="AN295" s="129">
        <f t="shared" si="13"/>
        <v>14.808999999999999</v>
      </c>
      <c r="AO295" s="130">
        <f t="shared" si="14"/>
        <v>0.99993247805536789</v>
      </c>
    </row>
    <row r="296" spans="1:41" ht="15" customHeight="1" x14ac:dyDescent="0.25">
      <c r="A296" s="2" t="s">
        <v>450</v>
      </c>
      <c r="B296" s="2" t="s">
        <v>451</v>
      </c>
      <c r="C296" s="2">
        <v>2015</v>
      </c>
      <c r="D296" s="2">
        <v>25.948</v>
      </c>
      <c r="E296" s="2">
        <v>29.62</v>
      </c>
      <c r="F296" s="2" t="s">
        <v>650</v>
      </c>
      <c r="G296" s="2" t="s">
        <v>650</v>
      </c>
      <c r="H296" s="2" t="s">
        <v>650</v>
      </c>
      <c r="I296" s="2">
        <v>3.2770000000000001</v>
      </c>
      <c r="J296" s="2" t="s">
        <v>650</v>
      </c>
      <c r="K296" s="2" t="s">
        <v>650</v>
      </c>
      <c r="L296" s="2" t="s">
        <v>651</v>
      </c>
      <c r="M296" s="2" t="s">
        <v>650</v>
      </c>
      <c r="N296" s="2" t="s">
        <v>650</v>
      </c>
      <c r="O296" s="2" t="s">
        <v>650</v>
      </c>
      <c r="P296" s="2">
        <v>22.831</v>
      </c>
      <c r="Q296" s="2" t="s">
        <v>650</v>
      </c>
      <c r="R296" s="2" t="s">
        <v>650</v>
      </c>
      <c r="S296" s="2" t="s">
        <v>650</v>
      </c>
      <c r="T296" s="2" t="s">
        <v>650</v>
      </c>
      <c r="U296" s="2" t="s">
        <v>650</v>
      </c>
      <c r="V296" s="2" t="s">
        <v>650</v>
      </c>
      <c r="W296" s="2" t="s">
        <v>650</v>
      </c>
      <c r="X296" s="2" t="s">
        <v>650</v>
      </c>
      <c r="Y296" s="2" t="s">
        <v>650</v>
      </c>
      <c r="Z296" s="2" t="s">
        <v>650</v>
      </c>
      <c r="AA296" s="2" t="s">
        <v>650</v>
      </c>
      <c r="AB296" s="2" t="s">
        <v>650</v>
      </c>
      <c r="AC296" s="2" t="s">
        <v>650</v>
      </c>
      <c r="AD296" s="2">
        <v>3.512</v>
      </c>
      <c r="AE296" s="2" t="s">
        <v>650</v>
      </c>
      <c r="AF296" s="2" t="s">
        <v>650</v>
      </c>
      <c r="AG296" s="2" t="s">
        <v>650</v>
      </c>
      <c r="AH296" s="2" t="s">
        <v>650</v>
      </c>
      <c r="AI296" s="2" t="s">
        <v>650</v>
      </c>
      <c r="AM296" s="129">
        <f t="shared" si="12"/>
        <v>29.62</v>
      </c>
      <c r="AN296" s="129">
        <f t="shared" si="13"/>
        <v>25.948</v>
      </c>
      <c r="AO296" s="130">
        <f t="shared" si="14"/>
        <v>0.87602970965563809</v>
      </c>
    </row>
    <row r="297" spans="1:41" ht="15" customHeight="1" x14ac:dyDescent="0.25">
      <c r="A297" s="2" t="s">
        <v>450</v>
      </c>
      <c r="B297" s="2" t="s">
        <v>452</v>
      </c>
      <c r="C297" s="2">
        <v>2015</v>
      </c>
      <c r="D297" s="2">
        <v>18.78</v>
      </c>
      <c r="E297" s="2">
        <v>22.419</v>
      </c>
      <c r="F297" s="2" t="s">
        <v>650</v>
      </c>
      <c r="G297" s="2">
        <v>0.55800000000000005</v>
      </c>
      <c r="H297" s="2" t="s">
        <v>650</v>
      </c>
      <c r="I297" s="2" t="s">
        <v>650</v>
      </c>
      <c r="J297" s="2" t="s">
        <v>650</v>
      </c>
      <c r="K297" s="2" t="s">
        <v>650</v>
      </c>
      <c r="L297" s="2" t="s">
        <v>651</v>
      </c>
      <c r="M297" s="2" t="s">
        <v>650</v>
      </c>
      <c r="N297" s="2" t="s">
        <v>650</v>
      </c>
      <c r="O297" s="2">
        <v>12.851000000000001</v>
      </c>
      <c r="P297" s="2">
        <v>2.7</v>
      </c>
      <c r="Q297" s="2" t="s">
        <v>650</v>
      </c>
      <c r="R297" s="2" t="s">
        <v>650</v>
      </c>
      <c r="S297" s="2" t="s">
        <v>8</v>
      </c>
      <c r="T297" s="2" t="s">
        <v>650</v>
      </c>
      <c r="U297" s="2" t="s">
        <v>650</v>
      </c>
      <c r="V297" s="2" t="s">
        <v>650</v>
      </c>
      <c r="W297" s="2">
        <v>2</v>
      </c>
      <c r="X297" s="2">
        <v>1.9</v>
      </c>
      <c r="Y297" s="2" t="s">
        <v>650</v>
      </c>
      <c r="Z297" s="2" t="s">
        <v>650</v>
      </c>
      <c r="AA297" s="2" t="s">
        <v>650</v>
      </c>
      <c r="AB297" s="2" t="s">
        <v>650</v>
      </c>
      <c r="AC297" s="2" t="s">
        <v>650</v>
      </c>
      <c r="AD297" s="2">
        <v>2.41</v>
      </c>
      <c r="AE297" s="2" t="s">
        <v>650</v>
      </c>
      <c r="AF297" s="2" t="s">
        <v>650</v>
      </c>
      <c r="AG297" s="2" t="s">
        <v>650</v>
      </c>
      <c r="AH297" s="2" t="s">
        <v>650</v>
      </c>
      <c r="AI297" s="2" t="s">
        <v>650</v>
      </c>
      <c r="AM297" s="129">
        <f t="shared" si="12"/>
        <v>22.419</v>
      </c>
      <c r="AN297" s="129">
        <f t="shared" si="13"/>
        <v>18.78</v>
      </c>
      <c r="AO297" s="130">
        <f t="shared" si="14"/>
        <v>0.83768232302957313</v>
      </c>
    </row>
    <row r="298" spans="1:41" ht="15" customHeight="1" x14ac:dyDescent="0.25">
      <c r="A298" s="2" t="s">
        <v>450</v>
      </c>
      <c r="B298" s="2" t="s">
        <v>453</v>
      </c>
      <c r="C298" s="2">
        <v>2015</v>
      </c>
      <c r="D298" s="2">
        <v>152</v>
      </c>
      <c r="E298" s="2">
        <v>172.49299999999999</v>
      </c>
      <c r="F298" s="2" t="s">
        <v>650</v>
      </c>
      <c r="G298" s="2">
        <v>1.2290000000000001</v>
      </c>
      <c r="H298" s="2" t="s">
        <v>650</v>
      </c>
      <c r="I298" s="2">
        <v>0.6</v>
      </c>
      <c r="J298" s="2" t="s">
        <v>650</v>
      </c>
      <c r="K298" s="2" t="s">
        <v>650</v>
      </c>
      <c r="L298" s="2" t="s">
        <v>651</v>
      </c>
      <c r="M298" s="2" t="s">
        <v>650</v>
      </c>
      <c r="N298" s="2" t="s">
        <v>650</v>
      </c>
      <c r="O298" s="2" t="s">
        <v>650</v>
      </c>
      <c r="P298" s="2" t="s">
        <v>650</v>
      </c>
      <c r="Q298" s="2" t="s">
        <v>650</v>
      </c>
      <c r="R298" s="2">
        <v>7.0449999999999999</v>
      </c>
      <c r="S298" s="2" t="s">
        <v>650</v>
      </c>
      <c r="T298" s="2" t="s">
        <v>650</v>
      </c>
      <c r="U298" s="2" t="s">
        <v>650</v>
      </c>
      <c r="V298" s="2" t="s">
        <v>650</v>
      </c>
      <c r="W298" s="2" t="s">
        <v>650</v>
      </c>
      <c r="X298" s="2">
        <v>6.9279999999999999</v>
      </c>
      <c r="Y298" s="2" t="s">
        <v>650</v>
      </c>
      <c r="Z298" s="2" t="s">
        <v>650</v>
      </c>
      <c r="AA298" s="2" t="s">
        <v>650</v>
      </c>
      <c r="AB298" s="2">
        <v>155.96</v>
      </c>
      <c r="AC298" s="2" t="s">
        <v>650</v>
      </c>
      <c r="AD298" s="2" t="s">
        <v>650</v>
      </c>
      <c r="AE298" s="2" t="s">
        <v>650</v>
      </c>
      <c r="AF298" s="2" t="s">
        <v>650</v>
      </c>
      <c r="AG298" s="2" t="s">
        <v>650</v>
      </c>
      <c r="AH298" s="2">
        <v>0.73099999999999998</v>
      </c>
      <c r="AI298" s="2">
        <v>0.72399999999999998</v>
      </c>
      <c r="AM298" s="129">
        <f t="shared" si="12"/>
        <v>172.48599999999999</v>
      </c>
      <c r="AN298" s="129">
        <f t="shared" si="13"/>
        <v>152</v>
      </c>
      <c r="AO298" s="130">
        <f t="shared" si="14"/>
        <v>0.88123094048212613</v>
      </c>
    </row>
    <row r="299" spans="1:41" ht="15" customHeight="1" x14ac:dyDescent="0.25">
      <c r="A299" s="2" t="s">
        <v>450</v>
      </c>
      <c r="B299" s="2" t="s">
        <v>454</v>
      </c>
      <c r="C299" s="2">
        <v>2015</v>
      </c>
      <c r="D299" s="2">
        <v>114.87</v>
      </c>
      <c r="E299" s="2">
        <v>119.28100000000001</v>
      </c>
      <c r="F299" s="2" t="s">
        <v>650</v>
      </c>
      <c r="G299" s="2">
        <v>0.20899999999999999</v>
      </c>
      <c r="H299" s="2" t="s">
        <v>650</v>
      </c>
      <c r="I299" s="2">
        <v>0</v>
      </c>
      <c r="J299" s="2" t="s">
        <v>650</v>
      </c>
      <c r="K299" s="2" t="s">
        <v>650</v>
      </c>
      <c r="L299" s="2" t="s">
        <v>651</v>
      </c>
      <c r="M299" s="2" t="s">
        <v>650</v>
      </c>
      <c r="N299" s="2" t="s">
        <v>650</v>
      </c>
      <c r="O299" s="2" t="s">
        <v>650</v>
      </c>
      <c r="P299" s="2" t="s">
        <v>650</v>
      </c>
      <c r="Q299" s="2" t="s">
        <v>650</v>
      </c>
      <c r="R299" s="2">
        <v>3.4990000000000001</v>
      </c>
      <c r="S299" s="2" t="s">
        <v>8</v>
      </c>
      <c r="T299" s="2" t="s">
        <v>650</v>
      </c>
      <c r="U299" s="2" t="s">
        <v>650</v>
      </c>
      <c r="V299" s="2" t="s">
        <v>650</v>
      </c>
      <c r="W299" s="2" t="s">
        <v>650</v>
      </c>
      <c r="X299" s="2" t="s">
        <v>650</v>
      </c>
      <c r="Y299" s="2" t="s">
        <v>650</v>
      </c>
      <c r="Z299" s="2" t="s">
        <v>650</v>
      </c>
      <c r="AA299" s="2" t="s">
        <v>650</v>
      </c>
      <c r="AB299" s="2">
        <v>76.492999999999995</v>
      </c>
      <c r="AC299" s="2" t="s">
        <v>650</v>
      </c>
      <c r="AD299" s="2" t="s">
        <v>650</v>
      </c>
      <c r="AE299" s="2" t="s">
        <v>650</v>
      </c>
      <c r="AF299" s="2" t="s">
        <v>650</v>
      </c>
      <c r="AG299" s="2" t="s">
        <v>650</v>
      </c>
      <c r="AH299" s="2">
        <v>39.08</v>
      </c>
      <c r="AI299" s="2">
        <v>39.475000000000001</v>
      </c>
      <c r="AM299" s="129">
        <f t="shared" si="12"/>
        <v>119.67599999999999</v>
      </c>
      <c r="AN299" s="129">
        <f t="shared" si="13"/>
        <v>114.87</v>
      </c>
      <c r="AO299" s="130">
        <f t="shared" si="14"/>
        <v>0.95984157224506184</v>
      </c>
    </row>
    <row r="300" spans="1:41" ht="15" customHeight="1" x14ac:dyDescent="0.25">
      <c r="A300" s="2" t="s">
        <v>450</v>
      </c>
      <c r="B300" s="2" t="s">
        <v>455</v>
      </c>
      <c r="C300" s="2">
        <v>2015</v>
      </c>
      <c r="D300" s="2">
        <v>7.2569999999999997</v>
      </c>
      <c r="E300" s="2">
        <v>7.2569999999999997</v>
      </c>
      <c r="F300" s="2" t="s">
        <v>650</v>
      </c>
      <c r="G300" s="2">
        <v>0.20399999999999999</v>
      </c>
      <c r="H300" s="2" t="s">
        <v>650</v>
      </c>
      <c r="I300" s="2" t="s">
        <v>650</v>
      </c>
      <c r="J300" s="2" t="s">
        <v>650</v>
      </c>
      <c r="K300" s="2" t="s">
        <v>650</v>
      </c>
      <c r="L300" s="2" t="s">
        <v>651</v>
      </c>
      <c r="M300" s="2" t="s">
        <v>650</v>
      </c>
      <c r="N300" s="2" t="s">
        <v>650</v>
      </c>
      <c r="O300" s="2" t="s">
        <v>650</v>
      </c>
      <c r="P300" s="2" t="s">
        <v>650</v>
      </c>
      <c r="Q300" s="2" t="s">
        <v>650</v>
      </c>
      <c r="R300" s="2" t="s">
        <v>650</v>
      </c>
      <c r="S300" s="2" t="s">
        <v>650</v>
      </c>
      <c r="T300" s="2">
        <v>7.0529999999999999</v>
      </c>
      <c r="U300" s="2" t="s">
        <v>650</v>
      </c>
      <c r="V300" s="2" t="s">
        <v>650</v>
      </c>
      <c r="W300" s="2" t="s">
        <v>650</v>
      </c>
      <c r="X300" s="2" t="s">
        <v>650</v>
      </c>
      <c r="Y300" s="2" t="s">
        <v>650</v>
      </c>
      <c r="Z300" s="2" t="s">
        <v>650</v>
      </c>
      <c r="AA300" s="2" t="s">
        <v>650</v>
      </c>
      <c r="AB300" s="2" t="s">
        <v>650</v>
      </c>
      <c r="AC300" s="2" t="s">
        <v>650</v>
      </c>
      <c r="AD300" s="2" t="s">
        <v>650</v>
      </c>
      <c r="AE300" s="2" t="s">
        <v>650</v>
      </c>
      <c r="AF300" s="2" t="s">
        <v>650</v>
      </c>
      <c r="AG300" s="2" t="s">
        <v>650</v>
      </c>
      <c r="AH300" s="2" t="s">
        <v>650</v>
      </c>
      <c r="AI300" s="2" t="s">
        <v>650</v>
      </c>
      <c r="AM300" s="129">
        <f t="shared" si="12"/>
        <v>7.2569999999999997</v>
      </c>
      <c r="AN300" s="129">
        <f t="shared" si="13"/>
        <v>7.2569999999999997</v>
      </c>
      <c r="AO300" s="130">
        <f t="shared" si="14"/>
        <v>1</v>
      </c>
    </row>
    <row r="301" spans="1:41" ht="15" customHeight="1" x14ac:dyDescent="0.25">
      <c r="A301" s="2" t="s">
        <v>461</v>
      </c>
      <c r="B301" s="2" t="s">
        <v>462</v>
      </c>
      <c r="C301" s="2">
        <v>2015</v>
      </c>
      <c r="D301" s="2" t="s">
        <v>651</v>
      </c>
      <c r="E301" s="2">
        <v>0.5</v>
      </c>
      <c r="F301" s="2" t="s">
        <v>651</v>
      </c>
      <c r="G301" s="2" t="s">
        <v>651</v>
      </c>
      <c r="H301" s="2" t="s">
        <v>651</v>
      </c>
      <c r="I301" s="2" t="s">
        <v>651</v>
      </c>
      <c r="J301" s="2" t="s">
        <v>651</v>
      </c>
      <c r="K301" s="2" t="s">
        <v>651</v>
      </c>
      <c r="L301" s="2" t="s">
        <v>651</v>
      </c>
      <c r="M301" s="2" t="s">
        <v>651</v>
      </c>
      <c r="N301" s="2" t="s">
        <v>651</v>
      </c>
      <c r="O301" s="2" t="s">
        <v>651</v>
      </c>
      <c r="P301" s="2" t="s">
        <v>651</v>
      </c>
      <c r="Q301" s="2" t="s">
        <v>651</v>
      </c>
      <c r="R301" s="2" t="s">
        <v>651</v>
      </c>
      <c r="S301" s="2" t="s">
        <v>651</v>
      </c>
      <c r="T301" s="2" t="s">
        <v>651</v>
      </c>
      <c r="U301" s="2" t="s">
        <v>651</v>
      </c>
      <c r="V301" s="2" t="s">
        <v>651</v>
      </c>
      <c r="W301" s="2" t="s">
        <v>651</v>
      </c>
      <c r="X301" s="2" t="s">
        <v>651</v>
      </c>
      <c r="Y301" s="2" t="s">
        <v>651</v>
      </c>
      <c r="Z301" s="2" t="s">
        <v>651</v>
      </c>
      <c r="AA301" s="2" t="s">
        <v>651</v>
      </c>
      <c r="AB301" s="2" t="s">
        <v>651</v>
      </c>
      <c r="AC301" s="2" t="s">
        <v>651</v>
      </c>
      <c r="AD301" s="2" t="s">
        <v>651</v>
      </c>
      <c r="AE301" s="2" t="s">
        <v>651</v>
      </c>
      <c r="AF301" s="2" t="s">
        <v>651</v>
      </c>
      <c r="AG301" s="2" t="s">
        <v>651</v>
      </c>
      <c r="AH301" s="2">
        <v>0.5</v>
      </c>
      <c r="AI301" s="2">
        <v>0.5</v>
      </c>
      <c r="AM301" s="129">
        <f t="shared" si="12"/>
        <v>0.5</v>
      </c>
      <c r="AN301" s="129">
        <f t="shared" si="13"/>
        <v>0</v>
      </c>
      <c r="AO301" s="130">
        <f t="shared" si="14"/>
        <v>0</v>
      </c>
    </row>
    <row r="302" spans="1:41" ht="15" customHeight="1" x14ac:dyDescent="0.25">
      <c r="A302" s="2" t="s">
        <v>463</v>
      </c>
      <c r="B302" s="2" t="s">
        <v>464</v>
      </c>
      <c r="C302" s="2">
        <v>2015</v>
      </c>
      <c r="D302" s="2" t="s">
        <v>650</v>
      </c>
      <c r="E302" s="2" t="s">
        <v>650</v>
      </c>
      <c r="F302" s="2" t="s">
        <v>650</v>
      </c>
      <c r="G302" s="2" t="s">
        <v>650</v>
      </c>
      <c r="H302" s="2" t="s">
        <v>650</v>
      </c>
      <c r="I302" s="2" t="s">
        <v>650</v>
      </c>
      <c r="J302" s="2" t="s">
        <v>650</v>
      </c>
      <c r="K302" s="2" t="s">
        <v>650</v>
      </c>
      <c r="L302" s="2" t="s">
        <v>651</v>
      </c>
      <c r="M302" s="2" t="s">
        <v>650</v>
      </c>
      <c r="N302" s="2" t="s">
        <v>650</v>
      </c>
      <c r="O302" s="2" t="s">
        <v>650</v>
      </c>
      <c r="P302" s="2" t="s">
        <v>650</v>
      </c>
      <c r="Q302" s="2" t="s">
        <v>650</v>
      </c>
      <c r="R302" s="2" t="s">
        <v>650</v>
      </c>
      <c r="S302" s="2" t="s">
        <v>650</v>
      </c>
      <c r="T302" s="2" t="s">
        <v>650</v>
      </c>
      <c r="U302" s="2" t="s">
        <v>650</v>
      </c>
      <c r="V302" s="2" t="s">
        <v>650</v>
      </c>
      <c r="W302" s="2" t="s">
        <v>650</v>
      </c>
      <c r="X302" s="2" t="s">
        <v>650</v>
      </c>
      <c r="Y302" s="2" t="s">
        <v>650</v>
      </c>
      <c r="Z302" s="2" t="s">
        <v>650</v>
      </c>
      <c r="AA302" s="2" t="s">
        <v>650</v>
      </c>
      <c r="AB302" s="2" t="s">
        <v>650</v>
      </c>
      <c r="AC302" s="2" t="s">
        <v>650</v>
      </c>
      <c r="AD302" s="2" t="s">
        <v>650</v>
      </c>
      <c r="AE302" s="2" t="s">
        <v>650</v>
      </c>
      <c r="AF302" s="2" t="s">
        <v>650</v>
      </c>
      <c r="AG302" s="2" t="s">
        <v>650</v>
      </c>
      <c r="AH302" s="2" t="s">
        <v>650</v>
      </c>
      <c r="AI302" s="2" t="s">
        <v>650</v>
      </c>
      <c r="AM302" s="129">
        <f t="shared" si="12"/>
        <v>0</v>
      </c>
      <c r="AN302" s="129">
        <f t="shared" si="13"/>
        <v>0</v>
      </c>
      <c r="AO302" s="130" t="str">
        <f t="shared" si="14"/>
        <v/>
      </c>
    </row>
    <row r="303" spans="1:41" ht="15" customHeight="1" x14ac:dyDescent="0.25">
      <c r="A303" s="2" t="s">
        <v>463</v>
      </c>
      <c r="B303" s="2" t="s">
        <v>465</v>
      </c>
      <c r="C303" s="2">
        <v>2015</v>
      </c>
      <c r="D303" s="2">
        <v>47.8</v>
      </c>
      <c r="E303" s="2">
        <v>56.7</v>
      </c>
      <c r="F303" s="2" t="s">
        <v>650</v>
      </c>
      <c r="G303" s="2">
        <v>0.3</v>
      </c>
      <c r="H303" s="2" t="s">
        <v>650</v>
      </c>
      <c r="I303" s="2" t="s">
        <v>650</v>
      </c>
      <c r="J303" s="2" t="s">
        <v>650</v>
      </c>
      <c r="K303" s="2">
        <v>1.2</v>
      </c>
      <c r="L303" s="2" t="s">
        <v>652</v>
      </c>
      <c r="M303" s="2">
        <v>22.7</v>
      </c>
      <c r="N303" s="2">
        <v>3.6</v>
      </c>
      <c r="O303" s="2" t="s">
        <v>650</v>
      </c>
      <c r="P303" s="2">
        <v>1.1000000000000001</v>
      </c>
      <c r="Q303" s="2" t="s">
        <v>650</v>
      </c>
      <c r="R303" s="2" t="s">
        <v>650</v>
      </c>
      <c r="S303" s="2" t="s">
        <v>650</v>
      </c>
      <c r="T303" s="2">
        <v>8.5</v>
      </c>
      <c r="U303" s="2">
        <v>15.4</v>
      </c>
      <c r="V303" s="2" t="s">
        <v>650</v>
      </c>
      <c r="W303" s="2" t="s">
        <v>650</v>
      </c>
      <c r="X303" s="2" t="s">
        <v>650</v>
      </c>
      <c r="Y303" s="2" t="s">
        <v>650</v>
      </c>
      <c r="Z303" s="2" t="s">
        <v>650</v>
      </c>
      <c r="AA303" s="2" t="s">
        <v>650</v>
      </c>
      <c r="AB303" s="2" t="s">
        <v>650</v>
      </c>
      <c r="AC303" s="2" t="s">
        <v>650</v>
      </c>
      <c r="AD303" s="2">
        <v>3.9</v>
      </c>
      <c r="AE303" s="2" t="s">
        <v>650</v>
      </c>
      <c r="AF303" s="2" t="s">
        <v>650</v>
      </c>
      <c r="AG303" s="2" t="s">
        <v>650</v>
      </c>
      <c r="AH303" s="2" t="s">
        <v>650</v>
      </c>
      <c r="AI303" s="2" t="s">
        <v>650</v>
      </c>
      <c r="AM303" s="129">
        <f t="shared" si="12"/>
        <v>56.7</v>
      </c>
      <c r="AN303" s="129">
        <f t="shared" si="13"/>
        <v>47.8</v>
      </c>
      <c r="AO303" s="130">
        <f t="shared" si="14"/>
        <v>0.84303350970017632</v>
      </c>
    </row>
    <row r="304" spans="1:41" ht="15" customHeight="1" x14ac:dyDescent="0.2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T304" s="2" t="s">
        <v>651</v>
      </c>
      <c r="U304" s="2" t="s">
        <v>651</v>
      </c>
      <c r="V304" s="2" t="s">
        <v>651</v>
      </c>
      <c r="W304" s="2" t="s">
        <v>651</v>
      </c>
      <c r="X304" s="2" t="s">
        <v>651</v>
      </c>
      <c r="Y304" s="2" t="s">
        <v>651</v>
      </c>
      <c r="Z304" s="2" t="s">
        <v>651</v>
      </c>
      <c r="AA304" s="2" t="s">
        <v>651</v>
      </c>
      <c r="AB304" s="2" t="s">
        <v>651</v>
      </c>
      <c r="AC304" s="2" t="s">
        <v>651</v>
      </c>
      <c r="AD304" s="2" t="s">
        <v>651</v>
      </c>
      <c r="AE304" s="2" t="s">
        <v>651</v>
      </c>
      <c r="AF304" s="2" t="s">
        <v>651</v>
      </c>
      <c r="AG304" s="2" t="s">
        <v>651</v>
      </c>
      <c r="AH304" s="2" t="s">
        <v>651</v>
      </c>
      <c r="AI304" s="2" t="s">
        <v>651</v>
      </c>
      <c r="AM304" s="129">
        <f t="shared" si="12"/>
        <v>0</v>
      </c>
      <c r="AN304" s="129">
        <f t="shared" si="13"/>
        <v>0</v>
      </c>
      <c r="AO304" s="130" t="str">
        <f t="shared" si="14"/>
        <v/>
      </c>
    </row>
    <row r="305" spans="1:41" ht="15" customHeight="1" x14ac:dyDescent="0.25">
      <c r="A305" s="2" t="s">
        <v>468</v>
      </c>
      <c r="B305" s="2" t="s">
        <v>469</v>
      </c>
      <c r="C305" s="2">
        <v>2015</v>
      </c>
      <c r="D305" s="2">
        <v>1.6</v>
      </c>
      <c r="E305" s="2">
        <v>1.405</v>
      </c>
      <c r="F305" s="2" t="s">
        <v>650</v>
      </c>
      <c r="G305" s="2" t="s">
        <v>650</v>
      </c>
      <c r="H305" s="2" t="s">
        <v>650</v>
      </c>
      <c r="I305" s="2" t="s">
        <v>650</v>
      </c>
      <c r="J305" s="2" t="s">
        <v>650</v>
      </c>
      <c r="K305" s="2">
        <v>1.405</v>
      </c>
      <c r="L305" s="2" t="s">
        <v>651</v>
      </c>
      <c r="M305" s="2" t="s">
        <v>650</v>
      </c>
      <c r="N305" s="2" t="s">
        <v>650</v>
      </c>
      <c r="O305" s="2" t="s">
        <v>650</v>
      </c>
      <c r="P305" s="2" t="s">
        <v>650</v>
      </c>
      <c r="Q305" s="2" t="s">
        <v>650</v>
      </c>
      <c r="R305" s="2" t="s">
        <v>650</v>
      </c>
      <c r="S305" s="2" t="s">
        <v>650</v>
      </c>
      <c r="T305" s="2" t="s">
        <v>650</v>
      </c>
      <c r="U305" s="2" t="s">
        <v>650</v>
      </c>
      <c r="V305" s="2" t="s">
        <v>650</v>
      </c>
      <c r="W305" s="2" t="s">
        <v>650</v>
      </c>
      <c r="X305" s="2" t="s">
        <v>650</v>
      </c>
      <c r="Y305" s="2" t="s">
        <v>650</v>
      </c>
      <c r="Z305" s="2" t="s">
        <v>650</v>
      </c>
      <c r="AA305" s="2" t="s">
        <v>650</v>
      </c>
      <c r="AB305" s="2" t="s">
        <v>650</v>
      </c>
      <c r="AC305" s="2" t="s">
        <v>650</v>
      </c>
      <c r="AD305" s="2" t="s">
        <v>650</v>
      </c>
      <c r="AE305" s="2" t="s">
        <v>650</v>
      </c>
      <c r="AF305" s="2" t="s">
        <v>650</v>
      </c>
      <c r="AG305" s="2" t="s">
        <v>650</v>
      </c>
      <c r="AH305" s="2" t="s">
        <v>650</v>
      </c>
      <c r="AI305" s="2" t="s">
        <v>650</v>
      </c>
      <c r="AM305" s="129">
        <f t="shared" si="12"/>
        <v>1.405</v>
      </c>
      <c r="AN305" s="129">
        <f t="shared" si="13"/>
        <v>1.6</v>
      </c>
      <c r="AO305" s="130">
        <f t="shared" si="14"/>
        <v>1.1387900355871887</v>
      </c>
    </row>
    <row r="306" spans="1:41" ht="15" customHeight="1" x14ac:dyDescent="0.25">
      <c r="A306" s="2" t="s">
        <v>468</v>
      </c>
      <c r="B306" s="2" t="s">
        <v>470</v>
      </c>
      <c r="C306" s="2">
        <v>2015</v>
      </c>
      <c r="D306" s="2">
        <v>0.81100000000000005</v>
      </c>
      <c r="E306" s="2">
        <v>0.81100000000000005</v>
      </c>
      <c r="F306" s="2" t="s">
        <v>650</v>
      </c>
      <c r="G306" s="2" t="s">
        <v>650</v>
      </c>
      <c r="H306" s="2" t="s">
        <v>650</v>
      </c>
      <c r="I306" s="2" t="s">
        <v>650</v>
      </c>
      <c r="J306" s="2" t="s">
        <v>650</v>
      </c>
      <c r="K306" s="2" t="s">
        <v>650</v>
      </c>
      <c r="L306" s="2" t="s">
        <v>651</v>
      </c>
      <c r="M306" s="2" t="s">
        <v>650</v>
      </c>
      <c r="N306" s="2" t="s">
        <v>650</v>
      </c>
      <c r="O306" s="2" t="s">
        <v>650</v>
      </c>
      <c r="P306" s="2" t="s">
        <v>650</v>
      </c>
      <c r="Q306" s="2" t="s">
        <v>650</v>
      </c>
      <c r="R306" s="2" t="s">
        <v>650</v>
      </c>
      <c r="S306" s="2" t="s">
        <v>650</v>
      </c>
      <c r="T306" s="2">
        <v>0.44800000000000001</v>
      </c>
      <c r="U306" s="2" t="s">
        <v>650</v>
      </c>
      <c r="V306" s="2" t="s">
        <v>650</v>
      </c>
      <c r="W306" s="2" t="s">
        <v>650</v>
      </c>
      <c r="X306" s="2" t="s">
        <v>650</v>
      </c>
      <c r="Y306" s="2" t="s">
        <v>650</v>
      </c>
      <c r="Z306" s="2" t="s">
        <v>650</v>
      </c>
      <c r="AA306" s="2" t="s">
        <v>650</v>
      </c>
      <c r="AB306" s="2" t="s">
        <v>650</v>
      </c>
      <c r="AC306" s="2" t="s">
        <v>650</v>
      </c>
      <c r="AD306" s="2" t="s">
        <v>650</v>
      </c>
      <c r="AE306" s="2" t="s">
        <v>650</v>
      </c>
      <c r="AF306" s="2" t="s">
        <v>650</v>
      </c>
      <c r="AG306" s="2" t="s">
        <v>650</v>
      </c>
      <c r="AH306" s="2">
        <v>0.36299999999999999</v>
      </c>
      <c r="AI306" s="2">
        <v>0.36299999999999999</v>
      </c>
      <c r="AM306" s="129">
        <f t="shared" si="12"/>
        <v>0.81099999999999994</v>
      </c>
      <c r="AN306" s="129">
        <f t="shared" si="13"/>
        <v>0.81100000000000005</v>
      </c>
      <c r="AO306" s="130">
        <f t="shared" si="14"/>
        <v>1.0000000000000002</v>
      </c>
    </row>
    <row r="307" spans="1:41" ht="15" customHeight="1" x14ac:dyDescent="0.25">
      <c r="A307" s="2" t="s">
        <v>468</v>
      </c>
      <c r="B307" s="2" t="s">
        <v>471</v>
      </c>
      <c r="C307" s="2">
        <v>2015</v>
      </c>
      <c r="D307" s="2">
        <v>3.2639999999999998</v>
      </c>
      <c r="E307" s="2">
        <v>3.7383999999999999</v>
      </c>
      <c r="F307" s="2" t="s">
        <v>650</v>
      </c>
      <c r="G307" s="2">
        <v>0.90500000000000003</v>
      </c>
      <c r="H307" s="2" t="s">
        <v>650</v>
      </c>
      <c r="I307" s="2" t="s">
        <v>650</v>
      </c>
      <c r="J307" s="2" t="s">
        <v>650</v>
      </c>
      <c r="K307" s="2" t="s">
        <v>650</v>
      </c>
      <c r="L307" s="2" t="s">
        <v>651</v>
      </c>
      <c r="M307" s="2" t="s">
        <v>650</v>
      </c>
      <c r="N307" s="2" t="s">
        <v>650</v>
      </c>
      <c r="O307" s="2" t="s">
        <v>650</v>
      </c>
      <c r="P307" s="2" t="s">
        <v>650</v>
      </c>
      <c r="Q307" s="2" t="s">
        <v>650</v>
      </c>
      <c r="R307" s="2" t="s">
        <v>650</v>
      </c>
      <c r="S307" s="2" t="s">
        <v>650</v>
      </c>
      <c r="T307" s="2">
        <v>2.7734000000000001</v>
      </c>
      <c r="U307" s="2" t="s">
        <v>650</v>
      </c>
      <c r="V307" s="2" t="s">
        <v>650</v>
      </c>
      <c r="W307" s="2" t="s">
        <v>650</v>
      </c>
      <c r="X307" s="2" t="s">
        <v>650</v>
      </c>
      <c r="Y307" s="2" t="s">
        <v>650</v>
      </c>
      <c r="Z307" s="2" t="s">
        <v>650</v>
      </c>
      <c r="AA307" s="2" t="s">
        <v>650</v>
      </c>
      <c r="AB307" s="2" t="s">
        <v>650</v>
      </c>
      <c r="AC307" s="2" t="s">
        <v>650</v>
      </c>
      <c r="AD307" s="2" t="s">
        <v>650</v>
      </c>
      <c r="AE307" s="2" t="s">
        <v>650</v>
      </c>
      <c r="AF307" s="2" t="s">
        <v>650</v>
      </c>
      <c r="AG307" s="2" t="s">
        <v>650</v>
      </c>
      <c r="AH307" s="2">
        <v>0.06</v>
      </c>
      <c r="AI307" s="2">
        <v>0.06</v>
      </c>
      <c r="AM307" s="129">
        <f t="shared" si="12"/>
        <v>3.7383999999999999</v>
      </c>
      <c r="AN307" s="129">
        <f t="shared" si="13"/>
        <v>3.2639999999999998</v>
      </c>
      <c r="AO307" s="130">
        <f t="shared" si="14"/>
        <v>0.87310079178258071</v>
      </c>
    </row>
    <row r="308" spans="1:41" ht="15" customHeight="1" x14ac:dyDescent="0.25">
      <c r="A308" s="2" t="s">
        <v>468</v>
      </c>
      <c r="B308" s="2" t="s">
        <v>472</v>
      </c>
      <c r="C308" s="2">
        <v>2015</v>
      </c>
      <c r="D308" s="2">
        <v>24.055</v>
      </c>
      <c r="E308" s="2">
        <v>33.097000000000001</v>
      </c>
      <c r="F308" s="2" t="s">
        <v>650</v>
      </c>
      <c r="G308" s="2">
        <v>0.29899999999999999</v>
      </c>
      <c r="H308" s="2" t="s">
        <v>650</v>
      </c>
      <c r="I308" s="2" t="s">
        <v>650</v>
      </c>
      <c r="J308" s="2" t="s">
        <v>650</v>
      </c>
      <c r="K308" s="2">
        <v>0.09</v>
      </c>
      <c r="L308" s="2" t="s">
        <v>678</v>
      </c>
      <c r="M308" s="2">
        <v>6.3760000000000003</v>
      </c>
      <c r="N308" s="2">
        <v>6</v>
      </c>
      <c r="O308" s="2" t="s">
        <v>650</v>
      </c>
      <c r="P308" s="2" t="s">
        <v>650</v>
      </c>
      <c r="Q308" s="2" t="s">
        <v>650</v>
      </c>
      <c r="R308" s="2" t="s">
        <v>650</v>
      </c>
      <c r="S308" s="2" t="s">
        <v>8</v>
      </c>
      <c r="T308" s="2">
        <v>20.332000000000001</v>
      </c>
      <c r="U308" s="2" t="s">
        <v>650</v>
      </c>
      <c r="V308" s="2" t="s">
        <v>650</v>
      </c>
      <c r="W308" s="2" t="s">
        <v>650</v>
      </c>
      <c r="X308" s="2" t="s">
        <v>650</v>
      </c>
      <c r="Y308" s="2" t="s">
        <v>650</v>
      </c>
      <c r="Z308" s="2" t="s">
        <v>650</v>
      </c>
      <c r="AA308" s="2" t="s">
        <v>650</v>
      </c>
      <c r="AB308" s="2" t="s">
        <v>650</v>
      </c>
      <c r="AC308" s="2" t="s">
        <v>650</v>
      </c>
      <c r="AD308" s="2" t="s">
        <v>650</v>
      </c>
      <c r="AE308" s="2" t="s">
        <v>650</v>
      </c>
      <c r="AF308" s="2" t="s">
        <v>650</v>
      </c>
      <c r="AG308" s="2" t="s">
        <v>650</v>
      </c>
      <c r="AH308" s="2" t="s">
        <v>650</v>
      </c>
      <c r="AI308" s="2" t="s">
        <v>650</v>
      </c>
      <c r="AM308" s="129">
        <f t="shared" si="12"/>
        <v>33.097000000000001</v>
      </c>
      <c r="AN308" s="129">
        <f t="shared" si="13"/>
        <v>24.055</v>
      </c>
      <c r="AO308" s="130">
        <f t="shared" si="14"/>
        <v>0.72680303350756859</v>
      </c>
    </row>
    <row r="309" spans="1:41" ht="15" customHeight="1" x14ac:dyDescent="0.25">
      <c r="A309" s="2" t="s">
        <v>473</v>
      </c>
      <c r="B309" s="2" t="s">
        <v>474</v>
      </c>
      <c r="C309" s="2">
        <v>2015</v>
      </c>
      <c r="D309" s="2">
        <v>238.7</v>
      </c>
      <c r="E309" s="2">
        <v>238.75299999999999</v>
      </c>
      <c r="F309" s="2" t="s">
        <v>650</v>
      </c>
      <c r="G309" s="2">
        <v>0.95</v>
      </c>
      <c r="H309" s="2" t="s">
        <v>650</v>
      </c>
      <c r="I309" s="2">
        <v>2.14</v>
      </c>
      <c r="J309" s="2" t="s">
        <v>650</v>
      </c>
      <c r="K309" s="2" t="s">
        <v>650</v>
      </c>
      <c r="L309" s="2" t="s">
        <v>651</v>
      </c>
      <c r="M309" s="2" t="s">
        <v>650</v>
      </c>
      <c r="N309" s="2" t="s">
        <v>650</v>
      </c>
      <c r="O309" s="2" t="s">
        <v>650</v>
      </c>
      <c r="P309" s="2" t="s">
        <v>650</v>
      </c>
      <c r="Q309" s="2" t="s">
        <v>650</v>
      </c>
      <c r="R309" s="2" t="s">
        <v>650</v>
      </c>
      <c r="S309" s="2" t="s">
        <v>650</v>
      </c>
      <c r="T309" s="2">
        <v>1.0629999999999999</v>
      </c>
      <c r="U309" s="2" t="s">
        <v>650</v>
      </c>
      <c r="V309" s="2" t="s">
        <v>650</v>
      </c>
      <c r="W309" s="2">
        <v>54.49</v>
      </c>
      <c r="X309" s="2">
        <v>2.59</v>
      </c>
      <c r="Y309" s="2" t="s">
        <v>650</v>
      </c>
      <c r="Z309" s="2">
        <v>0.66</v>
      </c>
      <c r="AA309" s="2">
        <v>5.95</v>
      </c>
      <c r="AB309" s="2">
        <v>152.53</v>
      </c>
      <c r="AC309" s="2">
        <v>8.32</v>
      </c>
      <c r="AD309" s="2">
        <v>9.7200000000000006</v>
      </c>
      <c r="AE309" s="2" t="s">
        <v>650</v>
      </c>
      <c r="AF309" s="2" t="s">
        <v>650</v>
      </c>
      <c r="AG309" s="2" t="s">
        <v>650</v>
      </c>
      <c r="AH309" s="2">
        <v>0.34</v>
      </c>
      <c r="AI309" s="2">
        <v>0.34</v>
      </c>
      <c r="AM309" s="129">
        <f t="shared" si="12"/>
        <v>238.75299999999999</v>
      </c>
      <c r="AN309" s="129">
        <f t="shared" si="13"/>
        <v>238.7</v>
      </c>
      <c r="AO309" s="130">
        <f t="shared" si="14"/>
        <v>0.99977801326056637</v>
      </c>
    </row>
    <row r="310" spans="1:41" ht="15" customHeight="1" x14ac:dyDescent="0.25">
      <c r="A310" s="2" t="s">
        <v>477</v>
      </c>
      <c r="B310" s="2" t="s">
        <v>478</v>
      </c>
      <c r="C310" s="2">
        <v>2015</v>
      </c>
      <c r="D310" s="2">
        <v>13.2</v>
      </c>
      <c r="E310" s="2">
        <v>17.399999999999999</v>
      </c>
      <c r="F310" s="2" t="s">
        <v>650</v>
      </c>
      <c r="G310" s="2">
        <v>0</v>
      </c>
      <c r="H310" s="2" t="s">
        <v>650</v>
      </c>
      <c r="I310" s="2" t="s">
        <v>650</v>
      </c>
      <c r="J310" s="2" t="s">
        <v>650</v>
      </c>
      <c r="K310" s="2" t="s">
        <v>650</v>
      </c>
      <c r="L310" s="2" t="s">
        <v>651</v>
      </c>
      <c r="M310" s="2">
        <v>14.4</v>
      </c>
      <c r="N310" s="2" t="s">
        <v>650</v>
      </c>
      <c r="O310" s="2">
        <v>1.4</v>
      </c>
      <c r="P310" s="2" t="s">
        <v>650</v>
      </c>
      <c r="Q310" s="2" t="s">
        <v>650</v>
      </c>
      <c r="R310" s="2" t="s">
        <v>650</v>
      </c>
      <c r="S310" s="2" t="s">
        <v>8</v>
      </c>
      <c r="T310" s="2" t="s">
        <v>650</v>
      </c>
      <c r="U310" s="2" t="s">
        <v>650</v>
      </c>
      <c r="V310" s="2" t="s">
        <v>650</v>
      </c>
      <c r="W310" s="2" t="s">
        <v>650</v>
      </c>
      <c r="X310" s="2" t="s">
        <v>650</v>
      </c>
      <c r="Y310" s="2">
        <v>1.6</v>
      </c>
      <c r="Z310" s="2" t="s">
        <v>650</v>
      </c>
      <c r="AA310" s="2" t="s">
        <v>650</v>
      </c>
      <c r="AB310" s="2" t="s">
        <v>650</v>
      </c>
      <c r="AC310" s="2" t="s">
        <v>650</v>
      </c>
      <c r="AD310" s="2" t="s">
        <v>650</v>
      </c>
      <c r="AE310" s="2" t="s">
        <v>650</v>
      </c>
      <c r="AF310" s="2" t="s">
        <v>650</v>
      </c>
      <c r="AG310" s="2" t="s">
        <v>650</v>
      </c>
      <c r="AH310" s="2" t="s">
        <v>650</v>
      </c>
      <c r="AI310" s="2" t="s">
        <v>650</v>
      </c>
      <c r="AM310" s="129">
        <f t="shared" si="12"/>
        <v>17.400000000000002</v>
      </c>
      <c r="AN310" s="129">
        <f t="shared" si="13"/>
        <v>13.2</v>
      </c>
      <c r="AO310" s="130">
        <f t="shared" si="14"/>
        <v>0.75862068965517226</v>
      </c>
    </row>
    <row r="311" spans="1:41" ht="15" customHeight="1" x14ac:dyDescent="0.25">
      <c r="A311" s="2" t="s">
        <v>477</v>
      </c>
      <c r="B311" s="2" t="s">
        <v>479</v>
      </c>
      <c r="C311" s="2">
        <v>2015</v>
      </c>
      <c r="D311" s="2">
        <v>75.099999999999994</v>
      </c>
      <c r="E311" s="2">
        <v>93.86</v>
      </c>
      <c r="F311" s="2" t="s">
        <v>650</v>
      </c>
      <c r="G311" s="2">
        <v>0.06</v>
      </c>
      <c r="H311" s="2" t="s">
        <v>650</v>
      </c>
      <c r="I311" s="2">
        <v>0.8</v>
      </c>
      <c r="J311" s="2" t="s">
        <v>650</v>
      </c>
      <c r="K311" s="2" t="s">
        <v>650</v>
      </c>
      <c r="L311" s="2" t="s">
        <v>651</v>
      </c>
      <c r="M311" s="2">
        <v>32.799999999999997</v>
      </c>
      <c r="N311" s="2" t="s">
        <v>650</v>
      </c>
      <c r="O311" s="2" t="s">
        <v>650</v>
      </c>
      <c r="P311" s="2" t="s">
        <v>650</v>
      </c>
      <c r="Q311" s="2" t="s">
        <v>650</v>
      </c>
      <c r="R311" s="2" t="s">
        <v>650</v>
      </c>
      <c r="S311" s="2" t="s">
        <v>650</v>
      </c>
      <c r="T311" s="2">
        <v>9.3000000000000007</v>
      </c>
      <c r="U311" s="2" t="s">
        <v>650</v>
      </c>
      <c r="V311" s="2" t="s">
        <v>650</v>
      </c>
      <c r="W311" s="2">
        <v>39.4</v>
      </c>
      <c r="X311" s="2" t="s">
        <v>650</v>
      </c>
      <c r="Y311" s="2">
        <v>0</v>
      </c>
      <c r="Z311" s="2" t="s">
        <v>650</v>
      </c>
      <c r="AA311" s="2" t="s">
        <v>650</v>
      </c>
      <c r="AB311" s="2" t="s">
        <v>650</v>
      </c>
      <c r="AC311" s="2" t="s">
        <v>650</v>
      </c>
      <c r="AD311" s="2">
        <v>11.5</v>
      </c>
      <c r="AE311" s="2" t="s">
        <v>650</v>
      </c>
      <c r="AF311" s="2" t="s">
        <v>650</v>
      </c>
      <c r="AG311" s="2" t="s">
        <v>650</v>
      </c>
      <c r="AH311" s="2" t="s">
        <v>650</v>
      </c>
      <c r="AI311" s="2" t="s">
        <v>650</v>
      </c>
      <c r="AM311" s="129">
        <f t="shared" si="12"/>
        <v>93.859999999999985</v>
      </c>
      <c r="AN311" s="129">
        <f t="shared" si="13"/>
        <v>75.099999999999994</v>
      </c>
      <c r="AO311" s="130">
        <f t="shared" si="14"/>
        <v>0.80012784998934594</v>
      </c>
    </row>
    <row r="312" spans="1:41" ht="15" customHeight="1" x14ac:dyDescent="0.25">
      <c r="A312" s="2" t="s">
        <v>477</v>
      </c>
      <c r="B312" s="2" t="s">
        <v>480</v>
      </c>
      <c r="C312" s="2">
        <v>2015</v>
      </c>
      <c r="D312" s="2">
        <v>1</v>
      </c>
      <c r="E312" s="2">
        <v>1.06</v>
      </c>
      <c r="F312" s="2" t="s">
        <v>650</v>
      </c>
      <c r="G312" s="2">
        <v>0.28999999999999998</v>
      </c>
      <c r="H312" s="2" t="s">
        <v>650</v>
      </c>
      <c r="I312" s="2" t="s">
        <v>650</v>
      </c>
      <c r="J312" s="2" t="s">
        <v>650</v>
      </c>
      <c r="K312" s="2" t="s">
        <v>650</v>
      </c>
      <c r="L312" s="2" t="s">
        <v>651</v>
      </c>
      <c r="M312" s="2">
        <v>0.77</v>
      </c>
      <c r="N312" s="2" t="s">
        <v>650</v>
      </c>
      <c r="O312" s="2" t="s">
        <v>650</v>
      </c>
      <c r="P312" s="2" t="s">
        <v>650</v>
      </c>
      <c r="Q312" s="2" t="s">
        <v>650</v>
      </c>
      <c r="R312" s="2" t="s">
        <v>650</v>
      </c>
      <c r="S312" s="2" t="s">
        <v>8</v>
      </c>
      <c r="T312" s="2" t="s">
        <v>650</v>
      </c>
      <c r="U312" s="2" t="s">
        <v>650</v>
      </c>
      <c r="V312" s="2" t="s">
        <v>650</v>
      </c>
      <c r="W312" s="2" t="s">
        <v>650</v>
      </c>
      <c r="X312" s="2" t="s">
        <v>650</v>
      </c>
      <c r="Y312" s="2" t="s">
        <v>650</v>
      </c>
      <c r="Z312" s="2" t="s">
        <v>650</v>
      </c>
      <c r="AA312" s="2" t="s">
        <v>650</v>
      </c>
      <c r="AB312" s="2" t="s">
        <v>650</v>
      </c>
      <c r="AC312" s="2" t="s">
        <v>650</v>
      </c>
      <c r="AD312" s="2" t="s">
        <v>650</v>
      </c>
      <c r="AE312" s="2" t="s">
        <v>650</v>
      </c>
      <c r="AF312" s="2" t="s">
        <v>650</v>
      </c>
      <c r="AG312" s="2" t="s">
        <v>650</v>
      </c>
      <c r="AH312" s="2" t="s">
        <v>650</v>
      </c>
      <c r="AI312" s="2" t="s">
        <v>650</v>
      </c>
      <c r="AM312" s="129">
        <f t="shared" si="12"/>
        <v>1.06</v>
      </c>
      <c r="AN312" s="129">
        <f t="shared" si="13"/>
        <v>1</v>
      </c>
      <c r="AO312" s="130">
        <f t="shared" si="14"/>
        <v>0.94339622641509424</v>
      </c>
    </row>
    <row r="313" spans="1:41" ht="15" customHeight="1" x14ac:dyDescent="0.25">
      <c r="A313" s="2" t="s">
        <v>477</v>
      </c>
      <c r="B313" s="2" t="s">
        <v>481</v>
      </c>
      <c r="C313" s="2">
        <v>2015</v>
      </c>
      <c r="D313" s="2">
        <v>367.8</v>
      </c>
      <c r="E313" s="2">
        <v>406.58100000000002</v>
      </c>
      <c r="F313" s="2" t="s">
        <v>650</v>
      </c>
      <c r="G313" s="2">
        <v>0.59</v>
      </c>
      <c r="H313" s="2" t="s">
        <v>650</v>
      </c>
      <c r="I313" s="2">
        <v>6.98</v>
      </c>
      <c r="J313" s="2" t="s">
        <v>650</v>
      </c>
      <c r="K313" s="2" t="s">
        <v>650</v>
      </c>
      <c r="L313" s="2" t="s">
        <v>651</v>
      </c>
      <c r="M313" s="2">
        <v>0</v>
      </c>
      <c r="N313" s="2" t="s">
        <v>650</v>
      </c>
      <c r="O313" s="2">
        <v>17.3</v>
      </c>
      <c r="P313" s="2" t="s">
        <v>650</v>
      </c>
      <c r="Q313" s="2" t="s">
        <v>650</v>
      </c>
      <c r="R313" s="2" t="s">
        <v>650</v>
      </c>
      <c r="S313" s="2" t="s">
        <v>8</v>
      </c>
      <c r="T313" s="2">
        <v>0</v>
      </c>
      <c r="U313" s="2" t="s">
        <v>650</v>
      </c>
      <c r="V313" s="2" t="s">
        <v>650</v>
      </c>
      <c r="W313" s="2">
        <v>66.3</v>
      </c>
      <c r="X313" s="2" t="s">
        <v>650</v>
      </c>
      <c r="Y313" s="2">
        <v>1.1000000000000001</v>
      </c>
      <c r="Z313" s="2" t="s">
        <v>650</v>
      </c>
      <c r="AA313" s="2" t="s">
        <v>650</v>
      </c>
      <c r="AB313" s="2">
        <v>313.8</v>
      </c>
      <c r="AC313" s="2" t="s">
        <v>650</v>
      </c>
      <c r="AD313" s="2" t="s">
        <v>650</v>
      </c>
      <c r="AE313" s="2" t="s">
        <v>650</v>
      </c>
      <c r="AF313" s="2" t="s">
        <v>650</v>
      </c>
      <c r="AG313" s="2" t="s">
        <v>650</v>
      </c>
      <c r="AH313" s="2">
        <v>0.51100000000000001</v>
      </c>
      <c r="AI313" s="2">
        <v>0.52200000000000002</v>
      </c>
      <c r="AM313" s="129">
        <f t="shared" si="12"/>
        <v>406.59199999999998</v>
      </c>
      <c r="AN313" s="129">
        <f t="shared" si="13"/>
        <v>367.8</v>
      </c>
      <c r="AO313" s="130">
        <f t="shared" si="14"/>
        <v>0.90459231858964273</v>
      </c>
    </row>
    <row r="314" spans="1:41" ht="15" customHeight="1" x14ac:dyDescent="0.25">
      <c r="A314" s="2" t="s">
        <v>477</v>
      </c>
      <c r="B314" s="2" t="s">
        <v>482</v>
      </c>
      <c r="C314" s="2">
        <v>2015</v>
      </c>
      <c r="D314" s="2">
        <v>0.3</v>
      </c>
      <c r="E314" s="2">
        <v>0.39</v>
      </c>
      <c r="F314" s="2" t="s">
        <v>650</v>
      </c>
      <c r="G314" s="2">
        <v>0.39</v>
      </c>
      <c r="H314" s="2" t="s">
        <v>650</v>
      </c>
      <c r="I314" s="2" t="s">
        <v>650</v>
      </c>
      <c r="J314" s="2" t="s">
        <v>650</v>
      </c>
      <c r="K314" s="2" t="s">
        <v>650</v>
      </c>
      <c r="L314" s="2" t="s">
        <v>651</v>
      </c>
      <c r="M314" s="2" t="s">
        <v>650</v>
      </c>
      <c r="N314" s="2" t="s">
        <v>650</v>
      </c>
      <c r="O314" s="2" t="s">
        <v>650</v>
      </c>
      <c r="P314" s="2" t="s">
        <v>650</v>
      </c>
      <c r="Q314" s="2" t="s">
        <v>650</v>
      </c>
      <c r="R314" s="2" t="s">
        <v>650</v>
      </c>
      <c r="S314" s="2" t="s">
        <v>650</v>
      </c>
      <c r="T314" s="2" t="s">
        <v>650</v>
      </c>
      <c r="U314" s="2" t="s">
        <v>650</v>
      </c>
      <c r="V314" s="2" t="s">
        <v>650</v>
      </c>
      <c r="W314" s="2" t="s">
        <v>650</v>
      </c>
      <c r="X314" s="2" t="s">
        <v>650</v>
      </c>
      <c r="Y314" s="2" t="s">
        <v>650</v>
      </c>
      <c r="Z314" s="2" t="s">
        <v>650</v>
      </c>
      <c r="AA314" s="2" t="s">
        <v>650</v>
      </c>
      <c r="AB314" s="2" t="s">
        <v>650</v>
      </c>
      <c r="AC314" s="2" t="s">
        <v>650</v>
      </c>
      <c r="AD314" s="2" t="s">
        <v>650</v>
      </c>
      <c r="AE314" s="2" t="s">
        <v>650</v>
      </c>
      <c r="AF314" s="2" t="s">
        <v>650</v>
      </c>
      <c r="AG314" s="2" t="s">
        <v>650</v>
      </c>
      <c r="AH314" s="2" t="s">
        <v>650</v>
      </c>
      <c r="AI314" s="2" t="s">
        <v>650</v>
      </c>
      <c r="AM314" s="129">
        <f t="shared" si="12"/>
        <v>0.39</v>
      </c>
      <c r="AN314" s="129">
        <f t="shared" si="13"/>
        <v>0.3</v>
      </c>
      <c r="AO314" s="130">
        <f t="shared" si="14"/>
        <v>0.76923076923076916</v>
      </c>
    </row>
    <row r="315" spans="1:41" ht="15" customHeight="1" x14ac:dyDescent="0.25">
      <c r="A315" s="2" t="s">
        <v>477</v>
      </c>
      <c r="B315" s="2" t="s">
        <v>483</v>
      </c>
      <c r="C315" s="2">
        <v>2015</v>
      </c>
      <c r="D315" s="2">
        <v>28.2</v>
      </c>
      <c r="E315" s="2">
        <v>28.67</v>
      </c>
      <c r="F315" s="2" t="s">
        <v>650</v>
      </c>
      <c r="G315" s="2">
        <v>0.67</v>
      </c>
      <c r="H315" s="2" t="s">
        <v>650</v>
      </c>
      <c r="I315" s="2" t="s">
        <v>650</v>
      </c>
      <c r="J315" s="2" t="s">
        <v>650</v>
      </c>
      <c r="K315" s="2" t="s">
        <v>650</v>
      </c>
      <c r="L315" s="2" t="s">
        <v>651</v>
      </c>
      <c r="M315" s="2">
        <v>28</v>
      </c>
      <c r="N315" s="2" t="s">
        <v>650</v>
      </c>
      <c r="O315" s="2" t="s">
        <v>650</v>
      </c>
      <c r="P315" s="2" t="s">
        <v>650</v>
      </c>
      <c r="Q315" s="2" t="s">
        <v>650</v>
      </c>
      <c r="R315" s="2" t="s">
        <v>650</v>
      </c>
      <c r="S315" s="2" t="s">
        <v>650</v>
      </c>
      <c r="T315" s="2" t="s">
        <v>651</v>
      </c>
      <c r="U315" s="2" t="s">
        <v>651</v>
      </c>
      <c r="V315" s="2" t="s">
        <v>651</v>
      </c>
      <c r="W315" s="2" t="s">
        <v>651</v>
      </c>
      <c r="X315" s="2" t="s">
        <v>651</v>
      </c>
      <c r="Y315" s="2" t="s">
        <v>651</v>
      </c>
      <c r="Z315" s="2" t="s">
        <v>651</v>
      </c>
      <c r="AA315" s="2" t="s">
        <v>651</v>
      </c>
      <c r="AB315" s="2" t="s">
        <v>651</v>
      </c>
      <c r="AC315" s="2" t="s">
        <v>651</v>
      </c>
      <c r="AD315" s="2" t="s">
        <v>651</v>
      </c>
      <c r="AE315" s="2" t="s">
        <v>651</v>
      </c>
      <c r="AF315" s="2" t="s">
        <v>650</v>
      </c>
      <c r="AG315" s="2" t="s">
        <v>651</v>
      </c>
      <c r="AH315" s="2" t="s">
        <v>650</v>
      </c>
      <c r="AI315" s="2" t="s">
        <v>651</v>
      </c>
      <c r="AM315" s="129">
        <f t="shared" si="12"/>
        <v>28.67</v>
      </c>
      <c r="AN315" s="129">
        <f t="shared" si="13"/>
        <v>28.2</v>
      </c>
      <c r="AO315" s="130">
        <f t="shared" si="14"/>
        <v>0.98360655737704905</v>
      </c>
    </row>
    <row r="316" spans="1:41" ht="15" customHeight="1" x14ac:dyDescent="0.25">
      <c r="A316" s="2" t="s">
        <v>484</v>
      </c>
      <c r="B316" s="2" t="s">
        <v>485</v>
      </c>
      <c r="C316" s="2">
        <v>2015</v>
      </c>
      <c r="D316" s="2">
        <v>45.15</v>
      </c>
      <c r="E316" s="2">
        <v>55.5</v>
      </c>
      <c r="F316" s="2" t="s">
        <v>651</v>
      </c>
      <c r="G316" s="2">
        <v>0.2</v>
      </c>
      <c r="H316" s="2" t="s">
        <v>651</v>
      </c>
      <c r="I316" s="2">
        <v>7.7</v>
      </c>
      <c r="J316" s="2" t="s">
        <v>651</v>
      </c>
      <c r="K316" s="2" t="s">
        <v>651</v>
      </c>
      <c r="L316" s="2" t="s">
        <v>651</v>
      </c>
      <c r="M316" s="2" t="s">
        <v>651</v>
      </c>
      <c r="N316" s="2" t="s">
        <v>651</v>
      </c>
      <c r="O316" s="2" t="s">
        <v>651</v>
      </c>
      <c r="P316" s="2" t="s">
        <v>651</v>
      </c>
      <c r="Q316" s="2">
        <v>41.3</v>
      </c>
      <c r="R316" s="2" t="s">
        <v>651</v>
      </c>
      <c r="S316" s="2" t="s">
        <v>651</v>
      </c>
      <c r="T316" s="2">
        <v>2.2000000000000002</v>
      </c>
      <c r="U316" s="2" t="s">
        <v>651</v>
      </c>
      <c r="V316" s="2" t="s">
        <v>651</v>
      </c>
      <c r="W316" s="2" t="s">
        <v>651</v>
      </c>
      <c r="X316" s="2" t="s">
        <v>651</v>
      </c>
      <c r="Y316" s="2" t="s">
        <v>651</v>
      </c>
      <c r="Z316" s="2" t="s">
        <v>651</v>
      </c>
      <c r="AA316" s="2" t="s">
        <v>651</v>
      </c>
      <c r="AB316" s="2" t="s">
        <v>651</v>
      </c>
      <c r="AC316" s="2">
        <v>4.0999999999999996</v>
      </c>
      <c r="AD316" s="2" t="s">
        <v>651</v>
      </c>
      <c r="AE316" s="2" t="s">
        <v>651</v>
      </c>
      <c r="AF316" s="2" t="s">
        <v>651</v>
      </c>
      <c r="AG316" s="2" t="s">
        <v>651</v>
      </c>
      <c r="AH316" s="2" t="s">
        <v>651</v>
      </c>
      <c r="AI316" s="2" t="s">
        <v>651</v>
      </c>
      <c r="AM316" s="129">
        <f t="shared" si="12"/>
        <v>55.5</v>
      </c>
      <c r="AN316" s="129">
        <f t="shared" si="13"/>
        <v>45.15</v>
      </c>
      <c r="AO316" s="130">
        <f t="shared" si="14"/>
        <v>0.81351351351351353</v>
      </c>
    </row>
    <row r="317" spans="1:41" ht="15" customHeight="1" x14ac:dyDescent="0.25">
      <c r="A317" s="2" t="s">
        <v>484</v>
      </c>
      <c r="B317" s="2" t="s">
        <v>486</v>
      </c>
      <c r="C317" s="2">
        <v>2015</v>
      </c>
      <c r="D317" s="2">
        <v>164.7</v>
      </c>
      <c r="E317" s="2">
        <v>185.42</v>
      </c>
      <c r="F317" s="2" t="s">
        <v>650</v>
      </c>
      <c r="G317" s="2">
        <v>0.8</v>
      </c>
      <c r="H317" s="2" t="s">
        <v>650</v>
      </c>
      <c r="I317" s="2">
        <v>1.7</v>
      </c>
      <c r="J317" s="2" t="s">
        <v>650</v>
      </c>
      <c r="K317" s="2" t="s">
        <v>650</v>
      </c>
      <c r="L317" s="2" t="s">
        <v>651</v>
      </c>
      <c r="M317" s="2">
        <v>0.2</v>
      </c>
      <c r="N317" s="2">
        <v>0.3</v>
      </c>
      <c r="O317" s="2">
        <v>7.0000000000000007E-2</v>
      </c>
      <c r="P317" s="2">
        <v>0.2</v>
      </c>
      <c r="Q317" s="2" t="s">
        <v>650</v>
      </c>
      <c r="R317" s="2" t="s">
        <v>650</v>
      </c>
      <c r="S317" s="2" t="s">
        <v>650</v>
      </c>
      <c r="T317" s="2">
        <v>0.85</v>
      </c>
      <c r="U317" s="2" t="s">
        <v>650</v>
      </c>
      <c r="V317" s="2" t="s">
        <v>650</v>
      </c>
      <c r="W317" s="2">
        <v>43.3</v>
      </c>
      <c r="X317" s="2">
        <v>0.6</v>
      </c>
      <c r="Y317" s="2" t="s">
        <v>650</v>
      </c>
      <c r="Z317" s="2" t="s">
        <v>650</v>
      </c>
      <c r="AA317" s="2">
        <v>4.7</v>
      </c>
      <c r="AB317" s="2">
        <v>125</v>
      </c>
      <c r="AC317" s="2" t="s">
        <v>650</v>
      </c>
      <c r="AD317" s="2">
        <v>7.7</v>
      </c>
      <c r="AE317" s="2" t="s">
        <v>650</v>
      </c>
      <c r="AF317" s="2" t="s">
        <v>650</v>
      </c>
      <c r="AG317" s="2" t="s">
        <v>650</v>
      </c>
      <c r="AH317" s="2" t="s">
        <v>650</v>
      </c>
      <c r="AI317" s="2" t="s">
        <v>650</v>
      </c>
      <c r="AM317" s="129">
        <f t="shared" si="12"/>
        <v>185.42</v>
      </c>
      <c r="AN317" s="129">
        <f t="shared" si="13"/>
        <v>164.7</v>
      </c>
      <c r="AO317" s="130">
        <f t="shared" si="14"/>
        <v>0.88825369431560786</v>
      </c>
    </row>
    <row r="318" spans="1:41" ht="15" customHeight="1" x14ac:dyDescent="0.25">
      <c r="A318" s="2" t="s">
        <v>487</v>
      </c>
      <c r="B318" s="2" t="s">
        <v>488</v>
      </c>
      <c r="C318" s="2">
        <v>2015</v>
      </c>
      <c r="D318" s="2">
        <v>7.4</v>
      </c>
      <c r="E318" s="2">
        <v>8.39</v>
      </c>
      <c r="F318" s="2" t="s">
        <v>650</v>
      </c>
      <c r="G318" s="2">
        <v>0.03</v>
      </c>
      <c r="H318" s="2" t="s">
        <v>650</v>
      </c>
      <c r="I318" s="2" t="s">
        <v>650</v>
      </c>
      <c r="J318" s="2" t="s">
        <v>650</v>
      </c>
      <c r="K318" s="2" t="s">
        <v>650</v>
      </c>
      <c r="L318" s="2" t="s">
        <v>651</v>
      </c>
      <c r="M318" s="2" t="s">
        <v>650</v>
      </c>
      <c r="N318" s="2" t="s">
        <v>650</v>
      </c>
      <c r="O318" s="2" t="s">
        <v>650</v>
      </c>
      <c r="P318" s="2" t="s">
        <v>650</v>
      </c>
      <c r="Q318" s="2" t="s">
        <v>650</v>
      </c>
      <c r="R318" s="2" t="s">
        <v>650</v>
      </c>
      <c r="S318" s="2" t="s">
        <v>8</v>
      </c>
      <c r="T318" s="2">
        <v>0.36</v>
      </c>
      <c r="U318" s="2" t="s">
        <v>650</v>
      </c>
      <c r="V318" s="2" t="s">
        <v>650</v>
      </c>
      <c r="W318" s="2" t="s">
        <v>650</v>
      </c>
      <c r="X318" s="2" t="s">
        <v>650</v>
      </c>
      <c r="Y318" s="2" t="s">
        <v>650</v>
      </c>
      <c r="Z318" s="2">
        <v>8</v>
      </c>
      <c r="AA318" s="2" t="s">
        <v>650</v>
      </c>
      <c r="AB318" s="2" t="s">
        <v>650</v>
      </c>
      <c r="AC318" s="2" t="s">
        <v>650</v>
      </c>
      <c r="AD318" s="2" t="s">
        <v>650</v>
      </c>
      <c r="AE318" s="2" t="s">
        <v>650</v>
      </c>
      <c r="AF318" s="2" t="s">
        <v>650</v>
      </c>
      <c r="AG318" s="2" t="s">
        <v>650</v>
      </c>
      <c r="AH318" s="2" t="s">
        <v>650</v>
      </c>
      <c r="AI318" s="2" t="s">
        <v>650</v>
      </c>
      <c r="AM318" s="129">
        <f t="shared" si="12"/>
        <v>8.39</v>
      </c>
      <c r="AN318" s="129">
        <f t="shared" si="13"/>
        <v>7.4</v>
      </c>
      <c r="AO318" s="130">
        <f t="shared" si="14"/>
        <v>0.88200238379022644</v>
      </c>
    </row>
    <row r="319" spans="1:41" ht="15" customHeight="1" x14ac:dyDescent="0.25">
      <c r="A319" s="2" t="s">
        <v>489</v>
      </c>
      <c r="B319" s="2" t="s">
        <v>490</v>
      </c>
      <c r="C319" s="2">
        <v>2015</v>
      </c>
      <c r="D319" s="2">
        <v>49.69</v>
      </c>
      <c r="E319" s="2">
        <v>52.058999999999997</v>
      </c>
      <c r="F319" s="2" t="s">
        <v>650</v>
      </c>
      <c r="G319" s="2">
        <v>0.34</v>
      </c>
      <c r="H319" s="2" t="s">
        <v>650</v>
      </c>
      <c r="I319" s="2" t="s">
        <v>650</v>
      </c>
      <c r="J319" s="2" t="s">
        <v>650</v>
      </c>
      <c r="K319" s="2" t="s">
        <v>650</v>
      </c>
      <c r="L319" s="2" t="s">
        <v>679</v>
      </c>
      <c r="M319" s="2">
        <v>38.118000000000002</v>
      </c>
      <c r="N319" s="2">
        <v>0</v>
      </c>
      <c r="O319" s="2">
        <v>0</v>
      </c>
      <c r="P319" s="2">
        <v>0</v>
      </c>
      <c r="Q319" s="2">
        <v>0</v>
      </c>
      <c r="R319" s="2">
        <v>0</v>
      </c>
      <c r="S319" s="2" t="s">
        <v>8</v>
      </c>
      <c r="T319" s="2">
        <v>11.231999999999999</v>
      </c>
      <c r="U319" s="2" t="s">
        <v>650</v>
      </c>
      <c r="V319" s="2" t="s">
        <v>650</v>
      </c>
      <c r="W319" s="2">
        <v>0</v>
      </c>
      <c r="X319" s="2" t="s">
        <v>650</v>
      </c>
      <c r="Y319" s="2" t="s">
        <v>650</v>
      </c>
      <c r="Z319" s="2" t="s">
        <v>650</v>
      </c>
      <c r="AA319" s="2" t="s">
        <v>650</v>
      </c>
      <c r="AB319" s="2" t="s">
        <v>650</v>
      </c>
      <c r="AC319" s="2" t="s">
        <v>650</v>
      </c>
      <c r="AD319" s="2">
        <v>2.3690000000000002</v>
      </c>
      <c r="AE319" s="2" t="s">
        <v>650</v>
      </c>
      <c r="AF319" s="2" t="s">
        <v>650</v>
      </c>
      <c r="AG319" s="2" t="s">
        <v>650</v>
      </c>
      <c r="AH319" s="2">
        <v>0</v>
      </c>
      <c r="AI319" s="2">
        <v>0</v>
      </c>
      <c r="AM319" s="129">
        <f t="shared" si="12"/>
        <v>52.059000000000005</v>
      </c>
      <c r="AN319" s="129">
        <f t="shared" si="13"/>
        <v>49.69</v>
      </c>
      <c r="AO319" s="130">
        <f t="shared" si="14"/>
        <v>0.95449393956856632</v>
      </c>
    </row>
    <row r="320" spans="1:41" ht="15" customHeight="1" x14ac:dyDescent="0.25">
      <c r="A320" s="2" t="s">
        <v>489</v>
      </c>
      <c r="B320" s="2" t="s">
        <v>491</v>
      </c>
      <c r="C320" s="2">
        <v>2015</v>
      </c>
      <c r="D320" s="2">
        <v>7.4329999999999998</v>
      </c>
      <c r="E320" s="2">
        <v>7.4329999999999998</v>
      </c>
      <c r="F320" s="2" t="s">
        <v>650</v>
      </c>
      <c r="G320" s="2">
        <v>8.5999999999999993E-2</v>
      </c>
      <c r="H320" s="2" t="s">
        <v>650</v>
      </c>
      <c r="I320" s="2" t="s">
        <v>650</v>
      </c>
      <c r="J320" s="2" t="s">
        <v>650</v>
      </c>
      <c r="K320" s="2" t="s">
        <v>650</v>
      </c>
      <c r="L320" s="2" t="s">
        <v>651</v>
      </c>
      <c r="M320" s="2" t="s">
        <v>650</v>
      </c>
      <c r="N320" s="2" t="s">
        <v>650</v>
      </c>
      <c r="O320" s="2" t="s">
        <v>650</v>
      </c>
      <c r="P320" s="2" t="s">
        <v>650</v>
      </c>
      <c r="Q320" s="2" t="s">
        <v>650</v>
      </c>
      <c r="R320" s="2" t="s">
        <v>650</v>
      </c>
      <c r="S320" s="2" t="s">
        <v>650</v>
      </c>
      <c r="T320" s="2" t="s">
        <v>650</v>
      </c>
      <c r="U320" s="2">
        <v>7.1589999999999998</v>
      </c>
      <c r="V320" s="2" t="s">
        <v>650</v>
      </c>
      <c r="W320" s="2" t="s">
        <v>650</v>
      </c>
      <c r="X320" s="2" t="s">
        <v>650</v>
      </c>
      <c r="Y320" s="2" t="s">
        <v>650</v>
      </c>
      <c r="Z320" s="2" t="s">
        <v>650</v>
      </c>
      <c r="AA320" s="2" t="s">
        <v>650</v>
      </c>
      <c r="AB320" s="2" t="s">
        <v>650</v>
      </c>
      <c r="AC320" s="2" t="s">
        <v>650</v>
      </c>
      <c r="AD320" s="2" t="s">
        <v>650</v>
      </c>
      <c r="AE320" s="2" t="s">
        <v>650</v>
      </c>
      <c r="AF320" s="2" t="s">
        <v>650</v>
      </c>
      <c r="AG320" s="2" t="s">
        <v>650</v>
      </c>
      <c r="AH320" s="2">
        <v>0.188</v>
      </c>
      <c r="AI320" s="2">
        <v>0.19500000000000001</v>
      </c>
      <c r="AM320" s="129">
        <f t="shared" si="12"/>
        <v>7.44</v>
      </c>
      <c r="AN320" s="129">
        <f t="shared" si="13"/>
        <v>7.4329999999999998</v>
      </c>
      <c r="AO320" s="130">
        <f t="shared" si="14"/>
        <v>0.9990591397849462</v>
      </c>
    </row>
    <row r="321" spans="1:41" ht="15" customHeight="1" x14ac:dyDescent="0.25">
      <c r="A321" s="2" t="s">
        <v>492</v>
      </c>
      <c r="B321" s="2" t="s">
        <v>492</v>
      </c>
      <c r="C321" s="2">
        <v>2015</v>
      </c>
      <c r="D321" s="2">
        <v>0</v>
      </c>
      <c r="E321" s="2" t="s">
        <v>650</v>
      </c>
      <c r="F321" s="2" t="s">
        <v>650</v>
      </c>
      <c r="G321" s="2" t="s">
        <v>650</v>
      </c>
      <c r="H321" s="2" t="s">
        <v>650</v>
      </c>
      <c r="I321" s="2" t="s">
        <v>650</v>
      </c>
      <c r="J321" s="2" t="s">
        <v>650</v>
      </c>
      <c r="K321" s="2" t="s">
        <v>650</v>
      </c>
      <c r="L321" s="2" t="s">
        <v>651</v>
      </c>
      <c r="M321" s="2" t="s">
        <v>650</v>
      </c>
      <c r="N321" s="2" t="s">
        <v>650</v>
      </c>
      <c r="O321" s="2" t="s">
        <v>650</v>
      </c>
      <c r="P321" s="2" t="s">
        <v>650</v>
      </c>
      <c r="Q321" s="2" t="s">
        <v>650</v>
      </c>
      <c r="R321" s="2" t="s">
        <v>650</v>
      </c>
      <c r="S321" s="2" t="s">
        <v>650</v>
      </c>
      <c r="T321" s="2" t="s">
        <v>650</v>
      </c>
      <c r="U321" s="2" t="s">
        <v>650</v>
      </c>
      <c r="V321" s="2" t="s">
        <v>650</v>
      </c>
      <c r="W321" s="2" t="s">
        <v>650</v>
      </c>
      <c r="X321" s="2" t="s">
        <v>650</v>
      </c>
      <c r="Y321" s="2" t="s">
        <v>650</v>
      </c>
      <c r="Z321" s="2" t="s">
        <v>650</v>
      </c>
      <c r="AA321" s="2" t="s">
        <v>650</v>
      </c>
      <c r="AB321" s="2" t="s">
        <v>650</v>
      </c>
      <c r="AC321" s="2" t="s">
        <v>650</v>
      </c>
      <c r="AD321" s="2" t="s">
        <v>650</v>
      </c>
      <c r="AE321" s="2" t="s">
        <v>650</v>
      </c>
      <c r="AF321" s="2" t="s">
        <v>650</v>
      </c>
      <c r="AG321" s="2" t="s">
        <v>650</v>
      </c>
      <c r="AH321" s="2" t="s">
        <v>650</v>
      </c>
      <c r="AI321" s="2" t="s">
        <v>650</v>
      </c>
      <c r="AM321" s="129">
        <f t="shared" si="12"/>
        <v>0</v>
      </c>
      <c r="AN321" s="129">
        <f t="shared" si="13"/>
        <v>0</v>
      </c>
      <c r="AO321" s="130" t="str">
        <f t="shared" si="14"/>
        <v/>
      </c>
    </row>
    <row r="322" spans="1:41" ht="15" customHeight="1" x14ac:dyDescent="0.25">
      <c r="A322" s="2" t="s">
        <v>495</v>
      </c>
      <c r="B322" s="2" t="s">
        <v>494</v>
      </c>
      <c r="C322" s="2">
        <v>2015</v>
      </c>
      <c r="D322" s="2" t="s">
        <v>650</v>
      </c>
      <c r="E322" s="2" t="s">
        <v>650</v>
      </c>
      <c r="F322" s="2" t="s">
        <v>650</v>
      </c>
      <c r="G322" s="2" t="s">
        <v>650</v>
      </c>
      <c r="H322" s="2" t="s">
        <v>650</v>
      </c>
      <c r="I322" s="2" t="s">
        <v>650</v>
      </c>
      <c r="J322" s="2" t="s">
        <v>650</v>
      </c>
      <c r="K322" s="2" t="s">
        <v>650</v>
      </c>
      <c r="L322" s="2" t="s">
        <v>651</v>
      </c>
      <c r="M322" s="2" t="s">
        <v>650</v>
      </c>
      <c r="N322" s="2" t="s">
        <v>650</v>
      </c>
      <c r="O322" s="2" t="s">
        <v>650</v>
      </c>
      <c r="P322" s="2" t="s">
        <v>650</v>
      </c>
      <c r="Q322" s="2" t="s">
        <v>650</v>
      </c>
      <c r="R322" s="2" t="s">
        <v>650</v>
      </c>
      <c r="S322" s="2" t="s">
        <v>650</v>
      </c>
      <c r="T322" s="2" t="s">
        <v>650</v>
      </c>
      <c r="U322" s="2" t="s">
        <v>650</v>
      </c>
      <c r="V322" s="2" t="s">
        <v>650</v>
      </c>
      <c r="W322" s="2" t="s">
        <v>650</v>
      </c>
      <c r="X322" s="2" t="s">
        <v>650</v>
      </c>
      <c r="Y322" s="2" t="s">
        <v>650</v>
      </c>
      <c r="Z322" s="2" t="s">
        <v>650</v>
      </c>
      <c r="AA322" s="2" t="s">
        <v>650</v>
      </c>
      <c r="AB322" s="2" t="s">
        <v>650</v>
      </c>
      <c r="AC322" s="2" t="s">
        <v>650</v>
      </c>
      <c r="AD322" s="2" t="s">
        <v>650</v>
      </c>
      <c r="AE322" s="2" t="s">
        <v>650</v>
      </c>
      <c r="AF322" s="2" t="s">
        <v>650</v>
      </c>
      <c r="AG322" s="2" t="s">
        <v>650</v>
      </c>
      <c r="AH322" s="2" t="s">
        <v>650</v>
      </c>
      <c r="AI322" s="2" t="s">
        <v>650</v>
      </c>
      <c r="AM322" s="129">
        <f t="shared" si="12"/>
        <v>0</v>
      </c>
      <c r="AN322" s="129">
        <f t="shared" si="13"/>
        <v>0</v>
      </c>
      <c r="AO322" s="130" t="str">
        <f t="shared" si="14"/>
        <v/>
      </c>
    </row>
    <row r="323" spans="1:41" ht="15" customHeight="1" x14ac:dyDescent="0.25">
      <c r="A323" s="2" t="s">
        <v>496</v>
      </c>
      <c r="B323" s="2" t="s">
        <v>497</v>
      </c>
      <c r="C323" s="2">
        <v>2015</v>
      </c>
      <c r="D323" s="2">
        <v>5.4</v>
      </c>
      <c r="E323" s="2">
        <v>5.13</v>
      </c>
      <c r="F323" s="2" t="s">
        <v>650</v>
      </c>
      <c r="G323" s="2">
        <v>0.09</v>
      </c>
      <c r="H323" s="2" t="s">
        <v>650</v>
      </c>
      <c r="I323" s="2">
        <v>0</v>
      </c>
      <c r="J323" s="2" t="s">
        <v>650</v>
      </c>
      <c r="K323" s="2" t="s">
        <v>650</v>
      </c>
      <c r="L323" s="2" t="s">
        <v>680</v>
      </c>
      <c r="M323" s="2">
        <v>4.9000000000000004</v>
      </c>
      <c r="N323" s="2" t="s">
        <v>650</v>
      </c>
      <c r="O323" s="2" t="s">
        <v>650</v>
      </c>
      <c r="P323" s="2" t="s">
        <v>650</v>
      </c>
      <c r="Q323" s="2" t="s">
        <v>650</v>
      </c>
      <c r="R323" s="2" t="s">
        <v>650</v>
      </c>
      <c r="S323" s="2" t="s">
        <v>8</v>
      </c>
      <c r="T323" s="2" t="s">
        <v>650</v>
      </c>
      <c r="U323" s="2" t="s">
        <v>650</v>
      </c>
      <c r="V323" s="2" t="s">
        <v>650</v>
      </c>
      <c r="W323" s="2" t="s">
        <v>650</v>
      </c>
      <c r="X323" s="2" t="s">
        <v>650</v>
      </c>
      <c r="Y323" s="2" t="s">
        <v>650</v>
      </c>
      <c r="Z323" s="2" t="s">
        <v>650</v>
      </c>
      <c r="AA323" s="2" t="s">
        <v>650</v>
      </c>
      <c r="AB323" s="2" t="s">
        <v>650</v>
      </c>
      <c r="AC323" s="2" t="s">
        <v>650</v>
      </c>
      <c r="AD323" s="2">
        <v>0.14000000000000001</v>
      </c>
      <c r="AE323" s="2" t="s">
        <v>650</v>
      </c>
      <c r="AF323" s="2" t="s">
        <v>650</v>
      </c>
      <c r="AG323" s="2" t="s">
        <v>650</v>
      </c>
      <c r="AH323" s="2" t="s">
        <v>650</v>
      </c>
      <c r="AI323" s="2" t="s">
        <v>650</v>
      </c>
      <c r="AM323" s="129">
        <f t="shared" ref="AM323:AM386" si="15">SUMPRODUCT(F323:AE323)+IFERROR(AI323/1,0)</f>
        <v>5.13</v>
      </c>
      <c r="AN323" s="129">
        <f t="shared" ref="AN323:AN386" si="16">IFERROR(D323/1,0)</f>
        <v>5.4</v>
      </c>
      <c r="AO323" s="130">
        <f t="shared" ref="AO323:AO386" si="17">IFERROR(AN323/AM323,"")</f>
        <v>1.0526315789473686</v>
      </c>
    </row>
    <row r="324" spans="1:41" ht="15" customHeight="1" x14ac:dyDescent="0.25">
      <c r="A324" s="2" t="s">
        <v>498</v>
      </c>
      <c r="B324" s="2" t="s">
        <v>499</v>
      </c>
      <c r="C324" s="2">
        <v>2015</v>
      </c>
      <c r="D324" s="2">
        <v>99.7</v>
      </c>
      <c r="E324" s="2">
        <v>101.759</v>
      </c>
      <c r="F324" s="2" t="s">
        <v>650</v>
      </c>
      <c r="G324" s="2">
        <v>0.23</v>
      </c>
      <c r="H324" s="2" t="s">
        <v>650</v>
      </c>
      <c r="I324" s="2" t="s">
        <v>650</v>
      </c>
      <c r="J324" s="2">
        <v>2.9000000000000001E-2</v>
      </c>
      <c r="K324" s="2" t="s">
        <v>650</v>
      </c>
      <c r="L324" s="2" t="s">
        <v>651</v>
      </c>
      <c r="M324" s="2">
        <v>40.1</v>
      </c>
      <c r="N324" s="2" t="s">
        <v>650</v>
      </c>
      <c r="O324" s="2">
        <v>44.5</v>
      </c>
      <c r="P324" s="2" t="s">
        <v>650</v>
      </c>
      <c r="Q324" s="2" t="s">
        <v>650</v>
      </c>
      <c r="R324" s="2" t="s">
        <v>650</v>
      </c>
      <c r="S324" s="2" t="s">
        <v>8</v>
      </c>
      <c r="T324" s="2">
        <v>3.1</v>
      </c>
      <c r="U324" s="2" t="s">
        <v>650</v>
      </c>
      <c r="V324" s="2" t="s">
        <v>650</v>
      </c>
      <c r="W324" s="2" t="s">
        <v>650</v>
      </c>
      <c r="X324" s="2" t="s">
        <v>650</v>
      </c>
      <c r="Y324" s="2" t="s">
        <v>650</v>
      </c>
      <c r="Z324" s="2" t="s">
        <v>650</v>
      </c>
      <c r="AA324" s="2" t="s">
        <v>650</v>
      </c>
      <c r="AB324" s="2" t="s">
        <v>650</v>
      </c>
      <c r="AC324" s="2" t="s">
        <v>650</v>
      </c>
      <c r="AD324" s="2">
        <v>13.8</v>
      </c>
      <c r="AE324" s="2" t="s">
        <v>650</v>
      </c>
      <c r="AF324" s="2" t="s">
        <v>650</v>
      </c>
      <c r="AG324" s="2" t="s">
        <v>650</v>
      </c>
      <c r="AH324" s="2" t="s">
        <v>650</v>
      </c>
      <c r="AI324" s="2" t="s">
        <v>650</v>
      </c>
      <c r="AM324" s="129">
        <f t="shared" si="15"/>
        <v>101.759</v>
      </c>
      <c r="AN324" s="129">
        <f t="shared" si="16"/>
        <v>99.7</v>
      </c>
      <c r="AO324" s="130">
        <f t="shared" si="17"/>
        <v>0.97976591751098185</v>
      </c>
    </row>
    <row r="325" spans="1:41" ht="15" customHeight="1" x14ac:dyDescent="0.25">
      <c r="A325" s="2" t="s">
        <v>500</v>
      </c>
      <c r="B325" s="2" t="s">
        <v>501</v>
      </c>
      <c r="C325" s="2">
        <v>2015</v>
      </c>
      <c r="D325" s="2">
        <v>237.6</v>
      </c>
      <c r="E325" s="2">
        <v>280.18</v>
      </c>
      <c r="F325" s="2" t="s">
        <v>650</v>
      </c>
      <c r="G325" s="2">
        <v>0.18</v>
      </c>
      <c r="H325" s="2" t="s">
        <v>650</v>
      </c>
      <c r="I325" s="2" t="s">
        <v>650</v>
      </c>
      <c r="J325" s="2" t="s">
        <v>650</v>
      </c>
      <c r="K325" s="2" t="s">
        <v>650</v>
      </c>
      <c r="L325" s="2" t="s">
        <v>651</v>
      </c>
      <c r="M325" s="2">
        <v>226.2</v>
      </c>
      <c r="N325" s="2" t="s">
        <v>650</v>
      </c>
      <c r="O325" s="2" t="s">
        <v>650</v>
      </c>
      <c r="P325" s="2" t="s">
        <v>650</v>
      </c>
      <c r="Q325" s="2" t="s">
        <v>650</v>
      </c>
      <c r="R325" s="2" t="s">
        <v>650</v>
      </c>
      <c r="S325" s="2" t="s">
        <v>8</v>
      </c>
      <c r="T325" s="2" t="s">
        <v>650</v>
      </c>
      <c r="U325" s="2" t="s">
        <v>650</v>
      </c>
      <c r="V325" s="2" t="s">
        <v>650</v>
      </c>
      <c r="W325" s="2" t="s">
        <v>650</v>
      </c>
      <c r="X325" s="2" t="s">
        <v>650</v>
      </c>
      <c r="Y325" s="2">
        <v>21.2</v>
      </c>
      <c r="Z325" s="2" t="s">
        <v>650</v>
      </c>
      <c r="AA325" s="2" t="s">
        <v>650</v>
      </c>
      <c r="AB325" s="2" t="s">
        <v>650</v>
      </c>
      <c r="AC325" s="2" t="s">
        <v>650</v>
      </c>
      <c r="AD325" s="2">
        <v>32.6</v>
      </c>
      <c r="AE325" s="2" t="s">
        <v>650</v>
      </c>
      <c r="AF325" s="2" t="s">
        <v>650</v>
      </c>
      <c r="AG325" s="2" t="s">
        <v>650</v>
      </c>
      <c r="AH325" s="2" t="s">
        <v>650</v>
      </c>
      <c r="AI325" s="2" t="s">
        <v>650</v>
      </c>
      <c r="AM325" s="129">
        <f t="shared" si="15"/>
        <v>280.18</v>
      </c>
      <c r="AN325" s="129">
        <f t="shared" si="16"/>
        <v>237.6</v>
      </c>
      <c r="AO325" s="130">
        <f t="shared" si="17"/>
        <v>0.84802626882718246</v>
      </c>
    </row>
    <row r="326" spans="1:41" ht="15" customHeight="1" x14ac:dyDescent="0.2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T326" s="2" t="s">
        <v>651</v>
      </c>
      <c r="U326" s="2" t="s">
        <v>651</v>
      </c>
      <c r="V326" s="2" t="s">
        <v>651</v>
      </c>
      <c r="W326" s="2" t="s">
        <v>651</v>
      </c>
      <c r="X326" s="2" t="s">
        <v>651</v>
      </c>
      <c r="Y326" s="2" t="s">
        <v>651</v>
      </c>
      <c r="Z326" s="2" t="s">
        <v>651</v>
      </c>
      <c r="AA326" s="2" t="s">
        <v>651</v>
      </c>
      <c r="AB326" s="2" t="s">
        <v>651</v>
      </c>
      <c r="AC326" s="2" t="s">
        <v>651</v>
      </c>
      <c r="AD326" s="2" t="s">
        <v>651</v>
      </c>
      <c r="AE326" s="2" t="s">
        <v>651</v>
      </c>
      <c r="AF326" s="2" t="s">
        <v>651</v>
      </c>
      <c r="AG326" s="2" t="s">
        <v>651</v>
      </c>
      <c r="AH326" s="2" t="s">
        <v>651</v>
      </c>
      <c r="AI326" s="2" t="s">
        <v>651</v>
      </c>
      <c r="AM326" s="129">
        <f t="shared" si="15"/>
        <v>0</v>
      </c>
      <c r="AN326" s="129">
        <f t="shared" si="16"/>
        <v>0</v>
      </c>
      <c r="AO326" s="130" t="str">
        <f t="shared" si="17"/>
        <v/>
      </c>
    </row>
    <row r="327" spans="1:41" ht="15" customHeight="1" x14ac:dyDescent="0.25">
      <c r="A327" s="2" t="s">
        <v>502</v>
      </c>
      <c r="B327" s="2" t="s">
        <v>503</v>
      </c>
      <c r="C327" s="2">
        <v>2015</v>
      </c>
      <c r="D327" s="2">
        <v>4.72</v>
      </c>
      <c r="E327" s="2">
        <v>5.4870000000000001</v>
      </c>
      <c r="F327" s="2" t="s">
        <v>650</v>
      </c>
      <c r="G327" s="2" t="s">
        <v>650</v>
      </c>
      <c r="H327" s="2" t="s">
        <v>650</v>
      </c>
      <c r="I327" s="2" t="s">
        <v>650</v>
      </c>
      <c r="J327" s="2" t="s">
        <v>650</v>
      </c>
      <c r="K327" s="2" t="s">
        <v>650</v>
      </c>
      <c r="L327" s="2" t="s">
        <v>651</v>
      </c>
      <c r="M327" s="2" t="s">
        <v>650</v>
      </c>
      <c r="N327" s="2" t="s">
        <v>650</v>
      </c>
      <c r="O327" s="2">
        <v>0.64800000000000002</v>
      </c>
      <c r="P327" s="2" t="s">
        <v>650</v>
      </c>
      <c r="Q327" s="2" t="s">
        <v>650</v>
      </c>
      <c r="R327" s="2" t="s">
        <v>650</v>
      </c>
      <c r="S327" s="2" t="s">
        <v>16</v>
      </c>
      <c r="T327" s="2" t="s">
        <v>650</v>
      </c>
      <c r="U327" s="2">
        <v>4.78</v>
      </c>
      <c r="V327" s="2" t="s">
        <v>650</v>
      </c>
      <c r="W327" s="2" t="s">
        <v>650</v>
      </c>
      <c r="X327" s="2" t="s">
        <v>650</v>
      </c>
      <c r="Y327" s="2">
        <v>5.8999999999999997E-2</v>
      </c>
      <c r="Z327" s="2" t="s">
        <v>650</v>
      </c>
      <c r="AA327" s="2" t="s">
        <v>650</v>
      </c>
      <c r="AB327" s="2" t="s">
        <v>650</v>
      </c>
      <c r="AC327" s="2" t="s">
        <v>650</v>
      </c>
      <c r="AD327" s="2" t="s">
        <v>650</v>
      </c>
      <c r="AE327" s="2" t="s">
        <v>650</v>
      </c>
      <c r="AF327" s="2" t="s">
        <v>650</v>
      </c>
      <c r="AG327" s="2" t="s">
        <v>650</v>
      </c>
      <c r="AH327" s="2" t="s">
        <v>650</v>
      </c>
      <c r="AI327" s="2" t="s">
        <v>650</v>
      </c>
      <c r="AM327" s="129">
        <f t="shared" si="15"/>
        <v>5.4870000000000001</v>
      </c>
      <c r="AN327" s="129">
        <f t="shared" si="16"/>
        <v>4.72</v>
      </c>
      <c r="AO327" s="130">
        <f t="shared" si="17"/>
        <v>0.86021505376344076</v>
      </c>
    </row>
    <row r="328" spans="1:41" ht="15" customHeight="1" x14ac:dyDescent="0.25">
      <c r="A328" s="2" t="s">
        <v>502</v>
      </c>
      <c r="B328" s="2" t="s">
        <v>504</v>
      </c>
      <c r="C328" s="2">
        <v>2015</v>
      </c>
      <c r="D328" s="2">
        <v>7.35</v>
      </c>
      <c r="E328" s="2">
        <v>9.1300000000000008</v>
      </c>
      <c r="F328" s="2" t="s">
        <v>650</v>
      </c>
      <c r="G328" s="2" t="s">
        <v>650</v>
      </c>
      <c r="H328" s="2" t="s">
        <v>650</v>
      </c>
      <c r="I328" s="2" t="s">
        <v>650</v>
      </c>
      <c r="J328" s="2" t="s">
        <v>650</v>
      </c>
      <c r="K328" s="2" t="s">
        <v>650</v>
      </c>
      <c r="L328" s="2" t="s">
        <v>651</v>
      </c>
      <c r="M328" s="2" t="s">
        <v>650</v>
      </c>
      <c r="N328" s="2" t="s">
        <v>650</v>
      </c>
      <c r="O328" s="2">
        <v>2.1</v>
      </c>
      <c r="P328" s="2" t="s">
        <v>650</v>
      </c>
      <c r="Q328" s="2" t="s">
        <v>650</v>
      </c>
      <c r="R328" s="2" t="s">
        <v>650</v>
      </c>
      <c r="S328" s="2" t="s">
        <v>16</v>
      </c>
      <c r="T328" s="2" t="s">
        <v>650</v>
      </c>
      <c r="U328" s="2">
        <v>6.9</v>
      </c>
      <c r="V328" s="2" t="s">
        <v>650</v>
      </c>
      <c r="W328" s="2" t="s">
        <v>650</v>
      </c>
      <c r="X328" s="2" t="s">
        <v>650</v>
      </c>
      <c r="Y328" s="2">
        <v>0.13</v>
      </c>
      <c r="Z328" s="2" t="s">
        <v>650</v>
      </c>
      <c r="AA328" s="2" t="s">
        <v>650</v>
      </c>
      <c r="AB328" s="2" t="s">
        <v>650</v>
      </c>
      <c r="AC328" s="2" t="s">
        <v>650</v>
      </c>
      <c r="AD328" s="2" t="s">
        <v>650</v>
      </c>
      <c r="AE328" s="2" t="s">
        <v>650</v>
      </c>
      <c r="AF328" s="2" t="s">
        <v>650</v>
      </c>
      <c r="AG328" s="2" t="s">
        <v>650</v>
      </c>
      <c r="AH328" s="2" t="s">
        <v>650</v>
      </c>
      <c r="AI328" s="2" t="s">
        <v>650</v>
      </c>
      <c r="AM328" s="129">
        <f t="shared" si="15"/>
        <v>9.1300000000000008</v>
      </c>
      <c r="AN328" s="129">
        <f t="shared" si="16"/>
        <v>7.35</v>
      </c>
      <c r="AO328" s="130">
        <f t="shared" si="17"/>
        <v>0.80503833515881695</v>
      </c>
    </row>
    <row r="329" spans="1:41" ht="15" customHeight="1" x14ac:dyDescent="0.25">
      <c r="A329" s="2" t="s">
        <v>502</v>
      </c>
      <c r="B329" s="2" t="s">
        <v>505</v>
      </c>
      <c r="C329" s="2">
        <v>2015</v>
      </c>
      <c r="D329" s="2">
        <v>58.1</v>
      </c>
      <c r="E329" s="2">
        <v>73.325999999999993</v>
      </c>
      <c r="F329" s="2" t="s">
        <v>650</v>
      </c>
      <c r="G329" s="2">
        <v>0.22600000000000001</v>
      </c>
      <c r="H329" s="2" t="s">
        <v>650</v>
      </c>
      <c r="I329" s="2" t="s">
        <v>650</v>
      </c>
      <c r="J329" s="2" t="s">
        <v>650</v>
      </c>
      <c r="K329" s="2" t="s">
        <v>650</v>
      </c>
      <c r="L329" s="2" t="s">
        <v>652</v>
      </c>
      <c r="M329" s="2" t="s">
        <v>650</v>
      </c>
      <c r="N329" s="2" t="s">
        <v>650</v>
      </c>
      <c r="O329" s="2">
        <v>36.1</v>
      </c>
      <c r="P329" s="2" t="s">
        <v>650</v>
      </c>
      <c r="Q329" s="2" t="s">
        <v>650</v>
      </c>
      <c r="R329" s="2" t="s">
        <v>650</v>
      </c>
      <c r="S329" s="2" t="s">
        <v>16</v>
      </c>
      <c r="T329" s="2" t="s">
        <v>650</v>
      </c>
      <c r="U329" s="2" t="s">
        <v>650</v>
      </c>
      <c r="V329" s="2" t="s">
        <v>650</v>
      </c>
      <c r="W329" s="2">
        <v>12.8</v>
      </c>
      <c r="X329" s="2" t="s">
        <v>650</v>
      </c>
      <c r="Y329" s="2">
        <v>1.6</v>
      </c>
      <c r="Z329" s="2" t="s">
        <v>650</v>
      </c>
      <c r="AA329" s="2">
        <v>11.2</v>
      </c>
      <c r="AB329" s="2" t="s">
        <v>650</v>
      </c>
      <c r="AC329" s="2" t="s">
        <v>650</v>
      </c>
      <c r="AD329" s="2">
        <v>11.4</v>
      </c>
      <c r="AE329" s="2" t="s">
        <v>650</v>
      </c>
      <c r="AF329" s="2" t="s">
        <v>650</v>
      </c>
      <c r="AG329" s="2" t="s">
        <v>650</v>
      </c>
      <c r="AH329" s="2" t="s">
        <v>650</v>
      </c>
      <c r="AI329" s="2" t="s">
        <v>650</v>
      </c>
      <c r="AM329" s="129">
        <f t="shared" si="15"/>
        <v>73.326000000000008</v>
      </c>
      <c r="AN329" s="129">
        <f t="shared" si="16"/>
        <v>58.1</v>
      </c>
      <c r="AO329" s="130">
        <f t="shared" si="17"/>
        <v>0.7923519624689741</v>
      </c>
    </row>
    <row r="330" spans="1:41" ht="15" customHeight="1" x14ac:dyDescent="0.25">
      <c r="A330" s="2" t="s">
        <v>506</v>
      </c>
      <c r="B330" s="2" t="s">
        <v>507</v>
      </c>
      <c r="C330" s="2">
        <v>2015</v>
      </c>
      <c r="D330" s="2">
        <v>2.6160000000000001</v>
      </c>
      <c r="E330" s="2">
        <v>2.9742000000000002</v>
      </c>
      <c r="F330" s="2" t="s">
        <v>650</v>
      </c>
      <c r="G330" s="2">
        <v>4.4999999999999998E-2</v>
      </c>
      <c r="H330" s="2" t="s">
        <v>650</v>
      </c>
      <c r="I330" s="2" t="s">
        <v>650</v>
      </c>
      <c r="J330" s="2" t="s">
        <v>650</v>
      </c>
      <c r="K330" s="2" t="s">
        <v>650</v>
      </c>
      <c r="L330" s="2" t="s">
        <v>651</v>
      </c>
      <c r="M330" s="2" t="s">
        <v>650</v>
      </c>
      <c r="N330" s="2" t="s">
        <v>650</v>
      </c>
      <c r="O330" s="2" t="s">
        <v>650</v>
      </c>
      <c r="P330" s="2" t="s">
        <v>650</v>
      </c>
      <c r="Q330" s="2" t="s">
        <v>650</v>
      </c>
      <c r="R330" s="2" t="s">
        <v>650</v>
      </c>
      <c r="S330" s="2" t="s">
        <v>650</v>
      </c>
      <c r="T330" s="2">
        <v>2.9291999999999998</v>
      </c>
      <c r="U330" s="2" t="s">
        <v>650</v>
      </c>
      <c r="V330" s="2" t="s">
        <v>650</v>
      </c>
      <c r="W330" s="2" t="s">
        <v>650</v>
      </c>
      <c r="X330" s="2" t="s">
        <v>650</v>
      </c>
      <c r="Y330" s="2" t="s">
        <v>650</v>
      </c>
      <c r="Z330" s="2" t="s">
        <v>650</v>
      </c>
      <c r="AA330" s="2" t="s">
        <v>650</v>
      </c>
      <c r="AB330" s="2" t="s">
        <v>650</v>
      </c>
      <c r="AC330" s="2" t="s">
        <v>650</v>
      </c>
      <c r="AD330" s="2" t="s">
        <v>650</v>
      </c>
      <c r="AE330" s="2" t="s">
        <v>650</v>
      </c>
      <c r="AF330" s="2" t="s">
        <v>650</v>
      </c>
      <c r="AG330" s="2" t="s">
        <v>650</v>
      </c>
      <c r="AH330" s="2" t="s">
        <v>650</v>
      </c>
      <c r="AI330" s="2" t="s">
        <v>650</v>
      </c>
      <c r="AM330" s="129">
        <f t="shared" si="15"/>
        <v>2.9741999999999997</v>
      </c>
      <c r="AN330" s="129">
        <f t="shared" si="16"/>
        <v>2.6160000000000001</v>
      </c>
      <c r="AO330" s="130">
        <f t="shared" si="17"/>
        <v>0.87956425257212034</v>
      </c>
    </row>
    <row r="331" spans="1:41" ht="15" customHeight="1" x14ac:dyDescent="0.25">
      <c r="A331" s="2" t="s">
        <v>506</v>
      </c>
      <c r="B331" s="2" t="s">
        <v>508</v>
      </c>
      <c r="C331" s="2">
        <v>2015</v>
      </c>
      <c r="D331" s="2">
        <v>0.82599999999999996</v>
      </c>
      <c r="E331" s="2">
        <v>0.917014</v>
      </c>
      <c r="F331" s="2" t="s">
        <v>650</v>
      </c>
      <c r="G331" s="2" t="s">
        <v>650</v>
      </c>
      <c r="H331" s="2" t="s">
        <v>650</v>
      </c>
      <c r="I331" s="2" t="s">
        <v>650</v>
      </c>
      <c r="J331" s="2" t="s">
        <v>650</v>
      </c>
      <c r="K331" s="2" t="s">
        <v>650</v>
      </c>
      <c r="L331" s="2" t="s">
        <v>651</v>
      </c>
      <c r="M331" s="2" t="s">
        <v>650</v>
      </c>
      <c r="N331" s="2" t="s">
        <v>650</v>
      </c>
      <c r="O331" s="2" t="s">
        <v>650</v>
      </c>
      <c r="P331" s="2" t="s">
        <v>650</v>
      </c>
      <c r="Q331" s="2" t="s">
        <v>650</v>
      </c>
      <c r="R331" s="2" t="s">
        <v>650</v>
      </c>
      <c r="S331" s="2" t="s">
        <v>650</v>
      </c>
      <c r="T331" s="2">
        <v>0.91200000000000003</v>
      </c>
      <c r="U331" s="2" t="s">
        <v>650</v>
      </c>
      <c r="V331" s="2" t="s">
        <v>650</v>
      </c>
      <c r="W331" s="2" t="s">
        <v>650</v>
      </c>
      <c r="X331" s="2" t="s">
        <v>650</v>
      </c>
      <c r="Y331" s="2" t="s">
        <v>650</v>
      </c>
      <c r="Z331" s="2" t="s">
        <v>650</v>
      </c>
      <c r="AA331" s="2" t="s">
        <v>650</v>
      </c>
      <c r="AB331" s="2" t="s">
        <v>650</v>
      </c>
      <c r="AC331" s="2" t="s">
        <v>650</v>
      </c>
      <c r="AD331" s="2" t="s">
        <v>650</v>
      </c>
      <c r="AE331" s="2" t="s">
        <v>650</v>
      </c>
      <c r="AF331" s="2" t="s">
        <v>650</v>
      </c>
      <c r="AG331" s="2" t="s">
        <v>650</v>
      </c>
      <c r="AH331" s="2">
        <v>5.0140000000000002E-3</v>
      </c>
      <c r="AI331" s="2">
        <v>5.0140000000000002E-3</v>
      </c>
      <c r="AM331" s="129">
        <f t="shared" si="15"/>
        <v>0.917014</v>
      </c>
      <c r="AN331" s="129">
        <f t="shared" si="16"/>
        <v>0.82599999999999996</v>
      </c>
      <c r="AO331" s="130">
        <f t="shared" si="17"/>
        <v>0.90074960687623085</v>
      </c>
    </row>
    <row r="332" spans="1:41" ht="15" customHeight="1" x14ac:dyDescent="0.25">
      <c r="A332" s="2" t="s">
        <v>506</v>
      </c>
      <c r="B332" s="2" t="s">
        <v>509</v>
      </c>
      <c r="C332" s="2">
        <v>2015</v>
      </c>
      <c r="D332" s="2">
        <v>2.0739999999999998</v>
      </c>
      <c r="E332" s="2">
        <v>2.3490000000000002</v>
      </c>
      <c r="F332" s="2" t="s">
        <v>650</v>
      </c>
      <c r="G332" s="2">
        <v>1.7000000000000001E-2</v>
      </c>
      <c r="H332" s="2" t="s">
        <v>650</v>
      </c>
      <c r="I332" s="2" t="s">
        <v>650</v>
      </c>
      <c r="J332" s="2" t="s">
        <v>650</v>
      </c>
      <c r="K332" s="2" t="s">
        <v>650</v>
      </c>
      <c r="L332" s="2" t="s">
        <v>651</v>
      </c>
      <c r="M332" s="2" t="s">
        <v>650</v>
      </c>
      <c r="N332" s="2" t="s">
        <v>650</v>
      </c>
      <c r="O332" s="2" t="s">
        <v>650</v>
      </c>
      <c r="P332" s="2" t="s">
        <v>650</v>
      </c>
      <c r="Q332" s="2" t="s">
        <v>650</v>
      </c>
      <c r="R332" s="2" t="s">
        <v>650</v>
      </c>
      <c r="S332" s="2" t="s">
        <v>8</v>
      </c>
      <c r="T332" s="2">
        <v>2.3319999999999999</v>
      </c>
      <c r="U332" s="2" t="s">
        <v>650</v>
      </c>
      <c r="V332" s="2" t="s">
        <v>650</v>
      </c>
      <c r="W332" s="2" t="s">
        <v>650</v>
      </c>
      <c r="X332" s="2" t="s">
        <v>650</v>
      </c>
      <c r="Y332" s="2" t="s">
        <v>650</v>
      </c>
      <c r="Z332" s="2" t="s">
        <v>650</v>
      </c>
      <c r="AA332" s="2" t="s">
        <v>650</v>
      </c>
      <c r="AB332" s="2" t="s">
        <v>650</v>
      </c>
      <c r="AC332" s="2" t="s">
        <v>650</v>
      </c>
      <c r="AD332" s="2" t="s">
        <v>650</v>
      </c>
      <c r="AE332" s="2" t="s">
        <v>650</v>
      </c>
      <c r="AF332" s="2" t="s">
        <v>650</v>
      </c>
      <c r="AG332" s="2" t="s">
        <v>650</v>
      </c>
      <c r="AH332" s="2" t="s">
        <v>650</v>
      </c>
      <c r="AI332" s="2" t="s">
        <v>650</v>
      </c>
      <c r="AM332" s="129">
        <f t="shared" si="15"/>
        <v>2.3489999999999998</v>
      </c>
      <c r="AN332" s="129">
        <f t="shared" si="16"/>
        <v>2.0739999999999998</v>
      </c>
      <c r="AO332" s="130">
        <f t="shared" si="17"/>
        <v>0.88292890591741169</v>
      </c>
    </row>
    <row r="333" spans="1:41" ht="15" customHeight="1" x14ac:dyDescent="0.25">
      <c r="A333" s="2" t="s">
        <v>510</v>
      </c>
      <c r="B333" s="2" t="s">
        <v>511</v>
      </c>
      <c r="C333" s="2">
        <v>2015</v>
      </c>
      <c r="D333" s="2">
        <v>8.4109999999999996</v>
      </c>
      <c r="E333" s="2">
        <v>8.9359999999999999</v>
      </c>
      <c r="F333" s="2" t="s">
        <v>650</v>
      </c>
      <c r="G333" s="2">
        <v>0.8</v>
      </c>
      <c r="H333" s="2" t="s">
        <v>650</v>
      </c>
      <c r="I333" s="2" t="s">
        <v>650</v>
      </c>
      <c r="J333" s="2" t="s">
        <v>650</v>
      </c>
      <c r="K333" s="2" t="s">
        <v>650</v>
      </c>
      <c r="L333" s="2" t="s">
        <v>651</v>
      </c>
      <c r="M333" s="2" t="s">
        <v>650</v>
      </c>
      <c r="N333" s="2" t="s">
        <v>650</v>
      </c>
      <c r="O333" s="2" t="s">
        <v>650</v>
      </c>
      <c r="P333" s="2" t="s">
        <v>650</v>
      </c>
      <c r="Q333" s="2" t="s">
        <v>650</v>
      </c>
      <c r="R333" s="2" t="s">
        <v>650</v>
      </c>
      <c r="S333" s="2" t="s">
        <v>650</v>
      </c>
      <c r="T333" s="2">
        <v>8.1359999999999992</v>
      </c>
      <c r="U333" s="2" t="s">
        <v>650</v>
      </c>
      <c r="V333" s="2" t="s">
        <v>650</v>
      </c>
      <c r="W333" s="2" t="s">
        <v>650</v>
      </c>
      <c r="X333" s="2" t="s">
        <v>650</v>
      </c>
      <c r="Y333" s="2" t="s">
        <v>650</v>
      </c>
      <c r="Z333" s="2" t="s">
        <v>650</v>
      </c>
      <c r="AA333" s="2" t="s">
        <v>650</v>
      </c>
      <c r="AB333" s="2" t="s">
        <v>650</v>
      </c>
      <c r="AC333" s="2" t="s">
        <v>650</v>
      </c>
      <c r="AD333" s="2" t="s">
        <v>650</v>
      </c>
      <c r="AE333" s="2" t="s">
        <v>650</v>
      </c>
      <c r="AF333" s="2" t="s">
        <v>650</v>
      </c>
      <c r="AG333" s="2" t="s">
        <v>650</v>
      </c>
      <c r="AH333" s="2" t="s">
        <v>650</v>
      </c>
      <c r="AI333" s="2" t="s">
        <v>650</v>
      </c>
      <c r="AM333" s="129">
        <f t="shared" si="15"/>
        <v>8.9359999999999999</v>
      </c>
      <c r="AN333" s="129">
        <f t="shared" si="16"/>
        <v>8.4109999999999996</v>
      </c>
      <c r="AO333" s="130">
        <f t="shared" si="17"/>
        <v>0.94124888093106529</v>
      </c>
    </row>
    <row r="334" spans="1:41" ht="15" customHeight="1" x14ac:dyDescent="0.25">
      <c r="A334" s="2" t="s">
        <v>510</v>
      </c>
      <c r="B334" s="2" t="s">
        <v>512</v>
      </c>
      <c r="C334" s="2">
        <v>2015</v>
      </c>
      <c r="D334" s="2">
        <v>8.7680000000000007</v>
      </c>
      <c r="E334" s="2">
        <v>9.23</v>
      </c>
      <c r="F334" s="2" t="s">
        <v>650</v>
      </c>
      <c r="G334" s="2">
        <v>0.05</v>
      </c>
      <c r="H334" s="2" t="s">
        <v>650</v>
      </c>
      <c r="I334" s="2" t="s">
        <v>650</v>
      </c>
      <c r="J334" s="2" t="s">
        <v>650</v>
      </c>
      <c r="K334" s="2" t="s">
        <v>650</v>
      </c>
      <c r="L334" s="2" t="s">
        <v>651</v>
      </c>
      <c r="M334" s="2" t="s">
        <v>650</v>
      </c>
      <c r="N334" s="2" t="s">
        <v>650</v>
      </c>
      <c r="O334" s="2" t="s">
        <v>650</v>
      </c>
      <c r="P334" s="2" t="s">
        <v>650</v>
      </c>
      <c r="Q334" s="2" t="s">
        <v>650</v>
      </c>
      <c r="R334" s="2" t="s">
        <v>650</v>
      </c>
      <c r="S334" s="2" t="s">
        <v>650</v>
      </c>
      <c r="T334" s="2">
        <v>9.18</v>
      </c>
      <c r="U334" s="2" t="s">
        <v>650</v>
      </c>
      <c r="V334" s="2" t="s">
        <v>650</v>
      </c>
      <c r="W334" s="2" t="s">
        <v>650</v>
      </c>
      <c r="X334" s="2" t="s">
        <v>650</v>
      </c>
      <c r="Y334" s="2" t="s">
        <v>650</v>
      </c>
      <c r="Z334" s="2" t="s">
        <v>650</v>
      </c>
      <c r="AA334" s="2" t="s">
        <v>650</v>
      </c>
      <c r="AB334" s="2" t="s">
        <v>650</v>
      </c>
      <c r="AC334" s="2" t="s">
        <v>650</v>
      </c>
      <c r="AD334" s="2" t="s">
        <v>650</v>
      </c>
      <c r="AE334" s="2" t="s">
        <v>650</v>
      </c>
      <c r="AF334" s="2" t="s">
        <v>650</v>
      </c>
      <c r="AG334" s="2" t="s">
        <v>650</v>
      </c>
      <c r="AH334" s="2" t="s">
        <v>650</v>
      </c>
      <c r="AI334" s="2" t="s">
        <v>650</v>
      </c>
      <c r="AM334" s="129">
        <f t="shared" si="15"/>
        <v>9.23</v>
      </c>
      <c r="AN334" s="129">
        <f t="shared" si="16"/>
        <v>8.7680000000000007</v>
      </c>
      <c r="AO334" s="130">
        <f t="shared" si="17"/>
        <v>0.94994582881906831</v>
      </c>
    </row>
    <row r="335" spans="1:41" ht="15" customHeight="1" x14ac:dyDescent="0.25">
      <c r="A335" s="2" t="s">
        <v>510</v>
      </c>
      <c r="B335" s="2" t="s">
        <v>513</v>
      </c>
      <c r="C335" s="2">
        <v>2015</v>
      </c>
      <c r="D335" s="2">
        <v>0.247</v>
      </c>
      <c r="E335" s="2">
        <v>0.28000000000000003</v>
      </c>
      <c r="F335" s="2" t="s">
        <v>650</v>
      </c>
      <c r="G335" s="2">
        <v>0.28000000000000003</v>
      </c>
      <c r="H335" s="2" t="s">
        <v>650</v>
      </c>
      <c r="I335" s="2" t="s">
        <v>650</v>
      </c>
      <c r="J335" s="2" t="s">
        <v>650</v>
      </c>
      <c r="K335" s="2" t="s">
        <v>650</v>
      </c>
      <c r="L335" s="2" t="s">
        <v>651</v>
      </c>
      <c r="M335" s="2" t="s">
        <v>650</v>
      </c>
      <c r="N335" s="2" t="s">
        <v>650</v>
      </c>
      <c r="O335" s="2" t="s">
        <v>650</v>
      </c>
      <c r="P335" s="2" t="s">
        <v>650</v>
      </c>
      <c r="Q335" s="2" t="s">
        <v>650</v>
      </c>
      <c r="R335" s="2" t="s">
        <v>650</v>
      </c>
      <c r="S335" s="2" t="s">
        <v>650</v>
      </c>
      <c r="T335" s="2" t="s">
        <v>650</v>
      </c>
      <c r="U335" s="2" t="s">
        <v>650</v>
      </c>
      <c r="V335" s="2" t="s">
        <v>650</v>
      </c>
      <c r="W335" s="2" t="s">
        <v>650</v>
      </c>
      <c r="X335" s="2" t="s">
        <v>650</v>
      </c>
      <c r="Y335" s="2" t="s">
        <v>650</v>
      </c>
      <c r="Z335" s="2" t="s">
        <v>650</v>
      </c>
      <c r="AA335" s="2" t="s">
        <v>650</v>
      </c>
      <c r="AB335" s="2" t="s">
        <v>650</v>
      </c>
      <c r="AC335" s="2" t="s">
        <v>650</v>
      </c>
      <c r="AD335" s="2" t="s">
        <v>650</v>
      </c>
      <c r="AE335" s="2" t="s">
        <v>650</v>
      </c>
      <c r="AF335" s="2" t="s">
        <v>650</v>
      </c>
      <c r="AG335" s="2" t="s">
        <v>650</v>
      </c>
      <c r="AH335" s="2" t="s">
        <v>650</v>
      </c>
      <c r="AI335" s="2" t="s">
        <v>650</v>
      </c>
      <c r="AM335" s="129">
        <f t="shared" si="15"/>
        <v>0.28000000000000003</v>
      </c>
      <c r="AN335" s="129">
        <f t="shared" si="16"/>
        <v>0.247</v>
      </c>
      <c r="AO335" s="130">
        <f t="shared" si="17"/>
        <v>0.88214285714285701</v>
      </c>
    </row>
    <row r="336" spans="1:41" ht="15" customHeight="1" x14ac:dyDescent="0.25">
      <c r="A336" s="2" t="s">
        <v>510</v>
      </c>
      <c r="B336" s="2" t="s">
        <v>514</v>
      </c>
      <c r="C336" s="2">
        <v>2015</v>
      </c>
      <c r="D336" s="2">
        <v>111.337</v>
      </c>
      <c r="E336" s="2">
        <v>129.27449999999999</v>
      </c>
      <c r="F336" s="2" t="s">
        <v>650</v>
      </c>
      <c r="G336" s="2">
        <v>8.1180000000000003</v>
      </c>
      <c r="H336" s="2" t="s">
        <v>650</v>
      </c>
      <c r="I336" s="2" t="s">
        <v>650</v>
      </c>
      <c r="J336" s="2" t="s">
        <v>650</v>
      </c>
      <c r="K336" s="2" t="s">
        <v>650</v>
      </c>
      <c r="L336" s="2" t="s">
        <v>651</v>
      </c>
      <c r="M336" s="2">
        <v>6.4999999999999997E-3</v>
      </c>
      <c r="N336" s="2">
        <v>16.100999999999999</v>
      </c>
      <c r="O336" s="2">
        <v>39.85</v>
      </c>
      <c r="P336" s="2" t="s">
        <v>650</v>
      </c>
      <c r="Q336" s="2" t="s">
        <v>650</v>
      </c>
      <c r="R336" s="2">
        <v>0.107</v>
      </c>
      <c r="S336" s="2" t="s">
        <v>8</v>
      </c>
      <c r="T336" s="2">
        <v>8.5050000000000008</v>
      </c>
      <c r="U336" s="2" t="s">
        <v>650</v>
      </c>
      <c r="V336" s="2" t="s">
        <v>650</v>
      </c>
      <c r="W336" s="2">
        <v>31.385999999999999</v>
      </c>
      <c r="X336" s="2" t="s">
        <v>650</v>
      </c>
      <c r="Y336" s="2" t="s">
        <v>650</v>
      </c>
      <c r="Z336" s="2" t="s">
        <v>650</v>
      </c>
      <c r="AA336" s="2" t="s">
        <v>650</v>
      </c>
      <c r="AB336" s="2" t="s">
        <v>650</v>
      </c>
      <c r="AC336" s="2" t="s">
        <v>650</v>
      </c>
      <c r="AD336" s="2" t="s">
        <v>650</v>
      </c>
      <c r="AE336" s="2">
        <v>18.173999999999999</v>
      </c>
      <c r="AF336" s="2" t="s">
        <v>658</v>
      </c>
      <c r="AG336" s="2">
        <v>7.1779999999999999</v>
      </c>
      <c r="AH336" s="2">
        <v>7.0270000000000001</v>
      </c>
      <c r="AI336" s="2">
        <v>7.226</v>
      </c>
      <c r="AM336" s="129">
        <f t="shared" si="15"/>
        <v>129.4735</v>
      </c>
      <c r="AN336" s="129">
        <f t="shared" si="16"/>
        <v>111.337</v>
      </c>
      <c r="AO336" s="130">
        <f t="shared" si="17"/>
        <v>0.85992114216422666</v>
      </c>
    </row>
    <row r="337" spans="1:41" ht="15" customHeight="1" x14ac:dyDescent="0.25">
      <c r="A337" s="2" t="s">
        <v>515</v>
      </c>
      <c r="B337" s="2" t="s">
        <v>516</v>
      </c>
      <c r="C337" s="2">
        <v>2015</v>
      </c>
      <c r="D337" s="2">
        <v>25.06</v>
      </c>
      <c r="E337" s="2">
        <v>28.852</v>
      </c>
      <c r="F337" s="2" t="s">
        <v>650</v>
      </c>
      <c r="G337" s="2">
        <v>0.61099999999999999</v>
      </c>
      <c r="H337" s="2" t="s">
        <v>650</v>
      </c>
      <c r="I337" s="2" t="s">
        <v>650</v>
      </c>
      <c r="J337" s="2" t="s">
        <v>650</v>
      </c>
      <c r="K337" s="2" t="s">
        <v>650</v>
      </c>
      <c r="L337" s="2" t="s">
        <v>651</v>
      </c>
      <c r="M337" s="2">
        <v>8.2750000000000004</v>
      </c>
      <c r="N337" s="2">
        <v>0.222</v>
      </c>
      <c r="O337" s="2">
        <v>3.431</v>
      </c>
      <c r="P337" s="2">
        <v>0</v>
      </c>
      <c r="Q337" s="2" t="s">
        <v>650</v>
      </c>
      <c r="R337" s="2">
        <v>8.0440000000000005</v>
      </c>
      <c r="S337" s="2" t="s">
        <v>650</v>
      </c>
      <c r="T337" s="2">
        <v>6.3310000000000004</v>
      </c>
      <c r="U337" s="2" t="s">
        <v>650</v>
      </c>
      <c r="V337" s="2" t="s">
        <v>650</v>
      </c>
      <c r="W337" s="2" t="s">
        <v>650</v>
      </c>
      <c r="X337" s="2" t="s">
        <v>650</v>
      </c>
      <c r="Y337" s="2" t="s">
        <v>650</v>
      </c>
      <c r="Z337" s="2" t="s">
        <v>650</v>
      </c>
      <c r="AA337" s="2" t="s">
        <v>650</v>
      </c>
      <c r="AB337" s="2" t="s">
        <v>650</v>
      </c>
      <c r="AC337" s="2" t="s">
        <v>650</v>
      </c>
      <c r="AD337" s="2">
        <v>1.9379999999999999</v>
      </c>
      <c r="AE337" s="2" t="s">
        <v>650</v>
      </c>
      <c r="AF337" s="2" t="s">
        <v>650</v>
      </c>
      <c r="AG337" s="2" t="s">
        <v>650</v>
      </c>
      <c r="AH337" s="2" t="s">
        <v>650</v>
      </c>
      <c r="AI337" s="2" t="s">
        <v>650</v>
      </c>
      <c r="AM337" s="129">
        <f t="shared" si="15"/>
        <v>28.852</v>
      </c>
      <c r="AN337" s="129">
        <f t="shared" si="16"/>
        <v>25.06</v>
      </c>
      <c r="AO337" s="130">
        <f t="shared" si="17"/>
        <v>0.86857063635103282</v>
      </c>
    </row>
    <row r="338" spans="1:41" ht="15" customHeight="1" x14ac:dyDescent="0.25">
      <c r="A338" s="2" t="s">
        <v>515</v>
      </c>
      <c r="B338" s="2" t="s">
        <v>517</v>
      </c>
      <c r="C338" s="2">
        <v>2015</v>
      </c>
      <c r="D338" s="2">
        <v>33.228000000000002</v>
      </c>
      <c r="E338" s="2">
        <v>40.957999999999998</v>
      </c>
      <c r="F338" s="2" t="s">
        <v>650</v>
      </c>
      <c r="G338" s="2">
        <v>0.182</v>
      </c>
      <c r="H338" s="2" t="s">
        <v>650</v>
      </c>
      <c r="I338" s="2" t="s">
        <v>650</v>
      </c>
      <c r="J338" s="2" t="s">
        <v>650</v>
      </c>
      <c r="K338" s="2" t="s">
        <v>650</v>
      </c>
      <c r="L338" s="2" t="s">
        <v>651</v>
      </c>
      <c r="M338" s="2">
        <v>20.245000000000001</v>
      </c>
      <c r="N338" s="2">
        <v>0.85099999999999998</v>
      </c>
      <c r="O338" s="2">
        <v>4.3890000000000002</v>
      </c>
      <c r="P338" s="2">
        <v>0</v>
      </c>
      <c r="Q338" s="2" t="s">
        <v>650</v>
      </c>
      <c r="R338" s="2">
        <v>11.02</v>
      </c>
      <c r="S338" s="2" t="s">
        <v>650</v>
      </c>
      <c r="T338" s="2" t="s">
        <v>650</v>
      </c>
      <c r="U338" s="2" t="s">
        <v>650</v>
      </c>
      <c r="V338" s="2" t="s">
        <v>650</v>
      </c>
      <c r="W338" s="2" t="s">
        <v>650</v>
      </c>
      <c r="X338" s="2" t="s">
        <v>650</v>
      </c>
      <c r="Y338" s="2" t="s">
        <v>650</v>
      </c>
      <c r="Z338" s="2" t="s">
        <v>650</v>
      </c>
      <c r="AA338" s="2" t="s">
        <v>650</v>
      </c>
      <c r="AB338" s="2" t="s">
        <v>650</v>
      </c>
      <c r="AC338" s="2" t="s">
        <v>650</v>
      </c>
      <c r="AD338" s="2">
        <v>4.2709999999999999</v>
      </c>
      <c r="AE338" s="2" t="s">
        <v>650</v>
      </c>
      <c r="AF338" s="2" t="s">
        <v>650</v>
      </c>
      <c r="AG338" s="2" t="s">
        <v>650</v>
      </c>
      <c r="AH338" s="2" t="s">
        <v>650</v>
      </c>
      <c r="AI338" s="2" t="s">
        <v>650</v>
      </c>
      <c r="AM338" s="129">
        <f t="shared" si="15"/>
        <v>40.957999999999998</v>
      </c>
      <c r="AN338" s="129">
        <f t="shared" si="16"/>
        <v>33.228000000000002</v>
      </c>
      <c r="AO338" s="130">
        <f t="shared" si="17"/>
        <v>0.81127008154695057</v>
      </c>
    </row>
    <row r="339" spans="1:41" ht="15" customHeight="1" x14ac:dyDescent="0.25">
      <c r="A339" s="2" t="s">
        <v>518</v>
      </c>
      <c r="B339" s="2" t="s">
        <v>519</v>
      </c>
      <c r="C339" s="2">
        <v>2015</v>
      </c>
      <c r="D339" s="2">
        <v>34.134</v>
      </c>
      <c r="E339" s="2">
        <v>37.996000000000002</v>
      </c>
      <c r="F339" s="2" t="s">
        <v>650</v>
      </c>
      <c r="G339" s="2">
        <v>7.4999999999999997E-2</v>
      </c>
      <c r="H339" s="2" t="s">
        <v>650</v>
      </c>
      <c r="I339" s="2" t="s">
        <v>650</v>
      </c>
      <c r="J339" s="2" t="s">
        <v>650</v>
      </c>
      <c r="K339" s="2" t="s">
        <v>650</v>
      </c>
      <c r="L339" s="2" t="s">
        <v>651</v>
      </c>
      <c r="M339" s="2">
        <v>2.1949999999999998</v>
      </c>
      <c r="N339" s="2">
        <v>0.93</v>
      </c>
      <c r="O339" s="2">
        <v>27.608000000000001</v>
      </c>
      <c r="P339" s="2">
        <v>4.6959999999999997</v>
      </c>
      <c r="Q339" s="2">
        <v>0</v>
      </c>
      <c r="R339" s="2">
        <v>2.492</v>
      </c>
      <c r="S339" s="2" t="s">
        <v>650</v>
      </c>
      <c r="T339" s="2" t="s">
        <v>650</v>
      </c>
      <c r="U339" s="2" t="s">
        <v>650</v>
      </c>
      <c r="V339" s="2" t="s">
        <v>650</v>
      </c>
      <c r="W339" s="2" t="s">
        <v>650</v>
      </c>
      <c r="X339" s="2" t="s">
        <v>650</v>
      </c>
      <c r="Y339" s="2" t="s">
        <v>650</v>
      </c>
      <c r="Z339" s="2" t="s">
        <v>650</v>
      </c>
      <c r="AA339" s="2" t="s">
        <v>650</v>
      </c>
      <c r="AB339" s="2" t="s">
        <v>650</v>
      </c>
      <c r="AC339" s="2" t="s">
        <v>650</v>
      </c>
      <c r="AD339" s="2" t="s">
        <v>650</v>
      </c>
      <c r="AE339" s="2" t="s">
        <v>650</v>
      </c>
      <c r="AF339" s="2" t="s">
        <v>650</v>
      </c>
      <c r="AG339" s="2" t="s">
        <v>650</v>
      </c>
      <c r="AH339" s="2" t="s">
        <v>650</v>
      </c>
      <c r="AI339" s="2" t="s">
        <v>650</v>
      </c>
      <c r="AM339" s="129">
        <f t="shared" si="15"/>
        <v>37.995999999999995</v>
      </c>
      <c r="AN339" s="129">
        <f t="shared" si="16"/>
        <v>34.134</v>
      </c>
      <c r="AO339" s="130">
        <f t="shared" si="17"/>
        <v>0.8983577218654597</v>
      </c>
    </row>
    <row r="340" spans="1:41" ht="15" customHeight="1" x14ac:dyDescent="0.25">
      <c r="A340" s="2" t="s">
        <v>520</v>
      </c>
      <c r="B340" s="2" t="s">
        <v>521</v>
      </c>
      <c r="C340" s="2">
        <v>2015</v>
      </c>
      <c r="D340" s="2">
        <v>4.3879999999999999</v>
      </c>
      <c r="E340" s="2">
        <v>5.6769999999999996</v>
      </c>
      <c r="F340" s="2" t="s">
        <v>650</v>
      </c>
      <c r="G340" s="2">
        <v>0.55300000000000005</v>
      </c>
      <c r="H340" s="2" t="s">
        <v>650</v>
      </c>
      <c r="I340" s="2" t="s">
        <v>650</v>
      </c>
      <c r="J340" s="2" t="s">
        <v>650</v>
      </c>
      <c r="K340" s="2" t="s">
        <v>650</v>
      </c>
      <c r="L340" s="2" t="s">
        <v>651</v>
      </c>
      <c r="M340" s="2" t="s">
        <v>650</v>
      </c>
      <c r="N340" s="2" t="s">
        <v>650</v>
      </c>
      <c r="O340" s="2" t="s">
        <v>650</v>
      </c>
      <c r="P340" s="2" t="s">
        <v>650</v>
      </c>
      <c r="Q340" s="2" t="s">
        <v>650</v>
      </c>
      <c r="R340" s="2" t="s">
        <v>650</v>
      </c>
      <c r="S340" s="2" t="s">
        <v>650</v>
      </c>
      <c r="T340" s="2" t="s">
        <v>650</v>
      </c>
      <c r="U340" s="2">
        <v>4.633</v>
      </c>
      <c r="V340" s="2" t="s">
        <v>650</v>
      </c>
      <c r="W340" s="2" t="s">
        <v>650</v>
      </c>
      <c r="X340" s="2" t="s">
        <v>650</v>
      </c>
      <c r="Y340" s="2" t="s">
        <v>650</v>
      </c>
      <c r="Z340" s="2" t="s">
        <v>650</v>
      </c>
      <c r="AA340" s="2" t="s">
        <v>650</v>
      </c>
      <c r="AB340" s="2" t="s">
        <v>650</v>
      </c>
      <c r="AC340" s="2" t="s">
        <v>650</v>
      </c>
      <c r="AD340" s="2" t="s">
        <v>650</v>
      </c>
      <c r="AE340" s="2" t="s">
        <v>650</v>
      </c>
      <c r="AF340" s="2" t="s">
        <v>650</v>
      </c>
      <c r="AG340" s="2" t="s">
        <v>650</v>
      </c>
      <c r="AH340" s="2">
        <v>0.49099999999999999</v>
      </c>
      <c r="AI340" s="2">
        <v>0.49099999999999999</v>
      </c>
      <c r="AM340" s="129">
        <f t="shared" si="15"/>
        <v>5.6769999999999996</v>
      </c>
      <c r="AN340" s="129">
        <f t="shared" si="16"/>
        <v>4.3879999999999999</v>
      </c>
      <c r="AO340" s="130">
        <f t="shared" si="17"/>
        <v>0.772943456050731</v>
      </c>
    </row>
    <row r="341" spans="1:41" ht="15" customHeight="1" x14ac:dyDescent="0.25">
      <c r="A341" s="2" t="s">
        <v>520</v>
      </c>
      <c r="B341" s="2" t="s">
        <v>522</v>
      </c>
      <c r="C341" s="2">
        <v>2015</v>
      </c>
      <c r="D341" s="2">
        <v>55.947000000000003</v>
      </c>
      <c r="E341" s="2">
        <v>56.875999999999998</v>
      </c>
      <c r="F341" s="2" t="s">
        <v>650</v>
      </c>
      <c r="G341" s="2" t="s">
        <v>650</v>
      </c>
      <c r="H341" s="2" t="s">
        <v>650</v>
      </c>
      <c r="I341" s="2" t="s">
        <v>650</v>
      </c>
      <c r="J341" s="2">
        <v>0.28799999999999998</v>
      </c>
      <c r="K341" s="2" t="s">
        <v>650</v>
      </c>
      <c r="L341" s="2" t="s">
        <v>651</v>
      </c>
      <c r="M341" s="2" t="s">
        <v>650</v>
      </c>
      <c r="N341" s="2" t="s">
        <v>650</v>
      </c>
      <c r="O341" s="2">
        <v>53.286999999999999</v>
      </c>
      <c r="P341" s="2" t="s">
        <v>650</v>
      </c>
      <c r="Q341" s="2" t="s">
        <v>650</v>
      </c>
      <c r="R341" s="2" t="s">
        <v>650</v>
      </c>
      <c r="S341" s="2" t="s">
        <v>650</v>
      </c>
      <c r="T341" s="2" t="s">
        <v>650</v>
      </c>
      <c r="U341" s="2" t="s">
        <v>650</v>
      </c>
      <c r="V341" s="2" t="s">
        <v>650</v>
      </c>
      <c r="W341" s="2" t="s">
        <v>650</v>
      </c>
      <c r="X341" s="2" t="s">
        <v>650</v>
      </c>
      <c r="Y341" s="2">
        <v>3.3010000000000002</v>
      </c>
      <c r="Z341" s="2" t="s">
        <v>650</v>
      </c>
      <c r="AA341" s="2" t="s">
        <v>650</v>
      </c>
      <c r="AB341" s="2" t="s">
        <v>650</v>
      </c>
      <c r="AC341" s="2" t="s">
        <v>650</v>
      </c>
      <c r="AD341" s="2" t="s">
        <v>650</v>
      </c>
      <c r="AE341" s="2" t="s">
        <v>650</v>
      </c>
      <c r="AF341" s="2" t="s">
        <v>650</v>
      </c>
      <c r="AG341" s="2" t="s">
        <v>650</v>
      </c>
      <c r="AH341" s="2" t="s">
        <v>650</v>
      </c>
      <c r="AI341" s="2" t="s">
        <v>650</v>
      </c>
      <c r="AM341" s="129">
        <f t="shared" si="15"/>
        <v>56.875999999999998</v>
      </c>
      <c r="AN341" s="129">
        <f t="shared" si="16"/>
        <v>55.947000000000003</v>
      </c>
      <c r="AO341" s="130">
        <f t="shared" si="17"/>
        <v>0.98366622125325276</v>
      </c>
    </row>
    <row r="342" spans="1:41" ht="15" customHeight="1" x14ac:dyDescent="0.25">
      <c r="A342" s="2" t="s">
        <v>520</v>
      </c>
      <c r="B342" s="2" t="s">
        <v>523</v>
      </c>
      <c r="C342" s="2">
        <v>2015</v>
      </c>
      <c r="D342" s="2">
        <v>3.875</v>
      </c>
      <c r="E342" s="2">
        <v>4.7389999999999999</v>
      </c>
      <c r="F342" s="2" t="s">
        <v>650</v>
      </c>
      <c r="G342" s="2">
        <v>0.59</v>
      </c>
      <c r="H342" s="2" t="s">
        <v>650</v>
      </c>
      <c r="I342" s="2" t="s">
        <v>650</v>
      </c>
      <c r="J342" s="2" t="s">
        <v>650</v>
      </c>
      <c r="K342" s="2" t="s">
        <v>650</v>
      </c>
      <c r="L342" s="2" t="s">
        <v>651</v>
      </c>
      <c r="M342" s="2" t="s">
        <v>650</v>
      </c>
      <c r="N342" s="2" t="s">
        <v>650</v>
      </c>
      <c r="O342" s="2" t="s">
        <v>650</v>
      </c>
      <c r="P342" s="2" t="s">
        <v>650</v>
      </c>
      <c r="Q342" s="2" t="s">
        <v>650</v>
      </c>
      <c r="R342" s="2" t="s">
        <v>650</v>
      </c>
      <c r="S342" s="2" t="s">
        <v>650</v>
      </c>
      <c r="T342" s="2" t="s">
        <v>650</v>
      </c>
      <c r="U342" s="2">
        <v>4.149</v>
      </c>
      <c r="V342" s="2" t="s">
        <v>650</v>
      </c>
      <c r="W342" s="2" t="s">
        <v>650</v>
      </c>
      <c r="X342" s="2" t="s">
        <v>650</v>
      </c>
      <c r="Y342" s="2" t="s">
        <v>650</v>
      </c>
      <c r="Z342" s="2" t="s">
        <v>650</v>
      </c>
      <c r="AA342" s="2" t="s">
        <v>650</v>
      </c>
      <c r="AB342" s="2" t="s">
        <v>650</v>
      </c>
      <c r="AC342" s="2" t="s">
        <v>650</v>
      </c>
      <c r="AD342" s="2" t="s">
        <v>650</v>
      </c>
      <c r="AE342" s="2" t="s">
        <v>650</v>
      </c>
      <c r="AF342" s="2" t="s">
        <v>650</v>
      </c>
      <c r="AG342" s="2" t="s">
        <v>650</v>
      </c>
      <c r="AH342" s="2" t="s">
        <v>650</v>
      </c>
      <c r="AI342" s="2" t="s">
        <v>650</v>
      </c>
      <c r="AM342" s="129">
        <f t="shared" si="15"/>
        <v>4.7389999999999999</v>
      </c>
      <c r="AN342" s="129">
        <f t="shared" si="16"/>
        <v>3.875</v>
      </c>
      <c r="AO342" s="130">
        <f t="shared" si="17"/>
        <v>0.81768305549694031</v>
      </c>
    </row>
    <row r="343" spans="1:41" ht="15" customHeight="1" x14ac:dyDescent="0.25">
      <c r="A343" s="2" t="s">
        <v>524</v>
      </c>
      <c r="B343" s="2" t="s">
        <v>11</v>
      </c>
      <c r="C343" s="2">
        <v>2015</v>
      </c>
      <c r="D343" s="2">
        <v>108.23699999999999</v>
      </c>
      <c r="E343" s="2">
        <v>93.417000000000002</v>
      </c>
      <c r="F343" s="2">
        <v>0</v>
      </c>
      <c r="G343" s="2">
        <v>0</v>
      </c>
      <c r="H343" s="2">
        <v>1.3049999999999999</v>
      </c>
      <c r="I343" s="2">
        <v>0</v>
      </c>
      <c r="J343" s="2">
        <v>0</v>
      </c>
      <c r="K343" s="2">
        <v>0</v>
      </c>
      <c r="L343" s="2" t="s">
        <v>651</v>
      </c>
      <c r="M343" s="2">
        <v>14.025</v>
      </c>
      <c r="N343" s="2">
        <v>29.268000000000001</v>
      </c>
      <c r="O343" s="2">
        <v>17.683</v>
      </c>
      <c r="P343" s="2">
        <v>21.663</v>
      </c>
      <c r="Q343" s="2">
        <v>0</v>
      </c>
      <c r="R343" s="2">
        <v>0</v>
      </c>
      <c r="S343" s="2" t="s">
        <v>8</v>
      </c>
      <c r="T343" s="2" t="s">
        <v>650</v>
      </c>
      <c r="U343" s="2" t="s">
        <v>650</v>
      </c>
      <c r="V343" s="2" t="s">
        <v>650</v>
      </c>
      <c r="W343" s="2" t="s">
        <v>650</v>
      </c>
      <c r="X343" s="2" t="s">
        <v>650</v>
      </c>
      <c r="Y343" s="2" t="s">
        <v>650</v>
      </c>
      <c r="Z343" s="2" t="s">
        <v>650</v>
      </c>
      <c r="AA343" s="2">
        <v>0</v>
      </c>
      <c r="AB343" s="2">
        <v>0</v>
      </c>
      <c r="AC343" s="2">
        <v>0</v>
      </c>
      <c r="AD343" s="2">
        <v>9.3919999999999995</v>
      </c>
      <c r="AE343" s="2">
        <v>0</v>
      </c>
      <c r="AF343" s="2" t="s">
        <v>650</v>
      </c>
      <c r="AG343" s="2">
        <v>0</v>
      </c>
      <c r="AH343" s="2">
        <v>8.1000000000000003E-2</v>
      </c>
      <c r="AI343" s="2">
        <v>8.1000000000000003E-2</v>
      </c>
      <c r="AM343" s="129">
        <f t="shared" si="15"/>
        <v>93.417000000000002</v>
      </c>
      <c r="AN343" s="129">
        <f t="shared" si="16"/>
        <v>108.23699999999999</v>
      </c>
      <c r="AO343" s="130">
        <f t="shared" si="17"/>
        <v>1.1586435017181027</v>
      </c>
    </row>
    <row r="344" spans="1:41" ht="15" customHeight="1" x14ac:dyDescent="0.25">
      <c r="A344" s="2" t="s">
        <v>524</v>
      </c>
      <c r="B344" s="2" t="s">
        <v>525</v>
      </c>
      <c r="C344" s="2">
        <v>2015</v>
      </c>
      <c r="D344" s="2">
        <v>2.5870000000000002</v>
      </c>
      <c r="E344" s="2">
        <v>2.54</v>
      </c>
      <c r="F344" s="2">
        <v>0</v>
      </c>
      <c r="G344" s="2">
        <v>1.7999999999999999E-2</v>
      </c>
      <c r="H344" s="2">
        <v>0</v>
      </c>
      <c r="I344" s="2">
        <v>0</v>
      </c>
      <c r="J344" s="2">
        <v>0</v>
      </c>
      <c r="K344" s="2">
        <v>0</v>
      </c>
      <c r="L344" s="2" t="s">
        <v>651</v>
      </c>
      <c r="M344" s="2" t="s">
        <v>650</v>
      </c>
      <c r="N344" s="2" t="s">
        <v>650</v>
      </c>
      <c r="O344" s="2" t="s">
        <v>650</v>
      </c>
      <c r="P344" s="2" t="s">
        <v>650</v>
      </c>
      <c r="Q344" s="2" t="s">
        <v>650</v>
      </c>
      <c r="R344" s="2" t="s">
        <v>650</v>
      </c>
      <c r="S344" s="2" t="s">
        <v>650</v>
      </c>
      <c r="T344" s="2">
        <v>2.5219999999999998</v>
      </c>
      <c r="U344" s="2">
        <v>0</v>
      </c>
      <c r="V344" s="2">
        <v>0</v>
      </c>
      <c r="W344" s="2">
        <v>0</v>
      </c>
      <c r="X344" s="2">
        <v>0</v>
      </c>
      <c r="Y344" s="2">
        <v>0</v>
      </c>
      <c r="Z344" s="2">
        <v>0</v>
      </c>
      <c r="AA344" s="2" t="s">
        <v>650</v>
      </c>
      <c r="AB344" s="2" t="s">
        <v>650</v>
      </c>
      <c r="AC344" s="2" t="s">
        <v>650</v>
      </c>
      <c r="AD344" s="2" t="s">
        <v>650</v>
      </c>
      <c r="AE344" s="2" t="s">
        <v>650</v>
      </c>
      <c r="AF344" s="2" t="s">
        <v>650</v>
      </c>
      <c r="AG344" s="2" t="s">
        <v>650</v>
      </c>
      <c r="AH344" s="2" t="s">
        <v>650</v>
      </c>
      <c r="AI344" s="2" t="s">
        <v>650</v>
      </c>
      <c r="AM344" s="129">
        <f t="shared" si="15"/>
        <v>2.5399999999999996</v>
      </c>
      <c r="AN344" s="129">
        <f t="shared" si="16"/>
        <v>2.5870000000000002</v>
      </c>
      <c r="AO344" s="130">
        <f t="shared" si="17"/>
        <v>1.0185039370078743</v>
      </c>
    </row>
    <row r="345" spans="1:41" ht="15" customHeight="1" x14ac:dyDescent="0.25">
      <c r="A345" s="2" t="s">
        <v>524</v>
      </c>
      <c r="B345" s="2" t="s">
        <v>318</v>
      </c>
      <c r="C345" s="2">
        <v>2015</v>
      </c>
      <c r="D345" s="2">
        <v>15.843999999999999</v>
      </c>
      <c r="E345" s="2">
        <v>18.303000000000001</v>
      </c>
      <c r="F345" s="2">
        <v>0</v>
      </c>
      <c r="G345" s="2">
        <v>0.13800000000000001</v>
      </c>
      <c r="H345" s="2">
        <v>0</v>
      </c>
      <c r="I345" s="2">
        <v>0</v>
      </c>
      <c r="J345" s="2">
        <v>0</v>
      </c>
      <c r="K345" s="2">
        <v>0</v>
      </c>
      <c r="L345" s="2" t="s">
        <v>651</v>
      </c>
      <c r="M345" s="2">
        <v>0</v>
      </c>
      <c r="N345" s="2">
        <v>0</v>
      </c>
      <c r="O345" s="2">
        <v>17.422999999999998</v>
      </c>
      <c r="P345" s="2">
        <v>0</v>
      </c>
      <c r="Q345" s="2">
        <v>0</v>
      </c>
      <c r="R345" s="2">
        <v>0</v>
      </c>
      <c r="S345" s="2" t="s">
        <v>8</v>
      </c>
      <c r="T345" s="2" t="s">
        <v>650</v>
      </c>
      <c r="U345" s="2" t="s">
        <v>650</v>
      </c>
      <c r="V345" s="2" t="s">
        <v>650</v>
      </c>
      <c r="W345" s="2" t="s">
        <v>650</v>
      </c>
      <c r="X345" s="2" t="s">
        <v>650</v>
      </c>
      <c r="Y345" s="2" t="s">
        <v>650</v>
      </c>
      <c r="Z345" s="2" t="s">
        <v>650</v>
      </c>
      <c r="AA345" s="2">
        <v>0</v>
      </c>
      <c r="AB345" s="2">
        <v>0</v>
      </c>
      <c r="AC345" s="2">
        <v>0</v>
      </c>
      <c r="AD345" s="2">
        <v>0.74199999999999999</v>
      </c>
      <c r="AE345" s="2">
        <v>0</v>
      </c>
      <c r="AF345" s="2" t="s">
        <v>650</v>
      </c>
      <c r="AG345" s="2">
        <v>0</v>
      </c>
      <c r="AH345" s="2">
        <v>0</v>
      </c>
      <c r="AI345" s="2">
        <v>0</v>
      </c>
      <c r="AM345" s="129">
        <f t="shared" si="15"/>
        <v>18.303000000000001</v>
      </c>
      <c r="AN345" s="129">
        <f t="shared" si="16"/>
        <v>15.843999999999999</v>
      </c>
      <c r="AO345" s="130">
        <f t="shared" si="17"/>
        <v>0.8656504398186089</v>
      </c>
    </row>
    <row r="346" spans="1:41" ht="15" customHeight="1" x14ac:dyDescent="0.25">
      <c r="A346" s="2" t="s">
        <v>526</v>
      </c>
      <c r="B346" s="2" t="s">
        <v>527</v>
      </c>
      <c r="C346" s="2">
        <v>2015</v>
      </c>
      <c r="D346" s="2">
        <v>20.76</v>
      </c>
      <c r="E346" s="2">
        <v>22.138999999999999</v>
      </c>
      <c r="F346" s="2" t="s">
        <v>650</v>
      </c>
      <c r="G346" s="2">
        <v>0.78</v>
      </c>
      <c r="H346" s="2" t="s">
        <v>650</v>
      </c>
      <c r="I346" s="2" t="s">
        <v>650</v>
      </c>
      <c r="J346" s="2" t="s">
        <v>650</v>
      </c>
      <c r="K346" s="2" t="s">
        <v>650</v>
      </c>
      <c r="L346" s="2" t="s">
        <v>651</v>
      </c>
      <c r="M346" s="2" t="s">
        <v>650</v>
      </c>
      <c r="N346" s="2">
        <v>13.577999999999999</v>
      </c>
      <c r="O346" s="2">
        <v>3.9889999999999999</v>
      </c>
      <c r="P346" s="2" t="s">
        <v>650</v>
      </c>
      <c r="Q346" s="2" t="s">
        <v>650</v>
      </c>
      <c r="R346" s="2" t="s">
        <v>650</v>
      </c>
      <c r="S346" s="2" t="s">
        <v>8</v>
      </c>
      <c r="T346" s="2" t="s">
        <v>650</v>
      </c>
      <c r="U346" s="2" t="s">
        <v>650</v>
      </c>
      <c r="V346" s="2" t="s">
        <v>650</v>
      </c>
      <c r="W346" s="2" t="s">
        <v>650</v>
      </c>
      <c r="X346" s="2" t="s">
        <v>650</v>
      </c>
      <c r="Y346" s="2" t="s">
        <v>650</v>
      </c>
      <c r="Z346" s="2" t="s">
        <v>650</v>
      </c>
      <c r="AA346" s="2" t="s">
        <v>650</v>
      </c>
      <c r="AB346" s="2" t="s">
        <v>650</v>
      </c>
      <c r="AC346" s="2" t="s">
        <v>650</v>
      </c>
      <c r="AD346" s="2">
        <v>3.7919999999999998</v>
      </c>
      <c r="AE346" s="2" t="s">
        <v>650</v>
      </c>
      <c r="AF346" s="2" t="s">
        <v>650</v>
      </c>
      <c r="AG346" s="2" t="s">
        <v>650</v>
      </c>
      <c r="AH346" s="2" t="s">
        <v>650</v>
      </c>
      <c r="AI346" s="2" t="s">
        <v>650</v>
      </c>
      <c r="AM346" s="129">
        <f t="shared" si="15"/>
        <v>22.138999999999996</v>
      </c>
      <c r="AN346" s="129">
        <f t="shared" si="16"/>
        <v>20.76</v>
      </c>
      <c r="AO346" s="130">
        <f t="shared" si="17"/>
        <v>0.9377117304304623</v>
      </c>
    </row>
    <row r="347" spans="1:41" ht="15" customHeight="1" x14ac:dyDescent="0.25">
      <c r="A347" s="2" t="s">
        <v>526</v>
      </c>
      <c r="B347" s="2" t="s">
        <v>528</v>
      </c>
      <c r="C347" s="2">
        <v>2015</v>
      </c>
      <c r="D347" s="2">
        <v>179.18</v>
      </c>
      <c r="E347" s="2">
        <v>197.565</v>
      </c>
      <c r="F347" s="2" t="s">
        <v>650</v>
      </c>
      <c r="G347" s="2">
        <v>0</v>
      </c>
      <c r="H347" s="2" t="s">
        <v>650</v>
      </c>
      <c r="I347" s="2" t="s">
        <v>650</v>
      </c>
      <c r="J347" s="2" t="s">
        <v>650</v>
      </c>
      <c r="K347" s="2" t="s">
        <v>650</v>
      </c>
      <c r="L347" s="2" t="s">
        <v>651</v>
      </c>
      <c r="M347" s="2" t="s">
        <v>650</v>
      </c>
      <c r="N347" s="2" t="s">
        <v>650</v>
      </c>
      <c r="O347" s="2" t="s">
        <v>650</v>
      </c>
      <c r="P347" s="2" t="s">
        <v>650</v>
      </c>
      <c r="Q347" s="2" t="s">
        <v>650</v>
      </c>
      <c r="R347" s="2" t="s">
        <v>650</v>
      </c>
      <c r="S347" s="2" t="s">
        <v>650</v>
      </c>
      <c r="T347" s="2" t="s">
        <v>650</v>
      </c>
      <c r="U347" s="2">
        <v>185.345</v>
      </c>
      <c r="V347" s="2" t="s">
        <v>650</v>
      </c>
      <c r="W347" s="2" t="s">
        <v>650</v>
      </c>
      <c r="X347" s="2">
        <v>1.97</v>
      </c>
      <c r="Y347" s="2">
        <v>10.25</v>
      </c>
      <c r="Z347" s="2" t="s">
        <v>650</v>
      </c>
      <c r="AA347" s="2" t="s">
        <v>650</v>
      </c>
      <c r="AB347" s="2" t="s">
        <v>650</v>
      </c>
      <c r="AC347" s="2" t="s">
        <v>650</v>
      </c>
      <c r="AD347" s="2" t="s">
        <v>650</v>
      </c>
      <c r="AE347" s="2" t="s">
        <v>650</v>
      </c>
      <c r="AF347" s="2" t="s">
        <v>650</v>
      </c>
      <c r="AG347" s="2" t="s">
        <v>650</v>
      </c>
      <c r="AH347" s="2" t="s">
        <v>650</v>
      </c>
      <c r="AI347" s="2" t="s">
        <v>650</v>
      </c>
      <c r="AM347" s="129">
        <f t="shared" si="15"/>
        <v>197.565</v>
      </c>
      <c r="AN347" s="129">
        <f t="shared" si="16"/>
        <v>179.18</v>
      </c>
      <c r="AO347" s="130">
        <f t="shared" si="17"/>
        <v>0.90694201908232741</v>
      </c>
    </row>
    <row r="348" spans="1:41" ht="15" customHeight="1" x14ac:dyDescent="0.25">
      <c r="A348" s="2" t="s">
        <v>526</v>
      </c>
      <c r="B348" s="2" t="s">
        <v>529</v>
      </c>
      <c r="C348" s="2">
        <v>2015</v>
      </c>
      <c r="D348" s="2">
        <v>52.216999999999999</v>
      </c>
      <c r="E348" s="2">
        <v>59.067999999999998</v>
      </c>
      <c r="F348" s="2" t="s">
        <v>650</v>
      </c>
      <c r="G348" s="2">
        <v>0</v>
      </c>
      <c r="H348" s="2" t="s">
        <v>650</v>
      </c>
      <c r="I348" s="2" t="s">
        <v>650</v>
      </c>
      <c r="J348" s="2" t="s">
        <v>650</v>
      </c>
      <c r="K348" s="2" t="s">
        <v>650</v>
      </c>
      <c r="L348" s="2" t="s">
        <v>651</v>
      </c>
      <c r="M348" s="2" t="s">
        <v>650</v>
      </c>
      <c r="N348" s="2" t="s">
        <v>650</v>
      </c>
      <c r="O348" s="2">
        <v>39.9</v>
      </c>
      <c r="P348" s="2" t="s">
        <v>650</v>
      </c>
      <c r="Q348" s="2" t="s">
        <v>650</v>
      </c>
      <c r="R348" s="2" t="s">
        <v>650</v>
      </c>
      <c r="S348" s="2" t="s">
        <v>650</v>
      </c>
      <c r="T348" s="2">
        <v>2.19</v>
      </c>
      <c r="U348" s="2" t="s">
        <v>650</v>
      </c>
      <c r="V348" s="2" t="s">
        <v>650</v>
      </c>
      <c r="W348" s="2" t="s">
        <v>650</v>
      </c>
      <c r="X348" s="2" t="s">
        <v>650</v>
      </c>
      <c r="Y348" s="2">
        <v>4.78</v>
      </c>
      <c r="Z348" s="2">
        <v>0.5</v>
      </c>
      <c r="AA348" s="2" t="s">
        <v>650</v>
      </c>
      <c r="AB348" s="2" t="s">
        <v>650</v>
      </c>
      <c r="AC348" s="2">
        <v>6.53</v>
      </c>
      <c r="AD348" s="2">
        <v>5.1680000000000001</v>
      </c>
      <c r="AE348" s="2" t="s">
        <v>650</v>
      </c>
      <c r="AF348" s="2" t="s">
        <v>650</v>
      </c>
      <c r="AG348" s="2" t="s">
        <v>650</v>
      </c>
      <c r="AH348" s="2" t="s">
        <v>650</v>
      </c>
      <c r="AI348" s="2" t="s">
        <v>650</v>
      </c>
      <c r="AM348" s="129">
        <f t="shared" si="15"/>
        <v>59.067999999999998</v>
      </c>
      <c r="AN348" s="129">
        <f t="shared" si="16"/>
        <v>52.216999999999999</v>
      </c>
      <c r="AO348" s="130">
        <f t="shared" si="17"/>
        <v>0.884015033520688</v>
      </c>
    </row>
    <row r="349" spans="1:41" ht="15" customHeight="1" x14ac:dyDescent="0.25">
      <c r="A349" s="2" t="s">
        <v>526</v>
      </c>
      <c r="B349" s="2" t="s">
        <v>530</v>
      </c>
      <c r="C349" s="2">
        <v>2015</v>
      </c>
      <c r="D349" s="2">
        <v>19.716999999999999</v>
      </c>
      <c r="E349" s="2">
        <v>22.494</v>
      </c>
      <c r="F349" s="2" t="s">
        <v>650</v>
      </c>
      <c r="G349" s="2">
        <v>0</v>
      </c>
      <c r="H349" s="2" t="s">
        <v>650</v>
      </c>
      <c r="I349" s="2" t="s">
        <v>650</v>
      </c>
      <c r="J349" s="2" t="s">
        <v>650</v>
      </c>
      <c r="K349" s="2" t="s">
        <v>650</v>
      </c>
      <c r="L349" s="2" t="s">
        <v>651</v>
      </c>
      <c r="M349" s="2" t="s">
        <v>650</v>
      </c>
      <c r="N349" s="2" t="s">
        <v>650</v>
      </c>
      <c r="O349" s="2">
        <v>4.7009999999999996</v>
      </c>
      <c r="P349" s="2" t="s">
        <v>650</v>
      </c>
      <c r="Q349" s="2" t="s">
        <v>650</v>
      </c>
      <c r="R349" s="2" t="s">
        <v>650</v>
      </c>
      <c r="S349" s="2" t="s">
        <v>650</v>
      </c>
      <c r="T349" s="2">
        <v>2.2879999999999998</v>
      </c>
      <c r="U349" s="2" t="s">
        <v>650</v>
      </c>
      <c r="V349" s="2" t="s">
        <v>650</v>
      </c>
      <c r="W349" s="2" t="s">
        <v>650</v>
      </c>
      <c r="X349" s="2" t="s">
        <v>650</v>
      </c>
      <c r="Y349" s="2">
        <v>1.4870000000000001</v>
      </c>
      <c r="Z349" s="2" t="s">
        <v>650</v>
      </c>
      <c r="AA349" s="2">
        <v>14.018000000000001</v>
      </c>
      <c r="AB349" s="2" t="s">
        <v>650</v>
      </c>
      <c r="AC349" s="2" t="s">
        <v>650</v>
      </c>
      <c r="AD349" s="2" t="s">
        <v>650</v>
      </c>
      <c r="AE349" s="2" t="s">
        <v>650</v>
      </c>
      <c r="AF349" s="2" t="s">
        <v>650</v>
      </c>
      <c r="AG349" s="2" t="s">
        <v>650</v>
      </c>
      <c r="AH349" s="2" t="s">
        <v>650</v>
      </c>
      <c r="AI349" s="2" t="s">
        <v>650</v>
      </c>
      <c r="AM349" s="129">
        <f t="shared" si="15"/>
        <v>22.494</v>
      </c>
      <c r="AN349" s="129">
        <f t="shared" si="16"/>
        <v>19.716999999999999</v>
      </c>
      <c r="AO349" s="130">
        <f t="shared" si="17"/>
        <v>0.87654485640615265</v>
      </c>
    </row>
    <row r="350" spans="1:41" ht="15" customHeight="1" x14ac:dyDescent="0.25">
      <c r="A350" s="2" t="s">
        <v>526</v>
      </c>
      <c r="B350" s="2" t="s">
        <v>531</v>
      </c>
      <c r="C350" s="2">
        <v>2015</v>
      </c>
      <c r="D350" s="2">
        <v>56.3</v>
      </c>
      <c r="E350" s="2">
        <v>67.400000000000006</v>
      </c>
      <c r="F350" s="2" t="s">
        <v>650</v>
      </c>
      <c r="G350" s="2">
        <v>0.9</v>
      </c>
      <c r="H350" s="2" t="s">
        <v>650</v>
      </c>
      <c r="I350" s="2" t="s">
        <v>650</v>
      </c>
      <c r="J350" s="2" t="s">
        <v>650</v>
      </c>
      <c r="K350" s="2" t="s">
        <v>650</v>
      </c>
      <c r="L350" s="2" t="s">
        <v>651</v>
      </c>
      <c r="M350" s="2">
        <v>44.1</v>
      </c>
      <c r="N350" s="2">
        <v>11.1</v>
      </c>
      <c r="O350" s="2">
        <v>11.3</v>
      </c>
      <c r="P350" s="2" t="s">
        <v>650</v>
      </c>
      <c r="Q350" s="2" t="s">
        <v>650</v>
      </c>
      <c r="R350" s="2" t="s">
        <v>650</v>
      </c>
      <c r="S350" s="2" t="s">
        <v>8</v>
      </c>
      <c r="T350" s="2" t="s">
        <v>650</v>
      </c>
      <c r="U350" s="2" t="s">
        <v>650</v>
      </c>
      <c r="V350" s="2" t="s">
        <v>650</v>
      </c>
      <c r="W350" s="2" t="s">
        <v>650</v>
      </c>
      <c r="X350" s="2" t="s">
        <v>650</v>
      </c>
      <c r="Y350" s="2" t="s">
        <v>650</v>
      </c>
      <c r="Z350" s="2" t="s">
        <v>650</v>
      </c>
      <c r="AA350" s="2" t="s">
        <v>650</v>
      </c>
      <c r="AB350" s="2" t="s">
        <v>650</v>
      </c>
      <c r="AC350" s="2" t="s">
        <v>650</v>
      </c>
      <c r="AD350" s="2" t="s">
        <v>650</v>
      </c>
      <c r="AE350" s="2" t="s">
        <v>650</v>
      </c>
      <c r="AF350" s="2" t="s">
        <v>650</v>
      </c>
      <c r="AG350" s="2" t="s">
        <v>650</v>
      </c>
      <c r="AH350" s="2" t="s">
        <v>650</v>
      </c>
      <c r="AI350" s="2" t="s">
        <v>650</v>
      </c>
      <c r="AM350" s="129">
        <f t="shared" si="15"/>
        <v>67.400000000000006</v>
      </c>
      <c r="AN350" s="129">
        <f t="shared" si="16"/>
        <v>56.3</v>
      </c>
      <c r="AO350" s="130">
        <f t="shared" si="17"/>
        <v>0.83531157270029666</v>
      </c>
    </row>
    <row r="351" spans="1:41" ht="15" customHeight="1" x14ac:dyDescent="0.25">
      <c r="A351" s="2" t="s">
        <v>526</v>
      </c>
      <c r="B351" s="2" t="s">
        <v>532</v>
      </c>
      <c r="C351" s="2">
        <v>2015</v>
      </c>
      <c r="D351" s="2">
        <v>60.087000000000003</v>
      </c>
      <c r="E351" s="2">
        <v>72.302000000000007</v>
      </c>
      <c r="F351" s="2" t="s">
        <v>650</v>
      </c>
      <c r="G351" s="2">
        <v>2.3199999999999998</v>
      </c>
      <c r="H351" s="2" t="s">
        <v>650</v>
      </c>
      <c r="I351" s="2">
        <v>2.698</v>
      </c>
      <c r="J351" s="2" t="s">
        <v>650</v>
      </c>
      <c r="K351" s="2" t="s">
        <v>650</v>
      </c>
      <c r="L351" s="2" t="s">
        <v>651</v>
      </c>
      <c r="M351" s="2">
        <v>25.6</v>
      </c>
      <c r="N351" s="2">
        <v>17.14</v>
      </c>
      <c r="O351" s="2">
        <v>5.49</v>
      </c>
      <c r="P351" s="2">
        <v>8.09</v>
      </c>
      <c r="Q351" s="2" t="s">
        <v>650</v>
      </c>
      <c r="R351" s="2" t="s">
        <v>650</v>
      </c>
      <c r="S351" s="2" t="s">
        <v>8</v>
      </c>
      <c r="T351" s="2" t="s">
        <v>650</v>
      </c>
      <c r="U351" s="2" t="s">
        <v>650</v>
      </c>
      <c r="V351" s="2" t="s">
        <v>650</v>
      </c>
      <c r="W351" s="2" t="s">
        <v>650</v>
      </c>
      <c r="X351" s="2" t="s">
        <v>650</v>
      </c>
      <c r="Y351" s="2" t="s">
        <v>650</v>
      </c>
      <c r="Z351" s="2" t="s">
        <v>650</v>
      </c>
      <c r="AA351" s="2" t="s">
        <v>650</v>
      </c>
      <c r="AB351" s="2" t="s">
        <v>650</v>
      </c>
      <c r="AC351" s="2" t="s">
        <v>650</v>
      </c>
      <c r="AD351" s="2">
        <v>10.964</v>
      </c>
      <c r="AE351" s="2" t="s">
        <v>650</v>
      </c>
      <c r="AF351" s="2" t="s">
        <v>650</v>
      </c>
      <c r="AG351" s="2" t="s">
        <v>650</v>
      </c>
      <c r="AH351" s="2" t="s">
        <v>650</v>
      </c>
      <c r="AI351" s="2" t="s">
        <v>650</v>
      </c>
      <c r="AM351" s="129">
        <f t="shared" si="15"/>
        <v>72.302000000000007</v>
      </c>
      <c r="AN351" s="129">
        <f t="shared" si="16"/>
        <v>60.087000000000003</v>
      </c>
      <c r="AO351" s="130">
        <f t="shared" si="17"/>
        <v>0.83105584907748054</v>
      </c>
    </row>
    <row r="352" spans="1:41" ht="15" customHeight="1" x14ac:dyDescent="0.25">
      <c r="A352" s="2" t="s">
        <v>526</v>
      </c>
      <c r="B352" s="2" t="s">
        <v>533</v>
      </c>
      <c r="C352" s="2">
        <v>2015</v>
      </c>
      <c r="D352" s="2">
        <v>59.173999999999999</v>
      </c>
      <c r="E352" s="2">
        <v>80.581999999999994</v>
      </c>
      <c r="F352" s="2">
        <v>0</v>
      </c>
      <c r="G352" s="2">
        <v>1.4E-2</v>
      </c>
      <c r="H352" s="2">
        <v>7.484</v>
      </c>
      <c r="I352" s="2">
        <v>0</v>
      </c>
      <c r="J352" s="2" t="s">
        <v>650</v>
      </c>
      <c r="K352" s="2" t="s">
        <v>650</v>
      </c>
      <c r="L352" s="2" t="s">
        <v>659</v>
      </c>
      <c r="M352" s="2">
        <v>73.084000000000003</v>
      </c>
      <c r="N352" s="2" t="s">
        <v>650</v>
      </c>
      <c r="O352" s="2" t="s">
        <v>650</v>
      </c>
      <c r="P352" s="2" t="s">
        <v>650</v>
      </c>
      <c r="Q352" s="2" t="s">
        <v>650</v>
      </c>
      <c r="R352" s="2" t="s">
        <v>650</v>
      </c>
      <c r="S352" s="2" t="s">
        <v>650</v>
      </c>
      <c r="T352" s="2" t="s">
        <v>650</v>
      </c>
      <c r="U352" s="2" t="s">
        <v>650</v>
      </c>
      <c r="V352" s="2" t="s">
        <v>650</v>
      </c>
      <c r="W352" s="2" t="s">
        <v>650</v>
      </c>
      <c r="X352" s="2" t="s">
        <v>650</v>
      </c>
      <c r="Y352" s="2" t="s">
        <v>650</v>
      </c>
      <c r="Z352" s="2" t="s">
        <v>650</v>
      </c>
      <c r="AA352" s="2" t="s">
        <v>650</v>
      </c>
      <c r="AB352" s="2" t="s">
        <v>650</v>
      </c>
      <c r="AC352" s="2" t="s">
        <v>650</v>
      </c>
      <c r="AD352" s="2" t="s">
        <v>650</v>
      </c>
      <c r="AE352" s="2" t="s">
        <v>650</v>
      </c>
      <c r="AF352" s="2" t="s">
        <v>650</v>
      </c>
      <c r="AG352" s="2" t="s">
        <v>650</v>
      </c>
      <c r="AH352" s="2" t="s">
        <v>650</v>
      </c>
      <c r="AI352" s="2" t="s">
        <v>650</v>
      </c>
      <c r="AM352" s="129">
        <f t="shared" si="15"/>
        <v>80.582000000000008</v>
      </c>
      <c r="AN352" s="129">
        <f t="shared" si="16"/>
        <v>59.173999999999999</v>
      </c>
      <c r="AO352" s="130">
        <f t="shared" si="17"/>
        <v>0.73433272939366101</v>
      </c>
    </row>
    <row r="353" spans="1:41" ht="15" customHeight="1" x14ac:dyDescent="0.25">
      <c r="A353" s="2" t="s">
        <v>526</v>
      </c>
      <c r="B353" s="2" t="s">
        <v>534</v>
      </c>
      <c r="C353" s="2">
        <v>2015</v>
      </c>
      <c r="D353" s="2">
        <v>25.9</v>
      </c>
      <c r="E353" s="2">
        <v>30.472999999999999</v>
      </c>
      <c r="F353" s="2" t="s">
        <v>650</v>
      </c>
      <c r="G353" s="2">
        <v>0.192</v>
      </c>
      <c r="H353" s="2" t="s">
        <v>650</v>
      </c>
      <c r="I353" s="2" t="s">
        <v>650</v>
      </c>
      <c r="J353" s="2" t="s">
        <v>650</v>
      </c>
      <c r="K353" s="2" t="s">
        <v>650</v>
      </c>
      <c r="L353" s="2" t="s">
        <v>651</v>
      </c>
      <c r="M353" s="2" t="s">
        <v>650</v>
      </c>
      <c r="N353" s="2" t="s">
        <v>650</v>
      </c>
      <c r="O353" s="2" t="s">
        <v>650</v>
      </c>
      <c r="P353" s="2" t="s">
        <v>650</v>
      </c>
      <c r="Q353" s="2" t="s">
        <v>650</v>
      </c>
      <c r="R353" s="2" t="s">
        <v>650</v>
      </c>
      <c r="S353" s="2" t="s">
        <v>650</v>
      </c>
      <c r="T353" s="2" t="s">
        <v>650</v>
      </c>
      <c r="U353" s="2" t="s">
        <v>650</v>
      </c>
      <c r="V353" s="2" t="s">
        <v>650</v>
      </c>
      <c r="W353" s="2" t="s">
        <v>650</v>
      </c>
      <c r="X353" s="2" t="s">
        <v>650</v>
      </c>
      <c r="Y353" s="2">
        <v>30.280999999999999</v>
      </c>
      <c r="Z353" s="2" t="s">
        <v>650</v>
      </c>
      <c r="AA353" s="2" t="s">
        <v>650</v>
      </c>
      <c r="AB353" s="2" t="s">
        <v>650</v>
      </c>
      <c r="AC353" s="2" t="s">
        <v>650</v>
      </c>
      <c r="AD353" s="2" t="s">
        <v>650</v>
      </c>
      <c r="AE353" s="2" t="s">
        <v>650</v>
      </c>
      <c r="AF353" s="2" t="s">
        <v>650</v>
      </c>
      <c r="AG353" s="2" t="s">
        <v>650</v>
      </c>
      <c r="AH353" s="2" t="s">
        <v>650</v>
      </c>
      <c r="AI353" s="2" t="s">
        <v>650</v>
      </c>
      <c r="AM353" s="129">
        <f t="shared" si="15"/>
        <v>30.472999999999999</v>
      </c>
      <c r="AN353" s="129">
        <f t="shared" si="16"/>
        <v>25.9</v>
      </c>
      <c r="AO353" s="130">
        <f t="shared" si="17"/>
        <v>0.84993272733239256</v>
      </c>
    </row>
    <row r="354" spans="1:41" ht="15" customHeight="1" x14ac:dyDescent="0.25">
      <c r="A354" s="2" t="s">
        <v>526</v>
      </c>
      <c r="B354" s="2" t="s">
        <v>535</v>
      </c>
      <c r="C354" s="2">
        <v>2015</v>
      </c>
      <c r="D354" s="2">
        <v>18.106000000000002</v>
      </c>
      <c r="E354" s="2">
        <v>20.91</v>
      </c>
      <c r="F354" s="2" t="s">
        <v>650</v>
      </c>
      <c r="G354" s="2">
        <v>0.01</v>
      </c>
      <c r="H354" s="2" t="s">
        <v>650</v>
      </c>
      <c r="I354" s="2" t="s">
        <v>650</v>
      </c>
      <c r="J354" s="2" t="s">
        <v>650</v>
      </c>
      <c r="K354" s="2" t="s">
        <v>650</v>
      </c>
      <c r="L354" s="2" t="s">
        <v>651</v>
      </c>
      <c r="M354" s="2" t="s">
        <v>650</v>
      </c>
      <c r="N354" s="2" t="s">
        <v>650</v>
      </c>
      <c r="O354" s="2" t="s">
        <v>650</v>
      </c>
      <c r="P354" s="2" t="s">
        <v>650</v>
      </c>
      <c r="Q354" s="2" t="s">
        <v>650</v>
      </c>
      <c r="R354" s="2" t="s">
        <v>650</v>
      </c>
      <c r="S354" s="2" t="s">
        <v>8</v>
      </c>
      <c r="T354" s="2">
        <v>20.9</v>
      </c>
      <c r="U354" s="2" t="s">
        <v>650</v>
      </c>
      <c r="V354" s="2" t="s">
        <v>650</v>
      </c>
      <c r="W354" s="2" t="s">
        <v>650</v>
      </c>
      <c r="X354" s="2" t="s">
        <v>650</v>
      </c>
      <c r="Y354" s="2" t="s">
        <v>650</v>
      </c>
      <c r="Z354" s="2" t="s">
        <v>650</v>
      </c>
      <c r="AA354" s="2" t="s">
        <v>650</v>
      </c>
      <c r="AB354" s="2" t="s">
        <v>650</v>
      </c>
      <c r="AC354" s="2" t="s">
        <v>650</v>
      </c>
      <c r="AD354" s="2" t="s">
        <v>650</v>
      </c>
      <c r="AE354" s="2" t="s">
        <v>650</v>
      </c>
      <c r="AF354" s="2" t="s">
        <v>650</v>
      </c>
      <c r="AG354" s="2" t="s">
        <v>650</v>
      </c>
      <c r="AH354" s="2" t="s">
        <v>650</v>
      </c>
      <c r="AI354" s="2" t="s">
        <v>650</v>
      </c>
      <c r="AM354" s="129">
        <f t="shared" si="15"/>
        <v>20.91</v>
      </c>
      <c r="AN354" s="129">
        <f t="shared" si="16"/>
        <v>18.106000000000002</v>
      </c>
      <c r="AO354" s="130">
        <f t="shared" si="17"/>
        <v>0.86590148254423727</v>
      </c>
    </row>
    <row r="355" spans="1:41" ht="15" customHeight="1" x14ac:dyDescent="0.25">
      <c r="A355" s="2" t="s">
        <v>526</v>
      </c>
      <c r="B355" s="2" t="s">
        <v>536</v>
      </c>
      <c r="C355" s="2">
        <v>2015</v>
      </c>
      <c r="D355" s="2">
        <v>1186.673</v>
      </c>
      <c r="E355" s="2">
        <v>1397.2</v>
      </c>
      <c r="F355" s="2" t="s">
        <v>650</v>
      </c>
      <c r="G355" s="2">
        <v>15.8</v>
      </c>
      <c r="H355" s="2" t="s">
        <v>650</v>
      </c>
      <c r="I355" s="2">
        <v>21</v>
      </c>
      <c r="J355" s="2" t="s">
        <v>650</v>
      </c>
      <c r="K355" s="2" t="s">
        <v>650</v>
      </c>
      <c r="L355" s="2" t="s">
        <v>651</v>
      </c>
      <c r="M355" s="2" t="s">
        <v>650</v>
      </c>
      <c r="N355" s="2" t="s">
        <v>650</v>
      </c>
      <c r="O355" s="2" t="s">
        <v>650</v>
      </c>
      <c r="P355" s="2" t="s">
        <v>650</v>
      </c>
      <c r="Q355" s="2" t="s">
        <v>650</v>
      </c>
      <c r="R355" s="2">
        <v>0.9</v>
      </c>
      <c r="S355" s="2" t="s">
        <v>8</v>
      </c>
      <c r="T355" s="2">
        <v>36</v>
      </c>
      <c r="U355" s="2" t="s">
        <v>650</v>
      </c>
      <c r="V355" s="2" t="s">
        <v>650</v>
      </c>
      <c r="W355" s="2" t="s">
        <v>650</v>
      </c>
      <c r="X355" s="2" t="s">
        <v>650</v>
      </c>
      <c r="Y355" s="2" t="s">
        <v>650</v>
      </c>
      <c r="Z355" s="2" t="s">
        <v>650</v>
      </c>
      <c r="AA355" s="2">
        <v>109.6</v>
      </c>
      <c r="AB355" s="2">
        <v>908.4</v>
      </c>
      <c r="AC355" s="2" t="s">
        <v>650</v>
      </c>
      <c r="AD355" s="2">
        <v>130.5</v>
      </c>
      <c r="AE355" s="2">
        <v>102.7</v>
      </c>
      <c r="AF355" s="2" t="s">
        <v>653</v>
      </c>
      <c r="AG355" s="2">
        <v>21.9</v>
      </c>
      <c r="AH355" s="2">
        <v>72.3</v>
      </c>
      <c r="AI355" s="2">
        <v>76.099999999999994</v>
      </c>
      <c r="AM355" s="129">
        <f t="shared" si="15"/>
        <v>1401</v>
      </c>
      <c r="AN355" s="129">
        <f t="shared" si="16"/>
        <v>1186.673</v>
      </c>
      <c r="AO355" s="130">
        <f t="shared" si="17"/>
        <v>0.84701855817273375</v>
      </c>
    </row>
    <row r="356" spans="1:41" ht="15" customHeight="1" x14ac:dyDescent="0.25">
      <c r="A356" s="2" t="s">
        <v>526</v>
      </c>
      <c r="B356" s="2" t="s">
        <v>537</v>
      </c>
      <c r="C356" s="2">
        <v>2015</v>
      </c>
      <c r="D356" s="2">
        <v>20.5</v>
      </c>
      <c r="E356" s="2">
        <v>23.29</v>
      </c>
      <c r="F356" s="2" t="s">
        <v>650</v>
      </c>
      <c r="G356" s="2">
        <v>0.09</v>
      </c>
      <c r="H356" s="2" t="s">
        <v>650</v>
      </c>
      <c r="I356" s="2" t="s">
        <v>650</v>
      </c>
      <c r="J356" s="2" t="s">
        <v>650</v>
      </c>
      <c r="K356" s="2" t="s">
        <v>650</v>
      </c>
      <c r="L356" s="2" t="s">
        <v>659</v>
      </c>
      <c r="M356" s="2" t="s">
        <v>650</v>
      </c>
      <c r="N356" s="2" t="s">
        <v>650</v>
      </c>
      <c r="O356" s="2" t="s">
        <v>650</v>
      </c>
      <c r="P356" s="2" t="s">
        <v>650</v>
      </c>
      <c r="Q356" s="2" t="s">
        <v>650</v>
      </c>
      <c r="R356" s="2" t="s">
        <v>650</v>
      </c>
      <c r="S356" s="2" t="s">
        <v>8</v>
      </c>
      <c r="T356" s="2" t="s">
        <v>650</v>
      </c>
      <c r="U356" s="2" t="s">
        <v>650</v>
      </c>
      <c r="V356" s="2" t="s">
        <v>650</v>
      </c>
      <c r="W356" s="2" t="s">
        <v>650</v>
      </c>
      <c r="X356" s="2" t="s">
        <v>650</v>
      </c>
      <c r="Y356" s="2">
        <v>23.2</v>
      </c>
      <c r="Z356" s="2" t="s">
        <v>650</v>
      </c>
      <c r="AA356" s="2" t="s">
        <v>650</v>
      </c>
      <c r="AB356" s="2" t="s">
        <v>650</v>
      </c>
      <c r="AC356" s="2" t="s">
        <v>650</v>
      </c>
      <c r="AD356" s="2" t="s">
        <v>650</v>
      </c>
      <c r="AE356" s="2" t="s">
        <v>650</v>
      </c>
      <c r="AF356" s="2" t="s">
        <v>650</v>
      </c>
      <c r="AG356" s="2" t="s">
        <v>650</v>
      </c>
      <c r="AH356" s="2" t="s">
        <v>650</v>
      </c>
      <c r="AI356" s="2" t="s">
        <v>650</v>
      </c>
      <c r="AM356" s="129">
        <f t="shared" si="15"/>
        <v>23.29</v>
      </c>
      <c r="AN356" s="129">
        <f t="shared" si="16"/>
        <v>20.5</v>
      </c>
      <c r="AO356" s="130">
        <f t="shared" si="17"/>
        <v>0.88020609703735508</v>
      </c>
    </row>
    <row r="357" spans="1:41" ht="15" customHeight="1" x14ac:dyDescent="0.25">
      <c r="A357" s="2" t="s">
        <v>538</v>
      </c>
      <c r="B357" s="2" t="s">
        <v>539</v>
      </c>
      <c r="C357" s="2">
        <v>2015</v>
      </c>
      <c r="D357" s="2">
        <v>1.2</v>
      </c>
      <c r="E357" s="2">
        <v>1.6</v>
      </c>
      <c r="F357" s="2" t="s">
        <v>650</v>
      </c>
      <c r="G357" s="2">
        <v>0.3</v>
      </c>
      <c r="H357" s="2" t="s">
        <v>650</v>
      </c>
      <c r="I357" s="2" t="s">
        <v>650</v>
      </c>
      <c r="J357" s="2" t="s">
        <v>650</v>
      </c>
      <c r="K357" s="2" t="s">
        <v>650</v>
      </c>
      <c r="L357" s="2" t="s">
        <v>651</v>
      </c>
      <c r="M357" s="2" t="s">
        <v>650</v>
      </c>
      <c r="N357" s="2" t="s">
        <v>650</v>
      </c>
      <c r="O357" s="2">
        <v>1.3</v>
      </c>
      <c r="P357" s="2" t="s">
        <v>650</v>
      </c>
      <c r="Q357" s="2" t="s">
        <v>650</v>
      </c>
      <c r="R357" s="2" t="s">
        <v>650</v>
      </c>
      <c r="S357" s="2" t="s">
        <v>8</v>
      </c>
      <c r="T357" s="2" t="s">
        <v>650</v>
      </c>
      <c r="U357" s="2" t="s">
        <v>650</v>
      </c>
      <c r="V357" s="2" t="s">
        <v>650</v>
      </c>
      <c r="W357" s="2" t="s">
        <v>650</v>
      </c>
      <c r="X357" s="2" t="s">
        <v>650</v>
      </c>
      <c r="Y357" s="2" t="s">
        <v>650</v>
      </c>
      <c r="Z357" s="2" t="s">
        <v>650</v>
      </c>
      <c r="AA357" s="2" t="s">
        <v>650</v>
      </c>
      <c r="AB357" s="2" t="s">
        <v>650</v>
      </c>
      <c r="AC357" s="2" t="s">
        <v>650</v>
      </c>
      <c r="AD357" s="2" t="s">
        <v>650</v>
      </c>
      <c r="AE357" s="2" t="s">
        <v>650</v>
      </c>
      <c r="AF357" s="2" t="s">
        <v>650</v>
      </c>
      <c r="AG357" s="2" t="s">
        <v>650</v>
      </c>
      <c r="AH357" s="2" t="s">
        <v>650</v>
      </c>
      <c r="AI357" s="2" t="s">
        <v>650</v>
      </c>
      <c r="AM357" s="129">
        <f t="shared" si="15"/>
        <v>1.6</v>
      </c>
      <c r="AN357" s="129">
        <f t="shared" si="16"/>
        <v>1.2</v>
      </c>
      <c r="AO357" s="130">
        <f t="shared" si="17"/>
        <v>0.74999999999999989</v>
      </c>
    </row>
    <row r="358" spans="1:41" ht="15" customHeight="1" x14ac:dyDescent="0.25">
      <c r="A358" s="2" t="s">
        <v>538</v>
      </c>
      <c r="B358" s="2" t="s">
        <v>540</v>
      </c>
      <c r="C358" s="2">
        <v>2015</v>
      </c>
      <c r="D358" s="2">
        <v>4.8</v>
      </c>
      <c r="E358" s="2">
        <v>6</v>
      </c>
      <c r="F358" s="2" t="s">
        <v>650</v>
      </c>
      <c r="G358" s="2">
        <v>0.2</v>
      </c>
      <c r="H358" s="2" t="s">
        <v>650</v>
      </c>
      <c r="I358" s="2" t="s">
        <v>650</v>
      </c>
      <c r="J358" s="2" t="s">
        <v>650</v>
      </c>
      <c r="K358" s="2" t="s">
        <v>650</v>
      </c>
      <c r="L358" s="2" t="s">
        <v>652</v>
      </c>
      <c r="M358" s="2" t="s">
        <v>650</v>
      </c>
      <c r="N358" s="2" t="s">
        <v>650</v>
      </c>
      <c r="O358" s="2">
        <v>5.8</v>
      </c>
      <c r="P358" s="2" t="s">
        <v>650</v>
      </c>
      <c r="Q358" s="2" t="s">
        <v>650</v>
      </c>
      <c r="R358" s="2" t="s">
        <v>650</v>
      </c>
      <c r="S358" s="2" t="s">
        <v>8</v>
      </c>
      <c r="T358" s="2" t="s">
        <v>650</v>
      </c>
      <c r="U358" s="2" t="s">
        <v>650</v>
      </c>
      <c r="V358" s="2" t="s">
        <v>650</v>
      </c>
      <c r="W358" s="2" t="s">
        <v>650</v>
      </c>
      <c r="X358" s="2" t="s">
        <v>650</v>
      </c>
      <c r="Y358" s="2" t="s">
        <v>650</v>
      </c>
      <c r="Z358" s="2" t="s">
        <v>650</v>
      </c>
      <c r="AA358" s="2" t="s">
        <v>650</v>
      </c>
      <c r="AB358" s="2" t="s">
        <v>650</v>
      </c>
      <c r="AC358" s="2" t="s">
        <v>650</v>
      </c>
      <c r="AD358" s="2" t="s">
        <v>650</v>
      </c>
      <c r="AE358" s="2" t="s">
        <v>650</v>
      </c>
      <c r="AF358" s="2" t="s">
        <v>650</v>
      </c>
      <c r="AG358" s="2" t="s">
        <v>650</v>
      </c>
      <c r="AH358" s="2" t="s">
        <v>650</v>
      </c>
      <c r="AI358" s="2" t="s">
        <v>650</v>
      </c>
      <c r="AM358" s="129">
        <f t="shared" si="15"/>
        <v>6</v>
      </c>
      <c r="AN358" s="129">
        <f t="shared" si="16"/>
        <v>4.8</v>
      </c>
      <c r="AO358" s="130">
        <f t="shared" si="17"/>
        <v>0.79999999999999993</v>
      </c>
    </row>
    <row r="359" spans="1:41" ht="15" customHeight="1" x14ac:dyDescent="0.25">
      <c r="A359" s="2" t="s">
        <v>538</v>
      </c>
      <c r="B359" s="2" t="s">
        <v>541</v>
      </c>
      <c r="C359" s="2">
        <v>2015</v>
      </c>
      <c r="D359" s="2">
        <v>55.8</v>
      </c>
      <c r="E359" s="2">
        <v>55.3</v>
      </c>
      <c r="F359" s="2" t="s">
        <v>650</v>
      </c>
      <c r="G359" s="2">
        <v>10</v>
      </c>
      <c r="H359" s="2" t="s">
        <v>650</v>
      </c>
      <c r="I359" s="2" t="s">
        <v>650</v>
      </c>
      <c r="J359" s="2" t="s">
        <v>650</v>
      </c>
      <c r="K359" s="2" t="s">
        <v>650</v>
      </c>
      <c r="L359" s="2" t="s">
        <v>652</v>
      </c>
      <c r="M359" s="2">
        <v>15.3</v>
      </c>
      <c r="N359" s="2">
        <v>6.1</v>
      </c>
      <c r="O359" s="2">
        <v>17.399999999999999</v>
      </c>
      <c r="P359" s="2" t="s">
        <v>650</v>
      </c>
      <c r="Q359" s="2" t="s">
        <v>650</v>
      </c>
      <c r="R359" s="2" t="s">
        <v>650</v>
      </c>
      <c r="S359" s="2" t="s">
        <v>8</v>
      </c>
      <c r="T359" s="2" t="s">
        <v>650</v>
      </c>
      <c r="U359" s="2">
        <v>0.3</v>
      </c>
      <c r="V359" s="2" t="s">
        <v>650</v>
      </c>
      <c r="W359" s="2" t="s">
        <v>650</v>
      </c>
      <c r="X359" s="2" t="s">
        <v>650</v>
      </c>
      <c r="Y359" s="2" t="s">
        <v>650</v>
      </c>
      <c r="Z359" s="2" t="s">
        <v>650</v>
      </c>
      <c r="AA359" s="2" t="s">
        <v>650</v>
      </c>
      <c r="AB359" s="2" t="s">
        <v>650</v>
      </c>
      <c r="AC359" s="2">
        <v>1.1000000000000001</v>
      </c>
      <c r="AD359" s="2">
        <v>5.0999999999999996</v>
      </c>
      <c r="AE359" s="2" t="s">
        <v>650</v>
      </c>
      <c r="AF359" s="2" t="s">
        <v>650</v>
      </c>
      <c r="AG359" s="2" t="s">
        <v>650</v>
      </c>
      <c r="AH359" s="2" t="s">
        <v>650</v>
      </c>
      <c r="AI359" s="2" t="s">
        <v>650</v>
      </c>
      <c r="AM359" s="129">
        <f t="shared" si="15"/>
        <v>55.3</v>
      </c>
      <c r="AN359" s="129">
        <f t="shared" si="16"/>
        <v>55.8</v>
      </c>
      <c r="AO359" s="130">
        <f t="shared" si="17"/>
        <v>1.0090415913200723</v>
      </c>
    </row>
    <row r="360" spans="1:41" ht="15" customHeight="1" x14ac:dyDescent="0.25">
      <c r="A360" s="2" t="s">
        <v>542</v>
      </c>
      <c r="B360" s="2" t="s">
        <v>543</v>
      </c>
      <c r="C360" s="2">
        <v>2015</v>
      </c>
      <c r="D360" s="2" t="s">
        <v>650</v>
      </c>
      <c r="E360" s="2" t="s">
        <v>650</v>
      </c>
      <c r="F360" s="2" t="s">
        <v>650</v>
      </c>
      <c r="G360" s="2" t="s">
        <v>650</v>
      </c>
      <c r="H360" s="2" t="s">
        <v>650</v>
      </c>
      <c r="I360" s="2" t="s">
        <v>650</v>
      </c>
      <c r="J360" s="2" t="s">
        <v>650</v>
      </c>
      <c r="K360" s="2" t="s">
        <v>650</v>
      </c>
      <c r="L360" s="2" t="s">
        <v>651</v>
      </c>
      <c r="M360" s="2" t="s">
        <v>650</v>
      </c>
      <c r="N360" s="2" t="s">
        <v>650</v>
      </c>
      <c r="O360" s="2" t="s">
        <v>650</v>
      </c>
      <c r="P360" s="2" t="s">
        <v>650</v>
      </c>
      <c r="Q360" s="2" t="s">
        <v>650</v>
      </c>
      <c r="R360" s="2" t="s">
        <v>650</v>
      </c>
      <c r="S360" s="2" t="s">
        <v>650</v>
      </c>
      <c r="T360" s="2" t="s">
        <v>650</v>
      </c>
      <c r="U360" s="2" t="s">
        <v>650</v>
      </c>
      <c r="V360" s="2" t="s">
        <v>650</v>
      </c>
      <c r="W360" s="2" t="s">
        <v>650</v>
      </c>
      <c r="X360" s="2" t="s">
        <v>650</v>
      </c>
      <c r="Y360" s="2" t="s">
        <v>650</v>
      </c>
      <c r="Z360" s="2" t="s">
        <v>650</v>
      </c>
      <c r="AA360" s="2" t="s">
        <v>650</v>
      </c>
      <c r="AB360" s="2" t="s">
        <v>650</v>
      </c>
      <c r="AC360" s="2" t="s">
        <v>650</v>
      </c>
      <c r="AD360" s="2" t="s">
        <v>650</v>
      </c>
      <c r="AE360" s="2" t="s">
        <v>650</v>
      </c>
      <c r="AF360" s="2" t="s">
        <v>650</v>
      </c>
      <c r="AG360" s="2" t="s">
        <v>650</v>
      </c>
      <c r="AH360" s="2" t="s">
        <v>650</v>
      </c>
      <c r="AI360" s="2" t="s">
        <v>650</v>
      </c>
      <c r="AM360" s="129">
        <f t="shared" si="15"/>
        <v>0</v>
      </c>
      <c r="AN360" s="129">
        <f t="shared" si="16"/>
        <v>0</v>
      </c>
      <c r="AO360" s="130" t="str">
        <f t="shared" si="17"/>
        <v/>
      </c>
    </row>
    <row r="361" spans="1:41" ht="15" customHeight="1" x14ac:dyDescent="0.25">
      <c r="A361" s="2" t="s">
        <v>542</v>
      </c>
      <c r="B361" s="2" t="s">
        <v>544</v>
      </c>
      <c r="C361" s="2">
        <v>2015</v>
      </c>
      <c r="D361" s="2">
        <v>4.9400000000000004</v>
      </c>
      <c r="E361" s="2">
        <v>4.9400000000000004</v>
      </c>
      <c r="F361" s="2" t="s">
        <v>650</v>
      </c>
      <c r="G361" s="2" t="s">
        <v>650</v>
      </c>
      <c r="H361" s="2" t="s">
        <v>650</v>
      </c>
      <c r="I361" s="2" t="s">
        <v>650</v>
      </c>
      <c r="J361" s="2" t="s">
        <v>650</v>
      </c>
      <c r="K361" s="2" t="s">
        <v>650</v>
      </c>
      <c r="L361" s="2" t="s">
        <v>651</v>
      </c>
      <c r="M361" s="2" t="s">
        <v>650</v>
      </c>
      <c r="N361" s="2" t="s">
        <v>650</v>
      </c>
      <c r="O361" s="2">
        <v>4.625</v>
      </c>
      <c r="P361" s="2" t="s">
        <v>650</v>
      </c>
      <c r="Q361" s="2" t="s">
        <v>650</v>
      </c>
      <c r="R361" s="2" t="s">
        <v>650</v>
      </c>
      <c r="S361" s="2" t="s">
        <v>8</v>
      </c>
      <c r="T361" s="2" t="s">
        <v>650</v>
      </c>
      <c r="U361" s="2" t="s">
        <v>650</v>
      </c>
      <c r="V361" s="2" t="s">
        <v>650</v>
      </c>
      <c r="W361" s="2" t="s">
        <v>650</v>
      </c>
      <c r="X361" s="2" t="s">
        <v>650</v>
      </c>
      <c r="Y361" s="2">
        <v>0.315</v>
      </c>
      <c r="Z361" s="2" t="s">
        <v>650</v>
      </c>
      <c r="AA361" s="2" t="s">
        <v>650</v>
      </c>
      <c r="AB361" s="2" t="s">
        <v>650</v>
      </c>
      <c r="AC361" s="2" t="s">
        <v>650</v>
      </c>
      <c r="AD361" s="2" t="s">
        <v>650</v>
      </c>
      <c r="AE361" s="2" t="s">
        <v>650</v>
      </c>
      <c r="AF361" s="2" t="s">
        <v>650</v>
      </c>
      <c r="AG361" s="2" t="s">
        <v>650</v>
      </c>
      <c r="AH361" s="2" t="s">
        <v>650</v>
      </c>
      <c r="AI361" s="2" t="s">
        <v>650</v>
      </c>
      <c r="AM361" s="129">
        <f t="shared" si="15"/>
        <v>4.9400000000000004</v>
      </c>
      <c r="AN361" s="129">
        <f t="shared" si="16"/>
        <v>4.9400000000000004</v>
      </c>
      <c r="AO361" s="130">
        <f t="shared" si="17"/>
        <v>1</v>
      </c>
    </row>
    <row r="362" spans="1:41" ht="15" customHeight="1" x14ac:dyDescent="0.25">
      <c r="A362" s="2" t="s">
        <v>542</v>
      </c>
      <c r="B362" s="2" t="s">
        <v>545</v>
      </c>
      <c r="C362" s="2">
        <v>2015</v>
      </c>
      <c r="D362" s="2">
        <v>8.66</v>
      </c>
      <c r="E362" s="2">
        <v>8.66</v>
      </c>
      <c r="F362" s="2" t="s">
        <v>650</v>
      </c>
      <c r="G362" s="2" t="s">
        <v>650</v>
      </c>
      <c r="H362" s="2" t="s">
        <v>650</v>
      </c>
      <c r="I362" s="2" t="s">
        <v>650</v>
      </c>
      <c r="J362" s="2" t="s">
        <v>650</v>
      </c>
      <c r="K362" s="2" t="s">
        <v>650</v>
      </c>
      <c r="L362" s="2" t="s">
        <v>651</v>
      </c>
      <c r="M362" s="2" t="s">
        <v>650</v>
      </c>
      <c r="N362" s="2" t="s">
        <v>650</v>
      </c>
      <c r="O362" s="2" t="s">
        <v>650</v>
      </c>
      <c r="P362" s="2" t="s">
        <v>650</v>
      </c>
      <c r="Q362" s="2" t="s">
        <v>650</v>
      </c>
      <c r="R362" s="2">
        <v>8.5609999999999999</v>
      </c>
      <c r="S362" s="2" t="s">
        <v>8</v>
      </c>
      <c r="T362" s="2" t="s">
        <v>650</v>
      </c>
      <c r="U362" s="2" t="s">
        <v>650</v>
      </c>
      <c r="V362" s="2" t="s">
        <v>650</v>
      </c>
      <c r="W362" s="2" t="s">
        <v>650</v>
      </c>
      <c r="X362" s="2" t="s">
        <v>650</v>
      </c>
      <c r="Y362" s="2">
        <v>9.9000000000000005E-2</v>
      </c>
      <c r="Z362" s="2" t="s">
        <v>650</v>
      </c>
      <c r="AA362" s="2" t="s">
        <v>650</v>
      </c>
      <c r="AB362" s="2" t="s">
        <v>650</v>
      </c>
      <c r="AC362" s="2" t="s">
        <v>650</v>
      </c>
      <c r="AD362" s="2" t="s">
        <v>650</v>
      </c>
      <c r="AE362" s="2" t="s">
        <v>650</v>
      </c>
      <c r="AF362" s="2" t="s">
        <v>650</v>
      </c>
      <c r="AG362" s="2" t="s">
        <v>650</v>
      </c>
      <c r="AH362" s="2" t="s">
        <v>650</v>
      </c>
      <c r="AI362" s="2" t="s">
        <v>650</v>
      </c>
      <c r="AM362" s="129">
        <f t="shared" si="15"/>
        <v>8.66</v>
      </c>
      <c r="AN362" s="129">
        <f t="shared" si="16"/>
        <v>8.66</v>
      </c>
      <c r="AO362" s="130">
        <f t="shared" si="17"/>
        <v>1</v>
      </c>
    </row>
    <row r="363" spans="1:41" ht="15" customHeight="1" x14ac:dyDescent="0.25">
      <c r="A363" s="2" t="s">
        <v>542</v>
      </c>
      <c r="B363" s="2" t="s">
        <v>546</v>
      </c>
      <c r="C363" s="2">
        <v>2015</v>
      </c>
      <c r="D363" s="2">
        <v>10.14</v>
      </c>
      <c r="E363" s="2">
        <v>10.14</v>
      </c>
      <c r="F363" s="2" t="s">
        <v>650</v>
      </c>
      <c r="G363" s="2" t="s">
        <v>650</v>
      </c>
      <c r="H363" s="2" t="s">
        <v>650</v>
      </c>
      <c r="I363" s="2" t="s">
        <v>650</v>
      </c>
      <c r="J363" s="2" t="s">
        <v>650</v>
      </c>
      <c r="K363" s="2" t="s">
        <v>650</v>
      </c>
      <c r="L363" s="2" t="s">
        <v>651</v>
      </c>
      <c r="M363" s="2" t="s">
        <v>650</v>
      </c>
      <c r="N363" s="2" t="s">
        <v>650</v>
      </c>
      <c r="O363" s="2" t="s">
        <v>650</v>
      </c>
      <c r="P363" s="2" t="s">
        <v>650</v>
      </c>
      <c r="Q363" s="2" t="s">
        <v>650</v>
      </c>
      <c r="R363" s="2">
        <v>10.041</v>
      </c>
      <c r="S363" s="2" t="s">
        <v>8</v>
      </c>
      <c r="T363" s="2" t="s">
        <v>650</v>
      </c>
      <c r="U363" s="2" t="s">
        <v>650</v>
      </c>
      <c r="V363" s="2" t="s">
        <v>650</v>
      </c>
      <c r="W363" s="2" t="s">
        <v>650</v>
      </c>
      <c r="X363" s="2" t="s">
        <v>650</v>
      </c>
      <c r="Y363" s="2">
        <v>9.9000000000000005E-2</v>
      </c>
      <c r="Z363" s="2" t="s">
        <v>650</v>
      </c>
      <c r="AA363" s="2" t="s">
        <v>650</v>
      </c>
      <c r="AB363" s="2" t="s">
        <v>650</v>
      </c>
      <c r="AC363" s="2" t="s">
        <v>650</v>
      </c>
      <c r="AD363" s="2" t="s">
        <v>650</v>
      </c>
      <c r="AE363" s="2" t="s">
        <v>650</v>
      </c>
      <c r="AF363" s="2" t="s">
        <v>650</v>
      </c>
      <c r="AG363" s="2" t="s">
        <v>650</v>
      </c>
      <c r="AH363" s="2" t="s">
        <v>650</v>
      </c>
      <c r="AI363" s="2" t="s">
        <v>650</v>
      </c>
      <c r="AM363" s="129">
        <f t="shared" si="15"/>
        <v>10.14</v>
      </c>
      <c r="AN363" s="129">
        <f t="shared" si="16"/>
        <v>10.14</v>
      </c>
      <c r="AO363" s="130">
        <f t="shared" si="17"/>
        <v>1</v>
      </c>
    </row>
    <row r="364" spans="1:41" ht="15" customHeight="1" x14ac:dyDescent="0.25">
      <c r="A364" s="2" t="s">
        <v>542</v>
      </c>
      <c r="B364" s="2" t="s">
        <v>547</v>
      </c>
      <c r="C364" s="2">
        <v>2015</v>
      </c>
      <c r="D364" s="2">
        <v>31.341999999999999</v>
      </c>
      <c r="E364" s="2">
        <v>35.814</v>
      </c>
      <c r="F364" s="2" t="s">
        <v>650</v>
      </c>
      <c r="G364" s="2">
        <v>0.219</v>
      </c>
      <c r="H364" s="2">
        <v>0.39500000000000002</v>
      </c>
      <c r="I364" s="2" t="s">
        <v>650</v>
      </c>
      <c r="J364" s="2" t="s">
        <v>650</v>
      </c>
      <c r="K364" s="2" t="s">
        <v>650</v>
      </c>
      <c r="L364" s="2" t="s">
        <v>651</v>
      </c>
      <c r="M364" s="2">
        <v>4</v>
      </c>
      <c r="N364" s="2">
        <v>14.2</v>
      </c>
      <c r="O364" s="2">
        <v>7.5</v>
      </c>
      <c r="P364" s="2" t="s">
        <v>650</v>
      </c>
      <c r="Q364" s="2" t="s">
        <v>650</v>
      </c>
      <c r="R364" s="2">
        <v>3.6</v>
      </c>
      <c r="S364" s="2" t="s">
        <v>8</v>
      </c>
      <c r="T364" s="2" t="s">
        <v>650</v>
      </c>
      <c r="U364" s="2" t="s">
        <v>650</v>
      </c>
      <c r="V364" s="2" t="s">
        <v>650</v>
      </c>
      <c r="W364" s="2" t="s">
        <v>650</v>
      </c>
      <c r="X364" s="2" t="s">
        <v>650</v>
      </c>
      <c r="Y364" s="2">
        <v>1.1970000000000001</v>
      </c>
      <c r="Z364" s="2" t="s">
        <v>650</v>
      </c>
      <c r="AA364" s="2" t="s">
        <v>650</v>
      </c>
      <c r="AB364" s="2" t="s">
        <v>650</v>
      </c>
      <c r="AC364" s="2">
        <v>0.83599999999999997</v>
      </c>
      <c r="AD364" s="2">
        <v>3.867</v>
      </c>
      <c r="AE364" s="2" t="s">
        <v>650</v>
      </c>
      <c r="AF364" s="2" t="s">
        <v>650</v>
      </c>
      <c r="AG364" s="2" t="s">
        <v>650</v>
      </c>
      <c r="AH364" s="2" t="s">
        <v>650</v>
      </c>
      <c r="AI364" s="2" t="s">
        <v>650</v>
      </c>
      <c r="AM364" s="129">
        <f t="shared" si="15"/>
        <v>35.814</v>
      </c>
      <c r="AN364" s="129">
        <f t="shared" si="16"/>
        <v>31.341999999999999</v>
      </c>
      <c r="AO364" s="130">
        <f t="shared" si="17"/>
        <v>0.87513262969788352</v>
      </c>
    </row>
    <row r="365" spans="1:41" ht="15" customHeight="1" x14ac:dyDescent="0.25">
      <c r="A365" s="2" t="s">
        <v>548</v>
      </c>
      <c r="B365" s="2" t="s">
        <v>549</v>
      </c>
      <c r="C365" s="2">
        <v>2015</v>
      </c>
      <c r="D365" s="2">
        <v>2.496</v>
      </c>
      <c r="E365" s="2">
        <v>2.5</v>
      </c>
      <c r="F365" s="2">
        <v>0</v>
      </c>
      <c r="G365" s="2">
        <v>0.1</v>
      </c>
      <c r="H365" s="2">
        <v>0</v>
      </c>
      <c r="I365" s="2">
        <v>0</v>
      </c>
      <c r="J365" s="2">
        <v>0</v>
      </c>
      <c r="K365" s="2">
        <v>0</v>
      </c>
      <c r="L365" s="2" t="s">
        <v>651</v>
      </c>
      <c r="M365" s="2">
        <v>0</v>
      </c>
      <c r="N365" s="2">
        <v>0</v>
      </c>
      <c r="O365" s="2">
        <v>0</v>
      </c>
      <c r="P365" s="2">
        <v>0</v>
      </c>
      <c r="Q365" s="2">
        <v>0</v>
      </c>
      <c r="R365" s="2">
        <v>0</v>
      </c>
      <c r="S365" s="2" t="s">
        <v>8</v>
      </c>
      <c r="T365" s="2">
        <v>2.4</v>
      </c>
      <c r="U365" s="2">
        <v>0</v>
      </c>
      <c r="V365" s="2">
        <v>0</v>
      </c>
      <c r="W365" s="2">
        <v>0</v>
      </c>
      <c r="X365" s="2">
        <v>0</v>
      </c>
      <c r="Y365" s="2">
        <v>0</v>
      </c>
      <c r="Z365" s="2">
        <v>0</v>
      </c>
      <c r="AA365" s="2" t="s">
        <v>650</v>
      </c>
      <c r="AB365" s="2" t="s">
        <v>650</v>
      </c>
      <c r="AC365" s="2" t="s">
        <v>650</v>
      </c>
      <c r="AD365" s="2" t="s">
        <v>650</v>
      </c>
      <c r="AE365" s="2" t="s">
        <v>650</v>
      </c>
      <c r="AF365" s="2" t="s">
        <v>650</v>
      </c>
      <c r="AG365" s="2" t="s">
        <v>650</v>
      </c>
      <c r="AH365" s="2" t="s">
        <v>650</v>
      </c>
      <c r="AI365" s="2" t="s">
        <v>650</v>
      </c>
      <c r="AM365" s="129">
        <f t="shared" si="15"/>
        <v>2.5</v>
      </c>
      <c r="AN365" s="129">
        <f t="shared" si="16"/>
        <v>2.496</v>
      </c>
      <c r="AO365" s="130">
        <f t="shared" si="17"/>
        <v>0.99839999999999995</v>
      </c>
    </row>
    <row r="366" spans="1:41" ht="15" customHeight="1" x14ac:dyDescent="0.25">
      <c r="A366" s="2" t="s">
        <v>548</v>
      </c>
      <c r="B366" s="2" t="s">
        <v>550</v>
      </c>
      <c r="C366" s="2">
        <v>2015</v>
      </c>
      <c r="D366" s="2" t="s">
        <v>650</v>
      </c>
      <c r="E366" s="2" t="s">
        <v>650</v>
      </c>
      <c r="F366" s="2" t="s">
        <v>650</v>
      </c>
      <c r="G366" s="2" t="s">
        <v>650</v>
      </c>
      <c r="H366" s="2" t="s">
        <v>650</v>
      </c>
      <c r="I366" s="2" t="s">
        <v>650</v>
      </c>
      <c r="J366" s="2" t="s">
        <v>650</v>
      </c>
      <c r="K366" s="2" t="s">
        <v>650</v>
      </c>
      <c r="L366" s="2" t="s">
        <v>651</v>
      </c>
      <c r="M366" s="2" t="s">
        <v>650</v>
      </c>
      <c r="N366" s="2" t="s">
        <v>650</v>
      </c>
      <c r="O366" s="2" t="s">
        <v>650</v>
      </c>
      <c r="P366" s="2" t="s">
        <v>650</v>
      </c>
      <c r="Q366" s="2" t="s">
        <v>650</v>
      </c>
      <c r="R366" s="2" t="s">
        <v>650</v>
      </c>
      <c r="S366" s="2" t="s">
        <v>650</v>
      </c>
      <c r="T366" s="2" t="s">
        <v>650</v>
      </c>
      <c r="U366" s="2" t="s">
        <v>650</v>
      </c>
      <c r="V366" s="2" t="s">
        <v>650</v>
      </c>
      <c r="W366" s="2" t="s">
        <v>650</v>
      </c>
      <c r="X366" s="2" t="s">
        <v>650</v>
      </c>
      <c r="Y366" s="2" t="s">
        <v>650</v>
      </c>
      <c r="Z366" s="2" t="s">
        <v>650</v>
      </c>
      <c r="AA366" s="2" t="s">
        <v>650</v>
      </c>
      <c r="AB366" s="2" t="s">
        <v>650</v>
      </c>
      <c r="AC366" s="2" t="s">
        <v>650</v>
      </c>
      <c r="AD366" s="2" t="s">
        <v>650</v>
      </c>
      <c r="AE366" s="2" t="s">
        <v>650</v>
      </c>
      <c r="AF366" s="2" t="s">
        <v>650</v>
      </c>
      <c r="AG366" s="2" t="s">
        <v>650</v>
      </c>
      <c r="AH366" s="2" t="s">
        <v>650</v>
      </c>
      <c r="AI366" s="2" t="s">
        <v>650</v>
      </c>
      <c r="AM366" s="129">
        <f t="shared" si="15"/>
        <v>0</v>
      </c>
      <c r="AN366" s="129">
        <f t="shared" si="16"/>
        <v>0</v>
      </c>
      <c r="AO366" s="130" t="str">
        <f t="shared" si="17"/>
        <v/>
      </c>
    </row>
    <row r="367" spans="1:41" ht="15" customHeight="1" x14ac:dyDescent="0.25">
      <c r="A367" s="2" t="s">
        <v>548</v>
      </c>
      <c r="B367" s="2" t="s">
        <v>551</v>
      </c>
      <c r="C367" s="2">
        <v>2015</v>
      </c>
      <c r="D367" s="2">
        <v>24.745000000000001</v>
      </c>
      <c r="E367" s="2">
        <v>24.751999999999999</v>
      </c>
      <c r="F367" s="2">
        <v>0</v>
      </c>
      <c r="G367" s="2">
        <v>1E-3</v>
      </c>
      <c r="H367" s="2">
        <v>0</v>
      </c>
      <c r="I367" s="2">
        <v>0</v>
      </c>
      <c r="J367" s="2">
        <v>0</v>
      </c>
      <c r="K367" s="2">
        <v>0</v>
      </c>
      <c r="L367" s="2" t="s">
        <v>651</v>
      </c>
      <c r="M367" s="2">
        <v>0</v>
      </c>
      <c r="N367" s="2">
        <v>0</v>
      </c>
      <c r="O367" s="2">
        <v>7.7889999999999997</v>
      </c>
      <c r="P367" s="2">
        <v>15.254</v>
      </c>
      <c r="Q367" s="2">
        <v>0</v>
      </c>
      <c r="R367" s="2">
        <v>0</v>
      </c>
      <c r="S367" s="2" t="s">
        <v>8</v>
      </c>
      <c r="T367" s="2">
        <v>0</v>
      </c>
      <c r="U367" s="2">
        <v>0.40799999999999997</v>
      </c>
      <c r="V367" s="2">
        <v>0</v>
      </c>
      <c r="W367" s="2">
        <v>0</v>
      </c>
      <c r="X367" s="2">
        <v>0</v>
      </c>
      <c r="Y367" s="2">
        <v>0</v>
      </c>
      <c r="Z367" s="2">
        <v>0</v>
      </c>
      <c r="AA367" s="2">
        <v>0</v>
      </c>
      <c r="AB367" s="2">
        <v>0</v>
      </c>
      <c r="AC367" s="2">
        <v>0</v>
      </c>
      <c r="AD367" s="2">
        <v>1.3</v>
      </c>
      <c r="AE367" s="2">
        <v>0</v>
      </c>
      <c r="AF367" s="2" t="s">
        <v>650</v>
      </c>
      <c r="AG367" s="2">
        <v>0</v>
      </c>
      <c r="AH367" s="2">
        <v>0</v>
      </c>
      <c r="AI367" s="2">
        <v>0</v>
      </c>
      <c r="AM367" s="129">
        <f t="shared" si="15"/>
        <v>24.752000000000002</v>
      </c>
      <c r="AN367" s="129">
        <f t="shared" si="16"/>
        <v>24.745000000000001</v>
      </c>
      <c r="AO367" s="130">
        <f t="shared" si="17"/>
        <v>0.99971719457013564</v>
      </c>
    </row>
    <row r="368" spans="1:41" ht="15" customHeight="1" x14ac:dyDescent="0.25">
      <c r="A368" s="2" t="s">
        <v>552</v>
      </c>
      <c r="B368" s="2" t="s">
        <v>553</v>
      </c>
      <c r="C368" s="2">
        <v>2015</v>
      </c>
      <c r="D368" s="2">
        <v>207.70699999999999</v>
      </c>
      <c r="E368" s="2">
        <v>255.93199999999999</v>
      </c>
      <c r="F368" s="2" t="s">
        <v>650</v>
      </c>
      <c r="G368" s="2">
        <v>4.55</v>
      </c>
      <c r="H368" s="2">
        <v>10.73</v>
      </c>
      <c r="I368" s="2" t="s">
        <v>650</v>
      </c>
      <c r="J368" s="2" t="s">
        <v>650</v>
      </c>
      <c r="K368" s="2" t="s">
        <v>650</v>
      </c>
      <c r="L368" s="2" t="s">
        <v>651</v>
      </c>
      <c r="M368" s="2" t="s">
        <v>650</v>
      </c>
      <c r="N368" s="2" t="s">
        <v>650</v>
      </c>
      <c r="O368" s="2">
        <v>0</v>
      </c>
      <c r="P368" s="2">
        <v>29.76</v>
      </c>
      <c r="Q368" s="2" t="s">
        <v>650</v>
      </c>
      <c r="R368" s="2" t="s">
        <v>650</v>
      </c>
      <c r="S368" s="2" t="s">
        <v>650</v>
      </c>
      <c r="T368" s="2">
        <v>0.18</v>
      </c>
      <c r="U368" s="2" t="s">
        <v>650</v>
      </c>
      <c r="V368" s="2" t="s">
        <v>650</v>
      </c>
      <c r="W368" s="2" t="s">
        <v>650</v>
      </c>
      <c r="X368" s="2" t="s">
        <v>650</v>
      </c>
      <c r="Y368" s="2" t="s">
        <v>650</v>
      </c>
      <c r="Z368" s="2" t="s">
        <v>650</v>
      </c>
      <c r="AA368" s="2" t="s">
        <v>650</v>
      </c>
      <c r="AB368" s="2">
        <v>195.2</v>
      </c>
      <c r="AC368" s="2" t="s">
        <v>650</v>
      </c>
      <c r="AD368" s="2">
        <v>15.512</v>
      </c>
      <c r="AE368" s="2" t="s">
        <v>650</v>
      </c>
      <c r="AF368" s="2" t="s">
        <v>650</v>
      </c>
      <c r="AG368" s="2" t="s">
        <v>650</v>
      </c>
      <c r="AH368" s="2" t="s">
        <v>650</v>
      </c>
      <c r="AI368" s="2" t="s">
        <v>650</v>
      </c>
      <c r="AM368" s="129">
        <f t="shared" si="15"/>
        <v>255.93199999999999</v>
      </c>
      <c r="AN368" s="129">
        <f t="shared" si="16"/>
        <v>207.70699999999999</v>
      </c>
      <c r="AO368" s="130">
        <f t="shared" si="17"/>
        <v>0.81157104230811306</v>
      </c>
    </row>
    <row r="369" spans="1:41" ht="15" customHeight="1" x14ac:dyDescent="0.25">
      <c r="A369" s="2" t="s">
        <v>552</v>
      </c>
      <c r="B369" s="2" t="s">
        <v>554</v>
      </c>
      <c r="C369" s="2">
        <v>2015</v>
      </c>
      <c r="D369" s="2">
        <v>3.202</v>
      </c>
      <c r="E369" s="2">
        <v>3.363</v>
      </c>
      <c r="F369" s="2" t="s">
        <v>650</v>
      </c>
      <c r="G369" s="2">
        <v>3.2000000000000001E-2</v>
      </c>
      <c r="H369" s="2" t="s">
        <v>650</v>
      </c>
      <c r="I369" s="2" t="s">
        <v>650</v>
      </c>
      <c r="J369" s="2" t="s">
        <v>650</v>
      </c>
      <c r="K369" s="2" t="s">
        <v>650</v>
      </c>
      <c r="L369" s="2" t="s">
        <v>651</v>
      </c>
      <c r="M369" s="2" t="s">
        <v>650</v>
      </c>
      <c r="N369" s="2" t="s">
        <v>650</v>
      </c>
      <c r="O369" s="2" t="s">
        <v>650</v>
      </c>
      <c r="P369" s="2" t="s">
        <v>650</v>
      </c>
      <c r="Q369" s="2" t="s">
        <v>650</v>
      </c>
      <c r="R369" s="2" t="s">
        <v>650</v>
      </c>
      <c r="S369" s="2" t="s">
        <v>650</v>
      </c>
      <c r="T369" s="2">
        <v>3.331</v>
      </c>
      <c r="U369" s="2" t="s">
        <v>650</v>
      </c>
      <c r="V369" s="2" t="s">
        <v>650</v>
      </c>
      <c r="W369" s="2" t="s">
        <v>650</v>
      </c>
      <c r="X369" s="2" t="s">
        <v>650</v>
      </c>
      <c r="Y369" s="2" t="s">
        <v>650</v>
      </c>
      <c r="Z369" s="2" t="s">
        <v>650</v>
      </c>
      <c r="AA369" s="2" t="s">
        <v>650</v>
      </c>
      <c r="AB369" s="2" t="s">
        <v>650</v>
      </c>
      <c r="AC369" s="2" t="s">
        <v>650</v>
      </c>
      <c r="AD369" s="2" t="s">
        <v>650</v>
      </c>
      <c r="AE369" s="2" t="s">
        <v>650</v>
      </c>
      <c r="AF369" s="2" t="s">
        <v>650</v>
      </c>
      <c r="AG369" s="2" t="s">
        <v>650</v>
      </c>
      <c r="AH369" s="2" t="s">
        <v>650</v>
      </c>
      <c r="AI369" s="2" t="s">
        <v>650</v>
      </c>
      <c r="AM369" s="129">
        <f t="shared" si="15"/>
        <v>3.363</v>
      </c>
      <c r="AN369" s="129">
        <f t="shared" si="16"/>
        <v>3.202</v>
      </c>
      <c r="AO369" s="130">
        <f t="shared" si="17"/>
        <v>0.95212607790663095</v>
      </c>
    </row>
    <row r="370" spans="1:41" ht="15" customHeight="1" x14ac:dyDescent="0.25">
      <c r="A370" s="2" t="s">
        <v>552</v>
      </c>
      <c r="B370" s="2" t="s">
        <v>555</v>
      </c>
      <c r="C370" s="2">
        <v>2015</v>
      </c>
      <c r="D370" s="2">
        <v>14.973000000000001</v>
      </c>
      <c r="E370" s="2">
        <v>18.381</v>
      </c>
      <c r="F370" s="2" t="s">
        <v>650</v>
      </c>
      <c r="G370" s="2">
        <v>0.33100000000000002</v>
      </c>
      <c r="H370" s="2" t="s">
        <v>650</v>
      </c>
      <c r="I370" s="2" t="s">
        <v>650</v>
      </c>
      <c r="J370" s="2" t="s">
        <v>650</v>
      </c>
      <c r="K370" s="2" t="s">
        <v>650</v>
      </c>
      <c r="L370" s="2" t="s">
        <v>651</v>
      </c>
      <c r="M370" s="2" t="s">
        <v>650</v>
      </c>
      <c r="N370" s="2" t="s">
        <v>650</v>
      </c>
      <c r="O370" s="2" t="s">
        <v>650</v>
      </c>
      <c r="P370" s="2">
        <v>15.39</v>
      </c>
      <c r="Q370" s="2" t="s">
        <v>650</v>
      </c>
      <c r="R370" s="2" t="s">
        <v>650</v>
      </c>
      <c r="S370" s="2" t="s">
        <v>8</v>
      </c>
      <c r="T370" s="2" t="s">
        <v>650</v>
      </c>
      <c r="U370" s="2" t="s">
        <v>650</v>
      </c>
      <c r="V370" s="2" t="s">
        <v>650</v>
      </c>
      <c r="W370" s="2" t="s">
        <v>650</v>
      </c>
      <c r="X370" s="2" t="s">
        <v>650</v>
      </c>
      <c r="Y370" s="2" t="s">
        <v>650</v>
      </c>
      <c r="Z370" s="2" t="s">
        <v>650</v>
      </c>
      <c r="AA370" s="2" t="s">
        <v>650</v>
      </c>
      <c r="AB370" s="2" t="s">
        <v>650</v>
      </c>
      <c r="AC370" s="2" t="s">
        <v>650</v>
      </c>
      <c r="AD370" s="2">
        <v>2.625</v>
      </c>
      <c r="AE370" s="2" t="s">
        <v>650</v>
      </c>
      <c r="AF370" s="2" t="s">
        <v>650</v>
      </c>
      <c r="AG370" s="2" t="s">
        <v>650</v>
      </c>
      <c r="AH370" s="2">
        <v>3.5000000000000003E-2</v>
      </c>
      <c r="AI370" s="2">
        <v>0.13900000000000001</v>
      </c>
      <c r="AM370" s="129">
        <f t="shared" si="15"/>
        <v>18.484999999999999</v>
      </c>
      <c r="AN370" s="129">
        <f t="shared" si="16"/>
        <v>14.973000000000001</v>
      </c>
      <c r="AO370" s="130">
        <f t="shared" si="17"/>
        <v>0.8100081146875846</v>
      </c>
    </row>
    <row r="371" spans="1:41" ht="15" customHeight="1" x14ac:dyDescent="0.25">
      <c r="A371" s="2" t="s">
        <v>552</v>
      </c>
      <c r="B371" s="2" t="s">
        <v>556</v>
      </c>
      <c r="C371" s="2">
        <v>2015</v>
      </c>
      <c r="D371" s="2">
        <v>0.88700000000000001</v>
      </c>
      <c r="E371" s="2">
        <v>1.0620000000000001</v>
      </c>
      <c r="F371" s="2" t="s">
        <v>650</v>
      </c>
      <c r="G371" s="2">
        <v>1.0620000000000001</v>
      </c>
      <c r="H371" s="2" t="s">
        <v>650</v>
      </c>
      <c r="I371" s="2" t="s">
        <v>650</v>
      </c>
      <c r="J371" s="2" t="s">
        <v>650</v>
      </c>
      <c r="K371" s="2" t="s">
        <v>650</v>
      </c>
      <c r="L371" s="2" t="s">
        <v>651</v>
      </c>
      <c r="M371" s="2" t="s">
        <v>650</v>
      </c>
      <c r="N371" s="2" t="s">
        <v>650</v>
      </c>
      <c r="O371" s="2" t="s">
        <v>650</v>
      </c>
      <c r="P371" s="2" t="s">
        <v>650</v>
      </c>
      <c r="Q371" s="2" t="s">
        <v>650</v>
      </c>
      <c r="R371" s="2" t="s">
        <v>650</v>
      </c>
      <c r="S371" s="2" t="s">
        <v>650</v>
      </c>
      <c r="T371" s="2" t="s">
        <v>650</v>
      </c>
      <c r="U371" s="2" t="s">
        <v>650</v>
      </c>
      <c r="V371" s="2" t="s">
        <v>650</v>
      </c>
      <c r="W371" s="2" t="s">
        <v>650</v>
      </c>
      <c r="X371" s="2" t="s">
        <v>650</v>
      </c>
      <c r="Y371" s="2" t="s">
        <v>650</v>
      </c>
      <c r="Z371" s="2" t="s">
        <v>650</v>
      </c>
      <c r="AA371" s="2" t="s">
        <v>650</v>
      </c>
      <c r="AB371" s="2" t="s">
        <v>650</v>
      </c>
      <c r="AC371" s="2" t="s">
        <v>650</v>
      </c>
      <c r="AD371" s="2" t="s">
        <v>650</v>
      </c>
      <c r="AE371" s="2" t="s">
        <v>650</v>
      </c>
      <c r="AF371" s="2" t="s">
        <v>650</v>
      </c>
      <c r="AG371" s="2" t="s">
        <v>650</v>
      </c>
      <c r="AH371" s="2" t="s">
        <v>650</v>
      </c>
      <c r="AI371" s="2" t="s">
        <v>650</v>
      </c>
      <c r="AM371" s="129">
        <f t="shared" si="15"/>
        <v>1.0620000000000001</v>
      </c>
      <c r="AN371" s="129">
        <f t="shared" si="16"/>
        <v>0.88700000000000001</v>
      </c>
      <c r="AO371" s="130">
        <f t="shared" si="17"/>
        <v>0.83521657250470804</v>
      </c>
    </row>
    <row r="372" spans="1:41" ht="15" customHeight="1" x14ac:dyDescent="0.25">
      <c r="A372" s="2" t="s">
        <v>552</v>
      </c>
      <c r="B372" s="2" t="s">
        <v>557</v>
      </c>
      <c r="C372" s="2">
        <v>2015</v>
      </c>
      <c r="D372" s="2">
        <v>6.6139999999999999</v>
      </c>
      <c r="E372" s="2">
        <v>8.1189999999999998</v>
      </c>
      <c r="F372" s="2" t="s">
        <v>650</v>
      </c>
      <c r="G372" s="2">
        <v>0.13600000000000001</v>
      </c>
      <c r="H372" s="2" t="s">
        <v>650</v>
      </c>
      <c r="I372" s="2" t="s">
        <v>650</v>
      </c>
      <c r="J372" s="2" t="s">
        <v>650</v>
      </c>
      <c r="K372" s="2" t="s">
        <v>650</v>
      </c>
      <c r="L372" s="2" t="s">
        <v>651</v>
      </c>
      <c r="M372" s="2" t="s">
        <v>650</v>
      </c>
      <c r="N372" s="2" t="s">
        <v>650</v>
      </c>
      <c r="O372" s="2">
        <v>4.298</v>
      </c>
      <c r="P372" s="2" t="s">
        <v>650</v>
      </c>
      <c r="Q372" s="2" t="s">
        <v>650</v>
      </c>
      <c r="R372" s="2" t="s">
        <v>650</v>
      </c>
      <c r="S372" s="2" t="s">
        <v>650</v>
      </c>
      <c r="T372" s="2" t="s">
        <v>650</v>
      </c>
      <c r="U372" s="2">
        <v>3.6850000000000001</v>
      </c>
      <c r="V372" s="2" t="s">
        <v>650</v>
      </c>
      <c r="W372" s="2" t="s">
        <v>650</v>
      </c>
      <c r="X372" s="2" t="s">
        <v>650</v>
      </c>
      <c r="Y372" s="2" t="s">
        <v>650</v>
      </c>
      <c r="Z372" s="2" t="s">
        <v>650</v>
      </c>
      <c r="AA372" s="2" t="s">
        <v>650</v>
      </c>
      <c r="AB372" s="2" t="s">
        <v>650</v>
      </c>
      <c r="AC372" s="2" t="s">
        <v>650</v>
      </c>
      <c r="AD372" s="2" t="s">
        <v>650</v>
      </c>
      <c r="AE372" s="2" t="s">
        <v>650</v>
      </c>
      <c r="AF372" s="2" t="s">
        <v>650</v>
      </c>
      <c r="AG372" s="2" t="s">
        <v>650</v>
      </c>
      <c r="AH372" s="2" t="s">
        <v>650</v>
      </c>
      <c r="AI372" s="2" t="s">
        <v>650</v>
      </c>
      <c r="AM372" s="129">
        <f t="shared" si="15"/>
        <v>8.1189999999999998</v>
      </c>
      <c r="AN372" s="129">
        <f t="shared" si="16"/>
        <v>6.6139999999999999</v>
      </c>
      <c r="AO372" s="130">
        <f t="shared" si="17"/>
        <v>0.81463234388471484</v>
      </c>
    </row>
    <row r="373" spans="1:41" ht="15" customHeight="1" x14ac:dyDescent="0.25">
      <c r="A373" s="2" t="s">
        <v>552</v>
      </c>
      <c r="B373" s="2" t="s">
        <v>558</v>
      </c>
      <c r="C373" s="2">
        <v>2015</v>
      </c>
      <c r="D373" s="2">
        <v>38.652999999999999</v>
      </c>
      <c r="E373" s="2">
        <v>33.585000000000001</v>
      </c>
      <c r="F373" s="2" t="s">
        <v>650</v>
      </c>
      <c r="G373" s="2" t="s">
        <v>650</v>
      </c>
      <c r="H373" s="2" t="s">
        <v>650</v>
      </c>
      <c r="I373" s="2" t="s">
        <v>650</v>
      </c>
      <c r="J373" s="2" t="s">
        <v>650</v>
      </c>
      <c r="K373" s="2" t="s">
        <v>650</v>
      </c>
      <c r="L373" s="2" t="s">
        <v>651</v>
      </c>
      <c r="M373" s="2" t="s">
        <v>650</v>
      </c>
      <c r="N373" s="2" t="s">
        <v>650</v>
      </c>
      <c r="O373" s="2">
        <v>17.587</v>
      </c>
      <c r="P373" s="2">
        <v>9.0289999999999999</v>
      </c>
      <c r="Q373" s="2" t="s">
        <v>650</v>
      </c>
      <c r="R373" s="2">
        <v>6.9690000000000003</v>
      </c>
      <c r="S373" s="2" t="s">
        <v>8</v>
      </c>
      <c r="T373" s="2" t="s">
        <v>650</v>
      </c>
      <c r="U373" s="2" t="s">
        <v>650</v>
      </c>
      <c r="V373" s="2" t="s">
        <v>650</v>
      </c>
      <c r="W373" s="2" t="s">
        <v>650</v>
      </c>
      <c r="X373" s="2" t="s">
        <v>650</v>
      </c>
      <c r="Y373" s="2" t="s">
        <v>650</v>
      </c>
      <c r="Z373" s="2" t="s">
        <v>650</v>
      </c>
      <c r="AA373" s="2" t="s">
        <v>650</v>
      </c>
      <c r="AB373" s="2" t="s">
        <v>650</v>
      </c>
      <c r="AC373" s="2" t="s">
        <v>650</v>
      </c>
      <c r="AD373" s="2" t="s">
        <v>650</v>
      </c>
      <c r="AE373" s="2" t="s">
        <v>650</v>
      </c>
      <c r="AF373" s="2" t="s">
        <v>650</v>
      </c>
      <c r="AG373" s="2" t="s">
        <v>650</v>
      </c>
      <c r="AH373" s="2" t="s">
        <v>650</v>
      </c>
      <c r="AI373" s="2" t="s">
        <v>650</v>
      </c>
      <c r="AM373" s="129">
        <f t="shared" si="15"/>
        <v>33.585000000000001</v>
      </c>
      <c r="AN373" s="129">
        <f t="shared" si="16"/>
        <v>38.652999999999999</v>
      </c>
      <c r="AO373" s="130">
        <f t="shared" si="17"/>
        <v>1.1509006997171356</v>
      </c>
    </row>
    <row r="374" spans="1:41" ht="15" customHeight="1" x14ac:dyDescent="0.25">
      <c r="A374" s="2" t="s">
        <v>552</v>
      </c>
      <c r="B374" s="2" t="s">
        <v>559</v>
      </c>
      <c r="C374" s="2">
        <v>2015</v>
      </c>
      <c r="D374" s="2">
        <v>41.006999999999998</v>
      </c>
      <c r="E374" s="2">
        <v>42.579000000000001</v>
      </c>
      <c r="F374" s="2" t="s">
        <v>650</v>
      </c>
      <c r="G374" s="2">
        <v>0.92500000000000004</v>
      </c>
      <c r="H374" s="2" t="s">
        <v>650</v>
      </c>
      <c r="I374" s="2" t="s">
        <v>650</v>
      </c>
      <c r="J374" s="2" t="s">
        <v>650</v>
      </c>
      <c r="K374" s="2" t="s">
        <v>650</v>
      </c>
      <c r="L374" s="2" t="s">
        <v>651</v>
      </c>
      <c r="M374" s="2" t="s">
        <v>650</v>
      </c>
      <c r="N374" s="2" t="s">
        <v>650</v>
      </c>
      <c r="O374" s="2" t="s">
        <v>650</v>
      </c>
      <c r="P374" s="2" t="s">
        <v>650</v>
      </c>
      <c r="Q374" s="2" t="s">
        <v>650</v>
      </c>
      <c r="R374" s="2" t="s">
        <v>650</v>
      </c>
      <c r="S374" s="2" t="s">
        <v>650</v>
      </c>
      <c r="T374" s="2" t="s">
        <v>650</v>
      </c>
      <c r="U374" s="2" t="s">
        <v>650</v>
      </c>
      <c r="V374" s="2" t="s">
        <v>650</v>
      </c>
      <c r="W374" s="2" t="s">
        <v>650</v>
      </c>
      <c r="X374" s="2">
        <v>7.968</v>
      </c>
      <c r="Y374" s="2" t="s">
        <v>650</v>
      </c>
      <c r="Z374" s="2" t="s">
        <v>650</v>
      </c>
      <c r="AA374" s="2" t="s">
        <v>650</v>
      </c>
      <c r="AB374" s="2" t="s">
        <v>650</v>
      </c>
      <c r="AC374" s="2">
        <v>0.89500000000000002</v>
      </c>
      <c r="AD374" s="2">
        <v>32.790999999999997</v>
      </c>
      <c r="AE374" s="2" t="s">
        <v>650</v>
      </c>
      <c r="AF374" s="2" t="s">
        <v>650</v>
      </c>
      <c r="AG374" s="2" t="s">
        <v>650</v>
      </c>
      <c r="AH374" s="2" t="s">
        <v>650</v>
      </c>
      <c r="AI374" s="2" t="s">
        <v>650</v>
      </c>
      <c r="AM374" s="129">
        <f t="shared" si="15"/>
        <v>42.578999999999994</v>
      </c>
      <c r="AN374" s="129">
        <f t="shared" si="16"/>
        <v>41.006999999999998</v>
      </c>
      <c r="AO374" s="130">
        <f t="shared" si="17"/>
        <v>0.96308039174240834</v>
      </c>
    </row>
    <row r="375" spans="1:41" ht="15" customHeight="1" x14ac:dyDescent="0.25">
      <c r="A375" s="2" t="s">
        <v>552</v>
      </c>
      <c r="B375" s="2" t="s">
        <v>560</v>
      </c>
      <c r="C375" s="2">
        <v>2015</v>
      </c>
      <c r="D375" s="2">
        <v>35.231999999999999</v>
      </c>
      <c r="E375" s="2">
        <v>42.414000000000001</v>
      </c>
      <c r="F375" s="2" t="s">
        <v>650</v>
      </c>
      <c r="G375" s="2">
        <v>0.45300000000000001</v>
      </c>
      <c r="H375" s="2" t="s">
        <v>650</v>
      </c>
      <c r="I375" s="2" t="s">
        <v>650</v>
      </c>
      <c r="J375" s="2" t="s">
        <v>650</v>
      </c>
      <c r="K375" s="2" t="s">
        <v>650</v>
      </c>
      <c r="L375" s="2" t="s">
        <v>651</v>
      </c>
      <c r="M375" s="2">
        <v>7.0309999999999997</v>
      </c>
      <c r="N375" s="2">
        <v>10.403</v>
      </c>
      <c r="O375" s="2">
        <v>9.2319999999999993</v>
      </c>
      <c r="P375" s="2">
        <v>7.4009999999999998</v>
      </c>
      <c r="Q375" s="2" t="s">
        <v>650</v>
      </c>
      <c r="R375" s="2" t="s">
        <v>650</v>
      </c>
      <c r="S375" s="2" t="s">
        <v>650</v>
      </c>
      <c r="T375" s="2" t="s">
        <v>650</v>
      </c>
      <c r="U375" s="2" t="s">
        <v>650</v>
      </c>
      <c r="V375" s="2" t="s">
        <v>650</v>
      </c>
      <c r="W375" s="2" t="s">
        <v>650</v>
      </c>
      <c r="X375" s="2" t="s">
        <v>650</v>
      </c>
      <c r="Y375" s="2" t="s">
        <v>650</v>
      </c>
      <c r="Z375" s="2" t="s">
        <v>650</v>
      </c>
      <c r="AA375" s="2" t="s">
        <v>650</v>
      </c>
      <c r="AB375" s="2" t="s">
        <v>650</v>
      </c>
      <c r="AC375" s="2" t="s">
        <v>650</v>
      </c>
      <c r="AD375" s="2">
        <v>7.8940000000000001</v>
      </c>
      <c r="AE375" s="2" t="s">
        <v>650</v>
      </c>
      <c r="AF375" s="2" t="s">
        <v>650</v>
      </c>
      <c r="AG375" s="2" t="s">
        <v>650</v>
      </c>
      <c r="AH375" s="2" t="s">
        <v>650</v>
      </c>
      <c r="AI375" s="2" t="s">
        <v>650</v>
      </c>
      <c r="AM375" s="129">
        <f t="shared" si="15"/>
        <v>42.413999999999994</v>
      </c>
      <c r="AN375" s="129">
        <f t="shared" si="16"/>
        <v>35.231999999999999</v>
      </c>
      <c r="AO375" s="130">
        <f t="shared" si="17"/>
        <v>0.83066911868722604</v>
      </c>
    </row>
    <row r="376" spans="1:41" ht="15" customHeight="1" x14ac:dyDescent="0.25">
      <c r="A376" s="2" t="s">
        <v>552</v>
      </c>
      <c r="B376" s="2" t="s">
        <v>561</v>
      </c>
      <c r="C376" s="2">
        <v>2015</v>
      </c>
      <c r="D376" s="2">
        <v>1.17</v>
      </c>
      <c r="E376" s="2">
        <v>1.462</v>
      </c>
      <c r="F376" s="2" t="s">
        <v>650</v>
      </c>
      <c r="G376" s="2">
        <v>1.462</v>
      </c>
      <c r="H376" s="2" t="s">
        <v>650</v>
      </c>
      <c r="I376" s="2" t="s">
        <v>650</v>
      </c>
      <c r="J376" s="2" t="s">
        <v>650</v>
      </c>
      <c r="K376" s="2" t="s">
        <v>650</v>
      </c>
      <c r="L376" s="2" t="s">
        <v>651</v>
      </c>
      <c r="M376" s="2" t="s">
        <v>650</v>
      </c>
      <c r="N376" s="2" t="s">
        <v>650</v>
      </c>
      <c r="O376" s="2" t="s">
        <v>650</v>
      </c>
      <c r="P376" s="2" t="s">
        <v>650</v>
      </c>
      <c r="Q376" s="2" t="s">
        <v>650</v>
      </c>
      <c r="R376" s="2" t="s">
        <v>650</v>
      </c>
      <c r="S376" s="2" t="s">
        <v>650</v>
      </c>
      <c r="T376" s="2" t="s">
        <v>650</v>
      </c>
      <c r="U376" s="2" t="s">
        <v>650</v>
      </c>
      <c r="V376" s="2" t="s">
        <v>650</v>
      </c>
      <c r="W376" s="2" t="s">
        <v>650</v>
      </c>
      <c r="X376" s="2" t="s">
        <v>650</v>
      </c>
      <c r="Y376" s="2" t="s">
        <v>650</v>
      </c>
      <c r="Z376" s="2" t="s">
        <v>650</v>
      </c>
      <c r="AA376" s="2" t="s">
        <v>650</v>
      </c>
      <c r="AB376" s="2" t="s">
        <v>650</v>
      </c>
      <c r="AC376" s="2" t="s">
        <v>650</v>
      </c>
      <c r="AD376" s="2" t="s">
        <v>650</v>
      </c>
      <c r="AE376" s="2" t="s">
        <v>650</v>
      </c>
      <c r="AF376" s="2" t="s">
        <v>650</v>
      </c>
      <c r="AG376" s="2" t="s">
        <v>650</v>
      </c>
      <c r="AH376" s="2" t="s">
        <v>650</v>
      </c>
      <c r="AI376" s="2" t="s">
        <v>650</v>
      </c>
      <c r="AM376" s="129">
        <f t="shared" si="15"/>
        <v>1.462</v>
      </c>
      <c r="AN376" s="129">
        <f t="shared" si="16"/>
        <v>1.17</v>
      </c>
      <c r="AO376" s="130">
        <f t="shared" si="17"/>
        <v>0.80027359781121743</v>
      </c>
    </row>
    <row r="377" spans="1:41" ht="15" customHeight="1" x14ac:dyDescent="0.25">
      <c r="A377" s="2" t="s">
        <v>552</v>
      </c>
      <c r="B377" s="2" t="s">
        <v>562</v>
      </c>
      <c r="C377" s="2">
        <v>2015</v>
      </c>
      <c r="D377" s="2">
        <v>12.262</v>
      </c>
      <c r="E377" s="2">
        <v>15.162000000000001</v>
      </c>
      <c r="F377" s="2" t="s">
        <v>650</v>
      </c>
      <c r="G377" s="2">
        <v>0.313</v>
      </c>
      <c r="H377" s="2" t="s">
        <v>650</v>
      </c>
      <c r="I377" s="2" t="s">
        <v>650</v>
      </c>
      <c r="J377" s="2" t="s">
        <v>650</v>
      </c>
      <c r="K377" s="2" t="s">
        <v>650</v>
      </c>
      <c r="L377" s="2" t="s">
        <v>651</v>
      </c>
      <c r="M377" s="2" t="s">
        <v>650</v>
      </c>
      <c r="N377" s="2" t="s">
        <v>650</v>
      </c>
      <c r="O377" s="2">
        <v>14.709</v>
      </c>
      <c r="P377" s="2" t="s">
        <v>650</v>
      </c>
      <c r="Q377" s="2" t="s">
        <v>650</v>
      </c>
      <c r="R377" s="2" t="s">
        <v>650</v>
      </c>
      <c r="S377" s="2" t="s">
        <v>650</v>
      </c>
      <c r="T377" s="2" t="s">
        <v>650</v>
      </c>
      <c r="U377" s="2">
        <v>0.14000000000000001</v>
      </c>
      <c r="V377" s="2" t="s">
        <v>650</v>
      </c>
      <c r="W377" s="2" t="s">
        <v>650</v>
      </c>
      <c r="X377" s="2" t="s">
        <v>650</v>
      </c>
      <c r="Y377" s="2" t="s">
        <v>650</v>
      </c>
      <c r="Z377" s="2" t="s">
        <v>650</v>
      </c>
      <c r="AA377" s="2" t="s">
        <v>650</v>
      </c>
      <c r="AB377" s="2" t="s">
        <v>650</v>
      </c>
      <c r="AC377" s="2" t="s">
        <v>650</v>
      </c>
      <c r="AD377" s="2" t="s">
        <v>650</v>
      </c>
      <c r="AE377" s="2" t="s">
        <v>650</v>
      </c>
      <c r="AF377" s="2" t="s">
        <v>650</v>
      </c>
      <c r="AG377" s="2" t="s">
        <v>650</v>
      </c>
      <c r="AH377" s="2" t="s">
        <v>650</v>
      </c>
      <c r="AI377" s="2" t="s">
        <v>650</v>
      </c>
      <c r="AM377" s="129">
        <f t="shared" si="15"/>
        <v>15.162000000000001</v>
      </c>
      <c r="AN377" s="129">
        <f t="shared" si="16"/>
        <v>12.262</v>
      </c>
      <c r="AO377" s="130">
        <f t="shared" si="17"/>
        <v>0.80873235720881154</v>
      </c>
    </row>
    <row r="378" spans="1:41" ht="15" customHeight="1" x14ac:dyDescent="0.25">
      <c r="A378" s="2" t="s">
        <v>552</v>
      </c>
      <c r="B378" s="2" t="s">
        <v>563</v>
      </c>
      <c r="C378" s="2">
        <v>2015</v>
      </c>
      <c r="D378" s="2">
        <v>105.715</v>
      </c>
      <c r="E378" s="2">
        <v>121.244</v>
      </c>
      <c r="F378" s="2" t="s">
        <v>650</v>
      </c>
      <c r="G378" s="2">
        <v>0.26</v>
      </c>
      <c r="H378" s="2" t="s">
        <v>650</v>
      </c>
      <c r="I378" s="2" t="s">
        <v>650</v>
      </c>
      <c r="J378" s="2" t="s">
        <v>650</v>
      </c>
      <c r="K378" s="2" t="s">
        <v>650</v>
      </c>
      <c r="L378" s="2" t="s">
        <v>651</v>
      </c>
      <c r="M378" s="2">
        <v>44.072000000000003</v>
      </c>
      <c r="N378" s="2">
        <v>38.863</v>
      </c>
      <c r="O378" s="2">
        <v>10.88</v>
      </c>
      <c r="P378" s="2">
        <v>0.93100000000000005</v>
      </c>
      <c r="Q378" s="2" t="s">
        <v>650</v>
      </c>
      <c r="R378" s="2">
        <v>1.2</v>
      </c>
      <c r="S378" s="2" t="s">
        <v>650</v>
      </c>
      <c r="T378" s="2" t="s">
        <v>650</v>
      </c>
      <c r="U378" s="2" t="s">
        <v>650</v>
      </c>
      <c r="V378" s="2" t="s">
        <v>650</v>
      </c>
      <c r="W378" s="2" t="s">
        <v>650</v>
      </c>
      <c r="X378" s="2" t="s">
        <v>650</v>
      </c>
      <c r="Y378" s="2" t="s">
        <v>650</v>
      </c>
      <c r="Z378" s="2" t="s">
        <v>650</v>
      </c>
      <c r="AA378" s="2" t="s">
        <v>650</v>
      </c>
      <c r="AB378" s="2" t="s">
        <v>650</v>
      </c>
      <c r="AC378" s="2" t="s">
        <v>650</v>
      </c>
      <c r="AD378" s="2">
        <v>25.038</v>
      </c>
      <c r="AE378" s="2" t="s">
        <v>650</v>
      </c>
      <c r="AF378" s="2" t="s">
        <v>650</v>
      </c>
      <c r="AG378" s="2" t="s">
        <v>650</v>
      </c>
      <c r="AH378" s="2" t="s">
        <v>650</v>
      </c>
      <c r="AI378" s="2" t="s">
        <v>650</v>
      </c>
      <c r="AM378" s="129">
        <f t="shared" si="15"/>
        <v>121.24399999999999</v>
      </c>
      <c r="AN378" s="129">
        <f t="shared" si="16"/>
        <v>105.715</v>
      </c>
      <c r="AO378" s="130">
        <f t="shared" si="17"/>
        <v>0.87191943518854553</v>
      </c>
    </row>
    <row r="379" spans="1:41" ht="15" customHeight="1" x14ac:dyDescent="0.25">
      <c r="A379" s="2" t="s">
        <v>552</v>
      </c>
      <c r="B379" s="2" t="s">
        <v>564</v>
      </c>
      <c r="C379" s="2">
        <v>2015</v>
      </c>
      <c r="D379" s="2" t="s">
        <v>650</v>
      </c>
      <c r="E379" s="2">
        <v>23.102</v>
      </c>
      <c r="F379" s="2" t="s">
        <v>650</v>
      </c>
      <c r="G379" s="2">
        <v>1.2E-2</v>
      </c>
      <c r="H379" s="2" t="s">
        <v>650</v>
      </c>
      <c r="I379" s="2">
        <v>3.3000000000000002E-2</v>
      </c>
      <c r="J379" s="2" t="s">
        <v>650</v>
      </c>
      <c r="K379" s="2" t="s">
        <v>650</v>
      </c>
      <c r="L379" s="2" t="s">
        <v>650</v>
      </c>
      <c r="M379" s="2">
        <v>0.11</v>
      </c>
      <c r="N379" s="2" t="s">
        <v>650</v>
      </c>
      <c r="O379" s="2" t="s">
        <v>650</v>
      </c>
      <c r="P379" s="2" t="s">
        <v>650</v>
      </c>
      <c r="Q379" s="2" t="s">
        <v>650</v>
      </c>
      <c r="R379" s="2">
        <v>8.6999999999999994E-2</v>
      </c>
      <c r="S379" s="2" t="s">
        <v>8</v>
      </c>
      <c r="T379" s="2" t="s">
        <v>650</v>
      </c>
      <c r="U379" s="2" t="s">
        <v>650</v>
      </c>
      <c r="V379" s="2" t="s">
        <v>650</v>
      </c>
      <c r="W379" s="2">
        <v>1.0069999999999999</v>
      </c>
      <c r="X379" s="2" t="s">
        <v>650</v>
      </c>
      <c r="Y379" s="2" t="s">
        <v>650</v>
      </c>
      <c r="Z379" s="2" t="s">
        <v>650</v>
      </c>
      <c r="AA379" s="2" t="s">
        <v>650</v>
      </c>
      <c r="AB379" s="2">
        <v>0</v>
      </c>
      <c r="AC379" s="2" t="s">
        <v>650</v>
      </c>
      <c r="AD379" s="2">
        <v>21.853000000000002</v>
      </c>
      <c r="AE379" s="2" t="s">
        <v>650</v>
      </c>
      <c r="AF379" s="2" t="s">
        <v>650</v>
      </c>
      <c r="AG379" s="2" t="s">
        <v>650</v>
      </c>
      <c r="AH379" s="2" t="s">
        <v>650</v>
      </c>
      <c r="AI379" s="2" t="s">
        <v>650</v>
      </c>
      <c r="AM379" s="129">
        <f t="shared" si="15"/>
        <v>23.102</v>
      </c>
      <c r="AN379" s="129">
        <f t="shared" si="16"/>
        <v>0</v>
      </c>
      <c r="AO379" s="130">
        <f t="shared" si="17"/>
        <v>0</v>
      </c>
    </row>
    <row r="380" spans="1:41" ht="15" customHeight="1" x14ac:dyDescent="0.25">
      <c r="A380" s="2" t="s">
        <v>552</v>
      </c>
      <c r="B380" s="2" t="s">
        <v>565</v>
      </c>
      <c r="C380" s="2">
        <v>2015</v>
      </c>
      <c r="D380" s="2">
        <v>1.867</v>
      </c>
      <c r="E380" s="2">
        <v>2.1280000000000001</v>
      </c>
      <c r="F380" s="2" t="s">
        <v>650</v>
      </c>
      <c r="G380" s="2">
        <v>5.3999999999999999E-2</v>
      </c>
      <c r="H380" s="2" t="s">
        <v>650</v>
      </c>
      <c r="I380" s="2" t="s">
        <v>650</v>
      </c>
      <c r="J380" s="2" t="s">
        <v>650</v>
      </c>
      <c r="K380" s="2" t="s">
        <v>650</v>
      </c>
      <c r="L380" s="2" t="s">
        <v>651</v>
      </c>
      <c r="M380" s="2" t="s">
        <v>650</v>
      </c>
      <c r="N380" s="2" t="s">
        <v>650</v>
      </c>
      <c r="O380" s="2" t="s">
        <v>650</v>
      </c>
      <c r="P380" s="2" t="s">
        <v>650</v>
      </c>
      <c r="Q380" s="2" t="s">
        <v>650</v>
      </c>
      <c r="R380" s="2" t="s">
        <v>650</v>
      </c>
      <c r="S380" s="2" t="s">
        <v>650</v>
      </c>
      <c r="T380" s="2">
        <v>2.0739999999999998</v>
      </c>
      <c r="U380" s="2" t="s">
        <v>650</v>
      </c>
      <c r="V380" s="2" t="s">
        <v>650</v>
      </c>
      <c r="W380" s="2" t="s">
        <v>650</v>
      </c>
      <c r="X380" s="2" t="s">
        <v>650</v>
      </c>
      <c r="Y380" s="2" t="s">
        <v>650</v>
      </c>
      <c r="Z380" s="2" t="s">
        <v>650</v>
      </c>
      <c r="AA380" s="2" t="s">
        <v>650</v>
      </c>
      <c r="AB380" s="2" t="s">
        <v>650</v>
      </c>
      <c r="AC380" s="2" t="s">
        <v>650</v>
      </c>
      <c r="AD380" s="2" t="s">
        <v>650</v>
      </c>
      <c r="AE380" s="2" t="s">
        <v>650</v>
      </c>
      <c r="AF380" s="2" t="s">
        <v>650</v>
      </c>
      <c r="AG380" s="2" t="s">
        <v>650</v>
      </c>
      <c r="AH380" s="2" t="s">
        <v>650</v>
      </c>
      <c r="AI380" s="2" t="s">
        <v>650</v>
      </c>
      <c r="AM380" s="129">
        <f t="shared" si="15"/>
        <v>2.1279999999999997</v>
      </c>
      <c r="AN380" s="129">
        <f t="shared" si="16"/>
        <v>1.867</v>
      </c>
      <c r="AO380" s="130">
        <f t="shared" si="17"/>
        <v>0.87734962406015049</v>
      </c>
    </row>
    <row r="381" spans="1:41" ht="15" customHeight="1" x14ac:dyDescent="0.25">
      <c r="A381" s="2" t="s">
        <v>552</v>
      </c>
      <c r="B381" s="2" t="s">
        <v>566</v>
      </c>
      <c r="C381" s="2">
        <v>2015</v>
      </c>
      <c r="D381" s="2">
        <v>2.0760000000000001</v>
      </c>
      <c r="E381" s="2">
        <v>2.36</v>
      </c>
      <c r="F381" s="2" t="s">
        <v>650</v>
      </c>
      <c r="G381" s="2">
        <v>1.0999999999999999E-2</v>
      </c>
      <c r="H381" s="2" t="s">
        <v>650</v>
      </c>
      <c r="I381" s="2" t="s">
        <v>650</v>
      </c>
      <c r="J381" s="2" t="s">
        <v>650</v>
      </c>
      <c r="K381" s="2" t="s">
        <v>650</v>
      </c>
      <c r="L381" s="2" t="s">
        <v>651</v>
      </c>
      <c r="M381" s="2" t="s">
        <v>650</v>
      </c>
      <c r="N381" s="2" t="s">
        <v>650</v>
      </c>
      <c r="O381" s="2" t="s">
        <v>650</v>
      </c>
      <c r="P381" s="2" t="s">
        <v>650</v>
      </c>
      <c r="Q381" s="2" t="s">
        <v>650</v>
      </c>
      <c r="R381" s="2" t="s">
        <v>650</v>
      </c>
      <c r="S381" s="2" t="s">
        <v>650</v>
      </c>
      <c r="T381" s="2" t="s">
        <v>650</v>
      </c>
      <c r="U381" s="2">
        <v>2.3490000000000002</v>
      </c>
      <c r="V381" s="2" t="s">
        <v>650</v>
      </c>
      <c r="W381" s="2" t="s">
        <v>650</v>
      </c>
      <c r="X381" s="2" t="s">
        <v>650</v>
      </c>
      <c r="Y381" s="2" t="s">
        <v>650</v>
      </c>
      <c r="Z381" s="2" t="s">
        <v>650</v>
      </c>
      <c r="AA381" s="2" t="s">
        <v>650</v>
      </c>
      <c r="AB381" s="2" t="s">
        <v>650</v>
      </c>
      <c r="AC381" s="2" t="s">
        <v>650</v>
      </c>
      <c r="AD381" s="2" t="s">
        <v>650</v>
      </c>
      <c r="AE381" s="2" t="s">
        <v>650</v>
      </c>
      <c r="AF381" s="2" t="s">
        <v>650</v>
      </c>
      <c r="AG381" s="2" t="s">
        <v>650</v>
      </c>
      <c r="AH381" s="2" t="s">
        <v>650</v>
      </c>
      <c r="AI381" s="2" t="s">
        <v>650</v>
      </c>
      <c r="AM381" s="129">
        <f t="shared" si="15"/>
        <v>2.3600000000000003</v>
      </c>
      <c r="AN381" s="129">
        <f t="shared" si="16"/>
        <v>2.0760000000000001</v>
      </c>
      <c r="AO381" s="130">
        <f t="shared" si="17"/>
        <v>0.87966101694915244</v>
      </c>
    </row>
    <row r="382" spans="1:41" ht="15" customHeight="1" x14ac:dyDescent="0.25">
      <c r="A382" s="2" t="s">
        <v>552</v>
      </c>
      <c r="B382" s="2" t="s">
        <v>567</v>
      </c>
      <c r="C382" s="2">
        <v>2015</v>
      </c>
      <c r="D382" s="2">
        <v>27.622</v>
      </c>
      <c r="E382" s="2">
        <v>29.356000000000002</v>
      </c>
      <c r="F382" s="2" t="s">
        <v>650</v>
      </c>
      <c r="G382" s="2">
        <v>0.57299999999999995</v>
      </c>
      <c r="H382" s="2">
        <v>0.51600000000000001</v>
      </c>
      <c r="I382" s="2" t="s">
        <v>650</v>
      </c>
      <c r="J382" s="2" t="s">
        <v>650</v>
      </c>
      <c r="K382" s="2" t="s">
        <v>650</v>
      </c>
      <c r="L382" s="2" t="s">
        <v>651</v>
      </c>
      <c r="M382" s="2" t="s">
        <v>650</v>
      </c>
      <c r="N382" s="2" t="s">
        <v>650</v>
      </c>
      <c r="O382" s="2" t="s">
        <v>650</v>
      </c>
      <c r="P382" s="2" t="s">
        <v>650</v>
      </c>
      <c r="Q382" s="2" t="s">
        <v>650</v>
      </c>
      <c r="R382" s="2" t="s">
        <v>650</v>
      </c>
      <c r="S382" s="2" t="s">
        <v>650</v>
      </c>
      <c r="T382" s="2">
        <v>28.266999999999999</v>
      </c>
      <c r="U382" s="2" t="s">
        <v>650</v>
      </c>
      <c r="V382" s="2" t="s">
        <v>650</v>
      </c>
      <c r="W382" s="2" t="s">
        <v>650</v>
      </c>
      <c r="X382" s="2" t="s">
        <v>650</v>
      </c>
      <c r="Y382" s="2" t="s">
        <v>650</v>
      </c>
      <c r="Z382" s="2" t="s">
        <v>650</v>
      </c>
      <c r="AA382" s="2" t="s">
        <v>650</v>
      </c>
      <c r="AB382" s="2" t="s">
        <v>650</v>
      </c>
      <c r="AC382" s="2" t="s">
        <v>650</v>
      </c>
      <c r="AD382" s="2" t="s">
        <v>650</v>
      </c>
      <c r="AE382" s="2" t="s">
        <v>650</v>
      </c>
      <c r="AF382" s="2" t="s">
        <v>650</v>
      </c>
      <c r="AG382" s="2" t="s">
        <v>650</v>
      </c>
      <c r="AH382" s="2" t="s">
        <v>650</v>
      </c>
      <c r="AI382" s="2" t="s">
        <v>650</v>
      </c>
      <c r="AM382" s="129">
        <f t="shared" si="15"/>
        <v>29.355999999999998</v>
      </c>
      <c r="AN382" s="129">
        <f t="shared" si="16"/>
        <v>27.622</v>
      </c>
      <c r="AO382" s="130">
        <f t="shared" si="17"/>
        <v>0.94093200708543401</v>
      </c>
    </row>
    <row r="383" spans="1:41" ht="15" customHeight="1" x14ac:dyDescent="0.25">
      <c r="A383" s="2" t="s">
        <v>552</v>
      </c>
      <c r="B383" s="2" t="s">
        <v>568</v>
      </c>
      <c r="C383" s="2">
        <v>2015</v>
      </c>
      <c r="D383" s="2">
        <v>7.8170000000000002</v>
      </c>
      <c r="E383" s="2">
        <v>8.41</v>
      </c>
      <c r="F383" s="2" t="s">
        <v>650</v>
      </c>
      <c r="G383" s="2">
        <v>0.20499999999999999</v>
      </c>
      <c r="H383" s="2" t="s">
        <v>650</v>
      </c>
      <c r="I383" s="2" t="s">
        <v>650</v>
      </c>
      <c r="J383" s="2" t="s">
        <v>650</v>
      </c>
      <c r="K383" s="2" t="s">
        <v>650</v>
      </c>
      <c r="L383" s="2" t="s">
        <v>651</v>
      </c>
      <c r="M383" s="2" t="s">
        <v>650</v>
      </c>
      <c r="N383" s="2" t="s">
        <v>650</v>
      </c>
      <c r="O383" s="2" t="s">
        <v>650</v>
      </c>
      <c r="P383" s="2">
        <v>1.7989999999999999</v>
      </c>
      <c r="Q383" s="2" t="s">
        <v>650</v>
      </c>
      <c r="R383" s="2">
        <v>6.4059999999999997</v>
      </c>
      <c r="S383" s="2" t="s">
        <v>8</v>
      </c>
      <c r="T383" s="2" t="s">
        <v>650</v>
      </c>
      <c r="U383" s="2" t="s">
        <v>650</v>
      </c>
      <c r="V383" s="2" t="s">
        <v>650</v>
      </c>
      <c r="W383" s="2" t="s">
        <v>650</v>
      </c>
      <c r="X383" s="2" t="s">
        <v>650</v>
      </c>
      <c r="Y383" s="2" t="s">
        <v>650</v>
      </c>
      <c r="Z383" s="2" t="s">
        <v>650</v>
      </c>
      <c r="AA383" s="2" t="s">
        <v>650</v>
      </c>
      <c r="AB383" s="2" t="s">
        <v>650</v>
      </c>
      <c r="AC383" s="2" t="s">
        <v>650</v>
      </c>
      <c r="AD383" s="2" t="s">
        <v>650</v>
      </c>
      <c r="AE383" s="2" t="s">
        <v>650</v>
      </c>
      <c r="AF383" s="2" t="s">
        <v>650</v>
      </c>
      <c r="AG383" s="2" t="s">
        <v>650</v>
      </c>
      <c r="AH383" s="2" t="s">
        <v>650</v>
      </c>
      <c r="AI383" s="2" t="s">
        <v>650</v>
      </c>
      <c r="AM383" s="129">
        <f t="shared" si="15"/>
        <v>8.41</v>
      </c>
      <c r="AN383" s="129">
        <f t="shared" si="16"/>
        <v>7.8170000000000002</v>
      </c>
      <c r="AO383" s="130">
        <f t="shared" si="17"/>
        <v>0.92948870392390015</v>
      </c>
    </row>
    <row r="384" spans="1:41" ht="15" customHeight="1" x14ac:dyDescent="0.25">
      <c r="A384" s="2" t="s">
        <v>552</v>
      </c>
      <c r="B384" s="2" t="s">
        <v>569</v>
      </c>
      <c r="C384" s="2">
        <v>2015</v>
      </c>
      <c r="D384" s="2">
        <v>92.070999999999998</v>
      </c>
      <c r="E384" s="2">
        <v>102.267</v>
      </c>
      <c r="F384" s="2" t="s">
        <v>650</v>
      </c>
      <c r="G384" s="2">
        <v>1.548</v>
      </c>
      <c r="H384" s="2" t="s">
        <v>650</v>
      </c>
      <c r="I384" s="2" t="s">
        <v>650</v>
      </c>
      <c r="J384" s="2" t="s">
        <v>650</v>
      </c>
      <c r="K384" s="2" t="s">
        <v>650</v>
      </c>
      <c r="L384" s="2" t="s">
        <v>651</v>
      </c>
      <c r="M384" s="2" t="s">
        <v>650</v>
      </c>
      <c r="N384" s="2" t="s">
        <v>650</v>
      </c>
      <c r="O384" s="2" t="s">
        <v>650</v>
      </c>
      <c r="P384" s="2" t="s">
        <v>650</v>
      </c>
      <c r="Q384" s="2" t="s">
        <v>650</v>
      </c>
      <c r="R384" s="2">
        <v>83.49</v>
      </c>
      <c r="S384" s="2" t="s">
        <v>650</v>
      </c>
      <c r="T384" s="2" t="s">
        <v>650</v>
      </c>
      <c r="U384" s="2" t="s">
        <v>650</v>
      </c>
      <c r="V384" s="2" t="s">
        <v>650</v>
      </c>
      <c r="W384" s="2" t="s">
        <v>650</v>
      </c>
      <c r="X384" s="2" t="s">
        <v>650</v>
      </c>
      <c r="Y384" s="2" t="s">
        <v>650</v>
      </c>
      <c r="Z384" s="2" t="s">
        <v>650</v>
      </c>
      <c r="AA384" s="2" t="s">
        <v>650</v>
      </c>
      <c r="AB384" s="2" t="s">
        <v>650</v>
      </c>
      <c r="AC384" s="2" t="s">
        <v>650</v>
      </c>
      <c r="AD384" s="2">
        <v>17.228999999999999</v>
      </c>
      <c r="AE384" s="2" t="s">
        <v>650</v>
      </c>
      <c r="AF384" s="2" t="s">
        <v>650</v>
      </c>
      <c r="AG384" s="2" t="s">
        <v>650</v>
      </c>
      <c r="AH384" s="2" t="s">
        <v>650</v>
      </c>
      <c r="AI384" s="2" t="s">
        <v>650</v>
      </c>
      <c r="AM384" s="129">
        <f t="shared" si="15"/>
        <v>102.267</v>
      </c>
      <c r="AN384" s="129">
        <f t="shared" si="16"/>
        <v>92.070999999999998</v>
      </c>
      <c r="AO384" s="130">
        <f t="shared" si="17"/>
        <v>0.90030019458867472</v>
      </c>
    </row>
    <row r="385" spans="1:41" ht="15" customHeight="1" x14ac:dyDescent="0.25">
      <c r="A385" s="2" t="s">
        <v>552</v>
      </c>
      <c r="B385" s="2" t="s">
        <v>570</v>
      </c>
      <c r="C385" s="2">
        <v>2015</v>
      </c>
      <c r="D385" s="2" t="s">
        <v>650</v>
      </c>
      <c r="E385" s="2" t="s">
        <v>650</v>
      </c>
      <c r="F385" s="2" t="s">
        <v>650</v>
      </c>
      <c r="G385" s="2" t="s">
        <v>650</v>
      </c>
      <c r="H385" s="2" t="s">
        <v>650</v>
      </c>
      <c r="I385" s="2" t="s">
        <v>650</v>
      </c>
      <c r="J385" s="2" t="s">
        <v>650</v>
      </c>
      <c r="K385" s="2" t="s">
        <v>650</v>
      </c>
      <c r="L385" s="2" t="s">
        <v>651</v>
      </c>
      <c r="M385" s="2" t="s">
        <v>650</v>
      </c>
      <c r="N385" s="2" t="s">
        <v>650</v>
      </c>
      <c r="O385" s="2" t="s">
        <v>650</v>
      </c>
      <c r="P385" s="2" t="s">
        <v>650</v>
      </c>
      <c r="Q385" s="2" t="s">
        <v>650</v>
      </c>
      <c r="R385" s="2" t="s">
        <v>650</v>
      </c>
      <c r="S385" s="2" t="s">
        <v>650</v>
      </c>
      <c r="T385" s="2" t="s">
        <v>650</v>
      </c>
      <c r="U385" s="2" t="s">
        <v>650</v>
      </c>
      <c r="V385" s="2" t="s">
        <v>650</v>
      </c>
      <c r="W385" s="2" t="s">
        <v>650</v>
      </c>
      <c r="X385" s="2" t="s">
        <v>650</v>
      </c>
      <c r="Y385" s="2" t="s">
        <v>650</v>
      </c>
      <c r="Z385" s="2" t="s">
        <v>650</v>
      </c>
      <c r="AA385" s="2" t="s">
        <v>650</v>
      </c>
      <c r="AB385" s="2" t="s">
        <v>650</v>
      </c>
      <c r="AC385" s="2" t="s">
        <v>650</v>
      </c>
      <c r="AD385" s="2" t="s">
        <v>650</v>
      </c>
      <c r="AE385" s="2" t="s">
        <v>650</v>
      </c>
      <c r="AF385" s="2" t="s">
        <v>650</v>
      </c>
      <c r="AG385" s="2" t="s">
        <v>650</v>
      </c>
      <c r="AH385" s="2" t="s">
        <v>650</v>
      </c>
      <c r="AI385" s="2" t="s">
        <v>650</v>
      </c>
      <c r="AM385" s="129">
        <f t="shared" si="15"/>
        <v>0</v>
      </c>
      <c r="AN385" s="129">
        <f t="shared" si="16"/>
        <v>0</v>
      </c>
      <c r="AO385" s="130" t="str">
        <f t="shared" si="17"/>
        <v/>
      </c>
    </row>
    <row r="386" spans="1:41" ht="15" customHeight="1" x14ac:dyDescent="0.25">
      <c r="A386" s="2" t="s">
        <v>571</v>
      </c>
      <c r="B386" s="2" t="s">
        <v>572</v>
      </c>
      <c r="C386" s="2">
        <v>2015</v>
      </c>
      <c r="D386" s="2">
        <v>2.1899999999999999E-2</v>
      </c>
      <c r="E386" s="2">
        <v>2.1899999999999999E-2</v>
      </c>
      <c r="F386" s="2" t="s">
        <v>650</v>
      </c>
      <c r="G386" s="2">
        <v>2.1899999999999999E-2</v>
      </c>
      <c r="H386" s="2" t="s">
        <v>650</v>
      </c>
      <c r="I386" s="2" t="s">
        <v>650</v>
      </c>
      <c r="J386" s="2" t="s">
        <v>650</v>
      </c>
      <c r="K386" s="2" t="s">
        <v>650</v>
      </c>
      <c r="L386" s="2" t="s">
        <v>651</v>
      </c>
      <c r="M386" s="2" t="s">
        <v>650</v>
      </c>
      <c r="N386" s="2" t="s">
        <v>650</v>
      </c>
      <c r="O386" s="2" t="s">
        <v>650</v>
      </c>
      <c r="P386" s="2" t="s">
        <v>650</v>
      </c>
      <c r="Q386" s="2" t="s">
        <v>650</v>
      </c>
      <c r="R386" s="2" t="s">
        <v>650</v>
      </c>
      <c r="S386" s="2" t="s">
        <v>650</v>
      </c>
      <c r="T386" s="2" t="s">
        <v>650</v>
      </c>
      <c r="U386" s="2" t="s">
        <v>650</v>
      </c>
      <c r="V386" s="2" t="s">
        <v>650</v>
      </c>
      <c r="W386" s="2" t="s">
        <v>650</v>
      </c>
      <c r="X386" s="2" t="s">
        <v>650</v>
      </c>
      <c r="Y386" s="2" t="s">
        <v>650</v>
      </c>
      <c r="Z386" s="2" t="s">
        <v>650</v>
      </c>
      <c r="AA386" s="2" t="s">
        <v>650</v>
      </c>
      <c r="AB386" s="2" t="s">
        <v>650</v>
      </c>
      <c r="AC386" s="2" t="s">
        <v>650</v>
      </c>
      <c r="AD386" s="2" t="s">
        <v>650</v>
      </c>
      <c r="AE386" s="2" t="s">
        <v>650</v>
      </c>
      <c r="AF386" s="2" t="s">
        <v>650</v>
      </c>
      <c r="AG386" s="2" t="s">
        <v>650</v>
      </c>
      <c r="AH386" s="2" t="s">
        <v>650</v>
      </c>
      <c r="AI386" s="2" t="s">
        <v>650</v>
      </c>
      <c r="AM386" s="129">
        <f t="shared" si="15"/>
        <v>2.1899999999999999E-2</v>
      </c>
      <c r="AN386" s="129">
        <f t="shared" si="16"/>
        <v>2.1899999999999999E-2</v>
      </c>
      <c r="AO386" s="130">
        <f t="shared" si="17"/>
        <v>1</v>
      </c>
    </row>
    <row r="387" spans="1:41" ht="15" customHeight="1" x14ac:dyDescent="0.25">
      <c r="A387" s="2" t="s">
        <v>571</v>
      </c>
      <c r="B387" s="2" t="s">
        <v>573</v>
      </c>
      <c r="C387" s="2">
        <v>2015</v>
      </c>
      <c r="D387" s="2">
        <v>88.974000000000004</v>
      </c>
      <c r="E387" s="2">
        <v>100.10899999999999</v>
      </c>
      <c r="F387" s="2" t="s">
        <v>650</v>
      </c>
      <c r="G387" s="2">
        <v>0</v>
      </c>
      <c r="H387" s="2" t="s">
        <v>650</v>
      </c>
      <c r="I387" s="2" t="s">
        <v>650</v>
      </c>
      <c r="J387" s="2" t="s">
        <v>650</v>
      </c>
      <c r="K387" s="2">
        <v>1.08</v>
      </c>
      <c r="L387" s="2" t="s">
        <v>654</v>
      </c>
      <c r="M387" s="2">
        <v>24.620999999999999</v>
      </c>
      <c r="N387" s="2">
        <v>36.828000000000003</v>
      </c>
      <c r="O387" s="2">
        <v>19.003</v>
      </c>
      <c r="P387" s="2" t="s">
        <v>650</v>
      </c>
      <c r="Q387" s="2" t="s">
        <v>650</v>
      </c>
      <c r="R387" s="2" t="s">
        <v>650</v>
      </c>
      <c r="S387" s="2" t="s">
        <v>8</v>
      </c>
      <c r="T387" s="2" t="s">
        <v>650</v>
      </c>
      <c r="U387" s="2" t="s">
        <v>650</v>
      </c>
      <c r="V387" s="2" t="s">
        <v>650</v>
      </c>
      <c r="W387" s="2" t="s">
        <v>650</v>
      </c>
      <c r="X387" s="2" t="s">
        <v>650</v>
      </c>
      <c r="Y387" s="2">
        <v>1.41</v>
      </c>
      <c r="Z387" s="2" t="s">
        <v>650</v>
      </c>
      <c r="AA387" s="2">
        <v>0</v>
      </c>
      <c r="AB387" s="2" t="s">
        <v>650</v>
      </c>
      <c r="AC387" s="2" t="s">
        <v>650</v>
      </c>
      <c r="AD387" s="2">
        <v>16.867000000000001</v>
      </c>
      <c r="AE387" s="2" t="s">
        <v>650</v>
      </c>
      <c r="AF387" s="2" t="s">
        <v>650</v>
      </c>
      <c r="AG387" s="2" t="s">
        <v>650</v>
      </c>
      <c r="AH387" s="2">
        <v>0.3</v>
      </c>
      <c r="AI387" s="2">
        <v>0.3</v>
      </c>
      <c r="AM387" s="129">
        <f t="shared" ref="AM387:AM415" si="18">SUMPRODUCT(F387:AE387)+IFERROR(AI387/1,0)</f>
        <v>100.10900000000001</v>
      </c>
      <c r="AN387" s="129">
        <f t="shared" ref="AN387:AN415" si="19">IFERROR(D387/1,0)</f>
        <v>88.974000000000004</v>
      </c>
      <c r="AO387" s="130">
        <f t="shared" ref="AO387:AO415" si="20">IFERROR(AN387/AM387,"")</f>
        <v>0.8887712393491094</v>
      </c>
    </row>
    <row r="388" spans="1:41" ht="15" customHeight="1" x14ac:dyDescent="0.25">
      <c r="A388" s="2" t="s">
        <v>574</v>
      </c>
      <c r="B388" s="2" t="s">
        <v>575</v>
      </c>
      <c r="C388" s="2">
        <v>2015</v>
      </c>
      <c r="D388" s="2">
        <v>96.811000000000007</v>
      </c>
      <c r="E388" s="2">
        <v>106.56399999999999</v>
      </c>
      <c r="F388" s="2" t="s">
        <v>650</v>
      </c>
      <c r="G388" s="2">
        <v>0.17100000000000001</v>
      </c>
      <c r="H388" s="2" t="s">
        <v>650</v>
      </c>
      <c r="I388" s="2" t="s">
        <v>650</v>
      </c>
      <c r="J388" s="2" t="s">
        <v>650</v>
      </c>
      <c r="K388" s="2" t="s">
        <v>650</v>
      </c>
      <c r="L388" s="2" t="s">
        <v>651</v>
      </c>
      <c r="M388" s="2">
        <v>25.695</v>
      </c>
      <c r="N388" s="2">
        <v>2.1970000000000001</v>
      </c>
      <c r="O388" s="2">
        <v>30.844999999999999</v>
      </c>
      <c r="P388" s="2">
        <v>9.1669999999999998</v>
      </c>
      <c r="Q388" s="2" t="s">
        <v>650</v>
      </c>
      <c r="R388" s="2" t="s">
        <v>650</v>
      </c>
      <c r="S388" s="2" t="s">
        <v>8</v>
      </c>
      <c r="T388" s="2" t="s">
        <v>650</v>
      </c>
      <c r="U388" s="2" t="s">
        <v>650</v>
      </c>
      <c r="V388" s="2" t="s">
        <v>650</v>
      </c>
      <c r="W388" s="2" t="s">
        <v>650</v>
      </c>
      <c r="X388" s="2" t="s">
        <v>650</v>
      </c>
      <c r="Y388" s="2">
        <v>3.75</v>
      </c>
      <c r="Z388" s="2" t="s">
        <v>650</v>
      </c>
      <c r="AA388" s="2">
        <v>6.6689999999999996</v>
      </c>
      <c r="AB388" s="2" t="s">
        <v>650</v>
      </c>
      <c r="AC388" s="2" t="s">
        <v>650</v>
      </c>
      <c r="AD388" s="2">
        <v>14.311999999999999</v>
      </c>
      <c r="AE388" s="2">
        <v>11.471</v>
      </c>
      <c r="AF388" s="2" t="s">
        <v>658</v>
      </c>
      <c r="AG388" s="2">
        <v>1.446</v>
      </c>
      <c r="AH388" s="2">
        <v>2.2869999999999999</v>
      </c>
      <c r="AI388" s="2">
        <v>2.3340000000000001</v>
      </c>
      <c r="AM388" s="129">
        <f t="shared" si="18"/>
        <v>106.611</v>
      </c>
      <c r="AN388" s="129">
        <f t="shared" si="19"/>
        <v>96.811000000000007</v>
      </c>
      <c r="AO388" s="130">
        <f t="shared" si="20"/>
        <v>0.90807702769883036</v>
      </c>
    </row>
    <row r="389" spans="1:41" ht="15" customHeight="1" x14ac:dyDescent="0.25">
      <c r="A389" s="2" t="s">
        <v>574</v>
      </c>
      <c r="B389" s="2" t="s">
        <v>576</v>
      </c>
      <c r="C389" s="2">
        <v>2015</v>
      </c>
      <c r="D389" s="2">
        <v>11.792</v>
      </c>
      <c r="E389" s="2">
        <v>14.065</v>
      </c>
      <c r="F389" s="2" t="s">
        <v>650</v>
      </c>
      <c r="G389" s="2">
        <v>0.81299999999999994</v>
      </c>
      <c r="H389" s="2" t="s">
        <v>650</v>
      </c>
      <c r="I389" s="2" t="s">
        <v>650</v>
      </c>
      <c r="J389" s="2" t="s">
        <v>650</v>
      </c>
      <c r="K389" s="2" t="s">
        <v>650</v>
      </c>
      <c r="L389" s="2" t="s">
        <v>651</v>
      </c>
      <c r="M389" s="2" t="s">
        <v>650</v>
      </c>
      <c r="N389" s="2" t="s">
        <v>650</v>
      </c>
      <c r="O389" s="2">
        <v>13.252000000000001</v>
      </c>
      <c r="P389" s="2" t="s">
        <v>650</v>
      </c>
      <c r="Q389" s="2" t="s">
        <v>650</v>
      </c>
      <c r="R389" s="2" t="s">
        <v>650</v>
      </c>
      <c r="S389" s="2" t="s">
        <v>8</v>
      </c>
      <c r="T389" s="2" t="s">
        <v>650</v>
      </c>
      <c r="U389" s="2" t="s">
        <v>650</v>
      </c>
      <c r="V389" s="2" t="s">
        <v>650</v>
      </c>
      <c r="W389" s="2" t="s">
        <v>650</v>
      </c>
      <c r="X389" s="2" t="s">
        <v>650</v>
      </c>
      <c r="Y389" s="2" t="s">
        <v>650</v>
      </c>
      <c r="Z389" s="2" t="s">
        <v>650</v>
      </c>
      <c r="AA389" s="2" t="s">
        <v>650</v>
      </c>
      <c r="AB389" s="2" t="s">
        <v>650</v>
      </c>
      <c r="AC389" s="2" t="s">
        <v>650</v>
      </c>
      <c r="AD389" s="2" t="s">
        <v>650</v>
      </c>
      <c r="AE389" s="2" t="s">
        <v>650</v>
      </c>
      <c r="AF389" s="2" t="s">
        <v>650</v>
      </c>
      <c r="AG389" s="2" t="s">
        <v>650</v>
      </c>
      <c r="AH389" s="2" t="s">
        <v>650</v>
      </c>
      <c r="AI389" s="2" t="s">
        <v>650</v>
      </c>
      <c r="AM389" s="129">
        <f t="shared" si="18"/>
        <v>14.065000000000001</v>
      </c>
      <c r="AN389" s="129">
        <f t="shared" si="19"/>
        <v>11.792</v>
      </c>
      <c r="AO389" s="130">
        <f t="shared" si="20"/>
        <v>0.83839317454674711</v>
      </c>
    </row>
    <row r="390" spans="1:41" ht="15" customHeight="1" x14ac:dyDescent="0.25">
      <c r="A390" s="2" t="s">
        <v>574</v>
      </c>
      <c r="B390" s="2" t="s">
        <v>577</v>
      </c>
      <c r="C390" s="2">
        <v>2015</v>
      </c>
      <c r="D390" s="2">
        <v>107.658</v>
      </c>
      <c r="E390" s="2">
        <v>122.029</v>
      </c>
      <c r="F390" s="2" t="s">
        <v>650</v>
      </c>
      <c r="G390" s="2">
        <v>1.179</v>
      </c>
      <c r="H390" s="2" t="s">
        <v>650</v>
      </c>
      <c r="I390" s="2" t="s">
        <v>650</v>
      </c>
      <c r="J390" s="2" t="s">
        <v>650</v>
      </c>
      <c r="K390" s="2" t="s">
        <v>650</v>
      </c>
      <c r="L390" s="2" t="s">
        <v>651</v>
      </c>
      <c r="M390" s="2">
        <v>4.0650000000000004</v>
      </c>
      <c r="N390" s="2">
        <v>9.8810000000000002</v>
      </c>
      <c r="O390" s="2">
        <v>5.2039999999999997</v>
      </c>
      <c r="P390" s="2">
        <v>5.2610000000000001</v>
      </c>
      <c r="Q390" s="2" t="s">
        <v>650</v>
      </c>
      <c r="R390" s="2" t="s">
        <v>650</v>
      </c>
      <c r="S390" s="2" t="s">
        <v>8</v>
      </c>
      <c r="T390" s="2" t="s">
        <v>650</v>
      </c>
      <c r="U390" s="2" t="s">
        <v>650</v>
      </c>
      <c r="V390" s="2" t="s">
        <v>650</v>
      </c>
      <c r="W390" s="2">
        <v>72.444999999999993</v>
      </c>
      <c r="X390" s="2" t="s">
        <v>650</v>
      </c>
      <c r="Y390" s="2">
        <v>5.23</v>
      </c>
      <c r="Z390" s="2" t="s">
        <v>650</v>
      </c>
      <c r="AA390" s="2" t="s">
        <v>650</v>
      </c>
      <c r="AB390" s="2" t="s">
        <v>650</v>
      </c>
      <c r="AC390" s="2" t="s">
        <v>650</v>
      </c>
      <c r="AD390" s="2">
        <v>18.763999999999999</v>
      </c>
      <c r="AE390" s="2" t="s">
        <v>650</v>
      </c>
      <c r="AF390" s="2" t="s">
        <v>650</v>
      </c>
      <c r="AG390" s="2" t="s">
        <v>650</v>
      </c>
      <c r="AH390" s="2" t="s">
        <v>650</v>
      </c>
      <c r="AI390" s="2" t="s">
        <v>650</v>
      </c>
      <c r="AM390" s="129">
        <f t="shared" si="18"/>
        <v>122.029</v>
      </c>
      <c r="AN390" s="129">
        <f t="shared" si="19"/>
        <v>107.658</v>
      </c>
      <c r="AO390" s="130">
        <f t="shared" si="20"/>
        <v>0.88223291184882291</v>
      </c>
    </row>
    <row r="391" spans="1:41" ht="15" customHeight="1" x14ac:dyDescent="0.25">
      <c r="A391" s="2" t="s">
        <v>574</v>
      </c>
      <c r="B391" s="2" t="s">
        <v>578</v>
      </c>
      <c r="C391" s="2">
        <v>2015</v>
      </c>
      <c r="D391" s="2" t="s">
        <v>650</v>
      </c>
      <c r="E391" s="2" t="s">
        <v>650</v>
      </c>
      <c r="F391" s="2" t="s">
        <v>650</v>
      </c>
      <c r="G391" s="2" t="s">
        <v>650</v>
      </c>
      <c r="H391" s="2" t="s">
        <v>650</v>
      </c>
      <c r="I391" s="2" t="s">
        <v>650</v>
      </c>
      <c r="J391" s="2" t="s">
        <v>650</v>
      </c>
      <c r="K391" s="2" t="s">
        <v>650</v>
      </c>
      <c r="L391" s="2" t="s">
        <v>651</v>
      </c>
      <c r="M391" s="2" t="s">
        <v>650</v>
      </c>
      <c r="N391" s="2" t="s">
        <v>650</v>
      </c>
      <c r="O391" s="2" t="s">
        <v>650</v>
      </c>
      <c r="P391" s="2" t="s">
        <v>650</v>
      </c>
      <c r="Q391" s="2" t="s">
        <v>650</v>
      </c>
      <c r="R391" s="2" t="s">
        <v>650</v>
      </c>
      <c r="S391" s="2" t="s">
        <v>650</v>
      </c>
      <c r="T391" s="2" t="s">
        <v>650</v>
      </c>
      <c r="U391" s="2" t="s">
        <v>650</v>
      </c>
      <c r="V391" s="2" t="s">
        <v>650</v>
      </c>
      <c r="W391" s="2" t="s">
        <v>650</v>
      </c>
      <c r="X391" s="2" t="s">
        <v>650</v>
      </c>
      <c r="Y391" s="2" t="s">
        <v>650</v>
      </c>
      <c r="Z391" s="2" t="s">
        <v>650</v>
      </c>
      <c r="AA391" s="2" t="s">
        <v>650</v>
      </c>
      <c r="AB391" s="2" t="s">
        <v>650</v>
      </c>
      <c r="AC391" s="2" t="s">
        <v>650</v>
      </c>
      <c r="AD391" s="2" t="s">
        <v>650</v>
      </c>
      <c r="AE391" s="2" t="s">
        <v>650</v>
      </c>
      <c r="AF391" s="2" t="s">
        <v>650</v>
      </c>
      <c r="AG391" s="2" t="s">
        <v>650</v>
      </c>
      <c r="AH391" s="2" t="s">
        <v>650</v>
      </c>
      <c r="AI391" s="2" t="s">
        <v>650</v>
      </c>
      <c r="AM391" s="129">
        <f t="shared" si="18"/>
        <v>0</v>
      </c>
      <c r="AN391" s="129">
        <f t="shared" si="19"/>
        <v>0</v>
      </c>
      <c r="AO391" s="130" t="str">
        <f t="shared" si="20"/>
        <v/>
      </c>
    </row>
    <row r="392" spans="1:41" ht="15" customHeight="1" x14ac:dyDescent="0.25">
      <c r="A392" s="2" t="s">
        <v>579</v>
      </c>
      <c r="B392" s="2" t="s">
        <v>580</v>
      </c>
      <c r="C392" s="2">
        <v>2015</v>
      </c>
      <c r="D392" s="2">
        <v>8.6660000000000004</v>
      </c>
      <c r="E392" s="2">
        <v>9.94</v>
      </c>
      <c r="F392" s="2">
        <v>0</v>
      </c>
      <c r="G392" s="2">
        <v>0.35</v>
      </c>
      <c r="H392" s="2">
        <v>0</v>
      </c>
      <c r="I392" s="2">
        <v>0</v>
      </c>
      <c r="J392" s="2">
        <v>0</v>
      </c>
      <c r="K392" s="2">
        <v>0</v>
      </c>
      <c r="L392" s="2" t="s">
        <v>651</v>
      </c>
      <c r="M392" s="2">
        <v>0</v>
      </c>
      <c r="N392" s="2">
        <v>0</v>
      </c>
      <c r="O392" s="2">
        <v>9.59</v>
      </c>
      <c r="P392" s="2">
        <v>0</v>
      </c>
      <c r="Q392" s="2">
        <v>0</v>
      </c>
      <c r="R392" s="2">
        <v>0</v>
      </c>
      <c r="S392" s="2" t="s">
        <v>650</v>
      </c>
      <c r="T392" s="2">
        <v>0</v>
      </c>
      <c r="U392" s="2">
        <v>0</v>
      </c>
      <c r="V392" s="2">
        <v>0</v>
      </c>
      <c r="W392" s="2">
        <v>0</v>
      </c>
      <c r="X392" s="2">
        <v>0</v>
      </c>
      <c r="Y392" s="2">
        <v>0</v>
      </c>
      <c r="Z392" s="2">
        <v>0</v>
      </c>
      <c r="AA392" s="2">
        <v>0</v>
      </c>
      <c r="AB392" s="2">
        <v>0</v>
      </c>
      <c r="AC392" s="2">
        <v>0</v>
      </c>
      <c r="AD392" s="2">
        <v>0</v>
      </c>
      <c r="AE392" s="2">
        <v>0</v>
      </c>
      <c r="AF392" s="2" t="s">
        <v>650</v>
      </c>
      <c r="AG392" s="2">
        <v>0</v>
      </c>
      <c r="AH392" s="2">
        <v>0</v>
      </c>
      <c r="AI392" s="2">
        <v>0</v>
      </c>
      <c r="AM392" s="129">
        <f t="shared" si="18"/>
        <v>9.94</v>
      </c>
      <c r="AN392" s="129">
        <f t="shared" si="19"/>
        <v>8.6660000000000004</v>
      </c>
      <c r="AO392" s="130">
        <f t="shared" si="20"/>
        <v>0.87183098591549302</v>
      </c>
    </row>
    <row r="393" spans="1:41" ht="15" customHeight="1" x14ac:dyDescent="0.25">
      <c r="A393" s="2" t="s">
        <v>579</v>
      </c>
      <c r="B393" s="2" t="s">
        <v>581</v>
      </c>
      <c r="C393" s="2">
        <v>2015</v>
      </c>
      <c r="D393" s="2">
        <v>28.3</v>
      </c>
      <c r="E393" s="2">
        <v>38.630000000000003</v>
      </c>
      <c r="F393" s="2">
        <v>0</v>
      </c>
      <c r="G393" s="2">
        <v>1.6</v>
      </c>
      <c r="H393" s="2">
        <v>0</v>
      </c>
      <c r="I393" s="2">
        <v>0</v>
      </c>
      <c r="J393" s="2">
        <v>0</v>
      </c>
      <c r="K393" s="2">
        <v>0</v>
      </c>
      <c r="L393" s="2" t="s">
        <v>651</v>
      </c>
      <c r="M393" s="2">
        <v>36.159999999999997</v>
      </c>
      <c r="N393" s="2">
        <v>0</v>
      </c>
      <c r="O393" s="2">
        <v>0.87</v>
      </c>
      <c r="P393" s="2">
        <v>0</v>
      </c>
      <c r="Q393" s="2">
        <v>0</v>
      </c>
      <c r="R393" s="2">
        <v>0</v>
      </c>
      <c r="S393" s="2" t="s">
        <v>650</v>
      </c>
      <c r="T393" s="2">
        <v>0</v>
      </c>
      <c r="U393" s="2">
        <v>0</v>
      </c>
      <c r="V393" s="2">
        <v>0</v>
      </c>
      <c r="W393" s="2">
        <v>0</v>
      </c>
      <c r="X393" s="2">
        <v>0</v>
      </c>
      <c r="Y393" s="2">
        <v>0</v>
      </c>
      <c r="Z393" s="2">
        <v>0</v>
      </c>
      <c r="AA393" s="2">
        <v>0</v>
      </c>
      <c r="AB393" s="2">
        <v>0</v>
      </c>
      <c r="AC393" s="2">
        <v>0</v>
      </c>
      <c r="AD393" s="2">
        <v>0</v>
      </c>
      <c r="AE393" s="2">
        <v>0</v>
      </c>
      <c r="AF393" s="2" t="s">
        <v>650</v>
      </c>
      <c r="AG393" s="2">
        <v>0</v>
      </c>
      <c r="AH393" s="2">
        <v>0</v>
      </c>
      <c r="AI393" s="2">
        <v>0</v>
      </c>
      <c r="AM393" s="129">
        <f t="shared" si="18"/>
        <v>38.629999999999995</v>
      </c>
      <c r="AN393" s="129">
        <f t="shared" si="19"/>
        <v>28.3</v>
      </c>
      <c r="AO393" s="130">
        <f t="shared" si="20"/>
        <v>0.73259125032358285</v>
      </c>
    </row>
    <row r="394" spans="1:41" ht="15" customHeight="1" x14ac:dyDescent="0.25">
      <c r="A394" s="2" t="s">
        <v>579</v>
      </c>
      <c r="B394" s="2" t="s">
        <v>582</v>
      </c>
      <c r="C394" s="2">
        <v>2015</v>
      </c>
      <c r="D394" s="2">
        <v>91.454999999999998</v>
      </c>
      <c r="E394" s="2">
        <v>105.194</v>
      </c>
      <c r="F394" s="2">
        <v>0</v>
      </c>
      <c r="G394" s="2">
        <v>2.1800000000000002</v>
      </c>
      <c r="H394" s="2">
        <v>0</v>
      </c>
      <c r="I394" s="2">
        <v>0</v>
      </c>
      <c r="J394" s="2">
        <v>0</v>
      </c>
      <c r="K394" s="2">
        <v>0</v>
      </c>
      <c r="L394" s="2" t="s">
        <v>651</v>
      </c>
      <c r="M394" s="2">
        <v>35.478999999999999</v>
      </c>
      <c r="N394" s="2">
        <v>2.2400000000000002</v>
      </c>
      <c r="O394" s="2">
        <v>0</v>
      </c>
      <c r="P394" s="2">
        <v>0</v>
      </c>
      <c r="Q394" s="2">
        <v>0</v>
      </c>
      <c r="R394" s="2">
        <v>0</v>
      </c>
      <c r="S394" s="2" t="s">
        <v>650</v>
      </c>
      <c r="T394" s="2">
        <v>0</v>
      </c>
      <c r="U394" s="2">
        <v>0</v>
      </c>
      <c r="V394" s="2">
        <v>0</v>
      </c>
      <c r="W394" s="2">
        <v>0</v>
      </c>
      <c r="X394" s="2">
        <v>0</v>
      </c>
      <c r="Y394" s="2">
        <v>0</v>
      </c>
      <c r="Z394" s="2">
        <v>0</v>
      </c>
      <c r="AA394" s="2">
        <v>0</v>
      </c>
      <c r="AB394" s="2">
        <v>60.284999999999997</v>
      </c>
      <c r="AC394" s="2">
        <v>0</v>
      </c>
      <c r="AD394" s="2">
        <v>5.01</v>
      </c>
      <c r="AE394" s="2">
        <v>0</v>
      </c>
      <c r="AF394" s="2" t="s">
        <v>650</v>
      </c>
      <c r="AG394" s="2">
        <v>0</v>
      </c>
      <c r="AH394" s="2">
        <v>0</v>
      </c>
      <c r="AI394" s="2">
        <v>0</v>
      </c>
      <c r="AM394" s="129">
        <f t="shared" si="18"/>
        <v>105.194</v>
      </c>
      <c r="AN394" s="129">
        <f t="shared" si="19"/>
        <v>91.454999999999998</v>
      </c>
      <c r="AO394" s="130">
        <f t="shared" si="20"/>
        <v>0.86939369165541758</v>
      </c>
    </row>
    <row r="395" spans="1:41" ht="15" customHeight="1" x14ac:dyDescent="0.25">
      <c r="A395" s="2" t="s">
        <v>583</v>
      </c>
      <c r="B395" s="2" t="s">
        <v>584</v>
      </c>
      <c r="C395" s="2">
        <v>2015</v>
      </c>
      <c r="D395" s="2">
        <v>17.07</v>
      </c>
      <c r="E395" s="2">
        <v>22.164999999999999</v>
      </c>
      <c r="F395" s="2" t="s">
        <v>650</v>
      </c>
      <c r="G395" s="2" t="s">
        <v>650</v>
      </c>
      <c r="H395" s="2" t="s">
        <v>650</v>
      </c>
      <c r="I395" s="2" t="s">
        <v>650</v>
      </c>
      <c r="J395" s="2" t="s">
        <v>650</v>
      </c>
      <c r="K395" s="2" t="s">
        <v>650</v>
      </c>
      <c r="L395" s="2" t="s">
        <v>651</v>
      </c>
      <c r="M395" s="2" t="s">
        <v>650</v>
      </c>
      <c r="N395" s="2" t="s">
        <v>650</v>
      </c>
      <c r="O395" s="2">
        <v>18.087</v>
      </c>
      <c r="P395" s="2" t="s">
        <v>650</v>
      </c>
      <c r="Q395" s="2" t="s">
        <v>650</v>
      </c>
      <c r="R395" s="2" t="s">
        <v>650</v>
      </c>
      <c r="S395" s="2" t="s">
        <v>8</v>
      </c>
      <c r="T395" s="2">
        <v>3.194</v>
      </c>
      <c r="U395" s="2" t="s">
        <v>650</v>
      </c>
      <c r="V395" s="2" t="s">
        <v>650</v>
      </c>
      <c r="W395" s="2" t="s">
        <v>650</v>
      </c>
      <c r="X395" s="2" t="s">
        <v>650</v>
      </c>
      <c r="Y395" s="2">
        <v>0.88400000000000001</v>
      </c>
      <c r="Z395" s="2" t="s">
        <v>650</v>
      </c>
      <c r="AA395" s="2" t="s">
        <v>650</v>
      </c>
      <c r="AB395" s="2" t="s">
        <v>650</v>
      </c>
      <c r="AC395" s="2" t="s">
        <v>650</v>
      </c>
      <c r="AD395" s="2" t="s">
        <v>650</v>
      </c>
      <c r="AE395" s="2" t="s">
        <v>650</v>
      </c>
      <c r="AF395" s="2" t="s">
        <v>650</v>
      </c>
      <c r="AG395" s="2" t="s">
        <v>650</v>
      </c>
      <c r="AH395" s="2" t="s">
        <v>650</v>
      </c>
      <c r="AI395" s="2" t="s">
        <v>650</v>
      </c>
      <c r="AM395" s="129">
        <f t="shared" si="18"/>
        <v>22.164999999999999</v>
      </c>
      <c r="AN395" s="129">
        <f t="shared" si="19"/>
        <v>17.07</v>
      </c>
      <c r="AO395" s="130">
        <f t="shared" si="20"/>
        <v>0.77013309271373787</v>
      </c>
    </row>
    <row r="396" spans="1:41" ht="15" customHeight="1" x14ac:dyDescent="0.25">
      <c r="A396" s="2" t="s">
        <v>583</v>
      </c>
      <c r="B396" s="2" t="s">
        <v>585</v>
      </c>
      <c r="C396" s="2">
        <v>2015</v>
      </c>
      <c r="D396" s="2">
        <v>9.0280000000000005</v>
      </c>
      <c r="E396" s="2">
        <v>10.837</v>
      </c>
      <c r="F396" s="2" t="s">
        <v>650</v>
      </c>
      <c r="G396" s="2" t="s">
        <v>650</v>
      </c>
      <c r="H396" s="2" t="s">
        <v>650</v>
      </c>
      <c r="I396" s="2" t="s">
        <v>650</v>
      </c>
      <c r="J396" s="2" t="s">
        <v>650</v>
      </c>
      <c r="K396" s="2" t="s">
        <v>650</v>
      </c>
      <c r="L396" s="2" t="s">
        <v>651</v>
      </c>
      <c r="M396" s="2" t="s">
        <v>650</v>
      </c>
      <c r="N396" s="2" t="s">
        <v>650</v>
      </c>
      <c r="O396" s="2">
        <v>7.226</v>
      </c>
      <c r="P396" s="2" t="s">
        <v>650</v>
      </c>
      <c r="Q396" s="2" t="s">
        <v>650</v>
      </c>
      <c r="R396" s="2" t="s">
        <v>650</v>
      </c>
      <c r="S396" s="2" t="s">
        <v>650</v>
      </c>
      <c r="T396" s="2">
        <v>2.9830000000000001</v>
      </c>
      <c r="U396" s="2" t="s">
        <v>650</v>
      </c>
      <c r="V396" s="2" t="s">
        <v>650</v>
      </c>
      <c r="W396" s="2" t="s">
        <v>650</v>
      </c>
      <c r="X396" s="2" t="s">
        <v>650</v>
      </c>
      <c r="Y396" s="2">
        <v>0.628</v>
      </c>
      <c r="Z396" s="2" t="s">
        <v>650</v>
      </c>
      <c r="AA396" s="2" t="s">
        <v>650</v>
      </c>
      <c r="AB396" s="2" t="s">
        <v>650</v>
      </c>
      <c r="AC396" s="2" t="s">
        <v>650</v>
      </c>
      <c r="AD396" s="2" t="s">
        <v>650</v>
      </c>
      <c r="AE396" s="2" t="s">
        <v>650</v>
      </c>
      <c r="AF396" s="2" t="s">
        <v>650</v>
      </c>
      <c r="AG396" s="2" t="s">
        <v>650</v>
      </c>
      <c r="AH396" s="2" t="s">
        <v>650</v>
      </c>
      <c r="AI396" s="2" t="s">
        <v>650</v>
      </c>
      <c r="AM396" s="129">
        <f t="shared" si="18"/>
        <v>10.837</v>
      </c>
      <c r="AN396" s="129">
        <f t="shared" si="19"/>
        <v>9.0280000000000005</v>
      </c>
      <c r="AO396" s="130">
        <f t="shared" si="20"/>
        <v>0.83307188336255422</v>
      </c>
    </row>
    <row r="397" spans="1:41" ht="15" customHeight="1" x14ac:dyDescent="0.25">
      <c r="A397" s="2" t="s">
        <v>583</v>
      </c>
      <c r="B397" s="2" t="s">
        <v>586</v>
      </c>
      <c r="C397" s="2">
        <v>2015</v>
      </c>
      <c r="D397" s="2">
        <v>12.234</v>
      </c>
      <c r="E397" s="2">
        <v>15.314</v>
      </c>
      <c r="F397" s="2" t="s">
        <v>650</v>
      </c>
      <c r="G397" s="2">
        <v>0</v>
      </c>
      <c r="H397" s="2" t="s">
        <v>650</v>
      </c>
      <c r="I397" s="2" t="s">
        <v>650</v>
      </c>
      <c r="J397" s="2" t="s">
        <v>650</v>
      </c>
      <c r="K397" s="2" t="s">
        <v>650</v>
      </c>
      <c r="L397" s="2" t="s">
        <v>651</v>
      </c>
      <c r="M397" s="2" t="s">
        <v>650</v>
      </c>
      <c r="N397" s="2" t="s">
        <v>650</v>
      </c>
      <c r="O397" s="2">
        <v>14.866</v>
      </c>
      <c r="P397" s="2" t="s">
        <v>650</v>
      </c>
      <c r="Q397" s="2" t="s">
        <v>650</v>
      </c>
      <c r="R397" s="2" t="s">
        <v>650</v>
      </c>
      <c r="S397" s="2" t="s">
        <v>650</v>
      </c>
      <c r="T397" s="2" t="s">
        <v>650</v>
      </c>
      <c r="U397" s="2" t="s">
        <v>650</v>
      </c>
      <c r="V397" s="2" t="s">
        <v>650</v>
      </c>
      <c r="W397" s="2" t="s">
        <v>650</v>
      </c>
      <c r="X397" s="2" t="s">
        <v>650</v>
      </c>
      <c r="Y397" s="2">
        <v>0.44800000000000001</v>
      </c>
      <c r="Z397" s="2" t="s">
        <v>650</v>
      </c>
      <c r="AA397" s="2" t="s">
        <v>650</v>
      </c>
      <c r="AB397" s="2" t="s">
        <v>650</v>
      </c>
      <c r="AC397" s="2" t="s">
        <v>650</v>
      </c>
      <c r="AD397" s="2" t="s">
        <v>650</v>
      </c>
      <c r="AE397" s="2" t="s">
        <v>650</v>
      </c>
      <c r="AF397" s="2" t="s">
        <v>650</v>
      </c>
      <c r="AG397" s="2" t="s">
        <v>650</v>
      </c>
      <c r="AH397" s="2" t="s">
        <v>650</v>
      </c>
      <c r="AI397" s="2" t="s">
        <v>650</v>
      </c>
      <c r="AM397" s="129">
        <f t="shared" si="18"/>
        <v>15.314</v>
      </c>
      <c r="AN397" s="129">
        <f t="shared" si="19"/>
        <v>12.234</v>
      </c>
      <c r="AO397" s="130">
        <f t="shared" si="20"/>
        <v>0.79887684471725218</v>
      </c>
    </row>
    <row r="398" spans="1:41" ht="15" customHeight="1" x14ac:dyDescent="0.25">
      <c r="A398" s="2" t="s">
        <v>583</v>
      </c>
      <c r="B398" s="2" t="s">
        <v>587</v>
      </c>
      <c r="C398" s="2">
        <v>2015</v>
      </c>
      <c r="D398" s="2">
        <v>130.46</v>
      </c>
      <c r="E398" s="2">
        <v>131.38</v>
      </c>
      <c r="F398" s="2" t="s">
        <v>650</v>
      </c>
      <c r="G398" s="2" t="s">
        <v>650</v>
      </c>
      <c r="H398" s="2" t="s">
        <v>650</v>
      </c>
      <c r="I398" s="2">
        <v>0.83</v>
      </c>
      <c r="J398" s="2" t="s">
        <v>650</v>
      </c>
      <c r="K398" s="2" t="s">
        <v>650</v>
      </c>
      <c r="L398" s="2" t="s">
        <v>651</v>
      </c>
      <c r="M398" s="2">
        <v>34.21</v>
      </c>
      <c r="N398" s="2" t="s">
        <v>650</v>
      </c>
      <c r="O398" s="2">
        <v>73.739999999999995</v>
      </c>
      <c r="P398" s="2">
        <v>5.9</v>
      </c>
      <c r="Q398" s="2" t="s">
        <v>650</v>
      </c>
      <c r="R398" s="2" t="s">
        <v>650</v>
      </c>
      <c r="S398" s="2" t="s">
        <v>650</v>
      </c>
      <c r="T398" s="2" t="s">
        <v>650</v>
      </c>
      <c r="U398" s="2" t="s">
        <v>650</v>
      </c>
      <c r="V398" s="2" t="s">
        <v>650</v>
      </c>
      <c r="W398" s="2">
        <v>5.9</v>
      </c>
      <c r="X398" s="2" t="s">
        <v>650</v>
      </c>
      <c r="Y398" s="2" t="s">
        <v>650</v>
      </c>
      <c r="Z398" s="2" t="s">
        <v>650</v>
      </c>
      <c r="AA398" s="2">
        <v>10.8</v>
      </c>
      <c r="AB398" s="2" t="s">
        <v>650</v>
      </c>
      <c r="AC398" s="2" t="s">
        <v>650</v>
      </c>
      <c r="AD398" s="2" t="s">
        <v>650</v>
      </c>
      <c r="AE398" s="2" t="s">
        <v>650</v>
      </c>
      <c r="AF398" s="2" t="s">
        <v>650</v>
      </c>
      <c r="AG398" s="2" t="s">
        <v>650</v>
      </c>
      <c r="AH398" s="2" t="s">
        <v>650</v>
      </c>
      <c r="AI398" s="2" t="s">
        <v>650</v>
      </c>
      <c r="AM398" s="129">
        <f t="shared" si="18"/>
        <v>131.38000000000002</v>
      </c>
      <c r="AN398" s="129">
        <f t="shared" si="19"/>
        <v>130.46</v>
      </c>
      <c r="AO398" s="130">
        <f t="shared" si="20"/>
        <v>0.99299741208707559</v>
      </c>
    </row>
    <row r="399" spans="1:41" ht="15" customHeight="1" x14ac:dyDescent="0.25">
      <c r="A399" s="2" t="s">
        <v>588</v>
      </c>
      <c r="B399" s="2" t="s">
        <v>589</v>
      </c>
      <c r="C399" s="2">
        <v>2015</v>
      </c>
      <c r="D399" s="2">
        <v>128.066</v>
      </c>
      <c r="E399" s="2">
        <v>149.23400000000001</v>
      </c>
      <c r="F399" s="2">
        <v>0</v>
      </c>
      <c r="G399" s="2">
        <v>2.601</v>
      </c>
      <c r="H399" s="2">
        <v>0</v>
      </c>
      <c r="I399" s="2">
        <v>0</v>
      </c>
      <c r="J399" s="2">
        <v>0</v>
      </c>
      <c r="K399" s="2">
        <v>0</v>
      </c>
      <c r="L399" s="2" t="s">
        <v>651</v>
      </c>
      <c r="M399" s="2">
        <v>99.944000000000003</v>
      </c>
      <c r="N399" s="2">
        <v>0</v>
      </c>
      <c r="O399" s="2">
        <v>14.5</v>
      </c>
      <c r="P399" s="2">
        <v>0</v>
      </c>
      <c r="Q399" s="2">
        <v>4.2</v>
      </c>
      <c r="R399" s="2">
        <v>0</v>
      </c>
      <c r="S399" s="2" t="s">
        <v>8</v>
      </c>
      <c r="T399" s="2">
        <v>3.1480000000000001</v>
      </c>
      <c r="U399" s="2">
        <v>0</v>
      </c>
      <c r="V399" s="2">
        <v>0</v>
      </c>
      <c r="W399" s="2">
        <v>0</v>
      </c>
      <c r="X399" s="2">
        <v>0</v>
      </c>
      <c r="Y399" s="2">
        <v>0.1</v>
      </c>
      <c r="Z399" s="2">
        <v>0</v>
      </c>
      <c r="AA399" s="2">
        <v>0</v>
      </c>
      <c r="AB399" s="2">
        <v>0</v>
      </c>
      <c r="AC399" s="2">
        <v>4.4260000000000002</v>
      </c>
      <c r="AD399" s="2">
        <v>20.315000000000001</v>
      </c>
      <c r="AE399" s="2">
        <v>0</v>
      </c>
      <c r="AF399" s="2" t="s">
        <v>650</v>
      </c>
      <c r="AG399" s="2">
        <v>0</v>
      </c>
      <c r="AH399" s="2">
        <v>0</v>
      </c>
      <c r="AI399" s="2">
        <v>0</v>
      </c>
      <c r="AM399" s="129">
        <f t="shared" si="18"/>
        <v>149.23399999999998</v>
      </c>
      <c r="AN399" s="129">
        <f t="shared" si="19"/>
        <v>128.066</v>
      </c>
      <c r="AO399" s="130">
        <f t="shared" si="20"/>
        <v>0.8581556481766891</v>
      </c>
    </row>
    <row r="400" spans="1:41" ht="15" customHeight="1" x14ac:dyDescent="0.25">
      <c r="A400" s="2" t="s">
        <v>590</v>
      </c>
      <c r="B400" s="2" t="s">
        <v>591</v>
      </c>
      <c r="C400" s="2">
        <v>2015</v>
      </c>
      <c r="D400" s="2">
        <v>7.6</v>
      </c>
      <c r="E400" s="2">
        <v>6.79</v>
      </c>
      <c r="F400" s="2" t="s">
        <v>650</v>
      </c>
      <c r="G400" s="2">
        <v>0.19</v>
      </c>
      <c r="H400" s="2" t="s">
        <v>650</v>
      </c>
      <c r="I400" s="2" t="s">
        <v>650</v>
      </c>
      <c r="J400" s="2" t="s">
        <v>650</v>
      </c>
      <c r="K400" s="2" t="s">
        <v>650</v>
      </c>
      <c r="L400" s="2" t="s">
        <v>651</v>
      </c>
      <c r="M400" s="2" t="s">
        <v>650</v>
      </c>
      <c r="N400" s="2" t="s">
        <v>650</v>
      </c>
      <c r="O400" s="2" t="s">
        <v>650</v>
      </c>
      <c r="P400" s="2" t="s">
        <v>650</v>
      </c>
      <c r="Q400" s="2" t="s">
        <v>650</v>
      </c>
      <c r="R400" s="2" t="s">
        <v>650</v>
      </c>
      <c r="S400" s="2" t="s">
        <v>650</v>
      </c>
      <c r="T400" s="2">
        <v>6.6</v>
      </c>
      <c r="U400" s="2" t="s">
        <v>650</v>
      </c>
      <c r="V400" s="2" t="s">
        <v>650</v>
      </c>
      <c r="W400" s="2" t="s">
        <v>650</v>
      </c>
      <c r="X400" s="2" t="s">
        <v>650</v>
      </c>
      <c r="Y400" s="2" t="s">
        <v>650</v>
      </c>
      <c r="Z400" s="2" t="s">
        <v>650</v>
      </c>
      <c r="AA400" s="2" t="s">
        <v>650</v>
      </c>
      <c r="AB400" s="2" t="s">
        <v>650</v>
      </c>
      <c r="AC400" s="2" t="s">
        <v>650</v>
      </c>
      <c r="AD400" s="2" t="s">
        <v>650</v>
      </c>
      <c r="AE400" s="2" t="s">
        <v>650</v>
      </c>
      <c r="AF400" s="2" t="s">
        <v>650</v>
      </c>
      <c r="AG400" s="2" t="s">
        <v>650</v>
      </c>
      <c r="AH400" s="2" t="s">
        <v>650</v>
      </c>
      <c r="AI400" s="2" t="s">
        <v>650</v>
      </c>
      <c r="AM400" s="129">
        <f t="shared" si="18"/>
        <v>6.79</v>
      </c>
      <c r="AN400" s="129">
        <f t="shared" si="19"/>
        <v>7.6</v>
      </c>
      <c r="AO400" s="130">
        <f t="shared" si="20"/>
        <v>1.1192930780559647</v>
      </c>
    </row>
    <row r="401" spans="1:41" ht="15" customHeight="1" x14ac:dyDescent="0.25">
      <c r="A401" s="2" t="s">
        <v>590</v>
      </c>
      <c r="B401" s="2" t="s">
        <v>592</v>
      </c>
      <c r="C401" s="2">
        <v>2015</v>
      </c>
      <c r="D401" s="2" t="s">
        <v>650</v>
      </c>
      <c r="E401" s="2">
        <v>0.5</v>
      </c>
      <c r="F401" s="2" t="s">
        <v>650</v>
      </c>
      <c r="G401" s="2">
        <v>0.5</v>
      </c>
      <c r="H401" s="2" t="s">
        <v>650</v>
      </c>
      <c r="I401" s="2" t="s">
        <v>650</v>
      </c>
      <c r="J401" s="2" t="s">
        <v>650</v>
      </c>
      <c r="K401" s="2" t="s">
        <v>650</v>
      </c>
      <c r="L401" s="2" t="s">
        <v>651</v>
      </c>
      <c r="M401" s="2" t="s">
        <v>650</v>
      </c>
      <c r="N401" s="2" t="s">
        <v>650</v>
      </c>
      <c r="O401" s="2" t="s">
        <v>650</v>
      </c>
      <c r="P401" s="2" t="s">
        <v>650</v>
      </c>
      <c r="Q401" s="2" t="s">
        <v>650</v>
      </c>
      <c r="R401" s="2" t="s">
        <v>650</v>
      </c>
      <c r="S401" s="2" t="s">
        <v>650</v>
      </c>
      <c r="T401" s="2" t="s">
        <v>650</v>
      </c>
      <c r="U401" s="2" t="s">
        <v>650</v>
      </c>
      <c r="V401" s="2" t="s">
        <v>650</v>
      </c>
      <c r="W401" s="2" t="s">
        <v>650</v>
      </c>
      <c r="X401" s="2" t="s">
        <v>650</v>
      </c>
      <c r="Y401" s="2" t="s">
        <v>650</v>
      </c>
      <c r="Z401" s="2" t="s">
        <v>650</v>
      </c>
      <c r="AA401" s="2" t="s">
        <v>650</v>
      </c>
      <c r="AB401" s="2" t="s">
        <v>650</v>
      </c>
      <c r="AC401" s="2" t="s">
        <v>650</v>
      </c>
      <c r="AD401" s="2" t="s">
        <v>650</v>
      </c>
      <c r="AE401" s="2" t="s">
        <v>650</v>
      </c>
      <c r="AF401" s="2" t="s">
        <v>650</v>
      </c>
      <c r="AG401" s="2" t="s">
        <v>650</v>
      </c>
      <c r="AH401" s="2" t="s">
        <v>650</v>
      </c>
      <c r="AI401" s="2" t="s">
        <v>650</v>
      </c>
      <c r="AM401" s="129">
        <f t="shared" si="18"/>
        <v>0.5</v>
      </c>
      <c r="AN401" s="129">
        <f t="shared" si="19"/>
        <v>0</v>
      </c>
      <c r="AO401" s="130">
        <f t="shared" si="20"/>
        <v>0</v>
      </c>
    </row>
    <row r="402" spans="1:41" ht="15" customHeight="1" x14ac:dyDescent="0.25">
      <c r="A402" s="2" t="s">
        <v>590</v>
      </c>
      <c r="B402" s="2" t="s">
        <v>593</v>
      </c>
      <c r="C402" s="2">
        <v>2015</v>
      </c>
      <c r="D402" s="2">
        <v>6.35</v>
      </c>
      <c r="E402" s="2">
        <v>7.04</v>
      </c>
      <c r="F402" s="2" t="s">
        <v>650</v>
      </c>
      <c r="G402" s="2">
        <v>0.43</v>
      </c>
      <c r="H402" s="2" t="s">
        <v>650</v>
      </c>
      <c r="I402" s="2" t="s">
        <v>650</v>
      </c>
      <c r="J402" s="2" t="s">
        <v>650</v>
      </c>
      <c r="K402" s="2" t="s">
        <v>650</v>
      </c>
      <c r="L402" s="2" t="s">
        <v>651</v>
      </c>
      <c r="M402" s="2" t="s">
        <v>650</v>
      </c>
      <c r="N402" s="2" t="s">
        <v>650</v>
      </c>
      <c r="O402" s="2">
        <v>5.99</v>
      </c>
      <c r="P402" s="2" t="s">
        <v>650</v>
      </c>
      <c r="Q402" s="2" t="s">
        <v>650</v>
      </c>
      <c r="R402" s="2" t="s">
        <v>650</v>
      </c>
      <c r="S402" s="2" t="s">
        <v>650</v>
      </c>
      <c r="T402" s="2">
        <v>0.62</v>
      </c>
      <c r="U402" s="2" t="s">
        <v>650</v>
      </c>
      <c r="V402" s="2" t="s">
        <v>650</v>
      </c>
      <c r="W402" s="2" t="s">
        <v>650</v>
      </c>
      <c r="X402" s="2" t="s">
        <v>650</v>
      </c>
      <c r="Y402" s="2" t="s">
        <v>650</v>
      </c>
      <c r="Z402" s="2" t="s">
        <v>650</v>
      </c>
      <c r="AA402" s="2" t="s">
        <v>650</v>
      </c>
      <c r="AB402" s="2" t="s">
        <v>650</v>
      </c>
      <c r="AC402" s="2" t="s">
        <v>650</v>
      </c>
      <c r="AD402" s="2" t="s">
        <v>650</v>
      </c>
      <c r="AE402" s="2" t="s">
        <v>650</v>
      </c>
      <c r="AF402" s="2" t="s">
        <v>650</v>
      </c>
      <c r="AG402" s="2" t="s">
        <v>650</v>
      </c>
      <c r="AH402" s="2" t="s">
        <v>650</v>
      </c>
      <c r="AI402" s="2" t="s">
        <v>650</v>
      </c>
      <c r="AM402" s="129">
        <f t="shared" si="18"/>
        <v>7.04</v>
      </c>
      <c r="AN402" s="129">
        <f t="shared" si="19"/>
        <v>6.35</v>
      </c>
      <c r="AO402" s="130">
        <f t="shared" si="20"/>
        <v>0.90198863636363635</v>
      </c>
    </row>
    <row r="403" spans="1:41" ht="15" customHeight="1" x14ac:dyDescent="0.25">
      <c r="A403" s="2" t="s">
        <v>598</v>
      </c>
      <c r="B403" s="2" t="s">
        <v>599</v>
      </c>
      <c r="C403" s="2">
        <v>2015</v>
      </c>
      <c r="D403" s="2">
        <v>30.05</v>
      </c>
      <c r="E403" s="2">
        <v>30.178999999999998</v>
      </c>
      <c r="F403" s="2" t="s">
        <v>650</v>
      </c>
      <c r="G403" s="2">
        <v>0.05</v>
      </c>
      <c r="H403" s="2" t="s">
        <v>650</v>
      </c>
      <c r="I403" s="2">
        <v>0.92900000000000005</v>
      </c>
      <c r="J403" s="2">
        <v>0</v>
      </c>
      <c r="K403" s="2" t="s">
        <v>650</v>
      </c>
      <c r="L403" s="2" t="s">
        <v>651</v>
      </c>
      <c r="M403" s="2" t="s">
        <v>650</v>
      </c>
      <c r="N403" s="2" t="s">
        <v>650</v>
      </c>
      <c r="O403" s="2" t="s">
        <v>650</v>
      </c>
      <c r="P403" s="2" t="s">
        <v>650</v>
      </c>
      <c r="Q403" s="2" t="s">
        <v>650</v>
      </c>
      <c r="R403" s="2" t="s">
        <v>650</v>
      </c>
      <c r="S403" s="2" t="s">
        <v>650</v>
      </c>
      <c r="T403" s="2" t="s">
        <v>650</v>
      </c>
      <c r="U403" s="2" t="s">
        <v>650</v>
      </c>
      <c r="V403" s="2" t="s">
        <v>650</v>
      </c>
      <c r="W403" s="2" t="s">
        <v>650</v>
      </c>
      <c r="X403" s="2" t="s">
        <v>650</v>
      </c>
      <c r="Y403" s="2" t="s">
        <v>650</v>
      </c>
      <c r="Z403" s="2" t="s">
        <v>650</v>
      </c>
      <c r="AA403" s="2" t="s">
        <v>650</v>
      </c>
      <c r="AB403" s="2" t="s">
        <v>650</v>
      </c>
      <c r="AC403" s="2" t="s">
        <v>650</v>
      </c>
      <c r="AD403" s="2" t="s">
        <v>650</v>
      </c>
      <c r="AE403" s="2">
        <v>29.2</v>
      </c>
      <c r="AF403" s="2" t="s">
        <v>653</v>
      </c>
      <c r="AG403" s="2">
        <v>9.798</v>
      </c>
      <c r="AH403" s="2" t="s">
        <v>650</v>
      </c>
      <c r="AI403" s="2" t="s">
        <v>650</v>
      </c>
      <c r="AM403" s="129">
        <f t="shared" si="18"/>
        <v>30.178999999999998</v>
      </c>
      <c r="AN403" s="129">
        <f t="shared" si="19"/>
        <v>30.05</v>
      </c>
      <c r="AO403" s="130">
        <f t="shared" si="20"/>
        <v>0.99572550448987718</v>
      </c>
    </row>
    <row r="404" spans="1:41" ht="15" customHeight="1" x14ac:dyDescent="0.25">
      <c r="A404" s="2" t="s">
        <v>598</v>
      </c>
      <c r="B404" s="2" t="s">
        <v>600</v>
      </c>
      <c r="C404" s="2">
        <v>2015</v>
      </c>
      <c r="D404" s="2" t="s">
        <v>650</v>
      </c>
      <c r="E404" s="2" t="s">
        <v>650</v>
      </c>
      <c r="F404" s="2" t="s">
        <v>650</v>
      </c>
      <c r="G404" s="2" t="s">
        <v>650</v>
      </c>
      <c r="H404" s="2" t="s">
        <v>650</v>
      </c>
      <c r="I404" s="2" t="s">
        <v>650</v>
      </c>
      <c r="J404" s="2" t="s">
        <v>650</v>
      </c>
      <c r="K404" s="2" t="s">
        <v>650</v>
      </c>
      <c r="L404" s="2" t="s">
        <v>651</v>
      </c>
      <c r="M404" s="2" t="s">
        <v>650</v>
      </c>
      <c r="N404" s="2" t="s">
        <v>650</v>
      </c>
      <c r="O404" s="2" t="s">
        <v>650</v>
      </c>
      <c r="P404" s="2" t="s">
        <v>650</v>
      </c>
      <c r="Q404" s="2" t="s">
        <v>650</v>
      </c>
      <c r="R404" s="2" t="s">
        <v>650</v>
      </c>
      <c r="S404" s="2" t="s">
        <v>650</v>
      </c>
      <c r="T404" s="2" t="s">
        <v>650</v>
      </c>
      <c r="U404" s="2" t="s">
        <v>650</v>
      </c>
      <c r="V404" s="2" t="s">
        <v>650</v>
      </c>
      <c r="W404" s="2" t="s">
        <v>650</v>
      </c>
      <c r="X404" s="2" t="s">
        <v>650</v>
      </c>
      <c r="Y404" s="2" t="s">
        <v>650</v>
      </c>
      <c r="Z404" s="2" t="s">
        <v>650</v>
      </c>
      <c r="AA404" s="2" t="s">
        <v>650</v>
      </c>
      <c r="AB404" s="2" t="s">
        <v>650</v>
      </c>
      <c r="AC404" s="2" t="s">
        <v>650</v>
      </c>
      <c r="AD404" s="2" t="s">
        <v>650</v>
      </c>
      <c r="AE404" s="2" t="s">
        <v>650</v>
      </c>
      <c r="AF404" s="2" t="s">
        <v>650</v>
      </c>
      <c r="AG404" s="2" t="s">
        <v>650</v>
      </c>
      <c r="AH404" s="2" t="s">
        <v>650</v>
      </c>
      <c r="AI404" s="2" t="s">
        <v>650</v>
      </c>
      <c r="AM404" s="129">
        <f t="shared" si="18"/>
        <v>0</v>
      </c>
      <c r="AN404" s="129">
        <f t="shared" si="19"/>
        <v>0</v>
      </c>
      <c r="AO404" s="130" t="str">
        <f t="shared" si="20"/>
        <v/>
      </c>
    </row>
    <row r="405" spans="1:41" ht="15" customHeight="1" x14ac:dyDescent="0.25">
      <c r="A405" s="2" t="s">
        <v>598</v>
      </c>
      <c r="B405" s="2" t="s">
        <v>601</v>
      </c>
      <c r="C405" s="2">
        <v>2015</v>
      </c>
      <c r="D405" s="2" t="s">
        <v>650</v>
      </c>
      <c r="E405" s="2" t="s">
        <v>650</v>
      </c>
      <c r="F405" s="2" t="s">
        <v>650</v>
      </c>
      <c r="G405" s="2" t="s">
        <v>650</v>
      </c>
      <c r="H405" s="2" t="s">
        <v>650</v>
      </c>
      <c r="I405" s="2" t="s">
        <v>650</v>
      </c>
      <c r="J405" s="2" t="s">
        <v>650</v>
      </c>
      <c r="K405" s="2" t="s">
        <v>650</v>
      </c>
      <c r="L405" s="2" t="s">
        <v>651</v>
      </c>
      <c r="M405" s="2" t="s">
        <v>650</v>
      </c>
      <c r="N405" s="2" t="s">
        <v>650</v>
      </c>
      <c r="O405" s="2" t="s">
        <v>650</v>
      </c>
      <c r="P405" s="2" t="s">
        <v>650</v>
      </c>
      <c r="Q405" s="2" t="s">
        <v>650</v>
      </c>
      <c r="R405" s="2" t="s">
        <v>650</v>
      </c>
      <c r="S405" s="2" t="s">
        <v>650</v>
      </c>
      <c r="T405" s="2" t="s">
        <v>650</v>
      </c>
      <c r="U405" s="2" t="s">
        <v>650</v>
      </c>
      <c r="V405" s="2" t="s">
        <v>650</v>
      </c>
      <c r="W405" s="2" t="s">
        <v>650</v>
      </c>
      <c r="X405" s="2" t="s">
        <v>650</v>
      </c>
      <c r="Y405" s="2" t="s">
        <v>650</v>
      </c>
      <c r="Z405" s="2" t="s">
        <v>650</v>
      </c>
      <c r="AA405" s="2" t="s">
        <v>650</v>
      </c>
      <c r="AB405" s="2" t="s">
        <v>650</v>
      </c>
      <c r="AC405" s="2" t="s">
        <v>650</v>
      </c>
      <c r="AD405" s="2" t="s">
        <v>650</v>
      </c>
      <c r="AE405" s="2" t="s">
        <v>650</v>
      </c>
      <c r="AF405" s="2" t="s">
        <v>650</v>
      </c>
      <c r="AG405" s="2" t="s">
        <v>650</v>
      </c>
      <c r="AH405" s="2" t="s">
        <v>650</v>
      </c>
      <c r="AI405" s="2" t="s">
        <v>650</v>
      </c>
      <c r="AM405" s="129">
        <f t="shared" si="18"/>
        <v>0</v>
      </c>
      <c r="AN405" s="129">
        <f t="shared" si="19"/>
        <v>0</v>
      </c>
      <c r="AO405" s="130" t="str">
        <f t="shared" si="20"/>
        <v/>
      </c>
    </row>
    <row r="406" spans="1:41" ht="15" customHeight="1" x14ac:dyDescent="0.25">
      <c r="A406" s="2" t="s">
        <v>598</v>
      </c>
      <c r="B406" s="2" t="s">
        <v>602</v>
      </c>
      <c r="C406" s="2">
        <v>2015</v>
      </c>
      <c r="D406" s="2">
        <v>198.476</v>
      </c>
      <c r="E406" s="2">
        <v>226.19</v>
      </c>
      <c r="F406" s="2" t="s">
        <v>650</v>
      </c>
      <c r="G406" s="2">
        <v>0.77</v>
      </c>
      <c r="H406" s="2" t="s">
        <v>650</v>
      </c>
      <c r="I406" s="2" t="s">
        <v>650</v>
      </c>
      <c r="J406" s="2" t="s">
        <v>650</v>
      </c>
      <c r="K406" s="2" t="s">
        <v>650</v>
      </c>
      <c r="L406" s="2" t="s">
        <v>651</v>
      </c>
      <c r="M406" s="2" t="s">
        <v>650</v>
      </c>
      <c r="N406" s="2" t="s">
        <v>650</v>
      </c>
      <c r="O406" s="2">
        <v>7.32</v>
      </c>
      <c r="P406" s="2" t="s">
        <v>650</v>
      </c>
      <c r="Q406" s="2" t="s">
        <v>650</v>
      </c>
      <c r="R406" s="2">
        <v>2.0499999999999998</v>
      </c>
      <c r="S406" s="2" t="s">
        <v>650</v>
      </c>
      <c r="T406" s="2" t="s">
        <v>650</v>
      </c>
      <c r="U406" s="2" t="s">
        <v>650</v>
      </c>
      <c r="V406" s="2" t="s">
        <v>650</v>
      </c>
      <c r="W406" s="2">
        <v>185</v>
      </c>
      <c r="X406" s="2" t="s">
        <v>650</v>
      </c>
      <c r="Y406" s="2">
        <v>0.59</v>
      </c>
      <c r="Z406" s="2" t="s">
        <v>650</v>
      </c>
      <c r="AA406" s="2" t="s">
        <v>650</v>
      </c>
      <c r="AB406" s="2">
        <v>30.46</v>
      </c>
      <c r="AC406" s="2" t="s">
        <v>650</v>
      </c>
      <c r="AD406" s="2" t="s">
        <v>650</v>
      </c>
      <c r="AE406" s="2" t="s">
        <v>650</v>
      </c>
      <c r="AF406" s="2" t="s">
        <v>650</v>
      </c>
      <c r="AG406" s="2" t="s">
        <v>650</v>
      </c>
      <c r="AH406" s="2" t="s">
        <v>650</v>
      </c>
      <c r="AI406" s="2" t="s">
        <v>650</v>
      </c>
      <c r="AM406" s="129">
        <f t="shared" si="18"/>
        <v>226.19</v>
      </c>
      <c r="AN406" s="129">
        <f t="shared" si="19"/>
        <v>198.476</v>
      </c>
      <c r="AO406" s="130">
        <f t="shared" si="20"/>
        <v>0.87747468942039875</v>
      </c>
    </row>
    <row r="407" spans="1:41" ht="15" customHeight="1" x14ac:dyDescent="0.25">
      <c r="A407" s="2" t="s">
        <v>603</v>
      </c>
      <c r="B407" s="2" t="s">
        <v>604</v>
      </c>
      <c r="C407" s="2">
        <v>2015</v>
      </c>
      <c r="D407" s="2">
        <v>33.545999999999999</v>
      </c>
      <c r="E407" s="2">
        <v>38.802</v>
      </c>
      <c r="F407" s="2" t="s">
        <v>650</v>
      </c>
      <c r="G407" s="2">
        <v>0.28000000000000003</v>
      </c>
      <c r="H407" s="2" t="s">
        <v>650</v>
      </c>
      <c r="I407" s="2" t="s">
        <v>650</v>
      </c>
      <c r="J407" s="2" t="s">
        <v>650</v>
      </c>
      <c r="K407" s="2" t="s">
        <v>650</v>
      </c>
      <c r="L407" s="2" t="s">
        <v>651</v>
      </c>
      <c r="M407" s="2">
        <v>33.781999999999996</v>
      </c>
      <c r="N407" s="2" t="s">
        <v>650</v>
      </c>
      <c r="O407" s="2" t="s">
        <v>650</v>
      </c>
      <c r="P407" s="2" t="s">
        <v>650</v>
      </c>
      <c r="Q407" s="2" t="s">
        <v>650</v>
      </c>
      <c r="R407" s="2" t="s">
        <v>650</v>
      </c>
      <c r="S407" s="2" t="s">
        <v>8</v>
      </c>
      <c r="T407" s="2" t="s">
        <v>650</v>
      </c>
      <c r="U407" s="2" t="s">
        <v>650</v>
      </c>
      <c r="V407" s="2" t="s">
        <v>650</v>
      </c>
      <c r="W407" s="2" t="s">
        <v>650</v>
      </c>
      <c r="X407" s="2" t="s">
        <v>650</v>
      </c>
      <c r="Y407" s="2" t="s">
        <v>650</v>
      </c>
      <c r="Z407" s="2" t="s">
        <v>650</v>
      </c>
      <c r="AA407" s="2" t="s">
        <v>650</v>
      </c>
      <c r="AB407" s="2" t="s">
        <v>650</v>
      </c>
      <c r="AC407" s="2" t="s">
        <v>650</v>
      </c>
      <c r="AD407" s="2">
        <v>4.74</v>
      </c>
      <c r="AE407" s="2" t="s">
        <v>650</v>
      </c>
      <c r="AF407" s="2" t="s">
        <v>650</v>
      </c>
      <c r="AG407" s="2" t="s">
        <v>650</v>
      </c>
      <c r="AH407" s="2" t="s">
        <v>650</v>
      </c>
      <c r="AI407" s="2" t="s">
        <v>650</v>
      </c>
      <c r="AM407" s="129">
        <f t="shared" si="18"/>
        <v>38.802</v>
      </c>
      <c r="AN407" s="129">
        <f t="shared" si="19"/>
        <v>33.545999999999999</v>
      </c>
      <c r="AO407" s="130">
        <f t="shared" si="20"/>
        <v>0.86454306479047471</v>
      </c>
    </row>
    <row r="408" spans="1:41" ht="15" customHeight="1" x14ac:dyDescent="0.25">
      <c r="A408" s="2" t="s">
        <v>605</v>
      </c>
      <c r="B408" s="2" t="s">
        <v>606</v>
      </c>
      <c r="C408" s="2">
        <v>2015</v>
      </c>
      <c r="D408" s="2">
        <v>51.1</v>
      </c>
      <c r="E408" s="2">
        <v>56.7</v>
      </c>
      <c r="F408" s="2" t="s">
        <v>650</v>
      </c>
      <c r="G408" s="2">
        <v>1.2</v>
      </c>
      <c r="H408" s="2" t="s">
        <v>650</v>
      </c>
      <c r="I408" s="2" t="s">
        <v>650</v>
      </c>
      <c r="J408" s="2" t="s">
        <v>650</v>
      </c>
      <c r="K408" s="2" t="s">
        <v>650</v>
      </c>
      <c r="L408" s="2" t="s">
        <v>651</v>
      </c>
      <c r="M408" s="2" t="s">
        <v>650</v>
      </c>
      <c r="N408" s="2" t="s">
        <v>650</v>
      </c>
      <c r="O408" s="2" t="s">
        <v>650</v>
      </c>
      <c r="P408" s="2" t="s">
        <v>650</v>
      </c>
      <c r="Q408" s="2" t="s">
        <v>650</v>
      </c>
      <c r="R408" s="2">
        <v>50.2</v>
      </c>
      <c r="S408" s="2" t="s">
        <v>8</v>
      </c>
      <c r="T408" s="2" t="s">
        <v>650</v>
      </c>
      <c r="U408" s="2" t="s">
        <v>650</v>
      </c>
      <c r="V408" s="2" t="s">
        <v>650</v>
      </c>
      <c r="W408" s="2" t="s">
        <v>650</v>
      </c>
      <c r="X408" s="2" t="s">
        <v>650</v>
      </c>
      <c r="Y408" s="2" t="s">
        <v>650</v>
      </c>
      <c r="Z408" s="2" t="s">
        <v>650</v>
      </c>
      <c r="AA408" s="2" t="s">
        <v>650</v>
      </c>
      <c r="AB408" s="2" t="s">
        <v>650</v>
      </c>
      <c r="AC408" s="2" t="s">
        <v>650</v>
      </c>
      <c r="AD408" s="2">
        <v>5.3</v>
      </c>
      <c r="AE408" s="2" t="s">
        <v>650</v>
      </c>
      <c r="AF408" s="2" t="s">
        <v>650</v>
      </c>
      <c r="AG408" s="2" t="s">
        <v>650</v>
      </c>
      <c r="AH408" s="2" t="s">
        <v>650</v>
      </c>
      <c r="AI408" s="2" t="s">
        <v>650</v>
      </c>
      <c r="AM408" s="129">
        <f t="shared" si="18"/>
        <v>56.7</v>
      </c>
      <c r="AN408" s="129">
        <f t="shared" si="19"/>
        <v>51.1</v>
      </c>
      <c r="AO408" s="130">
        <f t="shared" si="20"/>
        <v>0.90123456790123457</v>
      </c>
    </row>
    <row r="409" spans="1:41" ht="15" customHeight="1" x14ac:dyDescent="0.25">
      <c r="A409" s="2" t="s">
        <v>608</v>
      </c>
      <c r="B409" s="2" t="s">
        <v>609</v>
      </c>
      <c r="C409" s="2">
        <v>2015</v>
      </c>
      <c r="D409" s="2">
        <v>7.53</v>
      </c>
      <c r="E409" s="2">
        <v>9.6598600000000001</v>
      </c>
      <c r="F409" s="2" t="s">
        <v>650</v>
      </c>
      <c r="G409" s="2">
        <v>1.123E-2</v>
      </c>
      <c r="H409" s="2" t="s">
        <v>650</v>
      </c>
      <c r="I409" s="2" t="s">
        <v>650</v>
      </c>
      <c r="J409" s="2" t="s">
        <v>650</v>
      </c>
      <c r="K409" s="2" t="s">
        <v>650</v>
      </c>
      <c r="L409" s="2" t="s">
        <v>650</v>
      </c>
      <c r="M409" s="2" t="s">
        <v>650</v>
      </c>
      <c r="N409" s="2" t="s">
        <v>650</v>
      </c>
      <c r="O409" s="2">
        <v>7.5068999999999999</v>
      </c>
      <c r="P409" s="2" t="s">
        <v>650</v>
      </c>
      <c r="Q409" s="2" t="s">
        <v>650</v>
      </c>
      <c r="R409" s="2" t="s">
        <v>650</v>
      </c>
      <c r="S409" s="2" t="s">
        <v>8</v>
      </c>
      <c r="T409" s="2" t="s">
        <v>650</v>
      </c>
      <c r="U409" s="2" t="s">
        <v>650</v>
      </c>
      <c r="V409" s="2" t="s">
        <v>650</v>
      </c>
      <c r="W409" s="2" t="s">
        <v>650</v>
      </c>
      <c r="X409" s="2" t="s">
        <v>650</v>
      </c>
      <c r="Y409" s="2">
        <v>1.5087299999999999</v>
      </c>
      <c r="Z409" s="2" t="s">
        <v>650</v>
      </c>
      <c r="AA409" s="2" t="s">
        <v>650</v>
      </c>
      <c r="AB409" s="2" t="s">
        <v>650</v>
      </c>
      <c r="AC409" s="2" t="s">
        <v>650</v>
      </c>
      <c r="AD409" s="2" t="s">
        <v>650</v>
      </c>
      <c r="AE409" s="2" t="s">
        <v>650</v>
      </c>
      <c r="AF409" s="2" t="s">
        <v>650</v>
      </c>
      <c r="AG409" s="2" t="s">
        <v>650</v>
      </c>
      <c r="AH409" s="2">
        <v>0.63300000000000001</v>
      </c>
      <c r="AI409" s="2">
        <v>0.64549999999999996</v>
      </c>
      <c r="AM409" s="129">
        <f t="shared" si="18"/>
        <v>9.6723599999999994</v>
      </c>
      <c r="AN409" s="129">
        <f t="shared" si="19"/>
        <v>7.53</v>
      </c>
      <c r="AO409" s="130">
        <f t="shared" si="20"/>
        <v>0.77850700346140966</v>
      </c>
    </row>
    <row r="410" spans="1:41" ht="15" customHeight="1" x14ac:dyDescent="0.25">
      <c r="A410" s="2" t="s">
        <v>608</v>
      </c>
      <c r="B410" s="2" t="s">
        <v>610</v>
      </c>
      <c r="C410" s="2">
        <v>2015</v>
      </c>
      <c r="D410" s="2">
        <v>6.306</v>
      </c>
      <c r="E410" s="2">
        <v>6.8380000000000001</v>
      </c>
      <c r="F410" s="2" t="s">
        <v>650</v>
      </c>
      <c r="G410" s="2">
        <v>0.05</v>
      </c>
      <c r="H410" s="2" t="s">
        <v>650</v>
      </c>
      <c r="I410" s="2" t="s">
        <v>650</v>
      </c>
      <c r="J410" s="2" t="s">
        <v>650</v>
      </c>
      <c r="K410" s="2" t="s">
        <v>650</v>
      </c>
      <c r="L410" s="2" t="s">
        <v>650</v>
      </c>
      <c r="M410" s="2" t="s">
        <v>650</v>
      </c>
      <c r="N410" s="2" t="s">
        <v>650</v>
      </c>
      <c r="O410" s="2">
        <v>5.024</v>
      </c>
      <c r="P410" s="2" t="s">
        <v>650</v>
      </c>
      <c r="Q410" s="2" t="s">
        <v>650</v>
      </c>
      <c r="R410" s="2" t="s">
        <v>650</v>
      </c>
      <c r="S410" s="2" t="s">
        <v>8</v>
      </c>
      <c r="T410" s="2" t="s">
        <v>650</v>
      </c>
      <c r="U410" s="2" t="s">
        <v>650</v>
      </c>
      <c r="V410" s="2" t="s">
        <v>650</v>
      </c>
      <c r="W410" s="2" t="s">
        <v>650</v>
      </c>
      <c r="X410" s="2" t="s">
        <v>650</v>
      </c>
      <c r="Y410" s="2">
        <v>0.49</v>
      </c>
      <c r="Z410" s="2" t="s">
        <v>650</v>
      </c>
      <c r="AA410" s="2" t="s">
        <v>650</v>
      </c>
      <c r="AB410" s="2" t="s">
        <v>650</v>
      </c>
      <c r="AC410" s="2" t="s">
        <v>650</v>
      </c>
      <c r="AD410" s="2" t="s">
        <v>650</v>
      </c>
      <c r="AE410" s="2" t="s">
        <v>650</v>
      </c>
      <c r="AF410" s="2" t="s">
        <v>650</v>
      </c>
      <c r="AG410" s="2" t="s">
        <v>650</v>
      </c>
      <c r="AH410" s="2">
        <v>1.274</v>
      </c>
      <c r="AI410" s="2">
        <v>1.3</v>
      </c>
      <c r="AM410" s="129">
        <f t="shared" si="18"/>
        <v>6.8639999999999999</v>
      </c>
      <c r="AN410" s="129">
        <f t="shared" si="19"/>
        <v>6.306</v>
      </c>
      <c r="AO410" s="130">
        <f t="shared" si="20"/>
        <v>0.91870629370629375</v>
      </c>
    </row>
    <row r="411" spans="1:41" ht="15" customHeight="1" x14ac:dyDescent="0.25">
      <c r="A411" s="2" t="s">
        <v>608</v>
      </c>
      <c r="B411" s="2" t="s">
        <v>611</v>
      </c>
      <c r="C411" s="2">
        <v>2015</v>
      </c>
      <c r="D411" s="2">
        <v>1.2643</v>
      </c>
      <c r="E411" s="2">
        <v>1.48743</v>
      </c>
      <c r="F411" s="2" t="s">
        <v>650</v>
      </c>
      <c r="G411" s="2">
        <v>0.10143000000000001</v>
      </c>
      <c r="H411" s="2" t="s">
        <v>650</v>
      </c>
      <c r="I411" s="2" t="s">
        <v>650</v>
      </c>
      <c r="J411" s="2" t="s">
        <v>650</v>
      </c>
      <c r="K411" s="2" t="s">
        <v>650</v>
      </c>
      <c r="L411" s="2" t="s">
        <v>650</v>
      </c>
      <c r="M411" s="2" t="s">
        <v>650</v>
      </c>
      <c r="N411" s="2" t="s">
        <v>650</v>
      </c>
      <c r="O411" s="2" t="s">
        <v>650</v>
      </c>
      <c r="P411" s="2" t="s">
        <v>650</v>
      </c>
      <c r="Q411" s="2" t="s">
        <v>650</v>
      </c>
      <c r="R411" s="2" t="s">
        <v>650</v>
      </c>
      <c r="S411" s="2" t="s">
        <v>650</v>
      </c>
      <c r="T411" s="2">
        <v>1.3859999999999999</v>
      </c>
      <c r="U411" s="2" t="s">
        <v>650</v>
      </c>
      <c r="V411" s="2" t="s">
        <v>650</v>
      </c>
      <c r="W411" s="2" t="s">
        <v>650</v>
      </c>
      <c r="X411" s="2" t="s">
        <v>650</v>
      </c>
      <c r="Y411" s="2" t="s">
        <v>650</v>
      </c>
      <c r="Z411" s="2" t="s">
        <v>650</v>
      </c>
      <c r="AA411" s="2" t="s">
        <v>650</v>
      </c>
      <c r="AB411" s="2" t="s">
        <v>650</v>
      </c>
      <c r="AC411" s="2" t="s">
        <v>650</v>
      </c>
      <c r="AD411" s="2" t="s">
        <v>650</v>
      </c>
      <c r="AE411" s="2" t="s">
        <v>650</v>
      </c>
      <c r="AF411" s="2" t="s">
        <v>650</v>
      </c>
      <c r="AG411" s="2" t="s">
        <v>650</v>
      </c>
      <c r="AH411" s="2" t="s">
        <v>650</v>
      </c>
      <c r="AI411" s="2" t="s">
        <v>650</v>
      </c>
      <c r="AM411" s="129">
        <f t="shared" si="18"/>
        <v>1.4874299999999998</v>
      </c>
      <c r="AN411" s="129">
        <f t="shared" si="19"/>
        <v>1.2643</v>
      </c>
      <c r="AO411" s="130">
        <f t="shared" si="20"/>
        <v>0.84998957934154895</v>
      </c>
    </row>
    <row r="412" spans="1:41" ht="15" customHeight="1" x14ac:dyDescent="0.25">
      <c r="A412" s="2" t="s">
        <v>608</v>
      </c>
      <c r="B412" s="2" t="s">
        <v>612</v>
      </c>
      <c r="C412" s="2">
        <v>2015</v>
      </c>
      <c r="D412" s="2">
        <v>0.29680000000000001</v>
      </c>
      <c r="E412" s="2">
        <v>0.34917999999999999</v>
      </c>
      <c r="F412" s="2" t="s">
        <v>650</v>
      </c>
      <c r="G412" s="2">
        <v>0.34917999999999999</v>
      </c>
      <c r="H412" s="2" t="s">
        <v>650</v>
      </c>
      <c r="I412" s="2" t="s">
        <v>650</v>
      </c>
      <c r="J412" s="2" t="s">
        <v>650</v>
      </c>
      <c r="K412" s="2" t="s">
        <v>650</v>
      </c>
      <c r="L412" s="2" t="s">
        <v>650</v>
      </c>
      <c r="M412" s="2" t="s">
        <v>650</v>
      </c>
      <c r="N412" s="2" t="s">
        <v>650</v>
      </c>
      <c r="O412" s="2" t="s">
        <v>650</v>
      </c>
      <c r="P412" s="2" t="s">
        <v>650</v>
      </c>
      <c r="Q412" s="2" t="s">
        <v>650</v>
      </c>
      <c r="R412" s="2" t="s">
        <v>650</v>
      </c>
      <c r="S412" s="2" t="s">
        <v>650</v>
      </c>
      <c r="T412" s="2" t="s">
        <v>650</v>
      </c>
      <c r="U412" s="2" t="s">
        <v>650</v>
      </c>
      <c r="V412" s="2" t="s">
        <v>650</v>
      </c>
      <c r="W412" s="2" t="s">
        <v>650</v>
      </c>
      <c r="X412" s="2" t="s">
        <v>650</v>
      </c>
      <c r="Y412" s="2" t="s">
        <v>650</v>
      </c>
      <c r="Z412" s="2" t="s">
        <v>650</v>
      </c>
      <c r="AA412" s="2" t="s">
        <v>650</v>
      </c>
      <c r="AB412" s="2" t="s">
        <v>650</v>
      </c>
      <c r="AC412" s="2" t="s">
        <v>650</v>
      </c>
      <c r="AD412" s="2" t="s">
        <v>650</v>
      </c>
      <c r="AE412" s="2" t="s">
        <v>650</v>
      </c>
      <c r="AF412" s="2" t="s">
        <v>650</v>
      </c>
      <c r="AG412" s="2" t="s">
        <v>650</v>
      </c>
      <c r="AH412" s="2" t="s">
        <v>650</v>
      </c>
      <c r="AI412" s="2" t="s">
        <v>650</v>
      </c>
      <c r="AM412" s="129">
        <f t="shared" si="18"/>
        <v>0.34917999999999999</v>
      </c>
      <c r="AN412" s="129">
        <f t="shared" si="19"/>
        <v>0.29680000000000001</v>
      </c>
      <c r="AO412" s="130">
        <f t="shared" si="20"/>
        <v>0.8499914084426371</v>
      </c>
    </row>
    <row r="413" spans="1:41" ht="15" customHeight="1" x14ac:dyDescent="0.25">
      <c r="A413" s="2" t="s">
        <v>608</v>
      </c>
      <c r="B413" s="2" t="s">
        <v>613</v>
      </c>
      <c r="C413" s="2">
        <v>2015</v>
      </c>
      <c r="D413" s="2">
        <v>0.64570000000000005</v>
      </c>
      <c r="E413" s="2">
        <v>0.75966</v>
      </c>
      <c r="F413" s="2" t="s">
        <v>650</v>
      </c>
      <c r="G413" s="2">
        <v>1.2160000000000001E-2</v>
      </c>
      <c r="H413" s="2" t="s">
        <v>650</v>
      </c>
      <c r="I413" s="2" t="s">
        <v>650</v>
      </c>
      <c r="J413" s="2" t="s">
        <v>650</v>
      </c>
      <c r="K413" s="2" t="s">
        <v>650</v>
      </c>
      <c r="L413" s="2" t="s">
        <v>650</v>
      </c>
      <c r="M413" s="2" t="s">
        <v>650</v>
      </c>
      <c r="N413" s="2" t="s">
        <v>650</v>
      </c>
      <c r="O413" s="2" t="s">
        <v>650</v>
      </c>
      <c r="P413" s="2" t="s">
        <v>650</v>
      </c>
      <c r="Q413" s="2" t="s">
        <v>650</v>
      </c>
      <c r="R413" s="2" t="s">
        <v>650</v>
      </c>
      <c r="S413" s="2" t="s">
        <v>650</v>
      </c>
      <c r="T413" s="2">
        <v>0.74750000000000005</v>
      </c>
      <c r="U413" s="2" t="s">
        <v>650</v>
      </c>
      <c r="V413" s="2" t="s">
        <v>650</v>
      </c>
      <c r="W413" s="2" t="s">
        <v>650</v>
      </c>
      <c r="X413" s="2" t="s">
        <v>650</v>
      </c>
      <c r="Y413" s="2" t="s">
        <v>650</v>
      </c>
      <c r="Z413" s="2" t="s">
        <v>650</v>
      </c>
      <c r="AA413" s="2" t="s">
        <v>650</v>
      </c>
      <c r="AB413" s="2" t="s">
        <v>650</v>
      </c>
      <c r="AC413" s="2" t="s">
        <v>650</v>
      </c>
      <c r="AD413" s="2" t="s">
        <v>650</v>
      </c>
      <c r="AE413" s="2" t="s">
        <v>650</v>
      </c>
      <c r="AF413" s="2" t="s">
        <v>650</v>
      </c>
      <c r="AG413" s="2" t="s">
        <v>650</v>
      </c>
      <c r="AH413" s="2" t="s">
        <v>650</v>
      </c>
      <c r="AI413" s="2" t="s">
        <v>650</v>
      </c>
      <c r="AM413" s="129">
        <f t="shared" si="18"/>
        <v>0.75966</v>
      </c>
      <c r="AN413" s="129">
        <f t="shared" si="19"/>
        <v>0.64570000000000005</v>
      </c>
      <c r="AO413" s="130">
        <f t="shared" si="20"/>
        <v>0.84998551983782222</v>
      </c>
    </row>
    <row r="414" spans="1:41" ht="15" customHeight="1" x14ac:dyDescent="0.25">
      <c r="A414" s="2" t="s">
        <v>608</v>
      </c>
      <c r="B414" s="2" t="s">
        <v>614</v>
      </c>
      <c r="C414" s="2">
        <v>2015</v>
      </c>
      <c r="D414" s="2" t="s">
        <v>650</v>
      </c>
      <c r="E414" s="2" t="s">
        <v>650</v>
      </c>
      <c r="F414" s="2" t="s">
        <v>650</v>
      </c>
      <c r="G414" s="2" t="s">
        <v>650</v>
      </c>
      <c r="H414" s="2" t="s">
        <v>650</v>
      </c>
      <c r="I414" s="2" t="s">
        <v>650</v>
      </c>
      <c r="J414" s="2" t="s">
        <v>650</v>
      </c>
      <c r="K414" s="2" t="s">
        <v>650</v>
      </c>
      <c r="L414" s="2" t="s">
        <v>651</v>
      </c>
      <c r="M414" s="2" t="s">
        <v>650</v>
      </c>
      <c r="N414" s="2" t="s">
        <v>650</v>
      </c>
      <c r="O414" s="2" t="s">
        <v>650</v>
      </c>
      <c r="P414" s="2" t="s">
        <v>650</v>
      </c>
      <c r="Q414" s="2" t="s">
        <v>650</v>
      </c>
      <c r="R414" s="2" t="s">
        <v>650</v>
      </c>
      <c r="S414" s="2" t="s">
        <v>650</v>
      </c>
      <c r="T414" s="2" t="s">
        <v>650</v>
      </c>
      <c r="U414" s="2" t="s">
        <v>650</v>
      </c>
      <c r="V414" s="2" t="s">
        <v>650</v>
      </c>
      <c r="W414" s="2" t="s">
        <v>650</v>
      </c>
      <c r="X414" s="2" t="s">
        <v>650</v>
      </c>
      <c r="Y414" s="2" t="s">
        <v>650</v>
      </c>
      <c r="Z414" s="2" t="s">
        <v>650</v>
      </c>
      <c r="AA414" s="2" t="s">
        <v>650</v>
      </c>
      <c r="AB414" s="2" t="s">
        <v>650</v>
      </c>
      <c r="AC414" s="2" t="s">
        <v>650</v>
      </c>
      <c r="AD414" s="2" t="s">
        <v>650</v>
      </c>
      <c r="AE414" s="2" t="s">
        <v>650</v>
      </c>
      <c r="AF414" s="2" t="s">
        <v>650</v>
      </c>
      <c r="AG414" s="2" t="s">
        <v>650</v>
      </c>
      <c r="AH414" s="2" t="s">
        <v>650</v>
      </c>
      <c r="AI414" s="2" t="s">
        <v>650</v>
      </c>
      <c r="AM414" s="129">
        <f t="shared" si="18"/>
        <v>0</v>
      </c>
      <c r="AN414" s="129">
        <f t="shared" si="19"/>
        <v>0</v>
      </c>
      <c r="AO414" s="130" t="str">
        <f t="shared" si="20"/>
        <v/>
      </c>
    </row>
    <row r="415" spans="1:41" ht="15" customHeight="1" x14ac:dyDescent="0.25">
      <c r="A415" s="2" t="s">
        <v>608</v>
      </c>
      <c r="B415" s="2" t="s">
        <v>615</v>
      </c>
      <c r="C415" s="2">
        <v>2015</v>
      </c>
      <c r="D415" s="2">
        <v>9.3550000000000004</v>
      </c>
      <c r="E415" s="2">
        <v>11.645</v>
      </c>
      <c r="F415" s="2" t="s">
        <v>650</v>
      </c>
      <c r="G415" s="2">
        <v>0.33</v>
      </c>
      <c r="H415" s="2" t="s">
        <v>650</v>
      </c>
      <c r="I415" s="2" t="s">
        <v>650</v>
      </c>
      <c r="J415" s="2" t="s">
        <v>650</v>
      </c>
      <c r="K415" s="2" t="s">
        <v>650</v>
      </c>
      <c r="L415" s="2" t="s">
        <v>650</v>
      </c>
      <c r="M415" s="2" t="s">
        <v>650</v>
      </c>
      <c r="N415" s="2">
        <v>5.6669999999999998</v>
      </c>
      <c r="O415" s="2" t="s">
        <v>650</v>
      </c>
      <c r="P415" s="2" t="s">
        <v>650</v>
      </c>
      <c r="Q415" s="2" t="s">
        <v>650</v>
      </c>
      <c r="R415" s="2" t="s">
        <v>650</v>
      </c>
      <c r="S415" s="2" t="s">
        <v>8</v>
      </c>
      <c r="T415" s="2" t="s">
        <v>650</v>
      </c>
      <c r="U415" s="2" t="s">
        <v>650</v>
      </c>
      <c r="V415" s="2" t="s">
        <v>650</v>
      </c>
      <c r="W415" s="2" t="s">
        <v>650</v>
      </c>
      <c r="X415" s="2" t="s">
        <v>650</v>
      </c>
      <c r="Y415" s="2">
        <v>4.8689999999999998</v>
      </c>
      <c r="Z415" s="2" t="s">
        <v>650</v>
      </c>
      <c r="AA415" s="2" t="s">
        <v>650</v>
      </c>
      <c r="AB415" s="2" t="s">
        <v>650</v>
      </c>
      <c r="AC415" s="2" t="s">
        <v>650</v>
      </c>
      <c r="AD415" s="2" t="s">
        <v>650</v>
      </c>
      <c r="AE415" s="2" t="s">
        <v>650</v>
      </c>
      <c r="AF415" s="2" t="s">
        <v>650</v>
      </c>
      <c r="AG415" s="2" t="s">
        <v>650</v>
      </c>
      <c r="AH415" s="2">
        <v>0.77900000000000003</v>
      </c>
      <c r="AI415" s="2">
        <v>0.86499999999999999</v>
      </c>
      <c r="AM415" s="129">
        <f t="shared" si="18"/>
        <v>11.731</v>
      </c>
      <c r="AN415" s="129">
        <f t="shared" si="19"/>
        <v>9.3550000000000004</v>
      </c>
      <c r="AO415" s="130">
        <f t="shared" si="20"/>
        <v>0.79745972210382754</v>
      </c>
    </row>
  </sheetData>
  <autoFilter ref="A1:AO1"/>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9"/>
  <sheetViews>
    <sheetView workbookViewId="0">
      <selection activeCell="B4" sqref="B4:F4"/>
    </sheetView>
  </sheetViews>
  <sheetFormatPr defaultRowHeight="15" x14ac:dyDescent="0.25"/>
  <cols>
    <col min="1" max="1" width="29.5703125" customWidth="1"/>
    <col min="2" max="2" width="29.7109375" customWidth="1"/>
    <col min="3" max="3" width="18.140625" customWidth="1"/>
    <col min="4" max="4" width="28.28515625" customWidth="1"/>
    <col min="5" max="5" width="39.7109375" customWidth="1"/>
    <col min="6" max="6" width="17.85546875" customWidth="1"/>
    <col min="7" max="7" width="18.42578125" customWidth="1"/>
    <col min="8" max="8" width="23.85546875" customWidth="1"/>
  </cols>
  <sheetData>
    <row r="1" spans="1:10" ht="60" x14ac:dyDescent="0.25">
      <c r="A1" s="1" t="s">
        <v>0</v>
      </c>
      <c r="B1" s="1" t="s">
        <v>1</v>
      </c>
      <c r="C1" s="32" t="s">
        <v>1044</v>
      </c>
      <c r="D1" s="32" t="s">
        <v>1045</v>
      </c>
      <c r="E1" s="32" t="s">
        <v>1047</v>
      </c>
      <c r="F1" s="30" t="s">
        <v>1048</v>
      </c>
      <c r="G1" s="31" t="s">
        <v>1049</v>
      </c>
      <c r="H1" s="300" t="s">
        <v>1108</v>
      </c>
      <c r="I1" s="30"/>
      <c r="J1" s="30" t="s">
        <v>1050</v>
      </c>
    </row>
    <row r="2" spans="1:10" x14ac:dyDescent="0.25">
      <c r="A2" s="2" t="s">
        <v>22</v>
      </c>
      <c r="B2" s="2" t="s">
        <v>23</v>
      </c>
      <c r="D2" t="str">
        <f>IF(ISERROR(1/VLOOKUP($B2,Kraftvärmeprod!$B$1:$D$480,MATCH("Total värmeproduktion i kraftvärmeverk i kombinerad drift (GWh)",Kraftvärmeprod!$B$1:$AV$1,0),FALSE)),"Ej kraftvärme","Alternativproduktionsmetoden")</f>
        <v>Ej kraftvärme</v>
      </c>
      <c r="E2" s="248" t="str">
        <f>IF(ISERROR(1/VLOOKUP($B2,Kraftvärmeprod!$B$1:$BD$480,MATCH("Total värmeproduktion i kraftvärmeverk i kombinerad drift (GWh)",Kraftvärmeprod!$B$1:$AV$1,0),FALSE)),"",VLOOKUP($B2,'Slutlig allokering kvv'!$B$1:$BA$480,MATCH(E$1,'Slutlig allokering kvv'!$B$1:$AS$1,0),FALSE))</f>
        <v/>
      </c>
      <c r="F2" t="str">
        <f>IF(ISERROR(1/VLOOKUP($B2,Kraftvärmeprod!$B$1:$AV$480,MATCH("Producerad elenergi i kraftvärmeverk (GWh)",Kraftvärmeprod!$B$1:$AV$1,0),FALSE)),"",VLOOKUP($B2,Kraftvärmeprod!$B$1:$AV$480,MATCH("Producerad elenergi i kraftvärmeverk (GWh)",Kraftvärmeprod!$B$1:$AV$1,0),FALSE))</f>
        <v/>
      </c>
      <c r="G2" t="str">
        <f>IF(ISERROR(1/VLOOKUP($B2,Miljö!$B$1:$T$480,MATCH("Såld mängd produktionsspecifik fjärrvärme (GWh)",Miljö!$B$1:$T$1,0),FALSE)),"",VLOOKUP($B2,Miljö!$B$1:$T$480,MATCH("Såld mängd produktionsspecifik fjärrvärme (GWh)",Miljö!$B$1:$T$1,0),FALSE))</f>
        <v/>
      </c>
      <c r="J2" t="str">
        <f>A2</f>
        <v>Adven Värme AB.</v>
      </c>
    </row>
    <row r="3" spans="1:10" x14ac:dyDescent="0.25">
      <c r="A3" s="2" t="s">
        <v>22</v>
      </c>
      <c r="B3" s="2" t="s">
        <v>24</v>
      </c>
      <c r="D3" t="str">
        <f>IF(ISERROR(1/VLOOKUP($B3,Kraftvärmeprod!$B$1:$D$480,MATCH("Total värmeproduktion i kraftvärmeverk i kombinerad drift (GWh)",Kraftvärmeprod!$B$1:$AV$1,0),FALSE)),"Ej kraftvärme","Alternativproduktionsmetoden")</f>
        <v>Ej kraftvärme</v>
      </c>
      <c r="E3" s="248" t="str">
        <f>IF(ISERROR(1/VLOOKUP($B3,Kraftvärmeprod!$B$1:$BD$480,MATCH("Total värmeproduktion i kraftvärmeverk i kombinerad drift (GWh)",Kraftvärmeprod!$B$1:$AV$1,0),FALSE)),"",VLOOKUP($B3,'Slutlig allokering kvv'!$B$1:$BA$480,MATCH(E$1,'Slutlig allokering kvv'!$B$1:$AS$1,0),FALSE))</f>
        <v/>
      </c>
      <c r="F3" t="str">
        <f>IF(ISERROR(1/VLOOKUP($B3,Kraftvärmeprod!$B$1:$AV$480,MATCH("Producerad elenergi i kraftvärmeverk (GWh)",Kraftvärmeprod!$B$1:$AV$1,0),FALSE)),"",VLOOKUP($B3,Kraftvärmeprod!$B$1:$AV$480,MATCH("Producerad elenergi i kraftvärmeverk (GWh)",Kraftvärmeprod!$B$1:$AV$1,0),FALSE))</f>
        <v/>
      </c>
      <c r="G3" t="str">
        <f>IF(ISERROR(1/VLOOKUP($B3,Miljö!$B$1:$T$480,MATCH("Såld mängd produktionsspecifik fjärrvärme (GWh)",Miljö!$B$1:$T$1,0),FALSE)),"",VLOOKUP($B3,Miljö!$B$1:$T$480,MATCH("Såld mängd produktionsspecifik fjärrvärme (GWh)",Miljö!$B$1:$T$1,0),FALSE))</f>
        <v/>
      </c>
      <c r="J3" t="str">
        <f t="shared" ref="J3:J66" si="0">A3</f>
        <v>Adven Värme AB.</v>
      </c>
    </row>
    <row r="4" spans="1:10" x14ac:dyDescent="0.25">
      <c r="A4" s="2" t="s">
        <v>22</v>
      </c>
      <c r="B4" s="2" t="s">
        <v>25</v>
      </c>
      <c r="D4" t="str">
        <f>IF(ISERROR(1/VLOOKUP($B4,Kraftvärmeprod!$B$1:$D$480,MATCH("Total värmeproduktion i kraftvärmeverk i kombinerad drift (GWh)",Kraftvärmeprod!$B$1:$AV$1,0),FALSE)),"Ej kraftvärme","Alternativproduktionsmetoden")</f>
        <v>Ej kraftvärme</v>
      </c>
      <c r="E4" s="248" t="str">
        <f>IF(ISERROR(1/VLOOKUP($B4,Kraftvärmeprod!$B$1:$BD$480,MATCH("Total värmeproduktion i kraftvärmeverk i kombinerad drift (GWh)",Kraftvärmeprod!$B$1:$AV$1,0),FALSE)),"",VLOOKUP($B4,'Slutlig allokering kvv'!$B$1:$BA$480,MATCH(E$1,'Slutlig allokering kvv'!$B$1:$AS$1,0),FALSE))</f>
        <v/>
      </c>
      <c r="F4" t="str">
        <f>IF(ISERROR(1/VLOOKUP($B4,Kraftvärmeprod!$B$1:$AV$480,MATCH("Producerad elenergi i kraftvärmeverk (GWh)",Kraftvärmeprod!$B$1:$AV$1,0),FALSE)),"",VLOOKUP($B4,Kraftvärmeprod!$B$1:$AV$480,MATCH("Producerad elenergi i kraftvärmeverk (GWh)",Kraftvärmeprod!$B$1:$AV$1,0),FALSE))</f>
        <v/>
      </c>
      <c r="G4" t="str">
        <f>IF(ISERROR(1/VLOOKUP($B4,Miljö!$B$1:$T$480,MATCH("Såld mängd produktionsspecifik fjärrvärme (GWh)",Miljö!$B$1:$T$1,0),FALSE)),"",VLOOKUP($B4,Miljö!$B$1:$T$480,MATCH("Såld mängd produktionsspecifik fjärrvärme (GWh)",Miljö!$B$1:$T$1,0),FALSE))</f>
        <v/>
      </c>
      <c r="J4" t="str">
        <f t="shared" si="0"/>
        <v>Adven Värme AB.</v>
      </c>
    </row>
    <row r="5" spans="1:10" x14ac:dyDescent="0.25">
      <c r="A5" s="2" t="s">
        <v>22</v>
      </c>
      <c r="B5" s="2" t="s">
        <v>26</v>
      </c>
      <c r="D5" t="str">
        <f>IF(ISERROR(1/VLOOKUP($B5,Kraftvärmeprod!$B$1:$D$480,MATCH("Total värmeproduktion i kraftvärmeverk i kombinerad drift (GWh)",Kraftvärmeprod!$B$1:$AV$1,0),FALSE)),"Ej kraftvärme","Alternativproduktionsmetoden")</f>
        <v>Ej kraftvärme</v>
      </c>
      <c r="E5" s="248" t="str">
        <f>IF(ISERROR(1/VLOOKUP($B5,Kraftvärmeprod!$B$1:$BD$480,MATCH("Total värmeproduktion i kraftvärmeverk i kombinerad drift (GWh)",Kraftvärmeprod!$B$1:$AV$1,0),FALSE)),"",VLOOKUP($B5,'Slutlig allokering kvv'!$B$1:$BA$480,MATCH(E$1,'Slutlig allokering kvv'!$B$1:$AS$1,0),FALSE))</f>
        <v/>
      </c>
      <c r="F5" t="str">
        <f>IF(ISERROR(1/VLOOKUP($B5,Kraftvärmeprod!$B$1:$AV$480,MATCH("Producerad elenergi i kraftvärmeverk (GWh)",Kraftvärmeprod!$B$1:$AV$1,0),FALSE)),"",VLOOKUP($B5,Kraftvärmeprod!$B$1:$AV$480,MATCH("Producerad elenergi i kraftvärmeverk (GWh)",Kraftvärmeprod!$B$1:$AV$1,0),FALSE))</f>
        <v/>
      </c>
      <c r="G5" t="str">
        <f>IF(ISERROR(1/VLOOKUP($B5,Miljö!$B$1:$T$480,MATCH("Såld mängd produktionsspecifik fjärrvärme (GWh)",Miljö!$B$1:$T$1,0),FALSE)),"",VLOOKUP($B5,Miljö!$B$1:$T$480,MATCH("Såld mängd produktionsspecifik fjärrvärme (GWh)",Miljö!$B$1:$T$1,0),FALSE))</f>
        <v/>
      </c>
      <c r="J5" t="str">
        <f t="shared" si="0"/>
        <v>Adven Värme AB.</v>
      </c>
    </row>
    <row r="6" spans="1:10" x14ac:dyDescent="0.25">
      <c r="A6" s="2" t="s">
        <v>22</v>
      </c>
      <c r="B6" s="2" t="s">
        <v>27</v>
      </c>
      <c r="D6" t="str">
        <f>IF(ISERROR(1/VLOOKUP($B6,Kraftvärmeprod!$B$1:$D$480,MATCH("Total värmeproduktion i kraftvärmeverk i kombinerad drift (GWh)",Kraftvärmeprod!$B$1:$AV$1,0),FALSE)),"Ej kraftvärme","Alternativproduktionsmetoden")</f>
        <v>Ej kraftvärme</v>
      </c>
      <c r="E6" s="248" t="str">
        <f>IF(ISERROR(1/VLOOKUP($B6,Kraftvärmeprod!$B$1:$BD$480,MATCH("Total värmeproduktion i kraftvärmeverk i kombinerad drift (GWh)",Kraftvärmeprod!$B$1:$AV$1,0),FALSE)),"",VLOOKUP($B6,'Slutlig allokering kvv'!$B$1:$BA$480,MATCH(E$1,'Slutlig allokering kvv'!$B$1:$AS$1,0),FALSE))</f>
        <v/>
      </c>
      <c r="F6" t="str">
        <f>IF(ISERROR(1/VLOOKUP($B6,Kraftvärmeprod!$B$1:$AV$480,MATCH("Producerad elenergi i kraftvärmeverk (GWh)",Kraftvärmeprod!$B$1:$AV$1,0),FALSE)),"",VLOOKUP($B6,Kraftvärmeprod!$B$1:$AV$480,MATCH("Producerad elenergi i kraftvärmeverk (GWh)",Kraftvärmeprod!$B$1:$AV$1,0),FALSE))</f>
        <v/>
      </c>
      <c r="G6" t="str">
        <f>IF(ISERROR(1/VLOOKUP($B6,Miljö!$B$1:$T$480,MATCH("Såld mängd produktionsspecifik fjärrvärme (GWh)",Miljö!$B$1:$T$1,0),FALSE)),"",VLOOKUP($B6,Miljö!$B$1:$T$480,MATCH("Såld mängd produktionsspecifik fjärrvärme (GWh)",Miljö!$B$1:$T$1,0),FALSE))</f>
        <v/>
      </c>
      <c r="J6" t="str">
        <f t="shared" si="0"/>
        <v>Adven Värme AB.</v>
      </c>
    </row>
    <row r="7" spans="1:10" x14ac:dyDescent="0.25">
      <c r="A7" s="2" t="s">
        <v>22</v>
      </c>
      <c r="B7" s="2" t="s">
        <v>28</v>
      </c>
      <c r="D7" t="str">
        <f>IF(ISERROR(1/VLOOKUP($B7,Kraftvärmeprod!$B$1:$D$480,MATCH("Total värmeproduktion i kraftvärmeverk i kombinerad drift (GWh)",Kraftvärmeprod!$B$1:$AV$1,0),FALSE)),"Ej kraftvärme","Alternativproduktionsmetoden")</f>
        <v>Ej kraftvärme</v>
      </c>
      <c r="E7" s="248" t="str">
        <f>IF(ISERROR(1/VLOOKUP($B7,Kraftvärmeprod!$B$1:$BD$480,MATCH("Total värmeproduktion i kraftvärmeverk i kombinerad drift (GWh)",Kraftvärmeprod!$B$1:$AV$1,0),FALSE)),"",VLOOKUP($B7,'Slutlig allokering kvv'!$B$1:$BA$480,MATCH(E$1,'Slutlig allokering kvv'!$B$1:$AS$1,0),FALSE))</f>
        <v/>
      </c>
      <c r="F7" t="str">
        <f>IF(ISERROR(1/VLOOKUP($B7,Kraftvärmeprod!$B$1:$AV$480,MATCH("Producerad elenergi i kraftvärmeverk (GWh)",Kraftvärmeprod!$B$1:$AV$1,0),FALSE)),"",VLOOKUP($B7,Kraftvärmeprod!$B$1:$AV$480,MATCH("Producerad elenergi i kraftvärmeverk (GWh)",Kraftvärmeprod!$B$1:$AV$1,0),FALSE))</f>
        <v/>
      </c>
      <c r="G7" t="str">
        <f>IF(ISERROR(1/VLOOKUP($B7,Miljö!$B$1:$T$480,MATCH("Såld mängd produktionsspecifik fjärrvärme (GWh)",Miljö!$B$1:$T$1,0),FALSE)),"",VLOOKUP($B7,Miljö!$B$1:$T$480,MATCH("Såld mängd produktionsspecifik fjärrvärme (GWh)",Miljö!$B$1:$T$1,0),FALSE))</f>
        <v/>
      </c>
      <c r="J7" t="str">
        <f t="shared" si="0"/>
        <v>Adven Värme AB.</v>
      </c>
    </row>
    <row r="8" spans="1:10" x14ac:dyDescent="0.25">
      <c r="A8" s="2" t="s">
        <v>22</v>
      </c>
      <c r="B8" s="2" t="s">
        <v>29</v>
      </c>
      <c r="D8" t="str">
        <f>IF(ISERROR(1/VLOOKUP($B8,Kraftvärmeprod!$B$1:$D$480,MATCH("Total värmeproduktion i kraftvärmeverk i kombinerad drift (GWh)",Kraftvärmeprod!$B$1:$AV$1,0),FALSE)),"Ej kraftvärme","Alternativproduktionsmetoden")</f>
        <v>Ej kraftvärme</v>
      </c>
      <c r="E8" s="248" t="str">
        <f>IF(ISERROR(1/VLOOKUP($B8,Kraftvärmeprod!$B$1:$BD$480,MATCH("Total värmeproduktion i kraftvärmeverk i kombinerad drift (GWh)",Kraftvärmeprod!$B$1:$AV$1,0),FALSE)),"",VLOOKUP($B8,'Slutlig allokering kvv'!$B$1:$BA$480,MATCH(E$1,'Slutlig allokering kvv'!$B$1:$AS$1,0),FALSE))</f>
        <v/>
      </c>
      <c r="F8" t="str">
        <f>IF(ISERROR(1/VLOOKUP($B8,Kraftvärmeprod!$B$1:$AV$480,MATCH("Producerad elenergi i kraftvärmeverk (GWh)",Kraftvärmeprod!$B$1:$AV$1,0),FALSE)),"",VLOOKUP($B8,Kraftvärmeprod!$B$1:$AV$480,MATCH("Producerad elenergi i kraftvärmeverk (GWh)",Kraftvärmeprod!$B$1:$AV$1,0),FALSE))</f>
        <v/>
      </c>
      <c r="G8" t="str">
        <f>IF(ISERROR(1/VLOOKUP($B8,Miljö!$B$1:$T$480,MATCH("Såld mängd produktionsspecifik fjärrvärme (GWh)",Miljö!$B$1:$T$1,0),FALSE)),"",VLOOKUP($B8,Miljö!$B$1:$T$480,MATCH("Såld mängd produktionsspecifik fjärrvärme (GWh)",Miljö!$B$1:$T$1,0),FALSE))</f>
        <v/>
      </c>
      <c r="J8" t="str">
        <f t="shared" si="0"/>
        <v>Adven Värme AB.</v>
      </c>
    </row>
    <row r="9" spans="1:10" x14ac:dyDescent="0.25">
      <c r="A9" s="2" t="s">
        <v>22</v>
      </c>
      <c r="B9" s="2" t="s">
        <v>30</v>
      </c>
      <c r="D9" t="str">
        <f>IF(ISERROR(1/VLOOKUP($B9,Kraftvärmeprod!$B$1:$D$480,MATCH("Total värmeproduktion i kraftvärmeverk i kombinerad drift (GWh)",Kraftvärmeprod!$B$1:$AV$1,0),FALSE)),"Ej kraftvärme","Alternativproduktionsmetoden")</f>
        <v>Ej kraftvärme</v>
      </c>
      <c r="E9" s="248" t="str">
        <f>IF(ISERROR(1/VLOOKUP($B9,Kraftvärmeprod!$B$1:$BD$480,MATCH("Total värmeproduktion i kraftvärmeverk i kombinerad drift (GWh)",Kraftvärmeprod!$B$1:$AV$1,0),FALSE)),"",VLOOKUP($B9,'Slutlig allokering kvv'!$B$1:$BA$480,MATCH(E$1,'Slutlig allokering kvv'!$B$1:$AS$1,0),FALSE))</f>
        <v/>
      </c>
      <c r="F9" t="str">
        <f>IF(ISERROR(1/VLOOKUP($B9,Kraftvärmeprod!$B$1:$AV$480,MATCH("Producerad elenergi i kraftvärmeverk (GWh)",Kraftvärmeprod!$B$1:$AV$1,0),FALSE)),"",VLOOKUP($B9,Kraftvärmeprod!$B$1:$AV$480,MATCH("Producerad elenergi i kraftvärmeverk (GWh)",Kraftvärmeprod!$B$1:$AV$1,0),FALSE))</f>
        <v/>
      </c>
      <c r="G9" t="str">
        <f>IF(ISERROR(1/VLOOKUP($B9,Miljö!$B$1:$T$480,MATCH("Såld mängd produktionsspecifik fjärrvärme (GWh)",Miljö!$B$1:$T$1,0),FALSE)),"",VLOOKUP($B9,Miljö!$B$1:$T$480,MATCH("Såld mängd produktionsspecifik fjärrvärme (GWh)",Miljö!$B$1:$T$1,0),FALSE))</f>
        <v/>
      </c>
      <c r="J9" t="str">
        <f t="shared" si="0"/>
        <v>Adven Värme AB.</v>
      </c>
    </row>
    <row r="10" spans="1:10" x14ac:dyDescent="0.25">
      <c r="A10" s="2" t="s">
        <v>31</v>
      </c>
      <c r="B10" s="2" t="s">
        <v>32</v>
      </c>
      <c r="D10" t="str">
        <f>IF(ISERROR(1/VLOOKUP($B10,Kraftvärmeprod!$B$1:$D$480,MATCH("Total värmeproduktion i kraftvärmeverk i kombinerad drift (GWh)",Kraftvärmeprod!$B$1:$AV$1,0),FALSE)),"Ej kraftvärme","Alternativproduktionsmetoden")</f>
        <v>Ej kraftvärme</v>
      </c>
      <c r="E10" s="248" t="str">
        <f>IF(ISERROR(1/VLOOKUP($B10,Kraftvärmeprod!$B$1:$BD$480,MATCH("Total värmeproduktion i kraftvärmeverk i kombinerad drift (GWh)",Kraftvärmeprod!$B$1:$AV$1,0),FALSE)),"",VLOOKUP($B10,'Slutlig allokering kvv'!$B$1:$BA$480,MATCH(E$1,'Slutlig allokering kvv'!$B$1:$AS$1,0),FALSE))</f>
        <v/>
      </c>
      <c r="F10" t="str">
        <f>IF(ISERROR(1/VLOOKUP($B10,Kraftvärmeprod!$B$1:$AV$480,MATCH("Producerad elenergi i kraftvärmeverk (GWh)",Kraftvärmeprod!$B$1:$AV$1,0),FALSE)),"",VLOOKUP($B10,Kraftvärmeprod!$B$1:$AV$480,MATCH("Producerad elenergi i kraftvärmeverk (GWh)",Kraftvärmeprod!$B$1:$AV$1,0),FALSE))</f>
        <v/>
      </c>
      <c r="G10" t="str">
        <f>IF(ISERROR(1/VLOOKUP($B10,Miljö!$B$1:$T$480,MATCH("Såld mängd produktionsspecifik fjärrvärme (GWh)",Miljö!$B$1:$T$1,0),FALSE)),"",VLOOKUP($B10,Miljö!$B$1:$T$480,MATCH("Såld mängd produktionsspecifik fjärrvärme (GWh)",Miljö!$B$1:$T$1,0),FALSE))</f>
        <v/>
      </c>
      <c r="J10" t="str">
        <f t="shared" si="0"/>
        <v>Affärsverken Karlskrona AB</v>
      </c>
    </row>
    <row r="11" spans="1:10" x14ac:dyDescent="0.25">
      <c r="A11" s="2" t="s">
        <v>31</v>
      </c>
      <c r="B11" s="2" t="s">
        <v>33</v>
      </c>
      <c r="D11" t="str">
        <f>IF(ISERROR(1/VLOOKUP($B11,Kraftvärmeprod!$B$1:$D$480,MATCH("Total värmeproduktion i kraftvärmeverk i kombinerad drift (GWh)",Kraftvärmeprod!$B$1:$AV$1,0),FALSE)),"Ej kraftvärme","Alternativproduktionsmetoden")</f>
        <v>Alternativproduktionsmetoden</v>
      </c>
      <c r="E11" s="248">
        <f>IF(ISERROR(1/VLOOKUP($B11,Kraftvärmeprod!$B$1:$BD$480,MATCH("Total värmeproduktion i kraftvärmeverk i kombinerad drift (GWh)",Kraftvärmeprod!$B$1:$AV$1,0),FALSE)),"",VLOOKUP($B11,'Slutlig allokering kvv'!$B$1:$BA$480,MATCH(E$1,'Slutlig allokering kvv'!$B$1:$AS$1,0),FALSE))</f>
        <v>0.58347690509253214</v>
      </c>
      <c r="F11">
        <f>IF(ISERROR(1/VLOOKUP($B11,Kraftvärmeprod!$B$1:$AV$480,MATCH("Producerad elenergi i kraftvärmeverk (GWh)",Kraftvärmeprod!$B$1:$AV$1,0),FALSE)),"",VLOOKUP($B11,Kraftvärmeprod!$B$1:$AV$480,MATCH("Producerad elenergi i kraftvärmeverk (GWh)",Kraftvärmeprod!$B$1:$AV$1,0),FALSE))</f>
        <v>66.152000000000001</v>
      </c>
      <c r="G11" t="str">
        <f>IF(ISERROR(1/VLOOKUP($B11,Miljö!$B$1:$T$480,MATCH("Såld mängd produktionsspecifik fjärrvärme (GWh)",Miljö!$B$1:$T$1,0),FALSE)),"",VLOOKUP($B11,Miljö!$B$1:$T$480,MATCH("Såld mängd produktionsspecifik fjärrvärme (GWh)",Miljö!$B$1:$T$1,0),FALSE))</f>
        <v/>
      </c>
      <c r="J11" t="str">
        <f t="shared" si="0"/>
        <v>Affärsverken Karlskrona AB</v>
      </c>
    </row>
    <row r="12" spans="1:10" x14ac:dyDescent="0.25">
      <c r="A12" s="2" t="s">
        <v>31</v>
      </c>
      <c r="B12" s="2" t="s">
        <v>34</v>
      </c>
      <c r="D12" t="str">
        <f>IF(ISERROR(1/VLOOKUP($B12,Kraftvärmeprod!$B$1:$D$480,MATCH("Total värmeproduktion i kraftvärmeverk i kombinerad drift (GWh)",Kraftvärmeprod!$B$1:$AV$1,0),FALSE)),"Ej kraftvärme","Alternativproduktionsmetoden")</f>
        <v>Ej kraftvärme</v>
      </c>
      <c r="E12" s="248" t="str">
        <f>IF(ISERROR(1/VLOOKUP($B12,Kraftvärmeprod!$B$1:$BD$480,MATCH("Total värmeproduktion i kraftvärmeverk i kombinerad drift (GWh)",Kraftvärmeprod!$B$1:$AV$1,0),FALSE)),"",VLOOKUP($B12,'Slutlig allokering kvv'!$B$1:$BA$480,MATCH(E$1,'Slutlig allokering kvv'!$B$1:$AS$1,0),FALSE))</f>
        <v/>
      </c>
      <c r="F12" t="str">
        <f>IF(ISERROR(1/VLOOKUP($B12,Kraftvärmeprod!$B$1:$AV$480,MATCH("Producerad elenergi i kraftvärmeverk (GWh)",Kraftvärmeprod!$B$1:$AV$1,0),FALSE)),"",VLOOKUP($B12,Kraftvärmeprod!$B$1:$AV$480,MATCH("Producerad elenergi i kraftvärmeverk (GWh)",Kraftvärmeprod!$B$1:$AV$1,0),FALSE))</f>
        <v/>
      </c>
      <c r="G12" t="str">
        <f>IF(ISERROR(1/VLOOKUP($B12,Miljö!$B$1:$T$480,MATCH("Såld mängd produktionsspecifik fjärrvärme (GWh)",Miljö!$B$1:$T$1,0),FALSE)),"",VLOOKUP($B12,Miljö!$B$1:$T$480,MATCH("Såld mängd produktionsspecifik fjärrvärme (GWh)",Miljö!$B$1:$T$1,0),FALSE))</f>
        <v/>
      </c>
      <c r="J12" t="str">
        <f t="shared" si="0"/>
        <v>Affärsverken Karlskrona AB</v>
      </c>
    </row>
    <row r="13" spans="1:10" x14ac:dyDescent="0.25">
      <c r="A13" s="2" t="s">
        <v>31</v>
      </c>
      <c r="B13" s="2" t="s">
        <v>35</v>
      </c>
      <c r="D13" t="str">
        <f>IF(ISERROR(1/VLOOKUP($B13,Kraftvärmeprod!$B$1:$D$480,MATCH("Total värmeproduktion i kraftvärmeverk i kombinerad drift (GWh)",Kraftvärmeprod!$B$1:$AV$1,0),FALSE)),"Ej kraftvärme","Alternativproduktionsmetoden")</f>
        <v>Ej kraftvärme</v>
      </c>
      <c r="E13" s="248" t="str">
        <f>IF(ISERROR(1/VLOOKUP($B13,Kraftvärmeprod!$B$1:$BD$480,MATCH("Total värmeproduktion i kraftvärmeverk i kombinerad drift (GWh)",Kraftvärmeprod!$B$1:$AV$1,0),FALSE)),"",VLOOKUP($B13,'Slutlig allokering kvv'!$B$1:$BA$480,MATCH(E$1,'Slutlig allokering kvv'!$B$1:$AS$1,0),FALSE))</f>
        <v/>
      </c>
      <c r="F13" t="str">
        <f>IF(ISERROR(1/VLOOKUP($B13,Kraftvärmeprod!$B$1:$AV$480,MATCH("Producerad elenergi i kraftvärmeverk (GWh)",Kraftvärmeprod!$B$1:$AV$1,0),FALSE)),"",VLOOKUP($B13,Kraftvärmeprod!$B$1:$AV$480,MATCH("Producerad elenergi i kraftvärmeverk (GWh)",Kraftvärmeprod!$B$1:$AV$1,0),FALSE))</f>
        <v/>
      </c>
      <c r="G13" t="str">
        <f>IF(ISERROR(1/VLOOKUP($B13,Miljö!$B$1:$T$480,MATCH("Såld mängd produktionsspecifik fjärrvärme (GWh)",Miljö!$B$1:$T$1,0),FALSE)),"",VLOOKUP($B13,Miljö!$B$1:$T$480,MATCH("Såld mängd produktionsspecifik fjärrvärme (GWh)",Miljö!$B$1:$T$1,0),FALSE))</f>
        <v/>
      </c>
      <c r="J13" t="str">
        <f t="shared" si="0"/>
        <v>Affärsverken Karlskrona AB</v>
      </c>
    </row>
    <row r="14" spans="1:10" x14ac:dyDescent="0.25">
      <c r="A14" s="2" t="s">
        <v>36</v>
      </c>
      <c r="B14" s="2" t="s">
        <v>37</v>
      </c>
      <c r="D14" t="str">
        <f>IF(ISERROR(1/VLOOKUP($B14,Kraftvärmeprod!$B$1:$D$480,MATCH("Total värmeproduktion i kraftvärmeverk i kombinerad drift (GWh)",Kraftvärmeprod!$B$1:$AV$1,0),FALSE)),"Ej kraftvärme","Alternativproduktionsmetoden")</f>
        <v>Ej kraftvärme</v>
      </c>
      <c r="E14" s="248" t="str">
        <f>IF(ISERROR(1/VLOOKUP($B14,Kraftvärmeprod!$B$1:$BD$480,MATCH("Total värmeproduktion i kraftvärmeverk i kombinerad drift (GWh)",Kraftvärmeprod!$B$1:$AV$1,0),FALSE)),"",VLOOKUP($B14,'Slutlig allokering kvv'!$B$1:$BA$480,MATCH(E$1,'Slutlig allokering kvv'!$B$1:$AS$1,0),FALSE))</f>
        <v/>
      </c>
      <c r="F14" t="str">
        <f>IF(ISERROR(1/VLOOKUP($B14,Kraftvärmeprod!$B$1:$AV$480,MATCH("Producerad elenergi i kraftvärmeverk (GWh)",Kraftvärmeprod!$B$1:$AV$1,0),FALSE)),"",VLOOKUP($B14,Kraftvärmeprod!$B$1:$AV$480,MATCH("Producerad elenergi i kraftvärmeverk (GWh)",Kraftvärmeprod!$B$1:$AV$1,0),FALSE))</f>
        <v/>
      </c>
      <c r="G14" t="str">
        <f>IF(ISERROR(1/VLOOKUP($B14,Miljö!$B$1:$T$480,MATCH("Såld mängd produktionsspecifik fjärrvärme (GWh)",Miljö!$B$1:$T$1,0),FALSE)),"",VLOOKUP($B14,Miljö!$B$1:$T$480,MATCH("Såld mängd produktionsspecifik fjärrvärme (GWh)",Miljö!$B$1:$T$1,0),FALSE))</f>
        <v/>
      </c>
      <c r="J14" t="str">
        <f t="shared" si="0"/>
        <v>Alingsås Energi Nät AB</v>
      </c>
    </row>
    <row r="15" spans="1:10" x14ac:dyDescent="0.25">
      <c r="A15" s="2" t="s">
        <v>38</v>
      </c>
      <c r="B15" s="2" t="s">
        <v>39</v>
      </c>
      <c r="D15" t="str">
        <f>IF(ISERROR(1/VLOOKUP($B15,Kraftvärmeprod!$B$1:$D$480,MATCH("Total värmeproduktion i kraftvärmeverk i kombinerad drift (GWh)",Kraftvärmeprod!$B$1:$AV$1,0),FALSE)),"Ej kraftvärme","Alternativproduktionsmetoden")</f>
        <v>Ej kraftvärme</v>
      </c>
      <c r="E15" s="248" t="str">
        <f>IF(ISERROR(1/VLOOKUP($B15,Kraftvärmeprod!$B$1:$BD$480,MATCH("Total värmeproduktion i kraftvärmeverk i kombinerad drift (GWh)",Kraftvärmeprod!$B$1:$AV$1,0),FALSE)),"",VLOOKUP($B15,'Slutlig allokering kvv'!$B$1:$BA$480,MATCH(E$1,'Slutlig allokering kvv'!$B$1:$AS$1,0),FALSE))</f>
        <v/>
      </c>
      <c r="F15" t="str">
        <f>IF(ISERROR(1/VLOOKUP($B15,Kraftvärmeprod!$B$1:$AV$480,MATCH("Producerad elenergi i kraftvärmeverk (GWh)",Kraftvärmeprod!$B$1:$AV$1,0),FALSE)),"",VLOOKUP($B15,Kraftvärmeprod!$B$1:$AV$480,MATCH("Producerad elenergi i kraftvärmeverk (GWh)",Kraftvärmeprod!$B$1:$AV$1,0),FALSE))</f>
        <v/>
      </c>
      <c r="G15" t="str">
        <f>IF(ISERROR(1/VLOOKUP($B15,Miljö!$B$1:$T$480,MATCH("Såld mängd produktionsspecifik fjärrvärme (GWh)",Miljö!$B$1:$T$1,0),FALSE)),"",VLOOKUP($B15,Miljö!$B$1:$T$480,MATCH("Såld mängd produktionsspecifik fjärrvärme (GWh)",Miljö!$B$1:$T$1,0),FALSE))</f>
        <v/>
      </c>
      <c r="J15" t="str">
        <f t="shared" si="0"/>
        <v>Alvesta Energi AB</v>
      </c>
    </row>
    <row r="16" spans="1:10" x14ac:dyDescent="0.25">
      <c r="A16" s="2" t="s">
        <v>38</v>
      </c>
      <c r="B16" s="2" t="s">
        <v>41</v>
      </c>
      <c r="D16" t="str">
        <f>IF(ISERROR(1/VLOOKUP($B16,Kraftvärmeprod!$B$1:$D$480,MATCH("Total värmeproduktion i kraftvärmeverk i kombinerad drift (GWh)",Kraftvärmeprod!$B$1:$AV$1,0),FALSE)),"Ej kraftvärme","Alternativproduktionsmetoden")</f>
        <v>Ej kraftvärme</v>
      </c>
      <c r="E16" s="248" t="str">
        <f>IF(ISERROR(1/VLOOKUP($B16,Kraftvärmeprod!$B$1:$BD$480,MATCH("Total värmeproduktion i kraftvärmeverk i kombinerad drift (GWh)",Kraftvärmeprod!$B$1:$AV$1,0),FALSE)),"",VLOOKUP($B16,'Slutlig allokering kvv'!$B$1:$BA$480,MATCH(E$1,'Slutlig allokering kvv'!$B$1:$AS$1,0),FALSE))</f>
        <v/>
      </c>
      <c r="F16" t="str">
        <f>IF(ISERROR(1/VLOOKUP($B16,Kraftvärmeprod!$B$1:$AV$480,MATCH("Producerad elenergi i kraftvärmeverk (GWh)",Kraftvärmeprod!$B$1:$AV$1,0),FALSE)),"",VLOOKUP($B16,Kraftvärmeprod!$B$1:$AV$480,MATCH("Producerad elenergi i kraftvärmeverk (GWh)",Kraftvärmeprod!$B$1:$AV$1,0),FALSE))</f>
        <v/>
      </c>
      <c r="G16" t="str">
        <f>IF(ISERROR(1/VLOOKUP($B16,Miljö!$B$1:$T$480,MATCH("Såld mängd produktionsspecifik fjärrvärme (GWh)",Miljö!$B$1:$T$1,0),FALSE)),"",VLOOKUP($B16,Miljö!$B$1:$T$480,MATCH("Såld mängd produktionsspecifik fjärrvärme (GWh)",Miljö!$B$1:$T$1,0),FALSE))</f>
        <v/>
      </c>
      <c r="J16" t="str">
        <f t="shared" si="0"/>
        <v>Alvesta Energi AB</v>
      </c>
    </row>
    <row r="17" spans="1:10" x14ac:dyDescent="0.25">
      <c r="A17" s="2" t="s">
        <v>38</v>
      </c>
      <c r="B17" s="2" t="s">
        <v>42</v>
      </c>
      <c r="D17" t="str">
        <f>IF(ISERROR(1/VLOOKUP($B17,Kraftvärmeprod!$B$1:$D$480,MATCH("Total värmeproduktion i kraftvärmeverk i kombinerad drift (GWh)",Kraftvärmeprod!$B$1:$AV$1,0),FALSE)),"Ej kraftvärme","Alternativproduktionsmetoden")</f>
        <v>Ej kraftvärme</v>
      </c>
      <c r="E17" s="248" t="str">
        <f>IF(ISERROR(1/VLOOKUP($B17,Kraftvärmeprod!$B$1:$BD$480,MATCH("Total värmeproduktion i kraftvärmeverk i kombinerad drift (GWh)",Kraftvärmeprod!$B$1:$AV$1,0),FALSE)),"",VLOOKUP($B17,'Slutlig allokering kvv'!$B$1:$BA$480,MATCH(E$1,'Slutlig allokering kvv'!$B$1:$AS$1,0),FALSE))</f>
        <v/>
      </c>
      <c r="F17" t="str">
        <f>IF(ISERROR(1/VLOOKUP($B17,Kraftvärmeprod!$B$1:$AV$480,MATCH("Producerad elenergi i kraftvärmeverk (GWh)",Kraftvärmeprod!$B$1:$AV$1,0),FALSE)),"",VLOOKUP($B17,Kraftvärmeprod!$B$1:$AV$480,MATCH("Producerad elenergi i kraftvärmeverk (GWh)",Kraftvärmeprod!$B$1:$AV$1,0),FALSE))</f>
        <v/>
      </c>
      <c r="G17" t="str">
        <f>IF(ISERROR(1/VLOOKUP($B17,Miljö!$B$1:$T$480,MATCH("Såld mängd produktionsspecifik fjärrvärme (GWh)",Miljö!$B$1:$T$1,0),FALSE)),"",VLOOKUP($B17,Miljö!$B$1:$T$480,MATCH("Såld mängd produktionsspecifik fjärrvärme (GWh)",Miljö!$B$1:$T$1,0),FALSE))</f>
        <v/>
      </c>
      <c r="J17" t="str">
        <f t="shared" si="0"/>
        <v>Alvesta Energi AB</v>
      </c>
    </row>
    <row r="18" spans="1:10" x14ac:dyDescent="0.25">
      <c r="A18" s="2" t="s">
        <v>43</v>
      </c>
      <c r="B18" s="2" t="s">
        <v>44</v>
      </c>
      <c r="D18" t="str">
        <f>IF(ISERROR(1/VLOOKUP($B18,Kraftvärmeprod!$B$1:$D$480,MATCH("Total värmeproduktion i kraftvärmeverk i kombinerad drift (GWh)",Kraftvärmeprod!$B$1:$AV$1,0),FALSE)),"Ej kraftvärme","Alternativproduktionsmetoden")</f>
        <v>Ej kraftvärme</v>
      </c>
      <c r="E18" s="248" t="str">
        <f>IF(ISERROR(1/VLOOKUP($B18,Kraftvärmeprod!$B$1:$BD$480,MATCH("Total värmeproduktion i kraftvärmeverk i kombinerad drift (GWh)",Kraftvärmeprod!$B$1:$AV$1,0),FALSE)),"",VLOOKUP($B18,'Slutlig allokering kvv'!$B$1:$BA$480,MATCH(E$1,'Slutlig allokering kvv'!$B$1:$AS$1,0),FALSE))</f>
        <v/>
      </c>
      <c r="F18" t="str">
        <f>IF(ISERROR(1/VLOOKUP($B18,Kraftvärmeprod!$B$1:$AV$480,MATCH("Producerad elenergi i kraftvärmeverk (GWh)",Kraftvärmeprod!$B$1:$AV$1,0),FALSE)),"",VLOOKUP($B18,Kraftvärmeprod!$B$1:$AV$480,MATCH("Producerad elenergi i kraftvärmeverk (GWh)",Kraftvärmeprod!$B$1:$AV$1,0),FALSE))</f>
        <v/>
      </c>
      <c r="G18" t="str">
        <f>IF(ISERROR(1/VLOOKUP($B18,Miljö!$B$1:$T$480,MATCH("Såld mängd produktionsspecifik fjärrvärme (GWh)",Miljö!$B$1:$T$1,0),FALSE)),"",VLOOKUP($B18,Miljö!$B$1:$T$480,MATCH("Såld mängd produktionsspecifik fjärrvärme (GWh)",Miljö!$B$1:$T$1,0),FALSE))</f>
        <v/>
      </c>
      <c r="J18" t="str">
        <f t="shared" si="0"/>
        <v xml:space="preserve">Aneby Miljö &amp; Vatten AB </v>
      </c>
    </row>
    <row r="19" spans="1:10" x14ac:dyDescent="0.25">
      <c r="A19" s="2" t="s">
        <v>45</v>
      </c>
      <c r="B19" s="2" t="s">
        <v>46</v>
      </c>
      <c r="D19" t="str">
        <f>IF(ISERROR(1/VLOOKUP($B19,Kraftvärmeprod!$B$1:$D$480,MATCH("Total värmeproduktion i kraftvärmeverk i kombinerad drift (GWh)",Kraftvärmeprod!$B$1:$AV$1,0),FALSE)),"Ej kraftvärme","Alternativproduktionsmetoden")</f>
        <v>Ej kraftvärme</v>
      </c>
      <c r="E19" s="248" t="str">
        <f>IF(ISERROR(1/VLOOKUP($B19,Kraftvärmeprod!$B$1:$BD$480,MATCH("Total värmeproduktion i kraftvärmeverk i kombinerad drift (GWh)",Kraftvärmeprod!$B$1:$AV$1,0),FALSE)),"",VLOOKUP($B19,'Slutlig allokering kvv'!$B$1:$BA$480,MATCH(E$1,'Slutlig allokering kvv'!$B$1:$AS$1,0),FALSE))</f>
        <v/>
      </c>
      <c r="F19" t="str">
        <f>IF(ISERROR(1/VLOOKUP($B19,Kraftvärmeprod!$B$1:$AV$480,MATCH("Producerad elenergi i kraftvärmeverk (GWh)",Kraftvärmeprod!$B$1:$AV$1,0),FALSE)),"",VLOOKUP($B19,Kraftvärmeprod!$B$1:$AV$480,MATCH("Producerad elenergi i kraftvärmeverk (GWh)",Kraftvärmeprod!$B$1:$AV$1,0),FALSE))</f>
        <v/>
      </c>
      <c r="G19" t="str">
        <f>IF(ISERROR(1/VLOOKUP($B19,Miljö!$B$1:$T$480,MATCH("Såld mängd produktionsspecifik fjärrvärme (GWh)",Miljö!$B$1:$T$1,0),FALSE)),"",VLOOKUP($B19,Miljö!$B$1:$T$480,MATCH("Såld mängd produktionsspecifik fjärrvärme (GWh)",Miljö!$B$1:$T$1,0),FALSE))</f>
        <v/>
      </c>
      <c r="J19" t="str">
        <f t="shared" si="0"/>
        <v>Arboga Energi AB</v>
      </c>
    </row>
    <row r="20" spans="1:10" x14ac:dyDescent="0.25">
      <c r="A20" s="2" t="s">
        <v>50</v>
      </c>
      <c r="B20" s="2" t="s">
        <v>51</v>
      </c>
      <c r="D20" t="str">
        <f>IF(ISERROR(1/VLOOKUP($B20,Kraftvärmeprod!$B$1:$D$480,MATCH("Total värmeproduktion i kraftvärmeverk i kombinerad drift (GWh)",Kraftvärmeprod!$B$1:$AV$1,0),FALSE)),"Ej kraftvärme","Alternativproduktionsmetoden")</f>
        <v>Ej kraftvärme</v>
      </c>
      <c r="E20" s="248" t="str">
        <f>IF(ISERROR(1/VLOOKUP($B20,Kraftvärmeprod!$B$1:$BD$480,MATCH("Total värmeproduktion i kraftvärmeverk i kombinerad drift (GWh)",Kraftvärmeprod!$B$1:$AV$1,0),FALSE)),"",VLOOKUP($B20,'Slutlig allokering kvv'!$B$1:$BA$480,MATCH(E$1,'Slutlig allokering kvv'!$B$1:$AS$1,0),FALSE))</f>
        <v/>
      </c>
      <c r="F20" t="str">
        <f>IF(ISERROR(1/VLOOKUP($B20,Kraftvärmeprod!$B$1:$AV$480,MATCH("Producerad elenergi i kraftvärmeverk (GWh)",Kraftvärmeprod!$B$1:$AV$1,0),FALSE)),"",VLOOKUP($B20,Kraftvärmeprod!$B$1:$AV$480,MATCH("Producerad elenergi i kraftvärmeverk (GWh)",Kraftvärmeprod!$B$1:$AV$1,0),FALSE))</f>
        <v/>
      </c>
      <c r="G20" t="str">
        <f>IF(ISERROR(1/VLOOKUP($B20,Miljö!$B$1:$T$480,MATCH("Såld mängd produktionsspecifik fjärrvärme (GWh)",Miljö!$B$1:$T$1,0),FALSE)),"",VLOOKUP($B20,Miljö!$B$1:$T$480,MATCH("Såld mängd produktionsspecifik fjärrvärme (GWh)",Miljö!$B$1:$T$1,0),FALSE))</f>
        <v/>
      </c>
      <c r="J20" t="str">
        <f t="shared" si="0"/>
        <v>Arvika Fjärrvärme AB</v>
      </c>
    </row>
    <row r="21" spans="1:10" x14ac:dyDescent="0.25">
      <c r="A21" s="2" t="s">
        <v>52</v>
      </c>
      <c r="B21" s="2" t="s">
        <v>53</v>
      </c>
      <c r="D21" t="str">
        <f>IF(ISERROR(1/VLOOKUP($B21,Kraftvärmeprod!$B$1:$D$480,MATCH("Total värmeproduktion i kraftvärmeverk i kombinerad drift (GWh)",Kraftvärmeprod!$B$1:$AV$1,0),FALSE)),"Ej kraftvärme","Alternativproduktionsmetoden")</f>
        <v>Ej kraftvärme</v>
      </c>
      <c r="E21" s="248" t="str">
        <f>IF(ISERROR(1/VLOOKUP($B21,Kraftvärmeprod!$B$1:$BD$480,MATCH("Total värmeproduktion i kraftvärmeverk i kombinerad drift (GWh)",Kraftvärmeprod!$B$1:$AV$1,0),FALSE)),"",VLOOKUP($B21,'Slutlig allokering kvv'!$B$1:$BA$480,MATCH(E$1,'Slutlig allokering kvv'!$B$1:$AS$1,0),FALSE))</f>
        <v/>
      </c>
      <c r="F21" t="str">
        <f>IF(ISERROR(1/VLOOKUP($B21,Kraftvärmeprod!$B$1:$AV$480,MATCH("Producerad elenergi i kraftvärmeverk (GWh)",Kraftvärmeprod!$B$1:$AV$1,0),FALSE)),"",VLOOKUP($B21,Kraftvärmeprod!$B$1:$AV$480,MATCH("Producerad elenergi i kraftvärmeverk (GWh)",Kraftvärmeprod!$B$1:$AV$1,0),FALSE))</f>
        <v/>
      </c>
      <c r="G21" t="str">
        <f>IF(ISERROR(1/VLOOKUP($B21,Miljö!$B$1:$T$480,MATCH("Såld mängd produktionsspecifik fjärrvärme (GWh)",Miljö!$B$1:$T$1,0),FALSE)),"",VLOOKUP($B21,Miljö!$B$1:$T$480,MATCH("Såld mängd produktionsspecifik fjärrvärme (GWh)",Miljö!$B$1:$T$1,0),FALSE))</f>
        <v/>
      </c>
      <c r="J21" t="str">
        <f t="shared" si="0"/>
        <v>Bengtsfors Energi</v>
      </c>
    </row>
    <row r="22" spans="1:10" x14ac:dyDescent="0.25">
      <c r="A22" s="2" t="s">
        <v>54</v>
      </c>
      <c r="B22" s="2" t="s">
        <v>55</v>
      </c>
      <c r="D22" t="str">
        <f>IF(ISERROR(1/VLOOKUP($B22,Kraftvärmeprod!$B$1:$D$480,MATCH("Total värmeproduktion i kraftvärmeverk i kombinerad drift (GWh)",Kraftvärmeprod!$B$1:$AV$1,0),FALSE)),"Ej kraftvärme","Alternativproduktionsmetoden")</f>
        <v>Ej kraftvärme</v>
      </c>
      <c r="E22" s="248" t="str">
        <f>IF(ISERROR(1/VLOOKUP($B22,Kraftvärmeprod!$B$1:$BD$480,MATCH("Total värmeproduktion i kraftvärmeverk i kombinerad drift (GWh)",Kraftvärmeprod!$B$1:$AV$1,0),FALSE)),"",VLOOKUP($B22,'Slutlig allokering kvv'!$B$1:$BA$480,MATCH(E$1,'Slutlig allokering kvv'!$B$1:$AS$1,0),FALSE))</f>
        <v/>
      </c>
      <c r="F22" t="str">
        <f>IF(ISERROR(1/VLOOKUP($B22,Kraftvärmeprod!$B$1:$AV$480,MATCH("Producerad elenergi i kraftvärmeverk (GWh)",Kraftvärmeprod!$B$1:$AV$1,0),FALSE)),"",VLOOKUP($B22,Kraftvärmeprod!$B$1:$AV$480,MATCH("Producerad elenergi i kraftvärmeverk (GWh)",Kraftvärmeprod!$B$1:$AV$1,0),FALSE))</f>
        <v/>
      </c>
      <c r="G22" t="str">
        <f>IF(ISERROR(1/VLOOKUP($B22,Miljö!$B$1:$T$480,MATCH("Såld mängd produktionsspecifik fjärrvärme (GWh)",Miljö!$B$1:$T$1,0),FALSE)),"",VLOOKUP($B22,Miljö!$B$1:$T$480,MATCH("Såld mängd produktionsspecifik fjärrvärme (GWh)",Miljö!$B$1:$T$1,0),FALSE))</f>
        <v/>
      </c>
      <c r="J22" t="str">
        <f t="shared" si="0"/>
        <v>Bionär Närvärme AB</v>
      </c>
    </row>
    <row r="23" spans="1:10" x14ac:dyDescent="0.25">
      <c r="A23" s="2" t="s">
        <v>54</v>
      </c>
      <c r="B23" s="2" t="s">
        <v>56</v>
      </c>
      <c r="D23" t="str">
        <f>IF(ISERROR(1/VLOOKUP($B23,Kraftvärmeprod!$B$1:$D$480,MATCH("Total värmeproduktion i kraftvärmeverk i kombinerad drift (GWh)",Kraftvärmeprod!$B$1:$AV$1,0),FALSE)),"Ej kraftvärme","Alternativproduktionsmetoden")</f>
        <v>Ej kraftvärme</v>
      </c>
      <c r="E23" s="248" t="str">
        <f>IF(ISERROR(1/VLOOKUP($B23,Kraftvärmeprod!$B$1:$BD$480,MATCH("Total värmeproduktion i kraftvärmeverk i kombinerad drift (GWh)",Kraftvärmeprod!$B$1:$AV$1,0),FALSE)),"",VLOOKUP($B23,'Slutlig allokering kvv'!$B$1:$BA$480,MATCH(E$1,'Slutlig allokering kvv'!$B$1:$AS$1,0),FALSE))</f>
        <v/>
      </c>
      <c r="F23" t="str">
        <f>IF(ISERROR(1/VLOOKUP($B23,Kraftvärmeprod!$B$1:$AV$480,MATCH("Producerad elenergi i kraftvärmeverk (GWh)",Kraftvärmeprod!$B$1:$AV$1,0),FALSE)),"",VLOOKUP($B23,Kraftvärmeprod!$B$1:$AV$480,MATCH("Producerad elenergi i kraftvärmeverk (GWh)",Kraftvärmeprod!$B$1:$AV$1,0),FALSE))</f>
        <v/>
      </c>
      <c r="G23" t="str">
        <f>IF(ISERROR(1/VLOOKUP($B23,Miljö!$B$1:$T$480,MATCH("Såld mängd produktionsspecifik fjärrvärme (GWh)",Miljö!$B$1:$T$1,0),FALSE)),"",VLOOKUP($B23,Miljö!$B$1:$T$480,MATCH("Såld mängd produktionsspecifik fjärrvärme (GWh)",Miljö!$B$1:$T$1,0),FALSE))</f>
        <v/>
      </c>
      <c r="J23" t="str">
        <f t="shared" si="0"/>
        <v>Bionär Närvärme AB</v>
      </c>
    </row>
    <row r="24" spans="1:10" x14ac:dyDescent="0.25">
      <c r="A24" s="2" t="s">
        <v>54</v>
      </c>
      <c r="B24" s="2" t="s">
        <v>57</v>
      </c>
      <c r="D24" t="str">
        <f>IF(ISERROR(1/VLOOKUP($B24,Kraftvärmeprod!$B$1:$D$480,MATCH("Total värmeproduktion i kraftvärmeverk i kombinerad drift (GWh)",Kraftvärmeprod!$B$1:$AV$1,0),FALSE)),"Ej kraftvärme","Alternativproduktionsmetoden")</f>
        <v>Ej kraftvärme</v>
      </c>
      <c r="E24" s="248" t="str">
        <f>IF(ISERROR(1/VLOOKUP($B24,Kraftvärmeprod!$B$1:$BD$480,MATCH("Total värmeproduktion i kraftvärmeverk i kombinerad drift (GWh)",Kraftvärmeprod!$B$1:$AV$1,0),FALSE)),"",VLOOKUP($B24,'Slutlig allokering kvv'!$B$1:$BA$480,MATCH(E$1,'Slutlig allokering kvv'!$B$1:$AS$1,0),FALSE))</f>
        <v/>
      </c>
      <c r="F24" t="str">
        <f>IF(ISERROR(1/VLOOKUP($B24,Kraftvärmeprod!$B$1:$AV$480,MATCH("Producerad elenergi i kraftvärmeverk (GWh)",Kraftvärmeprod!$B$1:$AV$1,0),FALSE)),"",VLOOKUP($B24,Kraftvärmeprod!$B$1:$AV$480,MATCH("Producerad elenergi i kraftvärmeverk (GWh)",Kraftvärmeprod!$B$1:$AV$1,0),FALSE))</f>
        <v/>
      </c>
      <c r="G24" t="str">
        <f>IF(ISERROR(1/VLOOKUP($B24,Miljö!$B$1:$T$480,MATCH("Såld mängd produktionsspecifik fjärrvärme (GWh)",Miljö!$B$1:$T$1,0),FALSE)),"",VLOOKUP($B24,Miljö!$B$1:$T$480,MATCH("Såld mängd produktionsspecifik fjärrvärme (GWh)",Miljö!$B$1:$T$1,0),FALSE))</f>
        <v/>
      </c>
      <c r="J24" t="str">
        <f t="shared" si="0"/>
        <v>Bionär Närvärme AB</v>
      </c>
    </row>
    <row r="25" spans="1:10" x14ac:dyDescent="0.25">
      <c r="A25" s="2" t="s">
        <v>54</v>
      </c>
      <c r="B25" s="2" t="s">
        <v>58</v>
      </c>
      <c r="D25" t="str">
        <f>IF(ISERROR(1/VLOOKUP($B25,Kraftvärmeprod!$B$1:$D$480,MATCH("Total värmeproduktion i kraftvärmeverk i kombinerad drift (GWh)",Kraftvärmeprod!$B$1:$AV$1,0),FALSE)),"Ej kraftvärme","Alternativproduktionsmetoden")</f>
        <v>Ej kraftvärme</v>
      </c>
      <c r="E25" s="248" t="str">
        <f>IF(ISERROR(1/VLOOKUP($B25,Kraftvärmeprod!$B$1:$BD$480,MATCH("Total värmeproduktion i kraftvärmeverk i kombinerad drift (GWh)",Kraftvärmeprod!$B$1:$AV$1,0),FALSE)),"",VLOOKUP($B25,'Slutlig allokering kvv'!$B$1:$BA$480,MATCH(E$1,'Slutlig allokering kvv'!$B$1:$AS$1,0),FALSE))</f>
        <v/>
      </c>
      <c r="F25" t="str">
        <f>IF(ISERROR(1/VLOOKUP($B25,Kraftvärmeprod!$B$1:$AV$480,MATCH("Producerad elenergi i kraftvärmeverk (GWh)",Kraftvärmeprod!$B$1:$AV$1,0),FALSE)),"",VLOOKUP($B25,Kraftvärmeprod!$B$1:$AV$480,MATCH("Producerad elenergi i kraftvärmeverk (GWh)",Kraftvärmeprod!$B$1:$AV$1,0),FALSE))</f>
        <v/>
      </c>
      <c r="G25" t="str">
        <f>IF(ISERROR(1/VLOOKUP($B25,Miljö!$B$1:$T$480,MATCH("Såld mängd produktionsspecifik fjärrvärme (GWh)",Miljö!$B$1:$T$1,0),FALSE)),"",VLOOKUP($B25,Miljö!$B$1:$T$480,MATCH("Såld mängd produktionsspecifik fjärrvärme (GWh)",Miljö!$B$1:$T$1,0),FALSE))</f>
        <v/>
      </c>
      <c r="J25" t="str">
        <f t="shared" si="0"/>
        <v>Bionär Närvärme AB</v>
      </c>
    </row>
    <row r="26" spans="1:10" x14ac:dyDescent="0.25">
      <c r="A26" s="2" t="s">
        <v>54</v>
      </c>
      <c r="B26" s="2" t="s">
        <v>59</v>
      </c>
      <c r="D26" t="str">
        <f>IF(ISERROR(1/VLOOKUP($B26,Kraftvärmeprod!$B$1:$D$480,MATCH("Total värmeproduktion i kraftvärmeverk i kombinerad drift (GWh)",Kraftvärmeprod!$B$1:$AV$1,0),FALSE)),"Ej kraftvärme","Alternativproduktionsmetoden")</f>
        <v>Ej kraftvärme</v>
      </c>
      <c r="E26" s="248" t="str">
        <f>IF(ISERROR(1/VLOOKUP($B26,Kraftvärmeprod!$B$1:$BD$480,MATCH("Total värmeproduktion i kraftvärmeverk i kombinerad drift (GWh)",Kraftvärmeprod!$B$1:$AV$1,0),FALSE)),"",VLOOKUP($B26,'Slutlig allokering kvv'!$B$1:$BA$480,MATCH(E$1,'Slutlig allokering kvv'!$B$1:$AS$1,0),FALSE))</f>
        <v/>
      </c>
      <c r="F26" t="str">
        <f>IF(ISERROR(1/VLOOKUP($B26,Kraftvärmeprod!$B$1:$AV$480,MATCH("Producerad elenergi i kraftvärmeverk (GWh)",Kraftvärmeprod!$B$1:$AV$1,0),FALSE)),"",VLOOKUP($B26,Kraftvärmeprod!$B$1:$AV$480,MATCH("Producerad elenergi i kraftvärmeverk (GWh)",Kraftvärmeprod!$B$1:$AV$1,0),FALSE))</f>
        <v/>
      </c>
      <c r="G26" t="str">
        <f>IF(ISERROR(1/VLOOKUP($B26,Miljö!$B$1:$T$480,MATCH("Såld mängd produktionsspecifik fjärrvärme (GWh)",Miljö!$B$1:$T$1,0),FALSE)),"",VLOOKUP($B26,Miljö!$B$1:$T$480,MATCH("Såld mängd produktionsspecifik fjärrvärme (GWh)",Miljö!$B$1:$T$1,0),FALSE))</f>
        <v/>
      </c>
      <c r="J26" t="str">
        <f t="shared" si="0"/>
        <v>Bionär Närvärme AB</v>
      </c>
    </row>
    <row r="27" spans="1:10" x14ac:dyDescent="0.25">
      <c r="A27" s="2" t="s">
        <v>54</v>
      </c>
      <c r="B27" s="2" t="s">
        <v>60</v>
      </c>
      <c r="D27" t="str">
        <f>IF(ISERROR(1/VLOOKUP($B27,Kraftvärmeprod!$B$1:$D$480,MATCH("Total värmeproduktion i kraftvärmeverk i kombinerad drift (GWh)",Kraftvärmeprod!$B$1:$AV$1,0),FALSE)),"Ej kraftvärme","Alternativproduktionsmetoden")</f>
        <v>Ej kraftvärme</v>
      </c>
      <c r="E27" s="248" t="str">
        <f>IF(ISERROR(1/VLOOKUP($B27,Kraftvärmeprod!$B$1:$BD$480,MATCH("Total värmeproduktion i kraftvärmeverk i kombinerad drift (GWh)",Kraftvärmeprod!$B$1:$AV$1,0),FALSE)),"",VLOOKUP($B27,'Slutlig allokering kvv'!$B$1:$BA$480,MATCH(E$1,'Slutlig allokering kvv'!$B$1:$AS$1,0),FALSE))</f>
        <v/>
      </c>
      <c r="F27" t="str">
        <f>IF(ISERROR(1/VLOOKUP($B27,Kraftvärmeprod!$B$1:$AV$480,MATCH("Producerad elenergi i kraftvärmeverk (GWh)",Kraftvärmeprod!$B$1:$AV$1,0),FALSE)),"",VLOOKUP($B27,Kraftvärmeprod!$B$1:$AV$480,MATCH("Producerad elenergi i kraftvärmeverk (GWh)",Kraftvärmeprod!$B$1:$AV$1,0),FALSE))</f>
        <v/>
      </c>
      <c r="G27" t="str">
        <f>IF(ISERROR(1/VLOOKUP($B27,Miljö!$B$1:$T$480,MATCH("Såld mängd produktionsspecifik fjärrvärme (GWh)",Miljö!$B$1:$T$1,0),FALSE)),"",VLOOKUP($B27,Miljö!$B$1:$T$480,MATCH("Såld mängd produktionsspecifik fjärrvärme (GWh)",Miljö!$B$1:$T$1,0),FALSE))</f>
        <v/>
      </c>
      <c r="J27" t="str">
        <f t="shared" si="0"/>
        <v>Bionär Närvärme AB</v>
      </c>
    </row>
    <row r="28" spans="1:10" x14ac:dyDescent="0.25">
      <c r="A28" s="2" t="s">
        <v>54</v>
      </c>
      <c r="B28" s="2" t="s">
        <v>61</v>
      </c>
      <c r="D28" t="str">
        <f>IF(ISERROR(1/VLOOKUP($B28,Kraftvärmeprod!$B$1:$D$480,MATCH("Total värmeproduktion i kraftvärmeverk i kombinerad drift (GWh)",Kraftvärmeprod!$B$1:$AV$1,0),FALSE)),"Ej kraftvärme","Alternativproduktionsmetoden")</f>
        <v>Ej kraftvärme</v>
      </c>
      <c r="E28" s="248" t="str">
        <f>IF(ISERROR(1/VLOOKUP($B28,Kraftvärmeprod!$B$1:$BD$480,MATCH("Total värmeproduktion i kraftvärmeverk i kombinerad drift (GWh)",Kraftvärmeprod!$B$1:$AV$1,0),FALSE)),"",VLOOKUP($B28,'Slutlig allokering kvv'!$B$1:$BA$480,MATCH(E$1,'Slutlig allokering kvv'!$B$1:$AS$1,0),FALSE))</f>
        <v/>
      </c>
      <c r="F28" t="str">
        <f>IF(ISERROR(1/VLOOKUP($B28,Kraftvärmeprod!$B$1:$AV$480,MATCH("Producerad elenergi i kraftvärmeverk (GWh)",Kraftvärmeprod!$B$1:$AV$1,0),FALSE)),"",VLOOKUP($B28,Kraftvärmeprod!$B$1:$AV$480,MATCH("Producerad elenergi i kraftvärmeverk (GWh)",Kraftvärmeprod!$B$1:$AV$1,0),FALSE))</f>
        <v/>
      </c>
      <c r="G28" t="str">
        <f>IF(ISERROR(1/VLOOKUP($B28,Miljö!$B$1:$T$480,MATCH("Såld mängd produktionsspecifik fjärrvärme (GWh)",Miljö!$B$1:$T$1,0),FALSE)),"",VLOOKUP($B28,Miljö!$B$1:$T$480,MATCH("Såld mängd produktionsspecifik fjärrvärme (GWh)",Miljö!$B$1:$T$1,0),FALSE))</f>
        <v/>
      </c>
      <c r="J28" t="str">
        <f t="shared" si="0"/>
        <v>Bionär Närvärme AB</v>
      </c>
    </row>
    <row r="29" spans="1:10" x14ac:dyDescent="0.25">
      <c r="A29" s="2" t="s">
        <v>54</v>
      </c>
      <c r="B29" s="2" t="s">
        <v>62</v>
      </c>
      <c r="D29" t="str">
        <f>IF(ISERROR(1/VLOOKUP($B29,Kraftvärmeprod!$B$1:$D$480,MATCH("Total värmeproduktion i kraftvärmeverk i kombinerad drift (GWh)",Kraftvärmeprod!$B$1:$AV$1,0),FALSE)),"Ej kraftvärme","Alternativproduktionsmetoden")</f>
        <v>Ej kraftvärme</v>
      </c>
      <c r="E29" s="248" t="str">
        <f>IF(ISERROR(1/VLOOKUP($B29,Kraftvärmeprod!$B$1:$BD$480,MATCH("Total värmeproduktion i kraftvärmeverk i kombinerad drift (GWh)",Kraftvärmeprod!$B$1:$AV$1,0),FALSE)),"",VLOOKUP($B29,'Slutlig allokering kvv'!$B$1:$BA$480,MATCH(E$1,'Slutlig allokering kvv'!$B$1:$AS$1,0),FALSE))</f>
        <v/>
      </c>
      <c r="F29" t="str">
        <f>IF(ISERROR(1/VLOOKUP($B29,Kraftvärmeprod!$B$1:$AV$480,MATCH("Producerad elenergi i kraftvärmeverk (GWh)",Kraftvärmeprod!$B$1:$AV$1,0),FALSE)),"",VLOOKUP($B29,Kraftvärmeprod!$B$1:$AV$480,MATCH("Producerad elenergi i kraftvärmeverk (GWh)",Kraftvärmeprod!$B$1:$AV$1,0),FALSE))</f>
        <v/>
      </c>
      <c r="G29" t="str">
        <f>IF(ISERROR(1/VLOOKUP($B29,Miljö!$B$1:$T$480,MATCH("Såld mängd produktionsspecifik fjärrvärme (GWh)",Miljö!$B$1:$T$1,0),FALSE)),"",VLOOKUP($B29,Miljö!$B$1:$T$480,MATCH("Såld mängd produktionsspecifik fjärrvärme (GWh)",Miljö!$B$1:$T$1,0),FALSE))</f>
        <v/>
      </c>
      <c r="J29" t="str">
        <f t="shared" si="0"/>
        <v>Bionär Närvärme AB</v>
      </c>
    </row>
    <row r="30" spans="1:10" x14ac:dyDescent="0.25">
      <c r="A30" s="2" t="s">
        <v>54</v>
      </c>
      <c r="B30" s="2" t="s">
        <v>63</v>
      </c>
      <c r="D30" t="str">
        <f>IF(ISERROR(1/VLOOKUP($B30,Kraftvärmeprod!$B$1:$D$480,MATCH("Total värmeproduktion i kraftvärmeverk i kombinerad drift (GWh)",Kraftvärmeprod!$B$1:$AV$1,0),FALSE)),"Ej kraftvärme","Alternativproduktionsmetoden")</f>
        <v>Ej kraftvärme</v>
      </c>
      <c r="E30" s="248" t="str">
        <f>IF(ISERROR(1/VLOOKUP($B30,Kraftvärmeprod!$B$1:$BD$480,MATCH("Total värmeproduktion i kraftvärmeverk i kombinerad drift (GWh)",Kraftvärmeprod!$B$1:$AV$1,0),FALSE)),"",VLOOKUP($B30,'Slutlig allokering kvv'!$B$1:$BA$480,MATCH(E$1,'Slutlig allokering kvv'!$B$1:$AS$1,0),FALSE))</f>
        <v/>
      </c>
      <c r="F30" t="str">
        <f>IF(ISERROR(1/VLOOKUP($B30,Kraftvärmeprod!$B$1:$AV$480,MATCH("Producerad elenergi i kraftvärmeverk (GWh)",Kraftvärmeprod!$B$1:$AV$1,0),FALSE)),"",VLOOKUP($B30,Kraftvärmeprod!$B$1:$AV$480,MATCH("Producerad elenergi i kraftvärmeverk (GWh)",Kraftvärmeprod!$B$1:$AV$1,0),FALSE))</f>
        <v/>
      </c>
      <c r="G30" t="str">
        <f>IF(ISERROR(1/VLOOKUP($B30,Miljö!$B$1:$T$480,MATCH("Såld mängd produktionsspecifik fjärrvärme (GWh)",Miljö!$B$1:$T$1,0),FALSE)),"",VLOOKUP($B30,Miljö!$B$1:$T$480,MATCH("Såld mängd produktionsspecifik fjärrvärme (GWh)",Miljö!$B$1:$T$1,0),FALSE))</f>
        <v/>
      </c>
      <c r="J30" t="str">
        <f t="shared" si="0"/>
        <v>Bionär Närvärme AB</v>
      </c>
    </row>
    <row r="31" spans="1:10" x14ac:dyDescent="0.25">
      <c r="A31" s="2" t="s">
        <v>54</v>
      </c>
      <c r="B31" s="2" t="s">
        <v>64</v>
      </c>
      <c r="D31" t="str">
        <f>IF(ISERROR(1/VLOOKUP($B31,Kraftvärmeprod!$B$1:$D$480,MATCH("Total värmeproduktion i kraftvärmeverk i kombinerad drift (GWh)",Kraftvärmeprod!$B$1:$AV$1,0),FALSE)),"Ej kraftvärme","Alternativproduktionsmetoden")</f>
        <v>Ej kraftvärme</v>
      </c>
      <c r="E31" s="248" t="str">
        <f>IF(ISERROR(1/VLOOKUP($B31,Kraftvärmeprod!$B$1:$BD$480,MATCH("Total värmeproduktion i kraftvärmeverk i kombinerad drift (GWh)",Kraftvärmeprod!$B$1:$AV$1,0),FALSE)),"",VLOOKUP($B31,'Slutlig allokering kvv'!$B$1:$BA$480,MATCH(E$1,'Slutlig allokering kvv'!$B$1:$AS$1,0),FALSE))</f>
        <v/>
      </c>
      <c r="F31" t="str">
        <f>IF(ISERROR(1/VLOOKUP($B31,Kraftvärmeprod!$B$1:$AV$480,MATCH("Producerad elenergi i kraftvärmeverk (GWh)",Kraftvärmeprod!$B$1:$AV$1,0),FALSE)),"",VLOOKUP($B31,Kraftvärmeprod!$B$1:$AV$480,MATCH("Producerad elenergi i kraftvärmeverk (GWh)",Kraftvärmeprod!$B$1:$AV$1,0),FALSE))</f>
        <v/>
      </c>
      <c r="G31" t="str">
        <f>IF(ISERROR(1/VLOOKUP($B31,Miljö!$B$1:$T$480,MATCH("Såld mängd produktionsspecifik fjärrvärme (GWh)",Miljö!$B$1:$T$1,0),FALSE)),"",VLOOKUP($B31,Miljö!$B$1:$T$480,MATCH("Såld mängd produktionsspecifik fjärrvärme (GWh)",Miljö!$B$1:$T$1,0),FALSE))</f>
        <v/>
      </c>
      <c r="J31" t="str">
        <f t="shared" si="0"/>
        <v>Bionär Närvärme AB</v>
      </c>
    </row>
    <row r="32" spans="1:10" x14ac:dyDescent="0.25">
      <c r="A32" s="2" t="s">
        <v>67</v>
      </c>
      <c r="B32" s="2" t="s">
        <v>68</v>
      </c>
      <c r="D32" t="str">
        <f>IF(ISERROR(1/VLOOKUP($B32,Kraftvärmeprod!$B$1:$D$480,MATCH("Total värmeproduktion i kraftvärmeverk i kombinerad drift (GWh)",Kraftvärmeprod!$B$1:$AV$1,0),FALSE)),"Ej kraftvärme","Alternativproduktionsmetoden")</f>
        <v>Ej kraftvärme</v>
      </c>
      <c r="E32" s="248" t="str">
        <f>IF(ISERROR(1/VLOOKUP($B32,Kraftvärmeprod!$B$1:$BD$480,MATCH("Total värmeproduktion i kraftvärmeverk i kombinerad drift (GWh)",Kraftvärmeprod!$B$1:$AV$1,0),FALSE)),"",VLOOKUP($B32,'Slutlig allokering kvv'!$B$1:$BA$480,MATCH(E$1,'Slutlig allokering kvv'!$B$1:$AS$1,0),FALSE))</f>
        <v/>
      </c>
      <c r="F32" t="str">
        <f>IF(ISERROR(1/VLOOKUP($B32,Kraftvärmeprod!$B$1:$AV$480,MATCH("Producerad elenergi i kraftvärmeverk (GWh)",Kraftvärmeprod!$B$1:$AV$1,0),FALSE)),"",VLOOKUP($B32,Kraftvärmeprod!$B$1:$AV$480,MATCH("Producerad elenergi i kraftvärmeverk (GWh)",Kraftvärmeprod!$B$1:$AV$1,0),FALSE))</f>
        <v/>
      </c>
      <c r="G32" t="str">
        <f>IF(ISERROR(1/VLOOKUP($B32,Miljö!$B$1:$T$480,MATCH("Såld mängd produktionsspecifik fjärrvärme (GWh)",Miljö!$B$1:$T$1,0),FALSE)),"",VLOOKUP($B32,Miljö!$B$1:$T$480,MATCH("Såld mängd produktionsspecifik fjärrvärme (GWh)",Miljö!$B$1:$T$1,0),FALSE))</f>
        <v/>
      </c>
      <c r="J32" t="str">
        <f t="shared" si="0"/>
        <v>Bollnäs Energi AB</v>
      </c>
    </row>
    <row r="33" spans="1:10" x14ac:dyDescent="0.25">
      <c r="A33" s="2" t="s">
        <v>67</v>
      </c>
      <c r="B33" s="2" t="s">
        <v>69</v>
      </c>
      <c r="D33" t="str">
        <f>IF(ISERROR(1/VLOOKUP($B33,Kraftvärmeprod!$B$1:$D$480,MATCH("Total värmeproduktion i kraftvärmeverk i kombinerad drift (GWh)",Kraftvärmeprod!$B$1:$AV$1,0),FALSE)),"Ej kraftvärme","Alternativproduktionsmetoden")</f>
        <v>Alternativproduktionsmetoden</v>
      </c>
      <c r="E33" s="248">
        <f>IF(ISERROR(1/VLOOKUP($B33,Kraftvärmeprod!$B$1:$BD$480,MATCH("Total värmeproduktion i kraftvärmeverk i kombinerad drift (GWh)",Kraftvärmeprod!$B$1:$AV$1,0),FALSE)),"",VLOOKUP($B33,'Slutlig allokering kvv'!$B$1:$BA$480,MATCH(E$1,'Slutlig allokering kvv'!$B$1:$AS$1,0),FALSE))</f>
        <v>0.55076325221238942</v>
      </c>
      <c r="F33">
        <f>IF(ISERROR(1/VLOOKUP($B33,Kraftvärmeprod!$B$1:$AV$480,MATCH("Producerad elenergi i kraftvärmeverk (GWh)",Kraftvärmeprod!$B$1:$AV$1,0),FALSE)),"",VLOOKUP($B33,Kraftvärmeprod!$B$1:$AV$480,MATCH("Producerad elenergi i kraftvärmeverk (GWh)",Kraftvärmeprod!$B$1:$AV$1,0),FALSE))</f>
        <v>28.34</v>
      </c>
      <c r="G33" t="str">
        <f>IF(ISERROR(1/VLOOKUP($B33,Miljö!$B$1:$T$480,MATCH("Såld mängd produktionsspecifik fjärrvärme (GWh)",Miljö!$B$1:$T$1,0),FALSE)),"",VLOOKUP($B33,Miljö!$B$1:$T$480,MATCH("Såld mängd produktionsspecifik fjärrvärme (GWh)",Miljö!$B$1:$T$1,0),FALSE))</f>
        <v/>
      </c>
      <c r="J33" t="str">
        <f t="shared" si="0"/>
        <v>Bollnäs Energi AB</v>
      </c>
    </row>
    <row r="34" spans="1:10" x14ac:dyDescent="0.25">
      <c r="A34" s="2" t="s">
        <v>67</v>
      </c>
      <c r="B34" s="2" t="s">
        <v>70</v>
      </c>
      <c r="D34" t="str">
        <f>IF(ISERROR(1/VLOOKUP($B34,Kraftvärmeprod!$B$1:$D$480,MATCH("Total värmeproduktion i kraftvärmeverk i kombinerad drift (GWh)",Kraftvärmeprod!$B$1:$AV$1,0),FALSE)),"Ej kraftvärme","Alternativproduktionsmetoden")</f>
        <v>Ej kraftvärme</v>
      </c>
      <c r="E34" s="248" t="str">
        <f>IF(ISERROR(1/VLOOKUP($B34,Kraftvärmeprod!$B$1:$BD$480,MATCH("Total värmeproduktion i kraftvärmeverk i kombinerad drift (GWh)",Kraftvärmeprod!$B$1:$AV$1,0),FALSE)),"",VLOOKUP($B34,'Slutlig allokering kvv'!$B$1:$BA$480,MATCH(E$1,'Slutlig allokering kvv'!$B$1:$AS$1,0),FALSE))</f>
        <v/>
      </c>
      <c r="F34" t="str">
        <f>IF(ISERROR(1/VLOOKUP($B34,Kraftvärmeprod!$B$1:$AV$480,MATCH("Producerad elenergi i kraftvärmeverk (GWh)",Kraftvärmeprod!$B$1:$AV$1,0),FALSE)),"",VLOOKUP($B34,Kraftvärmeprod!$B$1:$AV$480,MATCH("Producerad elenergi i kraftvärmeverk (GWh)",Kraftvärmeprod!$B$1:$AV$1,0),FALSE))</f>
        <v/>
      </c>
      <c r="G34" t="str">
        <f>IF(ISERROR(1/VLOOKUP($B34,Miljö!$B$1:$T$480,MATCH("Såld mängd produktionsspecifik fjärrvärme (GWh)",Miljö!$B$1:$T$1,0),FALSE)),"",VLOOKUP($B34,Miljö!$B$1:$T$480,MATCH("Såld mängd produktionsspecifik fjärrvärme (GWh)",Miljö!$B$1:$T$1,0),FALSE))</f>
        <v/>
      </c>
      <c r="J34" t="str">
        <f t="shared" si="0"/>
        <v>Bollnäs Energi AB</v>
      </c>
    </row>
    <row r="35" spans="1:10" x14ac:dyDescent="0.25">
      <c r="A35" s="2" t="s">
        <v>71</v>
      </c>
      <c r="B35" s="2" t="s">
        <v>72</v>
      </c>
      <c r="D35" t="str">
        <f>IF(ISERROR(1/VLOOKUP($B35,Kraftvärmeprod!$B$1:$D$480,MATCH("Total värmeproduktion i kraftvärmeverk i kombinerad drift (GWh)",Kraftvärmeprod!$B$1:$AV$1,0),FALSE)),"Ej kraftvärme","Alternativproduktionsmetoden")</f>
        <v>Ej kraftvärme</v>
      </c>
      <c r="E35" s="248" t="str">
        <f>IF(ISERROR(1/VLOOKUP($B35,Kraftvärmeprod!$B$1:$BD$480,MATCH("Total värmeproduktion i kraftvärmeverk i kombinerad drift (GWh)",Kraftvärmeprod!$B$1:$AV$1,0),FALSE)),"",VLOOKUP($B35,'Slutlig allokering kvv'!$B$1:$BA$480,MATCH(E$1,'Slutlig allokering kvv'!$B$1:$AS$1,0),FALSE))</f>
        <v/>
      </c>
      <c r="F35" t="str">
        <f>IF(ISERROR(1/VLOOKUP($B35,Kraftvärmeprod!$B$1:$AV$480,MATCH("Producerad elenergi i kraftvärmeverk (GWh)",Kraftvärmeprod!$B$1:$AV$1,0),FALSE)),"",VLOOKUP($B35,Kraftvärmeprod!$B$1:$AV$480,MATCH("Producerad elenergi i kraftvärmeverk (GWh)",Kraftvärmeprod!$B$1:$AV$1,0),FALSE))</f>
        <v/>
      </c>
      <c r="G35" t="str">
        <f>IF(ISERROR(1/VLOOKUP($B35,Miljö!$B$1:$T$480,MATCH("Såld mängd produktionsspecifik fjärrvärme (GWh)",Miljö!$B$1:$T$1,0),FALSE)),"",VLOOKUP($B35,Miljö!$B$1:$T$480,MATCH("Såld mängd produktionsspecifik fjärrvärme (GWh)",Miljö!$B$1:$T$1,0),FALSE))</f>
        <v/>
      </c>
      <c r="J35" t="str">
        <f t="shared" si="0"/>
        <v>Borgholm Energi AB</v>
      </c>
    </row>
    <row r="36" spans="1:10" x14ac:dyDescent="0.25">
      <c r="A36" s="2" t="s">
        <v>71</v>
      </c>
      <c r="B36" s="2" t="s">
        <v>73</v>
      </c>
      <c r="D36" t="str">
        <f>IF(ISERROR(1/VLOOKUP($B36,Kraftvärmeprod!$B$1:$D$480,MATCH("Total värmeproduktion i kraftvärmeverk i kombinerad drift (GWh)",Kraftvärmeprod!$B$1:$AV$1,0),FALSE)),"Ej kraftvärme","Alternativproduktionsmetoden")</f>
        <v>Ej kraftvärme</v>
      </c>
      <c r="E36" s="248" t="str">
        <f>IF(ISERROR(1/VLOOKUP($B36,Kraftvärmeprod!$B$1:$BD$480,MATCH("Total värmeproduktion i kraftvärmeverk i kombinerad drift (GWh)",Kraftvärmeprod!$B$1:$AV$1,0),FALSE)),"",VLOOKUP($B36,'Slutlig allokering kvv'!$B$1:$BA$480,MATCH(E$1,'Slutlig allokering kvv'!$B$1:$AS$1,0),FALSE))</f>
        <v/>
      </c>
      <c r="F36" t="str">
        <f>IF(ISERROR(1/VLOOKUP($B36,Kraftvärmeprod!$B$1:$AV$480,MATCH("Producerad elenergi i kraftvärmeverk (GWh)",Kraftvärmeprod!$B$1:$AV$1,0),FALSE)),"",VLOOKUP($B36,Kraftvärmeprod!$B$1:$AV$480,MATCH("Producerad elenergi i kraftvärmeverk (GWh)",Kraftvärmeprod!$B$1:$AV$1,0),FALSE))</f>
        <v/>
      </c>
      <c r="G36" t="str">
        <f>IF(ISERROR(1/VLOOKUP($B36,Miljö!$B$1:$T$480,MATCH("Såld mängd produktionsspecifik fjärrvärme (GWh)",Miljö!$B$1:$T$1,0),FALSE)),"",VLOOKUP($B36,Miljö!$B$1:$T$480,MATCH("Såld mängd produktionsspecifik fjärrvärme (GWh)",Miljö!$B$1:$T$1,0),FALSE))</f>
        <v/>
      </c>
      <c r="J36" t="str">
        <f t="shared" si="0"/>
        <v>Borgholm Energi AB</v>
      </c>
    </row>
    <row r="37" spans="1:10" x14ac:dyDescent="0.25">
      <c r="A37" s="2" t="s">
        <v>74</v>
      </c>
      <c r="B37" s="2" t="s">
        <v>75</v>
      </c>
      <c r="D37" t="str">
        <f>IF(ISERROR(1/VLOOKUP($B37,Kraftvärmeprod!$B$1:$D$480,MATCH("Total värmeproduktion i kraftvärmeverk i kombinerad drift (GWh)",Kraftvärmeprod!$B$1:$AV$1,0),FALSE)),"Ej kraftvärme","Alternativproduktionsmetoden")</f>
        <v>Alternativproduktionsmetoden</v>
      </c>
      <c r="E37" s="248">
        <f>IF(ISERROR(1/VLOOKUP($B37,Kraftvärmeprod!$B$1:$BD$480,MATCH("Total värmeproduktion i kraftvärmeverk i kombinerad drift (GWh)",Kraftvärmeprod!$B$1:$AV$1,0),FALSE)),"",VLOOKUP($B37,'Slutlig allokering kvv'!$B$1:$BA$480,MATCH(E$1,'Slutlig allokering kvv'!$B$1:$AS$1,0),FALSE))</f>
        <v>0.57793212795801696</v>
      </c>
      <c r="F37">
        <f>IF(ISERROR(1/VLOOKUP($B37,Kraftvärmeprod!$B$1:$AV$480,MATCH("Producerad elenergi i kraftvärmeverk (GWh)",Kraftvärmeprod!$B$1:$AV$1,0),FALSE)),"",VLOOKUP($B37,Kraftvärmeprod!$B$1:$AV$480,MATCH("Producerad elenergi i kraftvärmeverk (GWh)",Kraftvärmeprod!$B$1:$AV$1,0),FALSE))</f>
        <v>40.923999999999999</v>
      </c>
      <c r="G37">
        <f>IF(ISERROR(1/VLOOKUP($B37,Miljö!$B$1:$T$480,MATCH("Såld mängd produktionsspecifik fjärrvärme (GWh)",Miljö!$B$1:$T$1,0),FALSE)),"",VLOOKUP($B37,Miljö!$B$1:$T$480,MATCH("Såld mängd produktionsspecifik fjärrvärme (GWh)",Miljö!$B$1:$T$1,0),FALSE))</f>
        <v>31.366299999999999</v>
      </c>
      <c r="J37" t="str">
        <f t="shared" si="0"/>
        <v>Borlänge Energi AB</v>
      </c>
    </row>
    <row r="38" spans="1:10" x14ac:dyDescent="0.25">
      <c r="A38" s="2" t="s">
        <v>74</v>
      </c>
      <c r="B38" s="2" t="s">
        <v>76</v>
      </c>
      <c r="D38" t="str">
        <f>IF(ISERROR(1/VLOOKUP($B38,Kraftvärmeprod!$B$1:$D$480,MATCH("Total värmeproduktion i kraftvärmeverk i kombinerad drift (GWh)",Kraftvärmeprod!$B$1:$AV$1,0),FALSE)),"Ej kraftvärme","Alternativproduktionsmetoden")</f>
        <v>Ej kraftvärme</v>
      </c>
      <c r="E38" s="248" t="str">
        <f>IF(ISERROR(1/VLOOKUP($B38,Kraftvärmeprod!$B$1:$BD$480,MATCH("Total värmeproduktion i kraftvärmeverk i kombinerad drift (GWh)",Kraftvärmeprod!$B$1:$AV$1,0),FALSE)),"",VLOOKUP($B38,'Slutlig allokering kvv'!$B$1:$BA$480,MATCH(E$1,'Slutlig allokering kvv'!$B$1:$AS$1,0),FALSE))</f>
        <v/>
      </c>
      <c r="F38" t="str">
        <f>IF(ISERROR(1/VLOOKUP($B38,Kraftvärmeprod!$B$1:$AV$480,MATCH("Producerad elenergi i kraftvärmeverk (GWh)",Kraftvärmeprod!$B$1:$AV$1,0),FALSE)),"",VLOOKUP($B38,Kraftvärmeprod!$B$1:$AV$480,MATCH("Producerad elenergi i kraftvärmeverk (GWh)",Kraftvärmeprod!$B$1:$AV$1,0),FALSE))</f>
        <v/>
      </c>
      <c r="G38" t="str">
        <f>IF(ISERROR(1/VLOOKUP($B38,Miljö!$B$1:$T$480,MATCH("Såld mängd produktionsspecifik fjärrvärme (GWh)",Miljö!$B$1:$T$1,0),FALSE)),"",VLOOKUP($B38,Miljö!$B$1:$T$480,MATCH("Såld mängd produktionsspecifik fjärrvärme (GWh)",Miljö!$B$1:$T$1,0),FALSE))</f>
        <v/>
      </c>
      <c r="J38" t="str">
        <f t="shared" si="0"/>
        <v>Borlänge Energi AB</v>
      </c>
    </row>
    <row r="39" spans="1:10" x14ac:dyDescent="0.25">
      <c r="A39" s="2" t="s">
        <v>74</v>
      </c>
      <c r="B39" s="2" t="s">
        <v>77</v>
      </c>
      <c r="D39" t="str">
        <f>IF(ISERROR(1/VLOOKUP($B39,Kraftvärmeprod!$B$1:$D$480,MATCH("Total värmeproduktion i kraftvärmeverk i kombinerad drift (GWh)",Kraftvärmeprod!$B$1:$AV$1,0),FALSE)),"Ej kraftvärme","Alternativproduktionsmetoden")</f>
        <v>Ej kraftvärme</v>
      </c>
      <c r="E39" s="248" t="str">
        <f>IF(ISERROR(1/VLOOKUP($B39,Kraftvärmeprod!$B$1:$BD$480,MATCH("Total värmeproduktion i kraftvärmeverk i kombinerad drift (GWh)",Kraftvärmeprod!$B$1:$AV$1,0),FALSE)),"",VLOOKUP($B39,'Slutlig allokering kvv'!$B$1:$BA$480,MATCH(E$1,'Slutlig allokering kvv'!$B$1:$AS$1,0),FALSE))</f>
        <v/>
      </c>
      <c r="F39" t="str">
        <f>IF(ISERROR(1/VLOOKUP($B39,Kraftvärmeprod!$B$1:$AV$480,MATCH("Producerad elenergi i kraftvärmeverk (GWh)",Kraftvärmeprod!$B$1:$AV$1,0),FALSE)),"",VLOOKUP($B39,Kraftvärmeprod!$B$1:$AV$480,MATCH("Producerad elenergi i kraftvärmeverk (GWh)",Kraftvärmeprod!$B$1:$AV$1,0),FALSE))</f>
        <v/>
      </c>
      <c r="G39" t="str">
        <f>IF(ISERROR(1/VLOOKUP($B39,Miljö!$B$1:$T$480,MATCH("Såld mängd produktionsspecifik fjärrvärme (GWh)",Miljö!$B$1:$T$1,0),FALSE)),"",VLOOKUP($B39,Miljö!$B$1:$T$480,MATCH("Såld mängd produktionsspecifik fjärrvärme (GWh)",Miljö!$B$1:$T$1,0),FALSE))</f>
        <v/>
      </c>
      <c r="J39" t="str">
        <f t="shared" si="0"/>
        <v>Borlänge Energi AB</v>
      </c>
    </row>
    <row r="40" spans="1:10" x14ac:dyDescent="0.25">
      <c r="A40" s="2" t="s">
        <v>78</v>
      </c>
      <c r="B40" s="2" t="s">
        <v>79</v>
      </c>
      <c r="D40" t="str">
        <f>IF(ISERROR(1/VLOOKUP($B40,Kraftvärmeprod!$B$1:$D$480,MATCH("Total värmeproduktion i kraftvärmeverk i kombinerad drift (GWh)",Kraftvärmeprod!$B$1:$AV$1,0),FALSE)),"Ej kraftvärme","Alternativproduktionsmetoden")</f>
        <v>Alternativproduktionsmetoden</v>
      </c>
      <c r="E40" s="248">
        <f>IF(ISERROR(1/VLOOKUP($B40,Kraftvärmeprod!$B$1:$BD$480,MATCH("Total värmeproduktion i kraftvärmeverk i kombinerad drift (GWh)",Kraftvärmeprod!$B$1:$AV$1,0),FALSE)),"",VLOOKUP($B40,'Slutlig allokering kvv'!$B$1:$BA$480,MATCH(E$1,'Slutlig allokering kvv'!$B$1:$AS$1,0),FALSE))</f>
        <v>0.65432083936512908</v>
      </c>
      <c r="F40">
        <f>IF(ISERROR(1/VLOOKUP($B40,Kraftvärmeprod!$B$1:$AV$480,MATCH("Producerad elenergi i kraftvärmeverk (GWh)",Kraftvärmeprod!$B$1:$AV$1,0),FALSE)),"",VLOOKUP($B40,Kraftvärmeprod!$B$1:$AV$480,MATCH("Producerad elenergi i kraftvärmeverk (GWh)",Kraftvärmeprod!$B$1:$AV$1,0),FALSE))</f>
        <v>100.3</v>
      </c>
      <c r="G40" t="str">
        <f>IF(ISERROR(1/VLOOKUP($B40,Miljö!$B$1:$T$480,MATCH("Såld mängd produktionsspecifik fjärrvärme (GWh)",Miljö!$B$1:$T$1,0),FALSE)),"",VLOOKUP($B40,Miljö!$B$1:$T$480,MATCH("Såld mängd produktionsspecifik fjärrvärme (GWh)",Miljö!$B$1:$T$1,0),FALSE))</f>
        <v/>
      </c>
      <c r="J40" t="str">
        <f t="shared" si="0"/>
        <v>Borås Energi och Miljö AB</v>
      </c>
    </row>
    <row r="41" spans="1:10" x14ac:dyDescent="0.25">
      <c r="A41" s="2" t="s">
        <v>78</v>
      </c>
      <c r="B41" s="2" t="s">
        <v>80</v>
      </c>
      <c r="D41" t="str">
        <f>IF(ISERROR(1/VLOOKUP($B41,Kraftvärmeprod!$B$1:$D$480,MATCH("Total värmeproduktion i kraftvärmeverk i kombinerad drift (GWh)",Kraftvärmeprod!$B$1:$AV$1,0),FALSE)),"Ej kraftvärme","Alternativproduktionsmetoden")</f>
        <v>Ej kraftvärme</v>
      </c>
      <c r="E41" s="248" t="str">
        <f>IF(ISERROR(1/VLOOKUP($B41,Kraftvärmeprod!$B$1:$BD$480,MATCH("Total värmeproduktion i kraftvärmeverk i kombinerad drift (GWh)",Kraftvärmeprod!$B$1:$AV$1,0),FALSE)),"",VLOOKUP($B41,'Slutlig allokering kvv'!$B$1:$BA$480,MATCH(E$1,'Slutlig allokering kvv'!$B$1:$AS$1,0),FALSE))</f>
        <v/>
      </c>
      <c r="F41" t="str">
        <f>IF(ISERROR(1/VLOOKUP($B41,Kraftvärmeprod!$B$1:$AV$480,MATCH("Producerad elenergi i kraftvärmeverk (GWh)",Kraftvärmeprod!$B$1:$AV$1,0),FALSE)),"",VLOOKUP($B41,Kraftvärmeprod!$B$1:$AV$480,MATCH("Producerad elenergi i kraftvärmeverk (GWh)",Kraftvärmeprod!$B$1:$AV$1,0),FALSE))</f>
        <v/>
      </c>
      <c r="G41" t="str">
        <f>IF(ISERROR(1/VLOOKUP($B41,Miljö!$B$1:$T$480,MATCH("Såld mängd produktionsspecifik fjärrvärme (GWh)",Miljö!$B$1:$T$1,0),FALSE)),"",VLOOKUP($B41,Miljö!$B$1:$T$480,MATCH("Såld mängd produktionsspecifik fjärrvärme (GWh)",Miljö!$B$1:$T$1,0),FALSE))</f>
        <v/>
      </c>
      <c r="J41" t="str">
        <f t="shared" si="0"/>
        <v>Borås Energi och Miljö AB</v>
      </c>
    </row>
    <row r="42" spans="1:10" x14ac:dyDescent="0.25">
      <c r="A42" s="2" t="s">
        <v>81</v>
      </c>
      <c r="B42" s="2" t="s">
        <v>82</v>
      </c>
      <c r="D42" t="str">
        <f>IF(ISERROR(1/VLOOKUP($B42,Kraftvärmeprod!$B$1:$D$480,MATCH("Total värmeproduktion i kraftvärmeverk i kombinerad drift (GWh)",Kraftvärmeprod!$B$1:$AV$1,0),FALSE)),"Ej kraftvärme","Alternativproduktionsmetoden")</f>
        <v>Ej kraftvärme</v>
      </c>
      <c r="E42" s="248" t="str">
        <f>IF(ISERROR(1/VLOOKUP($B42,Kraftvärmeprod!$B$1:$BD$480,MATCH("Total värmeproduktion i kraftvärmeverk i kombinerad drift (GWh)",Kraftvärmeprod!$B$1:$AV$1,0),FALSE)),"",VLOOKUP($B42,'Slutlig allokering kvv'!$B$1:$BA$480,MATCH(E$1,'Slutlig allokering kvv'!$B$1:$AS$1,0),FALSE))</f>
        <v/>
      </c>
      <c r="F42" t="str">
        <f>IF(ISERROR(1/VLOOKUP($B42,Kraftvärmeprod!$B$1:$AV$480,MATCH("Producerad elenergi i kraftvärmeverk (GWh)",Kraftvärmeprod!$B$1:$AV$1,0),FALSE)),"",VLOOKUP($B42,Kraftvärmeprod!$B$1:$AV$480,MATCH("Producerad elenergi i kraftvärmeverk (GWh)",Kraftvärmeprod!$B$1:$AV$1,0),FALSE))</f>
        <v/>
      </c>
      <c r="G42" t="str">
        <f>IF(ISERROR(1/VLOOKUP($B42,Miljö!$B$1:$T$480,MATCH("Såld mängd produktionsspecifik fjärrvärme (GWh)",Miljö!$B$1:$T$1,0),FALSE)),"",VLOOKUP($B42,Miljö!$B$1:$T$480,MATCH("Såld mängd produktionsspecifik fjärrvärme (GWh)",Miljö!$B$1:$T$1,0),FALSE))</f>
        <v/>
      </c>
      <c r="J42" t="str">
        <f t="shared" si="0"/>
        <v>Bromölla Fjärrvärme AB</v>
      </c>
    </row>
    <row r="43" spans="1:10" x14ac:dyDescent="0.25">
      <c r="A43" s="2" t="s">
        <v>90</v>
      </c>
      <c r="B43" s="2" t="s">
        <v>91</v>
      </c>
      <c r="D43" t="str">
        <f>IF(ISERROR(1/VLOOKUP($B43,Kraftvärmeprod!$B$1:$D$480,MATCH("Total värmeproduktion i kraftvärmeverk i kombinerad drift (GWh)",Kraftvärmeprod!$B$1:$AV$1,0),FALSE)),"Ej kraftvärme","Alternativproduktionsmetoden")</f>
        <v>Ej kraftvärme</v>
      </c>
      <c r="E43" s="248" t="str">
        <f>IF(ISERROR(1/VLOOKUP($B43,Kraftvärmeprod!$B$1:$BD$480,MATCH("Total värmeproduktion i kraftvärmeverk i kombinerad drift (GWh)",Kraftvärmeprod!$B$1:$AV$1,0),FALSE)),"",VLOOKUP($B43,'Slutlig allokering kvv'!$B$1:$BA$480,MATCH(E$1,'Slutlig allokering kvv'!$B$1:$AS$1,0),FALSE))</f>
        <v/>
      </c>
      <c r="F43" t="str">
        <f>IF(ISERROR(1/VLOOKUP($B43,Kraftvärmeprod!$B$1:$AV$480,MATCH("Producerad elenergi i kraftvärmeverk (GWh)",Kraftvärmeprod!$B$1:$AV$1,0),FALSE)),"",VLOOKUP($B43,Kraftvärmeprod!$B$1:$AV$480,MATCH("Producerad elenergi i kraftvärmeverk (GWh)",Kraftvärmeprod!$B$1:$AV$1,0),FALSE))</f>
        <v/>
      </c>
      <c r="G43" t="str">
        <f>IF(ISERROR(1/VLOOKUP($B43,Miljö!$B$1:$T$480,MATCH("Såld mängd produktionsspecifik fjärrvärme (GWh)",Miljö!$B$1:$T$1,0),FALSE)),"",VLOOKUP($B43,Miljö!$B$1:$T$480,MATCH("Såld mängd produktionsspecifik fjärrvärme (GWh)",Miljö!$B$1:$T$1,0),FALSE))</f>
        <v/>
      </c>
      <c r="J43" t="str">
        <f t="shared" si="0"/>
        <v>C4 Energi AB</v>
      </c>
    </row>
    <row r="44" spans="1:10" x14ac:dyDescent="0.25">
      <c r="A44" s="2" t="s">
        <v>90</v>
      </c>
      <c r="B44" s="2" t="s">
        <v>92</v>
      </c>
      <c r="D44" t="str">
        <f>IF(ISERROR(1/VLOOKUP($B44,Kraftvärmeprod!$B$1:$D$480,MATCH("Total värmeproduktion i kraftvärmeverk i kombinerad drift (GWh)",Kraftvärmeprod!$B$1:$AV$1,0),FALSE)),"Ej kraftvärme","Alternativproduktionsmetoden")</f>
        <v>Alternativproduktionsmetoden</v>
      </c>
      <c r="E44" s="248">
        <f>IF(ISERROR(1/VLOOKUP($B44,Kraftvärmeprod!$B$1:$BD$480,MATCH("Total värmeproduktion i kraftvärmeverk i kombinerad drift (GWh)",Kraftvärmeprod!$B$1:$AV$1,0),FALSE)),"",VLOOKUP($B44,'Slutlig allokering kvv'!$B$1:$BA$480,MATCH(E$1,'Slutlig allokering kvv'!$B$1:$AS$1,0),FALSE))</f>
        <v>0.57829663623310723</v>
      </c>
      <c r="F44">
        <f>IF(ISERROR(1/VLOOKUP($B44,Kraftvärmeprod!$B$1:$AV$480,MATCH("Producerad elenergi i kraftvärmeverk (GWh)",Kraftvärmeprod!$B$1:$AV$1,0),FALSE)),"",VLOOKUP($B44,Kraftvärmeprod!$B$1:$AV$480,MATCH("Producerad elenergi i kraftvärmeverk (GWh)",Kraftvärmeprod!$B$1:$AV$1,0),FALSE))</f>
        <v>89.972999999999999</v>
      </c>
      <c r="G44" t="str">
        <f>IF(ISERROR(1/VLOOKUP($B44,Miljö!$B$1:$T$480,MATCH("Såld mängd produktionsspecifik fjärrvärme (GWh)",Miljö!$B$1:$T$1,0),FALSE)),"",VLOOKUP($B44,Miljö!$B$1:$T$480,MATCH("Såld mängd produktionsspecifik fjärrvärme (GWh)",Miljö!$B$1:$T$1,0),FALSE))</f>
        <v/>
      </c>
      <c r="J44" t="str">
        <f t="shared" si="0"/>
        <v>C4 Energi AB</v>
      </c>
    </row>
    <row r="45" spans="1:10" x14ac:dyDescent="0.25">
      <c r="A45" s="2" t="s">
        <v>93</v>
      </c>
      <c r="B45" s="2" t="s">
        <v>94</v>
      </c>
      <c r="D45" t="str">
        <f>IF(ISERROR(1/VLOOKUP($B45,Kraftvärmeprod!$B$1:$D$480,MATCH("Total värmeproduktion i kraftvärmeverk i kombinerad drift (GWh)",Kraftvärmeprod!$B$1:$AV$1,0),FALSE)),"Ej kraftvärme","Alternativproduktionsmetoden")</f>
        <v>Ej kraftvärme</v>
      </c>
      <c r="E45" s="248" t="str">
        <f>IF(ISERROR(1/VLOOKUP($B45,Kraftvärmeprod!$B$1:$BD$480,MATCH("Total värmeproduktion i kraftvärmeverk i kombinerad drift (GWh)",Kraftvärmeprod!$B$1:$AV$1,0),FALSE)),"",VLOOKUP($B45,'Slutlig allokering kvv'!$B$1:$BA$480,MATCH(E$1,'Slutlig allokering kvv'!$B$1:$AS$1,0),FALSE))</f>
        <v/>
      </c>
      <c r="F45" t="str">
        <f>IF(ISERROR(1/VLOOKUP($B45,Kraftvärmeprod!$B$1:$AV$480,MATCH("Producerad elenergi i kraftvärmeverk (GWh)",Kraftvärmeprod!$B$1:$AV$1,0),FALSE)),"",VLOOKUP($B45,Kraftvärmeprod!$B$1:$AV$480,MATCH("Producerad elenergi i kraftvärmeverk (GWh)",Kraftvärmeprod!$B$1:$AV$1,0),FALSE))</f>
        <v/>
      </c>
      <c r="G45" t="str">
        <f>IF(ISERROR(1/VLOOKUP($B45,Miljö!$B$1:$T$480,MATCH("Såld mängd produktionsspecifik fjärrvärme (GWh)",Miljö!$B$1:$T$1,0),FALSE)),"",VLOOKUP($B45,Miljö!$B$1:$T$480,MATCH("Såld mängd produktionsspecifik fjärrvärme (GWh)",Miljö!$B$1:$T$1,0),FALSE))</f>
        <v/>
      </c>
      <c r="J45" t="str">
        <f t="shared" si="0"/>
        <v>Dala Energi Värme AB</v>
      </c>
    </row>
    <row r="46" spans="1:10" x14ac:dyDescent="0.25">
      <c r="A46" s="2" t="s">
        <v>93</v>
      </c>
      <c r="B46" s="2" t="s">
        <v>95</v>
      </c>
      <c r="D46" t="str">
        <f>IF(ISERROR(1/VLOOKUP($B46,Kraftvärmeprod!$B$1:$D$480,MATCH("Total värmeproduktion i kraftvärmeverk i kombinerad drift (GWh)",Kraftvärmeprod!$B$1:$AV$1,0),FALSE)),"Ej kraftvärme","Alternativproduktionsmetoden")</f>
        <v>Ej kraftvärme</v>
      </c>
      <c r="E46" s="248" t="str">
        <f>IF(ISERROR(1/VLOOKUP($B46,Kraftvärmeprod!$B$1:$BD$480,MATCH("Total värmeproduktion i kraftvärmeverk i kombinerad drift (GWh)",Kraftvärmeprod!$B$1:$AV$1,0),FALSE)),"",VLOOKUP($B46,'Slutlig allokering kvv'!$B$1:$BA$480,MATCH(E$1,'Slutlig allokering kvv'!$B$1:$AS$1,0),FALSE))</f>
        <v/>
      </c>
      <c r="F46" t="str">
        <f>IF(ISERROR(1/VLOOKUP($B46,Kraftvärmeprod!$B$1:$AV$480,MATCH("Producerad elenergi i kraftvärmeverk (GWh)",Kraftvärmeprod!$B$1:$AV$1,0),FALSE)),"",VLOOKUP($B46,Kraftvärmeprod!$B$1:$AV$480,MATCH("Producerad elenergi i kraftvärmeverk (GWh)",Kraftvärmeprod!$B$1:$AV$1,0),FALSE))</f>
        <v/>
      </c>
      <c r="G46" t="str">
        <f>IF(ISERROR(1/VLOOKUP($B46,Miljö!$B$1:$T$480,MATCH("Såld mängd produktionsspecifik fjärrvärme (GWh)",Miljö!$B$1:$T$1,0),FALSE)),"",VLOOKUP($B46,Miljö!$B$1:$T$480,MATCH("Såld mängd produktionsspecifik fjärrvärme (GWh)",Miljö!$B$1:$T$1,0),FALSE))</f>
        <v/>
      </c>
      <c r="J46" t="str">
        <f t="shared" si="0"/>
        <v>Dala Energi Värme AB</v>
      </c>
    </row>
    <row r="47" spans="1:10" x14ac:dyDescent="0.25">
      <c r="A47" s="2" t="s">
        <v>96</v>
      </c>
      <c r="B47" s="2" t="s">
        <v>97</v>
      </c>
      <c r="D47" t="str">
        <f>IF(ISERROR(1/VLOOKUP($B47,Kraftvärmeprod!$B$1:$D$480,MATCH("Total värmeproduktion i kraftvärmeverk i kombinerad drift (GWh)",Kraftvärmeprod!$B$1:$AV$1,0),FALSE)),"Ej kraftvärme","Alternativproduktionsmetoden")</f>
        <v>Ej kraftvärme</v>
      </c>
      <c r="E47" s="248" t="str">
        <f>IF(ISERROR(1/VLOOKUP($B47,Kraftvärmeprod!$B$1:$BD$480,MATCH("Total värmeproduktion i kraftvärmeverk i kombinerad drift (GWh)",Kraftvärmeprod!$B$1:$AV$1,0),FALSE)),"",VLOOKUP($B47,'Slutlig allokering kvv'!$B$1:$BA$480,MATCH(E$1,'Slutlig allokering kvv'!$B$1:$AS$1,0),FALSE))</f>
        <v/>
      </c>
      <c r="F47" t="str">
        <f>IF(ISERROR(1/VLOOKUP($B47,Kraftvärmeprod!$B$1:$AV$480,MATCH("Producerad elenergi i kraftvärmeverk (GWh)",Kraftvärmeprod!$B$1:$AV$1,0),FALSE)),"",VLOOKUP($B47,Kraftvärmeprod!$B$1:$AV$480,MATCH("Producerad elenergi i kraftvärmeverk (GWh)",Kraftvärmeprod!$B$1:$AV$1,0),FALSE))</f>
        <v/>
      </c>
      <c r="G47" t="str">
        <f>IF(ISERROR(1/VLOOKUP($B47,Miljö!$B$1:$T$480,MATCH("Såld mängd produktionsspecifik fjärrvärme (GWh)",Miljö!$B$1:$T$1,0),FALSE)),"",VLOOKUP($B47,Miljö!$B$1:$T$480,MATCH("Såld mängd produktionsspecifik fjärrvärme (GWh)",Miljö!$B$1:$T$1,0),FALSE))</f>
        <v/>
      </c>
      <c r="J47" t="str">
        <f t="shared" si="0"/>
        <v>Degerfors Energi AB</v>
      </c>
    </row>
    <row r="48" spans="1:10" x14ac:dyDescent="0.25">
      <c r="A48" s="2" t="s">
        <v>96</v>
      </c>
      <c r="B48" s="2" t="s">
        <v>98</v>
      </c>
      <c r="D48" t="str">
        <f>IF(ISERROR(1/VLOOKUP($B48,Kraftvärmeprod!$B$1:$D$480,MATCH("Total värmeproduktion i kraftvärmeverk i kombinerad drift (GWh)",Kraftvärmeprod!$B$1:$AV$1,0),FALSE)),"Ej kraftvärme","Alternativproduktionsmetoden")</f>
        <v>Ej kraftvärme</v>
      </c>
      <c r="E48" s="248" t="str">
        <f>IF(ISERROR(1/VLOOKUP($B48,Kraftvärmeprod!$B$1:$BD$480,MATCH("Total värmeproduktion i kraftvärmeverk i kombinerad drift (GWh)",Kraftvärmeprod!$B$1:$AV$1,0),FALSE)),"",VLOOKUP($B48,'Slutlig allokering kvv'!$B$1:$BA$480,MATCH(E$1,'Slutlig allokering kvv'!$B$1:$AS$1,0),FALSE))</f>
        <v/>
      </c>
      <c r="F48" t="str">
        <f>IF(ISERROR(1/VLOOKUP($B48,Kraftvärmeprod!$B$1:$AV$480,MATCH("Producerad elenergi i kraftvärmeverk (GWh)",Kraftvärmeprod!$B$1:$AV$1,0),FALSE)),"",VLOOKUP($B48,Kraftvärmeprod!$B$1:$AV$480,MATCH("Producerad elenergi i kraftvärmeverk (GWh)",Kraftvärmeprod!$B$1:$AV$1,0),FALSE))</f>
        <v/>
      </c>
      <c r="G48" t="str">
        <f>IF(ISERROR(1/VLOOKUP($B48,Miljö!$B$1:$T$480,MATCH("Såld mängd produktionsspecifik fjärrvärme (GWh)",Miljö!$B$1:$T$1,0),FALSE)),"",VLOOKUP($B48,Miljö!$B$1:$T$480,MATCH("Såld mängd produktionsspecifik fjärrvärme (GWh)",Miljö!$B$1:$T$1,0),FALSE))</f>
        <v/>
      </c>
      <c r="J48" t="str">
        <f t="shared" si="0"/>
        <v>Degerfors Energi AB</v>
      </c>
    </row>
    <row r="49" spans="1:10" x14ac:dyDescent="0.25">
      <c r="A49" s="2" t="s">
        <v>96</v>
      </c>
      <c r="B49" s="2" t="s">
        <v>99</v>
      </c>
      <c r="D49" t="str">
        <f>IF(ISERROR(1/VLOOKUP($B49,Kraftvärmeprod!$B$1:$D$480,MATCH("Total värmeproduktion i kraftvärmeverk i kombinerad drift (GWh)",Kraftvärmeprod!$B$1:$AV$1,0),FALSE)),"Ej kraftvärme","Alternativproduktionsmetoden")</f>
        <v>Ej kraftvärme</v>
      </c>
      <c r="E49" s="248" t="str">
        <f>IF(ISERROR(1/VLOOKUP($B49,Kraftvärmeprod!$B$1:$BD$480,MATCH("Total värmeproduktion i kraftvärmeverk i kombinerad drift (GWh)",Kraftvärmeprod!$B$1:$AV$1,0),FALSE)),"",VLOOKUP($B49,'Slutlig allokering kvv'!$B$1:$BA$480,MATCH(E$1,'Slutlig allokering kvv'!$B$1:$AS$1,0),FALSE))</f>
        <v/>
      </c>
      <c r="F49" t="str">
        <f>IF(ISERROR(1/VLOOKUP($B49,Kraftvärmeprod!$B$1:$AV$480,MATCH("Producerad elenergi i kraftvärmeverk (GWh)",Kraftvärmeprod!$B$1:$AV$1,0),FALSE)),"",VLOOKUP($B49,Kraftvärmeprod!$B$1:$AV$480,MATCH("Producerad elenergi i kraftvärmeverk (GWh)",Kraftvärmeprod!$B$1:$AV$1,0),FALSE))</f>
        <v/>
      </c>
      <c r="G49" t="str">
        <f>IF(ISERROR(1/VLOOKUP($B49,Miljö!$B$1:$T$480,MATCH("Såld mängd produktionsspecifik fjärrvärme (GWh)",Miljö!$B$1:$T$1,0),FALSE)),"",VLOOKUP($B49,Miljö!$B$1:$T$480,MATCH("Såld mängd produktionsspecifik fjärrvärme (GWh)",Miljö!$B$1:$T$1,0),FALSE))</f>
        <v/>
      </c>
      <c r="J49" t="str">
        <f t="shared" si="0"/>
        <v>Degerfors Energi AB</v>
      </c>
    </row>
    <row r="50" spans="1:10" x14ac:dyDescent="0.25">
      <c r="A50" s="2" t="s">
        <v>96</v>
      </c>
      <c r="B50" s="2" t="s">
        <v>100</v>
      </c>
      <c r="D50" t="str">
        <f>IF(ISERROR(1/VLOOKUP($B50,Kraftvärmeprod!$B$1:$D$480,MATCH("Total värmeproduktion i kraftvärmeverk i kombinerad drift (GWh)",Kraftvärmeprod!$B$1:$AV$1,0),FALSE)),"Ej kraftvärme","Alternativproduktionsmetoden")</f>
        <v>Ej kraftvärme</v>
      </c>
      <c r="E50" s="248" t="str">
        <f>IF(ISERROR(1/VLOOKUP($B50,Kraftvärmeprod!$B$1:$BD$480,MATCH("Total värmeproduktion i kraftvärmeverk i kombinerad drift (GWh)",Kraftvärmeprod!$B$1:$AV$1,0),FALSE)),"",VLOOKUP($B50,'Slutlig allokering kvv'!$B$1:$BA$480,MATCH(E$1,'Slutlig allokering kvv'!$B$1:$AS$1,0),FALSE))</f>
        <v/>
      </c>
      <c r="F50" t="str">
        <f>IF(ISERROR(1/VLOOKUP($B50,Kraftvärmeprod!$B$1:$AV$480,MATCH("Producerad elenergi i kraftvärmeverk (GWh)",Kraftvärmeprod!$B$1:$AV$1,0),FALSE)),"",VLOOKUP($B50,Kraftvärmeprod!$B$1:$AV$480,MATCH("Producerad elenergi i kraftvärmeverk (GWh)",Kraftvärmeprod!$B$1:$AV$1,0),FALSE))</f>
        <v/>
      </c>
      <c r="G50" t="str">
        <f>IF(ISERROR(1/VLOOKUP($B50,Miljö!$B$1:$T$480,MATCH("Såld mängd produktionsspecifik fjärrvärme (GWh)",Miljö!$B$1:$T$1,0),FALSE)),"",VLOOKUP($B50,Miljö!$B$1:$T$480,MATCH("Såld mängd produktionsspecifik fjärrvärme (GWh)",Miljö!$B$1:$T$1,0),FALSE))</f>
        <v/>
      </c>
      <c r="J50" t="str">
        <f t="shared" si="0"/>
        <v>Degerfors Energi AB</v>
      </c>
    </row>
    <row r="51" spans="1:10" x14ac:dyDescent="0.25">
      <c r="A51" s="2" t="s">
        <v>101</v>
      </c>
      <c r="B51" s="2" t="s">
        <v>102</v>
      </c>
      <c r="C51" t="s">
        <v>1051</v>
      </c>
      <c r="D51" t="str">
        <f>IF(ISERROR(1/VLOOKUP($B51,Kraftvärmeprod!$B$1:$D$480,MATCH("Total värmeproduktion i kraftvärmeverk i kombinerad drift (GWh)",Kraftvärmeprod!$B$1:$AV$1,0),FALSE)),"Ej kraftvärme","Alternativproduktionsmetoden")</f>
        <v>Ej kraftvärme</v>
      </c>
      <c r="E51" s="248" t="str">
        <f>IF(ISERROR(1/VLOOKUP($B51,Kraftvärmeprod!$B$1:$BD$480,MATCH("Total värmeproduktion i kraftvärmeverk i kombinerad drift (GWh)",Kraftvärmeprod!$B$1:$AV$1,0),FALSE)),"",VLOOKUP($B51,'Slutlig allokering kvv'!$B$1:$BA$480,MATCH(E$1,'Slutlig allokering kvv'!$B$1:$AS$1,0),FALSE))</f>
        <v/>
      </c>
      <c r="F51" t="str">
        <f>IF(ISERROR(1/VLOOKUP($B51,Kraftvärmeprod!$B$1:$AV$480,MATCH("Producerad elenergi i kraftvärmeverk (GWh)",Kraftvärmeprod!$B$1:$AV$1,0),FALSE)),"",VLOOKUP($B51,Kraftvärmeprod!$B$1:$AV$480,MATCH("Producerad elenergi i kraftvärmeverk (GWh)",Kraftvärmeprod!$B$1:$AV$1,0),FALSE))</f>
        <v/>
      </c>
      <c r="G51" t="str">
        <f>IF(ISERROR(1/VLOOKUP($B51,Miljö!$B$1:$T$480,MATCH("Såld mängd produktionsspecifik fjärrvärme (GWh)",Miljö!$B$1:$T$1,0),FALSE)),"",VLOOKUP($B51,Miljö!$B$1:$T$480,MATCH("Såld mängd produktionsspecifik fjärrvärme (GWh)",Miljö!$B$1:$T$1,0),FALSE))</f>
        <v/>
      </c>
      <c r="J51" t="str">
        <f t="shared" si="0"/>
        <v>E.ON Värme Sverige AB</v>
      </c>
    </row>
    <row r="52" spans="1:10" x14ac:dyDescent="0.25">
      <c r="A52" s="2" t="s">
        <v>101</v>
      </c>
      <c r="B52" s="2" t="s">
        <v>103</v>
      </c>
      <c r="C52" t="s">
        <v>1051</v>
      </c>
      <c r="D52" t="str">
        <f>IF(ISERROR(1/VLOOKUP($B52,Kraftvärmeprod!$B$1:$D$480,MATCH("Total värmeproduktion i kraftvärmeverk i kombinerad drift (GWh)",Kraftvärmeprod!$B$1:$AV$1,0),FALSE)),"Ej kraftvärme","Alternativproduktionsmetoden")</f>
        <v>Ej kraftvärme</v>
      </c>
      <c r="E52" s="248" t="str">
        <f>IF(ISERROR(1/VLOOKUP($B52,Kraftvärmeprod!$B$1:$BD$480,MATCH("Total värmeproduktion i kraftvärmeverk i kombinerad drift (GWh)",Kraftvärmeprod!$B$1:$AV$1,0),FALSE)),"",VLOOKUP($B52,'Slutlig allokering kvv'!$B$1:$BA$480,MATCH(E$1,'Slutlig allokering kvv'!$B$1:$AS$1,0),FALSE))</f>
        <v/>
      </c>
      <c r="F52" t="str">
        <f>IF(ISERROR(1/VLOOKUP($B52,Kraftvärmeprod!$B$1:$AV$480,MATCH("Producerad elenergi i kraftvärmeverk (GWh)",Kraftvärmeprod!$B$1:$AV$1,0),FALSE)),"",VLOOKUP($B52,Kraftvärmeprod!$B$1:$AV$480,MATCH("Producerad elenergi i kraftvärmeverk (GWh)",Kraftvärmeprod!$B$1:$AV$1,0),FALSE))</f>
        <v/>
      </c>
      <c r="G52" t="str">
        <f>IF(ISERROR(1/VLOOKUP($B52,Miljö!$B$1:$T$480,MATCH("Såld mängd produktionsspecifik fjärrvärme (GWh)",Miljö!$B$1:$T$1,0),FALSE)),"",VLOOKUP($B52,Miljö!$B$1:$T$480,MATCH("Såld mängd produktionsspecifik fjärrvärme (GWh)",Miljö!$B$1:$T$1,0),FALSE))</f>
        <v/>
      </c>
      <c r="J52" t="str">
        <f t="shared" si="0"/>
        <v>E.ON Värme Sverige AB</v>
      </c>
    </row>
    <row r="53" spans="1:10" x14ac:dyDescent="0.25">
      <c r="A53" s="2" t="s">
        <v>101</v>
      </c>
      <c r="B53" s="2" t="s">
        <v>104</v>
      </c>
      <c r="C53" t="s">
        <v>1051</v>
      </c>
      <c r="D53" t="str">
        <f>IF(ISERROR(1/VLOOKUP($B53,Kraftvärmeprod!$B$1:$D$480,MATCH("Total värmeproduktion i kraftvärmeverk i kombinerad drift (GWh)",Kraftvärmeprod!$B$1:$AV$1,0),FALSE)),"Ej kraftvärme","Alternativproduktionsmetoden")</f>
        <v>Ej kraftvärme</v>
      </c>
      <c r="E53" s="248" t="str">
        <f>IF(ISERROR(1/VLOOKUP($B53,Kraftvärmeprod!$B$1:$BD$480,MATCH("Total värmeproduktion i kraftvärmeverk i kombinerad drift (GWh)",Kraftvärmeprod!$B$1:$AV$1,0),FALSE)),"",VLOOKUP($B53,'Slutlig allokering kvv'!$B$1:$BA$480,MATCH(E$1,'Slutlig allokering kvv'!$B$1:$AS$1,0),FALSE))</f>
        <v/>
      </c>
      <c r="F53" t="str">
        <f>IF(ISERROR(1/VLOOKUP($B53,Kraftvärmeprod!$B$1:$AV$480,MATCH("Producerad elenergi i kraftvärmeverk (GWh)",Kraftvärmeprod!$B$1:$AV$1,0),FALSE)),"",VLOOKUP($B53,Kraftvärmeprod!$B$1:$AV$480,MATCH("Producerad elenergi i kraftvärmeverk (GWh)",Kraftvärmeprod!$B$1:$AV$1,0),FALSE))</f>
        <v/>
      </c>
      <c r="G53" t="str">
        <f>IF(ISERROR(1/VLOOKUP($B53,Miljö!$B$1:$T$480,MATCH("Såld mängd produktionsspecifik fjärrvärme (GWh)",Miljö!$B$1:$T$1,0),FALSE)),"",VLOOKUP($B53,Miljö!$B$1:$T$480,MATCH("Såld mängd produktionsspecifik fjärrvärme (GWh)",Miljö!$B$1:$T$1,0),FALSE))</f>
        <v/>
      </c>
      <c r="J53" t="str">
        <f t="shared" si="0"/>
        <v>E.ON Värme Sverige AB</v>
      </c>
    </row>
    <row r="54" spans="1:10" x14ac:dyDescent="0.25">
      <c r="A54" s="2" t="s">
        <v>101</v>
      </c>
      <c r="B54" s="2" t="s">
        <v>105</v>
      </c>
      <c r="C54" t="s">
        <v>1051</v>
      </c>
      <c r="D54" t="str">
        <f>IF(ISERROR(1/VLOOKUP($B54,Kraftvärmeprod!$B$1:$D$480,MATCH("Total värmeproduktion i kraftvärmeverk i kombinerad drift (GWh)",Kraftvärmeprod!$B$1:$AV$1,0),FALSE)),"Ej kraftvärme","Alternativproduktionsmetoden")</f>
        <v>Ej kraftvärme</v>
      </c>
      <c r="E54" s="248" t="str">
        <f>IF(ISERROR(1/VLOOKUP($B54,Kraftvärmeprod!$B$1:$BD$480,MATCH("Total värmeproduktion i kraftvärmeverk i kombinerad drift (GWh)",Kraftvärmeprod!$B$1:$AV$1,0),FALSE)),"",VLOOKUP($B54,'Slutlig allokering kvv'!$B$1:$BA$480,MATCH(E$1,'Slutlig allokering kvv'!$B$1:$AS$1,0),FALSE))</f>
        <v/>
      </c>
      <c r="F54" t="str">
        <f>IF(ISERROR(1/VLOOKUP($B54,Kraftvärmeprod!$B$1:$AV$480,MATCH("Producerad elenergi i kraftvärmeverk (GWh)",Kraftvärmeprod!$B$1:$AV$1,0),FALSE)),"",VLOOKUP($B54,Kraftvärmeprod!$B$1:$AV$480,MATCH("Producerad elenergi i kraftvärmeverk (GWh)",Kraftvärmeprod!$B$1:$AV$1,0),FALSE))</f>
        <v/>
      </c>
      <c r="G54" t="str">
        <f>IF(ISERROR(1/VLOOKUP($B54,Miljö!$B$1:$T$480,MATCH("Såld mängd produktionsspecifik fjärrvärme (GWh)",Miljö!$B$1:$T$1,0),FALSE)),"",VLOOKUP($B54,Miljö!$B$1:$T$480,MATCH("Såld mängd produktionsspecifik fjärrvärme (GWh)",Miljö!$B$1:$T$1,0),FALSE))</f>
        <v/>
      </c>
      <c r="J54" t="str">
        <f t="shared" si="0"/>
        <v>E.ON Värme Sverige AB</v>
      </c>
    </row>
    <row r="55" spans="1:10" x14ac:dyDescent="0.25">
      <c r="A55" s="2" t="s">
        <v>101</v>
      </c>
      <c r="B55" s="2" t="s">
        <v>106</v>
      </c>
      <c r="C55" t="s">
        <v>1051</v>
      </c>
      <c r="D55" t="str">
        <f>IF(ISERROR(1/VLOOKUP($B55,Kraftvärmeprod!$B$1:$D$480,MATCH("Total värmeproduktion i kraftvärmeverk i kombinerad drift (GWh)",Kraftvärmeprod!$B$1:$AV$1,0),FALSE)),"Ej kraftvärme","Alternativproduktionsmetoden")</f>
        <v>Ej kraftvärme</v>
      </c>
      <c r="E55" s="248" t="str">
        <f>IF(ISERROR(1/VLOOKUP($B55,Kraftvärmeprod!$B$1:$BD$480,MATCH("Total värmeproduktion i kraftvärmeverk i kombinerad drift (GWh)",Kraftvärmeprod!$B$1:$AV$1,0),FALSE)),"",VLOOKUP($B55,'Slutlig allokering kvv'!$B$1:$BA$480,MATCH(E$1,'Slutlig allokering kvv'!$B$1:$AS$1,0),FALSE))</f>
        <v/>
      </c>
      <c r="F55" t="str">
        <f>IF(ISERROR(1/VLOOKUP($B55,Kraftvärmeprod!$B$1:$AV$480,MATCH("Producerad elenergi i kraftvärmeverk (GWh)",Kraftvärmeprod!$B$1:$AV$1,0),FALSE)),"",VLOOKUP($B55,Kraftvärmeprod!$B$1:$AV$480,MATCH("Producerad elenergi i kraftvärmeverk (GWh)",Kraftvärmeprod!$B$1:$AV$1,0),FALSE))</f>
        <v/>
      </c>
      <c r="G55" t="str">
        <f>IF(ISERROR(1/VLOOKUP($B55,Miljö!$B$1:$T$480,MATCH("Såld mängd produktionsspecifik fjärrvärme (GWh)",Miljö!$B$1:$T$1,0),FALSE)),"",VLOOKUP($B55,Miljö!$B$1:$T$480,MATCH("Såld mängd produktionsspecifik fjärrvärme (GWh)",Miljö!$B$1:$T$1,0),FALSE))</f>
        <v/>
      </c>
      <c r="J55" t="str">
        <f t="shared" si="0"/>
        <v>E.ON Värme Sverige AB</v>
      </c>
    </row>
    <row r="56" spans="1:10" x14ac:dyDescent="0.25">
      <c r="A56" s="2" t="s">
        <v>101</v>
      </c>
      <c r="B56" s="2" t="s">
        <v>107</v>
      </c>
      <c r="C56" t="s">
        <v>1051</v>
      </c>
      <c r="D56" t="str">
        <f>IF(ISERROR(1/VLOOKUP($B56,Kraftvärmeprod!$B$1:$D$480,MATCH("Total värmeproduktion i kraftvärmeverk i kombinerad drift (GWh)",Kraftvärmeprod!$B$1:$AV$1,0),FALSE)),"Ej kraftvärme","Alternativproduktionsmetoden")</f>
        <v>Alternativproduktionsmetoden</v>
      </c>
      <c r="E56" s="248">
        <f>IF(ISERROR(1/VLOOKUP($B56,Kraftvärmeprod!$B$1:$BD$480,MATCH("Total värmeproduktion i kraftvärmeverk i kombinerad drift (GWh)",Kraftvärmeprod!$B$1:$AV$1,0),FALSE)),"",VLOOKUP($B56,'Slutlig allokering kvv'!$B$1:$BA$480,MATCH(E$1,'Slutlig allokering kvv'!$B$1:$AS$1,0),FALSE))</f>
        <v>0.43350505709624798</v>
      </c>
      <c r="F56">
        <f>IF(ISERROR(1/VLOOKUP($B56,Kraftvärmeprod!$B$1:$AV$480,MATCH("Producerad elenergi i kraftvärmeverk (GWh)",Kraftvärmeprod!$B$1:$AV$1,0),FALSE)),"",VLOOKUP($B56,Kraftvärmeprod!$B$1:$AV$480,MATCH("Producerad elenergi i kraftvärmeverk (GWh)",Kraftvärmeprod!$B$1:$AV$1,0),FALSE))</f>
        <v>92.052000000000007</v>
      </c>
      <c r="G56" t="str">
        <f>IF(ISERROR(1/VLOOKUP($B56,Miljö!$B$1:$T$480,MATCH("Såld mängd produktionsspecifik fjärrvärme (GWh)",Miljö!$B$1:$T$1,0),FALSE)),"",VLOOKUP($B56,Miljö!$B$1:$T$480,MATCH("Såld mängd produktionsspecifik fjärrvärme (GWh)",Miljö!$B$1:$T$1,0),FALSE))</f>
        <v/>
      </c>
      <c r="J56" t="str">
        <f t="shared" si="0"/>
        <v>E.ON Värme Sverige AB</v>
      </c>
    </row>
    <row r="57" spans="1:10" x14ac:dyDescent="0.25">
      <c r="A57" s="2" t="s">
        <v>101</v>
      </c>
      <c r="B57" s="2" t="s">
        <v>108</v>
      </c>
      <c r="C57" t="s">
        <v>1051</v>
      </c>
      <c r="D57" t="str">
        <f>IF(ISERROR(1/VLOOKUP($B57,Kraftvärmeprod!$B$1:$D$480,MATCH("Total värmeproduktion i kraftvärmeverk i kombinerad drift (GWh)",Kraftvärmeprod!$B$1:$AV$1,0),FALSE)),"Ej kraftvärme","Alternativproduktionsmetoden")</f>
        <v>Ej kraftvärme</v>
      </c>
      <c r="E57" s="248" t="str">
        <f>IF(ISERROR(1/VLOOKUP($B57,Kraftvärmeprod!$B$1:$BD$480,MATCH("Total värmeproduktion i kraftvärmeverk i kombinerad drift (GWh)",Kraftvärmeprod!$B$1:$AV$1,0),FALSE)),"",VLOOKUP($B57,'Slutlig allokering kvv'!$B$1:$BA$480,MATCH(E$1,'Slutlig allokering kvv'!$B$1:$AS$1,0),FALSE))</f>
        <v/>
      </c>
      <c r="F57" t="str">
        <f>IF(ISERROR(1/VLOOKUP($B57,Kraftvärmeprod!$B$1:$AV$480,MATCH("Producerad elenergi i kraftvärmeverk (GWh)",Kraftvärmeprod!$B$1:$AV$1,0),FALSE)),"",VLOOKUP($B57,Kraftvärmeprod!$B$1:$AV$480,MATCH("Producerad elenergi i kraftvärmeverk (GWh)",Kraftvärmeprod!$B$1:$AV$1,0),FALSE))</f>
        <v/>
      </c>
      <c r="G57" t="str">
        <f>IF(ISERROR(1/VLOOKUP($B57,Miljö!$B$1:$T$480,MATCH("Såld mängd produktionsspecifik fjärrvärme (GWh)",Miljö!$B$1:$T$1,0),FALSE)),"",VLOOKUP($B57,Miljö!$B$1:$T$480,MATCH("Såld mängd produktionsspecifik fjärrvärme (GWh)",Miljö!$B$1:$T$1,0),FALSE))</f>
        <v/>
      </c>
      <c r="J57" t="str">
        <f t="shared" si="0"/>
        <v>E.ON Värme Sverige AB</v>
      </c>
    </row>
    <row r="58" spans="1:10" x14ac:dyDescent="0.25">
      <c r="A58" s="2" t="s">
        <v>101</v>
      </c>
      <c r="B58" s="2" t="s">
        <v>109</v>
      </c>
      <c r="C58" t="s">
        <v>1051</v>
      </c>
      <c r="D58" t="str">
        <f>IF(ISERROR(1/VLOOKUP($B58,Kraftvärmeprod!$B$1:$D$480,MATCH("Total värmeproduktion i kraftvärmeverk i kombinerad drift (GWh)",Kraftvärmeprod!$B$1:$AV$1,0),FALSE)),"Ej kraftvärme","Alternativproduktionsmetoden")</f>
        <v>Ej kraftvärme</v>
      </c>
      <c r="E58" s="248" t="str">
        <f>IF(ISERROR(1/VLOOKUP($B58,Kraftvärmeprod!$B$1:$BD$480,MATCH("Total värmeproduktion i kraftvärmeverk i kombinerad drift (GWh)",Kraftvärmeprod!$B$1:$AV$1,0),FALSE)),"",VLOOKUP($B58,'Slutlig allokering kvv'!$B$1:$BA$480,MATCH(E$1,'Slutlig allokering kvv'!$B$1:$AS$1,0),FALSE))</f>
        <v/>
      </c>
      <c r="F58" t="str">
        <f>IF(ISERROR(1/VLOOKUP($B58,Kraftvärmeprod!$B$1:$AV$480,MATCH("Producerad elenergi i kraftvärmeverk (GWh)",Kraftvärmeprod!$B$1:$AV$1,0),FALSE)),"",VLOOKUP($B58,Kraftvärmeprod!$B$1:$AV$480,MATCH("Producerad elenergi i kraftvärmeverk (GWh)",Kraftvärmeprod!$B$1:$AV$1,0),FALSE))</f>
        <v/>
      </c>
      <c r="G58" t="str">
        <f>IF(ISERROR(1/VLOOKUP($B58,Miljö!$B$1:$T$480,MATCH("Såld mängd produktionsspecifik fjärrvärme (GWh)",Miljö!$B$1:$T$1,0),FALSE)),"",VLOOKUP($B58,Miljö!$B$1:$T$480,MATCH("Såld mängd produktionsspecifik fjärrvärme (GWh)",Miljö!$B$1:$T$1,0),FALSE))</f>
        <v/>
      </c>
      <c r="J58" t="str">
        <f t="shared" si="0"/>
        <v>E.ON Värme Sverige AB</v>
      </c>
    </row>
    <row r="59" spans="1:10" x14ac:dyDescent="0.25">
      <c r="A59" s="2" t="s">
        <v>101</v>
      </c>
      <c r="B59" s="2" t="s">
        <v>110</v>
      </c>
      <c r="C59" t="s">
        <v>1051</v>
      </c>
      <c r="D59" t="str">
        <f>IF(ISERROR(1/VLOOKUP($B59,Kraftvärmeprod!$B$1:$D$480,MATCH("Total värmeproduktion i kraftvärmeverk i kombinerad drift (GWh)",Kraftvärmeprod!$B$1:$AV$1,0),FALSE)),"Ej kraftvärme","Alternativproduktionsmetoden")</f>
        <v>Alternativproduktionsmetoden</v>
      </c>
      <c r="E59" s="248">
        <f>IF(ISERROR(1/VLOOKUP($B59,Kraftvärmeprod!$B$1:$BD$480,MATCH("Total värmeproduktion i kraftvärmeverk i kombinerad drift (GWh)",Kraftvärmeprod!$B$1:$AV$1,0),FALSE)),"",VLOOKUP($B59,'Slutlig allokering kvv'!$B$1:$BA$480,MATCH(E$1,'Slutlig allokering kvv'!$B$1:$AS$1,0),FALSE))</f>
        <v>0.46744777241409302</v>
      </c>
      <c r="F59">
        <f>IF(ISERROR(1/VLOOKUP($B59,Kraftvärmeprod!$B$1:$AV$480,MATCH("Producerad elenergi i kraftvärmeverk (GWh)",Kraftvärmeprod!$B$1:$AV$1,0),FALSE)),"",VLOOKUP($B59,Kraftvärmeprod!$B$1:$AV$480,MATCH("Producerad elenergi i kraftvärmeverk (GWh)",Kraftvärmeprod!$B$1:$AV$1,0),FALSE))</f>
        <v>962</v>
      </c>
      <c r="G59" t="str">
        <f>IF(ISERROR(1/VLOOKUP($B59,Miljö!$B$1:$T$480,MATCH("Såld mängd produktionsspecifik fjärrvärme (GWh)",Miljö!$B$1:$T$1,0),FALSE)),"",VLOOKUP($B59,Miljö!$B$1:$T$480,MATCH("Såld mängd produktionsspecifik fjärrvärme (GWh)",Miljö!$B$1:$T$1,0),FALSE))</f>
        <v/>
      </c>
      <c r="J59" t="str">
        <f t="shared" si="0"/>
        <v>E.ON Värme Sverige AB</v>
      </c>
    </row>
    <row r="60" spans="1:10" x14ac:dyDescent="0.25">
      <c r="A60" s="2" t="s">
        <v>101</v>
      </c>
      <c r="B60" s="2" t="s">
        <v>111</v>
      </c>
      <c r="C60" t="s">
        <v>1051</v>
      </c>
      <c r="D60" t="str">
        <f>IF(ISERROR(1/VLOOKUP($B60,Kraftvärmeprod!$B$1:$D$480,MATCH("Total värmeproduktion i kraftvärmeverk i kombinerad drift (GWh)",Kraftvärmeprod!$B$1:$AV$1,0),FALSE)),"Ej kraftvärme","Alternativproduktionsmetoden")</f>
        <v>Ej kraftvärme</v>
      </c>
      <c r="E60" s="248" t="str">
        <f>IF(ISERROR(1/VLOOKUP($B60,Kraftvärmeprod!$B$1:$BD$480,MATCH("Total värmeproduktion i kraftvärmeverk i kombinerad drift (GWh)",Kraftvärmeprod!$B$1:$AV$1,0),FALSE)),"",VLOOKUP($B60,'Slutlig allokering kvv'!$B$1:$BA$480,MATCH(E$1,'Slutlig allokering kvv'!$B$1:$AS$1,0),FALSE))</f>
        <v/>
      </c>
      <c r="F60" t="str">
        <f>IF(ISERROR(1/VLOOKUP($B60,Kraftvärmeprod!$B$1:$AV$480,MATCH("Producerad elenergi i kraftvärmeverk (GWh)",Kraftvärmeprod!$B$1:$AV$1,0),FALSE)),"",VLOOKUP($B60,Kraftvärmeprod!$B$1:$AV$480,MATCH("Producerad elenergi i kraftvärmeverk (GWh)",Kraftvärmeprod!$B$1:$AV$1,0),FALSE))</f>
        <v/>
      </c>
      <c r="G60" t="str">
        <f>IF(ISERROR(1/VLOOKUP($B60,Miljö!$B$1:$T$480,MATCH("Såld mängd produktionsspecifik fjärrvärme (GWh)",Miljö!$B$1:$T$1,0),FALSE)),"",VLOOKUP($B60,Miljö!$B$1:$T$480,MATCH("Såld mängd produktionsspecifik fjärrvärme (GWh)",Miljö!$B$1:$T$1,0),FALSE))</f>
        <v/>
      </c>
      <c r="J60" t="str">
        <f t="shared" si="0"/>
        <v>E.ON Värme Sverige AB</v>
      </c>
    </row>
    <row r="61" spans="1:10" x14ac:dyDescent="0.25">
      <c r="A61" s="2" t="s">
        <v>101</v>
      </c>
      <c r="B61" s="2" t="s">
        <v>112</v>
      </c>
      <c r="C61" t="s">
        <v>1051</v>
      </c>
      <c r="D61" t="str">
        <f>IF(ISERROR(1/VLOOKUP($B61,Kraftvärmeprod!$B$1:$D$480,MATCH("Total värmeproduktion i kraftvärmeverk i kombinerad drift (GWh)",Kraftvärmeprod!$B$1:$AV$1,0),FALSE)),"Ej kraftvärme","Alternativproduktionsmetoden")</f>
        <v>Alternativproduktionsmetoden</v>
      </c>
      <c r="E61" s="248">
        <f>IF(ISERROR(1/VLOOKUP($B61,Kraftvärmeprod!$B$1:$BD$480,MATCH("Total värmeproduktion i kraftvärmeverk i kombinerad drift (GWh)",Kraftvärmeprod!$B$1:$AV$1,0),FALSE)),"",VLOOKUP($B61,'Slutlig allokering kvv'!$B$1:$BA$480,MATCH(E$1,'Slutlig allokering kvv'!$B$1:$AS$1,0),FALSE))</f>
        <v>0.47892350746268653</v>
      </c>
      <c r="F61">
        <f>IF(ISERROR(1/VLOOKUP($B61,Kraftvärmeprod!$B$1:$AV$480,MATCH("Producerad elenergi i kraftvärmeverk (GWh)",Kraftvärmeprod!$B$1:$AV$1,0),FALSE)),"",VLOOKUP($B61,Kraftvärmeprod!$B$1:$AV$480,MATCH("Producerad elenergi i kraftvärmeverk (GWh)",Kraftvärmeprod!$B$1:$AV$1,0),FALSE))</f>
        <v>261.60000000000002</v>
      </c>
      <c r="G61" t="str">
        <f>IF(ISERROR(1/VLOOKUP($B61,Miljö!$B$1:$T$480,MATCH("Såld mängd produktionsspecifik fjärrvärme (GWh)",Miljö!$B$1:$T$1,0),FALSE)),"",VLOOKUP($B61,Miljö!$B$1:$T$480,MATCH("Såld mängd produktionsspecifik fjärrvärme (GWh)",Miljö!$B$1:$T$1,0),FALSE))</f>
        <v/>
      </c>
      <c r="J61" t="str">
        <f t="shared" si="0"/>
        <v>E.ON Värme Sverige AB</v>
      </c>
    </row>
    <row r="62" spans="1:10" x14ac:dyDescent="0.25">
      <c r="A62" s="2" t="s">
        <v>101</v>
      </c>
      <c r="B62" s="2" t="s">
        <v>113</v>
      </c>
      <c r="C62" t="s">
        <v>1051</v>
      </c>
      <c r="D62" t="str">
        <f>IF(ISERROR(1/VLOOKUP($B62,Kraftvärmeprod!$B$1:$D$480,MATCH("Total värmeproduktion i kraftvärmeverk i kombinerad drift (GWh)",Kraftvärmeprod!$B$1:$AV$1,0),FALSE)),"Ej kraftvärme","Alternativproduktionsmetoden")</f>
        <v>Ej kraftvärme</v>
      </c>
      <c r="E62" s="248" t="str">
        <f>IF(ISERROR(1/VLOOKUP($B62,Kraftvärmeprod!$B$1:$BD$480,MATCH("Total värmeproduktion i kraftvärmeverk i kombinerad drift (GWh)",Kraftvärmeprod!$B$1:$AV$1,0),FALSE)),"",VLOOKUP($B62,'Slutlig allokering kvv'!$B$1:$BA$480,MATCH(E$1,'Slutlig allokering kvv'!$B$1:$AS$1,0),FALSE))</f>
        <v/>
      </c>
      <c r="F62" t="str">
        <f>IF(ISERROR(1/VLOOKUP($B62,Kraftvärmeprod!$B$1:$AV$480,MATCH("Producerad elenergi i kraftvärmeverk (GWh)",Kraftvärmeprod!$B$1:$AV$1,0),FALSE)),"",VLOOKUP($B62,Kraftvärmeprod!$B$1:$AV$480,MATCH("Producerad elenergi i kraftvärmeverk (GWh)",Kraftvärmeprod!$B$1:$AV$1,0),FALSE))</f>
        <v/>
      </c>
      <c r="G62" t="str">
        <f>IF(ISERROR(1/VLOOKUP($B62,Miljö!$B$1:$T$480,MATCH("Såld mängd produktionsspecifik fjärrvärme (GWh)",Miljö!$B$1:$T$1,0),FALSE)),"",VLOOKUP($B62,Miljö!$B$1:$T$480,MATCH("Såld mängd produktionsspecifik fjärrvärme (GWh)",Miljö!$B$1:$T$1,0),FALSE))</f>
        <v/>
      </c>
      <c r="J62" t="str">
        <f t="shared" si="0"/>
        <v>E.ON Värme Sverige AB</v>
      </c>
    </row>
    <row r="63" spans="1:10" x14ac:dyDescent="0.25">
      <c r="A63" s="2" t="s">
        <v>101</v>
      </c>
      <c r="B63" s="2" t="s">
        <v>114</v>
      </c>
      <c r="C63" t="s">
        <v>1051</v>
      </c>
      <c r="D63" t="str">
        <f>IF(ISERROR(1/VLOOKUP($B63,Kraftvärmeprod!$B$1:$D$480,MATCH("Total värmeproduktion i kraftvärmeverk i kombinerad drift (GWh)",Kraftvärmeprod!$B$1:$AV$1,0),FALSE)),"Ej kraftvärme","Alternativproduktionsmetoden")</f>
        <v>Ej kraftvärme</v>
      </c>
      <c r="E63" s="248" t="str">
        <f>IF(ISERROR(1/VLOOKUP($B63,Kraftvärmeprod!$B$1:$BD$480,MATCH("Total värmeproduktion i kraftvärmeverk i kombinerad drift (GWh)",Kraftvärmeprod!$B$1:$AV$1,0),FALSE)),"",VLOOKUP($B63,'Slutlig allokering kvv'!$B$1:$BA$480,MATCH(E$1,'Slutlig allokering kvv'!$B$1:$AS$1,0),FALSE))</f>
        <v/>
      </c>
      <c r="F63" t="str">
        <f>IF(ISERROR(1/VLOOKUP($B63,Kraftvärmeprod!$B$1:$AV$480,MATCH("Producerad elenergi i kraftvärmeverk (GWh)",Kraftvärmeprod!$B$1:$AV$1,0),FALSE)),"",VLOOKUP($B63,Kraftvärmeprod!$B$1:$AV$480,MATCH("Producerad elenergi i kraftvärmeverk (GWh)",Kraftvärmeprod!$B$1:$AV$1,0),FALSE))</f>
        <v/>
      </c>
      <c r="G63" t="str">
        <f>IF(ISERROR(1/VLOOKUP($B63,Miljö!$B$1:$T$480,MATCH("Såld mängd produktionsspecifik fjärrvärme (GWh)",Miljö!$B$1:$T$1,0),FALSE)),"",VLOOKUP($B63,Miljö!$B$1:$T$480,MATCH("Såld mängd produktionsspecifik fjärrvärme (GWh)",Miljö!$B$1:$T$1,0),FALSE))</f>
        <v/>
      </c>
      <c r="J63" t="str">
        <f t="shared" si="0"/>
        <v>E.ON Värme Sverige AB</v>
      </c>
    </row>
    <row r="64" spans="1:10" x14ac:dyDescent="0.25">
      <c r="A64" s="2" t="s">
        <v>101</v>
      </c>
      <c r="B64" s="2" t="s">
        <v>115</v>
      </c>
      <c r="C64" t="s">
        <v>1051</v>
      </c>
      <c r="D64" t="str">
        <f>IF(ISERROR(1/VLOOKUP($B64,Kraftvärmeprod!$B$1:$D$480,MATCH("Total värmeproduktion i kraftvärmeverk i kombinerad drift (GWh)",Kraftvärmeprod!$B$1:$AV$1,0),FALSE)),"Ej kraftvärme","Alternativproduktionsmetoden")</f>
        <v>Ej kraftvärme</v>
      </c>
      <c r="E64" s="248" t="str">
        <f>IF(ISERROR(1/VLOOKUP($B64,Kraftvärmeprod!$B$1:$BD$480,MATCH("Total värmeproduktion i kraftvärmeverk i kombinerad drift (GWh)",Kraftvärmeprod!$B$1:$AV$1,0),FALSE)),"",VLOOKUP($B64,'Slutlig allokering kvv'!$B$1:$BA$480,MATCH(E$1,'Slutlig allokering kvv'!$B$1:$AS$1,0),FALSE))</f>
        <v/>
      </c>
      <c r="F64" t="str">
        <f>IF(ISERROR(1/VLOOKUP($B64,Kraftvärmeprod!$B$1:$AV$480,MATCH("Producerad elenergi i kraftvärmeverk (GWh)",Kraftvärmeprod!$B$1:$AV$1,0),FALSE)),"",VLOOKUP($B64,Kraftvärmeprod!$B$1:$AV$480,MATCH("Producerad elenergi i kraftvärmeverk (GWh)",Kraftvärmeprod!$B$1:$AV$1,0),FALSE))</f>
        <v/>
      </c>
      <c r="G64" t="str">
        <f>IF(ISERROR(1/VLOOKUP($B64,Miljö!$B$1:$T$480,MATCH("Såld mängd produktionsspecifik fjärrvärme (GWh)",Miljö!$B$1:$T$1,0),FALSE)),"",VLOOKUP($B64,Miljö!$B$1:$T$480,MATCH("Såld mängd produktionsspecifik fjärrvärme (GWh)",Miljö!$B$1:$T$1,0),FALSE))</f>
        <v/>
      </c>
      <c r="J64" t="str">
        <f t="shared" si="0"/>
        <v>E.ON Värme Sverige AB</v>
      </c>
    </row>
    <row r="65" spans="1:10" x14ac:dyDescent="0.25">
      <c r="A65" s="2" t="s">
        <v>101</v>
      </c>
      <c r="B65" s="2" t="s">
        <v>116</v>
      </c>
      <c r="C65" t="s">
        <v>1051</v>
      </c>
      <c r="D65" t="str">
        <f>IF(ISERROR(1/VLOOKUP($B65,Kraftvärmeprod!$B$1:$D$480,MATCH("Total värmeproduktion i kraftvärmeverk i kombinerad drift (GWh)",Kraftvärmeprod!$B$1:$AV$1,0),FALSE)),"Ej kraftvärme","Alternativproduktionsmetoden")</f>
        <v>Ej kraftvärme</v>
      </c>
      <c r="E65" s="248" t="str">
        <f>IF(ISERROR(1/VLOOKUP($B65,Kraftvärmeprod!$B$1:$BD$480,MATCH("Total värmeproduktion i kraftvärmeverk i kombinerad drift (GWh)",Kraftvärmeprod!$B$1:$AV$1,0),FALSE)),"",VLOOKUP($B65,'Slutlig allokering kvv'!$B$1:$BA$480,MATCH(E$1,'Slutlig allokering kvv'!$B$1:$AS$1,0),FALSE))</f>
        <v/>
      </c>
      <c r="F65" t="str">
        <f>IF(ISERROR(1/VLOOKUP($B65,Kraftvärmeprod!$B$1:$AV$480,MATCH("Producerad elenergi i kraftvärmeverk (GWh)",Kraftvärmeprod!$B$1:$AV$1,0),FALSE)),"",VLOOKUP($B65,Kraftvärmeprod!$B$1:$AV$480,MATCH("Producerad elenergi i kraftvärmeverk (GWh)",Kraftvärmeprod!$B$1:$AV$1,0),FALSE))</f>
        <v/>
      </c>
      <c r="G65" t="str">
        <f>IF(ISERROR(1/VLOOKUP($B65,Miljö!$B$1:$T$480,MATCH("Såld mängd produktionsspecifik fjärrvärme (GWh)",Miljö!$B$1:$T$1,0),FALSE)),"",VLOOKUP($B65,Miljö!$B$1:$T$480,MATCH("Såld mängd produktionsspecifik fjärrvärme (GWh)",Miljö!$B$1:$T$1,0),FALSE))</f>
        <v/>
      </c>
      <c r="J65" t="str">
        <f t="shared" si="0"/>
        <v>E.ON Värme Sverige AB</v>
      </c>
    </row>
    <row r="66" spans="1:10" x14ac:dyDescent="0.25">
      <c r="A66" s="2" t="s">
        <v>101</v>
      </c>
      <c r="B66" s="2" t="s">
        <v>117</v>
      </c>
      <c r="C66" t="s">
        <v>1051</v>
      </c>
      <c r="D66" t="str">
        <f>IF(ISERROR(1/VLOOKUP($B66,Kraftvärmeprod!$B$1:$D$480,MATCH("Total värmeproduktion i kraftvärmeverk i kombinerad drift (GWh)",Kraftvärmeprod!$B$1:$AV$1,0),FALSE)),"Ej kraftvärme","Alternativproduktionsmetoden")</f>
        <v>Ej kraftvärme</v>
      </c>
      <c r="E66" s="248" t="str">
        <f>IF(ISERROR(1/VLOOKUP($B66,Kraftvärmeprod!$B$1:$BD$480,MATCH("Total värmeproduktion i kraftvärmeverk i kombinerad drift (GWh)",Kraftvärmeprod!$B$1:$AV$1,0),FALSE)),"",VLOOKUP($B66,'Slutlig allokering kvv'!$B$1:$BA$480,MATCH(E$1,'Slutlig allokering kvv'!$B$1:$AS$1,0),FALSE))</f>
        <v/>
      </c>
      <c r="F66" t="str">
        <f>IF(ISERROR(1/VLOOKUP($B66,Kraftvärmeprod!$B$1:$AV$480,MATCH("Producerad elenergi i kraftvärmeverk (GWh)",Kraftvärmeprod!$B$1:$AV$1,0),FALSE)),"",VLOOKUP($B66,Kraftvärmeprod!$B$1:$AV$480,MATCH("Producerad elenergi i kraftvärmeverk (GWh)",Kraftvärmeprod!$B$1:$AV$1,0),FALSE))</f>
        <v/>
      </c>
      <c r="G66" t="str">
        <f>IF(ISERROR(1/VLOOKUP($B66,Miljö!$B$1:$T$480,MATCH("Såld mängd produktionsspecifik fjärrvärme (GWh)",Miljö!$B$1:$T$1,0),FALSE)),"",VLOOKUP($B66,Miljö!$B$1:$T$480,MATCH("Såld mängd produktionsspecifik fjärrvärme (GWh)",Miljö!$B$1:$T$1,0),FALSE))</f>
        <v/>
      </c>
      <c r="J66" t="str">
        <f t="shared" si="0"/>
        <v>E.ON Värme Sverige AB</v>
      </c>
    </row>
    <row r="67" spans="1:10" x14ac:dyDescent="0.25">
      <c r="A67" s="2" t="s">
        <v>101</v>
      </c>
      <c r="B67" s="2" t="s">
        <v>118</v>
      </c>
      <c r="C67" t="s">
        <v>1051</v>
      </c>
      <c r="D67" t="str">
        <f>IF(ISERROR(1/VLOOKUP($B67,Kraftvärmeprod!$B$1:$D$480,MATCH("Total värmeproduktion i kraftvärmeverk i kombinerad drift (GWh)",Kraftvärmeprod!$B$1:$AV$1,0),FALSE)),"Ej kraftvärme","Alternativproduktionsmetoden")</f>
        <v>Ej kraftvärme</v>
      </c>
      <c r="E67" s="248" t="str">
        <f>IF(ISERROR(1/VLOOKUP($B67,Kraftvärmeprod!$B$1:$BD$480,MATCH("Total värmeproduktion i kraftvärmeverk i kombinerad drift (GWh)",Kraftvärmeprod!$B$1:$AV$1,0),FALSE)),"",VLOOKUP($B67,'Slutlig allokering kvv'!$B$1:$BA$480,MATCH(E$1,'Slutlig allokering kvv'!$B$1:$AS$1,0),FALSE))</f>
        <v/>
      </c>
      <c r="F67" t="str">
        <f>IF(ISERROR(1/VLOOKUP($B67,Kraftvärmeprod!$B$1:$AV$480,MATCH("Producerad elenergi i kraftvärmeverk (GWh)",Kraftvärmeprod!$B$1:$AV$1,0),FALSE)),"",VLOOKUP($B67,Kraftvärmeprod!$B$1:$AV$480,MATCH("Producerad elenergi i kraftvärmeverk (GWh)",Kraftvärmeprod!$B$1:$AV$1,0),FALSE))</f>
        <v/>
      </c>
      <c r="G67" t="str">
        <f>IF(ISERROR(1/VLOOKUP($B67,Miljö!$B$1:$T$480,MATCH("Såld mängd produktionsspecifik fjärrvärme (GWh)",Miljö!$B$1:$T$1,0),FALSE)),"",VLOOKUP($B67,Miljö!$B$1:$T$480,MATCH("Såld mängd produktionsspecifik fjärrvärme (GWh)",Miljö!$B$1:$T$1,0),FALSE))</f>
        <v/>
      </c>
      <c r="J67" t="str">
        <f t="shared" ref="J67:J130" si="1">A67</f>
        <v>E.ON Värme Sverige AB</v>
      </c>
    </row>
    <row r="68" spans="1:10" x14ac:dyDescent="0.25">
      <c r="A68" s="2" t="s">
        <v>101</v>
      </c>
      <c r="B68" s="2" t="s">
        <v>119</v>
      </c>
      <c r="C68" t="s">
        <v>1051</v>
      </c>
      <c r="D68" t="str">
        <f>IF(ISERROR(1/VLOOKUP($B68,Kraftvärmeprod!$B$1:$D$480,MATCH("Total värmeproduktion i kraftvärmeverk i kombinerad drift (GWh)",Kraftvärmeprod!$B$1:$AV$1,0),FALSE)),"Ej kraftvärme","Alternativproduktionsmetoden")</f>
        <v>Ej kraftvärme</v>
      </c>
      <c r="E68" s="248" t="str">
        <f>IF(ISERROR(1/VLOOKUP($B68,Kraftvärmeprod!$B$1:$BD$480,MATCH("Total värmeproduktion i kraftvärmeverk i kombinerad drift (GWh)",Kraftvärmeprod!$B$1:$AV$1,0),FALSE)),"",VLOOKUP($B68,'Slutlig allokering kvv'!$B$1:$BA$480,MATCH(E$1,'Slutlig allokering kvv'!$B$1:$AS$1,0),FALSE))</f>
        <v/>
      </c>
      <c r="F68" t="str">
        <f>IF(ISERROR(1/VLOOKUP($B68,Kraftvärmeprod!$B$1:$AV$480,MATCH("Producerad elenergi i kraftvärmeverk (GWh)",Kraftvärmeprod!$B$1:$AV$1,0),FALSE)),"",VLOOKUP($B68,Kraftvärmeprod!$B$1:$AV$480,MATCH("Producerad elenergi i kraftvärmeverk (GWh)",Kraftvärmeprod!$B$1:$AV$1,0),FALSE))</f>
        <v/>
      </c>
      <c r="G68" t="str">
        <f>IF(ISERROR(1/VLOOKUP($B68,Miljö!$B$1:$T$480,MATCH("Såld mängd produktionsspecifik fjärrvärme (GWh)",Miljö!$B$1:$T$1,0),FALSE)),"",VLOOKUP($B68,Miljö!$B$1:$T$480,MATCH("Såld mängd produktionsspecifik fjärrvärme (GWh)",Miljö!$B$1:$T$1,0),FALSE))</f>
        <v/>
      </c>
      <c r="J68" t="str">
        <f t="shared" si="1"/>
        <v>E.ON Värme Sverige AB</v>
      </c>
    </row>
    <row r="69" spans="1:10" x14ac:dyDescent="0.25">
      <c r="A69" s="2" t="s">
        <v>101</v>
      </c>
      <c r="B69" s="2" t="s">
        <v>120</v>
      </c>
      <c r="C69" t="s">
        <v>1051</v>
      </c>
      <c r="D69" t="str">
        <f>IF(ISERROR(1/VLOOKUP($B69,Kraftvärmeprod!$B$1:$D$480,MATCH("Total värmeproduktion i kraftvärmeverk i kombinerad drift (GWh)",Kraftvärmeprod!$B$1:$AV$1,0),FALSE)),"Ej kraftvärme","Alternativproduktionsmetoden")</f>
        <v>Ej kraftvärme</v>
      </c>
      <c r="E69" s="248" t="str">
        <f>IF(ISERROR(1/VLOOKUP($B69,Kraftvärmeprod!$B$1:$BD$480,MATCH("Total värmeproduktion i kraftvärmeverk i kombinerad drift (GWh)",Kraftvärmeprod!$B$1:$AV$1,0),FALSE)),"",VLOOKUP($B69,'Slutlig allokering kvv'!$B$1:$BA$480,MATCH(E$1,'Slutlig allokering kvv'!$B$1:$AS$1,0),FALSE))</f>
        <v/>
      </c>
      <c r="F69" t="str">
        <f>IF(ISERROR(1/VLOOKUP($B69,Kraftvärmeprod!$B$1:$AV$480,MATCH("Producerad elenergi i kraftvärmeverk (GWh)",Kraftvärmeprod!$B$1:$AV$1,0),FALSE)),"",VLOOKUP($B69,Kraftvärmeprod!$B$1:$AV$480,MATCH("Producerad elenergi i kraftvärmeverk (GWh)",Kraftvärmeprod!$B$1:$AV$1,0),FALSE))</f>
        <v/>
      </c>
      <c r="G69" t="str">
        <f>IF(ISERROR(1/VLOOKUP($B69,Miljö!$B$1:$T$480,MATCH("Såld mängd produktionsspecifik fjärrvärme (GWh)",Miljö!$B$1:$T$1,0),FALSE)),"",VLOOKUP($B69,Miljö!$B$1:$T$480,MATCH("Såld mängd produktionsspecifik fjärrvärme (GWh)",Miljö!$B$1:$T$1,0),FALSE))</f>
        <v/>
      </c>
      <c r="J69" t="str">
        <f t="shared" si="1"/>
        <v>E.ON Värme Sverige AB</v>
      </c>
    </row>
    <row r="70" spans="1:10" x14ac:dyDescent="0.25">
      <c r="A70" s="2" t="s">
        <v>101</v>
      </c>
      <c r="B70" s="2" t="s">
        <v>121</v>
      </c>
      <c r="C70" t="s">
        <v>1051</v>
      </c>
      <c r="D70" t="str">
        <f>IF(ISERROR(1/VLOOKUP($B70,Kraftvärmeprod!$B$1:$D$480,MATCH("Total värmeproduktion i kraftvärmeverk i kombinerad drift (GWh)",Kraftvärmeprod!$B$1:$AV$1,0),FALSE)),"Ej kraftvärme","Alternativproduktionsmetoden")</f>
        <v>Ej kraftvärme</v>
      </c>
      <c r="E70" s="248" t="str">
        <f>IF(ISERROR(1/VLOOKUP($B70,Kraftvärmeprod!$B$1:$BD$480,MATCH("Total värmeproduktion i kraftvärmeverk i kombinerad drift (GWh)",Kraftvärmeprod!$B$1:$AV$1,0),FALSE)),"",VLOOKUP($B70,'Slutlig allokering kvv'!$B$1:$BA$480,MATCH(E$1,'Slutlig allokering kvv'!$B$1:$AS$1,0),FALSE))</f>
        <v/>
      </c>
      <c r="F70" t="str">
        <f>IF(ISERROR(1/VLOOKUP($B70,Kraftvärmeprod!$B$1:$AV$480,MATCH("Producerad elenergi i kraftvärmeverk (GWh)",Kraftvärmeprod!$B$1:$AV$1,0),FALSE)),"",VLOOKUP($B70,Kraftvärmeprod!$B$1:$AV$480,MATCH("Producerad elenergi i kraftvärmeverk (GWh)",Kraftvärmeprod!$B$1:$AV$1,0),FALSE))</f>
        <v/>
      </c>
      <c r="G70" t="str">
        <f>IF(ISERROR(1/VLOOKUP($B70,Miljö!$B$1:$T$480,MATCH("Såld mängd produktionsspecifik fjärrvärme (GWh)",Miljö!$B$1:$T$1,0),FALSE)),"",VLOOKUP($B70,Miljö!$B$1:$T$480,MATCH("Såld mängd produktionsspecifik fjärrvärme (GWh)",Miljö!$B$1:$T$1,0),FALSE))</f>
        <v/>
      </c>
      <c r="J70" t="str">
        <f t="shared" si="1"/>
        <v>E.ON Värme Sverige AB</v>
      </c>
    </row>
    <row r="71" spans="1:10" x14ac:dyDescent="0.25">
      <c r="A71" s="2" t="s">
        <v>122</v>
      </c>
      <c r="B71" s="2" t="s">
        <v>123</v>
      </c>
      <c r="D71" t="str">
        <f>IF(ISERROR(1/VLOOKUP($B71,Kraftvärmeprod!$B$1:$D$480,MATCH("Total värmeproduktion i kraftvärmeverk i kombinerad drift (GWh)",Kraftvärmeprod!$B$1:$AV$1,0),FALSE)),"Ej kraftvärme","Alternativproduktionsmetoden")</f>
        <v>Ej kraftvärme</v>
      </c>
      <c r="E71" s="248" t="str">
        <f>IF(ISERROR(1/VLOOKUP($B71,Kraftvärmeprod!$B$1:$BD$480,MATCH("Total värmeproduktion i kraftvärmeverk i kombinerad drift (GWh)",Kraftvärmeprod!$B$1:$AV$1,0),FALSE)),"",VLOOKUP($B71,'Slutlig allokering kvv'!$B$1:$BA$480,MATCH(E$1,'Slutlig allokering kvv'!$B$1:$AS$1,0),FALSE))</f>
        <v/>
      </c>
      <c r="F71" t="str">
        <f>IF(ISERROR(1/VLOOKUP($B71,Kraftvärmeprod!$B$1:$AV$480,MATCH("Producerad elenergi i kraftvärmeverk (GWh)",Kraftvärmeprod!$B$1:$AV$1,0),FALSE)),"",VLOOKUP($B71,Kraftvärmeprod!$B$1:$AV$480,MATCH("Producerad elenergi i kraftvärmeverk (GWh)",Kraftvärmeprod!$B$1:$AV$1,0),FALSE))</f>
        <v/>
      </c>
      <c r="G71" t="str">
        <f>IF(ISERROR(1/VLOOKUP($B71,Miljö!$B$1:$T$480,MATCH("Såld mängd produktionsspecifik fjärrvärme (GWh)",Miljö!$B$1:$T$1,0),FALSE)),"",VLOOKUP($B71,Miljö!$B$1:$T$480,MATCH("Såld mängd produktionsspecifik fjärrvärme (GWh)",Miljö!$B$1:$T$1,0),FALSE))</f>
        <v/>
      </c>
      <c r="J71" t="str">
        <f t="shared" si="1"/>
        <v>Eda Energi AB</v>
      </c>
    </row>
    <row r="72" spans="1:10" x14ac:dyDescent="0.25">
      <c r="A72" s="2" t="s">
        <v>124</v>
      </c>
      <c r="B72" s="2" t="s">
        <v>125</v>
      </c>
      <c r="D72" t="str">
        <f>IF(ISERROR(1/VLOOKUP($B72,Kraftvärmeprod!$B$1:$D$480,MATCH("Total värmeproduktion i kraftvärmeverk i kombinerad drift (GWh)",Kraftvärmeprod!$B$1:$AV$1,0),FALSE)),"Ej kraftvärme","Alternativproduktionsmetoden")</f>
        <v>Alternativproduktionsmetoden</v>
      </c>
      <c r="E72" s="248">
        <f>IF(ISERROR(1/VLOOKUP($B72,Kraftvärmeprod!$B$1:$BD$480,MATCH("Total värmeproduktion i kraftvärmeverk i kombinerad drift (GWh)",Kraftvärmeprod!$B$1:$AV$1,0),FALSE)),"",VLOOKUP($B72,'Slutlig allokering kvv'!$B$1:$BA$480,MATCH(E$1,'Slutlig allokering kvv'!$B$1:$AS$1,0),FALSE))</f>
        <v>0.71371858306926195</v>
      </c>
      <c r="F72">
        <f>IF(ISERROR(1/VLOOKUP($B72,Kraftvärmeprod!$B$1:$AV$480,MATCH("Producerad elenergi i kraftvärmeverk (GWh)",Kraftvärmeprod!$B$1:$AV$1,0),FALSE)),"",VLOOKUP($B72,Kraftvärmeprod!$B$1:$AV$480,MATCH("Producerad elenergi i kraftvärmeverk (GWh)",Kraftvärmeprod!$B$1:$AV$1,0),FALSE))</f>
        <v>12.37</v>
      </c>
      <c r="G72" t="str">
        <f>IF(ISERROR(1/VLOOKUP($B72,Miljö!$B$1:$T$480,MATCH("Såld mängd produktionsspecifik fjärrvärme (GWh)",Miljö!$B$1:$T$1,0),FALSE)),"",VLOOKUP($B72,Miljö!$B$1:$T$480,MATCH("Såld mängd produktionsspecifik fjärrvärme (GWh)",Miljö!$B$1:$T$1,0),FALSE))</f>
        <v/>
      </c>
      <c r="J72" t="str">
        <f t="shared" si="1"/>
        <v>Eksjö Energi AB</v>
      </c>
    </row>
    <row r="73" spans="1:10" x14ac:dyDescent="0.25">
      <c r="A73" s="2" t="s">
        <v>124</v>
      </c>
      <c r="B73" s="2" t="s">
        <v>126</v>
      </c>
      <c r="D73" t="str">
        <f>IF(ISERROR(1/VLOOKUP($B73,Kraftvärmeprod!$B$1:$D$480,MATCH("Total värmeproduktion i kraftvärmeverk i kombinerad drift (GWh)",Kraftvärmeprod!$B$1:$AV$1,0),FALSE)),"Ej kraftvärme","Alternativproduktionsmetoden")</f>
        <v>Ej kraftvärme</v>
      </c>
      <c r="E73" s="248" t="str">
        <f>IF(ISERROR(1/VLOOKUP($B73,Kraftvärmeprod!$B$1:$BD$480,MATCH("Total värmeproduktion i kraftvärmeverk i kombinerad drift (GWh)",Kraftvärmeprod!$B$1:$AV$1,0),FALSE)),"",VLOOKUP($B73,'Slutlig allokering kvv'!$B$1:$BA$480,MATCH(E$1,'Slutlig allokering kvv'!$B$1:$AS$1,0),FALSE))</f>
        <v/>
      </c>
      <c r="F73" t="str">
        <f>IF(ISERROR(1/VLOOKUP($B73,Kraftvärmeprod!$B$1:$AV$480,MATCH("Producerad elenergi i kraftvärmeverk (GWh)",Kraftvärmeprod!$B$1:$AV$1,0),FALSE)),"",VLOOKUP($B73,Kraftvärmeprod!$B$1:$AV$480,MATCH("Producerad elenergi i kraftvärmeverk (GWh)",Kraftvärmeprod!$B$1:$AV$1,0),FALSE))</f>
        <v/>
      </c>
      <c r="G73" t="str">
        <f>IF(ISERROR(1/VLOOKUP($B73,Miljö!$B$1:$T$480,MATCH("Såld mängd produktionsspecifik fjärrvärme (GWh)",Miljö!$B$1:$T$1,0),FALSE)),"",VLOOKUP($B73,Miljö!$B$1:$T$480,MATCH("Såld mängd produktionsspecifik fjärrvärme (GWh)",Miljö!$B$1:$T$1,0),FALSE))</f>
        <v/>
      </c>
      <c r="J73" t="str">
        <f t="shared" si="1"/>
        <v>Eksjö Energi AB</v>
      </c>
    </row>
    <row r="74" spans="1:10" x14ac:dyDescent="0.25">
      <c r="A74" s="2" t="s">
        <v>124</v>
      </c>
      <c r="B74" s="2" t="s">
        <v>127</v>
      </c>
      <c r="D74" t="str">
        <f>IF(ISERROR(1/VLOOKUP($B74,Kraftvärmeprod!$B$1:$D$480,MATCH("Total värmeproduktion i kraftvärmeverk i kombinerad drift (GWh)",Kraftvärmeprod!$B$1:$AV$1,0),FALSE)),"Ej kraftvärme","Alternativproduktionsmetoden")</f>
        <v>Ej kraftvärme</v>
      </c>
      <c r="E74" s="248" t="str">
        <f>IF(ISERROR(1/VLOOKUP($B74,Kraftvärmeprod!$B$1:$BD$480,MATCH("Total värmeproduktion i kraftvärmeverk i kombinerad drift (GWh)",Kraftvärmeprod!$B$1:$AV$1,0),FALSE)),"",VLOOKUP($B74,'Slutlig allokering kvv'!$B$1:$BA$480,MATCH(E$1,'Slutlig allokering kvv'!$B$1:$AS$1,0),FALSE))</f>
        <v/>
      </c>
      <c r="F74" t="str">
        <f>IF(ISERROR(1/VLOOKUP($B74,Kraftvärmeprod!$B$1:$AV$480,MATCH("Producerad elenergi i kraftvärmeverk (GWh)",Kraftvärmeprod!$B$1:$AV$1,0),FALSE)),"",VLOOKUP($B74,Kraftvärmeprod!$B$1:$AV$480,MATCH("Producerad elenergi i kraftvärmeverk (GWh)",Kraftvärmeprod!$B$1:$AV$1,0),FALSE))</f>
        <v/>
      </c>
      <c r="G74" t="str">
        <f>IF(ISERROR(1/VLOOKUP($B74,Miljö!$B$1:$T$480,MATCH("Såld mängd produktionsspecifik fjärrvärme (GWh)",Miljö!$B$1:$T$1,0),FALSE)),"",VLOOKUP($B74,Miljö!$B$1:$T$480,MATCH("Såld mängd produktionsspecifik fjärrvärme (GWh)",Miljö!$B$1:$T$1,0),FALSE))</f>
        <v/>
      </c>
      <c r="J74" t="str">
        <f t="shared" si="1"/>
        <v>Eksjö Energi AB</v>
      </c>
    </row>
    <row r="75" spans="1:10" x14ac:dyDescent="0.25">
      <c r="A75" s="2" t="s">
        <v>128</v>
      </c>
      <c r="B75" s="2" t="s">
        <v>129</v>
      </c>
      <c r="D75" t="str">
        <f>IF(ISERROR(1/VLOOKUP($B75,Kraftvärmeprod!$B$1:$D$480,MATCH("Total värmeproduktion i kraftvärmeverk i kombinerad drift (GWh)",Kraftvärmeprod!$B$1:$AV$1,0),FALSE)),"Ej kraftvärme","Alternativproduktionsmetoden")</f>
        <v>Ej kraftvärme</v>
      </c>
      <c r="E75" s="248" t="str">
        <f>IF(ISERROR(1/VLOOKUP($B75,Kraftvärmeprod!$B$1:$BD$480,MATCH("Total värmeproduktion i kraftvärmeverk i kombinerad drift (GWh)",Kraftvärmeprod!$B$1:$AV$1,0),FALSE)),"",VLOOKUP($B75,'Slutlig allokering kvv'!$B$1:$BA$480,MATCH(E$1,'Slutlig allokering kvv'!$B$1:$AS$1,0),FALSE))</f>
        <v/>
      </c>
      <c r="F75" t="str">
        <f>IF(ISERROR(1/VLOOKUP($B75,Kraftvärmeprod!$B$1:$AV$480,MATCH("Producerad elenergi i kraftvärmeverk (GWh)",Kraftvärmeprod!$B$1:$AV$1,0),FALSE)),"",VLOOKUP($B75,Kraftvärmeprod!$B$1:$AV$480,MATCH("Producerad elenergi i kraftvärmeverk (GWh)",Kraftvärmeprod!$B$1:$AV$1,0),FALSE))</f>
        <v/>
      </c>
      <c r="G75" t="str">
        <f>IF(ISERROR(1/VLOOKUP($B75,Miljö!$B$1:$T$480,MATCH("Såld mängd produktionsspecifik fjärrvärme (GWh)",Miljö!$B$1:$T$1,0),FALSE)),"",VLOOKUP($B75,Miljö!$B$1:$T$480,MATCH("Såld mängd produktionsspecifik fjärrvärme (GWh)",Miljö!$B$1:$T$1,0),FALSE))</f>
        <v/>
      </c>
      <c r="J75" t="str">
        <f t="shared" si="1"/>
        <v>Eksta Bostads AB</v>
      </c>
    </row>
    <row r="76" spans="1:10" x14ac:dyDescent="0.25">
      <c r="A76" s="2" t="s">
        <v>130</v>
      </c>
      <c r="B76" s="2" t="s">
        <v>131</v>
      </c>
      <c r="D76" t="str">
        <f>IF(ISERROR(1/VLOOKUP($B76,Kraftvärmeprod!$B$1:$D$480,MATCH("Total värmeproduktion i kraftvärmeverk i kombinerad drift (GWh)",Kraftvärmeprod!$B$1:$AV$1,0),FALSE)),"Ej kraftvärme","Alternativproduktionsmetoden")</f>
        <v>Ej kraftvärme</v>
      </c>
      <c r="E76" s="248" t="str">
        <f>IF(ISERROR(1/VLOOKUP($B76,Kraftvärmeprod!$B$1:$BD$480,MATCH("Total värmeproduktion i kraftvärmeverk i kombinerad drift (GWh)",Kraftvärmeprod!$B$1:$AV$1,0),FALSE)),"",VLOOKUP($B76,'Slutlig allokering kvv'!$B$1:$BA$480,MATCH(E$1,'Slutlig allokering kvv'!$B$1:$AS$1,0),FALSE))</f>
        <v/>
      </c>
      <c r="F76" t="str">
        <f>IF(ISERROR(1/VLOOKUP($B76,Kraftvärmeprod!$B$1:$AV$480,MATCH("Producerad elenergi i kraftvärmeverk (GWh)",Kraftvärmeprod!$B$1:$AV$1,0),FALSE)),"",VLOOKUP($B76,Kraftvärmeprod!$B$1:$AV$480,MATCH("Producerad elenergi i kraftvärmeverk (GWh)",Kraftvärmeprod!$B$1:$AV$1,0),FALSE))</f>
        <v/>
      </c>
      <c r="G76" t="str">
        <f>IF(ISERROR(1/VLOOKUP($B76,Miljö!$B$1:$T$480,MATCH("Såld mängd produktionsspecifik fjärrvärme (GWh)",Miljö!$B$1:$T$1,0),FALSE)),"",VLOOKUP($B76,Miljö!$B$1:$T$480,MATCH("Såld mängd produktionsspecifik fjärrvärme (GWh)",Miljö!$B$1:$T$1,0),FALSE))</f>
        <v/>
      </c>
      <c r="J76" t="str">
        <f t="shared" si="1"/>
        <v>Elektra Värme AB</v>
      </c>
    </row>
    <row r="77" spans="1:10" x14ac:dyDescent="0.25">
      <c r="A77" s="2" t="s">
        <v>130</v>
      </c>
      <c r="B77" s="2" t="s">
        <v>132</v>
      </c>
      <c r="D77" t="str">
        <f>IF(ISERROR(1/VLOOKUP($B77,Kraftvärmeprod!$B$1:$D$480,MATCH("Total värmeproduktion i kraftvärmeverk i kombinerad drift (GWh)",Kraftvärmeprod!$B$1:$AV$1,0),FALSE)),"Ej kraftvärme","Alternativproduktionsmetoden")</f>
        <v>Ej kraftvärme</v>
      </c>
      <c r="E77" s="248" t="str">
        <f>IF(ISERROR(1/VLOOKUP($B77,Kraftvärmeprod!$B$1:$BD$480,MATCH("Total värmeproduktion i kraftvärmeverk i kombinerad drift (GWh)",Kraftvärmeprod!$B$1:$AV$1,0),FALSE)),"",VLOOKUP($B77,'Slutlig allokering kvv'!$B$1:$BA$480,MATCH(E$1,'Slutlig allokering kvv'!$B$1:$AS$1,0),FALSE))</f>
        <v/>
      </c>
      <c r="F77" t="str">
        <f>IF(ISERROR(1/VLOOKUP($B77,Kraftvärmeprod!$B$1:$AV$480,MATCH("Producerad elenergi i kraftvärmeverk (GWh)",Kraftvärmeprod!$B$1:$AV$1,0),FALSE)),"",VLOOKUP($B77,Kraftvärmeprod!$B$1:$AV$480,MATCH("Producerad elenergi i kraftvärmeverk (GWh)",Kraftvärmeprod!$B$1:$AV$1,0),FALSE))</f>
        <v/>
      </c>
      <c r="G77" t="str">
        <f>IF(ISERROR(1/VLOOKUP($B77,Miljö!$B$1:$T$480,MATCH("Såld mängd produktionsspecifik fjärrvärme (GWh)",Miljö!$B$1:$T$1,0),FALSE)),"",VLOOKUP($B77,Miljö!$B$1:$T$480,MATCH("Såld mängd produktionsspecifik fjärrvärme (GWh)",Miljö!$B$1:$T$1,0),FALSE))</f>
        <v/>
      </c>
      <c r="J77" t="str">
        <f t="shared" si="1"/>
        <v>Elektra Värme AB</v>
      </c>
    </row>
    <row r="78" spans="1:10" x14ac:dyDescent="0.25">
      <c r="A78" s="2" t="s">
        <v>133</v>
      </c>
      <c r="B78" s="2" t="s">
        <v>134</v>
      </c>
      <c r="D78" t="str">
        <f>IF(ISERROR(1/VLOOKUP($B78,Kraftvärmeprod!$B$1:$D$480,MATCH("Total värmeproduktion i kraftvärmeverk i kombinerad drift (GWh)",Kraftvärmeprod!$B$1:$AV$1,0),FALSE)),"Ej kraftvärme","Alternativproduktionsmetoden")</f>
        <v>Ej kraftvärme</v>
      </c>
      <c r="E78" s="248" t="str">
        <f>IF(ISERROR(1/VLOOKUP($B78,Kraftvärmeprod!$B$1:$BD$480,MATCH("Total värmeproduktion i kraftvärmeverk i kombinerad drift (GWh)",Kraftvärmeprod!$B$1:$AV$1,0),FALSE)),"",VLOOKUP($B78,'Slutlig allokering kvv'!$B$1:$BA$480,MATCH(E$1,'Slutlig allokering kvv'!$B$1:$AS$1,0),FALSE))</f>
        <v/>
      </c>
      <c r="F78" t="str">
        <f>IF(ISERROR(1/VLOOKUP($B78,Kraftvärmeprod!$B$1:$AV$480,MATCH("Producerad elenergi i kraftvärmeverk (GWh)",Kraftvärmeprod!$B$1:$AV$1,0),FALSE)),"",VLOOKUP($B78,Kraftvärmeprod!$B$1:$AV$480,MATCH("Producerad elenergi i kraftvärmeverk (GWh)",Kraftvärmeprod!$B$1:$AV$1,0),FALSE))</f>
        <v/>
      </c>
      <c r="G78" t="str">
        <f>IF(ISERROR(1/VLOOKUP($B78,Miljö!$B$1:$T$480,MATCH("Såld mängd produktionsspecifik fjärrvärme (GWh)",Miljö!$B$1:$T$1,0),FALSE)),"",VLOOKUP($B78,Miljö!$B$1:$T$480,MATCH("Såld mängd produktionsspecifik fjärrvärme (GWh)",Miljö!$B$1:$T$1,0),FALSE))</f>
        <v/>
      </c>
      <c r="J78" t="str">
        <f t="shared" si="1"/>
        <v>Emmaboda Energi &amp; Miljö AB</v>
      </c>
    </row>
    <row r="79" spans="1:10" x14ac:dyDescent="0.25">
      <c r="A79" s="2" t="s">
        <v>135</v>
      </c>
      <c r="B79" s="2" t="s">
        <v>136</v>
      </c>
      <c r="D79" t="str">
        <f>IF(ISERROR(1/VLOOKUP($B79,Kraftvärmeprod!$B$1:$D$480,MATCH("Total värmeproduktion i kraftvärmeverk i kombinerad drift (GWh)",Kraftvärmeprod!$B$1:$AV$1,0),FALSE)),"Ej kraftvärme","Alternativproduktionsmetoden")</f>
        <v>Alternativproduktionsmetoden</v>
      </c>
      <c r="E79" s="248">
        <f>IF(ISERROR(1/VLOOKUP($B79,Kraftvärmeprod!$B$1:$BD$480,MATCH("Total värmeproduktion i kraftvärmeverk i kombinerad drift (GWh)",Kraftvärmeprod!$B$1:$AV$1,0),FALSE)),"",VLOOKUP($B79,'Slutlig allokering kvv'!$B$1:$BA$480,MATCH(E$1,'Slutlig allokering kvv'!$B$1:$AS$1,0),FALSE))</f>
        <v>0.6200588629842182</v>
      </c>
      <c r="F79">
        <f>IF(ISERROR(1/VLOOKUP($B79,Kraftvärmeprod!$B$1:$AV$480,MATCH("Producerad elenergi i kraftvärmeverk (GWh)",Kraftvärmeprod!$B$1:$AV$1,0),FALSE)),"",VLOOKUP($B79,Kraftvärmeprod!$B$1:$AV$480,MATCH("Producerad elenergi i kraftvärmeverk (GWh)",Kraftvärmeprod!$B$1:$AV$1,0),FALSE))</f>
        <v>57</v>
      </c>
      <c r="G79" t="str">
        <f>IF(ISERROR(1/VLOOKUP($B79,Miljö!$B$1:$T$480,MATCH("Såld mängd produktionsspecifik fjärrvärme (GWh)",Miljö!$B$1:$T$1,0),FALSE)),"",VLOOKUP($B79,Miljö!$B$1:$T$480,MATCH("Såld mängd produktionsspecifik fjärrvärme (GWh)",Miljö!$B$1:$T$1,0),FALSE))</f>
        <v/>
      </c>
      <c r="J79" t="str">
        <f t="shared" si="1"/>
        <v>Ena Energi AB</v>
      </c>
    </row>
    <row r="80" spans="1:10" x14ac:dyDescent="0.25">
      <c r="A80" s="2" t="s">
        <v>137</v>
      </c>
      <c r="B80" s="2" t="s">
        <v>138</v>
      </c>
      <c r="D80" t="str">
        <f>IF(ISERROR(1/VLOOKUP($B80,Kraftvärmeprod!$B$1:$D$480,MATCH("Total värmeproduktion i kraftvärmeverk i kombinerad drift (GWh)",Kraftvärmeprod!$B$1:$AV$1,0),FALSE)),"Ej kraftvärme","Alternativproduktionsmetoden")</f>
        <v>Alternativproduktionsmetoden</v>
      </c>
      <c r="E80" s="248">
        <f>IF(ISERROR(1/VLOOKUP($B80,Kraftvärmeprod!$B$1:$BD$480,MATCH("Total värmeproduktion i kraftvärmeverk i kombinerad drift (GWh)",Kraftvärmeprod!$B$1:$AV$1,0),FALSE)),"",VLOOKUP($B80,'Slutlig allokering kvv'!$B$1:$BA$480,MATCH(E$1,'Slutlig allokering kvv'!$B$1:$AS$1,0),FALSE))</f>
        <v>0.53565964494599116</v>
      </c>
      <c r="F80">
        <f>IF(ISERROR(1/VLOOKUP($B80,Kraftvärmeprod!$B$1:$AV$480,MATCH("Producerad elenergi i kraftvärmeverk (GWh)",Kraftvärmeprod!$B$1:$AV$1,0),FALSE)),"",VLOOKUP($B80,Kraftvärmeprod!$B$1:$AV$480,MATCH("Producerad elenergi i kraftvärmeverk (GWh)",Kraftvärmeprod!$B$1:$AV$1,0),FALSE))</f>
        <v>180</v>
      </c>
      <c r="G80" t="str">
        <f>IF(ISERROR(1/VLOOKUP($B80,Miljö!$B$1:$T$480,MATCH("Såld mängd produktionsspecifik fjärrvärme (GWh)",Miljö!$B$1:$T$1,0),FALSE)),"",VLOOKUP($B80,Miljö!$B$1:$T$480,MATCH("Såld mängd produktionsspecifik fjärrvärme (GWh)",Miljö!$B$1:$T$1,0),FALSE))</f>
        <v/>
      </c>
      <c r="J80" t="str">
        <f t="shared" si="1"/>
        <v>Eskilstuna Energi &amp; Miljö AB</v>
      </c>
    </row>
    <row r="81" spans="1:10" x14ac:dyDescent="0.25">
      <c r="A81" s="2" t="s">
        <v>137</v>
      </c>
      <c r="B81" s="2" t="s">
        <v>139</v>
      </c>
      <c r="D81" t="str">
        <f>IF(ISERROR(1/VLOOKUP($B81,Kraftvärmeprod!$B$1:$D$480,MATCH("Total värmeproduktion i kraftvärmeverk i kombinerad drift (GWh)",Kraftvärmeprod!$B$1:$AV$1,0),FALSE)),"Ej kraftvärme","Alternativproduktionsmetoden")</f>
        <v>Ej kraftvärme</v>
      </c>
      <c r="E81" s="248" t="str">
        <f>IF(ISERROR(1/VLOOKUP($B81,Kraftvärmeprod!$B$1:$BD$480,MATCH("Total värmeproduktion i kraftvärmeverk i kombinerad drift (GWh)",Kraftvärmeprod!$B$1:$AV$1,0),FALSE)),"",VLOOKUP($B81,'Slutlig allokering kvv'!$B$1:$BA$480,MATCH(E$1,'Slutlig allokering kvv'!$B$1:$AS$1,0),FALSE))</f>
        <v/>
      </c>
      <c r="F81" t="str">
        <f>IF(ISERROR(1/VLOOKUP($B81,Kraftvärmeprod!$B$1:$AV$480,MATCH("Producerad elenergi i kraftvärmeverk (GWh)",Kraftvärmeprod!$B$1:$AV$1,0),FALSE)),"",VLOOKUP($B81,Kraftvärmeprod!$B$1:$AV$480,MATCH("Producerad elenergi i kraftvärmeverk (GWh)",Kraftvärmeprod!$B$1:$AV$1,0),FALSE))</f>
        <v/>
      </c>
      <c r="G81" t="str">
        <f>IF(ISERROR(1/VLOOKUP($B81,Miljö!$B$1:$T$480,MATCH("Såld mängd produktionsspecifik fjärrvärme (GWh)",Miljö!$B$1:$T$1,0),FALSE)),"",VLOOKUP($B81,Miljö!$B$1:$T$480,MATCH("Såld mängd produktionsspecifik fjärrvärme (GWh)",Miljö!$B$1:$T$1,0),FALSE))</f>
        <v/>
      </c>
      <c r="J81" t="str">
        <f t="shared" si="1"/>
        <v>Eskilstuna Energi &amp; Miljö AB</v>
      </c>
    </row>
    <row r="82" spans="1:10" x14ac:dyDescent="0.25">
      <c r="A82" s="2" t="s">
        <v>137</v>
      </c>
      <c r="B82" s="2" t="s">
        <v>140</v>
      </c>
      <c r="D82" t="str">
        <f>IF(ISERROR(1/VLOOKUP($B82,Kraftvärmeprod!$B$1:$D$480,MATCH("Total värmeproduktion i kraftvärmeverk i kombinerad drift (GWh)",Kraftvärmeprod!$B$1:$AV$1,0),FALSE)),"Ej kraftvärme","Alternativproduktionsmetoden")</f>
        <v>Ej kraftvärme</v>
      </c>
      <c r="E82" s="248" t="str">
        <f>IF(ISERROR(1/VLOOKUP($B82,Kraftvärmeprod!$B$1:$BD$480,MATCH("Total värmeproduktion i kraftvärmeverk i kombinerad drift (GWh)",Kraftvärmeprod!$B$1:$AV$1,0),FALSE)),"",VLOOKUP($B82,'Slutlig allokering kvv'!$B$1:$BA$480,MATCH(E$1,'Slutlig allokering kvv'!$B$1:$AS$1,0),FALSE))</f>
        <v/>
      </c>
      <c r="F82" t="str">
        <f>IF(ISERROR(1/VLOOKUP($B82,Kraftvärmeprod!$B$1:$AV$480,MATCH("Producerad elenergi i kraftvärmeverk (GWh)",Kraftvärmeprod!$B$1:$AV$1,0),FALSE)),"",VLOOKUP($B82,Kraftvärmeprod!$B$1:$AV$480,MATCH("Producerad elenergi i kraftvärmeverk (GWh)",Kraftvärmeprod!$B$1:$AV$1,0),FALSE))</f>
        <v/>
      </c>
      <c r="G82" t="str">
        <f>IF(ISERROR(1/VLOOKUP($B82,Miljö!$B$1:$T$480,MATCH("Såld mängd produktionsspecifik fjärrvärme (GWh)",Miljö!$B$1:$T$1,0),FALSE)),"",VLOOKUP($B82,Miljö!$B$1:$T$480,MATCH("Såld mängd produktionsspecifik fjärrvärme (GWh)",Miljö!$B$1:$T$1,0),FALSE))</f>
        <v/>
      </c>
      <c r="J82" t="str">
        <f t="shared" si="1"/>
        <v>Eskilstuna Energi &amp; Miljö AB</v>
      </c>
    </row>
    <row r="83" spans="1:10" x14ac:dyDescent="0.25">
      <c r="A83" s="2" t="s">
        <v>141</v>
      </c>
      <c r="B83" s="2" t="s">
        <v>142</v>
      </c>
      <c r="D83" t="str">
        <f>IF(ISERROR(1/VLOOKUP($B83,Kraftvärmeprod!$B$1:$D$480,MATCH("Total värmeproduktion i kraftvärmeverk i kombinerad drift (GWh)",Kraftvärmeprod!$B$1:$AV$1,0),FALSE)),"Ej kraftvärme","Alternativproduktionsmetoden")</f>
        <v>Alternativproduktionsmetoden</v>
      </c>
      <c r="E83" s="248">
        <f>IF(ISERROR(1/VLOOKUP($B83,Kraftvärmeprod!$B$1:$BD$480,MATCH("Total värmeproduktion i kraftvärmeverk i kombinerad drift (GWh)",Kraftvärmeprod!$B$1:$AV$1,0),FALSE)),"",VLOOKUP($B83,'Slutlig allokering kvv'!$B$1:$BA$480,MATCH(E$1,'Slutlig allokering kvv'!$B$1:$AS$1,0),FALSE))</f>
        <v>0.70363610897927864</v>
      </c>
      <c r="F83">
        <f>IF(ISERROR(1/VLOOKUP($B83,Kraftvärmeprod!$B$1:$AV$480,MATCH("Producerad elenergi i kraftvärmeverk (GWh)",Kraftvärmeprod!$B$1:$AV$1,0),FALSE)),"",VLOOKUP($B83,Kraftvärmeprod!$B$1:$AV$480,MATCH("Producerad elenergi i kraftvärmeverk (GWh)",Kraftvärmeprod!$B$1:$AV$1,0),FALSE))</f>
        <v>14.4</v>
      </c>
      <c r="G83" t="str">
        <f>IF(ISERROR(1/VLOOKUP($B83,Miljö!$B$1:$T$480,MATCH("Såld mängd produktionsspecifik fjärrvärme (GWh)",Miljö!$B$1:$T$1,0),FALSE)),"",VLOOKUP($B83,Miljö!$B$1:$T$480,MATCH("Såld mängd produktionsspecifik fjärrvärme (GWh)",Miljö!$B$1:$T$1,0),FALSE))</f>
        <v/>
      </c>
      <c r="J83" t="str">
        <f t="shared" si="1"/>
        <v>Falbygdens Energi AB</v>
      </c>
    </row>
    <row r="84" spans="1:10" x14ac:dyDescent="0.25">
      <c r="A84" s="2" t="s">
        <v>141</v>
      </c>
      <c r="B84" s="2" t="s">
        <v>143</v>
      </c>
      <c r="D84" t="str">
        <f>IF(ISERROR(1/VLOOKUP($B84,Kraftvärmeprod!$B$1:$D$480,MATCH("Total värmeproduktion i kraftvärmeverk i kombinerad drift (GWh)",Kraftvärmeprod!$B$1:$AV$1,0),FALSE)),"Ej kraftvärme","Alternativproduktionsmetoden")</f>
        <v>Ej kraftvärme</v>
      </c>
      <c r="E84" s="248" t="str">
        <f>IF(ISERROR(1/VLOOKUP($B84,Kraftvärmeprod!$B$1:$BD$480,MATCH("Total värmeproduktion i kraftvärmeverk i kombinerad drift (GWh)",Kraftvärmeprod!$B$1:$AV$1,0),FALSE)),"",VLOOKUP($B84,'Slutlig allokering kvv'!$B$1:$BA$480,MATCH(E$1,'Slutlig allokering kvv'!$B$1:$AS$1,0),FALSE))</f>
        <v/>
      </c>
      <c r="F84" t="str">
        <f>IF(ISERROR(1/VLOOKUP($B84,Kraftvärmeprod!$B$1:$AV$480,MATCH("Producerad elenergi i kraftvärmeverk (GWh)",Kraftvärmeprod!$B$1:$AV$1,0),FALSE)),"",VLOOKUP($B84,Kraftvärmeprod!$B$1:$AV$480,MATCH("Producerad elenergi i kraftvärmeverk (GWh)",Kraftvärmeprod!$B$1:$AV$1,0),FALSE))</f>
        <v/>
      </c>
      <c r="G84" t="str">
        <f>IF(ISERROR(1/VLOOKUP($B84,Miljö!$B$1:$T$480,MATCH("Såld mängd produktionsspecifik fjärrvärme (GWh)",Miljö!$B$1:$T$1,0),FALSE)),"",VLOOKUP($B84,Miljö!$B$1:$T$480,MATCH("Såld mängd produktionsspecifik fjärrvärme (GWh)",Miljö!$B$1:$T$1,0),FALSE))</f>
        <v/>
      </c>
      <c r="J84" t="str">
        <f t="shared" si="1"/>
        <v>Falbygdens Energi AB</v>
      </c>
    </row>
    <row r="85" spans="1:10" x14ac:dyDescent="0.25">
      <c r="A85" s="2" t="s">
        <v>141</v>
      </c>
      <c r="B85" s="2" t="s">
        <v>144</v>
      </c>
      <c r="D85" t="str">
        <f>IF(ISERROR(1/VLOOKUP($B85,Kraftvärmeprod!$B$1:$D$480,MATCH("Total värmeproduktion i kraftvärmeverk i kombinerad drift (GWh)",Kraftvärmeprod!$B$1:$AV$1,0),FALSE)),"Ej kraftvärme","Alternativproduktionsmetoden")</f>
        <v>Ej kraftvärme</v>
      </c>
      <c r="E85" s="248" t="str">
        <f>IF(ISERROR(1/VLOOKUP($B85,Kraftvärmeprod!$B$1:$BD$480,MATCH("Total värmeproduktion i kraftvärmeverk i kombinerad drift (GWh)",Kraftvärmeprod!$B$1:$AV$1,0),FALSE)),"",VLOOKUP($B85,'Slutlig allokering kvv'!$B$1:$BA$480,MATCH(E$1,'Slutlig allokering kvv'!$B$1:$AS$1,0),FALSE))</f>
        <v/>
      </c>
      <c r="F85" t="str">
        <f>IF(ISERROR(1/VLOOKUP($B85,Kraftvärmeprod!$B$1:$AV$480,MATCH("Producerad elenergi i kraftvärmeverk (GWh)",Kraftvärmeprod!$B$1:$AV$1,0),FALSE)),"",VLOOKUP($B85,Kraftvärmeprod!$B$1:$AV$480,MATCH("Producerad elenergi i kraftvärmeverk (GWh)",Kraftvärmeprod!$B$1:$AV$1,0),FALSE))</f>
        <v/>
      </c>
      <c r="G85" t="str">
        <f>IF(ISERROR(1/VLOOKUP($B85,Miljö!$B$1:$T$480,MATCH("Såld mängd produktionsspecifik fjärrvärme (GWh)",Miljö!$B$1:$T$1,0),FALSE)),"",VLOOKUP($B85,Miljö!$B$1:$T$480,MATCH("Såld mängd produktionsspecifik fjärrvärme (GWh)",Miljö!$B$1:$T$1,0),FALSE))</f>
        <v/>
      </c>
      <c r="J85" t="str">
        <f t="shared" si="1"/>
        <v>Falbygdens Energi AB</v>
      </c>
    </row>
    <row r="86" spans="1:10" x14ac:dyDescent="0.25">
      <c r="A86" s="2" t="s">
        <v>145</v>
      </c>
      <c r="B86" s="2" t="s">
        <v>146</v>
      </c>
      <c r="D86" t="str">
        <f>IF(ISERROR(1/VLOOKUP($B86,Kraftvärmeprod!$B$1:$D$480,MATCH("Total värmeproduktion i kraftvärmeverk i kombinerad drift (GWh)",Kraftvärmeprod!$B$1:$AV$1,0),FALSE)),"Ej kraftvärme","Alternativproduktionsmetoden")</f>
        <v>Ej kraftvärme</v>
      </c>
      <c r="E86" s="248" t="str">
        <f>IF(ISERROR(1/VLOOKUP($B86,Kraftvärmeprod!$B$1:$BD$480,MATCH("Total värmeproduktion i kraftvärmeverk i kombinerad drift (GWh)",Kraftvärmeprod!$B$1:$AV$1,0),FALSE)),"",VLOOKUP($B86,'Slutlig allokering kvv'!$B$1:$BA$480,MATCH(E$1,'Slutlig allokering kvv'!$B$1:$AS$1,0),FALSE))</f>
        <v/>
      </c>
      <c r="F86" t="str">
        <f>IF(ISERROR(1/VLOOKUP($B86,Kraftvärmeprod!$B$1:$AV$480,MATCH("Producerad elenergi i kraftvärmeverk (GWh)",Kraftvärmeprod!$B$1:$AV$1,0),FALSE)),"",VLOOKUP($B86,Kraftvärmeprod!$B$1:$AV$480,MATCH("Producerad elenergi i kraftvärmeverk (GWh)",Kraftvärmeprod!$B$1:$AV$1,0),FALSE))</f>
        <v/>
      </c>
      <c r="G86" t="str">
        <f>IF(ISERROR(1/VLOOKUP($B86,Miljö!$B$1:$T$480,MATCH("Såld mängd produktionsspecifik fjärrvärme (GWh)",Miljö!$B$1:$T$1,0),FALSE)),"",VLOOKUP($B86,Miljö!$B$1:$T$480,MATCH("Såld mängd produktionsspecifik fjärrvärme (GWh)",Miljö!$B$1:$T$1,0),FALSE))</f>
        <v/>
      </c>
      <c r="J86" t="str">
        <f t="shared" si="1"/>
        <v>Falkenberg Energi AB</v>
      </c>
    </row>
    <row r="87" spans="1:10" x14ac:dyDescent="0.25">
      <c r="A87" s="2" t="s">
        <v>145</v>
      </c>
      <c r="B87" s="2" t="s">
        <v>147</v>
      </c>
      <c r="D87" t="str">
        <f>IF(ISERROR(1/VLOOKUP($B87,Kraftvärmeprod!$B$1:$D$480,MATCH("Total värmeproduktion i kraftvärmeverk i kombinerad drift (GWh)",Kraftvärmeprod!$B$1:$AV$1,0),FALSE)),"Ej kraftvärme","Alternativproduktionsmetoden")</f>
        <v>Ej kraftvärme</v>
      </c>
      <c r="E87" s="248" t="str">
        <f>IF(ISERROR(1/VLOOKUP($B87,Kraftvärmeprod!$B$1:$BD$480,MATCH("Total värmeproduktion i kraftvärmeverk i kombinerad drift (GWh)",Kraftvärmeprod!$B$1:$AV$1,0),FALSE)),"",VLOOKUP($B87,'Slutlig allokering kvv'!$B$1:$BA$480,MATCH(E$1,'Slutlig allokering kvv'!$B$1:$AS$1,0),FALSE))</f>
        <v/>
      </c>
      <c r="F87" t="str">
        <f>IF(ISERROR(1/VLOOKUP($B87,Kraftvärmeprod!$B$1:$AV$480,MATCH("Producerad elenergi i kraftvärmeverk (GWh)",Kraftvärmeprod!$B$1:$AV$1,0),FALSE)),"",VLOOKUP($B87,Kraftvärmeprod!$B$1:$AV$480,MATCH("Producerad elenergi i kraftvärmeverk (GWh)",Kraftvärmeprod!$B$1:$AV$1,0),FALSE))</f>
        <v/>
      </c>
      <c r="G87" t="str">
        <f>IF(ISERROR(1/VLOOKUP($B87,Miljö!$B$1:$T$480,MATCH("Såld mängd produktionsspecifik fjärrvärme (GWh)",Miljö!$B$1:$T$1,0),FALSE)),"",VLOOKUP($B87,Miljö!$B$1:$T$480,MATCH("Såld mängd produktionsspecifik fjärrvärme (GWh)",Miljö!$B$1:$T$1,0),FALSE))</f>
        <v/>
      </c>
      <c r="J87" t="str">
        <f t="shared" si="1"/>
        <v>Falkenberg Energi AB</v>
      </c>
    </row>
    <row r="88" spans="1:10" x14ac:dyDescent="0.25">
      <c r="A88" s="2" t="s">
        <v>145</v>
      </c>
      <c r="B88" s="2" t="s">
        <v>148</v>
      </c>
      <c r="D88" t="str">
        <f>IF(ISERROR(1/VLOOKUP($B88,Kraftvärmeprod!$B$1:$D$480,MATCH("Total värmeproduktion i kraftvärmeverk i kombinerad drift (GWh)",Kraftvärmeprod!$B$1:$AV$1,0),FALSE)),"Ej kraftvärme","Alternativproduktionsmetoden")</f>
        <v>Ej kraftvärme</v>
      </c>
      <c r="E88" s="248" t="str">
        <f>IF(ISERROR(1/VLOOKUP($B88,Kraftvärmeprod!$B$1:$BD$480,MATCH("Total värmeproduktion i kraftvärmeverk i kombinerad drift (GWh)",Kraftvärmeprod!$B$1:$AV$1,0),FALSE)),"",VLOOKUP($B88,'Slutlig allokering kvv'!$B$1:$BA$480,MATCH(E$1,'Slutlig allokering kvv'!$B$1:$AS$1,0),FALSE))</f>
        <v/>
      </c>
      <c r="F88" t="str">
        <f>IF(ISERROR(1/VLOOKUP($B88,Kraftvärmeprod!$B$1:$AV$480,MATCH("Producerad elenergi i kraftvärmeverk (GWh)",Kraftvärmeprod!$B$1:$AV$1,0),FALSE)),"",VLOOKUP($B88,Kraftvärmeprod!$B$1:$AV$480,MATCH("Producerad elenergi i kraftvärmeverk (GWh)",Kraftvärmeprod!$B$1:$AV$1,0),FALSE))</f>
        <v/>
      </c>
      <c r="G88" t="str">
        <f>IF(ISERROR(1/VLOOKUP($B88,Miljö!$B$1:$T$480,MATCH("Såld mängd produktionsspecifik fjärrvärme (GWh)",Miljö!$B$1:$T$1,0),FALSE)),"",VLOOKUP($B88,Miljö!$B$1:$T$480,MATCH("Såld mängd produktionsspecifik fjärrvärme (GWh)",Miljö!$B$1:$T$1,0),FALSE))</f>
        <v/>
      </c>
      <c r="J88" t="str">
        <f t="shared" si="1"/>
        <v>Falkenberg Energi AB</v>
      </c>
    </row>
    <row r="89" spans="1:10" x14ac:dyDescent="0.25">
      <c r="A89" s="2" t="s">
        <v>149</v>
      </c>
      <c r="B89" s="2" t="s">
        <v>150</v>
      </c>
      <c r="D89" t="str">
        <f>IF(ISERROR(1/VLOOKUP($B89,Kraftvärmeprod!$B$1:$D$480,MATCH("Total värmeproduktion i kraftvärmeverk i kombinerad drift (GWh)",Kraftvärmeprod!$B$1:$AV$1,0),FALSE)),"Ej kraftvärme","Alternativproduktionsmetoden")</f>
        <v>Ej kraftvärme</v>
      </c>
      <c r="E89" s="248" t="str">
        <f>IF(ISERROR(1/VLOOKUP($B89,Kraftvärmeprod!$B$1:$BD$480,MATCH("Total värmeproduktion i kraftvärmeverk i kombinerad drift (GWh)",Kraftvärmeprod!$B$1:$AV$1,0),FALSE)),"",VLOOKUP($B89,'Slutlig allokering kvv'!$B$1:$BA$480,MATCH(E$1,'Slutlig allokering kvv'!$B$1:$AS$1,0),FALSE))</f>
        <v/>
      </c>
      <c r="F89" t="str">
        <f>IF(ISERROR(1/VLOOKUP($B89,Kraftvärmeprod!$B$1:$AV$480,MATCH("Producerad elenergi i kraftvärmeverk (GWh)",Kraftvärmeprod!$B$1:$AV$1,0),FALSE)),"",VLOOKUP($B89,Kraftvärmeprod!$B$1:$AV$480,MATCH("Producerad elenergi i kraftvärmeverk (GWh)",Kraftvärmeprod!$B$1:$AV$1,0),FALSE))</f>
        <v/>
      </c>
      <c r="G89" t="str">
        <f>IF(ISERROR(1/VLOOKUP($B89,Miljö!$B$1:$T$480,MATCH("Såld mängd produktionsspecifik fjärrvärme (GWh)",Miljö!$B$1:$T$1,0),FALSE)),"",VLOOKUP($B89,Miljö!$B$1:$T$480,MATCH("Såld mängd produktionsspecifik fjärrvärme (GWh)",Miljö!$B$1:$T$1,0),FALSE))</f>
        <v/>
      </c>
      <c r="J89" t="str">
        <f t="shared" si="1"/>
        <v>Falu Energi &amp; Vatten AB</v>
      </c>
    </row>
    <row r="90" spans="1:10" x14ac:dyDescent="0.25">
      <c r="A90" s="2" t="s">
        <v>149</v>
      </c>
      <c r="B90" s="2" t="s">
        <v>151</v>
      </c>
      <c r="D90" t="str">
        <f>IF(ISERROR(1/VLOOKUP($B90,Kraftvärmeprod!$B$1:$D$480,MATCH("Total värmeproduktion i kraftvärmeverk i kombinerad drift (GWh)",Kraftvärmeprod!$B$1:$AV$1,0),FALSE)),"Ej kraftvärme","Alternativproduktionsmetoden")</f>
        <v>Alternativproduktionsmetoden</v>
      </c>
      <c r="E90" s="248">
        <f>IF(ISERROR(1/VLOOKUP($B90,Kraftvärmeprod!$B$1:$BD$480,MATCH("Total värmeproduktion i kraftvärmeverk i kombinerad drift (GWh)",Kraftvärmeprod!$B$1:$AV$1,0),FALSE)),"",VLOOKUP($B90,'Slutlig allokering kvv'!$B$1:$BA$480,MATCH(E$1,'Slutlig allokering kvv'!$B$1:$AS$1,0),FALSE))</f>
        <v>0.55056624283287314</v>
      </c>
      <c r="F90">
        <f>IF(ISERROR(1/VLOOKUP($B90,Kraftvärmeprod!$B$1:$AV$480,MATCH("Producerad elenergi i kraftvärmeverk (GWh)",Kraftvärmeprod!$B$1:$AV$1,0),FALSE)),"",VLOOKUP($B90,Kraftvärmeprod!$B$1:$AV$480,MATCH("Producerad elenergi i kraftvärmeverk (GWh)",Kraftvärmeprod!$B$1:$AV$1,0),FALSE))</f>
        <v>83.07</v>
      </c>
      <c r="G90" t="str">
        <f>IF(ISERROR(1/VLOOKUP($B90,Miljö!$B$1:$T$480,MATCH("Såld mängd produktionsspecifik fjärrvärme (GWh)",Miljö!$B$1:$T$1,0),FALSE)),"",VLOOKUP($B90,Miljö!$B$1:$T$480,MATCH("Såld mängd produktionsspecifik fjärrvärme (GWh)",Miljö!$B$1:$T$1,0),FALSE))</f>
        <v/>
      </c>
      <c r="J90" t="str">
        <f t="shared" si="1"/>
        <v>Falu Energi &amp; Vatten AB</v>
      </c>
    </row>
    <row r="91" spans="1:10" x14ac:dyDescent="0.25">
      <c r="A91" s="2" t="s">
        <v>149</v>
      </c>
      <c r="B91" s="2" t="s">
        <v>152</v>
      </c>
      <c r="D91" t="str">
        <f>IF(ISERROR(1/VLOOKUP($B91,Kraftvärmeprod!$B$1:$D$480,MATCH("Total värmeproduktion i kraftvärmeverk i kombinerad drift (GWh)",Kraftvärmeprod!$B$1:$AV$1,0),FALSE)),"Ej kraftvärme","Alternativproduktionsmetoden")</f>
        <v>Ej kraftvärme</v>
      </c>
      <c r="E91" s="248" t="str">
        <f>IF(ISERROR(1/VLOOKUP($B91,Kraftvärmeprod!$B$1:$BD$480,MATCH("Total värmeproduktion i kraftvärmeverk i kombinerad drift (GWh)",Kraftvärmeprod!$B$1:$AV$1,0),FALSE)),"",VLOOKUP($B91,'Slutlig allokering kvv'!$B$1:$BA$480,MATCH(E$1,'Slutlig allokering kvv'!$B$1:$AS$1,0),FALSE))</f>
        <v/>
      </c>
      <c r="F91" t="str">
        <f>IF(ISERROR(1/VLOOKUP($B91,Kraftvärmeprod!$B$1:$AV$480,MATCH("Producerad elenergi i kraftvärmeverk (GWh)",Kraftvärmeprod!$B$1:$AV$1,0),FALSE)),"",VLOOKUP($B91,Kraftvärmeprod!$B$1:$AV$480,MATCH("Producerad elenergi i kraftvärmeverk (GWh)",Kraftvärmeprod!$B$1:$AV$1,0),FALSE))</f>
        <v/>
      </c>
      <c r="G91" t="str">
        <f>IF(ISERROR(1/VLOOKUP($B91,Miljö!$B$1:$T$480,MATCH("Såld mängd produktionsspecifik fjärrvärme (GWh)",Miljö!$B$1:$T$1,0),FALSE)),"",VLOOKUP($B91,Miljö!$B$1:$T$480,MATCH("Såld mängd produktionsspecifik fjärrvärme (GWh)",Miljö!$B$1:$T$1,0),FALSE))</f>
        <v/>
      </c>
      <c r="J91" t="str">
        <f t="shared" si="1"/>
        <v>Falu Energi &amp; Vatten AB</v>
      </c>
    </row>
    <row r="92" spans="1:10" x14ac:dyDescent="0.25">
      <c r="A92" s="2" t="s">
        <v>149</v>
      </c>
      <c r="B92" s="2" t="s">
        <v>153</v>
      </c>
      <c r="D92" t="str">
        <f>IF(ISERROR(1/VLOOKUP($B92,Kraftvärmeprod!$B$1:$D$480,MATCH("Total värmeproduktion i kraftvärmeverk i kombinerad drift (GWh)",Kraftvärmeprod!$B$1:$AV$1,0),FALSE)),"Ej kraftvärme","Alternativproduktionsmetoden")</f>
        <v>Ej kraftvärme</v>
      </c>
      <c r="E92" s="248" t="str">
        <f>IF(ISERROR(1/VLOOKUP($B92,Kraftvärmeprod!$B$1:$BD$480,MATCH("Total värmeproduktion i kraftvärmeverk i kombinerad drift (GWh)",Kraftvärmeprod!$B$1:$AV$1,0),FALSE)),"",VLOOKUP($B92,'Slutlig allokering kvv'!$B$1:$BA$480,MATCH(E$1,'Slutlig allokering kvv'!$B$1:$AS$1,0),FALSE))</f>
        <v/>
      </c>
      <c r="F92" t="str">
        <f>IF(ISERROR(1/VLOOKUP($B92,Kraftvärmeprod!$B$1:$AV$480,MATCH("Producerad elenergi i kraftvärmeverk (GWh)",Kraftvärmeprod!$B$1:$AV$1,0),FALSE)),"",VLOOKUP($B92,Kraftvärmeprod!$B$1:$AV$480,MATCH("Producerad elenergi i kraftvärmeverk (GWh)",Kraftvärmeprod!$B$1:$AV$1,0),FALSE))</f>
        <v/>
      </c>
      <c r="G92" t="str">
        <f>IF(ISERROR(1/VLOOKUP($B92,Miljö!$B$1:$T$480,MATCH("Såld mängd produktionsspecifik fjärrvärme (GWh)",Miljö!$B$1:$T$1,0),FALSE)),"",VLOOKUP($B92,Miljö!$B$1:$T$480,MATCH("Såld mängd produktionsspecifik fjärrvärme (GWh)",Miljö!$B$1:$T$1,0),FALSE))</f>
        <v/>
      </c>
      <c r="J92" t="str">
        <f t="shared" si="1"/>
        <v>Falu Energi &amp; Vatten AB</v>
      </c>
    </row>
    <row r="93" spans="1:10" x14ac:dyDescent="0.25">
      <c r="A93" s="2" t="s">
        <v>154</v>
      </c>
      <c r="B93" s="2" t="s">
        <v>155</v>
      </c>
      <c r="D93" t="str">
        <f>IF(ISERROR(1/VLOOKUP($B93,Kraftvärmeprod!$B$1:$D$480,MATCH("Total värmeproduktion i kraftvärmeverk i kombinerad drift (GWh)",Kraftvärmeprod!$B$1:$AV$1,0),FALSE)),"Ej kraftvärme","Alternativproduktionsmetoden")</f>
        <v>Ej kraftvärme</v>
      </c>
      <c r="E93" s="248" t="str">
        <f>IF(ISERROR(1/VLOOKUP($B93,Kraftvärmeprod!$B$1:$BD$480,MATCH("Total värmeproduktion i kraftvärmeverk i kombinerad drift (GWh)",Kraftvärmeprod!$B$1:$AV$1,0),FALSE)),"",VLOOKUP($B93,'Slutlig allokering kvv'!$B$1:$BA$480,MATCH(E$1,'Slutlig allokering kvv'!$B$1:$AS$1,0),FALSE))</f>
        <v/>
      </c>
      <c r="F93" t="str">
        <f>IF(ISERROR(1/VLOOKUP($B93,Kraftvärmeprod!$B$1:$AV$480,MATCH("Producerad elenergi i kraftvärmeverk (GWh)",Kraftvärmeprod!$B$1:$AV$1,0),FALSE)),"",VLOOKUP($B93,Kraftvärmeprod!$B$1:$AV$480,MATCH("Producerad elenergi i kraftvärmeverk (GWh)",Kraftvärmeprod!$B$1:$AV$1,0),FALSE))</f>
        <v/>
      </c>
      <c r="G93" t="str">
        <f>IF(ISERROR(1/VLOOKUP($B93,Miljö!$B$1:$T$480,MATCH("Såld mängd produktionsspecifik fjärrvärme (GWh)",Miljö!$B$1:$T$1,0),FALSE)),"",VLOOKUP($B93,Miljö!$B$1:$T$480,MATCH("Såld mängd produktionsspecifik fjärrvärme (GWh)",Miljö!$B$1:$T$1,0),FALSE))</f>
        <v/>
      </c>
      <c r="J93" t="str">
        <f t="shared" si="1"/>
        <v>Finspångs Tekniska Verk AB</v>
      </c>
    </row>
    <row r="94" spans="1:10" x14ac:dyDescent="0.25">
      <c r="A94" s="2" t="s">
        <v>156</v>
      </c>
      <c r="B94" s="2" t="s">
        <v>157</v>
      </c>
      <c r="D94" t="str">
        <f>IF(ISERROR(1/VLOOKUP($B94,Kraftvärmeprod!$B$1:$D$480,MATCH("Total värmeproduktion i kraftvärmeverk i kombinerad drift (GWh)",Kraftvärmeprod!$B$1:$AV$1,0),FALSE)),"Ej kraftvärme","Alternativproduktionsmetoden")</f>
        <v>Ej kraftvärme</v>
      </c>
      <c r="E94" s="248" t="str">
        <f>IF(ISERROR(1/VLOOKUP($B94,Kraftvärmeprod!$B$1:$BD$480,MATCH("Total värmeproduktion i kraftvärmeverk i kombinerad drift (GWh)",Kraftvärmeprod!$B$1:$AV$1,0),FALSE)),"",VLOOKUP($B94,'Slutlig allokering kvv'!$B$1:$BA$480,MATCH(E$1,'Slutlig allokering kvv'!$B$1:$AS$1,0),FALSE))</f>
        <v/>
      </c>
      <c r="F94" t="str">
        <f>IF(ISERROR(1/VLOOKUP($B94,Kraftvärmeprod!$B$1:$AV$480,MATCH("Producerad elenergi i kraftvärmeverk (GWh)",Kraftvärmeprod!$B$1:$AV$1,0),FALSE)),"",VLOOKUP($B94,Kraftvärmeprod!$B$1:$AV$480,MATCH("Producerad elenergi i kraftvärmeverk (GWh)",Kraftvärmeprod!$B$1:$AV$1,0),FALSE))</f>
        <v/>
      </c>
      <c r="G94" t="str">
        <f>IF(ISERROR(1/VLOOKUP($B94,Miljö!$B$1:$T$480,MATCH("Såld mängd produktionsspecifik fjärrvärme (GWh)",Miljö!$B$1:$T$1,0),FALSE)),"",VLOOKUP($B94,Miljö!$B$1:$T$480,MATCH("Såld mängd produktionsspecifik fjärrvärme (GWh)",Miljö!$B$1:$T$1,0),FALSE))</f>
        <v/>
      </c>
      <c r="J94" t="str">
        <f t="shared" si="1"/>
        <v>Fjärrvärme i Osby AB</v>
      </c>
    </row>
    <row r="95" spans="1:10" x14ac:dyDescent="0.25">
      <c r="A95" s="2" t="s">
        <v>162</v>
      </c>
      <c r="B95" s="2" t="s">
        <v>163</v>
      </c>
      <c r="D95" t="str">
        <f>IF(ISERROR(1/VLOOKUP($B95,Kraftvärmeprod!$B$1:$D$480,MATCH("Total värmeproduktion i kraftvärmeverk i kombinerad drift (GWh)",Kraftvärmeprod!$B$1:$AV$1,0),FALSE)),"Ej kraftvärme","Alternativproduktionsmetoden")</f>
        <v>Ej kraftvärme</v>
      </c>
      <c r="E95" s="248" t="str">
        <f>IF(ISERROR(1/VLOOKUP($B95,Kraftvärmeprod!$B$1:$BD$480,MATCH("Total värmeproduktion i kraftvärmeverk i kombinerad drift (GWh)",Kraftvärmeprod!$B$1:$AV$1,0),FALSE)),"",VLOOKUP($B95,'Slutlig allokering kvv'!$B$1:$BA$480,MATCH(E$1,'Slutlig allokering kvv'!$B$1:$AS$1,0),FALSE))</f>
        <v/>
      </c>
      <c r="F95" t="str">
        <f>IF(ISERROR(1/VLOOKUP($B95,Kraftvärmeprod!$B$1:$AV$480,MATCH("Producerad elenergi i kraftvärmeverk (GWh)",Kraftvärmeprod!$B$1:$AV$1,0),FALSE)),"",VLOOKUP($B95,Kraftvärmeprod!$B$1:$AV$480,MATCH("Producerad elenergi i kraftvärmeverk (GWh)",Kraftvärmeprod!$B$1:$AV$1,0),FALSE))</f>
        <v/>
      </c>
      <c r="G95" t="str">
        <f>IF(ISERROR(1/VLOOKUP($B95,Miljö!$B$1:$T$480,MATCH("Såld mängd produktionsspecifik fjärrvärme (GWh)",Miljö!$B$1:$T$1,0),FALSE)),"",VLOOKUP($B95,Miljö!$B$1:$T$480,MATCH("Såld mängd produktionsspecifik fjärrvärme (GWh)",Miljö!$B$1:$T$1,0),FALSE))</f>
        <v/>
      </c>
      <c r="J95" t="str">
        <f t="shared" si="1"/>
        <v>Fortum Värme,  AB s.m. Stockholms stad</v>
      </c>
    </row>
    <row r="96" spans="1:10" x14ac:dyDescent="0.25">
      <c r="A96" s="2" t="s">
        <v>162</v>
      </c>
      <c r="B96" s="2" t="s">
        <v>164</v>
      </c>
      <c r="D96" t="str">
        <f>IF(ISERROR(1/VLOOKUP($B96,Kraftvärmeprod!$B$1:$D$480,MATCH("Total värmeproduktion i kraftvärmeverk i kombinerad drift (GWh)",Kraftvärmeprod!$B$1:$AV$1,0),FALSE)),"Ej kraftvärme","Alternativproduktionsmetoden")</f>
        <v>Ej kraftvärme</v>
      </c>
      <c r="E96" s="248" t="str">
        <f>IF(ISERROR(1/VLOOKUP($B96,Kraftvärmeprod!$B$1:$BD$480,MATCH("Total värmeproduktion i kraftvärmeverk i kombinerad drift (GWh)",Kraftvärmeprod!$B$1:$AV$1,0),FALSE)),"",VLOOKUP($B96,'Slutlig allokering kvv'!$B$1:$BA$480,MATCH(E$1,'Slutlig allokering kvv'!$B$1:$AS$1,0),FALSE))</f>
        <v/>
      </c>
      <c r="F96" t="str">
        <f>IF(ISERROR(1/VLOOKUP($B96,Kraftvärmeprod!$B$1:$AV$480,MATCH("Producerad elenergi i kraftvärmeverk (GWh)",Kraftvärmeprod!$B$1:$AV$1,0),FALSE)),"",VLOOKUP($B96,Kraftvärmeprod!$B$1:$AV$480,MATCH("Producerad elenergi i kraftvärmeverk (GWh)",Kraftvärmeprod!$B$1:$AV$1,0),FALSE))</f>
        <v/>
      </c>
      <c r="G96" t="str">
        <f>IF(ISERROR(1/VLOOKUP($B96,Miljö!$B$1:$T$480,MATCH("Såld mängd produktionsspecifik fjärrvärme (GWh)",Miljö!$B$1:$T$1,0),FALSE)),"",VLOOKUP($B96,Miljö!$B$1:$T$480,MATCH("Såld mängd produktionsspecifik fjärrvärme (GWh)",Miljö!$B$1:$T$1,0),FALSE))</f>
        <v/>
      </c>
      <c r="J96" t="str">
        <f t="shared" si="1"/>
        <v>Fortum Värme,  AB s.m. Stockholms stad</v>
      </c>
    </row>
    <row r="97" spans="1:10" x14ac:dyDescent="0.25">
      <c r="A97" s="2" t="s">
        <v>162</v>
      </c>
      <c r="B97" s="2" t="s">
        <v>165</v>
      </c>
      <c r="D97" t="str">
        <f>IF(ISERROR(1/VLOOKUP($B97,Kraftvärmeprod!$B$1:$D$480,MATCH("Total värmeproduktion i kraftvärmeverk i kombinerad drift (GWh)",Kraftvärmeprod!$B$1:$AV$1,0),FALSE)),"Ej kraftvärme","Alternativproduktionsmetoden")</f>
        <v>Ej kraftvärme</v>
      </c>
      <c r="E97" s="248" t="str">
        <f>IF(ISERROR(1/VLOOKUP($B97,Kraftvärmeprod!$B$1:$BD$480,MATCH("Total värmeproduktion i kraftvärmeverk i kombinerad drift (GWh)",Kraftvärmeprod!$B$1:$AV$1,0),FALSE)),"",VLOOKUP($B97,'Slutlig allokering kvv'!$B$1:$BA$480,MATCH(E$1,'Slutlig allokering kvv'!$B$1:$AS$1,0),FALSE))</f>
        <v/>
      </c>
      <c r="F97" t="str">
        <f>IF(ISERROR(1/VLOOKUP($B97,Kraftvärmeprod!$B$1:$AV$480,MATCH("Producerad elenergi i kraftvärmeverk (GWh)",Kraftvärmeprod!$B$1:$AV$1,0),FALSE)),"",VLOOKUP($B97,Kraftvärmeprod!$B$1:$AV$480,MATCH("Producerad elenergi i kraftvärmeverk (GWh)",Kraftvärmeprod!$B$1:$AV$1,0),FALSE))</f>
        <v/>
      </c>
      <c r="G97" t="str">
        <f>IF(ISERROR(1/VLOOKUP($B97,Miljö!$B$1:$T$480,MATCH("Såld mängd produktionsspecifik fjärrvärme (GWh)",Miljö!$B$1:$T$1,0),FALSE)),"",VLOOKUP($B97,Miljö!$B$1:$T$480,MATCH("Såld mängd produktionsspecifik fjärrvärme (GWh)",Miljö!$B$1:$T$1,0),FALSE))</f>
        <v/>
      </c>
      <c r="J97" t="str">
        <f t="shared" si="1"/>
        <v>Fortum Värme,  AB s.m. Stockholms stad</v>
      </c>
    </row>
    <row r="98" spans="1:10" x14ac:dyDescent="0.25">
      <c r="A98" s="2" t="s">
        <v>162</v>
      </c>
      <c r="B98" s="2" t="s">
        <v>166</v>
      </c>
      <c r="D98" t="str">
        <f>IF(ISERROR(1/VLOOKUP($B98,Kraftvärmeprod!$B$1:$D$480,MATCH("Total värmeproduktion i kraftvärmeverk i kombinerad drift (GWh)",Kraftvärmeprod!$B$1:$AV$1,0),FALSE)),"Ej kraftvärme","Alternativproduktionsmetoden")</f>
        <v>Alternativproduktionsmetoden</v>
      </c>
      <c r="E98" s="248">
        <f>IF(ISERROR(1/VLOOKUP($B98,Kraftvärmeprod!$B$1:$BD$480,MATCH("Total värmeproduktion i kraftvärmeverk i kombinerad drift (GWh)",Kraftvärmeprod!$B$1:$AV$1,0),FALSE)),"",VLOOKUP($B98,'Slutlig allokering kvv'!$B$1:$BA$480,MATCH(E$1,'Slutlig allokering kvv'!$B$1:$AS$1,0),FALSE))</f>
        <v>0.50653266066664948</v>
      </c>
      <c r="F98">
        <f>IF(ISERROR(1/VLOOKUP($B98,Kraftvärmeprod!$B$1:$AV$480,MATCH("Producerad elenergi i kraftvärmeverk (GWh)",Kraftvärmeprod!$B$1:$AV$1,0),FALSE)),"",VLOOKUP($B98,Kraftvärmeprod!$B$1:$AV$480,MATCH("Producerad elenergi i kraftvärmeverk (GWh)",Kraftvärmeprod!$B$1:$AV$1,0),FALSE))</f>
        <v>1020.504</v>
      </c>
      <c r="G98">
        <f>IF(ISERROR(1/VLOOKUP($B98,Miljö!$B$1:$T$480,MATCH("Såld mängd produktionsspecifik fjärrvärme (GWh)",Miljö!$B$1:$T$1,0),FALSE)),"",VLOOKUP($B98,Miljö!$B$1:$T$480,MATCH("Såld mängd produktionsspecifik fjärrvärme (GWh)",Miljö!$B$1:$T$1,0),FALSE))</f>
        <v>228.339</v>
      </c>
      <c r="J98" t="str">
        <f t="shared" si="1"/>
        <v>Fortum Värme,  AB s.m. Stockholms stad</v>
      </c>
    </row>
    <row r="99" spans="1:10" x14ac:dyDescent="0.25">
      <c r="A99" s="2" t="s">
        <v>162</v>
      </c>
      <c r="B99" s="2" t="s">
        <v>167</v>
      </c>
      <c r="D99" t="str">
        <f>IF(ISERROR(1/VLOOKUP($B99,Kraftvärmeprod!$B$1:$D$480,MATCH("Total värmeproduktion i kraftvärmeverk i kombinerad drift (GWh)",Kraftvärmeprod!$B$1:$AV$1,0),FALSE)),"Ej kraftvärme","Alternativproduktionsmetoden")</f>
        <v>Ej kraftvärme</v>
      </c>
      <c r="E99" s="248" t="str">
        <f>IF(ISERROR(1/VLOOKUP($B99,Kraftvärmeprod!$B$1:$BD$480,MATCH("Total värmeproduktion i kraftvärmeverk i kombinerad drift (GWh)",Kraftvärmeprod!$B$1:$AV$1,0),FALSE)),"",VLOOKUP($B99,'Slutlig allokering kvv'!$B$1:$BA$480,MATCH(E$1,'Slutlig allokering kvv'!$B$1:$AS$1,0),FALSE))</f>
        <v/>
      </c>
      <c r="F99" t="str">
        <f>IF(ISERROR(1/VLOOKUP($B99,Kraftvärmeprod!$B$1:$AV$480,MATCH("Producerad elenergi i kraftvärmeverk (GWh)",Kraftvärmeprod!$B$1:$AV$1,0),FALSE)),"",VLOOKUP($B99,Kraftvärmeprod!$B$1:$AV$480,MATCH("Producerad elenergi i kraftvärmeverk (GWh)",Kraftvärmeprod!$B$1:$AV$1,0),FALSE))</f>
        <v/>
      </c>
      <c r="G99" t="str">
        <f>IF(ISERROR(1/VLOOKUP($B99,Miljö!$B$1:$T$480,MATCH("Såld mängd produktionsspecifik fjärrvärme (GWh)",Miljö!$B$1:$T$1,0),FALSE)),"",VLOOKUP($B99,Miljö!$B$1:$T$480,MATCH("Såld mängd produktionsspecifik fjärrvärme (GWh)",Miljö!$B$1:$T$1,0),FALSE))</f>
        <v/>
      </c>
      <c r="J99" t="str">
        <f t="shared" si="1"/>
        <v>Fortum Värme,  AB s.m. Stockholms stad</v>
      </c>
    </row>
    <row r="100" spans="1:10" x14ac:dyDescent="0.25">
      <c r="A100" s="2" t="s">
        <v>162</v>
      </c>
      <c r="B100" s="2" t="s">
        <v>168</v>
      </c>
      <c r="D100" t="str">
        <f>IF(ISERROR(1/VLOOKUP($B100,Kraftvärmeprod!$B$1:$D$480,MATCH("Total värmeproduktion i kraftvärmeverk i kombinerad drift (GWh)",Kraftvärmeprod!$B$1:$AV$1,0),FALSE)),"Ej kraftvärme","Alternativproduktionsmetoden")</f>
        <v>Ej kraftvärme</v>
      </c>
      <c r="E100" s="248" t="str">
        <f>IF(ISERROR(1/VLOOKUP($B100,Kraftvärmeprod!$B$1:$BD$480,MATCH("Total värmeproduktion i kraftvärmeverk i kombinerad drift (GWh)",Kraftvärmeprod!$B$1:$AV$1,0),FALSE)),"",VLOOKUP($B100,'Slutlig allokering kvv'!$B$1:$BA$480,MATCH(E$1,'Slutlig allokering kvv'!$B$1:$AS$1,0),FALSE))</f>
        <v/>
      </c>
      <c r="F100" t="str">
        <f>IF(ISERROR(1/VLOOKUP($B100,Kraftvärmeprod!$B$1:$AV$480,MATCH("Producerad elenergi i kraftvärmeverk (GWh)",Kraftvärmeprod!$B$1:$AV$1,0),FALSE)),"",VLOOKUP($B100,Kraftvärmeprod!$B$1:$AV$480,MATCH("Producerad elenergi i kraftvärmeverk (GWh)",Kraftvärmeprod!$B$1:$AV$1,0),FALSE))</f>
        <v/>
      </c>
      <c r="G100" t="str">
        <f>IF(ISERROR(1/VLOOKUP($B100,Miljö!$B$1:$T$480,MATCH("Såld mängd produktionsspecifik fjärrvärme (GWh)",Miljö!$B$1:$T$1,0),FALSE)),"",VLOOKUP($B100,Miljö!$B$1:$T$480,MATCH("Såld mängd produktionsspecifik fjärrvärme (GWh)",Miljö!$B$1:$T$1,0),FALSE))</f>
        <v/>
      </c>
      <c r="J100" t="str">
        <f t="shared" si="1"/>
        <v>Fortum Värme,  AB s.m. Stockholms stad</v>
      </c>
    </row>
    <row r="101" spans="1:10" x14ac:dyDescent="0.25">
      <c r="A101" s="2" t="s">
        <v>162</v>
      </c>
      <c r="B101" s="2" t="s">
        <v>169</v>
      </c>
      <c r="D101" t="str">
        <f>IF(ISERROR(1/VLOOKUP($B101,Kraftvärmeprod!$B$1:$D$480,MATCH("Total värmeproduktion i kraftvärmeverk i kombinerad drift (GWh)",Kraftvärmeprod!$B$1:$AV$1,0),FALSE)),"Ej kraftvärme","Alternativproduktionsmetoden")</f>
        <v>Ej kraftvärme</v>
      </c>
      <c r="E101" s="248" t="str">
        <f>IF(ISERROR(1/VLOOKUP($B101,Kraftvärmeprod!$B$1:$BD$480,MATCH("Total värmeproduktion i kraftvärmeverk i kombinerad drift (GWh)",Kraftvärmeprod!$B$1:$AV$1,0),FALSE)),"",VLOOKUP($B101,'Slutlig allokering kvv'!$B$1:$BA$480,MATCH(E$1,'Slutlig allokering kvv'!$B$1:$AS$1,0),FALSE))</f>
        <v/>
      </c>
      <c r="F101" t="str">
        <f>IF(ISERROR(1/VLOOKUP($B101,Kraftvärmeprod!$B$1:$AV$480,MATCH("Producerad elenergi i kraftvärmeverk (GWh)",Kraftvärmeprod!$B$1:$AV$1,0),FALSE)),"",VLOOKUP($B101,Kraftvärmeprod!$B$1:$AV$480,MATCH("Producerad elenergi i kraftvärmeverk (GWh)",Kraftvärmeprod!$B$1:$AV$1,0),FALSE))</f>
        <v/>
      </c>
      <c r="G101" t="str">
        <f>IF(ISERROR(1/VLOOKUP($B101,Miljö!$B$1:$T$480,MATCH("Såld mängd produktionsspecifik fjärrvärme (GWh)",Miljö!$B$1:$T$1,0),FALSE)),"",VLOOKUP($B101,Miljö!$B$1:$T$480,MATCH("Såld mängd produktionsspecifik fjärrvärme (GWh)",Miljö!$B$1:$T$1,0),FALSE))</f>
        <v/>
      </c>
      <c r="J101" t="str">
        <f t="shared" si="1"/>
        <v>Fortum Värme,  AB s.m. Stockholms stad</v>
      </c>
    </row>
    <row r="102" spans="1:10" x14ac:dyDescent="0.25">
      <c r="A102" s="2" t="s">
        <v>162</v>
      </c>
      <c r="B102" s="2" t="s">
        <v>170</v>
      </c>
      <c r="D102" t="str">
        <f>IF(ISERROR(1/VLOOKUP($B102,Kraftvärmeprod!$B$1:$D$480,MATCH("Total värmeproduktion i kraftvärmeverk i kombinerad drift (GWh)",Kraftvärmeprod!$B$1:$AV$1,0),FALSE)),"Ej kraftvärme","Alternativproduktionsmetoden")</f>
        <v>Ej kraftvärme</v>
      </c>
      <c r="E102" s="248" t="str">
        <f>IF(ISERROR(1/VLOOKUP($B102,Kraftvärmeprod!$B$1:$BD$480,MATCH("Total värmeproduktion i kraftvärmeverk i kombinerad drift (GWh)",Kraftvärmeprod!$B$1:$AV$1,0),FALSE)),"",VLOOKUP($B102,'Slutlig allokering kvv'!$B$1:$BA$480,MATCH(E$1,'Slutlig allokering kvv'!$B$1:$AS$1,0),FALSE))</f>
        <v/>
      </c>
      <c r="F102" t="str">
        <f>IF(ISERROR(1/VLOOKUP($B102,Kraftvärmeprod!$B$1:$AV$480,MATCH("Producerad elenergi i kraftvärmeverk (GWh)",Kraftvärmeprod!$B$1:$AV$1,0),FALSE)),"",VLOOKUP($B102,Kraftvärmeprod!$B$1:$AV$480,MATCH("Producerad elenergi i kraftvärmeverk (GWh)",Kraftvärmeprod!$B$1:$AV$1,0),FALSE))</f>
        <v/>
      </c>
      <c r="G102" t="str">
        <f>IF(ISERROR(1/VLOOKUP($B102,Miljö!$B$1:$T$480,MATCH("Såld mängd produktionsspecifik fjärrvärme (GWh)",Miljö!$B$1:$T$1,0),FALSE)),"",VLOOKUP($B102,Miljö!$B$1:$T$480,MATCH("Såld mängd produktionsspecifik fjärrvärme (GWh)",Miljö!$B$1:$T$1,0),FALSE))</f>
        <v/>
      </c>
      <c r="J102" t="str">
        <f t="shared" si="1"/>
        <v>Fortum Värme,  AB s.m. Stockholms stad</v>
      </c>
    </row>
    <row r="103" spans="1:10" x14ac:dyDescent="0.25">
      <c r="A103" s="2" t="s">
        <v>162</v>
      </c>
      <c r="B103" s="2" t="s">
        <v>171</v>
      </c>
      <c r="D103" t="str">
        <f>IF(ISERROR(1/VLOOKUP($B103,Kraftvärmeprod!$B$1:$D$480,MATCH("Total värmeproduktion i kraftvärmeverk i kombinerad drift (GWh)",Kraftvärmeprod!$B$1:$AV$1,0),FALSE)),"Ej kraftvärme","Alternativproduktionsmetoden")</f>
        <v>Ej kraftvärme</v>
      </c>
      <c r="E103" s="248" t="str">
        <f>IF(ISERROR(1/VLOOKUP($B103,Kraftvärmeprod!$B$1:$BD$480,MATCH("Total värmeproduktion i kraftvärmeverk i kombinerad drift (GWh)",Kraftvärmeprod!$B$1:$AV$1,0),FALSE)),"",VLOOKUP($B103,'Slutlig allokering kvv'!$B$1:$BA$480,MATCH(E$1,'Slutlig allokering kvv'!$B$1:$AS$1,0),FALSE))</f>
        <v/>
      </c>
      <c r="F103" t="str">
        <f>IF(ISERROR(1/VLOOKUP($B103,Kraftvärmeprod!$B$1:$AV$480,MATCH("Producerad elenergi i kraftvärmeverk (GWh)",Kraftvärmeprod!$B$1:$AV$1,0),FALSE)),"",VLOOKUP($B103,Kraftvärmeprod!$B$1:$AV$480,MATCH("Producerad elenergi i kraftvärmeverk (GWh)",Kraftvärmeprod!$B$1:$AV$1,0),FALSE))</f>
        <v/>
      </c>
      <c r="G103" t="str">
        <f>IF(ISERROR(1/VLOOKUP($B103,Miljö!$B$1:$T$480,MATCH("Såld mängd produktionsspecifik fjärrvärme (GWh)",Miljö!$B$1:$T$1,0),FALSE)),"",VLOOKUP($B103,Miljö!$B$1:$T$480,MATCH("Såld mängd produktionsspecifik fjärrvärme (GWh)",Miljö!$B$1:$T$1,0),FALSE))</f>
        <v/>
      </c>
      <c r="J103" t="str">
        <f t="shared" si="1"/>
        <v>Fortum Värme,  AB s.m. Stockholms stad</v>
      </c>
    </row>
    <row r="104" spans="1:10" x14ac:dyDescent="0.25">
      <c r="A104" s="2" t="s">
        <v>172</v>
      </c>
      <c r="B104" s="2" t="s">
        <v>173</v>
      </c>
      <c r="D104" t="str">
        <f>IF(ISERROR(1/VLOOKUP($B104,Kraftvärmeprod!$B$1:$D$480,MATCH("Total värmeproduktion i kraftvärmeverk i kombinerad drift (GWh)",Kraftvärmeprod!$B$1:$AV$1,0),FALSE)),"Ej kraftvärme","Alternativproduktionsmetoden")</f>
        <v>Ej kraftvärme</v>
      </c>
      <c r="E104" s="248" t="str">
        <f>IF(ISERROR(1/VLOOKUP($B104,Kraftvärmeprod!$B$1:$BD$480,MATCH("Total värmeproduktion i kraftvärmeverk i kombinerad drift (GWh)",Kraftvärmeprod!$B$1:$AV$1,0),FALSE)),"",VLOOKUP($B104,'Slutlig allokering kvv'!$B$1:$BA$480,MATCH(E$1,'Slutlig allokering kvv'!$B$1:$AS$1,0),FALSE))</f>
        <v/>
      </c>
      <c r="F104" t="str">
        <f>IF(ISERROR(1/VLOOKUP($B104,Kraftvärmeprod!$B$1:$AV$480,MATCH("Producerad elenergi i kraftvärmeverk (GWh)",Kraftvärmeprod!$B$1:$AV$1,0),FALSE)),"",VLOOKUP($B104,Kraftvärmeprod!$B$1:$AV$480,MATCH("Producerad elenergi i kraftvärmeverk (GWh)",Kraftvärmeprod!$B$1:$AV$1,0),FALSE))</f>
        <v/>
      </c>
      <c r="G104" t="str">
        <f>IF(ISERROR(1/VLOOKUP($B104,Miljö!$B$1:$T$480,MATCH("Såld mängd produktionsspecifik fjärrvärme (GWh)",Miljö!$B$1:$T$1,0),FALSE)),"",VLOOKUP($B104,Miljö!$B$1:$T$480,MATCH("Såld mängd produktionsspecifik fjärrvärme (GWh)",Miljö!$B$1:$T$1,0),FALSE))</f>
        <v/>
      </c>
      <c r="J104" t="str">
        <f t="shared" si="1"/>
        <v>Gimmersta Energi AB</v>
      </c>
    </row>
    <row r="105" spans="1:10" x14ac:dyDescent="0.25">
      <c r="A105" s="2" t="s">
        <v>172</v>
      </c>
      <c r="B105" s="2" t="s">
        <v>174</v>
      </c>
      <c r="D105" t="str">
        <f>IF(ISERROR(1/VLOOKUP($B105,Kraftvärmeprod!$B$1:$D$480,MATCH("Total värmeproduktion i kraftvärmeverk i kombinerad drift (GWh)",Kraftvärmeprod!$B$1:$AV$1,0),FALSE)),"Ej kraftvärme","Alternativproduktionsmetoden")</f>
        <v>Ej kraftvärme</v>
      </c>
      <c r="E105" s="248" t="str">
        <f>IF(ISERROR(1/VLOOKUP($B105,Kraftvärmeprod!$B$1:$BD$480,MATCH("Total värmeproduktion i kraftvärmeverk i kombinerad drift (GWh)",Kraftvärmeprod!$B$1:$AV$1,0),FALSE)),"",VLOOKUP($B105,'Slutlig allokering kvv'!$B$1:$BA$480,MATCH(E$1,'Slutlig allokering kvv'!$B$1:$AS$1,0),FALSE))</f>
        <v/>
      </c>
      <c r="F105" t="str">
        <f>IF(ISERROR(1/VLOOKUP($B105,Kraftvärmeprod!$B$1:$AV$480,MATCH("Producerad elenergi i kraftvärmeverk (GWh)",Kraftvärmeprod!$B$1:$AV$1,0),FALSE)),"",VLOOKUP($B105,Kraftvärmeprod!$B$1:$AV$480,MATCH("Producerad elenergi i kraftvärmeverk (GWh)",Kraftvärmeprod!$B$1:$AV$1,0),FALSE))</f>
        <v/>
      </c>
      <c r="G105" t="str">
        <f>IF(ISERROR(1/VLOOKUP($B105,Miljö!$B$1:$T$480,MATCH("Såld mängd produktionsspecifik fjärrvärme (GWh)",Miljö!$B$1:$T$1,0),FALSE)),"",VLOOKUP($B105,Miljö!$B$1:$T$480,MATCH("Såld mängd produktionsspecifik fjärrvärme (GWh)",Miljö!$B$1:$T$1,0),FALSE))</f>
        <v/>
      </c>
      <c r="J105" t="str">
        <f t="shared" si="1"/>
        <v>Gimmersta Energi AB</v>
      </c>
    </row>
    <row r="106" spans="1:10" x14ac:dyDescent="0.25">
      <c r="A106" s="2" t="s">
        <v>172</v>
      </c>
      <c r="B106" s="2" t="s">
        <v>175</v>
      </c>
      <c r="D106" t="str">
        <f>IF(ISERROR(1/VLOOKUP($B106,Kraftvärmeprod!$B$1:$D$480,MATCH("Total värmeproduktion i kraftvärmeverk i kombinerad drift (GWh)",Kraftvärmeprod!$B$1:$AV$1,0),FALSE)),"Ej kraftvärme","Alternativproduktionsmetoden")</f>
        <v>Ej kraftvärme</v>
      </c>
      <c r="E106" s="248" t="str">
        <f>IF(ISERROR(1/VLOOKUP($B106,Kraftvärmeprod!$B$1:$BD$480,MATCH("Total värmeproduktion i kraftvärmeverk i kombinerad drift (GWh)",Kraftvärmeprod!$B$1:$AV$1,0),FALSE)),"",VLOOKUP($B106,'Slutlig allokering kvv'!$B$1:$BA$480,MATCH(E$1,'Slutlig allokering kvv'!$B$1:$AS$1,0),FALSE))</f>
        <v/>
      </c>
      <c r="F106" t="str">
        <f>IF(ISERROR(1/VLOOKUP($B106,Kraftvärmeprod!$B$1:$AV$480,MATCH("Producerad elenergi i kraftvärmeverk (GWh)",Kraftvärmeprod!$B$1:$AV$1,0),FALSE)),"",VLOOKUP($B106,Kraftvärmeprod!$B$1:$AV$480,MATCH("Producerad elenergi i kraftvärmeverk (GWh)",Kraftvärmeprod!$B$1:$AV$1,0),FALSE))</f>
        <v/>
      </c>
      <c r="G106" t="str">
        <f>IF(ISERROR(1/VLOOKUP($B106,Miljö!$B$1:$T$480,MATCH("Såld mängd produktionsspecifik fjärrvärme (GWh)",Miljö!$B$1:$T$1,0),FALSE)),"",VLOOKUP($B106,Miljö!$B$1:$T$480,MATCH("Såld mängd produktionsspecifik fjärrvärme (GWh)",Miljö!$B$1:$T$1,0),FALSE))</f>
        <v/>
      </c>
      <c r="J106" t="str">
        <f t="shared" si="1"/>
        <v>Gimmersta Energi AB</v>
      </c>
    </row>
    <row r="107" spans="1:10" x14ac:dyDescent="0.25">
      <c r="A107" s="2" t="s">
        <v>172</v>
      </c>
      <c r="B107" s="2" t="s">
        <v>176</v>
      </c>
      <c r="D107" t="str">
        <f>IF(ISERROR(1/VLOOKUP($B107,Kraftvärmeprod!$B$1:$D$480,MATCH("Total värmeproduktion i kraftvärmeverk i kombinerad drift (GWh)",Kraftvärmeprod!$B$1:$AV$1,0),FALSE)),"Ej kraftvärme","Alternativproduktionsmetoden")</f>
        <v>Ej kraftvärme</v>
      </c>
      <c r="E107" s="248" t="str">
        <f>IF(ISERROR(1/VLOOKUP($B107,Kraftvärmeprod!$B$1:$BD$480,MATCH("Total värmeproduktion i kraftvärmeverk i kombinerad drift (GWh)",Kraftvärmeprod!$B$1:$AV$1,0),FALSE)),"",VLOOKUP($B107,'Slutlig allokering kvv'!$B$1:$BA$480,MATCH(E$1,'Slutlig allokering kvv'!$B$1:$AS$1,0),FALSE))</f>
        <v/>
      </c>
      <c r="F107" t="str">
        <f>IF(ISERROR(1/VLOOKUP($B107,Kraftvärmeprod!$B$1:$AV$480,MATCH("Producerad elenergi i kraftvärmeverk (GWh)",Kraftvärmeprod!$B$1:$AV$1,0),FALSE)),"",VLOOKUP($B107,Kraftvärmeprod!$B$1:$AV$480,MATCH("Producerad elenergi i kraftvärmeverk (GWh)",Kraftvärmeprod!$B$1:$AV$1,0),FALSE))</f>
        <v/>
      </c>
      <c r="G107" t="str">
        <f>IF(ISERROR(1/VLOOKUP($B107,Miljö!$B$1:$T$480,MATCH("Såld mängd produktionsspecifik fjärrvärme (GWh)",Miljö!$B$1:$T$1,0),FALSE)),"",VLOOKUP($B107,Miljö!$B$1:$T$480,MATCH("Såld mängd produktionsspecifik fjärrvärme (GWh)",Miljö!$B$1:$T$1,0),FALSE))</f>
        <v/>
      </c>
      <c r="J107" t="str">
        <f t="shared" si="1"/>
        <v>Gimmersta Energi AB</v>
      </c>
    </row>
    <row r="108" spans="1:10" x14ac:dyDescent="0.25">
      <c r="A108" s="2" t="s">
        <v>172</v>
      </c>
      <c r="B108" s="2" t="s">
        <v>177</v>
      </c>
      <c r="D108" t="str">
        <f>IF(ISERROR(1/VLOOKUP($B108,Kraftvärmeprod!$B$1:$D$480,MATCH("Total värmeproduktion i kraftvärmeverk i kombinerad drift (GWh)",Kraftvärmeprod!$B$1:$AV$1,0),FALSE)),"Ej kraftvärme","Alternativproduktionsmetoden")</f>
        <v>Ej kraftvärme</v>
      </c>
      <c r="E108" s="248" t="str">
        <f>IF(ISERROR(1/VLOOKUP($B108,Kraftvärmeprod!$B$1:$BD$480,MATCH("Total värmeproduktion i kraftvärmeverk i kombinerad drift (GWh)",Kraftvärmeprod!$B$1:$AV$1,0),FALSE)),"",VLOOKUP($B108,'Slutlig allokering kvv'!$B$1:$BA$480,MATCH(E$1,'Slutlig allokering kvv'!$B$1:$AS$1,0),FALSE))</f>
        <v/>
      </c>
      <c r="F108" t="str">
        <f>IF(ISERROR(1/VLOOKUP($B108,Kraftvärmeprod!$B$1:$AV$480,MATCH("Producerad elenergi i kraftvärmeverk (GWh)",Kraftvärmeprod!$B$1:$AV$1,0),FALSE)),"",VLOOKUP($B108,Kraftvärmeprod!$B$1:$AV$480,MATCH("Producerad elenergi i kraftvärmeverk (GWh)",Kraftvärmeprod!$B$1:$AV$1,0),FALSE))</f>
        <v/>
      </c>
      <c r="G108" t="str">
        <f>IF(ISERROR(1/VLOOKUP($B108,Miljö!$B$1:$T$480,MATCH("Såld mängd produktionsspecifik fjärrvärme (GWh)",Miljö!$B$1:$T$1,0),FALSE)),"",VLOOKUP($B108,Miljö!$B$1:$T$480,MATCH("Såld mängd produktionsspecifik fjärrvärme (GWh)",Miljö!$B$1:$T$1,0),FALSE))</f>
        <v/>
      </c>
      <c r="J108" t="str">
        <f t="shared" si="1"/>
        <v>Gimmersta Energi AB</v>
      </c>
    </row>
    <row r="109" spans="1:10" x14ac:dyDescent="0.25">
      <c r="A109" s="2" t="s">
        <v>172</v>
      </c>
      <c r="B109" s="2" t="s">
        <v>178</v>
      </c>
      <c r="D109" t="str">
        <f>IF(ISERROR(1/VLOOKUP($B109,Kraftvärmeprod!$B$1:$D$480,MATCH("Total värmeproduktion i kraftvärmeverk i kombinerad drift (GWh)",Kraftvärmeprod!$B$1:$AV$1,0),FALSE)),"Ej kraftvärme","Alternativproduktionsmetoden")</f>
        <v>Ej kraftvärme</v>
      </c>
      <c r="E109" s="248" t="str">
        <f>IF(ISERROR(1/VLOOKUP($B109,Kraftvärmeprod!$B$1:$BD$480,MATCH("Total värmeproduktion i kraftvärmeverk i kombinerad drift (GWh)",Kraftvärmeprod!$B$1:$AV$1,0),FALSE)),"",VLOOKUP($B109,'Slutlig allokering kvv'!$B$1:$BA$480,MATCH(E$1,'Slutlig allokering kvv'!$B$1:$AS$1,0),FALSE))</f>
        <v/>
      </c>
      <c r="F109" t="str">
        <f>IF(ISERROR(1/VLOOKUP($B109,Kraftvärmeprod!$B$1:$AV$480,MATCH("Producerad elenergi i kraftvärmeverk (GWh)",Kraftvärmeprod!$B$1:$AV$1,0),FALSE)),"",VLOOKUP($B109,Kraftvärmeprod!$B$1:$AV$480,MATCH("Producerad elenergi i kraftvärmeverk (GWh)",Kraftvärmeprod!$B$1:$AV$1,0),FALSE))</f>
        <v/>
      </c>
      <c r="G109" t="str">
        <f>IF(ISERROR(1/VLOOKUP($B109,Miljö!$B$1:$T$480,MATCH("Såld mängd produktionsspecifik fjärrvärme (GWh)",Miljö!$B$1:$T$1,0),FALSE)),"",VLOOKUP($B109,Miljö!$B$1:$T$480,MATCH("Såld mängd produktionsspecifik fjärrvärme (GWh)",Miljö!$B$1:$T$1,0),FALSE))</f>
        <v/>
      </c>
      <c r="J109" t="str">
        <f t="shared" si="1"/>
        <v>Gimmersta Energi AB</v>
      </c>
    </row>
    <row r="110" spans="1:10" x14ac:dyDescent="0.25">
      <c r="A110" s="2" t="s">
        <v>172</v>
      </c>
      <c r="B110" s="2" t="s">
        <v>179</v>
      </c>
      <c r="D110" t="str">
        <f>IF(ISERROR(1/VLOOKUP($B110,Kraftvärmeprod!$B$1:$D$480,MATCH("Total värmeproduktion i kraftvärmeverk i kombinerad drift (GWh)",Kraftvärmeprod!$B$1:$AV$1,0),FALSE)),"Ej kraftvärme","Alternativproduktionsmetoden")</f>
        <v>Ej kraftvärme</v>
      </c>
      <c r="E110" s="248" t="str">
        <f>IF(ISERROR(1/VLOOKUP($B110,Kraftvärmeprod!$B$1:$BD$480,MATCH("Total värmeproduktion i kraftvärmeverk i kombinerad drift (GWh)",Kraftvärmeprod!$B$1:$AV$1,0),FALSE)),"",VLOOKUP($B110,'Slutlig allokering kvv'!$B$1:$BA$480,MATCH(E$1,'Slutlig allokering kvv'!$B$1:$AS$1,0),FALSE))</f>
        <v/>
      </c>
      <c r="F110" t="str">
        <f>IF(ISERROR(1/VLOOKUP($B110,Kraftvärmeprod!$B$1:$AV$480,MATCH("Producerad elenergi i kraftvärmeverk (GWh)",Kraftvärmeprod!$B$1:$AV$1,0),FALSE)),"",VLOOKUP($B110,Kraftvärmeprod!$B$1:$AV$480,MATCH("Producerad elenergi i kraftvärmeverk (GWh)",Kraftvärmeprod!$B$1:$AV$1,0),FALSE))</f>
        <v/>
      </c>
      <c r="G110" t="str">
        <f>IF(ISERROR(1/VLOOKUP($B110,Miljö!$B$1:$T$480,MATCH("Såld mängd produktionsspecifik fjärrvärme (GWh)",Miljö!$B$1:$T$1,0),FALSE)),"",VLOOKUP($B110,Miljö!$B$1:$T$480,MATCH("Såld mängd produktionsspecifik fjärrvärme (GWh)",Miljö!$B$1:$T$1,0),FALSE))</f>
        <v/>
      </c>
      <c r="J110" t="str">
        <f t="shared" si="1"/>
        <v>Gimmersta Energi AB</v>
      </c>
    </row>
    <row r="111" spans="1:10" x14ac:dyDescent="0.25">
      <c r="A111" s="2" t="s">
        <v>180</v>
      </c>
      <c r="B111" s="2" t="s">
        <v>181</v>
      </c>
      <c r="D111" t="str">
        <f>IF(ISERROR(1/VLOOKUP($B111,Kraftvärmeprod!$B$1:$D$480,MATCH("Total värmeproduktion i kraftvärmeverk i kombinerad drift (GWh)",Kraftvärmeprod!$B$1:$AV$1,0),FALSE)),"Ej kraftvärme","Alternativproduktionsmetoden")</f>
        <v>Ej kraftvärme</v>
      </c>
      <c r="E111" s="248" t="str">
        <f>IF(ISERROR(1/VLOOKUP($B111,Kraftvärmeprod!$B$1:$BD$480,MATCH("Total värmeproduktion i kraftvärmeverk i kombinerad drift (GWh)",Kraftvärmeprod!$B$1:$AV$1,0),FALSE)),"",VLOOKUP($B111,'Slutlig allokering kvv'!$B$1:$BA$480,MATCH(E$1,'Slutlig allokering kvv'!$B$1:$AS$1,0),FALSE))</f>
        <v/>
      </c>
      <c r="F111" t="str">
        <f>IF(ISERROR(1/VLOOKUP($B111,Kraftvärmeprod!$B$1:$AV$480,MATCH("Producerad elenergi i kraftvärmeverk (GWh)",Kraftvärmeprod!$B$1:$AV$1,0),FALSE)),"",VLOOKUP($B111,Kraftvärmeprod!$B$1:$AV$480,MATCH("Producerad elenergi i kraftvärmeverk (GWh)",Kraftvärmeprod!$B$1:$AV$1,0),FALSE))</f>
        <v/>
      </c>
      <c r="G111" t="str">
        <f>IF(ISERROR(1/VLOOKUP($B111,Miljö!$B$1:$T$480,MATCH("Såld mängd produktionsspecifik fjärrvärme (GWh)",Miljö!$B$1:$T$1,0),FALSE)),"",VLOOKUP($B111,Miljö!$B$1:$T$480,MATCH("Såld mängd produktionsspecifik fjärrvärme (GWh)",Miljö!$B$1:$T$1,0),FALSE))</f>
        <v/>
      </c>
      <c r="J111" t="str">
        <f t="shared" si="1"/>
        <v>Gislaved Energi AB</v>
      </c>
    </row>
    <row r="112" spans="1:10" x14ac:dyDescent="0.25">
      <c r="A112" s="2" t="s">
        <v>180</v>
      </c>
      <c r="B112" s="2" t="s">
        <v>182</v>
      </c>
      <c r="D112" t="str">
        <f>IF(ISERROR(1/VLOOKUP($B112,Kraftvärmeprod!$B$1:$D$480,MATCH("Total värmeproduktion i kraftvärmeverk i kombinerad drift (GWh)",Kraftvärmeprod!$B$1:$AV$1,0),FALSE)),"Ej kraftvärme","Alternativproduktionsmetoden")</f>
        <v>Ej kraftvärme</v>
      </c>
      <c r="E112" s="248" t="str">
        <f>IF(ISERROR(1/VLOOKUP($B112,Kraftvärmeprod!$B$1:$BD$480,MATCH("Total värmeproduktion i kraftvärmeverk i kombinerad drift (GWh)",Kraftvärmeprod!$B$1:$AV$1,0),FALSE)),"",VLOOKUP($B112,'Slutlig allokering kvv'!$B$1:$BA$480,MATCH(E$1,'Slutlig allokering kvv'!$B$1:$AS$1,0),FALSE))</f>
        <v/>
      </c>
      <c r="F112" t="str">
        <f>IF(ISERROR(1/VLOOKUP($B112,Kraftvärmeprod!$B$1:$AV$480,MATCH("Producerad elenergi i kraftvärmeverk (GWh)",Kraftvärmeprod!$B$1:$AV$1,0),FALSE)),"",VLOOKUP($B112,Kraftvärmeprod!$B$1:$AV$480,MATCH("Producerad elenergi i kraftvärmeverk (GWh)",Kraftvärmeprod!$B$1:$AV$1,0),FALSE))</f>
        <v/>
      </c>
      <c r="G112" t="str">
        <f>IF(ISERROR(1/VLOOKUP($B112,Miljö!$B$1:$T$480,MATCH("Såld mängd produktionsspecifik fjärrvärme (GWh)",Miljö!$B$1:$T$1,0),FALSE)),"",VLOOKUP($B112,Miljö!$B$1:$T$480,MATCH("Såld mängd produktionsspecifik fjärrvärme (GWh)",Miljö!$B$1:$T$1,0),FALSE))</f>
        <v/>
      </c>
      <c r="J112" t="str">
        <f t="shared" si="1"/>
        <v>Gislaved Energi AB</v>
      </c>
    </row>
    <row r="113" spans="1:10" x14ac:dyDescent="0.25">
      <c r="A113" s="2" t="s">
        <v>180</v>
      </c>
      <c r="B113" s="2" t="s">
        <v>183</v>
      </c>
      <c r="D113" t="str">
        <f>IF(ISERROR(1/VLOOKUP($B113,Kraftvärmeprod!$B$1:$D$480,MATCH("Total värmeproduktion i kraftvärmeverk i kombinerad drift (GWh)",Kraftvärmeprod!$B$1:$AV$1,0),FALSE)),"Ej kraftvärme","Alternativproduktionsmetoden")</f>
        <v>Ej kraftvärme</v>
      </c>
      <c r="E113" s="248" t="str">
        <f>IF(ISERROR(1/VLOOKUP($B113,Kraftvärmeprod!$B$1:$BD$480,MATCH("Total värmeproduktion i kraftvärmeverk i kombinerad drift (GWh)",Kraftvärmeprod!$B$1:$AV$1,0),FALSE)),"",VLOOKUP($B113,'Slutlig allokering kvv'!$B$1:$BA$480,MATCH(E$1,'Slutlig allokering kvv'!$B$1:$AS$1,0),FALSE))</f>
        <v/>
      </c>
      <c r="F113" t="str">
        <f>IF(ISERROR(1/VLOOKUP($B113,Kraftvärmeprod!$B$1:$AV$480,MATCH("Producerad elenergi i kraftvärmeverk (GWh)",Kraftvärmeprod!$B$1:$AV$1,0),FALSE)),"",VLOOKUP($B113,Kraftvärmeprod!$B$1:$AV$480,MATCH("Producerad elenergi i kraftvärmeverk (GWh)",Kraftvärmeprod!$B$1:$AV$1,0),FALSE))</f>
        <v/>
      </c>
      <c r="G113" t="str">
        <f>IF(ISERROR(1/VLOOKUP($B113,Miljö!$B$1:$T$480,MATCH("Såld mängd produktionsspecifik fjärrvärme (GWh)",Miljö!$B$1:$T$1,0),FALSE)),"",VLOOKUP($B113,Miljö!$B$1:$T$480,MATCH("Såld mängd produktionsspecifik fjärrvärme (GWh)",Miljö!$B$1:$T$1,0),FALSE))</f>
        <v/>
      </c>
      <c r="J113" t="str">
        <f t="shared" si="1"/>
        <v>Gislaved Energi AB</v>
      </c>
    </row>
    <row r="114" spans="1:10" x14ac:dyDescent="0.25">
      <c r="A114" s="2" t="s">
        <v>184</v>
      </c>
      <c r="B114" s="2" t="s">
        <v>185</v>
      </c>
      <c r="D114" t="str">
        <f>IF(ISERROR(1/VLOOKUP($B114,Kraftvärmeprod!$B$1:$D$480,MATCH("Total värmeproduktion i kraftvärmeverk i kombinerad drift (GWh)",Kraftvärmeprod!$B$1:$AV$1,0),FALSE)),"Ej kraftvärme","Alternativproduktionsmetoden")</f>
        <v>Ej kraftvärme</v>
      </c>
      <c r="E114" s="248" t="str">
        <f>IF(ISERROR(1/VLOOKUP($B114,Kraftvärmeprod!$B$1:$BD$480,MATCH("Total värmeproduktion i kraftvärmeverk i kombinerad drift (GWh)",Kraftvärmeprod!$B$1:$AV$1,0),FALSE)),"",VLOOKUP($B114,'Slutlig allokering kvv'!$B$1:$BA$480,MATCH(E$1,'Slutlig allokering kvv'!$B$1:$AS$1,0),FALSE))</f>
        <v/>
      </c>
      <c r="F114" t="str">
        <f>IF(ISERROR(1/VLOOKUP($B114,Kraftvärmeprod!$B$1:$AV$480,MATCH("Producerad elenergi i kraftvärmeverk (GWh)",Kraftvärmeprod!$B$1:$AV$1,0),FALSE)),"",VLOOKUP($B114,Kraftvärmeprod!$B$1:$AV$480,MATCH("Producerad elenergi i kraftvärmeverk (GWh)",Kraftvärmeprod!$B$1:$AV$1,0),FALSE))</f>
        <v/>
      </c>
      <c r="G114" t="str">
        <f>IF(ISERROR(1/VLOOKUP($B114,Miljö!$B$1:$T$480,MATCH("Såld mängd produktionsspecifik fjärrvärme (GWh)",Miljö!$B$1:$T$1,0),FALSE)),"",VLOOKUP($B114,Miljö!$B$1:$T$480,MATCH("Såld mängd produktionsspecifik fjärrvärme (GWh)",Miljö!$B$1:$T$1,0),FALSE))</f>
        <v/>
      </c>
      <c r="J114" t="str">
        <f t="shared" si="1"/>
        <v>Gotlands Energi AB</v>
      </c>
    </row>
    <row r="115" spans="1:10" x14ac:dyDescent="0.25">
      <c r="A115" s="2" t="s">
        <v>184</v>
      </c>
      <c r="B115" s="2" t="s">
        <v>186</v>
      </c>
      <c r="D115" t="str">
        <f>IF(ISERROR(1/VLOOKUP($B115,Kraftvärmeprod!$B$1:$D$480,MATCH("Total värmeproduktion i kraftvärmeverk i kombinerad drift (GWh)",Kraftvärmeprod!$B$1:$AV$1,0),FALSE)),"Ej kraftvärme","Alternativproduktionsmetoden")</f>
        <v>Ej kraftvärme</v>
      </c>
      <c r="E115" s="248" t="str">
        <f>IF(ISERROR(1/VLOOKUP($B115,Kraftvärmeprod!$B$1:$BD$480,MATCH("Total värmeproduktion i kraftvärmeverk i kombinerad drift (GWh)",Kraftvärmeprod!$B$1:$AV$1,0),FALSE)),"",VLOOKUP($B115,'Slutlig allokering kvv'!$B$1:$BA$480,MATCH(E$1,'Slutlig allokering kvv'!$B$1:$AS$1,0),FALSE))</f>
        <v/>
      </c>
      <c r="F115" t="str">
        <f>IF(ISERROR(1/VLOOKUP($B115,Kraftvärmeprod!$B$1:$AV$480,MATCH("Producerad elenergi i kraftvärmeverk (GWh)",Kraftvärmeprod!$B$1:$AV$1,0),FALSE)),"",VLOOKUP($B115,Kraftvärmeprod!$B$1:$AV$480,MATCH("Producerad elenergi i kraftvärmeverk (GWh)",Kraftvärmeprod!$B$1:$AV$1,0),FALSE))</f>
        <v/>
      </c>
      <c r="G115" t="str">
        <f>IF(ISERROR(1/VLOOKUP($B115,Miljö!$B$1:$T$480,MATCH("Såld mängd produktionsspecifik fjärrvärme (GWh)",Miljö!$B$1:$T$1,0),FALSE)),"",VLOOKUP($B115,Miljö!$B$1:$T$480,MATCH("Såld mängd produktionsspecifik fjärrvärme (GWh)",Miljö!$B$1:$T$1,0),FALSE))</f>
        <v/>
      </c>
      <c r="J115" t="str">
        <f t="shared" si="1"/>
        <v>Gotlands Energi AB</v>
      </c>
    </row>
    <row r="116" spans="1:10" x14ac:dyDescent="0.25">
      <c r="A116" s="2" t="s">
        <v>184</v>
      </c>
      <c r="B116" s="2" t="s">
        <v>187</v>
      </c>
      <c r="D116" t="str">
        <f>IF(ISERROR(1/VLOOKUP($B116,Kraftvärmeprod!$B$1:$D$480,MATCH("Total värmeproduktion i kraftvärmeverk i kombinerad drift (GWh)",Kraftvärmeprod!$B$1:$AV$1,0),FALSE)),"Ej kraftvärme","Alternativproduktionsmetoden")</f>
        <v>Ej kraftvärme</v>
      </c>
      <c r="E116" s="248" t="str">
        <f>IF(ISERROR(1/VLOOKUP($B116,Kraftvärmeprod!$B$1:$BD$480,MATCH("Total värmeproduktion i kraftvärmeverk i kombinerad drift (GWh)",Kraftvärmeprod!$B$1:$AV$1,0),FALSE)),"",VLOOKUP($B116,'Slutlig allokering kvv'!$B$1:$BA$480,MATCH(E$1,'Slutlig allokering kvv'!$B$1:$AS$1,0),FALSE))</f>
        <v/>
      </c>
      <c r="F116" t="str">
        <f>IF(ISERROR(1/VLOOKUP($B116,Kraftvärmeprod!$B$1:$AV$480,MATCH("Producerad elenergi i kraftvärmeverk (GWh)",Kraftvärmeprod!$B$1:$AV$1,0),FALSE)),"",VLOOKUP($B116,Kraftvärmeprod!$B$1:$AV$480,MATCH("Producerad elenergi i kraftvärmeverk (GWh)",Kraftvärmeprod!$B$1:$AV$1,0),FALSE))</f>
        <v/>
      </c>
      <c r="G116" t="str">
        <f>IF(ISERROR(1/VLOOKUP($B116,Miljö!$B$1:$T$480,MATCH("Såld mängd produktionsspecifik fjärrvärme (GWh)",Miljö!$B$1:$T$1,0),FALSE)),"",VLOOKUP($B116,Miljö!$B$1:$T$480,MATCH("Såld mängd produktionsspecifik fjärrvärme (GWh)",Miljö!$B$1:$T$1,0),FALSE))</f>
        <v/>
      </c>
      <c r="J116" t="str">
        <f t="shared" si="1"/>
        <v>Gotlands Energi AB</v>
      </c>
    </row>
    <row r="117" spans="1:10" x14ac:dyDescent="0.25">
      <c r="A117" s="2" t="s">
        <v>184</v>
      </c>
      <c r="B117" s="2" t="s">
        <v>188</v>
      </c>
      <c r="D117" t="str">
        <f>IF(ISERROR(1/VLOOKUP($B117,Kraftvärmeprod!$B$1:$D$480,MATCH("Total värmeproduktion i kraftvärmeverk i kombinerad drift (GWh)",Kraftvärmeprod!$B$1:$AV$1,0),FALSE)),"Ej kraftvärme","Alternativproduktionsmetoden")</f>
        <v>Ej kraftvärme</v>
      </c>
      <c r="E117" s="248" t="str">
        <f>IF(ISERROR(1/VLOOKUP($B117,Kraftvärmeprod!$B$1:$BD$480,MATCH("Total värmeproduktion i kraftvärmeverk i kombinerad drift (GWh)",Kraftvärmeprod!$B$1:$AV$1,0),FALSE)),"",VLOOKUP($B117,'Slutlig allokering kvv'!$B$1:$BA$480,MATCH(E$1,'Slutlig allokering kvv'!$B$1:$AS$1,0),FALSE))</f>
        <v/>
      </c>
      <c r="F117" t="str">
        <f>IF(ISERROR(1/VLOOKUP($B117,Kraftvärmeprod!$B$1:$AV$480,MATCH("Producerad elenergi i kraftvärmeverk (GWh)",Kraftvärmeprod!$B$1:$AV$1,0),FALSE)),"",VLOOKUP($B117,Kraftvärmeprod!$B$1:$AV$480,MATCH("Producerad elenergi i kraftvärmeverk (GWh)",Kraftvärmeprod!$B$1:$AV$1,0),FALSE))</f>
        <v/>
      </c>
      <c r="G117" t="str">
        <f>IF(ISERROR(1/VLOOKUP($B117,Miljö!$B$1:$T$480,MATCH("Såld mängd produktionsspecifik fjärrvärme (GWh)",Miljö!$B$1:$T$1,0),FALSE)),"",VLOOKUP($B117,Miljö!$B$1:$T$480,MATCH("Såld mängd produktionsspecifik fjärrvärme (GWh)",Miljö!$B$1:$T$1,0),FALSE))</f>
        <v/>
      </c>
      <c r="J117" t="str">
        <f t="shared" si="1"/>
        <v>Gotlands Energi AB</v>
      </c>
    </row>
    <row r="118" spans="1:10" x14ac:dyDescent="0.25">
      <c r="A118" s="2" t="s">
        <v>189</v>
      </c>
      <c r="B118" s="2" t="s">
        <v>190</v>
      </c>
      <c r="D118" t="str">
        <f>IF(ISERROR(1/VLOOKUP($B118,Kraftvärmeprod!$B$1:$D$480,MATCH("Total värmeproduktion i kraftvärmeverk i kombinerad drift (GWh)",Kraftvärmeprod!$B$1:$AV$1,0),FALSE)),"Ej kraftvärme","Alternativproduktionsmetoden")</f>
        <v>Alternativproduktionsmetoden</v>
      </c>
      <c r="E118" s="248">
        <f>IF(ISERROR(1/VLOOKUP($B118,Kraftvärmeprod!$B$1:$BD$480,MATCH("Total värmeproduktion i kraftvärmeverk i kombinerad drift (GWh)",Kraftvärmeprod!$B$1:$AV$1,0),FALSE)),"",VLOOKUP($B118,'Slutlig allokering kvv'!$B$1:$BA$480,MATCH(E$1,'Slutlig allokering kvv'!$B$1:$AS$1,0),FALSE))</f>
        <v>0.7007898617511521</v>
      </c>
      <c r="F118">
        <f>IF(ISERROR(1/VLOOKUP($B118,Kraftvärmeprod!$B$1:$AV$480,MATCH("Producerad elenergi i kraftvärmeverk (GWh)",Kraftvärmeprod!$B$1:$AV$1,0),FALSE)),"",VLOOKUP($B118,Kraftvärmeprod!$B$1:$AV$480,MATCH("Producerad elenergi i kraftvärmeverk (GWh)",Kraftvärmeprod!$B$1:$AV$1,0),FALSE))</f>
        <v>30</v>
      </c>
      <c r="G118" t="str">
        <f>IF(ISERROR(1/VLOOKUP($B118,Miljö!$B$1:$T$480,MATCH("Såld mängd produktionsspecifik fjärrvärme (GWh)",Miljö!$B$1:$T$1,0),FALSE)),"",VLOOKUP($B118,Miljö!$B$1:$T$480,MATCH("Såld mängd produktionsspecifik fjärrvärme (GWh)",Miljö!$B$1:$T$1,0),FALSE))</f>
        <v/>
      </c>
      <c r="J118" t="str">
        <f t="shared" si="1"/>
        <v>Gällivare Energi AB</v>
      </c>
    </row>
    <row r="119" spans="1:10" x14ac:dyDescent="0.25">
      <c r="A119" s="2" t="s">
        <v>191</v>
      </c>
      <c r="B119" s="2" t="s">
        <v>192</v>
      </c>
      <c r="D119" t="str">
        <f>IF(ISERROR(1/VLOOKUP($B119,Kraftvärmeprod!$B$1:$D$480,MATCH("Total värmeproduktion i kraftvärmeverk i kombinerad drift (GWh)",Kraftvärmeprod!$B$1:$AV$1,0),FALSE)),"Ej kraftvärme","Alternativproduktionsmetoden")</f>
        <v>Alternativproduktionsmetoden</v>
      </c>
      <c r="E119" s="248">
        <f>IF(ISERROR(1/VLOOKUP($B119,Kraftvärmeprod!$B$1:$BD$480,MATCH("Total värmeproduktion i kraftvärmeverk i kombinerad drift (GWh)",Kraftvärmeprod!$B$1:$AV$1,0),FALSE)),"",VLOOKUP($B119,'Slutlig allokering kvv'!$B$1:$BA$480,MATCH(E$1,'Slutlig allokering kvv'!$B$1:$AS$1,0),FALSE))</f>
        <v>0.58831162146038962</v>
      </c>
      <c r="F119">
        <f>IF(ISERROR(1/VLOOKUP($B119,Kraftvärmeprod!$B$1:$AV$480,MATCH("Producerad elenergi i kraftvärmeverk (GWh)",Kraftvärmeprod!$B$1:$AV$1,0),FALSE)),"",VLOOKUP($B119,Kraftvärmeprod!$B$1:$AV$480,MATCH("Producerad elenergi i kraftvärmeverk (GWh)",Kraftvärmeprod!$B$1:$AV$1,0),FALSE))</f>
        <v>46.231000000000002</v>
      </c>
      <c r="G119" t="str">
        <f>IF(ISERROR(1/VLOOKUP($B119,Miljö!$B$1:$T$480,MATCH("Såld mängd produktionsspecifik fjärrvärme (GWh)",Miljö!$B$1:$T$1,0),FALSE)),"",VLOOKUP($B119,Miljö!$B$1:$T$480,MATCH("Såld mängd produktionsspecifik fjärrvärme (GWh)",Miljö!$B$1:$T$1,0),FALSE))</f>
        <v/>
      </c>
      <c r="J119" t="str">
        <f t="shared" si="1"/>
        <v>Gävle Energi AB</v>
      </c>
    </row>
    <row r="120" spans="1:10" x14ac:dyDescent="0.25">
      <c r="A120" s="2" t="s">
        <v>193</v>
      </c>
      <c r="B120" s="2" t="s">
        <v>194</v>
      </c>
      <c r="D120" t="str">
        <f>IF(ISERROR(1/VLOOKUP($B120,Kraftvärmeprod!$B$1:$D$480,MATCH("Total värmeproduktion i kraftvärmeverk i kombinerad drift (GWh)",Kraftvärmeprod!$B$1:$AV$1,0),FALSE)),"Ej kraftvärme","Alternativproduktionsmetoden")</f>
        <v>Ej kraftvärme</v>
      </c>
      <c r="E120" s="248" t="str">
        <f>IF(ISERROR(1/VLOOKUP($B120,Kraftvärmeprod!$B$1:$BD$480,MATCH("Total värmeproduktion i kraftvärmeverk i kombinerad drift (GWh)",Kraftvärmeprod!$B$1:$AV$1,0),FALSE)),"",VLOOKUP($B120,'Slutlig allokering kvv'!$B$1:$BA$480,MATCH(E$1,'Slutlig allokering kvv'!$B$1:$AS$1,0),FALSE))</f>
        <v/>
      </c>
      <c r="F120" t="str">
        <f>IF(ISERROR(1/VLOOKUP($B120,Kraftvärmeprod!$B$1:$AV$480,MATCH("Producerad elenergi i kraftvärmeverk (GWh)",Kraftvärmeprod!$B$1:$AV$1,0),FALSE)),"",VLOOKUP($B120,Kraftvärmeprod!$B$1:$AV$480,MATCH("Producerad elenergi i kraftvärmeverk (GWh)",Kraftvärmeprod!$B$1:$AV$1,0),FALSE))</f>
        <v/>
      </c>
      <c r="G120" t="str">
        <f>IF(ISERROR(1/VLOOKUP($B120,Miljö!$B$1:$T$480,MATCH("Såld mängd produktionsspecifik fjärrvärme (GWh)",Miljö!$B$1:$T$1,0),FALSE)),"",VLOOKUP($B120,Miljö!$B$1:$T$480,MATCH("Såld mängd produktionsspecifik fjärrvärme (GWh)",Miljö!$B$1:$T$1,0),FALSE))</f>
        <v/>
      </c>
      <c r="J120" t="str">
        <f t="shared" si="1"/>
        <v>Göteborg Energi AB</v>
      </c>
    </row>
    <row r="121" spans="1:10" x14ac:dyDescent="0.25">
      <c r="A121" s="2" t="s">
        <v>193</v>
      </c>
      <c r="B121" s="2" t="s">
        <v>195</v>
      </c>
      <c r="D121" t="str">
        <f>IF(ISERROR(1/VLOOKUP($B121,Kraftvärmeprod!$B$1:$D$480,MATCH("Total värmeproduktion i kraftvärmeverk i kombinerad drift (GWh)",Kraftvärmeprod!$B$1:$AV$1,0),FALSE)),"Ej kraftvärme","Alternativproduktionsmetoden")</f>
        <v>Alternativproduktionsmetoden</v>
      </c>
      <c r="E121" s="248">
        <f>IF(ISERROR(1/VLOOKUP($B121,Kraftvärmeprod!$B$1:$BD$480,MATCH("Total värmeproduktion i kraftvärmeverk i kombinerad drift (GWh)",Kraftvärmeprod!$B$1:$AV$1,0),FALSE)),"",VLOOKUP($B121,'Slutlig allokering kvv'!$B$1:$BA$480,MATCH(E$1,'Slutlig allokering kvv'!$B$1:$AS$1,0),FALSE))</f>
        <v>0.5161209017667594</v>
      </c>
      <c r="F121">
        <f>IF(ISERROR(1/VLOOKUP($B121,Kraftvärmeprod!$B$1:$AV$480,MATCH("Producerad elenergi i kraftvärmeverk (GWh)",Kraftvärmeprod!$B$1:$AV$1,0),FALSE)),"",VLOOKUP($B121,Kraftvärmeprod!$B$1:$AV$480,MATCH("Producerad elenergi i kraftvärmeverk (GWh)",Kraftvärmeprod!$B$1:$AV$1,0),FALSE))</f>
        <v>278.13600000000002</v>
      </c>
      <c r="G121">
        <f>IF(ISERROR(1/VLOOKUP($B121,Miljö!$B$1:$T$480,MATCH("Såld mängd produktionsspecifik fjärrvärme (GWh)",Miljö!$B$1:$T$1,0),FALSE)),"",VLOOKUP($B121,Miljö!$B$1:$T$480,MATCH("Såld mängd produktionsspecifik fjärrvärme (GWh)",Miljö!$B$1:$T$1,0),FALSE))</f>
        <v>161.792</v>
      </c>
      <c r="J121" t="str">
        <f t="shared" si="1"/>
        <v>Göteborg Energi AB</v>
      </c>
    </row>
    <row r="122" spans="1:10" x14ac:dyDescent="0.25">
      <c r="A122" s="2" t="s">
        <v>193</v>
      </c>
      <c r="B122" s="2" t="s">
        <v>196</v>
      </c>
      <c r="D122" t="str">
        <f>IF(ISERROR(1/VLOOKUP($B122,Kraftvärmeprod!$B$1:$D$480,MATCH("Total värmeproduktion i kraftvärmeverk i kombinerad drift (GWh)",Kraftvärmeprod!$B$1:$AV$1,0),FALSE)),"Ej kraftvärme","Alternativproduktionsmetoden")</f>
        <v>Alternativproduktionsmetoden</v>
      </c>
      <c r="E122" s="248">
        <f>IF(ISERROR(1/VLOOKUP($B122,Kraftvärmeprod!$B$1:$BD$480,MATCH("Total värmeproduktion i kraftvärmeverk i kombinerad drift (GWh)",Kraftvärmeprod!$B$1:$AV$1,0),FALSE)),"",VLOOKUP($B122,'Slutlig allokering kvv'!$B$1:$BA$480,MATCH(E$1,'Slutlig allokering kvv'!$B$1:$AS$1,0),FALSE))</f>
        <v>0.72704064291486958</v>
      </c>
      <c r="F122">
        <f>IF(ISERROR(1/VLOOKUP($B122,Kraftvärmeprod!$B$1:$AV$480,MATCH("Producerad elenergi i kraftvärmeverk (GWh)",Kraftvärmeprod!$B$1:$AV$1,0),FALSE)),"",VLOOKUP($B122,Kraftvärmeprod!$B$1:$AV$480,MATCH("Producerad elenergi i kraftvärmeverk (GWh)",Kraftvärmeprod!$B$1:$AV$1,0),FALSE))</f>
        <v>14.721</v>
      </c>
      <c r="G122" t="str">
        <f>IF(ISERROR(1/VLOOKUP($B122,Miljö!$B$1:$T$480,MATCH("Såld mängd produktionsspecifik fjärrvärme (GWh)",Miljö!$B$1:$T$1,0),FALSE)),"",VLOOKUP($B122,Miljö!$B$1:$T$480,MATCH("Såld mängd produktionsspecifik fjärrvärme (GWh)",Miljö!$B$1:$T$1,0),FALSE))</f>
        <v/>
      </c>
      <c r="J122" t="str">
        <f t="shared" si="1"/>
        <v>Göteborg Energi AB</v>
      </c>
    </row>
    <row r="123" spans="1:10" x14ac:dyDescent="0.25">
      <c r="A123" s="2" t="s">
        <v>193</v>
      </c>
      <c r="B123" s="2" t="s">
        <v>193</v>
      </c>
      <c r="D123" t="str">
        <f>IF(ISERROR(1/VLOOKUP($B123,Kraftvärmeprod!$B$1:$D$480,MATCH("Total värmeproduktion i kraftvärmeverk i kombinerad drift (GWh)",Kraftvärmeprod!$B$1:$AV$1,0),FALSE)),"Ej kraftvärme","Alternativproduktionsmetoden")</f>
        <v>Ej kraftvärme</v>
      </c>
      <c r="E123" s="248" t="str">
        <f>IF(ISERROR(1/VLOOKUP($B123,Kraftvärmeprod!$B$1:$BD$480,MATCH("Total värmeproduktion i kraftvärmeverk i kombinerad drift (GWh)",Kraftvärmeprod!$B$1:$AV$1,0),FALSE)),"",VLOOKUP($B123,'Slutlig allokering kvv'!$B$1:$BA$480,MATCH(E$1,'Slutlig allokering kvv'!$B$1:$AS$1,0),FALSE))</f>
        <v/>
      </c>
      <c r="F123" t="str">
        <f>IF(ISERROR(1/VLOOKUP($B123,Kraftvärmeprod!$B$1:$AV$480,MATCH("Producerad elenergi i kraftvärmeverk (GWh)",Kraftvärmeprod!$B$1:$AV$1,0),FALSE)),"",VLOOKUP($B123,Kraftvärmeprod!$B$1:$AV$480,MATCH("Producerad elenergi i kraftvärmeverk (GWh)",Kraftvärmeprod!$B$1:$AV$1,0),FALSE))</f>
        <v/>
      </c>
      <c r="G123" t="str">
        <f>IF(ISERROR(1/VLOOKUP($B123,Miljö!$B$1:$T$480,MATCH("Såld mängd produktionsspecifik fjärrvärme (GWh)",Miljö!$B$1:$T$1,0),FALSE)),"",VLOOKUP($B123,Miljö!$B$1:$T$480,MATCH("Såld mängd produktionsspecifik fjärrvärme (GWh)",Miljö!$B$1:$T$1,0),FALSE))</f>
        <v/>
      </c>
      <c r="J123" t="str">
        <f t="shared" si="1"/>
        <v>Göteborg Energi AB</v>
      </c>
    </row>
    <row r="124" spans="1:10" x14ac:dyDescent="0.25">
      <c r="A124" s="2" t="s">
        <v>193</v>
      </c>
      <c r="B124" s="2" t="s">
        <v>197</v>
      </c>
      <c r="D124" t="str">
        <f>IF(ISERROR(1/VLOOKUP($B124,Kraftvärmeprod!$B$1:$D$480,MATCH("Total värmeproduktion i kraftvärmeverk i kombinerad drift (GWh)",Kraftvärmeprod!$B$1:$AV$1,0),FALSE)),"Ej kraftvärme","Alternativproduktionsmetoden")</f>
        <v>Ej kraftvärme</v>
      </c>
      <c r="E124" s="248" t="str">
        <f>IF(ISERROR(1/VLOOKUP($B124,Kraftvärmeprod!$B$1:$BD$480,MATCH("Total värmeproduktion i kraftvärmeverk i kombinerad drift (GWh)",Kraftvärmeprod!$B$1:$AV$1,0),FALSE)),"",VLOOKUP($B124,'Slutlig allokering kvv'!$B$1:$BA$480,MATCH(E$1,'Slutlig allokering kvv'!$B$1:$AS$1,0),FALSE))</f>
        <v/>
      </c>
      <c r="F124" t="str">
        <f>IF(ISERROR(1/VLOOKUP($B124,Kraftvärmeprod!$B$1:$AV$480,MATCH("Producerad elenergi i kraftvärmeverk (GWh)",Kraftvärmeprod!$B$1:$AV$1,0),FALSE)),"",VLOOKUP($B124,Kraftvärmeprod!$B$1:$AV$480,MATCH("Producerad elenergi i kraftvärmeverk (GWh)",Kraftvärmeprod!$B$1:$AV$1,0),FALSE))</f>
        <v/>
      </c>
      <c r="G124" t="str">
        <f>IF(ISERROR(1/VLOOKUP($B124,Miljö!$B$1:$T$480,MATCH("Såld mängd produktionsspecifik fjärrvärme (GWh)",Miljö!$B$1:$T$1,0),FALSE)),"",VLOOKUP($B124,Miljö!$B$1:$T$480,MATCH("Såld mängd produktionsspecifik fjärrvärme (GWh)",Miljö!$B$1:$T$1,0),FALSE))</f>
        <v/>
      </c>
      <c r="J124" t="str">
        <f t="shared" si="1"/>
        <v>Göteborg Energi AB</v>
      </c>
    </row>
    <row r="125" spans="1:10" x14ac:dyDescent="0.25">
      <c r="A125" s="2" t="s">
        <v>193</v>
      </c>
      <c r="B125" s="2" t="s">
        <v>198</v>
      </c>
      <c r="D125" t="str">
        <f>IF(ISERROR(1/VLOOKUP($B125,Kraftvärmeprod!$B$1:$D$480,MATCH("Total värmeproduktion i kraftvärmeverk i kombinerad drift (GWh)",Kraftvärmeprod!$B$1:$AV$1,0),FALSE)),"Ej kraftvärme","Alternativproduktionsmetoden")</f>
        <v>Ej kraftvärme</v>
      </c>
      <c r="E125" s="248" t="str">
        <f>IF(ISERROR(1/VLOOKUP($B125,Kraftvärmeprod!$B$1:$BD$480,MATCH("Total värmeproduktion i kraftvärmeverk i kombinerad drift (GWh)",Kraftvärmeprod!$B$1:$AV$1,0),FALSE)),"",VLOOKUP($B125,'Slutlig allokering kvv'!$B$1:$BA$480,MATCH(E$1,'Slutlig allokering kvv'!$B$1:$AS$1,0),FALSE))</f>
        <v/>
      </c>
      <c r="F125" t="str">
        <f>IF(ISERROR(1/VLOOKUP($B125,Kraftvärmeprod!$B$1:$AV$480,MATCH("Producerad elenergi i kraftvärmeverk (GWh)",Kraftvärmeprod!$B$1:$AV$1,0),FALSE)),"",VLOOKUP($B125,Kraftvärmeprod!$B$1:$AV$480,MATCH("Producerad elenergi i kraftvärmeverk (GWh)",Kraftvärmeprod!$B$1:$AV$1,0),FALSE))</f>
        <v/>
      </c>
      <c r="G125" t="str">
        <f>IF(ISERROR(1/VLOOKUP($B125,Miljö!$B$1:$T$480,MATCH("Såld mängd produktionsspecifik fjärrvärme (GWh)",Miljö!$B$1:$T$1,0),FALSE)),"",VLOOKUP($B125,Miljö!$B$1:$T$480,MATCH("Såld mängd produktionsspecifik fjärrvärme (GWh)",Miljö!$B$1:$T$1,0),FALSE))</f>
        <v/>
      </c>
      <c r="J125" t="str">
        <f t="shared" si="1"/>
        <v>Göteborg Energi AB</v>
      </c>
    </row>
    <row r="126" spans="1:10" x14ac:dyDescent="0.25">
      <c r="A126" s="2" t="s">
        <v>193</v>
      </c>
      <c r="B126" s="2" t="s">
        <v>199</v>
      </c>
      <c r="D126" t="str">
        <f>IF(ISERROR(1/VLOOKUP($B126,Kraftvärmeprod!$B$1:$D$480,MATCH("Total värmeproduktion i kraftvärmeverk i kombinerad drift (GWh)",Kraftvärmeprod!$B$1:$AV$1,0),FALSE)),"Ej kraftvärme","Alternativproduktionsmetoden")</f>
        <v>Ej kraftvärme</v>
      </c>
      <c r="E126" s="248" t="str">
        <f>IF(ISERROR(1/VLOOKUP($B126,Kraftvärmeprod!$B$1:$BD$480,MATCH("Total värmeproduktion i kraftvärmeverk i kombinerad drift (GWh)",Kraftvärmeprod!$B$1:$AV$1,0),FALSE)),"",VLOOKUP($B126,'Slutlig allokering kvv'!$B$1:$BA$480,MATCH(E$1,'Slutlig allokering kvv'!$B$1:$AS$1,0),FALSE))</f>
        <v/>
      </c>
      <c r="F126" t="str">
        <f>IF(ISERROR(1/VLOOKUP($B126,Kraftvärmeprod!$B$1:$AV$480,MATCH("Producerad elenergi i kraftvärmeverk (GWh)",Kraftvärmeprod!$B$1:$AV$1,0),FALSE)),"",VLOOKUP($B126,Kraftvärmeprod!$B$1:$AV$480,MATCH("Producerad elenergi i kraftvärmeverk (GWh)",Kraftvärmeprod!$B$1:$AV$1,0),FALSE))</f>
        <v/>
      </c>
      <c r="G126" t="str">
        <f>IF(ISERROR(1/VLOOKUP($B126,Miljö!$B$1:$T$480,MATCH("Såld mängd produktionsspecifik fjärrvärme (GWh)",Miljö!$B$1:$T$1,0),FALSE)),"",VLOOKUP($B126,Miljö!$B$1:$T$480,MATCH("Såld mängd produktionsspecifik fjärrvärme (GWh)",Miljö!$B$1:$T$1,0),FALSE))</f>
        <v/>
      </c>
      <c r="J126" t="str">
        <f t="shared" si="1"/>
        <v>Göteborg Energi AB</v>
      </c>
    </row>
    <row r="127" spans="1:10" x14ac:dyDescent="0.25">
      <c r="A127" s="2" t="s">
        <v>200</v>
      </c>
      <c r="B127" s="2" t="s">
        <v>201</v>
      </c>
      <c r="D127" t="str">
        <f>IF(ISERROR(1/VLOOKUP($B127,Kraftvärmeprod!$B$1:$D$480,MATCH("Total värmeproduktion i kraftvärmeverk i kombinerad drift (GWh)",Kraftvärmeprod!$B$1:$AV$1,0),FALSE)),"Ej kraftvärme","Alternativproduktionsmetoden")</f>
        <v>Ej kraftvärme</v>
      </c>
      <c r="E127" s="248" t="str">
        <f>IF(ISERROR(1/VLOOKUP($B127,Kraftvärmeprod!$B$1:$BD$480,MATCH("Total värmeproduktion i kraftvärmeverk i kombinerad drift (GWh)",Kraftvärmeprod!$B$1:$AV$1,0),FALSE)),"",VLOOKUP($B127,'Slutlig allokering kvv'!$B$1:$BA$480,MATCH(E$1,'Slutlig allokering kvv'!$B$1:$AS$1,0),FALSE))</f>
        <v/>
      </c>
      <c r="F127" t="str">
        <f>IF(ISERROR(1/VLOOKUP($B127,Kraftvärmeprod!$B$1:$AV$480,MATCH("Producerad elenergi i kraftvärmeverk (GWh)",Kraftvärmeprod!$B$1:$AV$1,0),FALSE)),"",VLOOKUP($B127,Kraftvärmeprod!$B$1:$AV$480,MATCH("Producerad elenergi i kraftvärmeverk (GWh)",Kraftvärmeprod!$B$1:$AV$1,0),FALSE))</f>
        <v/>
      </c>
      <c r="G127" t="str">
        <f>IF(ISERROR(1/VLOOKUP($B127,Miljö!$B$1:$T$480,MATCH("Såld mängd produktionsspecifik fjärrvärme (GWh)",Miljö!$B$1:$T$1,0),FALSE)),"",VLOOKUP($B127,Miljö!$B$1:$T$480,MATCH("Såld mängd produktionsspecifik fjärrvärme (GWh)",Miljö!$B$1:$T$1,0),FALSE))</f>
        <v/>
      </c>
      <c r="J127" t="str">
        <f t="shared" si="1"/>
        <v>Götene Vatten &amp; Värme AB</v>
      </c>
    </row>
    <row r="128" spans="1:10" x14ac:dyDescent="0.25">
      <c r="A128" s="2" t="s">
        <v>200</v>
      </c>
      <c r="B128" s="2" t="s">
        <v>202</v>
      </c>
      <c r="D128" t="str">
        <f>IF(ISERROR(1/VLOOKUP($B128,Kraftvärmeprod!$B$1:$D$480,MATCH("Total värmeproduktion i kraftvärmeverk i kombinerad drift (GWh)",Kraftvärmeprod!$B$1:$AV$1,0),FALSE)),"Ej kraftvärme","Alternativproduktionsmetoden")</f>
        <v>Ej kraftvärme</v>
      </c>
      <c r="E128" s="248" t="str">
        <f>IF(ISERROR(1/VLOOKUP($B128,Kraftvärmeprod!$B$1:$BD$480,MATCH("Total värmeproduktion i kraftvärmeverk i kombinerad drift (GWh)",Kraftvärmeprod!$B$1:$AV$1,0),FALSE)),"",VLOOKUP($B128,'Slutlig allokering kvv'!$B$1:$BA$480,MATCH(E$1,'Slutlig allokering kvv'!$B$1:$AS$1,0),FALSE))</f>
        <v/>
      </c>
      <c r="F128" t="str">
        <f>IF(ISERROR(1/VLOOKUP($B128,Kraftvärmeprod!$B$1:$AV$480,MATCH("Producerad elenergi i kraftvärmeverk (GWh)",Kraftvärmeprod!$B$1:$AV$1,0),FALSE)),"",VLOOKUP($B128,Kraftvärmeprod!$B$1:$AV$480,MATCH("Producerad elenergi i kraftvärmeverk (GWh)",Kraftvärmeprod!$B$1:$AV$1,0),FALSE))</f>
        <v/>
      </c>
      <c r="G128" t="str">
        <f>IF(ISERROR(1/VLOOKUP($B128,Miljö!$B$1:$T$480,MATCH("Såld mängd produktionsspecifik fjärrvärme (GWh)",Miljö!$B$1:$T$1,0),FALSE)),"",VLOOKUP($B128,Miljö!$B$1:$T$480,MATCH("Såld mängd produktionsspecifik fjärrvärme (GWh)",Miljö!$B$1:$T$1,0),FALSE))</f>
        <v/>
      </c>
      <c r="J128" t="str">
        <f t="shared" si="1"/>
        <v>Götene Vatten &amp; Värme AB</v>
      </c>
    </row>
    <row r="129" spans="1:10" x14ac:dyDescent="0.25">
      <c r="A129" s="2" t="s">
        <v>203</v>
      </c>
      <c r="B129" s="2" t="s">
        <v>204</v>
      </c>
      <c r="D129" t="str">
        <f>IF(ISERROR(1/VLOOKUP($B129,Kraftvärmeprod!$B$1:$D$480,MATCH("Total värmeproduktion i kraftvärmeverk i kombinerad drift (GWh)",Kraftvärmeprod!$B$1:$AV$1,0),FALSE)),"Ej kraftvärme","Alternativproduktionsmetoden")</f>
        <v>Ej kraftvärme</v>
      </c>
      <c r="E129" s="248" t="str">
        <f>IF(ISERROR(1/VLOOKUP($B129,Kraftvärmeprod!$B$1:$BD$480,MATCH("Total värmeproduktion i kraftvärmeverk i kombinerad drift (GWh)",Kraftvärmeprod!$B$1:$AV$1,0),FALSE)),"",VLOOKUP($B129,'Slutlig allokering kvv'!$B$1:$BA$480,MATCH(E$1,'Slutlig allokering kvv'!$B$1:$AS$1,0),FALSE))</f>
        <v/>
      </c>
      <c r="F129" t="str">
        <f>IF(ISERROR(1/VLOOKUP($B129,Kraftvärmeprod!$B$1:$AV$480,MATCH("Producerad elenergi i kraftvärmeverk (GWh)",Kraftvärmeprod!$B$1:$AV$1,0),FALSE)),"",VLOOKUP($B129,Kraftvärmeprod!$B$1:$AV$480,MATCH("Producerad elenergi i kraftvärmeverk (GWh)",Kraftvärmeprod!$B$1:$AV$1,0),FALSE))</f>
        <v/>
      </c>
      <c r="G129" t="str">
        <f>IF(ISERROR(1/VLOOKUP($B129,Miljö!$B$1:$T$480,MATCH("Såld mängd produktionsspecifik fjärrvärme (GWh)",Miljö!$B$1:$T$1,0),FALSE)),"",VLOOKUP($B129,Miljö!$B$1:$T$480,MATCH("Såld mängd produktionsspecifik fjärrvärme (GWh)",Miljö!$B$1:$T$1,0),FALSE))</f>
        <v/>
      </c>
      <c r="J129" t="str">
        <f t="shared" si="1"/>
        <v>Habo Energi AB</v>
      </c>
    </row>
    <row r="130" spans="1:10" x14ac:dyDescent="0.25">
      <c r="A130" s="2" t="s">
        <v>205</v>
      </c>
      <c r="B130" s="2" t="s">
        <v>206</v>
      </c>
      <c r="D130" t="str">
        <f>IF(ISERROR(1/VLOOKUP($B130,Kraftvärmeprod!$B$1:$D$480,MATCH("Total värmeproduktion i kraftvärmeverk i kombinerad drift (GWh)",Kraftvärmeprod!$B$1:$AV$1,0),FALSE)),"Ej kraftvärme","Alternativproduktionsmetoden")</f>
        <v>Ej kraftvärme</v>
      </c>
      <c r="E130" s="248" t="str">
        <f>IF(ISERROR(1/VLOOKUP($B130,Kraftvärmeprod!$B$1:$BD$480,MATCH("Total värmeproduktion i kraftvärmeverk i kombinerad drift (GWh)",Kraftvärmeprod!$B$1:$AV$1,0),FALSE)),"",VLOOKUP($B130,'Slutlig allokering kvv'!$B$1:$BA$480,MATCH(E$1,'Slutlig allokering kvv'!$B$1:$AS$1,0),FALSE))</f>
        <v/>
      </c>
      <c r="F130" t="str">
        <f>IF(ISERROR(1/VLOOKUP($B130,Kraftvärmeprod!$B$1:$AV$480,MATCH("Producerad elenergi i kraftvärmeverk (GWh)",Kraftvärmeprod!$B$1:$AV$1,0),FALSE)),"",VLOOKUP($B130,Kraftvärmeprod!$B$1:$AV$480,MATCH("Producerad elenergi i kraftvärmeverk (GWh)",Kraftvärmeprod!$B$1:$AV$1,0),FALSE))</f>
        <v/>
      </c>
      <c r="G130" t="str">
        <f>IF(ISERROR(1/VLOOKUP($B130,Miljö!$B$1:$T$480,MATCH("Såld mängd produktionsspecifik fjärrvärme (GWh)",Miljö!$B$1:$T$1,0),FALSE)),"",VLOOKUP($B130,Miljö!$B$1:$T$480,MATCH("Såld mängd produktionsspecifik fjärrvärme (GWh)",Miljö!$B$1:$T$1,0),FALSE))</f>
        <v/>
      </c>
      <c r="J130" t="str">
        <f t="shared" si="1"/>
        <v>Hagfors Energi AB</v>
      </c>
    </row>
    <row r="131" spans="1:10" x14ac:dyDescent="0.25">
      <c r="A131" s="2" t="s">
        <v>205</v>
      </c>
      <c r="B131" s="2" t="s">
        <v>207</v>
      </c>
      <c r="D131" t="str">
        <f>IF(ISERROR(1/VLOOKUP($B131,Kraftvärmeprod!$B$1:$D$480,MATCH("Total värmeproduktion i kraftvärmeverk i kombinerad drift (GWh)",Kraftvärmeprod!$B$1:$AV$1,0),FALSE)),"Ej kraftvärme","Alternativproduktionsmetoden")</f>
        <v>Ej kraftvärme</v>
      </c>
      <c r="E131" s="248" t="str">
        <f>IF(ISERROR(1/VLOOKUP($B131,Kraftvärmeprod!$B$1:$BD$480,MATCH("Total värmeproduktion i kraftvärmeverk i kombinerad drift (GWh)",Kraftvärmeprod!$B$1:$AV$1,0),FALSE)),"",VLOOKUP($B131,'Slutlig allokering kvv'!$B$1:$BA$480,MATCH(E$1,'Slutlig allokering kvv'!$B$1:$AS$1,0),FALSE))</f>
        <v/>
      </c>
      <c r="F131" t="str">
        <f>IF(ISERROR(1/VLOOKUP($B131,Kraftvärmeprod!$B$1:$AV$480,MATCH("Producerad elenergi i kraftvärmeverk (GWh)",Kraftvärmeprod!$B$1:$AV$1,0),FALSE)),"",VLOOKUP($B131,Kraftvärmeprod!$B$1:$AV$480,MATCH("Producerad elenergi i kraftvärmeverk (GWh)",Kraftvärmeprod!$B$1:$AV$1,0),FALSE))</f>
        <v/>
      </c>
      <c r="G131" t="str">
        <f>IF(ISERROR(1/VLOOKUP($B131,Miljö!$B$1:$T$480,MATCH("Såld mängd produktionsspecifik fjärrvärme (GWh)",Miljö!$B$1:$T$1,0),FALSE)),"",VLOOKUP($B131,Miljö!$B$1:$T$480,MATCH("Såld mängd produktionsspecifik fjärrvärme (GWh)",Miljö!$B$1:$T$1,0),FALSE))</f>
        <v/>
      </c>
      <c r="J131" t="str">
        <f t="shared" ref="J131:J194" si="2">A131</f>
        <v>Hagfors Energi AB</v>
      </c>
    </row>
    <row r="132" spans="1:10" x14ac:dyDescent="0.25">
      <c r="A132" s="2" t="s">
        <v>205</v>
      </c>
      <c r="B132" s="2" t="s">
        <v>208</v>
      </c>
      <c r="D132" t="str">
        <f>IF(ISERROR(1/VLOOKUP($B132,Kraftvärmeprod!$B$1:$D$480,MATCH("Total värmeproduktion i kraftvärmeverk i kombinerad drift (GWh)",Kraftvärmeprod!$B$1:$AV$1,0),FALSE)),"Ej kraftvärme","Alternativproduktionsmetoden")</f>
        <v>Ej kraftvärme</v>
      </c>
      <c r="E132" s="248" t="str">
        <f>IF(ISERROR(1/VLOOKUP($B132,Kraftvärmeprod!$B$1:$BD$480,MATCH("Total värmeproduktion i kraftvärmeverk i kombinerad drift (GWh)",Kraftvärmeprod!$B$1:$AV$1,0),FALSE)),"",VLOOKUP($B132,'Slutlig allokering kvv'!$B$1:$BA$480,MATCH(E$1,'Slutlig allokering kvv'!$B$1:$AS$1,0),FALSE))</f>
        <v/>
      </c>
      <c r="F132" t="str">
        <f>IF(ISERROR(1/VLOOKUP($B132,Kraftvärmeprod!$B$1:$AV$480,MATCH("Producerad elenergi i kraftvärmeverk (GWh)",Kraftvärmeprod!$B$1:$AV$1,0),FALSE)),"",VLOOKUP($B132,Kraftvärmeprod!$B$1:$AV$480,MATCH("Producerad elenergi i kraftvärmeverk (GWh)",Kraftvärmeprod!$B$1:$AV$1,0),FALSE))</f>
        <v/>
      </c>
      <c r="G132" t="str">
        <f>IF(ISERROR(1/VLOOKUP($B132,Miljö!$B$1:$T$480,MATCH("Såld mängd produktionsspecifik fjärrvärme (GWh)",Miljö!$B$1:$T$1,0),FALSE)),"",VLOOKUP($B132,Miljö!$B$1:$T$480,MATCH("Såld mängd produktionsspecifik fjärrvärme (GWh)",Miljö!$B$1:$T$1,0),FALSE))</f>
        <v/>
      </c>
      <c r="J132" t="str">
        <f t="shared" si="2"/>
        <v>Hagfors Energi AB</v>
      </c>
    </row>
    <row r="133" spans="1:10" x14ac:dyDescent="0.25">
      <c r="A133" s="2" t="s">
        <v>209</v>
      </c>
      <c r="B133" s="2" t="s">
        <v>210</v>
      </c>
      <c r="D133" t="str">
        <f>IF(ISERROR(1/VLOOKUP($B133,Kraftvärmeprod!$B$1:$D$480,MATCH("Total värmeproduktion i kraftvärmeverk i kombinerad drift (GWh)",Kraftvärmeprod!$B$1:$AV$1,0),FALSE)),"Ej kraftvärme","Alternativproduktionsmetoden")</f>
        <v>Alternativproduktionsmetoden</v>
      </c>
      <c r="E133" s="248">
        <f>IF(ISERROR(1/VLOOKUP($B133,Kraftvärmeprod!$B$1:$BD$480,MATCH("Total värmeproduktion i kraftvärmeverk i kombinerad drift (GWh)",Kraftvärmeprod!$B$1:$AV$1,0),FALSE)),"",VLOOKUP($B133,'Slutlig allokering kvv'!$B$1:$BA$480,MATCH(E$1,'Slutlig allokering kvv'!$B$1:$AS$1,0),FALSE))</f>
        <v>0.61983396138572544</v>
      </c>
      <c r="F133">
        <f>IF(ISERROR(1/VLOOKUP($B133,Kraftvärmeprod!$B$1:$AV$480,MATCH("Producerad elenergi i kraftvärmeverk (GWh)",Kraftvärmeprod!$B$1:$AV$1,0),FALSE)),"",VLOOKUP($B133,Kraftvärmeprod!$B$1:$AV$480,MATCH("Producerad elenergi i kraftvärmeverk (GWh)",Kraftvärmeprod!$B$1:$AV$1,0),FALSE))</f>
        <v>70.5</v>
      </c>
      <c r="G133" t="str">
        <f>IF(ISERROR(1/VLOOKUP($B133,Miljö!$B$1:$T$480,MATCH("Såld mängd produktionsspecifik fjärrvärme (GWh)",Miljö!$B$1:$T$1,0),FALSE)),"",VLOOKUP($B133,Miljö!$B$1:$T$480,MATCH("Såld mängd produktionsspecifik fjärrvärme (GWh)",Miljö!$B$1:$T$1,0),FALSE))</f>
        <v/>
      </c>
      <c r="J133" t="str">
        <f t="shared" si="2"/>
        <v>Halmstads Energi och Miljö AB</v>
      </c>
    </row>
    <row r="134" spans="1:10" x14ac:dyDescent="0.25">
      <c r="A134" s="2" t="s">
        <v>211</v>
      </c>
      <c r="B134" s="2" t="s">
        <v>212</v>
      </c>
      <c r="D134" t="str">
        <f>IF(ISERROR(1/VLOOKUP($B134,Kraftvärmeprod!$B$1:$D$480,MATCH("Total värmeproduktion i kraftvärmeverk i kombinerad drift (GWh)",Kraftvärmeprod!$B$1:$AV$1,0),FALSE)),"Ej kraftvärme","Alternativproduktionsmetoden")</f>
        <v>Ej kraftvärme</v>
      </c>
      <c r="E134" s="248" t="str">
        <f>IF(ISERROR(1/VLOOKUP($B134,Kraftvärmeprod!$B$1:$BD$480,MATCH("Total värmeproduktion i kraftvärmeverk i kombinerad drift (GWh)",Kraftvärmeprod!$B$1:$AV$1,0),FALSE)),"",VLOOKUP($B134,'Slutlig allokering kvv'!$B$1:$BA$480,MATCH(E$1,'Slutlig allokering kvv'!$B$1:$AS$1,0),FALSE))</f>
        <v/>
      </c>
      <c r="F134" t="str">
        <f>IF(ISERROR(1/VLOOKUP($B134,Kraftvärmeprod!$B$1:$AV$480,MATCH("Producerad elenergi i kraftvärmeverk (GWh)",Kraftvärmeprod!$B$1:$AV$1,0),FALSE)),"",VLOOKUP($B134,Kraftvärmeprod!$B$1:$AV$480,MATCH("Producerad elenergi i kraftvärmeverk (GWh)",Kraftvärmeprod!$B$1:$AV$1,0),FALSE))</f>
        <v/>
      </c>
      <c r="G134" t="str">
        <f>IF(ISERROR(1/VLOOKUP($B134,Miljö!$B$1:$T$480,MATCH("Såld mängd produktionsspecifik fjärrvärme (GWh)",Miljö!$B$1:$T$1,0),FALSE)),"",VLOOKUP($B134,Miljö!$B$1:$T$480,MATCH("Såld mängd produktionsspecifik fjärrvärme (GWh)",Miljö!$B$1:$T$1,0),FALSE))</f>
        <v/>
      </c>
      <c r="J134" t="str">
        <f t="shared" si="2"/>
        <v>Hammarö Energi AB</v>
      </c>
    </row>
    <row r="135" spans="1:10" x14ac:dyDescent="0.25">
      <c r="A135" s="2" t="s">
        <v>213</v>
      </c>
      <c r="B135" s="2" t="s">
        <v>214</v>
      </c>
      <c r="D135" t="str">
        <f>IF(ISERROR(1/VLOOKUP($B135,Kraftvärmeprod!$B$1:$D$480,MATCH("Total värmeproduktion i kraftvärmeverk i kombinerad drift (GWh)",Kraftvärmeprod!$B$1:$AV$1,0),FALSE)),"Ej kraftvärme","Alternativproduktionsmetoden")</f>
        <v>Alternativproduktionsmetoden</v>
      </c>
      <c r="E135" s="248">
        <f>IF(ISERROR(1/VLOOKUP($B135,Kraftvärmeprod!$B$1:$BD$480,MATCH("Total värmeproduktion i kraftvärmeverk i kombinerad drift (GWh)",Kraftvärmeprod!$B$1:$AV$1,0),FALSE)),"",VLOOKUP($B135,'Slutlig allokering kvv'!$B$1:$BA$480,MATCH(E$1,'Slutlig allokering kvv'!$B$1:$AS$1,0),FALSE))</f>
        <v>0.66977477954144615</v>
      </c>
      <c r="F135">
        <f>IF(ISERROR(1/VLOOKUP($B135,Kraftvärmeprod!$B$1:$AV$480,MATCH("Producerad elenergi i kraftvärmeverk (GWh)",Kraftvärmeprod!$B$1:$AV$1,0),FALSE)),"",VLOOKUP($B135,Kraftvärmeprod!$B$1:$AV$480,MATCH("Producerad elenergi i kraftvärmeverk (GWh)",Kraftvärmeprod!$B$1:$AV$1,0),FALSE))</f>
        <v>7</v>
      </c>
      <c r="G135" t="str">
        <f>IF(ISERROR(1/VLOOKUP($B135,Miljö!$B$1:$T$480,MATCH("Såld mängd produktionsspecifik fjärrvärme (GWh)",Miljö!$B$1:$T$1,0),FALSE)),"",VLOOKUP($B135,Miljö!$B$1:$T$480,MATCH("Såld mängd produktionsspecifik fjärrvärme (GWh)",Miljö!$B$1:$T$1,0),FALSE))</f>
        <v/>
      </c>
      <c r="J135" t="str">
        <f t="shared" si="2"/>
        <v>Hedemora Energi AB</v>
      </c>
    </row>
    <row r="136" spans="1:10" x14ac:dyDescent="0.25">
      <c r="A136" s="2" t="s">
        <v>213</v>
      </c>
      <c r="B136" s="2" t="s">
        <v>215</v>
      </c>
      <c r="D136" t="str">
        <f>IF(ISERROR(1/VLOOKUP($B136,Kraftvärmeprod!$B$1:$D$480,MATCH("Total värmeproduktion i kraftvärmeverk i kombinerad drift (GWh)",Kraftvärmeprod!$B$1:$AV$1,0),FALSE)),"Ej kraftvärme","Alternativproduktionsmetoden")</f>
        <v>Ej kraftvärme</v>
      </c>
      <c r="E136" s="248" t="str">
        <f>IF(ISERROR(1/VLOOKUP($B136,Kraftvärmeprod!$B$1:$BD$480,MATCH("Total värmeproduktion i kraftvärmeverk i kombinerad drift (GWh)",Kraftvärmeprod!$B$1:$AV$1,0),FALSE)),"",VLOOKUP($B136,'Slutlig allokering kvv'!$B$1:$BA$480,MATCH(E$1,'Slutlig allokering kvv'!$B$1:$AS$1,0),FALSE))</f>
        <v/>
      </c>
      <c r="F136" t="str">
        <f>IF(ISERROR(1/VLOOKUP($B136,Kraftvärmeprod!$B$1:$AV$480,MATCH("Producerad elenergi i kraftvärmeverk (GWh)",Kraftvärmeprod!$B$1:$AV$1,0),FALSE)),"",VLOOKUP($B136,Kraftvärmeprod!$B$1:$AV$480,MATCH("Producerad elenergi i kraftvärmeverk (GWh)",Kraftvärmeprod!$B$1:$AV$1,0),FALSE))</f>
        <v/>
      </c>
      <c r="G136" t="str">
        <f>IF(ISERROR(1/VLOOKUP($B136,Miljö!$B$1:$T$480,MATCH("Såld mängd produktionsspecifik fjärrvärme (GWh)",Miljö!$B$1:$T$1,0),FALSE)),"",VLOOKUP($B136,Miljö!$B$1:$T$480,MATCH("Såld mängd produktionsspecifik fjärrvärme (GWh)",Miljö!$B$1:$T$1,0),FALSE))</f>
        <v/>
      </c>
      <c r="J136" t="str">
        <f t="shared" si="2"/>
        <v>Hedemora Energi AB</v>
      </c>
    </row>
    <row r="137" spans="1:10" x14ac:dyDescent="0.25">
      <c r="A137" s="2" t="s">
        <v>213</v>
      </c>
      <c r="B137" s="2" t="s">
        <v>216</v>
      </c>
      <c r="D137" t="str">
        <f>IF(ISERROR(1/VLOOKUP($B137,Kraftvärmeprod!$B$1:$D$480,MATCH("Total värmeproduktion i kraftvärmeverk i kombinerad drift (GWh)",Kraftvärmeprod!$B$1:$AV$1,0),FALSE)),"Ej kraftvärme","Alternativproduktionsmetoden")</f>
        <v>Ej kraftvärme</v>
      </c>
      <c r="E137" s="248" t="str">
        <f>IF(ISERROR(1/VLOOKUP($B137,Kraftvärmeprod!$B$1:$BD$480,MATCH("Total värmeproduktion i kraftvärmeverk i kombinerad drift (GWh)",Kraftvärmeprod!$B$1:$AV$1,0),FALSE)),"",VLOOKUP($B137,'Slutlig allokering kvv'!$B$1:$BA$480,MATCH(E$1,'Slutlig allokering kvv'!$B$1:$AS$1,0),FALSE))</f>
        <v/>
      </c>
      <c r="F137" t="str">
        <f>IF(ISERROR(1/VLOOKUP($B137,Kraftvärmeprod!$B$1:$AV$480,MATCH("Producerad elenergi i kraftvärmeverk (GWh)",Kraftvärmeprod!$B$1:$AV$1,0),FALSE)),"",VLOOKUP($B137,Kraftvärmeprod!$B$1:$AV$480,MATCH("Producerad elenergi i kraftvärmeverk (GWh)",Kraftvärmeprod!$B$1:$AV$1,0),FALSE))</f>
        <v/>
      </c>
      <c r="G137" t="str">
        <f>IF(ISERROR(1/VLOOKUP($B137,Miljö!$B$1:$T$480,MATCH("Såld mängd produktionsspecifik fjärrvärme (GWh)",Miljö!$B$1:$T$1,0),FALSE)),"",VLOOKUP($B137,Miljö!$B$1:$T$480,MATCH("Såld mängd produktionsspecifik fjärrvärme (GWh)",Miljö!$B$1:$T$1,0),FALSE))</f>
        <v/>
      </c>
      <c r="J137" t="str">
        <f t="shared" si="2"/>
        <v>Hedemora Energi AB</v>
      </c>
    </row>
    <row r="138" spans="1:10" x14ac:dyDescent="0.25">
      <c r="A138" s="2" t="s">
        <v>213</v>
      </c>
      <c r="B138" s="2" t="s">
        <v>217</v>
      </c>
      <c r="D138" t="str">
        <f>IF(ISERROR(1/VLOOKUP($B138,Kraftvärmeprod!$B$1:$D$480,MATCH("Total värmeproduktion i kraftvärmeverk i kombinerad drift (GWh)",Kraftvärmeprod!$B$1:$AV$1,0),FALSE)),"Ej kraftvärme","Alternativproduktionsmetoden")</f>
        <v>Alternativproduktionsmetoden</v>
      </c>
      <c r="E138" s="248">
        <f>IF(ISERROR(1/VLOOKUP($B138,Kraftvärmeprod!$B$1:$BD$480,MATCH("Total värmeproduktion i kraftvärmeverk i kombinerad drift (GWh)",Kraftvärmeprod!$B$1:$AV$1,0),FALSE)),"",VLOOKUP($B138,'Slutlig allokering kvv'!$B$1:$BA$480,MATCH(E$1,'Slutlig allokering kvv'!$B$1:$AS$1,0),FALSE))</f>
        <v>0.71266679687500012</v>
      </c>
      <c r="F138">
        <f>IF(ISERROR(1/VLOOKUP($B138,Kraftvärmeprod!$B$1:$AV$480,MATCH("Producerad elenergi i kraftvärmeverk (GWh)",Kraftvärmeprod!$B$1:$AV$1,0),FALSE)),"",VLOOKUP($B138,Kraftvärmeprod!$B$1:$AV$480,MATCH("Producerad elenergi i kraftvärmeverk (GWh)",Kraftvärmeprod!$B$1:$AV$1,0),FALSE))</f>
        <v>6.9</v>
      </c>
      <c r="G138" t="str">
        <f>IF(ISERROR(1/VLOOKUP($B138,Miljö!$B$1:$T$480,MATCH("Såld mängd produktionsspecifik fjärrvärme (GWh)",Miljö!$B$1:$T$1,0),FALSE)),"",VLOOKUP($B138,Miljö!$B$1:$T$480,MATCH("Såld mängd produktionsspecifik fjärrvärme (GWh)",Miljö!$B$1:$T$1,0),FALSE))</f>
        <v/>
      </c>
      <c r="J138" t="str">
        <f t="shared" si="2"/>
        <v>Hedemora Energi AB</v>
      </c>
    </row>
    <row r="139" spans="1:10" x14ac:dyDescent="0.25">
      <c r="A139" s="2" t="s">
        <v>220</v>
      </c>
      <c r="B139" s="2" t="s">
        <v>221</v>
      </c>
      <c r="D139" t="str">
        <f>IF(ISERROR(1/VLOOKUP($B139,Kraftvärmeprod!$B$1:$D$480,MATCH("Total värmeproduktion i kraftvärmeverk i kombinerad drift (GWh)",Kraftvärmeprod!$B$1:$AV$1,0),FALSE)),"Ej kraftvärme","Alternativproduktionsmetoden")</f>
        <v>Ej kraftvärme</v>
      </c>
      <c r="E139" s="248" t="str">
        <f>IF(ISERROR(1/VLOOKUP($B139,Kraftvärmeprod!$B$1:$BD$480,MATCH("Total värmeproduktion i kraftvärmeverk i kombinerad drift (GWh)",Kraftvärmeprod!$B$1:$AV$1,0),FALSE)),"",VLOOKUP($B139,'Slutlig allokering kvv'!$B$1:$BA$480,MATCH(E$1,'Slutlig allokering kvv'!$B$1:$AS$1,0),FALSE))</f>
        <v/>
      </c>
      <c r="F139" t="str">
        <f>IF(ISERROR(1/VLOOKUP($B139,Kraftvärmeprod!$B$1:$AV$480,MATCH("Producerad elenergi i kraftvärmeverk (GWh)",Kraftvärmeprod!$B$1:$AV$1,0),FALSE)),"",VLOOKUP($B139,Kraftvärmeprod!$B$1:$AV$480,MATCH("Producerad elenergi i kraftvärmeverk (GWh)",Kraftvärmeprod!$B$1:$AV$1,0),FALSE))</f>
        <v/>
      </c>
      <c r="G139" t="str">
        <f>IF(ISERROR(1/VLOOKUP($B139,Miljö!$B$1:$T$480,MATCH("Såld mängd produktionsspecifik fjärrvärme (GWh)",Miljö!$B$1:$T$1,0),FALSE)),"",VLOOKUP($B139,Miljö!$B$1:$T$480,MATCH("Såld mängd produktionsspecifik fjärrvärme (GWh)",Miljö!$B$1:$T$1,0),FALSE))</f>
        <v/>
      </c>
      <c r="J139" t="str">
        <f t="shared" si="2"/>
        <v>Hjo Energi AB</v>
      </c>
    </row>
    <row r="140" spans="1:10" x14ac:dyDescent="0.25">
      <c r="A140" s="2" t="s">
        <v>222</v>
      </c>
      <c r="B140" s="2" t="s">
        <v>223</v>
      </c>
      <c r="D140" t="str">
        <f>IF(ISERROR(1/VLOOKUP($B140,Kraftvärmeprod!$B$1:$D$480,MATCH("Total värmeproduktion i kraftvärmeverk i kombinerad drift (GWh)",Kraftvärmeprod!$B$1:$AV$1,0),FALSE)),"Ej kraftvärme","Alternativproduktionsmetoden")</f>
        <v>Alternativproduktionsmetoden</v>
      </c>
      <c r="E140" s="248">
        <f>IF(ISERROR(1/VLOOKUP($B140,Kraftvärmeprod!$B$1:$BD$480,MATCH("Total värmeproduktion i kraftvärmeverk i kombinerad drift (GWh)",Kraftvärmeprod!$B$1:$AV$1,0),FALSE)),"",VLOOKUP($B140,'Slutlig allokering kvv'!$B$1:$BA$480,MATCH(E$1,'Slutlig allokering kvv'!$B$1:$AS$1,0),FALSE))</f>
        <v>0.61970006146281509</v>
      </c>
      <c r="F140">
        <f>IF(ISERROR(1/VLOOKUP($B140,Kraftvärmeprod!$B$1:$AV$480,MATCH("Producerad elenergi i kraftvärmeverk (GWh)",Kraftvärmeprod!$B$1:$AV$1,0),FALSE)),"",VLOOKUP($B140,Kraftvärmeprod!$B$1:$AV$480,MATCH("Producerad elenergi i kraftvärmeverk (GWh)",Kraftvärmeprod!$B$1:$AV$1,0),FALSE))</f>
        <v>31.3</v>
      </c>
      <c r="G140" t="str">
        <f>IF(ISERROR(1/VLOOKUP($B140,Miljö!$B$1:$T$480,MATCH("Såld mängd produktionsspecifik fjärrvärme (GWh)",Miljö!$B$1:$T$1,0),FALSE)),"",VLOOKUP($B140,Miljö!$B$1:$T$480,MATCH("Såld mängd produktionsspecifik fjärrvärme (GWh)",Miljö!$B$1:$T$1,0),FALSE))</f>
        <v/>
      </c>
      <c r="J140" t="str">
        <f t="shared" si="2"/>
        <v>Härnösand Energi &amp; Miljö AB</v>
      </c>
    </row>
    <row r="141" spans="1:10" x14ac:dyDescent="0.25">
      <c r="A141" s="2" t="s">
        <v>224</v>
      </c>
      <c r="B141" s="2" t="s">
        <v>225</v>
      </c>
      <c r="D141" t="str">
        <f>IF(ISERROR(1/VLOOKUP($B141,Kraftvärmeprod!$B$1:$D$480,MATCH("Total värmeproduktion i kraftvärmeverk i kombinerad drift (GWh)",Kraftvärmeprod!$B$1:$AV$1,0),FALSE)),"Ej kraftvärme","Alternativproduktionsmetoden")</f>
        <v>Alternativproduktionsmetoden</v>
      </c>
      <c r="E141" s="248">
        <f>IF(ISERROR(1/VLOOKUP($B141,Kraftvärmeprod!$B$1:$BD$480,MATCH("Total värmeproduktion i kraftvärmeverk i kombinerad drift (GWh)",Kraftvärmeprod!$B$1:$AV$1,0),FALSE)),"",VLOOKUP($B141,'Slutlig allokering kvv'!$B$1:$BA$480,MATCH(E$1,'Slutlig allokering kvv'!$B$1:$AS$1,0),FALSE))</f>
        <v>0.78619351988217956</v>
      </c>
      <c r="F141">
        <f>IF(ISERROR(1/VLOOKUP($B141,Kraftvärmeprod!$B$1:$AV$480,MATCH("Producerad elenergi i kraftvärmeverk (GWh)",Kraftvärmeprod!$B$1:$AV$1,0),FALSE)),"",VLOOKUP($B141,Kraftvärmeprod!$B$1:$AV$480,MATCH("Producerad elenergi i kraftvärmeverk (GWh)",Kraftvärmeprod!$B$1:$AV$1,0),FALSE))</f>
        <v>9.9</v>
      </c>
      <c r="G141" t="str">
        <f>IF(ISERROR(1/VLOOKUP($B141,Miljö!$B$1:$T$480,MATCH("Såld mängd produktionsspecifik fjärrvärme (GWh)",Miljö!$B$1:$T$1,0),FALSE)),"",VLOOKUP($B141,Miljö!$B$1:$T$480,MATCH("Såld mängd produktionsspecifik fjärrvärme (GWh)",Miljö!$B$1:$T$1,0),FALSE))</f>
        <v/>
      </c>
      <c r="J141" t="str">
        <f t="shared" si="2"/>
        <v>Hässleholm Miljö AB</v>
      </c>
    </row>
    <row r="142" spans="1:10" x14ac:dyDescent="0.25">
      <c r="A142" s="2" t="s">
        <v>224</v>
      </c>
      <c r="B142" s="2" t="s">
        <v>226</v>
      </c>
      <c r="D142" t="str">
        <f>IF(ISERROR(1/VLOOKUP($B142,Kraftvärmeprod!$B$1:$D$480,MATCH("Total värmeproduktion i kraftvärmeverk i kombinerad drift (GWh)",Kraftvärmeprod!$B$1:$AV$1,0),FALSE)),"Ej kraftvärme","Alternativproduktionsmetoden")</f>
        <v>Ej kraftvärme</v>
      </c>
      <c r="E142" s="248" t="str">
        <f>IF(ISERROR(1/VLOOKUP($B142,Kraftvärmeprod!$B$1:$BD$480,MATCH("Total värmeproduktion i kraftvärmeverk i kombinerad drift (GWh)",Kraftvärmeprod!$B$1:$AV$1,0),FALSE)),"",VLOOKUP($B142,'Slutlig allokering kvv'!$B$1:$BA$480,MATCH(E$1,'Slutlig allokering kvv'!$B$1:$AS$1,0),FALSE))</f>
        <v/>
      </c>
      <c r="F142" t="str">
        <f>IF(ISERROR(1/VLOOKUP($B142,Kraftvärmeprod!$B$1:$AV$480,MATCH("Producerad elenergi i kraftvärmeverk (GWh)",Kraftvärmeprod!$B$1:$AV$1,0),FALSE)),"",VLOOKUP($B142,Kraftvärmeprod!$B$1:$AV$480,MATCH("Producerad elenergi i kraftvärmeverk (GWh)",Kraftvärmeprod!$B$1:$AV$1,0),FALSE))</f>
        <v/>
      </c>
      <c r="G142" t="str">
        <f>IF(ISERROR(1/VLOOKUP($B142,Miljö!$B$1:$T$480,MATCH("Såld mängd produktionsspecifik fjärrvärme (GWh)",Miljö!$B$1:$T$1,0),FALSE)),"",VLOOKUP($B142,Miljö!$B$1:$T$480,MATCH("Såld mängd produktionsspecifik fjärrvärme (GWh)",Miljö!$B$1:$T$1,0),FALSE))</f>
        <v/>
      </c>
      <c r="J142" t="str">
        <f t="shared" si="2"/>
        <v>Hässleholm Miljö AB</v>
      </c>
    </row>
    <row r="143" spans="1:10" x14ac:dyDescent="0.25">
      <c r="A143" s="2" t="s">
        <v>227</v>
      </c>
      <c r="B143" s="2" t="s">
        <v>228</v>
      </c>
      <c r="D143" t="str">
        <f>IF(ISERROR(1/VLOOKUP($B143,Kraftvärmeprod!$B$1:$D$480,MATCH("Total värmeproduktion i kraftvärmeverk i kombinerad drift (GWh)",Kraftvärmeprod!$B$1:$AV$1,0),FALSE)),"Ej kraftvärme","Alternativproduktionsmetoden")</f>
        <v>Ej kraftvärme</v>
      </c>
      <c r="E143" s="248" t="str">
        <f>IF(ISERROR(1/VLOOKUP($B143,Kraftvärmeprod!$B$1:$BD$480,MATCH("Total värmeproduktion i kraftvärmeverk i kombinerad drift (GWh)",Kraftvärmeprod!$B$1:$AV$1,0),FALSE)),"",VLOOKUP($B143,'Slutlig allokering kvv'!$B$1:$BA$480,MATCH(E$1,'Slutlig allokering kvv'!$B$1:$AS$1,0),FALSE))</f>
        <v/>
      </c>
      <c r="F143" t="str">
        <f>IF(ISERROR(1/VLOOKUP($B143,Kraftvärmeprod!$B$1:$AV$480,MATCH("Producerad elenergi i kraftvärmeverk (GWh)",Kraftvärmeprod!$B$1:$AV$1,0),FALSE)),"",VLOOKUP($B143,Kraftvärmeprod!$B$1:$AV$480,MATCH("Producerad elenergi i kraftvärmeverk (GWh)",Kraftvärmeprod!$B$1:$AV$1,0),FALSE))</f>
        <v/>
      </c>
      <c r="G143" t="str">
        <f>IF(ISERROR(1/VLOOKUP($B143,Miljö!$B$1:$T$480,MATCH("Såld mängd produktionsspecifik fjärrvärme (GWh)",Miljö!$B$1:$T$1,0),FALSE)),"",VLOOKUP($B143,Miljö!$B$1:$T$480,MATCH("Såld mängd produktionsspecifik fjärrvärme (GWh)",Miljö!$B$1:$T$1,0),FALSE))</f>
        <v/>
      </c>
      <c r="J143" t="str">
        <f t="shared" si="2"/>
        <v>Höganäs Energi AB</v>
      </c>
    </row>
    <row r="144" spans="1:10" x14ac:dyDescent="0.25">
      <c r="A144" s="2" t="s">
        <v>229</v>
      </c>
      <c r="B144" s="2" t="s">
        <v>230</v>
      </c>
      <c r="D144" t="str">
        <f>IF(ISERROR(1/VLOOKUP($B144,Kraftvärmeprod!$B$1:$D$480,MATCH("Total värmeproduktion i kraftvärmeverk i kombinerad drift (GWh)",Kraftvärmeprod!$B$1:$AV$1,0),FALSE)),"Ej kraftvärme","Alternativproduktionsmetoden")</f>
        <v>Ej kraftvärme</v>
      </c>
      <c r="E144" s="248" t="str">
        <f>IF(ISERROR(1/VLOOKUP($B144,Kraftvärmeprod!$B$1:$BD$480,MATCH("Total värmeproduktion i kraftvärmeverk i kombinerad drift (GWh)",Kraftvärmeprod!$B$1:$AV$1,0),FALSE)),"",VLOOKUP($B144,'Slutlig allokering kvv'!$B$1:$BA$480,MATCH(E$1,'Slutlig allokering kvv'!$B$1:$AS$1,0),FALSE))</f>
        <v/>
      </c>
      <c r="F144" t="str">
        <f>IF(ISERROR(1/VLOOKUP($B144,Kraftvärmeprod!$B$1:$AV$480,MATCH("Producerad elenergi i kraftvärmeverk (GWh)",Kraftvärmeprod!$B$1:$AV$1,0),FALSE)),"",VLOOKUP($B144,Kraftvärmeprod!$B$1:$AV$480,MATCH("Producerad elenergi i kraftvärmeverk (GWh)",Kraftvärmeprod!$B$1:$AV$1,0),FALSE))</f>
        <v/>
      </c>
      <c r="G144" t="str">
        <f>IF(ISERROR(1/VLOOKUP($B144,Miljö!$B$1:$T$480,MATCH("Såld mängd produktionsspecifik fjärrvärme (GWh)",Miljö!$B$1:$T$1,0),FALSE)),"",VLOOKUP($B144,Miljö!$B$1:$T$480,MATCH("Såld mängd produktionsspecifik fjärrvärme (GWh)",Miljö!$B$1:$T$1,0),FALSE))</f>
        <v/>
      </c>
      <c r="J144" t="str">
        <f t="shared" si="2"/>
        <v>Jokkmokks Värmeverk AB</v>
      </c>
    </row>
    <row r="145" spans="1:10" x14ac:dyDescent="0.25">
      <c r="A145" s="2" t="s">
        <v>231</v>
      </c>
      <c r="B145" s="2" t="s">
        <v>232</v>
      </c>
      <c r="D145" t="str">
        <f>IF(ISERROR(1/VLOOKUP($B145,Kraftvärmeprod!$B$1:$D$480,MATCH("Total värmeproduktion i kraftvärmeverk i kombinerad drift (GWh)",Kraftvärmeprod!$B$1:$AV$1,0),FALSE)),"Ej kraftvärme","Alternativproduktionsmetoden")</f>
        <v>Ej kraftvärme</v>
      </c>
      <c r="E145" s="248" t="str">
        <f>IF(ISERROR(1/VLOOKUP($B145,Kraftvärmeprod!$B$1:$BD$480,MATCH("Total värmeproduktion i kraftvärmeverk i kombinerad drift (GWh)",Kraftvärmeprod!$B$1:$AV$1,0),FALSE)),"",VLOOKUP($B145,'Slutlig allokering kvv'!$B$1:$BA$480,MATCH(E$1,'Slutlig allokering kvv'!$B$1:$AS$1,0),FALSE))</f>
        <v/>
      </c>
      <c r="F145" t="str">
        <f>IF(ISERROR(1/VLOOKUP($B145,Kraftvärmeprod!$B$1:$AV$480,MATCH("Producerad elenergi i kraftvärmeverk (GWh)",Kraftvärmeprod!$B$1:$AV$1,0),FALSE)),"",VLOOKUP($B145,Kraftvärmeprod!$B$1:$AV$480,MATCH("Producerad elenergi i kraftvärmeverk (GWh)",Kraftvärmeprod!$B$1:$AV$1,0),FALSE))</f>
        <v/>
      </c>
      <c r="G145" t="str">
        <f>IF(ISERROR(1/VLOOKUP($B145,Miljö!$B$1:$T$480,MATCH("Såld mängd produktionsspecifik fjärrvärme (GWh)",Miljö!$B$1:$T$1,0),FALSE)),"",VLOOKUP($B145,Miljö!$B$1:$T$480,MATCH("Såld mängd produktionsspecifik fjärrvärme (GWh)",Miljö!$B$1:$T$1,0),FALSE))</f>
        <v/>
      </c>
      <c r="J145" t="str">
        <f t="shared" si="2"/>
        <v>Jämtkraft AB</v>
      </c>
    </row>
    <row r="146" spans="1:10" x14ac:dyDescent="0.25">
      <c r="A146" s="2" t="s">
        <v>231</v>
      </c>
      <c r="B146" s="2" t="s">
        <v>233</v>
      </c>
      <c r="D146" t="str">
        <f>IF(ISERROR(1/VLOOKUP($B146,Kraftvärmeprod!$B$1:$D$480,MATCH("Total värmeproduktion i kraftvärmeverk i kombinerad drift (GWh)",Kraftvärmeprod!$B$1:$AV$1,0),FALSE)),"Ej kraftvärme","Alternativproduktionsmetoden")</f>
        <v>Ej kraftvärme</v>
      </c>
      <c r="E146" s="248" t="str">
        <f>IF(ISERROR(1/VLOOKUP($B146,Kraftvärmeprod!$B$1:$BD$480,MATCH("Total värmeproduktion i kraftvärmeverk i kombinerad drift (GWh)",Kraftvärmeprod!$B$1:$AV$1,0),FALSE)),"",VLOOKUP($B146,'Slutlig allokering kvv'!$B$1:$BA$480,MATCH(E$1,'Slutlig allokering kvv'!$B$1:$AS$1,0),FALSE))</f>
        <v/>
      </c>
      <c r="F146" t="str">
        <f>IF(ISERROR(1/VLOOKUP($B146,Kraftvärmeprod!$B$1:$AV$480,MATCH("Producerad elenergi i kraftvärmeverk (GWh)",Kraftvärmeprod!$B$1:$AV$1,0),FALSE)),"",VLOOKUP($B146,Kraftvärmeprod!$B$1:$AV$480,MATCH("Producerad elenergi i kraftvärmeverk (GWh)",Kraftvärmeprod!$B$1:$AV$1,0),FALSE))</f>
        <v/>
      </c>
      <c r="G146" t="str">
        <f>IF(ISERROR(1/VLOOKUP($B146,Miljö!$B$1:$T$480,MATCH("Såld mängd produktionsspecifik fjärrvärme (GWh)",Miljö!$B$1:$T$1,0),FALSE)),"",VLOOKUP($B146,Miljö!$B$1:$T$480,MATCH("Såld mängd produktionsspecifik fjärrvärme (GWh)",Miljö!$B$1:$T$1,0),FALSE))</f>
        <v/>
      </c>
      <c r="J146" t="str">
        <f t="shared" si="2"/>
        <v>Jämtkraft AB</v>
      </c>
    </row>
    <row r="147" spans="1:10" x14ac:dyDescent="0.25">
      <c r="A147" s="2" t="s">
        <v>231</v>
      </c>
      <c r="B147" s="2" t="s">
        <v>234</v>
      </c>
      <c r="D147" t="str">
        <f>IF(ISERROR(1/VLOOKUP($B147,Kraftvärmeprod!$B$1:$D$480,MATCH("Total värmeproduktion i kraftvärmeverk i kombinerad drift (GWh)",Kraftvärmeprod!$B$1:$AV$1,0),FALSE)),"Ej kraftvärme","Alternativproduktionsmetoden")</f>
        <v>Ej kraftvärme</v>
      </c>
      <c r="E147" s="248" t="str">
        <f>IF(ISERROR(1/VLOOKUP($B147,Kraftvärmeprod!$B$1:$BD$480,MATCH("Total värmeproduktion i kraftvärmeverk i kombinerad drift (GWh)",Kraftvärmeprod!$B$1:$AV$1,0),FALSE)),"",VLOOKUP($B147,'Slutlig allokering kvv'!$B$1:$BA$480,MATCH(E$1,'Slutlig allokering kvv'!$B$1:$AS$1,0),FALSE))</f>
        <v/>
      </c>
      <c r="F147" t="str">
        <f>IF(ISERROR(1/VLOOKUP($B147,Kraftvärmeprod!$B$1:$AV$480,MATCH("Producerad elenergi i kraftvärmeverk (GWh)",Kraftvärmeprod!$B$1:$AV$1,0),FALSE)),"",VLOOKUP($B147,Kraftvärmeprod!$B$1:$AV$480,MATCH("Producerad elenergi i kraftvärmeverk (GWh)",Kraftvärmeprod!$B$1:$AV$1,0),FALSE))</f>
        <v/>
      </c>
      <c r="G147" t="str">
        <f>IF(ISERROR(1/VLOOKUP($B147,Miljö!$B$1:$T$480,MATCH("Såld mängd produktionsspecifik fjärrvärme (GWh)",Miljö!$B$1:$T$1,0),FALSE)),"",VLOOKUP($B147,Miljö!$B$1:$T$480,MATCH("Såld mängd produktionsspecifik fjärrvärme (GWh)",Miljö!$B$1:$T$1,0),FALSE))</f>
        <v/>
      </c>
      <c r="J147" t="str">
        <f t="shared" si="2"/>
        <v>Jämtkraft AB</v>
      </c>
    </row>
    <row r="148" spans="1:10" x14ac:dyDescent="0.25">
      <c r="A148" s="2" t="s">
        <v>231</v>
      </c>
      <c r="B148" s="2" t="s">
        <v>235</v>
      </c>
      <c r="D148" t="str">
        <f>IF(ISERROR(1/VLOOKUP($B148,Kraftvärmeprod!$B$1:$D$480,MATCH("Total värmeproduktion i kraftvärmeverk i kombinerad drift (GWh)",Kraftvärmeprod!$B$1:$AV$1,0),FALSE)),"Ej kraftvärme","Alternativproduktionsmetoden")</f>
        <v>Alternativproduktionsmetoden</v>
      </c>
      <c r="E148" s="248">
        <f>IF(ISERROR(1/VLOOKUP($B148,Kraftvärmeprod!$B$1:$BD$480,MATCH("Total värmeproduktion i kraftvärmeverk i kombinerad drift (GWh)",Kraftvärmeprod!$B$1:$AV$1,0),FALSE)),"",VLOOKUP($B148,'Slutlig allokering kvv'!$B$1:$BA$480,MATCH(E$1,'Slutlig allokering kvv'!$B$1:$AS$1,0),FALSE))</f>
        <v>0.43214063169990707</v>
      </c>
      <c r="F148">
        <f>IF(ISERROR(1/VLOOKUP($B148,Kraftvärmeprod!$B$1:$AV$480,MATCH("Producerad elenergi i kraftvärmeverk (GWh)",Kraftvärmeprod!$B$1:$AV$1,0),FALSE)),"",VLOOKUP($B148,Kraftvärmeprod!$B$1:$AV$480,MATCH("Producerad elenergi i kraftvärmeverk (GWh)",Kraftvärmeprod!$B$1:$AV$1,0),FALSE))</f>
        <v>182</v>
      </c>
      <c r="G148">
        <f>IF(ISERROR(1/VLOOKUP($B148,Miljö!$B$1:$T$480,MATCH("Såld mängd produktionsspecifik fjärrvärme (GWh)",Miljö!$B$1:$T$1,0),FALSE)),"",VLOOKUP($B148,Miljö!$B$1:$T$480,MATCH("Såld mängd produktionsspecifik fjärrvärme (GWh)",Miljö!$B$1:$T$1,0),FALSE))</f>
        <v>1.387</v>
      </c>
      <c r="J148" t="str">
        <f t="shared" si="2"/>
        <v>Jämtkraft AB</v>
      </c>
    </row>
    <row r="149" spans="1:10" x14ac:dyDescent="0.25">
      <c r="A149" s="2" t="s">
        <v>238</v>
      </c>
      <c r="B149" s="2" t="s">
        <v>239</v>
      </c>
      <c r="D149" t="str">
        <f>IF(ISERROR(1/VLOOKUP($B149,Kraftvärmeprod!$B$1:$D$480,MATCH("Total värmeproduktion i kraftvärmeverk i kombinerad drift (GWh)",Kraftvärmeprod!$B$1:$AV$1,0),FALSE)),"Ej kraftvärme","Alternativproduktionsmetoden")</f>
        <v>Ej kraftvärme</v>
      </c>
      <c r="E149" s="248" t="str">
        <f>IF(ISERROR(1/VLOOKUP($B149,Kraftvärmeprod!$B$1:$BD$480,MATCH("Total värmeproduktion i kraftvärmeverk i kombinerad drift (GWh)",Kraftvärmeprod!$B$1:$AV$1,0),FALSE)),"",VLOOKUP($B149,'Slutlig allokering kvv'!$B$1:$BA$480,MATCH(E$1,'Slutlig allokering kvv'!$B$1:$AS$1,0),FALSE))</f>
        <v/>
      </c>
      <c r="F149" t="str">
        <f>IF(ISERROR(1/VLOOKUP($B149,Kraftvärmeprod!$B$1:$AV$480,MATCH("Producerad elenergi i kraftvärmeverk (GWh)",Kraftvärmeprod!$B$1:$AV$1,0),FALSE)),"",VLOOKUP($B149,Kraftvärmeprod!$B$1:$AV$480,MATCH("Producerad elenergi i kraftvärmeverk (GWh)",Kraftvärmeprod!$B$1:$AV$1,0),FALSE))</f>
        <v/>
      </c>
      <c r="G149" t="str">
        <f>IF(ISERROR(1/VLOOKUP($B149,Miljö!$B$1:$T$480,MATCH("Såld mängd produktionsspecifik fjärrvärme (GWh)",Miljö!$B$1:$T$1,0),FALSE)),"",VLOOKUP($B149,Miljö!$B$1:$T$480,MATCH("Såld mängd produktionsspecifik fjärrvärme (GWh)",Miljö!$B$1:$T$1,0),FALSE))</f>
        <v/>
      </c>
      <c r="J149" t="str">
        <f t="shared" si="2"/>
        <v>Jönköping Energi AB</v>
      </c>
    </row>
    <row r="150" spans="1:10" x14ac:dyDescent="0.25">
      <c r="A150" s="2" t="s">
        <v>238</v>
      </c>
      <c r="B150" s="2" t="s">
        <v>240</v>
      </c>
      <c r="D150" t="str">
        <f>IF(ISERROR(1/VLOOKUP($B150,Kraftvärmeprod!$B$1:$D$480,MATCH("Total värmeproduktion i kraftvärmeverk i kombinerad drift (GWh)",Kraftvärmeprod!$B$1:$AV$1,0),FALSE)),"Ej kraftvärme","Alternativproduktionsmetoden")</f>
        <v>Alternativproduktionsmetoden</v>
      </c>
      <c r="E150" s="248">
        <f>IF(ISERROR(1/VLOOKUP($B150,Kraftvärmeprod!$B$1:$BD$480,MATCH("Total värmeproduktion i kraftvärmeverk i kombinerad drift (GWh)",Kraftvärmeprod!$B$1:$AV$1,0),FALSE)),"",VLOOKUP($B150,'Slutlig allokering kvv'!$B$1:$BA$480,MATCH(E$1,'Slutlig allokering kvv'!$B$1:$AS$1,0),FALSE))</f>
        <v>0.53840542948237047</v>
      </c>
      <c r="F150">
        <f>IF(ISERROR(1/VLOOKUP($B150,Kraftvärmeprod!$B$1:$AV$480,MATCH("Producerad elenergi i kraftvärmeverk (GWh)",Kraftvärmeprod!$B$1:$AV$1,0),FALSE)),"",VLOOKUP($B150,Kraftvärmeprod!$B$1:$AV$480,MATCH("Producerad elenergi i kraftvärmeverk (GWh)",Kraftvärmeprod!$B$1:$AV$1,0),FALSE))</f>
        <v>165.78100000000001</v>
      </c>
      <c r="G150">
        <f>IF(ISERROR(1/VLOOKUP($B150,Miljö!$B$1:$T$480,MATCH("Såld mängd produktionsspecifik fjärrvärme (GWh)",Miljö!$B$1:$T$1,0),FALSE)),"",VLOOKUP($B150,Miljö!$B$1:$T$480,MATCH("Såld mängd produktionsspecifik fjärrvärme (GWh)",Miljö!$B$1:$T$1,0),FALSE))</f>
        <v>7.7841680000000002</v>
      </c>
      <c r="J150" t="str">
        <f t="shared" si="2"/>
        <v>Jönköping Energi AB</v>
      </c>
    </row>
    <row r="151" spans="1:10" x14ac:dyDescent="0.25">
      <c r="A151" s="2" t="s">
        <v>238</v>
      </c>
      <c r="B151" s="2" t="s">
        <v>241</v>
      </c>
      <c r="D151" t="str">
        <f>IF(ISERROR(1/VLOOKUP($B151,Kraftvärmeprod!$B$1:$D$480,MATCH("Total värmeproduktion i kraftvärmeverk i kombinerad drift (GWh)",Kraftvärmeprod!$B$1:$AV$1,0),FALSE)),"Ej kraftvärme","Alternativproduktionsmetoden")</f>
        <v>Ej kraftvärme</v>
      </c>
      <c r="E151" s="248" t="str">
        <f>IF(ISERROR(1/VLOOKUP($B151,Kraftvärmeprod!$B$1:$BD$480,MATCH("Total värmeproduktion i kraftvärmeverk i kombinerad drift (GWh)",Kraftvärmeprod!$B$1:$AV$1,0),FALSE)),"",VLOOKUP($B151,'Slutlig allokering kvv'!$B$1:$BA$480,MATCH(E$1,'Slutlig allokering kvv'!$B$1:$AS$1,0),FALSE))</f>
        <v/>
      </c>
      <c r="F151" t="str">
        <f>IF(ISERROR(1/VLOOKUP($B151,Kraftvärmeprod!$B$1:$AV$480,MATCH("Producerad elenergi i kraftvärmeverk (GWh)",Kraftvärmeprod!$B$1:$AV$1,0),FALSE)),"",VLOOKUP($B151,Kraftvärmeprod!$B$1:$AV$480,MATCH("Producerad elenergi i kraftvärmeverk (GWh)",Kraftvärmeprod!$B$1:$AV$1,0),FALSE))</f>
        <v/>
      </c>
      <c r="G151" t="str">
        <f>IF(ISERROR(1/VLOOKUP($B151,Miljö!$B$1:$T$480,MATCH("Såld mängd produktionsspecifik fjärrvärme (GWh)",Miljö!$B$1:$T$1,0),FALSE)),"",VLOOKUP($B151,Miljö!$B$1:$T$480,MATCH("Såld mängd produktionsspecifik fjärrvärme (GWh)",Miljö!$B$1:$T$1,0),FALSE))</f>
        <v/>
      </c>
      <c r="J151" t="str">
        <f t="shared" si="2"/>
        <v>Jönköping Energi AB</v>
      </c>
    </row>
    <row r="152" spans="1:10" x14ac:dyDescent="0.25">
      <c r="A152" s="2" t="s">
        <v>238</v>
      </c>
      <c r="B152" s="2" t="s">
        <v>242</v>
      </c>
      <c r="D152" t="str">
        <f>IF(ISERROR(1/VLOOKUP($B152,Kraftvärmeprod!$B$1:$D$480,MATCH("Total värmeproduktion i kraftvärmeverk i kombinerad drift (GWh)",Kraftvärmeprod!$B$1:$AV$1,0),FALSE)),"Ej kraftvärme","Alternativproduktionsmetoden")</f>
        <v>Ej kraftvärme</v>
      </c>
      <c r="E152" s="248" t="str">
        <f>IF(ISERROR(1/VLOOKUP($B152,Kraftvärmeprod!$B$1:$BD$480,MATCH("Total värmeproduktion i kraftvärmeverk i kombinerad drift (GWh)",Kraftvärmeprod!$B$1:$AV$1,0),FALSE)),"",VLOOKUP($B152,'Slutlig allokering kvv'!$B$1:$BA$480,MATCH(E$1,'Slutlig allokering kvv'!$B$1:$AS$1,0),FALSE))</f>
        <v/>
      </c>
      <c r="F152" t="str">
        <f>IF(ISERROR(1/VLOOKUP($B152,Kraftvärmeprod!$B$1:$AV$480,MATCH("Producerad elenergi i kraftvärmeverk (GWh)",Kraftvärmeprod!$B$1:$AV$1,0),FALSE)),"",VLOOKUP($B152,Kraftvärmeprod!$B$1:$AV$480,MATCH("Producerad elenergi i kraftvärmeverk (GWh)",Kraftvärmeprod!$B$1:$AV$1,0),FALSE))</f>
        <v/>
      </c>
      <c r="G152" t="str">
        <f>IF(ISERROR(1/VLOOKUP($B152,Miljö!$B$1:$T$480,MATCH("Såld mängd produktionsspecifik fjärrvärme (GWh)",Miljö!$B$1:$T$1,0),FALSE)),"",VLOOKUP($B152,Miljö!$B$1:$T$480,MATCH("Såld mängd produktionsspecifik fjärrvärme (GWh)",Miljö!$B$1:$T$1,0),FALSE))</f>
        <v/>
      </c>
      <c r="J152" t="str">
        <f t="shared" si="2"/>
        <v>Jönköping Energi AB</v>
      </c>
    </row>
    <row r="153" spans="1:10" x14ac:dyDescent="0.25">
      <c r="A153" s="2" t="s">
        <v>243</v>
      </c>
      <c r="B153" s="2" t="s">
        <v>244</v>
      </c>
      <c r="D153" t="str">
        <f>IF(ISERROR(1/VLOOKUP($B153,Kraftvärmeprod!$B$1:$D$480,MATCH("Total värmeproduktion i kraftvärmeverk i kombinerad drift (GWh)",Kraftvärmeprod!$B$1:$AV$1,0),FALSE)),"Ej kraftvärme","Alternativproduktionsmetoden")</f>
        <v>Alternativproduktionsmetoden</v>
      </c>
      <c r="E153" s="248">
        <f>IF(ISERROR(1/VLOOKUP($B153,Kraftvärmeprod!$B$1:$BD$480,MATCH("Total värmeproduktion i kraftvärmeverk i kombinerad drift (GWh)",Kraftvärmeprod!$B$1:$AV$1,0),FALSE)),"",VLOOKUP($B153,'Slutlig allokering kvv'!$B$1:$BA$480,MATCH(E$1,'Slutlig allokering kvv'!$B$1:$AS$1,0),FALSE))</f>
        <v>0.48015371367061349</v>
      </c>
      <c r="F153">
        <f>IF(ISERROR(1/VLOOKUP($B153,Kraftvärmeprod!$B$1:$AV$480,MATCH("Producerad elenergi i kraftvärmeverk (GWh)",Kraftvärmeprod!$B$1:$AV$1,0),FALSE)),"",VLOOKUP($B153,Kraftvärmeprod!$B$1:$AV$480,MATCH("Producerad elenergi i kraftvärmeverk (GWh)",Kraftvärmeprod!$B$1:$AV$1,0),FALSE))</f>
        <v>113</v>
      </c>
      <c r="G153" t="str">
        <f>IF(ISERROR(1/VLOOKUP($B153,Miljö!$B$1:$T$480,MATCH("Såld mängd produktionsspecifik fjärrvärme (GWh)",Miljö!$B$1:$T$1,0),FALSE)),"",VLOOKUP($B153,Miljö!$B$1:$T$480,MATCH("Såld mängd produktionsspecifik fjärrvärme (GWh)",Miljö!$B$1:$T$1,0),FALSE))</f>
        <v/>
      </c>
      <c r="J153" t="str">
        <f t="shared" si="2"/>
        <v>Kalmar Energi Värme AB</v>
      </c>
    </row>
    <row r="154" spans="1:10" x14ac:dyDescent="0.25">
      <c r="A154" s="2" t="s">
        <v>247</v>
      </c>
      <c r="B154" s="2" t="s">
        <v>248</v>
      </c>
      <c r="D154" t="str">
        <f>IF(ISERROR(1/VLOOKUP($B154,Kraftvärmeprod!$B$1:$D$480,MATCH("Total värmeproduktion i kraftvärmeverk i kombinerad drift (GWh)",Kraftvärmeprod!$B$1:$AV$1,0),FALSE)),"Ej kraftvärme","Alternativproduktionsmetoden")</f>
        <v>Ej kraftvärme</v>
      </c>
      <c r="E154" s="248" t="str">
        <f>IF(ISERROR(1/VLOOKUP($B154,Kraftvärmeprod!$B$1:$BD$480,MATCH("Total värmeproduktion i kraftvärmeverk i kombinerad drift (GWh)",Kraftvärmeprod!$B$1:$AV$1,0),FALSE)),"",VLOOKUP($B154,'Slutlig allokering kvv'!$B$1:$BA$480,MATCH(E$1,'Slutlig allokering kvv'!$B$1:$AS$1,0),FALSE))</f>
        <v/>
      </c>
      <c r="F154" t="str">
        <f>IF(ISERROR(1/VLOOKUP($B154,Kraftvärmeprod!$B$1:$AV$480,MATCH("Producerad elenergi i kraftvärmeverk (GWh)",Kraftvärmeprod!$B$1:$AV$1,0),FALSE)),"",VLOOKUP($B154,Kraftvärmeprod!$B$1:$AV$480,MATCH("Producerad elenergi i kraftvärmeverk (GWh)",Kraftvärmeprod!$B$1:$AV$1,0),FALSE))</f>
        <v/>
      </c>
      <c r="G154" t="str">
        <f>IF(ISERROR(1/VLOOKUP($B154,Miljö!$B$1:$T$480,MATCH("Såld mängd produktionsspecifik fjärrvärme (GWh)",Miljö!$B$1:$T$1,0),FALSE)),"",VLOOKUP($B154,Miljö!$B$1:$T$480,MATCH("Såld mängd produktionsspecifik fjärrvärme (GWh)",Miljö!$B$1:$T$1,0),FALSE))</f>
        <v/>
      </c>
      <c r="J154" t="str">
        <f t="shared" si="2"/>
        <v>Karlshamn Energi AB</v>
      </c>
    </row>
    <row r="155" spans="1:10" x14ac:dyDescent="0.25">
      <c r="A155" s="2" t="s">
        <v>253</v>
      </c>
      <c r="B155" s="2" t="s">
        <v>254</v>
      </c>
      <c r="D155" t="str">
        <f>IF(ISERROR(1/VLOOKUP($B155,Kraftvärmeprod!$B$1:$D$480,MATCH("Total värmeproduktion i kraftvärmeverk i kombinerad drift (GWh)",Kraftvärmeprod!$B$1:$AV$1,0),FALSE)),"Ej kraftvärme","Alternativproduktionsmetoden")</f>
        <v>Alternativproduktionsmetoden</v>
      </c>
      <c r="E155" s="248">
        <f>IF(ISERROR(1/VLOOKUP($B155,Kraftvärmeprod!$B$1:$BD$480,MATCH("Total värmeproduktion i kraftvärmeverk i kombinerad drift (GWh)",Kraftvärmeprod!$B$1:$AV$1,0),FALSE)),"",VLOOKUP($B155,'Slutlig allokering kvv'!$B$1:$BA$480,MATCH(E$1,'Slutlig allokering kvv'!$B$1:$AS$1,0),FALSE))</f>
        <v>0.57273217553270472</v>
      </c>
      <c r="F155">
        <f>IF(ISERROR(1/VLOOKUP($B155,Kraftvärmeprod!$B$1:$AV$480,MATCH("Producerad elenergi i kraftvärmeverk (GWh)",Kraftvärmeprod!$B$1:$AV$1,0),FALSE)),"",VLOOKUP($B155,Kraftvärmeprod!$B$1:$AV$480,MATCH("Producerad elenergi i kraftvärmeverk (GWh)",Kraftvärmeprod!$B$1:$AV$1,0),FALSE))</f>
        <v>123.878</v>
      </c>
      <c r="G155" t="str">
        <f>IF(ISERROR(1/VLOOKUP($B155,Miljö!$B$1:$T$480,MATCH("Såld mängd produktionsspecifik fjärrvärme (GWh)",Miljö!$B$1:$T$1,0),FALSE)),"",VLOOKUP($B155,Miljö!$B$1:$T$480,MATCH("Såld mängd produktionsspecifik fjärrvärme (GWh)",Miljö!$B$1:$T$1,0),FALSE))</f>
        <v/>
      </c>
      <c r="J155" t="str">
        <f t="shared" si="2"/>
        <v>Karlstads Energi AB</v>
      </c>
    </row>
    <row r="156" spans="1:10" x14ac:dyDescent="0.25">
      <c r="A156" s="2" t="s">
        <v>255</v>
      </c>
      <c r="B156" s="2" t="s">
        <v>256</v>
      </c>
      <c r="D156" t="str">
        <f>IF(ISERROR(1/VLOOKUP($B156,Kraftvärmeprod!$B$1:$D$480,MATCH("Total värmeproduktion i kraftvärmeverk i kombinerad drift (GWh)",Kraftvärmeprod!$B$1:$AV$1,0),FALSE)),"Ej kraftvärme","Alternativproduktionsmetoden")</f>
        <v>Alternativproduktionsmetoden</v>
      </c>
      <c r="E156" s="248">
        <f>IF(ISERROR(1/VLOOKUP($B156,Kraftvärmeprod!$B$1:$BD$480,MATCH("Total värmeproduktion i kraftvärmeverk i kombinerad drift (GWh)",Kraftvärmeprod!$B$1:$AV$1,0),FALSE)),"",VLOOKUP($B156,'Slutlig allokering kvv'!$B$1:$BA$480,MATCH(E$1,'Slutlig allokering kvv'!$B$1:$AS$1,0),FALSE))</f>
        <v>0.73554893129770993</v>
      </c>
      <c r="F156">
        <f>IF(ISERROR(1/VLOOKUP($B156,Kraftvärmeprod!$B$1:$AV$480,MATCH("Producerad elenergi i kraftvärmeverk (GWh)",Kraftvärmeprod!$B$1:$AV$1,0),FALSE)),"",VLOOKUP($B156,Kraftvärmeprod!$B$1:$AV$480,MATCH("Producerad elenergi i kraftvärmeverk (GWh)",Kraftvärmeprod!$B$1:$AV$1,0),FALSE))</f>
        <v>14.4</v>
      </c>
      <c r="G156" t="str">
        <f>IF(ISERROR(1/VLOOKUP($B156,Miljö!$B$1:$T$480,MATCH("Såld mängd produktionsspecifik fjärrvärme (GWh)",Miljö!$B$1:$T$1,0),FALSE)),"",VLOOKUP($B156,Miljö!$B$1:$T$480,MATCH("Såld mängd produktionsspecifik fjärrvärme (GWh)",Miljö!$B$1:$T$1,0),FALSE))</f>
        <v/>
      </c>
      <c r="J156" t="str">
        <f t="shared" si="2"/>
        <v>Katrinefors Kraftvärme AB</v>
      </c>
    </row>
    <row r="157" spans="1:10" x14ac:dyDescent="0.25">
      <c r="A157" s="2" t="s">
        <v>257</v>
      </c>
      <c r="B157" s="2" t="s">
        <v>258</v>
      </c>
      <c r="D157" t="str">
        <f>IF(ISERROR(1/VLOOKUP($B157,Kraftvärmeprod!$B$1:$D$480,MATCH("Total värmeproduktion i kraftvärmeverk i kombinerad drift (GWh)",Kraftvärmeprod!$B$1:$AV$1,0),FALSE)),"Ej kraftvärme","Alternativproduktionsmetoden")</f>
        <v>Ej kraftvärme</v>
      </c>
      <c r="E157" s="248" t="str">
        <f>IF(ISERROR(1/VLOOKUP($B157,Kraftvärmeprod!$B$1:$BD$480,MATCH("Total värmeproduktion i kraftvärmeverk i kombinerad drift (GWh)",Kraftvärmeprod!$B$1:$AV$1,0),FALSE)),"",VLOOKUP($B157,'Slutlig allokering kvv'!$B$1:$BA$480,MATCH(E$1,'Slutlig allokering kvv'!$B$1:$AS$1,0),FALSE))</f>
        <v/>
      </c>
      <c r="F157" t="str">
        <f>IF(ISERROR(1/VLOOKUP($B157,Kraftvärmeprod!$B$1:$AV$480,MATCH("Producerad elenergi i kraftvärmeverk (GWh)",Kraftvärmeprod!$B$1:$AV$1,0),FALSE)),"",VLOOKUP($B157,Kraftvärmeprod!$B$1:$AV$480,MATCH("Producerad elenergi i kraftvärmeverk (GWh)",Kraftvärmeprod!$B$1:$AV$1,0),FALSE))</f>
        <v/>
      </c>
      <c r="G157" t="str">
        <f>IF(ISERROR(1/VLOOKUP($B157,Miljö!$B$1:$T$480,MATCH("Såld mängd produktionsspecifik fjärrvärme (GWh)",Miljö!$B$1:$T$1,0),FALSE)),"",VLOOKUP($B157,Miljö!$B$1:$T$480,MATCH("Såld mängd produktionsspecifik fjärrvärme (GWh)",Miljö!$B$1:$T$1,0),FALSE))</f>
        <v/>
      </c>
      <c r="J157" t="str">
        <f t="shared" si="2"/>
        <v>Kils Energi AB</v>
      </c>
    </row>
    <row r="158" spans="1:10" x14ac:dyDescent="0.25">
      <c r="A158" s="2" t="s">
        <v>259</v>
      </c>
      <c r="B158" s="2" t="s">
        <v>260</v>
      </c>
      <c r="D158" t="str">
        <f>IF(ISERROR(1/VLOOKUP($B158,Kraftvärmeprod!$B$1:$D$480,MATCH("Total värmeproduktion i kraftvärmeverk i kombinerad drift (GWh)",Kraftvärmeprod!$B$1:$AV$1,0),FALSE)),"Ej kraftvärme","Alternativproduktionsmetoden")</f>
        <v>Alternativproduktionsmetoden</v>
      </c>
      <c r="E158" s="248">
        <f>IF(ISERROR(1/VLOOKUP($B158,Kraftvärmeprod!$B$1:$BD$480,MATCH("Total värmeproduktion i kraftvärmeverk i kombinerad drift (GWh)",Kraftvärmeprod!$B$1:$AV$1,0),FALSE)),"",VLOOKUP($B158,'Slutlig allokering kvv'!$B$1:$BA$480,MATCH(E$1,'Slutlig allokering kvv'!$B$1:$AS$1,0),FALSE))</f>
        <v>0.62793234826398092</v>
      </c>
      <c r="F158">
        <f>IF(ISERROR(1/VLOOKUP($B158,Kraftvärmeprod!$B$1:$AV$480,MATCH("Producerad elenergi i kraftvärmeverk (GWh)",Kraftvärmeprod!$B$1:$AV$1,0),FALSE)),"",VLOOKUP($B158,Kraftvärmeprod!$B$1:$AV$480,MATCH("Producerad elenergi i kraftvärmeverk (GWh)",Kraftvärmeprod!$B$1:$AV$1,0),FALSE))</f>
        <v>27.651</v>
      </c>
      <c r="G158" t="str">
        <f>IF(ISERROR(1/VLOOKUP($B158,Miljö!$B$1:$T$480,MATCH("Såld mängd produktionsspecifik fjärrvärme (GWh)",Miljö!$B$1:$T$1,0),FALSE)),"",VLOOKUP($B158,Miljö!$B$1:$T$480,MATCH("Såld mängd produktionsspecifik fjärrvärme (GWh)",Miljö!$B$1:$T$1,0),FALSE))</f>
        <v/>
      </c>
      <c r="J158" t="str">
        <f t="shared" si="2"/>
        <v>Kiruna Kraft AB</v>
      </c>
    </row>
    <row r="159" spans="1:10" x14ac:dyDescent="0.25">
      <c r="A159" s="2" t="s">
        <v>259</v>
      </c>
      <c r="B159" s="2" t="s">
        <v>261</v>
      </c>
      <c r="D159" t="str">
        <f>IF(ISERROR(1/VLOOKUP($B159,Kraftvärmeprod!$B$1:$D$480,MATCH("Total värmeproduktion i kraftvärmeverk i kombinerad drift (GWh)",Kraftvärmeprod!$B$1:$AV$1,0),FALSE)),"Ej kraftvärme","Alternativproduktionsmetoden")</f>
        <v>Ej kraftvärme</v>
      </c>
      <c r="E159" s="248" t="str">
        <f>IF(ISERROR(1/VLOOKUP($B159,Kraftvärmeprod!$B$1:$BD$480,MATCH("Total värmeproduktion i kraftvärmeverk i kombinerad drift (GWh)",Kraftvärmeprod!$B$1:$AV$1,0),FALSE)),"",VLOOKUP($B159,'Slutlig allokering kvv'!$B$1:$BA$480,MATCH(E$1,'Slutlig allokering kvv'!$B$1:$AS$1,0),FALSE))</f>
        <v/>
      </c>
      <c r="F159" t="str">
        <f>IF(ISERROR(1/VLOOKUP($B159,Kraftvärmeprod!$B$1:$AV$480,MATCH("Producerad elenergi i kraftvärmeverk (GWh)",Kraftvärmeprod!$B$1:$AV$1,0),FALSE)),"",VLOOKUP($B159,Kraftvärmeprod!$B$1:$AV$480,MATCH("Producerad elenergi i kraftvärmeverk (GWh)",Kraftvärmeprod!$B$1:$AV$1,0),FALSE))</f>
        <v/>
      </c>
      <c r="G159" t="str">
        <f>IF(ISERROR(1/VLOOKUP($B159,Miljö!$B$1:$T$480,MATCH("Såld mängd produktionsspecifik fjärrvärme (GWh)",Miljö!$B$1:$T$1,0),FALSE)),"",VLOOKUP($B159,Miljö!$B$1:$T$480,MATCH("Såld mängd produktionsspecifik fjärrvärme (GWh)",Miljö!$B$1:$T$1,0),FALSE))</f>
        <v/>
      </c>
      <c r="J159" t="str">
        <f t="shared" si="2"/>
        <v>Kiruna Kraft AB</v>
      </c>
    </row>
    <row r="160" spans="1:10" x14ac:dyDescent="0.25">
      <c r="A160" s="2" t="s">
        <v>262</v>
      </c>
      <c r="B160" s="2" t="s">
        <v>263</v>
      </c>
      <c r="D160" t="str">
        <f>IF(ISERROR(1/VLOOKUP($B160,Kraftvärmeprod!$B$1:$D$480,MATCH("Total värmeproduktion i kraftvärmeverk i kombinerad drift (GWh)",Kraftvärmeprod!$B$1:$AV$1,0),FALSE)),"Ej kraftvärme","Alternativproduktionsmetoden")</f>
        <v>Alternativproduktionsmetoden</v>
      </c>
      <c r="E160" s="248">
        <f>IF(ISERROR(1/VLOOKUP($B160,Kraftvärmeprod!$B$1:$BD$480,MATCH("Total värmeproduktion i kraftvärmeverk i kombinerad drift (GWh)",Kraftvärmeprod!$B$1:$AV$1,0),FALSE)),"",VLOOKUP($B160,'Slutlig allokering kvv'!$B$1:$BA$480,MATCH(E$1,'Slutlig allokering kvv'!$B$1:$AS$1,0),FALSE))</f>
        <v>0.48794396016312891</v>
      </c>
      <c r="F160">
        <f>IF(ISERROR(1/VLOOKUP($B160,Kraftvärmeprod!$B$1:$AV$480,MATCH("Producerad elenergi i kraftvärmeverk (GWh)",Kraftvärmeprod!$B$1:$AV$1,0),FALSE)),"",VLOOKUP($B160,Kraftvärmeprod!$B$1:$AV$480,MATCH("Producerad elenergi i kraftvärmeverk (GWh)",Kraftvärmeprod!$B$1:$AV$1,0),FALSE))</f>
        <v>197.86799999999999</v>
      </c>
      <c r="G160">
        <f>IF(ISERROR(1/VLOOKUP($B160,Miljö!$B$1:$T$480,MATCH("Såld mängd produktionsspecifik fjärrvärme (GWh)",Miljö!$B$1:$T$1,0),FALSE)),"",VLOOKUP($B160,Miljö!$B$1:$T$480,MATCH("Såld mängd produktionsspecifik fjärrvärme (GWh)",Miljö!$B$1:$T$1,0),FALSE))</f>
        <v>33.637999999999998</v>
      </c>
      <c r="J160" t="str">
        <f t="shared" si="2"/>
        <v>Kraftringen Energi AB (publ)</v>
      </c>
    </row>
    <row r="161" spans="1:10" x14ac:dyDescent="0.25">
      <c r="A161" s="2" t="s">
        <v>262</v>
      </c>
      <c r="B161" s="2" t="s">
        <v>264</v>
      </c>
      <c r="D161" t="str">
        <f>IF(ISERROR(1/VLOOKUP($B161,Kraftvärmeprod!$B$1:$D$480,MATCH("Total värmeproduktion i kraftvärmeverk i kombinerad drift (GWh)",Kraftvärmeprod!$B$1:$AV$1,0),FALSE)),"Ej kraftvärme","Alternativproduktionsmetoden")</f>
        <v>Ej kraftvärme</v>
      </c>
      <c r="E161" s="248" t="str">
        <f>IF(ISERROR(1/VLOOKUP($B161,Kraftvärmeprod!$B$1:$BD$480,MATCH("Total värmeproduktion i kraftvärmeverk i kombinerad drift (GWh)",Kraftvärmeprod!$B$1:$AV$1,0),FALSE)),"",VLOOKUP($B161,'Slutlig allokering kvv'!$B$1:$BA$480,MATCH(E$1,'Slutlig allokering kvv'!$B$1:$AS$1,0),FALSE))</f>
        <v/>
      </c>
      <c r="F161" t="str">
        <f>IF(ISERROR(1/VLOOKUP($B161,Kraftvärmeprod!$B$1:$AV$480,MATCH("Producerad elenergi i kraftvärmeverk (GWh)",Kraftvärmeprod!$B$1:$AV$1,0),FALSE)),"",VLOOKUP($B161,Kraftvärmeprod!$B$1:$AV$480,MATCH("Producerad elenergi i kraftvärmeverk (GWh)",Kraftvärmeprod!$B$1:$AV$1,0),FALSE))</f>
        <v/>
      </c>
      <c r="G161" t="str">
        <f>IF(ISERROR(1/VLOOKUP($B161,Miljö!$B$1:$T$480,MATCH("Såld mängd produktionsspecifik fjärrvärme (GWh)",Miljö!$B$1:$T$1,0),FALSE)),"",VLOOKUP($B161,Miljö!$B$1:$T$480,MATCH("Såld mängd produktionsspecifik fjärrvärme (GWh)",Miljö!$B$1:$T$1,0),FALSE))</f>
        <v/>
      </c>
      <c r="J161" t="str">
        <f t="shared" si="2"/>
        <v>Kraftringen Energi AB (publ)</v>
      </c>
    </row>
    <row r="162" spans="1:10" x14ac:dyDescent="0.25">
      <c r="A162" s="2" t="s">
        <v>265</v>
      </c>
      <c r="B162" s="2" t="s">
        <v>266</v>
      </c>
      <c r="D162" t="str">
        <f>IF(ISERROR(1/VLOOKUP($B162,Kraftvärmeprod!$B$1:$D$480,MATCH("Total värmeproduktion i kraftvärmeverk i kombinerad drift (GWh)",Kraftvärmeprod!$B$1:$AV$1,0),FALSE)),"Ej kraftvärme","Alternativproduktionsmetoden")</f>
        <v>Ej kraftvärme</v>
      </c>
      <c r="E162" s="248" t="str">
        <f>IF(ISERROR(1/VLOOKUP($B162,Kraftvärmeprod!$B$1:$BD$480,MATCH("Total värmeproduktion i kraftvärmeverk i kombinerad drift (GWh)",Kraftvärmeprod!$B$1:$AV$1,0),FALSE)),"",VLOOKUP($B162,'Slutlig allokering kvv'!$B$1:$BA$480,MATCH(E$1,'Slutlig allokering kvv'!$B$1:$AS$1,0),FALSE))</f>
        <v/>
      </c>
      <c r="F162" t="str">
        <f>IF(ISERROR(1/VLOOKUP($B162,Kraftvärmeprod!$B$1:$AV$480,MATCH("Producerad elenergi i kraftvärmeverk (GWh)",Kraftvärmeprod!$B$1:$AV$1,0),FALSE)),"",VLOOKUP($B162,Kraftvärmeprod!$B$1:$AV$480,MATCH("Producerad elenergi i kraftvärmeverk (GWh)",Kraftvärmeprod!$B$1:$AV$1,0),FALSE))</f>
        <v/>
      </c>
      <c r="G162" t="str">
        <f>IF(ISERROR(1/VLOOKUP($B162,Miljö!$B$1:$T$480,MATCH("Såld mängd produktionsspecifik fjärrvärme (GWh)",Miljö!$B$1:$T$1,0),FALSE)),"",VLOOKUP($B162,Miljö!$B$1:$T$480,MATCH("Såld mängd produktionsspecifik fjärrvärme (GWh)",Miljö!$B$1:$T$1,0),FALSE))</f>
        <v/>
      </c>
      <c r="J162" t="str">
        <f t="shared" si="2"/>
        <v>Kristinehamns Fjärrvärme AB</v>
      </c>
    </row>
    <row r="163" spans="1:10" x14ac:dyDescent="0.25">
      <c r="A163" s="2" t="s">
        <v>267</v>
      </c>
      <c r="B163" s="2" t="s">
        <v>268</v>
      </c>
      <c r="D163" t="str">
        <f>IF(ISERROR(1/VLOOKUP($B163,Kraftvärmeprod!$B$1:$D$480,MATCH("Total värmeproduktion i kraftvärmeverk i kombinerad drift (GWh)",Kraftvärmeprod!$B$1:$AV$1,0),FALSE)),"Ej kraftvärme","Alternativproduktionsmetoden")</f>
        <v>Ej kraftvärme</v>
      </c>
      <c r="E163" s="248" t="str">
        <f>IF(ISERROR(1/VLOOKUP($B163,Kraftvärmeprod!$B$1:$BD$480,MATCH("Total värmeproduktion i kraftvärmeverk i kombinerad drift (GWh)",Kraftvärmeprod!$B$1:$AV$1,0),FALSE)),"",VLOOKUP($B163,'Slutlig allokering kvv'!$B$1:$BA$480,MATCH(E$1,'Slutlig allokering kvv'!$B$1:$AS$1,0),FALSE))</f>
        <v/>
      </c>
      <c r="F163" t="str">
        <f>IF(ISERROR(1/VLOOKUP($B163,Kraftvärmeprod!$B$1:$AV$480,MATCH("Producerad elenergi i kraftvärmeverk (GWh)",Kraftvärmeprod!$B$1:$AV$1,0),FALSE)),"",VLOOKUP($B163,Kraftvärmeprod!$B$1:$AV$480,MATCH("Producerad elenergi i kraftvärmeverk (GWh)",Kraftvärmeprod!$B$1:$AV$1,0),FALSE))</f>
        <v/>
      </c>
      <c r="G163" t="str">
        <f>IF(ISERROR(1/VLOOKUP($B163,Miljö!$B$1:$T$480,MATCH("Såld mängd produktionsspecifik fjärrvärme (GWh)",Miljö!$B$1:$T$1,0),FALSE)),"",VLOOKUP($B163,Miljö!$B$1:$T$480,MATCH("Såld mängd produktionsspecifik fjärrvärme (GWh)",Miljö!$B$1:$T$1,0),FALSE))</f>
        <v/>
      </c>
      <c r="J163" t="str">
        <f t="shared" si="2"/>
        <v>Kungälv Energi AB</v>
      </c>
    </row>
    <row r="164" spans="1:10" x14ac:dyDescent="0.25">
      <c r="A164" s="2" t="s">
        <v>267</v>
      </c>
      <c r="B164" s="2" t="s">
        <v>269</v>
      </c>
      <c r="D164" t="str">
        <f>IF(ISERROR(1/VLOOKUP($B164,Kraftvärmeprod!$B$1:$D$480,MATCH("Total värmeproduktion i kraftvärmeverk i kombinerad drift (GWh)",Kraftvärmeprod!$B$1:$AV$1,0),FALSE)),"Ej kraftvärme","Alternativproduktionsmetoden")</f>
        <v>Ej kraftvärme</v>
      </c>
      <c r="E164" s="248" t="str">
        <f>IF(ISERROR(1/VLOOKUP($B164,Kraftvärmeprod!$B$1:$BD$480,MATCH("Total värmeproduktion i kraftvärmeverk i kombinerad drift (GWh)",Kraftvärmeprod!$B$1:$AV$1,0),FALSE)),"",VLOOKUP($B164,'Slutlig allokering kvv'!$B$1:$BA$480,MATCH(E$1,'Slutlig allokering kvv'!$B$1:$AS$1,0),FALSE))</f>
        <v/>
      </c>
      <c r="F164" t="str">
        <f>IF(ISERROR(1/VLOOKUP($B164,Kraftvärmeprod!$B$1:$AV$480,MATCH("Producerad elenergi i kraftvärmeverk (GWh)",Kraftvärmeprod!$B$1:$AV$1,0),FALSE)),"",VLOOKUP($B164,Kraftvärmeprod!$B$1:$AV$480,MATCH("Producerad elenergi i kraftvärmeverk (GWh)",Kraftvärmeprod!$B$1:$AV$1,0),FALSE))</f>
        <v/>
      </c>
      <c r="G164" t="str">
        <f>IF(ISERROR(1/VLOOKUP($B164,Miljö!$B$1:$T$480,MATCH("Såld mängd produktionsspecifik fjärrvärme (GWh)",Miljö!$B$1:$T$1,0),FALSE)),"",VLOOKUP($B164,Miljö!$B$1:$T$480,MATCH("Såld mängd produktionsspecifik fjärrvärme (GWh)",Miljö!$B$1:$T$1,0),FALSE))</f>
        <v/>
      </c>
      <c r="J164" t="str">
        <f t="shared" si="2"/>
        <v>Kungälv Energi AB</v>
      </c>
    </row>
    <row r="165" spans="1:10" x14ac:dyDescent="0.25">
      <c r="A165" s="2" t="s">
        <v>267</v>
      </c>
      <c r="B165" s="2" t="s">
        <v>270</v>
      </c>
      <c r="D165" t="str">
        <f>IF(ISERROR(1/VLOOKUP($B165,Kraftvärmeprod!$B$1:$D$480,MATCH("Total värmeproduktion i kraftvärmeverk i kombinerad drift (GWh)",Kraftvärmeprod!$B$1:$AV$1,0),FALSE)),"Ej kraftvärme","Alternativproduktionsmetoden")</f>
        <v>Ej kraftvärme</v>
      </c>
      <c r="E165" s="248" t="str">
        <f>IF(ISERROR(1/VLOOKUP($B165,Kraftvärmeprod!$B$1:$BD$480,MATCH("Total värmeproduktion i kraftvärmeverk i kombinerad drift (GWh)",Kraftvärmeprod!$B$1:$AV$1,0),FALSE)),"",VLOOKUP($B165,'Slutlig allokering kvv'!$B$1:$BA$480,MATCH(E$1,'Slutlig allokering kvv'!$B$1:$AS$1,0),FALSE))</f>
        <v/>
      </c>
      <c r="F165" t="str">
        <f>IF(ISERROR(1/VLOOKUP($B165,Kraftvärmeprod!$B$1:$AV$480,MATCH("Producerad elenergi i kraftvärmeverk (GWh)",Kraftvärmeprod!$B$1:$AV$1,0),FALSE)),"",VLOOKUP($B165,Kraftvärmeprod!$B$1:$AV$480,MATCH("Producerad elenergi i kraftvärmeverk (GWh)",Kraftvärmeprod!$B$1:$AV$1,0),FALSE))</f>
        <v/>
      </c>
      <c r="G165" t="str">
        <f>IF(ISERROR(1/VLOOKUP($B165,Miljö!$B$1:$T$480,MATCH("Såld mängd produktionsspecifik fjärrvärme (GWh)",Miljö!$B$1:$T$1,0),FALSE)),"",VLOOKUP($B165,Miljö!$B$1:$T$480,MATCH("Såld mängd produktionsspecifik fjärrvärme (GWh)",Miljö!$B$1:$T$1,0),FALSE))</f>
        <v/>
      </c>
      <c r="J165" t="str">
        <f t="shared" si="2"/>
        <v>Kungälv Energi AB</v>
      </c>
    </row>
    <row r="166" spans="1:10" x14ac:dyDescent="0.25">
      <c r="A166" s="2" t="s">
        <v>267</v>
      </c>
      <c r="B166" s="2" t="s">
        <v>271</v>
      </c>
      <c r="D166" t="str">
        <f>IF(ISERROR(1/VLOOKUP($B166,Kraftvärmeprod!$B$1:$D$480,MATCH("Total värmeproduktion i kraftvärmeverk i kombinerad drift (GWh)",Kraftvärmeprod!$B$1:$AV$1,0),FALSE)),"Ej kraftvärme","Alternativproduktionsmetoden")</f>
        <v>Alternativproduktionsmetoden</v>
      </c>
      <c r="E166" s="248">
        <f>IF(ISERROR(1/VLOOKUP($B166,Kraftvärmeprod!$B$1:$BD$480,MATCH("Total värmeproduktion i kraftvärmeverk i kombinerad drift (GWh)",Kraftvärmeprod!$B$1:$AV$1,0),FALSE)),"",VLOOKUP($B166,'Slutlig allokering kvv'!$B$1:$BA$480,MATCH(E$1,'Slutlig allokering kvv'!$B$1:$AS$1,0),FALSE))</f>
        <v>0.79181171548117169</v>
      </c>
      <c r="F166">
        <f>IF(ISERROR(1/VLOOKUP($B166,Kraftvärmeprod!$B$1:$AV$480,MATCH("Producerad elenergi i kraftvärmeverk (GWh)",Kraftvärmeprod!$B$1:$AV$1,0),FALSE)),"",VLOOKUP($B166,Kraftvärmeprod!$B$1:$AV$480,MATCH("Producerad elenergi i kraftvärmeverk (GWh)",Kraftvärmeprod!$B$1:$AV$1,0),FALSE))</f>
        <v>6.8</v>
      </c>
      <c r="G166" t="str">
        <f>IF(ISERROR(1/VLOOKUP($B166,Miljö!$B$1:$T$480,MATCH("Såld mängd produktionsspecifik fjärrvärme (GWh)",Miljö!$B$1:$T$1,0),FALSE)),"",VLOOKUP($B166,Miljö!$B$1:$T$480,MATCH("Såld mängd produktionsspecifik fjärrvärme (GWh)",Miljö!$B$1:$T$1,0),FALSE))</f>
        <v/>
      </c>
      <c r="J166" t="str">
        <f t="shared" si="2"/>
        <v>Kungälv Energi AB</v>
      </c>
    </row>
    <row r="167" spans="1:10" x14ac:dyDescent="0.25">
      <c r="A167" s="2" t="s">
        <v>272</v>
      </c>
      <c r="B167" s="2" t="s">
        <v>273</v>
      </c>
      <c r="D167" t="str">
        <f>IF(ISERROR(1/VLOOKUP($B167,Kraftvärmeprod!$B$1:$D$480,MATCH("Total värmeproduktion i kraftvärmeverk i kombinerad drift (GWh)",Kraftvärmeprod!$B$1:$AV$1,0),FALSE)),"Ej kraftvärme","Alternativproduktionsmetoden")</f>
        <v>Ej kraftvärme</v>
      </c>
      <c r="E167" s="248" t="str">
        <f>IF(ISERROR(1/VLOOKUP($B167,Kraftvärmeprod!$B$1:$BD$480,MATCH("Total värmeproduktion i kraftvärmeverk i kombinerad drift (GWh)",Kraftvärmeprod!$B$1:$AV$1,0),FALSE)),"",VLOOKUP($B167,'Slutlig allokering kvv'!$B$1:$BA$480,MATCH(E$1,'Slutlig allokering kvv'!$B$1:$AS$1,0),FALSE))</f>
        <v/>
      </c>
      <c r="F167" t="str">
        <f>IF(ISERROR(1/VLOOKUP($B167,Kraftvärmeprod!$B$1:$AV$480,MATCH("Producerad elenergi i kraftvärmeverk (GWh)",Kraftvärmeprod!$B$1:$AV$1,0),FALSE)),"",VLOOKUP($B167,Kraftvärmeprod!$B$1:$AV$480,MATCH("Producerad elenergi i kraftvärmeverk (GWh)",Kraftvärmeprod!$B$1:$AV$1,0),FALSE))</f>
        <v/>
      </c>
      <c r="G167" t="str">
        <f>IF(ISERROR(1/VLOOKUP($B167,Miljö!$B$1:$T$480,MATCH("Såld mängd produktionsspecifik fjärrvärme (GWh)",Miljö!$B$1:$T$1,0),FALSE)),"",VLOOKUP($B167,Miljö!$B$1:$T$480,MATCH("Såld mängd produktionsspecifik fjärrvärme (GWh)",Miljö!$B$1:$T$1,0),FALSE))</f>
        <v/>
      </c>
      <c r="J167" t="str">
        <f t="shared" si="2"/>
        <v>Köpings kommun</v>
      </c>
    </row>
    <row r="168" spans="1:10" x14ac:dyDescent="0.25">
      <c r="A168" s="2" t="s">
        <v>272</v>
      </c>
      <c r="B168" s="2" t="s">
        <v>274</v>
      </c>
      <c r="D168" t="str">
        <f>IF(ISERROR(1/VLOOKUP($B168,Kraftvärmeprod!$B$1:$D$480,MATCH("Total värmeproduktion i kraftvärmeverk i kombinerad drift (GWh)",Kraftvärmeprod!$B$1:$AV$1,0),FALSE)),"Ej kraftvärme","Alternativproduktionsmetoden")</f>
        <v>Ej kraftvärme</v>
      </c>
      <c r="E168" s="248" t="str">
        <f>IF(ISERROR(1/VLOOKUP($B168,Kraftvärmeprod!$B$1:$BD$480,MATCH("Total värmeproduktion i kraftvärmeverk i kombinerad drift (GWh)",Kraftvärmeprod!$B$1:$AV$1,0),FALSE)),"",VLOOKUP($B168,'Slutlig allokering kvv'!$B$1:$BA$480,MATCH(E$1,'Slutlig allokering kvv'!$B$1:$AS$1,0),FALSE))</f>
        <v/>
      </c>
      <c r="F168" t="str">
        <f>IF(ISERROR(1/VLOOKUP($B168,Kraftvärmeprod!$B$1:$AV$480,MATCH("Producerad elenergi i kraftvärmeverk (GWh)",Kraftvärmeprod!$B$1:$AV$1,0),FALSE)),"",VLOOKUP($B168,Kraftvärmeprod!$B$1:$AV$480,MATCH("Producerad elenergi i kraftvärmeverk (GWh)",Kraftvärmeprod!$B$1:$AV$1,0),FALSE))</f>
        <v/>
      </c>
      <c r="G168" t="str">
        <f>IF(ISERROR(1/VLOOKUP($B168,Miljö!$B$1:$T$480,MATCH("Såld mängd produktionsspecifik fjärrvärme (GWh)",Miljö!$B$1:$T$1,0),FALSE)),"",VLOOKUP($B168,Miljö!$B$1:$T$480,MATCH("Såld mängd produktionsspecifik fjärrvärme (GWh)",Miljö!$B$1:$T$1,0),FALSE))</f>
        <v/>
      </c>
      <c r="J168" t="str">
        <f t="shared" si="2"/>
        <v>Köpings kommun</v>
      </c>
    </row>
    <row r="169" spans="1:10" x14ac:dyDescent="0.25">
      <c r="A169" s="2" t="s">
        <v>275</v>
      </c>
      <c r="B169" s="2" t="s">
        <v>276</v>
      </c>
      <c r="D169" t="str">
        <f>IF(ISERROR(1/VLOOKUP($B169,Kraftvärmeprod!$B$1:$D$480,MATCH("Total värmeproduktion i kraftvärmeverk i kombinerad drift (GWh)",Kraftvärmeprod!$B$1:$AV$1,0),FALSE)),"Ej kraftvärme","Alternativproduktionsmetoden")</f>
        <v>Alternativproduktionsmetoden</v>
      </c>
      <c r="E169" s="248">
        <f>IF(ISERROR(1/VLOOKUP($B169,Kraftvärmeprod!$B$1:$BD$480,MATCH("Total värmeproduktion i kraftvärmeverk i kombinerad drift (GWh)",Kraftvärmeprod!$B$1:$AV$1,0),FALSE)),"",VLOOKUP($B169,'Slutlig allokering kvv'!$B$1:$BA$480,MATCH(E$1,'Slutlig allokering kvv'!$B$1:$AS$1,0),FALSE))</f>
        <v>0.57883558572293026</v>
      </c>
      <c r="F169">
        <f>IF(ISERROR(1/VLOOKUP($B169,Kraftvärmeprod!$B$1:$AV$480,MATCH("Producerad elenergi i kraftvärmeverk (GWh)",Kraftvärmeprod!$B$1:$AV$1,0),FALSE)),"",VLOOKUP($B169,Kraftvärmeprod!$B$1:$AV$480,MATCH("Producerad elenergi i kraftvärmeverk (GWh)",Kraftvärmeprod!$B$1:$AV$1,0),FALSE))</f>
        <v>30.879000000000001</v>
      </c>
      <c r="G169" t="str">
        <f>IF(ISERROR(1/VLOOKUP($B169,Miljö!$B$1:$T$480,MATCH("Såld mängd produktionsspecifik fjärrvärme (GWh)",Miljö!$B$1:$T$1,0),FALSE)),"",VLOOKUP($B169,Miljö!$B$1:$T$480,MATCH("Såld mängd produktionsspecifik fjärrvärme (GWh)",Miljö!$B$1:$T$1,0),FALSE))</f>
        <v/>
      </c>
      <c r="J169" t="str">
        <f t="shared" si="2"/>
        <v>Landskrona Energi AB</v>
      </c>
    </row>
    <row r="170" spans="1:10" x14ac:dyDescent="0.25">
      <c r="A170" s="2" t="s">
        <v>277</v>
      </c>
      <c r="B170" s="2" t="s">
        <v>278</v>
      </c>
      <c r="D170" t="str">
        <f>IF(ISERROR(1/VLOOKUP($B170,Kraftvärmeprod!$B$1:$D$480,MATCH("Total värmeproduktion i kraftvärmeverk i kombinerad drift (GWh)",Kraftvärmeprod!$B$1:$AV$1,0),FALSE)),"Ej kraftvärme","Alternativproduktionsmetoden")</f>
        <v>Ej kraftvärme</v>
      </c>
      <c r="E170" s="248" t="str">
        <f>IF(ISERROR(1/VLOOKUP($B170,Kraftvärmeprod!$B$1:$BD$480,MATCH("Total värmeproduktion i kraftvärmeverk i kombinerad drift (GWh)",Kraftvärmeprod!$B$1:$AV$1,0),FALSE)),"",VLOOKUP($B170,'Slutlig allokering kvv'!$B$1:$BA$480,MATCH(E$1,'Slutlig allokering kvv'!$B$1:$AS$1,0),FALSE))</f>
        <v/>
      </c>
      <c r="F170" t="str">
        <f>IF(ISERROR(1/VLOOKUP($B170,Kraftvärmeprod!$B$1:$AV$480,MATCH("Producerad elenergi i kraftvärmeverk (GWh)",Kraftvärmeprod!$B$1:$AV$1,0),FALSE)),"",VLOOKUP($B170,Kraftvärmeprod!$B$1:$AV$480,MATCH("Producerad elenergi i kraftvärmeverk (GWh)",Kraftvärmeprod!$B$1:$AV$1,0),FALSE))</f>
        <v/>
      </c>
      <c r="G170" t="str">
        <f>IF(ISERROR(1/VLOOKUP($B170,Miljö!$B$1:$T$480,MATCH("Såld mängd produktionsspecifik fjärrvärme (GWh)",Miljö!$B$1:$T$1,0),FALSE)),"",VLOOKUP($B170,Miljö!$B$1:$T$480,MATCH("Såld mängd produktionsspecifik fjärrvärme (GWh)",Miljö!$B$1:$T$1,0),FALSE))</f>
        <v/>
      </c>
      <c r="J170" t="str">
        <f t="shared" si="2"/>
        <v>Lantmännen Agrovärme AB</v>
      </c>
    </row>
    <row r="171" spans="1:10" x14ac:dyDescent="0.25">
      <c r="A171" s="2" t="s">
        <v>277</v>
      </c>
      <c r="B171" s="2" t="s">
        <v>279</v>
      </c>
      <c r="D171" t="str">
        <f>IF(ISERROR(1/VLOOKUP($B171,Kraftvärmeprod!$B$1:$D$480,MATCH("Total värmeproduktion i kraftvärmeverk i kombinerad drift (GWh)",Kraftvärmeprod!$B$1:$AV$1,0),FALSE)),"Ej kraftvärme","Alternativproduktionsmetoden")</f>
        <v>Ej kraftvärme</v>
      </c>
      <c r="E171" s="248" t="str">
        <f>IF(ISERROR(1/VLOOKUP($B171,Kraftvärmeprod!$B$1:$BD$480,MATCH("Total värmeproduktion i kraftvärmeverk i kombinerad drift (GWh)",Kraftvärmeprod!$B$1:$AV$1,0),FALSE)),"",VLOOKUP($B171,'Slutlig allokering kvv'!$B$1:$BA$480,MATCH(E$1,'Slutlig allokering kvv'!$B$1:$AS$1,0),FALSE))</f>
        <v/>
      </c>
      <c r="F171" t="str">
        <f>IF(ISERROR(1/VLOOKUP($B171,Kraftvärmeprod!$B$1:$AV$480,MATCH("Producerad elenergi i kraftvärmeverk (GWh)",Kraftvärmeprod!$B$1:$AV$1,0),FALSE)),"",VLOOKUP($B171,Kraftvärmeprod!$B$1:$AV$480,MATCH("Producerad elenergi i kraftvärmeverk (GWh)",Kraftvärmeprod!$B$1:$AV$1,0),FALSE))</f>
        <v/>
      </c>
      <c r="G171" t="str">
        <f>IF(ISERROR(1/VLOOKUP($B171,Miljö!$B$1:$T$480,MATCH("Såld mängd produktionsspecifik fjärrvärme (GWh)",Miljö!$B$1:$T$1,0),FALSE)),"",VLOOKUP($B171,Miljö!$B$1:$T$480,MATCH("Såld mängd produktionsspecifik fjärrvärme (GWh)",Miljö!$B$1:$T$1,0),FALSE))</f>
        <v/>
      </c>
      <c r="J171" t="str">
        <f t="shared" si="2"/>
        <v>Lantmännen Agrovärme AB</v>
      </c>
    </row>
    <row r="172" spans="1:10" x14ac:dyDescent="0.25">
      <c r="A172" s="2" t="s">
        <v>277</v>
      </c>
      <c r="B172" s="2" t="s">
        <v>280</v>
      </c>
      <c r="D172" t="str">
        <f>IF(ISERROR(1/VLOOKUP($B172,Kraftvärmeprod!$B$1:$D$480,MATCH("Total värmeproduktion i kraftvärmeverk i kombinerad drift (GWh)",Kraftvärmeprod!$B$1:$AV$1,0),FALSE)),"Ej kraftvärme","Alternativproduktionsmetoden")</f>
        <v>Ej kraftvärme</v>
      </c>
      <c r="E172" s="248" t="str">
        <f>IF(ISERROR(1/VLOOKUP($B172,Kraftvärmeprod!$B$1:$BD$480,MATCH("Total värmeproduktion i kraftvärmeverk i kombinerad drift (GWh)",Kraftvärmeprod!$B$1:$AV$1,0),FALSE)),"",VLOOKUP($B172,'Slutlig allokering kvv'!$B$1:$BA$480,MATCH(E$1,'Slutlig allokering kvv'!$B$1:$AS$1,0),FALSE))</f>
        <v/>
      </c>
      <c r="F172" t="str">
        <f>IF(ISERROR(1/VLOOKUP($B172,Kraftvärmeprod!$B$1:$AV$480,MATCH("Producerad elenergi i kraftvärmeverk (GWh)",Kraftvärmeprod!$B$1:$AV$1,0),FALSE)),"",VLOOKUP($B172,Kraftvärmeprod!$B$1:$AV$480,MATCH("Producerad elenergi i kraftvärmeverk (GWh)",Kraftvärmeprod!$B$1:$AV$1,0),FALSE))</f>
        <v/>
      </c>
      <c r="G172" t="str">
        <f>IF(ISERROR(1/VLOOKUP($B172,Miljö!$B$1:$T$480,MATCH("Såld mängd produktionsspecifik fjärrvärme (GWh)",Miljö!$B$1:$T$1,0),FALSE)),"",VLOOKUP($B172,Miljö!$B$1:$T$480,MATCH("Såld mängd produktionsspecifik fjärrvärme (GWh)",Miljö!$B$1:$T$1,0),FALSE))</f>
        <v/>
      </c>
      <c r="J172" t="str">
        <f t="shared" si="2"/>
        <v>Lantmännen Agrovärme AB</v>
      </c>
    </row>
    <row r="173" spans="1:10" x14ac:dyDescent="0.25">
      <c r="A173" s="2" t="s">
        <v>277</v>
      </c>
      <c r="B173" s="2" t="s">
        <v>281</v>
      </c>
      <c r="D173" t="str">
        <f>IF(ISERROR(1/VLOOKUP($B173,Kraftvärmeprod!$B$1:$D$480,MATCH("Total värmeproduktion i kraftvärmeverk i kombinerad drift (GWh)",Kraftvärmeprod!$B$1:$AV$1,0),FALSE)),"Ej kraftvärme","Alternativproduktionsmetoden")</f>
        <v>Ej kraftvärme</v>
      </c>
      <c r="E173" s="248" t="str">
        <f>IF(ISERROR(1/VLOOKUP($B173,Kraftvärmeprod!$B$1:$BD$480,MATCH("Total värmeproduktion i kraftvärmeverk i kombinerad drift (GWh)",Kraftvärmeprod!$B$1:$AV$1,0),FALSE)),"",VLOOKUP($B173,'Slutlig allokering kvv'!$B$1:$BA$480,MATCH(E$1,'Slutlig allokering kvv'!$B$1:$AS$1,0),FALSE))</f>
        <v/>
      </c>
      <c r="F173" t="str">
        <f>IF(ISERROR(1/VLOOKUP($B173,Kraftvärmeprod!$B$1:$AV$480,MATCH("Producerad elenergi i kraftvärmeverk (GWh)",Kraftvärmeprod!$B$1:$AV$1,0),FALSE)),"",VLOOKUP($B173,Kraftvärmeprod!$B$1:$AV$480,MATCH("Producerad elenergi i kraftvärmeverk (GWh)",Kraftvärmeprod!$B$1:$AV$1,0),FALSE))</f>
        <v/>
      </c>
      <c r="G173" t="str">
        <f>IF(ISERROR(1/VLOOKUP($B173,Miljö!$B$1:$T$480,MATCH("Såld mängd produktionsspecifik fjärrvärme (GWh)",Miljö!$B$1:$T$1,0),FALSE)),"",VLOOKUP($B173,Miljö!$B$1:$T$480,MATCH("Såld mängd produktionsspecifik fjärrvärme (GWh)",Miljö!$B$1:$T$1,0),FALSE))</f>
        <v/>
      </c>
      <c r="J173" t="str">
        <f t="shared" si="2"/>
        <v>Lantmännen Agrovärme AB</v>
      </c>
    </row>
    <row r="174" spans="1:10" x14ac:dyDescent="0.25">
      <c r="A174" s="2" t="s">
        <v>277</v>
      </c>
      <c r="B174" s="2" t="s">
        <v>282</v>
      </c>
      <c r="D174" t="str">
        <f>IF(ISERROR(1/VLOOKUP($B174,Kraftvärmeprod!$B$1:$D$480,MATCH("Total värmeproduktion i kraftvärmeverk i kombinerad drift (GWh)",Kraftvärmeprod!$B$1:$AV$1,0),FALSE)),"Ej kraftvärme","Alternativproduktionsmetoden")</f>
        <v>Ej kraftvärme</v>
      </c>
      <c r="E174" s="248" t="str">
        <f>IF(ISERROR(1/VLOOKUP($B174,Kraftvärmeprod!$B$1:$BD$480,MATCH("Total värmeproduktion i kraftvärmeverk i kombinerad drift (GWh)",Kraftvärmeprod!$B$1:$AV$1,0),FALSE)),"",VLOOKUP($B174,'Slutlig allokering kvv'!$B$1:$BA$480,MATCH(E$1,'Slutlig allokering kvv'!$B$1:$AS$1,0),FALSE))</f>
        <v/>
      </c>
      <c r="F174" t="str">
        <f>IF(ISERROR(1/VLOOKUP($B174,Kraftvärmeprod!$B$1:$AV$480,MATCH("Producerad elenergi i kraftvärmeverk (GWh)",Kraftvärmeprod!$B$1:$AV$1,0),FALSE)),"",VLOOKUP($B174,Kraftvärmeprod!$B$1:$AV$480,MATCH("Producerad elenergi i kraftvärmeverk (GWh)",Kraftvärmeprod!$B$1:$AV$1,0),FALSE))</f>
        <v/>
      </c>
      <c r="G174" t="str">
        <f>IF(ISERROR(1/VLOOKUP($B174,Miljö!$B$1:$T$480,MATCH("Såld mängd produktionsspecifik fjärrvärme (GWh)",Miljö!$B$1:$T$1,0),FALSE)),"",VLOOKUP($B174,Miljö!$B$1:$T$480,MATCH("Såld mängd produktionsspecifik fjärrvärme (GWh)",Miljö!$B$1:$T$1,0),FALSE))</f>
        <v/>
      </c>
      <c r="J174" t="str">
        <f t="shared" si="2"/>
        <v>Lantmännen Agrovärme AB</v>
      </c>
    </row>
    <row r="175" spans="1:10" x14ac:dyDescent="0.25">
      <c r="A175" s="2" t="s">
        <v>277</v>
      </c>
      <c r="B175" s="2" t="s">
        <v>283</v>
      </c>
      <c r="D175" t="str">
        <f>IF(ISERROR(1/VLOOKUP($B175,Kraftvärmeprod!$B$1:$D$480,MATCH("Total värmeproduktion i kraftvärmeverk i kombinerad drift (GWh)",Kraftvärmeprod!$B$1:$AV$1,0),FALSE)),"Ej kraftvärme","Alternativproduktionsmetoden")</f>
        <v>Ej kraftvärme</v>
      </c>
      <c r="E175" s="248" t="str">
        <f>IF(ISERROR(1/VLOOKUP($B175,Kraftvärmeprod!$B$1:$BD$480,MATCH("Total värmeproduktion i kraftvärmeverk i kombinerad drift (GWh)",Kraftvärmeprod!$B$1:$AV$1,0),FALSE)),"",VLOOKUP($B175,'Slutlig allokering kvv'!$B$1:$BA$480,MATCH(E$1,'Slutlig allokering kvv'!$B$1:$AS$1,0),FALSE))</f>
        <v/>
      </c>
      <c r="F175" t="str">
        <f>IF(ISERROR(1/VLOOKUP($B175,Kraftvärmeprod!$B$1:$AV$480,MATCH("Producerad elenergi i kraftvärmeverk (GWh)",Kraftvärmeprod!$B$1:$AV$1,0),FALSE)),"",VLOOKUP($B175,Kraftvärmeprod!$B$1:$AV$480,MATCH("Producerad elenergi i kraftvärmeverk (GWh)",Kraftvärmeprod!$B$1:$AV$1,0),FALSE))</f>
        <v/>
      </c>
      <c r="G175" t="str">
        <f>IF(ISERROR(1/VLOOKUP($B175,Miljö!$B$1:$T$480,MATCH("Såld mängd produktionsspecifik fjärrvärme (GWh)",Miljö!$B$1:$T$1,0),FALSE)),"",VLOOKUP($B175,Miljö!$B$1:$T$480,MATCH("Såld mängd produktionsspecifik fjärrvärme (GWh)",Miljö!$B$1:$T$1,0),FALSE))</f>
        <v/>
      </c>
      <c r="J175" t="str">
        <f t="shared" si="2"/>
        <v>Lantmännen Agrovärme AB</v>
      </c>
    </row>
    <row r="176" spans="1:10" x14ac:dyDescent="0.25">
      <c r="A176" s="2" t="s">
        <v>277</v>
      </c>
      <c r="B176" s="2" t="s">
        <v>284</v>
      </c>
      <c r="D176" t="str">
        <f>IF(ISERROR(1/VLOOKUP($B176,Kraftvärmeprod!$B$1:$D$480,MATCH("Total värmeproduktion i kraftvärmeverk i kombinerad drift (GWh)",Kraftvärmeprod!$B$1:$AV$1,0),FALSE)),"Ej kraftvärme","Alternativproduktionsmetoden")</f>
        <v>Ej kraftvärme</v>
      </c>
      <c r="E176" s="248" t="str">
        <f>IF(ISERROR(1/VLOOKUP($B176,Kraftvärmeprod!$B$1:$BD$480,MATCH("Total värmeproduktion i kraftvärmeverk i kombinerad drift (GWh)",Kraftvärmeprod!$B$1:$AV$1,0),FALSE)),"",VLOOKUP($B176,'Slutlig allokering kvv'!$B$1:$BA$480,MATCH(E$1,'Slutlig allokering kvv'!$B$1:$AS$1,0),FALSE))</f>
        <v/>
      </c>
      <c r="F176" t="str">
        <f>IF(ISERROR(1/VLOOKUP($B176,Kraftvärmeprod!$B$1:$AV$480,MATCH("Producerad elenergi i kraftvärmeverk (GWh)",Kraftvärmeprod!$B$1:$AV$1,0),FALSE)),"",VLOOKUP($B176,Kraftvärmeprod!$B$1:$AV$480,MATCH("Producerad elenergi i kraftvärmeverk (GWh)",Kraftvärmeprod!$B$1:$AV$1,0),FALSE))</f>
        <v/>
      </c>
      <c r="G176" t="str">
        <f>IF(ISERROR(1/VLOOKUP($B176,Miljö!$B$1:$T$480,MATCH("Såld mängd produktionsspecifik fjärrvärme (GWh)",Miljö!$B$1:$T$1,0),FALSE)),"",VLOOKUP($B176,Miljö!$B$1:$T$480,MATCH("Såld mängd produktionsspecifik fjärrvärme (GWh)",Miljö!$B$1:$T$1,0),FALSE))</f>
        <v/>
      </c>
      <c r="J176" t="str">
        <f t="shared" si="2"/>
        <v>Lantmännen Agrovärme AB</v>
      </c>
    </row>
    <row r="177" spans="1:10" x14ac:dyDescent="0.25">
      <c r="A177" s="2" t="s">
        <v>277</v>
      </c>
      <c r="B177" s="2" t="s">
        <v>285</v>
      </c>
      <c r="D177" t="str">
        <f>IF(ISERROR(1/VLOOKUP($B177,Kraftvärmeprod!$B$1:$D$480,MATCH("Total värmeproduktion i kraftvärmeverk i kombinerad drift (GWh)",Kraftvärmeprod!$B$1:$AV$1,0),FALSE)),"Ej kraftvärme","Alternativproduktionsmetoden")</f>
        <v>Ej kraftvärme</v>
      </c>
      <c r="E177" s="248" t="str">
        <f>IF(ISERROR(1/VLOOKUP($B177,Kraftvärmeprod!$B$1:$BD$480,MATCH("Total värmeproduktion i kraftvärmeverk i kombinerad drift (GWh)",Kraftvärmeprod!$B$1:$AV$1,0),FALSE)),"",VLOOKUP($B177,'Slutlig allokering kvv'!$B$1:$BA$480,MATCH(E$1,'Slutlig allokering kvv'!$B$1:$AS$1,0),FALSE))</f>
        <v/>
      </c>
      <c r="F177" t="str">
        <f>IF(ISERROR(1/VLOOKUP($B177,Kraftvärmeprod!$B$1:$AV$480,MATCH("Producerad elenergi i kraftvärmeverk (GWh)",Kraftvärmeprod!$B$1:$AV$1,0),FALSE)),"",VLOOKUP($B177,Kraftvärmeprod!$B$1:$AV$480,MATCH("Producerad elenergi i kraftvärmeverk (GWh)",Kraftvärmeprod!$B$1:$AV$1,0),FALSE))</f>
        <v/>
      </c>
      <c r="G177" t="str">
        <f>IF(ISERROR(1/VLOOKUP($B177,Miljö!$B$1:$T$480,MATCH("Såld mängd produktionsspecifik fjärrvärme (GWh)",Miljö!$B$1:$T$1,0),FALSE)),"",VLOOKUP($B177,Miljö!$B$1:$T$480,MATCH("Såld mängd produktionsspecifik fjärrvärme (GWh)",Miljö!$B$1:$T$1,0),FALSE))</f>
        <v/>
      </c>
      <c r="J177" t="str">
        <f t="shared" si="2"/>
        <v>Lantmännen Agrovärme AB</v>
      </c>
    </row>
    <row r="178" spans="1:10" x14ac:dyDescent="0.25">
      <c r="A178" s="2" t="s">
        <v>286</v>
      </c>
      <c r="B178" s="2" t="s">
        <v>287</v>
      </c>
      <c r="D178" t="str">
        <f>IF(ISERROR(1/VLOOKUP($B178,Kraftvärmeprod!$B$1:$D$480,MATCH("Total värmeproduktion i kraftvärmeverk i kombinerad drift (GWh)",Kraftvärmeprod!$B$1:$AV$1,0),FALSE)),"Ej kraftvärme","Alternativproduktionsmetoden")</f>
        <v>Ej kraftvärme</v>
      </c>
      <c r="E178" s="248" t="str">
        <f>IF(ISERROR(1/VLOOKUP($B178,Kraftvärmeprod!$B$1:$BD$480,MATCH("Total värmeproduktion i kraftvärmeverk i kombinerad drift (GWh)",Kraftvärmeprod!$B$1:$AV$1,0),FALSE)),"",VLOOKUP($B178,'Slutlig allokering kvv'!$B$1:$BA$480,MATCH(E$1,'Slutlig allokering kvv'!$B$1:$AS$1,0),FALSE))</f>
        <v/>
      </c>
      <c r="F178" t="str">
        <f>IF(ISERROR(1/VLOOKUP($B178,Kraftvärmeprod!$B$1:$AV$480,MATCH("Producerad elenergi i kraftvärmeverk (GWh)",Kraftvärmeprod!$B$1:$AV$1,0),FALSE)),"",VLOOKUP($B178,Kraftvärmeprod!$B$1:$AV$480,MATCH("Producerad elenergi i kraftvärmeverk (GWh)",Kraftvärmeprod!$B$1:$AV$1,0),FALSE))</f>
        <v/>
      </c>
      <c r="G178" t="str">
        <f>IF(ISERROR(1/VLOOKUP($B178,Miljö!$B$1:$T$480,MATCH("Såld mängd produktionsspecifik fjärrvärme (GWh)",Miljö!$B$1:$T$1,0),FALSE)),"",VLOOKUP($B178,Miljö!$B$1:$T$480,MATCH("Såld mängd produktionsspecifik fjärrvärme (GWh)",Miljö!$B$1:$T$1,0),FALSE))</f>
        <v/>
      </c>
      <c r="J178" t="str">
        <f t="shared" si="2"/>
        <v>Laxå Värme AB</v>
      </c>
    </row>
    <row r="179" spans="1:10" x14ac:dyDescent="0.25">
      <c r="A179" s="2" t="s">
        <v>291</v>
      </c>
      <c r="B179" s="2" t="s">
        <v>10</v>
      </c>
      <c r="D179" t="str">
        <f>IF(ISERROR(1/VLOOKUP($B179,Kraftvärmeprod!$B$1:$D$480,MATCH("Total värmeproduktion i kraftvärmeverk i kombinerad drift (GWh)",Kraftvärmeprod!$B$1:$AV$1,0),FALSE)),"Ej kraftvärme","Alternativproduktionsmetoden")</f>
        <v>Ej kraftvärme</v>
      </c>
      <c r="E179" s="248" t="str">
        <f>IF(ISERROR(1/VLOOKUP($B179,Kraftvärmeprod!$B$1:$BD$480,MATCH("Total värmeproduktion i kraftvärmeverk i kombinerad drift (GWh)",Kraftvärmeprod!$B$1:$AV$1,0),FALSE)),"",VLOOKUP($B179,'Slutlig allokering kvv'!$B$1:$BA$480,MATCH(E$1,'Slutlig allokering kvv'!$B$1:$AS$1,0),FALSE))</f>
        <v/>
      </c>
      <c r="F179" t="str">
        <f>IF(ISERROR(1/VLOOKUP($B179,Kraftvärmeprod!$B$1:$AV$480,MATCH("Producerad elenergi i kraftvärmeverk (GWh)",Kraftvärmeprod!$B$1:$AV$1,0),FALSE)),"",VLOOKUP($B179,Kraftvärmeprod!$B$1:$AV$480,MATCH("Producerad elenergi i kraftvärmeverk (GWh)",Kraftvärmeprod!$B$1:$AV$1,0),FALSE))</f>
        <v/>
      </c>
      <c r="G179" t="str">
        <f>IF(ISERROR(1/VLOOKUP($B179,Miljö!$B$1:$T$480,MATCH("Såld mängd produktionsspecifik fjärrvärme (GWh)",Miljö!$B$1:$T$1,0),FALSE)),"",VLOOKUP($B179,Miljö!$B$1:$T$480,MATCH("Såld mängd produktionsspecifik fjärrvärme (GWh)",Miljö!$B$1:$T$1,0),FALSE))</f>
        <v/>
      </c>
      <c r="J179" t="str">
        <f t="shared" si="2"/>
        <v>Lerum Fjärrvärme AB</v>
      </c>
    </row>
    <row r="180" spans="1:10" x14ac:dyDescent="0.25">
      <c r="A180" s="2" t="s">
        <v>291</v>
      </c>
      <c r="B180" s="2" t="s">
        <v>292</v>
      </c>
      <c r="D180" t="str">
        <f>IF(ISERROR(1/VLOOKUP($B180,Kraftvärmeprod!$B$1:$D$480,MATCH("Total värmeproduktion i kraftvärmeverk i kombinerad drift (GWh)",Kraftvärmeprod!$B$1:$AV$1,0),FALSE)),"Ej kraftvärme","Alternativproduktionsmetoden")</f>
        <v>Ej kraftvärme</v>
      </c>
      <c r="E180" s="248" t="str">
        <f>IF(ISERROR(1/VLOOKUP($B180,Kraftvärmeprod!$B$1:$BD$480,MATCH("Total värmeproduktion i kraftvärmeverk i kombinerad drift (GWh)",Kraftvärmeprod!$B$1:$AV$1,0),FALSE)),"",VLOOKUP($B180,'Slutlig allokering kvv'!$B$1:$BA$480,MATCH(E$1,'Slutlig allokering kvv'!$B$1:$AS$1,0),FALSE))</f>
        <v/>
      </c>
      <c r="F180" t="str">
        <f>IF(ISERROR(1/VLOOKUP($B180,Kraftvärmeprod!$B$1:$AV$480,MATCH("Producerad elenergi i kraftvärmeverk (GWh)",Kraftvärmeprod!$B$1:$AV$1,0),FALSE)),"",VLOOKUP($B180,Kraftvärmeprod!$B$1:$AV$480,MATCH("Producerad elenergi i kraftvärmeverk (GWh)",Kraftvärmeprod!$B$1:$AV$1,0),FALSE))</f>
        <v/>
      </c>
      <c r="G180" t="str">
        <f>IF(ISERROR(1/VLOOKUP($B180,Miljö!$B$1:$T$480,MATCH("Såld mängd produktionsspecifik fjärrvärme (GWh)",Miljö!$B$1:$T$1,0),FALSE)),"",VLOOKUP($B180,Miljö!$B$1:$T$480,MATCH("Såld mängd produktionsspecifik fjärrvärme (GWh)",Miljö!$B$1:$T$1,0),FALSE))</f>
        <v/>
      </c>
      <c r="J180" t="str">
        <f t="shared" si="2"/>
        <v>Lerum Fjärrvärme AB</v>
      </c>
    </row>
    <row r="181" spans="1:10" x14ac:dyDescent="0.25">
      <c r="A181" s="2" t="s">
        <v>291</v>
      </c>
      <c r="B181" s="2" t="s">
        <v>293</v>
      </c>
      <c r="D181" t="str">
        <f>IF(ISERROR(1/VLOOKUP($B181,Kraftvärmeprod!$B$1:$D$480,MATCH("Total värmeproduktion i kraftvärmeverk i kombinerad drift (GWh)",Kraftvärmeprod!$B$1:$AV$1,0),FALSE)),"Ej kraftvärme","Alternativproduktionsmetoden")</f>
        <v>Ej kraftvärme</v>
      </c>
      <c r="E181" s="248" t="str">
        <f>IF(ISERROR(1/VLOOKUP($B181,Kraftvärmeprod!$B$1:$BD$480,MATCH("Total värmeproduktion i kraftvärmeverk i kombinerad drift (GWh)",Kraftvärmeprod!$B$1:$AV$1,0),FALSE)),"",VLOOKUP($B181,'Slutlig allokering kvv'!$B$1:$BA$480,MATCH(E$1,'Slutlig allokering kvv'!$B$1:$AS$1,0),FALSE))</f>
        <v/>
      </c>
      <c r="F181" t="str">
        <f>IF(ISERROR(1/VLOOKUP($B181,Kraftvärmeprod!$B$1:$AV$480,MATCH("Producerad elenergi i kraftvärmeverk (GWh)",Kraftvärmeprod!$B$1:$AV$1,0),FALSE)),"",VLOOKUP($B181,Kraftvärmeprod!$B$1:$AV$480,MATCH("Producerad elenergi i kraftvärmeverk (GWh)",Kraftvärmeprod!$B$1:$AV$1,0),FALSE))</f>
        <v/>
      </c>
      <c r="G181" t="str">
        <f>IF(ISERROR(1/VLOOKUP($B181,Miljö!$B$1:$T$480,MATCH("Såld mängd produktionsspecifik fjärrvärme (GWh)",Miljö!$B$1:$T$1,0),FALSE)),"",VLOOKUP($B181,Miljö!$B$1:$T$480,MATCH("Såld mängd produktionsspecifik fjärrvärme (GWh)",Miljö!$B$1:$T$1,0),FALSE))</f>
        <v/>
      </c>
      <c r="J181" t="str">
        <f t="shared" si="2"/>
        <v>Lerum Fjärrvärme AB</v>
      </c>
    </row>
    <row r="182" spans="1:10" x14ac:dyDescent="0.25">
      <c r="A182" s="2" t="s">
        <v>291</v>
      </c>
      <c r="B182" s="2" t="s">
        <v>294</v>
      </c>
      <c r="D182" t="str">
        <f>IF(ISERROR(1/VLOOKUP($B182,Kraftvärmeprod!$B$1:$D$480,MATCH("Total värmeproduktion i kraftvärmeverk i kombinerad drift (GWh)",Kraftvärmeprod!$B$1:$AV$1,0),FALSE)),"Ej kraftvärme","Alternativproduktionsmetoden")</f>
        <v>Ej kraftvärme</v>
      </c>
      <c r="E182" s="248" t="str">
        <f>IF(ISERROR(1/VLOOKUP($B182,Kraftvärmeprod!$B$1:$BD$480,MATCH("Total värmeproduktion i kraftvärmeverk i kombinerad drift (GWh)",Kraftvärmeprod!$B$1:$AV$1,0),FALSE)),"",VLOOKUP($B182,'Slutlig allokering kvv'!$B$1:$BA$480,MATCH(E$1,'Slutlig allokering kvv'!$B$1:$AS$1,0),FALSE))</f>
        <v/>
      </c>
      <c r="F182" t="str">
        <f>IF(ISERROR(1/VLOOKUP($B182,Kraftvärmeprod!$B$1:$AV$480,MATCH("Producerad elenergi i kraftvärmeverk (GWh)",Kraftvärmeprod!$B$1:$AV$1,0),FALSE)),"",VLOOKUP($B182,Kraftvärmeprod!$B$1:$AV$480,MATCH("Producerad elenergi i kraftvärmeverk (GWh)",Kraftvärmeprod!$B$1:$AV$1,0),FALSE))</f>
        <v/>
      </c>
      <c r="G182" t="str">
        <f>IF(ISERROR(1/VLOOKUP($B182,Miljö!$B$1:$T$480,MATCH("Såld mängd produktionsspecifik fjärrvärme (GWh)",Miljö!$B$1:$T$1,0),FALSE)),"",VLOOKUP($B182,Miljö!$B$1:$T$480,MATCH("Såld mängd produktionsspecifik fjärrvärme (GWh)",Miljö!$B$1:$T$1,0),FALSE))</f>
        <v/>
      </c>
      <c r="J182" t="str">
        <f t="shared" si="2"/>
        <v>Lerum Fjärrvärme AB</v>
      </c>
    </row>
    <row r="183" spans="1:10" x14ac:dyDescent="0.25">
      <c r="A183" s="2" t="s">
        <v>295</v>
      </c>
      <c r="B183" s="2" t="s">
        <v>296</v>
      </c>
      <c r="D183" t="str">
        <f>IF(ISERROR(1/VLOOKUP($B183,Kraftvärmeprod!$B$1:$D$480,MATCH("Total värmeproduktion i kraftvärmeverk i kombinerad drift (GWh)",Kraftvärmeprod!$B$1:$AV$1,0),FALSE)),"Ej kraftvärme","Alternativproduktionsmetoden")</f>
        <v>Ej kraftvärme</v>
      </c>
      <c r="E183" s="248" t="str">
        <f>IF(ISERROR(1/VLOOKUP($B183,Kraftvärmeprod!$B$1:$BD$480,MATCH("Total värmeproduktion i kraftvärmeverk i kombinerad drift (GWh)",Kraftvärmeprod!$B$1:$AV$1,0),FALSE)),"",VLOOKUP($B183,'Slutlig allokering kvv'!$B$1:$BA$480,MATCH(E$1,'Slutlig allokering kvv'!$B$1:$AS$1,0),FALSE))</f>
        <v/>
      </c>
      <c r="F183" t="str">
        <f>IF(ISERROR(1/VLOOKUP($B183,Kraftvärmeprod!$B$1:$AV$480,MATCH("Producerad elenergi i kraftvärmeverk (GWh)",Kraftvärmeprod!$B$1:$AV$1,0),FALSE)),"",VLOOKUP($B183,Kraftvärmeprod!$B$1:$AV$480,MATCH("Producerad elenergi i kraftvärmeverk (GWh)",Kraftvärmeprod!$B$1:$AV$1,0),FALSE))</f>
        <v/>
      </c>
      <c r="G183" t="str">
        <f>IF(ISERROR(1/VLOOKUP($B183,Miljö!$B$1:$T$480,MATCH("Såld mängd produktionsspecifik fjärrvärme (GWh)",Miljö!$B$1:$T$1,0),FALSE)),"",VLOOKUP($B183,Miljö!$B$1:$T$480,MATCH("Såld mängd produktionsspecifik fjärrvärme (GWh)",Miljö!$B$1:$T$1,0),FALSE))</f>
        <v/>
      </c>
      <c r="J183" t="str">
        <f t="shared" si="2"/>
        <v>Lessebo Fjärrvärme AB</v>
      </c>
    </row>
    <row r="184" spans="1:10" x14ac:dyDescent="0.25">
      <c r="A184" s="2" t="s">
        <v>297</v>
      </c>
      <c r="B184" s="2" t="s">
        <v>298</v>
      </c>
      <c r="D184" t="str">
        <f>IF(ISERROR(1/VLOOKUP($B184,Kraftvärmeprod!$B$1:$D$480,MATCH("Total värmeproduktion i kraftvärmeverk i kombinerad drift (GWh)",Kraftvärmeprod!$B$1:$AV$1,0),FALSE)),"Ej kraftvärme","Alternativproduktionsmetoden")</f>
        <v>Ej kraftvärme</v>
      </c>
      <c r="E184" s="248" t="str">
        <f>IF(ISERROR(1/VLOOKUP($B184,Kraftvärmeprod!$B$1:$BD$480,MATCH("Total värmeproduktion i kraftvärmeverk i kombinerad drift (GWh)",Kraftvärmeprod!$B$1:$AV$1,0),FALSE)),"",VLOOKUP($B184,'Slutlig allokering kvv'!$B$1:$BA$480,MATCH(E$1,'Slutlig allokering kvv'!$B$1:$AS$1,0),FALSE))</f>
        <v/>
      </c>
      <c r="F184" t="str">
        <f>IF(ISERROR(1/VLOOKUP($B184,Kraftvärmeprod!$B$1:$AV$480,MATCH("Producerad elenergi i kraftvärmeverk (GWh)",Kraftvärmeprod!$B$1:$AV$1,0),FALSE)),"",VLOOKUP($B184,Kraftvärmeprod!$B$1:$AV$480,MATCH("Producerad elenergi i kraftvärmeverk (GWh)",Kraftvärmeprod!$B$1:$AV$1,0),FALSE))</f>
        <v/>
      </c>
      <c r="G184" t="str">
        <f>IF(ISERROR(1/VLOOKUP($B184,Miljö!$B$1:$T$480,MATCH("Såld mängd produktionsspecifik fjärrvärme (GWh)",Miljö!$B$1:$T$1,0),FALSE)),"",VLOOKUP($B184,Miljö!$B$1:$T$480,MATCH("Såld mängd produktionsspecifik fjärrvärme (GWh)",Miljö!$B$1:$T$1,0),FALSE))</f>
        <v/>
      </c>
      <c r="J184" t="str">
        <f t="shared" si="2"/>
        <v>LEVA i Lysekil AB</v>
      </c>
    </row>
    <row r="185" spans="1:10" x14ac:dyDescent="0.25">
      <c r="A185" s="2" t="s">
        <v>299</v>
      </c>
      <c r="B185" s="2" t="s">
        <v>300</v>
      </c>
      <c r="D185" t="str">
        <f>IF(ISERROR(1/VLOOKUP($B185,Kraftvärmeprod!$B$1:$D$480,MATCH("Total värmeproduktion i kraftvärmeverk i kombinerad drift (GWh)",Kraftvärmeprod!$B$1:$AV$1,0),FALSE)),"Ej kraftvärme","Alternativproduktionsmetoden")</f>
        <v>Alternativproduktionsmetoden</v>
      </c>
      <c r="E185" s="248">
        <f>IF(ISERROR(1/VLOOKUP($B185,Kraftvärmeprod!$B$1:$BD$480,MATCH("Total värmeproduktion i kraftvärmeverk i kombinerad drift (GWh)",Kraftvärmeprod!$B$1:$AV$1,0),FALSE)),"",VLOOKUP($B185,'Slutlig allokering kvv'!$B$1:$BA$480,MATCH(E$1,'Slutlig allokering kvv'!$B$1:$AS$1,0),FALSE))</f>
        <v>0.6272520929317037</v>
      </c>
      <c r="F185">
        <f>IF(ISERROR(1/VLOOKUP($B185,Kraftvärmeprod!$B$1:$AV$480,MATCH("Producerad elenergi i kraftvärmeverk (GWh)",Kraftvärmeprod!$B$1:$AV$1,0),FALSE)),"",VLOOKUP($B185,Kraftvärmeprod!$B$1:$AV$480,MATCH("Producerad elenergi i kraftvärmeverk (GWh)",Kraftvärmeprod!$B$1:$AV$1,0),FALSE))</f>
        <v>21.445</v>
      </c>
      <c r="G185" t="str">
        <f>IF(ISERROR(1/VLOOKUP($B185,Miljö!$B$1:$T$480,MATCH("Såld mängd produktionsspecifik fjärrvärme (GWh)",Miljö!$B$1:$T$1,0),FALSE)),"",VLOOKUP($B185,Miljö!$B$1:$T$480,MATCH("Såld mängd produktionsspecifik fjärrvärme (GWh)",Miljö!$B$1:$T$1,0),FALSE))</f>
        <v/>
      </c>
      <c r="J185" t="str">
        <f t="shared" si="2"/>
        <v>Lidköpings Värmeverk AB</v>
      </c>
    </row>
    <row r="186" spans="1:10" x14ac:dyDescent="0.25">
      <c r="A186" s="2" t="s">
        <v>301</v>
      </c>
      <c r="B186" s="2" t="s">
        <v>302</v>
      </c>
      <c r="D186" t="str">
        <f>IF(ISERROR(1/VLOOKUP($B186,Kraftvärmeprod!$B$1:$D$480,MATCH("Total värmeproduktion i kraftvärmeverk i kombinerad drift (GWh)",Kraftvärmeprod!$B$1:$AV$1,0),FALSE)),"Ej kraftvärme","Alternativproduktionsmetoden")</f>
        <v>Ej kraftvärme</v>
      </c>
      <c r="E186" s="248" t="str">
        <f>IF(ISERROR(1/VLOOKUP($B186,Kraftvärmeprod!$B$1:$BD$480,MATCH("Total värmeproduktion i kraftvärmeverk i kombinerad drift (GWh)",Kraftvärmeprod!$B$1:$AV$1,0),FALSE)),"",VLOOKUP($B186,'Slutlig allokering kvv'!$B$1:$BA$480,MATCH(E$1,'Slutlig allokering kvv'!$B$1:$AS$1,0),FALSE))</f>
        <v/>
      </c>
      <c r="F186" t="str">
        <f>IF(ISERROR(1/VLOOKUP($B186,Kraftvärmeprod!$B$1:$AV$480,MATCH("Producerad elenergi i kraftvärmeverk (GWh)",Kraftvärmeprod!$B$1:$AV$1,0),FALSE)),"",VLOOKUP($B186,Kraftvärmeprod!$B$1:$AV$480,MATCH("Producerad elenergi i kraftvärmeverk (GWh)",Kraftvärmeprod!$B$1:$AV$1,0),FALSE))</f>
        <v/>
      </c>
      <c r="G186" t="str">
        <f>IF(ISERROR(1/VLOOKUP($B186,Miljö!$B$1:$T$480,MATCH("Såld mängd produktionsspecifik fjärrvärme (GWh)",Miljö!$B$1:$T$1,0),FALSE)),"",VLOOKUP($B186,Miljö!$B$1:$T$480,MATCH("Såld mängd produktionsspecifik fjärrvärme (GWh)",Miljö!$B$1:$T$1,0),FALSE))</f>
        <v/>
      </c>
      <c r="J186" t="str">
        <f t="shared" si="2"/>
        <v>Lilla Edets Fjärrvärme AB</v>
      </c>
    </row>
    <row r="187" spans="1:10" x14ac:dyDescent="0.25">
      <c r="A187" s="2" t="s">
        <v>303</v>
      </c>
      <c r="B187" s="2" t="s">
        <v>304</v>
      </c>
      <c r="D187" t="str">
        <f>IF(ISERROR(1/VLOOKUP($B187,Kraftvärmeprod!$B$1:$D$480,MATCH("Total värmeproduktion i kraftvärmeverk i kombinerad drift (GWh)",Kraftvärmeprod!$B$1:$AV$1,0),FALSE)),"Ej kraftvärme","Alternativproduktionsmetoden")</f>
        <v>Ej kraftvärme</v>
      </c>
      <c r="E187" s="248" t="str">
        <f>IF(ISERROR(1/VLOOKUP($B187,Kraftvärmeprod!$B$1:$BD$480,MATCH("Total värmeproduktion i kraftvärmeverk i kombinerad drift (GWh)",Kraftvärmeprod!$B$1:$AV$1,0),FALSE)),"",VLOOKUP($B187,'Slutlig allokering kvv'!$B$1:$BA$480,MATCH(E$1,'Slutlig allokering kvv'!$B$1:$AS$1,0),FALSE))</f>
        <v/>
      </c>
      <c r="F187" t="str">
        <f>IF(ISERROR(1/VLOOKUP($B187,Kraftvärmeprod!$B$1:$AV$480,MATCH("Producerad elenergi i kraftvärmeverk (GWh)",Kraftvärmeprod!$B$1:$AV$1,0),FALSE)),"",VLOOKUP($B187,Kraftvärmeprod!$B$1:$AV$480,MATCH("Producerad elenergi i kraftvärmeverk (GWh)",Kraftvärmeprod!$B$1:$AV$1,0),FALSE))</f>
        <v/>
      </c>
      <c r="G187" t="str">
        <f>IF(ISERROR(1/VLOOKUP($B187,Miljö!$B$1:$T$480,MATCH("Såld mängd produktionsspecifik fjärrvärme (GWh)",Miljö!$B$1:$T$1,0),FALSE)),"",VLOOKUP($B187,Miljö!$B$1:$T$480,MATCH("Såld mängd produktionsspecifik fjärrvärme (GWh)",Miljö!$B$1:$T$1,0),FALSE))</f>
        <v/>
      </c>
      <c r="J187" t="str">
        <f t="shared" si="2"/>
        <v>Linde Energi AB</v>
      </c>
    </row>
    <row r="188" spans="1:10" x14ac:dyDescent="0.25">
      <c r="A188" s="2" t="s">
        <v>303</v>
      </c>
      <c r="B188" s="2" t="s">
        <v>305</v>
      </c>
      <c r="D188" t="str">
        <f>IF(ISERROR(1/VLOOKUP($B188,Kraftvärmeprod!$B$1:$D$480,MATCH("Total värmeproduktion i kraftvärmeverk i kombinerad drift (GWh)",Kraftvärmeprod!$B$1:$AV$1,0),FALSE)),"Ej kraftvärme","Alternativproduktionsmetoden")</f>
        <v>Ej kraftvärme</v>
      </c>
      <c r="E188" s="248" t="str">
        <f>IF(ISERROR(1/VLOOKUP($B188,Kraftvärmeprod!$B$1:$BD$480,MATCH("Total värmeproduktion i kraftvärmeverk i kombinerad drift (GWh)",Kraftvärmeprod!$B$1:$AV$1,0),FALSE)),"",VLOOKUP($B188,'Slutlig allokering kvv'!$B$1:$BA$480,MATCH(E$1,'Slutlig allokering kvv'!$B$1:$AS$1,0),FALSE))</f>
        <v/>
      </c>
      <c r="F188" t="str">
        <f>IF(ISERROR(1/VLOOKUP($B188,Kraftvärmeprod!$B$1:$AV$480,MATCH("Producerad elenergi i kraftvärmeverk (GWh)",Kraftvärmeprod!$B$1:$AV$1,0),FALSE)),"",VLOOKUP($B188,Kraftvärmeprod!$B$1:$AV$480,MATCH("Producerad elenergi i kraftvärmeverk (GWh)",Kraftvärmeprod!$B$1:$AV$1,0),FALSE))</f>
        <v/>
      </c>
      <c r="G188" t="str">
        <f>IF(ISERROR(1/VLOOKUP($B188,Miljö!$B$1:$T$480,MATCH("Såld mängd produktionsspecifik fjärrvärme (GWh)",Miljö!$B$1:$T$1,0),FALSE)),"",VLOOKUP($B188,Miljö!$B$1:$T$480,MATCH("Såld mängd produktionsspecifik fjärrvärme (GWh)",Miljö!$B$1:$T$1,0),FALSE))</f>
        <v/>
      </c>
      <c r="J188" t="str">
        <f t="shared" si="2"/>
        <v>Linde Energi AB</v>
      </c>
    </row>
    <row r="189" spans="1:10" x14ac:dyDescent="0.25">
      <c r="A189" s="2" t="s">
        <v>303</v>
      </c>
      <c r="B189" s="2" t="s">
        <v>306</v>
      </c>
      <c r="D189" t="str">
        <f>IF(ISERROR(1/VLOOKUP($B189,Kraftvärmeprod!$B$1:$D$480,MATCH("Total värmeproduktion i kraftvärmeverk i kombinerad drift (GWh)",Kraftvärmeprod!$B$1:$AV$1,0),FALSE)),"Ej kraftvärme","Alternativproduktionsmetoden")</f>
        <v>Ej kraftvärme</v>
      </c>
      <c r="E189" s="248" t="str">
        <f>IF(ISERROR(1/VLOOKUP($B189,Kraftvärmeprod!$B$1:$BD$480,MATCH("Total värmeproduktion i kraftvärmeverk i kombinerad drift (GWh)",Kraftvärmeprod!$B$1:$AV$1,0),FALSE)),"",VLOOKUP($B189,'Slutlig allokering kvv'!$B$1:$BA$480,MATCH(E$1,'Slutlig allokering kvv'!$B$1:$AS$1,0),FALSE))</f>
        <v/>
      </c>
      <c r="F189" t="str">
        <f>IF(ISERROR(1/VLOOKUP($B189,Kraftvärmeprod!$B$1:$AV$480,MATCH("Producerad elenergi i kraftvärmeverk (GWh)",Kraftvärmeprod!$B$1:$AV$1,0),FALSE)),"",VLOOKUP($B189,Kraftvärmeprod!$B$1:$AV$480,MATCH("Producerad elenergi i kraftvärmeverk (GWh)",Kraftvärmeprod!$B$1:$AV$1,0),FALSE))</f>
        <v/>
      </c>
      <c r="G189" t="str">
        <f>IF(ISERROR(1/VLOOKUP($B189,Miljö!$B$1:$T$480,MATCH("Såld mängd produktionsspecifik fjärrvärme (GWh)",Miljö!$B$1:$T$1,0),FALSE)),"",VLOOKUP($B189,Miljö!$B$1:$T$480,MATCH("Såld mängd produktionsspecifik fjärrvärme (GWh)",Miljö!$B$1:$T$1,0),FALSE))</f>
        <v/>
      </c>
      <c r="J189" t="str">
        <f t="shared" si="2"/>
        <v>Linde Energi AB</v>
      </c>
    </row>
    <row r="190" spans="1:10" x14ac:dyDescent="0.25">
      <c r="A190" s="2" t="s">
        <v>303</v>
      </c>
      <c r="B190" s="2" t="s">
        <v>307</v>
      </c>
      <c r="D190" t="str">
        <f>IF(ISERROR(1/VLOOKUP($B190,Kraftvärmeprod!$B$1:$D$480,MATCH("Total värmeproduktion i kraftvärmeverk i kombinerad drift (GWh)",Kraftvärmeprod!$B$1:$AV$1,0),FALSE)),"Ej kraftvärme","Alternativproduktionsmetoden")</f>
        <v>Ej kraftvärme</v>
      </c>
      <c r="E190" s="248" t="str">
        <f>IF(ISERROR(1/VLOOKUP($B190,Kraftvärmeprod!$B$1:$BD$480,MATCH("Total värmeproduktion i kraftvärmeverk i kombinerad drift (GWh)",Kraftvärmeprod!$B$1:$AV$1,0),FALSE)),"",VLOOKUP($B190,'Slutlig allokering kvv'!$B$1:$BA$480,MATCH(E$1,'Slutlig allokering kvv'!$B$1:$AS$1,0),FALSE))</f>
        <v/>
      </c>
      <c r="F190" t="str">
        <f>IF(ISERROR(1/VLOOKUP($B190,Kraftvärmeprod!$B$1:$AV$480,MATCH("Producerad elenergi i kraftvärmeverk (GWh)",Kraftvärmeprod!$B$1:$AV$1,0),FALSE)),"",VLOOKUP($B190,Kraftvärmeprod!$B$1:$AV$480,MATCH("Producerad elenergi i kraftvärmeverk (GWh)",Kraftvärmeprod!$B$1:$AV$1,0),FALSE))</f>
        <v/>
      </c>
      <c r="G190" t="str">
        <f>IF(ISERROR(1/VLOOKUP($B190,Miljö!$B$1:$T$480,MATCH("Såld mängd produktionsspecifik fjärrvärme (GWh)",Miljö!$B$1:$T$1,0),FALSE)),"",VLOOKUP($B190,Miljö!$B$1:$T$480,MATCH("Såld mängd produktionsspecifik fjärrvärme (GWh)",Miljö!$B$1:$T$1,0),FALSE))</f>
        <v/>
      </c>
      <c r="J190" t="str">
        <f t="shared" si="2"/>
        <v>Linde Energi AB</v>
      </c>
    </row>
    <row r="191" spans="1:10" x14ac:dyDescent="0.25">
      <c r="A191" s="2" t="s">
        <v>308</v>
      </c>
      <c r="B191" s="2" t="s">
        <v>309</v>
      </c>
      <c r="D191" t="str">
        <f>IF(ISERROR(1/VLOOKUP($B191,Kraftvärmeprod!$B$1:$D$480,MATCH("Total värmeproduktion i kraftvärmeverk i kombinerad drift (GWh)",Kraftvärmeprod!$B$1:$AV$1,0),FALSE)),"Ej kraftvärme","Alternativproduktionsmetoden")</f>
        <v>Alternativproduktionsmetoden</v>
      </c>
      <c r="E191" s="248">
        <f>IF(ISERROR(1/VLOOKUP($B191,Kraftvärmeprod!$B$1:$BD$480,MATCH("Total värmeproduktion i kraftvärmeverk i kombinerad drift (GWh)",Kraftvärmeprod!$B$1:$AV$1,0),FALSE)),"",VLOOKUP($B191,'Slutlig allokering kvv'!$B$1:$BA$480,MATCH(E$1,'Slutlig allokering kvv'!$B$1:$AS$1,0),FALSE))</f>
        <v>0.75540948155067711</v>
      </c>
      <c r="F191">
        <f>IF(ISERROR(1/VLOOKUP($B191,Kraftvärmeprod!$B$1:$AV$480,MATCH("Producerad elenergi i kraftvärmeverk (GWh)",Kraftvärmeprod!$B$1:$AV$1,0),FALSE)),"",VLOOKUP($B191,Kraftvärmeprod!$B$1:$AV$480,MATCH("Producerad elenergi i kraftvärmeverk (GWh)",Kraftvärmeprod!$B$1:$AV$1,0),FALSE))</f>
        <v>20.67</v>
      </c>
      <c r="G191" t="str">
        <f>IF(ISERROR(1/VLOOKUP($B191,Miljö!$B$1:$T$480,MATCH("Såld mängd produktionsspecifik fjärrvärme (GWh)",Miljö!$B$1:$T$1,0),FALSE)),"",VLOOKUP($B191,Miljö!$B$1:$T$480,MATCH("Såld mängd produktionsspecifik fjärrvärme (GWh)",Miljö!$B$1:$T$1,0),FALSE))</f>
        <v/>
      </c>
      <c r="J191" t="str">
        <f t="shared" si="2"/>
        <v>Ljungby Energi AB</v>
      </c>
    </row>
    <row r="192" spans="1:10" x14ac:dyDescent="0.25">
      <c r="A192" s="2" t="s">
        <v>310</v>
      </c>
      <c r="B192" s="2" t="s">
        <v>311</v>
      </c>
      <c r="D192" t="str">
        <f>IF(ISERROR(1/VLOOKUP($B192,Kraftvärmeprod!$B$1:$D$480,MATCH("Total värmeproduktion i kraftvärmeverk i kombinerad drift (GWh)",Kraftvärmeprod!$B$1:$AV$1,0),FALSE)),"Ej kraftvärme","Alternativproduktionsmetoden")</f>
        <v>Ej kraftvärme</v>
      </c>
      <c r="E192" s="248" t="str">
        <f>IF(ISERROR(1/VLOOKUP($B192,Kraftvärmeprod!$B$1:$BD$480,MATCH("Total värmeproduktion i kraftvärmeverk i kombinerad drift (GWh)",Kraftvärmeprod!$B$1:$AV$1,0),FALSE)),"",VLOOKUP($B192,'Slutlig allokering kvv'!$B$1:$BA$480,MATCH(E$1,'Slutlig allokering kvv'!$B$1:$AS$1,0),FALSE))</f>
        <v/>
      </c>
      <c r="F192" t="str">
        <f>IF(ISERROR(1/VLOOKUP($B192,Kraftvärmeprod!$B$1:$AV$480,MATCH("Producerad elenergi i kraftvärmeverk (GWh)",Kraftvärmeprod!$B$1:$AV$1,0),FALSE)),"",VLOOKUP($B192,Kraftvärmeprod!$B$1:$AV$480,MATCH("Producerad elenergi i kraftvärmeverk (GWh)",Kraftvärmeprod!$B$1:$AV$1,0),FALSE))</f>
        <v/>
      </c>
      <c r="G192" t="str">
        <f>IF(ISERROR(1/VLOOKUP($B192,Miljö!$B$1:$T$480,MATCH("Såld mängd produktionsspecifik fjärrvärme (GWh)",Miljö!$B$1:$T$1,0),FALSE)),"",VLOOKUP($B192,Miljö!$B$1:$T$480,MATCH("Såld mängd produktionsspecifik fjärrvärme (GWh)",Miljö!$B$1:$T$1,0),FALSE))</f>
        <v/>
      </c>
      <c r="J192" t="str">
        <f t="shared" si="2"/>
        <v>Ljusdal Energi AB</v>
      </c>
    </row>
    <row r="193" spans="1:10" x14ac:dyDescent="0.25">
      <c r="A193" s="2" t="s">
        <v>310</v>
      </c>
      <c r="B193" s="2" t="s">
        <v>312</v>
      </c>
      <c r="D193" t="str">
        <f>IF(ISERROR(1/VLOOKUP($B193,Kraftvärmeprod!$B$1:$D$480,MATCH("Total värmeproduktion i kraftvärmeverk i kombinerad drift (GWh)",Kraftvärmeprod!$B$1:$AV$1,0),FALSE)),"Ej kraftvärme","Alternativproduktionsmetoden")</f>
        <v>Ej kraftvärme</v>
      </c>
      <c r="E193" s="248" t="str">
        <f>IF(ISERROR(1/VLOOKUP($B193,Kraftvärmeprod!$B$1:$BD$480,MATCH("Total värmeproduktion i kraftvärmeverk i kombinerad drift (GWh)",Kraftvärmeprod!$B$1:$AV$1,0),FALSE)),"",VLOOKUP($B193,'Slutlig allokering kvv'!$B$1:$BA$480,MATCH(E$1,'Slutlig allokering kvv'!$B$1:$AS$1,0),FALSE))</f>
        <v/>
      </c>
      <c r="F193" t="str">
        <f>IF(ISERROR(1/VLOOKUP($B193,Kraftvärmeprod!$B$1:$AV$480,MATCH("Producerad elenergi i kraftvärmeverk (GWh)",Kraftvärmeprod!$B$1:$AV$1,0),FALSE)),"",VLOOKUP($B193,Kraftvärmeprod!$B$1:$AV$480,MATCH("Producerad elenergi i kraftvärmeverk (GWh)",Kraftvärmeprod!$B$1:$AV$1,0),FALSE))</f>
        <v/>
      </c>
      <c r="G193" t="str">
        <f>IF(ISERROR(1/VLOOKUP($B193,Miljö!$B$1:$T$480,MATCH("Såld mängd produktionsspecifik fjärrvärme (GWh)",Miljö!$B$1:$T$1,0),FALSE)),"",VLOOKUP($B193,Miljö!$B$1:$T$480,MATCH("Såld mängd produktionsspecifik fjärrvärme (GWh)",Miljö!$B$1:$T$1,0),FALSE))</f>
        <v/>
      </c>
      <c r="J193" t="str">
        <f t="shared" si="2"/>
        <v>Ljusdal Energi AB</v>
      </c>
    </row>
    <row r="194" spans="1:10" x14ac:dyDescent="0.25">
      <c r="A194" s="2" t="s">
        <v>310</v>
      </c>
      <c r="B194" s="2" t="s">
        <v>313</v>
      </c>
      <c r="D194" t="str">
        <f>IF(ISERROR(1/VLOOKUP($B194,Kraftvärmeprod!$B$1:$D$480,MATCH("Total värmeproduktion i kraftvärmeverk i kombinerad drift (GWh)",Kraftvärmeprod!$B$1:$AV$1,0),FALSE)),"Ej kraftvärme","Alternativproduktionsmetoden")</f>
        <v>Ej kraftvärme</v>
      </c>
      <c r="E194" s="248" t="str">
        <f>IF(ISERROR(1/VLOOKUP($B194,Kraftvärmeprod!$B$1:$BD$480,MATCH("Total värmeproduktion i kraftvärmeverk i kombinerad drift (GWh)",Kraftvärmeprod!$B$1:$AV$1,0),FALSE)),"",VLOOKUP($B194,'Slutlig allokering kvv'!$B$1:$BA$480,MATCH(E$1,'Slutlig allokering kvv'!$B$1:$AS$1,0),FALSE))</f>
        <v/>
      </c>
      <c r="F194" t="str">
        <f>IF(ISERROR(1/VLOOKUP($B194,Kraftvärmeprod!$B$1:$AV$480,MATCH("Producerad elenergi i kraftvärmeverk (GWh)",Kraftvärmeprod!$B$1:$AV$1,0),FALSE)),"",VLOOKUP($B194,Kraftvärmeprod!$B$1:$AV$480,MATCH("Producerad elenergi i kraftvärmeverk (GWh)",Kraftvärmeprod!$B$1:$AV$1,0),FALSE))</f>
        <v/>
      </c>
      <c r="G194" t="str">
        <f>IF(ISERROR(1/VLOOKUP($B194,Miljö!$B$1:$T$480,MATCH("Såld mängd produktionsspecifik fjärrvärme (GWh)",Miljö!$B$1:$T$1,0),FALSE)),"",VLOOKUP($B194,Miljö!$B$1:$T$480,MATCH("Såld mängd produktionsspecifik fjärrvärme (GWh)",Miljö!$B$1:$T$1,0),FALSE))</f>
        <v/>
      </c>
      <c r="J194" t="str">
        <f t="shared" si="2"/>
        <v>Ljusdal Energi AB</v>
      </c>
    </row>
    <row r="195" spans="1:10" x14ac:dyDescent="0.25">
      <c r="A195" s="2" t="s">
        <v>314</v>
      </c>
      <c r="B195" s="2" t="s">
        <v>315</v>
      </c>
      <c r="D195" t="str">
        <f>IF(ISERROR(1/VLOOKUP($B195,Kraftvärmeprod!$B$1:$D$480,MATCH("Total värmeproduktion i kraftvärmeverk i kombinerad drift (GWh)",Kraftvärmeprod!$B$1:$AV$1,0),FALSE)),"Ej kraftvärme","Alternativproduktionsmetoden")</f>
        <v>Ej kraftvärme</v>
      </c>
      <c r="E195" s="248" t="str">
        <f>IF(ISERROR(1/VLOOKUP($B195,Kraftvärmeprod!$B$1:$BD$480,MATCH("Total värmeproduktion i kraftvärmeverk i kombinerad drift (GWh)",Kraftvärmeprod!$B$1:$AV$1,0),FALSE)),"",VLOOKUP($B195,'Slutlig allokering kvv'!$B$1:$BA$480,MATCH(E$1,'Slutlig allokering kvv'!$B$1:$AS$1,0),FALSE))</f>
        <v/>
      </c>
      <c r="F195" t="str">
        <f>IF(ISERROR(1/VLOOKUP($B195,Kraftvärmeprod!$B$1:$AV$480,MATCH("Producerad elenergi i kraftvärmeverk (GWh)",Kraftvärmeprod!$B$1:$AV$1,0),FALSE)),"",VLOOKUP($B195,Kraftvärmeprod!$B$1:$AV$480,MATCH("Producerad elenergi i kraftvärmeverk (GWh)",Kraftvärmeprod!$B$1:$AV$1,0),FALSE))</f>
        <v/>
      </c>
      <c r="G195" t="str">
        <f>IF(ISERROR(1/VLOOKUP($B195,Miljö!$B$1:$T$480,MATCH("Såld mängd produktionsspecifik fjärrvärme (GWh)",Miljö!$B$1:$T$1,0),FALSE)),"",VLOOKUP($B195,Miljö!$B$1:$T$480,MATCH("Såld mängd produktionsspecifik fjärrvärme (GWh)",Miljö!$B$1:$T$1,0),FALSE))</f>
        <v/>
      </c>
      <c r="J195" t="str">
        <f t="shared" ref="J195:J258" si="3">A195</f>
        <v>Luleå Energi AB</v>
      </c>
    </row>
    <row r="196" spans="1:10" x14ac:dyDescent="0.25">
      <c r="A196" s="2" t="s">
        <v>314</v>
      </c>
      <c r="B196" s="2" t="s">
        <v>316</v>
      </c>
      <c r="D196" t="str">
        <f>IF(ISERROR(1/VLOOKUP($B196,Kraftvärmeprod!$B$1:$D$480,MATCH("Total värmeproduktion i kraftvärmeverk i kombinerad drift (GWh)",Kraftvärmeprod!$B$1:$AV$1,0),FALSE)),"Ej kraftvärme","Alternativproduktionsmetoden")</f>
        <v>Ej kraftvärme</v>
      </c>
      <c r="E196" s="248" t="str">
        <f>IF(ISERROR(1/VLOOKUP($B196,Kraftvärmeprod!$B$1:$BD$480,MATCH("Total värmeproduktion i kraftvärmeverk i kombinerad drift (GWh)",Kraftvärmeprod!$B$1:$AV$1,0),FALSE)),"",VLOOKUP($B196,'Slutlig allokering kvv'!$B$1:$BA$480,MATCH(E$1,'Slutlig allokering kvv'!$B$1:$AS$1,0),FALSE))</f>
        <v/>
      </c>
      <c r="F196" t="str">
        <f>IF(ISERROR(1/VLOOKUP($B196,Kraftvärmeprod!$B$1:$AV$480,MATCH("Producerad elenergi i kraftvärmeverk (GWh)",Kraftvärmeprod!$B$1:$AV$1,0),FALSE)),"",VLOOKUP($B196,Kraftvärmeprod!$B$1:$AV$480,MATCH("Producerad elenergi i kraftvärmeverk (GWh)",Kraftvärmeprod!$B$1:$AV$1,0),FALSE))</f>
        <v/>
      </c>
      <c r="G196" t="str">
        <f>IF(ISERROR(1/VLOOKUP($B196,Miljö!$B$1:$T$480,MATCH("Såld mängd produktionsspecifik fjärrvärme (GWh)",Miljö!$B$1:$T$1,0),FALSE)),"",VLOOKUP($B196,Miljö!$B$1:$T$480,MATCH("Såld mängd produktionsspecifik fjärrvärme (GWh)",Miljö!$B$1:$T$1,0),FALSE))</f>
        <v/>
      </c>
      <c r="J196" t="str">
        <f t="shared" si="3"/>
        <v>Luleå Energi AB</v>
      </c>
    </row>
    <row r="197" spans="1:10" x14ac:dyDescent="0.25">
      <c r="A197" s="2" t="s">
        <v>317</v>
      </c>
      <c r="B197" s="13" t="s">
        <v>1022</v>
      </c>
      <c r="D197" t="str">
        <f>IF(ISERROR(1/VLOOKUP($B197,Kraftvärmeprod!$B$1:$D$480,MATCH("Total värmeproduktion i kraftvärmeverk i kombinerad drift (GWh)",Kraftvärmeprod!$B$1:$AV$1,0),FALSE)),"Ej kraftvärme","Alternativproduktionsmetoden")</f>
        <v>Ej kraftvärme</v>
      </c>
      <c r="E197" s="248" t="str">
        <f>IF(ISERROR(1/VLOOKUP($B197,Kraftvärmeprod!$B$1:$BD$480,MATCH("Total värmeproduktion i kraftvärmeverk i kombinerad drift (GWh)",Kraftvärmeprod!$B$1:$AV$1,0),FALSE)),"",VLOOKUP($B197,'Slutlig allokering kvv'!$B$1:$BA$480,MATCH(E$1,'Slutlig allokering kvv'!$B$1:$AS$1,0),FALSE))</f>
        <v/>
      </c>
      <c r="F197" t="str">
        <f>IF(ISERROR(1/VLOOKUP($B197,Kraftvärmeprod!$B$1:$AV$480,MATCH("Producerad elenergi i kraftvärmeverk (GWh)",Kraftvärmeprod!$B$1:$AV$1,0),FALSE)),"",VLOOKUP($B197,Kraftvärmeprod!$B$1:$AV$480,MATCH("Producerad elenergi i kraftvärmeverk (GWh)",Kraftvärmeprod!$B$1:$AV$1,0),FALSE))</f>
        <v/>
      </c>
      <c r="G197" t="str">
        <f>IF(ISERROR(1/VLOOKUP($B197,Miljö!$B$1:$T$480,MATCH("Såld mängd produktionsspecifik fjärrvärme (GWh)",Miljö!$B$1:$T$1,0),FALSE)),"",VLOOKUP($B197,Miljö!$B$1:$T$480,MATCH("Såld mängd produktionsspecifik fjärrvärme (GWh)",Miljö!$B$1:$T$1,0),FALSE))</f>
        <v/>
      </c>
      <c r="J197" t="str">
        <f t="shared" si="3"/>
        <v>Malma Kraft &amp; Värme AB</v>
      </c>
    </row>
    <row r="198" spans="1:10" x14ac:dyDescent="0.25">
      <c r="A198" s="2" t="s">
        <v>319</v>
      </c>
      <c r="B198" s="2" t="s">
        <v>320</v>
      </c>
      <c r="D198" t="str">
        <f>IF(ISERROR(1/VLOOKUP($B198,Kraftvärmeprod!$B$1:$D$480,MATCH("Total värmeproduktion i kraftvärmeverk i kombinerad drift (GWh)",Kraftvärmeprod!$B$1:$AV$1,0),FALSE)),"Ej kraftvärme","Alternativproduktionsmetoden")</f>
        <v>Ej kraftvärme</v>
      </c>
      <c r="E198" s="248" t="str">
        <f>IF(ISERROR(1/VLOOKUP($B198,Kraftvärmeprod!$B$1:$BD$480,MATCH("Total värmeproduktion i kraftvärmeverk i kombinerad drift (GWh)",Kraftvärmeprod!$B$1:$AV$1,0),FALSE)),"",VLOOKUP($B198,'Slutlig allokering kvv'!$B$1:$BA$480,MATCH(E$1,'Slutlig allokering kvv'!$B$1:$AS$1,0),FALSE))</f>
        <v/>
      </c>
      <c r="F198" t="str">
        <f>IF(ISERROR(1/VLOOKUP($B198,Kraftvärmeprod!$B$1:$AV$480,MATCH("Producerad elenergi i kraftvärmeverk (GWh)",Kraftvärmeprod!$B$1:$AV$1,0),FALSE)),"",VLOOKUP($B198,Kraftvärmeprod!$B$1:$AV$480,MATCH("Producerad elenergi i kraftvärmeverk (GWh)",Kraftvärmeprod!$B$1:$AV$1,0),FALSE))</f>
        <v/>
      </c>
      <c r="G198" t="str">
        <f>IF(ISERROR(1/VLOOKUP($B198,Miljö!$B$1:$T$480,MATCH("Såld mängd produktionsspecifik fjärrvärme (GWh)",Miljö!$B$1:$T$1,0),FALSE)),"",VLOOKUP($B198,Miljö!$B$1:$T$480,MATCH("Såld mängd produktionsspecifik fjärrvärme (GWh)",Miljö!$B$1:$T$1,0),FALSE))</f>
        <v/>
      </c>
      <c r="J198" t="str">
        <f t="shared" si="3"/>
        <v>Malung-Sälens kommun</v>
      </c>
    </row>
    <row r="199" spans="1:10" x14ac:dyDescent="0.25">
      <c r="A199" s="2" t="s">
        <v>321</v>
      </c>
      <c r="B199" s="2" t="s">
        <v>322</v>
      </c>
      <c r="D199" t="str">
        <f>IF(ISERROR(1/VLOOKUP($B199,Kraftvärmeprod!$B$1:$D$480,MATCH("Total värmeproduktion i kraftvärmeverk i kombinerad drift (GWh)",Kraftvärmeprod!$B$1:$AV$1,0),FALSE)),"Ej kraftvärme","Alternativproduktionsmetoden")</f>
        <v>Alternativproduktionsmetoden</v>
      </c>
      <c r="E199" s="248">
        <f>IF(ISERROR(1/VLOOKUP($B199,Kraftvärmeprod!$B$1:$BD$480,MATCH("Total värmeproduktion i kraftvärmeverk i kombinerad drift (GWh)",Kraftvärmeprod!$B$1:$AV$1,0),FALSE)),"",VLOOKUP($B199,'Slutlig allokering kvv'!$B$1:$BA$480,MATCH(E$1,'Slutlig allokering kvv'!$B$1:$AS$1,0),FALSE))</f>
        <v>0.7250222446916077</v>
      </c>
      <c r="F199">
        <f>IF(ISERROR(1/VLOOKUP($B199,Kraftvärmeprod!$B$1:$AV$480,MATCH("Producerad elenergi i kraftvärmeverk (GWh)",Kraftvärmeprod!$B$1:$AV$1,0),FALSE)),"",VLOOKUP($B199,Kraftvärmeprod!$B$1:$AV$480,MATCH("Producerad elenergi i kraftvärmeverk (GWh)",Kraftvärmeprod!$B$1:$AV$1,0),FALSE))</f>
        <v>10.1</v>
      </c>
      <c r="G199" t="str">
        <f>IF(ISERROR(1/VLOOKUP($B199,Miljö!$B$1:$T$480,MATCH("Såld mängd produktionsspecifik fjärrvärme (GWh)",Miljö!$B$1:$T$1,0),FALSE)),"",VLOOKUP($B199,Miljö!$B$1:$T$480,MATCH("Såld mängd produktionsspecifik fjärrvärme (GWh)",Miljö!$B$1:$T$1,0),FALSE))</f>
        <v/>
      </c>
      <c r="J199" t="str">
        <f t="shared" si="3"/>
        <v>Mark Kraftvärme AB</v>
      </c>
    </row>
    <row r="200" spans="1:10" x14ac:dyDescent="0.25">
      <c r="A200" s="2" t="s">
        <v>321</v>
      </c>
      <c r="B200" s="2" t="s">
        <v>323</v>
      </c>
      <c r="D200" t="str">
        <f>IF(ISERROR(1/VLOOKUP($B200,Kraftvärmeprod!$B$1:$D$480,MATCH("Total värmeproduktion i kraftvärmeverk i kombinerad drift (GWh)",Kraftvärmeprod!$B$1:$AV$1,0),FALSE)),"Ej kraftvärme","Alternativproduktionsmetoden")</f>
        <v>Ej kraftvärme</v>
      </c>
      <c r="E200" s="248" t="str">
        <f>IF(ISERROR(1/VLOOKUP($B200,Kraftvärmeprod!$B$1:$BD$480,MATCH("Total värmeproduktion i kraftvärmeverk i kombinerad drift (GWh)",Kraftvärmeprod!$B$1:$AV$1,0),FALSE)),"",VLOOKUP($B200,'Slutlig allokering kvv'!$B$1:$BA$480,MATCH(E$1,'Slutlig allokering kvv'!$B$1:$AS$1,0),FALSE))</f>
        <v/>
      </c>
      <c r="F200" t="str">
        <f>IF(ISERROR(1/VLOOKUP($B200,Kraftvärmeprod!$B$1:$AV$480,MATCH("Producerad elenergi i kraftvärmeverk (GWh)",Kraftvärmeprod!$B$1:$AV$1,0),FALSE)),"",VLOOKUP($B200,Kraftvärmeprod!$B$1:$AV$480,MATCH("Producerad elenergi i kraftvärmeverk (GWh)",Kraftvärmeprod!$B$1:$AV$1,0),FALSE))</f>
        <v/>
      </c>
      <c r="G200" t="str">
        <f>IF(ISERROR(1/VLOOKUP($B200,Miljö!$B$1:$T$480,MATCH("Såld mängd produktionsspecifik fjärrvärme (GWh)",Miljö!$B$1:$T$1,0),FALSE)),"",VLOOKUP($B200,Miljö!$B$1:$T$480,MATCH("Såld mängd produktionsspecifik fjärrvärme (GWh)",Miljö!$B$1:$T$1,0),FALSE))</f>
        <v/>
      </c>
      <c r="J200" t="str">
        <f t="shared" si="3"/>
        <v>Mark Kraftvärme AB</v>
      </c>
    </row>
    <row r="201" spans="1:10" x14ac:dyDescent="0.25">
      <c r="A201" s="2" t="s">
        <v>321</v>
      </c>
      <c r="B201" s="2" t="s">
        <v>324</v>
      </c>
      <c r="D201" t="str">
        <f>IF(ISERROR(1/VLOOKUP($B201,Kraftvärmeprod!$B$1:$D$480,MATCH("Total värmeproduktion i kraftvärmeverk i kombinerad drift (GWh)",Kraftvärmeprod!$B$1:$AV$1,0),FALSE)),"Ej kraftvärme","Alternativproduktionsmetoden")</f>
        <v>Ej kraftvärme</v>
      </c>
      <c r="E201" s="248" t="str">
        <f>IF(ISERROR(1/VLOOKUP($B201,Kraftvärmeprod!$B$1:$BD$480,MATCH("Total värmeproduktion i kraftvärmeverk i kombinerad drift (GWh)",Kraftvärmeprod!$B$1:$AV$1,0),FALSE)),"",VLOOKUP($B201,'Slutlig allokering kvv'!$B$1:$BA$480,MATCH(E$1,'Slutlig allokering kvv'!$B$1:$AS$1,0),FALSE))</f>
        <v/>
      </c>
      <c r="F201" t="str">
        <f>IF(ISERROR(1/VLOOKUP($B201,Kraftvärmeprod!$B$1:$AV$480,MATCH("Producerad elenergi i kraftvärmeverk (GWh)",Kraftvärmeprod!$B$1:$AV$1,0),FALSE)),"",VLOOKUP($B201,Kraftvärmeprod!$B$1:$AV$480,MATCH("Producerad elenergi i kraftvärmeverk (GWh)",Kraftvärmeprod!$B$1:$AV$1,0),FALSE))</f>
        <v/>
      </c>
      <c r="G201" t="str">
        <f>IF(ISERROR(1/VLOOKUP($B201,Miljö!$B$1:$T$480,MATCH("Såld mängd produktionsspecifik fjärrvärme (GWh)",Miljö!$B$1:$T$1,0),FALSE)),"",VLOOKUP($B201,Miljö!$B$1:$T$480,MATCH("Såld mängd produktionsspecifik fjärrvärme (GWh)",Miljö!$B$1:$T$1,0),FALSE))</f>
        <v/>
      </c>
      <c r="J201" t="str">
        <f t="shared" si="3"/>
        <v>Mark Kraftvärme AB</v>
      </c>
    </row>
    <row r="202" spans="1:10" x14ac:dyDescent="0.25">
      <c r="A202" s="2" t="s">
        <v>327</v>
      </c>
      <c r="B202" s="2" t="s">
        <v>328</v>
      </c>
      <c r="D202" t="str">
        <f>IF(ISERROR(1/VLOOKUP($B202,Kraftvärmeprod!$B$1:$D$480,MATCH("Total värmeproduktion i kraftvärmeverk i kombinerad drift (GWh)",Kraftvärmeprod!$B$1:$AV$1,0),FALSE)),"Ej kraftvärme","Alternativproduktionsmetoden")</f>
        <v>Alternativproduktionsmetoden</v>
      </c>
      <c r="E202" s="248">
        <f>IF(ISERROR(1/VLOOKUP($B202,Kraftvärmeprod!$B$1:$BD$480,MATCH("Total värmeproduktion i kraftvärmeverk i kombinerad drift (GWh)",Kraftvärmeprod!$B$1:$AV$1,0),FALSE)),"",VLOOKUP($B202,'Slutlig allokering kvv'!$B$1:$BA$480,MATCH(E$1,'Slutlig allokering kvv'!$B$1:$AS$1,0),FALSE))</f>
        <v>0.58286546310832021</v>
      </c>
      <c r="F202">
        <f>IF(ISERROR(1/VLOOKUP($B202,Kraftvärmeprod!$B$1:$AV$480,MATCH("Producerad elenergi i kraftvärmeverk (GWh)",Kraftvärmeprod!$B$1:$AV$1,0),FALSE)),"",VLOOKUP($B202,Kraftvärmeprod!$B$1:$AV$480,MATCH("Producerad elenergi i kraftvärmeverk (GWh)",Kraftvärmeprod!$B$1:$AV$1,0),FALSE))</f>
        <v>8.8000000000000007</v>
      </c>
      <c r="G202" t="str">
        <f>IF(ISERROR(1/VLOOKUP($B202,Miljö!$B$1:$T$480,MATCH("Såld mängd produktionsspecifik fjärrvärme (GWh)",Miljö!$B$1:$T$1,0),FALSE)),"",VLOOKUP($B202,Miljö!$B$1:$T$480,MATCH("Såld mängd produktionsspecifik fjärrvärme (GWh)",Miljö!$B$1:$T$1,0),FALSE))</f>
        <v/>
      </c>
      <c r="J202" t="str">
        <f t="shared" si="3"/>
        <v>Mjölby-Svartådalen Energi AB</v>
      </c>
    </row>
    <row r="203" spans="1:10" x14ac:dyDescent="0.25">
      <c r="A203" s="2" t="s">
        <v>329</v>
      </c>
      <c r="B203" s="2" t="s">
        <v>330</v>
      </c>
      <c r="D203" t="str">
        <f>IF(ISERROR(1/VLOOKUP($B203,Kraftvärmeprod!$B$1:$D$480,MATCH("Total värmeproduktion i kraftvärmeverk i kombinerad drift (GWh)",Kraftvärmeprod!$B$1:$AV$1,0),FALSE)),"Ej kraftvärme","Alternativproduktionsmetoden")</f>
        <v>Ej kraftvärme</v>
      </c>
      <c r="E203" s="248" t="str">
        <f>IF(ISERROR(1/VLOOKUP($B203,Kraftvärmeprod!$B$1:$BD$480,MATCH("Total värmeproduktion i kraftvärmeverk i kombinerad drift (GWh)",Kraftvärmeprod!$B$1:$AV$1,0),FALSE)),"",VLOOKUP($B203,'Slutlig allokering kvv'!$B$1:$BA$480,MATCH(E$1,'Slutlig allokering kvv'!$B$1:$AS$1,0),FALSE))</f>
        <v/>
      </c>
      <c r="F203" t="str">
        <f>IF(ISERROR(1/VLOOKUP($B203,Kraftvärmeprod!$B$1:$AV$480,MATCH("Producerad elenergi i kraftvärmeverk (GWh)",Kraftvärmeprod!$B$1:$AV$1,0),FALSE)),"",VLOOKUP($B203,Kraftvärmeprod!$B$1:$AV$480,MATCH("Producerad elenergi i kraftvärmeverk (GWh)",Kraftvärmeprod!$B$1:$AV$1,0),FALSE))</f>
        <v/>
      </c>
      <c r="G203" t="str">
        <f>IF(ISERROR(1/VLOOKUP($B203,Miljö!$B$1:$T$480,MATCH("Såld mängd produktionsspecifik fjärrvärme (GWh)",Miljö!$B$1:$T$1,0),FALSE)),"",VLOOKUP($B203,Miljö!$B$1:$T$480,MATCH("Såld mängd produktionsspecifik fjärrvärme (GWh)",Miljö!$B$1:$T$1,0),FALSE))</f>
        <v/>
      </c>
      <c r="J203" t="str">
        <f t="shared" si="3"/>
        <v>Mullsjö Energi &amp; Miljö AB</v>
      </c>
    </row>
    <row r="204" spans="1:10" x14ac:dyDescent="0.25">
      <c r="A204" s="2" t="s">
        <v>331</v>
      </c>
      <c r="B204" s="2" t="s">
        <v>332</v>
      </c>
      <c r="D204" t="str">
        <f>IF(ISERROR(1/VLOOKUP($B204,Kraftvärmeprod!$B$1:$D$480,MATCH("Total värmeproduktion i kraftvärmeverk i kombinerad drift (GWh)",Kraftvärmeprod!$B$1:$AV$1,0),FALSE)),"Ej kraftvärme","Alternativproduktionsmetoden")</f>
        <v>Ej kraftvärme</v>
      </c>
      <c r="E204" s="248" t="str">
        <f>IF(ISERROR(1/VLOOKUP($B204,Kraftvärmeprod!$B$1:$BD$480,MATCH("Total värmeproduktion i kraftvärmeverk i kombinerad drift (GWh)",Kraftvärmeprod!$B$1:$AV$1,0),FALSE)),"",VLOOKUP($B204,'Slutlig allokering kvv'!$B$1:$BA$480,MATCH(E$1,'Slutlig allokering kvv'!$B$1:$AS$1,0),FALSE))</f>
        <v/>
      </c>
      <c r="F204" t="str">
        <f>IF(ISERROR(1/VLOOKUP($B204,Kraftvärmeprod!$B$1:$AV$480,MATCH("Producerad elenergi i kraftvärmeverk (GWh)",Kraftvärmeprod!$B$1:$AV$1,0),FALSE)),"",VLOOKUP($B204,Kraftvärmeprod!$B$1:$AV$480,MATCH("Producerad elenergi i kraftvärmeverk (GWh)",Kraftvärmeprod!$B$1:$AV$1,0),FALSE))</f>
        <v/>
      </c>
      <c r="G204" t="str">
        <f>IF(ISERROR(1/VLOOKUP($B204,Miljö!$B$1:$T$480,MATCH("Såld mängd produktionsspecifik fjärrvärme (GWh)",Miljö!$B$1:$T$1,0),FALSE)),"",VLOOKUP($B204,Miljö!$B$1:$T$480,MATCH("Såld mängd produktionsspecifik fjärrvärme (GWh)",Miljö!$B$1:$T$1,0),FALSE))</f>
        <v/>
      </c>
      <c r="J204" t="str">
        <f t="shared" si="3"/>
        <v>Munkfors Energi AB</v>
      </c>
    </row>
    <row r="205" spans="1:10" x14ac:dyDescent="0.25">
      <c r="A205" s="2" t="s">
        <v>333</v>
      </c>
      <c r="B205" s="2" t="s">
        <v>334</v>
      </c>
      <c r="D205" t="str">
        <f>IF(ISERROR(1/VLOOKUP($B205,Kraftvärmeprod!$B$1:$D$480,MATCH("Total värmeproduktion i kraftvärmeverk i kombinerad drift (GWh)",Kraftvärmeprod!$B$1:$AV$1,0),FALSE)),"Ej kraftvärme","Alternativproduktionsmetoden")</f>
        <v>Ej kraftvärme</v>
      </c>
      <c r="E205" s="248" t="str">
        <f>IF(ISERROR(1/VLOOKUP($B205,Kraftvärmeprod!$B$1:$BD$480,MATCH("Total värmeproduktion i kraftvärmeverk i kombinerad drift (GWh)",Kraftvärmeprod!$B$1:$AV$1,0),FALSE)),"",VLOOKUP($B205,'Slutlig allokering kvv'!$B$1:$BA$480,MATCH(E$1,'Slutlig allokering kvv'!$B$1:$AS$1,0),FALSE))</f>
        <v/>
      </c>
      <c r="F205" t="str">
        <f>IF(ISERROR(1/VLOOKUP($B205,Kraftvärmeprod!$B$1:$AV$480,MATCH("Producerad elenergi i kraftvärmeverk (GWh)",Kraftvärmeprod!$B$1:$AV$1,0),FALSE)),"",VLOOKUP($B205,Kraftvärmeprod!$B$1:$AV$480,MATCH("Producerad elenergi i kraftvärmeverk (GWh)",Kraftvärmeprod!$B$1:$AV$1,0),FALSE))</f>
        <v/>
      </c>
      <c r="G205" t="str">
        <f>IF(ISERROR(1/VLOOKUP($B205,Miljö!$B$1:$T$480,MATCH("Såld mängd produktionsspecifik fjärrvärme (GWh)",Miljö!$B$1:$T$1,0),FALSE)),"",VLOOKUP($B205,Miljö!$B$1:$T$480,MATCH("Såld mängd produktionsspecifik fjärrvärme (GWh)",Miljö!$B$1:$T$1,0),FALSE))</f>
        <v/>
      </c>
      <c r="J205" t="str">
        <f t="shared" si="3"/>
        <v>Mälarenergi AB</v>
      </c>
    </row>
    <row r="206" spans="1:10" x14ac:dyDescent="0.25">
      <c r="A206" s="2" t="s">
        <v>333</v>
      </c>
      <c r="B206" s="2" t="s">
        <v>335</v>
      </c>
      <c r="D206" t="str">
        <f>IF(ISERROR(1/VLOOKUP($B206,Kraftvärmeprod!$B$1:$D$480,MATCH("Total värmeproduktion i kraftvärmeverk i kombinerad drift (GWh)",Kraftvärmeprod!$B$1:$AV$1,0),FALSE)),"Ej kraftvärme","Alternativproduktionsmetoden")</f>
        <v>Ej kraftvärme</v>
      </c>
      <c r="E206" s="248" t="str">
        <f>IF(ISERROR(1/VLOOKUP($B206,Kraftvärmeprod!$B$1:$BD$480,MATCH("Total värmeproduktion i kraftvärmeverk i kombinerad drift (GWh)",Kraftvärmeprod!$B$1:$AV$1,0),FALSE)),"",VLOOKUP($B206,'Slutlig allokering kvv'!$B$1:$BA$480,MATCH(E$1,'Slutlig allokering kvv'!$B$1:$AS$1,0),FALSE))</f>
        <v/>
      </c>
      <c r="F206" t="str">
        <f>IF(ISERROR(1/VLOOKUP($B206,Kraftvärmeprod!$B$1:$AV$480,MATCH("Producerad elenergi i kraftvärmeverk (GWh)",Kraftvärmeprod!$B$1:$AV$1,0),FALSE)),"",VLOOKUP($B206,Kraftvärmeprod!$B$1:$AV$480,MATCH("Producerad elenergi i kraftvärmeverk (GWh)",Kraftvärmeprod!$B$1:$AV$1,0),FALSE))</f>
        <v/>
      </c>
      <c r="G206" t="str">
        <f>IF(ISERROR(1/VLOOKUP($B206,Miljö!$B$1:$T$480,MATCH("Såld mängd produktionsspecifik fjärrvärme (GWh)",Miljö!$B$1:$T$1,0),FALSE)),"",VLOOKUP($B206,Miljö!$B$1:$T$480,MATCH("Såld mängd produktionsspecifik fjärrvärme (GWh)",Miljö!$B$1:$T$1,0),FALSE))</f>
        <v/>
      </c>
      <c r="J206" t="str">
        <f t="shared" si="3"/>
        <v>Mälarenergi AB</v>
      </c>
    </row>
    <row r="207" spans="1:10" x14ac:dyDescent="0.25">
      <c r="A207" s="2" t="s">
        <v>333</v>
      </c>
      <c r="B207" s="2" t="s">
        <v>336</v>
      </c>
      <c r="D207" t="str">
        <f>IF(ISERROR(1/VLOOKUP($B207,Kraftvärmeprod!$B$1:$D$480,MATCH("Total värmeproduktion i kraftvärmeverk i kombinerad drift (GWh)",Kraftvärmeprod!$B$1:$AV$1,0),FALSE)),"Ej kraftvärme","Alternativproduktionsmetoden")</f>
        <v>Alternativproduktionsmetoden</v>
      </c>
      <c r="E207" s="248">
        <f>IF(ISERROR(1/VLOOKUP($B207,Kraftvärmeprod!$B$1:$BD$480,MATCH("Total värmeproduktion i kraftvärmeverk i kombinerad drift (GWh)",Kraftvärmeprod!$B$1:$AV$1,0),FALSE)),"",VLOOKUP($B207,'Slutlig allokering kvv'!$B$1:$BA$480,MATCH(E$1,'Slutlig allokering kvv'!$B$1:$AS$1,0),FALSE))</f>
        <v>0.46910182397378725</v>
      </c>
      <c r="F207">
        <f>IF(ISERROR(1/VLOOKUP($B207,Kraftvärmeprod!$B$1:$AV$480,MATCH("Producerad elenergi i kraftvärmeverk (GWh)",Kraftvärmeprod!$B$1:$AV$1,0),FALSE)),"",VLOOKUP($B207,Kraftvärmeprod!$B$1:$AV$480,MATCH("Producerad elenergi i kraftvärmeverk (GWh)",Kraftvärmeprod!$B$1:$AV$1,0),FALSE))</f>
        <v>246.24</v>
      </c>
      <c r="G207" t="str">
        <f>IF(ISERROR(1/VLOOKUP($B207,Miljö!$B$1:$T$480,MATCH("Såld mängd produktionsspecifik fjärrvärme (GWh)",Miljö!$B$1:$T$1,0),FALSE)),"",VLOOKUP($B207,Miljö!$B$1:$T$480,MATCH("Såld mängd produktionsspecifik fjärrvärme (GWh)",Miljö!$B$1:$T$1,0),FALSE))</f>
        <v/>
      </c>
      <c r="J207" t="str">
        <f t="shared" si="3"/>
        <v>Mälarenergi AB</v>
      </c>
    </row>
    <row r="208" spans="1:10" x14ac:dyDescent="0.25">
      <c r="A208" s="2" t="s">
        <v>333</v>
      </c>
      <c r="B208" s="2" t="s">
        <v>337</v>
      </c>
      <c r="D208" t="str">
        <f>IF(ISERROR(1/VLOOKUP($B208,Kraftvärmeprod!$B$1:$D$480,MATCH("Total värmeproduktion i kraftvärmeverk i kombinerad drift (GWh)",Kraftvärmeprod!$B$1:$AV$1,0),FALSE)),"Ej kraftvärme","Alternativproduktionsmetoden")</f>
        <v>Alternativproduktionsmetoden</v>
      </c>
      <c r="E208" s="248">
        <f>IF(ISERROR(1/VLOOKUP($B208,Kraftvärmeprod!$B$1:$BD$480,MATCH("Total värmeproduktion i kraftvärmeverk i kombinerad drift (GWh)",Kraftvärmeprod!$B$1:$AV$1,0),FALSE)),"",VLOOKUP($B208,'Slutlig allokering kvv'!$B$1:$BA$480,MATCH(E$1,'Slutlig allokering kvv'!$B$1:$AS$1,0),FALSE))</f>
        <v>0.47997581882255391</v>
      </c>
      <c r="F208">
        <f>IF(ISERROR(1/VLOOKUP($B208,Kraftvärmeprod!$B$1:$AV$480,MATCH("Producerad elenergi i kraftvärmeverk (GWh)",Kraftvärmeprod!$B$1:$AV$1,0),FALSE)),"",VLOOKUP($B208,Kraftvärmeprod!$B$1:$AV$480,MATCH("Producerad elenergi i kraftvärmeverk (GWh)",Kraftvärmeprod!$B$1:$AV$1,0),FALSE))</f>
        <v>2.8299999999999999E-2</v>
      </c>
      <c r="G208" t="str">
        <f>IF(ISERROR(1/VLOOKUP($B208,Miljö!$B$1:$T$480,MATCH("Såld mängd produktionsspecifik fjärrvärme (GWh)",Miljö!$B$1:$T$1,0),FALSE)),"",VLOOKUP($B208,Miljö!$B$1:$T$480,MATCH("Såld mängd produktionsspecifik fjärrvärme (GWh)",Miljö!$B$1:$T$1,0),FALSE))</f>
        <v/>
      </c>
      <c r="J208" t="str">
        <f t="shared" si="3"/>
        <v>Mälarenergi AB</v>
      </c>
    </row>
    <row r="209" spans="1:10" x14ac:dyDescent="0.25">
      <c r="A209" s="2" t="s">
        <v>338</v>
      </c>
      <c r="B209" s="2" t="s">
        <v>339</v>
      </c>
      <c r="D209" t="str">
        <f>IF(ISERROR(1/VLOOKUP($B209,Kraftvärmeprod!$B$1:$D$480,MATCH("Total värmeproduktion i kraftvärmeverk i kombinerad drift (GWh)",Kraftvärmeprod!$B$1:$AV$1,0),FALSE)),"Ej kraftvärme","Alternativproduktionsmetoden")</f>
        <v>Alternativproduktionsmetoden</v>
      </c>
      <c r="E209" s="248">
        <f>IF(ISERROR(1/VLOOKUP($B209,Kraftvärmeprod!$B$1:$BD$480,MATCH("Total värmeproduktion i kraftvärmeverk i kombinerad drift (GWh)",Kraftvärmeprod!$B$1:$AV$1,0),FALSE)),"",VLOOKUP($B209,'Slutlig allokering kvv'!$B$1:$BA$480,MATCH(E$1,'Slutlig allokering kvv'!$B$1:$AS$1,0),FALSE))</f>
        <v>0.45408002945572296</v>
      </c>
      <c r="F209">
        <f>IF(ISERROR(1/VLOOKUP($B209,Kraftvärmeprod!$B$1:$AV$480,MATCH("Producerad elenergi i kraftvärmeverk (GWh)",Kraftvärmeprod!$B$1:$AV$1,0),FALSE)),"",VLOOKUP($B209,Kraftvärmeprod!$B$1:$AV$480,MATCH("Producerad elenergi i kraftvärmeverk (GWh)",Kraftvärmeprod!$B$1:$AV$1,0),FALSE))</f>
        <v>106.345</v>
      </c>
      <c r="G209">
        <f>IF(ISERROR(1/VLOOKUP($B209,Miljö!$B$1:$T$480,MATCH("Såld mängd produktionsspecifik fjärrvärme (GWh)",Miljö!$B$1:$T$1,0),FALSE)),"",VLOOKUP($B209,Miljö!$B$1:$T$480,MATCH("Såld mängd produktionsspecifik fjärrvärme (GWh)",Miljö!$B$1:$T$1,0),FALSE))</f>
        <v>106.268</v>
      </c>
      <c r="J209" t="str">
        <f t="shared" si="3"/>
        <v>Mölndal Energi AB</v>
      </c>
    </row>
    <row r="210" spans="1:10" x14ac:dyDescent="0.25">
      <c r="A210" s="2" t="s">
        <v>338</v>
      </c>
      <c r="B210" s="2" t="s">
        <v>340</v>
      </c>
      <c r="D210" t="str">
        <f>IF(ISERROR(1/VLOOKUP($B210,Kraftvärmeprod!$B$1:$D$480,MATCH("Total värmeproduktion i kraftvärmeverk i kombinerad drift (GWh)",Kraftvärmeprod!$B$1:$AV$1,0),FALSE)),"Ej kraftvärme","Alternativproduktionsmetoden")</f>
        <v>Alternativproduktionsmetoden</v>
      </c>
      <c r="E210" s="248">
        <f>IF(ISERROR(1/VLOOKUP($B210,Kraftvärmeprod!$B$1:$BD$480,MATCH("Total värmeproduktion i kraftvärmeverk i kombinerad drift (GWh)",Kraftvärmeprod!$B$1:$AV$1,0),FALSE)),"",VLOOKUP($B210,'Slutlig allokering kvv'!$B$1:$BA$480,MATCH(E$1,'Slutlig allokering kvv'!$B$1:$AS$1,0),FALSE))</f>
        <v>0.45255692760847399</v>
      </c>
      <c r="F210">
        <f>IF(ISERROR(1/VLOOKUP($B210,Kraftvärmeprod!$B$1:$AV$480,MATCH("Producerad elenergi i kraftvärmeverk (GWh)",Kraftvärmeprod!$B$1:$AV$1,0),FALSE)),"",VLOOKUP($B210,Kraftvärmeprod!$B$1:$AV$480,MATCH("Producerad elenergi i kraftvärmeverk (GWh)",Kraftvärmeprod!$B$1:$AV$1,0),FALSE))</f>
        <v>11.369</v>
      </c>
      <c r="G210" t="str">
        <f>IF(ISERROR(1/VLOOKUP($B210,Miljö!$B$1:$T$480,MATCH("Såld mängd produktionsspecifik fjärrvärme (GWh)",Miljö!$B$1:$T$1,0),FALSE)),"",VLOOKUP($B210,Miljö!$B$1:$T$480,MATCH("Såld mängd produktionsspecifik fjärrvärme (GWh)",Miljö!$B$1:$T$1,0),FALSE))</f>
        <v/>
      </c>
      <c r="J210" t="str">
        <f t="shared" si="3"/>
        <v>Mölndal Energi AB</v>
      </c>
    </row>
    <row r="211" spans="1:10" x14ac:dyDescent="0.25">
      <c r="A211" s="2" t="s">
        <v>338</v>
      </c>
      <c r="B211" s="2" t="s">
        <v>341</v>
      </c>
      <c r="D211" t="str">
        <f>IF(ISERROR(1/VLOOKUP($B211,Kraftvärmeprod!$B$1:$D$480,MATCH("Total värmeproduktion i kraftvärmeverk i kombinerad drift (GWh)",Kraftvärmeprod!$B$1:$AV$1,0),FALSE)),"Ej kraftvärme","Alternativproduktionsmetoden")</f>
        <v>Alternativproduktionsmetoden</v>
      </c>
      <c r="E211" s="248">
        <f>IF(ISERROR(1/VLOOKUP($B211,Kraftvärmeprod!$B$1:$BD$480,MATCH("Total värmeproduktion i kraftvärmeverk i kombinerad drift (GWh)",Kraftvärmeprod!$B$1:$AV$1,0),FALSE)),"",VLOOKUP($B211,'Slutlig allokering kvv'!$B$1:$BA$480,MATCH(E$1,'Slutlig allokering kvv'!$B$1:$AS$1,0),FALSE))</f>
        <v>0.45253774583542267</v>
      </c>
      <c r="F211">
        <f>IF(ISERROR(1/VLOOKUP($B211,Kraftvärmeprod!$B$1:$AV$480,MATCH("Producerad elenergi i kraftvärmeverk (GWh)",Kraftvärmeprod!$B$1:$AV$1,0),FALSE)),"",VLOOKUP($B211,Kraftvärmeprod!$B$1:$AV$480,MATCH("Producerad elenergi i kraftvärmeverk (GWh)",Kraftvärmeprod!$B$1:$AV$1,0),FALSE))</f>
        <v>4.6239999999999997</v>
      </c>
      <c r="G211" t="str">
        <f>IF(ISERROR(1/VLOOKUP($B211,Miljö!$B$1:$T$480,MATCH("Såld mängd produktionsspecifik fjärrvärme (GWh)",Miljö!$B$1:$T$1,0),FALSE)),"",VLOOKUP($B211,Miljö!$B$1:$T$480,MATCH("Såld mängd produktionsspecifik fjärrvärme (GWh)",Miljö!$B$1:$T$1,0),FALSE))</f>
        <v/>
      </c>
      <c r="J211" t="str">
        <f t="shared" si="3"/>
        <v>Mölndal Energi AB</v>
      </c>
    </row>
    <row r="212" spans="1:10" x14ac:dyDescent="0.25">
      <c r="A212" s="2" t="s">
        <v>351</v>
      </c>
      <c r="B212" s="2" t="s">
        <v>352</v>
      </c>
      <c r="D212" t="str">
        <f>IF(ISERROR(1/VLOOKUP($B212,Kraftvärmeprod!$B$1:$D$480,MATCH("Total värmeproduktion i kraftvärmeverk i kombinerad drift (GWh)",Kraftvärmeprod!$B$1:$AV$1,0),FALSE)),"Ej kraftvärme","Alternativproduktionsmetoden")</f>
        <v>Ej kraftvärme</v>
      </c>
      <c r="E212" s="248" t="str">
        <f>IF(ISERROR(1/VLOOKUP($B212,Kraftvärmeprod!$B$1:$BD$480,MATCH("Total värmeproduktion i kraftvärmeverk i kombinerad drift (GWh)",Kraftvärmeprod!$B$1:$AV$1,0),FALSE)),"",VLOOKUP($B212,'Slutlig allokering kvv'!$B$1:$BA$480,MATCH(E$1,'Slutlig allokering kvv'!$B$1:$AS$1,0),FALSE))</f>
        <v/>
      </c>
      <c r="F212" t="str">
        <f>IF(ISERROR(1/VLOOKUP($B212,Kraftvärmeprod!$B$1:$AV$480,MATCH("Producerad elenergi i kraftvärmeverk (GWh)",Kraftvärmeprod!$B$1:$AV$1,0),FALSE)),"",VLOOKUP($B212,Kraftvärmeprod!$B$1:$AV$480,MATCH("Producerad elenergi i kraftvärmeverk (GWh)",Kraftvärmeprod!$B$1:$AV$1,0),FALSE))</f>
        <v/>
      </c>
      <c r="G212">
        <f>IF(ISERROR(1/VLOOKUP($B212,Miljö!$B$1:$T$480,MATCH("Såld mängd produktionsspecifik fjärrvärme (GWh)",Miljö!$B$1:$T$1,0),FALSE)),"",VLOOKUP($B212,Miljö!$B$1:$T$480,MATCH("Såld mängd produktionsspecifik fjärrvärme (GWh)",Miljö!$B$1:$T$1,0),FALSE))</f>
        <v>4.3570000000000002</v>
      </c>
      <c r="J212" t="str">
        <f t="shared" si="3"/>
        <v>Norrenergi AB</v>
      </c>
    </row>
    <row r="213" spans="1:10" x14ac:dyDescent="0.25">
      <c r="A213" s="2" t="s">
        <v>353</v>
      </c>
      <c r="B213" s="2" t="s">
        <v>354</v>
      </c>
      <c r="D213" t="str">
        <f>IF(ISERROR(1/VLOOKUP($B213,Kraftvärmeprod!$B$1:$D$480,MATCH("Total värmeproduktion i kraftvärmeverk i kombinerad drift (GWh)",Kraftvärmeprod!$B$1:$AV$1,0),FALSE)),"Ej kraftvärme","Alternativproduktionsmetoden")</f>
        <v>Ej kraftvärme</v>
      </c>
      <c r="E213" s="248" t="str">
        <f>IF(ISERROR(1/VLOOKUP($B213,Kraftvärmeprod!$B$1:$BD$480,MATCH("Total värmeproduktion i kraftvärmeverk i kombinerad drift (GWh)",Kraftvärmeprod!$B$1:$AV$1,0),FALSE)),"",VLOOKUP($B213,'Slutlig allokering kvv'!$B$1:$BA$480,MATCH(E$1,'Slutlig allokering kvv'!$B$1:$AS$1,0),FALSE))</f>
        <v/>
      </c>
      <c r="F213" t="str">
        <f>IF(ISERROR(1/VLOOKUP($B213,Kraftvärmeprod!$B$1:$AV$480,MATCH("Producerad elenergi i kraftvärmeverk (GWh)",Kraftvärmeprod!$B$1:$AV$1,0),FALSE)),"",VLOOKUP($B213,Kraftvärmeprod!$B$1:$AV$480,MATCH("Producerad elenergi i kraftvärmeverk (GWh)",Kraftvärmeprod!$B$1:$AV$1,0),FALSE))</f>
        <v/>
      </c>
      <c r="G213" t="str">
        <f>IF(ISERROR(1/VLOOKUP($B213,Miljö!$B$1:$T$480,MATCH("Såld mängd produktionsspecifik fjärrvärme (GWh)",Miljö!$B$1:$T$1,0),FALSE)),"",VLOOKUP($B213,Miljö!$B$1:$T$480,MATCH("Såld mängd produktionsspecifik fjärrvärme (GWh)",Miljö!$B$1:$T$1,0),FALSE))</f>
        <v/>
      </c>
      <c r="J213" t="str">
        <f t="shared" si="3"/>
        <v>Norrtälje Energi AB</v>
      </c>
    </row>
    <row r="214" spans="1:10" x14ac:dyDescent="0.25">
      <c r="A214" s="2" t="s">
        <v>353</v>
      </c>
      <c r="B214" s="2" t="s">
        <v>355</v>
      </c>
      <c r="D214" t="str">
        <f>IF(ISERROR(1/VLOOKUP($B214,Kraftvärmeprod!$B$1:$D$480,MATCH("Total värmeproduktion i kraftvärmeverk i kombinerad drift (GWh)",Kraftvärmeprod!$B$1:$AV$1,0),FALSE)),"Ej kraftvärme","Alternativproduktionsmetoden")</f>
        <v>Alternativproduktionsmetoden</v>
      </c>
      <c r="E214" s="248">
        <f>IF(ISERROR(1/VLOOKUP($B214,Kraftvärmeprod!$B$1:$BD$480,MATCH("Total värmeproduktion i kraftvärmeverk i kombinerad drift (GWh)",Kraftvärmeprod!$B$1:$AV$1,0),FALSE)),"",VLOOKUP($B214,'Slutlig allokering kvv'!$B$1:$BA$480,MATCH(E$1,'Slutlig allokering kvv'!$B$1:$AS$1,0),FALSE))</f>
        <v>0.60997932350334894</v>
      </c>
      <c r="F214">
        <f>IF(ISERROR(1/VLOOKUP($B214,Kraftvärmeprod!$B$1:$AV$480,MATCH("Producerad elenergi i kraftvärmeverk (GWh)",Kraftvärmeprod!$B$1:$AV$1,0),FALSE)),"",VLOOKUP($B214,Kraftvärmeprod!$B$1:$AV$480,MATCH("Producerad elenergi i kraftvärmeverk (GWh)",Kraftvärmeprod!$B$1:$AV$1,0),FALSE))</f>
        <v>19.539000000000001</v>
      </c>
      <c r="G214" t="str">
        <f>IF(ISERROR(1/VLOOKUP($B214,Miljö!$B$1:$T$480,MATCH("Såld mängd produktionsspecifik fjärrvärme (GWh)",Miljö!$B$1:$T$1,0),FALSE)),"",VLOOKUP($B214,Miljö!$B$1:$T$480,MATCH("Såld mängd produktionsspecifik fjärrvärme (GWh)",Miljö!$B$1:$T$1,0),FALSE))</f>
        <v/>
      </c>
      <c r="J214" t="str">
        <f t="shared" si="3"/>
        <v>Norrtälje Energi AB</v>
      </c>
    </row>
    <row r="215" spans="1:10" x14ac:dyDescent="0.25">
      <c r="A215" s="2" t="s">
        <v>353</v>
      </c>
      <c r="B215" s="2" t="s">
        <v>356</v>
      </c>
      <c r="D215" t="str">
        <f>IF(ISERROR(1/VLOOKUP($B215,Kraftvärmeprod!$B$1:$D$480,MATCH("Total värmeproduktion i kraftvärmeverk i kombinerad drift (GWh)",Kraftvärmeprod!$B$1:$AV$1,0),FALSE)),"Ej kraftvärme","Alternativproduktionsmetoden")</f>
        <v>Ej kraftvärme</v>
      </c>
      <c r="E215" s="248" t="str">
        <f>IF(ISERROR(1/VLOOKUP($B215,Kraftvärmeprod!$B$1:$BD$480,MATCH("Total värmeproduktion i kraftvärmeverk i kombinerad drift (GWh)",Kraftvärmeprod!$B$1:$AV$1,0),FALSE)),"",VLOOKUP($B215,'Slutlig allokering kvv'!$B$1:$BA$480,MATCH(E$1,'Slutlig allokering kvv'!$B$1:$AS$1,0),FALSE))</f>
        <v/>
      </c>
      <c r="F215" t="str">
        <f>IF(ISERROR(1/VLOOKUP($B215,Kraftvärmeprod!$B$1:$AV$480,MATCH("Producerad elenergi i kraftvärmeverk (GWh)",Kraftvärmeprod!$B$1:$AV$1,0),FALSE)),"",VLOOKUP($B215,Kraftvärmeprod!$B$1:$AV$480,MATCH("Producerad elenergi i kraftvärmeverk (GWh)",Kraftvärmeprod!$B$1:$AV$1,0),FALSE))</f>
        <v/>
      </c>
      <c r="G215" t="str">
        <f>IF(ISERROR(1/VLOOKUP($B215,Miljö!$B$1:$T$480,MATCH("Såld mängd produktionsspecifik fjärrvärme (GWh)",Miljö!$B$1:$T$1,0),FALSE)),"",VLOOKUP($B215,Miljö!$B$1:$T$480,MATCH("Såld mängd produktionsspecifik fjärrvärme (GWh)",Miljö!$B$1:$T$1,0),FALSE))</f>
        <v/>
      </c>
      <c r="J215" t="str">
        <f t="shared" si="3"/>
        <v>Norrtälje Energi AB</v>
      </c>
    </row>
    <row r="216" spans="1:10" x14ac:dyDescent="0.25">
      <c r="A216" s="2" t="s">
        <v>357</v>
      </c>
      <c r="B216" s="2" t="s">
        <v>358</v>
      </c>
      <c r="D216" t="str">
        <f>IF(ISERROR(1/VLOOKUP($B216,Kraftvärmeprod!$B$1:$D$480,MATCH("Total värmeproduktion i kraftvärmeverk i kombinerad drift (GWh)",Kraftvärmeprod!$B$1:$AV$1,0),FALSE)),"Ej kraftvärme","Alternativproduktionsmetoden")</f>
        <v>Alternativproduktionsmetoden</v>
      </c>
      <c r="E216" s="248">
        <f>IF(ISERROR(1/VLOOKUP($B216,Kraftvärmeprod!$B$1:$BD$480,MATCH("Total värmeproduktion i kraftvärmeverk i kombinerad drift (GWh)",Kraftvärmeprod!$B$1:$AV$1,0),FALSE)),"",VLOOKUP($B216,'Slutlig allokering kvv'!$B$1:$BA$480,MATCH(E$1,'Slutlig allokering kvv'!$B$1:$AS$1,0),FALSE))</f>
        <v>0.91276123271889398</v>
      </c>
      <c r="F216">
        <f>IF(ISERROR(1/VLOOKUP($B216,Kraftvärmeprod!$B$1:$AV$480,MATCH("Producerad elenergi i kraftvärmeverk (GWh)",Kraftvärmeprod!$B$1:$AV$1,0),FALSE)),"",VLOOKUP($B216,Kraftvärmeprod!$B$1:$AV$480,MATCH("Producerad elenergi i kraftvärmeverk (GWh)",Kraftvärmeprod!$B$1:$AV$1,0),FALSE))</f>
        <v>4.8</v>
      </c>
      <c r="G216" t="str">
        <f>IF(ISERROR(1/VLOOKUP($B216,Miljö!$B$1:$T$480,MATCH("Såld mängd produktionsspecifik fjärrvärme (GWh)",Miljö!$B$1:$T$1,0),FALSE)),"",VLOOKUP($B216,Miljö!$B$1:$T$480,MATCH("Såld mängd produktionsspecifik fjärrvärme (GWh)",Miljö!$B$1:$T$1,0),FALSE))</f>
        <v/>
      </c>
      <c r="J216" t="str">
        <f t="shared" si="3"/>
        <v>Nybro Energi AB</v>
      </c>
    </row>
    <row r="217" spans="1:10" x14ac:dyDescent="0.25">
      <c r="A217" s="2" t="s">
        <v>359</v>
      </c>
      <c r="B217" s="2" t="s">
        <v>360</v>
      </c>
      <c r="D217" t="str">
        <f>IF(ISERROR(1/VLOOKUP($B217,Kraftvärmeprod!$B$1:$D$480,MATCH("Total värmeproduktion i kraftvärmeverk i kombinerad drift (GWh)",Kraftvärmeprod!$B$1:$AV$1,0),FALSE)),"Ej kraftvärme","Alternativproduktionsmetoden")</f>
        <v>Ej kraftvärme</v>
      </c>
      <c r="E217" s="248" t="str">
        <f>IF(ISERROR(1/VLOOKUP($B217,Kraftvärmeprod!$B$1:$BD$480,MATCH("Total värmeproduktion i kraftvärmeverk i kombinerad drift (GWh)",Kraftvärmeprod!$B$1:$AV$1,0),FALSE)),"",VLOOKUP($B217,'Slutlig allokering kvv'!$B$1:$BA$480,MATCH(E$1,'Slutlig allokering kvv'!$B$1:$AS$1,0),FALSE))</f>
        <v/>
      </c>
      <c r="F217" t="str">
        <f>IF(ISERROR(1/VLOOKUP($B217,Kraftvärmeprod!$B$1:$AV$480,MATCH("Producerad elenergi i kraftvärmeverk (GWh)",Kraftvärmeprod!$B$1:$AV$1,0),FALSE)),"",VLOOKUP($B217,Kraftvärmeprod!$B$1:$AV$480,MATCH("Producerad elenergi i kraftvärmeverk (GWh)",Kraftvärmeprod!$B$1:$AV$1,0),FALSE))</f>
        <v/>
      </c>
      <c r="G217" t="str">
        <f>IF(ISERROR(1/VLOOKUP($B217,Miljö!$B$1:$T$480,MATCH("Såld mängd produktionsspecifik fjärrvärme (GWh)",Miljö!$B$1:$T$1,0),FALSE)),"",VLOOKUP($B217,Miljö!$B$1:$T$480,MATCH("Såld mängd produktionsspecifik fjärrvärme (GWh)",Miljö!$B$1:$T$1,0),FALSE))</f>
        <v/>
      </c>
      <c r="J217" t="str">
        <f t="shared" si="3"/>
        <v>Nässjö Affärsverk AB</v>
      </c>
    </row>
    <row r="218" spans="1:10" x14ac:dyDescent="0.25">
      <c r="A218" s="2" t="s">
        <v>359</v>
      </c>
      <c r="B218" s="2" t="s">
        <v>361</v>
      </c>
      <c r="D218" t="str">
        <f>IF(ISERROR(1/VLOOKUP($B218,Kraftvärmeprod!$B$1:$D$480,MATCH("Total värmeproduktion i kraftvärmeverk i kombinerad drift (GWh)",Kraftvärmeprod!$B$1:$AV$1,0),FALSE)),"Ej kraftvärme","Alternativproduktionsmetoden")</f>
        <v>Ej kraftvärme</v>
      </c>
      <c r="E218" s="248" t="str">
        <f>IF(ISERROR(1/VLOOKUP($B218,Kraftvärmeprod!$B$1:$BD$480,MATCH("Total värmeproduktion i kraftvärmeverk i kombinerad drift (GWh)",Kraftvärmeprod!$B$1:$AV$1,0),FALSE)),"",VLOOKUP($B218,'Slutlig allokering kvv'!$B$1:$BA$480,MATCH(E$1,'Slutlig allokering kvv'!$B$1:$AS$1,0),FALSE))</f>
        <v/>
      </c>
      <c r="F218" t="str">
        <f>IF(ISERROR(1/VLOOKUP($B218,Kraftvärmeprod!$B$1:$AV$480,MATCH("Producerad elenergi i kraftvärmeverk (GWh)",Kraftvärmeprod!$B$1:$AV$1,0),FALSE)),"",VLOOKUP($B218,Kraftvärmeprod!$B$1:$AV$480,MATCH("Producerad elenergi i kraftvärmeverk (GWh)",Kraftvärmeprod!$B$1:$AV$1,0),FALSE))</f>
        <v/>
      </c>
      <c r="G218" t="str">
        <f>IF(ISERROR(1/VLOOKUP($B218,Miljö!$B$1:$T$480,MATCH("Såld mängd produktionsspecifik fjärrvärme (GWh)",Miljö!$B$1:$T$1,0),FALSE)),"",VLOOKUP($B218,Miljö!$B$1:$T$480,MATCH("Såld mängd produktionsspecifik fjärrvärme (GWh)",Miljö!$B$1:$T$1,0),FALSE))</f>
        <v/>
      </c>
      <c r="J218" t="str">
        <f t="shared" si="3"/>
        <v>Nässjö Affärsverk AB</v>
      </c>
    </row>
    <row r="219" spans="1:10" x14ac:dyDescent="0.25">
      <c r="A219" s="2" t="s">
        <v>359</v>
      </c>
      <c r="B219" s="2" t="s">
        <v>362</v>
      </c>
      <c r="D219" t="str">
        <f>IF(ISERROR(1/VLOOKUP($B219,Kraftvärmeprod!$B$1:$D$480,MATCH("Total värmeproduktion i kraftvärmeverk i kombinerad drift (GWh)",Kraftvärmeprod!$B$1:$AV$1,0),FALSE)),"Ej kraftvärme","Alternativproduktionsmetoden")</f>
        <v>Alternativproduktionsmetoden</v>
      </c>
      <c r="E219" s="248">
        <f>IF(ISERROR(1/VLOOKUP($B219,Kraftvärmeprod!$B$1:$BD$480,MATCH("Total värmeproduktion i kraftvärmeverk i kombinerad drift (GWh)",Kraftvärmeprod!$B$1:$AV$1,0),FALSE)),"",VLOOKUP($B219,'Slutlig allokering kvv'!$B$1:$BA$480,MATCH(E$1,'Slutlig allokering kvv'!$B$1:$AS$1,0),FALSE))</f>
        <v>0.52984610259826781</v>
      </c>
      <c r="F219">
        <f>IF(ISERROR(1/VLOOKUP($B219,Kraftvärmeprod!$B$1:$AV$480,MATCH("Producerad elenergi i kraftvärmeverk (GWh)",Kraftvärmeprod!$B$1:$AV$1,0),FALSE)),"",VLOOKUP($B219,Kraftvärmeprod!$B$1:$AV$480,MATCH("Producerad elenergi i kraftvärmeverk (GWh)",Kraftvärmeprod!$B$1:$AV$1,0),FALSE))</f>
        <v>33.299999999999997</v>
      </c>
      <c r="G219" t="str">
        <f>IF(ISERROR(1/VLOOKUP($B219,Miljö!$B$1:$T$480,MATCH("Såld mängd produktionsspecifik fjärrvärme (GWh)",Miljö!$B$1:$T$1,0),FALSE)),"",VLOOKUP($B219,Miljö!$B$1:$T$480,MATCH("Såld mängd produktionsspecifik fjärrvärme (GWh)",Miljö!$B$1:$T$1,0),FALSE))</f>
        <v/>
      </c>
      <c r="J219" t="str">
        <f t="shared" si="3"/>
        <v>Nässjö Affärsverk AB</v>
      </c>
    </row>
    <row r="220" spans="1:10" x14ac:dyDescent="0.25">
      <c r="A220" s="2" t="s">
        <v>363</v>
      </c>
      <c r="B220" s="2" t="s">
        <v>364</v>
      </c>
      <c r="D220" t="str">
        <f>IF(ISERROR(1/VLOOKUP($B220,Kraftvärmeprod!$B$1:$D$480,MATCH("Total värmeproduktion i kraftvärmeverk i kombinerad drift (GWh)",Kraftvärmeprod!$B$1:$AV$1,0),FALSE)),"Ej kraftvärme","Alternativproduktionsmetoden")</f>
        <v>Ej kraftvärme</v>
      </c>
      <c r="E220" s="248" t="str">
        <f>IF(ISERROR(1/VLOOKUP($B220,Kraftvärmeprod!$B$1:$BD$480,MATCH("Total värmeproduktion i kraftvärmeverk i kombinerad drift (GWh)",Kraftvärmeprod!$B$1:$AV$1,0),FALSE)),"",VLOOKUP($B220,'Slutlig allokering kvv'!$B$1:$BA$480,MATCH(E$1,'Slutlig allokering kvv'!$B$1:$AS$1,0),FALSE))</f>
        <v/>
      </c>
      <c r="F220" t="str">
        <f>IF(ISERROR(1/VLOOKUP($B220,Kraftvärmeprod!$B$1:$AV$480,MATCH("Producerad elenergi i kraftvärmeverk (GWh)",Kraftvärmeprod!$B$1:$AV$1,0),FALSE)),"",VLOOKUP($B220,Kraftvärmeprod!$B$1:$AV$480,MATCH("Producerad elenergi i kraftvärmeverk (GWh)",Kraftvärmeprod!$B$1:$AV$1,0),FALSE))</f>
        <v/>
      </c>
      <c r="G220" t="str">
        <f>IF(ISERROR(1/VLOOKUP($B220,Miljö!$B$1:$T$480,MATCH("Såld mängd produktionsspecifik fjärrvärme (GWh)",Miljö!$B$1:$T$1,0),FALSE)),"",VLOOKUP($B220,Miljö!$B$1:$T$480,MATCH("Såld mängd produktionsspecifik fjärrvärme (GWh)",Miljö!$B$1:$T$1,0),FALSE))</f>
        <v/>
      </c>
      <c r="J220" t="str">
        <f t="shared" si="3"/>
        <v>Olofströms Kraft AB</v>
      </c>
    </row>
    <row r="221" spans="1:10" x14ac:dyDescent="0.25">
      <c r="A221" s="2" t="s">
        <v>365</v>
      </c>
      <c r="B221" s="2" t="s">
        <v>366</v>
      </c>
      <c r="D221" t="str">
        <f>IF(ISERROR(1/VLOOKUP($B221,Kraftvärmeprod!$B$1:$D$480,MATCH("Total värmeproduktion i kraftvärmeverk i kombinerad drift (GWh)",Kraftvärmeprod!$B$1:$AV$1,0),FALSE)),"Ej kraftvärme","Alternativproduktionsmetoden")</f>
        <v>Alternativproduktionsmetoden</v>
      </c>
      <c r="E221" s="248">
        <f>IF(ISERROR(1/VLOOKUP($B221,Kraftvärmeprod!$B$1:$BD$480,MATCH("Total värmeproduktion i kraftvärmeverk i kombinerad drift (GWh)",Kraftvärmeprod!$B$1:$AV$1,0),FALSE)),"",VLOOKUP($B221,'Slutlig allokering kvv'!$B$1:$BA$480,MATCH(E$1,'Slutlig allokering kvv'!$B$1:$AS$1,0),FALSE))</f>
        <v>0.72429184993531681</v>
      </c>
      <c r="F221">
        <f>IF(ISERROR(1/VLOOKUP($B221,Kraftvärmeprod!$B$1:$AV$480,MATCH("Producerad elenergi i kraftvärmeverk (GWh)",Kraftvärmeprod!$B$1:$AV$1,0),FALSE)),"",VLOOKUP($B221,Kraftvärmeprod!$B$1:$AV$480,MATCH("Producerad elenergi i kraftvärmeverk (GWh)",Kraftvärmeprod!$B$1:$AV$1,0),FALSE))</f>
        <v>7.8</v>
      </c>
      <c r="G221" t="str">
        <f>IF(ISERROR(1/VLOOKUP($B221,Miljö!$B$1:$T$480,MATCH("Såld mängd produktionsspecifik fjärrvärme (GWh)",Miljö!$B$1:$T$1,0),FALSE)),"",VLOOKUP($B221,Miljö!$B$1:$T$480,MATCH("Såld mängd produktionsspecifik fjärrvärme (GWh)",Miljö!$B$1:$T$1,0),FALSE))</f>
        <v/>
      </c>
      <c r="J221" t="str">
        <f t="shared" si="3"/>
        <v>Oskarshamn Energi AB</v>
      </c>
    </row>
    <row r="222" spans="1:10" x14ac:dyDescent="0.25">
      <c r="A222" s="2" t="s">
        <v>367</v>
      </c>
      <c r="B222" s="2" t="s">
        <v>368</v>
      </c>
      <c r="D222" t="str">
        <f>IF(ISERROR(1/VLOOKUP($B222,Kraftvärmeprod!$B$1:$D$480,MATCH("Total värmeproduktion i kraftvärmeverk i kombinerad drift (GWh)",Kraftvärmeprod!$B$1:$AV$1,0),FALSE)),"Ej kraftvärme","Alternativproduktionsmetoden")</f>
        <v>Ej kraftvärme</v>
      </c>
      <c r="E222" s="248" t="str">
        <f>IF(ISERROR(1/VLOOKUP($B222,Kraftvärmeprod!$B$1:$BD$480,MATCH("Total värmeproduktion i kraftvärmeverk i kombinerad drift (GWh)",Kraftvärmeprod!$B$1:$AV$1,0),FALSE)),"",VLOOKUP($B222,'Slutlig allokering kvv'!$B$1:$BA$480,MATCH(E$1,'Slutlig allokering kvv'!$B$1:$AS$1,0),FALSE))</f>
        <v/>
      </c>
      <c r="F222" t="str">
        <f>IF(ISERROR(1/VLOOKUP($B222,Kraftvärmeprod!$B$1:$AV$480,MATCH("Producerad elenergi i kraftvärmeverk (GWh)",Kraftvärmeprod!$B$1:$AV$1,0),FALSE)),"",VLOOKUP($B222,Kraftvärmeprod!$B$1:$AV$480,MATCH("Producerad elenergi i kraftvärmeverk (GWh)",Kraftvärmeprod!$B$1:$AV$1,0),FALSE))</f>
        <v/>
      </c>
      <c r="G222" t="str">
        <f>IF(ISERROR(1/VLOOKUP($B222,Miljö!$B$1:$T$480,MATCH("Såld mängd produktionsspecifik fjärrvärme (GWh)",Miljö!$B$1:$T$1,0),FALSE)),"",VLOOKUP($B222,Miljö!$B$1:$T$480,MATCH("Såld mängd produktionsspecifik fjärrvärme (GWh)",Miljö!$B$1:$T$1,0),FALSE))</f>
        <v/>
      </c>
      <c r="J222" t="str">
        <f t="shared" si="3"/>
        <v>Oxelö Energi AB</v>
      </c>
    </row>
    <row r="223" spans="1:10" x14ac:dyDescent="0.25">
      <c r="A223" s="2" t="s">
        <v>371</v>
      </c>
      <c r="B223" s="2" t="s">
        <v>372</v>
      </c>
      <c r="D223" t="str">
        <f>IF(ISERROR(1/VLOOKUP($B223,Kraftvärmeprod!$B$1:$D$480,MATCH("Total värmeproduktion i kraftvärmeverk i kombinerad drift (GWh)",Kraftvärmeprod!$B$1:$AV$1,0),FALSE)),"Ej kraftvärme","Alternativproduktionsmetoden")</f>
        <v>Ej kraftvärme</v>
      </c>
      <c r="E223" s="248" t="str">
        <f>IF(ISERROR(1/VLOOKUP($B223,Kraftvärmeprod!$B$1:$BD$480,MATCH("Total värmeproduktion i kraftvärmeverk i kombinerad drift (GWh)",Kraftvärmeprod!$B$1:$AV$1,0),FALSE)),"",VLOOKUP($B223,'Slutlig allokering kvv'!$B$1:$BA$480,MATCH(E$1,'Slutlig allokering kvv'!$B$1:$AS$1,0),FALSE))</f>
        <v/>
      </c>
      <c r="F223" t="str">
        <f>IF(ISERROR(1/VLOOKUP($B223,Kraftvärmeprod!$B$1:$AV$480,MATCH("Producerad elenergi i kraftvärmeverk (GWh)",Kraftvärmeprod!$B$1:$AV$1,0),FALSE)),"",VLOOKUP($B223,Kraftvärmeprod!$B$1:$AV$480,MATCH("Producerad elenergi i kraftvärmeverk (GWh)",Kraftvärmeprod!$B$1:$AV$1,0),FALSE))</f>
        <v/>
      </c>
      <c r="G223" t="str">
        <f>IF(ISERROR(1/VLOOKUP($B223,Miljö!$B$1:$T$480,MATCH("Såld mängd produktionsspecifik fjärrvärme (GWh)",Miljö!$B$1:$T$1,0),FALSE)),"",VLOOKUP($B223,Miljö!$B$1:$T$480,MATCH("Såld mängd produktionsspecifik fjärrvärme (GWh)",Miljö!$B$1:$T$1,0),FALSE))</f>
        <v/>
      </c>
      <c r="J223" t="str">
        <f t="shared" si="3"/>
        <v>Perstorps Fjärrvärme AB</v>
      </c>
    </row>
    <row r="224" spans="1:10" x14ac:dyDescent="0.25">
      <c r="A224" s="2" t="s">
        <v>373</v>
      </c>
      <c r="B224" s="2" t="s">
        <v>374</v>
      </c>
      <c r="D224" t="str">
        <f>IF(ISERROR(1/VLOOKUP($B224,Kraftvärmeprod!$B$1:$D$480,MATCH("Total värmeproduktion i kraftvärmeverk i kombinerad drift (GWh)",Kraftvärmeprod!$B$1:$AV$1,0),FALSE)),"Ej kraftvärme","Alternativproduktionsmetoden")</f>
        <v>Ej kraftvärme</v>
      </c>
      <c r="E224" s="248" t="str">
        <f>IF(ISERROR(1/VLOOKUP($B224,Kraftvärmeprod!$B$1:$BD$480,MATCH("Total värmeproduktion i kraftvärmeverk i kombinerad drift (GWh)",Kraftvärmeprod!$B$1:$AV$1,0),FALSE)),"",VLOOKUP($B224,'Slutlig allokering kvv'!$B$1:$BA$480,MATCH(E$1,'Slutlig allokering kvv'!$B$1:$AS$1,0),FALSE))</f>
        <v/>
      </c>
      <c r="F224" t="str">
        <f>IF(ISERROR(1/VLOOKUP($B224,Kraftvärmeprod!$B$1:$AV$480,MATCH("Producerad elenergi i kraftvärmeverk (GWh)",Kraftvärmeprod!$B$1:$AV$1,0),FALSE)),"",VLOOKUP($B224,Kraftvärmeprod!$B$1:$AV$480,MATCH("Producerad elenergi i kraftvärmeverk (GWh)",Kraftvärmeprod!$B$1:$AV$1,0),FALSE))</f>
        <v/>
      </c>
      <c r="G224" t="str">
        <f>IF(ISERROR(1/VLOOKUP($B224,Miljö!$B$1:$T$480,MATCH("Såld mängd produktionsspecifik fjärrvärme (GWh)",Miljö!$B$1:$T$1,0),FALSE)),"",VLOOKUP($B224,Miljö!$B$1:$T$480,MATCH("Såld mängd produktionsspecifik fjärrvärme (GWh)",Miljö!$B$1:$T$1,0),FALSE))</f>
        <v/>
      </c>
      <c r="J224" t="str">
        <f t="shared" si="3"/>
        <v>PiteEnergi AB</v>
      </c>
    </row>
    <row r="225" spans="1:10" x14ac:dyDescent="0.25">
      <c r="A225" s="2" t="s">
        <v>373</v>
      </c>
      <c r="B225" s="2" t="s">
        <v>375</v>
      </c>
      <c r="D225" t="str">
        <f>IF(ISERROR(1/VLOOKUP($B225,Kraftvärmeprod!$B$1:$D$480,MATCH("Total värmeproduktion i kraftvärmeverk i kombinerad drift (GWh)",Kraftvärmeprod!$B$1:$AV$1,0),FALSE)),"Ej kraftvärme","Alternativproduktionsmetoden")</f>
        <v>Ej kraftvärme</v>
      </c>
      <c r="E225" s="248" t="str">
        <f>IF(ISERROR(1/VLOOKUP($B225,Kraftvärmeprod!$B$1:$BD$480,MATCH("Total värmeproduktion i kraftvärmeverk i kombinerad drift (GWh)",Kraftvärmeprod!$B$1:$AV$1,0),FALSE)),"",VLOOKUP($B225,'Slutlig allokering kvv'!$B$1:$BA$480,MATCH(E$1,'Slutlig allokering kvv'!$B$1:$AS$1,0),FALSE))</f>
        <v/>
      </c>
      <c r="F225" t="str">
        <f>IF(ISERROR(1/VLOOKUP($B225,Kraftvärmeprod!$B$1:$AV$480,MATCH("Producerad elenergi i kraftvärmeverk (GWh)",Kraftvärmeprod!$B$1:$AV$1,0),FALSE)),"",VLOOKUP($B225,Kraftvärmeprod!$B$1:$AV$480,MATCH("Producerad elenergi i kraftvärmeverk (GWh)",Kraftvärmeprod!$B$1:$AV$1,0),FALSE))</f>
        <v/>
      </c>
      <c r="G225" t="str">
        <f>IF(ISERROR(1/VLOOKUP($B225,Miljö!$B$1:$T$480,MATCH("Såld mängd produktionsspecifik fjärrvärme (GWh)",Miljö!$B$1:$T$1,0),FALSE)),"",VLOOKUP($B225,Miljö!$B$1:$T$480,MATCH("Såld mängd produktionsspecifik fjärrvärme (GWh)",Miljö!$B$1:$T$1,0),FALSE))</f>
        <v/>
      </c>
      <c r="J225" t="str">
        <f t="shared" si="3"/>
        <v>PiteEnergi AB</v>
      </c>
    </row>
    <row r="226" spans="1:10" x14ac:dyDescent="0.25">
      <c r="A226" s="2" t="s">
        <v>373</v>
      </c>
      <c r="B226" s="2" t="s">
        <v>376</v>
      </c>
      <c r="D226" t="str">
        <f>IF(ISERROR(1/VLOOKUP($B226,Kraftvärmeprod!$B$1:$D$480,MATCH("Total värmeproduktion i kraftvärmeverk i kombinerad drift (GWh)",Kraftvärmeprod!$B$1:$AV$1,0),FALSE)),"Ej kraftvärme","Alternativproduktionsmetoden")</f>
        <v>Ej kraftvärme</v>
      </c>
      <c r="E226" s="248" t="str">
        <f>IF(ISERROR(1/VLOOKUP($B226,Kraftvärmeprod!$B$1:$BD$480,MATCH("Total värmeproduktion i kraftvärmeverk i kombinerad drift (GWh)",Kraftvärmeprod!$B$1:$AV$1,0),FALSE)),"",VLOOKUP($B226,'Slutlig allokering kvv'!$B$1:$BA$480,MATCH(E$1,'Slutlig allokering kvv'!$B$1:$AS$1,0),FALSE))</f>
        <v/>
      </c>
      <c r="F226" t="str">
        <f>IF(ISERROR(1/VLOOKUP($B226,Kraftvärmeprod!$B$1:$AV$480,MATCH("Producerad elenergi i kraftvärmeverk (GWh)",Kraftvärmeprod!$B$1:$AV$1,0),FALSE)),"",VLOOKUP($B226,Kraftvärmeprod!$B$1:$AV$480,MATCH("Producerad elenergi i kraftvärmeverk (GWh)",Kraftvärmeprod!$B$1:$AV$1,0),FALSE))</f>
        <v/>
      </c>
      <c r="G226" t="str">
        <f>IF(ISERROR(1/VLOOKUP($B226,Miljö!$B$1:$T$480,MATCH("Såld mängd produktionsspecifik fjärrvärme (GWh)",Miljö!$B$1:$T$1,0),FALSE)),"",VLOOKUP($B226,Miljö!$B$1:$T$480,MATCH("Såld mängd produktionsspecifik fjärrvärme (GWh)",Miljö!$B$1:$T$1,0),FALSE))</f>
        <v/>
      </c>
      <c r="J226" t="str">
        <f t="shared" si="3"/>
        <v>PiteEnergi AB</v>
      </c>
    </row>
    <row r="227" spans="1:10" x14ac:dyDescent="0.25">
      <c r="A227" s="2" t="s">
        <v>373</v>
      </c>
      <c r="B227" s="2" t="s">
        <v>377</v>
      </c>
      <c r="D227" t="str">
        <f>IF(ISERROR(1/VLOOKUP($B227,Kraftvärmeprod!$B$1:$D$480,MATCH("Total värmeproduktion i kraftvärmeverk i kombinerad drift (GWh)",Kraftvärmeprod!$B$1:$AV$1,0),FALSE)),"Ej kraftvärme","Alternativproduktionsmetoden")</f>
        <v>Ej kraftvärme</v>
      </c>
      <c r="E227" s="248" t="str">
        <f>IF(ISERROR(1/VLOOKUP($B227,Kraftvärmeprod!$B$1:$BD$480,MATCH("Total värmeproduktion i kraftvärmeverk i kombinerad drift (GWh)",Kraftvärmeprod!$B$1:$AV$1,0),FALSE)),"",VLOOKUP($B227,'Slutlig allokering kvv'!$B$1:$BA$480,MATCH(E$1,'Slutlig allokering kvv'!$B$1:$AS$1,0),FALSE))</f>
        <v/>
      </c>
      <c r="F227" t="str">
        <f>IF(ISERROR(1/VLOOKUP($B227,Kraftvärmeprod!$B$1:$AV$480,MATCH("Producerad elenergi i kraftvärmeverk (GWh)",Kraftvärmeprod!$B$1:$AV$1,0),FALSE)),"",VLOOKUP($B227,Kraftvärmeprod!$B$1:$AV$480,MATCH("Producerad elenergi i kraftvärmeverk (GWh)",Kraftvärmeprod!$B$1:$AV$1,0),FALSE))</f>
        <v/>
      </c>
      <c r="G227" t="str">
        <f>IF(ISERROR(1/VLOOKUP($B227,Miljö!$B$1:$T$480,MATCH("Såld mängd produktionsspecifik fjärrvärme (GWh)",Miljö!$B$1:$T$1,0),FALSE)),"",VLOOKUP($B227,Miljö!$B$1:$T$480,MATCH("Såld mängd produktionsspecifik fjärrvärme (GWh)",Miljö!$B$1:$T$1,0),FALSE))</f>
        <v/>
      </c>
      <c r="J227" t="str">
        <f t="shared" si="3"/>
        <v>PiteEnergi AB</v>
      </c>
    </row>
    <row r="228" spans="1:10" x14ac:dyDescent="0.25">
      <c r="A228" s="2" t="s">
        <v>378</v>
      </c>
      <c r="B228" s="2" t="s">
        <v>379</v>
      </c>
      <c r="D228" t="str">
        <f>IF(ISERROR(1/VLOOKUP($B228,Kraftvärmeprod!$B$1:$D$480,MATCH("Total värmeproduktion i kraftvärmeverk i kombinerad drift (GWh)",Kraftvärmeprod!$B$1:$AV$1,0),FALSE)),"Ej kraftvärme","Alternativproduktionsmetoden")</f>
        <v>Ej kraftvärme</v>
      </c>
      <c r="E228" s="248" t="str">
        <f>IF(ISERROR(1/VLOOKUP($B228,Kraftvärmeprod!$B$1:$BD$480,MATCH("Total värmeproduktion i kraftvärmeverk i kombinerad drift (GWh)",Kraftvärmeprod!$B$1:$AV$1,0),FALSE)),"",VLOOKUP($B228,'Slutlig allokering kvv'!$B$1:$BA$480,MATCH(E$1,'Slutlig allokering kvv'!$B$1:$AS$1,0),FALSE))</f>
        <v/>
      </c>
      <c r="F228" t="str">
        <f>IF(ISERROR(1/VLOOKUP($B228,Kraftvärmeprod!$B$1:$AV$480,MATCH("Producerad elenergi i kraftvärmeverk (GWh)",Kraftvärmeprod!$B$1:$AV$1,0),FALSE)),"",VLOOKUP($B228,Kraftvärmeprod!$B$1:$AV$480,MATCH("Producerad elenergi i kraftvärmeverk (GWh)",Kraftvärmeprod!$B$1:$AV$1,0),FALSE))</f>
        <v/>
      </c>
      <c r="G228" t="str">
        <f>IF(ISERROR(1/VLOOKUP($B228,Miljö!$B$1:$T$480,MATCH("Såld mängd produktionsspecifik fjärrvärme (GWh)",Miljö!$B$1:$T$1,0),FALSE)),"",VLOOKUP($B228,Miljö!$B$1:$T$480,MATCH("Såld mängd produktionsspecifik fjärrvärme (GWh)",Miljö!$B$1:$T$1,0),FALSE))</f>
        <v/>
      </c>
      <c r="J228" t="str">
        <f t="shared" si="3"/>
        <v>POB Energi i Aneby AB</v>
      </c>
    </row>
    <row r="229" spans="1:10" x14ac:dyDescent="0.25">
      <c r="A229" s="2" t="s">
        <v>380</v>
      </c>
      <c r="B229" s="2" t="s">
        <v>381</v>
      </c>
      <c r="D229" t="str">
        <f>IF(ISERROR(1/VLOOKUP($B229,Kraftvärmeprod!$B$1:$D$480,MATCH("Total värmeproduktion i kraftvärmeverk i kombinerad drift (GWh)",Kraftvärmeprod!$B$1:$AV$1,0),FALSE)),"Ej kraftvärme","Alternativproduktionsmetoden")</f>
        <v>Ej kraftvärme</v>
      </c>
      <c r="E229" s="248" t="str">
        <f>IF(ISERROR(1/VLOOKUP($B229,Kraftvärmeprod!$B$1:$BD$480,MATCH("Total värmeproduktion i kraftvärmeverk i kombinerad drift (GWh)",Kraftvärmeprod!$B$1:$AV$1,0),FALSE)),"",VLOOKUP($B229,'Slutlig allokering kvv'!$B$1:$BA$480,MATCH(E$1,'Slutlig allokering kvv'!$B$1:$AS$1,0),FALSE))</f>
        <v/>
      </c>
      <c r="F229" t="str">
        <f>IF(ISERROR(1/VLOOKUP($B229,Kraftvärmeprod!$B$1:$AV$480,MATCH("Producerad elenergi i kraftvärmeverk (GWh)",Kraftvärmeprod!$B$1:$AV$1,0),FALSE)),"",VLOOKUP($B229,Kraftvärmeprod!$B$1:$AV$480,MATCH("Producerad elenergi i kraftvärmeverk (GWh)",Kraftvärmeprod!$B$1:$AV$1,0),FALSE))</f>
        <v/>
      </c>
      <c r="G229" t="str">
        <f>IF(ISERROR(1/VLOOKUP($B229,Miljö!$B$1:$T$480,MATCH("Såld mängd produktionsspecifik fjärrvärme (GWh)",Miljö!$B$1:$T$1,0),FALSE)),"",VLOOKUP($B229,Miljö!$B$1:$T$480,MATCH("Såld mängd produktionsspecifik fjärrvärme (GWh)",Miljö!$B$1:$T$1,0),FALSE))</f>
        <v/>
      </c>
      <c r="J229" t="str">
        <f t="shared" si="3"/>
        <v>Ragunda Energi och Teknik AB</v>
      </c>
    </row>
    <row r="230" spans="1:10" x14ac:dyDescent="0.25">
      <c r="A230" s="2" t="s">
        <v>382</v>
      </c>
      <c r="B230" s="2" t="s">
        <v>383</v>
      </c>
      <c r="D230" t="str">
        <f>IF(ISERROR(1/VLOOKUP($B230,Kraftvärmeprod!$B$1:$D$480,MATCH("Total värmeproduktion i kraftvärmeverk i kombinerad drift (GWh)",Kraftvärmeprod!$B$1:$AV$1,0),FALSE)),"Ej kraftvärme","Alternativproduktionsmetoden")</f>
        <v>Ej kraftvärme</v>
      </c>
      <c r="E230" s="248" t="str">
        <f>IF(ISERROR(1/VLOOKUP($B230,Kraftvärmeprod!$B$1:$BD$480,MATCH("Total värmeproduktion i kraftvärmeverk i kombinerad drift (GWh)",Kraftvärmeprod!$B$1:$AV$1,0),FALSE)),"",VLOOKUP($B230,'Slutlig allokering kvv'!$B$1:$BA$480,MATCH(E$1,'Slutlig allokering kvv'!$B$1:$AS$1,0),FALSE))</f>
        <v/>
      </c>
      <c r="F230" t="str">
        <f>IF(ISERROR(1/VLOOKUP($B230,Kraftvärmeprod!$B$1:$AV$480,MATCH("Producerad elenergi i kraftvärmeverk (GWh)",Kraftvärmeprod!$B$1:$AV$1,0),FALSE)),"",VLOOKUP($B230,Kraftvärmeprod!$B$1:$AV$480,MATCH("Producerad elenergi i kraftvärmeverk (GWh)",Kraftvärmeprod!$B$1:$AV$1,0),FALSE))</f>
        <v/>
      </c>
      <c r="G230" t="str">
        <f>IF(ISERROR(1/VLOOKUP($B230,Miljö!$B$1:$T$480,MATCH("Såld mängd produktionsspecifik fjärrvärme (GWh)",Miljö!$B$1:$T$1,0),FALSE)),"",VLOOKUP($B230,Miljö!$B$1:$T$480,MATCH("Såld mängd produktionsspecifik fjärrvärme (GWh)",Miljö!$B$1:$T$1,0),FALSE))</f>
        <v/>
      </c>
      <c r="J230" t="str">
        <f t="shared" si="3"/>
        <v>Rindi Energi AB</v>
      </c>
    </row>
    <row r="231" spans="1:10" x14ac:dyDescent="0.25">
      <c r="A231" s="2" t="s">
        <v>382</v>
      </c>
      <c r="B231" s="2" t="s">
        <v>384</v>
      </c>
      <c r="D231" t="str">
        <f>IF(ISERROR(1/VLOOKUP($B231,Kraftvärmeprod!$B$1:$D$480,MATCH("Total värmeproduktion i kraftvärmeverk i kombinerad drift (GWh)",Kraftvärmeprod!$B$1:$AV$1,0),FALSE)),"Ej kraftvärme","Alternativproduktionsmetoden")</f>
        <v>Ej kraftvärme</v>
      </c>
      <c r="E231" s="248" t="str">
        <f>IF(ISERROR(1/VLOOKUP($B231,Kraftvärmeprod!$B$1:$BD$480,MATCH("Total värmeproduktion i kraftvärmeverk i kombinerad drift (GWh)",Kraftvärmeprod!$B$1:$AV$1,0),FALSE)),"",VLOOKUP($B231,'Slutlig allokering kvv'!$B$1:$BA$480,MATCH(E$1,'Slutlig allokering kvv'!$B$1:$AS$1,0),FALSE))</f>
        <v/>
      </c>
      <c r="F231" t="str">
        <f>IF(ISERROR(1/VLOOKUP($B231,Kraftvärmeprod!$B$1:$AV$480,MATCH("Producerad elenergi i kraftvärmeverk (GWh)",Kraftvärmeprod!$B$1:$AV$1,0),FALSE)),"",VLOOKUP($B231,Kraftvärmeprod!$B$1:$AV$480,MATCH("Producerad elenergi i kraftvärmeverk (GWh)",Kraftvärmeprod!$B$1:$AV$1,0),FALSE))</f>
        <v/>
      </c>
      <c r="G231" t="str">
        <f>IF(ISERROR(1/VLOOKUP($B231,Miljö!$B$1:$T$480,MATCH("Såld mängd produktionsspecifik fjärrvärme (GWh)",Miljö!$B$1:$T$1,0),FALSE)),"",VLOOKUP($B231,Miljö!$B$1:$T$480,MATCH("Såld mängd produktionsspecifik fjärrvärme (GWh)",Miljö!$B$1:$T$1,0),FALSE))</f>
        <v/>
      </c>
      <c r="J231" t="str">
        <f t="shared" si="3"/>
        <v>Rindi Energi AB</v>
      </c>
    </row>
    <row r="232" spans="1:10" x14ac:dyDescent="0.25">
      <c r="A232" s="2" t="s">
        <v>382</v>
      </c>
      <c r="B232" s="2" t="s">
        <v>385</v>
      </c>
      <c r="D232" t="str">
        <f>IF(ISERROR(1/VLOOKUP($B232,Kraftvärmeprod!$B$1:$D$480,MATCH("Total värmeproduktion i kraftvärmeverk i kombinerad drift (GWh)",Kraftvärmeprod!$B$1:$AV$1,0),FALSE)),"Ej kraftvärme","Alternativproduktionsmetoden")</f>
        <v>Ej kraftvärme</v>
      </c>
      <c r="E232" s="248" t="str">
        <f>IF(ISERROR(1/VLOOKUP($B232,Kraftvärmeprod!$B$1:$BD$480,MATCH("Total värmeproduktion i kraftvärmeverk i kombinerad drift (GWh)",Kraftvärmeprod!$B$1:$AV$1,0),FALSE)),"",VLOOKUP($B232,'Slutlig allokering kvv'!$B$1:$BA$480,MATCH(E$1,'Slutlig allokering kvv'!$B$1:$AS$1,0),FALSE))</f>
        <v/>
      </c>
      <c r="F232" t="str">
        <f>IF(ISERROR(1/VLOOKUP($B232,Kraftvärmeprod!$B$1:$AV$480,MATCH("Producerad elenergi i kraftvärmeverk (GWh)",Kraftvärmeprod!$B$1:$AV$1,0),FALSE)),"",VLOOKUP($B232,Kraftvärmeprod!$B$1:$AV$480,MATCH("Producerad elenergi i kraftvärmeverk (GWh)",Kraftvärmeprod!$B$1:$AV$1,0),FALSE))</f>
        <v/>
      </c>
      <c r="G232" t="str">
        <f>IF(ISERROR(1/VLOOKUP($B232,Miljö!$B$1:$T$480,MATCH("Såld mängd produktionsspecifik fjärrvärme (GWh)",Miljö!$B$1:$T$1,0),FALSE)),"",VLOOKUP($B232,Miljö!$B$1:$T$480,MATCH("Såld mängd produktionsspecifik fjärrvärme (GWh)",Miljö!$B$1:$T$1,0),FALSE))</f>
        <v/>
      </c>
      <c r="J232" t="str">
        <f t="shared" si="3"/>
        <v>Rindi Energi AB</v>
      </c>
    </row>
    <row r="233" spans="1:10" x14ac:dyDescent="0.25">
      <c r="A233" s="2" t="s">
        <v>382</v>
      </c>
      <c r="B233" s="2" t="s">
        <v>386</v>
      </c>
      <c r="D233" t="str">
        <f>IF(ISERROR(1/VLOOKUP($B233,Kraftvärmeprod!$B$1:$D$480,MATCH("Total värmeproduktion i kraftvärmeverk i kombinerad drift (GWh)",Kraftvärmeprod!$B$1:$AV$1,0),FALSE)),"Ej kraftvärme","Alternativproduktionsmetoden")</f>
        <v>Ej kraftvärme</v>
      </c>
      <c r="E233" s="248" t="str">
        <f>IF(ISERROR(1/VLOOKUP($B233,Kraftvärmeprod!$B$1:$BD$480,MATCH("Total värmeproduktion i kraftvärmeverk i kombinerad drift (GWh)",Kraftvärmeprod!$B$1:$AV$1,0),FALSE)),"",VLOOKUP($B233,'Slutlig allokering kvv'!$B$1:$BA$480,MATCH(E$1,'Slutlig allokering kvv'!$B$1:$AS$1,0),FALSE))</f>
        <v/>
      </c>
      <c r="F233" t="str">
        <f>IF(ISERROR(1/VLOOKUP($B233,Kraftvärmeprod!$B$1:$AV$480,MATCH("Producerad elenergi i kraftvärmeverk (GWh)",Kraftvärmeprod!$B$1:$AV$1,0),FALSE)),"",VLOOKUP($B233,Kraftvärmeprod!$B$1:$AV$480,MATCH("Producerad elenergi i kraftvärmeverk (GWh)",Kraftvärmeprod!$B$1:$AV$1,0),FALSE))</f>
        <v/>
      </c>
      <c r="G233" t="str">
        <f>IF(ISERROR(1/VLOOKUP($B233,Miljö!$B$1:$T$480,MATCH("Såld mängd produktionsspecifik fjärrvärme (GWh)",Miljö!$B$1:$T$1,0),FALSE)),"",VLOOKUP($B233,Miljö!$B$1:$T$480,MATCH("Såld mängd produktionsspecifik fjärrvärme (GWh)",Miljö!$B$1:$T$1,0),FALSE))</f>
        <v/>
      </c>
      <c r="J233" t="str">
        <f t="shared" si="3"/>
        <v>Rindi Energi AB</v>
      </c>
    </row>
    <row r="234" spans="1:10" x14ac:dyDescent="0.25">
      <c r="A234" s="2" t="s">
        <v>382</v>
      </c>
      <c r="B234" s="2" t="s">
        <v>387</v>
      </c>
      <c r="D234" t="str">
        <f>IF(ISERROR(1/VLOOKUP($B234,Kraftvärmeprod!$B$1:$D$480,MATCH("Total värmeproduktion i kraftvärmeverk i kombinerad drift (GWh)",Kraftvärmeprod!$B$1:$AV$1,0),FALSE)),"Ej kraftvärme","Alternativproduktionsmetoden")</f>
        <v>Ej kraftvärme</v>
      </c>
      <c r="E234" s="248" t="str">
        <f>IF(ISERROR(1/VLOOKUP($B234,Kraftvärmeprod!$B$1:$BD$480,MATCH("Total värmeproduktion i kraftvärmeverk i kombinerad drift (GWh)",Kraftvärmeprod!$B$1:$AV$1,0),FALSE)),"",VLOOKUP($B234,'Slutlig allokering kvv'!$B$1:$BA$480,MATCH(E$1,'Slutlig allokering kvv'!$B$1:$AS$1,0),FALSE))</f>
        <v/>
      </c>
      <c r="F234" t="str">
        <f>IF(ISERROR(1/VLOOKUP($B234,Kraftvärmeprod!$B$1:$AV$480,MATCH("Producerad elenergi i kraftvärmeverk (GWh)",Kraftvärmeprod!$B$1:$AV$1,0),FALSE)),"",VLOOKUP($B234,Kraftvärmeprod!$B$1:$AV$480,MATCH("Producerad elenergi i kraftvärmeverk (GWh)",Kraftvärmeprod!$B$1:$AV$1,0),FALSE))</f>
        <v/>
      </c>
      <c r="G234" t="str">
        <f>IF(ISERROR(1/VLOOKUP($B234,Miljö!$B$1:$T$480,MATCH("Såld mängd produktionsspecifik fjärrvärme (GWh)",Miljö!$B$1:$T$1,0),FALSE)),"",VLOOKUP($B234,Miljö!$B$1:$T$480,MATCH("Såld mängd produktionsspecifik fjärrvärme (GWh)",Miljö!$B$1:$T$1,0),FALSE))</f>
        <v/>
      </c>
      <c r="J234" t="str">
        <f t="shared" si="3"/>
        <v>Rindi Energi AB</v>
      </c>
    </row>
    <row r="235" spans="1:10" x14ac:dyDescent="0.25">
      <c r="A235" s="2" t="s">
        <v>382</v>
      </c>
      <c r="B235" s="2" t="s">
        <v>388</v>
      </c>
      <c r="D235" t="str">
        <f>IF(ISERROR(1/VLOOKUP($B235,Kraftvärmeprod!$B$1:$D$480,MATCH("Total värmeproduktion i kraftvärmeverk i kombinerad drift (GWh)",Kraftvärmeprod!$B$1:$AV$1,0),FALSE)),"Ej kraftvärme","Alternativproduktionsmetoden")</f>
        <v>Ej kraftvärme</v>
      </c>
      <c r="E235" s="248" t="str">
        <f>IF(ISERROR(1/VLOOKUP($B235,Kraftvärmeprod!$B$1:$BD$480,MATCH("Total värmeproduktion i kraftvärmeverk i kombinerad drift (GWh)",Kraftvärmeprod!$B$1:$AV$1,0),FALSE)),"",VLOOKUP($B235,'Slutlig allokering kvv'!$B$1:$BA$480,MATCH(E$1,'Slutlig allokering kvv'!$B$1:$AS$1,0),FALSE))</f>
        <v/>
      </c>
      <c r="F235" t="str">
        <f>IF(ISERROR(1/VLOOKUP($B235,Kraftvärmeprod!$B$1:$AV$480,MATCH("Producerad elenergi i kraftvärmeverk (GWh)",Kraftvärmeprod!$B$1:$AV$1,0),FALSE)),"",VLOOKUP($B235,Kraftvärmeprod!$B$1:$AV$480,MATCH("Producerad elenergi i kraftvärmeverk (GWh)",Kraftvärmeprod!$B$1:$AV$1,0),FALSE))</f>
        <v/>
      </c>
      <c r="G235" t="str">
        <f>IF(ISERROR(1/VLOOKUP($B235,Miljö!$B$1:$T$480,MATCH("Såld mängd produktionsspecifik fjärrvärme (GWh)",Miljö!$B$1:$T$1,0),FALSE)),"",VLOOKUP($B235,Miljö!$B$1:$T$480,MATCH("Såld mängd produktionsspecifik fjärrvärme (GWh)",Miljö!$B$1:$T$1,0),FALSE))</f>
        <v/>
      </c>
      <c r="J235" t="str">
        <f t="shared" si="3"/>
        <v>Rindi Energi AB</v>
      </c>
    </row>
    <row r="236" spans="1:10" x14ac:dyDescent="0.25">
      <c r="A236" s="2" t="s">
        <v>382</v>
      </c>
      <c r="B236" s="2" t="s">
        <v>389</v>
      </c>
      <c r="D236" t="str">
        <f>IF(ISERROR(1/VLOOKUP($B236,Kraftvärmeprod!$B$1:$D$480,MATCH("Total värmeproduktion i kraftvärmeverk i kombinerad drift (GWh)",Kraftvärmeprod!$B$1:$AV$1,0),FALSE)),"Ej kraftvärme","Alternativproduktionsmetoden")</f>
        <v>Ej kraftvärme</v>
      </c>
      <c r="E236" s="248" t="str">
        <f>IF(ISERROR(1/VLOOKUP($B236,Kraftvärmeprod!$B$1:$BD$480,MATCH("Total värmeproduktion i kraftvärmeverk i kombinerad drift (GWh)",Kraftvärmeprod!$B$1:$AV$1,0),FALSE)),"",VLOOKUP($B236,'Slutlig allokering kvv'!$B$1:$BA$480,MATCH(E$1,'Slutlig allokering kvv'!$B$1:$AS$1,0),FALSE))</f>
        <v/>
      </c>
      <c r="F236" t="str">
        <f>IF(ISERROR(1/VLOOKUP($B236,Kraftvärmeprod!$B$1:$AV$480,MATCH("Producerad elenergi i kraftvärmeverk (GWh)",Kraftvärmeprod!$B$1:$AV$1,0),FALSE)),"",VLOOKUP($B236,Kraftvärmeprod!$B$1:$AV$480,MATCH("Producerad elenergi i kraftvärmeverk (GWh)",Kraftvärmeprod!$B$1:$AV$1,0),FALSE))</f>
        <v/>
      </c>
      <c r="G236" t="str">
        <f>IF(ISERROR(1/VLOOKUP($B236,Miljö!$B$1:$T$480,MATCH("Såld mängd produktionsspecifik fjärrvärme (GWh)",Miljö!$B$1:$T$1,0),FALSE)),"",VLOOKUP($B236,Miljö!$B$1:$T$480,MATCH("Såld mängd produktionsspecifik fjärrvärme (GWh)",Miljö!$B$1:$T$1,0),FALSE))</f>
        <v/>
      </c>
      <c r="J236" t="str">
        <f t="shared" si="3"/>
        <v>Rindi Energi AB</v>
      </c>
    </row>
    <row r="237" spans="1:10" x14ac:dyDescent="0.25">
      <c r="A237" s="2" t="s">
        <v>382</v>
      </c>
      <c r="B237" s="2" t="s">
        <v>390</v>
      </c>
      <c r="D237" t="str">
        <f>IF(ISERROR(1/VLOOKUP($B237,Kraftvärmeprod!$B$1:$D$480,MATCH("Total värmeproduktion i kraftvärmeverk i kombinerad drift (GWh)",Kraftvärmeprod!$B$1:$AV$1,0),FALSE)),"Ej kraftvärme","Alternativproduktionsmetoden")</f>
        <v>Ej kraftvärme</v>
      </c>
      <c r="E237" s="248" t="str">
        <f>IF(ISERROR(1/VLOOKUP($B237,Kraftvärmeprod!$B$1:$BD$480,MATCH("Total värmeproduktion i kraftvärmeverk i kombinerad drift (GWh)",Kraftvärmeprod!$B$1:$AV$1,0),FALSE)),"",VLOOKUP($B237,'Slutlig allokering kvv'!$B$1:$BA$480,MATCH(E$1,'Slutlig allokering kvv'!$B$1:$AS$1,0),FALSE))</f>
        <v/>
      </c>
      <c r="F237" t="str">
        <f>IF(ISERROR(1/VLOOKUP($B237,Kraftvärmeprod!$B$1:$AV$480,MATCH("Producerad elenergi i kraftvärmeverk (GWh)",Kraftvärmeprod!$B$1:$AV$1,0),FALSE)),"",VLOOKUP($B237,Kraftvärmeprod!$B$1:$AV$480,MATCH("Producerad elenergi i kraftvärmeverk (GWh)",Kraftvärmeprod!$B$1:$AV$1,0),FALSE))</f>
        <v/>
      </c>
      <c r="G237" t="str">
        <f>IF(ISERROR(1/VLOOKUP($B237,Miljö!$B$1:$T$480,MATCH("Såld mängd produktionsspecifik fjärrvärme (GWh)",Miljö!$B$1:$T$1,0),FALSE)),"",VLOOKUP($B237,Miljö!$B$1:$T$480,MATCH("Såld mängd produktionsspecifik fjärrvärme (GWh)",Miljö!$B$1:$T$1,0),FALSE))</f>
        <v/>
      </c>
      <c r="J237" t="str">
        <f t="shared" si="3"/>
        <v>Rindi Energi AB</v>
      </c>
    </row>
    <row r="238" spans="1:10" x14ac:dyDescent="0.25">
      <c r="A238" s="2" t="s">
        <v>382</v>
      </c>
      <c r="B238" s="2" t="s">
        <v>391</v>
      </c>
      <c r="D238" t="str">
        <f>IF(ISERROR(1/VLOOKUP($B238,Kraftvärmeprod!$B$1:$D$480,MATCH("Total värmeproduktion i kraftvärmeverk i kombinerad drift (GWh)",Kraftvärmeprod!$B$1:$AV$1,0),FALSE)),"Ej kraftvärme","Alternativproduktionsmetoden")</f>
        <v>Ej kraftvärme</v>
      </c>
      <c r="E238" s="248" t="str">
        <f>IF(ISERROR(1/VLOOKUP($B238,Kraftvärmeprod!$B$1:$BD$480,MATCH("Total värmeproduktion i kraftvärmeverk i kombinerad drift (GWh)",Kraftvärmeprod!$B$1:$AV$1,0),FALSE)),"",VLOOKUP($B238,'Slutlig allokering kvv'!$B$1:$BA$480,MATCH(E$1,'Slutlig allokering kvv'!$B$1:$AS$1,0),FALSE))</f>
        <v/>
      </c>
      <c r="F238" t="str">
        <f>IF(ISERROR(1/VLOOKUP($B238,Kraftvärmeprod!$B$1:$AV$480,MATCH("Producerad elenergi i kraftvärmeverk (GWh)",Kraftvärmeprod!$B$1:$AV$1,0),FALSE)),"",VLOOKUP($B238,Kraftvärmeprod!$B$1:$AV$480,MATCH("Producerad elenergi i kraftvärmeverk (GWh)",Kraftvärmeprod!$B$1:$AV$1,0),FALSE))</f>
        <v/>
      </c>
      <c r="G238" t="str">
        <f>IF(ISERROR(1/VLOOKUP($B238,Miljö!$B$1:$T$480,MATCH("Såld mängd produktionsspecifik fjärrvärme (GWh)",Miljö!$B$1:$T$1,0),FALSE)),"",VLOOKUP($B238,Miljö!$B$1:$T$480,MATCH("Såld mängd produktionsspecifik fjärrvärme (GWh)",Miljö!$B$1:$T$1,0),FALSE))</f>
        <v/>
      </c>
      <c r="J238" t="str">
        <f t="shared" si="3"/>
        <v>Rindi Energi AB</v>
      </c>
    </row>
    <row r="239" spans="1:10" x14ac:dyDescent="0.25">
      <c r="A239" s="2" t="s">
        <v>382</v>
      </c>
      <c r="B239" s="2" t="s">
        <v>392</v>
      </c>
      <c r="D239" t="str">
        <f>IF(ISERROR(1/VLOOKUP($B239,Kraftvärmeprod!$B$1:$D$480,MATCH("Total värmeproduktion i kraftvärmeverk i kombinerad drift (GWh)",Kraftvärmeprod!$B$1:$AV$1,0),FALSE)),"Ej kraftvärme","Alternativproduktionsmetoden")</f>
        <v>Ej kraftvärme</v>
      </c>
      <c r="E239" s="248" t="str">
        <f>IF(ISERROR(1/VLOOKUP($B239,Kraftvärmeprod!$B$1:$BD$480,MATCH("Total värmeproduktion i kraftvärmeverk i kombinerad drift (GWh)",Kraftvärmeprod!$B$1:$AV$1,0),FALSE)),"",VLOOKUP($B239,'Slutlig allokering kvv'!$B$1:$BA$480,MATCH(E$1,'Slutlig allokering kvv'!$B$1:$AS$1,0),FALSE))</f>
        <v/>
      </c>
      <c r="F239" t="str">
        <f>IF(ISERROR(1/VLOOKUP($B239,Kraftvärmeprod!$B$1:$AV$480,MATCH("Producerad elenergi i kraftvärmeverk (GWh)",Kraftvärmeprod!$B$1:$AV$1,0),FALSE)),"",VLOOKUP($B239,Kraftvärmeprod!$B$1:$AV$480,MATCH("Producerad elenergi i kraftvärmeverk (GWh)",Kraftvärmeprod!$B$1:$AV$1,0),FALSE))</f>
        <v/>
      </c>
      <c r="G239" t="str">
        <f>IF(ISERROR(1/VLOOKUP($B239,Miljö!$B$1:$T$480,MATCH("Såld mängd produktionsspecifik fjärrvärme (GWh)",Miljö!$B$1:$T$1,0),FALSE)),"",VLOOKUP($B239,Miljö!$B$1:$T$480,MATCH("Såld mängd produktionsspecifik fjärrvärme (GWh)",Miljö!$B$1:$T$1,0),FALSE))</f>
        <v/>
      </c>
      <c r="J239" t="str">
        <f t="shared" si="3"/>
        <v>Rindi Energi AB</v>
      </c>
    </row>
    <row r="240" spans="1:10" x14ac:dyDescent="0.25">
      <c r="A240" s="2" t="s">
        <v>382</v>
      </c>
      <c r="B240" s="2" t="s">
        <v>393</v>
      </c>
      <c r="D240" t="str">
        <f>IF(ISERROR(1/VLOOKUP($B240,Kraftvärmeprod!$B$1:$D$480,MATCH("Total värmeproduktion i kraftvärmeverk i kombinerad drift (GWh)",Kraftvärmeprod!$B$1:$AV$1,0),FALSE)),"Ej kraftvärme","Alternativproduktionsmetoden")</f>
        <v>Ej kraftvärme</v>
      </c>
      <c r="E240" s="248" t="str">
        <f>IF(ISERROR(1/VLOOKUP($B240,Kraftvärmeprod!$B$1:$BD$480,MATCH("Total värmeproduktion i kraftvärmeverk i kombinerad drift (GWh)",Kraftvärmeprod!$B$1:$AV$1,0),FALSE)),"",VLOOKUP($B240,'Slutlig allokering kvv'!$B$1:$BA$480,MATCH(E$1,'Slutlig allokering kvv'!$B$1:$AS$1,0),FALSE))</f>
        <v/>
      </c>
      <c r="F240" t="str">
        <f>IF(ISERROR(1/VLOOKUP($B240,Kraftvärmeprod!$B$1:$AV$480,MATCH("Producerad elenergi i kraftvärmeverk (GWh)",Kraftvärmeprod!$B$1:$AV$1,0),FALSE)),"",VLOOKUP($B240,Kraftvärmeprod!$B$1:$AV$480,MATCH("Producerad elenergi i kraftvärmeverk (GWh)",Kraftvärmeprod!$B$1:$AV$1,0),FALSE))</f>
        <v/>
      </c>
      <c r="G240" t="str">
        <f>IF(ISERROR(1/VLOOKUP($B240,Miljö!$B$1:$T$480,MATCH("Såld mängd produktionsspecifik fjärrvärme (GWh)",Miljö!$B$1:$T$1,0),FALSE)),"",VLOOKUP($B240,Miljö!$B$1:$T$480,MATCH("Såld mängd produktionsspecifik fjärrvärme (GWh)",Miljö!$B$1:$T$1,0),FALSE))</f>
        <v/>
      </c>
      <c r="J240" t="str">
        <f t="shared" si="3"/>
        <v>Rindi Energi AB</v>
      </c>
    </row>
    <row r="241" spans="1:10" x14ac:dyDescent="0.25">
      <c r="A241" s="2" t="s">
        <v>382</v>
      </c>
      <c r="B241" s="2" t="s">
        <v>394</v>
      </c>
      <c r="D241" t="str">
        <f>IF(ISERROR(1/VLOOKUP($B241,Kraftvärmeprod!$B$1:$D$480,MATCH("Total värmeproduktion i kraftvärmeverk i kombinerad drift (GWh)",Kraftvärmeprod!$B$1:$AV$1,0),FALSE)),"Ej kraftvärme","Alternativproduktionsmetoden")</f>
        <v>Ej kraftvärme</v>
      </c>
      <c r="E241" s="248" t="str">
        <f>IF(ISERROR(1/VLOOKUP($B241,Kraftvärmeprod!$B$1:$BD$480,MATCH("Total värmeproduktion i kraftvärmeverk i kombinerad drift (GWh)",Kraftvärmeprod!$B$1:$AV$1,0),FALSE)),"",VLOOKUP($B241,'Slutlig allokering kvv'!$B$1:$BA$480,MATCH(E$1,'Slutlig allokering kvv'!$B$1:$AS$1,0),FALSE))</f>
        <v/>
      </c>
      <c r="F241" t="str">
        <f>IF(ISERROR(1/VLOOKUP($B241,Kraftvärmeprod!$B$1:$AV$480,MATCH("Producerad elenergi i kraftvärmeverk (GWh)",Kraftvärmeprod!$B$1:$AV$1,0),FALSE)),"",VLOOKUP($B241,Kraftvärmeprod!$B$1:$AV$480,MATCH("Producerad elenergi i kraftvärmeverk (GWh)",Kraftvärmeprod!$B$1:$AV$1,0),FALSE))</f>
        <v/>
      </c>
      <c r="G241" t="str">
        <f>IF(ISERROR(1/VLOOKUP($B241,Miljö!$B$1:$T$480,MATCH("Såld mängd produktionsspecifik fjärrvärme (GWh)",Miljö!$B$1:$T$1,0),FALSE)),"",VLOOKUP($B241,Miljö!$B$1:$T$480,MATCH("Såld mängd produktionsspecifik fjärrvärme (GWh)",Miljö!$B$1:$T$1,0),FALSE))</f>
        <v/>
      </c>
      <c r="J241" t="str">
        <f t="shared" si="3"/>
        <v>Rindi Energi AB</v>
      </c>
    </row>
    <row r="242" spans="1:10" x14ac:dyDescent="0.25">
      <c r="A242" s="2" t="s">
        <v>382</v>
      </c>
      <c r="B242" s="2" t="s">
        <v>395</v>
      </c>
      <c r="D242" t="str">
        <f>IF(ISERROR(1/VLOOKUP($B242,Kraftvärmeprod!$B$1:$D$480,MATCH("Total värmeproduktion i kraftvärmeverk i kombinerad drift (GWh)",Kraftvärmeprod!$B$1:$AV$1,0),FALSE)),"Ej kraftvärme","Alternativproduktionsmetoden")</f>
        <v>Ej kraftvärme</v>
      </c>
      <c r="E242" s="248" t="str">
        <f>IF(ISERROR(1/VLOOKUP($B242,Kraftvärmeprod!$B$1:$BD$480,MATCH("Total värmeproduktion i kraftvärmeverk i kombinerad drift (GWh)",Kraftvärmeprod!$B$1:$AV$1,0),FALSE)),"",VLOOKUP($B242,'Slutlig allokering kvv'!$B$1:$BA$480,MATCH(E$1,'Slutlig allokering kvv'!$B$1:$AS$1,0),FALSE))</f>
        <v/>
      </c>
      <c r="F242" t="str">
        <f>IF(ISERROR(1/VLOOKUP($B242,Kraftvärmeprod!$B$1:$AV$480,MATCH("Producerad elenergi i kraftvärmeverk (GWh)",Kraftvärmeprod!$B$1:$AV$1,0),FALSE)),"",VLOOKUP($B242,Kraftvärmeprod!$B$1:$AV$480,MATCH("Producerad elenergi i kraftvärmeverk (GWh)",Kraftvärmeprod!$B$1:$AV$1,0),FALSE))</f>
        <v/>
      </c>
      <c r="G242" t="str">
        <f>IF(ISERROR(1/VLOOKUP($B242,Miljö!$B$1:$T$480,MATCH("Såld mängd produktionsspecifik fjärrvärme (GWh)",Miljö!$B$1:$T$1,0),FALSE)),"",VLOOKUP($B242,Miljö!$B$1:$T$480,MATCH("Såld mängd produktionsspecifik fjärrvärme (GWh)",Miljö!$B$1:$T$1,0),FALSE))</f>
        <v/>
      </c>
      <c r="J242" t="str">
        <f t="shared" si="3"/>
        <v>Rindi Energi AB</v>
      </c>
    </row>
    <row r="243" spans="1:10" x14ac:dyDescent="0.25">
      <c r="A243" s="2" t="s">
        <v>396</v>
      </c>
      <c r="B243" s="2" t="s">
        <v>397</v>
      </c>
      <c r="D243" t="str">
        <f>IF(ISERROR(1/VLOOKUP($B243,Kraftvärmeprod!$B$1:$D$480,MATCH("Total värmeproduktion i kraftvärmeverk i kombinerad drift (GWh)",Kraftvärmeprod!$B$1:$AV$1,0),FALSE)),"Ej kraftvärme","Alternativproduktionsmetoden")</f>
        <v>Ej kraftvärme</v>
      </c>
      <c r="E243" s="248" t="str">
        <f>IF(ISERROR(1/VLOOKUP($B243,Kraftvärmeprod!$B$1:$BD$480,MATCH("Total värmeproduktion i kraftvärmeverk i kombinerad drift (GWh)",Kraftvärmeprod!$B$1:$AV$1,0),FALSE)),"",VLOOKUP($B243,'Slutlig allokering kvv'!$B$1:$BA$480,MATCH(E$1,'Slutlig allokering kvv'!$B$1:$AS$1,0),FALSE))</f>
        <v/>
      </c>
      <c r="F243" t="str">
        <f>IF(ISERROR(1/VLOOKUP($B243,Kraftvärmeprod!$B$1:$AV$480,MATCH("Producerad elenergi i kraftvärmeverk (GWh)",Kraftvärmeprod!$B$1:$AV$1,0),FALSE)),"",VLOOKUP($B243,Kraftvärmeprod!$B$1:$AV$480,MATCH("Producerad elenergi i kraftvärmeverk (GWh)",Kraftvärmeprod!$B$1:$AV$1,0),FALSE))</f>
        <v/>
      </c>
      <c r="G243" t="str">
        <f>IF(ISERROR(1/VLOOKUP($B243,Miljö!$B$1:$T$480,MATCH("Såld mängd produktionsspecifik fjärrvärme (GWh)",Miljö!$B$1:$T$1,0),FALSE)),"",VLOOKUP($B243,Miljö!$B$1:$T$480,MATCH("Såld mängd produktionsspecifik fjärrvärme (GWh)",Miljö!$B$1:$T$1,0),FALSE))</f>
        <v/>
      </c>
      <c r="J243" t="str">
        <f t="shared" si="3"/>
        <v>Ronneby Miljö och Teknik AB</v>
      </c>
    </row>
    <row r="244" spans="1:10" x14ac:dyDescent="0.25">
      <c r="A244" s="2" t="s">
        <v>396</v>
      </c>
      <c r="B244" s="2" t="s">
        <v>398</v>
      </c>
      <c r="D244" t="str">
        <f>IF(ISERROR(1/VLOOKUP($B244,Kraftvärmeprod!$B$1:$D$480,MATCH("Total värmeproduktion i kraftvärmeverk i kombinerad drift (GWh)",Kraftvärmeprod!$B$1:$AV$1,0),FALSE)),"Ej kraftvärme","Alternativproduktionsmetoden")</f>
        <v>Ej kraftvärme</v>
      </c>
      <c r="E244" s="248" t="str">
        <f>IF(ISERROR(1/VLOOKUP($B244,Kraftvärmeprod!$B$1:$BD$480,MATCH("Total värmeproduktion i kraftvärmeverk i kombinerad drift (GWh)",Kraftvärmeprod!$B$1:$AV$1,0),FALSE)),"",VLOOKUP($B244,'Slutlig allokering kvv'!$B$1:$BA$480,MATCH(E$1,'Slutlig allokering kvv'!$B$1:$AS$1,0),FALSE))</f>
        <v/>
      </c>
      <c r="F244" t="str">
        <f>IF(ISERROR(1/VLOOKUP($B244,Kraftvärmeprod!$B$1:$AV$480,MATCH("Producerad elenergi i kraftvärmeverk (GWh)",Kraftvärmeprod!$B$1:$AV$1,0),FALSE)),"",VLOOKUP($B244,Kraftvärmeprod!$B$1:$AV$480,MATCH("Producerad elenergi i kraftvärmeverk (GWh)",Kraftvärmeprod!$B$1:$AV$1,0),FALSE))</f>
        <v/>
      </c>
      <c r="G244" t="str">
        <f>IF(ISERROR(1/VLOOKUP($B244,Miljö!$B$1:$T$480,MATCH("Såld mängd produktionsspecifik fjärrvärme (GWh)",Miljö!$B$1:$T$1,0),FALSE)),"",VLOOKUP($B244,Miljö!$B$1:$T$480,MATCH("Såld mängd produktionsspecifik fjärrvärme (GWh)",Miljö!$B$1:$T$1,0),FALSE))</f>
        <v/>
      </c>
      <c r="J244" t="str">
        <f t="shared" si="3"/>
        <v>Ronneby Miljö och Teknik AB</v>
      </c>
    </row>
    <row r="245" spans="1:10" x14ac:dyDescent="0.25">
      <c r="A245" s="2" t="s">
        <v>399</v>
      </c>
      <c r="B245" s="2" t="s">
        <v>400</v>
      </c>
      <c r="D245" t="str">
        <f>IF(ISERROR(1/VLOOKUP($B245,Kraftvärmeprod!$B$1:$D$480,MATCH("Total värmeproduktion i kraftvärmeverk i kombinerad drift (GWh)",Kraftvärmeprod!$B$1:$AV$1,0),FALSE)),"Ej kraftvärme","Alternativproduktionsmetoden")</f>
        <v>Ej kraftvärme</v>
      </c>
      <c r="E245" s="248" t="str">
        <f>IF(ISERROR(1/VLOOKUP($B245,Kraftvärmeprod!$B$1:$BD$480,MATCH("Total värmeproduktion i kraftvärmeverk i kombinerad drift (GWh)",Kraftvärmeprod!$B$1:$AV$1,0),FALSE)),"",VLOOKUP($B245,'Slutlig allokering kvv'!$B$1:$BA$480,MATCH(E$1,'Slutlig allokering kvv'!$B$1:$AS$1,0),FALSE))</f>
        <v/>
      </c>
      <c r="F245" t="str">
        <f>IF(ISERROR(1/VLOOKUP($B245,Kraftvärmeprod!$B$1:$AV$480,MATCH("Producerad elenergi i kraftvärmeverk (GWh)",Kraftvärmeprod!$B$1:$AV$1,0),FALSE)),"",VLOOKUP($B245,Kraftvärmeprod!$B$1:$AV$480,MATCH("Producerad elenergi i kraftvärmeverk (GWh)",Kraftvärmeprod!$B$1:$AV$1,0),FALSE))</f>
        <v/>
      </c>
      <c r="G245" t="str">
        <f>IF(ISERROR(1/VLOOKUP($B245,Miljö!$B$1:$T$480,MATCH("Såld mängd produktionsspecifik fjärrvärme (GWh)",Miljö!$B$1:$T$1,0),FALSE)),"",VLOOKUP($B245,Miljö!$B$1:$T$480,MATCH("Såld mängd produktionsspecifik fjärrvärme (GWh)",Miljö!$B$1:$T$1,0),FALSE))</f>
        <v/>
      </c>
      <c r="J245" t="str">
        <f t="shared" si="3"/>
        <v>Rättviks Teknik AB</v>
      </c>
    </row>
    <row r="246" spans="1:10" x14ac:dyDescent="0.25">
      <c r="A246" s="2" t="s">
        <v>401</v>
      </c>
      <c r="B246" s="2" t="s">
        <v>402</v>
      </c>
      <c r="D246" t="str">
        <f>IF(ISERROR(1/VLOOKUP($B246,Kraftvärmeprod!$B$1:$D$480,MATCH("Total värmeproduktion i kraftvärmeverk i kombinerad drift (GWh)",Kraftvärmeprod!$B$1:$AV$1,0),FALSE)),"Ej kraftvärme","Alternativproduktionsmetoden")</f>
        <v>Alternativproduktionsmetoden</v>
      </c>
      <c r="E246" s="248">
        <f>IF(ISERROR(1/VLOOKUP($B246,Kraftvärmeprod!$B$1:$BD$480,MATCH("Total värmeproduktion i kraftvärmeverk i kombinerad drift (GWh)",Kraftvärmeprod!$B$1:$AV$1,0),FALSE)),"",VLOOKUP($B246,'Slutlig allokering kvv'!$B$1:$BA$480,MATCH(E$1,'Slutlig allokering kvv'!$B$1:$AS$1,0),FALSE))</f>
        <v>0.60265126220509413</v>
      </c>
      <c r="F246">
        <f>IF(ISERROR(1/VLOOKUP($B246,Kraftvärmeprod!$B$1:$AV$480,MATCH("Producerad elenergi i kraftvärmeverk (GWh)",Kraftvärmeprod!$B$1:$AV$1,0),FALSE)),"",VLOOKUP($B246,Kraftvärmeprod!$B$1:$AV$480,MATCH("Producerad elenergi i kraftvärmeverk (GWh)",Kraftvärmeprod!$B$1:$AV$1,0),FALSE))</f>
        <v>21.327000000000002</v>
      </c>
      <c r="G246" t="str">
        <f>IF(ISERROR(1/VLOOKUP($B246,Miljö!$B$1:$T$480,MATCH("Såld mängd produktionsspecifik fjärrvärme (GWh)",Miljö!$B$1:$T$1,0),FALSE)),"",VLOOKUP($B246,Miljö!$B$1:$T$480,MATCH("Såld mängd produktionsspecifik fjärrvärme (GWh)",Miljö!$B$1:$T$1,0),FALSE))</f>
        <v/>
      </c>
      <c r="J246" t="str">
        <f t="shared" si="3"/>
        <v>Sala-Heby Energi AB</v>
      </c>
    </row>
    <row r="247" spans="1:10" x14ac:dyDescent="0.25">
      <c r="A247" s="2" t="s">
        <v>403</v>
      </c>
      <c r="B247" s="2" t="s">
        <v>404</v>
      </c>
      <c r="D247" t="str">
        <f>IF(ISERROR(1/VLOOKUP($B247,Kraftvärmeprod!$B$1:$D$480,MATCH("Total värmeproduktion i kraftvärmeverk i kombinerad drift (GWh)",Kraftvärmeprod!$B$1:$AV$1,0),FALSE)),"Ej kraftvärme","Alternativproduktionsmetoden")</f>
        <v>Alternativproduktionsmetoden</v>
      </c>
      <c r="E247" s="248">
        <f>IF(ISERROR(1/VLOOKUP($B247,Kraftvärmeprod!$B$1:$BD$480,MATCH("Total värmeproduktion i kraftvärmeverk i kombinerad drift (GWh)",Kraftvärmeprod!$B$1:$AV$1,0),FALSE)),"",VLOOKUP($B247,'Slutlig allokering kvv'!$B$1:$BA$480,MATCH(E$1,'Slutlig allokering kvv'!$B$1:$AS$1,0),FALSE))</f>
        <v>0.77027168255158374</v>
      </c>
      <c r="F247">
        <f>IF(ISERROR(1/VLOOKUP($B247,Kraftvärmeprod!$B$1:$AV$480,MATCH("Producerad elenergi i kraftvärmeverk (GWh)",Kraftvärmeprod!$B$1:$AV$1,0),FALSE)),"",VLOOKUP($B247,Kraftvärmeprod!$B$1:$AV$480,MATCH("Producerad elenergi i kraftvärmeverk (GWh)",Kraftvärmeprod!$B$1:$AV$1,0),FALSE))</f>
        <v>9.2780000000000005</v>
      </c>
      <c r="G247" t="str">
        <f>IF(ISERROR(1/VLOOKUP($B247,Miljö!$B$1:$T$480,MATCH("Såld mängd produktionsspecifik fjärrvärme (GWh)",Miljö!$B$1:$T$1,0),FALSE)),"",VLOOKUP($B247,Miljö!$B$1:$T$480,MATCH("Såld mängd produktionsspecifik fjärrvärme (GWh)",Miljö!$B$1:$T$1,0),FALSE))</f>
        <v/>
      </c>
      <c r="J247" t="str">
        <f t="shared" si="3"/>
        <v>Sandviken Energi AB</v>
      </c>
    </row>
    <row r="248" spans="1:10" x14ac:dyDescent="0.25">
      <c r="A248" s="2" t="s">
        <v>405</v>
      </c>
      <c r="B248" s="2" t="s">
        <v>406</v>
      </c>
      <c r="D248" t="str">
        <f>IF(ISERROR(1/VLOOKUP($B248,Kraftvärmeprod!$B$1:$D$480,MATCH("Total värmeproduktion i kraftvärmeverk i kombinerad drift (GWh)",Kraftvärmeprod!$B$1:$AV$1,0),FALSE)),"Ej kraftvärme","Alternativproduktionsmetoden")</f>
        <v>Ej kraftvärme</v>
      </c>
      <c r="E248" s="248" t="str">
        <f>IF(ISERROR(1/VLOOKUP($B248,Kraftvärmeprod!$B$1:$BD$480,MATCH("Total värmeproduktion i kraftvärmeverk i kombinerad drift (GWh)",Kraftvärmeprod!$B$1:$AV$1,0),FALSE)),"",VLOOKUP($B248,'Slutlig allokering kvv'!$B$1:$BA$480,MATCH(E$1,'Slutlig allokering kvv'!$B$1:$AS$1,0),FALSE))</f>
        <v/>
      </c>
      <c r="F248" t="str">
        <f>IF(ISERROR(1/VLOOKUP($B248,Kraftvärmeprod!$B$1:$AV$480,MATCH("Producerad elenergi i kraftvärmeverk (GWh)",Kraftvärmeprod!$B$1:$AV$1,0),FALSE)),"",VLOOKUP($B248,Kraftvärmeprod!$B$1:$AV$480,MATCH("Producerad elenergi i kraftvärmeverk (GWh)",Kraftvärmeprod!$B$1:$AV$1,0),FALSE))</f>
        <v/>
      </c>
      <c r="G248" t="str">
        <f>IF(ISERROR(1/VLOOKUP($B248,Miljö!$B$1:$T$480,MATCH("Såld mängd produktionsspecifik fjärrvärme (GWh)",Miljö!$B$1:$T$1,0),FALSE)),"",VLOOKUP($B248,Miljö!$B$1:$T$480,MATCH("Såld mängd produktionsspecifik fjärrvärme (GWh)",Miljö!$B$1:$T$1,0),FALSE))</f>
        <v/>
      </c>
      <c r="J248" t="str">
        <f t="shared" si="3"/>
        <v>Skara Energi AB</v>
      </c>
    </row>
    <row r="249" spans="1:10" x14ac:dyDescent="0.25">
      <c r="A249" s="2" t="s">
        <v>407</v>
      </c>
      <c r="B249" s="2" t="s">
        <v>408</v>
      </c>
      <c r="D249" t="str">
        <f>IF(ISERROR(1/VLOOKUP($B249,Kraftvärmeprod!$B$1:$D$480,MATCH("Total värmeproduktion i kraftvärmeverk i kombinerad drift (GWh)",Kraftvärmeprod!$B$1:$AV$1,0),FALSE)),"Ej kraftvärme","Alternativproduktionsmetoden")</f>
        <v>Ej kraftvärme</v>
      </c>
      <c r="E249" s="248" t="str">
        <f>IF(ISERROR(1/VLOOKUP($B249,Kraftvärmeprod!$B$1:$BD$480,MATCH("Total värmeproduktion i kraftvärmeverk i kombinerad drift (GWh)",Kraftvärmeprod!$B$1:$AV$1,0),FALSE)),"",VLOOKUP($B249,'Slutlig allokering kvv'!$B$1:$BA$480,MATCH(E$1,'Slutlig allokering kvv'!$B$1:$AS$1,0),FALSE))</f>
        <v/>
      </c>
      <c r="F249" t="str">
        <f>IF(ISERROR(1/VLOOKUP($B249,Kraftvärmeprod!$B$1:$AV$480,MATCH("Producerad elenergi i kraftvärmeverk (GWh)",Kraftvärmeprod!$B$1:$AV$1,0),FALSE)),"",VLOOKUP($B249,Kraftvärmeprod!$B$1:$AV$480,MATCH("Producerad elenergi i kraftvärmeverk (GWh)",Kraftvärmeprod!$B$1:$AV$1,0),FALSE))</f>
        <v/>
      </c>
      <c r="G249" t="str">
        <f>IF(ISERROR(1/VLOOKUP($B249,Miljö!$B$1:$T$480,MATCH("Såld mängd produktionsspecifik fjärrvärme (GWh)",Miljö!$B$1:$T$1,0),FALSE)),"",VLOOKUP($B249,Miljö!$B$1:$T$480,MATCH("Såld mängd produktionsspecifik fjärrvärme (GWh)",Miljö!$B$1:$T$1,0),FALSE))</f>
        <v/>
      </c>
      <c r="J249" t="str">
        <f t="shared" si="3"/>
        <v>Skellefteå Kraft AB</v>
      </c>
    </row>
    <row r="250" spans="1:10" x14ac:dyDescent="0.25">
      <c r="A250" s="2" t="s">
        <v>407</v>
      </c>
      <c r="B250" s="2" t="s">
        <v>409</v>
      </c>
      <c r="D250" t="str">
        <f>IF(ISERROR(1/VLOOKUP($B250,Kraftvärmeprod!$B$1:$D$480,MATCH("Total värmeproduktion i kraftvärmeverk i kombinerad drift (GWh)",Kraftvärmeprod!$B$1:$AV$1,0),FALSE)),"Ej kraftvärme","Alternativproduktionsmetoden")</f>
        <v>Ej kraftvärme</v>
      </c>
      <c r="E250" s="248" t="str">
        <f>IF(ISERROR(1/VLOOKUP($B250,Kraftvärmeprod!$B$1:$BD$480,MATCH("Total värmeproduktion i kraftvärmeverk i kombinerad drift (GWh)",Kraftvärmeprod!$B$1:$AV$1,0),FALSE)),"",VLOOKUP($B250,'Slutlig allokering kvv'!$B$1:$BA$480,MATCH(E$1,'Slutlig allokering kvv'!$B$1:$AS$1,0),FALSE))</f>
        <v/>
      </c>
      <c r="F250" t="str">
        <f>IF(ISERROR(1/VLOOKUP($B250,Kraftvärmeprod!$B$1:$AV$480,MATCH("Producerad elenergi i kraftvärmeverk (GWh)",Kraftvärmeprod!$B$1:$AV$1,0),FALSE)),"",VLOOKUP($B250,Kraftvärmeprod!$B$1:$AV$480,MATCH("Producerad elenergi i kraftvärmeverk (GWh)",Kraftvärmeprod!$B$1:$AV$1,0),FALSE))</f>
        <v/>
      </c>
      <c r="G250" t="str">
        <f>IF(ISERROR(1/VLOOKUP($B250,Miljö!$B$1:$T$480,MATCH("Såld mängd produktionsspecifik fjärrvärme (GWh)",Miljö!$B$1:$T$1,0),FALSE)),"",VLOOKUP($B250,Miljö!$B$1:$T$480,MATCH("Såld mängd produktionsspecifik fjärrvärme (GWh)",Miljö!$B$1:$T$1,0),FALSE))</f>
        <v/>
      </c>
      <c r="J250" t="str">
        <f t="shared" si="3"/>
        <v>Skellefteå Kraft AB</v>
      </c>
    </row>
    <row r="251" spans="1:10" x14ac:dyDescent="0.25">
      <c r="A251" s="2" t="s">
        <v>407</v>
      </c>
      <c r="B251" s="2" t="s">
        <v>410</v>
      </c>
      <c r="D251" t="str">
        <f>IF(ISERROR(1/VLOOKUP($B251,Kraftvärmeprod!$B$1:$D$480,MATCH("Total värmeproduktion i kraftvärmeverk i kombinerad drift (GWh)",Kraftvärmeprod!$B$1:$AV$1,0),FALSE)),"Ej kraftvärme","Alternativproduktionsmetoden")</f>
        <v>Ej kraftvärme</v>
      </c>
      <c r="E251" s="248" t="str">
        <f>IF(ISERROR(1/VLOOKUP($B251,Kraftvärmeprod!$B$1:$BD$480,MATCH("Total värmeproduktion i kraftvärmeverk i kombinerad drift (GWh)",Kraftvärmeprod!$B$1:$AV$1,0),FALSE)),"",VLOOKUP($B251,'Slutlig allokering kvv'!$B$1:$BA$480,MATCH(E$1,'Slutlig allokering kvv'!$B$1:$AS$1,0),FALSE))</f>
        <v/>
      </c>
      <c r="F251" t="str">
        <f>IF(ISERROR(1/VLOOKUP($B251,Kraftvärmeprod!$B$1:$AV$480,MATCH("Producerad elenergi i kraftvärmeverk (GWh)",Kraftvärmeprod!$B$1:$AV$1,0),FALSE)),"",VLOOKUP($B251,Kraftvärmeprod!$B$1:$AV$480,MATCH("Producerad elenergi i kraftvärmeverk (GWh)",Kraftvärmeprod!$B$1:$AV$1,0),FALSE))</f>
        <v/>
      </c>
      <c r="G251" t="str">
        <f>IF(ISERROR(1/VLOOKUP($B251,Miljö!$B$1:$T$480,MATCH("Såld mängd produktionsspecifik fjärrvärme (GWh)",Miljö!$B$1:$T$1,0),FALSE)),"",VLOOKUP($B251,Miljö!$B$1:$T$480,MATCH("Såld mängd produktionsspecifik fjärrvärme (GWh)",Miljö!$B$1:$T$1,0),FALSE))</f>
        <v/>
      </c>
      <c r="J251" t="str">
        <f t="shared" si="3"/>
        <v>Skellefteå Kraft AB</v>
      </c>
    </row>
    <row r="252" spans="1:10" x14ac:dyDescent="0.25">
      <c r="A252" s="2" t="s">
        <v>407</v>
      </c>
      <c r="B252" s="2" t="s">
        <v>411</v>
      </c>
      <c r="D252" t="str">
        <f>IF(ISERROR(1/VLOOKUP($B252,Kraftvärmeprod!$B$1:$D$480,MATCH("Total värmeproduktion i kraftvärmeverk i kombinerad drift (GWh)",Kraftvärmeprod!$B$1:$AV$1,0),FALSE)),"Ej kraftvärme","Alternativproduktionsmetoden")</f>
        <v>Ej kraftvärme</v>
      </c>
      <c r="E252" s="248" t="str">
        <f>IF(ISERROR(1/VLOOKUP($B252,Kraftvärmeprod!$B$1:$BD$480,MATCH("Total värmeproduktion i kraftvärmeverk i kombinerad drift (GWh)",Kraftvärmeprod!$B$1:$AV$1,0),FALSE)),"",VLOOKUP($B252,'Slutlig allokering kvv'!$B$1:$BA$480,MATCH(E$1,'Slutlig allokering kvv'!$B$1:$AS$1,0),FALSE))</f>
        <v/>
      </c>
      <c r="F252" t="str">
        <f>IF(ISERROR(1/VLOOKUP($B252,Kraftvärmeprod!$B$1:$AV$480,MATCH("Producerad elenergi i kraftvärmeverk (GWh)",Kraftvärmeprod!$B$1:$AV$1,0),FALSE)),"",VLOOKUP($B252,Kraftvärmeprod!$B$1:$AV$480,MATCH("Producerad elenergi i kraftvärmeverk (GWh)",Kraftvärmeprod!$B$1:$AV$1,0),FALSE))</f>
        <v/>
      </c>
      <c r="G252" t="str">
        <f>IF(ISERROR(1/VLOOKUP($B252,Miljö!$B$1:$T$480,MATCH("Såld mängd produktionsspecifik fjärrvärme (GWh)",Miljö!$B$1:$T$1,0),FALSE)),"",VLOOKUP($B252,Miljö!$B$1:$T$480,MATCH("Såld mängd produktionsspecifik fjärrvärme (GWh)",Miljö!$B$1:$T$1,0),FALSE))</f>
        <v/>
      </c>
      <c r="J252" t="str">
        <f t="shared" si="3"/>
        <v>Skellefteå Kraft AB</v>
      </c>
    </row>
    <row r="253" spans="1:10" x14ac:dyDescent="0.25">
      <c r="A253" s="2" t="s">
        <v>407</v>
      </c>
      <c r="B253" s="2" t="s">
        <v>412</v>
      </c>
      <c r="D253" t="str">
        <f>IF(ISERROR(1/VLOOKUP($B253,Kraftvärmeprod!$B$1:$D$480,MATCH("Total värmeproduktion i kraftvärmeverk i kombinerad drift (GWh)",Kraftvärmeprod!$B$1:$AV$1,0),FALSE)),"Ej kraftvärme","Alternativproduktionsmetoden")</f>
        <v>Ej kraftvärme</v>
      </c>
      <c r="E253" s="248" t="str">
        <f>IF(ISERROR(1/VLOOKUP($B253,Kraftvärmeprod!$B$1:$BD$480,MATCH("Total värmeproduktion i kraftvärmeverk i kombinerad drift (GWh)",Kraftvärmeprod!$B$1:$AV$1,0),FALSE)),"",VLOOKUP($B253,'Slutlig allokering kvv'!$B$1:$BA$480,MATCH(E$1,'Slutlig allokering kvv'!$B$1:$AS$1,0),FALSE))</f>
        <v/>
      </c>
      <c r="F253" t="str">
        <f>IF(ISERROR(1/VLOOKUP($B253,Kraftvärmeprod!$B$1:$AV$480,MATCH("Producerad elenergi i kraftvärmeverk (GWh)",Kraftvärmeprod!$B$1:$AV$1,0),FALSE)),"",VLOOKUP($B253,Kraftvärmeprod!$B$1:$AV$480,MATCH("Producerad elenergi i kraftvärmeverk (GWh)",Kraftvärmeprod!$B$1:$AV$1,0),FALSE))</f>
        <v/>
      </c>
      <c r="G253" t="str">
        <f>IF(ISERROR(1/VLOOKUP($B253,Miljö!$B$1:$T$480,MATCH("Såld mängd produktionsspecifik fjärrvärme (GWh)",Miljö!$B$1:$T$1,0),FALSE)),"",VLOOKUP($B253,Miljö!$B$1:$T$480,MATCH("Såld mängd produktionsspecifik fjärrvärme (GWh)",Miljö!$B$1:$T$1,0),FALSE))</f>
        <v/>
      </c>
      <c r="J253" t="str">
        <f t="shared" si="3"/>
        <v>Skellefteå Kraft AB</v>
      </c>
    </row>
    <row r="254" spans="1:10" x14ac:dyDescent="0.25">
      <c r="A254" s="2" t="s">
        <v>407</v>
      </c>
      <c r="B254" s="2" t="s">
        <v>413</v>
      </c>
      <c r="D254" t="str">
        <f>IF(ISERROR(1/VLOOKUP($B254,Kraftvärmeprod!$B$1:$D$480,MATCH("Total värmeproduktion i kraftvärmeverk i kombinerad drift (GWh)",Kraftvärmeprod!$B$1:$AV$1,0),FALSE)),"Ej kraftvärme","Alternativproduktionsmetoden")</f>
        <v>Ej kraftvärme</v>
      </c>
      <c r="E254" s="248" t="str">
        <f>IF(ISERROR(1/VLOOKUP($B254,Kraftvärmeprod!$B$1:$BD$480,MATCH("Total värmeproduktion i kraftvärmeverk i kombinerad drift (GWh)",Kraftvärmeprod!$B$1:$AV$1,0),FALSE)),"",VLOOKUP($B254,'Slutlig allokering kvv'!$B$1:$BA$480,MATCH(E$1,'Slutlig allokering kvv'!$B$1:$AS$1,0),FALSE))</f>
        <v/>
      </c>
      <c r="F254" t="str">
        <f>IF(ISERROR(1/VLOOKUP($B254,Kraftvärmeprod!$B$1:$AV$480,MATCH("Producerad elenergi i kraftvärmeverk (GWh)",Kraftvärmeprod!$B$1:$AV$1,0),FALSE)),"",VLOOKUP($B254,Kraftvärmeprod!$B$1:$AV$480,MATCH("Producerad elenergi i kraftvärmeverk (GWh)",Kraftvärmeprod!$B$1:$AV$1,0),FALSE))</f>
        <v/>
      </c>
      <c r="G254" t="str">
        <f>IF(ISERROR(1/VLOOKUP($B254,Miljö!$B$1:$T$480,MATCH("Såld mängd produktionsspecifik fjärrvärme (GWh)",Miljö!$B$1:$T$1,0),FALSE)),"",VLOOKUP($B254,Miljö!$B$1:$T$480,MATCH("Såld mängd produktionsspecifik fjärrvärme (GWh)",Miljö!$B$1:$T$1,0),FALSE))</f>
        <v/>
      </c>
      <c r="J254" t="str">
        <f t="shared" si="3"/>
        <v>Skellefteå Kraft AB</v>
      </c>
    </row>
    <row r="255" spans="1:10" x14ac:dyDescent="0.25">
      <c r="A255" s="2" t="s">
        <v>407</v>
      </c>
      <c r="B255" s="2" t="s">
        <v>414</v>
      </c>
      <c r="D255" t="str">
        <f>IF(ISERROR(1/VLOOKUP($B255,Kraftvärmeprod!$B$1:$D$480,MATCH("Total värmeproduktion i kraftvärmeverk i kombinerad drift (GWh)",Kraftvärmeprod!$B$1:$AV$1,0),FALSE)),"Ej kraftvärme","Alternativproduktionsmetoden")</f>
        <v>Ej kraftvärme</v>
      </c>
      <c r="E255" s="248" t="str">
        <f>IF(ISERROR(1/VLOOKUP($B255,Kraftvärmeprod!$B$1:$BD$480,MATCH("Total värmeproduktion i kraftvärmeverk i kombinerad drift (GWh)",Kraftvärmeprod!$B$1:$AV$1,0),FALSE)),"",VLOOKUP($B255,'Slutlig allokering kvv'!$B$1:$BA$480,MATCH(E$1,'Slutlig allokering kvv'!$B$1:$AS$1,0),FALSE))</f>
        <v/>
      </c>
      <c r="F255" t="str">
        <f>IF(ISERROR(1/VLOOKUP($B255,Kraftvärmeprod!$B$1:$AV$480,MATCH("Producerad elenergi i kraftvärmeverk (GWh)",Kraftvärmeprod!$B$1:$AV$1,0),FALSE)),"",VLOOKUP($B255,Kraftvärmeprod!$B$1:$AV$480,MATCH("Producerad elenergi i kraftvärmeverk (GWh)",Kraftvärmeprod!$B$1:$AV$1,0),FALSE))</f>
        <v/>
      </c>
      <c r="G255" t="str">
        <f>IF(ISERROR(1/VLOOKUP($B255,Miljö!$B$1:$T$480,MATCH("Såld mängd produktionsspecifik fjärrvärme (GWh)",Miljö!$B$1:$T$1,0),FALSE)),"",VLOOKUP($B255,Miljö!$B$1:$T$480,MATCH("Såld mängd produktionsspecifik fjärrvärme (GWh)",Miljö!$B$1:$T$1,0),FALSE))</f>
        <v/>
      </c>
      <c r="J255" t="str">
        <f t="shared" si="3"/>
        <v>Skellefteå Kraft AB</v>
      </c>
    </row>
    <row r="256" spans="1:10" x14ac:dyDescent="0.25">
      <c r="A256" s="2" t="s">
        <v>407</v>
      </c>
      <c r="B256" s="2" t="s">
        <v>415</v>
      </c>
      <c r="D256" t="str">
        <f>IF(ISERROR(1/VLOOKUP($B256,Kraftvärmeprod!$B$1:$D$480,MATCH("Total värmeproduktion i kraftvärmeverk i kombinerad drift (GWh)",Kraftvärmeprod!$B$1:$AV$1,0),FALSE)),"Ej kraftvärme","Alternativproduktionsmetoden")</f>
        <v>Ej kraftvärme</v>
      </c>
      <c r="E256" s="248" t="str">
        <f>IF(ISERROR(1/VLOOKUP($B256,Kraftvärmeprod!$B$1:$BD$480,MATCH("Total värmeproduktion i kraftvärmeverk i kombinerad drift (GWh)",Kraftvärmeprod!$B$1:$AV$1,0),FALSE)),"",VLOOKUP($B256,'Slutlig allokering kvv'!$B$1:$BA$480,MATCH(E$1,'Slutlig allokering kvv'!$B$1:$AS$1,0),FALSE))</f>
        <v/>
      </c>
      <c r="F256" t="str">
        <f>IF(ISERROR(1/VLOOKUP($B256,Kraftvärmeprod!$B$1:$AV$480,MATCH("Producerad elenergi i kraftvärmeverk (GWh)",Kraftvärmeprod!$B$1:$AV$1,0),FALSE)),"",VLOOKUP($B256,Kraftvärmeprod!$B$1:$AV$480,MATCH("Producerad elenergi i kraftvärmeverk (GWh)",Kraftvärmeprod!$B$1:$AV$1,0),FALSE))</f>
        <v/>
      </c>
      <c r="G256" t="str">
        <f>IF(ISERROR(1/VLOOKUP($B256,Miljö!$B$1:$T$480,MATCH("Såld mängd produktionsspecifik fjärrvärme (GWh)",Miljö!$B$1:$T$1,0),FALSE)),"",VLOOKUP($B256,Miljö!$B$1:$T$480,MATCH("Såld mängd produktionsspecifik fjärrvärme (GWh)",Miljö!$B$1:$T$1,0),FALSE))</f>
        <v/>
      </c>
      <c r="J256" t="str">
        <f t="shared" si="3"/>
        <v>Skellefteå Kraft AB</v>
      </c>
    </row>
    <row r="257" spans="1:10" x14ac:dyDescent="0.25">
      <c r="A257" s="2" t="s">
        <v>407</v>
      </c>
      <c r="B257" s="2" t="s">
        <v>416</v>
      </c>
      <c r="D257" t="str">
        <f>IF(ISERROR(1/VLOOKUP($B257,Kraftvärmeprod!$B$1:$D$480,MATCH("Total värmeproduktion i kraftvärmeverk i kombinerad drift (GWh)",Kraftvärmeprod!$B$1:$AV$1,0),FALSE)),"Ej kraftvärme","Alternativproduktionsmetoden")</f>
        <v>Alternativproduktionsmetoden</v>
      </c>
      <c r="E257" s="248">
        <f>IF(ISERROR(1/VLOOKUP($B257,Kraftvärmeprod!$B$1:$BD$480,MATCH("Total värmeproduktion i kraftvärmeverk i kombinerad drift (GWh)",Kraftvärmeprod!$B$1:$AV$1,0),FALSE)),"",VLOOKUP($B257,'Slutlig allokering kvv'!$B$1:$BA$480,MATCH(E$1,'Slutlig allokering kvv'!$B$1:$AS$1,0),FALSE))</f>
        <v>0.51062758653809226</v>
      </c>
      <c r="F257">
        <f>IF(ISERROR(1/VLOOKUP($B257,Kraftvärmeprod!$B$1:$AV$480,MATCH("Producerad elenergi i kraftvärmeverk (GWh)",Kraftvärmeprod!$B$1:$AV$1,0),FALSE)),"",VLOOKUP($B257,Kraftvärmeprod!$B$1:$AV$480,MATCH("Producerad elenergi i kraftvärmeverk (GWh)",Kraftvärmeprod!$B$1:$AV$1,0),FALSE))</f>
        <v>39.113</v>
      </c>
      <c r="G257" t="str">
        <f>IF(ISERROR(1/VLOOKUP($B257,Miljö!$B$1:$T$480,MATCH("Såld mängd produktionsspecifik fjärrvärme (GWh)",Miljö!$B$1:$T$1,0),FALSE)),"",VLOOKUP($B257,Miljö!$B$1:$T$480,MATCH("Såld mängd produktionsspecifik fjärrvärme (GWh)",Miljö!$B$1:$T$1,0),FALSE))</f>
        <v/>
      </c>
      <c r="J257" t="str">
        <f t="shared" si="3"/>
        <v>Skellefteå Kraft AB</v>
      </c>
    </row>
    <row r="258" spans="1:10" x14ac:dyDescent="0.25">
      <c r="A258" s="2" t="s">
        <v>407</v>
      </c>
      <c r="B258" s="2" t="s">
        <v>417</v>
      </c>
      <c r="D258" t="str">
        <f>IF(ISERROR(1/VLOOKUP($B258,Kraftvärmeprod!$B$1:$D$480,MATCH("Total värmeproduktion i kraftvärmeverk i kombinerad drift (GWh)",Kraftvärmeprod!$B$1:$AV$1,0),FALSE)),"Ej kraftvärme","Alternativproduktionsmetoden")</f>
        <v>Ej kraftvärme</v>
      </c>
      <c r="E258" s="248" t="str">
        <f>IF(ISERROR(1/VLOOKUP($B258,Kraftvärmeprod!$B$1:$BD$480,MATCH("Total värmeproduktion i kraftvärmeverk i kombinerad drift (GWh)",Kraftvärmeprod!$B$1:$AV$1,0),FALSE)),"",VLOOKUP($B258,'Slutlig allokering kvv'!$B$1:$BA$480,MATCH(E$1,'Slutlig allokering kvv'!$B$1:$AS$1,0),FALSE))</f>
        <v/>
      </c>
      <c r="F258" t="str">
        <f>IF(ISERROR(1/VLOOKUP($B258,Kraftvärmeprod!$B$1:$AV$480,MATCH("Producerad elenergi i kraftvärmeverk (GWh)",Kraftvärmeprod!$B$1:$AV$1,0),FALSE)),"",VLOOKUP($B258,Kraftvärmeprod!$B$1:$AV$480,MATCH("Producerad elenergi i kraftvärmeverk (GWh)",Kraftvärmeprod!$B$1:$AV$1,0),FALSE))</f>
        <v/>
      </c>
      <c r="G258" t="str">
        <f>IF(ISERROR(1/VLOOKUP($B258,Miljö!$B$1:$T$480,MATCH("Såld mängd produktionsspecifik fjärrvärme (GWh)",Miljö!$B$1:$T$1,0),FALSE)),"",VLOOKUP($B258,Miljö!$B$1:$T$480,MATCH("Såld mängd produktionsspecifik fjärrvärme (GWh)",Miljö!$B$1:$T$1,0),FALSE))</f>
        <v/>
      </c>
      <c r="J258" t="str">
        <f t="shared" si="3"/>
        <v>Skellefteå Kraft AB</v>
      </c>
    </row>
    <row r="259" spans="1:10" x14ac:dyDescent="0.25">
      <c r="A259" s="2" t="s">
        <v>407</v>
      </c>
      <c r="B259" s="2" t="s">
        <v>418</v>
      </c>
      <c r="D259" t="str">
        <f>IF(ISERROR(1/VLOOKUP($B259,Kraftvärmeprod!$B$1:$D$480,MATCH("Total värmeproduktion i kraftvärmeverk i kombinerad drift (GWh)",Kraftvärmeprod!$B$1:$AV$1,0),FALSE)),"Ej kraftvärme","Alternativproduktionsmetoden")</f>
        <v>Alternativproduktionsmetoden</v>
      </c>
      <c r="E259" s="248">
        <f>IF(ISERROR(1/VLOOKUP($B259,Kraftvärmeprod!$B$1:$BD$480,MATCH("Total värmeproduktion i kraftvärmeverk i kombinerad drift (GWh)",Kraftvärmeprod!$B$1:$AV$1,0),FALSE)),"",VLOOKUP($B259,'Slutlig allokering kvv'!$B$1:$BA$480,MATCH(E$1,'Slutlig allokering kvv'!$B$1:$AS$1,0),FALSE))</f>
        <v>0.62036708887797176</v>
      </c>
      <c r="F259">
        <f>IF(ISERROR(1/VLOOKUP($B259,Kraftvärmeprod!$B$1:$AV$480,MATCH("Producerad elenergi i kraftvärmeverk (GWh)",Kraftvärmeprod!$B$1:$AV$1,0),FALSE)),"",VLOOKUP($B259,Kraftvärmeprod!$B$1:$AV$480,MATCH("Producerad elenergi i kraftvärmeverk (GWh)",Kraftvärmeprod!$B$1:$AV$1,0),FALSE))</f>
        <v>16.120999999999999</v>
      </c>
      <c r="G259" t="str">
        <f>IF(ISERROR(1/VLOOKUP($B259,Miljö!$B$1:$T$480,MATCH("Såld mängd produktionsspecifik fjärrvärme (GWh)",Miljö!$B$1:$T$1,0),FALSE)),"",VLOOKUP($B259,Miljö!$B$1:$T$480,MATCH("Såld mängd produktionsspecifik fjärrvärme (GWh)",Miljö!$B$1:$T$1,0),FALSE))</f>
        <v/>
      </c>
      <c r="J259" t="str">
        <f t="shared" ref="J259:J322" si="4">A259</f>
        <v>Skellefteå Kraft AB</v>
      </c>
    </row>
    <row r="260" spans="1:10" x14ac:dyDescent="0.25">
      <c r="A260" s="2" t="s">
        <v>407</v>
      </c>
      <c r="B260" s="2" t="s">
        <v>419</v>
      </c>
      <c r="D260" t="str">
        <f>IF(ISERROR(1/VLOOKUP($B260,Kraftvärmeprod!$B$1:$D$480,MATCH("Total värmeproduktion i kraftvärmeverk i kombinerad drift (GWh)",Kraftvärmeprod!$B$1:$AV$1,0),FALSE)),"Ej kraftvärme","Alternativproduktionsmetoden")</f>
        <v>Ej kraftvärme</v>
      </c>
      <c r="E260" s="248" t="str">
        <f>IF(ISERROR(1/VLOOKUP($B260,Kraftvärmeprod!$B$1:$BD$480,MATCH("Total värmeproduktion i kraftvärmeverk i kombinerad drift (GWh)",Kraftvärmeprod!$B$1:$AV$1,0),FALSE)),"",VLOOKUP($B260,'Slutlig allokering kvv'!$B$1:$BA$480,MATCH(E$1,'Slutlig allokering kvv'!$B$1:$AS$1,0),FALSE))</f>
        <v/>
      </c>
      <c r="F260" t="str">
        <f>IF(ISERROR(1/VLOOKUP($B260,Kraftvärmeprod!$B$1:$AV$480,MATCH("Producerad elenergi i kraftvärmeverk (GWh)",Kraftvärmeprod!$B$1:$AV$1,0),FALSE)),"",VLOOKUP($B260,Kraftvärmeprod!$B$1:$AV$480,MATCH("Producerad elenergi i kraftvärmeverk (GWh)",Kraftvärmeprod!$B$1:$AV$1,0),FALSE))</f>
        <v/>
      </c>
      <c r="G260" t="str">
        <f>IF(ISERROR(1/VLOOKUP($B260,Miljö!$B$1:$T$480,MATCH("Såld mängd produktionsspecifik fjärrvärme (GWh)",Miljö!$B$1:$T$1,0),FALSE)),"",VLOOKUP($B260,Miljö!$B$1:$T$480,MATCH("Såld mängd produktionsspecifik fjärrvärme (GWh)",Miljö!$B$1:$T$1,0),FALSE))</f>
        <v/>
      </c>
      <c r="J260" t="str">
        <f t="shared" si="4"/>
        <v>Skellefteå Kraft AB</v>
      </c>
    </row>
    <row r="261" spans="1:10" x14ac:dyDescent="0.25">
      <c r="A261" s="2" t="s">
        <v>407</v>
      </c>
      <c r="B261" s="2" t="s">
        <v>420</v>
      </c>
      <c r="D261" t="str">
        <f>IF(ISERROR(1/VLOOKUP($B261,Kraftvärmeprod!$B$1:$D$480,MATCH("Total värmeproduktion i kraftvärmeverk i kombinerad drift (GWh)",Kraftvärmeprod!$B$1:$AV$1,0),FALSE)),"Ej kraftvärme","Alternativproduktionsmetoden")</f>
        <v>Ej kraftvärme</v>
      </c>
      <c r="E261" s="248" t="str">
        <f>IF(ISERROR(1/VLOOKUP($B261,Kraftvärmeprod!$B$1:$BD$480,MATCH("Total värmeproduktion i kraftvärmeverk i kombinerad drift (GWh)",Kraftvärmeprod!$B$1:$AV$1,0),FALSE)),"",VLOOKUP($B261,'Slutlig allokering kvv'!$B$1:$BA$480,MATCH(E$1,'Slutlig allokering kvv'!$B$1:$AS$1,0),FALSE))</f>
        <v/>
      </c>
      <c r="F261" t="str">
        <f>IF(ISERROR(1/VLOOKUP($B261,Kraftvärmeprod!$B$1:$AV$480,MATCH("Producerad elenergi i kraftvärmeverk (GWh)",Kraftvärmeprod!$B$1:$AV$1,0),FALSE)),"",VLOOKUP($B261,Kraftvärmeprod!$B$1:$AV$480,MATCH("Producerad elenergi i kraftvärmeverk (GWh)",Kraftvärmeprod!$B$1:$AV$1,0),FALSE))</f>
        <v/>
      </c>
      <c r="G261" t="str">
        <f>IF(ISERROR(1/VLOOKUP($B261,Miljö!$B$1:$T$480,MATCH("Såld mängd produktionsspecifik fjärrvärme (GWh)",Miljö!$B$1:$T$1,0),FALSE)),"",VLOOKUP($B261,Miljö!$B$1:$T$480,MATCH("Såld mängd produktionsspecifik fjärrvärme (GWh)",Miljö!$B$1:$T$1,0),FALSE))</f>
        <v/>
      </c>
      <c r="J261" t="str">
        <f t="shared" si="4"/>
        <v>Skellefteå Kraft AB</v>
      </c>
    </row>
    <row r="262" spans="1:10" x14ac:dyDescent="0.25">
      <c r="A262" s="2" t="s">
        <v>407</v>
      </c>
      <c r="B262" s="2" t="s">
        <v>421</v>
      </c>
      <c r="D262" t="str">
        <f>IF(ISERROR(1/VLOOKUP($B262,Kraftvärmeprod!$B$1:$D$480,MATCH("Total värmeproduktion i kraftvärmeverk i kombinerad drift (GWh)",Kraftvärmeprod!$B$1:$AV$1,0),FALSE)),"Ej kraftvärme","Alternativproduktionsmetoden")</f>
        <v>Alternativproduktionsmetoden</v>
      </c>
      <c r="E262" s="248">
        <f>IF(ISERROR(1/VLOOKUP($B262,Kraftvärmeprod!$B$1:$BD$480,MATCH("Total värmeproduktion i kraftvärmeverk i kombinerad drift (GWh)",Kraftvärmeprod!$B$1:$AV$1,0),FALSE)),"",VLOOKUP($B262,'Slutlig allokering kvv'!$B$1:$BA$480,MATCH(E$1,'Slutlig allokering kvv'!$B$1:$AS$1,0),FALSE))</f>
        <v>0.45935496197646697</v>
      </c>
      <c r="F262">
        <f>IF(ISERROR(1/VLOOKUP($B262,Kraftvärmeprod!$B$1:$AV$480,MATCH("Producerad elenergi i kraftvärmeverk (GWh)",Kraftvärmeprod!$B$1:$AV$1,0),FALSE)),"",VLOOKUP($B262,Kraftvärmeprod!$B$1:$AV$480,MATCH("Producerad elenergi i kraftvärmeverk (GWh)",Kraftvärmeprod!$B$1:$AV$1,0),FALSE))</f>
        <v>128.87700000000001</v>
      </c>
      <c r="G262" t="str">
        <f>IF(ISERROR(1/VLOOKUP($B262,Miljö!$B$1:$T$480,MATCH("Såld mängd produktionsspecifik fjärrvärme (GWh)",Miljö!$B$1:$T$1,0),FALSE)),"",VLOOKUP($B262,Miljö!$B$1:$T$480,MATCH("Såld mängd produktionsspecifik fjärrvärme (GWh)",Miljö!$B$1:$T$1,0),FALSE))</f>
        <v/>
      </c>
      <c r="J262" t="str">
        <f t="shared" si="4"/>
        <v>Skellefteå Kraft AB</v>
      </c>
    </row>
    <row r="263" spans="1:10" x14ac:dyDescent="0.25">
      <c r="A263" s="2" t="s">
        <v>407</v>
      </c>
      <c r="B263" s="2" t="s">
        <v>422</v>
      </c>
      <c r="D263" t="str">
        <f>IF(ISERROR(1/VLOOKUP($B263,Kraftvärmeprod!$B$1:$D$480,MATCH("Total värmeproduktion i kraftvärmeverk i kombinerad drift (GWh)",Kraftvärmeprod!$B$1:$AV$1,0),FALSE)),"Ej kraftvärme","Alternativproduktionsmetoden")</f>
        <v>Ej kraftvärme</v>
      </c>
      <c r="E263" s="248" t="str">
        <f>IF(ISERROR(1/VLOOKUP($B263,Kraftvärmeprod!$B$1:$BD$480,MATCH("Total värmeproduktion i kraftvärmeverk i kombinerad drift (GWh)",Kraftvärmeprod!$B$1:$AV$1,0),FALSE)),"",VLOOKUP($B263,'Slutlig allokering kvv'!$B$1:$BA$480,MATCH(E$1,'Slutlig allokering kvv'!$B$1:$AS$1,0),FALSE))</f>
        <v/>
      </c>
      <c r="F263" t="str">
        <f>IF(ISERROR(1/VLOOKUP($B263,Kraftvärmeprod!$B$1:$AV$480,MATCH("Producerad elenergi i kraftvärmeverk (GWh)",Kraftvärmeprod!$B$1:$AV$1,0),FALSE)),"",VLOOKUP($B263,Kraftvärmeprod!$B$1:$AV$480,MATCH("Producerad elenergi i kraftvärmeverk (GWh)",Kraftvärmeprod!$B$1:$AV$1,0),FALSE))</f>
        <v/>
      </c>
      <c r="G263" t="str">
        <f>IF(ISERROR(1/VLOOKUP($B263,Miljö!$B$1:$T$480,MATCH("Såld mängd produktionsspecifik fjärrvärme (GWh)",Miljö!$B$1:$T$1,0),FALSE)),"",VLOOKUP($B263,Miljö!$B$1:$T$480,MATCH("Såld mängd produktionsspecifik fjärrvärme (GWh)",Miljö!$B$1:$T$1,0),FALSE))</f>
        <v/>
      </c>
      <c r="J263" t="str">
        <f t="shared" si="4"/>
        <v>Skellefteå Kraft AB</v>
      </c>
    </row>
    <row r="264" spans="1:10" x14ac:dyDescent="0.25">
      <c r="A264" s="2" t="s">
        <v>407</v>
      </c>
      <c r="B264" s="2" t="s">
        <v>423</v>
      </c>
      <c r="D264" t="str">
        <f>IF(ISERROR(1/VLOOKUP($B264,Kraftvärmeprod!$B$1:$D$480,MATCH("Total värmeproduktion i kraftvärmeverk i kombinerad drift (GWh)",Kraftvärmeprod!$B$1:$AV$1,0),FALSE)),"Ej kraftvärme","Alternativproduktionsmetoden")</f>
        <v>Ej kraftvärme</v>
      </c>
      <c r="E264" s="248" t="str">
        <f>IF(ISERROR(1/VLOOKUP($B264,Kraftvärmeprod!$B$1:$BD$480,MATCH("Total värmeproduktion i kraftvärmeverk i kombinerad drift (GWh)",Kraftvärmeprod!$B$1:$AV$1,0),FALSE)),"",VLOOKUP($B264,'Slutlig allokering kvv'!$B$1:$BA$480,MATCH(E$1,'Slutlig allokering kvv'!$B$1:$AS$1,0),FALSE))</f>
        <v/>
      </c>
      <c r="F264" t="str">
        <f>IF(ISERROR(1/VLOOKUP($B264,Kraftvärmeprod!$B$1:$AV$480,MATCH("Producerad elenergi i kraftvärmeverk (GWh)",Kraftvärmeprod!$B$1:$AV$1,0),FALSE)),"",VLOOKUP($B264,Kraftvärmeprod!$B$1:$AV$480,MATCH("Producerad elenergi i kraftvärmeverk (GWh)",Kraftvärmeprod!$B$1:$AV$1,0),FALSE))</f>
        <v/>
      </c>
      <c r="G264" t="str">
        <f>IF(ISERROR(1/VLOOKUP($B264,Miljö!$B$1:$T$480,MATCH("Såld mängd produktionsspecifik fjärrvärme (GWh)",Miljö!$B$1:$T$1,0),FALSE)),"",VLOOKUP($B264,Miljö!$B$1:$T$480,MATCH("Såld mängd produktionsspecifik fjärrvärme (GWh)",Miljö!$B$1:$T$1,0),FALSE))</f>
        <v/>
      </c>
      <c r="J264" t="str">
        <f t="shared" si="4"/>
        <v>Skellefteå Kraft AB</v>
      </c>
    </row>
    <row r="265" spans="1:10" x14ac:dyDescent="0.25">
      <c r="A265" s="2" t="s">
        <v>407</v>
      </c>
      <c r="B265" s="2" t="s">
        <v>424</v>
      </c>
      <c r="D265" t="str">
        <f>IF(ISERROR(1/VLOOKUP($B265,Kraftvärmeprod!$B$1:$D$480,MATCH("Total värmeproduktion i kraftvärmeverk i kombinerad drift (GWh)",Kraftvärmeprod!$B$1:$AV$1,0),FALSE)),"Ej kraftvärme","Alternativproduktionsmetoden")</f>
        <v>Ej kraftvärme</v>
      </c>
      <c r="E265" s="248" t="str">
        <f>IF(ISERROR(1/VLOOKUP($B265,Kraftvärmeprod!$B$1:$BD$480,MATCH("Total värmeproduktion i kraftvärmeverk i kombinerad drift (GWh)",Kraftvärmeprod!$B$1:$AV$1,0),FALSE)),"",VLOOKUP($B265,'Slutlig allokering kvv'!$B$1:$BA$480,MATCH(E$1,'Slutlig allokering kvv'!$B$1:$AS$1,0),FALSE))</f>
        <v/>
      </c>
      <c r="F265" t="str">
        <f>IF(ISERROR(1/VLOOKUP($B265,Kraftvärmeprod!$B$1:$AV$480,MATCH("Producerad elenergi i kraftvärmeverk (GWh)",Kraftvärmeprod!$B$1:$AV$1,0),FALSE)),"",VLOOKUP($B265,Kraftvärmeprod!$B$1:$AV$480,MATCH("Producerad elenergi i kraftvärmeverk (GWh)",Kraftvärmeprod!$B$1:$AV$1,0),FALSE))</f>
        <v/>
      </c>
      <c r="G265" t="str">
        <f>IF(ISERROR(1/VLOOKUP($B265,Miljö!$B$1:$T$480,MATCH("Såld mängd produktionsspecifik fjärrvärme (GWh)",Miljö!$B$1:$T$1,0),FALSE)),"",VLOOKUP($B265,Miljö!$B$1:$T$480,MATCH("Såld mängd produktionsspecifik fjärrvärme (GWh)",Miljö!$B$1:$T$1,0),FALSE))</f>
        <v/>
      </c>
      <c r="J265" t="str">
        <f t="shared" si="4"/>
        <v>Skellefteå Kraft AB</v>
      </c>
    </row>
    <row r="266" spans="1:10" x14ac:dyDescent="0.25">
      <c r="A266" s="2" t="s">
        <v>407</v>
      </c>
      <c r="B266" s="2" t="s">
        <v>425</v>
      </c>
      <c r="D266" t="str">
        <f>IF(ISERROR(1/VLOOKUP($B266,Kraftvärmeprod!$B$1:$D$480,MATCH("Total värmeproduktion i kraftvärmeverk i kombinerad drift (GWh)",Kraftvärmeprod!$B$1:$AV$1,0),FALSE)),"Ej kraftvärme","Alternativproduktionsmetoden")</f>
        <v>Ej kraftvärme</v>
      </c>
      <c r="E266" s="248" t="str">
        <f>IF(ISERROR(1/VLOOKUP($B266,Kraftvärmeprod!$B$1:$BD$480,MATCH("Total värmeproduktion i kraftvärmeverk i kombinerad drift (GWh)",Kraftvärmeprod!$B$1:$AV$1,0),FALSE)),"",VLOOKUP($B266,'Slutlig allokering kvv'!$B$1:$BA$480,MATCH(E$1,'Slutlig allokering kvv'!$B$1:$AS$1,0),FALSE))</f>
        <v/>
      </c>
      <c r="F266" t="str">
        <f>IF(ISERROR(1/VLOOKUP($B266,Kraftvärmeprod!$B$1:$AV$480,MATCH("Producerad elenergi i kraftvärmeverk (GWh)",Kraftvärmeprod!$B$1:$AV$1,0),FALSE)),"",VLOOKUP($B266,Kraftvärmeprod!$B$1:$AV$480,MATCH("Producerad elenergi i kraftvärmeverk (GWh)",Kraftvärmeprod!$B$1:$AV$1,0),FALSE))</f>
        <v/>
      </c>
      <c r="G266" t="str">
        <f>IF(ISERROR(1/VLOOKUP($B266,Miljö!$B$1:$T$480,MATCH("Såld mängd produktionsspecifik fjärrvärme (GWh)",Miljö!$B$1:$T$1,0),FALSE)),"",VLOOKUP($B266,Miljö!$B$1:$T$480,MATCH("Såld mängd produktionsspecifik fjärrvärme (GWh)",Miljö!$B$1:$T$1,0),FALSE))</f>
        <v/>
      </c>
      <c r="J266" t="str">
        <f t="shared" si="4"/>
        <v>Skellefteå Kraft AB</v>
      </c>
    </row>
    <row r="267" spans="1:10" x14ac:dyDescent="0.25">
      <c r="A267" s="2" t="s">
        <v>426</v>
      </c>
      <c r="B267" s="2" t="s">
        <v>427</v>
      </c>
      <c r="D267" t="str">
        <f>IF(ISERROR(1/VLOOKUP($B267,Kraftvärmeprod!$B$1:$D$480,MATCH("Total värmeproduktion i kraftvärmeverk i kombinerad drift (GWh)",Kraftvärmeprod!$B$1:$AV$1,0),FALSE)),"Ej kraftvärme","Alternativproduktionsmetoden")</f>
        <v>Ej kraftvärme</v>
      </c>
      <c r="E267" s="248" t="str">
        <f>IF(ISERROR(1/VLOOKUP($B267,Kraftvärmeprod!$B$1:$BD$480,MATCH("Total värmeproduktion i kraftvärmeverk i kombinerad drift (GWh)",Kraftvärmeprod!$B$1:$AV$1,0),FALSE)),"",VLOOKUP($B267,'Slutlig allokering kvv'!$B$1:$BA$480,MATCH(E$1,'Slutlig allokering kvv'!$B$1:$AS$1,0),FALSE))</f>
        <v/>
      </c>
      <c r="F267" t="str">
        <f>IF(ISERROR(1/VLOOKUP($B267,Kraftvärmeprod!$B$1:$AV$480,MATCH("Producerad elenergi i kraftvärmeverk (GWh)",Kraftvärmeprod!$B$1:$AV$1,0),FALSE)),"",VLOOKUP($B267,Kraftvärmeprod!$B$1:$AV$480,MATCH("Producerad elenergi i kraftvärmeverk (GWh)",Kraftvärmeprod!$B$1:$AV$1,0),FALSE))</f>
        <v/>
      </c>
      <c r="G267" t="str">
        <f>IF(ISERROR(1/VLOOKUP($B267,Miljö!$B$1:$T$480,MATCH("Såld mängd produktionsspecifik fjärrvärme (GWh)",Miljö!$B$1:$T$1,0),FALSE)),"",VLOOKUP($B267,Miljö!$B$1:$T$480,MATCH("Såld mängd produktionsspecifik fjärrvärme (GWh)",Miljö!$B$1:$T$1,0),FALSE))</f>
        <v/>
      </c>
      <c r="J267" t="str">
        <f t="shared" si="4"/>
        <v>Skövde Värmeverk AB</v>
      </c>
    </row>
    <row r="268" spans="1:10" x14ac:dyDescent="0.25">
      <c r="A268" s="2" t="s">
        <v>426</v>
      </c>
      <c r="B268" s="2" t="s">
        <v>428</v>
      </c>
      <c r="D268" t="str">
        <f>IF(ISERROR(1/VLOOKUP($B268,Kraftvärmeprod!$B$1:$D$480,MATCH("Total värmeproduktion i kraftvärmeverk i kombinerad drift (GWh)",Kraftvärmeprod!$B$1:$AV$1,0),FALSE)),"Ej kraftvärme","Alternativproduktionsmetoden")</f>
        <v>Alternativproduktionsmetoden</v>
      </c>
      <c r="E268" s="248">
        <f>IF(ISERROR(1/VLOOKUP($B268,Kraftvärmeprod!$B$1:$BD$480,MATCH("Total värmeproduktion i kraftvärmeverk i kombinerad drift (GWh)",Kraftvärmeprod!$B$1:$AV$1,0),FALSE)),"",VLOOKUP($B268,'Slutlig allokering kvv'!$B$1:$BA$480,MATCH(E$1,'Slutlig allokering kvv'!$B$1:$AS$1,0),FALSE))</f>
        <v>0.84733217106800662</v>
      </c>
      <c r="F268">
        <f>IF(ISERROR(1/VLOOKUP($B268,Kraftvärmeprod!$B$1:$AV$480,MATCH("Producerad elenergi i kraftvärmeverk (GWh)",Kraftvärmeprod!$B$1:$AV$1,0),FALSE)),"",VLOOKUP($B268,Kraftvärmeprod!$B$1:$AV$480,MATCH("Producerad elenergi i kraftvärmeverk (GWh)",Kraftvärmeprod!$B$1:$AV$1,0),FALSE))</f>
        <v>10</v>
      </c>
      <c r="G268" t="str">
        <f>IF(ISERROR(1/VLOOKUP($B268,Miljö!$B$1:$T$480,MATCH("Såld mängd produktionsspecifik fjärrvärme (GWh)",Miljö!$B$1:$T$1,0),FALSE)),"",VLOOKUP($B268,Miljö!$B$1:$T$480,MATCH("Såld mängd produktionsspecifik fjärrvärme (GWh)",Miljö!$B$1:$T$1,0),FALSE))</f>
        <v/>
      </c>
      <c r="J268" t="str">
        <f t="shared" si="4"/>
        <v>Skövde Värmeverk AB</v>
      </c>
    </row>
    <row r="269" spans="1:10" x14ac:dyDescent="0.25">
      <c r="A269" s="2" t="s">
        <v>426</v>
      </c>
      <c r="B269" s="2" t="s">
        <v>429</v>
      </c>
      <c r="D269" t="str">
        <f>IF(ISERROR(1/VLOOKUP($B269,Kraftvärmeprod!$B$1:$D$480,MATCH("Total värmeproduktion i kraftvärmeverk i kombinerad drift (GWh)",Kraftvärmeprod!$B$1:$AV$1,0),FALSE)),"Ej kraftvärme","Alternativproduktionsmetoden")</f>
        <v>Ej kraftvärme</v>
      </c>
      <c r="E269" s="248" t="str">
        <f>IF(ISERROR(1/VLOOKUP($B269,Kraftvärmeprod!$B$1:$BD$480,MATCH("Total värmeproduktion i kraftvärmeverk i kombinerad drift (GWh)",Kraftvärmeprod!$B$1:$AV$1,0),FALSE)),"",VLOOKUP($B269,'Slutlig allokering kvv'!$B$1:$BA$480,MATCH(E$1,'Slutlig allokering kvv'!$B$1:$AS$1,0),FALSE))</f>
        <v/>
      </c>
      <c r="F269" t="str">
        <f>IF(ISERROR(1/VLOOKUP($B269,Kraftvärmeprod!$B$1:$AV$480,MATCH("Producerad elenergi i kraftvärmeverk (GWh)",Kraftvärmeprod!$B$1:$AV$1,0),FALSE)),"",VLOOKUP($B269,Kraftvärmeprod!$B$1:$AV$480,MATCH("Producerad elenergi i kraftvärmeverk (GWh)",Kraftvärmeprod!$B$1:$AV$1,0),FALSE))</f>
        <v/>
      </c>
      <c r="G269" t="str">
        <f>IF(ISERROR(1/VLOOKUP($B269,Miljö!$B$1:$T$480,MATCH("Såld mängd produktionsspecifik fjärrvärme (GWh)",Miljö!$B$1:$T$1,0),FALSE)),"",VLOOKUP($B269,Miljö!$B$1:$T$480,MATCH("Såld mängd produktionsspecifik fjärrvärme (GWh)",Miljö!$B$1:$T$1,0),FALSE))</f>
        <v/>
      </c>
      <c r="J269" t="str">
        <f t="shared" si="4"/>
        <v>Skövde Värmeverk AB</v>
      </c>
    </row>
    <row r="270" spans="1:10" x14ac:dyDescent="0.25">
      <c r="A270" s="2" t="s">
        <v>426</v>
      </c>
      <c r="B270" s="2" t="s">
        <v>430</v>
      </c>
      <c r="D270" t="str">
        <f>IF(ISERROR(1/VLOOKUP($B270,Kraftvärmeprod!$B$1:$D$480,MATCH("Total värmeproduktion i kraftvärmeverk i kombinerad drift (GWh)",Kraftvärmeprod!$B$1:$AV$1,0),FALSE)),"Ej kraftvärme","Alternativproduktionsmetoden")</f>
        <v>Ej kraftvärme</v>
      </c>
      <c r="E270" s="248" t="str">
        <f>IF(ISERROR(1/VLOOKUP($B270,Kraftvärmeprod!$B$1:$BD$480,MATCH("Total värmeproduktion i kraftvärmeverk i kombinerad drift (GWh)",Kraftvärmeprod!$B$1:$AV$1,0),FALSE)),"",VLOOKUP($B270,'Slutlig allokering kvv'!$B$1:$BA$480,MATCH(E$1,'Slutlig allokering kvv'!$B$1:$AS$1,0),FALSE))</f>
        <v/>
      </c>
      <c r="F270" t="str">
        <f>IF(ISERROR(1/VLOOKUP($B270,Kraftvärmeprod!$B$1:$AV$480,MATCH("Producerad elenergi i kraftvärmeverk (GWh)",Kraftvärmeprod!$B$1:$AV$1,0),FALSE)),"",VLOOKUP($B270,Kraftvärmeprod!$B$1:$AV$480,MATCH("Producerad elenergi i kraftvärmeverk (GWh)",Kraftvärmeprod!$B$1:$AV$1,0),FALSE))</f>
        <v/>
      </c>
      <c r="G270" t="str">
        <f>IF(ISERROR(1/VLOOKUP($B270,Miljö!$B$1:$T$480,MATCH("Såld mängd produktionsspecifik fjärrvärme (GWh)",Miljö!$B$1:$T$1,0),FALSE)),"",VLOOKUP($B270,Miljö!$B$1:$T$480,MATCH("Såld mängd produktionsspecifik fjärrvärme (GWh)",Miljö!$B$1:$T$1,0),FALSE))</f>
        <v/>
      </c>
      <c r="J270" t="str">
        <f t="shared" si="4"/>
        <v>Skövde Värmeverk AB</v>
      </c>
    </row>
    <row r="271" spans="1:10" x14ac:dyDescent="0.25">
      <c r="A271" s="2" t="s">
        <v>426</v>
      </c>
      <c r="B271" s="2" t="s">
        <v>431</v>
      </c>
      <c r="D271" t="str">
        <f>IF(ISERROR(1/VLOOKUP($B271,Kraftvärmeprod!$B$1:$D$480,MATCH("Total värmeproduktion i kraftvärmeverk i kombinerad drift (GWh)",Kraftvärmeprod!$B$1:$AV$1,0),FALSE)),"Ej kraftvärme","Alternativproduktionsmetoden")</f>
        <v>Ej kraftvärme</v>
      </c>
      <c r="E271" s="248" t="str">
        <f>IF(ISERROR(1/VLOOKUP($B271,Kraftvärmeprod!$B$1:$BD$480,MATCH("Total värmeproduktion i kraftvärmeverk i kombinerad drift (GWh)",Kraftvärmeprod!$B$1:$AV$1,0),FALSE)),"",VLOOKUP($B271,'Slutlig allokering kvv'!$B$1:$BA$480,MATCH(E$1,'Slutlig allokering kvv'!$B$1:$AS$1,0),FALSE))</f>
        <v/>
      </c>
      <c r="F271" t="str">
        <f>IF(ISERROR(1/VLOOKUP($B271,Kraftvärmeprod!$B$1:$AV$480,MATCH("Producerad elenergi i kraftvärmeverk (GWh)",Kraftvärmeprod!$B$1:$AV$1,0),FALSE)),"",VLOOKUP($B271,Kraftvärmeprod!$B$1:$AV$480,MATCH("Producerad elenergi i kraftvärmeverk (GWh)",Kraftvärmeprod!$B$1:$AV$1,0),FALSE))</f>
        <v/>
      </c>
      <c r="G271" t="str">
        <f>IF(ISERROR(1/VLOOKUP($B271,Miljö!$B$1:$T$480,MATCH("Såld mängd produktionsspecifik fjärrvärme (GWh)",Miljö!$B$1:$T$1,0),FALSE)),"",VLOOKUP($B271,Miljö!$B$1:$T$480,MATCH("Såld mängd produktionsspecifik fjärrvärme (GWh)",Miljö!$B$1:$T$1,0),FALSE))</f>
        <v/>
      </c>
      <c r="J271" t="str">
        <f t="shared" si="4"/>
        <v>Skövde Värmeverk AB</v>
      </c>
    </row>
    <row r="272" spans="1:10" x14ac:dyDescent="0.25">
      <c r="A272" s="2" t="s">
        <v>432</v>
      </c>
      <c r="B272" s="2" t="s">
        <v>433</v>
      </c>
      <c r="D272" t="str">
        <f>IF(ISERROR(1/VLOOKUP($B272,Kraftvärmeprod!$B$1:$D$480,MATCH("Total värmeproduktion i kraftvärmeverk i kombinerad drift (GWh)",Kraftvärmeprod!$B$1:$AV$1,0),FALSE)),"Ej kraftvärme","Alternativproduktionsmetoden")</f>
        <v>Ej kraftvärme</v>
      </c>
      <c r="E272" s="248" t="str">
        <f>IF(ISERROR(1/VLOOKUP($B272,Kraftvärmeprod!$B$1:$BD$480,MATCH("Total värmeproduktion i kraftvärmeverk i kombinerad drift (GWh)",Kraftvärmeprod!$B$1:$AV$1,0),FALSE)),"",VLOOKUP($B272,'Slutlig allokering kvv'!$B$1:$BA$480,MATCH(E$1,'Slutlig allokering kvv'!$B$1:$AS$1,0),FALSE))</f>
        <v/>
      </c>
      <c r="F272" t="str">
        <f>IF(ISERROR(1/VLOOKUP($B272,Kraftvärmeprod!$B$1:$AV$480,MATCH("Producerad elenergi i kraftvärmeverk (GWh)",Kraftvärmeprod!$B$1:$AV$1,0),FALSE)),"",VLOOKUP($B272,Kraftvärmeprod!$B$1:$AV$480,MATCH("Producerad elenergi i kraftvärmeverk (GWh)",Kraftvärmeprod!$B$1:$AV$1,0),FALSE))</f>
        <v/>
      </c>
      <c r="G272" t="str">
        <f>IF(ISERROR(1/VLOOKUP($B272,Miljö!$B$1:$T$480,MATCH("Såld mängd produktionsspecifik fjärrvärme (GWh)",Miljö!$B$1:$T$1,0),FALSE)),"",VLOOKUP($B272,Miljö!$B$1:$T$480,MATCH("Såld mängd produktionsspecifik fjärrvärme (GWh)",Miljö!$B$1:$T$1,0),FALSE))</f>
        <v/>
      </c>
      <c r="J272" t="str">
        <f t="shared" si="4"/>
        <v>Smedjebacken Energi AB</v>
      </c>
    </row>
    <row r="273" spans="1:10" x14ac:dyDescent="0.25">
      <c r="A273" s="2" t="s">
        <v>432</v>
      </c>
      <c r="B273" s="2" t="s">
        <v>434</v>
      </c>
      <c r="D273" t="str">
        <f>IF(ISERROR(1/VLOOKUP($B273,Kraftvärmeprod!$B$1:$D$480,MATCH("Total värmeproduktion i kraftvärmeverk i kombinerad drift (GWh)",Kraftvärmeprod!$B$1:$AV$1,0),FALSE)),"Ej kraftvärme","Alternativproduktionsmetoden")</f>
        <v>Ej kraftvärme</v>
      </c>
      <c r="E273" s="248" t="str">
        <f>IF(ISERROR(1/VLOOKUP($B273,Kraftvärmeprod!$B$1:$BD$480,MATCH("Total värmeproduktion i kraftvärmeverk i kombinerad drift (GWh)",Kraftvärmeprod!$B$1:$AV$1,0),FALSE)),"",VLOOKUP($B273,'Slutlig allokering kvv'!$B$1:$BA$480,MATCH(E$1,'Slutlig allokering kvv'!$B$1:$AS$1,0),FALSE))</f>
        <v/>
      </c>
      <c r="F273" t="str">
        <f>IF(ISERROR(1/VLOOKUP($B273,Kraftvärmeprod!$B$1:$AV$480,MATCH("Producerad elenergi i kraftvärmeverk (GWh)",Kraftvärmeprod!$B$1:$AV$1,0),FALSE)),"",VLOOKUP($B273,Kraftvärmeprod!$B$1:$AV$480,MATCH("Producerad elenergi i kraftvärmeverk (GWh)",Kraftvärmeprod!$B$1:$AV$1,0),FALSE))</f>
        <v/>
      </c>
      <c r="G273" t="str">
        <f>IF(ISERROR(1/VLOOKUP($B273,Miljö!$B$1:$T$480,MATCH("Såld mängd produktionsspecifik fjärrvärme (GWh)",Miljö!$B$1:$T$1,0),FALSE)),"",VLOOKUP($B273,Miljö!$B$1:$T$480,MATCH("Såld mängd produktionsspecifik fjärrvärme (GWh)",Miljö!$B$1:$T$1,0),FALSE))</f>
        <v/>
      </c>
      <c r="J273" t="str">
        <f t="shared" si="4"/>
        <v>Smedjebacken Energi AB</v>
      </c>
    </row>
    <row r="274" spans="1:10" x14ac:dyDescent="0.25">
      <c r="A274" s="2" t="s">
        <v>435</v>
      </c>
      <c r="B274" s="2" t="s">
        <v>436</v>
      </c>
      <c r="D274" t="str">
        <f>IF(ISERROR(1/VLOOKUP($B274,Kraftvärmeprod!$B$1:$D$480,MATCH("Total värmeproduktion i kraftvärmeverk i kombinerad drift (GWh)",Kraftvärmeprod!$B$1:$AV$1,0),FALSE)),"Ej kraftvärme","Alternativproduktionsmetoden")</f>
        <v>Ej kraftvärme</v>
      </c>
      <c r="E274" s="248" t="str">
        <f>IF(ISERROR(1/VLOOKUP($B274,Kraftvärmeprod!$B$1:$BD$480,MATCH("Total värmeproduktion i kraftvärmeverk i kombinerad drift (GWh)",Kraftvärmeprod!$B$1:$AV$1,0),FALSE)),"",VLOOKUP($B274,'Slutlig allokering kvv'!$B$1:$BA$480,MATCH(E$1,'Slutlig allokering kvv'!$B$1:$AS$1,0),FALSE))</f>
        <v/>
      </c>
      <c r="F274" t="str">
        <f>IF(ISERROR(1/VLOOKUP($B274,Kraftvärmeprod!$B$1:$AV$480,MATCH("Producerad elenergi i kraftvärmeverk (GWh)",Kraftvärmeprod!$B$1:$AV$1,0),FALSE)),"",VLOOKUP($B274,Kraftvärmeprod!$B$1:$AV$480,MATCH("Producerad elenergi i kraftvärmeverk (GWh)",Kraftvärmeprod!$B$1:$AV$1,0),FALSE))</f>
        <v/>
      </c>
      <c r="G274" t="str">
        <f>IF(ISERROR(1/VLOOKUP($B274,Miljö!$B$1:$T$480,MATCH("Såld mängd produktionsspecifik fjärrvärme (GWh)",Miljö!$B$1:$T$1,0),FALSE)),"",VLOOKUP($B274,Miljö!$B$1:$T$480,MATCH("Såld mängd produktionsspecifik fjärrvärme (GWh)",Miljö!$B$1:$T$1,0),FALSE))</f>
        <v/>
      </c>
      <c r="H274" t="s">
        <v>16</v>
      </c>
      <c r="J274" t="str">
        <f t="shared" si="4"/>
        <v>Sollentuna Energi AB</v>
      </c>
    </row>
    <row r="275" spans="1:10" x14ac:dyDescent="0.25">
      <c r="A275" s="2" t="s">
        <v>437</v>
      </c>
      <c r="B275" s="2" t="s">
        <v>9</v>
      </c>
      <c r="D275" t="str">
        <f>IF(ISERROR(1/VLOOKUP($B275,Kraftvärmeprod!$B$1:$D$480,MATCH("Total värmeproduktion i kraftvärmeverk i kombinerad drift (GWh)",Kraftvärmeprod!$B$1:$AV$1,0),FALSE)),"Ej kraftvärme","Alternativproduktionsmetoden")</f>
        <v>Ej kraftvärme</v>
      </c>
      <c r="E275" s="248" t="str">
        <f>IF(ISERROR(1/VLOOKUP($B275,Kraftvärmeprod!$B$1:$BD$480,MATCH("Total värmeproduktion i kraftvärmeverk i kombinerad drift (GWh)",Kraftvärmeprod!$B$1:$AV$1,0),FALSE)),"",VLOOKUP($B275,'Slutlig allokering kvv'!$B$1:$BA$480,MATCH(E$1,'Slutlig allokering kvv'!$B$1:$AS$1,0),FALSE))</f>
        <v/>
      </c>
      <c r="F275" t="str">
        <f>IF(ISERROR(1/VLOOKUP($B275,Kraftvärmeprod!$B$1:$AV$480,MATCH("Producerad elenergi i kraftvärmeverk (GWh)",Kraftvärmeprod!$B$1:$AV$1,0),FALSE)),"",VLOOKUP($B275,Kraftvärmeprod!$B$1:$AV$480,MATCH("Producerad elenergi i kraftvärmeverk (GWh)",Kraftvärmeprod!$B$1:$AV$1,0),FALSE))</f>
        <v/>
      </c>
      <c r="G275" t="str">
        <f>IF(ISERROR(1/VLOOKUP($B275,Miljö!$B$1:$T$480,MATCH("Såld mängd produktionsspecifik fjärrvärme (GWh)",Miljö!$B$1:$T$1,0),FALSE)),"",VLOOKUP($B275,Miljö!$B$1:$T$480,MATCH("Såld mängd produktionsspecifik fjärrvärme (GWh)",Miljö!$B$1:$T$1,0),FALSE))</f>
        <v/>
      </c>
      <c r="J275" t="str">
        <f t="shared" si="4"/>
        <v>Solör Bioenergi Fjärrvärme AB (ej medlem)</v>
      </c>
    </row>
    <row r="276" spans="1:10" x14ac:dyDescent="0.25">
      <c r="A276" s="2" t="s">
        <v>437</v>
      </c>
      <c r="B276" s="2" t="s">
        <v>12</v>
      </c>
      <c r="D276" t="str">
        <f>IF(ISERROR(1/VLOOKUP($B276,Kraftvärmeprod!$B$1:$D$480,MATCH("Total värmeproduktion i kraftvärmeverk i kombinerad drift (GWh)",Kraftvärmeprod!$B$1:$AV$1,0),FALSE)),"Ej kraftvärme","Alternativproduktionsmetoden")</f>
        <v>Ej kraftvärme</v>
      </c>
      <c r="E276" s="248" t="str">
        <f>IF(ISERROR(1/VLOOKUP($B276,Kraftvärmeprod!$B$1:$BD$480,MATCH("Total värmeproduktion i kraftvärmeverk i kombinerad drift (GWh)",Kraftvärmeprod!$B$1:$AV$1,0),FALSE)),"",VLOOKUP($B276,'Slutlig allokering kvv'!$B$1:$BA$480,MATCH(E$1,'Slutlig allokering kvv'!$B$1:$AS$1,0),FALSE))</f>
        <v/>
      </c>
      <c r="F276" t="str">
        <f>IF(ISERROR(1/VLOOKUP($B276,Kraftvärmeprod!$B$1:$AV$480,MATCH("Producerad elenergi i kraftvärmeverk (GWh)",Kraftvärmeprod!$B$1:$AV$1,0),FALSE)),"",VLOOKUP($B276,Kraftvärmeprod!$B$1:$AV$480,MATCH("Producerad elenergi i kraftvärmeverk (GWh)",Kraftvärmeprod!$B$1:$AV$1,0),FALSE))</f>
        <v/>
      </c>
      <c r="G276" t="str">
        <f>IF(ISERROR(1/VLOOKUP($B276,Miljö!$B$1:$T$480,MATCH("Såld mängd produktionsspecifik fjärrvärme (GWh)",Miljö!$B$1:$T$1,0),FALSE)),"",VLOOKUP($B276,Miljö!$B$1:$T$480,MATCH("Såld mängd produktionsspecifik fjärrvärme (GWh)",Miljö!$B$1:$T$1,0),FALSE))</f>
        <v/>
      </c>
      <c r="J276" t="str">
        <f t="shared" si="4"/>
        <v>Solör Bioenergi Fjärrvärme AB (ej medlem)</v>
      </c>
    </row>
    <row r="277" spans="1:10" x14ac:dyDescent="0.25">
      <c r="A277" s="2" t="s">
        <v>437</v>
      </c>
      <c r="B277" s="2" t="s">
        <v>13</v>
      </c>
      <c r="D277" t="str">
        <f>IF(ISERROR(1/VLOOKUP($B277,Kraftvärmeprod!$B$1:$D$480,MATCH("Total värmeproduktion i kraftvärmeverk i kombinerad drift (GWh)",Kraftvärmeprod!$B$1:$AV$1,0),FALSE)),"Ej kraftvärme","Alternativproduktionsmetoden")</f>
        <v>Ej kraftvärme</v>
      </c>
      <c r="E277" s="248" t="str">
        <f>IF(ISERROR(1/VLOOKUP($B277,Kraftvärmeprod!$B$1:$BD$480,MATCH("Total värmeproduktion i kraftvärmeverk i kombinerad drift (GWh)",Kraftvärmeprod!$B$1:$AV$1,0),FALSE)),"",VLOOKUP($B277,'Slutlig allokering kvv'!$B$1:$BA$480,MATCH(E$1,'Slutlig allokering kvv'!$B$1:$AS$1,0),FALSE))</f>
        <v/>
      </c>
      <c r="F277" t="str">
        <f>IF(ISERROR(1/VLOOKUP($B277,Kraftvärmeprod!$B$1:$AV$480,MATCH("Producerad elenergi i kraftvärmeverk (GWh)",Kraftvärmeprod!$B$1:$AV$1,0),FALSE)),"",VLOOKUP($B277,Kraftvärmeprod!$B$1:$AV$480,MATCH("Producerad elenergi i kraftvärmeverk (GWh)",Kraftvärmeprod!$B$1:$AV$1,0),FALSE))</f>
        <v/>
      </c>
      <c r="G277" t="str">
        <f>IF(ISERROR(1/VLOOKUP($B277,Miljö!$B$1:$T$480,MATCH("Såld mängd produktionsspecifik fjärrvärme (GWh)",Miljö!$B$1:$T$1,0),FALSE)),"",VLOOKUP($B277,Miljö!$B$1:$T$480,MATCH("Såld mängd produktionsspecifik fjärrvärme (GWh)",Miljö!$B$1:$T$1,0),FALSE))</f>
        <v/>
      </c>
      <c r="J277" t="str">
        <f t="shared" si="4"/>
        <v>Solör Bioenergi Fjärrvärme AB (ej medlem)</v>
      </c>
    </row>
    <row r="278" spans="1:10" x14ac:dyDescent="0.25">
      <c r="A278" s="2" t="s">
        <v>437</v>
      </c>
      <c r="B278" s="2" t="s">
        <v>14</v>
      </c>
      <c r="D278" t="str">
        <f>IF(ISERROR(1/VLOOKUP($B278,Kraftvärmeprod!$B$1:$D$480,MATCH("Total värmeproduktion i kraftvärmeverk i kombinerad drift (GWh)",Kraftvärmeprod!$B$1:$AV$1,0),FALSE)),"Ej kraftvärme","Alternativproduktionsmetoden")</f>
        <v>Ej kraftvärme</v>
      </c>
      <c r="E278" s="248" t="str">
        <f>IF(ISERROR(1/VLOOKUP($B278,Kraftvärmeprod!$B$1:$BD$480,MATCH("Total värmeproduktion i kraftvärmeverk i kombinerad drift (GWh)",Kraftvärmeprod!$B$1:$AV$1,0),FALSE)),"",VLOOKUP($B278,'Slutlig allokering kvv'!$B$1:$BA$480,MATCH(E$1,'Slutlig allokering kvv'!$B$1:$AS$1,0),FALSE))</f>
        <v/>
      </c>
      <c r="F278" t="str">
        <f>IF(ISERROR(1/VLOOKUP($B278,Kraftvärmeprod!$B$1:$AV$480,MATCH("Producerad elenergi i kraftvärmeverk (GWh)",Kraftvärmeprod!$B$1:$AV$1,0),FALSE)),"",VLOOKUP($B278,Kraftvärmeprod!$B$1:$AV$480,MATCH("Producerad elenergi i kraftvärmeverk (GWh)",Kraftvärmeprod!$B$1:$AV$1,0),FALSE))</f>
        <v/>
      </c>
      <c r="G278" t="str">
        <f>IF(ISERROR(1/VLOOKUP($B278,Miljö!$B$1:$T$480,MATCH("Såld mängd produktionsspecifik fjärrvärme (GWh)",Miljö!$B$1:$T$1,0),FALSE)),"",VLOOKUP($B278,Miljö!$B$1:$T$480,MATCH("Såld mängd produktionsspecifik fjärrvärme (GWh)",Miljö!$B$1:$T$1,0),FALSE))</f>
        <v/>
      </c>
      <c r="J278" t="str">
        <f t="shared" si="4"/>
        <v>Solör Bioenergi Fjärrvärme AB (ej medlem)</v>
      </c>
    </row>
    <row r="279" spans="1:10" x14ac:dyDescent="0.25">
      <c r="A279" s="2" t="s">
        <v>437</v>
      </c>
      <c r="B279" s="2" t="s">
        <v>15</v>
      </c>
      <c r="D279" t="str">
        <f>IF(ISERROR(1/VLOOKUP($B279,Kraftvärmeprod!$B$1:$D$480,MATCH("Total värmeproduktion i kraftvärmeverk i kombinerad drift (GWh)",Kraftvärmeprod!$B$1:$AV$1,0),FALSE)),"Ej kraftvärme","Alternativproduktionsmetoden")</f>
        <v>Ej kraftvärme</v>
      </c>
      <c r="E279" s="248" t="str">
        <f>IF(ISERROR(1/VLOOKUP($B279,Kraftvärmeprod!$B$1:$BD$480,MATCH("Total värmeproduktion i kraftvärmeverk i kombinerad drift (GWh)",Kraftvärmeprod!$B$1:$AV$1,0),FALSE)),"",VLOOKUP($B279,'Slutlig allokering kvv'!$B$1:$BA$480,MATCH(E$1,'Slutlig allokering kvv'!$B$1:$AS$1,0),FALSE))</f>
        <v/>
      </c>
      <c r="F279" t="str">
        <f>IF(ISERROR(1/VLOOKUP($B279,Kraftvärmeprod!$B$1:$AV$480,MATCH("Producerad elenergi i kraftvärmeverk (GWh)",Kraftvärmeprod!$B$1:$AV$1,0),FALSE)),"",VLOOKUP($B279,Kraftvärmeprod!$B$1:$AV$480,MATCH("Producerad elenergi i kraftvärmeverk (GWh)",Kraftvärmeprod!$B$1:$AV$1,0),FALSE))</f>
        <v/>
      </c>
      <c r="G279" t="str">
        <f>IF(ISERROR(1/VLOOKUP($B279,Miljö!$B$1:$T$480,MATCH("Såld mängd produktionsspecifik fjärrvärme (GWh)",Miljö!$B$1:$T$1,0),FALSE)),"",VLOOKUP($B279,Miljö!$B$1:$T$480,MATCH("Såld mängd produktionsspecifik fjärrvärme (GWh)",Miljö!$B$1:$T$1,0),FALSE))</f>
        <v/>
      </c>
      <c r="J279" t="str">
        <f t="shared" si="4"/>
        <v>Solör Bioenergi Fjärrvärme AB (ej medlem)</v>
      </c>
    </row>
    <row r="280" spans="1:10" x14ac:dyDescent="0.25">
      <c r="A280" s="2" t="s">
        <v>437</v>
      </c>
      <c r="B280" s="2" t="s">
        <v>18</v>
      </c>
      <c r="D280" t="str">
        <f>IF(ISERROR(1/VLOOKUP($B280,Kraftvärmeprod!$B$1:$D$480,MATCH("Total värmeproduktion i kraftvärmeverk i kombinerad drift (GWh)",Kraftvärmeprod!$B$1:$AV$1,0),FALSE)),"Ej kraftvärme","Alternativproduktionsmetoden")</f>
        <v>Ej kraftvärme</v>
      </c>
      <c r="E280" s="248" t="str">
        <f>IF(ISERROR(1/VLOOKUP($B280,Kraftvärmeprod!$B$1:$BD$480,MATCH("Total värmeproduktion i kraftvärmeverk i kombinerad drift (GWh)",Kraftvärmeprod!$B$1:$AV$1,0),FALSE)),"",VLOOKUP($B280,'Slutlig allokering kvv'!$B$1:$BA$480,MATCH(E$1,'Slutlig allokering kvv'!$B$1:$AS$1,0),FALSE))</f>
        <v/>
      </c>
      <c r="F280" t="str">
        <f>IF(ISERROR(1/VLOOKUP($B280,Kraftvärmeprod!$B$1:$AV$480,MATCH("Producerad elenergi i kraftvärmeverk (GWh)",Kraftvärmeprod!$B$1:$AV$1,0),FALSE)),"",VLOOKUP($B280,Kraftvärmeprod!$B$1:$AV$480,MATCH("Producerad elenergi i kraftvärmeverk (GWh)",Kraftvärmeprod!$B$1:$AV$1,0),FALSE))</f>
        <v/>
      </c>
      <c r="G280" t="str">
        <f>IF(ISERROR(1/VLOOKUP($B280,Miljö!$B$1:$T$480,MATCH("Såld mängd produktionsspecifik fjärrvärme (GWh)",Miljö!$B$1:$T$1,0),FALSE)),"",VLOOKUP($B280,Miljö!$B$1:$T$480,MATCH("Såld mängd produktionsspecifik fjärrvärme (GWh)",Miljö!$B$1:$T$1,0),FALSE))</f>
        <v/>
      </c>
      <c r="J280" t="str">
        <f t="shared" si="4"/>
        <v>Solör Bioenergi Fjärrvärme AB (ej medlem)</v>
      </c>
    </row>
    <row r="281" spans="1:10" x14ac:dyDescent="0.25">
      <c r="A281" s="2" t="s">
        <v>437</v>
      </c>
      <c r="B281" s="2" t="s">
        <v>19</v>
      </c>
      <c r="D281" t="str">
        <f>IF(ISERROR(1/VLOOKUP($B281,Kraftvärmeprod!$B$1:$D$480,MATCH("Total värmeproduktion i kraftvärmeverk i kombinerad drift (GWh)",Kraftvärmeprod!$B$1:$AV$1,0),FALSE)),"Ej kraftvärme","Alternativproduktionsmetoden")</f>
        <v>Ej kraftvärme</v>
      </c>
      <c r="E281" s="248" t="str">
        <f>IF(ISERROR(1/VLOOKUP($B281,Kraftvärmeprod!$B$1:$BD$480,MATCH("Total värmeproduktion i kraftvärmeverk i kombinerad drift (GWh)",Kraftvärmeprod!$B$1:$AV$1,0),FALSE)),"",VLOOKUP($B281,'Slutlig allokering kvv'!$B$1:$BA$480,MATCH(E$1,'Slutlig allokering kvv'!$B$1:$AS$1,0),FALSE))</f>
        <v/>
      </c>
      <c r="F281" t="str">
        <f>IF(ISERROR(1/VLOOKUP($B281,Kraftvärmeprod!$B$1:$AV$480,MATCH("Producerad elenergi i kraftvärmeverk (GWh)",Kraftvärmeprod!$B$1:$AV$1,0),FALSE)),"",VLOOKUP($B281,Kraftvärmeprod!$B$1:$AV$480,MATCH("Producerad elenergi i kraftvärmeverk (GWh)",Kraftvärmeprod!$B$1:$AV$1,0),FALSE))</f>
        <v/>
      </c>
      <c r="G281" t="str">
        <f>IF(ISERROR(1/VLOOKUP($B281,Miljö!$B$1:$T$480,MATCH("Såld mängd produktionsspecifik fjärrvärme (GWh)",Miljö!$B$1:$T$1,0),FALSE)),"",VLOOKUP($B281,Miljö!$B$1:$T$480,MATCH("Såld mängd produktionsspecifik fjärrvärme (GWh)",Miljö!$B$1:$T$1,0),FALSE))</f>
        <v/>
      </c>
      <c r="J281" t="str">
        <f t="shared" si="4"/>
        <v>Solör Bioenergi Fjärrvärme AB (ej medlem)</v>
      </c>
    </row>
    <row r="282" spans="1:10" x14ac:dyDescent="0.25">
      <c r="A282" s="2" t="s">
        <v>437</v>
      </c>
      <c r="B282" s="2" t="s">
        <v>20</v>
      </c>
      <c r="D282" t="str">
        <f>IF(ISERROR(1/VLOOKUP($B282,Kraftvärmeprod!$B$1:$D$480,MATCH("Total värmeproduktion i kraftvärmeverk i kombinerad drift (GWh)",Kraftvärmeprod!$B$1:$AV$1,0),FALSE)),"Ej kraftvärme","Alternativproduktionsmetoden")</f>
        <v>Ej kraftvärme</v>
      </c>
      <c r="E282" s="248" t="str">
        <f>IF(ISERROR(1/VLOOKUP($B282,Kraftvärmeprod!$B$1:$BD$480,MATCH("Total värmeproduktion i kraftvärmeverk i kombinerad drift (GWh)",Kraftvärmeprod!$B$1:$AV$1,0),FALSE)),"",VLOOKUP($B282,'Slutlig allokering kvv'!$B$1:$BA$480,MATCH(E$1,'Slutlig allokering kvv'!$B$1:$AS$1,0),FALSE))</f>
        <v/>
      </c>
      <c r="F282" t="str">
        <f>IF(ISERROR(1/VLOOKUP($B282,Kraftvärmeprod!$B$1:$AV$480,MATCH("Producerad elenergi i kraftvärmeverk (GWh)",Kraftvärmeprod!$B$1:$AV$1,0),FALSE)),"",VLOOKUP($B282,Kraftvärmeprod!$B$1:$AV$480,MATCH("Producerad elenergi i kraftvärmeverk (GWh)",Kraftvärmeprod!$B$1:$AV$1,0),FALSE))</f>
        <v/>
      </c>
      <c r="G282" t="str">
        <f>IF(ISERROR(1/VLOOKUP($B282,Miljö!$B$1:$T$480,MATCH("Såld mängd produktionsspecifik fjärrvärme (GWh)",Miljö!$B$1:$T$1,0),FALSE)),"",VLOOKUP($B282,Miljö!$B$1:$T$480,MATCH("Såld mängd produktionsspecifik fjärrvärme (GWh)",Miljö!$B$1:$T$1,0),FALSE))</f>
        <v/>
      </c>
      <c r="J282" t="str">
        <f t="shared" si="4"/>
        <v>Solör Bioenergi Fjärrvärme AB (ej medlem)</v>
      </c>
    </row>
    <row r="283" spans="1:10" x14ac:dyDescent="0.25">
      <c r="A283" s="2" t="s">
        <v>438</v>
      </c>
      <c r="B283" s="2" t="s">
        <v>439</v>
      </c>
      <c r="D283" t="str">
        <f>IF(ISERROR(1/VLOOKUP($B283,Kraftvärmeprod!$B$1:$D$480,MATCH("Total värmeproduktion i kraftvärmeverk i kombinerad drift (GWh)",Kraftvärmeprod!$B$1:$AV$1,0),FALSE)),"Ej kraftvärme","Alternativproduktionsmetoden")</f>
        <v>Ej kraftvärme</v>
      </c>
      <c r="E283" s="248" t="str">
        <f>IF(ISERROR(1/VLOOKUP($B283,Kraftvärmeprod!$B$1:$BD$480,MATCH("Total värmeproduktion i kraftvärmeverk i kombinerad drift (GWh)",Kraftvärmeprod!$B$1:$AV$1,0),FALSE)),"",VLOOKUP($B283,'Slutlig allokering kvv'!$B$1:$BA$480,MATCH(E$1,'Slutlig allokering kvv'!$B$1:$AS$1,0),FALSE))</f>
        <v/>
      </c>
      <c r="F283" t="str">
        <f>IF(ISERROR(1/VLOOKUP($B283,Kraftvärmeprod!$B$1:$AV$480,MATCH("Producerad elenergi i kraftvärmeverk (GWh)",Kraftvärmeprod!$B$1:$AV$1,0),FALSE)),"",VLOOKUP($B283,Kraftvärmeprod!$B$1:$AV$480,MATCH("Producerad elenergi i kraftvärmeverk (GWh)",Kraftvärmeprod!$B$1:$AV$1,0),FALSE))</f>
        <v/>
      </c>
      <c r="G283" t="str">
        <f>IF(ISERROR(1/VLOOKUP($B283,Miljö!$B$1:$T$480,MATCH("Såld mängd produktionsspecifik fjärrvärme (GWh)",Miljö!$B$1:$T$1,0),FALSE)),"",VLOOKUP($B283,Miljö!$B$1:$T$480,MATCH("Såld mängd produktionsspecifik fjärrvärme (GWh)",Miljö!$B$1:$T$1,0),FALSE))</f>
        <v/>
      </c>
      <c r="J283" t="str">
        <f t="shared" si="4"/>
        <v>Solör Bioenergi Svenljunga AB</v>
      </c>
    </row>
    <row r="284" spans="1:10" x14ac:dyDescent="0.25">
      <c r="A284" s="2" t="s">
        <v>440</v>
      </c>
      <c r="B284" s="2" t="s">
        <v>441</v>
      </c>
      <c r="D284" t="str">
        <f>IF(ISERROR(1/VLOOKUP($B284,Kraftvärmeprod!$B$1:$D$480,MATCH("Total värmeproduktion i kraftvärmeverk i kombinerad drift (GWh)",Kraftvärmeprod!$B$1:$AV$1,0),FALSE)),"Ej kraftvärme","Alternativproduktionsmetoden")</f>
        <v>Alternativproduktionsmetoden</v>
      </c>
      <c r="E284" s="248">
        <f>IF(ISERROR(1/VLOOKUP($B284,Kraftvärmeprod!$B$1:$BD$480,MATCH("Total värmeproduktion i kraftvärmeverk i kombinerad drift (GWh)",Kraftvärmeprod!$B$1:$AV$1,0),FALSE)),"",VLOOKUP($B284,'Slutlig allokering kvv'!$B$1:$BA$480,MATCH(E$1,'Slutlig allokering kvv'!$B$1:$AS$1,0),FALSE))</f>
        <v>1</v>
      </c>
      <c r="F284" t="str">
        <f>IF(ISERROR(1/VLOOKUP($B284,Kraftvärmeprod!$B$1:$AV$480,MATCH("Producerad elenergi i kraftvärmeverk (GWh)",Kraftvärmeprod!$B$1:$AV$1,0),FALSE)),"",VLOOKUP($B284,Kraftvärmeprod!$B$1:$AV$480,MATCH("Producerad elenergi i kraftvärmeverk (GWh)",Kraftvärmeprod!$B$1:$AV$1,0),FALSE))</f>
        <v/>
      </c>
      <c r="G284" t="str">
        <f>IF(ISERROR(1/VLOOKUP($B284,Miljö!$B$1:$T$480,MATCH("Såld mängd produktionsspecifik fjärrvärme (GWh)",Miljö!$B$1:$T$1,0),FALSE)),"",VLOOKUP($B284,Miljö!$B$1:$T$480,MATCH("Såld mängd produktionsspecifik fjärrvärme (GWh)",Miljö!$B$1:$T$1,0),FALSE))</f>
        <v/>
      </c>
      <c r="J284" t="str">
        <f t="shared" si="4"/>
        <v>Statkraft Värme AB</v>
      </c>
    </row>
    <row r="285" spans="1:10" x14ac:dyDescent="0.25">
      <c r="A285" s="2" t="s">
        <v>440</v>
      </c>
      <c r="B285" s="2" t="s">
        <v>442</v>
      </c>
      <c r="D285" t="str">
        <f>IF(ISERROR(1/VLOOKUP($B285,Kraftvärmeprod!$B$1:$D$480,MATCH("Total värmeproduktion i kraftvärmeverk i kombinerad drift (GWh)",Kraftvärmeprod!$B$1:$AV$1,0),FALSE)),"Ej kraftvärme","Alternativproduktionsmetoden")</f>
        <v>Ej kraftvärme</v>
      </c>
      <c r="E285" s="248" t="str">
        <f>IF(ISERROR(1/VLOOKUP($B285,Kraftvärmeprod!$B$1:$BD$480,MATCH("Total värmeproduktion i kraftvärmeverk i kombinerad drift (GWh)",Kraftvärmeprod!$B$1:$AV$1,0),FALSE)),"",VLOOKUP($B285,'Slutlig allokering kvv'!$B$1:$BA$480,MATCH(E$1,'Slutlig allokering kvv'!$B$1:$AS$1,0),FALSE))</f>
        <v/>
      </c>
      <c r="F285" t="str">
        <f>IF(ISERROR(1/VLOOKUP($B285,Kraftvärmeprod!$B$1:$AV$480,MATCH("Producerad elenergi i kraftvärmeverk (GWh)",Kraftvärmeprod!$B$1:$AV$1,0),FALSE)),"",VLOOKUP($B285,Kraftvärmeprod!$B$1:$AV$480,MATCH("Producerad elenergi i kraftvärmeverk (GWh)",Kraftvärmeprod!$B$1:$AV$1,0),FALSE))</f>
        <v/>
      </c>
      <c r="G285" t="str">
        <f>IF(ISERROR(1/VLOOKUP($B285,Miljö!$B$1:$T$480,MATCH("Såld mängd produktionsspecifik fjärrvärme (GWh)",Miljö!$B$1:$T$1,0),FALSE)),"",VLOOKUP($B285,Miljö!$B$1:$T$480,MATCH("Såld mängd produktionsspecifik fjärrvärme (GWh)",Miljö!$B$1:$T$1,0),FALSE))</f>
        <v/>
      </c>
      <c r="J285" t="str">
        <f t="shared" si="4"/>
        <v>Statkraft Värme AB</v>
      </c>
    </row>
    <row r="286" spans="1:10" x14ac:dyDescent="0.25">
      <c r="A286" s="2" t="s">
        <v>440</v>
      </c>
      <c r="B286" s="2" t="s">
        <v>443</v>
      </c>
      <c r="D286" t="str">
        <f>IF(ISERROR(1/VLOOKUP($B286,Kraftvärmeprod!$B$1:$D$480,MATCH("Total värmeproduktion i kraftvärmeverk i kombinerad drift (GWh)",Kraftvärmeprod!$B$1:$AV$1,0),FALSE)),"Ej kraftvärme","Alternativproduktionsmetoden")</f>
        <v>Ej kraftvärme</v>
      </c>
      <c r="E286" s="248" t="str">
        <f>IF(ISERROR(1/VLOOKUP($B286,Kraftvärmeprod!$B$1:$BD$480,MATCH("Total värmeproduktion i kraftvärmeverk i kombinerad drift (GWh)",Kraftvärmeprod!$B$1:$AV$1,0),FALSE)),"",VLOOKUP($B286,'Slutlig allokering kvv'!$B$1:$BA$480,MATCH(E$1,'Slutlig allokering kvv'!$B$1:$AS$1,0),FALSE))</f>
        <v/>
      </c>
      <c r="F286" t="str">
        <f>IF(ISERROR(1/VLOOKUP($B286,Kraftvärmeprod!$B$1:$AV$480,MATCH("Producerad elenergi i kraftvärmeverk (GWh)",Kraftvärmeprod!$B$1:$AV$1,0),FALSE)),"",VLOOKUP($B286,Kraftvärmeprod!$B$1:$AV$480,MATCH("Producerad elenergi i kraftvärmeverk (GWh)",Kraftvärmeprod!$B$1:$AV$1,0),FALSE))</f>
        <v/>
      </c>
      <c r="G286" t="str">
        <f>IF(ISERROR(1/VLOOKUP($B286,Miljö!$B$1:$T$480,MATCH("Såld mängd produktionsspecifik fjärrvärme (GWh)",Miljö!$B$1:$T$1,0),FALSE)),"",VLOOKUP($B286,Miljö!$B$1:$T$480,MATCH("Såld mängd produktionsspecifik fjärrvärme (GWh)",Miljö!$B$1:$T$1,0),FALSE))</f>
        <v/>
      </c>
      <c r="J286" t="str">
        <f t="shared" si="4"/>
        <v>Statkraft Värme AB</v>
      </c>
    </row>
    <row r="287" spans="1:10" x14ac:dyDescent="0.25">
      <c r="A287" s="2" t="s">
        <v>440</v>
      </c>
      <c r="B287" s="2" t="s">
        <v>444</v>
      </c>
      <c r="D287" t="str">
        <f>IF(ISERROR(1/VLOOKUP($B287,Kraftvärmeprod!$B$1:$D$480,MATCH("Total värmeproduktion i kraftvärmeverk i kombinerad drift (GWh)",Kraftvärmeprod!$B$1:$AV$1,0),FALSE)),"Ej kraftvärme","Alternativproduktionsmetoden")</f>
        <v>Ej kraftvärme</v>
      </c>
      <c r="E287" s="248" t="str">
        <f>IF(ISERROR(1/VLOOKUP($B287,Kraftvärmeprod!$B$1:$BD$480,MATCH("Total värmeproduktion i kraftvärmeverk i kombinerad drift (GWh)",Kraftvärmeprod!$B$1:$AV$1,0),FALSE)),"",VLOOKUP($B287,'Slutlig allokering kvv'!$B$1:$BA$480,MATCH(E$1,'Slutlig allokering kvv'!$B$1:$AS$1,0),FALSE))</f>
        <v/>
      </c>
      <c r="F287" t="str">
        <f>IF(ISERROR(1/VLOOKUP($B287,Kraftvärmeprod!$B$1:$AV$480,MATCH("Producerad elenergi i kraftvärmeverk (GWh)",Kraftvärmeprod!$B$1:$AV$1,0),FALSE)),"",VLOOKUP($B287,Kraftvärmeprod!$B$1:$AV$480,MATCH("Producerad elenergi i kraftvärmeverk (GWh)",Kraftvärmeprod!$B$1:$AV$1,0),FALSE))</f>
        <v/>
      </c>
      <c r="G287" t="str">
        <f>IF(ISERROR(1/VLOOKUP($B287,Miljö!$B$1:$T$480,MATCH("Såld mängd produktionsspecifik fjärrvärme (GWh)",Miljö!$B$1:$T$1,0),FALSE)),"",VLOOKUP($B287,Miljö!$B$1:$T$480,MATCH("Såld mängd produktionsspecifik fjärrvärme (GWh)",Miljö!$B$1:$T$1,0),FALSE))</f>
        <v/>
      </c>
      <c r="J287" t="str">
        <f t="shared" si="4"/>
        <v>Statkraft Värme AB</v>
      </c>
    </row>
    <row r="288" spans="1:10" x14ac:dyDescent="0.25">
      <c r="A288" s="2" t="s">
        <v>445</v>
      </c>
      <c r="B288" s="2" t="s">
        <v>446</v>
      </c>
      <c r="D288" t="str">
        <f>IF(ISERROR(1/VLOOKUP($B288,Kraftvärmeprod!$B$1:$D$480,MATCH("Total värmeproduktion i kraftvärmeverk i kombinerad drift (GWh)",Kraftvärmeprod!$B$1:$AV$1,0),FALSE)),"Ej kraftvärme","Alternativproduktionsmetoden")</f>
        <v>Ej kraftvärme</v>
      </c>
      <c r="E288" s="248" t="str">
        <f>IF(ISERROR(1/VLOOKUP($B288,Kraftvärmeprod!$B$1:$BD$480,MATCH("Total värmeproduktion i kraftvärmeverk i kombinerad drift (GWh)",Kraftvärmeprod!$B$1:$AV$1,0),FALSE)),"",VLOOKUP($B288,'Slutlig allokering kvv'!$B$1:$BA$480,MATCH(E$1,'Slutlig allokering kvv'!$B$1:$AS$1,0),FALSE))</f>
        <v/>
      </c>
      <c r="F288" t="str">
        <f>IF(ISERROR(1/VLOOKUP($B288,Kraftvärmeprod!$B$1:$AV$480,MATCH("Producerad elenergi i kraftvärmeverk (GWh)",Kraftvärmeprod!$B$1:$AV$1,0),FALSE)),"",VLOOKUP($B288,Kraftvärmeprod!$B$1:$AV$480,MATCH("Producerad elenergi i kraftvärmeverk (GWh)",Kraftvärmeprod!$B$1:$AV$1,0),FALSE))</f>
        <v/>
      </c>
      <c r="G288" t="str">
        <f>IF(ISERROR(1/VLOOKUP($B288,Miljö!$B$1:$T$480,MATCH("Såld mängd produktionsspecifik fjärrvärme (GWh)",Miljö!$B$1:$T$1,0),FALSE)),"",VLOOKUP($B288,Miljö!$B$1:$T$480,MATCH("Såld mängd produktionsspecifik fjärrvärme (GWh)",Miljö!$B$1:$T$1,0),FALSE))</f>
        <v/>
      </c>
      <c r="J288" t="str">
        <f t="shared" si="4"/>
        <v>Stenungsunds Energi &amp; Miljö AB</v>
      </c>
    </row>
    <row r="289" spans="1:10" x14ac:dyDescent="0.25">
      <c r="A289" s="2" t="s">
        <v>445</v>
      </c>
      <c r="B289" s="2" t="s">
        <v>447</v>
      </c>
      <c r="D289" t="str">
        <f>IF(ISERROR(1/VLOOKUP($B289,Kraftvärmeprod!$B$1:$D$480,MATCH("Total värmeproduktion i kraftvärmeverk i kombinerad drift (GWh)",Kraftvärmeprod!$B$1:$AV$1,0),FALSE)),"Ej kraftvärme","Alternativproduktionsmetoden")</f>
        <v>Ej kraftvärme</v>
      </c>
      <c r="E289" s="248" t="str">
        <f>IF(ISERROR(1/VLOOKUP($B289,Kraftvärmeprod!$B$1:$BD$480,MATCH("Total värmeproduktion i kraftvärmeverk i kombinerad drift (GWh)",Kraftvärmeprod!$B$1:$AV$1,0),FALSE)),"",VLOOKUP($B289,'Slutlig allokering kvv'!$B$1:$BA$480,MATCH(E$1,'Slutlig allokering kvv'!$B$1:$AS$1,0),FALSE))</f>
        <v/>
      </c>
      <c r="F289" t="str">
        <f>IF(ISERROR(1/VLOOKUP($B289,Kraftvärmeprod!$B$1:$AV$480,MATCH("Producerad elenergi i kraftvärmeverk (GWh)",Kraftvärmeprod!$B$1:$AV$1,0),FALSE)),"",VLOOKUP($B289,Kraftvärmeprod!$B$1:$AV$480,MATCH("Producerad elenergi i kraftvärmeverk (GWh)",Kraftvärmeprod!$B$1:$AV$1,0),FALSE))</f>
        <v/>
      </c>
      <c r="G289" t="str">
        <f>IF(ISERROR(1/VLOOKUP($B289,Miljö!$B$1:$T$480,MATCH("Såld mängd produktionsspecifik fjärrvärme (GWh)",Miljö!$B$1:$T$1,0),FALSE)),"",VLOOKUP($B289,Miljö!$B$1:$T$480,MATCH("Såld mängd produktionsspecifik fjärrvärme (GWh)",Miljö!$B$1:$T$1,0),FALSE))</f>
        <v/>
      </c>
      <c r="J289" t="str">
        <f t="shared" si="4"/>
        <v>Stenungsunds Energi &amp; Miljö AB</v>
      </c>
    </row>
    <row r="290" spans="1:10" x14ac:dyDescent="0.25">
      <c r="A290" s="2" t="s">
        <v>448</v>
      </c>
      <c r="B290" s="2" t="s">
        <v>449</v>
      </c>
      <c r="D290" t="str">
        <f>IF(ISERROR(1/VLOOKUP($B290,Kraftvärmeprod!$B$1:$D$480,MATCH("Total värmeproduktion i kraftvärmeverk i kombinerad drift (GWh)",Kraftvärmeprod!$B$1:$AV$1,0),FALSE)),"Ej kraftvärme","Alternativproduktionsmetoden")</f>
        <v>Alternativproduktionsmetoden</v>
      </c>
      <c r="E290" s="248">
        <f>IF(ISERROR(1/VLOOKUP($B290,Kraftvärmeprod!$B$1:$BD$480,MATCH("Total värmeproduktion i kraftvärmeverk i kombinerad drift (GWh)",Kraftvärmeprod!$B$1:$AV$1,0),FALSE)),"",VLOOKUP($B290,'Slutlig allokering kvv'!$B$1:$BA$480,MATCH(E$1,'Slutlig allokering kvv'!$B$1:$AS$1,0),FALSE))</f>
        <v>0.63780120305307686</v>
      </c>
      <c r="F290">
        <f>IF(ISERROR(1/VLOOKUP($B290,Kraftvärmeprod!$B$1:$AV$480,MATCH("Producerad elenergi i kraftvärmeverk (GWh)",Kraftvärmeprod!$B$1:$AV$1,0),FALSE)),"",VLOOKUP($B290,Kraftvärmeprod!$B$1:$AV$480,MATCH("Producerad elenergi i kraftvärmeverk (GWh)",Kraftvärmeprod!$B$1:$AV$1,0),FALSE))</f>
        <v>28.157</v>
      </c>
      <c r="G290" t="str">
        <f>IF(ISERROR(1/VLOOKUP($B290,Miljö!$B$1:$T$480,MATCH("Såld mängd produktionsspecifik fjärrvärme (GWh)",Miljö!$B$1:$T$1,0),FALSE)),"",VLOOKUP($B290,Miljö!$B$1:$T$480,MATCH("Såld mängd produktionsspecifik fjärrvärme (GWh)",Miljö!$B$1:$T$1,0),FALSE))</f>
        <v/>
      </c>
      <c r="J290" t="str">
        <f t="shared" si="4"/>
        <v>Strängnäs Energi AB, SEVAB</v>
      </c>
    </row>
    <row r="291" spans="1:10" x14ac:dyDescent="0.25">
      <c r="A291" s="2" t="s">
        <v>450</v>
      </c>
      <c r="B291" s="2" t="s">
        <v>451</v>
      </c>
      <c r="D291" t="str">
        <f>IF(ISERROR(1/VLOOKUP($B291,Kraftvärmeprod!$B$1:$D$480,MATCH("Total värmeproduktion i kraftvärmeverk i kombinerad drift (GWh)",Kraftvärmeprod!$B$1:$AV$1,0),FALSE)),"Ej kraftvärme","Alternativproduktionsmetoden")</f>
        <v>Ej kraftvärme</v>
      </c>
      <c r="E291" s="248" t="str">
        <f>IF(ISERROR(1/VLOOKUP($B291,Kraftvärmeprod!$B$1:$BD$480,MATCH("Total värmeproduktion i kraftvärmeverk i kombinerad drift (GWh)",Kraftvärmeprod!$B$1:$AV$1,0),FALSE)),"",VLOOKUP($B291,'Slutlig allokering kvv'!$B$1:$BA$480,MATCH(E$1,'Slutlig allokering kvv'!$B$1:$AS$1,0),FALSE))</f>
        <v/>
      </c>
      <c r="F291" t="str">
        <f>IF(ISERROR(1/VLOOKUP($B291,Kraftvärmeprod!$B$1:$AV$480,MATCH("Producerad elenergi i kraftvärmeverk (GWh)",Kraftvärmeprod!$B$1:$AV$1,0),FALSE)),"",VLOOKUP($B291,Kraftvärmeprod!$B$1:$AV$480,MATCH("Producerad elenergi i kraftvärmeverk (GWh)",Kraftvärmeprod!$B$1:$AV$1,0),FALSE))</f>
        <v/>
      </c>
      <c r="G291" t="str">
        <f>IF(ISERROR(1/VLOOKUP($B291,Miljö!$B$1:$T$480,MATCH("Såld mängd produktionsspecifik fjärrvärme (GWh)",Miljö!$B$1:$T$1,0),FALSE)),"",VLOOKUP($B291,Miljö!$B$1:$T$480,MATCH("Såld mängd produktionsspecifik fjärrvärme (GWh)",Miljö!$B$1:$T$1,0),FALSE))</f>
        <v/>
      </c>
      <c r="J291" t="str">
        <f t="shared" si="4"/>
        <v>Sundsvall Energi AB</v>
      </c>
    </row>
    <row r="292" spans="1:10" x14ac:dyDescent="0.25">
      <c r="A292" s="2" t="s">
        <v>450</v>
      </c>
      <c r="B292" s="2" t="s">
        <v>452</v>
      </c>
      <c r="D292" t="str">
        <f>IF(ISERROR(1/VLOOKUP($B292,Kraftvärmeprod!$B$1:$D$480,MATCH("Total värmeproduktion i kraftvärmeverk i kombinerad drift (GWh)",Kraftvärmeprod!$B$1:$AV$1,0),FALSE)),"Ej kraftvärme","Alternativproduktionsmetoden")</f>
        <v>Ej kraftvärme</v>
      </c>
      <c r="E292" s="248" t="str">
        <f>IF(ISERROR(1/VLOOKUP($B292,Kraftvärmeprod!$B$1:$BD$480,MATCH("Total värmeproduktion i kraftvärmeverk i kombinerad drift (GWh)",Kraftvärmeprod!$B$1:$AV$1,0),FALSE)),"",VLOOKUP($B292,'Slutlig allokering kvv'!$B$1:$BA$480,MATCH(E$1,'Slutlig allokering kvv'!$B$1:$AS$1,0),FALSE))</f>
        <v/>
      </c>
      <c r="F292" t="str">
        <f>IF(ISERROR(1/VLOOKUP($B292,Kraftvärmeprod!$B$1:$AV$480,MATCH("Producerad elenergi i kraftvärmeverk (GWh)",Kraftvärmeprod!$B$1:$AV$1,0),FALSE)),"",VLOOKUP($B292,Kraftvärmeprod!$B$1:$AV$480,MATCH("Producerad elenergi i kraftvärmeverk (GWh)",Kraftvärmeprod!$B$1:$AV$1,0),FALSE))</f>
        <v/>
      </c>
      <c r="G292" t="str">
        <f>IF(ISERROR(1/VLOOKUP($B292,Miljö!$B$1:$T$480,MATCH("Såld mängd produktionsspecifik fjärrvärme (GWh)",Miljö!$B$1:$T$1,0),FALSE)),"",VLOOKUP($B292,Miljö!$B$1:$T$480,MATCH("Såld mängd produktionsspecifik fjärrvärme (GWh)",Miljö!$B$1:$T$1,0),FALSE))</f>
        <v/>
      </c>
      <c r="J292" t="str">
        <f t="shared" si="4"/>
        <v>Sundsvall Energi AB</v>
      </c>
    </row>
    <row r="293" spans="1:10" x14ac:dyDescent="0.25">
      <c r="A293" s="2" t="s">
        <v>450</v>
      </c>
      <c r="B293" s="2" t="s">
        <v>453</v>
      </c>
      <c r="D293" t="str">
        <f>IF(ISERROR(1/VLOOKUP($B293,Kraftvärmeprod!$B$1:$D$480,MATCH("Total värmeproduktion i kraftvärmeverk i kombinerad drift (GWh)",Kraftvärmeprod!$B$1:$AV$1,0),FALSE)),"Ej kraftvärme","Alternativproduktionsmetoden")</f>
        <v>Alternativproduktionsmetoden</v>
      </c>
      <c r="E293" s="248">
        <f>IF(ISERROR(1/VLOOKUP($B293,Kraftvärmeprod!$B$1:$BD$480,MATCH("Total värmeproduktion i kraftvärmeverk i kombinerad drift (GWh)",Kraftvärmeprod!$B$1:$AV$1,0),FALSE)),"",VLOOKUP($B293,'Slutlig allokering kvv'!$B$1:$BA$480,MATCH(E$1,'Slutlig allokering kvv'!$B$1:$AS$1,0),FALSE))</f>
        <v>0.54157434588865805</v>
      </c>
      <c r="F293">
        <f>IF(ISERROR(1/VLOOKUP($B293,Kraftvärmeprod!$B$1:$AV$480,MATCH("Producerad elenergi i kraftvärmeverk (GWh)",Kraftvärmeprod!$B$1:$AV$1,0),FALSE)),"",VLOOKUP($B293,Kraftvärmeprod!$B$1:$AV$480,MATCH("Producerad elenergi i kraftvärmeverk (GWh)",Kraftvärmeprod!$B$1:$AV$1,0),FALSE))</f>
        <v>47.5</v>
      </c>
      <c r="G293" t="str">
        <f>IF(ISERROR(1/VLOOKUP($B293,Miljö!$B$1:$T$480,MATCH("Såld mängd produktionsspecifik fjärrvärme (GWh)",Miljö!$B$1:$T$1,0),FALSE)),"",VLOOKUP($B293,Miljö!$B$1:$T$480,MATCH("Såld mängd produktionsspecifik fjärrvärme (GWh)",Miljö!$B$1:$T$1,0),FALSE))</f>
        <v/>
      </c>
      <c r="J293" t="str">
        <f t="shared" si="4"/>
        <v>Sundsvall Energi AB</v>
      </c>
    </row>
    <row r="294" spans="1:10" x14ac:dyDescent="0.25">
      <c r="A294" s="2" t="s">
        <v>450</v>
      </c>
      <c r="B294" s="2" t="s">
        <v>454</v>
      </c>
      <c r="D294" t="str">
        <f>IF(ISERROR(1/VLOOKUP($B294,Kraftvärmeprod!$B$1:$D$480,MATCH("Total värmeproduktion i kraftvärmeverk i kombinerad drift (GWh)",Kraftvärmeprod!$B$1:$AV$1,0),FALSE)),"Ej kraftvärme","Alternativproduktionsmetoden")</f>
        <v>Ej kraftvärme</v>
      </c>
      <c r="E294" s="248" t="str">
        <f>IF(ISERROR(1/VLOOKUP($B294,Kraftvärmeprod!$B$1:$BD$480,MATCH("Total värmeproduktion i kraftvärmeverk i kombinerad drift (GWh)",Kraftvärmeprod!$B$1:$AV$1,0),FALSE)),"",VLOOKUP($B294,'Slutlig allokering kvv'!$B$1:$BA$480,MATCH(E$1,'Slutlig allokering kvv'!$B$1:$AS$1,0),FALSE))</f>
        <v/>
      </c>
      <c r="F294" t="str">
        <f>IF(ISERROR(1/VLOOKUP($B294,Kraftvärmeprod!$B$1:$AV$480,MATCH("Producerad elenergi i kraftvärmeverk (GWh)",Kraftvärmeprod!$B$1:$AV$1,0),FALSE)),"",VLOOKUP($B294,Kraftvärmeprod!$B$1:$AV$480,MATCH("Producerad elenergi i kraftvärmeverk (GWh)",Kraftvärmeprod!$B$1:$AV$1,0),FALSE))</f>
        <v/>
      </c>
      <c r="G294" t="str">
        <f>IF(ISERROR(1/VLOOKUP($B294,Miljö!$B$1:$T$480,MATCH("Såld mängd produktionsspecifik fjärrvärme (GWh)",Miljö!$B$1:$T$1,0),FALSE)),"",VLOOKUP($B294,Miljö!$B$1:$T$480,MATCH("Såld mängd produktionsspecifik fjärrvärme (GWh)",Miljö!$B$1:$T$1,0),FALSE))</f>
        <v/>
      </c>
      <c r="J294" t="str">
        <f t="shared" si="4"/>
        <v>Sundsvall Energi AB</v>
      </c>
    </row>
    <row r="295" spans="1:10" x14ac:dyDescent="0.25">
      <c r="A295" s="2" t="s">
        <v>450</v>
      </c>
      <c r="B295" s="2" t="s">
        <v>455</v>
      </c>
      <c r="D295" t="str">
        <f>IF(ISERROR(1/VLOOKUP($B295,Kraftvärmeprod!$B$1:$D$480,MATCH("Total värmeproduktion i kraftvärmeverk i kombinerad drift (GWh)",Kraftvärmeprod!$B$1:$AV$1,0),FALSE)),"Ej kraftvärme","Alternativproduktionsmetoden")</f>
        <v>Ej kraftvärme</v>
      </c>
      <c r="E295" s="248" t="str">
        <f>IF(ISERROR(1/VLOOKUP($B295,Kraftvärmeprod!$B$1:$BD$480,MATCH("Total värmeproduktion i kraftvärmeverk i kombinerad drift (GWh)",Kraftvärmeprod!$B$1:$AV$1,0),FALSE)),"",VLOOKUP($B295,'Slutlig allokering kvv'!$B$1:$BA$480,MATCH(E$1,'Slutlig allokering kvv'!$B$1:$AS$1,0),FALSE))</f>
        <v/>
      </c>
      <c r="F295" t="str">
        <f>IF(ISERROR(1/VLOOKUP($B295,Kraftvärmeprod!$B$1:$AV$480,MATCH("Producerad elenergi i kraftvärmeverk (GWh)",Kraftvärmeprod!$B$1:$AV$1,0),FALSE)),"",VLOOKUP($B295,Kraftvärmeprod!$B$1:$AV$480,MATCH("Producerad elenergi i kraftvärmeverk (GWh)",Kraftvärmeprod!$B$1:$AV$1,0),FALSE))</f>
        <v/>
      </c>
      <c r="G295" t="str">
        <f>IF(ISERROR(1/VLOOKUP($B295,Miljö!$B$1:$T$480,MATCH("Såld mängd produktionsspecifik fjärrvärme (GWh)",Miljö!$B$1:$T$1,0),FALSE)),"",VLOOKUP($B295,Miljö!$B$1:$T$480,MATCH("Såld mängd produktionsspecifik fjärrvärme (GWh)",Miljö!$B$1:$T$1,0),FALSE))</f>
        <v/>
      </c>
      <c r="J295" t="str">
        <f t="shared" si="4"/>
        <v>Sundsvall Energi AB</v>
      </c>
    </row>
    <row r="296" spans="1:10" x14ac:dyDescent="0.25">
      <c r="A296" s="2" t="s">
        <v>461</v>
      </c>
      <c r="B296" s="2" t="s">
        <v>462</v>
      </c>
      <c r="D296" t="str">
        <f>IF(ISERROR(1/VLOOKUP($B296,Kraftvärmeprod!$B$1:$D$480,MATCH("Total värmeproduktion i kraftvärmeverk i kombinerad drift (GWh)",Kraftvärmeprod!$B$1:$AV$1,0),FALSE)),"Ej kraftvärme","Alternativproduktionsmetoden")</f>
        <v>Ej kraftvärme</v>
      </c>
      <c r="E296" s="248" t="str">
        <f>IF(ISERROR(1/VLOOKUP($B296,Kraftvärmeprod!$B$1:$BD$480,MATCH("Total värmeproduktion i kraftvärmeverk i kombinerad drift (GWh)",Kraftvärmeprod!$B$1:$AV$1,0),FALSE)),"",VLOOKUP($B296,'Slutlig allokering kvv'!$B$1:$BA$480,MATCH(E$1,'Slutlig allokering kvv'!$B$1:$AS$1,0),FALSE))</f>
        <v/>
      </c>
      <c r="F296" t="str">
        <f>IF(ISERROR(1/VLOOKUP($B296,Kraftvärmeprod!$B$1:$AV$480,MATCH("Producerad elenergi i kraftvärmeverk (GWh)",Kraftvärmeprod!$B$1:$AV$1,0),FALSE)),"",VLOOKUP($B296,Kraftvärmeprod!$B$1:$AV$480,MATCH("Producerad elenergi i kraftvärmeverk (GWh)",Kraftvärmeprod!$B$1:$AV$1,0),FALSE))</f>
        <v/>
      </c>
      <c r="G296" t="str">
        <f>IF(ISERROR(1/VLOOKUP($B296,Miljö!$B$1:$T$480,MATCH("Såld mängd produktionsspecifik fjärrvärme (GWh)",Miljö!$B$1:$T$1,0),FALSE)),"",VLOOKUP($B296,Miljö!$B$1:$T$480,MATCH("Såld mängd produktionsspecifik fjärrvärme (GWh)",Miljö!$B$1:$T$1,0),FALSE))</f>
        <v/>
      </c>
      <c r="J296" t="str">
        <f t="shared" si="4"/>
        <v>Svensk Fjärrvärme</v>
      </c>
    </row>
    <row r="297" spans="1:10" x14ac:dyDescent="0.25">
      <c r="A297" s="2" t="s">
        <v>463</v>
      </c>
      <c r="B297" s="2" t="s">
        <v>464</v>
      </c>
      <c r="D297" t="str">
        <f>IF(ISERROR(1/VLOOKUP($B297,Kraftvärmeprod!$B$1:$D$480,MATCH("Total värmeproduktion i kraftvärmeverk i kombinerad drift (GWh)",Kraftvärmeprod!$B$1:$AV$1,0),FALSE)),"Ej kraftvärme","Alternativproduktionsmetoden")</f>
        <v>Ej kraftvärme</v>
      </c>
      <c r="E297" s="248" t="str">
        <f>IF(ISERROR(1/VLOOKUP($B297,Kraftvärmeprod!$B$1:$BD$480,MATCH("Total värmeproduktion i kraftvärmeverk i kombinerad drift (GWh)",Kraftvärmeprod!$B$1:$AV$1,0),FALSE)),"",VLOOKUP($B297,'Slutlig allokering kvv'!$B$1:$BA$480,MATCH(E$1,'Slutlig allokering kvv'!$B$1:$AS$1,0),FALSE))</f>
        <v/>
      </c>
      <c r="F297" t="str">
        <f>IF(ISERROR(1/VLOOKUP($B297,Kraftvärmeprod!$B$1:$AV$480,MATCH("Producerad elenergi i kraftvärmeverk (GWh)",Kraftvärmeprod!$B$1:$AV$1,0),FALSE)),"",VLOOKUP($B297,Kraftvärmeprod!$B$1:$AV$480,MATCH("Producerad elenergi i kraftvärmeverk (GWh)",Kraftvärmeprod!$B$1:$AV$1,0),FALSE))</f>
        <v/>
      </c>
      <c r="G297" t="str">
        <f>IF(ISERROR(1/VLOOKUP($B297,Miljö!$B$1:$T$480,MATCH("Såld mängd produktionsspecifik fjärrvärme (GWh)",Miljö!$B$1:$T$1,0),FALSE)),"",VLOOKUP($B297,Miljö!$B$1:$T$480,MATCH("Såld mängd produktionsspecifik fjärrvärme (GWh)",Miljö!$B$1:$T$1,0),FALSE))</f>
        <v/>
      </c>
      <c r="J297" t="str">
        <f t="shared" si="4"/>
        <v>Sävsjö Energi AB</v>
      </c>
    </row>
    <row r="298" spans="1:10" x14ac:dyDescent="0.25">
      <c r="A298" s="2" t="s">
        <v>463</v>
      </c>
      <c r="B298" s="2" t="s">
        <v>465</v>
      </c>
      <c r="D298" t="str">
        <f>IF(ISERROR(1/VLOOKUP($B298,Kraftvärmeprod!$B$1:$D$480,MATCH("Total värmeproduktion i kraftvärmeverk i kombinerad drift (GWh)",Kraftvärmeprod!$B$1:$AV$1,0),FALSE)),"Ej kraftvärme","Alternativproduktionsmetoden")</f>
        <v>Ej kraftvärme</v>
      </c>
      <c r="E298" s="248" t="str">
        <f>IF(ISERROR(1/VLOOKUP($B298,Kraftvärmeprod!$B$1:$BD$480,MATCH("Total värmeproduktion i kraftvärmeverk i kombinerad drift (GWh)",Kraftvärmeprod!$B$1:$AV$1,0),FALSE)),"",VLOOKUP($B298,'Slutlig allokering kvv'!$B$1:$BA$480,MATCH(E$1,'Slutlig allokering kvv'!$B$1:$AS$1,0),FALSE))</f>
        <v/>
      </c>
      <c r="F298" t="str">
        <f>IF(ISERROR(1/VLOOKUP($B298,Kraftvärmeprod!$B$1:$AV$480,MATCH("Producerad elenergi i kraftvärmeverk (GWh)",Kraftvärmeprod!$B$1:$AV$1,0),FALSE)),"",VLOOKUP($B298,Kraftvärmeprod!$B$1:$AV$480,MATCH("Producerad elenergi i kraftvärmeverk (GWh)",Kraftvärmeprod!$B$1:$AV$1,0),FALSE))</f>
        <v/>
      </c>
      <c r="G298" t="str">
        <f>IF(ISERROR(1/VLOOKUP($B298,Miljö!$B$1:$T$480,MATCH("Såld mängd produktionsspecifik fjärrvärme (GWh)",Miljö!$B$1:$T$1,0),FALSE)),"",VLOOKUP($B298,Miljö!$B$1:$T$480,MATCH("Såld mängd produktionsspecifik fjärrvärme (GWh)",Miljö!$B$1:$T$1,0),FALSE))</f>
        <v/>
      </c>
      <c r="J298" t="str">
        <f t="shared" si="4"/>
        <v>Sävsjö Energi AB</v>
      </c>
    </row>
    <row r="299" spans="1:10" x14ac:dyDescent="0.25">
      <c r="A299" s="2" t="s">
        <v>466</v>
      </c>
      <c r="B299" s="2" t="s">
        <v>467</v>
      </c>
      <c r="D299" t="str">
        <f>IF(ISERROR(1/VLOOKUP($B299,Kraftvärmeprod!$B$1:$D$480,MATCH("Total värmeproduktion i kraftvärmeverk i kombinerad drift (GWh)",Kraftvärmeprod!$B$1:$AV$1,0),FALSE)),"Ej kraftvärme","Alternativproduktionsmetoden")</f>
        <v>Ej kraftvärme</v>
      </c>
      <c r="E299" s="248" t="str">
        <f>IF(ISERROR(1/VLOOKUP($B299,Kraftvärmeprod!$B$1:$BD$480,MATCH("Total värmeproduktion i kraftvärmeverk i kombinerad drift (GWh)",Kraftvärmeprod!$B$1:$AV$1,0),FALSE)),"",VLOOKUP($B299,'Slutlig allokering kvv'!$B$1:$BA$480,MATCH(E$1,'Slutlig allokering kvv'!$B$1:$AS$1,0),FALSE))</f>
        <v/>
      </c>
      <c r="F299" t="str">
        <f>IF(ISERROR(1/VLOOKUP($B299,Kraftvärmeprod!$B$1:$AV$480,MATCH("Producerad elenergi i kraftvärmeverk (GWh)",Kraftvärmeprod!$B$1:$AV$1,0),FALSE)),"",VLOOKUP($B299,Kraftvärmeprod!$B$1:$AV$480,MATCH("Producerad elenergi i kraftvärmeverk (GWh)",Kraftvärmeprod!$B$1:$AV$1,0),FALSE))</f>
        <v/>
      </c>
      <c r="G299" t="str">
        <f>IF(ISERROR(1/VLOOKUP($B299,Miljö!$B$1:$T$480,MATCH("Såld mängd produktionsspecifik fjärrvärme (GWh)",Miljö!$B$1:$T$1,0),FALSE)),"",VLOOKUP($B299,Miljö!$B$1:$T$480,MATCH("Såld mängd produktionsspecifik fjärrvärme (GWh)",Miljö!$B$1:$T$1,0),FALSE))</f>
        <v/>
      </c>
      <c r="J299" t="str">
        <f t="shared" si="4"/>
        <v>Söderenergi AB</v>
      </c>
    </row>
    <row r="300" spans="1:10" x14ac:dyDescent="0.25">
      <c r="A300" s="2" t="s">
        <v>468</v>
      </c>
      <c r="B300" s="2" t="s">
        <v>469</v>
      </c>
      <c r="D300" t="str">
        <f>IF(ISERROR(1/VLOOKUP($B300,Kraftvärmeprod!$B$1:$D$480,MATCH("Total värmeproduktion i kraftvärmeverk i kombinerad drift (GWh)",Kraftvärmeprod!$B$1:$AV$1,0),FALSE)),"Ej kraftvärme","Alternativproduktionsmetoden")</f>
        <v>Ej kraftvärme</v>
      </c>
      <c r="E300" s="248" t="str">
        <f>IF(ISERROR(1/VLOOKUP($B300,Kraftvärmeprod!$B$1:$BD$480,MATCH("Total värmeproduktion i kraftvärmeverk i kombinerad drift (GWh)",Kraftvärmeprod!$B$1:$AV$1,0),FALSE)),"",VLOOKUP($B300,'Slutlig allokering kvv'!$B$1:$BA$480,MATCH(E$1,'Slutlig allokering kvv'!$B$1:$AS$1,0),FALSE))</f>
        <v/>
      </c>
      <c r="F300" t="str">
        <f>IF(ISERROR(1/VLOOKUP($B300,Kraftvärmeprod!$B$1:$AV$480,MATCH("Producerad elenergi i kraftvärmeverk (GWh)",Kraftvärmeprod!$B$1:$AV$1,0),FALSE)),"",VLOOKUP($B300,Kraftvärmeprod!$B$1:$AV$480,MATCH("Producerad elenergi i kraftvärmeverk (GWh)",Kraftvärmeprod!$B$1:$AV$1,0),FALSE))</f>
        <v/>
      </c>
      <c r="G300" t="str">
        <f>IF(ISERROR(1/VLOOKUP($B300,Miljö!$B$1:$T$480,MATCH("Såld mängd produktionsspecifik fjärrvärme (GWh)",Miljö!$B$1:$T$1,0),FALSE)),"",VLOOKUP($B300,Miljö!$B$1:$T$480,MATCH("Såld mängd produktionsspecifik fjärrvärme (GWh)",Miljö!$B$1:$T$1,0),FALSE))</f>
        <v/>
      </c>
      <c r="J300" t="str">
        <f t="shared" si="4"/>
        <v>Söderhamn Nära AB</v>
      </c>
    </row>
    <row r="301" spans="1:10" x14ac:dyDescent="0.25">
      <c r="A301" s="2" t="s">
        <v>468</v>
      </c>
      <c r="B301" s="2" t="s">
        <v>470</v>
      </c>
      <c r="D301" t="str">
        <f>IF(ISERROR(1/VLOOKUP($B301,Kraftvärmeprod!$B$1:$D$480,MATCH("Total värmeproduktion i kraftvärmeverk i kombinerad drift (GWh)",Kraftvärmeprod!$B$1:$AV$1,0),FALSE)),"Ej kraftvärme","Alternativproduktionsmetoden")</f>
        <v>Ej kraftvärme</v>
      </c>
      <c r="E301" s="248" t="str">
        <f>IF(ISERROR(1/VLOOKUP($B301,Kraftvärmeprod!$B$1:$BD$480,MATCH("Total värmeproduktion i kraftvärmeverk i kombinerad drift (GWh)",Kraftvärmeprod!$B$1:$AV$1,0),FALSE)),"",VLOOKUP($B301,'Slutlig allokering kvv'!$B$1:$BA$480,MATCH(E$1,'Slutlig allokering kvv'!$B$1:$AS$1,0),FALSE))</f>
        <v/>
      </c>
      <c r="F301" t="str">
        <f>IF(ISERROR(1/VLOOKUP($B301,Kraftvärmeprod!$B$1:$AV$480,MATCH("Producerad elenergi i kraftvärmeverk (GWh)",Kraftvärmeprod!$B$1:$AV$1,0),FALSE)),"",VLOOKUP($B301,Kraftvärmeprod!$B$1:$AV$480,MATCH("Producerad elenergi i kraftvärmeverk (GWh)",Kraftvärmeprod!$B$1:$AV$1,0),FALSE))</f>
        <v/>
      </c>
      <c r="G301" t="str">
        <f>IF(ISERROR(1/VLOOKUP($B301,Miljö!$B$1:$T$480,MATCH("Såld mängd produktionsspecifik fjärrvärme (GWh)",Miljö!$B$1:$T$1,0),FALSE)),"",VLOOKUP($B301,Miljö!$B$1:$T$480,MATCH("Såld mängd produktionsspecifik fjärrvärme (GWh)",Miljö!$B$1:$T$1,0),FALSE))</f>
        <v/>
      </c>
      <c r="J301" t="str">
        <f t="shared" si="4"/>
        <v>Söderhamn Nära AB</v>
      </c>
    </row>
    <row r="302" spans="1:10" x14ac:dyDescent="0.25">
      <c r="A302" s="2" t="s">
        <v>468</v>
      </c>
      <c r="B302" s="2" t="s">
        <v>471</v>
      </c>
      <c r="D302" t="str">
        <f>IF(ISERROR(1/VLOOKUP($B302,Kraftvärmeprod!$B$1:$D$480,MATCH("Total värmeproduktion i kraftvärmeverk i kombinerad drift (GWh)",Kraftvärmeprod!$B$1:$AV$1,0),FALSE)),"Ej kraftvärme","Alternativproduktionsmetoden")</f>
        <v>Ej kraftvärme</v>
      </c>
      <c r="E302" s="248" t="str">
        <f>IF(ISERROR(1/VLOOKUP($B302,Kraftvärmeprod!$B$1:$BD$480,MATCH("Total värmeproduktion i kraftvärmeverk i kombinerad drift (GWh)",Kraftvärmeprod!$B$1:$AV$1,0),FALSE)),"",VLOOKUP($B302,'Slutlig allokering kvv'!$B$1:$BA$480,MATCH(E$1,'Slutlig allokering kvv'!$B$1:$AS$1,0),FALSE))</f>
        <v/>
      </c>
      <c r="F302" t="str">
        <f>IF(ISERROR(1/VLOOKUP($B302,Kraftvärmeprod!$B$1:$AV$480,MATCH("Producerad elenergi i kraftvärmeverk (GWh)",Kraftvärmeprod!$B$1:$AV$1,0),FALSE)),"",VLOOKUP($B302,Kraftvärmeprod!$B$1:$AV$480,MATCH("Producerad elenergi i kraftvärmeverk (GWh)",Kraftvärmeprod!$B$1:$AV$1,0),FALSE))</f>
        <v/>
      </c>
      <c r="G302" t="str">
        <f>IF(ISERROR(1/VLOOKUP($B302,Miljö!$B$1:$T$480,MATCH("Såld mängd produktionsspecifik fjärrvärme (GWh)",Miljö!$B$1:$T$1,0),FALSE)),"",VLOOKUP($B302,Miljö!$B$1:$T$480,MATCH("Såld mängd produktionsspecifik fjärrvärme (GWh)",Miljö!$B$1:$T$1,0),FALSE))</f>
        <v/>
      </c>
      <c r="J302" t="str">
        <f t="shared" si="4"/>
        <v>Söderhamn Nära AB</v>
      </c>
    </row>
    <row r="303" spans="1:10" x14ac:dyDescent="0.25">
      <c r="A303" s="2" t="s">
        <v>468</v>
      </c>
      <c r="B303" s="2" t="s">
        <v>472</v>
      </c>
      <c r="D303" t="str">
        <f>IF(ISERROR(1/VLOOKUP($B303,Kraftvärmeprod!$B$1:$D$480,MATCH("Total värmeproduktion i kraftvärmeverk i kombinerad drift (GWh)",Kraftvärmeprod!$B$1:$AV$1,0),FALSE)),"Ej kraftvärme","Alternativproduktionsmetoden")</f>
        <v>Alternativproduktionsmetoden</v>
      </c>
      <c r="E303" s="248">
        <f>IF(ISERROR(1/VLOOKUP($B303,Kraftvärmeprod!$B$1:$BD$480,MATCH("Total värmeproduktion i kraftvärmeverk i kombinerad drift (GWh)",Kraftvärmeprod!$B$1:$AV$1,0),FALSE)),"",VLOOKUP($B303,'Slutlig allokering kvv'!$B$1:$BA$480,MATCH(E$1,'Slutlig allokering kvv'!$B$1:$AS$1,0),FALSE))</f>
        <v>0.48740199295889858</v>
      </c>
      <c r="F303">
        <f>IF(ISERROR(1/VLOOKUP($B303,Kraftvärmeprod!$B$1:$AV$480,MATCH("Producerad elenergi i kraftvärmeverk (GWh)",Kraftvärmeprod!$B$1:$AV$1,0),FALSE)),"",VLOOKUP($B303,Kraftvärmeprod!$B$1:$AV$480,MATCH("Producerad elenergi i kraftvärmeverk (GWh)",Kraftvärmeprod!$B$1:$AV$1,0),FALSE))</f>
        <v>35.554000000000002</v>
      </c>
      <c r="G303" t="str">
        <f>IF(ISERROR(1/VLOOKUP($B303,Miljö!$B$1:$T$480,MATCH("Såld mängd produktionsspecifik fjärrvärme (GWh)",Miljö!$B$1:$T$1,0),FALSE)),"",VLOOKUP($B303,Miljö!$B$1:$T$480,MATCH("Såld mängd produktionsspecifik fjärrvärme (GWh)",Miljö!$B$1:$T$1,0),FALSE))</f>
        <v/>
      </c>
      <c r="J303" t="str">
        <f t="shared" si="4"/>
        <v>Söderhamn Nära AB</v>
      </c>
    </row>
    <row r="304" spans="1:10" x14ac:dyDescent="0.25">
      <c r="A304" s="2" t="s">
        <v>473</v>
      </c>
      <c r="B304" s="2" t="s">
        <v>474</v>
      </c>
      <c r="D304" t="str">
        <f>IF(ISERROR(1/VLOOKUP($B304,Kraftvärmeprod!$B$1:$D$480,MATCH("Total värmeproduktion i kraftvärmeverk i kombinerad drift (GWh)",Kraftvärmeprod!$B$1:$AV$1,0),FALSE)),"Ej kraftvärme","Alternativproduktionsmetoden")</f>
        <v>Alternativproduktionsmetoden</v>
      </c>
      <c r="E304" s="248">
        <f>IF(ISERROR(1/VLOOKUP($B304,Kraftvärmeprod!$B$1:$BD$480,MATCH("Total värmeproduktion i kraftvärmeverk i kombinerad drift (GWh)",Kraftvärmeprod!$B$1:$AV$1,0),FALSE)),"",VLOOKUP($B304,'Slutlig allokering kvv'!$B$1:$BA$480,MATCH(E$1,'Slutlig allokering kvv'!$B$1:$AS$1,0),FALSE))</f>
        <v>0.44287283615751227</v>
      </c>
      <c r="F304">
        <f>IF(ISERROR(1/VLOOKUP($B304,Kraftvärmeprod!$B$1:$AV$480,MATCH("Producerad elenergi i kraftvärmeverk (GWh)",Kraftvärmeprod!$B$1:$AV$1,0),FALSE)),"",VLOOKUP($B304,Kraftvärmeprod!$B$1:$AV$480,MATCH("Producerad elenergi i kraftvärmeverk (GWh)",Kraftvärmeprod!$B$1:$AV$1,0),FALSE))</f>
        <v>240.36</v>
      </c>
      <c r="G304" t="str">
        <f>IF(ISERROR(1/VLOOKUP($B304,Miljö!$B$1:$T$480,MATCH("Såld mängd produktionsspecifik fjärrvärme (GWh)",Miljö!$B$1:$T$1,0),FALSE)),"",VLOOKUP($B304,Miljö!$B$1:$T$480,MATCH("Såld mängd produktionsspecifik fjärrvärme (GWh)",Miljö!$B$1:$T$1,0),FALSE))</f>
        <v/>
      </c>
      <c r="J304" t="str">
        <f t="shared" si="4"/>
        <v>Södertörns Fjärrvärme AB</v>
      </c>
    </row>
    <row r="305" spans="1:10" x14ac:dyDescent="0.25">
      <c r="A305" s="2" t="s">
        <v>477</v>
      </c>
      <c r="B305" s="2" t="s">
        <v>478</v>
      </c>
      <c r="D305" t="str">
        <f>IF(ISERROR(1/VLOOKUP($B305,Kraftvärmeprod!$B$1:$D$480,MATCH("Total värmeproduktion i kraftvärmeverk i kombinerad drift (GWh)",Kraftvärmeprod!$B$1:$AV$1,0),FALSE)),"Ej kraftvärme","Alternativproduktionsmetoden")</f>
        <v>Ej kraftvärme</v>
      </c>
      <c r="E305" s="248" t="str">
        <f>IF(ISERROR(1/VLOOKUP($B305,Kraftvärmeprod!$B$1:$BD$480,MATCH("Total värmeproduktion i kraftvärmeverk i kombinerad drift (GWh)",Kraftvärmeprod!$B$1:$AV$1,0),FALSE)),"",VLOOKUP($B305,'Slutlig allokering kvv'!$B$1:$BA$480,MATCH(E$1,'Slutlig allokering kvv'!$B$1:$AS$1,0),FALSE))</f>
        <v/>
      </c>
      <c r="F305" t="str">
        <f>IF(ISERROR(1/VLOOKUP($B305,Kraftvärmeprod!$B$1:$AV$480,MATCH("Producerad elenergi i kraftvärmeverk (GWh)",Kraftvärmeprod!$B$1:$AV$1,0),FALSE)),"",VLOOKUP($B305,Kraftvärmeprod!$B$1:$AV$480,MATCH("Producerad elenergi i kraftvärmeverk (GWh)",Kraftvärmeprod!$B$1:$AV$1,0),FALSE))</f>
        <v/>
      </c>
      <c r="G305" t="str">
        <f>IF(ISERROR(1/VLOOKUP($B305,Miljö!$B$1:$T$480,MATCH("Såld mängd produktionsspecifik fjärrvärme (GWh)",Miljö!$B$1:$T$1,0),FALSE)),"",VLOOKUP($B305,Miljö!$B$1:$T$480,MATCH("Såld mängd produktionsspecifik fjärrvärme (GWh)",Miljö!$B$1:$T$1,0),FALSE))</f>
        <v/>
      </c>
      <c r="J305" t="str">
        <f t="shared" si="4"/>
        <v>Tekniska Verken i Linköping AB</v>
      </c>
    </row>
    <row r="306" spans="1:10" x14ac:dyDescent="0.25">
      <c r="A306" s="2" t="s">
        <v>477</v>
      </c>
      <c r="B306" s="2" t="s">
        <v>479</v>
      </c>
      <c r="D306" t="str">
        <f>IF(ISERROR(1/VLOOKUP($B306,Kraftvärmeprod!$B$1:$D$480,MATCH("Total värmeproduktion i kraftvärmeverk i kombinerad drift (GWh)",Kraftvärmeprod!$B$1:$AV$1,0),FALSE)),"Ej kraftvärme","Alternativproduktionsmetoden")</f>
        <v>Alternativproduktionsmetoden</v>
      </c>
      <c r="E306" s="248">
        <f>IF(ISERROR(1/VLOOKUP($B306,Kraftvärmeprod!$B$1:$BD$480,MATCH("Total värmeproduktion i kraftvärmeverk i kombinerad drift (GWh)",Kraftvärmeprod!$B$1:$AV$1,0),FALSE)),"",VLOOKUP($B306,'Slutlig allokering kvv'!$B$1:$BA$480,MATCH(E$1,'Slutlig allokering kvv'!$B$1:$AS$1,0),FALSE))</f>
        <v>0.64217796891747048</v>
      </c>
      <c r="F306">
        <f>IF(ISERROR(1/VLOOKUP($B306,Kraftvärmeprod!$B$1:$AV$480,MATCH("Producerad elenergi i kraftvärmeverk (GWh)",Kraftvärmeprod!$B$1:$AV$1,0),FALSE)),"",VLOOKUP($B306,Kraftvärmeprod!$B$1:$AV$480,MATCH("Producerad elenergi i kraftvärmeverk (GWh)",Kraftvärmeprod!$B$1:$AV$1,0),FALSE))</f>
        <v>25.9</v>
      </c>
      <c r="G306" t="str">
        <f>IF(ISERROR(1/VLOOKUP($B306,Miljö!$B$1:$T$480,MATCH("Såld mängd produktionsspecifik fjärrvärme (GWh)",Miljö!$B$1:$T$1,0),FALSE)),"",VLOOKUP($B306,Miljö!$B$1:$T$480,MATCH("Såld mängd produktionsspecifik fjärrvärme (GWh)",Miljö!$B$1:$T$1,0),FALSE))</f>
        <v/>
      </c>
      <c r="J306" t="str">
        <f t="shared" si="4"/>
        <v>Tekniska Verken i Linköping AB</v>
      </c>
    </row>
    <row r="307" spans="1:10" x14ac:dyDescent="0.25">
      <c r="A307" s="2" t="s">
        <v>477</v>
      </c>
      <c r="B307" s="2" t="s">
        <v>480</v>
      </c>
      <c r="D307" t="str">
        <f>IF(ISERROR(1/VLOOKUP($B307,Kraftvärmeprod!$B$1:$D$480,MATCH("Total värmeproduktion i kraftvärmeverk i kombinerad drift (GWh)",Kraftvärmeprod!$B$1:$AV$1,0),FALSE)),"Ej kraftvärme","Alternativproduktionsmetoden")</f>
        <v>Ej kraftvärme</v>
      </c>
      <c r="E307" s="248" t="str">
        <f>IF(ISERROR(1/VLOOKUP($B307,Kraftvärmeprod!$B$1:$BD$480,MATCH("Total värmeproduktion i kraftvärmeverk i kombinerad drift (GWh)",Kraftvärmeprod!$B$1:$AV$1,0),FALSE)),"",VLOOKUP($B307,'Slutlig allokering kvv'!$B$1:$BA$480,MATCH(E$1,'Slutlig allokering kvv'!$B$1:$AS$1,0),FALSE))</f>
        <v/>
      </c>
      <c r="F307" t="str">
        <f>IF(ISERROR(1/VLOOKUP($B307,Kraftvärmeprod!$B$1:$AV$480,MATCH("Producerad elenergi i kraftvärmeverk (GWh)",Kraftvärmeprod!$B$1:$AV$1,0),FALSE)),"",VLOOKUP($B307,Kraftvärmeprod!$B$1:$AV$480,MATCH("Producerad elenergi i kraftvärmeverk (GWh)",Kraftvärmeprod!$B$1:$AV$1,0),FALSE))</f>
        <v/>
      </c>
      <c r="G307" t="str">
        <f>IF(ISERROR(1/VLOOKUP($B307,Miljö!$B$1:$T$480,MATCH("Såld mängd produktionsspecifik fjärrvärme (GWh)",Miljö!$B$1:$T$1,0),FALSE)),"",VLOOKUP($B307,Miljö!$B$1:$T$480,MATCH("Såld mängd produktionsspecifik fjärrvärme (GWh)",Miljö!$B$1:$T$1,0),FALSE))</f>
        <v/>
      </c>
      <c r="J307" t="str">
        <f t="shared" si="4"/>
        <v>Tekniska Verken i Linköping AB</v>
      </c>
    </row>
    <row r="308" spans="1:10" x14ac:dyDescent="0.25">
      <c r="A308" s="2" t="s">
        <v>477</v>
      </c>
      <c r="B308" s="2" t="s">
        <v>481</v>
      </c>
      <c r="D308" t="str">
        <f>IF(ISERROR(1/VLOOKUP($B308,Kraftvärmeprod!$B$1:$D$480,MATCH("Total värmeproduktion i kraftvärmeverk i kombinerad drift (GWh)",Kraftvärmeprod!$B$1:$AV$1,0),FALSE)),"Ej kraftvärme","Alternativproduktionsmetoden")</f>
        <v>Alternativproduktionsmetoden</v>
      </c>
      <c r="E308" s="248">
        <f>IF(ISERROR(1/VLOOKUP($B308,Kraftvärmeprod!$B$1:$BD$480,MATCH("Total värmeproduktion i kraftvärmeverk i kombinerad drift (GWh)",Kraftvärmeprod!$B$1:$AV$1,0),FALSE)),"",VLOOKUP($B308,'Slutlig allokering kvv'!$B$1:$BA$480,MATCH(E$1,'Slutlig allokering kvv'!$B$1:$AS$1,0),FALSE))</f>
        <v>0.62880870411187961</v>
      </c>
      <c r="F308">
        <f>IF(ISERROR(1/VLOOKUP($B308,Kraftvärmeprod!$B$1:$AV$480,MATCH("Producerad elenergi i kraftvärmeverk (GWh)",Kraftvärmeprod!$B$1:$AV$1,0),FALSE)),"",VLOOKUP($B308,Kraftvärmeprod!$B$1:$AV$480,MATCH("Producerad elenergi i kraftvärmeverk (GWh)",Kraftvärmeprod!$B$1:$AV$1,0),FALSE))</f>
        <v>211.9</v>
      </c>
      <c r="G308">
        <f>IF(ISERROR(1/VLOOKUP($B308,Miljö!$B$1:$T$480,MATCH("Såld mängd produktionsspecifik fjärrvärme (GWh)",Miljö!$B$1:$T$1,0),FALSE)),"",VLOOKUP($B308,Miljö!$B$1:$T$480,MATCH("Såld mängd produktionsspecifik fjärrvärme (GWh)",Miljö!$B$1:$T$1,0),FALSE))</f>
        <v>0.9</v>
      </c>
      <c r="J308" t="str">
        <f t="shared" si="4"/>
        <v>Tekniska Verken i Linköping AB</v>
      </c>
    </row>
    <row r="309" spans="1:10" x14ac:dyDescent="0.25">
      <c r="A309" s="2" t="s">
        <v>477</v>
      </c>
      <c r="B309" s="2" t="s">
        <v>482</v>
      </c>
      <c r="D309" t="str">
        <f>IF(ISERROR(1/VLOOKUP($B309,Kraftvärmeprod!$B$1:$D$480,MATCH("Total värmeproduktion i kraftvärmeverk i kombinerad drift (GWh)",Kraftvärmeprod!$B$1:$AV$1,0),FALSE)),"Ej kraftvärme","Alternativproduktionsmetoden")</f>
        <v>Ej kraftvärme</v>
      </c>
      <c r="E309" s="248" t="str">
        <f>IF(ISERROR(1/VLOOKUP($B309,Kraftvärmeprod!$B$1:$BD$480,MATCH("Total värmeproduktion i kraftvärmeverk i kombinerad drift (GWh)",Kraftvärmeprod!$B$1:$AV$1,0),FALSE)),"",VLOOKUP($B309,'Slutlig allokering kvv'!$B$1:$BA$480,MATCH(E$1,'Slutlig allokering kvv'!$B$1:$AS$1,0),FALSE))</f>
        <v/>
      </c>
      <c r="F309" t="str">
        <f>IF(ISERROR(1/VLOOKUP($B309,Kraftvärmeprod!$B$1:$AV$480,MATCH("Producerad elenergi i kraftvärmeverk (GWh)",Kraftvärmeprod!$B$1:$AV$1,0),FALSE)),"",VLOOKUP($B309,Kraftvärmeprod!$B$1:$AV$480,MATCH("Producerad elenergi i kraftvärmeverk (GWh)",Kraftvärmeprod!$B$1:$AV$1,0),FALSE))</f>
        <v/>
      </c>
      <c r="G309" t="str">
        <f>IF(ISERROR(1/VLOOKUP($B309,Miljö!$B$1:$T$480,MATCH("Såld mängd produktionsspecifik fjärrvärme (GWh)",Miljö!$B$1:$T$1,0),FALSE)),"",VLOOKUP($B309,Miljö!$B$1:$T$480,MATCH("Såld mängd produktionsspecifik fjärrvärme (GWh)",Miljö!$B$1:$T$1,0),FALSE))</f>
        <v/>
      </c>
      <c r="J309" t="str">
        <f t="shared" si="4"/>
        <v>Tekniska Verken i Linköping AB</v>
      </c>
    </row>
    <row r="310" spans="1:10" x14ac:dyDescent="0.25">
      <c r="A310" s="2" t="s">
        <v>477</v>
      </c>
      <c r="B310" s="2" t="s">
        <v>483</v>
      </c>
      <c r="D310" t="str">
        <f>IF(ISERROR(1/VLOOKUP($B310,Kraftvärmeprod!$B$1:$D$480,MATCH("Total värmeproduktion i kraftvärmeverk i kombinerad drift (GWh)",Kraftvärmeprod!$B$1:$AV$1,0),FALSE)),"Ej kraftvärme","Alternativproduktionsmetoden")</f>
        <v>Ej kraftvärme</v>
      </c>
      <c r="E310" s="248" t="str">
        <f>IF(ISERROR(1/VLOOKUP($B310,Kraftvärmeprod!$B$1:$BD$480,MATCH("Total värmeproduktion i kraftvärmeverk i kombinerad drift (GWh)",Kraftvärmeprod!$B$1:$AV$1,0),FALSE)),"",VLOOKUP($B310,'Slutlig allokering kvv'!$B$1:$BA$480,MATCH(E$1,'Slutlig allokering kvv'!$B$1:$AS$1,0),FALSE))</f>
        <v/>
      </c>
      <c r="F310" t="str">
        <f>IF(ISERROR(1/VLOOKUP($B310,Kraftvärmeprod!$B$1:$AV$480,MATCH("Producerad elenergi i kraftvärmeverk (GWh)",Kraftvärmeprod!$B$1:$AV$1,0),FALSE)),"",VLOOKUP($B310,Kraftvärmeprod!$B$1:$AV$480,MATCH("Producerad elenergi i kraftvärmeverk (GWh)",Kraftvärmeprod!$B$1:$AV$1,0),FALSE))</f>
        <v/>
      </c>
      <c r="G310" t="str">
        <f>IF(ISERROR(1/VLOOKUP($B310,Miljö!$B$1:$T$480,MATCH("Såld mängd produktionsspecifik fjärrvärme (GWh)",Miljö!$B$1:$T$1,0),FALSE)),"",VLOOKUP($B310,Miljö!$B$1:$T$480,MATCH("Såld mängd produktionsspecifik fjärrvärme (GWh)",Miljö!$B$1:$T$1,0),FALSE))</f>
        <v/>
      </c>
      <c r="J310" t="str">
        <f t="shared" si="4"/>
        <v>Tekniska Verken i Linköping AB</v>
      </c>
    </row>
    <row r="311" spans="1:10" x14ac:dyDescent="0.25">
      <c r="A311" s="2" t="s">
        <v>484</v>
      </c>
      <c r="B311" s="2" t="s">
        <v>485</v>
      </c>
      <c r="D311" t="str">
        <f>IF(ISERROR(1/VLOOKUP($B311,Kraftvärmeprod!$B$1:$D$480,MATCH("Total värmeproduktion i kraftvärmeverk i kombinerad drift (GWh)",Kraftvärmeprod!$B$1:$AV$1,0),FALSE)),"Ej kraftvärme","Alternativproduktionsmetoden")</f>
        <v>Ej kraftvärme</v>
      </c>
      <c r="E311" s="248" t="str">
        <f>IF(ISERROR(1/VLOOKUP($B311,Kraftvärmeprod!$B$1:$BD$480,MATCH("Total värmeproduktion i kraftvärmeverk i kombinerad drift (GWh)",Kraftvärmeprod!$B$1:$AV$1,0),FALSE)),"",VLOOKUP($B311,'Slutlig allokering kvv'!$B$1:$BA$480,MATCH(E$1,'Slutlig allokering kvv'!$B$1:$AS$1,0),FALSE))</f>
        <v/>
      </c>
      <c r="F311" t="str">
        <f>IF(ISERROR(1/VLOOKUP($B311,Kraftvärmeprod!$B$1:$AV$480,MATCH("Producerad elenergi i kraftvärmeverk (GWh)",Kraftvärmeprod!$B$1:$AV$1,0),FALSE)),"",VLOOKUP($B311,Kraftvärmeprod!$B$1:$AV$480,MATCH("Producerad elenergi i kraftvärmeverk (GWh)",Kraftvärmeprod!$B$1:$AV$1,0),FALSE))</f>
        <v/>
      </c>
      <c r="G311" t="str">
        <f>IF(ISERROR(1/VLOOKUP($B311,Miljö!$B$1:$T$480,MATCH("Såld mängd produktionsspecifik fjärrvärme (GWh)",Miljö!$B$1:$T$1,0),FALSE)),"",VLOOKUP($B311,Miljö!$B$1:$T$480,MATCH("Såld mängd produktionsspecifik fjärrvärme (GWh)",Miljö!$B$1:$T$1,0),FALSE))</f>
        <v/>
      </c>
      <c r="J311" t="str">
        <f t="shared" si="4"/>
        <v>Telge Nät AB</v>
      </c>
    </row>
    <row r="312" spans="1:10" x14ac:dyDescent="0.25">
      <c r="A312" s="2" t="s">
        <v>484</v>
      </c>
      <c r="B312" s="2" t="s">
        <v>486</v>
      </c>
      <c r="D312" t="str">
        <f>IF(ISERROR(1/VLOOKUP($B312,Kraftvärmeprod!$B$1:$D$480,MATCH("Total värmeproduktion i kraftvärmeverk i kombinerad drift (GWh)",Kraftvärmeprod!$B$1:$AV$1,0),FALSE)),"Ej kraftvärme","Alternativproduktionsmetoden")</f>
        <v>Alternativproduktionsmetoden</v>
      </c>
      <c r="E312" s="248">
        <f>IF(ISERROR(1/VLOOKUP($B312,Kraftvärmeprod!$B$1:$BD$480,MATCH("Total värmeproduktion i kraftvärmeverk i kombinerad drift (GWh)",Kraftvärmeprod!$B$1:$AV$1,0),FALSE)),"",VLOOKUP($B312,'Slutlig allokering kvv'!$B$1:$BA$480,MATCH(E$1,'Slutlig allokering kvv'!$B$1:$AS$1,0),FALSE))</f>
        <v>0.44398738439306357</v>
      </c>
      <c r="F312">
        <f>IF(ISERROR(1/VLOOKUP($B312,Kraftvärmeprod!$B$1:$AV$480,MATCH("Producerad elenergi i kraftvärmeverk (GWh)",Kraftvärmeprod!$B$1:$AV$1,0),FALSE)),"",VLOOKUP($B312,Kraftvärmeprod!$B$1:$AV$480,MATCH("Producerad elenergi i kraftvärmeverk (GWh)",Kraftvärmeprod!$B$1:$AV$1,0),FALSE))</f>
        <v>195</v>
      </c>
      <c r="G312" t="str">
        <f>IF(ISERROR(1/VLOOKUP($B312,Miljö!$B$1:$T$480,MATCH("Såld mängd produktionsspecifik fjärrvärme (GWh)",Miljö!$B$1:$T$1,0),FALSE)),"",VLOOKUP($B312,Miljö!$B$1:$T$480,MATCH("Såld mängd produktionsspecifik fjärrvärme (GWh)",Miljö!$B$1:$T$1,0),FALSE))</f>
        <v/>
      </c>
      <c r="J312" t="str">
        <f t="shared" si="4"/>
        <v>Telge Nät AB</v>
      </c>
    </row>
    <row r="313" spans="1:10" x14ac:dyDescent="0.25">
      <c r="A313" s="2" t="s">
        <v>487</v>
      </c>
      <c r="B313" s="2" t="s">
        <v>488</v>
      </c>
      <c r="D313" t="str">
        <f>IF(ISERROR(1/VLOOKUP($B313,Kraftvärmeprod!$B$1:$D$480,MATCH("Total värmeproduktion i kraftvärmeverk i kombinerad drift (GWh)",Kraftvärmeprod!$B$1:$AV$1,0),FALSE)),"Ej kraftvärme","Alternativproduktionsmetoden")</f>
        <v>Alternativproduktionsmetoden</v>
      </c>
      <c r="E313" s="248">
        <f>IF(ISERROR(1/VLOOKUP($B313,Kraftvärmeprod!$B$1:$BD$480,MATCH("Total värmeproduktion i kraftvärmeverk i kombinerad drift (GWh)",Kraftvärmeprod!$B$1:$AV$1,0),FALSE)),"",VLOOKUP($B313,'Slutlig allokering kvv'!$B$1:$BA$480,MATCH(E$1,'Slutlig allokering kvv'!$B$1:$AS$1,0),FALSE))</f>
        <v>0.65800720044760697</v>
      </c>
      <c r="F313">
        <f>IF(ISERROR(1/VLOOKUP($B313,Kraftvärmeprod!$B$1:$AV$480,MATCH("Producerad elenergi i kraftvärmeverk (GWh)",Kraftvärmeprod!$B$1:$AV$1,0),FALSE)),"",VLOOKUP($B313,Kraftvärmeprod!$B$1:$AV$480,MATCH("Producerad elenergi i kraftvärmeverk (GWh)",Kraftvärmeprod!$B$1:$AV$1,0),FALSE))</f>
        <v>8.9510000000000005</v>
      </c>
      <c r="G313" t="str">
        <f>IF(ISERROR(1/VLOOKUP($B313,Miljö!$B$1:$T$480,MATCH("Såld mängd produktionsspecifik fjärrvärme (GWh)",Miljö!$B$1:$T$1,0),FALSE)),"",VLOOKUP($B313,Miljö!$B$1:$T$480,MATCH("Såld mängd produktionsspecifik fjärrvärme (GWh)",Miljö!$B$1:$T$1,0),FALSE))</f>
        <v/>
      </c>
      <c r="J313" t="str">
        <f t="shared" si="4"/>
        <v>Tidaholms Energi AB</v>
      </c>
    </row>
    <row r="314" spans="1:10" x14ac:dyDescent="0.25">
      <c r="A314" s="2" t="s">
        <v>489</v>
      </c>
      <c r="B314" s="2" t="s">
        <v>490</v>
      </c>
      <c r="D314" t="str">
        <f>IF(ISERROR(1/VLOOKUP($B314,Kraftvärmeprod!$B$1:$D$480,MATCH("Total värmeproduktion i kraftvärmeverk i kombinerad drift (GWh)",Kraftvärmeprod!$B$1:$AV$1,0),FALSE)),"Ej kraftvärme","Alternativproduktionsmetoden")</f>
        <v>Ej kraftvärme</v>
      </c>
      <c r="E314" s="248" t="str">
        <f>IF(ISERROR(1/VLOOKUP($B314,Kraftvärmeprod!$B$1:$BD$480,MATCH("Total värmeproduktion i kraftvärmeverk i kombinerad drift (GWh)",Kraftvärmeprod!$B$1:$AV$1,0),FALSE)),"",VLOOKUP($B314,'Slutlig allokering kvv'!$B$1:$BA$480,MATCH(E$1,'Slutlig allokering kvv'!$B$1:$AS$1,0),FALSE))</f>
        <v/>
      </c>
      <c r="F314" t="str">
        <f>IF(ISERROR(1/VLOOKUP($B314,Kraftvärmeprod!$B$1:$AV$480,MATCH("Producerad elenergi i kraftvärmeverk (GWh)",Kraftvärmeprod!$B$1:$AV$1,0),FALSE)),"",VLOOKUP($B314,Kraftvärmeprod!$B$1:$AV$480,MATCH("Producerad elenergi i kraftvärmeverk (GWh)",Kraftvärmeprod!$B$1:$AV$1,0),FALSE))</f>
        <v/>
      </c>
      <c r="G314" t="str">
        <f>IF(ISERROR(1/VLOOKUP($B314,Miljö!$B$1:$T$480,MATCH("Såld mängd produktionsspecifik fjärrvärme (GWh)",Miljö!$B$1:$T$1,0),FALSE)),"",VLOOKUP($B314,Miljö!$B$1:$T$480,MATCH("Såld mängd produktionsspecifik fjärrvärme (GWh)",Miljö!$B$1:$T$1,0),FALSE))</f>
        <v/>
      </c>
      <c r="J314" t="str">
        <f t="shared" si="4"/>
        <v>Tierps Fjärrvärme AB</v>
      </c>
    </row>
    <row r="315" spans="1:10" x14ac:dyDescent="0.25">
      <c r="A315" s="2" t="s">
        <v>489</v>
      </c>
      <c r="B315" s="2" t="s">
        <v>491</v>
      </c>
      <c r="D315" t="str">
        <f>IF(ISERROR(1/VLOOKUP($B315,Kraftvärmeprod!$B$1:$D$480,MATCH("Total värmeproduktion i kraftvärmeverk i kombinerad drift (GWh)",Kraftvärmeprod!$B$1:$AV$1,0),FALSE)),"Ej kraftvärme","Alternativproduktionsmetoden")</f>
        <v>Ej kraftvärme</v>
      </c>
      <c r="E315" s="248" t="str">
        <f>IF(ISERROR(1/VLOOKUP($B315,Kraftvärmeprod!$B$1:$BD$480,MATCH("Total värmeproduktion i kraftvärmeverk i kombinerad drift (GWh)",Kraftvärmeprod!$B$1:$AV$1,0),FALSE)),"",VLOOKUP($B315,'Slutlig allokering kvv'!$B$1:$BA$480,MATCH(E$1,'Slutlig allokering kvv'!$B$1:$AS$1,0),FALSE))</f>
        <v/>
      </c>
      <c r="F315" t="str">
        <f>IF(ISERROR(1/VLOOKUP($B315,Kraftvärmeprod!$B$1:$AV$480,MATCH("Producerad elenergi i kraftvärmeverk (GWh)",Kraftvärmeprod!$B$1:$AV$1,0),FALSE)),"",VLOOKUP($B315,Kraftvärmeprod!$B$1:$AV$480,MATCH("Producerad elenergi i kraftvärmeverk (GWh)",Kraftvärmeprod!$B$1:$AV$1,0),FALSE))</f>
        <v/>
      </c>
      <c r="G315" t="str">
        <f>IF(ISERROR(1/VLOOKUP($B315,Miljö!$B$1:$T$480,MATCH("Såld mängd produktionsspecifik fjärrvärme (GWh)",Miljö!$B$1:$T$1,0),FALSE)),"",VLOOKUP($B315,Miljö!$B$1:$T$480,MATCH("Såld mängd produktionsspecifik fjärrvärme (GWh)",Miljö!$B$1:$T$1,0),FALSE))</f>
        <v/>
      </c>
      <c r="J315" t="str">
        <f t="shared" si="4"/>
        <v>Tierps Fjärrvärme AB</v>
      </c>
    </row>
    <row r="316" spans="1:10" x14ac:dyDescent="0.25">
      <c r="A316" s="2" t="s">
        <v>492</v>
      </c>
      <c r="B316" s="2" t="s">
        <v>492</v>
      </c>
      <c r="D316" t="str">
        <f>IF(ISERROR(1/VLOOKUP($B316,Kraftvärmeprod!$B$1:$D$480,MATCH("Total värmeproduktion i kraftvärmeverk i kombinerad drift (GWh)",Kraftvärmeprod!$B$1:$AV$1,0),FALSE)),"Ej kraftvärme","Alternativproduktionsmetoden")</f>
        <v>Ej kraftvärme</v>
      </c>
      <c r="E316" s="248" t="str">
        <f>IF(ISERROR(1/VLOOKUP($B316,Kraftvärmeprod!$B$1:$BD$480,MATCH("Total värmeproduktion i kraftvärmeverk i kombinerad drift (GWh)",Kraftvärmeprod!$B$1:$AV$1,0),FALSE)),"",VLOOKUP($B316,'Slutlig allokering kvv'!$B$1:$BA$480,MATCH(E$1,'Slutlig allokering kvv'!$B$1:$AS$1,0),FALSE))</f>
        <v/>
      </c>
      <c r="F316" t="str">
        <f>IF(ISERROR(1/VLOOKUP($B316,Kraftvärmeprod!$B$1:$AV$480,MATCH("Producerad elenergi i kraftvärmeverk (GWh)",Kraftvärmeprod!$B$1:$AV$1,0),FALSE)),"",VLOOKUP($B316,Kraftvärmeprod!$B$1:$AV$480,MATCH("Producerad elenergi i kraftvärmeverk (GWh)",Kraftvärmeprod!$B$1:$AV$1,0),FALSE))</f>
        <v/>
      </c>
      <c r="G316" t="str">
        <f>IF(ISERROR(1/VLOOKUP($B316,Miljö!$B$1:$T$480,MATCH("Såld mängd produktionsspecifik fjärrvärme (GWh)",Miljö!$B$1:$T$1,0),FALSE)),"",VLOOKUP($B316,Miljö!$B$1:$T$480,MATCH("Såld mängd produktionsspecifik fjärrvärme (GWh)",Miljö!$B$1:$T$1,0),FALSE))</f>
        <v/>
      </c>
      <c r="J316" t="str">
        <f t="shared" si="4"/>
        <v>Torsby kommun</v>
      </c>
    </row>
    <row r="317" spans="1:10" x14ac:dyDescent="0.25">
      <c r="A317" s="2" t="s">
        <v>495</v>
      </c>
      <c r="B317" s="2" t="s">
        <v>494</v>
      </c>
      <c r="D317" t="str">
        <f>IF(ISERROR(1/VLOOKUP($B317,Kraftvärmeprod!$B$1:$D$480,MATCH("Total värmeproduktion i kraftvärmeverk i kombinerad drift (GWh)",Kraftvärmeprod!$B$1:$AV$1,0),FALSE)),"Ej kraftvärme","Alternativproduktionsmetoden")</f>
        <v>Ej kraftvärme</v>
      </c>
      <c r="E317" s="248" t="str">
        <f>IF(ISERROR(1/VLOOKUP($B317,Kraftvärmeprod!$B$1:$BD$480,MATCH("Total värmeproduktion i kraftvärmeverk i kombinerad drift (GWh)",Kraftvärmeprod!$B$1:$AV$1,0),FALSE)),"",VLOOKUP($B317,'Slutlig allokering kvv'!$B$1:$BA$480,MATCH(E$1,'Slutlig allokering kvv'!$B$1:$AS$1,0),FALSE))</f>
        <v/>
      </c>
      <c r="F317" t="str">
        <f>IF(ISERROR(1/VLOOKUP($B317,Kraftvärmeprod!$B$1:$AV$480,MATCH("Producerad elenergi i kraftvärmeverk (GWh)",Kraftvärmeprod!$B$1:$AV$1,0),FALSE)),"",VLOOKUP($B317,Kraftvärmeprod!$B$1:$AV$480,MATCH("Producerad elenergi i kraftvärmeverk (GWh)",Kraftvärmeprod!$B$1:$AV$1,0),FALSE))</f>
        <v/>
      </c>
      <c r="G317" t="str">
        <f>IF(ISERROR(1/VLOOKUP($B317,Miljö!$B$1:$T$480,MATCH("Såld mängd produktionsspecifik fjärrvärme (GWh)",Miljö!$B$1:$T$1,0),FALSE)),"",VLOOKUP($B317,Miljö!$B$1:$T$480,MATCH("Såld mängd produktionsspecifik fjärrvärme (GWh)",Miljö!$B$1:$T$1,0),FALSE))</f>
        <v/>
      </c>
      <c r="J317" t="str">
        <f t="shared" si="4"/>
        <v>Torsås fjärrvärmenät AB</v>
      </c>
    </row>
    <row r="318" spans="1:10" x14ac:dyDescent="0.25">
      <c r="A318" s="2" t="s">
        <v>496</v>
      </c>
      <c r="B318" s="2" t="s">
        <v>497</v>
      </c>
      <c r="D318" t="str">
        <f>IF(ISERROR(1/VLOOKUP($B318,Kraftvärmeprod!$B$1:$D$480,MATCH("Total värmeproduktion i kraftvärmeverk i kombinerad drift (GWh)",Kraftvärmeprod!$B$1:$AV$1,0),FALSE)),"Ej kraftvärme","Alternativproduktionsmetoden")</f>
        <v>Alternativproduktionsmetoden</v>
      </c>
      <c r="E318" s="248">
        <f>IF(ISERROR(1/VLOOKUP($B318,Kraftvärmeprod!$B$1:$BD$480,MATCH("Total värmeproduktion i kraftvärmeverk i kombinerad drift (GWh)",Kraftvärmeprod!$B$1:$AV$1,0),FALSE)),"",VLOOKUP($B318,'Slutlig allokering kvv'!$B$1:$BA$480,MATCH(E$1,'Slutlig allokering kvv'!$B$1:$AS$1,0),FALSE))</f>
        <v>0.64203506493506501</v>
      </c>
      <c r="F318">
        <f>IF(ISERROR(1/VLOOKUP($B318,Kraftvärmeprod!$B$1:$AV$480,MATCH("Producerad elenergi i kraftvärmeverk (GWh)",Kraftvärmeprod!$B$1:$AV$1,0),FALSE)),"",VLOOKUP($B318,Kraftvärmeprod!$B$1:$AV$480,MATCH("Producerad elenergi i kraftvärmeverk (GWh)",Kraftvärmeprod!$B$1:$AV$1,0),FALSE))</f>
        <v>26.7</v>
      </c>
      <c r="G318" t="str">
        <f>IF(ISERROR(1/VLOOKUP($B318,Miljö!$B$1:$T$480,MATCH("Såld mängd produktionsspecifik fjärrvärme (GWh)",Miljö!$B$1:$T$1,0),FALSE)),"",VLOOKUP($B318,Miljö!$B$1:$T$480,MATCH("Såld mängd produktionsspecifik fjärrvärme (GWh)",Miljö!$B$1:$T$1,0),FALSE))</f>
        <v/>
      </c>
      <c r="J318" t="str">
        <f t="shared" si="4"/>
        <v>Tranås Energi AB</v>
      </c>
    </row>
    <row r="319" spans="1:10" x14ac:dyDescent="0.25">
      <c r="A319" s="2" t="s">
        <v>498</v>
      </c>
      <c r="B319" s="2" t="s">
        <v>499</v>
      </c>
      <c r="D319" t="str">
        <f>IF(ISERROR(1/VLOOKUP($B319,Kraftvärmeprod!$B$1:$D$480,MATCH("Total värmeproduktion i kraftvärmeverk i kombinerad drift (GWh)",Kraftvärmeprod!$B$1:$AV$1,0),FALSE)),"Ej kraftvärme","Alternativproduktionsmetoden")</f>
        <v>Ej kraftvärme</v>
      </c>
      <c r="E319" s="248" t="str">
        <f>IF(ISERROR(1/VLOOKUP($B319,Kraftvärmeprod!$B$1:$BD$480,MATCH("Total värmeproduktion i kraftvärmeverk i kombinerad drift (GWh)",Kraftvärmeprod!$B$1:$AV$1,0),FALSE)),"",VLOOKUP($B319,'Slutlig allokering kvv'!$B$1:$BA$480,MATCH(E$1,'Slutlig allokering kvv'!$B$1:$AS$1,0),FALSE))</f>
        <v/>
      </c>
      <c r="F319" t="str">
        <f>IF(ISERROR(1/VLOOKUP($B319,Kraftvärmeprod!$B$1:$AV$480,MATCH("Producerad elenergi i kraftvärmeverk (GWh)",Kraftvärmeprod!$B$1:$AV$1,0),FALSE)),"",VLOOKUP($B319,Kraftvärmeprod!$B$1:$AV$480,MATCH("Producerad elenergi i kraftvärmeverk (GWh)",Kraftvärmeprod!$B$1:$AV$1,0),FALSE))</f>
        <v/>
      </c>
      <c r="G319" t="str">
        <f>IF(ISERROR(1/VLOOKUP($B319,Miljö!$B$1:$T$480,MATCH("Såld mängd produktionsspecifik fjärrvärme (GWh)",Miljö!$B$1:$T$1,0),FALSE)),"",VLOOKUP($B319,Miljö!$B$1:$T$480,MATCH("Såld mängd produktionsspecifik fjärrvärme (GWh)",Miljö!$B$1:$T$1,0),FALSE))</f>
        <v/>
      </c>
      <c r="J319" t="str">
        <f t="shared" si="4"/>
        <v>Trelleborgs Fjärrvärme AB</v>
      </c>
    </row>
    <row r="320" spans="1:10" x14ac:dyDescent="0.25">
      <c r="A320" s="2" t="s">
        <v>500</v>
      </c>
      <c r="B320" s="2" t="s">
        <v>501</v>
      </c>
      <c r="D320" t="str">
        <f>IF(ISERROR(1/VLOOKUP($B320,Kraftvärmeprod!$B$1:$D$480,MATCH("Total värmeproduktion i kraftvärmeverk i kombinerad drift (GWh)",Kraftvärmeprod!$B$1:$AV$1,0),FALSE)),"Ej kraftvärme","Alternativproduktionsmetoden")</f>
        <v>Alternativproduktionsmetoden</v>
      </c>
      <c r="E320" s="248">
        <f>IF(ISERROR(1/VLOOKUP($B320,Kraftvärmeprod!$B$1:$BD$480,MATCH("Total värmeproduktion i kraftvärmeverk i kombinerad drift (GWh)",Kraftvärmeprod!$B$1:$AV$1,0),FALSE)),"",VLOOKUP($B320,'Slutlig allokering kvv'!$B$1:$BA$480,MATCH(E$1,'Slutlig allokering kvv'!$B$1:$AS$1,0),FALSE))</f>
        <v>0.61777018181818177</v>
      </c>
      <c r="F320">
        <f>IF(ISERROR(1/VLOOKUP($B320,Kraftvärmeprod!$B$1:$AV$480,MATCH("Producerad elenergi i kraftvärmeverk (GWh)",Kraftvärmeprod!$B$1:$AV$1,0),FALSE)),"",VLOOKUP($B320,Kraftvärmeprod!$B$1:$AV$480,MATCH("Producerad elenergi i kraftvärmeverk (GWh)",Kraftvärmeprod!$B$1:$AV$1,0),FALSE))</f>
        <v>21.7</v>
      </c>
      <c r="G320" t="str">
        <f>IF(ISERROR(1/VLOOKUP($B320,Miljö!$B$1:$T$480,MATCH("Såld mängd produktionsspecifik fjärrvärme (GWh)",Miljö!$B$1:$T$1,0),FALSE)),"",VLOOKUP($B320,Miljö!$B$1:$T$480,MATCH("Såld mängd produktionsspecifik fjärrvärme (GWh)",Miljö!$B$1:$T$1,0),FALSE))</f>
        <v/>
      </c>
      <c r="J320" t="str">
        <f t="shared" si="4"/>
        <v>Trollhättan Energi AB</v>
      </c>
    </row>
    <row r="321" spans="1:10" x14ac:dyDescent="0.25">
      <c r="A321" s="2" t="s">
        <v>502</v>
      </c>
      <c r="B321" s="2" t="s">
        <v>503</v>
      </c>
      <c r="D321" t="str">
        <f>IF(ISERROR(1/VLOOKUP($B321,Kraftvärmeprod!$B$1:$D$480,MATCH("Total värmeproduktion i kraftvärmeverk i kombinerad drift (GWh)",Kraftvärmeprod!$B$1:$AV$1,0),FALSE)),"Ej kraftvärme","Alternativproduktionsmetoden")</f>
        <v>Ej kraftvärme</v>
      </c>
      <c r="E321" s="248" t="str">
        <f>IF(ISERROR(1/VLOOKUP($B321,Kraftvärmeprod!$B$1:$BD$480,MATCH("Total värmeproduktion i kraftvärmeverk i kombinerad drift (GWh)",Kraftvärmeprod!$B$1:$AV$1,0),FALSE)),"",VLOOKUP($B321,'Slutlig allokering kvv'!$B$1:$BA$480,MATCH(E$1,'Slutlig allokering kvv'!$B$1:$AS$1,0),FALSE))</f>
        <v/>
      </c>
      <c r="F321" t="str">
        <f>IF(ISERROR(1/VLOOKUP($B321,Kraftvärmeprod!$B$1:$AV$480,MATCH("Producerad elenergi i kraftvärmeverk (GWh)",Kraftvärmeprod!$B$1:$AV$1,0),FALSE)),"",VLOOKUP($B321,Kraftvärmeprod!$B$1:$AV$480,MATCH("Producerad elenergi i kraftvärmeverk (GWh)",Kraftvärmeprod!$B$1:$AV$1,0),FALSE))</f>
        <v/>
      </c>
      <c r="G321" t="str">
        <f>IF(ISERROR(1/VLOOKUP($B321,Miljö!$B$1:$T$480,MATCH("Såld mängd produktionsspecifik fjärrvärme (GWh)",Miljö!$B$1:$T$1,0),FALSE)),"",VLOOKUP($B321,Miljö!$B$1:$T$480,MATCH("Såld mängd produktionsspecifik fjärrvärme (GWh)",Miljö!$B$1:$T$1,0),FALSE))</f>
        <v/>
      </c>
      <c r="J321" t="str">
        <f t="shared" si="4"/>
        <v>Uddevalla Energi AB</v>
      </c>
    </row>
    <row r="322" spans="1:10" x14ac:dyDescent="0.25">
      <c r="A322" s="2" t="s">
        <v>502</v>
      </c>
      <c r="B322" s="2" t="s">
        <v>504</v>
      </c>
      <c r="D322" t="str">
        <f>IF(ISERROR(1/VLOOKUP($B322,Kraftvärmeprod!$B$1:$D$480,MATCH("Total värmeproduktion i kraftvärmeverk i kombinerad drift (GWh)",Kraftvärmeprod!$B$1:$AV$1,0),FALSE)),"Ej kraftvärme","Alternativproduktionsmetoden")</f>
        <v>Ej kraftvärme</v>
      </c>
      <c r="E322" s="248" t="str">
        <f>IF(ISERROR(1/VLOOKUP($B322,Kraftvärmeprod!$B$1:$BD$480,MATCH("Total värmeproduktion i kraftvärmeverk i kombinerad drift (GWh)",Kraftvärmeprod!$B$1:$AV$1,0),FALSE)),"",VLOOKUP($B322,'Slutlig allokering kvv'!$B$1:$BA$480,MATCH(E$1,'Slutlig allokering kvv'!$B$1:$AS$1,0),FALSE))</f>
        <v/>
      </c>
      <c r="F322" t="str">
        <f>IF(ISERROR(1/VLOOKUP($B322,Kraftvärmeprod!$B$1:$AV$480,MATCH("Producerad elenergi i kraftvärmeverk (GWh)",Kraftvärmeprod!$B$1:$AV$1,0),FALSE)),"",VLOOKUP($B322,Kraftvärmeprod!$B$1:$AV$480,MATCH("Producerad elenergi i kraftvärmeverk (GWh)",Kraftvärmeprod!$B$1:$AV$1,0),FALSE))</f>
        <v/>
      </c>
      <c r="G322" t="str">
        <f>IF(ISERROR(1/VLOOKUP($B322,Miljö!$B$1:$T$480,MATCH("Såld mängd produktionsspecifik fjärrvärme (GWh)",Miljö!$B$1:$T$1,0),FALSE)),"",VLOOKUP($B322,Miljö!$B$1:$T$480,MATCH("Såld mängd produktionsspecifik fjärrvärme (GWh)",Miljö!$B$1:$T$1,0),FALSE))</f>
        <v/>
      </c>
      <c r="J322" t="str">
        <f t="shared" si="4"/>
        <v>Uddevalla Energi AB</v>
      </c>
    </row>
    <row r="323" spans="1:10" x14ac:dyDescent="0.25">
      <c r="A323" s="2" t="s">
        <v>502</v>
      </c>
      <c r="B323" s="2" t="s">
        <v>505</v>
      </c>
      <c r="D323" t="str">
        <f>IF(ISERROR(1/VLOOKUP($B323,Kraftvärmeprod!$B$1:$D$480,MATCH("Total värmeproduktion i kraftvärmeverk i kombinerad drift (GWh)",Kraftvärmeprod!$B$1:$AV$1,0),FALSE)),"Ej kraftvärme","Alternativproduktionsmetoden")</f>
        <v>Alternativproduktionsmetoden</v>
      </c>
      <c r="E323" s="248">
        <f>IF(ISERROR(1/VLOOKUP($B323,Kraftvärmeprod!$B$1:$BD$480,MATCH("Total värmeproduktion i kraftvärmeverk i kombinerad drift (GWh)",Kraftvärmeprod!$B$1:$AV$1,0),FALSE)),"",VLOOKUP($B323,'Slutlig allokering kvv'!$B$1:$BA$480,MATCH(E$1,'Slutlig allokering kvv'!$B$1:$AS$1,0),FALSE))</f>
        <v>0.48929011500780922</v>
      </c>
      <c r="F323">
        <f>IF(ISERROR(1/VLOOKUP($B323,Kraftvärmeprod!$B$1:$AV$480,MATCH("Producerad elenergi i kraftvärmeverk (GWh)",Kraftvärmeprod!$B$1:$AV$1,0),FALSE)),"",VLOOKUP($B323,Kraftvärmeprod!$B$1:$AV$480,MATCH("Producerad elenergi i kraftvärmeverk (GWh)",Kraftvärmeprod!$B$1:$AV$1,0),FALSE))</f>
        <v>67.86</v>
      </c>
      <c r="G323" t="str">
        <f>IF(ISERROR(1/VLOOKUP($B323,Miljö!$B$1:$T$480,MATCH("Såld mängd produktionsspecifik fjärrvärme (GWh)",Miljö!$B$1:$T$1,0),FALSE)),"",VLOOKUP($B323,Miljö!$B$1:$T$480,MATCH("Såld mängd produktionsspecifik fjärrvärme (GWh)",Miljö!$B$1:$T$1,0),FALSE))</f>
        <v/>
      </c>
      <c r="J323" t="str">
        <f t="shared" ref="J323:J386" si="5">A323</f>
        <v>Uddevalla Energi AB</v>
      </c>
    </row>
    <row r="324" spans="1:10" x14ac:dyDescent="0.25">
      <c r="A324" s="2" t="s">
        <v>506</v>
      </c>
      <c r="B324" s="2" t="s">
        <v>507</v>
      </c>
      <c r="D324" t="str">
        <f>IF(ISERROR(1/VLOOKUP($B324,Kraftvärmeprod!$B$1:$D$480,MATCH("Total värmeproduktion i kraftvärmeverk i kombinerad drift (GWh)",Kraftvärmeprod!$B$1:$AV$1,0),FALSE)),"Ej kraftvärme","Alternativproduktionsmetoden")</f>
        <v>Ej kraftvärme</v>
      </c>
      <c r="E324" s="248" t="str">
        <f>IF(ISERROR(1/VLOOKUP($B324,Kraftvärmeprod!$B$1:$BD$480,MATCH("Total värmeproduktion i kraftvärmeverk i kombinerad drift (GWh)",Kraftvärmeprod!$B$1:$AV$1,0),FALSE)),"",VLOOKUP($B324,'Slutlig allokering kvv'!$B$1:$BA$480,MATCH(E$1,'Slutlig allokering kvv'!$B$1:$AS$1,0),FALSE))</f>
        <v/>
      </c>
      <c r="F324" t="str">
        <f>IF(ISERROR(1/VLOOKUP($B324,Kraftvärmeprod!$B$1:$AV$480,MATCH("Producerad elenergi i kraftvärmeverk (GWh)",Kraftvärmeprod!$B$1:$AV$1,0),FALSE)),"",VLOOKUP($B324,Kraftvärmeprod!$B$1:$AV$480,MATCH("Producerad elenergi i kraftvärmeverk (GWh)",Kraftvärmeprod!$B$1:$AV$1,0),FALSE))</f>
        <v/>
      </c>
      <c r="G324" t="str">
        <f>IF(ISERROR(1/VLOOKUP($B324,Miljö!$B$1:$T$480,MATCH("Såld mängd produktionsspecifik fjärrvärme (GWh)",Miljö!$B$1:$T$1,0),FALSE)),"",VLOOKUP($B324,Miljö!$B$1:$T$480,MATCH("Såld mängd produktionsspecifik fjärrvärme (GWh)",Miljö!$B$1:$T$1,0),FALSE))</f>
        <v/>
      </c>
      <c r="J324" t="str">
        <f t="shared" si="5"/>
        <v>Ulricehamns Energi AB</v>
      </c>
    </row>
    <row r="325" spans="1:10" x14ac:dyDescent="0.25">
      <c r="A325" s="2" t="s">
        <v>506</v>
      </c>
      <c r="B325" s="2" t="s">
        <v>508</v>
      </c>
      <c r="D325" t="str">
        <f>IF(ISERROR(1/VLOOKUP($B325,Kraftvärmeprod!$B$1:$D$480,MATCH("Total värmeproduktion i kraftvärmeverk i kombinerad drift (GWh)",Kraftvärmeprod!$B$1:$AV$1,0),FALSE)),"Ej kraftvärme","Alternativproduktionsmetoden")</f>
        <v>Ej kraftvärme</v>
      </c>
      <c r="E325" s="248" t="str">
        <f>IF(ISERROR(1/VLOOKUP($B325,Kraftvärmeprod!$B$1:$BD$480,MATCH("Total värmeproduktion i kraftvärmeverk i kombinerad drift (GWh)",Kraftvärmeprod!$B$1:$AV$1,0),FALSE)),"",VLOOKUP($B325,'Slutlig allokering kvv'!$B$1:$BA$480,MATCH(E$1,'Slutlig allokering kvv'!$B$1:$AS$1,0),FALSE))</f>
        <v/>
      </c>
      <c r="F325" t="str">
        <f>IF(ISERROR(1/VLOOKUP($B325,Kraftvärmeprod!$B$1:$AV$480,MATCH("Producerad elenergi i kraftvärmeverk (GWh)",Kraftvärmeprod!$B$1:$AV$1,0),FALSE)),"",VLOOKUP($B325,Kraftvärmeprod!$B$1:$AV$480,MATCH("Producerad elenergi i kraftvärmeverk (GWh)",Kraftvärmeprod!$B$1:$AV$1,0),FALSE))</f>
        <v/>
      </c>
      <c r="G325" t="str">
        <f>IF(ISERROR(1/VLOOKUP($B325,Miljö!$B$1:$T$480,MATCH("Såld mängd produktionsspecifik fjärrvärme (GWh)",Miljö!$B$1:$T$1,0),FALSE)),"",VLOOKUP($B325,Miljö!$B$1:$T$480,MATCH("Såld mängd produktionsspecifik fjärrvärme (GWh)",Miljö!$B$1:$T$1,0),FALSE))</f>
        <v/>
      </c>
      <c r="J325" t="str">
        <f t="shared" si="5"/>
        <v>Ulricehamns Energi AB</v>
      </c>
    </row>
    <row r="326" spans="1:10" x14ac:dyDescent="0.25">
      <c r="A326" s="2" t="s">
        <v>506</v>
      </c>
      <c r="B326" s="2" t="s">
        <v>509</v>
      </c>
      <c r="D326" t="str">
        <f>IF(ISERROR(1/VLOOKUP($B326,Kraftvärmeprod!$B$1:$D$480,MATCH("Total värmeproduktion i kraftvärmeverk i kombinerad drift (GWh)",Kraftvärmeprod!$B$1:$AV$1,0),FALSE)),"Ej kraftvärme","Alternativproduktionsmetoden")</f>
        <v>Ej kraftvärme</v>
      </c>
      <c r="E326" s="248" t="str">
        <f>IF(ISERROR(1/VLOOKUP($B326,Kraftvärmeprod!$B$1:$BD$480,MATCH("Total värmeproduktion i kraftvärmeverk i kombinerad drift (GWh)",Kraftvärmeprod!$B$1:$AV$1,0),FALSE)),"",VLOOKUP($B326,'Slutlig allokering kvv'!$B$1:$BA$480,MATCH(E$1,'Slutlig allokering kvv'!$B$1:$AS$1,0),FALSE))</f>
        <v/>
      </c>
      <c r="F326" t="str">
        <f>IF(ISERROR(1/VLOOKUP($B326,Kraftvärmeprod!$B$1:$AV$480,MATCH("Producerad elenergi i kraftvärmeverk (GWh)",Kraftvärmeprod!$B$1:$AV$1,0),FALSE)),"",VLOOKUP($B326,Kraftvärmeprod!$B$1:$AV$480,MATCH("Producerad elenergi i kraftvärmeverk (GWh)",Kraftvärmeprod!$B$1:$AV$1,0),FALSE))</f>
        <v/>
      </c>
      <c r="G326" t="str">
        <f>IF(ISERROR(1/VLOOKUP($B326,Miljö!$B$1:$T$480,MATCH("Såld mängd produktionsspecifik fjärrvärme (GWh)",Miljö!$B$1:$T$1,0),FALSE)),"",VLOOKUP($B326,Miljö!$B$1:$T$480,MATCH("Såld mängd produktionsspecifik fjärrvärme (GWh)",Miljö!$B$1:$T$1,0),FALSE))</f>
        <v/>
      </c>
      <c r="J326" t="str">
        <f t="shared" si="5"/>
        <v>Ulricehamns Energi AB</v>
      </c>
    </row>
    <row r="327" spans="1:10" x14ac:dyDescent="0.25">
      <c r="A327" s="2" t="s">
        <v>510</v>
      </c>
      <c r="B327" s="2" t="s">
        <v>511</v>
      </c>
      <c r="D327" t="str">
        <f>IF(ISERROR(1/VLOOKUP($B327,Kraftvärmeprod!$B$1:$D$480,MATCH("Total värmeproduktion i kraftvärmeverk i kombinerad drift (GWh)",Kraftvärmeprod!$B$1:$AV$1,0),FALSE)),"Ej kraftvärme","Alternativproduktionsmetoden")</f>
        <v>Ej kraftvärme</v>
      </c>
      <c r="E327" s="248" t="str">
        <f>IF(ISERROR(1/VLOOKUP($B327,Kraftvärmeprod!$B$1:$BD$480,MATCH("Total värmeproduktion i kraftvärmeverk i kombinerad drift (GWh)",Kraftvärmeprod!$B$1:$AV$1,0),FALSE)),"",VLOOKUP($B327,'Slutlig allokering kvv'!$B$1:$BA$480,MATCH(E$1,'Slutlig allokering kvv'!$B$1:$AS$1,0),FALSE))</f>
        <v/>
      </c>
      <c r="F327" t="str">
        <f>IF(ISERROR(1/VLOOKUP($B327,Kraftvärmeprod!$B$1:$AV$480,MATCH("Producerad elenergi i kraftvärmeverk (GWh)",Kraftvärmeprod!$B$1:$AV$1,0),FALSE)),"",VLOOKUP($B327,Kraftvärmeprod!$B$1:$AV$480,MATCH("Producerad elenergi i kraftvärmeverk (GWh)",Kraftvärmeprod!$B$1:$AV$1,0),FALSE))</f>
        <v/>
      </c>
      <c r="G327" t="str">
        <f>IF(ISERROR(1/VLOOKUP($B327,Miljö!$B$1:$T$480,MATCH("Såld mängd produktionsspecifik fjärrvärme (GWh)",Miljö!$B$1:$T$1,0),FALSE)),"",VLOOKUP($B327,Miljö!$B$1:$T$480,MATCH("Såld mängd produktionsspecifik fjärrvärme (GWh)",Miljö!$B$1:$T$1,0),FALSE))</f>
        <v/>
      </c>
      <c r="J327" t="str">
        <f t="shared" si="5"/>
        <v>Umeå Energi AB</v>
      </c>
    </row>
    <row r="328" spans="1:10" x14ac:dyDescent="0.25">
      <c r="A328" s="2" t="s">
        <v>510</v>
      </c>
      <c r="B328" s="2" t="s">
        <v>512</v>
      </c>
      <c r="D328" t="str">
        <f>IF(ISERROR(1/VLOOKUP($B328,Kraftvärmeprod!$B$1:$D$480,MATCH("Total värmeproduktion i kraftvärmeverk i kombinerad drift (GWh)",Kraftvärmeprod!$B$1:$AV$1,0),FALSE)),"Ej kraftvärme","Alternativproduktionsmetoden")</f>
        <v>Ej kraftvärme</v>
      </c>
      <c r="E328" s="248" t="str">
        <f>IF(ISERROR(1/VLOOKUP($B328,Kraftvärmeprod!$B$1:$BD$480,MATCH("Total värmeproduktion i kraftvärmeverk i kombinerad drift (GWh)",Kraftvärmeprod!$B$1:$AV$1,0),FALSE)),"",VLOOKUP($B328,'Slutlig allokering kvv'!$B$1:$BA$480,MATCH(E$1,'Slutlig allokering kvv'!$B$1:$AS$1,0),FALSE))</f>
        <v/>
      </c>
      <c r="F328" t="str">
        <f>IF(ISERROR(1/VLOOKUP($B328,Kraftvärmeprod!$B$1:$AV$480,MATCH("Producerad elenergi i kraftvärmeverk (GWh)",Kraftvärmeprod!$B$1:$AV$1,0),FALSE)),"",VLOOKUP($B328,Kraftvärmeprod!$B$1:$AV$480,MATCH("Producerad elenergi i kraftvärmeverk (GWh)",Kraftvärmeprod!$B$1:$AV$1,0),FALSE))</f>
        <v/>
      </c>
      <c r="G328" t="str">
        <f>IF(ISERROR(1/VLOOKUP($B328,Miljö!$B$1:$T$480,MATCH("Såld mängd produktionsspecifik fjärrvärme (GWh)",Miljö!$B$1:$T$1,0),FALSE)),"",VLOOKUP($B328,Miljö!$B$1:$T$480,MATCH("Såld mängd produktionsspecifik fjärrvärme (GWh)",Miljö!$B$1:$T$1,0),FALSE))</f>
        <v/>
      </c>
      <c r="J328" t="str">
        <f t="shared" si="5"/>
        <v>Umeå Energi AB</v>
      </c>
    </row>
    <row r="329" spans="1:10" x14ac:dyDescent="0.25">
      <c r="A329" s="2" t="s">
        <v>510</v>
      </c>
      <c r="B329" s="2" t="s">
        <v>513</v>
      </c>
      <c r="D329" t="str">
        <f>IF(ISERROR(1/VLOOKUP($B329,Kraftvärmeprod!$B$1:$D$480,MATCH("Total värmeproduktion i kraftvärmeverk i kombinerad drift (GWh)",Kraftvärmeprod!$B$1:$AV$1,0),FALSE)),"Ej kraftvärme","Alternativproduktionsmetoden")</f>
        <v>Ej kraftvärme</v>
      </c>
      <c r="E329" s="248" t="str">
        <f>IF(ISERROR(1/VLOOKUP($B329,Kraftvärmeprod!$B$1:$BD$480,MATCH("Total värmeproduktion i kraftvärmeverk i kombinerad drift (GWh)",Kraftvärmeprod!$B$1:$AV$1,0),FALSE)),"",VLOOKUP($B329,'Slutlig allokering kvv'!$B$1:$BA$480,MATCH(E$1,'Slutlig allokering kvv'!$B$1:$AS$1,0),FALSE))</f>
        <v/>
      </c>
      <c r="F329" t="str">
        <f>IF(ISERROR(1/VLOOKUP($B329,Kraftvärmeprod!$B$1:$AV$480,MATCH("Producerad elenergi i kraftvärmeverk (GWh)",Kraftvärmeprod!$B$1:$AV$1,0),FALSE)),"",VLOOKUP($B329,Kraftvärmeprod!$B$1:$AV$480,MATCH("Producerad elenergi i kraftvärmeverk (GWh)",Kraftvärmeprod!$B$1:$AV$1,0),FALSE))</f>
        <v/>
      </c>
      <c r="G329" t="str">
        <f>IF(ISERROR(1/VLOOKUP($B329,Miljö!$B$1:$T$480,MATCH("Såld mängd produktionsspecifik fjärrvärme (GWh)",Miljö!$B$1:$T$1,0),FALSE)),"",VLOOKUP($B329,Miljö!$B$1:$T$480,MATCH("Såld mängd produktionsspecifik fjärrvärme (GWh)",Miljö!$B$1:$T$1,0),FALSE))</f>
        <v/>
      </c>
      <c r="J329" t="str">
        <f t="shared" si="5"/>
        <v>Umeå Energi AB</v>
      </c>
    </row>
    <row r="330" spans="1:10" x14ac:dyDescent="0.25">
      <c r="A330" s="2" t="s">
        <v>510</v>
      </c>
      <c r="B330" s="2" t="s">
        <v>514</v>
      </c>
      <c r="D330" t="str">
        <f>IF(ISERROR(1/VLOOKUP($B330,Kraftvärmeprod!$B$1:$D$480,MATCH("Total värmeproduktion i kraftvärmeverk i kombinerad drift (GWh)",Kraftvärmeprod!$B$1:$AV$1,0),FALSE)),"Ej kraftvärme","Alternativproduktionsmetoden")</f>
        <v>Alternativproduktionsmetoden</v>
      </c>
      <c r="E330" s="248">
        <f>IF(ISERROR(1/VLOOKUP($B330,Kraftvärmeprod!$B$1:$BD$480,MATCH("Total värmeproduktion i kraftvärmeverk i kombinerad drift (GWh)",Kraftvärmeprod!$B$1:$AV$1,0),FALSE)),"",VLOOKUP($B330,'Slutlig allokering kvv'!$B$1:$BA$480,MATCH(E$1,'Slutlig allokering kvv'!$B$1:$AS$1,0),FALSE))</f>
        <v>0.50656449212219246</v>
      </c>
      <c r="F330">
        <f>IF(ISERROR(1/VLOOKUP($B330,Kraftvärmeprod!$B$1:$AV$480,MATCH("Producerad elenergi i kraftvärmeverk (GWh)",Kraftvärmeprod!$B$1:$AV$1,0),FALSE)),"",VLOOKUP($B330,Kraftvärmeprod!$B$1:$AV$480,MATCH("Producerad elenergi i kraftvärmeverk (GWh)",Kraftvärmeprod!$B$1:$AV$1,0),FALSE))</f>
        <v>213.27</v>
      </c>
      <c r="G330" t="str">
        <f>IF(ISERROR(1/VLOOKUP($B330,Miljö!$B$1:$T$480,MATCH("Såld mängd produktionsspecifik fjärrvärme (GWh)",Miljö!$B$1:$T$1,0),FALSE)),"",VLOOKUP($B330,Miljö!$B$1:$T$480,MATCH("Såld mängd produktionsspecifik fjärrvärme (GWh)",Miljö!$B$1:$T$1,0),FALSE))</f>
        <v/>
      </c>
      <c r="J330" t="str">
        <f t="shared" si="5"/>
        <v>Umeå Energi AB</v>
      </c>
    </row>
    <row r="331" spans="1:10" x14ac:dyDescent="0.25">
      <c r="A331" s="2" t="s">
        <v>515</v>
      </c>
      <c r="B331" s="2" t="s">
        <v>516</v>
      </c>
      <c r="D331" t="str">
        <f>IF(ISERROR(1/VLOOKUP($B331,Kraftvärmeprod!$B$1:$D$480,MATCH("Total värmeproduktion i kraftvärmeverk i kombinerad drift (GWh)",Kraftvärmeprod!$B$1:$AV$1,0),FALSE)),"Ej kraftvärme","Alternativproduktionsmetoden")</f>
        <v>Ej kraftvärme</v>
      </c>
      <c r="E331" s="248" t="str">
        <f>IF(ISERROR(1/VLOOKUP($B331,Kraftvärmeprod!$B$1:$BD$480,MATCH("Total värmeproduktion i kraftvärmeverk i kombinerad drift (GWh)",Kraftvärmeprod!$B$1:$AV$1,0),FALSE)),"",VLOOKUP($B331,'Slutlig allokering kvv'!$B$1:$BA$480,MATCH(E$1,'Slutlig allokering kvv'!$B$1:$AS$1,0),FALSE))</f>
        <v/>
      </c>
      <c r="F331" t="str">
        <f>IF(ISERROR(1/VLOOKUP($B331,Kraftvärmeprod!$B$1:$AV$480,MATCH("Producerad elenergi i kraftvärmeverk (GWh)",Kraftvärmeprod!$B$1:$AV$1,0),FALSE)),"",VLOOKUP($B331,Kraftvärmeprod!$B$1:$AV$480,MATCH("Producerad elenergi i kraftvärmeverk (GWh)",Kraftvärmeprod!$B$1:$AV$1,0),FALSE))</f>
        <v/>
      </c>
      <c r="G331" t="str">
        <f>IF(ISERROR(1/VLOOKUP($B331,Miljö!$B$1:$T$480,MATCH("Såld mängd produktionsspecifik fjärrvärme (GWh)",Miljö!$B$1:$T$1,0),FALSE)),"",VLOOKUP($B331,Miljö!$B$1:$T$480,MATCH("Såld mängd produktionsspecifik fjärrvärme (GWh)",Miljö!$B$1:$T$1,0),FALSE))</f>
        <v/>
      </c>
      <c r="J331" t="str">
        <f t="shared" si="5"/>
        <v>Vaggeryds Energi AB</v>
      </c>
    </row>
    <row r="332" spans="1:10" x14ac:dyDescent="0.25">
      <c r="A332" s="2" t="s">
        <v>515</v>
      </c>
      <c r="B332" s="2" t="s">
        <v>517</v>
      </c>
      <c r="D332" t="str">
        <f>IF(ISERROR(1/VLOOKUP($B332,Kraftvärmeprod!$B$1:$D$480,MATCH("Total värmeproduktion i kraftvärmeverk i kombinerad drift (GWh)",Kraftvärmeprod!$B$1:$AV$1,0),FALSE)),"Ej kraftvärme","Alternativproduktionsmetoden")</f>
        <v>Ej kraftvärme</v>
      </c>
      <c r="E332" s="248" t="str">
        <f>IF(ISERROR(1/VLOOKUP($B332,Kraftvärmeprod!$B$1:$BD$480,MATCH("Total värmeproduktion i kraftvärmeverk i kombinerad drift (GWh)",Kraftvärmeprod!$B$1:$AV$1,0),FALSE)),"",VLOOKUP($B332,'Slutlig allokering kvv'!$B$1:$BA$480,MATCH(E$1,'Slutlig allokering kvv'!$B$1:$AS$1,0),FALSE))</f>
        <v/>
      </c>
      <c r="F332" t="str">
        <f>IF(ISERROR(1/VLOOKUP($B332,Kraftvärmeprod!$B$1:$AV$480,MATCH("Producerad elenergi i kraftvärmeverk (GWh)",Kraftvärmeprod!$B$1:$AV$1,0),FALSE)),"",VLOOKUP($B332,Kraftvärmeprod!$B$1:$AV$480,MATCH("Producerad elenergi i kraftvärmeverk (GWh)",Kraftvärmeprod!$B$1:$AV$1,0),FALSE))</f>
        <v/>
      </c>
      <c r="G332" t="str">
        <f>IF(ISERROR(1/VLOOKUP($B332,Miljö!$B$1:$T$480,MATCH("Såld mängd produktionsspecifik fjärrvärme (GWh)",Miljö!$B$1:$T$1,0),FALSE)),"",VLOOKUP($B332,Miljö!$B$1:$T$480,MATCH("Såld mängd produktionsspecifik fjärrvärme (GWh)",Miljö!$B$1:$T$1,0),FALSE))</f>
        <v/>
      </c>
      <c r="J332" t="str">
        <f t="shared" si="5"/>
        <v>Vaggeryds Energi AB</v>
      </c>
    </row>
    <row r="333" spans="1:10" x14ac:dyDescent="0.25">
      <c r="A333" s="2" t="s">
        <v>518</v>
      </c>
      <c r="B333" s="2" t="s">
        <v>519</v>
      </c>
      <c r="D333" t="str">
        <f>IF(ISERROR(1/VLOOKUP($B333,Kraftvärmeprod!$B$1:$D$480,MATCH("Total värmeproduktion i kraftvärmeverk i kombinerad drift (GWh)",Kraftvärmeprod!$B$1:$AV$1,0),FALSE)),"Ej kraftvärme","Alternativproduktionsmetoden")</f>
        <v>Ej kraftvärme</v>
      </c>
      <c r="E333" s="248" t="str">
        <f>IF(ISERROR(1/VLOOKUP($B333,Kraftvärmeprod!$B$1:$BD$480,MATCH("Total värmeproduktion i kraftvärmeverk i kombinerad drift (GWh)",Kraftvärmeprod!$B$1:$AV$1,0),FALSE)),"",VLOOKUP($B333,'Slutlig allokering kvv'!$B$1:$BA$480,MATCH(E$1,'Slutlig allokering kvv'!$B$1:$AS$1,0),FALSE))</f>
        <v/>
      </c>
      <c r="F333" t="str">
        <f>IF(ISERROR(1/VLOOKUP($B333,Kraftvärmeprod!$B$1:$AV$480,MATCH("Producerad elenergi i kraftvärmeverk (GWh)",Kraftvärmeprod!$B$1:$AV$1,0),FALSE)),"",VLOOKUP($B333,Kraftvärmeprod!$B$1:$AV$480,MATCH("Producerad elenergi i kraftvärmeverk (GWh)",Kraftvärmeprod!$B$1:$AV$1,0),FALSE))</f>
        <v/>
      </c>
      <c r="G333" t="str">
        <f>IF(ISERROR(1/VLOOKUP($B333,Miljö!$B$1:$T$480,MATCH("Såld mängd produktionsspecifik fjärrvärme (GWh)",Miljö!$B$1:$T$1,0),FALSE)),"",VLOOKUP($B333,Miljö!$B$1:$T$480,MATCH("Såld mängd produktionsspecifik fjärrvärme (GWh)",Miljö!$B$1:$T$1,0),FALSE))</f>
        <v/>
      </c>
      <c r="J333" t="str">
        <f t="shared" si="5"/>
        <v>Vara Energi Värme AB</v>
      </c>
    </row>
    <row r="334" spans="1:10" x14ac:dyDescent="0.25">
      <c r="A334" s="2" t="s">
        <v>520</v>
      </c>
      <c r="B334" s="2" t="s">
        <v>521</v>
      </c>
      <c r="D334" t="str">
        <f>IF(ISERROR(1/VLOOKUP($B334,Kraftvärmeprod!$B$1:$D$480,MATCH("Total värmeproduktion i kraftvärmeverk i kombinerad drift (GWh)",Kraftvärmeprod!$B$1:$AV$1,0),FALSE)),"Ej kraftvärme","Alternativproduktionsmetoden")</f>
        <v>Ej kraftvärme</v>
      </c>
      <c r="E334" s="248" t="str">
        <f>IF(ISERROR(1/VLOOKUP($B334,Kraftvärmeprod!$B$1:$BD$480,MATCH("Total värmeproduktion i kraftvärmeverk i kombinerad drift (GWh)",Kraftvärmeprod!$B$1:$AV$1,0),FALSE)),"",VLOOKUP($B334,'Slutlig allokering kvv'!$B$1:$BA$480,MATCH(E$1,'Slutlig allokering kvv'!$B$1:$AS$1,0),FALSE))</f>
        <v/>
      </c>
      <c r="F334" t="str">
        <f>IF(ISERROR(1/VLOOKUP($B334,Kraftvärmeprod!$B$1:$AV$480,MATCH("Producerad elenergi i kraftvärmeverk (GWh)",Kraftvärmeprod!$B$1:$AV$1,0),FALSE)),"",VLOOKUP($B334,Kraftvärmeprod!$B$1:$AV$480,MATCH("Producerad elenergi i kraftvärmeverk (GWh)",Kraftvärmeprod!$B$1:$AV$1,0),FALSE))</f>
        <v/>
      </c>
      <c r="G334" t="str">
        <f>IF(ISERROR(1/VLOOKUP($B334,Miljö!$B$1:$T$480,MATCH("Såld mängd produktionsspecifik fjärrvärme (GWh)",Miljö!$B$1:$T$1,0),FALSE)),"",VLOOKUP($B334,Miljö!$B$1:$T$480,MATCH("Såld mängd produktionsspecifik fjärrvärme (GWh)",Miljö!$B$1:$T$1,0),FALSE))</f>
        <v/>
      </c>
      <c r="J334" t="str">
        <f t="shared" si="5"/>
        <v>Varberg Energi AB</v>
      </c>
    </row>
    <row r="335" spans="1:10" x14ac:dyDescent="0.25">
      <c r="A335" s="2" t="s">
        <v>520</v>
      </c>
      <c r="B335" s="2" t="s">
        <v>522</v>
      </c>
      <c r="D335" t="str">
        <f>IF(ISERROR(1/VLOOKUP($B335,Kraftvärmeprod!$B$1:$D$480,MATCH("Total värmeproduktion i kraftvärmeverk i kombinerad drift (GWh)",Kraftvärmeprod!$B$1:$AV$1,0),FALSE)),"Ej kraftvärme","Alternativproduktionsmetoden")</f>
        <v>Ej kraftvärme</v>
      </c>
      <c r="E335" s="248" t="str">
        <f>IF(ISERROR(1/VLOOKUP($B335,Kraftvärmeprod!$B$1:$BD$480,MATCH("Total värmeproduktion i kraftvärmeverk i kombinerad drift (GWh)",Kraftvärmeprod!$B$1:$AV$1,0),FALSE)),"",VLOOKUP($B335,'Slutlig allokering kvv'!$B$1:$BA$480,MATCH(E$1,'Slutlig allokering kvv'!$B$1:$AS$1,0),FALSE))</f>
        <v/>
      </c>
      <c r="F335" t="str">
        <f>IF(ISERROR(1/VLOOKUP($B335,Kraftvärmeprod!$B$1:$AV$480,MATCH("Producerad elenergi i kraftvärmeverk (GWh)",Kraftvärmeprod!$B$1:$AV$1,0),FALSE)),"",VLOOKUP($B335,Kraftvärmeprod!$B$1:$AV$480,MATCH("Producerad elenergi i kraftvärmeverk (GWh)",Kraftvärmeprod!$B$1:$AV$1,0),FALSE))</f>
        <v/>
      </c>
      <c r="G335" t="str">
        <f>IF(ISERROR(1/VLOOKUP($B335,Miljö!$B$1:$T$480,MATCH("Såld mängd produktionsspecifik fjärrvärme (GWh)",Miljö!$B$1:$T$1,0),FALSE)),"",VLOOKUP($B335,Miljö!$B$1:$T$480,MATCH("Såld mängd produktionsspecifik fjärrvärme (GWh)",Miljö!$B$1:$T$1,0),FALSE))</f>
        <v/>
      </c>
      <c r="J335" t="str">
        <f t="shared" si="5"/>
        <v>Varberg Energi AB</v>
      </c>
    </row>
    <row r="336" spans="1:10" x14ac:dyDescent="0.25">
      <c r="A336" s="2" t="s">
        <v>520</v>
      </c>
      <c r="B336" s="2" t="s">
        <v>523</v>
      </c>
      <c r="D336" t="str">
        <f>IF(ISERROR(1/VLOOKUP($B336,Kraftvärmeprod!$B$1:$D$480,MATCH("Total värmeproduktion i kraftvärmeverk i kombinerad drift (GWh)",Kraftvärmeprod!$B$1:$AV$1,0),FALSE)),"Ej kraftvärme","Alternativproduktionsmetoden")</f>
        <v>Ej kraftvärme</v>
      </c>
      <c r="E336" s="248" t="str">
        <f>IF(ISERROR(1/VLOOKUP($B336,Kraftvärmeprod!$B$1:$BD$480,MATCH("Total värmeproduktion i kraftvärmeverk i kombinerad drift (GWh)",Kraftvärmeprod!$B$1:$AV$1,0),FALSE)),"",VLOOKUP($B336,'Slutlig allokering kvv'!$B$1:$BA$480,MATCH(E$1,'Slutlig allokering kvv'!$B$1:$AS$1,0),FALSE))</f>
        <v/>
      </c>
      <c r="F336" t="str">
        <f>IF(ISERROR(1/VLOOKUP($B336,Kraftvärmeprod!$B$1:$AV$480,MATCH("Producerad elenergi i kraftvärmeverk (GWh)",Kraftvärmeprod!$B$1:$AV$1,0),FALSE)),"",VLOOKUP($B336,Kraftvärmeprod!$B$1:$AV$480,MATCH("Producerad elenergi i kraftvärmeverk (GWh)",Kraftvärmeprod!$B$1:$AV$1,0),FALSE))</f>
        <v/>
      </c>
      <c r="G336" t="str">
        <f>IF(ISERROR(1/VLOOKUP($B336,Miljö!$B$1:$T$480,MATCH("Såld mängd produktionsspecifik fjärrvärme (GWh)",Miljö!$B$1:$T$1,0),FALSE)),"",VLOOKUP($B336,Miljö!$B$1:$T$480,MATCH("Såld mängd produktionsspecifik fjärrvärme (GWh)",Miljö!$B$1:$T$1,0),FALSE))</f>
        <v/>
      </c>
      <c r="J336" t="str">
        <f t="shared" si="5"/>
        <v>Varberg Energi AB</v>
      </c>
    </row>
    <row r="337" spans="1:10" x14ac:dyDescent="0.25">
      <c r="A337" s="2" t="s">
        <v>524</v>
      </c>
      <c r="B337" s="2" t="s">
        <v>11</v>
      </c>
      <c r="D337" t="str">
        <f>IF(ISERROR(1/VLOOKUP($B337,Kraftvärmeprod!$B$1:$D$480,MATCH("Total värmeproduktion i kraftvärmeverk i kombinerad drift (GWh)",Kraftvärmeprod!$B$1:$AV$1,0),FALSE)),"Ej kraftvärme","Alternativproduktionsmetoden")</f>
        <v>Ej kraftvärme</v>
      </c>
      <c r="E337" s="248" t="str">
        <f>IF(ISERROR(1/VLOOKUP($B337,Kraftvärmeprod!$B$1:$BD$480,MATCH("Total värmeproduktion i kraftvärmeverk i kombinerad drift (GWh)",Kraftvärmeprod!$B$1:$AV$1,0),FALSE)),"",VLOOKUP($B337,'Slutlig allokering kvv'!$B$1:$BA$480,MATCH(E$1,'Slutlig allokering kvv'!$B$1:$AS$1,0),FALSE))</f>
        <v/>
      </c>
      <c r="F337" t="str">
        <f>IF(ISERROR(1/VLOOKUP($B337,Kraftvärmeprod!$B$1:$AV$480,MATCH("Producerad elenergi i kraftvärmeverk (GWh)",Kraftvärmeprod!$B$1:$AV$1,0),FALSE)),"",VLOOKUP($B337,Kraftvärmeprod!$B$1:$AV$480,MATCH("Producerad elenergi i kraftvärmeverk (GWh)",Kraftvärmeprod!$B$1:$AV$1,0),FALSE))</f>
        <v/>
      </c>
      <c r="G337" t="str">
        <f>IF(ISERROR(1/VLOOKUP($B337,Miljö!$B$1:$T$480,MATCH("Såld mängd produktionsspecifik fjärrvärme (GWh)",Miljö!$B$1:$T$1,0),FALSE)),"",VLOOKUP($B337,Miljö!$B$1:$T$480,MATCH("Såld mängd produktionsspecifik fjärrvärme (GWh)",Miljö!$B$1:$T$1,0),FALSE))</f>
        <v/>
      </c>
      <c r="J337" t="str">
        <f t="shared" si="5"/>
        <v>Vasa Värme Holding AB</v>
      </c>
    </row>
    <row r="338" spans="1:10" x14ac:dyDescent="0.25">
      <c r="A338" s="2" t="s">
        <v>524</v>
      </c>
      <c r="B338" s="2" t="s">
        <v>525</v>
      </c>
      <c r="D338" t="str">
        <f>IF(ISERROR(1/VLOOKUP($B338,Kraftvärmeprod!$B$1:$D$480,MATCH("Total värmeproduktion i kraftvärmeverk i kombinerad drift (GWh)",Kraftvärmeprod!$B$1:$AV$1,0),FALSE)),"Ej kraftvärme","Alternativproduktionsmetoden")</f>
        <v>Ej kraftvärme</v>
      </c>
      <c r="E338" s="248" t="str">
        <f>IF(ISERROR(1/VLOOKUP($B338,Kraftvärmeprod!$B$1:$BD$480,MATCH("Total värmeproduktion i kraftvärmeverk i kombinerad drift (GWh)",Kraftvärmeprod!$B$1:$AV$1,0),FALSE)),"",VLOOKUP($B338,'Slutlig allokering kvv'!$B$1:$BA$480,MATCH(E$1,'Slutlig allokering kvv'!$B$1:$AS$1,0),FALSE))</f>
        <v/>
      </c>
      <c r="F338" t="str">
        <f>IF(ISERROR(1/VLOOKUP($B338,Kraftvärmeprod!$B$1:$AV$480,MATCH("Producerad elenergi i kraftvärmeverk (GWh)",Kraftvärmeprod!$B$1:$AV$1,0),FALSE)),"",VLOOKUP($B338,Kraftvärmeprod!$B$1:$AV$480,MATCH("Producerad elenergi i kraftvärmeverk (GWh)",Kraftvärmeprod!$B$1:$AV$1,0),FALSE))</f>
        <v/>
      </c>
      <c r="G338" t="str">
        <f>IF(ISERROR(1/VLOOKUP($B338,Miljö!$B$1:$T$480,MATCH("Såld mängd produktionsspecifik fjärrvärme (GWh)",Miljö!$B$1:$T$1,0),FALSE)),"",VLOOKUP($B338,Miljö!$B$1:$T$480,MATCH("Såld mängd produktionsspecifik fjärrvärme (GWh)",Miljö!$B$1:$T$1,0),FALSE))</f>
        <v/>
      </c>
      <c r="J338" t="str">
        <f t="shared" si="5"/>
        <v>Vasa Värme Holding AB</v>
      </c>
    </row>
    <row r="339" spans="1:10" x14ac:dyDescent="0.25">
      <c r="A339" s="2" t="s">
        <v>524</v>
      </c>
      <c r="B339" s="2" t="s">
        <v>318</v>
      </c>
      <c r="D339" t="str">
        <f>IF(ISERROR(1/VLOOKUP($B339,Kraftvärmeprod!$B$1:$D$480,MATCH("Total värmeproduktion i kraftvärmeverk i kombinerad drift (GWh)",Kraftvärmeprod!$B$1:$AV$1,0),FALSE)),"Ej kraftvärme","Alternativproduktionsmetoden")</f>
        <v>Ej kraftvärme</v>
      </c>
      <c r="E339" s="248" t="str">
        <f>IF(ISERROR(1/VLOOKUP($B339,Kraftvärmeprod!$B$1:$BD$480,MATCH("Total värmeproduktion i kraftvärmeverk i kombinerad drift (GWh)",Kraftvärmeprod!$B$1:$AV$1,0),FALSE)),"",VLOOKUP($B339,'Slutlig allokering kvv'!$B$1:$BA$480,MATCH(E$1,'Slutlig allokering kvv'!$B$1:$AS$1,0),FALSE))</f>
        <v/>
      </c>
      <c r="F339" t="str">
        <f>IF(ISERROR(1/VLOOKUP($B339,Kraftvärmeprod!$B$1:$AV$480,MATCH("Producerad elenergi i kraftvärmeverk (GWh)",Kraftvärmeprod!$B$1:$AV$1,0),FALSE)),"",VLOOKUP($B339,Kraftvärmeprod!$B$1:$AV$480,MATCH("Producerad elenergi i kraftvärmeverk (GWh)",Kraftvärmeprod!$B$1:$AV$1,0),FALSE))</f>
        <v/>
      </c>
      <c r="G339" t="str">
        <f>IF(ISERROR(1/VLOOKUP($B339,Miljö!$B$1:$T$480,MATCH("Såld mängd produktionsspecifik fjärrvärme (GWh)",Miljö!$B$1:$T$1,0),FALSE)),"",VLOOKUP($B339,Miljö!$B$1:$T$480,MATCH("Såld mängd produktionsspecifik fjärrvärme (GWh)",Miljö!$B$1:$T$1,0),FALSE))</f>
        <v/>
      </c>
      <c r="J339" t="str">
        <f t="shared" si="5"/>
        <v>Vasa Värme Holding AB</v>
      </c>
    </row>
    <row r="340" spans="1:10" x14ac:dyDescent="0.25">
      <c r="A340" s="2" t="s">
        <v>526</v>
      </c>
      <c r="B340" s="2" t="s">
        <v>527</v>
      </c>
      <c r="D340" t="str">
        <f>IF(ISERROR(1/VLOOKUP($B340,Kraftvärmeprod!$B$1:$D$480,MATCH("Total värmeproduktion i kraftvärmeverk i kombinerad drift (GWh)",Kraftvärmeprod!$B$1:$AV$1,0),FALSE)),"Ej kraftvärme","Alternativproduktionsmetoden")</f>
        <v>Ej kraftvärme</v>
      </c>
      <c r="E340" s="248" t="str">
        <f>IF(ISERROR(1/VLOOKUP($B340,Kraftvärmeprod!$B$1:$BD$480,MATCH("Total värmeproduktion i kraftvärmeverk i kombinerad drift (GWh)",Kraftvärmeprod!$B$1:$AV$1,0),FALSE)),"",VLOOKUP($B340,'Slutlig allokering kvv'!$B$1:$BA$480,MATCH(E$1,'Slutlig allokering kvv'!$B$1:$AS$1,0),FALSE))</f>
        <v/>
      </c>
      <c r="F340" t="str">
        <f>IF(ISERROR(1/VLOOKUP($B340,Kraftvärmeprod!$B$1:$AV$480,MATCH("Producerad elenergi i kraftvärmeverk (GWh)",Kraftvärmeprod!$B$1:$AV$1,0),FALSE)),"",VLOOKUP($B340,Kraftvärmeprod!$B$1:$AV$480,MATCH("Producerad elenergi i kraftvärmeverk (GWh)",Kraftvärmeprod!$B$1:$AV$1,0),FALSE))</f>
        <v/>
      </c>
      <c r="G340" t="str">
        <f>IF(ISERROR(1/VLOOKUP($B340,Miljö!$B$1:$T$480,MATCH("Såld mängd produktionsspecifik fjärrvärme (GWh)",Miljö!$B$1:$T$1,0),FALSE)),"",VLOOKUP($B340,Miljö!$B$1:$T$480,MATCH("Såld mängd produktionsspecifik fjärrvärme (GWh)",Miljö!$B$1:$T$1,0),FALSE))</f>
        <v/>
      </c>
      <c r="J340" t="str">
        <f t="shared" si="5"/>
        <v>Vattenfall AB Värme</v>
      </c>
    </row>
    <row r="341" spans="1:10" x14ac:dyDescent="0.25">
      <c r="A341" s="2" t="s">
        <v>526</v>
      </c>
      <c r="B341" s="2" t="s">
        <v>528</v>
      </c>
      <c r="D341" t="str">
        <f>IF(ISERROR(1/VLOOKUP($B341,Kraftvärmeprod!$B$1:$D$480,MATCH("Total värmeproduktion i kraftvärmeverk i kombinerad drift (GWh)",Kraftvärmeprod!$B$1:$AV$1,0),FALSE)),"Ej kraftvärme","Alternativproduktionsmetoden")</f>
        <v>Alternativproduktionsmetoden</v>
      </c>
      <c r="E341" s="248">
        <f>IF(ISERROR(1/VLOOKUP($B341,Kraftvärmeprod!$B$1:$BD$480,MATCH("Total värmeproduktion i kraftvärmeverk i kombinerad drift (GWh)",Kraftvärmeprod!$B$1:$AV$1,0),FALSE)),"",VLOOKUP($B341,'Slutlig allokering kvv'!$B$1:$BA$480,MATCH(E$1,'Slutlig allokering kvv'!$B$1:$AS$1,0),FALSE))</f>
        <v>0.49855369374250225</v>
      </c>
      <c r="F341">
        <f>IF(ISERROR(1/VLOOKUP($B341,Kraftvärmeprod!$B$1:$AV$480,MATCH("Producerad elenergi i kraftvärmeverk (GWh)",Kraftvärmeprod!$B$1:$AV$1,0),FALSE)),"",VLOOKUP($B341,Kraftvärmeprod!$B$1:$AV$480,MATCH("Producerad elenergi i kraftvärmeverk (GWh)",Kraftvärmeprod!$B$1:$AV$1,0),FALSE))</f>
        <v>118.169</v>
      </c>
      <c r="G341" t="str">
        <f>IF(ISERROR(1/VLOOKUP($B341,Miljö!$B$1:$T$480,MATCH("Såld mängd produktionsspecifik fjärrvärme (GWh)",Miljö!$B$1:$T$1,0),FALSE)),"",VLOOKUP($B341,Miljö!$B$1:$T$480,MATCH("Såld mängd produktionsspecifik fjärrvärme (GWh)",Miljö!$B$1:$T$1,0),FALSE))</f>
        <v/>
      </c>
      <c r="J341" t="str">
        <f t="shared" si="5"/>
        <v>Vattenfall AB Värme</v>
      </c>
    </row>
    <row r="342" spans="1:10" x14ac:dyDescent="0.25">
      <c r="A342" s="2" t="s">
        <v>526</v>
      </c>
      <c r="B342" s="2" t="s">
        <v>529</v>
      </c>
      <c r="D342" t="str">
        <f>IF(ISERROR(1/VLOOKUP($B342,Kraftvärmeprod!$B$1:$D$480,MATCH("Total värmeproduktion i kraftvärmeverk i kombinerad drift (GWh)",Kraftvärmeprod!$B$1:$AV$1,0),FALSE)),"Ej kraftvärme","Alternativproduktionsmetoden")</f>
        <v>Ej kraftvärme</v>
      </c>
      <c r="E342" s="248" t="str">
        <f>IF(ISERROR(1/VLOOKUP($B342,Kraftvärmeprod!$B$1:$BD$480,MATCH("Total värmeproduktion i kraftvärmeverk i kombinerad drift (GWh)",Kraftvärmeprod!$B$1:$AV$1,0),FALSE)),"",VLOOKUP($B342,'Slutlig allokering kvv'!$B$1:$BA$480,MATCH(E$1,'Slutlig allokering kvv'!$B$1:$AS$1,0),FALSE))</f>
        <v/>
      </c>
      <c r="F342" t="str">
        <f>IF(ISERROR(1/VLOOKUP($B342,Kraftvärmeprod!$B$1:$AV$480,MATCH("Producerad elenergi i kraftvärmeverk (GWh)",Kraftvärmeprod!$B$1:$AV$1,0),FALSE)),"",VLOOKUP($B342,Kraftvärmeprod!$B$1:$AV$480,MATCH("Producerad elenergi i kraftvärmeverk (GWh)",Kraftvärmeprod!$B$1:$AV$1,0),FALSE))</f>
        <v/>
      </c>
      <c r="G342" t="str">
        <f>IF(ISERROR(1/VLOOKUP($B342,Miljö!$B$1:$T$480,MATCH("Såld mängd produktionsspecifik fjärrvärme (GWh)",Miljö!$B$1:$T$1,0),FALSE)),"",VLOOKUP($B342,Miljö!$B$1:$T$480,MATCH("Såld mängd produktionsspecifik fjärrvärme (GWh)",Miljö!$B$1:$T$1,0),FALSE))</f>
        <v/>
      </c>
      <c r="J342" t="str">
        <f t="shared" si="5"/>
        <v>Vattenfall AB Värme</v>
      </c>
    </row>
    <row r="343" spans="1:10" x14ac:dyDescent="0.25">
      <c r="A343" s="2" t="s">
        <v>526</v>
      </c>
      <c r="B343" s="2" t="s">
        <v>530</v>
      </c>
      <c r="D343" t="str">
        <f>IF(ISERROR(1/VLOOKUP($B343,Kraftvärmeprod!$B$1:$D$480,MATCH("Total värmeproduktion i kraftvärmeverk i kombinerad drift (GWh)",Kraftvärmeprod!$B$1:$AV$1,0),FALSE)),"Ej kraftvärme","Alternativproduktionsmetoden")</f>
        <v>Ej kraftvärme</v>
      </c>
      <c r="E343" s="248" t="str">
        <f>IF(ISERROR(1/VLOOKUP($B343,Kraftvärmeprod!$B$1:$BD$480,MATCH("Total värmeproduktion i kraftvärmeverk i kombinerad drift (GWh)",Kraftvärmeprod!$B$1:$AV$1,0),FALSE)),"",VLOOKUP($B343,'Slutlig allokering kvv'!$B$1:$BA$480,MATCH(E$1,'Slutlig allokering kvv'!$B$1:$AS$1,0),FALSE))</f>
        <v/>
      </c>
      <c r="F343" t="str">
        <f>IF(ISERROR(1/VLOOKUP($B343,Kraftvärmeprod!$B$1:$AV$480,MATCH("Producerad elenergi i kraftvärmeverk (GWh)",Kraftvärmeprod!$B$1:$AV$1,0),FALSE)),"",VLOOKUP($B343,Kraftvärmeprod!$B$1:$AV$480,MATCH("Producerad elenergi i kraftvärmeverk (GWh)",Kraftvärmeprod!$B$1:$AV$1,0),FALSE))</f>
        <v/>
      </c>
      <c r="G343" t="str">
        <f>IF(ISERROR(1/VLOOKUP($B343,Miljö!$B$1:$T$480,MATCH("Såld mängd produktionsspecifik fjärrvärme (GWh)",Miljö!$B$1:$T$1,0),FALSE)),"",VLOOKUP($B343,Miljö!$B$1:$T$480,MATCH("Såld mängd produktionsspecifik fjärrvärme (GWh)",Miljö!$B$1:$T$1,0),FALSE))</f>
        <v/>
      </c>
      <c r="J343" t="str">
        <f t="shared" si="5"/>
        <v>Vattenfall AB Värme</v>
      </c>
    </row>
    <row r="344" spans="1:10" x14ac:dyDescent="0.25">
      <c r="A344" s="2" t="s">
        <v>526</v>
      </c>
      <c r="B344" s="2" t="s">
        <v>531</v>
      </c>
      <c r="D344" t="str">
        <f>IF(ISERROR(1/VLOOKUP($B344,Kraftvärmeprod!$B$1:$D$480,MATCH("Total värmeproduktion i kraftvärmeverk i kombinerad drift (GWh)",Kraftvärmeprod!$B$1:$AV$1,0),FALSE)),"Ej kraftvärme","Alternativproduktionsmetoden")</f>
        <v>Ej kraftvärme</v>
      </c>
      <c r="E344" s="248" t="str">
        <f>IF(ISERROR(1/VLOOKUP($B344,Kraftvärmeprod!$B$1:$BD$480,MATCH("Total värmeproduktion i kraftvärmeverk i kombinerad drift (GWh)",Kraftvärmeprod!$B$1:$AV$1,0),FALSE)),"",VLOOKUP($B344,'Slutlig allokering kvv'!$B$1:$BA$480,MATCH(E$1,'Slutlig allokering kvv'!$B$1:$AS$1,0),FALSE))</f>
        <v/>
      </c>
      <c r="F344" t="str">
        <f>IF(ISERROR(1/VLOOKUP($B344,Kraftvärmeprod!$B$1:$AV$480,MATCH("Producerad elenergi i kraftvärmeverk (GWh)",Kraftvärmeprod!$B$1:$AV$1,0),FALSE)),"",VLOOKUP($B344,Kraftvärmeprod!$B$1:$AV$480,MATCH("Producerad elenergi i kraftvärmeverk (GWh)",Kraftvärmeprod!$B$1:$AV$1,0),FALSE))</f>
        <v/>
      </c>
      <c r="G344" t="str">
        <f>IF(ISERROR(1/VLOOKUP($B344,Miljö!$B$1:$T$480,MATCH("Såld mängd produktionsspecifik fjärrvärme (GWh)",Miljö!$B$1:$T$1,0),FALSE)),"",VLOOKUP($B344,Miljö!$B$1:$T$480,MATCH("Såld mängd produktionsspecifik fjärrvärme (GWh)",Miljö!$B$1:$T$1,0),FALSE))</f>
        <v/>
      </c>
      <c r="J344" t="str">
        <f t="shared" si="5"/>
        <v>Vattenfall AB Värme</v>
      </c>
    </row>
    <row r="345" spans="1:10" x14ac:dyDescent="0.25">
      <c r="A345" s="2" t="s">
        <v>526</v>
      </c>
      <c r="B345" s="2" t="s">
        <v>532</v>
      </c>
      <c r="D345" t="str">
        <f>IF(ISERROR(1/VLOOKUP($B345,Kraftvärmeprod!$B$1:$D$480,MATCH("Total värmeproduktion i kraftvärmeverk i kombinerad drift (GWh)",Kraftvärmeprod!$B$1:$AV$1,0),FALSE)),"Ej kraftvärme","Alternativproduktionsmetoden")</f>
        <v>Alternativproduktionsmetoden</v>
      </c>
      <c r="E345" s="248">
        <f>IF(ISERROR(1/VLOOKUP($B345,Kraftvärmeprod!$B$1:$BD$480,MATCH("Total värmeproduktion i kraftvärmeverk i kombinerad drift (GWh)",Kraftvärmeprod!$B$1:$AV$1,0),FALSE)),"",VLOOKUP($B345,'Slutlig allokering kvv'!$B$1:$BA$480,MATCH(E$1,'Slutlig allokering kvv'!$B$1:$AS$1,0),FALSE))</f>
        <v>0.67502550769331704</v>
      </c>
      <c r="F345">
        <f>IF(ISERROR(1/VLOOKUP($B345,Kraftvärmeprod!$B$1:$AV$480,MATCH("Producerad elenergi i kraftvärmeverk (GWh)",Kraftvärmeprod!$B$1:$AV$1,0),FALSE)),"",VLOOKUP($B345,Kraftvärmeprod!$B$1:$AV$480,MATCH("Producerad elenergi i kraftvärmeverk (GWh)",Kraftvärmeprod!$B$1:$AV$1,0),FALSE))</f>
        <v>19.638000000000002</v>
      </c>
      <c r="G345" t="str">
        <f>IF(ISERROR(1/VLOOKUP($B345,Miljö!$B$1:$T$480,MATCH("Såld mängd produktionsspecifik fjärrvärme (GWh)",Miljö!$B$1:$T$1,0),FALSE)),"",VLOOKUP($B345,Miljö!$B$1:$T$480,MATCH("Såld mängd produktionsspecifik fjärrvärme (GWh)",Miljö!$B$1:$T$1,0),FALSE))</f>
        <v/>
      </c>
      <c r="J345" t="str">
        <f t="shared" si="5"/>
        <v>Vattenfall AB Värme</v>
      </c>
    </row>
    <row r="346" spans="1:10" x14ac:dyDescent="0.25">
      <c r="A346" s="2" t="s">
        <v>526</v>
      </c>
      <c r="B346" s="2" t="s">
        <v>533</v>
      </c>
      <c r="D346" t="str">
        <f>IF(ISERROR(1/VLOOKUP($B346,Kraftvärmeprod!$B$1:$D$480,MATCH("Total värmeproduktion i kraftvärmeverk i kombinerad drift (GWh)",Kraftvärmeprod!$B$1:$AV$1,0),FALSE)),"Ej kraftvärme","Alternativproduktionsmetoden")</f>
        <v>Alternativproduktionsmetoden</v>
      </c>
      <c r="E346" s="248">
        <f>IF(ISERROR(1/VLOOKUP($B346,Kraftvärmeprod!$B$1:$BD$480,MATCH("Total värmeproduktion i kraftvärmeverk i kombinerad drift (GWh)",Kraftvärmeprod!$B$1:$AV$1,0),FALSE)),"",VLOOKUP($B346,'Slutlig allokering kvv'!$B$1:$BA$480,MATCH(E$1,'Slutlig allokering kvv'!$B$1:$AS$1,0),FALSE))</f>
        <v>0.54564157141018599</v>
      </c>
      <c r="F346">
        <f>IF(ISERROR(1/VLOOKUP($B346,Kraftvärmeprod!$B$1:$AV$480,MATCH("Producerad elenergi i kraftvärmeverk (GWh)",Kraftvärmeprod!$B$1:$AV$1,0),FALSE)),"",VLOOKUP($B346,Kraftvärmeprod!$B$1:$AV$480,MATCH("Producerad elenergi i kraftvärmeverk (GWh)",Kraftvärmeprod!$B$1:$AV$1,0),FALSE))</f>
        <v>74.430000000000007</v>
      </c>
      <c r="G346" t="str">
        <f>IF(ISERROR(1/VLOOKUP($B346,Miljö!$B$1:$T$480,MATCH("Såld mängd produktionsspecifik fjärrvärme (GWh)",Miljö!$B$1:$T$1,0),FALSE)),"",VLOOKUP($B346,Miljö!$B$1:$T$480,MATCH("Såld mängd produktionsspecifik fjärrvärme (GWh)",Miljö!$B$1:$T$1,0),FALSE))</f>
        <v/>
      </c>
      <c r="J346" t="str">
        <f t="shared" si="5"/>
        <v>Vattenfall AB Värme</v>
      </c>
    </row>
    <row r="347" spans="1:10" x14ac:dyDescent="0.25">
      <c r="A347" s="2" t="s">
        <v>526</v>
      </c>
      <c r="B347" s="2" t="s">
        <v>534</v>
      </c>
      <c r="D347" t="str">
        <f>IF(ISERROR(1/VLOOKUP($B347,Kraftvärmeprod!$B$1:$D$480,MATCH("Total värmeproduktion i kraftvärmeverk i kombinerad drift (GWh)",Kraftvärmeprod!$B$1:$AV$1,0),FALSE)),"Ej kraftvärme","Alternativproduktionsmetoden")</f>
        <v>Ej kraftvärme</v>
      </c>
      <c r="E347" s="248" t="str">
        <f>IF(ISERROR(1/VLOOKUP($B347,Kraftvärmeprod!$B$1:$BD$480,MATCH("Total värmeproduktion i kraftvärmeverk i kombinerad drift (GWh)",Kraftvärmeprod!$B$1:$AV$1,0),FALSE)),"",VLOOKUP($B347,'Slutlig allokering kvv'!$B$1:$BA$480,MATCH(E$1,'Slutlig allokering kvv'!$B$1:$AS$1,0),FALSE))</f>
        <v/>
      </c>
      <c r="F347" t="str">
        <f>IF(ISERROR(1/VLOOKUP($B347,Kraftvärmeprod!$B$1:$AV$480,MATCH("Producerad elenergi i kraftvärmeverk (GWh)",Kraftvärmeprod!$B$1:$AV$1,0),FALSE)),"",VLOOKUP($B347,Kraftvärmeprod!$B$1:$AV$480,MATCH("Producerad elenergi i kraftvärmeverk (GWh)",Kraftvärmeprod!$B$1:$AV$1,0),FALSE))</f>
        <v/>
      </c>
      <c r="G347" t="str">
        <f>IF(ISERROR(1/VLOOKUP($B347,Miljö!$B$1:$T$480,MATCH("Såld mängd produktionsspecifik fjärrvärme (GWh)",Miljö!$B$1:$T$1,0),FALSE)),"",VLOOKUP($B347,Miljö!$B$1:$T$480,MATCH("Såld mängd produktionsspecifik fjärrvärme (GWh)",Miljö!$B$1:$T$1,0),FALSE))</f>
        <v/>
      </c>
      <c r="J347" t="str">
        <f t="shared" si="5"/>
        <v>Vattenfall AB Värme</v>
      </c>
    </row>
    <row r="348" spans="1:10" x14ac:dyDescent="0.25">
      <c r="A348" s="2" t="s">
        <v>526</v>
      </c>
      <c r="B348" s="2" t="s">
        <v>535</v>
      </c>
      <c r="D348" t="str">
        <f>IF(ISERROR(1/VLOOKUP($B348,Kraftvärmeprod!$B$1:$D$480,MATCH("Total värmeproduktion i kraftvärmeverk i kombinerad drift (GWh)",Kraftvärmeprod!$B$1:$AV$1,0),FALSE)),"Ej kraftvärme","Alternativproduktionsmetoden")</f>
        <v>Ej kraftvärme</v>
      </c>
      <c r="E348" s="248" t="str">
        <f>IF(ISERROR(1/VLOOKUP($B348,Kraftvärmeprod!$B$1:$BD$480,MATCH("Total värmeproduktion i kraftvärmeverk i kombinerad drift (GWh)",Kraftvärmeprod!$B$1:$AV$1,0),FALSE)),"",VLOOKUP($B348,'Slutlig allokering kvv'!$B$1:$BA$480,MATCH(E$1,'Slutlig allokering kvv'!$B$1:$AS$1,0),FALSE))</f>
        <v/>
      </c>
      <c r="F348" t="str">
        <f>IF(ISERROR(1/VLOOKUP($B348,Kraftvärmeprod!$B$1:$AV$480,MATCH("Producerad elenergi i kraftvärmeverk (GWh)",Kraftvärmeprod!$B$1:$AV$1,0),FALSE)),"",VLOOKUP($B348,Kraftvärmeprod!$B$1:$AV$480,MATCH("Producerad elenergi i kraftvärmeverk (GWh)",Kraftvärmeprod!$B$1:$AV$1,0),FALSE))</f>
        <v/>
      </c>
      <c r="G348" t="str">
        <f>IF(ISERROR(1/VLOOKUP($B348,Miljö!$B$1:$T$480,MATCH("Såld mängd produktionsspecifik fjärrvärme (GWh)",Miljö!$B$1:$T$1,0),FALSE)),"",VLOOKUP($B348,Miljö!$B$1:$T$480,MATCH("Såld mängd produktionsspecifik fjärrvärme (GWh)",Miljö!$B$1:$T$1,0),FALSE))</f>
        <v/>
      </c>
      <c r="J348" t="str">
        <f t="shared" si="5"/>
        <v>Vattenfall AB Värme</v>
      </c>
    </row>
    <row r="349" spans="1:10" x14ac:dyDescent="0.25">
      <c r="A349" s="2" t="s">
        <v>526</v>
      </c>
      <c r="B349" s="2" t="s">
        <v>536</v>
      </c>
      <c r="D349" t="str">
        <f>IF(ISERROR(1/VLOOKUP($B349,Kraftvärmeprod!$B$1:$D$480,MATCH("Total värmeproduktion i kraftvärmeverk i kombinerad drift (GWh)",Kraftvärmeprod!$B$1:$AV$1,0),FALSE)),"Ej kraftvärme","Alternativproduktionsmetoden")</f>
        <v>Alternativproduktionsmetoden</v>
      </c>
      <c r="E349" s="248">
        <f>IF(ISERROR(1/VLOOKUP($B349,Kraftvärmeprod!$B$1:$BD$480,MATCH("Total värmeproduktion i kraftvärmeverk i kombinerad drift (GWh)",Kraftvärmeprod!$B$1:$AV$1,0),FALSE)),"",VLOOKUP($B349,'Slutlig allokering kvv'!$B$1:$BA$480,MATCH(E$1,'Slutlig allokering kvv'!$B$1:$AS$1,0),FALSE))</f>
        <v>0.53160589492728805</v>
      </c>
      <c r="F349">
        <f>IF(ISERROR(1/VLOOKUP($B349,Kraftvärmeprod!$B$1:$AV$480,MATCH("Producerad elenergi i kraftvärmeverk (GWh)",Kraftvärmeprod!$B$1:$AV$1,0),FALSE)),"",VLOOKUP($B349,Kraftvärmeprod!$B$1:$AV$480,MATCH("Producerad elenergi i kraftvärmeverk (GWh)",Kraftvärmeprod!$B$1:$AV$1,0),FALSE))</f>
        <v>113.7</v>
      </c>
      <c r="G349">
        <f>IF(ISERROR(1/VLOOKUP($B349,Miljö!$B$1:$T$480,MATCH("Såld mängd produktionsspecifik fjärrvärme (GWh)",Miljö!$B$1:$T$1,0),FALSE)),"",VLOOKUP($B349,Miljö!$B$1:$T$480,MATCH("Såld mängd produktionsspecifik fjärrvärme (GWh)",Miljö!$B$1:$T$1,0),FALSE))</f>
        <v>71.599999999999994</v>
      </c>
      <c r="J349" t="str">
        <f t="shared" si="5"/>
        <v>Vattenfall AB Värme</v>
      </c>
    </row>
    <row r="350" spans="1:10" x14ac:dyDescent="0.25">
      <c r="A350" s="2" t="s">
        <v>526</v>
      </c>
      <c r="B350" s="2" t="s">
        <v>537</v>
      </c>
      <c r="D350" t="str">
        <f>IF(ISERROR(1/VLOOKUP($B350,Kraftvärmeprod!$B$1:$D$480,MATCH("Total värmeproduktion i kraftvärmeverk i kombinerad drift (GWh)",Kraftvärmeprod!$B$1:$AV$1,0),FALSE)),"Ej kraftvärme","Alternativproduktionsmetoden")</f>
        <v>Ej kraftvärme</v>
      </c>
      <c r="E350" s="248" t="str">
        <f>IF(ISERROR(1/VLOOKUP($B350,Kraftvärmeprod!$B$1:$BD$480,MATCH("Total värmeproduktion i kraftvärmeverk i kombinerad drift (GWh)",Kraftvärmeprod!$B$1:$AV$1,0),FALSE)),"",VLOOKUP($B350,'Slutlig allokering kvv'!$B$1:$BA$480,MATCH(E$1,'Slutlig allokering kvv'!$B$1:$AS$1,0),FALSE))</f>
        <v/>
      </c>
      <c r="F350" t="str">
        <f>IF(ISERROR(1/VLOOKUP($B350,Kraftvärmeprod!$B$1:$AV$480,MATCH("Producerad elenergi i kraftvärmeverk (GWh)",Kraftvärmeprod!$B$1:$AV$1,0),FALSE)),"",VLOOKUP($B350,Kraftvärmeprod!$B$1:$AV$480,MATCH("Producerad elenergi i kraftvärmeverk (GWh)",Kraftvärmeprod!$B$1:$AV$1,0),FALSE))</f>
        <v/>
      </c>
      <c r="G350" t="str">
        <f>IF(ISERROR(1/VLOOKUP($B350,Miljö!$B$1:$T$480,MATCH("Såld mängd produktionsspecifik fjärrvärme (GWh)",Miljö!$B$1:$T$1,0),FALSE)),"",VLOOKUP($B350,Miljö!$B$1:$T$480,MATCH("Såld mängd produktionsspecifik fjärrvärme (GWh)",Miljö!$B$1:$T$1,0),FALSE))</f>
        <v/>
      </c>
      <c r="J350" t="str">
        <f t="shared" si="5"/>
        <v>Vattenfall AB Värme</v>
      </c>
    </row>
    <row r="351" spans="1:10" x14ac:dyDescent="0.25">
      <c r="A351" s="2" t="s">
        <v>538</v>
      </c>
      <c r="B351" s="2" t="s">
        <v>539</v>
      </c>
      <c r="D351" t="str">
        <f>IF(ISERROR(1/VLOOKUP($B351,Kraftvärmeprod!$B$1:$D$480,MATCH("Total värmeproduktion i kraftvärmeverk i kombinerad drift (GWh)",Kraftvärmeprod!$B$1:$AV$1,0),FALSE)),"Ej kraftvärme","Alternativproduktionsmetoden")</f>
        <v>Ej kraftvärme</v>
      </c>
      <c r="E351" s="248" t="str">
        <f>IF(ISERROR(1/VLOOKUP($B351,Kraftvärmeprod!$B$1:$BD$480,MATCH("Total värmeproduktion i kraftvärmeverk i kombinerad drift (GWh)",Kraftvärmeprod!$B$1:$AV$1,0),FALSE)),"",VLOOKUP($B351,'Slutlig allokering kvv'!$B$1:$BA$480,MATCH(E$1,'Slutlig allokering kvv'!$B$1:$AS$1,0),FALSE))</f>
        <v/>
      </c>
      <c r="F351" t="str">
        <f>IF(ISERROR(1/VLOOKUP($B351,Kraftvärmeprod!$B$1:$AV$480,MATCH("Producerad elenergi i kraftvärmeverk (GWh)",Kraftvärmeprod!$B$1:$AV$1,0),FALSE)),"",VLOOKUP($B351,Kraftvärmeprod!$B$1:$AV$480,MATCH("Producerad elenergi i kraftvärmeverk (GWh)",Kraftvärmeprod!$B$1:$AV$1,0),FALSE))</f>
        <v/>
      </c>
      <c r="G351" t="str">
        <f>IF(ISERROR(1/VLOOKUP($B351,Miljö!$B$1:$T$480,MATCH("Såld mängd produktionsspecifik fjärrvärme (GWh)",Miljö!$B$1:$T$1,0),FALSE)),"",VLOOKUP($B351,Miljö!$B$1:$T$480,MATCH("Såld mängd produktionsspecifik fjärrvärme (GWh)",Miljö!$B$1:$T$1,0),FALSE))</f>
        <v/>
      </c>
      <c r="J351" t="str">
        <f t="shared" si="5"/>
        <v>Vetlanda Energi och Teknik AB</v>
      </c>
    </row>
    <row r="352" spans="1:10" x14ac:dyDescent="0.25">
      <c r="A352" s="2" t="s">
        <v>538</v>
      </c>
      <c r="B352" s="2" t="s">
        <v>540</v>
      </c>
      <c r="D352" t="str">
        <f>IF(ISERROR(1/VLOOKUP($B352,Kraftvärmeprod!$B$1:$D$480,MATCH("Total värmeproduktion i kraftvärmeverk i kombinerad drift (GWh)",Kraftvärmeprod!$B$1:$AV$1,0),FALSE)),"Ej kraftvärme","Alternativproduktionsmetoden")</f>
        <v>Ej kraftvärme</v>
      </c>
      <c r="E352" s="248" t="str">
        <f>IF(ISERROR(1/VLOOKUP($B352,Kraftvärmeprod!$B$1:$BD$480,MATCH("Total värmeproduktion i kraftvärmeverk i kombinerad drift (GWh)",Kraftvärmeprod!$B$1:$AV$1,0),FALSE)),"",VLOOKUP($B352,'Slutlig allokering kvv'!$B$1:$BA$480,MATCH(E$1,'Slutlig allokering kvv'!$B$1:$AS$1,0),FALSE))</f>
        <v/>
      </c>
      <c r="F352" t="str">
        <f>IF(ISERROR(1/VLOOKUP($B352,Kraftvärmeprod!$B$1:$AV$480,MATCH("Producerad elenergi i kraftvärmeverk (GWh)",Kraftvärmeprod!$B$1:$AV$1,0),FALSE)),"",VLOOKUP($B352,Kraftvärmeprod!$B$1:$AV$480,MATCH("Producerad elenergi i kraftvärmeverk (GWh)",Kraftvärmeprod!$B$1:$AV$1,0),FALSE))</f>
        <v/>
      </c>
      <c r="G352" t="str">
        <f>IF(ISERROR(1/VLOOKUP($B352,Miljö!$B$1:$T$480,MATCH("Såld mängd produktionsspecifik fjärrvärme (GWh)",Miljö!$B$1:$T$1,0),FALSE)),"",VLOOKUP($B352,Miljö!$B$1:$T$480,MATCH("Såld mängd produktionsspecifik fjärrvärme (GWh)",Miljö!$B$1:$T$1,0),FALSE))</f>
        <v/>
      </c>
      <c r="J352" t="str">
        <f t="shared" si="5"/>
        <v>Vetlanda Energi och Teknik AB</v>
      </c>
    </row>
    <row r="353" spans="1:10" x14ac:dyDescent="0.25">
      <c r="A353" s="2" t="s">
        <v>538</v>
      </c>
      <c r="B353" s="2" t="s">
        <v>541</v>
      </c>
      <c r="D353" t="str">
        <f>IF(ISERROR(1/VLOOKUP($B353,Kraftvärmeprod!$B$1:$D$480,MATCH("Total värmeproduktion i kraftvärmeverk i kombinerad drift (GWh)",Kraftvärmeprod!$B$1:$AV$1,0),FALSE)),"Ej kraftvärme","Alternativproduktionsmetoden")</f>
        <v>Alternativproduktionsmetoden</v>
      </c>
      <c r="E353" s="248">
        <f>IF(ISERROR(1/VLOOKUP($B353,Kraftvärmeprod!$B$1:$BD$480,MATCH("Total värmeproduktion i kraftvärmeverk i kombinerad drift (GWh)",Kraftvärmeprod!$B$1:$AV$1,0),FALSE)),"",VLOOKUP($B353,'Slutlig allokering kvv'!$B$1:$BA$480,MATCH(E$1,'Slutlig allokering kvv'!$B$1:$AS$1,0),FALSE))</f>
        <v>0.71407981684981692</v>
      </c>
      <c r="F353">
        <f>IF(ISERROR(1/VLOOKUP($B353,Kraftvärmeprod!$B$1:$AV$480,MATCH("Producerad elenergi i kraftvärmeverk (GWh)",Kraftvärmeprod!$B$1:$AV$1,0),FALSE)),"",VLOOKUP($B353,Kraftvärmeprod!$B$1:$AV$480,MATCH("Producerad elenergi i kraftvärmeverk (GWh)",Kraftvärmeprod!$B$1:$AV$1,0),FALSE))</f>
        <v>14.6</v>
      </c>
      <c r="G353" t="str">
        <f>IF(ISERROR(1/VLOOKUP($B353,Miljö!$B$1:$T$480,MATCH("Såld mängd produktionsspecifik fjärrvärme (GWh)",Miljö!$B$1:$T$1,0),FALSE)),"",VLOOKUP($B353,Miljö!$B$1:$T$480,MATCH("Såld mängd produktionsspecifik fjärrvärme (GWh)",Miljö!$B$1:$T$1,0),FALSE))</f>
        <v/>
      </c>
      <c r="J353" t="str">
        <f t="shared" si="5"/>
        <v>Vetlanda Energi och Teknik AB</v>
      </c>
    </row>
    <row r="354" spans="1:10" x14ac:dyDescent="0.25">
      <c r="A354" s="2" t="s">
        <v>542</v>
      </c>
      <c r="B354" s="2" t="s">
        <v>543</v>
      </c>
      <c r="D354" t="str">
        <f>IF(ISERROR(1/VLOOKUP($B354,Kraftvärmeprod!$B$1:$D$480,MATCH("Total värmeproduktion i kraftvärmeverk i kombinerad drift (GWh)",Kraftvärmeprod!$B$1:$AV$1,0),FALSE)),"Ej kraftvärme","Alternativproduktionsmetoden")</f>
        <v>Ej kraftvärme</v>
      </c>
      <c r="E354" s="248" t="str">
        <f>IF(ISERROR(1/VLOOKUP($B354,Kraftvärmeprod!$B$1:$BD$480,MATCH("Total värmeproduktion i kraftvärmeverk i kombinerad drift (GWh)",Kraftvärmeprod!$B$1:$AV$1,0),FALSE)),"",VLOOKUP($B354,'Slutlig allokering kvv'!$B$1:$BA$480,MATCH(E$1,'Slutlig allokering kvv'!$B$1:$AS$1,0),FALSE))</f>
        <v/>
      </c>
      <c r="F354" t="str">
        <f>IF(ISERROR(1/VLOOKUP($B354,Kraftvärmeprod!$B$1:$AV$480,MATCH("Producerad elenergi i kraftvärmeverk (GWh)",Kraftvärmeprod!$B$1:$AV$1,0),FALSE)),"",VLOOKUP($B354,Kraftvärmeprod!$B$1:$AV$480,MATCH("Producerad elenergi i kraftvärmeverk (GWh)",Kraftvärmeprod!$B$1:$AV$1,0),FALSE))</f>
        <v/>
      </c>
      <c r="G354" t="str">
        <f>IF(ISERROR(1/VLOOKUP($B354,Miljö!$B$1:$T$480,MATCH("Såld mängd produktionsspecifik fjärrvärme (GWh)",Miljö!$B$1:$T$1,0),FALSE)),"",VLOOKUP($B354,Miljö!$B$1:$T$480,MATCH("Såld mängd produktionsspecifik fjärrvärme (GWh)",Miljö!$B$1:$T$1,0),FALSE))</f>
        <v/>
      </c>
      <c r="J354" t="str">
        <f t="shared" si="5"/>
        <v>Vimmerby Energi &amp; Miljö AB</v>
      </c>
    </row>
    <row r="355" spans="1:10" x14ac:dyDescent="0.25">
      <c r="A355" s="2" t="s">
        <v>542</v>
      </c>
      <c r="B355" s="2" t="s">
        <v>544</v>
      </c>
      <c r="D355" t="str">
        <f>IF(ISERROR(1/VLOOKUP($B355,Kraftvärmeprod!$B$1:$D$480,MATCH("Total värmeproduktion i kraftvärmeverk i kombinerad drift (GWh)",Kraftvärmeprod!$B$1:$AV$1,0),FALSE)),"Ej kraftvärme","Alternativproduktionsmetoden")</f>
        <v>Ej kraftvärme</v>
      </c>
      <c r="E355" s="248" t="str">
        <f>IF(ISERROR(1/VLOOKUP($B355,Kraftvärmeprod!$B$1:$BD$480,MATCH("Total värmeproduktion i kraftvärmeverk i kombinerad drift (GWh)",Kraftvärmeprod!$B$1:$AV$1,0),FALSE)),"",VLOOKUP($B355,'Slutlig allokering kvv'!$B$1:$BA$480,MATCH(E$1,'Slutlig allokering kvv'!$B$1:$AS$1,0),FALSE))</f>
        <v/>
      </c>
      <c r="F355" t="str">
        <f>IF(ISERROR(1/VLOOKUP($B355,Kraftvärmeprod!$B$1:$AV$480,MATCH("Producerad elenergi i kraftvärmeverk (GWh)",Kraftvärmeprod!$B$1:$AV$1,0),FALSE)),"",VLOOKUP($B355,Kraftvärmeprod!$B$1:$AV$480,MATCH("Producerad elenergi i kraftvärmeverk (GWh)",Kraftvärmeprod!$B$1:$AV$1,0),FALSE))</f>
        <v/>
      </c>
      <c r="G355" t="str">
        <f>IF(ISERROR(1/VLOOKUP($B355,Miljö!$B$1:$T$480,MATCH("Såld mängd produktionsspecifik fjärrvärme (GWh)",Miljö!$B$1:$T$1,0),FALSE)),"",VLOOKUP($B355,Miljö!$B$1:$T$480,MATCH("Såld mängd produktionsspecifik fjärrvärme (GWh)",Miljö!$B$1:$T$1,0),FALSE))</f>
        <v/>
      </c>
      <c r="J355" t="str">
        <f t="shared" si="5"/>
        <v>Vimmerby Energi &amp; Miljö AB</v>
      </c>
    </row>
    <row r="356" spans="1:10" x14ac:dyDescent="0.25">
      <c r="A356" s="2" t="s">
        <v>542</v>
      </c>
      <c r="B356" s="2" t="s">
        <v>545</v>
      </c>
      <c r="D356" t="str">
        <f>IF(ISERROR(1/VLOOKUP($B356,Kraftvärmeprod!$B$1:$D$480,MATCH("Total värmeproduktion i kraftvärmeverk i kombinerad drift (GWh)",Kraftvärmeprod!$B$1:$AV$1,0),FALSE)),"Ej kraftvärme","Alternativproduktionsmetoden")</f>
        <v>Ej kraftvärme</v>
      </c>
      <c r="E356" s="248" t="str">
        <f>IF(ISERROR(1/VLOOKUP($B356,Kraftvärmeprod!$B$1:$BD$480,MATCH("Total värmeproduktion i kraftvärmeverk i kombinerad drift (GWh)",Kraftvärmeprod!$B$1:$AV$1,0),FALSE)),"",VLOOKUP($B356,'Slutlig allokering kvv'!$B$1:$BA$480,MATCH(E$1,'Slutlig allokering kvv'!$B$1:$AS$1,0),FALSE))</f>
        <v/>
      </c>
      <c r="F356" t="str">
        <f>IF(ISERROR(1/VLOOKUP($B356,Kraftvärmeprod!$B$1:$AV$480,MATCH("Producerad elenergi i kraftvärmeverk (GWh)",Kraftvärmeprod!$B$1:$AV$1,0),FALSE)),"",VLOOKUP($B356,Kraftvärmeprod!$B$1:$AV$480,MATCH("Producerad elenergi i kraftvärmeverk (GWh)",Kraftvärmeprod!$B$1:$AV$1,0),FALSE))</f>
        <v/>
      </c>
      <c r="G356" t="str">
        <f>IF(ISERROR(1/VLOOKUP($B356,Miljö!$B$1:$T$480,MATCH("Såld mängd produktionsspecifik fjärrvärme (GWh)",Miljö!$B$1:$T$1,0),FALSE)),"",VLOOKUP($B356,Miljö!$B$1:$T$480,MATCH("Såld mängd produktionsspecifik fjärrvärme (GWh)",Miljö!$B$1:$T$1,0),FALSE))</f>
        <v/>
      </c>
      <c r="J356" t="str">
        <f t="shared" si="5"/>
        <v>Vimmerby Energi &amp; Miljö AB</v>
      </c>
    </row>
    <row r="357" spans="1:10" x14ac:dyDescent="0.25">
      <c r="A357" s="2" t="s">
        <v>542</v>
      </c>
      <c r="B357" s="2" t="s">
        <v>546</v>
      </c>
      <c r="D357" t="str">
        <f>IF(ISERROR(1/VLOOKUP($B357,Kraftvärmeprod!$B$1:$D$480,MATCH("Total värmeproduktion i kraftvärmeverk i kombinerad drift (GWh)",Kraftvärmeprod!$B$1:$AV$1,0),FALSE)),"Ej kraftvärme","Alternativproduktionsmetoden")</f>
        <v>Ej kraftvärme</v>
      </c>
      <c r="E357" s="248" t="str">
        <f>IF(ISERROR(1/VLOOKUP($B357,Kraftvärmeprod!$B$1:$BD$480,MATCH("Total värmeproduktion i kraftvärmeverk i kombinerad drift (GWh)",Kraftvärmeprod!$B$1:$AV$1,0),FALSE)),"",VLOOKUP($B357,'Slutlig allokering kvv'!$B$1:$BA$480,MATCH(E$1,'Slutlig allokering kvv'!$B$1:$AS$1,0),FALSE))</f>
        <v/>
      </c>
      <c r="F357" t="str">
        <f>IF(ISERROR(1/VLOOKUP($B357,Kraftvärmeprod!$B$1:$AV$480,MATCH("Producerad elenergi i kraftvärmeverk (GWh)",Kraftvärmeprod!$B$1:$AV$1,0),FALSE)),"",VLOOKUP($B357,Kraftvärmeprod!$B$1:$AV$480,MATCH("Producerad elenergi i kraftvärmeverk (GWh)",Kraftvärmeprod!$B$1:$AV$1,0),FALSE))</f>
        <v/>
      </c>
      <c r="G357" t="str">
        <f>IF(ISERROR(1/VLOOKUP($B357,Miljö!$B$1:$T$480,MATCH("Såld mängd produktionsspecifik fjärrvärme (GWh)",Miljö!$B$1:$T$1,0),FALSE)),"",VLOOKUP($B357,Miljö!$B$1:$T$480,MATCH("Såld mängd produktionsspecifik fjärrvärme (GWh)",Miljö!$B$1:$T$1,0),FALSE))</f>
        <v/>
      </c>
      <c r="J357" t="str">
        <f t="shared" si="5"/>
        <v>Vimmerby Energi &amp; Miljö AB</v>
      </c>
    </row>
    <row r="358" spans="1:10" x14ac:dyDescent="0.25">
      <c r="A358" s="2" t="s">
        <v>542</v>
      </c>
      <c r="B358" s="2" t="s">
        <v>547</v>
      </c>
      <c r="D358" t="str">
        <f>IF(ISERROR(1/VLOOKUP($B358,Kraftvärmeprod!$B$1:$D$480,MATCH("Total värmeproduktion i kraftvärmeverk i kombinerad drift (GWh)",Kraftvärmeprod!$B$1:$AV$1,0),FALSE)),"Ej kraftvärme","Alternativproduktionsmetoden")</f>
        <v>Alternativproduktionsmetoden</v>
      </c>
      <c r="E358" s="248">
        <f>IF(ISERROR(1/VLOOKUP($B358,Kraftvärmeprod!$B$1:$BD$480,MATCH("Total värmeproduktion i kraftvärmeverk i kombinerad drift (GWh)",Kraftvärmeprod!$B$1:$AV$1,0),FALSE)),"",VLOOKUP($B358,'Slutlig allokering kvv'!$B$1:$BA$480,MATCH(E$1,'Slutlig allokering kvv'!$B$1:$AS$1,0),FALSE))</f>
        <v>0.79559069565217388</v>
      </c>
      <c r="F358">
        <f>IF(ISERROR(1/VLOOKUP($B358,Kraftvärmeprod!$B$1:$AV$480,MATCH("Producerad elenergi i kraftvärmeverk (GWh)",Kraftvärmeprod!$B$1:$AV$1,0),FALSE)),"",VLOOKUP($B358,Kraftvärmeprod!$B$1:$AV$480,MATCH("Producerad elenergi i kraftvärmeverk (GWh)",Kraftvärmeprod!$B$1:$AV$1,0),FALSE))</f>
        <v>10.497999999999999</v>
      </c>
      <c r="G358" t="str">
        <f>IF(ISERROR(1/VLOOKUP($B358,Miljö!$B$1:$T$480,MATCH("Såld mängd produktionsspecifik fjärrvärme (GWh)",Miljö!$B$1:$T$1,0),FALSE)),"",VLOOKUP($B358,Miljö!$B$1:$T$480,MATCH("Såld mängd produktionsspecifik fjärrvärme (GWh)",Miljö!$B$1:$T$1,0),FALSE))</f>
        <v/>
      </c>
      <c r="J358" t="str">
        <f t="shared" si="5"/>
        <v>Vimmerby Energi &amp; Miljö AB</v>
      </c>
    </row>
    <row r="359" spans="1:10" x14ac:dyDescent="0.25">
      <c r="A359" s="2" t="s">
        <v>548</v>
      </c>
      <c r="B359" s="2" t="s">
        <v>549</v>
      </c>
      <c r="D359" t="str">
        <f>IF(ISERROR(1/VLOOKUP($B359,Kraftvärmeprod!$B$1:$D$480,MATCH("Total värmeproduktion i kraftvärmeverk i kombinerad drift (GWh)",Kraftvärmeprod!$B$1:$AV$1,0),FALSE)),"Ej kraftvärme","Alternativproduktionsmetoden")</f>
        <v>Ej kraftvärme</v>
      </c>
      <c r="E359" s="248" t="str">
        <f>IF(ISERROR(1/VLOOKUP($B359,Kraftvärmeprod!$B$1:$BD$480,MATCH("Total värmeproduktion i kraftvärmeverk i kombinerad drift (GWh)",Kraftvärmeprod!$B$1:$AV$1,0),FALSE)),"",VLOOKUP($B359,'Slutlig allokering kvv'!$B$1:$BA$480,MATCH(E$1,'Slutlig allokering kvv'!$B$1:$AS$1,0),FALSE))</f>
        <v/>
      </c>
      <c r="F359" t="str">
        <f>IF(ISERROR(1/VLOOKUP($B359,Kraftvärmeprod!$B$1:$AV$480,MATCH("Producerad elenergi i kraftvärmeverk (GWh)",Kraftvärmeprod!$B$1:$AV$1,0),FALSE)),"",VLOOKUP($B359,Kraftvärmeprod!$B$1:$AV$480,MATCH("Producerad elenergi i kraftvärmeverk (GWh)",Kraftvärmeprod!$B$1:$AV$1,0),FALSE))</f>
        <v/>
      </c>
      <c r="G359" t="str">
        <f>IF(ISERROR(1/VLOOKUP($B359,Miljö!$B$1:$T$480,MATCH("Såld mängd produktionsspecifik fjärrvärme (GWh)",Miljö!$B$1:$T$1,0),FALSE)),"",VLOOKUP($B359,Miljö!$B$1:$T$480,MATCH("Såld mängd produktionsspecifik fjärrvärme (GWh)",Miljö!$B$1:$T$1,0),FALSE))</f>
        <v/>
      </c>
      <c r="J359" t="str">
        <f t="shared" si="5"/>
        <v>Väner Energi AB</v>
      </c>
    </row>
    <row r="360" spans="1:10" x14ac:dyDescent="0.25">
      <c r="A360" s="2" t="s">
        <v>548</v>
      </c>
      <c r="B360" s="2" t="s">
        <v>550</v>
      </c>
      <c r="D360" t="str">
        <f>IF(ISERROR(1/VLOOKUP($B360,Kraftvärmeprod!$B$1:$D$480,MATCH("Total värmeproduktion i kraftvärmeverk i kombinerad drift (GWh)",Kraftvärmeprod!$B$1:$AV$1,0),FALSE)),"Ej kraftvärme","Alternativproduktionsmetoden")</f>
        <v>Ej kraftvärme</v>
      </c>
      <c r="E360" s="248" t="str">
        <f>IF(ISERROR(1/VLOOKUP($B360,Kraftvärmeprod!$B$1:$BD$480,MATCH("Total värmeproduktion i kraftvärmeverk i kombinerad drift (GWh)",Kraftvärmeprod!$B$1:$AV$1,0),FALSE)),"",VLOOKUP($B360,'Slutlig allokering kvv'!$B$1:$BA$480,MATCH(E$1,'Slutlig allokering kvv'!$B$1:$AS$1,0),FALSE))</f>
        <v/>
      </c>
      <c r="F360" t="str">
        <f>IF(ISERROR(1/VLOOKUP($B360,Kraftvärmeprod!$B$1:$AV$480,MATCH("Producerad elenergi i kraftvärmeverk (GWh)",Kraftvärmeprod!$B$1:$AV$1,0),FALSE)),"",VLOOKUP($B360,Kraftvärmeprod!$B$1:$AV$480,MATCH("Producerad elenergi i kraftvärmeverk (GWh)",Kraftvärmeprod!$B$1:$AV$1,0),FALSE))</f>
        <v/>
      </c>
      <c r="G360" t="str">
        <f>IF(ISERROR(1/VLOOKUP($B360,Miljö!$B$1:$T$480,MATCH("Såld mängd produktionsspecifik fjärrvärme (GWh)",Miljö!$B$1:$T$1,0),FALSE)),"",VLOOKUP($B360,Miljö!$B$1:$T$480,MATCH("Såld mängd produktionsspecifik fjärrvärme (GWh)",Miljö!$B$1:$T$1,0),FALSE))</f>
        <v/>
      </c>
      <c r="J360" t="str">
        <f t="shared" si="5"/>
        <v>Väner Energi AB</v>
      </c>
    </row>
    <row r="361" spans="1:10" x14ac:dyDescent="0.25">
      <c r="A361" s="2" t="s">
        <v>548</v>
      </c>
      <c r="B361" s="2" t="s">
        <v>551</v>
      </c>
      <c r="D361" t="str">
        <f>IF(ISERROR(1/VLOOKUP($B361,Kraftvärmeprod!$B$1:$D$480,MATCH("Total värmeproduktion i kraftvärmeverk i kombinerad drift (GWh)",Kraftvärmeprod!$B$1:$AV$1,0),FALSE)),"Ej kraftvärme","Alternativproduktionsmetoden")</f>
        <v>Ej kraftvärme</v>
      </c>
      <c r="E361" s="248" t="str">
        <f>IF(ISERROR(1/VLOOKUP($B361,Kraftvärmeprod!$B$1:$BD$480,MATCH("Total värmeproduktion i kraftvärmeverk i kombinerad drift (GWh)",Kraftvärmeprod!$B$1:$AV$1,0),FALSE)),"",VLOOKUP($B361,'Slutlig allokering kvv'!$B$1:$BA$480,MATCH(E$1,'Slutlig allokering kvv'!$B$1:$AS$1,0),FALSE))</f>
        <v/>
      </c>
      <c r="F361" t="str">
        <f>IF(ISERROR(1/VLOOKUP($B361,Kraftvärmeprod!$B$1:$AV$480,MATCH("Producerad elenergi i kraftvärmeverk (GWh)",Kraftvärmeprod!$B$1:$AV$1,0),FALSE)),"",VLOOKUP($B361,Kraftvärmeprod!$B$1:$AV$480,MATCH("Producerad elenergi i kraftvärmeverk (GWh)",Kraftvärmeprod!$B$1:$AV$1,0),FALSE))</f>
        <v/>
      </c>
      <c r="G361" t="str">
        <f>IF(ISERROR(1/VLOOKUP($B361,Miljö!$B$1:$T$480,MATCH("Såld mängd produktionsspecifik fjärrvärme (GWh)",Miljö!$B$1:$T$1,0),FALSE)),"",VLOOKUP($B361,Miljö!$B$1:$T$480,MATCH("Såld mängd produktionsspecifik fjärrvärme (GWh)",Miljö!$B$1:$T$1,0),FALSE))</f>
        <v/>
      </c>
      <c r="J361" t="str">
        <f t="shared" si="5"/>
        <v>Väner Energi AB</v>
      </c>
    </row>
    <row r="362" spans="1:10" x14ac:dyDescent="0.25">
      <c r="A362" s="2" t="s">
        <v>552</v>
      </c>
      <c r="B362" s="2" t="s">
        <v>553</v>
      </c>
      <c r="D362" t="str">
        <f>IF(ISERROR(1/VLOOKUP($B362,Kraftvärmeprod!$B$1:$D$480,MATCH("Total värmeproduktion i kraftvärmeverk i kombinerad drift (GWh)",Kraftvärmeprod!$B$1:$AV$1,0),FALSE)),"Ej kraftvärme","Alternativproduktionsmetoden")</f>
        <v>Ej kraftvärme</v>
      </c>
      <c r="E362" s="248" t="str">
        <f>IF(ISERROR(1/VLOOKUP($B362,Kraftvärmeprod!$B$1:$BD$480,MATCH("Total värmeproduktion i kraftvärmeverk i kombinerad drift (GWh)",Kraftvärmeprod!$B$1:$AV$1,0),FALSE)),"",VLOOKUP($B362,'Slutlig allokering kvv'!$B$1:$BA$480,MATCH(E$1,'Slutlig allokering kvv'!$B$1:$AS$1,0),FALSE))</f>
        <v/>
      </c>
      <c r="F362" t="str">
        <f>IF(ISERROR(1/VLOOKUP($B362,Kraftvärmeprod!$B$1:$AV$480,MATCH("Producerad elenergi i kraftvärmeverk (GWh)",Kraftvärmeprod!$B$1:$AV$1,0),FALSE)),"",VLOOKUP($B362,Kraftvärmeprod!$B$1:$AV$480,MATCH("Producerad elenergi i kraftvärmeverk (GWh)",Kraftvärmeprod!$B$1:$AV$1,0),FALSE))</f>
        <v/>
      </c>
      <c r="G362" t="str">
        <f>IF(ISERROR(1/VLOOKUP($B362,Miljö!$B$1:$T$480,MATCH("Såld mängd produktionsspecifik fjärrvärme (GWh)",Miljö!$B$1:$T$1,0),FALSE)),"",VLOOKUP($B362,Miljö!$B$1:$T$480,MATCH("Såld mängd produktionsspecifik fjärrvärme (GWh)",Miljö!$B$1:$T$1,0),FALSE))</f>
        <v/>
      </c>
      <c r="J362" t="str">
        <f t="shared" si="5"/>
        <v>Värmevärden AB</v>
      </c>
    </row>
    <row r="363" spans="1:10" x14ac:dyDescent="0.25">
      <c r="A363" s="2" t="s">
        <v>552</v>
      </c>
      <c r="B363" s="2" t="s">
        <v>554</v>
      </c>
      <c r="D363" t="str">
        <f>IF(ISERROR(1/VLOOKUP($B363,Kraftvärmeprod!$B$1:$D$480,MATCH("Total värmeproduktion i kraftvärmeverk i kombinerad drift (GWh)",Kraftvärmeprod!$B$1:$AV$1,0),FALSE)),"Ej kraftvärme","Alternativproduktionsmetoden")</f>
        <v>Ej kraftvärme</v>
      </c>
      <c r="E363" s="248" t="str">
        <f>IF(ISERROR(1/VLOOKUP($B363,Kraftvärmeprod!$B$1:$BD$480,MATCH("Total värmeproduktion i kraftvärmeverk i kombinerad drift (GWh)",Kraftvärmeprod!$B$1:$AV$1,0),FALSE)),"",VLOOKUP($B363,'Slutlig allokering kvv'!$B$1:$BA$480,MATCH(E$1,'Slutlig allokering kvv'!$B$1:$AS$1,0),FALSE))</f>
        <v/>
      </c>
      <c r="F363" t="str">
        <f>IF(ISERROR(1/VLOOKUP($B363,Kraftvärmeprod!$B$1:$AV$480,MATCH("Producerad elenergi i kraftvärmeverk (GWh)",Kraftvärmeprod!$B$1:$AV$1,0),FALSE)),"",VLOOKUP($B363,Kraftvärmeprod!$B$1:$AV$480,MATCH("Producerad elenergi i kraftvärmeverk (GWh)",Kraftvärmeprod!$B$1:$AV$1,0),FALSE))</f>
        <v/>
      </c>
      <c r="G363" t="str">
        <f>IF(ISERROR(1/VLOOKUP($B363,Miljö!$B$1:$T$480,MATCH("Såld mängd produktionsspecifik fjärrvärme (GWh)",Miljö!$B$1:$T$1,0),FALSE)),"",VLOOKUP($B363,Miljö!$B$1:$T$480,MATCH("Såld mängd produktionsspecifik fjärrvärme (GWh)",Miljö!$B$1:$T$1,0),FALSE))</f>
        <v/>
      </c>
      <c r="J363" t="str">
        <f t="shared" si="5"/>
        <v>Värmevärden AB</v>
      </c>
    </row>
    <row r="364" spans="1:10" x14ac:dyDescent="0.25">
      <c r="A364" s="2" t="s">
        <v>552</v>
      </c>
      <c r="B364" s="2" t="s">
        <v>555</v>
      </c>
      <c r="D364" t="str">
        <f>IF(ISERROR(1/VLOOKUP($B364,Kraftvärmeprod!$B$1:$D$480,MATCH("Total värmeproduktion i kraftvärmeverk i kombinerad drift (GWh)",Kraftvärmeprod!$B$1:$AV$1,0),FALSE)),"Ej kraftvärme","Alternativproduktionsmetoden")</f>
        <v>Ej kraftvärme</v>
      </c>
      <c r="E364" s="248" t="str">
        <f>IF(ISERROR(1/VLOOKUP($B364,Kraftvärmeprod!$B$1:$BD$480,MATCH("Total värmeproduktion i kraftvärmeverk i kombinerad drift (GWh)",Kraftvärmeprod!$B$1:$AV$1,0),FALSE)),"",VLOOKUP($B364,'Slutlig allokering kvv'!$B$1:$BA$480,MATCH(E$1,'Slutlig allokering kvv'!$B$1:$AS$1,0),FALSE))</f>
        <v/>
      </c>
      <c r="F364" t="str">
        <f>IF(ISERROR(1/VLOOKUP($B364,Kraftvärmeprod!$B$1:$AV$480,MATCH("Producerad elenergi i kraftvärmeverk (GWh)",Kraftvärmeprod!$B$1:$AV$1,0),FALSE)),"",VLOOKUP($B364,Kraftvärmeprod!$B$1:$AV$480,MATCH("Producerad elenergi i kraftvärmeverk (GWh)",Kraftvärmeprod!$B$1:$AV$1,0),FALSE))</f>
        <v/>
      </c>
      <c r="G364" t="str">
        <f>IF(ISERROR(1/VLOOKUP($B364,Miljö!$B$1:$T$480,MATCH("Såld mängd produktionsspecifik fjärrvärme (GWh)",Miljö!$B$1:$T$1,0),FALSE)),"",VLOOKUP($B364,Miljö!$B$1:$T$480,MATCH("Såld mängd produktionsspecifik fjärrvärme (GWh)",Miljö!$B$1:$T$1,0),FALSE))</f>
        <v/>
      </c>
      <c r="J364" t="str">
        <f t="shared" si="5"/>
        <v>Värmevärden AB</v>
      </c>
    </row>
    <row r="365" spans="1:10" x14ac:dyDescent="0.25">
      <c r="A365" s="2" t="s">
        <v>552</v>
      </c>
      <c r="B365" s="2" t="s">
        <v>556</v>
      </c>
      <c r="D365" t="str">
        <f>IF(ISERROR(1/VLOOKUP($B365,Kraftvärmeprod!$B$1:$D$480,MATCH("Total värmeproduktion i kraftvärmeverk i kombinerad drift (GWh)",Kraftvärmeprod!$B$1:$AV$1,0),FALSE)),"Ej kraftvärme","Alternativproduktionsmetoden")</f>
        <v>Ej kraftvärme</v>
      </c>
      <c r="E365" s="248" t="str">
        <f>IF(ISERROR(1/VLOOKUP($B365,Kraftvärmeprod!$B$1:$BD$480,MATCH("Total värmeproduktion i kraftvärmeverk i kombinerad drift (GWh)",Kraftvärmeprod!$B$1:$AV$1,0),FALSE)),"",VLOOKUP($B365,'Slutlig allokering kvv'!$B$1:$BA$480,MATCH(E$1,'Slutlig allokering kvv'!$B$1:$AS$1,0),FALSE))</f>
        <v/>
      </c>
      <c r="F365" t="str">
        <f>IF(ISERROR(1/VLOOKUP($B365,Kraftvärmeprod!$B$1:$AV$480,MATCH("Producerad elenergi i kraftvärmeverk (GWh)",Kraftvärmeprod!$B$1:$AV$1,0),FALSE)),"",VLOOKUP($B365,Kraftvärmeprod!$B$1:$AV$480,MATCH("Producerad elenergi i kraftvärmeverk (GWh)",Kraftvärmeprod!$B$1:$AV$1,0),FALSE))</f>
        <v/>
      </c>
      <c r="G365" t="str">
        <f>IF(ISERROR(1/VLOOKUP($B365,Miljö!$B$1:$T$480,MATCH("Såld mängd produktionsspecifik fjärrvärme (GWh)",Miljö!$B$1:$T$1,0),FALSE)),"",VLOOKUP($B365,Miljö!$B$1:$T$480,MATCH("Såld mängd produktionsspecifik fjärrvärme (GWh)",Miljö!$B$1:$T$1,0),FALSE))</f>
        <v/>
      </c>
      <c r="J365" t="str">
        <f t="shared" si="5"/>
        <v>Värmevärden AB</v>
      </c>
    </row>
    <row r="366" spans="1:10" x14ac:dyDescent="0.25">
      <c r="A366" s="2" t="s">
        <v>552</v>
      </c>
      <c r="B366" s="2" t="s">
        <v>557</v>
      </c>
      <c r="D366" t="str">
        <f>IF(ISERROR(1/VLOOKUP($B366,Kraftvärmeprod!$B$1:$D$480,MATCH("Total värmeproduktion i kraftvärmeverk i kombinerad drift (GWh)",Kraftvärmeprod!$B$1:$AV$1,0),FALSE)),"Ej kraftvärme","Alternativproduktionsmetoden")</f>
        <v>Ej kraftvärme</v>
      </c>
      <c r="E366" s="248" t="str">
        <f>IF(ISERROR(1/VLOOKUP($B366,Kraftvärmeprod!$B$1:$BD$480,MATCH("Total värmeproduktion i kraftvärmeverk i kombinerad drift (GWh)",Kraftvärmeprod!$B$1:$AV$1,0),FALSE)),"",VLOOKUP($B366,'Slutlig allokering kvv'!$B$1:$BA$480,MATCH(E$1,'Slutlig allokering kvv'!$B$1:$AS$1,0),FALSE))</f>
        <v/>
      </c>
      <c r="F366" t="str">
        <f>IF(ISERROR(1/VLOOKUP($B366,Kraftvärmeprod!$B$1:$AV$480,MATCH("Producerad elenergi i kraftvärmeverk (GWh)",Kraftvärmeprod!$B$1:$AV$1,0),FALSE)),"",VLOOKUP($B366,Kraftvärmeprod!$B$1:$AV$480,MATCH("Producerad elenergi i kraftvärmeverk (GWh)",Kraftvärmeprod!$B$1:$AV$1,0),FALSE))</f>
        <v/>
      </c>
      <c r="G366" t="str">
        <f>IF(ISERROR(1/VLOOKUP($B366,Miljö!$B$1:$T$480,MATCH("Såld mängd produktionsspecifik fjärrvärme (GWh)",Miljö!$B$1:$T$1,0),FALSE)),"",VLOOKUP($B366,Miljö!$B$1:$T$480,MATCH("Såld mängd produktionsspecifik fjärrvärme (GWh)",Miljö!$B$1:$T$1,0),FALSE))</f>
        <v/>
      </c>
      <c r="J366" t="str">
        <f t="shared" si="5"/>
        <v>Värmevärden AB</v>
      </c>
    </row>
    <row r="367" spans="1:10" x14ac:dyDescent="0.25">
      <c r="A367" s="2" t="s">
        <v>552</v>
      </c>
      <c r="B367" s="2" t="s">
        <v>558</v>
      </c>
      <c r="D367" t="str">
        <f>IF(ISERROR(1/VLOOKUP($B367,Kraftvärmeprod!$B$1:$D$480,MATCH("Total värmeproduktion i kraftvärmeverk i kombinerad drift (GWh)",Kraftvärmeprod!$B$1:$AV$1,0),FALSE)),"Ej kraftvärme","Alternativproduktionsmetoden")</f>
        <v>Ej kraftvärme</v>
      </c>
      <c r="E367" s="248" t="str">
        <f>IF(ISERROR(1/VLOOKUP($B367,Kraftvärmeprod!$B$1:$BD$480,MATCH("Total värmeproduktion i kraftvärmeverk i kombinerad drift (GWh)",Kraftvärmeprod!$B$1:$AV$1,0),FALSE)),"",VLOOKUP($B367,'Slutlig allokering kvv'!$B$1:$BA$480,MATCH(E$1,'Slutlig allokering kvv'!$B$1:$AS$1,0),FALSE))</f>
        <v/>
      </c>
      <c r="F367" t="str">
        <f>IF(ISERROR(1/VLOOKUP($B367,Kraftvärmeprod!$B$1:$AV$480,MATCH("Producerad elenergi i kraftvärmeverk (GWh)",Kraftvärmeprod!$B$1:$AV$1,0),FALSE)),"",VLOOKUP($B367,Kraftvärmeprod!$B$1:$AV$480,MATCH("Producerad elenergi i kraftvärmeverk (GWh)",Kraftvärmeprod!$B$1:$AV$1,0),FALSE))</f>
        <v/>
      </c>
      <c r="G367" t="str">
        <f>IF(ISERROR(1/VLOOKUP($B367,Miljö!$B$1:$T$480,MATCH("Såld mängd produktionsspecifik fjärrvärme (GWh)",Miljö!$B$1:$T$1,0),FALSE)),"",VLOOKUP($B367,Miljö!$B$1:$T$480,MATCH("Såld mängd produktionsspecifik fjärrvärme (GWh)",Miljö!$B$1:$T$1,0),FALSE))</f>
        <v/>
      </c>
      <c r="J367" t="str">
        <f t="shared" si="5"/>
        <v>Värmevärden AB</v>
      </c>
    </row>
    <row r="368" spans="1:10" x14ac:dyDescent="0.25">
      <c r="A368" s="2" t="s">
        <v>552</v>
      </c>
      <c r="B368" s="2" t="s">
        <v>559</v>
      </c>
      <c r="D368" t="str">
        <f>IF(ISERROR(1/VLOOKUP($B368,Kraftvärmeprod!$B$1:$D$480,MATCH("Total värmeproduktion i kraftvärmeverk i kombinerad drift (GWh)",Kraftvärmeprod!$B$1:$AV$1,0),FALSE)),"Ej kraftvärme","Alternativproduktionsmetoden")</f>
        <v>Alternativproduktionsmetoden</v>
      </c>
      <c r="E368" s="248">
        <f>IF(ISERROR(1/VLOOKUP($B368,Kraftvärmeprod!$B$1:$BD$480,MATCH("Total värmeproduktion i kraftvärmeverk i kombinerad drift (GWh)",Kraftvärmeprod!$B$1:$AV$1,0),FALSE)),"",VLOOKUP($B368,'Slutlig allokering kvv'!$B$1:$BA$480,MATCH(E$1,'Slutlig allokering kvv'!$B$1:$AS$1,0),FALSE))</f>
        <v>0.61521247566228088</v>
      </c>
      <c r="F368">
        <f>IF(ISERROR(1/VLOOKUP($B368,Kraftvärmeprod!$B$1:$AV$480,MATCH("Producerad elenergi i kraftvärmeverk (GWh)",Kraftvärmeprod!$B$1:$AV$1,0),FALSE)),"",VLOOKUP($B368,Kraftvärmeprod!$B$1:$AV$480,MATCH("Producerad elenergi i kraftvärmeverk (GWh)",Kraftvärmeprod!$B$1:$AV$1,0),FALSE))</f>
        <v>20.86</v>
      </c>
      <c r="G368" t="str">
        <f>IF(ISERROR(1/VLOOKUP($B368,Miljö!$B$1:$T$480,MATCH("Såld mängd produktionsspecifik fjärrvärme (GWh)",Miljö!$B$1:$T$1,0),FALSE)),"",VLOOKUP($B368,Miljö!$B$1:$T$480,MATCH("Såld mängd produktionsspecifik fjärrvärme (GWh)",Miljö!$B$1:$T$1,0),FALSE))</f>
        <v/>
      </c>
      <c r="J368" t="str">
        <f t="shared" si="5"/>
        <v>Värmevärden AB</v>
      </c>
    </row>
    <row r="369" spans="1:10" x14ac:dyDescent="0.25">
      <c r="A369" s="2" t="s">
        <v>552</v>
      </c>
      <c r="B369" s="2" t="s">
        <v>560</v>
      </c>
      <c r="D369" t="str">
        <f>IF(ISERROR(1/VLOOKUP($B369,Kraftvärmeprod!$B$1:$D$480,MATCH("Total värmeproduktion i kraftvärmeverk i kombinerad drift (GWh)",Kraftvärmeprod!$B$1:$AV$1,0),FALSE)),"Ej kraftvärme","Alternativproduktionsmetoden")</f>
        <v>Ej kraftvärme</v>
      </c>
      <c r="E369" s="248" t="str">
        <f>IF(ISERROR(1/VLOOKUP($B369,Kraftvärmeprod!$B$1:$BD$480,MATCH("Total värmeproduktion i kraftvärmeverk i kombinerad drift (GWh)",Kraftvärmeprod!$B$1:$AV$1,0),FALSE)),"",VLOOKUP($B369,'Slutlig allokering kvv'!$B$1:$BA$480,MATCH(E$1,'Slutlig allokering kvv'!$B$1:$AS$1,0),FALSE))</f>
        <v/>
      </c>
      <c r="F369" t="str">
        <f>IF(ISERROR(1/VLOOKUP($B369,Kraftvärmeprod!$B$1:$AV$480,MATCH("Producerad elenergi i kraftvärmeverk (GWh)",Kraftvärmeprod!$B$1:$AV$1,0),FALSE)),"",VLOOKUP($B369,Kraftvärmeprod!$B$1:$AV$480,MATCH("Producerad elenergi i kraftvärmeverk (GWh)",Kraftvärmeprod!$B$1:$AV$1,0),FALSE))</f>
        <v/>
      </c>
      <c r="G369" t="str">
        <f>IF(ISERROR(1/VLOOKUP($B369,Miljö!$B$1:$T$480,MATCH("Såld mängd produktionsspecifik fjärrvärme (GWh)",Miljö!$B$1:$T$1,0),FALSE)),"",VLOOKUP($B369,Miljö!$B$1:$T$480,MATCH("Såld mängd produktionsspecifik fjärrvärme (GWh)",Miljö!$B$1:$T$1,0),FALSE))</f>
        <v/>
      </c>
      <c r="J369" t="str">
        <f t="shared" si="5"/>
        <v>Värmevärden AB</v>
      </c>
    </row>
    <row r="370" spans="1:10" x14ac:dyDescent="0.25">
      <c r="A370" s="2" t="s">
        <v>552</v>
      </c>
      <c r="B370" s="2" t="s">
        <v>561</v>
      </c>
      <c r="D370" t="str">
        <f>IF(ISERROR(1/VLOOKUP($B370,Kraftvärmeprod!$B$1:$D$480,MATCH("Total värmeproduktion i kraftvärmeverk i kombinerad drift (GWh)",Kraftvärmeprod!$B$1:$AV$1,0),FALSE)),"Ej kraftvärme","Alternativproduktionsmetoden")</f>
        <v>Ej kraftvärme</v>
      </c>
      <c r="E370" s="248" t="str">
        <f>IF(ISERROR(1/VLOOKUP($B370,Kraftvärmeprod!$B$1:$BD$480,MATCH("Total värmeproduktion i kraftvärmeverk i kombinerad drift (GWh)",Kraftvärmeprod!$B$1:$AV$1,0),FALSE)),"",VLOOKUP($B370,'Slutlig allokering kvv'!$B$1:$BA$480,MATCH(E$1,'Slutlig allokering kvv'!$B$1:$AS$1,0),FALSE))</f>
        <v/>
      </c>
      <c r="F370" t="str">
        <f>IF(ISERROR(1/VLOOKUP($B370,Kraftvärmeprod!$B$1:$AV$480,MATCH("Producerad elenergi i kraftvärmeverk (GWh)",Kraftvärmeprod!$B$1:$AV$1,0),FALSE)),"",VLOOKUP($B370,Kraftvärmeprod!$B$1:$AV$480,MATCH("Producerad elenergi i kraftvärmeverk (GWh)",Kraftvärmeprod!$B$1:$AV$1,0),FALSE))</f>
        <v/>
      </c>
      <c r="G370" t="str">
        <f>IF(ISERROR(1/VLOOKUP($B370,Miljö!$B$1:$T$480,MATCH("Såld mängd produktionsspecifik fjärrvärme (GWh)",Miljö!$B$1:$T$1,0),FALSE)),"",VLOOKUP($B370,Miljö!$B$1:$T$480,MATCH("Såld mängd produktionsspecifik fjärrvärme (GWh)",Miljö!$B$1:$T$1,0),FALSE))</f>
        <v/>
      </c>
      <c r="J370" t="str">
        <f t="shared" si="5"/>
        <v>Värmevärden AB</v>
      </c>
    </row>
    <row r="371" spans="1:10" x14ac:dyDescent="0.25">
      <c r="A371" s="2" t="s">
        <v>552</v>
      </c>
      <c r="B371" s="2" t="s">
        <v>562</v>
      </c>
      <c r="D371" t="str">
        <f>IF(ISERROR(1/VLOOKUP($B371,Kraftvärmeprod!$B$1:$D$480,MATCH("Total värmeproduktion i kraftvärmeverk i kombinerad drift (GWh)",Kraftvärmeprod!$B$1:$AV$1,0),FALSE)),"Ej kraftvärme","Alternativproduktionsmetoden")</f>
        <v>Ej kraftvärme</v>
      </c>
      <c r="E371" s="248" t="str">
        <f>IF(ISERROR(1/VLOOKUP($B371,Kraftvärmeprod!$B$1:$BD$480,MATCH("Total värmeproduktion i kraftvärmeverk i kombinerad drift (GWh)",Kraftvärmeprod!$B$1:$AV$1,0),FALSE)),"",VLOOKUP($B371,'Slutlig allokering kvv'!$B$1:$BA$480,MATCH(E$1,'Slutlig allokering kvv'!$B$1:$AS$1,0),FALSE))</f>
        <v/>
      </c>
      <c r="F371" t="str">
        <f>IF(ISERROR(1/VLOOKUP($B371,Kraftvärmeprod!$B$1:$AV$480,MATCH("Producerad elenergi i kraftvärmeverk (GWh)",Kraftvärmeprod!$B$1:$AV$1,0),FALSE)),"",VLOOKUP($B371,Kraftvärmeprod!$B$1:$AV$480,MATCH("Producerad elenergi i kraftvärmeverk (GWh)",Kraftvärmeprod!$B$1:$AV$1,0),FALSE))</f>
        <v/>
      </c>
      <c r="G371" t="str">
        <f>IF(ISERROR(1/VLOOKUP($B371,Miljö!$B$1:$T$480,MATCH("Såld mängd produktionsspecifik fjärrvärme (GWh)",Miljö!$B$1:$T$1,0),FALSE)),"",VLOOKUP($B371,Miljö!$B$1:$T$480,MATCH("Såld mängd produktionsspecifik fjärrvärme (GWh)",Miljö!$B$1:$T$1,0),FALSE))</f>
        <v/>
      </c>
      <c r="J371" t="str">
        <f t="shared" si="5"/>
        <v>Värmevärden AB</v>
      </c>
    </row>
    <row r="372" spans="1:10" x14ac:dyDescent="0.25">
      <c r="A372" s="2" t="s">
        <v>552</v>
      </c>
      <c r="B372" s="2" t="s">
        <v>563</v>
      </c>
      <c r="D372" t="str">
        <f>IF(ISERROR(1/VLOOKUP($B372,Kraftvärmeprod!$B$1:$D$480,MATCH("Total värmeproduktion i kraftvärmeverk i kombinerad drift (GWh)",Kraftvärmeprod!$B$1:$AV$1,0),FALSE)),"Ej kraftvärme","Alternativproduktionsmetoden")</f>
        <v>Ej kraftvärme</v>
      </c>
      <c r="E372" s="248" t="str">
        <f>IF(ISERROR(1/VLOOKUP($B372,Kraftvärmeprod!$B$1:$BD$480,MATCH("Total värmeproduktion i kraftvärmeverk i kombinerad drift (GWh)",Kraftvärmeprod!$B$1:$AV$1,0),FALSE)),"",VLOOKUP($B372,'Slutlig allokering kvv'!$B$1:$BA$480,MATCH(E$1,'Slutlig allokering kvv'!$B$1:$AS$1,0),FALSE))</f>
        <v/>
      </c>
      <c r="F372" t="str">
        <f>IF(ISERROR(1/VLOOKUP($B372,Kraftvärmeprod!$B$1:$AV$480,MATCH("Producerad elenergi i kraftvärmeverk (GWh)",Kraftvärmeprod!$B$1:$AV$1,0),FALSE)),"",VLOOKUP($B372,Kraftvärmeprod!$B$1:$AV$480,MATCH("Producerad elenergi i kraftvärmeverk (GWh)",Kraftvärmeprod!$B$1:$AV$1,0),FALSE))</f>
        <v/>
      </c>
      <c r="G372" t="str">
        <f>IF(ISERROR(1/VLOOKUP($B372,Miljö!$B$1:$T$480,MATCH("Såld mängd produktionsspecifik fjärrvärme (GWh)",Miljö!$B$1:$T$1,0),FALSE)),"",VLOOKUP($B372,Miljö!$B$1:$T$480,MATCH("Såld mängd produktionsspecifik fjärrvärme (GWh)",Miljö!$B$1:$T$1,0),FALSE))</f>
        <v/>
      </c>
      <c r="J372" t="str">
        <f t="shared" si="5"/>
        <v>Värmevärden AB</v>
      </c>
    </row>
    <row r="373" spans="1:10" x14ac:dyDescent="0.25">
      <c r="A373" s="2" t="s">
        <v>552</v>
      </c>
      <c r="B373" s="2" t="s">
        <v>564</v>
      </c>
      <c r="D373" t="str">
        <f>IF(ISERROR(1/VLOOKUP($B373,Kraftvärmeprod!$B$1:$D$480,MATCH("Total värmeproduktion i kraftvärmeverk i kombinerad drift (GWh)",Kraftvärmeprod!$B$1:$AV$1,0),FALSE)),"Ej kraftvärme","Alternativproduktionsmetoden")</f>
        <v>Alternativproduktionsmetoden</v>
      </c>
      <c r="E373" s="248">
        <f>IF(ISERROR(1/VLOOKUP($B373,Kraftvärmeprod!$B$1:$BD$480,MATCH("Total värmeproduktion i kraftvärmeverk i kombinerad drift (GWh)",Kraftvärmeprod!$B$1:$AV$1,0),FALSE)),"",VLOOKUP($B373,'Slutlig allokering kvv'!$B$1:$BA$480,MATCH(E$1,'Slutlig allokering kvv'!$B$1:$AS$1,0),FALSE))</f>
        <v>0.88481541677786679</v>
      </c>
      <c r="F373">
        <f>IF(ISERROR(1/VLOOKUP($B373,Kraftvärmeprod!$B$1:$AV$480,MATCH("Producerad elenergi i kraftvärmeverk (GWh)",Kraftvärmeprod!$B$1:$AV$1,0),FALSE)),"",VLOOKUP($B373,Kraftvärmeprod!$B$1:$AV$480,MATCH("Producerad elenergi i kraftvärmeverk (GWh)",Kraftvärmeprod!$B$1:$AV$1,0),FALSE))</f>
        <v>0.47199999999999998</v>
      </c>
      <c r="G373" t="str">
        <f>IF(ISERROR(1/VLOOKUP($B373,Miljö!$B$1:$T$480,MATCH("Såld mängd produktionsspecifik fjärrvärme (GWh)",Miljö!$B$1:$T$1,0),FALSE)),"",VLOOKUP($B373,Miljö!$B$1:$T$480,MATCH("Såld mängd produktionsspecifik fjärrvärme (GWh)",Miljö!$B$1:$T$1,0),FALSE))</f>
        <v/>
      </c>
      <c r="J373" t="str">
        <f t="shared" si="5"/>
        <v>Värmevärden AB</v>
      </c>
    </row>
    <row r="374" spans="1:10" x14ac:dyDescent="0.25">
      <c r="A374" s="2" t="s">
        <v>552</v>
      </c>
      <c r="B374" s="2" t="s">
        <v>565</v>
      </c>
      <c r="D374" t="str">
        <f>IF(ISERROR(1/VLOOKUP($B374,Kraftvärmeprod!$B$1:$D$480,MATCH("Total värmeproduktion i kraftvärmeverk i kombinerad drift (GWh)",Kraftvärmeprod!$B$1:$AV$1,0),FALSE)),"Ej kraftvärme","Alternativproduktionsmetoden")</f>
        <v>Ej kraftvärme</v>
      </c>
      <c r="E374" s="248" t="str">
        <f>IF(ISERROR(1/VLOOKUP($B374,Kraftvärmeprod!$B$1:$BD$480,MATCH("Total värmeproduktion i kraftvärmeverk i kombinerad drift (GWh)",Kraftvärmeprod!$B$1:$AV$1,0),FALSE)),"",VLOOKUP($B374,'Slutlig allokering kvv'!$B$1:$BA$480,MATCH(E$1,'Slutlig allokering kvv'!$B$1:$AS$1,0),FALSE))</f>
        <v/>
      </c>
      <c r="F374" t="str">
        <f>IF(ISERROR(1/VLOOKUP($B374,Kraftvärmeprod!$B$1:$AV$480,MATCH("Producerad elenergi i kraftvärmeverk (GWh)",Kraftvärmeprod!$B$1:$AV$1,0),FALSE)),"",VLOOKUP($B374,Kraftvärmeprod!$B$1:$AV$480,MATCH("Producerad elenergi i kraftvärmeverk (GWh)",Kraftvärmeprod!$B$1:$AV$1,0),FALSE))</f>
        <v/>
      </c>
      <c r="G374" t="str">
        <f>IF(ISERROR(1/VLOOKUP($B374,Miljö!$B$1:$T$480,MATCH("Såld mängd produktionsspecifik fjärrvärme (GWh)",Miljö!$B$1:$T$1,0),FALSE)),"",VLOOKUP($B374,Miljö!$B$1:$T$480,MATCH("Såld mängd produktionsspecifik fjärrvärme (GWh)",Miljö!$B$1:$T$1,0),FALSE))</f>
        <v/>
      </c>
      <c r="J374" t="str">
        <f t="shared" si="5"/>
        <v>Värmevärden AB</v>
      </c>
    </row>
    <row r="375" spans="1:10" x14ac:dyDescent="0.25">
      <c r="A375" s="2" t="s">
        <v>552</v>
      </c>
      <c r="B375" s="2" t="s">
        <v>566</v>
      </c>
      <c r="D375" t="str">
        <f>IF(ISERROR(1/VLOOKUP($B375,Kraftvärmeprod!$B$1:$D$480,MATCH("Total värmeproduktion i kraftvärmeverk i kombinerad drift (GWh)",Kraftvärmeprod!$B$1:$AV$1,0),FALSE)),"Ej kraftvärme","Alternativproduktionsmetoden")</f>
        <v>Ej kraftvärme</v>
      </c>
      <c r="E375" s="248" t="str">
        <f>IF(ISERROR(1/VLOOKUP($B375,Kraftvärmeprod!$B$1:$BD$480,MATCH("Total värmeproduktion i kraftvärmeverk i kombinerad drift (GWh)",Kraftvärmeprod!$B$1:$AV$1,0),FALSE)),"",VLOOKUP($B375,'Slutlig allokering kvv'!$B$1:$BA$480,MATCH(E$1,'Slutlig allokering kvv'!$B$1:$AS$1,0),FALSE))</f>
        <v/>
      </c>
      <c r="F375" t="str">
        <f>IF(ISERROR(1/VLOOKUP($B375,Kraftvärmeprod!$B$1:$AV$480,MATCH("Producerad elenergi i kraftvärmeverk (GWh)",Kraftvärmeprod!$B$1:$AV$1,0),FALSE)),"",VLOOKUP($B375,Kraftvärmeprod!$B$1:$AV$480,MATCH("Producerad elenergi i kraftvärmeverk (GWh)",Kraftvärmeprod!$B$1:$AV$1,0),FALSE))</f>
        <v/>
      </c>
      <c r="G375" t="str">
        <f>IF(ISERROR(1/VLOOKUP($B375,Miljö!$B$1:$T$480,MATCH("Såld mängd produktionsspecifik fjärrvärme (GWh)",Miljö!$B$1:$T$1,0),FALSE)),"",VLOOKUP($B375,Miljö!$B$1:$T$480,MATCH("Såld mängd produktionsspecifik fjärrvärme (GWh)",Miljö!$B$1:$T$1,0),FALSE))</f>
        <v/>
      </c>
      <c r="J375" t="str">
        <f t="shared" si="5"/>
        <v>Värmevärden AB</v>
      </c>
    </row>
    <row r="376" spans="1:10" x14ac:dyDescent="0.25">
      <c r="A376" s="2" t="s">
        <v>552</v>
      </c>
      <c r="B376" s="2" t="s">
        <v>567</v>
      </c>
      <c r="D376" t="str">
        <f>IF(ISERROR(1/VLOOKUP($B376,Kraftvärmeprod!$B$1:$D$480,MATCH("Total värmeproduktion i kraftvärmeverk i kombinerad drift (GWh)",Kraftvärmeprod!$B$1:$AV$1,0),FALSE)),"Ej kraftvärme","Alternativproduktionsmetoden")</f>
        <v>Ej kraftvärme</v>
      </c>
      <c r="E376" s="248" t="str">
        <f>IF(ISERROR(1/VLOOKUP($B376,Kraftvärmeprod!$B$1:$BD$480,MATCH("Total värmeproduktion i kraftvärmeverk i kombinerad drift (GWh)",Kraftvärmeprod!$B$1:$AV$1,0),FALSE)),"",VLOOKUP($B376,'Slutlig allokering kvv'!$B$1:$BA$480,MATCH(E$1,'Slutlig allokering kvv'!$B$1:$AS$1,0),FALSE))</f>
        <v/>
      </c>
      <c r="F376" t="str">
        <f>IF(ISERROR(1/VLOOKUP($B376,Kraftvärmeprod!$B$1:$AV$480,MATCH("Producerad elenergi i kraftvärmeverk (GWh)",Kraftvärmeprod!$B$1:$AV$1,0),FALSE)),"",VLOOKUP($B376,Kraftvärmeprod!$B$1:$AV$480,MATCH("Producerad elenergi i kraftvärmeverk (GWh)",Kraftvärmeprod!$B$1:$AV$1,0),FALSE))</f>
        <v/>
      </c>
      <c r="G376" t="str">
        <f>IF(ISERROR(1/VLOOKUP($B376,Miljö!$B$1:$T$480,MATCH("Såld mängd produktionsspecifik fjärrvärme (GWh)",Miljö!$B$1:$T$1,0),FALSE)),"",VLOOKUP($B376,Miljö!$B$1:$T$480,MATCH("Såld mängd produktionsspecifik fjärrvärme (GWh)",Miljö!$B$1:$T$1,0),FALSE))</f>
        <v/>
      </c>
      <c r="J376" t="str">
        <f t="shared" si="5"/>
        <v>Värmevärden AB</v>
      </c>
    </row>
    <row r="377" spans="1:10" x14ac:dyDescent="0.25">
      <c r="A377" s="2" t="s">
        <v>552</v>
      </c>
      <c r="B377" s="2" t="s">
        <v>568</v>
      </c>
      <c r="D377" t="str">
        <f>IF(ISERROR(1/VLOOKUP($B377,Kraftvärmeprod!$B$1:$D$480,MATCH("Total värmeproduktion i kraftvärmeverk i kombinerad drift (GWh)",Kraftvärmeprod!$B$1:$AV$1,0),FALSE)),"Ej kraftvärme","Alternativproduktionsmetoden")</f>
        <v>Ej kraftvärme</v>
      </c>
      <c r="E377" s="248" t="str">
        <f>IF(ISERROR(1/VLOOKUP($B377,Kraftvärmeprod!$B$1:$BD$480,MATCH("Total värmeproduktion i kraftvärmeverk i kombinerad drift (GWh)",Kraftvärmeprod!$B$1:$AV$1,0),FALSE)),"",VLOOKUP($B377,'Slutlig allokering kvv'!$B$1:$BA$480,MATCH(E$1,'Slutlig allokering kvv'!$B$1:$AS$1,0),FALSE))</f>
        <v/>
      </c>
      <c r="F377" t="str">
        <f>IF(ISERROR(1/VLOOKUP($B377,Kraftvärmeprod!$B$1:$AV$480,MATCH("Producerad elenergi i kraftvärmeverk (GWh)",Kraftvärmeprod!$B$1:$AV$1,0),FALSE)),"",VLOOKUP($B377,Kraftvärmeprod!$B$1:$AV$480,MATCH("Producerad elenergi i kraftvärmeverk (GWh)",Kraftvärmeprod!$B$1:$AV$1,0),FALSE))</f>
        <v/>
      </c>
      <c r="G377" t="str">
        <f>IF(ISERROR(1/VLOOKUP($B377,Miljö!$B$1:$T$480,MATCH("Såld mängd produktionsspecifik fjärrvärme (GWh)",Miljö!$B$1:$T$1,0),FALSE)),"",VLOOKUP($B377,Miljö!$B$1:$T$480,MATCH("Såld mängd produktionsspecifik fjärrvärme (GWh)",Miljö!$B$1:$T$1,0),FALSE))</f>
        <v/>
      </c>
      <c r="J377" t="str">
        <f t="shared" si="5"/>
        <v>Värmevärden AB</v>
      </c>
    </row>
    <row r="378" spans="1:10" x14ac:dyDescent="0.25">
      <c r="A378" s="2" t="s">
        <v>552</v>
      </c>
      <c r="B378" s="2" t="s">
        <v>569</v>
      </c>
      <c r="D378" t="str">
        <f>IF(ISERROR(1/VLOOKUP($B378,Kraftvärmeprod!$B$1:$D$480,MATCH("Total värmeproduktion i kraftvärmeverk i kombinerad drift (GWh)",Kraftvärmeprod!$B$1:$AV$1,0),FALSE)),"Ej kraftvärme","Alternativproduktionsmetoden")</f>
        <v>Ej kraftvärme</v>
      </c>
      <c r="E378" s="248" t="str">
        <f>IF(ISERROR(1/VLOOKUP($B378,Kraftvärmeprod!$B$1:$BD$480,MATCH("Total värmeproduktion i kraftvärmeverk i kombinerad drift (GWh)",Kraftvärmeprod!$B$1:$AV$1,0),FALSE)),"",VLOOKUP($B378,'Slutlig allokering kvv'!$B$1:$BA$480,MATCH(E$1,'Slutlig allokering kvv'!$B$1:$AS$1,0),FALSE))</f>
        <v/>
      </c>
      <c r="F378" t="str">
        <f>IF(ISERROR(1/VLOOKUP($B378,Kraftvärmeprod!$B$1:$AV$480,MATCH("Producerad elenergi i kraftvärmeverk (GWh)",Kraftvärmeprod!$B$1:$AV$1,0),FALSE)),"",VLOOKUP($B378,Kraftvärmeprod!$B$1:$AV$480,MATCH("Producerad elenergi i kraftvärmeverk (GWh)",Kraftvärmeprod!$B$1:$AV$1,0),FALSE))</f>
        <v/>
      </c>
      <c r="G378" t="str">
        <f>IF(ISERROR(1/VLOOKUP($B378,Miljö!$B$1:$T$480,MATCH("Såld mängd produktionsspecifik fjärrvärme (GWh)",Miljö!$B$1:$T$1,0),FALSE)),"",VLOOKUP($B378,Miljö!$B$1:$T$480,MATCH("Såld mängd produktionsspecifik fjärrvärme (GWh)",Miljö!$B$1:$T$1,0),FALSE))</f>
        <v/>
      </c>
      <c r="J378" t="str">
        <f t="shared" si="5"/>
        <v>Värmevärden AB</v>
      </c>
    </row>
    <row r="379" spans="1:10" x14ac:dyDescent="0.25">
      <c r="A379" s="2" t="s">
        <v>552</v>
      </c>
      <c r="B379" s="2" t="s">
        <v>570</v>
      </c>
      <c r="D379" t="str">
        <f>IF(ISERROR(1/VLOOKUP($B379,Kraftvärmeprod!$B$1:$D$480,MATCH("Total värmeproduktion i kraftvärmeverk i kombinerad drift (GWh)",Kraftvärmeprod!$B$1:$AV$1,0),FALSE)),"Ej kraftvärme","Alternativproduktionsmetoden")</f>
        <v>Ej kraftvärme</v>
      </c>
      <c r="E379" s="248" t="str">
        <f>IF(ISERROR(1/VLOOKUP($B379,Kraftvärmeprod!$B$1:$BD$480,MATCH("Total värmeproduktion i kraftvärmeverk i kombinerad drift (GWh)",Kraftvärmeprod!$B$1:$AV$1,0),FALSE)),"",VLOOKUP($B379,'Slutlig allokering kvv'!$B$1:$BA$480,MATCH(E$1,'Slutlig allokering kvv'!$B$1:$AS$1,0),FALSE))</f>
        <v/>
      </c>
      <c r="F379" t="str">
        <f>IF(ISERROR(1/VLOOKUP($B379,Kraftvärmeprod!$B$1:$AV$480,MATCH("Producerad elenergi i kraftvärmeverk (GWh)",Kraftvärmeprod!$B$1:$AV$1,0),FALSE)),"",VLOOKUP($B379,Kraftvärmeprod!$B$1:$AV$480,MATCH("Producerad elenergi i kraftvärmeverk (GWh)",Kraftvärmeprod!$B$1:$AV$1,0),FALSE))</f>
        <v/>
      </c>
      <c r="G379" t="str">
        <f>IF(ISERROR(1/VLOOKUP($B379,Miljö!$B$1:$T$480,MATCH("Såld mängd produktionsspecifik fjärrvärme (GWh)",Miljö!$B$1:$T$1,0),FALSE)),"",VLOOKUP($B379,Miljö!$B$1:$T$480,MATCH("Såld mängd produktionsspecifik fjärrvärme (GWh)",Miljö!$B$1:$T$1,0),FALSE))</f>
        <v/>
      </c>
      <c r="J379" t="str">
        <f t="shared" si="5"/>
        <v>Värmevärden AB</v>
      </c>
    </row>
    <row r="380" spans="1:10" x14ac:dyDescent="0.25">
      <c r="A380" s="2" t="s">
        <v>571</v>
      </c>
      <c r="B380" s="2" t="s">
        <v>572</v>
      </c>
      <c r="D380" t="str">
        <f>IF(ISERROR(1/VLOOKUP($B380,Kraftvärmeprod!$B$1:$D$480,MATCH("Total värmeproduktion i kraftvärmeverk i kombinerad drift (GWh)",Kraftvärmeprod!$B$1:$AV$1,0),FALSE)),"Ej kraftvärme","Alternativproduktionsmetoden")</f>
        <v>Ej kraftvärme</v>
      </c>
      <c r="E380" s="248" t="str">
        <f>IF(ISERROR(1/VLOOKUP($B380,Kraftvärmeprod!$B$1:$BD$480,MATCH("Total värmeproduktion i kraftvärmeverk i kombinerad drift (GWh)",Kraftvärmeprod!$B$1:$AV$1,0),FALSE)),"",VLOOKUP($B380,'Slutlig allokering kvv'!$B$1:$BA$480,MATCH(E$1,'Slutlig allokering kvv'!$B$1:$AS$1,0),FALSE))</f>
        <v/>
      </c>
      <c r="F380" t="str">
        <f>IF(ISERROR(1/VLOOKUP($B380,Kraftvärmeprod!$B$1:$AV$480,MATCH("Producerad elenergi i kraftvärmeverk (GWh)",Kraftvärmeprod!$B$1:$AV$1,0),FALSE)),"",VLOOKUP($B380,Kraftvärmeprod!$B$1:$AV$480,MATCH("Producerad elenergi i kraftvärmeverk (GWh)",Kraftvärmeprod!$B$1:$AV$1,0),FALSE))</f>
        <v/>
      </c>
      <c r="G380" t="str">
        <f>IF(ISERROR(1/VLOOKUP($B380,Miljö!$B$1:$T$480,MATCH("Såld mängd produktionsspecifik fjärrvärme (GWh)",Miljö!$B$1:$T$1,0),FALSE)),"",VLOOKUP($B380,Miljö!$B$1:$T$480,MATCH("Såld mängd produktionsspecifik fjärrvärme (GWh)",Miljö!$B$1:$T$1,0),FALSE))</f>
        <v/>
      </c>
      <c r="J380" t="str">
        <f t="shared" si="5"/>
        <v>Värnamo Energi AB</v>
      </c>
    </row>
    <row r="381" spans="1:10" x14ac:dyDescent="0.25">
      <c r="A381" s="2" t="s">
        <v>571</v>
      </c>
      <c r="B381" s="2" t="s">
        <v>573</v>
      </c>
      <c r="D381" t="str">
        <f>IF(ISERROR(1/VLOOKUP($B381,Kraftvärmeprod!$B$1:$D$480,MATCH("Total värmeproduktion i kraftvärmeverk i kombinerad drift (GWh)",Kraftvärmeprod!$B$1:$AV$1,0),FALSE)),"Ej kraftvärme","Alternativproduktionsmetoden")</f>
        <v>Alternativproduktionsmetoden</v>
      </c>
      <c r="E381" s="248">
        <f>IF(ISERROR(1/VLOOKUP($B381,Kraftvärmeprod!$B$1:$BD$480,MATCH("Total värmeproduktion i kraftvärmeverk i kombinerad drift (GWh)",Kraftvärmeprod!$B$1:$AV$1,0),FALSE)),"",VLOOKUP($B381,'Slutlig allokering kvv'!$B$1:$BA$480,MATCH(E$1,'Slutlig allokering kvv'!$B$1:$AS$1,0),FALSE))</f>
        <v>0.64957382969119259</v>
      </c>
      <c r="F381">
        <f>IF(ISERROR(1/VLOOKUP($B381,Kraftvärmeprod!$B$1:$AV$480,MATCH("Producerad elenergi i kraftvärmeverk (GWh)",Kraftvärmeprod!$B$1:$AV$1,0),FALSE)),"",VLOOKUP($B381,Kraftvärmeprod!$B$1:$AV$480,MATCH("Producerad elenergi i kraftvärmeverk (GWh)",Kraftvärmeprod!$B$1:$AV$1,0),FALSE))</f>
        <v>10.897</v>
      </c>
      <c r="G381" t="str">
        <f>IF(ISERROR(1/VLOOKUP($B381,Miljö!$B$1:$T$480,MATCH("Såld mängd produktionsspecifik fjärrvärme (GWh)",Miljö!$B$1:$T$1,0),FALSE)),"",VLOOKUP($B381,Miljö!$B$1:$T$480,MATCH("Såld mängd produktionsspecifik fjärrvärme (GWh)",Miljö!$B$1:$T$1,0),FALSE))</f>
        <v/>
      </c>
      <c r="J381" t="str">
        <f t="shared" si="5"/>
        <v>Värnamo Energi AB</v>
      </c>
    </row>
    <row r="382" spans="1:10" x14ac:dyDescent="0.25">
      <c r="A382" s="2" t="s">
        <v>574</v>
      </c>
      <c r="B382" s="2" t="s">
        <v>575</v>
      </c>
      <c r="D382" t="str">
        <f>IF(ISERROR(1/VLOOKUP($B382,Kraftvärmeprod!$B$1:$D$480,MATCH("Total värmeproduktion i kraftvärmeverk i kombinerad drift (GWh)",Kraftvärmeprod!$B$1:$AV$1,0),FALSE)),"Ej kraftvärme","Alternativproduktionsmetoden")</f>
        <v>Ej kraftvärme</v>
      </c>
      <c r="E382" s="248" t="str">
        <f>IF(ISERROR(1/VLOOKUP($B382,Kraftvärmeprod!$B$1:$BD$480,MATCH("Total värmeproduktion i kraftvärmeverk i kombinerad drift (GWh)",Kraftvärmeprod!$B$1:$AV$1,0),FALSE)),"",VLOOKUP($B382,'Slutlig allokering kvv'!$B$1:$BA$480,MATCH(E$1,'Slutlig allokering kvv'!$B$1:$AS$1,0),FALSE))</f>
        <v/>
      </c>
      <c r="F382" t="str">
        <f>IF(ISERROR(1/VLOOKUP($B382,Kraftvärmeprod!$B$1:$AV$480,MATCH("Producerad elenergi i kraftvärmeverk (GWh)",Kraftvärmeprod!$B$1:$AV$1,0),FALSE)),"",VLOOKUP($B382,Kraftvärmeprod!$B$1:$AV$480,MATCH("Producerad elenergi i kraftvärmeverk (GWh)",Kraftvärmeprod!$B$1:$AV$1,0),FALSE))</f>
        <v/>
      </c>
      <c r="G382" t="str">
        <f>IF(ISERROR(1/VLOOKUP($B382,Miljö!$B$1:$T$480,MATCH("Såld mängd produktionsspecifik fjärrvärme (GWh)",Miljö!$B$1:$T$1,0),FALSE)),"",VLOOKUP($B382,Miljö!$B$1:$T$480,MATCH("Såld mängd produktionsspecifik fjärrvärme (GWh)",Miljö!$B$1:$T$1,0),FALSE))</f>
        <v/>
      </c>
      <c r="J382" t="str">
        <f t="shared" si="5"/>
        <v>Västerbergslagens Energi AB</v>
      </c>
    </row>
    <row r="383" spans="1:10" x14ac:dyDescent="0.25">
      <c r="A383" s="2" t="s">
        <v>574</v>
      </c>
      <c r="B383" s="2" t="s">
        <v>576</v>
      </c>
      <c r="D383" t="str">
        <f>IF(ISERROR(1/VLOOKUP($B383,Kraftvärmeprod!$B$1:$D$480,MATCH("Total värmeproduktion i kraftvärmeverk i kombinerad drift (GWh)",Kraftvärmeprod!$B$1:$AV$1,0),FALSE)),"Ej kraftvärme","Alternativproduktionsmetoden")</f>
        <v>Ej kraftvärme</v>
      </c>
      <c r="E383" s="248" t="str">
        <f>IF(ISERROR(1/VLOOKUP($B383,Kraftvärmeprod!$B$1:$BD$480,MATCH("Total värmeproduktion i kraftvärmeverk i kombinerad drift (GWh)",Kraftvärmeprod!$B$1:$AV$1,0),FALSE)),"",VLOOKUP($B383,'Slutlig allokering kvv'!$B$1:$BA$480,MATCH(E$1,'Slutlig allokering kvv'!$B$1:$AS$1,0),FALSE))</f>
        <v/>
      </c>
      <c r="F383" t="str">
        <f>IF(ISERROR(1/VLOOKUP($B383,Kraftvärmeprod!$B$1:$AV$480,MATCH("Producerad elenergi i kraftvärmeverk (GWh)",Kraftvärmeprod!$B$1:$AV$1,0),FALSE)),"",VLOOKUP($B383,Kraftvärmeprod!$B$1:$AV$480,MATCH("Producerad elenergi i kraftvärmeverk (GWh)",Kraftvärmeprod!$B$1:$AV$1,0),FALSE))</f>
        <v/>
      </c>
      <c r="G383" t="str">
        <f>IF(ISERROR(1/VLOOKUP($B383,Miljö!$B$1:$T$480,MATCH("Såld mängd produktionsspecifik fjärrvärme (GWh)",Miljö!$B$1:$T$1,0),FALSE)),"",VLOOKUP($B383,Miljö!$B$1:$T$480,MATCH("Såld mängd produktionsspecifik fjärrvärme (GWh)",Miljö!$B$1:$T$1,0),FALSE))</f>
        <v/>
      </c>
      <c r="J383" t="str">
        <f t="shared" si="5"/>
        <v>Västerbergslagens Energi AB</v>
      </c>
    </row>
    <row r="384" spans="1:10" x14ac:dyDescent="0.25">
      <c r="A384" s="2" t="s">
        <v>574</v>
      </c>
      <c r="B384" s="2" t="s">
        <v>577</v>
      </c>
      <c r="D384" t="str">
        <f>IF(ISERROR(1/VLOOKUP($B384,Kraftvärmeprod!$B$1:$D$480,MATCH("Total värmeproduktion i kraftvärmeverk i kombinerad drift (GWh)",Kraftvärmeprod!$B$1:$AV$1,0),FALSE)),"Ej kraftvärme","Alternativproduktionsmetoden")</f>
        <v>Ej kraftvärme</v>
      </c>
      <c r="E384" s="248" t="str">
        <f>IF(ISERROR(1/VLOOKUP($B384,Kraftvärmeprod!$B$1:$BD$480,MATCH("Total värmeproduktion i kraftvärmeverk i kombinerad drift (GWh)",Kraftvärmeprod!$B$1:$AV$1,0),FALSE)),"",VLOOKUP($B384,'Slutlig allokering kvv'!$B$1:$BA$480,MATCH(E$1,'Slutlig allokering kvv'!$B$1:$AS$1,0),FALSE))</f>
        <v/>
      </c>
      <c r="F384" t="str">
        <f>IF(ISERROR(1/VLOOKUP($B384,Kraftvärmeprod!$B$1:$AV$480,MATCH("Producerad elenergi i kraftvärmeverk (GWh)",Kraftvärmeprod!$B$1:$AV$1,0),FALSE)),"",VLOOKUP($B384,Kraftvärmeprod!$B$1:$AV$480,MATCH("Producerad elenergi i kraftvärmeverk (GWh)",Kraftvärmeprod!$B$1:$AV$1,0),FALSE))</f>
        <v/>
      </c>
      <c r="G384" t="str">
        <f>IF(ISERROR(1/VLOOKUP($B384,Miljö!$B$1:$T$480,MATCH("Såld mängd produktionsspecifik fjärrvärme (GWh)",Miljö!$B$1:$T$1,0),FALSE)),"",VLOOKUP($B384,Miljö!$B$1:$T$480,MATCH("Såld mängd produktionsspecifik fjärrvärme (GWh)",Miljö!$B$1:$T$1,0),FALSE))</f>
        <v/>
      </c>
      <c r="J384" t="str">
        <f t="shared" si="5"/>
        <v>Västerbergslagens Energi AB</v>
      </c>
    </row>
    <row r="385" spans="1:10" x14ac:dyDescent="0.25">
      <c r="A385" s="2" t="s">
        <v>574</v>
      </c>
      <c r="B385" s="2" t="s">
        <v>578</v>
      </c>
      <c r="D385" t="str">
        <f>IF(ISERROR(1/VLOOKUP($B385,Kraftvärmeprod!$B$1:$D$480,MATCH("Total värmeproduktion i kraftvärmeverk i kombinerad drift (GWh)",Kraftvärmeprod!$B$1:$AV$1,0),FALSE)),"Ej kraftvärme","Alternativproduktionsmetoden")</f>
        <v>Ej kraftvärme</v>
      </c>
      <c r="E385" s="248" t="str">
        <f>IF(ISERROR(1/VLOOKUP($B385,Kraftvärmeprod!$B$1:$BD$480,MATCH("Total värmeproduktion i kraftvärmeverk i kombinerad drift (GWh)",Kraftvärmeprod!$B$1:$AV$1,0),FALSE)),"",VLOOKUP($B385,'Slutlig allokering kvv'!$B$1:$BA$480,MATCH(E$1,'Slutlig allokering kvv'!$B$1:$AS$1,0),FALSE))</f>
        <v/>
      </c>
      <c r="F385" t="str">
        <f>IF(ISERROR(1/VLOOKUP($B385,Kraftvärmeprod!$B$1:$AV$480,MATCH("Producerad elenergi i kraftvärmeverk (GWh)",Kraftvärmeprod!$B$1:$AV$1,0),FALSE)),"",VLOOKUP($B385,Kraftvärmeprod!$B$1:$AV$480,MATCH("Producerad elenergi i kraftvärmeverk (GWh)",Kraftvärmeprod!$B$1:$AV$1,0),FALSE))</f>
        <v/>
      </c>
      <c r="G385" t="str">
        <f>IF(ISERROR(1/VLOOKUP($B385,Miljö!$B$1:$T$480,MATCH("Såld mängd produktionsspecifik fjärrvärme (GWh)",Miljö!$B$1:$T$1,0),FALSE)),"",VLOOKUP($B385,Miljö!$B$1:$T$480,MATCH("Såld mängd produktionsspecifik fjärrvärme (GWh)",Miljö!$B$1:$T$1,0),FALSE))</f>
        <v/>
      </c>
      <c r="J385" t="str">
        <f t="shared" si="5"/>
        <v>Västerbergslagens Energi AB</v>
      </c>
    </row>
    <row r="386" spans="1:10" x14ac:dyDescent="0.25">
      <c r="A386" s="2" t="s">
        <v>579</v>
      </c>
      <c r="B386" s="2" t="s">
        <v>580</v>
      </c>
      <c r="D386" t="str">
        <f>IF(ISERROR(1/VLOOKUP($B386,Kraftvärmeprod!$B$1:$D$480,MATCH("Total värmeproduktion i kraftvärmeverk i kombinerad drift (GWh)",Kraftvärmeprod!$B$1:$AV$1,0),FALSE)),"Ej kraftvärme","Alternativproduktionsmetoden")</f>
        <v>Ej kraftvärme</v>
      </c>
      <c r="E386" s="248" t="str">
        <f>IF(ISERROR(1/VLOOKUP($B386,Kraftvärmeprod!$B$1:$BD$480,MATCH("Total värmeproduktion i kraftvärmeverk i kombinerad drift (GWh)",Kraftvärmeprod!$B$1:$AV$1,0),FALSE)),"",VLOOKUP($B386,'Slutlig allokering kvv'!$B$1:$BA$480,MATCH(E$1,'Slutlig allokering kvv'!$B$1:$AS$1,0),FALSE))</f>
        <v/>
      </c>
      <c r="F386" t="str">
        <f>IF(ISERROR(1/VLOOKUP($B386,Kraftvärmeprod!$B$1:$AV$480,MATCH("Producerad elenergi i kraftvärmeverk (GWh)",Kraftvärmeprod!$B$1:$AV$1,0),FALSE)),"",VLOOKUP($B386,Kraftvärmeprod!$B$1:$AV$480,MATCH("Producerad elenergi i kraftvärmeverk (GWh)",Kraftvärmeprod!$B$1:$AV$1,0),FALSE))</f>
        <v/>
      </c>
      <c r="G386" t="str">
        <f>IF(ISERROR(1/VLOOKUP($B386,Miljö!$B$1:$T$480,MATCH("Såld mängd produktionsspecifik fjärrvärme (GWh)",Miljö!$B$1:$T$1,0),FALSE)),"",VLOOKUP($B386,Miljö!$B$1:$T$480,MATCH("Såld mängd produktionsspecifik fjärrvärme (GWh)",Miljö!$B$1:$T$1,0),FALSE))</f>
        <v/>
      </c>
      <c r="J386" t="str">
        <f t="shared" si="5"/>
        <v>Västervik Miljö &amp; Energi AB</v>
      </c>
    </row>
    <row r="387" spans="1:10" x14ac:dyDescent="0.25">
      <c r="A387" s="2" t="s">
        <v>579</v>
      </c>
      <c r="B387" s="2" t="s">
        <v>581</v>
      </c>
      <c r="D387" t="str">
        <f>IF(ISERROR(1/VLOOKUP($B387,Kraftvärmeprod!$B$1:$D$480,MATCH("Total värmeproduktion i kraftvärmeverk i kombinerad drift (GWh)",Kraftvärmeprod!$B$1:$AV$1,0),FALSE)),"Ej kraftvärme","Alternativproduktionsmetoden")</f>
        <v>Ej kraftvärme</v>
      </c>
      <c r="E387" s="248" t="str">
        <f>IF(ISERROR(1/VLOOKUP($B387,Kraftvärmeprod!$B$1:$BD$480,MATCH("Total värmeproduktion i kraftvärmeverk i kombinerad drift (GWh)",Kraftvärmeprod!$B$1:$AV$1,0),FALSE)),"",VLOOKUP($B387,'Slutlig allokering kvv'!$B$1:$BA$480,MATCH(E$1,'Slutlig allokering kvv'!$B$1:$AS$1,0),FALSE))</f>
        <v/>
      </c>
      <c r="F387" t="str">
        <f>IF(ISERROR(1/VLOOKUP($B387,Kraftvärmeprod!$B$1:$AV$480,MATCH("Producerad elenergi i kraftvärmeverk (GWh)",Kraftvärmeprod!$B$1:$AV$1,0),FALSE)),"",VLOOKUP($B387,Kraftvärmeprod!$B$1:$AV$480,MATCH("Producerad elenergi i kraftvärmeverk (GWh)",Kraftvärmeprod!$B$1:$AV$1,0),FALSE))</f>
        <v/>
      </c>
      <c r="G387" t="str">
        <f>IF(ISERROR(1/VLOOKUP($B387,Miljö!$B$1:$T$480,MATCH("Såld mängd produktionsspecifik fjärrvärme (GWh)",Miljö!$B$1:$T$1,0),FALSE)),"",VLOOKUP($B387,Miljö!$B$1:$T$480,MATCH("Såld mängd produktionsspecifik fjärrvärme (GWh)",Miljö!$B$1:$T$1,0),FALSE))</f>
        <v/>
      </c>
      <c r="J387" t="str">
        <f t="shared" ref="J387:J409" si="6">A387</f>
        <v>Västervik Miljö &amp; Energi AB</v>
      </c>
    </row>
    <row r="388" spans="1:10" x14ac:dyDescent="0.25">
      <c r="A388" s="2" t="s">
        <v>579</v>
      </c>
      <c r="B388" s="2" t="s">
        <v>582</v>
      </c>
      <c r="D388" t="str">
        <f>IF(ISERROR(1/VLOOKUP($B388,Kraftvärmeprod!$B$1:$D$480,MATCH("Total värmeproduktion i kraftvärmeverk i kombinerad drift (GWh)",Kraftvärmeprod!$B$1:$AV$1,0),FALSE)),"Ej kraftvärme","Alternativproduktionsmetoden")</f>
        <v>Alternativproduktionsmetoden</v>
      </c>
      <c r="E388" s="248">
        <f>IF(ISERROR(1/VLOOKUP($B388,Kraftvärmeprod!$B$1:$BD$480,MATCH("Total värmeproduktion i kraftvärmeverk i kombinerad drift (GWh)",Kraftvärmeprod!$B$1:$AV$1,0),FALSE)),"",VLOOKUP($B388,'Slutlig allokering kvv'!$B$1:$BA$480,MATCH(E$1,'Slutlig allokering kvv'!$B$1:$AS$1,0),FALSE))</f>
        <v>0.66395178468053373</v>
      </c>
      <c r="F388">
        <f>IF(ISERROR(1/VLOOKUP($B388,Kraftvärmeprod!$B$1:$AV$480,MATCH("Producerad elenergi i kraftvärmeverk (GWh)",Kraftvärmeprod!$B$1:$AV$1,0),FALSE)),"",VLOOKUP($B388,Kraftvärmeprod!$B$1:$AV$480,MATCH("Producerad elenergi i kraftvärmeverk (GWh)",Kraftvärmeprod!$B$1:$AV$1,0),FALSE))</f>
        <v>19.288</v>
      </c>
      <c r="G388" t="str">
        <f>IF(ISERROR(1/VLOOKUP($B388,Miljö!$B$1:$T$480,MATCH("Såld mängd produktionsspecifik fjärrvärme (GWh)",Miljö!$B$1:$T$1,0),FALSE)),"",VLOOKUP($B388,Miljö!$B$1:$T$480,MATCH("Såld mängd produktionsspecifik fjärrvärme (GWh)",Miljö!$B$1:$T$1,0),FALSE))</f>
        <v/>
      </c>
      <c r="J388" t="str">
        <f t="shared" si="6"/>
        <v>Västervik Miljö &amp; Energi AB</v>
      </c>
    </row>
    <row r="389" spans="1:10" x14ac:dyDescent="0.25">
      <c r="A389" s="2" t="s">
        <v>583</v>
      </c>
      <c r="B389" s="2" t="s">
        <v>584</v>
      </c>
      <c r="D389" t="str">
        <f>IF(ISERROR(1/VLOOKUP($B389,Kraftvärmeprod!$B$1:$D$480,MATCH("Total värmeproduktion i kraftvärmeverk i kombinerad drift (GWh)",Kraftvärmeprod!$B$1:$AV$1,0),FALSE)),"Ej kraftvärme","Alternativproduktionsmetoden")</f>
        <v>Ej kraftvärme</v>
      </c>
      <c r="E389" s="248" t="str">
        <f>IF(ISERROR(1/VLOOKUP($B389,Kraftvärmeprod!$B$1:$BD$480,MATCH("Total värmeproduktion i kraftvärmeverk i kombinerad drift (GWh)",Kraftvärmeprod!$B$1:$AV$1,0),FALSE)),"",VLOOKUP($B389,'Slutlig allokering kvv'!$B$1:$BA$480,MATCH(E$1,'Slutlig allokering kvv'!$B$1:$AS$1,0),FALSE))</f>
        <v/>
      </c>
      <c r="F389" t="str">
        <f>IF(ISERROR(1/VLOOKUP($B389,Kraftvärmeprod!$B$1:$AV$480,MATCH("Producerad elenergi i kraftvärmeverk (GWh)",Kraftvärmeprod!$B$1:$AV$1,0),FALSE)),"",VLOOKUP($B389,Kraftvärmeprod!$B$1:$AV$480,MATCH("Producerad elenergi i kraftvärmeverk (GWh)",Kraftvärmeprod!$B$1:$AV$1,0),FALSE))</f>
        <v/>
      </c>
      <c r="G389" t="str">
        <f>IF(ISERROR(1/VLOOKUP($B389,Miljö!$B$1:$T$480,MATCH("Såld mängd produktionsspecifik fjärrvärme (GWh)",Miljö!$B$1:$T$1,0),FALSE)),"",VLOOKUP($B389,Miljö!$B$1:$T$480,MATCH("Såld mängd produktionsspecifik fjärrvärme (GWh)",Miljö!$B$1:$T$1,0),FALSE))</f>
        <v/>
      </c>
      <c r="J389" t="str">
        <f t="shared" si="6"/>
        <v>Växjö Energi AB</v>
      </c>
    </row>
    <row r="390" spans="1:10" x14ac:dyDescent="0.25">
      <c r="A390" s="2" t="s">
        <v>583</v>
      </c>
      <c r="B390" s="2" t="s">
        <v>585</v>
      </c>
      <c r="D390" t="str">
        <f>IF(ISERROR(1/VLOOKUP($B390,Kraftvärmeprod!$B$1:$D$480,MATCH("Total värmeproduktion i kraftvärmeverk i kombinerad drift (GWh)",Kraftvärmeprod!$B$1:$AV$1,0),FALSE)),"Ej kraftvärme","Alternativproduktionsmetoden")</f>
        <v>Ej kraftvärme</v>
      </c>
      <c r="E390" s="248" t="str">
        <f>IF(ISERROR(1/VLOOKUP($B390,Kraftvärmeprod!$B$1:$BD$480,MATCH("Total värmeproduktion i kraftvärmeverk i kombinerad drift (GWh)",Kraftvärmeprod!$B$1:$AV$1,0),FALSE)),"",VLOOKUP($B390,'Slutlig allokering kvv'!$B$1:$BA$480,MATCH(E$1,'Slutlig allokering kvv'!$B$1:$AS$1,0),FALSE))</f>
        <v/>
      </c>
      <c r="F390" t="str">
        <f>IF(ISERROR(1/VLOOKUP($B390,Kraftvärmeprod!$B$1:$AV$480,MATCH("Producerad elenergi i kraftvärmeverk (GWh)",Kraftvärmeprod!$B$1:$AV$1,0),FALSE)),"",VLOOKUP($B390,Kraftvärmeprod!$B$1:$AV$480,MATCH("Producerad elenergi i kraftvärmeverk (GWh)",Kraftvärmeprod!$B$1:$AV$1,0),FALSE))</f>
        <v/>
      </c>
      <c r="G390" t="str">
        <f>IF(ISERROR(1/VLOOKUP($B390,Miljö!$B$1:$T$480,MATCH("Såld mängd produktionsspecifik fjärrvärme (GWh)",Miljö!$B$1:$T$1,0),FALSE)),"",VLOOKUP($B390,Miljö!$B$1:$T$480,MATCH("Såld mängd produktionsspecifik fjärrvärme (GWh)",Miljö!$B$1:$T$1,0),FALSE))</f>
        <v/>
      </c>
      <c r="J390" t="str">
        <f t="shared" si="6"/>
        <v>Växjö Energi AB</v>
      </c>
    </row>
    <row r="391" spans="1:10" x14ac:dyDescent="0.25">
      <c r="A391" s="2" t="s">
        <v>583</v>
      </c>
      <c r="B391" s="2" t="s">
        <v>586</v>
      </c>
      <c r="D391" t="str">
        <f>IF(ISERROR(1/VLOOKUP($B391,Kraftvärmeprod!$B$1:$D$480,MATCH("Total värmeproduktion i kraftvärmeverk i kombinerad drift (GWh)",Kraftvärmeprod!$B$1:$AV$1,0),FALSE)),"Ej kraftvärme","Alternativproduktionsmetoden")</f>
        <v>Ej kraftvärme</v>
      </c>
      <c r="E391" s="248" t="str">
        <f>IF(ISERROR(1/VLOOKUP($B391,Kraftvärmeprod!$B$1:$BD$480,MATCH("Total värmeproduktion i kraftvärmeverk i kombinerad drift (GWh)",Kraftvärmeprod!$B$1:$AV$1,0),FALSE)),"",VLOOKUP($B391,'Slutlig allokering kvv'!$B$1:$BA$480,MATCH(E$1,'Slutlig allokering kvv'!$B$1:$AS$1,0),FALSE))</f>
        <v/>
      </c>
      <c r="F391" t="str">
        <f>IF(ISERROR(1/VLOOKUP($B391,Kraftvärmeprod!$B$1:$AV$480,MATCH("Producerad elenergi i kraftvärmeverk (GWh)",Kraftvärmeprod!$B$1:$AV$1,0),FALSE)),"",VLOOKUP($B391,Kraftvärmeprod!$B$1:$AV$480,MATCH("Producerad elenergi i kraftvärmeverk (GWh)",Kraftvärmeprod!$B$1:$AV$1,0),FALSE))</f>
        <v/>
      </c>
      <c r="G391" t="str">
        <f>IF(ISERROR(1/VLOOKUP($B391,Miljö!$B$1:$T$480,MATCH("Såld mängd produktionsspecifik fjärrvärme (GWh)",Miljö!$B$1:$T$1,0),FALSE)),"",VLOOKUP($B391,Miljö!$B$1:$T$480,MATCH("Såld mängd produktionsspecifik fjärrvärme (GWh)",Miljö!$B$1:$T$1,0),FALSE))</f>
        <v/>
      </c>
      <c r="J391" t="str">
        <f t="shared" si="6"/>
        <v>Växjö Energi AB</v>
      </c>
    </row>
    <row r="392" spans="1:10" x14ac:dyDescent="0.25">
      <c r="A392" s="2" t="s">
        <v>583</v>
      </c>
      <c r="B392" s="2" t="s">
        <v>587</v>
      </c>
      <c r="D392" t="str">
        <f>IF(ISERROR(1/VLOOKUP($B392,Kraftvärmeprod!$B$1:$D$480,MATCH("Total värmeproduktion i kraftvärmeverk i kombinerad drift (GWh)",Kraftvärmeprod!$B$1:$AV$1,0),FALSE)),"Ej kraftvärme","Alternativproduktionsmetoden")</f>
        <v>Alternativproduktionsmetoden</v>
      </c>
      <c r="E392" s="248">
        <f>IF(ISERROR(1/VLOOKUP($B392,Kraftvärmeprod!$B$1:$BD$480,MATCH("Total värmeproduktion i kraftvärmeverk i kombinerad drift (GWh)",Kraftvärmeprod!$B$1:$AV$1,0),FALSE)),"",VLOOKUP($B392,'Slutlig allokering kvv'!$B$1:$BA$480,MATCH(E$1,'Slutlig allokering kvv'!$B$1:$AS$1,0),FALSE))</f>
        <v>0.57208458507515347</v>
      </c>
      <c r="F392">
        <f>IF(ISERROR(1/VLOOKUP($B392,Kraftvärmeprod!$B$1:$AV$480,MATCH("Producerad elenergi i kraftvärmeverk (GWh)",Kraftvärmeprod!$B$1:$AV$1,0),FALSE)),"",VLOOKUP($B392,Kraftvärmeprod!$B$1:$AV$480,MATCH("Producerad elenergi i kraftvärmeverk (GWh)",Kraftvärmeprod!$B$1:$AV$1,0),FALSE))</f>
        <v>161.59200000000001</v>
      </c>
      <c r="G392" t="str">
        <f>IF(ISERROR(1/VLOOKUP($B392,Miljö!$B$1:$T$480,MATCH("Såld mängd produktionsspecifik fjärrvärme (GWh)",Miljö!$B$1:$T$1,0),FALSE)),"",VLOOKUP($B392,Miljö!$B$1:$T$480,MATCH("Såld mängd produktionsspecifik fjärrvärme (GWh)",Miljö!$B$1:$T$1,0),FALSE))</f>
        <v/>
      </c>
      <c r="J392" t="str">
        <f t="shared" si="6"/>
        <v>Växjö Energi AB</v>
      </c>
    </row>
    <row r="393" spans="1:10" x14ac:dyDescent="0.25">
      <c r="A393" s="2" t="s">
        <v>588</v>
      </c>
      <c r="B393" s="2" t="s">
        <v>589</v>
      </c>
      <c r="D393" t="str">
        <f>IF(ISERROR(1/VLOOKUP($B393,Kraftvärmeprod!$B$1:$D$480,MATCH("Total värmeproduktion i kraftvärmeverk i kombinerad drift (GWh)",Kraftvärmeprod!$B$1:$AV$1,0),FALSE)),"Ej kraftvärme","Alternativproduktionsmetoden")</f>
        <v>Ej kraftvärme</v>
      </c>
      <c r="E393" s="248" t="str">
        <f>IF(ISERROR(1/VLOOKUP($B393,Kraftvärmeprod!$B$1:$BD$480,MATCH("Total värmeproduktion i kraftvärmeverk i kombinerad drift (GWh)",Kraftvärmeprod!$B$1:$AV$1,0),FALSE)),"",VLOOKUP($B393,'Slutlig allokering kvv'!$B$1:$BA$480,MATCH(E$1,'Slutlig allokering kvv'!$B$1:$AS$1,0),FALSE))</f>
        <v/>
      </c>
      <c r="F393" t="str">
        <f>IF(ISERROR(1/VLOOKUP($B393,Kraftvärmeprod!$B$1:$AV$480,MATCH("Producerad elenergi i kraftvärmeverk (GWh)",Kraftvärmeprod!$B$1:$AV$1,0),FALSE)),"",VLOOKUP($B393,Kraftvärmeprod!$B$1:$AV$480,MATCH("Producerad elenergi i kraftvärmeverk (GWh)",Kraftvärmeprod!$B$1:$AV$1,0),FALSE))</f>
        <v/>
      </c>
      <c r="G393" t="str">
        <f>IF(ISERROR(1/VLOOKUP($B393,Miljö!$B$1:$T$480,MATCH("Såld mängd produktionsspecifik fjärrvärme (GWh)",Miljö!$B$1:$T$1,0),FALSE)),"",VLOOKUP($B393,Miljö!$B$1:$T$480,MATCH("Såld mängd produktionsspecifik fjärrvärme (GWh)",Miljö!$B$1:$T$1,0),FALSE))</f>
        <v/>
      </c>
      <c r="J393" t="str">
        <f t="shared" si="6"/>
        <v>Ystad Energi AB</v>
      </c>
    </row>
    <row r="394" spans="1:10" x14ac:dyDescent="0.25">
      <c r="A394" s="2" t="s">
        <v>590</v>
      </c>
      <c r="B394" s="2" t="s">
        <v>591</v>
      </c>
      <c r="D394" t="str">
        <f>IF(ISERROR(1/VLOOKUP($B394,Kraftvärmeprod!$B$1:$D$480,MATCH("Total värmeproduktion i kraftvärmeverk i kombinerad drift (GWh)",Kraftvärmeprod!$B$1:$AV$1,0),FALSE)),"Ej kraftvärme","Alternativproduktionsmetoden")</f>
        <v>Ej kraftvärme</v>
      </c>
      <c r="E394" s="248" t="str">
        <f>IF(ISERROR(1/VLOOKUP($B394,Kraftvärmeprod!$B$1:$BD$480,MATCH("Total värmeproduktion i kraftvärmeverk i kombinerad drift (GWh)",Kraftvärmeprod!$B$1:$AV$1,0),FALSE)),"",VLOOKUP($B394,'Slutlig allokering kvv'!$B$1:$BA$480,MATCH(E$1,'Slutlig allokering kvv'!$B$1:$AS$1,0),FALSE))</f>
        <v/>
      </c>
      <c r="F394" t="str">
        <f>IF(ISERROR(1/VLOOKUP($B394,Kraftvärmeprod!$B$1:$AV$480,MATCH("Producerad elenergi i kraftvärmeverk (GWh)",Kraftvärmeprod!$B$1:$AV$1,0),FALSE)),"",VLOOKUP($B394,Kraftvärmeprod!$B$1:$AV$480,MATCH("Producerad elenergi i kraftvärmeverk (GWh)",Kraftvärmeprod!$B$1:$AV$1,0),FALSE))</f>
        <v/>
      </c>
      <c r="G394" t="str">
        <f>IF(ISERROR(1/VLOOKUP($B394,Miljö!$B$1:$T$480,MATCH("Såld mängd produktionsspecifik fjärrvärme (GWh)",Miljö!$B$1:$T$1,0),FALSE)),"",VLOOKUP($B394,Miljö!$B$1:$T$480,MATCH("Såld mängd produktionsspecifik fjärrvärme (GWh)",Miljö!$B$1:$T$1,0),FALSE))</f>
        <v/>
      </c>
      <c r="J394" t="str">
        <f t="shared" si="6"/>
        <v>Ånge Energi AB</v>
      </c>
    </row>
    <row r="395" spans="1:10" x14ac:dyDescent="0.25">
      <c r="A395" s="2" t="s">
        <v>590</v>
      </c>
      <c r="B395" s="2" t="s">
        <v>592</v>
      </c>
      <c r="D395" t="str">
        <f>IF(ISERROR(1/VLOOKUP($B395,Kraftvärmeprod!$B$1:$D$480,MATCH("Total värmeproduktion i kraftvärmeverk i kombinerad drift (GWh)",Kraftvärmeprod!$B$1:$AV$1,0),FALSE)),"Ej kraftvärme","Alternativproduktionsmetoden")</f>
        <v>Ej kraftvärme</v>
      </c>
      <c r="E395" s="248" t="str">
        <f>IF(ISERROR(1/VLOOKUP($B395,Kraftvärmeprod!$B$1:$BD$480,MATCH("Total värmeproduktion i kraftvärmeverk i kombinerad drift (GWh)",Kraftvärmeprod!$B$1:$AV$1,0),FALSE)),"",VLOOKUP($B395,'Slutlig allokering kvv'!$B$1:$BA$480,MATCH(E$1,'Slutlig allokering kvv'!$B$1:$AS$1,0),FALSE))</f>
        <v/>
      </c>
      <c r="F395" t="str">
        <f>IF(ISERROR(1/VLOOKUP($B395,Kraftvärmeprod!$B$1:$AV$480,MATCH("Producerad elenergi i kraftvärmeverk (GWh)",Kraftvärmeprod!$B$1:$AV$1,0),FALSE)),"",VLOOKUP($B395,Kraftvärmeprod!$B$1:$AV$480,MATCH("Producerad elenergi i kraftvärmeverk (GWh)",Kraftvärmeprod!$B$1:$AV$1,0),FALSE))</f>
        <v/>
      </c>
      <c r="G395" t="str">
        <f>IF(ISERROR(1/VLOOKUP($B395,Miljö!$B$1:$T$480,MATCH("Såld mängd produktionsspecifik fjärrvärme (GWh)",Miljö!$B$1:$T$1,0),FALSE)),"",VLOOKUP($B395,Miljö!$B$1:$T$480,MATCH("Såld mängd produktionsspecifik fjärrvärme (GWh)",Miljö!$B$1:$T$1,0),FALSE))</f>
        <v/>
      </c>
      <c r="J395" t="str">
        <f t="shared" si="6"/>
        <v>Ånge Energi AB</v>
      </c>
    </row>
    <row r="396" spans="1:10" x14ac:dyDescent="0.25">
      <c r="A396" s="2" t="s">
        <v>590</v>
      </c>
      <c r="B396" s="2" t="s">
        <v>593</v>
      </c>
      <c r="D396" t="str">
        <f>IF(ISERROR(1/VLOOKUP($B396,Kraftvärmeprod!$B$1:$D$480,MATCH("Total värmeproduktion i kraftvärmeverk i kombinerad drift (GWh)",Kraftvärmeprod!$B$1:$AV$1,0),FALSE)),"Ej kraftvärme","Alternativproduktionsmetoden")</f>
        <v>Ej kraftvärme</v>
      </c>
      <c r="E396" s="248" t="str">
        <f>IF(ISERROR(1/VLOOKUP($B396,Kraftvärmeprod!$B$1:$BD$480,MATCH("Total värmeproduktion i kraftvärmeverk i kombinerad drift (GWh)",Kraftvärmeprod!$B$1:$AV$1,0),FALSE)),"",VLOOKUP($B396,'Slutlig allokering kvv'!$B$1:$BA$480,MATCH(E$1,'Slutlig allokering kvv'!$B$1:$AS$1,0),FALSE))</f>
        <v/>
      </c>
      <c r="F396" t="str">
        <f>IF(ISERROR(1/VLOOKUP($B396,Kraftvärmeprod!$B$1:$AV$480,MATCH("Producerad elenergi i kraftvärmeverk (GWh)",Kraftvärmeprod!$B$1:$AV$1,0),FALSE)),"",VLOOKUP($B396,Kraftvärmeprod!$B$1:$AV$480,MATCH("Producerad elenergi i kraftvärmeverk (GWh)",Kraftvärmeprod!$B$1:$AV$1,0),FALSE))</f>
        <v/>
      </c>
      <c r="G396" t="str">
        <f>IF(ISERROR(1/VLOOKUP($B396,Miljö!$B$1:$T$480,MATCH("Såld mängd produktionsspecifik fjärrvärme (GWh)",Miljö!$B$1:$T$1,0),FALSE)),"",VLOOKUP($B396,Miljö!$B$1:$T$480,MATCH("Såld mängd produktionsspecifik fjärrvärme (GWh)",Miljö!$B$1:$T$1,0),FALSE))</f>
        <v/>
      </c>
      <c r="J396" t="str">
        <f t="shared" si="6"/>
        <v>Ånge Energi AB</v>
      </c>
    </row>
    <row r="397" spans="1:10" x14ac:dyDescent="0.25">
      <c r="A397" s="2" t="s">
        <v>598</v>
      </c>
      <c r="B397" s="2" t="s">
        <v>599</v>
      </c>
      <c r="D397" t="str">
        <f>IF(ISERROR(1/VLOOKUP($B397,Kraftvärmeprod!$B$1:$D$480,MATCH("Total värmeproduktion i kraftvärmeverk i kombinerad drift (GWh)",Kraftvärmeprod!$B$1:$AV$1,0),FALSE)),"Ej kraftvärme","Alternativproduktionsmetoden")</f>
        <v>Alternativproduktionsmetoden</v>
      </c>
      <c r="E397" s="248">
        <f>IF(ISERROR(1/VLOOKUP($B397,Kraftvärmeprod!$B$1:$BD$480,MATCH("Total värmeproduktion i kraftvärmeverk i kombinerad drift (GWh)",Kraftvärmeprod!$B$1:$AV$1,0),FALSE)),"",VLOOKUP($B397,'Slutlig allokering kvv'!$B$1:$BA$480,MATCH(E$1,'Slutlig allokering kvv'!$B$1:$AS$1,0),FALSE))</f>
        <v>0.47448184833023288</v>
      </c>
      <c r="F397">
        <f>IF(ISERROR(1/VLOOKUP($B397,Kraftvärmeprod!$B$1:$AV$480,MATCH("Producerad elenergi i kraftvärmeverk (GWh)",Kraftvärmeprod!$B$1:$AV$1,0),FALSE)),"",VLOOKUP($B397,Kraftvärmeprod!$B$1:$AV$480,MATCH("Producerad elenergi i kraftvärmeverk (GWh)",Kraftvärmeprod!$B$1:$AV$1,0),FALSE))</f>
        <v>178.45099999999999</v>
      </c>
      <c r="G397">
        <f>IF(ISERROR(1/VLOOKUP($B397,Miljö!$B$1:$T$480,MATCH("Såld mängd produktionsspecifik fjärrvärme (GWh)",Miljö!$B$1:$T$1,0),FALSE)),"",VLOOKUP($B397,Miljö!$B$1:$T$480,MATCH("Såld mängd produktionsspecifik fjärrvärme (GWh)",Miljö!$B$1:$T$1,0),FALSE))</f>
        <v>94.8</v>
      </c>
      <c r="J397" t="str">
        <f t="shared" si="6"/>
        <v>Öresundskraft AB</v>
      </c>
    </row>
    <row r="398" spans="1:10" x14ac:dyDescent="0.25">
      <c r="A398" s="2" t="s">
        <v>598</v>
      </c>
      <c r="B398" s="2" t="s">
        <v>600</v>
      </c>
      <c r="D398" t="str">
        <f>IF(ISERROR(1/VLOOKUP($B398,Kraftvärmeprod!$B$1:$D$480,MATCH("Total värmeproduktion i kraftvärmeverk i kombinerad drift (GWh)",Kraftvärmeprod!$B$1:$AV$1,0),FALSE)),"Ej kraftvärme","Alternativproduktionsmetoden")</f>
        <v>Ej kraftvärme</v>
      </c>
      <c r="E398" s="248" t="str">
        <f>IF(ISERROR(1/VLOOKUP($B398,Kraftvärmeprod!$B$1:$BD$480,MATCH("Total värmeproduktion i kraftvärmeverk i kombinerad drift (GWh)",Kraftvärmeprod!$B$1:$AV$1,0),FALSE)),"",VLOOKUP($B398,'Slutlig allokering kvv'!$B$1:$BA$480,MATCH(E$1,'Slutlig allokering kvv'!$B$1:$AS$1,0),FALSE))</f>
        <v/>
      </c>
      <c r="F398" t="str">
        <f>IF(ISERROR(1/VLOOKUP($B398,Kraftvärmeprod!$B$1:$AV$480,MATCH("Producerad elenergi i kraftvärmeverk (GWh)",Kraftvärmeprod!$B$1:$AV$1,0),FALSE)),"",VLOOKUP($B398,Kraftvärmeprod!$B$1:$AV$480,MATCH("Producerad elenergi i kraftvärmeverk (GWh)",Kraftvärmeprod!$B$1:$AV$1,0),FALSE))</f>
        <v/>
      </c>
      <c r="G398" t="str">
        <f>IF(ISERROR(1/VLOOKUP($B398,Miljö!$B$1:$T$480,MATCH("Såld mängd produktionsspecifik fjärrvärme (GWh)",Miljö!$B$1:$T$1,0),FALSE)),"",VLOOKUP($B398,Miljö!$B$1:$T$480,MATCH("Såld mängd produktionsspecifik fjärrvärme (GWh)",Miljö!$B$1:$T$1,0),FALSE))</f>
        <v/>
      </c>
      <c r="J398" t="str">
        <f t="shared" si="6"/>
        <v>Öresundskraft AB</v>
      </c>
    </row>
    <row r="399" spans="1:10" x14ac:dyDescent="0.25">
      <c r="A399" s="2" t="s">
        <v>598</v>
      </c>
      <c r="B399" s="2" t="s">
        <v>601</v>
      </c>
      <c r="D399" t="str">
        <f>IF(ISERROR(1/VLOOKUP($B399,Kraftvärmeprod!$B$1:$D$480,MATCH("Total värmeproduktion i kraftvärmeverk i kombinerad drift (GWh)",Kraftvärmeprod!$B$1:$AV$1,0),FALSE)),"Ej kraftvärme","Alternativproduktionsmetoden")</f>
        <v>Ej kraftvärme</v>
      </c>
      <c r="E399" s="248" t="str">
        <f>IF(ISERROR(1/VLOOKUP($B399,Kraftvärmeprod!$B$1:$BD$480,MATCH("Total värmeproduktion i kraftvärmeverk i kombinerad drift (GWh)",Kraftvärmeprod!$B$1:$AV$1,0),FALSE)),"",VLOOKUP($B399,'Slutlig allokering kvv'!$B$1:$BA$480,MATCH(E$1,'Slutlig allokering kvv'!$B$1:$AS$1,0),FALSE))</f>
        <v/>
      </c>
      <c r="F399" t="str">
        <f>IF(ISERROR(1/VLOOKUP($B399,Kraftvärmeprod!$B$1:$AV$480,MATCH("Producerad elenergi i kraftvärmeverk (GWh)",Kraftvärmeprod!$B$1:$AV$1,0),FALSE)),"",VLOOKUP($B399,Kraftvärmeprod!$B$1:$AV$480,MATCH("Producerad elenergi i kraftvärmeverk (GWh)",Kraftvärmeprod!$B$1:$AV$1,0),FALSE))</f>
        <v/>
      </c>
      <c r="G399" t="str">
        <f>IF(ISERROR(1/VLOOKUP($B399,Miljö!$B$1:$T$480,MATCH("Såld mängd produktionsspecifik fjärrvärme (GWh)",Miljö!$B$1:$T$1,0),FALSE)),"",VLOOKUP($B399,Miljö!$B$1:$T$480,MATCH("Såld mängd produktionsspecifik fjärrvärme (GWh)",Miljö!$B$1:$T$1,0),FALSE))</f>
        <v/>
      </c>
      <c r="J399" t="str">
        <f t="shared" si="6"/>
        <v>Öresundskraft AB</v>
      </c>
    </row>
    <row r="400" spans="1:10" x14ac:dyDescent="0.25">
      <c r="A400" s="2" t="s">
        <v>598</v>
      </c>
      <c r="B400" s="2" t="s">
        <v>602</v>
      </c>
      <c r="D400" t="str">
        <f>IF(ISERROR(1/VLOOKUP($B400,Kraftvärmeprod!$B$1:$D$480,MATCH("Total värmeproduktion i kraftvärmeverk i kombinerad drift (GWh)",Kraftvärmeprod!$B$1:$AV$1,0),FALSE)),"Ej kraftvärme","Alternativproduktionsmetoden")</f>
        <v>Ej kraftvärme</v>
      </c>
      <c r="E400" s="248" t="str">
        <f>IF(ISERROR(1/VLOOKUP($B400,Kraftvärmeprod!$B$1:$BD$480,MATCH("Total värmeproduktion i kraftvärmeverk i kombinerad drift (GWh)",Kraftvärmeprod!$B$1:$AV$1,0),FALSE)),"",VLOOKUP($B400,'Slutlig allokering kvv'!$B$1:$BA$480,MATCH(E$1,'Slutlig allokering kvv'!$B$1:$AS$1,0),FALSE))</f>
        <v/>
      </c>
      <c r="F400" t="str">
        <f>IF(ISERROR(1/VLOOKUP($B400,Kraftvärmeprod!$B$1:$AV$480,MATCH("Producerad elenergi i kraftvärmeverk (GWh)",Kraftvärmeprod!$B$1:$AV$1,0),FALSE)),"",VLOOKUP($B400,Kraftvärmeprod!$B$1:$AV$480,MATCH("Producerad elenergi i kraftvärmeverk (GWh)",Kraftvärmeprod!$B$1:$AV$1,0),FALSE))</f>
        <v/>
      </c>
      <c r="G400" t="str">
        <f>IF(ISERROR(1/VLOOKUP($B400,Miljö!$B$1:$T$480,MATCH("Såld mängd produktionsspecifik fjärrvärme (GWh)",Miljö!$B$1:$T$1,0),FALSE)),"",VLOOKUP($B400,Miljö!$B$1:$T$480,MATCH("Såld mängd produktionsspecifik fjärrvärme (GWh)",Miljö!$B$1:$T$1,0),FALSE))</f>
        <v/>
      </c>
      <c r="J400" t="str">
        <f t="shared" si="6"/>
        <v>Öresundskraft AB</v>
      </c>
    </row>
    <row r="401" spans="1:10" x14ac:dyDescent="0.25">
      <c r="A401" s="2" t="s">
        <v>603</v>
      </c>
      <c r="B401" s="2" t="s">
        <v>604</v>
      </c>
      <c r="D401" t="str">
        <f>IF(ISERROR(1/VLOOKUP($B401,Kraftvärmeprod!$B$1:$D$480,MATCH("Total värmeproduktion i kraftvärmeverk i kombinerad drift (GWh)",Kraftvärmeprod!$B$1:$AV$1,0),FALSE)),"Ej kraftvärme","Alternativproduktionsmetoden")</f>
        <v>Ej kraftvärme</v>
      </c>
      <c r="E401" s="248" t="str">
        <f>IF(ISERROR(1/VLOOKUP($B401,Kraftvärmeprod!$B$1:$BD$480,MATCH("Total värmeproduktion i kraftvärmeverk i kombinerad drift (GWh)",Kraftvärmeprod!$B$1:$AV$1,0),FALSE)),"",VLOOKUP($B401,'Slutlig allokering kvv'!$B$1:$BA$480,MATCH(E$1,'Slutlig allokering kvv'!$B$1:$AS$1,0),FALSE))</f>
        <v/>
      </c>
      <c r="F401" t="str">
        <f>IF(ISERROR(1/VLOOKUP($B401,Kraftvärmeprod!$B$1:$AV$480,MATCH("Producerad elenergi i kraftvärmeverk (GWh)",Kraftvärmeprod!$B$1:$AV$1,0),FALSE)),"",VLOOKUP($B401,Kraftvärmeprod!$B$1:$AV$480,MATCH("Producerad elenergi i kraftvärmeverk (GWh)",Kraftvärmeprod!$B$1:$AV$1,0),FALSE))</f>
        <v/>
      </c>
      <c r="G401" t="str">
        <f>IF(ISERROR(1/VLOOKUP($B401,Miljö!$B$1:$T$480,MATCH("Såld mängd produktionsspecifik fjärrvärme (GWh)",Miljö!$B$1:$T$1,0),FALSE)),"",VLOOKUP($B401,Miljö!$B$1:$T$480,MATCH("Såld mängd produktionsspecifik fjärrvärme (GWh)",Miljö!$B$1:$T$1,0),FALSE))</f>
        <v/>
      </c>
      <c r="J401" t="str">
        <f t="shared" si="6"/>
        <v>Örkelljunga Fjärrvärmeverk AB</v>
      </c>
    </row>
    <row r="402" spans="1:10" x14ac:dyDescent="0.25">
      <c r="A402" s="2" t="s">
        <v>605</v>
      </c>
      <c r="B402" s="2" t="s">
        <v>606</v>
      </c>
      <c r="D402" t="str">
        <f>IF(ISERROR(1/VLOOKUP($B402,Kraftvärmeprod!$B$1:$D$480,MATCH("Total värmeproduktion i kraftvärmeverk i kombinerad drift (GWh)",Kraftvärmeprod!$B$1:$AV$1,0),FALSE)),"Ej kraftvärme","Alternativproduktionsmetoden")</f>
        <v>Ej kraftvärme</v>
      </c>
      <c r="E402" s="248" t="str">
        <f>IF(ISERROR(1/VLOOKUP($B402,Kraftvärmeprod!$B$1:$BD$480,MATCH("Total värmeproduktion i kraftvärmeverk i kombinerad drift (GWh)",Kraftvärmeprod!$B$1:$AV$1,0),FALSE)),"",VLOOKUP($B402,'Slutlig allokering kvv'!$B$1:$BA$480,MATCH(E$1,'Slutlig allokering kvv'!$B$1:$AS$1,0),FALSE))</f>
        <v/>
      </c>
      <c r="F402" t="str">
        <f>IF(ISERROR(1/VLOOKUP($B402,Kraftvärmeprod!$B$1:$AV$480,MATCH("Producerad elenergi i kraftvärmeverk (GWh)",Kraftvärmeprod!$B$1:$AV$1,0),FALSE)),"",VLOOKUP($B402,Kraftvärmeprod!$B$1:$AV$480,MATCH("Producerad elenergi i kraftvärmeverk (GWh)",Kraftvärmeprod!$B$1:$AV$1,0),FALSE))</f>
        <v/>
      </c>
      <c r="G402" t="str">
        <f>IF(ISERROR(1/VLOOKUP($B402,Miljö!$B$1:$T$480,MATCH("Såld mängd produktionsspecifik fjärrvärme (GWh)",Miljö!$B$1:$T$1,0),FALSE)),"",VLOOKUP($B402,Miljö!$B$1:$T$480,MATCH("Såld mängd produktionsspecifik fjärrvärme (GWh)",Miljö!$B$1:$T$1,0),FALSE))</f>
        <v/>
      </c>
      <c r="J402" t="str">
        <f t="shared" si="6"/>
        <v>Österlens Kraft AB</v>
      </c>
    </row>
    <row r="403" spans="1:10" x14ac:dyDescent="0.25">
      <c r="A403" s="2" t="s">
        <v>608</v>
      </c>
      <c r="B403" s="2" t="s">
        <v>609</v>
      </c>
      <c r="D403" t="str">
        <f>IF(ISERROR(1/VLOOKUP($B403,Kraftvärmeprod!$B$1:$D$480,MATCH("Total värmeproduktion i kraftvärmeverk i kombinerad drift (GWh)",Kraftvärmeprod!$B$1:$AV$1,0),FALSE)),"Ej kraftvärme","Alternativproduktionsmetoden")</f>
        <v>Ej kraftvärme</v>
      </c>
      <c r="E403" s="248" t="str">
        <f>IF(ISERROR(1/VLOOKUP($B403,Kraftvärmeprod!$B$1:$BD$480,MATCH("Total värmeproduktion i kraftvärmeverk i kombinerad drift (GWh)",Kraftvärmeprod!$B$1:$AV$1,0),FALSE)),"",VLOOKUP($B403,'Slutlig allokering kvv'!$B$1:$BA$480,MATCH(E$1,'Slutlig allokering kvv'!$B$1:$AS$1,0),FALSE))</f>
        <v/>
      </c>
      <c r="F403" t="str">
        <f>IF(ISERROR(1/VLOOKUP($B403,Kraftvärmeprod!$B$1:$AV$480,MATCH("Producerad elenergi i kraftvärmeverk (GWh)",Kraftvärmeprod!$B$1:$AV$1,0),FALSE)),"",VLOOKUP($B403,Kraftvärmeprod!$B$1:$AV$480,MATCH("Producerad elenergi i kraftvärmeverk (GWh)",Kraftvärmeprod!$B$1:$AV$1,0),FALSE))</f>
        <v/>
      </c>
      <c r="G403" t="str">
        <f>IF(ISERROR(1/VLOOKUP($B403,Miljö!$B$1:$T$480,MATCH("Såld mängd produktionsspecifik fjärrvärme (GWh)",Miljö!$B$1:$T$1,0),FALSE)),"",VLOOKUP($B403,Miljö!$B$1:$T$480,MATCH("Såld mängd produktionsspecifik fjärrvärme (GWh)",Miljö!$B$1:$T$1,0),FALSE))</f>
        <v/>
      </c>
      <c r="J403" t="str">
        <f t="shared" si="6"/>
        <v>Övik Energi AB</v>
      </c>
    </row>
    <row r="404" spans="1:10" x14ac:dyDescent="0.25">
      <c r="A404" s="2" t="s">
        <v>608</v>
      </c>
      <c r="B404" s="2" t="s">
        <v>610</v>
      </c>
      <c r="D404" t="str">
        <f>IF(ISERROR(1/VLOOKUP($B404,Kraftvärmeprod!$B$1:$D$480,MATCH("Total värmeproduktion i kraftvärmeverk i kombinerad drift (GWh)",Kraftvärmeprod!$B$1:$AV$1,0),FALSE)),"Ej kraftvärme","Alternativproduktionsmetoden")</f>
        <v>Ej kraftvärme</v>
      </c>
      <c r="E404" s="248" t="str">
        <f>IF(ISERROR(1/VLOOKUP($B404,Kraftvärmeprod!$B$1:$BD$480,MATCH("Total värmeproduktion i kraftvärmeverk i kombinerad drift (GWh)",Kraftvärmeprod!$B$1:$AV$1,0),FALSE)),"",VLOOKUP($B404,'Slutlig allokering kvv'!$B$1:$BA$480,MATCH(E$1,'Slutlig allokering kvv'!$B$1:$AS$1,0),FALSE))</f>
        <v/>
      </c>
      <c r="F404" t="str">
        <f>IF(ISERROR(1/VLOOKUP($B404,Kraftvärmeprod!$B$1:$AV$480,MATCH("Producerad elenergi i kraftvärmeverk (GWh)",Kraftvärmeprod!$B$1:$AV$1,0),FALSE)),"",VLOOKUP($B404,Kraftvärmeprod!$B$1:$AV$480,MATCH("Producerad elenergi i kraftvärmeverk (GWh)",Kraftvärmeprod!$B$1:$AV$1,0),FALSE))</f>
        <v/>
      </c>
      <c r="G404" t="str">
        <f>IF(ISERROR(1/VLOOKUP($B404,Miljö!$B$1:$T$480,MATCH("Såld mängd produktionsspecifik fjärrvärme (GWh)",Miljö!$B$1:$T$1,0),FALSE)),"",VLOOKUP($B404,Miljö!$B$1:$T$480,MATCH("Såld mängd produktionsspecifik fjärrvärme (GWh)",Miljö!$B$1:$T$1,0),FALSE))</f>
        <v/>
      </c>
      <c r="J404" t="str">
        <f t="shared" si="6"/>
        <v>Övik Energi AB</v>
      </c>
    </row>
    <row r="405" spans="1:10" x14ac:dyDescent="0.25">
      <c r="A405" s="2" t="s">
        <v>608</v>
      </c>
      <c r="B405" s="2" t="s">
        <v>611</v>
      </c>
      <c r="D405" t="str">
        <f>IF(ISERROR(1/VLOOKUP($B405,Kraftvärmeprod!$B$1:$D$480,MATCH("Total värmeproduktion i kraftvärmeverk i kombinerad drift (GWh)",Kraftvärmeprod!$B$1:$AV$1,0),FALSE)),"Ej kraftvärme","Alternativproduktionsmetoden")</f>
        <v>Ej kraftvärme</v>
      </c>
      <c r="E405" s="248" t="str">
        <f>IF(ISERROR(1/VLOOKUP($B405,Kraftvärmeprod!$B$1:$BD$480,MATCH("Total värmeproduktion i kraftvärmeverk i kombinerad drift (GWh)",Kraftvärmeprod!$B$1:$AV$1,0),FALSE)),"",VLOOKUP($B405,'Slutlig allokering kvv'!$B$1:$BA$480,MATCH(E$1,'Slutlig allokering kvv'!$B$1:$AS$1,0),FALSE))</f>
        <v/>
      </c>
      <c r="F405" t="str">
        <f>IF(ISERROR(1/VLOOKUP($B405,Kraftvärmeprod!$B$1:$AV$480,MATCH("Producerad elenergi i kraftvärmeverk (GWh)",Kraftvärmeprod!$B$1:$AV$1,0),FALSE)),"",VLOOKUP($B405,Kraftvärmeprod!$B$1:$AV$480,MATCH("Producerad elenergi i kraftvärmeverk (GWh)",Kraftvärmeprod!$B$1:$AV$1,0),FALSE))</f>
        <v/>
      </c>
      <c r="G405" t="str">
        <f>IF(ISERROR(1/VLOOKUP($B405,Miljö!$B$1:$T$480,MATCH("Såld mängd produktionsspecifik fjärrvärme (GWh)",Miljö!$B$1:$T$1,0),FALSE)),"",VLOOKUP($B405,Miljö!$B$1:$T$480,MATCH("Såld mängd produktionsspecifik fjärrvärme (GWh)",Miljö!$B$1:$T$1,0),FALSE))</f>
        <v/>
      </c>
      <c r="J405" t="str">
        <f t="shared" si="6"/>
        <v>Övik Energi AB</v>
      </c>
    </row>
    <row r="406" spans="1:10" x14ac:dyDescent="0.25">
      <c r="A406" s="2" t="s">
        <v>608</v>
      </c>
      <c r="B406" s="2" t="s">
        <v>612</v>
      </c>
      <c r="D406" t="str">
        <f>IF(ISERROR(1/VLOOKUP($B406,Kraftvärmeprod!$B$1:$D$480,MATCH("Total värmeproduktion i kraftvärmeverk i kombinerad drift (GWh)",Kraftvärmeprod!$B$1:$AV$1,0),FALSE)),"Ej kraftvärme","Alternativproduktionsmetoden")</f>
        <v>Ej kraftvärme</v>
      </c>
      <c r="E406" s="248" t="str">
        <f>IF(ISERROR(1/VLOOKUP($B406,Kraftvärmeprod!$B$1:$BD$480,MATCH("Total värmeproduktion i kraftvärmeverk i kombinerad drift (GWh)",Kraftvärmeprod!$B$1:$AV$1,0),FALSE)),"",VLOOKUP($B406,'Slutlig allokering kvv'!$B$1:$BA$480,MATCH(E$1,'Slutlig allokering kvv'!$B$1:$AS$1,0),FALSE))</f>
        <v/>
      </c>
      <c r="F406" t="str">
        <f>IF(ISERROR(1/VLOOKUP($B406,Kraftvärmeprod!$B$1:$AV$480,MATCH("Producerad elenergi i kraftvärmeverk (GWh)",Kraftvärmeprod!$B$1:$AV$1,0),FALSE)),"",VLOOKUP($B406,Kraftvärmeprod!$B$1:$AV$480,MATCH("Producerad elenergi i kraftvärmeverk (GWh)",Kraftvärmeprod!$B$1:$AV$1,0),FALSE))</f>
        <v/>
      </c>
      <c r="G406" t="str">
        <f>IF(ISERROR(1/VLOOKUP($B406,Miljö!$B$1:$T$480,MATCH("Såld mängd produktionsspecifik fjärrvärme (GWh)",Miljö!$B$1:$T$1,0),FALSE)),"",VLOOKUP($B406,Miljö!$B$1:$T$480,MATCH("Såld mängd produktionsspecifik fjärrvärme (GWh)",Miljö!$B$1:$T$1,0),FALSE))</f>
        <v/>
      </c>
      <c r="J406" t="str">
        <f t="shared" si="6"/>
        <v>Övik Energi AB</v>
      </c>
    </row>
    <row r="407" spans="1:10" x14ac:dyDescent="0.25">
      <c r="A407" s="2" t="s">
        <v>608</v>
      </c>
      <c r="B407" s="2" t="s">
        <v>613</v>
      </c>
      <c r="D407" t="str">
        <f>IF(ISERROR(1/VLOOKUP($B407,Kraftvärmeprod!$B$1:$D$480,MATCH("Total värmeproduktion i kraftvärmeverk i kombinerad drift (GWh)",Kraftvärmeprod!$B$1:$AV$1,0),FALSE)),"Ej kraftvärme","Alternativproduktionsmetoden")</f>
        <v>Ej kraftvärme</v>
      </c>
      <c r="E407" s="248" t="str">
        <f>IF(ISERROR(1/VLOOKUP($B407,Kraftvärmeprod!$B$1:$BD$480,MATCH("Total värmeproduktion i kraftvärmeverk i kombinerad drift (GWh)",Kraftvärmeprod!$B$1:$AV$1,0),FALSE)),"",VLOOKUP($B407,'Slutlig allokering kvv'!$B$1:$BA$480,MATCH(E$1,'Slutlig allokering kvv'!$B$1:$AS$1,0),FALSE))</f>
        <v/>
      </c>
      <c r="F407" t="str">
        <f>IF(ISERROR(1/VLOOKUP($B407,Kraftvärmeprod!$B$1:$AV$480,MATCH("Producerad elenergi i kraftvärmeverk (GWh)",Kraftvärmeprod!$B$1:$AV$1,0),FALSE)),"",VLOOKUP($B407,Kraftvärmeprod!$B$1:$AV$480,MATCH("Producerad elenergi i kraftvärmeverk (GWh)",Kraftvärmeprod!$B$1:$AV$1,0),FALSE))</f>
        <v/>
      </c>
      <c r="G407" t="str">
        <f>IF(ISERROR(1/VLOOKUP($B407,Miljö!$B$1:$T$480,MATCH("Såld mängd produktionsspecifik fjärrvärme (GWh)",Miljö!$B$1:$T$1,0),FALSE)),"",VLOOKUP($B407,Miljö!$B$1:$T$480,MATCH("Såld mängd produktionsspecifik fjärrvärme (GWh)",Miljö!$B$1:$T$1,0),FALSE))</f>
        <v/>
      </c>
      <c r="J407" t="str">
        <f t="shared" si="6"/>
        <v>Övik Energi AB</v>
      </c>
    </row>
    <row r="408" spans="1:10" x14ac:dyDescent="0.25">
      <c r="A408" s="2" t="s">
        <v>608</v>
      </c>
      <c r="B408" s="2" t="s">
        <v>614</v>
      </c>
      <c r="D408" t="str">
        <f>IF(ISERROR(1/VLOOKUP($B408,Kraftvärmeprod!$B$1:$D$480,MATCH("Total värmeproduktion i kraftvärmeverk i kombinerad drift (GWh)",Kraftvärmeprod!$B$1:$AV$1,0),FALSE)),"Ej kraftvärme","Alternativproduktionsmetoden")</f>
        <v>Alternativproduktionsmetoden</v>
      </c>
      <c r="E408" s="248">
        <f>IF(ISERROR(1/VLOOKUP($B408,Kraftvärmeprod!$B$1:$BD$480,MATCH("Total värmeproduktion i kraftvärmeverk i kombinerad drift (GWh)",Kraftvärmeprod!$B$1:$AV$1,0),FALSE)),"",VLOOKUP($B408,'Slutlig allokering kvv'!$B$1:$BA$480,MATCH(E$1,'Slutlig allokering kvv'!$B$1:$AS$1,0),FALSE))</f>
        <v>0.57806585600929483</v>
      </c>
      <c r="F408">
        <f>IF(ISERROR(1/VLOOKUP($B408,Kraftvärmeprod!$B$1:$AV$480,MATCH("Producerad elenergi i kraftvärmeverk (GWh)",Kraftvärmeprod!$B$1:$AV$1,0),FALSE)),"",VLOOKUP($B408,Kraftvärmeprod!$B$1:$AV$480,MATCH("Producerad elenergi i kraftvärmeverk (GWh)",Kraftvärmeprod!$B$1:$AV$1,0),FALSE))</f>
        <v>66.462999999999994</v>
      </c>
      <c r="G408" t="str">
        <f>IF(ISERROR(1/VLOOKUP($B408,Miljö!$B$1:$T$480,MATCH("Såld mängd produktionsspecifik fjärrvärme (GWh)",Miljö!$B$1:$T$1,0),FALSE)),"",VLOOKUP($B408,Miljö!$B$1:$T$480,MATCH("Såld mängd produktionsspecifik fjärrvärme (GWh)",Miljö!$B$1:$T$1,0),FALSE))</f>
        <v/>
      </c>
      <c r="J408" t="str">
        <f t="shared" si="6"/>
        <v>Övik Energi AB</v>
      </c>
    </row>
    <row r="409" spans="1:10" x14ac:dyDescent="0.25">
      <c r="A409" s="2" t="s">
        <v>608</v>
      </c>
      <c r="B409" s="2" t="s">
        <v>615</v>
      </c>
      <c r="D409" t="str">
        <f>IF(ISERROR(1/VLOOKUP($B409,Kraftvärmeprod!$B$1:$D$480,MATCH("Total värmeproduktion i kraftvärmeverk i kombinerad drift (GWh)",Kraftvärmeprod!$B$1:$AV$1,0),FALSE)),"Ej kraftvärme","Alternativproduktionsmetoden")</f>
        <v>Alternativproduktionsmetoden</v>
      </c>
      <c r="E409" s="248">
        <f>IF(ISERROR(1/VLOOKUP($B409,Kraftvärmeprod!$B$1:$BD$480,MATCH("Total värmeproduktion i kraftvärmeverk i kombinerad drift (GWh)",Kraftvärmeprod!$B$1:$AV$1,0),FALSE)),"",VLOOKUP($B409,'Slutlig allokering kvv'!$B$1:$BA$480,MATCH(E$1,'Slutlig allokering kvv'!$B$1:$AS$1,0),FALSE))</f>
        <v>0.50835133000603305</v>
      </c>
      <c r="F409">
        <f>IF(ISERROR(1/VLOOKUP($B409,Kraftvärmeprod!$B$1:$AV$480,MATCH("Producerad elenergi i kraftvärmeverk (GWh)",Kraftvärmeprod!$B$1:$AV$1,0),FALSE)),"",VLOOKUP($B409,Kraftvärmeprod!$B$1:$AV$480,MATCH("Producerad elenergi i kraftvärmeverk (GWh)",Kraftvärmeprod!$B$1:$AV$1,0),FALSE))</f>
        <v>64.724000000000004</v>
      </c>
      <c r="G409" t="str">
        <f>IF(ISERROR(1/VLOOKUP($B409,Miljö!$B$1:$T$480,MATCH("Såld mängd produktionsspecifik fjärrvärme (GWh)",Miljö!$B$1:$T$1,0),FALSE)),"",VLOOKUP($B409,Miljö!$B$1:$T$480,MATCH("Såld mängd produktionsspecifik fjärrvärme (GWh)",Miljö!$B$1:$T$1,0),FALSE))</f>
        <v/>
      </c>
      <c r="J409" t="str">
        <f t="shared" si="6"/>
        <v>Övik Energi AB</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3"/>
  <sheetViews>
    <sheetView workbookViewId="0">
      <selection activeCell="B4" sqref="B4:F4"/>
    </sheetView>
  </sheetViews>
  <sheetFormatPr defaultRowHeight="15" x14ac:dyDescent="0.25"/>
  <cols>
    <col min="1" max="1" width="25.85546875" style="34" customWidth="1"/>
    <col min="2" max="3" width="9.140625" style="34"/>
    <col min="4" max="5" width="9.85546875" style="34" bestFit="1" customWidth="1"/>
    <col min="6" max="6" width="10.28515625" style="34" customWidth="1"/>
    <col min="7" max="7" width="13.5703125" style="34" customWidth="1"/>
    <col min="8" max="8" width="15.7109375" style="34" customWidth="1"/>
    <col min="9" max="9" width="13.85546875" style="34" customWidth="1"/>
    <col min="10" max="10" width="11.5703125" style="34" customWidth="1"/>
    <col min="11" max="11" width="16.7109375" style="34" customWidth="1"/>
    <col min="12" max="12" width="9.140625" style="34"/>
    <col min="13" max="13" width="10.7109375" style="34" customWidth="1"/>
    <col min="14" max="20" width="9.140625" style="34"/>
    <col min="21" max="21" width="9.85546875" style="34" bestFit="1" customWidth="1"/>
    <col min="22" max="23" width="9.140625" style="34"/>
    <col min="24" max="24" width="34.5703125" style="34" customWidth="1"/>
    <col min="25" max="25" width="17.140625" style="34" customWidth="1"/>
    <col min="26" max="26" width="22" style="34" customWidth="1"/>
    <col min="27" max="27" width="9.85546875" style="34" bestFit="1" customWidth="1"/>
    <col min="28" max="244" width="9.140625" style="34"/>
    <col min="245" max="245" width="16" style="34" customWidth="1"/>
    <col min="246" max="500" width="9.140625" style="34"/>
    <col min="501" max="501" width="16" style="34" customWidth="1"/>
    <col min="502" max="756" width="9.140625" style="34"/>
    <col min="757" max="757" width="16" style="34" customWidth="1"/>
    <col min="758" max="1012" width="9.140625" style="34"/>
    <col min="1013" max="1013" width="16" style="34" customWidth="1"/>
    <col min="1014" max="1268" width="9.140625" style="34"/>
    <col min="1269" max="1269" width="16" style="34" customWidth="1"/>
    <col min="1270" max="1524" width="9.140625" style="34"/>
    <col min="1525" max="1525" width="16" style="34" customWidth="1"/>
    <col min="1526" max="1780" width="9.140625" style="34"/>
    <col min="1781" max="1781" width="16" style="34" customWidth="1"/>
    <col min="1782" max="2036" width="9.140625" style="34"/>
    <col min="2037" max="2037" width="16" style="34" customWidth="1"/>
    <col min="2038" max="2292" width="9.140625" style="34"/>
    <col min="2293" max="2293" width="16" style="34" customWidth="1"/>
    <col min="2294" max="2548" width="9.140625" style="34"/>
    <col min="2549" max="2549" width="16" style="34" customWidth="1"/>
    <col min="2550" max="2804" width="9.140625" style="34"/>
    <col min="2805" max="2805" width="16" style="34" customWidth="1"/>
    <col min="2806" max="3060" width="9.140625" style="34"/>
    <col min="3061" max="3061" width="16" style="34" customWidth="1"/>
    <col min="3062" max="3316" width="9.140625" style="34"/>
    <col min="3317" max="3317" width="16" style="34" customWidth="1"/>
    <col min="3318" max="3572" width="9.140625" style="34"/>
    <col min="3573" max="3573" width="16" style="34" customWidth="1"/>
    <col min="3574" max="3828" width="9.140625" style="34"/>
    <col min="3829" max="3829" width="16" style="34" customWidth="1"/>
    <col min="3830" max="4084" width="9.140625" style="34"/>
    <col min="4085" max="4085" width="16" style="34" customWidth="1"/>
    <col min="4086" max="4340" width="9.140625" style="34"/>
    <col min="4341" max="4341" width="16" style="34" customWidth="1"/>
    <col min="4342" max="4596" width="9.140625" style="34"/>
    <col min="4597" max="4597" width="16" style="34" customWidth="1"/>
    <col min="4598" max="4852" width="9.140625" style="34"/>
    <col min="4853" max="4853" width="16" style="34" customWidth="1"/>
    <col min="4854" max="5108" width="9.140625" style="34"/>
    <col min="5109" max="5109" width="16" style="34" customWidth="1"/>
    <col min="5110" max="5364" width="9.140625" style="34"/>
    <col min="5365" max="5365" width="16" style="34" customWidth="1"/>
    <col min="5366" max="5620" width="9.140625" style="34"/>
    <col min="5621" max="5621" width="16" style="34" customWidth="1"/>
    <col min="5622" max="5876" width="9.140625" style="34"/>
    <col min="5877" max="5877" width="16" style="34" customWidth="1"/>
    <col min="5878" max="6132" width="9.140625" style="34"/>
    <col min="6133" max="6133" width="16" style="34" customWidth="1"/>
    <col min="6134" max="6388" width="9.140625" style="34"/>
    <col min="6389" max="6389" width="16" style="34" customWidth="1"/>
    <col min="6390" max="6644" width="9.140625" style="34"/>
    <col min="6645" max="6645" width="16" style="34" customWidth="1"/>
    <col min="6646" max="6900" width="9.140625" style="34"/>
    <col min="6901" max="6901" width="16" style="34" customWidth="1"/>
    <col min="6902" max="7156" width="9.140625" style="34"/>
    <col min="7157" max="7157" width="16" style="34" customWidth="1"/>
    <col min="7158" max="7412" width="9.140625" style="34"/>
    <col min="7413" max="7413" width="16" style="34" customWidth="1"/>
    <col min="7414" max="7668" width="9.140625" style="34"/>
    <col min="7669" max="7669" width="16" style="34" customWidth="1"/>
    <col min="7670" max="7924" width="9.140625" style="34"/>
    <col min="7925" max="7925" width="16" style="34" customWidth="1"/>
    <col min="7926" max="8180" width="9.140625" style="34"/>
    <col min="8181" max="8181" width="16" style="34" customWidth="1"/>
    <col min="8182" max="8436" width="9.140625" style="34"/>
    <col min="8437" max="8437" width="16" style="34" customWidth="1"/>
    <col min="8438" max="8692" width="9.140625" style="34"/>
    <col min="8693" max="8693" width="16" style="34" customWidth="1"/>
    <col min="8694" max="8948" width="9.140625" style="34"/>
    <col min="8949" max="8949" width="16" style="34" customWidth="1"/>
    <col min="8950" max="9204" width="9.140625" style="34"/>
    <col min="9205" max="9205" width="16" style="34" customWidth="1"/>
    <col min="9206" max="9460" width="9.140625" style="34"/>
    <col min="9461" max="9461" width="16" style="34" customWidth="1"/>
    <col min="9462" max="9716" width="9.140625" style="34"/>
    <col min="9717" max="9717" width="16" style="34" customWidth="1"/>
    <col min="9718" max="9972" width="9.140625" style="34"/>
    <col min="9973" max="9973" width="16" style="34" customWidth="1"/>
    <col min="9974" max="10228" width="9.140625" style="34"/>
    <col min="10229" max="10229" width="16" style="34" customWidth="1"/>
    <col min="10230" max="10484" width="9.140625" style="34"/>
    <col min="10485" max="10485" width="16" style="34" customWidth="1"/>
    <col min="10486" max="10740" width="9.140625" style="34"/>
    <col min="10741" max="10741" width="16" style="34" customWidth="1"/>
    <col min="10742" max="10996" width="9.140625" style="34"/>
    <col min="10997" max="10997" width="16" style="34" customWidth="1"/>
    <col min="10998" max="11252" width="9.140625" style="34"/>
    <col min="11253" max="11253" width="16" style="34" customWidth="1"/>
    <col min="11254" max="11508" width="9.140625" style="34"/>
    <col min="11509" max="11509" width="16" style="34" customWidth="1"/>
    <col min="11510" max="11764" width="9.140625" style="34"/>
    <col min="11765" max="11765" width="16" style="34" customWidth="1"/>
    <col min="11766" max="12020" width="9.140625" style="34"/>
    <col min="12021" max="12021" width="16" style="34" customWidth="1"/>
    <col min="12022" max="12276" width="9.140625" style="34"/>
    <col min="12277" max="12277" width="16" style="34" customWidth="1"/>
    <col min="12278" max="12532" width="9.140625" style="34"/>
    <col min="12533" max="12533" width="16" style="34" customWidth="1"/>
    <col min="12534" max="12788" width="9.140625" style="34"/>
    <col min="12789" max="12789" width="16" style="34" customWidth="1"/>
    <col min="12790" max="13044" width="9.140625" style="34"/>
    <col min="13045" max="13045" width="16" style="34" customWidth="1"/>
    <col min="13046" max="13300" width="9.140625" style="34"/>
    <col min="13301" max="13301" width="16" style="34" customWidth="1"/>
    <col min="13302" max="13556" width="9.140625" style="34"/>
    <col min="13557" max="13557" width="16" style="34" customWidth="1"/>
    <col min="13558" max="13812" width="9.140625" style="34"/>
    <col min="13813" max="13813" width="16" style="34" customWidth="1"/>
    <col min="13814" max="14068" width="9.140625" style="34"/>
    <col min="14069" max="14069" width="16" style="34" customWidth="1"/>
    <col min="14070" max="14324" width="9.140625" style="34"/>
    <col min="14325" max="14325" width="16" style="34" customWidth="1"/>
    <col min="14326" max="14580" width="9.140625" style="34"/>
    <col min="14581" max="14581" width="16" style="34" customWidth="1"/>
    <col min="14582" max="14836" width="9.140625" style="34"/>
    <col min="14837" max="14837" width="16" style="34" customWidth="1"/>
    <col min="14838" max="15092" width="9.140625" style="34"/>
    <col min="15093" max="15093" width="16" style="34" customWidth="1"/>
    <col min="15094" max="15348" width="9.140625" style="34"/>
    <col min="15349" max="15349" width="16" style="34" customWidth="1"/>
    <col min="15350" max="15604" width="9.140625" style="34"/>
    <col min="15605" max="15605" width="16" style="34" customWidth="1"/>
    <col min="15606" max="15860" width="9.140625" style="34"/>
    <col min="15861" max="15861" width="16" style="34" customWidth="1"/>
    <col min="15862" max="16116" width="9.140625" style="34"/>
    <col min="16117" max="16117" width="16" style="34" customWidth="1"/>
    <col min="16118" max="16384" width="9.140625" style="34"/>
  </cols>
  <sheetData>
    <row r="1" spans="1:37" x14ac:dyDescent="0.25">
      <c r="A1" s="84" t="s">
        <v>1</v>
      </c>
      <c r="D1" s="88" t="s">
        <v>1082</v>
      </c>
      <c r="E1" s="88"/>
    </row>
    <row r="2" spans="1:37" x14ac:dyDescent="0.25">
      <c r="A2" s="241" t="str">
        <f>'Redovisning för kunder'!B4</f>
        <v>Grängesberg</v>
      </c>
      <c r="B2" s="242"/>
      <c r="D2" s="243" t="str">
        <f>IF(VLOOKUP($A$2,'Miljövärden urval för publ'!$B$2:$V$500,MATCH("Visa se länk istället för miljövärden i publiceringsfilen: (sätt kryss manuellt)",'Miljövärden urval för publ'!$B$2:$R$2,0),FALSE)="x","Nej","Ja")</f>
        <v>Ja</v>
      </c>
    </row>
    <row r="5" spans="1:37" ht="18.75" x14ac:dyDescent="0.3">
      <c r="A5" s="86" t="s">
        <v>1135</v>
      </c>
      <c r="B5" s="87"/>
      <c r="C5" s="87"/>
      <c r="D5" s="87"/>
    </row>
    <row r="6" spans="1:37" s="33" customFormat="1" x14ac:dyDescent="0.25"/>
    <row r="7" spans="1:37" ht="105" x14ac:dyDescent="0.25">
      <c r="A7" s="35" t="s">
        <v>1053</v>
      </c>
      <c r="B7" s="35" t="s">
        <v>721</v>
      </c>
      <c r="C7" s="35" t="s">
        <v>1054</v>
      </c>
      <c r="D7" s="35" t="s">
        <v>733</v>
      </c>
      <c r="E7" s="35" t="s">
        <v>688</v>
      </c>
      <c r="F7" s="35" t="s">
        <v>1055</v>
      </c>
      <c r="G7" s="35" t="s">
        <v>689</v>
      </c>
      <c r="H7" s="35" t="s">
        <v>1056</v>
      </c>
      <c r="I7" s="37" t="s">
        <v>1076</v>
      </c>
      <c r="J7" s="35" t="s">
        <v>1057</v>
      </c>
      <c r="K7" s="35" t="s">
        <v>1058</v>
      </c>
      <c r="L7" s="35" t="s">
        <v>1059</v>
      </c>
      <c r="M7" s="35" t="s">
        <v>1060</v>
      </c>
      <c r="N7" s="35" t="s">
        <v>1061</v>
      </c>
      <c r="O7" s="35" t="s">
        <v>1062</v>
      </c>
      <c r="P7" s="35" t="s">
        <v>1063</v>
      </c>
      <c r="Q7" s="35" t="s">
        <v>1064</v>
      </c>
      <c r="R7" s="35" t="s">
        <v>1065</v>
      </c>
      <c r="S7" s="35" t="s">
        <v>1066</v>
      </c>
      <c r="T7" s="35" t="s">
        <v>1067</v>
      </c>
      <c r="U7" s="35" t="s">
        <v>1068</v>
      </c>
      <c r="V7" s="35" t="s">
        <v>1069</v>
      </c>
      <c r="W7" s="35" t="s">
        <v>1070</v>
      </c>
      <c r="X7" s="35" t="s">
        <v>1071</v>
      </c>
      <c r="Y7" s="35" t="s">
        <v>1072</v>
      </c>
      <c r="Z7" s="35" t="s">
        <v>1073</v>
      </c>
      <c r="AA7" s="35" t="s">
        <v>1074</v>
      </c>
      <c r="AB7" s="35" t="s">
        <v>713</v>
      </c>
      <c r="AC7" s="35" t="s">
        <v>1075</v>
      </c>
      <c r="AD7" s="37" t="s">
        <v>1077</v>
      </c>
      <c r="AE7" s="35" t="s">
        <v>1078</v>
      </c>
      <c r="AF7" s="38"/>
      <c r="AG7" s="39" t="s">
        <v>1081</v>
      </c>
      <c r="AH7" s="301" t="s">
        <v>1299</v>
      </c>
      <c r="AI7" s="301" t="s">
        <v>1137</v>
      </c>
      <c r="AJ7" s="301"/>
      <c r="AK7" s="90" t="s">
        <v>1141</v>
      </c>
    </row>
    <row r="8" spans="1:37" x14ac:dyDescent="0.25">
      <c r="A8" s="89">
        <f>VLOOKUP($A$2,Totalt!$B$1:$BR$550,MATCH(A$7,Totalt!$B$1:$BL$1,0),FALSE)</f>
        <v>0</v>
      </c>
      <c r="B8" s="238">
        <f>VLOOKUP($A$2,Totalt!$B$1:$BR$550,MATCH(B$7,Totalt!$B$1:$BL$1,0),FALSE)</f>
        <v>0.81299999999999994</v>
      </c>
      <c r="C8" s="238">
        <f>VLOOKUP($A$2,Totalt!$B$1:$BR$550,MATCH(C$7,Totalt!$B$1:$BL$1,0),FALSE)</f>
        <v>0</v>
      </c>
      <c r="D8" s="238">
        <f>VLOOKUP($A$2,Totalt!$B$1:$BR$550,MATCH(D$7,Totalt!$B$1:$BL$1,0),FALSE)</f>
        <v>0</v>
      </c>
      <c r="E8" s="238">
        <f>VLOOKUP($A$2,Totalt!$B$1:$BR$550,MATCH(E$7,Totalt!$B$1:$BL$1,0),FALSE)</f>
        <v>0</v>
      </c>
      <c r="F8" s="238">
        <f>VLOOKUP($A$2,Totalt!$B$1:$BR$550,MATCH(F$7,Totalt!$B$1:$BL$1,0),FALSE)</f>
        <v>0</v>
      </c>
      <c r="G8" s="238">
        <f>VLOOKUP($A$2,Totalt!$B$1:$BR$550,MATCH(G$7,Totalt!$B$1:$BL$1,0),FALSE)</f>
        <v>0</v>
      </c>
      <c r="H8" s="238">
        <f>VLOOKUP($A$2,Totalt!$B$1:$BR$550,MATCH(H$7,Totalt!$B$1:$BL$1,0),FALSE)</f>
        <v>0</v>
      </c>
      <c r="I8" s="238">
        <f>VLOOKUP($A$2,Totalt!$B$1:$BR$550,MATCH(I$7,Totalt!$B$1:$BL$1,0),FALSE)</f>
        <v>0</v>
      </c>
      <c r="J8" s="238">
        <f>VLOOKUP($A$2,Totalt!$B$1:$BR$550,MATCH(J$7,Totalt!$B$1:$BL$1,0),FALSE)</f>
        <v>0</v>
      </c>
      <c r="K8" s="238">
        <f>VLOOKUP($A$2,Totalt!$B$1:$BR$550,MATCH(K$7,Totalt!$B$1:$BL$1,0),FALSE)</f>
        <v>0</v>
      </c>
      <c r="L8" s="238">
        <f>VLOOKUP($A$2,Totalt!$B$1:$BR$550,MATCH(L$7,Totalt!$B$1:$BL$1,0),FALSE)</f>
        <v>0</v>
      </c>
      <c r="M8" s="238">
        <f>VLOOKUP($A$2,Totalt!$B$1:$BR$550,MATCH(M$7,Totalt!$B$1:$BL$1,0),FALSE)</f>
        <v>0</v>
      </c>
      <c r="N8" s="238">
        <f>VLOOKUP($A$2,Totalt!$B$1:$BR$550,MATCH(N$7,Totalt!$B$1:$BL$1,0),FALSE)</f>
        <v>13.252000000000001</v>
      </c>
      <c r="O8" s="238">
        <f>VLOOKUP($A$2,Totalt!$B$1:$BR$550,MATCH(O$7,Totalt!$B$1:$BL$1,0),FALSE)</f>
        <v>0</v>
      </c>
      <c r="P8" s="238">
        <f>VLOOKUP($A$2,Totalt!$B$1:$BR$550,MATCH(P$7,Totalt!$B$1:$BL$1,0),FALSE)</f>
        <v>0</v>
      </c>
      <c r="Q8" s="238">
        <f>VLOOKUP($A$2,Totalt!$B$1:$BR$550,MATCH(Q$7,Totalt!$B$1:$BL$1,0),FALSE)</f>
        <v>0</v>
      </c>
      <c r="R8" s="238">
        <f>VLOOKUP($A$2,Totalt!$B$1:$BR$550,MATCH(R$7,Totalt!$B$1:$BL$1,0),FALSE)</f>
        <v>0</v>
      </c>
      <c r="S8" s="238">
        <f>VLOOKUP($A$2,Totalt!$B$1:$BR$550,MATCH(S$7,Totalt!$B$1:$BL$1,0),FALSE)</f>
        <v>0</v>
      </c>
      <c r="T8" s="238">
        <f>VLOOKUP($A$2,Totalt!$B$1:$BR$550,MATCH(T$7,Totalt!$B$1:$BL$1,0),FALSE)</f>
        <v>0</v>
      </c>
      <c r="U8" s="238">
        <f>VLOOKUP($A$2,Totalt!$B$1:$BR$550,MATCH(U$7,Totalt!$B$1:$BL$1,0),FALSE)</f>
        <v>0</v>
      </c>
      <c r="V8" s="238">
        <f>VLOOKUP($A$2,Totalt!$B$1:$BR$550,MATCH(V$7,Totalt!$B$1:$BL$1,0),FALSE)</f>
        <v>0</v>
      </c>
      <c r="W8" s="238">
        <f>VLOOKUP($A$2,Totalt!$B$1:$BR$550,MATCH(W$7,Totalt!$B$1:$BL$1,0),FALSE)</f>
        <v>0</v>
      </c>
      <c r="X8" s="238">
        <f>VLOOKUP($A$2,Totalt!$B$1:$BR$550,MATCH(X$7,Totalt!$B$1:$BL$1,0),FALSE)</f>
        <v>0</v>
      </c>
      <c r="Y8" s="238">
        <f>VLOOKUP($A$2,Totalt!$B$1:$BR$550,MATCH(Y$7,Totalt!$B$1:$BL$1,0),FALSE)</f>
        <v>0</v>
      </c>
      <c r="Z8" s="238">
        <f>VLOOKUP($A$2,Totalt!$B$1:$BR$550,MATCH(Z$7,Totalt!$B$1:$BL$1,0),FALSE)</f>
        <v>0</v>
      </c>
      <c r="AA8" s="238">
        <f>VLOOKUP($A$2,Totalt!$B$1:$BR$550,MATCH(AA$7,Totalt!$B$1:$BL$1,0),FALSE)</f>
        <v>0</v>
      </c>
      <c r="AB8" s="238">
        <f>VLOOKUP($A$2,Totalt!$B$1:$BR$550,MATCH(AB$7,Totalt!$B$1:$BL$1,0),FALSE)</f>
        <v>0</v>
      </c>
      <c r="AC8" s="238">
        <f>VLOOKUP($A$2,Totalt!$B$1:$BR$550,MATCH(AC$7,Totalt!$B$1:$BL$1,0),FALSE)</f>
        <v>0</v>
      </c>
      <c r="AD8" s="238">
        <f>VLOOKUP($A$2,Totalt!$B$1:$BR$550,MATCH(AD$7,Totalt!$B$1:$BL$1,0),FALSE)</f>
        <v>0.3</v>
      </c>
      <c r="AE8" s="239">
        <f>VLOOKUP($A$2,Totalt!$B$1:$BR$550,MATCH(AE$7,Totalt!$B$1:$BL$1,0),FALSE)</f>
        <v>0</v>
      </c>
      <c r="AF8" s="240"/>
      <c r="AG8" s="34">
        <f>SUM(A8:AE8)</f>
        <v>14.365000000000002</v>
      </c>
      <c r="AH8" s="34">
        <f>VLOOKUP($A$2,Totalt!$B$1:$BR$550,MATCH("Totalt tillförd energi:",Totalt!$B$1:$BL$1,0),FALSE)</f>
        <v>14.365000000000002</v>
      </c>
      <c r="AI8" s="34">
        <f>AG8-AH8</f>
        <v>0</v>
      </c>
      <c r="AK8" s="91">
        <f>X8+Y8+AD8</f>
        <v>0.3</v>
      </c>
    </row>
    <row r="9" spans="1:37" s="38" customFormat="1" ht="56.25" customHeight="1" x14ac:dyDescent="0.25">
      <c r="B9" s="85" t="s">
        <v>1119</v>
      </c>
      <c r="C9" s="85" t="s">
        <v>1119</v>
      </c>
      <c r="D9" s="85" t="s">
        <v>1119</v>
      </c>
      <c r="H9" s="85" t="s">
        <v>1052</v>
      </c>
      <c r="I9" s="85" t="s">
        <v>1052</v>
      </c>
      <c r="J9" s="85"/>
      <c r="K9" s="85" t="s">
        <v>711</v>
      </c>
      <c r="L9" s="85" t="s">
        <v>711</v>
      </c>
      <c r="M9" s="85" t="s">
        <v>711</v>
      </c>
      <c r="N9" s="85" t="s">
        <v>711</v>
      </c>
      <c r="O9" s="85" t="s">
        <v>711</v>
      </c>
      <c r="P9" s="85" t="s">
        <v>1211</v>
      </c>
      <c r="Q9" s="85" t="s">
        <v>1211</v>
      </c>
      <c r="R9" s="85" t="s">
        <v>1211</v>
      </c>
      <c r="S9" s="85" t="s">
        <v>1211</v>
      </c>
      <c r="T9" s="85" t="s">
        <v>1128</v>
      </c>
      <c r="U9" s="85" t="s">
        <v>1128</v>
      </c>
      <c r="V9" s="85" t="s">
        <v>724</v>
      </c>
      <c r="W9" s="85"/>
      <c r="X9" s="85" t="s">
        <v>1144</v>
      </c>
      <c r="Y9" s="85" t="s">
        <v>1144</v>
      </c>
      <c r="Z9" s="33"/>
      <c r="AA9" s="33"/>
      <c r="AB9" s="33"/>
      <c r="AC9" s="85" t="s">
        <v>1080</v>
      </c>
      <c r="AD9" s="85" t="s">
        <v>1144</v>
      </c>
      <c r="AE9" s="85" t="s">
        <v>1084</v>
      </c>
    </row>
    <row r="10" spans="1:37" s="38" customFormat="1" x14ac:dyDescent="0.25"/>
    <row r="11" spans="1:37" s="38" customFormat="1" x14ac:dyDescent="0.25"/>
    <row r="12" spans="1:37" s="38" customFormat="1" x14ac:dyDescent="0.25"/>
    <row r="13" spans="1:37" s="38" customFormat="1" ht="18.75" x14ac:dyDescent="0.3">
      <c r="A13" s="86" t="s">
        <v>1138</v>
      </c>
    </row>
    <row r="14" spans="1:37" s="38" customFormat="1" x14ac:dyDescent="0.25"/>
    <row r="15" spans="1:37" s="38" customFormat="1" ht="40.5" customHeight="1" x14ac:dyDescent="0.25">
      <c r="A15" s="110" t="s">
        <v>1139</v>
      </c>
      <c r="B15" s="111"/>
      <c r="C15" s="111"/>
      <c r="D15" s="111"/>
      <c r="E15" s="111"/>
      <c r="F15" s="111"/>
      <c r="G15" s="112"/>
      <c r="H15" s="92"/>
      <c r="I15" s="315" t="s">
        <v>1140</v>
      </c>
      <c r="J15" s="316"/>
      <c r="K15" s="317"/>
    </row>
    <row r="16" spans="1:37" s="38" customFormat="1" ht="60" x14ac:dyDescent="0.25">
      <c r="A16" s="118" t="s">
        <v>1264</v>
      </c>
      <c r="B16" s="106" t="s">
        <v>833</v>
      </c>
      <c r="C16" s="106"/>
      <c r="D16" s="106"/>
      <c r="E16" s="104" t="s">
        <v>1146</v>
      </c>
      <c r="F16" s="104" t="s">
        <v>1147</v>
      </c>
      <c r="G16" s="105" t="s">
        <v>1148</v>
      </c>
      <c r="I16" s="109" t="s">
        <v>1150</v>
      </c>
      <c r="J16" s="107" t="s">
        <v>1152</v>
      </c>
      <c r="K16" s="108" t="s">
        <v>1142</v>
      </c>
      <c r="L16" s="39"/>
      <c r="M16" s="39"/>
      <c r="N16" s="39"/>
    </row>
    <row r="17" spans="1:24" s="38" customFormat="1" x14ac:dyDescent="0.25">
      <c r="A17" s="38" t="str">
        <f>VLOOKUP($A$2,Miljö!$B$1:$AR$424,MATCH(A16,Miljö!$B$1:$AM$1,0),FALSE)</f>
        <v>Ja</v>
      </c>
      <c r="B17" s="38" t="str">
        <f>IF(A17="ja",VLOOKUP($A$2,Miljö!$B$1:$AR$424,MATCH(B16,Miljö!$B$1:$AM$1,0),FALSE),"Nordisk residual")</f>
        <v>'EPD Vattenfalls vindel'</v>
      </c>
      <c r="E17" s="38">
        <f>VLOOKUP($A$2,Miljö!$B$1:$AR$424,MATCH(E16,Miljö!$B$1:$AM$1,0),FALSE)</f>
        <v>0</v>
      </c>
      <c r="F17" s="38">
        <f>VLOOKUP($A$2,Miljö!$B$1:$AR$424,MATCH(F16,Miljö!$B$1:$AM$1,0),FALSE)</f>
        <v>1</v>
      </c>
      <c r="G17" s="38">
        <f>VLOOKUP($A$2,Miljö!$B$1:$AR$424,MATCH(G16,Miljö!$B$1:$AM$1,0),FALSE)</f>
        <v>0</v>
      </c>
      <c r="I17" s="38" t="str">
        <f>IF(AE8&gt;0,"Ja","Nej")</f>
        <v>Nej</v>
      </c>
      <c r="J17" s="38">
        <f>IF(I17="ja",VLOOKUP($A$2,Miljö!$B$1:$AR$424,MATCH(J16,Miljö!$B$1:$AM$1,0),FALSE),0)</f>
        <v>0</v>
      </c>
      <c r="K17" s="38">
        <f>IF(I17="ja",1-J17,0)</f>
        <v>0</v>
      </c>
    </row>
    <row r="18" spans="1:24" s="38" customFormat="1" x14ac:dyDescent="0.25"/>
    <row r="19" spans="1:24" s="38" customFormat="1" x14ac:dyDescent="0.25"/>
    <row r="20" spans="1:24" s="38" customFormat="1" x14ac:dyDescent="0.25"/>
    <row r="21" spans="1:24" s="38" customFormat="1" ht="18.75" x14ac:dyDescent="0.3">
      <c r="A21" s="86" t="s">
        <v>1136</v>
      </c>
    </row>
    <row r="22" spans="1:24" s="38" customFormat="1" x14ac:dyDescent="0.25"/>
    <row r="24" spans="1:24" x14ac:dyDescent="0.25">
      <c r="A24" s="311" t="s">
        <v>1131</v>
      </c>
      <c r="B24" s="312"/>
      <c r="C24" s="312"/>
      <c r="D24" s="312"/>
      <c r="E24" s="313"/>
      <c r="F24" s="318" t="s">
        <v>1113</v>
      </c>
      <c r="G24" s="320"/>
      <c r="H24" s="320"/>
      <c r="I24" s="320"/>
      <c r="J24" s="320"/>
      <c r="K24" s="319"/>
      <c r="L24" s="318" t="s">
        <v>1116</v>
      </c>
      <c r="M24" s="320"/>
      <c r="N24" s="320"/>
      <c r="O24" s="321" t="s">
        <v>1129</v>
      </c>
      <c r="P24" s="322"/>
      <c r="Q24" s="322"/>
      <c r="R24" s="322"/>
      <c r="S24" s="322"/>
      <c r="T24" s="322"/>
      <c r="U24" s="323"/>
      <c r="V24" s="93"/>
      <c r="W24" s="318" t="s">
        <v>1134</v>
      </c>
      <c r="X24" s="319"/>
    </row>
    <row r="25" spans="1:24" ht="105" x14ac:dyDescent="0.25">
      <c r="A25" s="269" t="s">
        <v>1211</v>
      </c>
      <c r="B25" s="95" t="s">
        <v>711</v>
      </c>
      <c r="C25" s="95" t="s">
        <v>724</v>
      </c>
      <c r="D25" s="95" t="s">
        <v>1128</v>
      </c>
      <c r="E25" s="268" t="s">
        <v>1130</v>
      </c>
      <c r="F25" s="97" t="s">
        <v>713</v>
      </c>
      <c r="G25" s="97" t="s">
        <v>689</v>
      </c>
      <c r="H25" s="97" t="s">
        <v>1052</v>
      </c>
      <c r="I25" s="97" t="s">
        <v>1057</v>
      </c>
      <c r="J25" s="97" t="s">
        <v>1079</v>
      </c>
      <c r="K25" s="97" t="s">
        <v>1074</v>
      </c>
      <c r="L25" s="94" t="s">
        <v>1083</v>
      </c>
      <c r="M25" s="95" t="s">
        <v>1117</v>
      </c>
      <c r="N25" s="98" t="s">
        <v>1145</v>
      </c>
      <c r="O25" s="96" t="s">
        <v>1053</v>
      </c>
      <c r="P25" s="97" t="s">
        <v>1119</v>
      </c>
      <c r="Q25" s="97" t="s">
        <v>688</v>
      </c>
      <c r="R25" s="97" t="s">
        <v>1055</v>
      </c>
      <c r="S25" s="97" t="s">
        <v>1133</v>
      </c>
      <c r="T25" s="97" t="s">
        <v>1080</v>
      </c>
      <c r="U25" s="98" t="s">
        <v>1132</v>
      </c>
      <c r="W25" s="96" t="s">
        <v>1085</v>
      </c>
      <c r="X25" s="99" t="s">
        <v>1137</v>
      </c>
    </row>
    <row r="26" spans="1:24" x14ac:dyDescent="0.25">
      <c r="A26" s="34">
        <f>IF($D$2="Nej",0,P8+Q8+R8+S8)</f>
        <v>0</v>
      </c>
      <c r="B26" s="34">
        <f>IF($D$2="Nej",0,K8+L8+M8+N8+O8)</f>
        <v>13.252000000000001</v>
      </c>
      <c r="C26" s="34">
        <f>IF($D$2="Nej",0,V8)</f>
        <v>0</v>
      </c>
      <c r="D26" s="34">
        <f>IF($D$2="Nej",0,U8+T8)</f>
        <v>0</v>
      </c>
      <c r="E26" s="34">
        <f>IF($D$2="Nej",0,F17*AK8)</f>
        <v>0.3</v>
      </c>
      <c r="F26" s="34">
        <f>IF($D$2="Nej",0,AB8)</f>
        <v>0</v>
      </c>
      <c r="G26" s="34">
        <f>IF($D$2="Nej",0,G8)</f>
        <v>0</v>
      </c>
      <c r="H26" s="34">
        <f>IF($D$2="Nej",0,H8+I8)</f>
        <v>0</v>
      </c>
      <c r="I26" s="34">
        <f>IF($D$2="Nej",0,J8)</f>
        <v>0</v>
      </c>
      <c r="J26" s="34">
        <f>IF($D$2="Nej",0,Z8)</f>
        <v>0</v>
      </c>
      <c r="K26" s="34">
        <f>IF($D$2="Nej",0,AA8)</f>
        <v>0</v>
      </c>
      <c r="L26" s="34">
        <f>IF($D$2="Nej",0,W8)</f>
        <v>0</v>
      </c>
      <c r="M26" s="34">
        <f>IF($D$2="Nej",0,AK8*G17)</f>
        <v>0</v>
      </c>
      <c r="N26" s="34">
        <f>IF($D$2="Nej",0,AE8*K17)</f>
        <v>0</v>
      </c>
      <c r="O26" s="34">
        <f>IF($D$2="Nej",0,A8)</f>
        <v>0</v>
      </c>
      <c r="P26" s="34">
        <f>IF($D$2="Nej",0,B8+C8+D8)</f>
        <v>0.81299999999999994</v>
      </c>
      <c r="Q26" s="34">
        <f>IF($D$2="Nej",0,E8)</f>
        <v>0</v>
      </c>
      <c r="R26" s="34">
        <f>IF($D$2="Nej",0,F8)</f>
        <v>0</v>
      </c>
      <c r="S26" s="34">
        <f>IF($D$2="Nej",0,AK8*E17)</f>
        <v>0</v>
      </c>
      <c r="T26" s="34">
        <f>IF($D$2="Nej",0,AC8)</f>
        <v>0</v>
      </c>
      <c r="U26" s="34">
        <f>IF($D$2="Nej",0,AE8*J17)</f>
        <v>0</v>
      </c>
      <c r="W26" s="34">
        <f>SUM(A26:U26)</f>
        <v>14.365000000000002</v>
      </c>
      <c r="X26" s="245">
        <f>W26-AG8</f>
        <v>0</v>
      </c>
    </row>
    <row r="27" spans="1:24" x14ac:dyDescent="0.25">
      <c r="A27" s="271">
        <f>A26/$W$26</f>
        <v>0</v>
      </c>
      <c r="B27" s="271">
        <f t="shared" ref="B27:U27" si="0">B26/$W$26</f>
        <v>0.92252001392272875</v>
      </c>
      <c r="C27" s="271">
        <f t="shared" si="0"/>
        <v>0</v>
      </c>
      <c r="D27" s="271">
        <f t="shared" si="0"/>
        <v>0</v>
      </c>
      <c r="E27" s="271">
        <f t="shared" si="0"/>
        <v>2.0884093282283325E-2</v>
      </c>
      <c r="F27" s="271">
        <f t="shared" si="0"/>
        <v>0</v>
      </c>
      <c r="G27" s="271">
        <f t="shared" si="0"/>
        <v>0</v>
      </c>
      <c r="H27" s="271">
        <f t="shared" si="0"/>
        <v>0</v>
      </c>
      <c r="I27" s="271">
        <f t="shared" si="0"/>
        <v>0</v>
      </c>
      <c r="J27" s="271">
        <f t="shared" si="0"/>
        <v>0</v>
      </c>
      <c r="K27" s="271">
        <f t="shared" si="0"/>
        <v>0</v>
      </c>
      <c r="L27" s="271">
        <f t="shared" si="0"/>
        <v>0</v>
      </c>
      <c r="M27" s="271">
        <f t="shared" si="0"/>
        <v>0</v>
      </c>
      <c r="N27" s="271">
        <f t="shared" si="0"/>
        <v>0</v>
      </c>
      <c r="O27" s="271">
        <f t="shared" si="0"/>
        <v>0</v>
      </c>
      <c r="P27" s="271">
        <f t="shared" si="0"/>
        <v>5.6595892794987807E-2</v>
      </c>
      <c r="Q27" s="271">
        <f t="shared" si="0"/>
        <v>0</v>
      </c>
      <c r="R27" s="271">
        <f t="shared" si="0"/>
        <v>0</v>
      </c>
      <c r="S27" s="271">
        <f t="shared" si="0"/>
        <v>0</v>
      </c>
      <c r="T27" s="271">
        <f t="shared" si="0"/>
        <v>0</v>
      </c>
      <c r="U27" s="271">
        <f t="shared" si="0"/>
        <v>0</v>
      </c>
      <c r="X27" s="245"/>
    </row>
    <row r="29" spans="1:24" x14ac:dyDescent="0.25">
      <c r="A29" s="270" t="s">
        <v>1280</v>
      </c>
      <c r="B29" s="34">
        <f>SUM(A26:E26)</f>
        <v>13.552000000000001</v>
      </c>
      <c r="F29" s="187" t="s">
        <v>1234</v>
      </c>
      <c r="G29" s="34">
        <f>SUM(F26:K26)</f>
        <v>0</v>
      </c>
      <c r="L29" s="302" t="s">
        <v>1300</v>
      </c>
      <c r="M29" s="34">
        <f>SUM(L26:N26)</f>
        <v>0</v>
      </c>
      <c r="O29" s="302" t="s">
        <v>1301</v>
      </c>
      <c r="P29" s="34">
        <f>SUM(O26:U26)</f>
        <v>0.81299999999999994</v>
      </c>
      <c r="W29" s="34">
        <f>B29+G29+M29+P29</f>
        <v>14.365000000000002</v>
      </c>
      <c r="X29" s="245">
        <f>W26-W29</f>
        <v>0</v>
      </c>
    </row>
    <row r="30" spans="1:24" x14ac:dyDescent="0.25">
      <c r="A30" s="270" t="s">
        <v>1281</v>
      </c>
      <c r="B30" s="211">
        <f>B29/$W$26</f>
        <v>0.94340410720501211</v>
      </c>
      <c r="F30" s="187" t="s">
        <v>1235</v>
      </c>
      <c r="G30" s="211">
        <f>G29/$W$26</f>
        <v>0</v>
      </c>
      <c r="L30" s="187" t="s">
        <v>1236</v>
      </c>
      <c r="M30" s="211">
        <f>M29/$W$26</f>
        <v>0</v>
      </c>
      <c r="O30" s="187" t="s">
        <v>1237</v>
      </c>
      <c r="P30" s="211">
        <f>P29/$W$26</f>
        <v>5.6595892794987807E-2</v>
      </c>
      <c r="W30" s="244">
        <f>B30+G30+M30+P30</f>
        <v>0.99999999999999989</v>
      </c>
      <c r="X30" s="245">
        <f>100%-W30</f>
        <v>0</v>
      </c>
    </row>
    <row r="31" spans="1:24" s="40" customFormat="1" x14ac:dyDescent="0.25"/>
    <row r="32" spans="1:24" ht="18.75" x14ac:dyDescent="0.3">
      <c r="A32" s="86" t="s">
        <v>1143</v>
      </c>
    </row>
    <row r="33" spans="1:27" ht="18.75" x14ac:dyDescent="0.3">
      <c r="A33" s="86"/>
      <c r="B33" s="273" t="s">
        <v>1286</v>
      </c>
      <c r="D33" s="273" t="s">
        <v>1287</v>
      </c>
      <c r="E33" s="273"/>
      <c r="G33" s="87" t="s">
        <v>1238</v>
      </c>
    </row>
    <row r="34" spans="1:27" x14ac:dyDescent="0.25">
      <c r="A34" s="34" t="s">
        <v>1113</v>
      </c>
      <c r="B34" s="34">
        <f>G29</f>
        <v>0</v>
      </c>
      <c r="C34" s="272">
        <f>G30</f>
        <v>0</v>
      </c>
      <c r="D34" s="34">
        <f t="shared" ref="D34:D36" si="1">ROUND(C34*100,IF(C34*100&gt;1,0,IF(C34*100&gt;=0.1,1,IF(C34*100&gt;0.01,2,3))))</f>
        <v>0</v>
      </c>
      <c r="G34" s="187" t="str">
        <f>A34&amp; " "&amp;D34&amp;"%"</f>
        <v>Återvunnen energi 0%</v>
      </c>
      <c r="AA34" s="38"/>
    </row>
    <row r="35" spans="1:27" x14ac:dyDescent="0.25">
      <c r="A35" s="187" t="s">
        <v>1232</v>
      </c>
      <c r="B35" s="34">
        <f>B29</f>
        <v>13.552000000000001</v>
      </c>
      <c r="C35" s="272">
        <f>B30</f>
        <v>0.94340410720501211</v>
      </c>
      <c r="D35" s="34">
        <f t="shared" si="1"/>
        <v>94</v>
      </c>
      <c r="G35" s="187" t="str">
        <f t="shared" ref="G35:G37" si="2">A35&amp; " "&amp;D35&amp;"%"</f>
        <v>Förnybart 94%</v>
      </c>
      <c r="T35" s="38"/>
    </row>
    <row r="36" spans="1:27" x14ac:dyDescent="0.25">
      <c r="A36" s="187" t="s">
        <v>1233</v>
      </c>
      <c r="B36" s="34">
        <f>M29</f>
        <v>0</v>
      </c>
      <c r="C36" s="272">
        <f>M30</f>
        <v>0</v>
      </c>
      <c r="D36" s="34">
        <f t="shared" si="1"/>
        <v>0</v>
      </c>
      <c r="G36" s="187" t="str">
        <f t="shared" si="2"/>
        <v>Övrigt 0%</v>
      </c>
    </row>
    <row r="37" spans="1:27" x14ac:dyDescent="0.25">
      <c r="A37" s="187" t="s">
        <v>1129</v>
      </c>
      <c r="B37" s="34">
        <f>P29</f>
        <v>0.81299999999999994</v>
      </c>
      <c r="C37" s="272">
        <f>P30</f>
        <v>5.6595892794987807E-2</v>
      </c>
      <c r="D37" s="34">
        <f>ROUND(C37*100,IF(C37*100&gt;1,0,IF(C37*100&gt;=0.1,1,IF(C37*100&gt;0.01,2,3))))</f>
        <v>6</v>
      </c>
      <c r="G37" s="187" t="str">
        <f t="shared" si="2"/>
        <v>Fossilt 6%</v>
      </c>
    </row>
    <row r="41" spans="1:27" ht="18.75" x14ac:dyDescent="0.3">
      <c r="A41" s="86" t="s">
        <v>1216</v>
      </c>
    </row>
    <row r="43" spans="1:27" x14ac:dyDescent="0.25">
      <c r="A43" s="87" t="s">
        <v>1217</v>
      </c>
      <c r="D43" s="187"/>
      <c r="F43" s="188" t="s">
        <v>1221</v>
      </c>
      <c r="G43" s="189"/>
      <c r="H43" s="189"/>
      <c r="I43" s="189"/>
      <c r="J43" s="189"/>
      <c r="K43" s="189"/>
      <c r="L43" s="189"/>
      <c r="M43" s="188" t="s">
        <v>1303</v>
      </c>
      <c r="N43" s="189"/>
      <c r="O43" s="189"/>
      <c r="P43" s="189"/>
      <c r="Q43" s="189"/>
      <c r="S43" s="188" t="s">
        <v>1224</v>
      </c>
      <c r="X43" s="87" t="s">
        <v>1228</v>
      </c>
    </row>
    <row r="44" spans="1:27" ht="54.75" customHeight="1" x14ac:dyDescent="0.25">
      <c r="A44" s="314" t="s">
        <v>1227</v>
      </c>
      <c r="B44" s="314"/>
      <c r="D44" s="187"/>
      <c r="F44" s="188"/>
      <c r="G44" s="189"/>
      <c r="H44" s="189"/>
      <c r="I44" s="190" t="s">
        <v>1222</v>
      </c>
      <c r="J44" s="189"/>
      <c r="K44" s="189"/>
      <c r="L44" s="189"/>
      <c r="M44" s="188"/>
      <c r="N44" s="189"/>
      <c r="O44" s="189"/>
      <c r="P44" s="189"/>
      <c r="Q44" s="189"/>
      <c r="S44" s="189" t="s">
        <v>1225</v>
      </c>
      <c r="T44" s="189"/>
      <c r="U44" s="189" t="s">
        <v>1226</v>
      </c>
      <c r="X44" s="308" t="s">
        <v>1229</v>
      </c>
      <c r="Y44" s="309"/>
      <c r="Z44" s="309"/>
      <c r="AA44" s="310"/>
    </row>
    <row r="45" spans="1:27" ht="30" x14ac:dyDescent="0.25">
      <c r="A45" s="197"/>
      <c r="B45" s="203" t="s">
        <v>1223</v>
      </c>
      <c r="C45" s="204"/>
      <c r="F45" s="189"/>
      <c r="G45" s="189"/>
      <c r="H45" s="189"/>
      <c r="I45" s="190">
        <v>0</v>
      </c>
      <c r="J45" s="189"/>
      <c r="K45" s="189"/>
      <c r="L45" s="190">
        <v>0</v>
      </c>
      <c r="M45" s="189" t="str">
        <f>IFERROR(INDEX($F$46:$I$53,MATCH($L45,$I$46:$I$53,0),1),"")</f>
        <v/>
      </c>
      <c r="N45" s="189"/>
      <c r="O45" s="189"/>
      <c r="P45" s="189"/>
      <c r="Q45" s="189"/>
      <c r="S45" s="189"/>
      <c r="T45" s="189"/>
      <c r="U45" s="189"/>
      <c r="X45" s="265"/>
      <c r="Y45" s="266" t="s">
        <v>1231</v>
      </c>
      <c r="Z45" s="267" t="s">
        <v>1256</v>
      </c>
      <c r="AA45" s="277"/>
    </row>
    <row r="46" spans="1:27" x14ac:dyDescent="0.25">
      <c r="A46" s="198" t="s">
        <v>1114</v>
      </c>
      <c r="B46" s="274">
        <f>G30</f>
        <v>0</v>
      </c>
      <c r="C46" s="206" t="s">
        <v>1230</v>
      </c>
      <c r="F46" s="191" t="str">
        <f>A46</f>
        <v>Återvunnen energi:</v>
      </c>
      <c r="G46" s="189"/>
      <c r="H46" s="189"/>
      <c r="I46" s="190">
        <f t="shared" ref="I46:I73" si="3">IF(F46&lt;&gt;"",I45+1,I45)</f>
        <v>1</v>
      </c>
      <c r="J46" s="189"/>
      <c r="K46" s="189"/>
      <c r="L46" s="190">
        <v>1</v>
      </c>
      <c r="M46" s="189" t="str">
        <f>IFERROR(INDEX($F$46:$I$75,MATCH($L46,$I$46:$I$75,0),1),"")</f>
        <v>Återvunnen energi:</v>
      </c>
      <c r="N46" s="189"/>
      <c r="O46" s="189"/>
      <c r="P46" s="189"/>
      <c r="Q46" s="189"/>
      <c r="S46" s="189" t="str">
        <f t="shared" ref="S46:S73" si="4">IF(M46="","",M46)</f>
        <v>Återvunnen energi:</v>
      </c>
      <c r="T46" s="189"/>
      <c r="U46" s="189">
        <f t="shared" ref="U46:U73" si="5">IF(ISERROR(VLOOKUP(S46,$A$46:$B$73,2,FALSE)),"",IF(VLOOKUP(S46,$A$46:$B$73,2,FALSE)="","",VLOOKUP(S46,$A$46:$B$73,2,FALSE)))</f>
        <v>0</v>
      </c>
      <c r="X46" s="195" t="str">
        <f t="shared" ref="X46:X73" si="6">S46</f>
        <v>Återvunnen energi:</v>
      </c>
      <c r="Y46" s="246" t="str">
        <f t="shared" ref="Y46:Y73" si="7">IF(ISERROR(VLOOKUP(X46,$A$46:$C$73,3,FALSE)),"",IF(VLOOKUP(X46,$A$46:$C$73,3,FALSE)="Summa","ja",""))</f>
        <v>ja</v>
      </c>
      <c r="Z46" s="246">
        <f>IF(TYPE(U46)=1,
IF(U46*100&gt;10,3,IF(AND(U46*100&lt;10,U46*100&gt;0.1),3,4)),
"")</f>
        <v>4</v>
      </c>
      <c r="AA46" s="278" t="str">
        <f>IFERROR(ROUND(U46,Z46)*100&amp;"%","")</f>
        <v>0%</v>
      </c>
    </row>
    <row r="47" spans="1:27" x14ac:dyDescent="0.25">
      <c r="A47" s="200" t="s">
        <v>1115</v>
      </c>
      <c r="B47" s="275">
        <f>F27</f>
        <v>0</v>
      </c>
      <c r="C47" s="199"/>
      <c r="F47" s="189" t="str">
        <f t="shared" ref="F47:F73" si="8">IF(B47=0,"",A47)</f>
        <v/>
      </c>
      <c r="G47" s="189"/>
      <c r="H47" s="189"/>
      <c r="I47" s="190">
        <f t="shared" si="3"/>
        <v>1</v>
      </c>
      <c r="J47" s="189"/>
      <c r="K47" s="189"/>
      <c r="L47" s="190">
        <v>2</v>
      </c>
      <c r="M47" s="189" t="str">
        <f t="shared" ref="M47:M75" si="9">IFERROR(INDEX($F$46:$I$75,MATCH($L47,$I$46:$I$75,0),1),"")</f>
        <v xml:space="preserve"> </v>
      </c>
      <c r="N47" s="189"/>
      <c r="O47" s="189"/>
      <c r="P47" s="189"/>
      <c r="Q47" s="189"/>
      <c r="S47" s="189" t="str">
        <f t="shared" si="4"/>
        <v xml:space="preserve"> </v>
      </c>
      <c r="T47" s="189"/>
      <c r="U47" s="189" t="str">
        <f t="shared" si="5"/>
        <v/>
      </c>
      <c r="X47" s="195" t="str">
        <f t="shared" si="6"/>
        <v xml:space="preserve"> </v>
      </c>
      <c r="Y47" s="246" t="str">
        <f t="shared" si="7"/>
        <v/>
      </c>
      <c r="Z47" s="246" t="str">
        <f t="shared" ref="Z47:Z75" si="10">IF(TYPE(U47)=1,
IF(U47*100&gt;10,3,IF(AND(U47*100&lt;10,U47*100&gt;0.1),3,4)),
"")</f>
        <v/>
      </c>
      <c r="AA47" s="278" t="str">
        <f t="shared" ref="AA47:AA75" si="11">IFERROR(ROUND(U47,Z47)*100&amp;"%","")</f>
        <v/>
      </c>
    </row>
    <row r="48" spans="1:27" x14ac:dyDescent="0.25">
      <c r="A48" s="200" t="s">
        <v>1074</v>
      </c>
      <c r="B48" s="275">
        <f>K27</f>
        <v>0</v>
      </c>
      <c r="C48" s="199"/>
      <c r="F48" s="189" t="str">
        <f t="shared" si="8"/>
        <v/>
      </c>
      <c r="G48" s="189"/>
      <c r="H48" s="189"/>
      <c r="I48" s="190">
        <f t="shared" si="3"/>
        <v>1</v>
      </c>
      <c r="J48" s="189"/>
      <c r="K48" s="189"/>
      <c r="L48" s="190">
        <v>3</v>
      </c>
      <c r="M48" s="189" t="str">
        <f t="shared" si="9"/>
        <v>Förnybart:</v>
      </c>
      <c r="N48" s="189"/>
      <c r="O48" s="189"/>
      <c r="P48" s="189"/>
      <c r="Q48" s="189"/>
      <c r="S48" s="189" t="str">
        <f t="shared" si="4"/>
        <v>Förnybart:</v>
      </c>
      <c r="T48" s="189"/>
      <c r="U48" s="189">
        <f t="shared" si="5"/>
        <v>0.94340410720501211</v>
      </c>
      <c r="X48" s="195" t="str">
        <f t="shared" si="6"/>
        <v>Förnybart:</v>
      </c>
      <c r="Y48" s="246" t="str">
        <f t="shared" si="7"/>
        <v>ja</v>
      </c>
      <c r="Z48" s="246">
        <f t="shared" si="10"/>
        <v>3</v>
      </c>
      <c r="AA48" s="278" t="str">
        <f t="shared" si="11"/>
        <v>94,3%</v>
      </c>
    </row>
    <row r="49" spans="1:27" ht="35.25" customHeight="1" x14ac:dyDescent="0.25">
      <c r="A49" s="200" t="s">
        <v>1124</v>
      </c>
      <c r="B49" s="275">
        <f>J27</f>
        <v>0</v>
      </c>
      <c r="C49" s="199"/>
      <c r="F49" s="189" t="str">
        <f t="shared" si="8"/>
        <v/>
      </c>
      <c r="G49" s="189"/>
      <c r="H49" s="189"/>
      <c r="I49" s="190">
        <f t="shared" si="3"/>
        <v>1</v>
      </c>
      <c r="J49" s="189"/>
      <c r="K49" s="189"/>
      <c r="L49" s="190">
        <v>4</v>
      </c>
      <c r="M49" s="189" t="str">
        <f t="shared" si="9"/>
        <v>Sekundära biobränslen</v>
      </c>
      <c r="N49" s="189"/>
      <c r="O49" s="189"/>
      <c r="P49" s="189"/>
      <c r="Q49" s="189"/>
      <c r="S49" s="189" t="str">
        <f t="shared" si="4"/>
        <v>Sekundära biobränslen</v>
      </c>
      <c r="T49" s="189"/>
      <c r="U49" s="189">
        <f t="shared" si="5"/>
        <v>0.92252001392272875</v>
      </c>
      <c r="X49" s="195" t="str">
        <f t="shared" si="6"/>
        <v>Sekundära biobränslen</v>
      </c>
      <c r="Y49" s="246" t="str">
        <f t="shared" si="7"/>
        <v/>
      </c>
      <c r="Z49" s="246">
        <f t="shared" si="10"/>
        <v>3</v>
      </c>
      <c r="AA49" s="278" t="str">
        <f t="shared" si="11"/>
        <v>92,3%</v>
      </c>
    </row>
    <row r="50" spans="1:27" x14ac:dyDescent="0.25">
      <c r="A50" s="200" t="s">
        <v>1057</v>
      </c>
      <c r="B50" s="275">
        <f>I27</f>
        <v>0</v>
      </c>
      <c r="C50" s="199"/>
      <c r="F50" s="189" t="str">
        <f t="shared" si="8"/>
        <v/>
      </c>
      <c r="G50" s="189"/>
      <c r="H50" s="189"/>
      <c r="I50" s="190">
        <f t="shared" si="3"/>
        <v>1</v>
      </c>
      <c r="J50" s="189"/>
      <c r="K50" s="189"/>
      <c r="L50" s="190">
        <v>5</v>
      </c>
      <c r="M50" s="189" t="str">
        <f t="shared" si="9"/>
        <v>Förnybar el till elpannor, värmepumpar och hjälpel till distribution</v>
      </c>
      <c r="N50" s="189"/>
      <c r="O50" s="189"/>
      <c r="P50" s="189"/>
      <c r="Q50" s="189"/>
      <c r="S50" s="189" t="str">
        <f t="shared" si="4"/>
        <v>Förnybar el till elpannor, värmepumpar och hjälpel till distribution</v>
      </c>
      <c r="T50" s="189"/>
      <c r="U50" s="189">
        <f t="shared" si="5"/>
        <v>2.0884093282283325E-2</v>
      </c>
      <c r="X50" s="195" t="str">
        <f t="shared" si="6"/>
        <v>Förnybar el till elpannor, värmepumpar och hjälpel till distribution</v>
      </c>
      <c r="Y50" s="246" t="str">
        <f t="shared" si="7"/>
        <v/>
      </c>
      <c r="Z50" s="246">
        <f t="shared" si="10"/>
        <v>3</v>
      </c>
      <c r="AA50" s="278" t="str">
        <f t="shared" si="11"/>
        <v>2,1%</v>
      </c>
    </row>
    <row r="51" spans="1:27" x14ac:dyDescent="0.25">
      <c r="A51" s="200" t="s">
        <v>689</v>
      </c>
      <c r="B51" s="275">
        <f>G27</f>
        <v>0</v>
      </c>
      <c r="C51" s="199"/>
      <c r="F51" s="189" t="str">
        <f t="shared" si="8"/>
        <v/>
      </c>
      <c r="G51" s="189"/>
      <c r="H51" s="189"/>
      <c r="I51" s="190">
        <f t="shared" si="3"/>
        <v>1</v>
      </c>
      <c r="J51" s="189"/>
      <c r="K51" s="189"/>
      <c r="L51" s="190">
        <v>6</v>
      </c>
      <c r="M51" s="189" t="str">
        <f t="shared" si="9"/>
        <v xml:space="preserve"> </v>
      </c>
      <c r="N51" s="189"/>
      <c r="O51" s="189"/>
      <c r="P51" s="189"/>
      <c r="Q51" s="189"/>
      <c r="S51" s="189" t="str">
        <f t="shared" si="4"/>
        <v xml:space="preserve"> </v>
      </c>
      <c r="T51" s="189"/>
      <c r="U51" s="189" t="str">
        <f t="shared" si="5"/>
        <v/>
      </c>
      <c r="X51" s="195" t="str">
        <f t="shared" si="6"/>
        <v xml:space="preserve"> </v>
      </c>
      <c r="Y51" s="246" t="str">
        <f t="shared" si="7"/>
        <v/>
      </c>
      <c r="Z51" s="246" t="str">
        <f t="shared" si="10"/>
        <v/>
      </c>
      <c r="AA51" s="278" t="str">
        <f t="shared" si="11"/>
        <v/>
      </c>
    </row>
    <row r="52" spans="1:27" x14ac:dyDescent="0.25">
      <c r="A52" s="200" t="s">
        <v>1126</v>
      </c>
      <c r="B52" s="275">
        <f>H27</f>
        <v>0</v>
      </c>
      <c r="C52" s="199"/>
      <c r="F52" s="189" t="str">
        <f t="shared" si="8"/>
        <v/>
      </c>
      <c r="G52" s="189"/>
      <c r="H52" s="189"/>
      <c r="I52" s="190">
        <f t="shared" si="3"/>
        <v>1</v>
      </c>
      <c r="J52" s="189"/>
      <c r="K52" s="189"/>
      <c r="L52" s="190">
        <v>7</v>
      </c>
      <c r="M52" s="189" t="str">
        <f t="shared" si="9"/>
        <v>Övrigt:</v>
      </c>
      <c r="N52" s="189"/>
      <c r="O52" s="189"/>
      <c r="P52" s="189"/>
      <c r="Q52" s="189"/>
      <c r="S52" s="189" t="str">
        <f t="shared" si="4"/>
        <v>Övrigt:</v>
      </c>
      <c r="T52" s="189"/>
      <c r="U52" s="189">
        <f t="shared" si="5"/>
        <v>0</v>
      </c>
      <c r="X52" s="195" t="str">
        <f t="shared" si="6"/>
        <v>Övrigt:</v>
      </c>
      <c r="Y52" s="246" t="str">
        <f t="shared" si="7"/>
        <v>ja</v>
      </c>
      <c r="Z52" s="246">
        <f t="shared" si="10"/>
        <v>4</v>
      </c>
      <c r="AA52" s="278" t="str">
        <f t="shared" si="11"/>
        <v>0%</v>
      </c>
    </row>
    <row r="53" spans="1:27" x14ac:dyDescent="0.25">
      <c r="A53" s="200"/>
      <c r="B53" s="205"/>
      <c r="C53" s="199"/>
      <c r="E53" s="190" t="s">
        <v>1282</v>
      </c>
      <c r="F53" s="189" t="s">
        <v>665</v>
      </c>
      <c r="G53" s="189"/>
      <c r="H53" s="189"/>
      <c r="I53" s="190">
        <f>IF(F53&lt;&gt;"",I52+1,I52)</f>
        <v>2</v>
      </c>
      <c r="J53" s="189"/>
      <c r="K53" s="189"/>
      <c r="L53" s="190">
        <v>8</v>
      </c>
      <c r="M53" s="189" t="str">
        <f t="shared" si="9"/>
        <v xml:space="preserve"> </v>
      </c>
      <c r="N53" s="189"/>
      <c r="O53" s="189"/>
      <c r="P53" s="189"/>
      <c r="Q53" s="189"/>
      <c r="S53" s="189" t="str">
        <f t="shared" si="4"/>
        <v xml:space="preserve"> </v>
      </c>
      <c r="T53" s="189"/>
      <c r="U53" s="189" t="str">
        <f t="shared" si="5"/>
        <v/>
      </c>
      <c r="X53" s="195" t="str">
        <f t="shared" si="6"/>
        <v xml:space="preserve"> </v>
      </c>
      <c r="Y53" s="246" t="str">
        <f t="shared" si="7"/>
        <v/>
      </c>
      <c r="Z53" s="246" t="str">
        <f t="shared" si="10"/>
        <v/>
      </c>
      <c r="AA53" s="278" t="str">
        <f t="shared" si="11"/>
        <v/>
      </c>
    </row>
    <row r="54" spans="1:27" x14ac:dyDescent="0.25">
      <c r="A54" s="198" t="s">
        <v>1218</v>
      </c>
      <c r="B54" s="274">
        <f>B30</f>
        <v>0.94340410720501211</v>
      </c>
      <c r="C54" s="206" t="s">
        <v>1230</v>
      </c>
      <c r="E54" s="190"/>
      <c r="F54" s="191" t="str">
        <f>A54</f>
        <v>Förnybart:</v>
      </c>
      <c r="G54" s="189"/>
      <c r="H54" s="189"/>
      <c r="I54" s="190">
        <f t="shared" si="3"/>
        <v>3</v>
      </c>
      <c r="J54" s="189"/>
      <c r="K54" s="189"/>
      <c r="L54" s="190">
        <v>9</v>
      </c>
      <c r="M54" s="189" t="str">
        <f t="shared" si="9"/>
        <v>Fossilt:</v>
      </c>
      <c r="N54" s="189"/>
      <c r="O54" s="189"/>
      <c r="P54" s="189"/>
      <c r="Q54" s="189"/>
      <c r="S54" s="189" t="str">
        <f t="shared" si="4"/>
        <v>Fossilt:</v>
      </c>
      <c r="T54" s="189"/>
      <c r="U54" s="189">
        <f t="shared" si="5"/>
        <v>5.6595892794987807E-2</v>
      </c>
      <c r="X54" s="195" t="str">
        <f t="shared" si="6"/>
        <v>Fossilt:</v>
      </c>
      <c r="Y54" s="246" t="str">
        <f t="shared" si="7"/>
        <v>ja</v>
      </c>
      <c r="Z54" s="246">
        <f t="shared" si="10"/>
        <v>3</v>
      </c>
      <c r="AA54" s="278" t="str">
        <f t="shared" si="11"/>
        <v>5,7%</v>
      </c>
    </row>
    <row r="55" spans="1:27" x14ac:dyDescent="0.25">
      <c r="A55" s="264" t="s">
        <v>1211</v>
      </c>
      <c r="B55" s="275">
        <f>A27</f>
        <v>0</v>
      </c>
      <c r="C55" s="206"/>
      <c r="E55" s="189"/>
      <c r="F55" s="189" t="str">
        <f t="shared" si="8"/>
        <v/>
      </c>
      <c r="G55" s="189"/>
      <c r="H55" s="189"/>
      <c r="I55" s="190">
        <f t="shared" si="3"/>
        <v>3</v>
      </c>
      <c r="J55" s="189"/>
      <c r="K55" s="189"/>
      <c r="L55" s="190">
        <v>10</v>
      </c>
      <c r="M55" s="189" t="str">
        <f t="shared" si="9"/>
        <v>Eldningsolja</v>
      </c>
      <c r="N55" s="189"/>
      <c r="O55" s="189"/>
      <c r="P55" s="189"/>
      <c r="Q55" s="189"/>
      <c r="S55" s="189" t="str">
        <f t="shared" si="4"/>
        <v>Eldningsolja</v>
      </c>
      <c r="T55" s="189"/>
      <c r="U55" s="189">
        <f t="shared" si="5"/>
        <v>5.6595892794987807E-2</v>
      </c>
      <c r="X55" s="195" t="str">
        <f t="shared" si="6"/>
        <v>Eldningsolja</v>
      </c>
      <c r="Y55" s="246" t="str">
        <f t="shared" si="7"/>
        <v/>
      </c>
      <c r="Z55" s="246">
        <f t="shared" si="10"/>
        <v>3</v>
      </c>
      <c r="AA55" s="278" t="str">
        <f t="shared" si="11"/>
        <v>5,7%</v>
      </c>
    </row>
    <row r="56" spans="1:27" x14ac:dyDescent="0.25">
      <c r="A56" s="200" t="s">
        <v>1110</v>
      </c>
      <c r="B56" s="275">
        <f>B27</f>
        <v>0.92252001392272875</v>
      </c>
      <c r="C56" s="206"/>
      <c r="E56" s="189"/>
      <c r="F56" s="189" t="str">
        <f t="shared" si="8"/>
        <v>Sekundära biobränslen</v>
      </c>
      <c r="G56" s="189"/>
      <c r="H56" s="189"/>
      <c r="I56" s="190">
        <f>IF(F56&lt;&gt;"",I55+1,I55)</f>
        <v>4</v>
      </c>
      <c r="J56" s="189"/>
      <c r="K56" s="189"/>
      <c r="L56" s="190">
        <v>11</v>
      </c>
      <c r="M56" s="189" t="str">
        <f t="shared" si="9"/>
        <v xml:space="preserve"> </v>
      </c>
      <c r="N56" s="189"/>
      <c r="O56" s="189"/>
      <c r="P56" s="189"/>
      <c r="Q56" s="189"/>
      <c r="S56" s="189" t="str">
        <f t="shared" si="4"/>
        <v xml:space="preserve"> </v>
      </c>
      <c r="T56" s="189"/>
      <c r="U56" s="189" t="str">
        <f t="shared" si="5"/>
        <v/>
      </c>
      <c r="X56" s="195" t="str">
        <f t="shared" si="6"/>
        <v xml:space="preserve"> </v>
      </c>
      <c r="Y56" s="246" t="str">
        <f t="shared" si="7"/>
        <v/>
      </c>
      <c r="Z56" s="246" t="str">
        <f t="shared" si="10"/>
        <v/>
      </c>
      <c r="AA56" s="278" t="str">
        <f t="shared" si="11"/>
        <v/>
      </c>
    </row>
    <row r="57" spans="1:27" x14ac:dyDescent="0.25">
      <c r="A57" s="200" t="s">
        <v>1111</v>
      </c>
      <c r="B57" s="275">
        <f>C27</f>
        <v>0</v>
      </c>
      <c r="C57" s="199"/>
      <c r="E57" s="189"/>
      <c r="F57" s="189" t="str">
        <f t="shared" si="8"/>
        <v/>
      </c>
      <c r="G57" s="189"/>
      <c r="H57" s="189"/>
      <c r="I57" s="190">
        <f t="shared" si="3"/>
        <v>4</v>
      </c>
      <c r="J57" s="189"/>
      <c r="K57" s="189"/>
      <c r="L57" s="190">
        <v>12</v>
      </c>
      <c r="M57" s="189" t="str">
        <f t="shared" si="9"/>
        <v/>
      </c>
      <c r="N57" s="189"/>
      <c r="O57" s="189"/>
      <c r="P57" s="189"/>
      <c r="Q57" s="189"/>
      <c r="S57" s="189" t="str">
        <f t="shared" si="4"/>
        <v/>
      </c>
      <c r="T57" s="189"/>
      <c r="U57" s="189" t="str">
        <f t="shared" si="5"/>
        <v/>
      </c>
      <c r="X57" s="195" t="str">
        <f t="shared" si="6"/>
        <v/>
      </c>
      <c r="Y57" s="246" t="str">
        <f t="shared" si="7"/>
        <v/>
      </c>
      <c r="Z57" s="246" t="str">
        <f t="shared" si="10"/>
        <v/>
      </c>
      <c r="AA57" s="278" t="str">
        <f t="shared" si="11"/>
        <v/>
      </c>
    </row>
    <row r="58" spans="1:27" x14ac:dyDescent="0.25">
      <c r="A58" s="200" t="s">
        <v>1128</v>
      </c>
      <c r="B58" s="275">
        <f>D27</f>
        <v>0</v>
      </c>
      <c r="C58" s="199"/>
      <c r="E58" s="189"/>
      <c r="F58" s="189" t="str">
        <f t="shared" si="8"/>
        <v/>
      </c>
      <c r="G58" s="189"/>
      <c r="H58" s="189"/>
      <c r="I58" s="190">
        <f t="shared" si="3"/>
        <v>4</v>
      </c>
      <c r="J58" s="189"/>
      <c r="K58" s="189"/>
      <c r="L58" s="190">
        <v>13</v>
      </c>
      <c r="M58" s="189" t="str">
        <f t="shared" si="9"/>
        <v/>
      </c>
      <c r="N58" s="189"/>
      <c r="O58" s="189"/>
      <c r="P58" s="189"/>
      <c r="Q58" s="189"/>
      <c r="S58" s="189" t="str">
        <f t="shared" si="4"/>
        <v/>
      </c>
      <c r="T58" s="189"/>
      <c r="U58" s="189" t="str">
        <f t="shared" si="5"/>
        <v/>
      </c>
      <c r="X58" s="195" t="str">
        <f t="shared" si="6"/>
        <v/>
      </c>
      <c r="Y58" s="246" t="str">
        <f t="shared" si="7"/>
        <v/>
      </c>
      <c r="Z58" s="246" t="str">
        <f t="shared" si="10"/>
        <v/>
      </c>
      <c r="AA58" s="278" t="str">
        <f t="shared" si="11"/>
        <v/>
      </c>
    </row>
    <row r="59" spans="1:27" ht="15" customHeight="1" x14ac:dyDescent="0.25">
      <c r="A59" s="200" t="s">
        <v>1112</v>
      </c>
      <c r="B59" s="275">
        <f>E27</f>
        <v>2.0884093282283325E-2</v>
      </c>
      <c r="C59" s="199"/>
      <c r="E59" s="189"/>
      <c r="F59" s="189" t="str">
        <f t="shared" si="8"/>
        <v>Förnybar el till elpannor, värmepumpar och hjälpel till distribution</v>
      </c>
      <c r="G59" s="189"/>
      <c r="H59" s="189"/>
      <c r="I59" s="190">
        <f t="shared" si="3"/>
        <v>5</v>
      </c>
      <c r="J59" s="189"/>
      <c r="K59" s="189"/>
      <c r="L59" s="190">
        <v>14</v>
      </c>
      <c r="M59" s="189" t="str">
        <f t="shared" si="9"/>
        <v/>
      </c>
      <c r="N59" s="189"/>
      <c r="O59" s="189"/>
      <c r="P59" s="189"/>
      <c r="Q59" s="189"/>
      <c r="S59" s="189" t="str">
        <f t="shared" si="4"/>
        <v/>
      </c>
      <c r="T59" s="189"/>
      <c r="U59" s="189" t="str">
        <f t="shared" si="5"/>
        <v/>
      </c>
      <c r="X59" s="195" t="str">
        <f t="shared" si="6"/>
        <v/>
      </c>
      <c r="Y59" s="246" t="str">
        <f t="shared" si="7"/>
        <v/>
      </c>
      <c r="Z59" s="246" t="str">
        <f t="shared" si="10"/>
        <v/>
      </c>
      <c r="AA59" s="278" t="str">
        <f t="shared" si="11"/>
        <v/>
      </c>
    </row>
    <row r="60" spans="1:27" x14ac:dyDescent="0.25">
      <c r="A60" s="200"/>
      <c r="B60" s="205"/>
      <c r="C60" s="207"/>
      <c r="E60" s="190" t="s">
        <v>1283</v>
      </c>
      <c r="F60" s="189" t="s">
        <v>665</v>
      </c>
      <c r="G60" s="189"/>
      <c r="H60" s="189"/>
      <c r="I60" s="190">
        <f t="shared" si="3"/>
        <v>6</v>
      </c>
      <c r="J60" s="189"/>
      <c r="K60" s="189"/>
      <c r="L60" s="190">
        <v>15</v>
      </c>
      <c r="M60" s="189" t="str">
        <f t="shared" si="9"/>
        <v/>
      </c>
      <c r="N60" s="189"/>
      <c r="O60" s="189"/>
      <c r="P60" s="189"/>
      <c r="Q60" s="189"/>
      <c r="S60" s="189" t="str">
        <f t="shared" si="4"/>
        <v/>
      </c>
      <c r="T60" s="189"/>
      <c r="U60" s="189" t="str">
        <f t="shared" si="5"/>
        <v/>
      </c>
      <c r="X60" s="195" t="str">
        <f t="shared" si="6"/>
        <v/>
      </c>
      <c r="Y60" s="246" t="str">
        <f t="shared" si="7"/>
        <v/>
      </c>
      <c r="Z60" s="246" t="str">
        <f t="shared" si="10"/>
        <v/>
      </c>
      <c r="AA60" s="278" t="str">
        <f t="shared" si="11"/>
        <v/>
      </c>
    </row>
    <row r="61" spans="1:27" x14ac:dyDescent="0.25">
      <c r="A61" s="198" t="s">
        <v>1219</v>
      </c>
      <c r="B61" s="274">
        <f>M30</f>
        <v>0</v>
      </c>
      <c r="C61" s="206" t="s">
        <v>1230</v>
      </c>
      <c r="E61" s="189"/>
      <c r="F61" s="191" t="str">
        <f>A61</f>
        <v>Övrigt:</v>
      </c>
      <c r="G61" s="189"/>
      <c r="H61" s="189"/>
      <c r="I61" s="190">
        <f t="shared" si="3"/>
        <v>7</v>
      </c>
      <c r="J61" s="189"/>
      <c r="K61" s="189"/>
      <c r="L61" s="190">
        <v>16</v>
      </c>
      <c r="M61" s="189" t="str">
        <f t="shared" si="9"/>
        <v/>
      </c>
      <c r="N61" s="189"/>
      <c r="O61" s="189"/>
      <c r="P61" s="189"/>
      <c r="Q61" s="189"/>
      <c r="S61" s="189" t="str">
        <f t="shared" si="4"/>
        <v/>
      </c>
      <c r="T61" s="189"/>
      <c r="U61" s="189" t="str">
        <f t="shared" si="5"/>
        <v/>
      </c>
      <c r="X61" s="195" t="str">
        <f t="shared" si="6"/>
        <v/>
      </c>
      <c r="Y61" s="246" t="str">
        <f t="shared" si="7"/>
        <v/>
      </c>
      <c r="Z61" s="246" t="str">
        <f t="shared" si="10"/>
        <v/>
      </c>
      <c r="AA61" s="278" t="str">
        <f t="shared" si="11"/>
        <v/>
      </c>
    </row>
    <row r="62" spans="1:27" ht="15" customHeight="1" x14ac:dyDescent="0.25">
      <c r="A62" s="200" t="s">
        <v>1118</v>
      </c>
      <c r="B62" s="275">
        <f>N27</f>
        <v>0</v>
      </c>
      <c r="C62" s="199"/>
      <c r="E62" s="189"/>
      <c r="F62" s="189" t="str">
        <f t="shared" si="8"/>
        <v/>
      </c>
      <c r="G62" s="189"/>
      <c r="H62" s="189"/>
      <c r="I62" s="190">
        <f t="shared" si="3"/>
        <v>7</v>
      </c>
      <c r="J62" s="189"/>
      <c r="K62" s="189"/>
      <c r="L62" s="190">
        <v>17</v>
      </c>
      <c r="M62" s="189" t="str">
        <f t="shared" si="9"/>
        <v/>
      </c>
      <c r="N62" s="189"/>
      <c r="O62" s="189"/>
      <c r="P62" s="189"/>
      <c r="Q62" s="189"/>
      <c r="S62" s="189" t="str">
        <f t="shared" si="4"/>
        <v/>
      </c>
      <c r="T62" s="189"/>
      <c r="U62" s="189" t="str">
        <f t="shared" si="5"/>
        <v/>
      </c>
      <c r="X62" s="195" t="str">
        <f t="shared" si="6"/>
        <v/>
      </c>
      <c r="Y62" s="246" t="str">
        <f t="shared" si="7"/>
        <v/>
      </c>
      <c r="Z62" s="246" t="str">
        <f t="shared" si="10"/>
        <v/>
      </c>
      <c r="AA62" s="278" t="str">
        <f t="shared" si="11"/>
        <v/>
      </c>
    </row>
    <row r="63" spans="1:27" x14ac:dyDescent="0.25">
      <c r="A63" s="200" t="s">
        <v>1127</v>
      </c>
      <c r="B63" s="275">
        <f>M27</f>
        <v>0</v>
      </c>
      <c r="C63" s="199"/>
      <c r="E63" s="189"/>
      <c r="F63" s="189" t="str">
        <f t="shared" si="8"/>
        <v/>
      </c>
      <c r="G63" s="189"/>
      <c r="H63" s="189"/>
      <c r="I63" s="190">
        <f t="shared" si="3"/>
        <v>7</v>
      </c>
      <c r="J63" s="189"/>
      <c r="K63" s="189"/>
      <c r="L63" s="190">
        <v>18</v>
      </c>
      <c r="M63" s="189" t="str">
        <f t="shared" si="9"/>
        <v/>
      </c>
      <c r="N63" s="189"/>
      <c r="O63" s="189"/>
      <c r="P63" s="189"/>
      <c r="Q63" s="189"/>
      <c r="S63" s="189" t="str">
        <f t="shared" si="4"/>
        <v/>
      </c>
      <c r="T63" s="189"/>
      <c r="U63" s="189" t="str">
        <f t="shared" si="5"/>
        <v/>
      </c>
      <c r="X63" s="195" t="str">
        <f t="shared" si="6"/>
        <v/>
      </c>
      <c r="Y63" s="246" t="str">
        <f t="shared" si="7"/>
        <v/>
      </c>
      <c r="Z63" s="246" t="str">
        <f t="shared" si="10"/>
        <v/>
      </c>
      <c r="AA63" s="278" t="str">
        <f t="shared" si="11"/>
        <v/>
      </c>
    </row>
    <row r="64" spans="1:27" ht="15" customHeight="1" x14ac:dyDescent="0.25">
      <c r="A64" s="200" t="s">
        <v>1083</v>
      </c>
      <c r="B64" s="275">
        <f>L27</f>
        <v>0</v>
      </c>
      <c r="C64" s="199"/>
      <c r="E64" s="189"/>
      <c r="F64" s="189" t="str">
        <f t="shared" si="8"/>
        <v/>
      </c>
      <c r="G64" s="189"/>
      <c r="H64" s="189"/>
      <c r="I64" s="190">
        <f t="shared" si="3"/>
        <v>7</v>
      </c>
      <c r="J64" s="189"/>
      <c r="K64" s="189"/>
      <c r="L64" s="190">
        <v>19</v>
      </c>
      <c r="M64" s="189" t="str">
        <f t="shared" si="9"/>
        <v/>
      </c>
      <c r="N64" s="189"/>
      <c r="O64" s="189"/>
      <c r="P64" s="189"/>
      <c r="Q64" s="189"/>
      <c r="S64" s="189" t="str">
        <f t="shared" si="4"/>
        <v/>
      </c>
      <c r="T64" s="189"/>
      <c r="U64" s="189" t="str">
        <f t="shared" si="5"/>
        <v/>
      </c>
      <c r="X64" s="195" t="str">
        <f t="shared" si="6"/>
        <v/>
      </c>
      <c r="Y64" s="246" t="str">
        <f t="shared" si="7"/>
        <v/>
      </c>
      <c r="Z64" s="246" t="str">
        <f t="shared" si="10"/>
        <v/>
      </c>
      <c r="AA64" s="278" t="str">
        <f t="shared" si="11"/>
        <v/>
      </c>
    </row>
    <row r="65" spans="1:27" x14ac:dyDescent="0.25">
      <c r="A65" s="200"/>
      <c r="B65" s="205"/>
      <c r="C65" s="199"/>
      <c r="E65" s="190" t="s">
        <v>1284</v>
      </c>
      <c r="F65" s="189" t="s">
        <v>665</v>
      </c>
      <c r="G65" s="189"/>
      <c r="H65" s="189"/>
      <c r="I65" s="190">
        <f t="shared" si="3"/>
        <v>8</v>
      </c>
      <c r="J65" s="189"/>
      <c r="K65" s="189"/>
      <c r="L65" s="190">
        <v>20</v>
      </c>
      <c r="M65" s="189" t="str">
        <f t="shared" si="9"/>
        <v/>
      </c>
      <c r="N65" s="189"/>
      <c r="O65" s="189"/>
      <c r="P65" s="189"/>
      <c r="Q65" s="189"/>
      <c r="S65" s="189" t="str">
        <f t="shared" si="4"/>
        <v/>
      </c>
      <c r="T65" s="189"/>
      <c r="U65" s="189" t="str">
        <f t="shared" si="5"/>
        <v/>
      </c>
      <c r="X65" s="195" t="str">
        <f t="shared" si="6"/>
        <v/>
      </c>
      <c r="Y65" s="246" t="str">
        <f t="shared" si="7"/>
        <v/>
      </c>
      <c r="Z65" s="246" t="str">
        <f t="shared" si="10"/>
        <v/>
      </c>
      <c r="AA65" s="278" t="str">
        <f t="shared" si="11"/>
        <v/>
      </c>
    </row>
    <row r="66" spans="1:27" x14ac:dyDescent="0.25">
      <c r="A66" s="198" t="s">
        <v>1220</v>
      </c>
      <c r="B66" s="274">
        <f>P30</f>
        <v>5.6595892794987807E-2</v>
      </c>
      <c r="C66" s="206" t="s">
        <v>1230</v>
      </c>
      <c r="E66" s="189"/>
      <c r="F66" s="191" t="str">
        <f>A66</f>
        <v>Fossilt:</v>
      </c>
      <c r="G66" s="189"/>
      <c r="H66" s="189"/>
      <c r="I66" s="190">
        <f t="shared" si="3"/>
        <v>9</v>
      </c>
      <c r="J66" s="189"/>
      <c r="K66" s="189"/>
      <c r="L66" s="190">
        <v>21</v>
      </c>
      <c r="M66" s="189" t="str">
        <f t="shared" si="9"/>
        <v/>
      </c>
      <c r="N66" s="189"/>
      <c r="O66" s="189"/>
      <c r="P66" s="189"/>
      <c r="Q66" s="189"/>
      <c r="S66" s="189" t="str">
        <f t="shared" si="4"/>
        <v/>
      </c>
      <c r="T66" s="189"/>
      <c r="U66" s="189" t="str">
        <f t="shared" si="5"/>
        <v/>
      </c>
      <c r="X66" s="195" t="str">
        <f t="shared" si="6"/>
        <v/>
      </c>
      <c r="Y66" s="246" t="str">
        <f t="shared" si="7"/>
        <v/>
      </c>
      <c r="Z66" s="246" t="str">
        <f t="shared" si="10"/>
        <v/>
      </c>
      <c r="AA66" s="278" t="str">
        <f t="shared" si="11"/>
        <v/>
      </c>
    </row>
    <row r="67" spans="1:27" x14ac:dyDescent="0.25">
      <c r="A67" s="200" t="s">
        <v>1119</v>
      </c>
      <c r="B67" s="275">
        <f>P27</f>
        <v>5.6595892794987807E-2</v>
      </c>
      <c r="C67" s="199"/>
      <c r="E67" s="189"/>
      <c r="F67" s="189" t="str">
        <f t="shared" si="8"/>
        <v>Eldningsolja</v>
      </c>
      <c r="G67" s="189"/>
      <c r="H67" s="189"/>
      <c r="I67" s="190">
        <f t="shared" si="3"/>
        <v>10</v>
      </c>
      <c r="J67" s="189"/>
      <c r="K67" s="189"/>
      <c r="L67" s="190">
        <v>22</v>
      </c>
      <c r="M67" s="189" t="str">
        <f t="shared" si="9"/>
        <v/>
      </c>
      <c r="N67" s="189"/>
      <c r="O67" s="189"/>
      <c r="P67" s="189"/>
      <c r="Q67" s="189"/>
      <c r="S67" s="189" t="str">
        <f t="shared" si="4"/>
        <v/>
      </c>
      <c r="T67" s="189"/>
      <c r="U67" s="189" t="str">
        <f t="shared" si="5"/>
        <v/>
      </c>
      <c r="X67" s="195" t="str">
        <f t="shared" si="6"/>
        <v/>
      </c>
      <c r="Y67" s="246" t="str">
        <f t="shared" si="7"/>
        <v/>
      </c>
      <c r="Z67" s="246" t="str">
        <f t="shared" si="10"/>
        <v/>
      </c>
      <c r="AA67" s="278" t="str">
        <f t="shared" si="11"/>
        <v/>
      </c>
    </row>
    <row r="68" spans="1:27" x14ac:dyDescent="0.25">
      <c r="A68" s="200" t="s">
        <v>688</v>
      </c>
      <c r="B68" s="275">
        <f>Q27</f>
        <v>0</v>
      </c>
      <c r="C68" s="199"/>
      <c r="F68" s="189" t="str">
        <f t="shared" si="8"/>
        <v/>
      </c>
      <c r="G68" s="189"/>
      <c r="H68" s="189"/>
      <c r="I68" s="190">
        <f t="shared" si="3"/>
        <v>10</v>
      </c>
      <c r="J68" s="189"/>
      <c r="K68" s="189"/>
      <c r="L68" s="190">
        <v>23</v>
      </c>
      <c r="M68" s="189" t="str">
        <f t="shared" si="9"/>
        <v/>
      </c>
      <c r="N68" s="189"/>
      <c r="O68" s="189"/>
      <c r="P68" s="189"/>
      <c r="Q68" s="189"/>
      <c r="S68" s="189" t="str">
        <f t="shared" si="4"/>
        <v/>
      </c>
      <c r="T68" s="189"/>
      <c r="U68" s="189" t="str">
        <f t="shared" si="5"/>
        <v/>
      </c>
      <c r="X68" s="195" t="str">
        <f t="shared" si="6"/>
        <v/>
      </c>
      <c r="Y68" s="246" t="str">
        <f t="shared" si="7"/>
        <v/>
      </c>
      <c r="Z68" s="246" t="str">
        <f t="shared" si="10"/>
        <v/>
      </c>
      <c r="AA68" s="278" t="str">
        <f t="shared" si="11"/>
        <v/>
      </c>
    </row>
    <row r="69" spans="1:27" x14ac:dyDescent="0.25">
      <c r="A69" s="200" t="s">
        <v>1053</v>
      </c>
      <c r="B69" s="275">
        <f>O27</f>
        <v>0</v>
      </c>
      <c r="C69" s="199"/>
      <c r="F69" s="189" t="str">
        <f t="shared" si="8"/>
        <v/>
      </c>
      <c r="G69" s="189"/>
      <c r="H69" s="189"/>
      <c r="I69" s="190">
        <f t="shared" si="3"/>
        <v>10</v>
      </c>
      <c r="J69" s="189"/>
      <c r="K69" s="189"/>
      <c r="L69" s="190">
        <v>24</v>
      </c>
      <c r="M69" s="189" t="str">
        <f t="shared" si="9"/>
        <v/>
      </c>
      <c r="N69" s="189"/>
      <c r="O69" s="189"/>
      <c r="P69" s="189"/>
      <c r="Q69" s="189"/>
      <c r="S69" s="189" t="str">
        <f t="shared" si="4"/>
        <v/>
      </c>
      <c r="T69" s="189"/>
      <c r="U69" s="189" t="str">
        <f t="shared" si="5"/>
        <v/>
      </c>
      <c r="X69" s="195" t="str">
        <f t="shared" si="6"/>
        <v/>
      </c>
      <c r="Y69" s="246" t="str">
        <f t="shared" si="7"/>
        <v/>
      </c>
      <c r="Z69" s="246" t="str">
        <f t="shared" si="10"/>
        <v/>
      </c>
      <c r="AA69" s="278" t="str">
        <f t="shared" si="11"/>
        <v/>
      </c>
    </row>
    <row r="70" spans="1:27" ht="15" customHeight="1" x14ac:dyDescent="0.25">
      <c r="A70" s="200" t="s">
        <v>1120</v>
      </c>
      <c r="B70" s="275">
        <f>R27</f>
        <v>0</v>
      </c>
      <c r="C70" s="199"/>
      <c r="F70" s="189" t="str">
        <f t="shared" si="8"/>
        <v/>
      </c>
      <c r="G70" s="189"/>
      <c r="H70" s="189"/>
      <c r="I70" s="190">
        <f t="shared" si="3"/>
        <v>10</v>
      </c>
      <c r="J70" s="189"/>
      <c r="K70" s="189"/>
      <c r="L70" s="190">
        <v>25</v>
      </c>
      <c r="M70" s="189" t="str">
        <f t="shared" si="9"/>
        <v/>
      </c>
      <c r="N70" s="189"/>
      <c r="O70" s="189"/>
      <c r="P70" s="189"/>
      <c r="Q70" s="189"/>
      <c r="S70" s="189" t="str">
        <f t="shared" si="4"/>
        <v/>
      </c>
      <c r="T70" s="189"/>
      <c r="U70" s="189" t="str">
        <f t="shared" si="5"/>
        <v/>
      </c>
      <c r="X70" s="195" t="str">
        <f t="shared" si="6"/>
        <v/>
      </c>
      <c r="Y70" s="246" t="str">
        <f t="shared" si="7"/>
        <v/>
      </c>
      <c r="Z70" s="246" t="str">
        <f t="shared" si="10"/>
        <v/>
      </c>
      <c r="AA70" s="278" t="str">
        <f t="shared" si="11"/>
        <v/>
      </c>
    </row>
    <row r="71" spans="1:27" ht="15" customHeight="1" x14ac:dyDescent="0.25">
      <c r="A71" s="200" t="s">
        <v>1121</v>
      </c>
      <c r="B71" s="275">
        <f>S27</f>
        <v>0</v>
      </c>
      <c r="C71" s="199"/>
      <c r="F71" s="189" t="str">
        <f t="shared" si="8"/>
        <v/>
      </c>
      <c r="G71" s="189"/>
      <c r="H71" s="189"/>
      <c r="I71" s="190">
        <f t="shared" si="3"/>
        <v>10</v>
      </c>
      <c r="J71" s="189"/>
      <c r="K71" s="189"/>
      <c r="L71" s="190">
        <v>26</v>
      </c>
      <c r="M71" s="189" t="str">
        <f t="shared" si="9"/>
        <v/>
      </c>
      <c r="N71" s="189"/>
      <c r="O71" s="189"/>
      <c r="P71" s="189"/>
      <c r="Q71" s="189"/>
      <c r="S71" s="189" t="str">
        <f t="shared" si="4"/>
        <v/>
      </c>
      <c r="T71" s="189"/>
      <c r="U71" s="189" t="str">
        <f t="shared" si="5"/>
        <v/>
      </c>
      <c r="X71" s="195" t="str">
        <f t="shared" si="6"/>
        <v/>
      </c>
      <c r="Y71" s="246" t="str">
        <f t="shared" si="7"/>
        <v/>
      </c>
      <c r="Z71" s="246" t="str">
        <f t="shared" si="10"/>
        <v/>
      </c>
      <c r="AA71" s="278" t="str">
        <f t="shared" si="11"/>
        <v/>
      </c>
    </row>
    <row r="72" spans="1:27" ht="15" customHeight="1" x14ac:dyDescent="0.25">
      <c r="A72" s="200" t="s">
        <v>1123</v>
      </c>
      <c r="B72" s="275">
        <f>T27</f>
        <v>0</v>
      </c>
      <c r="C72" s="199"/>
      <c r="F72" s="189" t="str">
        <f t="shared" si="8"/>
        <v/>
      </c>
      <c r="G72" s="189"/>
      <c r="H72" s="189"/>
      <c r="I72" s="190">
        <f t="shared" si="3"/>
        <v>10</v>
      </c>
      <c r="J72" s="189"/>
      <c r="K72" s="189"/>
      <c r="L72" s="190">
        <v>27</v>
      </c>
      <c r="M72" s="189" t="str">
        <f t="shared" si="9"/>
        <v/>
      </c>
      <c r="N72" s="189"/>
      <c r="O72" s="189"/>
      <c r="P72" s="189"/>
      <c r="Q72" s="189"/>
      <c r="S72" s="189" t="str">
        <f t="shared" si="4"/>
        <v/>
      </c>
      <c r="T72" s="189"/>
      <c r="U72" s="189" t="str">
        <f t="shared" si="5"/>
        <v/>
      </c>
      <c r="X72" s="195" t="str">
        <f t="shared" si="6"/>
        <v/>
      </c>
      <c r="Y72" s="246" t="str">
        <f t="shared" si="7"/>
        <v/>
      </c>
      <c r="Z72" s="246" t="str">
        <f t="shared" si="10"/>
        <v/>
      </c>
      <c r="AA72" s="278" t="str">
        <f t="shared" si="11"/>
        <v/>
      </c>
    </row>
    <row r="73" spans="1:27" ht="15" customHeight="1" x14ac:dyDescent="0.25">
      <c r="A73" s="200" t="s">
        <v>1122</v>
      </c>
      <c r="B73" s="275">
        <f>U27</f>
        <v>0</v>
      </c>
      <c r="C73" s="199"/>
      <c r="F73" s="189" t="str">
        <f t="shared" si="8"/>
        <v/>
      </c>
      <c r="G73" s="189"/>
      <c r="H73" s="189"/>
      <c r="I73" s="190">
        <f t="shared" si="3"/>
        <v>10</v>
      </c>
      <c r="J73" s="189"/>
      <c r="K73" s="189"/>
      <c r="L73" s="190">
        <v>28</v>
      </c>
      <c r="M73" s="189" t="str">
        <f t="shared" si="9"/>
        <v/>
      </c>
      <c r="N73" s="189"/>
      <c r="O73" s="189"/>
      <c r="P73" s="189"/>
      <c r="Q73" s="189"/>
      <c r="S73" s="189" t="str">
        <f t="shared" si="4"/>
        <v/>
      </c>
      <c r="T73" s="189"/>
      <c r="U73" s="189" t="str">
        <f t="shared" si="5"/>
        <v/>
      </c>
      <c r="X73" s="195" t="str">
        <f t="shared" si="6"/>
        <v/>
      </c>
      <c r="Y73" s="246" t="str">
        <f t="shared" si="7"/>
        <v/>
      </c>
      <c r="Z73" s="246" t="str">
        <f t="shared" si="10"/>
        <v/>
      </c>
      <c r="AA73" s="278" t="str">
        <f t="shared" si="11"/>
        <v/>
      </c>
    </row>
    <row r="74" spans="1:27" x14ac:dyDescent="0.25">
      <c r="A74" s="200"/>
      <c r="B74" s="205"/>
      <c r="C74" s="199"/>
      <c r="E74" s="190" t="s">
        <v>1285</v>
      </c>
      <c r="F74" s="189" t="s">
        <v>665</v>
      </c>
      <c r="G74" s="189"/>
      <c r="H74" s="189"/>
      <c r="I74" s="190">
        <f t="shared" ref="I74:I75" si="12">IF(F74&lt;&gt;"",I73+1,I73)</f>
        <v>11</v>
      </c>
      <c r="J74" s="189"/>
      <c r="K74" s="189"/>
      <c r="L74" s="190">
        <v>29</v>
      </c>
      <c r="M74" s="189" t="str">
        <f t="shared" si="9"/>
        <v/>
      </c>
      <c r="N74" s="189"/>
      <c r="O74" s="189"/>
      <c r="P74" s="189"/>
      <c r="Q74" s="189"/>
      <c r="S74" s="189" t="str">
        <f t="shared" ref="S74:S75" si="13">IF(M74="","",M74)</f>
        <v/>
      </c>
      <c r="T74" s="189"/>
      <c r="U74" s="189" t="str">
        <f t="shared" ref="U74:U75" si="14">IF(ISERROR(VLOOKUP(S74,$A$46:$B$73,2,FALSE)),"",IF(VLOOKUP(S74,$A$46:$B$73,2,FALSE)="","",VLOOKUP(S74,$A$46:$B$73,2,FALSE)))</f>
        <v/>
      </c>
      <c r="X74" s="195" t="str">
        <f t="shared" ref="X74:X75" si="15">S74</f>
        <v/>
      </c>
      <c r="Y74" s="246" t="str">
        <f t="shared" ref="Y74:Y75" si="16">IF(ISERROR(VLOOKUP(X74,$A$46:$C$73,3,FALSE)),"",IF(VLOOKUP(X74,$A$46:$C$73,3,FALSE)="Summa","ja",""))</f>
        <v/>
      </c>
      <c r="Z74" s="246" t="str">
        <f t="shared" si="10"/>
        <v/>
      </c>
      <c r="AA74" s="278" t="str">
        <f t="shared" si="11"/>
        <v/>
      </c>
    </row>
    <row r="75" spans="1:27" ht="75" x14ac:dyDescent="0.25">
      <c r="A75" s="263" t="s">
        <v>1125</v>
      </c>
      <c r="B75" s="208"/>
      <c r="C75" s="201"/>
      <c r="F75" s="190" t="str">
        <f>IF(B51=0,"",A75)</f>
        <v/>
      </c>
      <c r="G75" s="189"/>
      <c r="H75" s="189"/>
      <c r="I75" s="190">
        <f t="shared" si="12"/>
        <v>11</v>
      </c>
      <c r="J75" s="189"/>
      <c r="K75" s="189"/>
      <c r="L75" s="190">
        <v>30</v>
      </c>
      <c r="M75" s="189" t="str">
        <f t="shared" si="9"/>
        <v/>
      </c>
      <c r="N75" s="189"/>
      <c r="O75" s="189"/>
      <c r="P75" s="189"/>
      <c r="Q75" s="189"/>
      <c r="S75" s="189" t="str">
        <f t="shared" si="13"/>
        <v/>
      </c>
      <c r="T75" s="189"/>
      <c r="U75" s="189" t="str">
        <f t="shared" si="14"/>
        <v/>
      </c>
      <c r="X75" s="196" t="str">
        <f t="shared" si="15"/>
        <v/>
      </c>
      <c r="Y75" s="247" t="str">
        <f t="shared" si="16"/>
        <v/>
      </c>
      <c r="Z75" s="247" t="str">
        <f t="shared" si="10"/>
        <v/>
      </c>
      <c r="AA75" s="279" t="str">
        <f t="shared" si="11"/>
        <v/>
      </c>
    </row>
    <row r="76" spans="1:27" x14ac:dyDescent="0.25">
      <c r="A76" s="302" t="s">
        <v>1302</v>
      </c>
      <c r="B76" s="244">
        <f>SUM(B47:B52)+SUM(B55:B59)+SUM(B62:B64)+SUM(B67:B73)</f>
        <v>0.99999999999999989</v>
      </c>
    </row>
    <row r="79" spans="1:27" x14ac:dyDescent="0.25">
      <c r="A79" s="38"/>
    </row>
    <row r="80" spans="1:27" x14ac:dyDescent="0.25">
      <c r="A80" s="202"/>
    </row>
    <row r="81" spans="1:1" x14ac:dyDescent="0.25">
      <c r="A81" s="202"/>
    </row>
    <row r="82" spans="1:1" x14ac:dyDescent="0.25">
      <c r="A82" s="38"/>
    </row>
    <row r="83" spans="1:1" x14ac:dyDescent="0.25">
      <c r="A83" s="38"/>
    </row>
  </sheetData>
  <mergeCells count="8">
    <mergeCell ref="X44:AA44"/>
    <mergeCell ref="A24:E24"/>
    <mergeCell ref="A44:B44"/>
    <mergeCell ref="I15:K15"/>
    <mergeCell ref="W24:X24"/>
    <mergeCell ref="F24:K24"/>
    <mergeCell ref="L24:N24"/>
    <mergeCell ref="O24:U24"/>
  </mergeCells>
  <pageMargins left="0.7" right="0.7" top="0.75" bottom="0.75" header="0.3" footer="0.3"/>
  <pageSetup paperSize="9" orientation="portrait" verticalDpi="0" r:id="rId1"/>
  <ignoredErrors>
    <ignoredError sqref="H26 B17"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77"/>
  <sheetViews>
    <sheetView tabSelected="1" zoomScaleNormal="100" workbookViewId="0">
      <selection activeCell="B4" sqref="B4:F4"/>
    </sheetView>
  </sheetViews>
  <sheetFormatPr defaultRowHeight="15" x14ac:dyDescent="0.25"/>
  <cols>
    <col min="1" max="3" width="9.140625" style="41" customWidth="1"/>
    <col min="4" max="4" width="23.5703125" style="41" customWidth="1"/>
    <col min="5" max="5" width="19.5703125" style="41" customWidth="1"/>
    <col min="6" max="6" width="3.28515625" style="41" customWidth="1"/>
    <col min="7" max="7" width="20" style="41" customWidth="1"/>
    <col min="8" max="8" width="8.7109375" style="41" customWidth="1"/>
    <col min="9" max="9" width="7.28515625" style="41" customWidth="1"/>
    <col min="10" max="10" width="22.5703125" style="41" customWidth="1"/>
    <col min="11" max="11" width="19" style="41" customWidth="1"/>
    <col min="12" max="12" width="20.85546875" style="41" customWidth="1"/>
    <col min="13" max="13" width="5.140625" style="41" customWidth="1"/>
    <col min="14" max="14" width="12" style="41" customWidth="1"/>
    <col min="15" max="15" width="9.140625" style="41" customWidth="1"/>
    <col min="16" max="16" width="9.85546875" style="41" bestFit="1" customWidth="1"/>
    <col min="17" max="256" width="9.140625" style="41"/>
    <col min="257" max="259" width="9.140625" style="41" customWidth="1"/>
    <col min="260" max="260" width="22.7109375" style="41" customWidth="1"/>
    <col min="261" max="261" width="19.5703125" style="41" customWidth="1"/>
    <col min="262" max="262" width="3.28515625" style="41" customWidth="1"/>
    <col min="263" max="263" width="20" style="41" customWidth="1"/>
    <col min="264" max="264" width="8.7109375" style="41" customWidth="1"/>
    <col min="265" max="265" width="7.28515625" style="41" customWidth="1"/>
    <col min="266" max="266" width="3.28515625" style="41" customWidth="1"/>
    <col min="267" max="267" width="19" style="41" customWidth="1"/>
    <col min="268" max="268" width="27.7109375" style="41" customWidth="1"/>
    <col min="269" max="269" width="6.85546875" style="41" customWidth="1"/>
    <col min="270" max="270" width="12" style="41" customWidth="1"/>
    <col min="271" max="271" width="9.140625" style="41" customWidth="1"/>
    <col min="272" max="272" width="9.85546875" style="41" bestFit="1" customWidth="1"/>
    <col min="273" max="512" width="9.140625" style="41"/>
    <col min="513" max="515" width="9.140625" style="41" customWidth="1"/>
    <col min="516" max="516" width="22.7109375" style="41" customWidth="1"/>
    <col min="517" max="517" width="19.5703125" style="41" customWidth="1"/>
    <col min="518" max="518" width="3.28515625" style="41" customWidth="1"/>
    <col min="519" max="519" width="20" style="41" customWidth="1"/>
    <col min="520" max="520" width="8.7109375" style="41" customWidth="1"/>
    <col min="521" max="521" width="7.28515625" style="41" customWidth="1"/>
    <col min="522" max="522" width="3.28515625" style="41" customWidth="1"/>
    <col min="523" max="523" width="19" style="41" customWidth="1"/>
    <col min="524" max="524" width="27.7109375" style="41" customWidth="1"/>
    <col min="525" max="525" width="6.85546875" style="41" customWidth="1"/>
    <col min="526" max="526" width="12" style="41" customWidth="1"/>
    <col min="527" max="527" width="9.140625" style="41" customWidth="1"/>
    <col min="528" max="528" width="9.85546875" style="41" bestFit="1" customWidth="1"/>
    <col min="529" max="768" width="9.140625" style="41"/>
    <col min="769" max="771" width="9.140625" style="41" customWidth="1"/>
    <col min="772" max="772" width="22.7109375" style="41" customWidth="1"/>
    <col min="773" max="773" width="19.5703125" style="41" customWidth="1"/>
    <col min="774" max="774" width="3.28515625" style="41" customWidth="1"/>
    <col min="775" max="775" width="20" style="41" customWidth="1"/>
    <col min="776" max="776" width="8.7109375" style="41" customWidth="1"/>
    <col min="777" max="777" width="7.28515625" style="41" customWidth="1"/>
    <col min="778" max="778" width="3.28515625" style="41" customWidth="1"/>
    <col min="779" max="779" width="19" style="41" customWidth="1"/>
    <col min="780" max="780" width="27.7109375" style="41" customWidth="1"/>
    <col min="781" max="781" width="6.85546875" style="41" customWidth="1"/>
    <col min="782" max="782" width="12" style="41" customWidth="1"/>
    <col min="783" max="783" width="9.140625" style="41" customWidth="1"/>
    <col min="784" max="784" width="9.85546875" style="41" bestFit="1" customWidth="1"/>
    <col min="785" max="1024" width="9.140625" style="41"/>
    <col min="1025" max="1027" width="9.140625" style="41" customWidth="1"/>
    <col min="1028" max="1028" width="22.7109375" style="41" customWidth="1"/>
    <col min="1029" max="1029" width="19.5703125" style="41" customWidth="1"/>
    <col min="1030" max="1030" width="3.28515625" style="41" customWidth="1"/>
    <col min="1031" max="1031" width="20" style="41" customWidth="1"/>
    <col min="1032" max="1032" width="8.7109375" style="41" customWidth="1"/>
    <col min="1033" max="1033" width="7.28515625" style="41" customWidth="1"/>
    <col min="1034" max="1034" width="3.28515625" style="41" customWidth="1"/>
    <col min="1035" max="1035" width="19" style="41" customWidth="1"/>
    <col min="1036" max="1036" width="27.7109375" style="41" customWidth="1"/>
    <col min="1037" max="1037" width="6.85546875" style="41" customWidth="1"/>
    <col min="1038" max="1038" width="12" style="41" customWidth="1"/>
    <col min="1039" max="1039" width="9.140625" style="41" customWidth="1"/>
    <col min="1040" max="1040" width="9.85546875" style="41" bestFit="1" customWidth="1"/>
    <col min="1041" max="1280" width="9.140625" style="41"/>
    <col min="1281" max="1283" width="9.140625" style="41" customWidth="1"/>
    <col min="1284" max="1284" width="22.7109375" style="41" customWidth="1"/>
    <col min="1285" max="1285" width="19.5703125" style="41" customWidth="1"/>
    <col min="1286" max="1286" width="3.28515625" style="41" customWidth="1"/>
    <col min="1287" max="1287" width="20" style="41" customWidth="1"/>
    <col min="1288" max="1288" width="8.7109375" style="41" customWidth="1"/>
    <col min="1289" max="1289" width="7.28515625" style="41" customWidth="1"/>
    <col min="1290" max="1290" width="3.28515625" style="41" customWidth="1"/>
    <col min="1291" max="1291" width="19" style="41" customWidth="1"/>
    <col min="1292" max="1292" width="27.7109375" style="41" customWidth="1"/>
    <col min="1293" max="1293" width="6.85546875" style="41" customWidth="1"/>
    <col min="1294" max="1294" width="12" style="41" customWidth="1"/>
    <col min="1295" max="1295" width="9.140625" style="41" customWidth="1"/>
    <col min="1296" max="1296" width="9.85546875" style="41" bestFit="1" customWidth="1"/>
    <col min="1297" max="1536" width="9.140625" style="41"/>
    <col min="1537" max="1539" width="9.140625" style="41" customWidth="1"/>
    <col min="1540" max="1540" width="22.7109375" style="41" customWidth="1"/>
    <col min="1541" max="1541" width="19.5703125" style="41" customWidth="1"/>
    <col min="1542" max="1542" width="3.28515625" style="41" customWidth="1"/>
    <col min="1543" max="1543" width="20" style="41" customWidth="1"/>
    <col min="1544" max="1544" width="8.7109375" style="41" customWidth="1"/>
    <col min="1545" max="1545" width="7.28515625" style="41" customWidth="1"/>
    <col min="1546" max="1546" width="3.28515625" style="41" customWidth="1"/>
    <col min="1547" max="1547" width="19" style="41" customWidth="1"/>
    <col min="1548" max="1548" width="27.7109375" style="41" customWidth="1"/>
    <col min="1549" max="1549" width="6.85546875" style="41" customWidth="1"/>
    <col min="1550" max="1550" width="12" style="41" customWidth="1"/>
    <col min="1551" max="1551" width="9.140625" style="41" customWidth="1"/>
    <col min="1552" max="1552" width="9.85546875" style="41" bestFit="1" customWidth="1"/>
    <col min="1553" max="1792" width="9.140625" style="41"/>
    <col min="1793" max="1795" width="9.140625" style="41" customWidth="1"/>
    <col min="1796" max="1796" width="22.7109375" style="41" customWidth="1"/>
    <col min="1797" max="1797" width="19.5703125" style="41" customWidth="1"/>
    <col min="1798" max="1798" width="3.28515625" style="41" customWidth="1"/>
    <col min="1799" max="1799" width="20" style="41" customWidth="1"/>
    <col min="1800" max="1800" width="8.7109375" style="41" customWidth="1"/>
    <col min="1801" max="1801" width="7.28515625" style="41" customWidth="1"/>
    <col min="1802" max="1802" width="3.28515625" style="41" customWidth="1"/>
    <col min="1803" max="1803" width="19" style="41" customWidth="1"/>
    <col min="1804" max="1804" width="27.7109375" style="41" customWidth="1"/>
    <col min="1805" max="1805" width="6.85546875" style="41" customWidth="1"/>
    <col min="1806" max="1806" width="12" style="41" customWidth="1"/>
    <col min="1807" max="1807" width="9.140625" style="41" customWidth="1"/>
    <col min="1808" max="1808" width="9.85546875" style="41" bestFit="1" customWidth="1"/>
    <col min="1809" max="2048" width="9.140625" style="41"/>
    <col min="2049" max="2051" width="9.140625" style="41" customWidth="1"/>
    <col min="2052" max="2052" width="22.7109375" style="41" customWidth="1"/>
    <col min="2053" max="2053" width="19.5703125" style="41" customWidth="1"/>
    <col min="2054" max="2054" width="3.28515625" style="41" customWidth="1"/>
    <col min="2055" max="2055" width="20" style="41" customWidth="1"/>
    <col min="2056" max="2056" width="8.7109375" style="41" customWidth="1"/>
    <col min="2057" max="2057" width="7.28515625" style="41" customWidth="1"/>
    <col min="2058" max="2058" width="3.28515625" style="41" customWidth="1"/>
    <col min="2059" max="2059" width="19" style="41" customWidth="1"/>
    <col min="2060" max="2060" width="27.7109375" style="41" customWidth="1"/>
    <col min="2061" max="2061" width="6.85546875" style="41" customWidth="1"/>
    <col min="2062" max="2062" width="12" style="41" customWidth="1"/>
    <col min="2063" max="2063" width="9.140625" style="41" customWidth="1"/>
    <col min="2064" max="2064" width="9.85546875" style="41" bestFit="1" customWidth="1"/>
    <col min="2065" max="2304" width="9.140625" style="41"/>
    <col min="2305" max="2307" width="9.140625" style="41" customWidth="1"/>
    <col min="2308" max="2308" width="22.7109375" style="41" customWidth="1"/>
    <col min="2309" max="2309" width="19.5703125" style="41" customWidth="1"/>
    <col min="2310" max="2310" width="3.28515625" style="41" customWidth="1"/>
    <col min="2311" max="2311" width="20" style="41" customWidth="1"/>
    <col min="2312" max="2312" width="8.7109375" style="41" customWidth="1"/>
    <col min="2313" max="2313" width="7.28515625" style="41" customWidth="1"/>
    <col min="2314" max="2314" width="3.28515625" style="41" customWidth="1"/>
    <col min="2315" max="2315" width="19" style="41" customWidth="1"/>
    <col min="2316" max="2316" width="27.7109375" style="41" customWidth="1"/>
    <col min="2317" max="2317" width="6.85546875" style="41" customWidth="1"/>
    <col min="2318" max="2318" width="12" style="41" customWidth="1"/>
    <col min="2319" max="2319" width="9.140625" style="41" customWidth="1"/>
    <col min="2320" max="2320" width="9.85546875" style="41" bestFit="1" customWidth="1"/>
    <col min="2321" max="2560" width="9.140625" style="41"/>
    <col min="2561" max="2563" width="9.140625" style="41" customWidth="1"/>
    <col min="2564" max="2564" width="22.7109375" style="41" customWidth="1"/>
    <col min="2565" max="2565" width="19.5703125" style="41" customWidth="1"/>
    <col min="2566" max="2566" width="3.28515625" style="41" customWidth="1"/>
    <col min="2567" max="2567" width="20" style="41" customWidth="1"/>
    <col min="2568" max="2568" width="8.7109375" style="41" customWidth="1"/>
    <col min="2569" max="2569" width="7.28515625" style="41" customWidth="1"/>
    <col min="2570" max="2570" width="3.28515625" style="41" customWidth="1"/>
    <col min="2571" max="2571" width="19" style="41" customWidth="1"/>
    <col min="2572" max="2572" width="27.7109375" style="41" customWidth="1"/>
    <col min="2573" max="2573" width="6.85546875" style="41" customWidth="1"/>
    <col min="2574" max="2574" width="12" style="41" customWidth="1"/>
    <col min="2575" max="2575" width="9.140625" style="41" customWidth="1"/>
    <col min="2576" max="2576" width="9.85546875" style="41" bestFit="1" customWidth="1"/>
    <col min="2577" max="2816" width="9.140625" style="41"/>
    <col min="2817" max="2819" width="9.140625" style="41" customWidth="1"/>
    <col min="2820" max="2820" width="22.7109375" style="41" customWidth="1"/>
    <col min="2821" max="2821" width="19.5703125" style="41" customWidth="1"/>
    <col min="2822" max="2822" width="3.28515625" style="41" customWidth="1"/>
    <col min="2823" max="2823" width="20" style="41" customWidth="1"/>
    <col min="2824" max="2824" width="8.7109375" style="41" customWidth="1"/>
    <col min="2825" max="2825" width="7.28515625" style="41" customWidth="1"/>
    <col min="2826" max="2826" width="3.28515625" style="41" customWidth="1"/>
    <col min="2827" max="2827" width="19" style="41" customWidth="1"/>
    <col min="2828" max="2828" width="27.7109375" style="41" customWidth="1"/>
    <col min="2829" max="2829" width="6.85546875" style="41" customWidth="1"/>
    <col min="2830" max="2830" width="12" style="41" customWidth="1"/>
    <col min="2831" max="2831" width="9.140625" style="41" customWidth="1"/>
    <col min="2832" max="2832" width="9.85546875" style="41" bestFit="1" customWidth="1"/>
    <col min="2833" max="3072" width="9.140625" style="41"/>
    <col min="3073" max="3075" width="9.140625" style="41" customWidth="1"/>
    <col min="3076" max="3076" width="22.7109375" style="41" customWidth="1"/>
    <col min="3077" max="3077" width="19.5703125" style="41" customWidth="1"/>
    <col min="3078" max="3078" width="3.28515625" style="41" customWidth="1"/>
    <col min="3079" max="3079" width="20" style="41" customWidth="1"/>
    <col min="3080" max="3080" width="8.7109375" style="41" customWidth="1"/>
    <col min="3081" max="3081" width="7.28515625" style="41" customWidth="1"/>
    <col min="3082" max="3082" width="3.28515625" style="41" customWidth="1"/>
    <col min="3083" max="3083" width="19" style="41" customWidth="1"/>
    <col min="3084" max="3084" width="27.7109375" style="41" customWidth="1"/>
    <col min="3085" max="3085" width="6.85546875" style="41" customWidth="1"/>
    <col min="3086" max="3086" width="12" style="41" customWidth="1"/>
    <col min="3087" max="3087" width="9.140625" style="41" customWidth="1"/>
    <col min="3088" max="3088" width="9.85546875" style="41" bestFit="1" customWidth="1"/>
    <col min="3089" max="3328" width="9.140625" style="41"/>
    <col min="3329" max="3331" width="9.140625" style="41" customWidth="1"/>
    <col min="3332" max="3332" width="22.7109375" style="41" customWidth="1"/>
    <col min="3333" max="3333" width="19.5703125" style="41" customWidth="1"/>
    <col min="3334" max="3334" width="3.28515625" style="41" customWidth="1"/>
    <col min="3335" max="3335" width="20" style="41" customWidth="1"/>
    <col min="3336" max="3336" width="8.7109375" style="41" customWidth="1"/>
    <col min="3337" max="3337" width="7.28515625" style="41" customWidth="1"/>
    <col min="3338" max="3338" width="3.28515625" style="41" customWidth="1"/>
    <col min="3339" max="3339" width="19" style="41" customWidth="1"/>
    <col min="3340" max="3340" width="27.7109375" style="41" customWidth="1"/>
    <col min="3341" max="3341" width="6.85546875" style="41" customWidth="1"/>
    <col min="3342" max="3342" width="12" style="41" customWidth="1"/>
    <col min="3343" max="3343" width="9.140625" style="41" customWidth="1"/>
    <col min="3344" max="3344" width="9.85546875" style="41" bestFit="1" customWidth="1"/>
    <col min="3345" max="3584" width="9.140625" style="41"/>
    <col min="3585" max="3587" width="9.140625" style="41" customWidth="1"/>
    <col min="3588" max="3588" width="22.7109375" style="41" customWidth="1"/>
    <col min="3589" max="3589" width="19.5703125" style="41" customWidth="1"/>
    <col min="3590" max="3590" width="3.28515625" style="41" customWidth="1"/>
    <col min="3591" max="3591" width="20" style="41" customWidth="1"/>
    <col min="3592" max="3592" width="8.7109375" style="41" customWidth="1"/>
    <col min="3593" max="3593" width="7.28515625" style="41" customWidth="1"/>
    <col min="3594" max="3594" width="3.28515625" style="41" customWidth="1"/>
    <col min="3595" max="3595" width="19" style="41" customWidth="1"/>
    <col min="3596" max="3596" width="27.7109375" style="41" customWidth="1"/>
    <col min="3597" max="3597" width="6.85546875" style="41" customWidth="1"/>
    <col min="3598" max="3598" width="12" style="41" customWidth="1"/>
    <col min="3599" max="3599" width="9.140625" style="41" customWidth="1"/>
    <col min="3600" max="3600" width="9.85546875" style="41" bestFit="1" customWidth="1"/>
    <col min="3601" max="3840" width="9.140625" style="41"/>
    <col min="3841" max="3843" width="9.140625" style="41" customWidth="1"/>
    <col min="3844" max="3844" width="22.7109375" style="41" customWidth="1"/>
    <col min="3845" max="3845" width="19.5703125" style="41" customWidth="1"/>
    <col min="3846" max="3846" width="3.28515625" style="41" customWidth="1"/>
    <col min="3847" max="3847" width="20" style="41" customWidth="1"/>
    <col min="3848" max="3848" width="8.7109375" style="41" customWidth="1"/>
    <col min="3849" max="3849" width="7.28515625" style="41" customWidth="1"/>
    <col min="3850" max="3850" width="3.28515625" style="41" customWidth="1"/>
    <col min="3851" max="3851" width="19" style="41" customWidth="1"/>
    <col min="3852" max="3852" width="27.7109375" style="41" customWidth="1"/>
    <col min="3853" max="3853" width="6.85546875" style="41" customWidth="1"/>
    <col min="3854" max="3854" width="12" style="41" customWidth="1"/>
    <col min="3855" max="3855" width="9.140625" style="41" customWidth="1"/>
    <col min="3856" max="3856" width="9.85546875" style="41" bestFit="1" customWidth="1"/>
    <col min="3857" max="4096" width="9.140625" style="41"/>
    <col min="4097" max="4099" width="9.140625" style="41" customWidth="1"/>
    <col min="4100" max="4100" width="22.7109375" style="41" customWidth="1"/>
    <col min="4101" max="4101" width="19.5703125" style="41" customWidth="1"/>
    <col min="4102" max="4102" width="3.28515625" style="41" customWidth="1"/>
    <col min="4103" max="4103" width="20" style="41" customWidth="1"/>
    <col min="4104" max="4104" width="8.7109375" style="41" customWidth="1"/>
    <col min="4105" max="4105" width="7.28515625" style="41" customWidth="1"/>
    <col min="4106" max="4106" width="3.28515625" style="41" customWidth="1"/>
    <col min="4107" max="4107" width="19" style="41" customWidth="1"/>
    <col min="4108" max="4108" width="27.7109375" style="41" customWidth="1"/>
    <col min="4109" max="4109" width="6.85546875" style="41" customWidth="1"/>
    <col min="4110" max="4110" width="12" style="41" customWidth="1"/>
    <col min="4111" max="4111" width="9.140625" style="41" customWidth="1"/>
    <col min="4112" max="4112" width="9.85546875" style="41" bestFit="1" customWidth="1"/>
    <col min="4113" max="4352" width="9.140625" style="41"/>
    <col min="4353" max="4355" width="9.140625" style="41" customWidth="1"/>
    <col min="4356" max="4356" width="22.7109375" style="41" customWidth="1"/>
    <col min="4357" max="4357" width="19.5703125" style="41" customWidth="1"/>
    <col min="4358" max="4358" width="3.28515625" style="41" customWidth="1"/>
    <col min="4359" max="4359" width="20" style="41" customWidth="1"/>
    <col min="4360" max="4360" width="8.7109375" style="41" customWidth="1"/>
    <col min="4361" max="4361" width="7.28515625" style="41" customWidth="1"/>
    <col min="4362" max="4362" width="3.28515625" style="41" customWidth="1"/>
    <col min="4363" max="4363" width="19" style="41" customWidth="1"/>
    <col min="4364" max="4364" width="27.7109375" style="41" customWidth="1"/>
    <col min="4365" max="4365" width="6.85546875" style="41" customWidth="1"/>
    <col min="4366" max="4366" width="12" style="41" customWidth="1"/>
    <col min="4367" max="4367" width="9.140625" style="41" customWidth="1"/>
    <col min="4368" max="4368" width="9.85546875" style="41" bestFit="1" customWidth="1"/>
    <col min="4369" max="4608" width="9.140625" style="41"/>
    <col min="4609" max="4611" width="9.140625" style="41" customWidth="1"/>
    <col min="4612" max="4612" width="22.7109375" style="41" customWidth="1"/>
    <col min="4613" max="4613" width="19.5703125" style="41" customWidth="1"/>
    <col min="4614" max="4614" width="3.28515625" style="41" customWidth="1"/>
    <col min="4615" max="4615" width="20" style="41" customWidth="1"/>
    <col min="4616" max="4616" width="8.7109375" style="41" customWidth="1"/>
    <col min="4617" max="4617" width="7.28515625" style="41" customWidth="1"/>
    <col min="4618" max="4618" width="3.28515625" style="41" customWidth="1"/>
    <col min="4619" max="4619" width="19" style="41" customWidth="1"/>
    <col min="4620" max="4620" width="27.7109375" style="41" customWidth="1"/>
    <col min="4621" max="4621" width="6.85546875" style="41" customWidth="1"/>
    <col min="4622" max="4622" width="12" style="41" customWidth="1"/>
    <col min="4623" max="4623" width="9.140625" style="41" customWidth="1"/>
    <col min="4624" max="4624" width="9.85546875" style="41" bestFit="1" customWidth="1"/>
    <col min="4625" max="4864" width="9.140625" style="41"/>
    <col min="4865" max="4867" width="9.140625" style="41" customWidth="1"/>
    <col min="4868" max="4868" width="22.7109375" style="41" customWidth="1"/>
    <col min="4869" max="4869" width="19.5703125" style="41" customWidth="1"/>
    <col min="4870" max="4870" width="3.28515625" style="41" customWidth="1"/>
    <col min="4871" max="4871" width="20" style="41" customWidth="1"/>
    <col min="4872" max="4872" width="8.7109375" style="41" customWidth="1"/>
    <col min="4873" max="4873" width="7.28515625" style="41" customWidth="1"/>
    <col min="4874" max="4874" width="3.28515625" style="41" customWidth="1"/>
    <col min="4875" max="4875" width="19" style="41" customWidth="1"/>
    <col min="4876" max="4876" width="27.7109375" style="41" customWidth="1"/>
    <col min="4877" max="4877" width="6.85546875" style="41" customWidth="1"/>
    <col min="4878" max="4878" width="12" style="41" customWidth="1"/>
    <col min="4879" max="4879" width="9.140625" style="41" customWidth="1"/>
    <col min="4880" max="4880" width="9.85546875" style="41" bestFit="1" customWidth="1"/>
    <col min="4881" max="5120" width="9.140625" style="41"/>
    <col min="5121" max="5123" width="9.140625" style="41" customWidth="1"/>
    <col min="5124" max="5124" width="22.7109375" style="41" customWidth="1"/>
    <col min="5125" max="5125" width="19.5703125" style="41" customWidth="1"/>
    <col min="5126" max="5126" width="3.28515625" style="41" customWidth="1"/>
    <col min="5127" max="5127" width="20" style="41" customWidth="1"/>
    <col min="5128" max="5128" width="8.7109375" style="41" customWidth="1"/>
    <col min="5129" max="5129" width="7.28515625" style="41" customWidth="1"/>
    <col min="5130" max="5130" width="3.28515625" style="41" customWidth="1"/>
    <col min="5131" max="5131" width="19" style="41" customWidth="1"/>
    <col min="5132" max="5132" width="27.7109375" style="41" customWidth="1"/>
    <col min="5133" max="5133" width="6.85546875" style="41" customWidth="1"/>
    <col min="5134" max="5134" width="12" style="41" customWidth="1"/>
    <col min="5135" max="5135" width="9.140625" style="41" customWidth="1"/>
    <col min="5136" max="5136" width="9.85546875" style="41" bestFit="1" customWidth="1"/>
    <col min="5137" max="5376" width="9.140625" style="41"/>
    <col min="5377" max="5379" width="9.140625" style="41" customWidth="1"/>
    <col min="5380" max="5380" width="22.7109375" style="41" customWidth="1"/>
    <col min="5381" max="5381" width="19.5703125" style="41" customWidth="1"/>
    <col min="5382" max="5382" width="3.28515625" style="41" customWidth="1"/>
    <col min="5383" max="5383" width="20" style="41" customWidth="1"/>
    <col min="5384" max="5384" width="8.7109375" style="41" customWidth="1"/>
    <col min="5385" max="5385" width="7.28515625" style="41" customWidth="1"/>
    <col min="5386" max="5386" width="3.28515625" style="41" customWidth="1"/>
    <col min="5387" max="5387" width="19" style="41" customWidth="1"/>
    <col min="5388" max="5388" width="27.7109375" style="41" customWidth="1"/>
    <col min="5389" max="5389" width="6.85546875" style="41" customWidth="1"/>
    <col min="5390" max="5390" width="12" style="41" customWidth="1"/>
    <col min="5391" max="5391" width="9.140625" style="41" customWidth="1"/>
    <col min="5392" max="5392" width="9.85546875" style="41" bestFit="1" customWidth="1"/>
    <col min="5393" max="5632" width="9.140625" style="41"/>
    <col min="5633" max="5635" width="9.140625" style="41" customWidth="1"/>
    <col min="5636" max="5636" width="22.7109375" style="41" customWidth="1"/>
    <col min="5637" max="5637" width="19.5703125" style="41" customWidth="1"/>
    <col min="5638" max="5638" width="3.28515625" style="41" customWidth="1"/>
    <col min="5639" max="5639" width="20" style="41" customWidth="1"/>
    <col min="5640" max="5640" width="8.7109375" style="41" customWidth="1"/>
    <col min="5641" max="5641" width="7.28515625" style="41" customWidth="1"/>
    <col min="5642" max="5642" width="3.28515625" style="41" customWidth="1"/>
    <col min="5643" max="5643" width="19" style="41" customWidth="1"/>
    <col min="5644" max="5644" width="27.7109375" style="41" customWidth="1"/>
    <col min="5645" max="5645" width="6.85546875" style="41" customWidth="1"/>
    <col min="5646" max="5646" width="12" style="41" customWidth="1"/>
    <col min="5647" max="5647" width="9.140625" style="41" customWidth="1"/>
    <col min="5648" max="5648" width="9.85546875" style="41" bestFit="1" customWidth="1"/>
    <col min="5649" max="5888" width="9.140625" style="41"/>
    <col min="5889" max="5891" width="9.140625" style="41" customWidth="1"/>
    <col min="5892" max="5892" width="22.7109375" style="41" customWidth="1"/>
    <col min="5893" max="5893" width="19.5703125" style="41" customWidth="1"/>
    <col min="5894" max="5894" width="3.28515625" style="41" customWidth="1"/>
    <col min="5895" max="5895" width="20" style="41" customWidth="1"/>
    <col min="5896" max="5896" width="8.7109375" style="41" customWidth="1"/>
    <col min="5897" max="5897" width="7.28515625" style="41" customWidth="1"/>
    <col min="5898" max="5898" width="3.28515625" style="41" customWidth="1"/>
    <col min="5899" max="5899" width="19" style="41" customWidth="1"/>
    <col min="5900" max="5900" width="27.7109375" style="41" customWidth="1"/>
    <col min="5901" max="5901" width="6.85546875" style="41" customWidth="1"/>
    <col min="5902" max="5902" width="12" style="41" customWidth="1"/>
    <col min="5903" max="5903" width="9.140625" style="41" customWidth="1"/>
    <col min="5904" max="5904" width="9.85546875" style="41" bestFit="1" customWidth="1"/>
    <col min="5905" max="6144" width="9.140625" style="41"/>
    <col min="6145" max="6147" width="9.140625" style="41" customWidth="1"/>
    <col min="6148" max="6148" width="22.7109375" style="41" customWidth="1"/>
    <col min="6149" max="6149" width="19.5703125" style="41" customWidth="1"/>
    <col min="6150" max="6150" width="3.28515625" style="41" customWidth="1"/>
    <col min="6151" max="6151" width="20" style="41" customWidth="1"/>
    <col min="6152" max="6152" width="8.7109375" style="41" customWidth="1"/>
    <col min="6153" max="6153" width="7.28515625" style="41" customWidth="1"/>
    <col min="6154" max="6154" width="3.28515625" style="41" customWidth="1"/>
    <col min="6155" max="6155" width="19" style="41" customWidth="1"/>
    <col min="6156" max="6156" width="27.7109375" style="41" customWidth="1"/>
    <col min="6157" max="6157" width="6.85546875" style="41" customWidth="1"/>
    <col min="6158" max="6158" width="12" style="41" customWidth="1"/>
    <col min="6159" max="6159" width="9.140625" style="41" customWidth="1"/>
    <col min="6160" max="6160" width="9.85546875" style="41" bestFit="1" customWidth="1"/>
    <col min="6161" max="6400" width="9.140625" style="41"/>
    <col min="6401" max="6403" width="9.140625" style="41" customWidth="1"/>
    <col min="6404" max="6404" width="22.7109375" style="41" customWidth="1"/>
    <col min="6405" max="6405" width="19.5703125" style="41" customWidth="1"/>
    <col min="6406" max="6406" width="3.28515625" style="41" customWidth="1"/>
    <col min="6407" max="6407" width="20" style="41" customWidth="1"/>
    <col min="6408" max="6408" width="8.7109375" style="41" customWidth="1"/>
    <col min="6409" max="6409" width="7.28515625" style="41" customWidth="1"/>
    <col min="6410" max="6410" width="3.28515625" style="41" customWidth="1"/>
    <col min="6411" max="6411" width="19" style="41" customWidth="1"/>
    <col min="6412" max="6412" width="27.7109375" style="41" customWidth="1"/>
    <col min="6413" max="6413" width="6.85546875" style="41" customWidth="1"/>
    <col min="6414" max="6414" width="12" style="41" customWidth="1"/>
    <col min="6415" max="6415" width="9.140625" style="41" customWidth="1"/>
    <col min="6416" max="6416" width="9.85546875" style="41" bestFit="1" customWidth="1"/>
    <col min="6417" max="6656" width="9.140625" style="41"/>
    <col min="6657" max="6659" width="9.140625" style="41" customWidth="1"/>
    <col min="6660" max="6660" width="22.7109375" style="41" customWidth="1"/>
    <col min="6661" max="6661" width="19.5703125" style="41" customWidth="1"/>
    <col min="6662" max="6662" width="3.28515625" style="41" customWidth="1"/>
    <col min="6663" max="6663" width="20" style="41" customWidth="1"/>
    <col min="6664" max="6664" width="8.7109375" style="41" customWidth="1"/>
    <col min="6665" max="6665" width="7.28515625" style="41" customWidth="1"/>
    <col min="6666" max="6666" width="3.28515625" style="41" customWidth="1"/>
    <col min="6667" max="6667" width="19" style="41" customWidth="1"/>
    <col min="6668" max="6668" width="27.7109375" style="41" customWidth="1"/>
    <col min="6669" max="6669" width="6.85546875" style="41" customWidth="1"/>
    <col min="6670" max="6670" width="12" style="41" customWidth="1"/>
    <col min="6671" max="6671" width="9.140625" style="41" customWidth="1"/>
    <col min="6672" max="6672" width="9.85546875" style="41" bestFit="1" customWidth="1"/>
    <col min="6673" max="6912" width="9.140625" style="41"/>
    <col min="6913" max="6915" width="9.140625" style="41" customWidth="1"/>
    <col min="6916" max="6916" width="22.7109375" style="41" customWidth="1"/>
    <col min="6917" max="6917" width="19.5703125" style="41" customWidth="1"/>
    <col min="6918" max="6918" width="3.28515625" style="41" customWidth="1"/>
    <col min="6919" max="6919" width="20" style="41" customWidth="1"/>
    <col min="6920" max="6920" width="8.7109375" style="41" customWidth="1"/>
    <col min="6921" max="6921" width="7.28515625" style="41" customWidth="1"/>
    <col min="6922" max="6922" width="3.28515625" style="41" customWidth="1"/>
    <col min="6923" max="6923" width="19" style="41" customWidth="1"/>
    <col min="6924" max="6924" width="27.7109375" style="41" customWidth="1"/>
    <col min="6925" max="6925" width="6.85546875" style="41" customWidth="1"/>
    <col min="6926" max="6926" width="12" style="41" customWidth="1"/>
    <col min="6927" max="6927" width="9.140625" style="41" customWidth="1"/>
    <col min="6928" max="6928" width="9.85546875" style="41" bestFit="1" customWidth="1"/>
    <col min="6929" max="7168" width="9.140625" style="41"/>
    <col min="7169" max="7171" width="9.140625" style="41" customWidth="1"/>
    <col min="7172" max="7172" width="22.7109375" style="41" customWidth="1"/>
    <col min="7173" max="7173" width="19.5703125" style="41" customWidth="1"/>
    <col min="7174" max="7174" width="3.28515625" style="41" customWidth="1"/>
    <col min="7175" max="7175" width="20" style="41" customWidth="1"/>
    <col min="7176" max="7176" width="8.7109375" style="41" customWidth="1"/>
    <col min="7177" max="7177" width="7.28515625" style="41" customWidth="1"/>
    <col min="7178" max="7178" width="3.28515625" style="41" customWidth="1"/>
    <col min="7179" max="7179" width="19" style="41" customWidth="1"/>
    <col min="7180" max="7180" width="27.7109375" style="41" customWidth="1"/>
    <col min="7181" max="7181" width="6.85546875" style="41" customWidth="1"/>
    <col min="7182" max="7182" width="12" style="41" customWidth="1"/>
    <col min="7183" max="7183" width="9.140625" style="41" customWidth="1"/>
    <col min="7184" max="7184" width="9.85546875" style="41" bestFit="1" customWidth="1"/>
    <col min="7185" max="7424" width="9.140625" style="41"/>
    <col min="7425" max="7427" width="9.140625" style="41" customWidth="1"/>
    <col min="7428" max="7428" width="22.7109375" style="41" customWidth="1"/>
    <col min="7429" max="7429" width="19.5703125" style="41" customWidth="1"/>
    <col min="7430" max="7430" width="3.28515625" style="41" customWidth="1"/>
    <col min="7431" max="7431" width="20" style="41" customWidth="1"/>
    <col min="7432" max="7432" width="8.7109375" style="41" customWidth="1"/>
    <col min="7433" max="7433" width="7.28515625" style="41" customWidth="1"/>
    <col min="7434" max="7434" width="3.28515625" style="41" customWidth="1"/>
    <col min="7435" max="7435" width="19" style="41" customWidth="1"/>
    <col min="7436" max="7436" width="27.7109375" style="41" customWidth="1"/>
    <col min="7437" max="7437" width="6.85546875" style="41" customWidth="1"/>
    <col min="7438" max="7438" width="12" style="41" customWidth="1"/>
    <col min="7439" max="7439" width="9.140625" style="41" customWidth="1"/>
    <col min="7440" max="7440" width="9.85546875" style="41" bestFit="1" customWidth="1"/>
    <col min="7441" max="7680" width="9.140625" style="41"/>
    <col min="7681" max="7683" width="9.140625" style="41" customWidth="1"/>
    <col min="7684" max="7684" width="22.7109375" style="41" customWidth="1"/>
    <col min="7685" max="7685" width="19.5703125" style="41" customWidth="1"/>
    <col min="7686" max="7686" width="3.28515625" style="41" customWidth="1"/>
    <col min="7687" max="7687" width="20" style="41" customWidth="1"/>
    <col min="7688" max="7688" width="8.7109375" style="41" customWidth="1"/>
    <col min="7689" max="7689" width="7.28515625" style="41" customWidth="1"/>
    <col min="7690" max="7690" width="3.28515625" style="41" customWidth="1"/>
    <col min="7691" max="7691" width="19" style="41" customWidth="1"/>
    <col min="7692" max="7692" width="27.7109375" style="41" customWidth="1"/>
    <col min="7693" max="7693" width="6.85546875" style="41" customWidth="1"/>
    <col min="7694" max="7694" width="12" style="41" customWidth="1"/>
    <col min="7695" max="7695" width="9.140625" style="41" customWidth="1"/>
    <col min="7696" max="7696" width="9.85546875" style="41" bestFit="1" customWidth="1"/>
    <col min="7697" max="7936" width="9.140625" style="41"/>
    <col min="7937" max="7939" width="9.140625" style="41" customWidth="1"/>
    <col min="7940" max="7940" width="22.7109375" style="41" customWidth="1"/>
    <col min="7941" max="7941" width="19.5703125" style="41" customWidth="1"/>
    <col min="7942" max="7942" width="3.28515625" style="41" customWidth="1"/>
    <col min="7943" max="7943" width="20" style="41" customWidth="1"/>
    <col min="7944" max="7944" width="8.7109375" style="41" customWidth="1"/>
    <col min="7945" max="7945" width="7.28515625" style="41" customWidth="1"/>
    <col min="7946" max="7946" width="3.28515625" style="41" customWidth="1"/>
    <col min="7947" max="7947" width="19" style="41" customWidth="1"/>
    <col min="7948" max="7948" width="27.7109375" style="41" customWidth="1"/>
    <col min="7949" max="7949" width="6.85546875" style="41" customWidth="1"/>
    <col min="7950" max="7950" width="12" style="41" customWidth="1"/>
    <col min="7951" max="7951" width="9.140625" style="41" customWidth="1"/>
    <col min="7952" max="7952" width="9.85546875" style="41" bestFit="1" customWidth="1"/>
    <col min="7953" max="8192" width="9.140625" style="41"/>
    <col min="8193" max="8195" width="9.140625" style="41" customWidth="1"/>
    <col min="8196" max="8196" width="22.7109375" style="41" customWidth="1"/>
    <col min="8197" max="8197" width="19.5703125" style="41" customWidth="1"/>
    <col min="8198" max="8198" width="3.28515625" style="41" customWidth="1"/>
    <col min="8199" max="8199" width="20" style="41" customWidth="1"/>
    <col min="8200" max="8200" width="8.7109375" style="41" customWidth="1"/>
    <col min="8201" max="8201" width="7.28515625" style="41" customWidth="1"/>
    <col min="8202" max="8202" width="3.28515625" style="41" customWidth="1"/>
    <col min="8203" max="8203" width="19" style="41" customWidth="1"/>
    <col min="8204" max="8204" width="27.7109375" style="41" customWidth="1"/>
    <col min="8205" max="8205" width="6.85546875" style="41" customWidth="1"/>
    <col min="8206" max="8206" width="12" style="41" customWidth="1"/>
    <col min="8207" max="8207" width="9.140625" style="41" customWidth="1"/>
    <col min="8208" max="8208" width="9.85546875" style="41" bestFit="1" customWidth="1"/>
    <col min="8209" max="8448" width="9.140625" style="41"/>
    <col min="8449" max="8451" width="9.140625" style="41" customWidth="1"/>
    <col min="8452" max="8452" width="22.7109375" style="41" customWidth="1"/>
    <col min="8453" max="8453" width="19.5703125" style="41" customWidth="1"/>
    <col min="8454" max="8454" width="3.28515625" style="41" customWidth="1"/>
    <col min="8455" max="8455" width="20" style="41" customWidth="1"/>
    <col min="8456" max="8456" width="8.7109375" style="41" customWidth="1"/>
    <col min="8457" max="8457" width="7.28515625" style="41" customWidth="1"/>
    <col min="8458" max="8458" width="3.28515625" style="41" customWidth="1"/>
    <col min="8459" max="8459" width="19" style="41" customWidth="1"/>
    <col min="8460" max="8460" width="27.7109375" style="41" customWidth="1"/>
    <col min="8461" max="8461" width="6.85546875" style="41" customWidth="1"/>
    <col min="8462" max="8462" width="12" style="41" customWidth="1"/>
    <col min="8463" max="8463" width="9.140625" style="41" customWidth="1"/>
    <col min="8464" max="8464" width="9.85546875" style="41" bestFit="1" customWidth="1"/>
    <col min="8465" max="8704" width="9.140625" style="41"/>
    <col min="8705" max="8707" width="9.140625" style="41" customWidth="1"/>
    <col min="8708" max="8708" width="22.7109375" style="41" customWidth="1"/>
    <col min="8709" max="8709" width="19.5703125" style="41" customWidth="1"/>
    <col min="8710" max="8710" width="3.28515625" style="41" customWidth="1"/>
    <col min="8711" max="8711" width="20" style="41" customWidth="1"/>
    <col min="8712" max="8712" width="8.7109375" style="41" customWidth="1"/>
    <col min="8713" max="8713" width="7.28515625" style="41" customWidth="1"/>
    <col min="8714" max="8714" width="3.28515625" style="41" customWidth="1"/>
    <col min="8715" max="8715" width="19" style="41" customWidth="1"/>
    <col min="8716" max="8716" width="27.7109375" style="41" customWidth="1"/>
    <col min="8717" max="8717" width="6.85546875" style="41" customWidth="1"/>
    <col min="8718" max="8718" width="12" style="41" customWidth="1"/>
    <col min="8719" max="8719" width="9.140625" style="41" customWidth="1"/>
    <col min="8720" max="8720" width="9.85546875" style="41" bestFit="1" customWidth="1"/>
    <col min="8721" max="8960" width="9.140625" style="41"/>
    <col min="8961" max="8963" width="9.140625" style="41" customWidth="1"/>
    <col min="8964" max="8964" width="22.7109375" style="41" customWidth="1"/>
    <col min="8965" max="8965" width="19.5703125" style="41" customWidth="1"/>
    <col min="8966" max="8966" width="3.28515625" style="41" customWidth="1"/>
    <col min="8967" max="8967" width="20" style="41" customWidth="1"/>
    <col min="8968" max="8968" width="8.7109375" style="41" customWidth="1"/>
    <col min="8969" max="8969" width="7.28515625" style="41" customWidth="1"/>
    <col min="8970" max="8970" width="3.28515625" style="41" customWidth="1"/>
    <col min="8971" max="8971" width="19" style="41" customWidth="1"/>
    <col min="8972" max="8972" width="27.7109375" style="41" customWidth="1"/>
    <col min="8973" max="8973" width="6.85546875" style="41" customWidth="1"/>
    <col min="8974" max="8974" width="12" style="41" customWidth="1"/>
    <col min="8975" max="8975" width="9.140625" style="41" customWidth="1"/>
    <col min="8976" max="8976" width="9.85546875" style="41" bestFit="1" customWidth="1"/>
    <col min="8977" max="9216" width="9.140625" style="41"/>
    <col min="9217" max="9219" width="9.140625" style="41" customWidth="1"/>
    <col min="9220" max="9220" width="22.7109375" style="41" customWidth="1"/>
    <col min="9221" max="9221" width="19.5703125" style="41" customWidth="1"/>
    <col min="9222" max="9222" width="3.28515625" style="41" customWidth="1"/>
    <col min="9223" max="9223" width="20" style="41" customWidth="1"/>
    <col min="9224" max="9224" width="8.7109375" style="41" customWidth="1"/>
    <col min="9225" max="9225" width="7.28515625" style="41" customWidth="1"/>
    <col min="9226" max="9226" width="3.28515625" style="41" customWidth="1"/>
    <col min="9227" max="9227" width="19" style="41" customWidth="1"/>
    <col min="9228" max="9228" width="27.7109375" style="41" customWidth="1"/>
    <col min="9229" max="9229" width="6.85546875" style="41" customWidth="1"/>
    <col min="9230" max="9230" width="12" style="41" customWidth="1"/>
    <col min="9231" max="9231" width="9.140625" style="41" customWidth="1"/>
    <col min="9232" max="9232" width="9.85546875" style="41" bestFit="1" customWidth="1"/>
    <col min="9233" max="9472" width="9.140625" style="41"/>
    <col min="9473" max="9475" width="9.140625" style="41" customWidth="1"/>
    <col min="9476" max="9476" width="22.7109375" style="41" customWidth="1"/>
    <col min="9477" max="9477" width="19.5703125" style="41" customWidth="1"/>
    <col min="9478" max="9478" width="3.28515625" style="41" customWidth="1"/>
    <col min="9479" max="9479" width="20" style="41" customWidth="1"/>
    <col min="9480" max="9480" width="8.7109375" style="41" customWidth="1"/>
    <col min="9481" max="9481" width="7.28515625" style="41" customWidth="1"/>
    <col min="9482" max="9482" width="3.28515625" style="41" customWidth="1"/>
    <col min="9483" max="9483" width="19" style="41" customWidth="1"/>
    <col min="9484" max="9484" width="27.7109375" style="41" customWidth="1"/>
    <col min="9485" max="9485" width="6.85546875" style="41" customWidth="1"/>
    <col min="9486" max="9486" width="12" style="41" customWidth="1"/>
    <col min="9487" max="9487" width="9.140625" style="41" customWidth="1"/>
    <col min="9488" max="9488" width="9.85546875" style="41" bestFit="1" customWidth="1"/>
    <col min="9489" max="9728" width="9.140625" style="41"/>
    <col min="9729" max="9731" width="9.140625" style="41" customWidth="1"/>
    <col min="9732" max="9732" width="22.7109375" style="41" customWidth="1"/>
    <col min="9733" max="9733" width="19.5703125" style="41" customWidth="1"/>
    <col min="9734" max="9734" width="3.28515625" style="41" customWidth="1"/>
    <col min="9735" max="9735" width="20" style="41" customWidth="1"/>
    <col min="9736" max="9736" width="8.7109375" style="41" customWidth="1"/>
    <col min="9737" max="9737" width="7.28515625" style="41" customWidth="1"/>
    <col min="9738" max="9738" width="3.28515625" style="41" customWidth="1"/>
    <col min="9739" max="9739" width="19" style="41" customWidth="1"/>
    <col min="9740" max="9740" width="27.7109375" style="41" customWidth="1"/>
    <col min="9741" max="9741" width="6.85546875" style="41" customWidth="1"/>
    <col min="9742" max="9742" width="12" style="41" customWidth="1"/>
    <col min="9743" max="9743" width="9.140625" style="41" customWidth="1"/>
    <col min="9744" max="9744" width="9.85546875" style="41" bestFit="1" customWidth="1"/>
    <col min="9745" max="9984" width="9.140625" style="41"/>
    <col min="9985" max="9987" width="9.140625" style="41" customWidth="1"/>
    <col min="9988" max="9988" width="22.7109375" style="41" customWidth="1"/>
    <col min="9989" max="9989" width="19.5703125" style="41" customWidth="1"/>
    <col min="9990" max="9990" width="3.28515625" style="41" customWidth="1"/>
    <col min="9991" max="9991" width="20" style="41" customWidth="1"/>
    <col min="9992" max="9992" width="8.7109375" style="41" customWidth="1"/>
    <col min="9993" max="9993" width="7.28515625" style="41" customWidth="1"/>
    <col min="9994" max="9994" width="3.28515625" style="41" customWidth="1"/>
    <col min="9995" max="9995" width="19" style="41" customWidth="1"/>
    <col min="9996" max="9996" width="27.7109375" style="41" customWidth="1"/>
    <col min="9997" max="9997" width="6.85546875" style="41" customWidth="1"/>
    <col min="9998" max="9998" width="12" style="41" customWidth="1"/>
    <col min="9999" max="9999" width="9.140625" style="41" customWidth="1"/>
    <col min="10000" max="10000" width="9.85546875" style="41" bestFit="1" customWidth="1"/>
    <col min="10001" max="10240" width="9.140625" style="41"/>
    <col min="10241" max="10243" width="9.140625" style="41" customWidth="1"/>
    <col min="10244" max="10244" width="22.7109375" style="41" customWidth="1"/>
    <col min="10245" max="10245" width="19.5703125" style="41" customWidth="1"/>
    <col min="10246" max="10246" width="3.28515625" style="41" customWidth="1"/>
    <col min="10247" max="10247" width="20" style="41" customWidth="1"/>
    <col min="10248" max="10248" width="8.7109375" style="41" customWidth="1"/>
    <col min="10249" max="10249" width="7.28515625" style="41" customWidth="1"/>
    <col min="10250" max="10250" width="3.28515625" style="41" customWidth="1"/>
    <col min="10251" max="10251" width="19" style="41" customWidth="1"/>
    <col min="10252" max="10252" width="27.7109375" style="41" customWidth="1"/>
    <col min="10253" max="10253" width="6.85546875" style="41" customWidth="1"/>
    <col min="10254" max="10254" width="12" style="41" customWidth="1"/>
    <col min="10255" max="10255" width="9.140625" style="41" customWidth="1"/>
    <col min="10256" max="10256" width="9.85546875" style="41" bestFit="1" customWidth="1"/>
    <col min="10257" max="10496" width="9.140625" style="41"/>
    <col min="10497" max="10499" width="9.140625" style="41" customWidth="1"/>
    <col min="10500" max="10500" width="22.7109375" style="41" customWidth="1"/>
    <col min="10501" max="10501" width="19.5703125" style="41" customWidth="1"/>
    <col min="10502" max="10502" width="3.28515625" style="41" customWidth="1"/>
    <col min="10503" max="10503" width="20" style="41" customWidth="1"/>
    <col min="10504" max="10504" width="8.7109375" style="41" customWidth="1"/>
    <col min="10505" max="10505" width="7.28515625" style="41" customWidth="1"/>
    <col min="10506" max="10506" width="3.28515625" style="41" customWidth="1"/>
    <col min="10507" max="10507" width="19" style="41" customWidth="1"/>
    <col min="10508" max="10508" width="27.7109375" style="41" customWidth="1"/>
    <col min="10509" max="10509" width="6.85546875" style="41" customWidth="1"/>
    <col min="10510" max="10510" width="12" style="41" customWidth="1"/>
    <col min="10511" max="10511" width="9.140625" style="41" customWidth="1"/>
    <col min="10512" max="10512" width="9.85546875" style="41" bestFit="1" customWidth="1"/>
    <col min="10513" max="10752" width="9.140625" style="41"/>
    <col min="10753" max="10755" width="9.140625" style="41" customWidth="1"/>
    <col min="10756" max="10756" width="22.7109375" style="41" customWidth="1"/>
    <col min="10757" max="10757" width="19.5703125" style="41" customWidth="1"/>
    <col min="10758" max="10758" width="3.28515625" style="41" customWidth="1"/>
    <col min="10759" max="10759" width="20" style="41" customWidth="1"/>
    <col min="10760" max="10760" width="8.7109375" style="41" customWidth="1"/>
    <col min="10761" max="10761" width="7.28515625" style="41" customWidth="1"/>
    <col min="10762" max="10762" width="3.28515625" style="41" customWidth="1"/>
    <col min="10763" max="10763" width="19" style="41" customWidth="1"/>
    <col min="10764" max="10764" width="27.7109375" style="41" customWidth="1"/>
    <col min="10765" max="10765" width="6.85546875" style="41" customWidth="1"/>
    <col min="10766" max="10766" width="12" style="41" customWidth="1"/>
    <col min="10767" max="10767" width="9.140625" style="41" customWidth="1"/>
    <col min="10768" max="10768" width="9.85546875" style="41" bestFit="1" customWidth="1"/>
    <col min="10769" max="11008" width="9.140625" style="41"/>
    <col min="11009" max="11011" width="9.140625" style="41" customWidth="1"/>
    <col min="11012" max="11012" width="22.7109375" style="41" customWidth="1"/>
    <col min="11013" max="11013" width="19.5703125" style="41" customWidth="1"/>
    <col min="11014" max="11014" width="3.28515625" style="41" customWidth="1"/>
    <col min="11015" max="11015" width="20" style="41" customWidth="1"/>
    <col min="11016" max="11016" width="8.7109375" style="41" customWidth="1"/>
    <col min="11017" max="11017" width="7.28515625" style="41" customWidth="1"/>
    <col min="11018" max="11018" width="3.28515625" style="41" customWidth="1"/>
    <col min="11019" max="11019" width="19" style="41" customWidth="1"/>
    <col min="11020" max="11020" width="27.7109375" style="41" customWidth="1"/>
    <col min="11021" max="11021" width="6.85546875" style="41" customWidth="1"/>
    <col min="11022" max="11022" width="12" style="41" customWidth="1"/>
    <col min="11023" max="11023" width="9.140625" style="41" customWidth="1"/>
    <col min="11024" max="11024" width="9.85546875" style="41" bestFit="1" customWidth="1"/>
    <col min="11025" max="11264" width="9.140625" style="41"/>
    <col min="11265" max="11267" width="9.140625" style="41" customWidth="1"/>
    <col min="11268" max="11268" width="22.7109375" style="41" customWidth="1"/>
    <col min="11269" max="11269" width="19.5703125" style="41" customWidth="1"/>
    <col min="11270" max="11270" width="3.28515625" style="41" customWidth="1"/>
    <col min="11271" max="11271" width="20" style="41" customWidth="1"/>
    <col min="11272" max="11272" width="8.7109375" style="41" customWidth="1"/>
    <col min="11273" max="11273" width="7.28515625" style="41" customWidth="1"/>
    <col min="11274" max="11274" width="3.28515625" style="41" customWidth="1"/>
    <col min="11275" max="11275" width="19" style="41" customWidth="1"/>
    <col min="11276" max="11276" width="27.7109375" style="41" customWidth="1"/>
    <col min="11277" max="11277" width="6.85546875" style="41" customWidth="1"/>
    <col min="11278" max="11278" width="12" style="41" customWidth="1"/>
    <col min="11279" max="11279" width="9.140625" style="41" customWidth="1"/>
    <col min="11280" max="11280" width="9.85546875" style="41" bestFit="1" customWidth="1"/>
    <col min="11281" max="11520" width="9.140625" style="41"/>
    <col min="11521" max="11523" width="9.140625" style="41" customWidth="1"/>
    <col min="11524" max="11524" width="22.7109375" style="41" customWidth="1"/>
    <col min="11525" max="11525" width="19.5703125" style="41" customWidth="1"/>
    <col min="11526" max="11526" width="3.28515625" style="41" customWidth="1"/>
    <col min="11527" max="11527" width="20" style="41" customWidth="1"/>
    <col min="11528" max="11528" width="8.7109375" style="41" customWidth="1"/>
    <col min="11529" max="11529" width="7.28515625" style="41" customWidth="1"/>
    <col min="11530" max="11530" width="3.28515625" style="41" customWidth="1"/>
    <col min="11531" max="11531" width="19" style="41" customWidth="1"/>
    <col min="11532" max="11532" width="27.7109375" style="41" customWidth="1"/>
    <col min="11533" max="11533" width="6.85546875" style="41" customWidth="1"/>
    <col min="11534" max="11534" width="12" style="41" customWidth="1"/>
    <col min="11535" max="11535" width="9.140625" style="41" customWidth="1"/>
    <col min="11536" max="11536" width="9.85546875" style="41" bestFit="1" customWidth="1"/>
    <col min="11537" max="11776" width="9.140625" style="41"/>
    <col min="11777" max="11779" width="9.140625" style="41" customWidth="1"/>
    <col min="11780" max="11780" width="22.7109375" style="41" customWidth="1"/>
    <col min="11781" max="11781" width="19.5703125" style="41" customWidth="1"/>
    <col min="11782" max="11782" width="3.28515625" style="41" customWidth="1"/>
    <col min="11783" max="11783" width="20" style="41" customWidth="1"/>
    <col min="11784" max="11784" width="8.7109375" style="41" customWidth="1"/>
    <col min="11785" max="11785" width="7.28515625" style="41" customWidth="1"/>
    <col min="11786" max="11786" width="3.28515625" style="41" customWidth="1"/>
    <col min="11787" max="11787" width="19" style="41" customWidth="1"/>
    <col min="11788" max="11788" width="27.7109375" style="41" customWidth="1"/>
    <col min="11789" max="11789" width="6.85546875" style="41" customWidth="1"/>
    <col min="11790" max="11790" width="12" style="41" customWidth="1"/>
    <col min="11791" max="11791" width="9.140625" style="41" customWidth="1"/>
    <col min="11792" max="11792" width="9.85546875" style="41" bestFit="1" customWidth="1"/>
    <col min="11793" max="12032" width="9.140625" style="41"/>
    <col min="12033" max="12035" width="9.140625" style="41" customWidth="1"/>
    <col min="12036" max="12036" width="22.7109375" style="41" customWidth="1"/>
    <col min="12037" max="12037" width="19.5703125" style="41" customWidth="1"/>
    <col min="12038" max="12038" width="3.28515625" style="41" customWidth="1"/>
    <col min="12039" max="12039" width="20" style="41" customWidth="1"/>
    <col min="12040" max="12040" width="8.7109375" style="41" customWidth="1"/>
    <col min="12041" max="12041" width="7.28515625" style="41" customWidth="1"/>
    <col min="12042" max="12042" width="3.28515625" style="41" customWidth="1"/>
    <col min="12043" max="12043" width="19" style="41" customWidth="1"/>
    <col min="12044" max="12044" width="27.7109375" style="41" customWidth="1"/>
    <col min="12045" max="12045" width="6.85546875" style="41" customWidth="1"/>
    <col min="12046" max="12046" width="12" style="41" customWidth="1"/>
    <col min="12047" max="12047" width="9.140625" style="41" customWidth="1"/>
    <col min="12048" max="12048" width="9.85546875" style="41" bestFit="1" customWidth="1"/>
    <col min="12049" max="12288" width="9.140625" style="41"/>
    <col min="12289" max="12291" width="9.140625" style="41" customWidth="1"/>
    <col min="12292" max="12292" width="22.7109375" style="41" customWidth="1"/>
    <col min="12293" max="12293" width="19.5703125" style="41" customWidth="1"/>
    <col min="12294" max="12294" width="3.28515625" style="41" customWidth="1"/>
    <col min="12295" max="12295" width="20" style="41" customWidth="1"/>
    <col min="12296" max="12296" width="8.7109375" style="41" customWidth="1"/>
    <col min="12297" max="12297" width="7.28515625" style="41" customWidth="1"/>
    <col min="12298" max="12298" width="3.28515625" style="41" customWidth="1"/>
    <col min="12299" max="12299" width="19" style="41" customWidth="1"/>
    <col min="12300" max="12300" width="27.7109375" style="41" customWidth="1"/>
    <col min="12301" max="12301" width="6.85546875" style="41" customWidth="1"/>
    <col min="12302" max="12302" width="12" style="41" customWidth="1"/>
    <col min="12303" max="12303" width="9.140625" style="41" customWidth="1"/>
    <col min="12304" max="12304" width="9.85546875" style="41" bestFit="1" customWidth="1"/>
    <col min="12305" max="12544" width="9.140625" style="41"/>
    <col min="12545" max="12547" width="9.140625" style="41" customWidth="1"/>
    <col min="12548" max="12548" width="22.7109375" style="41" customWidth="1"/>
    <col min="12549" max="12549" width="19.5703125" style="41" customWidth="1"/>
    <col min="12550" max="12550" width="3.28515625" style="41" customWidth="1"/>
    <col min="12551" max="12551" width="20" style="41" customWidth="1"/>
    <col min="12552" max="12552" width="8.7109375" style="41" customWidth="1"/>
    <col min="12553" max="12553" width="7.28515625" style="41" customWidth="1"/>
    <col min="12554" max="12554" width="3.28515625" style="41" customWidth="1"/>
    <col min="12555" max="12555" width="19" style="41" customWidth="1"/>
    <col min="12556" max="12556" width="27.7109375" style="41" customWidth="1"/>
    <col min="12557" max="12557" width="6.85546875" style="41" customWidth="1"/>
    <col min="12558" max="12558" width="12" style="41" customWidth="1"/>
    <col min="12559" max="12559" width="9.140625" style="41" customWidth="1"/>
    <col min="12560" max="12560" width="9.85546875" style="41" bestFit="1" customWidth="1"/>
    <col min="12561" max="12800" width="9.140625" style="41"/>
    <col min="12801" max="12803" width="9.140625" style="41" customWidth="1"/>
    <col min="12804" max="12804" width="22.7109375" style="41" customWidth="1"/>
    <col min="12805" max="12805" width="19.5703125" style="41" customWidth="1"/>
    <col min="12806" max="12806" width="3.28515625" style="41" customWidth="1"/>
    <col min="12807" max="12807" width="20" style="41" customWidth="1"/>
    <col min="12808" max="12808" width="8.7109375" style="41" customWidth="1"/>
    <col min="12809" max="12809" width="7.28515625" style="41" customWidth="1"/>
    <col min="12810" max="12810" width="3.28515625" style="41" customWidth="1"/>
    <col min="12811" max="12811" width="19" style="41" customWidth="1"/>
    <col min="12812" max="12812" width="27.7109375" style="41" customWidth="1"/>
    <col min="12813" max="12813" width="6.85546875" style="41" customWidth="1"/>
    <col min="12814" max="12814" width="12" style="41" customWidth="1"/>
    <col min="12815" max="12815" width="9.140625" style="41" customWidth="1"/>
    <col min="12816" max="12816" width="9.85546875" style="41" bestFit="1" customWidth="1"/>
    <col min="12817" max="13056" width="9.140625" style="41"/>
    <col min="13057" max="13059" width="9.140625" style="41" customWidth="1"/>
    <col min="13060" max="13060" width="22.7109375" style="41" customWidth="1"/>
    <col min="13061" max="13061" width="19.5703125" style="41" customWidth="1"/>
    <col min="13062" max="13062" width="3.28515625" style="41" customWidth="1"/>
    <col min="13063" max="13063" width="20" style="41" customWidth="1"/>
    <col min="13064" max="13064" width="8.7109375" style="41" customWidth="1"/>
    <col min="13065" max="13065" width="7.28515625" style="41" customWidth="1"/>
    <col min="13066" max="13066" width="3.28515625" style="41" customWidth="1"/>
    <col min="13067" max="13067" width="19" style="41" customWidth="1"/>
    <col min="13068" max="13068" width="27.7109375" style="41" customWidth="1"/>
    <col min="13069" max="13069" width="6.85546875" style="41" customWidth="1"/>
    <col min="13070" max="13070" width="12" style="41" customWidth="1"/>
    <col min="13071" max="13071" width="9.140625" style="41" customWidth="1"/>
    <col min="13072" max="13072" width="9.85546875" style="41" bestFit="1" customWidth="1"/>
    <col min="13073" max="13312" width="9.140625" style="41"/>
    <col min="13313" max="13315" width="9.140625" style="41" customWidth="1"/>
    <col min="13316" max="13316" width="22.7109375" style="41" customWidth="1"/>
    <col min="13317" max="13317" width="19.5703125" style="41" customWidth="1"/>
    <col min="13318" max="13318" width="3.28515625" style="41" customWidth="1"/>
    <col min="13319" max="13319" width="20" style="41" customWidth="1"/>
    <col min="13320" max="13320" width="8.7109375" style="41" customWidth="1"/>
    <col min="13321" max="13321" width="7.28515625" style="41" customWidth="1"/>
    <col min="13322" max="13322" width="3.28515625" style="41" customWidth="1"/>
    <col min="13323" max="13323" width="19" style="41" customWidth="1"/>
    <col min="13324" max="13324" width="27.7109375" style="41" customWidth="1"/>
    <col min="13325" max="13325" width="6.85546875" style="41" customWidth="1"/>
    <col min="13326" max="13326" width="12" style="41" customWidth="1"/>
    <col min="13327" max="13327" width="9.140625" style="41" customWidth="1"/>
    <col min="13328" max="13328" width="9.85546875" style="41" bestFit="1" customWidth="1"/>
    <col min="13329" max="13568" width="9.140625" style="41"/>
    <col min="13569" max="13571" width="9.140625" style="41" customWidth="1"/>
    <col min="13572" max="13572" width="22.7109375" style="41" customWidth="1"/>
    <col min="13573" max="13573" width="19.5703125" style="41" customWidth="1"/>
    <col min="13574" max="13574" width="3.28515625" style="41" customWidth="1"/>
    <col min="13575" max="13575" width="20" style="41" customWidth="1"/>
    <col min="13576" max="13576" width="8.7109375" style="41" customWidth="1"/>
    <col min="13577" max="13577" width="7.28515625" style="41" customWidth="1"/>
    <col min="13578" max="13578" width="3.28515625" style="41" customWidth="1"/>
    <col min="13579" max="13579" width="19" style="41" customWidth="1"/>
    <col min="13580" max="13580" width="27.7109375" style="41" customWidth="1"/>
    <col min="13581" max="13581" width="6.85546875" style="41" customWidth="1"/>
    <col min="13582" max="13582" width="12" style="41" customWidth="1"/>
    <col min="13583" max="13583" width="9.140625" style="41" customWidth="1"/>
    <col min="13584" max="13584" width="9.85546875" style="41" bestFit="1" customWidth="1"/>
    <col min="13585" max="13824" width="9.140625" style="41"/>
    <col min="13825" max="13827" width="9.140625" style="41" customWidth="1"/>
    <col min="13828" max="13828" width="22.7109375" style="41" customWidth="1"/>
    <col min="13829" max="13829" width="19.5703125" style="41" customWidth="1"/>
    <col min="13830" max="13830" width="3.28515625" style="41" customWidth="1"/>
    <col min="13831" max="13831" width="20" style="41" customWidth="1"/>
    <col min="13832" max="13832" width="8.7109375" style="41" customWidth="1"/>
    <col min="13833" max="13833" width="7.28515625" style="41" customWidth="1"/>
    <col min="13834" max="13834" width="3.28515625" style="41" customWidth="1"/>
    <col min="13835" max="13835" width="19" style="41" customWidth="1"/>
    <col min="13836" max="13836" width="27.7109375" style="41" customWidth="1"/>
    <col min="13837" max="13837" width="6.85546875" style="41" customWidth="1"/>
    <col min="13838" max="13838" width="12" style="41" customWidth="1"/>
    <col min="13839" max="13839" width="9.140625" style="41" customWidth="1"/>
    <col min="13840" max="13840" width="9.85546875" style="41" bestFit="1" customWidth="1"/>
    <col min="13841" max="14080" width="9.140625" style="41"/>
    <col min="14081" max="14083" width="9.140625" style="41" customWidth="1"/>
    <col min="14084" max="14084" width="22.7109375" style="41" customWidth="1"/>
    <col min="14085" max="14085" width="19.5703125" style="41" customWidth="1"/>
    <col min="14086" max="14086" width="3.28515625" style="41" customWidth="1"/>
    <col min="14087" max="14087" width="20" style="41" customWidth="1"/>
    <col min="14088" max="14088" width="8.7109375" style="41" customWidth="1"/>
    <col min="14089" max="14089" width="7.28515625" style="41" customWidth="1"/>
    <col min="14090" max="14090" width="3.28515625" style="41" customWidth="1"/>
    <col min="14091" max="14091" width="19" style="41" customWidth="1"/>
    <col min="14092" max="14092" width="27.7109375" style="41" customWidth="1"/>
    <col min="14093" max="14093" width="6.85546875" style="41" customWidth="1"/>
    <col min="14094" max="14094" width="12" style="41" customWidth="1"/>
    <col min="14095" max="14095" width="9.140625" style="41" customWidth="1"/>
    <col min="14096" max="14096" width="9.85546875" style="41" bestFit="1" customWidth="1"/>
    <col min="14097" max="14336" width="9.140625" style="41"/>
    <col min="14337" max="14339" width="9.140625" style="41" customWidth="1"/>
    <col min="14340" max="14340" width="22.7109375" style="41" customWidth="1"/>
    <col min="14341" max="14341" width="19.5703125" style="41" customWidth="1"/>
    <col min="14342" max="14342" width="3.28515625" style="41" customWidth="1"/>
    <col min="14343" max="14343" width="20" style="41" customWidth="1"/>
    <col min="14344" max="14344" width="8.7109375" style="41" customWidth="1"/>
    <col min="14345" max="14345" width="7.28515625" style="41" customWidth="1"/>
    <col min="14346" max="14346" width="3.28515625" style="41" customWidth="1"/>
    <col min="14347" max="14347" width="19" style="41" customWidth="1"/>
    <col min="14348" max="14348" width="27.7109375" style="41" customWidth="1"/>
    <col min="14349" max="14349" width="6.85546875" style="41" customWidth="1"/>
    <col min="14350" max="14350" width="12" style="41" customWidth="1"/>
    <col min="14351" max="14351" width="9.140625" style="41" customWidth="1"/>
    <col min="14352" max="14352" width="9.85546875" style="41" bestFit="1" customWidth="1"/>
    <col min="14353" max="14592" width="9.140625" style="41"/>
    <col min="14593" max="14595" width="9.140625" style="41" customWidth="1"/>
    <col min="14596" max="14596" width="22.7109375" style="41" customWidth="1"/>
    <col min="14597" max="14597" width="19.5703125" style="41" customWidth="1"/>
    <col min="14598" max="14598" width="3.28515625" style="41" customWidth="1"/>
    <col min="14599" max="14599" width="20" style="41" customWidth="1"/>
    <col min="14600" max="14600" width="8.7109375" style="41" customWidth="1"/>
    <col min="14601" max="14601" width="7.28515625" style="41" customWidth="1"/>
    <col min="14602" max="14602" width="3.28515625" style="41" customWidth="1"/>
    <col min="14603" max="14603" width="19" style="41" customWidth="1"/>
    <col min="14604" max="14604" width="27.7109375" style="41" customWidth="1"/>
    <col min="14605" max="14605" width="6.85546875" style="41" customWidth="1"/>
    <col min="14606" max="14606" width="12" style="41" customWidth="1"/>
    <col min="14607" max="14607" width="9.140625" style="41" customWidth="1"/>
    <col min="14608" max="14608" width="9.85546875" style="41" bestFit="1" customWidth="1"/>
    <col min="14609" max="14848" width="9.140625" style="41"/>
    <col min="14849" max="14851" width="9.140625" style="41" customWidth="1"/>
    <col min="14852" max="14852" width="22.7109375" style="41" customWidth="1"/>
    <col min="14853" max="14853" width="19.5703125" style="41" customWidth="1"/>
    <col min="14854" max="14854" width="3.28515625" style="41" customWidth="1"/>
    <col min="14855" max="14855" width="20" style="41" customWidth="1"/>
    <col min="14856" max="14856" width="8.7109375" style="41" customWidth="1"/>
    <col min="14857" max="14857" width="7.28515625" style="41" customWidth="1"/>
    <col min="14858" max="14858" width="3.28515625" style="41" customWidth="1"/>
    <col min="14859" max="14859" width="19" style="41" customWidth="1"/>
    <col min="14860" max="14860" width="27.7109375" style="41" customWidth="1"/>
    <col min="14861" max="14861" width="6.85546875" style="41" customWidth="1"/>
    <col min="14862" max="14862" width="12" style="41" customWidth="1"/>
    <col min="14863" max="14863" width="9.140625" style="41" customWidth="1"/>
    <col min="14864" max="14864" width="9.85546875" style="41" bestFit="1" customWidth="1"/>
    <col min="14865" max="15104" width="9.140625" style="41"/>
    <col min="15105" max="15107" width="9.140625" style="41" customWidth="1"/>
    <col min="15108" max="15108" width="22.7109375" style="41" customWidth="1"/>
    <col min="15109" max="15109" width="19.5703125" style="41" customWidth="1"/>
    <col min="15110" max="15110" width="3.28515625" style="41" customWidth="1"/>
    <col min="15111" max="15111" width="20" style="41" customWidth="1"/>
    <col min="15112" max="15112" width="8.7109375" style="41" customWidth="1"/>
    <col min="15113" max="15113" width="7.28515625" style="41" customWidth="1"/>
    <col min="15114" max="15114" width="3.28515625" style="41" customWidth="1"/>
    <col min="15115" max="15115" width="19" style="41" customWidth="1"/>
    <col min="15116" max="15116" width="27.7109375" style="41" customWidth="1"/>
    <col min="15117" max="15117" width="6.85546875" style="41" customWidth="1"/>
    <col min="15118" max="15118" width="12" style="41" customWidth="1"/>
    <col min="15119" max="15119" width="9.140625" style="41" customWidth="1"/>
    <col min="15120" max="15120" width="9.85546875" style="41" bestFit="1" customWidth="1"/>
    <col min="15121" max="15360" width="9.140625" style="41"/>
    <col min="15361" max="15363" width="9.140625" style="41" customWidth="1"/>
    <col min="15364" max="15364" width="22.7109375" style="41" customWidth="1"/>
    <col min="15365" max="15365" width="19.5703125" style="41" customWidth="1"/>
    <col min="15366" max="15366" width="3.28515625" style="41" customWidth="1"/>
    <col min="15367" max="15367" width="20" style="41" customWidth="1"/>
    <col min="15368" max="15368" width="8.7109375" style="41" customWidth="1"/>
    <col min="15369" max="15369" width="7.28515625" style="41" customWidth="1"/>
    <col min="15370" max="15370" width="3.28515625" style="41" customWidth="1"/>
    <col min="15371" max="15371" width="19" style="41" customWidth="1"/>
    <col min="15372" max="15372" width="27.7109375" style="41" customWidth="1"/>
    <col min="15373" max="15373" width="6.85546875" style="41" customWidth="1"/>
    <col min="15374" max="15374" width="12" style="41" customWidth="1"/>
    <col min="15375" max="15375" width="9.140625" style="41" customWidth="1"/>
    <col min="15376" max="15376" width="9.85546875" style="41" bestFit="1" customWidth="1"/>
    <col min="15377" max="15616" width="9.140625" style="41"/>
    <col min="15617" max="15619" width="9.140625" style="41" customWidth="1"/>
    <col min="15620" max="15620" width="22.7109375" style="41" customWidth="1"/>
    <col min="15621" max="15621" width="19.5703125" style="41" customWidth="1"/>
    <col min="15622" max="15622" width="3.28515625" style="41" customWidth="1"/>
    <col min="15623" max="15623" width="20" style="41" customWidth="1"/>
    <col min="15624" max="15624" width="8.7109375" style="41" customWidth="1"/>
    <col min="15625" max="15625" width="7.28515625" style="41" customWidth="1"/>
    <col min="15626" max="15626" width="3.28515625" style="41" customWidth="1"/>
    <col min="15627" max="15627" width="19" style="41" customWidth="1"/>
    <col min="15628" max="15628" width="27.7109375" style="41" customWidth="1"/>
    <col min="15629" max="15629" width="6.85546875" style="41" customWidth="1"/>
    <col min="15630" max="15630" width="12" style="41" customWidth="1"/>
    <col min="15631" max="15631" width="9.140625" style="41" customWidth="1"/>
    <col min="15632" max="15632" width="9.85546875" style="41" bestFit="1" customWidth="1"/>
    <col min="15633" max="15872" width="9.140625" style="41"/>
    <col min="15873" max="15875" width="9.140625" style="41" customWidth="1"/>
    <col min="15876" max="15876" width="22.7109375" style="41" customWidth="1"/>
    <col min="15877" max="15877" width="19.5703125" style="41" customWidth="1"/>
    <col min="15878" max="15878" width="3.28515625" style="41" customWidth="1"/>
    <col min="15879" max="15879" width="20" style="41" customWidth="1"/>
    <col min="15880" max="15880" width="8.7109375" style="41" customWidth="1"/>
    <col min="15881" max="15881" width="7.28515625" style="41" customWidth="1"/>
    <col min="15882" max="15882" width="3.28515625" style="41" customWidth="1"/>
    <col min="15883" max="15883" width="19" style="41" customWidth="1"/>
    <col min="15884" max="15884" width="27.7109375" style="41" customWidth="1"/>
    <col min="15885" max="15885" width="6.85546875" style="41" customWidth="1"/>
    <col min="15886" max="15886" width="12" style="41" customWidth="1"/>
    <col min="15887" max="15887" width="9.140625" style="41" customWidth="1"/>
    <col min="15888" max="15888" width="9.85546875" style="41" bestFit="1" customWidth="1"/>
    <col min="15889" max="16128" width="9.140625" style="41"/>
    <col min="16129" max="16131" width="9.140625" style="41" customWidth="1"/>
    <col min="16132" max="16132" width="22.7109375" style="41" customWidth="1"/>
    <col min="16133" max="16133" width="19.5703125" style="41" customWidth="1"/>
    <col min="16134" max="16134" width="3.28515625" style="41" customWidth="1"/>
    <col min="16135" max="16135" width="20" style="41" customWidth="1"/>
    <col min="16136" max="16136" width="8.7109375" style="41" customWidth="1"/>
    <col min="16137" max="16137" width="7.28515625" style="41" customWidth="1"/>
    <col min="16138" max="16138" width="3.28515625" style="41" customWidth="1"/>
    <col min="16139" max="16139" width="19" style="41" customWidth="1"/>
    <col min="16140" max="16140" width="27.7109375" style="41" customWidth="1"/>
    <col min="16141" max="16141" width="6.85546875" style="41" customWidth="1"/>
    <col min="16142" max="16142" width="12" style="41" customWidth="1"/>
    <col min="16143" max="16143" width="9.140625" style="41" customWidth="1"/>
    <col min="16144" max="16144" width="9.85546875" style="41" bestFit="1" customWidth="1"/>
    <col min="16145" max="16384" width="9.140625" style="41"/>
  </cols>
  <sheetData>
    <row r="1" spans="1:17" ht="42.75" customHeight="1" x14ac:dyDescent="0.25">
      <c r="B1" s="42"/>
      <c r="C1" s="43"/>
      <c r="D1" s="43"/>
      <c r="E1" s="43"/>
      <c r="F1" s="43"/>
      <c r="G1" s="43"/>
      <c r="H1" s="43"/>
      <c r="I1" s="43"/>
      <c r="J1" s="43"/>
      <c r="K1" s="43"/>
      <c r="L1" s="43"/>
      <c r="M1" s="43"/>
      <c r="N1" s="43"/>
      <c r="O1" s="261"/>
    </row>
    <row r="2" spans="1:17" ht="45" x14ac:dyDescent="0.6">
      <c r="B2" s="44" t="s">
        <v>1109</v>
      </c>
      <c r="C2" s="45"/>
      <c r="D2" s="45"/>
      <c r="E2" s="45"/>
      <c r="F2" s="43"/>
      <c r="G2" s="43"/>
      <c r="H2" s="43"/>
      <c r="I2" s="43"/>
      <c r="J2" s="43"/>
      <c r="K2" s="43"/>
      <c r="L2" s="43"/>
      <c r="M2" s="46"/>
      <c r="N2" s="43"/>
      <c r="O2" s="261"/>
    </row>
    <row r="3" spans="1:17" ht="30.75" thickBot="1" x14ac:dyDescent="0.45">
      <c r="B3" s="47" t="s">
        <v>1086</v>
      </c>
      <c r="C3" s="45"/>
      <c r="D3" s="45"/>
      <c r="E3" s="45"/>
      <c r="F3" s="43"/>
      <c r="G3" s="43"/>
      <c r="H3" s="43"/>
      <c r="I3" s="43"/>
      <c r="J3" s="43"/>
      <c r="K3" s="43"/>
      <c r="L3" s="43"/>
      <c r="M3" s="46"/>
      <c r="N3" s="43"/>
      <c r="O3" s="261"/>
    </row>
    <row r="4" spans="1:17" ht="19.5" thickBot="1" x14ac:dyDescent="0.35">
      <c r="B4" s="327" t="s">
        <v>576</v>
      </c>
      <c r="C4" s="328"/>
      <c r="D4" s="328"/>
      <c r="E4" s="328"/>
      <c r="F4" s="329"/>
      <c r="G4" s="43"/>
      <c r="H4" s="43"/>
      <c r="I4" s="43"/>
      <c r="J4" s="45"/>
      <c r="K4" s="45"/>
      <c r="L4" s="43"/>
      <c r="M4" s="43"/>
      <c r="N4" s="43"/>
      <c r="O4" s="261"/>
    </row>
    <row r="5" spans="1:17" x14ac:dyDescent="0.25">
      <c r="A5" s="43"/>
      <c r="B5" s="43"/>
      <c r="C5" s="43"/>
      <c r="D5" s="43"/>
      <c r="E5" s="43"/>
      <c r="F5" s="43"/>
      <c r="G5" s="43"/>
      <c r="H5" s="43"/>
      <c r="I5" s="43"/>
      <c r="J5" s="43"/>
      <c r="K5" s="43"/>
      <c r="L5" s="43"/>
      <c r="M5" s="43"/>
      <c r="N5" s="43"/>
      <c r="O5" s="100"/>
    </row>
    <row r="6" spans="1:17" x14ac:dyDescent="0.25">
      <c r="A6" s="43"/>
      <c r="B6" s="48"/>
      <c r="C6" s="48"/>
      <c r="D6" s="48"/>
      <c r="E6" s="48"/>
      <c r="F6" s="48"/>
      <c r="G6" s="48"/>
      <c r="H6" s="48"/>
      <c r="I6" s="48"/>
      <c r="J6" s="48"/>
      <c r="K6" s="48"/>
      <c r="L6" s="48"/>
      <c r="M6" s="48"/>
      <c r="N6" s="49"/>
      <c r="O6" s="100"/>
      <c r="P6" s="100"/>
      <c r="Q6" s="100"/>
    </row>
    <row r="7" spans="1:17" x14ac:dyDescent="0.25">
      <c r="A7" s="43"/>
      <c r="B7" s="50"/>
      <c r="C7" s="326" t="s">
        <v>1087</v>
      </c>
      <c r="D7" s="326"/>
      <c r="E7" s="48"/>
      <c r="F7" s="48"/>
      <c r="G7" s="48"/>
      <c r="H7" s="48"/>
      <c r="I7" s="48"/>
      <c r="J7" s="48"/>
      <c r="K7" s="48"/>
      <c r="L7" s="48"/>
      <c r="M7" s="48"/>
      <c r="N7" s="49"/>
      <c r="O7" s="100"/>
    </row>
    <row r="8" spans="1:17" x14ac:dyDescent="0.25">
      <c r="A8" s="43"/>
      <c r="B8" s="50"/>
      <c r="C8" s="330" t="str">
        <f>VLOOKUP($B$4,Underlagsinformation!B1:J500,MATCH("Företagsnamn",Underlagsinformation!$B$1:$M$1,0),FALSE)</f>
        <v>Västerbergslagens Energi AB</v>
      </c>
      <c r="D8" s="330"/>
      <c r="E8" s="331"/>
      <c r="F8" s="48"/>
      <c r="G8" s="48"/>
      <c r="H8" s="48"/>
      <c r="I8" s="48"/>
      <c r="J8" s="48"/>
      <c r="K8" s="48"/>
      <c r="L8" s="48"/>
      <c r="M8" s="48"/>
      <c r="N8" s="49"/>
      <c r="O8" s="100"/>
    </row>
    <row r="9" spans="1:17" x14ac:dyDescent="0.25">
      <c r="A9" s="43"/>
      <c r="B9" s="50"/>
      <c r="C9" s="51"/>
      <c r="D9" s="51"/>
      <c r="E9" s="48"/>
      <c r="F9" s="48"/>
      <c r="G9" s="48"/>
      <c r="H9" s="48"/>
      <c r="I9" s="48"/>
      <c r="J9" s="48"/>
      <c r="K9" s="48"/>
      <c r="L9" s="48"/>
      <c r="M9" s="48"/>
      <c r="N9" s="49"/>
      <c r="O9" s="100"/>
    </row>
    <row r="10" spans="1:17" x14ac:dyDescent="0.25">
      <c r="A10" s="43"/>
      <c r="B10" s="52"/>
      <c r="C10" s="51"/>
      <c r="D10" s="51"/>
      <c r="E10" s="48"/>
      <c r="F10" s="48"/>
      <c r="G10" s="48"/>
      <c r="H10" s="48"/>
      <c r="I10" s="48"/>
      <c r="J10" s="48"/>
      <c r="K10" s="48"/>
      <c r="L10" s="48"/>
      <c r="M10" s="48"/>
      <c r="N10" s="49"/>
      <c r="O10" s="100"/>
    </row>
    <row r="11" spans="1:17" x14ac:dyDescent="0.25">
      <c r="A11" s="43"/>
      <c r="B11" s="48"/>
      <c r="C11" s="48"/>
      <c r="D11" s="48"/>
      <c r="E11" s="53"/>
      <c r="F11" s="48"/>
      <c r="G11" s="48"/>
      <c r="H11" s="48"/>
      <c r="I11" s="48"/>
      <c r="J11" s="48"/>
      <c r="K11" s="48"/>
      <c r="L11" s="48"/>
      <c r="M11" s="48"/>
      <c r="N11" s="49"/>
      <c r="O11" s="100"/>
    </row>
    <row r="12" spans="1:17" x14ac:dyDescent="0.25">
      <c r="A12" s="43"/>
      <c r="B12" s="303"/>
      <c r="C12" s="303" t="s">
        <v>1088</v>
      </c>
      <c r="D12" s="48"/>
      <c r="E12" s="54" t="s">
        <v>1089</v>
      </c>
      <c r="F12" s="48"/>
      <c r="G12" s="48"/>
      <c r="H12" s="54" t="s">
        <v>1090</v>
      </c>
      <c r="I12" s="55"/>
      <c r="J12" s="48"/>
      <c r="K12" s="56"/>
      <c r="L12" s="56"/>
      <c r="M12" s="56"/>
      <c r="N12" s="49"/>
      <c r="O12" s="100"/>
    </row>
    <row r="13" spans="1:17" x14ac:dyDescent="0.25">
      <c r="A13" s="43"/>
      <c r="B13" s="57"/>
      <c r="C13" s="58" t="s">
        <v>1091</v>
      </c>
      <c r="D13" s="48"/>
      <c r="E13" s="58" t="s">
        <v>1092</v>
      </c>
      <c r="F13" s="48"/>
      <c r="G13" s="48"/>
      <c r="H13" s="55"/>
      <c r="I13" s="55"/>
      <c r="J13" s="48"/>
      <c r="K13" s="56"/>
      <c r="L13" s="56"/>
      <c r="M13" s="56"/>
      <c r="N13" s="49"/>
      <c r="O13" s="100"/>
    </row>
    <row r="14" spans="1:17" x14ac:dyDescent="0.25">
      <c r="A14" s="43"/>
      <c r="B14" s="48"/>
      <c r="C14" s="59">
        <f>IF($C$77="x","Se länk",VLOOKUP($B$4,'Miljövärden för publ nät'!$J$3:$N$500,MATCH("Total primärenergi-faktor",'Miljövärden för publ nät'!$J$3:$N$3,0),FALSE))</f>
        <v>0.125752</v>
      </c>
      <c r="D14" s="56"/>
      <c r="E14" s="60" t="str">
        <f>IF($C$77="x","Se länk",CONCATENATE(ROUND(VLOOKUP($B$4,'Miljövärden för publ nät'!$J$3:$N$500,MATCH("Total CO2 förbränning [g/kWh]",'Miljövärden för publ nät'!$J$3:$N$3,0),FALSE),0)," g CO2 ekv/kWh"))</f>
        <v>32 g CO2 ekv/kWh</v>
      </c>
      <c r="F14" s="61"/>
      <c r="G14" s="48"/>
      <c r="H14" s="62">
        <f>IF($C$77="x","Se länk",VLOOKUP($B$4,'Miljövärden för publ nät'!$J$3:$N$500,MATCH("Total andel fossilt",'Miljövärden för publ nät'!$J$3:$N$3,0),FALSE))</f>
        <v>5.6595899999999998E-2</v>
      </c>
      <c r="I14" s="63"/>
      <c r="J14" s="48"/>
      <c r="K14" s="56"/>
      <c r="L14" s="56"/>
      <c r="M14" s="56"/>
      <c r="N14" s="49"/>
      <c r="O14" s="100"/>
    </row>
    <row r="15" spans="1:17" x14ac:dyDescent="0.25">
      <c r="A15" s="43"/>
      <c r="B15" s="48"/>
      <c r="C15" s="64"/>
      <c r="D15" s="56"/>
      <c r="E15" s="64"/>
      <c r="F15" s="48"/>
      <c r="G15" s="48"/>
      <c r="H15" s="64"/>
      <c r="I15" s="64"/>
      <c r="J15" s="48"/>
      <c r="K15" s="64"/>
      <c r="L15" s="64"/>
      <c r="M15" s="65"/>
      <c r="N15" s="49"/>
      <c r="O15" s="100"/>
    </row>
    <row r="16" spans="1:17" x14ac:dyDescent="0.25">
      <c r="A16" s="43"/>
      <c r="B16" s="48"/>
      <c r="C16" s="64"/>
      <c r="D16" s="56"/>
      <c r="E16" s="58" t="s">
        <v>1093</v>
      </c>
      <c r="F16" s="48"/>
      <c r="G16" s="48"/>
      <c r="H16" s="64"/>
      <c r="I16" s="64"/>
      <c r="J16" s="48"/>
      <c r="K16" s="64"/>
      <c r="L16" s="64"/>
      <c r="M16" s="65"/>
      <c r="N16" s="49"/>
      <c r="O16" s="100"/>
    </row>
    <row r="17" spans="1:15" x14ac:dyDescent="0.25">
      <c r="A17" s="43"/>
      <c r="B17" s="48"/>
      <c r="C17" s="48"/>
      <c r="D17" s="48"/>
      <c r="E17" s="60" t="str">
        <f>IF($C$77="x","Se länk",CONCATENATE(ROUND(VLOOKUP($B$4,'Miljövärden för publ nät'!$J$3:$N$500,MATCH("Total CO2 transport och prod. av bränslen [g/kWh]",'Miljövärden för publ nät'!$J$3:$N$3,0),FALSE),0)," g CO2 ekv/kWh"))</f>
        <v>10 g CO2 ekv/kWh</v>
      </c>
      <c r="F17" s="61"/>
      <c r="G17" s="48"/>
      <c r="H17" s="48"/>
      <c r="I17" s="48"/>
      <c r="J17" s="48"/>
      <c r="K17" s="48"/>
      <c r="L17" s="48"/>
      <c r="M17" s="48"/>
      <c r="N17" s="49"/>
      <c r="O17" s="100"/>
    </row>
    <row r="18" spans="1:15" x14ac:dyDescent="0.25">
      <c r="A18" s="43"/>
      <c r="B18" s="48"/>
      <c r="C18" s="66" t="str">
        <f>IF(VLOOKUP($B$4,Underlagsinformation!$B$1:$O$427,MATCH("Är fjärrvärmen klimatkompenserad?",Underlagsinformation!$B$1:$M$1,0),FALSE)="Ja","Fjärrvärmeproduktionen är klimatkompenserad. Kontakta företaget för mer information","")</f>
        <v/>
      </c>
      <c r="D18" s="48"/>
      <c r="E18" s="48"/>
      <c r="F18" s="48"/>
      <c r="G18" s="48"/>
      <c r="H18" s="48"/>
      <c r="I18" s="48"/>
      <c r="J18" s="48"/>
      <c r="K18" s="48"/>
      <c r="L18" s="48"/>
      <c r="M18" s="48"/>
      <c r="N18" s="49"/>
      <c r="O18" s="100"/>
    </row>
    <row r="19" spans="1:15" x14ac:dyDescent="0.25">
      <c r="A19" s="43"/>
      <c r="B19" s="48"/>
      <c r="C19" s="66" t="str">
        <f>IF($G$23="0 GWh","",IF($G$23="","","Ovanstående miljövärden är residualens miljövärden, dvs de är korrigerade för värme som säljs ursprungs- eller produktionsspecifikt"))</f>
        <v/>
      </c>
      <c r="D19" s="48"/>
      <c r="E19" s="48"/>
      <c r="F19" s="64"/>
      <c r="G19" s="58"/>
      <c r="H19" s="48"/>
      <c r="I19" s="48"/>
      <c r="J19" s="48"/>
      <c r="K19" s="48"/>
      <c r="L19" s="48"/>
      <c r="M19" s="48"/>
      <c r="N19" s="48"/>
      <c r="O19" s="100"/>
    </row>
    <row r="20" spans="1:15" x14ac:dyDescent="0.25">
      <c r="A20" s="43"/>
      <c r="B20" s="48"/>
      <c r="C20" s="48"/>
      <c r="D20" s="48"/>
      <c r="E20" s="48"/>
      <c r="F20" s="64"/>
      <c r="G20" s="65"/>
      <c r="H20" s="48"/>
      <c r="I20" s="48"/>
      <c r="J20" s="48"/>
      <c r="K20" s="48"/>
      <c r="L20" s="48"/>
      <c r="M20" s="48"/>
      <c r="N20" s="48"/>
      <c r="O20" s="100"/>
    </row>
    <row r="21" spans="1:15" x14ac:dyDescent="0.25">
      <c r="A21" s="43"/>
      <c r="B21" s="48"/>
      <c r="C21" s="326" t="s">
        <v>1094</v>
      </c>
      <c r="D21" s="326"/>
      <c r="E21" s="48"/>
      <c r="F21" s="48"/>
      <c r="G21" s="48"/>
      <c r="H21" s="48"/>
      <c r="I21" s="48"/>
      <c r="J21" s="48"/>
      <c r="K21" s="48"/>
      <c r="L21" s="48"/>
      <c r="M21" s="48"/>
      <c r="N21" s="48"/>
      <c r="O21" s="100"/>
    </row>
    <row r="22" spans="1:15" x14ac:dyDescent="0.25">
      <c r="A22" s="43"/>
      <c r="B22" s="48"/>
      <c r="C22" s="326" t="s">
        <v>1095</v>
      </c>
      <c r="D22" s="326"/>
      <c r="E22" s="52"/>
      <c r="F22" s="52"/>
      <c r="G22" s="60" t="str">
        <f>IF($C$77="x","Se länk",CONCATENATE(ROUND(VLOOKUP($B$4,Totalt!$B$1:$BH$500,MATCH("Leveranser:",Totalt!$B$1:$BH$1,0),FALSE),IF(VLOOKUP($B$4,Totalt!$B$1:$BH$500,MATCH("Leveranser:",Totalt!$B$1:$BH$1,0),FALSE)&lt;100,1,0))," GWh"))</f>
        <v>10,5 GWh</v>
      </c>
      <c r="H22" s="58"/>
      <c r="I22" s="52"/>
      <c r="J22" s="52"/>
      <c r="K22" s="52"/>
      <c r="L22" s="52"/>
      <c r="M22" s="52"/>
      <c r="N22" s="52"/>
      <c r="O22" s="100"/>
    </row>
    <row r="23" spans="1:15" x14ac:dyDescent="0.25">
      <c r="A23" s="43"/>
      <c r="B23" s="48"/>
      <c r="C23" s="58" t="s">
        <v>1096</v>
      </c>
      <c r="D23" s="67"/>
      <c r="E23" s="52"/>
      <c r="F23" s="52"/>
      <c r="G23" s="60" t="str">
        <f>IF($C$77="x","",
IF(VLOOKUP($B$4,Underlagsinformation!$B$1:$N$500,MATCH("Såld prod.spec värme:",Underlagsinformation!$B$1:$N$1,0),FALSE)&lt;&gt;"",
CONCATENATE(ROUND(VLOOKUP($B$4,Underlagsinformation!$B$1:$N$500,MATCH("Såld prod.spec värme:",Underlagsinformation!$B$1:$N$1,0),FALSE),0)," GWh"),""))</f>
        <v/>
      </c>
      <c r="H23" s="58"/>
      <c r="I23" s="52"/>
      <c r="J23" s="52"/>
      <c r="K23" s="52"/>
      <c r="L23" s="52"/>
      <c r="M23" s="52"/>
      <c r="N23" s="52"/>
      <c r="O23" s="100"/>
    </row>
    <row r="24" spans="1:15" x14ac:dyDescent="0.25">
      <c r="A24" s="43"/>
      <c r="B24" s="48"/>
      <c r="C24" s="304"/>
      <c r="D24" s="304"/>
      <c r="E24" s="52"/>
      <c r="F24" s="52"/>
      <c r="G24" s="68"/>
      <c r="H24" s="58"/>
      <c r="I24" s="56"/>
      <c r="J24" s="56"/>
      <c r="K24" s="52"/>
      <c r="L24" s="52"/>
      <c r="M24" s="52"/>
      <c r="N24" s="52"/>
      <c r="O24" s="100"/>
    </row>
    <row r="25" spans="1:15" x14ac:dyDescent="0.25">
      <c r="A25" s="43"/>
      <c r="B25" s="48"/>
      <c r="C25" s="326" t="s">
        <v>1097</v>
      </c>
      <c r="D25" s="326"/>
      <c r="E25" s="48"/>
      <c r="F25" s="48"/>
      <c r="G25" s="69" t="str">
        <f>IF($C$77="x","",
IF(VLOOKUP($B$4,Underlagsinformation!$B$1:$N$500,MATCH("Elproduktion",Underlagsinformation!$B$1:$N$1,0),FALSE)="","",
CONCATENATE(ROUND(VLOOKUP($B$4,Underlagsinformation!$B$1:$N$500,MATCH("Elproduktion",Underlagsinformation!$B$1:$N$1,0),FALSE),0)," GWh")))</f>
        <v/>
      </c>
      <c r="H25" s="58"/>
      <c r="I25" s="56"/>
      <c r="J25" s="56"/>
      <c r="K25" s="48"/>
      <c r="L25" s="48"/>
      <c r="M25" s="48"/>
      <c r="N25" s="48"/>
      <c r="O25" s="100"/>
    </row>
    <row r="26" spans="1:15" x14ac:dyDescent="0.25">
      <c r="A26" s="43"/>
      <c r="B26" s="48"/>
      <c r="C26" s="58" t="s">
        <v>1098</v>
      </c>
      <c r="D26" s="70"/>
      <c r="E26" s="71"/>
      <c r="F26" s="71"/>
      <c r="G26" s="62" t="str">
        <f>IF($C$77="x","",
IF(VLOOKUP($B$4,Underlagsinformation!$B$1:$Q$500,MATCH("Andel av bränsle i kvv som allokerats till värme, exklusive rökgaskondensering och hjälpel",Underlagsinformation!$B$1:$S$1,0),FALSE)="","",
(ROUND(VLOOKUP($B$4,Underlagsinformation!$B$1:$Q$500,MATCH("Andel av bränsle i kvv som allokerats till värme, exklusive rökgaskondensering och hjälpel",Underlagsinformation!$B$1:$S$1,0),FALSE),2))))</f>
        <v/>
      </c>
      <c r="H26" s="58"/>
      <c r="I26" s="48"/>
      <c r="J26" s="48"/>
      <c r="K26" s="48"/>
      <c r="L26" s="72"/>
      <c r="M26" s="72"/>
      <c r="N26" s="48"/>
      <c r="O26" s="100"/>
    </row>
    <row r="27" spans="1:15" x14ac:dyDescent="0.25">
      <c r="A27" s="43"/>
      <c r="B27" s="48"/>
      <c r="C27" s="58"/>
      <c r="D27" s="70"/>
      <c r="E27" s="71"/>
      <c r="F27" s="71"/>
      <c r="G27" s="64"/>
      <c r="H27" s="58"/>
      <c r="I27" s="48"/>
      <c r="J27" s="48"/>
      <c r="K27" s="48"/>
      <c r="L27" s="72"/>
      <c r="M27" s="72"/>
      <c r="N27" s="48"/>
      <c r="O27" s="100"/>
    </row>
    <row r="28" spans="1:15" x14ac:dyDescent="0.25">
      <c r="A28" s="43"/>
      <c r="B28" s="48"/>
      <c r="C28" s="73" t="s">
        <v>1099</v>
      </c>
      <c r="D28" s="74"/>
      <c r="E28" s="48"/>
      <c r="F28" s="48"/>
      <c r="G28" s="60" t="str">
        <f>IF($C$77="x","Se länk",CONCATENATE(ROUND(VLOOKUP($B$4,Totalt!$B$1:$BM$500,MATCH("Totalt tillförd energi:",Totalt!$B$1:$BV$1,0),FALSE),IF(VLOOKUP($B$4,Totalt!$B$1:$BM$500,MATCH("Totalt tillförd energi:",Totalt!$B$1:$BV$1,0),FALSE)&lt;100,1,0))," GWh"))</f>
        <v>14,4 GWh</v>
      </c>
      <c r="H28" s="58"/>
      <c r="I28" s="48"/>
      <c r="J28" s="48"/>
      <c r="K28" s="48"/>
      <c r="L28" s="48"/>
      <c r="M28" s="48"/>
      <c r="N28" s="48"/>
      <c r="O28" s="100"/>
    </row>
    <row r="29" spans="1:15" x14ac:dyDescent="0.25">
      <c r="A29" s="43"/>
      <c r="B29" s="48"/>
      <c r="C29" s="304" t="s">
        <v>1100</v>
      </c>
      <c r="D29" s="75"/>
      <c r="E29" s="48"/>
      <c r="F29" s="48"/>
      <c r="G29" s="60" t="str">
        <f>IF($C$77="x","",
CONCATENATE(ROUND(VLOOKUP($B$4,Totalt!$B$1:$BM$500,MATCH("Total el",Totalt!$B$1:$BV$1,0),FALSE),1)," GWh"))</f>
        <v>0,3 GWh</v>
      </c>
      <c r="H29" s="58"/>
      <c r="I29" s="48"/>
      <c r="J29" s="48"/>
      <c r="K29" s="48"/>
      <c r="L29" s="48"/>
      <c r="M29" s="48"/>
      <c r="N29" s="48"/>
      <c r="O29" s="100"/>
    </row>
    <row r="30" spans="1:15" x14ac:dyDescent="0.25">
      <c r="A30" s="43"/>
      <c r="B30" s="48"/>
      <c r="C30" s="48"/>
      <c r="D30" s="75"/>
      <c r="E30" s="48"/>
      <c r="F30" s="48"/>
      <c r="G30" s="48"/>
      <c r="H30" s="48"/>
      <c r="I30" s="48"/>
      <c r="J30" s="48"/>
      <c r="K30" s="48"/>
      <c r="L30" s="48"/>
      <c r="M30" s="48"/>
      <c r="N30" s="48"/>
      <c r="O30" s="100"/>
    </row>
    <row r="31" spans="1:15" x14ac:dyDescent="0.25">
      <c r="A31" s="43"/>
      <c r="B31" s="48"/>
      <c r="C31" s="58" t="s">
        <v>1101</v>
      </c>
      <c r="D31" s="67"/>
      <c r="E31" s="48"/>
      <c r="F31" s="58"/>
      <c r="G31" s="332" t="str">
        <f>IF($C$77="x","",'Underlag till diagram'!$B$17)</f>
        <v>'EPD Vattenfalls vindel'</v>
      </c>
      <c r="H31" s="332"/>
      <c r="I31" s="332"/>
      <c r="J31" s="332"/>
      <c r="K31" s="332"/>
      <c r="L31" s="48"/>
      <c r="M31" s="48"/>
      <c r="N31" s="48"/>
      <c r="O31" s="100"/>
    </row>
    <row r="32" spans="1:15" ht="3" customHeight="1" x14ac:dyDescent="0.25">
      <c r="A32" s="43"/>
      <c r="B32" s="48"/>
      <c r="C32" s="48"/>
      <c r="D32" s="67"/>
      <c r="E32" s="48"/>
      <c r="F32" s="58"/>
      <c r="G32" s="76"/>
      <c r="H32" s="58"/>
      <c r="I32" s="58"/>
      <c r="J32" s="58"/>
      <c r="K32" s="58"/>
      <c r="L32" s="48"/>
      <c r="M32" s="48"/>
      <c r="N32" s="48"/>
      <c r="O32" s="100"/>
    </row>
    <row r="33" spans="1:15" ht="18.75" x14ac:dyDescent="0.35">
      <c r="A33" s="43"/>
      <c r="B33" s="48"/>
      <c r="C33" s="58" t="s">
        <v>1102</v>
      </c>
      <c r="D33" s="67"/>
      <c r="E33" s="48"/>
      <c r="F33" s="58"/>
      <c r="G33" s="60" t="str">
        <f>IF($C$77="x","",
CONCATENATE(ROUND(VLOOKUP($B$4,Miljö!$B$1:$AP$500,MATCH("Koldioxidekvivalenter använd el",Miljö!$B$1:$AP$1,0),FALSE),0)," g CO2 ekv/kWh"))</f>
        <v>0 g CO2 ekv/kWh</v>
      </c>
      <c r="H33" s="58"/>
      <c r="I33" s="58"/>
      <c r="J33" s="58"/>
      <c r="K33" s="58"/>
      <c r="L33" s="48"/>
      <c r="M33" s="48"/>
      <c r="N33" s="48"/>
      <c r="O33" s="100"/>
    </row>
    <row r="34" spans="1:15" x14ac:dyDescent="0.25">
      <c r="A34" s="43"/>
      <c r="B34" s="48"/>
      <c r="C34" s="58" t="s">
        <v>1103</v>
      </c>
      <c r="D34" s="67"/>
      <c r="E34" s="48"/>
      <c r="F34" s="58"/>
      <c r="G34" s="62">
        <f>IF($C$77="x","",ROUND(VLOOKUP($B$4,Miljö!$B$1:$AP$500,MATCH("Fossilandel använd el",Miljö!$B$1:$AP$1,0),FALSE),2))</f>
        <v>0</v>
      </c>
      <c r="H34" s="58"/>
      <c r="I34" s="58"/>
      <c r="J34" s="58"/>
      <c r="K34" s="58"/>
      <c r="L34" s="48"/>
      <c r="M34" s="48"/>
      <c r="N34" s="48"/>
      <c r="O34" s="100"/>
    </row>
    <row r="35" spans="1:15" x14ac:dyDescent="0.25">
      <c r="A35" s="43"/>
      <c r="B35" s="48"/>
      <c r="C35" s="58" t="s">
        <v>1104</v>
      </c>
      <c r="D35" s="67"/>
      <c r="E35" s="48"/>
      <c r="F35" s="58"/>
      <c r="G35" s="77">
        <f>IF($C$77="x","",ROUND(VLOOKUP($B$4,Miljö!$B$1:$AP$500,MATCH("Primärenergifaktor använd el",Miljö!$B$1:$AP$1,0),FALSE),1))</f>
        <v>0.1</v>
      </c>
      <c r="H35" s="58"/>
      <c r="I35" s="58"/>
      <c r="J35" s="58"/>
      <c r="K35" s="58"/>
      <c r="L35" s="48"/>
      <c r="M35" s="48"/>
      <c r="N35" s="48"/>
      <c r="O35" s="100"/>
    </row>
    <row r="36" spans="1:15" x14ac:dyDescent="0.25">
      <c r="A36" s="43"/>
      <c r="B36" s="48"/>
      <c r="C36" s="48"/>
      <c r="D36" s="48"/>
      <c r="E36" s="48"/>
      <c r="F36" s="58"/>
      <c r="G36" s="58"/>
      <c r="H36" s="58"/>
      <c r="I36" s="58"/>
      <c r="J36" s="58"/>
      <c r="K36" s="58"/>
      <c r="L36" s="48"/>
      <c r="M36" s="48"/>
      <c r="N36" s="48"/>
      <c r="O36" s="100"/>
    </row>
    <row r="37" spans="1:15" x14ac:dyDescent="0.25">
      <c r="A37" s="43"/>
      <c r="B37" s="48"/>
      <c r="C37" s="304" t="s">
        <v>1105</v>
      </c>
      <c r="D37" s="78"/>
      <c r="E37" s="78"/>
      <c r="F37" s="48"/>
      <c r="G37" s="333" t="str">
        <f>IF($C$77="x","",VLOOKUP($B$4,Underlagsinformation!$B$1:$M$500,MATCH("Allokeringsmetod vid kraftvärme",Underlagsinformation!$B$1:$N$1,0),FALSE))</f>
        <v>Ej kraftvärme</v>
      </c>
      <c r="H37" s="334"/>
      <c r="I37" s="334"/>
      <c r="J37" s="334"/>
      <c r="K37" s="334"/>
      <c r="L37" s="334"/>
      <c r="M37" s="48"/>
      <c r="N37" s="48"/>
      <c r="O37" s="262"/>
    </row>
    <row r="38" spans="1:15" ht="32.25" customHeight="1" x14ac:dyDescent="0.25">
      <c r="A38" s="43"/>
      <c r="B38" s="48"/>
      <c r="C38" s="58" t="s">
        <v>1106</v>
      </c>
      <c r="D38" s="50"/>
      <c r="E38" s="50"/>
      <c r="F38" s="48"/>
      <c r="G38" s="335" t="str">
        <f>IF($C$77="x",VLOOKUP($B$4,Underlagsinformation!$B$1:$M$487,2,FALSE),"För mer information, kontakta företaget")</f>
        <v>För mer information, kontakta företaget</v>
      </c>
      <c r="H38" s="335"/>
      <c r="I38" s="335"/>
      <c r="J38" s="335"/>
      <c r="K38" s="335"/>
      <c r="L38" s="335"/>
      <c r="M38" s="48"/>
      <c r="N38" s="48"/>
      <c r="O38" s="262"/>
    </row>
    <row r="39" spans="1:15" x14ac:dyDescent="0.25">
      <c r="A39" s="43"/>
      <c r="B39" s="48"/>
      <c r="C39" s="58"/>
      <c r="D39" s="50"/>
      <c r="E39" s="50"/>
      <c r="F39" s="48"/>
      <c r="G39" s="212"/>
      <c r="H39" s="212"/>
      <c r="I39" s="212"/>
      <c r="J39" s="212"/>
      <c r="K39" s="212"/>
      <c r="L39" s="212"/>
      <c r="M39" s="48"/>
      <c r="N39" s="48"/>
      <c r="O39" s="262"/>
    </row>
    <row r="40" spans="1:15" x14ac:dyDescent="0.25">
      <c r="A40" s="43"/>
      <c r="B40" s="48"/>
      <c r="C40" s="79" t="str">
        <f>IF($C$77="x","Klicka på cellen med länken, högerklicka och välj kopiera, klistra sedan in länken i din webbläsare.","")</f>
        <v/>
      </c>
      <c r="D40" s="48"/>
      <c r="E40" s="48"/>
      <c r="F40" s="48"/>
      <c r="G40" s="48"/>
      <c r="H40" s="48"/>
      <c r="I40" s="48"/>
      <c r="J40" s="48"/>
      <c r="K40" s="48"/>
      <c r="L40" s="48"/>
      <c r="M40" s="80"/>
      <c r="N40" s="48"/>
      <c r="O40" s="100"/>
    </row>
    <row r="41" spans="1:15" ht="20.25" x14ac:dyDescent="0.3">
      <c r="A41" s="43"/>
      <c r="B41" s="48"/>
      <c r="C41" s="55"/>
      <c r="D41" s="48"/>
      <c r="E41" s="210"/>
      <c r="F41" s="48"/>
      <c r="G41" s="48"/>
      <c r="H41" s="48"/>
      <c r="I41" s="48"/>
      <c r="J41" s="48"/>
      <c r="K41" s="48"/>
      <c r="L41" s="48"/>
      <c r="M41" s="80"/>
      <c r="N41" s="48"/>
      <c r="O41" s="100"/>
    </row>
    <row r="42" spans="1:15" x14ac:dyDescent="0.25">
      <c r="A42" s="43"/>
      <c r="B42" s="48"/>
      <c r="C42" s="48"/>
      <c r="D42" s="48"/>
      <c r="E42" s="48"/>
      <c r="F42" s="48"/>
      <c r="G42" s="48"/>
      <c r="H42" s="48"/>
      <c r="I42" s="48"/>
      <c r="J42" s="48"/>
      <c r="K42" s="48"/>
      <c r="L42" s="48"/>
      <c r="M42" s="48"/>
      <c r="N42" s="48"/>
      <c r="O42" s="100"/>
    </row>
    <row r="43" spans="1:15" ht="15.75" x14ac:dyDescent="0.25">
      <c r="A43" s="43"/>
      <c r="B43" s="48"/>
      <c r="C43" s="192"/>
      <c r="D43" s="192"/>
      <c r="E43" s="192"/>
      <c r="F43" s="192"/>
      <c r="G43" s="192"/>
      <c r="H43" s="48"/>
      <c r="I43" s="48"/>
      <c r="J43" s="48"/>
      <c r="K43" s="81"/>
      <c r="L43" s="48"/>
      <c r="M43" s="48"/>
      <c r="N43" s="48"/>
      <c r="O43" s="100"/>
    </row>
    <row r="44" spans="1:15" x14ac:dyDescent="0.25">
      <c r="A44" s="43"/>
      <c r="B44" s="48"/>
      <c r="C44" s="192"/>
      <c r="D44" s="192"/>
      <c r="E44" s="192"/>
      <c r="F44" s="192"/>
      <c r="G44" s="192"/>
      <c r="H44" s="48"/>
      <c r="I44" s="48"/>
      <c r="J44" s="73" t="s">
        <v>1279</v>
      </c>
      <c r="K44" s="73"/>
      <c r="L44" s="73"/>
      <c r="M44" s="48"/>
      <c r="N44" s="260"/>
      <c r="O44" s="100"/>
    </row>
    <row r="45" spans="1:15" ht="15.75" x14ac:dyDescent="0.25">
      <c r="A45" s="43"/>
      <c r="B45" s="48"/>
      <c r="C45" s="192"/>
      <c r="D45" s="192"/>
      <c r="E45" s="192"/>
      <c r="F45" s="192"/>
      <c r="G45" s="192"/>
      <c r="H45" s="48"/>
      <c r="I45" s="48"/>
      <c r="J45" s="48"/>
      <c r="K45" s="81"/>
      <c r="L45" s="48"/>
      <c r="M45" s="48"/>
      <c r="N45" s="260"/>
    </row>
    <row r="46" spans="1:15" ht="30" customHeight="1" x14ac:dyDescent="0.25">
      <c r="A46" s="43"/>
      <c r="B46" s="48"/>
      <c r="C46" s="192"/>
      <c r="D46" s="192"/>
      <c r="E46" s="192"/>
      <c r="F46" s="192"/>
      <c r="G46" s="192"/>
      <c r="H46" s="48"/>
      <c r="I46" s="48"/>
      <c r="J46" s="324" t="str">
        <f>'Underlag till diagram'!X46</f>
        <v>Återvunnen energi:</v>
      </c>
      <c r="K46" s="324"/>
      <c r="L46" s="324"/>
      <c r="M46" s="209" t="str">
        <f>'Underlag till diagram'!Y46</f>
        <v>ja</v>
      </c>
      <c r="N46" s="276" t="str">
        <f>'Underlag till diagram'!AA46</f>
        <v>0%</v>
      </c>
    </row>
    <row r="47" spans="1:15" ht="30" customHeight="1" x14ac:dyDescent="0.25">
      <c r="A47" s="43"/>
      <c r="B47" s="48"/>
      <c r="C47" s="192"/>
      <c r="D47" s="192"/>
      <c r="E47" s="192"/>
      <c r="F47" s="192"/>
      <c r="G47" s="192"/>
      <c r="H47" s="48"/>
      <c r="I47" s="48"/>
      <c r="J47" s="324" t="str">
        <f>'Underlag till diagram'!X47</f>
        <v xml:space="preserve"> </v>
      </c>
      <c r="K47" s="324"/>
      <c r="L47" s="324"/>
      <c r="M47" s="209" t="str">
        <f>'Underlag till diagram'!Y47</f>
        <v/>
      </c>
      <c r="N47" s="276" t="str">
        <f>'Underlag till diagram'!AA47</f>
        <v/>
      </c>
    </row>
    <row r="48" spans="1:15" ht="30" customHeight="1" x14ac:dyDescent="0.25">
      <c r="A48" s="43"/>
      <c r="B48" s="48"/>
      <c r="C48" s="192"/>
      <c r="D48" s="192"/>
      <c r="E48" s="192"/>
      <c r="F48" s="192"/>
      <c r="G48" s="192"/>
      <c r="H48" s="48"/>
      <c r="I48" s="48"/>
      <c r="J48" s="324" t="str">
        <f>'Underlag till diagram'!X48</f>
        <v>Förnybart:</v>
      </c>
      <c r="K48" s="324"/>
      <c r="L48" s="324"/>
      <c r="M48" s="209" t="str">
        <f>'Underlag till diagram'!Y48</f>
        <v>ja</v>
      </c>
      <c r="N48" s="276" t="str">
        <f>'Underlag till diagram'!AA48</f>
        <v>94,3%</v>
      </c>
    </row>
    <row r="49" spans="1:14" ht="30" customHeight="1" x14ac:dyDescent="0.25">
      <c r="A49" s="43"/>
      <c r="B49" s="48"/>
      <c r="C49" s="192"/>
      <c r="D49" s="192"/>
      <c r="E49" s="192"/>
      <c r="F49" s="192"/>
      <c r="G49" s="192"/>
      <c r="H49" s="48"/>
      <c r="I49" s="48"/>
      <c r="J49" s="324" t="str">
        <f>'Underlag till diagram'!X49</f>
        <v>Sekundära biobränslen</v>
      </c>
      <c r="K49" s="324"/>
      <c r="L49" s="324"/>
      <c r="M49" s="209" t="str">
        <f>'Underlag till diagram'!Y49</f>
        <v/>
      </c>
      <c r="N49" s="276" t="str">
        <f>'Underlag till diagram'!AA49</f>
        <v>92,3%</v>
      </c>
    </row>
    <row r="50" spans="1:14" ht="30" customHeight="1" x14ac:dyDescent="0.25">
      <c r="A50" s="43"/>
      <c r="B50" s="48"/>
      <c r="C50" s="192"/>
      <c r="D50" s="192"/>
      <c r="E50" s="192"/>
      <c r="F50" s="192"/>
      <c r="G50" s="192"/>
      <c r="H50" s="48"/>
      <c r="I50" s="48"/>
      <c r="J50" s="324" t="str">
        <f>'Underlag till diagram'!X50</f>
        <v>Förnybar el till elpannor, värmepumpar och hjälpel till distribution</v>
      </c>
      <c r="K50" s="324"/>
      <c r="L50" s="324"/>
      <c r="M50" s="209" t="str">
        <f>'Underlag till diagram'!Y50</f>
        <v/>
      </c>
      <c r="N50" s="276" t="str">
        <f>'Underlag till diagram'!AA50</f>
        <v>2,1%</v>
      </c>
    </row>
    <row r="51" spans="1:14" ht="30" customHeight="1" x14ac:dyDescent="0.25">
      <c r="A51" s="43"/>
      <c r="B51" s="48"/>
      <c r="C51" s="192"/>
      <c r="D51" s="192"/>
      <c r="E51" s="192"/>
      <c r="F51" s="192"/>
      <c r="G51" s="192"/>
      <c r="H51" s="48"/>
      <c r="I51" s="48"/>
      <c r="J51" s="324" t="str">
        <f>'Underlag till diagram'!X51</f>
        <v xml:space="preserve"> </v>
      </c>
      <c r="K51" s="324"/>
      <c r="L51" s="324"/>
      <c r="M51" s="209" t="str">
        <f>'Underlag till diagram'!Y51</f>
        <v/>
      </c>
      <c r="N51" s="276" t="str">
        <f>'Underlag till diagram'!AA51</f>
        <v/>
      </c>
    </row>
    <row r="52" spans="1:14" ht="30" customHeight="1" x14ac:dyDescent="0.25">
      <c r="A52" s="43"/>
      <c r="B52" s="48"/>
      <c r="C52" s="192"/>
      <c r="D52" s="192"/>
      <c r="E52" s="192"/>
      <c r="F52" s="192"/>
      <c r="G52" s="192"/>
      <c r="H52" s="48"/>
      <c r="I52" s="48"/>
      <c r="J52" s="324" t="str">
        <f>'Underlag till diagram'!X52</f>
        <v>Övrigt:</v>
      </c>
      <c r="K52" s="324"/>
      <c r="L52" s="324"/>
      <c r="M52" s="209" t="str">
        <f>'Underlag till diagram'!Y52</f>
        <v>ja</v>
      </c>
      <c r="N52" s="276" t="str">
        <f>'Underlag till diagram'!AA52</f>
        <v>0%</v>
      </c>
    </row>
    <row r="53" spans="1:14" ht="30" customHeight="1" x14ac:dyDescent="0.25">
      <c r="A53" s="43"/>
      <c r="B53" s="48"/>
      <c r="C53" s="192"/>
      <c r="D53" s="192"/>
      <c r="E53" s="192"/>
      <c r="F53" s="192"/>
      <c r="G53" s="192"/>
      <c r="H53" s="48"/>
      <c r="I53" s="48"/>
      <c r="J53" s="324" t="str">
        <f>'Underlag till diagram'!X53</f>
        <v xml:space="preserve"> </v>
      </c>
      <c r="K53" s="324"/>
      <c r="L53" s="324"/>
      <c r="M53" s="209" t="str">
        <f>'Underlag till diagram'!Y53</f>
        <v/>
      </c>
      <c r="N53" s="276" t="str">
        <f>'Underlag till diagram'!AA53</f>
        <v/>
      </c>
    </row>
    <row r="54" spans="1:14" ht="30" customHeight="1" x14ac:dyDescent="0.25">
      <c r="A54" s="43"/>
      <c r="B54" s="48"/>
      <c r="C54" s="192"/>
      <c r="D54" s="192"/>
      <c r="E54" s="192"/>
      <c r="F54" s="192"/>
      <c r="G54" s="192"/>
      <c r="H54" s="48"/>
      <c r="I54" s="48"/>
      <c r="J54" s="324" t="str">
        <f>'Underlag till diagram'!X54</f>
        <v>Fossilt:</v>
      </c>
      <c r="K54" s="325"/>
      <c r="L54" s="325"/>
      <c r="M54" s="209" t="str">
        <f>'Underlag till diagram'!Y54</f>
        <v>ja</v>
      </c>
      <c r="N54" s="276" t="str">
        <f>'Underlag till diagram'!AA54</f>
        <v>5,7%</v>
      </c>
    </row>
    <row r="55" spans="1:14" ht="30" customHeight="1" x14ac:dyDescent="0.25">
      <c r="A55" s="43"/>
      <c r="B55" s="48"/>
      <c r="C55" s="192"/>
      <c r="D55" s="192"/>
      <c r="E55" s="192"/>
      <c r="F55" s="192"/>
      <c r="G55" s="192"/>
      <c r="H55" s="48"/>
      <c r="I55" s="48"/>
      <c r="J55" s="324" t="str">
        <f>'Underlag till diagram'!X55</f>
        <v>Eldningsolja</v>
      </c>
      <c r="K55" s="325"/>
      <c r="L55" s="325"/>
      <c r="M55" s="209" t="str">
        <f>'Underlag till diagram'!Y55</f>
        <v/>
      </c>
      <c r="N55" s="276" t="str">
        <f>'Underlag till diagram'!AA55</f>
        <v>5,7%</v>
      </c>
    </row>
    <row r="56" spans="1:14" ht="30" customHeight="1" x14ac:dyDescent="0.25">
      <c r="A56" s="43"/>
      <c r="B56" s="48"/>
      <c r="C56" s="192"/>
      <c r="D56" s="192"/>
      <c r="E56" s="192"/>
      <c r="F56" s="192"/>
      <c r="G56" s="192"/>
      <c r="H56" s="48"/>
      <c r="I56" s="48"/>
      <c r="J56" s="324" t="str">
        <f>'Underlag till diagram'!X56</f>
        <v xml:space="preserve"> </v>
      </c>
      <c r="K56" s="325"/>
      <c r="L56" s="325"/>
      <c r="M56" s="209" t="str">
        <f>'Underlag till diagram'!Y56</f>
        <v/>
      </c>
      <c r="N56" s="276" t="str">
        <f>'Underlag till diagram'!AA56</f>
        <v/>
      </c>
    </row>
    <row r="57" spans="1:14" ht="30" customHeight="1" x14ac:dyDescent="0.25">
      <c r="A57" s="43"/>
      <c r="B57" s="48"/>
      <c r="C57" s="192"/>
      <c r="D57" s="192"/>
      <c r="E57" s="192"/>
      <c r="F57" s="192"/>
      <c r="G57" s="192"/>
      <c r="H57" s="48"/>
      <c r="I57" s="48"/>
      <c r="J57" s="324" t="str">
        <f>'Underlag till diagram'!X57</f>
        <v/>
      </c>
      <c r="K57" s="325"/>
      <c r="L57" s="325"/>
      <c r="M57" s="209" t="str">
        <f>'Underlag till diagram'!Y57</f>
        <v/>
      </c>
      <c r="N57" s="276" t="str">
        <f>'Underlag till diagram'!AA57</f>
        <v/>
      </c>
    </row>
    <row r="58" spans="1:14" ht="30" customHeight="1" x14ac:dyDescent="0.25">
      <c r="A58" s="43"/>
      <c r="B58" s="48"/>
      <c r="C58" s="192"/>
      <c r="D58" s="192"/>
      <c r="E58" s="192"/>
      <c r="F58" s="192"/>
      <c r="G58" s="192"/>
      <c r="H58" s="48"/>
      <c r="I58" s="48"/>
      <c r="J58" s="324" t="str">
        <f>'Underlag till diagram'!X58</f>
        <v/>
      </c>
      <c r="K58" s="325"/>
      <c r="L58" s="325"/>
      <c r="M58" s="209" t="str">
        <f>'Underlag till diagram'!Y58</f>
        <v/>
      </c>
      <c r="N58" s="276" t="str">
        <f>'Underlag till diagram'!AA58</f>
        <v/>
      </c>
    </row>
    <row r="59" spans="1:14" ht="30" customHeight="1" x14ac:dyDescent="0.25">
      <c r="A59" s="43"/>
      <c r="B59" s="48"/>
      <c r="C59" s="192"/>
      <c r="D59" s="192"/>
      <c r="E59" s="192"/>
      <c r="F59" s="192"/>
      <c r="G59" s="192"/>
      <c r="H59" s="48"/>
      <c r="I59" s="48"/>
      <c r="J59" s="324" t="str">
        <f>'Underlag till diagram'!X59</f>
        <v/>
      </c>
      <c r="K59" s="325"/>
      <c r="L59" s="325"/>
      <c r="M59" s="209" t="str">
        <f>'Underlag till diagram'!Y59</f>
        <v/>
      </c>
      <c r="N59" s="276" t="str">
        <f>'Underlag till diagram'!AA59</f>
        <v/>
      </c>
    </row>
    <row r="60" spans="1:14" ht="30" customHeight="1" x14ac:dyDescent="0.25">
      <c r="A60" s="43"/>
      <c r="B60" s="48"/>
      <c r="C60" s="192"/>
      <c r="D60" s="192"/>
      <c r="E60" s="192"/>
      <c r="F60" s="192"/>
      <c r="G60" s="192"/>
      <c r="H60" s="48"/>
      <c r="I60" s="48"/>
      <c r="J60" s="324" t="str">
        <f>'Underlag till diagram'!X60</f>
        <v/>
      </c>
      <c r="K60" s="325"/>
      <c r="L60" s="325"/>
      <c r="M60" s="209" t="str">
        <f>'Underlag till diagram'!Y60</f>
        <v/>
      </c>
      <c r="N60" s="276" t="str">
        <f>'Underlag till diagram'!AA60</f>
        <v/>
      </c>
    </row>
    <row r="61" spans="1:14" ht="30" customHeight="1" x14ac:dyDescent="0.25">
      <c r="A61" s="43"/>
      <c r="B61" s="48"/>
      <c r="C61" s="192"/>
      <c r="D61" s="192"/>
      <c r="E61" s="192"/>
      <c r="F61" s="192"/>
      <c r="G61" s="192"/>
      <c r="H61" s="48"/>
      <c r="I61" s="48"/>
      <c r="J61" s="324" t="str">
        <f>'Underlag till diagram'!X61</f>
        <v/>
      </c>
      <c r="K61" s="325"/>
      <c r="L61" s="325"/>
      <c r="M61" s="209" t="str">
        <f>'Underlag till diagram'!Y61</f>
        <v/>
      </c>
      <c r="N61" s="276" t="str">
        <f>'Underlag till diagram'!AA61</f>
        <v/>
      </c>
    </row>
    <row r="62" spans="1:14" ht="30" customHeight="1" x14ac:dyDescent="0.25">
      <c r="A62" s="43"/>
      <c r="B62" s="48"/>
      <c r="C62" s="192"/>
      <c r="D62" s="192"/>
      <c r="E62" s="192"/>
      <c r="F62" s="192"/>
      <c r="G62" s="192"/>
      <c r="H62" s="48"/>
      <c r="I62" s="48"/>
      <c r="J62" s="324" t="str">
        <f>'Underlag till diagram'!X62</f>
        <v/>
      </c>
      <c r="K62" s="325"/>
      <c r="L62" s="325"/>
      <c r="M62" s="209" t="str">
        <f>'Underlag till diagram'!Y62</f>
        <v/>
      </c>
      <c r="N62" s="276" t="str">
        <f>'Underlag till diagram'!AA62</f>
        <v/>
      </c>
    </row>
    <row r="63" spans="1:14" ht="30" customHeight="1" x14ac:dyDescent="0.25">
      <c r="A63" s="43"/>
      <c r="B63" s="48"/>
      <c r="C63" s="192"/>
      <c r="D63" s="192"/>
      <c r="E63" s="192"/>
      <c r="F63" s="192"/>
      <c r="G63" s="192"/>
      <c r="H63" s="48"/>
      <c r="I63" s="48"/>
      <c r="J63" s="324" t="str">
        <f>'Underlag till diagram'!X63</f>
        <v/>
      </c>
      <c r="K63" s="325"/>
      <c r="L63" s="325"/>
      <c r="M63" s="209" t="str">
        <f>'Underlag till diagram'!Y63</f>
        <v/>
      </c>
      <c r="N63" s="276" t="str">
        <f>'Underlag till diagram'!AA63</f>
        <v/>
      </c>
    </row>
    <row r="64" spans="1:14" ht="30" customHeight="1" x14ac:dyDescent="0.25">
      <c r="A64" s="43"/>
      <c r="B64" s="48"/>
      <c r="C64" s="192"/>
      <c r="D64" s="192"/>
      <c r="E64" s="192"/>
      <c r="F64" s="192"/>
      <c r="G64" s="192"/>
      <c r="H64" s="48"/>
      <c r="I64" s="48"/>
      <c r="J64" s="324" t="str">
        <f>'Underlag till diagram'!X64</f>
        <v/>
      </c>
      <c r="K64" s="325"/>
      <c r="L64" s="325"/>
      <c r="M64" s="209" t="str">
        <f>'Underlag till diagram'!Y64</f>
        <v/>
      </c>
      <c r="N64" s="276" t="str">
        <f>'Underlag till diagram'!AA64</f>
        <v/>
      </c>
    </row>
    <row r="65" spans="1:14" ht="30" customHeight="1" x14ac:dyDescent="0.25">
      <c r="A65" s="43"/>
      <c r="B65" s="48"/>
      <c r="C65" s="192"/>
      <c r="D65" s="192"/>
      <c r="E65" s="192"/>
      <c r="F65" s="192"/>
      <c r="G65" s="192"/>
      <c r="H65" s="48"/>
      <c r="I65" s="48"/>
      <c r="J65" s="324" t="str">
        <f>'Underlag till diagram'!X65</f>
        <v/>
      </c>
      <c r="K65" s="325"/>
      <c r="L65" s="325"/>
      <c r="M65" s="209" t="str">
        <f>'Underlag till diagram'!Y65</f>
        <v/>
      </c>
      <c r="N65" s="276" t="str">
        <f>'Underlag till diagram'!AA65</f>
        <v/>
      </c>
    </row>
    <row r="66" spans="1:14" ht="30" customHeight="1" x14ac:dyDescent="0.25">
      <c r="A66" s="43"/>
      <c r="B66" s="48"/>
      <c r="C66" s="192"/>
      <c r="D66" s="192"/>
      <c r="E66" s="192"/>
      <c r="F66" s="192"/>
      <c r="G66" s="192"/>
      <c r="H66" s="48"/>
      <c r="I66" s="48"/>
      <c r="J66" s="324" t="str">
        <f>'Underlag till diagram'!X66</f>
        <v/>
      </c>
      <c r="K66" s="325"/>
      <c r="L66" s="325"/>
      <c r="M66" s="209" t="str">
        <f>'Underlag till diagram'!Y66</f>
        <v/>
      </c>
      <c r="N66" s="276" t="str">
        <f>'Underlag till diagram'!AA66</f>
        <v/>
      </c>
    </row>
    <row r="67" spans="1:14" ht="30" customHeight="1" x14ac:dyDescent="0.25">
      <c r="A67" s="43"/>
      <c r="B67" s="56"/>
      <c r="C67" s="192"/>
      <c r="D67" s="192"/>
      <c r="E67" s="192"/>
      <c r="F67" s="192"/>
      <c r="G67" s="192"/>
      <c r="H67" s="56"/>
      <c r="I67" s="56"/>
      <c r="J67" s="324" t="str">
        <f>'Underlag till diagram'!X67</f>
        <v/>
      </c>
      <c r="K67" s="325"/>
      <c r="L67" s="325"/>
      <c r="M67" s="209" t="str">
        <f>'Underlag till diagram'!Y67</f>
        <v/>
      </c>
      <c r="N67" s="276" t="str">
        <f>'Underlag till diagram'!AA67</f>
        <v/>
      </c>
    </row>
    <row r="68" spans="1:14" ht="30" customHeight="1" x14ac:dyDescent="0.25">
      <c r="A68" s="43"/>
      <c r="B68" s="56"/>
      <c r="C68" s="192"/>
      <c r="D68" s="192"/>
      <c r="E68" s="192"/>
      <c r="F68" s="192"/>
      <c r="G68" s="192"/>
      <c r="H68" s="56"/>
      <c r="I68" s="56"/>
      <c r="J68" s="324" t="str">
        <f>'Underlag till diagram'!X68</f>
        <v/>
      </c>
      <c r="K68" s="325"/>
      <c r="L68" s="325"/>
      <c r="M68" s="209" t="str">
        <f>'Underlag till diagram'!Y68</f>
        <v/>
      </c>
      <c r="N68" s="276" t="str">
        <f>'Underlag till diagram'!AA68</f>
        <v/>
      </c>
    </row>
    <row r="69" spans="1:14" ht="30" customHeight="1" x14ac:dyDescent="0.25">
      <c r="A69" s="43"/>
      <c r="B69" s="56"/>
      <c r="C69" s="192"/>
      <c r="D69" s="192"/>
      <c r="E69" s="192"/>
      <c r="F69" s="192"/>
      <c r="G69" s="192"/>
      <c r="H69" s="56"/>
      <c r="I69" s="56"/>
      <c r="J69" s="324" t="str">
        <f>'Underlag till diagram'!X69</f>
        <v/>
      </c>
      <c r="K69" s="325"/>
      <c r="L69" s="325"/>
      <c r="M69" s="209" t="str">
        <f>'Underlag till diagram'!Y69</f>
        <v/>
      </c>
      <c r="N69" s="276" t="str">
        <f>'Underlag till diagram'!AA69</f>
        <v/>
      </c>
    </row>
    <row r="70" spans="1:14" ht="30" customHeight="1" x14ac:dyDescent="0.25">
      <c r="A70" s="43"/>
      <c r="B70" s="56"/>
      <c r="C70" s="192"/>
      <c r="D70" s="192"/>
      <c r="E70" s="192"/>
      <c r="F70" s="192"/>
      <c r="G70" s="192"/>
      <c r="H70" s="56"/>
      <c r="I70" s="56"/>
      <c r="J70" s="324" t="str">
        <f>'Underlag till diagram'!X70</f>
        <v/>
      </c>
      <c r="K70" s="325"/>
      <c r="L70" s="325"/>
      <c r="M70" s="209" t="str">
        <f>'Underlag till diagram'!Y70</f>
        <v/>
      </c>
      <c r="N70" s="276" t="str">
        <f>'Underlag till diagram'!AA70</f>
        <v/>
      </c>
    </row>
    <row r="71" spans="1:14" ht="30" customHeight="1" x14ac:dyDescent="0.25">
      <c r="A71" s="43"/>
      <c r="B71" s="56"/>
      <c r="C71" s="192"/>
      <c r="D71" s="192"/>
      <c r="E71" s="192"/>
      <c r="F71" s="192"/>
      <c r="G71" s="192"/>
      <c r="H71" s="56"/>
      <c r="I71" s="56"/>
      <c r="J71" s="324" t="str">
        <f>'Underlag till diagram'!X71</f>
        <v/>
      </c>
      <c r="K71" s="325"/>
      <c r="L71" s="325"/>
      <c r="M71" s="209" t="str">
        <f>'Underlag till diagram'!Y71</f>
        <v/>
      </c>
      <c r="N71" s="276" t="str">
        <f>'Underlag till diagram'!AA71</f>
        <v/>
      </c>
    </row>
    <row r="72" spans="1:14" ht="30" customHeight="1" x14ac:dyDescent="0.25">
      <c r="B72" s="56"/>
      <c r="C72" s="192"/>
      <c r="D72" s="192"/>
      <c r="E72" s="192"/>
      <c r="F72" s="192"/>
      <c r="G72" s="192"/>
      <c r="H72" s="56"/>
      <c r="I72" s="56"/>
      <c r="J72" s="324" t="str">
        <f>'Underlag till diagram'!X72</f>
        <v/>
      </c>
      <c r="K72" s="325"/>
      <c r="L72" s="325"/>
      <c r="M72" s="209" t="str">
        <f>'Underlag till diagram'!Y72</f>
        <v/>
      </c>
      <c r="N72" s="276" t="str">
        <f>'Underlag till diagram'!AA72</f>
        <v/>
      </c>
    </row>
    <row r="73" spans="1:14" ht="30" customHeight="1" x14ac:dyDescent="0.25">
      <c r="B73" s="56"/>
      <c r="C73" s="194"/>
      <c r="D73" s="194"/>
      <c r="E73" s="192"/>
      <c r="F73" s="56"/>
      <c r="G73" s="193"/>
      <c r="H73" s="56"/>
      <c r="I73" s="56"/>
      <c r="J73" s="324" t="str">
        <f>'Underlag till diagram'!X73</f>
        <v/>
      </c>
      <c r="K73" s="325"/>
      <c r="L73" s="325"/>
      <c r="M73" s="209" t="str">
        <f>'Underlag till diagram'!Y73</f>
        <v/>
      </c>
      <c r="N73" s="276" t="str">
        <f>'Underlag till diagram'!AA73</f>
        <v/>
      </c>
    </row>
    <row r="74" spans="1:14" ht="30" customHeight="1" x14ac:dyDescent="0.25">
      <c r="B74" s="56"/>
      <c r="C74" s="194"/>
      <c r="D74" s="194"/>
      <c r="E74" s="192"/>
      <c r="F74" s="56"/>
      <c r="G74" s="193"/>
      <c r="H74" s="56"/>
      <c r="I74" s="56"/>
      <c r="J74" s="324" t="str">
        <f>'Underlag till diagram'!X74</f>
        <v/>
      </c>
      <c r="K74" s="325"/>
      <c r="L74" s="325"/>
      <c r="M74" s="209" t="str">
        <f>'Underlag till diagram'!Y74</f>
        <v/>
      </c>
      <c r="N74" s="276" t="str">
        <f>'Underlag till diagram'!AA74</f>
        <v/>
      </c>
    </row>
    <row r="75" spans="1:14" ht="30" customHeight="1" x14ac:dyDescent="0.25">
      <c r="B75" s="56"/>
      <c r="C75" s="194"/>
      <c r="D75" s="194"/>
      <c r="E75" s="192"/>
      <c r="F75" s="56"/>
      <c r="G75" s="193"/>
      <c r="H75" s="56"/>
      <c r="I75" s="56"/>
      <c r="J75" s="324" t="str">
        <f>'Underlag till diagram'!X75</f>
        <v/>
      </c>
      <c r="K75" s="325"/>
      <c r="L75" s="325"/>
      <c r="M75" s="209" t="str">
        <f>'Underlag till diagram'!Y75</f>
        <v/>
      </c>
      <c r="N75" s="276" t="str">
        <f>'Underlag till diagram'!AA75</f>
        <v/>
      </c>
    </row>
    <row r="76" spans="1:14" x14ac:dyDescent="0.25">
      <c r="B76" s="56"/>
      <c r="C76" s="193"/>
      <c r="D76" s="193"/>
      <c r="E76" s="193"/>
      <c r="F76" s="56"/>
      <c r="G76" s="56"/>
      <c r="H76" s="56"/>
      <c r="I76" s="56"/>
      <c r="J76" s="56"/>
      <c r="K76" s="56"/>
      <c r="L76" s="56"/>
      <c r="M76" s="56"/>
      <c r="N76" s="192"/>
    </row>
    <row r="77" spans="1:14" x14ac:dyDescent="0.25">
      <c r="B77" s="82" t="s">
        <v>1107</v>
      </c>
      <c r="C77" s="83" t="str">
        <f>IF('Underlag till diagram'!D2="ja","","x")</f>
        <v/>
      </c>
    </row>
  </sheetData>
  <sheetProtection password="DD46" sheet="1" objects="1" scenarios="1"/>
  <protectedRanges>
    <protectedRange sqref="B4:F4" name="Område1"/>
  </protectedRanges>
  <mergeCells count="39">
    <mergeCell ref="J74:L74"/>
    <mergeCell ref="J75:L75"/>
    <mergeCell ref="J46:L46"/>
    <mergeCell ref="C25:D25"/>
    <mergeCell ref="B4:F4"/>
    <mergeCell ref="C7:D7"/>
    <mergeCell ref="C8:E8"/>
    <mergeCell ref="C21:D21"/>
    <mergeCell ref="C22:D22"/>
    <mergeCell ref="G31:K31"/>
    <mergeCell ref="G37:L37"/>
    <mergeCell ref="G38:L38"/>
    <mergeCell ref="J47:L47"/>
    <mergeCell ref="J48:L48"/>
    <mergeCell ref="J49:L49"/>
    <mergeCell ref="J50:L50"/>
    <mergeCell ref="J51:L51"/>
    <mergeCell ref="J52:L52"/>
    <mergeCell ref="J53:L53"/>
    <mergeCell ref="J54:L54"/>
    <mergeCell ref="J55:L55"/>
    <mergeCell ref="J56:L56"/>
    <mergeCell ref="J57:L57"/>
    <mergeCell ref="J58:L58"/>
    <mergeCell ref="J59:L59"/>
    <mergeCell ref="J60:L60"/>
    <mergeCell ref="J61:L61"/>
    <mergeCell ref="J62:L62"/>
    <mergeCell ref="J63:L63"/>
    <mergeCell ref="J64:L64"/>
    <mergeCell ref="J65:L65"/>
    <mergeCell ref="J66:L66"/>
    <mergeCell ref="J72:L72"/>
    <mergeCell ref="J73:L73"/>
    <mergeCell ref="J67:L67"/>
    <mergeCell ref="J68:L68"/>
    <mergeCell ref="J69:L69"/>
    <mergeCell ref="J70:L70"/>
    <mergeCell ref="J71:L71"/>
  </mergeCells>
  <conditionalFormatting sqref="J46:J75">
    <cfRule type="expression" dxfId="1" priority="5">
      <formula>$M46="ja"</formula>
    </cfRule>
  </conditionalFormatting>
  <conditionalFormatting sqref="N46:N75">
    <cfRule type="expression" dxfId="0" priority="6">
      <formula>$M46="ja"</formula>
    </cfRule>
  </conditionalFormatting>
  <dataValidations count="1">
    <dataValidation type="list" showInputMessage="1" showErrorMessage="1" sqref="WVJ983048:WVN983048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4:F65544 IX65544:JB65544 ST65544:SX65544 ACP65544:ACT65544 AML65544:AMP65544 AWH65544:AWL65544 BGD65544:BGH65544 BPZ65544:BQD65544 BZV65544:BZZ65544 CJR65544:CJV65544 CTN65544:CTR65544 DDJ65544:DDN65544 DNF65544:DNJ65544 DXB65544:DXF65544 EGX65544:EHB65544 EQT65544:EQX65544 FAP65544:FAT65544 FKL65544:FKP65544 FUH65544:FUL65544 GED65544:GEH65544 GNZ65544:GOD65544 GXV65544:GXZ65544 HHR65544:HHV65544 HRN65544:HRR65544 IBJ65544:IBN65544 ILF65544:ILJ65544 IVB65544:IVF65544 JEX65544:JFB65544 JOT65544:JOX65544 JYP65544:JYT65544 KIL65544:KIP65544 KSH65544:KSL65544 LCD65544:LCH65544 LLZ65544:LMD65544 LVV65544:LVZ65544 MFR65544:MFV65544 MPN65544:MPR65544 MZJ65544:MZN65544 NJF65544:NJJ65544 NTB65544:NTF65544 OCX65544:ODB65544 OMT65544:OMX65544 OWP65544:OWT65544 PGL65544:PGP65544 PQH65544:PQL65544 QAD65544:QAH65544 QJZ65544:QKD65544 QTV65544:QTZ65544 RDR65544:RDV65544 RNN65544:RNR65544 RXJ65544:RXN65544 SHF65544:SHJ65544 SRB65544:SRF65544 TAX65544:TBB65544 TKT65544:TKX65544 TUP65544:TUT65544 UEL65544:UEP65544 UOH65544:UOL65544 UYD65544:UYH65544 VHZ65544:VID65544 VRV65544:VRZ65544 WBR65544:WBV65544 WLN65544:WLR65544 WVJ65544:WVN65544 B131080:F131080 IX131080:JB131080 ST131080:SX131080 ACP131080:ACT131080 AML131080:AMP131080 AWH131080:AWL131080 BGD131080:BGH131080 BPZ131080:BQD131080 BZV131080:BZZ131080 CJR131080:CJV131080 CTN131080:CTR131080 DDJ131080:DDN131080 DNF131080:DNJ131080 DXB131080:DXF131080 EGX131080:EHB131080 EQT131080:EQX131080 FAP131080:FAT131080 FKL131080:FKP131080 FUH131080:FUL131080 GED131080:GEH131080 GNZ131080:GOD131080 GXV131080:GXZ131080 HHR131080:HHV131080 HRN131080:HRR131080 IBJ131080:IBN131080 ILF131080:ILJ131080 IVB131080:IVF131080 JEX131080:JFB131080 JOT131080:JOX131080 JYP131080:JYT131080 KIL131080:KIP131080 KSH131080:KSL131080 LCD131080:LCH131080 LLZ131080:LMD131080 LVV131080:LVZ131080 MFR131080:MFV131080 MPN131080:MPR131080 MZJ131080:MZN131080 NJF131080:NJJ131080 NTB131080:NTF131080 OCX131080:ODB131080 OMT131080:OMX131080 OWP131080:OWT131080 PGL131080:PGP131080 PQH131080:PQL131080 QAD131080:QAH131080 QJZ131080:QKD131080 QTV131080:QTZ131080 RDR131080:RDV131080 RNN131080:RNR131080 RXJ131080:RXN131080 SHF131080:SHJ131080 SRB131080:SRF131080 TAX131080:TBB131080 TKT131080:TKX131080 TUP131080:TUT131080 UEL131080:UEP131080 UOH131080:UOL131080 UYD131080:UYH131080 VHZ131080:VID131080 VRV131080:VRZ131080 WBR131080:WBV131080 WLN131080:WLR131080 WVJ131080:WVN131080 B196616:F196616 IX196616:JB196616 ST196616:SX196616 ACP196616:ACT196616 AML196616:AMP196616 AWH196616:AWL196616 BGD196616:BGH196616 BPZ196616:BQD196616 BZV196616:BZZ196616 CJR196616:CJV196616 CTN196616:CTR196616 DDJ196616:DDN196616 DNF196616:DNJ196616 DXB196616:DXF196616 EGX196616:EHB196616 EQT196616:EQX196616 FAP196616:FAT196616 FKL196616:FKP196616 FUH196616:FUL196616 GED196616:GEH196616 GNZ196616:GOD196616 GXV196616:GXZ196616 HHR196616:HHV196616 HRN196616:HRR196616 IBJ196616:IBN196616 ILF196616:ILJ196616 IVB196616:IVF196616 JEX196616:JFB196616 JOT196616:JOX196616 JYP196616:JYT196616 KIL196616:KIP196616 KSH196616:KSL196616 LCD196616:LCH196616 LLZ196616:LMD196616 LVV196616:LVZ196616 MFR196616:MFV196616 MPN196616:MPR196616 MZJ196616:MZN196616 NJF196616:NJJ196616 NTB196616:NTF196616 OCX196616:ODB196616 OMT196616:OMX196616 OWP196616:OWT196616 PGL196616:PGP196616 PQH196616:PQL196616 QAD196616:QAH196616 QJZ196616:QKD196616 QTV196616:QTZ196616 RDR196616:RDV196616 RNN196616:RNR196616 RXJ196616:RXN196616 SHF196616:SHJ196616 SRB196616:SRF196616 TAX196616:TBB196616 TKT196616:TKX196616 TUP196616:TUT196616 UEL196616:UEP196616 UOH196616:UOL196616 UYD196616:UYH196616 VHZ196616:VID196616 VRV196616:VRZ196616 WBR196616:WBV196616 WLN196616:WLR196616 WVJ196616:WVN196616 B262152:F262152 IX262152:JB262152 ST262152:SX262152 ACP262152:ACT262152 AML262152:AMP262152 AWH262152:AWL262152 BGD262152:BGH262152 BPZ262152:BQD262152 BZV262152:BZZ262152 CJR262152:CJV262152 CTN262152:CTR262152 DDJ262152:DDN262152 DNF262152:DNJ262152 DXB262152:DXF262152 EGX262152:EHB262152 EQT262152:EQX262152 FAP262152:FAT262152 FKL262152:FKP262152 FUH262152:FUL262152 GED262152:GEH262152 GNZ262152:GOD262152 GXV262152:GXZ262152 HHR262152:HHV262152 HRN262152:HRR262152 IBJ262152:IBN262152 ILF262152:ILJ262152 IVB262152:IVF262152 JEX262152:JFB262152 JOT262152:JOX262152 JYP262152:JYT262152 KIL262152:KIP262152 KSH262152:KSL262152 LCD262152:LCH262152 LLZ262152:LMD262152 LVV262152:LVZ262152 MFR262152:MFV262152 MPN262152:MPR262152 MZJ262152:MZN262152 NJF262152:NJJ262152 NTB262152:NTF262152 OCX262152:ODB262152 OMT262152:OMX262152 OWP262152:OWT262152 PGL262152:PGP262152 PQH262152:PQL262152 QAD262152:QAH262152 QJZ262152:QKD262152 QTV262152:QTZ262152 RDR262152:RDV262152 RNN262152:RNR262152 RXJ262152:RXN262152 SHF262152:SHJ262152 SRB262152:SRF262152 TAX262152:TBB262152 TKT262152:TKX262152 TUP262152:TUT262152 UEL262152:UEP262152 UOH262152:UOL262152 UYD262152:UYH262152 VHZ262152:VID262152 VRV262152:VRZ262152 WBR262152:WBV262152 WLN262152:WLR262152 WVJ262152:WVN262152 B327688:F327688 IX327688:JB327688 ST327688:SX327688 ACP327688:ACT327688 AML327688:AMP327688 AWH327688:AWL327688 BGD327688:BGH327688 BPZ327688:BQD327688 BZV327688:BZZ327688 CJR327688:CJV327688 CTN327688:CTR327688 DDJ327688:DDN327688 DNF327688:DNJ327688 DXB327688:DXF327688 EGX327688:EHB327688 EQT327688:EQX327688 FAP327688:FAT327688 FKL327688:FKP327688 FUH327688:FUL327688 GED327688:GEH327688 GNZ327688:GOD327688 GXV327688:GXZ327688 HHR327688:HHV327688 HRN327688:HRR327688 IBJ327688:IBN327688 ILF327688:ILJ327688 IVB327688:IVF327688 JEX327688:JFB327688 JOT327688:JOX327688 JYP327688:JYT327688 KIL327688:KIP327688 KSH327688:KSL327688 LCD327688:LCH327688 LLZ327688:LMD327688 LVV327688:LVZ327688 MFR327688:MFV327688 MPN327688:MPR327688 MZJ327688:MZN327688 NJF327688:NJJ327688 NTB327688:NTF327688 OCX327688:ODB327688 OMT327688:OMX327688 OWP327688:OWT327688 PGL327688:PGP327688 PQH327688:PQL327688 QAD327688:QAH327688 QJZ327688:QKD327688 QTV327688:QTZ327688 RDR327688:RDV327688 RNN327688:RNR327688 RXJ327688:RXN327688 SHF327688:SHJ327688 SRB327688:SRF327688 TAX327688:TBB327688 TKT327688:TKX327688 TUP327688:TUT327688 UEL327688:UEP327688 UOH327688:UOL327688 UYD327688:UYH327688 VHZ327688:VID327688 VRV327688:VRZ327688 WBR327688:WBV327688 WLN327688:WLR327688 WVJ327688:WVN327688 B393224:F393224 IX393224:JB393224 ST393224:SX393224 ACP393224:ACT393224 AML393224:AMP393224 AWH393224:AWL393224 BGD393224:BGH393224 BPZ393224:BQD393224 BZV393224:BZZ393224 CJR393224:CJV393224 CTN393224:CTR393224 DDJ393224:DDN393224 DNF393224:DNJ393224 DXB393224:DXF393224 EGX393224:EHB393224 EQT393224:EQX393224 FAP393224:FAT393224 FKL393224:FKP393224 FUH393224:FUL393224 GED393224:GEH393224 GNZ393224:GOD393224 GXV393224:GXZ393224 HHR393224:HHV393224 HRN393224:HRR393224 IBJ393224:IBN393224 ILF393224:ILJ393224 IVB393224:IVF393224 JEX393224:JFB393224 JOT393224:JOX393224 JYP393224:JYT393224 KIL393224:KIP393224 KSH393224:KSL393224 LCD393224:LCH393224 LLZ393224:LMD393224 LVV393224:LVZ393224 MFR393224:MFV393224 MPN393224:MPR393224 MZJ393224:MZN393224 NJF393224:NJJ393224 NTB393224:NTF393224 OCX393224:ODB393224 OMT393224:OMX393224 OWP393224:OWT393224 PGL393224:PGP393224 PQH393224:PQL393224 QAD393224:QAH393224 QJZ393224:QKD393224 QTV393224:QTZ393224 RDR393224:RDV393224 RNN393224:RNR393224 RXJ393224:RXN393224 SHF393224:SHJ393224 SRB393224:SRF393224 TAX393224:TBB393224 TKT393224:TKX393224 TUP393224:TUT393224 UEL393224:UEP393224 UOH393224:UOL393224 UYD393224:UYH393224 VHZ393224:VID393224 VRV393224:VRZ393224 WBR393224:WBV393224 WLN393224:WLR393224 WVJ393224:WVN393224 B458760:F458760 IX458760:JB458760 ST458760:SX458760 ACP458760:ACT458760 AML458760:AMP458760 AWH458760:AWL458760 BGD458760:BGH458760 BPZ458760:BQD458760 BZV458760:BZZ458760 CJR458760:CJV458760 CTN458760:CTR458760 DDJ458760:DDN458760 DNF458760:DNJ458760 DXB458760:DXF458760 EGX458760:EHB458760 EQT458760:EQX458760 FAP458760:FAT458760 FKL458760:FKP458760 FUH458760:FUL458760 GED458760:GEH458760 GNZ458760:GOD458760 GXV458760:GXZ458760 HHR458760:HHV458760 HRN458760:HRR458760 IBJ458760:IBN458760 ILF458760:ILJ458760 IVB458760:IVF458760 JEX458760:JFB458760 JOT458760:JOX458760 JYP458760:JYT458760 KIL458760:KIP458760 KSH458760:KSL458760 LCD458760:LCH458760 LLZ458760:LMD458760 LVV458760:LVZ458760 MFR458760:MFV458760 MPN458760:MPR458760 MZJ458760:MZN458760 NJF458760:NJJ458760 NTB458760:NTF458760 OCX458760:ODB458760 OMT458760:OMX458760 OWP458760:OWT458760 PGL458760:PGP458760 PQH458760:PQL458760 QAD458760:QAH458760 QJZ458760:QKD458760 QTV458760:QTZ458760 RDR458760:RDV458760 RNN458760:RNR458760 RXJ458760:RXN458760 SHF458760:SHJ458760 SRB458760:SRF458760 TAX458760:TBB458760 TKT458760:TKX458760 TUP458760:TUT458760 UEL458760:UEP458760 UOH458760:UOL458760 UYD458760:UYH458760 VHZ458760:VID458760 VRV458760:VRZ458760 WBR458760:WBV458760 WLN458760:WLR458760 WVJ458760:WVN458760 B524296:F524296 IX524296:JB524296 ST524296:SX524296 ACP524296:ACT524296 AML524296:AMP524296 AWH524296:AWL524296 BGD524296:BGH524296 BPZ524296:BQD524296 BZV524296:BZZ524296 CJR524296:CJV524296 CTN524296:CTR524296 DDJ524296:DDN524296 DNF524296:DNJ524296 DXB524296:DXF524296 EGX524296:EHB524296 EQT524296:EQX524296 FAP524296:FAT524296 FKL524296:FKP524296 FUH524296:FUL524296 GED524296:GEH524296 GNZ524296:GOD524296 GXV524296:GXZ524296 HHR524296:HHV524296 HRN524296:HRR524296 IBJ524296:IBN524296 ILF524296:ILJ524296 IVB524296:IVF524296 JEX524296:JFB524296 JOT524296:JOX524296 JYP524296:JYT524296 KIL524296:KIP524296 KSH524296:KSL524296 LCD524296:LCH524296 LLZ524296:LMD524296 LVV524296:LVZ524296 MFR524296:MFV524296 MPN524296:MPR524296 MZJ524296:MZN524296 NJF524296:NJJ524296 NTB524296:NTF524296 OCX524296:ODB524296 OMT524296:OMX524296 OWP524296:OWT524296 PGL524296:PGP524296 PQH524296:PQL524296 QAD524296:QAH524296 QJZ524296:QKD524296 QTV524296:QTZ524296 RDR524296:RDV524296 RNN524296:RNR524296 RXJ524296:RXN524296 SHF524296:SHJ524296 SRB524296:SRF524296 TAX524296:TBB524296 TKT524296:TKX524296 TUP524296:TUT524296 UEL524296:UEP524296 UOH524296:UOL524296 UYD524296:UYH524296 VHZ524296:VID524296 VRV524296:VRZ524296 WBR524296:WBV524296 WLN524296:WLR524296 WVJ524296:WVN524296 B589832:F589832 IX589832:JB589832 ST589832:SX589832 ACP589832:ACT589832 AML589832:AMP589832 AWH589832:AWL589832 BGD589832:BGH589832 BPZ589832:BQD589832 BZV589832:BZZ589832 CJR589832:CJV589832 CTN589832:CTR589832 DDJ589832:DDN589832 DNF589832:DNJ589832 DXB589832:DXF589832 EGX589832:EHB589832 EQT589832:EQX589832 FAP589832:FAT589832 FKL589832:FKP589832 FUH589832:FUL589832 GED589832:GEH589832 GNZ589832:GOD589832 GXV589832:GXZ589832 HHR589832:HHV589832 HRN589832:HRR589832 IBJ589832:IBN589832 ILF589832:ILJ589832 IVB589832:IVF589832 JEX589832:JFB589832 JOT589832:JOX589832 JYP589832:JYT589832 KIL589832:KIP589832 KSH589832:KSL589832 LCD589832:LCH589832 LLZ589832:LMD589832 LVV589832:LVZ589832 MFR589832:MFV589832 MPN589832:MPR589832 MZJ589832:MZN589832 NJF589832:NJJ589832 NTB589832:NTF589832 OCX589832:ODB589832 OMT589832:OMX589832 OWP589832:OWT589832 PGL589832:PGP589832 PQH589832:PQL589832 QAD589832:QAH589832 QJZ589832:QKD589832 QTV589832:QTZ589832 RDR589832:RDV589832 RNN589832:RNR589832 RXJ589832:RXN589832 SHF589832:SHJ589832 SRB589832:SRF589832 TAX589832:TBB589832 TKT589832:TKX589832 TUP589832:TUT589832 UEL589832:UEP589832 UOH589832:UOL589832 UYD589832:UYH589832 VHZ589832:VID589832 VRV589832:VRZ589832 WBR589832:WBV589832 WLN589832:WLR589832 WVJ589832:WVN589832 B655368:F655368 IX655368:JB655368 ST655368:SX655368 ACP655368:ACT655368 AML655368:AMP655368 AWH655368:AWL655368 BGD655368:BGH655368 BPZ655368:BQD655368 BZV655368:BZZ655368 CJR655368:CJV655368 CTN655368:CTR655368 DDJ655368:DDN655368 DNF655368:DNJ655368 DXB655368:DXF655368 EGX655368:EHB655368 EQT655368:EQX655368 FAP655368:FAT655368 FKL655368:FKP655368 FUH655368:FUL655368 GED655368:GEH655368 GNZ655368:GOD655368 GXV655368:GXZ655368 HHR655368:HHV655368 HRN655368:HRR655368 IBJ655368:IBN655368 ILF655368:ILJ655368 IVB655368:IVF655368 JEX655368:JFB655368 JOT655368:JOX655368 JYP655368:JYT655368 KIL655368:KIP655368 KSH655368:KSL655368 LCD655368:LCH655368 LLZ655368:LMD655368 LVV655368:LVZ655368 MFR655368:MFV655368 MPN655368:MPR655368 MZJ655368:MZN655368 NJF655368:NJJ655368 NTB655368:NTF655368 OCX655368:ODB655368 OMT655368:OMX655368 OWP655368:OWT655368 PGL655368:PGP655368 PQH655368:PQL655368 QAD655368:QAH655368 QJZ655368:QKD655368 QTV655368:QTZ655368 RDR655368:RDV655368 RNN655368:RNR655368 RXJ655368:RXN655368 SHF655368:SHJ655368 SRB655368:SRF655368 TAX655368:TBB655368 TKT655368:TKX655368 TUP655368:TUT655368 UEL655368:UEP655368 UOH655368:UOL655368 UYD655368:UYH655368 VHZ655368:VID655368 VRV655368:VRZ655368 WBR655368:WBV655368 WLN655368:WLR655368 WVJ655368:WVN655368 B720904:F720904 IX720904:JB720904 ST720904:SX720904 ACP720904:ACT720904 AML720904:AMP720904 AWH720904:AWL720904 BGD720904:BGH720904 BPZ720904:BQD720904 BZV720904:BZZ720904 CJR720904:CJV720904 CTN720904:CTR720904 DDJ720904:DDN720904 DNF720904:DNJ720904 DXB720904:DXF720904 EGX720904:EHB720904 EQT720904:EQX720904 FAP720904:FAT720904 FKL720904:FKP720904 FUH720904:FUL720904 GED720904:GEH720904 GNZ720904:GOD720904 GXV720904:GXZ720904 HHR720904:HHV720904 HRN720904:HRR720904 IBJ720904:IBN720904 ILF720904:ILJ720904 IVB720904:IVF720904 JEX720904:JFB720904 JOT720904:JOX720904 JYP720904:JYT720904 KIL720904:KIP720904 KSH720904:KSL720904 LCD720904:LCH720904 LLZ720904:LMD720904 LVV720904:LVZ720904 MFR720904:MFV720904 MPN720904:MPR720904 MZJ720904:MZN720904 NJF720904:NJJ720904 NTB720904:NTF720904 OCX720904:ODB720904 OMT720904:OMX720904 OWP720904:OWT720904 PGL720904:PGP720904 PQH720904:PQL720904 QAD720904:QAH720904 QJZ720904:QKD720904 QTV720904:QTZ720904 RDR720904:RDV720904 RNN720904:RNR720904 RXJ720904:RXN720904 SHF720904:SHJ720904 SRB720904:SRF720904 TAX720904:TBB720904 TKT720904:TKX720904 TUP720904:TUT720904 UEL720904:UEP720904 UOH720904:UOL720904 UYD720904:UYH720904 VHZ720904:VID720904 VRV720904:VRZ720904 WBR720904:WBV720904 WLN720904:WLR720904 WVJ720904:WVN720904 B786440:F786440 IX786440:JB786440 ST786440:SX786440 ACP786440:ACT786440 AML786440:AMP786440 AWH786440:AWL786440 BGD786440:BGH786440 BPZ786440:BQD786440 BZV786440:BZZ786440 CJR786440:CJV786440 CTN786440:CTR786440 DDJ786440:DDN786440 DNF786440:DNJ786440 DXB786440:DXF786440 EGX786440:EHB786440 EQT786440:EQX786440 FAP786440:FAT786440 FKL786440:FKP786440 FUH786440:FUL786440 GED786440:GEH786440 GNZ786440:GOD786440 GXV786440:GXZ786440 HHR786440:HHV786440 HRN786440:HRR786440 IBJ786440:IBN786440 ILF786440:ILJ786440 IVB786440:IVF786440 JEX786440:JFB786440 JOT786440:JOX786440 JYP786440:JYT786440 KIL786440:KIP786440 KSH786440:KSL786440 LCD786440:LCH786440 LLZ786440:LMD786440 LVV786440:LVZ786440 MFR786440:MFV786440 MPN786440:MPR786440 MZJ786440:MZN786440 NJF786440:NJJ786440 NTB786440:NTF786440 OCX786440:ODB786440 OMT786440:OMX786440 OWP786440:OWT786440 PGL786440:PGP786440 PQH786440:PQL786440 QAD786440:QAH786440 QJZ786440:QKD786440 QTV786440:QTZ786440 RDR786440:RDV786440 RNN786440:RNR786440 RXJ786440:RXN786440 SHF786440:SHJ786440 SRB786440:SRF786440 TAX786440:TBB786440 TKT786440:TKX786440 TUP786440:TUT786440 UEL786440:UEP786440 UOH786440:UOL786440 UYD786440:UYH786440 VHZ786440:VID786440 VRV786440:VRZ786440 WBR786440:WBV786440 WLN786440:WLR786440 WVJ786440:WVN786440 B851976:F851976 IX851976:JB851976 ST851976:SX851976 ACP851976:ACT851976 AML851976:AMP851976 AWH851976:AWL851976 BGD851976:BGH851976 BPZ851976:BQD851976 BZV851976:BZZ851976 CJR851976:CJV851976 CTN851976:CTR851976 DDJ851976:DDN851976 DNF851976:DNJ851976 DXB851976:DXF851976 EGX851976:EHB851976 EQT851976:EQX851976 FAP851976:FAT851976 FKL851976:FKP851976 FUH851976:FUL851976 GED851976:GEH851976 GNZ851976:GOD851976 GXV851976:GXZ851976 HHR851976:HHV851976 HRN851976:HRR851976 IBJ851976:IBN851976 ILF851976:ILJ851976 IVB851976:IVF851976 JEX851976:JFB851976 JOT851976:JOX851976 JYP851976:JYT851976 KIL851976:KIP851976 KSH851976:KSL851976 LCD851976:LCH851976 LLZ851976:LMD851976 LVV851976:LVZ851976 MFR851976:MFV851976 MPN851976:MPR851976 MZJ851976:MZN851976 NJF851976:NJJ851976 NTB851976:NTF851976 OCX851976:ODB851976 OMT851976:OMX851976 OWP851976:OWT851976 PGL851976:PGP851976 PQH851976:PQL851976 QAD851976:QAH851976 QJZ851976:QKD851976 QTV851976:QTZ851976 RDR851976:RDV851976 RNN851976:RNR851976 RXJ851976:RXN851976 SHF851976:SHJ851976 SRB851976:SRF851976 TAX851976:TBB851976 TKT851976:TKX851976 TUP851976:TUT851976 UEL851976:UEP851976 UOH851976:UOL851976 UYD851976:UYH851976 VHZ851976:VID851976 VRV851976:VRZ851976 WBR851976:WBV851976 WLN851976:WLR851976 WVJ851976:WVN851976 B917512:F917512 IX917512:JB917512 ST917512:SX917512 ACP917512:ACT917512 AML917512:AMP917512 AWH917512:AWL917512 BGD917512:BGH917512 BPZ917512:BQD917512 BZV917512:BZZ917512 CJR917512:CJV917512 CTN917512:CTR917512 DDJ917512:DDN917512 DNF917512:DNJ917512 DXB917512:DXF917512 EGX917512:EHB917512 EQT917512:EQX917512 FAP917512:FAT917512 FKL917512:FKP917512 FUH917512:FUL917512 GED917512:GEH917512 GNZ917512:GOD917512 GXV917512:GXZ917512 HHR917512:HHV917512 HRN917512:HRR917512 IBJ917512:IBN917512 ILF917512:ILJ917512 IVB917512:IVF917512 JEX917512:JFB917512 JOT917512:JOX917512 JYP917512:JYT917512 KIL917512:KIP917512 KSH917512:KSL917512 LCD917512:LCH917512 LLZ917512:LMD917512 LVV917512:LVZ917512 MFR917512:MFV917512 MPN917512:MPR917512 MZJ917512:MZN917512 NJF917512:NJJ917512 NTB917512:NTF917512 OCX917512:ODB917512 OMT917512:OMX917512 OWP917512:OWT917512 PGL917512:PGP917512 PQH917512:PQL917512 QAD917512:QAH917512 QJZ917512:QKD917512 QTV917512:QTZ917512 RDR917512:RDV917512 RNN917512:RNR917512 RXJ917512:RXN917512 SHF917512:SHJ917512 SRB917512:SRF917512 TAX917512:TBB917512 TKT917512:TKX917512 TUP917512:TUT917512 UEL917512:UEP917512 UOH917512:UOL917512 UYD917512:UYH917512 VHZ917512:VID917512 VRV917512:VRZ917512 WBR917512:WBV917512 WLN917512:WLR917512 WVJ917512:WVN917512 B983048:F983048 IX983048:JB983048 ST983048:SX983048 ACP983048:ACT983048 AML983048:AMP983048 AWH983048:AWL983048 BGD983048:BGH983048 BPZ983048:BQD983048 BZV983048:BZZ983048 CJR983048:CJV983048 CTN983048:CTR983048 DDJ983048:DDN983048 DNF983048:DNJ983048 DXB983048:DXF983048 EGX983048:EHB983048 EQT983048:EQX983048 FAP983048:FAT983048 FKL983048:FKP983048 FUH983048:FUL983048 GED983048:GEH983048 GNZ983048:GOD983048 GXV983048:GXZ983048 HHR983048:HHV983048 HRN983048:HRR983048 IBJ983048:IBN983048 ILF983048:ILJ983048 IVB983048:IVF983048 JEX983048:JFB983048 JOT983048:JOX983048 JYP983048:JYT983048 KIL983048:KIP983048 KSH983048:KSL983048 LCD983048:LCH983048 LLZ983048:LMD983048 LVV983048:LVZ983048 MFR983048:MFV983048 MPN983048:MPR983048 MZJ983048:MZN983048 NJF983048:NJJ983048 NTB983048:NTF983048 OCX983048:ODB983048 OMT983048:OMX983048 OWP983048:OWT983048 PGL983048:PGP983048 PQH983048:PQL983048 QAD983048:QAH983048 QJZ983048:QKD983048 QTV983048:QTZ983048 RDR983048:RDV983048 RNN983048:RNR983048 RXJ983048:RXN983048 SHF983048:SHJ983048 SRB983048:SRF983048 TAX983048:TBB983048 TKT983048:TKX983048 TUP983048:TUT983048 UEL983048:UEP983048 UOH983048:UOL983048 UYD983048:UYH983048 VHZ983048:VID983048 VRV983048:VRZ983048 WBR983048:WBV983048 WLN983048:WLR983048">
      <formula1>Lista_publicering</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'Miljövärden för publ nät'!$J$3:$J$411</xm:f>
          </x14:formula1>
          <xm:sqref>B4:F4</xm:sqref>
        </x14:dataValidation>
        <x14:dataValidation type="list" showInputMessage="1" showErrorMessage="1" errorTitle="Ogiltigt namn" error="Välj ett nät ur listan">
          <x14:formula1>
            <xm:f>'Miljövärden för publ nät'!$J$3:$J$411</xm:f>
          </x14:formula1>
          <xm:sqref>B4:F4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C23" sqref="C23"/>
    </sheetView>
  </sheetViews>
  <sheetFormatPr defaultRowHeight="15" x14ac:dyDescent="0.25"/>
  <cols>
    <col min="1" max="1" width="45.140625" style="182" bestFit="1" customWidth="1"/>
    <col min="2" max="2" width="19" style="182" customWidth="1"/>
    <col min="3" max="3" width="18.5703125" style="182" customWidth="1"/>
    <col min="4" max="4" width="23.140625" style="182" customWidth="1"/>
    <col min="5" max="5" width="14.28515625" style="182" customWidth="1"/>
    <col min="6" max="16384" width="9.140625" style="182"/>
  </cols>
  <sheetData>
    <row r="1" spans="1:5" s="179" customFormat="1" ht="60" x14ac:dyDescent="0.25">
      <c r="A1" s="176"/>
      <c r="B1" s="177" t="s">
        <v>1204</v>
      </c>
      <c r="C1" s="177" t="s">
        <v>1205</v>
      </c>
      <c r="D1" s="177" t="s">
        <v>1206</v>
      </c>
      <c r="E1" s="178" t="s">
        <v>1207</v>
      </c>
    </row>
    <row r="2" spans="1:5" x14ac:dyDescent="0.25">
      <c r="A2" s="180" t="s">
        <v>1208</v>
      </c>
      <c r="B2" s="180">
        <v>1.1499999999999999</v>
      </c>
      <c r="C2" s="181">
        <v>357.27120000000002</v>
      </c>
      <c r="D2" s="181">
        <v>27.928799999999967</v>
      </c>
      <c r="E2" s="180">
        <v>1</v>
      </c>
    </row>
    <row r="3" spans="1:5" x14ac:dyDescent="0.25">
      <c r="A3" s="183" t="s">
        <v>1209</v>
      </c>
      <c r="B3" s="183">
        <v>1.1100000000000001</v>
      </c>
      <c r="C3" s="184">
        <v>269.60760000000005</v>
      </c>
      <c r="D3" s="184">
        <v>21.331547999999998</v>
      </c>
      <c r="E3" s="183">
        <v>1</v>
      </c>
    </row>
    <row r="4" spans="1:5" x14ac:dyDescent="0.25">
      <c r="A4" s="183" t="s">
        <v>751</v>
      </c>
      <c r="B4" s="183">
        <v>1.1100000000000001</v>
      </c>
      <c r="C4" s="184">
        <v>280.03120000000001</v>
      </c>
      <c r="D4" s="184">
        <v>21.331547999999998</v>
      </c>
      <c r="E4" s="183">
        <v>1</v>
      </c>
    </row>
    <row r="5" spans="1:5" x14ac:dyDescent="0.25">
      <c r="A5" s="183" t="s">
        <v>733</v>
      </c>
      <c r="B5" s="183">
        <v>1.1100000000000001</v>
      </c>
      <c r="C5" s="184">
        <v>280.03120000000001</v>
      </c>
      <c r="D5" s="184">
        <v>21.331547999999998</v>
      </c>
      <c r="E5" s="183">
        <v>1</v>
      </c>
    </row>
    <row r="6" spans="1:5" x14ac:dyDescent="0.25">
      <c r="A6" s="183" t="s">
        <v>688</v>
      </c>
      <c r="B6" s="183">
        <v>1.0900000000000001</v>
      </c>
      <c r="C6" s="184">
        <v>206.80760000000001</v>
      </c>
      <c r="D6" s="184">
        <v>40.212000002901604</v>
      </c>
      <c r="E6" s="183">
        <v>1</v>
      </c>
    </row>
    <row r="7" spans="1:5" x14ac:dyDescent="0.25">
      <c r="A7" s="183" t="s">
        <v>1055</v>
      </c>
      <c r="B7" s="183">
        <v>1.1100000000000001</v>
      </c>
      <c r="C7" s="184">
        <v>280.03120000000001</v>
      </c>
      <c r="D7" s="184">
        <v>21.331547999999998</v>
      </c>
      <c r="E7" s="183">
        <v>1</v>
      </c>
    </row>
    <row r="8" spans="1:5" x14ac:dyDescent="0.25">
      <c r="A8" s="183" t="s">
        <v>1115</v>
      </c>
      <c r="B8" s="183">
        <v>0</v>
      </c>
      <c r="C8" s="184">
        <v>0</v>
      </c>
      <c r="D8" s="184">
        <v>0</v>
      </c>
      <c r="E8" s="183">
        <v>0</v>
      </c>
    </row>
    <row r="9" spans="1:5" x14ac:dyDescent="0.25">
      <c r="A9" s="183" t="s">
        <v>689</v>
      </c>
      <c r="B9" s="183">
        <v>0.04</v>
      </c>
      <c r="C9" s="184">
        <v>97.073999999999998</v>
      </c>
      <c r="D9" s="184">
        <v>3.5684784000000001</v>
      </c>
      <c r="E9" s="183">
        <v>0</v>
      </c>
    </row>
    <row r="10" spans="1:5" x14ac:dyDescent="0.25">
      <c r="A10" s="183" t="s">
        <v>1210</v>
      </c>
      <c r="B10" s="183">
        <v>0.15</v>
      </c>
      <c r="C10" s="184">
        <v>0</v>
      </c>
      <c r="D10" s="184">
        <v>10.152000000000001</v>
      </c>
      <c r="E10" s="183">
        <v>0</v>
      </c>
    </row>
    <row r="11" spans="1:5" x14ac:dyDescent="0.25">
      <c r="A11" s="183" t="s">
        <v>1076</v>
      </c>
      <c r="B11" s="183">
        <v>0</v>
      </c>
      <c r="C11" s="184">
        <v>0</v>
      </c>
      <c r="D11" s="184">
        <v>0</v>
      </c>
      <c r="E11" s="183">
        <v>0</v>
      </c>
    </row>
    <row r="12" spans="1:5" x14ac:dyDescent="0.25">
      <c r="A12" s="183" t="s">
        <v>724</v>
      </c>
      <c r="B12" s="183">
        <v>1.05</v>
      </c>
      <c r="C12" s="184">
        <v>8.9640000000000004</v>
      </c>
      <c r="D12" s="184">
        <v>28.077480000000001</v>
      </c>
      <c r="E12" s="183">
        <v>0</v>
      </c>
    </row>
    <row r="13" spans="1:5" x14ac:dyDescent="0.25">
      <c r="A13" s="183" t="s">
        <v>711</v>
      </c>
      <c r="B13" s="183">
        <v>0.03</v>
      </c>
      <c r="C13" s="184">
        <v>8.9640000000000004</v>
      </c>
      <c r="D13" s="184">
        <v>6.9220079999999999</v>
      </c>
      <c r="E13" s="183">
        <v>0</v>
      </c>
    </row>
    <row r="14" spans="1:5" x14ac:dyDescent="0.25">
      <c r="A14" s="183" t="s">
        <v>1057</v>
      </c>
      <c r="B14" s="183">
        <v>0.05</v>
      </c>
      <c r="C14" s="184">
        <v>8.9640000000000004</v>
      </c>
      <c r="D14" s="184">
        <v>2.512041</v>
      </c>
      <c r="E14" s="183">
        <v>0</v>
      </c>
    </row>
    <row r="15" spans="1:5" x14ac:dyDescent="0.25">
      <c r="A15" s="183" t="s">
        <v>1211</v>
      </c>
      <c r="B15" s="183">
        <v>0.11</v>
      </c>
      <c r="C15" s="184">
        <v>5.8067999999999991</v>
      </c>
      <c r="D15" s="184">
        <v>13</v>
      </c>
      <c r="E15" s="183">
        <v>0</v>
      </c>
    </row>
    <row r="16" spans="1:5" x14ac:dyDescent="0.25">
      <c r="A16" s="183" t="s">
        <v>1068</v>
      </c>
      <c r="B16" s="183">
        <v>0.04</v>
      </c>
      <c r="C16" s="184">
        <v>5.7311999999999994</v>
      </c>
      <c r="D16" s="184">
        <v>3.5684784000000001</v>
      </c>
      <c r="E16" s="183">
        <v>0</v>
      </c>
    </row>
    <row r="17" spans="1:5" x14ac:dyDescent="0.25">
      <c r="A17" s="183" t="s">
        <v>1067</v>
      </c>
      <c r="B17" s="183">
        <v>0.04</v>
      </c>
      <c r="C17" s="184">
        <v>5.7311999999999994</v>
      </c>
      <c r="D17" s="184">
        <v>3.5684784000000001</v>
      </c>
      <c r="E17" s="183">
        <v>0</v>
      </c>
    </row>
    <row r="18" spans="1:5" x14ac:dyDescent="0.25">
      <c r="A18" s="183" t="s">
        <v>1212</v>
      </c>
      <c r="B18" s="183">
        <v>1.05</v>
      </c>
      <c r="C18" s="184">
        <v>8.9640000000000004</v>
      </c>
      <c r="D18" s="184">
        <v>28.077480000000001</v>
      </c>
      <c r="E18" s="183">
        <v>0</v>
      </c>
    </row>
    <row r="19" spans="1:5" x14ac:dyDescent="0.25">
      <c r="A19" s="183" t="s">
        <v>1070</v>
      </c>
      <c r="B19" s="183">
        <v>1.01</v>
      </c>
      <c r="C19" s="184">
        <v>393.392</v>
      </c>
      <c r="D19" s="184">
        <v>39.851999999999997</v>
      </c>
      <c r="E19" s="183">
        <v>0</v>
      </c>
    </row>
    <row r="20" spans="1:5" x14ac:dyDescent="0.25">
      <c r="A20" s="183" t="s">
        <v>1213</v>
      </c>
      <c r="B20" s="183">
        <v>0</v>
      </c>
      <c r="C20" s="184">
        <v>0</v>
      </c>
      <c r="D20" s="184">
        <v>0</v>
      </c>
      <c r="E20" s="183">
        <v>0</v>
      </c>
    </row>
    <row r="21" spans="1:5" x14ac:dyDescent="0.25">
      <c r="A21" s="183" t="s">
        <v>1214</v>
      </c>
      <c r="B21" s="183">
        <v>2.38</v>
      </c>
      <c r="C21" s="184">
        <v>344.47</v>
      </c>
      <c r="D21" s="184"/>
      <c r="E21" s="183">
        <v>0.42</v>
      </c>
    </row>
    <row r="22" spans="1:5" x14ac:dyDescent="0.25">
      <c r="A22" s="185" t="s">
        <v>1215</v>
      </c>
      <c r="B22" s="185">
        <v>1.1100000000000001</v>
      </c>
      <c r="C22" s="186">
        <v>280.03120000000001</v>
      </c>
      <c r="D22" s="186">
        <v>21.331547999999998</v>
      </c>
      <c r="E22" s="185">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15"/>
  <sheetViews>
    <sheetView workbookViewId="0">
      <pane xSplit="3" ySplit="1" topLeftCell="D2" activePane="bottomRight" state="frozen"/>
      <selection pane="topRight"/>
      <selection pane="bottomLeft"/>
      <selection pane="bottomRight"/>
    </sheetView>
  </sheetViews>
  <sheetFormatPr defaultRowHeight="15" customHeight="1" x14ac:dyDescent="0.25"/>
  <cols>
    <col min="1" max="16384" width="9.140625" style="2"/>
  </cols>
  <sheetData>
    <row r="1" spans="1:22" s="101" customFormat="1" ht="105.75" thickBot="1" x14ac:dyDescent="0.3">
      <c r="A1" s="102" t="s">
        <v>616</v>
      </c>
      <c r="B1" s="102" t="s">
        <v>1</v>
      </c>
      <c r="C1" s="102" t="s">
        <v>617</v>
      </c>
      <c r="D1" s="102" t="s">
        <v>691</v>
      </c>
      <c r="E1" s="102" t="s">
        <v>692</v>
      </c>
      <c r="F1" s="102" t="s">
        <v>693</v>
      </c>
      <c r="G1" s="102" t="s">
        <v>694</v>
      </c>
      <c r="H1" s="102" t="s">
        <v>695</v>
      </c>
      <c r="I1" s="102" t="s">
        <v>696</v>
      </c>
      <c r="J1" s="102" t="s">
        <v>697</v>
      </c>
      <c r="K1" s="102" t="s">
        <v>698</v>
      </c>
      <c r="L1" s="102" t="s">
        <v>699</v>
      </c>
      <c r="M1" s="102" t="s">
        <v>700</v>
      </c>
      <c r="N1" s="102" t="s">
        <v>701</v>
      </c>
      <c r="O1" s="102" t="s">
        <v>702</v>
      </c>
      <c r="P1" s="102" t="s">
        <v>703</v>
      </c>
      <c r="Q1" s="102" t="s">
        <v>704</v>
      </c>
      <c r="R1" s="102" t="s">
        <v>705</v>
      </c>
      <c r="S1" s="102" t="s">
        <v>706</v>
      </c>
      <c r="T1" s="102" t="s">
        <v>707</v>
      </c>
      <c r="U1" s="102" t="s">
        <v>708</v>
      </c>
      <c r="V1" s="102" t="s">
        <v>709</v>
      </c>
    </row>
    <row r="2" spans="1:22" ht="15" customHeight="1" x14ac:dyDescent="0.25">
      <c r="A2" s="2" t="s">
        <v>22</v>
      </c>
      <c r="B2" s="2" t="s">
        <v>23</v>
      </c>
      <c r="C2" s="2">
        <v>2015</v>
      </c>
      <c r="D2" s="2" t="s">
        <v>710</v>
      </c>
      <c r="E2" s="2" t="s">
        <v>711</v>
      </c>
      <c r="F2" s="2">
        <v>5.7</v>
      </c>
      <c r="G2" s="2" t="s">
        <v>650</v>
      </c>
      <c r="H2" s="2" t="s">
        <v>650</v>
      </c>
      <c r="I2" s="2" t="s">
        <v>650</v>
      </c>
      <c r="J2" s="2" t="s">
        <v>651</v>
      </c>
      <c r="K2" s="2" t="s">
        <v>650</v>
      </c>
      <c r="L2" s="2" t="s">
        <v>650</v>
      </c>
      <c r="M2" s="2" t="s">
        <v>650</v>
      </c>
      <c r="N2" s="2" t="s">
        <v>650</v>
      </c>
      <c r="O2" s="2" t="s">
        <v>650</v>
      </c>
      <c r="P2" s="2" t="s">
        <v>650</v>
      </c>
      <c r="Q2" s="2" t="s">
        <v>651</v>
      </c>
      <c r="R2" s="2" t="s">
        <v>650</v>
      </c>
      <c r="S2" s="2" t="s">
        <v>650</v>
      </c>
      <c r="T2" s="2" t="s">
        <v>650</v>
      </c>
      <c r="U2" s="2" t="s">
        <v>650</v>
      </c>
      <c r="V2" s="2" t="s">
        <v>650</v>
      </c>
    </row>
    <row r="3" spans="1:22" ht="15" customHeight="1" x14ac:dyDescent="0.25">
      <c r="A3" s="2" t="s">
        <v>22</v>
      </c>
      <c r="B3" s="2" t="s">
        <v>24</v>
      </c>
      <c r="C3" s="2">
        <v>2015</v>
      </c>
      <c r="D3" s="2" t="s">
        <v>651</v>
      </c>
      <c r="E3" s="2" t="s">
        <v>650</v>
      </c>
      <c r="F3" s="2" t="s">
        <v>650</v>
      </c>
      <c r="G3" s="2" t="s">
        <v>650</v>
      </c>
      <c r="H3" s="2" t="s">
        <v>650</v>
      </c>
      <c r="I3" s="2" t="s">
        <v>650</v>
      </c>
      <c r="J3" s="2" t="s">
        <v>651</v>
      </c>
      <c r="K3" s="2" t="s">
        <v>650</v>
      </c>
      <c r="L3" s="2" t="s">
        <v>650</v>
      </c>
      <c r="M3" s="2" t="s">
        <v>650</v>
      </c>
      <c r="N3" s="2" t="s">
        <v>650</v>
      </c>
      <c r="O3" s="2" t="s">
        <v>650</v>
      </c>
      <c r="P3" s="2" t="s">
        <v>650</v>
      </c>
      <c r="Q3" s="2" t="s">
        <v>651</v>
      </c>
      <c r="R3" s="2" t="s">
        <v>650</v>
      </c>
      <c r="S3" s="2" t="s">
        <v>650</v>
      </c>
      <c r="T3" s="2" t="s">
        <v>650</v>
      </c>
      <c r="U3" s="2" t="s">
        <v>650</v>
      </c>
      <c r="V3" s="2" t="s">
        <v>650</v>
      </c>
    </row>
    <row r="4" spans="1:22" ht="15" customHeight="1" x14ac:dyDescent="0.25">
      <c r="A4" s="2" t="s">
        <v>22</v>
      </c>
      <c r="B4" s="2" t="s">
        <v>25</v>
      </c>
      <c r="C4" s="2">
        <v>2015</v>
      </c>
      <c r="D4" s="2" t="s">
        <v>651</v>
      </c>
      <c r="E4" s="2" t="s">
        <v>650</v>
      </c>
      <c r="F4" s="2" t="s">
        <v>650</v>
      </c>
      <c r="G4" s="2" t="s">
        <v>650</v>
      </c>
      <c r="H4" s="2" t="s">
        <v>650</v>
      </c>
      <c r="I4" s="2" t="s">
        <v>650</v>
      </c>
      <c r="J4" s="2" t="s">
        <v>651</v>
      </c>
      <c r="K4" s="2" t="s">
        <v>650</v>
      </c>
      <c r="L4" s="2" t="s">
        <v>650</v>
      </c>
      <c r="M4" s="2" t="s">
        <v>650</v>
      </c>
      <c r="N4" s="2" t="s">
        <v>650</v>
      </c>
      <c r="O4" s="2" t="s">
        <v>650</v>
      </c>
      <c r="P4" s="2" t="s">
        <v>650</v>
      </c>
      <c r="Q4" s="2" t="s">
        <v>651</v>
      </c>
      <c r="R4" s="2" t="s">
        <v>650</v>
      </c>
      <c r="S4" s="2" t="s">
        <v>650</v>
      </c>
      <c r="T4" s="2" t="s">
        <v>650</v>
      </c>
      <c r="U4" s="2" t="s">
        <v>650</v>
      </c>
      <c r="V4" s="2" t="s">
        <v>650</v>
      </c>
    </row>
    <row r="5" spans="1:22" ht="15" customHeight="1" x14ac:dyDescent="0.25">
      <c r="A5" s="2" t="s">
        <v>22</v>
      </c>
      <c r="B5" s="2" t="s">
        <v>26</v>
      </c>
      <c r="C5" s="2">
        <v>2015</v>
      </c>
      <c r="D5" s="2" t="s">
        <v>651</v>
      </c>
      <c r="E5" s="2" t="s">
        <v>650</v>
      </c>
      <c r="F5" s="2" t="s">
        <v>650</v>
      </c>
      <c r="G5" s="2" t="s">
        <v>650</v>
      </c>
      <c r="H5" s="2" t="s">
        <v>650</v>
      </c>
      <c r="I5" s="2" t="s">
        <v>650</v>
      </c>
      <c r="J5" s="2" t="s">
        <v>651</v>
      </c>
      <c r="K5" s="2" t="s">
        <v>650</v>
      </c>
      <c r="L5" s="2" t="s">
        <v>650</v>
      </c>
      <c r="M5" s="2" t="s">
        <v>650</v>
      </c>
      <c r="N5" s="2" t="s">
        <v>650</v>
      </c>
      <c r="O5" s="2" t="s">
        <v>650</v>
      </c>
      <c r="P5" s="2" t="s">
        <v>650</v>
      </c>
      <c r="Q5" s="2" t="s">
        <v>651</v>
      </c>
      <c r="R5" s="2" t="s">
        <v>650</v>
      </c>
      <c r="S5" s="2" t="s">
        <v>650</v>
      </c>
      <c r="T5" s="2" t="s">
        <v>650</v>
      </c>
      <c r="U5" s="2" t="s">
        <v>650</v>
      </c>
      <c r="V5" s="2" t="s">
        <v>650</v>
      </c>
    </row>
    <row r="6" spans="1:22" ht="15" customHeight="1" x14ac:dyDescent="0.25">
      <c r="A6" s="2" t="s">
        <v>22</v>
      </c>
      <c r="B6" s="2" t="s">
        <v>27</v>
      </c>
      <c r="C6" s="2">
        <v>2015</v>
      </c>
      <c r="D6" s="2" t="s">
        <v>651</v>
      </c>
      <c r="E6" s="2" t="s">
        <v>650</v>
      </c>
      <c r="F6" s="2" t="s">
        <v>650</v>
      </c>
      <c r="G6" s="2" t="s">
        <v>650</v>
      </c>
      <c r="H6" s="2" t="s">
        <v>650</v>
      </c>
      <c r="I6" s="2" t="s">
        <v>650</v>
      </c>
      <c r="J6" s="2" t="s">
        <v>651</v>
      </c>
      <c r="K6" s="2" t="s">
        <v>650</v>
      </c>
      <c r="L6" s="2" t="s">
        <v>650</v>
      </c>
      <c r="M6" s="2" t="s">
        <v>650</v>
      </c>
      <c r="N6" s="2" t="s">
        <v>650</v>
      </c>
      <c r="O6" s="2" t="s">
        <v>650</v>
      </c>
      <c r="P6" s="2" t="s">
        <v>650</v>
      </c>
      <c r="Q6" s="2" t="s">
        <v>651</v>
      </c>
      <c r="R6" s="2" t="s">
        <v>650</v>
      </c>
      <c r="S6" s="2" t="s">
        <v>650</v>
      </c>
      <c r="T6" s="2" t="s">
        <v>650</v>
      </c>
      <c r="U6" s="2" t="s">
        <v>650</v>
      </c>
      <c r="V6" s="2" t="s">
        <v>650</v>
      </c>
    </row>
    <row r="7" spans="1:22" ht="15" customHeight="1" x14ac:dyDescent="0.25">
      <c r="A7" s="2" t="s">
        <v>22</v>
      </c>
      <c r="B7" s="2" t="s">
        <v>28</v>
      </c>
      <c r="C7" s="2">
        <v>2015</v>
      </c>
      <c r="D7" s="2" t="s">
        <v>651</v>
      </c>
      <c r="E7" s="2" t="s">
        <v>650</v>
      </c>
      <c r="F7" s="2" t="s">
        <v>650</v>
      </c>
      <c r="G7" s="2" t="s">
        <v>650</v>
      </c>
      <c r="H7" s="2" t="s">
        <v>650</v>
      </c>
      <c r="I7" s="2" t="s">
        <v>650</v>
      </c>
      <c r="J7" s="2" t="s">
        <v>651</v>
      </c>
      <c r="K7" s="2" t="s">
        <v>650</v>
      </c>
      <c r="L7" s="2" t="s">
        <v>650</v>
      </c>
      <c r="M7" s="2" t="s">
        <v>650</v>
      </c>
      <c r="N7" s="2" t="s">
        <v>650</v>
      </c>
      <c r="O7" s="2" t="s">
        <v>650</v>
      </c>
      <c r="P7" s="2" t="s">
        <v>650</v>
      </c>
      <c r="Q7" s="2" t="s">
        <v>651</v>
      </c>
      <c r="R7" s="2" t="s">
        <v>650</v>
      </c>
      <c r="S7" s="2" t="s">
        <v>650</v>
      </c>
      <c r="T7" s="2" t="s">
        <v>650</v>
      </c>
      <c r="U7" s="2" t="s">
        <v>650</v>
      </c>
      <c r="V7" s="2" t="s">
        <v>650</v>
      </c>
    </row>
    <row r="8" spans="1:22" ht="15" customHeight="1" x14ac:dyDescent="0.25">
      <c r="A8" s="2" t="s">
        <v>22</v>
      </c>
      <c r="B8" s="2" t="s">
        <v>29</v>
      </c>
      <c r="C8" s="2">
        <v>2015</v>
      </c>
      <c r="D8" s="2" t="s">
        <v>651</v>
      </c>
      <c r="E8" s="2" t="s">
        <v>651</v>
      </c>
      <c r="F8" s="2" t="s">
        <v>651</v>
      </c>
      <c r="G8" s="2" t="s">
        <v>651</v>
      </c>
      <c r="H8" s="2" t="s">
        <v>651</v>
      </c>
      <c r="I8" s="2" t="s">
        <v>651</v>
      </c>
      <c r="J8" s="2" t="s">
        <v>651</v>
      </c>
      <c r="K8" s="2" t="s">
        <v>651</v>
      </c>
      <c r="L8" s="2" t="s">
        <v>651</v>
      </c>
      <c r="M8" s="2" t="s">
        <v>651</v>
      </c>
      <c r="N8" s="2" t="s">
        <v>651</v>
      </c>
      <c r="O8" s="2" t="s">
        <v>651</v>
      </c>
      <c r="P8" s="2" t="s">
        <v>650</v>
      </c>
      <c r="Q8" s="2" t="s">
        <v>651</v>
      </c>
      <c r="R8" s="2" t="s">
        <v>651</v>
      </c>
      <c r="S8" s="2" t="s">
        <v>651</v>
      </c>
      <c r="T8" s="2" t="s">
        <v>651</v>
      </c>
      <c r="U8" s="2" t="s">
        <v>651</v>
      </c>
      <c r="V8" s="2" t="s">
        <v>651</v>
      </c>
    </row>
    <row r="9" spans="1:22" ht="15" customHeight="1" x14ac:dyDescent="0.25">
      <c r="A9" s="2" t="s">
        <v>22</v>
      </c>
      <c r="B9" s="2" t="s">
        <v>30</v>
      </c>
      <c r="C9" s="2">
        <v>2015</v>
      </c>
      <c r="D9" s="2" t="s">
        <v>651</v>
      </c>
      <c r="E9" s="2" t="s">
        <v>650</v>
      </c>
      <c r="F9" s="2" t="s">
        <v>650</v>
      </c>
      <c r="G9" s="2" t="s">
        <v>650</v>
      </c>
      <c r="H9" s="2" t="s">
        <v>650</v>
      </c>
      <c r="I9" s="2" t="s">
        <v>650</v>
      </c>
      <c r="J9" s="2" t="s">
        <v>651</v>
      </c>
      <c r="K9" s="2" t="s">
        <v>650</v>
      </c>
      <c r="L9" s="2" t="s">
        <v>650</v>
      </c>
      <c r="M9" s="2" t="s">
        <v>650</v>
      </c>
      <c r="N9" s="2" t="s">
        <v>650</v>
      </c>
      <c r="O9" s="2" t="s">
        <v>650</v>
      </c>
      <c r="P9" s="2" t="s">
        <v>650</v>
      </c>
      <c r="Q9" s="2" t="s">
        <v>651</v>
      </c>
      <c r="R9" s="2" t="s">
        <v>650</v>
      </c>
      <c r="S9" s="2" t="s">
        <v>650</v>
      </c>
      <c r="T9" s="2" t="s">
        <v>650</v>
      </c>
      <c r="U9" s="2" t="s">
        <v>650</v>
      </c>
      <c r="V9" s="2" t="s">
        <v>650</v>
      </c>
    </row>
    <row r="10" spans="1:22" ht="15" customHeight="1" x14ac:dyDescent="0.25">
      <c r="A10" s="2" t="s">
        <v>31</v>
      </c>
      <c r="B10" s="2" t="s">
        <v>32</v>
      </c>
      <c r="C10" s="2">
        <v>2015</v>
      </c>
      <c r="D10" s="2" t="s">
        <v>651</v>
      </c>
      <c r="E10" s="2" t="s">
        <v>650</v>
      </c>
      <c r="F10" s="2" t="s">
        <v>650</v>
      </c>
      <c r="G10" s="2" t="s">
        <v>650</v>
      </c>
      <c r="H10" s="2" t="s">
        <v>650</v>
      </c>
      <c r="I10" s="2" t="s">
        <v>650</v>
      </c>
      <c r="J10" s="2" t="s">
        <v>651</v>
      </c>
      <c r="K10" s="2" t="s">
        <v>650</v>
      </c>
      <c r="L10" s="2" t="s">
        <v>650</v>
      </c>
      <c r="M10" s="2" t="s">
        <v>650</v>
      </c>
      <c r="N10" s="2" t="s">
        <v>650</v>
      </c>
      <c r="O10" s="2" t="s">
        <v>650</v>
      </c>
      <c r="P10" s="2" t="s">
        <v>650</v>
      </c>
      <c r="Q10" s="2" t="s">
        <v>651</v>
      </c>
      <c r="R10" s="2" t="s">
        <v>650</v>
      </c>
      <c r="S10" s="2" t="s">
        <v>650</v>
      </c>
      <c r="T10" s="2" t="s">
        <v>650</v>
      </c>
      <c r="U10" s="2" t="s">
        <v>650</v>
      </c>
      <c r="V10" s="2" t="s">
        <v>650</v>
      </c>
    </row>
    <row r="11" spans="1:22" ht="15" customHeight="1" x14ac:dyDescent="0.25">
      <c r="A11" s="2" t="s">
        <v>31</v>
      </c>
      <c r="B11" s="2" t="s">
        <v>33</v>
      </c>
      <c r="C11" s="2">
        <v>2015</v>
      </c>
      <c r="D11" s="2" t="s">
        <v>651</v>
      </c>
      <c r="E11" s="2" t="s">
        <v>650</v>
      </c>
      <c r="F11" s="2" t="s">
        <v>650</v>
      </c>
      <c r="G11" s="2" t="s">
        <v>650</v>
      </c>
      <c r="H11" s="2" t="s">
        <v>650</v>
      </c>
      <c r="I11" s="2" t="s">
        <v>650</v>
      </c>
      <c r="J11" s="2" t="s">
        <v>651</v>
      </c>
      <c r="K11" s="2" t="s">
        <v>650</v>
      </c>
      <c r="L11" s="2" t="s">
        <v>650</v>
      </c>
      <c r="M11" s="2" t="s">
        <v>650</v>
      </c>
      <c r="N11" s="2" t="s">
        <v>650</v>
      </c>
      <c r="O11" s="2" t="s">
        <v>650</v>
      </c>
      <c r="P11" s="2" t="s">
        <v>650</v>
      </c>
      <c r="Q11" s="2" t="s">
        <v>651</v>
      </c>
      <c r="R11" s="2" t="s">
        <v>650</v>
      </c>
      <c r="S11" s="2" t="s">
        <v>650</v>
      </c>
      <c r="T11" s="2" t="s">
        <v>650</v>
      </c>
      <c r="U11" s="2" t="s">
        <v>650</v>
      </c>
      <c r="V11" s="2" t="s">
        <v>650</v>
      </c>
    </row>
    <row r="12" spans="1:22" ht="15" customHeight="1" x14ac:dyDescent="0.25">
      <c r="A12" s="2" t="s">
        <v>31</v>
      </c>
      <c r="B12" s="2" t="s">
        <v>34</v>
      </c>
      <c r="C12" s="2">
        <v>2015</v>
      </c>
      <c r="D12" s="2" t="s">
        <v>651</v>
      </c>
      <c r="E12" s="2" t="s">
        <v>650</v>
      </c>
      <c r="F12" s="2" t="s">
        <v>650</v>
      </c>
      <c r="G12" s="2" t="s">
        <v>650</v>
      </c>
      <c r="H12" s="2" t="s">
        <v>650</v>
      </c>
      <c r="I12" s="2" t="s">
        <v>650</v>
      </c>
      <c r="J12" s="2" t="s">
        <v>651</v>
      </c>
      <c r="K12" s="2" t="s">
        <v>650</v>
      </c>
      <c r="L12" s="2" t="s">
        <v>650</v>
      </c>
      <c r="M12" s="2" t="s">
        <v>650</v>
      </c>
      <c r="N12" s="2" t="s">
        <v>650</v>
      </c>
      <c r="O12" s="2" t="s">
        <v>650</v>
      </c>
      <c r="P12" s="2" t="s">
        <v>650</v>
      </c>
      <c r="Q12" s="2" t="s">
        <v>651</v>
      </c>
      <c r="R12" s="2" t="s">
        <v>650</v>
      </c>
      <c r="S12" s="2" t="s">
        <v>650</v>
      </c>
      <c r="T12" s="2" t="s">
        <v>650</v>
      </c>
      <c r="U12" s="2" t="s">
        <v>650</v>
      </c>
      <c r="V12" s="2" t="s">
        <v>650</v>
      </c>
    </row>
    <row r="13" spans="1:22" ht="15" customHeight="1" x14ac:dyDescent="0.25">
      <c r="A13" s="2" t="s">
        <v>31</v>
      </c>
      <c r="B13" s="2" t="s">
        <v>35</v>
      </c>
      <c r="C13" s="2">
        <v>2015</v>
      </c>
      <c r="D13" s="2" t="s">
        <v>651</v>
      </c>
      <c r="E13" s="2" t="s">
        <v>650</v>
      </c>
      <c r="F13" s="2" t="s">
        <v>650</v>
      </c>
      <c r="G13" s="2" t="s">
        <v>650</v>
      </c>
      <c r="H13" s="2" t="s">
        <v>650</v>
      </c>
      <c r="I13" s="2" t="s">
        <v>650</v>
      </c>
      <c r="J13" s="2" t="s">
        <v>651</v>
      </c>
      <c r="K13" s="2" t="s">
        <v>650</v>
      </c>
      <c r="L13" s="2" t="s">
        <v>650</v>
      </c>
      <c r="M13" s="2" t="s">
        <v>650</v>
      </c>
      <c r="N13" s="2" t="s">
        <v>650</v>
      </c>
      <c r="O13" s="2" t="s">
        <v>650</v>
      </c>
      <c r="P13" s="2" t="s">
        <v>650</v>
      </c>
      <c r="Q13" s="2" t="s">
        <v>651</v>
      </c>
      <c r="R13" s="2" t="s">
        <v>650</v>
      </c>
      <c r="S13" s="2" t="s">
        <v>650</v>
      </c>
      <c r="T13" s="2" t="s">
        <v>650</v>
      </c>
      <c r="U13" s="2" t="s">
        <v>650</v>
      </c>
      <c r="V13" s="2" t="s">
        <v>650</v>
      </c>
    </row>
    <row r="14" spans="1:22" ht="15" customHeight="1" x14ac:dyDescent="0.25">
      <c r="A14" s="2" t="s">
        <v>36</v>
      </c>
      <c r="B14" s="2" t="s">
        <v>37</v>
      </c>
      <c r="C14" s="2">
        <v>2015</v>
      </c>
      <c r="D14" s="2" t="s">
        <v>651</v>
      </c>
      <c r="E14" s="2" t="s">
        <v>650</v>
      </c>
      <c r="F14" s="2" t="s">
        <v>650</v>
      </c>
      <c r="G14" s="2" t="s">
        <v>650</v>
      </c>
      <c r="H14" s="2" t="s">
        <v>650</v>
      </c>
      <c r="I14" s="2" t="s">
        <v>650</v>
      </c>
      <c r="J14" s="2" t="s">
        <v>651</v>
      </c>
      <c r="K14" s="2" t="s">
        <v>650</v>
      </c>
      <c r="L14" s="2" t="s">
        <v>650</v>
      </c>
      <c r="M14" s="2" t="s">
        <v>650</v>
      </c>
      <c r="N14" s="2" t="s">
        <v>650</v>
      </c>
      <c r="O14" s="2" t="s">
        <v>650</v>
      </c>
      <c r="P14" s="2" t="s">
        <v>650</v>
      </c>
      <c r="Q14" s="2" t="s">
        <v>651</v>
      </c>
      <c r="R14" s="2" t="s">
        <v>650</v>
      </c>
      <c r="S14" s="2" t="s">
        <v>650</v>
      </c>
      <c r="T14" s="2" t="s">
        <v>650</v>
      </c>
      <c r="U14" s="2" t="s">
        <v>650</v>
      </c>
      <c r="V14" s="2" t="s">
        <v>650</v>
      </c>
    </row>
    <row r="15" spans="1:22" ht="15" customHeight="1" x14ac:dyDescent="0.25">
      <c r="A15" s="2" t="s">
        <v>38</v>
      </c>
      <c r="B15" s="2" t="s">
        <v>39</v>
      </c>
      <c r="C15" s="2">
        <v>2015</v>
      </c>
      <c r="D15" s="2" t="s">
        <v>652</v>
      </c>
      <c r="E15" s="2" t="s">
        <v>650</v>
      </c>
      <c r="F15" s="2" t="s">
        <v>650</v>
      </c>
      <c r="G15" s="2" t="s">
        <v>650</v>
      </c>
      <c r="H15" s="2" t="s">
        <v>650</v>
      </c>
      <c r="I15" s="2" t="s">
        <v>650</v>
      </c>
      <c r="J15" s="2" t="s">
        <v>651</v>
      </c>
      <c r="K15" s="2" t="s">
        <v>650</v>
      </c>
      <c r="L15" s="2" t="s">
        <v>650</v>
      </c>
      <c r="M15" s="2" t="s">
        <v>650</v>
      </c>
      <c r="N15" s="2" t="s">
        <v>650</v>
      </c>
      <c r="O15" s="2" t="s">
        <v>650</v>
      </c>
      <c r="P15" s="2" t="s">
        <v>650</v>
      </c>
      <c r="Q15" s="2" t="s">
        <v>651</v>
      </c>
      <c r="R15" s="2" t="s">
        <v>650</v>
      </c>
      <c r="S15" s="2" t="s">
        <v>650</v>
      </c>
      <c r="T15" s="2" t="s">
        <v>650</v>
      </c>
      <c r="U15" s="2" t="s">
        <v>650</v>
      </c>
      <c r="V15" s="2" t="s">
        <v>650</v>
      </c>
    </row>
    <row r="16" spans="1:22" ht="15" customHeight="1" x14ac:dyDescent="0.25">
      <c r="A16" s="2" t="s">
        <v>38</v>
      </c>
      <c r="B16" s="2" t="s">
        <v>41</v>
      </c>
      <c r="C16" s="2">
        <v>2015</v>
      </c>
      <c r="D16" s="2" t="s">
        <v>652</v>
      </c>
      <c r="E16" s="2" t="s">
        <v>650</v>
      </c>
      <c r="F16" s="2" t="s">
        <v>650</v>
      </c>
      <c r="G16" s="2" t="s">
        <v>650</v>
      </c>
      <c r="H16" s="2" t="s">
        <v>650</v>
      </c>
      <c r="I16" s="2" t="s">
        <v>650</v>
      </c>
      <c r="J16" s="2" t="s">
        <v>652</v>
      </c>
      <c r="K16" s="2" t="s">
        <v>650</v>
      </c>
      <c r="L16" s="2" t="s">
        <v>650</v>
      </c>
      <c r="M16" s="2" t="s">
        <v>650</v>
      </c>
      <c r="N16" s="2" t="s">
        <v>650</v>
      </c>
      <c r="O16" s="2" t="s">
        <v>650</v>
      </c>
      <c r="P16" s="2" t="s">
        <v>650</v>
      </c>
      <c r="Q16" s="2" t="s">
        <v>652</v>
      </c>
      <c r="R16" s="2" t="s">
        <v>650</v>
      </c>
      <c r="S16" s="2" t="s">
        <v>650</v>
      </c>
      <c r="T16" s="2" t="s">
        <v>650</v>
      </c>
      <c r="U16" s="2" t="s">
        <v>650</v>
      </c>
      <c r="V16" s="2" t="s">
        <v>650</v>
      </c>
    </row>
    <row r="17" spans="1:22" ht="15" customHeight="1" x14ac:dyDescent="0.25">
      <c r="A17" s="2" t="s">
        <v>38</v>
      </c>
      <c r="B17" s="2" t="s">
        <v>42</v>
      </c>
      <c r="C17" s="2">
        <v>2015</v>
      </c>
      <c r="D17" s="2" t="s">
        <v>651</v>
      </c>
      <c r="E17" s="2" t="s">
        <v>650</v>
      </c>
      <c r="F17" s="2" t="s">
        <v>650</v>
      </c>
      <c r="G17" s="2" t="s">
        <v>650</v>
      </c>
      <c r="H17" s="2" t="s">
        <v>650</v>
      </c>
      <c r="I17" s="2" t="s">
        <v>650</v>
      </c>
      <c r="J17" s="2" t="s">
        <v>651</v>
      </c>
      <c r="K17" s="2" t="s">
        <v>650</v>
      </c>
      <c r="L17" s="2" t="s">
        <v>650</v>
      </c>
      <c r="M17" s="2" t="s">
        <v>650</v>
      </c>
      <c r="N17" s="2" t="s">
        <v>650</v>
      </c>
      <c r="O17" s="2" t="s">
        <v>650</v>
      </c>
      <c r="P17" s="2" t="s">
        <v>650</v>
      </c>
      <c r="Q17" s="2" t="s">
        <v>651</v>
      </c>
      <c r="R17" s="2" t="s">
        <v>650</v>
      </c>
      <c r="S17" s="2" t="s">
        <v>650</v>
      </c>
      <c r="T17" s="2" t="s">
        <v>650</v>
      </c>
      <c r="U17" s="2" t="s">
        <v>650</v>
      </c>
      <c r="V17" s="2" t="s">
        <v>650</v>
      </c>
    </row>
    <row r="18" spans="1:22" ht="15" customHeight="1" x14ac:dyDescent="0.25">
      <c r="A18" s="2" t="s">
        <v>43</v>
      </c>
      <c r="B18" s="2" t="s">
        <v>44</v>
      </c>
      <c r="C18" s="2">
        <v>2015</v>
      </c>
      <c r="D18" s="2" t="s">
        <v>651</v>
      </c>
      <c r="E18" s="2" t="s">
        <v>650</v>
      </c>
      <c r="F18" s="2" t="s">
        <v>650</v>
      </c>
      <c r="G18" s="2" t="s">
        <v>650</v>
      </c>
      <c r="H18" s="2" t="s">
        <v>650</v>
      </c>
      <c r="I18" s="2" t="s">
        <v>650</v>
      </c>
      <c r="J18" s="2" t="s">
        <v>651</v>
      </c>
      <c r="K18" s="2" t="s">
        <v>650</v>
      </c>
      <c r="L18" s="2" t="s">
        <v>650</v>
      </c>
      <c r="M18" s="2" t="s">
        <v>650</v>
      </c>
      <c r="N18" s="2" t="s">
        <v>650</v>
      </c>
      <c r="O18" s="2" t="s">
        <v>650</v>
      </c>
      <c r="P18" s="2" t="s">
        <v>650</v>
      </c>
      <c r="Q18" s="2" t="s">
        <v>651</v>
      </c>
      <c r="R18" s="2" t="s">
        <v>650</v>
      </c>
      <c r="S18" s="2" t="s">
        <v>650</v>
      </c>
      <c r="T18" s="2" t="s">
        <v>650</v>
      </c>
      <c r="U18" s="2" t="s">
        <v>650</v>
      </c>
      <c r="V18" s="2" t="s">
        <v>650</v>
      </c>
    </row>
    <row r="19" spans="1:22" ht="15" customHeight="1" x14ac:dyDescent="0.25">
      <c r="A19" s="2" t="s">
        <v>45</v>
      </c>
      <c r="B19" s="2" t="s">
        <v>46</v>
      </c>
      <c r="C19" s="2">
        <v>2015</v>
      </c>
      <c r="D19" s="2" t="s">
        <v>651</v>
      </c>
      <c r="E19" s="2" t="s">
        <v>650</v>
      </c>
      <c r="F19" s="2" t="s">
        <v>650</v>
      </c>
      <c r="G19" s="2" t="s">
        <v>650</v>
      </c>
      <c r="H19" s="2" t="s">
        <v>650</v>
      </c>
      <c r="I19" s="2" t="s">
        <v>650</v>
      </c>
      <c r="J19" s="2" t="s">
        <v>651</v>
      </c>
      <c r="K19" s="2" t="s">
        <v>650</v>
      </c>
      <c r="L19" s="2" t="s">
        <v>650</v>
      </c>
      <c r="M19" s="2" t="s">
        <v>650</v>
      </c>
      <c r="N19" s="2" t="s">
        <v>650</v>
      </c>
      <c r="O19" s="2" t="s">
        <v>650</v>
      </c>
      <c r="P19" s="2" t="s">
        <v>650</v>
      </c>
      <c r="Q19" s="2" t="s">
        <v>651</v>
      </c>
      <c r="R19" s="2" t="s">
        <v>650</v>
      </c>
      <c r="S19" s="2" t="s">
        <v>650</v>
      </c>
      <c r="T19" s="2" t="s">
        <v>650</v>
      </c>
      <c r="U19" s="2" t="s">
        <v>650</v>
      </c>
      <c r="V19" s="2" t="s">
        <v>650</v>
      </c>
    </row>
    <row r="20" spans="1:22" ht="15" customHeight="1" x14ac:dyDescent="0.25">
      <c r="A20" s="2" t="s">
        <v>50</v>
      </c>
      <c r="B20" s="2" t="s">
        <v>51</v>
      </c>
      <c r="C20" s="2">
        <v>2015</v>
      </c>
      <c r="D20" s="2" t="s">
        <v>651</v>
      </c>
      <c r="E20" s="2" t="s">
        <v>650</v>
      </c>
      <c r="F20" s="2" t="s">
        <v>650</v>
      </c>
      <c r="G20" s="2" t="s">
        <v>650</v>
      </c>
      <c r="H20" s="2" t="s">
        <v>650</v>
      </c>
      <c r="I20" s="2" t="s">
        <v>650</v>
      </c>
      <c r="J20" s="2" t="s">
        <v>651</v>
      </c>
      <c r="K20" s="2" t="s">
        <v>650</v>
      </c>
      <c r="L20" s="2" t="s">
        <v>650</v>
      </c>
      <c r="M20" s="2" t="s">
        <v>650</v>
      </c>
      <c r="N20" s="2" t="s">
        <v>650</v>
      </c>
      <c r="O20" s="2" t="s">
        <v>650</v>
      </c>
      <c r="P20" s="2" t="s">
        <v>650</v>
      </c>
      <c r="Q20" s="2" t="s">
        <v>651</v>
      </c>
      <c r="R20" s="2" t="s">
        <v>650</v>
      </c>
      <c r="S20" s="2" t="s">
        <v>650</v>
      </c>
      <c r="T20" s="2" t="s">
        <v>650</v>
      </c>
      <c r="U20" s="2" t="s">
        <v>650</v>
      </c>
      <c r="V20" s="2" t="s">
        <v>650</v>
      </c>
    </row>
    <row r="21" spans="1:22" ht="15" customHeight="1" x14ac:dyDescent="0.25">
      <c r="A21" s="2" t="s">
        <v>52</v>
      </c>
      <c r="B21" s="2" t="s">
        <v>53</v>
      </c>
      <c r="C21" s="2">
        <v>2015</v>
      </c>
      <c r="D21" s="2" t="s">
        <v>651</v>
      </c>
      <c r="E21" s="2" t="s">
        <v>650</v>
      </c>
      <c r="F21" s="2" t="s">
        <v>650</v>
      </c>
      <c r="G21" s="2" t="s">
        <v>650</v>
      </c>
      <c r="H21" s="2" t="s">
        <v>650</v>
      </c>
      <c r="I21" s="2" t="s">
        <v>650</v>
      </c>
      <c r="J21" s="2" t="s">
        <v>651</v>
      </c>
      <c r="K21" s="2" t="s">
        <v>650</v>
      </c>
      <c r="L21" s="2" t="s">
        <v>650</v>
      </c>
      <c r="M21" s="2" t="s">
        <v>650</v>
      </c>
      <c r="N21" s="2" t="s">
        <v>650</v>
      </c>
      <c r="O21" s="2" t="s">
        <v>650</v>
      </c>
      <c r="P21" s="2" t="s">
        <v>650</v>
      </c>
      <c r="Q21" s="2" t="s">
        <v>651</v>
      </c>
      <c r="R21" s="2" t="s">
        <v>650</v>
      </c>
      <c r="S21" s="2" t="s">
        <v>650</v>
      </c>
      <c r="T21" s="2" t="s">
        <v>650</v>
      </c>
      <c r="U21" s="2" t="s">
        <v>650</v>
      </c>
      <c r="V21" s="2" t="s">
        <v>650</v>
      </c>
    </row>
    <row r="22" spans="1:22" ht="15" customHeight="1" x14ac:dyDescent="0.25">
      <c r="A22" s="2" t="s">
        <v>54</v>
      </c>
      <c r="B22" s="2" t="s">
        <v>55</v>
      </c>
      <c r="C22" s="2">
        <v>2015</v>
      </c>
      <c r="D22" s="2" t="s">
        <v>651</v>
      </c>
      <c r="E22" s="2" t="s">
        <v>651</v>
      </c>
      <c r="F22" s="2" t="s">
        <v>650</v>
      </c>
      <c r="G22" s="2" t="s">
        <v>651</v>
      </c>
      <c r="H22" s="2" t="s">
        <v>650</v>
      </c>
      <c r="I22" s="2" t="s">
        <v>650</v>
      </c>
      <c r="J22" s="2" t="s">
        <v>651</v>
      </c>
      <c r="K22" s="2" t="s">
        <v>651</v>
      </c>
      <c r="L22" s="2" t="s">
        <v>650</v>
      </c>
      <c r="M22" s="2" t="s">
        <v>651</v>
      </c>
      <c r="N22" s="2" t="s">
        <v>650</v>
      </c>
      <c r="O22" s="2" t="s">
        <v>650</v>
      </c>
      <c r="P22" s="2" t="s">
        <v>650</v>
      </c>
      <c r="Q22" s="2" t="s">
        <v>651</v>
      </c>
      <c r="R22" s="2" t="s">
        <v>651</v>
      </c>
      <c r="S22" s="2" t="s">
        <v>650</v>
      </c>
      <c r="T22" s="2" t="s">
        <v>651</v>
      </c>
      <c r="U22" s="2" t="s">
        <v>650</v>
      </c>
      <c r="V22" s="2" t="s">
        <v>650</v>
      </c>
    </row>
    <row r="23" spans="1:22" ht="15" customHeight="1" x14ac:dyDescent="0.25">
      <c r="A23" s="2" t="s">
        <v>54</v>
      </c>
      <c r="B23" s="2" t="s">
        <v>56</v>
      </c>
      <c r="C23" s="2">
        <v>2015</v>
      </c>
      <c r="D23" s="2" t="s">
        <v>651</v>
      </c>
      <c r="E23" s="2" t="s">
        <v>651</v>
      </c>
      <c r="F23" s="2" t="s">
        <v>650</v>
      </c>
      <c r="G23" s="2" t="s">
        <v>651</v>
      </c>
      <c r="H23" s="2" t="s">
        <v>650</v>
      </c>
      <c r="I23" s="2" t="s">
        <v>650</v>
      </c>
      <c r="J23" s="2" t="s">
        <v>651</v>
      </c>
      <c r="K23" s="2" t="s">
        <v>651</v>
      </c>
      <c r="L23" s="2" t="s">
        <v>650</v>
      </c>
      <c r="M23" s="2" t="s">
        <v>651</v>
      </c>
      <c r="N23" s="2" t="s">
        <v>650</v>
      </c>
      <c r="O23" s="2" t="s">
        <v>650</v>
      </c>
      <c r="P23" s="2" t="s">
        <v>650</v>
      </c>
      <c r="Q23" s="2" t="s">
        <v>651</v>
      </c>
      <c r="R23" s="2" t="s">
        <v>651</v>
      </c>
      <c r="S23" s="2" t="s">
        <v>650</v>
      </c>
      <c r="T23" s="2" t="s">
        <v>651</v>
      </c>
      <c r="U23" s="2" t="s">
        <v>650</v>
      </c>
      <c r="V23" s="2" t="s">
        <v>650</v>
      </c>
    </row>
    <row r="24" spans="1:22" ht="15" customHeight="1" x14ac:dyDescent="0.25">
      <c r="A24" s="2" t="s">
        <v>54</v>
      </c>
      <c r="B24" s="2" t="s">
        <v>57</v>
      </c>
      <c r="C24" s="2">
        <v>2015</v>
      </c>
      <c r="D24" s="2" t="s">
        <v>651</v>
      </c>
      <c r="E24" s="2" t="s">
        <v>651</v>
      </c>
      <c r="F24" s="2" t="s">
        <v>650</v>
      </c>
      <c r="G24" s="2" t="s">
        <v>651</v>
      </c>
      <c r="H24" s="2" t="s">
        <v>650</v>
      </c>
      <c r="I24" s="2" t="s">
        <v>650</v>
      </c>
      <c r="J24" s="2" t="s">
        <v>651</v>
      </c>
      <c r="K24" s="2" t="s">
        <v>651</v>
      </c>
      <c r="L24" s="2" t="s">
        <v>650</v>
      </c>
      <c r="M24" s="2" t="s">
        <v>651</v>
      </c>
      <c r="N24" s="2" t="s">
        <v>650</v>
      </c>
      <c r="O24" s="2" t="s">
        <v>650</v>
      </c>
      <c r="P24" s="2" t="s">
        <v>650</v>
      </c>
      <c r="Q24" s="2" t="s">
        <v>651</v>
      </c>
      <c r="R24" s="2" t="s">
        <v>651</v>
      </c>
      <c r="S24" s="2" t="s">
        <v>650</v>
      </c>
      <c r="T24" s="2" t="s">
        <v>651</v>
      </c>
      <c r="U24" s="2" t="s">
        <v>650</v>
      </c>
      <c r="V24" s="2" t="s">
        <v>650</v>
      </c>
    </row>
    <row r="25" spans="1:22" ht="15" customHeight="1" x14ac:dyDescent="0.25">
      <c r="A25" s="2" t="s">
        <v>54</v>
      </c>
      <c r="B25" s="2" t="s">
        <v>58</v>
      </c>
      <c r="C25" s="2">
        <v>2015</v>
      </c>
      <c r="D25" s="2" t="s">
        <v>651</v>
      </c>
      <c r="E25" s="2" t="s">
        <v>651</v>
      </c>
      <c r="F25" s="2" t="s">
        <v>650</v>
      </c>
      <c r="G25" s="2" t="s">
        <v>651</v>
      </c>
      <c r="H25" s="2" t="s">
        <v>650</v>
      </c>
      <c r="I25" s="2" t="s">
        <v>650</v>
      </c>
      <c r="J25" s="2" t="s">
        <v>651</v>
      </c>
      <c r="K25" s="2" t="s">
        <v>651</v>
      </c>
      <c r="L25" s="2" t="s">
        <v>650</v>
      </c>
      <c r="M25" s="2" t="s">
        <v>651</v>
      </c>
      <c r="N25" s="2" t="s">
        <v>650</v>
      </c>
      <c r="O25" s="2" t="s">
        <v>650</v>
      </c>
      <c r="P25" s="2" t="s">
        <v>650</v>
      </c>
      <c r="Q25" s="2" t="s">
        <v>651</v>
      </c>
      <c r="R25" s="2" t="s">
        <v>651</v>
      </c>
      <c r="S25" s="2" t="s">
        <v>650</v>
      </c>
      <c r="T25" s="2" t="s">
        <v>651</v>
      </c>
      <c r="U25" s="2" t="s">
        <v>650</v>
      </c>
      <c r="V25" s="2" t="s">
        <v>650</v>
      </c>
    </row>
    <row r="26" spans="1:22" ht="15" customHeight="1" x14ac:dyDescent="0.25">
      <c r="A26" s="2" t="s">
        <v>54</v>
      </c>
      <c r="B26" s="2" t="s">
        <v>59</v>
      </c>
      <c r="C26" s="2">
        <v>2015</v>
      </c>
      <c r="D26" s="2" t="s">
        <v>651</v>
      </c>
      <c r="E26" s="2" t="s">
        <v>651</v>
      </c>
      <c r="F26" s="2" t="s">
        <v>650</v>
      </c>
      <c r="G26" s="2" t="s">
        <v>651</v>
      </c>
      <c r="H26" s="2" t="s">
        <v>650</v>
      </c>
      <c r="I26" s="2" t="s">
        <v>650</v>
      </c>
      <c r="J26" s="2" t="s">
        <v>651</v>
      </c>
      <c r="K26" s="2" t="s">
        <v>651</v>
      </c>
      <c r="L26" s="2" t="s">
        <v>650</v>
      </c>
      <c r="M26" s="2" t="s">
        <v>651</v>
      </c>
      <c r="N26" s="2" t="s">
        <v>650</v>
      </c>
      <c r="O26" s="2" t="s">
        <v>650</v>
      </c>
      <c r="P26" s="2" t="s">
        <v>650</v>
      </c>
      <c r="Q26" s="2" t="s">
        <v>651</v>
      </c>
      <c r="R26" s="2" t="s">
        <v>651</v>
      </c>
      <c r="S26" s="2" t="s">
        <v>650</v>
      </c>
      <c r="T26" s="2" t="s">
        <v>651</v>
      </c>
      <c r="U26" s="2" t="s">
        <v>650</v>
      </c>
      <c r="V26" s="2" t="s">
        <v>650</v>
      </c>
    </row>
    <row r="27" spans="1:22" ht="15" customHeight="1" x14ac:dyDescent="0.25">
      <c r="A27" s="2" t="s">
        <v>54</v>
      </c>
      <c r="B27" s="2" t="s">
        <v>60</v>
      </c>
      <c r="C27" s="2">
        <v>2015</v>
      </c>
      <c r="D27" s="2" t="s">
        <v>651</v>
      </c>
      <c r="E27" s="2" t="s">
        <v>651</v>
      </c>
      <c r="F27" s="2" t="s">
        <v>650</v>
      </c>
      <c r="G27" s="2" t="s">
        <v>651</v>
      </c>
      <c r="H27" s="2" t="s">
        <v>650</v>
      </c>
      <c r="I27" s="2" t="s">
        <v>650</v>
      </c>
      <c r="J27" s="2" t="s">
        <v>651</v>
      </c>
      <c r="K27" s="2" t="s">
        <v>651</v>
      </c>
      <c r="L27" s="2" t="s">
        <v>650</v>
      </c>
      <c r="M27" s="2" t="s">
        <v>651</v>
      </c>
      <c r="N27" s="2" t="s">
        <v>650</v>
      </c>
      <c r="O27" s="2" t="s">
        <v>650</v>
      </c>
      <c r="P27" s="2" t="s">
        <v>650</v>
      </c>
      <c r="Q27" s="2" t="s">
        <v>651</v>
      </c>
      <c r="R27" s="2" t="s">
        <v>651</v>
      </c>
      <c r="S27" s="2" t="s">
        <v>650</v>
      </c>
      <c r="T27" s="2" t="s">
        <v>651</v>
      </c>
      <c r="U27" s="2" t="s">
        <v>650</v>
      </c>
      <c r="V27" s="2" t="s">
        <v>650</v>
      </c>
    </row>
    <row r="28" spans="1:22" ht="15" customHeight="1" x14ac:dyDescent="0.25">
      <c r="A28" s="2" t="s">
        <v>54</v>
      </c>
      <c r="B28" s="2" t="s">
        <v>61</v>
      </c>
      <c r="C28" s="2">
        <v>2015</v>
      </c>
      <c r="D28" s="2" t="s">
        <v>712</v>
      </c>
      <c r="E28" s="2" t="s">
        <v>713</v>
      </c>
      <c r="F28" s="2">
        <v>22.96</v>
      </c>
      <c r="G28" s="2" t="s">
        <v>650</v>
      </c>
      <c r="H28" s="2" t="s">
        <v>650</v>
      </c>
      <c r="I28" s="2" t="s">
        <v>650</v>
      </c>
      <c r="J28" s="2" t="s">
        <v>651</v>
      </c>
      <c r="K28" s="2" t="s">
        <v>650</v>
      </c>
      <c r="L28" s="2" t="s">
        <v>650</v>
      </c>
      <c r="M28" s="2" t="s">
        <v>650</v>
      </c>
      <c r="N28" s="2" t="s">
        <v>650</v>
      </c>
      <c r="O28" s="2" t="s">
        <v>650</v>
      </c>
      <c r="P28" s="2" t="s">
        <v>650</v>
      </c>
      <c r="Q28" s="2" t="s">
        <v>651</v>
      </c>
      <c r="R28" s="2" t="s">
        <v>650</v>
      </c>
      <c r="S28" s="2" t="s">
        <v>650</v>
      </c>
      <c r="T28" s="2" t="s">
        <v>650</v>
      </c>
      <c r="U28" s="2" t="s">
        <v>650</v>
      </c>
      <c r="V28" s="2" t="s">
        <v>650</v>
      </c>
    </row>
    <row r="29" spans="1:22" ht="15" customHeight="1" x14ac:dyDescent="0.25">
      <c r="A29" s="2" t="s">
        <v>54</v>
      </c>
      <c r="B29" s="2" t="s">
        <v>62</v>
      </c>
      <c r="C29" s="2">
        <v>2015</v>
      </c>
      <c r="D29" s="2" t="s">
        <v>651</v>
      </c>
      <c r="E29" s="2" t="s">
        <v>651</v>
      </c>
      <c r="F29" s="2" t="s">
        <v>650</v>
      </c>
      <c r="G29" s="2" t="s">
        <v>651</v>
      </c>
      <c r="H29" s="2" t="s">
        <v>650</v>
      </c>
      <c r="I29" s="2" t="s">
        <v>650</v>
      </c>
      <c r="J29" s="2" t="s">
        <v>651</v>
      </c>
      <c r="K29" s="2" t="s">
        <v>651</v>
      </c>
      <c r="L29" s="2" t="s">
        <v>650</v>
      </c>
      <c r="M29" s="2" t="s">
        <v>651</v>
      </c>
      <c r="N29" s="2" t="s">
        <v>650</v>
      </c>
      <c r="O29" s="2" t="s">
        <v>650</v>
      </c>
      <c r="P29" s="2" t="s">
        <v>650</v>
      </c>
      <c r="Q29" s="2" t="s">
        <v>651</v>
      </c>
      <c r="R29" s="2" t="s">
        <v>651</v>
      </c>
      <c r="S29" s="2" t="s">
        <v>650</v>
      </c>
      <c r="T29" s="2" t="s">
        <v>651</v>
      </c>
      <c r="U29" s="2" t="s">
        <v>650</v>
      </c>
      <c r="V29" s="2" t="s">
        <v>650</v>
      </c>
    </row>
    <row r="30" spans="1:22" ht="15" customHeight="1" x14ac:dyDescent="0.25">
      <c r="A30" s="2" t="s">
        <v>54</v>
      </c>
      <c r="B30" s="2" t="s">
        <v>63</v>
      </c>
      <c r="C30" s="2">
        <v>2015</v>
      </c>
      <c r="D30" s="2" t="s">
        <v>651</v>
      </c>
      <c r="E30" s="2" t="s">
        <v>651</v>
      </c>
      <c r="F30" s="2" t="s">
        <v>650</v>
      </c>
      <c r="G30" s="2" t="s">
        <v>651</v>
      </c>
      <c r="H30" s="2" t="s">
        <v>650</v>
      </c>
      <c r="I30" s="2" t="s">
        <v>650</v>
      </c>
      <c r="J30" s="2" t="s">
        <v>651</v>
      </c>
      <c r="K30" s="2" t="s">
        <v>651</v>
      </c>
      <c r="L30" s="2" t="s">
        <v>650</v>
      </c>
      <c r="M30" s="2" t="s">
        <v>651</v>
      </c>
      <c r="N30" s="2" t="s">
        <v>650</v>
      </c>
      <c r="O30" s="2" t="s">
        <v>650</v>
      </c>
      <c r="P30" s="2" t="s">
        <v>650</v>
      </c>
      <c r="Q30" s="2" t="s">
        <v>651</v>
      </c>
      <c r="R30" s="2" t="s">
        <v>651</v>
      </c>
      <c r="S30" s="2" t="s">
        <v>650</v>
      </c>
      <c r="T30" s="2" t="s">
        <v>651</v>
      </c>
      <c r="U30" s="2" t="s">
        <v>650</v>
      </c>
      <c r="V30" s="2" t="s">
        <v>650</v>
      </c>
    </row>
    <row r="31" spans="1:22" ht="15" customHeight="1" x14ac:dyDescent="0.25">
      <c r="A31" s="2" t="s">
        <v>54</v>
      </c>
      <c r="B31" s="2" t="s">
        <v>64</v>
      </c>
      <c r="C31" s="2">
        <v>2015</v>
      </c>
      <c r="D31" s="2" t="s">
        <v>651</v>
      </c>
      <c r="E31" s="2" t="s">
        <v>651</v>
      </c>
      <c r="F31" s="2" t="s">
        <v>650</v>
      </c>
      <c r="G31" s="2" t="s">
        <v>651</v>
      </c>
      <c r="H31" s="2" t="s">
        <v>650</v>
      </c>
      <c r="I31" s="2" t="s">
        <v>650</v>
      </c>
      <c r="J31" s="2" t="s">
        <v>651</v>
      </c>
      <c r="K31" s="2" t="s">
        <v>651</v>
      </c>
      <c r="L31" s="2" t="s">
        <v>650</v>
      </c>
      <c r="M31" s="2" t="s">
        <v>651</v>
      </c>
      <c r="N31" s="2" t="s">
        <v>650</v>
      </c>
      <c r="O31" s="2" t="s">
        <v>650</v>
      </c>
      <c r="P31" s="2" t="s">
        <v>650</v>
      </c>
      <c r="Q31" s="2" t="s">
        <v>651</v>
      </c>
      <c r="R31" s="2" t="s">
        <v>651</v>
      </c>
      <c r="S31" s="2" t="s">
        <v>650</v>
      </c>
      <c r="T31" s="2" t="s">
        <v>651</v>
      </c>
      <c r="U31" s="2" t="s">
        <v>650</v>
      </c>
      <c r="V31" s="2" t="s">
        <v>650</v>
      </c>
    </row>
    <row r="32" spans="1:22" ht="15" customHeight="1" x14ac:dyDescent="0.25">
      <c r="A32" s="2" t="s">
        <v>67</v>
      </c>
      <c r="B32" s="2" t="s">
        <v>68</v>
      </c>
      <c r="C32" s="2">
        <v>2015</v>
      </c>
      <c r="D32" s="2" t="s">
        <v>651</v>
      </c>
      <c r="E32" s="2" t="s">
        <v>650</v>
      </c>
      <c r="F32" s="2" t="s">
        <v>650</v>
      </c>
      <c r="G32" s="2" t="s">
        <v>650</v>
      </c>
      <c r="H32" s="2" t="s">
        <v>650</v>
      </c>
      <c r="I32" s="2" t="s">
        <v>650</v>
      </c>
      <c r="J32" s="2" t="s">
        <v>651</v>
      </c>
      <c r="K32" s="2" t="s">
        <v>650</v>
      </c>
      <c r="L32" s="2" t="s">
        <v>650</v>
      </c>
      <c r="M32" s="2" t="s">
        <v>650</v>
      </c>
      <c r="N32" s="2" t="s">
        <v>650</v>
      </c>
      <c r="O32" s="2" t="s">
        <v>650</v>
      </c>
      <c r="P32" s="2" t="s">
        <v>650</v>
      </c>
      <c r="Q32" s="2" t="s">
        <v>651</v>
      </c>
      <c r="R32" s="2" t="s">
        <v>650</v>
      </c>
      <c r="S32" s="2" t="s">
        <v>650</v>
      </c>
      <c r="T32" s="2" t="s">
        <v>650</v>
      </c>
      <c r="U32" s="2" t="s">
        <v>650</v>
      </c>
      <c r="V32" s="2" t="s">
        <v>650</v>
      </c>
    </row>
    <row r="33" spans="1:22" ht="15" customHeight="1" x14ac:dyDescent="0.25">
      <c r="A33" s="2" t="s">
        <v>67</v>
      </c>
      <c r="B33" s="2" t="s">
        <v>69</v>
      </c>
      <c r="C33" s="2">
        <v>2015</v>
      </c>
      <c r="D33" s="2" t="s">
        <v>651</v>
      </c>
      <c r="E33" s="2" t="s">
        <v>650</v>
      </c>
      <c r="F33" s="2" t="s">
        <v>650</v>
      </c>
      <c r="G33" s="2" t="s">
        <v>650</v>
      </c>
      <c r="H33" s="2" t="s">
        <v>650</v>
      </c>
      <c r="I33" s="2" t="s">
        <v>650</v>
      </c>
      <c r="J33" s="2" t="s">
        <v>651</v>
      </c>
      <c r="K33" s="2" t="s">
        <v>650</v>
      </c>
      <c r="L33" s="2" t="s">
        <v>650</v>
      </c>
      <c r="M33" s="2" t="s">
        <v>650</v>
      </c>
      <c r="N33" s="2" t="s">
        <v>650</v>
      </c>
      <c r="O33" s="2" t="s">
        <v>650</v>
      </c>
      <c r="P33" s="2" t="s">
        <v>650</v>
      </c>
      <c r="Q33" s="2" t="s">
        <v>651</v>
      </c>
      <c r="R33" s="2" t="s">
        <v>650</v>
      </c>
      <c r="S33" s="2" t="s">
        <v>650</v>
      </c>
      <c r="T33" s="2" t="s">
        <v>650</v>
      </c>
      <c r="U33" s="2" t="s">
        <v>650</v>
      </c>
      <c r="V33" s="2" t="s">
        <v>650</v>
      </c>
    </row>
    <row r="34" spans="1:22" ht="15" customHeight="1" x14ac:dyDescent="0.25">
      <c r="A34" s="2" t="s">
        <v>67</v>
      </c>
      <c r="B34" s="2" t="s">
        <v>70</v>
      </c>
      <c r="C34" s="2">
        <v>2015</v>
      </c>
      <c r="D34" s="2" t="s">
        <v>651</v>
      </c>
      <c r="E34" s="2" t="s">
        <v>650</v>
      </c>
      <c r="F34" s="2" t="s">
        <v>650</v>
      </c>
      <c r="G34" s="2" t="s">
        <v>650</v>
      </c>
      <c r="H34" s="2" t="s">
        <v>650</v>
      </c>
      <c r="I34" s="2" t="s">
        <v>650</v>
      </c>
      <c r="J34" s="2" t="s">
        <v>651</v>
      </c>
      <c r="K34" s="2" t="s">
        <v>650</v>
      </c>
      <c r="L34" s="2" t="s">
        <v>650</v>
      </c>
      <c r="M34" s="2" t="s">
        <v>650</v>
      </c>
      <c r="N34" s="2" t="s">
        <v>650</v>
      </c>
      <c r="O34" s="2" t="s">
        <v>650</v>
      </c>
      <c r="P34" s="2" t="s">
        <v>650</v>
      </c>
      <c r="Q34" s="2" t="s">
        <v>651</v>
      </c>
      <c r="R34" s="2" t="s">
        <v>650</v>
      </c>
      <c r="S34" s="2" t="s">
        <v>650</v>
      </c>
      <c r="T34" s="2" t="s">
        <v>650</v>
      </c>
      <c r="U34" s="2" t="s">
        <v>650</v>
      </c>
      <c r="V34" s="2" t="s">
        <v>650</v>
      </c>
    </row>
    <row r="35" spans="1:22" ht="15" customHeight="1" x14ac:dyDescent="0.25">
      <c r="A35" s="2" t="s">
        <v>71</v>
      </c>
      <c r="B35" s="2" t="s">
        <v>72</v>
      </c>
      <c r="C35" s="2">
        <v>2015</v>
      </c>
      <c r="D35" s="2" t="s">
        <v>651</v>
      </c>
      <c r="E35" s="2" t="s">
        <v>650</v>
      </c>
      <c r="F35" s="2" t="s">
        <v>650</v>
      </c>
      <c r="G35" s="2" t="s">
        <v>650</v>
      </c>
      <c r="H35" s="2" t="s">
        <v>650</v>
      </c>
      <c r="I35" s="2" t="s">
        <v>650</v>
      </c>
      <c r="J35" s="2" t="s">
        <v>651</v>
      </c>
      <c r="K35" s="2" t="s">
        <v>650</v>
      </c>
      <c r="L35" s="2" t="s">
        <v>650</v>
      </c>
      <c r="M35" s="2" t="s">
        <v>650</v>
      </c>
      <c r="N35" s="2" t="s">
        <v>650</v>
      </c>
      <c r="O35" s="2" t="s">
        <v>650</v>
      </c>
      <c r="P35" s="2" t="s">
        <v>650</v>
      </c>
      <c r="Q35" s="2" t="s">
        <v>651</v>
      </c>
      <c r="R35" s="2" t="s">
        <v>650</v>
      </c>
      <c r="S35" s="2" t="s">
        <v>650</v>
      </c>
      <c r="T35" s="2" t="s">
        <v>650</v>
      </c>
      <c r="U35" s="2" t="s">
        <v>650</v>
      </c>
      <c r="V35" s="2" t="s">
        <v>650</v>
      </c>
    </row>
    <row r="36" spans="1:22" ht="15" customHeight="1" x14ac:dyDescent="0.25">
      <c r="A36" s="2" t="s">
        <v>71</v>
      </c>
      <c r="B36" s="2" t="s">
        <v>73</v>
      </c>
      <c r="C36" s="2">
        <v>2015</v>
      </c>
      <c r="D36" s="2" t="s">
        <v>651</v>
      </c>
      <c r="E36" s="2" t="s">
        <v>650</v>
      </c>
      <c r="F36" s="2" t="s">
        <v>650</v>
      </c>
      <c r="G36" s="2" t="s">
        <v>650</v>
      </c>
      <c r="H36" s="2" t="s">
        <v>650</v>
      </c>
      <c r="I36" s="2" t="s">
        <v>650</v>
      </c>
      <c r="J36" s="2" t="s">
        <v>651</v>
      </c>
      <c r="K36" s="2" t="s">
        <v>650</v>
      </c>
      <c r="L36" s="2" t="s">
        <v>650</v>
      </c>
      <c r="M36" s="2" t="s">
        <v>650</v>
      </c>
      <c r="N36" s="2" t="s">
        <v>650</v>
      </c>
      <c r="O36" s="2" t="s">
        <v>650</v>
      </c>
      <c r="P36" s="2" t="s">
        <v>650</v>
      </c>
      <c r="Q36" s="2" t="s">
        <v>651</v>
      </c>
      <c r="R36" s="2" t="s">
        <v>650</v>
      </c>
      <c r="S36" s="2" t="s">
        <v>650</v>
      </c>
      <c r="T36" s="2" t="s">
        <v>650</v>
      </c>
      <c r="U36" s="2" t="s">
        <v>650</v>
      </c>
      <c r="V36" s="2" t="s">
        <v>650</v>
      </c>
    </row>
    <row r="37" spans="1:22" ht="15" customHeight="1" x14ac:dyDescent="0.25">
      <c r="A37" s="2" t="s">
        <v>74</v>
      </c>
      <c r="B37" s="2" t="s">
        <v>75</v>
      </c>
      <c r="C37" s="2">
        <v>2015</v>
      </c>
      <c r="D37" s="2" t="s">
        <v>714</v>
      </c>
      <c r="E37" s="2" t="s">
        <v>711</v>
      </c>
      <c r="F37" s="2">
        <v>102.858</v>
      </c>
      <c r="G37" s="2" t="s">
        <v>650</v>
      </c>
      <c r="H37" s="2" t="s">
        <v>650</v>
      </c>
      <c r="I37" s="2">
        <v>85</v>
      </c>
      <c r="J37" s="2" t="s">
        <v>651</v>
      </c>
      <c r="K37" s="2" t="s">
        <v>650</v>
      </c>
      <c r="L37" s="2" t="s">
        <v>650</v>
      </c>
      <c r="M37" s="2" t="s">
        <v>650</v>
      </c>
      <c r="N37" s="2" t="s">
        <v>650</v>
      </c>
      <c r="O37" s="2" t="s">
        <v>650</v>
      </c>
      <c r="P37" s="2" t="s">
        <v>650</v>
      </c>
      <c r="Q37" s="2" t="s">
        <v>651</v>
      </c>
      <c r="R37" s="2" t="s">
        <v>650</v>
      </c>
      <c r="S37" s="2" t="s">
        <v>650</v>
      </c>
      <c r="T37" s="2" t="s">
        <v>650</v>
      </c>
      <c r="U37" s="2" t="s">
        <v>650</v>
      </c>
      <c r="V37" s="2" t="s">
        <v>650</v>
      </c>
    </row>
    <row r="38" spans="1:22" ht="15" customHeight="1" x14ac:dyDescent="0.25">
      <c r="A38" s="2" t="s">
        <v>74</v>
      </c>
      <c r="B38" s="2" t="s">
        <v>76</v>
      </c>
      <c r="C38" s="2">
        <v>2015</v>
      </c>
      <c r="D38" s="2" t="s">
        <v>651</v>
      </c>
      <c r="E38" s="2" t="s">
        <v>650</v>
      </c>
      <c r="F38" s="2" t="s">
        <v>650</v>
      </c>
      <c r="G38" s="2" t="s">
        <v>650</v>
      </c>
      <c r="H38" s="2" t="s">
        <v>650</v>
      </c>
      <c r="I38" s="2" t="s">
        <v>650</v>
      </c>
      <c r="J38" s="2" t="s">
        <v>651</v>
      </c>
      <c r="K38" s="2" t="s">
        <v>650</v>
      </c>
      <c r="L38" s="2" t="s">
        <v>650</v>
      </c>
      <c r="M38" s="2" t="s">
        <v>650</v>
      </c>
      <c r="N38" s="2" t="s">
        <v>650</v>
      </c>
      <c r="O38" s="2" t="s">
        <v>650</v>
      </c>
      <c r="P38" s="2" t="s">
        <v>650</v>
      </c>
      <c r="Q38" s="2" t="s">
        <v>651</v>
      </c>
      <c r="R38" s="2" t="s">
        <v>650</v>
      </c>
      <c r="S38" s="2" t="s">
        <v>650</v>
      </c>
      <c r="T38" s="2" t="s">
        <v>650</v>
      </c>
      <c r="U38" s="2" t="s">
        <v>650</v>
      </c>
      <c r="V38" s="2" t="s">
        <v>650</v>
      </c>
    </row>
    <row r="39" spans="1:22" ht="15" customHeight="1" x14ac:dyDescent="0.25">
      <c r="A39" s="2" t="s">
        <v>74</v>
      </c>
      <c r="B39" s="2" t="s">
        <v>77</v>
      </c>
      <c r="C39" s="2">
        <v>2015</v>
      </c>
      <c r="D39" s="2" t="s">
        <v>651</v>
      </c>
      <c r="E39" s="2" t="s">
        <v>650</v>
      </c>
      <c r="F39" s="2" t="s">
        <v>650</v>
      </c>
      <c r="G39" s="2" t="s">
        <v>650</v>
      </c>
      <c r="H39" s="2" t="s">
        <v>650</v>
      </c>
      <c r="I39" s="2" t="s">
        <v>650</v>
      </c>
      <c r="J39" s="2" t="s">
        <v>651</v>
      </c>
      <c r="K39" s="2" t="s">
        <v>650</v>
      </c>
      <c r="L39" s="2" t="s">
        <v>650</v>
      </c>
      <c r="M39" s="2" t="s">
        <v>650</v>
      </c>
      <c r="N39" s="2" t="s">
        <v>650</v>
      </c>
      <c r="O39" s="2" t="s">
        <v>650</v>
      </c>
      <c r="P39" s="2" t="s">
        <v>650</v>
      </c>
      <c r="Q39" s="2" t="s">
        <v>651</v>
      </c>
      <c r="R39" s="2" t="s">
        <v>650</v>
      </c>
      <c r="S39" s="2" t="s">
        <v>650</v>
      </c>
      <c r="T39" s="2" t="s">
        <v>650</v>
      </c>
      <c r="U39" s="2" t="s">
        <v>650</v>
      </c>
      <c r="V39" s="2" t="s">
        <v>650</v>
      </c>
    </row>
    <row r="40" spans="1:22" ht="15" customHeight="1" x14ac:dyDescent="0.25">
      <c r="A40" s="2" t="s">
        <v>78</v>
      </c>
      <c r="B40" s="2" t="s">
        <v>79</v>
      </c>
      <c r="C40" s="2">
        <v>2015</v>
      </c>
      <c r="D40" s="2" t="s">
        <v>651</v>
      </c>
      <c r="E40" s="2" t="s">
        <v>650</v>
      </c>
      <c r="F40" s="2" t="s">
        <v>650</v>
      </c>
      <c r="G40" s="2" t="s">
        <v>650</v>
      </c>
      <c r="H40" s="2" t="s">
        <v>650</v>
      </c>
      <c r="I40" s="2" t="s">
        <v>650</v>
      </c>
      <c r="J40" s="2" t="s">
        <v>651</v>
      </c>
      <c r="K40" s="2" t="s">
        <v>650</v>
      </c>
      <c r="L40" s="2" t="s">
        <v>650</v>
      </c>
      <c r="M40" s="2" t="s">
        <v>650</v>
      </c>
      <c r="N40" s="2" t="s">
        <v>650</v>
      </c>
      <c r="O40" s="2" t="s">
        <v>650</v>
      </c>
      <c r="P40" s="2" t="s">
        <v>650</v>
      </c>
      <c r="Q40" s="2" t="s">
        <v>651</v>
      </c>
      <c r="R40" s="2" t="s">
        <v>650</v>
      </c>
      <c r="S40" s="2" t="s">
        <v>650</v>
      </c>
      <c r="T40" s="2" t="s">
        <v>650</v>
      </c>
      <c r="U40" s="2" t="s">
        <v>650</v>
      </c>
      <c r="V40" s="2" t="s">
        <v>650</v>
      </c>
    </row>
    <row r="41" spans="1:22" ht="15" customHeight="1" x14ac:dyDescent="0.25">
      <c r="A41" s="2" t="s">
        <v>78</v>
      </c>
      <c r="B41" s="2" t="s">
        <v>80</v>
      </c>
      <c r="C41" s="2">
        <v>2015</v>
      </c>
      <c r="D41" s="2" t="s">
        <v>651</v>
      </c>
      <c r="E41" s="2" t="s">
        <v>650</v>
      </c>
      <c r="F41" s="2" t="s">
        <v>650</v>
      </c>
      <c r="G41" s="2" t="s">
        <v>650</v>
      </c>
      <c r="H41" s="2" t="s">
        <v>650</v>
      </c>
      <c r="I41" s="2" t="s">
        <v>650</v>
      </c>
      <c r="J41" s="2" t="s">
        <v>651</v>
      </c>
      <c r="K41" s="2" t="s">
        <v>650</v>
      </c>
      <c r="L41" s="2" t="s">
        <v>650</v>
      </c>
      <c r="M41" s="2" t="s">
        <v>650</v>
      </c>
      <c r="N41" s="2" t="s">
        <v>650</v>
      </c>
      <c r="O41" s="2" t="s">
        <v>650</v>
      </c>
      <c r="P41" s="2" t="s">
        <v>650</v>
      </c>
      <c r="Q41" s="2" t="s">
        <v>651</v>
      </c>
      <c r="R41" s="2" t="s">
        <v>650</v>
      </c>
      <c r="S41" s="2" t="s">
        <v>650</v>
      </c>
      <c r="T41" s="2" t="s">
        <v>650</v>
      </c>
      <c r="U41" s="2" t="s">
        <v>650</v>
      </c>
      <c r="V41" s="2" t="s">
        <v>650</v>
      </c>
    </row>
    <row r="42" spans="1:22" ht="15" customHeight="1" x14ac:dyDescent="0.25">
      <c r="A42" s="2" t="s">
        <v>81</v>
      </c>
      <c r="B42" s="2" t="s">
        <v>82</v>
      </c>
      <c r="C42" s="2">
        <v>2015</v>
      </c>
      <c r="D42" s="2" t="s">
        <v>715</v>
      </c>
      <c r="E42" s="2" t="s">
        <v>713</v>
      </c>
      <c r="F42" s="2">
        <v>0</v>
      </c>
      <c r="G42" s="2" t="s">
        <v>716</v>
      </c>
      <c r="H42" s="2">
        <v>21.1</v>
      </c>
      <c r="I42" s="2">
        <v>85</v>
      </c>
      <c r="J42" s="2" t="s">
        <v>651</v>
      </c>
      <c r="K42" s="2" t="s">
        <v>650</v>
      </c>
      <c r="L42" s="2" t="s">
        <v>650</v>
      </c>
      <c r="M42" s="2" t="s">
        <v>650</v>
      </c>
      <c r="N42" s="2" t="s">
        <v>650</v>
      </c>
      <c r="O42" s="2" t="s">
        <v>650</v>
      </c>
      <c r="P42" s="2" t="s">
        <v>650</v>
      </c>
      <c r="Q42" s="2" t="s">
        <v>651</v>
      </c>
      <c r="R42" s="2" t="s">
        <v>650</v>
      </c>
      <c r="S42" s="2" t="s">
        <v>650</v>
      </c>
      <c r="T42" s="2" t="s">
        <v>650</v>
      </c>
      <c r="U42" s="2" t="s">
        <v>650</v>
      </c>
      <c r="V42" s="2" t="s">
        <v>650</v>
      </c>
    </row>
    <row r="43" spans="1:22" ht="15" customHeight="1" x14ac:dyDescent="0.25">
      <c r="A43" s="2" t="s">
        <v>90</v>
      </c>
      <c r="B43" s="2" t="s">
        <v>91</v>
      </c>
      <c r="C43" s="2">
        <v>2015</v>
      </c>
      <c r="D43" s="2" t="s">
        <v>651</v>
      </c>
      <c r="E43" s="2" t="s">
        <v>650</v>
      </c>
      <c r="F43" s="2" t="s">
        <v>650</v>
      </c>
      <c r="G43" s="2" t="s">
        <v>650</v>
      </c>
      <c r="H43" s="2" t="s">
        <v>650</v>
      </c>
      <c r="I43" s="2" t="s">
        <v>650</v>
      </c>
      <c r="J43" s="2" t="s">
        <v>651</v>
      </c>
      <c r="K43" s="2" t="s">
        <v>650</v>
      </c>
      <c r="L43" s="2" t="s">
        <v>650</v>
      </c>
      <c r="M43" s="2" t="s">
        <v>650</v>
      </c>
      <c r="N43" s="2" t="s">
        <v>650</v>
      </c>
      <c r="O43" s="2" t="s">
        <v>650</v>
      </c>
      <c r="P43" s="2" t="s">
        <v>650</v>
      </c>
      <c r="Q43" s="2" t="s">
        <v>651</v>
      </c>
      <c r="R43" s="2" t="s">
        <v>650</v>
      </c>
      <c r="S43" s="2" t="s">
        <v>650</v>
      </c>
      <c r="T43" s="2" t="s">
        <v>650</v>
      </c>
      <c r="U43" s="2" t="s">
        <v>650</v>
      </c>
      <c r="V43" s="2" t="s">
        <v>650</v>
      </c>
    </row>
    <row r="44" spans="1:22" ht="15" customHeight="1" x14ac:dyDescent="0.25">
      <c r="A44" s="2" t="s">
        <v>90</v>
      </c>
      <c r="B44" s="2" t="s">
        <v>92</v>
      </c>
      <c r="C44" s="2">
        <v>2015</v>
      </c>
      <c r="D44" s="2" t="s">
        <v>651</v>
      </c>
      <c r="E44" s="2" t="s">
        <v>650</v>
      </c>
      <c r="F44" s="2" t="s">
        <v>650</v>
      </c>
      <c r="G44" s="2" t="s">
        <v>650</v>
      </c>
      <c r="H44" s="2" t="s">
        <v>650</v>
      </c>
      <c r="I44" s="2" t="s">
        <v>650</v>
      </c>
      <c r="J44" s="2" t="s">
        <v>651</v>
      </c>
      <c r="K44" s="2" t="s">
        <v>650</v>
      </c>
      <c r="L44" s="2" t="s">
        <v>650</v>
      </c>
      <c r="M44" s="2" t="s">
        <v>650</v>
      </c>
      <c r="N44" s="2" t="s">
        <v>650</v>
      </c>
      <c r="O44" s="2" t="s">
        <v>650</v>
      </c>
      <c r="P44" s="2" t="s">
        <v>650</v>
      </c>
      <c r="Q44" s="2" t="s">
        <v>651</v>
      </c>
      <c r="R44" s="2" t="s">
        <v>650</v>
      </c>
      <c r="S44" s="2" t="s">
        <v>650</v>
      </c>
      <c r="T44" s="2" t="s">
        <v>650</v>
      </c>
      <c r="U44" s="2" t="s">
        <v>650</v>
      </c>
      <c r="V44" s="2" t="s">
        <v>650</v>
      </c>
    </row>
    <row r="45" spans="1:22" ht="15" customHeight="1" x14ac:dyDescent="0.25">
      <c r="A45" s="2" t="s">
        <v>93</v>
      </c>
      <c r="B45" s="2" t="s">
        <v>94</v>
      </c>
      <c r="C45" s="2">
        <v>2015</v>
      </c>
      <c r="D45" s="2" t="s">
        <v>717</v>
      </c>
      <c r="E45" s="2" t="s">
        <v>711</v>
      </c>
      <c r="F45" s="2">
        <v>3.5870000000000002</v>
      </c>
      <c r="G45" s="2" t="s">
        <v>711</v>
      </c>
      <c r="H45" s="2" t="s">
        <v>650</v>
      </c>
      <c r="I45" s="2">
        <v>75</v>
      </c>
      <c r="J45" s="2" t="s">
        <v>651</v>
      </c>
      <c r="K45" s="2" t="s">
        <v>650</v>
      </c>
      <c r="L45" s="2" t="s">
        <v>650</v>
      </c>
      <c r="M45" s="2" t="s">
        <v>650</v>
      </c>
      <c r="N45" s="2" t="s">
        <v>650</v>
      </c>
      <c r="O45" s="2" t="s">
        <v>650</v>
      </c>
      <c r="P45" s="2" t="s">
        <v>650</v>
      </c>
      <c r="Q45" s="2" t="s">
        <v>651</v>
      </c>
      <c r="R45" s="2" t="s">
        <v>650</v>
      </c>
      <c r="S45" s="2" t="s">
        <v>650</v>
      </c>
      <c r="T45" s="2" t="s">
        <v>650</v>
      </c>
      <c r="U45" s="2" t="s">
        <v>650</v>
      </c>
      <c r="V45" s="2" t="s">
        <v>650</v>
      </c>
    </row>
    <row r="46" spans="1:22" ht="15" customHeight="1" x14ac:dyDescent="0.25">
      <c r="A46" s="2" t="s">
        <v>93</v>
      </c>
      <c r="B46" s="2" t="s">
        <v>95</v>
      </c>
      <c r="C46" s="2">
        <v>2015</v>
      </c>
      <c r="D46" s="2" t="s">
        <v>651</v>
      </c>
      <c r="E46" s="2" t="s">
        <v>650</v>
      </c>
      <c r="F46" s="2" t="s">
        <v>650</v>
      </c>
      <c r="G46" s="2" t="s">
        <v>650</v>
      </c>
      <c r="H46" s="2" t="s">
        <v>650</v>
      </c>
      <c r="I46" s="2" t="s">
        <v>650</v>
      </c>
      <c r="J46" s="2" t="s">
        <v>651</v>
      </c>
      <c r="K46" s="2" t="s">
        <v>650</v>
      </c>
      <c r="L46" s="2" t="s">
        <v>650</v>
      </c>
      <c r="M46" s="2" t="s">
        <v>650</v>
      </c>
      <c r="N46" s="2" t="s">
        <v>650</v>
      </c>
      <c r="O46" s="2" t="s">
        <v>650</v>
      </c>
      <c r="P46" s="2" t="s">
        <v>650</v>
      </c>
      <c r="Q46" s="2" t="s">
        <v>651</v>
      </c>
      <c r="R46" s="2" t="s">
        <v>650</v>
      </c>
      <c r="S46" s="2" t="s">
        <v>650</v>
      </c>
      <c r="T46" s="2" t="s">
        <v>650</v>
      </c>
      <c r="U46" s="2" t="s">
        <v>650</v>
      </c>
      <c r="V46" s="2" t="s">
        <v>650</v>
      </c>
    </row>
    <row r="47" spans="1:22" ht="15" customHeight="1" x14ac:dyDescent="0.25">
      <c r="A47" s="2" t="s">
        <v>96</v>
      </c>
      <c r="B47" s="2" t="s">
        <v>97</v>
      </c>
      <c r="C47" s="2">
        <v>2015</v>
      </c>
      <c r="D47" s="2" t="s">
        <v>651</v>
      </c>
      <c r="E47" s="2" t="s">
        <v>650</v>
      </c>
      <c r="F47" s="2" t="s">
        <v>650</v>
      </c>
      <c r="G47" s="2" t="s">
        <v>650</v>
      </c>
      <c r="H47" s="2" t="s">
        <v>650</v>
      </c>
      <c r="I47" s="2" t="s">
        <v>650</v>
      </c>
      <c r="J47" s="2" t="s">
        <v>651</v>
      </c>
      <c r="K47" s="2" t="s">
        <v>650</v>
      </c>
      <c r="L47" s="2" t="s">
        <v>650</v>
      </c>
      <c r="M47" s="2" t="s">
        <v>650</v>
      </c>
      <c r="N47" s="2" t="s">
        <v>650</v>
      </c>
      <c r="O47" s="2" t="s">
        <v>650</v>
      </c>
      <c r="P47" s="2" t="s">
        <v>650</v>
      </c>
      <c r="Q47" s="2" t="s">
        <v>651</v>
      </c>
      <c r="R47" s="2" t="s">
        <v>650</v>
      </c>
      <c r="S47" s="2" t="s">
        <v>650</v>
      </c>
      <c r="T47" s="2" t="s">
        <v>650</v>
      </c>
      <c r="U47" s="2" t="s">
        <v>650</v>
      </c>
      <c r="V47" s="2" t="s">
        <v>650</v>
      </c>
    </row>
    <row r="48" spans="1:22" ht="15" customHeight="1" x14ac:dyDescent="0.25">
      <c r="A48" s="2" t="s">
        <v>96</v>
      </c>
      <c r="B48" s="2" t="s">
        <v>98</v>
      </c>
      <c r="C48" s="2">
        <v>2015</v>
      </c>
      <c r="D48" s="2" t="s">
        <v>651</v>
      </c>
      <c r="E48" s="2" t="s">
        <v>650</v>
      </c>
      <c r="F48" s="2" t="s">
        <v>650</v>
      </c>
      <c r="G48" s="2" t="s">
        <v>650</v>
      </c>
      <c r="H48" s="2" t="s">
        <v>650</v>
      </c>
      <c r="I48" s="2" t="s">
        <v>650</v>
      </c>
      <c r="J48" s="2" t="s">
        <v>651</v>
      </c>
      <c r="K48" s="2" t="s">
        <v>650</v>
      </c>
      <c r="L48" s="2" t="s">
        <v>650</v>
      </c>
      <c r="M48" s="2" t="s">
        <v>650</v>
      </c>
      <c r="N48" s="2" t="s">
        <v>650</v>
      </c>
      <c r="O48" s="2" t="s">
        <v>650</v>
      </c>
      <c r="P48" s="2" t="s">
        <v>650</v>
      </c>
      <c r="Q48" s="2" t="s">
        <v>651</v>
      </c>
      <c r="R48" s="2" t="s">
        <v>650</v>
      </c>
      <c r="S48" s="2" t="s">
        <v>650</v>
      </c>
      <c r="T48" s="2" t="s">
        <v>650</v>
      </c>
      <c r="U48" s="2" t="s">
        <v>650</v>
      </c>
      <c r="V48" s="2" t="s">
        <v>650</v>
      </c>
    </row>
    <row r="49" spans="1:22" ht="15" customHeight="1" x14ac:dyDescent="0.25">
      <c r="A49" s="2" t="s">
        <v>96</v>
      </c>
      <c r="B49" s="2" t="s">
        <v>99</v>
      </c>
      <c r="C49" s="2">
        <v>2015</v>
      </c>
      <c r="D49" s="2" t="s">
        <v>651</v>
      </c>
      <c r="E49" s="2" t="s">
        <v>650</v>
      </c>
      <c r="F49" s="2" t="s">
        <v>650</v>
      </c>
      <c r="G49" s="2" t="s">
        <v>650</v>
      </c>
      <c r="H49" s="2" t="s">
        <v>650</v>
      </c>
      <c r="I49" s="2" t="s">
        <v>650</v>
      </c>
      <c r="J49" s="2" t="s">
        <v>651</v>
      </c>
      <c r="K49" s="2" t="s">
        <v>650</v>
      </c>
      <c r="L49" s="2" t="s">
        <v>650</v>
      </c>
      <c r="M49" s="2" t="s">
        <v>650</v>
      </c>
      <c r="N49" s="2" t="s">
        <v>650</v>
      </c>
      <c r="O49" s="2" t="s">
        <v>650</v>
      </c>
      <c r="P49" s="2" t="s">
        <v>650</v>
      </c>
      <c r="Q49" s="2" t="s">
        <v>651</v>
      </c>
      <c r="R49" s="2" t="s">
        <v>650</v>
      </c>
      <c r="S49" s="2" t="s">
        <v>650</v>
      </c>
      <c r="T49" s="2" t="s">
        <v>650</v>
      </c>
      <c r="U49" s="2" t="s">
        <v>650</v>
      </c>
      <c r="V49" s="2" t="s">
        <v>650</v>
      </c>
    </row>
    <row r="50" spans="1:22" ht="15" customHeight="1" x14ac:dyDescent="0.25">
      <c r="A50" s="2" t="s">
        <v>96</v>
      </c>
      <c r="B50" s="2" t="s">
        <v>100</v>
      </c>
      <c r="C50" s="2">
        <v>2015</v>
      </c>
      <c r="D50" s="2" t="s">
        <v>651</v>
      </c>
      <c r="E50" s="2" t="s">
        <v>650</v>
      </c>
      <c r="F50" s="2" t="s">
        <v>650</v>
      </c>
      <c r="G50" s="2" t="s">
        <v>650</v>
      </c>
      <c r="H50" s="2" t="s">
        <v>650</v>
      </c>
      <c r="I50" s="2" t="s">
        <v>650</v>
      </c>
      <c r="J50" s="2" t="s">
        <v>651</v>
      </c>
      <c r="K50" s="2" t="s">
        <v>650</v>
      </c>
      <c r="L50" s="2" t="s">
        <v>650</v>
      </c>
      <c r="M50" s="2" t="s">
        <v>650</v>
      </c>
      <c r="N50" s="2" t="s">
        <v>650</v>
      </c>
      <c r="O50" s="2" t="s">
        <v>650</v>
      </c>
      <c r="P50" s="2" t="s">
        <v>650</v>
      </c>
      <c r="Q50" s="2" t="s">
        <v>651</v>
      </c>
      <c r="R50" s="2" t="s">
        <v>650</v>
      </c>
      <c r="S50" s="2" t="s">
        <v>650</v>
      </c>
      <c r="T50" s="2" t="s">
        <v>650</v>
      </c>
      <c r="U50" s="2" t="s">
        <v>650</v>
      </c>
      <c r="V50" s="2" t="s">
        <v>650</v>
      </c>
    </row>
    <row r="51" spans="1:22" ht="15" customHeight="1" x14ac:dyDescent="0.25">
      <c r="A51" s="2" t="s">
        <v>101</v>
      </c>
      <c r="B51" s="2" t="s">
        <v>102</v>
      </c>
      <c r="C51" s="2">
        <v>2015</v>
      </c>
      <c r="D51" s="2" t="s">
        <v>651</v>
      </c>
      <c r="E51" s="2" t="s">
        <v>650</v>
      </c>
      <c r="F51" s="2" t="s">
        <v>650</v>
      </c>
      <c r="G51" s="2" t="s">
        <v>650</v>
      </c>
      <c r="H51" s="2" t="s">
        <v>650</v>
      </c>
      <c r="I51" s="2" t="s">
        <v>650</v>
      </c>
      <c r="J51" s="2" t="s">
        <v>651</v>
      </c>
      <c r="K51" s="2" t="s">
        <v>650</v>
      </c>
      <c r="L51" s="2" t="s">
        <v>650</v>
      </c>
      <c r="M51" s="2" t="s">
        <v>650</v>
      </c>
      <c r="N51" s="2" t="s">
        <v>650</v>
      </c>
      <c r="O51" s="2" t="s">
        <v>650</v>
      </c>
      <c r="P51" s="2" t="s">
        <v>650</v>
      </c>
      <c r="Q51" s="2" t="s">
        <v>651</v>
      </c>
      <c r="R51" s="2" t="s">
        <v>650</v>
      </c>
      <c r="S51" s="2" t="s">
        <v>650</v>
      </c>
      <c r="T51" s="2" t="s">
        <v>650</v>
      </c>
      <c r="U51" s="2" t="s">
        <v>650</v>
      </c>
      <c r="V51" s="2" t="s">
        <v>650</v>
      </c>
    </row>
    <row r="52" spans="1:22" ht="15" customHeight="1" x14ac:dyDescent="0.25">
      <c r="A52" s="2" t="s">
        <v>101</v>
      </c>
      <c r="B52" s="2" t="s">
        <v>103</v>
      </c>
      <c r="C52" s="2">
        <v>2015</v>
      </c>
      <c r="D52" s="2" t="s">
        <v>651</v>
      </c>
      <c r="E52" s="2" t="s">
        <v>650</v>
      </c>
      <c r="F52" s="2" t="s">
        <v>650</v>
      </c>
      <c r="G52" s="2" t="s">
        <v>650</v>
      </c>
      <c r="H52" s="2" t="s">
        <v>650</v>
      </c>
      <c r="I52" s="2" t="s">
        <v>650</v>
      </c>
      <c r="J52" s="2" t="s">
        <v>651</v>
      </c>
      <c r="K52" s="2" t="s">
        <v>650</v>
      </c>
      <c r="L52" s="2" t="s">
        <v>650</v>
      </c>
      <c r="M52" s="2" t="s">
        <v>650</v>
      </c>
      <c r="N52" s="2" t="s">
        <v>650</v>
      </c>
      <c r="O52" s="2" t="s">
        <v>650</v>
      </c>
      <c r="P52" s="2" t="s">
        <v>650</v>
      </c>
      <c r="Q52" s="2" t="s">
        <v>651</v>
      </c>
      <c r="R52" s="2" t="s">
        <v>650</v>
      </c>
      <c r="S52" s="2" t="s">
        <v>650</v>
      </c>
      <c r="T52" s="2" t="s">
        <v>650</v>
      </c>
      <c r="U52" s="2" t="s">
        <v>650</v>
      </c>
      <c r="V52" s="2" t="s">
        <v>650</v>
      </c>
    </row>
    <row r="53" spans="1:22" ht="15" customHeight="1" x14ac:dyDescent="0.25">
      <c r="A53" s="2" t="s">
        <v>101</v>
      </c>
      <c r="B53" s="2" t="s">
        <v>104</v>
      </c>
      <c r="C53" s="2">
        <v>2015</v>
      </c>
      <c r="D53" s="2" t="s">
        <v>651</v>
      </c>
      <c r="E53" s="2" t="s">
        <v>650</v>
      </c>
      <c r="F53" s="2" t="s">
        <v>650</v>
      </c>
      <c r="G53" s="2" t="s">
        <v>650</v>
      </c>
      <c r="H53" s="2" t="s">
        <v>650</v>
      </c>
      <c r="I53" s="2" t="s">
        <v>650</v>
      </c>
      <c r="J53" s="2" t="s">
        <v>651</v>
      </c>
      <c r="K53" s="2" t="s">
        <v>650</v>
      </c>
      <c r="L53" s="2" t="s">
        <v>650</v>
      </c>
      <c r="M53" s="2" t="s">
        <v>650</v>
      </c>
      <c r="N53" s="2" t="s">
        <v>650</v>
      </c>
      <c r="O53" s="2" t="s">
        <v>650</v>
      </c>
      <c r="P53" s="2" t="s">
        <v>650</v>
      </c>
      <c r="Q53" s="2" t="s">
        <v>651</v>
      </c>
      <c r="R53" s="2" t="s">
        <v>650</v>
      </c>
      <c r="S53" s="2" t="s">
        <v>650</v>
      </c>
      <c r="T53" s="2" t="s">
        <v>650</v>
      </c>
      <c r="U53" s="2" t="s">
        <v>650</v>
      </c>
      <c r="V53" s="2" t="s">
        <v>650</v>
      </c>
    </row>
    <row r="54" spans="1:22" ht="15" customHeight="1" x14ac:dyDescent="0.25">
      <c r="A54" s="2" t="s">
        <v>101</v>
      </c>
      <c r="B54" s="2" t="s">
        <v>105</v>
      </c>
      <c r="C54" s="2">
        <v>2015</v>
      </c>
      <c r="D54" s="2" t="s">
        <v>651</v>
      </c>
      <c r="E54" s="2" t="s">
        <v>650</v>
      </c>
      <c r="F54" s="2" t="s">
        <v>650</v>
      </c>
      <c r="G54" s="2" t="s">
        <v>650</v>
      </c>
      <c r="H54" s="2" t="s">
        <v>650</v>
      </c>
      <c r="I54" s="2" t="s">
        <v>650</v>
      </c>
      <c r="J54" s="2" t="s">
        <v>651</v>
      </c>
      <c r="K54" s="2" t="s">
        <v>650</v>
      </c>
      <c r="L54" s="2" t="s">
        <v>650</v>
      </c>
      <c r="M54" s="2" t="s">
        <v>650</v>
      </c>
      <c r="N54" s="2" t="s">
        <v>650</v>
      </c>
      <c r="O54" s="2" t="s">
        <v>650</v>
      </c>
      <c r="P54" s="2" t="s">
        <v>650</v>
      </c>
      <c r="Q54" s="2" t="s">
        <v>651</v>
      </c>
      <c r="R54" s="2" t="s">
        <v>650</v>
      </c>
      <c r="S54" s="2" t="s">
        <v>650</v>
      </c>
      <c r="T54" s="2" t="s">
        <v>650</v>
      </c>
      <c r="U54" s="2" t="s">
        <v>650</v>
      </c>
      <c r="V54" s="2" t="s">
        <v>650</v>
      </c>
    </row>
    <row r="55" spans="1:22" ht="15" customHeight="1" x14ac:dyDescent="0.25">
      <c r="A55" s="2" t="s">
        <v>101</v>
      </c>
      <c r="B55" s="2" t="s">
        <v>106</v>
      </c>
      <c r="C55" s="2">
        <v>2015</v>
      </c>
      <c r="D55" s="2" t="s">
        <v>651</v>
      </c>
      <c r="E55" s="2" t="s">
        <v>650</v>
      </c>
      <c r="F55" s="2" t="s">
        <v>650</v>
      </c>
      <c r="G55" s="2" t="s">
        <v>650</v>
      </c>
      <c r="H55" s="2" t="s">
        <v>650</v>
      </c>
      <c r="I55" s="2" t="s">
        <v>650</v>
      </c>
      <c r="J55" s="2" t="s">
        <v>651</v>
      </c>
      <c r="K55" s="2" t="s">
        <v>650</v>
      </c>
      <c r="L55" s="2" t="s">
        <v>650</v>
      </c>
      <c r="M55" s="2" t="s">
        <v>650</v>
      </c>
      <c r="N55" s="2" t="s">
        <v>650</v>
      </c>
      <c r="O55" s="2" t="s">
        <v>650</v>
      </c>
      <c r="P55" s="2" t="s">
        <v>650</v>
      </c>
      <c r="Q55" s="2" t="s">
        <v>651</v>
      </c>
      <c r="R55" s="2" t="s">
        <v>650</v>
      </c>
      <c r="S55" s="2" t="s">
        <v>650</v>
      </c>
      <c r="T55" s="2" t="s">
        <v>650</v>
      </c>
      <c r="U55" s="2" t="s">
        <v>650</v>
      </c>
      <c r="V55" s="2" t="s">
        <v>650</v>
      </c>
    </row>
    <row r="56" spans="1:22" ht="15" customHeight="1" x14ac:dyDescent="0.25">
      <c r="A56" s="2" t="s">
        <v>101</v>
      </c>
      <c r="B56" s="2" t="s">
        <v>107</v>
      </c>
      <c r="C56" s="2">
        <v>2015</v>
      </c>
      <c r="D56" s="2" t="s">
        <v>718</v>
      </c>
      <c r="E56" s="2" t="s">
        <v>689</v>
      </c>
      <c r="F56" s="2">
        <v>166.4113227</v>
      </c>
      <c r="G56" s="2" t="s">
        <v>650</v>
      </c>
      <c r="H56" s="2" t="s">
        <v>650</v>
      </c>
      <c r="I56" s="2" t="s">
        <v>650</v>
      </c>
      <c r="J56" s="2" t="s">
        <v>651</v>
      </c>
      <c r="K56" s="2" t="s">
        <v>650</v>
      </c>
      <c r="L56" s="2" t="s">
        <v>650</v>
      </c>
      <c r="M56" s="2" t="s">
        <v>650</v>
      </c>
      <c r="N56" s="2" t="s">
        <v>650</v>
      </c>
      <c r="O56" s="2" t="s">
        <v>650</v>
      </c>
      <c r="P56" s="2" t="s">
        <v>650</v>
      </c>
      <c r="Q56" s="2" t="s">
        <v>651</v>
      </c>
      <c r="R56" s="2" t="s">
        <v>650</v>
      </c>
      <c r="S56" s="2" t="s">
        <v>650</v>
      </c>
      <c r="T56" s="2" t="s">
        <v>650</v>
      </c>
      <c r="U56" s="2" t="s">
        <v>650</v>
      </c>
      <c r="V56" s="2" t="s">
        <v>650</v>
      </c>
    </row>
    <row r="57" spans="1:22" ht="15" customHeight="1" x14ac:dyDescent="0.25">
      <c r="A57" s="2" t="s">
        <v>101</v>
      </c>
      <c r="B57" s="2" t="s">
        <v>108</v>
      </c>
      <c r="C57" s="2">
        <v>2015</v>
      </c>
      <c r="D57" s="2" t="s">
        <v>651</v>
      </c>
      <c r="E57" s="2" t="s">
        <v>650</v>
      </c>
      <c r="F57" s="2" t="s">
        <v>650</v>
      </c>
      <c r="G57" s="2" t="s">
        <v>650</v>
      </c>
      <c r="H57" s="2" t="s">
        <v>650</v>
      </c>
      <c r="I57" s="2" t="s">
        <v>650</v>
      </c>
      <c r="J57" s="2" t="s">
        <v>651</v>
      </c>
      <c r="K57" s="2" t="s">
        <v>650</v>
      </c>
      <c r="L57" s="2" t="s">
        <v>650</v>
      </c>
      <c r="M57" s="2" t="s">
        <v>650</v>
      </c>
      <c r="N57" s="2" t="s">
        <v>650</v>
      </c>
      <c r="O57" s="2" t="s">
        <v>650</v>
      </c>
      <c r="P57" s="2" t="s">
        <v>650</v>
      </c>
      <c r="Q57" s="2" t="s">
        <v>651</v>
      </c>
      <c r="R57" s="2" t="s">
        <v>650</v>
      </c>
      <c r="S57" s="2" t="s">
        <v>650</v>
      </c>
      <c r="T57" s="2" t="s">
        <v>650</v>
      </c>
      <c r="U57" s="2" t="s">
        <v>650</v>
      </c>
      <c r="V57" s="2" t="s">
        <v>650</v>
      </c>
    </row>
    <row r="58" spans="1:22" ht="15" customHeight="1" x14ac:dyDescent="0.25">
      <c r="A58" s="2" t="s">
        <v>101</v>
      </c>
      <c r="B58" s="2" t="s">
        <v>109</v>
      </c>
      <c r="C58" s="2">
        <v>2015</v>
      </c>
      <c r="D58" s="2" t="s">
        <v>651</v>
      </c>
      <c r="E58" s="2" t="s">
        <v>650</v>
      </c>
      <c r="F58" s="2" t="s">
        <v>650</v>
      </c>
      <c r="G58" s="2" t="s">
        <v>650</v>
      </c>
      <c r="H58" s="2" t="s">
        <v>650</v>
      </c>
      <c r="I58" s="2" t="s">
        <v>650</v>
      </c>
      <c r="J58" s="2" t="s">
        <v>651</v>
      </c>
      <c r="K58" s="2" t="s">
        <v>650</v>
      </c>
      <c r="L58" s="2" t="s">
        <v>650</v>
      </c>
      <c r="M58" s="2" t="s">
        <v>650</v>
      </c>
      <c r="N58" s="2" t="s">
        <v>650</v>
      </c>
      <c r="O58" s="2" t="s">
        <v>650</v>
      </c>
      <c r="P58" s="2" t="s">
        <v>650</v>
      </c>
      <c r="Q58" s="2" t="s">
        <v>651</v>
      </c>
      <c r="R58" s="2" t="s">
        <v>650</v>
      </c>
      <c r="S58" s="2" t="s">
        <v>650</v>
      </c>
      <c r="T58" s="2" t="s">
        <v>650</v>
      </c>
      <c r="U58" s="2" t="s">
        <v>650</v>
      </c>
      <c r="V58" s="2" t="s">
        <v>650</v>
      </c>
    </row>
    <row r="59" spans="1:22" ht="15" customHeight="1" x14ac:dyDescent="0.25">
      <c r="A59" s="2" t="s">
        <v>101</v>
      </c>
      <c r="B59" s="2" t="s">
        <v>110</v>
      </c>
      <c r="C59" s="2">
        <v>2015</v>
      </c>
      <c r="D59" s="2" t="s">
        <v>651</v>
      </c>
      <c r="E59" s="2" t="s">
        <v>650</v>
      </c>
      <c r="F59" s="2" t="s">
        <v>650</v>
      </c>
      <c r="G59" s="2" t="s">
        <v>650</v>
      </c>
      <c r="H59" s="2" t="s">
        <v>650</v>
      </c>
      <c r="I59" s="2" t="s">
        <v>650</v>
      </c>
      <c r="J59" s="2" t="s">
        <v>651</v>
      </c>
      <c r="K59" s="2" t="s">
        <v>650</v>
      </c>
      <c r="L59" s="2" t="s">
        <v>650</v>
      </c>
      <c r="M59" s="2" t="s">
        <v>650</v>
      </c>
      <c r="N59" s="2" t="s">
        <v>650</v>
      </c>
      <c r="O59" s="2" t="s">
        <v>650</v>
      </c>
      <c r="P59" s="2" t="s">
        <v>650</v>
      </c>
      <c r="Q59" s="2" t="s">
        <v>651</v>
      </c>
      <c r="R59" s="2" t="s">
        <v>650</v>
      </c>
      <c r="S59" s="2" t="s">
        <v>650</v>
      </c>
      <c r="T59" s="2" t="s">
        <v>650</v>
      </c>
      <c r="U59" s="2" t="s">
        <v>650</v>
      </c>
      <c r="V59" s="2" t="s">
        <v>650</v>
      </c>
    </row>
    <row r="60" spans="1:22" ht="15" customHeight="1" x14ac:dyDescent="0.25">
      <c r="A60" s="2" t="s">
        <v>101</v>
      </c>
      <c r="B60" s="2" t="s">
        <v>111</v>
      </c>
      <c r="C60" s="2">
        <v>2015</v>
      </c>
      <c r="D60" s="2" t="s">
        <v>719</v>
      </c>
      <c r="E60" s="2" t="s">
        <v>711</v>
      </c>
      <c r="F60" s="2">
        <v>13.631</v>
      </c>
      <c r="G60" s="2" t="s">
        <v>650</v>
      </c>
      <c r="H60" s="2" t="s">
        <v>650</v>
      </c>
      <c r="I60" s="2" t="s">
        <v>650</v>
      </c>
      <c r="J60" s="2" t="s">
        <v>651</v>
      </c>
      <c r="K60" s="2" t="s">
        <v>650</v>
      </c>
      <c r="L60" s="2" t="s">
        <v>650</v>
      </c>
      <c r="M60" s="2" t="s">
        <v>650</v>
      </c>
      <c r="N60" s="2" t="s">
        <v>650</v>
      </c>
      <c r="O60" s="2" t="s">
        <v>650</v>
      </c>
      <c r="P60" s="2" t="s">
        <v>650</v>
      </c>
      <c r="Q60" s="2" t="s">
        <v>651</v>
      </c>
      <c r="R60" s="2" t="s">
        <v>650</v>
      </c>
      <c r="S60" s="2" t="s">
        <v>650</v>
      </c>
      <c r="T60" s="2" t="s">
        <v>650</v>
      </c>
      <c r="U60" s="2" t="s">
        <v>650</v>
      </c>
      <c r="V60" s="2" t="s">
        <v>650</v>
      </c>
    </row>
    <row r="61" spans="1:22" ht="15" customHeight="1" x14ac:dyDescent="0.25">
      <c r="A61" s="2" t="s">
        <v>101</v>
      </c>
      <c r="B61" s="2" t="s">
        <v>112</v>
      </c>
      <c r="C61" s="2">
        <v>2015</v>
      </c>
      <c r="D61" s="2" t="s">
        <v>651</v>
      </c>
      <c r="E61" s="2" t="s">
        <v>650</v>
      </c>
      <c r="F61" s="2" t="s">
        <v>650</v>
      </c>
      <c r="G61" s="2" t="s">
        <v>650</v>
      </c>
      <c r="H61" s="2" t="s">
        <v>650</v>
      </c>
      <c r="I61" s="2" t="s">
        <v>650</v>
      </c>
      <c r="J61" s="2" t="s">
        <v>651</v>
      </c>
      <c r="K61" s="2" t="s">
        <v>650</v>
      </c>
      <c r="L61" s="2" t="s">
        <v>650</v>
      </c>
      <c r="M61" s="2" t="s">
        <v>650</v>
      </c>
      <c r="N61" s="2" t="s">
        <v>650</v>
      </c>
      <c r="O61" s="2" t="s">
        <v>650</v>
      </c>
      <c r="P61" s="2" t="s">
        <v>650</v>
      </c>
      <c r="Q61" s="2" t="s">
        <v>651</v>
      </c>
      <c r="R61" s="2" t="s">
        <v>650</v>
      </c>
      <c r="S61" s="2" t="s">
        <v>650</v>
      </c>
      <c r="T61" s="2" t="s">
        <v>650</v>
      </c>
      <c r="U61" s="2" t="s">
        <v>650</v>
      </c>
      <c r="V61" s="2" t="s">
        <v>650</v>
      </c>
    </row>
    <row r="62" spans="1:22" ht="15" customHeight="1" x14ac:dyDescent="0.25">
      <c r="A62" s="2" t="s">
        <v>101</v>
      </c>
      <c r="B62" s="2" t="s">
        <v>113</v>
      </c>
      <c r="C62" s="2">
        <v>2015</v>
      </c>
      <c r="D62" s="2" t="s">
        <v>651</v>
      </c>
      <c r="E62" s="2" t="s">
        <v>650</v>
      </c>
      <c r="F62" s="2" t="s">
        <v>650</v>
      </c>
      <c r="G62" s="2" t="s">
        <v>650</v>
      </c>
      <c r="H62" s="2" t="s">
        <v>650</v>
      </c>
      <c r="I62" s="2" t="s">
        <v>650</v>
      </c>
      <c r="J62" s="2" t="s">
        <v>651</v>
      </c>
      <c r="K62" s="2" t="s">
        <v>650</v>
      </c>
      <c r="L62" s="2" t="s">
        <v>650</v>
      </c>
      <c r="M62" s="2" t="s">
        <v>650</v>
      </c>
      <c r="N62" s="2" t="s">
        <v>650</v>
      </c>
      <c r="O62" s="2" t="s">
        <v>650</v>
      </c>
      <c r="P62" s="2" t="s">
        <v>650</v>
      </c>
      <c r="Q62" s="2" t="s">
        <v>651</v>
      </c>
      <c r="R62" s="2" t="s">
        <v>650</v>
      </c>
      <c r="S62" s="2" t="s">
        <v>650</v>
      </c>
      <c r="T62" s="2" t="s">
        <v>650</v>
      </c>
      <c r="U62" s="2" t="s">
        <v>650</v>
      </c>
      <c r="V62" s="2" t="s">
        <v>650</v>
      </c>
    </row>
    <row r="63" spans="1:22" ht="15" customHeight="1" x14ac:dyDescent="0.25">
      <c r="A63" s="2" t="s">
        <v>101</v>
      </c>
      <c r="B63" s="2" t="s">
        <v>114</v>
      </c>
      <c r="C63" s="2">
        <v>2015</v>
      </c>
      <c r="D63" s="2" t="s">
        <v>651</v>
      </c>
      <c r="E63" s="2" t="s">
        <v>650</v>
      </c>
      <c r="F63" s="2" t="s">
        <v>650</v>
      </c>
      <c r="G63" s="2" t="s">
        <v>650</v>
      </c>
      <c r="H63" s="2" t="s">
        <v>650</v>
      </c>
      <c r="I63" s="2" t="s">
        <v>650</v>
      </c>
      <c r="J63" s="2" t="s">
        <v>651</v>
      </c>
      <c r="K63" s="2" t="s">
        <v>650</v>
      </c>
      <c r="L63" s="2" t="s">
        <v>650</v>
      </c>
      <c r="M63" s="2" t="s">
        <v>650</v>
      </c>
      <c r="N63" s="2" t="s">
        <v>650</v>
      </c>
      <c r="O63" s="2" t="s">
        <v>650</v>
      </c>
      <c r="P63" s="2" t="s">
        <v>650</v>
      </c>
      <c r="Q63" s="2" t="s">
        <v>651</v>
      </c>
      <c r="R63" s="2" t="s">
        <v>650</v>
      </c>
      <c r="S63" s="2" t="s">
        <v>650</v>
      </c>
      <c r="T63" s="2" t="s">
        <v>650</v>
      </c>
      <c r="U63" s="2" t="s">
        <v>650</v>
      </c>
      <c r="V63" s="2" t="s">
        <v>650</v>
      </c>
    </row>
    <row r="64" spans="1:22" ht="15" customHeight="1" x14ac:dyDescent="0.25">
      <c r="A64" s="2" t="s">
        <v>101</v>
      </c>
      <c r="B64" s="2" t="s">
        <v>115</v>
      </c>
      <c r="C64" s="2">
        <v>2015</v>
      </c>
      <c r="D64" s="2" t="s">
        <v>651</v>
      </c>
      <c r="E64" s="2" t="s">
        <v>650</v>
      </c>
      <c r="F64" s="2" t="s">
        <v>650</v>
      </c>
      <c r="G64" s="2" t="s">
        <v>650</v>
      </c>
      <c r="H64" s="2" t="s">
        <v>650</v>
      </c>
      <c r="I64" s="2" t="s">
        <v>650</v>
      </c>
      <c r="J64" s="2" t="s">
        <v>651</v>
      </c>
      <c r="K64" s="2" t="s">
        <v>650</v>
      </c>
      <c r="L64" s="2" t="s">
        <v>650</v>
      </c>
      <c r="M64" s="2" t="s">
        <v>650</v>
      </c>
      <c r="N64" s="2" t="s">
        <v>650</v>
      </c>
      <c r="O64" s="2" t="s">
        <v>650</v>
      </c>
      <c r="P64" s="2" t="s">
        <v>650</v>
      </c>
      <c r="Q64" s="2" t="s">
        <v>651</v>
      </c>
      <c r="R64" s="2" t="s">
        <v>650</v>
      </c>
      <c r="S64" s="2" t="s">
        <v>650</v>
      </c>
      <c r="T64" s="2" t="s">
        <v>650</v>
      </c>
      <c r="U64" s="2" t="s">
        <v>650</v>
      </c>
      <c r="V64" s="2" t="s">
        <v>650</v>
      </c>
    </row>
    <row r="65" spans="1:22" ht="15" customHeight="1" x14ac:dyDescent="0.25">
      <c r="A65" s="2" t="s">
        <v>101</v>
      </c>
      <c r="B65" s="2" t="s">
        <v>116</v>
      </c>
      <c r="C65" s="2">
        <v>2015</v>
      </c>
      <c r="D65" s="2" t="s">
        <v>651</v>
      </c>
      <c r="E65" s="2" t="s">
        <v>650</v>
      </c>
      <c r="F65" s="2" t="s">
        <v>650</v>
      </c>
      <c r="G65" s="2" t="s">
        <v>650</v>
      </c>
      <c r="H65" s="2" t="s">
        <v>650</v>
      </c>
      <c r="I65" s="2" t="s">
        <v>650</v>
      </c>
      <c r="J65" s="2" t="s">
        <v>651</v>
      </c>
      <c r="K65" s="2" t="s">
        <v>650</v>
      </c>
      <c r="L65" s="2" t="s">
        <v>650</v>
      </c>
      <c r="M65" s="2" t="s">
        <v>650</v>
      </c>
      <c r="N65" s="2" t="s">
        <v>650</v>
      </c>
      <c r="O65" s="2" t="s">
        <v>650</v>
      </c>
      <c r="P65" s="2" t="s">
        <v>650</v>
      </c>
      <c r="Q65" s="2" t="s">
        <v>651</v>
      </c>
      <c r="R65" s="2" t="s">
        <v>650</v>
      </c>
      <c r="S65" s="2" t="s">
        <v>650</v>
      </c>
      <c r="T65" s="2" t="s">
        <v>650</v>
      </c>
      <c r="U65" s="2" t="s">
        <v>650</v>
      </c>
      <c r="V65" s="2" t="s">
        <v>650</v>
      </c>
    </row>
    <row r="66" spans="1:22" ht="15" customHeight="1" x14ac:dyDescent="0.25">
      <c r="A66" s="2" t="s">
        <v>101</v>
      </c>
      <c r="B66" s="2" t="s">
        <v>117</v>
      </c>
      <c r="C66" s="2">
        <v>2015</v>
      </c>
      <c r="D66" s="2" t="s">
        <v>651</v>
      </c>
      <c r="E66" s="2" t="s">
        <v>650</v>
      </c>
      <c r="F66" s="2" t="s">
        <v>650</v>
      </c>
      <c r="G66" s="2" t="s">
        <v>650</v>
      </c>
      <c r="H66" s="2" t="s">
        <v>650</v>
      </c>
      <c r="I66" s="2" t="s">
        <v>650</v>
      </c>
      <c r="J66" s="2" t="s">
        <v>651</v>
      </c>
      <c r="K66" s="2" t="s">
        <v>650</v>
      </c>
      <c r="L66" s="2" t="s">
        <v>650</v>
      </c>
      <c r="M66" s="2" t="s">
        <v>650</v>
      </c>
      <c r="N66" s="2" t="s">
        <v>650</v>
      </c>
      <c r="O66" s="2" t="s">
        <v>650</v>
      </c>
      <c r="P66" s="2" t="s">
        <v>650</v>
      </c>
      <c r="Q66" s="2" t="s">
        <v>651</v>
      </c>
      <c r="R66" s="2" t="s">
        <v>650</v>
      </c>
      <c r="S66" s="2" t="s">
        <v>650</v>
      </c>
      <c r="T66" s="2" t="s">
        <v>650</v>
      </c>
      <c r="U66" s="2" t="s">
        <v>650</v>
      </c>
      <c r="V66" s="2" t="s">
        <v>650</v>
      </c>
    </row>
    <row r="67" spans="1:22" ht="15" customHeight="1" x14ac:dyDescent="0.25">
      <c r="A67" s="2" t="s">
        <v>101</v>
      </c>
      <c r="B67" s="2" t="s">
        <v>118</v>
      </c>
      <c r="C67" s="2">
        <v>2015</v>
      </c>
      <c r="D67" s="2" t="s">
        <v>651</v>
      </c>
      <c r="E67" s="2" t="s">
        <v>650</v>
      </c>
      <c r="F67" s="2" t="s">
        <v>650</v>
      </c>
      <c r="G67" s="2" t="s">
        <v>650</v>
      </c>
      <c r="H67" s="2" t="s">
        <v>650</v>
      </c>
      <c r="I67" s="2" t="s">
        <v>650</v>
      </c>
      <c r="J67" s="2" t="s">
        <v>651</v>
      </c>
      <c r="K67" s="2" t="s">
        <v>650</v>
      </c>
      <c r="L67" s="2" t="s">
        <v>650</v>
      </c>
      <c r="M67" s="2" t="s">
        <v>650</v>
      </c>
      <c r="N67" s="2" t="s">
        <v>650</v>
      </c>
      <c r="O67" s="2" t="s">
        <v>650</v>
      </c>
      <c r="P67" s="2" t="s">
        <v>650</v>
      </c>
      <c r="Q67" s="2" t="s">
        <v>651</v>
      </c>
      <c r="R67" s="2" t="s">
        <v>650</v>
      </c>
      <c r="S67" s="2" t="s">
        <v>650</v>
      </c>
      <c r="T67" s="2" t="s">
        <v>650</v>
      </c>
      <c r="U67" s="2" t="s">
        <v>650</v>
      </c>
      <c r="V67" s="2" t="s">
        <v>650</v>
      </c>
    </row>
    <row r="68" spans="1:22" ht="15" customHeight="1" x14ac:dyDescent="0.25">
      <c r="A68" s="2" t="s">
        <v>101</v>
      </c>
      <c r="B68" s="2" t="s">
        <v>119</v>
      </c>
      <c r="C68" s="2">
        <v>2015</v>
      </c>
      <c r="D68" s="2" t="s">
        <v>651</v>
      </c>
      <c r="E68" s="2" t="s">
        <v>650</v>
      </c>
      <c r="F68" s="2" t="s">
        <v>650</v>
      </c>
      <c r="G68" s="2" t="s">
        <v>650</v>
      </c>
      <c r="H68" s="2" t="s">
        <v>650</v>
      </c>
      <c r="I68" s="2" t="s">
        <v>650</v>
      </c>
      <c r="J68" s="2" t="s">
        <v>651</v>
      </c>
      <c r="K68" s="2" t="s">
        <v>650</v>
      </c>
      <c r="L68" s="2" t="s">
        <v>650</v>
      </c>
      <c r="M68" s="2" t="s">
        <v>650</v>
      </c>
      <c r="N68" s="2" t="s">
        <v>650</v>
      </c>
      <c r="O68" s="2" t="s">
        <v>650</v>
      </c>
      <c r="P68" s="2" t="s">
        <v>650</v>
      </c>
      <c r="Q68" s="2" t="s">
        <v>651</v>
      </c>
      <c r="R68" s="2" t="s">
        <v>650</v>
      </c>
      <c r="S68" s="2" t="s">
        <v>650</v>
      </c>
      <c r="T68" s="2" t="s">
        <v>650</v>
      </c>
      <c r="U68" s="2" t="s">
        <v>650</v>
      </c>
      <c r="V68" s="2" t="s">
        <v>650</v>
      </c>
    </row>
    <row r="69" spans="1:22" ht="15" customHeight="1" x14ac:dyDescent="0.25">
      <c r="A69" s="2" t="s">
        <v>101</v>
      </c>
      <c r="B69" s="2" t="s">
        <v>120</v>
      </c>
      <c r="C69" s="2">
        <v>2015</v>
      </c>
      <c r="D69" s="2" t="s">
        <v>651</v>
      </c>
      <c r="E69" s="2" t="s">
        <v>650</v>
      </c>
      <c r="F69" s="2" t="s">
        <v>650</v>
      </c>
      <c r="G69" s="2" t="s">
        <v>650</v>
      </c>
      <c r="H69" s="2" t="s">
        <v>650</v>
      </c>
      <c r="I69" s="2" t="s">
        <v>650</v>
      </c>
      <c r="J69" s="2" t="s">
        <v>651</v>
      </c>
      <c r="K69" s="2" t="s">
        <v>650</v>
      </c>
      <c r="L69" s="2" t="s">
        <v>650</v>
      </c>
      <c r="M69" s="2" t="s">
        <v>650</v>
      </c>
      <c r="N69" s="2" t="s">
        <v>650</v>
      </c>
      <c r="O69" s="2" t="s">
        <v>650</v>
      </c>
      <c r="P69" s="2" t="s">
        <v>650</v>
      </c>
      <c r="Q69" s="2" t="s">
        <v>651</v>
      </c>
      <c r="R69" s="2" t="s">
        <v>650</v>
      </c>
      <c r="S69" s="2" t="s">
        <v>650</v>
      </c>
      <c r="T69" s="2" t="s">
        <v>650</v>
      </c>
      <c r="U69" s="2" t="s">
        <v>650</v>
      </c>
      <c r="V69" s="2" t="s">
        <v>650</v>
      </c>
    </row>
    <row r="70" spans="1:22" ht="15" customHeight="1" x14ac:dyDescent="0.25">
      <c r="A70" s="2" t="s">
        <v>101</v>
      </c>
      <c r="B70" s="2" t="s">
        <v>121</v>
      </c>
      <c r="C70" s="2">
        <v>2015</v>
      </c>
      <c r="D70" s="2" t="s">
        <v>651</v>
      </c>
      <c r="E70" s="2" t="s">
        <v>650</v>
      </c>
      <c r="F70" s="2" t="s">
        <v>650</v>
      </c>
      <c r="G70" s="2" t="s">
        <v>650</v>
      </c>
      <c r="H70" s="2" t="s">
        <v>650</v>
      </c>
      <c r="I70" s="2" t="s">
        <v>650</v>
      </c>
      <c r="J70" s="2" t="s">
        <v>651</v>
      </c>
      <c r="K70" s="2" t="s">
        <v>650</v>
      </c>
      <c r="L70" s="2" t="s">
        <v>650</v>
      </c>
      <c r="M70" s="2" t="s">
        <v>650</v>
      </c>
      <c r="N70" s="2" t="s">
        <v>650</v>
      </c>
      <c r="O70" s="2" t="s">
        <v>650</v>
      </c>
      <c r="P70" s="2" t="s">
        <v>650</v>
      </c>
      <c r="Q70" s="2" t="s">
        <v>651</v>
      </c>
      <c r="R70" s="2" t="s">
        <v>650</v>
      </c>
      <c r="S70" s="2" t="s">
        <v>650</v>
      </c>
      <c r="T70" s="2" t="s">
        <v>650</v>
      </c>
      <c r="U70" s="2" t="s">
        <v>650</v>
      </c>
      <c r="V70" s="2" t="s">
        <v>650</v>
      </c>
    </row>
    <row r="71" spans="1:22" ht="15" customHeight="1" x14ac:dyDescent="0.25">
      <c r="A71" s="2" t="s">
        <v>122</v>
      </c>
      <c r="B71" s="2" t="s">
        <v>123</v>
      </c>
      <c r="C71" s="2">
        <v>2015</v>
      </c>
      <c r="D71" s="2" t="s">
        <v>720</v>
      </c>
      <c r="E71" s="2" t="s">
        <v>689</v>
      </c>
      <c r="F71" s="2">
        <v>8.423</v>
      </c>
      <c r="G71" s="2" t="s">
        <v>721</v>
      </c>
      <c r="H71" s="2">
        <v>0.1</v>
      </c>
      <c r="I71" s="2">
        <v>87</v>
      </c>
      <c r="J71" s="2" t="s">
        <v>651</v>
      </c>
      <c r="K71" s="2" t="s">
        <v>650</v>
      </c>
      <c r="L71" s="2" t="s">
        <v>650</v>
      </c>
      <c r="M71" s="2" t="s">
        <v>650</v>
      </c>
      <c r="N71" s="2" t="s">
        <v>650</v>
      </c>
      <c r="O71" s="2" t="s">
        <v>650</v>
      </c>
      <c r="P71" s="2" t="s">
        <v>650</v>
      </c>
      <c r="Q71" s="2" t="s">
        <v>651</v>
      </c>
      <c r="R71" s="2" t="s">
        <v>650</v>
      </c>
      <c r="S71" s="2" t="s">
        <v>650</v>
      </c>
      <c r="T71" s="2" t="s">
        <v>650</v>
      </c>
      <c r="U71" s="2" t="s">
        <v>650</v>
      </c>
      <c r="V71" s="2" t="s">
        <v>650</v>
      </c>
    </row>
    <row r="72" spans="1:22" ht="15" customHeight="1" x14ac:dyDescent="0.25">
      <c r="A72" s="2" t="s">
        <v>124</v>
      </c>
      <c r="B72" s="2" t="s">
        <v>125</v>
      </c>
      <c r="C72" s="2">
        <v>2015</v>
      </c>
      <c r="D72" s="2" t="s">
        <v>722</v>
      </c>
      <c r="E72" s="2" t="s">
        <v>711</v>
      </c>
      <c r="F72" s="2">
        <v>2.4140000000000001</v>
      </c>
      <c r="G72" s="2" t="s">
        <v>650</v>
      </c>
      <c r="H72" s="2" t="s">
        <v>650</v>
      </c>
      <c r="I72" s="2" t="s">
        <v>650</v>
      </c>
      <c r="J72" s="2" t="s">
        <v>651</v>
      </c>
      <c r="K72" s="2" t="s">
        <v>650</v>
      </c>
      <c r="L72" s="2" t="s">
        <v>650</v>
      </c>
      <c r="M72" s="2" t="s">
        <v>650</v>
      </c>
      <c r="N72" s="2" t="s">
        <v>650</v>
      </c>
      <c r="O72" s="2" t="s">
        <v>650</v>
      </c>
      <c r="P72" s="2" t="s">
        <v>650</v>
      </c>
      <c r="Q72" s="2" t="s">
        <v>651</v>
      </c>
      <c r="R72" s="2" t="s">
        <v>650</v>
      </c>
      <c r="S72" s="2" t="s">
        <v>650</v>
      </c>
      <c r="T72" s="2" t="s">
        <v>650</v>
      </c>
      <c r="U72" s="2" t="s">
        <v>650</v>
      </c>
      <c r="V72" s="2" t="s">
        <v>650</v>
      </c>
    </row>
    <row r="73" spans="1:22" ht="15" customHeight="1" x14ac:dyDescent="0.25">
      <c r="A73" s="2" t="s">
        <v>124</v>
      </c>
      <c r="B73" s="2" t="s">
        <v>126</v>
      </c>
      <c r="C73" s="2">
        <v>2015</v>
      </c>
      <c r="D73" s="2" t="s">
        <v>651</v>
      </c>
      <c r="E73" s="2" t="s">
        <v>650</v>
      </c>
      <c r="F73" s="2" t="s">
        <v>650</v>
      </c>
      <c r="G73" s="2" t="s">
        <v>650</v>
      </c>
      <c r="H73" s="2" t="s">
        <v>650</v>
      </c>
      <c r="I73" s="2" t="s">
        <v>650</v>
      </c>
      <c r="J73" s="2" t="s">
        <v>651</v>
      </c>
      <c r="K73" s="2" t="s">
        <v>650</v>
      </c>
      <c r="L73" s="2" t="s">
        <v>650</v>
      </c>
      <c r="M73" s="2" t="s">
        <v>650</v>
      </c>
      <c r="N73" s="2" t="s">
        <v>650</v>
      </c>
      <c r="O73" s="2" t="s">
        <v>650</v>
      </c>
      <c r="P73" s="2" t="s">
        <v>650</v>
      </c>
      <c r="Q73" s="2" t="s">
        <v>651</v>
      </c>
      <c r="R73" s="2" t="s">
        <v>650</v>
      </c>
      <c r="S73" s="2" t="s">
        <v>650</v>
      </c>
      <c r="T73" s="2" t="s">
        <v>650</v>
      </c>
      <c r="U73" s="2" t="s">
        <v>650</v>
      </c>
      <c r="V73" s="2" t="s">
        <v>650</v>
      </c>
    </row>
    <row r="74" spans="1:22" ht="15" customHeight="1" x14ac:dyDescent="0.25">
      <c r="A74" s="2" t="s">
        <v>124</v>
      </c>
      <c r="B74" s="2" t="s">
        <v>127</v>
      </c>
      <c r="C74" s="2">
        <v>2015</v>
      </c>
      <c r="D74" s="2" t="s">
        <v>651</v>
      </c>
      <c r="E74" s="2" t="s">
        <v>650</v>
      </c>
      <c r="F74" s="2" t="s">
        <v>650</v>
      </c>
      <c r="G74" s="2" t="s">
        <v>650</v>
      </c>
      <c r="H74" s="2" t="s">
        <v>650</v>
      </c>
      <c r="I74" s="2" t="s">
        <v>650</v>
      </c>
      <c r="J74" s="2" t="s">
        <v>651</v>
      </c>
      <c r="K74" s="2" t="s">
        <v>650</v>
      </c>
      <c r="L74" s="2" t="s">
        <v>650</v>
      </c>
      <c r="M74" s="2" t="s">
        <v>650</v>
      </c>
      <c r="N74" s="2" t="s">
        <v>650</v>
      </c>
      <c r="O74" s="2" t="s">
        <v>650</v>
      </c>
      <c r="P74" s="2" t="s">
        <v>650</v>
      </c>
      <c r="Q74" s="2" t="s">
        <v>651</v>
      </c>
      <c r="R74" s="2" t="s">
        <v>650</v>
      </c>
      <c r="S74" s="2" t="s">
        <v>650</v>
      </c>
      <c r="T74" s="2" t="s">
        <v>650</v>
      </c>
      <c r="U74" s="2" t="s">
        <v>650</v>
      </c>
      <c r="V74" s="2" t="s">
        <v>650</v>
      </c>
    </row>
    <row r="75" spans="1:22" ht="15" customHeight="1" x14ac:dyDescent="0.25">
      <c r="A75" s="2" t="s">
        <v>128</v>
      </c>
      <c r="B75" s="2" t="s">
        <v>129</v>
      </c>
      <c r="C75" s="2">
        <v>2015</v>
      </c>
      <c r="D75" s="2" t="s">
        <v>723</v>
      </c>
      <c r="E75" s="2" t="s">
        <v>724</v>
      </c>
      <c r="F75" s="2">
        <v>12.212999999999999</v>
      </c>
      <c r="G75" s="2" t="s">
        <v>650</v>
      </c>
      <c r="H75" s="2" t="s">
        <v>650</v>
      </c>
      <c r="I75" s="2" t="s">
        <v>650</v>
      </c>
      <c r="J75" s="2" t="s">
        <v>651</v>
      </c>
      <c r="K75" s="2" t="s">
        <v>650</v>
      </c>
      <c r="L75" s="2" t="s">
        <v>650</v>
      </c>
      <c r="M75" s="2" t="s">
        <v>650</v>
      </c>
      <c r="N75" s="2" t="s">
        <v>650</v>
      </c>
      <c r="O75" s="2" t="s">
        <v>650</v>
      </c>
      <c r="P75" s="2" t="s">
        <v>650</v>
      </c>
      <c r="Q75" s="2" t="s">
        <v>651</v>
      </c>
      <c r="R75" s="2" t="s">
        <v>650</v>
      </c>
      <c r="S75" s="2" t="s">
        <v>650</v>
      </c>
      <c r="T75" s="2" t="s">
        <v>650</v>
      </c>
      <c r="U75" s="2" t="s">
        <v>650</v>
      </c>
      <c r="V75" s="2" t="s">
        <v>650</v>
      </c>
    </row>
    <row r="76" spans="1:22" ht="15" customHeight="1" x14ac:dyDescent="0.25">
      <c r="A76" s="2" t="s">
        <v>130</v>
      </c>
      <c r="B76" s="2" t="s">
        <v>131</v>
      </c>
      <c r="C76" s="2">
        <v>2015</v>
      </c>
      <c r="D76" s="2" t="s">
        <v>725</v>
      </c>
      <c r="E76" s="2" t="s">
        <v>711</v>
      </c>
      <c r="F76" s="2">
        <v>2.2829999999999999</v>
      </c>
      <c r="G76" s="2" t="s">
        <v>650</v>
      </c>
      <c r="H76" s="2" t="s">
        <v>650</v>
      </c>
      <c r="I76" s="2">
        <v>85</v>
      </c>
      <c r="J76" s="2" t="s">
        <v>651</v>
      </c>
      <c r="K76" s="2" t="s">
        <v>650</v>
      </c>
      <c r="L76" s="2" t="s">
        <v>650</v>
      </c>
      <c r="M76" s="2" t="s">
        <v>650</v>
      </c>
      <c r="N76" s="2" t="s">
        <v>650</v>
      </c>
      <c r="O76" s="2" t="s">
        <v>650</v>
      </c>
      <c r="P76" s="2" t="s">
        <v>650</v>
      </c>
      <c r="Q76" s="2" t="s">
        <v>651</v>
      </c>
      <c r="R76" s="2" t="s">
        <v>650</v>
      </c>
      <c r="S76" s="2" t="s">
        <v>650</v>
      </c>
      <c r="T76" s="2" t="s">
        <v>650</v>
      </c>
      <c r="U76" s="2" t="s">
        <v>650</v>
      </c>
      <c r="V76" s="2" t="s">
        <v>650</v>
      </c>
    </row>
    <row r="77" spans="1:22" ht="15" customHeight="1" x14ac:dyDescent="0.25">
      <c r="A77" s="2" t="s">
        <v>130</v>
      </c>
      <c r="B77" s="2" t="s">
        <v>132</v>
      </c>
      <c r="C77" s="2">
        <v>2015</v>
      </c>
      <c r="D77" s="2" t="s">
        <v>726</v>
      </c>
      <c r="E77" s="2" t="s">
        <v>711</v>
      </c>
      <c r="F77" s="2">
        <v>19.937999999999999</v>
      </c>
      <c r="G77" s="2" t="s">
        <v>650</v>
      </c>
      <c r="H77" s="2" t="s">
        <v>650</v>
      </c>
      <c r="I77" s="2">
        <v>85</v>
      </c>
      <c r="J77" s="2" t="s">
        <v>651</v>
      </c>
      <c r="K77" s="2" t="s">
        <v>650</v>
      </c>
      <c r="L77" s="2" t="s">
        <v>650</v>
      </c>
      <c r="M77" s="2" t="s">
        <v>650</v>
      </c>
      <c r="N77" s="2" t="s">
        <v>650</v>
      </c>
      <c r="O77" s="2" t="s">
        <v>650</v>
      </c>
      <c r="P77" s="2" t="s">
        <v>650</v>
      </c>
      <c r="Q77" s="2" t="s">
        <v>651</v>
      </c>
      <c r="R77" s="2" t="s">
        <v>650</v>
      </c>
      <c r="S77" s="2" t="s">
        <v>650</v>
      </c>
      <c r="T77" s="2" t="s">
        <v>650</v>
      </c>
      <c r="U77" s="2" t="s">
        <v>650</v>
      </c>
      <c r="V77" s="2" t="s">
        <v>650</v>
      </c>
    </row>
    <row r="78" spans="1:22" ht="15" customHeight="1" x14ac:dyDescent="0.25">
      <c r="A78" s="2" t="s">
        <v>133</v>
      </c>
      <c r="B78" s="2" t="s">
        <v>134</v>
      </c>
      <c r="C78" s="2">
        <v>2015</v>
      </c>
      <c r="D78" s="2" t="s">
        <v>651</v>
      </c>
      <c r="E78" s="2" t="s">
        <v>650</v>
      </c>
      <c r="F78" s="2" t="s">
        <v>650</v>
      </c>
      <c r="G78" s="2" t="s">
        <v>650</v>
      </c>
      <c r="H78" s="2" t="s">
        <v>650</v>
      </c>
      <c r="I78" s="2" t="s">
        <v>650</v>
      </c>
      <c r="J78" s="2" t="s">
        <v>651</v>
      </c>
      <c r="K78" s="2" t="s">
        <v>650</v>
      </c>
      <c r="L78" s="2" t="s">
        <v>650</v>
      </c>
      <c r="M78" s="2" t="s">
        <v>650</v>
      </c>
      <c r="N78" s="2" t="s">
        <v>650</v>
      </c>
      <c r="O78" s="2" t="s">
        <v>650</v>
      </c>
      <c r="P78" s="2" t="s">
        <v>650</v>
      </c>
      <c r="Q78" s="2" t="s">
        <v>651</v>
      </c>
      <c r="R78" s="2" t="s">
        <v>650</v>
      </c>
      <c r="S78" s="2" t="s">
        <v>650</v>
      </c>
      <c r="T78" s="2" t="s">
        <v>650</v>
      </c>
      <c r="U78" s="2" t="s">
        <v>650</v>
      </c>
      <c r="V78" s="2" t="s">
        <v>650</v>
      </c>
    </row>
    <row r="79" spans="1:22" ht="15" customHeight="1" x14ac:dyDescent="0.25">
      <c r="A79" s="2" t="s">
        <v>135</v>
      </c>
      <c r="B79" s="2" t="s">
        <v>136</v>
      </c>
      <c r="C79" s="2">
        <v>2015</v>
      </c>
      <c r="D79" s="2" t="s">
        <v>651</v>
      </c>
      <c r="E79" s="2" t="s">
        <v>650</v>
      </c>
      <c r="F79" s="2" t="s">
        <v>650</v>
      </c>
      <c r="G79" s="2" t="s">
        <v>650</v>
      </c>
      <c r="H79" s="2" t="s">
        <v>650</v>
      </c>
      <c r="I79" s="2" t="s">
        <v>650</v>
      </c>
      <c r="J79" s="2" t="s">
        <v>651</v>
      </c>
      <c r="K79" s="2" t="s">
        <v>650</v>
      </c>
      <c r="L79" s="2" t="s">
        <v>650</v>
      </c>
      <c r="M79" s="2" t="s">
        <v>650</v>
      </c>
      <c r="N79" s="2" t="s">
        <v>650</v>
      </c>
      <c r="O79" s="2" t="s">
        <v>650</v>
      </c>
      <c r="P79" s="2" t="s">
        <v>650</v>
      </c>
      <c r="Q79" s="2" t="s">
        <v>651</v>
      </c>
      <c r="R79" s="2" t="s">
        <v>650</v>
      </c>
      <c r="S79" s="2" t="s">
        <v>650</v>
      </c>
      <c r="T79" s="2" t="s">
        <v>650</v>
      </c>
      <c r="U79" s="2" t="s">
        <v>650</v>
      </c>
      <c r="V79" s="2" t="s">
        <v>650</v>
      </c>
    </row>
    <row r="80" spans="1:22" ht="15" customHeight="1" x14ac:dyDescent="0.25">
      <c r="A80" s="2" t="s">
        <v>137</v>
      </c>
      <c r="B80" s="2" t="s">
        <v>138</v>
      </c>
      <c r="C80" s="2">
        <v>2015</v>
      </c>
      <c r="D80" s="2" t="s">
        <v>651</v>
      </c>
      <c r="E80" s="2" t="s">
        <v>650</v>
      </c>
      <c r="F80" s="2" t="s">
        <v>650</v>
      </c>
      <c r="G80" s="2" t="s">
        <v>650</v>
      </c>
      <c r="H80" s="2" t="s">
        <v>650</v>
      </c>
      <c r="I80" s="2" t="s">
        <v>650</v>
      </c>
      <c r="J80" s="2" t="s">
        <v>651</v>
      </c>
      <c r="K80" s="2" t="s">
        <v>650</v>
      </c>
      <c r="L80" s="2" t="s">
        <v>650</v>
      </c>
      <c r="M80" s="2" t="s">
        <v>650</v>
      </c>
      <c r="N80" s="2" t="s">
        <v>650</v>
      </c>
      <c r="O80" s="2" t="s">
        <v>650</v>
      </c>
      <c r="P80" s="2" t="s">
        <v>650</v>
      </c>
      <c r="Q80" s="2" t="s">
        <v>651</v>
      </c>
      <c r="R80" s="2" t="s">
        <v>650</v>
      </c>
      <c r="S80" s="2" t="s">
        <v>650</v>
      </c>
      <c r="T80" s="2" t="s">
        <v>650</v>
      </c>
      <c r="U80" s="2" t="s">
        <v>650</v>
      </c>
      <c r="V80" s="2" t="s">
        <v>650</v>
      </c>
    </row>
    <row r="81" spans="1:23" ht="15" customHeight="1" x14ac:dyDescent="0.25">
      <c r="A81" s="2" t="s">
        <v>137</v>
      </c>
      <c r="B81" s="2" t="s">
        <v>139</v>
      </c>
      <c r="C81" s="2">
        <v>2015</v>
      </c>
      <c r="D81" s="2" t="s">
        <v>651</v>
      </c>
      <c r="E81" s="2" t="s">
        <v>650</v>
      </c>
      <c r="F81" s="2" t="s">
        <v>650</v>
      </c>
      <c r="G81" s="2" t="s">
        <v>650</v>
      </c>
      <c r="H81" s="2" t="s">
        <v>650</v>
      </c>
      <c r="I81" s="2" t="s">
        <v>650</v>
      </c>
      <c r="J81" s="2" t="s">
        <v>651</v>
      </c>
      <c r="K81" s="2" t="s">
        <v>650</v>
      </c>
      <c r="L81" s="2" t="s">
        <v>650</v>
      </c>
      <c r="M81" s="2" t="s">
        <v>650</v>
      </c>
      <c r="N81" s="2" t="s">
        <v>650</v>
      </c>
      <c r="O81" s="2" t="s">
        <v>650</v>
      </c>
      <c r="P81" s="2" t="s">
        <v>650</v>
      </c>
      <c r="Q81" s="2" t="s">
        <v>651</v>
      </c>
      <c r="R81" s="2" t="s">
        <v>650</v>
      </c>
      <c r="S81" s="2" t="s">
        <v>650</v>
      </c>
      <c r="T81" s="2" t="s">
        <v>650</v>
      </c>
      <c r="U81" s="2" t="s">
        <v>650</v>
      </c>
      <c r="V81" s="2" t="s">
        <v>650</v>
      </c>
    </row>
    <row r="82" spans="1:23" ht="15" customHeight="1" x14ac:dyDescent="0.25">
      <c r="A82" s="2" t="s">
        <v>137</v>
      </c>
      <c r="B82" s="2" t="s">
        <v>140</v>
      </c>
      <c r="C82" s="2">
        <v>2015</v>
      </c>
      <c r="D82" s="2" t="s">
        <v>651</v>
      </c>
      <c r="E82" s="2" t="s">
        <v>650</v>
      </c>
      <c r="F82" s="2" t="s">
        <v>650</v>
      </c>
      <c r="G82" s="2" t="s">
        <v>650</v>
      </c>
      <c r="H82" s="2" t="s">
        <v>650</v>
      </c>
      <c r="I82" s="2" t="s">
        <v>650</v>
      </c>
      <c r="J82" s="2" t="s">
        <v>651</v>
      </c>
      <c r="K82" s="2" t="s">
        <v>650</v>
      </c>
      <c r="L82" s="2" t="s">
        <v>650</v>
      </c>
      <c r="M82" s="2" t="s">
        <v>650</v>
      </c>
      <c r="N82" s="2" t="s">
        <v>650</v>
      </c>
      <c r="O82" s="2" t="s">
        <v>650</v>
      </c>
      <c r="P82" s="2" t="s">
        <v>650</v>
      </c>
      <c r="Q82" s="2" t="s">
        <v>651</v>
      </c>
      <c r="R82" s="2" t="s">
        <v>650</v>
      </c>
      <c r="S82" s="2" t="s">
        <v>650</v>
      </c>
      <c r="T82" s="2" t="s">
        <v>650</v>
      </c>
      <c r="U82" s="2" t="s">
        <v>650</v>
      </c>
      <c r="V82" s="2" t="s">
        <v>650</v>
      </c>
    </row>
    <row r="83" spans="1:23" ht="15" customHeight="1" x14ac:dyDescent="0.25">
      <c r="A83" s="2" t="s">
        <v>141</v>
      </c>
      <c r="B83" s="2" t="s">
        <v>142</v>
      </c>
      <c r="C83" s="2">
        <v>2015</v>
      </c>
      <c r="D83" s="2" t="s">
        <v>651</v>
      </c>
      <c r="E83" s="2" t="s">
        <v>650</v>
      </c>
      <c r="F83" s="2" t="s">
        <v>650</v>
      </c>
      <c r="G83" s="2" t="s">
        <v>650</v>
      </c>
      <c r="H83" s="2" t="s">
        <v>650</v>
      </c>
      <c r="I83" s="2" t="s">
        <v>650</v>
      </c>
      <c r="J83" s="2" t="s">
        <v>651</v>
      </c>
      <c r="K83" s="2" t="s">
        <v>650</v>
      </c>
      <c r="L83" s="2" t="s">
        <v>650</v>
      </c>
      <c r="M83" s="2" t="s">
        <v>650</v>
      </c>
      <c r="N83" s="2" t="s">
        <v>650</v>
      </c>
      <c r="O83" s="2" t="s">
        <v>650</v>
      </c>
      <c r="P83" s="2" t="s">
        <v>650</v>
      </c>
      <c r="Q83" s="2" t="s">
        <v>651</v>
      </c>
      <c r="R83" s="2" t="s">
        <v>650</v>
      </c>
      <c r="S83" s="2" t="s">
        <v>650</v>
      </c>
      <c r="T83" s="2" t="s">
        <v>650</v>
      </c>
      <c r="U83" s="2" t="s">
        <v>650</v>
      </c>
      <c r="V83" s="2" t="s">
        <v>650</v>
      </c>
    </row>
    <row r="84" spans="1:23" ht="15" customHeight="1" x14ac:dyDescent="0.25">
      <c r="A84" s="2" t="s">
        <v>141</v>
      </c>
      <c r="B84" s="2" t="s">
        <v>143</v>
      </c>
      <c r="C84" s="2">
        <v>2015</v>
      </c>
      <c r="D84" s="2" t="s">
        <v>651</v>
      </c>
      <c r="E84" s="2" t="s">
        <v>650</v>
      </c>
      <c r="F84" s="2" t="s">
        <v>650</v>
      </c>
      <c r="G84" s="2" t="s">
        <v>650</v>
      </c>
      <c r="H84" s="2" t="s">
        <v>650</v>
      </c>
      <c r="I84" s="2" t="s">
        <v>650</v>
      </c>
      <c r="J84" s="2" t="s">
        <v>651</v>
      </c>
      <c r="K84" s="2" t="s">
        <v>650</v>
      </c>
      <c r="L84" s="2" t="s">
        <v>650</v>
      </c>
      <c r="M84" s="2" t="s">
        <v>650</v>
      </c>
      <c r="N84" s="2" t="s">
        <v>650</v>
      </c>
      <c r="O84" s="2" t="s">
        <v>650</v>
      </c>
      <c r="P84" s="2" t="s">
        <v>650</v>
      </c>
      <c r="Q84" s="2" t="s">
        <v>651</v>
      </c>
      <c r="R84" s="2" t="s">
        <v>650</v>
      </c>
      <c r="S84" s="2" t="s">
        <v>650</v>
      </c>
      <c r="T84" s="2" t="s">
        <v>650</v>
      </c>
      <c r="U84" s="2" t="s">
        <v>650</v>
      </c>
      <c r="V84" s="2" t="s">
        <v>650</v>
      </c>
    </row>
    <row r="85" spans="1:23" ht="15" customHeight="1" x14ac:dyDescent="0.25">
      <c r="A85" s="2" t="s">
        <v>141</v>
      </c>
      <c r="B85" s="2" t="s">
        <v>144</v>
      </c>
      <c r="C85" s="2">
        <v>2015</v>
      </c>
      <c r="D85" s="2" t="s">
        <v>651</v>
      </c>
      <c r="E85" s="2" t="s">
        <v>650</v>
      </c>
      <c r="F85" s="2" t="s">
        <v>650</v>
      </c>
      <c r="G85" s="2" t="s">
        <v>650</v>
      </c>
      <c r="H85" s="2" t="s">
        <v>650</v>
      </c>
      <c r="I85" s="2" t="s">
        <v>650</v>
      </c>
      <c r="J85" s="2" t="s">
        <v>651</v>
      </c>
      <c r="K85" s="2" t="s">
        <v>650</v>
      </c>
      <c r="L85" s="2" t="s">
        <v>650</v>
      </c>
      <c r="M85" s="2" t="s">
        <v>650</v>
      </c>
      <c r="N85" s="2" t="s">
        <v>650</v>
      </c>
      <c r="O85" s="2" t="s">
        <v>650</v>
      </c>
      <c r="P85" s="2" t="s">
        <v>650</v>
      </c>
      <c r="Q85" s="2" t="s">
        <v>651</v>
      </c>
      <c r="R85" s="2" t="s">
        <v>650</v>
      </c>
      <c r="S85" s="2" t="s">
        <v>650</v>
      </c>
      <c r="T85" s="2" t="s">
        <v>650</v>
      </c>
      <c r="U85" s="2" t="s">
        <v>650</v>
      </c>
      <c r="V85" s="2" t="s">
        <v>650</v>
      </c>
    </row>
    <row r="86" spans="1:23" ht="15" customHeight="1" x14ac:dyDescent="0.25">
      <c r="A86" s="2" t="s">
        <v>145</v>
      </c>
      <c r="B86" s="2" t="s">
        <v>146</v>
      </c>
      <c r="C86" s="2">
        <v>2015</v>
      </c>
      <c r="D86" s="2" t="s">
        <v>651</v>
      </c>
      <c r="E86" s="2" t="s">
        <v>650</v>
      </c>
      <c r="F86" s="2" t="s">
        <v>650</v>
      </c>
      <c r="G86" s="2" t="s">
        <v>650</v>
      </c>
      <c r="H86" s="2" t="s">
        <v>650</v>
      </c>
      <c r="I86" s="2" t="s">
        <v>650</v>
      </c>
      <c r="J86" s="2" t="s">
        <v>651</v>
      </c>
      <c r="K86" s="2" t="s">
        <v>650</v>
      </c>
      <c r="L86" s="2" t="s">
        <v>650</v>
      </c>
      <c r="M86" s="2" t="s">
        <v>650</v>
      </c>
      <c r="N86" s="2" t="s">
        <v>650</v>
      </c>
      <c r="O86" s="2" t="s">
        <v>650</v>
      </c>
      <c r="P86" s="2" t="s">
        <v>650</v>
      </c>
      <c r="Q86" s="2" t="s">
        <v>651</v>
      </c>
      <c r="R86" s="2" t="s">
        <v>650</v>
      </c>
      <c r="S86" s="2" t="s">
        <v>650</v>
      </c>
      <c r="T86" s="2" t="s">
        <v>650</v>
      </c>
      <c r="U86" s="2" t="s">
        <v>650</v>
      </c>
      <c r="V86" s="2" t="s">
        <v>650</v>
      </c>
    </row>
    <row r="87" spans="1:23" ht="15" customHeight="1" x14ac:dyDescent="0.25">
      <c r="A87" s="2" t="s">
        <v>145</v>
      </c>
      <c r="B87" s="2" t="s">
        <v>147</v>
      </c>
      <c r="C87" s="2">
        <v>2015</v>
      </c>
      <c r="D87" s="2" t="s">
        <v>651</v>
      </c>
      <c r="E87" s="2" t="s">
        <v>650</v>
      </c>
      <c r="F87" s="2" t="s">
        <v>650</v>
      </c>
      <c r="G87" s="2" t="s">
        <v>650</v>
      </c>
      <c r="H87" s="2" t="s">
        <v>650</v>
      </c>
      <c r="I87" s="2" t="s">
        <v>650</v>
      </c>
      <c r="J87" s="2" t="s">
        <v>651</v>
      </c>
      <c r="K87" s="2" t="s">
        <v>650</v>
      </c>
      <c r="L87" s="2" t="s">
        <v>650</v>
      </c>
      <c r="M87" s="2" t="s">
        <v>650</v>
      </c>
      <c r="N87" s="2" t="s">
        <v>650</v>
      </c>
      <c r="O87" s="2" t="s">
        <v>650</v>
      </c>
      <c r="P87" s="2" t="s">
        <v>650</v>
      </c>
      <c r="Q87" s="2" t="s">
        <v>651</v>
      </c>
      <c r="R87" s="2" t="s">
        <v>650</v>
      </c>
      <c r="S87" s="2" t="s">
        <v>650</v>
      </c>
      <c r="T87" s="2" t="s">
        <v>650</v>
      </c>
      <c r="U87" s="2" t="s">
        <v>650</v>
      </c>
      <c r="V87" s="2" t="s">
        <v>650</v>
      </c>
    </row>
    <row r="88" spans="1:23" ht="15" customHeight="1" x14ac:dyDescent="0.25">
      <c r="A88" s="2" t="s">
        <v>145</v>
      </c>
      <c r="B88" s="2" t="s">
        <v>148</v>
      </c>
      <c r="C88" s="2">
        <v>2015</v>
      </c>
      <c r="D88" s="2" t="s">
        <v>651</v>
      </c>
      <c r="E88" s="2" t="s">
        <v>650</v>
      </c>
      <c r="F88" s="2" t="s">
        <v>650</v>
      </c>
      <c r="G88" s="2" t="s">
        <v>650</v>
      </c>
      <c r="H88" s="2" t="s">
        <v>650</v>
      </c>
      <c r="I88" s="2" t="s">
        <v>650</v>
      </c>
      <c r="J88" s="2" t="s">
        <v>651</v>
      </c>
      <c r="K88" s="2" t="s">
        <v>650</v>
      </c>
      <c r="L88" s="2" t="s">
        <v>650</v>
      </c>
      <c r="M88" s="2" t="s">
        <v>650</v>
      </c>
      <c r="N88" s="2" t="s">
        <v>650</v>
      </c>
      <c r="O88" s="2" t="s">
        <v>650</v>
      </c>
      <c r="P88" s="2" t="s">
        <v>650</v>
      </c>
      <c r="Q88" s="2" t="s">
        <v>651</v>
      </c>
      <c r="R88" s="2" t="s">
        <v>650</v>
      </c>
      <c r="S88" s="2" t="s">
        <v>650</v>
      </c>
      <c r="T88" s="2" t="s">
        <v>650</v>
      </c>
      <c r="U88" s="2" t="s">
        <v>650</v>
      </c>
      <c r="V88" s="2" t="s">
        <v>650</v>
      </c>
    </row>
    <row r="89" spans="1:23" ht="15" customHeight="1" x14ac:dyDescent="0.25">
      <c r="A89" s="2" t="s">
        <v>149</v>
      </c>
      <c r="B89" s="2" t="s">
        <v>150</v>
      </c>
      <c r="C89" s="2">
        <v>2015</v>
      </c>
      <c r="D89" s="2" t="s">
        <v>651</v>
      </c>
      <c r="E89" s="2" t="s">
        <v>650</v>
      </c>
      <c r="F89" s="2" t="s">
        <v>650</v>
      </c>
      <c r="G89" s="2" t="s">
        <v>650</v>
      </c>
      <c r="H89" s="2" t="s">
        <v>650</v>
      </c>
      <c r="I89" s="2" t="s">
        <v>650</v>
      </c>
      <c r="J89" s="2" t="s">
        <v>651</v>
      </c>
      <c r="K89" s="2" t="s">
        <v>650</v>
      </c>
      <c r="L89" s="2" t="s">
        <v>650</v>
      </c>
      <c r="M89" s="2" t="s">
        <v>650</v>
      </c>
      <c r="N89" s="2" t="s">
        <v>650</v>
      </c>
      <c r="O89" s="2" t="s">
        <v>650</v>
      </c>
      <c r="P89" s="2" t="s">
        <v>650</v>
      </c>
      <c r="Q89" s="2" t="s">
        <v>651</v>
      </c>
      <c r="R89" s="2" t="s">
        <v>650</v>
      </c>
      <c r="S89" s="2" t="s">
        <v>650</v>
      </c>
      <c r="T89" s="2" t="s">
        <v>650</v>
      </c>
      <c r="U89" s="2" t="s">
        <v>650</v>
      </c>
      <c r="V89" s="2" t="s">
        <v>650</v>
      </c>
    </row>
    <row r="90" spans="1:23" ht="15" customHeight="1" x14ac:dyDescent="0.25">
      <c r="A90" s="2" t="s">
        <v>149</v>
      </c>
      <c r="B90" s="2" t="s">
        <v>151</v>
      </c>
      <c r="C90" s="2">
        <v>2015</v>
      </c>
      <c r="D90" s="2" t="s">
        <v>727</v>
      </c>
      <c r="E90" s="2" t="s">
        <v>711</v>
      </c>
      <c r="F90" s="280">
        <v>0</v>
      </c>
      <c r="G90" s="2" t="s">
        <v>650</v>
      </c>
      <c r="H90" s="2" t="s">
        <v>650</v>
      </c>
      <c r="I90" s="2">
        <v>85</v>
      </c>
      <c r="J90" s="2" t="s">
        <v>651</v>
      </c>
      <c r="K90" s="2" t="s">
        <v>650</v>
      </c>
      <c r="L90" s="2" t="s">
        <v>650</v>
      </c>
      <c r="M90" s="2" t="s">
        <v>650</v>
      </c>
      <c r="N90" s="2" t="s">
        <v>650</v>
      </c>
      <c r="O90" s="2" t="s">
        <v>650</v>
      </c>
      <c r="P90" s="2" t="s">
        <v>650</v>
      </c>
      <c r="Q90" s="2" t="s">
        <v>651</v>
      </c>
      <c r="R90" s="2" t="s">
        <v>650</v>
      </c>
      <c r="S90" s="2" t="s">
        <v>650</v>
      </c>
      <c r="T90" s="2" t="s">
        <v>650</v>
      </c>
      <c r="U90" s="2" t="s">
        <v>650</v>
      </c>
      <c r="V90" s="2" t="s">
        <v>650</v>
      </c>
      <c r="W90" s="285" t="s">
        <v>1292</v>
      </c>
    </row>
    <row r="91" spans="1:23" ht="15" customHeight="1" x14ac:dyDescent="0.25">
      <c r="A91" s="2" t="s">
        <v>149</v>
      </c>
      <c r="B91" s="2" t="s">
        <v>152</v>
      </c>
      <c r="C91" s="2">
        <v>2015</v>
      </c>
      <c r="D91" s="2" t="s">
        <v>651</v>
      </c>
      <c r="E91" s="2" t="s">
        <v>650</v>
      </c>
      <c r="F91" s="2" t="s">
        <v>650</v>
      </c>
      <c r="G91" s="2" t="s">
        <v>650</v>
      </c>
      <c r="H91" s="2" t="s">
        <v>650</v>
      </c>
      <c r="I91" s="2" t="s">
        <v>650</v>
      </c>
      <c r="J91" s="2" t="s">
        <v>651</v>
      </c>
      <c r="K91" s="2" t="s">
        <v>650</v>
      </c>
      <c r="L91" s="2" t="s">
        <v>650</v>
      </c>
      <c r="M91" s="2" t="s">
        <v>650</v>
      </c>
      <c r="N91" s="2" t="s">
        <v>650</v>
      </c>
      <c r="O91" s="2" t="s">
        <v>650</v>
      </c>
      <c r="P91" s="2" t="s">
        <v>650</v>
      </c>
      <c r="Q91" s="2" t="s">
        <v>651</v>
      </c>
      <c r="R91" s="2" t="s">
        <v>650</v>
      </c>
      <c r="S91" s="2" t="s">
        <v>650</v>
      </c>
      <c r="T91" s="2" t="s">
        <v>650</v>
      </c>
      <c r="U91" s="2" t="s">
        <v>650</v>
      </c>
      <c r="V91" s="2" t="s">
        <v>650</v>
      </c>
    </row>
    <row r="92" spans="1:23" ht="15" customHeight="1" x14ac:dyDescent="0.25">
      <c r="A92" s="2" t="s">
        <v>149</v>
      </c>
      <c r="B92" s="2" t="s">
        <v>153</v>
      </c>
      <c r="C92" s="2">
        <v>2015</v>
      </c>
      <c r="D92" s="2" t="s">
        <v>651</v>
      </c>
      <c r="E92" s="2" t="s">
        <v>650</v>
      </c>
      <c r="F92" s="2" t="s">
        <v>650</v>
      </c>
      <c r="G92" s="2" t="s">
        <v>650</v>
      </c>
      <c r="H92" s="2" t="s">
        <v>650</v>
      </c>
      <c r="I92" s="2" t="s">
        <v>650</v>
      </c>
      <c r="J92" s="2" t="s">
        <v>651</v>
      </c>
      <c r="K92" s="2" t="s">
        <v>650</v>
      </c>
      <c r="L92" s="2" t="s">
        <v>650</v>
      </c>
      <c r="M92" s="2" t="s">
        <v>650</v>
      </c>
      <c r="N92" s="2" t="s">
        <v>650</v>
      </c>
      <c r="O92" s="2" t="s">
        <v>650</v>
      </c>
      <c r="P92" s="2" t="s">
        <v>650</v>
      </c>
      <c r="Q92" s="2" t="s">
        <v>651</v>
      </c>
      <c r="R92" s="2" t="s">
        <v>650</v>
      </c>
      <c r="S92" s="2" t="s">
        <v>650</v>
      </c>
      <c r="T92" s="2" t="s">
        <v>650</v>
      </c>
      <c r="U92" s="2" t="s">
        <v>650</v>
      </c>
      <c r="V92" s="2" t="s">
        <v>650</v>
      </c>
    </row>
    <row r="93" spans="1:23" ht="15" customHeight="1" x14ac:dyDescent="0.25">
      <c r="A93" s="2" t="s">
        <v>154</v>
      </c>
      <c r="B93" s="2" t="s">
        <v>155</v>
      </c>
      <c r="C93" s="2">
        <v>2015</v>
      </c>
      <c r="D93" s="2" t="s">
        <v>651</v>
      </c>
      <c r="E93" s="2" t="s">
        <v>650</v>
      </c>
      <c r="F93" s="2" t="s">
        <v>650</v>
      </c>
      <c r="G93" s="2" t="s">
        <v>650</v>
      </c>
      <c r="H93" s="2" t="s">
        <v>650</v>
      </c>
      <c r="I93" s="2" t="s">
        <v>650</v>
      </c>
      <c r="J93" s="2" t="s">
        <v>651</v>
      </c>
      <c r="K93" s="2" t="s">
        <v>650</v>
      </c>
      <c r="L93" s="2" t="s">
        <v>650</v>
      </c>
      <c r="M93" s="2" t="s">
        <v>650</v>
      </c>
      <c r="N93" s="2" t="s">
        <v>650</v>
      </c>
      <c r="O93" s="2" t="s">
        <v>650</v>
      </c>
      <c r="P93" s="2" t="s">
        <v>650</v>
      </c>
      <c r="Q93" s="2" t="s">
        <v>651</v>
      </c>
      <c r="R93" s="2" t="s">
        <v>650</v>
      </c>
      <c r="S93" s="2" t="s">
        <v>650</v>
      </c>
      <c r="T93" s="2" t="s">
        <v>650</v>
      </c>
      <c r="U93" s="2" t="s">
        <v>650</v>
      </c>
      <c r="V93" s="2" t="s">
        <v>650</v>
      </c>
    </row>
    <row r="94" spans="1:23" ht="15" customHeight="1" x14ac:dyDescent="0.2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T94" s="2" t="s">
        <v>651</v>
      </c>
      <c r="U94" s="2" t="s">
        <v>651</v>
      </c>
      <c r="V94" s="2" t="s">
        <v>651</v>
      </c>
    </row>
    <row r="95" spans="1:23" ht="15" customHeight="1" x14ac:dyDescent="0.2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T95" s="2" t="s">
        <v>651</v>
      </c>
      <c r="U95" s="2" t="s">
        <v>651</v>
      </c>
      <c r="V95" s="2" t="s">
        <v>651</v>
      </c>
    </row>
    <row r="96" spans="1:23" ht="15" customHeight="1" x14ac:dyDescent="0.2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T96" s="2" t="s">
        <v>651</v>
      </c>
      <c r="U96" s="2" t="s">
        <v>651</v>
      </c>
      <c r="V96" s="2" t="s">
        <v>651</v>
      </c>
    </row>
    <row r="97" spans="1:22" ht="15" customHeight="1" x14ac:dyDescent="0.2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T97" s="2" t="s">
        <v>651</v>
      </c>
      <c r="U97" s="2" t="s">
        <v>651</v>
      </c>
      <c r="V97" s="2" t="s">
        <v>651</v>
      </c>
    </row>
    <row r="98" spans="1:22" ht="15" customHeight="1" x14ac:dyDescent="0.2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T98" s="2" t="s">
        <v>651</v>
      </c>
      <c r="U98" s="2" t="s">
        <v>651</v>
      </c>
      <c r="V98" s="2" t="s">
        <v>651</v>
      </c>
    </row>
    <row r="99" spans="1:22" ht="15" customHeight="1" x14ac:dyDescent="0.25">
      <c r="A99" s="2" t="s">
        <v>162</v>
      </c>
      <c r="B99" s="2" t="s">
        <v>166</v>
      </c>
      <c r="C99" s="2">
        <v>2015</v>
      </c>
      <c r="D99" s="2" t="s">
        <v>651</v>
      </c>
      <c r="E99" s="2" t="s">
        <v>650</v>
      </c>
      <c r="F99" s="2" t="s">
        <v>650</v>
      </c>
      <c r="G99" s="2" t="s">
        <v>650</v>
      </c>
      <c r="H99" s="2" t="s">
        <v>650</v>
      </c>
      <c r="I99" s="2" t="s">
        <v>650</v>
      </c>
      <c r="J99" s="2" t="s">
        <v>651</v>
      </c>
      <c r="K99" s="2" t="s">
        <v>650</v>
      </c>
      <c r="L99" s="2" t="s">
        <v>650</v>
      </c>
      <c r="M99" s="2" t="s">
        <v>650</v>
      </c>
      <c r="N99" s="2" t="s">
        <v>650</v>
      </c>
      <c r="O99" s="2" t="s">
        <v>650</v>
      </c>
      <c r="P99" s="2" t="s">
        <v>650</v>
      </c>
      <c r="Q99" s="2" t="s">
        <v>651</v>
      </c>
      <c r="R99" s="2" t="s">
        <v>650</v>
      </c>
      <c r="S99" s="2" t="s">
        <v>650</v>
      </c>
      <c r="T99" s="2" t="s">
        <v>650</v>
      </c>
      <c r="U99" s="2" t="s">
        <v>650</v>
      </c>
      <c r="V99" s="2" t="s">
        <v>650</v>
      </c>
    </row>
    <row r="100" spans="1:22" ht="15" customHeight="1" x14ac:dyDescent="0.2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T100" s="2" t="s">
        <v>651</v>
      </c>
      <c r="U100" s="2" t="s">
        <v>651</v>
      </c>
      <c r="V100" s="2" t="s">
        <v>651</v>
      </c>
    </row>
    <row r="101" spans="1:22" ht="15" customHeight="1" x14ac:dyDescent="0.2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T101" s="2" t="s">
        <v>651</v>
      </c>
      <c r="U101" s="2" t="s">
        <v>651</v>
      </c>
      <c r="V101" s="2" t="s">
        <v>651</v>
      </c>
    </row>
    <row r="102" spans="1:22" ht="15" customHeight="1" x14ac:dyDescent="0.2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T102" s="2" t="s">
        <v>651</v>
      </c>
      <c r="U102" s="2" t="s">
        <v>651</v>
      </c>
      <c r="V102" s="2" t="s">
        <v>651</v>
      </c>
    </row>
    <row r="103" spans="1:22" ht="15" customHeight="1" x14ac:dyDescent="0.25">
      <c r="A103" s="2" t="s">
        <v>162</v>
      </c>
      <c r="B103" s="2" t="s">
        <v>170</v>
      </c>
      <c r="C103" s="2">
        <v>2015</v>
      </c>
      <c r="D103" s="2" t="s">
        <v>651</v>
      </c>
      <c r="E103" s="2" t="s">
        <v>650</v>
      </c>
      <c r="F103" s="2" t="s">
        <v>650</v>
      </c>
      <c r="G103" s="2" t="s">
        <v>650</v>
      </c>
      <c r="H103" s="2" t="s">
        <v>650</v>
      </c>
      <c r="I103" s="2" t="s">
        <v>650</v>
      </c>
      <c r="J103" s="2" t="s">
        <v>651</v>
      </c>
      <c r="K103" s="2" t="s">
        <v>650</v>
      </c>
      <c r="L103" s="2" t="s">
        <v>650</v>
      </c>
      <c r="M103" s="2" t="s">
        <v>650</v>
      </c>
      <c r="N103" s="2" t="s">
        <v>650</v>
      </c>
      <c r="O103" s="2" t="s">
        <v>650</v>
      </c>
      <c r="P103" s="2" t="s">
        <v>650</v>
      </c>
      <c r="Q103" s="2" t="s">
        <v>651</v>
      </c>
      <c r="R103" s="2" t="s">
        <v>650</v>
      </c>
      <c r="S103" s="2" t="s">
        <v>650</v>
      </c>
      <c r="T103" s="2" t="s">
        <v>650</v>
      </c>
      <c r="U103" s="2" t="s">
        <v>650</v>
      </c>
      <c r="V103" s="2" t="s">
        <v>650</v>
      </c>
    </row>
    <row r="104" spans="1:22" ht="15" customHeight="1" x14ac:dyDescent="0.2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T104" s="2" t="s">
        <v>651</v>
      </c>
      <c r="U104" s="2" t="s">
        <v>651</v>
      </c>
      <c r="V104" s="2" t="s">
        <v>651</v>
      </c>
    </row>
    <row r="105" spans="1:22" ht="15" customHeight="1" x14ac:dyDescent="0.25">
      <c r="A105" s="2" t="s">
        <v>172</v>
      </c>
      <c r="B105" s="2" t="s">
        <v>173</v>
      </c>
      <c r="C105" s="2">
        <v>2015</v>
      </c>
      <c r="D105" s="2" t="s">
        <v>651</v>
      </c>
      <c r="E105" s="2" t="s">
        <v>650</v>
      </c>
      <c r="F105" s="2" t="s">
        <v>650</v>
      </c>
      <c r="G105" s="2" t="s">
        <v>650</v>
      </c>
      <c r="H105" s="2" t="s">
        <v>650</v>
      </c>
      <c r="I105" s="2" t="s">
        <v>650</v>
      </c>
      <c r="J105" s="2" t="s">
        <v>651</v>
      </c>
      <c r="K105" s="2" t="s">
        <v>650</v>
      </c>
      <c r="L105" s="2" t="s">
        <v>650</v>
      </c>
      <c r="M105" s="2" t="s">
        <v>650</v>
      </c>
      <c r="N105" s="2" t="s">
        <v>650</v>
      </c>
      <c r="O105" s="2" t="s">
        <v>650</v>
      </c>
      <c r="P105" s="2" t="s">
        <v>650</v>
      </c>
      <c r="Q105" s="2" t="s">
        <v>651</v>
      </c>
      <c r="R105" s="2" t="s">
        <v>650</v>
      </c>
      <c r="S105" s="2" t="s">
        <v>650</v>
      </c>
      <c r="T105" s="2" t="s">
        <v>650</v>
      </c>
      <c r="U105" s="2" t="s">
        <v>650</v>
      </c>
      <c r="V105" s="2" t="s">
        <v>650</v>
      </c>
    </row>
    <row r="106" spans="1:22" ht="15" customHeight="1" x14ac:dyDescent="0.25">
      <c r="A106" s="2" t="s">
        <v>172</v>
      </c>
      <c r="B106" s="2" t="s">
        <v>174</v>
      </c>
      <c r="C106" s="2">
        <v>2015</v>
      </c>
      <c r="D106" s="2" t="s">
        <v>651</v>
      </c>
      <c r="E106" s="2" t="s">
        <v>650</v>
      </c>
      <c r="F106" s="2" t="s">
        <v>650</v>
      </c>
      <c r="G106" s="2" t="s">
        <v>650</v>
      </c>
      <c r="H106" s="2" t="s">
        <v>650</v>
      </c>
      <c r="I106" s="2" t="s">
        <v>650</v>
      </c>
      <c r="J106" s="2" t="s">
        <v>651</v>
      </c>
      <c r="K106" s="2" t="s">
        <v>650</v>
      </c>
      <c r="L106" s="2" t="s">
        <v>650</v>
      </c>
      <c r="M106" s="2" t="s">
        <v>650</v>
      </c>
      <c r="N106" s="2" t="s">
        <v>650</v>
      </c>
      <c r="O106" s="2" t="s">
        <v>650</v>
      </c>
      <c r="P106" s="2" t="s">
        <v>650</v>
      </c>
      <c r="Q106" s="2" t="s">
        <v>651</v>
      </c>
      <c r="R106" s="2" t="s">
        <v>650</v>
      </c>
      <c r="S106" s="2" t="s">
        <v>650</v>
      </c>
      <c r="T106" s="2" t="s">
        <v>650</v>
      </c>
      <c r="U106" s="2" t="s">
        <v>650</v>
      </c>
      <c r="V106" s="2" t="s">
        <v>650</v>
      </c>
    </row>
    <row r="107" spans="1:22" ht="15" customHeight="1" x14ac:dyDescent="0.25">
      <c r="A107" s="2" t="s">
        <v>172</v>
      </c>
      <c r="B107" s="2" t="s">
        <v>175</v>
      </c>
      <c r="C107" s="2">
        <v>2015</v>
      </c>
      <c r="D107" s="2" t="s">
        <v>651</v>
      </c>
      <c r="E107" s="2" t="s">
        <v>650</v>
      </c>
      <c r="F107" s="2" t="s">
        <v>650</v>
      </c>
      <c r="G107" s="2" t="s">
        <v>650</v>
      </c>
      <c r="H107" s="2" t="s">
        <v>650</v>
      </c>
      <c r="I107" s="2" t="s">
        <v>650</v>
      </c>
      <c r="J107" s="2" t="s">
        <v>651</v>
      </c>
      <c r="K107" s="2" t="s">
        <v>650</v>
      </c>
      <c r="L107" s="2" t="s">
        <v>650</v>
      </c>
      <c r="M107" s="2" t="s">
        <v>650</v>
      </c>
      <c r="N107" s="2" t="s">
        <v>650</v>
      </c>
      <c r="O107" s="2" t="s">
        <v>650</v>
      </c>
      <c r="P107" s="2" t="s">
        <v>650</v>
      </c>
      <c r="Q107" s="2" t="s">
        <v>651</v>
      </c>
      <c r="R107" s="2" t="s">
        <v>650</v>
      </c>
      <c r="S107" s="2" t="s">
        <v>650</v>
      </c>
      <c r="T107" s="2" t="s">
        <v>650</v>
      </c>
      <c r="U107" s="2" t="s">
        <v>650</v>
      </c>
      <c r="V107" s="2" t="s">
        <v>650</v>
      </c>
    </row>
    <row r="108" spans="1:22" ht="15" customHeight="1" x14ac:dyDescent="0.25">
      <c r="A108" s="2" t="s">
        <v>172</v>
      </c>
      <c r="B108" s="2" t="s">
        <v>176</v>
      </c>
      <c r="C108" s="2">
        <v>2015</v>
      </c>
      <c r="D108" s="2" t="s">
        <v>651</v>
      </c>
      <c r="E108" s="2" t="s">
        <v>650</v>
      </c>
      <c r="F108" s="2" t="s">
        <v>650</v>
      </c>
      <c r="G108" s="2" t="s">
        <v>650</v>
      </c>
      <c r="H108" s="2" t="s">
        <v>650</v>
      </c>
      <c r="I108" s="2" t="s">
        <v>650</v>
      </c>
      <c r="J108" s="2" t="s">
        <v>651</v>
      </c>
      <c r="K108" s="2" t="s">
        <v>650</v>
      </c>
      <c r="L108" s="2" t="s">
        <v>650</v>
      </c>
      <c r="M108" s="2" t="s">
        <v>650</v>
      </c>
      <c r="N108" s="2" t="s">
        <v>650</v>
      </c>
      <c r="O108" s="2" t="s">
        <v>650</v>
      </c>
      <c r="P108" s="2" t="s">
        <v>650</v>
      </c>
      <c r="Q108" s="2" t="s">
        <v>651</v>
      </c>
      <c r="R108" s="2" t="s">
        <v>650</v>
      </c>
      <c r="S108" s="2" t="s">
        <v>650</v>
      </c>
      <c r="T108" s="2" t="s">
        <v>650</v>
      </c>
      <c r="U108" s="2" t="s">
        <v>650</v>
      </c>
      <c r="V108" s="2" t="s">
        <v>650</v>
      </c>
    </row>
    <row r="109" spans="1:22" ht="15" customHeight="1" x14ac:dyDescent="0.25">
      <c r="A109" s="2" t="s">
        <v>172</v>
      </c>
      <c r="B109" s="2" t="s">
        <v>177</v>
      </c>
      <c r="C109" s="2">
        <v>2015</v>
      </c>
      <c r="D109" s="2" t="s">
        <v>651</v>
      </c>
      <c r="E109" s="2" t="s">
        <v>650</v>
      </c>
      <c r="F109" s="2" t="s">
        <v>650</v>
      </c>
      <c r="G109" s="2" t="s">
        <v>650</v>
      </c>
      <c r="H109" s="2" t="s">
        <v>650</v>
      </c>
      <c r="I109" s="2" t="s">
        <v>650</v>
      </c>
      <c r="J109" s="2" t="s">
        <v>651</v>
      </c>
      <c r="K109" s="2" t="s">
        <v>650</v>
      </c>
      <c r="L109" s="2" t="s">
        <v>650</v>
      </c>
      <c r="M109" s="2" t="s">
        <v>650</v>
      </c>
      <c r="N109" s="2" t="s">
        <v>650</v>
      </c>
      <c r="O109" s="2" t="s">
        <v>650</v>
      </c>
      <c r="P109" s="2" t="s">
        <v>650</v>
      </c>
      <c r="Q109" s="2" t="s">
        <v>651</v>
      </c>
      <c r="R109" s="2" t="s">
        <v>650</v>
      </c>
      <c r="S109" s="2" t="s">
        <v>650</v>
      </c>
      <c r="T109" s="2" t="s">
        <v>650</v>
      </c>
      <c r="U109" s="2" t="s">
        <v>650</v>
      </c>
      <c r="V109" s="2" t="s">
        <v>650</v>
      </c>
    </row>
    <row r="110" spans="1:22" ht="15" customHeight="1" x14ac:dyDescent="0.25">
      <c r="A110" s="2" t="s">
        <v>172</v>
      </c>
      <c r="B110" s="2" t="s">
        <v>178</v>
      </c>
      <c r="C110" s="2">
        <v>2015</v>
      </c>
      <c r="D110" s="2" t="s">
        <v>651</v>
      </c>
      <c r="E110" s="2" t="s">
        <v>650</v>
      </c>
      <c r="F110" s="2" t="s">
        <v>650</v>
      </c>
      <c r="G110" s="2" t="s">
        <v>650</v>
      </c>
      <c r="H110" s="2" t="s">
        <v>650</v>
      </c>
      <c r="I110" s="2" t="s">
        <v>650</v>
      </c>
      <c r="J110" s="2" t="s">
        <v>651</v>
      </c>
      <c r="K110" s="2" t="s">
        <v>650</v>
      </c>
      <c r="L110" s="2" t="s">
        <v>650</v>
      </c>
      <c r="M110" s="2" t="s">
        <v>650</v>
      </c>
      <c r="N110" s="2" t="s">
        <v>650</v>
      </c>
      <c r="O110" s="2" t="s">
        <v>650</v>
      </c>
      <c r="P110" s="2" t="s">
        <v>650</v>
      </c>
      <c r="Q110" s="2" t="s">
        <v>651</v>
      </c>
      <c r="R110" s="2" t="s">
        <v>650</v>
      </c>
      <c r="S110" s="2" t="s">
        <v>650</v>
      </c>
      <c r="T110" s="2" t="s">
        <v>650</v>
      </c>
      <c r="U110" s="2" t="s">
        <v>650</v>
      </c>
      <c r="V110" s="2" t="s">
        <v>650</v>
      </c>
    </row>
    <row r="111" spans="1:22" ht="15" customHeight="1" x14ac:dyDescent="0.25">
      <c r="A111" s="2" t="s">
        <v>172</v>
      </c>
      <c r="B111" s="2" t="s">
        <v>179</v>
      </c>
      <c r="C111" s="2">
        <v>2015</v>
      </c>
      <c r="D111" s="2" t="s">
        <v>651</v>
      </c>
      <c r="E111" s="2" t="s">
        <v>650</v>
      </c>
      <c r="F111" s="2" t="s">
        <v>650</v>
      </c>
      <c r="G111" s="2" t="s">
        <v>650</v>
      </c>
      <c r="H111" s="2" t="s">
        <v>650</v>
      </c>
      <c r="I111" s="2" t="s">
        <v>650</v>
      </c>
      <c r="J111" s="2" t="s">
        <v>651</v>
      </c>
      <c r="K111" s="2" t="s">
        <v>650</v>
      </c>
      <c r="L111" s="2" t="s">
        <v>650</v>
      </c>
      <c r="M111" s="2" t="s">
        <v>650</v>
      </c>
      <c r="N111" s="2" t="s">
        <v>650</v>
      </c>
      <c r="O111" s="2" t="s">
        <v>650</v>
      </c>
      <c r="P111" s="2" t="s">
        <v>650</v>
      </c>
      <c r="Q111" s="2" t="s">
        <v>651</v>
      </c>
      <c r="R111" s="2" t="s">
        <v>650</v>
      </c>
      <c r="S111" s="2" t="s">
        <v>650</v>
      </c>
      <c r="T111" s="2" t="s">
        <v>650</v>
      </c>
      <c r="U111" s="2" t="s">
        <v>650</v>
      </c>
      <c r="V111" s="2" t="s">
        <v>650</v>
      </c>
    </row>
    <row r="112" spans="1:22" ht="15" customHeight="1" x14ac:dyDescent="0.25">
      <c r="A112" s="2" t="s">
        <v>180</v>
      </c>
      <c r="B112" s="2" t="s">
        <v>181</v>
      </c>
      <c r="C112" s="2">
        <v>2015</v>
      </c>
      <c r="D112" s="2" t="s">
        <v>651</v>
      </c>
      <c r="E112" s="2" t="s">
        <v>650</v>
      </c>
      <c r="F112" s="2" t="s">
        <v>650</v>
      </c>
      <c r="G112" s="2" t="s">
        <v>650</v>
      </c>
      <c r="H112" s="2" t="s">
        <v>650</v>
      </c>
      <c r="I112" s="2" t="s">
        <v>650</v>
      </c>
      <c r="J112" s="2" t="s">
        <v>651</v>
      </c>
      <c r="K112" s="2" t="s">
        <v>650</v>
      </c>
      <c r="L112" s="2" t="s">
        <v>650</v>
      </c>
      <c r="M112" s="2" t="s">
        <v>650</v>
      </c>
      <c r="N112" s="2" t="s">
        <v>650</v>
      </c>
      <c r="O112" s="2" t="s">
        <v>650</v>
      </c>
      <c r="P112" s="2" t="s">
        <v>650</v>
      </c>
      <c r="Q112" s="2" t="s">
        <v>651</v>
      </c>
      <c r="R112" s="2" t="s">
        <v>650</v>
      </c>
      <c r="S112" s="2" t="s">
        <v>650</v>
      </c>
      <c r="T112" s="2" t="s">
        <v>650</v>
      </c>
      <c r="U112" s="2" t="s">
        <v>650</v>
      </c>
      <c r="V112" s="2" t="s">
        <v>650</v>
      </c>
    </row>
    <row r="113" spans="1:22" ht="15" customHeight="1" x14ac:dyDescent="0.25">
      <c r="A113" s="2" t="s">
        <v>180</v>
      </c>
      <c r="B113" s="2" t="s">
        <v>182</v>
      </c>
      <c r="C113" s="2">
        <v>2015</v>
      </c>
      <c r="D113" s="2" t="s">
        <v>728</v>
      </c>
      <c r="E113" s="2" t="s">
        <v>711</v>
      </c>
      <c r="F113" s="2">
        <v>4.5679999999999996</v>
      </c>
      <c r="G113" s="2" t="s">
        <v>650</v>
      </c>
      <c r="H113" s="2" t="s">
        <v>650</v>
      </c>
      <c r="I113" s="2" t="s">
        <v>650</v>
      </c>
      <c r="J113" s="2" t="s">
        <v>651</v>
      </c>
      <c r="K113" s="2" t="s">
        <v>650</v>
      </c>
      <c r="L113" s="2" t="s">
        <v>650</v>
      </c>
      <c r="M113" s="2" t="s">
        <v>650</v>
      </c>
      <c r="N113" s="2" t="s">
        <v>650</v>
      </c>
      <c r="O113" s="2" t="s">
        <v>650</v>
      </c>
      <c r="P113" s="2" t="s">
        <v>650</v>
      </c>
      <c r="Q113" s="2" t="s">
        <v>651</v>
      </c>
      <c r="R113" s="2" t="s">
        <v>650</v>
      </c>
      <c r="S113" s="2" t="s">
        <v>650</v>
      </c>
      <c r="T113" s="2" t="s">
        <v>650</v>
      </c>
      <c r="U113" s="2" t="s">
        <v>650</v>
      </c>
      <c r="V113" s="2" t="s">
        <v>650</v>
      </c>
    </row>
    <row r="114" spans="1:22" ht="15" customHeight="1" x14ac:dyDescent="0.25">
      <c r="A114" s="2" t="s">
        <v>180</v>
      </c>
      <c r="B114" s="2" t="s">
        <v>183</v>
      </c>
      <c r="C114" s="2">
        <v>2015</v>
      </c>
      <c r="D114" s="2" t="s">
        <v>651</v>
      </c>
      <c r="E114" s="2" t="s">
        <v>650</v>
      </c>
      <c r="F114" s="2" t="s">
        <v>650</v>
      </c>
      <c r="G114" s="2" t="s">
        <v>650</v>
      </c>
      <c r="H114" s="2" t="s">
        <v>650</v>
      </c>
      <c r="I114" s="2" t="s">
        <v>650</v>
      </c>
      <c r="J114" s="2" t="s">
        <v>651</v>
      </c>
      <c r="K114" s="2" t="s">
        <v>650</v>
      </c>
      <c r="L114" s="2" t="s">
        <v>650</v>
      </c>
      <c r="M114" s="2" t="s">
        <v>650</v>
      </c>
      <c r="N114" s="2" t="s">
        <v>650</v>
      </c>
      <c r="O114" s="2" t="s">
        <v>650</v>
      </c>
      <c r="P114" s="2" t="s">
        <v>650</v>
      </c>
      <c r="Q114" s="2" t="s">
        <v>651</v>
      </c>
      <c r="R114" s="2" t="s">
        <v>650</v>
      </c>
      <c r="S114" s="2" t="s">
        <v>650</v>
      </c>
      <c r="T114" s="2" t="s">
        <v>650</v>
      </c>
      <c r="U114" s="2" t="s">
        <v>650</v>
      </c>
      <c r="V114" s="2" t="s">
        <v>650</v>
      </c>
    </row>
    <row r="115" spans="1:22" ht="15" customHeight="1" x14ac:dyDescent="0.25">
      <c r="A115" s="2" t="s">
        <v>184</v>
      </c>
      <c r="B115" s="2" t="s">
        <v>185</v>
      </c>
      <c r="C115" s="2">
        <v>2015</v>
      </c>
      <c r="D115" s="2" t="s">
        <v>651</v>
      </c>
      <c r="E115" s="2" t="s">
        <v>650</v>
      </c>
      <c r="F115" s="2" t="s">
        <v>650</v>
      </c>
      <c r="G115" s="2" t="s">
        <v>650</v>
      </c>
      <c r="H115" s="2" t="s">
        <v>650</v>
      </c>
      <c r="I115" s="2" t="s">
        <v>650</v>
      </c>
      <c r="J115" s="2" t="s">
        <v>651</v>
      </c>
      <c r="K115" s="2" t="s">
        <v>650</v>
      </c>
      <c r="L115" s="2" t="s">
        <v>650</v>
      </c>
      <c r="M115" s="2" t="s">
        <v>650</v>
      </c>
      <c r="N115" s="2" t="s">
        <v>650</v>
      </c>
      <c r="O115" s="2" t="s">
        <v>650</v>
      </c>
      <c r="P115" s="2" t="s">
        <v>650</v>
      </c>
      <c r="Q115" s="2" t="s">
        <v>651</v>
      </c>
      <c r="R115" s="2" t="s">
        <v>650</v>
      </c>
      <c r="S115" s="2" t="s">
        <v>650</v>
      </c>
      <c r="T115" s="2" t="s">
        <v>650</v>
      </c>
      <c r="U115" s="2" t="s">
        <v>650</v>
      </c>
      <c r="V115" s="2" t="s">
        <v>650</v>
      </c>
    </row>
    <row r="116" spans="1:22" ht="15" customHeight="1" x14ac:dyDescent="0.25">
      <c r="A116" s="2" t="s">
        <v>184</v>
      </c>
      <c r="B116" s="2" t="s">
        <v>186</v>
      </c>
      <c r="C116" s="2">
        <v>2015</v>
      </c>
      <c r="D116" s="2" t="s">
        <v>651</v>
      </c>
      <c r="E116" s="2" t="s">
        <v>724</v>
      </c>
      <c r="F116" s="2">
        <v>8.6</v>
      </c>
      <c r="G116" s="2" t="s">
        <v>650</v>
      </c>
      <c r="H116" s="2" t="s">
        <v>650</v>
      </c>
      <c r="I116" s="2">
        <v>100</v>
      </c>
      <c r="J116" s="2" t="s">
        <v>651</v>
      </c>
      <c r="K116" s="2" t="s">
        <v>650</v>
      </c>
      <c r="L116" s="2" t="s">
        <v>650</v>
      </c>
      <c r="M116" s="2" t="s">
        <v>650</v>
      </c>
      <c r="N116" s="2" t="s">
        <v>650</v>
      </c>
      <c r="O116" s="2" t="s">
        <v>650</v>
      </c>
      <c r="P116" s="2" t="s">
        <v>650</v>
      </c>
      <c r="Q116" s="2" t="s">
        <v>651</v>
      </c>
      <c r="R116" s="2" t="s">
        <v>650</v>
      </c>
      <c r="S116" s="2" t="s">
        <v>650</v>
      </c>
      <c r="T116" s="2" t="s">
        <v>650</v>
      </c>
      <c r="U116" s="2" t="s">
        <v>650</v>
      </c>
      <c r="V116" s="2" t="s">
        <v>650</v>
      </c>
    </row>
    <row r="117" spans="1:22" ht="15" customHeight="1" x14ac:dyDescent="0.25">
      <c r="A117" s="2" t="s">
        <v>184</v>
      </c>
      <c r="B117" s="2" t="s">
        <v>187</v>
      </c>
      <c r="C117" s="2">
        <v>2015</v>
      </c>
      <c r="D117" s="2" t="s">
        <v>651</v>
      </c>
      <c r="E117" s="2" t="s">
        <v>650</v>
      </c>
      <c r="F117" s="2" t="s">
        <v>650</v>
      </c>
      <c r="G117" s="2" t="s">
        <v>650</v>
      </c>
      <c r="H117" s="2" t="s">
        <v>650</v>
      </c>
      <c r="I117" s="2" t="s">
        <v>650</v>
      </c>
      <c r="J117" s="2" t="s">
        <v>651</v>
      </c>
      <c r="K117" s="2" t="s">
        <v>650</v>
      </c>
      <c r="L117" s="2" t="s">
        <v>650</v>
      </c>
      <c r="M117" s="2" t="s">
        <v>650</v>
      </c>
      <c r="N117" s="2" t="s">
        <v>650</v>
      </c>
      <c r="O117" s="2" t="s">
        <v>650</v>
      </c>
      <c r="P117" s="2" t="s">
        <v>650</v>
      </c>
      <c r="Q117" s="2" t="s">
        <v>651</v>
      </c>
      <c r="R117" s="2" t="s">
        <v>650</v>
      </c>
      <c r="S117" s="2" t="s">
        <v>650</v>
      </c>
      <c r="T117" s="2" t="s">
        <v>650</v>
      </c>
      <c r="U117" s="2" t="s">
        <v>650</v>
      </c>
      <c r="V117" s="2" t="s">
        <v>650</v>
      </c>
    </row>
    <row r="118" spans="1:22" ht="15" customHeight="1" x14ac:dyDescent="0.25">
      <c r="A118" s="2" t="s">
        <v>184</v>
      </c>
      <c r="B118" s="2" t="s">
        <v>188</v>
      </c>
      <c r="C118" s="2">
        <v>2015</v>
      </c>
      <c r="D118" s="2" t="s">
        <v>651</v>
      </c>
      <c r="E118" s="2" t="s">
        <v>650</v>
      </c>
      <c r="F118" s="2" t="s">
        <v>650</v>
      </c>
      <c r="G118" s="2" t="s">
        <v>650</v>
      </c>
      <c r="H118" s="2" t="s">
        <v>650</v>
      </c>
      <c r="I118" s="2" t="s">
        <v>650</v>
      </c>
      <c r="J118" s="2" t="s">
        <v>651</v>
      </c>
      <c r="K118" s="2" t="s">
        <v>650</v>
      </c>
      <c r="L118" s="2" t="s">
        <v>650</v>
      </c>
      <c r="M118" s="2" t="s">
        <v>650</v>
      </c>
      <c r="N118" s="2" t="s">
        <v>650</v>
      </c>
      <c r="O118" s="2" t="s">
        <v>650</v>
      </c>
      <c r="P118" s="2" t="s">
        <v>650</v>
      </c>
      <c r="Q118" s="2" t="s">
        <v>651</v>
      </c>
      <c r="R118" s="2" t="s">
        <v>650</v>
      </c>
      <c r="S118" s="2" t="s">
        <v>650</v>
      </c>
      <c r="T118" s="2" t="s">
        <v>650</v>
      </c>
      <c r="U118" s="2" t="s">
        <v>650</v>
      </c>
      <c r="V118" s="2" t="s">
        <v>650</v>
      </c>
    </row>
    <row r="119" spans="1:22" ht="15" customHeight="1" x14ac:dyDescent="0.25">
      <c r="A119" s="2" t="s">
        <v>189</v>
      </c>
      <c r="B119" s="2" t="s">
        <v>190</v>
      </c>
      <c r="C119" s="2">
        <v>2015</v>
      </c>
      <c r="D119" s="2" t="s">
        <v>651</v>
      </c>
      <c r="E119" s="2" t="s">
        <v>650</v>
      </c>
      <c r="F119" s="2" t="s">
        <v>650</v>
      </c>
      <c r="G119" s="2" t="s">
        <v>650</v>
      </c>
      <c r="H119" s="2" t="s">
        <v>650</v>
      </c>
      <c r="I119" s="2" t="s">
        <v>650</v>
      </c>
      <c r="J119" s="2" t="s">
        <v>651</v>
      </c>
      <c r="K119" s="2" t="s">
        <v>650</v>
      </c>
      <c r="L119" s="2" t="s">
        <v>650</v>
      </c>
      <c r="M119" s="2" t="s">
        <v>650</v>
      </c>
      <c r="N119" s="2" t="s">
        <v>650</v>
      </c>
      <c r="O119" s="2" t="s">
        <v>650</v>
      </c>
      <c r="P119" s="2" t="s">
        <v>650</v>
      </c>
      <c r="Q119" s="2" t="s">
        <v>651</v>
      </c>
      <c r="R119" s="2" t="s">
        <v>650</v>
      </c>
      <c r="S119" s="2" t="s">
        <v>650</v>
      </c>
      <c r="T119" s="2" t="s">
        <v>650</v>
      </c>
      <c r="U119" s="2" t="s">
        <v>650</v>
      </c>
      <c r="V119" s="2" t="s">
        <v>650</v>
      </c>
    </row>
    <row r="120" spans="1:22" ht="15" customHeight="1" x14ac:dyDescent="0.25">
      <c r="A120" s="2" t="s">
        <v>191</v>
      </c>
      <c r="B120" s="2" t="s">
        <v>192</v>
      </c>
      <c r="C120" s="2">
        <v>2015</v>
      </c>
      <c r="D120" s="2" t="s">
        <v>729</v>
      </c>
      <c r="E120" s="2" t="s">
        <v>711</v>
      </c>
      <c r="F120" s="2">
        <v>18.86</v>
      </c>
      <c r="G120" s="2" t="s">
        <v>650</v>
      </c>
      <c r="H120" s="2" t="s">
        <v>650</v>
      </c>
      <c r="I120" s="2" t="s">
        <v>650</v>
      </c>
      <c r="J120" s="2" t="s">
        <v>730</v>
      </c>
      <c r="K120" s="2" t="s">
        <v>711</v>
      </c>
      <c r="L120" s="2">
        <v>38.729999999999997</v>
      </c>
      <c r="M120" s="2" t="s">
        <v>731</v>
      </c>
      <c r="N120" s="2">
        <v>3.2650000000000001</v>
      </c>
      <c r="O120" s="2" t="s">
        <v>650</v>
      </c>
      <c r="P120" s="2" t="s">
        <v>650</v>
      </c>
      <c r="Q120" s="2" t="s">
        <v>732</v>
      </c>
      <c r="R120" s="2" t="s">
        <v>733</v>
      </c>
      <c r="S120" s="2">
        <v>4.2000000000000003E-2</v>
      </c>
      <c r="T120" s="2" t="s">
        <v>650</v>
      </c>
      <c r="U120" s="2" t="s">
        <v>650</v>
      </c>
      <c r="V120" s="2" t="s">
        <v>650</v>
      </c>
    </row>
    <row r="121" spans="1:22" ht="15" customHeight="1" x14ac:dyDescent="0.2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T121" s="2" t="s">
        <v>651</v>
      </c>
      <c r="U121" s="2" t="s">
        <v>651</v>
      </c>
      <c r="V121" s="2" t="s">
        <v>651</v>
      </c>
    </row>
    <row r="122" spans="1:22" ht="15" customHeight="1" x14ac:dyDescent="0.25">
      <c r="A122" s="2" t="s">
        <v>193</v>
      </c>
      <c r="B122" s="2" t="s">
        <v>195</v>
      </c>
      <c r="C122" s="2">
        <v>2015</v>
      </c>
      <c r="D122" s="2" t="s">
        <v>734</v>
      </c>
      <c r="E122" s="2" t="s">
        <v>689</v>
      </c>
      <c r="F122" s="2">
        <v>930.74199999999996</v>
      </c>
      <c r="G122" s="2" t="s">
        <v>650</v>
      </c>
      <c r="H122" s="2" t="s">
        <v>650</v>
      </c>
      <c r="I122" s="2">
        <v>100</v>
      </c>
      <c r="J122" s="2" t="s">
        <v>735</v>
      </c>
      <c r="K122" s="2" t="s">
        <v>711</v>
      </c>
      <c r="L122" s="2">
        <v>4.6479999999999997</v>
      </c>
      <c r="M122" s="2" t="s">
        <v>650</v>
      </c>
      <c r="N122" s="2" t="s">
        <v>650</v>
      </c>
      <c r="O122" s="2">
        <v>100</v>
      </c>
      <c r="P122" s="2">
        <v>0.128</v>
      </c>
      <c r="Q122" s="2" t="s">
        <v>736</v>
      </c>
      <c r="R122" s="2" t="s">
        <v>688</v>
      </c>
      <c r="S122" s="2">
        <v>0.151</v>
      </c>
      <c r="T122" s="2" t="s">
        <v>650</v>
      </c>
      <c r="U122" s="2" t="s">
        <v>650</v>
      </c>
      <c r="V122" s="2">
        <v>100</v>
      </c>
    </row>
    <row r="123" spans="1:22" ht="15" customHeight="1" x14ac:dyDescent="0.25">
      <c r="A123" s="2" t="s">
        <v>193</v>
      </c>
      <c r="B123" s="2" t="s">
        <v>196</v>
      </c>
      <c r="C123" s="2">
        <v>2015</v>
      </c>
      <c r="D123" s="2" t="s">
        <v>651</v>
      </c>
      <c r="E123" s="2" t="s">
        <v>650</v>
      </c>
      <c r="F123" s="2" t="s">
        <v>650</v>
      </c>
      <c r="G123" s="2" t="s">
        <v>650</v>
      </c>
      <c r="H123" s="2" t="s">
        <v>650</v>
      </c>
      <c r="I123" s="2" t="s">
        <v>650</v>
      </c>
      <c r="J123" s="2" t="s">
        <v>651</v>
      </c>
      <c r="K123" s="2" t="s">
        <v>650</v>
      </c>
      <c r="L123" s="2" t="s">
        <v>650</v>
      </c>
      <c r="M123" s="2" t="s">
        <v>650</v>
      </c>
      <c r="N123" s="2" t="s">
        <v>650</v>
      </c>
      <c r="O123" s="2" t="s">
        <v>650</v>
      </c>
      <c r="P123" s="2" t="s">
        <v>650</v>
      </c>
      <c r="Q123" s="2" t="s">
        <v>651</v>
      </c>
      <c r="R123" s="2" t="s">
        <v>650</v>
      </c>
      <c r="S123" s="2" t="s">
        <v>650</v>
      </c>
      <c r="T123" s="2" t="s">
        <v>650</v>
      </c>
      <c r="U123" s="2" t="s">
        <v>650</v>
      </c>
      <c r="V123" s="2" t="s">
        <v>650</v>
      </c>
    </row>
    <row r="124" spans="1:22" ht="15" customHeight="1" x14ac:dyDescent="0.2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T124" s="2" t="s">
        <v>651</v>
      </c>
      <c r="U124" s="2" t="s">
        <v>651</v>
      </c>
      <c r="V124" s="2" t="s">
        <v>651</v>
      </c>
    </row>
    <row r="125" spans="1:22" ht="15" customHeight="1" x14ac:dyDescent="0.2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T125" s="2" t="s">
        <v>651</v>
      </c>
      <c r="U125" s="2" t="s">
        <v>651</v>
      </c>
      <c r="V125" s="2" t="s">
        <v>651</v>
      </c>
    </row>
    <row r="126" spans="1:22" ht="15" customHeight="1" x14ac:dyDescent="0.2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T126" s="2" t="s">
        <v>651</v>
      </c>
      <c r="U126" s="2" t="s">
        <v>651</v>
      </c>
      <c r="V126" s="2" t="s">
        <v>651</v>
      </c>
    </row>
    <row r="127" spans="1:22" ht="15" customHeight="1" x14ac:dyDescent="0.2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T127" s="2" t="s">
        <v>651</v>
      </c>
      <c r="U127" s="2" t="s">
        <v>651</v>
      </c>
      <c r="V127" s="2" t="s">
        <v>651</v>
      </c>
    </row>
    <row r="128" spans="1:22" ht="15" customHeight="1" x14ac:dyDescent="0.25">
      <c r="A128" s="2" t="s">
        <v>200</v>
      </c>
      <c r="B128" s="2" t="s">
        <v>201</v>
      </c>
      <c r="C128" s="2">
        <v>2015</v>
      </c>
      <c r="D128" s="2" t="s">
        <v>651</v>
      </c>
      <c r="E128" s="2" t="s">
        <v>650</v>
      </c>
      <c r="F128" s="2" t="s">
        <v>650</v>
      </c>
      <c r="G128" s="2" t="s">
        <v>650</v>
      </c>
      <c r="H128" s="2" t="s">
        <v>650</v>
      </c>
      <c r="I128" s="2" t="s">
        <v>650</v>
      </c>
      <c r="J128" s="2" t="s">
        <v>651</v>
      </c>
      <c r="K128" s="2" t="s">
        <v>650</v>
      </c>
      <c r="L128" s="2" t="s">
        <v>650</v>
      </c>
      <c r="M128" s="2" t="s">
        <v>650</v>
      </c>
      <c r="N128" s="2" t="s">
        <v>650</v>
      </c>
      <c r="O128" s="2" t="s">
        <v>650</v>
      </c>
      <c r="P128" s="2" t="s">
        <v>650</v>
      </c>
      <c r="Q128" s="2" t="s">
        <v>651</v>
      </c>
      <c r="R128" s="2" t="s">
        <v>650</v>
      </c>
      <c r="S128" s="2" t="s">
        <v>650</v>
      </c>
      <c r="T128" s="2" t="s">
        <v>650</v>
      </c>
      <c r="U128" s="2" t="s">
        <v>650</v>
      </c>
      <c r="V128" s="2" t="s">
        <v>650</v>
      </c>
    </row>
    <row r="129" spans="1:22" ht="15" customHeight="1" x14ac:dyDescent="0.25">
      <c r="A129" s="2" t="s">
        <v>200</v>
      </c>
      <c r="B129" s="2" t="s">
        <v>202</v>
      </c>
      <c r="C129" s="2">
        <v>2015</v>
      </c>
      <c r="D129" s="2" t="s">
        <v>651</v>
      </c>
      <c r="E129" s="2" t="s">
        <v>650</v>
      </c>
      <c r="F129" s="2" t="s">
        <v>650</v>
      </c>
      <c r="G129" s="2" t="s">
        <v>650</v>
      </c>
      <c r="H129" s="2" t="s">
        <v>650</v>
      </c>
      <c r="I129" s="2" t="s">
        <v>650</v>
      </c>
      <c r="J129" s="2" t="s">
        <v>651</v>
      </c>
      <c r="K129" s="2" t="s">
        <v>650</v>
      </c>
      <c r="L129" s="2" t="s">
        <v>650</v>
      </c>
      <c r="M129" s="2" t="s">
        <v>650</v>
      </c>
      <c r="N129" s="2" t="s">
        <v>650</v>
      </c>
      <c r="O129" s="2" t="s">
        <v>650</v>
      </c>
      <c r="P129" s="2" t="s">
        <v>650</v>
      </c>
      <c r="Q129" s="2" t="s">
        <v>651</v>
      </c>
      <c r="R129" s="2" t="s">
        <v>650</v>
      </c>
      <c r="S129" s="2" t="s">
        <v>650</v>
      </c>
      <c r="T129" s="2" t="s">
        <v>650</v>
      </c>
      <c r="U129" s="2" t="s">
        <v>650</v>
      </c>
      <c r="V129" s="2" t="s">
        <v>650</v>
      </c>
    </row>
    <row r="130" spans="1:22" ht="15" customHeight="1" x14ac:dyDescent="0.25">
      <c r="A130" s="2" t="s">
        <v>203</v>
      </c>
      <c r="B130" s="2" t="s">
        <v>204</v>
      </c>
      <c r="C130" s="2">
        <v>2015</v>
      </c>
      <c r="D130" s="2" t="s">
        <v>651</v>
      </c>
      <c r="E130" s="2" t="s">
        <v>650</v>
      </c>
      <c r="F130" s="2" t="s">
        <v>650</v>
      </c>
      <c r="G130" s="2" t="s">
        <v>650</v>
      </c>
      <c r="H130" s="2" t="s">
        <v>650</v>
      </c>
      <c r="I130" s="2" t="s">
        <v>650</v>
      </c>
      <c r="J130" s="2" t="s">
        <v>651</v>
      </c>
      <c r="K130" s="2" t="s">
        <v>650</v>
      </c>
      <c r="L130" s="2" t="s">
        <v>650</v>
      </c>
      <c r="M130" s="2" t="s">
        <v>650</v>
      </c>
      <c r="N130" s="2" t="s">
        <v>650</v>
      </c>
      <c r="O130" s="2" t="s">
        <v>650</v>
      </c>
      <c r="P130" s="2" t="s">
        <v>650</v>
      </c>
      <c r="Q130" s="2" t="s">
        <v>651</v>
      </c>
      <c r="R130" s="2" t="s">
        <v>650</v>
      </c>
      <c r="S130" s="2" t="s">
        <v>650</v>
      </c>
      <c r="T130" s="2" t="s">
        <v>650</v>
      </c>
      <c r="U130" s="2" t="s">
        <v>650</v>
      </c>
      <c r="V130" s="2" t="s">
        <v>650</v>
      </c>
    </row>
    <row r="131" spans="1:22" ht="15" customHeight="1" x14ac:dyDescent="0.25">
      <c r="A131" s="2" t="s">
        <v>205</v>
      </c>
      <c r="B131" s="2" t="s">
        <v>206</v>
      </c>
      <c r="C131" s="2">
        <v>2015</v>
      </c>
      <c r="D131" s="2" t="s">
        <v>651</v>
      </c>
      <c r="E131" s="2" t="s">
        <v>650</v>
      </c>
      <c r="F131" s="2" t="s">
        <v>650</v>
      </c>
      <c r="G131" s="2" t="s">
        <v>650</v>
      </c>
      <c r="H131" s="2" t="s">
        <v>650</v>
      </c>
      <c r="I131" s="2" t="s">
        <v>650</v>
      </c>
      <c r="J131" s="2" t="s">
        <v>651</v>
      </c>
      <c r="K131" s="2" t="s">
        <v>650</v>
      </c>
      <c r="L131" s="2" t="s">
        <v>650</v>
      </c>
      <c r="M131" s="2" t="s">
        <v>650</v>
      </c>
      <c r="N131" s="2" t="s">
        <v>650</v>
      </c>
      <c r="O131" s="2" t="s">
        <v>650</v>
      </c>
      <c r="P131" s="2" t="s">
        <v>650</v>
      </c>
      <c r="Q131" s="2" t="s">
        <v>651</v>
      </c>
      <c r="R131" s="2" t="s">
        <v>650</v>
      </c>
      <c r="S131" s="2" t="s">
        <v>650</v>
      </c>
      <c r="T131" s="2" t="s">
        <v>650</v>
      </c>
      <c r="U131" s="2" t="s">
        <v>650</v>
      </c>
      <c r="V131" s="2" t="s">
        <v>650</v>
      </c>
    </row>
    <row r="132" spans="1:22" ht="15" customHeight="1" x14ac:dyDescent="0.25">
      <c r="A132" s="2" t="s">
        <v>205</v>
      </c>
      <c r="B132" s="2" t="s">
        <v>207</v>
      </c>
      <c r="C132" s="2">
        <v>2015</v>
      </c>
      <c r="D132" s="2" t="s">
        <v>651</v>
      </c>
      <c r="E132" s="2" t="s">
        <v>650</v>
      </c>
      <c r="F132" s="2" t="s">
        <v>650</v>
      </c>
      <c r="G132" s="2" t="s">
        <v>650</v>
      </c>
      <c r="H132" s="2" t="s">
        <v>650</v>
      </c>
      <c r="I132" s="2" t="s">
        <v>650</v>
      </c>
      <c r="J132" s="2" t="s">
        <v>651</v>
      </c>
      <c r="K132" s="2" t="s">
        <v>650</v>
      </c>
      <c r="L132" s="2" t="s">
        <v>650</v>
      </c>
      <c r="M132" s="2" t="s">
        <v>650</v>
      </c>
      <c r="N132" s="2" t="s">
        <v>650</v>
      </c>
      <c r="O132" s="2" t="s">
        <v>650</v>
      </c>
      <c r="P132" s="2" t="s">
        <v>650</v>
      </c>
      <c r="Q132" s="2" t="s">
        <v>651</v>
      </c>
      <c r="R132" s="2" t="s">
        <v>650</v>
      </c>
      <c r="S132" s="2" t="s">
        <v>650</v>
      </c>
      <c r="T132" s="2" t="s">
        <v>650</v>
      </c>
      <c r="U132" s="2" t="s">
        <v>650</v>
      </c>
      <c r="V132" s="2" t="s">
        <v>650</v>
      </c>
    </row>
    <row r="133" spans="1:22" ht="15" customHeight="1" x14ac:dyDescent="0.25">
      <c r="A133" s="2" t="s">
        <v>205</v>
      </c>
      <c r="B133" s="2" t="s">
        <v>208</v>
      </c>
      <c r="C133" s="2">
        <v>2015</v>
      </c>
      <c r="D133" s="2" t="s">
        <v>651</v>
      </c>
      <c r="E133" s="2" t="s">
        <v>650</v>
      </c>
      <c r="F133" s="2" t="s">
        <v>650</v>
      </c>
      <c r="G133" s="2" t="s">
        <v>650</v>
      </c>
      <c r="H133" s="2" t="s">
        <v>650</v>
      </c>
      <c r="I133" s="2" t="s">
        <v>650</v>
      </c>
      <c r="J133" s="2" t="s">
        <v>651</v>
      </c>
      <c r="K133" s="2" t="s">
        <v>650</v>
      </c>
      <c r="L133" s="2" t="s">
        <v>650</v>
      </c>
      <c r="M133" s="2" t="s">
        <v>650</v>
      </c>
      <c r="N133" s="2" t="s">
        <v>650</v>
      </c>
      <c r="O133" s="2" t="s">
        <v>650</v>
      </c>
      <c r="P133" s="2" t="s">
        <v>650</v>
      </c>
      <c r="Q133" s="2" t="s">
        <v>651</v>
      </c>
      <c r="R133" s="2" t="s">
        <v>650</v>
      </c>
      <c r="S133" s="2" t="s">
        <v>650</v>
      </c>
      <c r="T133" s="2" t="s">
        <v>650</v>
      </c>
      <c r="U133" s="2" t="s">
        <v>650</v>
      </c>
      <c r="V133" s="2" t="s">
        <v>650</v>
      </c>
    </row>
    <row r="134" spans="1:22" ht="15" customHeight="1" x14ac:dyDescent="0.25">
      <c r="A134" s="2" t="s">
        <v>209</v>
      </c>
      <c r="B134" s="2" t="s">
        <v>210</v>
      </c>
      <c r="C134" s="2">
        <v>2015</v>
      </c>
      <c r="D134" s="2" t="s">
        <v>651</v>
      </c>
      <c r="E134" s="2" t="s">
        <v>650</v>
      </c>
      <c r="F134" s="2" t="s">
        <v>650</v>
      </c>
      <c r="G134" s="2" t="s">
        <v>650</v>
      </c>
      <c r="H134" s="2" t="s">
        <v>650</v>
      </c>
      <c r="I134" s="2" t="s">
        <v>650</v>
      </c>
      <c r="J134" s="2" t="s">
        <v>651</v>
      </c>
      <c r="K134" s="2" t="s">
        <v>650</v>
      </c>
      <c r="L134" s="2" t="s">
        <v>650</v>
      </c>
      <c r="M134" s="2" t="s">
        <v>650</v>
      </c>
      <c r="N134" s="2" t="s">
        <v>650</v>
      </c>
      <c r="O134" s="2" t="s">
        <v>650</v>
      </c>
      <c r="P134" s="2" t="s">
        <v>650</v>
      </c>
      <c r="Q134" s="2" t="s">
        <v>651</v>
      </c>
      <c r="R134" s="2" t="s">
        <v>650</v>
      </c>
      <c r="S134" s="2" t="s">
        <v>650</v>
      </c>
      <c r="T134" s="2" t="s">
        <v>650</v>
      </c>
      <c r="U134" s="2" t="s">
        <v>650</v>
      </c>
      <c r="V134" s="2" t="s">
        <v>650</v>
      </c>
    </row>
    <row r="135" spans="1:22" ht="15" customHeight="1" x14ac:dyDescent="0.25">
      <c r="A135" s="2" t="s">
        <v>211</v>
      </c>
      <c r="B135" s="2" t="s">
        <v>212</v>
      </c>
      <c r="C135" s="2">
        <v>2015</v>
      </c>
      <c r="D135" s="2" t="s">
        <v>652</v>
      </c>
      <c r="E135" s="2" t="s">
        <v>650</v>
      </c>
      <c r="F135" s="2" t="s">
        <v>650</v>
      </c>
      <c r="G135" s="2" t="s">
        <v>650</v>
      </c>
      <c r="H135" s="2" t="s">
        <v>650</v>
      </c>
      <c r="I135" s="2" t="s">
        <v>650</v>
      </c>
      <c r="J135" s="2" t="s">
        <v>652</v>
      </c>
      <c r="K135" s="2" t="s">
        <v>650</v>
      </c>
      <c r="L135" s="2" t="s">
        <v>650</v>
      </c>
      <c r="M135" s="2" t="s">
        <v>650</v>
      </c>
      <c r="N135" s="2" t="s">
        <v>650</v>
      </c>
      <c r="O135" s="2" t="s">
        <v>650</v>
      </c>
      <c r="P135" s="2" t="s">
        <v>650</v>
      </c>
      <c r="Q135" s="2" t="s">
        <v>652</v>
      </c>
      <c r="R135" s="2" t="s">
        <v>650</v>
      </c>
      <c r="S135" s="2" t="s">
        <v>650</v>
      </c>
      <c r="T135" s="2" t="s">
        <v>650</v>
      </c>
      <c r="U135" s="2" t="s">
        <v>650</v>
      </c>
      <c r="V135" s="2" t="s">
        <v>650</v>
      </c>
    </row>
    <row r="136" spans="1:22" ht="15" customHeight="1" x14ac:dyDescent="0.25">
      <c r="A136" s="2" t="s">
        <v>213</v>
      </c>
      <c r="B136" s="2" t="s">
        <v>214</v>
      </c>
      <c r="C136" s="2">
        <v>2015</v>
      </c>
      <c r="D136" s="2" t="s">
        <v>651</v>
      </c>
      <c r="E136" s="2" t="s">
        <v>650</v>
      </c>
      <c r="F136" s="2" t="s">
        <v>650</v>
      </c>
      <c r="G136" s="2" t="s">
        <v>650</v>
      </c>
      <c r="H136" s="2" t="s">
        <v>650</v>
      </c>
      <c r="I136" s="2" t="s">
        <v>650</v>
      </c>
      <c r="J136" s="2" t="s">
        <v>651</v>
      </c>
      <c r="K136" s="2" t="s">
        <v>650</v>
      </c>
      <c r="L136" s="2" t="s">
        <v>650</v>
      </c>
      <c r="M136" s="2" t="s">
        <v>650</v>
      </c>
      <c r="N136" s="2" t="s">
        <v>650</v>
      </c>
      <c r="O136" s="2" t="s">
        <v>650</v>
      </c>
      <c r="P136" s="2" t="s">
        <v>650</v>
      </c>
      <c r="Q136" s="2" t="s">
        <v>651</v>
      </c>
      <c r="R136" s="2" t="s">
        <v>650</v>
      </c>
      <c r="S136" s="2" t="s">
        <v>650</v>
      </c>
      <c r="T136" s="2" t="s">
        <v>650</v>
      </c>
      <c r="U136" s="2" t="s">
        <v>650</v>
      </c>
      <c r="V136" s="2" t="s">
        <v>650</v>
      </c>
    </row>
    <row r="137" spans="1:22" ht="15" customHeight="1" x14ac:dyDescent="0.25">
      <c r="A137" s="2" t="s">
        <v>213</v>
      </c>
      <c r="B137" s="2" t="s">
        <v>215</v>
      </c>
      <c r="C137" s="2">
        <v>2015</v>
      </c>
      <c r="D137" s="2" t="s">
        <v>651</v>
      </c>
      <c r="E137" s="2" t="s">
        <v>650</v>
      </c>
      <c r="F137" s="2" t="s">
        <v>650</v>
      </c>
      <c r="G137" s="2" t="s">
        <v>650</v>
      </c>
      <c r="H137" s="2" t="s">
        <v>650</v>
      </c>
      <c r="I137" s="2" t="s">
        <v>650</v>
      </c>
      <c r="J137" s="2" t="s">
        <v>651</v>
      </c>
      <c r="K137" s="2" t="s">
        <v>650</v>
      </c>
      <c r="L137" s="2" t="s">
        <v>650</v>
      </c>
      <c r="M137" s="2" t="s">
        <v>650</v>
      </c>
      <c r="N137" s="2" t="s">
        <v>650</v>
      </c>
      <c r="O137" s="2" t="s">
        <v>650</v>
      </c>
      <c r="P137" s="2" t="s">
        <v>650</v>
      </c>
      <c r="Q137" s="2" t="s">
        <v>651</v>
      </c>
      <c r="R137" s="2" t="s">
        <v>650</v>
      </c>
      <c r="S137" s="2" t="s">
        <v>650</v>
      </c>
      <c r="T137" s="2" t="s">
        <v>650</v>
      </c>
      <c r="U137" s="2" t="s">
        <v>650</v>
      </c>
      <c r="V137" s="2" t="s">
        <v>650</v>
      </c>
    </row>
    <row r="138" spans="1:22" ht="15" customHeight="1" x14ac:dyDescent="0.25">
      <c r="A138" s="2" t="s">
        <v>213</v>
      </c>
      <c r="B138" s="2" t="s">
        <v>216</v>
      </c>
      <c r="C138" s="2">
        <v>2015</v>
      </c>
      <c r="D138" s="2" t="s">
        <v>651</v>
      </c>
      <c r="E138" s="2" t="s">
        <v>650</v>
      </c>
      <c r="F138" s="2" t="s">
        <v>650</v>
      </c>
      <c r="G138" s="2" t="s">
        <v>650</v>
      </c>
      <c r="H138" s="2" t="s">
        <v>650</v>
      </c>
      <c r="I138" s="2" t="s">
        <v>650</v>
      </c>
      <c r="J138" s="2" t="s">
        <v>651</v>
      </c>
      <c r="K138" s="2" t="s">
        <v>650</v>
      </c>
      <c r="L138" s="2" t="s">
        <v>650</v>
      </c>
      <c r="M138" s="2" t="s">
        <v>650</v>
      </c>
      <c r="N138" s="2" t="s">
        <v>650</v>
      </c>
      <c r="O138" s="2" t="s">
        <v>650</v>
      </c>
      <c r="P138" s="2" t="s">
        <v>650</v>
      </c>
      <c r="Q138" s="2" t="s">
        <v>651</v>
      </c>
      <c r="R138" s="2" t="s">
        <v>650</v>
      </c>
      <c r="S138" s="2" t="s">
        <v>650</v>
      </c>
      <c r="T138" s="2" t="s">
        <v>650</v>
      </c>
      <c r="U138" s="2" t="s">
        <v>650</v>
      </c>
      <c r="V138" s="2" t="s">
        <v>650</v>
      </c>
    </row>
    <row r="139" spans="1:22" ht="15" customHeight="1" x14ac:dyDescent="0.25">
      <c r="A139" s="2" t="s">
        <v>213</v>
      </c>
      <c r="B139" s="2" t="s">
        <v>217</v>
      </c>
      <c r="C139" s="2">
        <v>2015</v>
      </c>
      <c r="D139" s="2" t="s">
        <v>651</v>
      </c>
      <c r="E139" s="2" t="s">
        <v>650</v>
      </c>
      <c r="F139" s="2" t="s">
        <v>650</v>
      </c>
      <c r="G139" s="2" t="s">
        <v>650</v>
      </c>
      <c r="H139" s="2" t="s">
        <v>650</v>
      </c>
      <c r="I139" s="2" t="s">
        <v>650</v>
      </c>
      <c r="J139" s="2" t="s">
        <v>651</v>
      </c>
      <c r="K139" s="2" t="s">
        <v>650</v>
      </c>
      <c r="L139" s="2" t="s">
        <v>650</v>
      </c>
      <c r="M139" s="2" t="s">
        <v>650</v>
      </c>
      <c r="N139" s="2" t="s">
        <v>650</v>
      </c>
      <c r="O139" s="2" t="s">
        <v>650</v>
      </c>
      <c r="P139" s="2" t="s">
        <v>650</v>
      </c>
      <c r="Q139" s="2" t="s">
        <v>651</v>
      </c>
      <c r="R139" s="2" t="s">
        <v>650</v>
      </c>
      <c r="S139" s="2" t="s">
        <v>650</v>
      </c>
      <c r="T139" s="2" t="s">
        <v>650</v>
      </c>
      <c r="U139" s="2" t="s">
        <v>650</v>
      </c>
      <c r="V139" s="2" t="s">
        <v>650</v>
      </c>
    </row>
    <row r="140" spans="1:22" ht="15" customHeight="1" x14ac:dyDescent="0.25">
      <c r="A140" s="2" t="s">
        <v>220</v>
      </c>
      <c r="B140" s="2" t="s">
        <v>221</v>
      </c>
      <c r="C140" s="2">
        <v>2015</v>
      </c>
      <c r="D140" s="2" t="s">
        <v>651</v>
      </c>
      <c r="E140" s="2" t="s">
        <v>650</v>
      </c>
      <c r="F140" s="2" t="s">
        <v>650</v>
      </c>
      <c r="G140" s="2" t="s">
        <v>650</v>
      </c>
      <c r="H140" s="2" t="s">
        <v>650</v>
      </c>
      <c r="I140" s="2" t="s">
        <v>650</v>
      </c>
      <c r="J140" s="2" t="s">
        <v>651</v>
      </c>
      <c r="K140" s="2" t="s">
        <v>650</v>
      </c>
      <c r="L140" s="2" t="s">
        <v>650</v>
      </c>
      <c r="M140" s="2" t="s">
        <v>650</v>
      </c>
      <c r="N140" s="2" t="s">
        <v>650</v>
      </c>
      <c r="O140" s="2" t="s">
        <v>650</v>
      </c>
      <c r="P140" s="2" t="s">
        <v>650</v>
      </c>
      <c r="Q140" s="2" t="s">
        <v>651</v>
      </c>
      <c r="R140" s="2" t="s">
        <v>650</v>
      </c>
      <c r="S140" s="2" t="s">
        <v>650</v>
      </c>
      <c r="T140" s="2" t="s">
        <v>650</v>
      </c>
      <c r="U140" s="2" t="s">
        <v>650</v>
      </c>
      <c r="V140" s="2" t="s">
        <v>650</v>
      </c>
    </row>
    <row r="141" spans="1:22" ht="15" customHeight="1" x14ac:dyDescent="0.25">
      <c r="A141" s="2" t="s">
        <v>222</v>
      </c>
      <c r="B141" s="2" t="s">
        <v>223</v>
      </c>
      <c r="C141" s="2">
        <v>2015</v>
      </c>
      <c r="D141" s="2" t="s">
        <v>652</v>
      </c>
      <c r="E141" s="2" t="s">
        <v>650</v>
      </c>
      <c r="F141" s="2" t="s">
        <v>650</v>
      </c>
      <c r="G141" s="2" t="s">
        <v>650</v>
      </c>
      <c r="H141" s="2" t="s">
        <v>650</v>
      </c>
      <c r="I141" s="2" t="s">
        <v>650</v>
      </c>
      <c r="J141" s="2" t="s">
        <v>652</v>
      </c>
      <c r="K141" s="2" t="s">
        <v>650</v>
      </c>
      <c r="L141" s="2" t="s">
        <v>650</v>
      </c>
      <c r="M141" s="2" t="s">
        <v>650</v>
      </c>
      <c r="N141" s="2" t="s">
        <v>650</v>
      </c>
      <c r="O141" s="2" t="s">
        <v>650</v>
      </c>
      <c r="P141" s="2" t="s">
        <v>650</v>
      </c>
      <c r="Q141" s="2" t="s">
        <v>652</v>
      </c>
      <c r="R141" s="2" t="s">
        <v>650</v>
      </c>
      <c r="S141" s="2" t="s">
        <v>650</v>
      </c>
      <c r="T141" s="2" t="s">
        <v>650</v>
      </c>
      <c r="U141" s="2" t="s">
        <v>650</v>
      </c>
      <c r="V141" s="2" t="s">
        <v>650</v>
      </c>
    </row>
    <row r="142" spans="1:22" ht="15" customHeight="1" x14ac:dyDescent="0.25">
      <c r="A142" s="2" t="s">
        <v>224</v>
      </c>
      <c r="B142" s="2" t="s">
        <v>225</v>
      </c>
      <c r="C142" s="2">
        <v>2015</v>
      </c>
      <c r="D142" s="2" t="s">
        <v>651</v>
      </c>
      <c r="E142" s="2" t="s">
        <v>650</v>
      </c>
      <c r="F142" s="2" t="s">
        <v>650</v>
      </c>
      <c r="G142" s="2" t="s">
        <v>650</v>
      </c>
      <c r="H142" s="2" t="s">
        <v>650</v>
      </c>
      <c r="I142" s="2" t="s">
        <v>650</v>
      </c>
      <c r="J142" s="2" t="s">
        <v>651</v>
      </c>
      <c r="K142" s="2" t="s">
        <v>650</v>
      </c>
      <c r="L142" s="2" t="s">
        <v>650</v>
      </c>
      <c r="M142" s="2" t="s">
        <v>650</v>
      </c>
      <c r="N142" s="2" t="s">
        <v>650</v>
      </c>
      <c r="O142" s="2" t="s">
        <v>650</v>
      </c>
      <c r="P142" s="2" t="s">
        <v>650</v>
      </c>
      <c r="Q142" s="2" t="s">
        <v>651</v>
      </c>
      <c r="R142" s="2" t="s">
        <v>650</v>
      </c>
      <c r="S142" s="2" t="s">
        <v>650</v>
      </c>
      <c r="T142" s="2" t="s">
        <v>650</v>
      </c>
      <c r="U142" s="2" t="s">
        <v>650</v>
      </c>
      <c r="V142" s="2" t="s">
        <v>650</v>
      </c>
    </row>
    <row r="143" spans="1:22" ht="15" customHeight="1" x14ac:dyDescent="0.25">
      <c r="A143" s="2" t="s">
        <v>224</v>
      </c>
      <c r="B143" s="2" t="s">
        <v>226</v>
      </c>
      <c r="C143" s="2">
        <v>2015</v>
      </c>
      <c r="D143" s="2" t="s">
        <v>651</v>
      </c>
      <c r="E143" s="2" t="s">
        <v>650</v>
      </c>
      <c r="F143" s="2" t="s">
        <v>650</v>
      </c>
      <c r="G143" s="2" t="s">
        <v>650</v>
      </c>
      <c r="H143" s="2" t="s">
        <v>650</v>
      </c>
      <c r="I143" s="2" t="s">
        <v>650</v>
      </c>
      <c r="J143" s="2" t="s">
        <v>651</v>
      </c>
      <c r="K143" s="2" t="s">
        <v>650</v>
      </c>
      <c r="L143" s="2" t="s">
        <v>650</v>
      </c>
      <c r="M143" s="2" t="s">
        <v>650</v>
      </c>
      <c r="N143" s="2" t="s">
        <v>650</v>
      </c>
      <c r="O143" s="2" t="s">
        <v>650</v>
      </c>
      <c r="P143" s="2" t="s">
        <v>650</v>
      </c>
      <c r="Q143" s="2" t="s">
        <v>651</v>
      </c>
      <c r="R143" s="2" t="s">
        <v>650</v>
      </c>
      <c r="S143" s="2" t="s">
        <v>650</v>
      </c>
      <c r="T143" s="2" t="s">
        <v>650</v>
      </c>
      <c r="U143" s="2" t="s">
        <v>650</v>
      </c>
      <c r="V143" s="2" t="s">
        <v>650</v>
      </c>
    </row>
    <row r="144" spans="1:22" ht="15" customHeight="1" x14ac:dyDescent="0.25">
      <c r="A144" s="2" t="s">
        <v>227</v>
      </c>
      <c r="B144" s="2" t="s">
        <v>228</v>
      </c>
      <c r="C144" s="2">
        <v>2015</v>
      </c>
      <c r="D144" s="2" t="s">
        <v>651</v>
      </c>
      <c r="E144" s="2" t="s">
        <v>650</v>
      </c>
      <c r="F144" s="2" t="s">
        <v>650</v>
      </c>
      <c r="G144" s="2" t="s">
        <v>650</v>
      </c>
      <c r="H144" s="2" t="s">
        <v>650</v>
      </c>
      <c r="I144" s="2" t="s">
        <v>650</v>
      </c>
      <c r="J144" s="2" t="s">
        <v>651</v>
      </c>
      <c r="K144" s="2" t="s">
        <v>650</v>
      </c>
      <c r="L144" s="2" t="s">
        <v>650</v>
      </c>
      <c r="M144" s="2" t="s">
        <v>650</v>
      </c>
      <c r="N144" s="2" t="s">
        <v>650</v>
      </c>
      <c r="O144" s="2" t="s">
        <v>650</v>
      </c>
      <c r="P144" s="2" t="s">
        <v>650</v>
      </c>
      <c r="Q144" s="2" t="s">
        <v>651</v>
      </c>
      <c r="R144" s="2" t="s">
        <v>650</v>
      </c>
      <c r="S144" s="2" t="s">
        <v>650</v>
      </c>
      <c r="T144" s="2" t="s">
        <v>650</v>
      </c>
      <c r="U144" s="2" t="s">
        <v>650</v>
      </c>
      <c r="V144" s="2" t="s">
        <v>650</v>
      </c>
    </row>
    <row r="145" spans="1:22" ht="15" customHeight="1" x14ac:dyDescent="0.25">
      <c r="A145" s="2" t="s">
        <v>229</v>
      </c>
      <c r="B145" s="2" t="s">
        <v>230</v>
      </c>
      <c r="C145" s="2">
        <v>2015</v>
      </c>
      <c r="D145" s="2" t="s">
        <v>651</v>
      </c>
      <c r="E145" s="2" t="s">
        <v>650</v>
      </c>
      <c r="F145" s="2" t="s">
        <v>650</v>
      </c>
      <c r="G145" s="2" t="s">
        <v>650</v>
      </c>
      <c r="H145" s="2" t="s">
        <v>650</v>
      </c>
      <c r="I145" s="2" t="s">
        <v>650</v>
      </c>
      <c r="J145" s="2" t="s">
        <v>651</v>
      </c>
      <c r="K145" s="2" t="s">
        <v>650</v>
      </c>
      <c r="L145" s="2" t="s">
        <v>650</v>
      </c>
      <c r="M145" s="2" t="s">
        <v>650</v>
      </c>
      <c r="N145" s="2" t="s">
        <v>650</v>
      </c>
      <c r="O145" s="2" t="s">
        <v>650</v>
      </c>
      <c r="P145" s="2" t="s">
        <v>650</v>
      </c>
      <c r="Q145" s="2" t="s">
        <v>651</v>
      </c>
      <c r="R145" s="2" t="s">
        <v>650</v>
      </c>
      <c r="S145" s="2" t="s">
        <v>650</v>
      </c>
      <c r="T145" s="2" t="s">
        <v>650</v>
      </c>
      <c r="U145" s="2" t="s">
        <v>650</v>
      </c>
      <c r="V145" s="2" t="s">
        <v>650</v>
      </c>
    </row>
    <row r="146" spans="1:22" ht="15" customHeight="1" x14ac:dyDescent="0.25">
      <c r="A146" s="2" t="s">
        <v>231</v>
      </c>
      <c r="B146" s="2" t="s">
        <v>232</v>
      </c>
      <c r="C146" s="2">
        <v>2015</v>
      </c>
      <c r="D146" s="2" t="s">
        <v>651</v>
      </c>
      <c r="E146" s="2" t="s">
        <v>650</v>
      </c>
      <c r="F146" s="2" t="s">
        <v>650</v>
      </c>
      <c r="G146" s="2" t="s">
        <v>650</v>
      </c>
      <c r="H146" s="2" t="s">
        <v>650</v>
      </c>
      <c r="I146" s="2" t="s">
        <v>650</v>
      </c>
      <c r="J146" s="2" t="s">
        <v>651</v>
      </c>
      <c r="K146" s="2" t="s">
        <v>650</v>
      </c>
      <c r="L146" s="2" t="s">
        <v>650</v>
      </c>
      <c r="M146" s="2" t="s">
        <v>650</v>
      </c>
      <c r="N146" s="2" t="s">
        <v>650</v>
      </c>
      <c r="O146" s="2" t="s">
        <v>650</v>
      </c>
      <c r="P146" s="2" t="s">
        <v>650</v>
      </c>
      <c r="Q146" s="2" t="s">
        <v>651</v>
      </c>
      <c r="R146" s="2" t="s">
        <v>650</v>
      </c>
      <c r="S146" s="2" t="s">
        <v>650</v>
      </c>
      <c r="T146" s="2" t="s">
        <v>650</v>
      </c>
      <c r="U146" s="2" t="s">
        <v>650</v>
      </c>
      <c r="V146" s="2" t="s">
        <v>650</v>
      </c>
    </row>
    <row r="147" spans="1:22" ht="15" customHeight="1" x14ac:dyDescent="0.25">
      <c r="A147" s="2" t="s">
        <v>231</v>
      </c>
      <c r="B147" s="2" t="s">
        <v>233</v>
      </c>
      <c r="C147" s="2">
        <v>2015</v>
      </c>
      <c r="D147" s="2" t="s">
        <v>737</v>
      </c>
      <c r="E147" s="2" t="s">
        <v>711</v>
      </c>
      <c r="F147" s="2">
        <v>14.3</v>
      </c>
      <c r="G147" s="2" t="s">
        <v>711</v>
      </c>
      <c r="H147" s="2" t="s">
        <v>650</v>
      </c>
      <c r="I147" s="2">
        <v>85</v>
      </c>
      <c r="J147" s="2" t="s">
        <v>651</v>
      </c>
      <c r="K147" s="2" t="s">
        <v>650</v>
      </c>
      <c r="L147" s="2" t="s">
        <v>650</v>
      </c>
      <c r="M147" s="2" t="s">
        <v>650</v>
      </c>
      <c r="N147" s="2" t="s">
        <v>650</v>
      </c>
      <c r="O147" s="2" t="s">
        <v>650</v>
      </c>
      <c r="P147" s="2" t="s">
        <v>650</v>
      </c>
      <c r="Q147" s="2" t="s">
        <v>651</v>
      </c>
      <c r="R147" s="2" t="s">
        <v>650</v>
      </c>
      <c r="S147" s="2" t="s">
        <v>650</v>
      </c>
      <c r="T147" s="2" t="s">
        <v>650</v>
      </c>
      <c r="U147" s="2" t="s">
        <v>650</v>
      </c>
      <c r="V147" s="2" t="s">
        <v>650</v>
      </c>
    </row>
    <row r="148" spans="1:22" ht="15" customHeight="1" x14ac:dyDescent="0.25">
      <c r="A148" s="2" t="s">
        <v>231</v>
      </c>
      <c r="B148" s="2" t="s">
        <v>234</v>
      </c>
      <c r="C148" s="2">
        <v>2015</v>
      </c>
      <c r="D148" s="2" t="s">
        <v>651</v>
      </c>
      <c r="E148" s="2" t="s">
        <v>650</v>
      </c>
      <c r="F148" s="2" t="s">
        <v>650</v>
      </c>
      <c r="G148" s="2" t="s">
        <v>650</v>
      </c>
      <c r="H148" s="2" t="s">
        <v>650</v>
      </c>
      <c r="I148" s="2" t="s">
        <v>650</v>
      </c>
      <c r="J148" s="2" t="s">
        <v>651</v>
      </c>
      <c r="K148" s="2" t="s">
        <v>650</v>
      </c>
      <c r="L148" s="2" t="s">
        <v>650</v>
      </c>
      <c r="M148" s="2" t="s">
        <v>650</v>
      </c>
      <c r="N148" s="2" t="s">
        <v>650</v>
      </c>
      <c r="O148" s="2" t="s">
        <v>650</v>
      </c>
      <c r="P148" s="2" t="s">
        <v>650</v>
      </c>
      <c r="Q148" s="2" t="s">
        <v>651</v>
      </c>
      <c r="R148" s="2" t="s">
        <v>650</v>
      </c>
      <c r="S148" s="2" t="s">
        <v>650</v>
      </c>
      <c r="T148" s="2" t="s">
        <v>650</v>
      </c>
      <c r="U148" s="2" t="s">
        <v>650</v>
      </c>
      <c r="V148" s="2" t="s">
        <v>650</v>
      </c>
    </row>
    <row r="149" spans="1:22" ht="15" customHeight="1" x14ac:dyDescent="0.25">
      <c r="A149" s="2" t="s">
        <v>231</v>
      </c>
      <c r="B149" s="2" t="s">
        <v>235</v>
      </c>
      <c r="C149" s="2">
        <v>2015</v>
      </c>
      <c r="D149" s="2" t="s">
        <v>651</v>
      </c>
      <c r="E149" s="2" t="s">
        <v>650</v>
      </c>
      <c r="F149" s="2" t="s">
        <v>650</v>
      </c>
      <c r="G149" s="2" t="s">
        <v>650</v>
      </c>
      <c r="H149" s="2" t="s">
        <v>650</v>
      </c>
      <c r="I149" s="2" t="s">
        <v>650</v>
      </c>
      <c r="J149" s="2" t="s">
        <v>651</v>
      </c>
      <c r="K149" s="2" t="s">
        <v>650</v>
      </c>
      <c r="L149" s="2" t="s">
        <v>650</v>
      </c>
      <c r="M149" s="2" t="s">
        <v>650</v>
      </c>
      <c r="N149" s="2" t="s">
        <v>650</v>
      </c>
      <c r="O149" s="2" t="s">
        <v>650</v>
      </c>
      <c r="P149" s="2" t="s">
        <v>650</v>
      </c>
      <c r="Q149" s="2" t="s">
        <v>651</v>
      </c>
      <c r="R149" s="2" t="s">
        <v>650</v>
      </c>
      <c r="S149" s="2" t="s">
        <v>650</v>
      </c>
      <c r="T149" s="2" t="s">
        <v>650</v>
      </c>
      <c r="U149" s="2" t="s">
        <v>650</v>
      </c>
      <c r="V149" s="2" t="s">
        <v>650</v>
      </c>
    </row>
    <row r="150" spans="1:22" ht="15" customHeight="1" x14ac:dyDescent="0.2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T150" s="2" t="s">
        <v>651</v>
      </c>
      <c r="U150" s="2" t="s">
        <v>651</v>
      </c>
      <c r="V150" s="2" t="s">
        <v>651</v>
      </c>
    </row>
    <row r="151" spans="1:22" ht="15" customHeight="1" x14ac:dyDescent="0.25">
      <c r="A151" s="2" t="s">
        <v>238</v>
      </c>
      <c r="B151" s="2" t="s">
        <v>239</v>
      </c>
      <c r="C151" s="2">
        <v>2015</v>
      </c>
      <c r="D151" s="2" t="s">
        <v>651</v>
      </c>
      <c r="E151" s="2" t="s">
        <v>650</v>
      </c>
      <c r="F151" s="2" t="s">
        <v>650</v>
      </c>
      <c r="G151" s="2" t="s">
        <v>650</v>
      </c>
      <c r="H151" s="2" t="s">
        <v>650</v>
      </c>
      <c r="I151" s="2" t="s">
        <v>650</v>
      </c>
      <c r="J151" s="2" t="s">
        <v>651</v>
      </c>
      <c r="K151" s="2" t="s">
        <v>650</v>
      </c>
      <c r="L151" s="2" t="s">
        <v>650</v>
      </c>
      <c r="M151" s="2" t="s">
        <v>650</v>
      </c>
      <c r="N151" s="2" t="s">
        <v>650</v>
      </c>
      <c r="O151" s="2" t="s">
        <v>650</v>
      </c>
      <c r="P151" s="2" t="s">
        <v>650</v>
      </c>
      <c r="Q151" s="2" t="s">
        <v>651</v>
      </c>
      <c r="R151" s="2" t="s">
        <v>650</v>
      </c>
      <c r="S151" s="2" t="s">
        <v>650</v>
      </c>
      <c r="T151" s="2" t="s">
        <v>650</v>
      </c>
      <c r="U151" s="2" t="s">
        <v>650</v>
      </c>
      <c r="V151" s="2" t="s">
        <v>650</v>
      </c>
    </row>
    <row r="152" spans="1:22" ht="15" customHeight="1" x14ac:dyDescent="0.25">
      <c r="A152" s="2" t="s">
        <v>238</v>
      </c>
      <c r="B152" s="2" t="s">
        <v>240</v>
      </c>
      <c r="C152" s="2">
        <v>2015</v>
      </c>
      <c r="D152" s="2" t="s">
        <v>651</v>
      </c>
      <c r="E152" s="2" t="s">
        <v>650</v>
      </c>
      <c r="F152" s="2" t="s">
        <v>650</v>
      </c>
      <c r="G152" s="2" t="s">
        <v>650</v>
      </c>
      <c r="H152" s="2" t="s">
        <v>650</v>
      </c>
      <c r="I152" s="2" t="s">
        <v>650</v>
      </c>
      <c r="J152" s="2" t="s">
        <v>651</v>
      </c>
      <c r="K152" s="2" t="s">
        <v>650</v>
      </c>
      <c r="L152" s="2" t="s">
        <v>650</v>
      </c>
      <c r="M152" s="2" t="s">
        <v>650</v>
      </c>
      <c r="N152" s="2" t="s">
        <v>650</v>
      </c>
      <c r="O152" s="2" t="s">
        <v>650</v>
      </c>
      <c r="P152" s="2" t="s">
        <v>650</v>
      </c>
      <c r="Q152" s="2" t="s">
        <v>651</v>
      </c>
      <c r="R152" s="2" t="s">
        <v>650</v>
      </c>
      <c r="S152" s="2" t="s">
        <v>650</v>
      </c>
      <c r="T152" s="2" t="s">
        <v>650</v>
      </c>
      <c r="U152" s="2" t="s">
        <v>650</v>
      </c>
      <c r="V152" s="2" t="s">
        <v>650</v>
      </c>
    </row>
    <row r="153" spans="1:22" ht="15" customHeight="1" x14ac:dyDescent="0.25">
      <c r="A153" s="2" t="s">
        <v>238</v>
      </c>
      <c r="B153" s="2" t="s">
        <v>241</v>
      </c>
      <c r="C153" s="2">
        <v>2015</v>
      </c>
      <c r="D153" s="2" t="s">
        <v>651</v>
      </c>
      <c r="E153" s="2" t="s">
        <v>650</v>
      </c>
      <c r="F153" s="2" t="s">
        <v>650</v>
      </c>
      <c r="G153" s="2" t="s">
        <v>650</v>
      </c>
      <c r="H153" s="2" t="s">
        <v>650</v>
      </c>
      <c r="I153" s="2" t="s">
        <v>650</v>
      </c>
      <c r="J153" s="2" t="s">
        <v>651</v>
      </c>
      <c r="K153" s="2" t="s">
        <v>650</v>
      </c>
      <c r="L153" s="2" t="s">
        <v>650</v>
      </c>
      <c r="M153" s="2" t="s">
        <v>650</v>
      </c>
      <c r="N153" s="2" t="s">
        <v>650</v>
      </c>
      <c r="O153" s="2" t="s">
        <v>650</v>
      </c>
      <c r="P153" s="2" t="s">
        <v>650</v>
      </c>
      <c r="Q153" s="2" t="s">
        <v>651</v>
      </c>
      <c r="R153" s="2" t="s">
        <v>650</v>
      </c>
      <c r="S153" s="2" t="s">
        <v>650</v>
      </c>
      <c r="T153" s="2" t="s">
        <v>650</v>
      </c>
      <c r="U153" s="2" t="s">
        <v>650</v>
      </c>
      <c r="V153" s="2" t="s">
        <v>650</v>
      </c>
    </row>
    <row r="154" spans="1:22" ht="15" customHeight="1" x14ac:dyDescent="0.25">
      <c r="A154" s="2" t="s">
        <v>238</v>
      </c>
      <c r="B154" s="2" t="s">
        <v>242</v>
      </c>
      <c r="C154" s="2">
        <v>2015</v>
      </c>
      <c r="D154" s="2" t="s">
        <v>651</v>
      </c>
      <c r="E154" s="2" t="s">
        <v>650</v>
      </c>
      <c r="F154" s="2" t="s">
        <v>650</v>
      </c>
      <c r="G154" s="2" t="s">
        <v>650</v>
      </c>
      <c r="H154" s="2" t="s">
        <v>650</v>
      </c>
      <c r="I154" s="2" t="s">
        <v>650</v>
      </c>
      <c r="J154" s="2" t="s">
        <v>651</v>
      </c>
      <c r="K154" s="2" t="s">
        <v>650</v>
      </c>
      <c r="L154" s="2" t="s">
        <v>650</v>
      </c>
      <c r="M154" s="2" t="s">
        <v>650</v>
      </c>
      <c r="N154" s="2" t="s">
        <v>650</v>
      </c>
      <c r="O154" s="2" t="s">
        <v>650</v>
      </c>
      <c r="P154" s="2" t="s">
        <v>650</v>
      </c>
      <c r="Q154" s="2" t="s">
        <v>651</v>
      </c>
      <c r="R154" s="2" t="s">
        <v>650</v>
      </c>
      <c r="S154" s="2" t="s">
        <v>650</v>
      </c>
      <c r="T154" s="2" t="s">
        <v>650</v>
      </c>
      <c r="U154" s="2" t="s">
        <v>650</v>
      </c>
      <c r="V154" s="2" t="s">
        <v>650</v>
      </c>
    </row>
    <row r="155" spans="1:22" ht="15" customHeight="1" x14ac:dyDescent="0.25">
      <c r="A155" s="2" t="s">
        <v>243</v>
      </c>
      <c r="B155" s="2" t="s">
        <v>244</v>
      </c>
      <c r="C155" s="2">
        <v>2015</v>
      </c>
      <c r="D155" s="2" t="s">
        <v>651</v>
      </c>
      <c r="E155" s="2" t="s">
        <v>650</v>
      </c>
      <c r="F155" s="2" t="s">
        <v>650</v>
      </c>
      <c r="G155" s="2" t="s">
        <v>650</v>
      </c>
      <c r="H155" s="2" t="s">
        <v>650</v>
      </c>
      <c r="I155" s="2" t="s">
        <v>650</v>
      </c>
      <c r="J155" s="2" t="s">
        <v>651</v>
      </c>
      <c r="K155" s="2" t="s">
        <v>650</v>
      </c>
      <c r="L155" s="2" t="s">
        <v>650</v>
      </c>
      <c r="M155" s="2" t="s">
        <v>650</v>
      </c>
      <c r="N155" s="2" t="s">
        <v>650</v>
      </c>
      <c r="O155" s="2" t="s">
        <v>650</v>
      </c>
      <c r="P155" s="2" t="s">
        <v>650</v>
      </c>
      <c r="Q155" s="2" t="s">
        <v>651</v>
      </c>
      <c r="R155" s="2" t="s">
        <v>650</v>
      </c>
      <c r="S155" s="2" t="s">
        <v>650</v>
      </c>
      <c r="T155" s="2" t="s">
        <v>650</v>
      </c>
      <c r="U155" s="2" t="s">
        <v>650</v>
      </c>
      <c r="V155" s="2" t="s">
        <v>650</v>
      </c>
    </row>
    <row r="156" spans="1:22" ht="15" customHeight="1" x14ac:dyDescent="0.25">
      <c r="A156" s="2" t="s">
        <v>247</v>
      </c>
      <c r="B156" s="2" t="s">
        <v>248</v>
      </c>
      <c r="C156" s="2">
        <v>2015</v>
      </c>
      <c r="D156" s="2" t="s">
        <v>738</v>
      </c>
      <c r="E156" s="2" t="s">
        <v>739</v>
      </c>
      <c r="F156" s="2">
        <v>13.036</v>
      </c>
      <c r="G156" s="2" t="s">
        <v>650</v>
      </c>
      <c r="H156" s="2" t="s">
        <v>650</v>
      </c>
      <c r="I156" s="2" t="s">
        <v>650</v>
      </c>
      <c r="J156" s="2" t="s">
        <v>651</v>
      </c>
      <c r="K156" s="2" t="s">
        <v>650</v>
      </c>
      <c r="L156" s="2" t="s">
        <v>650</v>
      </c>
      <c r="M156" s="2" t="s">
        <v>650</v>
      </c>
      <c r="N156" s="2" t="s">
        <v>650</v>
      </c>
      <c r="O156" s="2" t="s">
        <v>650</v>
      </c>
      <c r="P156" s="2" t="s">
        <v>650</v>
      </c>
      <c r="Q156" s="2" t="s">
        <v>651</v>
      </c>
      <c r="R156" s="2" t="s">
        <v>650</v>
      </c>
      <c r="S156" s="2" t="s">
        <v>650</v>
      </c>
      <c r="T156" s="2" t="s">
        <v>650</v>
      </c>
      <c r="U156" s="2" t="s">
        <v>650</v>
      </c>
      <c r="V156" s="2" t="s">
        <v>650</v>
      </c>
    </row>
    <row r="157" spans="1:22" ht="15" customHeight="1" x14ac:dyDescent="0.25">
      <c r="A157" s="2" t="s">
        <v>253</v>
      </c>
      <c r="B157" s="2" t="s">
        <v>254</v>
      </c>
      <c r="C157" s="2">
        <v>2015</v>
      </c>
      <c r="D157" s="2" t="s">
        <v>712</v>
      </c>
      <c r="E157" s="2" t="s">
        <v>711</v>
      </c>
      <c r="F157" s="2">
        <v>2.4529999999999998</v>
      </c>
      <c r="G157" s="2" t="s">
        <v>733</v>
      </c>
      <c r="H157" s="2">
        <v>0.158</v>
      </c>
      <c r="I157" s="2">
        <v>94.09</v>
      </c>
      <c r="J157" s="2" t="s">
        <v>651</v>
      </c>
      <c r="K157" s="2" t="s">
        <v>650</v>
      </c>
      <c r="L157" s="2" t="s">
        <v>650</v>
      </c>
      <c r="M157" s="2" t="s">
        <v>650</v>
      </c>
      <c r="N157" s="2" t="s">
        <v>650</v>
      </c>
      <c r="O157" s="2" t="s">
        <v>650</v>
      </c>
      <c r="P157" s="2" t="s">
        <v>650</v>
      </c>
      <c r="Q157" s="2" t="s">
        <v>651</v>
      </c>
      <c r="R157" s="2" t="s">
        <v>650</v>
      </c>
      <c r="S157" s="2" t="s">
        <v>650</v>
      </c>
      <c r="T157" s="2" t="s">
        <v>650</v>
      </c>
      <c r="U157" s="2" t="s">
        <v>650</v>
      </c>
      <c r="V157" s="2" t="s">
        <v>650</v>
      </c>
    </row>
    <row r="158" spans="1:22" ht="15" customHeight="1" x14ac:dyDescent="0.25">
      <c r="A158" s="2" t="s">
        <v>255</v>
      </c>
      <c r="B158" s="2" t="s">
        <v>256</v>
      </c>
      <c r="C158" s="2">
        <v>2015</v>
      </c>
      <c r="D158" s="2" t="s">
        <v>651</v>
      </c>
      <c r="E158" s="2" t="s">
        <v>650</v>
      </c>
      <c r="F158" s="2" t="s">
        <v>650</v>
      </c>
      <c r="G158" s="2" t="s">
        <v>650</v>
      </c>
      <c r="H158" s="2" t="s">
        <v>650</v>
      </c>
      <c r="I158" s="2" t="s">
        <v>650</v>
      </c>
      <c r="J158" s="2" t="s">
        <v>651</v>
      </c>
      <c r="K158" s="2" t="s">
        <v>650</v>
      </c>
      <c r="L158" s="2" t="s">
        <v>650</v>
      </c>
      <c r="M158" s="2" t="s">
        <v>650</v>
      </c>
      <c r="N158" s="2" t="s">
        <v>650</v>
      </c>
      <c r="O158" s="2" t="s">
        <v>650</v>
      </c>
      <c r="P158" s="2" t="s">
        <v>650</v>
      </c>
      <c r="Q158" s="2" t="s">
        <v>651</v>
      </c>
      <c r="R158" s="2" t="s">
        <v>650</v>
      </c>
      <c r="S158" s="2" t="s">
        <v>650</v>
      </c>
      <c r="T158" s="2" t="s">
        <v>650</v>
      </c>
      <c r="U158" s="2" t="s">
        <v>650</v>
      </c>
      <c r="V158" s="2" t="s">
        <v>650</v>
      </c>
    </row>
    <row r="159" spans="1:22" ht="15" customHeight="1" x14ac:dyDescent="0.25">
      <c r="A159" s="2" t="s">
        <v>257</v>
      </c>
      <c r="B159" s="2" t="s">
        <v>258</v>
      </c>
      <c r="C159" s="2">
        <v>2015</v>
      </c>
      <c r="D159" s="2" t="s">
        <v>740</v>
      </c>
      <c r="E159" s="2" t="s">
        <v>741</v>
      </c>
      <c r="F159" s="2">
        <v>0.43</v>
      </c>
      <c r="G159" s="2" t="s">
        <v>650</v>
      </c>
      <c r="H159" s="2" t="s">
        <v>650</v>
      </c>
      <c r="I159" s="2" t="s">
        <v>650</v>
      </c>
      <c r="J159" s="2" t="s">
        <v>651</v>
      </c>
      <c r="K159" s="2" t="s">
        <v>650</v>
      </c>
      <c r="L159" s="2" t="s">
        <v>650</v>
      </c>
      <c r="M159" s="2" t="s">
        <v>650</v>
      </c>
      <c r="N159" s="2" t="s">
        <v>650</v>
      </c>
      <c r="O159" s="2" t="s">
        <v>650</v>
      </c>
      <c r="P159" s="2" t="s">
        <v>650</v>
      </c>
      <c r="Q159" s="2" t="s">
        <v>651</v>
      </c>
      <c r="R159" s="2" t="s">
        <v>650</v>
      </c>
      <c r="S159" s="2" t="s">
        <v>650</v>
      </c>
      <c r="T159" s="2" t="s">
        <v>650</v>
      </c>
      <c r="U159" s="2" t="s">
        <v>650</v>
      </c>
      <c r="V159" s="2" t="s">
        <v>650</v>
      </c>
    </row>
    <row r="160" spans="1:22" ht="15" customHeight="1" x14ac:dyDescent="0.25">
      <c r="A160" s="2" t="s">
        <v>259</v>
      </c>
      <c r="B160" s="2" t="s">
        <v>260</v>
      </c>
      <c r="C160" s="2">
        <v>2015</v>
      </c>
      <c r="D160" s="2" t="s">
        <v>651</v>
      </c>
      <c r="E160" s="2" t="s">
        <v>650</v>
      </c>
      <c r="F160" s="2" t="s">
        <v>650</v>
      </c>
      <c r="G160" s="2" t="s">
        <v>650</v>
      </c>
      <c r="H160" s="2" t="s">
        <v>650</v>
      </c>
      <c r="I160" s="2" t="s">
        <v>650</v>
      </c>
      <c r="J160" s="2" t="s">
        <v>651</v>
      </c>
      <c r="K160" s="2" t="s">
        <v>650</v>
      </c>
      <c r="L160" s="2" t="s">
        <v>650</v>
      </c>
      <c r="M160" s="2" t="s">
        <v>650</v>
      </c>
      <c r="N160" s="2" t="s">
        <v>650</v>
      </c>
      <c r="O160" s="2" t="s">
        <v>650</v>
      </c>
      <c r="P160" s="2" t="s">
        <v>650</v>
      </c>
      <c r="Q160" s="2" t="s">
        <v>651</v>
      </c>
      <c r="R160" s="2" t="s">
        <v>650</v>
      </c>
      <c r="S160" s="2" t="s">
        <v>650</v>
      </c>
      <c r="T160" s="2" t="s">
        <v>650</v>
      </c>
      <c r="U160" s="2" t="s">
        <v>650</v>
      </c>
      <c r="V160" s="2" t="s">
        <v>650</v>
      </c>
    </row>
    <row r="161" spans="1:22" ht="15" customHeight="1" x14ac:dyDescent="0.25">
      <c r="A161" s="2" t="s">
        <v>259</v>
      </c>
      <c r="B161" s="2" t="s">
        <v>261</v>
      </c>
      <c r="C161" s="2">
        <v>2015</v>
      </c>
      <c r="D161" s="2" t="s">
        <v>651</v>
      </c>
      <c r="E161" s="2" t="s">
        <v>650</v>
      </c>
      <c r="F161" s="2" t="s">
        <v>650</v>
      </c>
      <c r="G161" s="2" t="s">
        <v>650</v>
      </c>
      <c r="H161" s="2" t="s">
        <v>650</v>
      </c>
      <c r="I161" s="2" t="s">
        <v>650</v>
      </c>
      <c r="J161" s="2" t="s">
        <v>651</v>
      </c>
      <c r="K161" s="2" t="s">
        <v>650</v>
      </c>
      <c r="L161" s="2" t="s">
        <v>650</v>
      </c>
      <c r="M161" s="2" t="s">
        <v>650</v>
      </c>
      <c r="N161" s="2" t="s">
        <v>650</v>
      </c>
      <c r="O161" s="2" t="s">
        <v>650</v>
      </c>
      <c r="P161" s="2" t="s">
        <v>650</v>
      </c>
      <c r="Q161" s="2" t="s">
        <v>651</v>
      </c>
      <c r="R161" s="2" t="s">
        <v>650</v>
      </c>
      <c r="S161" s="2" t="s">
        <v>650</v>
      </c>
      <c r="T161" s="2" t="s">
        <v>650</v>
      </c>
      <c r="U161" s="2" t="s">
        <v>650</v>
      </c>
      <c r="V161" s="2" t="s">
        <v>650</v>
      </c>
    </row>
    <row r="162" spans="1:22" ht="15" customHeight="1" x14ac:dyDescent="0.25">
      <c r="A162" s="2" t="s">
        <v>262</v>
      </c>
      <c r="B162" s="2" t="s">
        <v>263</v>
      </c>
      <c r="C162" s="2">
        <v>2015</v>
      </c>
      <c r="D162" s="2" t="s">
        <v>742</v>
      </c>
      <c r="E162" s="2" t="s">
        <v>711</v>
      </c>
      <c r="F162" s="2">
        <v>3.8719999999999999</v>
      </c>
      <c r="G162" s="2" t="s">
        <v>650</v>
      </c>
      <c r="H162" s="2" t="s">
        <v>650</v>
      </c>
      <c r="I162" s="2">
        <v>85</v>
      </c>
      <c r="J162" s="2" t="s">
        <v>743</v>
      </c>
      <c r="K162" s="2" t="s">
        <v>711</v>
      </c>
      <c r="L162" s="2">
        <v>7.3220000000000001</v>
      </c>
      <c r="M162" s="2" t="s">
        <v>650</v>
      </c>
      <c r="N162" s="2" t="s">
        <v>650</v>
      </c>
      <c r="O162" s="2">
        <v>85</v>
      </c>
      <c r="P162" s="2" t="s">
        <v>650</v>
      </c>
      <c r="Q162" s="2" t="s">
        <v>744</v>
      </c>
      <c r="R162" s="2" t="s">
        <v>711</v>
      </c>
      <c r="S162" s="2">
        <v>5.2359999999999998</v>
      </c>
      <c r="T162" s="2" t="s">
        <v>650</v>
      </c>
      <c r="U162" s="2" t="s">
        <v>650</v>
      </c>
      <c r="V162" s="2">
        <v>85</v>
      </c>
    </row>
    <row r="163" spans="1:22" ht="15" customHeight="1" x14ac:dyDescent="0.25">
      <c r="A163" s="2" t="s">
        <v>262</v>
      </c>
      <c r="B163" s="2" t="s">
        <v>264</v>
      </c>
      <c r="C163" s="2">
        <v>2015</v>
      </c>
      <c r="D163" s="2" t="s">
        <v>651</v>
      </c>
      <c r="E163" s="2" t="s">
        <v>650</v>
      </c>
      <c r="F163" s="2" t="s">
        <v>650</v>
      </c>
      <c r="G163" s="2" t="s">
        <v>650</v>
      </c>
      <c r="H163" s="2" t="s">
        <v>650</v>
      </c>
      <c r="I163" s="2" t="s">
        <v>650</v>
      </c>
      <c r="J163" s="2" t="s">
        <v>651</v>
      </c>
      <c r="K163" s="2" t="s">
        <v>650</v>
      </c>
      <c r="L163" s="2" t="s">
        <v>650</v>
      </c>
      <c r="M163" s="2" t="s">
        <v>650</v>
      </c>
      <c r="N163" s="2" t="s">
        <v>650</v>
      </c>
      <c r="O163" s="2" t="s">
        <v>650</v>
      </c>
      <c r="P163" s="2" t="s">
        <v>650</v>
      </c>
      <c r="Q163" s="2" t="s">
        <v>651</v>
      </c>
      <c r="R163" s="2" t="s">
        <v>650</v>
      </c>
      <c r="S163" s="2" t="s">
        <v>650</v>
      </c>
      <c r="T163" s="2" t="s">
        <v>650</v>
      </c>
      <c r="U163" s="2" t="s">
        <v>650</v>
      </c>
      <c r="V163" s="2" t="s">
        <v>650</v>
      </c>
    </row>
    <row r="164" spans="1:22" ht="15" customHeight="1" x14ac:dyDescent="0.25">
      <c r="A164" s="2" t="s">
        <v>265</v>
      </c>
      <c r="B164" s="2" t="s">
        <v>266</v>
      </c>
      <c r="C164" s="2">
        <v>2015</v>
      </c>
      <c r="D164" s="2" t="s">
        <v>651</v>
      </c>
      <c r="E164" s="2" t="s">
        <v>650</v>
      </c>
      <c r="F164" s="2" t="s">
        <v>650</v>
      </c>
      <c r="G164" s="2" t="s">
        <v>650</v>
      </c>
      <c r="H164" s="2" t="s">
        <v>650</v>
      </c>
      <c r="I164" s="2" t="s">
        <v>650</v>
      </c>
      <c r="J164" s="2" t="s">
        <v>651</v>
      </c>
      <c r="K164" s="2" t="s">
        <v>650</v>
      </c>
      <c r="L164" s="2" t="s">
        <v>650</v>
      </c>
      <c r="M164" s="2" t="s">
        <v>650</v>
      </c>
      <c r="N164" s="2" t="s">
        <v>650</v>
      </c>
      <c r="O164" s="2" t="s">
        <v>650</v>
      </c>
      <c r="P164" s="2" t="s">
        <v>650</v>
      </c>
      <c r="Q164" s="2" t="s">
        <v>651</v>
      </c>
      <c r="R164" s="2" t="s">
        <v>650</v>
      </c>
      <c r="S164" s="2" t="s">
        <v>650</v>
      </c>
      <c r="T164" s="2" t="s">
        <v>650</v>
      </c>
      <c r="U164" s="2" t="s">
        <v>650</v>
      </c>
      <c r="V164" s="2" t="s">
        <v>650</v>
      </c>
    </row>
    <row r="165" spans="1:22" ht="15" customHeight="1" x14ac:dyDescent="0.25">
      <c r="A165" s="2" t="s">
        <v>267</v>
      </c>
      <c r="B165" s="2" t="s">
        <v>268</v>
      </c>
      <c r="C165" s="2">
        <v>2015</v>
      </c>
      <c r="D165" s="2" t="s">
        <v>651</v>
      </c>
      <c r="E165" s="2" t="s">
        <v>650</v>
      </c>
      <c r="F165" s="2" t="s">
        <v>650</v>
      </c>
      <c r="G165" s="2" t="s">
        <v>650</v>
      </c>
      <c r="H165" s="2" t="s">
        <v>650</v>
      </c>
      <c r="I165" s="2" t="s">
        <v>650</v>
      </c>
      <c r="J165" s="2" t="s">
        <v>651</v>
      </c>
      <c r="K165" s="2" t="s">
        <v>650</v>
      </c>
      <c r="L165" s="2" t="s">
        <v>650</v>
      </c>
      <c r="M165" s="2" t="s">
        <v>650</v>
      </c>
      <c r="N165" s="2" t="s">
        <v>650</v>
      </c>
      <c r="O165" s="2" t="s">
        <v>650</v>
      </c>
      <c r="P165" s="2" t="s">
        <v>650</v>
      </c>
      <c r="Q165" s="2" t="s">
        <v>651</v>
      </c>
      <c r="R165" s="2" t="s">
        <v>650</v>
      </c>
      <c r="S165" s="2" t="s">
        <v>650</v>
      </c>
      <c r="T165" s="2" t="s">
        <v>650</v>
      </c>
      <c r="U165" s="2" t="s">
        <v>650</v>
      </c>
      <c r="V165" s="2" t="s">
        <v>650</v>
      </c>
    </row>
    <row r="166" spans="1:22" ht="15" customHeight="1" x14ac:dyDescent="0.25">
      <c r="A166" s="2" t="s">
        <v>267</v>
      </c>
      <c r="B166" s="2" t="s">
        <v>269</v>
      </c>
      <c r="C166" s="2">
        <v>2015</v>
      </c>
      <c r="D166" s="2" t="s">
        <v>651</v>
      </c>
      <c r="E166" s="2" t="s">
        <v>650</v>
      </c>
      <c r="F166" s="2" t="s">
        <v>650</v>
      </c>
      <c r="G166" s="2" t="s">
        <v>650</v>
      </c>
      <c r="H166" s="2" t="s">
        <v>650</v>
      </c>
      <c r="I166" s="2" t="s">
        <v>650</v>
      </c>
      <c r="J166" s="2" t="s">
        <v>651</v>
      </c>
      <c r="K166" s="2" t="s">
        <v>650</v>
      </c>
      <c r="L166" s="2" t="s">
        <v>650</v>
      </c>
      <c r="M166" s="2" t="s">
        <v>650</v>
      </c>
      <c r="N166" s="2" t="s">
        <v>650</v>
      </c>
      <c r="O166" s="2" t="s">
        <v>650</v>
      </c>
      <c r="P166" s="2" t="s">
        <v>650</v>
      </c>
      <c r="Q166" s="2" t="s">
        <v>651</v>
      </c>
      <c r="R166" s="2" t="s">
        <v>650</v>
      </c>
      <c r="S166" s="2" t="s">
        <v>650</v>
      </c>
      <c r="T166" s="2" t="s">
        <v>650</v>
      </c>
      <c r="U166" s="2" t="s">
        <v>650</v>
      </c>
      <c r="V166" s="2" t="s">
        <v>650</v>
      </c>
    </row>
    <row r="167" spans="1:22" ht="15" customHeight="1" x14ac:dyDescent="0.25">
      <c r="A167" s="2" t="s">
        <v>267</v>
      </c>
      <c r="B167" s="2" t="s">
        <v>270</v>
      </c>
      <c r="C167" s="2">
        <v>2015</v>
      </c>
      <c r="D167" s="2" t="s">
        <v>651</v>
      </c>
      <c r="E167" s="2" t="s">
        <v>650</v>
      </c>
      <c r="F167" s="2" t="s">
        <v>650</v>
      </c>
      <c r="G167" s="2" t="s">
        <v>650</v>
      </c>
      <c r="H167" s="2" t="s">
        <v>650</v>
      </c>
      <c r="I167" s="2" t="s">
        <v>650</v>
      </c>
      <c r="J167" s="2" t="s">
        <v>651</v>
      </c>
      <c r="K167" s="2" t="s">
        <v>650</v>
      </c>
      <c r="L167" s="2" t="s">
        <v>650</v>
      </c>
      <c r="M167" s="2" t="s">
        <v>650</v>
      </c>
      <c r="N167" s="2" t="s">
        <v>650</v>
      </c>
      <c r="O167" s="2" t="s">
        <v>650</v>
      </c>
      <c r="P167" s="2" t="s">
        <v>650</v>
      </c>
      <c r="Q167" s="2" t="s">
        <v>651</v>
      </c>
      <c r="R167" s="2" t="s">
        <v>650</v>
      </c>
      <c r="S167" s="2" t="s">
        <v>650</v>
      </c>
      <c r="T167" s="2" t="s">
        <v>650</v>
      </c>
      <c r="U167" s="2" t="s">
        <v>650</v>
      </c>
      <c r="V167" s="2" t="s">
        <v>650</v>
      </c>
    </row>
    <row r="168" spans="1:22" ht="15" customHeight="1" x14ac:dyDescent="0.25">
      <c r="A168" s="2" t="s">
        <v>267</v>
      </c>
      <c r="B168" s="2" t="s">
        <v>271</v>
      </c>
      <c r="C168" s="2">
        <v>2015</v>
      </c>
      <c r="D168" s="2" t="s">
        <v>651</v>
      </c>
      <c r="E168" s="2" t="s">
        <v>650</v>
      </c>
      <c r="F168" s="2" t="s">
        <v>650</v>
      </c>
      <c r="G168" s="2" t="s">
        <v>650</v>
      </c>
      <c r="H168" s="2" t="s">
        <v>650</v>
      </c>
      <c r="I168" s="2" t="s">
        <v>650</v>
      </c>
      <c r="J168" s="2" t="s">
        <v>651</v>
      </c>
      <c r="K168" s="2" t="s">
        <v>650</v>
      </c>
      <c r="L168" s="2" t="s">
        <v>650</v>
      </c>
      <c r="M168" s="2" t="s">
        <v>650</v>
      </c>
      <c r="N168" s="2" t="s">
        <v>650</v>
      </c>
      <c r="O168" s="2" t="s">
        <v>650</v>
      </c>
      <c r="P168" s="2" t="s">
        <v>650</v>
      </c>
      <c r="Q168" s="2" t="s">
        <v>651</v>
      </c>
      <c r="R168" s="2" t="s">
        <v>650</v>
      </c>
      <c r="S168" s="2" t="s">
        <v>650</v>
      </c>
      <c r="T168" s="2" t="s">
        <v>650</v>
      </c>
      <c r="U168" s="2" t="s">
        <v>650</v>
      </c>
      <c r="V168" s="2" t="s">
        <v>650</v>
      </c>
    </row>
    <row r="169" spans="1:22" ht="15" customHeight="1" x14ac:dyDescent="0.25">
      <c r="A169" s="2" t="s">
        <v>272</v>
      </c>
      <c r="B169" s="2" t="s">
        <v>273</v>
      </c>
      <c r="C169" s="2">
        <v>2015</v>
      </c>
      <c r="D169" s="2" t="s">
        <v>651</v>
      </c>
      <c r="E169" s="2" t="s">
        <v>650</v>
      </c>
      <c r="F169" s="2" t="s">
        <v>650</v>
      </c>
      <c r="G169" s="2" t="s">
        <v>650</v>
      </c>
      <c r="H169" s="2" t="s">
        <v>650</v>
      </c>
      <c r="I169" s="2" t="s">
        <v>650</v>
      </c>
      <c r="J169" s="2" t="s">
        <v>651</v>
      </c>
      <c r="K169" s="2" t="s">
        <v>650</v>
      </c>
      <c r="L169" s="2" t="s">
        <v>650</v>
      </c>
      <c r="M169" s="2" t="s">
        <v>650</v>
      </c>
      <c r="N169" s="2" t="s">
        <v>650</v>
      </c>
      <c r="O169" s="2" t="s">
        <v>650</v>
      </c>
      <c r="P169" s="2" t="s">
        <v>650</v>
      </c>
      <c r="Q169" s="2" t="s">
        <v>651</v>
      </c>
      <c r="R169" s="2" t="s">
        <v>650</v>
      </c>
      <c r="S169" s="2" t="s">
        <v>650</v>
      </c>
      <c r="T169" s="2" t="s">
        <v>650</v>
      </c>
      <c r="U169" s="2" t="s">
        <v>650</v>
      </c>
      <c r="V169" s="2" t="s">
        <v>650</v>
      </c>
    </row>
    <row r="170" spans="1:22" ht="15" customHeight="1" x14ac:dyDescent="0.25">
      <c r="A170" s="2" t="s">
        <v>272</v>
      </c>
      <c r="B170" s="2" t="s">
        <v>274</v>
      </c>
      <c r="C170" s="2">
        <v>2015</v>
      </c>
      <c r="D170" s="2" t="s">
        <v>745</v>
      </c>
      <c r="E170" s="2" t="s">
        <v>689</v>
      </c>
      <c r="F170" s="2">
        <v>69.759</v>
      </c>
      <c r="G170" s="2" t="s">
        <v>650</v>
      </c>
      <c r="H170" s="2" t="s">
        <v>650</v>
      </c>
      <c r="I170" s="2">
        <v>85</v>
      </c>
      <c r="J170" s="2" t="s">
        <v>651</v>
      </c>
      <c r="K170" s="2" t="s">
        <v>650</v>
      </c>
      <c r="L170" s="2" t="s">
        <v>650</v>
      </c>
      <c r="M170" s="2" t="s">
        <v>650</v>
      </c>
      <c r="N170" s="2" t="s">
        <v>650</v>
      </c>
      <c r="O170" s="2" t="s">
        <v>650</v>
      </c>
      <c r="P170" s="2" t="s">
        <v>650</v>
      </c>
      <c r="Q170" s="2" t="s">
        <v>651</v>
      </c>
      <c r="R170" s="2" t="s">
        <v>650</v>
      </c>
      <c r="S170" s="2" t="s">
        <v>650</v>
      </c>
      <c r="T170" s="2" t="s">
        <v>650</v>
      </c>
      <c r="U170" s="2" t="s">
        <v>650</v>
      </c>
      <c r="V170" s="2" t="s">
        <v>650</v>
      </c>
    </row>
    <row r="171" spans="1:22" ht="15" customHeight="1" x14ac:dyDescent="0.25">
      <c r="A171" s="2" t="s">
        <v>275</v>
      </c>
      <c r="B171" s="2" t="s">
        <v>276</v>
      </c>
      <c r="C171" s="2">
        <v>2015</v>
      </c>
      <c r="D171" s="2" t="s">
        <v>651</v>
      </c>
      <c r="E171" s="2" t="s">
        <v>650</v>
      </c>
      <c r="F171" s="2" t="s">
        <v>650</v>
      </c>
      <c r="G171" s="2" t="s">
        <v>650</v>
      </c>
      <c r="H171" s="2" t="s">
        <v>650</v>
      </c>
      <c r="I171" s="2" t="s">
        <v>650</v>
      </c>
      <c r="J171" s="2" t="s">
        <v>651</v>
      </c>
      <c r="K171" s="2" t="s">
        <v>650</v>
      </c>
      <c r="L171" s="2" t="s">
        <v>650</v>
      </c>
      <c r="M171" s="2" t="s">
        <v>650</v>
      </c>
      <c r="N171" s="2" t="s">
        <v>650</v>
      </c>
      <c r="O171" s="2" t="s">
        <v>650</v>
      </c>
      <c r="P171" s="2" t="s">
        <v>650</v>
      </c>
      <c r="Q171" s="2" t="s">
        <v>651</v>
      </c>
      <c r="R171" s="2" t="s">
        <v>650</v>
      </c>
      <c r="S171" s="2" t="s">
        <v>650</v>
      </c>
      <c r="T171" s="2" t="s">
        <v>650</v>
      </c>
      <c r="U171" s="2" t="s">
        <v>650</v>
      </c>
      <c r="V171" s="2" t="s">
        <v>650</v>
      </c>
    </row>
    <row r="172" spans="1:22" ht="15" customHeight="1" x14ac:dyDescent="0.25">
      <c r="A172" s="2" t="s">
        <v>277</v>
      </c>
      <c r="B172" s="2" t="s">
        <v>278</v>
      </c>
      <c r="C172" s="2">
        <v>2015</v>
      </c>
      <c r="D172" s="2" t="s">
        <v>651</v>
      </c>
      <c r="E172" s="2" t="s">
        <v>650</v>
      </c>
      <c r="F172" s="2" t="s">
        <v>650</v>
      </c>
      <c r="G172" s="2" t="s">
        <v>650</v>
      </c>
      <c r="H172" s="2" t="s">
        <v>650</v>
      </c>
      <c r="I172" s="2" t="s">
        <v>650</v>
      </c>
      <c r="J172" s="2" t="s">
        <v>651</v>
      </c>
      <c r="K172" s="2" t="s">
        <v>650</v>
      </c>
      <c r="L172" s="2" t="s">
        <v>650</v>
      </c>
      <c r="M172" s="2" t="s">
        <v>650</v>
      </c>
      <c r="N172" s="2" t="s">
        <v>650</v>
      </c>
      <c r="O172" s="2" t="s">
        <v>650</v>
      </c>
      <c r="P172" s="2" t="s">
        <v>650</v>
      </c>
      <c r="Q172" s="2" t="s">
        <v>651</v>
      </c>
      <c r="R172" s="2" t="s">
        <v>650</v>
      </c>
      <c r="S172" s="2" t="s">
        <v>650</v>
      </c>
      <c r="T172" s="2" t="s">
        <v>650</v>
      </c>
      <c r="U172" s="2" t="s">
        <v>650</v>
      </c>
      <c r="V172" s="2" t="s">
        <v>650</v>
      </c>
    </row>
    <row r="173" spans="1:22" ht="15" customHeight="1" x14ac:dyDescent="0.25">
      <c r="A173" s="2" t="s">
        <v>277</v>
      </c>
      <c r="B173" s="2" t="s">
        <v>279</v>
      </c>
      <c r="C173" s="2">
        <v>2015</v>
      </c>
      <c r="D173" s="2" t="s">
        <v>651</v>
      </c>
      <c r="E173" s="2" t="s">
        <v>650</v>
      </c>
      <c r="F173" s="2" t="s">
        <v>650</v>
      </c>
      <c r="G173" s="2" t="s">
        <v>650</v>
      </c>
      <c r="H173" s="2" t="s">
        <v>650</v>
      </c>
      <c r="I173" s="2" t="s">
        <v>650</v>
      </c>
      <c r="J173" s="2" t="s">
        <v>651</v>
      </c>
      <c r="K173" s="2" t="s">
        <v>650</v>
      </c>
      <c r="L173" s="2" t="s">
        <v>650</v>
      </c>
      <c r="M173" s="2" t="s">
        <v>650</v>
      </c>
      <c r="N173" s="2" t="s">
        <v>650</v>
      </c>
      <c r="O173" s="2" t="s">
        <v>650</v>
      </c>
      <c r="P173" s="2" t="s">
        <v>650</v>
      </c>
      <c r="Q173" s="2" t="s">
        <v>651</v>
      </c>
      <c r="R173" s="2" t="s">
        <v>650</v>
      </c>
      <c r="S173" s="2" t="s">
        <v>650</v>
      </c>
      <c r="T173" s="2" t="s">
        <v>650</v>
      </c>
      <c r="U173" s="2" t="s">
        <v>650</v>
      </c>
      <c r="V173" s="2" t="s">
        <v>650</v>
      </c>
    </row>
    <row r="174" spans="1:22" ht="15" customHeight="1" x14ac:dyDescent="0.25">
      <c r="A174" s="2" t="s">
        <v>277</v>
      </c>
      <c r="B174" s="2" t="s">
        <v>280</v>
      </c>
      <c r="C174" s="2">
        <v>2015</v>
      </c>
      <c r="D174" s="2" t="s">
        <v>651</v>
      </c>
      <c r="E174" s="2" t="s">
        <v>650</v>
      </c>
      <c r="F174" s="2" t="s">
        <v>650</v>
      </c>
      <c r="G174" s="2" t="s">
        <v>650</v>
      </c>
      <c r="H174" s="2" t="s">
        <v>650</v>
      </c>
      <c r="I174" s="2" t="s">
        <v>650</v>
      </c>
      <c r="J174" s="2" t="s">
        <v>651</v>
      </c>
      <c r="K174" s="2" t="s">
        <v>650</v>
      </c>
      <c r="L174" s="2" t="s">
        <v>650</v>
      </c>
      <c r="M174" s="2" t="s">
        <v>650</v>
      </c>
      <c r="N174" s="2" t="s">
        <v>650</v>
      </c>
      <c r="O174" s="2" t="s">
        <v>650</v>
      </c>
      <c r="P174" s="2" t="s">
        <v>650</v>
      </c>
      <c r="Q174" s="2" t="s">
        <v>651</v>
      </c>
      <c r="R174" s="2" t="s">
        <v>650</v>
      </c>
      <c r="S174" s="2" t="s">
        <v>650</v>
      </c>
      <c r="T174" s="2" t="s">
        <v>650</v>
      </c>
      <c r="U174" s="2" t="s">
        <v>650</v>
      </c>
      <c r="V174" s="2" t="s">
        <v>650</v>
      </c>
    </row>
    <row r="175" spans="1:22" ht="15" customHeight="1" x14ac:dyDescent="0.25">
      <c r="A175" s="2" t="s">
        <v>277</v>
      </c>
      <c r="B175" s="2" t="s">
        <v>281</v>
      </c>
      <c r="C175" s="2">
        <v>2015</v>
      </c>
      <c r="D175" s="2" t="s">
        <v>651</v>
      </c>
      <c r="E175" s="2" t="s">
        <v>650</v>
      </c>
      <c r="F175" s="2" t="s">
        <v>650</v>
      </c>
      <c r="G175" s="2" t="s">
        <v>650</v>
      </c>
      <c r="H175" s="2" t="s">
        <v>650</v>
      </c>
      <c r="I175" s="2" t="s">
        <v>650</v>
      </c>
      <c r="J175" s="2" t="s">
        <v>651</v>
      </c>
      <c r="K175" s="2" t="s">
        <v>650</v>
      </c>
      <c r="L175" s="2" t="s">
        <v>650</v>
      </c>
      <c r="M175" s="2" t="s">
        <v>650</v>
      </c>
      <c r="N175" s="2" t="s">
        <v>650</v>
      </c>
      <c r="O175" s="2" t="s">
        <v>650</v>
      </c>
      <c r="P175" s="2" t="s">
        <v>650</v>
      </c>
      <c r="Q175" s="2" t="s">
        <v>651</v>
      </c>
      <c r="R175" s="2" t="s">
        <v>650</v>
      </c>
      <c r="S175" s="2" t="s">
        <v>650</v>
      </c>
      <c r="T175" s="2" t="s">
        <v>650</v>
      </c>
      <c r="U175" s="2" t="s">
        <v>650</v>
      </c>
      <c r="V175" s="2" t="s">
        <v>650</v>
      </c>
    </row>
    <row r="176" spans="1:22" ht="15" customHeight="1" x14ac:dyDescent="0.25">
      <c r="A176" s="2" t="s">
        <v>277</v>
      </c>
      <c r="B176" s="2" t="s">
        <v>282</v>
      </c>
      <c r="C176" s="2">
        <v>2015</v>
      </c>
      <c r="D176" s="2" t="s">
        <v>651</v>
      </c>
      <c r="E176" s="2" t="s">
        <v>650</v>
      </c>
      <c r="F176" s="2" t="s">
        <v>650</v>
      </c>
      <c r="G176" s="2" t="s">
        <v>650</v>
      </c>
      <c r="H176" s="2" t="s">
        <v>650</v>
      </c>
      <c r="I176" s="2" t="s">
        <v>650</v>
      </c>
      <c r="J176" s="2" t="s">
        <v>651</v>
      </c>
      <c r="K176" s="2" t="s">
        <v>650</v>
      </c>
      <c r="L176" s="2" t="s">
        <v>650</v>
      </c>
      <c r="M176" s="2" t="s">
        <v>650</v>
      </c>
      <c r="N176" s="2" t="s">
        <v>650</v>
      </c>
      <c r="O176" s="2" t="s">
        <v>650</v>
      </c>
      <c r="P176" s="2" t="s">
        <v>650</v>
      </c>
      <c r="Q176" s="2" t="s">
        <v>651</v>
      </c>
      <c r="R176" s="2" t="s">
        <v>650</v>
      </c>
      <c r="S176" s="2" t="s">
        <v>650</v>
      </c>
      <c r="T176" s="2" t="s">
        <v>650</v>
      </c>
      <c r="U176" s="2" t="s">
        <v>650</v>
      </c>
      <c r="V176" s="2" t="s">
        <v>650</v>
      </c>
    </row>
    <row r="177" spans="1:22" ht="15" customHeight="1" x14ac:dyDescent="0.25">
      <c r="A177" s="2" t="s">
        <v>277</v>
      </c>
      <c r="B177" s="2" t="s">
        <v>283</v>
      </c>
      <c r="C177" s="2">
        <v>2015</v>
      </c>
      <c r="D177" s="2" t="s">
        <v>651</v>
      </c>
      <c r="E177" s="2" t="s">
        <v>650</v>
      </c>
      <c r="F177" s="2" t="s">
        <v>650</v>
      </c>
      <c r="G177" s="2" t="s">
        <v>650</v>
      </c>
      <c r="H177" s="2" t="s">
        <v>650</v>
      </c>
      <c r="I177" s="2" t="s">
        <v>650</v>
      </c>
      <c r="J177" s="2" t="s">
        <v>651</v>
      </c>
      <c r="K177" s="2" t="s">
        <v>650</v>
      </c>
      <c r="L177" s="2" t="s">
        <v>650</v>
      </c>
      <c r="M177" s="2" t="s">
        <v>650</v>
      </c>
      <c r="N177" s="2" t="s">
        <v>650</v>
      </c>
      <c r="O177" s="2" t="s">
        <v>650</v>
      </c>
      <c r="P177" s="2" t="s">
        <v>650</v>
      </c>
      <c r="Q177" s="2" t="s">
        <v>651</v>
      </c>
      <c r="R177" s="2" t="s">
        <v>650</v>
      </c>
      <c r="S177" s="2" t="s">
        <v>650</v>
      </c>
      <c r="T177" s="2" t="s">
        <v>650</v>
      </c>
      <c r="U177" s="2" t="s">
        <v>650</v>
      </c>
      <c r="V177" s="2" t="s">
        <v>650</v>
      </c>
    </row>
    <row r="178" spans="1:22" ht="15" customHeight="1" x14ac:dyDescent="0.25">
      <c r="A178" s="2" t="s">
        <v>277</v>
      </c>
      <c r="B178" s="2" t="s">
        <v>284</v>
      </c>
      <c r="C178" s="2">
        <v>2015</v>
      </c>
      <c r="D178" s="2" t="s">
        <v>651</v>
      </c>
      <c r="E178" s="2" t="s">
        <v>650</v>
      </c>
      <c r="F178" s="2" t="s">
        <v>650</v>
      </c>
      <c r="G178" s="2" t="s">
        <v>650</v>
      </c>
      <c r="H178" s="2" t="s">
        <v>650</v>
      </c>
      <c r="I178" s="2" t="s">
        <v>650</v>
      </c>
      <c r="J178" s="2" t="s">
        <v>651</v>
      </c>
      <c r="K178" s="2" t="s">
        <v>650</v>
      </c>
      <c r="L178" s="2" t="s">
        <v>650</v>
      </c>
      <c r="M178" s="2" t="s">
        <v>650</v>
      </c>
      <c r="N178" s="2" t="s">
        <v>650</v>
      </c>
      <c r="O178" s="2" t="s">
        <v>650</v>
      </c>
      <c r="P178" s="2" t="s">
        <v>650</v>
      </c>
      <c r="Q178" s="2" t="s">
        <v>651</v>
      </c>
      <c r="R178" s="2" t="s">
        <v>650</v>
      </c>
      <c r="S178" s="2" t="s">
        <v>650</v>
      </c>
      <c r="T178" s="2" t="s">
        <v>650</v>
      </c>
      <c r="U178" s="2" t="s">
        <v>650</v>
      </c>
      <c r="V178" s="2" t="s">
        <v>650</v>
      </c>
    </row>
    <row r="179" spans="1:22" ht="15" customHeight="1" x14ac:dyDescent="0.25">
      <c r="A179" s="2" t="s">
        <v>277</v>
      </c>
      <c r="B179" s="2" t="s">
        <v>285</v>
      </c>
      <c r="C179" s="2">
        <v>2015</v>
      </c>
      <c r="D179" s="2" t="s">
        <v>651</v>
      </c>
      <c r="E179" s="2" t="s">
        <v>650</v>
      </c>
      <c r="F179" s="2" t="s">
        <v>650</v>
      </c>
      <c r="G179" s="2" t="s">
        <v>650</v>
      </c>
      <c r="H179" s="2" t="s">
        <v>650</v>
      </c>
      <c r="I179" s="2" t="s">
        <v>650</v>
      </c>
      <c r="J179" s="2" t="s">
        <v>651</v>
      </c>
      <c r="K179" s="2" t="s">
        <v>650</v>
      </c>
      <c r="L179" s="2" t="s">
        <v>650</v>
      </c>
      <c r="M179" s="2" t="s">
        <v>650</v>
      </c>
      <c r="N179" s="2" t="s">
        <v>650</v>
      </c>
      <c r="O179" s="2" t="s">
        <v>650</v>
      </c>
      <c r="P179" s="2" t="s">
        <v>650</v>
      </c>
      <c r="Q179" s="2" t="s">
        <v>651</v>
      </c>
      <c r="R179" s="2" t="s">
        <v>650</v>
      </c>
      <c r="S179" s="2" t="s">
        <v>650</v>
      </c>
      <c r="T179" s="2" t="s">
        <v>650</v>
      </c>
      <c r="U179" s="2" t="s">
        <v>650</v>
      </c>
      <c r="V179" s="2" t="s">
        <v>650</v>
      </c>
    </row>
    <row r="180" spans="1:22" ht="15" customHeight="1" x14ac:dyDescent="0.25">
      <c r="A180" s="2" t="s">
        <v>286</v>
      </c>
      <c r="B180" s="2" t="s">
        <v>287</v>
      </c>
      <c r="C180" s="2">
        <v>2015</v>
      </c>
      <c r="D180" s="2" t="s">
        <v>651</v>
      </c>
      <c r="E180" s="2" t="s">
        <v>650</v>
      </c>
      <c r="F180" s="2" t="s">
        <v>650</v>
      </c>
      <c r="G180" s="2" t="s">
        <v>650</v>
      </c>
      <c r="H180" s="2" t="s">
        <v>650</v>
      </c>
      <c r="I180" s="2" t="s">
        <v>650</v>
      </c>
      <c r="J180" s="2" t="s">
        <v>651</v>
      </c>
      <c r="K180" s="2" t="s">
        <v>650</v>
      </c>
      <c r="L180" s="2" t="s">
        <v>650</v>
      </c>
      <c r="M180" s="2" t="s">
        <v>650</v>
      </c>
      <c r="N180" s="2" t="s">
        <v>650</v>
      </c>
      <c r="O180" s="2" t="s">
        <v>650</v>
      </c>
      <c r="P180" s="2" t="s">
        <v>650</v>
      </c>
      <c r="Q180" s="2" t="s">
        <v>651</v>
      </c>
      <c r="R180" s="2" t="s">
        <v>650</v>
      </c>
      <c r="S180" s="2" t="s">
        <v>650</v>
      </c>
      <c r="T180" s="2" t="s">
        <v>650</v>
      </c>
      <c r="U180" s="2" t="s">
        <v>650</v>
      </c>
      <c r="V180" s="2" t="s">
        <v>650</v>
      </c>
    </row>
    <row r="181" spans="1:22" ht="15" customHeight="1" x14ac:dyDescent="0.25">
      <c r="A181" s="2" t="s">
        <v>291</v>
      </c>
      <c r="B181" s="2" t="s">
        <v>10</v>
      </c>
      <c r="C181" s="2">
        <v>2015</v>
      </c>
      <c r="D181" s="2" t="s">
        <v>746</v>
      </c>
      <c r="E181" s="2" t="s">
        <v>711</v>
      </c>
      <c r="F181" s="2">
        <v>8.6950000000000003</v>
      </c>
      <c r="G181" s="2" t="s">
        <v>721</v>
      </c>
      <c r="H181" s="2">
        <v>0.17399999999999999</v>
      </c>
      <c r="I181" s="2">
        <v>87</v>
      </c>
      <c r="J181" s="2" t="s">
        <v>651</v>
      </c>
      <c r="K181" s="2" t="s">
        <v>650</v>
      </c>
      <c r="L181" s="2" t="s">
        <v>650</v>
      </c>
      <c r="M181" s="2" t="s">
        <v>650</v>
      </c>
      <c r="N181" s="2" t="s">
        <v>650</v>
      </c>
      <c r="O181" s="2" t="s">
        <v>650</v>
      </c>
      <c r="P181" s="2" t="s">
        <v>650</v>
      </c>
      <c r="Q181" s="2" t="s">
        <v>651</v>
      </c>
      <c r="R181" s="2" t="s">
        <v>650</v>
      </c>
      <c r="S181" s="2" t="s">
        <v>650</v>
      </c>
      <c r="T181" s="2" t="s">
        <v>650</v>
      </c>
      <c r="U181" s="2" t="s">
        <v>650</v>
      </c>
      <c r="V181" s="2" t="s">
        <v>650</v>
      </c>
    </row>
    <row r="182" spans="1:22" ht="15" customHeight="1" x14ac:dyDescent="0.25">
      <c r="A182" s="2" t="s">
        <v>291</v>
      </c>
      <c r="B182" s="2" t="s">
        <v>292</v>
      </c>
      <c r="C182" s="2">
        <v>2015</v>
      </c>
      <c r="D182" s="2" t="s">
        <v>651</v>
      </c>
      <c r="E182" s="2" t="s">
        <v>650</v>
      </c>
      <c r="F182" s="2" t="s">
        <v>650</v>
      </c>
      <c r="G182" s="2" t="s">
        <v>650</v>
      </c>
      <c r="H182" s="2" t="s">
        <v>650</v>
      </c>
      <c r="I182" s="2" t="s">
        <v>650</v>
      </c>
      <c r="J182" s="2" t="s">
        <v>651</v>
      </c>
      <c r="K182" s="2" t="s">
        <v>650</v>
      </c>
      <c r="L182" s="2" t="s">
        <v>650</v>
      </c>
      <c r="M182" s="2" t="s">
        <v>650</v>
      </c>
      <c r="N182" s="2" t="s">
        <v>650</v>
      </c>
      <c r="O182" s="2" t="s">
        <v>650</v>
      </c>
      <c r="P182" s="2" t="s">
        <v>650</v>
      </c>
      <c r="Q182" s="2" t="s">
        <v>651</v>
      </c>
      <c r="R182" s="2" t="s">
        <v>650</v>
      </c>
      <c r="S182" s="2" t="s">
        <v>650</v>
      </c>
      <c r="T182" s="2" t="s">
        <v>650</v>
      </c>
      <c r="U182" s="2" t="s">
        <v>650</v>
      </c>
      <c r="V182" s="2" t="s">
        <v>650</v>
      </c>
    </row>
    <row r="183" spans="1:22" ht="15" customHeight="1" x14ac:dyDescent="0.25">
      <c r="A183" s="2" t="s">
        <v>291</v>
      </c>
      <c r="B183" s="2" t="s">
        <v>293</v>
      </c>
      <c r="C183" s="2">
        <v>2015</v>
      </c>
      <c r="D183" s="2" t="s">
        <v>651</v>
      </c>
      <c r="E183" s="2" t="s">
        <v>650</v>
      </c>
      <c r="F183" s="2" t="s">
        <v>650</v>
      </c>
      <c r="G183" s="2" t="s">
        <v>650</v>
      </c>
      <c r="H183" s="2" t="s">
        <v>650</v>
      </c>
      <c r="I183" s="2" t="s">
        <v>650</v>
      </c>
      <c r="J183" s="2" t="s">
        <v>651</v>
      </c>
      <c r="K183" s="2" t="s">
        <v>650</v>
      </c>
      <c r="L183" s="2" t="s">
        <v>650</v>
      </c>
      <c r="M183" s="2" t="s">
        <v>650</v>
      </c>
      <c r="N183" s="2" t="s">
        <v>650</v>
      </c>
      <c r="O183" s="2" t="s">
        <v>650</v>
      </c>
      <c r="P183" s="2" t="s">
        <v>650</v>
      </c>
      <c r="Q183" s="2" t="s">
        <v>651</v>
      </c>
      <c r="R183" s="2" t="s">
        <v>650</v>
      </c>
      <c r="S183" s="2" t="s">
        <v>650</v>
      </c>
      <c r="T183" s="2" t="s">
        <v>650</v>
      </c>
      <c r="U183" s="2" t="s">
        <v>650</v>
      </c>
      <c r="V183" s="2" t="s">
        <v>650</v>
      </c>
    </row>
    <row r="184" spans="1:22" ht="15" customHeight="1" x14ac:dyDescent="0.25">
      <c r="A184" s="2" t="s">
        <v>291</v>
      </c>
      <c r="B184" s="2" t="s">
        <v>294</v>
      </c>
      <c r="C184" s="2">
        <v>2015</v>
      </c>
      <c r="D184" s="2" t="s">
        <v>651</v>
      </c>
      <c r="E184" s="2" t="s">
        <v>650</v>
      </c>
      <c r="F184" s="2" t="s">
        <v>650</v>
      </c>
      <c r="G184" s="2" t="s">
        <v>650</v>
      </c>
      <c r="H184" s="2" t="s">
        <v>650</v>
      </c>
      <c r="I184" s="2" t="s">
        <v>650</v>
      </c>
      <c r="J184" s="2" t="s">
        <v>651</v>
      </c>
      <c r="K184" s="2" t="s">
        <v>650</v>
      </c>
      <c r="L184" s="2" t="s">
        <v>650</v>
      </c>
      <c r="M184" s="2" t="s">
        <v>650</v>
      </c>
      <c r="N184" s="2" t="s">
        <v>650</v>
      </c>
      <c r="O184" s="2" t="s">
        <v>650</v>
      </c>
      <c r="P184" s="2" t="s">
        <v>650</v>
      </c>
      <c r="Q184" s="2" t="s">
        <v>651</v>
      </c>
      <c r="R184" s="2" t="s">
        <v>650</v>
      </c>
      <c r="S184" s="2" t="s">
        <v>650</v>
      </c>
      <c r="T184" s="2" t="s">
        <v>650</v>
      </c>
      <c r="U184" s="2" t="s">
        <v>650</v>
      </c>
      <c r="V184" s="2" t="s">
        <v>650</v>
      </c>
    </row>
    <row r="185" spans="1:22" ht="15" customHeight="1" x14ac:dyDescent="0.2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T185" s="2" t="s">
        <v>651</v>
      </c>
      <c r="U185" s="2" t="s">
        <v>651</v>
      </c>
      <c r="V185" s="2" t="s">
        <v>651</v>
      </c>
    </row>
    <row r="186" spans="1:22" ht="15" customHeight="1" x14ac:dyDescent="0.2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T186" s="2" t="s">
        <v>651</v>
      </c>
      <c r="U186" s="2" t="s">
        <v>651</v>
      </c>
      <c r="V186" s="2" t="s">
        <v>651</v>
      </c>
    </row>
    <row r="187" spans="1:22" ht="15" customHeight="1" x14ac:dyDescent="0.25">
      <c r="A187" s="2" t="s">
        <v>297</v>
      </c>
      <c r="B187" s="2" t="s">
        <v>298</v>
      </c>
      <c r="C187" s="2">
        <v>2015</v>
      </c>
      <c r="D187" s="2" t="s">
        <v>651</v>
      </c>
      <c r="E187" s="2" t="s">
        <v>650</v>
      </c>
      <c r="F187" s="2" t="s">
        <v>650</v>
      </c>
      <c r="G187" s="2" t="s">
        <v>650</v>
      </c>
      <c r="H187" s="2" t="s">
        <v>650</v>
      </c>
      <c r="I187" s="2" t="s">
        <v>650</v>
      </c>
      <c r="J187" s="2" t="s">
        <v>651</v>
      </c>
      <c r="K187" s="2" t="s">
        <v>650</v>
      </c>
      <c r="L187" s="2" t="s">
        <v>650</v>
      </c>
      <c r="M187" s="2" t="s">
        <v>650</v>
      </c>
      <c r="N187" s="2" t="s">
        <v>650</v>
      </c>
      <c r="O187" s="2" t="s">
        <v>650</v>
      </c>
      <c r="P187" s="2" t="s">
        <v>650</v>
      </c>
      <c r="Q187" s="2" t="s">
        <v>651</v>
      </c>
      <c r="R187" s="2" t="s">
        <v>650</v>
      </c>
      <c r="S187" s="2" t="s">
        <v>650</v>
      </c>
      <c r="T187" s="2" t="s">
        <v>650</v>
      </c>
      <c r="U187" s="2" t="s">
        <v>650</v>
      </c>
      <c r="V187" s="2" t="s">
        <v>650</v>
      </c>
    </row>
    <row r="188" spans="1:22" ht="15" customHeight="1" x14ac:dyDescent="0.25">
      <c r="A188" s="2" t="s">
        <v>299</v>
      </c>
      <c r="B188" s="2" t="s">
        <v>300</v>
      </c>
      <c r="C188" s="2">
        <v>2015</v>
      </c>
      <c r="D188" s="2" t="s">
        <v>651</v>
      </c>
      <c r="E188" s="2" t="s">
        <v>650</v>
      </c>
      <c r="F188" s="2" t="s">
        <v>650</v>
      </c>
      <c r="G188" s="2" t="s">
        <v>650</v>
      </c>
      <c r="H188" s="2" t="s">
        <v>650</v>
      </c>
      <c r="I188" s="2" t="s">
        <v>650</v>
      </c>
      <c r="J188" s="2" t="s">
        <v>651</v>
      </c>
      <c r="K188" s="2" t="s">
        <v>650</v>
      </c>
      <c r="L188" s="2" t="s">
        <v>650</v>
      </c>
      <c r="M188" s="2" t="s">
        <v>650</v>
      </c>
      <c r="N188" s="2" t="s">
        <v>650</v>
      </c>
      <c r="O188" s="2" t="s">
        <v>650</v>
      </c>
      <c r="P188" s="2" t="s">
        <v>650</v>
      </c>
      <c r="Q188" s="2" t="s">
        <v>651</v>
      </c>
      <c r="R188" s="2" t="s">
        <v>650</v>
      </c>
      <c r="S188" s="2" t="s">
        <v>650</v>
      </c>
      <c r="T188" s="2" t="s">
        <v>650</v>
      </c>
      <c r="U188" s="2" t="s">
        <v>650</v>
      </c>
      <c r="V188" s="2" t="s">
        <v>650</v>
      </c>
    </row>
    <row r="189" spans="1:22" ht="15" customHeight="1" x14ac:dyDescent="0.25">
      <c r="A189" s="2" t="s">
        <v>301</v>
      </c>
      <c r="B189" s="2" t="s">
        <v>302</v>
      </c>
      <c r="C189" s="2">
        <v>2015</v>
      </c>
      <c r="D189" s="2" t="s">
        <v>747</v>
      </c>
      <c r="E189" s="2" t="s">
        <v>711</v>
      </c>
      <c r="F189" s="2">
        <v>12.034000000000001</v>
      </c>
      <c r="G189" s="2" t="s">
        <v>748</v>
      </c>
      <c r="H189" s="2">
        <v>0</v>
      </c>
      <c r="I189" s="2" t="s">
        <v>650</v>
      </c>
      <c r="J189" s="2" t="s">
        <v>651</v>
      </c>
      <c r="K189" s="2" t="s">
        <v>650</v>
      </c>
      <c r="L189" s="2" t="s">
        <v>650</v>
      </c>
      <c r="M189" s="2" t="s">
        <v>650</v>
      </c>
      <c r="N189" s="2" t="s">
        <v>650</v>
      </c>
      <c r="O189" s="2" t="s">
        <v>650</v>
      </c>
      <c r="P189" s="2" t="s">
        <v>650</v>
      </c>
      <c r="Q189" s="2" t="s">
        <v>651</v>
      </c>
      <c r="R189" s="2" t="s">
        <v>650</v>
      </c>
      <c r="S189" s="2" t="s">
        <v>650</v>
      </c>
      <c r="T189" s="2" t="s">
        <v>650</v>
      </c>
      <c r="U189" s="2" t="s">
        <v>650</v>
      </c>
      <c r="V189" s="2" t="s">
        <v>650</v>
      </c>
    </row>
    <row r="190" spans="1:22" ht="15" customHeight="1" x14ac:dyDescent="0.25">
      <c r="A190" s="2" t="s">
        <v>303</v>
      </c>
      <c r="B190" s="2" t="s">
        <v>304</v>
      </c>
      <c r="C190" s="2">
        <v>2015</v>
      </c>
      <c r="D190" s="2" t="s">
        <v>749</v>
      </c>
      <c r="E190" s="2" t="s">
        <v>724</v>
      </c>
      <c r="F190" s="2">
        <v>0.01</v>
      </c>
      <c r="G190" s="2" t="s">
        <v>650</v>
      </c>
      <c r="H190" s="2" t="s">
        <v>650</v>
      </c>
      <c r="I190" s="2" t="s">
        <v>650</v>
      </c>
      <c r="J190" s="2" t="s">
        <v>651</v>
      </c>
      <c r="K190" s="2" t="s">
        <v>650</v>
      </c>
      <c r="L190" s="2" t="s">
        <v>650</v>
      </c>
      <c r="M190" s="2" t="s">
        <v>650</v>
      </c>
      <c r="N190" s="2" t="s">
        <v>650</v>
      </c>
      <c r="O190" s="2" t="s">
        <v>650</v>
      </c>
      <c r="P190" s="2" t="s">
        <v>650</v>
      </c>
      <c r="Q190" s="2" t="s">
        <v>651</v>
      </c>
      <c r="R190" s="2" t="s">
        <v>650</v>
      </c>
      <c r="S190" s="2" t="s">
        <v>650</v>
      </c>
      <c r="T190" s="2" t="s">
        <v>650</v>
      </c>
      <c r="U190" s="2" t="s">
        <v>650</v>
      </c>
      <c r="V190" s="2" t="s">
        <v>650</v>
      </c>
    </row>
    <row r="191" spans="1:22" ht="15" customHeight="1" x14ac:dyDescent="0.25">
      <c r="A191" s="2" t="s">
        <v>303</v>
      </c>
      <c r="B191" s="2" t="s">
        <v>305</v>
      </c>
      <c r="C191" s="2">
        <v>2015</v>
      </c>
      <c r="D191" s="2" t="s">
        <v>749</v>
      </c>
      <c r="E191" s="2" t="s">
        <v>724</v>
      </c>
      <c r="F191" s="2">
        <v>5.2</v>
      </c>
      <c r="G191" s="2" t="s">
        <v>650</v>
      </c>
      <c r="H191" s="2" t="s">
        <v>650</v>
      </c>
      <c r="I191" s="2" t="s">
        <v>650</v>
      </c>
      <c r="J191" s="2" t="s">
        <v>651</v>
      </c>
      <c r="K191" s="2" t="s">
        <v>650</v>
      </c>
      <c r="L191" s="2" t="s">
        <v>650</v>
      </c>
      <c r="M191" s="2" t="s">
        <v>650</v>
      </c>
      <c r="N191" s="2" t="s">
        <v>650</v>
      </c>
      <c r="O191" s="2" t="s">
        <v>650</v>
      </c>
      <c r="P191" s="2" t="s">
        <v>650</v>
      </c>
      <c r="Q191" s="2" t="s">
        <v>651</v>
      </c>
      <c r="R191" s="2" t="s">
        <v>650</v>
      </c>
      <c r="S191" s="2" t="s">
        <v>650</v>
      </c>
      <c r="T191" s="2" t="s">
        <v>650</v>
      </c>
      <c r="U191" s="2" t="s">
        <v>650</v>
      </c>
      <c r="V191" s="2" t="s">
        <v>650</v>
      </c>
    </row>
    <row r="192" spans="1:22" ht="15" customHeight="1" x14ac:dyDescent="0.25">
      <c r="A192" s="2" t="s">
        <v>303</v>
      </c>
      <c r="B192" s="2" t="s">
        <v>306</v>
      </c>
      <c r="C192" s="2">
        <v>2015</v>
      </c>
      <c r="D192" s="2" t="s">
        <v>651</v>
      </c>
      <c r="E192" s="2" t="s">
        <v>650</v>
      </c>
      <c r="F192" s="2" t="s">
        <v>650</v>
      </c>
      <c r="G192" s="2" t="s">
        <v>650</v>
      </c>
      <c r="H192" s="2" t="s">
        <v>650</v>
      </c>
      <c r="I192" s="2" t="s">
        <v>650</v>
      </c>
      <c r="J192" s="2" t="s">
        <v>651</v>
      </c>
      <c r="K192" s="2" t="s">
        <v>650</v>
      </c>
      <c r="L192" s="2" t="s">
        <v>650</v>
      </c>
      <c r="M192" s="2" t="s">
        <v>650</v>
      </c>
      <c r="N192" s="2" t="s">
        <v>650</v>
      </c>
      <c r="O192" s="2" t="s">
        <v>650</v>
      </c>
      <c r="P192" s="2" t="s">
        <v>650</v>
      </c>
      <c r="Q192" s="2" t="s">
        <v>651</v>
      </c>
      <c r="R192" s="2" t="s">
        <v>650</v>
      </c>
      <c r="S192" s="2" t="s">
        <v>650</v>
      </c>
      <c r="T192" s="2" t="s">
        <v>650</v>
      </c>
      <c r="U192" s="2" t="s">
        <v>650</v>
      </c>
      <c r="V192" s="2" t="s">
        <v>650</v>
      </c>
    </row>
    <row r="193" spans="1:22" ht="15" customHeight="1" x14ac:dyDescent="0.25">
      <c r="A193" s="2" t="s">
        <v>303</v>
      </c>
      <c r="B193" s="2" t="s">
        <v>307</v>
      </c>
      <c r="C193" s="2">
        <v>2015</v>
      </c>
      <c r="D193" s="2" t="s">
        <v>749</v>
      </c>
      <c r="E193" s="2" t="s">
        <v>724</v>
      </c>
      <c r="F193" s="2">
        <v>0.25</v>
      </c>
      <c r="G193" s="2" t="s">
        <v>650</v>
      </c>
      <c r="H193" s="2" t="s">
        <v>650</v>
      </c>
      <c r="I193" s="2" t="s">
        <v>650</v>
      </c>
      <c r="J193" s="2" t="s">
        <v>651</v>
      </c>
      <c r="K193" s="2" t="s">
        <v>650</v>
      </c>
      <c r="L193" s="2" t="s">
        <v>650</v>
      </c>
      <c r="M193" s="2" t="s">
        <v>650</v>
      </c>
      <c r="N193" s="2" t="s">
        <v>650</v>
      </c>
      <c r="O193" s="2" t="s">
        <v>650</v>
      </c>
      <c r="P193" s="2" t="s">
        <v>650</v>
      </c>
      <c r="Q193" s="2" t="s">
        <v>651</v>
      </c>
      <c r="R193" s="2" t="s">
        <v>650</v>
      </c>
      <c r="S193" s="2" t="s">
        <v>650</v>
      </c>
      <c r="T193" s="2" t="s">
        <v>650</v>
      </c>
      <c r="U193" s="2" t="s">
        <v>650</v>
      </c>
      <c r="V193" s="2" t="s">
        <v>650</v>
      </c>
    </row>
    <row r="194" spans="1:22" ht="15" customHeight="1" x14ac:dyDescent="0.25">
      <c r="A194" s="2" t="s">
        <v>308</v>
      </c>
      <c r="B194" s="2" t="s">
        <v>309</v>
      </c>
      <c r="C194" s="2">
        <v>2015</v>
      </c>
      <c r="D194" s="2" t="s">
        <v>651</v>
      </c>
      <c r="E194" s="2" t="s">
        <v>650</v>
      </c>
      <c r="F194" s="2" t="s">
        <v>650</v>
      </c>
      <c r="G194" s="2" t="s">
        <v>650</v>
      </c>
      <c r="H194" s="2" t="s">
        <v>650</v>
      </c>
      <c r="I194" s="2" t="s">
        <v>650</v>
      </c>
      <c r="J194" s="2" t="s">
        <v>651</v>
      </c>
      <c r="K194" s="2" t="s">
        <v>650</v>
      </c>
      <c r="L194" s="2" t="s">
        <v>650</v>
      </c>
      <c r="M194" s="2" t="s">
        <v>650</v>
      </c>
      <c r="N194" s="2" t="s">
        <v>650</v>
      </c>
      <c r="O194" s="2" t="s">
        <v>650</v>
      </c>
      <c r="P194" s="2" t="s">
        <v>650</v>
      </c>
      <c r="Q194" s="2" t="s">
        <v>651</v>
      </c>
      <c r="R194" s="2" t="s">
        <v>650</v>
      </c>
      <c r="S194" s="2" t="s">
        <v>650</v>
      </c>
      <c r="T194" s="2" t="s">
        <v>650</v>
      </c>
      <c r="U194" s="2" t="s">
        <v>650</v>
      </c>
      <c r="V194" s="2" t="s">
        <v>650</v>
      </c>
    </row>
    <row r="195" spans="1:22" ht="15" customHeight="1" x14ac:dyDescent="0.25">
      <c r="A195" s="2" t="s">
        <v>310</v>
      </c>
      <c r="B195" s="2" t="s">
        <v>311</v>
      </c>
      <c r="C195" s="2">
        <v>2015</v>
      </c>
      <c r="D195" s="2" t="s">
        <v>651</v>
      </c>
      <c r="E195" s="2" t="s">
        <v>650</v>
      </c>
      <c r="F195" s="2" t="s">
        <v>650</v>
      </c>
      <c r="G195" s="2" t="s">
        <v>650</v>
      </c>
      <c r="H195" s="2" t="s">
        <v>650</v>
      </c>
      <c r="I195" s="2" t="s">
        <v>650</v>
      </c>
      <c r="J195" s="2" t="s">
        <v>651</v>
      </c>
      <c r="K195" s="2" t="s">
        <v>650</v>
      </c>
      <c r="L195" s="2" t="s">
        <v>650</v>
      </c>
      <c r="M195" s="2" t="s">
        <v>650</v>
      </c>
      <c r="N195" s="2" t="s">
        <v>650</v>
      </c>
      <c r="O195" s="2" t="s">
        <v>650</v>
      </c>
      <c r="P195" s="2" t="s">
        <v>650</v>
      </c>
      <c r="Q195" s="2" t="s">
        <v>651</v>
      </c>
      <c r="R195" s="2" t="s">
        <v>650</v>
      </c>
      <c r="S195" s="2" t="s">
        <v>650</v>
      </c>
      <c r="T195" s="2" t="s">
        <v>650</v>
      </c>
      <c r="U195" s="2" t="s">
        <v>650</v>
      </c>
      <c r="V195" s="2" t="s">
        <v>650</v>
      </c>
    </row>
    <row r="196" spans="1:22" ht="15" customHeight="1" x14ac:dyDescent="0.25">
      <c r="A196" s="2" t="s">
        <v>310</v>
      </c>
      <c r="B196" s="2" t="s">
        <v>312</v>
      </c>
      <c r="C196" s="2">
        <v>2015</v>
      </c>
      <c r="D196" s="2" t="s">
        <v>651</v>
      </c>
      <c r="E196" s="2" t="s">
        <v>650</v>
      </c>
      <c r="F196" s="2" t="s">
        <v>650</v>
      </c>
      <c r="G196" s="2" t="s">
        <v>650</v>
      </c>
      <c r="H196" s="2" t="s">
        <v>650</v>
      </c>
      <c r="I196" s="2" t="s">
        <v>650</v>
      </c>
      <c r="J196" s="2" t="s">
        <v>651</v>
      </c>
      <c r="K196" s="2" t="s">
        <v>650</v>
      </c>
      <c r="L196" s="2" t="s">
        <v>650</v>
      </c>
      <c r="M196" s="2" t="s">
        <v>650</v>
      </c>
      <c r="N196" s="2" t="s">
        <v>650</v>
      </c>
      <c r="O196" s="2" t="s">
        <v>650</v>
      </c>
      <c r="P196" s="2" t="s">
        <v>650</v>
      </c>
      <c r="Q196" s="2" t="s">
        <v>651</v>
      </c>
      <c r="R196" s="2" t="s">
        <v>650</v>
      </c>
      <c r="S196" s="2" t="s">
        <v>650</v>
      </c>
      <c r="T196" s="2" t="s">
        <v>650</v>
      </c>
      <c r="U196" s="2" t="s">
        <v>650</v>
      </c>
      <c r="V196" s="2" t="s">
        <v>650</v>
      </c>
    </row>
    <row r="197" spans="1:22" ht="15" customHeight="1" x14ac:dyDescent="0.25">
      <c r="A197" s="2" t="s">
        <v>310</v>
      </c>
      <c r="B197" s="2" t="s">
        <v>313</v>
      </c>
      <c r="C197" s="2">
        <v>2015</v>
      </c>
      <c r="D197" s="2" t="s">
        <v>651</v>
      </c>
      <c r="E197" s="2" t="s">
        <v>650</v>
      </c>
      <c r="F197" s="2" t="s">
        <v>650</v>
      </c>
      <c r="G197" s="2" t="s">
        <v>650</v>
      </c>
      <c r="H197" s="2" t="s">
        <v>650</v>
      </c>
      <c r="I197" s="2" t="s">
        <v>650</v>
      </c>
      <c r="J197" s="2" t="s">
        <v>651</v>
      </c>
      <c r="K197" s="2" t="s">
        <v>650</v>
      </c>
      <c r="L197" s="2" t="s">
        <v>650</v>
      </c>
      <c r="M197" s="2" t="s">
        <v>650</v>
      </c>
      <c r="N197" s="2" t="s">
        <v>650</v>
      </c>
      <c r="O197" s="2" t="s">
        <v>650</v>
      </c>
      <c r="P197" s="2" t="s">
        <v>650</v>
      </c>
      <c r="Q197" s="2" t="s">
        <v>651</v>
      </c>
      <c r="R197" s="2" t="s">
        <v>650</v>
      </c>
      <c r="S197" s="2" t="s">
        <v>650</v>
      </c>
      <c r="T197" s="2" t="s">
        <v>650</v>
      </c>
      <c r="U197" s="2" t="s">
        <v>650</v>
      </c>
      <c r="V197" s="2" t="s">
        <v>650</v>
      </c>
    </row>
    <row r="198" spans="1:22" ht="15" customHeight="1" x14ac:dyDescent="0.25">
      <c r="A198" s="2" t="s">
        <v>314</v>
      </c>
      <c r="B198" s="2" t="s">
        <v>315</v>
      </c>
      <c r="C198" s="2">
        <v>2015</v>
      </c>
      <c r="D198" s="2" t="s">
        <v>750</v>
      </c>
      <c r="E198" s="2" t="s">
        <v>713</v>
      </c>
      <c r="F198" s="2">
        <v>617</v>
      </c>
      <c r="G198" s="2" t="s">
        <v>751</v>
      </c>
      <c r="H198" s="2">
        <v>24.5</v>
      </c>
      <c r="I198" s="2">
        <v>89</v>
      </c>
      <c r="J198" s="2" t="s">
        <v>651</v>
      </c>
      <c r="K198" s="2" t="s">
        <v>650</v>
      </c>
      <c r="L198" s="2" t="s">
        <v>650</v>
      </c>
      <c r="M198" s="2" t="s">
        <v>650</v>
      </c>
      <c r="N198" s="2" t="s">
        <v>650</v>
      </c>
      <c r="O198" s="2" t="s">
        <v>650</v>
      </c>
      <c r="P198" s="2" t="s">
        <v>650</v>
      </c>
      <c r="Q198" s="2" t="s">
        <v>651</v>
      </c>
      <c r="R198" s="2" t="s">
        <v>650</v>
      </c>
      <c r="S198" s="2" t="s">
        <v>650</v>
      </c>
      <c r="T198" s="2" t="s">
        <v>650</v>
      </c>
      <c r="U198" s="2" t="s">
        <v>650</v>
      </c>
      <c r="V198" s="2" t="s">
        <v>650</v>
      </c>
    </row>
    <row r="199" spans="1:22" ht="15" customHeight="1" x14ac:dyDescent="0.25">
      <c r="A199" s="2" t="s">
        <v>314</v>
      </c>
      <c r="B199" s="2" t="s">
        <v>316</v>
      </c>
      <c r="C199" s="2">
        <v>2015</v>
      </c>
      <c r="D199" s="2" t="s">
        <v>651</v>
      </c>
      <c r="E199" s="2" t="s">
        <v>650</v>
      </c>
      <c r="F199" s="2" t="s">
        <v>650</v>
      </c>
      <c r="G199" s="2" t="s">
        <v>650</v>
      </c>
      <c r="H199" s="2" t="s">
        <v>650</v>
      </c>
      <c r="I199" s="2" t="s">
        <v>650</v>
      </c>
      <c r="J199" s="2" t="s">
        <v>651</v>
      </c>
      <c r="K199" s="2" t="s">
        <v>650</v>
      </c>
      <c r="L199" s="2" t="s">
        <v>650</v>
      </c>
      <c r="M199" s="2" t="s">
        <v>650</v>
      </c>
      <c r="N199" s="2" t="s">
        <v>650</v>
      </c>
      <c r="O199" s="2" t="s">
        <v>650</v>
      </c>
      <c r="P199" s="2" t="s">
        <v>650</v>
      </c>
      <c r="Q199" s="2" t="s">
        <v>651</v>
      </c>
      <c r="R199" s="2" t="s">
        <v>650</v>
      </c>
      <c r="S199" s="2" t="s">
        <v>650</v>
      </c>
      <c r="T199" s="2" t="s">
        <v>650</v>
      </c>
      <c r="U199" s="2" t="s">
        <v>650</v>
      </c>
      <c r="V199" s="2" t="s">
        <v>650</v>
      </c>
    </row>
    <row r="200" spans="1:22" ht="15" customHeight="1" x14ac:dyDescent="0.2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T200" s="2" t="s">
        <v>651</v>
      </c>
      <c r="U200" s="2" t="s">
        <v>651</v>
      </c>
      <c r="V200" s="2" t="s">
        <v>651</v>
      </c>
    </row>
    <row r="201" spans="1:22" ht="15" customHeight="1" x14ac:dyDescent="0.25">
      <c r="A201" s="2" t="s">
        <v>319</v>
      </c>
      <c r="B201" s="2" t="s">
        <v>320</v>
      </c>
      <c r="C201" s="2">
        <v>2015</v>
      </c>
      <c r="D201" s="2" t="s">
        <v>651</v>
      </c>
      <c r="E201" s="2" t="s">
        <v>650</v>
      </c>
      <c r="F201" s="2" t="s">
        <v>650</v>
      </c>
      <c r="G201" s="2" t="s">
        <v>650</v>
      </c>
      <c r="H201" s="2" t="s">
        <v>650</v>
      </c>
      <c r="I201" s="2" t="s">
        <v>650</v>
      </c>
      <c r="J201" s="2" t="s">
        <v>651</v>
      </c>
      <c r="K201" s="2" t="s">
        <v>650</v>
      </c>
      <c r="L201" s="2" t="s">
        <v>650</v>
      </c>
      <c r="M201" s="2" t="s">
        <v>650</v>
      </c>
      <c r="N201" s="2" t="s">
        <v>650</v>
      </c>
      <c r="O201" s="2" t="s">
        <v>650</v>
      </c>
      <c r="P201" s="2" t="s">
        <v>650</v>
      </c>
      <c r="Q201" s="2" t="s">
        <v>651</v>
      </c>
      <c r="R201" s="2" t="s">
        <v>650</v>
      </c>
      <c r="S201" s="2" t="s">
        <v>650</v>
      </c>
      <c r="T201" s="2" t="s">
        <v>650</v>
      </c>
      <c r="U201" s="2" t="s">
        <v>650</v>
      </c>
      <c r="V201" s="2" t="s">
        <v>650</v>
      </c>
    </row>
    <row r="202" spans="1:22" ht="15" customHeight="1" x14ac:dyDescent="0.25">
      <c r="A202" s="2" t="s">
        <v>321</v>
      </c>
      <c r="B202" s="2" t="s">
        <v>322</v>
      </c>
      <c r="C202" s="2">
        <v>2015</v>
      </c>
      <c r="D202" s="2" t="s">
        <v>650</v>
      </c>
      <c r="E202" s="2" t="s">
        <v>650</v>
      </c>
      <c r="F202" s="2" t="s">
        <v>650</v>
      </c>
      <c r="G202" s="2" t="s">
        <v>650</v>
      </c>
      <c r="H202" s="2" t="s">
        <v>650</v>
      </c>
      <c r="I202" s="2" t="s">
        <v>650</v>
      </c>
      <c r="J202" s="2" t="s">
        <v>650</v>
      </c>
      <c r="K202" s="2" t="s">
        <v>650</v>
      </c>
      <c r="L202" s="2" t="s">
        <v>650</v>
      </c>
      <c r="M202" s="2" t="s">
        <v>650</v>
      </c>
      <c r="N202" s="2" t="s">
        <v>650</v>
      </c>
      <c r="O202" s="2" t="s">
        <v>650</v>
      </c>
      <c r="P202" s="2" t="s">
        <v>650</v>
      </c>
      <c r="Q202" s="2" t="s">
        <v>650</v>
      </c>
      <c r="R202" s="2" t="s">
        <v>650</v>
      </c>
      <c r="S202" s="2" t="s">
        <v>650</v>
      </c>
      <c r="T202" s="2" t="s">
        <v>650</v>
      </c>
      <c r="U202" s="2" t="s">
        <v>650</v>
      </c>
      <c r="V202" s="2" t="s">
        <v>650</v>
      </c>
    </row>
    <row r="203" spans="1:22" ht="15" customHeight="1" x14ac:dyDescent="0.25">
      <c r="A203" s="2" t="s">
        <v>321</v>
      </c>
      <c r="B203" s="2" t="s">
        <v>323</v>
      </c>
      <c r="C203" s="2">
        <v>2015</v>
      </c>
      <c r="D203" s="2" t="s">
        <v>651</v>
      </c>
      <c r="E203" s="2" t="s">
        <v>650</v>
      </c>
      <c r="F203" s="2" t="s">
        <v>650</v>
      </c>
      <c r="G203" s="2" t="s">
        <v>650</v>
      </c>
      <c r="H203" s="2" t="s">
        <v>650</v>
      </c>
      <c r="I203" s="2" t="s">
        <v>650</v>
      </c>
      <c r="J203" s="2" t="s">
        <v>651</v>
      </c>
      <c r="K203" s="2" t="s">
        <v>650</v>
      </c>
      <c r="L203" s="2" t="s">
        <v>650</v>
      </c>
      <c r="M203" s="2" t="s">
        <v>650</v>
      </c>
      <c r="N203" s="2" t="s">
        <v>650</v>
      </c>
      <c r="O203" s="2" t="s">
        <v>650</v>
      </c>
      <c r="P203" s="2" t="s">
        <v>650</v>
      </c>
      <c r="Q203" s="2" t="s">
        <v>651</v>
      </c>
      <c r="R203" s="2" t="s">
        <v>650</v>
      </c>
      <c r="S203" s="2" t="s">
        <v>650</v>
      </c>
      <c r="T203" s="2" t="s">
        <v>650</v>
      </c>
      <c r="U203" s="2" t="s">
        <v>650</v>
      </c>
      <c r="V203" s="2" t="s">
        <v>650</v>
      </c>
    </row>
    <row r="204" spans="1:22" ht="15" customHeight="1" x14ac:dyDescent="0.25">
      <c r="A204" s="2" t="s">
        <v>321</v>
      </c>
      <c r="B204" s="2" t="s">
        <v>324</v>
      </c>
      <c r="C204" s="2">
        <v>2015</v>
      </c>
      <c r="D204" s="2" t="s">
        <v>651</v>
      </c>
      <c r="E204" s="2" t="s">
        <v>650</v>
      </c>
      <c r="F204" s="2" t="s">
        <v>650</v>
      </c>
      <c r="G204" s="2" t="s">
        <v>650</v>
      </c>
      <c r="H204" s="2" t="s">
        <v>650</v>
      </c>
      <c r="I204" s="2" t="s">
        <v>650</v>
      </c>
      <c r="J204" s="2" t="s">
        <v>650</v>
      </c>
      <c r="K204" s="2" t="s">
        <v>650</v>
      </c>
      <c r="L204" s="2" t="s">
        <v>650</v>
      </c>
      <c r="M204" s="2" t="s">
        <v>650</v>
      </c>
      <c r="N204" s="2" t="s">
        <v>650</v>
      </c>
      <c r="O204" s="2" t="s">
        <v>650</v>
      </c>
      <c r="P204" s="2" t="s">
        <v>650</v>
      </c>
      <c r="Q204" s="2" t="s">
        <v>650</v>
      </c>
      <c r="R204" s="2" t="s">
        <v>650</v>
      </c>
      <c r="S204" s="2" t="s">
        <v>650</v>
      </c>
      <c r="T204" s="2" t="s">
        <v>650</v>
      </c>
      <c r="U204" s="2" t="s">
        <v>650</v>
      </c>
      <c r="V204" s="2" t="s">
        <v>650</v>
      </c>
    </row>
    <row r="205" spans="1:22" ht="15" customHeight="1" x14ac:dyDescent="0.25">
      <c r="A205" s="2" t="s">
        <v>327</v>
      </c>
      <c r="B205" s="2" t="s">
        <v>328</v>
      </c>
      <c r="C205" s="2">
        <v>2015</v>
      </c>
      <c r="D205" s="2" t="s">
        <v>752</v>
      </c>
      <c r="E205" s="2" t="s">
        <v>711</v>
      </c>
      <c r="F205" s="2">
        <v>7.2</v>
      </c>
      <c r="G205" s="2" t="s">
        <v>650</v>
      </c>
      <c r="H205" s="2" t="s">
        <v>650</v>
      </c>
      <c r="I205" s="2" t="s">
        <v>650</v>
      </c>
      <c r="J205" s="2" t="s">
        <v>651</v>
      </c>
      <c r="K205" s="2" t="s">
        <v>650</v>
      </c>
      <c r="L205" s="2" t="s">
        <v>650</v>
      </c>
      <c r="M205" s="2" t="s">
        <v>650</v>
      </c>
      <c r="N205" s="2" t="s">
        <v>650</v>
      </c>
      <c r="O205" s="2" t="s">
        <v>650</v>
      </c>
      <c r="P205" s="2" t="s">
        <v>650</v>
      </c>
      <c r="Q205" s="2" t="s">
        <v>651</v>
      </c>
      <c r="R205" s="2" t="s">
        <v>650</v>
      </c>
      <c r="S205" s="2" t="s">
        <v>650</v>
      </c>
      <c r="T205" s="2" t="s">
        <v>650</v>
      </c>
      <c r="U205" s="2" t="s">
        <v>650</v>
      </c>
      <c r="V205" s="2" t="s">
        <v>650</v>
      </c>
    </row>
    <row r="206" spans="1:22" ht="15" customHeight="1" x14ac:dyDescent="0.25">
      <c r="A206" s="2" t="s">
        <v>329</v>
      </c>
      <c r="B206" s="2" t="s">
        <v>330</v>
      </c>
      <c r="C206" s="2">
        <v>2015</v>
      </c>
      <c r="D206" s="2" t="s">
        <v>651</v>
      </c>
      <c r="E206" s="2" t="s">
        <v>650</v>
      </c>
      <c r="F206" s="2" t="s">
        <v>650</v>
      </c>
      <c r="G206" s="2" t="s">
        <v>650</v>
      </c>
      <c r="H206" s="2" t="s">
        <v>650</v>
      </c>
      <c r="I206" s="2" t="s">
        <v>650</v>
      </c>
      <c r="J206" s="2" t="s">
        <v>651</v>
      </c>
      <c r="K206" s="2" t="s">
        <v>650</v>
      </c>
      <c r="L206" s="2" t="s">
        <v>650</v>
      </c>
      <c r="M206" s="2" t="s">
        <v>650</v>
      </c>
      <c r="N206" s="2" t="s">
        <v>650</v>
      </c>
      <c r="O206" s="2" t="s">
        <v>650</v>
      </c>
      <c r="P206" s="2" t="s">
        <v>650</v>
      </c>
      <c r="Q206" s="2" t="s">
        <v>651</v>
      </c>
      <c r="R206" s="2" t="s">
        <v>650</v>
      </c>
      <c r="S206" s="2" t="s">
        <v>650</v>
      </c>
      <c r="T206" s="2" t="s">
        <v>650</v>
      </c>
      <c r="U206" s="2" t="s">
        <v>650</v>
      </c>
      <c r="V206" s="2" t="s">
        <v>650</v>
      </c>
    </row>
    <row r="207" spans="1:22" ht="15" customHeight="1" x14ac:dyDescent="0.2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T207" s="2" t="s">
        <v>651</v>
      </c>
      <c r="U207" s="2" t="s">
        <v>651</v>
      </c>
      <c r="V207" s="2" t="s">
        <v>651</v>
      </c>
    </row>
    <row r="208" spans="1:22" ht="15" customHeight="1" x14ac:dyDescent="0.25">
      <c r="A208" s="2" t="s">
        <v>333</v>
      </c>
      <c r="B208" s="2" t="s">
        <v>334</v>
      </c>
      <c r="C208" s="2">
        <v>2015</v>
      </c>
      <c r="D208" s="2" t="s">
        <v>651</v>
      </c>
      <c r="E208" s="2" t="s">
        <v>650</v>
      </c>
      <c r="F208" s="2" t="s">
        <v>650</v>
      </c>
      <c r="G208" s="2" t="s">
        <v>650</v>
      </c>
      <c r="H208" s="2" t="s">
        <v>650</v>
      </c>
      <c r="I208" s="2" t="s">
        <v>650</v>
      </c>
      <c r="J208" s="2" t="s">
        <v>651</v>
      </c>
      <c r="K208" s="2" t="s">
        <v>650</v>
      </c>
      <c r="L208" s="2" t="s">
        <v>650</v>
      </c>
      <c r="M208" s="2" t="s">
        <v>650</v>
      </c>
      <c r="N208" s="2" t="s">
        <v>650</v>
      </c>
      <c r="O208" s="2" t="s">
        <v>650</v>
      </c>
      <c r="P208" s="2" t="s">
        <v>650</v>
      </c>
      <c r="Q208" s="2" t="s">
        <v>651</v>
      </c>
      <c r="R208" s="2" t="s">
        <v>650</v>
      </c>
      <c r="S208" s="2" t="s">
        <v>650</v>
      </c>
      <c r="T208" s="2" t="s">
        <v>650</v>
      </c>
      <c r="U208" s="2" t="s">
        <v>650</v>
      </c>
      <c r="V208" s="2" t="s">
        <v>650</v>
      </c>
    </row>
    <row r="209" spans="1:22" ht="15" customHeight="1" x14ac:dyDescent="0.25">
      <c r="A209" s="2" t="s">
        <v>333</v>
      </c>
      <c r="B209" s="2" t="s">
        <v>335</v>
      </c>
      <c r="C209" s="2">
        <v>2015</v>
      </c>
      <c r="D209" s="2" t="s">
        <v>651</v>
      </c>
      <c r="E209" s="2" t="s">
        <v>650</v>
      </c>
      <c r="F209" s="2" t="s">
        <v>650</v>
      </c>
      <c r="G209" s="2" t="s">
        <v>650</v>
      </c>
      <c r="H209" s="2" t="s">
        <v>650</v>
      </c>
      <c r="I209" s="2" t="s">
        <v>650</v>
      </c>
      <c r="J209" s="2" t="s">
        <v>651</v>
      </c>
      <c r="K209" s="2" t="s">
        <v>650</v>
      </c>
      <c r="L209" s="2" t="s">
        <v>650</v>
      </c>
      <c r="M209" s="2" t="s">
        <v>650</v>
      </c>
      <c r="N209" s="2" t="s">
        <v>650</v>
      </c>
      <c r="O209" s="2" t="s">
        <v>650</v>
      </c>
      <c r="P209" s="2" t="s">
        <v>650</v>
      </c>
      <c r="Q209" s="2" t="s">
        <v>651</v>
      </c>
      <c r="R209" s="2" t="s">
        <v>650</v>
      </c>
      <c r="S209" s="2" t="s">
        <v>650</v>
      </c>
      <c r="T209" s="2" t="s">
        <v>650</v>
      </c>
      <c r="U209" s="2" t="s">
        <v>650</v>
      </c>
      <c r="V209" s="2" t="s">
        <v>650</v>
      </c>
    </row>
    <row r="210" spans="1:22" ht="15" customHeight="1" x14ac:dyDescent="0.25">
      <c r="A210" s="2" t="s">
        <v>333</v>
      </c>
      <c r="B210" s="2" t="s">
        <v>336</v>
      </c>
      <c r="C210" s="2">
        <v>2015</v>
      </c>
      <c r="D210" s="2" t="s">
        <v>753</v>
      </c>
      <c r="E210" s="2" t="s">
        <v>741</v>
      </c>
      <c r="F210" s="2">
        <v>0.37</v>
      </c>
      <c r="G210" s="2" t="s">
        <v>650</v>
      </c>
      <c r="H210" s="2" t="s">
        <v>650</v>
      </c>
      <c r="I210" s="2" t="s">
        <v>650</v>
      </c>
      <c r="J210" s="2" t="s">
        <v>651</v>
      </c>
      <c r="K210" s="2" t="s">
        <v>650</v>
      </c>
      <c r="L210" s="2" t="s">
        <v>650</v>
      </c>
      <c r="M210" s="2" t="s">
        <v>650</v>
      </c>
      <c r="N210" s="2" t="s">
        <v>650</v>
      </c>
      <c r="O210" s="2" t="s">
        <v>650</v>
      </c>
      <c r="P210" s="2" t="s">
        <v>650</v>
      </c>
      <c r="Q210" s="2" t="s">
        <v>651</v>
      </c>
      <c r="R210" s="2" t="s">
        <v>650</v>
      </c>
      <c r="S210" s="2" t="s">
        <v>650</v>
      </c>
      <c r="T210" s="2" t="s">
        <v>650</v>
      </c>
      <c r="U210" s="2" t="s">
        <v>650</v>
      </c>
      <c r="V210" s="2" t="s">
        <v>650</v>
      </c>
    </row>
    <row r="211" spans="1:22" ht="15" customHeight="1" x14ac:dyDescent="0.25">
      <c r="A211" s="2" t="s">
        <v>333</v>
      </c>
      <c r="B211" s="2" t="s">
        <v>337</v>
      </c>
      <c r="C211" s="2">
        <v>2015</v>
      </c>
      <c r="D211" s="2" t="s">
        <v>753</v>
      </c>
      <c r="E211" s="2" t="s">
        <v>741</v>
      </c>
      <c r="F211" s="2">
        <v>3.0000000000000001E-5</v>
      </c>
      <c r="G211" s="2" t="s">
        <v>650</v>
      </c>
      <c r="H211" s="2" t="s">
        <v>650</v>
      </c>
      <c r="I211" s="2" t="s">
        <v>650</v>
      </c>
      <c r="J211" s="2" t="s">
        <v>651</v>
      </c>
      <c r="K211" s="2" t="s">
        <v>650</v>
      </c>
      <c r="L211" s="2" t="s">
        <v>650</v>
      </c>
      <c r="M211" s="2" t="s">
        <v>650</v>
      </c>
      <c r="N211" s="2" t="s">
        <v>650</v>
      </c>
      <c r="O211" s="2" t="s">
        <v>650</v>
      </c>
      <c r="P211" s="2" t="s">
        <v>650</v>
      </c>
      <c r="Q211" s="2" t="s">
        <v>651</v>
      </c>
      <c r="R211" s="2" t="s">
        <v>650</v>
      </c>
      <c r="S211" s="2" t="s">
        <v>650</v>
      </c>
      <c r="T211" s="2" t="s">
        <v>650</v>
      </c>
      <c r="U211" s="2" t="s">
        <v>650</v>
      </c>
      <c r="V211" s="2" t="s">
        <v>650</v>
      </c>
    </row>
    <row r="212" spans="1:22" ht="15" customHeight="1" x14ac:dyDescent="0.25">
      <c r="A212" s="2" t="s">
        <v>338</v>
      </c>
      <c r="B212" s="2" t="s">
        <v>339</v>
      </c>
      <c r="C212" s="2">
        <v>2015</v>
      </c>
      <c r="D212" s="2" t="s">
        <v>651</v>
      </c>
      <c r="E212" s="2" t="s">
        <v>650</v>
      </c>
      <c r="F212" s="2" t="s">
        <v>650</v>
      </c>
      <c r="G212" s="2" t="s">
        <v>650</v>
      </c>
      <c r="H212" s="2" t="s">
        <v>650</v>
      </c>
      <c r="I212" s="2" t="s">
        <v>650</v>
      </c>
      <c r="J212" s="2" t="s">
        <v>651</v>
      </c>
      <c r="K212" s="2" t="s">
        <v>650</v>
      </c>
      <c r="L212" s="2" t="s">
        <v>650</v>
      </c>
      <c r="M212" s="2" t="s">
        <v>650</v>
      </c>
      <c r="N212" s="2" t="s">
        <v>650</v>
      </c>
      <c r="O212" s="2" t="s">
        <v>650</v>
      </c>
      <c r="P212" s="2" t="s">
        <v>650</v>
      </c>
      <c r="Q212" s="2" t="s">
        <v>651</v>
      </c>
      <c r="R212" s="2" t="s">
        <v>650</v>
      </c>
      <c r="S212" s="2" t="s">
        <v>650</v>
      </c>
      <c r="T212" s="2" t="s">
        <v>650</v>
      </c>
      <c r="U212" s="2" t="s">
        <v>650</v>
      </c>
      <c r="V212" s="2" t="s">
        <v>650</v>
      </c>
    </row>
    <row r="213" spans="1:22" ht="15" customHeight="1" x14ac:dyDescent="0.25">
      <c r="A213" s="2" t="s">
        <v>338</v>
      </c>
      <c r="B213" s="2" t="s">
        <v>340</v>
      </c>
      <c r="C213" s="2">
        <v>2015</v>
      </c>
      <c r="D213" s="2" t="s">
        <v>651</v>
      </c>
      <c r="E213" s="2" t="s">
        <v>650</v>
      </c>
      <c r="F213" s="2" t="s">
        <v>650</v>
      </c>
      <c r="G213" s="2" t="s">
        <v>650</v>
      </c>
      <c r="H213" s="2" t="s">
        <v>650</v>
      </c>
      <c r="I213" s="2" t="s">
        <v>650</v>
      </c>
      <c r="J213" s="2" t="s">
        <v>651</v>
      </c>
      <c r="K213" s="2" t="s">
        <v>650</v>
      </c>
      <c r="L213" s="2" t="s">
        <v>650</v>
      </c>
      <c r="M213" s="2" t="s">
        <v>650</v>
      </c>
      <c r="N213" s="2" t="s">
        <v>650</v>
      </c>
      <c r="O213" s="2" t="s">
        <v>650</v>
      </c>
      <c r="P213" s="2" t="s">
        <v>650</v>
      </c>
      <c r="Q213" s="2" t="s">
        <v>651</v>
      </c>
      <c r="R213" s="2" t="s">
        <v>650</v>
      </c>
      <c r="S213" s="2" t="s">
        <v>650</v>
      </c>
      <c r="T213" s="2" t="s">
        <v>650</v>
      </c>
      <c r="U213" s="2" t="s">
        <v>650</v>
      </c>
      <c r="V213" s="2" t="s">
        <v>650</v>
      </c>
    </row>
    <row r="214" spans="1:22" ht="15" customHeight="1" x14ac:dyDescent="0.25">
      <c r="A214" s="2" t="s">
        <v>338</v>
      </c>
      <c r="B214" s="2" t="s">
        <v>341</v>
      </c>
      <c r="C214" s="2">
        <v>2015</v>
      </c>
      <c r="D214" s="2" t="s">
        <v>651</v>
      </c>
      <c r="E214" s="2" t="s">
        <v>650</v>
      </c>
      <c r="F214" s="2" t="s">
        <v>650</v>
      </c>
      <c r="G214" s="2" t="s">
        <v>650</v>
      </c>
      <c r="H214" s="2" t="s">
        <v>650</v>
      </c>
      <c r="I214" s="2" t="s">
        <v>650</v>
      </c>
      <c r="J214" s="2" t="s">
        <v>651</v>
      </c>
      <c r="K214" s="2" t="s">
        <v>650</v>
      </c>
      <c r="L214" s="2" t="s">
        <v>650</v>
      </c>
      <c r="M214" s="2" t="s">
        <v>650</v>
      </c>
      <c r="N214" s="2" t="s">
        <v>650</v>
      </c>
      <c r="O214" s="2" t="s">
        <v>650</v>
      </c>
      <c r="P214" s="2" t="s">
        <v>650</v>
      </c>
      <c r="Q214" s="2" t="s">
        <v>651</v>
      </c>
      <c r="R214" s="2" t="s">
        <v>650</v>
      </c>
      <c r="S214" s="2" t="s">
        <v>650</v>
      </c>
      <c r="T214" s="2" t="s">
        <v>650</v>
      </c>
      <c r="U214" s="2" t="s">
        <v>650</v>
      </c>
      <c r="V214" s="2" t="s">
        <v>650</v>
      </c>
    </row>
    <row r="215" spans="1:22" ht="15" customHeight="1" x14ac:dyDescent="0.25">
      <c r="A215" s="2" t="s">
        <v>351</v>
      </c>
      <c r="B215" s="2" t="s">
        <v>352</v>
      </c>
      <c r="C215" s="2">
        <v>2015</v>
      </c>
      <c r="D215" s="2" t="s">
        <v>651</v>
      </c>
      <c r="E215" s="2" t="s">
        <v>650</v>
      </c>
      <c r="F215" s="2" t="s">
        <v>650</v>
      </c>
      <c r="G215" s="2" t="s">
        <v>650</v>
      </c>
      <c r="H215" s="2" t="s">
        <v>650</v>
      </c>
      <c r="I215" s="2" t="s">
        <v>650</v>
      </c>
      <c r="J215" s="2" t="s">
        <v>651</v>
      </c>
      <c r="K215" s="2" t="s">
        <v>650</v>
      </c>
      <c r="L215" s="2" t="s">
        <v>650</v>
      </c>
      <c r="M215" s="2" t="s">
        <v>650</v>
      </c>
      <c r="N215" s="2" t="s">
        <v>650</v>
      </c>
      <c r="O215" s="2" t="s">
        <v>650</v>
      </c>
      <c r="P215" s="2" t="s">
        <v>650</v>
      </c>
      <c r="Q215" s="2" t="s">
        <v>651</v>
      </c>
      <c r="R215" s="2" t="s">
        <v>650</v>
      </c>
      <c r="S215" s="2" t="s">
        <v>650</v>
      </c>
      <c r="T215" s="2" t="s">
        <v>650</v>
      </c>
      <c r="U215" s="2" t="s">
        <v>650</v>
      </c>
      <c r="V215" s="2" t="s">
        <v>650</v>
      </c>
    </row>
    <row r="216" spans="1:22" ht="15" customHeight="1" x14ac:dyDescent="0.25">
      <c r="A216" s="2" t="s">
        <v>353</v>
      </c>
      <c r="B216" s="2" t="s">
        <v>354</v>
      </c>
      <c r="C216" s="2">
        <v>2015</v>
      </c>
      <c r="D216" s="2" t="s">
        <v>651</v>
      </c>
      <c r="E216" s="2" t="s">
        <v>650</v>
      </c>
      <c r="F216" s="2" t="s">
        <v>650</v>
      </c>
      <c r="G216" s="2" t="s">
        <v>650</v>
      </c>
      <c r="H216" s="2" t="s">
        <v>650</v>
      </c>
      <c r="I216" s="2" t="s">
        <v>650</v>
      </c>
      <c r="J216" s="2" t="s">
        <v>651</v>
      </c>
      <c r="K216" s="2" t="s">
        <v>650</v>
      </c>
      <c r="L216" s="2" t="s">
        <v>650</v>
      </c>
      <c r="M216" s="2" t="s">
        <v>650</v>
      </c>
      <c r="N216" s="2" t="s">
        <v>650</v>
      </c>
      <c r="O216" s="2" t="s">
        <v>650</v>
      </c>
      <c r="P216" s="2" t="s">
        <v>650</v>
      </c>
      <c r="Q216" s="2" t="s">
        <v>651</v>
      </c>
      <c r="R216" s="2" t="s">
        <v>650</v>
      </c>
      <c r="S216" s="2" t="s">
        <v>650</v>
      </c>
      <c r="T216" s="2" t="s">
        <v>650</v>
      </c>
      <c r="U216" s="2" t="s">
        <v>650</v>
      </c>
      <c r="V216" s="2" t="s">
        <v>650</v>
      </c>
    </row>
    <row r="217" spans="1:22" ht="15" customHeight="1" x14ac:dyDescent="0.25">
      <c r="A217" s="2" t="s">
        <v>353</v>
      </c>
      <c r="B217" s="2" t="s">
        <v>355</v>
      </c>
      <c r="C217" s="2">
        <v>2015</v>
      </c>
      <c r="D217" s="2" t="s">
        <v>651</v>
      </c>
      <c r="E217" s="2" t="s">
        <v>650</v>
      </c>
      <c r="F217" s="2" t="s">
        <v>650</v>
      </c>
      <c r="G217" s="2" t="s">
        <v>650</v>
      </c>
      <c r="H217" s="2" t="s">
        <v>650</v>
      </c>
      <c r="I217" s="2" t="s">
        <v>650</v>
      </c>
      <c r="J217" s="2" t="s">
        <v>651</v>
      </c>
      <c r="K217" s="2" t="s">
        <v>650</v>
      </c>
      <c r="L217" s="2" t="s">
        <v>650</v>
      </c>
      <c r="M217" s="2" t="s">
        <v>650</v>
      </c>
      <c r="N217" s="2" t="s">
        <v>650</v>
      </c>
      <c r="O217" s="2" t="s">
        <v>650</v>
      </c>
      <c r="P217" s="2" t="s">
        <v>650</v>
      </c>
      <c r="Q217" s="2" t="s">
        <v>651</v>
      </c>
      <c r="R217" s="2" t="s">
        <v>650</v>
      </c>
      <c r="S217" s="2" t="s">
        <v>650</v>
      </c>
      <c r="T217" s="2" t="s">
        <v>650</v>
      </c>
      <c r="U217" s="2" t="s">
        <v>650</v>
      </c>
      <c r="V217" s="2" t="s">
        <v>650</v>
      </c>
    </row>
    <row r="218" spans="1:22" ht="15" customHeight="1" x14ac:dyDescent="0.25">
      <c r="A218" s="2" t="s">
        <v>353</v>
      </c>
      <c r="B218" s="2" t="s">
        <v>356</v>
      </c>
      <c r="C218" s="2">
        <v>2015</v>
      </c>
      <c r="D218" s="2" t="s">
        <v>651</v>
      </c>
      <c r="E218" s="2" t="s">
        <v>650</v>
      </c>
      <c r="F218" s="2" t="s">
        <v>650</v>
      </c>
      <c r="G218" s="2" t="s">
        <v>650</v>
      </c>
      <c r="H218" s="2" t="s">
        <v>650</v>
      </c>
      <c r="I218" s="2" t="s">
        <v>650</v>
      </c>
      <c r="J218" s="2" t="s">
        <v>651</v>
      </c>
      <c r="K218" s="2" t="s">
        <v>650</v>
      </c>
      <c r="L218" s="2" t="s">
        <v>650</v>
      </c>
      <c r="M218" s="2" t="s">
        <v>650</v>
      </c>
      <c r="N218" s="2" t="s">
        <v>650</v>
      </c>
      <c r="O218" s="2" t="s">
        <v>650</v>
      </c>
      <c r="P218" s="2" t="s">
        <v>650</v>
      </c>
      <c r="Q218" s="2" t="s">
        <v>651</v>
      </c>
      <c r="R218" s="2" t="s">
        <v>650</v>
      </c>
      <c r="S218" s="2" t="s">
        <v>650</v>
      </c>
      <c r="T218" s="2" t="s">
        <v>650</v>
      </c>
      <c r="U218" s="2" t="s">
        <v>650</v>
      </c>
      <c r="V218" s="2" t="s">
        <v>650</v>
      </c>
    </row>
    <row r="219" spans="1:22" ht="15" customHeight="1" x14ac:dyDescent="0.25">
      <c r="A219" s="2" t="s">
        <v>357</v>
      </c>
      <c r="B219" s="2" t="s">
        <v>358</v>
      </c>
      <c r="C219" s="2">
        <v>2015</v>
      </c>
      <c r="D219" s="2" t="s">
        <v>651</v>
      </c>
      <c r="E219" s="2" t="s">
        <v>650</v>
      </c>
      <c r="F219" s="2" t="s">
        <v>650</v>
      </c>
      <c r="G219" s="2" t="s">
        <v>650</v>
      </c>
      <c r="H219" s="2" t="s">
        <v>650</v>
      </c>
      <c r="I219" s="2" t="s">
        <v>650</v>
      </c>
      <c r="J219" s="2" t="s">
        <v>651</v>
      </c>
      <c r="K219" s="2" t="s">
        <v>650</v>
      </c>
      <c r="L219" s="2" t="s">
        <v>650</v>
      </c>
      <c r="M219" s="2" t="s">
        <v>650</v>
      </c>
      <c r="N219" s="2" t="s">
        <v>650</v>
      </c>
      <c r="O219" s="2" t="s">
        <v>650</v>
      </c>
      <c r="P219" s="2" t="s">
        <v>650</v>
      </c>
      <c r="Q219" s="2" t="s">
        <v>651</v>
      </c>
      <c r="R219" s="2" t="s">
        <v>650</v>
      </c>
      <c r="S219" s="2" t="s">
        <v>650</v>
      </c>
      <c r="T219" s="2" t="s">
        <v>650</v>
      </c>
      <c r="U219" s="2" t="s">
        <v>650</v>
      </c>
      <c r="V219" s="2" t="s">
        <v>650</v>
      </c>
    </row>
    <row r="220" spans="1:22" ht="15" customHeight="1" x14ac:dyDescent="0.25">
      <c r="A220" s="2" t="s">
        <v>359</v>
      </c>
      <c r="B220" s="2" t="s">
        <v>360</v>
      </c>
      <c r="C220" s="2">
        <v>2015</v>
      </c>
      <c r="D220" s="2" t="s">
        <v>651</v>
      </c>
      <c r="E220" s="2" t="s">
        <v>650</v>
      </c>
      <c r="F220" s="2" t="s">
        <v>650</v>
      </c>
      <c r="G220" s="2" t="s">
        <v>650</v>
      </c>
      <c r="H220" s="2" t="s">
        <v>650</v>
      </c>
      <c r="I220" s="2" t="s">
        <v>650</v>
      </c>
      <c r="J220" s="2" t="s">
        <v>651</v>
      </c>
      <c r="K220" s="2" t="s">
        <v>650</v>
      </c>
      <c r="L220" s="2" t="s">
        <v>650</v>
      </c>
      <c r="M220" s="2" t="s">
        <v>650</v>
      </c>
      <c r="N220" s="2" t="s">
        <v>650</v>
      </c>
      <c r="O220" s="2" t="s">
        <v>650</v>
      </c>
      <c r="P220" s="2" t="s">
        <v>650</v>
      </c>
      <c r="Q220" s="2" t="s">
        <v>651</v>
      </c>
      <c r="R220" s="2" t="s">
        <v>650</v>
      </c>
      <c r="S220" s="2" t="s">
        <v>650</v>
      </c>
      <c r="T220" s="2" t="s">
        <v>650</v>
      </c>
      <c r="U220" s="2" t="s">
        <v>650</v>
      </c>
      <c r="V220" s="2" t="s">
        <v>650</v>
      </c>
    </row>
    <row r="221" spans="1:22" ht="15" customHeight="1" x14ac:dyDescent="0.25">
      <c r="A221" s="2" t="s">
        <v>359</v>
      </c>
      <c r="B221" s="2" t="s">
        <v>361</v>
      </c>
      <c r="C221" s="2">
        <v>2015</v>
      </c>
      <c r="D221" s="2" t="s">
        <v>651</v>
      </c>
      <c r="E221" s="2" t="s">
        <v>650</v>
      </c>
      <c r="F221" s="2" t="s">
        <v>650</v>
      </c>
      <c r="G221" s="2" t="s">
        <v>650</v>
      </c>
      <c r="H221" s="2" t="s">
        <v>650</v>
      </c>
      <c r="I221" s="2" t="s">
        <v>650</v>
      </c>
      <c r="J221" s="2" t="s">
        <v>651</v>
      </c>
      <c r="K221" s="2" t="s">
        <v>650</v>
      </c>
      <c r="L221" s="2" t="s">
        <v>650</v>
      </c>
      <c r="M221" s="2" t="s">
        <v>650</v>
      </c>
      <c r="N221" s="2" t="s">
        <v>650</v>
      </c>
      <c r="O221" s="2" t="s">
        <v>650</v>
      </c>
      <c r="P221" s="2" t="s">
        <v>650</v>
      </c>
      <c r="Q221" s="2" t="s">
        <v>651</v>
      </c>
      <c r="R221" s="2" t="s">
        <v>650</v>
      </c>
      <c r="S221" s="2" t="s">
        <v>650</v>
      </c>
      <c r="T221" s="2" t="s">
        <v>650</v>
      </c>
      <c r="U221" s="2" t="s">
        <v>650</v>
      </c>
      <c r="V221" s="2" t="s">
        <v>650</v>
      </c>
    </row>
    <row r="222" spans="1:22" ht="15" customHeight="1" x14ac:dyDescent="0.25">
      <c r="A222" s="2" t="s">
        <v>359</v>
      </c>
      <c r="B222" s="2" t="s">
        <v>362</v>
      </c>
      <c r="C222" s="2">
        <v>2015</v>
      </c>
      <c r="D222" s="2" t="s">
        <v>651</v>
      </c>
      <c r="E222" s="2" t="s">
        <v>650</v>
      </c>
      <c r="F222" s="2" t="s">
        <v>650</v>
      </c>
      <c r="G222" s="2" t="s">
        <v>650</v>
      </c>
      <c r="H222" s="2" t="s">
        <v>650</v>
      </c>
      <c r="I222" s="2" t="s">
        <v>650</v>
      </c>
      <c r="J222" s="2" t="s">
        <v>651</v>
      </c>
      <c r="K222" s="2" t="s">
        <v>650</v>
      </c>
      <c r="L222" s="2" t="s">
        <v>650</v>
      </c>
      <c r="M222" s="2" t="s">
        <v>650</v>
      </c>
      <c r="N222" s="2" t="s">
        <v>650</v>
      </c>
      <c r="O222" s="2" t="s">
        <v>650</v>
      </c>
      <c r="P222" s="2" t="s">
        <v>650</v>
      </c>
      <c r="Q222" s="2" t="s">
        <v>651</v>
      </c>
      <c r="R222" s="2" t="s">
        <v>650</v>
      </c>
      <c r="S222" s="2" t="s">
        <v>650</v>
      </c>
      <c r="T222" s="2" t="s">
        <v>650</v>
      </c>
      <c r="U222" s="2" t="s">
        <v>650</v>
      </c>
      <c r="V222" s="2" t="s">
        <v>650</v>
      </c>
    </row>
    <row r="223" spans="1:22" ht="15" customHeight="1" x14ac:dyDescent="0.25">
      <c r="A223" s="2" t="s">
        <v>363</v>
      </c>
      <c r="B223" s="2" t="s">
        <v>364</v>
      </c>
      <c r="C223" s="2">
        <v>2015</v>
      </c>
      <c r="D223" s="2" t="s">
        <v>651</v>
      </c>
      <c r="E223" s="2" t="s">
        <v>650</v>
      </c>
      <c r="F223" s="2" t="s">
        <v>650</v>
      </c>
      <c r="G223" s="2" t="s">
        <v>650</v>
      </c>
      <c r="H223" s="2" t="s">
        <v>650</v>
      </c>
      <c r="I223" s="2" t="s">
        <v>650</v>
      </c>
      <c r="J223" s="2" t="s">
        <v>651</v>
      </c>
      <c r="K223" s="2" t="s">
        <v>650</v>
      </c>
      <c r="L223" s="2" t="s">
        <v>650</v>
      </c>
      <c r="M223" s="2" t="s">
        <v>650</v>
      </c>
      <c r="N223" s="2" t="s">
        <v>650</v>
      </c>
      <c r="O223" s="2" t="s">
        <v>650</v>
      </c>
      <c r="P223" s="2" t="s">
        <v>650</v>
      </c>
      <c r="Q223" s="2" t="s">
        <v>651</v>
      </c>
      <c r="R223" s="2" t="s">
        <v>650</v>
      </c>
      <c r="S223" s="2" t="s">
        <v>650</v>
      </c>
      <c r="T223" s="2" t="s">
        <v>650</v>
      </c>
      <c r="U223" s="2" t="s">
        <v>650</v>
      </c>
      <c r="V223" s="2" t="s">
        <v>650</v>
      </c>
    </row>
    <row r="224" spans="1:22" ht="15" customHeight="1" x14ac:dyDescent="0.25">
      <c r="A224" s="2" t="s">
        <v>365</v>
      </c>
      <c r="B224" s="2" t="s">
        <v>366</v>
      </c>
      <c r="C224" s="2">
        <v>2015</v>
      </c>
      <c r="D224" s="2" t="s">
        <v>651</v>
      </c>
      <c r="E224" s="2" t="s">
        <v>650</v>
      </c>
      <c r="F224" s="2" t="s">
        <v>650</v>
      </c>
      <c r="G224" s="2" t="s">
        <v>650</v>
      </c>
      <c r="H224" s="2" t="s">
        <v>650</v>
      </c>
      <c r="I224" s="2" t="s">
        <v>650</v>
      </c>
      <c r="J224" s="2" t="s">
        <v>651</v>
      </c>
      <c r="K224" s="2" t="s">
        <v>650</v>
      </c>
      <c r="L224" s="2" t="s">
        <v>650</v>
      </c>
      <c r="M224" s="2" t="s">
        <v>650</v>
      </c>
      <c r="N224" s="2" t="s">
        <v>650</v>
      </c>
      <c r="O224" s="2" t="s">
        <v>650</v>
      </c>
      <c r="P224" s="2" t="s">
        <v>650</v>
      </c>
      <c r="Q224" s="2" t="s">
        <v>651</v>
      </c>
      <c r="R224" s="2" t="s">
        <v>650</v>
      </c>
      <c r="S224" s="2" t="s">
        <v>650</v>
      </c>
      <c r="T224" s="2" t="s">
        <v>650</v>
      </c>
      <c r="U224" s="2" t="s">
        <v>650</v>
      </c>
      <c r="V224" s="2" t="s">
        <v>650</v>
      </c>
    </row>
    <row r="225" spans="1:22" ht="15" customHeight="1" x14ac:dyDescent="0.25">
      <c r="A225" s="2" t="s">
        <v>367</v>
      </c>
      <c r="B225" s="2" t="s">
        <v>368</v>
      </c>
      <c r="C225" s="2">
        <v>2015</v>
      </c>
      <c r="D225" s="2" t="s">
        <v>651</v>
      </c>
      <c r="E225" s="2" t="s">
        <v>650</v>
      </c>
      <c r="F225" s="2" t="s">
        <v>650</v>
      </c>
      <c r="G225" s="2" t="s">
        <v>650</v>
      </c>
      <c r="H225" s="2" t="s">
        <v>650</v>
      </c>
      <c r="I225" s="2" t="s">
        <v>650</v>
      </c>
      <c r="J225" s="2" t="s">
        <v>651</v>
      </c>
      <c r="K225" s="2" t="s">
        <v>650</v>
      </c>
      <c r="L225" s="2" t="s">
        <v>650</v>
      </c>
      <c r="M225" s="2" t="s">
        <v>650</v>
      </c>
      <c r="N225" s="2" t="s">
        <v>650</v>
      </c>
      <c r="O225" s="2" t="s">
        <v>650</v>
      </c>
      <c r="P225" s="2" t="s">
        <v>650</v>
      </c>
      <c r="Q225" s="2" t="s">
        <v>651</v>
      </c>
      <c r="R225" s="2" t="s">
        <v>650</v>
      </c>
      <c r="S225" s="2" t="s">
        <v>650</v>
      </c>
      <c r="T225" s="2" t="s">
        <v>650</v>
      </c>
      <c r="U225" s="2" t="s">
        <v>650</v>
      </c>
      <c r="V225" s="2" t="s">
        <v>650</v>
      </c>
    </row>
    <row r="226" spans="1:22" ht="15" customHeight="1" x14ac:dyDescent="0.2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T226" s="2" t="s">
        <v>651</v>
      </c>
      <c r="U226" s="2" t="s">
        <v>651</v>
      </c>
      <c r="V226" s="2" t="s">
        <v>651</v>
      </c>
    </row>
    <row r="227" spans="1:22" ht="15" customHeight="1" x14ac:dyDescent="0.25">
      <c r="A227" s="2" t="s">
        <v>371</v>
      </c>
      <c r="B227" s="2" t="s">
        <v>372</v>
      </c>
      <c r="C227" s="2">
        <v>2015</v>
      </c>
      <c r="D227" s="2" t="s">
        <v>754</v>
      </c>
      <c r="E227" s="2" t="s">
        <v>711</v>
      </c>
      <c r="F227" s="2">
        <v>6.0179999999999998</v>
      </c>
      <c r="G227" s="2" t="s">
        <v>650</v>
      </c>
      <c r="H227" s="2" t="s">
        <v>650</v>
      </c>
      <c r="I227" s="2">
        <v>100</v>
      </c>
      <c r="J227" s="2" t="s">
        <v>651</v>
      </c>
      <c r="K227" s="2" t="s">
        <v>650</v>
      </c>
      <c r="L227" s="2" t="s">
        <v>650</v>
      </c>
      <c r="M227" s="2" t="s">
        <v>650</v>
      </c>
      <c r="N227" s="2" t="s">
        <v>650</v>
      </c>
      <c r="O227" s="2" t="s">
        <v>650</v>
      </c>
      <c r="P227" s="2" t="s">
        <v>650</v>
      </c>
      <c r="Q227" s="2" t="s">
        <v>651</v>
      </c>
      <c r="R227" s="2" t="s">
        <v>650</v>
      </c>
      <c r="S227" s="2" t="s">
        <v>650</v>
      </c>
      <c r="T227" s="2" t="s">
        <v>650</v>
      </c>
      <c r="U227" s="2" t="s">
        <v>650</v>
      </c>
      <c r="V227" s="2" t="s">
        <v>650</v>
      </c>
    </row>
    <row r="228" spans="1:22" ht="15" customHeight="1" x14ac:dyDescent="0.25">
      <c r="A228" s="2" t="s">
        <v>373</v>
      </c>
      <c r="B228" s="2" t="s">
        <v>374</v>
      </c>
      <c r="C228" s="2">
        <v>2015</v>
      </c>
      <c r="D228" s="2" t="s">
        <v>651</v>
      </c>
      <c r="E228" s="2" t="s">
        <v>650</v>
      </c>
      <c r="F228" s="2" t="s">
        <v>650</v>
      </c>
      <c r="G228" s="2" t="s">
        <v>650</v>
      </c>
      <c r="H228" s="2" t="s">
        <v>650</v>
      </c>
      <c r="I228" s="2" t="s">
        <v>650</v>
      </c>
      <c r="J228" s="2" t="s">
        <v>651</v>
      </c>
      <c r="K228" s="2" t="s">
        <v>650</v>
      </c>
      <c r="L228" s="2" t="s">
        <v>650</v>
      </c>
      <c r="M228" s="2" t="s">
        <v>650</v>
      </c>
      <c r="N228" s="2" t="s">
        <v>650</v>
      </c>
      <c r="O228" s="2" t="s">
        <v>650</v>
      </c>
      <c r="P228" s="2" t="s">
        <v>650</v>
      </c>
      <c r="Q228" s="2" t="s">
        <v>651</v>
      </c>
      <c r="R228" s="2" t="s">
        <v>650</v>
      </c>
      <c r="S228" s="2" t="s">
        <v>650</v>
      </c>
      <c r="T228" s="2" t="s">
        <v>650</v>
      </c>
      <c r="U228" s="2" t="s">
        <v>650</v>
      </c>
      <c r="V228" s="2" t="s">
        <v>650</v>
      </c>
    </row>
    <row r="229" spans="1:22" ht="15" customHeight="1" x14ac:dyDescent="0.25">
      <c r="A229" s="2" t="s">
        <v>373</v>
      </c>
      <c r="B229" s="2" t="s">
        <v>375</v>
      </c>
      <c r="C229" s="2">
        <v>2015</v>
      </c>
      <c r="D229" s="2" t="s">
        <v>651</v>
      </c>
      <c r="E229" s="2" t="s">
        <v>650</v>
      </c>
      <c r="F229" s="2" t="s">
        <v>650</v>
      </c>
      <c r="G229" s="2" t="s">
        <v>650</v>
      </c>
      <c r="H229" s="2" t="s">
        <v>650</v>
      </c>
      <c r="I229" s="2" t="s">
        <v>650</v>
      </c>
      <c r="J229" s="2" t="s">
        <v>651</v>
      </c>
      <c r="K229" s="2" t="s">
        <v>650</v>
      </c>
      <c r="L229" s="2" t="s">
        <v>650</v>
      </c>
      <c r="M229" s="2" t="s">
        <v>650</v>
      </c>
      <c r="N229" s="2" t="s">
        <v>650</v>
      </c>
      <c r="O229" s="2" t="s">
        <v>650</v>
      </c>
      <c r="P229" s="2" t="s">
        <v>650</v>
      </c>
      <c r="Q229" s="2" t="s">
        <v>651</v>
      </c>
      <c r="R229" s="2" t="s">
        <v>650</v>
      </c>
      <c r="S229" s="2" t="s">
        <v>650</v>
      </c>
      <c r="T229" s="2" t="s">
        <v>650</v>
      </c>
      <c r="U229" s="2" t="s">
        <v>650</v>
      </c>
      <c r="V229" s="2" t="s">
        <v>650</v>
      </c>
    </row>
    <row r="230" spans="1:22" ht="15" customHeight="1" x14ac:dyDescent="0.25">
      <c r="A230" s="2" t="s">
        <v>373</v>
      </c>
      <c r="B230" s="2" t="s">
        <v>376</v>
      </c>
      <c r="C230" s="2">
        <v>2015</v>
      </c>
      <c r="D230" s="2" t="s">
        <v>755</v>
      </c>
      <c r="E230" s="2" t="s">
        <v>711</v>
      </c>
      <c r="F230" s="2">
        <v>1.57</v>
      </c>
      <c r="G230" s="2" t="s">
        <v>650</v>
      </c>
      <c r="H230" s="2" t="s">
        <v>650</v>
      </c>
      <c r="I230" s="2" t="s">
        <v>650</v>
      </c>
      <c r="J230" s="2" t="s">
        <v>651</v>
      </c>
      <c r="K230" s="2" t="s">
        <v>650</v>
      </c>
      <c r="L230" s="2" t="s">
        <v>650</v>
      </c>
      <c r="M230" s="2" t="s">
        <v>650</v>
      </c>
      <c r="N230" s="2" t="s">
        <v>650</v>
      </c>
      <c r="O230" s="2" t="s">
        <v>650</v>
      </c>
      <c r="P230" s="2" t="s">
        <v>650</v>
      </c>
      <c r="Q230" s="2" t="s">
        <v>651</v>
      </c>
      <c r="R230" s="2" t="s">
        <v>650</v>
      </c>
      <c r="S230" s="2" t="s">
        <v>650</v>
      </c>
      <c r="T230" s="2" t="s">
        <v>650</v>
      </c>
      <c r="U230" s="2" t="s">
        <v>650</v>
      </c>
      <c r="V230" s="2" t="s">
        <v>650</v>
      </c>
    </row>
    <row r="231" spans="1:22" ht="15" customHeight="1" x14ac:dyDescent="0.25">
      <c r="A231" s="2" t="s">
        <v>373</v>
      </c>
      <c r="B231" s="2" t="s">
        <v>377</v>
      </c>
      <c r="C231" s="2">
        <v>2015</v>
      </c>
      <c r="D231" s="2" t="s">
        <v>651</v>
      </c>
      <c r="E231" s="2" t="s">
        <v>650</v>
      </c>
      <c r="F231" s="2" t="s">
        <v>650</v>
      </c>
      <c r="G231" s="2" t="s">
        <v>650</v>
      </c>
      <c r="H231" s="2" t="s">
        <v>650</v>
      </c>
      <c r="I231" s="2" t="s">
        <v>650</v>
      </c>
      <c r="J231" s="2" t="s">
        <v>651</v>
      </c>
      <c r="K231" s="2" t="s">
        <v>650</v>
      </c>
      <c r="L231" s="2" t="s">
        <v>650</v>
      </c>
      <c r="M231" s="2" t="s">
        <v>650</v>
      </c>
      <c r="N231" s="2" t="s">
        <v>650</v>
      </c>
      <c r="O231" s="2" t="s">
        <v>650</v>
      </c>
      <c r="P231" s="2" t="s">
        <v>650</v>
      </c>
      <c r="Q231" s="2" t="s">
        <v>651</v>
      </c>
      <c r="R231" s="2" t="s">
        <v>650</v>
      </c>
      <c r="S231" s="2" t="s">
        <v>650</v>
      </c>
      <c r="T231" s="2" t="s">
        <v>650</v>
      </c>
      <c r="U231" s="2" t="s">
        <v>650</v>
      </c>
      <c r="V231" s="2" t="s">
        <v>650</v>
      </c>
    </row>
    <row r="232" spans="1:22" ht="15" customHeight="1" x14ac:dyDescent="0.2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T232" s="2" t="s">
        <v>651</v>
      </c>
      <c r="U232" s="2" t="s">
        <v>651</v>
      </c>
      <c r="V232" s="2" t="s">
        <v>651</v>
      </c>
    </row>
    <row r="233" spans="1:22" ht="15" customHeight="1" x14ac:dyDescent="0.2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T233" s="2" t="s">
        <v>651</v>
      </c>
      <c r="U233" s="2" t="s">
        <v>651</v>
      </c>
      <c r="V233" s="2" t="s">
        <v>651</v>
      </c>
    </row>
    <row r="234" spans="1:22" ht="15" customHeight="1" x14ac:dyDescent="0.25">
      <c r="A234" s="2" t="s">
        <v>382</v>
      </c>
      <c r="B234" s="2" t="s">
        <v>383</v>
      </c>
      <c r="C234" s="2">
        <v>2015</v>
      </c>
      <c r="D234" s="2" t="s">
        <v>651</v>
      </c>
      <c r="E234" s="2" t="s">
        <v>650</v>
      </c>
      <c r="F234" s="2" t="s">
        <v>650</v>
      </c>
      <c r="G234" s="2" t="s">
        <v>650</v>
      </c>
      <c r="H234" s="2" t="s">
        <v>650</v>
      </c>
      <c r="I234" s="2" t="s">
        <v>650</v>
      </c>
      <c r="J234" s="2" t="s">
        <v>651</v>
      </c>
      <c r="K234" s="2" t="s">
        <v>650</v>
      </c>
      <c r="L234" s="2" t="s">
        <v>650</v>
      </c>
      <c r="M234" s="2" t="s">
        <v>650</v>
      </c>
      <c r="N234" s="2" t="s">
        <v>650</v>
      </c>
      <c r="O234" s="2" t="s">
        <v>650</v>
      </c>
      <c r="P234" s="2" t="s">
        <v>650</v>
      </c>
      <c r="Q234" s="2" t="s">
        <v>651</v>
      </c>
      <c r="R234" s="2" t="s">
        <v>650</v>
      </c>
      <c r="S234" s="2" t="s">
        <v>650</v>
      </c>
      <c r="T234" s="2" t="s">
        <v>650</v>
      </c>
      <c r="U234" s="2" t="s">
        <v>650</v>
      </c>
      <c r="V234" s="2" t="s">
        <v>650</v>
      </c>
    </row>
    <row r="235" spans="1:22" ht="15" customHeight="1" x14ac:dyDescent="0.25">
      <c r="A235" s="2" t="s">
        <v>382</v>
      </c>
      <c r="B235" s="2" t="s">
        <v>384</v>
      </c>
      <c r="C235" s="2">
        <v>2015</v>
      </c>
      <c r="D235" s="2" t="s">
        <v>651</v>
      </c>
      <c r="E235" s="2" t="s">
        <v>650</v>
      </c>
      <c r="F235" s="2" t="s">
        <v>650</v>
      </c>
      <c r="G235" s="2" t="s">
        <v>650</v>
      </c>
      <c r="H235" s="2" t="s">
        <v>650</v>
      </c>
      <c r="I235" s="2" t="s">
        <v>650</v>
      </c>
      <c r="J235" s="2" t="s">
        <v>651</v>
      </c>
      <c r="K235" s="2" t="s">
        <v>650</v>
      </c>
      <c r="L235" s="2" t="s">
        <v>650</v>
      </c>
      <c r="M235" s="2" t="s">
        <v>650</v>
      </c>
      <c r="N235" s="2" t="s">
        <v>650</v>
      </c>
      <c r="O235" s="2" t="s">
        <v>650</v>
      </c>
      <c r="P235" s="2" t="s">
        <v>650</v>
      </c>
      <c r="Q235" s="2" t="s">
        <v>651</v>
      </c>
      <c r="R235" s="2" t="s">
        <v>650</v>
      </c>
      <c r="S235" s="2" t="s">
        <v>650</v>
      </c>
      <c r="T235" s="2" t="s">
        <v>650</v>
      </c>
      <c r="U235" s="2" t="s">
        <v>650</v>
      </c>
      <c r="V235" s="2" t="s">
        <v>650</v>
      </c>
    </row>
    <row r="236" spans="1:22" ht="15" customHeight="1" x14ac:dyDescent="0.25">
      <c r="A236" s="2" t="s">
        <v>382</v>
      </c>
      <c r="B236" s="2" t="s">
        <v>385</v>
      </c>
      <c r="C236" s="2">
        <v>2015</v>
      </c>
      <c r="D236" s="2" t="s">
        <v>651</v>
      </c>
      <c r="E236" s="2" t="s">
        <v>650</v>
      </c>
      <c r="F236" s="2" t="s">
        <v>650</v>
      </c>
      <c r="G236" s="2" t="s">
        <v>650</v>
      </c>
      <c r="H236" s="2" t="s">
        <v>650</v>
      </c>
      <c r="I236" s="2" t="s">
        <v>650</v>
      </c>
      <c r="J236" s="2" t="s">
        <v>651</v>
      </c>
      <c r="K236" s="2" t="s">
        <v>650</v>
      </c>
      <c r="L236" s="2" t="s">
        <v>650</v>
      </c>
      <c r="M236" s="2" t="s">
        <v>650</v>
      </c>
      <c r="N236" s="2" t="s">
        <v>650</v>
      </c>
      <c r="O236" s="2" t="s">
        <v>650</v>
      </c>
      <c r="P236" s="2" t="s">
        <v>650</v>
      </c>
      <c r="Q236" s="2" t="s">
        <v>651</v>
      </c>
      <c r="R236" s="2" t="s">
        <v>650</v>
      </c>
      <c r="S236" s="2" t="s">
        <v>650</v>
      </c>
      <c r="T236" s="2" t="s">
        <v>650</v>
      </c>
      <c r="U236" s="2" t="s">
        <v>650</v>
      </c>
      <c r="V236" s="2" t="s">
        <v>650</v>
      </c>
    </row>
    <row r="237" spans="1:22" ht="15" customHeight="1" x14ac:dyDescent="0.25">
      <c r="A237" s="2" t="s">
        <v>382</v>
      </c>
      <c r="B237" s="2" t="s">
        <v>386</v>
      </c>
      <c r="C237" s="2">
        <v>2015</v>
      </c>
      <c r="D237" s="2" t="s">
        <v>651</v>
      </c>
      <c r="E237" s="2" t="s">
        <v>650</v>
      </c>
      <c r="F237" s="2" t="s">
        <v>650</v>
      </c>
      <c r="G237" s="2" t="s">
        <v>650</v>
      </c>
      <c r="H237" s="2" t="s">
        <v>650</v>
      </c>
      <c r="I237" s="2" t="s">
        <v>650</v>
      </c>
      <c r="J237" s="2" t="s">
        <v>651</v>
      </c>
      <c r="K237" s="2" t="s">
        <v>650</v>
      </c>
      <c r="L237" s="2" t="s">
        <v>650</v>
      </c>
      <c r="M237" s="2" t="s">
        <v>650</v>
      </c>
      <c r="N237" s="2" t="s">
        <v>650</v>
      </c>
      <c r="O237" s="2" t="s">
        <v>650</v>
      </c>
      <c r="P237" s="2" t="s">
        <v>650</v>
      </c>
      <c r="Q237" s="2" t="s">
        <v>651</v>
      </c>
      <c r="R237" s="2" t="s">
        <v>650</v>
      </c>
      <c r="S237" s="2" t="s">
        <v>650</v>
      </c>
      <c r="T237" s="2" t="s">
        <v>650</v>
      </c>
      <c r="U237" s="2" t="s">
        <v>650</v>
      </c>
      <c r="V237" s="2" t="s">
        <v>650</v>
      </c>
    </row>
    <row r="238" spans="1:22" ht="15" customHeight="1" x14ac:dyDescent="0.25">
      <c r="A238" s="2" t="s">
        <v>382</v>
      </c>
      <c r="B238" s="2" t="s">
        <v>387</v>
      </c>
      <c r="C238" s="2">
        <v>2015</v>
      </c>
      <c r="D238" s="2" t="s">
        <v>651</v>
      </c>
      <c r="E238" s="2" t="s">
        <v>650</v>
      </c>
      <c r="F238" s="2" t="s">
        <v>650</v>
      </c>
      <c r="G238" s="2" t="s">
        <v>650</v>
      </c>
      <c r="H238" s="2" t="s">
        <v>650</v>
      </c>
      <c r="I238" s="2" t="s">
        <v>650</v>
      </c>
      <c r="J238" s="2" t="s">
        <v>651</v>
      </c>
      <c r="K238" s="2" t="s">
        <v>650</v>
      </c>
      <c r="L238" s="2" t="s">
        <v>650</v>
      </c>
      <c r="M238" s="2" t="s">
        <v>650</v>
      </c>
      <c r="N238" s="2" t="s">
        <v>650</v>
      </c>
      <c r="O238" s="2" t="s">
        <v>650</v>
      </c>
      <c r="P238" s="2" t="s">
        <v>650</v>
      </c>
      <c r="Q238" s="2" t="s">
        <v>651</v>
      </c>
      <c r="R238" s="2" t="s">
        <v>650</v>
      </c>
      <c r="S238" s="2" t="s">
        <v>650</v>
      </c>
      <c r="T238" s="2" t="s">
        <v>650</v>
      </c>
      <c r="U238" s="2" t="s">
        <v>650</v>
      </c>
      <c r="V238" s="2" t="s">
        <v>650</v>
      </c>
    </row>
    <row r="239" spans="1:22" ht="15" customHeight="1" x14ac:dyDescent="0.25">
      <c r="A239" s="2" t="s">
        <v>382</v>
      </c>
      <c r="B239" s="2" t="s">
        <v>388</v>
      </c>
      <c r="C239" s="2">
        <v>2015</v>
      </c>
      <c r="D239" s="2" t="s">
        <v>651</v>
      </c>
      <c r="E239" s="2" t="s">
        <v>650</v>
      </c>
      <c r="F239" s="2" t="s">
        <v>650</v>
      </c>
      <c r="G239" s="2" t="s">
        <v>650</v>
      </c>
      <c r="H239" s="2" t="s">
        <v>650</v>
      </c>
      <c r="I239" s="2" t="s">
        <v>650</v>
      </c>
      <c r="J239" s="2" t="s">
        <v>651</v>
      </c>
      <c r="K239" s="2" t="s">
        <v>650</v>
      </c>
      <c r="L239" s="2" t="s">
        <v>650</v>
      </c>
      <c r="M239" s="2" t="s">
        <v>650</v>
      </c>
      <c r="N239" s="2" t="s">
        <v>650</v>
      </c>
      <c r="O239" s="2" t="s">
        <v>650</v>
      </c>
      <c r="P239" s="2" t="s">
        <v>650</v>
      </c>
      <c r="Q239" s="2" t="s">
        <v>651</v>
      </c>
      <c r="R239" s="2" t="s">
        <v>650</v>
      </c>
      <c r="S239" s="2" t="s">
        <v>650</v>
      </c>
      <c r="T239" s="2" t="s">
        <v>650</v>
      </c>
      <c r="U239" s="2" t="s">
        <v>650</v>
      </c>
      <c r="V239" s="2" t="s">
        <v>650</v>
      </c>
    </row>
    <row r="240" spans="1:22" ht="15" customHeight="1" x14ac:dyDescent="0.25">
      <c r="A240" s="2" t="s">
        <v>382</v>
      </c>
      <c r="B240" s="2" t="s">
        <v>389</v>
      </c>
      <c r="C240" s="2">
        <v>2015</v>
      </c>
      <c r="D240" s="2" t="s">
        <v>651</v>
      </c>
      <c r="E240" s="2" t="s">
        <v>650</v>
      </c>
      <c r="F240" s="2" t="s">
        <v>650</v>
      </c>
      <c r="G240" s="2" t="s">
        <v>650</v>
      </c>
      <c r="H240" s="2" t="s">
        <v>650</v>
      </c>
      <c r="I240" s="2" t="s">
        <v>650</v>
      </c>
      <c r="J240" s="2" t="s">
        <v>651</v>
      </c>
      <c r="K240" s="2" t="s">
        <v>650</v>
      </c>
      <c r="L240" s="2" t="s">
        <v>650</v>
      </c>
      <c r="M240" s="2" t="s">
        <v>650</v>
      </c>
      <c r="N240" s="2" t="s">
        <v>650</v>
      </c>
      <c r="O240" s="2" t="s">
        <v>650</v>
      </c>
      <c r="P240" s="2" t="s">
        <v>650</v>
      </c>
      <c r="Q240" s="2" t="s">
        <v>651</v>
      </c>
      <c r="R240" s="2" t="s">
        <v>650</v>
      </c>
      <c r="S240" s="2" t="s">
        <v>650</v>
      </c>
      <c r="T240" s="2" t="s">
        <v>650</v>
      </c>
      <c r="U240" s="2" t="s">
        <v>650</v>
      </c>
      <c r="V240" s="2" t="s">
        <v>650</v>
      </c>
    </row>
    <row r="241" spans="1:22" ht="15" customHeight="1" x14ac:dyDescent="0.25">
      <c r="A241" s="2" t="s">
        <v>382</v>
      </c>
      <c r="B241" s="2" t="s">
        <v>390</v>
      </c>
      <c r="C241" s="2">
        <v>2015</v>
      </c>
      <c r="D241" s="2" t="s">
        <v>756</v>
      </c>
      <c r="E241" s="2" t="s">
        <v>741</v>
      </c>
      <c r="F241" s="2">
        <v>0.60799999999999998</v>
      </c>
      <c r="G241" s="2" t="s">
        <v>650</v>
      </c>
      <c r="H241" s="2" t="s">
        <v>650</v>
      </c>
      <c r="I241" s="2" t="s">
        <v>650</v>
      </c>
      <c r="J241" s="2" t="s">
        <v>651</v>
      </c>
      <c r="K241" s="2" t="s">
        <v>650</v>
      </c>
      <c r="L241" s="2" t="s">
        <v>650</v>
      </c>
      <c r="M241" s="2" t="s">
        <v>650</v>
      </c>
      <c r="N241" s="2" t="s">
        <v>650</v>
      </c>
      <c r="O241" s="2" t="s">
        <v>650</v>
      </c>
      <c r="P241" s="2" t="s">
        <v>650</v>
      </c>
      <c r="Q241" s="2" t="s">
        <v>651</v>
      </c>
      <c r="R241" s="2" t="s">
        <v>650</v>
      </c>
      <c r="S241" s="2" t="s">
        <v>650</v>
      </c>
      <c r="T241" s="2" t="s">
        <v>650</v>
      </c>
      <c r="U241" s="2" t="s">
        <v>650</v>
      </c>
      <c r="V241" s="2" t="s">
        <v>650</v>
      </c>
    </row>
    <row r="242" spans="1:22" ht="15" customHeight="1" x14ac:dyDescent="0.25">
      <c r="A242" s="2" t="s">
        <v>382</v>
      </c>
      <c r="B242" s="2" t="s">
        <v>391</v>
      </c>
      <c r="C242" s="2">
        <v>2015</v>
      </c>
      <c r="D242" s="2" t="s">
        <v>651</v>
      </c>
      <c r="E242" s="2" t="s">
        <v>650</v>
      </c>
      <c r="F242" s="2" t="s">
        <v>650</v>
      </c>
      <c r="G242" s="2" t="s">
        <v>650</v>
      </c>
      <c r="H242" s="2" t="s">
        <v>650</v>
      </c>
      <c r="I242" s="2" t="s">
        <v>650</v>
      </c>
      <c r="J242" s="2" t="s">
        <v>651</v>
      </c>
      <c r="K242" s="2" t="s">
        <v>650</v>
      </c>
      <c r="L242" s="2" t="s">
        <v>650</v>
      </c>
      <c r="M242" s="2" t="s">
        <v>650</v>
      </c>
      <c r="N242" s="2" t="s">
        <v>650</v>
      </c>
      <c r="O242" s="2" t="s">
        <v>650</v>
      </c>
      <c r="P242" s="2" t="s">
        <v>650</v>
      </c>
      <c r="Q242" s="2" t="s">
        <v>651</v>
      </c>
      <c r="R242" s="2" t="s">
        <v>650</v>
      </c>
      <c r="S242" s="2" t="s">
        <v>650</v>
      </c>
      <c r="T242" s="2" t="s">
        <v>650</v>
      </c>
      <c r="U242" s="2" t="s">
        <v>650</v>
      </c>
      <c r="V242" s="2" t="s">
        <v>650</v>
      </c>
    </row>
    <row r="243" spans="1:22" ht="15" customHeight="1" x14ac:dyDescent="0.25">
      <c r="A243" s="2" t="s">
        <v>382</v>
      </c>
      <c r="B243" s="2" t="s">
        <v>392</v>
      </c>
      <c r="C243" s="2">
        <v>2015</v>
      </c>
      <c r="D243" s="2" t="s">
        <v>651</v>
      </c>
      <c r="E243" s="2" t="s">
        <v>650</v>
      </c>
      <c r="F243" s="2" t="s">
        <v>650</v>
      </c>
      <c r="G243" s="2" t="s">
        <v>650</v>
      </c>
      <c r="H243" s="2" t="s">
        <v>650</v>
      </c>
      <c r="I243" s="2" t="s">
        <v>650</v>
      </c>
      <c r="J243" s="2" t="s">
        <v>651</v>
      </c>
      <c r="K243" s="2" t="s">
        <v>650</v>
      </c>
      <c r="L243" s="2" t="s">
        <v>650</v>
      </c>
      <c r="M243" s="2" t="s">
        <v>650</v>
      </c>
      <c r="N243" s="2" t="s">
        <v>650</v>
      </c>
      <c r="O243" s="2" t="s">
        <v>650</v>
      </c>
      <c r="P243" s="2" t="s">
        <v>650</v>
      </c>
      <c r="Q243" s="2" t="s">
        <v>651</v>
      </c>
      <c r="R243" s="2" t="s">
        <v>650</v>
      </c>
      <c r="S243" s="2" t="s">
        <v>650</v>
      </c>
      <c r="T243" s="2" t="s">
        <v>650</v>
      </c>
      <c r="U243" s="2" t="s">
        <v>650</v>
      </c>
      <c r="V243" s="2" t="s">
        <v>650</v>
      </c>
    </row>
    <row r="244" spans="1:22" ht="15" customHeight="1" x14ac:dyDescent="0.25">
      <c r="A244" s="2" t="s">
        <v>382</v>
      </c>
      <c r="B244" s="2" t="s">
        <v>393</v>
      </c>
      <c r="C244" s="2">
        <v>2015</v>
      </c>
      <c r="D244" s="2" t="s">
        <v>651</v>
      </c>
      <c r="E244" s="2" t="s">
        <v>650</v>
      </c>
      <c r="F244" s="2" t="s">
        <v>650</v>
      </c>
      <c r="G244" s="2" t="s">
        <v>650</v>
      </c>
      <c r="H244" s="2" t="s">
        <v>650</v>
      </c>
      <c r="I244" s="2" t="s">
        <v>650</v>
      </c>
      <c r="J244" s="2" t="s">
        <v>651</v>
      </c>
      <c r="K244" s="2" t="s">
        <v>650</v>
      </c>
      <c r="L244" s="2" t="s">
        <v>650</v>
      </c>
      <c r="M244" s="2" t="s">
        <v>650</v>
      </c>
      <c r="N244" s="2" t="s">
        <v>650</v>
      </c>
      <c r="O244" s="2" t="s">
        <v>650</v>
      </c>
      <c r="P244" s="2" t="s">
        <v>650</v>
      </c>
      <c r="Q244" s="2" t="s">
        <v>651</v>
      </c>
      <c r="R244" s="2" t="s">
        <v>650</v>
      </c>
      <c r="S244" s="2" t="s">
        <v>650</v>
      </c>
      <c r="T244" s="2" t="s">
        <v>650</v>
      </c>
      <c r="U244" s="2" t="s">
        <v>650</v>
      </c>
      <c r="V244" s="2" t="s">
        <v>650</v>
      </c>
    </row>
    <row r="245" spans="1:22" ht="15" customHeight="1" x14ac:dyDescent="0.25">
      <c r="A245" s="2" t="s">
        <v>382</v>
      </c>
      <c r="B245" s="2" t="s">
        <v>394</v>
      </c>
      <c r="C245" s="2">
        <v>2015</v>
      </c>
      <c r="D245" s="2" t="s">
        <v>651</v>
      </c>
      <c r="E245" s="2" t="s">
        <v>650</v>
      </c>
      <c r="F245" s="2" t="s">
        <v>650</v>
      </c>
      <c r="G245" s="2" t="s">
        <v>650</v>
      </c>
      <c r="H245" s="2" t="s">
        <v>650</v>
      </c>
      <c r="I245" s="2" t="s">
        <v>650</v>
      </c>
      <c r="J245" s="2" t="s">
        <v>651</v>
      </c>
      <c r="K245" s="2" t="s">
        <v>650</v>
      </c>
      <c r="L245" s="2" t="s">
        <v>650</v>
      </c>
      <c r="M245" s="2" t="s">
        <v>650</v>
      </c>
      <c r="N245" s="2" t="s">
        <v>650</v>
      </c>
      <c r="O245" s="2" t="s">
        <v>650</v>
      </c>
      <c r="P245" s="2" t="s">
        <v>650</v>
      </c>
      <c r="Q245" s="2" t="s">
        <v>651</v>
      </c>
      <c r="R245" s="2" t="s">
        <v>650</v>
      </c>
      <c r="S245" s="2" t="s">
        <v>650</v>
      </c>
      <c r="T245" s="2" t="s">
        <v>650</v>
      </c>
      <c r="U245" s="2" t="s">
        <v>650</v>
      </c>
      <c r="V245" s="2" t="s">
        <v>650</v>
      </c>
    </row>
    <row r="246" spans="1:22" ht="15" customHeight="1" x14ac:dyDescent="0.25">
      <c r="A246" s="2" t="s">
        <v>382</v>
      </c>
      <c r="B246" s="2" t="s">
        <v>395</v>
      </c>
      <c r="C246" s="2">
        <v>2015</v>
      </c>
      <c r="D246" s="2" t="s">
        <v>651</v>
      </c>
      <c r="E246" s="2" t="s">
        <v>650</v>
      </c>
      <c r="F246" s="2" t="s">
        <v>650</v>
      </c>
      <c r="G246" s="2" t="s">
        <v>650</v>
      </c>
      <c r="H246" s="2" t="s">
        <v>650</v>
      </c>
      <c r="I246" s="2" t="s">
        <v>650</v>
      </c>
      <c r="J246" s="2" t="s">
        <v>651</v>
      </c>
      <c r="K246" s="2" t="s">
        <v>650</v>
      </c>
      <c r="L246" s="2" t="s">
        <v>650</v>
      </c>
      <c r="M246" s="2" t="s">
        <v>650</v>
      </c>
      <c r="N246" s="2" t="s">
        <v>650</v>
      </c>
      <c r="O246" s="2" t="s">
        <v>650</v>
      </c>
      <c r="P246" s="2" t="s">
        <v>650</v>
      </c>
      <c r="Q246" s="2" t="s">
        <v>651</v>
      </c>
      <c r="R246" s="2" t="s">
        <v>650</v>
      </c>
      <c r="S246" s="2" t="s">
        <v>650</v>
      </c>
      <c r="T246" s="2" t="s">
        <v>650</v>
      </c>
      <c r="U246" s="2" t="s">
        <v>650</v>
      </c>
      <c r="V246" s="2" t="s">
        <v>650</v>
      </c>
    </row>
    <row r="247" spans="1:22" ht="15" customHeight="1" x14ac:dyDescent="0.2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T247" s="2" t="s">
        <v>651</v>
      </c>
      <c r="U247" s="2" t="s">
        <v>651</v>
      </c>
      <c r="V247" s="2" t="s">
        <v>651</v>
      </c>
    </row>
    <row r="248" spans="1:22" ht="15" customHeight="1" x14ac:dyDescent="0.25">
      <c r="A248" s="2" t="s">
        <v>396</v>
      </c>
      <c r="B248" s="2" t="s">
        <v>397</v>
      </c>
      <c r="C248" s="2">
        <v>2015</v>
      </c>
      <c r="D248" s="2" t="s">
        <v>651</v>
      </c>
      <c r="E248" s="2" t="s">
        <v>650</v>
      </c>
      <c r="F248" s="2" t="s">
        <v>650</v>
      </c>
      <c r="G248" s="2" t="s">
        <v>650</v>
      </c>
      <c r="H248" s="2" t="s">
        <v>650</v>
      </c>
      <c r="I248" s="2" t="s">
        <v>650</v>
      </c>
      <c r="J248" s="2" t="s">
        <v>651</v>
      </c>
      <c r="K248" s="2" t="s">
        <v>650</v>
      </c>
      <c r="L248" s="2" t="s">
        <v>650</v>
      </c>
      <c r="M248" s="2" t="s">
        <v>650</v>
      </c>
      <c r="N248" s="2" t="s">
        <v>650</v>
      </c>
      <c r="O248" s="2" t="s">
        <v>650</v>
      </c>
      <c r="P248" s="2" t="s">
        <v>650</v>
      </c>
      <c r="Q248" s="2" t="s">
        <v>651</v>
      </c>
      <c r="R248" s="2" t="s">
        <v>650</v>
      </c>
      <c r="S248" s="2" t="s">
        <v>650</v>
      </c>
      <c r="T248" s="2" t="s">
        <v>650</v>
      </c>
      <c r="U248" s="2" t="s">
        <v>650</v>
      </c>
      <c r="V248" s="2" t="s">
        <v>650</v>
      </c>
    </row>
    <row r="249" spans="1:22" ht="15" customHeight="1" x14ac:dyDescent="0.25">
      <c r="A249" s="2" t="s">
        <v>396</v>
      </c>
      <c r="B249" s="2" t="s">
        <v>398</v>
      </c>
      <c r="C249" s="2">
        <v>2015</v>
      </c>
      <c r="D249" s="2" t="s">
        <v>651</v>
      </c>
      <c r="E249" s="2" t="s">
        <v>650</v>
      </c>
      <c r="F249" s="2" t="s">
        <v>650</v>
      </c>
      <c r="G249" s="2" t="s">
        <v>650</v>
      </c>
      <c r="H249" s="2" t="s">
        <v>650</v>
      </c>
      <c r="I249" s="2" t="s">
        <v>650</v>
      </c>
      <c r="J249" s="2" t="s">
        <v>651</v>
      </c>
      <c r="K249" s="2" t="s">
        <v>650</v>
      </c>
      <c r="L249" s="2" t="s">
        <v>650</v>
      </c>
      <c r="M249" s="2" t="s">
        <v>650</v>
      </c>
      <c r="N249" s="2" t="s">
        <v>650</v>
      </c>
      <c r="O249" s="2" t="s">
        <v>650</v>
      </c>
      <c r="P249" s="2" t="s">
        <v>650</v>
      </c>
      <c r="Q249" s="2" t="s">
        <v>651</v>
      </c>
      <c r="R249" s="2" t="s">
        <v>650</v>
      </c>
      <c r="S249" s="2" t="s">
        <v>650</v>
      </c>
      <c r="T249" s="2" t="s">
        <v>650</v>
      </c>
      <c r="U249" s="2" t="s">
        <v>650</v>
      </c>
      <c r="V249" s="2" t="s">
        <v>650</v>
      </c>
    </row>
    <row r="250" spans="1:22" ht="15" customHeight="1" x14ac:dyDescent="0.25">
      <c r="A250" s="2" t="s">
        <v>399</v>
      </c>
      <c r="B250" s="2" t="s">
        <v>400</v>
      </c>
      <c r="C250" s="2">
        <v>2015</v>
      </c>
      <c r="D250" s="2" t="s">
        <v>651</v>
      </c>
      <c r="E250" s="2" t="s">
        <v>650</v>
      </c>
      <c r="F250" s="2" t="s">
        <v>650</v>
      </c>
      <c r="G250" s="2" t="s">
        <v>650</v>
      </c>
      <c r="H250" s="2" t="s">
        <v>650</v>
      </c>
      <c r="I250" s="2" t="s">
        <v>650</v>
      </c>
      <c r="J250" s="2" t="s">
        <v>651</v>
      </c>
      <c r="K250" s="2" t="s">
        <v>650</v>
      </c>
      <c r="L250" s="2" t="s">
        <v>650</v>
      </c>
      <c r="M250" s="2" t="s">
        <v>650</v>
      </c>
      <c r="N250" s="2" t="s">
        <v>650</v>
      </c>
      <c r="O250" s="2" t="s">
        <v>650</v>
      </c>
      <c r="P250" s="2" t="s">
        <v>650</v>
      </c>
      <c r="Q250" s="2" t="s">
        <v>651</v>
      </c>
      <c r="R250" s="2" t="s">
        <v>650</v>
      </c>
      <c r="S250" s="2" t="s">
        <v>650</v>
      </c>
      <c r="T250" s="2" t="s">
        <v>650</v>
      </c>
      <c r="U250" s="2" t="s">
        <v>650</v>
      </c>
      <c r="V250" s="2" t="s">
        <v>650</v>
      </c>
    </row>
    <row r="251" spans="1:22" ht="15" customHeight="1" x14ac:dyDescent="0.25">
      <c r="A251" s="2" t="s">
        <v>401</v>
      </c>
      <c r="B251" s="2" t="s">
        <v>402</v>
      </c>
      <c r="C251" s="2">
        <v>2015</v>
      </c>
      <c r="D251" s="2" t="s">
        <v>651</v>
      </c>
      <c r="E251" s="2" t="s">
        <v>650</v>
      </c>
      <c r="F251" s="2" t="s">
        <v>650</v>
      </c>
      <c r="G251" s="2" t="s">
        <v>650</v>
      </c>
      <c r="H251" s="2" t="s">
        <v>650</v>
      </c>
      <c r="I251" s="2" t="s">
        <v>650</v>
      </c>
      <c r="J251" s="2" t="s">
        <v>651</v>
      </c>
      <c r="K251" s="2" t="s">
        <v>650</v>
      </c>
      <c r="L251" s="2" t="s">
        <v>650</v>
      </c>
      <c r="M251" s="2" t="s">
        <v>650</v>
      </c>
      <c r="N251" s="2" t="s">
        <v>650</v>
      </c>
      <c r="O251" s="2" t="s">
        <v>650</v>
      </c>
      <c r="P251" s="2" t="s">
        <v>650</v>
      </c>
      <c r="Q251" s="2" t="s">
        <v>651</v>
      </c>
      <c r="R251" s="2" t="s">
        <v>650</v>
      </c>
      <c r="S251" s="2" t="s">
        <v>650</v>
      </c>
      <c r="T251" s="2" t="s">
        <v>650</v>
      </c>
      <c r="U251" s="2" t="s">
        <v>650</v>
      </c>
      <c r="V251" s="2" t="s">
        <v>650</v>
      </c>
    </row>
    <row r="252" spans="1:22" ht="15" customHeight="1" x14ac:dyDescent="0.25">
      <c r="A252" s="2" t="s">
        <v>403</v>
      </c>
      <c r="B252" s="2" t="s">
        <v>404</v>
      </c>
      <c r="C252" s="2">
        <v>2015</v>
      </c>
      <c r="D252" s="2" t="s">
        <v>651</v>
      </c>
      <c r="E252" s="2" t="s">
        <v>650</v>
      </c>
      <c r="F252" s="2" t="s">
        <v>650</v>
      </c>
      <c r="G252" s="2" t="s">
        <v>650</v>
      </c>
      <c r="H252" s="2" t="s">
        <v>650</v>
      </c>
      <c r="I252" s="2" t="s">
        <v>650</v>
      </c>
      <c r="J252" s="2" t="s">
        <v>651</v>
      </c>
      <c r="K252" s="2" t="s">
        <v>650</v>
      </c>
      <c r="L252" s="2" t="s">
        <v>650</v>
      </c>
      <c r="M252" s="2" t="s">
        <v>650</v>
      </c>
      <c r="N252" s="2" t="s">
        <v>650</v>
      </c>
      <c r="O252" s="2" t="s">
        <v>650</v>
      </c>
      <c r="P252" s="2" t="s">
        <v>650</v>
      </c>
      <c r="Q252" s="2" t="s">
        <v>651</v>
      </c>
      <c r="R252" s="2" t="s">
        <v>650</v>
      </c>
      <c r="S252" s="2" t="s">
        <v>650</v>
      </c>
      <c r="T252" s="2" t="s">
        <v>650</v>
      </c>
      <c r="U252" s="2" t="s">
        <v>650</v>
      </c>
      <c r="V252" s="2" t="s">
        <v>650</v>
      </c>
    </row>
    <row r="253" spans="1:22" ht="15" customHeight="1" x14ac:dyDescent="0.25">
      <c r="A253" s="2" t="s">
        <v>405</v>
      </c>
      <c r="B253" s="2" t="s">
        <v>406</v>
      </c>
      <c r="C253" s="2">
        <v>2015</v>
      </c>
      <c r="D253" s="2" t="s">
        <v>651</v>
      </c>
      <c r="E253" s="2" t="s">
        <v>650</v>
      </c>
      <c r="F253" s="2" t="s">
        <v>650</v>
      </c>
      <c r="G253" s="2" t="s">
        <v>650</v>
      </c>
      <c r="H253" s="2" t="s">
        <v>650</v>
      </c>
      <c r="I253" s="2" t="s">
        <v>650</v>
      </c>
      <c r="J253" s="2" t="s">
        <v>651</v>
      </c>
      <c r="K253" s="2" t="s">
        <v>650</v>
      </c>
      <c r="L253" s="2" t="s">
        <v>650</v>
      </c>
      <c r="M253" s="2" t="s">
        <v>650</v>
      </c>
      <c r="N253" s="2" t="s">
        <v>650</v>
      </c>
      <c r="O253" s="2" t="s">
        <v>650</v>
      </c>
      <c r="P253" s="2" t="s">
        <v>650</v>
      </c>
      <c r="Q253" s="2" t="s">
        <v>651</v>
      </c>
      <c r="R253" s="2" t="s">
        <v>650</v>
      </c>
      <c r="S253" s="2" t="s">
        <v>650</v>
      </c>
      <c r="T253" s="2" t="s">
        <v>650</v>
      </c>
      <c r="U253" s="2" t="s">
        <v>650</v>
      </c>
      <c r="V253" s="2" t="s">
        <v>650</v>
      </c>
    </row>
    <row r="254" spans="1:22" ht="15" customHeight="1" x14ac:dyDescent="0.25">
      <c r="A254" s="2" t="s">
        <v>407</v>
      </c>
      <c r="B254" s="2" t="s">
        <v>408</v>
      </c>
      <c r="C254" s="2">
        <v>2015</v>
      </c>
      <c r="D254" s="2" t="s">
        <v>650</v>
      </c>
      <c r="E254" s="2" t="s">
        <v>650</v>
      </c>
      <c r="F254" s="2" t="s">
        <v>650</v>
      </c>
      <c r="G254" s="2" t="s">
        <v>650</v>
      </c>
      <c r="H254" s="2" t="s">
        <v>650</v>
      </c>
      <c r="I254" s="2" t="s">
        <v>650</v>
      </c>
      <c r="J254" s="2" t="s">
        <v>650</v>
      </c>
      <c r="K254" s="2" t="s">
        <v>650</v>
      </c>
      <c r="L254" s="2" t="s">
        <v>650</v>
      </c>
      <c r="M254" s="2" t="s">
        <v>650</v>
      </c>
      <c r="N254" s="2" t="s">
        <v>650</v>
      </c>
      <c r="O254" s="2" t="s">
        <v>650</v>
      </c>
      <c r="P254" s="2" t="s">
        <v>650</v>
      </c>
      <c r="Q254" s="2" t="s">
        <v>650</v>
      </c>
      <c r="R254" s="2" t="s">
        <v>650</v>
      </c>
      <c r="S254" s="2" t="s">
        <v>650</v>
      </c>
      <c r="T254" s="2" t="s">
        <v>716</v>
      </c>
      <c r="U254" s="2" t="s">
        <v>650</v>
      </c>
      <c r="V254" s="2" t="s">
        <v>650</v>
      </c>
    </row>
    <row r="255" spans="1:22" ht="15" customHeight="1" x14ac:dyDescent="0.25">
      <c r="A255" s="2" t="s">
        <v>407</v>
      </c>
      <c r="B255" s="2" t="s">
        <v>409</v>
      </c>
      <c r="C255" s="2">
        <v>2015</v>
      </c>
      <c r="D255" s="2" t="s">
        <v>650</v>
      </c>
      <c r="E255" s="2" t="s">
        <v>650</v>
      </c>
      <c r="F255" s="2" t="s">
        <v>650</v>
      </c>
      <c r="G255" s="2" t="s">
        <v>650</v>
      </c>
      <c r="H255" s="2" t="s">
        <v>650</v>
      </c>
      <c r="I255" s="2" t="s">
        <v>650</v>
      </c>
      <c r="J255" s="2" t="s">
        <v>651</v>
      </c>
      <c r="K255" s="2" t="s">
        <v>650</v>
      </c>
      <c r="L255" s="2" t="s">
        <v>650</v>
      </c>
      <c r="M255" s="2" t="s">
        <v>650</v>
      </c>
      <c r="N255" s="2" t="s">
        <v>650</v>
      </c>
      <c r="O255" s="2" t="s">
        <v>650</v>
      </c>
      <c r="P255" s="2" t="s">
        <v>650</v>
      </c>
      <c r="Q255" s="2" t="s">
        <v>651</v>
      </c>
      <c r="R255" s="2" t="s">
        <v>650</v>
      </c>
      <c r="S255" s="2" t="s">
        <v>650</v>
      </c>
      <c r="T255" s="2" t="s">
        <v>650</v>
      </c>
      <c r="U255" s="2" t="s">
        <v>650</v>
      </c>
      <c r="V255" s="2" t="s">
        <v>650</v>
      </c>
    </row>
    <row r="256" spans="1:22" ht="15" customHeight="1" x14ac:dyDescent="0.25">
      <c r="A256" s="2" t="s">
        <v>407</v>
      </c>
      <c r="B256" s="2" t="s">
        <v>410</v>
      </c>
      <c r="C256" s="2">
        <v>2015</v>
      </c>
      <c r="D256" s="2" t="s">
        <v>650</v>
      </c>
      <c r="E256" s="2" t="s">
        <v>650</v>
      </c>
      <c r="F256" s="2" t="s">
        <v>650</v>
      </c>
      <c r="G256" s="2" t="s">
        <v>650</v>
      </c>
      <c r="H256" s="2" t="s">
        <v>650</v>
      </c>
      <c r="I256" s="2" t="s">
        <v>650</v>
      </c>
      <c r="J256" s="2" t="s">
        <v>651</v>
      </c>
      <c r="K256" s="2" t="s">
        <v>650</v>
      </c>
      <c r="L256" s="2" t="s">
        <v>650</v>
      </c>
      <c r="M256" s="2" t="s">
        <v>650</v>
      </c>
      <c r="N256" s="2" t="s">
        <v>650</v>
      </c>
      <c r="O256" s="2" t="s">
        <v>650</v>
      </c>
      <c r="P256" s="2" t="s">
        <v>650</v>
      </c>
      <c r="Q256" s="2" t="s">
        <v>651</v>
      </c>
      <c r="R256" s="2" t="s">
        <v>650</v>
      </c>
      <c r="S256" s="2" t="s">
        <v>650</v>
      </c>
      <c r="T256" s="2" t="s">
        <v>650</v>
      </c>
      <c r="U256" s="2" t="s">
        <v>650</v>
      </c>
      <c r="V256" s="2" t="s">
        <v>650</v>
      </c>
    </row>
    <row r="257" spans="1:22" ht="15" customHeight="1" x14ac:dyDescent="0.25">
      <c r="A257" s="2" t="s">
        <v>407</v>
      </c>
      <c r="B257" s="2" t="s">
        <v>411</v>
      </c>
      <c r="C257" s="2">
        <v>2015</v>
      </c>
      <c r="D257" s="2" t="s">
        <v>651</v>
      </c>
      <c r="E257" s="2" t="s">
        <v>650</v>
      </c>
      <c r="F257" s="2" t="s">
        <v>650</v>
      </c>
      <c r="G257" s="2" t="s">
        <v>650</v>
      </c>
      <c r="H257" s="2" t="s">
        <v>650</v>
      </c>
      <c r="I257" s="2" t="s">
        <v>650</v>
      </c>
      <c r="J257" s="2" t="s">
        <v>651</v>
      </c>
      <c r="K257" s="2" t="s">
        <v>650</v>
      </c>
      <c r="L257" s="2" t="s">
        <v>650</v>
      </c>
      <c r="M257" s="2" t="s">
        <v>650</v>
      </c>
      <c r="N257" s="2" t="s">
        <v>650</v>
      </c>
      <c r="O257" s="2" t="s">
        <v>650</v>
      </c>
      <c r="P257" s="2" t="s">
        <v>650</v>
      </c>
      <c r="Q257" s="2" t="s">
        <v>651</v>
      </c>
      <c r="R257" s="2" t="s">
        <v>650</v>
      </c>
      <c r="S257" s="2" t="s">
        <v>650</v>
      </c>
      <c r="T257" s="2" t="s">
        <v>650</v>
      </c>
      <c r="U257" s="2" t="s">
        <v>650</v>
      </c>
      <c r="V257" s="2" t="s">
        <v>650</v>
      </c>
    </row>
    <row r="258" spans="1:22" ht="15" customHeight="1" x14ac:dyDescent="0.25">
      <c r="A258" s="2" t="s">
        <v>407</v>
      </c>
      <c r="B258" s="2" t="s">
        <v>412</v>
      </c>
      <c r="C258" s="2">
        <v>2015</v>
      </c>
      <c r="D258" s="2" t="s">
        <v>651</v>
      </c>
      <c r="E258" s="2" t="s">
        <v>650</v>
      </c>
      <c r="F258" s="2" t="s">
        <v>650</v>
      </c>
      <c r="G258" s="2" t="s">
        <v>650</v>
      </c>
      <c r="H258" s="2" t="s">
        <v>650</v>
      </c>
      <c r="I258" s="2" t="s">
        <v>650</v>
      </c>
      <c r="J258" s="2" t="s">
        <v>651</v>
      </c>
      <c r="K258" s="2" t="s">
        <v>650</v>
      </c>
      <c r="L258" s="2" t="s">
        <v>650</v>
      </c>
      <c r="M258" s="2" t="s">
        <v>650</v>
      </c>
      <c r="N258" s="2" t="s">
        <v>650</v>
      </c>
      <c r="O258" s="2" t="s">
        <v>650</v>
      </c>
      <c r="P258" s="2" t="s">
        <v>650</v>
      </c>
      <c r="Q258" s="2" t="s">
        <v>651</v>
      </c>
      <c r="R258" s="2" t="s">
        <v>650</v>
      </c>
      <c r="S258" s="2" t="s">
        <v>650</v>
      </c>
      <c r="T258" s="2" t="s">
        <v>650</v>
      </c>
      <c r="U258" s="2" t="s">
        <v>650</v>
      </c>
      <c r="V258" s="2" t="s">
        <v>650</v>
      </c>
    </row>
    <row r="259" spans="1:22" ht="15" customHeight="1" x14ac:dyDescent="0.25">
      <c r="A259" s="2" t="s">
        <v>407</v>
      </c>
      <c r="B259" s="2" t="s">
        <v>413</v>
      </c>
      <c r="C259" s="2">
        <v>2015</v>
      </c>
      <c r="D259" s="2" t="s">
        <v>651</v>
      </c>
      <c r="E259" s="2" t="s">
        <v>650</v>
      </c>
      <c r="F259" s="2" t="s">
        <v>650</v>
      </c>
      <c r="G259" s="2" t="s">
        <v>650</v>
      </c>
      <c r="H259" s="2" t="s">
        <v>650</v>
      </c>
      <c r="I259" s="2" t="s">
        <v>650</v>
      </c>
      <c r="J259" s="2" t="s">
        <v>651</v>
      </c>
      <c r="K259" s="2" t="s">
        <v>650</v>
      </c>
      <c r="L259" s="2" t="s">
        <v>650</v>
      </c>
      <c r="M259" s="2" t="s">
        <v>650</v>
      </c>
      <c r="N259" s="2" t="s">
        <v>650</v>
      </c>
      <c r="O259" s="2" t="s">
        <v>650</v>
      </c>
      <c r="P259" s="2" t="s">
        <v>650</v>
      </c>
      <c r="Q259" s="2" t="s">
        <v>651</v>
      </c>
      <c r="R259" s="2" t="s">
        <v>650</v>
      </c>
      <c r="S259" s="2" t="s">
        <v>650</v>
      </c>
      <c r="T259" s="2" t="s">
        <v>650</v>
      </c>
      <c r="U259" s="2" t="s">
        <v>650</v>
      </c>
      <c r="V259" s="2" t="s">
        <v>650</v>
      </c>
    </row>
    <row r="260" spans="1:22" ht="15" customHeight="1" x14ac:dyDescent="0.25">
      <c r="A260" s="2" t="s">
        <v>407</v>
      </c>
      <c r="B260" s="2" t="s">
        <v>414</v>
      </c>
      <c r="C260" s="2">
        <v>2015</v>
      </c>
      <c r="D260" s="2" t="s">
        <v>651</v>
      </c>
      <c r="E260" s="2" t="s">
        <v>650</v>
      </c>
      <c r="F260" s="2" t="s">
        <v>650</v>
      </c>
      <c r="G260" s="2" t="s">
        <v>650</v>
      </c>
      <c r="H260" s="2" t="s">
        <v>650</v>
      </c>
      <c r="I260" s="2" t="s">
        <v>650</v>
      </c>
      <c r="J260" s="2" t="s">
        <v>651</v>
      </c>
      <c r="K260" s="2" t="s">
        <v>650</v>
      </c>
      <c r="L260" s="2" t="s">
        <v>650</v>
      </c>
      <c r="M260" s="2" t="s">
        <v>650</v>
      </c>
      <c r="N260" s="2" t="s">
        <v>650</v>
      </c>
      <c r="O260" s="2" t="s">
        <v>650</v>
      </c>
      <c r="P260" s="2" t="s">
        <v>650</v>
      </c>
      <c r="Q260" s="2" t="s">
        <v>651</v>
      </c>
      <c r="R260" s="2" t="s">
        <v>650</v>
      </c>
      <c r="S260" s="2" t="s">
        <v>650</v>
      </c>
      <c r="T260" s="2" t="s">
        <v>650</v>
      </c>
      <c r="U260" s="2" t="s">
        <v>650</v>
      </c>
      <c r="V260" s="2" t="s">
        <v>650</v>
      </c>
    </row>
    <row r="261" spans="1:22" ht="15" customHeight="1" x14ac:dyDescent="0.25">
      <c r="A261" s="2" t="s">
        <v>407</v>
      </c>
      <c r="B261" s="2" t="s">
        <v>415</v>
      </c>
      <c r="C261" s="2">
        <v>2015</v>
      </c>
      <c r="D261" s="2" t="s">
        <v>651</v>
      </c>
      <c r="E261" s="2" t="s">
        <v>650</v>
      </c>
      <c r="F261" s="2" t="s">
        <v>650</v>
      </c>
      <c r="G261" s="2" t="s">
        <v>650</v>
      </c>
      <c r="H261" s="2" t="s">
        <v>650</v>
      </c>
      <c r="I261" s="2" t="s">
        <v>650</v>
      </c>
      <c r="J261" s="2" t="s">
        <v>651</v>
      </c>
      <c r="K261" s="2" t="s">
        <v>650</v>
      </c>
      <c r="L261" s="2" t="s">
        <v>650</v>
      </c>
      <c r="M261" s="2" t="s">
        <v>650</v>
      </c>
      <c r="N261" s="2" t="s">
        <v>650</v>
      </c>
      <c r="O261" s="2" t="s">
        <v>650</v>
      </c>
      <c r="P261" s="2" t="s">
        <v>650</v>
      </c>
      <c r="Q261" s="2" t="s">
        <v>651</v>
      </c>
      <c r="R261" s="2" t="s">
        <v>650</v>
      </c>
      <c r="S261" s="2" t="s">
        <v>650</v>
      </c>
      <c r="T261" s="2" t="s">
        <v>650</v>
      </c>
      <c r="U261" s="2" t="s">
        <v>650</v>
      </c>
      <c r="V261" s="2" t="s">
        <v>650</v>
      </c>
    </row>
    <row r="262" spans="1:22" ht="15" customHeight="1" x14ac:dyDescent="0.25">
      <c r="A262" s="2" t="s">
        <v>407</v>
      </c>
      <c r="B262" s="2" t="s">
        <v>416</v>
      </c>
      <c r="C262" s="2">
        <v>2015</v>
      </c>
      <c r="D262" s="2" t="s">
        <v>651</v>
      </c>
      <c r="E262" s="2" t="s">
        <v>650</v>
      </c>
      <c r="F262" s="2" t="s">
        <v>650</v>
      </c>
      <c r="G262" s="2" t="s">
        <v>650</v>
      </c>
      <c r="H262" s="2" t="s">
        <v>650</v>
      </c>
      <c r="I262" s="2" t="s">
        <v>650</v>
      </c>
      <c r="J262" s="2" t="s">
        <v>651</v>
      </c>
      <c r="K262" s="2" t="s">
        <v>650</v>
      </c>
      <c r="L262" s="2" t="s">
        <v>650</v>
      </c>
      <c r="M262" s="2" t="s">
        <v>650</v>
      </c>
      <c r="N262" s="2" t="s">
        <v>650</v>
      </c>
      <c r="O262" s="2" t="s">
        <v>650</v>
      </c>
      <c r="P262" s="2" t="s">
        <v>650</v>
      </c>
      <c r="Q262" s="2" t="s">
        <v>651</v>
      </c>
      <c r="R262" s="2" t="s">
        <v>650</v>
      </c>
      <c r="S262" s="2" t="s">
        <v>650</v>
      </c>
      <c r="T262" s="2" t="s">
        <v>650</v>
      </c>
      <c r="U262" s="2" t="s">
        <v>650</v>
      </c>
      <c r="V262" s="2" t="s">
        <v>650</v>
      </c>
    </row>
    <row r="263" spans="1:22" ht="15" customHeight="1" x14ac:dyDescent="0.25">
      <c r="A263" s="2" t="s">
        <v>407</v>
      </c>
      <c r="B263" s="2" t="s">
        <v>417</v>
      </c>
      <c r="C263" s="2">
        <v>2015</v>
      </c>
      <c r="D263" s="2" t="s">
        <v>651</v>
      </c>
      <c r="E263" s="2" t="s">
        <v>650</v>
      </c>
      <c r="F263" s="2" t="s">
        <v>650</v>
      </c>
      <c r="G263" s="2" t="s">
        <v>650</v>
      </c>
      <c r="H263" s="2" t="s">
        <v>650</v>
      </c>
      <c r="I263" s="2" t="s">
        <v>650</v>
      </c>
      <c r="J263" s="2" t="s">
        <v>651</v>
      </c>
      <c r="K263" s="2" t="s">
        <v>650</v>
      </c>
      <c r="L263" s="2" t="s">
        <v>650</v>
      </c>
      <c r="M263" s="2" t="s">
        <v>650</v>
      </c>
      <c r="N263" s="2" t="s">
        <v>650</v>
      </c>
      <c r="O263" s="2" t="s">
        <v>650</v>
      </c>
      <c r="P263" s="2" t="s">
        <v>650</v>
      </c>
      <c r="Q263" s="2" t="s">
        <v>651</v>
      </c>
      <c r="R263" s="2" t="s">
        <v>650</v>
      </c>
      <c r="S263" s="2" t="s">
        <v>650</v>
      </c>
      <c r="T263" s="2" t="s">
        <v>650</v>
      </c>
      <c r="U263" s="2" t="s">
        <v>650</v>
      </c>
      <c r="V263" s="2" t="s">
        <v>650</v>
      </c>
    </row>
    <row r="264" spans="1:22" ht="15" customHeight="1" x14ac:dyDescent="0.25">
      <c r="A264" s="2" t="s">
        <v>407</v>
      </c>
      <c r="B264" s="2" t="s">
        <v>418</v>
      </c>
      <c r="C264" s="2">
        <v>2015</v>
      </c>
      <c r="D264" s="2" t="s">
        <v>651</v>
      </c>
      <c r="E264" s="2" t="s">
        <v>650</v>
      </c>
      <c r="F264" s="2" t="s">
        <v>650</v>
      </c>
      <c r="G264" s="2" t="s">
        <v>650</v>
      </c>
      <c r="H264" s="2" t="s">
        <v>650</v>
      </c>
      <c r="I264" s="2" t="s">
        <v>650</v>
      </c>
      <c r="J264" s="2" t="s">
        <v>651</v>
      </c>
      <c r="K264" s="2" t="s">
        <v>650</v>
      </c>
      <c r="L264" s="2" t="s">
        <v>650</v>
      </c>
      <c r="M264" s="2" t="s">
        <v>650</v>
      </c>
      <c r="N264" s="2" t="s">
        <v>650</v>
      </c>
      <c r="O264" s="2" t="s">
        <v>650</v>
      </c>
      <c r="P264" s="2" t="s">
        <v>650</v>
      </c>
      <c r="Q264" s="2" t="s">
        <v>651</v>
      </c>
      <c r="R264" s="2" t="s">
        <v>650</v>
      </c>
      <c r="S264" s="2" t="s">
        <v>650</v>
      </c>
      <c r="T264" s="2" t="s">
        <v>650</v>
      </c>
      <c r="U264" s="2" t="s">
        <v>650</v>
      </c>
      <c r="V264" s="2" t="s">
        <v>650</v>
      </c>
    </row>
    <row r="265" spans="1:22" ht="15" customHeight="1" x14ac:dyDescent="0.25">
      <c r="A265" s="2" t="s">
        <v>407</v>
      </c>
      <c r="B265" s="2" t="s">
        <v>419</v>
      </c>
      <c r="C265" s="2">
        <v>2015</v>
      </c>
      <c r="D265" s="2" t="s">
        <v>651</v>
      </c>
      <c r="E265" s="2" t="s">
        <v>650</v>
      </c>
      <c r="F265" s="2" t="s">
        <v>650</v>
      </c>
      <c r="G265" s="2" t="s">
        <v>650</v>
      </c>
      <c r="H265" s="2" t="s">
        <v>650</v>
      </c>
      <c r="I265" s="2" t="s">
        <v>650</v>
      </c>
      <c r="J265" s="2" t="s">
        <v>651</v>
      </c>
      <c r="K265" s="2" t="s">
        <v>650</v>
      </c>
      <c r="L265" s="2" t="s">
        <v>650</v>
      </c>
      <c r="M265" s="2" t="s">
        <v>650</v>
      </c>
      <c r="N265" s="2" t="s">
        <v>650</v>
      </c>
      <c r="O265" s="2" t="s">
        <v>650</v>
      </c>
      <c r="P265" s="2" t="s">
        <v>650</v>
      </c>
      <c r="Q265" s="2" t="s">
        <v>651</v>
      </c>
      <c r="R265" s="2" t="s">
        <v>650</v>
      </c>
      <c r="S265" s="2" t="s">
        <v>650</v>
      </c>
      <c r="T265" s="2" t="s">
        <v>650</v>
      </c>
      <c r="U265" s="2" t="s">
        <v>650</v>
      </c>
      <c r="V265" s="2" t="s">
        <v>650</v>
      </c>
    </row>
    <row r="266" spans="1:22" ht="15" customHeight="1" x14ac:dyDescent="0.25">
      <c r="A266" s="2" t="s">
        <v>407</v>
      </c>
      <c r="B266" s="2" t="s">
        <v>420</v>
      </c>
      <c r="C266" s="2">
        <v>2015</v>
      </c>
      <c r="D266" s="2" t="s">
        <v>651</v>
      </c>
      <c r="E266" s="2" t="s">
        <v>650</v>
      </c>
      <c r="F266" s="2" t="s">
        <v>650</v>
      </c>
      <c r="G266" s="2" t="s">
        <v>650</v>
      </c>
      <c r="H266" s="2" t="s">
        <v>650</v>
      </c>
      <c r="I266" s="2" t="s">
        <v>650</v>
      </c>
      <c r="J266" s="2" t="s">
        <v>651</v>
      </c>
      <c r="K266" s="2" t="s">
        <v>650</v>
      </c>
      <c r="L266" s="2" t="s">
        <v>650</v>
      </c>
      <c r="M266" s="2" t="s">
        <v>650</v>
      </c>
      <c r="N266" s="2" t="s">
        <v>650</v>
      </c>
      <c r="O266" s="2" t="s">
        <v>650</v>
      </c>
      <c r="P266" s="2" t="s">
        <v>650</v>
      </c>
      <c r="Q266" s="2" t="s">
        <v>651</v>
      </c>
      <c r="R266" s="2" t="s">
        <v>650</v>
      </c>
      <c r="S266" s="2" t="s">
        <v>650</v>
      </c>
      <c r="T266" s="2" t="s">
        <v>650</v>
      </c>
      <c r="U266" s="2" t="s">
        <v>650</v>
      </c>
      <c r="V266" s="2" t="s">
        <v>650</v>
      </c>
    </row>
    <row r="267" spans="1:22" ht="15" customHeight="1" x14ac:dyDescent="0.25">
      <c r="A267" s="2" t="s">
        <v>407</v>
      </c>
      <c r="B267" s="2" t="s">
        <v>421</v>
      </c>
      <c r="C267" s="2">
        <v>2015</v>
      </c>
      <c r="D267" s="2" t="s">
        <v>651</v>
      </c>
      <c r="E267" s="2" t="s">
        <v>650</v>
      </c>
      <c r="F267" s="2" t="s">
        <v>650</v>
      </c>
      <c r="G267" s="2" t="s">
        <v>650</v>
      </c>
      <c r="H267" s="2" t="s">
        <v>650</v>
      </c>
      <c r="I267" s="2" t="s">
        <v>650</v>
      </c>
      <c r="J267" s="2" t="s">
        <v>651</v>
      </c>
      <c r="K267" s="2" t="s">
        <v>650</v>
      </c>
      <c r="L267" s="2" t="s">
        <v>650</v>
      </c>
      <c r="M267" s="2" t="s">
        <v>650</v>
      </c>
      <c r="N267" s="2" t="s">
        <v>650</v>
      </c>
      <c r="O267" s="2" t="s">
        <v>650</v>
      </c>
      <c r="P267" s="2" t="s">
        <v>650</v>
      </c>
      <c r="Q267" s="2" t="s">
        <v>651</v>
      </c>
      <c r="R267" s="2" t="s">
        <v>650</v>
      </c>
      <c r="S267" s="2" t="s">
        <v>650</v>
      </c>
      <c r="T267" s="2" t="s">
        <v>650</v>
      </c>
      <c r="U267" s="2" t="s">
        <v>650</v>
      </c>
      <c r="V267" s="2" t="s">
        <v>650</v>
      </c>
    </row>
    <row r="268" spans="1:22" ht="15" customHeight="1" x14ac:dyDescent="0.25">
      <c r="A268" s="2" t="s">
        <v>407</v>
      </c>
      <c r="B268" s="2" t="s">
        <v>422</v>
      </c>
      <c r="C268" s="2">
        <v>2015</v>
      </c>
      <c r="D268" s="2" t="s">
        <v>651</v>
      </c>
      <c r="E268" s="2" t="s">
        <v>650</v>
      </c>
      <c r="F268" s="2" t="s">
        <v>650</v>
      </c>
      <c r="G268" s="2" t="s">
        <v>650</v>
      </c>
      <c r="H268" s="2" t="s">
        <v>650</v>
      </c>
      <c r="I268" s="2" t="s">
        <v>650</v>
      </c>
      <c r="J268" s="2" t="s">
        <v>651</v>
      </c>
      <c r="K268" s="2" t="s">
        <v>650</v>
      </c>
      <c r="L268" s="2" t="s">
        <v>650</v>
      </c>
      <c r="M268" s="2" t="s">
        <v>650</v>
      </c>
      <c r="N268" s="2" t="s">
        <v>650</v>
      </c>
      <c r="O268" s="2" t="s">
        <v>650</v>
      </c>
      <c r="P268" s="2" t="s">
        <v>650</v>
      </c>
      <c r="Q268" s="2" t="s">
        <v>651</v>
      </c>
      <c r="R268" s="2" t="s">
        <v>650</v>
      </c>
      <c r="S268" s="2" t="s">
        <v>650</v>
      </c>
      <c r="T268" s="2" t="s">
        <v>650</v>
      </c>
      <c r="U268" s="2" t="s">
        <v>650</v>
      </c>
      <c r="V268" s="2" t="s">
        <v>650</v>
      </c>
    </row>
    <row r="269" spans="1:22" ht="15" customHeight="1" x14ac:dyDescent="0.25">
      <c r="A269" s="2" t="s">
        <v>407</v>
      </c>
      <c r="B269" s="2" t="s">
        <v>423</v>
      </c>
      <c r="C269" s="2">
        <v>2015</v>
      </c>
      <c r="D269" s="2" t="s">
        <v>651</v>
      </c>
      <c r="E269" s="2" t="s">
        <v>650</v>
      </c>
      <c r="F269" s="2" t="s">
        <v>650</v>
      </c>
      <c r="G269" s="2" t="s">
        <v>650</v>
      </c>
      <c r="H269" s="2" t="s">
        <v>650</v>
      </c>
      <c r="I269" s="2" t="s">
        <v>650</v>
      </c>
      <c r="J269" s="2" t="s">
        <v>651</v>
      </c>
      <c r="K269" s="2" t="s">
        <v>650</v>
      </c>
      <c r="L269" s="2" t="s">
        <v>650</v>
      </c>
      <c r="M269" s="2" t="s">
        <v>650</v>
      </c>
      <c r="N269" s="2" t="s">
        <v>650</v>
      </c>
      <c r="O269" s="2" t="s">
        <v>650</v>
      </c>
      <c r="P269" s="2" t="s">
        <v>650</v>
      </c>
      <c r="Q269" s="2" t="s">
        <v>651</v>
      </c>
      <c r="R269" s="2" t="s">
        <v>650</v>
      </c>
      <c r="S269" s="2" t="s">
        <v>650</v>
      </c>
      <c r="T269" s="2" t="s">
        <v>650</v>
      </c>
      <c r="U269" s="2" t="s">
        <v>650</v>
      </c>
      <c r="V269" s="2" t="s">
        <v>650</v>
      </c>
    </row>
    <row r="270" spans="1:22" ht="15" customHeight="1" x14ac:dyDescent="0.25">
      <c r="A270" s="2" t="s">
        <v>407</v>
      </c>
      <c r="B270" s="2" t="s">
        <v>424</v>
      </c>
      <c r="C270" s="2">
        <v>2015</v>
      </c>
      <c r="D270" s="2" t="s">
        <v>651</v>
      </c>
      <c r="E270" s="2" t="s">
        <v>650</v>
      </c>
      <c r="F270" s="2" t="s">
        <v>650</v>
      </c>
      <c r="G270" s="2" t="s">
        <v>650</v>
      </c>
      <c r="H270" s="2" t="s">
        <v>650</v>
      </c>
      <c r="I270" s="2" t="s">
        <v>650</v>
      </c>
      <c r="J270" s="2" t="s">
        <v>651</v>
      </c>
      <c r="K270" s="2" t="s">
        <v>650</v>
      </c>
      <c r="L270" s="2" t="s">
        <v>650</v>
      </c>
      <c r="M270" s="2" t="s">
        <v>650</v>
      </c>
      <c r="N270" s="2" t="s">
        <v>650</v>
      </c>
      <c r="O270" s="2" t="s">
        <v>650</v>
      </c>
      <c r="P270" s="2" t="s">
        <v>650</v>
      </c>
      <c r="Q270" s="2" t="s">
        <v>651</v>
      </c>
      <c r="R270" s="2" t="s">
        <v>650</v>
      </c>
      <c r="S270" s="2" t="s">
        <v>650</v>
      </c>
      <c r="T270" s="2" t="s">
        <v>650</v>
      </c>
      <c r="U270" s="2" t="s">
        <v>650</v>
      </c>
      <c r="V270" s="2" t="s">
        <v>650</v>
      </c>
    </row>
    <row r="271" spans="1:22" ht="15" customHeight="1" x14ac:dyDescent="0.25">
      <c r="A271" s="2" t="s">
        <v>407</v>
      </c>
      <c r="B271" s="2" t="s">
        <v>425</v>
      </c>
      <c r="C271" s="2">
        <v>2015</v>
      </c>
      <c r="D271" s="2" t="s">
        <v>651</v>
      </c>
      <c r="E271" s="2" t="s">
        <v>650</v>
      </c>
      <c r="F271" s="2" t="s">
        <v>650</v>
      </c>
      <c r="G271" s="2" t="s">
        <v>650</v>
      </c>
      <c r="H271" s="2" t="s">
        <v>650</v>
      </c>
      <c r="I271" s="2" t="s">
        <v>650</v>
      </c>
      <c r="J271" s="2" t="s">
        <v>651</v>
      </c>
      <c r="K271" s="2" t="s">
        <v>650</v>
      </c>
      <c r="L271" s="2" t="s">
        <v>650</v>
      </c>
      <c r="M271" s="2" t="s">
        <v>650</v>
      </c>
      <c r="N271" s="2" t="s">
        <v>650</v>
      </c>
      <c r="O271" s="2" t="s">
        <v>650</v>
      </c>
      <c r="P271" s="2" t="s">
        <v>650</v>
      </c>
      <c r="Q271" s="2" t="s">
        <v>651</v>
      </c>
      <c r="R271" s="2" t="s">
        <v>650</v>
      </c>
      <c r="S271" s="2" t="s">
        <v>650</v>
      </c>
      <c r="T271" s="2" t="s">
        <v>650</v>
      </c>
      <c r="U271" s="2" t="s">
        <v>650</v>
      </c>
      <c r="V271" s="2" t="s">
        <v>650</v>
      </c>
    </row>
    <row r="272" spans="1:22" ht="15" customHeight="1" x14ac:dyDescent="0.25">
      <c r="A272" s="2" t="s">
        <v>426</v>
      </c>
      <c r="B272" s="2" t="s">
        <v>427</v>
      </c>
      <c r="C272" s="2">
        <v>2015</v>
      </c>
      <c r="D272" s="2" t="s">
        <v>651</v>
      </c>
      <c r="E272" s="2" t="s">
        <v>650</v>
      </c>
      <c r="F272" s="2" t="s">
        <v>650</v>
      </c>
      <c r="G272" s="2" t="s">
        <v>650</v>
      </c>
      <c r="H272" s="2" t="s">
        <v>650</v>
      </c>
      <c r="I272" s="2" t="s">
        <v>650</v>
      </c>
      <c r="J272" s="2" t="s">
        <v>651</v>
      </c>
      <c r="K272" s="2" t="s">
        <v>650</v>
      </c>
      <c r="L272" s="2" t="s">
        <v>650</v>
      </c>
      <c r="M272" s="2" t="s">
        <v>650</v>
      </c>
      <c r="N272" s="2" t="s">
        <v>650</v>
      </c>
      <c r="O272" s="2" t="s">
        <v>650</v>
      </c>
      <c r="P272" s="2" t="s">
        <v>650</v>
      </c>
      <c r="Q272" s="2" t="s">
        <v>651</v>
      </c>
      <c r="R272" s="2" t="s">
        <v>650</v>
      </c>
      <c r="S272" s="2" t="s">
        <v>650</v>
      </c>
      <c r="T272" s="2" t="s">
        <v>650</v>
      </c>
      <c r="U272" s="2" t="s">
        <v>650</v>
      </c>
      <c r="V272" s="2" t="s">
        <v>650</v>
      </c>
    </row>
    <row r="273" spans="1:22" ht="15" customHeight="1" x14ac:dyDescent="0.25">
      <c r="A273" s="2" t="s">
        <v>426</v>
      </c>
      <c r="B273" s="2" t="s">
        <v>428</v>
      </c>
      <c r="C273" s="2">
        <v>2015</v>
      </c>
      <c r="D273" s="2" t="s">
        <v>651</v>
      </c>
      <c r="E273" s="2" t="s">
        <v>650</v>
      </c>
      <c r="F273" s="2" t="s">
        <v>650</v>
      </c>
      <c r="G273" s="2" t="s">
        <v>650</v>
      </c>
      <c r="H273" s="2" t="s">
        <v>650</v>
      </c>
      <c r="I273" s="2" t="s">
        <v>650</v>
      </c>
      <c r="J273" s="2" t="s">
        <v>651</v>
      </c>
      <c r="K273" s="2" t="s">
        <v>650</v>
      </c>
      <c r="L273" s="2" t="s">
        <v>650</v>
      </c>
      <c r="M273" s="2" t="s">
        <v>650</v>
      </c>
      <c r="N273" s="2" t="s">
        <v>650</v>
      </c>
      <c r="O273" s="2" t="s">
        <v>650</v>
      </c>
      <c r="P273" s="2" t="s">
        <v>650</v>
      </c>
      <c r="Q273" s="2" t="s">
        <v>651</v>
      </c>
      <c r="R273" s="2" t="s">
        <v>650</v>
      </c>
      <c r="S273" s="2" t="s">
        <v>650</v>
      </c>
      <c r="T273" s="2" t="s">
        <v>650</v>
      </c>
      <c r="U273" s="2" t="s">
        <v>650</v>
      </c>
      <c r="V273" s="2" t="s">
        <v>650</v>
      </c>
    </row>
    <row r="274" spans="1:22" ht="15" customHeight="1" x14ac:dyDescent="0.25">
      <c r="A274" s="2" t="s">
        <v>426</v>
      </c>
      <c r="B274" s="2" t="s">
        <v>429</v>
      </c>
      <c r="C274" s="2">
        <v>2015</v>
      </c>
      <c r="D274" s="2" t="s">
        <v>651</v>
      </c>
      <c r="E274" s="2" t="s">
        <v>650</v>
      </c>
      <c r="F274" s="2" t="s">
        <v>650</v>
      </c>
      <c r="G274" s="2" t="s">
        <v>650</v>
      </c>
      <c r="H274" s="2" t="s">
        <v>650</v>
      </c>
      <c r="I274" s="2" t="s">
        <v>650</v>
      </c>
      <c r="J274" s="2" t="s">
        <v>651</v>
      </c>
      <c r="K274" s="2" t="s">
        <v>650</v>
      </c>
      <c r="L274" s="2" t="s">
        <v>650</v>
      </c>
      <c r="M274" s="2" t="s">
        <v>650</v>
      </c>
      <c r="N274" s="2" t="s">
        <v>650</v>
      </c>
      <c r="O274" s="2" t="s">
        <v>650</v>
      </c>
      <c r="P274" s="2" t="s">
        <v>650</v>
      </c>
      <c r="Q274" s="2" t="s">
        <v>651</v>
      </c>
      <c r="R274" s="2" t="s">
        <v>650</v>
      </c>
      <c r="S274" s="2" t="s">
        <v>650</v>
      </c>
      <c r="T274" s="2" t="s">
        <v>650</v>
      </c>
      <c r="U274" s="2" t="s">
        <v>650</v>
      </c>
      <c r="V274" s="2" t="s">
        <v>650</v>
      </c>
    </row>
    <row r="275" spans="1:22" ht="15" customHeight="1" x14ac:dyDescent="0.25">
      <c r="A275" s="2" t="s">
        <v>426</v>
      </c>
      <c r="B275" s="2" t="s">
        <v>430</v>
      </c>
      <c r="C275" s="2">
        <v>2015</v>
      </c>
      <c r="D275" s="2" t="s">
        <v>651</v>
      </c>
      <c r="E275" s="2" t="s">
        <v>650</v>
      </c>
      <c r="F275" s="2" t="s">
        <v>650</v>
      </c>
      <c r="G275" s="2" t="s">
        <v>650</v>
      </c>
      <c r="H275" s="2" t="s">
        <v>650</v>
      </c>
      <c r="I275" s="2" t="s">
        <v>650</v>
      </c>
      <c r="J275" s="2" t="s">
        <v>651</v>
      </c>
      <c r="K275" s="2" t="s">
        <v>650</v>
      </c>
      <c r="L275" s="2" t="s">
        <v>650</v>
      </c>
      <c r="M275" s="2" t="s">
        <v>650</v>
      </c>
      <c r="N275" s="2" t="s">
        <v>650</v>
      </c>
      <c r="O275" s="2" t="s">
        <v>650</v>
      </c>
      <c r="P275" s="2" t="s">
        <v>650</v>
      </c>
      <c r="Q275" s="2" t="s">
        <v>651</v>
      </c>
      <c r="R275" s="2" t="s">
        <v>650</v>
      </c>
      <c r="S275" s="2" t="s">
        <v>650</v>
      </c>
      <c r="T275" s="2" t="s">
        <v>650</v>
      </c>
      <c r="U275" s="2" t="s">
        <v>650</v>
      </c>
      <c r="V275" s="2" t="s">
        <v>650</v>
      </c>
    </row>
    <row r="276" spans="1:22" ht="15" customHeight="1" x14ac:dyDescent="0.25">
      <c r="A276" s="2" t="s">
        <v>426</v>
      </c>
      <c r="B276" s="2" t="s">
        <v>431</v>
      </c>
      <c r="C276" s="2">
        <v>2015</v>
      </c>
      <c r="D276" s="2" t="s">
        <v>651</v>
      </c>
      <c r="E276" s="2" t="s">
        <v>650</v>
      </c>
      <c r="F276" s="2" t="s">
        <v>650</v>
      </c>
      <c r="G276" s="2" t="s">
        <v>650</v>
      </c>
      <c r="H276" s="2" t="s">
        <v>650</v>
      </c>
      <c r="I276" s="2" t="s">
        <v>650</v>
      </c>
      <c r="J276" s="2" t="s">
        <v>651</v>
      </c>
      <c r="K276" s="2" t="s">
        <v>650</v>
      </c>
      <c r="L276" s="2" t="s">
        <v>650</v>
      </c>
      <c r="M276" s="2" t="s">
        <v>650</v>
      </c>
      <c r="N276" s="2" t="s">
        <v>650</v>
      </c>
      <c r="O276" s="2" t="s">
        <v>650</v>
      </c>
      <c r="P276" s="2" t="s">
        <v>650</v>
      </c>
      <c r="Q276" s="2" t="s">
        <v>651</v>
      </c>
      <c r="R276" s="2" t="s">
        <v>650</v>
      </c>
      <c r="S276" s="2" t="s">
        <v>650</v>
      </c>
      <c r="T276" s="2" t="s">
        <v>650</v>
      </c>
      <c r="U276" s="2" t="s">
        <v>650</v>
      </c>
      <c r="V276" s="2" t="s">
        <v>650</v>
      </c>
    </row>
    <row r="277" spans="1:22" ht="15" customHeight="1" x14ac:dyDescent="0.25">
      <c r="A277" s="2" t="s">
        <v>432</v>
      </c>
      <c r="B277" s="2" t="s">
        <v>433</v>
      </c>
      <c r="C277" s="2">
        <v>2015</v>
      </c>
      <c r="D277" s="2" t="s">
        <v>651</v>
      </c>
      <c r="E277" s="2" t="s">
        <v>650</v>
      </c>
      <c r="F277" s="2" t="s">
        <v>650</v>
      </c>
      <c r="G277" s="2" t="s">
        <v>650</v>
      </c>
      <c r="H277" s="2" t="s">
        <v>650</v>
      </c>
      <c r="I277" s="2" t="s">
        <v>650</v>
      </c>
      <c r="J277" s="2" t="s">
        <v>651</v>
      </c>
      <c r="K277" s="2" t="s">
        <v>650</v>
      </c>
      <c r="L277" s="2" t="s">
        <v>650</v>
      </c>
      <c r="M277" s="2" t="s">
        <v>650</v>
      </c>
      <c r="N277" s="2" t="s">
        <v>650</v>
      </c>
      <c r="O277" s="2" t="s">
        <v>650</v>
      </c>
      <c r="P277" s="2" t="s">
        <v>650</v>
      </c>
      <c r="Q277" s="2" t="s">
        <v>651</v>
      </c>
      <c r="R277" s="2" t="s">
        <v>650</v>
      </c>
      <c r="S277" s="2" t="s">
        <v>650</v>
      </c>
      <c r="T277" s="2" t="s">
        <v>650</v>
      </c>
      <c r="U277" s="2" t="s">
        <v>650</v>
      </c>
      <c r="V277" s="2" t="s">
        <v>650</v>
      </c>
    </row>
    <row r="278" spans="1:22" ht="15" customHeight="1" x14ac:dyDescent="0.25">
      <c r="A278" s="2" t="s">
        <v>432</v>
      </c>
      <c r="B278" s="2" t="s">
        <v>434</v>
      </c>
      <c r="C278" s="2">
        <v>2015</v>
      </c>
      <c r="D278" s="2" t="s">
        <v>757</v>
      </c>
      <c r="E278" s="2" t="s">
        <v>711</v>
      </c>
      <c r="F278" s="2">
        <v>4.7610000000000001</v>
      </c>
      <c r="G278" s="2" t="s">
        <v>650</v>
      </c>
      <c r="H278" s="2" t="s">
        <v>650</v>
      </c>
      <c r="I278" s="2" t="s">
        <v>650</v>
      </c>
      <c r="J278" s="2" t="s">
        <v>651</v>
      </c>
      <c r="K278" s="2" t="s">
        <v>650</v>
      </c>
      <c r="L278" s="2" t="s">
        <v>650</v>
      </c>
      <c r="M278" s="2" t="s">
        <v>650</v>
      </c>
      <c r="N278" s="2" t="s">
        <v>650</v>
      </c>
      <c r="O278" s="2" t="s">
        <v>650</v>
      </c>
      <c r="P278" s="2" t="s">
        <v>650</v>
      </c>
      <c r="Q278" s="2" t="s">
        <v>651</v>
      </c>
      <c r="R278" s="2" t="s">
        <v>650</v>
      </c>
      <c r="S278" s="2" t="s">
        <v>650</v>
      </c>
      <c r="T278" s="2" t="s">
        <v>650</v>
      </c>
      <c r="U278" s="2" t="s">
        <v>650</v>
      </c>
      <c r="V278" s="2" t="s">
        <v>650</v>
      </c>
    </row>
    <row r="279" spans="1:22" ht="15" customHeight="1" x14ac:dyDescent="0.25">
      <c r="A279" s="2" t="s">
        <v>435</v>
      </c>
      <c r="B279" s="2" t="s">
        <v>436</v>
      </c>
      <c r="C279" s="2">
        <v>2015</v>
      </c>
      <c r="D279" s="2" t="s">
        <v>758</v>
      </c>
      <c r="E279" s="2" t="s">
        <v>650</v>
      </c>
      <c r="F279" s="2" t="s">
        <v>650</v>
      </c>
      <c r="G279" s="2" t="s">
        <v>650</v>
      </c>
      <c r="H279" s="2" t="s">
        <v>650</v>
      </c>
      <c r="I279" s="2" t="s">
        <v>650</v>
      </c>
      <c r="J279" s="2" t="s">
        <v>759</v>
      </c>
      <c r="K279" s="2" t="s">
        <v>650</v>
      </c>
      <c r="L279" s="2">
        <v>0</v>
      </c>
      <c r="M279" s="2" t="s">
        <v>650</v>
      </c>
      <c r="N279" s="2" t="s">
        <v>650</v>
      </c>
      <c r="O279" s="2" t="s">
        <v>650</v>
      </c>
      <c r="P279" s="2" t="s">
        <v>650</v>
      </c>
      <c r="Q279" s="2" t="s">
        <v>651</v>
      </c>
      <c r="R279" s="2" t="s">
        <v>650</v>
      </c>
      <c r="S279" s="2" t="s">
        <v>650</v>
      </c>
      <c r="T279" s="2" t="s">
        <v>650</v>
      </c>
      <c r="U279" s="2" t="s">
        <v>650</v>
      </c>
      <c r="V279" s="2" t="s">
        <v>650</v>
      </c>
    </row>
    <row r="280" spans="1:22" ht="15" customHeight="1" x14ac:dyDescent="0.2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T280" s="2" t="s">
        <v>651</v>
      </c>
      <c r="U280" s="2" t="s">
        <v>651</v>
      </c>
      <c r="V280" s="2" t="s">
        <v>651</v>
      </c>
    </row>
    <row r="281" spans="1:22" ht="15" customHeight="1" x14ac:dyDescent="0.2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T281" s="2" t="s">
        <v>651</v>
      </c>
      <c r="U281" s="2" t="s">
        <v>651</v>
      </c>
      <c r="V281" s="2" t="s">
        <v>651</v>
      </c>
    </row>
    <row r="282" spans="1:22" ht="15" customHeight="1" x14ac:dyDescent="0.2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T282" s="2" t="s">
        <v>651</v>
      </c>
      <c r="U282" s="2" t="s">
        <v>651</v>
      </c>
      <c r="V282" s="2" t="s">
        <v>651</v>
      </c>
    </row>
    <row r="283" spans="1:22" ht="15" customHeight="1" x14ac:dyDescent="0.2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T283" s="2" t="s">
        <v>651</v>
      </c>
      <c r="U283" s="2" t="s">
        <v>651</v>
      </c>
      <c r="V283" s="2" t="s">
        <v>651</v>
      </c>
    </row>
    <row r="284" spans="1:22" ht="15" customHeight="1" x14ac:dyDescent="0.2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T284" s="2" t="s">
        <v>651</v>
      </c>
      <c r="U284" s="2" t="s">
        <v>651</v>
      </c>
      <c r="V284" s="2" t="s">
        <v>651</v>
      </c>
    </row>
    <row r="285" spans="1:22" ht="15" customHeight="1" x14ac:dyDescent="0.2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T285" s="2" t="s">
        <v>651</v>
      </c>
      <c r="U285" s="2" t="s">
        <v>651</v>
      </c>
      <c r="V285" s="2" t="s">
        <v>651</v>
      </c>
    </row>
    <row r="286" spans="1:22" ht="15" customHeight="1" x14ac:dyDescent="0.2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T286" s="2" t="s">
        <v>651</v>
      </c>
      <c r="U286" s="2" t="s">
        <v>651</v>
      </c>
      <c r="V286" s="2" t="s">
        <v>651</v>
      </c>
    </row>
    <row r="287" spans="1:22" ht="15" customHeight="1" x14ac:dyDescent="0.2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T287" s="2" t="s">
        <v>651</v>
      </c>
      <c r="U287" s="2" t="s">
        <v>651</v>
      </c>
      <c r="V287" s="2" t="s">
        <v>651</v>
      </c>
    </row>
    <row r="288" spans="1:22" ht="15" customHeight="1" x14ac:dyDescent="0.25">
      <c r="A288" s="2" t="s">
        <v>438</v>
      </c>
      <c r="B288" s="2" t="s">
        <v>439</v>
      </c>
      <c r="C288" s="2">
        <v>2015</v>
      </c>
      <c r="D288" s="2" t="s">
        <v>651</v>
      </c>
      <c r="E288" s="2" t="s">
        <v>650</v>
      </c>
      <c r="F288" s="2" t="s">
        <v>650</v>
      </c>
      <c r="G288" s="2" t="s">
        <v>650</v>
      </c>
      <c r="H288" s="2" t="s">
        <v>650</v>
      </c>
      <c r="I288" s="2" t="s">
        <v>650</v>
      </c>
      <c r="J288" s="2" t="s">
        <v>651</v>
      </c>
      <c r="K288" s="2" t="s">
        <v>650</v>
      </c>
      <c r="L288" s="2" t="s">
        <v>650</v>
      </c>
      <c r="M288" s="2" t="s">
        <v>650</v>
      </c>
      <c r="N288" s="2" t="s">
        <v>650</v>
      </c>
      <c r="O288" s="2" t="s">
        <v>650</v>
      </c>
      <c r="P288" s="2" t="s">
        <v>650</v>
      </c>
      <c r="Q288" s="2" t="s">
        <v>651</v>
      </c>
      <c r="R288" s="2" t="s">
        <v>650</v>
      </c>
      <c r="S288" s="2" t="s">
        <v>650</v>
      </c>
      <c r="T288" s="2" t="s">
        <v>650</v>
      </c>
      <c r="U288" s="2" t="s">
        <v>650</v>
      </c>
      <c r="V288" s="2" t="s">
        <v>650</v>
      </c>
    </row>
    <row r="289" spans="1:22" ht="15" customHeight="1" x14ac:dyDescent="0.25">
      <c r="A289" s="2" t="s">
        <v>440</v>
      </c>
      <c r="B289" s="2" t="s">
        <v>441</v>
      </c>
      <c r="C289" s="2">
        <v>2015</v>
      </c>
      <c r="D289" s="2" t="s">
        <v>650</v>
      </c>
      <c r="E289" s="2" t="s">
        <v>650</v>
      </c>
      <c r="F289" s="2" t="s">
        <v>650</v>
      </c>
      <c r="G289" s="2" t="s">
        <v>650</v>
      </c>
      <c r="H289" s="2" t="s">
        <v>650</v>
      </c>
      <c r="I289" s="2" t="s">
        <v>650</v>
      </c>
      <c r="J289" s="2" t="s">
        <v>650</v>
      </c>
      <c r="K289" s="2" t="s">
        <v>650</v>
      </c>
      <c r="L289" s="2" t="s">
        <v>650</v>
      </c>
      <c r="M289" s="2" t="s">
        <v>650</v>
      </c>
      <c r="N289" s="2" t="s">
        <v>650</v>
      </c>
      <c r="O289" s="2" t="s">
        <v>650</v>
      </c>
      <c r="P289" s="2" t="s">
        <v>650</v>
      </c>
      <c r="Q289" s="2" t="s">
        <v>650</v>
      </c>
      <c r="R289" s="2" t="s">
        <v>650</v>
      </c>
      <c r="S289" s="2" t="s">
        <v>650</v>
      </c>
      <c r="T289" s="2" t="s">
        <v>650</v>
      </c>
      <c r="U289" s="2" t="s">
        <v>650</v>
      </c>
      <c r="V289" s="2" t="s">
        <v>650</v>
      </c>
    </row>
    <row r="290" spans="1:22" ht="15" customHeight="1" x14ac:dyDescent="0.25">
      <c r="A290" s="2" t="s">
        <v>440</v>
      </c>
      <c r="B290" s="2" t="s">
        <v>442</v>
      </c>
      <c r="C290" s="2">
        <v>2015</v>
      </c>
      <c r="D290" s="2" t="s">
        <v>650</v>
      </c>
      <c r="E290" s="2" t="s">
        <v>650</v>
      </c>
      <c r="F290" s="2" t="s">
        <v>650</v>
      </c>
      <c r="G290" s="2" t="s">
        <v>650</v>
      </c>
      <c r="H290" s="2" t="s">
        <v>650</v>
      </c>
      <c r="I290" s="2" t="s">
        <v>650</v>
      </c>
      <c r="J290" s="2" t="s">
        <v>650</v>
      </c>
      <c r="K290" s="2" t="s">
        <v>650</v>
      </c>
      <c r="L290" s="2" t="s">
        <v>650</v>
      </c>
      <c r="M290" s="2" t="s">
        <v>650</v>
      </c>
      <c r="N290" s="2" t="s">
        <v>650</v>
      </c>
      <c r="O290" s="2" t="s">
        <v>650</v>
      </c>
      <c r="P290" s="2" t="s">
        <v>650</v>
      </c>
      <c r="Q290" s="2" t="s">
        <v>650</v>
      </c>
      <c r="R290" s="2" t="s">
        <v>650</v>
      </c>
      <c r="S290" s="2" t="s">
        <v>650</v>
      </c>
      <c r="T290" s="2" t="s">
        <v>650</v>
      </c>
      <c r="U290" s="2" t="s">
        <v>650</v>
      </c>
      <c r="V290" s="2" t="s">
        <v>650</v>
      </c>
    </row>
    <row r="291" spans="1:22" ht="15" customHeight="1" x14ac:dyDescent="0.25">
      <c r="A291" s="2" t="s">
        <v>440</v>
      </c>
      <c r="B291" s="2" t="s">
        <v>443</v>
      </c>
      <c r="C291" s="2">
        <v>2015</v>
      </c>
      <c r="D291" s="2" t="s">
        <v>650</v>
      </c>
      <c r="E291" s="2" t="s">
        <v>650</v>
      </c>
      <c r="F291" s="2" t="s">
        <v>650</v>
      </c>
      <c r="G291" s="2" t="s">
        <v>650</v>
      </c>
      <c r="H291" s="2" t="s">
        <v>650</v>
      </c>
      <c r="I291" s="2" t="s">
        <v>650</v>
      </c>
      <c r="J291" s="2" t="s">
        <v>650</v>
      </c>
      <c r="K291" s="2" t="s">
        <v>650</v>
      </c>
      <c r="L291" s="2" t="s">
        <v>650</v>
      </c>
      <c r="M291" s="2" t="s">
        <v>650</v>
      </c>
      <c r="N291" s="2" t="s">
        <v>650</v>
      </c>
      <c r="O291" s="2" t="s">
        <v>650</v>
      </c>
      <c r="P291" s="2" t="s">
        <v>650</v>
      </c>
      <c r="Q291" s="2" t="s">
        <v>650</v>
      </c>
      <c r="R291" s="2" t="s">
        <v>650</v>
      </c>
      <c r="S291" s="2" t="s">
        <v>650</v>
      </c>
      <c r="T291" s="2" t="s">
        <v>650</v>
      </c>
      <c r="U291" s="2" t="s">
        <v>650</v>
      </c>
      <c r="V291" s="2" t="s">
        <v>650</v>
      </c>
    </row>
    <row r="292" spans="1:22" ht="15" customHeight="1" x14ac:dyDescent="0.25">
      <c r="A292" s="2" t="s">
        <v>440</v>
      </c>
      <c r="B292" s="2" t="s">
        <v>444</v>
      </c>
      <c r="C292" s="2">
        <v>2015</v>
      </c>
      <c r="D292" s="2" t="s">
        <v>650</v>
      </c>
      <c r="E292" s="2" t="s">
        <v>650</v>
      </c>
      <c r="F292" s="2" t="s">
        <v>650</v>
      </c>
      <c r="G292" s="2" t="s">
        <v>650</v>
      </c>
      <c r="H292" s="2" t="s">
        <v>650</v>
      </c>
      <c r="I292" s="2" t="s">
        <v>650</v>
      </c>
      <c r="J292" s="2" t="s">
        <v>650</v>
      </c>
      <c r="K292" s="2" t="s">
        <v>650</v>
      </c>
      <c r="L292" s="2" t="s">
        <v>650</v>
      </c>
      <c r="M292" s="2" t="s">
        <v>650</v>
      </c>
      <c r="N292" s="2" t="s">
        <v>650</v>
      </c>
      <c r="O292" s="2" t="s">
        <v>650</v>
      </c>
      <c r="P292" s="2" t="s">
        <v>650</v>
      </c>
      <c r="Q292" s="2" t="s">
        <v>650</v>
      </c>
      <c r="R292" s="2" t="s">
        <v>650</v>
      </c>
      <c r="S292" s="2" t="s">
        <v>650</v>
      </c>
      <c r="T292" s="2" t="s">
        <v>650</v>
      </c>
      <c r="U292" s="2" t="s">
        <v>650</v>
      </c>
      <c r="V292" s="2" t="s">
        <v>650</v>
      </c>
    </row>
    <row r="293" spans="1:22" ht="15" customHeight="1" x14ac:dyDescent="0.25">
      <c r="A293" s="2" t="s">
        <v>445</v>
      </c>
      <c r="B293" s="2" t="s">
        <v>446</v>
      </c>
      <c r="C293" s="2">
        <v>2015</v>
      </c>
      <c r="D293" s="2" t="s">
        <v>652</v>
      </c>
      <c r="E293" s="2" t="s">
        <v>650</v>
      </c>
      <c r="F293" s="2" t="s">
        <v>650</v>
      </c>
      <c r="G293" s="2" t="s">
        <v>650</v>
      </c>
      <c r="H293" s="2" t="s">
        <v>650</v>
      </c>
      <c r="I293" s="2" t="s">
        <v>650</v>
      </c>
      <c r="J293" s="2" t="s">
        <v>652</v>
      </c>
      <c r="K293" s="2" t="s">
        <v>650</v>
      </c>
      <c r="L293" s="2" t="s">
        <v>650</v>
      </c>
      <c r="M293" s="2" t="s">
        <v>650</v>
      </c>
      <c r="N293" s="2" t="s">
        <v>650</v>
      </c>
      <c r="O293" s="2" t="s">
        <v>650</v>
      </c>
      <c r="P293" s="2" t="s">
        <v>650</v>
      </c>
      <c r="Q293" s="2" t="s">
        <v>652</v>
      </c>
      <c r="R293" s="2" t="s">
        <v>650</v>
      </c>
      <c r="S293" s="2" t="s">
        <v>650</v>
      </c>
      <c r="T293" s="2" t="s">
        <v>650</v>
      </c>
      <c r="U293" s="2" t="s">
        <v>650</v>
      </c>
      <c r="V293" s="2" t="s">
        <v>650</v>
      </c>
    </row>
    <row r="294" spans="1:22" ht="15" customHeight="1" x14ac:dyDescent="0.25">
      <c r="A294" s="2" t="s">
        <v>445</v>
      </c>
      <c r="B294" s="2" t="s">
        <v>447</v>
      </c>
      <c r="C294" s="2">
        <v>2015</v>
      </c>
      <c r="D294" s="2" t="s">
        <v>652</v>
      </c>
      <c r="E294" s="2" t="s">
        <v>650</v>
      </c>
      <c r="F294" s="2" t="s">
        <v>650</v>
      </c>
      <c r="G294" s="2" t="s">
        <v>650</v>
      </c>
      <c r="H294" s="2" t="s">
        <v>650</v>
      </c>
      <c r="I294" s="2" t="s">
        <v>650</v>
      </c>
      <c r="J294" s="2" t="s">
        <v>652</v>
      </c>
      <c r="K294" s="2" t="s">
        <v>650</v>
      </c>
      <c r="L294" s="2" t="s">
        <v>650</v>
      </c>
      <c r="M294" s="2" t="s">
        <v>650</v>
      </c>
      <c r="N294" s="2" t="s">
        <v>650</v>
      </c>
      <c r="O294" s="2" t="s">
        <v>650</v>
      </c>
      <c r="P294" s="2" t="s">
        <v>650</v>
      </c>
      <c r="Q294" s="2" t="s">
        <v>652</v>
      </c>
      <c r="R294" s="2" t="s">
        <v>650</v>
      </c>
      <c r="S294" s="2" t="s">
        <v>650</v>
      </c>
      <c r="T294" s="2" t="s">
        <v>650</v>
      </c>
      <c r="U294" s="2" t="s">
        <v>650</v>
      </c>
      <c r="V294" s="2" t="s">
        <v>650</v>
      </c>
    </row>
    <row r="295" spans="1:22" ht="15" customHeight="1" x14ac:dyDescent="0.25">
      <c r="A295" s="2" t="s">
        <v>448</v>
      </c>
      <c r="B295" s="2" t="s">
        <v>449</v>
      </c>
      <c r="C295" s="2">
        <v>2015</v>
      </c>
      <c r="D295" s="2" t="s">
        <v>760</v>
      </c>
      <c r="E295" s="2" t="s">
        <v>711</v>
      </c>
      <c r="F295" s="2">
        <v>8.9700000000000006</v>
      </c>
      <c r="G295" s="2" t="s">
        <v>748</v>
      </c>
      <c r="H295" s="2" t="s">
        <v>650</v>
      </c>
      <c r="I295" s="2">
        <v>88</v>
      </c>
      <c r="J295" s="2" t="s">
        <v>651</v>
      </c>
      <c r="K295" s="2" t="s">
        <v>650</v>
      </c>
      <c r="L295" s="2" t="s">
        <v>650</v>
      </c>
      <c r="M295" s="2" t="s">
        <v>650</v>
      </c>
      <c r="N295" s="2" t="s">
        <v>650</v>
      </c>
      <c r="O295" s="2" t="s">
        <v>650</v>
      </c>
      <c r="P295" s="2" t="s">
        <v>650</v>
      </c>
      <c r="Q295" s="2" t="s">
        <v>651</v>
      </c>
      <c r="R295" s="2" t="s">
        <v>650</v>
      </c>
      <c r="S295" s="2" t="s">
        <v>650</v>
      </c>
      <c r="T295" s="2" t="s">
        <v>650</v>
      </c>
      <c r="U295" s="2" t="s">
        <v>650</v>
      </c>
      <c r="V295" s="2" t="s">
        <v>650</v>
      </c>
    </row>
    <row r="296" spans="1:22" ht="15" customHeight="1" x14ac:dyDescent="0.25">
      <c r="A296" s="2" t="s">
        <v>450</v>
      </c>
      <c r="B296" s="2" t="s">
        <v>451</v>
      </c>
      <c r="C296" s="2">
        <v>2015</v>
      </c>
      <c r="D296" s="2" t="s">
        <v>651</v>
      </c>
      <c r="E296" s="2" t="s">
        <v>650</v>
      </c>
      <c r="F296" s="2" t="s">
        <v>650</v>
      </c>
      <c r="G296" s="2" t="s">
        <v>650</v>
      </c>
      <c r="H296" s="2" t="s">
        <v>650</v>
      </c>
      <c r="I296" s="2" t="s">
        <v>650</v>
      </c>
      <c r="J296" s="2" t="s">
        <v>651</v>
      </c>
      <c r="K296" s="2" t="s">
        <v>650</v>
      </c>
      <c r="L296" s="2" t="s">
        <v>650</v>
      </c>
      <c r="M296" s="2" t="s">
        <v>650</v>
      </c>
      <c r="N296" s="2" t="s">
        <v>650</v>
      </c>
      <c r="O296" s="2" t="s">
        <v>650</v>
      </c>
      <c r="P296" s="2" t="s">
        <v>650</v>
      </c>
      <c r="Q296" s="2" t="s">
        <v>651</v>
      </c>
      <c r="R296" s="2" t="s">
        <v>650</v>
      </c>
      <c r="S296" s="2" t="s">
        <v>650</v>
      </c>
      <c r="T296" s="2" t="s">
        <v>650</v>
      </c>
      <c r="U296" s="2" t="s">
        <v>650</v>
      </c>
      <c r="V296" s="2" t="s">
        <v>650</v>
      </c>
    </row>
    <row r="297" spans="1:22" ht="15" customHeight="1" x14ac:dyDescent="0.25">
      <c r="A297" s="2" t="s">
        <v>450</v>
      </c>
      <c r="B297" s="2" t="s">
        <v>452</v>
      </c>
      <c r="C297" s="2">
        <v>2015</v>
      </c>
      <c r="D297" s="2" t="s">
        <v>651</v>
      </c>
      <c r="E297" s="2" t="s">
        <v>650</v>
      </c>
      <c r="F297" s="2" t="s">
        <v>650</v>
      </c>
      <c r="G297" s="2" t="s">
        <v>650</v>
      </c>
      <c r="H297" s="2" t="s">
        <v>650</v>
      </c>
      <c r="I297" s="2" t="s">
        <v>650</v>
      </c>
      <c r="J297" s="2" t="s">
        <v>651</v>
      </c>
      <c r="K297" s="2" t="s">
        <v>650</v>
      </c>
      <c r="L297" s="2" t="s">
        <v>650</v>
      </c>
      <c r="M297" s="2" t="s">
        <v>650</v>
      </c>
      <c r="N297" s="2" t="s">
        <v>650</v>
      </c>
      <c r="O297" s="2" t="s">
        <v>650</v>
      </c>
      <c r="P297" s="2" t="s">
        <v>650</v>
      </c>
      <c r="Q297" s="2" t="s">
        <v>651</v>
      </c>
      <c r="R297" s="2" t="s">
        <v>650</v>
      </c>
      <c r="S297" s="2" t="s">
        <v>650</v>
      </c>
      <c r="T297" s="2" t="s">
        <v>650</v>
      </c>
      <c r="U297" s="2" t="s">
        <v>650</v>
      </c>
      <c r="V297" s="2" t="s">
        <v>650</v>
      </c>
    </row>
    <row r="298" spans="1:22" ht="15" customHeight="1" x14ac:dyDescent="0.25">
      <c r="A298" s="2" t="s">
        <v>450</v>
      </c>
      <c r="B298" s="2" t="s">
        <v>453</v>
      </c>
      <c r="C298" s="2">
        <v>2015</v>
      </c>
      <c r="D298" s="2" t="s">
        <v>761</v>
      </c>
      <c r="E298" s="2" t="s">
        <v>739</v>
      </c>
      <c r="F298" s="2">
        <v>36.656999999999996</v>
      </c>
      <c r="G298" s="2" t="s">
        <v>650</v>
      </c>
      <c r="H298" s="2" t="s">
        <v>650</v>
      </c>
      <c r="I298" s="2">
        <v>85</v>
      </c>
      <c r="J298" s="2" t="s">
        <v>762</v>
      </c>
      <c r="K298" s="2" t="s">
        <v>739</v>
      </c>
      <c r="L298" s="2">
        <v>6.9</v>
      </c>
      <c r="M298" s="2" t="s">
        <v>650</v>
      </c>
      <c r="N298" s="2" t="s">
        <v>650</v>
      </c>
      <c r="O298" s="2">
        <v>85</v>
      </c>
      <c r="P298" s="2" t="s">
        <v>650</v>
      </c>
      <c r="Q298" s="2" t="s">
        <v>651</v>
      </c>
      <c r="R298" s="2" t="s">
        <v>650</v>
      </c>
      <c r="S298" s="2" t="s">
        <v>650</v>
      </c>
      <c r="T298" s="2" t="s">
        <v>650</v>
      </c>
      <c r="U298" s="2" t="s">
        <v>650</v>
      </c>
      <c r="V298" s="2" t="s">
        <v>650</v>
      </c>
    </row>
    <row r="299" spans="1:22" ht="15" customHeight="1" x14ac:dyDescent="0.25">
      <c r="A299" s="2" t="s">
        <v>450</v>
      </c>
      <c r="B299" s="2" t="s">
        <v>454</v>
      </c>
      <c r="C299" s="2">
        <v>2015</v>
      </c>
      <c r="D299" s="2" t="s">
        <v>651</v>
      </c>
      <c r="E299" s="2" t="s">
        <v>650</v>
      </c>
      <c r="F299" s="2" t="s">
        <v>650</v>
      </c>
      <c r="G299" s="2" t="s">
        <v>650</v>
      </c>
      <c r="H299" s="2" t="s">
        <v>650</v>
      </c>
      <c r="I299" s="2" t="s">
        <v>650</v>
      </c>
      <c r="J299" s="2" t="s">
        <v>651</v>
      </c>
      <c r="K299" s="2" t="s">
        <v>650</v>
      </c>
      <c r="L299" s="2" t="s">
        <v>650</v>
      </c>
      <c r="M299" s="2" t="s">
        <v>650</v>
      </c>
      <c r="N299" s="2" t="s">
        <v>650</v>
      </c>
      <c r="O299" s="2" t="s">
        <v>650</v>
      </c>
      <c r="P299" s="2" t="s">
        <v>650</v>
      </c>
      <c r="Q299" s="2" t="s">
        <v>651</v>
      </c>
      <c r="R299" s="2" t="s">
        <v>650</v>
      </c>
      <c r="S299" s="2" t="s">
        <v>650</v>
      </c>
      <c r="T299" s="2" t="s">
        <v>650</v>
      </c>
      <c r="U299" s="2" t="s">
        <v>650</v>
      </c>
      <c r="V299" s="2" t="s">
        <v>650</v>
      </c>
    </row>
    <row r="300" spans="1:22" ht="15" customHeight="1" x14ac:dyDescent="0.25">
      <c r="A300" s="2" t="s">
        <v>450</v>
      </c>
      <c r="B300" s="2" t="s">
        <v>455</v>
      </c>
      <c r="C300" s="2">
        <v>2015</v>
      </c>
      <c r="D300" s="2" t="s">
        <v>651</v>
      </c>
      <c r="E300" s="2" t="s">
        <v>650</v>
      </c>
      <c r="F300" s="2" t="s">
        <v>650</v>
      </c>
      <c r="G300" s="2" t="s">
        <v>650</v>
      </c>
      <c r="H300" s="2" t="s">
        <v>650</v>
      </c>
      <c r="I300" s="2" t="s">
        <v>650</v>
      </c>
      <c r="J300" s="2" t="s">
        <v>651</v>
      </c>
      <c r="K300" s="2" t="s">
        <v>650</v>
      </c>
      <c r="L300" s="2" t="s">
        <v>650</v>
      </c>
      <c r="M300" s="2" t="s">
        <v>650</v>
      </c>
      <c r="N300" s="2" t="s">
        <v>650</v>
      </c>
      <c r="O300" s="2" t="s">
        <v>650</v>
      </c>
      <c r="P300" s="2" t="s">
        <v>650</v>
      </c>
      <c r="Q300" s="2" t="s">
        <v>651</v>
      </c>
      <c r="R300" s="2" t="s">
        <v>650</v>
      </c>
      <c r="S300" s="2" t="s">
        <v>650</v>
      </c>
      <c r="T300" s="2" t="s">
        <v>650</v>
      </c>
      <c r="U300" s="2" t="s">
        <v>650</v>
      </c>
      <c r="V300" s="2" t="s">
        <v>650</v>
      </c>
    </row>
    <row r="301" spans="1:22" ht="15" customHeight="1" x14ac:dyDescent="0.25">
      <c r="A301" s="2" t="s">
        <v>461</v>
      </c>
      <c r="B301" s="2" t="s">
        <v>462</v>
      </c>
      <c r="C301" s="2">
        <v>2015</v>
      </c>
      <c r="D301" s="2" t="s">
        <v>651</v>
      </c>
      <c r="E301" s="2" t="s">
        <v>651</v>
      </c>
      <c r="F301" s="2" t="s">
        <v>651</v>
      </c>
      <c r="G301" s="2" t="s">
        <v>651</v>
      </c>
      <c r="H301" s="2" t="s">
        <v>651</v>
      </c>
      <c r="I301" s="2" t="s">
        <v>651</v>
      </c>
      <c r="J301" s="2" t="s">
        <v>651</v>
      </c>
      <c r="K301" s="2" t="s">
        <v>651</v>
      </c>
      <c r="L301" s="2" t="s">
        <v>651</v>
      </c>
      <c r="M301" s="2" t="s">
        <v>651</v>
      </c>
      <c r="N301" s="2" t="s">
        <v>651</v>
      </c>
      <c r="O301" s="2" t="s">
        <v>651</v>
      </c>
      <c r="P301" s="2" t="s">
        <v>651</v>
      </c>
      <c r="Q301" s="2" t="s">
        <v>651</v>
      </c>
      <c r="R301" s="2" t="s">
        <v>651</v>
      </c>
      <c r="S301" s="2" t="s">
        <v>651</v>
      </c>
      <c r="T301" s="2" t="s">
        <v>651</v>
      </c>
      <c r="U301" s="2" t="s">
        <v>651</v>
      </c>
      <c r="V301" s="2" t="s">
        <v>651</v>
      </c>
    </row>
    <row r="302" spans="1:22" ht="15" customHeight="1" x14ac:dyDescent="0.25">
      <c r="A302" s="2" t="s">
        <v>463</v>
      </c>
      <c r="B302" s="2" t="s">
        <v>464</v>
      </c>
      <c r="C302" s="2">
        <v>2015</v>
      </c>
      <c r="D302" s="2" t="s">
        <v>763</v>
      </c>
      <c r="E302" s="2" t="s">
        <v>711</v>
      </c>
      <c r="F302" s="2">
        <v>4.2</v>
      </c>
      <c r="G302" s="2" t="s">
        <v>650</v>
      </c>
      <c r="H302" s="2" t="s">
        <v>650</v>
      </c>
      <c r="I302" s="2" t="s">
        <v>650</v>
      </c>
      <c r="J302" s="2" t="s">
        <v>651</v>
      </c>
      <c r="K302" s="2" t="s">
        <v>650</v>
      </c>
      <c r="L302" s="2" t="s">
        <v>650</v>
      </c>
      <c r="M302" s="2" t="s">
        <v>650</v>
      </c>
      <c r="N302" s="2" t="s">
        <v>650</v>
      </c>
      <c r="O302" s="2" t="s">
        <v>650</v>
      </c>
      <c r="P302" s="2" t="s">
        <v>650</v>
      </c>
      <c r="Q302" s="2" t="s">
        <v>651</v>
      </c>
      <c r="R302" s="2" t="s">
        <v>650</v>
      </c>
      <c r="S302" s="2" t="s">
        <v>650</v>
      </c>
      <c r="T302" s="2" t="s">
        <v>650</v>
      </c>
      <c r="U302" s="2" t="s">
        <v>650</v>
      </c>
      <c r="V302" s="2" t="s">
        <v>650</v>
      </c>
    </row>
    <row r="303" spans="1:22" ht="15" customHeight="1" x14ac:dyDescent="0.25">
      <c r="A303" s="2" t="s">
        <v>463</v>
      </c>
      <c r="B303" s="2" t="s">
        <v>465</v>
      </c>
      <c r="C303" s="2">
        <v>2015</v>
      </c>
      <c r="D303" s="2" t="s">
        <v>651</v>
      </c>
      <c r="E303" s="2" t="s">
        <v>650</v>
      </c>
      <c r="F303" s="2" t="s">
        <v>650</v>
      </c>
      <c r="G303" s="2" t="s">
        <v>650</v>
      </c>
      <c r="H303" s="2" t="s">
        <v>650</v>
      </c>
      <c r="I303" s="2" t="s">
        <v>650</v>
      </c>
      <c r="J303" s="2" t="s">
        <v>651</v>
      </c>
      <c r="K303" s="2" t="s">
        <v>650</v>
      </c>
      <c r="L303" s="2" t="s">
        <v>650</v>
      </c>
      <c r="M303" s="2" t="s">
        <v>650</v>
      </c>
      <c r="N303" s="2" t="s">
        <v>650</v>
      </c>
      <c r="O303" s="2" t="s">
        <v>650</v>
      </c>
      <c r="P303" s="2" t="s">
        <v>650</v>
      </c>
      <c r="Q303" s="2" t="s">
        <v>651</v>
      </c>
      <c r="R303" s="2" t="s">
        <v>650</v>
      </c>
      <c r="S303" s="2" t="s">
        <v>650</v>
      </c>
      <c r="T303" s="2" t="s">
        <v>650</v>
      </c>
      <c r="U303" s="2" t="s">
        <v>650</v>
      </c>
      <c r="V303" s="2" t="s">
        <v>650</v>
      </c>
    </row>
    <row r="304" spans="1:22" ht="15" customHeight="1" x14ac:dyDescent="0.2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T304" s="2" t="s">
        <v>651</v>
      </c>
      <c r="U304" s="2" t="s">
        <v>651</v>
      </c>
      <c r="V304" s="2" t="s">
        <v>651</v>
      </c>
    </row>
    <row r="305" spans="1:22" ht="15" customHeight="1" x14ac:dyDescent="0.25">
      <c r="A305" s="2" t="s">
        <v>468</v>
      </c>
      <c r="B305" s="2" t="s">
        <v>469</v>
      </c>
      <c r="C305" s="2">
        <v>2015</v>
      </c>
      <c r="D305" s="2" t="s">
        <v>764</v>
      </c>
      <c r="E305" s="2" t="s">
        <v>711</v>
      </c>
      <c r="F305" s="2">
        <v>10.792999999999999</v>
      </c>
      <c r="G305" s="2" t="s">
        <v>650</v>
      </c>
      <c r="H305" s="2" t="s">
        <v>650</v>
      </c>
      <c r="I305" s="2" t="s">
        <v>650</v>
      </c>
      <c r="J305" s="2" t="s">
        <v>652</v>
      </c>
      <c r="K305" s="2" t="s">
        <v>650</v>
      </c>
      <c r="L305" s="2" t="s">
        <v>650</v>
      </c>
      <c r="M305" s="2" t="s">
        <v>650</v>
      </c>
      <c r="N305" s="2" t="s">
        <v>650</v>
      </c>
      <c r="O305" s="2" t="s">
        <v>650</v>
      </c>
      <c r="P305" s="2" t="s">
        <v>650</v>
      </c>
      <c r="Q305" s="2" t="s">
        <v>651</v>
      </c>
      <c r="R305" s="2" t="s">
        <v>650</v>
      </c>
      <c r="S305" s="2" t="s">
        <v>650</v>
      </c>
      <c r="T305" s="2" t="s">
        <v>650</v>
      </c>
      <c r="U305" s="2" t="s">
        <v>650</v>
      </c>
      <c r="V305" s="2" t="s">
        <v>650</v>
      </c>
    </row>
    <row r="306" spans="1:22" ht="15" customHeight="1" x14ac:dyDescent="0.25">
      <c r="A306" s="2" t="s">
        <v>468</v>
      </c>
      <c r="B306" s="2" t="s">
        <v>470</v>
      </c>
      <c r="C306" s="2">
        <v>2015</v>
      </c>
      <c r="D306" s="2" t="s">
        <v>651</v>
      </c>
      <c r="E306" s="2" t="s">
        <v>650</v>
      </c>
      <c r="F306" s="2" t="s">
        <v>650</v>
      </c>
      <c r="G306" s="2" t="s">
        <v>650</v>
      </c>
      <c r="H306" s="2" t="s">
        <v>650</v>
      </c>
      <c r="I306" s="2" t="s">
        <v>650</v>
      </c>
      <c r="J306" s="2" t="s">
        <v>651</v>
      </c>
      <c r="K306" s="2" t="s">
        <v>650</v>
      </c>
      <c r="L306" s="2" t="s">
        <v>650</v>
      </c>
      <c r="M306" s="2" t="s">
        <v>650</v>
      </c>
      <c r="N306" s="2" t="s">
        <v>650</v>
      </c>
      <c r="O306" s="2" t="s">
        <v>650</v>
      </c>
      <c r="P306" s="2" t="s">
        <v>650</v>
      </c>
      <c r="Q306" s="2" t="s">
        <v>651</v>
      </c>
      <c r="R306" s="2" t="s">
        <v>650</v>
      </c>
      <c r="S306" s="2" t="s">
        <v>650</v>
      </c>
      <c r="T306" s="2" t="s">
        <v>650</v>
      </c>
      <c r="U306" s="2" t="s">
        <v>650</v>
      </c>
      <c r="V306" s="2" t="s">
        <v>650</v>
      </c>
    </row>
    <row r="307" spans="1:22" ht="15" customHeight="1" x14ac:dyDescent="0.25">
      <c r="A307" s="2" t="s">
        <v>468</v>
      </c>
      <c r="B307" s="2" t="s">
        <v>471</v>
      </c>
      <c r="C307" s="2">
        <v>2015</v>
      </c>
      <c r="D307" s="2" t="s">
        <v>651</v>
      </c>
      <c r="E307" s="2" t="s">
        <v>650</v>
      </c>
      <c r="F307" s="2" t="s">
        <v>650</v>
      </c>
      <c r="G307" s="2" t="s">
        <v>650</v>
      </c>
      <c r="H307" s="2" t="s">
        <v>650</v>
      </c>
      <c r="I307" s="2" t="s">
        <v>650</v>
      </c>
      <c r="J307" s="2" t="s">
        <v>651</v>
      </c>
      <c r="K307" s="2" t="s">
        <v>650</v>
      </c>
      <c r="L307" s="2" t="s">
        <v>650</v>
      </c>
      <c r="M307" s="2" t="s">
        <v>650</v>
      </c>
      <c r="N307" s="2" t="s">
        <v>650</v>
      </c>
      <c r="O307" s="2" t="s">
        <v>650</v>
      </c>
      <c r="P307" s="2" t="s">
        <v>650</v>
      </c>
      <c r="Q307" s="2" t="s">
        <v>651</v>
      </c>
      <c r="R307" s="2" t="s">
        <v>650</v>
      </c>
      <c r="S307" s="2" t="s">
        <v>650</v>
      </c>
      <c r="T307" s="2" t="s">
        <v>650</v>
      </c>
      <c r="U307" s="2" t="s">
        <v>650</v>
      </c>
      <c r="V307" s="2" t="s">
        <v>650</v>
      </c>
    </row>
    <row r="308" spans="1:22" ht="15" customHeight="1" x14ac:dyDescent="0.25">
      <c r="A308" s="2" t="s">
        <v>468</v>
      </c>
      <c r="B308" s="2" t="s">
        <v>472</v>
      </c>
      <c r="C308" s="2">
        <v>2015</v>
      </c>
      <c r="D308" s="2" t="s">
        <v>651</v>
      </c>
      <c r="E308" s="2" t="s">
        <v>650</v>
      </c>
      <c r="F308" s="2" t="s">
        <v>650</v>
      </c>
      <c r="G308" s="2" t="s">
        <v>650</v>
      </c>
      <c r="H308" s="2" t="s">
        <v>650</v>
      </c>
      <c r="I308" s="2" t="s">
        <v>650</v>
      </c>
      <c r="J308" s="2" t="s">
        <v>651</v>
      </c>
      <c r="K308" s="2" t="s">
        <v>650</v>
      </c>
      <c r="L308" s="2" t="s">
        <v>650</v>
      </c>
      <c r="M308" s="2" t="s">
        <v>650</v>
      </c>
      <c r="N308" s="2" t="s">
        <v>650</v>
      </c>
      <c r="O308" s="2" t="s">
        <v>650</v>
      </c>
      <c r="P308" s="2" t="s">
        <v>650</v>
      </c>
      <c r="Q308" s="2" t="s">
        <v>651</v>
      </c>
      <c r="R308" s="2" t="s">
        <v>650</v>
      </c>
      <c r="S308" s="2" t="s">
        <v>650</v>
      </c>
      <c r="T308" s="2" t="s">
        <v>650</v>
      </c>
      <c r="U308" s="2" t="s">
        <v>650</v>
      </c>
      <c r="V308" s="2" t="s">
        <v>650</v>
      </c>
    </row>
    <row r="309" spans="1:22" ht="15" customHeight="1" x14ac:dyDescent="0.25">
      <c r="A309" s="2" t="s">
        <v>473</v>
      </c>
      <c r="B309" s="2" t="s">
        <v>474</v>
      </c>
      <c r="C309" s="2">
        <v>2015</v>
      </c>
      <c r="D309" s="2" t="s">
        <v>651</v>
      </c>
      <c r="E309" s="2" t="s">
        <v>650</v>
      </c>
      <c r="F309" s="2" t="s">
        <v>650</v>
      </c>
      <c r="G309" s="2" t="s">
        <v>650</v>
      </c>
      <c r="H309" s="2" t="s">
        <v>650</v>
      </c>
      <c r="I309" s="2" t="s">
        <v>650</v>
      </c>
      <c r="J309" s="2" t="s">
        <v>651</v>
      </c>
      <c r="K309" s="2" t="s">
        <v>650</v>
      </c>
      <c r="L309" s="2" t="s">
        <v>650</v>
      </c>
      <c r="M309" s="2" t="s">
        <v>650</v>
      </c>
      <c r="N309" s="2" t="s">
        <v>650</v>
      </c>
      <c r="O309" s="2" t="s">
        <v>650</v>
      </c>
      <c r="P309" s="2" t="s">
        <v>650</v>
      </c>
      <c r="Q309" s="2" t="s">
        <v>651</v>
      </c>
      <c r="R309" s="2" t="s">
        <v>650</v>
      </c>
      <c r="S309" s="2" t="s">
        <v>650</v>
      </c>
      <c r="T309" s="2" t="s">
        <v>650</v>
      </c>
      <c r="U309" s="2" t="s">
        <v>650</v>
      </c>
      <c r="V309" s="2" t="s">
        <v>650</v>
      </c>
    </row>
    <row r="310" spans="1:22" ht="15" customHeight="1" x14ac:dyDescent="0.25">
      <c r="A310" s="2" t="s">
        <v>477</v>
      </c>
      <c r="B310" s="2" t="s">
        <v>478</v>
      </c>
      <c r="C310" s="2">
        <v>2015</v>
      </c>
      <c r="D310" s="2" t="s">
        <v>651</v>
      </c>
      <c r="E310" s="2" t="s">
        <v>650</v>
      </c>
      <c r="F310" s="2" t="s">
        <v>650</v>
      </c>
      <c r="G310" s="2" t="s">
        <v>650</v>
      </c>
      <c r="H310" s="2" t="s">
        <v>650</v>
      </c>
      <c r="I310" s="2" t="s">
        <v>650</v>
      </c>
      <c r="J310" s="2" t="s">
        <v>651</v>
      </c>
      <c r="K310" s="2" t="s">
        <v>650</v>
      </c>
      <c r="L310" s="2" t="s">
        <v>650</v>
      </c>
      <c r="M310" s="2" t="s">
        <v>650</v>
      </c>
      <c r="N310" s="2" t="s">
        <v>650</v>
      </c>
      <c r="O310" s="2" t="s">
        <v>650</v>
      </c>
      <c r="P310" s="2" t="s">
        <v>650</v>
      </c>
      <c r="Q310" s="2" t="s">
        <v>651</v>
      </c>
      <c r="R310" s="2" t="s">
        <v>650</v>
      </c>
      <c r="S310" s="2" t="s">
        <v>650</v>
      </c>
      <c r="T310" s="2" t="s">
        <v>650</v>
      </c>
      <c r="U310" s="2" t="s">
        <v>650</v>
      </c>
      <c r="V310" s="2" t="s">
        <v>650</v>
      </c>
    </row>
    <row r="311" spans="1:22" ht="15" customHeight="1" x14ac:dyDescent="0.25">
      <c r="A311" s="2" t="s">
        <v>477</v>
      </c>
      <c r="B311" s="2" t="s">
        <v>479</v>
      </c>
      <c r="C311" s="2">
        <v>2015</v>
      </c>
      <c r="D311" s="2" t="s">
        <v>651</v>
      </c>
      <c r="E311" s="2" t="s">
        <v>650</v>
      </c>
      <c r="F311" s="2" t="s">
        <v>650</v>
      </c>
      <c r="G311" s="2" t="s">
        <v>650</v>
      </c>
      <c r="H311" s="2" t="s">
        <v>650</v>
      </c>
      <c r="I311" s="2" t="s">
        <v>650</v>
      </c>
      <c r="J311" s="2" t="s">
        <v>651</v>
      </c>
      <c r="K311" s="2" t="s">
        <v>650</v>
      </c>
      <c r="L311" s="2" t="s">
        <v>650</v>
      </c>
      <c r="M311" s="2" t="s">
        <v>650</v>
      </c>
      <c r="N311" s="2" t="s">
        <v>650</v>
      </c>
      <c r="O311" s="2" t="s">
        <v>650</v>
      </c>
      <c r="P311" s="2" t="s">
        <v>650</v>
      </c>
      <c r="Q311" s="2" t="s">
        <v>651</v>
      </c>
      <c r="R311" s="2" t="s">
        <v>650</v>
      </c>
      <c r="S311" s="2" t="s">
        <v>650</v>
      </c>
      <c r="T311" s="2" t="s">
        <v>650</v>
      </c>
      <c r="U311" s="2" t="s">
        <v>650</v>
      </c>
      <c r="V311" s="2" t="s">
        <v>650</v>
      </c>
    </row>
    <row r="312" spans="1:22" ht="15" customHeight="1" x14ac:dyDescent="0.25">
      <c r="A312" s="2" t="s">
        <v>477</v>
      </c>
      <c r="B312" s="2" t="s">
        <v>480</v>
      </c>
      <c r="C312" s="2">
        <v>2015</v>
      </c>
      <c r="D312" s="2" t="s">
        <v>765</v>
      </c>
      <c r="E312" s="2" t="s">
        <v>711</v>
      </c>
      <c r="F312" s="2">
        <v>19.2</v>
      </c>
      <c r="G312" s="2" t="s">
        <v>650</v>
      </c>
      <c r="H312" s="2" t="s">
        <v>650</v>
      </c>
      <c r="I312" s="2">
        <v>85</v>
      </c>
      <c r="J312" s="2" t="s">
        <v>651</v>
      </c>
      <c r="K312" s="2" t="s">
        <v>650</v>
      </c>
      <c r="L312" s="2" t="s">
        <v>650</v>
      </c>
      <c r="M312" s="2" t="s">
        <v>650</v>
      </c>
      <c r="N312" s="2" t="s">
        <v>650</v>
      </c>
      <c r="O312" s="2" t="s">
        <v>650</v>
      </c>
      <c r="P312" s="2" t="s">
        <v>650</v>
      </c>
      <c r="Q312" s="2" t="s">
        <v>651</v>
      </c>
      <c r="R312" s="2" t="s">
        <v>650</v>
      </c>
      <c r="S312" s="2" t="s">
        <v>650</v>
      </c>
      <c r="T312" s="2" t="s">
        <v>650</v>
      </c>
      <c r="U312" s="2" t="s">
        <v>650</v>
      </c>
      <c r="V312" s="2" t="s">
        <v>650</v>
      </c>
    </row>
    <row r="313" spans="1:22" ht="15" customHeight="1" x14ac:dyDescent="0.25">
      <c r="A313" s="2" t="s">
        <v>477</v>
      </c>
      <c r="B313" s="2" t="s">
        <v>481</v>
      </c>
      <c r="C313" s="2">
        <v>2015</v>
      </c>
      <c r="D313" s="2" t="s">
        <v>651</v>
      </c>
      <c r="E313" s="2" t="s">
        <v>650</v>
      </c>
      <c r="F313" s="2" t="s">
        <v>650</v>
      </c>
      <c r="G313" s="2" t="s">
        <v>650</v>
      </c>
      <c r="H313" s="2" t="s">
        <v>650</v>
      </c>
      <c r="I313" s="2" t="s">
        <v>650</v>
      </c>
      <c r="J313" s="2" t="s">
        <v>651</v>
      </c>
      <c r="K313" s="2" t="s">
        <v>650</v>
      </c>
      <c r="L313" s="2" t="s">
        <v>650</v>
      </c>
      <c r="M313" s="2" t="s">
        <v>650</v>
      </c>
      <c r="N313" s="2" t="s">
        <v>650</v>
      </c>
      <c r="O313" s="2" t="s">
        <v>650</v>
      </c>
      <c r="P313" s="2" t="s">
        <v>650</v>
      </c>
      <c r="Q313" s="2" t="s">
        <v>651</v>
      </c>
      <c r="R313" s="2" t="s">
        <v>650</v>
      </c>
      <c r="S313" s="2" t="s">
        <v>650</v>
      </c>
      <c r="T313" s="2" t="s">
        <v>650</v>
      </c>
      <c r="U313" s="2" t="s">
        <v>650</v>
      </c>
      <c r="V313" s="2" t="s">
        <v>650</v>
      </c>
    </row>
    <row r="314" spans="1:22" ht="15" customHeight="1" x14ac:dyDescent="0.25">
      <c r="A314" s="2" t="s">
        <v>477</v>
      </c>
      <c r="B314" s="2" t="s">
        <v>482</v>
      </c>
      <c r="C314" s="2">
        <v>2015</v>
      </c>
      <c r="D314" s="2" t="s">
        <v>766</v>
      </c>
      <c r="E314" s="2" t="s">
        <v>711</v>
      </c>
      <c r="F314" s="2">
        <v>7.1</v>
      </c>
      <c r="G314" s="2" t="s">
        <v>733</v>
      </c>
      <c r="H314" s="2">
        <v>2.4</v>
      </c>
      <c r="I314" s="2">
        <v>85</v>
      </c>
      <c r="J314" s="2" t="s">
        <v>651</v>
      </c>
      <c r="K314" s="2" t="s">
        <v>650</v>
      </c>
      <c r="L314" s="2" t="s">
        <v>650</v>
      </c>
      <c r="M314" s="2" t="s">
        <v>650</v>
      </c>
      <c r="N314" s="2" t="s">
        <v>650</v>
      </c>
      <c r="O314" s="2" t="s">
        <v>650</v>
      </c>
      <c r="P314" s="2" t="s">
        <v>650</v>
      </c>
      <c r="Q314" s="2" t="s">
        <v>651</v>
      </c>
      <c r="R314" s="2" t="s">
        <v>650</v>
      </c>
      <c r="S314" s="2" t="s">
        <v>650</v>
      </c>
      <c r="T314" s="2" t="s">
        <v>650</v>
      </c>
      <c r="U314" s="2" t="s">
        <v>650</v>
      </c>
      <c r="V314" s="2" t="s">
        <v>650</v>
      </c>
    </row>
    <row r="315" spans="1:22" ht="15" customHeight="1" x14ac:dyDescent="0.25">
      <c r="A315" s="2" t="s">
        <v>477</v>
      </c>
      <c r="B315" s="2" t="s">
        <v>483</v>
      </c>
      <c r="C315" s="2">
        <v>2015</v>
      </c>
      <c r="D315" s="2" t="s">
        <v>767</v>
      </c>
      <c r="E315" s="2" t="s">
        <v>711</v>
      </c>
      <c r="F315" s="2">
        <v>3.6</v>
      </c>
      <c r="G315" s="2" t="s">
        <v>650</v>
      </c>
      <c r="H315" s="2" t="s">
        <v>650</v>
      </c>
      <c r="I315" s="2">
        <v>85</v>
      </c>
      <c r="J315" s="2" t="s">
        <v>651</v>
      </c>
      <c r="K315" s="2" t="s">
        <v>650</v>
      </c>
      <c r="L315" s="2" t="s">
        <v>650</v>
      </c>
      <c r="M315" s="2" t="s">
        <v>650</v>
      </c>
      <c r="N315" s="2" t="s">
        <v>650</v>
      </c>
      <c r="O315" s="2" t="s">
        <v>650</v>
      </c>
      <c r="P315" s="2" t="s">
        <v>650</v>
      </c>
      <c r="Q315" s="2" t="s">
        <v>651</v>
      </c>
      <c r="R315" s="2" t="s">
        <v>650</v>
      </c>
      <c r="S315" s="2" t="s">
        <v>650</v>
      </c>
      <c r="T315" s="2" t="s">
        <v>650</v>
      </c>
      <c r="U315" s="2" t="s">
        <v>650</v>
      </c>
      <c r="V315" s="2" t="s">
        <v>650</v>
      </c>
    </row>
    <row r="316" spans="1:22" ht="15" customHeight="1" x14ac:dyDescent="0.25">
      <c r="A316" s="2" t="s">
        <v>484</v>
      </c>
      <c r="B316" s="2" t="s">
        <v>485</v>
      </c>
      <c r="C316" s="2">
        <v>2015</v>
      </c>
      <c r="D316" s="2" t="s">
        <v>651</v>
      </c>
      <c r="E316" s="2" t="s">
        <v>650</v>
      </c>
      <c r="F316" s="2" t="s">
        <v>650</v>
      </c>
      <c r="G316" s="2" t="s">
        <v>650</v>
      </c>
      <c r="H316" s="2" t="s">
        <v>650</v>
      </c>
      <c r="I316" s="2" t="s">
        <v>650</v>
      </c>
      <c r="J316" s="2" t="s">
        <v>651</v>
      </c>
      <c r="K316" s="2" t="s">
        <v>650</v>
      </c>
      <c r="L316" s="2" t="s">
        <v>650</v>
      </c>
      <c r="M316" s="2" t="s">
        <v>650</v>
      </c>
      <c r="N316" s="2" t="s">
        <v>650</v>
      </c>
      <c r="O316" s="2" t="s">
        <v>650</v>
      </c>
      <c r="P316" s="2" t="s">
        <v>650</v>
      </c>
      <c r="Q316" s="2" t="s">
        <v>651</v>
      </c>
      <c r="R316" s="2" t="s">
        <v>650</v>
      </c>
      <c r="S316" s="2" t="s">
        <v>650</v>
      </c>
      <c r="T316" s="2" t="s">
        <v>650</v>
      </c>
      <c r="U316" s="2" t="s">
        <v>650</v>
      </c>
      <c r="V316" s="2" t="s">
        <v>650</v>
      </c>
    </row>
    <row r="317" spans="1:22" ht="15" customHeight="1" x14ac:dyDescent="0.25">
      <c r="A317" s="2" t="s">
        <v>484</v>
      </c>
      <c r="B317" s="2" t="s">
        <v>486</v>
      </c>
      <c r="C317" s="2">
        <v>2015</v>
      </c>
      <c r="D317" s="2" t="s">
        <v>651</v>
      </c>
      <c r="E317" s="2" t="s">
        <v>650</v>
      </c>
      <c r="F317" s="2" t="s">
        <v>650</v>
      </c>
      <c r="G317" s="2" t="s">
        <v>650</v>
      </c>
      <c r="H317" s="2" t="s">
        <v>650</v>
      </c>
      <c r="I317" s="2" t="s">
        <v>650</v>
      </c>
      <c r="J317" s="2" t="s">
        <v>651</v>
      </c>
      <c r="K317" s="2" t="s">
        <v>650</v>
      </c>
      <c r="L317" s="2" t="s">
        <v>650</v>
      </c>
      <c r="M317" s="2" t="s">
        <v>650</v>
      </c>
      <c r="N317" s="2" t="s">
        <v>650</v>
      </c>
      <c r="O317" s="2" t="s">
        <v>650</v>
      </c>
      <c r="P317" s="2" t="s">
        <v>650</v>
      </c>
      <c r="Q317" s="2" t="s">
        <v>651</v>
      </c>
      <c r="R317" s="2" t="s">
        <v>650</v>
      </c>
      <c r="S317" s="2" t="s">
        <v>650</v>
      </c>
      <c r="T317" s="2" t="s">
        <v>650</v>
      </c>
      <c r="U317" s="2" t="s">
        <v>650</v>
      </c>
      <c r="V317" s="2" t="s">
        <v>650</v>
      </c>
    </row>
    <row r="318" spans="1:22" ht="15" customHeight="1" x14ac:dyDescent="0.25">
      <c r="A318" s="2" t="s">
        <v>487</v>
      </c>
      <c r="B318" s="2" t="s">
        <v>488</v>
      </c>
      <c r="C318" s="2">
        <v>2015</v>
      </c>
      <c r="D318" s="2" t="s">
        <v>651</v>
      </c>
      <c r="E318" s="2" t="s">
        <v>650</v>
      </c>
      <c r="F318" s="2" t="s">
        <v>650</v>
      </c>
      <c r="G318" s="2" t="s">
        <v>650</v>
      </c>
      <c r="H318" s="2" t="s">
        <v>650</v>
      </c>
      <c r="I318" s="2" t="s">
        <v>650</v>
      </c>
      <c r="J318" s="2" t="s">
        <v>651</v>
      </c>
      <c r="K318" s="2" t="s">
        <v>650</v>
      </c>
      <c r="L318" s="2" t="s">
        <v>650</v>
      </c>
      <c r="M318" s="2" t="s">
        <v>650</v>
      </c>
      <c r="N318" s="2" t="s">
        <v>650</v>
      </c>
      <c r="O318" s="2" t="s">
        <v>650</v>
      </c>
      <c r="P318" s="2" t="s">
        <v>650</v>
      </c>
      <c r="Q318" s="2" t="s">
        <v>651</v>
      </c>
      <c r="R318" s="2" t="s">
        <v>650</v>
      </c>
      <c r="S318" s="2" t="s">
        <v>650</v>
      </c>
      <c r="T318" s="2" t="s">
        <v>650</v>
      </c>
      <c r="U318" s="2" t="s">
        <v>650</v>
      </c>
      <c r="V318" s="2" t="s">
        <v>650</v>
      </c>
    </row>
    <row r="319" spans="1:22" ht="15" customHeight="1" x14ac:dyDescent="0.25">
      <c r="A319" s="2" t="s">
        <v>489</v>
      </c>
      <c r="B319" s="2" t="s">
        <v>490</v>
      </c>
      <c r="C319" s="2">
        <v>2015</v>
      </c>
      <c r="D319" s="2" t="s">
        <v>651</v>
      </c>
      <c r="E319" s="2" t="s">
        <v>650</v>
      </c>
      <c r="F319" s="2" t="s">
        <v>650</v>
      </c>
      <c r="G319" s="2" t="s">
        <v>650</v>
      </c>
      <c r="H319" s="2" t="s">
        <v>650</v>
      </c>
      <c r="I319" s="2" t="s">
        <v>650</v>
      </c>
      <c r="J319" s="2" t="s">
        <v>651</v>
      </c>
      <c r="K319" s="2" t="s">
        <v>650</v>
      </c>
      <c r="L319" s="2" t="s">
        <v>650</v>
      </c>
      <c r="M319" s="2" t="s">
        <v>650</v>
      </c>
      <c r="N319" s="2" t="s">
        <v>650</v>
      </c>
      <c r="O319" s="2" t="s">
        <v>650</v>
      </c>
      <c r="P319" s="2" t="s">
        <v>650</v>
      </c>
      <c r="Q319" s="2" t="s">
        <v>651</v>
      </c>
      <c r="R319" s="2" t="s">
        <v>650</v>
      </c>
      <c r="S319" s="2" t="s">
        <v>650</v>
      </c>
      <c r="T319" s="2" t="s">
        <v>650</v>
      </c>
      <c r="U319" s="2" t="s">
        <v>650</v>
      </c>
      <c r="V319" s="2" t="s">
        <v>650</v>
      </c>
    </row>
    <row r="320" spans="1:22" ht="15" customHeight="1" x14ac:dyDescent="0.25">
      <c r="A320" s="2" t="s">
        <v>489</v>
      </c>
      <c r="B320" s="2" t="s">
        <v>491</v>
      </c>
      <c r="C320" s="2">
        <v>2015</v>
      </c>
      <c r="D320" s="2" t="s">
        <v>651</v>
      </c>
      <c r="E320" s="2" t="s">
        <v>650</v>
      </c>
      <c r="F320" s="2" t="s">
        <v>650</v>
      </c>
      <c r="G320" s="2" t="s">
        <v>650</v>
      </c>
      <c r="H320" s="2" t="s">
        <v>650</v>
      </c>
      <c r="I320" s="2" t="s">
        <v>650</v>
      </c>
      <c r="J320" s="2" t="s">
        <v>651</v>
      </c>
      <c r="K320" s="2" t="s">
        <v>650</v>
      </c>
      <c r="L320" s="2" t="s">
        <v>650</v>
      </c>
      <c r="M320" s="2" t="s">
        <v>650</v>
      </c>
      <c r="N320" s="2" t="s">
        <v>650</v>
      </c>
      <c r="O320" s="2" t="s">
        <v>650</v>
      </c>
      <c r="P320" s="2" t="s">
        <v>650</v>
      </c>
      <c r="Q320" s="2" t="s">
        <v>651</v>
      </c>
      <c r="R320" s="2" t="s">
        <v>650</v>
      </c>
      <c r="S320" s="2" t="s">
        <v>650</v>
      </c>
      <c r="T320" s="2" t="s">
        <v>650</v>
      </c>
      <c r="U320" s="2" t="s">
        <v>650</v>
      </c>
      <c r="V320" s="2" t="s">
        <v>650</v>
      </c>
    </row>
    <row r="321" spans="1:22" ht="15" customHeight="1" x14ac:dyDescent="0.25">
      <c r="A321" s="2" t="s">
        <v>492</v>
      </c>
      <c r="B321" s="2" t="s">
        <v>492</v>
      </c>
      <c r="C321" s="2">
        <v>2015</v>
      </c>
      <c r="D321" s="2" t="s">
        <v>651</v>
      </c>
      <c r="E321" s="2" t="s">
        <v>650</v>
      </c>
      <c r="F321" s="2" t="s">
        <v>650</v>
      </c>
      <c r="G321" s="2" t="s">
        <v>650</v>
      </c>
      <c r="H321" s="2" t="s">
        <v>650</v>
      </c>
      <c r="I321" s="2" t="s">
        <v>650</v>
      </c>
      <c r="J321" s="2" t="s">
        <v>651</v>
      </c>
      <c r="K321" s="2" t="s">
        <v>650</v>
      </c>
      <c r="L321" s="2" t="s">
        <v>650</v>
      </c>
      <c r="M321" s="2" t="s">
        <v>650</v>
      </c>
      <c r="N321" s="2" t="s">
        <v>650</v>
      </c>
      <c r="O321" s="2" t="s">
        <v>650</v>
      </c>
      <c r="P321" s="2" t="s">
        <v>650</v>
      </c>
      <c r="Q321" s="2" t="s">
        <v>651</v>
      </c>
      <c r="R321" s="2" t="s">
        <v>650</v>
      </c>
      <c r="S321" s="2" t="s">
        <v>650</v>
      </c>
      <c r="T321" s="2" t="s">
        <v>650</v>
      </c>
      <c r="U321" s="2" t="s">
        <v>650</v>
      </c>
      <c r="V321" s="2" t="s">
        <v>650</v>
      </c>
    </row>
    <row r="322" spans="1:22" ht="15" customHeight="1" x14ac:dyDescent="0.25">
      <c r="A322" s="2" t="s">
        <v>495</v>
      </c>
      <c r="B322" s="2" t="s">
        <v>494</v>
      </c>
      <c r="C322" s="2">
        <v>2015</v>
      </c>
      <c r="D322" s="2" t="s">
        <v>768</v>
      </c>
      <c r="E322" s="2" t="s">
        <v>713</v>
      </c>
      <c r="F322" s="2">
        <v>14.6</v>
      </c>
      <c r="G322" s="2" t="s">
        <v>650</v>
      </c>
      <c r="H322" s="2" t="s">
        <v>650</v>
      </c>
      <c r="I322" s="2" t="s">
        <v>650</v>
      </c>
      <c r="J322" s="2" t="s">
        <v>651</v>
      </c>
      <c r="K322" s="2" t="s">
        <v>650</v>
      </c>
      <c r="L322" s="2" t="s">
        <v>650</v>
      </c>
      <c r="M322" s="2" t="s">
        <v>650</v>
      </c>
      <c r="N322" s="2" t="s">
        <v>650</v>
      </c>
      <c r="O322" s="2" t="s">
        <v>650</v>
      </c>
      <c r="P322" s="2" t="s">
        <v>650</v>
      </c>
      <c r="Q322" s="2" t="s">
        <v>651</v>
      </c>
      <c r="R322" s="2" t="s">
        <v>650</v>
      </c>
      <c r="S322" s="2" t="s">
        <v>650</v>
      </c>
      <c r="T322" s="2" t="s">
        <v>650</v>
      </c>
      <c r="U322" s="2" t="s">
        <v>650</v>
      </c>
      <c r="V322" s="2" t="s">
        <v>650</v>
      </c>
    </row>
    <row r="323" spans="1:22" ht="15" customHeight="1" x14ac:dyDescent="0.25">
      <c r="A323" s="2" t="s">
        <v>496</v>
      </c>
      <c r="B323" s="2" t="s">
        <v>497</v>
      </c>
      <c r="C323" s="2">
        <v>2015</v>
      </c>
      <c r="D323" s="2" t="s">
        <v>651</v>
      </c>
      <c r="E323" s="2" t="s">
        <v>650</v>
      </c>
      <c r="F323" s="2" t="s">
        <v>650</v>
      </c>
      <c r="G323" s="2" t="s">
        <v>650</v>
      </c>
      <c r="H323" s="2" t="s">
        <v>650</v>
      </c>
      <c r="I323" s="2" t="s">
        <v>650</v>
      </c>
      <c r="J323" s="2" t="s">
        <v>651</v>
      </c>
      <c r="K323" s="2" t="s">
        <v>650</v>
      </c>
      <c r="L323" s="2" t="s">
        <v>650</v>
      </c>
      <c r="M323" s="2" t="s">
        <v>650</v>
      </c>
      <c r="N323" s="2" t="s">
        <v>650</v>
      </c>
      <c r="O323" s="2" t="s">
        <v>650</v>
      </c>
      <c r="P323" s="2" t="s">
        <v>650</v>
      </c>
      <c r="Q323" s="2" t="s">
        <v>651</v>
      </c>
      <c r="R323" s="2" t="s">
        <v>650</v>
      </c>
      <c r="S323" s="2" t="s">
        <v>650</v>
      </c>
      <c r="T323" s="2" t="s">
        <v>650</v>
      </c>
      <c r="U323" s="2" t="s">
        <v>650</v>
      </c>
      <c r="V323" s="2" t="s">
        <v>650</v>
      </c>
    </row>
    <row r="324" spans="1:22" ht="15" customHeight="1" x14ac:dyDescent="0.25">
      <c r="A324" s="2" t="s">
        <v>498</v>
      </c>
      <c r="B324" s="2" t="s">
        <v>499</v>
      </c>
      <c r="C324" s="2">
        <v>2015</v>
      </c>
      <c r="D324" s="2" t="s">
        <v>769</v>
      </c>
      <c r="E324" s="2" t="s">
        <v>716</v>
      </c>
      <c r="F324" s="2">
        <v>1.3</v>
      </c>
      <c r="G324" s="2" t="s">
        <v>650</v>
      </c>
      <c r="H324" s="2" t="s">
        <v>650</v>
      </c>
      <c r="I324" s="2" t="s">
        <v>650</v>
      </c>
      <c r="J324" s="2" t="s">
        <v>770</v>
      </c>
      <c r="K324" s="2" t="s">
        <v>739</v>
      </c>
      <c r="L324" s="2">
        <v>7.1</v>
      </c>
      <c r="M324" s="2" t="s">
        <v>650</v>
      </c>
      <c r="N324" s="2" t="s">
        <v>650</v>
      </c>
      <c r="O324" s="2" t="s">
        <v>650</v>
      </c>
      <c r="P324" s="2" t="s">
        <v>650</v>
      </c>
      <c r="Q324" s="2" t="s">
        <v>651</v>
      </c>
      <c r="R324" s="2" t="s">
        <v>650</v>
      </c>
      <c r="S324" s="2" t="s">
        <v>650</v>
      </c>
      <c r="T324" s="2" t="s">
        <v>650</v>
      </c>
      <c r="U324" s="2" t="s">
        <v>650</v>
      </c>
      <c r="V324" s="2" t="s">
        <v>650</v>
      </c>
    </row>
    <row r="325" spans="1:22" ht="15" customHeight="1" x14ac:dyDescent="0.25">
      <c r="A325" s="2" t="s">
        <v>500</v>
      </c>
      <c r="B325" s="2" t="s">
        <v>501</v>
      </c>
      <c r="C325" s="2">
        <v>2015</v>
      </c>
      <c r="D325" s="2" t="s">
        <v>650</v>
      </c>
      <c r="E325" s="2" t="s">
        <v>650</v>
      </c>
      <c r="F325" s="2" t="s">
        <v>650</v>
      </c>
      <c r="G325" s="2" t="s">
        <v>650</v>
      </c>
      <c r="H325" s="2" t="s">
        <v>650</v>
      </c>
      <c r="I325" s="2" t="s">
        <v>650</v>
      </c>
      <c r="J325" s="2" t="s">
        <v>650</v>
      </c>
      <c r="K325" s="2" t="s">
        <v>650</v>
      </c>
      <c r="L325" s="2" t="s">
        <v>650</v>
      </c>
      <c r="M325" s="2" t="s">
        <v>650</v>
      </c>
      <c r="N325" s="2" t="s">
        <v>650</v>
      </c>
      <c r="O325" s="2" t="s">
        <v>650</v>
      </c>
      <c r="P325" s="2" t="s">
        <v>650</v>
      </c>
      <c r="Q325" s="2" t="s">
        <v>650</v>
      </c>
      <c r="R325" s="2" t="s">
        <v>650</v>
      </c>
      <c r="S325" s="2" t="s">
        <v>650</v>
      </c>
      <c r="T325" s="2" t="s">
        <v>650</v>
      </c>
      <c r="U325" s="2" t="s">
        <v>650</v>
      </c>
      <c r="V325" s="2" t="s">
        <v>650</v>
      </c>
    </row>
    <row r="326" spans="1:22" ht="15" customHeight="1" x14ac:dyDescent="0.2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T326" s="2" t="s">
        <v>651</v>
      </c>
      <c r="U326" s="2" t="s">
        <v>651</v>
      </c>
      <c r="V326" s="2" t="s">
        <v>651</v>
      </c>
    </row>
    <row r="327" spans="1:22" ht="15" customHeight="1" x14ac:dyDescent="0.25">
      <c r="A327" s="2" t="s">
        <v>502</v>
      </c>
      <c r="B327" s="2" t="s">
        <v>503</v>
      </c>
      <c r="C327" s="2">
        <v>2015</v>
      </c>
      <c r="D327" s="2" t="s">
        <v>651</v>
      </c>
      <c r="E327" s="2" t="s">
        <v>650</v>
      </c>
      <c r="F327" s="2" t="s">
        <v>650</v>
      </c>
      <c r="G327" s="2" t="s">
        <v>650</v>
      </c>
      <c r="H327" s="2" t="s">
        <v>650</v>
      </c>
      <c r="I327" s="2" t="s">
        <v>650</v>
      </c>
      <c r="J327" s="2" t="s">
        <v>651</v>
      </c>
      <c r="K327" s="2" t="s">
        <v>650</v>
      </c>
      <c r="L327" s="2" t="s">
        <v>650</v>
      </c>
      <c r="M327" s="2" t="s">
        <v>650</v>
      </c>
      <c r="N327" s="2" t="s">
        <v>650</v>
      </c>
      <c r="O327" s="2" t="s">
        <v>650</v>
      </c>
      <c r="P327" s="2" t="s">
        <v>650</v>
      </c>
      <c r="Q327" s="2" t="s">
        <v>651</v>
      </c>
      <c r="R327" s="2" t="s">
        <v>650</v>
      </c>
      <c r="S327" s="2" t="s">
        <v>650</v>
      </c>
      <c r="T327" s="2" t="s">
        <v>650</v>
      </c>
      <c r="U327" s="2" t="s">
        <v>650</v>
      </c>
      <c r="V327" s="2" t="s">
        <v>650</v>
      </c>
    </row>
    <row r="328" spans="1:22" ht="15" customHeight="1" x14ac:dyDescent="0.25">
      <c r="A328" s="2" t="s">
        <v>502</v>
      </c>
      <c r="B328" s="2" t="s">
        <v>504</v>
      </c>
      <c r="C328" s="2">
        <v>2015</v>
      </c>
      <c r="D328" s="2" t="s">
        <v>651</v>
      </c>
      <c r="E328" s="2" t="s">
        <v>650</v>
      </c>
      <c r="F328" s="2" t="s">
        <v>650</v>
      </c>
      <c r="G328" s="2" t="s">
        <v>650</v>
      </c>
      <c r="H328" s="2" t="s">
        <v>650</v>
      </c>
      <c r="I328" s="2" t="s">
        <v>650</v>
      </c>
      <c r="J328" s="2" t="s">
        <v>651</v>
      </c>
      <c r="K328" s="2" t="s">
        <v>650</v>
      </c>
      <c r="L328" s="2" t="s">
        <v>650</v>
      </c>
      <c r="M328" s="2" t="s">
        <v>650</v>
      </c>
      <c r="N328" s="2" t="s">
        <v>650</v>
      </c>
      <c r="O328" s="2" t="s">
        <v>650</v>
      </c>
      <c r="P328" s="2" t="s">
        <v>650</v>
      </c>
      <c r="Q328" s="2" t="s">
        <v>651</v>
      </c>
      <c r="R328" s="2" t="s">
        <v>650</v>
      </c>
      <c r="S328" s="2" t="s">
        <v>650</v>
      </c>
      <c r="T328" s="2" t="s">
        <v>650</v>
      </c>
      <c r="U328" s="2" t="s">
        <v>650</v>
      </c>
      <c r="V328" s="2" t="s">
        <v>650</v>
      </c>
    </row>
    <row r="329" spans="1:22" ht="15" customHeight="1" x14ac:dyDescent="0.25">
      <c r="A329" s="2" t="s">
        <v>502</v>
      </c>
      <c r="B329" s="2" t="s">
        <v>505</v>
      </c>
      <c r="C329" s="2">
        <v>2015</v>
      </c>
      <c r="D329" s="2" t="s">
        <v>651</v>
      </c>
      <c r="E329" s="2" t="s">
        <v>650</v>
      </c>
      <c r="F329" s="2" t="s">
        <v>650</v>
      </c>
      <c r="G329" s="2" t="s">
        <v>650</v>
      </c>
      <c r="H329" s="2" t="s">
        <v>650</v>
      </c>
      <c r="I329" s="2" t="s">
        <v>650</v>
      </c>
      <c r="J329" s="2" t="s">
        <v>651</v>
      </c>
      <c r="K329" s="2" t="s">
        <v>650</v>
      </c>
      <c r="L329" s="2" t="s">
        <v>650</v>
      </c>
      <c r="M329" s="2" t="s">
        <v>650</v>
      </c>
      <c r="N329" s="2" t="s">
        <v>650</v>
      </c>
      <c r="O329" s="2" t="s">
        <v>650</v>
      </c>
      <c r="P329" s="2" t="s">
        <v>650</v>
      </c>
      <c r="Q329" s="2" t="s">
        <v>651</v>
      </c>
      <c r="R329" s="2" t="s">
        <v>650</v>
      </c>
      <c r="S329" s="2" t="s">
        <v>650</v>
      </c>
      <c r="T329" s="2" t="s">
        <v>650</v>
      </c>
      <c r="U329" s="2" t="s">
        <v>650</v>
      </c>
      <c r="V329" s="2" t="s">
        <v>650</v>
      </c>
    </row>
    <row r="330" spans="1:22" ht="15" customHeight="1" x14ac:dyDescent="0.25">
      <c r="A330" s="2" t="s">
        <v>506</v>
      </c>
      <c r="B330" s="2" t="s">
        <v>507</v>
      </c>
      <c r="C330" s="2">
        <v>2015</v>
      </c>
      <c r="D330" s="2" t="s">
        <v>651</v>
      </c>
      <c r="E330" s="2" t="s">
        <v>650</v>
      </c>
      <c r="F330" s="2" t="s">
        <v>650</v>
      </c>
      <c r="G330" s="2" t="s">
        <v>650</v>
      </c>
      <c r="H330" s="2" t="s">
        <v>650</v>
      </c>
      <c r="I330" s="2" t="s">
        <v>650</v>
      </c>
      <c r="J330" s="2" t="s">
        <v>651</v>
      </c>
      <c r="K330" s="2" t="s">
        <v>650</v>
      </c>
      <c r="L330" s="2" t="s">
        <v>650</v>
      </c>
      <c r="M330" s="2" t="s">
        <v>650</v>
      </c>
      <c r="N330" s="2" t="s">
        <v>650</v>
      </c>
      <c r="O330" s="2" t="s">
        <v>650</v>
      </c>
      <c r="P330" s="2" t="s">
        <v>650</v>
      </c>
      <c r="Q330" s="2" t="s">
        <v>651</v>
      </c>
      <c r="R330" s="2" t="s">
        <v>650</v>
      </c>
      <c r="S330" s="2" t="s">
        <v>650</v>
      </c>
      <c r="T330" s="2" t="s">
        <v>650</v>
      </c>
      <c r="U330" s="2" t="s">
        <v>650</v>
      </c>
      <c r="V330" s="2" t="s">
        <v>650</v>
      </c>
    </row>
    <row r="331" spans="1:22" ht="15" customHeight="1" x14ac:dyDescent="0.25">
      <c r="A331" s="2" t="s">
        <v>506</v>
      </c>
      <c r="B331" s="2" t="s">
        <v>508</v>
      </c>
      <c r="C331" s="2">
        <v>2015</v>
      </c>
      <c r="D331" s="2" t="s">
        <v>651</v>
      </c>
      <c r="E331" s="2" t="s">
        <v>650</v>
      </c>
      <c r="F331" s="2" t="s">
        <v>650</v>
      </c>
      <c r="G331" s="2" t="s">
        <v>650</v>
      </c>
      <c r="H331" s="2" t="s">
        <v>650</v>
      </c>
      <c r="I331" s="2" t="s">
        <v>650</v>
      </c>
      <c r="J331" s="2" t="s">
        <v>651</v>
      </c>
      <c r="K331" s="2" t="s">
        <v>650</v>
      </c>
      <c r="L331" s="2" t="s">
        <v>650</v>
      </c>
      <c r="M331" s="2" t="s">
        <v>650</v>
      </c>
      <c r="N331" s="2" t="s">
        <v>650</v>
      </c>
      <c r="O331" s="2" t="s">
        <v>650</v>
      </c>
      <c r="P331" s="2" t="s">
        <v>650</v>
      </c>
      <c r="Q331" s="2" t="s">
        <v>651</v>
      </c>
      <c r="R331" s="2" t="s">
        <v>650</v>
      </c>
      <c r="S331" s="2" t="s">
        <v>650</v>
      </c>
      <c r="T331" s="2" t="s">
        <v>650</v>
      </c>
      <c r="U331" s="2" t="s">
        <v>650</v>
      </c>
      <c r="V331" s="2" t="s">
        <v>650</v>
      </c>
    </row>
    <row r="332" spans="1:22" ht="15" customHeight="1" x14ac:dyDescent="0.25">
      <c r="A332" s="2" t="s">
        <v>506</v>
      </c>
      <c r="B332" s="2" t="s">
        <v>509</v>
      </c>
      <c r="C332" s="2">
        <v>2015</v>
      </c>
      <c r="D332" s="2" t="s">
        <v>771</v>
      </c>
      <c r="E332" s="2" t="s">
        <v>711</v>
      </c>
      <c r="F332" s="2">
        <v>16.004999999999999</v>
      </c>
      <c r="G332" s="2" t="s">
        <v>721</v>
      </c>
      <c r="H332" s="2">
        <v>0.151</v>
      </c>
      <c r="I332" s="2">
        <v>90</v>
      </c>
      <c r="J332" s="2" t="s">
        <v>651</v>
      </c>
      <c r="K332" s="2" t="s">
        <v>650</v>
      </c>
      <c r="L332" s="2" t="s">
        <v>650</v>
      </c>
      <c r="M332" s="2" t="s">
        <v>650</v>
      </c>
      <c r="N332" s="2" t="s">
        <v>650</v>
      </c>
      <c r="O332" s="2" t="s">
        <v>650</v>
      </c>
      <c r="P332" s="2" t="s">
        <v>650</v>
      </c>
      <c r="Q332" s="2" t="s">
        <v>651</v>
      </c>
      <c r="R332" s="2" t="s">
        <v>650</v>
      </c>
      <c r="S332" s="2" t="s">
        <v>650</v>
      </c>
      <c r="T332" s="2" t="s">
        <v>650</v>
      </c>
      <c r="U332" s="2" t="s">
        <v>650</v>
      </c>
      <c r="V332" s="2" t="s">
        <v>650</v>
      </c>
    </row>
    <row r="333" spans="1:22" ht="15" customHeight="1" x14ac:dyDescent="0.25">
      <c r="A333" s="2" t="s">
        <v>510</v>
      </c>
      <c r="B333" s="2" t="s">
        <v>511</v>
      </c>
      <c r="C333" s="2">
        <v>2015</v>
      </c>
      <c r="D333" s="2" t="s">
        <v>651</v>
      </c>
      <c r="E333" s="2" t="s">
        <v>650</v>
      </c>
      <c r="F333" s="2" t="s">
        <v>650</v>
      </c>
      <c r="G333" s="2" t="s">
        <v>650</v>
      </c>
      <c r="H333" s="2" t="s">
        <v>650</v>
      </c>
      <c r="I333" s="2" t="s">
        <v>650</v>
      </c>
      <c r="J333" s="2" t="s">
        <v>651</v>
      </c>
      <c r="K333" s="2" t="s">
        <v>650</v>
      </c>
      <c r="L333" s="2" t="s">
        <v>650</v>
      </c>
      <c r="M333" s="2" t="s">
        <v>650</v>
      </c>
      <c r="N333" s="2" t="s">
        <v>650</v>
      </c>
      <c r="O333" s="2" t="s">
        <v>650</v>
      </c>
      <c r="P333" s="2" t="s">
        <v>650</v>
      </c>
      <c r="Q333" s="2" t="s">
        <v>651</v>
      </c>
      <c r="R333" s="2" t="s">
        <v>650</v>
      </c>
      <c r="S333" s="2" t="s">
        <v>650</v>
      </c>
      <c r="T333" s="2" t="s">
        <v>650</v>
      </c>
      <c r="U333" s="2" t="s">
        <v>650</v>
      </c>
      <c r="V333" s="2" t="s">
        <v>650</v>
      </c>
    </row>
    <row r="334" spans="1:22" ht="15" customHeight="1" x14ac:dyDescent="0.25">
      <c r="A334" s="2" t="s">
        <v>510</v>
      </c>
      <c r="B334" s="2" t="s">
        <v>512</v>
      </c>
      <c r="C334" s="2">
        <v>2015</v>
      </c>
      <c r="D334" s="2" t="s">
        <v>651</v>
      </c>
      <c r="E334" s="2" t="s">
        <v>650</v>
      </c>
      <c r="F334" s="2" t="s">
        <v>650</v>
      </c>
      <c r="G334" s="2" t="s">
        <v>650</v>
      </c>
      <c r="H334" s="2" t="s">
        <v>650</v>
      </c>
      <c r="I334" s="2" t="s">
        <v>650</v>
      </c>
      <c r="J334" s="2" t="s">
        <v>651</v>
      </c>
      <c r="K334" s="2" t="s">
        <v>650</v>
      </c>
      <c r="L334" s="2" t="s">
        <v>650</v>
      </c>
      <c r="M334" s="2" t="s">
        <v>650</v>
      </c>
      <c r="N334" s="2" t="s">
        <v>650</v>
      </c>
      <c r="O334" s="2" t="s">
        <v>650</v>
      </c>
      <c r="P334" s="2" t="s">
        <v>650</v>
      </c>
      <c r="Q334" s="2" t="s">
        <v>651</v>
      </c>
      <c r="R334" s="2" t="s">
        <v>650</v>
      </c>
      <c r="S334" s="2" t="s">
        <v>650</v>
      </c>
      <c r="T334" s="2" t="s">
        <v>650</v>
      </c>
      <c r="U334" s="2" t="s">
        <v>650</v>
      </c>
      <c r="V334" s="2" t="s">
        <v>650</v>
      </c>
    </row>
    <row r="335" spans="1:22" ht="15" customHeight="1" x14ac:dyDescent="0.25">
      <c r="A335" s="2" t="s">
        <v>510</v>
      </c>
      <c r="B335" s="2" t="s">
        <v>513</v>
      </c>
      <c r="C335" s="2">
        <v>2015</v>
      </c>
      <c r="D335" s="2" t="s">
        <v>772</v>
      </c>
      <c r="E335" s="2" t="s">
        <v>711</v>
      </c>
      <c r="F335" s="2">
        <v>8.4039999999999999</v>
      </c>
      <c r="G335" s="2" t="s">
        <v>650</v>
      </c>
      <c r="H335" s="2" t="s">
        <v>650</v>
      </c>
      <c r="I335" s="2">
        <v>85</v>
      </c>
      <c r="J335" s="2" t="s">
        <v>651</v>
      </c>
      <c r="K335" s="2" t="s">
        <v>650</v>
      </c>
      <c r="L335" s="2" t="s">
        <v>650</v>
      </c>
      <c r="M335" s="2" t="s">
        <v>650</v>
      </c>
      <c r="N335" s="2" t="s">
        <v>650</v>
      </c>
      <c r="O335" s="2" t="s">
        <v>650</v>
      </c>
      <c r="P335" s="2" t="s">
        <v>650</v>
      </c>
      <c r="Q335" s="2" t="s">
        <v>651</v>
      </c>
      <c r="R335" s="2" t="s">
        <v>650</v>
      </c>
      <c r="S335" s="2" t="s">
        <v>650</v>
      </c>
      <c r="T335" s="2" t="s">
        <v>650</v>
      </c>
      <c r="U335" s="2" t="s">
        <v>650</v>
      </c>
      <c r="V335" s="2" t="s">
        <v>650</v>
      </c>
    </row>
    <row r="336" spans="1:22" ht="15" customHeight="1" x14ac:dyDescent="0.25">
      <c r="A336" s="2" t="s">
        <v>510</v>
      </c>
      <c r="B336" s="2" t="s">
        <v>514</v>
      </c>
      <c r="C336" s="2">
        <v>2015</v>
      </c>
      <c r="D336" s="2" t="s">
        <v>773</v>
      </c>
      <c r="E336" s="2" t="s">
        <v>748</v>
      </c>
      <c r="F336" s="2">
        <v>0.47599999999999998</v>
      </c>
      <c r="G336" s="2" t="s">
        <v>650</v>
      </c>
      <c r="H336" s="2" t="s">
        <v>650</v>
      </c>
      <c r="I336" s="2" t="s">
        <v>650</v>
      </c>
      <c r="J336" s="2" t="s">
        <v>651</v>
      </c>
      <c r="K336" s="2" t="s">
        <v>650</v>
      </c>
      <c r="L336" s="2" t="s">
        <v>650</v>
      </c>
      <c r="M336" s="2" t="s">
        <v>650</v>
      </c>
      <c r="N336" s="2" t="s">
        <v>650</v>
      </c>
      <c r="O336" s="2" t="s">
        <v>650</v>
      </c>
      <c r="P336" s="2" t="s">
        <v>650</v>
      </c>
      <c r="Q336" s="2" t="s">
        <v>651</v>
      </c>
      <c r="R336" s="2" t="s">
        <v>650</v>
      </c>
      <c r="S336" s="2" t="s">
        <v>650</v>
      </c>
      <c r="T336" s="2" t="s">
        <v>650</v>
      </c>
      <c r="U336" s="2" t="s">
        <v>650</v>
      </c>
      <c r="V336" s="2" t="s">
        <v>650</v>
      </c>
    </row>
    <row r="337" spans="1:22" ht="15" customHeight="1" x14ac:dyDescent="0.25">
      <c r="A337" s="2" t="s">
        <v>515</v>
      </c>
      <c r="B337" s="2" t="s">
        <v>516</v>
      </c>
      <c r="C337" s="2">
        <v>2015</v>
      </c>
      <c r="D337" s="2" t="s">
        <v>651</v>
      </c>
      <c r="E337" s="2" t="s">
        <v>650</v>
      </c>
      <c r="F337" s="2" t="s">
        <v>650</v>
      </c>
      <c r="G337" s="2" t="s">
        <v>650</v>
      </c>
      <c r="H337" s="2" t="s">
        <v>650</v>
      </c>
      <c r="I337" s="2" t="s">
        <v>650</v>
      </c>
      <c r="J337" s="2" t="s">
        <v>651</v>
      </c>
      <c r="K337" s="2" t="s">
        <v>650</v>
      </c>
      <c r="L337" s="2" t="s">
        <v>650</v>
      </c>
      <c r="M337" s="2" t="s">
        <v>650</v>
      </c>
      <c r="N337" s="2" t="s">
        <v>650</v>
      </c>
      <c r="O337" s="2" t="s">
        <v>650</v>
      </c>
      <c r="P337" s="2" t="s">
        <v>650</v>
      </c>
      <c r="Q337" s="2" t="s">
        <v>651</v>
      </c>
      <c r="R337" s="2" t="s">
        <v>650</v>
      </c>
      <c r="S337" s="2" t="s">
        <v>650</v>
      </c>
      <c r="T337" s="2" t="s">
        <v>650</v>
      </c>
      <c r="U337" s="2" t="s">
        <v>650</v>
      </c>
      <c r="V337" s="2" t="s">
        <v>650</v>
      </c>
    </row>
    <row r="338" spans="1:22" ht="15" customHeight="1" x14ac:dyDescent="0.25">
      <c r="A338" s="2" t="s">
        <v>515</v>
      </c>
      <c r="B338" s="2" t="s">
        <v>517</v>
      </c>
      <c r="C338" s="2">
        <v>2015</v>
      </c>
      <c r="D338" s="2" t="s">
        <v>651</v>
      </c>
      <c r="E338" s="2" t="s">
        <v>650</v>
      </c>
      <c r="F338" s="2" t="s">
        <v>650</v>
      </c>
      <c r="G338" s="2" t="s">
        <v>650</v>
      </c>
      <c r="H338" s="2" t="s">
        <v>650</v>
      </c>
      <c r="I338" s="2" t="s">
        <v>650</v>
      </c>
      <c r="J338" s="2" t="s">
        <v>651</v>
      </c>
      <c r="K338" s="2" t="s">
        <v>650</v>
      </c>
      <c r="L338" s="2" t="s">
        <v>650</v>
      </c>
      <c r="M338" s="2" t="s">
        <v>650</v>
      </c>
      <c r="N338" s="2" t="s">
        <v>650</v>
      </c>
      <c r="O338" s="2" t="s">
        <v>650</v>
      </c>
      <c r="P338" s="2" t="s">
        <v>650</v>
      </c>
      <c r="Q338" s="2" t="s">
        <v>651</v>
      </c>
      <c r="R338" s="2" t="s">
        <v>650</v>
      </c>
      <c r="S338" s="2" t="s">
        <v>650</v>
      </c>
      <c r="T338" s="2" t="s">
        <v>650</v>
      </c>
      <c r="U338" s="2" t="s">
        <v>650</v>
      </c>
      <c r="V338" s="2" t="s">
        <v>650</v>
      </c>
    </row>
    <row r="339" spans="1:22" ht="15" customHeight="1" x14ac:dyDescent="0.25">
      <c r="A339" s="2" t="s">
        <v>518</v>
      </c>
      <c r="B339" s="2" t="s">
        <v>519</v>
      </c>
      <c r="C339" s="2">
        <v>2015</v>
      </c>
      <c r="D339" s="2" t="s">
        <v>774</v>
      </c>
      <c r="E339" s="2" t="s">
        <v>711</v>
      </c>
      <c r="F339" s="2">
        <v>1.4019999999999999</v>
      </c>
      <c r="G339" s="2" t="s">
        <v>650</v>
      </c>
      <c r="H339" s="2" t="s">
        <v>650</v>
      </c>
      <c r="I339" s="2" t="s">
        <v>650</v>
      </c>
      <c r="J339" s="2" t="s">
        <v>651</v>
      </c>
      <c r="K339" s="2" t="s">
        <v>650</v>
      </c>
      <c r="L339" s="2" t="s">
        <v>650</v>
      </c>
      <c r="M339" s="2" t="s">
        <v>650</v>
      </c>
      <c r="N339" s="2" t="s">
        <v>650</v>
      </c>
      <c r="O339" s="2" t="s">
        <v>650</v>
      </c>
      <c r="P339" s="2" t="s">
        <v>650</v>
      </c>
      <c r="Q339" s="2" t="s">
        <v>651</v>
      </c>
      <c r="R339" s="2" t="s">
        <v>650</v>
      </c>
      <c r="S339" s="2" t="s">
        <v>650</v>
      </c>
      <c r="T339" s="2" t="s">
        <v>650</v>
      </c>
      <c r="U339" s="2" t="s">
        <v>650</v>
      </c>
      <c r="V339" s="2" t="s">
        <v>650</v>
      </c>
    </row>
    <row r="340" spans="1:22" ht="15" customHeight="1" x14ac:dyDescent="0.25">
      <c r="A340" s="2" t="s">
        <v>520</v>
      </c>
      <c r="B340" s="2" t="s">
        <v>521</v>
      </c>
      <c r="C340" s="2">
        <v>2015</v>
      </c>
      <c r="D340" s="2" t="s">
        <v>651</v>
      </c>
      <c r="E340" s="2" t="s">
        <v>650</v>
      </c>
      <c r="F340" s="2" t="s">
        <v>650</v>
      </c>
      <c r="G340" s="2" t="s">
        <v>650</v>
      </c>
      <c r="H340" s="2" t="s">
        <v>650</v>
      </c>
      <c r="I340" s="2" t="s">
        <v>650</v>
      </c>
      <c r="J340" s="2" t="s">
        <v>651</v>
      </c>
      <c r="K340" s="2" t="s">
        <v>650</v>
      </c>
      <c r="L340" s="2" t="s">
        <v>650</v>
      </c>
      <c r="M340" s="2" t="s">
        <v>650</v>
      </c>
      <c r="N340" s="2" t="s">
        <v>650</v>
      </c>
      <c r="O340" s="2" t="s">
        <v>650</v>
      </c>
      <c r="P340" s="2" t="s">
        <v>650</v>
      </c>
      <c r="Q340" s="2" t="s">
        <v>651</v>
      </c>
      <c r="R340" s="2" t="s">
        <v>650</v>
      </c>
      <c r="S340" s="2" t="s">
        <v>650</v>
      </c>
      <c r="T340" s="2" t="s">
        <v>650</v>
      </c>
      <c r="U340" s="2" t="s">
        <v>650</v>
      </c>
      <c r="V340" s="2" t="s">
        <v>650</v>
      </c>
    </row>
    <row r="341" spans="1:22" ht="15" customHeight="1" x14ac:dyDescent="0.25">
      <c r="A341" s="2" t="s">
        <v>520</v>
      </c>
      <c r="B341" s="2" t="s">
        <v>522</v>
      </c>
      <c r="C341" s="2">
        <v>2015</v>
      </c>
      <c r="D341" s="2" t="s">
        <v>775</v>
      </c>
      <c r="E341" s="2" t="s">
        <v>711</v>
      </c>
      <c r="F341" s="2">
        <v>0.72499999999999998</v>
      </c>
      <c r="G341" s="2" t="s">
        <v>650</v>
      </c>
      <c r="H341" s="2" t="s">
        <v>650</v>
      </c>
      <c r="I341" s="2" t="s">
        <v>650</v>
      </c>
      <c r="J341" s="2" t="s">
        <v>651</v>
      </c>
      <c r="K341" s="2" t="s">
        <v>650</v>
      </c>
      <c r="L341" s="2" t="s">
        <v>650</v>
      </c>
      <c r="M341" s="2" t="s">
        <v>650</v>
      </c>
      <c r="N341" s="2" t="s">
        <v>650</v>
      </c>
      <c r="O341" s="2" t="s">
        <v>650</v>
      </c>
      <c r="P341" s="2" t="s">
        <v>650</v>
      </c>
      <c r="Q341" s="2" t="s">
        <v>651</v>
      </c>
      <c r="R341" s="2" t="s">
        <v>650</v>
      </c>
      <c r="S341" s="2" t="s">
        <v>650</v>
      </c>
      <c r="T341" s="2" t="s">
        <v>650</v>
      </c>
      <c r="U341" s="2" t="s">
        <v>650</v>
      </c>
      <c r="V341" s="2" t="s">
        <v>650</v>
      </c>
    </row>
    <row r="342" spans="1:22" ht="15" customHeight="1" x14ac:dyDescent="0.25">
      <c r="A342" s="2" t="s">
        <v>520</v>
      </c>
      <c r="B342" s="2" t="s">
        <v>523</v>
      </c>
      <c r="C342" s="2">
        <v>2015</v>
      </c>
      <c r="D342" s="2" t="s">
        <v>651</v>
      </c>
      <c r="E342" s="2" t="s">
        <v>650</v>
      </c>
      <c r="F342" s="2" t="s">
        <v>650</v>
      </c>
      <c r="G342" s="2" t="s">
        <v>650</v>
      </c>
      <c r="H342" s="2" t="s">
        <v>650</v>
      </c>
      <c r="I342" s="2" t="s">
        <v>650</v>
      </c>
      <c r="J342" s="2" t="s">
        <v>651</v>
      </c>
      <c r="K342" s="2" t="s">
        <v>650</v>
      </c>
      <c r="L342" s="2" t="s">
        <v>650</v>
      </c>
      <c r="M342" s="2" t="s">
        <v>650</v>
      </c>
      <c r="N342" s="2" t="s">
        <v>650</v>
      </c>
      <c r="O342" s="2" t="s">
        <v>650</v>
      </c>
      <c r="P342" s="2" t="s">
        <v>650</v>
      </c>
      <c r="Q342" s="2" t="s">
        <v>651</v>
      </c>
      <c r="R342" s="2" t="s">
        <v>650</v>
      </c>
      <c r="S342" s="2" t="s">
        <v>650</v>
      </c>
      <c r="T342" s="2" t="s">
        <v>650</v>
      </c>
      <c r="U342" s="2" t="s">
        <v>650</v>
      </c>
      <c r="V342" s="2" t="s">
        <v>650</v>
      </c>
    </row>
    <row r="343" spans="1:22" ht="15" customHeight="1" x14ac:dyDescent="0.25">
      <c r="A343" s="2" t="s">
        <v>524</v>
      </c>
      <c r="B343" s="2" t="s">
        <v>11</v>
      </c>
      <c r="C343" s="2">
        <v>2015</v>
      </c>
      <c r="D343" s="2" t="s">
        <v>651</v>
      </c>
      <c r="E343" s="2" t="s">
        <v>650</v>
      </c>
      <c r="F343" s="2" t="s">
        <v>650</v>
      </c>
      <c r="G343" s="2" t="s">
        <v>650</v>
      </c>
      <c r="H343" s="2" t="s">
        <v>650</v>
      </c>
      <c r="I343" s="2" t="s">
        <v>650</v>
      </c>
      <c r="J343" s="2" t="s">
        <v>651</v>
      </c>
      <c r="K343" s="2" t="s">
        <v>650</v>
      </c>
      <c r="L343" s="2" t="s">
        <v>650</v>
      </c>
      <c r="M343" s="2" t="s">
        <v>650</v>
      </c>
      <c r="N343" s="2" t="s">
        <v>650</v>
      </c>
      <c r="O343" s="2" t="s">
        <v>650</v>
      </c>
      <c r="P343" s="2" t="s">
        <v>650</v>
      </c>
      <c r="Q343" s="2" t="s">
        <v>651</v>
      </c>
      <c r="R343" s="2" t="s">
        <v>650</v>
      </c>
      <c r="S343" s="2" t="s">
        <v>650</v>
      </c>
      <c r="T343" s="2" t="s">
        <v>650</v>
      </c>
      <c r="U343" s="2" t="s">
        <v>650</v>
      </c>
      <c r="V343" s="2" t="s">
        <v>650</v>
      </c>
    </row>
    <row r="344" spans="1:22" ht="15" customHeight="1" x14ac:dyDescent="0.25">
      <c r="A344" s="2" t="s">
        <v>524</v>
      </c>
      <c r="B344" s="2" t="s">
        <v>525</v>
      </c>
      <c r="C344" s="2">
        <v>2015</v>
      </c>
      <c r="D344" s="2" t="s">
        <v>651</v>
      </c>
      <c r="E344" s="2" t="s">
        <v>650</v>
      </c>
      <c r="F344" s="2" t="s">
        <v>650</v>
      </c>
      <c r="G344" s="2" t="s">
        <v>650</v>
      </c>
      <c r="H344" s="2" t="s">
        <v>650</v>
      </c>
      <c r="I344" s="2" t="s">
        <v>650</v>
      </c>
      <c r="J344" s="2" t="s">
        <v>651</v>
      </c>
      <c r="K344" s="2" t="s">
        <v>650</v>
      </c>
      <c r="L344" s="2" t="s">
        <v>650</v>
      </c>
      <c r="M344" s="2" t="s">
        <v>650</v>
      </c>
      <c r="N344" s="2" t="s">
        <v>650</v>
      </c>
      <c r="O344" s="2" t="s">
        <v>650</v>
      </c>
      <c r="P344" s="2" t="s">
        <v>650</v>
      </c>
      <c r="Q344" s="2" t="s">
        <v>651</v>
      </c>
      <c r="R344" s="2" t="s">
        <v>650</v>
      </c>
      <c r="S344" s="2" t="s">
        <v>650</v>
      </c>
      <c r="T344" s="2" t="s">
        <v>650</v>
      </c>
      <c r="U344" s="2" t="s">
        <v>650</v>
      </c>
      <c r="V344" s="2" t="s">
        <v>650</v>
      </c>
    </row>
    <row r="345" spans="1:22" ht="15" customHeight="1" x14ac:dyDescent="0.25">
      <c r="A345" s="2" t="s">
        <v>524</v>
      </c>
      <c r="B345" s="2" t="s">
        <v>318</v>
      </c>
      <c r="C345" s="2">
        <v>2015</v>
      </c>
      <c r="D345" s="2" t="s">
        <v>651</v>
      </c>
      <c r="E345" s="2" t="s">
        <v>650</v>
      </c>
      <c r="F345" s="2" t="s">
        <v>650</v>
      </c>
      <c r="G345" s="2" t="s">
        <v>650</v>
      </c>
      <c r="H345" s="2" t="s">
        <v>650</v>
      </c>
      <c r="I345" s="2" t="s">
        <v>650</v>
      </c>
      <c r="J345" s="2" t="s">
        <v>651</v>
      </c>
      <c r="K345" s="2" t="s">
        <v>650</v>
      </c>
      <c r="L345" s="2" t="s">
        <v>650</v>
      </c>
      <c r="M345" s="2" t="s">
        <v>650</v>
      </c>
      <c r="N345" s="2" t="s">
        <v>650</v>
      </c>
      <c r="O345" s="2" t="s">
        <v>650</v>
      </c>
      <c r="P345" s="2" t="s">
        <v>650</v>
      </c>
      <c r="Q345" s="2" t="s">
        <v>651</v>
      </c>
      <c r="R345" s="2" t="s">
        <v>650</v>
      </c>
      <c r="S345" s="2" t="s">
        <v>650</v>
      </c>
      <c r="T345" s="2" t="s">
        <v>650</v>
      </c>
      <c r="U345" s="2" t="s">
        <v>650</v>
      </c>
      <c r="V345" s="2" t="s">
        <v>650</v>
      </c>
    </row>
    <row r="346" spans="1:22" ht="15" customHeight="1" x14ac:dyDescent="0.25">
      <c r="A346" s="2" t="s">
        <v>526</v>
      </c>
      <c r="B346" s="2" t="s">
        <v>527</v>
      </c>
      <c r="C346" s="2">
        <v>2015</v>
      </c>
      <c r="D346" s="2" t="s">
        <v>651</v>
      </c>
      <c r="E346" s="2" t="s">
        <v>650</v>
      </c>
      <c r="F346" s="2" t="s">
        <v>650</v>
      </c>
      <c r="G346" s="2" t="s">
        <v>650</v>
      </c>
      <c r="H346" s="2" t="s">
        <v>650</v>
      </c>
      <c r="I346" s="2" t="s">
        <v>650</v>
      </c>
      <c r="J346" s="2" t="s">
        <v>651</v>
      </c>
      <c r="K346" s="2" t="s">
        <v>650</v>
      </c>
      <c r="L346" s="2" t="s">
        <v>650</v>
      </c>
      <c r="M346" s="2" t="s">
        <v>650</v>
      </c>
      <c r="N346" s="2" t="s">
        <v>650</v>
      </c>
      <c r="O346" s="2" t="s">
        <v>650</v>
      </c>
      <c r="P346" s="2" t="s">
        <v>650</v>
      </c>
      <c r="Q346" s="2" t="s">
        <v>651</v>
      </c>
      <c r="R346" s="2" t="s">
        <v>650</v>
      </c>
      <c r="S346" s="2" t="s">
        <v>650</v>
      </c>
      <c r="T346" s="2" t="s">
        <v>650</v>
      </c>
      <c r="U346" s="2" t="s">
        <v>650</v>
      </c>
      <c r="V346" s="2" t="s">
        <v>650</v>
      </c>
    </row>
    <row r="347" spans="1:22" ht="15" customHeight="1" x14ac:dyDescent="0.25">
      <c r="A347" s="2" t="s">
        <v>526</v>
      </c>
      <c r="B347" s="2" t="s">
        <v>528</v>
      </c>
      <c r="C347" s="2">
        <v>2015</v>
      </c>
      <c r="D347" s="2" t="s">
        <v>651</v>
      </c>
      <c r="E347" s="2" t="s">
        <v>650</v>
      </c>
      <c r="F347" s="2" t="s">
        <v>650</v>
      </c>
      <c r="G347" s="2" t="s">
        <v>650</v>
      </c>
      <c r="H347" s="2" t="s">
        <v>650</v>
      </c>
      <c r="I347" s="2" t="s">
        <v>650</v>
      </c>
      <c r="J347" s="2" t="s">
        <v>651</v>
      </c>
      <c r="K347" s="2" t="s">
        <v>650</v>
      </c>
      <c r="L347" s="2" t="s">
        <v>650</v>
      </c>
      <c r="M347" s="2" t="s">
        <v>650</v>
      </c>
      <c r="N347" s="2" t="s">
        <v>650</v>
      </c>
      <c r="O347" s="2" t="s">
        <v>650</v>
      </c>
      <c r="P347" s="2" t="s">
        <v>650</v>
      </c>
      <c r="Q347" s="2" t="s">
        <v>651</v>
      </c>
      <c r="R347" s="2" t="s">
        <v>650</v>
      </c>
      <c r="S347" s="2" t="s">
        <v>650</v>
      </c>
      <c r="T347" s="2" t="s">
        <v>650</v>
      </c>
      <c r="U347" s="2" t="s">
        <v>650</v>
      </c>
      <c r="V347" s="2" t="s">
        <v>650</v>
      </c>
    </row>
    <row r="348" spans="1:22" ht="15" customHeight="1" x14ac:dyDescent="0.25">
      <c r="A348" s="2" t="s">
        <v>526</v>
      </c>
      <c r="B348" s="2" t="s">
        <v>529</v>
      </c>
      <c r="C348" s="2">
        <v>2015</v>
      </c>
      <c r="D348" s="2" t="s">
        <v>651</v>
      </c>
      <c r="E348" s="2" t="s">
        <v>650</v>
      </c>
      <c r="F348" s="2" t="s">
        <v>650</v>
      </c>
      <c r="G348" s="2" t="s">
        <v>650</v>
      </c>
      <c r="H348" s="2" t="s">
        <v>650</v>
      </c>
      <c r="I348" s="2" t="s">
        <v>650</v>
      </c>
      <c r="J348" s="2" t="s">
        <v>651</v>
      </c>
      <c r="K348" s="2" t="s">
        <v>650</v>
      </c>
      <c r="L348" s="2" t="s">
        <v>650</v>
      </c>
      <c r="M348" s="2" t="s">
        <v>650</v>
      </c>
      <c r="N348" s="2" t="s">
        <v>650</v>
      </c>
      <c r="O348" s="2" t="s">
        <v>650</v>
      </c>
      <c r="P348" s="2" t="s">
        <v>650</v>
      </c>
      <c r="Q348" s="2" t="s">
        <v>651</v>
      </c>
      <c r="R348" s="2" t="s">
        <v>650</v>
      </c>
      <c r="S348" s="2" t="s">
        <v>650</v>
      </c>
      <c r="T348" s="2" t="s">
        <v>650</v>
      </c>
      <c r="U348" s="2" t="s">
        <v>650</v>
      </c>
      <c r="V348" s="2" t="s">
        <v>650</v>
      </c>
    </row>
    <row r="349" spans="1:22" ht="15" customHeight="1" x14ac:dyDescent="0.25">
      <c r="A349" s="2" t="s">
        <v>526</v>
      </c>
      <c r="B349" s="2" t="s">
        <v>530</v>
      </c>
      <c r="C349" s="2">
        <v>2015</v>
      </c>
      <c r="D349" s="2" t="s">
        <v>776</v>
      </c>
      <c r="E349" s="2" t="s">
        <v>777</v>
      </c>
      <c r="F349" s="2">
        <v>42.356000000000002</v>
      </c>
      <c r="G349" s="2" t="s">
        <v>721</v>
      </c>
      <c r="H349" s="2">
        <v>0.53</v>
      </c>
      <c r="I349" s="2">
        <v>100</v>
      </c>
      <c r="J349" s="2" t="s">
        <v>651</v>
      </c>
      <c r="K349" s="2" t="s">
        <v>650</v>
      </c>
      <c r="L349" s="2" t="s">
        <v>650</v>
      </c>
      <c r="M349" s="2" t="s">
        <v>650</v>
      </c>
      <c r="N349" s="2" t="s">
        <v>650</v>
      </c>
      <c r="O349" s="2" t="s">
        <v>650</v>
      </c>
      <c r="P349" s="2" t="s">
        <v>650</v>
      </c>
      <c r="Q349" s="2" t="s">
        <v>651</v>
      </c>
      <c r="R349" s="2" t="s">
        <v>650</v>
      </c>
      <c r="S349" s="2" t="s">
        <v>650</v>
      </c>
      <c r="T349" s="2" t="s">
        <v>650</v>
      </c>
      <c r="U349" s="2" t="s">
        <v>650</v>
      </c>
      <c r="V349" s="2" t="s">
        <v>650</v>
      </c>
    </row>
    <row r="350" spans="1:22" ht="15" customHeight="1" x14ac:dyDescent="0.25">
      <c r="A350" s="2" t="s">
        <v>526</v>
      </c>
      <c r="B350" s="2" t="s">
        <v>531</v>
      </c>
      <c r="C350" s="2">
        <v>2015</v>
      </c>
      <c r="D350" s="2" t="s">
        <v>651</v>
      </c>
      <c r="E350" s="2" t="s">
        <v>650</v>
      </c>
      <c r="F350" s="2" t="s">
        <v>650</v>
      </c>
      <c r="G350" s="2" t="s">
        <v>650</v>
      </c>
      <c r="H350" s="2" t="s">
        <v>650</v>
      </c>
      <c r="I350" s="2" t="s">
        <v>650</v>
      </c>
      <c r="J350" s="2" t="s">
        <v>651</v>
      </c>
      <c r="K350" s="2" t="s">
        <v>650</v>
      </c>
      <c r="L350" s="2" t="s">
        <v>650</v>
      </c>
      <c r="M350" s="2" t="s">
        <v>650</v>
      </c>
      <c r="N350" s="2" t="s">
        <v>650</v>
      </c>
      <c r="O350" s="2" t="s">
        <v>650</v>
      </c>
      <c r="P350" s="2" t="s">
        <v>650</v>
      </c>
      <c r="Q350" s="2" t="s">
        <v>651</v>
      </c>
      <c r="R350" s="2" t="s">
        <v>650</v>
      </c>
      <c r="S350" s="2" t="s">
        <v>650</v>
      </c>
      <c r="T350" s="2" t="s">
        <v>650</v>
      </c>
      <c r="U350" s="2" t="s">
        <v>650</v>
      </c>
      <c r="V350" s="2" t="s">
        <v>650</v>
      </c>
    </row>
    <row r="351" spans="1:22" ht="15" customHeight="1" x14ac:dyDescent="0.25">
      <c r="A351" s="2" t="s">
        <v>526</v>
      </c>
      <c r="B351" s="2" t="s">
        <v>532</v>
      </c>
      <c r="C351" s="2">
        <v>2015</v>
      </c>
      <c r="D351" s="2" t="s">
        <v>651</v>
      </c>
      <c r="E351" s="2" t="s">
        <v>650</v>
      </c>
      <c r="F351" s="2" t="s">
        <v>650</v>
      </c>
      <c r="G351" s="2" t="s">
        <v>650</v>
      </c>
      <c r="H351" s="2" t="s">
        <v>650</v>
      </c>
      <c r="I351" s="2" t="s">
        <v>650</v>
      </c>
      <c r="J351" s="2" t="s">
        <v>651</v>
      </c>
      <c r="K351" s="2" t="s">
        <v>650</v>
      </c>
      <c r="L351" s="2" t="s">
        <v>650</v>
      </c>
      <c r="M351" s="2" t="s">
        <v>650</v>
      </c>
      <c r="N351" s="2" t="s">
        <v>650</v>
      </c>
      <c r="O351" s="2" t="s">
        <v>650</v>
      </c>
      <c r="P351" s="2" t="s">
        <v>650</v>
      </c>
      <c r="Q351" s="2" t="s">
        <v>651</v>
      </c>
      <c r="R351" s="2" t="s">
        <v>650</v>
      </c>
      <c r="S351" s="2" t="s">
        <v>650</v>
      </c>
      <c r="T351" s="2" t="s">
        <v>650</v>
      </c>
      <c r="U351" s="2" t="s">
        <v>650</v>
      </c>
      <c r="V351" s="2" t="s">
        <v>650</v>
      </c>
    </row>
    <row r="352" spans="1:22" ht="15" customHeight="1" x14ac:dyDescent="0.25">
      <c r="A352" s="2" t="s">
        <v>526</v>
      </c>
      <c r="B352" s="2" t="s">
        <v>533</v>
      </c>
      <c r="C352" s="2">
        <v>2015</v>
      </c>
      <c r="D352" s="2" t="s">
        <v>651</v>
      </c>
      <c r="E352" s="2" t="s">
        <v>650</v>
      </c>
      <c r="F352" s="2" t="s">
        <v>650</v>
      </c>
      <c r="G352" s="2" t="s">
        <v>650</v>
      </c>
      <c r="H352" s="2" t="s">
        <v>650</v>
      </c>
      <c r="I352" s="2" t="s">
        <v>650</v>
      </c>
      <c r="J352" s="2" t="s">
        <v>650</v>
      </c>
      <c r="K352" s="2" t="s">
        <v>650</v>
      </c>
      <c r="L352" s="2" t="s">
        <v>650</v>
      </c>
      <c r="M352" s="2" t="s">
        <v>650</v>
      </c>
      <c r="N352" s="2" t="s">
        <v>650</v>
      </c>
      <c r="O352" s="2" t="s">
        <v>650</v>
      </c>
      <c r="P352" s="2" t="s">
        <v>650</v>
      </c>
      <c r="Q352" s="2" t="s">
        <v>650</v>
      </c>
      <c r="R352" s="2" t="s">
        <v>650</v>
      </c>
      <c r="S352" s="2" t="s">
        <v>650</v>
      </c>
      <c r="T352" s="2" t="s">
        <v>650</v>
      </c>
      <c r="U352" s="2" t="s">
        <v>650</v>
      </c>
      <c r="V352" s="2" t="s">
        <v>650</v>
      </c>
    </row>
    <row r="353" spans="1:22" ht="15" customHeight="1" x14ac:dyDescent="0.25">
      <c r="A353" s="2" t="s">
        <v>526</v>
      </c>
      <c r="B353" s="2" t="s">
        <v>534</v>
      </c>
      <c r="C353" s="2">
        <v>2015</v>
      </c>
      <c r="D353" s="2" t="s">
        <v>651</v>
      </c>
      <c r="E353" s="2" t="s">
        <v>650</v>
      </c>
      <c r="F353" s="2" t="s">
        <v>650</v>
      </c>
      <c r="G353" s="2" t="s">
        <v>650</v>
      </c>
      <c r="H353" s="2" t="s">
        <v>650</v>
      </c>
      <c r="I353" s="2" t="s">
        <v>650</v>
      </c>
      <c r="J353" s="2" t="s">
        <v>651</v>
      </c>
      <c r="K353" s="2" t="s">
        <v>650</v>
      </c>
      <c r="L353" s="2" t="s">
        <v>650</v>
      </c>
      <c r="M353" s="2" t="s">
        <v>650</v>
      </c>
      <c r="N353" s="2" t="s">
        <v>650</v>
      </c>
      <c r="O353" s="2" t="s">
        <v>650</v>
      </c>
      <c r="P353" s="2" t="s">
        <v>650</v>
      </c>
      <c r="Q353" s="2" t="s">
        <v>651</v>
      </c>
      <c r="R353" s="2" t="s">
        <v>650</v>
      </c>
      <c r="S353" s="2" t="s">
        <v>650</v>
      </c>
      <c r="T353" s="2" t="s">
        <v>650</v>
      </c>
      <c r="U353" s="2" t="s">
        <v>650</v>
      </c>
      <c r="V353" s="2" t="s">
        <v>650</v>
      </c>
    </row>
    <row r="354" spans="1:22" ht="15" customHeight="1" x14ac:dyDescent="0.25">
      <c r="A354" s="2" t="s">
        <v>526</v>
      </c>
      <c r="B354" s="2" t="s">
        <v>535</v>
      </c>
      <c r="C354" s="2">
        <v>2015</v>
      </c>
      <c r="D354" s="2" t="s">
        <v>651</v>
      </c>
      <c r="E354" s="2" t="s">
        <v>650</v>
      </c>
      <c r="F354" s="2" t="s">
        <v>650</v>
      </c>
      <c r="G354" s="2" t="s">
        <v>650</v>
      </c>
      <c r="H354" s="2" t="s">
        <v>650</v>
      </c>
      <c r="I354" s="2" t="s">
        <v>650</v>
      </c>
      <c r="J354" s="2" t="s">
        <v>651</v>
      </c>
      <c r="K354" s="2" t="s">
        <v>650</v>
      </c>
      <c r="L354" s="2" t="s">
        <v>650</v>
      </c>
      <c r="M354" s="2" t="s">
        <v>650</v>
      </c>
      <c r="N354" s="2" t="s">
        <v>650</v>
      </c>
      <c r="O354" s="2" t="s">
        <v>650</v>
      </c>
      <c r="P354" s="2" t="s">
        <v>650</v>
      </c>
      <c r="Q354" s="2" t="s">
        <v>651</v>
      </c>
      <c r="R354" s="2" t="s">
        <v>650</v>
      </c>
      <c r="S354" s="2" t="s">
        <v>650</v>
      </c>
      <c r="T354" s="2" t="s">
        <v>650</v>
      </c>
      <c r="U354" s="2" t="s">
        <v>650</v>
      </c>
      <c r="V354" s="2" t="s">
        <v>650</v>
      </c>
    </row>
    <row r="355" spans="1:22" ht="15" customHeight="1" x14ac:dyDescent="0.25">
      <c r="A355" s="2" t="s">
        <v>526</v>
      </c>
      <c r="B355" s="2" t="s">
        <v>536</v>
      </c>
      <c r="C355" s="2">
        <v>2015</v>
      </c>
      <c r="D355" s="2" t="s">
        <v>651</v>
      </c>
      <c r="E355" s="2" t="s">
        <v>650</v>
      </c>
      <c r="F355" s="2" t="s">
        <v>650</v>
      </c>
      <c r="G355" s="2" t="s">
        <v>650</v>
      </c>
      <c r="H355" s="2" t="s">
        <v>650</v>
      </c>
      <c r="I355" s="2" t="s">
        <v>650</v>
      </c>
      <c r="J355" s="2" t="s">
        <v>651</v>
      </c>
      <c r="K355" s="2" t="s">
        <v>650</v>
      </c>
      <c r="L355" s="2" t="s">
        <v>650</v>
      </c>
      <c r="M355" s="2" t="s">
        <v>650</v>
      </c>
      <c r="N355" s="2" t="s">
        <v>650</v>
      </c>
      <c r="O355" s="2" t="s">
        <v>650</v>
      </c>
      <c r="P355" s="2" t="s">
        <v>650</v>
      </c>
      <c r="Q355" s="2" t="s">
        <v>651</v>
      </c>
      <c r="R355" s="2" t="s">
        <v>650</v>
      </c>
      <c r="S355" s="2" t="s">
        <v>650</v>
      </c>
      <c r="T355" s="2" t="s">
        <v>650</v>
      </c>
      <c r="U355" s="2" t="s">
        <v>650</v>
      </c>
      <c r="V355" s="2" t="s">
        <v>650</v>
      </c>
    </row>
    <row r="356" spans="1:22" ht="15" customHeight="1" x14ac:dyDescent="0.25">
      <c r="A356" s="2" t="s">
        <v>526</v>
      </c>
      <c r="B356" s="2" t="s">
        <v>537</v>
      </c>
      <c r="C356" s="2">
        <v>2015</v>
      </c>
      <c r="D356" s="2" t="s">
        <v>651</v>
      </c>
      <c r="E356" s="2" t="s">
        <v>650</v>
      </c>
      <c r="F356" s="2" t="s">
        <v>650</v>
      </c>
      <c r="G356" s="2" t="s">
        <v>650</v>
      </c>
      <c r="H356" s="2" t="s">
        <v>650</v>
      </c>
      <c r="I356" s="2" t="s">
        <v>650</v>
      </c>
      <c r="J356" s="2" t="s">
        <v>651</v>
      </c>
      <c r="K356" s="2" t="s">
        <v>650</v>
      </c>
      <c r="L356" s="2" t="s">
        <v>650</v>
      </c>
      <c r="M356" s="2" t="s">
        <v>650</v>
      </c>
      <c r="N356" s="2" t="s">
        <v>650</v>
      </c>
      <c r="O356" s="2" t="s">
        <v>650</v>
      </c>
      <c r="P356" s="2" t="s">
        <v>650</v>
      </c>
      <c r="Q356" s="2" t="s">
        <v>651</v>
      </c>
      <c r="R356" s="2" t="s">
        <v>650</v>
      </c>
      <c r="S356" s="2" t="s">
        <v>650</v>
      </c>
      <c r="T356" s="2" t="s">
        <v>650</v>
      </c>
      <c r="U356" s="2" t="s">
        <v>650</v>
      </c>
      <c r="V356" s="2" t="s">
        <v>650</v>
      </c>
    </row>
    <row r="357" spans="1:22" ht="15" customHeight="1" x14ac:dyDescent="0.25">
      <c r="A357" s="2" t="s">
        <v>538</v>
      </c>
      <c r="B357" s="2" t="s">
        <v>539</v>
      </c>
      <c r="C357" s="2">
        <v>2015</v>
      </c>
      <c r="D357" s="2" t="s">
        <v>778</v>
      </c>
      <c r="E357" s="2" t="s">
        <v>711</v>
      </c>
      <c r="F357" s="2">
        <v>4.9000000000000004</v>
      </c>
      <c r="G357" s="2" t="s">
        <v>650</v>
      </c>
      <c r="H357" s="2" t="s">
        <v>650</v>
      </c>
      <c r="I357" s="2" t="s">
        <v>650</v>
      </c>
      <c r="J357" s="2" t="s">
        <v>651</v>
      </c>
      <c r="K357" s="2" t="s">
        <v>650</v>
      </c>
      <c r="L357" s="2" t="s">
        <v>650</v>
      </c>
      <c r="M357" s="2" t="s">
        <v>650</v>
      </c>
      <c r="N357" s="2" t="s">
        <v>650</v>
      </c>
      <c r="O357" s="2" t="s">
        <v>650</v>
      </c>
      <c r="P357" s="2" t="s">
        <v>650</v>
      </c>
      <c r="Q357" s="2" t="s">
        <v>651</v>
      </c>
      <c r="R357" s="2" t="s">
        <v>650</v>
      </c>
      <c r="S357" s="2" t="s">
        <v>650</v>
      </c>
      <c r="T357" s="2" t="s">
        <v>650</v>
      </c>
      <c r="U357" s="2" t="s">
        <v>650</v>
      </c>
      <c r="V357" s="2" t="s">
        <v>650</v>
      </c>
    </row>
    <row r="358" spans="1:22" ht="15" customHeight="1" x14ac:dyDescent="0.25">
      <c r="A358" s="2" t="s">
        <v>538</v>
      </c>
      <c r="B358" s="2" t="s">
        <v>540</v>
      </c>
      <c r="C358" s="2">
        <v>2015</v>
      </c>
      <c r="D358" s="2" t="s">
        <v>651</v>
      </c>
      <c r="E358" s="2" t="s">
        <v>650</v>
      </c>
      <c r="F358" s="2" t="s">
        <v>650</v>
      </c>
      <c r="G358" s="2" t="s">
        <v>650</v>
      </c>
      <c r="H358" s="2" t="s">
        <v>650</v>
      </c>
      <c r="I358" s="2" t="s">
        <v>650</v>
      </c>
      <c r="J358" s="2" t="s">
        <v>651</v>
      </c>
      <c r="K358" s="2" t="s">
        <v>650</v>
      </c>
      <c r="L358" s="2" t="s">
        <v>650</v>
      </c>
      <c r="M358" s="2" t="s">
        <v>650</v>
      </c>
      <c r="N358" s="2" t="s">
        <v>650</v>
      </c>
      <c r="O358" s="2" t="s">
        <v>650</v>
      </c>
      <c r="P358" s="2" t="s">
        <v>650</v>
      </c>
      <c r="Q358" s="2" t="s">
        <v>651</v>
      </c>
      <c r="R358" s="2" t="s">
        <v>650</v>
      </c>
      <c r="S358" s="2" t="s">
        <v>650</v>
      </c>
      <c r="T358" s="2" t="s">
        <v>650</v>
      </c>
      <c r="U358" s="2" t="s">
        <v>650</v>
      </c>
      <c r="V358" s="2" t="s">
        <v>650</v>
      </c>
    </row>
    <row r="359" spans="1:22" ht="15" customHeight="1" x14ac:dyDescent="0.25">
      <c r="A359" s="2" t="s">
        <v>538</v>
      </c>
      <c r="B359" s="2" t="s">
        <v>541</v>
      </c>
      <c r="C359" s="2">
        <v>2015</v>
      </c>
      <c r="D359" s="2" t="s">
        <v>651</v>
      </c>
      <c r="E359" s="2" t="s">
        <v>650</v>
      </c>
      <c r="F359" s="2" t="s">
        <v>650</v>
      </c>
      <c r="G359" s="2" t="s">
        <v>650</v>
      </c>
      <c r="H359" s="2" t="s">
        <v>650</v>
      </c>
      <c r="I359" s="2" t="s">
        <v>650</v>
      </c>
      <c r="J359" s="2" t="s">
        <v>651</v>
      </c>
      <c r="K359" s="2" t="s">
        <v>650</v>
      </c>
      <c r="L359" s="2" t="s">
        <v>650</v>
      </c>
      <c r="M359" s="2" t="s">
        <v>650</v>
      </c>
      <c r="N359" s="2" t="s">
        <v>650</v>
      </c>
      <c r="O359" s="2" t="s">
        <v>650</v>
      </c>
      <c r="P359" s="2" t="s">
        <v>650</v>
      </c>
      <c r="Q359" s="2" t="s">
        <v>651</v>
      </c>
      <c r="R359" s="2" t="s">
        <v>650</v>
      </c>
      <c r="S359" s="2" t="s">
        <v>650</v>
      </c>
      <c r="T359" s="2" t="s">
        <v>650</v>
      </c>
      <c r="U359" s="2" t="s">
        <v>650</v>
      </c>
      <c r="V359" s="2" t="s">
        <v>650</v>
      </c>
    </row>
    <row r="360" spans="1:22" ht="15" customHeight="1" x14ac:dyDescent="0.25">
      <c r="A360" s="2" t="s">
        <v>542</v>
      </c>
      <c r="B360" s="2" t="s">
        <v>543</v>
      </c>
      <c r="C360" s="2">
        <v>2015</v>
      </c>
      <c r="D360" s="2" t="s">
        <v>779</v>
      </c>
      <c r="E360" s="2" t="s">
        <v>711</v>
      </c>
      <c r="F360" s="2">
        <v>5.915</v>
      </c>
      <c r="G360" s="2" t="s">
        <v>650</v>
      </c>
      <c r="H360" s="2" t="s">
        <v>650</v>
      </c>
      <c r="I360" s="2">
        <v>87</v>
      </c>
      <c r="J360" s="2" t="s">
        <v>651</v>
      </c>
      <c r="K360" s="2" t="s">
        <v>650</v>
      </c>
      <c r="L360" s="2" t="s">
        <v>650</v>
      </c>
      <c r="M360" s="2" t="s">
        <v>650</v>
      </c>
      <c r="N360" s="2" t="s">
        <v>650</v>
      </c>
      <c r="O360" s="2" t="s">
        <v>650</v>
      </c>
      <c r="P360" s="2" t="s">
        <v>650</v>
      </c>
      <c r="Q360" s="2" t="s">
        <v>651</v>
      </c>
      <c r="R360" s="2" t="s">
        <v>650</v>
      </c>
      <c r="S360" s="2" t="s">
        <v>650</v>
      </c>
      <c r="T360" s="2" t="s">
        <v>650</v>
      </c>
      <c r="U360" s="2" t="s">
        <v>650</v>
      </c>
      <c r="V360" s="2" t="s">
        <v>650</v>
      </c>
    </row>
    <row r="361" spans="1:22" ht="15" customHeight="1" x14ac:dyDescent="0.25">
      <c r="A361" s="2" t="s">
        <v>542</v>
      </c>
      <c r="B361" s="2" t="s">
        <v>544</v>
      </c>
      <c r="C361" s="2">
        <v>2015</v>
      </c>
      <c r="D361" s="2" t="s">
        <v>651</v>
      </c>
      <c r="E361" s="2" t="s">
        <v>650</v>
      </c>
      <c r="F361" s="2" t="s">
        <v>650</v>
      </c>
      <c r="G361" s="2" t="s">
        <v>650</v>
      </c>
      <c r="H361" s="2" t="s">
        <v>650</v>
      </c>
      <c r="I361" s="2" t="s">
        <v>650</v>
      </c>
      <c r="J361" s="2" t="s">
        <v>651</v>
      </c>
      <c r="K361" s="2" t="s">
        <v>650</v>
      </c>
      <c r="L361" s="2" t="s">
        <v>650</v>
      </c>
      <c r="M361" s="2" t="s">
        <v>650</v>
      </c>
      <c r="N361" s="2" t="s">
        <v>650</v>
      </c>
      <c r="O361" s="2" t="s">
        <v>650</v>
      </c>
      <c r="P361" s="2" t="s">
        <v>650</v>
      </c>
      <c r="Q361" s="2" t="s">
        <v>651</v>
      </c>
      <c r="R361" s="2" t="s">
        <v>650</v>
      </c>
      <c r="S361" s="2" t="s">
        <v>650</v>
      </c>
      <c r="T361" s="2" t="s">
        <v>650</v>
      </c>
      <c r="U361" s="2" t="s">
        <v>650</v>
      </c>
      <c r="V361" s="2" t="s">
        <v>650</v>
      </c>
    </row>
    <row r="362" spans="1:22" ht="15" customHeight="1" x14ac:dyDescent="0.25">
      <c r="A362" s="2" t="s">
        <v>542</v>
      </c>
      <c r="B362" s="2" t="s">
        <v>545</v>
      </c>
      <c r="C362" s="2">
        <v>2015</v>
      </c>
      <c r="D362" s="2" t="s">
        <v>651</v>
      </c>
      <c r="E362" s="2" t="s">
        <v>650</v>
      </c>
      <c r="F362" s="2" t="s">
        <v>650</v>
      </c>
      <c r="G362" s="2" t="s">
        <v>650</v>
      </c>
      <c r="H362" s="2" t="s">
        <v>650</v>
      </c>
      <c r="I362" s="2" t="s">
        <v>650</v>
      </c>
      <c r="J362" s="2" t="s">
        <v>651</v>
      </c>
      <c r="K362" s="2" t="s">
        <v>650</v>
      </c>
      <c r="L362" s="2" t="s">
        <v>650</v>
      </c>
      <c r="M362" s="2" t="s">
        <v>650</v>
      </c>
      <c r="N362" s="2" t="s">
        <v>650</v>
      </c>
      <c r="O362" s="2" t="s">
        <v>650</v>
      </c>
      <c r="P362" s="2" t="s">
        <v>650</v>
      </c>
      <c r="Q362" s="2" t="s">
        <v>651</v>
      </c>
      <c r="R362" s="2" t="s">
        <v>650</v>
      </c>
      <c r="S362" s="2" t="s">
        <v>650</v>
      </c>
      <c r="T362" s="2" t="s">
        <v>650</v>
      </c>
      <c r="U362" s="2" t="s">
        <v>650</v>
      </c>
      <c r="V362" s="2" t="s">
        <v>650</v>
      </c>
    </row>
    <row r="363" spans="1:22" ht="15" customHeight="1" x14ac:dyDescent="0.25">
      <c r="A363" s="2" t="s">
        <v>542</v>
      </c>
      <c r="B363" s="2" t="s">
        <v>546</v>
      </c>
      <c r="C363" s="2">
        <v>2015</v>
      </c>
      <c r="D363" s="2" t="s">
        <v>651</v>
      </c>
      <c r="E363" s="2" t="s">
        <v>650</v>
      </c>
      <c r="F363" s="2" t="s">
        <v>650</v>
      </c>
      <c r="G363" s="2" t="s">
        <v>650</v>
      </c>
      <c r="H363" s="2" t="s">
        <v>650</v>
      </c>
      <c r="I363" s="2" t="s">
        <v>650</v>
      </c>
      <c r="J363" s="2" t="s">
        <v>651</v>
      </c>
      <c r="K363" s="2" t="s">
        <v>650</v>
      </c>
      <c r="L363" s="2" t="s">
        <v>650</v>
      </c>
      <c r="M363" s="2" t="s">
        <v>650</v>
      </c>
      <c r="N363" s="2" t="s">
        <v>650</v>
      </c>
      <c r="O363" s="2" t="s">
        <v>650</v>
      </c>
      <c r="P363" s="2" t="s">
        <v>650</v>
      </c>
      <c r="Q363" s="2" t="s">
        <v>651</v>
      </c>
      <c r="R363" s="2" t="s">
        <v>650</v>
      </c>
      <c r="S363" s="2" t="s">
        <v>650</v>
      </c>
      <c r="T363" s="2" t="s">
        <v>650</v>
      </c>
      <c r="U363" s="2" t="s">
        <v>650</v>
      </c>
      <c r="V363" s="2" t="s">
        <v>650</v>
      </c>
    </row>
    <row r="364" spans="1:22" ht="15" customHeight="1" x14ac:dyDescent="0.25">
      <c r="A364" s="2" t="s">
        <v>542</v>
      </c>
      <c r="B364" s="2" t="s">
        <v>547</v>
      </c>
      <c r="C364" s="2">
        <v>2015</v>
      </c>
      <c r="D364" s="2" t="s">
        <v>651</v>
      </c>
      <c r="E364" s="2" t="s">
        <v>650</v>
      </c>
      <c r="F364" s="2" t="s">
        <v>650</v>
      </c>
      <c r="G364" s="2" t="s">
        <v>650</v>
      </c>
      <c r="H364" s="2" t="s">
        <v>650</v>
      </c>
      <c r="I364" s="2" t="s">
        <v>650</v>
      </c>
      <c r="J364" s="2" t="s">
        <v>651</v>
      </c>
      <c r="K364" s="2" t="s">
        <v>650</v>
      </c>
      <c r="L364" s="2" t="s">
        <v>650</v>
      </c>
      <c r="M364" s="2" t="s">
        <v>650</v>
      </c>
      <c r="N364" s="2" t="s">
        <v>650</v>
      </c>
      <c r="O364" s="2" t="s">
        <v>650</v>
      </c>
      <c r="P364" s="2" t="s">
        <v>650</v>
      </c>
      <c r="Q364" s="2" t="s">
        <v>651</v>
      </c>
      <c r="R364" s="2" t="s">
        <v>650</v>
      </c>
      <c r="S364" s="2" t="s">
        <v>650</v>
      </c>
      <c r="T364" s="2" t="s">
        <v>650</v>
      </c>
      <c r="U364" s="2" t="s">
        <v>650</v>
      </c>
      <c r="V364" s="2" t="s">
        <v>650</v>
      </c>
    </row>
    <row r="365" spans="1:22" ht="15" customHeight="1" x14ac:dyDescent="0.25">
      <c r="A365" s="2" t="s">
        <v>548</v>
      </c>
      <c r="B365" s="2" t="s">
        <v>549</v>
      </c>
      <c r="C365" s="2">
        <v>2015</v>
      </c>
      <c r="D365" s="2" t="s">
        <v>651</v>
      </c>
      <c r="E365" s="2" t="s">
        <v>650</v>
      </c>
      <c r="F365" s="2" t="s">
        <v>650</v>
      </c>
      <c r="G365" s="2" t="s">
        <v>650</v>
      </c>
      <c r="H365" s="2" t="s">
        <v>650</v>
      </c>
      <c r="I365" s="2" t="s">
        <v>650</v>
      </c>
      <c r="J365" s="2" t="s">
        <v>651</v>
      </c>
      <c r="K365" s="2" t="s">
        <v>650</v>
      </c>
      <c r="L365" s="2" t="s">
        <v>650</v>
      </c>
      <c r="M365" s="2" t="s">
        <v>650</v>
      </c>
      <c r="N365" s="2" t="s">
        <v>650</v>
      </c>
      <c r="O365" s="2" t="s">
        <v>650</v>
      </c>
      <c r="P365" s="2" t="s">
        <v>650</v>
      </c>
      <c r="Q365" s="2" t="s">
        <v>651</v>
      </c>
      <c r="R365" s="2" t="s">
        <v>650</v>
      </c>
      <c r="S365" s="2" t="s">
        <v>650</v>
      </c>
      <c r="T365" s="2" t="s">
        <v>650</v>
      </c>
      <c r="U365" s="2" t="s">
        <v>650</v>
      </c>
      <c r="V365" s="2" t="s">
        <v>650</v>
      </c>
    </row>
    <row r="366" spans="1:22" ht="15" customHeight="1" x14ac:dyDescent="0.25">
      <c r="A366" s="2" t="s">
        <v>548</v>
      </c>
      <c r="B366" s="2" t="s">
        <v>550</v>
      </c>
      <c r="C366" s="2">
        <v>2015</v>
      </c>
      <c r="D366" s="2" t="s">
        <v>651</v>
      </c>
      <c r="E366" s="2" t="s">
        <v>650</v>
      </c>
      <c r="F366" s="2" t="s">
        <v>650</v>
      </c>
      <c r="G366" s="2" t="s">
        <v>650</v>
      </c>
      <c r="H366" s="2" t="s">
        <v>650</v>
      </c>
      <c r="I366" s="2" t="s">
        <v>650</v>
      </c>
      <c r="J366" s="2" t="s">
        <v>651</v>
      </c>
      <c r="K366" s="2" t="s">
        <v>650</v>
      </c>
      <c r="L366" s="2" t="s">
        <v>650</v>
      </c>
      <c r="M366" s="2" t="s">
        <v>650</v>
      </c>
      <c r="N366" s="2" t="s">
        <v>650</v>
      </c>
      <c r="O366" s="2" t="s">
        <v>650</v>
      </c>
      <c r="P366" s="2" t="s">
        <v>650</v>
      </c>
      <c r="Q366" s="2" t="s">
        <v>651</v>
      </c>
      <c r="R366" s="2" t="s">
        <v>650</v>
      </c>
      <c r="S366" s="2" t="s">
        <v>650</v>
      </c>
      <c r="T366" s="2" t="s">
        <v>650</v>
      </c>
      <c r="U366" s="2" t="s">
        <v>650</v>
      </c>
      <c r="V366" s="2" t="s">
        <v>650</v>
      </c>
    </row>
    <row r="367" spans="1:22" ht="15" customHeight="1" x14ac:dyDescent="0.25">
      <c r="A367" s="2" t="s">
        <v>548</v>
      </c>
      <c r="B367" s="2" t="s">
        <v>551</v>
      </c>
      <c r="C367" s="2">
        <v>2015</v>
      </c>
      <c r="D367" s="2" t="s">
        <v>651</v>
      </c>
      <c r="E367" s="2" t="s">
        <v>650</v>
      </c>
      <c r="F367" s="2" t="s">
        <v>650</v>
      </c>
      <c r="G367" s="2" t="s">
        <v>650</v>
      </c>
      <c r="H367" s="2" t="s">
        <v>650</v>
      </c>
      <c r="I367" s="2" t="s">
        <v>650</v>
      </c>
      <c r="J367" s="2" t="s">
        <v>651</v>
      </c>
      <c r="K367" s="2" t="s">
        <v>650</v>
      </c>
      <c r="L367" s="2" t="s">
        <v>650</v>
      </c>
      <c r="M367" s="2" t="s">
        <v>650</v>
      </c>
      <c r="N367" s="2" t="s">
        <v>650</v>
      </c>
      <c r="O367" s="2" t="s">
        <v>650</v>
      </c>
      <c r="P367" s="2" t="s">
        <v>650</v>
      </c>
      <c r="Q367" s="2" t="s">
        <v>651</v>
      </c>
      <c r="R367" s="2" t="s">
        <v>650</v>
      </c>
      <c r="S367" s="2" t="s">
        <v>650</v>
      </c>
      <c r="T367" s="2" t="s">
        <v>650</v>
      </c>
      <c r="U367" s="2" t="s">
        <v>650</v>
      </c>
      <c r="V367" s="2" t="s">
        <v>650</v>
      </c>
    </row>
    <row r="368" spans="1:22" ht="15" customHeight="1" x14ac:dyDescent="0.25">
      <c r="A368" s="2" t="s">
        <v>552</v>
      </c>
      <c r="B368" s="2" t="s">
        <v>553</v>
      </c>
      <c r="C368" s="2">
        <v>2015</v>
      </c>
      <c r="D368" s="2" t="s">
        <v>780</v>
      </c>
      <c r="E368" s="2" t="s">
        <v>711</v>
      </c>
      <c r="F368" s="2">
        <v>4.5389999999999997</v>
      </c>
      <c r="G368" s="2" t="s">
        <v>650</v>
      </c>
      <c r="H368" s="2" t="s">
        <v>650</v>
      </c>
      <c r="I368" s="2" t="s">
        <v>650</v>
      </c>
      <c r="J368" s="2" t="s">
        <v>651</v>
      </c>
      <c r="K368" s="2" t="s">
        <v>650</v>
      </c>
      <c r="L368" s="2" t="s">
        <v>650</v>
      </c>
      <c r="M368" s="2" t="s">
        <v>650</v>
      </c>
      <c r="N368" s="2" t="s">
        <v>650</v>
      </c>
      <c r="O368" s="2" t="s">
        <v>650</v>
      </c>
      <c r="P368" s="2" t="s">
        <v>650</v>
      </c>
      <c r="Q368" s="2" t="s">
        <v>651</v>
      </c>
      <c r="R368" s="2" t="s">
        <v>650</v>
      </c>
      <c r="S368" s="2" t="s">
        <v>650</v>
      </c>
      <c r="T368" s="2" t="s">
        <v>650</v>
      </c>
      <c r="U368" s="2" t="s">
        <v>650</v>
      </c>
      <c r="V368" s="2" t="s">
        <v>650</v>
      </c>
    </row>
    <row r="369" spans="1:22" ht="15" customHeight="1" x14ac:dyDescent="0.25">
      <c r="A369" s="2" t="s">
        <v>552</v>
      </c>
      <c r="B369" s="2" t="s">
        <v>554</v>
      </c>
      <c r="C369" s="2">
        <v>2015</v>
      </c>
      <c r="D369" s="2" t="s">
        <v>651</v>
      </c>
      <c r="E369" s="2" t="s">
        <v>650</v>
      </c>
      <c r="F369" s="2" t="s">
        <v>650</v>
      </c>
      <c r="G369" s="2" t="s">
        <v>650</v>
      </c>
      <c r="H369" s="2" t="s">
        <v>650</v>
      </c>
      <c r="I369" s="2" t="s">
        <v>650</v>
      </c>
      <c r="J369" s="2" t="s">
        <v>651</v>
      </c>
      <c r="K369" s="2" t="s">
        <v>650</v>
      </c>
      <c r="L369" s="2" t="s">
        <v>650</v>
      </c>
      <c r="M369" s="2" t="s">
        <v>650</v>
      </c>
      <c r="N369" s="2" t="s">
        <v>650</v>
      </c>
      <c r="O369" s="2" t="s">
        <v>650</v>
      </c>
      <c r="P369" s="2" t="s">
        <v>650</v>
      </c>
      <c r="Q369" s="2" t="s">
        <v>651</v>
      </c>
      <c r="R369" s="2" t="s">
        <v>650</v>
      </c>
      <c r="S369" s="2" t="s">
        <v>650</v>
      </c>
      <c r="T369" s="2" t="s">
        <v>650</v>
      </c>
      <c r="U369" s="2" t="s">
        <v>650</v>
      </c>
      <c r="V369" s="2" t="s">
        <v>650</v>
      </c>
    </row>
    <row r="370" spans="1:22" ht="15" customHeight="1" x14ac:dyDescent="0.25">
      <c r="A370" s="2" t="s">
        <v>552</v>
      </c>
      <c r="B370" s="2" t="s">
        <v>555</v>
      </c>
      <c r="C370" s="2">
        <v>2015</v>
      </c>
      <c r="D370" s="2" t="s">
        <v>651</v>
      </c>
      <c r="E370" s="2" t="s">
        <v>650</v>
      </c>
      <c r="F370" s="2" t="s">
        <v>650</v>
      </c>
      <c r="G370" s="2" t="s">
        <v>650</v>
      </c>
      <c r="H370" s="2" t="s">
        <v>650</v>
      </c>
      <c r="I370" s="2" t="s">
        <v>650</v>
      </c>
      <c r="J370" s="2" t="s">
        <v>651</v>
      </c>
      <c r="K370" s="2" t="s">
        <v>650</v>
      </c>
      <c r="L370" s="2" t="s">
        <v>650</v>
      </c>
      <c r="M370" s="2" t="s">
        <v>650</v>
      </c>
      <c r="N370" s="2" t="s">
        <v>650</v>
      </c>
      <c r="O370" s="2" t="s">
        <v>650</v>
      </c>
      <c r="P370" s="2" t="s">
        <v>650</v>
      </c>
      <c r="Q370" s="2" t="s">
        <v>651</v>
      </c>
      <c r="R370" s="2" t="s">
        <v>650</v>
      </c>
      <c r="S370" s="2" t="s">
        <v>650</v>
      </c>
      <c r="T370" s="2" t="s">
        <v>650</v>
      </c>
      <c r="U370" s="2" t="s">
        <v>650</v>
      </c>
      <c r="V370" s="2" t="s">
        <v>650</v>
      </c>
    </row>
    <row r="371" spans="1:22" ht="15" customHeight="1" x14ac:dyDescent="0.25">
      <c r="A371" s="2" t="s">
        <v>552</v>
      </c>
      <c r="B371" s="2" t="s">
        <v>556</v>
      </c>
      <c r="C371" s="2">
        <v>2015</v>
      </c>
      <c r="D371" s="2" t="s">
        <v>781</v>
      </c>
      <c r="E371" s="2" t="s">
        <v>711</v>
      </c>
      <c r="F371" s="2">
        <v>1.5720000000000001</v>
      </c>
      <c r="G371" s="2" t="s">
        <v>721</v>
      </c>
      <c r="H371" s="2">
        <v>0.11799999999999999</v>
      </c>
      <c r="I371" s="2">
        <v>89</v>
      </c>
      <c r="J371" s="2" t="s">
        <v>651</v>
      </c>
      <c r="K371" s="2" t="s">
        <v>650</v>
      </c>
      <c r="L371" s="2" t="s">
        <v>650</v>
      </c>
      <c r="M371" s="2" t="s">
        <v>650</v>
      </c>
      <c r="N371" s="2" t="s">
        <v>650</v>
      </c>
      <c r="O371" s="2" t="s">
        <v>650</v>
      </c>
      <c r="P371" s="2" t="s">
        <v>650</v>
      </c>
      <c r="Q371" s="2" t="s">
        <v>651</v>
      </c>
      <c r="R371" s="2" t="s">
        <v>650</v>
      </c>
      <c r="S371" s="2" t="s">
        <v>650</v>
      </c>
      <c r="T371" s="2" t="s">
        <v>650</v>
      </c>
      <c r="U371" s="2" t="s">
        <v>650</v>
      </c>
      <c r="V371" s="2" t="s">
        <v>650</v>
      </c>
    </row>
    <row r="372" spans="1:22" ht="15" customHeight="1" x14ac:dyDescent="0.25">
      <c r="A372" s="2" t="s">
        <v>552</v>
      </c>
      <c r="B372" s="2" t="s">
        <v>557</v>
      </c>
      <c r="C372" s="2">
        <v>2015</v>
      </c>
      <c r="D372" s="2" t="s">
        <v>651</v>
      </c>
      <c r="E372" s="2" t="s">
        <v>650</v>
      </c>
      <c r="F372" s="2" t="s">
        <v>650</v>
      </c>
      <c r="G372" s="2" t="s">
        <v>650</v>
      </c>
      <c r="H372" s="2" t="s">
        <v>650</v>
      </c>
      <c r="I372" s="2" t="s">
        <v>650</v>
      </c>
      <c r="J372" s="2" t="s">
        <v>651</v>
      </c>
      <c r="K372" s="2" t="s">
        <v>650</v>
      </c>
      <c r="L372" s="2" t="s">
        <v>650</v>
      </c>
      <c r="M372" s="2" t="s">
        <v>650</v>
      </c>
      <c r="N372" s="2" t="s">
        <v>650</v>
      </c>
      <c r="O372" s="2" t="s">
        <v>650</v>
      </c>
      <c r="P372" s="2" t="s">
        <v>650</v>
      </c>
      <c r="Q372" s="2" t="s">
        <v>651</v>
      </c>
      <c r="R372" s="2" t="s">
        <v>650</v>
      </c>
      <c r="S372" s="2" t="s">
        <v>650</v>
      </c>
      <c r="T372" s="2" t="s">
        <v>650</v>
      </c>
      <c r="U372" s="2" t="s">
        <v>650</v>
      </c>
      <c r="V372" s="2" t="s">
        <v>650</v>
      </c>
    </row>
    <row r="373" spans="1:22" ht="15" customHeight="1" x14ac:dyDescent="0.25">
      <c r="A373" s="2" t="s">
        <v>552</v>
      </c>
      <c r="B373" s="2" t="s">
        <v>558</v>
      </c>
      <c r="C373" s="2">
        <v>2015</v>
      </c>
      <c r="D373" s="2" t="s">
        <v>651</v>
      </c>
      <c r="E373" s="2" t="s">
        <v>650</v>
      </c>
      <c r="F373" s="2" t="s">
        <v>650</v>
      </c>
      <c r="G373" s="2" t="s">
        <v>650</v>
      </c>
      <c r="H373" s="2" t="s">
        <v>650</v>
      </c>
      <c r="I373" s="2" t="s">
        <v>650</v>
      </c>
      <c r="J373" s="2" t="s">
        <v>651</v>
      </c>
      <c r="K373" s="2" t="s">
        <v>650</v>
      </c>
      <c r="L373" s="2" t="s">
        <v>650</v>
      </c>
      <c r="M373" s="2" t="s">
        <v>650</v>
      </c>
      <c r="N373" s="2" t="s">
        <v>650</v>
      </c>
      <c r="O373" s="2" t="s">
        <v>650</v>
      </c>
      <c r="P373" s="2" t="s">
        <v>650</v>
      </c>
      <c r="Q373" s="2" t="s">
        <v>651</v>
      </c>
      <c r="R373" s="2" t="s">
        <v>650</v>
      </c>
      <c r="S373" s="2" t="s">
        <v>650</v>
      </c>
      <c r="T373" s="2" t="s">
        <v>650</v>
      </c>
      <c r="U373" s="2" t="s">
        <v>650</v>
      </c>
      <c r="V373" s="2" t="s">
        <v>650</v>
      </c>
    </row>
    <row r="374" spans="1:22" ht="15" customHeight="1" x14ac:dyDescent="0.25">
      <c r="A374" s="2" t="s">
        <v>552</v>
      </c>
      <c r="B374" s="2" t="s">
        <v>559</v>
      </c>
      <c r="C374" s="2">
        <v>2015</v>
      </c>
      <c r="D374" s="2" t="s">
        <v>651</v>
      </c>
      <c r="E374" s="2" t="s">
        <v>650</v>
      </c>
      <c r="F374" s="2" t="s">
        <v>650</v>
      </c>
      <c r="G374" s="2" t="s">
        <v>650</v>
      </c>
      <c r="H374" s="2" t="s">
        <v>650</v>
      </c>
      <c r="I374" s="2" t="s">
        <v>650</v>
      </c>
      <c r="J374" s="2" t="s">
        <v>651</v>
      </c>
      <c r="K374" s="2" t="s">
        <v>650</v>
      </c>
      <c r="L374" s="2" t="s">
        <v>650</v>
      </c>
      <c r="M374" s="2" t="s">
        <v>650</v>
      </c>
      <c r="N374" s="2" t="s">
        <v>650</v>
      </c>
      <c r="O374" s="2" t="s">
        <v>650</v>
      </c>
      <c r="P374" s="2" t="s">
        <v>650</v>
      </c>
      <c r="Q374" s="2" t="s">
        <v>651</v>
      </c>
      <c r="R374" s="2" t="s">
        <v>650</v>
      </c>
      <c r="S374" s="2" t="s">
        <v>650</v>
      </c>
      <c r="T374" s="2" t="s">
        <v>650</v>
      </c>
      <c r="U374" s="2" t="s">
        <v>650</v>
      </c>
      <c r="V374" s="2" t="s">
        <v>650</v>
      </c>
    </row>
    <row r="375" spans="1:22" ht="15" customHeight="1" x14ac:dyDescent="0.25">
      <c r="A375" s="2" t="s">
        <v>552</v>
      </c>
      <c r="B375" s="2" t="s">
        <v>560</v>
      </c>
      <c r="C375" s="2">
        <v>2015</v>
      </c>
      <c r="D375" s="2" t="s">
        <v>651</v>
      </c>
      <c r="E375" s="2" t="s">
        <v>650</v>
      </c>
      <c r="F375" s="2" t="s">
        <v>650</v>
      </c>
      <c r="G375" s="2" t="s">
        <v>650</v>
      </c>
      <c r="H375" s="2" t="s">
        <v>650</v>
      </c>
      <c r="I375" s="2" t="s">
        <v>650</v>
      </c>
      <c r="J375" s="2" t="s">
        <v>651</v>
      </c>
      <c r="K375" s="2" t="s">
        <v>650</v>
      </c>
      <c r="L375" s="2" t="s">
        <v>650</v>
      </c>
      <c r="M375" s="2" t="s">
        <v>650</v>
      </c>
      <c r="N375" s="2" t="s">
        <v>650</v>
      </c>
      <c r="O375" s="2" t="s">
        <v>650</v>
      </c>
      <c r="P375" s="2" t="s">
        <v>650</v>
      </c>
      <c r="Q375" s="2" t="s">
        <v>651</v>
      </c>
      <c r="R375" s="2" t="s">
        <v>650</v>
      </c>
      <c r="S375" s="2" t="s">
        <v>650</v>
      </c>
      <c r="T375" s="2" t="s">
        <v>650</v>
      </c>
      <c r="U375" s="2" t="s">
        <v>650</v>
      </c>
      <c r="V375" s="2" t="s">
        <v>650</v>
      </c>
    </row>
    <row r="376" spans="1:22" ht="15" customHeight="1" x14ac:dyDescent="0.25">
      <c r="A376" s="2" t="s">
        <v>552</v>
      </c>
      <c r="B376" s="2" t="s">
        <v>561</v>
      </c>
      <c r="C376" s="2">
        <v>2015</v>
      </c>
      <c r="D376" s="2" t="s">
        <v>782</v>
      </c>
      <c r="E376" s="2" t="s">
        <v>711</v>
      </c>
      <c r="F376" s="2">
        <v>3.242</v>
      </c>
      <c r="G376" s="2" t="s">
        <v>733</v>
      </c>
      <c r="H376" s="2">
        <v>0.496</v>
      </c>
      <c r="I376" s="2" t="s">
        <v>650</v>
      </c>
      <c r="J376" s="2" t="s">
        <v>651</v>
      </c>
      <c r="K376" s="2" t="s">
        <v>650</v>
      </c>
      <c r="L376" s="2" t="s">
        <v>650</v>
      </c>
      <c r="M376" s="2" t="s">
        <v>650</v>
      </c>
      <c r="N376" s="2" t="s">
        <v>650</v>
      </c>
      <c r="O376" s="2" t="s">
        <v>650</v>
      </c>
      <c r="P376" s="2" t="s">
        <v>650</v>
      </c>
      <c r="Q376" s="2" t="s">
        <v>651</v>
      </c>
      <c r="R376" s="2" t="s">
        <v>650</v>
      </c>
      <c r="S376" s="2" t="s">
        <v>650</v>
      </c>
      <c r="T376" s="2" t="s">
        <v>650</v>
      </c>
      <c r="U376" s="2" t="s">
        <v>650</v>
      </c>
      <c r="V376" s="2" t="s">
        <v>650</v>
      </c>
    </row>
    <row r="377" spans="1:22" ht="15" customHeight="1" x14ac:dyDescent="0.25">
      <c r="A377" s="2" t="s">
        <v>552</v>
      </c>
      <c r="B377" s="2" t="s">
        <v>562</v>
      </c>
      <c r="C377" s="2">
        <v>2015</v>
      </c>
      <c r="D377" s="2" t="s">
        <v>651</v>
      </c>
      <c r="E377" s="2" t="s">
        <v>650</v>
      </c>
      <c r="F377" s="2" t="s">
        <v>650</v>
      </c>
      <c r="G377" s="2" t="s">
        <v>650</v>
      </c>
      <c r="H377" s="2" t="s">
        <v>650</v>
      </c>
      <c r="I377" s="2" t="s">
        <v>650</v>
      </c>
      <c r="J377" s="2" t="s">
        <v>651</v>
      </c>
      <c r="K377" s="2" t="s">
        <v>650</v>
      </c>
      <c r="L377" s="2" t="s">
        <v>650</v>
      </c>
      <c r="M377" s="2" t="s">
        <v>650</v>
      </c>
      <c r="N377" s="2" t="s">
        <v>650</v>
      </c>
      <c r="O377" s="2" t="s">
        <v>650</v>
      </c>
      <c r="P377" s="2" t="s">
        <v>650</v>
      </c>
      <c r="Q377" s="2" t="s">
        <v>651</v>
      </c>
      <c r="R377" s="2" t="s">
        <v>650</v>
      </c>
      <c r="S377" s="2" t="s">
        <v>650</v>
      </c>
      <c r="T377" s="2" t="s">
        <v>650</v>
      </c>
      <c r="U377" s="2" t="s">
        <v>650</v>
      </c>
      <c r="V377" s="2" t="s">
        <v>650</v>
      </c>
    </row>
    <row r="378" spans="1:22" ht="15" customHeight="1" x14ac:dyDescent="0.25">
      <c r="A378" s="2" t="s">
        <v>552</v>
      </c>
      <c r="B378" s="2" t="s">
        <v>563</v>
      </c>
      <c r="C378" s="2">
        <v>2015</v>
      </c>
      <c r="D378" s="2" t="s">
        <v>651</v>
      </c>
      <c r="E378" s="2" t="s">
        <v>650</v>
      </c>
      <c r="F378" s="2" t="s">
        <v>650</v>
      </c>
      <c r="G378" s="2" t="s">
        <v>650</v>
      </c>
      <c r="H378" s="2" t="s">
        <v>650</v>
      </c>
      <c r="I378" s="2" t="s">
        <v>650</v>
      </c>
      <c r="J378" s="2" t="s">
        <v>651</v>
      </c>
      <c r="K378" s="2" t="s">
        <v>650</v>
      </c>
      <c r="L378" s="2" t="s">
        <v>650</v>
      </c>
      <c r="M378" s="2" t="s">
        <v>650</v>
      </c>
      <c r="N378" s="2" t="s">
        <v>650</v>
      </c>
      <c r="O378" s="2" t="s">
        <v>650</v>
      </c>
      <c r="P378" s="2" t="s">
        <v>650</v>
      </c>
      <c r="Q378" s="2" t="s">
        <v>651</v>
      </c>
      <c r="R378" s="2" t="s">
        <v>650</v>
      </c>
      <c r="S378" s="2" t="s">
        <v>650</v>
      </c>
      <c r="T378" s="2" t="s">
        <v>650</v>
      </c>
      <c r="U378" s="2" t="s">
        <v>650</v>
      </c>
      <c r="V378" s="2" t="s">
        <v>650</v>
      </c>
    </row>
    <row r="379" spans="1:22" ht="15" customHeight="1" x14ac:dyDescent="0.25">
      <c r="A379" s="2" t="s">
        <v>552</v>
      </c>
      <c r="B379" s="2" t="s">
        <v>564</v>
      </c>
      <c r="C379" s="2">
        <v>2015</v>
      </c>
      <c r="D379" s="2" t="s">
        <v>651</v>
      </c>
      <c r="E379" s="2" t="s">
        <v>650</v>
      </c>
      <c r="F379" s="2" t="s">
        <v>650</v>
      </c>
      <c r="G379" s="2" t="s">
        <v>650</v>
      </c>
      <c r="H379" s="2" t="s">
        <v>650</v>
      </c>
      <c r="I379" s="2" t="s">
        <v>650</v>
      </c>
      <c r="J379" s="2" t="s">
        <v>651</v>
      </c>
      <c r="K379" s="2" t="s">
        <v>650</v>
      </c>
      <c r="L379" s="2" t="s">
        <v>650</v>
      </c>
      <c r="M379" s="2" t="s">
        <v>650</v>
      </c>
      <c r="N379" s="2" t="s">
        <v>650</v>
      </c>
      <c r="O379" s="2" t="s">
        <v>650</v>
      </c>
      <c r="P379" s="2" t="s">
        <v>650</v>
      </c>
      <c r="Q379" s="2" t="s">
        <v>651</v>
      </c>
      <c r="R379" s="2" t="s">
        <v>650</v>
      </c>
      <c r="S379" s="2" t="s">
        <v>650</v>
      </c>
      <c r="T379" s="2" t="s">
        <v>650</v>
      </c>
      <c r="U379" s="2" t="s">
        <v>650</v>
      </c>
      <c r="V379" s="2" t="s">
        <v>650</v>
      </c>
    </row>
    <row r="380" spans="1:22" ht="15" customHeight="1" x14ac:dyDescent="0.25">
      <c r="A380" s="2" t="s">
        <v>552</v>
      </c>
      <c r="B380" s="2" t="s">
        <v>565</v>
      </c>
      <c r="C380" s="2">
        <v>2015</v>
      </c>
      <c r="D380" s="2" t="s">
        <v>651</v>
      </c>
      <c r="E380" s="2" t="s">
        <v>650</v>
      </c>
      <c r="F380" s="2" t="s">
        <v>650</v>
      </c>
      <c r="G380" s="2" t="s">
        <v>650</v>
      </c>
      <c r="H380" s="2" t="s">
        <v>650</v>
      </c>
      <c r="I380" s="2" t="s">
        <v>650</v>
      </c>
      <c r="J380" s="2" t="s">
        <v>651</v>
      </c>
      <c r="K380" s="2" t="s">
        <v>650</v>
      </c>
      <c r="L380" s="2" t="s">
        <v>650</v>
      </c>
      <c r="M380" s="2" t="s">
        <v>650</v>
      </c>
      <c r="N380" s="2" t="s">
        <v>650</v>
      </c>
      <c r="O380" s="2" t="s">
        <v>650</v>
      </c>
      <c r="P380" s="2" t="s">
        <v>650</v>
      </c>
      <c r="Q380" s="2" t="s">
        <v>651</v>
      </c>
      <c r="R380" s="2" t="s">
        <v>650</v>
      </c>
      <c r="S380" s="2" t="s">
        <v>650</v>
      </c>
      <c r="T380" s="2" t="s">
        <v>650</v>
      </c>
      <c r="U380" s="2" t="s">
        <v>650</v>
      </c>
      <c r="V380" s="2" t="s">
        <v>650</v>
      </c>
    </row>
    <row r="381" spans="1:22" ht="15" customHeight="1" x14ac:dyDescent="0.25">
      <c r="A381" s="2" t="s">
        <v>552</v>
      </c>
      <c r="B381" s="2" t="s">
        <v>566</v>
      </c>
      <c r="C381" s="2">
        <v>2015</v>
      </c>
      <c r="D381" s="2" t="s">
        <v>651</v>
      </c>
      <c r="E381" s="2" t="s">
        <v>650</v>
      </c>
      <c r="F381" s="2" t="s">
        <v>650</v>
      </c>
      <c r="G381" s="2" t="s">
        <v>650</v>
      </c>
      <c r="H381" s="2" t="s">
        <v>650</v>
      </c>
      <c r="I381" s="2" t="s">
        <v>650</v>
      </c>
      <c r="J381" s="2" t="s">
        <v>651</v>
      </c>
      <c r="K381" s="2" t="s">
        <v>650</v>
      </c>
      <c r="L381" s="2" t="s">
        <v>650</v>
      </c>
      <c r="M381" s="2" t="s">
        <v>650</v>
      </c>
      <c r="N381" s="2" t="s">
        <v>650</v>
      </c>
      <c r="O381" s="2" t="s">
        <v>650</v>
      </c>
      <c r="P381" s="2" t="s">
        <v>650</v>
      </c>
      <c r="Q381" s="2" t="s">
        <v>651</v>
      </c>
      <c r="R381" s="2" t="s">
        <v>650</v>
      </c>
      <c r="S381" s="2" t="s">
        <v>650</v>
      </c>
      <c r="T381" s="2" t="s">
        <v>650</v>
      </c>
      <c r="U381" s="2" t="s">
        <v>650</v>
      </c>
      <c r="V381" s="2" t="s">
        <v>650</v>
      </c>
    </row>
    <row r="382" spans="1:22" ht="15" customHeight="1" x14ac:dyDescent="0.25">
      <c r="A382" s="2" t="s">
        <v>552</v>
      </c>
      <c r="B382" s="2" t="s">
        <v>567</v>
      </c>
      <c r="C382" s="2">
        <v>2015</v>
      </c>
      <c r="D382" s="2" t="s">
        <v>783</v>
      </c>
      <c r="E382" s="2" t="s">
        <v>711</v>
      </c>
      <c r="F382" s="2">
        <v>1.72</v>
      </c>
      <c r="G382" s="2" t="s">
        <v>650</v>
      </c>
      <c r="H382" s="2" t="s">
        <v>650</v>
      </c>
      <c r="I382" s="2" t="s">
        <v>650</v>
      </c>
      <c r="J382" s="2" t="s">
        <v>651</v>
      </c>
      <c r="K382" s="2" t="s">
        <v>650</v>
      </c>
      <c r="L382" s="2" t="s">
        <v>650</v>
      </c>
      <c r="M382" s="2" t="s">
        <v>650</v>
      </c>
      <c r="N382" s="2" t="s">
        <v>650</v>
      </c>
      <c r="O382" s="2" t="s">
        <v>650</v>
      </c>
      <c r="P382" s="2" t="s">
        <v>650</v>
      </c>
      <c r="Q382" s="2" t="s">
        <v>651</v>
      </c>
      <c r="R382" s="2" t="s">
        <v>650</v>
      </c>
      <c r="S382" s="2" t="s">
        <v>650</v>
      </c>
      <c r="T382" s="2" t="s">
        <v>650</v>
      </c>
      <c r="U382" s="2" t="s">
        <v>650</v>
      </c>
      <c r="V382" s="2" t="s">
        <v>650</v>
      </c>
    </row>
    <row r="383" spans="1:22" ht="15" customHeight="1" x14ac:dyDescent="0.25">
      <c r="A383" s="2" t="s">
        <v>552</v>
      </c>
      <c r="B383" s="2" t="s">
        <v>568</v>
      </c>
      <c r="C383" s="2">
        <v>2015</v>
      </c>
      <c r="D383" s="2" t="s">
        <v>651</v>
      </c>
      <c r="E383" s="2" t="s">
        <v>650</v>
      </c>
      <c r="F383" s="2" t="s">
        <v>650</v>
      </c>
      <c r="G383" s="2" t="s">
        <v>650</v>
      </c>
      <c r="H383" s="2" t="s">
        <v>650</v>
      </c>
      <c r="I383" s="2" t="s">
        <v>650</v>
      </c>
      <c r="J383" s="2" t="s">
        <v>651</v>
      </c>
      <c r="K383" s="2" t="s">
        <v>650</v>
      </c>
      <c r="L383" s="2" t="s">
        <v>650</v>
      </c>
      <c r="M383" s="2" t="s">
        <v>650</v>
      </c>
      <c r="N383" s="2" t="s">
        <v>650</v>
      </c>
      <c r="O383" s="2" t="s">
        <v>650</v>
      </c>
      <c r="P383" s="2" t="s">
        <v>650</v>
      </c>
      <c r="Q383" s="2" t="s">
        <v>651</v>
      </c>
      <c r="R383" s="2" t="s">
        <v>650</v>
      </c>
      <c r="S383" s="2" t="s">
        <v>650</v>
      </c>
      <c r="T383" s="2" t="s">
        <v>650</v>
      </c>
      <c r="U383" s="2" t="s">
        <v>650</v>
      </c>
      <c r="V383" s="2" t="s">
        <v>650</v>
      </c>
    </row>
    <row r="384" spans="1:22" ht="15" customHeight="1" x14ac:dyDescent="0.25">
      <c r="A384" s="2" t="s">
        <v>552</v>
      </c>
      <c r="B384" s="2" t="s">
        <v>569</v>
      </c>
      <c r="C384" s="2">
        <v>2015</v>
      </c>
      <c r="D384" s="2" t="s">
        <v>651</v>
      </c>
      <c r="E384" s="2" t="s">
        <v>650</v>
      </c>
      <c r="F384" s="2" t="s">
        <v>650</v>
      </c>
      <c r="G384" s="2" t="s">
        <v>650</v>
      </c>
      <c r="H384" s="2" t="s">
        <v>650</v>
      </c>
      <c r="I384" s="2" t="s">
        <v>650</v>
      </c>
      <c r="J384" s="2" t="s">
        <v>651</v>
      </c>
      <c r="K384" s="2" t="s">
        <v>650</v>
      </c>
      <c r="L384" s="2" t="s">
        <v>650</v>
      </c>
      <c r="M384" s="2" t="s">
        <v>650</v>
      </c>
      <c r="N384" s="2" t="s">
        <v>650</v>
      </c>
      <c r="O384" s="2" t="s">
        <v>650</v>
      </c>
      <c r="P384" s="2" t="s">
        <v>650</v>
      </c>
      <c r="Q384" s="2" t="s">
        <v>651</v>
      </c>
      <c r="R384" s="2" t="s">
        <v>650</v>
      </c>
      <c r="S384" s="2" t="s">
        <v>650</v>
      </c>
      <c r="T384" s="2" t="s">
        <v>650</v>
      </c>
      <c r="U384" s="2" t="s">
        <v>650</v>
      </c>
      <c r="V384" s="2" t="s">
        <v>650</v>
      </c>
    </row>
    <row r="385" spans="1:22" ht="15" customHeight="1" x14ac:dyDescent="0.25">
      <c r="A385" s="2" t="s">
        <v>552</v>
      </c>
      <c r="B385" s="2" t="s">
        <v>570</v>
      </c>
      <c r="C385" s="2">
        <v>2015</v>
      </c>
      <c r="D385" s="2" t="s">
        <v>651</v>
      </c>
      <c r="E385" s="2" t="s">
        <v>650</v>
      </c>
      <c r="F385" s="2" t="s">
        <v>650</v>
      </c>
      <c r="G385" s="2" t="s">
        <v>650</v>
      </c>
      <c r="H385" s="2" t="s">
        <v>650</v>
      </c>
      <c r="I385" s="2" t="s">
        <v>650</v>
      </c>
      <c r="J385" s="2" t="s">
        <v>651</v>
      </c>
      <c r="K385" s="2" t="s">
        <v>650</v>
      </c>
      <c r="L385" s="2" t="s">
        <v>650</v>
      </c>
      <c r="M385" s="2" t="s">
        <v>650</v>
      </c>
      <c r="N385" s="2" t="s">
        <v>650</v>
      </c>
      <c r="O385" s="2" t="s">
        <v>650</v>
      </c>
      <c r="P385" s="2" t="s">
        <v>650</v>
      </c>
      <c r="Q385" s="2" t="s">
        <v>651</v>
      </c>
      <c r="R385" s="2" t="s">
        <v>650</v>
      </c>
      <c r="S385" s="2" t="s">
        <v>650</v>
      </c>
      <c r="T385" s="2" t="s">
        <v>650</v>
      </c>
      <c r="U385" s="2" t="s">
        <v>650</v>
      </c>
      <c r="V385" s="2" t="s">
        <v>650</v>
      </c>
    </row>
    <row r="386" spans="1:22" ht="15" customHeight="1" x14ac:dyDescent="0.25">
      <c r="A386" s="2" t="s">
        <v>571</v>
      </c>
      <c r="B386" s="2" t="s">
        <v>572</v>
      </c>
      <c r="C386" s="2">
        <v>2015</v>
      </c>
      <c r="D386" s="2" t="s">
        <v>784</v>
      </c>
      <c r="E386" s="2" t="s">
        <v>711</v>
      </c>
      <c r="F386" s="2">
        <v>10.5761</v>
      </c>
      <c r="G386" s="2" t="s">
        <v>650</v>
      </c>
      <c r="H386" s="2" t="s">
        <v>650</v>
      </c>
      <c r="I386" s="2" t="s">
        <v>650</v>
      </c>
      <c r="J386" s="2" t="s">
        <v>651</v>
      </c>
      <c r="K386" s="2" t="s">
        <v>650</v>
      </c>
      <c r="L386" s="2" t="s">
        <v>650</v>
      </c>
      <c r="M386" s="2" t="s">
        <v>650</v>
      </c>
      <c r="N386" s="2" t="s">
        <v>650</v>
      </c>
      <c r="O386" s="2" t="s">
        <v>650</v>
      </c>
      <c r="P386" s="2" t="s">
        <v>650</v>
      </c>
      <c r="Q386" s="2" t="s">
        <v>651</v>
      </c>
      <c r="R386" s="2" t="s">
        <v>650</v>
      </c>
      <c r="S386" s="2" t="s">
        <v>650</v>
      </c>
      <c r="T386" s="2" t="s">
        <v>650</v>
      </c>
      <c r="U386" s="2" t="s">
        <v>650</v>
      </c>
      <c r="V386" s="2" t="s">
        <v>650</v>
      </c>
    </row>
    <row r="387" spans="1:22" ht="15" customHeight="1" x14ac:dyDescent="0.25">
      <c r="A387" s="2" t="s">
        <v>571</v>
      </c>
      <c r="B387" s="2" t="s">
        <v>573</v>
      </c>
      <c r="C387" s="2">
        <v>2015</v>
      </c>
      <c r="D387" s="2" t="s">
        <v>650</v>
      </c>
      <c r="E387" s="2" t="s">
        <v>650</v>
      </c>
      <c r="F387" s="2" t="s">
        <v>650</v>
      </c>
      <c r="G387" s="2" t="s">
        <v>650</v>
      </c>
      <c r="H387" s="2" t="s">
        <v>650</v>
      </c>
      <c r="I387" s="2" t="s">
        <v>650</v>
      </c>
      <c r="J387" s="2" t="s">
        <v>651</v>
      </c>
      <c r="K387" s="2" t="s">
        <v>650</v>
      </c>
      <c r="L387" s="2" t="s">
        <v>650</v>
      </c>
      <c r="M387" s="2" t="s">
        <v>650</v>
      </c>
      <c r="N387" s="2" t="s">
        <v>650</v>
      </c>
      <c r="O387" s="2" t="s">
        <v>650</v>
      </c>
      <c r="P387" s="2" t="s">
        <v>650</v>
      </c>
      <c r="Q387" s="2" t="s">
        <v>651</v>
      </c>
      <c r="R387" s="2" t="s">
        <v>650</v>
      </c>
      <c r="S387" s="2" t="s">
        <v>650</v>
      </c>
      <c r="T387" s="2" t="s">
        <v>650</v>
      </c>
      <c r="U387" s="2" t="s">
        <v>650</v>
      </c>
      <c r="V387" s="2" t="s">
        <v>650</v>
      </c>
    </row>
    <row r="388" spans="1:22" ht="15" customHeight="1" x14ac:dyDescent="0.25">
      <c r="A388" s="2" t="s">
        <v>574</v>
      </c>
      <c r="B388" s="2" t="s">
        <v>575</v>
      </c>
      <c r="C388" s="2">
        <v>2015</v>
      </c>
      <c r="D388" s="2" t="s">
        <v>651</v>
      </c>
      <c r="E388" s="2" t="s">
        <v>650</v>
      </c>
      <c r="F388" s="2" t="s">
        <v>650</v>
      </c>
      <c r="G388" s="2" t="s">
        <v>650</v>
      </c>
      <c r="H388" s="2" t="s">
        <v>650</v>
      </c>
      <c r="I388" s="2" t="s">
        <v>650</v>
      </c>
      <c r="J388" s="2" t="s">
        <v>651</v>
      </c>
      <c r="K388" s="2" t="s">
        <v>650</v>
      </c>
      <c r="L388" s="2" t="s">
        <v>650</v>
      </c>
      <c r="M388" s="2" t="s">
        <v>650</v>
      </c>
      <c r="N388" s="2" t="s">
        <v>650</v>
      </c>
      <c r="O388" s="2" t="s">
        <v>650</v>
      </c>
      <c r="P388" s="2" t="s">
        <v>650</v>
      </c>
      <c r="Q388" s="2" t="s">
        <v>651</v>
      </c>
      <c r="R388" s="2" t="s">
        <v>650</v>
      </c>
      <c r="S388" s="2" t="s">
        <v>650</v>
      </c>
      <c r="T388" s="2" t="s">
        <v>650</v>
      </c>
      <c r="U388" s="2" t="s">
        <v>650</v>
      </c>
      <c r="V388" s="2" t="s">
        <v>650</v>
      </c>
    </row>
    <row r="389" spans="1:22" ht="15" customHeight="1" x14ac:dyDescent="0.25">
      <c r="A389" s="2" t="s">
        <v>574</v>
      </c>
      <c r="B389" s="2" t="s">
        <v>576</v>
      </c>
      <c r="C389" s="2">
        <v>2015</v>
      </c>
      <c r="D389" s="2" t="s">
        <v>651</v>
      </c>
      <c r="E389" s="2" t="s">
        <v>650</v>
      </c>
      <c r="F389" s="2" t="s">
        <v>650</v>
      </c>
      <c r="G389" s="2" t="s">
        <v>650</v>
      </c>
      <c r="H389" s="2" t="s">
        <v>650</v>
      </c>
      <c r="I389" s="2" t="s">
        <v>650</v>
      </c>
      <c r="J389" s="2" t="s">
        <v>651</v>
      </c>
      <c r="K389" s="2" t="s">
        <v>650</v>
      </c>
      <c r="L389" s="2" t="s">
        <v>650</v>
      </c>
      <c r="M389" s="2" t="s">
        <v>650</v>
      </c>
      <c r="N389" s="2" t="s">
        <v>650</v>
      </c>
      <c r="O389" s="2" t="s">
        <v>650</v>
      </c>
      <c r="P389" s="2" t="s">
        <v>650</v>
      </c>
      <c r="Q389" s="2" t="s">
        <v>651</v>
      </c>
      <c r="R389" s="2" t="s">
        <v>650</v>
      </c>
      <c r="S389" s="2" t="s">
        <v>650</v>
      </c>
      <c r="T389" s="2" t="s">
        <v>650</v>
      </c>
      <c r="U389" s="2" t="s">
        <v>650</v>
      </c>
      <c r="V389" s="2" t="s">
        <v>650</v>
      </c>
    </row>
    <row r="390" spans="1:22" ht="15" customHeight="1" x14ac:dyDescent="0.25">
      <c r="A390" s="2" t="s">
        <v>574</v>
      </c>
      <c r="B390" s="2" t="s">
        <v>577</v>
      </c>
      <c r="C390" s="2">
        <v>2015</v>
      </c>
      <c r="D390" s="2" t="s">
        <v>785</v>
      </c>
      <c r="E390" s="2" t="s">
        <v>721</v>
      </c>
      <c r="F390" s="2">
        <v>2.4289999999999998</v>
      </c>
      <c r="G390" s="2" t="s">
        <v>650</v>
      </c>
      <c r="H390" s="2" t="s">
        <v>650</v>
      </c>
      <c r="I390" s="2">
        <v>90</v>
      </c>
      <c r="J390" s="2" t="s">
        <v>651</v>
      </c>
      <c r="K390" s="2" t="s">
        <v>650</v>
      </c>
      <c r="L390" s="2" t="s">
        <v>650</v>
      </c>
      <c r="M390" s="2" t="s">
        <v>650</v>
      </c>
      <c r="N390" s="2" t="s">
        <v>650</v>
      </c>
      <c r="O390" s="2" t="s">
        <v>650</v>
      </c>
      <c r="P390" s="2" t="s">
        <v>650</v>
      </c>
      <c r="Q390" s="2" t="s">
        <v>651</v>
      </c>
      <c r="R390" s="2" t="s">
        <v>650</v>
      </c>
      <c r="S390" s="2" t="s">
        <v>650</v>
      </c>
      <c r="T390" s="2" t="s">
        <v>650</v>
      </c>
      <c r="U390" s="2" t="s">
        <v>650</v>
      </c>
      <c r="V390" s="2" t="s">
        <v>650</v>
      </c>
    </row>
    <row r="391" spans="1:22" ht="15" customHeight="1" x14ac:dyDescent="0.25">
      <c r="A391" s="2" t="s">
        <v>574</v>
      </c>
      <c r="B391" s="2" t="s">
        <v>578</v>
      </c>
      <c r="C391" s="2">
        <v>2015</v>
      </c>
      <c r="D391" s="2" t="s">
        <v>786</v>
      </c>
      <c r="E391" s="2" t="s">
        <v>739</v>
      </c>
      <c r="F391" s="2">
        <v>1.173</v>
      </c>
      <c r="G391" s="2" t="s">
        <v>721</v>
      </c>
      <c r="H391" s="2">
        <v>0.25800000000000001</v>
      </c>
      <c r="I391" s="2">
        <v>90</v>
      </c>
      <c r="J391" s="2" t="s">
        <v>651</v>
      </c>
      <c r="K391" s="2" t="s">
        <v>650</v>
      </c>
      <c r="L391" s="2" t="s">
        <v>650</v>
      </c>
      <c r="M391" s="2" t="s">
        <v>650</v>
      </c>
      <c r="N391" s="2" t="s">
        <v>650</v>
      </c>
      <c r="O391" s="2" t="s">
        <v>650</v>
      </c>
      <c r="P391" s="2" t="s">
        <v>650</v>
      </c>
      <c r="Q391" s="2" t="s">
        <v>651</v>
      </c>
      <c r="R391" s="2" t="s">
        <v>650</v>
      </c>
      <c r="S391" s="2" t="s">
        <v>650</v>
      </c>
      <c r="T391" s="2" t="s">
        <v>650</v>
      </c>
      <c r="U391" s="2" t="s">
        <v>650</v>
      </c>
      <c r="V391" s="2" t="s">
        <v>650</v>
      </c>
    </row>
    <row r="392" spans="1:22" ht="15" customHeight="1" x14ac:dyDescent="0.25">
      <c r="A392" s="2" t="s">
        <v>579</v>
      </c>
      <c r="B392" s="2" t="s">
        <v>580</v>
      </c>
      <c r="C392" s="2">
        <v>2015</v>
      </c>
      <c r="D392" s="2" t="s">
        <v>651</v>
      </c>
      <c r="E392" s="2" t="s">
        <v>650</v>
      </c>
      <c r="F392" s="2" t="s">
        <v>650</v>
      </c>
      <c r="G392" s="2" t="s">
        <v>650</v>
      </c>
      <c r="H392" s="2" t="s">
        <v>650</v>
      </c>
      <c r="I392" s="2" t="s">
        <v>650</v>
      </c>
      <c r="J392" s="2" t="s">
        <v>651</v>
      </c>
      <c r="K392" s="2" t="s">
        <v>650</v>
      </c>
      <c r="L392" s="2" t="s">
        <v>650</v>
      </c>
      <c r="M392" s="2" t="s">
        <v>650</v>
      </c>
      <c r="N392" s="2" t="s">
        <v>650</v>
      </c>
      <c r="O392" s="2" t="s">
        <v>650</v>
      </c>
      <c r="P392" s="2" t="s">
        <v>650</v>
      </c>
      <c r="Q392" s="2" t="s">
        <v>651</v>
      </c>
      <c r="R392" s="2" t="s">
        <v>650</v>
      </c>
      <c r="S392" s="2" t="s">
        <v>650</v>
      </c>
      <c r="T392" s="2" t="s">
        <v>650</v>
      </c>
      <c r="U392" s="2" t="s">
        <v>650</v>
      </c>
      <c r="V392" s="2" t="s">
        <v>650</v>
      </c>
    </row>
    <row r="393" spans="1:22" ht="15" customHeight="1" x14ac:dyDescent="0.25">
      <c r="A393" s="2" t="s">
        <v>579</v>
      </c>
      <c r="B393" s="2" t="s">
        <v>581</v>
      </c>
      <c r="C393" s="2">
        <v>2015</v>
      </c>
      <c r="D393" s="2" t="s">
        <v>651</v>
      </c>
      <c r="E393" s="2" t="s">
        <v>650</v>
      </c>
      <c r="F393" s="2" t="s">
        <v>650</v>
      </c>
      <c r="G393" s="2" t="s">
        <v>650</v>
      </c>
      <c r="H393" s="2" t="s">
        <v>650</v>
      </c>
      <c r="I393" s="2" t="s">
        <v>650</v>
      </c>
      <c r="J393" s="2" t="s">
        <v>651</v>
      </c>
      <c r="K393" s="2" t="s">
        <v>650</v>
      </c>
      <c r="L393" s="2" t="s">
        <v>650</v>
      </c>
      <c r="M393" s="2" t="s">
        <v>650</v>
      </c>
      <c r="N393" s="2" t="s">
        <v>650</v>
      </c>
      <c r="O393" s="2" t="s">
        <v>650</v>
      </c>
      <c r="P393" s="2" t="s">
        <v>650</v>
      </c>
      <c r="Q393" s="2" t="s">
        <v>651</v>
      </c>
      <c r="R393" s="2" t="s">
        <v>650</v>
      </c>
      <c r="S393" s="2" t="s">
        <v>650</v>
      </c>
      <c r="T393" s="2" t="s">
        <v>650</v>
      </c>
      <c r="U393" s="2" t="s">
        <v>650</v>
      </c>
      <c r="V393" s="2" t="s">
        <v>650</v>
      </c>
    </row>
    <row r="394" spans="1:22" ht="15" customHeight="1" x14ac:dyDescent="0.25">
      <c r="A394" s="2" t="s">
        <v>579</v>
      </c>
      <c r="B394" s="2" t="s">
        <v>582</v>
      </c>
      <c r="C394" s="2">
        <v>2015</v>
      </c>
      <c r="D394" s="2" t="s">
        <v>651</v>
      </c>
      <c r="E394" s="2" t="s">
        <v>650</v>
      </c>
      <c r="F394" s="2" t="s">
        <v>650</v>
      </c>
      <c r="G394" s="2" t="s">
        <v>650</v>
      </c>
      <c r="H394" s="2" t="s">
        <v>650</v>
      </c>
      <c r="I394" s="2" t="s">
        <v>650</v>
      </c>
      <c r="J394" s="2" t="s">
        <v>651</v>
      </c>
      <c r="K394" s="2" t="s">
        <v>650</v>
      </c>
      <c r="L394" s="2" t="s">
        <v>650</v>
      </c>
      <c r="M394" s="2" t="s">
        <v>650</v>
      </c>
      <c r="N394" s="2" t="s">
        <v>650</v>
      </c>
      <c r="O394" s="2" t="s">
        <v>650</v>
      </c>
      <c r="P394" s="2" t="s">
        <v>650</v>
      </c>
      <c r="Q394" s="2" t="s">
        <v>651</v>
      </c>
      <c r="R394" s="2" t="s">
        <v>650</v>
      </c>
      <c r="S394" s="2" t="s">
        <v>650</v>
      </c>
      <c r="T394" s="2" t="s">
        <v>650</v>
      </c>
      <c r="U394" s="2" t="s">
        <v>650</v>
      </c>
      <c r="V394" s="2" t="s">
        <v>650</v>
      </c>
    </row>
    <row r="395" spans="1:22" ht="15" customHeight="1" x14ac:dyDescent="0.25">
      <c r="A395" s="2" t="s">
        <v>583</v>
      </c>
      <c r="B395" s="2" t="s">
        <v>584</v>
      </c>
      <c r="C395" s="2">
        <v>2015</v>
      </c>
      <c r="D395" s="2" t="s">
        <v>651</v>
      </c>
      <c r="E395" s="2" t="s">
        <v>650</v>
      </c>
      <c r="F395" s="2" t="s">
        <v>650</v>
      </c>
      <c r="G395" s="2" t="s">
        <v>650</v>
      </c>
      <c r="H395" s="2" t="s">
        <v>650</v>
      </c>
      <c r="I395" s="2" t="s">
        <v>650</v>
      </c>
      <c r="J395" s="2" t="s">
        <v>651</v>
      </c>
      <c r="K395" s="2" t="s">
        <v>650</v>
      </c>
      <c r="L395" s="2" t="s">
        <v>650</v>
      </c>
      <c r="M395" s="2" t="s">
        <v>650</v>
      </c>
      <c r="N395" s="2" t="s">
        <v>650</v>
      </c>
      <c r="O395" s="2" t="s">
        <v>650</v>
      </c>
      <c r="P395" s="2" t="s">
        <v>650</v>
      </c>
      <c r="Q395" s="2" t="s">
        <v>651</v>
      </c>
      <c r="R395" s="2" t="s">
        <v>650</v>
      </c>
      <c r="S395" s="2" t="s">
        <v>650</v>
      </c>
      <c r="T395" s="2" t="s">
        <v>650</v>
      </c>
      <c r="U395" s="2" t="s">
        <v>650</v>
      </c>
      <c r="V395" s="2" t="s">
        <v>650</v>
      </c>
    </row>
    <row r="396" spans="1:22" ht="15" customHeight="1" x14ac:dyDescent="0.25">
      <c r="A396" s="2" t="s">
        <v>583</v>
      </c>
      <c r="B396" s="2" t="s">
        <v>585</v>
      </c>
      <c r="C396" s="2">
        <v>2015</v>
      </c>
      <c r="D396" s="2" t="s">
        <v>651</v>
      </c>
      <c r="E396" s="2" t="s">
        <v>650</v>
      </c>
      <c r="F396" s="2" t="s">
        <v>650</v>
      </c>
      <c r="G396" s="2" t="s">
        <v>650</v>
      </c>
      <c r="H396" s="2" t="s">
        <v>650</v>
      </c>
      <c r="I396" s="2" t="s">
        <v>650</v>
      </c>
      <c r="J396" s="2" t="s">
        <v>651</v>
      </c>
      <c r="K396" s="2" t="s">
        <v>650</v>
      </c>
      <c r="L396" s="2" t="s">
        <v>650</v>
      </c>
      <c r="M396" s="2" t="s">
        <v>650</v>
      </c>
      <c r="N396" s="2" t="s">
        <v>650</v>
      </c>
      <c r="O396" s="2" t="s">
        <v>650</v>
      </c>
      <c r="P396" s="2" t="s">
        <v>650</v>
      </c>
      <c r="Q396" s="2" t="s">
        <v>651</v>
      </c>
      <c r="R396" s="2" t="s">
        <v>650</v>
      </c>
      <c r="S396" s="2" t="s">
        <v>650</v>
      </c>
      <c r="T396" s="2" t="s">
        <v>650</v>
      </c>
      <c r="U396" s="2" t="s">
        <v>650</v>
      </c>
      <c r="V396" s="2" t="s">
        <v>650</v>
      </c>
    </row>
    <row r="397" spans="1:22" ht="15" customHeight="1" x14ac:dyDescent="0.25">
      <c r="A397" s="2" t="s">
        <v>583</v>
      </c>
      <c r="B397" s="2" t="s">
        <v>586</v>
      </c>
      <c r="C397" s="2">
        <v>2015</v>
      </c>
      <c r="D397" s="2" t="s">
        <v>651</v>
      </c>
      <c r="E397" s="2" t="s">
        <v>650</v>
      </c>
      <c r="F397" s="2" t="s">
        <v>650</v>
      </c>
      <c r="G397" s="2" t="s">
        <v>650</v>
      </c>
      <c r="H397" s="2" t="s">
        <v>650</v>
      </c>
      <c r="I397" s="2" t="s">
        <v>650</v>
      </c>
      <c r="J397" s="2" t="s">
        <v>651</v>
      </c>
      <c r="K397" s="2" t="s">
        <v>650</v>
      </c>
      <c r="L397" s="2" t="s">
        <v>650</v>
      </c>
      <c r="M397" s="2" t="s">
        <v>650</v>
      </c>
      <c r="N397" s="2" t="s">
        <v>650</v>
      </c>
      <c r="O397" s="2" t="s">
        <v>650</v>
      </c>
      <c r="P397" s="2" t="s">
        <v>650</v>
      </c>
      <c r="Q397" s="2" t="s">
        <v>651</v>
      </c>
      <c r="R397" s="2" t="s">
        <v>650</v>
      </c>
      <c r="S397" s="2" t="s">
        <v>650</v>
      </c>
      <c r="T397" s="2" t="s">
        <v>650</v>
      </c>
      <c r="U397" s="2" t="s">
        <v>650</v>
      </c>
      <c r="V397" s="2" t="s">
        <v>650</v>
      </c>
    </row>
    <row r="398" spans="1:22" ht="15" customHeight="1" x14ac:dyDescent="0.25">
      <c r="A398" s="2" t="s">
        <v>583</v>
      </c>
      <c r="B398" s="2" t="s">
        <v>587</v>
      </c>
      <c r="C398" s="2">
        <v>2015</v>
      </c>
      <c r="D398" s="2" t="s">
        <v>651</v>
      </c>
      <c r="E398" s="2" t="s">
        <v>650</v>
      </c>
      <c r="F398" s="2" t="s">
        <v>650</v>
      </c>
      <c r="G398" s="2" t="s">
        <v>650</v>
      </c>
      <c r="H398" s="2" t="s">
        <v>650</v>
      </c>
      <c r="I398" s="2" t="s">
        <v>650</v>
      </c>
      <c r="J398" s="2" t="s">
        <v>651</v>
      </c>
      <c r="K398" s="2" t="s">
        <v>650</v>
      </c>
      <c r="L398" s="2" t="s">
        <v>650</v>
      </c>
      <c r="M398" s="2" t="s">
        <v>650</v>
      </c>
      <c r="N398" s="2" t="s">
        <v>650</v>
      </c>
      <c r="O398" s="2" t="s">
        <v>650</v>
      </c>
      <c r="P398" s="2" t="s">
        <v>650</v>
      </c>
      <c r="Q398" s="2" t="s">
        <v>651</v>
      </c>
      <c r="R398" s="2" t="s">
        <v>650</v>
      </c>
      <c r="S398" s="2" t="s">
        <v>650</v>
      </c>
      <c r="T398" s="2" t="s">
        <v>650</v>
      </c>
      <c r="U398" s="2" t="s">
        <v>650</v>
      </c>
      <c r="V398" s="2" t="s">
        <v>650</v>
      </c>
    </row>
    <row r="399" spans="1:22" ht="15" customHeight="1" x14ac:dyDescent="0.25">
      <c r="A399" s="2" t="s">
        <v>588</v>
      </c>
      <c r="B399" s="2" t="s">
        <v>589</v>
      </c>
      <c r="C399" s="2">
        <v>2015</v>
      </c>
      <c r="D399" s="2" t="s">
        <v>787</v>
      </c>
      <c r="E399" s="2" t="s">
        <v>711</v>
      </c>
      <c r="F399" s="2">
        <v>16.96</v>
      </c>
      <c r="G399" s="2" t="s">
        <v>650</v>
      </c>
      <c r="H399" s="2" t="s">
        <v>650</v>
      </c>
      <c r="I399" s="2">
        <v>91</v>
      </c>
      <c r="J399" s="2" t="s">
        <v>788</v>
      </c>
      <c r="K399" s="2" t="s">
        <v>711</v>
      </c>
      <c r="L399" s="2">
        <v>5.3860000000000001</v>
      </c>
      <c r="M399" s="2" t="s">
        <v>650</v>
      </c>
      <c r="N399" s="2" t="s">
        <v>650</v>
      </c>
      <c r="O399" s="2">
        <v>90</v>
      </c>
      <c r="P399" s="2" t="s">
        <v>650</v>
      </c>
      <c r="Q399" s="2" t="s">
        <v>651</v>
      </c>
      <c r="R399" s="2" t="s">
        <v>650</v>
      </c>
      <c r="S399" s="2" t="s">
        <v>650</v>
      </c>
      <c r="T399" s="2" t="s">
        <v>650</v>
      </c>
      <c r="U399" s="2" t="s">
        <v>650</v>
      </c>
      <c r="V399" s="2" t="s">
        <v>650</v>
      </c>
    </row>
    <row r="400" spans="1:22" ht="15" customHeight="1" x14ac:dyDescent="0.25">
      <c r="A400" s="2" t="s">
        <v>590</v>
      </c>
      <c r="B400" s="2" t="s">
        <v>591</v>
      </c>
      <c r="C400" s="2">
        <v>2015</v>
      </c>
      <c r="D400" s="2" t="s">
        <v>651</v>
      </c>
      <c r="E400" s="2" t="s">
        <v>650</v>
      </c>
      <c r="F400" s="2" t="s">
        <v>650</v>
      </c>
      <c r="G400" s="2" t="s">
        <v>650</v>
      </c>
      <c r="H400" s="2" t="s">
        <v>650</v>
      </c>
      <c r="I400" s="2" t="s">
        <v>650</v>
      </c>
      <c r="J400" s="2" t="s">
        <v>651</v>
      </c>
      <c r="K400" s="2" t="s">
        <v>650</v>
      </c>
      <c r="L400" s="2" t="s">
        <v>650</v>
      </c>
      <c r="M400" s="2" t="s">
        <v>650</v>
      </c>
      <c r="N400" s="2" t="s">
        <v>650</v>
      </c>
      <c r="O400" s="2" t="s">
        <v>650</v>
      </c>
      <c r="P400" s="2" t="s">
        <v>650</v>
      </c>
      <c r="Q400" s="2" t="s">
        <v>651</v>
      </c>
      <c r="R400" s="2" t="s">
        <v>650</v>
      </c>
      <c r="S400" s="2" t="s">
        <v>650</v>
      </c>
      <c r="T400" s="2" t="s">
        <v>650</v>
      </c>
      <c r="U400" s="2" t="s">
        <v>650</v>
      </c>
      <c r="V400" s="2" t="s">
        <v>650</v>
      </c>
    </row>
    <row r="401" spans="1:22" ht="15" customHeight="1" x14ac:dyDescent="0.25">
      <c r="A401" s="2" t="s">
        <v>590</v>
      </c>
      <c r="B401" s="2" t="s">
        <v>592</v>
      </c>
      <c r="C401" s="2">
        <v>2015</v>
      </c>
      <c r="D401" s="2" t="s">
        <v>651</v>
      </c>
      <c r="E401" s="2" t="s">
        <v>650</v>
      </c>
      <c r="F401" s="2" t="s">
        <v>650</v>
      </c>
      <c r="G401" s="2" t="s">
        <v>650</v>
      </c>
      <c r="H401" s="2" t="s">
        <v>650</v>
      </c>
      <c r="I401" s="2" t="s">
        <v>650</v>
      </c>
      <c r="J401" s="2" t="s">
        <v>651</v>
      </c>
      <c r="K401" s="2" t="s">
        <v>650</v>
      </c>
      <c r="L401" s="2" t="s">
        <v>650</v>
      </c>
      <c r="M401" s="2" t="s">
        <v>650</v>
      </c>
      <c r="N401" s="2" t="s">
        <v>650</v>
      </c>
      <c r="O401" s="2" t="s">
        <v>650</v>
      </c>
      <c r="P401" s="2" t="s">
        <v>650</v>
      </c>
      <c r="Q401" s="2" t="s">
        <v>651</v>
      </c>
      <c r="R401" s="2" t="s">
        <v>650</v>
      </c>
      <c r="S401" s="2" t="s">
        <v>650</v>
      </c>
      <c r="T401" s="2" t="s">
        <v>650</v>
      </c>
      <c r="U401" s="2" t="s">
        <v>650</v>
      </c>
      <c r="V401" s="2" t="s">
        <v>650</v>
      </c>
    </row>
    <row r="402" spans="1:22" ht="15" customHeight="1" x14ac:dyDescent="0.25">
      <c r="A402" s="2" t="s">
        <v>590</v>
      </c>
      <c r="B402" s="2" t="s">
        <v>593</v>
      </c>
      <c r="C402" s="2">
        <v>2015</v>
      </c>
      <c r="D402" s="2" t="s">
        <v>651</v>
      </c>
      <c r="E402" s="2" t="s">
        <v>650</v>
      </c>
      <c r="F402" s="2" t="s">
        <v>650</v>
      </c>
      <c r="G402" s="2" t="s">
        <v>650</v>
      </c>
      <c r="H402" s="2" t="s">
        <v>650</v>
      </c>
      <c r="I402" s="2" t="s">
        <v>650</v>
      </c>
      <c r="J402" s="2" t="s">
        <v>651</v>
      </c>
      <c r="K402" s="2" t="s">
        <v>650</v>
      </c>
      <c r="L402" s="2" t="s">
        <v>650</v>
      </c>
      <c r="M402" s="2" t="s">
        <v>650</v>
      </c>
      <c r="N402" s="2" t="s">
        <v>650</v>
      </c>
      <c r="O402" s="2" t="s">
        <v>650</v>
      </c>
      <c r="P402" s="2" t="s">
        <v>650</v>
      </c>
      <c r="Q402" s="2" t="s">
        <v>651</v>
      </c>
      <c r="R402" s="2" t="s">
        <v>650</v>
      </c>
      <c r="S402" s="2" t="s">
        <v>650</v>
      </c>
      <c r="T402" s="2" t="s">
        <v>650</v>
      </c>
      <c r="U402" s="2" t="s">
        <v>650</v>
      </c>
      <c r="V402" s="2" t="s">
        <v>650</v>
      </c>
    </row>
    <row r="403" spans="1:22" ht="15" customHeight="1" x14ac:dyDescent="0.25">
      <c r="A403" s="2" t="s">
        <v>598</v>
      </c>
      <c r="B403" s="2" t="s">
        <v>599</v>
      </c>
      <c r="C403" s="2">
        <v>2015</v>
      </c>
      <c r="D403" s="2" t="s">
        <v>789</v>
      </c>
      <c r="E403" s="2" t="s">
        <v>741</v>
      </c>
      <c r="F403" s="2">
        <v>12.4</v>
      </c>
      <c r="G403" s="2" t="s">
        <v>650</v>
      </c>
      <c r="H403" s="2" t="s">
        <v>650</v>
      </c>
      <c r="I403" s="2">
        <v>72</v>
      </c>
      <c r="J403" s="2" t="s">
        <v>651</v>
      </c>
      <c r="K403" s="2" t="s">
        <v>650</v>
      </c>
      <c r="L403" s="2" t="s">
        <v>650</v>
      </c>
      <c r="M403" s="2" t="s">
        <v>650</v>
      </c>
      <c r="N403" s="2" t="s">
        <v>650</v>
      </c>
      <c r="O403" s="2" t="s">
        <v>650</v>
      </c>
      <c r="P403" s="2" t="s">
        <v>650</v>
      </c>
      <c r="Q403" s="2" t="s">
        <v>651</v>
      </c>
      <c r="R403" s="2" t="s">
        <v>650</v>
      </c>
      <c r="S403" s="2" t="s">
        <v>650</v>
      </c>
      <c r="T403" s="2" t="s">
        <v>650</v>
      </c>
      <c r="U403" s="2" t="s">
        <v>650</v>
      </c>
      <c r="V403" s="2" t="s">
        <v>650</v>
      </c>
    </row>
    <row r="404" spans="1:22" ht="15" customHeight="1" x14ac:dyDescent="0.25">
      <c r="A404" s="2" t="s">
        <v>598</v>
      </c>
      <c r="B404" s="2" t="s">
        <v>600</v>
      </c>
      <c r="C404" s="2">
        <v>2015</v>
      </c>
      <c r="D404" s="2" t="s">
        <v>790</v>
      </c>
      <c r="E404" s="2" t="s">
        <v>739</v>
      </c>
      <c r="F404" s="2">
        <v>2.0169999999999999</v>
      </c>
      <c r="G404" s="2" t="s">
        <v>721</v>
      </c>
      <c r="H404" s="2">
        <v>2E-3</v>
      </c>
      <c r="I404" s="2">
        <v>80</v>
      </c>
      <c r="J404" s="2" t="s">
        <v>651</v>
      </c>
      <c r="K404" s="2" t="s">
        <v>650</v>
      </c>
      <c r="L404" s="2" t="s">
        <v>650</v>
      </c>
      <c r="M404" s="2" t="s">
        <v>650</v>
      </c>
      <c r="N404" s="2" t="s">
        <v>650</v>
      </c>
      <c r="O404" s="2" t="s">
        <v>650</v>
      </c>
      <c r="P404" s="2" t="s">
        <v>650</v>
      </c>
      <c r="Q404" s="2" t="s">
        <v>651</v>
      </c>
      <c r="R404" s="2" t="s">
        <v>650</v>
      </c>
      <c r="S404" s="2" t="s">
        <v>650</v>
      </c>
      <c r="T404" s="2" t="s">
        <v>650</v>
      </c>
      <c r="U404" s="2" t="s">
        <v>650</v>
      </c>
      <c r="V404" s="2" t="s">
        <v>650</v>
      </c>
    </row>
    <row r="405" spans="1:22" ht="15" customHeight="1" x14ac:dyDescent="0.25">
      <c r="A405" s="2" t="s">
        <v>598</v>
      </c>
      <c r="B405" s="2" t="s">
        <v>601</v>
      </c>
      <c r="C405" s="2">
        <v>2015</v>
      </c>
      <c r="D405" s="2" t="s">
        <v>791</v>
      </c>
      <c r="E405" s="2" t="s">
        <v>739</v>
      </c>
      <c r="F405" s="2">
        <v>11.66</v>
      </c>
      <c r="G405" s="2" t="s">
        <v>721</v>
      </c>
      <c r="H405" s="2">
        <v>4.8000000000000001E-2</v>
      </c>
      <c r="I405" s="2">
        <v>80</v>
      </c>
      <c r="J405" s="2" t="s">
        <v>651</v>
      </c>
      <c r="K405" s="2" t="s">
        <v>650</v>
      </c>
      <c r="L405" s="2" t="s">
        <v>650</v>
      </c>
      <c r="M405" s="2" t="s">
        <v>650</v>
      </c>
      <c r="N405" s="2" t="s">
        <v>650</v>
      </c>
      <c r="O405" s="2" t="s">
        <v>650</v>
      </c>
      <c r="P405" s="2" t="s">
        <v>650</v>
      </c>
      <c r="Q405" s="2" t="s">
        <v>651</v>
      </c>
      <c r="R405" s="2" t="s">
        <v>650</v>
      </c>
      <c r="S405" s="2" t="s">
        <v>650</v>
      </c>
      <c r="T405" s="2" t="s">
        <v>650</v>
      </c>
      <c r="U405" s="2" t="s">
        <v>650</v>
      </c>
      <c r="V405" s="2" t="s">
        <v>650</v>
      </c>
    </row>
    <row r="406" spans="1:22" ht="15" customHeight="1" x14ac:dyDescent="0.25">
      <c r="A406" s="2" t="s">
        <v>598</v>
      </c>
      <c r="B406" s="2" t="s">
        <v>602</v>
      </c>
      <c r="C406" s="2">
        <v>2015</v>
      </c>
      <c r="D406" s="2" t="s">
        <v>792</v>
      </c>
      <c r="E406" s="2" t="s">
        <v>741</v>
      </c>
      <c r="F406" s="2">
        <v>1.546</v>
      </c>
      <c r="G406" s="2" t="s">
        <v>650</v>
      </c>
      <c r="H406" s="2" t="s">
        <v>650</v>
      </c>
      <c r="I406" s="2" t="s">
        <v>650</v>
      </c>
      <c r="J406" s="2" t="s">
        <v>651</v>
      </c>
      <c r="K406" s="2" t="s">
        <v>650</v>
      </c>
      <c r="L406" s="2" t="s">
        <v>650</v>
      </c>
      <c r="M406" s="2" t="s">
        <v>650</v>
      </c>
      <c r="N406" s="2" t="s">
        <v>650</v>
      </c>
      <c r="O406" s="2" t="s">
        <v>650</v>
      </c>
      <c r="P406" s="2" t="s">
        <v>650</v>
      </c>
      <c r="Q406" s="2" t="s">
        <v>651</v>
      </c>
      <c r="R406" s="2" t="s">
        <v>650</v>
      </c>
      <c r="S406" s="2" t="s">
        <v>650</v>
      </c>
      <c r="T406" s="2" t="s">
        <v>650</v>
      </c>
      <c r="U406" s="2" t="s">
        <v>650</v>
      </c>
      <c r="V406" s="2" t="s">
        <v>650</v>
      </c>
    </row>
    <row r="407" spans="1:22" ht="15" customHeight="1" x14ac:dyDescent="0.25">
      <c r="A407" s="2" t="s">
        <v>603</v>
      </c>
      <c r="B407" s="2" t="s">
        <v>604</v>
      </c>
      <c r="C407" s="2">
        <v>2015</v>
      </c>
      <c r="D407" s="2" t="s">
        <v>651</v>
      </c>
      <c r="E407" s="2" t="s">
        <v>650</v>
      </c>
      <c r="F407" s="2" t="s">
        <v>650</v>
      </c>
      <c r="G407" s="2" t="s">
        <v>650</v>
      </c>
      <c r="H407" s="2" t="s">
        <v>650</v>
      </c>
      <c r="I407" s="2" t="s">
        <v>650</v>
      </c>
      <c r="J407" s="2" t="s">
        <v>651</v>
      </c>
      <c r="K407" s="2" t="s">
        <v>650</v>
      </c>
      <c r="L407" s="2" t="s">
        <v>650</v>
      </c>
      <c r="M407" s="2" t="s">
        <v>650</v>
      </c>
      <c r="N407" s="2" t="s">
        <v>650</v>
      </c>
      <c r="O407" s="2" t="s">
        <v>650</v>
      </c>
      <c r="P407" s="2" t="s">
        <v>650</v>
      </c>
      <c r="Q407" s="2" t="s">
        <v>651</v>
      </c>
      <c r="R407" s="2" t="s">
        <v>650</v>
      </c>
      <c r="S407" s="2" t="s">
        <v>650</v>
      </c>
      <c r="T407" s="2" t="s">
        <v>650</v>
      </c>
      <c r="U407" s="2" t="s">
        <v>650</v>
      </c>
      <c r="V407" s="2" t="s">
        <v>650</v>
      </c>
    </row>
    <row r="408" spans="1:22" ht="15" customHeight="1" x14ac:dyDescent="0.25">
      <c r="A408" s="2" t="s">
        <v>605</v>
      </c>
      <c r="B408" s="2" t="s">
        <v>606</v>
      </c>
      <c r="C408" s="2">
        <v>2015</v>
      </c>
      <c r="D408" s="2" t="s">
        <v>651</v>
      </c>
      <c r="E408" s="2" t="s">
        <v>650</v>
      </c>
      <c r="F408" s="2" t="s">
        <v>650</v>
      </c>
      <c r="G408" s="2" t="s">
        <v>650</v>
      </c>
      <c r="H408" s="2" t="s">
        <v>650</v>
      </c>
      <c r="I408" s="2" t="s">
        <v>650</v>
      </c>
      <c r="J408" s="2" t="s">
        <v>651</v>
      </c>
      <c r="K408" s="2" t="s">
        <v>650</v>
      </c>
      <c r="L408" s="2" t="s">
        <v>650</v>
      </c>
      <c r="M408" s="2" t="s">
        <v>650</v>
      </c>
      <c r="N408" s="2" t="s">
        <v>650</v>
      </c>
      <c r="O408" s="2" t="s">
        <v>650</v>
      </c>
      <c r="P408" s="2" t="s">
        <v>650</v>
      </c>
      <c r="Q408" s="2" t="s">
        <v>651</v>
      </c>
      <c r="R408" s="2" t="s">
        <v>650</v>
      </c>
      <c r="S408" s="2" t="s">
        <v>650</v>
      </c>
      <c r="T408" s="2" t="s">
        <v>650</v>
      </c>
      <c r="U408" s="2" t="s">
        <v>650</v>
      </c>
      <c r="V408" s="2" t="s">
        <v>650</v>
      </c>
    </row>
    <row r="409" spans="1:22" ht="15" customHeight="1" x14ac:dyDescent="0.25">
      <c r="A409" s="2" t="s">
        <v>608</v>
      </c>
      <c r="B409" s="2" t="s">
        <v>609</v>
      </c>
      <c r="C409" s="2">
        <v>2015</v>
      </c>
      <c r="D409" s="2" t="s">
        <v>651</v>
      </c>
      <c r="E409" s="2" t="s">
        <v>650</v>
      </c>
      <c r="F409" s="2" t="s">
        <v>650</v>
      </c>
      <c r="G409" s="2" t="s">
        <v>650</v>
      </c>
      <c r="H409" s="2" t="s">
        <v>650</v>
      </c>
      <c r="I409" s="2" t="s">
        <v>650</v>
      </c>
      <c r="J409" s="2" t="s">
        <v>651</v>
      </c>
      <c r="K409" s="2" t="s">
        <v>650</v>
      </c>
      <c r="L409" s="2" t="s">
        <v>650</v>
      </c>
      <c r="M409" s="2" t="s">
        <v>650</v>
      </c>
      <c r="N409" s="2" t="s">
        <v>650</v>
      </c>
      <c r="O409" s="2" t="s">
        <v>650</v>
      </c>
      <c r="P409" s="2" t="s">
        <v>650</v>
      </c>
      <c r="Q409" s="2" t="s">
        <v>651</v>
      </c>
      <c r="R409" s="2" t="s">
        <v>650</v>
      </c>
      <c r="S409" s="2" t="s">
        <v>650</v>
      </c>
      <c r="T409" s="2" t="s">
        <v>650</v>
      </c>
      <c r="U409" s="2" t="s">
        <v>650</v>
      </c>
      <c r="V409" s="2" t="s">
        <v>650</v>
      </c>
    </row>
    <row r="410" spans="1:22" ht="15" customHeight="1" x14ac:dyDescent="0.25">
      <c r="A410" s="2" t="s">
        <v>608</v>
      </c>
      <c r="B410" s="2" t="s">
        <v>610</v>
      </c>
      <c r="C410" s="2">
        <v>2015</v>
      </c>
      <c r="D410" s="2" t="s">
        <v>651</v>
      </c>
      <c r="E410" s="2" t="s">
        <v>650</v>
      </c>
      <c r="F410" s="2" t="s">
        <v>650</v>
      </c>
      <c r="G410" s="2" t="s">
        <v>650</v>
      </c>
      <c r="H410" s="2" t="s">
        <v>650</v>
      </c>
      <c r="I410" s="2" t="s">
        <v>650</v>
      </c>
      <c r="J410" s="2" t="s">
        <v>651</v>
      </c>
      <c r="K410" s="2" t="s">
        <v>650</v>
      </c>
      <c r="L410" s="2" t="s">
        <v>650</v>
      </c>
      <c r="M410" s="2" t="s">
        <v>650</v>
      </c>
      <c r="N410" s="2" t="s">
        <v>650</v>
      </c>
      <c r="O410" s="2" t="s">
        <v>650</v>
      </c>
      <c r="P410" s="2" t="s">
        <v>650</v>
      </c>
      <c r="Q410" s="2" t="s">
        <v>651</v>
      </c>
      <c r="R410" s="2" t="s">
        <v>650</v>
      </c>
      <c r="S410" s="2" t="s">
        <v>650</v>
      </c>
      <c r="T410" s="2" t="s">
        <v>650</v>
      </c>
      <c r="U410" s="2" t="s">
        <v>650</v>
      </c>
      <c r="V410" s="2" t="s">
        <v>650</v>
      </c>
    </row>
    <row r="411" spans="1:22" ht="15" customHeight="1" x14ac:dyDescent="0.25">
      <c r="A411" s="2" t="s">
        <v>608</v>
      </c>
      <c r="B411" s="2" t="s">
        <v>611</v>
      </c>
      <c r="C411" s="2">
        <v>2015</v>
      </c>
      <c r="D411" s="2" t="s">
        <v>651</v>
      </c>
      <c r="E411" s="2" t="s">
        <v>650</v>
      </c>
      <c r="F411" s="2" t="s">
        <v>650</v>
      </c>
      <c r="G411" s="2" t="s">
        <v>650</v>
      </c>
      <c r="H411" s="2" t="s">
        <v>650</v>
      </c>
      <c r="I411" s="2" t="s">
        <v>650</v>
      </c>
      <c r="J411" s="2" t="s">
        <v>651</v>
      </c>
      <c r="K411" s="2" t="s">
        <v>650</v>
      </c>
      <c r="L411" s="2" t="s">
        <v>650</v>
      </c>
      <c r="M411" s="2" t="s">
        <v>650</v>
      </c>
      <c r="N411" s="2" t="s">
        <v>650</v>
      </c>
      <c r="O411" s="2" t="s">
        <v>650</v>
      </c>
      <c r="P411" s="2" t="s">
        <v>650</v>
      </c>
      <c r="Q411" s="2" t="s">
        <v>651</v>
      </c>
      <c r="R411" s="2" t="s">
        <v>650</v>
      </c>
      <c r="S411" s="2" t="s">
        <v>650</v>
      </c>
      <c r="T411" s="2" t="s">
        <v>650</v>
      </c>
      <c r="U411" s="2" t="s">
        <v>650</v>
      </c>
      <c r="V411" s="2" t="s">
        <v>650</v>
      </c>
    </row>
    <row r="412" spans="1:22" ht="15" customHeight="1" x14ac:dyDescent="0.25">
      <c r="A412" s="2" t="s">
        <v>608</v>
      </c>
      <c r="B412" s="2" t="s">
        <v>612</v>
      </c>
      <c r="C412" s="2">
        <v>2015</v>
      </c>
      <c r="D412" s="2" t="s">
        <v>793</v>
      </c>
      <c r="E412" s="2" t="s">
        <v>711</v>
      </c>
      <c r="F412" s="2">
        <v>3.3740000000000001</v>
      </c>
      <c r="G412" s="2" t="s">
        <v>733</v>
      </c>
      <c r="H412" s="2">
        <v>0.10100000000000001</v>
      </c>
      <c r="I412" s="2">
        <v>85</v>
      </c>
      <c r="J412" s="2" t="s">
        <v>651</v>
      </c>
      <c r="K412" s="2" t="s">
        <v>650</v>
      </c>
      <c r="L412" s="2" t="s">
        <v>650</v>
      </c>
      <c r="M412" s="2" t="s">
        <v>650</v>
      </c>
      <c r="N412" s="2" t="s">
        <v>650</v>
      </c>
      <c r="O412" s="2" t="s">
        <v>650</v>
      </c>
      <c r="P412" s="2" t="s">
        <v>650</v>
      </c>
      <c r="Q412" s="2" t="s">
        <v>651</v>
      </c>
      <c r="R412" s="2" t="s">
        <v>650</v>
      </c>
      <c r="S412" s="2" t="s">
        <v>650</v>
      </c>
      <c r="T412" s="2" t="s">
        <v>650</v>
      </c>
      <c r="U412" s="2" t="s">
        <v>650</v>
      </c>
      <c r="V412" s="2" t="s">
        <v>650</v>
      </c>
    </row>
    <row r="413" spans="1:22" ht="15" customHeight="1" x14ac:dyDescent="0.25">
      <c r="A413" s="2" t="s">
        <v>608</v>
      </c>
      <c r="B413" s="2" t="s">
        <v>613</v>
      </c>
      <c r="C413" s="2">
        <v>2015</v>
      </c>
      <c r="D413" s="2" t="s">
        <v>651</v>
      </c>
      <c r="E413" s="2" t="s">
        <v>650</v>
      </c>
      <c r="F413" s="2" t="s">
        <v>650</v>
      </c>
      <c r="G413" s="2" t="s">
        <v>650</v>
      </c>
      <c r="H413" s="2" t="s">
        <v>650</v>
      </c>
      <c r="I413" s="2" t="s">
        <v>650</v>
      </c>
      <c r="J413" s="2" t="s">
        <v>651</v>
      </c>
      <c r="K413" s="2" t="s">
        <v>650</v>
      </c>
      <c r="L413" s="2" t="s">
        <v>650</v>
      </c>
      <c r="M413" s="2" t="s">
        <v>650</v>
      </c>
      <c r="N413" s="2" t="s">
        <v>650</v>
      </c>
      <c r="O413" s="2" t="s">
        <v>650</v>
      </c>
      <c r="P413" s="2" t="s">
        <v>650</v>
      </c>
      <c r="Q413" s="2" t="s">
        <v>651</v>
      </c>
      <c r="R413" s="2" t="s">
        <v>650</v>
      </c>
      <c r="S413" s="2" t="s">
        <v>650</v>
      </c>
      <c r="T413" s="2" t="s">
        <v>650</v>
      </c>
      <c r="U413" s="2" t="s">
        <v>650</v>
      </c>
      <c r="V413" s="2" t="s">
        <v>650</v>
      </c>
    </row>
    <row r="414" spans="1:22" ht="15" customHeight="1" x14ac:dyDescent="0.25">
      <c r="A414" s="2" t="s">
        <v>608</v>
      </c>
      <c r="B414" s="2" t="s">
        <v>614</v>
      </c>
      <c r="C414" s="2">
        <v>2015</v>
      </c>
      <c r="D414" s="2" t="s">
        <v>650</v>
      </c>
      <c r="E414" s="2" t="s">
        <v>650</v>
      </c>
      <c r="F414" s="2" t="s">
        <v>650</v>
      </c>
      <c r="G414" s="2" t="s">
        <v>650</v>
      </c>
      <c r="H414" s="2" t="s">
        <v>650</v>
      </c>
      <c r="I414" s="2" t="s">
        <v>650</v>
      </c>
      <c r="J414" s="2" t="s">
        <v>651</v>
      </c>
      <c r="K414" s="2" t="s">
        <v>650</v>
      </c>
      <c r="L414" s="2" t="s">
        <v>650</v>
      </c>
      <c r="M414" s="2" t="s">
        <v>650</v>
      </c>
      <c r="N414" s="2" t="s">
        <v>650</v>
      </c>
      <c r="O414" s="2" t="s">
        <v>650</v>
      </c>
      <c r="P414" s="2" t="s">
        <v>650</v>
      </c>
      <c r="Q414" s="2" t="s">
        <v>651</v>
      </c>
      <c r="R414" s="2" t="s">
        <v>650</v>
      </c>
      <c r="S414" s="2" t="s">
        <v>650</v>
      </c>
      <c r="T414" s="2" t="s">
        <v>650</v>
      </c>
      <c r="U414" s="2" t="s">
        <v>650</v>
      </c>
      <c r="V414" s="2" t="s">
        <v>650</v>
      </c>
    </row>
    <row r="415" spans="1:22" ht="15" customHeight="1" x14ac:dyDescent="0.25">
      <c r="A415" s="2" t="s">
        <v>608</v>
      </c>
      <c r="B415" s="2" t="s">
        <v>615</v>
      </c>
      <c r="C415" s="2">
        <v>2015</v>
      </c>
      <c r="D415" s="2" t="s">
        <v>651</v>
      </c>
      <c r="E415" s="2" t="s">
        <v>650</v>
      </c>
      <c r="F415" s="2" t="s">
        <v>650</v>
      </c>
      <c r="G415" s="2" t="s">
        <v>650</v>
      </c>
      <c r="H415" s="2" t="s">
        <v>650</v>
      </c>
      <c r="I415" s="2" t="s">
        <v>650</v>
      </c>
      <c r="J415" s="2" t="s">
        <v>651</v>
      </c>
      <c r="K415" s="2" t="s">
        <v>650</v>
      </c>
      <c r="L415" s="2" t="s">
        <v>650</v>
      </c>
      <c r="M415" s="2" t="s">
        <v>650</v>
      </c>
      <c r="N415" s="2" t="s">
        <v>650</v>
      </c>
      <c r="O415" s="2" t="s">
        <v>650</v>
      </c>
      <c r="P415" s="2" t="s">
        <v>650</v>
      </c>
      <c r="Q415" s="2" t="s">
        <v>651</v>
      </c>
      <c r="R415" s="2" t="s">
        <v>650</v>
      </c>
      <c r="S415" s="2" t="s">
        <v>650</v>
      </c>
      <c r="T415" s="2" t="s">
        <v>650</v>
      </c>
      <c r="U415" s="2" t="s">
        <v>650</v>
      </c>
      <c r="V415" s="2" t="s">
        <v>650</v>
      </c>
    </row>
  </sheetData>
  <autoFilter ref="A1:V415"/>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415"/>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6384" width="9.140625" style="2"/>
  </cols>
  <sheetData>
    <row r="1" spans="1:40" s="101" customFormat="1" ht="110.25" customHeight="1" thickBot="1" x14ac:dyDescent="0.3">
      <c r="A1" s="102" t="s">
        <v>616</v>
      </c>
      <c r="B1" s="102" t="s">
        <v>1</v>
      </c>
      <c r="C1" s="102" t="s">
        <v>617</v>
      </c>
      <c r="D1" s="102" t="s">
        <v>682</v>
      </c>
      <c r="E1" s="102" t="s">
        <v>683</v>
      </c>
      <c r="F1" s="102" t="s">
        <v>684</v>
      </c>
      <c r="G1" s="102" t="s">
        <v>685</v>
      </c>
      <c r="H1" s="102" t="s">
        <v>686</v>
      </c>
      <c r="I1" s="102" t="s">
        <v>619</v>
      </c>
      <c r="J1" s="102" t="s">
        <v>620</v>
      </c>
      <c r="K1" s="102" t="s">
        <v>621</v>
      </c>
      <c r="L1" s="102" t="s">
        <v>622</v>
      </c>
      <c r="M1" s="102" t="s">
        <v>623</v>
      </c>
      <c r="N1" s="102" t="s">
        <v>624</v>
      </c>
      <c r="O1" s="102" t="s">
        <v>625</v>
      </c>
      <c r="P1" s="102" t="s">
        <v>627</v>
      </c>
      <c r="Q1" s="102" t="s">
        <v>628</v>
      </c>
      <c r="R1" s="102" t="s">
        <v>629</v>
      </c>
      <c r="S1" s="102" t="s">
        <v>630</v>
      </c>
      <c r="T1" s="102" t="s">
        <v>631</v>
      </c>
      <c r="U1" s="102" t="s">
        <v>632</v>
      </c>
      <c r="V1" s="102" t="s">
        <v>633</v>
      </c>
      <c r="W1" s="102" t="s">
        <v>634</v>
      </c>
      <c r="X1" s="102" t="s">
        <v>635</v>
      </c>
      <c r="Y1" s="102" t="s">
        <v>636</v>
      </c>
      <c r="Z1" s="102" t="s">
        <v>637</v>
      </c>
      <c r="AA1" s="102" t="s">
        <v>638</v>
      </c>
      <c r="AB1" s="102" t="s">
        <v>639</v>
      </c>
      <c r="AC1" s="102" t="s">
        <v>640</v>
      </c>
      <c r="AD1" s="102" t="s">
        <v>641</v>
      </c>
      <c r="AE1" s="102" t="s">
        <v>642</v>
      </c>
      <c r="AF1" s="102" t="s">
        <v>643</v>
      </c>
      <c r="AG1" s="102" t="s">
        <v>687</v>
      </c>
      <c r="AJ1" s="101" t="s">
        <v>1163</v>
      </c>
      <c r="AK1" s="127"/>
      <c r="AL1" s="127" t="s">
        <v>1160</v>
      </c>
      <c r="AM1" s="127" t="s">
        <v>1161</v>
      </c>
      <c r="AN1" s="128" t="s">
        <v>1162</v>
      </c>
    </row>
    <row r="2" spans="1:40" ht="15" customHeight="1" x14ac:dyDescent="0.25">
      <c r="A2" s="2" t="s">
        <v>22</v>
      </c>
      <c r="B2" s="2" t="s">
        <v>23</v>
      </c>
      <c r="C2" s="2">
        <v>2015</v>
      </c>
      <c r="D2" s="2" t="s">
        <v>650</v>
      </c>
      <c r="E2" s="2" t="s">
        <v>650</v>
      </c>
      <c r="F2" s="2" t="s">
        <v>650</v>
      </c>
      <c r="G2" s="2" t="s">
        <v>650</v>
      </c>
      <c r="H2" s="2" t="s">
        <v>650</v>
      </c>
      <c r="I2" s="2" t="s">
        <v>650</v>
      </c>
      <c r="J2" s="2" t="s">
        <v>650</v>
      </c>
      <c r="K2" s="2" t="s">
        <v>650</v>
      </c>
      <c r="L2" s="2" t="s">
        <v>650</v>
      </c>
      <c r="M2" s="2" t="s">
        <v>650</v>
      </c>
      <c r="N2" s="2" t="s">
        <v>650</v>
      </c>
      <c r="O2" s="2" t="s">
        <v>650</v>
      </c>
      <c r="P2" s="2" t="s">
        <v>650</v>
      </c>
      <c r="Q2" s="2" t="s">
        <v>650</v>
      </c>
      <c r="R2" s="2" t="s">
        <v>650</v>
      </c>
      <c r="S2" s="2" t="s">
        <v>650</v>
      </c>
      <c r="T2" s="2" t="s">
        <v>650</v>
      </c>
      <c r="U2" s="2" t="s">
        <v>650</v>
      </c>
      <c r="V2" s="2" t="s">
        <v>650</v>
      </c>
      <c r="W2" s="2" t="s">
        <v>650</v>
      </c>
      <c r="X2" s="2" t="s">
        <v>650</v>
      </c>
      <c r="Y2" s="2" t="s">
        <v>650</v>
      </c>
      <c r="Z2" s="2" t="s">
        <v>650</v>
      </c>
      <c r="AA2" s="2" t="s">
        <v>650</v>
      </c>
      <c r="AB2" s="2" t="s">
        <v>650</v>
      </c>
      <c r="AC2" s="2" t="s">
        <v>650</v>
      </c>
      <c r="AD2" s="2" t="s">
        <v>650</v>
      </c>
      <c r="AE2" s="2" t="s">
        <v>650</v>
      </c>
      <c r="AF2" s="2" t="s">
        <v>650</v>
      </c>
      <c r="AG2" s="2" t="s">
        <v>650</v>
      </c>
      <c r="AJ2" s="129">
        <f>SUMPRODUCT(J2:AF2)</f>
        <v>0</v>
      </c>
      <c r="AK2" s="129"/>
      <c r="AL2" s="129">
        <f>IFERROR(D2/1,0)</f>
        <v>0</v>
      </c>
      <c r="AM2" s="129" t="str">
        <f>IFERROR(E2/1,"")</f>
        <v/>
      </c>
      <c r="AN2" s="130" t="str">
        <f>IFERROR((AL2+AM2)/AJ2,"")</f>
        <v/>
      </c>
    </row>
    <row r="3" spans="1:40" ht="15" customHeight="1" x14ac:dyDescent="0.25">
      <c r="A3" s="2" t="s">
        <v>22</v>
      </c>
      <c r="B3" s="2" t="s">
        <v>24</v>
      </c>
      <c r="C3" s="2">
        <v>2015</v>
      </c>
      <c r="D3" s="2" t="s">
        <v>650</v>
      </c>
      <c r="E3" s="2" t="s">
        <v>650</v>
      </c>
      <c r="F3" s="2" t="s">
        <v>650</v>
      </c>
      <c r="G3" s="2" t="s">
        <v>650</v>
      </c>
      <c r="H3" s="2" t="s">
        <v>650</v>
      </c>
      <c r="I3" s="2" t="s">
        <v>650</v>
      </c>
      <c r="J3" s="2" t="s">
        <v>650</v>
      </c>
      <c r="K3" s="2" t="s">
        <v>650</v>
      </c>
      <c r="L3" s="2" t="s">
        <v>650</v>
      </c>
      <c r="M3" s="2" t="s">
        <v>650</v>
      </c>
      <c r="N3" s="2" t="s">
        <v>650</v>
      </c>
      <c r="O3" s="2" t="s">
        <v>650</v>
      </c>
      <c r="P3" s="2" t="s">
        <v>650</v>
      </c>
      <c r="Q3" s="2" t="s">
        <v>650</v>
      </c>
      <c r="R3" s="2" t="s">
        <v>650</v>
      </c>
      <c r="S3" s="2" t="s">
        <v>650</v>
      </c>
      <c r="T3" s="2" t="s">
        <v>650</v>
      </c>
      <c r="U3" s="2" t="s">
        <v>650</v>
      </c>
      <c r="V3" s="2" t="s">
        <v>650</v>
      </c>
      <c r="W3" s="2" t="s">
        <v>650</v>
      </c>
      <c r="X3" s="2" t="s">
        <v>650</v>
      </c>
      <c r="Y3" s="2" t="s">
        <v>650</v>
      </c>
      <c r="Z3" s="2" t="s">
        <v>650</v>
      </c>
      <c r="AA3" s="2" t="s">
        <v>650</v>
      </c>
      <c r="AB3" s="2" t="s">
        <v>650</v>
      </c>
      <c r="AC3" s="2" t="s">
        <v>650</v>
      </c>
      <c r="AD3" s="2" t="s">
        <v>650</v>
      </c>
      <c r="AE3" s="2" t="s">
        <v>650</v>
      </c>
      <c r="AF3" s="2" t="s">
        <v>650</v>
      </c>
      <c r="AG3" s="2" t="s">
        <v>650</v>
      </c>
      <c r="AJ3" s="129">
        <f t="shared" ref="AJ3:AJ66" si="0">SUMPRODUCT(J3:AF3)</f>
        <v>0</v>
      </c>
      <c r="AK3" s="129"/>
      <c r="AL3" s="129">
        <f t="shared" ref="AL3:AL66" si="1">IFERROR(D3/1,0)</f>
        <v>0</v>
      </c>
      <c r="AM3" s="129" t="str">
        <f t="shared" ref="AM3:AM66" si="2">IFERROR(E3/1,"")</f>
        <v/>
      </c>
      <c r="AN3" s="130" t="str">
        <f t="shared" ref="AN3:AN66" si="3">IFERROR((AL3+AM3)/AJ3,"")</f>
        <v/>
      </c>
    </row>
    <row r="4" spans="1:40" ht="15" customHeight="1" x14ac:dyDescent="0.25">
      <c r="A4" s="2" t="s">
        <v>22</v>
      </c>
      <c r="B4" s="2" t="s">
        <v>25</v>
      </c>
      <c r="C4" s="2">
        <v>2015</v>
      </c>
      <c r="D4" s="2" t="s">
        <v>650</v>
      </c>
      <c r="E4" s="2" t="s">
        <v>650</v>
      </c>
      <c r="F4" s="2" t="s">
        <v>650</v>
      </c>
      <c r="G4" s="2" t="s">
        <v>650</v>
      </c>
      <c r="H4" s="2" t="s">
        <v>650</v>
      </c>
      <c r="I4" s="2" t="s">
        <v>650</v>
      </c>
      <c r="J4" s="2" t="s">
        <v>650</v>
      </c>
      <c r="K4" s="2" t="s">
        <v>650</v>
      </c>
      <c r="L4" s="2" t="s">
        <v>650</v>
      </c>
      <c r="M4" s="2" t="s">
        <v>650</v>
      </c>
      <c r="N4" s="2" t="s">
        <v>650</v>
      </c>
      <c r="O4" s="2" t="s">
        <v>650</v>
      </c>
      <c r="P4" s="2" t="s">
        <v>650</v>
      </c>
      <c r="Q4" s="2" t="s">
        <v>650</v>
      </c>
      <c r="R4" s="2" t="s">
        <v>650</v>
      </c>
      <c r="S4" s="2" t="s">
        <v>650</v>
      </c>
      <c r="T4" s="2" t="s">
        <v>650</v>
      </c>
      <c r="U4" s="2" t="s">
        <v>650</v>
      </c>
      <c r="V4" s="2" t="s">
        <v>650</v>
      </c>
      <c r="W4" s="2" t="s">
        <v>650</v>
      </c>
      <c r="X4" s="2" t="s">
        <v>650</v>
      </c>
      <c r="Y4" s="2" t="s">
        <v>650</v>
      </c>
      <c r="Z4" s="2" t="s">
        <v>650</v>
      </c>
      <c r="AA4" s="2" t="s">
        <v>650</v>
      </c>
      <c r="AB4" s="2" t="s">
        <v>650</v>
      </c>
      <c r="AC4" s="2" t="s">
        <v>650</v>
      </c>
      <c r="AD4" s="2" t="s">
        <v>650</v>
      </c>
      <c r="AE4" s="2" t="s">
        <v>650</v>
      </c>
      <c r="AF4" s="2" t="s">
        <v>650</v>
      </c>
      <c r="AG4" s="2" t="s">
        <v>650</v>
      </c>
      <c r="AJ4" s="129">
        <f t="shared" si="0"/>
        <v>0</v>
      </c>
      <c r="AK4" s="129"/>
      <c r="AL4" s="129">
        <f t="shared" si="1"/>
        <v>0</v>
      </c>
      <c r="AM4" s="129" t="str">
        <f t="shared" si="2"/>
        <v/>
      </c>
      <c r="AN4" s="130" t="str">
        <f t="shared" si="3"/>
        <v/>
      </c>
    </row>
    <row r="5" spans="1:40" ht="15" customHeight="1" x14ac:dyDescent="0.25">
      <c r="A5" s="2" t="s">
        <v>22</v>
      </c>
      <c r="B5" s="2" t="s">
        <v>26</v>
      </c>
      <c r="C5" s="2">
        <v>2015</v>
      </c>
      <c r="D5" s="2" t="s">
        <v>650</v>
      </c>
      <c r="E5" s="2" t="s">
        <v>650</v>
      </c>
      <c r="F5" s="2" t="s">
        <v>650</v>
      </c>
      <c r="G5" s="2" t="s">
        <v>650</v>
      </c>
      <c r="H5" s="2" t="s">
        <v>650</v>
      </c>
      <c r="I5" s="2" t="s">
        <v>650</v>
      </c>
      <c r="J5" s="2" t="s">
        <v>650</v>
      </c>
      <c r="K5" s="2" t="s">
        <v>650</v>
      </c>
      <c r="L5" s="2" t="s">
        <v>650</v>
      </c>
      <c r="M5" s="2" t="s">
        <v>650</v>
      </c>
      <c r="N5" s="2" t="s">
        <v>650</v>
      </c>
      <c r="O5" s="2" t="s">
        <v>650</v>
      </c>
      <c r="P5" s="2" t="s">
        <v>650</v>
      </c>
      <c r="Q5" s="2" t="s">
        <v>650</v>
      </c>
      <c r="R5" s="2" t="s">
        <v>650</v>
      </c>
      <c r="S5" s="2" t="s">
        <v>650</v>
      </c>
      <c r="T5" s="2" t="s">
        <v>650</v>
      </c>
      <c r="U5" s="2" t="s">
        <v>650</v>
      </c>
      <c r="V5" s="2" t="s">
        <v>650</v>
      </c>
      <c r="W5" s="2" t="s">
        <v>650</v>
      </c>
      <c r="X5" s="2" t="s">
        <v>650</v>
      </c>
      <c r="Y5" s="2" t="s">
        <v>650</v>
      </c>
      <c r="Z5" s="2" t="s">
        <v>650</v>
      </c>
      <c r="AA5" s="2" t="s">
        <v>650</v>
      </c>
      <c r="AB5" s="2" t="s">
        <v>650</v>
      </c>
      <c r="AC5" s="2" t="s">
        <v>650</v>
      </c>
      <c r="AD5" s="2" t="s">
        <v>650</v>
      </c>
      <c r="AE5" s="2" t="s">
        <v>650</v>
      </c>
      <c r="AF5" s="2" t="s">
        <v>650</v>
      </c>
      <c r="AG5" s="2" t="s">
        <v>650</v>
      </c>
      <c r="AJ5" s="129">
        <f t="shared" si="0"/>
        <v>0</v>
      </c>
      <c r="AK5" s="129"/>
      <c r="AL5" s="129">
        <f t="shared" si="1"/>
        <v>0</v>
      </c>
      <c r="AM5" s="129" t="str">
        <f t="shared" si="2"/>
        <v/>
      </c>
      <c r="AN5" s="130" t="str">
        <f t="shared" si="3"/>
        <v/>
      </c>
    </row>
    <row r="6" spans="1:40" ht="15" customHeight="1" x14ac:dyDescent="0.25">
      <c r="A6" s="2" t="s">
        <v>22</v>
      </c>
      <c r="B6" s="2" t="s">
        <v>27</v>
      </c>
      <c r="C6" s="2">
        <v>2015</v>
      </c>
      <c r="D6" s="2" t="s">
        <v>650</v>
      </c>
      <c r="E6" s="2" t="s">
        <v>650</v>
      </c>
      <c r="F6" s="2" t="s">
        <v>650</v>
      </c>
      <c r="G6" s="2" t="s">
        <v>650</v>
      </c>
      <c r="H6" s="2" t="s">
        <v>650</v>
      </c>
      <c r="I6" s="2" t="s">
        <v>650</v>
      </c>
      <c r="J6" s="2" t="s">
        <v>650</v>
      </c>
      <c r="K6" s="2" t="s">
        <v>650</v>
      </c>
      <c r="L6" s="2" t="s">
        <v>650</v>
      </c>
      <c r="M6" s="2" t="s">
        <v>650</v>
      </c>
      <c r="N6" s="2" t="s">
        <v>650</v>
      </c>
      <c r="O6" s="2" t="s">
        <v>650</v>
      </c>
      <c r="P6" s="2" t="s">
        <v>650</v>
      </c>
      <c r="Q6" s="2" t="s">
        <v>650</v>
      </c>
      <c r="R6" s="2" t="s">
        <v>650</v>
      </c>
      <c r="S6" s="2" t="s">
        <v>650</v>
      </c>
      <c r="T6" s="2" t="s">
        <v>650</v>
      </c>
      <c r="U6" s="2" t="s">
        <v>650</v>
      </c>
      <c r="V6" s="2" t="s">
        <v>650</v>
      </c>
      <c r="W6" s="2" t="s">
        <v>650</v>
      </c>
      <c r="X6" s="2" t="s">
        <v>650</v>
      </c>
      <c r="Y6" s="2" t="s">
        <v>650</v>
      </c>
      <c r="Z6" s="2" t="s">
        <v>650</v>
      </c>
      <c r="AA6" s="2" t="s">
        <v>650</v>
      </c>
      <c r="AB6" s="2" t="s">
        <v>650</v>
      </c>
      <c r="AC6" s="2" t="s">
        <v>650</v>
      </c>
      <c r="AD6" s="2" t="s">
        <v>650</v>
      </c>
      <c r="AE6" s="2" t="s">
        <v>650</v>
      </c>
      <c r="AF6" s="2" t="s">
        <v>650</v>
      </c>
      <c r="AG6" s="2" t="s">
        <v>650</v>
      </c>
      <c r="AJ6" s="129">
        <f t="shared" si="0"/>
        <v>0</v>
      </c>
      <c r="AK6" s="129"/>
      <c r="AL6" s="129">
        <f t="shared" si="1"/>
        <v>0</v>
      </c>
      <c r="AM6" s="129" t="str">
        <f t="shared" si="2"/>
        <v/>
      </c>
      <c r="AN6" s="130" t="str">
        <f t="shared" si="3"/>
        <v/>
      </c>
    </row>
    <row r="7" spans="1:40" ht="15" customHeight="1" x14ac:dyDescent="0.25">
      <c r="A7" s="2" t="s">
        <v>22</v>
      </c>
      <c r="B7" s="2" t="s">
        <v>28</v>
      </c>
      <c r="C7" s="2">
        <v>2015</v>
      </c>
      <c r="D7" s="2" t="s">
        <v>650</v>
      </c>
      <c r="E7" s="2" t="s">
        <v>650</v>
      </c>
      <c r="F7" s="2" t="s">
        <v>650</v>
      </c>
      <c r="G7" s="2" t="s">
        <v>650</v>
      </c>
      <c r="H7" s="2" t="s">
        <v>650</v>
      </c>
      <c r="I7" s="2" t="s">
        <v>650</v>
      </c>
      <c r="J7" s="2" t="s">
        <v>650</v>
      </c>
      <c r="K7" s="2" t="s">
        <v>650</v>
      </c>
      <c r="L7" s="2" t="s">
        <v>650</v>
      </c>
      <c r="M7" s="2" t="s">
        <v>650</v>
      </c>
      <c r="N7" s="2" t="s">
        <v>650</v>
      </c>
      <c r="O7" s="2" t="s">
        <v>650</v>
      </c>
      <c r="P7" s="2" t="s">
        <v>650</v>
      </c>
      <c r="Q7" s="2" t="s">
        <v>650</v>
      </c>
      <c r="R7" s="2" t="s">
        <v>650</v>
      </c>
      <c r="S7" s="2" t="s">
        <v>650</v>
      </c>
      <c r="T7" s="2" t="s">
        <v>650</v>
      </c>
      <c r="U7" s="2" t="s">
        <v>650</v>
      </c>
      <c r="V7" s="2" t="s">
        <v>650</v>
      </c>
      <c r="W7" s="2" t="s">
        <v>650</v>
      </c>
      <c r="X7" s="2" t="s">
        <v>650</v>
      </c>
      <c r="Y7" s="2" t="s">
        <v>650</v>
      </c>
      <c r="Z7" s="2" t="s">
        <v>650</v>
      </c>
      <c r="AA7" s="2" t="s">
        <v>650</v>
      </c>
      <c r="AB7" s="2" t="s">
        <v>650</v>
      </c>
      <c r="AC7" s="2" t="s">
        <v>650</v>
      </c>
      <c r="AD7" s="2" t="s">
        <v>650</v>
      </c>
      <c r="AE7" s="2" t="s">
        <v>650</v>
      </c>
      <c r="AF7" s="2" t="s">
        <v>650</v>
      </c>
      <c r="AG7" s="2" t="s">
        <v>650</v>
      </c>
      <c r="AJ7" s="129">
        <f t="shared" si="0"/>
        <v>0</v>
      </c>
      <c r="AK7" s="129"/>
      <c r="AL7" s="129">
        <f t="shared" si="1"/>
        <v>0</v>
      </c>
      <c r="AM7" s="129" t="str">
        <f t="shared" si="2"/>
        <v/>
      </c>
      <c r="AN7" s="130" t="str">
        <f t="shared" si="3"/>
        <v/>
      </c>
    </row>
    <row r="8" spans="1:40" ht="15" customHeight="1" x14ac:dyDescent="0.25">
      <c r="A8" s="2" t="s">
        <v>22</v>
      </c>
      <c r="B8" s="2" t="s">
        <v>29</v>
      </c>
      <c r="C8" s="2">
        <v>2015</v>
      </c>
      <c r="D8" s="2" t="s">
        <v>651</v>
      </c>
      <c r="E8" s="2" t="s">
        <v>651</v>
      </c>
      <c r="F8" s="2" t="s">
        <v>650</v>
      </c>
      <c r="G8" s="2" t="s">
        <v>650</v>
      </c>
      <c r="H8" s="2" t="s">
        <v>650</v>
      </c>
      <c r="I8" s="2" t="s">
        <v>650</v>
      </c>
      <c r="J8" s="2" t="s">
        <v>651</v>
      </c>
      <c r="K8" s="2" t="s">
        <v>651</v>
      </c>
      <c r="L8" s="2" t="s">
        <v>651</v>
      </c>
      <c r="M8" s="2" t="s">
        <v>651</v>
      </c>
      <c r="N8" s="2" t="s">
        <v>651</v>
      </c>
      <c r="O8" s="2" t="s">
        <v>651</v>
      </c>
      <c r="P8" s="2" t="s">
        <v>651</v>
      </c>
      <c r="Q8" s="2" t="s">
        <v>651</v>
      </c>
      <c r="R8" s="2" t="s">
        <v>651</v>
      </c>
      <c r="S8" s="2" t="s">
        <v>651</v>
      </c>
      <c r="T8" s="2" t="s">
        <v>651</v>
      </c>
      <c r="U8" s="2" t="s">
        <v>651</v>
      </c>
      <c r="V8" s="2" t="s">
        <v>650</v>
      </c>
      <c r="W8" s="2" t="s">
        <v>651</v>
      </c>
      <c r="X8" s="2" t="s">
        <v>651</v>
      </c>
      <c r="Y8" s="2" t="s">
        <v>651</v>
      </c>
      <c r="Z8" s="2" t="s">
        <v>651</v>
      </c>
      <c r="AA8" s="2" t="s">
        <v>651</v>
      </c>
      <c r="AB8" s="2" t="s">
        <v>651</v>
      </c>
      <c r="AC8" s="2" t="s">
        <v>651</v>
      </c>
      <c r="AD8" s="2" t="s">
        <v>651</v>
      </c>
      <c r="AE8" s="2" t="s">
        <v>651</v>
      </c>
      <c r="AF8" s="2" t="s">
        <v>651</v>
      </c>
      <c r="AG8" s="2" t="s">
        <v>651</v>
      </c>
      <c r="AJ8" s="129">
        <f t="shared" si="0"/>
        <v>0</v>
      </c>
      <c r="AK8" s="129"/>
      <c r="AL8" s="129">
        <f t="shared" si="1"/>
        <v>0</v>
      </c>
      <c r="AM8" s="129" t="str">
        <f t="shared" si="2"/>
        <v/>
      </c>
      <c r="AN8" s="130" t="str">
        <f t="shared" si="3"/>
        <v/>
      </c>
    </row>
    <row r="9" spans="1:40" ht="15" customHeight="1" x14ac:dyDescent="0.25">
      <c r="A9" s="2" t="s">
        <v>22</v>
      </c>
      <c r="B9" s="2" t="s">
        <v>30</v>
      </c>
      <c r="C9" s="2">
        <v>2015</v>
      </c>
      <c r="D9" s="2" t="s">
        <v>650</v>
      </c>
      <c r="E9" s="2" t="s">
        <v>650</v>
      </c>
      <c r="F9" s="2" t="s">
        <v>650</v>
      </c>
      <c r="G9" s="2" t="s">
        <v>650</v>
      </c>
      <c r="H9" s="2" t="s">
        <v>650</v>
      </c>
      <c r="I9" s="2" t="s">
        <v>650</v>
      </c>
      <c r="J9" s="2" t="s">
        <v>650</v>
      </c>
      <c r="K9" s="2" t="s">
        <v>650</v>
      </c>
      <c r="L9" s="2" t="s">
        <v>650</v>
      </c>
      <c r="M9" s="2" t="s">
        <v>650</v>
      </c>
      <c r="N9" s="2" t="s">
        <v>650</v>
      </c>
      <c r="O9" s="2" t="s">
        <v>650</v>
      </c>
      <c r="P9" s="2" t="s">
        <v>650</v>
      </c>
      <c r="Q9" s="2" t="s">
        <v>650</v>
      </c>
      <c r="R9" s="2" t="s">
        <v>650</v>
      </c>
      <c r="S9" s="2" t="s">
        <v>650</v>
      </c>
      <c r="T9" s="2" t="s">
        <v>650</v>
      </c>
      <c r="U9" s="2" t="s">
        <v>650</v>
      </c>
      <c r="V9" s="2" t="s">
        <v>650</v>
      </c>
      <c r="W9" s="2" t="s">
        <v>650</v>
      </c>
      <c r="X9" s="2" t="s">
        <v>650</v>
      </c>
      <c r="Y9" s="2" t="s">
        <v>650</v>
      </c>
      <c r="Z9" s="2" t="s">
        <v>650</v>
      </c>
      <c r="AA9" s="2" t="s">
        <v>650</v>
      </c>
      <c r="AB9" s="2" t="s">
        <v>650</v>
      </c>
      <c r="AC9" s="2" t="s">
        <v>650</v>
      </c>
      <c r="AD9" s="2" t="s">
        <v>650</v>
      </c>
      <c r="AE9" s="2" t="s">
        <v>650</v>
      </c>
      <c r="AF9" s="2" t="s">
        <v>650</v>
      </c>
      <c r="AG9" s="2" t="s">
        <v>650</v>
      </c>
      <c r="AJ9" s="129">
        <f t="shared" si="0"/>
        <v>0</v>
      </c>
      <c r="AK9" s="129"/>
      <c r="AL9" s="129">
        <f t="shared" si="1"/>
        <v>0</v>
      </c>
      <c r="AM9" s="129" t="str">
        <f t="shared" si="2"/>
        <v/>
      </c>
      <c r="AN9" s="130" t="str">
        <f t="shared" si="3"/>
        <v/>
      </c>
    </row>
    <row r="10" spans="1:40" ht="15" customHeight="1" x14ac:dyDescent="0.25">
      <c r="A10" s="2" t="s">
        <v>31</v>
      </c>
      <c r="B10" s="2" t="s">
        <v>32</v>
      </c>
      <c r="C10" s="2">
        <v>2015</v>
      </c>
      <c r="D10" s="2" t="s">
        <v>650</v>
      </c>
      <c r="E10" s="2" t="s">
        <v>650</v>
      </c>
      <c r="F10" s="2" t="s">
        <v>650</v>
      </c>
      <c r="G10" s="2" t="s">
        <v>650</v>
      </c>
      <c r="H10" s="2" t="s">
        <v>650</v>
      </c>
      <c r="I10" s="2" t="s">
        <v>650</v>
      </c>
      <c r="J10" s="2" t="s">
        <v>650</v>
      </c>
      <c r="K10" s="2" t="s">
        <v>650</v>
      </c>
      <c r="L10" s="2" t="s">
        <v>650</v>
      </c>
      <c r="M10" s="2" t="s">
        <v>650</v>
      </c>
      <c r="N10" s="2" t="s">
        <v>650</v>
      </c>
      <c r="O10" s="2" t="s">
        <v>650</v>
      </c>
      <c r="P10" s="2" t="s">
        <v>650</v>
      </c>
      <c r="Q10" s="2" t="s">
        <v>650</v>
      </c>
      <c r="R10" s="2" t="s">
        <v>650</v>
      </c>
      <c r="S10" s="2" t="s">
        <v>650</v>
      </c>
      <c r="T10" s="2" t="s">
        <v>650</v>
      </c>
      <c r="U10" s="2" t="s">
        <v>650</v>
      </c>
      <c r="V10" s="2" t="s">
        <v>650</v>
      </c>
      <c r="W10" s="2" t="s">
        <v>650</v>
      </c>
      <c r="X10" s="2" t="s">
        <v>650</v>
      </c>
      <c r="Y10" s="2" t="s">
        <v>650</v>
      </c>
      <c r="Z10" s="2" t="s">
        <v>650</v>
      </c>
      <c r="AA10" s="2" t="s">
        <v>650</v>
      </c>
      <c r="AB10" s="2" t="s">
        <v>650</v>
      </c>
      <c r="AC10" s="2" t="s">
        <v>650</v>
      </c>
      <c r="AD10" s="2" t="s">
        <v>650</v>
      </c>
      <c r="AE10" s="2" t="s">
        <v>650</v>
      </c>
      <c r="AF10" s="2" t="s">
        <v>650</v>
      </c>
      <c r="AG10" s="2" t="s">
        <v>650</v>
      </c>
      <c r="AJ10" s="129">
        <f t="shared" si="0"/>
        <v>0</v>
      </c>
      <c r="AK10" s="129"/>
      <c r="AL10" s="129">
        <f t="shared" si="1"/>
        <v>0</v>
      </c>
      <c r="AM10" s="129" t="str">
        <f t="shared" si="2"/>
        <v/>
      </c>
      <c r="AN10" s="130" t="str">
        <f t="shared" si="3"/>
        <v/>
      </c>
    </row>
    <row r="11" spans="1:40" ht="15" customHeight="1" x14ac:dyDescent="0.25">
      <c r="A11" s="2" t="s">
        <v>31</v>
      </c>
      <c r="B11" s="2" t="s">
        <v>33</v>
      </c>
      <c r="C11" s="2">
        <v>2015</v>
      </c>
      <c r="D11" s="2">
        <v>241.41499999999999</v>
      </c>
      <c r="E11" s="2">
        <v>66.152000000000001</v>
      </c>
      <c r="F11" s="2" t="s">
        <v>650</v>
      </c>
      <c r="G11" s="2" t="s">
        <v>650</v>
      </c>
      <c r="H11" s="2" t="s">
        <v>650</v>
      </c>
      <c r="I11" s="2">
        <v>320.77699999999999</v>
      </c>
      <c r="J11" s="2" t="s">
        <v>650</v>
      </c>
      <c r="K11" s="2">
        <v>0.371</v>
      </c>
      <c r="L11" s="2" t="s">
        <v>650</v>
      </c>
      <c r="M11" s="2" t="s">
        <v>650</v>
      </c>
      <c r="N11" s="2" t="s">
        <v>650</v>
      </c>
      <c r="O11" s="2" t="s">
        <v>650</v>
      </c>
      <c r="P11" s="2">
        <v>170.691</v>
      </c>
      <c r="Q11" s="2">
        <v>62.292000000000002</v>
      </c>
      <c r="R11" s="2">
        <v>22.66</v>
      </c>
      <c r="S11" s="2">
        <v>12.595000000000001</v>
      </c>
      <c r="T11" s="2" t="s">
        <v>650</v>
      </c>
      <c r="U11" s="2" t="s">
        <v>650</v>
      </c>
      <c r="V11" s="2" t="s">
        <v>8</v>
      </c>
      <c r="W11" s="2" t="s">
        <v>650</v>
      </c>
      <c r="X11" s="2" t="s">
        <v>650</v>
      </c>
      <c r="Y11" s="2" t="s">
        <v>650</v>
      </c>
      <c r="Z11" s="2" t="s">
        <v>650</v>
      </c>
      <c r="AA11" s="2" t="s">
        <v>650</v>
      </c>
      <c r="AB11" s="2" t="s">
        <v>650</v>
      </c>
      <c r="AC11" s="2" t="s">
        <v>650</v>
      </c>
      <c r="AD11" s="2" t="s">
        <v>650</v>
      </c>
      <c r="AE11" s="2" t="s">
        <v>650</v>
      </c>
      <c r="AF11" s="2" t="s">
        <v>650</v>
      </c>
      <c r="AG11" s="2">
        <v>52.167999999999999</v>
      </c>
      <c r="AJ11" s="129">
        <f t="shared" si="0"/>
        <v>268.60900000000004</v>
      </c>
      <c r="AK11" s="129"/>
      <c r="AL11" s="129">
        <f t="shared" si="1"/>
        <v>241.41499999999999</v>
      </c>
      <c r="AM11" s="129">
        <f t="shared" si="2"/>
        <v>66.152000000000001</v>
      </c>
      <c r="AN11" s="130">
        <f t="shared" si="3"/>
        <v>1.1450360933550252</v>
      </c>
    </row>
    <row r="12" spans="1:40" ht="15" customHeight="1" x14ac:dyDescent="0.25">
      <c r="A12" s="2" t="s">
        <v>31</v>
      </c>
      <c r="B12" s="2" t="s">
        <v>34</v>
      </c>
      <c r="C12" s="2">
        <v>2015</v>
      </c>
      <c r="D12" s="2" t="s">
        <v>650</v>
      </c>
      <c r="E12" s="2" t="s">
        <v>650</v>
      </c>
      <c r="F12" s="2" t="s">
        <v>650</v>
      </c>
      <c r="G12" s="2" t="s">
        <v>650</v>
      </c>
      <c r="H12" s="2" t="s">
        <v>650</v>
      </c>
      <c r="I12" s="2" t="s">
        <v>650</v>
      </c>
      <c r="J12" s="2" t="s">
        <v>650</v>
      </c>
      <c r="K12" s="2" t="s">
        <v>650</v>
      </c>
      <c r="L12" s="2" t="s">
        <v>650</v>
      </c>
      <c r="M12" s="2" t="s">
        <v>650</v>
      </c>
      <c r="N12" s="2" t="s">
        <v>650</v>
      </c>
      <c r="O12" s="2" t="s">
        <v>650</v>
      </c>
      <c r="P12" s="2" t="s">
        <v>650</v>
      </c>
      <c r="Q12" s="2" t="s">
        <v>650</v>
      </c>
      <c r="R12" s="2" t="s">
        <v>650</v>
      </c>
      <c r="S12" s="2" t="s">
        <v>650</v>
      </c>
      <c r="T12" s="2" t="s">
        <v>650</v>
      </c>
      <c r="U12" s="2" t="s">
        <v>650</v>
      </c>
      <c r="V12" s="2" t="s">
        <v>650</v>
      </c>
      <c r="W12" s="2" t="s">
        <v>650</v>
      </c>
      <c r="X12" s="2" t="s">
        <v>650</v>
      </c>
      <c r="Y12" s="2" t="s">
        <v>650</v>
      </c>
      <c r="Z12" s="2" t="s">
        <v>650</v>
      </c>
      <c r="AA12" s="2" t="s">
        <v>650</v>
      </c>
      <c r="AB12" s="2" t="s">
        <v>650</v>
      </c>
      <c r="AC12" s="2" t="s">
        <v>650</v>
      </c>
      <c r="AD12" s="2" t="s">
        <v>650</v>
      </c>
      <c r="AE12" s="2" t="s">
        <v>650</v>
      </c>
      <c r="AF12" s="2" t="s">
        <v>650</v>
      </c>
      <c r="AG12" s="2" t="s">
        <v>650</v>
      </c>
      <c r="AJ12" s="129">
        <f t="shared" si="0"/>
        <v>0</v>
      </c>
      <c r="AK12" s="129"/>
      <c r="AL12" s="129">
        <f t="shared" si="1"/>
        <v>0</v>
      </c>
      <c r="AM12" s="129" t="str">
        <f t="shared" si="2"/>
        <v/>
      </c>
      <c r="AN12" s="130" t="str">
        <f t="shared" si="3"/>
        <v/>
      </c>
    </row>
    <row r="13" spans="1:40" ht="15" customHeight="1" x14ac:dyDescent="0.25">
      <c r="A13" s="2" t="s">
        <v>31</v>
      </c>
      <c r="B13" s="2" t="s">
        <v>35</v>
      </c>
      <c r="C13" s="2">
        <v>2015</v>
      </c>
      <c r="D13" s="2" t="s">
        <v>650</v>
      </c>
      <c r="E13" s="2" t="s">
        <v>650</v>
      </c>
      <c r="F13" s="2" t="s">
        <v>650</v>
      </c>
      <c r="G13" s="2" t="s">
        <v>650</v>
      </c>
      <c r="H13" s="2" t="s">
        <v>650</v>
      </c>
      <c r="I13" s="2" t="s">
        <v>650</v>
      </c>
      <c r="J13" s="2" t="s">
        <v>650</v>
      </c>
      <c r="K13" s="2" t="s">
        <v>650</v>
      </c>
      <c r="L13" s="2" t="s">
        <v>650</v>
      </c>
      <c r="M13" s="2" t="s">
        <v>650</v>
      </c>
      <c r="N13" s="2" t="s">
        <v>650</v>
      </c>
      <c r="O13" s="2" t="s">
        <v>650</v>
      </c>
      <c r="P13" s="2" t="s">
        <v>650</v>
      </c>
      <c r="Q13" s="2" t="s">
        <v>650</v>
      </c>
      <c r="R13" s="2" t="s">
        <v>650</v>
      </c>
      <c r="S13" s="2" t="s">
        <v>650</v>
      </c>
      <c r="T13" s="2" t="s">
        <v>650</v>
      </c>
      <c r="U13" s="2" t="s">
        <v>650</v>
      </c>
      <c r="V13" s="2" t="s">
        <v>650</v>
      </c>
      <c r="W13" s="2" t="s">
        <v>650</v>
      </c>
      <c r="X13" s="2" t="s">
        <v>650</v>
      </c>
      <c r="Y13" s="2" t="s">
        <v>650</v>
      </c>
      <c r="Z13" s="2" t="s">
        <v>650</v>
      </c>
      <c r="AA13" s="2" t="s">
        <v>650</v>
      </c>
      <c r="AB13" s="2" t="s">
        <v>650</v>
      </c>
      <c r="AC13" s="2" t="s">
        <v>650</v>
      </c>
      <c r="AD13" s="2" t="s">
        <v>650</v>
      </c>
      <c r="AE13" s="2" t="s">
        <v>650</v>
      </c>
      <c r="AF13" s="2" t="s">
        <v>650</v>
      </c>
      <c r="AG13" s="2" t="s">
        <v>650</v>
      </c>
      <c r="AJ13" s="129">
        <f t="shared" si="0"/>
        <v>0</v>
      </c>
      <c r="AK13" s="129"/>
      <c r="AL13" s="129">
        <f t="shared" si="1"/>
        <v>0</v>
      </c>
      <c r="AM13" s="129" t="str">
        <f t="shared" si="2"/>
        <v/>
      </c>
      <c r="AN13" s="130" t="str">
        <f t="shared" si="3"/>
        <v/>
      </c>
    </row>
    <row r="14" spans="1:40" ht="15" customHeight="1" x14ac:dyDescent="0.25">
      <c r="A14" s="2" t="s">
        <v>36</v>
      </c>
      <c r="B14" s="2" t="s">
        <v>37</v>
      </c>
      <c r="C14" s="2">
        <v>2015</v>
      </c>
      <c r="D14" s="2" t="s">
        <v>650</v>
      </c>
      <c r="E14" s="2" t="s">
        <v>650</v>
      </c>
      <c r="F14" s="2" t="s">
        <v>650</v>
      </c>
      <c r="G14" s="2" t="s">
        <v>650</v>
      </c>
      <c r="H14" s="2" t="s">
        <v>650</v>
      </c>
      <c r="I14" s="2" t="s">
        <v>650</v>
      </c>
      <c r="J14" s="2" t="s">
        <v>650</v>
      </c>
      <c r="K14" s="2" t="s">
        <v>650</v>
      </c>
      <c r="L14" s="2" t="s">
        <v>650</v>
      </c>
      <c r="M14" s="2" t="s">
        <v>650</v>
      </c>
      <c r="N14" s="2" t="s">
        <v>650</v>
      </c>
      <c r="O14" s="2" t="s">
        <v>650</v>
      </c>
      <c r="P14" s="2" t="s">
        <v>650</v>
      </c>
      <c r="Q14" s="2" t="s">
        <v>650</v>
      </c>
      <c r="R14" s="2" t="s">
        <v>650</v>
      </c>
      <c r="S14" s="2" t="s">
        <v>650</v>
      </c>
      <c r="T14" s="2" t="s">
        <v>650</v>
      </c>
      <c r="U14" s="2" t="s">
        <v>650</v>
      </c>
      <c r="V14" s="2" t="s">
        <v>650</v>
      </c>
      <c r="W14" s="2" t="s">
        <v>650</v>
      </c>
      <c r="X14" s="2" t="s">
        <v>650</v>
      </c>
      <c r="Y14" s="2" t="s">
        <v>650</v>
      </c>
      <c r="Z14" s="2" t="s">
        <v>650</v>
      </c>
      <c r="AA14" s="2" t="s">
        <v>650</v>
      </c>
      <c r="AB14" s="2" t="s">
        <v>650</v>
      </c>
      <c r="AC14" s="2" t="s">
        <v>650</v>
      </c>
      <c r="AD14" s="2" t="s">
        <v>650</v>
      </c>
      <c r="AE14" s="2" t="s">
        <v>650</v>
      </c>
      <c r="AF14" s="2" t="s">
        <v>650</v>
      </c>
      <c r="AG14" s="2" t="s">
        <v>650</v>
      </c>
      <c r="AJ14" s="129">
        <f t="shared" si="0"/>
        <v>0</v>
      </c>
      <c r="AK14" s="129"/>
      <c r="AL14" s="129">
        <f t="shared" si="1"/>
        <v>0</v>
      </c>
      <c r="AM14" s="129" t="str">
        <f t="shared" si="2"/>
        <v/>
      </c>
      <c r="AN14" s="130" t="str">
        <f t="shared" si="3"/>
        <v/>
      </c>
    </row>
    <row r="15" spans="1:40" ht="15" customHeight="1" x14ac:dyDescent="0.25">
      <c r="A15" s="2" t="s">
        <v>38</v>
      </c>
      <c r="B15" s="2" t="s">
        <v>39</v>
      </c>
      <c r="C15" s="2">
        <v>2015</v>
      </c>
      <c r="D15" s="2" t="s">
        <v>650</v>
      </c>
      <c r="E15" s="2" t="s">
        <v>650</v>
      </c>
      <c r="F15" s="2" t="s">
        <v>650</v>
      </c>
      <c r="G15" s="2" t="s">
        <v>650</v>
      </c>
      <c r="H15" s="2" t="s">
        <v>650</v>
      </c>
      <c r="I15" s="2" t="s">
        <v>650</v>
      </c>
      <c r="J15" s="2" t="s">
        <v>650</v>
      </c>
      <c r="K15" s="2" t="s">
        <v>650</v>
      </c>
      <c r="L15" s="2" t="s">
        <v>650</v>
      </c>
      <c r="M15" s="2" t="s">
        <v>650</v>
      </c>
      <c r="N15" s="2" t="s">
        <v>650</v>
      </c>
      <c r="O15" s="2" t="s">
        <v>650</v>
      </c>
      <c r="P15" s="2" t="s">
        <v>650</v>
      </c>
      <c r="Q15" s="2" t="s">
        <v>650</v>
      </c>
      <c r="R15" s="2" t="s">
        <v>650</v>
      </c>
      <c r="S15" s="2" t="s">
        <v>650</v>
      </c>
      <c r="T15" s="2" t="s">
        <v>650</v>
      </c>
      <c r="U15" s="2" t="s">
        <v>650</v>
      </c>
      <c r="V15" s="2" t="s">
        <v>650</v>
      </c>
      <c r="W15" s="2" t="s">
        <v>650</v>
      </c>
      <c r="X15" s="2" t="s">
        <v>650</v>
      </c>
      <c r="Y15" s="2" t="s">
        <v>650</v>
      </c>
      <c r="Z15" s="2" t="s">
        <v>650</v>
      </c>
      <c r="AA15" s="2" t="s">
        <v>650</v>
      </c>
      <c r="AB15" s="2" t="s">
        <v>650</v>
      </c>
      <c r="AC15" s="2" t="s">
        <v>650</v>
      </c>
      <c r="AD15" s="2" t="s">
        <v>650</v>
      </c>
      <c r="AE15" s="2" t="s">
        <v>650</v>
      </c>
      <c r="AF15" s="2" t="s">
        <v>650</v>
      </c>
      <c r="AG15" s="2" t="s">
        <v>650</v>
      </c>
      <c r="AJ15" s="129">
        <f t="shared" si="0"/>
        <v>0</v>
      </c>
      <c r="AK15" s="129"/>
      <c r="AL15" s="129">
        <f t="shared" si="1"/>
        <v>0</v>
      </c>
      <c r="AM15" s="129" t="str">
        <f t="shared" si="2"/>
        <v/>
      </c>
      <c r="AN15" s="130" t="str">
        <f t="shared" si="3"/>
        <v/>
      </c>
    </row>
    <row r="16" spans="1:40" ht="15" customHeight="1" x14ac:dyDescent="0.25">
      <c r="A16" s="2" t="s">
        <v>38</v>
      </c>
      <c r="B16" s="2" t="s">
        <v>41</v>
      </c>
      <c r="C16" s="2">
        <v>2015</v>
      </c>
      <c r="D16" s="2" t="s">
        <v>650</v>
      </c>
      <c r="E16" s="2" t="s">
        <v>650</v>
      </c>
      <c r="F16" s="2" t="s">
        <v>650</v>
      </c>
      <c r="G16" s="2" t="s">
        <v>650</v>
      </c>
      <c r="H16" s="2" t="s">
        <v>650</v>
      </c>
      <c r="I16" s="2" t="s">
        <v>650</v>
      </c>
      <c r="J16" s="2" t="s">
        <v>650</v>
      </c>
      <c r="K16" s="2" t="s">
        <v>650</v>
      </c>
      <c r="L16" s="2" t="s">
        <v>650</v>
      </c>
      <c r="M16" s="2" t="s">
        <v>650</v>
      </c>
      <c r="N16" s="2" t="s">
        <v>650</v>
      </c>
      <c r="O16" s="2" t="s">
        <v>650</v>
      </c>
      <c r="P16" s="2" t="s">
        <v>650</v>
      </c>
      <c r="Q16" s="2" t="s">
        <v>650</v>
      </c>
      <c r="R16" s="2" t="s">
        <v>650</v>
      </c>
      <c r="S16" s="2" t="s">
        <v>650</v>
      </c>
      <c r="T16" s="2" t="s">
        <v>650</v>
      </c>
      <c r="U16" s="2" t="s">
        <v>650</v>
      </c>
      <c r="V16" s="2" t="s">
        <v>650</v>
      </c>
      <c r="W16" s="2" t="s">
        <v>650</v>
      </c>
      <c r="X16" s="2" t="s">
        <v>650</v>
      </c>
      <c r="Y16" s="2" t="s">
        <v>650</v>
      </c>
      <c r="Z16" s="2" t="s">
        <v>650</v>
      </c>
      <c r="AA16" s="2" t="s">
        <v>650</v>
      </c>
      <c r="AB16" s="2" t="s">
        <v>650</v>
      </c>
      <c r="AC16" s="2" t="s">
        <v>650</v>
      </c>
      <c r="AD16" s="2" t="s">
        <v>650</v>
      </c>
      <c r="AE16" s="2" t="s">
        <v>650</v>
      </c>
      <c r="AF16" s="2" t="s">
        <v>650</v>
      </c>
      <c r="AG16" s="2" t="s">
        <v>650</v>
      </c>
      <c r="AJ16" s="129">
        <f t="shared" si="0"/>
        <v>0</v>
      </c>
      <c r="AK16" s="129"/>
      <c r="AL16" s="129">
        <f t="shared" si="1"/>
        <v>0</v>
      </c>
      <c r="AM16" s="129" t="str">
        <f t="shared" si="2"/>
        <v/>
      </c>
      <c r="AN16" s="130" t="str">
        <f t="shared" si="3"/>
        <v/>
      </c>
    </row>
    <row r="17" spans="1:40" ht="15" customHeight="1" x14ac:dyDescent="0.25">
      <c r="A17" s="2" t="s">
        <v>38</v>
      </c>
      <c r="B17" s="2" t="s">
        <v>42</v>
      </c>
      <c r="C17" s="2">
        <v>2015</v>
      </c>
      <c r="D17" s="2" t="s">
        <v>650</v>
      </c>
      <c r="E17" s="2" t="s">
        <v>650</v>
      </c>
      <c r="F17" s="2" t="s">
        <v>650</v>
      </c>
      <c r="G17" s="2" t="s">
        <v>650</v>
      </c>
      <c r="H17" s="2" t="s">
        <v>650</v>
      </c>
      <c r="I17" s="2" t="s">
        <v>650</v>
      </c>
      <c r="J17" s="2" t="s">
        <v>650</v>
      </c>
      <c r="K17" s="2" t="s">
        <v>650</v>
      </c>
      <c r="L17" s="2" t="s">
        <v>650</v>
      </c>
      <c r="M17" s="2" t="s">
        <v>650</v>
      </c>
      <c r="N17" s="2" t="s">
        <v>650</v>
      </c>
      <c r="O17" s="2" t="s">
        <v>650</v>
      </c>
      <c r="P17" s="2" t="s">
        <v>650</v>
      </c>
      <c r="Q17" s="2" t="s">
        <v>650</v>
      </c>
      <c r="R17" s="2" t="s">
        <v>650</v>
      </c>
      <c r="S17" s="2" t="s">
        <v>650</v>
      </c>
      <c r="T17" s="2" t="s">
        <v>650</v>
      </c>
      <c r="U17" s="2" t="s">
        <v>650</v>
      </c>
      <c r="V17" s="2" t="s">
        <v>650</v>
      </c>
      <c r="W17" s="2" t="s">
        <v>650</v>
      </c>
      <c r="X17" s="2" t="s">
        <v>650</v>
      </c>
      <c r="Y17" s="2" t="s">
        <v>650</v>
      </c>
      <c r="Z17" s="2" t="s">
        <v>650</v>
      </c>
      <c r="AA17" s="2" t="s">
        <v>650</v>
      </c>
      <c r="AB17" s="2" t="s">
        <v>650</v>
      </c>
      <c r="AC17" s="2" t="s">
        <v>650</v>
      </c>
      <c r="AD17" s="2" t="s">
        <v>650</v>
      </c>
      <c r="AE17" s="2" t="s">
        <v>650</v>
      </c>
      <c r="AF17" s="2" t="s">
        <v>650</v>
      </c>
      <c r="AG17" s="2" t="s">
        <v>650</v>
      </c>
      <c r="AJ17" s="129">
        <f t="shared" si="0"/>
        <v>0</v>
      </c>
      <c r="AK17" s="129"/>
      <c r="AL17" s="129">
        <f t="shared" si="1"/>
        <v>0</v>
      </c>
      <c r="AM17" s="129" t="str">
        <f t="shared" si="2"/>
        <v/>
      </c>
      <c r="AN17" s="130" t="str">
        <f t="shared" si="3"/>
        <v/>
      </c>
    </row>
    <row r="18" spans="1:40" ht="15" customHeight="1" x14ac:dyDescent="0.25">
      <c r="A18" s="2" t="s">
        <v>43</v>
      </c>
      <c r="B18" s="2" t="s">
        <v>44</v>
      </c>
      <c r="C18" s="2">
        <v>2015</v>
      </c>
      <c r="D18" s="2" t="s">
        <v>650</v>
      </c>
      <c r="E18" s="2" t="s">
        <v>650</v>
      </c>
      <c r="F18" s="2" t="s">
        <v>650</v>
      </c>
      <c r="G18" s="2" t="s">
        <v>650</v>
      </c>
      <c r="H18" s="2" t="s">
        <v>650</v>
      </c>
      <c r="I18" s="2" t="s">
        <v>650</v>
      </c>
      <c r="J18" s="2" t="s">
        <v>650</v>
      </c>
      <c r="K18" s="2" t="s">
        <v>650</v>
      </c>
      <c r="L18" s="2" t="s">
        <v>650</v>
      </c>
      <c r="M18" s="2" t="s">
        <v>650</v>
      </c>
      <c r="N18" s="2" t="s">
        <v>650</v>
      </c>
      <c r="O18" s="2" t="s">
        <v>650</v>
      </c>
      <c r="P18" s="2" t="s">
        <v>650</v>
      </c>
      <c r="Q18" s="2" t="s">
        <v>650</v>
      </c>
      <c r="R18" s="2" t="s">
        <v>650</v>
      </c>
      <c r="S18" s="2" t="s">
        <v>650</v>
      </c>
      <c r="T18" s="2" t="s">
        <v>650</v>
      </c>
      <c r="U18" s="2" t="s">
        <v>650</v>
      </c>
      <c r="V18" s="2" t="s">
        <v>650</v>
      </c>
      <c r="W18" s="2" t="s">
        <v>650</v>
      </c>
      <c r="X18" s="2" t="s">
        <v>650</v>
      </c>
      <c r="Y18" s="2" t="s">
        <v>650</v>
      </c>
      <c r="Z18" s="2" t="s">
        <v>650</v>
      </c>
      <c r="AA18" s="2" t="s">
        <v>650</v>
      </c>
      <c r="AB18" s="2" t="s">
        <v>650</v>
      </c>
      <c r="AC18" s="2" t="s">
        <v>650</v>
      </c>
      <c r="AD18" s="2" t="s">
        <v>650</v>
      </c>
      <c r="AE18" s="2" t="s">
        <v>650</v>
      </c>
      <c r="AF18" s="2" t="s">
        <v>650</v>
      </c>
      <c r="AG18" s="2" t="s">
        <v>650</v>
      </c>
      <c r="AJ18" s="129">
        <f t="shared" si="0"/>
        <v>0</v>
      </c>
      <c r="AK18" s="129"/>
      <c r="AL18" s="129">
        <f t="shared" si="1"/>
        <v>0</v>
      </c>
      <c r="AM18" s="129" t="str">
        <f t="shared" si="2"/>
        <v/>
      </c>
      <c r="AN18" s="130" t="str">
        <f t="shared" si="3"/>
        <v/>
      </c>
    </row>
    <row r="19" spans="1:40" ht="15" customHeight="1" x14ac:dyDescent="0.25">
      <c r="A19" s="2" t="s">
        <v>45</v>
      </c>
      <c r="B19" s="2" t="s">
        <v>46</v>
      </c>
      <c r="C19" s="2">
        <v>2015</v>
      </c>
      <c r="D19" s="2" t="s">
        <v>650</v>
      </c>
      <c r="E19" s="2" t="s">
        <v>650</v>
      </c>
      <c r="F19" s="2" t="s">
        <v>650</v>
      </c>
      <c r="G19" s="2" t="s">
        <v>650</v>
      </c>
      <c r="H19" s="2" t="s">
        <v>650</v>
      </c>
      <c r="I19" s="2" t="s">
        <v>650</v>
      </c>
      <c r="J19" s="2" t="s">
        <v>650</v>
      </c>
      <c r="K19" s="2" t="s">
        <v>650</v>
      </c>
      <c r="L19" s="2" t="s">
        <v>650</v>
      </c>
      <c r="M19" s="2" t="s">
        <v>650</v>
      </c>
      <c r="N19" s="2" t="s">
        <v>650</v>
      </c>
      <c r="O19" s="2" t="s">
        <v>650</v>
      </c>
      <c r="P19" s="2" t="s">
        <v>650</v>
      </c>
      <c r="Q19" s="2" t="s">
        <v>650</v>
      </c>
      <c r="R19" s="2" t="s">
        <v>650</v>
      </c>
      <c r="S19" s="2" t="s">
        <v>650</v>
      </c>
      <c r="T19" s="2" t="s">
        <v>650</v>
      </c>
      <c r="U19" s="2" t="s">
        <v>650</v>
      </c>
      <c r="V19" s="2" t="s">
        <v>650</v>
      </c>
      <c r="W19" s="2" t="s">
        <v>650</v>
      </c>
      <c r="X19" s="2" t="s">
        <v>650</v>
      </c>
      <c r="Y19" s="2" t="s">
        <v>650</v>
      </c>
      <c r="Z19" s="2" t="s">
        <v>650</v>
      </c>
      <c r="AA19" s="2" t="s">
        <v>650</v>
      </c>
      <c r="AB19" s="2" t="s">
        <v>650</v>
      </c>
      <c r="AC19" s="2" t="s">
        <v>650</v>
      </c>
      <c r="AD19" s="2" t="s">
        <v>650</v>
      </c>
      <c r="AE19" s="2" t="s">
        <v>650</v>
      </c>
      <c r="AF19" s="2" t="s">
        <v>650</v>
      </c>
      <c r="AG19" s="2" t="s">
        <v>650</v>
      </c>
      <c r="AJ19" s="129">
        <f t="shared" si="0"/>
        <v>0</v>
      </c>
      <c r="AK19" s="129"/>
      <c r="AL19" s="129">
        <f t="shared" si="1"/>
        <v>0</v>
      </c>
      <c r="AM19" s="129" t="str">
        <f t="shared" si="2"/>
        <v/>
      </c>
      <c r="AN19" s="130" t="str">
        <f t="shared" si="3"/>
        <v/>
      </c>
    </row>
    <row r="20" spans="1:40" ht="15" customHeight="1" x14ac:dyDescent="0.25">
      <c r="A20" s="2" t="s">
        <v>50</v>
      </c>
      <c r="B20" s="2" t="s">
        <v>51</v>
      </c>
      <c r="C20" s="2">
        <v>2015</v>
      </c>
      <c r="D20" s="2" t="s">
        <v>650</v>
      </c>
      <c r="E20" s="2" t="s">
        <v>650</v>
      </c>
      <c r="F20" s="2" t="s">
        <v>650</v>
      </c>
      <c r="G20" s="2" t="s">
        <v>650</v>
      </c>
      <c r="H20" s="2" t="s">
        <v>650</v>
      </c>
      <c r="I20" s="2" t="s">
        <v>650</v>
      </c>
      <c r="J20" s="2" t="s">
        <v>650</v>
      </c>
      <c r="K20" s="2" t="s">
        <v>650</v>
      </c>
      <c r="L20" s="2" t="s">
        <v>650</v>
      </c>
      <c r="M20" s="2" t="s">
        <v>650</v>
      </c>
      <c r="N20" s="2" t="s">
        <v>650</v>
      </c>
      <c r="O20" s="2" t="s">
        <v>650</v>
      </c>
      <c r="P20" s="2" t="s">
        <v>650</v>
      </c>
      <c r="Q20" s="2" t="s">
        <v>650</v>
      </c>
      <c r="R20" s="2" t="s">
        <v>650</v>
      </c>
      <c r="S20" s="2" t="s">
        <v>650</v>
      </c>
      <c r="T20" s="2" t="s">
        <v>650</v>
      </c>
      <c r="U20" s="2" t="s">
        <v>650</v>
      </c>
      <c r="V20" s="2" t="s">
        <v>650</v>
      </c>
      <c r="W20" s="2" t="s">
        <v>650</v>
      </c>
      <c r="X20" s="2" t="s">
        <v>650</v>
      </c>
      <c r="Y20" s="2" t="s">
        <v>650</v>
      </c>
      <c r="Z20" s="2" t="s">
        <v>650</v>
      </c>
      <c r="AA20" s="2" t="s">
        <v>650</v>
      </c>
      <c r="AB20" s="2" t="s">
        <v>650</v>
      </c>
      <c r="AC20" s="2" t="s">
        <v>650</v>
      </c>
      <c r="AD20" s="2" t="s">
        <v>650</v>
      </c>
      <c r="AE20" s="2" t="s">
        <v>650</v>
      </c>
      <c r="AF20" s="2" t="s">
        <v>650</v>
      </c>
      <c r="AG20" s="2" t="s">
        <v>650</v>
      </c>
      <c r="AJ20" s="129">
        <f t="shared" si="0"/>
        <v>0</v>
      </c>
      <c r="AK20" s="129"/>
      <c r="AL20" s="129">
        <f t="shared" si="1"/>
        <v>0</v>
      </c>
      <c r="AM20" s="129" t="str">
        <f t="shared" si="2"/>
        <v/>
      </c>
      <c r="AN20" s="130" t="str">
        <f t="shared" si="3"/>
        <v/>
      </c>
    </row>
    <row r="21" spans="1:40" ht="15" customHeight="1" x14ac:dyDescent="0.25">
      <c r="A21" s="2" t="s">
        <v>52</v>
      </c>
      <c r="B21" s="2" t="s">
        <v>53</v>
      </c>
      <c r="C21" s="2">
        <v>2015</v>
      </c>
      <c r="D21" s="2" t="s">
        <v>650</v>
      </c>
      <c r="E21" s="2" t="s">
        <v>650</v>
      </c>
      <c r="F21" s="2" t="s">
        <v>650</v>
      </c>
      <c r="G21" s="2" t="s">
        <v>650</v>
      </c>
      <c r="H21" s="2" t="s">
        <v>650</v>
      </c>
      <c r="I21" s="2" t="s">
        <v>650</v>
      </c>
      <c r="J21" s="2" t="s">
        <v>650</v>
      </c>
      <c r="K21" s="2" t="s">
        <v>650</v>
      </c>
      <c r="L21" s="2" t="s">
        <v>650</v>
      </c>
      <c r="M21" s="2" t="s">
        <v>650</v>
      </c>
      <c r="N21" s="2" t="s">
        <v>650</v>
      </c>
      <c r="O21" s="2" t="s">
        <v>650</v>
      </c>
      <c r="P21" s="2" t="s">
        <v>650</v>
      </c>
      <c r="Q21" s="2" t="s">
        <v>650</v>
      </c>
      <c r="R21" s="2" t="s">
        <v>650</v>
      </c>
      <c r="S21" s="2" t="s">
        <v>650</v>
      </c>
      <c r="T21" s="2" t="s">
        <v>650</v>
      </c>
      <c r="U21" s="2" t="s">
        <v>650</v>
      </c>
      <c r="V21" s="2" t="s">
        <v>650</v>
      </c>
      <c r="W21" s="2" t="s">
        <v>650</v>
      </c>
      <c r="X21" s="2" t="s">
        <v>650</v>
      </c>
      <c r="Y21" s="2" t="s">
        <v>650</v>
      </c>
      <c r="Z21" s="2" t="s">
        <v>650</v>
      </c>
      <c r="AA21" s="2" t="s">
        <v>650</v>
      </c>
      <c r="AB21" s="2" t="s">
        <v>650</v>
      </c>
      <c r="AC21" s="2" t="s">
        <v>650</v>
      </c>
      <c r="AD21" s="2" t="s">
        <v>650</v>
      </c>
      <c r="AE21" s="2" t="s">
        <v>650</v>
      </c>
      <c r="AF21" s="2" t="s">
        <v>650</v>
      </c>
      <c r="AG21" s="2" t="s">
        <v>650</v>
      </c>
      <c r="AJ21" s="129">
        <f t="shared" si="0"/>
        <v>0</v>
      </c>
      <c r="AK21" s="129"/>
      <c r="AL21" s="129">
        <f t="shared" si="1"/>
        <v>0</v>
      </c>
      <c r="AM21" s="129" t="str">
        <f t="shared" si="2"/>
        <v/>
      </c>
      <c r="AN21" s="130" t="str">
        <f t="shared" si="3"/>
        <v/>
      </c>
    </row>
    <row r="22" spans="1:40" ht="15" customHeight="1" x14ac:dyDescent="0.25">
      <c r="A22" s="2" t="s">
        <v>54</v>
      </c>
      <c r="B22" s="2" t="s">
        <v>55</v>
      </c>
      <c r="C22" s="2">
        <v>2015</v>
      </c>
      <c r="D22" s="2" t="s">
        <v>650</v>
      </c>
      <c r="E22" s="2" t="s">
        <v>650</v>
      </c>
      <c r="F22" s="2" t="s">
        <v>650</v>
      </c>
      <c r="G22" s="2" t="s">
        <v>651</v>
      </c>
      <c r="H22" s="2" t="s">
        <v>650</v>
      </c>
      <c r="I22" s="2" t="s">
        <v>650</v>
      </c>
      <c r="J22" s="2" t="s">
        <v>650</v>
      </c>
      <c r="K22" s="2" t="s">
        <v>650</v>
      </c>
      <c r="L22" s="2" t="s">
        <v>650</v>
      </c>
      <c r="M22" s="2" t="s">
        <v>650</v>
      </c>
      <c r="N22" s="2" t="s">
        <v>650</v>
      </c>
      <c r="O22" s="2" t="s">
        <v>650</v>
      </c>
      <c r="P22" s="2" t="s">
        <v>650</v>
      </c>
      <c r="Q22" s="2" t="s">
        <v>650</v>
      </c>
      <c r="R22" s="2" t="s">
        <v>650</v>
      </c>
      <c r="S22" s="2" t="s">
        <v>650</v>
      </c>
      <c r="T22" s="2" t="s">
        <v>650</v>
      </c>
      <c r="U22" s="2" t="s">
        <v>650</v>
      </c>
      <c r="V22" s="2" t="s">
        <v>650</v>
      </c>
      <c r="W22" s="2" t="s">
        <v>650</v>
      </c>
      <c r="X22" s="2" t="s">
        <v>650</v>
      </c>
      <c r="Y22" s="2" t="s">
        <v>650</v>
      </c>
      <c r="Z22" s="2" t="s">
        <v>650</v>
      </c>
      <c r="AA22" s="2" t="s">
        <v>650</v>
      </c>
      <c r="AB22" s="2" t="s">
        <v>650</v>
      </c>
      <c r="AC22" s="2" t="s">
        <v>650</v>
      </c>
      <c r="AD22" s="2" t="s">
        <v>650</v>
      </c>
      <c r="AE22" s="2" t="s">
        <v>650</v>
      </c>
      <c r="AF22" s="2" t="s">
        <v>650</v>
      </c>
      <c r="AG22" s="2" t="s">
        <v>650</v>
      </c>
      <c r="AJ22" s="129">
        <f t="shared" si="0"/>
        <v>0</v>
      </c>
      <c r="AK22" s="129"/>
      <c r="AL22" s="129">
        <f t="shared" si="1"/>
        <v>0</v>
      </c>
      <c r="AM22" s="129" t="str">
        <f t="shared" si="2"/>
        <v/>
      </c>
      <c r="AN22" s="130" t="str">
        <f t="shared" si="3"/>
        <v/>
      </c>
    </row>
    <row r="23" spans="1:40" ht="15" customHeight="1" x14ac:dyDescent="0.25">
      <c r="A23" s="2" t="s">
        <v>54</v>
      </c>
      <c r="B23" s="2" t="s">
        <v>56</v>
      </c>
      <c r="C23" s="2">
        <v>2015</v>
      </c>
      <c r="D23" s="2" t="s">
        <v>650</v>
      </c>
      <c r="E23" s="2" t="s">
        <v>650</v>
      </c>
      <c r="F23" s="2" t="s">
        <v>650</v>
      </c>
      <c r="G23" s="2" t="s">
        <v>651</v>
      </c>
      <c r="H23" s="2" t="s">
        <v>650</v>
      </c>
      <c r="I23" s="2" t="s">
        <v>650</v>
      </c>
      <c r="J23" s="2" t="s">
        <v>650</v>
      </c>
      <c r="K23" s="2" t="s">
        <v>650</v>
      </c>
      <c r="L23" s="2" t="s">
        <v>650</v>
      </c>
      <c r="M23" s="2" t="s">
        <v>650</v>
      </c>
      <c r="N23" s="2" t="s">
        <v>650</v>
      </c>
      <c r="O23" s="2" t="s">
        <v>650</v>
      </c>
      <c r="P23" s="2" t="s">
        <v>650</v>
      </c>
      <c r="Q23" s="2" t="s">
        <v>650</v>
      </c>
      <c r="R23" s="2" t="s">
        <v>650</v>
      </c>
      <c r="S23" s="2" t="s">
        <v>650</v>
      </c>
      <c r="T23" s="2" t="s">
        <v>650</v>
      </c>
      <c r="U23" s="2" t="s">
        <v>650</v>
      </c>
      <c r="V23" s="2" t="s">
        <v>650</v>
      </c>
      <c r="W23" s="2" t="s">
        <v>650</v>
      </c>
      <c r="X23" s="2" t="s">
        <v>650</v>
      </c>
      <c r="Y23" s="2" t="s">
        <v>650</v>
      </c>
      <c r="Z23" s="2" t="s">
        <v>650</v>
      </c>
      <c r="AA23" s="2" t="s">
        <v>650</v>
      </c>
      <c r="AB23" s="2" t="s">
        <v>650</v>
      </c>
      <c r="AC23" s="2" t="s">
        <v>650</v>
      </c>
      <c r="AD23" s="2" t="s">
        <v>650</v>
      </c>
      <c r="AE23" s="2" t="s">
        <v>650</v>
      </c>
      <c r="AF23" s="2" t="s">
        <v>650</v>
      </c>
      <c r="AG23" s="2" t="s">
        <v>650</v>
      </c>
      <c r="AJ23" s="129">
        <f t="shared" si="0"/>
        <v>0</v>
      </c>
      <c r="AK23" s="129"/>
      <c r="AL23" s="129">
        <f t="shared" si="1"/>
        <v>0</v>
      </c>
      <c r="AM23" s="129" t="str">
        <f t="shared" si="2"/>
        <v/>
      </c>
      <c r="AN23" s="130" t="str">
        <f t="shared" si="3"/>
        <v/>
      </c>
    </row>
    <row r="24" spans="1:40" ht="15" customHeight="1" x14ac:dyDescent="0.25">
      <c r="A24" s="2" t="s">
        <v>54</v>
      </c>
      <c r="B24" s="2" t="s">
        <v>57</v>
      </c>
      <c r="C24" s="2">
        <v>2015</v>
      </c>
      <c r="D24" s="2" t="s">
        <v>650</v>
      </c>
      <c r="E24" s="2" t="s">
        <v>650</v>
      </c>
      <c r="F24" s="2" t="s">
        <v>650</v>
      </c>
      <c r="G24" s="2" t="s">
        <v>651</v>
      </c>
      <c r="H24" s="2" t="s">
        <v>650</v>
      </c>
      <c r="I24" s="2" t="s">
        <v>650</v>
      </c>
      <c r="J24" s="2" t="s">
        <v>650</v>
      </c>
      <c r="K24" s="2" t="s">
        <v>650</v>
      </c>
      <c r="L24" s="2" t="s">
        <v>650</v>
      </c>
      <c r="M24" s="2" t="s">
        <v>650</v>
      </c>
      <c r="N24" s="2" t="s">
        <v>650</v>
      </c>
      <c r="O24" s="2" t="s">
        <v>650</v>
      </c>
      <c r="P24" s="2" t="s">
        <v>650</v>
      </c>
      <c r="Q24" s="2" t="s">
        <v>650</v>
      </c>
      <c r="R24" s="2" t="s">
        <v>650</v>
      </c>
      <c r="S24" s="2" t="s">
        <v>650</v>
      </c>
      <c r="T24" s="2" t="s">
        <v>650</v>
      </c>
      <c r="U24" s="2" t="s">
        <v>650</v>
      </c>
      <c r="V24" s="2" t="s">
        <v>650</v>
      </c>
      <c r="W24" s="2" t="s">
        <v>650</v>
      </c>
      <c r="X24" s="2" t="s">
        <v>650</v>
      </c>
      <c r="Y24" s="2" t="s">
        <v>650</v>
      </c>
      <c r="Z24" s="2" t="s">
        <v>650</v>
      </c>
      <c r="AA24" s="2" t="s">
        <v>650</v>
      </c>
      <c r="AB24" s="2" t="s">
        <v>650</v>
      </c>
      <c r="AC24" s="2" t="s">
        <v>650</v>
      </c>
      <c r="AD24" s="2" t="s">
        <v>650</v>
      </c>
      <c r="AE24" s="2" t="s">
        <v>650</v>
      </c>
      <c r="AF24" s="2" t="s">
        <v>650</v>
      </c>
      <c r="AG24" s="2" t="s">
        <v>650</v>
      </c>
      <c r="AJ24" s="129">
        <f t="shared" si="0"/>
        <v>0</v>
      </c>
      <c r="AK24" s="129"/>
      <c r="AL24" s="129">
        <f t="shared" si="1"/>
        <v>0</v>
      </c>
      <c r="AM24" s="129" t="str">
        <f t="shared" si="2"/>
        <v/>
      </c>
      <c r="AN24" s="130" t="str">
        <f t="shared" si="3"/>
        <v/>
      </c>
    </row>
    <row r="25" spans="1:40" ht="15" customHeight="1" x14ac:dyDescent="0.25">
      <c r="A25" s="2" t="s">
        <v>54</v>
      </c>
      <c r="B25" s="2" t="s">
        <v>58</v>
      </c>
      <c r="C25" s="2">
        <v>2015</v>
      </c>
      <c r="D25" s="2" t="s">
        <v>650</v>
      </c>
      <c r="E25" s="2" t="s">
        <v>650</v>
      </c>
      <c r="F25" s="2" t="s">
        <v>650</v>
      </c>
      <c r="G25" s="2" t="s">
        <v>651</v>
      </c>
      <c r="H25" s="2" t="s">
        <v>650</v>
      </c>
      <c r="I25" s="2" t="s">
        <v>650</v>
      </c>
      <c r="J25" s="2" t="s">
        <v>650</v>
      </c>
      <c r="K25" s="2" t="s">
        <v>650</v>
      </c>
      <c r="L25" s="2" t="s">
        <v>650</v>
      </c>
      <c r="M25" s="2" t="s">
        <v>650</v>
      </c>
      <c r="N25" s="2" t="s">
        <v>650</v>
      </c>
      <c r="O25" s="2" t="s">
        <v>650</v>
      </c>
      <c r="P25" s="2" t="s">
        <v>650</v>
      </c>
      <c r="Q25" s="2" t="s">
        <v>650</v>
      </c>
      <c r="R25" s="2" t="s">
        <v>650</v>
      </c>
      <c r="S25" s="2" t="s">
        <v>650</v>
      </c>
      <c r="T25" s="2" t="s">
        <v>650</v>
      </c>
      <c r="U25" s="2" t="s">
        <v>650</v>
      </c>
      <c r="V25" s="2" t="s">
        <v>650</v>
      </c>
      <c r="W25" s="2" t="s">
        <v>650</v>
      </c>
      <c r="X25" s="2" t="s">
        <v>650</v>
      </c>
      <c r="Y25" s="2" t="s">
        <v>650</v>
      </c>
      <c r="Z25" s="2" t="s">
        <v>650</v>
      </c>
      <c r="AA25" s="2" t="s">
        <v>650</v>
      </c>
      <c r="AB25" s="2" t="s">
        <v>650</v>
      </c>
      <c r="AC25" s="2" t="s">
        <v>650</v>
      </c>
      <c r="AD25" s="2" t="s">
        <v>650</v>
      </c>
      <c r="AE25" s="2" t="s">
        <v>650</v>
      </c>
      <c r="AF25" s="2" t="s">
        <v>650</v>
      </c>
      <c r="AG25" s="2" t="s">
        <v>650</v>
      </c>
      <c r="AJ25" s="129">
        <f t="shared" si="0"/>
        <v>0</v>
      </c>
      <c r="AK25" s="129"/>
      <c r="AL25" s="129">
        <f t="shared" si="1"/>
        <v>0</v>
      </c>
      <c r="AM25" s="129" t="str">
        <f t="shared" si="2"/>
        <v/>
      </c>
      <c r="AN25" s="130" t="str">
        <f t="shared" si="3"/>
        <v/>
      </c>
    </row>
    <row r="26" spans="1:40" ht="15" customHeight="1" x14ac:dyDescent="0.25">
      <c r="A26" s="2" t="s">
        <v>54</v>
      </c>
      <c r="B26" s="2" t="s">
        <v>59</v>
      </c>
      <c r="C26" s="2">
        <v>2015</v>
      </c>
      <c r="D26" s="2" t="s">
        <v>650</v>
      </c>
      <c r="E26" s="2" t="s">
        <v>650</v>
      </c>
      <c r="F26" s="2" t="s">
        <v>650</v>
      </c>
      <c r="G26" s="2" t="s">
        <v>651</v>
      </c>
      <c r="H26" s="2" t="s">
        <v>650</v>
      </c>
      <c r="I26" s="2" t="s">
        <v>650</v>
      </c>
      <c r="J26" s="2" t="s">
        <v>650</v>
      </c>
      <c r="K26" s="2" t="s">
        <v>650</v>
      </c>
      <c r="L26" s="2" t="s">
        <v>650</v>
      </c>
      <c r="M26" s="2" t="s">
        <v>650</v>
      </c>
      <c r="N26" s="2" t="s">
        <v>650</v>
      </c>
      <c r="O26" s="2" t="s">
        <v>650</v>
      </c>
      <c r="P26" s="2" t="s">
        <v>650</v>
      </c>
      <c r="Q26" s="2" t="s">
        <v>650</v>
      </c>
      <c r="R26" s="2" t="s">
        <v>650</v>
      </c>
      <c r="S26" s="2" t="s">
        <v>650</v>
      </c>
      <c r="T26" s="2" t="s">
        <v>650</v>
      </c>
      <c r="U26" s="2" t="s">
        <v>650</v>
      </c>
      <c r="V26" s="2" t="s">
        <v>650</v>
      </c>
      <c r="W26" s="2" t="s">
        <v>650</v>
      </c>
      <c r="X26" s="2" t="s">
        <v>650</v>
      </c>
      <c r="Y26" s="2" t="s">
        <v>650</v>
      </c>
      <c r="Z26" s="2" t="s">
        <v>650</v>
      </c>
      <c r="AA26" s="2" t="s">
        <v>650</v>
      </c>
      <c r="AB26" s="2" t="s">
        <v>650</v>
      </c>
      <c r="AC26" s="2" t="s">
        <v>650</v>
      </c>
      <c r="AD26" s="2" t="s">
        <v>650</v>
      </c>
      <c r="AE26" s="2" t="s">
        <v>650</v>
      </c>
      <c r="AF26" s="2" t="s">
        <v>650</v>
      </c>
      <c r="AG26" s="2" t="s">
        <v>650</v>
      </c>
      <c r="AJ26" s="129">
        <f t="shared" si="0"/>
        <v>0</v>
      </c>
      <c r="AK26" s="129"/>
      <c r="AL26" s="129">
        <f t="shared" si="1"/>
        <v>0</v>
      </c>
      <c r="AM26" s="129" t="str">
        <f t="shared" si="2"/>
        <v/>
      </c>
      <c r="AN26" s="130" t="str">
        <f t="shared" si="3"/>
        <v/>
      </c>
    </row>
    <row r="27" spans="1:40" ht="15" customHeight="1" x14ac:dyDescent="0.25">
      <c r="A27" s="2" t="s">
        <v>54</v>
      </c>
      <c r="B27" s="2" t="s">
        <v>60</v>
      </c>
      <c r="C27" s="2">
        <v>2015</v>
      </c>
      <c r="D27" s="2" t="s">
        <v>650</v>
      </c>
      <c r="E27" s="2" t="s">
        <v>650</v>
      </c>
      <c r="F27" s="2" t="s">
        <v>650</v>
      </c>
      <c r="G27" s="2" t="s">
        <v>651</v>
      </c>
      <c r="H27" s="2" t="s">
        <v>650</v>
      </c>
      <c r="I27" s="2" t="s">
        <v>650</v>
      </c>
      <c r="J27" s="2" t="s">
        <v>650</v>
      </c>
      <c r="K27" s="2" t="s">
        <v>650</v>
      </c>
      <c r="L27" s="2" t="s">
        <v>650</v>
      </c>
      <c r="M27" s="2" t="s">
        <v>650</v>
      </c>
      <c r="N27" s="2" t="s">
        <v>650</v>
      </c>
      <c r="O27" s="2" t="s">
        <v>650</v>
      </c>
      <c r="P27" s="2" t="s">
        <v>650</v>
      </c>
      <c r="Q27" s="2" t="s">
        <v>650</v>
      </c>
      <c r="R27" s="2" t="s">
        <v>650</v>
      </c>
      <c r="S27" s="2" t="s">
        <v>650</v>
      </c>
      <c r="T27" s="2" t="s">
        <v>650</v>
      </c>
      <c r="U27" s="2" t="s">
        <v>650</v>
      </c>
      <c r="V27" s="2" t="s">
        <v>650</v>
      </c>
      <c r="W27" s="2" t="s">
        <v>650</v>
      </c>
      <c r="X27" s="2" t="s">
        <v>650</v>
      </c>
      <c r="Y27" s="2" t="s">
        <v>650</v>
      </c>
      <c r="Z27" s="2" t="s">
        <v>650</v>
      </c>
      <c r="AA27" s="2" t="s">
        <v>650</v>
      </c>
      <c r="AB27" s="2" t="s">
        <v>650</v>
      </c>
      <c r="AC27" s="2" t="s">
        <v>650</v>
      </c>
      <c r="AD27" s="2" t="s">
        <v>650</v>
      </c>
      <c r="AE27" s="2" t="s">
        <v>650</v>
      </c>
      <c r="AF27" s="2" t="s">
        <v>650</v>
      </c>
      <c r="AG27" s="2" t="s">
        <v>650</v>
      </c>
      <c r="AJ27" s="129">
        <f t="shared" si="0"/>
        <v>0</v>
      </c>
      <c r="AK27" s="129"/>
      <c r="AL27" s="129">
        <f t="shared" si="1"/>
        <v>0</v>
      </c>
      <c r="AM27" s="129" t="str">
        <f t="shared" si="2"/>
        <v/>
      </c>
      <c r="AN27" s="130" t="str">
        <f t="shared" si="3"/>
        <v/>
      </c>
    </row>
    <row r="28" spans="1:40" ht="15" customHeight="1" x14ac:dyDescent="0.25">
      <c r="A28" s="2" t="s">
        <v>54</v>
      </c>
      <c r="B28" s="2" t="s">
        <v>61</v>
      </c>
      <c r="C28" s="2">
        <v>2015</v>
      </c>
      <c r="D28" s="2" t="s">
        <v>650</v>
      </c>
      <c r="E28" s="2" t="s">
        <v>650</v>
      </c>
      <c r="F28" s="2" t="s">
        <v>650</v>
      </c>
      <c r="G28" s="2" t="s">
        <v>650</v>
      </c>
      <c r="H28" s="2" t="s">
        <v>650</v>
      </c>
      <c r="I28" s="2" t="s">
        <v>650</v>
      </c>
      <c r="J28" s="2" t="s">
        <v>650</v>
      </c>
      <c r="K28" s="2" t="s">
        <v>650</v>
      </c>
      <c r="L28" s="2" t="s">
        <v>650</v>
      </c>
      <c r="M28" s="2" t="s">
        <v>650</v>
      </c>
      <c r="N28" s="2" t="s">
        <v>650</v>
      </c>
      <c r="O28" s="2" t="s">
        <v>650</v>
      </c>
      <c r="P28" s="2" t="s">
        <v>650</v>
      </c>
      <c r="Q28" s="2" t="s">
        <v>650</v>
      </c>
      <c r="R28" s="2" t="s">
        <v>650</v>
      </c>
      <c r="S28" s="2" t="s">
        <v>650</v>
      </c>
      <c r="T28" s="2" t="s">
        <v>650</v>
      </c>
      <c r="U28" s="2" t="s">
        <v>650</v>
      </c>
      <c r="V28" s="2" t="s">
        <v>650</v>
      </c>
      <c r="W28" s="2" t="s">
        <v>650</v>
      </c>
      <c r="X28" s="2" t="s">
        <v>650</v>
      </c>
      <c r="Y28" s="2" t="s">
        <v>650</v>
      </c>
      <c r="Z28" s="2" t="s">
        <v>650</v>
      </c>
      <c r="AA28" s="2" t="s">
        <v>650</v>
      </c>
      <c r="AB28" s="2" t="s">
        <v>650</v>
      </c>
      <c r="AC28" s="2" t="s">
        <v>650</v>
      </c>
      <c r="AD28" s="2" t="s">
        <v>650</v>
      </c>
      <c r="AE28" s="2" t="s">
        <v>650</v>
      </c>
      <c r="AF28" s="2" t="s">
        <v>650</v>
      </c>
      <c r="AG28" s="2" t="s">
        <v>650</v>
      </c>
      <c r="AJ28" s="129">
        <f t="shared" si="0"/>
        <v>0</v>
      </c>
      <c r="AK28" s="129"/>
      <c r="AL28" s="129">
        <f t="shared" si="1"/>
        <v>0</v>
      </c>
      <c r="AM28" s="129" t="str">
        <f t="shared" si="2"/>
        <v/>
      </c>
      <c r="AN28" s="130" t="str">
        <f t="shared" si="3"/>
        <v/>
      </c>
    </row>
    <row r="29" spans="1:40" ht="15" customHeight="1" x14ac:dyDescent="0.25">
      <c r="A29" s="2" t="s">
        <v>54</v>
      </c>
      <c r="B29" s="2" t="s">
        <v>62</v>
      </c>
      <c r="C29" s="2">
        <v>2015</v>
      </c>
      <c r="D29" s="2" t="s">
        <v>650</v>
      </c>
      <c r="E29" s="2" t="s">
        <v>650</v>
      </c>
      <c r="F29" s="2" t="s">
        <v>650</v>
      </c>
      <c r="G29" s="2" t="s">
        <v>651</v>
      </c>
      <c r="H29" s="2" t="s">
        <v>650</v>
      </c>
      <c r="I29" s="2" t="s">
        <v>650</v>
      </c>
      <c r="J29" s="2" t="s">
        <v>650</v>
      </c>
      <c r="K29" s="2" t="s">
        <v>650</v>
      </c>
      <c r="L29" s="2" t="s">
        <v>650</v>
      </c>
      <c r="M29" s="2" t="s">
        <v>650</v>
      </c>
      <c r="N29" s="2" t="s">
        <v>650</v>
      </c>
      <c r="O29" s="2" t="s">
        <v>650</v>
      </c>
      <c r="P29" s="2" t="s">
        <v>650</v>
      </c>
      <c r="Q29" s="2" t="s">
        <v>650</v>
      </c>
      <c r="R29" s="2" t="s">
        <v>650</v>
      </c>
      <c r="S29" s="2" t="s">
        <v>650</v>
      </c>
      <c r="T29" s="2" t="s">
        <v>650</v>
      </c>
      <c r="U29" s="2" t="s">
        <v>650</v>
      </c>
      <c r="V29" s="2" t="s">
        <v>650</v>
      </c>
      <c r="W29" s="2" t="s">
        <v>650</v>
      </c>
      <c r="X29" s="2" t="s">
        <v>650</v>
      </c>
      <c r="Y29" s="2" t="s">
        <v>650</v>
      </c>
      <c r="Z29" s="2" t="s">
        <v>650</v>
      </c>
      <c r="AA29" s="2" t="s">
        <v>650</v>
      </c>
      <c r="AB29" s="2" t="s">
        <v>650</v>
      </c>
      <c r="AC29" s="2" t="s">
        <v>650</v>
      </c>
      <c r="AD29" s="2" t="s">
        <v>650</v>
      </c>
      <c r="AE29" s="2" t="s">
        <v>650</v>
      </c>
      <c r="AF29" s="2" t="s">
        <v>650</v>
      </c>
      <c r="AG29" s="2" t="s">
        <v>650</v>
      </c>
      <c r="AJ29" s="129">
        <f t="shared" si="0"/>
        <v>0</v>
      </c>
      <c r="AK29" s="129"/>
      <c r="AL29" s="129">
        <f t="shared" si="1"/>
        <v>0</v>
      </c>
      <c r="AM29" s="129" t="str">
        <f t="shared" si="2"/>
        <v/>
      </c>
      <c r="AN29" s="130" t="str">
        <f t="shared" si="3"/>
        <v/>
      </c>
    </row>
    <row r="30" spans="1:40" ht="15" customHeight="1" x14ac:dyDescent="0.25">
      <c r="A30" s="2" t="s">
        <v>54</v>
      </c>
      <c r="B30" s="2" t="s">
        <v>63</v>
      </c>
      <c r="C30" s="2">
        <v>2015</v>
      </c>
      <c r="D30" s="2" t="s">
        <v>650</v>
      </c>
      <c r="E30" s="2" t="s">
        <v>650</v>
      </c>
      <c r="F30" s="2" t="s">
        <v>650</v>
      </c>
      <c r="G30" s="2" t="s">
        <v>651</v>
      </c>
      <c r="H30" s="2" t="s">
        <v>650</v>
      </c>
      <c r="I30" s="2" t="s">
        <v>650</v>
      </c>
      <c r="J30" s="2" t="s">
        <v>650</v>
      </c>
      <c r="K30" s="2" t="s">
        <v>650</v>
      </c>
      <c r="L30" s="2" t="s">
        <v>650</v>
      </c>
      <c r="M30" s="2" t="s">
        <v>650</v>
      </c>
      <c r="N30" s="2" t="s">
        <v>650</v>
      </c>
      <c r="O30" s="2" t="s">
        <v>650</v>
      </c>
      <c r="P30" s="2" t="s">
        <v>650</v>
      </c>
      <c r="Q30" s="2" t="s">
        <v>650</v>
      </c>
      <c r="R30" s="2" t="s">
        <v>650</v>
      </c>
      <c r="S30" s="2" t="s">
        <v>650</v>
      </c>
      <c r="T30" s="2" t="s">
        <v>650</v>
      </c>
      <c r="U30" s="2" t="s">
        <v>650</v>
      </c>
      <c r="V30" s="2" t="s">
        <v>650</v>
      </c>
      <c r="W30" s="2" t="s">
        <v>650</v>
      </c>
      <c r="X30" s="2" t="s">
        <v>650</v>
      </c>
      <c r="Y30" s="2" t="s">
        <v>650</v>
      </c>
      <c r="Z30" s="2" t="s">
        <v>650</v>
      </c>
      <c r="AA30" s="2" t="s">
        <v>650</v>
      </c>
      <c r="AB30" s="2" t="s">
        <v>650</v>
      </c>
      <c r="AC30" s="2" t="s">
        <v>650</v>
      </c>
      <c r="AD30" s="2" t="s">
        <v>650</v>
      </c>
      <c r="AE30" s="2" t="s">
        <v>650</v>
      </c>
      <c r="AF30" s="2" t="s">
        <v>650</v>
      </c>
      <c r="AG30" s="2" t="s">
        <v>650</v>
      </c>
      <c r="AJ30" s="129">
        <f t="shared" si="0"/>
        <v>0</v>
      </c>
      <c r="AK30" s="129"/>
      <c r="AL30" s="129">
        <f t="shared" si="1"/>
        <v>0</v>
      </c>
      <c r="AM30" s="129" t="str">
        <f t="shared" si="2"/>
        <v/>
      </c>
      <c r="AN30" s="130" t="str">
        <f t="shared" si="3"/>
        <v/>
      </c>
    </row>
    <row r="31" spans="1:40" ht="15" customHeight="1" x14ac:dyDescent="0.25">
      <c r="A31" s="2" t="s">
        <v>54</v>
      </c>
      <c r="B31" s="2" t="s">
        <v>64</v>
      </c>
      <c r="C31" s="2">
        <v>2015</v>
      </c>
      <c r="D31" s="2" t="s">
        <v>650</v>
      </c>
      <c r="E31" s="2" t="s">
        <v>650</v>
      </c>
      <c r="F31" s="2" t="s">
        <v>650</v>
      </c>
      <c r="G31" s="2" t="s">
        <v>651</v>
      </c>
      <c r="H31" s="2" t="s">
        <v>650</v>
      </c>
      <c r="I31" s="2" t="s">
        <v>650</v>
      </c>
      <c r="J31" s="2" t="s">
        <v>650</v>
      </c>
      <c r="K31" s="2" t="s">
        <v>650</v>
      </c>
      <c r="L31" s="2" t="s">
        <v>650</v>
      </c>
      <c r="M31" s="2" t="s">
        <v>650</v>
      </c>
      <c r="N31" s="2" t="s">
        <v>650</v>
      </c>
      <c r="O31" s="2" t="s">
        <v>650</v>
      </c>
      <c r="P31" s="2" t="s">
        <v>650</v>
      </c>
      <c r="Q31" s="2" t="s">
        <v>650</v>
      </c>
      <c r="R31" s="2" t="s">
        <v>650</v>
      </c>
      <c r="S31" s="2" t="s">
        <v>650</v>
      </c>
      <c r="T31" s="2" t="s">
        <v>650</v>
      </c>
      <c r="U31" s="2" t="s">
        <v>650</v>
      </c>
      <c r="V31" s="2" t="s">
        <v>650</v>
      </c>
      <c r="W31" s="2" t="s">
        <v>650</v>
      </c>
      <c r="X31" s="2" t="s">
        <v>650</v>
      </c>
      <c r="Y31" s="2" t="s">
        <v>650</v>
      </c>
      <c r="Z31" s="2" t="s">
        <v>650</v>
      </c>
      <c r="AA31" s="2" t="s">
        <v>650</v>
      </c>
      <c r="AB31" s="2" t="s">
        <v>650</v>
      </c>
      <c r="AC31" s="2" t="s">
        <v>650</v>
      </c>
      <c r="AD31" s="2" t="s">
        <v>650</v>
      </c>
      <c r="AE31" s="2" t="s">
        <v>650</v>
      </c>
      <c r="AF31" s="2" t="s">
        <v>650</v>
      </c>
      <c r="AG31" s="2" t="s">
        <v>650</v>
      </c>
      <c r="AJ31" s="129">
        <f t="shared" si="0"/>
        <v>0</v>
      </c>
      <c r="AK31" s="129"/>
      <c r="AL31" s="129">
        <f t="shared" si="1"/>
        <v>0</v>
      </c>
      <c r="AM31" s="129" t="str">
        <f t="shared" si="2"/>
        <v/>
      </c>
      <c r="AN31" s="130" t="str">
        <f t="shared" si="3"/>
        <v/>
      </c>
    </row>
    <row r="32" spans="1:40" ht="15" customHeight="1" x14ac:dyDescent="0.25">
      <c r="A32" s="2" t="s">
        <v>67</v>
      </c>
      <c r="B32" s="2" t="s">
        <v>68</v>
      </c>
      <c r="C32" s="2">
        <v>2015</v>
      </c>
      <c r="D32" s="2" t="s">
        <v>650</v>
      </c>
      <c r="E32" s="2" t="s">
        <v>650</v>
      </c>
      <c r="F32" s="2" t="s">
        <v>650</v>
      </c>
      <c r="G32" s="2" t="s">
        <v>650</v>
      </c>
      <c r="H32" s="2" t="s">
        <v>650</v>
      </c>
      <c r="I32" s="2" t="s">
        <v>650</v>
      </c>
      <c r="J32" s="2" t="s">
        <v>650</v>
      </c>
      <c r="K32" s="2" t="s">
        <v>650</v>
      </c>
      <c r="L32" s="2" t="s">
        <v>650</v>
      </c>
      <c r="M32" s="2" t="s">
        <v>650</v>
      </c>
      <c r="N32" s="2" t="s">
        <v>650</v>
      </c>
      <c r="O32" s="2" t="s">
        <v>650</v>
      </c>
      <c r="P32" s="2" t="s">
        <v>650</v>
      </c>
      <c r="Q32" s="2" t="s">
        <v>650</v>
      </c>
      <c r="R32" s="2" t="s">
        <v>650</v>
      </c>
      <c r="S32" s="2" t="s">
        <v>650</v>
      </c>
      <c r="T32" s="2" t="s">
        <v>650</v>
      </c>
      <c r="U32" s="2" t="s">
        <v>650</v>
      </c>
      <c r="V32" s="2" t="s">
        <v>650</v>
      </c>
      <c r="W32" s="2" t="s">
        <v>650</v>
      </c>
      <c r="X32" s="2" t="s">
        <v>650</v>
      </c>
      <c r="Y32" s="2" t="s">
        <v>650</v>
      </c>
      <c r="Z32" s="2" t="s">
        <v>650</v>
      </c>
      <c r="AA32" s="2" t="s">
        <v>650</v>
      </c>
      <c r="AB32" s="2" t="s">
        <v>650</v>
      </c>
      <c r="AC32" s="2" t="s">
        <v>650</v>
      </c>
      <c r="AD32" s="2" t="s">
        <v>650</v>
      </c>
      <c r="AE32" s="2" t="s">
        <v>650</v>
      </c>
      <c r="AF32" s="2" t="s">
        <v>650</v>
      </c>
      <c r="AG32" s="2" t="s">
        <v>650</v>
      </c>
      <c r="AJ32" s="129">
        <f t="shared" si="0"/>
        <v>0</v>
      </c>
      <c r="AK32" s="129"/>
      <c r="AL32" s="129">
        <f t="shared" si="1"/>
        <v>0</v>
      </c>
      <c r="AM32" s="129" t="str">
        <f t="shared" si="2"/>
        <v/>
      </c>
      <c r="AN32" s="130" t="str">
        <f t="shared" si="3"/>
        <v/>
      </c>
    </row>
    <row r="33" spans="1:40" ht="15" customHeight="1" x14ac:dyDescent="0.25">
      <c r="A33" s="2" t="s">
        <v>67</v>
      </c>
      <c r="B33" s="2" t="s">
        <v>69</v>
      </c>
      <c r="C33" s="2">
        <v>2015</v>
      </c>
      <c r="D33" s="2">
        <v>109.2</v>
      </c>
      <c r="E33" s="2">
        <v>28.34</v>
      </c>
      <c r="F33" s="2" t="s">
        <v>650</v>
      </c>
      <c r="G33" s="2" t="s">
        <v>650</v>
      </c>
      <c r="H33" s="2" t="s">
        <v>650</v>
      </c>
      <c r="I33" s="2">
        <v>152.30000000000001</v>
      </c>
      <c r="J33" s="2" t="s">
        <v>650</v>
      </c>
      <c r="K33" s="2">
        <v>1.02</v>
      </c>
      <c r="L33" s="2" t="s">
        <v>650</v>
      </c>
      <c r="M33" s="2" t="s">
        <v>650</v>
      </c>
      <c r="N33" s="2" t="s">
        <v>650</v>
      </c>
      <c r="O33" s="2" t="s">
        <v>650</v>
      </c>
      <c r="P33" s="2" t="s">
        <v>650</v>
      </c>
      <c r="Q33" s="2">
        <v>0.15</v>
      </c>
      <c r="R33" s="2" t="s">
        <v>650</v>
      </c>
      <c r="S33" s="2" t="s">
        <v>650</v>
      </c>
      <c r="T33" s="2" t="s">
        <v>650</v>
      </c>
      <c r="U33" s="2" t="s">
        <v>650</v>
      </c>
      <c r="V33" s="2" t="s">
        <v>8</v>
      </c>
      <c r="W33" s="2" t="s">
        <v>650</v>
      </c>
      <c r="X33" s="2" t="s">
        <v>650</v>
      </c>
      <c r="Y33" s="2" t="s">
        <v>650</v>
      </c>
      <c r="Z33" s="2">
        <v>10.06</v>
      </c>
      <c r="AA33" s="2" t="s">
        <v>650</v>
      </c>
      <c r="AB33" s="2" t="s">
        <v>650</v>
      </c>
      <c r="AC33" s="2" t="s">
        <v>650</v>
      </c>
      <c r="AD33" s="2" t="s">
        <v>650</v>
      </c>
      <c r="AE33" s="2">
        <v>128.88999999999999</v>
      </c>
      <c r="AF33" s="2" t="s">
        <v>650</v>
      </c>
      <c r="AG33" s="2">
        <v>12.18</v>
      </c>
      <c r="AJ33" s="129">
        <f t="shared" si="0"/>
        <v>140.11999999999998</v>
      </c>
      <c r="AK33" s="129"/>
      <c r="AL33" s="129">
        <f t="shared" si="1"/>
        <v>109.2</v>
      </c>
      <c r="AM33" s="129">
        <f t="shared" si="2"/>
        <v>28.34</v>
      </c>
      <c r="AN33" s="130">
        <f t="shared" si="3"/>
        <v>0.98158721096203261</v>
      </c>
    </row>
    <row r="34" spans="1:40" ht="15" customHeight="1" x14ac:dyDescent="0.25">
      <c r="A34" s="2" t="s">
        <v>67</v>
      </c>
      <c r="B34" s="2" t="s">
        <v>70</v>
      </c>
      <c r="C34" s="2">
        <v>2015</v>
      </c>
      <c r="D34" s="2" t="s">
        <v>650</v>
      </c>
      <c r="E34" s="2" t="s">
        <v>650</v>
      </c>
      <c r="F34" s="2" t="s">
        <v>650</v>
      </c>
      <c r="G34" s="2" t="s">
        <v>650</v>
      </c>
      <c r="H34" s="2" t="s">
        <v>650</v>
      </c>
      <c r="I34" s="2" t="s">
        <v>650</v>
      </c>
      <c r="J34" s="2" t="s">
        <v>650</v>
      </c>
      <c r="K34" s="2" t="s">
        <v>650</v>
      </c>
      <c r="L34" s="2" t="s">
        <v>650</v>
      </c>
      <c r="M34" s="2" t="s">
        <v>650</v>
      </c>
      <c r="N34" s="2" t="s">
        <v>650</v>
      </c>
      <c r="O34" s="2" t="s">
        <v>650</v>
      </c>
      <c r="P34" s="2" t="s">
        <v>650</v>
      </c>
      <c r="Q34" s="2" t="s">
        <v>650</v>
      </c>
      <c r="R34" s="2" t="s">
        <v>650</v>
      </c>
      <c r="S34" s="2" t="s">
        <v>650</v>
      </c>
      <c r="T34" s="2" t="s">
        <v>650</v>
      </c>
      <c r="U34" s="2" t="s">
        <v>650</v>
      </c>
      <c r="V34" s="2" t="s">
        <v>650</v>
      </c>
      <c r="W34" s="2" t="s">
        <v>650</v>
      </c>
      <c r="X34" s="2" t="s">
        <v>650</v>
      </c>
      <c r="Y34" s="2" t="s">
        <v>650</v>
      </c>
      <c r="Z34" s="2" t="s">
        <v>650</v>
      </c>
      <c r="AA34" s="2" t="s">
        <v>650</v>
      </c>
      <c r="AB34" s="2" t="s">
        <v>650</v>
      </c>
      <c r="AC34" s="2" t="s">
        <v>650</v>
      </c>
      <c r="AD34" s="2" t="s">
        <v>650</v>
      </c>
      <c r="AE34" s="2" t="s">
        <v>650</v>
      </c>
      <c r="AF34" s="2" t="s">
        <v>650</v>
      </c>
      <c r="AG34" s="2" t="s">
        <v>650</v>
      </c>
      <c r="AJ34" s="129">
        <f t="shared" si="0"/>
        <v>0</v>
      </c>
      <c r="AK34" s="129"/>
      <c r="AL34" s="129">
        <f t="shared" si="1"/>
        <v>0</v>
      </c>
      <c r="AM34" s="129" t="str">
        <f t="shared" si="2"/>
        <v/>
      </c>
      <c r="AN34" s="130" t="str">
        <f t="shared" si="3"/>
        <v/>
      </c>
    </row>
    <row r="35" spans="1:40" ht="15" customHeight="1" x14ac:dyDescent="0.25">
      <c r="A35" s="2" t="s">
        <v>71</v>
      </c>
      <c r="B35" s="2" t="s">
        <v>72</v>
      </c>
      <c r="C35" s="2">
        <v>2015</v>
      </c>
      <c r="D35" s="2" t="s">
        <v>650</v>
      </c>
      <c r="E35" s="2" t="s">
        <v>650</v>
      </c>
      <c r="F35" s="2" t="s">
        <v>650</v>
      </c>
      <c r="G35" s="2" t="s">
        <v>650</v>
      </c>
      <c r="H35" s="2" t="s">
        <v>650</v>
      </c>
      <c r="I35" s="2" t="s">
        <v>650</v>
      </c>
      <c r="J35" s="2" t="s">
        <v>650</v>
      </c>
      <c r="K35" s="2" t="s">
        <v>650</v>
      </c>
      <c r="L35" s="2" t="s">
        <v>650</v>
      </c>
      <c r="M35" s="2" t="s">
        <v>650</v>
      </c>
      <c r="N35" s="2" t="s">
        <v>650</v>
      </c>
      <c r="O35" s="2" t="s">
        <v>650</v>
      </c>
      <c r="P35" s="2" t="s">
        <v>650</v>
      </c>
      <c r="Q35" s="2" t="s">
        <v>650</v>
      </c>
      <c r="R35" s="2" t="s">
        <v>650</v>
      </c>
      <c r="S35" s="2" t="s">
        <v>650</v>
      </c>
      <c r="T35" s="2" t="s">
        <v>650</v>
      </c>
      <c r="U35" s="2" t="s">
        <v>650</v>
      </c>
      <c r="V35" s="2" t="s">
        <v>650</v>
      </c>
      <c r="W35" s="2" t="s">
        <v>650</v>
      </c>
      <c r="X35" s="2" t="s">
        <v>650</v>
      </c>
      <c r="Y35" s="2" t="s">
        <v>650</v>
      </c>
      <c r="Z35" s="2" t="s">
        <v>650</v>
      </c>
      <c r="AA35" s="2" t="s">
        <v>650</v>
      </c>
      <c r="AB35" s="2" t="s">
        <v>650</v>
      </c>
      <c r="AC35" s="2" t="s">
        <v>650</v>
      </c>
      <c r="AD35" s="2" t="s">
        <v>650</v>
      </c>
      <c r="AE35" s="2" t="s">
        <v>650</v>
      </c>
      <c r="AF35" s="2" t="s">
        <v>650</v>
      </c>
      <c r="AG35" s="2" t="s">
        <v>650</v>
      </c>
      <c r="AJ35" s="129">
        <f t="shared" si="0"/>
        <v>0</v>
      </c>
      <c r="AK35" s="129"/>
      <c r="AL35" s="129">
        <f t="shared" si="1"/>
        <v>0</v>
      </c>
      <c r="AM35" s="129" t="str">
        <f t="shared" si="2"/>
        <v/>
      </c>
      <c r="AN35" s="130" t="str">
        <f t="shared" si="3"/>
        <v/>
      </c>
    </row>
    <row r="36" spans="1:40" ht="15" customHeight="1" x14ac:dyDescent="0.25">
      <c r="A36" s="2" t="s">
        <v>71</v>
      </c>
      <c r="B36" s="2" t="s">
        <v>73</v>
      </c>
      <c r="C36" s="2">
        <v>2015</v>
      </c>
      <c r="D36" s="2" t="s">
        <v>650</v>
      </c>
      <c r="E36" s="2" t="s">
        <v>650</v>
      </c>
      <c r="F36" s="2" t="s">
        <v>650</v>
      </c>
      <c r="G36" s="2" t="s">
        <v>650</v>
      </c>
      <c r="H36" s="2" t="s">
        <v>650</v>
      </c>
      <c r="I36" s="2" t="s">
        <v>650</v>
      </c>
      <c r="J36" s="2" t="s">
        <v>650</v>
      </c>
      <c r="K36" s="2" t="s">
        <v>650</v>
      </c>
      <c r="L36" s="2" t="s">
        <v>650</v>
      </c>
      <c r="M36" s="2" t="s">
        <v>650</v>
      </c>
      <c r="N36" s="2" t="s">
        <v>650</v>
      </c>
      <c r="O36" s="2" t="s">
        <v>650</v>
      </c>
      <c r="P36" s="2" t="s">
        <v>650</v>
      </c>
      <c r="Q36" s="2" t="s">
        <v>650</v>
      </c>
      <c r="R36" s="2" t="s">
        <v>650</v>
      </c>
      <c r="S36" s="2" t="s">
        <v>650</v>
      </c>
      <c r="T36" s="2" t="s">
        <v>650</v>
      </c>
      <c r="U36" s="2" t="s">
        <v>650</v>
      </c>
      <c r="V36" s="2" t="s">
        <v>650</v>
      </c>
      <c r="W36" s="2" t="s">
        <v>650</v>
      </c>
      <c r="X36" s="2" t="s">
        <v>650</v>
      </c>
      <c r="Y36" s="2" t="s">
        <v>650</v>
      </c>
      <c r="Z36" s="2" t="s">
        <v>650</v>
      </c>
      <c r="AA36" s="2" t="s">
        <v>650</v>
      </c>
      <c r="AB36" s="2" t="s">
        <v>650</v>
      </c>
      <c r="AC36" s="2" t="s">
        <v>650</v>
      </c>
      <c r="AD36" s="2" t="s">
        <v>650</v>
      </c>
      <c r="AE36" s="2" t="s">
        <v>650</v>
      </c>
      <c r="AF36" s="2" t="s">
        <v>650</v>
      </c>
      <c r="AG36" s="2" t="s">
        <v>650</v>
      </c>
      <c r="AJ36" s="129">
        <f t="shared" si="0"/>
        <v>0</v>
      </c>
      <c r="AK36" s="129"/>
      <c r="AL36" s="129">
        <f t="shared" si="1"/>
        <v>0</v>
      </c>
      <c r="AM36" s="129" t="str">
        <f t="shared" si="2"/>
        <v/>
      </c>
      <c r="AN36" s="130" t="str">
        <f t="shared" si="3"/>
        <v/>
      </c>
    </row>
    <row r="37" spans="1:40" ht="15" customHeight="1" x14ac:dyDescent="0.25">
      <c r="A37" s="2" t="s">
        <v>74</v>
      </c>
      <c r="B37" s="2" t="s">
        <v>75</v>
      </c>
      <c r="C37" s="2">
        <v>2015</v>
      </c>
      <c r="D37" s="2">
        <v>179.184</v>
      </c>
      <c r="E37" s="2">
        <v>40.923999999999999</v>
      </c>
      <c r="F37" s="2" t="s">
        <v>650</v>
      </c>
      <c r="G37" s="2" t="s">
        <v>650</v>
      </c>
      <c r="H37" s="2" t="s">
        <v>650</v>
      </c>
      <c r="I37" s="2">
        <v>242.53579999999999</v>
      </c>
      <c r="J37" s="2" t="s">
        <v>650</v>
      </c>
      <c r="K37" s="2">
        <v>0.41699999999999998</v>
      </c>
      <c r="L37" s="2" t="s">
        <v>650</v>
      </c>
      <c r="M37" s="2" t="s">
        <v>650</v>
      </c>
      <c r="N37" s="2" t="s">
        <v>650</v>
      </c>
      <c r="O37" s="2" t="s">
        <v>650</v>
      </c>
      <c r="P37" s="2" t="s">
        <v>650</v>
      </c>
      <c r="Q37" s="2" t="s">
        <v>650</v>
      </c>
      <c r="R37" s="2" t="s">
        <v>650</v>
      </c>
      <c r="S37" s="2" t="s">
        <v>650</v>
      </c>
      <c r="T37" s="2" t="s">
        <v>650</v>
      </c>
      <c r="U37" s="2" t="s">
        <v>650</v>
      </c>
      <c r="V37" s="2" t="s">
        <v>650</v>
      </c>
      <c r="W37" s="2" t="s">
        <v>650</v>
      </c>
      <c r="X37" s="2" t="s">
        <v>650</v>
      </c>
      <c r="Y37" s="2" t="s">
        <v>650</v>
      </c>
      <c r="Z37" s="2" t="s">
        <v>650</v>
      </c>
      <c r="AA37" s="2" t="s">
        <v>650</v>
      </c>
      <c r="AB37" s="2" t="s">
        <v>650</v>
      </c>
      <c r="AC37" s="2" t="s">
        <v>650</v>
      </c>
      <c r="AD37" s="2" t="s">
        <v>650</v>
      </c>
      <c r="AE37" s="2">
        <v>242.11879999999999</v>
      </c>
      <c r="AF37" s="2" t="s">
        <v>650</v>
      </c>
      <c r="AG37" s="2" t="s">
        <v>650</v>
      </c>
      <c r="AJ37" s="129">
        <f t="shared" si="0"/>
        <v>242.53579999999999</v>
      </c>
      <c r="AK37" s="129"/>
      <c r="AL37" s="129">
        <f t="shared" si="1"/>
        <v>179.184</v>
      </c>
      <c r="AM37" s="129">
        <f t="shared" si="2"/>
        <v>40.923999999999999</v>
      </c>
      <c r="AN37" s="130">
        <f t="shared" si="3"/>
        <v>0.9075278783585764</v>
      </c>
    </row>
    <row r="38" spans="1:40" ht="15" customHeight="1" x14ac:dyDescent="0.25">
      <c r="A38" s="2" t="s">
        <v>74</v>
      </c>
      <c r="B38" s="2" t="s">
        <v>76</v>
      </c>
      <c r="C38" s="2">
        <v>2015</v>
      </c>
      <c r="D38" s="2" t="s">
        <v>650</v>
      </c>
      <c r="E38" s="2" t="s">
        <v>650</v>
      </c>
      <c r="F38" s="2" t="s">
        <v>650</v>
      </c>
      <c r="G38" s="2" t="s">
        <v>650</v>
      </c>
      <c r="H38" s="2" t="s">
        <v>650</v>
      </c>
      <c r="I38" s="2" t="s">
        <v>650</v>
      </c>
      <c r="J38" s="2" t="s">
        <v>650</v>
      </c>
      <c r="K38" s="2" t="s">
        <v>650</v>
      </c>
      <c r="L38" s="2" t="s">
        <v>650</v>
      </c>
      <c r="M38" s="2" t="s">
        <v>650</v>
      </c>
      <c r="N38" s="2" t="s">
        <v>650</v>
      </c>
      <c r="O38" s="2" t="s">
        <v>650</v>
      </c>
      <c r="P38" s="2" t="s">
        <v>650</v>
      </c>
      <c r="Q38" s="2" t="s">
        <v>650</v>
      </c>
      <c r="R38" s="2" t="s">
        <v>650</v>
      </c>
      <c r="S38" s="2" t="s">
        <v>650</v>
      </c>
      <c r="T38" s="2" t="s">
        <v>650</v>
      </c>
      <c r="U38" s="2" t="s">
        <v>650</v>
      </c>
      <c r="V38" s="2" t="s">
        <v>650</v>
      </c>
      <c r="W38" s="2" t="s">
        <v>650</v>
      </c>
      <c r="X38" s="2" t="s">
        <v>650</v>
      </c>
      <c r="Y38" s="2" t="s">
        <v>650</v>
      </c>
      <c r="Z38" s="2" t="s">
        <v>650</v>
      </c>
      <c r="AA38" s="2" t="s">
        <v>650</v>
      </c>
      <c r="AB38" s="2" t="s">
        <v>650</v>
      </c>
      <c r="AC38" s="2" t="s">
        <v>650</v>
      </c>
      <c r="AD38" s="2" t="s">
        <v>650</v>
      </c>
      <c r="AE38" s="2" t="s">
        <v>650</v>
      </c>
      <c r="AF38" s="2" t="s">
        <v>650</v>
      </c>
      <c r="AG38" s="2" t="s">
        <v>650</v>
      </c>
      <c r="AJ38" s="129">
        <f t="shared" si="0"/>
        <v>0</v>
      </c>
      <c r="AK38" s="129"/>
      <c r="AL38" s="129">
        <f t="shared" si="1"/>
        <v>0</v>
      </c>
      <c r="AM38" s="129" t="str">
        <f t="shared" si="2"/>
        <v/>
      </c>
      <c r="AN38" s="130" t="str">
        <f t="shared" si="3"/>
        <v/>
      </c>
    </row>
    <row r="39" spans="1:40" ht="15" customHeight="1" x14ac:dyDescent="0.25">
      <c r="A39" s="2" t="s">
        <v>74</v>
      </c>
      <c r="B39" s="2" t="s">
        <v>77</v>
      </c>
      <c r="C39" s="2">
        <v>2015</v>
      </c>
      <c r="D39" s="2" t="s">
        <v>650</v>
      </c>
      <c r="E39" s="2" t="s">
        <v>650</v>
      </c>
      <c r="F39" s="2" t="s">
        <v>650</v>
      </c>
      <c r="G39" s="2" t="s">
        <v>650</v>
      </c>
      <c r="H39" s="2" t="s">
        <v>650</v>
      </c>
      <c r="I39" s="2" t="s">
        <v>650</v>
      </c>
      <c r="J39" s="2" t="s">
        <v>650</v>
      </c>
      <c r="K39" s="2" t="s">
        <v>650</v>
      </c>
      <c r="L39" s="2" t="s">
        <v>650</v>
      </c>
      <c r="M39" s="2" t="s">
        <v>650</v>
      </c>
      <c r="N39" s="2" t="s">
        <v>650</v>
      </c>
      <c r="O39" s="2" t="s">
        <v>650</v>
      </c>
      <c r="P39" s="2" t="s">
        <v>650</v>
      </c>
      <c r="Q39" s="2" t="s">
        <v>650</v>
      </c>
      <c r="R39" s="2" t="s">
        <v>650</v>
      </c>
      <c r="S39" s="2" t="s">
        <v>650</v>
      </c>
      <c r="T39" s="2" t="s">
        <v>650</v>
      </c>
      <c r="U39" s="2" t="s">
        <v>650</v>
      </c>
      <c r="V39" s="2" t="s">
        <v>650</v>
      </c>
      <c r="W39" s="2" t="s">
        <v>650</v>
      </c>
      <c r="X39" s="2" t="s">
        <v>650</v>
      </c>
      <c r="Y39" s="2" t="s">
        <v>650</v>
      </c>
      <c r="Z39" s="2" t="s">
        <v>650</v>
      </c>
      <c r="AA39" s="2" t="s">
        <v>650</v>
      </c>
      <c r="AB39" s="2" t="s">
        <v>650</v>
      </c>
      <c r="AC39" s="2" t="s">
        <v>650</v>
      </c>
      <c r="AD39" s="2" t="s">
        <v>650</v>
      </c>
      <c r="AE39" s="2" t="s">
        <v>650</v>
      </c>
      <c r="AF39" s="2" t="s">
        <v>650</v>
      </c>
      <c r="AG39" s="2" t="s">
        <v>650</v>
      </c>
      <c r="AJ39" s="129">
        <f t="shared" si="0"/>
        <v>0</v>
      </c>
      <c r="AK39" s="129"/>
      <c r="AL39" s="129">
        <f t="shared" si="1"/>
        <v>0</v>
      </c>
      <c r="AM39" s="129" t="str">
        <f t="shared" si="2"/>
        <v/>
      </c>
      <c r="AN39" s="130" t="str">
        <f t="shared" si="3"/>
        <v/>
      </c>
    </row>
    <row r="40" spans="1:40" ht="15" customHeight="1" x14ac:dyDescent="0.25">
      <c r="A40" s="2" t="s">
        <v>78</v>
      </c>
      <c r="B40" s="2" t="s">
        <v>79</v>
      </c>
      <c r="C40" s="2">
        <v>2015</v>
      </c>
      <c r="D40" s="2">
        <v>540.20000000000005</v>
      </c>
      <c r="E40" s="2">
        <v>100.3</v>
      </c>
      <c r="F40" s="2" t="s">
        <v>650</v>
      </c>
      <c r="G40" s="2" t="s">
        <v>650</v>
      </c>
      <c r="H40" s="2" t="s">
        <v>650</v>
      </c>
      <c r="I40" s="2">
        <v>766.77</v>
      </c>
      <c r="J40" s="2" t="s">
        <v>650</v>
      </c>
      <c r="K40" s="2" t="s">
        <v>650</v>
      </c>
      <c r="L40" s="2">
        <v>7.97</v>
      </c>
      <c r="M40" s="2" t="s">
        <v>650</v>
      </c>
      <c r="N40" s="2" t="s">
        <v>650</v>
      </c>
      <c r="O40" s="2" t="s">
        <v>650</v>
      </c>
      <c r="P40" s="2">
        <v>366</v>
      </c>
      <c r="Q40" s="2">
        <v>25.2</v>
      </c>
      <c r="R40" s="2">
        <v>36.299999999999997</v>
      </c>
      <c r="S40" s="2" t="s">
        <v>650</v>
      </c>
      <c r="T40" s="2" t="s">
        <v>650</v>
      </c>
      <c r="U40" s="2" t="s">
        <v>650</v>
      </c>
      <c r="V40" s="2" t="s">
        <v>650</v>
      </c>
      <c r="W40" s="2" t="s">
        <v>650</v>
      </c>
      <c r="X40" s="2" t="s">
        <v>650</v>
      </c>
      <c r="Y40" s="2" t="s">
        <v>650</v>
      </c>
      <c r="Z40" s="2" t="s">
        <v>650</v>
      </c>
      <c r="AA40" s="2" t="s">
        <v>650</v>
      </c>
      <c r="AB40" s="2" t="s">
        <v>650</v>
      </c>
      <c r="AC40" s="2" t="s">
        <v>650</v>
      </c>
      <c r="AD40" s="2" t="s">
        <v>650</v>
      </c>
      <c r="AE40" s="2">
        <v>331.3</v>
      </c>
      <c r="AF40" s="2" t="s">
        <v>650</v>
      </c>
      <c r="AG40" s="2" t="s">
        <v>650</v>
      </c>
      <c r="AJ40" s="129">
        <f t="shared" si="0"/>
        <v>766.77</v>
      </c>
      <c r="AK40" s="129"/>
      <c r="AL40" s="129">
        <f t="shared" si="1"/>
        <v>540.20000000000005</v>
      </c>
      <c r="AM40" s="129">
        <f t="shared" si="2"/>
        <v>100.3</v>
      </c>
      <c r="AN40" s="130">
        <f t="shared" si="3"/>
        <v>0.8353221957040573</v>
      </c>
    </row>
    <row r="41" spans="1:40" ht="15" customHeight="1" x14ac:dyDescent="0.25">
      <c r="A41" s="2" t="s">
        <v>78</v>
      </c>
      <c r="B41" s="2" t="s">
        <v>80</v>
      </c>
      <c r="C41" s="2">
        <v>2015</v>
      </c>
      <c r="D41" s="2" t="s">
        <v>650</v>
      </c>
      <c r="E41" s="2" t="s">
        <v>650</v>
      </c>
      <c r="F41" s="2" t="s">
        <v>650</v>
      </c>
      <c r="G41" s="2" t="s">
        <v>650</v>
      </c>
      <c r="H41" s="2" t="s">
        <v>650</v>
      </c>
      <c r="I41" s="2" t="s">
        <v>650</v>
      </c>
      <c r="J41" s="2" t="s">
        <v>650</v>
      </c>
      <c r="K41" s="2" t="s">
        <v>650</v>
      </c>
      <c r="L41" s="2" t="s">
        <v>650</v>
      </c>
      <c r="M41" s="2" t="s">
        <v>650</v>
      </c>
      <c r="N41" s="2" t="s">
        <v>650</v>
      </c>
      <c r="O41" s="2" t="s">
        <v>650</v>
      </c>
      <c r="P41" s="2" t="s">
        <v>650</v>
      </c>
      <c r="Q41" s="2" t="s">
        <v>650</v>
      </c>
      <c r="R41" s="2" t="s">
        <v>650</v>
      </c>
      <c r="S41" s="2" t="s">
        <v>650</v>
      </c>
      <c r="T41" s="2" t="s">
        <v>650</v>
      </c>
      <c r="U41" s="2" t="s">
        <v>650</v>
      </c>
      <c r="V41" s="2" t="s">
        <v>650</v>
      </c>
      <c r="W41" s="2" t="s">
        <v>650</v>
      </c>
      <c r="X41" s="2" t="s">
        <v>650</v>
      </c>
      <c r="Y41" s="2" t="s">
        <v>650</v>
      </c>
      <c r="Z41" s="2" t="s">
        <v>650</v>
      </c>
      <c r="AA41" s="2" t="s">
        <v>650</v>
      </c>
      <c r="AB41" s="2" t="s">
        <v>650</v>
      </c>
      <c r="AC41" s="2" t="s">
        <v>650</v>
      </c>
      <c r="AD41" s="2" t="s">
        <v>650</v>
      </c>
      <c r="AE41" s="2" t="s">
        <v>650</v>
      </c>
      <c r="AF41" s="2" t="s">
        <v>650</v>
      </c>
      <c r="AG41" s="2" t="s">
        <v>650</v>
      </c>
      <c r="AJ41" s="129">
        <f t="shared" si="0"/>
        <v>0</v>
      </c>
      <c r="AK41" s="129"/>
      <c r="AL41" s="129">
        <f t="shared" si="1"/>
        <v>0</v>
      </c>
      <c r="AM41" s="129" t="str">
        <f t="shared" si="2"/>
        <v/>
      </c>
      <c r="AN41" s="130" t="str">
        <f t="shared" si="3"/>
        <v/>
      </c>
    </row>
    <row r="42" spans="1:40" ht="15" customHeight="1" x14ac:dyDescent="0.25">
      <c r="A42" s="2" t="s">
        <v>81</v>
      </c>
      <c r="B42" s="2" t="s">
        <v>82</v>
      </c>
      <c r="C42" s="2">
        <v>2015</v>
      </c>
      <c r="D42" s="2" t="s">
        <v>650</v>
      </c>
      <c r="E42" s="2" t="s">
        <v>650</v>
      </c>
      <c r="F42" s="2" t="s">
        <v>650</v>
      </c>
      <c r="G42" s="2" t="s">
        <v>650</v>
      </c>
      <c r="H42" s="2" t="s">
        <v>650</v>
      </c>
      <c r="I42" s="2" t="s">
        <v>650</v>
      </c>
      <c r="J42" s="2" t="s">
        <v>650</v>
      </c>
      <c r="K42" s="2" t="s">
        <v>650</v>
      </c>
      <c r="L42" s="2" t="s">
        <v>650</v>
      </c>
      <c r="M42" s="2" t="s">
        <v>650</v>
      </c>
      <c r="N42" s="2" t="s">
        <v>650</v>
      </c>
      <c r="O42" s="2" t="s">
        <v>650</v>
      </c>
      <c r="P42" s="2" t="s">
        <v>650</v>
      </c>
      <c r="Q42" s="2" t="s">
        <v>650</v>
      </c>
      <c r="R42" s="2" t="s">
        <v>650</v>
      </c>
      <c r="S42" s="2" t="s">
        <v>650</v>
      </c>
      <c r="T42" s="2" t="s">
        <v>650</v>
      </c>
      <c r="U42" s="2" t="s">
        <v>650</v>
      </c>
      <c r="V42" s="2" t="s">
        <v>650</v>
      </c>
      <c r="W42" s="2" t="s">
        <v>650</v>
      </c>
      <c r="X42" s="2" t="s">
        <v>650</v>
      </c>
      <c r="Y42" s="2" t="s">
        <v>650</v>
      </c>
      <c r="Z42" s="2" t="s">
        <v>650</v>
      </c>
      <c r="AA42" s="2" t="s">
        <v>650</v>
      </c>
      <c r="AB42" s="2" t="s">
        <v>650</v>
      </c>
      <c r="AC42" s="2" t="s">
        <v>650</v>
      </c>
      <c r="AD42" s="2" t="s">
        <v>650</v>
      </c>
      <c r="AE42" s="2" t="s">
        <v>650</v>
      </c>
      <c r="AF42" s="2" t="s">
        <v>650</v>
      </c>
      <c r="AG42" s="2" t="s">
        <v>650</v>
      </c>
      <c r="AJ42" s="129">
        <f t="shared" si="0"/>
        <v>0</v>
      </c>
      <c r="AK42" s="129"/>
      <c r="AL42" s="129">
        <f t="shared" si="1"/>
        <v>0</v>
      </c>
      <c r="AM42" s="129" t="str">
        <f t="shared" si="2"/>
        <v/>
      </c>
      <c r="AN42" s="130" t="str">
        <f t="shared" si="3"/>
        <v/>
      </c>
    </row>
    <row r="43" spans="1:40" ht="15" customHeight="1" x14ac:dyDescent="0.25">
      <c r="A43" s="2" t="s">
        <v>90</v>
      </c>
      <c r="B43" s="2" t="s">
        <v>91</v>
      </c>
      <c r="C43" s="2">
        <v>2015</v>
      </c>
      <c r="D43" s="2" t="s">
        <v>650</v>
      </c>
      <c r="E43" s="2" t="s">
        <v>650</v>
      </c>
      <c r="F43" s="2" t="s">
        <v>650</v>
      </c>
      <c r="G43" s="2" t="s">
        <v>650</v>
      </c>
      <c r="H43" s="2" t="s">
        <v>650</v>
      </c>
      <c r="I43" s="2" t="s">
        <v>650</v>
      </c>
      <c r="J43" s="2" t="s">
        <v>650</v>
      </c>
      <c r="K43" s="2" t="s">
        <v>650</v>
      </c>
      <c r="L43" s="2" t="s">
        <v>650</v>
      </c>
      <c r="M43" s="2" t="s">
        <v>650</v>
      </c>
      <c r="N43" s="2" t="s">
        <v>650</v>
      </c>
      <c r="O43" s="2" t="s">
        <v>650</v>
      </c>
      <c r="P43" s="2" t="s">
        <v>650</v>
      </c>
      <c r="Q43" s="2" t="s">
        <v>650</v>
      </c>
      <c r="R43" s="2" t="s">
        <v>650</v>
      </c>
      <c r="S43" s="2" t="s">
        <v>650</v>
      </c>
      <c r="T43" s="2" t="s">
        <v>650</v>
      </c>
      <c r="U43" s="2" t="s">
        <v>650</v>
      </c>
      <c r="V43" s="2" t="s">
        <v>650</v>
      </c>
      <c r="W43" s="2" t="s">
        <v>650</v>
      </c>
      <c r="X43" s="2" t="s">
        <v>650</v>
      </c>
      <c r="Y43" s="2" t="s">
        <v>650</v>
      </c>
      <c r="Z43" s="2" t="s">
        <v>650</v>
      </c>
      <c r="AA43" s="2" t="s">
        <v>650</v>
      </c>
      <c r="AB43" s="2" t="s">
        <v>650</v>
      </c>
      <c r="AC43" s="2" t="s">
        <v>650</v>
      </c>
      <c r="AD43" s="2" t="s">
        <v>650</v>
      </c>
      <c r="AE43" s="2" t="s">
        <v>650</v>
      </c>
      <c r="AF43" s="2" t="s">
        <v>650</v>
      </c>
      <c r="AG43" s="2" t="s">
        <v>650</v>
      </c>
      <c r="AJ43" s="129">
        <f t="shared" si="0"/>
        <v>0</v>
      </c>
      <c r="AK43" s="129"/>
      <c r="AL43" s="129">
        <f t="shared" si="1"/>
        <v>0</v>
      </c>
      <c r="AM43" s="129" t="str">
        <f t="shared" si="2"/>
        <v/>
      </c>
      <c r="AN43" s="130" t="str">
        <f t="shared" si="3"/>
        <v/>
      </c>
    </row>
    <row r="44" spans="1:40" ht="15" customHeight="1" x14ac:dyDescent="0.25">
      <c r="A44" s="2" t="s">
        <v>90</v>
      </c>
      <c r="B44" s="2" t="s">
        <v>92</v>
      </c>
      <c r="C44" s="2">
        <v>2015</v>
      </c>
      <c r="D44" s="2">
        <v>321.49900000000002</v>
      </c>
      <c r="E44" s="2">
        <v>89.972999999999999</v>
      </c>
      <c r="F44" s="2" t="s">
        <v>650</v>
      </c>
      <c r="G44" s="2" t="s">
        <v>650</v>
      </c>
      <c r="H44" s="2" t="s">
        <v>650</v>
      </c>
      <c r="I44" s="2">
        <v>526.02800000000002</v>
      </c>
      <c r="J44" s="2" t="s">
        <v>650</v>
      </c>
      <c r="K44" s="2">
        <v>0.25800000000000001</v>
      </c>
      <c r="L44" s="2" t="s">
        <v>650</v>
      </c>
      <c r="M44" s="2" t="s">
        <v>650</v>
      </c>
      <c r="N44" s="2" t="s">
        <v>650</v>
      </c>
      <c r="O44" s="2" t="s">
        <v>650</v>
      </c>
      <c r="P44" s="2">
        <v>356.90699999999998</v>
      </c>
      <c r="Q44" s="2">
        <v>1.3660000000000001</v>
      </c>
      <c r="R44" s="2">
        <v>70.5</v>
      </c>
      <c r="S44" s="2">
        <v>0</v>
      </c>
      <c r="T44" s="2" t="s">
        <v>650</v>
      </c>
      <c r="U44" s="2">
        <v>27.154</v>
      </c>
      <c r="V44" s="2" t="s">
        <v>8</v>
      </c>
      <c r="W44" s="2" t="s">
        <v>650</v>
      </c>
      <c r="X44" s="2" t="s">
        <v>650</v>
      </c>
      <c r="Y44" s="2" t="s">
        <v>650</v>
      </c>
      <c r="Z44" s="2" t="s">
        <v>650</v>
      </c>
      <c r="AA44" s="2" t="s">
        <v>650</v>
      </c>
      <c r="AB44" s="2" t="s">
        <v>650</v>
      </c>
      <c r="AC44" s="2" t="s">
        <v>650</v>
      </c>
      <c r="AD44" s="2" t="s">
        <v>650</v>
      </c>
      <c r="AE44" s="2" t="s">
        <v>650</v>
      </c>
      <c r="AF44" s="2" t="s">
        <v>650</v>
      </c>
      <c r="AG44" s="2">
        <v>69.843000000000004</v>
      </c>
      <c r="AJ44" s="129">
        <f t="shared" si="0"/>
        <v>456.18499999999995</v>
      </c>
      <c r="AK44" s="129"/>
      <c r="AL44" s="129">
        <f t="shared" si="1"/>
        <v>321.49900000000002</v>
      </c>
      <c r="AM44" s="129">
        <f t="shared" si="2"/>
        <v>89.972999999999999</v>
      </c>
      <c r="AN44" s="130">
        <f t="shared" si="3"/>
        <v>0.90198494032026499</v>
      </c>
    </row>
    <row r="45" spans="1:40" ht="15" customHeight="1" x14ac:dyDescent="0.25">
      <c r="A45" s="2" t="s">
        <v>93</v>
      </c>
      <c r="B45" s="2" t="s">
        <v>94</v>
      </c>
      <c r="C45" s="2">
        <v>2015</v>
      </c>
      <c r="D45" s="2" t="s">
        <v>650</v>
      </c>
      <c r="E45" s="2" t="s">
        <v>650</v>
      </c>
      <c r="F45" s="2" t="s">
        <v>650</v>
      </c>
      <c r="G45" s="2" t="s">
        <v>650</v>
      </c>
      <c r="H45" s="2" t="s">
        <v>650</v>
      </c>
      <c r="I45" s="2" t="s">
        <v>650</v>
      </c>
      <c r="J45" s="2" t="s">
        <v>650</v>
      </c>
      <c r="K45" s="2" t="s">
        <v>650</v>
      </c>
      <c r="L45" s="2" t="s">
        <v>650</v>
      </c>
      <c r="M45" s="2" t="s">
        <v>650</v>
      </c>
      <c r="N45" s="2" t="s">
        <v>650</v>
      </c>
      <c r="O45" s="2" t="s">
        <v>650</v>
      </c>
      <c r="P45" s="2" t="s">
        <v>650</v>
      </c>
      <c r="Q45" s="2" t="s">
        <v>650</v>
      </c>
      <c r="R45" s="2" t="s">
        <v>650</v>
      </c>
      <c r="S45" s="2" t="s">
        <v>650</v>
      </c>
      <c r="T45" s="2" t="s">
        <v>650</v>
      </c>
      <c r="U45" s="2" t="s">
        <v>650</v>
      </c>
      <c r="V45" s="2" t="s">
        <v>650</v>
      </c>
      <c r="W45" s="2" t="s">
        <v>650</v>
      </c>
      <c r="X45" s="2" t="s">
        <v>650</v>
      </c>
      <c r="Y45" s="2" t="s">
        <v>650</v>
      </c>
      <c r="Z45" s="2" t="s">
        <v>650</v>
      </c>
      <c r="AA45" s="2" t="s">
        <v>650</v>
      </c>
      <c r="AB45" s="2" t="s">
        <v>650</v>
      </c>
      <c r="AC45" s="2" t="s">
        <v>650</v>
      </c>
      <c r="AD45" s="2" t="s">
        <v>650</v>
      </c>
      <c r="AE45" s="2" t="s">
        <v>650</v>
      </c>
      <c r="AF45" s="2" t="s">
        <v>650</v>
      </c>
      <c r="AG45" s="2" t="s">
        <v>650</v>
      </c>
      <c r="AJ45" s="129">
        <f t="shared" si="0"/>
        <v>0</v>
      </c>
      <c r="AK45" s="129"/>
      <c r="AL45" s="129">
        <f t="shared" si="1"/>
        <v>0</v>
      </c>
      <c r="AM45" s="129" t="str">
        <f t="shared" si="2"/>
        <v/>
      </c>
      <c r="AN45" s="130" t="str">
        <f t="shared" si="3"/>
        <v/>
      </c>
    </row>
    <row r="46" spans="1:40" ht="15" customHeight="1" x14ac:dyDescent="0.25">
      <c r="A46" s="2" t="s">
        <v>93</v>
      </c>
      <c r="B46" s="2" t="s">
        <v>95</v>
      </c>
      <c r="C46" s="2">
        <v>2015</v>
      </c>
      <c r="D46" s="2" t="s">
        <v>650</v>
      </c>
      <c r="E46" s="2" t="s">
        <v>650</v>
      </c>
      <c r="F46" s="2" t="s">
        <v>650</v>
      </c>
      <c r="G46" s="2" t="s">
        <v>650</v>
      </c>
      <c r="H46" s="2" t="s">
        <v>650</v>
      </c>
      <c r="I46" s="2" t="s">
        <v>650</v>
      </c>
      <c r="J46" s="2" t="s">
        <v>650</v>
      </c>
      <c r="K46" s="2" t="s">
        <v>650</v>
      </c>
      <c r="L46" s="2" t="s">
        <v>650</v>
      </c>
      <c r="M46" s="2" t="s">
        <v>650</v>
      </c>
      <c r="N46" s="2" t="s">
        <v>650</v>
      </c>
      <c r="O46" s="2" t="s">
        <v>650</v>
      </c>
      <c r="P46" s="2" t="s">
        <v>650</v>
      </c>
      <c r="Q46" s="2" t="s">
        <v>650</v>
      </c>
      <c r="R46" s="2" t="s">
        <v>650</v>
      </c>
      <c r="S46" s="2" t="s">
        <v>650</v>
      </c>
      <c r="T46" s="2" t="s">
        <v>650</v>
      </c>
      <c r="U46" s="2" t="s">
        <v>650</v>
      </c>
      <c r="V46" s="2" t="s">
        <v>650</v>
      </c>
      <c r="W46" s="2" t="s">
        <v>650</v>
      </c>
      <c r="X46" s="2" t="s">
        <v>650</v>
      </c>
      <c r="Y46" s="2" t="s">
        <v>650</v>
      </c>
      <c r="Z46" s="2" t="s">
        <v>650</v>
      </c>
      <c r="AA46" s="2" t="s">
        <v>650</v>
      </c>
      <c r="AB46" s="2" t="s">
        <v>650</v>
      </c>
      <c r="AC46" s="2" t="s">
        <v>650</v>
      </c>
      <c r="AD46" s="2" t="s">
        <v>650</v>
      </c>
      <c r="AE46" s="2" t="s">
        <v>650</v>
      </c>
      <c r="AF46" s="2" t="s">
        <v>650</v>
      </c>
      <c r="AG46" s="2" t="s">
        <v>650</v>
      </c>
      <c r="AJ46" s="129">
        <f t="shared" si="0"/>
        <v>0</v>
      </c>
      <c r="AK46" s="129"/>
      <c r="AL46" s="129">
        <f t="shared" si="1"/>
        <v>0</v>
      </c>
      <c r="AM46" s="129" t="str">
        <f t="shared" si="2"/>
        <v/>
      </c>
      <c r="AN46" s="130" t="str">
        <f t="shared" si="3"/>
        <v/>
      </c>
    </row>
    <row r="47" spans="1:40" ht="15" customHeight="1" x14ac:dyDescent="0.25">
      <c r="A47" s="2" t="s">
        <v>96</v>
      </c>
      <c r="B47" s="2" t="s">
        <v>97</v>
      </c>
      <c r="C47" s="2">
        <v>2015</v>
      </c>
      <c r="D47" s="2" t="s">
        <v>650</v>
      </c>
      <c r="E47" s="2" t="s">
        <v>650</v>
      </c>
      <c r="F47" s="2" t="s">
        <v>650</v>
      </c>
      <c r="G47" s="2" t="s">
        <v>650</v>
      </c>
      <c r="H47" s="2" t="s">
        <v>650</v>
      </c>
      <c r="I47" s="2" t="s">
        <v>650</v>
      </c>
      <c r="J47" s="2" t="s">
        <v>650</v>
      </c>
      <c r="K47" s="2" t="s">
        <v>650</v>
      </c>
      <c r="L47" s="2" t="s">
        <v>650</v>
      </c>
      <c r="M47" s="2" t="s">
        <v>650</v>
      </c>
      <c r="N47" s="2" t="s">
        <v>650</v>
      </c>
      <c r="O47" s="2" t="s">
        <v>650</v>
      </c>
      <c r="P47" s="2" t="s">
        <v>650</v>
      </c>
      <c r="Q47" s="2" t="s">
        <v>650</v>
      </c>
      <c r="R47" s="2" t="s">
        <v>650</v>
      </c>
      <c r="S47" s="2" t="s">
        <v>650</v>
      </c>
      <c r="T47" s="2" t="s">
        <v>650</v>
      </c>
      <c r="U47" s="2" t="s">
        <v>650</v>
      </c>
      <c r="V47" s="2" t="s">
        <v>650</v>
      </c>
      <c r="W47" s="2" t="s">
        <v>650</v>
      </c>
      <c r="X47" s="2" t="s">
        <v>650</v>
      </c>
      <c r="Y47" s="2" t="s">
        <v>650</v>
      </c>
      <c r="Z47" s="2" t="s">
        <v>650</v>
      </c>
      <c r="AA47" s="2" t="s">
        <v>650</v>
      </c>
      <c r="AB47" s="2" t="s">
        <v>650</v>
      </c>
      <c r="AC47" s="2" t="s">
        <v>650</v>
      </c>
      <c r="AD47" s="2" t="s">
        <v>650</v>
      </c>
      <c r="AE47" s="2" t="s">
        <v>650</v>
      </c>
      <c r="AF47" s="2" t="s">
        <v>650</v>
      </c>
      <c r="AG47" s="2" t="s">
        <v>650</v>
      </c>
      <c r="AJ47" s="129">
        <f t="shared" si="0"/>
        <v>0</v>
      </c>
      <c r="AK47" s="129"/>
      <c r="AL47" s="129">
        <f t="shared" si="1"/>
        <v>0</v>
      </c>
      <c r="AM47" s="129" t="str">
        <f t="shared" si="2"/>
        <v/>
      </c>
      <c r="AN47" s="130" t="str">
        <f t="shared" si="3"/>
        <v/>
      </c>
    </row>
    <row r="48" spans="1:40" ht="15" customHeight="1" x14ac:dyDescent="0.25">
      <c r="A48" s="2" t="s">
        <v>96</v>
      </c>
      <c r="B48" s="2" t="s">
        <v>98</v>
      </c>
      <c r="C48" s="2">
        <v>2015</v>
      </c>
      <c r="D48" s="2" t="s">
        <v>650</v>
      </c>
      <c r="E48" s="2" t="s">
        <v>650</v>
      </c>
      <c r="F48" s="2" t="s">
        <v>650</v>
      </c>
      <c r="G48" s="2" t="s">
        <v>650</v>
      </c>
      <c r="H48" s="2" t="s">
        <v>650</v>
      </c>
      <c r="I48" s="2" t="s">
        <v>650</v>
      </c>
      <c r="J48" s="2" t="s">
        <v>650</v>
      </c>
      <c r="K48" s="2" t="s">
        <v>650</v>
      </c>
      <c r="L48" s="2" t="s">
        <v>650</v>
      </c>
      <c r="M48" s="2" t="s">
        <v>650</v>
      </c>
      <c r="N48" s="2" t="s">
        <v>650</v>
      </c>
      <c r="O48" s="2" t="s">
        <v>650</v>
      </c>
      <c r="P48" s="2" t="s">
        <v>650</v>
      </c>
      <c r="Q48" s="2" t="s">
        <v>650</v>
      </c>
      <c r="R48" s="2" t="s">
        <v>650</v>
      </c>
      <c r="S48" s="2" t="s">
        <v>650</v>
      </c>
      <c r="T48" s="2" t="s">
        <v>650</v>
      </c>
      <c r="U48" s="2" t="s">
        <v>650</v>
      </c>
      <c r="V48" s="2" t="s">
        <v>650</v>
      </c>
      <c r="W48" s="2" t="s">
        <v>650</v>
      </c>
      <c r="X48" s="2" t="s">
        <v>650</v>
      </c>
      <c r="Y48" s="2" t="s">
        <v>650</v>
      </c>
      <c r="Z48" s="2" t="s">
        <v>650</v>
      </c>
      <c r="AA48" s="2" t="s">
        <v>650</v>
      </c>
      <c r="AB48" s="2" t="s">
        <v>650</v>
      </c>
      <c r="AC48" s="2" t="s">
        <v>650</v>
      </c>
      <c r="AD48" s="2" t="s">
        <v>650</v>
      </c>
      <c r="AE48" s="2" t="s">
        <v>650</v>
      </c>
      <c r="AF48" s="2" t="s">
        <v>650</v>
      </c>
      <c r="AG48" s="2" t="s">
        <v>650</v>
      </c>
      <c r="AJ48" s="129">
        <f t="shared" si="0"/>
        <v>0</v>
      </c>
      <c r="AK48" s="129"/>
      <c r="AL48" s="129">
        <f t="shared" si="1"/>
        <v>0</v>
      </c>
      <c r="AM48" s="129" t="str">
        <f t="shared" si="2"/>
        <v/>
      </c>
      <c r="AN48" s="130" t="str">
        <f t="shared" si="3"/>
        <v/>
      </c>
    </row>
    <row r="49" spans="1:40" ht="15" customHeight="1" x14ac:dyDescent="0.25">
      <c r="A49" s="2" t="s">
        <v>96</v>
      </c>
      <c r="B49" s="2" t="s">
        <v>99</v>
      </c>
      <c r="C49" s="2">
        <v>2015</v>
      </c>
      <c r="D49" s="2" t="s">
        <v>650</v>
      </c>
      <c r="E49" s="2" t="s">
        <v>650</v>
      </c>
      <c r="F49" s="2" t="s">
        <v>650</v>
      </c>
      <c r="G49" s="2" t="s">
        <v>650</v>
      </c>
      <c r="H49" s="2" t="s">
        <v>650</v>
      </c>
      <c r="I49" s="2" t="s">
        <v>650</v>
      </c>
      <c r="J49" s="2" t="s">
        <v>650</v>
      </c>
      <c r="K49" s="2" t="s">
        <v>650</v>
      </c>
      <c r="L49" s="2" t="s">
        <v>650</v>
      </c>
      <c r="M49" s="2" t="s">
        <v>650</v>
      </c>
      <c r="N49" s="2" t="s">
        <v>650</v>
      </c>
      <c r="O49" s="2" t="s">
        <v>650</v>
      </c>
      <c r="P49" s="2" t="s">
        <v>650</v>
      </c>
      <c r="Q49" s="2" t="s">
        <v>650</v>
      </c>
      <c r="R49" s="2" t="s">
        <v>650</v>
      </c>
      <c r="S49" s="2" t="s">
        <v>650</v>
      </c>
      <c r="T49" s="2" t="s">
        <v>650</v>
      </c>
      <c r="U49" s="2" t="s">
        <v>650</v>
      </c>
      <c r="V49" s="2" t="s">
        <v>650</v>
      </c>
      <c r="W49" s="2" t="s">
        <v>650</v>
      </c>
      <c r="X49" s="2" t="s">
        <v>650</v>
      </c>
      <c r="Y49" s="2" t="s">
        <v>650</v>
      </c>
      <c r="Z49" s="2" t="s">
        <v>650</v>
      </c>
      <c r="AA49" s="2" t="s">
        <v>650</v>
      </c>
      <c r="AB49" s="2" t="s">
        <v>650</v>
      </c>
      <c r="AC49" s="2" t="s">
        <v>650</v>
      </c>
      <c r="AD49" s="2" t="s">
        <v>650</v>
      </c>
      <c r="AE49" s="2" t="s">
        <v>650</v>
      </c>
      <c r="AF49" s="2" t="s">
        <v>650</v>
      </c>
      <c r="AG49" s="2" t="s">
        <v>650</v>
      </c>
      <c r="AJ49" s="129">
        <f t="shared" si="0"/>
        <v>0</v>
      </c>
      <c r="AK49" s="129"/>
      <c r="AL49" s="129">
        <f t="shared" si="1"/>
        <v>0</v>
      </c>
      <c r="AM49" s="129" t="str">
        <f t="shared" si="2"/>
        <v/>
      </c>
      <c r="AN49" s="130" t="str">
        <f t="shared" si="3"/>
        <v/>
      </c>
    </row>
    <row r="50" spans="1:40" ht="15" customHeight="1" x14ac:dyDescent="0.25">
      <c r="A50" s="2" t="s">
        <v>96</v>
      </c>
      <c r="B50" s="2" t="s">
        <v>100</v>
      </c>
      <c r="C50" s="2">
        <v>2015</v>
      </c>
      <c r="D50" s="2" t="s">
        <v>650</v>
      </c>
      <c r="E50" s="2" t="s">
        <v>650</v>
      </c>
      <c r="F50" s="2" t="s">
        <v>650</v>
      </c>
      <c r="G50" s="2" t="s">
        <v>650</v>
      </c>
      <c r="H50" s="2" t="s">
        <v>650</v>
      </c>
      <c r="I50" s="2" t="s">
        <v>650</v>
      </c>
      <c r="J50" s="2" t="s">
        <v>650</v>
      </c>
      <c r="K50" s="2" t="s">
        <v>650</v>
      </c>
      <c r="L50" s="2" t="s">
        <v>650</v>
      </c>
      <c r="M50" s="2" t="s">
        <v>650</v>
      </c>
      <c r="N50" s="2" t="s">
        <v>650</v>
      </c>
      <c r="O50" s="2" t="s">
        <v>650</v>
      </c>
      <c r="P50" s="2" t="s">
        <v>650</v>
      </c>
      <c r="Q50" s="2" t="s">
        <v>650</v>
      </c>
      <c r="R50" s="2" t="s">
        <v>650</v>
      </c>
      <c r="S50" s="2" t="s">
        <v>650</v>
      </c>
      <c r="T50" s="2" t="s">
        <v>650</v>
      </c>
      <c r="U50" s="2" t="s">
        <v>650</v>
      </c>
      <c r="V50" s="2" t="s">
        <v>650</v>
      </c>
      <c r="W50" s="2" t="s">
        <v>650</v>
      </c>
      <c r="X50" s="2" t="s">
        <v>650</v>
      </c>
      <c r="Y50" s="2" t="s">
        <v>650</v>
      </c>
      <c r="Z50" s="2" t="s">
        <v>650</v>
      </c>
      <c r="AA50" s="2" t="s">
        <v>650</v>
      </c>
      <c r="AB50" s="2" t="s">
        <v>650</v>
      </c>
      <c r="AC50" s="2" t="s">
        <v>650</v>
      </c>
      <c r="AD50" s="2" t="s">
        <v>650</v>
      </c>
      <c r="AE50" s="2" t="s">
        <v>650</v>
      </c>
      <c r="AF50" s="2" t="s">
        <v>650</v>
      </c>
      <c r="AG50" s="2" t="s">
        <v>650</v>
      </c>
      <c r="AJ50" s="129">
        <f t="shared" si="0"/>
        <v>0</v>
      </c>
      <c r="AK50" s="129"/>
      <c r="AL50" s="129">
        <f t="shared" si="1"/>
        <v>0</v>
      </c>
      <c r="AM50" s="129" t="str">
        <f t="shared" si="2"/>
        <v/>
      </c>
      <c r="AN50" s="130" t="str">
        <f t="shared" si="3"/>
        <v/>
      </c>
    </row>
    <row r="51" spans="1:40" ht="15" customHeight="1" x14ac:dyDescent="0.25">
      <c r="A51" s="2" t="s">
        <v>101</v>
      </c>
      <c r="B51" s="2" t="s">
        <v>102</v>
      </c>
      <c r="C51" s="2">
        <v>2015</v>
      </c>
      <c r="D51" s="2" t="s">
        <v>650</v>
      </c>
      <c r="E51" s="2" t="s">
        <v>650</v>
      </c>
      <c r="F51" s="2" t="s">
        <v>650</v>
      </c>
      <c r="G51" s="2" t="s">
        <v>650</v>
      </c>
      <c r="H51" s="2" t="s">
        <v>650</v>
      </c>
      <c r="I51" s="2" t="s">
        <v>650</v>
      </c>
      <c r="J51" s="2" t="s">
        <v>650</v>
      </c>
      <c r="K51" s="2" t="s">
        <v>650</v>
      </c>
      <c r="L51" s="2" t="s">
        <v>650</v>
      </c>
      <c r="M51" s="2" t="s">
        <v>650</v>
      </c>
      <c r="N51" s="2" t="s">
        <v>650</v>
      </c>
      <c r="O51" s="2" t="s">
        <v>650</v>
      </c>
      <c r="P51" s="2" t="s">
        <v>650</v>
      </c>
      <c r="Q51" s="2" t="s">
        <v>650</v>
      </c>
      <c r="R51" s="2" t="s">
        <v>650</v>
      </c>
      <c r="S51" s="2" t="s">
        <v>650</v>
      </c>
      <c r="T51" s="2" t="s">
        <v>650</v>
      </c>
      <c r="U51" s="2" t="s">
        <v>650</v>
      </c>
      <c r="V51" s="2" t="s">
        <v>650</v>
      </c>
      <c r="W51" s="2" t="s">
        <v>650</v>
      </c>
      <c r="X51" s="2" t="s">
        <v>650</v>
      </c>
      <c r="Y51" s="2" t="s">
        <v>650</v>
      </c>
      <c r="Z51" s="2" t="s">
        <v>650</v>
      </c>
      <c r="AA51" s="2" t="s">
        <v>650</v>
      </c>
      <c r="AB51" s="2" t="s">
        <v>650</v>
      </c>
      <c r="AC51" s="2" t="s">
        <v>650</v>
      </c>
      <c r="AD51" s="2" t="s">
        <v>650</v>
      </c>
      <c r="AE51" s="2" t="s">
        <v>650</v>
      </c>
      <c r="AF51" s="2" t="s">
        <v>650</v>
      </c>
      <c r="AG51" s="2" t="s">
        <v>650</v>
      </c>
      <c r="AJ51" s="129">
        <f t="shared" si="0"/>
        <v>0</v>
      </c>
      <c r="AK51" s="129"/>
      <c r="AL51" s="129">
        <f t="shared" si="1"/>
        <v>0</v>
      </c>
      <c r="AM51" s="129" t="str">
        <f t="shared" si="2"/>
        <v/>
      </c>
      <c r="AN51" s="130" t="str">
        <f t="shared" si="3"/>
        <v/>
      </c>
    </row>
    <row r="52" spans="1:40" ht="15" customHeight="1" x14ac:dyDescent="0.25">
      <c r="A52" s="2" t="s">
        <v>101</v>
      </c>
      <c r="B52" s="2" t="s">
        <v>103</v>
      </c>
      <c r="C52" s="2">
        <v>2015</v>
      </c>
      <c r="D52" s="2" t="s">
        <v>650</v>
      </c>
      <c r="E52" s="2" t="s">
        <v>650</v>
      </c>
      <c r="F52" s="2" t="s">
        <v>650</v>
      </c>
      <c r="G52" s="2" t="s">
        <v>650</v>
      </c>
      <c r="H52" s="2" t="s">
        <v>650</v>
      </c>
      <c r="I52" s="2" t="s">
        <v>650</v>
      </c>
      <c r="J52" s="2" t="s">
        <v>650</v>
      </c>
      <c r="K52" s="2" t="s">
        <v>650</v>
      </c>
      <c r="L52" s="2" t="s">
        <v>650</v>
      </c>
      <c r="M52" s="2" t="s">
        <v>650</v>
      </c>
      <c r="N52" s="2" t="s">
        <v>650</v>
      </c>
      <c r="O52" s="2" t="s">
        <v>650</v>
      </c>
      <c r="P52" s="2" t="s">
        <v>650</v>
      </c>
      <c r="Q52" s="2" t="s">
        <v>650</v>
      </c>
      <c r="R52" s="2" t="s">
        <v>650</v>
      </c>
      <c r="S52" s="2" t="s">
        <v>650</v>
      </c>
      <c r="T52" s="2" t="s">
        <v>650</v>
      </c>
      <c r="U52" s="2" t="s">
        <v>650</v>
      </c>
      <c r="V52" s="2" t="s">
        <v>650</v>
      </c>
      <c r="W52" s="2" t="s">
        <v>650</v>
      </c>
      <c r="X52" s="2" t="s">
        <v>650</v>
      </c>
      <c r="Y52" s="2" t="s">
        <v>650</v>
      </c>
      <c r="Z52" s="2" t="s">
        <v>650</v>
      </c>
      <c r="AA52" s="2" t="s">
        <v>650</v>
      </c>
      <c r="AB52" s="2" t="s">
        <v>650</v>
      </c>
      <c r="AC52" s="2" t="s">
        <v>650</v>
      </c>
      <c r="AD52" s="2" t="s">
        <v>650</v>
      </c>
      <c r="AE52" s="2" t="s">
        <v>650</v>
      </c>
      <c r="AF52" s="2" t="s">
        <v>650</v>
      </c>
      <c r="AG52" s="2" t="s">
        <v>650</v>
      </c>
      <c r="AJ52" s="129">
        <f t="shared" si="0"/>
        <v>0</v>
      </c>
      <c r="AK52" s="129"/>
      <c r="AL52" s="129">
        <f t="shared" si="1"/>
        <v>0</v>
      </c>
      <c r="AM52" s="129" t="str">
        <f t="shared" si="2"/>
        <v/>
      </c>
      <c r="AN52" s="130" t="str">
        <f t="shared" si="3"/>
        <v/>
      </c>
    </row>
    <row r="53" spans="1:40" ht="15" customHeight="1" x14ac:dyDescent="0.25">
      <c r="A53" s="2" t="s">
        <v>101</v>
      </c>
      <c r="B53" s="2" t="s">
        <v>104</v>
      </c>
      <c r="C53" s="2">
        <v>2015</v>
      </c>
      <c r="D53" s="2" t="s">
        <v>650</v>
      </c>
      <c r="E53" s="2" t="s">
        <v>650</v>
      </c>
      <c r="F53" s="2" t="s">
        <v>650</v>
      </c>
      <c r="G53" s="2" t="s">
        <v>650</v>
      </c>
      <c r="H53" s="2" t="s">
        <v>650</v>
      </c>
      <c r="I53" s="2" t="s">
        <v>650</v>
      </c>
      <c r="J53" s="2" t="s">
        <v>650</v>
      </c>
      <c r="K53" s="2" t="s">
        <v>650</v>
      </c>
      <c r="L53" s="2" t="s">
        <v>650</v>
      </c>
      <c r="M53" s="2" t="s">
        <v>650</v>
      </c>
      <c r="N53" s="2" t="s">
        <v>650</v>
      </c>
      <c r="O53" s="2" t="s">
        <v>650</v>
      </c>
      <c r="P53" s="2" t="s">
        <v>650</v>
      </c>
      <c r="Q53" s="2" t="s">
        <v>650</v>
      </c>
      <c r="R53" s="2" t="s">
        <v>650</v>
      </c>
      <c r="S53" s="2" t="s">
        <v>650</v>
      </c>
      <c r="T53" s="2" t="s">
        <v>650</v>
      </c>
      <c r="U53" s="2" t="s">
        <v>650</v>
      </c>
      <c r="V53" s="2" t="s">
        <v>650</v>
      </c>
      <c r="W53" s="2" t="s">
        <v>650</v>
      </c>
      <c r="X53" s="2" t="s">
        <v>650</v>
      </c>
      <c r="Y53" s="2" t="s">
        <v>650</v>
      </c>
      <c r="Z53" s="2" t="s">
        <v>650</v>
      </c>
      <c r="AA53" s="2" t="s">
        <v>650</v>
      </c>
      <c r="AB53" s="2" t="s">
        <v>650</v>
      </c>
      <c r="AC53" s="2" t="s">
        <v>650</v>
      </c>
      <c r="AD53" s="2" t="s">
        <v>650</v>
      </c>
      <c r="AE53" s="2" t="s">
        <v>650</v>
      </c>
      <c r="AF53" s="2" t="s">
        <v>650</v>
      </c>
      <c r="AG53" s="2" t="s">
        <v>650</v>
      </c>
      <c r="AJ53" s="129">
        <f t="shared" si="0"/>
        <v>0</v>
      </c>
      <c r="AK53" s="129"/>
      <c r="AL53" s="129">
        <f t="shared" si="1"/>
        <v>0</v>
      </c>
      <c r="AM53" s="129" t="str">
        <f t="shared" si="2"/>
        <v/>
      </c>
      <c r="AN53" s="130" t="str">
        <f t="shared" si="3"/>
        <v/>
      </c>
    </row>
    <row r="54" spans="1:40" ht="15" customHeight="1" x14ac:dyDescent="0.25">
      <c r="A54" s="2" t="s">
        <v>101</v>
      </c>
      <c r="B54" s="2" t="s">
        <v>105</v>
      </c>
      <c r="C54" s="2">
        <v>2015</v>
      </c>
      <c r="D54" s="2" t="s">
        <v>650</v>
      </c>
      <c r="E54" s="2" t="s">
        <v>650</v>
      </c>
      <c r="F54" s="2" t="s">
        <v>650</v>
      </c>
      <c r="G54" s="2" t="s">
        <v>650</v>
      </c>
      <c r="H54" s="2" t="s">
        <v>650</v>
      </c>
      <c r="I54" s="2" t="s">
        <v>650</v>
      </c>
      <c r="J54" s="2" t="s">
        <v>650</v>
      </c>
      <c r="K54" s="2" t="s">
        <v>650</v>
      </c>
      <c r="L54" s="2" t="s">
        <v>650</v>
      </c>
      <c r="M54" s="2" t="s">
        <v>650</v>
      </c>
      <c r="N54" s="2" t="s">
        <v>650</v>
      </c>
      <c r="O54" s="2" t="s">
        <v>650</v>
      </c>
      <c r="P54" s="2" t="s">
        <v>650</v>
      </c>
      <c r="Q54" s="2" t="s">
        <v>650</v>
      </c>
      <c r="R54" s="2" t="s">
        <v>650</v>
      </c>
      <c r="S54" s="2" t="s">
        <v>650</v>
      </c>
      <c r="T54" s="2" t="s">
        <v>650</v>
      </c>
      <c r="U54" s="2" t="s">
        <v>650</v>
      </c>
      <c r="V54" s="2" t="s">
        <v>650</v>
      </c>
      <c r="W54" s="2" t="s">
        <v>650</v>
      </c>
      <c r="X54" s="2" t="s">
        <v>650</v>
      </c>
      <c r="Y54" s="2" t="s">
        <v>650</v>
      </c>
      <c r="Z54" s="2" t="s">
        <v>650</v>
      </c>
      <c r="AA54" s="2" t="s">
        <v>650</v>
      </c>
      <c r="AB54" s="2" t="s">
        <v>650</v>
      </c>
      <c r="AC54" s="2" t="s">
        <v>650</v>
      </c>
      <c r="AD54" s="2" t="s">
        <v>650</v>
      </c>
      <c r="AE54" s="2" t="s">
        <v>650</v>
      </c>
      <c r="AF54" s="2" t="s">
        <v>650</v>
      </c>
      <c r="AG54" s="2" t="s">
        <v>650</v>
      </c>
      <c r="AJ54" s="129">
        <f t="shared" si="0"/>
        <v>0</v>
      </c>
      <c r="AK54" s="129"/>
      <c r="AL54" s="129">
        <f t="shared" si="1"/>
        <v>0</v>
      </c>
      <c r="AM54" s="129" t="str">
        <f t="shared" si="2"/>
        <v/>
      </c>
      <c r="AN54" s="130" t="str">
        <f t="shared" si="3"/>
        <v/>
      </c>
    </row>
    <row r="55" spans="1:40" ht="15" customHeight="1" x14ac:dyDescent="0.25">
      <c r="A55" s="2" t="s">
        <v>101</v>
      </c>
      <c r="B55" s="2" t="s">
        <v>106</v>
      </c>
      <c r="C55" s="2">
        <v>2015</v>
      </c>
      <c r="D55" s="2" t="s">
        <v>650</v>
      </c>
      <c r="E55" s="2" t="s">
        <v>650</v>
      </c>
      <c r="F55" s="2" t="s">
        <v>650</v>
      </c>
      <c r="G55" s="2" t="s">
        <v>650</v>
      </c>
      <c r="H55" s="2" t="s">
        <v>650</v>
      </c>
      <c r="I55" s="2" t="s">
        <v>650</v>
      </c>
      <c r="J55" s="2" t="s">
        <v>650</v>
      </c>
      <c r="K55" s="2" t="s">
        <v>650</v>
      </c>
      <c r="L55" s="2" t="s">
        <v>650</v>
      </c>
      <c r="M55" s="2" t="s">
        <v>650</v>
      </c>
      <c r="N55" s="2" t="s">
        <v>650</v>
      </c>
      <c r="O55" s="2" t="s">
        <v>650</v>
      </c>
      <c r="P55" s="2" t="s">
        <v>650</v>
      </c>
      <c r="Q55" s="2" t="s">
        <v>650</v>
      </c>
      <c r="R55" s="2" t="s">
        <v>650</v>
      </c>
      <c r="S55" s="2" t="s">
        <v>650</v>
      </c>
      <c r="T55" s="2" t="s">
        <v>650</v>
      </c>
      <c r="U55" s="2" t="s">
        <v>650</v>
      </c>
      <c r="V55" s="2" t="s">
        <v>650</v>
      </c>
      <c r="W55" s="2" t="s">
        <v>650</v>
      </c>
      <c r="X55" s="2" t="s">
        <v>650</v>
      </c>
      <c r="Y55" s="2" t="s">
        <v>650</v>
      </c>
      <c r="Z55" s="2" t="s">
        <v>650</v>
      </c>
      <c r="AA55" s="2" t="s">
        <v>650</v>
      </c>
      <c r="AB55" s="2" t="s">
        <v>650</v>
      </c>
      <c r="AC55" s="2" t="s">
        <v>650</v>
      </c>
      <c r="AD55" s="2" t="s">
        <v>650</v>
      </c>
      <c r="AE55" s="2" t="s">
        <v>650</v>
      </c>
      <c r="AF55" s="2" t="s">
        <v>650</v>
      </c>
      <c r="AG55" s="2" t="s">
        <v>650</v>
      </c>
      <c r="AJ55" s="129">
        <f t="shared" si="0"/>
        <v>0</v>
      </c>
      <c r="AK55" s="129"/>
      <c r="AL55" s="129">
        <f t="shared" si="1"/>
        <v>0</v>
      </c>
      <c r="AM55" s="129" t="str">
        <f t="shared" si="2"/>
        <v/>
      </c>
      <c r="AN55" s="130" t="str">
        <f t="shared" si="3"/>
        <v/>
      </c>
    </row>
    <row r="56" spans="1:40" ht="15" customHeight="1" x14ac:dyDescent="0.25">
      <c r="A56" s="2" t="s">
        <v>101</v>
      </c>
      <c r="B56" s="2" t="s">
        <v>107</v>
      </c>
      <c r="C56" s="2">
        <v>2015</v>
      </c>
      <c r="D56" s="2">
        <v>183.5759971</v>
      </c>
      <c r="E56" s="2">
        <v>92.052000000000007</v>
      </c>
      <c r="F56" s="2">
        <v>0</v>
      </c>
      <c r="G56" s="2" t="s">
        <v>650</v>
      </c>
      <c r="H56" s="2" t="s">
        <v>650</v>
      </c>
      <c r="I56" s="2">
        <v>372.495</v>
      </c>
      <c r="J56" s="2">
        <v>0</v>
      </c>
      <c r="K56" s="2">
        <v>0</v>
      </c>
      <c r="L56" s="2">
        <v>0</v>
      </c>
      <c r="M56" s="2">
        <v>0</v>
      </c>
      <c r="N56" s="2">
        <v>0</v>
      </c>
      <c r="O56" s="2">
        <v>0</v>
      </c>
      <c r="P56" s="2">
        <v>122.6</v>
      </c>
      <c r="Q56" s="2">
        <v>122.6</v>
      </c>
      <c r="R56" s="2">
        <v>61.3</v>
      </c>
      <c r="S56" s="2">
        <v>0</v>
      </c>
      <c r="T56" s="2">
        <v>0</v>
      </c>
      <c r="U56" s="2">
        <v>0</v>
      </c>
      <c r="V56" s="2" t="s">
        <v>650</v>
      </c>
      <c r="W56" s="2">
        <v>0</v>
      </c>
      <c r="X56" s="2">
        <v>0</v>
      </c>
      <c r="Y56" s="2">
        <v>0</v>
      </c>
      <c r="Z56" s="2">
        <v>0</v>
      </c>
      <c r="AA56" s="2">
        <v>0</v>
      </c>
      <c r="AB56" s="2">
        <v>0</v>
      </c>
      <c r="AC56" s="2">
        <v>0</v>
      </c>
      <c r="AD56" s="2">
        <v>0</v>
      </c>
      <c r="AE56" s="2">
        <v>0</v>
      </c>
      <c r="AF56" s="2">
        <v>0</v>
      </c>
      <c r="AG56" s="2">
        <v>65.995000000000005</v>
      </c>
      <c r="AJ56" s="129">
        <f t="shared" si="0"/>
        <v>306.5</v>
      </c>
      <c r="AK56" s="129"/>
      <c r="AL56" s="129">
        <f t="shared" si="1"/>
        <v>183.5759971</v>
      </c>
      <c r="AM56" s="129">
        <f t="shared" si="2"/>
        <v>92.052000000000007</v>
      </c>
      <c r="AN56" s="130">
        <f t="shared" si="3"/>
        <v>0.89927568384991852</v>
      </c>
    </row>
    <row r="57" spans="1:40" ht="15" customHeight="1" x14ac:dyDescent="0.25">
      <c r="A57" s="2" t="s">
        <v>101</v>
      </c>
      <c r="B57" s="2" t="s">
        <v>108</v>
      </c>
      <c r="C57" s="2">
        <v>2015</v>
      </c>
      <c r="D57" s="2" t="s">
        <v>650</v>
      </c>
      <c r="E57" s="2" t="s">
        <v>650</v>
      </c>
      <c r="F57" s="2" t="s">
        <v>650</v>
      </c>
      <c r="G57" s="2" t="s">
        <v>650</v>
      </c>
      <c r="H57" s="2" t="s">
        <v>650</v>
      </c>
      <c r="I57" s="2" t="s">
        <v>650</v>
      </c>
      <c r="J57" s="2" t="s">
        <v>650</v>
      </c>
      <c r="K57" s="2" t="s">
        <v>650</v>
      </c>
      <c r="L57" s="2" t="s">
        <v>650</v>
      </c>
      <c r="M57" s="2" t="s">
        <v>650</v>
      </c>
      <c r="N57" s="2" t="s">
        <v>650</v>
      </c>
      <c r="O57" s="2" t="s">
        <v>650</v>
      </c>
      <c r="P57" s="2" t="s">
        <v>650</v>
      </c>
      <c r="Q57" s="2" t="s">
        <v>650</v>
      </c>
      <c r="R57" s="2" t="s">
        <v>650</v>
      </c>
      <c r="S57" s="2" t="s">
        <v>650</v>
      </c>
      <c r="T57" s="2" t="s">
        <v>650</v>
      </c>
      <c r="U57" s="2" t="s">
        <v>650</v>
      </c>
      <c r="V57" s="2" t="s">
        <v>650</v>
      </c>
      <c r="W57" s="2" t="s">
        <v>650</v>
      </c>
      <c r="X57" s="2" t="s">
        <v>650</v>
      </c>
      <c r="Y57" s="2" t="s">
        <v>650</v>
      </c>
      <c r="Z57" s="2" t="s">
        <v>650</v>
      </c>
      <c r="AA57" s="2" t="s">
        <v>650</v>
      </c>
      <c r="AB57" s="2" t="s">
        <v>650</v>
      </c>
      <c r="AC57" s="2" t="s">
        <v>650</v>
      </c>
      <c r="AD57" s="2" t="s">
        <v>650</v>
      </c>
      <c r="AE57" s="2" t="s">
        <v>650</v>
      </c>
      <c r="AF57" s="2" t="s">
        <v>650</v>
      </c>
      <c r="AG57" s="2" t="s">
        <v>650</v>
      </c>
      <c r="AJ57" s="129">
        <f t="shared" si="0"/>
        <v>0</v>
      </c>
      <c r="AK57" s="129"/>
      <c r="AL57" s="129">
        <f t="shared" si="1"/>
        <v>0</v>
      </c>
      <c r="AM57" s="129" t="str">
        <f t="shared" si="2"/>
        <v/>
      </c>
      <c r="AN57" s="130" t="str">
        <f t="shared" si="3"/>
        <v/>
      </c>
    </row>
    <row r="58" spans="1:40" ht="15" customHeight="1" x14ac:dyDescent="0.25">
      <c r="A58" s="2" t="s">
        <v>101</v>
      </c>
      <c r="B58" s="2" t="s">
        <v>109</v>
      </c>
      <c r="C58" s="2">
        <v>2015</v>
      </c>
      <c r="D58" s="2" t="s">
        <v>650</v>
      </c>
      <c r="E58" s="2" t="s">
        <v>650</v>
      </c>
      <c r="F58" s="2" t="s">
        <v>650</v>
      </c>
      <c r="G58" s="2" t="s">
        <v>650</v>
      </c>
      <c r="H58" s="2" t="s">
        <v>650</v>
      </c>
      <c r="I58" s="2" t="s">
        <v>650</v>
      </c>
      <c r="J58" s="2" t="s">
        <v>650</v>
      </c>
      <c r="K58" s="2" t="s">
        <v>650</v>
      </c>
      <c r="L58" s="2" t="s">
        <v>650</v>
      </c>
      <c r="M58" s="2" t="s">
        <v>650</v>
      </c>
      <c r="N58" s="2" t="s">
        <v>650</v>
      </c>
      <c r="O58" s="2" t="s">
        <v>650</v>
      </c>
      <c r="P58" s="2" t="s">
        <v>650</v>
      </c>
      <c r="Q58" s="2" t="s">
        <v>650</v>
      </c>
      <c r="R58" s="2" t="s">
        <v>650</v>
      </c>
      <c r="S58" s="2" t="s">
        <v>650</v>
      </c>
      <c r="T58" s="2" t="s">
        <v>650</v>
      </c>
      <c r="U58" s="2" t="s">
        <v>650</v>
      </c>
      <c r="V58" s="2" t="s">
        <v>650</v>
      </c>
      <c r="W58" s="2" t="s">
        <v>650</v>
      </c>
      <c r="X58" s="2" t="s">
        <v>650</v>
      </c>
      <c r="Y58" s="2" t="s">
        <v>650</v>
      </c>
      <c r="Z58" s="2" t="s">
        <v>650</v>
      </c>
      <c r="AA58" s="2" t="s">
        <v>650</v>
      </c>
      <c r="AB58" s="2" t="s">
        <v>650</v>
      </c>
      <c r="AC58" s="2" t="s">
        <v>650</v>
      </c>
      <c r="AD58" s="2" t="s">
        <v>650</v>
      </c>
      <c r="AE58" s="2" t="s">
        <v>650</v>
      </c>
      <c r="AF58" s="2" t="s">
        <v>650</v>
      </c>
      <c r="AG58" s="2" t="s">
        <v>650</v>
      </c>
      <c r="AJ58" s="129">
        <f t="shared" si="0"/>
        <v>0</v>
      </c>
      <c r="AK58" s="129"/>
      <c r="AL58" s="129">
        <f t="shared" si="1"/>
        <v>0</v>
      </c>
      <c r="AM58" s="129" t="str">
        <f t="shared" si="2"/>
        <v/>
      </c>
      <c r="AN58" s="130" t="str">
        <f t="shared" si="3"/>
        <v/>
      </c>
    </row>
    <row r="59" spans="1:40" ht="15" customHeight="1" x14ac:dyDescent="0.25">
      <c r="A59" s="2" t="s">
        <v>101</v>
      </c>
      <c r="B59" s="2" t="s">
        <v>110</v>
      </c>
      <c r="C59" s="2">
        <v>2015</v>
      </c>
      <c r="D59" s="2">
        <v>2051</v>
      </c>
      <c r="E59" s="2">
        <v>962</v>
      </c>
      <c r="F59" s="2" t="s">
        <v>650</v>
      </c>
      <c r="G59" s="2" t="s">
        <v>650</v>
      </c>
      <c r="H59" s="2" t="s">
        <v>650</v>
      </c>
      <c r="I59" s="2">
        <v>3232.28</v>
      </c>
      <c r="J59" s="2" t="s">
        <v>650</v>
      </c>
      <c r="K59" s="2">
        <v>0.3</v>
      </c>
      <c r="L59" s="2" t="s">
        <v>650</v>
      </c>
      <c r="M59" s="2">
        <v>0.88</v>
      </c>
      <c r="N59" s="2">
        <v>1387</v>
      </c>
      <c r="O59" s="2">
        <v>0</v>
      </c>
      <c r="P59" s="2" t="s">
        <v>650</v>
      </c>
      <c r="Q59" s="2" t="s">
        <v>650</v>
      </c>
      <c r="R59" s="2" t="s">
        <v>650</v>
      </c>
      <c r="S59" s="2" t="s">
        <v>650</v>
      </c>
      <c r="T59" s="2" t="s">
        <v>650</v>
      </c>
      <c r="U59" s="2" t="s">
        <v>650</v>
      </c>
      <c r="V59" s="2" t="s">
        <v>650</v>
      </c>
      <c r="W59" s="2" t="s">
        <v>650</v>
      </c>
      <c r="X59" s="2" t="s">
        <v>650</v>
      </c>
      <c r="Y59" s="2" t="s">
        <v>650</v>
      </c>
      <c r="Z59" s="2" t="s">
        <v>650</v>
      </c>
      <c r="AA59" s="2" t="s">
        <v>650</v>
      </c>
      <c r="AB59" s="2" t="s">
        <v>650</v>
      </c>
      <c r="AC59" s="2" t="s">
        <v>650</v>
      </c>
      <c r="AD59" s="2" t="s">
        <v>650</v>
      </c>
      <c r="AE59" s="2">
        <v>1831</v>
      </c>
      <c r="AF59" s="2" t="s">
        <v>650</v>
      </c>
      <c r="AG59" s="2">
        <v>13.1</v>
      </c>
      <c r="AJ59" s="129">
        <f t="shared" si="0"/>
        <v>3219.1800000000003</v>
      </c>
      <c r="AK59" s="129"/>
      <c r="AL59" s="129">
        <f t="shared" si="1"/>
        <v>2051</v>
      </c>
      <c r="AM59" s="129">
        <f t="shared" si="2"/>
        <v>962</v>
      </c>
      <c r="AN59" s="130">
        <f t="shared" si="3"/>
        <v>0.93595263390055849</v>
      </c>
    </row>
    <row r="60" spans="1:40" ht="15" customHeight="1" x14ac:dyDescent="0.25">
      <c r="A60" s="2" t="s">
        <v>101</v>
      </c>
      <c r="B60" s="2" t="s">
        <v>111</v>
      </c>
      <c r="C60" s="2">
        <v>2015</v>
      </c>
      <c r="D60" s="2" t="s">
        <v>650</v>
      </c>
      <c r="E60" s="2" t="s">
        <v>650</v>
      </c>
      <c r="F60" s="2" t="s">
        <v>650</v>
      </c>
      <c r="G60" s="2" t="s">
        <v>650</v>
      </c>
      <c r="H60" s="2" t="s">
        <v>650</v>
      </c>
      <c r="I60" s="2" t="s">
        <v>650</v>
      </c>
      <c r="J60" s="2" t="s">
        <v>650</v>
      </c>
      <c r="K60" s="2" t="s">
        <v>650</v>
      </c>
      <c r="L60" s="2" t="s">
        <v>650</v>
      </c>
      <c r="M60" s="2" t="s">
        <v>650</v>
      </c>
      <c r="N60" s="2" t="s">
        <v>650</v>
      </c>
      <c r="O60" s="2" t="s">
        <v>650</v>
      </c>
      <c r="P60" s="2" t="s">
        <v>650</v>
      </c>
      <c r="Q60" s="2" t="s">
        <v>650</v>
      </c>
      <c r="R60" s="2" t="s">
        <v>650</v>
      </c>
      <c r="S60" s="2" t="s">
        <v>650</v>
      </c>
      <c r="T60" s="2" t="s">
        <v>650</v>
      </c>
      <c r="U60" s="2" t="s">
        <v>650</v>
      </c>
      <c r="V60" s="2" t="s">
        <v>650</v>
      </c>
      <c r="W60" s="2" t="s">
        <v>650</v>
      </c>
      <c r="X60" s="2" t="s">
        <v>650</v>
      </c>
      <c r="Y60" s="2" t="s">
        <v>650</v>
      </c>
      <c r="Z60" s="2" t="s">
        <v>650</v>
      </c>
      <c r="AA60" s="2" t="s">
        <v>650</v>
      </c>
      <c r="AB60" s="2" t="s">
        <v>650</v>
      </c>
      <c r="AC60" s="2" t="s">
        <v>650</v>
      </c>
      <c r="AD60" s="2" t="s">
        <v>650</v>
      </c>
      <c r="AE60" s="2" t="s">
        <v>650</v>
      </c>
      <c r="AF60" s="2" t="s">
        <v>650</v>
      </c>
      <c r="AG60" s="2" t="s">
        <v>650</v>
      </c>
      <c r="AJ60" s="129">
        <f t="shared" si="0"/>
        <v>0</v>
      </c>
      <c r="AK60" s="129"/>
      <c r="AL60" s="129">
        <f t="shared" si="1"/>
        <v>0</v>
      </c>
      <c r="AM60" s="129" t="str">
        <f t="shared" si="2"/>
        <v/>
      </c>
      <c r="AN60" s="130" t="str">
        <f t="shared" si="3"/>
        <v/>
      </c>
    </row>
    <row r="61" spans="1:40" ht="15" customHeight="1" x14ac:dyDescent="0.25">
      <c r="A61" s="2" t="s">
        <v>101</v>
      </c>
      <c r="B61" s="2" t="s">
        <v>112</v>
      </c>
      <c r="C61" s="2">
        <v>2015</v>
      </c>
      <c r="D61" s="2">
        <v>731</v>
      </c>
      <c r="E61" s="2">
        <v>261.60000000000002</v>
      </c>
      <c r="F61" s="2" t="s">
        <v>650</v>
      </c>
      <c r="G61" s="2" t="s">
        <v>650</v>
      </c>
      <c r="H61" s="2" t="s">
        <v>650</v>
      </c>
      <c r="I61" s="2">
        <v>1227.2</v>
      </c>
      <c r="J61" s="2">
        <v>60.1</v>
      </c>
      <c r="K61" s="2">
        <v>18.5</v>
      </c>
      <c r="L61" s="2" t="s">
        <v>650</v>
      </c>
      <c r="M61" s="2" t="s">
        <v>650</v>
      </c>
      <c r="N61" s="2" t="s">
        <v>650</v>
      </c>
      <c r="O61" s="2" t="s">
        <v>650</v>
      </c>
      <c r="P61" s="2">
        <v>54</v>
      </c>
      <c r="Q61" s="2" t="s">
        <v>650</v>
      </c>
      <c r="R61" s="2" t="s">
        <v>650</v>
      </c>
      <c r="S61" s="2" t="s">
        <v>650</v>
      </c>
      <c r="T61" s="2" t="s">
        <v>650</v>
      </c>
      <c r="U61" s="2" t="s">
        <v>650</v>
      </c>
      <c r="V61" s="2" t="s">
        <v>650</v>
      </c>
      <c r="W61" s="2" t="s">
        <v>650</v>
      </c>
      <c r="X61" s="2" t="s">
        <v>650</v>
      </c>
      <c r="Y61" s="2" t="s">
        <v>650</v>
      </c>
      <c r="Z61" s="2">
        <v>61.6</v>
      </c>
      <c r="AA61" s="2" t="s">
        <v>650</v>
      </c>
      <c r="AB61" s="2" t="s">
        <v>650</v>
      </c>
      <c r="AC61" s="2" t="s">
        <v>650</v>
      </c>
      <c r="AD61" s="2" t="s">
        <v>650</v>
      </c>
      <c r="AE61" s="2">
        <v>985</v>
      </c>
      <c r="AF61" s="2" t="s">
        <v>650</v>
      </c>
      <c r="AG61" s="2">
        <v>48</v>
      </c>
      <c r="AJ61" s="129">
        <f t="shared" si="0"/>
        <v>1179.2</v>
      </c>
      <c r="AK61" s="129"/>
      <c r="AL61" s="129">
        <f t="shared" si="1"/>
        <v>731</v>
      </c>
      <c r="AM61" s="129">
        <f t="shared" si="2"/>
        <v>261.60000000000002</v>
      </c>
      <c r="AN61" s="130">
        <f t="shared" si="3"/>
        <v>0.84175712347354137</v>
      </c>
    </row>
    <row r="62" spans="1:40" ht="15" customHeight="1" x14ac:dyDescent="0.25">
      <c r="A62" s="2" t="s">
        <v>101</v>
      </c>
      <c r="B62" s="2" t="s">
        <v>113</v>
      </c>
      <c r="C62" s="2">
        <v>2015</v>
      </c>
      <c r="D62" s="2" t="s">
        <v>650</v>
      </c>
      <c r="E62" s="2" t="s">
        <v>650</v>
      </c>
      <c r="F62" s="2" t="s">
        <v>650</v>
      </c>
      <c r="G62" s="2" t="s">
        <v>650</v>
      </c>
      <c r="H62" s="2" t="s">
        <v>650</v>
      </c>
      <c r="I62" s="2" t="s">
        <v>650</v>
      </c>
      <c r="J62" s="2" t="s">
        <v>650</v>
      </c>
      <c r="K62" s="2" t="s">
        <v>650</v>
      </c>
      <c r="L62" s="2" t="s">
        <v>650</v>
      </c>
      <c r="M62" s="2" t="s">
        <v>650</v>
      </c>
      <c r="N62" s="2" t="s">
        <v>650</v>
      </c>
      <c r="O62" s="2" t="s">
        <v>650</v>
      </c>
      <c r="P62" s="2" t="s">
        <v>650</v>
      </c>
      <c r="Q62" s="2" t="s">
        <v>650</v>
      </c>
      <c r="R62" s="2" t="s">
        <v>650</v>
      </c>
      <c r="S62" s="2" t="s">
        <v>650</v>
      </c>
      <c r="T62" s="2" t="s">
        <v>650</v>
      </c>
      <c r="U62" s="2" t="s">
        <v>650</v>
      </c>
      <c r="V62" s="2" t="s">
        <v>650</v>
      </c>
      <c r="W62" s="2" t="s">
        <v>650</v>
      </c>
      <c r="X62" s="2" t="s">
        <v>650</v>
      </c>
      <c r="Y62" s="2" t="s">
        <v>650</v>
      </c>
      <c r="Z62" s="2" t="s">
        <v>650</v>
      </c>
      <c r="AA62" s="2" t="s">
        <v>650</v>
      </c>
      <c r="AB62" s="2" t="s">
        <v>650</v>
      </c>
      <c r="AC62" s="2" t="s">
        <v>650</v>
      </c>
      <c r="AD62" s="2" t="s">
        <v>650</v>
      </c>
      <c r="AE62" s="2" t="s">
        <v>650</v>
      </c>
      <c r="AF62" s="2" t="s">
        <v>650</v>
      </c>
      <c r="AG62" s="2" t="s">
        <v>650</v>
      </c>
      <c r="AJ62" s="129">
        <f t="shared" si="0"/>
        <v>0</v>
      </c>
      <c r="AK62" s="129"/>
      <c r="AL62" s="129">
        <f t="shared" si="1"/>
        <v>0</v>
      </c>
      <c r="AM62" s="129" t="str">
        <f t="shared" si="2"/>
        <v/>
      </c>
      <c r="AN62" s="130" t="str">
        <f t="shared" si="3"/>
        <v/>
      </c>
    </row>
    <row r="63" spans="1:40" ht="15" customHeight="1" x14ac:dyDescent="0.25">
      <c r="A63" s="2" t="s">
        <v>101</v>
      </c>
      <c r="B63" s="2" t="s">
        <v>114</v>
      </c>
      <c r="C63" s="2">
        <v>2015</v>
      </c>
      <c r="D63" s="2" t="s">
        <v>650</v>
      </c>
      <c r="E63" s="2" t="s">
        <v>650</v>
      </c>
      <c r="F63" s="2" t="s">
        <v>650</v>
      </c>
      <c r="G63" s="2" t="s">
        <v>650</v>
      </c>
      <c r="H63" s="2" t="s">
        <v>650</v>
      </c>
      <c r="I63" s="2" t="s">
        <v>650</v>
      </c>
      <c r="J63" s="2" t="s">
        <v>650</v>
      </c>
      <c r="K63" s="2" t="s">
        <v>650</v>
      </c>
      <c r="L63" s="2" t="s">
        <v>650</v>
      </c>
      <c r="M63" s="2" t="s">
        <v>650</v>
      </c>
      <c r="N63" s="2" t="s">
        <v>650</v>
      </c>
      <c r="O63" s="2" t="s">
        <v>650</v>
      </c>
      <c r="P63" s="2" t="s">
        <v>650</v>
      </c>
      <c r="Q63" s="2" t="s">
        <v>650</v>
      </c>
      <c r="R63" s="2" t="s">
        <v>650</v>
      </c>
      <c r="S63" s="2" t="s">
        <v>650</v>
      </c>
      <c r="T63" s="2" t="s">
        <v>650</v>
      </c>
      <c r="U63" s="2" t="s">
        <v>650</v>
      </c>
      <c r="V63" s="2" t="s">
        <v>650</v>
      </c>
      <c r="W63" s="2" t="s">
        <v>650</v>
      </c>
      <c r="X63" s="2" t="s">
        <v>650</v>
      </c>
      <c r="Y63" s="2" t="s">
        <v>650</v>
      </c>
      <c r="Z63" s="2" t="s">
        <v>650</v>
      </c>
      <c r="AA63" s="2" t="s">
        <v>650</v>
      </c>
      <c r="AB63" s="2" t="s">
        <v>650</v>
      </c>
      <c r="AC63" s="2" t="s">
        <v>650</v>
      </c>
      <c r="AD63" s="2" t="s">
        <v>650</v>
      </c>
      <c r="AE63" s="2" t="s">
        <v>650</v>
      </c>
      <c r="AF63" s="2" t="s">
        <v>650</v>
      </c>
      <c r="AG63" s="2" t="s">
        <v>650</v>
      </c>
      <c r="AJ63" s="129">
        <f t="shared" si="0"/>
        <v>0</v>
      </c>
      <c r="AK63" s="129"/>
      <c r="AL63" s="129">
        <f t="shared" si="1"/>
        <v>0</v>
      </c>
      <c r="AM63" s="129" t="str">
        <f t="shared" si="2"/>
        <v/>
      </c>
      <c r="AN63" s="130" t="str">
        <f t="shared" si="3"/>
        <v/>
      </c>
    </row>
    <row r="64" spans="1:40" ht="15" customHeight="1" x14ac:dyDescent="0.25">
      <c r="A64" s="2" t="s">
        <v>101</v>
      </c>
      <c r="B64" s="2" t="s">
        <v>115</v>
      </c>
      <c r="C64" s="2">
        <v>2015</v>
      </c>
      <c r="D64" s="2" t="s">
        <v>650</v>
      </c>
      <c r="E64" s="2" t="s">
        <v>650</v>
      </c>
      <c r="F64" s="2" t="s">
        <v>650</v>
      </c>
      <c r="G64" s="2" t="s">
        <v>650</v>
      </c>
      <c r="H64" s="2" t="s">
        <v>650</v>
      </c>
      <c r="I64" s="2" t="s">
        <v>650</v>
      </c>
      <c r="J64" s="2" t="s">
        <v>650</v>
      </c>
      <c r="K64" s="2" t="s">
        <v>650</v>
      </c>
      <c r="L64" s="2" t="s">
        <v>650</v>
      </c>
      <c r="M64" s="2" t="s">
        <v>650</v>
      </c>
      <c r="N64" s="2" t="s">
        <v>650</v>
      </c>
      <c r="O64" s="2" t="s">
        <v>650</v>
      </c>
      <c r="P64" s="2" t="s">
        <v>650</v>
      </c>
      <c r="Q64" s="2" t="s">
        <v>650</v>
      </c>
      <c r="R64" s="2" t="s">
        <v>650</v>
      </c>
      <c r="S64" s="2" t="s">
        <v>650</v>
      </c>
      <c r="T64" s="2" t="s">
        <v>650</v>
      </c>
      <c r="U64" s="2" t="s">
        <v>650</v>
      </c>
      <c r="V64" s="2" t="s">
        <v>650</v>
      </c>
      <c r="W64" s="2" t="s">
        <v>650</v>
      </c>
      <c r="X64" s="2" t="s">
        <v>650</v>
      </c>
      <c r="Y64" s="2" t="s">
        <v>650</v>
      </c>
      <c r="Z64" s="2" t="s">
        <v>650</v>
      </c>
      <c r="AA64" s="2" t="s">
        <v>650</v>
      </c>
      <c r="AB64" s="2" t="s">
        <v>650</v>
      </c>
      <c r="AC64" s="2" t="s">
        <v>650</v>
      </c>
      <c r="AD64" s="2" t="s">
        <v>650</v>
      </c>
      <c r="AE64" s="2" t="s">
        <v>650</v>
      </c>
      <c r="AF64" s="2" t="s">
        <v>650</v>
      </c>
      <c r="AG64" s="2" t="s">
        <v>650</v>
      </c>
      <c r="AJ64" s="129">
        <f t="shared" si="0"/>
        <v>0</v>
      </c>
      <c r="AK64" s="129"/>
      <c r="AL64" s="129">
        <f t="shared" si="1"/>
        <v>0</v>
      </c>
      <c r="AM64" s="129" t="str">
        <f t="shared" si="2"/>
        <v/>
      </c>
      <c r="AN64" s="130" t="str">
        <f t="shared" si="3"/>
        <v/>
      </c>
    </row>
    <row r="65" spans="1:40" ht="15" customHeight="1" x14ac:dyDescent="0.25">
      <c r="A65" s="2" t="s">
        <v>101</v>
      </c>
      <c r="B65" s="2" t="s">
        <v>116</v>
      </c>
      <c r="C65" s="2">
        <v>2015</v>
      </c>
      <c r="D65" s="2" t="s">
        <v>650</v>
      </c>
      <c r="E65" s="2" t="s">
        <v>650</v>
      </c>
      <c r="F65" s="2" t="s">
        <v>650</v>
      </c>
      <c r="G65" s="2" t="s">
        <v>650</v>
      </c>
      <c r="H65" s="2" t="s">
        <v>650</v>
      </c>
      <c r="I65" s="2" t="s">
        <v>650</v>
      </c>
      <c r="J65" s="2" t="s">
        <v>650</v>
      </c>
      <c r="K65" s="2" t="s">
        <v>650</v>
      </c>
      <c r="L65" s="2" t="s">
        <v>650</v>
      </c>
      <c r="M65" s="2" t="s">
        <v>650</v>
      </c>
      <c r="N65" s="2" t="s">
        <v>650</v>
      </c>
      <c r="O65" s="2" t="s">
        <v>650</v>
      </c>
      <c r="P65" s="2" t="s">
        <v>650</v>
      </c>
      <c r="Q65" s="2" t="s">
        <v>650</v>
      </c>
      <c r="R65" s="2" t="s">
        <v>650</v>
      </c>
      <c r="S65" s="2" t="s">
        <v>650</v>
      </c>
      <c r="T65" s="2" t="s">
        <v>650</v>
      </c>
      <c r="U65" s="2" t="s">
        <v>650</v>
      </c>
      <c r="V65" s="2" t="s">
        <v>650</v>
      </c>
      <c r="W65" s="2" t="s">
        <v>650</v>
      </c>
      <c r="X65" s="2" t="s">
        <v>650</v>
      </c>
      <c r="Y65" s="2" t="s">
        <v>650</v>
      </c>
      <c r="Z65" s="2" t="s">
        <v>650</v>
      </c>
      <c r="AA65" s="2" t="s">
        <v>650</v>
      </c>
      <c r="AB65" s="2" t="s">
        <v>650</v>
      </c>
      <c r="AC65" s="2" t="s">
        <v>650</v>
      </c>
      <c r="AD65" s="2" t="s">
        <v>650</v>
      </c>
      <c r="AE65" s="2" t="s">
        <v>650</v>
      </c>
      <c r="AF65" s="2" t="s">
        <v>650</v>
      </c>
      <c r="AG65" s="2" t="s">
        <v>650</v>
      </c>
      <c r="AJ65" s="129">
        <f t="shared" si="0"/>
        <v>0</v>
      </c>
      <c r="AK65" s="129"/>
      <c r="AL65" s="129">
        <f t="shared" si="1"/>
        <v>0</v>
      </c>
      <c r="AM65" s="129" t="str">
        <f t="shared" si="2"/>
        <v/>
      </c>
      <c r="AN65" s="130" t="str">
        <f t="shared" si="3"/>
        <v/>
      </c>
    </row>
    <row r="66" spans="1:40" ht="15" customHeight="1" x14ac:dyDescent="0.25">
      <c r="A66" s="2" t="s">
        <v>101</v>
      </c>
      <c r="B66" s="2" t="s">
        <v>117</v>
      </c>
      <c r="C66" s="2">
        <v>2015</v>
      </c>
      <c r="D66" s="2" t="s">
        <v>650</v>
      </c>
      <c r="E66" s="2" t="s">
        <v>650</v>
      </c>
      <c r="F66" s="2" t="s">
        <v>650</v>
      </c>
      <c r="G66" s="2" t="s">
        <v>650</v>
      </c>
      <c r="H66" s="2" t="s">
        <v>650</v>
      </c>
      <c r="I66" s="2" t="s">
        <v>650</v>
      </c>
      <c r="J66" s="2" t="s">
        <v>650</v>
      </c>
      <c r="K66" s="2" t="s">
        <v>650</v>
      </c>
      <c r="L66" s="2" t="s">
        <v>650</v>
      </c>
      <c r="M66" s="2" t="s">
        <v>650</v>
      </c>
      <c r="N66" s="2" t="s">
        <v>650</v>
      </c>
      <c r="O66" s="2" t="s">
        <v>650</v>
      </c>
      <c r="P66" s="2" t="s">
        <v>650</v>
      </c>
      <c r="Q66" s="2" t="s">
        <v>650</v>
      </c>
      <c r="R66" s="2" t="s">
        <v>650</v>
      </c>
      <c r="S66" s="2" t="s">
        <v>650</v>
      </c>
      <c r="T66" s="2" t="s">
        <v>650</v>
      </c>
      <c r="U66" s="2" t="s">
        <v>650</v>
      </c>
      <c r="V66" s="2" t="s">
        <v>650</v>
      </c>
      <c r="W66" s="2" t="s">
        <v>650</v>
      </c>
      <c r="X66" s="2" t="s">
        <v>650</v>
      </c>
      <c r="Y66" s="2" t="s">
        <v>650</v>
      </c>
      <c r="Z66" s="2" t="s">
        <v>650</v>
      </c>
      <c r="AA66" s="2" t="s">
        <v>650</v>
      </c>
      <c r="AB66" s="2" t="s">
        <v>650</v>
      </c>
      <c r="AC66" s="2" t="s">
        <v>650</v>
      </c>
      <c r="AD66" s="2" t="s">
        <v>650</v>
      </c>
      <c r="AE66" s="2" t="s">
        <v>650</v>
      </c>
      <c r="AF66" s="2" t="s">
        <v>650</v>
      </c>
      <c r="AG66" s="2" t="s">
        <v>650</v>
      </c>
      <c r="AJ66" s="129">
        <f t="shared" si="0"/>
        <v>0</v>
      </c>
      <c r="AK66" s="129"/>
      <c r="AL66" s="129">
        <f t="shared" si="1"/>
        <v>0</v>
      </c>
      <c r="AM66" s="129" t="str">
        <f t="shared" si="2"/>
        <v/>
      </c>
      <c r="AN66" s="130" t="str">
        <f t="shared" si="3"/>
        <v/>
      </c>
    </row>
    <row r="67" spans="1:40" ht="15" customHeight="1" x14ac:dyDescent="0.25">
      <c r="A67" s="2" t="s">
        <v>101</v>
      </c>
      <c r="B67" s="2" t="s">
        <v>118</v>
      </c>
      <c r="C67" s="2">
        <v>2015</v>
      </c>
      <c r="D67" s="2" t="s">
        <v>650</v>
      </c>
      <c r="E67" s="2" t="s">
        <v>650</v>
      </c>
      <c r="F67" s="2" t="s">
        <v>650</v>
      </c>
      <c r="G67" s="2" t="s">
        <v>650</v>
      </c>
      <c r="H67" s="2" t="s">
        <v>650</v>
      </c>
      <c r="I67" s="2" t="s">
        <v>650</v>
      </c>
      <c r="J67" s="2" t="s">
        <v>650</v>
      </c>
      <c r="K67" s="2" t="s">
        <v>650</v>
      </c>
      <c r="L67" s="2" t="s">
        <v>650</v>
      </c>
      <c r="M67" s="2" t="s">
        <v>650</v>
      </c>
      <c r="N67" s="2" t="s">
        <v>650</v>
      </c>
      <c r="O67" s="2" t="s">
        <v>650</v>
      </c>
      <c r="P67" s="2" t="s">
        <v>650</v>
      </c>
      <c r="Q67" s="2" t="s">
        <v>650</v>
      </c>
      <c r="R67" s="2" t="s">
        <v>650</v>
      </c>
      <c r="S67" s="2" t="s">
        <v>650</v>
      </c>
      <c r="T67" s="2" t="s">
        <v>650</v>
      </c>
      <c r="U67" s="2" t="s">
        <v>650</v>
      </c>
      <c r="V67" s="2" t="s">
        <v>650</v>
      </c>
      <c r="W67" s="2" t="s">
        <v>650</v>
      </c>
      <c r="X67" s="2" t="s">
        <v>650</v>
      </c>
      <c r="Y67" s="2" t="s">
        <v>650</v>
      </c>
      <c r="Z67" s="2" t="s">
        <v>650</v>
      </c>
      <c r="AA67" s="2" t="s">
        <v>650</v>
      </c>
      <c r="AB67" s="2" t="s">
        <v>650</v>
      </c>
      <c r="AC67" s="2" t="s">
        <v>650</v>
      </c>
      <c r="AD67" s="2" t="s">
        <v>650</v>
      </c>
      <c r="AE67" s="2" t="s">
        <v>650</v>
      </c>
      <c r="AF67" s="2" t="s">
        <v>650</v>
      </c>
      <c r="AG67" s="2" t="s">
        <v>650</v>
      </c>
      <c r="AJ67" s="129">
        <f t="shared" ref="AJ67:AJ130" si="4">SUMPRODUCT(J67:AF67)</f>
        <v>0</v>
      </c>
      <c r="AK67" s="129"/>
      <c r="AL67" s="129">
        <f t="shared" ref="AL67:AL130" si="5">IFERROR(D67/1,0)</f>
        <v>0</v>
      </c>
      <c r="AM67" s="129" t="str">
        <f t="shared" ref="AM67:AM130" si="6">IFERROR(E67/1,"")</f>
        <v/>
      </c>
      <c r="AN67" s="130" t="str">
        <f t="shared" ref="AN67:AN130" si="7">IFERROR((AL67+AM67)/AJ67,"")</f>
        <v/>
      </c>
    </row>
    <row r="68" spans="1:40" ht="15" customHeight="1" x14ac:dyDescent="0.25">
      <c r="A68" s="2" t="s">
        <v>101</v>
      </c>
      <c r="B68" s="2" t="s">
        <v>119</v>
      </c>
      <c r="C68" s="2">
        <v>2015</v>
      </c>
      <c r="D68" s="2" t="s">
        <v>650</v>
      </c>
      <c r="E68" s="2" t="s">
        <v>650</v>
      </c>
      <c r="F68" s="2" t="s">
        <v>650</v>
      </c>
      <c r="G68" s="2" t="s">
        <v>650</v>
      </c>
      <c r="H68" s="2" t="s">
        <v>650</v>
      </c>
      <c r="I68" s="2" t="s">
        <v>650</v>
      </c>
      <c r="J68" s="2" t="s">
        <v>650</v>
      </c>
      <c r="K68" s="2" t="s">
        <v>650</v>
      </c>
      <c r="L68" s="2" t="s">
        <v>650</v>
      </c>
      <c r="M68" s="2" t="s">
        <v>650</v>
      </c>
      <c r="N68" s="2" t="s">
        <v>650</v>
      </c>
      <c r="O68" s="2" t="s">
        <v>650</v>
      </c>
      <c r="P68" s="2" t="s">
        <v>650</v>
      </c>
      <c r="Q68" s="2" t="s">
        <v>650</v>
      </c>
      <c r="R68" s="2" t="s">
        <v>650</v>
      </c>
      <c r="S68" s="2" t="s">
        <v>650</v>
      </c>
      <c r="T68" s="2" t="s">
        <v>650</v>
      </c>
      <c r="U68" s="2" t="s">
        <v>650</v>
      </c>
      <c r="V68" s="2" t="s">
        <v>650</v>
      </c>
      <c r="W68" s="2" t="s">
        <v>650</v>
      </c>
      <c r="X68" s="2" t="s">
        <v>650</v>
      </c>
      <c r="Y68" s="2" t="s">
        <v>650</v>
      </c>
      <c r="Z68" s="2" t="s">
        <v>650</v>
      </c>
      <c r="AA68" s="2" t="s">
        <v>650</v>
      </c>
      <c r="AB68" s="2" t="s">
        <v>650</v>
      </c>
      <c r="AC68" s="2" t="s">
        <v>650</v>
      </c>
      <c r="AD68" s="2" t="s">
        <v>650</v>
      </c>
      <c r="AE68" s="2" t="s">
        <v>650</v>
      </c>
      <c r="AF68" s="2" t="s">
        <v>650</v>
      </c>
      <c r="AG68" s="2" t="s">
        <v>650</v>
      </c>
      <c r="AJ68" s="129">
        <f t="shared" si="4"/>
        <v>0</v>
      </c>
      <c r="AK68" s="129"/>
      <c r="AL68" s="129">
        <f t="shared" si="5"/>
        <v>0</v>
      </c>
      <c r="AM68" s="129" t="str">
        <f t="shared" si="6"/>
        <v/>
      </c>
      <c r="AN68" s="130" t="str">
        <f t="shared" si="7"/>
        <v/>
      </c>
    </row>
    <row r="69" spans="1:40" ht="15" customHeight="1" x14ac:dyDescent="0.25">
      <c r="A69" s="2" t="s">
        <v>101</v>
      </c>
      <c r="B69" s="2" t="s">
        <v>120</v>
      </c>
      <c r="C69" s="2">
        <v>2015</v>
      </c>
      <c r="D69" s="2" t="s">
        <v>650</v>
      </c>
      <c r="E69" s="2" t="s">
        <v>650</v>
      </c>
      <c r="F69" s="2" t="s">
        <v>650</v>
      </c>
      <c r="G69" s="2" t="s">
        <v>650</v>
      </c>
      <c r="H69" s="2" t="s">
        <v>650</v>
      </c>
      <c r="I69" s="2" t="s">
        <v>650</v>
      </c>
      <c r="J69" s="2" t="s">
        <v>650</v>
      </c>
      <c r="K69" s="2" t="s">
        <v>650</v>
      </c>
      <c r="L69" s="2" t="s">
        <v>650</v>
      </c>
      <c r="M69" s="2" t="s">
        <v>650</v>
      </c>
      <c r="N69" s="2" t="s">
        <v>650</v>
      </c>
      <c r="O69" s="2" t="s">
        <v>650</v>
      </c>
      <c r="P69" s="2" t="s">
        <v>650</v>
      </c>
      <c r="Q69" s="2" t="s">
        <v>650</v>
      </c>
      <c r="R69" s="2" t="s">
        <v>650</v>
      </c>
      <c r="S69" s="2" t="s">
        <v>650</v>
      </c>
      <c r="T69" s="2" t="s">
        <v>650</v>
      </c>
      <c r="U69" s="2" t="s">
        <v>650</v>
      </c>
      <c r="V69" s="2" t="s">
        <v>650</v>
      </c>
      <c r="W69" s="2" t="s">
        <v>650</v>
      </c>
      <c r="X69" s="2" t="s">
        <v>650</v>
      </c>
      <c r="Y69" s="2" t="s">
        <v>650</v>
      </c>
      <c r="Z69" s="2" t="s">
        <v>650</v>
      </c>
      <c r="AA69" s="2" t="s">
        <v>650</v>
      </c>
      <c r="AB69" s="2" t="s">
        <v>650</v>
      </c>
      <c r="AC69" s="2" t="s">
        <v>650</v>
      </c>
      <c r="AD69" s="2" t="s">
        <v>650</v>
      </c>
      <c r="AE69" s="2" t="s">
        <v>650</v>
      </c>
      <c r="AF69" s="2" t="s">
        <v>650</v>
      </c>
      <c r="AG69" s="2" t="s">
        <v>650</v>
      </c>
      <c r="AJ69" s="129">
        <f t="shared" si="4"/>
        <v>0</v>
      </c>
      <c r="AK69" s="129"/>
      <c r="AL69" s="129">
        <f t="shared" si="5"/>
        <v>0</v>
      </c>
      <c r="AM69" s="129" t="str">
        <f t="shared" si="6"/>
        <v/>
      </c>
      <c r="AN69" s="130" t="str">
        <f t="shared" si="7"/>
        <v/>
      </c>
    </row>
    <row r="70" spans="1:40" ht="15" customHeight="1" x14ac:dyDescent="0.25">
      <c r="A70" s="2" t="s">
        <v>101</v>
      </c>
      <c r="B70" s="2" t="s">
        <v>121</v>
      </c>
      <c r="C70" s="2">
        <v>2015</v>
      </c>
      <c r="D70" s="2" t="s">
        <v>650</v>
      </c>
      <c r="E70" s="2" t="s">
        <v>650</v>
      </c>
      <c r="F70" s="2" t="s">
        <v>650</v>
      </c>
      <c r="G70" s="2" t="s">
        <v>650</v>
      </c>
      <c r="H70" s="2" t="s">
        <v>650</v>
      </c>
      <c r="I70" s="2" t="s">
        <v>650</v>
      </c>
      <c r="J70" s="2" t="s">
        <v>650</v>
      </c>
      <c r="K70" s="2" t="s">
        <v>650</v>
      </c>
      <c r="L70" s="2" t="s">
        <v>650</v>
      </c>
      <c r="M70" s="2" t="s">
        <v>650</v>
      </c>
      <c r="N70" s="2" t="s">
        <v>650</v>
      </c>
      <c r="O70" s="2" t="s">
        <v>650</v>
      </c>
      <c r="P70" s="2" t="s">
        <v>650</v>
      </c>
      <c r="Q70" s="2" t="s">
        <v>650</v>
      </c>
      <c r="R70" s="2" t="s">
        <v>650</v>
      </c>
      <c r="S70" s="2" t="s">
        <v>650</v>
      </c>
      <c r="T70" s="2" t="s">
        <v>650</v>
      </c>
      <c r="U70" s="2" t="s">
        <v>650</v>
      </c>
      <c r="V70" s="2" t="s">
        <v>650</v>
      </c>
      <c r="W70" s="2" t="s">
        <v>650</v>
      </c>
      <c r="X70" s="2" t="s">
        <v>650</v>
      </c>
      <c r="Y70" s="2" t="s">
        <v>650</v>
      </c>
      <c r="Z70" s="2" t="s">
        <v>650</v>
      </c>
      <c r="AA70" s="2" t="s">
        <v>650</v>
      </c>
      <c r="AB70" s="2" t="s">
        <v>650</v>
      </c>
      <c r="AC70" s="2" t="s">
        <v>650</v>
      </c>
      <c r="AD70" s="2" t="s">
        <v>650</v>
      </c>
      <c r="AE70" s="2" t="s">
        <v>650</v>
      </c>
      <c r="AF70" s="2" t="s">
        <v>650</v>
      </c>
      <c r="AG70" s="2" t="s">
        <v>650</v>
      </c>
      <c r="AJ70" s="129">
        <f t="shared" si="4"/>
        <v>0</v>
      </c>
      <c r="AK70" s="129"/>
      <c r="AL70" s="129">
        <f t="shared" si="5"/>
        <v>0</v>
      </c>
      <c r="AM70" s="129" t="str">
        <f t="shared" si="6"/>
        <v/>
      </c>
      <c r="AN70" s="130" t="str">
        <f t="shared" si="7"/>
        <v/>
      </c>
    </row>
    <row r="71" spans="1:40" ht="15" customHeight="1" x14ac:dyDescent="0.25">
      <c r="A71" s="2" t="s">
        <v>122</v>
      </c>
      <c r="B71" s="2" t="s">
        <v>123</v>
      </c>
      <c r="C71" s="2">
        <v>2015</v>
      </c>
      <c r="D71" s="2" t="s">
        <v>650</v>
      </c>
      <c r="E71" s="2" t="s">
        <v>650</v>
      </c>
      <c r="F71" s="2" t="s">
        <v>650</v>
      </c>
      <c r="G71" s="2" t="s">
        <v>650</v>
      </c>
      <c r="H71" s="2" t="s">
        <v>650</v>
      </c>
      <c r="I71" s="2" t="s">
        <v>650</v>
      </c>
      <c r="J71" s="2" t="s">
        <v>650</v>
      </c>
      <c r="K71" s="2" t="s">
        <v>650</v>
      </c>
      <c r="L71" s="2" t="s">
        <v>650</v>
      </c>
      <c r="M71" s="2" t="s">
        <v>650</v>
      </c>
      <c r="N71" s="2" t="s">
        <v>650</v>
      </c>
      <c r="O71" s="2" t="s">
        <v>650</v>
      </c>
      <c r="P71" s="2" t="s">
        <v>650</v>
      </c>
      <c r="Q71" s="2" t="s">
        <v>650</v>
      </c>
      <c r="R71" s="2" t="s">
        <v>650</v>
      </c>
      <c r="S71" s="2" t="s">
        <v>650</v>
      </c>
      <c r="T71" s="2" t="s">
        <v>650</v>
      </c>
      <c r="U71" s="2" t="s">
        <v>650</v>
      </c>
      <c r="V71" s="2" t="s">
        <v>650</v>
      </c>
      <c r="W71" s="2" t="s">
        <v>650</v>
      </c>
      <c r="X71" s="2" t="s">
        <v>650</v>
      </c>
      <c r="Y71" s="2" t="s">
        <v>650</v>
      </c>
      <c r="Z71" s="2" t="s">
        <v>650</v>
      </c>
      <c r="AA71" s="2" t="s">
        <v>650</v>
      </c>
      <c r="AB71" s="2" t="s">
        <v>650</v>
      </c>
      <c r="AC71" s="2" t="s">
        <v>650</v>
      </c>
      <c r="AD71" s="2" t="s">
        <v>650</v>
      </c>
      <c r="AE71" s="2" t="s">
        <v>650</v>
      </c>
      <c r="AF71" s="2" t="s">
        <v>650</v>
      </c>
      <c r="AG71" s="2" t="s">
        <v>650</v>
      </c>
      <c r="AJ71" s="129">
        <f t="shared" si="4"/>
        <v>0</v>
      </c>
      <c r="AK71" s="129"/>
      <c r="AL71" s="129">
        <f t="shared" si="5"/>
        <v>0</v>
      </c>
      <c r="AM71" s="129" t="str">
        <f t="shared" si="6"/>
        <v/>
      </c>
      <c r="AN71" s="130" t="str">
        <f t="shared" si="7"/>
        <v/>
      </c>
    </row>
    <row r="72" spans="1:40" ht="15" customHeight="1" x14ac:dyDescent="0.25">
      <c r="A72" s="2" t="s">
        <v>124</v>
      </c>
      <c r="B72" s="2" t="s">
        <v>125</v>
      </c>
      <c r="C72" s="2">
        <v>2015</v>
      </c>
      <c r="D72" s="2">
        <v>98.591999999999999</v>
      </c>
      <c r="E72" s="2">
        <v>12.37</v>
      </c>
      <c r="F72" s="2" t="s">
        <v>650</v>
      </c>
      <c r="G72" s="2" t="s">
        <v>650</v>
      </c>
      <c r="H72" s="2" t="s">
        <v>650</v>
      </c>
      <c r="I72" s="2">
        <v>132.54</v>
      </c>
      <c r="J72" s="2" t="s">
        <v>650</v>
      </c>
      <c r="K72" s="2">
        <v>0.30599999999999999</v>
      </c>
      <c r="L72" s="2" t="s">
        <v>650</v>
      </c>
      <c r="M72" s="2" t="s">
        <v>650</v>
      </c>
      <c r="N72" s="2" t="s">
        <v>650</v>
      </c>
      <c r="O72" s="2" t="s">
        <v>650</v>
      </c>
      <c r="P72" s="2" t="s">
        <v>650</v>
      </c>
      <c r="Q72" s="2" t="s">
        <v>650</v>
      </c>
      <c r="R72" s="2" t="s">
        <v>650</v>
      </c>
      <c r="S72" s="2" t="s">
        <v>650</v>
      </c>
      <c r="T72" s="2" t="s">
        <v>650</v>
      </c>
      <c r="U72" s="2" t="s">
        <v>650</v>
      </c>
      <c r="V72" s="2" t="s">
        <v>650</v>
      </c>
      <c r="W72" s="2" t="s">
        <v>650</v>
      </c>
      <c r="X72" s="2" t="s">
        <v>650</v>
      </c>
      <c r="Y72" s="2" t="s">
        <v>650</v>
      </c>
      <c r="Z72" s="2" t="s">
        <v>650</v>
      </c>
      <c r="AA72" s="2" t="s">
        <v>650</v>
      </c>
      <c r="AB72" s="2" t="s">
        <v>650</v>
      </c>
      <c r="AC72" s="2" t="s">
        <v>650</v>
      </c>
      <c r="AD72" s="2" t="s">
        <v>650</v>
      </c>
      <c r="AE72" s="2">
        <v>132.23400000000001</v>
      </c>
      <c r="AF72" s="2" t="s">
        <v>650</v>
      </c>
      <c r="AG72" s="2" t="s">
        <v>650</v>
      </c>
      <c r="AJ72" s="129">
        <f t="shared" si="4"/>
        <v>132.54000000000002</v>
      </c>
      <c r="AK72" s="129"/>
      <c r="AL72" s="129">
        <f t="shared" si="5"/>
        <v>98.591999999999999</v>
      </c>
      <c r="AM72" s="129">
        <f t="shared" si="6"/>
        <v>12.37</v>
      </c>
      <c r="AN72" s="130">
        <f t="shared" si="7"/>
        <v>0.83719631809265116</v>
      </c>
    </row>
    <row r="73" spans="1:40" ht="15" customHeight="1" x14ac:dyDescent="0.25">
      <c r="A73" s="2" t="s">
        <v>124</v>
      </c>
      <c r="B73" s="2" t="s">
        <v>126</v>
      </c>
      <c r="C73" s="2">
        <v>2015</v>
      </c>
      <c r="D73" s="2" t="s">
        <v>650</v>
      </c>
      <c r="E73" s="2" t="s">
        <v>650</v>
      </c>
      <c r="F73" s="2" t="s">
        <v>650</v>
      </c>
      <c r="G73" s="2" t="s">
        <v>650</v>
      </c>
      <c r="H73" s="2" t="s">
        <v>650</v>
      </c>
      <c r="I73" s="2" t="s">
        <v>650</v>
      </c>
      <c r="J73" s="2" t="s">
        <v>650</v>
      </c>
      <c r="K73" s="2" t="s">
        <v>650</v>
      </c>
      <c r="L73" s="2" t="s">
        <v>650</v>
      </c>
      <c r="M73" s="2" t="s">
        <v>650</v>
      </c>
      <c r="N73" s="2" t="s">
        <v>650</v>
      </c>
      <c r="O73" s="2" t="s">
        <v>650</v>
      </c>
      <c r="P73" s="2" t="s">
        <v>650</v>
      </c>
      <c r="Q73" s="2" t="s">
        <v>650</v>
      </c>
      <c r="R73" s="2" t="s">
        <v>650</v>
      </c>
      <c r="S73" s="2" t="s">
        <v>650</v>
      </c>
      <c r="T73" s="2" t="s">
        <v>650</v>
      </c>
      <c r="U73" s="2" t="s">
        <v>650</v>
      </c>
      <c r="V73" s="2" t="s">
        <v>650</v>
      </c>
      <c r="W73" s="2" t="s">
        <v>650</v>
      </c>
      <c r="X73" s="2" t="s">
        <v>650</v>
      </c>
      <c r="Y73" s="2" t="s">
        <v>650</v>
      </c>
      <c r="Z73" s="2" t="s">
        <v>650</v>
      </c>
      <c r="AA73" s="2" t="s">
        <v>650</v>
      </c>
      <c r="AB73" s="2" t="s">
        <v>650</v>
      </c>
      <c r="AC73" s="2" t="s">
        <v>650</v>
      </c>
      <c r="AD73" s="2" t="s">
        <v>650</v>
      </c>
      <c r="AE73" s="2" t="s">
        <v>650</v>
      </c>
      <c r="AF73" s="2" t="s">
        <v>650</v>
      </c>
      <c r="AG73" s="2" t="s">
        <v>650</v>
      </c>
      <c r="AJ73" s="129">
        <f t="shared" si="4"/>
        <v>0</v>
      </c>
      <c r="AK73" s="129"/>
      <c r="AL73" s="129">
        <f t="shared" si="5"/>
        <v>0</v>
      </c>
      <c r="AM73" s="129" t="str">
        <f t="shared" si="6"/>
        <v/>
      </c>
      <c r="AN73" s="130" t="str">
        <f t="shared" si="7"/>
        <v/>
      </c>
    </row>
    <row r="74" spans="1:40" ht="15" customHeight="1" x14ac:dyDescent="0.25">
      <c r="A74" s="2" t="s">
        <v>124</v>
      </c>
      <c r="B74" s="2" t="s">
        <v>127</v>
      </c>
      <c r="C74" s="2">
        <v>2015</v>
      </c>
      <c r="D74" s="2" t="s">
        <v>650</v>
      </c>
      <c r="E74" s="2" t="s">
        <v>650</v>
      </c>
      <c r="F74" s="2" t="s">
        <v>650</v>
      </c>
      <c r="G74" s="2" t="s">
        <v>650</v>
      </c>
      <c r="H74" s="2" t="s">
        <v>650</v>
      </c>
      <c r="I74" s="2" t="s">
        <v>650</v>
      </c>
      <c r="J74" s="2" t="s">
        <v>650</v>
      </c>
      <c r="K74" s="2" t="s">
        <v>650</v>
      </c>
      <c r="L74" s="2" t="s">
        <v>650</v>
      </c>
      <c r="M74" s="2" t="s">
        <v>650</v>
      </c>
      <c r="N74" s="2" t="s">
        <v>650</v>
      </c>
      <c r="O74" s="2" t="s">
        <v>650</v>
      </c>
      <c r="P74" s="2" t="s">
        <v>650</v>
      </c>
      <c r="Q74" s="2" t="s">
        <v>650</v>
      </c>
      <c r="R74" s="2" t="s">
        <v>650</v>
      </c>
      <c r="S74" s="2" t="s">
        <v>650</v>
      </c>
      <c r="T74" s="2" t="s">
        <v>650</v>
      </c>
      <c r="U74" s="2" t="s">
        <v>650</v>
      </c>
      <c r="V74" s="2" t="s">
        <v>650</v>
      </c>
      <c r="W74" s="2" t="s">
        <v>650</v>
      </c>
      <c r="X74" s="2" t="s">
        <v>650</v>
      </c>
      <c r="Y74" s="2" t="s">
        <v>650</v>
      </c>
      <c r="Z74" s="2" t="s">
        <v>650</v>
      </c>
      <c r="AA74" s="2" t="s">
        <v>650</v>
      </c>
      <c r="AB74" s="2" t="s">
        <v>650</v>
      </c>
      <c r="AC74" s="2" t="s">
        <v>650</v>
      </c>
      <c r="AD74" s="2" t="s">
        <v>650</v>
      </c>
      <c r="AE74" s="2" t="s">
        <v>650</v>
      </c>
      <c r="AF74" s="2" t="s">
        <v>650</v>
      </c>
      <c r="AG74" s="2" t="s">
        <v>650</v>
      </c>
      <c r="AJ74" s="129">
        <f t="shared" si="4"/>
        <v>0</v>
      </c>
      <c r="AK74" s="129"/>
      <c r="AL74" s="129">
        <f t="shared" si="5"/>
        <v>0</v>
      </c>
      <c r="AM74" s="129" t="str">
        <f t="shared" si="6"/>
        <v/>
      </c>
      <c r="AN74" s="130" t="str">
        <f t="shared" si="7"/>
        <v/>
      </c>
    </row>
    <row r="75" spans="1:40" ht="15" customHeight="1" x14ac:dyDescent="0.25">
      <c r="A75" s="2" t="s">
        <v>128</v>
      </c>
      <c r="B75" s="2" t="s">
        <v>129</v>
      </c>
      <c r="C75" s="2">
        <v>2015</v>
      </c>
      <c r="D75" s="2" t="s">
        <v>650</v>
      </c>
      <c r="E75" s="2" t="s">
        <v>650</v>
      </c>
      <c r="F75" s="2" t="s">
        <v>650</v>
      </c>
      <c r="G75" s="2" t="s">
        <v>650</v>
      </c>
      <c r="H75" s="2" t="s">
        <v>650</v>
      </c>
      <c r="I75" s="2" t="s">
        <v>650</v>
      </c>
      <c r="J75" s="2" t="s">
        <v>650</v>
      </c>
      <c r="K75" s="2" t="s">
        <v>650</v>
      </c>
      <c r="L75" s="2" t="s">
        <v>650</v>
      </c>
      <c r="M75" s="2" t="s">
        <v>650</v>
      </c>
      <c r="N75" s="2" t="s">
        <v>650</v>
      </c>
      <c r="O75" s="2" t="s">
        <v>650</v>
      </c>
      <c r="P75" s="2" t="s">
        <v>650</v>
      </c>
      <c r="Q75" s="2" t="s">
        <v>650</v>
      </c>
      <c r="R75" s="2" t="s">
        <v>650</v>
      </c>
      <c r="S75" s="2" t="s">
        <v>650</v>
      </c>
      <c r="T75" s="2" t="s">
        <v>650</v>
      </c>
      <c r="U75" s="2" t="s">
        <v>650</v>
      </c>
      <c r="V75" s="2" t="s">
        <v>650</v>
      </c>
      <c r="W75" s="2" t="s">
        <v>650</v>
      </c>
      <c r="X75" s="2" t="s">
        <v>650</v>
      </c>
      <c r="Y75" s="2" t="s">
        <v>650</v>
      </c>
      <c r="Z75" s="2" t="s">
        <v>650</v>
      </c>
      <c r="AA75" s="2" t="s">
        <v>650</v>
      </c>
      <c r="AB75" s="2" t="s">
        <v>650</v>
      </c>
      <c r="AC75" s="2" t="s">
        <v>650</v>
      </c>
      <c r="AD75" s="2" t="s">
        <v>650</v>
      </c>
      <c r="AE75" s="2" t="s">
        <v>650</v>
      </c>
      <c r="AF75" s="2" t="s">
        <v>650</v>
      </c>
      <c r="AG75" s="2" t="s">
        <v>650</v>
      </c>
      <c r="AJ75" s="129">
        <f t="shared" si="4"/>
        <v>0</v>
      </c>
      <c r="AK75" s="129"/>
      <c r="AL75" s="129">
        <f t="shared" si="5"/>
        <v>0</v>
      </c>
      <c r="AM75" s="129" t="str">
        <f t="shared" si="6"/>
        <v/>
      </c>
      <c r="AN75" s="130" t="str">
        <f t="shared" si="7"/>
        <v/>
      </c>
    </row>
    <row r="76" spans="1:40" ht="15" customHeight="1" x14ac:dyDescent="0.25">
      <c r="A76" s="2" t="s">
        <v>130</v>
      </c>
      <c r="B76" s="2" t="s">
        <v>131</v>
      </c>
      <c r="C76" s="2">
        <v>2015</v>
      </c>
      <c r="D76" s="2" t="s">
        <v>650</v>
      </c>
      <c r="E76" s="2" t="s">
        <v>650</v>
      </c>
      <c r="F76" s="2" t="s">
        <v>650</v>
      </c>
      <c r="G76" s="2" t="s">
        <v>650</v>
      </c>
      <c r="H76" s="2" t="s">
        <v>650</v>
      </c>
      <c r="I76" s="2" t="s">
        <v>650</v>
      </c>
      <c r="J76" s="2" t="s">
        <v>650</v>
      </c>
      <c r="K76" s="2" t="s">
        <v>650</v>
      </c>
      <c r="L76" s="2" t="s">
        <v>650</v>
      </c>
      <c r="M76" s="2" t="s">
        <v>650</v>
      </c>
      <c r="N76" s="2" t="s">
        <v>650</v>
      </c>
      <c r="O76" s="2" t="s">
        <v>650</v>
      </c>
      <c r="P76" s="2" t="s">
        <v>650</v>
      </c>
      <c r="Q76" s="2" t="s">
        <v>650</v>
      </c>
      <c r="R76" s="2" t="s">
        <v>650</v>
      </c>
      <c r="S76" s="2" t="s">
        <v>650</v>
      </c>
      <c r="T76" s="2" t="s">
        <v>650</v>
      </c>
      <c r="U76" s="2" t="s">
        <v>650</v>
      </c>
      <c r="V76" s="2" t="s">
        <v>650</v>
      </c>
      <c r="W76" s="2" t="s">
        <v>650</v>
      </c>
      <c r="X76" s="2" t="s">
        <v>650</v>
      </c>
      <c r="Y76" s="2" t="s">
        <v>650</v>
      </c>
      <c r="Z76" s="2" t="s">
        <v>650</v>
      </c>
      <c r="AA76" s="2" t="s">
        <v>650</v>
      </c>
      <c r="AB76" s="2" t="s">
        <v>650</v>
      </c>
      <c r="AC76" s="2" t="s">
        <v>650</v>
      </c>
      <c r="AD76" s="2" t="s">
        <v>650</v>
      </c>
      <c r="AE76" s="2" t="s">
        <v>650</v>
      </c>
      <c r="AF76" s="2" t="s">
        <v>650</v>
      </c>
      <c r="AG76" s="2" t="s">
        <v>650</v>
      </c>
      <c r="AJ76" s="129">
        <f t="shared" si="4"/>
        <v>0</v>
      </c>
      <c r="AK76" s="129"/>
      <c r="AL76" s="129">
        <f t="shared" si="5"/>
        <v>0</v>
      </c>
      <c r="AM76" s="129" t="str">
        <f t="shared" si="6"/>
        <v/>
      </c>
      <c r="AN76" s="130" t="str">
        <f t="shared" si="7"/>
        <v/>
      </c>
    </row>
    <row r="77" spans="1:40" ht="15" customHeight="1" x14ac:dyDescent="0.25">
      <c r="A77" s="2" t="s">
        <v>130</v>
      </c>
      <c r="B77" s="2" t="s">
        <v>132</v>
      </c>
      <c r="C77" s="2">
        <v>2015</v>
      </c>
      <c r="D77" s="2" t="s">
        <v>650</v>
      </c>
      <c r="E77" s="2" t="s">
        <v>650</v>
      </c>
      <c r="F77" s="2" t="s">
        <v>650</v>
      </c>
      <c r="G77" s="2" t="s">
        <v>650</v>
      </c>
      <c r="H77" s="2" t="s">
        <v>650</v>
      </c>
      <c r="I77" s="2" t="s">
        <v>650</v>
      </c>
      <c r="J77" s="2" t="s">
        <v>650</v>
      </c>
      <c r="K77" s="2" t="s">
        <v>650</v>
      </c>
      <c r="L77" s="2" t="s">
        <v>650</v>
      </c>
      <c r="M77" s="2" t="s">
        <v>650</v>
      </c>
      <c r="N77" s="2" t="s">
        <v>650</v>
      </c>
      <c r="O77" s="2" t="s">
        <v>650</v>
      </c>
      <c r="P77" s="2" t="s">
        <v>650</v>
      </c>
      <c r="Q77" s="2" t="s">
        <v>650</v>
      </c>
      <c r="R77" s="2" t="s">
        <v>650</v>
      </c>
      <c r="S77" s="2" t="s">
        <v>650</v>
      </c>
      <c r="T77" s="2" t="s">
        <v>650</v>
      </c>
      <c r="U77" s="2" t="s">
        <v>650</v>
      </c>
      <c r="V77" s="2" t="s">
        <v>650</v>
      </c>
      <c r="W77" s="2" t="s">
        <v>650</v>
      </c>
      <c r="X77" s="2" t="s">
        <v>650</v>
      </c>
      <c r="Y77" s="2" t="s">
        <v>650</v>
      </c>
      <c r="Z77" s="2" t="s">
        <v>650</v>
      </c>
      <c r="AA77" s="2" t="s">
        <v>650</v>
      </c>
      <c r="AB77" s="2" t="s">
        <v>650</v>
      </c>
      <c r="AC77" s="2" t="s">
        <v>650</v>
      </c>
      <c r="AD77" s="2" t="s">
        <v>650</v>
      </c>
      <c r="AE77" s="2" t="s">
        <v>650</v>
      </c>
      <c r="AF77" s="2" t="s">
        <v>650</v>
      </c>
      <c r="AG77" s="2" t="s">
        <v>650</v>
      </c>
      <c r="AJ77" s="129">
        <f t="shared" si="4"/>
        <v>0</v>
      </c>
      <c r="AK77" s="129"/>
      <c r="AL77" s="129">
        <f t="shared" si="5"/>
        <v>0</v>
      </c>
      <c r="AM77" s="129" t="str">
        <f t="shared" si="6"/>
        <v/>
      </c>
      <c r="AN77" s="130" t="str">
        <f t="shared" si="7"/>
        <v/>
      </c>
    </row>
    <row r="78" spans="1:40" ht="15" customHeight="1" x14ac:dyDescent="0.25">
      <c r="A78" s="2" t="s">
        <v>133</v>
      </c>
      <c r="B78" s="2" t="s">
        <v>134</v>
      </c>
      <c r="C78" s="2">
        <v>2015</v>
      </c>
      <c r="D78" s="2" t="s">
        <v>650</v>
      </c>
      <c r="E78" s="2" t="s">
        <v>650</v>
      </c>
      <c r="F78" s="2" t="s">
        <v>650</v>
      </c>
      <c r="G78" s="2" t="s">
        <v>650</v>
      </c>
      <c r="H78" s="2" t="s">
        <v>650</v>
      </c>
      <c r="I78" s="2" t="s">
        <v>650</v>
      </c>
      <c r="J78" s="2" t="s">
        <v>650</v>
      </c>
      <c r="K78" s="2" t="s">
        <v>650</v>
      </c>
      <c r="L78" s="2" t="s">
        <v>650</v>
      </c>
      <c r="M78" s="2" t="s">
        <v>650</v>
      </c>
      <c r="N78" s="2" t="s">
        <v>650</v>
      </c>
      <c r="O78" s="2" t="s">
        <v>650</v>
      </c>
      <c r="P78" s="2" t="s">
        <v>650</v>
      </c>
      <c r="Q78" s="2" t="s">
        <v>650</v>
      </c>
      <c r="R78" s="2" t="s">
        <v>650</v>
      </c>
      <c r="S78" s="2" t="s">
        <v>650</v>
      </c>
      <c r="T78" s="2" t="s">
        <v>650</v>
      </c>
      <c r="U78" s="2" t="s">
        <v>650</v>
      </c>
      <c r="V78" s="2" t="s">
        <v>650</v>
      </c>
      <c r="W78" s="2" t="s">
        <v>650</v>
      </c>
      <c r="X78" s="2" t="s">
        <v>650</v>
      </c>
      <c r="Y78" s="2" t="s">
        <v>650</v>
      </c>
      <c r="Z78" s="2" t="s">
        <v>650</v>
      </c>
      <c r="AA78" s="2" t="s">
        <v>650</v>
      </c>
      <c r="AB78" s="2" t="s">
        <v>650</v>
      </c>
      <c r="AC78" s="2" t="s">
        <v>650</v>
      </c>
      <c r="AD78" s="2" t="s">
        <v>650</v>
      </c>
      <c r="AE78" s="2" t="s">
        <v>650</v>
      </c>
      <c r="AF78" s="2" t="s">
        <v>650</v>
      </c>
      <c r="AG78" s="2" t="s">
        <v>650</v>
      </c>
      <c r="AJ78" s="129">
        <f t="shared" si="4"/>
        <v>0</v>
      </c>
      <c r="AK78" s="129"/>
      <c r="AL78" s="129">
        <f t="shared" si="5"/>
        <v>0</v>
      </c>
      <c r="AM78" s="129" t="str">
        <f t="shared" si="6"/>
        <v/>
      </c>
      <c r="AN78" s="130" t="str">
        <f t="shared" si="7"/>
        <v/>
      </c>
    </row>
    <row r="79" spans="1:40" ht="15" customHeight="1" x14ac:dyDescent="0.25">
      <c r="A79" s="2" t="s">
        <v>135</v>
      </c>
      <c r="B79" s="2" t="s">
        <v>136</v>
      </c>
      <c r="C79" s="2">
        <v>2015</v>
      </c>
      <c r="D79" s="2">
        <v>245</v>
      </c>
      <c r="E79" s="2">
        <v>57</v>
      </c>
      <c r="F79" s="2">
        <v>0</v>
      </c>
      <c r="G79" s="2" t="s">
        <v>650</v>
      </c>
      <c r="H79" s="2" t="s">
        <v>650</v>
      </c>
      <c r="I79" s="2">
        <v>301.8</v>
      </c>
      <c r="J79" s="2" t="s">
        <v>650</v>
      </c>
      <c r="K79" s="2">
        <v>0.8</v>
      </c>
      <c r="L79" s="2" t="s">
        <v>650</v>
      </c>
      <c r="M79" s="2" t="s">
        <v>650</v>
      </c>
      <c r="N79" s="2" t="s">
        <v>650</v>
      </c>
      <c r="O79" s="2" t="s">
        <v>650</v>
      </c>
      <c r="P79" s="2">
        <v>10</v>
      </c>
      <c r="Q79" s="2">
        <v>0</v>
      </c>
      <c r="R79" s="2">
        <v>0.5</v>
      </c>
      <c r="S79" s="2">
        <v>0</v>
      </c>
      <c r="T79" s="2">
        <v>15</v>
      </c>
      <c r="U79" s="2">
        <v>4</v>
      </c>
      <c r="V79" s="2" t="s">
        <v>16</v>
      </c>
      <c r="W79" s="2" t="s">
        <v>650</v>
      </c>
      <c r="X79" s="2" t="s">
        <v>650</v>
      </c>
      <c r="Y79" s="2" t="s">
        <v>650</v>
      </c>
      <c r="Z79" s="2">
        <v>248.5</v>
      </c>
      <c r="AA79" s="2" t="s">
        <v>650</v>
      </c>
      <c r="AB79" s="2" t="s">
        <v>650</v>
      </c>
      <c r="AC79" s="2" t="s">
        <v>650</v>
      </c>
      <c r="AD79" s="2" t="s">
        <v>650</v>
      </c>
      <c r="AE79" s="2" t="s">
        <v>650</v>
      </c>
      <c r="AF79" s="2" t="s">
        <v>650</v>
      </c>
      <c r="AG79" s="2">
        <v>23</v>
      </c>
      <c r="AJ79" s="129">
        <f t="shared" si="4"/>
        <v>278.8</v>
      </c>
      <c r="AK79" s="129"/>
      <c r="AL79" s="129">
        <f t="shared" si="5"/>
        <v>245</v>
      </c>
      <c r="AM79" s="129">
        <f t="shared" si="6"/>
        <v>57</v>
      </c>
      <c r="AN79" s="130">
        <f t="shared" si="7"/>
        <v>1.0832137733142038</v>
      </c>
    </row>
    <row r="80" spans="1:40" ht="15" customHeight="1" x14ac:dyDescent="0.25">
      <c r="A80" s="2" t="s">
        <v>137</v>
      </c>
      <c r="B80" s="2" t="s">
        <v>138</v>
      </c>
      <c r="C80" s="2">
        <v>2015</v>
      </c>
      <c r="D80" s="2">
        <v>541</v>
      </c>
      <c r="E80" s="2">
        <v>180</v>
      </c>
      <c r="F80" s="2" t="s">
        <v>650</v>
      </c>
      <c r="G80" s="2" t="s">
        <v>650</v>
      </c>
      <c r="H80" s="2" t="s">
        <v>650</v>
      </c>
      <c r="I80" s="2">
        <v>804.68700000000001</v>
      </c>
      <c r="J80" s="2" t="s">
        <v>650</v>
      </c>
      <c r="K80" s="2">
        <v>0.68700000000000006</v>
      </c>
      <c r="L80" s="2" t="s">
        <v>650</v>
      </c>
      <c r="M80" s="2" t="s">
        <v>650</v>
      </c>
      <c r="N80" s="2" t="s">
        <v>650</v>
      </c>
      <c r="O80" s="2" t="s">
        <v>650</v>
      </c>
      <c r="P80" s="2">
        <v>500</v>
      </c>
      <c r="Q80" s="2">
        <v>168</v>
      </c>
      <c r="R80" s="2" t="s">
        <v>650</v>
      </c>
      <c r="S80" s="2" t="s">
        <v>650</v>
      </c>
      <c r="T80" s="2" t="s">
        <v>650</v>
      </c>
      <c r="U80" s="2" t="s">
        <v>650</v>
      </c>
      <c r="V80" s="2" t="s">
        <v>650</v>
      </c>
      <c r="W80" s="2" t="s">
        <v>650</v>
      </c>
      <c r="X80" s="2" t="s">
        <v>650</v>
      </c>
      <c r="Y80" s="2" t="s">
        <v>650</v>
      </c>
      <c r="Z80" s="2" t="s">
        <v>650</v>
      </c>
      <c r="AA80" s="2" t="s">
        <v>650</v>
      </c>
      <c r="AB80" s="2" t="s">
        <v>650</v>
      </c>
      <c r="AC80" s="2" t="s">
        <v>650</v>
      </c>
      <c r="AD80" s="2" t="s">
        <v>650</v>
      </c>
      <c r="AE80" s="2" t="s">
        <v>650</v>
      </c>
      <c r="AF80" s="2" t="s">
        <v>650</v>
      </c>
      <c r="AG80" s="2">
        <v>136</v>
      </c>
      <c r="AJ80" s="129">
        <f t="shared" si="4"/>
        <v>668.68700000000001</v>
      </c>
      <c r="AK80" s="129"/>
      <c r="AL80" s="129">
        <f t="shared" si="5"/>
        <v>541</v>
      </c>
      <c r="AM80" s="129">
        <f t="shared" si="6"/>
        <v>180</v>
      </c>
      <c r="AN80" s="130">
        <f t="shared" si="7"/>
        <v>1.078232416661308</v>
      </c>
    </row>
    <row r="81" spans="1:40" ht="15" customHeight="1" x14ac:dyDescent="0.25">
      <c r="A81" s="2" t="s">
        <v>137</v>
      </c>
      <c r="B81" s="2" t="s">
        <v>139</v>
      </c>
      <c r="C81" s="2">
        <v>2015</v>
      </c>
      <c r="D81" s="2" t="s">
        <v>650</v>
      </c>
      <c r="E81" s="2" t="s">
        <v>650</v>
      </c>
      <c r="F81" s="2" t="s">
        <v>650</v>
      </c>
      <c r="G81" s="2" t="s">
        <v>650</v>
      </c>
      <c r="H81" s="2" t="s">
        <v>650</v>
      </c>
      <c r="I81" s="2" t="s">
        <v>650</v>
      </c>
      <c r="J81" s="2" t="s">
        <v>650</v>
      </c>
      <c r="K81" s="2" t="s">
        <v>650</v>
      </c>
      <c r="L81" s="2" t="s">
        <v>650</v>
      </c>
      <c r="M81" s="2" t="s">
        <v>650</v>
      </c>
      <c r="N81" s="2" t="s">
        <v>650</v>
      </c>
      <c r="O81" s="2" t="s">
        <v>650</v>
      </c>
      <c r="P81" s="2" t="s">
        <v>650</v>
      </c>
      <c r="Q81" s="2" t="s">
        <v>650</v>
      </c>
      <c r="R81" s="2" t="s">
        <v>650</v>
      </c>
      <c r="S81" s="2" t="s">
        <v>650</v>
      </c>
      <c r="T81" s="2" t="s">
        <v>650</v>
      </c>
      <c r="U81" s="2" t="s">
        <v>650</v>
      </c>
      <c r="V81" s="2" t="s">
        <v>650</v>
      </c>
      <c r="W81" s="2" t="s">
        <v>650</v>
      </c>
      <c r="X81" s="2" t="s">
        <v>650</v>
      </c>
      <c r="Y81" s="2" t="s">
        <v>650</v>
      </c>
      <c r="Z81" s="2" t="s">
        <v>650</v>
      </c>
      <c r="AA81" s="2" t="s">
        <v>650</v>
      </c>
      <c r="AB81" s="2" t="s">
        <v>650</v>
      </c>
      <c r="AC81" s="2" t="s">
        <v>650</v>
      </c>
      <c r="AD81" s="2" t="s">
        <v>650</v>
      </c>
      <c r="AE81" s="2" t="s">
        <v>650</v>
      </c>
      <c r="AF81" s="2" t="s">
        <v>650</v>
      </c>
      <c r="AG81" s="2" t="s">
        <v>650</v>
      </c>
      <c r="AJ81" s="129">
        <f t="shared" si="4"/>
        <v>0</v>
      </c>
      <c r="AK81" s="129"/>
      <c r="AL81" s="129">
        <f t="shared" si="5"/>
        <v>0</v>
      </c>
      <c r="AM81" s="129" t="str">
        <f t="shared" si="6"/>
        <v/>
      </c>
      <c r="AN81" s="130" t="str">
        <f t="shared" si="7"/>
        <v/>
      </c>
    </row>
    <row r="82" spans="1:40" ht="15" customHeight="1" x14ac:dyDescent="0.25">
      <c r="A82" s="2" t="s">
        <v>137</v>
      </c>
      <c r="B82" s="2" t="s">
        <v>140</v>
      </c>
      <c r="C82" s="2">
        <v>2015</v>
      </c>
      <c r="D82" s="2" t="s">
        <v>650</v>
      </c>
      <c r="E82" s="2" t="s">
        <v>650</v>
      </c>
      <c r="F82" s="2" t="s">
        <v>650</v>
      </c>
      <c r="G82" s="2" t="s">
        <v>650</v>
      </c>
      <c r="H82" s="2" t="s">
        <v>650</v>
      </c>
      <c r="I82" s="2" t="s">
        <v>650</v>
      </c>
      <c r="J82" s="2" t="s">
        <v>650</v>
      </c>
      <c r="K82" s="2" t="s">
        <v>650</v>
      </c>
      <c r="L82" s="2" t="s">
        <v>650</v>
      </c>
      <c r="M82" s="2" t="s">
        <v>650</v>
      </c>
      <c r="N82" s="2" t="s">
        <v>650</v>
      </c>
      <c r="O82" s="2" t="s">
        <v>650</v>
      </c>
      <c r="P82" s="2" t="s">
        <v>650</v>
      </c>
      <c r="Q82" s="2" t="s">
        <v>650</v>
      </c>
      <c r="R82" s="2" t="s">
        <v>650</v>
      </c>
      <c r="S82" s="2" t="s">
        <v>650</v>
      </c>
      <c r="T82" s="2" t="s">
        <v>650</v>
      </c>
      <c r="U82" s="2" t="s">
        <v>650</v>
      </c>
      <c r="V82" s="2" t="s">
        <v>650</v>
      </c>
      <c r="W82" s="2" t="s">
        <v>650</v>
      </c>
      <c r="X82" s="2" t="s">
        <v>650</v>
      </c>
      <c r="Y82" s="2" t="s">
        <v>650</v>
      </c>
      <c r="Z82" s="2" t="s">
        <v>650</v>
      </c>
      <c r="AA82" s="2" t="s">
        <v>650</v>
      </c>
      <c r="AB82" s="2" t="s">
        <v>650</v>
      </c>
      <c r="AC82" s="2" t="s">
        <v>650</v>
      </c>
      <c r="AD82" s="2" t="s">
        <v>650</v>
      </c>
      <c r="AE82" s="2" t="s">
        <v>650</v>
      </c>
      <c r="AF82" s="2" t="s">
        <v>650</v>
      </c>
      <c r="AG82" s="2" t="s">
        <v>650</v>
      </c>
      <c r="AJ82" s="129">
        <f t="shared" si="4"/>
        <v>0</v>
      </c>
      <c r="AK82" s="129"/>
      <c r="AL82" s="129">
        <f t="shared" si="5"/>
        <v>0</v>
      </c>
      <c r="AM82" s="129" t="str">
        <f t="shared" si="6"/>
        <v/>
      </c>
      <c r="AN82" s="130" t="str">
        <f t="shared" si="7"/>
        <v/>
      </c>
    </row>
    <row r="83" spans="1:40" ht="15" customHeight="1" x14ac:dyDescent="0.25">
      <c r="A83" s="2" t="s">
        <v>141</v>
      </c>
      <c r="B83" s="2" t="s">
        <v>142</v>
      </c>
      <c r="C83" s="2">
        <v>2015</v>
      </c>
      <c r="D83" s="2">
        <v>89</v>
      </c>
      <c r="E83" s="2">
        <v>14.4</v>
      </c>
      <c r="F83" s="2" t="s">
        <v>650</v>
      </c>
      <c r="G83" s="2" t="s">
        <v>650</v>
      </c>
      <c r="H83" s="2" t="s">
        <v>650</v>
      </c>
      <c r="I83" s="2">
        <v>156.30000000000001</v>
      </c>
      <c r="J83" s="2" t="s">
        <v>650</v>
      </c>
      <c r="K83" s="2" t="s">
        <v>650</v>
      </c>
      <c r="L83" s="2" t="s">
        <v>650</v>
      </c>
      <c r="M83" s="2" t="s">
        <v>650</v>
      </c>
      <c r="N83" s="2" t="s">
        <v>650</v>
      </c>
      <c r="O83" s="2" t="s">
        <v>650</v>
      </c>
      <c r="P83" s="2">
        <v>55.4</v>
      </c>
      <c r="Q83" s="2">
        <v>17.399999999999999</v>
      </c>
      <c r="R83" s="2">
        <v>32.799999999999997</v>
      </c>
      <c r="S83" s="2" t="s">
        <v>650</v>
      </c>
      <c r="T83" s="2" t="s">
        <v>650</v>
      </c>
      <c r="U83" s="2">
        <v>19.100000000000001</v>
      </c>
      <c r="V83" s="2" t="s">
        <v>8</v>
      </c>
      <c r="W83" s="2" t="s">
        <v>650</v>
      </c>
      <c r="X83" s="2">
        <v>5</v>
      </c>
      <c r="Y83" s="2" t="s">
        <v>650</v>
      </c>
      <c r="Z83" s="2" t="s">
        <v>650</v>
      </c>
      <c r="AA83" s="2" t="s">
        <v>650</v>
      </c>
      <c r="AB83" s="2">
        <v>0.6</v>
      </c>
      <c r="AC83" s="2" t="s">
        <v>650</v>
      </c>
      <c r="AD83" s="2" t="s">
        <v>650</v>
      </c>
      <c r="AE83" s="2" t="s">
        <v>650</v>
      </c>
      <c r="AF83" s="2" t="s">
        <v>650</v>
      </c>
      <c r="AG83" s="2">
        <v>26</v>
      </c>
      <c r="AJ83" s="129">
        <f t="shared" si="4"/>
        <v>130.29999999999998</v>
      </c>
      <c r="AK83" s="129"/>
      <c r="AL83" s="129">
        <f t="shared" si="5"/>
        <v>89</v>
      </c>
      <c r="AM83" s="129">
        <f t="shared" si="6"/>
        <v>14.4</v>
      </c>
      <c r="AN83" s="130">
        <f t="shared" si="7"/>
        <v>0.79355333844973153</v>
      </c>
    </row>
    <row r="84" spans="1:40" ht="15" customHeight="1" x14ac:dyDescent="0.25">
      <c r="A84" s="2" t="s">
        <v>141</v>
      </c>
      <c r="B84" s="2" t="s">
        <v>143</v>
      </c>
      <c r="C84" s="2">
        <v>2015</v>
      </c>
      <c r="D84" s="2" t="s">
        <v>650</v>
      </c>
      <c r="E84" s="2" t="s">
        <v>650</v>
      </c>
      <c r="F84" s="2" t="s">
        <v>650</v>
      </c>
      <c r="G84" s="2" t="s">
        <v>650</v>
      </c>
      <c r="H84" s="2" t="s">
        <v>650</v>
      </c>
      <c r="I84" s="2" t="s">
        <v>650</v>
      </c>
      <c r="J84" s="2" t="s">
        <v>650</v>
      </c>
      <c r="K84" s="2" t="s">
        <v>650</v>
      </c>
      <c r="L84" s="2" t="s">
        <v>650</v>
      </c>
      <c r="M84" s="2" t="s">
        <v>650</v>
      </c>
      <c r="N84" s="2" t="s">
        <v>650</v>
      </c>
      <c r="O84" s="2" t="s">
        <v>650</v>
      </c>
      <c r="P84" s="2" t="s">
        <v>650</v>
      </c>
      <c r="Q84" s="2" t="s">
        <v>650</v>
      </c>
      <c r="R84" s="2" t="s">
        <v>650</v>
      </c>
      <c r="S84" s="2" t="s">
        <v>650</v>
      </c>
      <c r="T84" s="2" t="s">
        <v>650</v>
      </c>
      <c r="U84" s="2" t="s">
        <v>650</v>
      </c>
      <c r="V84" s="2" t="s">
        <v>650</v>
      </c>
      <c r="W84" s="2" t="s">
        <v>650</v>
      </c>
      <c r="X84" s="2" t="s">
        <v>650</v>
      </c>
      <c r="Y84" s="2" t="s">
        <v>650</v>
      </c>
      <c r="Z84" s="2" t="s">
        <v>650</v>
      </c>
      <c r="AA84" s="2" t="s">
        <v>650</v>
      </c>
      <c r="AB84" s="2" t="s">
        <v>650</v>
      </c>
      <c r="AC84" s="2" t="s">
        <v>650</v>
      </c>
      <c r="AD84" s="2" t="s">
        <v>650</v>
      </c>
      <c r="AE84" s="2" t="s">
        <v>650</v>
      </c>
      <c r="AF84" s="2" t="s">
        <v>650</v>
      </c>
      <c r="AG84" s="2" t="s">
        <v>650</v>
      </c>
      <c r="AJ84" s="129">
        <f t="shared" si="4"/>
        <v>0</v>
      </c>
      <c r="AK84" s="129"/>
      <c r="AL84" s="129">
        <f t="shared" si="5"/>
        <v>0</v>
      </c>
      <c r="AM84" s="129" t="str">
        <f t="shared" si="6"/>
        <v/>
      </c>
      <c r="AN84" s="130" t="str">
        <f t="shared" si="7"/>
        <v/>
      </c>
    </row>
    <row r="85" spans="1:40" ht="15" customHeight="1" x14ac:dyDescent="0.25">
      <c r="A85" s="2" t="s">
        <v>141</v>
      </c>
      <c r="B85" s="2" t="s">
        <v>144</v>
      </c>
      <c r="C85" s="2">
        <v>2015</v>
      </c>
      <c r="D85" s="2" t="s">
        <v>650</v>
      </c>
      <c r="E85" s="2" t="s">
        <v>650</v>
      </c>
      <c r="F85" s="2" t="s">
        <v>650</v>
      </c>
      <c r="G85" s="2" t="s">
        <v>650</v>
      </c>
      <c r="H85" s="2" t="s">
        <v>650</v>
      </c>
      <c r="I85" s="2" t="s">
        <v>650</v>
      </c>
      <c r="J85" s="2" t="s">
        <v>650</v>
      </c>
      <c r="K85" s="2" t="s">
        <v>650</v>
      </c>
      <c r="L85" s="2" t="s">
        <v>650</v>
      </c>
      <c r="M85" s="2" t="s">
        <v>650</v>
      </c>
      <c r="N85" s="2" t="s">
        <v>650</v>
      </c>
      <c r="O85" s="2" t="s">
        <v>650</v>
      </c>
      <c r="P85" s="2" t="s">
        <v>650</v>
      </c>
      <c r="Q85" s="2" t="s">
        <v>650</v>
      </c>
      <c r="R85" s="2" t="s">
        <v>650</v>
      </c>
      <c r="S85" s="2" t="s">
        <v>650</v>
      </c>
      <c r="T85" s="2" t="s">
        <v>650</v>
      </c>
      <c r="U85" s="2" t="s">
        <v>650</v>
      </c>
      <c r="V85" s="2" t="s">
        <v>650</v>
      </c>
      <c r="W85" s="2" t="s">
        <v>650</v>
      </c>
      <c r="X85" s="2" t="s">
        <v>650</v>
      </c>
      <c r="Y85" s="2" t="s">
        <v>650</v>
      </c>
      <c r="Z85" s="2" t="s">
        <v>650</v>
      </c>
      <c r="AA85" s="2" t="s">
        <v>650</v>
      </c>
      <c r="AB85" s="2" t="s">
        <v>650</v>
      </c>
      <c r="AC85" s="2" t="s">
        <v>650</v>
      </c>
      <c r="AD85" s="2" t="s">
        <v>650</v>
      </c>
      <c r="AE85" s="2" t="s">
        <v>650</v>
      </c>
      <c r="AF85" s="2" t="s">
        <v>650</v>
      </c>
      <c r="AG85" s="2" t="s">
        <v>650</v>
      </c>
      <c r="AJ85" s="129">
        <f t="shared" si="4"/>
        <v>0</v>
      </c>
      <c r="AK85" s="129"/>
      <c r="AL85" s="129">
        <f t="shared" si="5"/>
        <v>0</v>
      </c>
      <c r="AM85" s="129" t="str">
        <f t="shared" si="6"/>
        <v/>
      </c>
      <c r="AN85" s="130" t="str">
        <f t="shared" si="7"/>
        <v/>
      </c>
    </row>
    <row r="86" spans="1:40" ht="15" customHeight="1" x14ac:dyDescent="0.25">
      <c r="A86" s="2" t="s">
        <v>145</v>
      </c>
      <c r="B86" s="2" t="s">
        <v>146</v>
      </c>
      <c r="C86" s="2">
        <v>2015</v>
      </c>
      <c r="D86" s="2" t="s">
        <v>650</v>
      </c>
      <c r="E86" s="2" t="s">
        <v>650</v>
      </c>
      <c r="F86" s="2" t="s">
        <v>650</v>
      </c>
      <c r="G86" s="2" t="s">
        <v>650</v>
      </c>
      <c r="H86" s="2" t="s">
        <v>650</v>
      </c>
      <c r="I86" s="2" t="s">
        <v>650</v>
      </c>
      <c r="J86" s="2" t="s">
        <v>650</v>
      </c>
      <c r="K86" s="2" t="s">
        <v>650</v>
      </c>
      <c r="L86" s="2" t="s">
        <v>650</v>
      </c>
      <c r="M86" s="2" t="s">
        <v>650</v>
      </c>
      <c r="N86" s="2" t="s">
        <v>650</v>
      </c>
      <c r="O86" s="2" t="s">
        <v>650</v>
      </c>
      <c r="P86" s="2" t="s">
        <v>650</v>
      </c>
      <c r="Q86" s="2" t="s">
        <v>650</v>
      </c>
      <c r="R86" s="2" t="s">
        <v>650</v>
      </c>
      <c r="S86" s="2" t="s">
        <v>650</v>
      </c>
      <c r="T86" s="2" t="s">
        <v>650</v>
      </c>
      <c r="U86" s="2" t="s">
        <v>650</v>
      </c>
      <c r="V86" s="2" t="s">
        <v>650</v>
      </c>
      <c r="W86" s="2" t="s">
        <v>650</v>
      </c>
      <c r="X86" s="2" t="s">
        <v>650</v>
      </c>
      <c r="Y86" s="2" t="s">
        <v>650</v>
      </c>
      <c r="Z86" s="2" t="s">
        <v>650</v>
      </c>
      <c r="AA86" s="2" t="s">
        <v>650</v>
      </c>
      <c r="AB86" s="2" t="s">
        <v>650</v>
      </c>
      <c r="AC86" s="2" t="s">
        <v>650</v>
      </c>
      <c r="AD86" s="2" t="s">
        <v>650</v>
      </c>
      <c r="AE86" s="2" t="s">
        <v>650</v>
      </c>
      <c r="AF86" s="2" t="s">
        <v>650</v>
      </c>
      <c r="AG86" s="2" t="s">
        <v>650</v>
      </c>
      <c r="AJ86" s="129">
        <f t="shared" si="4"/>
        <v>0</v>
      </c>
      <c r="AK86" s="129"/>
      <c r="AL86" s="129">
        <f t="shared" si="5"/>
        <v>0</v>
      </c>
      <c r="AM86" s="129" t="str">
        <f t="shared" si="6"/>
        <v/>
      </c>
      <c r="AN86" s="130" t="str">
        <f t="shared" si="7"/>
        <v/>
      </c>
    </row>
    <row r="87" spans="1:40" ht="15" customHeight="1" x14ac:dyDescent="0.25">
      <c r="A87" s="2" t="s">
        <v>145</v>
      </c>
      <c r="B87" s="2" t="s">
        <v>147</v>
      </c>
      <c r="C87" s="2">
        <v>2015</v>
      </c>
      <c r="D87" s="2" t="s">
        <v>650</v>
      </c>
      <c r="E87" s="2" t="s">
        <v>650</v>
      </c>
      <c r="F87" s="2" t="s">
        <v>650</v>
      </c>
      <c r="G87" s="2" t="s">
        <v>650</v>
      </c>
      <c r="H87" s="2" t="s">
        <v>650</v>
      </c>
      <c r="I87" s="2" t="s">
        <v>650</v>
      </c>
      <c r="J87" s="2" t="s">
        <v>650</v>
      </c>
      <c r="K87" s="2" t="s">
        <v>650</v>
      </c>
      <c r="L87" s="2" t="s">
        <v>650</v>
      </c>
      <c r="M87" s="2" t="s">
        <v>650</v>
      </c>
      <c r="N87" s="2" t="s">
        <v>650</v>
      </c>
      <c r="O87" s="2" t="s">
        <v>650</v>
      </c>
      <c r="P87" s="2" t="s">
        <v>650</v>
      </c>
      <c r="Q87" s="2" t="s">
        <v>650</v>
      </c>
      <c r="R87" s="2" t="s">
        <v>650</v>
      </c>
      <c r="S87" s="2" t="s">
        <v>650</v>
      </c>
      <c r="T87" s="2" t="s">
        <v>650</v>
      </c>
      <c r="U87" s="2" t="s">
        <v>650</v>
      </c>
      <c r="V87" s="2" t="s">
        <v>650</v>
      </c>
      <c r="W87" s="2" t="s">
        <v>650</v>
      </c>
      <c r="X87" s="2" t="s">
        <v>650</v>
      </c>
      <c r="Y87" s="2" t="s">
        <v>650</v>
      </c>
      <c r="Z87" s="2" t="s">
        <v>650</v>
      </c>
      <c r="AA87" s="2" t="s">
        <v>650</v>
      </c>
      <c r="AB87" s="2" t="s">
        <v>650</v>
      </c>
      <c r="AC87" s="2" t="s">
        <v>650</v>
      </c>
      <c r="AD87" s="2" t="s">
        <v>650</v>
      </c>
      <c r="AE87" s="2" t="s">
        <v>650</v>
      </c>
      <c r="AF87" s="2" t="s">
        <v>650</v>
      </c>
      <c r="AG87" s="2" t="s">
        <v>650</v>
      </c>
      <c r="AJ87" s="129">
        <f t="shared" si="4"/>
        <v>0</v>
      </c>
      <c r="AK87" s="129"/>
      <c r="AL87" s="129">
        <f t="shared" si="5"/>
        <v>0</v>
      </c>
      <c r="AM87" s="129" t="str">
        <f t="shared" si="6"/>
        <v/>
      </c>
      <c r="AN87" s="130" t="str">
        <f t="shared" si="7"/>
        <v/>
      </c>
    </row>
    <row r="88" spans="1:40" ht="15" customHeight="1" x14ac:dyDescent="0.25">
      <c r="A88" s="2" t="s">
        <v>145</v>
      </c>
      <c r="B88" s="2" t="s">
        <v>148</v>
      </c>
      <c r="C88" s="2">
        <v>2015</v>
      </c>
      <c r="D88" s="2" t="s">
        <v>650</v>
      </c>
      <c r="E88" s="2" t="s">
        <v>650</v>
      </c>
      <c r="F88" s="2" t="s">
        <v>650</v>
      </c>
      <c r="G88" s="2" t="s">
        <v>650</v>
      </c>
      <c r="H88" s="2" t="s">
        <v>650</v>
      </c>
      <c r="I88" s="2" t="s">
        <v>650</v>
      </c>
      <c r="J88" s="2" t="s">
        <v>650</v>
      </c>
      <c r="K88" s="2" t="s">
        <v>650</v>
      </c>
      <c r="L88" s="2" t="s">
        <v>650</v>
      </c>
      <c r="M88" s="2" t="s">
        <v>650</v>
      </c>
      <c r="N88" s="2" t="s">
        <v>650</v>
      </c>
      <c r="O88" s="2" t="s">
        <v>650</v>
      </c>
      <c r="P88" s="2" t="s">
        <v>650</v>
      </c>
      <c r="Q88" s="2" t="s">
        <v>650</v>
      </c>
      <c r="R88" s="2" t="s">
        <v>650</v>
      </c>
      <c r="S88" s="2" t="s">
        <v>650</v>
      </c>
      <c r="T88" s="2" t="s">
        <v>650</v>
      </c>
      <c r="U88" s="2" t="s">
        <v>650</v>
      </c>
      <c r="V88" s="2" t="s">
        <v>650</v>
      </c>
      <c r="W88" s="2" t="s">
        <v>650</v>
      </c>
      <c r="X88" s="2" t="s">
        <v>650</v>
      </c>
      <c r="Y88" s="2" t="s">
        <v>650</v>
      </c>
      <c r="Z88" s="2" t="s">
        <v>650</v>
      </c>
      <c r="AA88" s="2" t="s">
        <v>650</v>
      </c>
      <c r="AB88" s="2" t="s">
        <v>650</v>
      </c>
      <c r="AC88" s="2" t="s">
        <v>650</v>
      </c>
      <c r="AD88" s="2" t="s">
        <v>650</v>
      </c>
      <c r="AE88" s="2" t="s">
        <v>650</v>
      </c>
      <c r="AF88" s="2" t="s">
        <v>650</v>
      </c>
      <c r="AG88" s="2" t="s">
        <v>650</v>
      </c>
      <c r="AJ88" s="129">
        <f t="shared" si="4"/>
        <v>0</v>
      </c>
      <c r="AK88" s="129"/>
      <c r="AL88" s="129">
        <f t="shared" si="5"/>
        <v>0</v>
      </c>
      <c r="AM88" s="129" t="str">
        <f t="shared" si="6"/>
        <v/>
      </c>
      <c r="AN88" s="130" t="str">
        <f t="shared" si="7"/>
        <v/>
      </c>
    </row>
    <row r="89" spans="1:40" ht="15" customHeight="1" x14ac:dyDescent="0.25">
      <c r="A89" s="2" t="s">
        <v>149</v>
      </c>
      <c r="B89" s="2" t="s">
        <v>150</v>
      </c>
      <c r="C89" s="2">
        <v>2015</v>
      </c>
      <c r="D89" s="2" t="s">
        <v>650</v>
      </c>
      <c r="E89" s="2" t="s">
        <v>650</v>
      </c>
      <c r="F89" s="2" t="s">
        <v>650</v>
      </c>
      <c r="G89" s="2" t="s">
        <v>650</v>
      </c>
      <c r="H89" s="2" t="s">
        <v>650</v>
      </c>
      <c r="I89" s="2" t="s">
        <v>650</v>
      </c>
      <c r="J89" s="2" t="s">
        <v>650</v>
      </c>
      <c r="K89" s="2" t="s">
        <v>650</v>
      </c>
      <c r="L89" s="2" t="s">
        <v>650</v>
      </c>
      <c r="M89" s="2" t="s">
        <v>650</v>
      </c>
      <c r="N89" s="2" t="s">
        <v>650</v>
      </c>
      <c r="O89" s="2" t="s">
        <v>650</v>
      </c>
      <c r="P89" s="2" t="s">
        <v>650</v>
      </c>
      <c r="Q89" s="2" t="s">
        <v>650</v>
      </c>
      <c r="R89" s="2" t="s">
        <v>650</v>
      </c>
      <c r="S89" s="2" t="s">
        <v>650</v>
      </c>
      <c r="T89" s="2" t="s">
        <v>650</v>
      </c>
      <c r="U89" s="2" t="s">
        <v>650</v>
      </c>
      <c r="V89" s="2" t="s">
        <v>650</v>
      </c>
      <c r="W89" s="2" t="s">
        <v>650</v>
      </c>
      <c r="X89" s="2" t="s">
        <v>650</v>
      </c>
      <c r="Y89" s="2" t="s">
        <v>650</v>
      </c>
      <c r="Z89" s="2" t="s">
        <v>650</v>
      </c>
      <c r="AA89" s="2" t="s">
        <v>650</v>
      </c>
      <c r="AB89" s="2" t="s">
        <v>650</v>
      </c>
      <c r="AC89" s="2" t="s">
        <v>650</v>
      </c>
      <c r="AD89" s="2" t="s">
        <v>650</v>
      </c>
      <c r="AE89" s="2" t="s">
        <v>650</v>
      </c>
      <c r="AF89" s="2" t="s">
        <v>650</v>
      </c>
      <c r="AG89" s="2" t="s">
        <v>650</v>
      </c>
      <c r="AJ89" s="129">
        <f t="shared" si="4"/>
        <v>0</v>
      </c>
      <c r="AK89" s="129"/>
      <c r="AL89" s="129">
        <f t="shared" si="5"/>
        <v>0</v>
      </c>
      <c r="AM89" s="129" t="str">
        <f t="shared" si="6"/>
        <v/>
      </c>
      <c r="AN89" s="130" t="str">
        <f t="shared" si="7"/>
        <v/>
      </c>
    </row>
    <row r="90" spans="1:40" ht="15" customHeight="1" x14ac:dyDescent="0.25">
      <c r="A90" s="2" t="s">
        <v>149</v>
      </c>
      <c r="B90" s="2" t="s">
        <v>151</v>
      </c>
      <c r="C90" s="2">
        <v>2015</v>
      </c>
      <c r="D90" s="2">
        <v>265.04000000000002</v>
      </c>
      <c r="E90" s="2">
        <v>83.07</v>
      </c>
      <c r="F90" s="2" t="s">
        <v>650</v>
      </c>
      <c r="G90" s="2" t="s">
        <v>650</v>
      </c>
      <c r="H90" s="2" t="s">
        <v>650</v>
      </c>
      <c r="I90" s="2">
        <v>463.49</v>
      </c>
      <c r="J90" s="2" t="s">
        <v>650</v>
      </c>
      <c r="K90" s="2">
        <v>0.91</v>
      </c>
      <c r="L90" s="2" t="s">
        <v>650</v>
      </c>
      <c r="M90" s="2" t="s">
        <v>650</v>
      </c>
      <c r="N90" s="2" t="s">
        <v>650</v>
      </c>
      <c r="O90" s="2" t="s">
        <v>650</v>
      </c>
      <c r="P90" s="2">
        <v>54.06</v>
      </c>
      <c r="Q90" s="2">
        <v>92.31</v>
      </c>
      <c r="R90" s="2">
        <v>111.39</v>
      </c>
      <c r="S90" s="2">
        <v>4.05</v>
      </c>
      <c r="T90" s="2" t="s">
        <v>650</v>
      </c>
      <c r="U90" s="2">
        <v>50.74</v>
      </c>
      <c r="V90" s="2" t="s">
        <v>8</v>
      </c>
      <c r="W90" s="2" t="s">
        <v>650</v>
      </c>
      <c r="X90" s="2" t="s">
        <v>650</v>
      </c>
      <c r="Y90" s="2" t="s">
        <v>650</v>
      </c>
      <c r="Z90" s="2">
        <v>63.26</v>
      </c>
      <c r="AA90" s="2" t="s">
        <v>650</v>
      </c>
      <c r="AB90" s="2" t="s">
        <v>650</v>
      </c>
      <c r="AC90" s="2" t="s">
        <v>650</v>
      </c>
      <c r="AD90" s="2" t="s">
        <v>650</v>
      </c>
      <c r="AE90" s="2" t="s">
        <v>650</v>
      </c>
      <c r="AF90" s="2" t="s">
        <v>650</v>
      </c>
      <c r="AG90" s="2">
        <v>86.77</v>
      </c>
      <c r="AJ90" s="129">
        <f t="shared" si="4"/>
        <v>376.72</v>
      </c>
      <c r="AK90" s="129"/>
      <c r="AL90" s="129">
        <f t="shared" si="5"/>
        <v>265.04000000000002</v>
      </c>
      <c r="AM90" s="129">
        <f t="shared" si="6"/>
        <v>83.07</v>
      </c>
      <c r="AN90" s="130">
        <f t="shared" si="7"/>
        <v>0.9240550010617965</v>
      </c>
    </row>
    <row r="91" spans="1:40" ht="15" customHeight="1" x14ac:dyDescent="0.25">
      <c r="A91" s="2" t="s">
        <v>149</v>
      </c>
      <c r="B91" s="2" t="s">
        <v>152</v>
      </c>
      <c r="C91" s="2">
        <v>2015</v>
      </c>
      <c r="D91" s="2" t="s">
        <v>650</v>
      </c>
      <c r="E91" s="2" t="s">
        <v>650</v>
      </c>
      <c r="F91" s="2" t="s">
        <v>650</v>
      </c>
      <c r="G91" s="2" t="s">
        <v>650</v>
      </c>
      <c r="H91" s="2" t="s">
        <v>650</v>
      </c>
      <c r="I91" s="2" t="s">
        <v>650</v>
      </c>
      <c r="J91" s="2" t="s">
        <v>650</v>
      </c>
      <c r="K91" s="2" t="s">
        <v>650</v>
      </c>
      <c r="L91" s="2" t="s">
        <v>650</v>
      </c>
      <c r="M91" s="2" t="s">
        <v>650</v>
      </c>
      <c r="N91" s="2" t="s">
        <v>650</v>
      </c>
      <c r="O91" s="2" t="s">
        <v>650</v>
      </c>
      <c r="P91" s="2" t="s">
        <v>650</v>
      </c>
      <c r="Q91" s="2" t="s">
        <v>650</v>
      </c>
      <c r="R91" s="2" t="s">
        <v>650</v>
      </c>
      <c r="S91" s="2" t="s">
        <v>650</v>
      </c>
      <c r="T91" s="2" t="s">
        <v>650</v>
      </c>
      <c r="U91" s="2" t="s">
        <v>650</v>
      </c>
      <c r="V91" s="2" t="s">
        <v>650</v>
      </c>
      <c r="W91" s="2" t="s">
        <v>650</v>
      </c>
      <c r="X91" s="2" t="s">
        <v>650</v>
      </c>
      <c r="Y91" s="2" t="s">
        <v>650</v>
      </c>
      <c r="Z91" s="2" t="s">
        <v>650</v>
      </c>
      <c r="AA91" s="2" t="s">
        <v>650</v>
      </c>
      <c r="AB91" s="2" t="s">
        <v>650</v>
      </c>
      <c r="AC91" s="2" t="s">
        <v>650</v>
      </c>
      <c r="AD91" s="2" t="s">
        <v>650</v>
      </c>
      <c r="AE91" s="2" t="s">
        <v>650</v>
      </c>
      <c r="AF91" s="2" t="s">
        <v>650</v>
      </c>
      <c r="AG91" s="2" t="s">
        <v>650</v>
      </c>
      <c r="AJ91" s="129">
        <f t="shared" si="4"/>
        <v>0</v>
      </c>
      <c r="AK91" s="129"/>
      <c r="AL91" s="129">
        <f t="shared" si="5"/>
        <v>0</v>
      </c>
      <c r="AM91" s="129" t="str">
        <f t="shared" si="6"/>
        <v/>
      </c>
      <c r="AN91" s="130" t="str">
        <f t="shared" si="7"/>
        <v/>
      </c>
    </row>
    <row r="92" spans="1:40" ht="15" customHeight="1" x14ac:dyDescent="0.25">
      <c r="A92" s="2" t="s">
        <v>149</v>
      </c>
      <c r="B92" s="2" t="s">
        <v>153</v>
      </c>
      <c r="C92" s="2">
        <v>2015</v>
      </c>
      <c r="D92" s="2" t="s">
        <v>650</v>
      </c>
      <c r="E92" s="2" t="s">
        <v>650</v>
      </c>
      <c r="F92" s="2" t="s">
        <v>650</v>
      </c>
      <c r="G92" s="2" t="s">
        <v>650</v>
      </c>
      <c r="H92" s="2" t="s">
        <v>650</v>
      </c>
      <c r="I92" s="2" t="s">
        <v>650</v>
      </c>
      <c r="J92" s="2" t="s">
        <v>650</v>
      </c>
      <c r="K92" s="2" t="s">
        <v>650</v>
      </c>
      <c r="L92" s="2" t="s">
        <v>650</v>
      </c>
      <c r="M92" s="2" t="s">
        <v>650</v>
      </c>
      <c r="N92" s="2" t="s">
        <v>650</v>
      </c>
      <c r="O92" s="2" t="s">
        <v>650</v>
      </c>
      <c r="P92" s="2" t="s">
        <v>650</v>
      </c>
      <c r="Q92" s="2" t="s">
        <v>650</v>
      </c>
      <c r="R92" s="2" t="s">
        <v>650</v>
      </c>
      <c r="S92" s="2" t="s">
        <v>650</v>
      </c>
      <c r="T92" s="2" t="s">
        <v>650</v>
      </c>
      <c r="U92" s="2" t="s">
        <v>650</v>
      </c>
      <c r="V92" s="2" t="s">
        <v>650</v>
      </c>
      <c r="W92" s="2" t="s">
        <v>650</v>
      </c>
      <c r="X92" s="2" t="s">
        <v>650</v>
      </c>
      <c r="Y92" s="2" t="s">
        <v>650</v>
      </c>
      <c r="Z92" s="2" t="s">
        <v>650</v>
      </c>
      <c r="AA92" s="2" t="s">
        <v>650</v>
      </c>
      <c r="AB92" s="2" t="s">
        <v>650</v>
      </c>
      <c r="AC92" s="2" t="s">
        <v>650</v>
      </c>
      <c r="AD92" s="2" t="s">
        <v>650</v>
      </c>
      <c r="AE92" s="2" t="s">
        <v>650</v>
      </c>
      <c r="AF92" s="2" t="s">
        <v>650</v>
      </c>
      <c r="AG92" s="2" t="s">
        <v>650</v>
      </c>
      <c r="AJ92" s="129">
        <f t="shared" si="4"/>
        <v>0</v>
      </c>
      <c r="AK92" s="129"/>
      <c r="AL92" s="129">
        <f t="shared" si="5"/>
        <v>0</v>
      </c>
      <c r="AM92" s="129" t="str">
        <f t="shared" si="6"/>
        <v/>
      </c>
      <c r="AN92" s="130" t="str">
        <f t="shared" si="7"/>
        <v/>
      </c>
    </row>
    <row r="93" spans="1:40" ht="15" customHeight="1" x14ac:dyDescent="0.25">
      <c r="A93" s="2" t="s">
        <v>154</v>
      </c>
      <c r="B93" s="2" t="s">
        <v>155</v>
      </c>
      <c r="C93" s="2">
        <v>2015</v>
      </c>
      <c r="D93" s="2" t="s">
        <v>650</v>
      </c>
      <c r="E93" s="2" t="s">
        <v>650</v>
      </c>
      <c r="F93" s="2" t="s">
        <v>650</v>
      </c>
      <c r="G93" s="2" t="s">
        <v>650</v>
      </c>
      <c r="H93" s="2" t="s">
        <v>650</v>
      </c>
      <c r="I93" s="2" t="s">
        <v>650</v>
      </c>
      <c r="J93" s="2" t="s">
        <v>650</v>
      </c>
      <c r="K93" s="2" t="s">
        <v>650</v>
      </c>
      <c r="L93" s="2" t="s">
        <v>650</v>
      </c>
      <c r="M93" s="2" t="s">
        <v>650</v>
      </c>
      <c r="N93" s="2" t="s">
        <v>650</v>
      </c>
      <c r="O93" s="2" t="s">
        <v>650</v>
      </c>
      <c r="P93" s="2" t="s">
        <v>650</v>
      </c>
      <c r="Q93" s="2" t="s">
        <v>650</v>
      </c>
      <c r="R93" s="2" t="s">
        <v>650</v>
      </c>
      <c r="S93" s="2" t="s">
        <v>650</v>
      </c>
      <c r="T93" s="2" t="s">
        <v>650</v>
      </c>
      <c r="U93" s="2" t="s">
        <v>650</v>
      </c>
      <c r="V93" s="2" t="s">
        <v>650</v>
      </c>
      <c r="W93" s="2" t="s">
        <v>650</v>
      </c>
      <c r="X93" s="2" t="s">
        <v>650</v>
      </c>
      <c r="Y93" s="2" t="s">
        <v>650</v>
      </c>
      <c r="Z93" s="2" t="s">
        <v>650</v>
      </c>
      <c r="AA93" s="2" t="s">
        <v>650</v>
      </c>
      <c r="AB93" s="2" t="s">
        <v>650</v>
      </c>
      <c r="AC93" s="2" t="s">
        <v>650</v>
      </c>
      <c r="AD93" s="2" t="s">
        <v>650</v>
      </c>
      <c r="AE93" s="2" t="s">
        <v>650</v>
      </c>
      <c r="AF93" s="2" t="s">
        <v>650</v>
      </c>
      <c r="AG93" s="2" t="s">
        <v>650</v>
      </c>
      <c r="AJ93" s="129">
        <f t="shared" si="4"/>
        <v>0</v>
      </c>
      <c r="AK93" s="129"/>
      <c r="AL93" s="129">
        <f t="shared" si="5"/>
        <v>0</v>
      </c>
      <c r="AM93" s="129" t="str">
        <f t="shared" si="6"/>
        <v/>
      </c>
      <c r="AN93" s="130" t="str">
        <f t="shared" si="7"/>
        <v/>
      </c>
    </row>
    <row r="94" spans="1:40" ht="15" customHeight="1" x14ac:dyDescent="0.25">
      <c r="A94" s="2" t="s">
        <v>156</v>
      </c>
      <c r="B94" s="2" t="s">
        <v>157</v>
      </c>
      <c r="C94" s="2">
        <v>2015</v>
      </c>
      <c r="D94" s="2" t="s">
        <v>651</v>
      </c>
      <c r="E94" s="2" t="s">
        <v>651</v>
      </c>
      <c r="F94" s="2" t="s">
        <v>651</v>
      </c>
      <c r="G94" s="2" t="s">
        <v>651</v>
      </c>
      <c r="H94" s="2" t="s">
        <v>651</v>
      </c>
      <c r="I94" s="2" t="s">
        <v>651</v>
      </c>
      <c r="J94" s="2" t="s">
        <v>651</v>
      </c>
      <c r="K94" s="2" t="s">
        <v>651</v>
      </c>
      <c r="L94" s="2" t="s">
        <v>651</v>
      </c>
      <c r="M94" s="2" t="s">
        <v>651</v>
      </c>
      <c r="N94" s="2" t="s">
        <v>651</v>
      </c>
      <c r="O94" s="2" t="s">
        <v>651</v>
      </c>
      <c r="P94" s="2" t="s">
        <v>651</v>
      </c>
      <c r="Q94" s="2" t="s">
        <v>651</v>
      </c>
      <c r="R94" s="2" t="s">
        <v>651</v>
      </c>
      <c r="S94" s="2" t="s">
        <v>651</v>
      </c>
      <c r="T94" s="2" t="s">
        <v>651</v>
      </c>
      <c r="U94" s="2" t="s">
        <v>651</v>
      </c>
      <c r="V94" s="2" t="s">
        <v>651</v>
      </c>
      <c r="W94" s="2" t="s">
        <v>651</v>
      </c>
      <c r="X94" s="2" t="s">
        <v>651</v>
      </c>
      <c r="Y94" s="2" t="s">
        <v>651</v>
      </c>
      <c r="Z94" s="2" t="s">
        <v>651</v>
      </c>
      <c r="AA94" s="2" t="s">
        <v>651</v>
      </c>
      <c r="AB94" s="2" t="s">
        <v>651</v>
      </c>
      <c r="AC94" s="2" t="s">
        <v>651</v>
      </c>
      <c r="AD94" s="2" t="s">
        <v>651</v>
      </c>
      <c r="AE94" s="2" t="s">
        <v>651</v>
      </c>
      <c r="AF94" s="2" t="s">
        <v>651</v>
      </c>
      <c r="AG94" s="2" t="s">
        <v>651</v>
      </c>
      <c r="AJ94" s="129">
        <f t="shared" si="4"/>
        <v>0</v>
      </c>
      <c r="AK94" s="129"/>
      <c r="AL94" s="129">
        <f t="shared" si="5"/>
        <v>0</v>
      </c>
      <c r="AM94" s="129" t="str">
        <f t="shared" si="6"/>
        <v/>
      </c>
      <c r="AN94" s="130" t="str">
        <f t="shared" si="7"/>
        <v/>
      </c>
    </row>
    <row r="95" spans="1:40" ht="15" customHeight="1" x14ac:dyDescent="0.25">
      <c r="A95" s="2" t="s">
        <v>664</v>
      </c>
      <c r="B95" s="2" t="s">
        <v>665</v>
      </c>
      <c r="C95" s="2">
        <v>2015</v>
      </c>
      <c r="D95" s="2" t="s">
        <v>651</v>
      </c>
      <c r="E95" s="2" t="s">
        <v>651</v>
      </c>
      <c r="F95" s="2" t="s">
        <v>651</v>
      </c>
      <c r="G95" s="2" t="s">
        <v>651</v>
      </c>
      <c r="H95" s="2" t="s">
        <v>651</v>
      </c>
      <c r="I95" s="2" t="s">
        <v>651</v>
      </c>
      <c r="J95" s="2" t="s">
        <v>651</v>
      </c>
      <c r="K95" s="2" t="s">
        <v>651</v>
      </c>
      <c r="L95" s="2" t="s">
        <v>651</v>
      </c>
      <c r="M95" s="2" t="s">
        <v>651</v>
      </c>
      <c r="N95" s="2" t="s">
        <v>651</v>
      </c>
      <c r="O95" s="2" t="s">
        <v>651</v>
      </c>
      <c r="P95" s="2" t="s">
        <v>651</v>
      </c>
      <c r="Q95" s="2" t="s">
        <v>651</v>
      </c>
      <c r="R95" s="2" t="s">
        <v>651</v>
      </c>
      <c r="S95" s="2" t="s">
        <v>651</v>
      </c>
      <c r="T95" s="2" t="s">
        <v>651</v>
      </c>
      <c r="U95" s="2" t="s">
        <v>651</v>
      </c>
      <c r="V95" s="2" t="s">
        <v>651</v>
      </c>
      <c r="W95" s="2" t="s">
        <v>651</v>
      </c>
      <c r="X95" s="2" t="s">
        <v>651</v>
      </c>
      <c r="Y95" s="2" t="s">
        <v>651</v>
      </c>
      <c r="Z95" s="2" t="s">
        <v>651</v>
      </c>
      <c r="AA95" s="2" t="s">
        <v>651</v>
      </c>
      <c r="AB95" s="2" t="s">
        <v>651</v>
      </c>
      <c r="AC95" s="2" t="s">
        <v>651</v>
      </c>
      <c r="AD95" s="2" t="s">
        <v>651</v>
      </c>
      <c r="AE95" s="2" t="s">
        <v>651</v>
      </c>
      <c r="AF95" s="2" t="s">
        <v>651</v>
      </c>
      <c r="AG95" s="2" t="s">
        <v>651</v>
      </c>
      <c r="AJ95" s="129">
        <f t="shared" si="4"/>
        <v>0</v>
      </c>
      <c r="AK95" s="129"/>
      <c r="AL95" s="129">
        <f t="shared" si="5"/>
        <v>0</v>
      </c>
      <c r="AM95" s="129" t="str">
        <f t="shared" si="6"/>
        <v/>
      </c>
      <c r="AN95" s="130" t="str">
        <f t="shared" si="7"/>
        <v/>
      </c>
    </row>
    <row r="96" spans="1:40" ht="15" customHeight="1" x14ac:dyDescent="0.25">
      <c r="A96" s="2" t="s">
        <v>162</v>
      </c>
      <c r="B96" s="2" t="s">
        <v>163</v>
      </c>
      <c r="C96" s="2">
        <v>2015</v>
      </c>
      <c r="D96" s="2" t="s">
        <v>651</v>
      </c>
      <c r="E96" s="2" t="s">
        <v>651</v>
      </c>
      <c r="F96" s="2" t="s">
        <v>651</v>
      </c>
      <c r="G96" s="2" t="s">
        <v>651</v>
      </c>
      <c r="H96" s="2" t="s">
        <v>651</v>
      </c>
      <c r="I96" s="2" t="s">
        <v>651</v>
      </c>
      <c r="J96" s="2" t="s">
        <v>651</v>
      </c>
      <c r="K96" s="2" t="s">
        <v>651</v>
      </c>
      <c r="L96" s="2" t="s">
        <v>651</v>
      </c>
      <c r="M96" s="2" t="s">
        <v>651</v>
      </c>
      <c r="N96" s="2" t="s">
        <v>651</v>
      </c>
      <c r="O96" s="2" t="s">
        <v>651</v>
      </c>
      <c r="P96" s="2" t="s">
        <v>651</v>
      </c>
      <c r="Q96" s="2" t="s">
        <v>651</v>
      </c>
      <c r="R96" s="2" t="s">
        <v>651</v>
      </c>
      <c r="S96" s="2" t="s">
        <v>651</v>
      </c>
      <c r="T96" s="2" t="s">
        <v>651</v>
      </c>
      <c r="U96" s="2" t="s">
        <v>651</v>
      </c>
      <c r="V96" s="2" t="s">
        <v>651</v>
      </c>
      <c r="W96" s="2" t="s">
        <v>651</v>
      </c>
      <c r="X96" s="2" t="s">
        <v>651</v>
      </c>
      <c r="Y96" s="2" t="s">
        <v>651</v>
      </c>
      <c r="Z96" s="2" t="s">
        <v>651</v>
      </c>
      <c r="AA96" s="2" t="s">
        <v>651</v>
      </c>
      <c r="AB96" s="2" t="s">
        <v>651</v>
      </c>
      <c r="AC96" s="2" t="s">
        <v>651</v>
      </c>
      <c r="AD96" s="2" t="s">
        <v>651</v>
      </c>
      <c r="AE96" s="2" t="s">
        <v>651</v>
      </c>
      <c r="AF96" s="2" t="s">
        <v>651</v>
      </c>
      <c r="AG96" s="2" t="s">
        <v>651</v>
      </c>
      <c r="AJ96" s="129">
        <f t="shared" si="4"/>
        <v>0</v>
      </c>
      <c r="AK96" s="129"/>
      <c r="AL96" s="129">
        <f t="shared" si="5"/>
        <v>0</v>
      </c>
      <c r="AM96" s="129" t="str">
        <f t="shared" si="6"/>
        <v/>
      </c>
      <c r="AN96" s="130" t="str">
        <f t="shared" si="7"/>
        <v/>
      </c>
    </row>
    <row r="97" spans="1:40" ht="15" customHeight="1" x14ac:dyDescent="0.25">
      <c r="A97" s="2" t="s">
        <v>162</v>
      </c>
      <c r="B97" s="2" t="s">
        <v>164</v>
      </c>
      <c r="C97" s="2">
        <v>2015</v>
      </c>
      <c r="D97" s="2" t="s">
        <v>651</v>
      </c>
      <c r="E97" s="2" t="s">
        <v>651</v>
      </c>
      <c r="F97" s="2" t="s">
        <v>651</v>
      </c>
      <c r="G97" s="2" t="s">
        <v>651</v>
      </c>
      <c r="H97" s="2" t="s">
        <v>651</v>
      </c>
      <c r="I97" s="2" t="s">
        <v>651</v>
      </c>
      <c r="J97" s="2" t="s">
        <v>651</v>
      </c>
      <c r="K97" s="2" t="s">
        <v>651</v>
      </c>
      <c r="L97" s="2" t="s">
        <v>651</v>
      </c>
      <c r="M97" s="2" t="s">
        <v>651</v>
      </c>
      <c r="N97" s="2" t="s">
        <v>651</v>
      </c>
      <c r="O97" s="2" t="s">
        <v>651</v>
      </c>
      <c r="P97" s="2" t="s">
        <v>651</v>
      </c>
      <c r="Q97" s="2" t="s">
        <v>651</v>
      </c>
      <c r="R97" s="2" t="s">
        <v>651</v>
      </c>
      <c r="S97" s="2" t="s">
        <v>651</v>
      </c>
      <c r="T97" s="2" t="s">
        <v>651</v>
      </c>
      <c r="U97" s="2" t="s">
        <v>651</v>
      </c>
      <c r="V97" s="2" t="s">
        <v>651</v>
      </c>
      <c r="W97" s="2" t="s">
        <v>651</v>
      </c>
      <c r="X97" s="2" t="s">
        <v>651</v>
      </c>
      <c r="Y97" s="2" t="s">
        <v>651</v>
      </c>
      <c r="Z97" s="2" t="s">
        <v>651</v>
      </c>
      <c r="AA97" s="2" t="s">
        <v>651</v>
      </c>
      <c r="AB97" s="2" t="s">
        <v>651</v>
      </c>
      <c r="AC97" s="2" t="s">
        <v>651</v>
      </c>
      <c r="AD97" s="2" t="s">
        <v>651</v>
      </c>
      <c r="AE97" s="2" t="s">
        <v>651</v>
      </c>
      <c r="AF97" s="2" t="s">
        <v>651</v>
      </c>
      <c r="AG97" s="2" t="s">
        <v>651</v>
      </c>
      <c r="AJ97" s="129">
        <f t="shared" si="4"/>
        <v>0</v>
      </c>
      <c r="AK97" s="129"/>
      <c r="AL97" s="129">
        <f t="shared" si="5"/>
        <v>0</v>
      </c>
      <c r="AM97" s="129" t="str">
        <f t="shared" si="6"/>
        <v/>
      </c>
      <c r="AN97" s="130" t="str">
        <f t="shared" si="7"/>
        <v/>
      </c>
    </row>
    <row r="98" spans="1:40" ht="15" customHeight="1" x14ac:dyDescent="0.25">
      <c r="A98" s="2" t="s">
        <v>162</v>
      </c>
      <c r="B98" s="2" t="s">
        <v>165</v>
      </c>
      <c r="C98" s="2">
        <v>2015</v>
      </c>
      <c r="D98" s="2" t="s">
        <v>651</v>
      </c>
      <c r="E98" s="2" t="s">
        <v>651</v>
      </c>
      <c r="F98" s="2" t="s">
        <v>651</v>
      </c>
      <c r="G98" s="2" t="s">
        <v>651</v>
      </c>
      <c r="H98" s="2" t="s">
        <v>651</v>
      </c>
      <c r="I98" s="2" t="s">
        <v>651</v>
      </c>
      <c r="J98" s="2" t="s">
        <v>651</v>
      </c>
      <c r="K98" s="2" t="s">
        <v>651</v>
      </c>
      <c r="L98" s="2" t="s">
        <v>651</v>
      </c>
      <c r="M98" s="2" t="s">
        <v>651</v>
      </c>
      <c r="N98" s="2" t="s">
        <v>651</v>
      </c>
      <c r="O98" s="2" t="s">
        <v>651</v>
      </c>
      <c r="P98" s="2" t="s">
        <v>651</v>
      </c>
      <c r="Q98" s="2" t="s">
        <v>651</v>
      </c>
      <c r="R98" s="2" t="s">
        <v>651</v>
      </c>
      <c r="S98" s="2" t="s">
        <v>651</v>
      </c>
      <c r="T98" s="2" t="s">
        <v>651</v>
      </c>
      <c r="U98" s="2" t="s">
        <v>651</v>
      </c>
      <c r="V98" s="2" t="s">
        <v>651</v>
      </c>
      <c r="W98" s="2" t="s">
        <v>651</v>
      </c>
      <c r="X98" s="2" t="s">
        <v>651</v>
      </c>
      <c r="Y98" s="2" t="s">
        <v>651</v>
      </c>
      <c r="Z98" s="2" t="s">
        <v>651</v>
      </c>
      <c r="AA98" s="2" t="s">
        <v>651</v>
      </c>
      <c r="AB98" s="2" t="s">
        <v>651</v>
      </c>
      <c r="AC98" s="2" t="s">
        <v>651</v>
      </c>
      <c r="AD98" s="2" t="s">
        <v>651</v>
      </c>
      <c r="AE98" s="2" t="s">
        <v>651</v>
      </c>
      <c r="AF98" s="2" t="s">
        <v>651</v>
      </c>
      <c r="AG98" s="2" t="s">
        <v>651</v>
      </c>
      <c r="AJ98" s="129">
        <f t="shared" si="4"/>
        <v>0</v>
      </c>
      <c r="AK98" s="129"/>
      <c r="AL98" s="129">
        <f t="shared" si="5"/>
        <v>0</v>
      </c>
      <c r="AM98" s="129" t="str">
        <f t="shared" si="6"/>
        <v/>
      </c>
      <c r="AN98" s="130" t="str">
        <f t="shared" si="7"/>
        <v/>
      </c>
    </row>
    <row r="99" spans="1:40" ht="15" customHeight="1" x14ac:dyDescent="0.25">
      <c r="A99" s="2" t="s">
        <v>162</v>
      </c>
      <c r="B99" s="2" t="s">
        <v>166</v>
      </c>
      <c r="C99" s="2">
        <v>2015</v>
      </c>
      <c r="D99" s="2">
        <v>2576.7710000000002</v>
      </c>
      <c r="E99" s="2">
        <v>1020.504</v>
      </c>
      <c r="F99" s="2">
        <v>0.68600000000000005</v>
      </c>
      <c r="G99" s="2" t="s">
        <v>688</v>
      </c>
      <c r="H99" s="2">
        <v>0.68600000000000005</v>
      </c>
      <c r="I99" s="2">
        <v>4911.0569999999998</v>
      </c>
      <c r="J99" s="2">
        <v>1718.356</v>
      </c>
      <c r="K99" s="2">
        <v>115.783</v>
      </c>
      <c r="L99" s="2">
        <v>0</v>
      </c>
      <c r="M99" s="2">
        <v>32.930999999999997</v>
      </c>
      <c r="N99" s="2">
        <v>0</v>
      </c>
      <c r="O99" s="2">
        <v>0</v>
      </c>
      <c r="P99" s="2">
        <v>352.23399999999998</v>
      </c>
      <c r="Q99" s="2">
        <v>0</v>
      </c>
      <c r="R99" s="2">
        <v>0</v>
      </c>
      <c r="S99" s="2">
        <v>0</v>
      </c>
      <c r="T99" s="2">
        <v>0.36199999999999999</v>
      </c>
      <c r="U99" s="2">
        <v>51.140999999999998</v>
      </c>
      <c r="V99" s="2" t="s">
        <v>650</v>
      </c>
      <c r="W99" s="2">
        <v>239.59899999999999</v>
      </c>
      <c r="X99" s="2">
        <v>0</v>
      </c>
      <c r="Y99" s="2">
        <v>0</v>
      </c>
      <c r="Z99" s="2">
        <v>0</v>
      </c>
      <c r="AA99" s="2">
        <v>0</v>
      </c>
      <c r="AB99" s="2">
        <v>0</v>
      </c>
      <c r="AC99" s="2">
        <v>0</v>
      </c>
      <c r="AD99" s="2">
        <v>0</v>
      </c>
      <c r="AE99" s="2">
        <v>1625.471</v>
      </c>
      <c r="AF99" s="2">
        <v>0</v>
      </c>
      <c r="AG99" s="2">
        <v>775.18</v>
      </c>
      <c r="AJ99" s="129">
        <f t="shared" si="4"/>
        <v>4135.8770000000004</v>
      </c>
      <c r="AK99" s="129"/>
      <c r="AL99" s="129">
        <f t="shared" si="5"/>
        <v>2576.7710000000002</v>
      </c>
      <c r="AM99" s="129">
        <f t="shared" si="6"/>
        <v>1020.504</v>
      </c>
      <c r="AN99" s="130">
        <f t="shared" si="7"/>
        <v>0.86977320650493228</v>
      </c>
    </row>
    <row r="100" spans="1:40" ht="15" customHeight="1" x14ac:dyDescent="0.25">
      <c r="A100" s="2" t="s">
        <v>162</v>
      </c>
      <c r="B100" s="2" t="s">
        <v>167</v>
      </c>
      <c r="C100" s="2">
        <v>2015</v>
      </c>
      <c r="D100" s="2" t="s">
        <v>651</v>
      </c>
      <c r="E100" s="2" t="s">
        <v>651</v>
      </c>
      <c r="F100" s="2" t="s">
        <v>651</v>
      </c>
      <c r="G100" s="2" t="s">
        <v>651</v>
      </c>
      <c r="H100" s="2" t="s">
        <v>651</v>
      </c>
      <c r="I100" s="2" t="s">
        <v>651</v>
      </c>
      <c r="J100" s="2" t="s">
        <v>651</v>
      </c>
      <c r="K100" s="2" t="s">
        <v>651</v>
      </c>
      <c r="L100" s="2" t="s">
        <v>651</v>
      </c>
      <c r="M100" s="2" t="s">
        <v>651</v>
      </c>
      <c r="N100" s="2" t="s">
        <v>651</v>
      </c>
      <c r="O100" s="2" t="s">
        <v>651</v>
      </c>
      <c r="P100" s="2" t="s">
        <v>651</v>
      </c>
      <c r="Q100" s="2" t="s">
        <v>651</v>
      </c>
      <c r="R100" s="2" t="s">
        <v>651</v>
      </c>
      <c r="S100" s="2" t="s">
        <v>651</v>
      </c>
      <c r="T100" s="2" t="s">
        <v>651</v>
      </c>
      <c r="U100" s="2" t="s">
        <v>651</v>
      </c>
      <c r="V100" s="2" t="s">
        <v>651</v>
      </c>
      <c r="W100" s="2" t="s">
        <v>651</v>
      </c>
      <c r="X100" s="2" t="s">
        <v>651</v>
      </c>
      <c r="Y100" s="2" t="s">
        <v>651</v>
      </c>
      <c r="Z100" s="2" t="s">
        <v>651</v>
      </c>
      <c r="AA100" s="2" t="s">
        <v>651</v>
      </c>
      <c r="AB100" s="2" t="s">
        <v>651</v>
      </c>
      <c r="AC100" s="2" t="s">
        <v>651</v>
      </c>
      <c r="AD100" s="2" t="s">
        <v>651</v>
      </c>
      <c r="AE100" s="2" t="s">
        <v>651</v>
      </c>
      <c r="AF100" s="2" t="s">
        <v>651</v>
      </c>
      <c r="AG100" s="2" t="s">
        <v>651</v>
      </c>
      <c r="AJ100" s="129">
        <f t="shared" si="4"/>
        <v>0</v>
      </c>
      <c r="AK100" s="129"/>
      <c r="AL100" s="129">
        <f t="shared" si="5"/>
        <v>0</v>
      </c>
      <c r="AM100" s="129" t="str">
        <f t="shared" si="6"/>
        <v/>
      </c>
      <c r="AN100" s="130" t="str">
        <f t="shared" si="7"/>
        <v/>
      </c>
    </row>
    <row r="101" spans="1:40" ht="15" customHeight="1" x14ac:dyDescent="0.25">
      <c r="A101" s="2" t="s">
        <v>162</v>
      </c>
      <c r="B101" s="2" t="s">
        <v>168</v>
      </c>
      <c r="C101" s="2">
        <v>2015</v>
      </c>
      <c r="D101" s="2" t="s">
        <v>651</v>
      </c>
      <c r="E101" s="2" t="s">
        <v>651</v>
      </c>
      <c r="F101" s="2" t="s">
        <v>651</v>
      </c>
      <c r="G101" s="2" t="s">
        <v>651</v>
      </c>
      <c r="H101" s="2" t="s">
        <v>651</v>
      </c>
      <c r="I101" s="2" t="s">
        <v>651</v>
      </c>
      <c r="J101" s="2" t="s">
        <v>651</v>
      </c>
      <c r="K101" s="2" t="s">
        <v>651</v>
      </c>
      <c r="L101" s="2" t="s">
        <v>651</v>
      </c>
      <c r="M101" s="2" t="s">
        <v>651</v>
      </c>
      <c r="N101" s="2" t="s">
        <v>651</v>
      </c>
      <c r="O101" s="2" t="s">
        <v>651</v>
      </c>
      <c r="P101" s="2" t="s">
        <v>651</v>
      </c>
      <c r="Q101" s="2" t="s">
        <v>651</v>
      </c>
      <c r="R101" s="2" t="s">
        <v>651</v>
      </c>
      <c r="S101" s="2" t="s">
        <v>651</v>
      </c>
      <c r="T101" s="2" t="s">
        <v>651</v>
      </c>
      <c r="U101" s="2" t="s">
        <v>651</v>
      </c>
      <c r="V101" s="2" t="s">
        <v>651</v>
      </c>
      <c r="W101" s="2" t="s">
        <v>651</v>
      </c>
      <c r="X101" s="2" t="s">
        <v>651</v>
      </c>
      <c r="Y101" s="2" t="s">
        <v>651</v>
      </c>
      <c r="Z101" s="2" t="s">
        <v>651</v>
      </c>
      <c r="AA101" s="2" t="s">
        <v>651</v>
      </c>
      <c r="AB101" s="2" t="s">
        <v>651</v>
      </c>
      <c r="AC101" s="2" t="s">
        <v>651</v>
      </c>
      <c r="AD101" s="2" t="s">
        <v>651</v>
      </c>
      <c r="AE101" s="2" t="s">
        <v>651</v>
      </c>
      <c r="AF101" s="2" t="s">
        <v>651</v>
      </c>
      <c r="AG101" s="2" t="s">
        <v>651</v>
      </c>
      <c r="AJ101" s="129">
        <f t="shared" si="4"/>
        <v>0</v>
      </c>
      <c r="AK101" s="129"/>
      <c r="AL101" s="129">
        <f t="shared" si="5"/>
        <v>0</v>
      </c>
      <c r="AM101" s="129" t="str">
        <f t="shared" si="6"/>
        <v/>
      </c>
      <c r="AN101" s="130" t="str">
        <f t="shared" si="7"/>
        <v/>
      </c>
    </row>
    <row r="102" spans="1:40" ht="15" customHeight="1" x14ac:dyDescent="0.25">
      <c r="A102" s="2" t="s">
        <v>162</v>
      </c>
      <c r="B102" s="2" t="s">
        <v>169</v>
      </c>
      <c r="C102" s="2">
        <v>2015</v>
      </c>
      <c r="D102" s="2" t="s">
        <v>651</v>
      </c>
      <c r="E102" s="2" t="s">
        <v>651</v>
      </c>
      <c r="F102" s="2" t="s">
        <v>651</v>
      </c>
      <c r="G102" s="2" t="s">
        <v>651</v>
      </c>
      <c r="H102" s="2" t="s">
        <v>651</v>
      </c>
      <c r="I102" s="2" t="s">
        <v>651</v>
      </c>
      <c r="J102" s="2" t="s">
        <v>651</v>
      </c>
      <c r="K102" s="2" t="s">
        <v>651</v>
      </c>
      <c r="L102" s="2" t="s">
        <v>651</v>
      </c>
      <c r="M102" s="2" t="s">
        <v>651</v>
      </c>
      <c r="N102" s="2" t="s">
        <v>651</v>
      </c>
      <c r="O102" s="2" t="s">
        <v>651</v>
      </c>
      <c r="P102" s="2" t="s">
        <v>651</v>
      </c>
      <c r="Q102" s="2" t="s">
        <v>651</v>
      </c>
      <c r="R102" s="2" t="s">
        <v>651</v>
      </c>
      <c r="S102" s="2" t="s">
        <v>651</v>
      </c>
      <c r="T102" s="2" t="s">
        <v>651</v>
      </c>
      <c r="U102" s="2" t="s">
        <v>651</v>
      </c>
      <c r="V102" s="2" t="s">
        <v>651</v>
      </c>
      <c r="W102" s="2" t="s">
        <v>651</v>
      </c>
      <c r="X102" s="2" t="s">
        <v>651</v>
      </c>
      <c r="Y102" s="2" t="s">
        <v>651</v>
      </c>
      <c r="Z102" s="2" t="s">
        <v>651</v>
      </c>
      <c r="AA102" s="2" t="s">
        <v>651</v>
      </c>
      <c r="AB102" s="2" t="s">
        <v>651</v>
      </c>
      <c r="AC102" s="2" t="s">
        <v>651</v>
      </c>
      <c r="AD102" s="2" t="s">
        <v>651</v>
      </c>
      <c r="AE102" s="2" t="s">
        <v>651</v>
      </c>
      <c r="AF102" s="2" t="s">
        <v>651</v>
      </c>
      <c r="AG102" s="2" t="s">
        <v>651</v>
      </c>
      <c r="AJ102" s="129">
        <f t="shared" si="4"/>
        <v>0</v>
      </c>
      <c r="AK102" s="129"/>
      <c r="AL102" s="129">
        <f t="shared" si="5"/>
        <v>0</v>
      </c>
      <c r="AM102" s="129" t="str">
        <f t="shared" si="6"/>
        <v/>
      </c>
      <c r="AN102" s="130" t="str">
        <f t="shared" si="7"/>
        <v/>
      </c>
    </row>
    <row r="103" spans="1:40" ht="15" customHeight="1" x14ac:dyDescent="0.25">
      <c r="A103" s="2" t="s">
        <v>162</v>
      </c>
      <c r="B103" s="2" t="s">
        <v>170</v>
      </c>
      <c r="C103" s="2">
        <v>2015</v>
      </c>
      <c r="D103" s="2" t="s">
        <v>650</v>
      </c>
      <c r="E103" s="2" t="s">
        <v>650</v>
      </c>
      <c r="F103" s="2" t="s">
        <v>650</v>
      </c>
      <c r="G103" s="2" t="s">
        <v>650</v>
      </c>
      <c r="H103" s="2" t="s">
        <v>650</v>
      </c>
      <c r="I103" s="2" t="s">
        <v>650</v>
      </c>
      <c r="J103" s="2" t="s">
        <v>650</v>
      </c>
      <c r="K103" s="2" t="s">
        <v>650</v>
      </c>
      <c r="L103" s="2" t="s">
        <v>650</v>
      </c>
      <c r="M103" s="2" t="s">
        <v>650</v>
      </c>
      <c r="N103" s="2" t="s">
        <v>650</v>
      </c>
      <c r="O103" s="2" t="s">
        <v>650</v>
      </c>
      <c r="P103" s="2" t="s">
        <v>650</v>
      </c>
      <c r="Q103" s="2" t="s">
        <v>650</v>
      </c>
      <c r="R103" s="2" t="s">
        <v>650</v>
      </c>
      <c r="S103" s="2" t="s">
        <v>650</v>
      </c>
      <c r="T103" s="2" t="s">
        <v>650</v>
      </c>
      <c r="U103" s="2" t="s">
        <v>650</v>
      </c>
      <c r="V103" s="2" t="s">
        <v>650</v>
      </c>
      <c r="W103" s="2" t="s">
        <v>650</v>
      </c>
      <c r="X103" s="2" t="s">
        <v>650</v>
      </c>
      <c r="Y103" s="2" t="s">
        <v>650</v>
      </c>
      <c r="Z103" s="2" t="s">
        <v>650</v>
      </c>
      <c r="AA103" s="2" t="s">
        <v>650</v>
      </c>
      <c r="AB103" s="2" t="s">
        <v>650</v>
      </c>
      <c r="AC103" s="2" t="s">
        <v>650</v>
      </c>
      <c r="AD103" s="2" t="s">
        <v>650</v>
      </c>
      <c r="AE103" s="2" t="s">
        <v>650</v>
      </c>
      <c r="AF103" s="2" t="s">
        <v>650</v>
      </c>
      <c r="AG103" s="2" t="s">
        <v>650</v>
      </c>
      <c r="AJ103" s="129">
        <f t="shared" si="4"/>
        <v>0</v>
      </c>
      <c r="AK103" s="129"/>
      <c r="AL103" s="129">
        <f t="shared" si="5"/>
        <v>0</v>
      </c>
      <c r="AM103" s="129" t="str">
        <f t="shared" si="6"/>
        <v/>
      </c>
      <c r="AN103" s="130" t="str">
        <f t="shared" si="7"/>
        <v/>
      </c>
    </row>
    <row r="104" spans="1:40" ht="15" customHeight="1" x14ac:dyDescent="0.25">
      <c r="A104" s="2" t="s">
        <v>162</v>
      </c>
      <c r="B104" s="2" t="s">
        <v>171</v>
      </c>
      <c r="C104" s="2">
        <v>2015</v>
      </c>
      <c r="D104" s="2" t="s">
        <v>651</v>
      </c>
      <c r="E104" s="2" t="s">
        <v>651</v>
      </c>
      <c r="F104" s="2" t="s">
        <v>651</v>
      </c>
      <c r="G104" s="2" t="s">
        <v>651</v>
      </c>
      <c r="H104" s="2" t="s">
        <v>651</v>
      </c>
      <c r="I104" s="2" t="s">
        <v>651</v>
      </c>
      <c r="J104" s="2" t="s">
        <v>651</v>
      </c>
      <c r="K104" s="2" t="s">
        <v>651</v>
      </c>
      <c r="L104" s="2" t="s">
        <v>651</v>
      </c>
      <c r="M104" s="2" t="s">
        <v>651</v>
      </c>
      <c r="N104" s="2" t="s">
        <v>651</v>
      </c>
      <c r="O104" s="2" t="s">
        <v>651</v>
      </c>
      <c r="P104" s="2" t="s">
        <v>651</v>
      </c>
      <c r="Q104" s="2" t="s">
        <v>651</v>
      </c>
      <c r="R104" s="2" t="s">
        <v>651</v>
      </c>
      <c r="S104" s="2" t="s">
        <v>651</v>
      </c>
      <c r="T104" s="2" t="s">
        <v>651</v>
      </c>
      <c r="U104" s="2" t="s">
        <v>651</v>
      </c>
      <c r="V104" s="2" t="s">
        <v>651</v>
      </c>
      <c r="W104" s="2" t="s">
        <v>651</v>
      </c>
      <c r="X104" s="2" t="s">
        <v>651</v>
      </c>
      <c r="Y104" s="2" t="s">
        <v>651</v>
      </c>
      <c r="Z104" s="2" t="s">
        <v>651</v>
      </c>
      <c r="AA104" s="2" t="s">
        <v>651</v>
      </c>
      <c r="AB104" s="2" t="s">
        <v>651</v>
      </c>
      <c r="AC104" s="2" t="s">
        <v>651</v>
      </c>
      <c r="AD104" s="2" t="s">
        <v>651</v>
      </c>
      <c r="AE104" s="2" t="s">
        <v>651</v>
      </c>
      <c r="AF104" s="2" t="s">
        <v>651</v>
      </c>
      <c r="AG104" s="2" t="s">
        <v>651</v>
      </c>
      <c r="AJ104" s="129">
        <f t="shared" si="4"/>
        <v>0</v>
      </c>
      <c r="AK104" s="129"/>
      <c r="AL104" s="129">
        <f t="shared" si="5"/>
        <v>0</v>
      </c>
      <c r="AM104" s="129" t="str">
        <f t="shared" si="6"/>
        <v/>
      </c>
      <c r="AN104" s="130" t="str">
        <f t="shared" si="7"/>
        <v/>
      </c>
    </row>
    <row r="105" spans="1:40" ht="15" customHeight="1" x14ac:dyDescent="0.25">
      <c r="A105" s="2" t="s">
        <v>172</v>
      </c>
      <c r="B105" s="2" t="s">
        <v>173</v>
      </c>
      <c r="C105" s="2">
        <v>2015</v>
      </c>
      <c r="D105" s="2" t="s">
        <v>650</v>
      </c>
      <c r="E105" s="2" t="s">
        <v>650</v>
      </c>
      <c r="F105" s="2" t="s">
        <v>650</v>
      </c>
      <c r="G105" s="2" t="s">
        <v>650</v>
      </c>
      <c r="H105" s="2" t="s">
        <v>650</v>
      </c>
      <c r="I105" s="2" t="s">
        <v>650</v>
      </c>
      <c r="J105" s="2" t="s">
        <v>650</v>
      </c>
      <c r="K105" s="2" t="s">
        <v>650</v>
      </c>
      <c r="L105" s="2" t="s">
        <v>650</v>
      </c>
      <c r="M105" s="2" t="s">
        <v>650</v>
      </c>
      <c r="N105" s="2" t="s">
        <v>650</v>
      </c>
      <c r="O105" s="2" t="s">
        <v>650</v>
      </c>
      <c r="P105" s="2" t="s">
        <v>650</v>
      </c>
      <c r="Q105" s="2" t="s">
        <v>650</v>
      </c>
      <c r="R105" s="2" t="s">
        <v>650</v>
      </c>
      <c r="S105" s="2" t="s">
        <v>650</v>
      </c>
      <c r="T105" s="2" t="s">
        <v>650</v>
      </c>
      <c r="U105" s="2" t="s">
        <v>650</v>
      </c>
      <c r="V105" s="2" t="s">
        <v>650</v>
      </c>
      <c r="W105" s="2" t="s">
        <v>650</v>
      </c>
      <c r="X105" s="2" t="s">
        <v>650</v>
      </c>
      <c r="Y105" s="2" t="s">
        <v>650</v>
      </c>
      <c r="Z105" s="2" t="s">
        <v>650</v>
      </c>
      <c r="AA105" s="2" t="s">
        <v>650</v>
      </c>
      <c r="AB105" s="2" t="s">
        <v>650</v>
      </c>
      <c r="AC105" s="2" t="s">
        <v>650</v>
      </c>
      <c r="AD105" s="2" t="s">
        <v>650</v>
      </c>
      <c r="AE105" s="2" t="s">
        <v>650</v>
      </c>
      <c r="AF105" s="2" t="s">
        <v>650</v>
      </c>
      <c r="AG105" s="2" t="s">
        <v>650</v>
      </c>
      <c r="AJ105" s="129">
        <f t="shared" si="4"/>
        <v>0</v>
      </c>
      <c r="AK105" s="129"/>
      <c r="AL105" s="129">
        <f t="shared" si="5"/>
        <v>0</v>
      </c>
      <c r="AM105" s="129" t="str">
        <f t="shared" si="6"/>
        <v/>
      </c>
      <c r="AN105" s="130" t="str">
        <f t="shared" si="7"/>
        <v/>
      </c>
    </row>
    <row r="106" spans="1:40" ht="15" customHeight="1" x14ac:dyDescent="0.25">
      <c r="A106" s="2" t="s">
        <v>172</v>
      </c>
      <c r="B106" s="2" t="s">
        <v>174</v>
      </c>
      <c r="C106" s="2">
        <v>2015</v>
      </c>
      <c r="D106" s="2" t="s">
        <v>650</v>
      </c>
      <c r="E106" s="2" t="s">
        <v>650</v>
      </c>
      <c r="F106" s="2" t="s">
        <v>650</v>
      </c>
      <c r="G106" s="2" t="s">
        <v>650</v>
      </c>
      <c r="H106" s="2" t="s">
        <v>650</v>
      </c>
      <c r="I106" s="2" t="s">
        <v>650</v>
      </c>
      <c r="J106" s="2" t="s">
        <v>650</v>
      </c>
      <c r="K106" s="2" t="s">
        <v>650</v>
      </c>
      <c r="L106" s="2" t="s">
        <v>650</v>
      </c>
      <c r="M106" s="2" t="s">
        <v>650</v>
      </c>
      <c r="N106" s="2" t="s">
        <v>650</v>
      </c>
      <c r="O106" s="2" t="s">
        <v>650</v>
      </c>
      <c r="P106" s="2" t="s">
        <v>650</v>
      </c>
      <c r="Q106" s="2" t="s">
        <v>650</v>
      </c>
      <c r="R106" s="2" t="s">
        <v>650</v>
      </c>
      <c r="S106" s="2" t="s">
        <v>650</v>
      </c>
      <c r="T106" s="2" t="s">
        <v>650</v>
      </c>
      <c r="U106" s="2" t="s">
        <v>650</v>
      </c>
      <c r="V106" s="2" t="s">
        <v>650</v>
      </c>
      <c r="W106" s="2" t="s">
        <v>650</v>
      </c>
      <c r="X106" s="2" t="s">
        <v>650</v>
      </c>
      <c r="Y106" s="2" t="s">
        <v>650</v>
      </c>
      <c r="Z106" s="2" t="s">
        <v>650</v>
      </c>
      <c r="AA106" s="2" t="s">
        <v>650</v>
      </c>
      <c r="AB106" s="2" t="s">
        <v>650</v>
      </c>
      <c r="AC106" s="2" t="s">
        <v>650</v>
      </c>
      <c r="AD106" s="2" t="s">
        <v>650</v>
      </c>
      <c r="AE106" s="2" t="s">
        <v>650</v>
      </c>
      <c r="AF106" s="2" t="s">
        <v>650</v>
      </c>
      <c r="AG106" s="2" t="s">
        <v>650</v>
      </c>
      <c r="AJ106" s="129">
        <f t="shared" si="4"/>
        <v>0</v>
      </c>
      <c r="AK106" s="129"/>
      <c r="AL106" s="129">
        <f t="shared" si="5"/>
        <v>0</v>
      </c>
      <c r="AM106" s="129" t="str">
        <f t="shared" si="6"/>
        <v/>
      </c>
      <c r="AN106" s="130" t="str">
        <f t="shared" si="7"/>
        <v/>
      </c>
    </row>
    <row r="107" spans="1:40" ht="15" customHeight="1" x14ac:dyDescent="0.25">
      <c r="A107" s="2" t="s">
        <v>172</v>
      </c>
      <c r="B107" s="2" t="s">
        <v>175</v>
      </c>
      <c r="C107" s="2">
        <v>2015</v>
      </c>
      <c r="D107" s="2" t="s">
        <v>650</v>
      </c>
      <c r="E107" s="2" t="s">
        <v>650</v>
      </c>
      <c r="F107" s="2" t="s">
        <v>650</v>
      </c>
      <c r="G107" s="2" t="s">
        <v>650</v>
      </c>
      <c r="H107" s="2" t="s">
        <v>650</v>
      </c>
      <c r="I107" s="2" t="s">
        <v>650</v>
      </c>
      <c r="J107" s="2" t="s">
        <v>650</v>
      </c>
      <c r="K107" s="2" t="s">
        <v>650</v>
      </c>
      <c r="L107" s="2" t="s">
        <v>650</v>
      </c>
      <c r="M107" s="2" t="s">
        <v>650</v>
      </c>
      <c r="N107" s="2" t="s">
        <v>650</v>
      </c>
      <c r="O107" s="2" t="s">
        <v>650</v>
      </c>
      <c r="P107" s="2" t="s">
        <v>650</v>
      </c>
      <c r="Q107" s="2" t="s">
        <v>650</v>
      </c>
      <c r="R107" s="2" t="s">
        <v>650</v>
      </c>
      <c r="S107" s="2" t="s">
        <v>650</v>
      </c>
      <c r="T107" s="2" t="s">
        <v>650</v>
      </c>
      <c r="U107" s="2" t="s">
        <v>650</v>
      </c>
      <c r="V107" s="2" t="s">
        <v>650</v>
      </c>
      <c r="W107" s="2" t="s">
        <v>650</v>
      </c>
      <c r="X107" s="2" t="s">
        <v>650</v>
      </c>
      <c r="Y107" s="2" t="s">
        <v>650</v>
      </c>
      <c r="Z107" s="2" t="s">
        <v>650</v>
      </c>
      <c r="AA107" s="2" t="s">
        <v>650</v>
      </c>
      <c r="AB107" s="2" t="s">
        <v>650</v>
      </c>
      <c r="AC107" s="2" t="s">
        <v>650</v>
      </c>
      <c r="AD107" s="2" t="s">
        <v>650</v>
      </c>
      <c r="AE107" s="2" t="s">
        <v>650</v>
      </c>
      <c r="AF107" s="2" t="s">
        <v>650</v>
      </c>
      <c r="AG107" s="2" t="s">
        <v>650</v>
      </c>
      <c r="AJ107" s="129">
        <f t="shared" si="4"/>
        <v>0</v>
      </c>
      <c r="AK107" s="129"/>
      <c r="AL107" s="129">
        <f t="shared" si="5"/>
        <v>0</v>
      </c>
      <c r="AM107" s="129" t="str">
        <f t="shared" si="6"/>
        <v/>
      </c>
      <c r="AN107" s="130" t="str">
        <f t="shared" si="7"/>
        <v/>
      </c>
    </row>
    <row r="108" spans="1:40" ht="15" customHeight="1" x14ac:dyDescent="0.25">
      <c r="A108" s="2" t="s">
        <v>172</v>
      </c>
      <c r="B108" s="2" t="s">
        <v>176</v>
      </c>
      <c r="C108" s="2">
        <v>2015</v>
      </c>
      <c r="D108" s="2" t="s">
        <v>650</v>
      </c>
      <c r="E108" s="2" t="s">
        <v>650</v>
      </c>
      <c r="F108" s="2" t="s">
        <v>650</v>
      </c>
      <c r="G108" s="2" t="s">
        <v>650</v>
      </c>
      <c r="H108" s="2" t="s">
        <v>650</v>
      </c>
      <c r="I108" s="2" t="s">
        <v>650</v>
      </c>
      <c r="J108" s="2" t="s">
        <v>650</v>
      </c>
      <c r="K108" s="2" t="s">
        <v>650</v>
      </c>
      <c r="L108" s="2" t="s">
        <v>650</v>
      </c>
      <c r="M108" s="2" t="s">
        <v>650</v>
      </c>
      <c r="N108" s="2" t="s">
        <v>650</v>
      </c>
      <c r="O108" s="2" t="s">
        <v>650</v>
      </c>
      <c r="P108" s="2" t="s">
        <v>650</v>
      </c>
      <c r="Q108" s="2" t="s">
        <v>650</v>
      </c>
      <c r="R108" s="2" t="s">
        <v>650</v>
      </c>
      <c r="S108" s="2" t="s">
        <v>650</v>
      </c>
      <c r="T108" s="2" t="s">
        <v>650</v>
      </c>
      <c r="U108" s="2" t="s">
        <v>650</v>
      </c>
      <c r="V108" s="2" t="s">
        <v>650</v>
      </c>
      <c r="W108" s="2" t="s">
        <v>650</v>
      </c>
      <c r="X108" s="2" t="s">
        <v>650</v>
      </c>
      <c r="Y108" s="2" t="s">
        <v>650</v>
      </c>
      <c r="Z108" s="2" t="s">
        <v>650</v>
      </c>
      <c r="AA108" s="2" t="s">
        <v>650</v>
      </c>
      <c r="AB108" s="2" t="s">
        <v>650</v>
      </c>
      <c r="AC108" s="2" t="s">
        <v>650</v>
      </c>
      <c r="AD108" s="2" t="s">
        <v>650</v>
      </c>
      <c r="AE108" s="2" t="s">
        <v>650</v>
      </c>
      <c r="AF108" s="2" t="s">
        <v>650</v>
      </c>
      <c r="AG108" s="2" t="s">
        <v>650</v>
      </c>
      <c r="AJ108" s="129">
        <f t="shared" si="4"/>
        <v>0</v>
      </c>
      <c r="AK108" s="129"/>
      <c r="AL108" s="129">
        <f t="shared" si="5"/>
        <v>0</v>
      </c>
      <c r="AM108" s="129" t="str">
        <f t="shared" si="6"/>
        <v/>
      </c>
      <c r="AN108" s="130" t="str">
        <f t="shared" si="7"/>
        <v/>
      </c>
    </row>
    <row r="109" spans="1:40" ht="15" customHeight="1" x14ac:dyDescent="0.25">
      <c r="A109" s="2" t="s">
        <v>172</v>
      </c>
      <c r="B109" s="2" t="s">
        <v>177</v>
      </c>
      <c r="C109" s="2">
        <v>2015</v>
      </c>
      <c r="D109" s="2" t="s">
        <v>650</v>
      </c>
      <c r="E109" s="2" t="s">
        <v>650</v>
      </c>
      <c r="F109" s="2" t="s">
        <v>650</v>
      </c>
      <c r="G109" s="2" t="s">
        <v>650</v>
      </c>
      <c r="H109" s="2" t="s">
        <v>650</v>
      </c>
      <c r="I109" s="2" t="s">
        <v>650</v>
      </c>
      <c r="J109" s="2" t="s">
        <v>650</v>
      </c>
      <c r="K109" s="2" t="s">
        <v>650</v>
      </c>
      <c r="L109" s="2" t="s">
        <v>650</v>
      </c>
      <c r="M109" s="2" t="s">
        <v>650</v>
      </c>
      <c r="N109" s="2" t="s">
        <v>650</v>
      </c>
      <c r="O109" s="2" t="s">
        <v>650</v>
      </c>
      <c r="P109" s="2" t="s">
        <v>650</v>
      </c>
      <c r="Q109" s="2" t="s">
        <v>650</v>
      </c>
      <c r="R109" s="2" t="s">
        <v>650</v>
      </c>
      <c r="S109" s="2" t="s">
        <v>650</v>
      </c>
      <c r="T109" s="2" t="s">
        <v>650</v>
      </c>
      <c r="U109" s="2" t="s">
        <v>650</v>
      </c>
      <c r="V109" s="2" t="s">
        <v>650</v>
      </c>
      <c r="W109" s="2" t="s">
        <v>650</v>
      </c>
      <c r="X109" s="2" t="s">
        <v>650</v>
      </c>
      <c r="Y109" s="2" t="s">
        <v>650</v>
      </c>
      <c r="Z109" s="2" t="s">
        <v>650</v>
      </c>
      <c r="AA109" s="2" t="s">
        <v>650</v>
      </c>
      <c r="AB109" s="2" t="s">
        <v>650</v>
      </c>
      <c r="AC109" s="2" t="s">
        <v>650</v>
      </c>
      <c r="AD109" s="2" t="s">
        <v>650</v>
      </c>
      <c r="AE109" s="2" t="s">
        <v>650</v>
      </c>
      <c r="AF109" s="2" t="s">
        <v>650</v>
      </c>
      <c r="AG109" s="2" t="s">
        <v>650</v>
      </c>
      <c r="AJ109" s="129">
        <f t="shared" si="4"/>
        <v>0</v>
      </c>
      <c r="AK109" s="129"/>
      <c r="AL109" s="129">
        <f t="shared" si="5"/>
        <v>0</v>
      </c>
      <c r="AM109" s="129" t="str">
        <f t="shared" si="6"/>
        <v/>
      </c>
      <c r="AN109" s="130" t="str">
        <f t="shared" si="7"/>
        <v/>
      </c>
    </row>
    <row r="110" spans="1:40" ht="15" customHeight="1" x14ac:dyDescent="0.25">
      <c r="A110" s="2" t="s">
        <v>172</v>
      </c>
      <c r="B110" s="2" t="s">
        <v>178</v>
      </c>
      <c r="C110" s="2">
        <v>2015</v>
      </c>
      <c r="D110" s="2" t="s">
        <v>650</v>
      </c>
      <c r="E110" s="2" t="s">
        <v>650</v>
      </c>
      <c r="F110" s="2" t="s">
        <v>650</v>
      </c>
      <c r="G110" s="2" t="s">
        <v>650</v>
      </c>
      <c r="H110" s="2" t="s">
        <v>650</v>
      </c>
      <c r="I110" s="2" t="s">
        <v>650</v>
      </c>
      <c r="J110" s="2" t="s">
        <v>650</v>
      </c>
      <c r="K110" s="2" t="s">
        <v>650</v>
      </c>
      <c r="L110" s="2" t="s">
        <v>650</v>
      </c>
      <c r="M110" s="2" t="s">
        <v>650</v>
      </c>
      <c r="N110" s="2" t="s">
        <v>650</v>
      </c>
      <c r="O110" s="2" t="s">
        <v>650</v>
      </c>
      <c r="P110" s="2" t="s">
        <v>650</v>
      </c>
      <c r="Q110" s="2" t="s">
        <v>650</v>
      </c>
      <c r="R110" s="2" t="s">
        <v>650</v>
      </c>
      <c r="S110" s="2" t="s">
        <v>650</v>
      </c>
      <c r="T110" s="2" t="s">
        <v>650</v>
      </c>
      <c r="U110" s="2" t="s">
        <v>650</v>
      </c>
      <c r="V110" s="2" t="s">
        <v>650</v>
      </c>
      <c r="W110" s="2" t="s">
        <v>650</v>
      </c>
      <c r="X110" s="2" t="s">
        <v>650</v>
      </c>
      <c r="Y110" s="2" t="s">
        <v>650</v>
      </c>
      <c r="Z110" s="2" t="s">
        <v>650</v>
      </c>
      <c r="AA110" s="2" t="s">
        <v>650</v>
      </c>
      <c r="AB110" s="2" t="s">
        <v>650</v>
      </c>
      <c r="AC110" s="2" t="s">
        <v>650</v>
      </c>
      <c r="AD110" s="2" t="s">
        <v>650</v>
      </c>
      <c r="AE110" s="2" t="s">
        <v>650</v>
      </c>
      <c r="AF110" s="2" t="s">
        <v>650</v>
      </c>
      <c r="AG110" s="2" t="s">
        <v>650</v>
      </c>
      <c r="AJ110" s="129">
        <f t="shared" si="4"/>
        <v>0</v>
      </c>
      <c r="AK110" s="129"/>
      <c r="AL110" s="129">
        <f t="shared" si="5"/>
        <v>0</v>
      </c>
      <c r="AM110" s="129" t="str">
        <f t="shared" si="6"/>
        <v/>
      </c>
      <c r="AN110" s="130" t="str">
        <f t="shared" si="7"/>
        <v/>
      </c>
    </row>
    <row r="111" spans="1:40" ht="15" customHeight="1" x14ac:dyDescent="0.25">
      <c r="A111" s="2" t="s">
        <v>172</v>
      </c>
      <c r="B111" s="2" t="s">
        <v>179</v>
      </c>
      <c r="C111" s="2">
        <v>2015</v>
      </c>
      <c r="D111" s="2" t="s">
        <v>650</v>
      </c>
      <c r="E111" s="2" t="s">
        <v>650</v>
      </c>
      <c r="F111" s="2" t="s">
        <v>650</v>
      </c>
      <c r="G111" s="2" t="s">
        <v>650</v>
      </c>
      <c r="H111" s="2" t="s">
        <v>650</v>
      </c>
      <c r="I111" s="2" t="s">
        <v>650</v>
      </c>
      <c r="J111" s="2" t="s">
        <v>650</v>
      </c>
      <c r="K111" s="2" t="s">
        <v>650</v>
      </c>
      <c r="L111" s="2" t="s">
        <v>650</v>
      </c>
      <c r="M111" s="2" t="s">
        <v>650</v>
      </c>
      <c r="N111" s="2" t="s">
        <v>650</v>
      </c>
      <c r="O111" s="2" t="s">
        <v>650</v>
      </c>
      <c r="P111" s="2" t="s">
        <v>650</v>
      </c>
      <c r="Q111" s="2" t="s">
        <v>650</v>
      </c>
      <c r="R111" s="2" t="s">
        <v>650</v>
      </c>
      <c r="S111" s="2" t="s">
        <v>650</v>
      </c>
      <c r="T111" s="2" t="s">
        <v>650</v>
      </c>
      <c r="U111" s="2" t="s">
        <v>650</v>
      </c>
      <c r="V111" s="2" t="s">
        <v>650</v>
      </c>
      <c r="W111" s="2" t="s">
        <v>650</v>
      </c>
      <c r="X111" s="2" t="s">
        <v>650</v>
      </c>
      <c r="Y111" s="2" t="s">
        <v>650</v>
      </c>
      <c r="Z111" s="2" t="s">
        <v>650</v>
      </c>
      <c r="AA111" s="2" t="s">
        <v>650</v>
      </c>
      <c r="AB111" s="2" t="s">
        <v>650</v>
      </c>
      <c r="AC111" s="2" t="s">
        <v>650</v>
      </c>
      <c r="AD111" s="2" t="s">
        <v>650</v>
      </c>
      <c r="AE111" s="2" t="s">
        <v>650</v>
      </c>
      <c r="AF111" s="2" t="s">
        <v>650</v>
      </c>
      <c r="AG111" s="2" t="s">
        <v>650</v>
      </c>
      <c r="AJ111" s="129">
        <f t="shared" si="4"/>
        <v>0</v>
      </c>
      <c r="AK111" s="129"/>
      <c r="AL111" s="129">
        <f t="shared" si="5"/>
        <v>0</v>
      </c>
      <c r="AM111" s="129" t="str">
        <f t="shared" si="6"/>
        <v/>
      </c>
      <c r="AN111" s="130" t="str">
        <f t="shared" si="7"/>
        <v/>
      </c>
    </row>
    <row r="112" spans="1:40" ht="15" customHeight="1" x14ac:dyDescent="0.25">
      <c r="A112" s="2" t="s">
        <v>180</v>
      </c>
      <c r="B112" s="2" t="s">
        <v>181</v>
      </c>
      <c r="C112" s="2">
        <v>2015</v>
      </c>
      <c r="D112" s="2" t="s">
        <v>650</v>
      </c>
      <c r="E112" s="2" t="s">
        <v>650</v>
      </c>
      <c r="F112" s="2" t="s">
        <v>650</v>
      </c>
      <c r="G112" s="2" t="s">
        <v>650</v>
      </c>
      <c r="H112" s="2" t="s">
        <v>650</v>
      </c>
      <c r="I112" s="2" t="s">
        <v>650</v>
      </c>
      <c r="J112" s="2" t="s">
        <v>650</v>
      </c>
      <c r="K112" s="2" t="s">
        <v>650</v>
      </c>
      <c r="L112" s="2" t="s">
        <v>650</v>
      </c>
      <c r="M112" s="2" t="s">
        <v>650</v>
      </c>
      <c r="N112" s="2" t="s">
        <v>650</v>
      </c>
      <c r="O112" s="2" t="s">
        <v>650</v>
      </c>
      <c r="P112" s="2" t="s">
        <v>650</v>
      </c>
      <c r="Q112" s="2" t="s">
        <v>650</v>
      </c>
      <c r="R112" s="2" t="s">
        <v>650</v>
      </c>
      <c r="S112" s="2" t="s">
        <v>650</v>
      </c>
      <c r="T112" s="2" t="s">
        <v>650</v>
      </c>
      <c r="U112" s="2" t="s">
        <v>650</v>
      </c>
      <c r="V112" s="2" t="s">
        <v>650</v>
      </c>
      <c r="W112" s="2" t="s">
        <v>650</v>
      </c>
      <c r="X112" s="2" t="s">
        <v>650</v>
      </c>
      <c r="Y112" s="2" t="s">
        <v>650</v>
      </c>
      <c r="Z112" s="2" t="s">
        <v>650</v>
      </c>
      <c r="AA112" s="2" t="s">
        <v>650</v>
      </c>
      <c r="AB112" s="2" t="s">
        <v>650</v>
      </c>
      <c r="AC112" s="2" t="s">
        <v>650</v>
      </c>
      <c r="AD112" s="2" t="s">
        <v>650</v>
      </c>
      <c r="AE112" s="2" t="s">
        <v>650</v>
      </c>
      <c r="AF112" s="2" t="s">
        <v>650</v>
      </c>
      <c r="AG112" s="2" t="s">
        <v>650</v>
      </c>
      <c r="AJ112" s="129">
        <f t="shared" si="4"/>
        <v>0</v>
      </c>
      <c r="AK112" s="129"/>
      <c r="AL112" s="129">
        <f t="shared" si="5"/>
        <v>0</v>
      </c>
      <c r="AM112" s="129" t="str">
        <f t="shared" si="6"/>
        <v/>
      </c>
      <c r="AN112" s="130" t="str">
        <f t="shared" si="7"/>
        <v/>
      </c>
    </row>
    <row r="113" spans="1:40" ht="15" customHeight="1" x14ac:dyDescent="0.25">
      <c r="A113" s="2" t="s">
        <v>180</v>
      </c>
      <c r="B113" s="2" t="s">
        <v>182</v>
      </c>
      <c r="C113" s="2">
        <v>2015</v>
      </c>
      <c r="D113" s="2" t="s">
        <v>650</v>
      </c>
      <c r="E113" s="2" t="s">
        <v>650</v>
      </c>
      <c r="F113" s="2" t="s">
        <v>650</v>
      </c>
      <c r="G113" s="2" t="s">
        <v>650</v>
      </c>
      <c r="H113" s="2" t="s">
        <v>650</v>
      </c>
      <c r="I113" s="2" t="s">
        <v>650</v>
      </c>
      <c r="J113" s="2" t="s">
        <v>650</v>
      </c>
      <c r="K113" s="2" t="s">
        <v>650</v>
      </c>
      <c r="L113" s="2" t="s">
        <v>650</v>
      </c>
      <c r="M113" s="2" t="s">
        <v>650</v>
      </c>
      <c r="N113" s="2" t="s">
        <v>650</v>
      </c>
      <c r="O113" s="2" t="s">
        <v>650</v>
      </c>
      <c r="P113" s="2" t="s">
        <v>650</v>
      </c>
      <c r="Q113" s="2" t="s">
        <v>650</v>
      </c>
      <c r="R113" s="2" t="s">
        <v>650</v>
      </c>
      <c r="S113" s="2" t="s">
        <v>650</v>
      </c>
      <c r="T113" s="2" t="s">
        <v>650</v>
      </c>
      <c r="U113" s="2" t="s">
        <v>650</v>
      </c>
      <c r="V113" s="2" t="s">
        <v>650</v>
      </c>
      <c r="W113" s="2" t="s">
        <v>650</v>
      </c>
      <c r="X113" s="2" t="s">
        <v>650</v>
      </c>
      <c r="Y113" s="2" t="s">
        <v>650</v>
      </c>
      <c r="Z113" s="2" t="s">
        <v>650</v>
      </c>
      <c r="AA113" s="2" t="s">
        <v>650</v>
      </c>
      <c r="AB113" s="2" t="s">
        <v>650</v>
      </c>
      <c r="AC113" s="2" t="s">
        <v>650</v>
      </c>
      <c r="AD113" s="2" t="s">
        <v>650</v>
      </c>
      <c r="AE113" s="2" t="s">
        <v>650</v>
      </c>
      <c r="AF113" s="2" t="s">
        <v>650</v>
      </c>
      <c r="AG113" s="2" t="s">
        <v>650</v>
      </c>
      <c r="AJ113" s="129">
        <f t="shared" si="4"/>
        <v>0</v>
      </c>
      <c r="AK113" s="129"/>
      <c r="AL113" s="129">
        <f t="shared" si="5"/>
        <v>0</v>
      </c>
      <c r="AM113" s="129" t="str">
        <f t="shared" si="6"/>
        <v/>
      </c>
      <c r="AN113" s="130" t="str">
        <f t="shared" si="7"/>
        <v/>
      </c>
    </row>
    <row r="114" spans="1:40" ht="15" customHeight="1" x14ac:dyDescent="0.25">
      <c r="A114" s="2" t="s">
        <v>180</v>
      </c>
      <c r="B114" s="2" t="s">
        <v>183</v>
      </c>
      <c r="C114" s="2">
        <v>2015</v>
      </c>
      <c r="D114" s="2" t="s">
        <v>650</v>
      </c>
      <c r="E114" s="2" t="s">
        <v>650</v>
      </c>
      <c r="F114" s="2" t="s">
        <v>650</v>
      </c>
      <c r="G114" s="2" t="s">
        <v>650</v>
      </c>
      <c r="H114" s="2" t="s">
        <v>650</v>
      </c>
      <c r="I114" s="2" t="s">
        <v>650</v>
      </c>
      <c r="J114" s="2" t="s">
        <v>650</v>
      </c>
      <c r="K114" s="2" t="s">
        <v>650</v>
      </c>
      <c r="L114" s="2" t="s">
        <v>650</v>
      </c>
      <c r="M114" s="2" t="s">
        <v>650</v>
      </c>
      <c r="N114" s="2" t="s">
        <v>650</v>
      </c>
      <c r="O114" s="2" t="s">
        <v>650</v>
      </c>
      <c r="P114" s="2" t="s">
        <v>650</v>
      </c>
      <c r="Q114" s="2" t="s">
        <v>650</v>
      </c>
      <c r="R114" s="2" t="s">
        <v>650</v>
      </c>
      <c r="S114" s="2" t="s">
        <v>650</v>
      </c>
      <c r="T114" s="2" t="s">
        <v>650</v>
      </c>
      <c r="U114" s="2" t="s">
        <v>650</v>
      </c>
      <c r="V114" s="2" t="s">
        <v>650</v>
      </c>
      <c r="W114" s="2" t="s">
        <v>650</v>
      </c>
      <c r="X114" s="2" t="s">
        <v>650</v>
      </c>
      <c r="Y114" s="2" t="s">
        <v>650</v>
      </c>
      <c r="Z114" s="2" t="s">
        <v>650</v>
      </c>
      <c r="AA114" s="2" t="s">
        <v>650</v>
      </c>
      <c r="AB114" s="2" t="s">
        <v>650</v>
      </c>
      <c r="AC114" s="2" t="s">
        <v>650</v>
      </c>
      <c r="AD114" s="2" t="s">
        <v>650</v>
      </c>
      <c r="AE114" s="2" t="s">
        <v>650</v>
      </c>
      <c r="AF114" s="2" t="s">
        <v>650</v>
      </c>
      <c r="AG114" s="2" t="s">
        <v>650</v>
      </c>
      <c r="AJ114" s="129">
        <f t="shared" si="4"/>
        <v>0</v>
      </c>
      <c r="AK114" s="129"/>
      <c r="AL114" s="129">
        <f t="shared" si="5"/>
        <v>0</v>
      </c>
      <c r="AM114" s="129" t="str">
        <f t="shared" si="6"/>
        <v/>
      </c>
      <c r="AN114" s="130" t="str">
        <f t="shared" si="7"/>
        <v/>
      </c>
    </row>
    <row r="115" spans="1:40" ht="15" customHeight="1" x14ac:dyDescent="0.25">
      <c r="A115" s="2" t="s">
        <v>184</v>
      </c>
      <c r="B115" s="2" t="s">
        <v>185</v>
      </c>
      <c r="C115" s="2">
        <v>2015</v>
      </c>
      <c r="D115" s="2" t="s">
        <v>650</v>
      </c>
      <c r="E115" s="2" t="s">
        <v>650</v>
      </c>
      <c r="F115" s="2" t="s">
        <v>650</v>
      </c>
      <c r="G115" s="2" t="s">
        <v>650</v>
      </c>
      <c r="H115" s="2" t="s">
        <v>650</v>
      </c>
      <c r="I115" s="2" t="s">
        <v>650</v>
      </c>
      <c r="J115" s="2" t="s">
        <v>650</v>
      </c>
      <c r="K115" s="2" t="s">
        <v>650</v>
      </c>
      <c r="L115" s="2" t="s">
        <v>650</v>
      </c>
      <c r="M115" s="2" t="s">
        <v>650</v>
      </c>
      <c r="N115" s="2" t="s">
        <v>650</v>
      </c>
      <c r="O115" s="2" t="s">
        <v>650</v>
      </c>
      <c r="P115" s="2" t="s">
        <v>650</v>
      </c>
      <c r="Q115" s="2" t="s">
        <v>650</v>
      </c>
      <c r="R115" s="2" t="s">
        <v>650</v>
      </c>
      <c r="S115" s="2" t="s">
        <v>650</v>
      </c>
      <c r="T115" s="2" t="s">
        <v>650</v>
      </c>
      <c r="U115" s="2" t="s">
        <v>650</v>
      </c>
      <c r="V115" s="2" t="s">
        <v>650</v>
      </c>
      <c r="W115" s="2" t="s">
        <v>650</v>
      </c>
      <c r="X115" s="2" t="s">
        <v>650</v>
      </c>
      <c r="Y115" s="2" t="s">
        <v>650</v>
      </c>
      <c r="Z115" s="2" t="s">
        <v>650</v>
      </c>
      <c r="AA115" s="2" t="s">
        <v>650</v>
      </c>
      <c r="AB115" s="2" t="s">
        <v>650</v>
      </c>
      <c r="AC115" s="2" t="s">
        <v>650</v>
      </c>
      <c r="AD115" s="2" t="s">
        <v>650</v>
      </c>
      <c r="AE115" s="2" t="s">
        <v>650</v>
      </c>
      <c r="AF115" s="2" t="s">
        <v>650</v>
      </c>
      <c r="AG115" s="2" t="s">
        <v>650</v>
      </c>
      <c r="AJ115" s="129">
        <f t="shared" si="4"/>
        <v>0</v>
      </c>
      <c r="AK115" s="129"/>
      <c r="AL115" s="129">
        <f t="shared" si="5"/>
        <v>0</v>
      </c>
      <c r="AM115" s="129" t="str">
        <f t="shared" si="6"/>
        <v/>
      </c>
      <c r="AN115" s="130" t="str">
        <f t="shared" si="7"/>
        <v/>
      </c>
    </row>
    <row r="116" spans="1:40" ht="15" customHeight="1" x14ac:dyDescent="0.25">
      <c r="A116" s="2" t="s">
        <v>184</v>
      </c>
      <c r="B116" s="2" t="s">
        <v>186</v>
      </c>
      <c r="C116" s="2">
        <v>2015</v>
      </c>
      <c r="D116" s="2" t="s">
        <v>650</v>
      </c>
      <c r="E116" s="2" t="s">
        <v>650</v>
      </c>
      <c r="F116" s="2" t="s">
        <v>650</v>
      </c>
      <c r="G116" s="2" t="s">
        <v>650</v>
      </c>
      <c r="H116" s="2" t="s">
        <v>650</v>
      </c>
      <c r="I116" s="2" t="s">
        <v>650</v>
      </c>
      <c r="J116" s="2" t="s">
        <v>650</v>
      </c>
      <c r="K116" s="2" t="s">
        <v>650</v>
      </c>
      <c r="L116" s="2" t="s">
        <v>650</v>
      </c>
      <c r="M116" s="2" t="s">
        <v>650</v>
      </c>
      <c r="N116" s="2" t="s">
        <v>650</v>
      </c>
      <c r="O116" s="2" t="s">
        <v>650</v>
      </c>
      <c r="P116" s="2" t="s">
        <v>650</v>
      </c>
      <c r="Q116" s="2" t="s">
        <v>650</v>
      </c>
      <c r="R116" s="2" t="s">
        <v>650</v>
      </c>
      <c r="S116" s="2" t="s">
        <v>650</v>
      </c>
      <c r="T116" s="2" t="s">
        <v>650</v>
      </c>
      <c r="U116" s="2" t="s">
        <v>650</v>
      </c>
      <c r="V116" s="2" t="s">
        <v>650</v>
      </c>
      <c r="W116" s="2" t="s">
        <v>650</v>
      </c>
      <c r="X116" s="2" t="s">
        <v>650</v>
      </c>
      <c r="Y116" s="2" t="s">
        <v>650</v>
      </c>
      <c r="Z116" s="2" t="s">
        <v>650</v>
      </c>
      <c r="AA116" s="2" t="s">
        <v>650</v>
      </c>
      <c r="AB116" s="2" t="s">
        <v>650</v>
      </c>
      <c r="AC116" s="2" t="s">
        <v>650</v>
      </c>
      <c r="AD116" s="2" t="s">
        <v>650</v>
      </c>
      <c r="AE116" s="2" t="s">
        <v>650</v>
      </c>
      <c r="AF116" s="2" t="s">
        <v>650</v>
      </c>
      <c r="AG116" s="2" t="s">
        <v>650</v>
      </c>
      <c r="AJ116" s="129">
        <f t="shared" si="4"/>
        <v>0</v>
      </c>
      <c r="AK116" s="129"/>
      <c r="AL116" s="129">
        <f t="shared" si="5"/>
        <v>0</v>
      </c>
      <c r="AM116" s="129" t="str">
        <f t="shared" si="6"/>
        <v/>
      </c>
      <c r="AN116" s="130" t="str">
        <f t="shared" si="7"/>
        <v/>
      </c>
    </row>
    <row r="117" spans="1:40" ht="15" customHeight="1" x14ac:dyDescent="0.25">
      <c r="A117" s="2" t="s">
        <v>184</v>
      </c>
      <c r="B117" s="2" t="s">
        <v>187</v>
      </c>
      <c r="C117" s="2">
        <v>2015</v>
      </c>
      <c r="D117" s="2" t="s">
        <v>650</v>
      </c>
      <c r="E117" s="2" t="s">
        <v>650</v>
      </c>
      <c r="F117" s="2" t="s">
        <v>650</v>
      </c>
      <c r="G117" s="2" t="s">
        <v>650</v>
      </c>
      <c r="H117" s="2" t="s">
        <v>650</v>
      </c>
      <c r="I117" s="2" t="s">
        <v>650</v>
      </c>
      <c r="J117" s="2" t="s">
        <v>650</v>
      </c>
      <c r="K117" s="2" t="s">
        <v>650</v>
      </c>
      <c r="L117" s="2" t="s">
        <v>650</v>
      </c>
      <c r="M117" s="2" t="s">
        <v>650</v>
      </c>
      <c r="N117" s="2" t="s">
        <v>650</v>
      </c>
      <c r="O117" s="2" t="s">
        <v>650</v>
      </c>
      <c r="P117" s="2" t="s">
        <v>650</v>
      </c>
      <c r="Q117" s="2" t="s">
        <v>650</v>
      </c>
      <c r="R117" s="2" t="s">
        <v>650</v>
      </c>
      <c r="S117" s="2" t="s">
        <v>650</v>
      </c>
      <c r="T117" s="2" t="s">
        <v>650</v>
      </c>
      <c r="U117" s="2" t="s">
        <v>650</v>
      </c>
      <c r="V117" s="2" t="s">
        <v>650</v>
      </c>
      <c r="W117" s="2" t="s">
        <v>650</v>
      </c>
      <c r="X117" s="2" t="s">
        <v>650</v>
      </c>
      <c r="Y117" s="2" t="s">
        <v>650</v>
      </c>
      <c r="Z117" s="2" t="s">
        <v>650</v>
      </c>
      <c r="AA117" s="2" t="s">
        <v>650</v>
      </c>
      <c r="AB117" s="2" t="s">
        <v>650</v>
      </c>
      <c r="AC117" s="2" t="s">
        <v>650</v>
      </c>
      <c r="AD117" s="2" t="s">
        <v>650</v>
      </c>
      <c r="AE117" s="2" t="s">
        <v>650</v>
      </c>
      <c r="AF117" s="2" t="s">
        <v>650</v>
      </c>
      <c r="AG117" s="2" t="s">
        <v>650</v>
      </c>
      <c r="AJ117" s="129">
        <f t="shared" si="4"/>
        <v>0</v>
      </c>
      <c r="AK117" s="129"/>
      <c r="AL117" s="129">
        <f t="shared" si="5"/>
        <v>0</v>
      </c>
      <c r="AM117" s="129" t="str">
        <f t="shared" si="6"/>
        <v/>
      </c>
      <c r="AN117" s="130" t="str">
        <f t="shared" si="7"/>
        <v/>
      </c>
    </row>
    <row r="118" spans="1:40" ht="15" customHeight="1" x14ac:dyDescent="0.25">
      <c r="A118" s="2" t="s">
        <v>184</v>
      </c>
      <c r="B118" s="2" t="s">
        <v>188</v>
      </c>
      <c r="C118" s="2">
        <v>2015</v>
      </c>
      <c r="D118" s="2" t="s">
        <v>650</v>
      </c>
      <c r="E118" s="2" t="s">
        <v>650</v>
      </c>
      <c r="F118" s="2" t="s">
        <v>650</v>
      </c>
      <c r="G118" s="2" t="s">
        <v>650</v>
      </c>
      <c r="H118" s="2" t="s">
        <v>650</v>
      </c>
      <c r="I118" s="2" t="s">
        <v>650</v>
      </c>
      <c r="J118" s="2" t="s">
        <v>650</v>
      </c>
      <c r="K118" s="2" t="s">
        <v>650</v>
      </c>
      <c r="L118" s="2" t="s">
        <v>650</v>
      </c>
      <c r="M118" s="2" t="s">
        <v>650</v>
      </c>
      <c r="N118" s="2" t="s">
        <v>650</v>
      </c>
      <c r="O118" s="2" t="s">
        <v>650</v>
      </c>
      <c r="P118" s="2" t="s">
        <v>650</v>
      </c>
      <c r="Q118" s="2" t="s">
        <v>650</v>
      </c>
      <c r="R118" s="2" t="s">
        <v>650</v>
      </c>
      <c r="S118" s="2" t="s">
        <v>650</v>
      </c>
      <c r="T118" s="2" t="s">
        <v>650</v>
      </c>
      <c r="U118" s="2" t="s">
        <v>650</v>
      </c>
      <c r="V118" s="2" t="s">
        <v>650</v>
      </c>
      <c r="W118" s="2" t="s">
        <v>650</v>
      </c>
      <c r="X118" s="2" t="s">
        <v>650</v>
      </c>
      <c r="Y118" s="2" t="s">
        <v>650</v>
      </c>
      <c r="Z118" s="2" t="s">
        <v>650</v>
      </c>
      <c r="AA118" s="2" t="s">
        <v>650</v>
      </c>
      <c r="AB118" s="2" t="s">
        <v>650</v>
      </c>
      <c r="AC118" s="2" t="s">
        <v>650</v>
      </c>
      <c r="AD118" s="2" t="s">
        <v>650</v>
      </c>
      <c r="AE118" s="2" t="s">
        <v>650</v>
      </c>
      <c r="AF118" s="2" t="s">
        <v>650</v>
      </c>
      <c r="AG118" s="2" t="s">
        <v>650</v>
      </c>
      <c r="AJ118" s="129">
        <f t="shared" si="4"/>
        <v>0</v>
      </c>
      <c r="AK118" s="129"/>
      <c r="AL118" s="129">
        <f t="shared" si="5"/>
        <v>0</v>
      </c>
      <c r="AM118" s="129" t="str">
        <f t="shared" si="6"/>
        <v/>
      </c>
      <c r="AN118" s="130" t="str">
        <f t="shared" si="7"/>
        <v/>
      </c>
    </row>
    <row r="119" spans="1:40" ht="15" customHeight="1" x14ac:dyDescent="0.25">
      <c r="A119" s="2" t="s">
        <v>189</v>
      </c>
      <c r="B119" s="2" t="s">
        <v>190</v>
      </c>
      <c r="C119" s="2">
        <v>2015</v>
      </c>
      <c r="D119" s="2">
        <v>169</v>
      </c>
      <c r="E119" s="2">
        <v>30</v>
      </c>
      <c r="F119" s="2" t="s">
        <v>650</v>
      </c>
      <c r="G119" s="2" t="s">
        <v>650</v>
      </c>
      <c r="H119" s="2" t="s">
        <v>650</v>
      </c>
      <c r="I119" s="2">
        <v>217</v>
      </c>
      <c r="J119" s="2" t="s">
        <v>650</v>
      </c>
      <c r="K119" s="2" t="s">
        <v>650</v>
      </c>
      <c r="L119" s="2" t="s">
        <v>650</v>
      </c>
      <c r="M119" s="2" t="s">
        <v>650</v>
      </c>
      <c r="N119" s="2" t="s">
        <v>650</v>
      </c>
      <c r="O119" s="2" t="s">
        <v>650</v>
      </c>
      <c r="P119" s="2" t="s">
        <v>650</v>
      </c>
      <c r="Q119" s="2" t="s">
        <v>650</v>
      </c>
      <c r="R119" s="2">
        <v>49</v>
      </c>
      <c r="S119" s="2">
        <v>62</v>
      </c>
      <c r="T119" s="2" t="s">
        <v>650</v>
      </c>
      <c r="U119" s="2" t="s">
        <v>650</v>
      </c>
      <c r="V119" s="2" t="s">
        <v>650</v>
      </c>
      <c r="W119" s="2" t="s">
        <v>650</v>
      </c>
      <c r="X119" s="2" t="s">
        <v>650</v>
      </c>
      <c r="Y119" s="2" t="s">
        <v>650</v>
      </c>
      <c r="Z119" s="2" t="s">
        <v>650</v>
      </c>
      <c r="AA119" s="2" t="s">
        <v>650</v>
      </c>
      <c r="AB119" s="2" t="s">
        <v>650</v>
      </c>
      <c r="AC119" s="2" t="s">
        <v>650</v>
      </c>
      <c r="AD119" s="2">
        <v>106</v>
      </c>
      <c r="AE119" s="2" t="s">
        <v>650</v>
      </c>
      <c r="AF119" s="2" t="s">
        <v>650</v>
      </c>
      <c r="AG119" s="2" t="s">
        <v>650</v>
      </c>
      <c r="AJ119" s="129">
        <f t="shared" si="4"/>
        <v>217</v>
      </c>
      <c r="AK119" s="129"/>
      <c r="AL119" s="129">
        <f t="shared" si="5"/>
        <v>169</v>
      </c>
      <c r="AM119" s="129">
        <f t="shared" si="6"/>
        <v>30</v>
      </c>
      <c r="AN119" s="130">
        <f t="shared" si="7"/>
        <v>0.91705069124423966</v>
      </c>
    </row>
    <row r="120" spans="1:40" ht="15" customHeight="1" x14ac:dyDescent="0.25">
      <c r="A120" s="2" t="s">
        <v>191</v>
      </c>
      <c r="B120" s="2" t="s">
        <v>192</v>
      </c>
      <c r="C120" s="2">
        <v>2015</v>
      </c>
      <c r="D120" s="2">
        <v>172.136</v>
      </c>
      <c r="E120" s="2">
        <v>46.231000000000002</v>
      </c>
      <c r="F120" s="2" t="s">
        <v>650</v>
      </c>
      <c r="G120" s="2" t="s">
        <v>650</v>
      </c>
      <c r="H120" s="2" t="s">
        <v>650</v>
      </c>
      <c r="I120" s="2">
        <v>476.495</v>
      </c>
      <c r="J120" s="2" t="s">
        <v>650</v>
      </c>
      <c r="K120" s="2">
        <v>0.221</v>
      </c>
      <c r="L120" s="2" t="s">
        <v>650</v>
      </c>
      <c r="M120" s="2" t="s">
        <v>650</v>
      </c>
      <c r="N120" s="2" t="s">
        <v>650</v>
      </c>
      <c r="O120" s="2" t="s">
        <v>650</v>
      </c>
      <c r="P120" s="2">
        <v>21.033000000000001</v>
      </c>
      <c r="Q120" s="2">
        <v>152.47399999999999</v>
      </c>
      <c r="R120" s="2">
        <v>0</v>
      </c>
      <c r="S120" s="2" t="s">
        <v>650</v>
      </c>
      <c r="T120" s="2" t="s">
        <v>650</v>
      </c>
      <c r="U120" s="2">
        <v>1.1619999999999999</v>
      </c>
      <c r="V120" s="2" t="s">
        <v>650</v>
      </c>
      <c r="W120" s="2" t="s">
        <v>650</v>
      </c>
      <c r="X120" s="2" t="s">
        <v>650</v>
      </c>
      <c r="Y120" s="2" t="s">
        <v>650</v>
      </c>
      <c r="Z120" s="2">
        <v>105.04900000000001</v>
      </c>
      <c r="AA120" s="2" t="s">
        <v>650</v>
      </c>
      <c r="AB120" s="2" t="s">
        <v>650</v>
      </c>
      <c r="AC120" s="2" t="s">
        <v>650</v>
      </c>
      <c r="AD120" s="2" t="s">
        <v>650</v>
      </c>
      <c r="AE120" s="2" t="s">
        <v>650</v>
      </c>
      <c r="AF120" s="2" t="s">
        <v>650</v>
      </c>
      <c r="AG120" s="2">
        <v>196.55600000000001</v>
      </c>
      <c r="AJ120" s="129">
        <f t="shared" si="4"/>
        <v>279.93899999999996</v>
      </c>
      <c r="AK120" s="129"/>
      <c r="AL120" s="129">
        <f t="shared" si="5"/>
        <v>172.136</v>
      </c>
      <c r="AM120" s="129">
        <f t="shared" si="6"/>
        <v>46.231000000000002</v>
      </c>
      <c r="AN120" s="130">
        <f t="shared" si="7"/>
        <v>0.78005208277517613</v>
      </c>
    </row>
    <row r="121" spans="1:40" ht="15" customHeight="1" x14ac:dyDescent="0.25">
      <c r="A121" s="2" t="s">
        <v>193</v>
      </c>
      <c r="B121" s="2" t="s">
        <v>194</v>
      </c>
      <c r="C121" s="2">
        <v>2015</v>
      </c>
      <c r="D121" s="2" t="s">
        <v>651</v>
      </c>
      <c r="E121" s="2" t="s">
        <v>651</v>
      </c>
      <c r="F121" s="2" t="s">
        <v>651</v>
      </c>
      <c r="G121" s="2" t="s">
        <v>651</v>
      </c>
      <c r="H121" s="2" t="s">
        <v>651</v>
      </c>
      <c r="I121" s="2" t="s">
        <v>651</v>
      </c>
      <c r="J121" s="2" t="s">
        <v>651</v>
      </c>
      <c r="K121" s="2" t="s">
        <v>651</v>
      </c>
      <c r="L121" s="2" t="s">
        <v>651</v>
      </c>
      <c r="M121" s="2" t="s">
        <v>651</v>
      </c>
      <c r="N121" s="2" t="s">
        <v>651</v>
      </c>
      <c r="O121" s="2" t="s">
        <v>651</v>
      </c>
      <c r="P121" s="2" t="s">
        <v>651</v>
      </c>
      <c r="Q121" s="2" t="s">
        <v>651</v>
      </c>
      <c r="R121" s="2" t="s">
        <v>651</v>
      </c>
      <c r="S121" s="2" t="s">
        <v>651</v>
      </c>
      <c r="T121" s="2" t="s">
        <v>651</v>
      </c>
      <c r="U121" s="2" t="s">
        <v>651</v>
      </c>
      <c r="V121" s="2" t="s">
        <v>651</v>
      </c>
      <c r="W121" s="2" t="s">
        <v>651</v>
      </c>
      <c r="X121" s="2" t="s">
        <v>651</v>
      </c>
      <c r="Y121" s="2" t="s">
        <v>651</v>
      </c>
      <c r="Z121" s="2" t="s">
        <v>651</v>
      </c>
      <c r="AA121" s="2" t="s">
        <v>651</v>
      </c>
      <c r="AB121" s="2" t="s">
        <v>651</v>
      </c>
      <c r="AC121" s="2" t="s">
        <v>651</v>
      </c>
      <c r="AD121" s="2" t="s">
        <v>651</v>
      </c>
      <c r="AE121" s="2" t="s">
        <v>651</v>
      </c>
      <c r="AF121" s="2" t="s">
        <v>651</v>
      </c>
      <c r="AG121" s="2" t="s">
        <v>651</v>
      </c>
      <c r="AJ121" s="129">
        <f t="shared" si="4"/>
        <v>0</v>
      </c>
      <c r="AK121" s="129"/>
      <c r="AL121" s="129">
        <f t="shared" si="5"/>
        <v>0</v>
      </c>
      <c r="AM121" s="129" t="str">
        <f t="shared" si="6"/>
        <v/>
      </c>
      <c r="AN121" s="130" t="str">
        <f t="shared" si="7"/>
        <v/>
      </c>
    </row>
    <row r="122" spans="1:40" ht="15" customHeight="1" x14ac:dyDescent="0.25">
      <c r="A122" s="2" t="s">
        <v>193</v>
      </c>
      <c r="B122" s="2" t="s">
        <v>195</v>
      </c>
      <c r="C122" s="2">
        <v>2015</v>
      </c>
      <c r="D122" s="2">
        <v>520.21600000000001</v>
      </c>
      <c r="E122" s="2">
        <v>278.13600000000002</v>
      </c>
      <c r="F122" s="2" t="s">
        <v>650</v>
      </c>
      <c r="G122" s="2" t="s">
        <v>650</v>
      </c>
      <c r="H122" s="2" t="s">
        <v>650</v>
      </c>
      <c r="I122" s="2">
        <v>965.33699999999999</v>
      </c>
      <c r="J122" s="2" t="s">
        <v>650</v>
      </c>
      <c r="K122" s="2">
        <v>0.151</v>
      </c>
      <c r="L122" s="2" t="s">
        <v>650</v>
      </c>
      <c r="M122" s="2" t="s">
        <v>650</v>
      </c>
      <c r="N122" s="2">
        <v>616.43200000000002</v>
      </c>
      <c r="O122" s="2" t="s">
        <v>650</v>
      </c>
      <c r="P122" s="2">
        <v>107.411</v>
      </c>
      <c r="Q122" s="2">
        <v>33.918999999999997</v>
      </c>
      <c r="R122" s="2">
        <v>98.930999999999997</v>
      </c>
      <c r="S122" s="2" t="s">
        <v>650</v>
      </c>
      <c r="T122" s="2" t="s">
        <v>650</v>
      </c>
      <c r="U122" s="2">
        <v>42.399000000000001</v>
      </c>
      <c r="V122" s="2" t="s">
        <v>8</v>
      </c>
      <c r="W122" s="2" t="s">
        <v>650</v>
      </c>
      <c r="X122" s="2" t="s">
        <v>650</v>
      </c>
      <c r="Y122" s="2" t="s">
        <v>650</v>
      </c>
      <c r="Z122" s="2" t="s">
        <v>650</v>
      </c>
      <c r="AA122" s="2" t="s">
        <v>650</v>
      </c>
      <c r="AB122" s="2">
        <v>1.389</v>
      </c>
      <c r="AC122" s="2" t="s">
        <v>650</v>
      </c>
      <c r="AD122" s="2" t="s">
        <v>650</v>
      </c>
      <c r="AE122" s="2" t="s">
        <v>650</v>
      </c>
      <c r="AF122" s="2" t="s">
        <v>650</v>
      </c>
      <c r="AG122" s="2">
        <v>64.704999999999998</v>
      </c>
      <c r="AJ122" s="129">
        <f t="shared" si="4"/>
        <v>900.63199999999995</v>
      </c>
      <c r="AK122" s="129"/>
      <c r="AL122" s="129">
        <f t="shared" si="5"/>
        <v>520.21600000000001</v>
      </c>
      <c r="AM122" s="129">
        <f t="shared" si="6"/>
        <v>278.13600000000002</v>
      </c>
      <c r="AN122" s="130">
        <f t="shared" si="7"/>
        <v>0.88643530320930208</v>
      </c>
    </row>
    <row r="123" spans="1:40" ht="15" customHeight="1" x14ac:dyDescent="0.25">
      <c r="A123" s="2" t="s">
        <v>193</v>
      </c>
      <c r="B123" s="2" t="s">
        <v>196</v>
      </c>
      <c r="C123" s="2">
        <v>2015</v>
      </c>
      <c r="D123" s="2">
        <v>102.04</v>
      </c>
      <c r="E123" s="2">
        <v>14.721</v>
      </c>
      <c r="F123" s="2" t="s">
        <v>650</v>
      </c>
      <c r="G123" s="2" t="s">
        <v>650</v>
      </c>
      <c r="H123" s="2" t="s">
        <v>650</v>
      </c>
      <c r="I123" s="2">
        <v>162.71600000000001</v>
      </c>
      <c r="J123" s="2" t="s">
        <v>650</v>
      </c>
      <c r="K123" s="2" t="s">
        <v>650</v>
      </c>
      <c r="L123" s="2" t="s">
        <v>650</v>
      </c>
      <c r="M123" s="2" t="s">
        <v>650</v>
      </c>
      <c r="N123" s="2" t="s">
        <v>650</v>
      </c>
      <c r="O123" s="2" t="s">
        <v>650</v>
      </c>
      <c r="P123" s="2">
        <v>50.331000000000003</v>
      </c>
      <c r="Q123" s="2">
        <v>15.842000000000001</v>
      </c>
      <c r="R123" s="2">
        <v>46.356999999999999</v>
      </c>
      <c r="S123" s="2" t="s">
        <v>650</v>
      </c>
      <c r="T123" s="2" t="s">
        <v>650</v>
      </c>
      <c r="U123" s="2">
        <v>19.867000000000001</v>
      </c>
      <c r="V123" s="2" t="s">
        <v>8</v>
      </c>
      <c r="W123" s="2" t="s">
        <v>650</v>
      </c>
      <c r="X123" s="2" t="s">
        <v>650</v>
      </c>
      <c r="Y123" s="2" t="s">
        <v>650</v>
      </c>
      <c r="Z123" s="2" t="s">
        <v>650</v>
      </c>
      <c r="AA123" s="2" t="s">
        <v>650</v>
      </c>
      <c r="AB123" s="2" t="s">
        <v>650</v>
      </c>
      <c r="AC123" s="2" t="s">
        <v>650</v>
      </c>
      <c r="AD123" s="2" t="s">
        <v>650</v>
      </c>
      <c r="AE123" s="2" t="s">
        <v>650</v>
      </c>
      <c r="AF123" s="2" t="s">
        <v>650</v>
      </c>
      <c r="AG123" s="2">
        <v>30.318999999999999</v>
      </c>
      <c r="AJ123" s="129">
        <f t="shared" si="4"/>
        <v>132.39699999999999</v>
      </c>
      <c r="AK123" s="129"/>
      <c r="AL123" s="129">
        <f t="shared" si="5"/>
        <v>102.04</v>
      </c>
      <c r="AM123" s="129">
        <f t="shared" si="6"/>
        <v>14.721</v>
      </c>
      <c r="AN123" s="130">
        <f t="shared" si="7"/>
        <v>0.88190064729563367</v>
      </c>
    </row>
    <row r="124" spans="1:40" ht="15" customHeight="1" x14ac:dyDescent="0.25">
      <c r="A124" s="2" t="s">
        <v>193</v>
      </c>
      <c r="B124" s="2" t="s">
        <v>193</v>
      </c>
      <c r="C124" s="2">
        <v>2015</v>
      </c>
      <c r="D124" s="2" t="s">
        <v>651</v>
      </c>
      <c r="E124" s="2" t="s">
        <v>651</v>
      </c>
      <c r="F124" s="2" t="s">
        <v>651</v>
      </c>
      <c r="G124" s="2" t="s">
        <v>651</v>
      </c>
      <c r="H124" s="2" t="s">
        <v>651</v>
      </c>
      <c r="I124" s="2" t="s">
        <v>651</v>
      </c>
      <c r="J124" s="2" t="s">
        <v>651</v>
      </c>
      <c r="K124" s="2" t="s">
        <v>651</v>
      </c>
      <c r="L124" s="2" t="s">
        <v>651</v>
      </c>
      <c r="M124" s="2" t="s">
        <v>651</v>
      </c>
      <c r="N124" s="2" t="s">
        <v>651</v>
      </c>
      <c r="O124" s="2" t="s">
        <v>651</v>
      </c>
      <c r="P124" s="2" t="s">
        <v>651</v>
      </c>
      <c r="Q124" s="2" t="s">
        <v>651</v>
      </c>
      <c r="R124" s="2" t="s">
        <v>651</v>
      </c>
      <c r="S124" s="2" t="s">
        <v>651</v>
      </c>
      <c r="T124" s="2" t="s">
        <v>651</v>
      </c>
      <c r="U124" s="2" t="s">
        <v>651</v>
      </c>
      <c r="V124" s="2" t="s">
        <v>651</v>
      </c>
      <c r="W124" s="2" t="s">
        <v>651</v>
      </c>
      <c r="X124" s="2" t="s">
        <v>651</v>
      </c>
      <c r="Y124" s="2" t="s">
        <v>651</v>
      </c>
      <c r="Z124" s="2" t="s">
        <v>651</v>
      </c>
      <c r="AA124" s="2" t="s">
        <v>651</v>
      </c>
      <c r="AB124" s="2" t="s">
        <v>651</v>
      </c>
      <c r="AC124" s="2" t="s">
        <v>651</v>
      </c>
      <c r="AD124" s="2" t="s">
        <v>651</v>
      </c>
      <c r="AE124" s="2" t="s">
        <v>651</v>
      </c>
      <c r="AF124" s="2" t="s">
        <v>651</v>
      </c>
      <c r="AG124" s="2" t="s">
        <v>651</v>
      </c>
      <c r="AJ124" s="129">
        <f t="shared" si="4"/>
        <v>0</v>
      </c>
      <c r="AK124" s="129"/>
      <c r="AL124" s="129">
        <f t="shared" si="5"/>
        <v>0</v>
      </c>
      <c r="AM124" s="129" t="str">
        <f t="shared" si="6"/>
        <v/>
      </c>
      <c r="AN124" s="130" t="str">
        <f t="shared" si="7"/>
        <v/>
      </c>
    </row>
    <row r="125" spans="1:40" ht="15" customHeight="1" x14ac:dyDescent="0.25">
      <c r="A125" s="2" t="s">
        <v>193</v>
      </c>
      <c r="B125" s="2" t="s">
        <v>197</v>
      </c>
      <c r="C125" s="2">
        <v>2015</v>
      </c>
      <c r="D125" s="2" t="s">
        <v>651</v>
      </c>
      <c r="E125" s="2" t="s">
        <v>651</v>
      </c>
      <c r="F125" s="2" t="s">
        <v>651</v>
      </c>
      <c r="G125" s="2" t="s">
        <v>651</v>
      </c>
      <c r="H125" s="2" t="s">
        <v>651</v>
      </c>
      <c r="I125" s="2" t="s">
        <v>651</v>
      </c>
      <c r="J125" s="2" t="s">
        <v>651</v>
      </c>
      <c r="K125" s="2" t="s">
        <v>651</v>
      </c>
      <c r="L125" s="2" t="s">
        <v>651</v>
      </c>
      <c r="M125" s="2" t="s">
        <v>651</v>
      </c>
      <c r="N125" s="2" t="s">
        <v>651</v>
      </c>
      <c r="O125" s="2" t="s">
        <v>651</v>
      </c>
      <c r="P125" s="2" t="s">
        <v>651</v>
      </c>
      <c r="Q125" s="2" t="s">
        <v>651</v>
      </c>
      <c r="R125" s="2" t="s">
        <v>651</v>
      </c>
      <c r="S125" s="2" t="s">
        <v>651</v>
      </c>
      <c r="T125" s="2" t="s">
        <v>651</v>
      </c>
      <c r="U125" s="2" t="s">
        <v>651</v>
      </c>
      <c r="V125" s="2" t="s">
        <v>651</v>
      </c>
      <c r="W125" s="2" t="s">
        <v>651</v>
      </c>
      <c r="X125" s="2" t="s">
        <v>651</v>
      </c>
      <c r="Y125" s="2" t="s">
        <v>651</v>
      </c>
      <c r="Z125" s="2" t="s">
        <v>651</v>
      </c>
      <c r="AA125" s="2" t="s">
        <v>651</v>
      </c>
      <c r="AB125" s="2" t="s">
        <v>651</v>
      </c>
      <c r="AC125" s="2" t="s">
        <v>651</v>
      </c>
      <c r="AD125" s="2" t="s">
        <v>651</v>
      </c>
      <c r="AE125" s="2" t="s">
        <v>651</v>
      </c>
      <c r="AF125" s="2" t="s">
        <v>651</v>
      </c>
      <c r="AG125" s="2" t="s">
        <v>651</v>
      </c>
      <c r="AJ125" s="129">
        <f t="shared" si="4"/>
        <v>0</v>
      </c>
      <c r="AK125" s="129"/>
      <c r="AL125" s="129">
        <f t="shared" si="5"/>
        <v>0</v>
      </c>
      <c r="AM125" s="129" t="str">
        <f t="shared" si="6"/>
        <v/>
      </c>
      <c r="AN125" s="130" t="str">
        <f t="shared" si="7"/>
        <v/>
      </c>
    </row>
    <row r="126" spans="1:40" ht="15" customHeight="1" x14ac:dyDescent="0.25">
      <c r="A126" s="2" t="s">
        <v>193</v>
      </c>
      <c r="B126" s="2" t="s">
        <v>198</v>
      </c>
      <c r="C126" s="2">
        <v>2015</v>
      </c>
      <c r="D126" s="2" t="s">
        <v>651</v>
      </c>
      <c r="E126" s="2" t="s">
        <v>651</v>
      </c>
      <c r="F126" s="2" t="s">
        <v>651</v>
      </c>
      <c r="G126" s="2" t="s">
        <v>651</v>
      </c>
      <c r="H126" s="2" t="s">
        <v>651</v>
      </c>
      <c r="I126" s="2" t="s">
        <v>651</v>
      </c>
      <c r="J126" s="2" t="s">
        <v>651</v>
      </c>
      <c r="K126" s="2" t="s">
        <v>651</v>
      </c>
      <c r="L126" s="2" t="s">
        <v>651</v>
      </c>
      <c r="M126" s="2" t="s">
        <v>651</v>
      </c>
      <c r="N126" s="2" t="s">
        <v>651</v>
      </c>
      <c r="O126" s="2" t="s">
        <v>651</v>
      </c>
      <c r="P126" s="2" t="s">
        <v>651</v>
      </c>
      <c r="Q126" s="2" t="s">
        <v>651</v>
      </c>
      <c r="R126" s="2" t="s">
        <v>651</v>
      </c>
      <c r="S126" s="2" t="s">
        <v>651</v>
      </c>
      <c r="T126" s="2" t="s">
        <v>651</v>
      </c>
      <c r="U126" s="2" t="s">
        <v>651</v>
      </c>
      <c r="V126" s="2" t="s">
        <v>651</v>
      </c>
      <c r="W126" s="2" t="s">
        <v>651</v>
      </c>
      <c r="X126" s="2" t="s">
        <v>651</v>
      </c>
      <c r="Y126" s="2" t="s">
        <v>651</v>
      </c>
      <c r="Z126" s="2" t="s">
        <v>651</v>
      </c>
      <c r="AA126" s="2" t="s">
        <v>651</v>
      </c>
      <c r="AB126" s="2" t="s">
        <v>651</v>
      </c>
      <c r="AC126" s="2" t="s">
        <v>651</v>
      </c>
      <c r="AD126" s="2" t="s">
        <v>651</v>
      </c>
      <c r="AE126" s="2" t="s">
        <v>651</v>
      </c>
      <c r="AF126" s="2" t="s">
        <v>651</v>
      </c>
      <c r="AG126" s="2" t="s">
        <v>651</v>
      </c>
      <c r="AJ126" s="129">
        <f t="shared" si="4"/>
        <v>0</v>
      </c>
      <c r="AK126" s="129"/>
      <c r="AL126" s="129">
        <f t="shared" si="5"/>
        <v>0</v>
      </c>
      <c r="AM126" s="129" t="str">
        <f t="shared" si="6"/>
        <v/>
      </c>
      <c r="AN126" s="130" t="str">
        <f t="shared" si="7"/>
        <v/>
      </c>
    </row>
    <row r="127" spans="1:40" ht="15" customHeight="1" x14ac:dyDescent="0.25">
      <c r="A127" s="2" t="s">
        <v>193</v>
      </c>
      <c r="B127" s="2" t="s">
        <v>199</v>
      </c>
      <c r="C127" s="2">
        <v>2015</v>
      </c>
      <c r="D127" s="2" t="s">
        <v>651</v>
      </c>
      <c r="E127" s="2" t="s">
        <v>651</v>
      </c>
      <c r="F127" s="2" t="s">
        <v>651</v>
      </c>
      <c r="G127" s="2" t="s">
        <v>651</v>
      </c>
      <c r="H127" s="2" t="s">
        <v>651</v>
      </c>
      <c r="I127" s="2" t="s">
        <v>651</v>
      </c>
      <c r="J127" s="2" t="s">
        <v>651</v>
      </c>
      <c r="K127" s="2" t="s">
        <v>651</v>
      </c>
      <c r="L127" s="2" t="s">
        <v>651</v>
      </c>
      <c r="M127" s="2" t="s">
        <v>651</v>
      </c>
      <c r="N127" s="2" t="s">
        <v>651</v>
      </c>
      <c r="O127" s="2" t="s">
        <v>651</v>
      </c>
      <c r="P127" s="2" t="s">
        <v>651</v>
      </c>
      <c r="Q127" s="2" t="s">
        <v>651</v>
      </c>
      <c r="R127" s="2" t="s">
        <v>651</v>
      </c>
      <c r="S127" s="2" t="s">
        <v>651</v>
      </c>
      <c r="T127" s="2" t="s">
        <v>651</v>
      </c>
      <c r="U127" s="2" t="s">
        <v>651</v>
      </c>
      <c r="V127" s="2" t="s">
        <v>651</v>
      </c>
      <c r="W127" s="2" t="s">
        <v>651</v>
      </c>
      <c r="X127" s="2" t="s">
        <v>651</v>
      </c>
      <c r="Y127" s="2" t="s">
        <v>651</v>
      </c>
      <c r="Z127" s="2" t="s">
        <v>651</v>
      </c>
      <c r="AA127" s="2" t="s">
        <v>651</v>
      </c>
      <c r="AB127" s="2" t="s">
        <v>651</v>
      </c>
      <c r="AC127" s="2" t="s">
        <v>651</v>
      </c>
      <c r="AD127" s="2" t="s">
        <v>651</v>
      </c>
      <c r="AE127" s="2" t="s">
        <v>651</v>
      </c>
      <c r="AF127" s="2" t="s">
        <v>651</v>
      </c>
      <c r="AG127" s="2" t="s">
        <v>651</v>
      </c>
      <c r="AJ127" s="129">
        <f t="shared" si="4"/>
        <v>0</v>
      </c>
      <c r="AK127" s="129"/>
      <c r="AL127" s="129">
        <f t="shared" si="5"/>
        <v>0</v>
      </c>
      <c r="AM127" s="129" t="str">
        <f t="shared" si="6"/>
        <v/>
      </c>
      <c r="AN127" s="130" t="str">
        <f t="shared" si="7"/>
        <v/>
      </c>
    </row>
    <row r="128" spans="1:40" ht="15" customHeight="1" x14ac:dyDescent="0.25">
      <c r="A128" s="2" t="s">
        <v>200</v>
      </c>
      <c r="B128" s="2" t="s">
        <v>201</v>
      </c>
      <c r="C128" s="2">
        <v>2015</v>
      </c>
      <c r="D128" s="2" t="s">
        <v>650</v>
      </c>
      <c r="E128" s="2" t="s">
        <v>650</v>
      </c>
      <c r="F128" s="2" t="s">
        <v>650</v>
      </c>
      <c r="G128" s="2" t="s">
        <v>650</v>
      </c>
      <c r="H128" s="2" t="s">
        <v>650</v>
      </c>
      <c r="I128" s="2" t="s">
        <v>650</v>
      </c>
      <c r="J128" s="2" t="s">
        <v>650</v>
      </c>
      <c r="K128" s="2" t="s">
        <v>650</v>
      </c>
      <c r="L128" s="2" t="s">
        <v>650</v>
      </c>
      <c r="M128" s="2" t="s">
        <v>650</v>
      </c>
      <c r="N128" s="2" t="s">
        <v>650</v>
      </c>
      <c r="O128" s="2" t="s">
        <v>650</v>
      </c>
      <c r="P128" s="2" t="s">
        <v>650</v>
      </c>
      <c r="Q128" s="2" t="s">
        <v>650</v>
      </c>
      <c r="R128" s="2" t="s">
        <v>650</v>
      </c>
      <c r="S128" s="2" t="s">
        <v>650</v>
      </c>
      <c r="T128" s="2" t="s">
        <v>650</v>
      </c>
      <c r="U128" s="2" t="s">
        <v>650</v>
      </c>
      <c r="V128" s="2" t="s">
        <v>650</v>
      </c>
      <c r="W128" s="2" t="s">
        <v>650</v>
      </c>
      <c r="X128" s="2" t="s">
        <v>650</v>
      </c>
      <c r="Y128" s="2" t="s">
        <v>650</v>
      </c>
      <c r="Z128" s="2" t="s">
        <v>650</v>
      </c>
      <c r="AA128" s="2" t="s">
        <v>650</v>
      </c>
      <c r="AB128" s="2" t="s">
        <v>650</v>
      </c>
      <c r="AC128" s="2" t="s">
        <v>650</v>
      </c>
      <c r="AD128" s="2" t="s">
        <v>650</v>
      </c>
      <c r="AE128" s="2" t="s">
        <v>650</v>
      </c>
      <c r="AF128" s="2" t="s">
        <v>650</v>
      </c>
      <c r="AG128" s="2" t="s">
        <v>650</v>
      </c>
      <c r="AJ128" s="129">
        <f t="shared" si="4"/>
        <v>0</v>
      </c>
      <c r="AK128" s="129"/>
      <c r="AL128" s="129">
        <f t="shared" si="5"/>
        <v>0</v>
      </c>
      <c r="AM128" s="129" t="str">
        <f t="shared" si="6"/>
        <v/>
      </c>
      <c r="AN128" s="130" t="str">
        <f t="shared" si="7"/>
        <v/>
      </c>
    </row>
    <row r="129" spans="1:40" ht="15" customHeight="1" x14ac:dyDescent="0.25">
      <c r="A129" s="2" t="s">
        <v>200</v>
      </c>
      <c r="B129" s="2" t="s">
        <v>202</v>
      </c>
      <c r="C129" s="2">
        <v>2015</v>
      </c>
      <c r="D129" s="2" t="s">
        <v>650</v>
      </c>
      <c r="E129" s="2" t="s">
        <v>650</v>
      </c>
      <c r="F129" s="2" t="s">
        <v>650</v>
      </c>
      <c r="G129" s="2" t="s">
        <v>650</v>
      </c>
      <c r="H129" s="2" t="s">
        <v>650</v>
      </c>
      <c r="I129" s="2" t="s">
        <v>650</v>
      </c>
      <c r="J129" s="2" t="s">
        <v>650</v>
      </c>
      <c r="K129" s="2" t="s">
        <v>650</v>
      </c>
      <c r="L129" s="2" t="s">
        <v>650</v>
      </c>
      <c r="M129" s="2" t="s">
        <v>650</v>
      </c>
      <c r="N129" s="2" t="s">
        <v>650</v>
      </c>
      <c r="O129" s="2" t="s">
        <v>650</v>
      </c>
      <c r="P129" s="2" t="s">
        <v>650</v>
      </c>
      <c r="Q129" s="2" t="s">
        <v>650</v>
      </c>
      <c r="R129" s="2" t="s">
        <v>650</v>
      </c>
      <c r="S129" s="2" t="s">
        <v>650</v>
      </c>
      <c r="T129" s="2" t="s">
        <v>650</v>
      </c>
      <c r="U129" s="2" t="s">
        <v>650</v>
      </c>
      <c r="V129" s="2" t="s">
        <v>650</v>
      </c>
      <c r="W129" s="2" t="s">
        <v>650</v>
      </c>
      <c r="X129" s="2" t="s">
        <v>650</v>
      </c>
      <c r="Y129" s="2" t="s">
        <v>650</v>
      </c>
      <c r="Z129" s="2" t="s">
        <v>650</v>
      </c>
      <c r="AA129" s="2" t="s">
        <v>650</v>
      </c>
      <c r="AB129" s="2" t="s">
        <v>650</v>
      </c>
      <c r="AC129" s="2" t="s">
        <v>650</v>
      </c>
      <c r="AD129" s="2" t="s">
        <v>650</v>
      </c>
      <c r="AE129" s="2" t="s">
        <v>650</v>
      </c>
      <c r="AF129" s="2" t="s">
        <v>650</v>
      </c>
      <c r="AG129" s="2" t="s">
        <v>650</v>
      </c>
      <c r="AJ129" s="129">
        <f t="shared" si="4"/>
        <v>0</v>
      </c>
      <c r="AK129" s="129"/>
      <c r="AL129" s="129">
        <f t="shared" si="5"/>
        <v>0</v>
      </c>
      <c r="AM129" s="129" t="str">
        <f t="shared" si="6"/>
        <v/>
      </c>
      <c r="AN129" s="130" t="str">
        <f t="shared" si="7"/>
        <v/>
      </c>
    </row>
    <row r="130" spans="1:40" ht="15" customHeight="1" x14ac:dyDescent="0.25">
      <c r="A130" s="2" t="s">
        <v>203</v>
      </c>
      <c r="B130" s="2" t="s">
        <v>204</v>
      </c>
      <c r="C130" s="2">
        <v>2015</v>
      </c>
      <c r="D130" s="2" t="s">
        <v>650</v>
      </c>
      <c r="E130" s="2" t="s">
        <v>650</v>
      </c>
      <c r="F130" s="2" t="s">
        <v>650</v>
      </c>
      <c r="G130" s="2" t="s">
        <v>650</v>
      </c>
      <c r="H130" s="2" t="s">
        <v>650</v>
      </c>
      <c r="I130" s="2" t="s">
        <v>650</v>
      </c>
      <c r="J130" s="2" t="s">
        <v>650</v>
      </c>
      <c r="K130" s="2" t="s">
        <v>650</v>
      </c>
      <c r="L130" s="2" t="s">
        <v>650</v>
      </c>
      <c r="M130" s="2" t="s">
        <v>650</v>
      </c>
      <c r="N130" s="2" t="s">
        <v>650</v>
      </c>
      <c r="O130" s="2" t="s">
        <v>650</v>
      </c>
      <c r="P130" s="2" t="s">
        <v>650</v>
      </c>
      <c r="Q130" s="2" t="s">
        <v>650</v>
      </c>
      <c r="R130" s="2" t="s">
        <v>650</v>
      </c>
      <c r="S130" s="2" t="s">
        <v>650</v>
      </c>
      <c r="T130" s="2" t="s">
        <v>650</v>
      </c>
      <c r="U130" s="2" t="s">
        <v>650</v>
      </c>
      <c r="V130" s="2" t="s">
        <v>650</v>
      </c>
      <c r="W130" s="2" t="s">
        <v>650</v>
      </c>
      <c r="X130" s="2" t="s">
        <v>650</v>
      </c>
      <c r="Y130" s="2" t="s">
        <v>650</v>
      </c>
      <c r="Z130" s="2" t="s">
        <v>650</v>
      </c>
      <c r="AA130" s="2" t="s">
        <v>650</v>
      </c>
      <c r="AB130" s="2" t="s">
        <v>650</v>
      </c>
      <c r="AC130" s="2" t="s">
        <v>650</v>
      </c>
      <c r="AD130" s="2" t="s">
        <v>650</v>
      </c>
      <c r="AE130" s="2" t="s">
        <v>650</v>
      </c>
      <c r="AF130" s="2" t="s">
        <v>650</v>
      </c>
      <c r="AG130" s="2" t="s">
        <v>650</v>
      </c>
      <c r="AJ130" s="129">
        <f t="shared" si="4"/>
        <v>0</v>
      </c>
      <c r="AK130" s="129"/>
      <c r="AL130" s="129">
        <f t="shared" si="5"/>
        <v>0</v>
      </c>
      <c r="AM130" s="129" t="str">
        <f t="shared" si="6"/>
        <v/>
      </c>
      <c r="AN130" s="130" t="str">
        <f t="shared" si="7"/>
        <v/>
      </c>
    </row>
    <row r="131" spans="1:40" ht="15" customHeight="1" x14ac:dyDescent="0.25">
      <c r="A131" s="2" t="s">
        <v>205</v>
      </c>
      <c r="B131" s="2" t="s">
        <v>206</v>
      </c>
      <c r="C131" s="2">
        <v>2015</v>
      </c>
      <c r="D131" s="2" t="s">
        <v>650</v>
      </c>
      <c r="E131" s="2" t="s">
        <v>650</v>
      </c>
      <c r="F131" s="2" t="s">
        <v>650</v>
      </c>
      <c r="G131" s="2" t="s">
        <v>650</v>
      </c>
      <c r="H131" s="2" t="s">
        <v>650</v>
      </c>
      <c r="I131" s="2" t="s">
        <v>650</v>
      </c>
      <c r="J131" s="2" t="s">
        <v>650</v>
      </c>
      <c r="K131" s="2" t="s">
        <v>650</v>
      </c>
      <c r="L131" s="2" t="s">
        <v>650</v>
      </c>
      <c r="M131" s="2" t="s">
        <v>650</v>
      </c>
      <c r="N131" s="2" t="s">
        <v>650</v>
      </c>
      <c r="O131" s="2" t="s">
        <v>650</v>
      </c>
      <c r="P131" s="2" t="s">
        <v>650</v>
      </c>
      <c r="Q131" s="2" t="s">
        <v>650</v>
      </c>
      <c r="R131" s="2" t="s">
        <v>650</v>
      </c>
      <c r="S131" s="2" t="s">
        <v>650</v>
      </c>
      <c r="T131" s="2" t="s">
        <v>650</v>
      </c>
      <c r="U131" s="2" t="s">
        <v>650</v>
      </c>
      <c r="V131" s="2" t="s">
        <v>650</v>
      </c>
      <c r="W131" s="2" t="s">
        <v>650</v>
      </c>
      <c r="X131" s="2" t="s">
        <v>650</v>
      </c>
      <c r="Y131" s="2" t="s">
        <v>650</v>
      </c>
      <c r="Z131" s="2" t="s">
        <v>650</v>
      </c>
      <c r="AA131" s="2" t="s">
        <v>650</v>
      </c>
      <c r="AB131" s="2" t="s">
        <v>650</v>
      </c>
      <c r="AC131" s="2" t="s">
        <v>650</v>
      </c>
      <c r="AD131" s="2" t="s">
        <v>650</v>
      </c>
      <c r="AE131" s="2" t="s">
        <v>650</v>
      </c>
      <c r="AF131" s="2" t="s">
        <v>650</v>
      </c>
      <c r="AG131" s="2" t="s">
        <v>650</v>
      </c>
      <c r="AJ131" s="129">
        <f t="shared" ref="AJ131:AJ194" si="8">SUMPRODUCT(J131:AF131)</f>
        <v>0</v>
      </c>
      <c r="AK131" s="129"/>
      <c r="AL131" s="129">
        <f t="shared" ref="AL131:AL194" si="9">IFERROR(D131/1,0)</f>
        <v>0</v>
      </c>
      <c r="AM131" s="129" t="str">
        <f t="shared" ref="AM131:AM194" si="10">IFERROR(E131/1,"")</f>
        <v/>
      </c>
      <c r="AN131" s="130" t="str">
        <f t="shared" ref="AN131:AN194" si="11">IFERROR((AL131+AM131)/AJ131,"")</f>
        <v/>
      </c>
    </row>
    <row r="132" spans="1:40" ht="15" customHeight="1" x14ac:dyDescent="0.25">
      <c r="A132" s="2" t="s">
        <v>205</v>
      </c>
      <c r="B132" s="2" t="s">
        <v>207</v>
      </c>
      <c r="C132" s="2">
        <v>2015</v>
      </c>
      <c r="D132" s="2" t="s">
        <v>650</v>
      </c>
      <c r="E132" s="2" t="s">
        <v>650</v>
      </c>
      <c r="F132" s="2" t="s">
        <v>650</v>
      </c>
      <c r="G132" s="2" t="s">
        <v>650</v>
      </c>
      <c r="H132" s="2" t="s">
        <v>650</v>
      </c>
      <c r="I132" s="2" t="s">
        <v>650</v>
      </c>
      <c r="J132" s="2" t="s">
        <v>650</v>
      </c>
      <c r="K132" s="2" t="s">
        <v>650</v>
      </c>
      <c r="L132" s="2" t="s">
        <v>650</v>
      </c>
      <c r="M132" s="2" t="s">
        <v>650</v>
      </c>
      <c r="N132" s="2" t="s">
        <v>650</v>
      </c>
      <c r="O132" s="2" t="s">
        <v>650</v>
      </c>
      <c r="P132" s="2" t="s">
        <v>650</v>
      </c>
      <c r="Q132" s="2" t="s">
        <v>650</v>
      </c>
      <c r="R132" s="2" t="s">
        <v>650</v>
      </c>
      <c r="S132" s="2" t="s">
        <v>650</v>
      </c>
      <c r="T132" s="2" t="s">
        <v>650</v>
      </c>
      <c r="U132" s="2" t="s">
        <v>650</v>
      </c>
      <c r="V132" s="2" t="s">
        <v>650</v>
      </c>
      <c r="W132" s="2" t="s">
        <v>650</v>
      </c>
      <c r="X132" s="2" t="s">
        <v>650</v>
      </c>
      <c r="Y132" s="2" t="s">
        <v>650</v>
      </c>
      <c r="Z132" s="2" t="s">
        <v>650</v>
      </c>
      <c r="AA132" s="2" t="s">
        <v>650</v>
      </c>
      <c r="AB132" s="2" t="s">
        <v>650</v>
      </c>
      <c r="AC132" s="2" t="s">
        <v>650</v>
      </c>
      <c r="AD132" s="2" t="s">
        <v>650</v>
      </c>
      <c r="AE132" s="2" t="s">
        <v>650</v>
      </c>
      <c r="AF132" s="2" t="s">
        <v>650</v>
      </c>
      <c r="AG132" s="2" t="s">
        <v>650</v>
      </c>
      <c r="AJ132" s="129">
        <f t="shared" si="8"/>
        <v>0</v>
      </c>
      <c r="AK132" s="129"/>
      <c r="AL132" s="129">
        <f t="shared" si="9"/>
        <v>0</v>
      </c>
      <c r="AM132" s="129" t="str">
        <f t="shared" si="10"/>
        <v/>
      </c>
      <c r="AN132" s="130" t="str">
        <f t="shared" si="11"/>
        <v/>
      </c>
    </row>
    <row r="133" spans="1:40" ht="15" customHeight="1" x14ac:dyDescent="0.25">
      <c r="A133" s="2" t="s">
        <v>205</v>
      </c>
      <c r="B133" s="2" t="s">
        <v>208</v>
      </c>
      <c r="C133" s="2">
        <v>2015</v>
      </c>
      <c r="D133" s="2" t="s">
        <v>650</v>
      </c>
      <c r="E133" s="2" t="s">
        <v>650</v>
      </c>
      <c r="F133" s="2" t="s">
        <v>650</v>
      </c>
      <c r="G133" s="2" t="s">
        <v>650</v>
      </c>
      <c r="H133" s="2" t="s">
        <v>650</v>
      </c>
      <c r="I133" s="2" t="s">
        <v>650</v>
      </c>
      <c r="J133" s="2" t="s">
        <v>650</v>
      </c>
      <c r="K133" s="2" t="s">
        <v>650</v>
      </c>
      <c r="L133" s="2" t="s">
        <v>650</v>
      </c>
      <c r="M133" s="2" t="s">
        <v>650</v>
      </c>
      <c r="N133" s="2" t="s">
        <v>650</v>
      </c>
      <c r="O133" s="2" t="s">
        <v>650</v>
      </c>
      <c r="P133" s="2" t="s">
        <v>650</v>
      </c>
      <c r="Q133" s="2" t="s">
        <v>650</v>
      </c>
      <c r="R133" s="2" t="s">
        <v>650</v>
      </c>
      <c r="S133" s="2" t="s">
        <v>650</v>
      </c>
      <c r="T133" s="2" t="s">
        <v>650</v>
      </c>
      <c r="U133" s="2" t="s">
        <v>650</v>
      </c>
      <c r="V133" s="2" t="s">
        <v>650</v>
      </c>
      <c r="W133" s="2" t="s">
        <v>650</v>
      </c>
      <c r="X133" s="2" t="s">
        <v>650</v>
      </c>
      <c r="Y133" s="2" t="s">
        <v>650</v>
      </c>
      <c r="Z133" s="2" t="s">
        <v>650</v>
      </c>
      <c r="AA133" s="2" t="s">
        <v>650</v>
      </c>
      <c r="AB133" s="2" t="s">
        <v>650</v>
      </c>
      <c r="AC133" s="2" t="s">
        <v>650</v>
      </c>
      <c r="AD133" s="2" t="s">
        <v>650</v>
      </c>
      <c r="AE133" s="2" t="s">
        <v>650</v>
      </c>
      <c r="AF133" s="2" t="s">
        <v>650</v>
      </c>
      <c r="AG133" s="2" t="s">
        <v>650</v>
      </c>
      <c r="AJ133" s="129">
        <f t="shared" si="8"/>
        <v>0</v>
      </c>
      <c r="AK133" s="129"/>
      <c r="AL133" s="129">
        <f t="shared" si="9"/>
        <v>0</v>
      </c>
      <c r="AM133" s="129" t="str">
        <f t="shared" si="10"/>
        <v/>
      </c>
      <c r="AN133" s="130" t="str">
        <f t="shared" si="11"/>
        <v/>
      </c>
    </row>
    <row r="134" spans="1:40" ht="15" customHeight="1" x14ac:dyDescent="0.25">
      <c r="A134" s="2" t="s">
        <v>209</v>
      </c>
      <c r="B134" s="2" t="s">
        <v>210</v>
      </c>
      <c r="C134" s="2">
        <v>2015</v>
      </c>
      <c r="D134" s="2">
        <v>351.9</v>
      </c>
      <c r="E134" s="2">
        <v>70.5</v>
      </c>
      <c r="F134" s="2">
        <v>0</v>
      </c>
      <c r="G134" s="2" t="s">
        <v>650</v>
      </c>
      <c r="H134" s="2" t="s">
        <v>650</v>
      </c>
      <c r="I134" s="2">
        <v>494.78100000000001</v>
      </c>
      <c r="J134" s="2">
        <v>0</v>
      </c>
      <c r="K134" s="2">
        <v>0.78100000000000003</v>
      </c>
      <c r="L134" s="2">
        <v>0</v>
      </c>
      <c r="M134" s="2">
        <v>0</v>
      </c>
      <c r="N134" s="2">
        <v>0</v>
      </c>
      <c r="O134" s="2">
        <v>0</v>
      </c>
      <c r="P134" s="2">
        <v>93.8</v>
      </c>
      <c r="Q134" s="2">
        <v>0</v>
      </c>
      <c r="R134" s="2">
        <v>0</v>
      </c>
      <c r="S134" s="2">
        <v>0</v>
      </c>
      <c r="T134" s="2">
        <v>0</v>
      </c>
      <c r="U134" s="2">
        <v>0</v>
      </c>
      <c r="V134" s="2" t="s">
        <v>8</v>
      </c>
      <c r="W134" s="2">
        <v>0</v>
      </c>
      <c r="X134" s="2">
        <v>0</v>
      </c>
      <c r="Y134" s="2">
        <v>0</v>
      </c>
      <c r="Z134" s="2">
        <v>0</v>
      </c>
      <c r="AA134" s="2">
        <v>0</v>
      </c>
      <c r="AB134" s="2">
        <v>0</v>
      </c>
      <c r="AC134" s="2">
        <v>0</v>
      </c>
      <c r="AD134" s="2">
        <v>0</v>
      </c>
      <c r="AE134" s="2">
        <v>339.3</v>
      </c>
      <c r="AF134" s="2">
        <v>0</v>
      </c>
      <c r="AG134" s="2">
        <v>60.9</v>
      </c>
      <c r="AJ134" s="129">
        <f t="shared" si="8"/>
        <v>433.88100000000003</v>
      </c>
      <c r="AK134" s="129"/>
      <c r="AL134" s="129">
        <f t="shared" si="9"/>
        <v>351.9</v>
      </c>
      <c r="AM134" s="129">
        <f t="shared" si="10"/>
        <v>70.5</v>
      </c>
      <c r="AN134" s="130">
        <f t="shared" si="11"/>
        <v>0.97353882746651721</v>
      </c>
    </row>
    <row r="135" spans="1:40" ht="15" customHeight="1" x14ac:dyDescent="0.25">
      <c r="A135" s="2" t="s">
        <v>211</v>
      </c>
      <c r="B135" s="2" t="s">
        <v>212</v>
      </c>
      <c r="C135" s="2">
        <v>2015</v>
      </c>
      <c r="D135" s="2" t="s">
        <v>650</v>
      </c>
      <c r="E135" s="2" t="s">
        <v>650</v>
      </c>
      <c r="F135" s="2" t="s">
        <v>650</v>
      </c>
      <c r="G135" s="2" t="s">
        <v>650</v>
      </c>
      <c r="H135" s="2" t="s">
        <v>650</v>
      </c>
      <c r="I135" s="2" t="s">
        <v>650</v>
      </c>
      <c r="J135" s="2" t="s">
        <v>650</v>
      </c>
      <c r="K135" s="2" t="s">
        <v>650</v>
      </c>
      <c r="L135" s="2" t="s">
        <v>650</v>
      </c>
      <c r="M135" s="2" t="s">
        <v>650</v>
      </c>
      <c r="N135" s="2" t="s">
        <v>650</v>
      </c>
      <c r="O135" s="2" t="s">
        <v>650</v>
      </c>
      <c r="P135" s="2" t="s">
        <v>650</v>
      </c>
      <c r="Q135" s="2" t="s">
        <v>650</v>
      </c>
      <c r="R135" s="2" t="s">
        <v>650</v>
      </c>
      <c r="S135" s="2" t="s">
        <v>650</v>
      </c>
      <c r="T135" s="2" t="s">
        <v>650</v>
      </c>
      <c r="U135" s="2" t="s">
        <v>650</v>
      </c>
      <c r="V135" s="2" t="s">
        <v>650</v>
      </c>
      <c r="W135" s="2" t="s">
        <v>650</v>
      </c>
      <c r="X135" s="2" t="s">
        <v>650</v>
      </c>
      <c r="Y135" s="2" t="s">
        <v>650</v>
      </c>
      <c r="Z135" s="2" t="s">
        <v>650</v>
      </c>
      <c r="AA135" s="2" t="s">
        <v>650</v>
      </c>
      <c r="AB135" s="2" t="s">
        <v>650</v>
      </c>
      <c r="AC135" s="2" t="s">
        <v>650</v>
      </c>
      <c r="AD135" s="2" t="s">
        <v>650</v>
      </c>
      <c r="AE135" s="2" t="s">
        <v>650</v>
      </c>
      <c r="AF135" s="2" t="s">
        <v>650</v>
      </c>
      <c r="AG135" s="2" t="s">
        <v>650</v>
      </c>
      <c r="AJ135" s="129">
        <f t="shared" si="8"/>
        <v>0</v>
      </c>
      <c r="AK135" s="129"/>
      <c r="AL135" s="129">
        <f t="shared" si="9"/>
        <v>0</v>
      </c>
      <c r="AM135" s="129" t="str">
        <f t="shared" si="10"/>
        <v/>
      </c>
      <c r="AN135" s="130" t="str">
        <f t="shared" si="11"/>
        <v/>
      </c>
    </row>
    <row r="136" spans="1:40" ht="15" customHeight="1" x14ac:dyDescent="0.25">
      <c r="A136" s="2" t="s">
        <v>213</v>
      </c>
      <c r="B136" s="2" t="s">
        <v>214</v>
      </c>
      <c r="C136" s="2">
        <v>2015</v>
      </c>
      <c r="D136" s="2">
        <v>37</v>
      </c>
      <c r="E136" s="2">
        <v>7</v>
      </c>
      <c r="F136" s="2" t="s">
        <v>650</v>
      </c>
      <c r="G136" s="2" t="s">
        <v>650</v>
      </c>
      <c r="H136" s="2" t="s">
        <v>650</v>
      </c>
      <c r="I136" s="2">
        <v>62.4</v>
      </c>
      <c r="J136" s="2" t="s">
        <v>650</v>
      </c>
      <c r="K136" s="2" t="s">
        <v>650</v>
      </c>
      <c r="L136" s="2" t="s">
        <v>650</v>
      </c>
      <c r="M136" s="2" t="s">
        <v>650</v>
      </c>
      <c r="N136" s="2" t="s">
        <v>650</v>
      </c>
      <c r="O136" s="2" t="s">
        <v>650</v>
      </c>
      <c r="P136" s="2">
        <v>11.3</v>
      </c>
      <c r="Q136" s="2">
        <v>11.3</v>
      </c>
      <c r="R136" s="2">
        <v>22.6</v>
      </c>
      <c r="S136" s="2">
        <v>11.5</v>
      </c>
      <c r="T136" s="2" t="s">
        <v>650</v>
      </c>
      <c r="U136" s="2" t="s">
        <v>650</v>
      </c>
      <c r="V136" s="2" t="s">
        <v>8</v>
      </c>
      <c r="W136" s="2" t="s">
        <v>650</v>
      </c>
      <c r="X136" s="2" t="s">
        <v>650</v>
      </c>
      <c r="Y136" s="2" t="s">
        <v>650</v>
      </c>
      <c r="Z136" s="2" t="s">
        <v>650</v>
      </c>
      <c r="AA136" s="2" t="s">
        <v>650</v>
      </c>
      <c r="AB136" s="2" t="s">
        <v>650</v>
      </c>
      <c r="AC136" s="2" t="s">
        <v>650</v>
      </c>
      <c r="AD136" s="2" t="s">
        <v>650</v>
      </c>
      <c r="AE136" s="2" t="s">
        <v>650</v>
      </c>
      <c r="AF136" s="2" t="s">
        <v>650</v>
      </c>
      <c r="AG136" s="2">
        <v>5.7</v>
      </c>
      <c r="AJ136" s="129">
        <f t="shared" si="8"/>
        <v>56.7</v>
      </c>
      <c r="AK136" s="129"/>
      <c r="AL136" s="129">
        <f t="shared" si="9"/>
        <v>37</v>
      </c>
      <c r="AM136" s="129">
        <f t="shared" si="10"/>
        <v>7</v>
      </c>
      <c r="AN136" s="130">
        <f t="shared" si="11"/>
        <v>0.77601410934744264</v>
      </c>
    </row>
    <row r="137" spans="1:40" ht="15" customHeight="1" x14ac:dyDescent="0.25">
      <c r="A137" s="2" t="s">
        <v>213</v>
      </c>
      <c r="B137" s="2" t="s">
        <v>215</v>
      </c>
      <c r="C137" s="2">
        <v>2015</v>
      </c>
      <c r="D137" s="2" t="s">
        <v>650</v>
      </c>
      <c r="E137" s="2" t="s">
        <v>650</v>
      </c>
      <c r="F137" s="2" t="s">
        <v>650</v>
      </c>
      <c r="G137" s="2" t="s">
        <v>650</v>
      </c>
      <c r="H137" s="2" t="s">
        <v>650</v>
      </c>
      <c r="I137" s="2" t="s">
        <v>650</v>
      </c>
      <c r="J137" s="2" t="s">
        <v>650</v>
      </c>
      <c r="K137" s="2" t="s">
        <v>650</v>
      </c>
      <c r="L137" s="2" t="s">
        <v>650</v>
      </c>
      <c r="M137" s="2" t="s">
        <v>650</v>
      </c>
      <c r="N137" s="2" t="s">
        <v>650</v>
      </c>
      <c r="O137" s="2" t="s">
        <v>650</v>
      </c>
      <c r="P137" s="2" t="s">
        <v>650</v>
      </c>
      <c r="Q137" s="2" t="s">
        <v>650</v>
      </c>
      <c r="R137" s="2" t="s">
        <v>650</v>
      </c>
      <c r="S137" s="2" t="s">
        <v>650</v>
      </c>
      <c r="T137" s="2" t="s">
        <v>650</v>
      </c>
      <c r="U137" s="2" t="s">
        <v>650</v>
      </c>
      <c r="V137" s="2" t="s">
        <v>650</v>
      </c>
      <c r="W137" s="2" t="s">
        <v>650</v>
      </c>
      <c r="X137" s="2" t="s">
        <v>650</v>
      </c>
      <c r="Y137" s="2" t="s">
        <v>650</v>
      </c>
      <c r="Z137" s="2" t="s">
        <v>650</v>
      </c>
      <c r="AA137" s="2" t="s">
        <v>650</v>
      </c>
      <c r="AB137" s="2" t="s">
        <v>650</v>
      </c>
      <c r="AC137" s="2" t="s">
        <v>650</v>
      </c>
      <c r="AD137" s="2" t="s">
        <v>650</v>
      </c>
      <c r="AE137" s="2" t="s">
        <v>650</v>
      </c>
      <c r="AF137" s="2" t="s">
        <v>650</v>
      </c>
      <c r="AG137" s="2" t="s">
        <v>650</v>
      </c>
      <c r="AJ137" s="129">
        <f t="shared" si="8"/>
        <v>0</v>
      </c>
      <c r="AK137" s="129"/>
      <c r="AL137" s="129">
        <f t="shared" si="9"/>
        <v>0</v>
      </c>
      <c r="AM137" s="129" t="str">
        <f t="shared" si="10"/>
        <v/>
      </c>
      <c r="AN137" s="130" t="str">
        <f t="shared" si="11"/>
        <v/>
      </c>
    </row>
    <row r="138" spans="1:40" ht="15" customHeight="1" x14ac:dyDescent="0.25">
      <c r="A138" s="2" t="s">
        <v>213</v>
      </c>
      <c r="B138" s="2" t="s">
        <v>216</v>
      </c>
      <c r="C138" s="2">
        <v>2015</v>
      </c>
      <c r="D138" s="2" t="s">
        <v>650</v>
      </c>
      <c r="E138" s="2" t="s">
        <v>650</v>
      </c>
      <c r="F138" s="2" t="s">
        <v>650</v>
      </c>
      <c r="G138" s="2" t="s">
        <v>650</v>
      </c>
      <c r="H138" s="2" t="s">
        <v>650</v>
      </c>
      <c r="I138" s="2" t="s">
        <v>650</v>
      </c>
      <c r="J138" s="2" t="s">
        <v>650</v>
      </c>
      <c r="K138" s="2" t="s">
        <v>650</v>
      </c>
      <c r="L138" s="2" t="s">
        <v>650</v>
      </c>
      <c r="M138" s="2" t="s">
        <v>650</v>
      </c>
      <c r="N138" s="2" t="s">
        <v>650</v>
      </c>
      <c r="O138" s="2" t="s">
        <v>650</v>
      </c>
      <c r="P138" s="2" t="s">
        <v>650</v>
      </c>
      <c r="Q138" s="2" t="s">
        <v>650</v>
      </c>
      <c r="R138" s="2" t="s">
        <v>650</v>
      </c>
      <c r="S138" s="2" t="s">
        <v>650</v>
      </c>
      <c r="T138" s="2" t="s">
        <v>650</v>
      </c>
      <c r="U138" s="2" t="s">
        <v>650</v>
      </c>
      <c r="V138" s="2" t="s">
        <v>650</v>
      </c>
      <c r="W138" s="2" t="s">
        <v>650</v>
      </c>
      <c r="X138" s="2" t="s">
        <v>650</v>
      </c>
      <c r="Y138" s="2" t="s">
        <v>650</v>
      </c>
      <c r="Z138" s="2" t="s">
        <v>650</v>
      </c>
      <c r="AA138" s="2" t="s">
        <v>650</v>
      </c>
      <c r="AB138" s="2" t="s">
        <v>650</v>
      </c>
      <c r="AC138" s="2" t="s">
        <v>650</v>
      </c>
      <c r="AD138" s="2" t="s">
        <v>650</v>
      </c>
      <c r="AE138" s="2" t="s">
        <v>650</v>
      </c>
      <c r="AF138" s="2" t="s">
        <v>650</v>
      </c>
      <c r="AG138" s="2" t="s">
        <v>650</v>
      </c>
      <c r="AJ138" s="129">
        <f t="shared" si="8"/>
        <v>0</v>
      </c>
      <c r="AK138" s="129"/>
      <c r="AL138" s="129">
        <f t="shared" si="9"/>
        <v>0</v>
      </c>
      <c r="AM138" s="129" t="str">
        <f t="shared" si="10"/>
        <v/>
      </c>
      <c r="AN138" s="130" t="str">
        <f t="shared" si="11"/>
        <v/>
      </c>
    </row>
    <row r="139" spans="1:40" ht="15" customHeight="1" x14ac:dyDescent="0.25">
      <c r="A139" s="2" t="s">
        <v>213</v>
      </c>
      <c r="B139" s="2" t="s">
        <v>217</v>
      </c>
      <c r="C139" s="2">
        <v>2015</v>
      </c>
      <c r="D139" s="2">
        <v>44.6</v>
      </c>
      <c r="E139" s="2">
        <v>6.9</v>
      </c>
      <c r="F139" s="2" t="s">
        <v>650</v>
      </c>
      <c r="G139" s="2" t="s">
        <v>650</v>
      </c>
      <c r="H139" s="2" t="s">
        <v>650</v>
      </c>
      <c r="I139" s="2">
        <v>56.5</v>
      </c>
      <c r="J139" s="2" t="s">
        <v>650</v>
      </c>
      <c r="K139" s="2" t="s">
        <v>650</v>
      </c>
      <c r="L139" s="2" t="s">
        <v>650</v>
      </c>
      <c r="M139" s="2" t="s">
        <v>650</v>
      </c>
      <c r="N139" s="2" t="s">
        <v>650</v>
      </c>
      <c r="O139" s="2" t="s">
        <v>650</v>
      </c>
      <c r="P139" s="2">
        <v>10.199999999999999</v>
      </c>
      <c r="Q139" s="2">
        <v>10.199999999999999</v>
      </c>
      <c r="R139" s="2">
        <v>20.399999999999999</v>
      </c>
      <c r="S139" s="2">
        <v>10.4</v>
      </c>
      <c r="T139" s="2" t="s">
        <v>650</v>
      </c>
      <c r="U139" s="2" t="s">
        <v>650</v>
      </c>
      <c r="V139" s="2" t="s">
        <v>8</v>
      </c>
      <c r="W139" s="2" t="s">
        <v>650</v>
      </c>
      <c r="X139" s="2" t="s">
        <v>650</v>
      </c>
      <c r="Y139" s="2" t="s">
        <v>650</v>
      </c>
      <c r="Z139" s="2" t="s">
        <v>650</v>
      </c>
      <c r="AA139" s="2" t="s">
        <v>650</v>
      </c>
      <c r="AB139" s="2" t="s">
        <v>650</v>
      </c>
      <c r="AC139" s="2" t="s">
        <v>650</v>
      </c>
      <c r="AD139" s="2" t="s">
        <v>650</v>
      </c>
      <c r="AE139" s="2" t="s">
        <v>650</v>
      </c>
      <c r="AF139" s="2" t="s">
        <v>650</v>
      </c>
      <c r="AG139" s="2">
        <v>5.3</v>
      </c>
      <c r="AJ139" s="129">
        <f t="shared" si="8"/>
        <v>51.199999999999996</v>
      </c>
      <c r="AK139" s="129"/>
      <c r="AL139" s="129">
        <f t="shared" si="9"/>
        <v>44.6</v>
      </c>
      <c r="AM139" s="129">
        <f t="shared" si="10"/>
        <v>6.9</v>
      </c>
      <c r="AN139" s="130">
        <f t="shared" si="11"/>
        <v>1.005859375</v>
      </c>
    </row>
    <row r="140" spans="1:40" ht="15" customHeight="1" x14ac:dyDescent="0.25">
      <c r="A140" s="2" t="s">
        <v>220</v>
      </c>
      <c r="B140" s="2" t="s">
        <v>221</v>
      </c>
      <c r="C140" s="2">
        <v>2015</v>
      </c>
      <c r="D140" s="2" t="s">
        <v>650</v>
      </c>
      <c r="E140" s="2" t="s">
        <v>650</v>
      </c>
      <c r="F140" s="2" t="s">
        <v>650</v>
      </c>
      <c r="G140" s="2" t="s">
        <v>650</v>
      </c>
      <c r="H140" s="2" t="s">
        <v>650</v>
      </c>
      <c r="I140" s="2" t="s">
        <v>650</v>
      </c>
      <c r="J140" s="2" t="s">
        <v>650</v>
      </c>
      <c r="K140" s="2" t="s">
        <v>650</v>
      </c>
      <c r="L140" s="2" t="s">
        <v>650</v>
      </c>
      <c r="M140" s="2" t="s">
        <v>650</v>
      </c>
      <c r="N140" s="2" t="s">
        <v>650</v>
      </c>
      <c r="O140" s="2" t="s">
        <v>650</v>
      </c>
      <c r="P140" s="2" t="s">
        <v>650</v>
      </c>
      <c r="Q140" s="2" t="s">
        <v>650</v>
      </c>
      <c r="R140" s="2" t="s">
        <v>650</v>
      </c>
      <c r="S140" s="2" t="s">
        <v>650</v>
      </c>
      <c r="T140" s="2" t="s">
        <v>650</v>
      </c>
      <c r="U140" s="2" t="s">
        <v>650</v>
      </c>
      <c r="V140" s="2" t="s">
        <v>650</v>
      </c>
      <c r="W140" s="2" t="s">
        <v>650</v>
      </c>
      <c r="X140" s="2" t="s">
        <v>650</v>
      </c>
      <c r="Y140" s="2" t="s">
        <v>650</v>
      </c>
      <c r="Z140" s="2" t="s">
        <v>650</v>
      </c>
      <c r="AA140" s="2" t="s">
        <v>650</v>
      </c>
      <c r="AB140" s="2" t="s">
        <v>650</v>
      </c>
      <c r="AC140" s="2" t="s">
        <v>650</v>
      </c>
      <c r="AD140" s="2" t="s">
        <v>650</v>
      </c>
      <c r="AE140" s="2" t="s">
        <v>650</v>
      </c>
      <c r="AF140" s="2" t="s">
        <v>650</v>
      </c>
      <c r="AG140" s="2" t="s">
        <v>650</v>
      </c>
      <c r="AJ140" s="129">
        <f t="shared" si="8"/>
        <v>0</v>
      </c>
      <c r="AK140" s="129"/>
      <c r="AL140" s="129">
        <f t="shared" si="9"/>
        <v>0</v>
      </c>
      <c r="AM140" s="129" t="str">
        <f t="shared" si="10"/>
        <v/>
      </c>
      <c r="AN140" s="130" t="str">
        <f t="shared" si="11"/>
        <v/>
      </c>
    </row>
    <row r="141" spans="1:40" ht="15" customHeight="1" x14ac:dyDescent="0.25">
      <c r="A141" s="2" t="s">
        <v>222</v>
      </c>
      <c r="B141" s="2" t="s">
        <v>223</v>
      </c>
      <c r="C141" s="2">
        <v>2015</v>
      </c>
      <c r="D141" s="2">
        <v>129.4</v>
      </c>
      <c r="E141" s="2">
        <v>31.3</v>
      </c>
      <c r="F141" s="2" t="s">
        <v>650</v>
      </c>
      <c r="G141" s="2" t="s">
        <v>650</v>
      </c>
      <c r="H141" s="2" t="s">
        <v>650</v>
      </c>
      <c r="I141" s="2">
        <v>194.78</v>
      </c>
      <c r="J141" s="2" t="s">
        <v>650</v>
      </c>
      <c r="K141" s="2" t="s">
        <v>650</v>
      </c>
      <c r="L141" s="2" t="s">
        <v>650</v>
      </c>
      <c r="M141" s="2" t="s">
        <v>650</v>
      </c>
      <c r="N141" s="2" t="s">
        <v>650</v>
      </c>
      <c r="O141" s="2" t="s">
        <v>650</v>
      </c>
      <c r="P141" s="2">
        <v>40.200000000000003</v>
      </c>
      <c r="Q141" s="2">
        <v>45.9</v>
      </c>
      <c r="R141" s="2">
        <v>31.2</v>
      </c>
      <c r="S141" s="2">
        <v>18.8</v>
      </c>
      <c r="T141" s="2" t="s">
        <v>650</v>
      </c>
      <c r="U141" s="2">
        <v>0</v>
      </c>
      <c r="V141" s="2" t="s">
        <v>8</v>
      </c>
      <c r="W141" s="2" t="s">
        <v>650</v>
      </c>
      <c r="X141" s="2" t="s">
        <v>650</v>
      </c>
      <c r="Y141" s="2" t="s">
        <v>650</v>
      </c>
      <c r="Z141" s="2" t="s">
        <v>650</v>
      </c>
      <c r="AA141" s="2" t="s">
        <v>650</v>
      </c>
      <c r="AB141" s="2" t="s">
        <v>650</v>
      </c>
      <c r="AC141" s="2" t="s">
        <v>650</v>
      </c>
      <c r="AD141" s="2">
        <v>26.6</v>
      </c>
      <c r="AE141" s="2" t="s">
        <v>650</v>
      </c>
      <c r="AF141" s="2" t="s">
        <v>650</v>
      </c>
      <c r="AG141" s="2">
        <v>32.08</v>
      </c>
      <c r="AJ141" s="129">
        <f t="shared" si="8"/>
        <v>162.69999999999999</v>
      </c>
      <c r="AK141" s="129"/>
      <c r="AL141" s="129">
        <f t="shared" si="9"/>
        <v>129.4</v>
      </c>
      <c r="AM141" s="129">
        <f t="shared" si="10"/>
        <v>31.3</v>
      </c>
      <c r="AN141" s="130">
        <f t="shared" si="11"/>
        <v>0.98770743700061481</v>
      </c>
    </row>
    <row r="142" spans="1:40" ht="15" customHeight="1" x14ac:dyDescent="0.25">
      <c r="A142" s="2" t="s">
        <v>224</v>
      </c>
      <c r="B142" s="2" t="s">
        <v>225</v>
      </c>
      <c r="C142" s="2">
        <v>2015</v>
      </c>
      <c r="D142" s="2">
        <v>116.3</v>
      </c>
      <c r="E142" s="2">
        <v>9.9</v>
      </c>
      <c r="F142" s="2" t="s">
        <v>650</v>
      </c>
      <c r="G142" s="2" t="s">
        <v>689</v>
      </c>
      <c r="H142" s="2">
        <v>11.4</v>
      </c>
      <c r="I142" s="2">
        <v>142.59</v>
      </c>
      <c r="J142" s="2" t="s">
        <v>650</v>
      </c>
      <c r="K142" s="2">
        <v>0.59</v>
      </c>
      <c r="L142" s="2" t="s">
        <v>650</v>
      </c>
      <c r="M142" s="2" t="s">
        <v>650</v>
      </c>
      <c r="N142" s="2" t="s">
        <v>650</v>
      </c>
      <c r="O142" s="2" t="s">
        <v>650</v>
      </c>
      <c r="P142" s="2" t="s">
        <v>650</v>
      </c>
      <c r="Q142" s="2" t="s">
        <v>650</v>
      </c>
      <c r="R142" s="2" t="s">
        <v>650</v>
      </c>
      <c r="S142" s="2" t="s">
        <v>650</v>
      </c>
      <c r="T142" s="2" t="s">
        <v>650</v>
      </c>
      <c r="U142" s="2" t="s">
        <v>650</v>
      </c>
      <c r="V142" s="2" t="s">
        <v>650</v>
      </c>
      <c r="W142" s="2" t="s">
        <v>650</v>
      </c>
      <c r="X142" s="2" t="s">
        <v>650</v>
      </c>
      <c r="Y142" s="2" t="s">
        <v>650</v>
      </c>
      <c r="Z142" s="2" t="s">
        <v>650</v>
      </c>
      <c r="AA142" s="2" t="s">
        <v>650</v>
      </c>
      <c r="AB142" s="2" t="s">
        <v>650</v>
      </c>
      <c r="AC142" s="2" t="s">
        <v>650</v>
      </c>
      <c r="AD142" s="2" t="s">
        <v>650</v>
      </c>
      <c r="AE142" s="2">
        <v>142</v>
      </c>
      <c r="AF142" s="2" t="s">
        <v>650</v>
      </c>
      <c r="AG142" s="2" t="s">
        <v>650</v>
      </c>
      <c r="AJ142" s="129">
        <f t="shared" si="8"/>
        <v>142.59</v>
      </c>
      <c r="AK142" s="129"/>
      <c r="AL142" s="129">
        <f t="shared" si="9"/>
        <v>116.3</v>
      </c>
      <c r="AM142" s="129">
        <f t="shared" si="10"/>
        <v>9.9</v>
      </c>
      <c r="AN142" s="130">
        <f t="shared" si="11"/>
        <v>0.88505505294901465</v>
      </c>
    </row>
    <row r="143" spans="1:40" ht="15" customHeight="1" x14ac:dyDescent="0.25">
      <c r="A143" s="2" t="s">
        <v>224</v>
      </c>
      <c r="B143" s="2" t="s">
        <v>226</v>
      </c>
      <c r="C143" s="2">
        <v>2015</v>
      </c>
      <c r="D143" s="2" t="s">
        <v>650</v>
      </c>
      <c r="E143" s="2" t="s">
        <v>650</v>
      </c>
      <c r="F143" s="2" t="s">
        <v>650</v>
      </c>
      <c r="G143" s="2" t="s">
        <v>650</v>
      </c>
      <c r="H143" s="2" t="s">
        <v>650</v>
      </c>
      <c r="I143" s="2" t="s">
        <v>650</v>
      </c>
      <c r="J143" s="2" t="s">
        <v>650</v>
      </c>
      <c r="K143" s="2" t="s">
        <v>650</v>
      </c>
      <c r="L143" s="2" t="s">
        <v>650</v>
      </c>
      <c r="M143" s="2" t="s">
        <v>650</v>
      </c>
      <c r="N143" s="2" t="s">
        <v>650</v>
      </c>
      <c r="O143" s="2" t="s">
        <v>650</v>
      </c>
      <c r="P143" s="2" t="s">
        <v>650</v>
      </c>
      <c r="Q143" s="2" t="s">
        <v>650</v>
      </c>
      <c r="R143" s="2" t="s">
        <v>650</v>
      </c>
      <c r="S143" s="2" t="s">
        <v>650</v>
      </c>
      <c r="T143" s="2" t="s">
        <v>650</v>
      </c>
      <c r="U143" s="2" t="s">
        <v>650</v>
      </c>
      <c r="V143" s="2" t="s">
        <v>650</v>
      </c>
      <c r="W143" s="2" t="s">
        <v>650</v>
      </c>
      <c r="X143" s="2" t="s">
        <v>650</v>
      </c>
      <c r="Y143" s="2" t="s">
        <v>650</v>
      </c>
      <c r="Z143" s="2" t="s">
        <v>650</v>
      </c>
      <c r="AA143" s="2" t="s">
        <v>650</v>
      </c>
      <c r="AB143" s="2" t="s">
        <v>650</v>
      </c>
      <c r="AC143" s="2" t="s">
        <v>650</v>
      </c>
      <c r="AD143" s="2" t="s">
        <v>650</v>
      </c>
      <c r="AE143" s="2" t="s">
        <v>650</v>
      </c>
      <c r="AF143" s="2" t="s">
        <v>650</v>
      </c>
      <c r="AG143" s="2" t="s">
        <v>650</v>
      </c>
      <c r="AJ143" s="129">
        <f t="shared" si="8"/>
        <v>0</v>
      </c>
      <c r="AK143" s="129"/>
      <c r="AL143" s="129">
        <f t="shared" si="9"/>
        <v>0</v>
      </c>
      <c r="AM143" s="129" t="str">
        <f t="shared" si="10"/>
        <v/>
      </c>
      <c r="AN143" s="130" t="str">
        <f t="shared" si="11"/>
        <v/>
      </c>
    </row>
    <row r="144" spans="1:40" ht="15" customHeight="1" x14ac:dyDescent="0.25">
      <c r="A144" s="2" t="s">
        <v>227</v>
      </c>
      <c r="B144" s="2" t="s">
        <v>228</v>
      </c>
      <c r="C144" s="2">
        <v>2015</v>
      </c>
      <c r="D144" s="2" t="s">
        <v>650</v>
      </c>
      <c r="E144" s="2" t="s">
        <v>650</v>
      </c>
      <c r="F144" s="2" t="s">
        <v>650</v>
      </c>
      <c r="G144" s="2" t="s">
        <v>650</v>
      </c>
      <c r="H144" s="2" t="s">
        <v>650</v>
      </c>
      <c r="I144" s="2" t="s">
        <v>650</v>
      </c>
      <c r="J144" s="2" t="s">
        <v>650</v>
      </c>
      <c r="K144" s="2" t="s">
        <v>650</v>
      </c>
      <c r="L144" s="2" t="s">
        <v>650</v>
      </c>
      <c r="M144" s="2" t="s">
        <v>650</v>
      </c>
      <c r="N144" s="2" t="s">
        <v>650</v>
      </c>
      <c r="O144" s="2" t="s">
        <v>650</v>
      </c>
      <c r="P144" s="2" t="s">
        <v>650</v>
      </c>
      <c r="Q144" s="2" t="s">
        <v>650</v>
      </c>
      <c r="R144" s="2" t="s">
        <v>650</v>
      </c>
      <c r="S144" s="2" t="s">
        <v>650</v>
      </c>
      <c r="T144" s="2" t="s">
        <v>650</v>
      </c>
      <c r="U144" s="2" t="s">
        <v>650</v>
      </c>
      <c r="V144" s="2" t="s">
        <v>650</v>
      </c>
      <c r="W144" s="2" t="s">
        <v>650</v>
      </c>
      <c r="X144" s="2" t="s">
        <v>650</v>
      </c>
      <c r="Y144" s="2" t="s">
        <v>650</v>
      </c>
      <c r="Z144" s="2" t="s">
        <v>650</v>
      </c>
      <c r="AA144" s="2" t="s">
        <v>650</v>
      </c>
      <c r="AB144" s="2" t="s">
        <v>650</v>
      </c>
      <c r="AC144" s="2" t="s">
        <v>650</v>
      </c>
      <c r="AD144" s="2" t="s">
        <v>650</v>
      </c>
      <c r="AE144" s="2" t="s">
        <v>650</v>
      </c>
      <c r="AF144" s="2" t="s">
        <v>650</v>
      </c>
      <c r="AG144" s="2" t="s">
        <v>650</v>
      </c>
      <c r="AJ144" s="129">
        <f t="shared" si="8"/>
        <v>0</v>
      </c>
      <c r="AK144" s="129"/>
      <c r="AL144" s="129">
        <f t="shared" si="9"/>
        <v>0</v>
      </c>
      <c r="AM144" s="129" t="str">
        <f t="shared" si="10"/>
        <v/>
      </c>
      <c r="AN144" s="130" t="str">
        <f t="shared" si="11"/>
        <v/>
      </c>
    </row>
    <row r="145" spans="1:40" ht="15" customHeight="1" x14ac:dyDescent="0.25">
      <c r="A145" s="2" t="s">
        <v>229</v>
      </c>
      <c r="B145" s="2" t="s">
        <v>230</v>
      </c>
      <c r="C145" s="2">
        <v>2015</v>
      </c>
      <c r="D145" s="2" t="s">
        <v>650</v>
      </c>
      <c r="E145" s="2" t="s">
        <v>650</v>
      </c>
      <c r="F145" s="2" t="s">
        <v>650</v>
      </c>
      <c r="G145" s="2" t="s">
        <v>650</v>
      </c>
      <c r="H145" s="2" t="s">
        <v>650</v>
      </c>
      <c r="I145" s="2" t="s">
        <v>650</v>
      </c>
      <c r="J145" s="2" t="s">
        <v>650</v>
      </c>
      <c r="K145" s="2" t="s">
        <v>650</v>
      </c>
      <c r="L145" s="2" t="s">
        <v>650</v>
      </c>
      <c r="M145" s="2" t="s">
        <v>650</v>
      </c>
      <c r="N145" s="2" t="s">
        <v>650</v>
      </c>
      <c r="O145" s="2" t="s">
        <v>650</v>
      </c>
      <c r="P145" s="2" t="s">
        <v>650</v>
      </c>
      <c r="Q145" s="2" t="s">
        <v>650</v>
      </c>
      <c r="R145" s="2" t="s">
        <v>650</v>
      </c>
      <c r="S145" s="2" t="s">
        <v>650</v>
      </c>
      <c r="T145" s="2" t="s">
        <v>650</v>
      </c>
      <c r="U145" s="2" t="s">
        <v>650</v>
      </c>
      <c r="V145" s="2" t="s">
        <v>650</v>
      </c>
      <c r="W145" s="2" t="s">
        <v>650</v>
      </c>
      <c r="X145" s="2" t="s">
        <v>650</v>
      </c>
      <c r="Y145" s="2" t="s">
        <v>650</v>
      </c>
      <c r="Z145" s="2" t="s">
        <v>650</v>
      </c>
      <c r="AA145" s="2" t="s">
        <v>650</v>
      </c>
      <c r="AB145" s="2" t="s">
        <v>650</v>
      </c>
      <c r="AC145" s="2" t="s">
        <v>650</v>
      </c>
      <c r="AD145" s="2" t="s">
        <v>650</v>
      </c>
      <c r="AE145" s="2" t="s">
        <v>650</v>
      </c>
      <c r="AF145" s="2" t="s">
        <v>650</v>
      </c>
      <c r="AG145" s="2" t="s">
        <v>650</v>
      </c>
      <c r="AJ145" s="129">
        <f t="shared" si="8"/>
        <v>0</v>
      </c>
      <c r="AK145" s="129"/>
      <c r="AL145" s="129">
        <f t="shared" si="9"/>
        <v>0</v>
      </c>
      <c r="AM145" s="129" t="str">
        <f t="shared" si="10"/>
        <v/>
      </c>
      <c r="AN145" s="130" t="str">
        <f t="shared" si="11"/>
        <v/>
      </c>
    </row>
    <row r="146" spans="1:40" ht="15" customHeight="1" x14ac:dyDescent="0.25">
      <c r="A146" s="2" t="s">
        <v>231</v>
      </c>
      <c r="B146" s="2" t="s">
        <v>232</v>
      </c>
      <c r="C146" s="2">
        <v>2015</v>
      </c>
      <c r="D146" s="2" t="s">
        <v>650</v>
      </c>
      <c r="E146" s="2" t="s">
        <v>650</v>
      </c>
      <c r="F146" s="2" t="s">
        <v>650</v>
      </c>
      <c r="G146" s="2" t="s">
        <v>650</v>
      </c>
      <c r="H146" s="2" t="s">
        <v>650</v>
      </c>
      <c r="I146" s="2" t="s">
        <v>650</v>
      </c>
      <c r="J146" s="2" t="s">
        <v>650</v>
      </c>
      <c r="K146" s="2" t="s">
        <v>650</v>
      </c>
      <c r="L146" s="2" t="s">
        <v>650</v>
      </c>
      <c r="M146" s="2" t="s">
        <v>650</v>
      </c>
      <c r="N146" s="2" t="s">
        <v>650</v>
      </c>
      <c r="O146" s="2" t="s">
        <v>650</v>
      </c>
      <c r="P146" s="2" t="s">
        <v>650</v>
      </c>
      <c r="Q146" s="2" t="s">
        <v>650</v>
      </c>
      <c r="R146" s="2" t="s">
        <v>650</v>
      </c>
      <c r="S146" s="2" t="s">
        <v>650</v>
      </c>
      <c r="T146" s="2" t="s">
        <v>650</v>
      </c>
      <c r="U146" s="2" t="s">
        <v>650</v>
      </c>
      <c r="V146" s="2" t="s">
        <v>650</v>
      </c>
      <c r="W146" s="2" t="s">
        <v>650</v>
      </c>
      <c r="X146" s="2" t="s">
        <v>650</v>
      </c>
      <c r="Y146" s="2" t="s">
        <v>650</v>
      </c>
      <c r="Z146" s="2" t="s">
        <v>650</v>
      </c>
      <c r="AA146" s="2" t="s">
        <v>650</v>
      </c>
      <c r="AB146" s="2" t="s">
        <v>650</v>
      </c>
      <c r="AC146" s="2" t="s">
        <v>650</v>
      </c>
      <c r="AD146" s="2" t="s">
        <v>650</v>
      </c>
      <c r="AE146" s="2" t="s">
        <v>650</v>
      </c>
      <c r="AF146" s="2" t="s">
        <v>650</v>
      </c>
      <c r="AG146" s="2" t="s">
        <v>650</v>
      </c>
      <c r="AJ146" s="129">
        <f t="shared" si="8"/>
        <v>0</v>
      </c>
      <c r="AK146" s="129"/>
      <c r="AL146" s="129">
        <f t="shared" si="9"/>
        <v>0</v>
      </c>
      <c r="AM146" s="129" t="str">
        <f t="shared" si="10"/>
        <v/>
      </c>
      <c r="AN146" s="130" t="str">
        <f t="shared" si="11"/>
        <v/>
      </c>
    </row>
    <row r="147" spans="1:40" ht="15" customHeight="1" x14ac:dyDescent="0.25">
      <c r="A147" s="2" t="s">
        <v>231</v>
      </c>
      <c r="B147" s="2" t="s">
        <v>233</v>
      </c>
      <c r="C147" s="2">
        <v>2015</v>
      </c>
      <c r="D147" s="2" t="s">
        <v>650</v>
      </c>
      <c r="E147" s="2" t="s">
        <v>650</v>
      </c>
      <c r="F147" s="2" t="s">
        <v>650</v>
      </c>
      <c r="G147" s="2" t="s">
        <v>650</v>
      </c>
      <c r="H147" s="2" t="s">
        <v>650</v>
      </c>
      <c r="I147" s="2" t="s">
        <v>650</v>
      </c>
      <c r="J147" s="2" t="s">
        <v>650</v>
      </c>
      <c r="K147" s="2" t="s">
        <v>650</v>
      </c>
      <c r="L147" s="2" t="s">
        <v>650</v>
      </c>
      <c r="M147" s="2" t="s">
        <v>650</v>
      </c>
      <c r="N147" s="2" t="s">
        <v>650</v>
      </c>
      <c r="O147" s="2" t="s">
        <v>650</v>
      </c>
      <c r="P147" s="2" t="s">
        <v>650</v>
      </c>
      <c r="Q147" s="2" t="s">
        <v>650</v>
      </c>
      <c r="R147" s="2" t="s">
        <v>650</v>
      </c>
      <c r="S147" s="2" t="s">
        <v>650</v>
      </c>
      <c r="T147" s="2" t="s">
        <v>650</v>
      </c>
      <c r="U147" s="2" t="s">
        <v>650</v>
      </c>
      <c r="V147" s="2" t="s">
        <v>650</v>
      </c>
      <c r="W147" s="2" t="s">
        <v>650</v>
      </c>
      <c r="X147" s="2" t="s">
        <v>650</v>
      </c>
      <c r="Y147" s="2" t="s">
        <v>650</v>
      </c>
      <c r="Z147" s="2" t="s">
        <v>650</v>
      </c>
      <c r="AA147" s="2" t="s">
        <v>650</v>
      </c>
      <c r="AB147" s="2" t="s">
        <v>650</v>
      </c>
      <c r="AC147" s="2" t="s">
        <v>650</v>
      </c>
      <c r="AD147" s="2" t="s">
        <v>650</v>
      </c>
      <c r="AE147" s="2" t="s">
        <v>650</v>
      </c>
      <c r="AF147" s="2" t="s">
        <v>650</v>
      </c>
      <c r="AG147" s="2" t="s">
        <v>650</v>
      </c>
      <c r="AJ147" s="129">
        <f t="shared" si="8"/>
        <v>0</v>
      </c>
      <c r="AK147" s="129"/>
      <c r="AL147" s="129">
        <f t="shared" si="9"/>
        <v>0</v>
      </c>
      <c r="AM147" s="129" t="str">
        <f t="shared" si="10"/>
        <v/>
      </c>
      <c r="AN147" s="130" t="str">
        <f t="shared" si="11"/>
        <v/>
      </c>
    </row>
    <row r="148" spans="1:40" ht="15" customHeight="1" x14ac:dyDescent="0.25">
      <c r="A148" s="2" t="s">
        <v>231</v>
      </c>
      <c r="B148" s="2" t="s">
        <v>234</v>
      </c>
      <c r="C148" s="2">
        <v>2015</v>
      </c>
      <c r="D148" s="2" t="s">
        <v>650</v>
      </c>
      <c r="E148" s="2" t="s">
        <v>650</v>
      </c>
      <c r="F148" s="2" t="s">
        <v>650</v>
      </c>
      <c r="G148" s="2" t="s">
        <v>650</v>
      </c>
      <c r="H148" s="2" t="s">
        <v>650</v>
      </c>
      <c r="I148" s="2" t="s">
        <v>650</v>
      </c>
      <c r="J148" s="2" t="s">
        <v>650</v>
      </c>
      <c r="K148" s="2" t="s">
        <v>650</v>
      </c>
      <c r="L148" s="2" t="s">
        <v>650</v>
      </c>
      <c r="M148" s="2" t="s">
        <v>650</v>
      </c>
      <c r="N148" s="2" t="s">
        <v>650</v>
      </c>
      <c r="O148" s="2" t="s">
        <v>650</v>
      </c>
      <c r="P148" s="2" t="s">
        <v>650</v>
      </c>
      <c r="Q148" s="2" t="s">
        <v>650</v>
      </c>
      <c r="R148" s="2" t="s">
        <v>650</v>
      </c>
      <c r="S148" s="2" t="s">
        <v>650</v>
      </c>
      <c r="T148" s="2" t="s">
        <v>650</v>
      </c>
      <c r="U148" s="2" t="s">
        <v>650</v>
      </c>
      <c r="V148" s="2" t="s">
        <v>650</v>
      </c>
      <c r="W148" s="2" t="s">
        <v>650</v>
      </c>
      <c r="X148" s="2" t="s">
        <v>650</v>
      </c>
      <c r="Y148" s="2" t="s">
        <v>650</v>
      </c>
      <c r="Z148" s="2" t="s">
        <v>650</v>
      </c>
      <c r="AA148" s="2" t="s">
        <v>650</v>
      </c>
      <c r="AB148" s="2" t="s">
        <v>650</v>
      </c>
      <c r="AC148" s="2" t="s">
        <v>650</v>
      </c>
      <c r="AD148" s="2" t="s">
        <v>650</v>
      </c>
      <c r="AE148" s="2" t="s">
        <v>650</v>
      </c>
      <c r="AF148" s="2" t="s">
        <v>650</v>
      </c>
      <c r="AG148" s="2" t="s">
        <v>650</v>
      </c>
      <c r="AJ148" s="129">
        <f t="shared" si="8"/>
        <v>0</v>
      </c>
      <c r="AK148" s="129"/>
      <c r="AL148" s="129">
        <f t="shared" si="9"/>
        <v>0</v>
      </c>
      <c r="AM148" s="129" t="str">
        <f t="shared" si="10"/>
        <v/>
      </c>
      <c r="AN148" s="130" t="str">
        <f t="shared" si="11"/>
        <v/>
      </c>
    </row>
    <row r="149" spans="1:40" ht="15" customHeight="1" x14ac:dyDescent="0.25">
      <c r="A149" s="2" t="s">
        <v>231</v>
      </c>
      <c r="B149" s="2" t="s">
        <v>235</v>
      </c>
      <c r="C149" s="2">
        <v>2015</v>
      </c>
      <c r="D149" s="2">
        <v>356</v>
      </c>
      <c r="E149" s="2">
        <v>182</v>
      </c>
      <c r="F149" s="2" t="s">
        <v>650</v>
      </c>
      <c r="G149" s="2" t="s">
        <v>650</v>
      </c>
      <c r="H149" s="2" t="s">
        <v>650</v>
      </c>
      <c r="I149" s="2">
        <v>758.27</v>
      </c>
      <c r="J149" s="2" t="s">
        <v>650</v>
      </c>
      <c r="K149" s="2" t="s">
        <v>650</v>
      </c>
      <c r="L149" s="2" t="s">
        <v>650</v>
      </c>
      <c r="M149" s="2" t="s">
        <v>650</v>
      </c>
      <c r="N149" s="2" t="s">
        <v>650</v>
      </c>
      <c r="O149" s="2" t="s">
        <v>650</v>
      </c>
      <c r="P149" s="2">
        <v>38</v>
      </c>
      <c r="Q149" s="2">
        <v>91</v>
      </c>
      <c r="R149" s="2">
        <v>193</v>
      </c>
      <c r="S149" s="2">
        <v>61</v>
      </c>
      <c r="T149" s="2" t="s">
        <v>650</v>
      </c>
      <c r="U149" s="2">
        <v>86</v>
      </c>
      <c r="V149" s="2" t="s">
        <v>8</v>
      </c>
      <c r="W149" s="2">
        <v>0.17</v>
      </c>
      <c r="X149" s="2">
        <v>7.1</v>
      </c>
      <c r="Y149" s="2" t="s">
        <v>650</v>
      </c>
      <c r="Z149" s="2">
        <v>107</v>
      </c>
      <c r="AA149" s="2" t="s">
        <v>650</v>
      </c>
      <c r="AB149" s="2" t="s">
        <v>650</v>
      </c>
      <c r="AC149" s="2" t="s">
        <v>650</v>
      </c>
      <c r="AD149" s="2">
        <v>52</v>
      </c>
      <c r="AE149" s="2" t="s">
        <v>650</v>
      </c>
      <c r="AF149" s="2" t="s">
        <v>650</v>
      </c>
      <c r="AG149" s="2">
        <v>123</v>
      </c>
      <c r="AJ149" s="129">
        <f t="shared" si="8"/>
        <v>635.27</v>
      </c>
      <c r="AK149" s="129"/>
      <c r="AL149" s="129">
        <f t="shared" si="9"/>
        <v>356</v>
      </c>
      <c r="AM149" s="129">
        <f t="shared" si="10"/>
        <v>182</v>
      </c>
      <c r="AN149" s="130">
        <f t="shared" si="11"/>
        <v>0.84688400207785663</v>
      </c>
    </row>
    <row r="150" spans="1:40" ht="15" customHeight="1" x14ac:dyDescent="0.25">
      <c r="A150" s="2" t="s">
        <v>668</v>
      </c>
      <c r="B150" s="2" t="s">
        <v>665</v>
      </c>
      <c r="C150" s="2">
        <v>2015</v>
      </c>
      <c r="D150" s="2" t="s">
        <v>651</v>
      </c>
      <c r="E150" s="2" t="s">
        <v>651</v>
      </c>
      <c r="F150" s="2" t="s">
        <v>651</v>
      </c>
      <c r="G150" s="2" t="s">
        <v>651</v>
      </c>
      <c r="H150" s="2" t="s">
        <v>651</v>
      </c>
      <c r="I150" s="2" t="s">
        <v>651</v>
      </c>
      <c r="J150" s="2" t="s">
        <v>651</v>
      </c>
      <c r="K150" s="2" t="s">
        <v>651</v>
      </c>
      <c r="L150" s="2" t="s">
        <v>651</v>
      </c>
      <c r="M150" s="2" t="s">
        <v>651</v>
      </c>
      <c r="N150" s="2" t="s">
        <v>651</v>
      </c>
      <c r="O150" s="2" t="s">
        <v>651</v>
      </c>
      <c r="P150" s="2" t="s">
        <v>651</v>
      </c>
      <c r="Q150" s="2" t="s">
        <v>651</v>
      </c>
      <c r="R150" s="2" t="s">
        <v>651</v>
      </c>
      <c r="S150" s="2" t="s">
        <v>651</v>
      </c>
      <c r="T150" s="2" t="s">
        <v>651</v>
      </c>
      <c r="U150" s="2" t="s">
        <v>651</v>
      </c>
      <c r="V150" s="2" t="s">
        <v>651</v>
      </c>
      <c r="W150" s="2" t="s">
        <v>651</v>
      </c>
      <c r="X150" s="2" t="s">
        <v>651</v>
      </c>
      <c r="Y150" s="2" t="s">
        <v>651</v>
      </c>
      <c r="Z150" s="2" t="s">
        <v>651</v>
      </c>
      <c r="AA150" s="2" t="s">
        <v>651</v>
      </c>
      <c r="AB150" s="2" t="s">
        <v>651</v>
      </c>
      <c r="AC150" s="2" t="s">
        <v>651</v>
      </c>
      <c r="AD150" s="2" t="s">
        <v>651</v>
      </c>
      <c r="AE150" s="2" t="s">
        <v>651</v>
      </c>
      <c r="AF150" s="2" t="s">
        <v>651</v>
      </c>
      <c r="AG150" s="2" t="s">
        <v>651</v>
      </c>
      <c r="AJ150" s="129">
        <f t="shared" si="8"/>
        <v>0</v>
      </c>
      <c r="AK150" s="129"/>
      <c r="AL150" s="129">
        <f t="shared" si="9"/>
        <v>0</v>
      </c>
      <c r="AM150" s="129" t="str">
        <f t="shared" si="10"/>
        <v/>
      </c>
      <c r="AN150" s="130" t="str">
        <f t="shared" si="11"/>
        <v/>
      </c>
    </row>
    <row r="151" spans="1:40" ht="15" customHeight="1" x14ac:dyDescent="0.25">
      <c r="A151" s="2" t="s">
        <v>238</v>
      </c>
      <c r="B151" s="2" t="s">
        <v>239</v>
      </c>
      <c r="C151" s="2">
        <v>2015</v>
      </c>
      <c r="D151" s="2" t="s">
        <v>650</v>
      </c>
      <c r="E151" s="2" t="s">
        <v>650</v>
      </c>
      <c r="F151" s="2" t="s">
        <v>650</v>
      </c>
      <c r="G151" s="2" t="s">
        <v>650</v>
      </c>
      <c r="H151" s="2" t="s">
        <v>650</v>
      </c>
      <c r="I151" s="2" t="s">
        <v>650</v>
      </c>
      <c r="J151" s="2" t="s">
        <v>650</v>
      </c>
      <c r="K151" s="2" t="s">
        <v>650</v>
      </c>
      <c r="L151" s="2" t="s">
        <v>650</v>
      </c>
      <c r="M151" s="2" t="s">
        <v>650</v>
      </c>
      <c r="N151" s="2" t="s">
        <v>650</v>
      </c>
      <c r="O151" s="2" t="s">
        <v>650</v>
      </c>
      <c r="P151" s="2" t="s">
        <v>650</v>
      </c>
      <c r="Q151" s="2" t="s">
        <v>650</v>
      </c>
      <c r="R151" s="2" t="s">
        <v>650</v>
      </c>
      <c r="S151" s="2" t="s">
        <v>650</v>
      </c>
      <c r="T151" s="2" t="s">
        <v>650</v>
      </c>
      <c r="U151" s="2" t="s">
        <v>650</v>
      </c>
      <c r="V151" s="2" t="s">
        <v>650</v>
      </c>
      <c r="W151" s="2" t="s">
        <v>650</v>
      </c>
      <c r="X151" s="2" t="s">
        <v>650</v>
      </c>
      <c r="Y151" s="2" t="s">
        <v>650</v>
      </c>
      <c r="Z151" s="2" t="s">
        <v>650</v>
      </c>
      <c r="AA151" s="2" t="s">
        <v>650</v>
      </c>
      <c r="AB151" s="2" t="s">
        <v>650</v>
      </c>
      <c r="AC151" s="2" t="s">
        <v>650</v>
      </c>
      <c r="AD151" s="2" t="s">
        <v>650</v>
      </c>
      <c r="AE151" s="2" t="s">
        <v>650</v>
      </c>
      <c r="AF151" s="2" t="s">
        <v>650</v>
      </c>
      <c r="AG151" s="2" t="s">
        <v>650</v>
      </c>
      <c r="AJ151" s="129">
        <f t="shared" si="8"/>
        <v>0</v>
      </c>
      <c r="AK151" s="129"/>
      <c r="AL151" s="129">
        <f t="shared" si="9"/>
        <v>0</v>
      </c>
      <c r="AM151" s="129" t="str">
        <f t="shared" si="10"/>
        <v/>
      </c>
      <c r="AN151" s="130" t="str">
        <f t="shared" si="11"/>
        <v/>
      </c>
    </row>
    <row r="152" spans="1:40" ht="15" customHeight="1" x14ac:dyDescent="0.25">
      <c r="A152" s="2" t="s">
        <v>238</v>
      </c>
      <c r="B152" s="2" t="s">
        <v>240</v>
      </c>
      <c r="C152" s="2">
        <v>2015</v>
      </c>
      <c r="D152" s="2">
        <v>569.67999999999995</v>
      </c>
      <c r="E152" s="2">
        <v>165.78100000000001</v>
      </c>
      <c r="F152" s="2">
        <v>0</v>
      </c>
      <c r="G152" s="2" t="s">
        <v>689</v>
      </c>
      <c r="H152" s="2">
        <v>0</v>
      </c>
      <c r="I152" s="2">
        <v>958.08100000000002</v>
      </c>
      <c r="J152" s="2" t="s">
        <v>650</v>
      </c>
      <c r="K152" s="2">
        <v>2.59</v>
      </c>
      <c r="L152" s="2">
        <v>0</v>
      </c>
      <c r="M152" s="2">
        <v>0</v>
      </c>
      <c r="N152" s="2" t="s">
        <v>650</v>
      </c>
      <c r="O152" s="2" t="s">
        <v>650</v>
      </c>
      <c r="P152" s="2">
        <v>234.37</v>
      </c>
      <c r="Q152" s="2">
        <v>36.229999999999997</v>
      </c>
      <c r="R152" s="2">
        <v>55.87</v>
      </c>
      <c r="S152" s="2">
        <v>10.210000000000001</v>
      </c>
      <c r="T152" s="2">
        <v>0</v>
      </c>
      <c r="U152" s="2">
        <v>2.91</v>
      </c>
      <c r="V152" s="2" t="s">
        <v>8</v>
      </c>
      <c r="W152" s="2">
        <v>0</v>
      </c>
      <c r="X152" s="2">
        <v>0</v>
      </c>
      <c r="Y152" s="2">
        <v>0</v>
      </c>
      <c r="Z152" s="2" t="s">
        <v>650</v>
      </c>
      <c r="AA152" s="2" t="s">
        <v>650</v>
      </c>
      <c r="AB152" s="2">
        <v>0</v>
      </c>
      <c r="AC152" s="2" t="s">
        <v>650</v>
      </c>
      <c r="AD152" s="2">
        <v>0</v>
      </c>
      <c r="AE152" s="2">
        <v>510.94</v>
      </c>
      <c r="AF152" s="2">
        <v>0</v>
      </c>
      <c r="AG152" s="2">
        <v>104.961</v>
      </c>
      <c r="AJ152" s="129">
        <f t="shared" si="8"/>
        <v>853.12</v>
      </c>
      <c r="AK152" s="129"/>
      <c r="AL152" s="129">
        <f t="shared" si="9"/>
        <v>569.67999999999995</v>
      </c>
      <c r="AM152" s="129">
        <f t="shared" si="10"/>
        <v>165.78100000000001</v>
      </c>
      <c r="AN152" s="130">
        <f t="shared" si="11"/>
        <v>0.86208388034508632</v>
      </c>
    </row>
    <row r="153" spans="1:40" ht="15" customHeight="1" x14ac:dyDescent="0.25">
      <c r="A153" s="2" t="s">
        <v>238</v>
      </c>
      <c r="B153" s="2" t="s">
        <v>241</v>
      </c>
      <c r="C153" s="2">
        <v>2015</v>
      </c>
      <c r="D153" s="2" t="s">
        <v>650</v>
      </c>
      <c r="E153" s="2" t="s">
        <v>650</v>
      </c>
      <c r="F153" s="2" t="s">
        <v>650</v>
      </c>
      <c r="G153" s="2" t="s">
        <v>650</v>
      </c>
      <c r="H153" s="2" t="s">
        <v>650</v>
      </c>
      <c r="I153" s="2" t="s">
        <v>650</v>
      </c>
      <c r="J153" s="2" t="s">
        <v>650</v>
      </c>
      <c r="K153" s="2" t="s">
        <v>650</v>
      </c>
      <c r="L153" s="2" t="s">
        <v>650</v>
      </c>
      <c r="M153" s="2" t="s">
        <v>650</v>
      </c>
      <c r="N153" s="2" t="s">
        <v>650</v>
      </c>
      <c r="O153" s="2" t="s">
        <v>650</v>
      </c>
      <c r="P153" s="2" t="s">
        <v>650</v>
      </c>
      <c r="Q153" s="2" t="s">
        <v>650</v>
      </c>
      <c r="R153" s="2" t="s">
        <v>650</v>
      </c>
      <c r="S153" s="2" t="s">
        <v>650</v>
      </c>
      <c r="T153" s="2" t="s">
        <v>650</v>
      </c>
      <c r="U153" s="2" t="s">
        <v>650</v>
      </c>
      <c r="V153" s="2" t="s">
        <v>650</v>
      </c>
      <c r="W153" s="2" t="s">
        <v>650</v>
      </c>
      <c r="X153" s="2" t="s">
        <v>650</v>
      </c>
      <c r="Y153" s="2" t="s">
        <v>650</v>
      </c>
      <c r="Z153" s="2" t="s">
        <v>650</v>
      </c>
      <c r="AA153" s="2" t="s">
        <v>650</v>
      </c>
      <c r="AB153" s="2" t="s">
        <v>650</v>
      </c>
      <c r="AC153" s="2" t="s">
        <v>650</v>
      </c>
      <c r="AD153" s="2" t="s">
        <v>650</v>
      </c>
      <c r="AE153" s="2" t="s">
        <v>650</v>
      </c>
      <c r="AF153" s="2" t="s">
        <v>650</v>
      </c>
      <c r="AG153" s="2" t="s">
        <v>650</v>
      </c>
      <c r="AJ153" s="129">
        <f t="shared" si="8"/>
        <v>0</v>
      </c>
      <c r="AK153" s="129"/>
      <c r="AL153" s="129">
        <f t="shared" si="9"/>
        <v>0</v>
      </c>
      <c r="AM153" s="129" t="str">
        <f t="shared" si="10"/>
        <v/>
      </c>
      <c r="AN153" s="130" t="str">
        <f t="shared" si="11"/>
        <v/>
      </c>
    </row>
    <row r="154" spans="1:40" ht="15" customHeight="1" x14ac:dyDescent="0.25">
      <c r="A154" s="2" t="s">
        <v>238</v>
      </c>
      <c r="B154" s="2" t="s">
        <v>242</v>
      </c>
      <c r="C154" s="2">
        <v>2015</v>
      </c>
      <c r="D154" s="2" t="s">
        <v>650</v>
      </c>
      <c r="E154" s="2" t="s">
        <v>650</v>
      </c>
      <c r="F154" s="2" t="s">
        <v>650</v>
      </c>
      <c r="G154" s="2" t="s">
        <v>650</v>
      </c>
      <c r="H154" s="2" t="s">
        <v>650</v>
      </c>
      <c r="I154" s="2" t="s">
        <v>650</v>
      </c>
      <c r="J154" s="2" t="s">
        <v>650</v>
      </c>
      <c r="K154" s="2" t="s">
        <v>650</v>
      </c>
      <c r="L154" s="2" t="s">
        <v>650</v>
      </c>
      <c r="M154" s="2" t="s">
        <v>650</v>
      </c>
      <c r="N154" s="2" t="s">
        <v>650</v>
      </c>
      <c r="O154" s="2" t="s">
        <v>650</v>
      </c>
      <c r="P154" s="2" t="s">
        <v>650</v>
      </c>
      <c r="Q154" s="2" t="s">
        <v>650</v>
      </c>
      <c r="R154" s="2" t="s">
        <v>650</v>
      </c>
      <c r="S154" s="2" t="s">
        <v>650</v>
      </c>
      <c r="T154" s="2" t="s">
        <v>650</v>
      </c>
      <c r="U154" s="2" t="s">
        <v>650</v>
      </c>
      <c r="V154" s="2" t="s">
        <v>650</v>
      </c>
      <c r="W154" s="2" t="s">
        <v>650</v>
      </c>
      <c r="X154" s="2" t="s">
        <v>650</v>
      </c>
      <c r="Y154" s="2" t="s">
        <v>650</v>
      </c>
      <c r="Z154" s="2" t="s">
        <v>650</v>
      </c>
      <c r="AA154" s="2" t="s">
        <v>650</v>
      </c>
      <c r="AB154" s="2" t="s">
        <v>650</v>
      </c>
      <c r="AC154" s="2" t="s">
        <v>650</v>
      </c>
      <c r="AD154" s="2" t="s">
        <v>650</v>
      </c>
      <c r="AE154" s="2" t="s">
        <v>650</v>
      </c>
      <c r="AF154" s="2" t="s">
        <v>650</v>
      </c>
      <c r="AG154" s="2" t="s">
        <v>650</v>
      </c>
      <c r="AJ154" s="129">
        <f t="shared" si="8"/>
        <v>0</v>
      </c>
      <c r="AK154" s="129"/>
      <c r="AL154" s="129">
        <f t="shared" si="9"/>
        <v>0</v>
      </c>
      <c r="AM154" s="129" t="str">
        <f t="shared" si="10"/>
        <v/>
      </c>
      <c r="AN154" s="130" t="str">
        <f t="shared" si="11"/>
        <v/>
      </c>
    </row>
    <row r="155" spans="1:40" ht="15" customHeight="1" x14ac:dyDescent="0.25">
      <c r="A155" s="2" t="s">
        <v>243</v>
      </c>
      <c r="B155" s="2" t="s">
        <v>244</v>
      </c>
      <c r="C155" s="2">
        <v>2015</v>
      </c>
      <c r="D155" s="2">
        <v>272</v>
      </c>
      <c r="E155" s="2">
        <v>113</v>
      </c>
      <c r="F155" s="2">
        <v>0</v>
      </c>
      <c r="G155" s="2" t="s">
        <v>650</v>
      </c>
      <c r="H155" s="2" t="s">
        <v>650</v>
      </c>
      <c r="I155" s="2">
        <v>555.5</v>
      </c>
      <c r="J155" s="2" t="s">
        <v>650</v>
      </c>
      <c r="K155" s="2" t="s">
        <v>650</v>
      </c>
      <c r="L155" s="2" t="s">
        <v>650</v>
      </c>
      <c r="M155" s="2" t="s">
        <v>650</v>
      </c>
      <c r="N155" s="2" t="s">
        <v>650</v>
      </c>
      <c r="O155" s="2" t="s">
        <v>650</v>
      </c>
      <c r="P155" s="2">
        <v>287</v>
      </c>
      <c r="Q155" s="2">
        <v>133</v>
      </c>
      <c r="R155" s="2" t="s">
        <v>650</v>
      </c>
      <c r="S155" s="2">
        <v>44.5</v>
      </c>
      <c r="T155" s="2" t="s">
        <v>650</v>
      </c>
      <c r="U155" s="2" t="s">
        <v>650</v>
      </c>
      <c r="V155" s="2" t="s">
        <v>650</v>
      </c>
      <c r="W155" s="2" t="s">
        <v>650</v>
      </c>
      <c r="X155" s="2" t="s">
        <v>650</v>
      </c>
      <c r="Y155" s="2" t="s">
        <v>650</v>
      </c>
      <c r="Z155" s="2" t="s">
        <v>650</v>
      </c>
      <c r="AA155" s="2" t="s">
        <v>650</v>
      </c>
      <c r="AB155" s="2" t="s">
        <v>650</v>
      </c>
      <c r="AC155" s="2" t="s">
        <v>650</v>
      </c>
      <c r="AD155" s="2" t="s">
        <v>650</v>
      </c>
      <c r="AE155" s="2" t="s">
        <v>650</v>
      </c>
      <c r="AF155" s="2" t="s">
        <v>650</v>
      </c>
      <c r="AG155" s="2">
        <v>91</v>
      </c>
      <c r="AJ155" s="129">
        <f t="shared" si="8"/>
        <v>464.5</v>
      </c>
      <c r="AK155" s="129"/>
      <c r="AL155" s="129">
        <f t="shared" si="9"/>
        <v>272</v>
      </c>
      <c r="AM155" s="129">
        <f t="shared" si="10"/>
        <v>113</v>
      </c>
      <c r="AN155" s="130">
        <f t="shared" si="11"/>
        <v>0.82884822389666313</v>
      </c>
    </row>
    <row r="156" spans="1:40" ht="15" customHeight="1" x14ac:dyDescent="0.25">
      <c r="A156" s="2" t="s">
        <v>247</v>
      </c>
      <c r="B156" s="2" t="s">
        <v>248</v>
      </c>
      <c r="C156" s="2">
        <v>2015</v>
      </c>
      <c r="D156" s="2" t="s">
        <v>650</v>
      </c>
      <c r="E156" s="2" t="s">
        <v>650</v>
      </c>
      <c r="F156" s="2" t="s">
        <v>650</v>
      </c>
      <c r="G156" s="2" t="s">
        <v>650</v>
      </c>
      <c r="H156" s="2" t="s">
        <v>650</v>
      </c>
      <c r="I156" s="2" t="s">
        <v>650</v>
      </c>
      <c r="J156" s="2" t="s">
        <v>650</v>
      </c>
      <c r="K156" s="2" t="s">
        <v>650</v>
      </c>
      <c r="L156" s="2" t="s">
        <v>650</v>
      </c>
      <c r="M156" s="2" t="s">
        <v>650</v>
      </c>
      <c r="N156" s="2" t="s">
        <v>650</v>
      </c>
      <c r="O156" s="2" t="s">
        <v>650</v>
      </c>
      <c r="P156" s="2" t="s">
        <v>650</v>
      </c>
      <c r="Q156" s="2" t="s">
        <v>650</v>
      </c>
      <c r="R156" s="2" t="s">
        <v>650</v>
      </c>
      <c r="S156" s="2" t="s">
        <v>650</v>
      </c>
      <c r="T156" s="2" t="s">
        <v>650</v>
      </c>
      <c r="U156" s="2" t="s">
        <v>650</v>
      </c>
      <c r="V156" s="2" t="s">
        <v>650</v>
      </c>
      <c r="W156" s="2" t="s">
        <v>650</v>
      </c>
      <c r="X156" s="2" t="s">
        <v>650</v>
      </c>
      <c r="Y156" s="2" t="s">
        <v>650</v>
      </c>
      <c r="Z156" s="2" t="s">
        <v>650</v>
      </c>
      <c r="AA156" s="2" t="s">
        <v>650</v>
      </c>
      <c r="AB156" s="2" t="s">
        <v>650</v>
      </c>
      <c r="AC156" s="2" t="s">
        <v>650</v>
      </c>
      <c r="AD156" s="2" t="s">
        <v>650</v>
      </c>
      <c r="AE156" s="2" t="s">
        <v>650</v>
      </c>
      <c r="AF156" s="2" t="s">
        <v>650</v>
      </c>
      <c r="AG156" s="2" t="s">
        <v>650</v>
      </c>
      <c r="AJ156" s="129">
        <f t="shared" si="8"/>
        <v>0</v>
      </c>
      <c r="AK156" s="129"/>
      <c r="AL156" s="129">
        <f t="shared" si="9"/>
        <v>0</v>
      </c>
      <c r="AM156" s="129" t="str">
        <f t="shared" si="10"/>
        <v/>
      </c>
      <c r="AN156" s="130" t="str">
        <f t="shared" si="11"/>
        <v/>
      </c>
    </row>
    <row r="157" spans="1:40" ht="15" customHeight="1" x14ac:dyDescent="0.25">
      <c r="A157" s="2" t="s">
        <v>253</v>
      </c>
      <c r="B157" s="2" t="s">
        <v>254</v>
      </c>
      <c r="C157" s="2">
        <v>2015</v>
      </c>
      <c r="D157" s="2">
        <v>432.267</v>
      </c>
      <c r="E157" s="2">
        <v>123.878</v>
      </c>
      <c r="F157" s="2" t="s">
        <v>650</v>
      </c>
      <c r="G157" s="2" t="s">
        <v>650</v>
      </c>
      <c r="H157" s="2" t="s">
        <v>650</v>
      </c>
      <c r="I157" s="2">
        <v>639.89099999999996</v>
      </c>
      <c r="J157" s="2" t="s">
        <v>650</v>
      </c>
      <c r="K157" s="2">
        <v>2.2989999999999999</v>
      </c>
      <c r="L157" s="2" t="s">
        <v>650</v>
      </c>
      <c r="M157" s="2" t="s">
        <v>650</v>
      </c>
      <c r="N157" s="2" t="s">
        <v>650</v>
      </c>
      <c r="O157" s="2" t="s">
        <v>650</v>
      </c>
      <c r="P157" s="2" t="s">
        <v>650</v>
      </c>
      <c r="Q157" s="2" t="s">
        <v>650</v>
      </c>
      <c r="R157" s="2" t="s">
        <v>650</v>
      </c>
      <c r="S157" s="2" t="s">
        <v>650</v>
      </c>
      <c r="T157" s="2" t="s">
        <v>650</v>
      </c>
      <c r="U157" s="2">
        <v>516.32799999999997</v>
      </c>
      <c r="V157" s="2" t="s">
        <v>8</v>
      </c>
      <c r="W157" s="2" t="s">
        <v>650</v>
      </c>
      <c r="X157" s="2" t="s">
        <v>650</v>
      </c>
      <c r="Y157" s="2" t="s">
        <v>650</v>
      </c>
      <c r="Z157" s="2" t="s">
        <v>650</v>
      </c>
      <c r="AA157" s="2" t="s">
        <v>650</v>
      </c>
      <c r="AB157" s="2" t="s">
        <v>650</v>
      </c>
      <c r="AC157" s="2" t="s">
        <v>650</v>
      </c>
      <c r="AD157" s="2" t="s">
        <v>650</v>
      </c>
      <c r="AE157" s="2" t="s">
        <v>650</v>
      </c>
      <c r="AF157" s="2" t="s">
        <v>650</v>
      </c>
      <c r="AG157" s="2">
        <v>121.264</v>
      </c>
      <c r="AJ157" s="129">
        <f t="shared" si="8"/>
        <v>518.62699999999995</v>
      </c>
      <c r="AK157" s="129"/>
      <c r="AL157" s="129">
        <f t="shared" si="9"/>
        <v>432.267</v>
      </c>
      <c r="AM157" s="129">
        <f t="shared" si="10"/>
        <v>123.878</v>
      </c>
      <c r="AN157" s="130">
        <f t="shared" si="11"/>
        <v>1.0723410080848086</v>
      </c>
    </row>
    <row r="158" spans="1:40" ht="15" customHeight="1" x14ac:dyDescent="0.25">
      <c r="A158" s="2" t="s">
        <v>255</v>
      </c>
      <c r="B158" s="2" t="s">
        <v>256</v>
      </c>
      <c r="C158" s="2">
        <v>2015</v>
      </c>
      <c r="D158" s="2">
        <v>104</v>
      </c>
      <c r="E158" s="2">
        <v>14.4</v>
      </c>
      <c r="F158" s="2" t="s">
        <v>650</v>
      </c>
      <c r="G158" s="2" t="s">
        <v>650</v>
      </c>
      <c r="H158" s="2" t="s">
        <v>650</v>
      </c>
      <c r="I158" s="2">
        <v>164</v>
      </c>
      <c r="J158" s="2" t="s">
        <v>650</v>
      </c>
      <c r="K158" s="2">
        <v>2</v>
      </c>
      <c r="L158" s="2" t="s">
        <v>650</v>
      </c>
      <c r="M158" s="2" t="s">
        <v>650</v>
      </c>
      <c r="N158" s="2" t="s">
        <v>650</v>
      </c>
      <c r="O158" s="2" t="s">
        <v>650</v>
      </c>
      <c r="P158" s="2" t="s">
        <v>650</v>
      </c>
      <c r="Q158" s="2" t="s">
        <v>650</v>
      </c>
      <c r="R158" s="2" t="s">
        <v>650</v>
      </c>
      <c r="S158" s="2" t="s">
        <v>650</v>
      </c>
      <c r="T158" s="2" t="s">
        <v>650</v>
      </c>
      <c r="U158" s="2">
        <v>129</v>
      </c>
      <c r="V158" s="2" t="s">
        <v>8</v>
      </c>
      <c r="W158" s="2" t="s">
        <v>650</v>
      </c>
      <c r="X158" s="2" t="s">
        <v>650</v>
      </c>
      <c r="Y158" s="2" t="s">
        <v>650</v>
      </c>
      <c r="Z158" s="2" t="s">
        <v>650</v>
      </c>
      <c r="AA158" s="2" t="s">
        <v>650</v>
      </c>
      <c r="AB158" s="2" t="s">
        <v>650</v>
      </c>
      <c r="AC158" s="2" t="s">
        <v>650</v>
      </c>
      <c r="AD158" s="2" t="s">
        <v>650</v>
      </c>
      <c r="AE158" s="2" t="s">
        <v>650</v>
      </c>
      <c r="AF158" s="2" t="s">
        <v>650</v>
      </c>
      <c r="AG158" s="2">
        <v>33</v>
      </c>
      <c r="AJ158" s="129">
        <f t="shared" si="8"/>
        <v>131</v>
      </c>
      <c r="AK158" s="129"/>
      <c r="AL158" s="129">
        <f t="shared" si="9"/>
        <v>104</v>
      </c>
      <c r="AM158" s="129">
        <f t="shared" si="10"/>
        <v>14.4</v>
      </c>
      <c r="AN158" s="130">
        <f t="shared" si="11"/>
        <v>0.90381679389312986</v>
      </c>
    </row>
    <row r="159" spans="1:40" ht="15" customHeight="1" x14ac:dyDescent="0.25">
      <c r="A159" s="2" t="s">
        <v>257</v>
      </c>
      <c r="B159" s="2" t="s">
        <v>258</v>
      </c>
      <c r="C159" s="2">
        <v>2015</v>
      </c>
      <c r="D159" s="2" t="s">
        <v>650</v>
      </c>
      <c r="E159" s="2" t="s">
        <v>650</v>
      </c>
      <c r="F159" s="2" t="s">
        <v>650</v>
      </c>
      <c r="G159" s="2" t="s">
        <v>650</v>
      </c>
      <c r="H159" s="2" t="s">
        <v>650</v>
      </c>
      <c r="I159" s="2" t="s">
        <v>650</v>
      </c>
      <c r="J159" s="2" t="s">
        <v>650</v>
      </c>
      <c r="K159" s="2" t="s">
        <v>650</v>
      </c>
      <c r="L159" s="2" t="s">
        <v>650</v>
      </c>
      <c r="M159" s="2" t="s">
        <v>650</v>
      </c>
      <c r="N159" s="2" t="s">
        <v>650</v>
      </c>
      <c r="O159" s="2" t="s">
        <v>650</v>
      </c>
      <c r="P159" s="2" t="s">
        <v>650</v>
      </c>
      <c r="Q159" s="2" t="s">
        <v>650</v>
      </c>
      <c r="R159" s="2" t="s">
        <v>650</v>
      </c>
      <c r="S159" s="2" t="s">
        <v>650</v>
      </c>
      <c r="T159" s="2" t="s">
        <v>650</v>
      </c>
      <c r="U159" s="2" t="s">
        <v>650</v>
      </c>
      <c r="V159" s="2" t="s">
        <v>650</v>
      </c>
      <c r="W159" s="2" t="s">
        <v>650</v>
      </c>
      <c r="X159" s="2" t="s">
        <v>650</v>
      </c>
      <c r="Y159" s="2" t="s">
        <v>650</v>
      </c>
      <c r="Z159" s="2" t="s">
        <v>650</v>
      </c>
      <c r="AA159" s="2" t="s">
        <v>650</v>
      </c>
      <c r="AB159" s="2" t="s">
        <v>650</v>
      </c>
      <c r="AC159" s="2" t="s">
        <v>650</v>
      </c>
      <c r="AD159" s="2" t="s">
        <v>650</v>
      </c>
      <c r="AE159" s="2" t="s">
        <v>650</v>
      </c>
      <c r="AF159" s="2" t="s">
        <v>650</v>
      </c>
      <c r="AG159" s="2" t="s">
        <v>650</v>
      </c>
      <c r="AJ159" s="129">
        <f t="shared" si="8"/>
        <v>0</v>
      </c>
      <c r="AK159" s="129"/>
      <c r="AL159" s="129">
        <f t="shared" si="9"/>
        <v>0</v>
      </c>
      <c r="AM159" s="129" t="str">
        <f t="shared" si="10"/>
        <v/>
      </c>
      <c r="AN159" s="130" t="str">
        <f t="shared" si="11"/>
        <v/>
      </c>
    </row>
    <row r="160" spans="1:40" ht="15" customHeight="1" x14ac:dyDescent="0.25">
      <c r="A160" s="2" t="s">
        <v>259</v>
      </c>
      <c r="B160" s="2" t="s">
        <v>260</v>
      </c>
      <c r="C160" s="2">
        <v>2015</v>
      </c>
      <c r="D160" s="2">
        <v>148.19499999999999</v>
      </c>
      <c r="E160" s="2">
        <v>27.651</v>
      </c>
      <c r="F160" s="2" t="s">
        <v>650</v>
      </c>
      <c r="G160" s="2" t="s">
        <v>650</v>
      </c>
      <c r="H160" s="2" t="s">
        <v>650</v>
      </c>
      <c r="I160" s="2">
        <v>233.684</v>
      </c>
      <c r="J160" s="2" t="s">
        <v>650</v>
      </c>
      <c r="K160" s="2" t="s">
        <v>650</v>
      </c>
      <c r="L160" s="2" t="s">
        <v>650</v>
      </c>
      <c r="M160" s="2" t="s">
        <v>650</v>
      </c>
      <c r="N160" s="2" t="s">
        <v>650</v>
      </c>
      <c r="O160" s="2" t="s">
        <v>650</v>
      </c>
      <c r="P160" s="2" t="s">
        <v>650</v>
      </c>
      <c r="Q160" s="2" t="s">
        <v>650</v>
      </c>
      <c r="R160" s="2" t="s">
        <v>650</v>
      </c>
      <c r="S160" s="2" t="s">
        <v>650</v>
      </c>
      <c r="T160" s="2" t="s">
        <v>650</v>
      </c>
      <c r="U160" s="2" t="s">
        <v>650</v>
      </c>
      <c r="V160" s="2" t="s">
        <v>650</v>
      </c>
      <c r="W160" s="2" t="s">
        <v>650</v>
      </c>
      <c r="X160" s="2" t="s">
        <v>650</v>
      </c>
      <c r="Y160" s="2" t="s">
        <v>650</v>
      </c>
      <c r="Z160" s="2">
        <v>8.0920000000000005</v>
      </c>
      <c r="AA160" s="2" t="s">
        <v>650</v>
      </c>
      <c r="AB160" s="2" t="s">
        <v>650</v>
      </c>
      <c r="AC160" s="2" t="s">
        <v>650</v>
      </c>
      <c r="AD160" s="2" t="s">
        <v>650</v>
      </c>
      <c r="AE160" s="2">
        <v>203.196</v>
      </c>
      <c r="AF160" s="2" t="s">
        <v>650</v>
      </c>
      <c r="AG160" s="2">
        <v>22.396000000000001</v>
      </c>
      <c r="AJ160" s="129">
        <f t="shared" si="8"/>
        <v>211.28800000000001</v>
      </c>
      <c r="AK160" s="129"/>
      <c r="AL160" s="129">
        <f t="shared" si="9"/>
        <v>148.19499999999999</v>
      </c>
      <c r="AM160" s="129">
        <f t="shared" si="10"/>
        <v>27.651</v>
      </c>
      <c r="AN160" s="130">
        <f t="shared" si="11"/>
        <v>0.83225739275301958</v>
      </c>
    </row>
    <row r="161" spans="1:40" ht="15" customHeight="1" x14ac:dyDescent="0.25">
      <c r="A161" s="2" t="s">
        <v>259</v>
      </c>
      <c r="B161" s="2" t="s">
        <v>261</v>
      </c>
      <c r="C161" s="2">
        <v>2015</v>
      </c>
      <c r="D161" s="2" t="s">
        <v>650</v>
      </c>
      <c r="E161" s="2" t="s">
        <v>650</v>
      </c>
      <c r="F161" s="2" t="s">
        <v>650</v>
      </c>
      <c r="G161" s="2" t="s">
        <v>650</v>
      </c>
      <c r="H161" s="2" t="s">
        <v>650</v>
      </c>
      <c r="I161" s="2" t="s">
        <v>650</v>
      </c>
      <c r="J161" s="2" t="s">
        <v>650</v>
      </c>
      <c r="K161" s="2" t="s">
        <v>650</v>
      </c>
      <c r="L161" s="2" t="s">
        <v>650</v>
      </c>
      <c r="M161" s="2" t="s">
        <v>650</v>
      </c>
      <c r="N161" s="2" t="s">
        <v>650</v>
      </c>
      <c r="O161" s="2" t="s">
        <v>650</v>
      </c>
      <c r="P161" s="2" t="s">
        <v>650</v>
      </c>
      <c r="Q161" s="2" t="s">
        <v>650</v>
      </c>
      <c r="R161" s="2" t="s">
        <v>650</v>
      </c>
      <c r="S161" s="2" t="s">
        <v>650</v>
      </c>
      <c r="T161" s="2" t="s">
        <v>650</v>
      </c>
      <c r="U161" s="2" t="s">
        <v>650</v>
      </c>
      <c r="V161" s="2" t="s">
        <v>650</v>
      </c>
      <c r="W161" s="2" t="s">
        <v>650</v>
      </c>
      <c r="X161" s="2" t="s">
        <v>650</v>
      </c>
      <c r="Y161" s="2" t="s">
        <v>650</v>
      </c>
      <c r="Z161" s="2" t="s">
        <v>650</v>
      </c>
      <c r="AA161" s="2" t="s">
        <v>650</v>
      </c>
      <c r="AB161" s="2" t="s">
        <v>650</v>
      </c>
      <c r="AC161" s="2" t="s">
        <v>650</v>
      </c>
      <c r="AD161" s="2" t="s">
        <v>650</v>
      </c>
      <c r="AE161" s="2" t="s">
        <v>650</v>
      </c>
      <c r="AF161" s="2" t="s">
        <v>650</v>
      </c>
      <c r="AG161" s="2" t="s">
        <v>650</v>
      </c>
      <c r="AJ161" s="129">
        <f t="shared" si="8"/>
        <v>0</v>
      </c>
      <c r="AK161" s="129"/>
      <c r="AL161" s="129">
        <f t="shared" si="9"/>
        <v>0</v>
      </c>
      <c r="AM161" s="129" t="str">
        <f t="shared" si="10"/>
        <v/>
      </c>
      <c r="AN161" s="130" t="str">
        <f t="shared" si="11"/>
        <v/>
      </c>
    </row>
    <row r="162" spans="1:40" ht="15" customHeight="1" x14ac:dyDescent="0.25">
      <c r="A162" s="2" t="s">
        <v>262</v>
      </c>
      <c r="B162" s="2" t="s">
        <v>263</v>
      </c>
      <c r="C162" s="2">
        <v>2015</v>
      </c>
      <c r="D162" s="2">
        <v>465.01900000000001</v>
      </c>
      <c r="E162" s="2">
        <v>197.86799999999999</v>
      </c>
      <c r="F162" s="2" t="s">
        <v>650</v>
      </c>
      <c r="G162" s="2" t="s">
        <v>650</v>
      </c>
      <c r="H162" s="2" t="s">
        <v>650</v>
      </c>
      <c r="I162" s="2">
        <v>833.34299999999996</v>
      </c>
      <c r="J162" s="2" t="s">
        <v>650</v>
      </c>
      <c r="K162" s="2" t="s">
        <v>650</v>
      </c>
      <c r="L162" s="2" t="s">
        <v>650</v>
      </c>
      <c r="M162" s="2" t="s">
        <v>650</v>
      </c>
      <c r="N162" s="2">
        <v>19.314</v>
      </c>
      <c r="O162" s="2" t="s">
        <v>650</v>
      </c>
      <c r="P162" s="2">
        <v>256.59899999999999</v>
      </c>
      <c r="Q162" s="2">
        <v>45.173000000000002</v>
      </c>
      <c r="R162" s="2" t="s">
        <v>650</v>
      </c>
      <c r="S162" s="2">
        <v>48.563000000000002</v>
      </c>
      <c r="T162" s="2" t="s">
        <v>650</v>
      </c>
      <c r="U162" s="2" t="s">
        <v>650</v>
      </c>
      <c r="V162" s="2" t="s">
        <v>650</v>
      </c>
      <c r="W162" s="2" t="s">
        <v>650</v>
      </c>
      <c r="X162" s="2" t="s">
        <v>650</v>
      </c>
      <c r="Y162" s="2" t="s">
        <v>650</v>
      </c>
      <c r="Z162" s="2">
        <v>285.46499999999997</v>
      </c>
      <c r="AA162" s="2" t="s">
        <v>650</v>
      </c>
      <c r="AB162" s="2" t="s">
        <v>650</v>
      </c>
      <c r="AC162" s="2" t="s">
        <v>650</v>
      </c>
      <c r="AD162" s="2">
        <v>72.653999999999996</v>
      </c>
      <c r="AE162" s="2" t="s">
        <v>650</v>
      </c>
      <c r="AF162" s="2" t="s">
        <v>650</v>
      </c>
      <c r="AG162" s="2">
        <v>105.575</v>
      </c>
      <c r="AJ162" s="129">
        <f t="shared" si="8"/>
        <v>727.76800000000003</v>
      </c>
      <c r="AK162" s="129"/>
      <c r="AL162" s="129">
        <f t="shared" si="9"/>
        <v>465.01900000000001</v>
      </c>
      <c r="AM162" s="129">
        <f t="shared" si="10"/>
        <v>197.86799999999999</v>
      </c>
      <c r="AN162" s="130">
        <f t="shared" si="11"/>
        <v>0.91084933660177403</v>
      </c>
    </row>
    <row r="163" spans="1:40" ht="15" customHeight="1" x14ac:dyDescent="0.25">
      <c r="A163" s="2" t="s">
        <v>262</v>
      </c>
      <c r="B163" s="2" t="s">
        <v>264</v>
      </c>
      <c r="C163" s="2">
        <v>2015</v>
      </c>
      <c r="D163" s="2" t="s">
        <v>650</v>
      </c>
      <c r="E163" s="2" t="s">
        <v>650</v>
      </c>
      <c r="F163" s="2" t="s">
        <v>650</v>
      </c>
      <c r="G163" s="2" t="s">
        <v>650</v>
      </c>
      <c r="H163" s="2" t="s">
        <v>650</v>
      </c>
      <c r="I163" s="2" t="s">
        <v>650</v>
      </c>
      <c r="J163" s="2" t="s">
        <v>650</v>
      </c>
      <c r="K163" s="2" t="s">
        <v>650</v>
      </c>
      <c r="L163" s="2" t="s">
        <v>650</v>
      </c>
      <c r="M163" s="2" t="s">
        <v>650</v>
      </c>
      <c r="N163" s="2" t="s">
        <v>650</v>
      </c>
      <c r="O163" s="2" t="s">
        <v>650</v>
      </c>
      <c r="P163" s="2" t="s">
        <v>650</v>
      </c>
      <c r="Q163" s="2" t="s">
        <v>650</v>
      </c>
      <c r="R163" s="2" t="s">
        <v>650</v>
      </c>
      <c r="S163" s="2" t="s">
        <v>650</v>
      </c>
      <c r="T163" s="2" t="s">
        <v>650</v>
      </c>
      <c r="U163" s="2" t="s">
        <v>650</v>
      </c>
      <c r="V163" s="2" t="s">
        <v>650</v>
      </c>
      <c r="W163" s="2" t="s">
        <v>650</v>
      </c>
      <c r="X163" s="2" t="s">
        <v>650</v>
      </c>
      <c r="Y163" s="2" t="s">
        <v>650</v>
      </c>
      <c r="Z163" s="2" t="s">
        <v>650</v>
      </c>
      <c r="AA163" s="2" t="s">
        <v>650</v>
      </c>
      <c r="AB163" s="2" t="s">
        <v>650</v>
      </c>
      <c r="AC163" s="2" t="s">
        <v>650</v>
      </c>
      <c r="AD163" s="2" t="s">
        <v>650</v>
      </c>
      <c r="AE163" s="2" t="s">
        <v>650</v>
      </c>
      <c r="AF163" s="2" t="s">
        <v>650</v>
      </c>
      <c r="AG163" s="2" t="s">
        <v>650</v>
      </c>
      <c r="AJ163" s="129">
        <f t="shared" si="8"/>
        <v>0</v>
      </c>
      <c r="AK163" s="129"/>
      <c r="AL163" s="129">
        <f t="shared" si="9"/>
        <v>0</v>
      </c>
      <c r="AM163" s="129" t="str">
        <f t="shared" si="10"/>
        <v/>
      </c>
      <c r="AN163" s="130" t="str">
        <f t="shared" si="11"/>
        <v/>
      </c>
    </row>
    <row r="164" spans="1:40" ht="15" customHeight="1" x14ac:dyDescent="0.25">
      <c r="A164" s="2" t="s">
        <v>265</v>
      </c>
      <c r="B164" s="2" t="s">
        <v>266</v>
      </c>
      <c r="C164" s="2">
        <v>2015</v>
      </c>
      <c r="D164" s="2" t="s">
        <v>650</v>
      </c>
      <c r="E164" s="2" t="s">
        <v>650</v>
      </c>
      <c r="F164" s="2" t="s">
        <v>650</v>
      </c>
      <c r="G164" s="2" t="s">
        <v>650</v>
      </c>
      <c r="H164" s="2" t="s">
        <v>650</v>
      </c>
      <c r="I164" s="2" t="s">
        <v>650</v>
      </c>
      <c r="J164" s="2" t="s">
        <v>650</v>
      </c>
      <c r="K164" s="2" t="s">
        <v>650</v>
      </c>
      <c r="L164" s="2" t="s">
        <v>650</v>
      </c>
      <c r="M164" s="2" t="s">
        <v>650</v>
      </c>
      <c r="N164" s="2" t="s">
        <v>650</v>
      </c>
      <c r="O164" s="2" t="s">
        <v>650</v>
      </c>
      <c r="P164" s="2" t="s">
        <v>650</v>
      </c>
      <c r="Q164" s="2" t="s">
        <v>650</v>
      </c>
      <c r="R164" s="2" t="s">
        <v>650</v>
      </c>
      <c r="S164" s="2" t="s">
        <v>650</v>
      </c>
      <c r="T164" s="2" t="s">
        <v>650</v>
      </c>
      <c r="U164" s="2" t="s">
        <v>650</v>
      </c>
      <c r="V164" s="2" t="s">
        <v>650</v>
      </c>
      <c r="W164" s="2" t="s">
        <v>650</v>
      </c>
      <c r="X164" s="2" t="s">
        <v>650</v>
      </c>
      <c r="Y164" s="2" t="s">
        <v>650</v>
      </c>
      <c r="Z164" s="2" t="s">
        <v>650</v>
      </c>
      <c r="AA164" s="2" t="s">
        <v>650</v>
      </c>
      <c r="AB164" s="2" t="s">
        <v>650</v>
      </c>
      <c r="AC164" s="2" t="s">
        <v>650</v>
      </c>
      <c r="AD164" s="2" t="s">
        <v>650</v>
      </c>
      <c r="AE164" s="2" t="s">
        <v>650</v>
      </c>
      <c r="AF164" s="2" t="s">
        <v>650</v>
      </c>
      <c r="AG164" s="2" t="s">
        <v>650</v>
      </c>
      <c r="AJ164" s="129">
        <f t="shared" si="8"/>
        <v>0</v>
      </c>
      <c r="AK164" s="129"/>
      <c r="AL164" s="129">
        <f t="shared" si="9"/>
        <v>0</v>
      </c>
      <c r="AM164" s="129" t="str">
        <f t="shared" si="10"/>
        <v/>
      </c>
      <c r="AN164" s="130" t="str">
        <f t="shared" si="11"/>
        <v/>
      </c>
    </row>
    <row r="165" spans="1:40" ht="15" customHeight="1" x14ac:dyDescent="0.25">
      <c r="A165" s="2" t="s">
        <v>267</v>
      </c>
      <c r="B165" s="2" t="s">
        <v>268</v>
      </c>
      <c r="C165" s="2">
        <v>2015</v>
      </c>
      <c r="D165" s="2" t="s">
        <v>650</v>
      </c>
      <c r="E165" s="2" t="s">
        <v>650</v>
      </c>
      <c r="F165" s="2" t="s">
        <v>650</v>
      </c>
      <c r="G165" s="2" t="s">
        <v>650</v>
      </c>
      <c r="H165" s="2" t="s">
        <v>650</v>
      </c>
      <c r="I165" s="2" t="s">
        <v>650</v>
      </c>
      <c r="J165" s="2" t="s">
        <v>650</v>
      </c>
      <c r="K165" s="2" t="s">
        <v>650</v>
      </c>
      <c r="L165" s="2" t="s">
        <v>650</v>
      </c>
      <c r="M165" s="2" t="s">
        <v>650</v>
      </c>
      <c r="N165" s="2" t="s">
        <v>650</v>
      </c>
      <c r="O165" s="2" t="s">
        <v>650</v>
      </c>
      <c r="P165" s="2" t="s">
        <v>650</v>
      </c>
      <c r="Q165" s="2" t="s">
        <v>650</v>
      </c>
      <c r="R165" s="2" t="s">
        <v>650</v>
      </c>
      <c r="S165" s="2" t="s">
        <v>650</v>
      </c>
      <c r="T165" s="2" t="s">
        <v>650</v>
      </c>
      <c r="U165" s="2" t="s">
        <v>650</v>
      </c>
      <c r="V165" s="2" t="s">
        <v>650</v>
      </c>
      <c r="W165" s="2" t="s">
        <v>650</v>
      </c>
      <c r="X165" s="2" t="s">
        <v>650</v>
      </c>
      <c r="Y165" s="2" t="s">
        <v>650</v>
      </c>
      <c r="Z165" s="2" t="s">
        <v>650</v>
      </c>
      <c r="AA165" s="2" t="s">
        <v>650</v>
      </c>
      <c r="AB165" s="2" t="s">
        <v>650</v>
      </c>
      <c r="AC165" s="2" t="s">
        <v>650</v>
      </c>
      <c r="AD165" s="2" t="s">
        <v>650</v>
      </c>
      <c r="AE165" s="2" t="s">
        <v>650</v>
      </c>
      <c r="AF165" s="2" t="s">
        <v>650</v>
      </c>
      <c r="AG165" s="2" t="s">
        <v>650</v>
      </c>
      <c r="AJ165" s="129">
        <f t="shared" si="8"/>
        <v>0</v>
      </c>
      <c r="AK165" s="129"/>
      <c r="AL165" s="129">
        <f t="shared" si="9"/>
        <v>0</v>
      </c>
      <c r="AM165" s="129" t="str">
        <f t="shared" si="10"/>
        <v/>
      </c>
      <c r="AN165" s="130" t="str">
        <f t="shared" si="11"/>
        <v/>
      </c>
    </row>
    <row r="166" spans="1:40" ht="15" customHeight="1" x14ac:dyDescent="0.25">
      <c r="A166" s="2" t="s">
        <v>267</v>
      </c>
      <c r="B166" s="2" t="s">
        <v>269</v>
      </c>
      <c r="C166" s="2">
        <v>2015</v>
      </c>
      <c r="D166" s="2" t="s">
        <v>650</v>
      </c>
      <c r="E166" s="2" t="s">
        <v>650</v>
      </c>
      <c r="F166" s="2" t="s">
        <v>650</v>
      </c>
      <c r="G166" s="2" t="s">
        <v>650</v>
      </c>
      <c r="H166" s="2" t="s">
        <v>650</v>
      </c>
      <c r="I166" s="2" t="s">
        <v>650</v>
      </c>
      <c r="J166" s="2" t="s">
        <v>650</v>
      </c>
      <c r="K166" s="2" t="s">
        <v>650</v>
      </c>
      <c r="L166" s="2" t="s">
        <v>650</v>
      </c>
      <c r="M166" s="2" t="s">
        <v>650</v>
      </c>
      <c r="N166" s="2" t="s">
        <v>650</v>
      </c>
      <c r="O166" s="2" t="s">
        <v>650</v>
      </c>
      <c r="P166" s="2" t="s">
        <v>650</v>
      </c>
      <c r="Q166" s="2" t="s">
        <v>650</v>
      </c>
      <c r="R166" s="2" t="s">
        <v>650</v>
      </c>
      <c r="S166" s="2" t="s">
        <v>650</v>
      </c>
      <c r="T166" s="2" t="s">
        <v>650</v>
      </c>
      <c r="U166" s="2" t="s">
        <v>650</v>
      </c>
      <c r="V166" s="2" t="s">
        <v>650</v>
      </c>
      <c r="W166" s="2" t="s">
        <v>650</v>
      </c>
      <c r="X166" s="2" t="s">
        <v>650</v>
      </c>
      <c r="Y166" s="2" t="s">
        <v>650</v>
      </c>
      <c r="Z166" s="2" t="s">
        <v>650</v>
      </c>
      <c r="AA166" s="2" t="s">
        <v>650</v>
      </c>
      <c r="AB166" s="2" t="s">
        <v>650</v>
      </c>
      <c r="AC166" s="2" t="s">
        <v>650</v>
      </c>
      <c r="AD166" s="2" t="s">
        <v>650</v>
      </c>
      <c r="AE166" s="2" t="s">
        <v>650</v>
      </c>
      <c r="AF166" s="2" t="s">
        <v>650</v>
      </c>
      <c r="AG166" s="2" t="s">
        <v>650</v>
      </c>
      <c r="AJ166" s="129">
        <f t="shared" si="8"/>
        <v>0</v>
      </c>
      <c r="AK166" s="129"/>
      <c r="AL166" s="129">
        <f t="shared" si="9"/>
        <v>0</v>
      </c>
      <c r="AM166" s="129" t="str">
        <f t="shared" si="10"/>
        <v/>
      </c>
      <c r="AN166" s="130" t="str">
        <f t="shared" si="11"/>
        <v/>
      </c>
    </row>
    <row r="167" spans="1:40" ht="15" customHeight="1" x14ac:dyDescent="0.25">
      <c r="A167" s="2" t="s">
        <v>267</v>
      </c>
      <c r="B167" s="2" t="s">
        <v>270</v>
      </c>
      <c r="C167" s="2">
        <v>2015</v>
      </c>
      <c r="D167" s="2" t="s">
        <v>650</v>
      </c>
      <c r="E167" s="2" t="s">
        <v>650</v>
      </c>
      <c r="F167" s="2" t="s">
        <v>650</v>
      </c>
      <c r="G167" s="2" t="s">
        <v>650</v>
      </c>
      <c r="H167" s="2" t="s">
        <v>650</v>
      </c>
      <c r="I167" s="2" t="s">
        <v>650</v>
      </c>
      <c r="J167" s="2" t="s">
        <v>650</v>
      </c>
      <c r="K167" s="2" t="s">
        <v>650</v>
      </c>
      <c r="L167" s="2" t="s">
        <v>650</v>
      </c>
      <c r="M167" s="2" t="s">
        <v>650</v>
      </c>
      <c r="N167" s="2" t="s">
        <v>650</v>
      </c>
      <c r="O167" s="2" t="s">
        <v>650</v>
      </c>
      <c r="P167" s="2" t="s">
        <v>650</v>
      </c>
      <c r="Q167" s="2" t="s">
        <v>650</v>
      </c>
      <c r="R167" s="2" t="s">
        <v>650</v>
      </c>
      <c r="S167" s="2" t="s">
        <v>650</v>
      </c>
      <c r="T167" s="2" t="s">
        <v>650</v>
      </c>
      <c r="U167" s="2" t="s">
        <v>650</v>
      </c>
      <c r="V167" s="2" t="s">
        <v>650</v>
      </c>
      <c r="W167" s="2" t="s">
        <v>650</v>
      </c>
      <c r="X167" s="2" t="s">
        <v>650</v>
      </c>
      <c r="Y167" s="2" t="s">
        <v>650</v>
      </c>
      <c r="Z167" s="2" t="s">
        <v>650</v>
      </c>
      <c r="AA167" s="2" t="s">
        <v>650</v>
      </c>
      <c r="AB167" s="2" t="s">
        <v>650</v>
      </c>
      <c r="AC167" s="2" t="s">
        <v>650</v>
      </c>
      <c r="AD167" s="2" t="s">
        <v>650</v>
      </c>
      <c r="AE167" s="2" t="s">
        <v>650</v>
      </c>
      <c r="AF167" s="2" t="s">
        <v>650</v>
      </c>
      <c r="AG167" s="2" t="s">
        <v>650</v>
      </c>
      <c r="AJ167" s="129">
        <f t="shared" si="8"/>
        <v>0</v>
      </c>
      <c r="AK167" s="129"/>
      <c r="AL167" s="129">
        <f t="shared" si="9"/>
        <v>0</v>
      </c>
      <c r="AM167" s="129" t="str">
        <f t="shared" si="10"/>
        <v/>
      </c>
      <c r="AN167" s="130" t="str">
        <f t="shared" si="11"/>
        <v/>
      </c>
    </row>
    <row r="168" spans="1:40" ht="15" customHeight="1" x14ac:dyDescent="0.25">
      <c r="A168" s="2" t="s">
        <v>267</v>
      </c>
      <c r="B168" s="2" t="s">
        <v>271</v>
      </c>
      <c r="C168" s="2">
        <v>2015</v>
      </c>
      <c r="D168" s="2">
        <v>67.400000000000006</v>
      </c>
      <c r="E168" s="2">
        <v>6.8</v>
      </c>
      <c r="F168" s="2" t="s">
        <v>650</v>
      </c>
      <c r="G168" s="2" t="s">
        <v>650</v>
      </c>
      <c r="H168" s="2" t="s">
        <v>650</v>
      </c>
      <c r="I168" s="2">
        <v>122.9</v>
      </c>
      <c r="J168" s="2" t="s">
        <v>650</v>
      </c>
      <c r="K168" s="2" t="s">
        <v>650</v>
      </c>
      <c r="L168" s="2" t="s">
        <v>650</v>
      </c>
      <c r="M168" s="2" t="s">
        <v>650</v>
      </c>
      <c r="N168" s="2" t="s">
        <v>650</v>
      </c>
      <c r="O168" s="2" t="s">
        <v>650</v>
      </c>
      <c r="P168" s="2">
        <v>52.5</v>
      </c>
      <c r="Q168" s="2">
        <v>28.6</v>
      </c>
      <c r="R168" s="2">
        <v>14.5</v>
      </c>
      <c r="S168" s="2" t="s">
        <v>650</v>
      </c>
      <c r="T168" s="2" t="s">
        <v>650</v>
      </c>
      <c r="U168" s="2" t="s">
        <v>650</v>
      </c>
      <c r="V168" s="2" t="s">
        <v>8</v>
      </c>
      <c r="W168" s="2" t="s">
        <v>650</v>
      </c>
      <c r="X168" s="2" t="s">
        <v>650</v>
      </c>
      <c r="Y168" s="2" t="s">
        <v>650</v>
      </c>
      <c r="Z168" s="2" t="s">
        <v>650</v>
      </c>
      <c r="AA168" s="2" t="s">
        <v>650</v>
      </c>
      <c r="AB168" s="2" t="s">
        <v>650</v>
      </c>
      <c r="AC168" s="2" t="s">
        <v>650</v>
      </c>
      <c r="AD168" s="2" t="s">
        <v>650</v>
      </c>
      <c r="AE168" s="2" t="s">
        <v>650</v>
      </c>
      <c r="AF168" s="2" t="s">
        <v>650</v>
      </c>
      <c r="AG168" s="2">
        <v>27.3</v>
      </c>
      <c r="AJ168" s="129">
        <f t="shared" si="8"/>
        <v>95.6</v>
      </c>
      <c r="AK168" s="129"/>
      <c r="AL168" s="129">
        <f t="shared" si="9"/>
        <v>67.400000000000006</v>
      </c>
      <c r="AM168" s="129">
        <f t="shared" si="10"/>
        <v>6.8</v>
      </c>
      <c r="AN168" s="130">
        <f t="shared" si="11"/>
        <v>0.77615062761506282</v>
      </c>
    </row>
    <row r="169" spans="1:40" ht="15" customHeight="1" x14ac:dyDescent="0.25">
      <c r="A169" s="2" t="s">
        <v>272</v>
      </c>
      <c r="B169" s="2" t="s">
        <v>273</v>
      </c>
      <c r="C169" s="2">
        <v>2015</v>
      </c>
      <c r="D169" s="2" t="s">
        <v>650</v>
      </c>
      <c r="E169" s="2" t="s">
        <v>650</v>
      </c>
      <c r="F169" s="2" t="s">
        <v>650</v>
      </c>
      <c r="G169" s="2" t="s">
        <v>650</v>
      </c>
      <c r="H169" s="2" t="s">
        <v>650</v>
      </c>
      <c r="I169" s="2" t="s">
        <v>650</v>
      </c>
      <c r="J169" s="2" t="s">
        <v>650</v>
      </c>
      <c r="K169" s="2" t="s">
        <v>650</v>
      </c>
      <c r="L169" s="2" t="s">
        <v>650</v>
      </c>
      <c r="M169" s="2" t="s">
        <v>650</v>
      </c>
      <c r="N169" s="2" t="s">
        <v>650</v>
      </c>
      <c r="O169" s="2" t="s">
        <v>650</v>
      </c>
      <c r="P169" s="2" t="s">
        <v>650</v>
      </c>
      <c r="Q169" s="2" t="s">
        <v>650</v>
      </c>
      <c r="R169" s="2" t="s">
        <v>650</v>
      </c>
      <c r="S169" s="2" t="s">
        <v>650</v>
      </c>
      <c r="T169" s="2" t="s">
        <v>650</v>
      </c>
      <c r="U169" s="2" t="s">
        <v>650</v>
      </c>
      <c r="V169" s="2" t="s">
        <v>650</v>
      </c>
      <c r="W169" s="2" t="s">
        <v>650</v>
      </c>
      <c r="X169" s="2" t="s">
        <v>650</v>
      </c>
      <c r="Y169" s="2" t="s">
        <v>650</v>
      </c>
      <c r="Z169" s="2" t="s">
        <v>650</v>
      </c>
      <c r="AA169" s="2" t="s">
        <v>650</v>
      </c>
      <c r="AB169" s="2" t="s">
        <v>650</v>
      </c>
      <c r="AC169" s="2" t="s">
        <v>650</v>
      </c>
      <c r="AD169" s="2" t="s">
        <v>650</v>
      </c>
      <c r="AE169" s="2" t="s">
        <v>650</v>
      </c>
      <c r="AF169" s="2" t="s">
        <v>650</v>
      </c>
      <c r="AG169" s="2" t="s">
        <v>650</v>
      </c>
      <c r="AJ169" s="129">
        <f t="shared" si="8"/>
        <v>0</v>
      </c>
      <c r="AK169" s="129"/>
      <c r="AL169" s="129">
        <f t="shared" si="9"/>
        <v>0</v>
      </c>
      <c r="AM169" s="129" t="str">
        <f t="shared" si="10"/>
        <v/>
      </c>
      <c r="AN169" s="130" t="str">
        <f t="shared" si="11"/>
        <v/>
      </c>
    </row>
    <row r="170" spans="1:40" ht="15" customHeight="1" x14ac:dyDescent="0.25">
      <c r="A170" s="2" t="s">
        <v>272</v>
      </c>
      <c r="B170" s="2" t="s">
        <v>274</v>
      </c>
      <c r="C170" s="2">
        <v>2015</v>
      </c>
      <c r="D170" s="2" t="s">
        <v>650</v>
      </c>
      <c r="E170" s="2" t="s">
        <v>650</v>
      </c>
      <c r="F170" s="2" t="s">
        <v>650</v>
      </c>
      <c r="G170" s="2" t="s">
        <v>650</v>
      </c>
      <c r="H170" s="2" t="s">
        <v>650</v>
      </c>
      <c r="I170" s="2" t="s">
        <v>650</v>
      </c>
      <c r="J170" s="2" t="s">
        <v>650</v>
      </c>
      <c r="K170" s="2" t="s">
        <v>650</v>
      </c>
      <c r="L170" s="2" t="s">
        <v>650</v>
      </c>
      <c r="M170" s="2" t="s">
        <v>650</v>
      </c>
      <c r="N170" s="2" t="s">
        <v>650</v>
      </c>
      <c r="O170" s="2" t="s">
        <v>650</v>
      </c>
      <c r="P170" s="2" t="s">
        <v>650</v>
      </c>
      <c r="Q170" s="2" t="s">
        <v>650</v>
      </c>
      <c r="R170" s="2" t="s">
        <v>650</v>
      </c>
      <c r="S170" s="2" t="s">
        <v>650</v>
      </c>
      <c r="T170" s="2" t="s">
        <v>650</v>
      </c>
      <c r="U170" s="2" t="s">
        <v>650</v>
      </c>
      <c r="V170" s="2" t="s">
        <v>650</v>
      </c>
      <c r="W170" s="2" t="s">
        <v>650</v>
      </c>
      <c r="X170" s="2" t="s">
        <v>650</v>
      </c>
      <c r="Y170" s="2" t="s">
        <v>650</v>
      </c>
      <c r="Z170" s="2" t="s">
        <v>650</v>
      </c>
      <c r="AA170" s="2" t="s">
        <v>650</v>
      </c>
      <c r="AB170" s="2" t="s">
        <v>650</v>
      </c>
      <c r="AC170" s="2" t="s">
        <v>650</v>
      </c>
      <c r="AD170" s="2" t="s">
        <v>650</v>
      </c>
      <c r="AE170" s="2" t="s">
        <v>650</v>
      </c>
      <c r="AF170" s="2" t="s">
        <v>650</v>
      </c>
      <c r="AG170" s="2" t="s">
        <v>650</v>
      </c>
      <c r="AJ170" s="129">
        <f t="shared" si="8"/>
        <v>0</v>
      </c>
      <c r="AK170" s="129"/>
      <c r="AL170" s="129">
        <f t="shared" si="9"/>
        <v>0</v>
      </c>
      <c r="AM170" s="129" t="str">
        <f t="shared" si="10"/>
        <v/>
      </c>
      <c r="AN170" s="130" t="str">
        <f t="shared" si="11"/>
        <v/>
      </c>
    </row>
    <row r="171" spans="1:40" ht="15" customHeight="1" x14ac:dyDescent="0.25">
      <c r="A171" s="2" t="s">
        <v>275</v>
      </c>
      <c r="B171" s="2" t="s">
        <v>276</v>
      </c>
      <c r="C171" s="2">
        <v>2015</v>
      </c>
      <c r="D171" s="2">
        <v>129.619</v>
      </c>
      <c r="E171" s="2">
        <v>30.879000000000001</v>
      </c>
      <c r="F171" s="2" t="s">
        <v>650</v>
      </c>
      <c r="G171" s="2" t="s">
        <v>650</v>
      </c>
      <c r="H171" s="2" t="s">
        <v>650</v>
      </c>
      <c r="I171" s="2">
        <v>229.08099999999999</v>
      </c>
      <c r="J171" s="2" t="s">
        <v>650</v>
      </c>
      <c r="K171" s="2">
        <v>0.42699999999999999</v>
      </c>
      <c r="L171" s="2" t="s">
        <v>650</v>
      </c>
      <c r="M171" s="2" t="s">
        <v>650</v>
      </c>
      <c r="N171" s="2" t="s">
        <v>650</v>
      </c>
      <c r="O171" s="2" t="s">
        <v>650</v>
      </c>
      <c r="P171" s="2" t="s">
        <v>650</v>
      </c>
      <c r="Q171" s="2" t="s">
        <v>650</v>
      </c>
      <c r="R171" s="2" t="s">
        <v>650</v>
      </c>
      <c r="S171" s="2" t="s">
        <v>650</v>
      </c>
      <c r="T171" s="2" t="s">
        <v>650</v>
      </c>
      <c r="U171" s="2" t="s">
        <v>650</v>
      </c>
      <c r="V171" s="2" t="s">
        <v>8</v>
      </c>
      <c r="W171" s="2" t="s">
        <v>650</v>
      </c>
      <c r="X171" s="2" t="s">
        <v>650</v>
      </c>
      <c r="Y171" s="2" t="s">
        <v>650</v>
      </c>
      <c r="Z171" s="2">
        <v>48.161999999999999</v>
      </c>
      <c r="AA171" s="2" t="s">
        <v>650</v>
      </c>
      <c r="AB171" s="2" t="s">
        <v>650</v>
      </c>
      <c r="AC171" s="2" t="s">
        <v>650</v>
      </c>
      <c r="AD171" s="2" t="s">
        <v>650</v>
      </c>
      <c r="AE171" s="2">
        <v>164.59200000000001</v>
      </c>
      <c r="AF171" s="2" t="s">
        <v>650</v>
      </c>
      <c r="AG171" s="2">
        <v>15.9</v>
      </c>
      <c r="AJ171" s="129">
        <f t="shared" si="8"/>
        <v>213.18100000000001</v>
      </c>
      <c r="AK171" s="129"/>
      <c r="AL171" s="129">
        <f t="shared" si="9"/>
        <v>129.619</v>
      </c>
      <c r="AM171" s="129">
        <f t="shared" si="10"/>
        <v>30.879000000000001</v>
      </c>
      <c r="AN171" s="130">
        <f t="shared" si="11"/>
        <v>0.75287197264296524</v>
      </c>
    </row>
    <row r="172" spans="1:40" ht="15" customHeight="1" x14ac:dyDescent="0.25">
      <c r="A172" s="2" t="s">
        <v>277</v>
      </c>
      <c r="B172" s="2" t="s">
        <v>278</v>
      </c>
      <c r="C172" s="2">
        <v>2015</v>
      </c>
      <c r="D172" s="2" t="s">
        <v>650</v>
      </c>
      <c r="E172" s="2" t="s">
        <v>650</v>
      </c>
      <c r="F172" s="2" t="s">
        <v>650</v>
      </c>
      <c r="G172" s="2" t="s">
        <v>650</v>
      </c>
      <c r="H172" s="2" t="s">
        <v>650</v>
      </c>
      <c r="I172" s="2" t="s">
        <v>650</v>
      </c>
      <c r="J172" s="2" t="s">
        <v>650</v>
      </c>
      <c r="K172" s="2" t="s">
        <v>650</v>
      </c>
      <c r="L172" s="2" t="s">
        <v>650</v>
      </c>
      <c r="M172" s="2" t="s">
        <v>650</v>
      </c>
      <c r="N172" s="2" t="s">
        <v>650</v>
      </c>
      <c r="O172" s="2" t="s">
        <v>650</v>
      </c>
      <c r="P172" s="2" t="s">
        <v>650</v>
      </c>
      <c r="Q172" s="2" t="s">
        <v>650</v>
      </c>
      <c r="R172" s="2" t="s">
        <v>650</v>
      </c>
      <c r="S172" s="2" t="s">
        <v>650</v>
      </c>
      <c r="T172" s="2" t="s">
        <v>650</v>
      </c>
      <c r="U172" s="2" t="s">
        <v>650</v>
      </c>
      <c r="V172" s="2" t="s">
        <v>650</v>
      </c>
      <c r="W172" s="2" t="s">
        <v>650</v>
      </c>
      <c r="X172" s="2" t="s">
        <v>650</v>
      </c>
      <c r="Y172" s="2" t="s">
        <v>650</v>
      </c>
      <c r="Z172" s="2" t="s">
        <v>650</v>
      </c>
      <c r="AA172" s="2" t="s">
        <v>650</v>
      </c>
      <c r="AB172" s="2" t="s">
        <v>650</v>
      </c>
      <c r="AC172" s="2" t="s">
        <v>650</v>
      </c>
      <c r="AD172" s="2" t="s">
        <v>650</v>
      </c>
      <c r="AE172" s="2" t="s">
        <v>650</v>
      </c>
      <c r="AF172" s="2" t="s">
        <v>650</v>
      </c>
      <c r="AG172" s="2" t="s">
        <v>650</v>
      </c>
      <c r="AJ172" s="129">
        <f t="shared" si="8"/>
        <v>0</v>
      </c>
      <c r="AK172" s="129"/>
      <c r="AL172" s="129">
        <f t="shared" si="9"/>
        <v>0</v>
      </c>
      <c r="AM172" s="129" t="str">
        <f t="shared" si="10"/>
        <v/>
      </c>
      <c r="AN172" s="130" t="str">
        <f t="shared" si="11"/>
        <v/>
      </c>
    </row>
    <row r="173" spans="1:40" ht="15" customHeight="1" x14ac:dyDescent="0.25">
      <c r="A173" s="2" t="s">
        <v>277</v>
      </c>
      <c r="B173" s="2" t="s">
        <v>279</v>
      </c>
      <c r="C173" s="2">
        <v>2015</v>
      </c>
      <c r="D173" s="2" t="s">
        <v>650</v>
      </c>
      <c r="E173" s="2" t="s">
        <v>650</v>
      </c>
      <c r="F173" s="2" t="s">
        <v>650</v>
      </c>
      <c r="G173" s="2" t="s">
        <v>650</v>
      </c>
      <c r="H173" s="2" t="s">
        <v>650</v>
      </c>
      <c r="I173" s="2" t="s">
        <v>650</v>
      </c>
      <c r="J173" s="2" t="s">
        <v>650</v>
      </c>
      <c r="K173" s="2" t="s">
        <v>650</v>
      </c>
      <c r="L173" s="2" t="s">
        <v>650</v>
      </c>
      <c r="M173" s="2" t="s">
        <v>650</v>
      </c>
      <c r="N173" s="2" t="s">
        <v>650</v>
      </c>
      <c r="O173" s="2" t="s">
        <v>650</v>
      </c>
      <c r="P173" s="2" t="s">
        <v>650</v>
      </c>
      <c r="Q173" s="2" t="s">
        <v>650</v>
      </c>
      <c r="R173" s="2" t="s">
        <v>650</v>
      </c>
      <c r="S173" s="2" t="s">
        <v>650</v>
      </c>
      <c r="T173" s="2" t="s">
        <v>650</v>
      </c>
      <c r="U173" s="2" t="s">
        <v>650</v>
      </c>
      <c r="V173" s="2" t="s">
        <v>650</v>
      </c>
      <c r="W173" s="2" t="s">
        <v>650</v>
      </c>
      <c r="X173" s="2" t="s">
        <v>650</v>
      </c>
      <c r="Y173" s="2" t="s">
        <v>650</v>
      </c>
      <c r="Z173" s="2" t="s">
        <v>650</v>
      </c>
      <c r="AA173" s="2" t="s">
        <v>650</v>
      </c>
      <c r="AB173" s="2" t="s">
        <v>650</v>
      </c>
      <c r="AC173" s="2" t="s">
        <v>650</v>
      </c>
      <c r="AD173" s="2" t="s">
        <v>650</v>
      </c>
      <c r="AE173" s="2" t="s">
        <v>650</v>
      </c>
      <c r="AF173" s="2" t="s">
        <v>650</v>
      </c>
      <c r="AG173" s="2" t="s">
        <v>650</v>
      </c>
      <c r="AJ173" s="129">
        <f t="shared" si="8"/>
        <v>0</v>
      </c>
      <c r="AK173" s="129"/>
      <c r="AL173" s="129">
        <f t="shared" si="9"/>
        <v>0</v>
      </c>
      <c r="AM173" s="129" t="str">
        <f t="shared" si="10"/>
        <v/>
      </c>
      <c r="AN173" s="130" t="str">
        <f t="shared" si="11"/>
        <v/>
      </c>
    </row>
    <row r="174" spans="1:40" ht="15" customHeight="1" x14ac:dyDescent="0.25">
      <c r="A174" s="2" t="s">
        <v>277</v>
      </c>
      <c r="B174" s="2" t="s">
        <v>280</v>
      </c>
      <c r="C174" s="2">
        <v>2015</v>
      </c>
      <c r="D174" s="2" t="s">
        <v>650</v>
      </c>
      <c r="E174" s="2" t="s">
        <v>650</v>
      </c>
      <c r="F174" s="2" t="s">
        <v>650</v>
      </c>
      <c r="G174" s="2" t="s">
        <v>650</v>
      </c>
      <c r="H174" s="2" t="s">
        <v>650</v>
      </c>
      <c r="I174" s="2" t="s">
        <v>650</v>
      </c>
      <c r="J174" s="2" t="s">
        <v>650</v>
      </c>
      <c r="K174" s="2" t="s">
        <v>650</v>
      </c>
      <c r="L174" s="2" t="s">
        <v>650</v>
      </c>
      <c r="M174" s="2" t="s">
        <v>650</v>
      </c>
      <c r="N174" s="2" t="s">
        <v>650</v>
      </c>
      <c r="O174" s="2" t="s">
        <v>650</v>
      </c>
      <c r="P174" s="2" t="s">
        <v>650</v>
      </c>
      <c r="Q174" s="2" t="s">
        <v>650</v>
      </c>
      <c r="R174" s="2" t="s">
        <v>650</v>
      </c>
      <c r="S174" s="2" t="s">
        <v>650</v>
      </c>
      <c r="T174" s="2" t="s">
        <v>650</v>
      </c>
      <c r="U174" s="2" t="s">
        <v>650</v>
      </c>
      <c r="V174" s="2" t="s">
        <v>650</v>
      </c>
      <c r="W174" s="2" t="s">
        <v>650</v>
      </c>
      <c r="X174" s="2" t="s">
        <v>650</v>
      </c>
      <c r="Y174" s="2" t="s">
        <v>650</v>
      </c>
      <c r="Z174" s="2" t="s">
        <v>650</v>
      </c>
      <c r="AA174" s="2" t="s">
        <v>650</v>
      </c>
      <c r="AB174" s="2" t="s">
        <v>650</v>
      </c>
      <c r="AC174" s="2" t="s">
        <v>650</v>
      </c>
      <c r="AD174" s="2" t="s">
        <v>650</v>
      </c>
      <c r="AE174" s="2" t="s">
        <v>650</v>
      </c>
      <c r="AF174" s="2" t="s">
        <v>650</v>
      </c>
      <c r="AG174" s="2" t="s">
        <v>650</v>
      </c>
      <c r="AJ174" s="129">
        <f t="shared" si="8"/>
        <v>0</v>
      </c>
      <c r="AK174" s="129"/>
      <c r="AL174" s="129">
        <f t="shared" si="9"/>
        <v>0</v>
      </c>
      <c r="AM174" s="129" t="str">
        <f t="shared" si="10"/>
        <v/>
      </c>
      <c r="AN174" s="130" t="str">
        <f t="shared" si="11"/>
        <v/>
      </c>
    </row>
    <row r="175" spans="1:40" ht="15" customHeight="1" x14ac:dyDescent="0.25">
      <c r="A175" s="2" t="s">
        <v>277</v>
      </c>
      <c r="B175" s="2" t="s">
        <v>281</v>
      </c>
      <c r="C175" s="2">
        <v>2015</v>
      </c>
      <c r="D175" s="2" t="s">
        <v>650</v>
      </c>
      <c r="E175" s="2" t="s">
        <v>650</v>
      </c>
      <c r="F175" s="2" t="s">
        <v>650</v>
      </c>
      <c r="G175" s="2" t="s">
        <v>650</v>
      </c>
      <c r="H175" s="2" t="s">
        <v>650</v>
      </c>
      <c r="I175" s="2" t="s">
        <v>650</v>
      </c>
      <c r="J175" s="2" t="s">
        <v>650</v>
      </c>
      <c r="K175" s="2" t="s">
        <v>650</v>
      </c>
      <c r="L175" s="2" t="s">
        <v>650</v>
      </c>
      <c r="M175" s="2" t="s">
        <v>650</v>
      </c>
      <c r="N175" s="2" t="s">
        <v>650</v>
      </c>
      <c r="O175" s="2" t="s">
        <v>650</v>
      </c>
      <c r="P175" s="2" t="s">
        <v>650</v>
      </c>
      <c r="Q175" s="2" t="s">
        <v>650</v>
      </c>
      <c r="R175" s="2" t="s">
        <v>650</v>
      </c>
      <c r="S175" s="2" t="s">
        <v>650</v>
      </c>
      <c r="T175" s="2" t="s">
        <v>650</v>
      </c>
      <c r="U175" s="2" t="s">
        <v>650</v>
      </c>
      <c r="V175" s="2" t="s">
        <v>650</v>
      </c>
      <c r="W175" s="2" t="s">
        <v>650</v>
      </c>
      <c r="X175" s="2" t="s">
        <v>650</v>
      </c>
      <c r="Y175" s="2" t="s">
        <v>650</v>
      </c>
      <c r="Z175" s="2" t="s">
        <v>650</v>
      </c>
      <c r="AA175" s="2" t="s">
        <v>650</v>
      </c>
      <c r="AB175" s="2" t="s">
        <v>650</v>
      </c>
      <c r="AC175" s="2" t="s">
        <v>650</v>
      </c>
      <c r="AD175" s="2" t="s">
        <v>650</v>
      </c>
      <c r="AE175" s="2" t="s">
        <v>650</v>
      </c>
      <c r="AF175" s="2" t="s">
        <v>650</v>
      </c>
      <c r="AG175" s="2" t="s">
        <v>650</v>
      </c>
      <c r="AJ175" s="129">
        <f t="shared" si="8"/>
        <v>0</v>
      </c>
      <c r="AK175" s="129"/>
      <c r="AL175" s="129">
        <f t="shared" si="9"/>
        <v>0</v>
      </c>
      <c r="AM175" s="129" t="str">
        <f t="shared" si="10"/>
        <v/>
      </c>
      <c r="AN175" s="130" t="str">
        <f t="shared" si="11"/>
        <v/>
      </c>
    </row>
    <row r="176" spans="1:40" ht="15" customHeight="1" x14ac:dyDescent="0.25">
      <c r="A176" s="2" t="s">
        <v>277</v>
      </c>
      <c r="B176" s="2" t="s">
        <v>282</v>
      </c>
      <c r="C176" s="2">
        <v>2015</v>
      </c>
      <c r="D176" s="2" t="s">
        <v>650</v>
      </c>
      <c r="E176" s="2" t="s">
        <v>650</v>
      </c>
      <c r="F176" s="2" t="s">
        <v>650</v>
      </c>
      <c r="G176" s="2" t="s">
        <v>650</v>
      </c>
      <c r="H176" s="2" t="s">
        <v>650</v>
      </c>
      <c r="I176" s="2" t="s">
        <v>650</v>
      </c>
      <c r="J176" s="2" t="s">
        <v>650</v>
      </c>
      <c r="K176" s="2" t="s">
        <v>650</v>
      </c>
      <c r="L176" s="2" t="s">
        <v>650</v>
      </c>
      <c r="M176" s="2" t="s">
        <v>650</v>
      </c>
      <c r="N176" s="2" t="s">
        <v>650</v>
      </c>
      <c r="O176" s="2" t="s">
        <v>650</v>
      </c>
      <c r="P176" s="2" t="s">
        <v>650</v>
      </c>
      <c r="Q176" s="2" t="s">
        <v>650</v>
      </c>
      <c r="R176" s="2" t="s">
        <v>650</v>
      </c>
      <c r="S176" s="2" t="s">
        <v>650</v>
      </c>
      <c r="T176" s="2" t="s">
        <v>650</v>
      </c>
      <c r="U176" s="2" t="s">
        <v>650</v>
      </c>
      <c r="V176" s="2" t="s">
        <v>650</v>
      </c>
      <c r="W176" s="2" t="s">
        <v>650</v>
      </c>
      <c r="X176" s="2" t="s">
        <v>650</v>
      </c>
      <c r="Y176" s="2" t="s">
        <v>650</v>
      </c>
      <c r="Z176" s="2" t="s">
        <v>650</v>
      </c>
      <c r="AA176" s="2" t="s">
        <v>650</v>
      </c>
      <c r="AB176" s="2" t="s">
        <v>650</v>
      </c>
      <c r="AC176" s="2" t="s">
        <v>650</v>
      </c>
      <c r="AD176" s="2" t="s">
        <v>650</v>
      </c>
      <c r="AE176" s="2" t="s">
        <v>650</v>
      </c>
      <c r="AF176" s="2" t="s">
        <v>650</v>
      </c>
      <c r="AG176" s="2" t="s">
        <v>650</v>
      </c>
      <c r="AJ176" s="129">
        <f t="shared" si="8"/>
        <v>0</v>
      </c>
      <c r="AK176" s="129"/>
      <c r="AL176" s="129">
        <f t="shared" si="9"/>
        <v>0</v>
      </c>
      <c r="AM176" s="129" t="str">
        <f t="shared" si="10"/>
        <v/>
      </c>
      <c r="AN176" s="130" t="str">
        <f t="shared" si="11"/>
        <v/>
      </c>
    </row>
    <row r="177" spans="1:40" ht="15" customHeight="1" x14ac:dyDescent="0.25">
      <c r="A177" s="2" t="s">
        <v>277</v>
      </c>
      <c r="B177" s="2" t="s">
        <v>283</v>
      </c>
      <c r="C177" s="2">
        <v>2015</v>
      </c>
      <c r="D177" s="2" t="s">
        <v>650</v>
      </c>
      <c r="E177" s="2" t="s">
        <v>650</v>
      </c>
      <c r="F177" s="2" t="s">
        <v>650</v>
      </c>
      <c r="G177" s="2" t="s">
        <v>650</v>
      </c>
      <c r="H177" s="2" t="s">
        <v>650</v>
      </c>
      <c r="I177" s="2" t="s">
        <v>650</v>
      </c>
      <c r="J177" s="2" t="s">
        <v>650</v>
      </c>
      <c r="K177" s="2" t="s">
        <v>650</v>
      </c>
      <c r="L177" s="2" t="s">
        <v>650</v>
      </c>
      <c r="M177" s="2" t="s">
        <v>650</v>
      </c>
      <c r="N177" s="2" t="s">
        <v>650</v>
      </c>
      <c r="O177" s="2" t="s">
        <v>650</v>
      </c>
      <c r="P177" s="2" t="s">
        <v>650</v>
      </c>
      <c r="Q177" s="2" t="s">
        <v>650</v>
      </c>
      <c r="R177" s="2" t="s">
        <v>650</v>
      </c>
      <c r="S177" s="2" t="s">
        <v>650</v>
      </c>
      <c r="T177" s="2" t="s">
        <v>650</v>
      </c>
      <c r="U177" s="2" t="s">
        <v>650</v>
      </c>
      <c r="V177" s="2" t="s">
        <v>650</v>
      </c>
      <c r="W177" s="2" t="s">
        <v>650</v>
      </c>
      <c r="X177" s="2" t="s">
        <v>650</v>
      </c>
      <c r="Y177" s="2" t="s">
        <v>650</v>
      </c>
      <c r="Z177" s="2" t="s">
        <v>650</v>
      </c>
      <c r="AA177" s="2" t="s">
        <v>650</v>
      </c>
      <c r="AB177" s="2" t="s">
        <v>650</v>
      </c>
      <c r="AC177" s="2" t="s">
        <v>650</v>
      </c>
      <c r="AD177" s="2" t="s">
        <v>650</v>
      </c>
      <c r="AE177" s="2" t="s">
        <v>650</v>
      </c>
      <c r="AF177" s="2" t="s">
        <v>650</v>
      </c>
      <c r="AG177" s="2" t="s">
        <v>650</v>
      </c>
      <c r="AJ177" s="129">
        <f t="shared" si="8"/>
        <v>0</v>
      </c>
      <c r="AK177" s="129"/>
      <c r="AL177" s="129">
        <f t="shared" si="9"/>
        <v>0</v>
      </c>
      <c r="AM177" s="129" t="str">
        <f t="shared" si="10"/>
        <v/>
      </c>
      <c r="AN177" s="130" t="str">
        <f t="shared" si="11"/>
        <v/>
      </c>
    </row>
    <row r="178" spans="1:40" ht="15" customHeight="1" x14ac:dyDescent="0.25">
      <c r="A178" s="2" t="s">
        <v>277</v>
      </c>
      <c r="B178" s="2" t="s">
        <v>284</v>
      </c>
      <c r="C178" s="2">
        <v>2015</v>
      </c>
      <c r="D178" s="2" t="s">
        <v>650</v>
      </c>
      <c r="E178" s="2" t="s">
        <v>650</v>
      </c>
      <c r="F178" s="2" t="s">
        <v>650</v>
      </c>
      <c r="G178" s="2" t="s">
        <v>650</v>
      </c>
      <c r="H178" s="2" t="s">
        <v>650</v>
      </c>
      <c r="I178" s="2" t="s">
        <v>650</v>
      </c>
      <c r="J178" s="2" t="s">
        <v>650</v>
      </c>
      <c r="K178" s="2" t="s">
        <v>650</v>
      </c>
      <c r="L178" s="2" t="s">
        <v>650</v>
      </c>
      <c r="M178" s="2" t="s">
        <v>650</v>
      </c>
      <c r="N178" s="2" t="s">
        <v>650</v>
      </c>
      <c r="O178" s="2" t="s">
        <v>650</v>
      </c>
      <c r="P178" s="2" t="s">
        <v>650</v>
      </c>
      <c r="Q178" s="2" t="s">
        <v>650</v>
      </c>
      <c r="R178" s="2" t="s">
        <v>650</v>
      </c>
      <c r="S178" s="2" t="s">
        <v>650</v>
      </c>
      <c r="T178" s="2" t="s">
        <v>650</v>
      </c>
      <c r="U178" s="2" t="s">
        <v>650</v>
      </c>
      <c r="V178" s="2" t="s">
        <v>650</v>
      </c>
      <c r="W178" s="2" t="s">
        <v>650</v>
      </c>
      <c r="X178" s="2" t="s">
        <v>650</v>
      </c>
      <c r="Y178" s="2" t="s">
        <v>650</v>
      </c>
      <c r="Z178" s="2" t="s">
        <v>650</v>
      </c>
      <c r="AA178" s="2" t="s">
        <v>650</v>
      </c>
      <c r="AB178" s="2" t="s">
        <v>650</v>
      </c>
      <c r="AC178" s="2" t="s">
        <v>650</v>
      </c>
      <c r="AD178" s="2" t="s">
        <v>650</v>
      </c>
      <c r="AE178" s="2" t="s">
        <v>650</v>
      </c>
      <c r="AF178" s="2" t="s">
        <v>650</v>
      </c>
      <c r="AG178" s="2" t="s">
        <v>650</v>
      </c>
      <c r="AJ178" s="129">
        <f t="shared" si="8"/>
        <v>0</v>
      </c>
      <c r="AK178" s="129"/>
      <c r="AL178" s="129">
        <f t="shared" si="9"/>
        <v>0</v>
      </c>
      <c r="AM178" s="129" t="str">
        <f t="shared" si="10"/>
        <v/>
      </c>
      <c r="AN178" s="130" t="str">
        <f t="shared" si="11"/>
        <v/>
      </c>
    </row>
    <row r="179" spans="1:40" ht="15" customHeight="1" x14ac:dyDescent="0.25">
      <c r="A179" s="2" t="s">
        <v>277</v>
      </c>
      <c r="B179" s="2" t="s">
        <v>285</v>
      </c>
      <c r="C179" s="2">
        <v>2015</v>
      </c>
      <c r="D179" s="2" t="s">
        <v>650</v>
      </c>
      <c r="E179" s="2" t="s">
        <v>650</v>
      </c>
      <c r="F179" s="2" t="s">
        <v>650</v>
      </c>
      <c r="G179" s="2" t="s">
        <v>650</v>
      </c>
      <c r="H179" s="2" t="s">
        <v>650</v>
      </c>
      <c r="I179" s="2" t="s">
        <v>650</v>
      </c>
      <c r="J179" s="2" t="s">
        <v>650</v>
      </c>
      <c r="K179" s="2" t="s">
        <v>650</v>
      </c>
      <c r="L179" s="2" t="s">
        <v>650</v>
      </c>
      <c r="M179" s="2" t="s">
        <v>650</v>
      </c>
      <c r="N179" s="2" t="s">
        <v>650</v>
      </c>
      <c r="O179" s="2" t="s">
        <v>650</v>
      </c>
      <c r="P179" s="2" t="s">
        <v>650</v>
      </c>
      <c r="Q179" s="2" t="s">
        <v>650</v>
      </c>
      <c r="R179" s="2" t="s">
        <v>650</v>
      </c>
      <c r="S179" s="2" t="s">
        <v>650</v>
      </c>
      <c r="T179" s="2" t="s">
        <v>650</v>
      </c>
      <c r="U179" s="2" t="s">
        <v>650</v>
      </c>
      <c r="V179" s="2" t="s">
        <v>650</v>
      </c>
      <c r="W179" s="2" t="s">
        <v>650</v>
      </c>
      <c r="X179" s="2" t="s">
        <v>650</v>
      </c>
      <c r="Y179" s="2" t="s">
        <v>650</v>
      </c>
      <c r="Z179" s="2" t="s">
        <v>650</v>
      </c>
      <c r="AA179" s="2" t="s">
        <v>650</v>
      </c>
      <c r="AB179" s="2" t="s">
        <v>650</v>
      </c>
      <c r="AC179" s="2" t="s">
        <v>650</v>
      </c>
      <c r="AD179" s="2" t="s">
        <v>650</v>
      </c>
      <c r="AE179" s="2" t="s">
        <v>650</v>
      </c>
      <c r="AF179" s="2" t="s">
        <v>650</v>
      </c>
      <c r="AG179" s="2" t="s">
        <v>650</v>
      </c>
      <c r="AJ179" s="129">
        <f t="shared" si="8"/>
        <v>0</v>
      </c>
      <c r="AK179" s="129"/>
      <c r="AL179" s="129">
        <f t="shared" si="9"/>
        <v>0</v>
      </c>
      <c r="AM179" s="129" t="str">
        <f t="shared" si="10"/>
        <v/>
      </c>
      <c r="AN179" s="130" t="str">
        <f t="shared" si="11"/>
        <v/>
      </c>
    </row>
    <row r="180" spans="1:40" ht="15" customHeight="1" x14ac:dyDescent="0.25">
      <c r="A180" s="2" t="s">
        <v>286</v>
      </c>
      <c r="B180" s="2" t="s">
        <v>287</v>
      </c>
      <c r="C180" s="2">
        <v>2015</v>
      </c>
      <c r="D180" s="2" t="s">
        <v>650</v>
      </c>
      <c r="E180" s="2" t="s">
        <v>650</v>
      </c>
      <c r="F180" s="2" t="s">
        <v>650</v>
      </c>
      <c r="G180" s="2" t="s">
        <v>650</v>
      </c>
      <c r="H180" s="2" t="s">
        <v>650</v>
      </c>
      <c r="I180" s="2" t="s">
        <v>650</v>
      </c>
      <c r="J180" s="2" t="s">
        <v>650</v>
      </c>
      <c r="K180" s="2" t="s">
        <v>650</v>
      </c>
      <c r="L180" s="2" t="s">
        <v>650</v>
      </c>
      <c r="M180" s="2" t="s">
        <v>650</v>
      </c>
      <c r="N180" s="2" t="s">
        <v>650</v>
      </c>
      <c r="O180" s="2" t="s">
        <v>650</v>
      </c>
      <c r="P180" s="2" t="s">
        <v>650</v>
      </c>
      <c r="Q180" s="2" t="s">
        <v>650</v>
      </c>
      <c r="R180" s="2" t="s">
        <v>650</v>
      </c>
      <c r="S180" s="2" t="s">
        <v>650</v>
      </c>
      <c r="T180" s="2" t="s">
        <v>650</v>
      </c>
      <c r="U180" s="2" t="s">
        <v>650</v>
      </c>
      <c r="V180" s="2" t="s">
        <v>650</v>
      </c>
      <c r="W180" s="2" t="s">
        <v>650</v>
      </c>
      <c r="X180" s="2" t="s">
        <v>650</v>
      </c>
      <c r="Y180" s="2" t="s">
        <v>650</v>
      </c>
      <c r="Z180" s="2" t="s">
        <v>650</v>
      </c>
      <c r="AA180" s="2" t="s">
        <v>650</v>
      </c>
      <c r="AB180" s="2" t="s">
        <v>650</v>
      </c>
      <c r="AC180" s="2" t="s">
        <v>650</v>
      </c>
      <c r="AD180" s="2" t="s">
        <v>650</v>
      </c>
      <c r="AE180" s="2" t="s">
        <v>650</v>
      </c>
      <c r="AF180" s="2" t="s">
        <v>650</v>
      </c>
      <c r="AG180" s="2" t="s">
        <v>650</v>
      </c>
      <c r="AJ180" s="129">
        <f t="shared" si="8"/>
        <v>0</v>
      </c>
      <c r="AK180" s="129"/>
      <c r="AL180" s="129">
        <f t="shared" si="9"/>
        <v>0</v>
      </c>
      <c r="AM180" s="129" t="str">
        <f t="shared" si="10"/>
        <v/>
      </c>
      <c r="AN180" s="130" t="str">
        <f t="shared" si="11"/>
        <v/>
      </c>
    </row>
    <row r="181" spans="1:40" ht="15" customHeight="1" x14ac:dyDescent="0.25">
      <c r="A181" s="2" t="s">
        <v>291</v>
      </c>
      <c r="B181" s="2" t="s">
        <v>10</v>
      </c>
      <c r="C181" s="2">
        <v>2015</v>
      </c>
      <c r="D181" s="2" t="s">
        <v>650</v>
      </c>
      <c r="E181" s="2" t="s">
        <v>650</v>
      </c>
      <c r="F181" s="2" t="s">
        <v>650</v>
      </c>
      <c r="G181" s="2" t="s">
        <v>650</v>
      </c>
      <c r="H181" s="2" t="s">
        <v>650</v>
      </c>
      <c r="I181" s="2" t="s">
        <v>650</v>
      </c>
      <c r="J181" s="2" t="s">
        <v>650</v>
      </c>
      <c r="K181" s="2" t="s">
        <v>650</v>
      </c>
      <c r="L181" s="2" t="s">
        <v>650</v>
      </c>
      <c r="M181" s="2" t="s">
        <v>650</v>
      </c>
      <c r="N181" s="2" t="s">
        <v>650</v>
      </c>
      <c r="O181" s="2" t="s">
        <v>650</v>
      </c>
      <c r="P181" s="2" t="s">
        <v>650</v>
      </c>
      <c r="Q181" s="2" t="s">
        <v>650</v>
      </c>
      <c r="R181" s="2" t="s">
        <v>650</v>
      </c>
      <c r="S181" s="2" t="s">
        <v>650</v>
      </c>
      <c r="T181" s="2" t="s">
        <v>650</v>
      </c>
      <c r="U181" s="2" t="s">
        <v>650</v>
      </c>
      <c r="V181" s="2" t="s">
        <v>650</v>
      </c>
      <c r="W181" s="2" t="s">
        <v>650</v>
      </c>
      <c r="X181" s="2" t="s">
        <v>650</v>
      </c>
      <c r="Y181" s="2" t="s">
        <v>650</v>
      </c>
      <c r="Z181" s="2" t="s">
        <v>650</v>
      </c>
      <c r="AA181" s="2" t="s">
        <v>650</v>
      </c>
      <c r="AB181" s="2" t="s">
        <v>650</v>
      </c>
      <c r="AC181" s="2" t="s">
        <v>650</v>
      </c>
      <c r="AD181" s="2" t="s">
        <v>650</v>
      </c>
      <c r="AE181" s="2" t="s">
        <v>650</v>
      </c>
      <c r="AF181" s="2" t="s">
        <v>650</v>
      </c>
      <c r="AG181" s="2" t="s">
        <v>650</v>
      </c>
      <c r="AJ181" s="129">
        <f t="shared" si="8"/>
        <v>0</v>
      </c>
      <c r="AK181" s="129"/>
      <c r="AL181" s="129">
        <f t="shared" si="9"/>
        <v>0</v>
      </c>
      <c r="AM181" s="129" t="str">
        <f t="shared" si="10"/>
        <v/>
      </c>
      <c r="AN181" s="130" t="str">
        <f t="shared" si="11"/>
        <v/>
      </c>
    </row>
    <row r="182" spans="1:40" ht="15" customHeight="1" x14ac:dyDescent="0.25">
      <c r="A182" s="2" t="s">
        <v>291</v>
      </c>
      <c r="B182" s="2" t="s">
        <v>292</v>
      </c>
      <c r="C182" s="2">
        <v>2015</v>
      </c>
      <c r="D182" s="2" t="s">
        <v>650</v>
      </c>
      <c r="E182" s="2" t="s">
        <v>650</v>
      </c>
      <c r="F182" s="2" t="s">
        <v>650</v>
      </c>
      <c r="G182" s="2" t="s">
        <v>650</v>
      </c>
      <c r="H182" s="2" t="s">
        <v>650</v>
      </c>
      <c r="I182" s="2" t="s">
        <v>650</v>
      </c>
      <c r="J182" s="2" t="s">
        <v>650</v>
      </c>
      <c r="K182" s="2" t="s">
        <v>650</v>
      </c>
      <c r="L182" s="2" t="s">
        <v>650</v>
      </c>
      <c r="M182" s="2" t="s">
        <v>650</v>
      </c>
      <c r="N182" s="2" t="s">
        <v>650</v>
      </c>
      <c r="O182" s="2" t="s">
        <v>650</v>
      </c>
      <c r="P182" s="2" t="s">
        <v>650</v>
      </c>
      <c r="Q182" s="2" t="s">
        <v>650</v>
      </c>
      <c r="R182" s="2" t="s">
        <v>650</v>
      </c>
      <c r="S182" s="2" t="s">
        <v>650</v>
      </c>
      <c r="T182" s="2" t="s">
        <v>650</v>
      </c>
      <c r="U182" s="2" t="s">
        <v>650</v>
      </c>
      <c r="V182" s="2" t="s">
        <v>650</v>
      </c>
      <c r="W182" s="2" t="s">
        <v>650</v>
      </c>
      <c r="X182" s="2" t="s">
        <v>650</v>
      </c>
      <c r="Y182" s="2" t="s">
        <v>650</v>
      </c>
      <c r="Z182" s="2" t="s">
        <v>650</v>
      </c>
      <c r="AA182" s="2" t="s">
        <v>650</v>
      </c>
      <c r="AB182" s="2" t="s">
        <v>650</v>
      </c>
      <c r="AC182" s="2" t="s">
        <v>650</v>
      </c>
      <c r="AD182" s="2" t="s">
        <v>650</v>
      </c>
      <c r="AE182" s="2" t="s">
        <v>650</v>
      </c>
      <c r="AF182" s="2" t="s">
        <v>650</v>
      </c>
      <c r="AG182" s="2" t="s">
        <v>650</v>
      </c>
      <c r="AJ182" s="129">
        <f t="shared" si="8"/>
        <v>0</v>
      </c>
      <c r="AK182" s="129"/>
      <c r="AL182" s="129">
        <f t="shared" si="9"/>
        <v>0</v>
      </c>
      <c r="AM182" s="129" t="str">
        <f t="shared" si="10"/>
        <v/>
      </c>
      <c r="AN182" s="130" t="str">
        <f t="shared" si="11"/>
        <v/>
      </c>
    </row>
    <row r="183" spans="1:40" ht="15" customHeight="1" x14ac:dyDescent="0.25">
      <c r="A183" s="2" t="s">
        <v>291</v>
      </c>
      <c r="B183" s="2" t="s">
        <v>293</v>
      </c>
      <c r="C183" s="2">
        <v>2015</v>
      </c>
      <c r="D183" s="2" t="s">
        <v>650</v>
      </c>
      <c r="E183" s="2" t="s">
        <v>650</v>
      </c>
      <c r="F183" s="2" t="s">
        <v>650</v>
      </c>
      <c r="G183" s="2" t="s">
        <v>650</v>
      </c>
      <c r="H183" s="2" t="s">
        <v>650</v>
      </c>
      <c r="I183" s="2" t="s">
        <v>650</v>
      </c>
      <c r="J183" s="2" t="s">
        <v>650</v>
      </c>
      <c r="K183" s="2" t="s">
        <v>650</v>
      </c>
      <c r="L183" s="2" t="s">
        <v>650</v>
      </c>
      <c r="M183" s="2" t="s">
        <v>650</v>
      </c>
      <c r="N183" s="2" t="s">
        <v>650</v>
      </c>
      <c r="O183" s="2" t="s">
        <v>650</v>
      </c>
      <c r="P183" s="2" t="s">
        <v>650</v>
      </c>
      <c r="Q183" s="2" t="s">
        <v>650</v>
      </c>
      <c r="R183" s="2" t="s">
        <v>650</v>
      </c>
      <c r="S183" s="2" t="s">
        <v>650</v>
      </c>
      <c r="T183" s="2" t="s">
        <v>650</v>
      </c>
      <c r="U183" s="2" t="s">
        <v>650</v>
      </c>
      <c r="V183" s="2" t="s">
        <v>650</v>
      </c>
      <c r="W183" s="2" t="s">
        <v>650</v>
      </c>
      <c r="X183" s="2" t="s">
        <v>650</v>
      </c>
      <c r="Y183" s="2" t="s">
        <v>650</v>
      </c>
      <c r="Z183" s="2" t="s">
        <v>650</v>
      </c>
      <c r="AA183" s="2" t="s">
        <v>650</v>
      </c>
      <c r="AB183" s="2" t="s">
        <v>650</v>
      </c>
      <c r="AC183" s="2" t="s">
        <v>650</v>
      </c>
      <c r="AD183" s="2" t="s">
        <v>650</v>
      </c>
      <c r="AE183" s="2" t="s">
        <v>650</v>
      </c>
      <c r="AF183" s="2" t="s">
        <v>650</v>
      </c>
      <c r="AG183" s="2" t="s">
        <v>650</v>
      </c>
      <c r="AJ183" s="129">
        <f t="shared" si="8"/>
        <v>0</v>
      </c>
      <c r="AK183" s="129"/>
      <c r="AL183" s="129">
        <f t="shared" si="9"/>
        <v>0</v>
      </c>
      <c r="AM183" s="129" t="str">
        <f t="shared" si="10"/>
        <v/>
      </c>
      <c r="AN183" s="130" t="str">
        <f t="shared" si="11"/>
        <v/>
      </c>
    </row>
    <row r="184" spans="1:40" ht="15" customHeight="1" x14ac:dyDescent="0.25">
      <c r="A184" s="2" t="s">
        <v>291</v>
      </c>
      <c r="B184" s="2" t="s">
        <v>294</v>
      </c>
      <c r="C184" s="2">
        <v>2015</v>
      </c>
      <c r="D184" s="2" t="s">
        <v>650</v>
      </c>
      <c r="E184" s="2" t="s">
        <v>650</v>
      </c>
      <c r="F184" s="2" t="s">
        <v>650</v>
      </c>
      <c r="G184" s="2" t="s">
        <v>650</v>
      </c>
      <c r="H184" s="2" t="s">
        <v>650</v>
      </c>
      <c r="I184" s="2" t="s">
        <v>650</v>
      </c>
      <c r="J184" s="2" t="s">
        <v>650</v>
      </c>
      <c r="K184" s="2" t="s">
        <v>650</v>
      </c>
      <c r="L184" s="2" t="s">
        <v>650</v>
      </c>
      <c r="M184" s="2" t="s">
        <v>650</v>
      </c>
      <c r="N184" s="2" t="s">
        <v>650</v>
      </c>
      <c r="O184" s="2" t="s">
        <v>650</v>
      </c>
      <c r="P184" s="2" t="s">
        <v>650</v>
      </c>
      <c r="Q184" s="2" t="s">
        <v>650</v>
      </c>
      <c r="R184" s="2" t="s">
        <v>650</v>
      </c>
      <c r="S184" s="2" t="s">
        <v>650</v>
      </c>
      <c r="T184" s="2" t="s">
        <v>650</v>
      </c>
      <c r="U184" s="2" t="s">
        <v>650</v>
      </c>
      <c r="V184" s="2" t="s">
        <v>650</v>
      </c>
      <c r="W184" s="2" t="s">
        <v>650</v>
      </c>
      <c r="X184" s="2" t="s">
        <v>650</v>
      </c>
      <c r="Y184" s="2" t="s">
        <v>650</v>
      </c>
      <c r="Z184" s="2" t="s">
        <v>650</v>
      </c>
      <c r="AA184" s="2" t="s">
        <v>650</v>
      </c>
      <c r="AB184" s="2" t="s">
        <v>650</v>
      </c>
      <c r="AC184" s="2" t="s">
        <v>650</v>
      </c>
      <c r="AD184" s="2" t="s">
        <v>650</v>
      </c>
      <c r="AE184" s="2" t="s">
        <v>650</v>
      </c>
      <c r="AF184" s="2" t="s">
        <v>650</v>
      </c>
      <c r="AG184" s="2" t="s">
        <v>650</v>
      </c>
      <c r="AJ184" s="129">
        <f t="shared" si="8"/>
        <v>0</v>
      </c>
      <c r="AK184" s="129"/>
      <c r="AL184" s="129">
        <f t="shared" si="9"/>
        <v>0</v>
      </c>
      <c r="AM184" s="129" t="str">
        <f t="shared" si="10"/>
        <v/>
      </c>
      <c r="AN184" s="130" t="str">
        <f t="shared" si="11"/>
        <v/>
      </c>
    </row>
    <row r="185" spans="1:40" ht="15" customHeight="1" x14ac:dyDescent="0.25">
      <c r="A185" s="2" t="s">
        <v>295</v>
      </c>
      <c r="B185" s="2" t="s">
        <v>296</v>
      </c>
      <c r="C185" s="2">
        <v>2015</v>
      </c>
      <c r="D185" s="2" t="s">
        <v>651</v>
      </c>
      <c r="E185" s="2" t="s">
        <v>651</v>
      </c>
      <c r="F185" s="2" t="s">
        <v>651</v>
      </c>
      <c r="G185" s="2" t="s">
        <v>651</v>
      </c>
      <c r="H185" s="2" t="s">
        <v>651</v>
      </c>
      <c r="I185" s="2" t="s">
        <v>651</v>
      </c>
      <c r="J185" s="2" t="s">
        <v>651</v>
      </c>
      <c r="K185" s="2" t="s">
        <v>651</v>
      </c>
      <c r="L185" s="2" t="s">
        <v>651</v>
      </c>
      <c r="M185" s="2" t="s">
        <v>651</v>
      </c>
      <c r="N185" s="2" t="s">
        <v>651</v>
      </c>
      <c r="O185" s="2" t="s">
        <v>651</v>
      </c>
      <c r="P185" s="2" t="s">
        <v>651</v>
      </c>
      <c r="Q185" s="2" t="s">
        <v>651</v>
      </c>
      <c r="R185" s="2" t="s">
        <v>651</v>
      </c>
      <c r="S185" s="2" t="s">
        <v>651</v>
      </c>
      <c r="T185" s="2" t="s">
        <v>651</v>
      </c>
      <c r="U185" s="2" t="s">
        <v>651</v>
      </c>
      <c r="V185" s="2" t="s">
        <v>651</v>
      </c>
      <c r="W185" s="2" t="s">
        <v>651</v>
      </c>
      <c r="X185" s="2" t="s">
        <v>651</v>
      </c>
      <c r="Y185" s="2" t="s">
        <v>651</v>
      </c>
      <c r="Z185" s="2" t="s">
        <v>651</v>
      </c>
      <c r="AA185" s="2" t="s">
        <v>651</v>
      </c>
      <c r="AB185" s="2" t="s">
        <v>651</v>
      </c>
      <c r="AC185" s="2" t="s">
        <v>651</v>
      </c>
      <c r="AD185" s="2" t="s">
        <v>651</v>
      </c>
      <c r="AE185" s="2" t="s">
        <v>651</v>
      </c>
      <c r="AF185" s="2" t="s">
        <v>651</v>
      </c>
      <c r="AG185" s="2" t="s">
        <v>651</v>
      </c>
      <c r="AJ185" s="129">
        <f t="shared" si="8"/>
        <v>0</v>
      </c>
      <c r="AK185" s="129"/>
      <c r="AL185" s="129">
        <f t="shared" si="9"/>
        <v>0</v>
      </c>
      <c r="AM185" s="129" t="str">
        <f t="shared" si="10"/>
        <v/>
      </c>
      <c r="AN185" s="130" t="str">
        <f t="shared" si="11"/>
        <v/>
      </c>
    </row>
    <row r="186" spans="1:40" ht="15" customHeight="1" x14ac:dyDescent="0.25">
      <c r="A186" s="2" t="s">
        <v>670</v>
      </c>
      <c r="B186" s="2" t="s">
        <v>665</v>
      </c>
      <c r="C186" s="2">
        <v>2015</v>
      </c>
      <c r="D186" s="2" t="s">
        <v>651</v>
      </c>
      <c r="E186" s="2" t="s">
        <v>651</v>
      </c>
      <c r="F186" s="2" t="s">
        <v>651</v>
      </c>
      <c r="G186" s="2" t="s">
        <v>651</v>
      </c>
      <c r="H186" s="2" t="s">
        <v>651</v>
      </c>
      <c r="I186" s="2" t="s">
        <v>651</v>
      </c>
      <c r="J186" s="2" t="s">
        <v>651</v>
      </c>
      <c r="K186" s="2" t="s">
        <v>651</v>
      </c>
      <c r="L186" s="2" t="s">
        <v>651</v>
      </c>
      <c r="M186" s="2" t="s">
        <v>651</v>
      </c>
      <c r="N186" s="2" t="s">
        <v>651</v>
      </c>
      <c r="O186" s="2" t="s">
        <v>651</v>
      </c>
      <c r="P186" s="2" t="s">
        <v>651</v>
      </c>
      <c r="Q186" s="2" t="s">
        <v>651</v>
      </c>
      <c r="R186" s="2" t="s">
        <v>651</v>
      </c>
      <c r="S186" s="2" t="s">
        <v>651</v>
      </c>
      <c r="T186" s="2" t="s">
        <v>651</v>
      </c>
      <c r="U186" s="2" t="s">
        <v>651</v>
      </c>
      <c r="V186" s="2" t="s">
        <v>651</v>
      </c>
      <c r="W186" s="2" t="s">
        <v>651</v>
      </c>
      <c r="X186" s="2" t="s">
        <v>651</v>
      </c>
      <c r="Y186" s="2" t="s">
        <v>651</v>
      </c>
      <c r="Z186" s="2" t="s">
        <v>651</v>
      </c>
      <c r="AA186" s="2" t="s">
        <v>651</v>
      </c>
      <c r="AB186" s="2" t="s">
        <v>651</v>
      </c>
      <c r="AC186" s="2" t="s">
        <v>651</v>
      </c>
      <c r="AD186" s="2" t="s">
        <v>651</v>
      </c>
      <c r="AE186" s="2" t="s">
        <v>651</v>
      </c>
      <c r="AF186" s="2" t="s">
        <v>651</v>
      </c>
      <c r="AG186" s="2" t="s">
        <v>651</v>
      </c>
      <c r="AJ186" s="129">
        <f t="shared" si="8"/>
        <v>0</v>
      </c>
      <c r="AK186" s="129"/>
      <c r="AL186" s="129">
        <f t="shared" si="9"/>
        <v>0</v>
      </c>
      <c r="AM186" s="129" t="str">
        <f t="shared" si="10"/>
        <v/>
      </c>
      <c r="AN186" s="130" t="str">
        <f t="shared" si="11"/>
        <v/>
      </c>
    </row>
    <row r="187" spans="1:40" ht="15" customHeight="1" x14ac:dyDescent="0.25">
      <c r="A187" s="2" t="s">
        <v>297</v>
      </c>
      <c r="B187" s="2" t="s">
        <v>298</v>
      </c>
      <c r="C187" s="2">
        <v>2015</v>
      </c>
      <c r="D187" s="2" t="s">
        <v>650</v>
      </c>
      <c r="E187" s="2" t="s">
        <v>650</v>
      </c>
      <c r="F187" s="2" t="s">
        <v>650</v>
      </c>
      <c r="G187" s="2" t="s">
        <v>650</v>
      </c>
      <c r="H187" s="2" t="s">
        <v>650</v>
      </c>
      <c r="I187" s="2" t="s">
        <v>650</v>
      </c>
      <c r="J187" s="2" t="s">
        <v>650</v>
      </c>
      <c r="K187" s="2" t="s">
        <v>650</v>
      </c>
      <c r="L187" s="2" t="s">
        <v>650</v>
      </c>
      <c r="M187" s="2" t="s">
        <v>650</v>
      </c>
      <c r="N187" s="2" t="s">
        <v>650</v>
      </c>
      <c r="O187" s="2" t="s">
        <v>650</v>
      </c>
      <c r="P187" s="2" t="s">
        <v>650</v>
      </c>
      <c r="Q187" s="2" t="s">
        <v>650</v>
      </c>
      <c r="R187" s="2" t="s">
        <v>650</v>
      </c>
      <c r="S187" s="2" t="s">
        <v>650</v>
      </c>
      <c r="T187" s="2" t="s">
        <v>650</v>
      </c>
      <c r="U187" s="2" t="s">
        <v>650</v>
      </c>
      <c r="V187" s="2" t="s">
        <v>650</v>
      </c>
      <c r="W187" s="2" t="s">
        <v>650</v>
      </c>
      <c r="X187" s="2" t="s">
        <v>650</v>
      </c>
      <c r="Y187" s="2" t="s">
        <v>650</v>
      </c>
      <c r="Z187" s="2" t="s">
        <v>650</v>
      </c>
      <c r="AA187" s="2" t="s">
        <v>650</v>
      </c>
      <c r="AB187" s="2" t="s">
        <v>650</v>
      </c>
      <c r="AC187" s="2" t="s">
        <v>650</v>
      </c>
      <c r="AD187" s="2" t="s">
        <v>650</v>
      </c>
      <c r="AE187" s="2" t="s">
        <v>650</v>
      </c>
      <c r="AF187" s="2" t="s">
        <v>650</v>
      </c>
      <c r="AG187" s="2" t="s">
        <v>650</v>
      </c>
      <c r="AJ187" s="129">
        <f t="shared" si="8"/>
        <v>0</v>
      </c>
      <c r="AK187" s="129"/>
      <c r="AL187" s="129">
        <f t="shared" si="9"/>
        <v>0</v>
      </c>
      <c r="AM187" s="129" t="str">
        <f t="shared" si="10"/>
        <v/>
      </c>
      <c r="AN187" s="130" t="str">
        <f t="shared" si="11"/>
        <v/>
      </c>
    </row>
    <row r="188" spans="1:40" ht="15" customHeight="1" x14ac:dyDescent="0.25">
      <c r="A188" s="2" t="s">
        <v>299</v>
      </c>
      <c r="B188" s="2" t="s">
        <v>300</v>
      </c>
      <c r="C188" s="2">
        <v>2015</v>
      </c>
      <c r="D188" s="2">
        <v>115.47799999999999</v>
      </c>
      <c r="E188" s="2">
        <v>21.445</v>
      </c>
      <c r="F188" s="2">
        <v>4.2190000000000003</v>
      </c>
      <c r="G188" s="2" t="s">
        <v>689</v>
      </c>
      <c r="H188" s="2">
        <v>25.233000000000001</v>
      </c>
      <c r="I188" s="2">
        <v>178.36799999999999</v>
      </c>
      <c r="J188" s="2" t="s">
        <v>650</v>
      </c>
      <c r="K188" s="2" t="s">
        <v>650</v>
      </c>
      <c r="L188" s="2" t="s">
        <v>650</v>
      </c>
      <c r="M188" s="2" t="s">
        <v>650</v>
      </c>
      <c r="N188" s="2" t="s">
        <v>650</v>
      </c>
      <c r="O188" s="2" t="s">
        <v>650</v>
      </c>
      <c r="P188" s="2" t="s">
        <v>650</v>
      </c>
      <c r="Q188" s="2" t="s">
        <v>650</v>
      </c>
      <c r="R188" s="2" t="s">
        <v>650</v>
      </c>
      <c r="S188" s="2" t="s">
        <v>650</v>
      </c>
      <c r="T188" s="2" t="s">
        <v>650</v>
      </c>
      <c r="U188" s="2" t="s">
        <v>650</v>
      </c>
      <c r="V188" s="2" t="s">
        <v>650</v>
      </c>
      <c r="W188" s="2" t="s">
        <v>650</v>
      </c>
      <c r="X188" s="2" t="s">
        <v>650</v>
      </c>
      <c r="Y188" s="2" t="s">
        <v>650</v>
      </c>
      <c r="Z188" s="2" t="s">
        <v>650</v>
      </c>
      <c r="AA188" s="2" t="s">
        <v>650</v>
      </c>
      <c r="AB188" s="2" t="s">
        <v>650</v>
      </c>
      <c r="AC188" s="2" t="s">
        <v>650</v>
      </c>
      <c r="AD188" s="2" t="s">
        <v>650</v>
      </c>
      <c r="AE188" s="2">
        <v>162.571</v>
      </c>
      <c r="AF188" s="2" t="s">
        <v>650</v>
      </c>
      <c r="AG188" s="2">
        <v>15.797000000000001</v>
      </c>
      <c r="AJ188" s="129">
        <f t="shared" si="8"/>
        <v>162.571</v>
      </c>
      <c r="AK188" s="129"/>
      <c r="AL188" s="129">
        <f t="shared" si="9"/>
        <v>115.47799999999999</v>
      </c>
      <c r="AM188" s="129">
        <f t="shared" si="10"/>
        <v>21.445</v>
      </c>
      <c r="AN188" s="130">
        <f t="shared" si="11"/>
        <v>0.84223508497825572</v>
      </c>
    </row>
    <row r="189" spans="1:40" ht="15" customHeight="1" x14ac:dyDescent="0.25">
      <c r="A189" s="2" t="s">
        <v>301</v>
      </c>
      <c r="B189" s="2" t="s">
        <v>302</v>
      </c>
      <c r="C189" s="2">
        <v>2015</v>
      </c>
      <c r="D189" s="2" t="s">
        <v>650</v>
      </c>
      <c r="E189" s="2" t="s">
        <v>650</v>
      </c>
      <c r="F189" s="2" t="s">
        <v>650</v>
      </c>
      <c r="G189" s="2" t="s">
        <v>650</v>
      </c>
      <c r="H189" s="2" t="s">
        <v>650</v>
      </c>
      <c r="I189" s="2" t="s">
        <v>650</v>
      </c>
      <c r="J189" s="2" t="s">
        <v>650</v>
      </c>
      <c r="K189" s="2" t="s">
        <v>650</v>
      </c>
      <c r="L189" s="2" t="s">
        <v>650</v>
      </c>
      <c r="M189" s="2" t="s">
        <v>650</v>
      </c>
      <c r="N189" s="2" t="s">
        <v>650</v>
      </c>
      <c r="O189" s="2" t="s">
        <v>650</v>
      </c>
      <c r="P189" s="2" t="s">
        <v>650</v>
      </c>
      <c r="Q189" s="2" t="s">
        <v>650</v>
      </c>
      <c r="R189" s="2" t="s">
        <v>650</v>
      </c>
      <c r="S189" s="2" t="s">
        <v>650</v>
      </c>
      <c r="T189" s="2" t="s">
        <v>650</v>
      </c>
      <c r="U189" s="2" t="s">
        <v>650</v>
      </c>
      <c r="V189" s="2" t="s">
        <v>650</v>
      </c>
      <c r="W189" s="2" t="s">
        <v>650</v>
      </c>
      <c r="X189" s="2" t="s">
        <v>650</v>
      </c>
      <c r="Y189" s="2" t="s">
        <v>650</v>
      </c>
      <c r="Z189" s="2" t="s">
        <v>650</v>
      </c>
      <c r="AA189" s="2" t="s">
        <v>650</v>
      </c>
      <c r="AB189" s="2" t="s">
        <v>650</v>
      </c>
      <c r="AC189" s="2" t="s">
        <v>650</v>
      </c>
      <c r="AD189" s="2" t="s">
        <v>650</v>
      </c>
      <c r="AE189" s="2" t="s">
        <v>650</v>
      </c>
      <c r="AF189" s="2" t="s">
        <v>650</v>
      </c>
      <c r="AG189" s="2" t="s">
        <v>650</v>
      </c>
      <c r="AJ189" s="129">
        <f t="shared" si="8"/>
        <v>0</v>
      </c>
      <c r="AK189" s="129"/>
      <c r="AL189" s="129">
        <f t="shared" si="9"/>
        <v>0</v>
      </c>
      <c r="AM189" s="129" t="str">
        <f t="shared" si="10"/>
        <v/>
      </c>
      <c r="AN189" s="130" t="str">
        <f t="shared" si="11"/>
        <v/>
      </c>
    </row>
    <row r="190" spans="1:40" ht="15" customHeight="1" x14ac:dyDescent="0.25">
      <c r="A190" s="2" t="s">
        <v>303</v>
      </c>
      <c r="B190" s="2" t="s">
        <v>304</v>
      </c>
      <c r="C190" s="2">
        <v>2015</v>
      </c>
      <c r="D190" s="2" t="s">
        <v>650</v>
      </c>
      <c r="E190" s="2" t="s">
        <v>650</v>
      </c>
      <c r="F190" s="2" t="s">
        <v>650</v>
      </c>
      <c r="G190" s="2" t="s">
        <v>650</v>
      </c>
      <c r="H190" s="2" t="s">
        <v>650</v>
      </c>
      <c r="I190" s="2" t="s">
        <v>650</v>
      </c>
      <c r="J190" s="2" t="s">
        <v>650</v>
      </c>
      <c r="K190" s="2" t="s">
        <v>650</v>
      </c>
      <c r="L190" s="2" t="s">
        <v>650</v>
      </c>
      <c r="M190" s="2" t="s">
        <v>650</v>
      </c>
      <c r="N190" s="2" t="s">
        <v>650</v>
      </c>
      <c r="O190" s="2" t="s">
        <v>650</v>
      </c>
      <c r="P190" s="2" t="s">
        <v>650</v>
      </c>
      <c r="Q190" s="2" t="s">
        <v>650</v>
      </c>
      <c r="R190" s="2" t="s">
        <v>650</v>
      </c>
      <c r="S190" s="2" t="s">
        <v>650</v>
      </c>
      <c r="T190" s="2" t="s">
        <v>650</v>
      </c>
      <c r="U190" s="2" t="s">
        <v>650</v>
      </c>
      <c r="V190" s="2" t="s">
        <v>650</v>
      </c>
      <c r="W190" s="2" t="s">
        <v>650</v>
      </c>
      <c r="X190" s="2" t="s">
        <v>650</v>
      </c>
      <c r="Y190" s="2" t="s">
        <v>650</v>
      </c>
      <c r="Z190" s="2" t="s">
        <v>650</v>
      </c>
      <c r="AA190" s="2" t="s">
        <v>650</v>
      </c>
      <c r="AB190" s="2" t="s">
        <v>650</v>
      </c>
      <c r="AC190" s="2" t="s">
        <v>650</v>
      </c>
      <c r="AD190" s="2" t="s">
        <v>650</v>
      </c>
      <c r="AE190" s="2" t="s">
        <v>650</v>
      </c>
      <c r="AF190" s="2" t="s">
        <v>650</v>
      </c>
      <c r="AG190" s="2" t="s">
        <v>650</v>
      </c>
      <c r="AJ190" s="129">
        <f t="shared" si="8"/>
        <v>0</v>
      </c>
      <c r="AK190" s="129"/>
      <c r="AL190" s="129">
        <f t="shared" si="9"/>
        <v>0</v>
      </c>
      <c r="AM190" s="129" t="str">
        <f t="shared" si="10"/>
        <v/>
      </c>
      <c r="AN190" s="130" t="str">
        <f t="shared" si="11"/>
        <v/>
      </c>
    </row>
    <row r="191" spans="1:40" ht="15" customHeight="1" x14ac:dyDescent="0.25">
      <c r="A191" s="2" t="s">
        <v>303</v>
      </c>
      <c r="B191" s="2" t="s">
        <v>305</v>
      </c>
      <c r="C191" s="2">
        <v>2015</v>
      </c>
      <c r="D191" s="2" t="s">
        <v>650</v>
      </c>
      <c r="E191" s="2" t="s">
        <v>650</v>
      </c>
      <c r="F191" s="2" t="s">
        <v>650</v>
      </c>
      <c r="G191" s="2" t="s">
        <v>650</v>
      </c>
      <c r="H191" s="2" t="s">
        <v>650</v>
      </c>
      <c r="I191" s="2" t="s">
        <v>650</v>
      </c>
      <c r="J191" s="2" t="s">
        <v>650</v>
      </c>
      <c r="K191" s="2" t="s">
        <v>650</v>
      </c>
      <c r="L191" s="2" t="s">
        <v>650</v>
      </c>
      <c r="M191" s="2" t="s">
        <v>650</v>
      </c>
      <c r="N191" s="2" t="s">
        <v>650</v>
      </c>
      <c r="O191" s="2" t="s">
        <v>650</v>
      </c>
      <c r="P191" s="2" t="s">
        <v>650</v>
      </c>
      <c r="Q191" s="2" t="s">
        <v>650</v>
      </c>
      <c r="R191" s="2" t="s">
        <v>650</v>
      </c>
      <c r="S191" s="2" t="s">
        <v>650</v>
      </c>
      <c r="T191" s="2" t="s">
        <v>650</v>
      </c>
      <c r="U191" s="2" t="s">
        <v>650</v>
      </c>
      <c r="V191" s="2" t="s">
        <v>650</v>
      </c>
      <c r="W191" s="2" t="s">
        <v>650</v>
      </c>
      <c r="X191" s="2" t="s">
        <v>650</v>
      </c>
      <c r="Y191" s="2" t="s">
        <v>650</v>
      </c>
      <c r="Z191" s="2" t="s">
        <v>650</v>
      </c>
      <c r="AA191" s="2" t="s">
        <v>650</v>
      </c>
      <c r="AB191" s="2" t="s">
        <v>650</v>
      </c>
      <c r="AC191" s="2" t="s">
        <v>650</v>
      </c>
      <c r="AD191" s="2" t="s">
        <v>650</v>
      </c>
      <c r="AE191" s="2" t="s">
        <v>650</v>
      </c>
      <c r="AF191" s="2" t="s">
        <v>650</v>
      </c>
      <c r="AG191" s="2" t="s">
        <v>650</v>
      </c>
      <c r="AJ191" s="129">
        <f t="shared" si="8"/>
        <v>0</v>
      </c>
      <c r="AK191" s="129"/>
      <c r="AL191" s="129">
        <f t="shared" si="9"/>
        <v>0</v>
      </c>
      <c r="AM191" s="129" t="str">
        <f t="shared" si="10"/>
        <v/>
      </c>
      <c r="AN191" s="130" t="str">
        <f t="shared" si="11"/>
        <v/>
      </c>
    </row>
    <row r="192" spans="1:40" ht="15" customHeight="1" x14ac:dyDescent="0.25">
      <c r="A192" s="2" t="s">
        <v>303</v>
      </c>
      <c r="B192" s="2" t="s">
        <v>306</v>
      </c>
      <c r="C192" s="2">
        <v>2015</v>
      </c>
      <c r="D192" s="2" t="s">
        <v>650</v>
      </c>
      <c r="E192" s="2" t="s">
        <v>650</v>
      </c>
      <c r="F192" s="2" t="s">
        <v>650</v>
      </c>
      <c r="G192" s="2" t="s">
        <v>650</v>
      </c>
      <c r="H192" s="2" t="s">
        <v>650</v>
      </c>
      <c r="I192" s="2" t="s">
        <v>650</v>
      </c>
      <c r="J192" s="2" t="s">
        <v>650</v>
      </c>
      <c r="K192" s="2" t="s">
        <v>650</v>
      </c>
      <c r="L192" s="2" t="s">
        <v>650</v>
      </c>
      <c r="M192" s="2" t="s">
        <v>650</v>
      </c>
      <c r="N192" s="2" t="s">
        <v>650</v>
      </c>
      <c r="O192" s="2" t="s">
        <v>650</v>
      </c>
      <c r="P192" s="2" t="s">
        <v>650</v>
      </c>
      <c r="Q192" s="2" t="s">
        <v>650</v>
      </c>
      <c r="R192" s="2" t="s">
        <v>650</v>
      </c>
      <c r="S192" s="2" t="s">
        <v>650</v>
      </c>
      <c r="T192" s="2" t="s">
        <v>650</v>
      </c>
      <c r="U192" s="2" t="s">
        <v>650</v>
      </c>
      <c r="V192" s="2" t="s">
        <v>650</v>
      </c>
      <c r="W192" s="2" t="s">
        <v>650</v>
      </c>
      <c r="X192" s="2" t="s">
        <v>650</v>
      </c>
      <c r="Y192" s="2" t="s">
        <v>650</v>
      </c>
      <c r="Z192" s="2" t="s">
        <v>650</v>
      </c>
      <c r="AA192" s="2" t="s">
        <v>650</v>
      </c>
      <c r="AB192" s="2" t="s">
        <v>650</v>
      </c>
      <c r="AC192" s="2" t="s">
        <v>650</v>
      </c>
      <c r="AD192" s="2" t="s">
        <v>650</v>
      </c>
      <c r="AE192" s="2" t="s">
        <v>650</v>
      </c>
      <c r="AF192" s="2" t="s">
        <v>650</v>
      </c>
      <c r="AG192" s="2" t="s">
        <v>650</v>
      </c>
      <c r="AJ192" s="129">
        <f t="shared" si="8"/>
        <v>0</v>
      </c>
      <c r="AK192" s="129"/>
      <c r="AL192" s="129">
        <f t="shared" si="9"/>
        <v>0</v>
      </c>
      <c r="AM192" s="129" t="str">
        <f t="shared" si="10"/>
        <v/>
      </c>
      <c r="AN192" s="130" t="str">
        <f t="shared" si="11"/>
        <v/>
      </c>
    </row>
    <row r="193" spans="1:40" ht="15" customHeight="1" x14ac:dyDescent="0.25">
      <c r="A193" s="2" t="s">
        <v>303</v>
      </c>
      <c r="B193" s="2" t="s">
        <v>307</v>
      </c>
      <c r="C193" s="2">
        <v>2015</v>
      </c>
      <c r="D193" s="2" t="s">
        <v>650</v>
      </c>
      <c r="E193" s="2" t="s">
        <v>650</v>
      </c>
      <c r="F193" s="2" t="s">
        <v>650</v>
      </c>
      <c r="G193" s="2" t="s">
        <v>650</v>
      </c>
      <c r="H193" s="2" t="s">
        <v>650</v>
      </c>
      <c r="I193" s="2" t="s">
        <v>650</v>
      </c>
      <c r="J193" s="2" t="s">
        <v>650</v>
      </c>
      <c r="K193" s="2" t="s">
        <v>650</v>
      </c>
      <c r="L193" s="2" t="s">
        <v>650</v>
      </c>
      <c r="M193" s="2" t="s">
        <v>650</v>
      </c>
      <c r="N193" s="2" t="s">
        <v>650</v>
      </c>
      <c r="O193" s="2" t="s">
        <v>650</v>
      </c>
      <c r="P193" s="2" t="s">
        <v>650</v>
      </c>
      <c r="Q193" s="2" t="s">
        <v>650</v>
      </c>
      <c r="R193" s="2" t="s">
        <v>650</v>
      </c>
      <c r="S193" s="2" t="s">
        <v>650</v>
      </c>
      <c r="T193" s="2" t="s">
        <v>650</v>
      </c>
      <c r="U193" s="2" t="s">
        <v>650</v>
      </c>
      <c r="V193" s="2" t="s">
        <v>650</v>
      </c>
      <c r="W193" s="2" t="s">
        <v>650</v>
      </c>
      <c r="X193" s="2" t="s">
        <v>650</v>
      </c>
      <c r="Y193" s="2" t="s">
        <v>650</v>
      </c>
      <c r="Z193" s="2" t="s">
        <v>650</v>
      </c>
      <c r="AA193" s="2" t="s">
        <v>650</v>
      </c>
      <c r="AB193" s="2" t="s">
        <v>650</v>
      </c>
      <c r="AC193" s="2" t="s">
        <v>650</v>
      </c>
      <c r="AD193" s="2" t="s">
        <v>650</v>
      </c>
      <c r="AE193" s="2" t="s">
        <v>650</v>
      </c>
      <c r="AF193" s="2" t="s">
        <v>650</v>
      </c>
      <c r="AG193" s="2" t="s">
        <v>650</v>
      </c>
      <c r="AJ193" s="129">
        <f t="shared" si="8"/>
        <v>0</v>
      </c>
      <c r="AK193" s="129"/>
      <c r="AL193" s="129">
        <f t="shared" si="9"/>
        <v>0</v>
      </c>
      <c r="AM193" s="129" t="str">
        <f t="shared" si="10"/>
        <v/>
      </c>
      <c r="AN193" s="130" t="str">
        <f t="shared" si="11"/>
        <v/>
      </c>
    </row>
    <row r="194" spans="1:40" ht="15" customHeight="1" x14ac:dyDescent="0.25">
      <c r="A194" s="2" t="s">
        <v>308</v>
      </c>
      <c r="B194" s="2" t="s">
        <v>309</v>
      </c>
      <c r="C194" s="2">
        <v>2015</v>
      </c>
      <c r="D194" s="2">
        <v>187.8</v>
      </c>
      <c r="E194" s="2">
        <v>20.67</v>
      </c>
      <c r="F194" s="2" t="s">
        <v>650</v>
      </c>
      <c r="G194" s="2" t="s">
        <v>650</v>
      </c>
      <c r="H194" s="2" t="s">
        <v>650</v>
      </c>
      <c r="I194" s="2">
        <v>214.1</v>
      </c>
      <c r="J194" s="2" t="s">
        <v>650</v>
      </c>
      <c r="K194" s="2">
        <v>0.11</v>
      </c>
      <c r="L194" s="2" t="s">
        <v>650</v>
      </c>
      <c r="M194" s="2" t="s">
        <v>650</v>
      </c>
      <c r="N194" s="2" t="s">
        <v>650</v>
      </c>
      <c r="O194" s="2" t="s">
        <v>650</v>
      </c>
      <c r="P194" s="2" t="s">
        <v>650</v>
      </c>
      <c r="Q194" s="2" t="s">
        <v>650</v>
      </c>
      <c r="R194" s="2" t="s">
        <v>650</v>
      </c>
      <c r="S194" s="2" t="s">
        <v>650</v>
      </c>
      <c r="T194" s="2" t="s">
        <v>650</v>
      </c>
      <c r="U194" s="2" t="s">
        <v>650</v>
      </c>
      <c r="V194" s="2" t="s">
        <v>650</v>
      </c>
      <c r="W194" s="2" t="s">
        <v>650</v>
      </c>
      <c r="X194" s="2" t="s">
        <v>650</v>
      </c>
      <c r="Y194" s="2" t="s">
        <v>650</v>
      </c>
      <c r="Z194" s="2">
        <v>17.149999999999999</v>
      </c>
      <c r="AA194" s="2" t="s">
        <v>650</v>
      </c>
      <c r="AB194" s="2" t="s">
        <v>650</v>
      </c>
      <c r="AC194" s="2" t="s">
        <v>650</v>
      </c>
      <c r="AD194" s="2">
        <v>42.14</v>
      </c>
      <c r="AE194" s="2">
        <v>154.69999999999999</v>
      </c>
      <c r="AF194" s="2" t="s">
        <v>650</v>
      </c>
      <c r="AG194" s="2" t="s">
        <v>650</v>
      </c>
      <c r="AJ194" s="129">
        <f t="shared" si="8"/>
        <v>214.1</v>
      </c>
      <c r="AK194" s="129"/>
      <c r="AL194" s="129">
        <f t="shared" si="9"/>
        <v>187.8</v>
      </c>
      <c r="AM194" s="129">
        <f t="shared" si="10"/>
        <v>20.67</v>
      </c>
      <c r="AN194" s="130">
        <f t="shared" si="11"/>
        <v>0.97370387669313418</v>
      </c>
    </row>
    <row r="195" spans="1:40" ht="15" customHeight="1" x14ac:dyDescent="0.25">
      <c r="A195" s="2" t="s">
        <v>310</v>
      </c>
      <c r="B195" s="2" t="s">
        <v>311</v>
      </c>
      <c r="C195" s="2">
        <v>2015</v>
      </c>
      <c r="D195" s="2" t="s">
        <v>650</v>
      </c>
      <c r="E195" s="2" t="s">
        <v>650</v>
      </c>
      <c r="F195" s="2" t="s">
        <v>650</v>
      </c>
      <c r="G195" s="2" t="s">
        <v>650</v>
      </c>
      <c r="H195" s="2" t="s">
        <v>650</v>
      </c>
      <c r="I195" s="2" t="s">
        <v>650</v>
      </c>
      <c r="J195" s="2" t="s">
        <v>650</v>
      </c>
      <c r="K195" s="2" t="s">
        <v>650</v>
      </c>
      <c r="L195" s="2" t="s">
        <v>650</v>
      </c>
      <c r="M195" s="2" t="s">
        <v>650</v>
      </c>
      <c r="N195" s="2" t="s">
        <v>650</v>
      </c>
      <c r="O195" s="2" t="s">
        <v>650</v>
      </c>
      <c r="P195" s="2" t="s">
        <v>650</v>
      </c>
      <c r="Q195" s="2" t="s">
        <v>650</v>
      </c>
      <c r="R195" s="2" t="s">
        <v>650</v>
      </c>
      <c r="S195" s="2" t="s">
        <v>650</v>
      </c>
      <c r="T195" s="2" t="s">
        <v>650</v>
      </c>
      <c r="U195" s="2" t="s">
        <v>650</v>
      </c>
      <c r="V195" s="2" t="s">
        <v>650</v>
      </c>
      <c r="W195" s="2" t="s">
        <v>650</v>
      </c>
      <c r="X195" s="2" t="s">
        <v>650</v>
      </c>
      <c r="Y195" s="2" t="s">
        <v>650</v>
      </c>
      <c r="Z195" s="2" t="s">
        <v>650</v>
      </c>
      <c r="AA195" s="2" t="s">
        <v>650</v>
      </c>
      <c r="AB195" s="2" t="s">
        <v>650</v>
      </c>
      <c r="AC195" s="2" t="s">
        <v>650</v>
      </c>
      <c r="AD195" s="2" t="s">
        <v>650</v>
      </c>
      <c r="AE195" s="2" t="s">
        <v>650</v>
      </c>
      <c r="AF195" s="2" t="s">
        <v>650</v>
      </c>
      <c r="AG195" s="2" t="s">
        <v>650</v>
      </c>
      <c r="AJ195" s="129">
        <f t="shared" ref="AJ195:AJ258" si="12">SUMPRODUCT(J195:AF195)</f>
        <v>0</v>
      </c>
      <c r="AK195" s="129"/>
      <c r="AL195" s="129">
        <f t="shared" ref="AL195:AL258" si="13">IFERROR(D195/1,0)</f>
        <v>0</v>
      </c>
      <c r="AM195" s="129" t="str">
        <f t="shared" ref="AM195:AM258" si="14">IFERROR(E195/1,"")</f>
        <v/>
      </c>
      <c r="AN195" s="130" t="str">
        <f t="shared" ref="AN195:AN258" si="15">IFERROR((AL195+AM195)/AJ195,"")</f>
        <v/>
      </c>
    </row>
    <row r="196" spans="1:40" ht="15" customHeight="1" x14ac:dyDescent="0.25">
      <c r="A196" s="2" t="s">
        <v>310</v>
      </c>
      <c r="B196" s="2" t="s">
        <v>312</v>
      </c>
      <c r="C196" s="2">
        <v>2015</v>
      </c>
      <c r="D196" s="2" t="s">
        <v>650</v>
      </c>
      <c r="E196" s="2" t="s">
        <v>650</v>
      </c>
      <c r="F196" s="2" t="s">
        <v>650</v>
      </c>
      <c r="G196" s="2" t="s">
        <v>650</v>
      </c>
      <c r="H196" s="2" t="s">
        <v>650</v>
      </c>
      <c r="I196" s="2" t="s">
        <v>650</v>
      </c>
      <c r="J196" s="2" t="s">
        <v>650</v>
      </c>
      <c r="K196" s="2" t="s">
        <v>650</v>
      </c>
      <c r="L196" s="2" t="s">
        <v>650</v>
      </c>
      <c r="M196" s="2" t="s">
        <v>650</v>
      </c>
      <c r="N196" s="2" t="s">
        <v>650</v>
      </c>
      <c r="O196" s="2" t="s">
        <v>650</v>
      </c>
      <c r="P196" s="2" t="s">
        <v>650</v>
      </c>
      <c r="Q196" s="2" t="s">
        <v>650</v>
      </c>
      <c r="R196" s="2" t="s">
        <v>650</v>
      </c>
      <c r="S196" s="2" t="s">
        <v>650</v>
      </c>
      <c r="T196" s="2" t="s">
        <v>650</v>
      </c>
      <c r="U196" s="2" t="s">
        <v>650</v>
      </c>
      <c r="V196" s="2" t="s">
        <v>650</v>
      </c>
      <c r="W196" s="2" t="s">
        <v>650</v>
      </c>
      <c r="X196" s="2" t="s">
        <v>650</v>
      </c>
      <c r="Y196" s="2" t="s">
        <v>650</v>
      </c>
      <c r="Z196" s="2" t="s">
        <v>650</v>
      </c>
      <c r="AA196" s="2" t="s">
        <v>650</v>
      </c>
      <c r="AB196" s="2" t="s">
        <v>650</v>
      </c>
      <c r="AC196" s="2" t="s">
        <v>650</v>
      </c>
      <c r="AD196" s="2" t="s">
        <v>650</v>
      </c>
      <c r="AE196" s="2" t="s">
        <v>650</v>
      </c>
      <c r="AF196" s="2" t="s">
        <v>650</v>
      </c>
      <c r="AG196" s="2" t="s">
        <v>650</v>
      </c>
      <c r="AJ196" s="129">
        <f t="shared" si="12"/>
        <v>0</v>
      </c>
      <c r="AK196" s="129"/>
      <c r="AL196" s="129">
        <f t="shared" si="13"/>
        <v>0</v>
      </c>
      <c r="AM196" s="129" t="str">
        <f t="shared" si="14"/>
        <v/>
      </c>
      <c r="AN196" s="130" t="str">
        <f t="shared" si="15"/>
        <v/>
      </c>
    </row>
    <row r="197" spans="1:40" ht="15" customHeight="1" x14ac:dyDescent="0.25">
      <c r="A197" s="2" t="s">
        <v>310</v>
      </c>
      <c r="B197" s="2" t="s">
        <v>313</v>
      </c>
      <c r="C197" s="2">
        <v>2015</v>
      </c>
      <c r="D197" s="2" t="s">
        <v>650</v>
      </c>
      <c r="E197" s="2" t="s">
        <v>650</v>
      </c>
      <c r="F197" s="2" t="s">
        <v>650</v>
      </c>
      <c r="G197" s="2" t="s">
        <v>650</v>
      </c>
      <c r="H197" s="2" t="s">
        <v>650</v>
      </c>
      <c r="I197" s="2" t="s">
        <v>650</v>
      </c>
      <c r="J197" s="2" t="s">
        <v>650</v>
      </c>
      <c r="K197" s="2" t="s">
        <v>650</v>
      </c>
      <c r="L197" s="2" t="s">
        <v>650</v>
      </c>
      <c r="M197" s="2" t="s">
        <v>650</v>
      </c>
      <c r="N197" s="2" t="s">
        <v>650</v>
      </c>
      <c r="O197" s="2" t="s">
        <v>650</v>
      </c>
      <c r="P197" s="2" t="s">
        <v>650</v>
      </c>
      <c r="Q197" s="2" t="s">
        <v>650</v>
      </c>
      <c r="R197" s="2" t="s">
        <v>650</v>
      </c>
      <c r="S197" s="2" t="s">
        <v>650</v>
      </c>
      <c r="T197" s="2" t="s">
        <v>650</v>
      </c>
      <c r="U197" s="2" t="s">
        <v>650</v>
      </c>
      <c r="V197" s="2" t="s">
        <v>650</v>
      </c>
      <c r="W197" s="2" t="s">
        <v>650</v>
      </c>
      <c r="X197" s="2" t="s">
        <v>650</v>
      </c>
      <c r="Y197" s="2" t="s">
        <v>650</v>
      </c>
      <c r="Z197" s="2" t="s">
        <v>650</v>
      </c>
      <c r="AA197" s="2" t="s">
        <v>650</v>
      </c>
      <c r="AB197" s="2" t="s">
        <v>650</v>
      </c>
      <c r="AC197" s="2" t="s">
        <v>650</v>
      </c>
      <c r="AD197" s="2" t="s">
        <v>650</v>
      </c>
      <c r="AE197" s="2" t="s">
        <v>650</v>
      </c>
      <c r="AF197" s="2" t="s">
        <v>650</v>
      </c>
      <c r="AG197" s="2" t="s">
        <v>650</v>
      </c>
      <c r="AJ197" s="129">
        <f t="shared" si="12"/>
        <v>0</v>
      </c>
      <c r="AK197" s="129"/>
      <c r="AL197" s="129">
        <f t="shared" si="13"/>
        <v>0</v>
      </c>
      <c r="AM197" s="129" t="str">
        <f t="shared" si="14"/>
        <v/>
      </c>
      <c r="AN197" s="130" t="str">
        <f t="shared" si="15"/>
        <v/>
      </c>
    </row>
    <row r="198" spans="1:40" ht="15" customHeight="1" x14ac:dyDescent="0.25">
      <c r="A198" s="2" t="s">
        <v>314</v>
      </c>
      <c r="B198" s="2" t="s">
        <v>315</v>
      </c>
      <c r="C198" s="2">
        <v>2015</v>
      </c>
      <c r="D198" s="2" t="s">
        <v>650</v>
      </c>
      <c r="E198" s="2" t="s">
        <v>650</v>
      </c>
      <c r="F198" s="2" t="s">
        <v>650</v>
      </c>
      <c r="G198" s="2" t="s">
        <v>650</v>
      </c>
      <c r="H198" s="2" t="s">
        <v>650</v>
      </c>
      <c r="I198" s="2" t="s">
        <v>650</v>
      </c>
      <c r="J198" s="2" t="s">
        <v>650</v>
      </c>
      <c r="K198" s="2" t="s">
        <v>650</v>
      </c>
      <c r="L198" s="2" t="s">
        <v>650</v>
      </c>
      <c r="M198" s="2" t="s">
        <v>650</v>
      </c>
      <c r="N198" s="2" t="s">
        <v>650</v>
      </c>
      <c r="O198" s="2" t="s">
        <v>650</v>
      </c>
      <c r="P198" s="2" t="s">
        <v>650</v>
      </c>
      <c r="Q198" s="2" t="s">
        <v>650</v>
      </c>
      <c r="R198" s="2" t="s">
        <v>650</v>
      </c>
      <c r="S198" s="2" t="s">
        <v>650</v>
      </c>
      <c r="T198" s="2" t="s">
        <v>650</v>
      </c>
      <c r="U198" s="2" t="s">
        <v>650</v>
      </c>
      <c r="V198" s="2" t="s">
        <v>650</v>
      </c>
      <c r="W198" s="2" t="s">
        <v>650</v>
      </c>
      <c r="X198" s="2" t="s">
        <v>650</v>
      </c>
      <c r="Y198" s="2" t="s">
        <v>650</v>
      </c>
      <c r="Z198" s="2" t="s">
        <v>650</v>
      </c>
      <c r="AA198" s="2" t="s">
        <v>650</v>
      </c>
      <c r="AB198" s="2" t="s">
        <v>650</v>
      </c>
      <c r="AC198" s="2" t="s">
        <v>650</v>
      </c>
      <c r="AD198" s="2" t="s">
        <v>650</v>
      </c>
      <c r="AE198" s="2" t="s">
        <v>650</v>
      </c>
      <c r="AF198" s="2" t="s">
        <v>650</v>
      </c>
      <c r="AG198" s="2" t="s">
        <v>650</v>
      </c>
      <c r="AJ198" s="129">
        <f t="shared" si="12"/>
        <v>0</v>
      </c>
      <c r="AK198" s="129"/>
      <c r="AL198" s="129">
        <f t="shared" si="13"/>
        <v>0</v>
      </c>
      <c r="AM198" s="129" t="str">
        <f t="shared" si="14"/>
        <v/>
      </c>
      <c r="AN198" s="130" t="str">
        <f t="shared" si="15"/>
        <v/>
      </c>
    </row>
    <row r="199" spans="1:40" ht="15" customHeight="1" x14ac:dyDescent="0.25">
      <c r="A199" s="2" t="s">
        <v>314</v>
      </c>
      <c r="B199" s="2" t="s">
        <v>316</v>
      </c>
      <c r="C199" s="2">
        <v>2015</v>
      </c>
      <c r="D199" s="2" t="s">
        <v>650</v>
      </c>
      <c r="E199" s="2" t="s">
        <v>650</v>
      </c>
      <c r="F199" s="2" t="s">
        <v>650</v>
      </c>
      <c r="G199" s="2" t="s">
        <v>650</v>
      </c>
      <c r="H199" s="2" t="s">
        <v>650</v>
      </c>
      <c r="I199" s="2" t="s">
        <v>650</v>
      </c>
      <c r="J199" s="2" t="s">
        <v>650</v>
      </c>
      <c r="K199" s="2" t="s">
        <v>650</v>
      </c>
      <c r="L199" s="2" t="s">
        <v>650</v>
      </c>
      <c r="M199" s="2" t="s">
        <v>650</v>
      </c>
      <c r="N199" s="2" t="s">
        <v>650</v>
      </c>
      <c r="O199" s="2" t="s">
        <v>650</v>
      </c>
      <c r="P199" s="2" t="s">
        <v>650</v>
      </c>
      <c r="Q199" s="2" t="s">
        <v>650</v>
      </c>
      <c r="R199" s="2" t="s">
        <v>650</v>
      </c>
      <c r="S199" s="2" t="s">
        <v>650</v>
      </c>
      <c r="T199" s="2" t="s">
        <v>650</v>
      </c>
      <c r="U199" s="2" t="s">
        <v>650</v>
      </c>
      <c r="V199" s="2" t="s">
        <v>650</v>
      </c>
      <c r="W199" s="2" t="s">
        <v>650</v>
      </c>
      <c r="X199" s="2" t="s">
        <v>650</v>
      </c>
      <c r="Y199" s="2" t="s">
        <v>650</v>
      </c>
      <c r="Z199" s="2" t="s">
        <v>650</v>
      </c>
      <c r="AA199" s="2" t="s">
        <v>650</v>
      </c>
      <c r="AB199" s="2" t="s">
        <v>650</v>
      </c>
      <c r="AC199" s="2" t="s">
        <v>650</v>
      </c>
      <c r="AD199" s="2" t="s">
        <v>650</v>
      </c>
      <c r="AE199" s="2" t="s">
        <v>650</v>
      </c>
      <c r="AF199" s="2" t="s">
        <v>650</v>
      </c>
      <c r="AG199" s="2" t="s">
        <v>650</v>
      </c>
      <c r="AJ199" s="129">
        <f t="shared" si="12"/>
        <v>0</v>
      </c>
      <c r="AK199" s="129"/>
      <c r="AL199" s="129">
        <f t="shared" si="13"/>
        <v>0</v>
      </c>
      <c r="AM199" s="129" t="str">
        <f t="shared" si="14"/>
        <v/>
      </c>
      <c r="AN199" s="130" t="str">
        <f t="shared" si="15"/>
        <v/>
      </c>
    </row>
    <row r="200" spans="1:40" ht="15" customHeight="1" x14ac:dyDescent="0.25">
      <c r="A200" s="2" t="s">
        <v>317</v>
      </c>
      <c r="B200" s="13" t="s">
        <v>1022</v>
      </c>
      <c r="C200" s="2">
        <v>2015</v>
      </c>
      <c r="D200" s="2" t="s">
        <v>651</v>
      </c>
      <c r="E200" s="2" t="s">
        <v>651</v>
      </c>
      <c r="F200" s="2" t="s">
        <v>651</v>
      </c>
      <c r="G200" s="2" t="s">
        <v>651</v>
      </c>
      <c r="H200" s="2" t="s">
        <v>651</v>
      </c>
      <c r="I200" s="2" t="s">
        <v>651</v>
      </c>
      <c r="J200" s="2" t="s">
        <v>651</v>
      </c>
      <c r="K200" s="2" t="s">
        <v>651</v>
      </c>
      <c r="L200" s="2" t="s">
        <v>651</v>
      </c>
      <c r="M200" s="2" t="s">
        <v>651</v>
      </c>
      <c r="N200" s="2" t="s">
        <v>651</v>
      </c>
      <c r="O200" s="2" t="s">
        <v>651</v>
      </c>
      <c r="P200" s="2" t="s">
        <v>651</v>
      </c>
      <c r="Q200" s="2" t="s">
        <v>651</v>
      </c>
      <c r="R200" s="2" t="s">
        <v>651</v>
      </c>
      <c r="S200" s="2" t="s">
        <v>651</v>
      </c>
      <c r="T200" s="2" t="s">
        <v>651</v>
      </c>
      <c r="U200" s="2" t="s">
        <v>651</v>
      </c>
      <c r="V200" s="2" t="s">
        <v>651</v>
      </c>
      <c r="W200" s="2" t="s">
        <v>651</v>
      </c>
      <c r="X200" s="2" t="s">
        <v>651</v>
      </c>
      <c r="Y200" s="2" t="s">
        <v>651</v>
      </c>
      <c r="Z200" s="2" t="s">
        <v>651</v>
      </c>
      <c r="AA200" s="2" t="s">
        <v>651</v>
      </c>
      <c r="AB200" s="2" t="s">
        <v>651</v>
      </c>
      <c r="AC200" s="2" t="s">
        <v>651</v>
      </c>
      <c r="AD200" s="2" t="s">
        <v>651</v>
      </c>
      <c r="AE200" s="2" t="s">
        <v>651</v>
      </c>
      <c r="AF200" s="2" t="s">
        <v>651</v>
      </c>
      <c r="AG200" s="2" t="s">
        <v>651</v>
      </c>
      <c r="AJ200" s="129">
        <f t="shared" si="12"/>
        <v>0</v>
      </c>
      <c r="AK200" s="129"/>
      <c r="AL200" s="129">
        <f t="shared" si="13"/>
        <v>0</v>
      </c>
      <c r="AM200" s="129" t="str">
        <f t="shared" si="14"/>
        <v/>
      </c>
      <c r="AN200" s="130" t="str">
        <f t="shared" si="15"/>
        <v/>
      </c>
    </row>
    <row r="201" spans="1:40" ht="15" customHeight="1" x14ac:dyDescent="0.25">
      <c r="A201" s="2" t="s">
        <v>319</v>
      </c>
      <c r="B201" s="2" t="s">
        <v>320</v>
      </c>
      <c r="C201" s="2">
        <v>2015</v>
      </c>
      <c r="D201" s="2" t="s">
        <v>650</v>
      </c>
      <c r="E201" s="2" t="s">
        <v>650</v>
      </c>
      <c r="F201" s="2" t="s">
        <v>650</v>
      </c>
      <c r="G201" s="2" t="s">
        <v>650</v>
      </c>
      <c r="H201" s="2" t="s">
        <v>650</v>
      </c>
      <c r="I201" s="2" t="s">
        <v>650</v>
      </c>
      <c r="J201" s="2" t="s">
        <v>650</v>
      </c>
      <c r="K201" s="2" t="s">
        <v>650</v>
      </c>
      <c r="L201" s="2" t="s">
        <v>650</v>
      </c>
      <c r="M201" s="2" t="s">
        <v>650</v>
      </c>
      <c r="N201" s="2" t="s">
        <v>650</v>
      </c>
      <c r="O201" s="2" t="s">
        <v>650</v>
      </c>
      <c r="P201" s="2" t="s">
        <v>650</v>
      </c>
      <c r="Q201" s="2" t="s">
        <v>650</v>
      </c>
      <c r="R201" s="2" t="s">
        <v>650</v>
      </c>
      <c r="S201" s="2" t="s">
        <v>650</v>
      </c>
      <c r="T201" s="2" t="s">
        <v>650</v>
      </c>
      <c r="U201" s="2" t="s">
        <v>650</v>
      </c>
      <c r="V201" s="2" t="s">
        <v>650</v>
      </c>
      <c r="W201" s="2" t="s">
        <v>650</v>
      </c>
      <c r="X201" s="2" t="s">
        <v>650</v>
      </c>
      <c r="Y201" s="2" t="s">
        <v>650</v>
      </c>
      <c r="Z201" s="2" t="s">
        <v>650</v>
      </c>
      <c r="AA201" s="2" t="s">
        <v>650</v>
      </c>
      <c r="AB201" s="2" t="s">
        <v>650</v>
      </c>
      <c r="AC201" s="2" t="s">
        <v>650</v>
      </c>
      <c r="AD201" s="2" t="s">
        <v>650</v>
      </c>
      <c r="AE201" s="2" t="s">
        <v>650</v>
      </c>
      <c r="AF201" s="2" t="s">
        <v>650</v>
      </c>
      <c r="AG201" s="2" t="s">
        <v>650</v>
      </c>
      <c r="AJ201" s="129">
        <f t="shared" si="12"/>
        <v>0</v>
      </c>
      <c r="AK201" s="129"/>
      <c r="AL201" s="129">
        <f t="shared" si="13"/>
        <v>0</v>
      </c>
      <c r="AM201" s="129" t="str">
        <f t="shared" si="14"/>
        <v/>
      </c>
      <c r="AN201" s="130" t="str">
        <f t="shared" si="15"/>
        <v/>
      </c>
    </row>
    <row r="202" spans="1:40" ht="15" customHeight="1" x14ac:dyDescent="0.25">
      <c r="A202" s="2" t="s">
        <v>321</v>
      </c>
      <c r="B202" s="2" t="s">
        <v>322</v>
      </c>
      <c r="C202" s="2">
        <v>2015</v>
      </c>
      <c r="D202" s="2">
        <v>69.400000000000006</v>
      </c>
      <c r="E202" s="2">
        <v>10.1</v>
      </c>
      <c r="F202" s="2" t="s">
        <v>650</v>
      </c>
      <c r="G202" s="2" t="s">
        <v>650</v>
      </c>
      <c r="H202" s="2" t="s">
        <v>650</v>
      </c>
      <c r="I202" s="2">
        <v>114.1</v>
      </c>
      <c r="J202" s="2" t="s">
        <v>650</v>
      </c>
      <c r="K202" s="2" t="s">
        <v>650</v>
      </c>
      <c r="L202" s="2" t="s">
        <v>650</v>
      </c>
      <c r="M202" s="2" t="s">
        <v>650</v>
      </c>
      <c r="N202" s="2" t="s">
        <v>650</v>
      </c>
      <c r="O202" s="2" t="s">
        <v>650</v>
      </c>
      <c r="P202" s="2">
        <v>49</v>
      </c>
      <c r="Q202" s="2">
        <v>14.4</v>
      </c>
      <c r="R202" s="2">
        <v>35.5</v>
      </c>
      <c r="S202" s="2" t="s">
        <v>650</v>
      </c>
      <c r="T202" s="2" t="s">
        <v>650</v>
      </c>
      <c r="U202" s="2" t="s">
        <v>650</v>
      </c>
      <c r="V202" s="2" t="s">
        <v>650</v>
      </c>
      <c r="W202" s="2" t="s">
        <v>650</v>
      </c>
      <c r="X202" s="2" t="s">
        <v>650</v>
      </c>
      <c r="Y202" s="2" t="s">
        <v>650</v>
      </c>
      <c r="Z202" s="2" t="s">
        <v>650</v>
      </c>
      <c r="AA202" s="2" t="s">
        <v>650</v>
      </c>
      <c r="AB202" s="2" t="s">
        <v>650</v>
      </c>
      <c r="AC202" s="2" t="s">
        <v>650</v>
      </c>
      <c r="AD202" s="2" t="s">
        <v>650</v>
      </c>
      <c r="AE202" s="2" t="s">
        <v>650</v>
      </c>
      <c r="AF202" s="2" t="s">
        <v>650</v>
      </c>
      <c r="AG202" s="2">
        <v>15.2</v>
      </c>
      <c r="AJ202" s="129">
        <f t="shared" si="12"/>
        <v>98.9</v>
      </c>
      <c r="AK202" s="129"/>
      <c r="AL202" s="129">
        <f t="shared" si="13"/>
        <v>69.400000000000006</v>
      </c>
      <c r="AM202" s="129">
        <f t="shared" si="14"/>
        <v>10.1</v>
      </c>
      <c r="AN202" s="130">
        <f t="shared" si="15"/>
        <v>0.80384226491405453</v>
      </c>
    </row>
    <row r="203" spans="1:40" ht="15" customHeight="1" x14ac:dyDescent="0.25">
      <c r="A203" s="2" t="s">
        <v>321</v>
      </c>
      <c r="B203" s="2" t="s">
        <v>323</v>
      </c>
      <c r="C203" s="2">
        <v>2015</v>
      </c>
      <c r="D203" s="2" t="s">
        <v>650</v>
      </c>
      <c r="E203" s="2" t="s">
        <v>650</v>
      </c>
      <c r="F203" s="2" t="s">
        <v>650</v>
      </c>
      <c r="G203" s="2" t="s">
        <v>650</v>
      </c>
      <c r="H203" s="2" t="s">
        <v>650</v>
      </c>
      <c r="I203" s="2" t="s">
        <v>650</v>
      </c>
      <c r="J203" s="2" t="s">
        <v>650</v>
      </c>
      <c r="K203" s="2" t="s">
        <v>650</v>
      </c>
      <c r="L203" s="2" t="s">
        <v>650</v>
      </c>
      <c r="M203" s="2" t="s">
        <v>650</v>
      </c>
      <c r="N203" s="2" t="s">
        <v>650</v>
      </c>
      <c r="O203" s="2" t="s">
        <v>650</v>
      </c>
      <c r="P203" s="2" t="s">
        <v>650</v>
      </c>
      <c r="Q203" s="2" t="s">
        <v>650</v>
      </c>
      <c r="R203" s="2" t="s">
        <v>650</v>
      </c>
      <c r="S203" s="2" t="s">
        <v>650</v>
      </c>
      <c r="T203" s="2" t="s">
        <v>650</v>
      </c>
      <c r="U203" s="2" t="s">
        <v>650</v>
      </c>
      <c r="V203" s="2" t="s">
        <v>650</v>
      </c>
      <c r="W203" s="2" t="s">
        <v>650</v>
      </c>
      <c r="X203" s="2" t="s">
        <v>650</v>
      </c>
      <c r="Y203" s="2" t="s">
        <v>650</v>
      </c>
      <c r="Z203" s="2" t="s">
        <v>650</v>
      </c>
      <c r="AA203" s="2" t="s">
        <v>650</v>
      </c>
      <c r="AB203" s="2" t="s">
        <v>650</v>
      </c>
      <c r="AC203" s="2" t="s">
        <v>650</v>
      </c>
      <c r="AD203" s="2" t="s">
        <v>650</v>
      </c>
      <c r="AE203" s="2" t="s">
        <v>650</v>
      </c>
      <c r="AF203" s="2" t="s">
        <v>650</v>
      </c>
      <c r="AG203" s="2" t="s">
        <v>650</v>
      </c>
      <c r="AJ203" s="129">
        <f t="shared" si="12"/>
        <v>0</v>
      </c>
      <c r="AK203" s="129"/>
      <c r="AL203" s="129">
        <f t="shared" si="13"/>
        <v>0</v>
      </c>
      <c r="AM203" s="129" t="str">
        <f t="shared" si="14"/>
        <v/>
      </c>
      <c r="AN203" s="130" t="str">
        <f t="shared" si="15"/>
        <v/>
      </c>
    </row>
    <row r="204" spans="1:40" ht="15" customHeight="1" x14ac:dyDescent="0.25">
      <c r="A204" s="2" t="s">
        <v>321</v>
      </c>
      <c r="B204" s="2" t="s">
        <v>324</v>
      </c>
      <c r="C204" s="2">
        <v>2015</v>
      </c>
      <c r="D204" s="2" t="s">
        <v>650</v>
      </c>
      <c r="E204" s="2" t="s">
        <v>650</v>
      </c>
      <c r="F204" s="2" t="s">
        <v>650</v>
      </c>
      <c r="G204" s="2" t="s">
        <v>650</v>
      </c>
      <c r="H204" s="2" t="s">
        <v>650</v>
      </c>
      <c r="I204" s="2" t="s">
        <v>650</v>
      </c>
      <c r="J204" s="2" t="s">
        <v>650</v>
      </c>
      <c r="K204" s="2" t="s">
        <v>650</v>
      </c>
      <c r="L204" s="2" t="s">
        <v>650</v>
      </c>
      <c r="M204" s="2" t="s">
        <v>650</v>
      </c>
      <c r="N204" s="2" t="s">
        <v>650</v>
      </c>
      <c r="O204" s="2" t="s">
        <v>650</v>
      </c>
      <c r="P204" s="2" t="s">
        <v>650</v>
      </c>
      <c r="Q204" s="2" t="s">
        <v>650</v>
      </c>
      <c r="R204" s="2" t="s">
        <v>650</v>
      </c>
      <c r="S204" s="2" t="s">
        <v>650</v>
      </c>
      <c r="T204" s="2" t="s">
        <v>650</v>
      </c>
      <c r="U204" s="2" t="s">
        <v>650</v>
      </c>
      <c r="V204" s="2" t="s">
        <v>650</v>
      </c>
      <c r="W204" s="2" t="s">
        <v>650</v>
      </c>
      <c r="X204" s="2" t="s">
        <v>650</v>
      </c>
      <c r="Y204" s="2" t="s">
        <v>650</v>
      </c>
      <c r="Z204" s="2" t="s">
        <v>650</v>
      </c>
      <c r="AA204" s="2" t="s">
        <v>650</v>
      </c>
      <c r="AB204" s="2" t="s">
        <v>650</v>
      </c>
      <c r="AC204" s="2" t="s">
        <v>650</v>
      </c>
      <c r="AD204" s="2" t="s">
        <v>650</v>
      </c>
      <c r="AE204" s="2" t="s">
        <v>650</v>
      </c>
      <c r="AF204" s="2" t="s">
        <v>650</v>
      </c>
      <c r="AG204" s="2" t="s">
        <v>650</v>
      </c>
      <c r="AJ204" s="129">
        <f t="shared" si="12"/>
        <v>0</v>
      </c>
      <c r="AK204" s="129"/>
      <c r="AL204" s="129">
        <f t="shared" si="13"/>
        <v>0</v>
      </c>
      <c r="AM204" s="129" t="str">
        <f t="shared" si="14"/>
        <v/>
      </c>
      <c r="AN204" s="130" t="str">
        <f t="shared" si="15"/>
        <v/>
      </c>
    </row>
    <row r="205" spans="1:40" ht="15" customHeight="1" x14ac:dyDescent="0.25">
      <c r="A205" s="2" t="s">
        <v>327</v>
      </c>
      <c r="B205" s="2" t="s">
        <v>328</v>
      </c>
      <c r="C205" s="2">
        <v>2015</v>
      </c>
      <c r="D205" s="2">
        <v>31.6</v>
      </c>
      <c r="E205" s="2">
        <v>8.8000000000000007</v>
      </c>
      <c r="F205" s="2" t="s">
        <v>650</v>
      </c>
      <c r="G205" s="2" t="s">
        <v>650</v>
      </c>
      <c r="H205" s="2" t="s">
        <v>650</v>
      </c>
      <c r="I205" s="2">
        <v>63.7</v>
      </c>
      <c r="J205" s="2" t="s">
        <v>650</v>
      </c>
      <c r="K205" s="2">
        <v>3.6</v>
      </c>
      <c r="L205" s="2" t="s">
        <v>650</v>
      </c>
      <c r="M205" s="2" t="s">
        <v>650</v>
      </c>
      <c r="N205" s="2" t="s">
        <v>650</v>
      </c>
      <c r="O205" s="2" t="s">
        <v>650</v>
      </c>
      <c r="P205" s="2">
        <v>53.4</v>
      </c>
      <c r="Q205" s="2" t="s">
        <v>650</v>
      </c>
      <c r="R205" s="2">
        <v>6.7</v>
      </c>
      <c r="S205" s="2" t="s">
        <v>650</v>
      </c>
      <c r="T205" s="2" t="s">
        <v>650</v>
      </c>
      <c r="U205" s="2" t="s">
        <v>650</v>
      </c>
      <c r="V205" s="2" t="s">
        <v>8</v>
      </c>
      <c r="W205" s="2" t="s">
        <v>650</v>
      </c>
      <c r="X205" s="2" t="s">
        <v>650</v>
      </c>
      <c r="Y205" s="2" t="s">
        <v>650</v>
      </c>
      <c r="Z205" s="2" t="s">
        <v>650</v>
      </c>
      <c r="AA205" s="2" t="s">
        <v>650</v>
      </c>
      <c r="AB205" s="2" t="s">
        <v>650</v>
      </c>
      <c r="AC205" s="2" t="s">
        <v>650</v>
      </c>
      <c r="AD205" s="2" t="s">
        <v>650</v>
      </c>
      <c r="AE205" s="2" t="s">
        <v>650</v>
      </c>
      <c r="AF205" s="2" t="s">
        <v>650</v>
      </c>
      <c r="AG205" s="2" t="s">
        <v>650</v>
      </c>
      <c r="AJ205" s="129">
        <f t="shared" si="12"/>
        <v>63.7</v>
      </c>
      <c r="AK205" s="129"/>
      <c r="AL205" s="129">
        <f t="shared" si="13"/>
        <v>31.6</v>
      </c>
      <c r="AM205" s="129">
        <f t="shared" si="14"/>
        <v>8.8000000000000007</v>
      </c>
      <c r="AN205" s="130">
        <f t="shared" si="15"/>
        <v>0.6342229199372057</v>
      </c>
    </row>
    <row r="206" spans="1:40" ht="15" customHeight="1" x14ac:dyDescent="0.25">
      <c r="A206" s="2" t="s">
        <v>329</v>
      </c>
      <c r="B206" s="2" t="s">
        <v>330</v>
      </c>
      <c r="C206" s="2">
        <v>2015</v>
      </c>
      <c r="D206" s="2" t="s">
        <v>650</v>
      </c>
      <c r="E206" s="2" t="s">
        <v>650</v>
      </c>
      <c r="F206" s="2" t="s">
        <v>650</v>
      </c>
      <c r="G206" s="2" t="s">
        <v>650</v>
      </c>
      <c r="H206" s="2" t="s">
        <v>650</v>
      </c>
      <c r="I206" s="2" t="s">
        <v>650</v>
      </c>
      <c r="J206" s="2" t="s">
        <v>650</v>
      </c>
      <c r="K206" s="2" t="s">
        <v>650</v>
      </c>
      <c r="L206" s="2" t="s">
        <v>650</v>
      </c>
      <c r="M206" s="2" t="s">
        <v>650</v>
      </c>
      <c r="N206" s="2" t="s">
        <v>650</v>
      </c>
      <c r="O206" s="2" t="s">
        <v>650</v>
      </c>
      <c r="P206" s="2" t="s">
        <v>650</v>
      </c>
      <c r="Q206" s="2" t="s">
        <v>650</v>
      </c>
      <c r="R206" s="2" t="s">
        <v>650</v>
      </c>
      <c r="S206" s="2" t="s">
        <v>650</v>
      </c>
      <c r="T206" s="2" t="s">
        <v>650</v>
      </c>
      <c r="U206" s="2" t="s">
        <v>650</v>
      </c>
      <c r="V206" s="2" t="s">
        <v>650</v>
      </c>
      <c r="W206" s="2" t="s">
        <v>650</v>
      </c>
      <c r="X206" s="2" t="s">
        <v>650</v>
      </c>
      <c r="Y206" s="2" t="s">
        <v>650</v>
      </c>
      <c r="Z206" s="2" t="s">
        <v>650</v>
      </c>
      <c r="AA206" s="2" t="s">
        <v>650</v>
      </c>
      <c r="AB206" s="2" t="s">
        <v>650</v>
      </c>
      <c r="AC206" s="2" t="s">
        <v>650</v>
      </c>
      <c r="AD206" s="2" t="s">
        <v>650</v>
      </c>
      <c r="AE206" s="2" t="s">
        <v>650</v>
      </c>
      <c r="AF206" s="2" t="s">
        <v>650</v>
      </c>
      <c r="AG206" s="2" t="s">
        <v>650</v>
      </c>
      <c r="AJ206" s="129">
        <f t="shared" si="12"/>
        <v>0</v>
      </c>
      <c r="AK206" s="129"/>
      <c r="AL206" s="129">
        <f t="shared" si="13"/>
        <v>0</v>
      </c>
      <c r="AM206" s="129" t="str">
        <f t="shared" si="14"/>
        <v/>
      </c>
      <c r="AN206" s="130" t="str">
        <f t="shared" si="15"/>
        <v/>
      </c>
    </row>
    <row r="207" spans="1:40" ht="15" customHeight="1" x14ac:dyDescent="0.25">
      <c r="A207" s="2" t="s">
        <v>331</v>
      </c>
      <c r="B207" s="2" t="s">
        <v>332</v>
      </c>
      <c r="C207" s="2">
        <v>2015</v>
      </c>
      <c r="D207" s="2" t="s">
        <v>651</v>
      </c>
      <c r="E207" s="2" t="s">
        <v>651</v>
      </c>
      <c r="F207" s="2" t="s">
        <v>651</v>
      </c>
      <c r="G207" s="2" t="s">
        <v>651</v>
      </c>
      <c r="H207" s="2" t="s">
        <v>651</v>
      </c>
      <c r="I207" s="2" t="s">
        <v>651</v>
      </c>
      <c r="J207" s="2" t="s">
        <v>651</v>
      </c>
      <c r="K207" s="2" t="s">
        <v>651</v>
      </c>
      <c r="L207" s="2" t="s">
        <v>651</v>
      </c>
      <c r="M207" s="2" t="s">
        <v>651</v>
      </c>
      <c r="N207" s="2" t="s">
        <v>651</v>
      </c>
      <c r="O207" s="2" t="s">
        <v>651</v>
      </c>
      <c r="P207" s="2" t="s">
        <v>651</v>
      </c>
      <c r="Q207" s="2" t="s">
        <v>651</v>
      </c>
      <c r="R207" s="2" t="s">
        <v>651</v>
      </c>
      <c r="S207" s="2" t="s">
        <v>651</v>
      </c>
      <c r="T207" s="2" t="s">
        <v>651</v>
      </c>
      <c r="U207" s="2" t="s">
        <v>651</v>
      </c>
      <c r="V207" s="2" t="s">
        <v>651</v>
      </c>
      <c r="W207" s="2" t="s">
        <v>651</v>
      </c>
      <c r="X207" s="2" t="s">
        <v>651</v>
      </c>
      <c r="Y207" s="2" t="s">
        <v>651</v>
      </c>
      <c r="Z207" s="2" t="s">
        <v>651</v>
      </c>
      <c r="AA207" s="2" t="s">
        <v>651</v>
      </c>
      <c r="AB207" s="2" t="s">
        <v>651</v>
      </c>
      <c r="AC207" s="2" t="s">
        <v>651</v>
      </c>
      <c r="AD207" s="2" t="s">
        <v>651</v>
      </c>
      <c r="AE207" s="2" t="s">
        <v>651</v>
      </c>
      <c r="AF207" s="2" t="s">
        <v>651</v>
      </c>
      <c r="AG207" s="2" t="s">
        <v>651</v>
      </c>
      <c r="AJ207" s="129">
        <f t="shared" si="12"/>
        <v>0</v>
      </c>
      <c r="AK207" s="129"/>
      <c r="AL207" s="129">
        <f t="shared" si="13"/>
        <v>0</v>
      </c>
      <c r="AM207" s="129" t="str">
        <f t="shared" si="14"/>
        <v/>
      </c>
      <c r="AN207" s="130" t="str">
        <f t="shared" si="15"/>
        <v/>
      </c>
    </row>
    <row r="208" spans="1:40" ht="15" customHeight="1" x14ac:dyDescent="0.25">
      <c r="A208" s="2" t="s">
        <v>333</v>
      </c>
      <c r="B208" s="2" t="s">
        <v>334</v>
      </c>
      <c r="C208" s="2">
        <v>2015</v>
      </c>
      <c r="D208" s="2" t="s">
        <v>650</v>
      </c>
      <c r="E208" s="2" t="s">
        <v>650</v>
      </c>
      <c r="F208" s="2" t="s">
        <v>650</v>
      </c>
      <c r="G208" s="2" t="s">
        <v>650</v>
      </c>
      <c r="H208" s="2" t="s">
        <v>650</v>
      </c>
      <c r="I208" s="2" t="s">
        <v>650</v>
      </c>
      <c r="J208" s="2" t="s">
        <v>650</v>
      </c>
      <c r="K208" s="2" t="s">
        <v>650</v>
      </c>
      <c r="L208" s="2" t="s">
        <v>650</v>
      </c>
      <c r="M208" s="2" t="s">
        <v>650</v>
      </c>
      <c r="N208" s="2" t="s">
        <v>650</v>
      </c>
      <c r="O208" s="2" t="s">
        <v>650</v>
      </c>
      <c r="P208" s="2" t="s">
        <v>650</v>
      </c>
      <c r="Q208" s="2" t="s">
        <v>650</v>
      </c>
      <c r="R208" s="2" t="s">
        <v>650</v>
      </c>
      <c r="S208" s="2" t="s">
        <v>650</v>
      </c>
      <c r="T208" s="2" t="s">
        <v>650</v>
      </c>
      <c r="U208" s="2" t="s">
        <v>650</v>
      </c>
      <c r="V208" s="2" t="s">
        <v>650</v>
      </c>
      <c r="W208" s="2" t="s">
        <v>650</v>
      </c>
      <c r="X208" s="2" t="s">
        <v>650</v>
      </c>
      <c r="Y208" s="2" t="s">
        <v>650</v>
      </c>
      <c r="Z208" s="2" t="s">
        <v>650</v>
      </c>
      <c r="AA208" s="2" t="s">
        <v>650</v>
      </c>
      <c r="AB208" s="2" t="s">
        <v>650</v>
      </c>
      <c r="AC208" s="2" t="s">
        <v>650</v>
      </c>
      <c r="AD208" s="2" t="s">
        <v>650</v>
      </c>
      <c r="AE208" s="2" t="s">
        <v>650</v>
      </c>
      <c r="AF208" s="2" t="s">
        <v>650</v>
      </c>
      <c r="AG208" s="2" t="s">
        <v>650</v>
      </c>
      <c r="AJ208" s="129">
        <f t="shared" si="12"/>
        <v>0</v>
      </c>
      <c r="AK208" s="129"/>
      <c r="AL208" s="129">
        <f t="shared" si="13"/>
        <v>0</v>
      </c>
      <c r="AM208" s="129" t="str">
        <f t="shared" si="14"/>
        <v/>
      </c>
      <c r="AN208" s="130" t="str">
        <f t="shared" si="15"/>
        <v/>
      </c>
    </row>
    <row r="209" spans="1:40" ht="15" customHeight="1" x14ac:dyDescent="0.25">
      <c r="A209" s="2" t="s">
        <v>333</v>
      </c>
      <c r="B209" s="2" t="s">
        <v>335</v>
      </c>
      <c r="C209" s="2">
        <v>2015</v>
      </c>
      <c r="D209" s="2" t="s">
        <v>650</v>
      </c>
      <c r="E209" s="2" t="s">
        <v>650</v>
      </c>
      <c r="F209" s="2" t="s">
        <v>650</v>
      </c>
      <c r="G209" s="2" t="s">
        <v>650</v>
      </c>
      <c r="H209" s="2" t="s">
        <v>650</v>
      </c>
      <c r="I209" s="2" t="s">
        <v>650</v>
      </c>
      <c r="J209" s="2" t="s">
        <v>650</v>
      </c>
      <c r="K209" s="2" t="s">
        <v>650</v>
      </c>
      <c r="L209" s="2" t="s">
        <v>650</v>
      </c>
      <c r="M209" s="2" t="s">
        <v>650</v>
      </c>
      <c r="N209" s="2" t="s">
        <v>650</v>
      </c>
      <c r="O209" s="2" t="s">
        <v>650</v>
      </c>
      <c r="P209" s="2" t="s">
        <v>650</v>
      </c>
      <c r="Q209" s="2" t="s">
        <v>650</v>
      </c>
      <c r="R209" s="2" t="s">
        <v>650</v>
      </c>
      <c r="S209" s="2" t="s">
        <v>650</v>
      </c>
      <c r="T209" s="2" t="s">
        <v>650</v>
      </c>
      <c r="U209" s="2" t="s">
        <v>650</v>
      </c>
      <c r="V209" s="2" t="s">
        <v>650</v>
      </c>
      <c r="W209" s="2" t="s">
        <v>650</v>
      </c>
      <c r="X209" s="2" t="s">
        <v>650</v>
      </c>
      <c r="Y209" s="2" t="s">
        <v>650</v>
      </c>
      <c r="Z209" s="2" t="s">
        <v>650</v>
      </c>
      <c r="AA209" s="2" t="s">
        <v>650</v>
      </c>
      <c r="AB209" s="2" t="s">
        <v>650</v>
      </c>
      <c r="AC209" s="2" t="s">
        <v>650</v>
      </c>
      <c r="AD209" s="2" t="s">
        <v>650</v>
      </c>
      <c r="AE209" s="2" t="s">
        <v>650</v>
      </c>
      <c r="AF209" s="2" t="s">
        <v>650</v>
      </c>
      <c r="AG209" s="2" t="s">
        <v>650</v>
      </c>
      <c r="AJ209" s="129">
        <f t="shared" si="12"/>
        <v>0</v>
      </c>
      <c r="AK209" s="129"/>
      <c r="AL209" s="129">
        <f t="shared" si="13"/>
        <v>0</v>
      </c>
      <c r="AM209" s="129" t="str">
        <f t="shared" si="14"/>
        <v/>
      </c>
      <c r="AN209" s="130" t="str">
        <f t="shared" si="15"/>
        <v/>
      </c>
    </row>
    <row r="210" spans="1:40" ht="15" customHeight="1" x14ac:dyDescent="0.25">
      <c r="A210" s="2" t="s">
        <v>333</v>
      </c>
      <c r="B210" s="2" t="s">
        <v>336</v>
      </c>
      <c r="C210" s="2">
        <v>2015</v>
      </c>
      <c r="D210" s="2">
        <v>635.19000000000005</v>
      </c>
      <c r="E210" s="2">
        <v>246.24</v>
      </c>
      <c r="F210" s="2">
        <v>3.28</v>
      </c>
      <c r="G210" s="2" t="s">
        <v>690</v>
      </c>
      <c r="H210" s="2">
        <v>11.42</v>
      </c>
      <c r="I210" s="2">
        <v>988.83</v>
      </c>
      <c r="J210" s="2">
        <v>173.54</v>
      </c>
      <c r="K210" s="2">
        <v>5.74</v>
      </c>
      <c r="L210" s="2" t="s">
        <v>650</v>
      </c>
      <c r="M210" s="2">
        <v>0</v>
      </c>
      <c r="N210" s="2" t="s">
        <v>650</v>
      </c>
      <c r="O210" s="2" t="s">
        <v>650</v>
      </c>
      <c r="P210" s="2">
        <v>3.16</v>
      </c>
      <c r="Q210" s="2">
        <v>1.75</v>
      </c>
      <c r="R210" s="2">
        <v>4.55</v>
      </c>
      <c r="S210" s="2">
        <v>3.16</v>
      </c>
      <c r="T210" s="2">
        <v>0.15</v>
      </c>
      <c r="U210" s="2">
        <v>0</v>
      </c>
      <c r="V210" s="2" t="s">
        <v>16</v>
      </c>
      <c r="W210" s="2" t="s">
        <v>650</v>
      </c>
      <c r="X210" s="2" t="s">
        <v>650</v>
      </c>
      <c r="Y210" s="2" t="s">
        <v>650</v>
      </c>
      <c r="Z210" s="2">
        <v>10.15</v>
      </c>
      <c r="AA210" s="2">
        <v>3.57</v>
      </c>
      <c r="AB210" s="2" t="s">
        <v>650</v>
      </c>
      <c r="AC210" s="2" t="s">
        <v>650</v>
      </c>
      <c r="AD210" s="2">
        <v>0</v>
      </c>
      <c r="AE210" s="2">
        <v>783.06</v>
      </c>
      <c r="AF210" s="2" t="s">
        <v>650</v>
      </c>
      <c r="AG210" s="2" t="s">
        <v>650</v>
      </c>
      <c r="AJ210" s="129">
        <f t="shared" si="12"/>
        <v>988.82999999999993</v>
      </c>
      <c r="AK210" s="129"/>
      <c r="AL210" s="129">
        <f t="shared" si="13"/>
        <v>635.19000000000005</v>
      </c>
      <c r="AM210" s="129">
        <f t="shared" si="14"/>
        <v>246.24</v>
      </c>
      <c r="AN210" s="130">
        <f t="shared" si="15"/>
        <v>0.89138679044931901</v>
      </c>
    </row>
    <row r="211" spans="1:40" ht="15" customHeight="1" x14ac:dyDescent="0.25">
      <c r="A211" s="2" t="s">
        <v>333</v>
      </c>
      <c r="B211" s="2" t="s">
        <v>337</v>
      </c>
      <c r="C211" s="2">
        <v>2015</v>
      </c>
      <c r="D211" s="2">
        <v>7.2999999999999995E-2</v>
      </c>
      <c r="E211" s="2">
        <v>2.8299999999999999E-2</v>
      </c>
      <c r="F211" s="2">
        <v>0</v>
      </c>
      <c r="G211" s="2" t="s">
        <v>650</v>
      </c>
      <c r="H211" s="2">
        <v>0</v>
      </c>
      <c r="I211" s="2">
        <v>9.6479999999999996E-2</v>
      </c>
      <c r="J211" s="2">
        <v>5.4000000000000003E-3</v>
      </c>
      <c r="K211" s="2">
        <v>5.4000000000000001E-4</v>
      </c>
      <c r="L211" s="2" t="s">
        <v>650</v>
      </c>
      <c r="M211" s="2">
        <v>0</v>
      </c>
      <c r="N211" s="2" t="s">
        <v>650</v>
      </c>
      <c r="O211" s="2" t="s">
        <v>650</v>
      </c>
      <c r="P211" s="2">
        <v>7.45E-3</v>
      </c>
      <c r="Q211" s="2">
        <v>4.1399999999999996E-3</v>
      </c>
      <c r="R211" s="2">
        <v>1.074E-2</v>
      </c>
      <c r="S211" s="2">
        <v>7.4599999999999996E-3</v>
      </c>
      <c r="T211" s="2">
        <v>3.5E-4</v>
      </c>
      <c r="U211" s="2">
        <v>0</v>
      </c>
      <c r="V211" s="2" t="s">
        <v>16</v>
      </c>
      <c r="W211" s="2" t="s">
        <v>650</v>
      </c>
      <c r="X211" s="2" t="s">
        <v>650</v>
      </c>
      <c r="Y211" s="2" t="s">
        <v>650</v>
      </c>
      <c r="Z211" s="2">
        <v>1.008E-2</v>
      </c>
      <c r="AA211" s="2">
        <v>2.8600000000000001E-3</v>
      </c>
      <c r="AB211" s="2" t="s">
        <v>650</v>
      </c>
      <c r="AC211" s="2" t="s">
        <v>650</v>
      </c>
      <c r="AD211" s="2">
        <v>2.0400000000000001E-3</v>
      </c>
      <c r="AE211" s="2">
        <v>4.5420000000000002E-2</v>
      </c>
      <c r="AF211" s="2" t="s">
        <v>650</v>
      </c>
      <c r="AG211" s="2" t="s">
        <v>650</v>
      </c>
      <c r="AJ211" s="129">
        <f t="shared" si="12"/>
        <v>9.648000000000001E-2</v>
      </c>
      <c r="AK211" s="129"/>
      <c r="AL211" s="129">
        <f t="shared" si="13"/>
        <v>7.2999999999999995E-2</v>
      </c>
      <c r="AM211" s="129">
        <f t="shared" si="14"/>
        <v>2.8299999999999999E-2</v>
      </c>
      <c r="AN211" s="130">
        <f t="shared" si="15"/>
        <v>1.0499585406301823</v>
      </c>
    </row>
    <row r="212" spans="1:40" ht="15" customHeight="1" x14ac:dyDescent="0.25">
      <c r="A212" s="2" t="s">
        <v>338</v>
      </c>
      <c r="B212" s="2" t="s">
        <v>339</v>
      </c>
      <c r="C212" s="2">
        <v>2015</v>
      </c>
      <c r="D212" s="2">
        <v>229.1</v>
      </c>
      <c r="E212" s="2">
        <v>106.345</v>
      </c>
      <c r="F212" s="2" t="s">
        <v>650</v>
      </c>
      <c r="G212" s="2" t="s">
        <v>650</v>
      </c>
      <c r="H212" s="2" t="s">
        <v>650</v>
      </c>
      <c r="I212" s="2">
        <v>522.63400000000001</v>
      </c>
      <c r="J212" s="2" t="s">
        <v>650</v>
      </c>
      <c r="K212" s="2">
        <v>0.499</v>
      </c>
      <c r="L212" s="2" t="s">
        <v>650</v>
      </c>
      <c r="M212" s="2" t="s">
        <v>650</v>
      </c>
      <c r="N212" s="2" t="s">
        <v>650</v>
      </c>
      <c r="O212" s="2" t="s">
        <v>650</v>
      </c>
      <c r="P212" s="2">
        <v>138.16499999999999</v>
      </c>
      <c r="Q212" s="2">
        <v>144.428</v>
      </c>
      <c r="R212" s="2">
        <v>2.8380000000000001</v>
      </c>
      <c r="S212" s="2" t="s">
        <v>650</v>
      </c>
      <c r="T212" s="2" t="s">
        <v>650</v>
      </c>
      <c r="U212" s="2" t="s">
        <v>650</v>
      </c>
      <c r="V212" s="2" t="s">
        <v>8</v>
      </c>
      <c r="W212" s="2" t="s">
        <v>650</v>
      </c>
      <c r="X212" s="2">
        <v>17.704000000000001</v>
      </c>
      <c r="Y212" s="2" t="s">
        <v>650</v>
      </c>
      <c r="Z212" s="2">
        <v>94.78</v>
      </c>
      <c r="AA212" s="2" t="s">
        <v>650</v>
      </c>
      <c r="AB212" s="2" t="s">
        <v>650</v>
      </c>
      <c r="AC212" s="2" t="s">
        <v>650</v>
      </c>
      <c r="AD212" s="2">
        <v>14.409000000000001</v>
      </c>
      <c r="AE212" s="2" t="s">
        <v>650</v>
      </c>
      <c r="AF212" s="2" t="s">
        <v>650</v>
      </c>
      <c r="AG212" s="2">
        <v>109.81100000000001</v>
      </c>
      <c r="AJ212" s="129">
        <f t="shared" si="12"/>
        <v>412.82299999999998</v>
      </c>
      <c r="AK212" s="129"/>
      <c r="AL212" s="129">
        <f t="shared" si="13"/>
        <v>229.1</v>
      </c>
      <c r="AM212" s="129">
        <f t="shared" si="14"/>
        <v>106.345</v>
      </c>
      <c r="AN212" s="130">
        <f t="shared" si="15"/>
        <v>0.8125637379700259</v>
      </c>
    </row>
    <row r="213" spans="1:40" ht="15" customHeight="1" x14ac:dyDescent="0.25">
      <c r="A213" s="2" t="s">
        <v>338</v>
      </c>
      <c r="B213" s="2" t="s">
        <v>340</v>
      </c>
      <c r="C213" s="2">
        <v>2015</v>
      </c>
      <c r="D213" s="2">
        <v>24.492999999999999</v>
      </c>
      <c r="E213" s="2">
        <v>11.369</v>
      </c>
      <c r="F213" s="2" t="s">
        <v>650</v>
      </c>
      <c r="G213" s="2" t="s">
        <v>650</v>
      </c>
      <c r="H213" s="2" t="s">
        <v>650</v>
      </c>
      <c r="I213" s="2">
        <v>55.875</v>
      </c>
      <c r="J213" s="2" t="s">
        <v>650</v>
      </c>
      <c r="K213" s="2" t="s">
        <v>650</v>
      </c>
      <c r="L213" s="2" t="s">
        <v>650</v>
      </c>
      <c r="M213" s="2" t="s">
        <v>650</v>
      </c>
      <c r="N213" s="2" t="s">
        <v>650</v>
      </c>
      <c r="O213" s="2" t="s">
        <v>650</v>
      </c>
      <c r="P213" s="2" t="s">
        <v>650</v>
      </c>
      <c r="Q213" s="2">
        <v>44.134999999999998</v>
      </c>
      <c r="R213" s="2" t="s">
        <v>650</v>
      </c>
      <c r="S213" s="2" t="s">
        <v>650</v>
      </c>
      <c r="T213" s="2" t="s">
        <v>650</v>
      </c>
      <c r="U213" s="2" t="s">
        <v>650</v>
      </c>
      <c r="V213" s="2" t="s">
        <v>8</v>
      </c>
      <c r="W213" s="2" t="s">
        <v>650</v>
      </c>
      <c r="X213" s="2" t="s">
        <v>650</v>
      </c>
      <c r="Y213" s="2" t="s">
        <v>650</v>
      </c>
      <c r="Z213" s="2" t="s">
        <v>650</v>
      </c>
      <c r="AA213" s="2" t="s">
        <v>650</v>
      </c>
      <c r="AB213" s="2" t="s">
        <v>650</v>
      </c>
      <c r="AC213" s="2" t="s">
        <v>650</v>
      </c>
      <c r="AD213" s="2" t="s">
        <v>650</v>
      </c>
      <c r="AE213" s="2" t="s">
        <v>650</v>
      </c>
      <c r="AF213" s="2" t="s">
        <v>650</v>
      </c>
      <c r="AG213" s="2">
        <v>11.74</v>
      </c>
      <c r="AJ213" s="129">
        <f t="shared" si="12"/>
        <v>44.134999999999998</v>
      </c>
      <c r="AK213" s="129"/>
      <c r="AL213" s="129">
        <f t="shared" si="13"/>
        <v>24.492999999999999</v>
      </c>
      <c r="AM213" s="129">
        <f t="shared" si="14"/>
        <v>11.369</v>
      </c>
      <c r="AN213" s="130">
        <f t="shared" si="15"/>
        <v>0.81255239605755059</v>
      </c>
    </row>
    <row r="214" spans="1:40" ht="15" customHeight="1" x14ac:dyDescent="0.25">
      <c r="A214" s="2" t="s">
        <v>338</v>
      </c>
      <c r="B214" s="2" t="s">
        <v>341</v>
      </c>
      <c r="C214" s="2">
        <v>2015</v>
      </c>
      <c r="D214" s="2">
        <v>9.9610000000000003</v>
      </c>
      <c r="E214" s="2">
        <v>4.6239999999999997</v>
      </c>
      <c r="F214" s="2" t="s">
        <v>650</v>
      </c>
      <c r="G214" s="2" t="s">
        <v>650</v>
      </c>
      <c r="H214" s="2" t="s">
        <v>650</v>
      </c>
      <c r="I214" s="2">
        <v>22.724</v>
      </c>
      <c r="J214" s="2" t="s">
        <v>650</v>
      </c>
      <c r="K214" s="2" t="s">
        <v>650</v>
      </c>
      <c r="L214" s="2" t="s">
        <v>650</v>
      </c>
      <c r="M214" s="2" t="s">
        <v>650</v>
      </c>
      <c r="N214" s="2" t="s">
        <v>650</v>
      </c>
      <c r="O214" s="2" t="s">
        <v>650</v>
      </c>
      <c r="P214" s="2">
        <v>10.016999999999999</v>
      </c>
      <c r="Q214" s="2">
        <v>7.9320000000000004</v>
      </c>
      <c r="R214" s="2" t="s">
        <v>650</v>
      </c>
      <c r="S214" s="2" t="s">
        <v>650</v>
      </c>
      <c r="T214" s="2" t="s">
        <v>650</v>
      </c>
      <c r="U214" s="2" t="s">
        <v>650</v>
      </c>
      <c r="V214" s="2" t="s">
        <v>8</v>
      </c>
      <c r="W214" s="2" t="s">
        <v>650</v>
      </c>
      <c r="X214" s="2" t="s">
        <v>650</v>
      </c>
      <c r="Y214" s="2" t="s">
        <v>650</v>
      </c>
      <c r="Z214" s="2" t="s">
        <v>650</v>
      </c>
      <c r="AA214" s="2" t="s">
        <v>650</v>
      </c>
      <c r="AB214" s="2" t="s">
        <v>650</v>
      </c>
      <c r="AC214" s="2" t="s">
        <v>650</v>
      </c>
      <c r="AD214" s="2" t="s">
        <v>650</v>
      </c>
      <c r="AE214" s="2" t="s">
        <v>650</v>
      </c>
      <c r="AF214" s="2" t="s">
        <v>650</v>
      </c>
      <c r="AG214" s="2">
        <v>4.7750000000000004</v>
      </c>
      <c r="AJ214" s="129">
        <f t="shared" si="12"/>
        <v>17.948999999999998</v>
      </c>
      <c r="AK214" s="129"/>
      <c r="AL214" s="129">
        <f t="shared" si="13"/>
        <v>9.9610000000000003</v>
      </c>
      <c r="AM214" s="129">
        <f t="shared" si="14"/>
        <v>4.6239999999999997</v>
      </c>
      <c r="AN214" s="130">
        <f t="shared" si="15"/>
        <v>0.81258008802718829</v>
      </c>
    </row>
    <row r="215" spans="1:40" ht="15" customHeight="1" x14ac:dyDescent="0.25">
      <c r="A215" s="2" t="s">
        <v>351</v>
      </c>
      <c r="B215" s="2" t="s">
        <v>352</v>
      </c>
      <c r="C215" s="2">
        <v>2015</v>
      </c>
      <c r="D215" s="2" t="s">
        <v>650</v>
      </c>
      <c r="E215" s="2" t="s">
        <v>650</v>
      </c>
      <c r="F215" s="2" t="s">
        <v>650</v>
      </c>
      <c r="G215" s="2" t="s">
        <v>650</v>
      </c>
      <c r="H215" s="2" t="s">
        <v>650</v>
      </c>
      <c r="I215" s="2" t="s">
        <v>650</v>
      </c>
      <c r="J215" s="2" t="s">
        <v>650</v>
      </c>
      <c r="K215" s="2" t="s">
        <v>650</v>
      </c>
      <c r="L215" s="2" t="s">
        <v>650</v>
      </c>
      <c r="M215" s="2" t="s">
        <v>650</v>
      </c>
      <c r="N215" s="2" t="s">
        <v>650</v>
      </c>
      <c r="O215" s="2" t="s">
        <v>650</v>
      </c>
      <c r="P215" s="2" t="s">
        <v>650</v>
      </c>
      <c r="Q215" s="2" t="s">
        <v>650</v>
      </c>
      <c r="R215" s="2" t="s">
        <v>650</v>
      </c>
      <c r="S215" s="2" t="s">
        <v>650</v>
      </c>
      <c r="T215" s="2" t="s">
        <v>650</v>
      </c>
      <c r="U215" s="2" t="s">
        <v>650</v>
      </c>
      <c r="V215" s="2" t="s">
        <v>650</v>
      </c>
      <c r="W215" s="2" t="s">
        <v>650</v>
      </c>
      <c r="X215" s="2" t="s">
        <v>650</v>
      </c>
      <c r="Y215" s="2" t="s">
        <v>650</v>
      </c>
      <c r="Z215" s="2" t="s">
        <v>650</v>
      </c>
      <c r="AA215" s="2" t="s">
        <v>650</v>
      </c>
      <c r="AB215" s="2" t="s">
        <v>650</v>
      </c>
      <c r="AC215" s="2" t="s">
        <v>650</v>
      </c>
      <c r="AD215" s="2" t="s">
        <v>650</v>
      </c>
      <c r="AE215" s="2" t="s">
        <v>650</v>
      </c>
      <c r="AF215" s="2" t="s">
        <v>650</v>
      </c>
      <c r="AG215" s="2" t="s">
        <v>650</v>
      </c>
      <c r="AJ215" s="129">
        <f t="shared" si="12"/>
        <v>0</v>
      </c>
      <c r="AK215" s="129"/>
      <c r="AL215" s="129">
        <f t="shared" si="13"/>
        <v>0</v>
      </c>
      <c r="AM215" s="129" t="str">
        <f t="shared" si="14"/>
        <v/>
      </c>
      <c r="AN215" s="130" t="str">
        <f t="shared" si="15"/>
        <v/>
      </c>
    </row>
    <row r="216" spans="1:40" ht="15" customHeight="1" x14ac:dyDescent="0.25">
      <c r="A216" s="2" t="s">
        <v>353</v>
      </c>
      <c r="B216" s="2" t="s">
        <v>354</v>
      </c>
      <c r="C216" s="2">
        <v>2015</v>
      </c>
      <c r="D216" s="2" t="s">
        <v>650</v>
      </c>
      <c r="E216" s="2" t="s">
        <v>650</v>
      </c>
      <c r="F216" s="2" t="s">
        <v>650</v>
      </c>
      <c r="G216" s="2" t="s">
        <v>650</v>
      </c>
      <c r="H216" s="2" t="s">
        <v>650</v>
      </c>
      <c r="I216" s="2" t="s">
        <v>650</v>
      </c>
      <c r="J216" s="2" t="s">
        <v>650</v>
      </c>
      <c r="K216" s="2" t="s">
        <v>650</v>
      </c>
      <c r="L216" s="2" t="s">
        <v>650</v>
      </c>
      <c r="M216" s="2" t="s">
        <v>650</v>
      </c>
      <c r="N216" s="2" t="s">
        <v>650</v>
      </c>
      <c r="O216" s="2" t="s">
        <v>650</v>
      </c>
      <c r="P216" s="2" t="s">
        <v>650</v>
      </c>
      <c r="Q216" s="2" t="s">
        <v>650</v>
      </c>
      <c r="R216" s="2" t="s">
        <v>650</v>
      </c>
      <c r="S216" s="2" t="s">
        <v>650</v>
      </c>
      <c r="T216" s="2" t="s">
        <v>650</v>
      </c>
      <c r="U216" s="2" t="s">
        <v>650</v>
      </c>
      <c r="V216" s="2" t="s">
        <v>650</v>
      </c>
      <c r="W216" s="2" t="s">
        <v>650</v>
      </c>
      <c r="X216" s="2" t="s">
        <v>650</v>
      </c>
      <c r="Y216" s="2" t="s">
        <v>650</v>
      </c>
      <c r="Z216" s="2" t="s">
        <v>650</v>
      </c>
      <c r="AA216" s="2" t="s">
        <v>650</v>
      </c>
      <c r="AB216" s="2" t="s">
        <v>650</v>
      </c>
      <c r="AC216" s="2" t="s">
        <v>650</v>
      </c>
      <c r="AD216" s="2" t="s">
        <v>650</v>
      </c>
      <c r="AE216" s="2" t="s">
        <v>650</v>
      </c>
      <c r="AF216" s="2" t="s">
        <v>650</v>
      </c>
      <c r="AG216" s="2" t="s">
        <v>650</v>
      </c>
      <c r="AJ216" s="129">
        <f t="shared" si="12"/>
        <v>0</v>
      </c>
      <c r="AK216" s="129"/>
      <c r="AL216" s="129">
        <f t="shared" si="13"/>
        <v>0</v>
      </c>
      <c r="AM216" s="129" t="str">
        <f t="shared" si="14"/>
        <v/>
      </c>
      <c r="AN216" s="130" t="str">
        <f t="shared" si="15"/>
        <v/>
      </c>
    </row>
    <row r="217" spans="1:40" ht="15" customHeight="1" x14ac:dyDescent="0.25">
      <c r="A217" s="2" t="s">
        <v>353</v>
      </c>
      <c r="B217" s="2" t="s">
        <v>355</v>
      </c>
      <c r="C217" s="2">
        <v>2015</v>
      </c>
      <c r="D217" s="2">
        <v>79.637</v>
      </c>
      <c r="E217" s="2">
        <v>19.539000000000001</v>
      </c>
      <c r="F217" s="2">
        <v>0</v>
      </c>
      <c r="G217" s="2" t="s">
        <v>650</v>
      </c>
      <c r="H217" s="2">
        <v>0</v>
      </c>
      <c r="I217" s="2">
        <v>145.309</v>
      </c>
      <c r="J217" s="2" t="s">
        <v>650</v>
      </c>
      <c r="K217" s="2" t="s">
        <v>650</v>
      </c>
      <c r="L217" s="2" t="s">
        <v>650</v>
      </c>
      <c r="M217" s="2" t="s">
        <v>650</v>
      </c>
      <c r="N217" s="2" t="s">
        <v>650</v>
      </c>
      <c r="O217" s="2" t="s">
        <v>650</v>
      </c>
      <c r="P217" s="2">
        <v>108.565</v>
      </c>
      <c r="Q217" s="2">
        <v>4.3920000000000003</v>
      </c>
      <c r="R217" s="2">
        <v>12.305999999999999</v>
      </c>
      <c r="S217" s="2">
        <v>0</v>
      </c>
      <c r="T217" s="2">
        <v>0</v>
      </c>
      <c r="U217" s="2">
        <v>0</v>
      </c>
      <c r="V217" s="2" t="s">
        <v>8</v>
      </c>
      <c r="W217" s="2" t="s">
        <v>650</v>
      </c>
      <c r="X217" s="2" t="s">
        <v>650</v>
      </c>
      <c r="Y217" s="2" t="s">
        <v>650</v>
      </c>
      <c r="Z217" s="2" t="s">
        <v>650</v>
      </c>
      <c r="AA217" s="2" t="s">
        <v>650</v>
      </c>
      <c r="AB217" s="2" t="s">
        <v>650</v>
      </c>
      <c r="AC217" s="2" t="s">
        <v>650</v>
      </c>
      <c r="AD217" s="2" t="s">
        <v>650</v>
      </c>
      <c r="AE217" s="2" t="s">
        <v>650</v>
      </c>
      <c r="AF217" s="2" t="s">
        <v>650</v>
      </c>
      <c r="AG217" s="2">
        <v>20.045999999999999</v>
      </c>
      <c r="AJ217" s="129">
        <f t="shared" si="12"/>
        <v>125.26299999999999</v>
      </c>
      <c r="AK217" s="129"/>
      <c r="AL217" s="129">
        <f t="shared" si="13"/>
        <v>79.637</v>
      </c>
      <c r="AM217" s="129">
        <f t="shared" si="14"/>
        <v>19.539000000000001</v>
      </c>
      <c r="AN217" s="130">
        <f t="shared" si="15"/>
        <v>0.7917421744649259</v>
      </c>
    </row>
    <row r="218" spans="1:40" ht="15" customHeight="1" x14ac:dyDescent="0.25">
      <c r="A218" s="2" t="s">
        <v>353</v>
      </c>
      <c r="B218" s="2" t="s">
        <v>356</v>
      </c>
      <c r="C218" s="2">
        <v>2015</v>
      </c>
      <c r="D218" s="2" t="s">
        <v>650</v>
      </c>
      <c r="E218" s="2" t="s">
        <v>650</v>
      </c>
      <c r="F218" s="2" t="s">
        <v>650</v>
      </c>
      <c r="G218" s="2" t="s">
        <v>650</v>
      </c>
      <c r="H218" s="2" t="s">
        <v>650</v>
      </c>
      <c r="I218" s="2" t="s">
        <v>650</v>
      </c>
      <c r="J218" s="2" t="s">
        <v>650</v>
      </c>
      <c r="K218" s="2" t="s">
        <v>650</v>
      </c>
      <c r="L218" s="2" t="s">
        <v>650</v>
      </c>
      <c r="M218" s="2" t="s">
        <v>650</v>
      </c>
      <c r="N218" s="2" t="s">
        <v>650</v>
      </c>
      <c r="O218" s="2" t="s">
        <v>650</v>
      </c>
      <c r="P218" s="2" t="s">
        <v>650</v>
      </c>
      <c r="Q218" s="2" t="s">
        <v>650</v>
      </c>
      <c r="R218" s="2" t="s">
        <v>650</v>
      </c>
      <c r="S218" s="2" t="s">
        <v>650</v>
      </c>
      <c r="T218" s="2" t="s">
        <v>650</v>
      </c>
      <c r="U218" s="2" t="s">
        <v>650</v>
      </c>
      <c r="V218" s="2" t="s">
        <v>8</v>
      </c>
      <c r="W218" s="2" t="s">
        <v>650</v>
      </c>
      <c r="X218" s="2" t="s">
        <v>650</v>
      </c>
      <c r="Y218" s="2" t="s">
        <v>650</v>
      </c>
      <c r="Z218" s="2" t="s">
        <v>650</v>
      </c>
      <c r="AA218" s="2" t="s">
        <v>650</v>
      </c>
      <c r="AB218" s="2" t="s">
        <v>650</v>
      </c>
      <c r="AC218" s="2" t="s">
        <v>650</v>
      </c>
      <c r="AD218" s="2" t="s">
        <v>650</v>
      </c>
      <c r="AE218" s="2" t="s">
        <v>650</v>
      </c>
      <c r="AF218" s="2" t="s">
        <v>650</v>
      </c>
      <c r="AG218" s="2" t="s">
        <v>650</v>
      </c>
      <c r="AJ218" s="129">
        <f t="shared" si="12"/>
        <v>0</v>
      </c>
      <c r="AK218" s="129"/>
      <c r="AL218" s="129">
        <f t="shared" si="13"/>
        <v>0</v>
      </c>
      <c r="AM218" s="129" t="str">
        <f t="shared" si="14"/>
        <v/>
      </c>
      <c r="AN218" s="130" t="str">
        <f t="shared" si="15"/>
        <v/>
      </c>
    </row>
    <row r="219" spans="1:40" ht="15" customHeight="1" x14ac:dyDescent="0.25">
      <c r="A219" s="2" t="s">
        <v>357</v>
      </c>
      <c r="B219" s="2" t="s">
        <v>358</v>
      </c>
      <c r="C219" s="2">
        <v>2015</v>
      </c>
      <c r="D219" s="2">
        <v>130.5</v>
      </c>
      <c r="E219" s="2">
        <v>4.8</v>
      </c>
      <c r="F219" s="2" t="s">
        <v>650</v>
      </c>
      <c r="G219" s="2" t="s">
        <v>650</v>
      </c>
      <c r="H219" s="2" t="s">
        <v>650</v>
      </c>
      <c r="I219" s="2">
        <v>173.6</v>
      </c>
      <c r="J219" s="2" t="s">
        <v>650</v>
      </c>
      <c r="K219" s="2">
        <v>2.2000000000000002</v>
      </c>
      <c r="L219" s="2" t="s">
        <v>650</v>
      </c>
      <c r="M219" s="2" t="s">
        <v>650</v>
      </c>
      <c r="N219" s="2" t="s">
        <v>650</v>
      </c>
      <c r="O219" s="2" t="s">
        <v>650</v>
      </c>
      <c r="P219" s="2">
        <v>48.6</v>
      </c>
      <c r="Q219" s="2">
        <v>0</v>
      </c>
      <c r="R219" s="2">
        <v>1.5</v>
      </c>
      <c r="S219" s="2">
        <v>121.3</v>
      </c>
      <c r="T219" s="2">
        <v>0</v>
      </c>
      <c r="U219" s="2">
        <v>0</v>
      </c>
      <c r="V219" s="2" t="s">
        <v>8</v>
      </c>
      <c r="W219" s="2" t="s">
        <v>650</v>
      </c>
      <c r="X219" s="2" t="s">
        <v>650</v>
      </c>
      <c r="Y219" s="2" t="s">
        <v>650</v>
      </c>
      <c r="Z219" s="2" t="s">
        <v>650</v>
      </c>
      <c r="AA219" s="2" t="s">
        <v>650</v>
      </c>
      <c r="AB219" s="2" t="s">
        <v>650</v>
      </c>
      <c r="AC219" s="2" t="s">
        <v>650</v>
      </c>
      <c r="AD219" s="2" t="s">
        <v>650</v>
      </c>
      <c r="AE219" s="2" t="s">
        <v>650</v>
      </c>
      <c r="AF219" s="2" t="s">
        <v>650</v>
      </c>
      <c r="AG219" s="2" t="s">
        <v>650</v>
      </c>
      <c r="AJ219" s="129">
        <f t="shared" si="12"/>
        <v>173.6</v>
      </c>
      <c r="AK219" s="129"/>
      <c r="AL219" s="129">
        <f t="shared" si="13"/>
        <v>130.5</v>
      </c>
      <c r="AM219" s="129">
        <f t="shared" si="14"/>
        <v>4.8</v>
      </c>
      <c r="AN219" s="130">
        <f t="shared" si="15"/>
        <v>0.77937788018433185</v>
      </c>
    </row>
    <row r="220" spans="1:40" ht="15" customHeight="1" x14ac:dyDescent="0.25">
      <c r="A220" s="2" t="s">
        <v>359</v>
      </c>
      <c r="B220" s="2" t="s">
        <v>360</v>
      </c>
      <c r="C220" s="2">
        <v>2015</v>
      </c>
      <c r="D220" s="2" t="s">
        <v>650</v>
      </c>
      <c r="E220" s="2" t="s">
        <v>650</v>
      </c>
      <c r="F220" s="2" t="s">
        <v>650</v>
      </c>
      <c r="G220" s="2" t="s">
        <v>650</v>
      </c>
      <c r="H220" s="2" t="s">
        <v>650</v>
      </c>
      <c r="I220" s="2" t="s">
        <v>650</v>
      </c>
      <c r="J220" s="2" t="s">
        <v>650</v>
      </c>
      <c r="K220" s="2" t="s">
        <v>650</v>
      </c>
      <c r="L220" s="2" t="s">
        <v>650</v>
      </c>
      <c r="M220" s="2" t="s">
        <v>650</v>
      </c>
      <c r="N220" s="2" t="s">
        <v>650</v>
      </c>
      <c r="O220" s="2" t="s">
        <v>650</v>
      </c>
      <c r="P220" s="2" t="s">
        <v>650</v>
      </c>
      <c r="Q220" s="2" t="s">
        <v>650</v>
      </c>
      <c r="R220" s="2" t="s">
        <v>650</v>
      </c>
      <c r="S220" s="2" t="s">
        <v>650</v>
      </c>
      <c r="T220" s="2" t="s">
        <v>650</v>
      </c>
      <c r="U220" s="2" t="s">
        <v>650</v>
      </c>
      <c r="V220" s="2" t="s">
        <v>650</v>
      </c>
      <c r="W220" s="2" t="s">
        <v>650</v>
      </c>
      <c r="X220" s="2" t="s">
        <v>650</v>
      </c>
      <c r="Y220" s="2" t="s">
        <v>650</v>
      </c>
      <c r="Z220" s="2" t="s">
        <v>650</v>
      </c>
      <c r="AA220" s="2" t="s">
        <v>650</v>
      </c>
      <c r="AB220" s="2" t="s">
        <v>650</v>
      </c>
      <c r="AC220" s="2" t="s">
        <v>650</v>
      </c>
      <c r="AD220" s="2" t="s">
        <v>650</v>
      </c>
      <c r="AE220" s="2" t="s">
        <v>650</v>
      </c>
      <c r="AF220" s="2" t="s">
        <v>650</v>
      </c>
      <c r="AG220" s="2" t="s">
        <v>650</v>
      </c>
      <c r="AJ220" s="129">
        <f t="shared" si="12"/>
        <v>0</v>
      </c>
      <c r="AK220" s="129"/>
      <c r="AL220" s="129">
        <f t="shared" si="13"/>
        <v>0</v>
      </c>
      <c r="AM220" s="129" t="str">
        <f t="shared" si="14"/>
        <v/>
      </c>
      <c r="AN220" s="130" t="str">
        <f t="shared" si="15"/>
        <v/>
      </c>
    </row>
    <row r="221" spans="1:40" ht="15" customHeight="1" x14ac:dyDescent="0.25">
      <c r="A221" s="2" t="s">
        <v>359</v>
      </c>
      <c r="B221" s="2" t="s">
        <v>361</v>
      </c>
      <c r="C221" s="2">
        <v>2015</v>
      </c>
      <c r="D221" s="2" t="s">
        <v>650</v>
      </c>
      <c r="E221" s="2" t="s">
        <v>650</v>
      </c>
      <c r="F221" s="2" t="s">
        <v>650</v>
      </c>
      <c r="G221" s="2" t="s">
        <v>650</v>
      </c>
      <c r="H221" s="2" t="s">
        <v>650</v>
      </c>
      <c r="I221" s="2" t="s">
        <v>650</v>
      </c>
      <c r="J221" s="2" t="s">
        <v>650</v>
      </c>
      <c r="K221" s="2" t="s">
        <v>650</v>
      </c>
      <c r="L221" s="2" t="s">
        <v>650</v>
      </c>
      <c r="M221" s="2" t="s">
        <v>650</v>
      </c>
      <c r="N221" s="2" t="s">
        <v>650</v>
      </c>
      <c r="O221" s="2" t="s">
        <v>650</v>
      </c>
      <c r="P221" s="2" t="s">
        <v>650</v>
      </c>
      <c r="Q221" s="2" t="s">
        <v>650</v>
      </c>
      <c r="R221" s="2" t="s">
        <v>650</v>
      </c>
      <c r="S221" s="2" t="s">
        <v>650</v>
      </c>
      <c r="T221" s="2" t="s">
        <v>650</v>
      </c>
      <c r="U221" s="2" t="s">
        <v>650</v>
      </c>
      <c r="V221" s="2" t="s">
        <v>650</v>
      </c>
      <c r="W221" s="2" t="s">
        <v>650</v>
      </c>
      <c r="X221" s="2" t="s">
        <v>650</v>
      </c>
      <c r="Y221" s="2" t="s">
        <v>650</v>
      </c>
      <c r="Z221" s="2" t="s">
        <v>650</v>
      </c>
      <c r="AA221" s="2" t="s">
        <v>650</v>
      </c>
      <c r="AB221" s="2" t="s">
        <v>650</v>
      </c>
      <c r="AC221" s="2" t="s">
        <v>650</v>
      </c>
      <c r="AD221" s="2" t="s">
        <v>650</v>
      </c>
      <c r="AE221" s="2" t="s">
        <v>650</v>
      </c>
      <c r="AF221" s="2" t="s">
        <v>650</v>
      </c>
      <c r="AG221" s="2" t="s">
        <v>650</v>
      </c>
      <c r="AJ221" s="129">
        <f t="shared" si="12"/>
        <v>0</v>
      </c>
      <c r="AK221" s="129"/>
      <c r="AL221" s="129">
        <f t="shared" si="13"/>
        <v>0</v>
      </c>
      <c r="AM221" s="129" t="str">
        <f t="shared" si="14"/>
        <v/>
      </c>
      <c r="AN221" s="130" t="str">
        <f t="shared" si="15"/>
        <v/>
      </c>
    </row>
    <row r="222" spans="1:40" ht="15" customHeight="1" x14ac:dyDescent="0.25">
      <c r="A222" s="2" t="s">
        <v>359</v>
      </c>
      <c r="B222" s="2" t="s">
        <v>362</v>
      </c>
      <c r="C222" s="2">
        <v>2015</v>
      </c>
      <c r="D222" s="2">
        <v>97.8</v>
      </c>
      <c r="E222" s="2">
        <v>33.299999999999997</v>
      </c>
      <c r="F222" s="2" t="s">
        <v>650</v>
      </c>
      <c r="G222" s="2" t="s">
        <v>650</v>
      </c>
      <c r="H222" s="2" t="s">
        <v>650</v>
      </c>
      <c r="I222" s="2">
        <v>175.8</v>
      </c>
      <c r="J222" s="2" t="s">
        <v>650</v>
      </c>
      <c r="K222" s="2" t="s">
        <v>650</v>
      </c>
      <c r="L222" s="2" t="s">
        <v>650</v>
      </c>
      <c r="M222" s="2" t="s">
        <v>650</v>
      </c>
      <c r="N222" s="2" t="s">
        <v>650</v>
      </c>
      <c r="O222" s="2" t="s">
        <v>650</v>
      </c>
      <c r="P222" s="2">
        <v>150.1</v>
      </c>
      <c r="Q222" s="2" t="s">
        <v>650</v>
      </c>
      <c r="R222" s="2" t="s">
        <v>650</v>
      </c>
      <c r="S222" s="2" t="s">
        <v>650</v>
      </c>
      <c r="T222" s="2" t="s">
        <v>650</v>
      </c>
      <c r="U222" s="2" t="s">
        <v>650</v>
      </c>
      <c r="V222" s="2" t="s">
        <v>8</v>
      </c>
      <c r="W222" s="2" t="s">
        <v>650</v>
      </c>
      <c r="X222" s="2" t="s">
        <v>650</v>
      </c>
      <c r="Y222" s="2" t="s">
        <v>650</v>
      </c>
      <c r="Z222" s="2" t="s">
        <v>650</v>
      </c>
      <c r="AA222" s="2" t="s">
        <v>650</v>
      </c>
      <c r="AB222" s="2" t="s">
        <v>650</v>
      </c>
      <c r="AC222" s="2" t="s">
        <v>650</v>
      </c>
      <c r="AD222" s="2" t="s">
        <v>650</v>
      </c>
      <c r="AE222" s="2" t="s">
        <v>650</v>
      </c>
      <c r="AF222" s="2" t="s">
        <v>650</v>
      </c>
      <c r="AG222" s="2">
        <v>25.7</v>
      </c>
      <c r="AJ222" s="129">
        <f t="shared" si="12"/>
        <v>150.1</v>
      </c>
      <c r="AK222" s="129"/>
      <c r="AL222" s="129">
        <f t="shared" si="13"/>
        <v>97.8</v>
      </c>
      <c r="AM222" s="129">
        <f t="shared" si="14"/>
        <v>33.299999999999997</v>
      </c>
      <c r="AN222" s="130">
        <f t="shared" si="15"/>
        <v>0.87341772151898733</v>
      </c>
    </row>
    <row r="223" spans="1:40" ht="15" customHeight="1" x14ac:dyDescent="0.25">
      <c r="A223" s="2" t="s">
        <v>363</v>
      </c>
      <c r="B223" s="2" t="s">
        <v>364</v>
      </c>
      <c r="C223" s="2">
        <v>2015</v>
      </c>
      <c r="D223" s="2" t="s">
        <v>650</v>
      </c>
      <c r="E223" s="2" t="s">
        <v>650</v>
      </c>
      <c r="F223" s="2" t="s">
        <v>650</v>
      </c>
      <c r="G223" s="2" t="s">
        <v>650</v>
      </c>
      <c r="H223" s="2" t="s">
        <v>650</v>
      </c>
      <c r="I223" s="2" t="s">
        <v>650</v>
      </c>
      <c r="J223" s="2" t="s">
        <v>650</v>
      </c>
      <c r="K223" s="2" t="s">
        <v>650</v>
      </c>
      <c r="L223" s="2" t="s">
        <v>650</v>
      </c>
      <c r="M223" s="2" t="s">
        <v>650</v>
      </c>
      <c r="N223" s="2" t="s">
        <v>650</v>
      </c>
      <c r="O223" s="2" t="s">
        <v>650</v>
      </c>
      <c r="P223" s="2" t="s">
        <v>650</v>
      </c>
      <c r="Q223" s="2" t="s">
        <v>650</v>
      </c>
      <c r="R223" s="2" t="s">
        <v>650</v>
      </c>
      <c r="S223" s="2" t="s">
        <v>650</v>
      </c>
      <c r="T223" s="2" t="s">
        <v>650</v>
      </c>
      <c r="U223" s="2" t="s">
        <v>650</v>
      </c>
      <c r="V223" s="2" t="s">
        <v>650</v>
      </c>
      <c r="W223" s="2" t="s">
        <v>650</v>
      </c>
      <c r="X223" s="2" t="s">
        <v>650</v>
      </c>
      <c r="Y223" s="2" t="s">
        <v>650</v>
      </c>
      <c r="Z223" s="2" t="s">
        <v>650</v>
      </c>
      <c r="AA223" s="2" t="s">
        <v>650</v>
      </c>
      <c r="AB223" s="2" t="s">
        <v>650</v>
      </c>
      <c r="AC223" s="2" t="s">
        <v>650</v>
      </c>
      <c r="AD223" s="2" t="s">
        <v>650</v>
      </c>
      <c r="AE223" s="2" t="s">
        <v>650</v>
      </c>
      <c r="AF223" s="2" t="s">
        <v>650</v>
      </c>
      <c r="AG223" s="2" t="s">
        <v>650</v>
      </c>
      <c r="AJ223" s="129">
        <f t="shared" si="12"/>
        <v>0</v>
      </c>
      <c r="AK223" s="129"/>
      <c r="AL223" s="129">
        <f t="shared" si="13"/>
        <v>0</v>
      </c>
      <c r="AM223" s="129" t="str">
        <f t="shared" si="14"/>
        <v/>
      </c>
      <c r="AN223" s="130" t="str">
        <f t="shared" si="15"/>
        <v/>
      </c>
    </row>
    <row r="224" spans="1:40" ht="15" customHeight="1" x14ac:dyDescent="0.25">
      <c r="A224" s="2" t="s">
        <v>365</v>
      </c>
      <c r="B224" s="2" t="s">
        <v>366</v>
      </c>
      <c r="C224" s="2">
        <v>2015</v>
      </c>
      <c r="D224" s="2">
        <v>53.4</v>
      </c>
      <c r="E224" s="2">
        <v>7.8</v>
      </c>
      <c r="F224" s="2" t="s">
        <v>650</v>
      </c>
      <c r="G224" s="2" t="s">
        <v>650</v>
      </c>
      <c r="H224" s="2" t="s">
        <v>650</v>
      </c>
      <c r="I224" s="2">
        <v>88</v>
      </c>
      <c r="J224" s="2" t="s">
        <v>650</v>
      </c>
      <c r="K224" s="2" t="s">
        <v>650</v>
      </c>
      <c r="L224" s="2" t="s">
        <v>650</v>
      </c>
      <c r="M224" s="2" t="s">
        <v>650</v>
      </c>
      <c r="N224" s="2" t="s">
        <v>650</v>
      </c>
      <c r="O224" s="2" t="s">
        <v>650</v>
      </c>
      <c r="P224" s="2">
        <v>8.1</v>
      </c>
      <c r="Q224" s="2">
        <v>34.6</v>
      </c>
      <c r="R224" s="2">
        <v>19.2</v>
      </c>
      <c r="S224" s="2">
        <v>15.4</v>
      </c>
      <c r="T224" s="2" t="s">
        <v>650</v>
      </c>
      <c r="U224" s="2" t="s">
        <v>650</v>
      </c>
      <c r="V224" s="2" t="s">
        <v>8</v>
      </c>
      <c r="W224" s="2" t="s">
        <v>650</v>
      </c>
      <c r="X224" s="2" t="s">
        <v>650</v>
      </c>
      <c r="Y224" s="2" t="s">
        <v>650</v>
      </c>
      <c r="Z224" s="2" t="s">
        <v>650</v>
      </c>
      <c r="AA224" s="2" t="s">
        <v>650</v>
      </c>
      <c r="AB224" s="2" t="s">
        <v>650</v>
      </c>
      <c r="AC224" s="2" t="s">
        <v>650</v>
      </c>
      <c r="AD224" s="2" t="s">
        <v>650</v>
      </c>
      <c r="AE224" s="2" t="s">
        <v>650</v>
      </c>
      <c r="AF224" s="2" t="s">
        <v>650</v>
      </c>
      <c r="AG224" s="2">
        <v>10.7</v>
      </c>
      <c r="AJ224" s="129">
        <f t="shared" si="12"/>
        <v>77.300000000000011</v>
      </c>
      <c r="AK224" s="129"/>
      <c r="AL224" s="129">
        <f t="shared" si="13"/>
        <v>53.4</v>
      </c>
      <c r="AM224" s="129">
        <f t="shared" si="14"/>
        <v>7.8</v>
      </c>
      <c r="AN224" s="130">
        <f t="shared" si="15"/>
        <v>0.79172056921086653</v>
      </c>
    </row>
    <row r="225" spans="1:40" ht="15" customHeight="1" x14ac:dyDescent="0.25">
      <c r="A225" s="2" t="s">
        <v>367</v>
      </c>
      <c r="B225" s="2" t="s">
        <v>368</v>
      </c>
      <c r="C225" s="2">
        <v>2015</v>
      </c>
      <c r="D225" s="2" t="s">
        <v>650</v>
      </c>
      <c r="E225" s="2" t="s">
        <v>650</v>
      </c>
      <c r="F225" s="2" t="s">
        <v>650</v>
      </c>
      <c r="G225" s="2" t="s">
        <v>650</v>
      </c>
      <c r="H225" s="2" t="s">
        <v>650</v>
      </c>
      <c r="I225" s="2" t="s">
        <v>650</v>
      </c>
      <c r="J225" s="2" t="s">
        <v>650</v>
      </c>
      <c r="K225" s="2" t="s">
        <v>650</v>
      </c>
      <c r="L225" s="2" t="s">
        <v>650</v>
      </c>
      <c r="M225" s="2" t="s">
        <v>650</v>
      </c>
      <c r="N225" s="2" t="s">
        <v>650</v>
      </c>
      <c r="O225" s="2" t="s">
        <v>650</v>
      </c>
      <c r="P225" s="2" t="s">
        <v>650</v>
      </c>
      <c r="Q225" s="2" t="s">
        <v>650</v>
      </c>
      <c r="R225" s="2" t="s">
        <v>650</v>
      </c>
      <c r="S225" s="2" t="s">
        <v>650</v>
      </c>
      <c r="T225" s="2" t="s">
        <v>650</v>
      </c>
      <c r="U225" s="2" t="s">
        <v>650</v>
      </c>
      <c r="V225" s="2" t="s">
        <v>650</v>
      </c>
      <c r="W225" s="2" t="s">
        <v>650</v>
      </c>
      <c r="X225" s="2" t="s">
        <v>650</v>
      </c>
      <c r="Y225" s="2" t="s">
        <v>650</v>
      </c>
      <c r="Z225" s="2" t="s">
        <v>650</v>
      </c>
      <c r="AA225" s="2" t="s">
        <v>650</v>
      </c>
      <c r="AB225" s="2" t="s">
        <v>650</v>
      </c>
      <c r="AC225" s="2" t="s">
        <v>650</v>
      </c>
      <c r="AD225" s="2" t="s">
        <v>650</v>
      </c>
      <c r="AE225" s="2" t="s">
        <v>650</v>
      </c>
      <c r="AF225" s="2" t="s">
        <v>650</v>
      </c>
      <c r="AG225" s="2" t="s">
        <v>650</v>
      </c>
      <c r="AJ225" s="129">
        <f t="shared" si="12"/>
        <v>0</v>
      </c>
      <c r="AK225" s="129"/>
      <c r="AL225" s="129">
        <f t="shared" si="13"/>
        <v>0</v>
      </c>
      <c r="AM225" s="129" t="str">
        <f t="shared" si="14"/>
        <v/>
      </c>
      <c r="AN225" s="130" t="str">
        <f t="shared" si="15"/>
        <v/>
      </c>
    </row>
    <row r="226" spans="1:40" ht="15" customHeight="1" x14ac:dyDescent="0.25">
      <c r="A226" s="2" t="s">
        <v>674</v>
      </c>
      <c r="B226" s="2" t="s">
        <v>665</v>
      </c>
      <c r="C226" s="2">
        <v>2015</v>
      </c>
      <c r="D226" s="2" t="s">
        <v>651</v>
      </c>
      <c r="E226" s="2" t="s">
        <v>651</v>
      </c>
      <c r="F226" s="2" t="s">
        <v>651</v>
      </c>
      <c r="G226" s="2" t="s">
        <v>651</v>
      </c>
      <c r="H226" s="2" t="s">
        <v>651</v>
      </c>
      <c r="I226" s="2" t="s">
        <v>651</v>
      </c>
      <c r="J226" s="2" t="s">
        <v>651</v>
      </c>
      <c r="K226" s="2" t="s">
        <v>651</v>
      </c>
      <c r="L226" s="2" t="s">
        <v>651</v>
      </c>
      <c r="M226" s="2" t="s">
        <v>651</v>
      </c>
      <c r="N226" s="2" t="s">
        <v>651</v>
      </c>
      <c r="O226" s="2" t="s">
        <v>651</v>
      </c>
      <c r="P226" s="2" t="s">
        <v>651</v>
      </c>
      <c r="Q226" s="2" t="s">
        <v>651</v>
      </c>
      <c r="R226" s="2" t="s">
        <v>651</v>
      </c>
      <c r="S226" s="2" t="s">
        <v>651</v>
      </c>
      <c r="T226" s="2" t="s">
        <v>651</v>
      </c>
      <c r="U226" s="2" t="s">
        <v>651</v>
      </c>
      <c r="V226" s="2" t="s">
        <v>651</v>
      </c>
      <c r="W226" s="2" t="s">
        <v>651</v>
      </c>
      <c r="X226" s="2" t="s">
        <v>651</v>
      </c>
      <c r="Y226" s="2" t="s">
        <v>651</v>
      </c>
      <c r="Z226" s="2" t="s">
        <v>651</v>
      </c>
      <c r="AA226" s="2" t="s">
        <v>651</v>
      </c>
      <c r="AB226" s="2" t="s">
        <v>651</v>
      </c>
      <c r="AC226" s="2" t="s">
        <v>651</v>
      </c>
      <c r="AD226" s="2" t="s">
        <v>651</v>
      </c>
      <c r="AE226" s="2" t="s">
        <v>651</v>
      </c>
      <c r="AF226" s="2" t="s">
        <v>651</v>
      </c>
      <c r="AG226" s="2" t="s">
        <v>651</v>
      </c>
      <c r="AJ226" s="129">
        <f t="shared" si="12"/>
        <v>0</v>
      </c>
      <c r="AK226" s="129"/>
      <c r="AL226" s="129">
        <f t="shared" si="13"/>
        <v>0</v>
      </c>
      <c r="AM226" s="129" t="str">
        <f t="shared" si="14"/>
        <v/>
      </c>
      <c r="AN226" s="130" t="str">
        <f t="shared" si="15"/>
        <v/>
      </c>
    </row>
    <row r="227" spans="1:40" ht="15" customHeight="1" x14ac:dyDescent="0.25">
      <c r="A227" s="2" t="s">
        <v>371</v>
      </c>
      <c r="B227" s="2" t="s">
        <v>372</v>
      </c>
      <c r="C227" s="2">
        <v>2015</v>
      </c>
      <c r="D227" s="2" t="s">
        <v>650</v>
      </c>
      <c r="E227" s="2" t="s">
        <v>650</v>
      </c>
      <c r="F227" s="2" t="s">
        <v>650</v>
      </c>
      <c r="G227" s="2" t="s">
        <v>650</v>
      </c>
      <c r="H227" s="2" t="s">
        <v>650</v>
      </c>
      <c r="I227" s="2" t="s">
        <v>650</v>
      </c>
      <c r="J227" s="2" t="s">
        <v>650</v>
      </c>
      <c r="K227" s="2" t="s">
        <v>650</v>
      </c>
      <c r="L227" s="2" t="s">
        <v>650</v>
      </c>
      <c r="M227" s="2" t="s">
        <v>650</v>
      </c>
      <c r="N227" s="2" t="s">
        <v>650</v>
      </c>
      <c r="O227" s="2" t="s">
        <v>650</v>
      </c>
      <c r="P227" s="2" t="s">
        <v>650</v>
      </c>
      <c r="Q227" s="2" t="s">
        <v>650</v>
      </c>
      <c r="R227" s="2" t="s">
        <v>650</v>
      </c>
      <c r="S227" s="2" t="s">
        <v>650</v>
      </c>
      <c r="T227" s="2" t="s">
        <v>650</v>
      </c>
      <c r="U227" s="2" t="s">
        <v>650</v>
      </c>
      <c r="V227" s="2" t="s">
        <v>650</v>
      </c>
      <c r="W227" s="2" t="s">
        <v>650</v>
      </c>
      <c r="X227" s="2" t="s">
        <v>650</v>
      </c>
      <c r="Y227" s="2" t="s">
        <v>650</v>
      </c>
      <c r="Z227" s="2" t="s">
        <v>650</v>
      </c>
      <c r="AA227" s="2" t="s">
        <v>650</v>
      </c>
      <c r="AB227" s="2" t="s">
        <v>650</v>
      </c>
      <c r="AC227" s="2" t="s">
        <v>650</v>
      </c>
      <c r="AD227" s="2" t="s">
        <v>650</v>
      </c>
      <c r="AE227" s="2" t="s">
        <v>650</v>
      </c>
      <c r="AF227" s="2" t="s">
        <v>650</v>
      </c>
      <c r="AG227" s="2" t="s">
        <v>650</v>
      </c>
      <c r="AJ227" s="129">
        <f t="shared" si="12"/>
        <v>0</v>
      </c>
      <c r="AK227" s="129"/>
      <c r="AL227" s="129">
        <f t="shared" si="13"/>
        <v>0</v>
      </c>
      <c r="AM227" s="129" t="str">
        <f t="shared" si="14"/>
        <v/>
      </c>
      <c r="AN227" s="130" t="str">
        <f t="shared" si="15"/>
        <v/>
      </c>
    </row>
    <row r="228" spans="1:40" ht="15" customHeight="1" x14ac:dyDescent="0.25">
      <c r="A228" s="2" t="s">
        <v>373</v>
      </c>
      <c r="B228" s="2" t="s">
        <v>374</v>
      </c>
      <c r="C228" s="2">
        <v>2015</v>
      </c>
      <c r="D228" s="2" t="s">
        <v>650</v>
      </c>
      <c r="E228" s="2" t="s">
        <v>650</v>
      </c>
      <c r="F228" s="2" t="s">
        <v>650</v>
      </c>
      <c r="G228" s="2" t="s">
        <v>650</v>
      </c>
      <c r="H228" s="2" t="s">
        <v>650</v>
      </c>
      <c r="I228" s="2" t="s">
        <v>650</v>
      </c>
      <c r="J228" s="2" t="s">
        <v>650</v>
      </c>
      <c r="K228" s="2" t="s">
        <v>650</v>
      </c>
      <c r="L228" s="2" t="s">
        <v>650</v>
      </c>
      <c r="M228" s="2" t="s">
        <v>650</v>
      </c>
      <c r="N228" s="2" t="s">
        <v>650</v>
      </c>
      <c r="O228" s="2" t="s">
        <v>650</v>
      </c>
      <c r="P228" s="2" t="s">
        <v>650</v>
      </c>
      <c r="Q228" s="2" t="s">
        <v>650</v>
      </c>
      <c r="R228" s="2" t="s">
        <v>650</v>
      </c>
      <c r="S228" s="2" t="s">
        <v>650</v>
      </c>
      <c r="T228" s="2" t="s">
        <v>650</v>
      </c>
      <c r="U228" s="2" t="s">
        <v>650</v>
      </c>
      <c r="V228" s="2" t="s">
        <v>650</v>
      </c>
      <c r="W228" s="2" t="s">
        <v>650</v>
      </c>
      <c r="X228" s="2" t="s">
        <v>650</v>
      </c>
      <c r="Y228" s="2" t="s">
        <v>650</v>
      </c>
      <c r="Z228" s="2" t="s">
        <v>650</v>
      </c>
      <c r="AA228" s="2" t="s">
        <v>650</v>
      </c>
      <c r="AB228" s="2" t="s">
        <v>650</v>
      </c>
      <c r="AC228" s="2" t="s">
        <v>650</v>
      </c>
      <c r="AD228" s="2" t="s">
        <v>650</v>
      </c>
      <c r="AE228" s="2" t="s">
        <v>650</v>
      </c>
      <c r="AF228" s="2" t="s">
        <v>650</v>
      </c>
      <c r="AG228" s="2" t="s">
        <v>650</v>
      </c>
      <c r="AJ228" s="129">
        <f t="shared" si="12"/>
        <v>0</v>
      </c>
      <c r="AK228" s="129"/>
      <c r="AL228" s="129">
        <f t="shared" si="13"/>
        <v>0</v>
      </c>
      <c r="AM228" s="129" t="str">
        <f t="shared" si="14"/>
        <v/>
      </c>
      <c r="AN228" s="130" t="str">
        <f t="shared" si="15"/>
        <v/>
      </c>
    </row>
    <row r="229" spans="1:40" ht="15" customHeight="1" x14ac:dyDescent="0.25">
      <c r="A229" s="2" t="s">
        <v>373</v>
      </c>
      <c r="B229" s="2" t="s">
        <v>375</v>
      </c>
      <c r="C229" s="2">
        <v>2015</v>
      </c>
      <c r="D229" s="2" t="s">
        <v>650</v>
      </c>
      <c r="E229" s="2" t="s">
        <v>650</v>
      </c>
      <c r="F229" s="2" t="s">
        <v>650</v>
      </c>
      <c r="G229" s="2" t="s">
        <v>650</v>
      </c>
      <c r="H229" s="2" t="s">
        <v>650</v>
      </c>
      <c r="I229" s="2" t="s">
        <v>650</v>
      </c>
      <c r="J229" s="2" t="s">
        <v>650</v>
      </c>
      <c r="K229" s="2" t="s">
        <v>650</v>
      </c>
      <c r="L229" s="2" t="s">
        <v>650</v>
      </c>
      <c r="M229" s="2" t="s">
        <v>650</v>
      </c>
      <c r="N229" s="2" t="s">
        <v>650</v>
      </c>
      <c r="O229" s="2" t="s">
        <v>650</v>
      </c>
      <c r="P229" s="2" t="s">
        <v>650</v>
      </c>
      <c r="Q229" s="2" t="s">
        <v>650</v>
      </c>
      <c r="R229" s="2" t="s">
        <v>650</v>
      </c>
      <c r="S229" s="2" t="s">
        <v>650</v>
      </c>
      <c r="T229" s="2" t="s">
        <v>650</v>
      </c>
      <c r="U229" s="2" t="s">
        <v>650</v>
      </c>
      <c r="V229" s="2" t="s">
        <v>650</v>
      </c>
      <c r="W229" s="2" t="s">
        <v>650</v>
      </c>
      <c r="X229" s="2" t="s">
        <v>650</v>
      </c>
      <c r="Y229" s="2" t="s">
        <v>650</v>
      </c>
      <c r="Z229" s="2" t="s">
        <v>650</v>
      </c>
      <c r="AA229" s="2" t="s">
        <v>650</v>
      </c>
      <c r="AB229" s="2" t="s">
        <v>650</v>
      </c>
      <c r="AC229" s="2" t="s">
        <v>650</v>
      </c>
      <c r="AD229" s="2" t="s">
        <v>650</v>
      </c>
      <c r="AE229" s="2" t="s">
        <v>650</v>
      </c>
      <c r="AF229" s="2" t="s">
        <v>650</v>
      </c>
      <c r="AG229" s="2" t="s">
        <v>650</v>
      </c>
      <c r="AJ229" s="129">
        <f t="shared" si="12"/>
        <v>0</v>
      </c>
      <c r="AK229" s="129"/>
      <c r="AL229" s="129">
        <f t="shared" si="13"/>
        <v>0</v>
      </c>
      <c r="AM229" s="129" t="str">
        <f t="shared" si="14"/>
        <v/>
      </c>
      <c r="AN229" s="130" t="str">
        <f t="shared" si="15"/>
        <v/>
      </c>
    </row>
    <row r="230" spans="1:40" ht="15" customHeight="1" x14ac:dyDescent="0.25">
      <c r="A230" s="2" t="s">
        <v>373</v>
      </c>
      <c r="B230" s="2" t="s">
        <v>376</v>
      </c>
      <c r="C230" s="2">
        <v>2015</v>
      </c>
      <c r="D230" s="2" t="s">
        <v>650</v>
      </c>
      <c r="E230" s="2" t="s">
        <v>650</v>
      </c>
      <c r="F230" s="2" t="s">
        <v>650</v>
      </c>
      <c r="G230" s="2" t="s">
        <v>650</v>
      </c>
      <c r="H230" s="2" t="s">
        <v>650</v>
      </c>
      <c r="I230" s="2" t="s">
        <v>650</v>
      </c>
      <c r="J230" s="2" t="s">
        <v>650</v>
      </c>
      <c r="K230" s="2" t="s">
        <v>650</v>
      </c>
      <c r="L230" s="2" t="s">
        <v>650</v>
      </c>
      <c r="M230" s="2" t="s">
        <v>650</v>
      </c>
      <c r="N230" s="2" t="s">
        <v>650</v>
      </c>
      <c r="O230" s="2" t="s">
        <v>650</v>
      </c>
      <c r="P230" s="2" t="s">
        <v>650</v>
      </c>
      <c r="Q230" s="2" t="s">
        <v>650</v>
      </c>
      <c r="R230" s="2" t="s">
        <v>650</v>
      </c>
      <c r="S230" s="2" t="s">
        <v>650</v>
      </c>
      <c r="T230" s="2" t="s">
        <v>650</v>
      </c>
      <c r="U230" s="2" t="s">
        <v>650</v>
      </c>
      <c r="V230" s="2" t="s">
        <v>650</v>
      </c>
      <c r="W230" s="2" t="s">
        <v>650</v>
      </c>
      <c r="X230" s="2" t="s">
        <v>650</v>
      </c>
      <c r="Y230" s="2" t="s">
        <v>650</v>
      </c>
      <c r="Z230" s="2" t="s">
        <v>650</v>
      </c>
      <c r="AA230" s="2" t="s">
        <v>650</v>
      </c>
      <c r="AB230" s="2" t="s">
        <v>650</v>
      </c>
      <c r="AC230" s="2" t="s">
        <v>650</v>
      </c>
      <c r="AD230" s="2" t="s">
        <v>650</v>
      </c>
      <c r="AE230" s="2" t="s">
        <v>650</v>
      </c>
      <c r="AF230" s="2" t="s">
        <v>650</v>
      </c>
      <c r="AG230" s="2" t="s">
        <v>650</v>
      </c>
      <c r="AJ230" s="129">
        <f t="shared" si="12"/>
        <v>0</v>
      </c>
      <c r="AK230" s="129"/>
      <c r="AL230" s="129">
        <f t="shared" si="13"/>
        <v>0</v>
      </c>
      <c r="AM230" s="129" t="str">
        <f t="shared" si="14"/>
        <v/>
      </c>
      <c r="AN230" s="130" t="str">
        <f t="shared" si="15"/>
        <v/>
      </c>
    </row>
    <row r="231" spans="1:40" ht="15" customHeight="1" x14ac:dyDescent="0.25">
      <c r="A231" s="2" t="s">
        <v>373</v>
      </c>
      <c r="B231" s="2" t="s">
        <v>377</v>
      </c>
      <c r="C231" s="2">
        <v>2015</v>
      </c>
      <c r="D231" s="2" t="s">
        <v>650</v>
      </c>
      <c r="E231" s="2" t="s">
        <v>650</v>
      </c>
      <c r="F231" s="2" t="s">
        <v>650</v>
      </c>
      <c r="G231" s="2" t="s">
        <v>650</v>
      </c>
      <c r="H231" s="2" t="s">
        <v>650</v>
      </c>
      <c r="I231" s="2" t="s">
        <v>650</v>
      </c>
      <c r="J231" s="2" t="s">
        <v>650</v>
      </c>
      <c r="K231" s="2" t="s">
        <v>650</v>
      </c>
      <c r="L231" s="2" t="s">
        <v>650</v>
      </c>
      <c r="M231" s="2" t="s">
        <v>650</v>
      </c>
      <c r="N231" s="2" t="s">
        <v>650</v>
      </c>
      <c r="O231" s="2" t="s">
        <v>650</v>
      </c>
      <c r="P231" s="2" t="s">
        <v>650</v>
      </c>
      <c r="Q231" s="2" t="s">
        <v>650</v>
      </c>
      <c r="R231" s="2" t="s">
        <v>650</v>
      </c>
      <c r="S231" s="2" t="s">
        <v>650</v>
      </c>
      <c r="T231" s="2" t="s">
        <v>650</v>
      </c>
      <c r="U231" s="2" t="s">
        <v>650</v>
      </c>
      <c r="V231" s="2" t="s">
        <v>650</v>
      </c>
      <c r="W231" s="2" t="s">
        <v>650</v>
      </c>
      <c r="X231" s="2" t="s">
        <v>650</v>
      </c>
      <c r="Y231" s="2" t="s">
        <v>650</v>
      </c>
      <c r="Z231" s="2" t="s">
        <v>650</v>
      </c>
      <c r="AA231" s="2" t="s">
        <v>650</v>
      </c>
      <c r="AB231" s="2" t="s">
        <v>650</v>
      </c>
      <c r="AC231" s="2" t="s">
        <v>650</v>
      </c>
      <c r="AD231" s="2" t="s">
        <v>650</v>
      </c>
      <c r="AE231" s="2" t="s">
        <v>650</v>
      </c>
      <c r="AF231" s="2" t="s">
        <v>650</v>
      </c>
      <c r="AG231" s="2" t="s">
        <v>650</v>
      </c>
      <c r="AJ231" s="129">
        <f t="shared" si="12"/>
        <v>0</v>
      </c>
      <c r="AK231" s="129"/>
      <c r="AL231" s="129">
        <f t="shared" si="13"/>
        <v>0</v>
      </c>
      <c r="AM231" s="129" t="str">
        <f t="shared" si="14"/>
        <v/>
      </c>
      <c r="AN231" s="130" t="str">
        <f t="shared" si="15"/>
        <v/>
      </c>
    </row>
    <row r="232" spans="1:40" ht="15" customHeight="1" x14ac:dyDescent="0.25">
      <c r="A232" s="2" t="s">
        <v>378</v>
      </c>
      <c r="B232" s="2" t="s">
        <v>379</v>
      </c>
      <c r="C232" s="2">
        <v>2015</v>
      </c>
      <c r="D232" s="2" t="s">
        <v>651</v>
      </c>
      <c r="E232" s="2" t="s">
        <v>651</v>
      </c>
      <c r="F232" s="2" t="s">
        <v>651</v>
      </c>
      <c r="G232" s="2" t="s">
        <v>651</v>
      </c>
      <c r="H232" s="2" t="s">
        <v>651</v>
      </c>
      <c r="I232" s="2" t="s">
        <v>651</v>
      </c>
      <c r="J232" s="2" t="s">
        <v>651</v>
      </c>
      <c r="K232" s="2" t="s">
        <v>651</v>
      </c>
      <c r="L232" s="2" t="s">
        <v>651</v>
      </c>
      <c r="M232" s="2" t="s">
        <v>651</v>
      </c>
      <c r="N232" s="2" t="s">
        <v>651</v>
      </c>
      <c r="O232" s="2" t="s">
        <v>651</v>
      </c>
      <c r="P232" s="2" t="s">
        <v>651</v>
      </c>
      <c r="Q232" s="2" t="s">
        <v>651</v>
      </c>
      <c r="R232" s="2" t="s">
        <v>651</v>
      </c>
      <c r="S232" s="2" t="s">
        <v>651</v>
      </c>
      <c r="T232" s="2" t="s">
        <v>651</v>
      </c>
      <c r="U232" s="2" t="s">
        <v>651</v>
      </c>
      <c r="V232" s="2" t="s">
        <v>651</v>
      </c>
      <c r="W232" s="2" t="s">
        <v>651</v>
      </c>
      <c r="X232" s="2" t="s">
        <v>651</v>
      </c>
      <c r="Y232" s="2" t="s">
        <v>651</v>
      </c>
      <c r="Z232" s="2" t="s">
        <v>651</v>
      </c>
      <c r="AA232" s="2" t="s">
        <v>651</v>
      </c>
      <c r="AB232" s="2" t="s">
        <v>651</v>
      </c>
      <c r="AC232" s="2" t="s">
        <v>651</v>
      </c>
      <c r="AD232" s="2" t="s">
        <v>651</v>
      </c>
      <c r="AE232" s="2" t="s">
        <v>651</v>
      </c>
      <c r="AF232" s="2" t="s">
        <v>651</v>
      </c>
      <c r="AG232" s="2" t="s">
        <v>651</v>
      </c>
      <c r="AJ232" s="129">
        <f t="shared" si="12"/>
        <v>0</v>
      </c>
      <c r="AK232" s="129"/>
      <c r="AL232" s="129">
        <f t="shared" si="13"/>
        <v>0</v>
      </c>
      <c r="AM232" s="129" t="str">
        <f t="shared" si="14"/>
        <v/>
      </c>
      <c r="AN232" s="130" t="str">
        <f t="shared" si="15"/>
        <v/>
      </c>
    </row>
    <row r="233" spans="1:40" ht="15" customHeight="1" x14ac:dyDescent="0.25">
      <c r="A233" s="2" t="s">
        <v>380</v>
      </c>
      <c r="B233" s="2" t="s">
        <v>381</v>
      </c>
      <c r="C233" s="2">
        <v>2015</v>
      </c>
      <c r="D233" s="2" t="s">
        <v>651</v>
      </c>
      <c r="E233" s="2" t="s">
        <v>651</v>
      </c>
      <c r="F233" s="2" t="s">
        <v>651</v>
      </c>
      <c r="G233" s="2" t="s">
        <v>651</v>
      </c>
      <c r="H233" s="2" t="s">
        <v>651</v>
      </c>
      <c r="I233" s="2" t="s">
        <v>651</v>
      </c>
      <c r="J233" s="2" t="s">
        <v>651</v>
      </c>
      <c r="K233" s="2" t="s">
        <v>651</v>
      </c>
      <c r="L233" s="2" t="s">
        <v>651</v>
      </c>
      <c r="M233" s="2" t="s">
        <v>651</v>
      </c>
      <c r="N233" s="2" t="s">
        <v>651</v>
      </c>
      <c r="O233" s="2" t="s">
        <v>651</v>
      </c>
      <c r="P233" s="2" t="s">
        <v>651</v>
      </c>
      <c r="Q233" s="2" t="s">
        <v>651</v>
      </c>
      <c r="R233" s="2" t="s">
        <v>651</v>
      </c>
      <c r="S233" s="2" t="s">
        <v>651</v>
      </c>
      <c r="T233" s="2" t="s">
        <v>651</v>
      </c>
      <c r="U233" s="2" t="s">
        <v>651</v>
      </c>
      <c r="V233" s="2" t="s">
        <v>651</v>
      </c>
      <c r="W233" s="2" t="s">
        <v>651</v>
      </c>
      <c r="X233" s="2" t="s">
        <v>651</v>
      </c>
      <c r="Y233" s="2" t="s">
        <v>651</v>
      </c>
      <c r="Z233" s="2" t="s">
        <v>651</v>
      </c>
      <c r="AA233" s="2" t="s">
        <v>651</v>
      </c>
      <c r="AB233" s="2" t="s">
        <v>651</v>
      </c>
      <c r="AC233" s="2" t="s">
        <v>651</v>
      </c>
      <c r="AD233" s="2" t="s">
        <v>651</v>
      </c>
      <c r="AE233" s="2" t="s">
        <v>651</v>
      </c>
      <c r="AF233" s="2" t="s">
        <v>651</v>
      </c>
      <c r="AG233" s="2" t="s">
        <v>651</v>
      </c>
      <c r="AJ233" s="129">
        <f t="shared" si="12"/>
        <v>0</v>
      </c>
      <c r="AK233" s="129"/>
      <c r="AL233" s="129">
        <f t="shared" si="13"/>
        <v>0</v>
      </c>
      <c r="AM233" s="129" t="str">
        <f t="shared" si="14"/>
        <v/>
      </c>
      <c r="AN233" s="130" t="str">
        <f t="shared" si="15"/>
        <v/>
      </c>
    </row>
    <row r="234" spans="1:40" ht="15" customHeight="1" x14ac:dyDescent="0.25">
      <c r="A234" s="2" t="s">
        <v>382</v>
      </c>
      <c r="B234" s="2" t="s">
        <v>383</v>
      </c>
      <c r="C234" s="2">
        <v>2015</v>
      </c>
      <c r="D234" s="2" t="s">
        <v>650</v>
      </c>
      <c r="E234" s="2" t="s">
        <v>650</v>
      </c>
      <c r="F234" s="2" t="s">
        <v>650</v>
      </c>
      <c r="G234" s="2" t="s">
        <v>650</v>
      </c>
      <c r="H234" s="2" t="s">
        <v>650</v>
      </c>
      <c r="I234" s="2" t="s">
        <v>650</v>
      </c>
      <c r="J234" s="2" t="s">
        <v>650</v>
      </c>
      <c r="K234" s="2" t="s">
        <v>650</v>
      </c>
      <c r="L234" s="2" t="s">
        <v>650</v>
      </c>
      <c r="M234" s="2" t="s">
        <v>650</v>
      </c>
      <c r="N234" s="2" t="s">
        <v>650</v>
      </c>
      <c r="O234" s="2" t="s">
        <v>650</v>
      </c>
      <c r="P234" s="2" t="s">
        <v>650</v>
      </c>
      <c r="Q234" s="2" t="s">
        <v>650</v>
      </c>
      <c r="R234" s="2" t="s">
        <v>650</v>
      </c>
      <c r="S234" s="2" t="s">
        <v>650</v>
      </c>
      <c r="T234" s="2" t="s">
        <v>650</v>
      </c>
      <c r="U234" s="2" t="s">
        <v>650</v>
      </c>
      <c r="V234" s="2" t="s">
        <v>650</v>
      </c>
      <c r="W234" s="2" t="s">
        <v>650</v>
      </c>
      <c r="X234" s="2" t="s">
        <v>650</v>
      </c>
      <c r="Y234" s="2" t="s">
        <v>650</v>
      </c>
      <c r="Z234" s="2" t="s">
        <v>650</v>
      </c>
      <c r="AA234" s="2" t="s">
        <v>650</v>
      </c>
      <c r="AB234" s="2" t="s">
        <v>650</v>
      </c>
      <c r="AC234" s="2" t="s">
        <v>650</v>
      </c>
      <c r="AD234" s="2" t="s">
        <v>650</v>
      </c>
      <c r="AE234" s="2" t="s">
        <v>650</v>
      </c>
      <c r="AF234" s="2" t="s">
        <v>650</v>
      </c>
      <c r="AG234" s="2" t="s">
        <v>650</v>
      </c>
      <c r="AJ234" s="129">
        <f t="shared" si="12"/>
        <v>0</v>
      </c>
      <c r="AK234" s="129"/>
      <c r="AL234" s="129">
        <f t="shared" si="13"/>
        <v>0</v>
      </c>
      <c r="AM234" s="129" t="str">
        <f t="shared" si="14"/>
        <v/>
      </c>
      <c r="AN234" s="130" t="str">
        <f t="shared" si="15"/>
        <v/>
      </c>
    </row>
    <row r="235" spans="1:40" ht="15" customHeight="1" x14ac:dyDescent="0.25">
      <c r="A235" s="2" t="s">
        <v>382</v>
      </c>
      <c r="B235" s="2" t="s">
        <v>384</v>
      </c>
      <c r="C235" s="2">
        <v>2015</v>
      </c>
      <c r="D235" s="2" t="s">
        <v>650</v>
      </c>
      <c r="E235" s="2" t="s">
        <v>650</v>
      </c>
      <c r="F235" s="2" t="s">
        <v>650</v>
      </c>
      <c r="G235" s="2" t="s">
        <v>650</v>
      </c>
      <c r="H235" s="2" t="s">
        <v>650</v>
      </c>
      <c r="I235" s="2" t="s">
        <v>650</v>
      </c>
      <c r="J235" s="2" t="s">
        <v>650</v>
      </c>
      <c r="K235" s="2" t="s">
        <v>650</v>
      </c>
      <c r="L235" s="2" t="s">
        <v>650</v>
      </c>
      <c r="M235" s="2" t="s">
        <v>650</v>
      </c>
      <c r="N235" s="2" t="s">
        <v>650</v>
      </c>
      <c r="O235" s="2" t="s">
        <v>650</v>
      </c>
      <c r="P235" s="2" t="s">
        <v>650</v>
      </c>
      <c r="Q235" s="2" t="s">
        <v>650</v>
      </c>
      <c r="R235" s="2" t="s">
        <v>650</v>
      </c>
      <c r="S235" s="2" t="s">
        <v>650</v>
      </c>
      <c r="T235" s="2" t="s">
        <v>650</v>
      </c>
      <c r="U235" s="2" t="s">
        <v>650</v>
      </c>
      <c r="V235" s="2" t="s">
        <v>650</v>
      </c>
      <c r="W235" s="2" t="s">
        <v>650</v>
      </c>
      <c r="X235" s="2" t="s">
        <v>650</v>
      </c>
      <c r="Y235" s="2" t="s">
        <v>650</v>
      </c>
      <c r="Z235" s="2" t="s">
        <v>650</v>
      </c>
      <c r="AA235" s="2" t="s">
        <v>650</v>
      </c>
      <c r="AB235" s="2" t="s">
        <v>650</v>
      </c>
      <c r="AC235" s="2" t="s">
        <v>650</v>
      </c>
      <c r="AD235" s="2" t="s">
        <v>650</v>
      </c>
      <c r="AE235" s="2" t="s">
        <v>650</v>
      </c>
      <c r="AF235" s="2" t="s">
        <v>650</v>
      </c>
      <c r="AG235" s="2" t="s">
        <v>650</v>
      </c>
      <c r="AJ235" s="129">
        <f t="shared" si="12"/>
        <v>0</v>
      </c>
      <c r="AK235" s="129"/>
      <c r="AL235" s="129">
        <f t="shared" si="13"/>
        <v>0</v>
      </c>
      <c r="AM235" s="129" t="str">
        <f t="shared" si="14"/>
        <v/>
      </c>
      <c r="AN235" s="130" t="str">
        <f t="shared" si="15"/>
        <v/>
      </c>
    </row>
    <row r="236" spans="1:40" ht="15" customHeight="1" x14ac:dyDescent="0.25">
      <c r="A236" s="2" t="s">
        <v>382</v>
      </c>
      <c r="B236" s="2" t="s">
        <v>385</v>
      </c>
      <c r="C236" s="2">
        <v>2015</v>
      </c>
      <c r="D236" s="2" t="s">
        <v>650</v>
      </c>
      <c r="E236" s="2" t="s">
        <v>650</v>
      </c>
      <c r="F236" s="2" t="s">
        <v>650</v>
      </c>
      <c r="G236" s="2" t="s">
        <v>650</v>
      </c>
      <c r="H236" s="2" t="s">
        <v>650</v>
      </c>
      <c r="I236" s="2" t="s">
        <v>650</v>
      </c>
      <c r="J236" s="2" t="s">
        <v>650</v>
      </c>
      <c r="K236" s="2" t="s">
        <v>650</v>
      </c>
      <c r="L236" s="2" t="s">
        <v>650</v>
      </c>
      <c r="M236" s="2" t="s">
        <v>650</v>
      </c>
      <c r="N236" s="2" t="s">
        <v>650</v>
      </c>
      <c r="O236" s="2" t="s">
        <v>650</v>
      </c>
      <c r="P236" s="2" t="s">
        <v>650</v>
      </c>
      <c r="Q236" s="2" t="s">
        <v>650</v>
      </c>
      <c r="R236" s="2" t="s">
        <v>650</v>
      </c>
      <c r="S236" s="2" t="s">
        <v>650</v>
      </c>
      <c r="T236" s="2" t="s">
        <v>650</v>
      </c>
      <c r="U236" s="2" t="s">
        <v>650</v>
      </c>
      <c r="V236" s="2" t="s">
        <v>650</v>
      </c>
      <c r="W236" s="2" t="s">
        <v>650</v>
      </c>
      <c r="X236" s="2" t="s">
        <v>650</v>
      </c>
      <c r="Y236" s="2" t="s">
        <v>650</v>
      </c>
      <c r="Z236" s="2" t="s">
        <v>650</v>
      </c>
      <c r="AA236" s="2" t="s">
        <v>650</v>
      </c>
      <c r="AB236" s="2" t="s">
        <v>650</v>
      </c>
      <c r="AC236" s="2" t="s">
        <v>650</v>
      </c>
      <c r="AD236" s="2" t="s">
        <v>650</v>
      </c>
      <c r="AE236" s="2" t="s">
        <v>650</v>
      </c>
      <c r="AF236" s="2" t="s">
        <v>650</v>
      </c>
      <c r="AG236" s="2" t="s">
        <v>650</v>
      </c>
      <c r="AJ236" s="129">
        <f t="shared" si="12"/>
        <v>0</v>
      </c>
      <c r="AK236" s="129"/>
      <c r="AL236" s="129">
        <f t="shared" si="13"/>
        <v>0</v>
      </c>
      <c r="AM236" s="129" t="str">
        <f t="shared" si="14"/>
        <v/>
      </c>
      <c r="AN236" s="130" t="str">
        <f t="shared" si="15"/>
        <v/>
      </c>
    </row>
    <row r="237" spans="1:40" ht="15" customHeight="1" x14ac:dyDescent="0.25">
      <c r="A237" s="2" t="s">
        <v>382</v>
      </c>
      <c r="B237" s="2" t="s">
        <v>386</v>
      </c>
      <c r="C237" s="2">
        <v>2015</v>
      </c>
      <c r="D237" s="2" t="s">
        <v>650</v>
      </c>
      <c r="E237" s="2" t="s">
        <v>650</v>
      </c>
      <c r="F237" s="2" t="s">
        <v>650</v>
      </c>
      <c r="G237" s="2" t="s">
        <v>650</v>
      </c>
      <c r="H237" s="2" t="s">
        <v>650</v>
      </c>
      <c r="I237" s="2" t="s">
        <v>650</v>
      </c>
      <c r="J237" s="2" t="s">
        <v>650</v>
      </c>
      <c r="K237" s="2" t="s">
        <v>650</v>
      </c>
      <c r="L237" s="2" t="s">
        <v>650</v>
      </c>
      <c r="M237" s="2" t="s">
        <v>650</v>
      </c>
      <c r="N237" s="2" t="s">
        <v>650</v>
      </c>
      <c r="O237" s="2" t="s">
        <v>650</v>
      </c>
      <c r="P237" s="2" t="s">
        <v>650</v>
      </c>
      <c r="Q237" s="2" t="s">
        <v>650</v>
      </c>
      <c r="R237" s="2" t="s">
        <v>650</v>
      </c>
      <c r="S237" s="2" t="s">
        <v>650</v>
      </c>
      <c r="T237" s="2" t="s">
        <v>650</v>
      </c>
      <c r="U237" s="2" t="s">
        <v>650</v>
      </c>
      <c r="V237" s="2" t="s">
        <v>650</v>
      </c>
      <c r="W237" s="2" t="s">
        <v>650</v>
      </c>
      <c r="X237" s="2" t="s">
        <v>650</v>
      </c>
      <c r="Y237" s="2" t="s">
        <v>650</v>
      </c>
      <c r="Z237" s="2" t="s">
        <v>650</v>
      </c>
      <c r="AA237" s="2" t="s">
        <v>650</v>
      </c>
      <c r="AB237" s="2" t="s">
        <v>650</v>
      </c>
      <c r="AC237" s="2" t="s">
        <v>650</v>
      </c>
      <c r="AD237" s="2" t="s">
        <v>650</v>
      </c>
      <c r="AE237" s="2" t="s">
        <v>650</v>
      </c>
      <c r="AF237" s="2" t="s">
        <v>650</v>
      </c>
      <c r="AG237" s="2" t="s">
        <v>650</v>
      </c>
      <c r="AJ237" s="129">
        <f t="shared" si="12"/>
        <v>0</v>
      </c>
      <c r="AK237" s="129"/>
      <c r="AL237" s="129">
        <f t="shared" si="13"/>
        <v>0</v>
      </c>
      <c r="AM237" s="129" t="str">
        <f t="shared" si="14"/>
        <v/>
      </c>
      <c r="AN237" s="130" t="str">
        <f t="shared" si="15"/>
        <v/>
      </c>
    </row>
    <row r="238" spans="1:40" ht="15" customHeight="1" x14ac:dyDescent="0.25">
      <c r="A238" s="2" t="s">
        <v>382</v>
      </c>
      <c r="B238" s="2" t="s">
        <v>387</v>
      </c>
      <c r="C238" s="2">
        <v>2015</v>
      </c>
      <c r="D238" s="2" t="s">
        <v>650</v>
      </c>
      <c r="E238" s="2" t="s">
        <v>650</v>
      </c>
      <c r="F238" s="2" t="s">
        <v>650</v>
      </c>
      <c r="G238" s="2" t="s">
        <v>650</v>
      </c>
      <c r="H238" s="2" t="s">
        <v>650</v>
      </c>
      <c r="I238" s="2" t="s">
        <v>650</v>
      </c>
      <c r="J238" s="2" t="s">
        <v>650</v>
      </c>
      <c r="K238" s="2" t="s">
        <v>650</v>
      </c>
      <c r="L238" s="2" t="s">
        <v>650</v>
      </c>
      <c r="M238" s="2" t="s">
        <v>650</v>
      </c>
      <c r="N238" s="2" t="s">
        <v>650</v>
      </c>
      <c r="O238" s="2" t="s">
        <v>650</v>
      </c>
      <c r="P238" s="2" t="s">
        <v>650</v>
      </c>
      <c r="Q238" s="2" t="s">
        <v>650</v>
      </c>
      <c r="R238" s="2" t="s">
        <v>650</v>
      </c>
      <c r="S238" s="2" t="s">
        <v>650</v>
      </c>
      <c r="T238" s="2" t="s">
        <v>650</v>
      </c>
      <c r="U238" s="2" t="s">
        <v>650</v>
      </c>
      <c r="V238" s="2" t="s">
        <v>650</v>
      </c>
      <c r="W238" s="2" t="s">
        <v>650</v>
      </c>
      <c r="X238" s="2" t="s">
        <v>650</v>
      </c>
      <c r="Y238" s="2" t="s">
        <v>650</v>
      </c>
      <c r="Z238" s="2" t="s">
        <v>650</v>
      </c>
      <c r="AA238" s="2" t="s">
        <v>650</v>
      </c>
      <c r="AB238" s="2" t="s">
        <v>650</v>
      </c>
      <c r="AC238" s="2" t="s">
        <v>650</v>
      </c>
      <c r="AD238" s="2" t="s">
        <v>650</v>
      </c>
      <c r="AE238" s="2" t="s">
        <v>650</v>
      </c>
      <c r="AF238" s="2" t="s">
        <v>650</v>
      </c>
      <c r="AG238" s="2" t="s">
        <v>650</v>
      </c>
      <c r="AJ238" s="129">
        <f t="shared" si="12"/>
        <v>0</v>
      </c>
      <c r="AK238" s="129"/>
      <c r="AL238" s="129">
        <f t="shared" si="13"/>
        <v>0</v>
      </c>
      <c r="AM238" s="129" t="str">
        <f t="shared" si="14"/>
        <v/>
      </c>
      <c r="AN238" s="130" t="str">
        <f t="shared" si="15"/>
        <v/>
      </c>
    </row>
    <row r="239" spans="1:40" ht="15" customHeight="1" x14ac:dyDescent="0.25">
      <c r="A239" s="2" t="s">
        <v>382</v>
      </c>
      <c r="B239" s="2" t="s">
        <v>388</v>
      </c>
      <c r="C239" s="2">
        <v>2015</v>
      </c>
      <c r="D239" s="2" t="s">
        <v>650</v>
      </c>
      <c r="E239" s="2" t="s">
        <v>650</v>
      </c>
      <c r="F239" s="2" t="s">
        <v>650</v>
      </c>
      <c r="G239" s="2" t="s">
        <v>650</v>
      </c>
      <c r="H239" s="2" t="s">
        <v>650</v>
      </c>
      <c r="I239" s="2" t="s">
        <v>650</v>
      </c>
      <c r="J239" s="2" t="s">
        <v>650</v>
      </c>
      <c r="K239" s="2" t="s">
        <v>650</v>
      </c>
      <c r="L239" s="2" t="s">
        <v>650</v>
      </c>
      <c r="M239" s="2" t="s">
        <v>650</v>
      </c>
      <c r="N239" s="2" t="s">
        <v>650</v>
      </c>
      <c r="O239" s="2" t="s">
        <v>650</v>
      </c>
      <c r="P239" s="2" t="s">
        <v>650</v>
      </c>
      <c r="Q239" s="2" t="s">
        <v>650</v>
      </c>
      <c r="R239" s="2" t="s">
        <v>650</v>
      </c>
      <c r="S239" s="2" t="s">
        <v>650</v>
      </c>
      <c r="T239" s="2" t="s">
        <v>650</v>
      </c>
      <c r="U239" s="2" t="s">
        <v>650</v>
      </c>
      <c r="V239" s="2" t="s">
        <v>650</v>
      </c>
      <c r="W239" s="2" t="s">
        <v>650</v>
      </c>
      <c r="X239" s="2" t="s">
        <v>650</v>
      </c>
      <c r="Y239" s="2" t="s">
        <v>650</v>
      </c>
      <c r="Z239" s="2" t="s">
        <v>650</v>
      </c>
      <c r="AA239" s="2" t="s">
        <v>650</v>
      </c>
      <c r="AB239" s="2" t="s">
        <v>650</v>
      </c>
      <c r="AC239" s="2" t="s">
        <v>650</v>
      </c>
      <c r="AD239" s="2" t="s">
        <v>650</v>
      </c>
      <c r="AE239" s="2" t="s">
        <v>650</v>
      </c>
      <c r="AF239" s="2" t="s">
        <v>650</v>
      </c>
      <c r="AG239" s="2" t="s">
        <v>650</v>
      </c>
      <c r="AJ239" s="129">
        <f t="shared" si="12"/>
        <v>0</v>
      </c>
      <c r="AK239" s="129"/>
      <c r="AL239" s="129">
        <f t="shared" si="13"/>
        <v>0</v>
      </c>
      <c r="AM239" s="129" t="str">
        <f t="shared" si="14"/>
        <v/>
      </c>
      <c r="AN239" s="130" t="str">
        <f t="shared" si="15"/>
        <v/>
      </c>
    </row>
    <row r="240" spans="1:40" ht="15" customHeight="1" x14ac:dyDescent="0.25">
      <c r="A240" s="2" t="s">
        <v>382</v>
      </c>
      <c r="B240" s="2" t="s">
        <v>389</v>
      </c>
      <c r="C240" s="2">
        <v>2015</v>
      </c>
      <c r="D240" s="2" t="s">
        <v>650</v>
      </c>
      <c r="E240" s="2" t="s">
        <v>650</v>
      </c>
      <c r="F240" s="2" t="s">
        <v>650</v>
      </c>
      <c r="G240" s="2" t="s">
        <v>650</v>
      </c>
      <c r="H240" s="2" t="s">
        <v>650</v>
      </c>
      <c r="I240" s="2" t="s">
        <v>650</v>
      </c>
      <c r="J240" s="2" t="s">
        <v>650</v>
      </c>
      <c r="K240" s="2" t="s">
        <v>650</v>
      </c>
      <c r="L240" s="2" t="s">
        <v>650</v>
      </c>
      <c r="M240" s="2" t="s">
        <v>650</v>
      </c>
      <c r="N240" s="2" t="s">
        <v>650</v>
      </c>
      <c r="O240" s="2" t="s">
        <v>650</v>
      </c>
      <c r="P240" s="2" t="s">
        <v>650</v>
      </c>
      <c r="Q240" s="2" t="s">
        <v>650</v>
      </c>
      <c r="R240" s="2" t="s">
        <v>650</v>
      </c>
      <c r="S240" s="2" t="s">
        <v>650</v>
      </c>
      <c r="T240" s="2" t="s">
        <v>650</v>
      </c>
      <c r="U240" s="2" t="s">
        <v>650</v>
      </c>
      <c r="V240" s="2" t="s">
        <v>650</v>
      </c>
      <c r="W240" s="2" t="s">
        <v>650</v>
      </c>
      <c r="X240" s="2" t="s">
        <v>650</v>
      </c>
      <c r="Y240" s="2" t="s">
        <v>650</v>
      </c>
      <c r="Z240" s="2" t="s">
        <v>650</v>
      </c>
      <c r="AA240" s="2" t="s">
        <v>650</v>
      </c>
      <c r="AB240" s="2" t="s">
        <v>650</v>
      </c>
      <c r="AC240" s="2" t="s">
        <v>650</v>
      </c>
      <c r="AD240" s="2" t="s">
        <v>650</v>
      </c>
      <c r="AE240" s="2" t="s">
        <v>650</v>
      </c>
      <c r="AF240" s="2" t="s">
        <v>650</v>
      </c>
      <c r="AG240" s="2" t="s">
        <v>650</v>
      </c>
      <c r="AJ240" s="129">
        <f t="shared" si="12"/>
        <v>0</v>
      </c>
      <c r="AK240" s="129"/>
      <c r="AL240" s="129">
        <f t="shared" si="13"/>
        <v>0</v>
      </c>
      <c r="AM240" s="129" t="str">
        <f t="shared" si="14"/>
        <v/>
      </c>
      <c r="AN240" s="130" t="str">
        <f t="shared" si="15"/>
        <v/>
      </c>
    </row>
    <row r="241" spans="1:40" ht="15" customHeight="1" x14ac:dyDescent="0.25">
      <c r="A241" s="2" t="s">
        <v>382</v>
      </c>
      <c r="B241" s="2" t="s">
        <v>390</v>
      </c>
      <c r="C241" s="2">
        <v>2015</v>
      </c>
      <c r="D241" s="2" t="s">
        <v>650</v>
      </c>
      <c r="E241" s="2" t="s">
        <v>650</v>
      </c>
      <c r="F241" s="2" t="s">
        <v>650</v>
      </c>
      <c r="G241" s="2" t="s">
        <v>650</v>
      </c>
      <c r="H241" s="2" t="s">
        <v>650</v>
      </c>
      <c r="I241" s="2" t="s">
        <v>650</v>
      </c>
      <c r="J241" s="2" t="s">
        <v>650</v>
      </c>
      <c r="K241" s="2" t="s">
        <v>650</v>
      </c>
      <c r="L241" s="2" t="s">
        <v>650</v>
      </c>
      <c r="M241" s="2" t="s">
        <v>650</v>
      </c>
      <c r="N241" s="2" t="s">
        <v>650</v>
      </c>
      <c r="O241" s="2" t="s">
        <v>650</v>
      </c>
      <c r="P241" s="2" t="s">
        <v>650</v>
      </c>
      <c r="Q241" s="2" t="s">
        <v>650</v>
      </c>
      <c r="R241" s="2" t="s">
        <v>650</v>
      </c>
      <c r="S241" s="2" t="s">
        <v>650</v>
      </c>
      <c r="T241" s="2" t="s">
        <v>650</v>
      </c>
      <c r="U241" s="2" t="s">
        <v>650</v>
      </c>
      <c r="V241" s="2" t="s">
        <v>650</v>
      </c>
      <c r="W241" s="2" t="s">
        <v>650</v>
      </c>
      <c r="X241" s="2" t="s">
        <v>650</v>
      </c>
      <c r="Y241" s="2" t="s">
        <v>650</v>
      </c>
      <c r="Z241" s="2" t="s">
        <v>650</v>
      </c>
      <c r="AA241" s="2" t="s">
        <v>650</v>
      </c>
      <c r="AB241" s="2" t="s">
        <v>650</v>
      </c>
      <c r="AC241" s="2" t="s">
        <v>650</v>
      </c>
      <c r="AD241" s="2" t="s">
        <v>650</v>
      </c>
      <c r="AE241" s="2" t="s">
        <v>650</v>
      </c>
      <c r="AF241" s="2" t="s">
        <v>650</v>
      </c>
      <c r="AG241" s="2" t="s">
        <v>650</v>
      </c>
      <c r="AJ241" s="129">
        <f t="shared" si="12"/>
        <v>0</v>
      </c>
      <c r="AK241" s="129"/>
      <c r="AL241" s="129">
        <f t="shared" si="13"/>
        <v>0</v>
      </c>
      <c r="AM241" s="129" t="str">
        <f t="shared" si="14"/>
        <v/>
      </c>
      <c r="AN241" s="130" t="str">
        <f t="shared" si="15"/>
        <v/>
      </c>
    </row>
    <row r="242" spans="1:40" ht="15" customHeight="1" x14ac:dyDescent="0.25">
      <c r="A242" s="2" t="s">
        <v>382</v>
      </c>
      <c r="B242" s="2" t="s">
        <v>391</v>
      </c>
      <c r="C242" s="2">
        <v>2015</v>
      </c>
      <c r="D242" s="2" t="s">
        <v>650</v>
      </c>
      <c r="E242" s="2" t="s">
        <v>650</v>
      </c>
      <c r="F242" s="2" t="s">
        <v>650</v>
      </c>
      <c r="G242" s="2" t="s">
        <v>650</v>
      </c>
      <c r="H242" s="2" t="s">
        <v>650</v>
      </c>
      <c r="I242" s="2" t="s">
        <v>650</v>
      </c>
      <c r="J242" s="2" t="s">
        <v>650</v>
      </c>
      <c r="K242" s="2" t="s">
        <v>650</v>
      </c>
      <c r="L242" s="2" t="s">
        <v>650</v>
      </c>
      <c r="M242" s="2" t="s">
        <v>650</v>
      </c>
      <c r="N242" s="2" t="s">
        <v>650</v>
      </c>
      <c r="O242" s="2" t="s">
        <v>650</v>
      </c>
      <c r="P242" s="2" t="s">
        <v>650</v>
      </c>
      <c r="Q242" s="2" t="s">
        <v>650</v>
      </c>
      <c r="R242" s="2" t="s">
        <v>650</v>
      </c>
      <c r="S242" s="2" t="s">
        <v>650</v>
      </c>
      <c r="T242" s="2" t="s">
        <v>650</v>
      </c>
      <c r="U242" s="2" t="s">
        <v>650</v>
      </c>
      <c r="V242" s="2" t="s">
        <v>650</v>
      </c>
      <c r="W242" s="2" t="s">
        <v>650</v>
      </c>
      <c r="X242" s="2" t="s">
        <v>650</v>
      </c>
      <c r="Y242" s="2" t="s">
        <v>650</v>
      </c>
      <c r="Z242" s="2" t="s">
        <v>650</v>
      </c>
      <c r="AA242" s="2" t="s">
        <v>650</v>
      </c>
      <c r="AB242" s="2" t="s">
        <v>650</v>
      </c>
      <c r="AC242" s="2" t="s">
        <v>650</v>
      </c>
      <c r="AD242" s="2" t="s">
        <v>650</v>
      </c>
      <c r="AE242" s="2" t="s">
        <v>650</v>
      </c>
      <c r="AF242" s="2" t="s">
        <v>650</v>
      </c>
      <c r="AG242" s="2" t="s">
        <v>650</v>
      </c>
      <c r="AJ242" s="129">
        <f t="shared" si="12"/>
        <v>0</v>
      </c>
      <c r="AK242" s="129"/>
      <c r="AL242" s="129">
        <f t="shared" si="13"/>
        <v>0</v>
      </c>
      <c r="AM242" s="129" t="str">
        <f t="shared" si="14"/>
        <v/>
      </c>
      <c r="AN242" s="130" t="str">
        <f t="shared" si="15"/>
        <v/>
      </c>
    </row>
    <row r="243" spans="1:40" ht="15" customHeight="1" x14ac:dyDescent="0.25">
      <c r="A243" s="2" t="s">
        <v>382</v>
      </c>
      <c r="B243" s="2" t="s">
        <v>392</v>
      </c>
      <c r="C243" s="2">
        <v>2015</v>
      </c>
      <c r="D243" s="2" t="s">
        <v>650</v>
      </c>
      <c r="E243" s="2" t="s">
        <v>650</v>
      </c>
      <c r="F243" s="2" t="s">
        <v>650</v>
      </c>
      <c r="G243" s="2" t="s">
        <v>650</v>
      </c>
      <c r="H243" s="2" t="s">
        <v>650</v>
      </c>
      <c r="I243" s="2" t="s">
        <v>650</v>
      </c>
      <c r="J243" s="2" t="s">
        <v>650</v>
      </c>
      <c r="K243" s="2" t="s">
        <v>650</v>
      </c>
      <c r="L243" s="2" t="s">
        <v>650</v>
      </c>
      <c r="M243" s="2" t="s">
        <v>650</v>
      </c>
      <c r="N243" s="2" t="s">
        <v>650</v>
      </c>
      <c r="O243" s="2" t="s">
        <v>650</v>
      </c>
      <c r="P243" s="2" t="s">
        <v>650</v>
      </c>
      <c r="Q243" s="2" t="s">
        <v>650</v>
      </c>
      <c r="R243" s="2" t="s">
        <v>650</v>
      </c>
      <c r="S243" s="2" t="s">
        <v>650</v>
      </c>
      <c r="T243" s="2" t="s">
        <v>650</v>
      </c>
      <c r="U243" s="2" t="s">
        <v>650</v>
      </c>
      <c r="V243" s="2" t="s">
        <v>650</v>
      </c>
      <c r="W243" s="2" t="s">
        <v>650</v>
      </c>
      <c r="X243" s="2" t="s">
        <v>650</v>
      </c>
      <c r="Y243" s="2" t="s">
        <v>650</v>
      </c>
      <c r="Z243" s="2" t="s">
        <v>650</v>
      </c>
      <c r="AA243" s="2" t="s">
        <v>650</v>
      </c>
      <c r="AB243" s="2" t="s">
        <v>650</v>
      </c>
      <c r="AC243" s="2" t="s">
        <v>650</v>
      </c>
      <c r="AD243" s="2" t="s">
        <v>650</v>
      </c>
      <c r="AE243" s="2" t="s">
        <v>650</v>
      </c>
      <c r="AF243" s="2" t="s">
        <v>650</v>
      </c>
      <c r="AG243" s="2" t="s">
        <v>650</v>
      </c>
      <c r="AJ243" s="129">
        <f t="shared" si="12"/>
        <v>0</v>
      </c>
      <c r="AK243" s="129"/>
      <c r="AL243" s="129">
        <f t="shared" si="13"/>
        <v>0</v>
      </c>
      <c r="AM243" s="129" t="str">
        <f t="shared" si="14"/>
        <v/>
      </c>
      <c r="AN243" s="130" t="str">
        <f t="shared" si="15"/>
        <v/>
      </c>
    </row>
    <row r="244" spans="1:40" ht="15" customHeight="1" x14ac:dyDescent="0.25">
      <c r="A244" s="2" t="s">
        <v>382</v>
      </c>
      <c r="B244" s="2" t="s">
        <v>393</v>
      </c>
      <c r="C244" s="2">
        <v>2015</v>
      </c>
      <c r="D244" s="2" t="s">
        <v>650</v>
      </c>
      <c r="E244" s="2" t="s">
        <v>650</v>
      </c>
      <c r="F244" s="2" t="s">
        <v>650</v>
      </c>
      <c r="G244" s="2" t="s">
        <v>650</v>
      </c>
      <c r="H244" s="2" t="s">
        <v>650</v>
      </c>
      <c r="I244" s="2" t="s">
        <v>650</v>
      </c>
      <c r="J244" s="2" t="s">
        <v>650</v>
      </c>
      <c r="K244" s="2" t="s">
        <v>650</v>
      </c>
      <c r="L244" s="2" t="s">
        <v>650</v>
      </c>
      <c r="M244" s="2" t="s">
        <v>650</v>
      </c>
      <c r="N244" s="2" t="s">
        <v>650</v>
      </c>
      <c r="O244" s="2" t="s">
        <v>650</v>
      </c>
      <c r="P244" s="2" t="s">
        <v>650</v>
      </c>
      <c r="Q244" s="2" t="s">
        <v>650</v>
      </c>
      <c r="R244" s="2" t="s">
        <v>650</v>
      </c>
      <c r="S244" s="2" t="s">
        <v>650</v>
      </c>
      <c r="T244" s="2" t="s">
        <v>650</v>
      </c>
      <c r="U244" s="2" t="s">
        <v>650</v>
      </c>
      <c r="V244" s="2" t="s">
        <v>650</v>
      </c>
      <c r="W244" s="2" t="s">
        <v>650</v>
      </c>
      <c r="X244" s="2" t="s">
        <v>650</v>
      </c>
      <c r="Y244" s="2" t="s">
        <v>650</v>
      </c>
      <c r="Z244" s="2" t="s">
        <v>650</v>
      </c>
      <c r="AA244" s="2" t="s">
        <v>650</v>
      </c>
      <c r="AB244" s="2" t="s">
        <v>650</v>
      </c>
      <c r="AC244" s="2" t="s">
        <v>650</v>
      </c>
      <c r="AD244" s="2" t="s">
        <v>650</v>
      </c>
      <c r="AE244" s="2" t="s">
        <v>650</v>
      </c>
      <c r="AF244" s="2" t="s">
        <v>650</v>
      </c>
      <c r="AG244" s="2" t="s">
        <v>650</v>
      </c>
      <c r="AJ244" s="129">
        <f t="shared" si="12"/>
        <v>0</v>
      </c>
      <c r="AK244" s="129"/>
      <c r="AL244" s="129">
        <f t="shared" si="13"/>
        <v>0</v>
      </c>
      <c r="AM244" s="129" t="str">
        <f t="shared" si="14"/>
        <v/>
      </c>
      <c r="AN244" s="130" t="str">
        <f t="shared" si="15"/>
        <v/>
      </c>
    </row>
    <row r="245" spans="1:40" ht="15" customHeight="1" x14ac:dyDescent="0.25">
      <c r="A245" s="2" t="s">
        <v>382</v>
      </c>
      <c r="B245" s="2" t="s">
        <v>394</v>
      </c>
      <c r="C245" s="2">
        <v>2015</v>
      </c>
      <c r="D245" s="2" t="s">
        <v>650</v>
      </c>
      <c r="E245" s="2" t="s">
        <v>650</v>
      </c>
      <c r="F245" s="2" t="s">
        <v>650</v>
      </c>
      <c r="G245" s="2" t="s">
        <v>650</v>
      </c>
      <c r="H245" s="2" t="s">
        <v>650</v>
      </c>
      <c r="I245" s="2" t="s">
        <v>650</v>
      </c>
      <c r="J245" s="2" t="s">
        <v>650</v>
      </c>
      <c r="K245" s="2" t="s">
        <v>650</v>
      </c>
      <c r="L245" s="2" t="s">
        <v>650</v>
      </c>
      <c r="M245" s="2" t="s">
        <v>650</v>
      </c>
      <c r="N245" s="2" t="s">
        <v>650</v>
      </c>
      <c r="O245" s="2" t="s">
        <v>650</v>
      </c>
      <c r="P245" s="2" t="s">
        <v>650</v>
      </c>
      <c r="Q245" s="2" t="s">
        <v>650</v>
      </c>
      <c r="R245" s="2" t="s">
        <v>650</v>
      </c>
      <c r="S245" s="2" t="s">
        <v>650</v>
      </c>
      <c r="T245" s="2" t="s">
        <v>650</v>
      </c>
      <c r="U245" s="2" t="s">
        <v>650</v>
      </c>
      <c r="V245" s="2" t="s">
        <v>650</v>
      </c>
      <c r="W245" s="2" t="s">
        <v>650</v>
      </c>
      <c r="X245" s="2" t="s">
        <v>650</v>
      </c>
      <c r="Y245" s="2" t="s">
        <v>650</v>
      </c>
      <c r="Z245" s="2" t="s">
        <v>650</v>
      </c>
      <c r="AA245" s="2" t="s">
        <v>650</v>
      </c>
      <c r="AB245" s="2" t="s">
        <v>650</v>
      </c>
      <c r="AC245" s="2" t="s">
        <v>650</v>
      </c>
      <c r="AD245" s="2" t="s">
        <v>650</v>
      </c>
      <c r="AE245" s="2" t="s">
        <v>650</v>
      </c>
      <c r="AF245" s="2" t="s">
        <v>650</v>
      </c>
      <c r="AG245" s="2" t="s">
        <v>650</v>
      </c>
      <c r="AJ245" s="129">
        <f t="shared" si="12"/>
        <v>0</v>
      </c>
      <c r="AK245" s="129"/>
      <c r="AL245" s="129">
        <f t="shared" si="13"/>
        <v>0</v>
      </c>
      <c r="AM245" s="129" t="str">
        <f t="shared" si="14"/>
        <v/>
      </c>
      <c r="AN245" s="130" t="str">
        <f t="shared" si="15"/>
        <v/>
      </c>
    </row>
    <row r="246" spans="1:40" ht="15" customHeight="1" x14ac:dyDescent="0.25">
      <c r="A246" s="2" t="s">
        <v>382</v>
      </c>
      <c r="B246" s="2" t="s">
        <v>395</v>
      </c>
      <c r="C246" s="2">
        <v>2015</v>
      </c>
      <c r="D246" s="2" t="s">
        <v>650</v>
      </c>
      <c r="E246" s="2" t="s">
        <v>650</v>
      </c>
      <c r="F246" s="2" t="s">
        <v>650</v>
      </c>
      <c r="G246" s="2" t="s">
        <v>650</v>
      </c>
      <c r="H246" s="2" t="s">
        <v>650</v>
      </c>
      <c r="I246" s="2" t="s">
        <v>650</v>
      </c>
      <c r="J246" s="2" t="s">
        <v>650</v>
      </c>
      <c r="K246" s="2" t="s">
        <v>650</v>
      </c>
      <c r="L246" s="2" t="s">
        <v>650</v>
      </c>
      <c r="M246" s="2" t="s">
        <v>650</v>
      </c>
      <c r="N246" s="2" t="s">
        <v>650</v>
      </c>
      <c r="O246" s="2" t="s">
        <v>650</v>
      </c>
      <c r="P246" s="2" t="s">
        <v>650</v>
      </c>
      <c r="Q246" s="2" t="s">
        <v>650</v>
      </c>
      <c r="R246" s="2" t="s">
        <v>650</v>
      </c>
      <c r="S246" s="2" t="s">
        <v>650</v>
      </c>
      <c r="T246" s="2" t="s">
        <v>650</v>
      </c>
      <c r="U246" s="2" t="s">
        <v>650</v>
      </c>
      <c r="V246" s="2" t="s">
        <v>650</v>
      </c>
      <c r="W246" s="2" t="s">
        <v>650</v>
      </c>
      <c r="X246" s="2" t="s">
        <v>650</v>
      </c>
      <c r="Y246" s="2" t="s">
        <v>650</v>
      </c>
      <c r="Z246" s="2" t="s">
        <v>650</v>
      </c>
      <c r="AA246" s="2" t="s">
        <v>650</v>
      </c>
      <c r="AB246" s="2" t="s">
        <v>650</v>
      </c>
      <c r="AC246" s="2" t="s">
        <v>650</v>
      </c>
      <c r="AD246" s="2" t="s">
        <v>650</v>
      </c>
      <c r="AE246" s="2" t="s">
        <v>650</v>
      </c>
      <c r="AF246" s="2" t="s">
        <v>650</v>
      </c>
      <c r="AG246" s="2" t="s">
        <v>650</v>
      </c>
      <c r="AJ246" s="129">
        <f t="shared" si="12"/>
        <v>0</v>
      </c>
      <c r="AK246" s="129"/>
      <c r="AL246" s="129">
        <f t="shared" si="13"/>
        <v>0</v>
      </c>
      <c r="AM246" s="129" t="str">
        <f t="shared" si="14"/>
        <v/>
      </c>
      <c r="AN246" s="130" t="str">
        <f t="shared" si="15"/>
        <v/>
      </c>
    </row>
    <row r="247" spans="1:40" ht="15" customHeight="1" x14ac:dyDescent="0.25">
      <c r="A247" s="2" t="s">
        <v>676</v>
      </c>
      <c r="B247" s="2" t="s">
        <v>665</v>
      </c>
      <c r="C247" s="2">
        <v>2015</v>
      </c>
      <c r="D247" s="2" t="s">
        <v>651</v>
      </c>
      <c r="E247" s="2" t="s">
        <v>651</v>
      </c>
      <c r="F247" s="2" t="s">
        <v>651</v>
      </c>
      <c r="G247" s="2" t="s">
        <v>651</v>
      </c>
      <c r="H247" s="2" t="s">
        <v>651</v>
      </c>
      <c r="I247" s="2" t="s">
        <v>651</v>
      </c>
      <c r="J247" s="2" t="s">
        <v>651</v>
      </c>
      <c r="K247" s="2" t="s">
        <v>651</v>
      </c>
      <c r="L247" s="2" t="s">
        <v>651</v>
      </c>
      <c r="M247" s="2" t="s">
        <v>651</v>
      </c>
      <c r="N247" s="2" t="s">
        <v>651</v>
      </c>
      <c r="O247" s="2" t="s">
        <v>651</v>
      </c>
      <c r="P247" s="2" t="s">
        <v>651</v>
      </c>
      <c r="Q247" s="2" t="s">
        <v>651</v>
      </c>
      <c r="R247" s="2" t="s">
        <v>651</v>
      </c>
      <c r="S247" s="2" t="s">
        <v>651</v>
      </c>
      <c r="T247" s="2" t="s">
        <v>651</v>
      </c>
      <c r="U247" s="2" t="s">
        <v>651</v>
      </c>
      <c r="V247" s="2" t="s">
        <v>651</v>
      </c>
      <c r="W247" s="2" t="s">
        <v>651</v>
      </c>
      <c r="X247" s="2" t="s">
        <v>651</v>
      </c>
      <c r="Y247" s="2" t="s">
        <v>651</v>
      </c>
      <c r="Z247" s="2" t="s">
        <v>651</v>
      </c>
      <c r="AA247" s="2" t="s">
        <v>651</v>
      </c>
      <c r="AB247" s="2" t="s">
        <v>651</v>
      </c>
      <c r="AC247" s="2" t="s">
        <v>651</v>
      </c>
      <c r="AD247" s="2" t="s">
        <v>651</v>
      </c>
      <c r="AE247" s="2" t="s">
        <v>651</v>
      </c>
      <c r="AF247" s="2" t="s">
        <v>651</v>
      </c>
      <c r="AG247" s="2" t="s">
        <v>651</v>
      </c>
      <c r="AJ247" s="129">
        <f t="shared" si="12"/>
        <v>0</v>
      </c>
      <c r="AK247" s="129"/>
      <c r="AL247" s="129">
        <f t="shared" si="13"/>
        <v>0</v>
      </c>
      <c r="AM247" s="129" t="str">
        <f t="shared" si="14"/>
        <v/>
      </c>
      <c r="AN247" s="130" t="str">
        <f t="shared" si="15"/>
        <v/>
      </c>
    </row>
    <row r="248" spans="1:40" ht="15" customHeight="1" x14ac:dyDescent="0.25">
      <c r="A248" s="2" t="s">
        <v>396</v>
      </c>
      <c r="B248" s="2" t="s">
        <v>397</v>
      </c>
      <c r="C248" s="2">
        <v>2015</v>
      </c>
      <c r="D248" s="2" t="s">
        <v>650</v>
      </c>
      <c r="E248" s="2" t="s">
        <v>650</v>
      </c>
      <c r="F248" s="2" t="s">
        <v>650</v>
      </c>
      <c r="G248" s="2" t="s">
        <v>650</v>
      </c>
      <c r="H248" s="2" t="s">
        <v>650</v>
      </c>
      <c r="I248" s="2" t="s">
        <v>650</v>
      </c>
      <c r="J248" s="2" t="s">
        <v>650</v>
      </c>
      <c r="K248" s="2" t="s">
        <v>650</v>
      </c>
      <c r="L248" s="2" t="s">
        <v>650</v>
      </c>
      <c r="M248" s="2" t="s">
        <v>650</v>
      </c>
      <c r="N248" s="2" t="s">
        <v>650</v>
      </c>
      <c r="O248" s="2" t="s">
        <v>650</v>
      </c>
      <c r="P248" s="2" t="s">
        <v>650</v>
      </c>
      <c r="Q248" s="2" t="s">
        <v>650</v>
      </c>
      <c r="R248" s="2" t="s">
        <v>650</v>
      </c>
      <c r="S248" s="2" t="s">
        <v>650</v>
      </c>
      <c r="T248" s="2" t="s">
        <v>650</v>
      </c>
      <c r="U248" s="2" t="s">
        <v>650</v>
      </c>
      <c r="V248" s="2" t="s">
        <v>650</v>
      </c>
      <c r="W248" s="2" t="s">
        <v>650</v>
      </c>
      <c r="X248" s="2" t="s">
        <v>650</v>
      </c>
      <c r="Y248" s="2" t="s">
        <v>650</v>
      </c>
      <c r="Z248" s="2" t="s">
        <v>650</v>
      </c>
      <c r="AA248" s="2" t="s">
        <v>650</v>
      </c>
      <c r="AB248" s="2" t="s">
        <v>650</v>
      </c>
      <c r="AC248" s="2" t="s">
        <v>650</v>
      </c>
      <c r="AD248" s="2" t="s">
        <v>650</v>
      </c>
      <c r="AE248" s="2" t="s">
        <v>650</v>
      </c>
      <c r="AF248" s="2" t="s">
        <v>650</v>
      </c>
      <c r="AG248" s="2" t="s">
        <v>650</v>
      </c>
      <c r="AJ248" s="129">
        <f t="shared" si="12"/>
        <v>0</v>
      </c>
      <c r="AK248" s="129"/>
      <c r="AL248" s="129">
        <f t="shared" si="13"/>
        <v>0</v>
      </c>
      <c r="AM248" s="129" t="str">
        <f t="shared" si="14"/>
        <v/>
      </c>
      <c r="AN248" s="130" t="str">
        <f t="shared" si="15"/>
        <v/>
      </c>
    </row>
    <row r="249" spans="1:40" ht="15" customHeight="1" x14ac:dyDescent="0.25">
      <c r="A249" s="2" t="s">
        <v>396</v>
      </c>
      <c r="B249" s="2" t="s">
        <v>398</v>
      </c>
      <c r="C249" s="2">
        <v>2015</v>
      </c>
      <c r="D249" s="2" t="s">
        <v>650</v>
      </c>
      <c r="E249" s="2" t="s">
        <v>650</v>
      </c>
      <c r="F249" s="2" t="s">
        <v>650</v>
      </c>
      <c r="G249" s="2" t="s">
        <v>650</v>
      </c>
      <c r="H249" s="2" t="s">
        <v>650</v>
      </c>
      <c r="I249" s="2" t="s">
        <v>650</v>
      </c>
      <c r="J249" s="2" t="s">
        <v>650</v>
      </c>
      <c r="K249" s="2" t="s">
        <v>650</v>
      </c>
      <c r="L249" s="2" t="s">
        <v>650</v>
      </c>
      <c r="M249" s="2" t="s">
        <v>650</v>
      </c>
      <c r="N249" s="2" t="s">
        <v>650</v>
      </c>
      <c r="O249" s="2" t="s">
        <v>650</v>
      </c>
      <c r="P249" s="2" t="s">
        <v>650</v>
      </c>
      <c r="Q249" s="2" t="s">
        <v>650</v>
      </c>
      <c r="R249" s="2" t="s">
        <v>650</v>
      </c>
      <c r="S249" s="2" t="s">
        <v>650</v>
      </c>
      <c r="T249" s="2" t="s">
        <v>650</v>
      </c>
      <c r="U249" s="2" t="s">
        <v>650</v>
      </c>
      <c r="V249" s="2" t="s">
        <v>650</v>
      </c>
      <c r="W249" s="2" t="s">
        <v>650</v>
      </c>
      <c r="X249" s="2" t="s">
        <v>650</v>
      </c>
      <c r="Y249" s="2" t="s">
        <v>650</v>
      </c>
      <c r="Z249" s="2" t="s">
        <v>650</v>
      </c>
      <c r="AA249" s="2" t="s">
        <v>650</v>
      </c>
      <c r="AB249" s="2" t="s">
        <v>650</v>
      </c>
      <c r="AC249" s="2" t="s">
        <v>650</v>
      </c>
      <c r="AD249" s="2" t="s">
        <v>650</v>
      </c>
      <c r="AE249" s="2" t="s">
        <v>650</v>
      </c>
      <c r="AF249" s="2" t="s">
        <v>650</v>
      </c>
      <c r="AG249" s="2" t="s">
        <v>650</v>
      </c>
      <c r="AJ249" s="129">
        <f t="shared" si="12"/>
        <v>0</v>
      </c>
      <c r="AK249" s="129"/>
      <c r="AL249" s="129">
        <f t="shared" si="13"/>
        <v>0</v>
      </c>
      <c r="AM249" s="129" t="str">
        <f t="shared" si="14"/>
        <v/>
      </c>
      <c r="AN249" s="130" t="str">
        <f t="shared" si="15"/>
        <v/>
      </c>
    </row>
    <row r="250" spans="1:40" ht="15" customHeight="1" x14ac:dyDescent="0.25">
      <c r="A250" s="2" t="s">
        <v>399</v>
      </c>
      <c r="B250" s="2" t="s">
        <v>400</v>
      </c>
      <c r="C250" s="2">
        <v>2015</v>
      </c>
      <c r="D250" s="2" t="s">
        <v>650</v>
      </c>
      <c r="E250" s="2" t="s">
        <v>650</v>
      </c>
      <c r="F250" s="2" t="s">
        <v>650</v>
      </c>
      <c r="G250" s="2" t="s">
        <v>650</v>
      </c>
      <c r="H250" s="2" t="s">
        <v>650</v>
      </c>
      <c r="I250" s="2" t="s">
        <v>650</v>
      </c>
      <c r="J250" s="2" t="s">
        <v>650</v>
      </c>
      <c r="K250" s="2" t="s">
        <v>650</v>
      </c>
      <c r="L250" s="2" t="s">
        <v>650</v>
      </c>
      <c r="M250" s="2" t="s">
        <v>650</v>
      </c>
      <c r="N250" s="2" t="s">
        <v>650</v>
      </c>
      <c r="O250" s="2" t="s">
        <v>650</v>
      </c>
      <c r="P250" s="2" t="s">
        <v>650</v>
      </c>
      <c r="Q250" s="2" t="s">
        <v>650</v>
      </c>
      <c r="R250" s="2" t="s">
        <v>650</v>
      </c>
      <c r="S250" s="2" t="s">
        <v>650</v>
      </c>
      <c r="T250" s="2" t="s">
        <v>650</v>
      </c>
      <c r="U250" s="2" t="s">
        <v>650</v>
      </c>
      <c r="V250" s="2" t="s">
        <v>650</v>
      </c>
      <c r="W250" s="2" t="s">
        <v>650</v>
      </c>
      <c r="X250" s="2" t="s">
        <v>650</v>
      </c>
      <c r="Y250" s="2" t="s">
        <v>650</v>
      </c>
      <c r="Z250" s="2" t="s">
        <v>650</v>
      </c>
      <c r="AA250" s="2" t="s">
        <v>650</v>
      </c>
      <c r="AB250" s="2" t="s">
        <v>650</v>
      </c>
      <c r="AC250" s="2" t="s">
        <v>650</v>
      </c>
      <c r="AD250" s="2" t="s">
        <v>650</v>
      </c>
      <c r="AE250" s="2" t="s">
        <v>650</v>
      </c>
      <c r="AF250" s="2" t="s">
        <v>650</v>
      </c>
      <c r="AG250" s="2" t="s">
        <v>650</v>
      </c>
      <c r="AJ250" s="129">
        <f t="shared" si="12"/>
        <v>0</v>
      </c>
      <c r="AK250" s="129"/>
      <c r="AL250" s="129">
        <f t="shared" si="13"/>
        <v>0</v>
      </c>
      <c r="AM250" s="129" t="str">
        <f t="shared" si="14"/>
        <v/>
      </c>
      <c r="AN250" s="130" t="str">
        <f t="shared" si="15"/>
        <v/>
      </c>
    </row>
    <row r="251" spans="1:40" ht="15" customHeight="1" x14ac:dyDescent="0.25">
      <c r="A251" s="2" t="s">
        <v>401</v>
      </c>
      <c r="B251" s="2" t="s">
        <v>402</v>
      </c>
      <c r="C251" s="2">
        <v>2015</v>
      </c>
      <c r="D251" s="2">
        <v>84.278000000000006</v>
      </c>
      <c r="E251" s="2">
        <v>21.327000000000002</v>
      </c>
      <c r="F251" s="2">
        <v>0</v>
      </c>
      <c r="G251" s="2" t="s">
        <v>690</v>
      </c>
      <c r="H251" s="2" t="s">
        <v>650</v>
      </c>
      <c r="I251" s="2">
        <v>123.514</v>
      </c>
      <c r="J251" s="2" t="s">
        <v>650</v>
      </c>
      <c r="K251" s="2" t="s">
        <v>650</v>
      </c>
      <c r="L251" s="2" t="s">
        <v>650</v>
      </c>
      <c r="M251" s="2" t="s">
        <v>650</v>
      </c>
      <c r="N251" s="2" t="s">
        <v>650</v>
      </c>
      <c r="O251" s="2" t="s">
        <v>650</v>
      </c>
      <c r="P251" s="2">
        <v>68.213999999999999</v>
      </c>
      <c r="Q251" s="2">
        <v>0</v>
      </c>
      <c r="R251" s="2">
        <v>41.99</v>
      </c>
      <c r="S251" s="2">
        <v>13.2</v>
      </c>
      <c r="T251" s="2" t="s">
        <v>650</v>
      </c>
      <c r="U251" s="2" t="s">
        <v>650</v>
      </c>
      <c r="V251" s="2" t="s">
        <v>8</v>
      </c>
      <c r="W251" s="2" t="s">
        <v>650</v>
      </c>
      <c r="X251" s="2" t="s">
        <v>650</v>
      </c>
      <c r="Y251" s="2" t="s">
        <v>650</v>
      </c>
      <c r="Z251" s="2" t="s">
        <v>650</v>
      </c>
      <c r="AA251" s="2" t="s">
        <v>650</v>
      </c>
      <c r="AB251" s="2">
        <v>0.11</v>
      </c>
      <c r="AC251" s="2" t="s">
        <v>650</v>
      </c>
      <c r="AD251" s="2" t="s">
        <v>650</v>
      </c>
      <c r="AE251" s="2" t="s">
        <v>650</v>
      </c>
      <c r="AF251" s="2" t="s">
        <v>650</v>
      </c>
      <c r="AG251" s="2" t="s">
        <v>650</v>
      </c>
      <c r="AJ251" s="129">
        <f t="shared" si="12"/>
        <v>123.51400000000001</v>
      </c>
      <c r="AK251" s="129"/>
      <c r="AL251" s="129">
        <f t="shared" si="13"/>
        <v>84.278000000000006</v>
      </c>
      <c r="AM251" s="129">
        <f t="shared" si="14"/>
        <v>21.327000000000002</v>
      </c>
      <c r="AN251" s="130">
        <f t="shared" si="15"/>
        <v>0.85500429101154518</v>
      </c>
    </row>
    <row r="252" spans="1:40" ht="15" customHeight="1" x14ac:dyDescent="0.25">
      <c r="A252" s="2" t="s">
        <v>403</v>
      </c>
      <c r="B252" s="2" t="s">
        <v>404</v>
      </c>
      <c r="C252" s="2">
        <v>2015</v>
      </c>
      <c r="D252" s="2">
        <v>75.777000000000001</v>
      </c>
      <c r="E252" s="2">
        <v>9.2780000000000005</v>
      </c>
      <c r="F252" s="2" t="s">
        <v>650</v>
      </c>
      <c r="G252" s="2" t="s">
        <v>650</v>
      </c>
      <c r="H252" s="2" t="s">
        <v>650</v>
      </c>
      <c r="I252" s="2">
        <v>88.207999999999998</v>
      </c>
      <c r="J252" s="2" t="s">
        <v>650</v>
      </c>
      <c r="K252" s="2" t="s">
        <v>650</v>
      </c>
      <c r="L252" s="2" t="s">
        <v>650</v>
      </c>
      <c r="M252" s="2" t="s">
        <v>650</v>
      </c>
      <c r="N252" s="2" t="s">
        <v>650</v>
      </c>
      <c r="O252" s="2" t="s">
        <v>650</v>
      </c>
      <c r="P252" s="2">
        <v>0</v>
      </c>
      <c r="Q252" s="2">
        <v>1.66</v>
      </c>
      <c r="R252" s="2" t="s">
        <v>650</v>
      </c>
      <c r="S252" s="2">
        <v>19.5</v>
      </c>
      <c r="T252" s="2" t="s">
        <v>650</v>
      </c>
      <c r="U252" s="2">
        <v>5.6</v>
      </c>
      <c r="V252" s="2" t="s">
        <v>650</v>
      </c>
      <c r="W252" s="2" t="s">
        <v>650</v>
      </c>
      <c r="X252" s="2">
        <v>5.57</v>
      </c>
      <c r="Y252" s="2" t="s">
        <v>650</v>
      </c>
      <c r="Z252" s="2">
        <v>7.95</v>
      </c>
      <c r="AA252" s="2" t="s">
        <v>650</v>
      </c>
      <c r="AB252" s="2" t="s">
        <v>650</v>
      </c>
      <c r="AC252" s="2">
        <v>0.27300000000000002</v>
      </c>
      <c r="AD252" s="2">
        <v>28.8</v>
      </c>
      <c r="AE252" s="2" t="s">
        <v>650</v>
      </c>
      <c r="AF252" s="2" t="s">
        <v>650</v>
      </c>
      <c r="AG252" s="2">
        <v>18.855</v>
      </c>
      <c r="AJ252" s="129">
        <f t="shared" si="12"/>
        <v>69.353000000000009</v>
      </c>
      <c r="AK252" s="129"/>
      <c r="AL252" s="129">
        <f t="shared" si="13"/>
        <v>75.777000000000001</v>
      </c>
      <c r="AM252" s="129">
        <f t="shared" si="14"/>
        <v>9.2780000000000005</v>
      </c>
      <c r="AN252" s="130">
        <f t="shared" si="15"/>
        <v>1.226406932648912</v>
      </c>
    </row>
    <row r="253" spans="1:40" ht="15" customHeight="1" x14ac:dyDescent="0.25">
      <c r="A253" s="2" t="s">
        <v>405</v>
      </c>
      <c r="B253" s="2" t="s">
        <v>406</v>
      </c>
      <c r="C253" s="2">
        <v>2015</v>
      </c>
      <c r="D253" s="2" t="s">
        <v>650</v>
      </c>
      <c r="E253" s="2" t="s">
        <v>650</v>
      </c>
      <c r="F253" s="2" t="s">
        <v>650</v>
      </c>
      <c r="G253" s="2" t="s">
        <v>650</v>
      </c>
      <c r="H253" s="2" t="s">
        <v>650</v>
      </c>
      <c r="I253" s="2" t="s">
        <v>650</v>
      </c>
      <c r="J253" s="2" t="s">
        <v>650</v>
      </c>
      <c r="K253" s="2" t="s">
        <v>650</v>
      </c>
      <c r="L253" s="2" t="s">
        <v>650</v>
      </c>
      <c r="M253" s="2" t="s">
        <v>650</v>
      </c>
      <c r="N253" s="2" t="s">
        <v>650</v>
      </c>
      <c r="O253" s="2" t="s">
        <v>650</v>
      </c>
      <c r="P253" s="2" t="s">
        <v>650</v>
      </c>
      <c r="Q253" s="2" t="s">
        <v>650</v>
      </c>
      <c r="R253" s="2" t="s">
        <v>650</v>
      </c>
      <c r="S253" s="2" t="s">
        <v>650</v>
      </c>
      <c r="T253" s="2" t="s">
        <v>650</v>
      </c>
      <c r="U253" s="2" t="s">
        <v>650</v>
      </c>
      <c r="V253" s="2" t="s">
        <v>650</v>
      </c>
      <c r="W253" s="2" t="s">
        <v>650</v>
      </c>
      <c r="X253" s="2" t="s">
        <v>650</v>
      </c>
      <c r="Y253" s="2" t="s">
        <v>650</v>
      </c>
      <c r="Z253" s="2" t="s">
        <v>650</v>
      </c>
      <c r="AA253" s="2" t="s">
        <v>650</v>
      </c>
      <c r="AB253" s="2" t="s">
        <v>650</v>
      </c>
      <c r="AC253" s="2" t="s">
        <v>650</v>
      </c>
      <c r="AD253" s="2" t="s">
        <v>650</v>
      </c>
      <c r="AE253" s="2" t="s">
        <v>650</v>
      </c>
      <c r="AF253" s="2" t="s">
        <v>650</v>
      </c>
      <c r="AG253" s="2" t="s">
        <v>650</v>
      </c>
      <c r="AJ253" s="129">
        <f t="shared" si="12"/>
        <v>0</v>
      </c>
      <c r="AK253" s="129"/>
      <c r="AL253" s="129">
        <f t="shared" si="13"/>
        <v>0</v>
      </c>
      <c r="AM253" s="129" t="str">
        <f t="shared" si="14"/>
        <v/>
      </c>
      <c r="AN253" s="130" t="str">
        <f t="shared" si="15"/>
        <v/>
      </c>
    </row>
    <row r="254" spans="1:40" ht="15" customHeight="1" x14ac:dyDescent="0.25">
      <c r="A254" s="2" t="s">
        <v>407</v>
      </c>
      <c r="B254" s="2" t="s">
        <v>408</v>
      </c>
      <c r="C254" s="2">
        <v>2015</v>
      </c>
      <c r="D254" s="2" t="s">
        <v>650</v>
      </c>
      <c r="E254" s="2" t="s">
        <v>650</v>
      </c>
      <c r="F254" s="2" t="s">
        <v>650</v>
      </c>
      <c r="G254" s="2" t="s">
        <v>650</v>
      </c>
      <c r="H254" s="2" t="s">
        <v>650</v>
      </c>
      <c r="I254" s="2" t="s">
        <v>650</v>
      </c>
      <c r="J254" s="2" t="s">
        <v>650</v>
      </c>
      <c r="K254" s="2" t="s">
        <v>650</v>
      </c>
      <c r="L254" s="2" t="s">
        <v>650</v>
      </c>
      <c r="M254" s="2" t="s">
        <v>650</v>
      </c>
      <c r="N254" s="2" t="s">
        <v>650</v>
      </c>
      <c r="O254" s="2" t="s">
        <v>650</v>
      </c>
      <c r="P254" s="2" t="s">
        <v>650</v>
      </c>
      <c r="Q254" s="2" t="s">
        <v>650</v>
      </c>
      <c r="R254" s="2" t="s">
        <v>650</v>
      </c>
      <c r="S254" s="2" t="s">
        <v>650</v>
      </c>
      <c r="T254" s="2" t="s">
        <v>650</v>
      </c>
      <c r="U254" s="2" t="s">
        <v>650</v>
      </c>
      <c r="V254" s="2" t="s">
        <v>650</v>
      </c>
      <c r="W254" s="2" t="s">
        <v>650</v>
      </c>
      <c r="X254" s="2" t="s">
        <v>650</v>
      </c>
      <c r="Y254" s="2" t="s">
        <v>650</v>
      </c>
      <c r="Z254" s="2" t="s">
        <v>650</v>
      </c>
      <c r="AA254" s="2" t="s">
        <v>650</v>
      </c>
      <c r="AB254" s="2" t="s">
        <v>650</v>
      </c>
      <c r="AC254" s="2" t="s">
        <v>650</v>
      </c>
      <c r="AD254" s="2" t="s">
        <v>650</v>
      </c>
      <c r="AE254" s="2" t="s">
        <v>650</v>
      </c>
      <c r="AF254" s="2" t="s">
        <v>650</v>
      </c>
      <c r="AG254" s="2" t="s">
        <v>650</v>
      </c>
      <c r="AJ254" s="129">
        <f t="shared" si="12"/>
        <v>0</v>
      </c>
      <c r="AK254" s="129"/>
      <c r="AL254" s="129">
        <f t="shared" si="13"/>
        <v>0</v>
      </c>
      <c r="AM254" s="129" t="str">
        <f t="shared" si="14"/>
        <v/>
      </c>
      <c r="AN254" s="130" t="str">
        <f t="shared" si="15"/>
        <v/>
      </c>
    </row>
    <row r="255" spans="1:40" ht="15" customHeight="1" x14ac:dyDescent="0.25">
      <c r="A255" s="2" t="s">
        <v>407</v>
      </c>
      <c r="B255" s="2" t="s">
        <v>409</v>
      </c>
      <c r="C255" s="2">
        <v>2015</v>
      </c>
      <c r="D255" s="2" t="s">
        <v>650</v>
      </c>
      <c r="E255" s="2" t="s">
        <v>650</v>
      </c>
      <c r="F255" s="2" t="s">
        <v>650</v>
      </c>
      <c r="G255" s="2" t="s">
        <v>650</v>
      </c>
      <c r="H255" s="2" t="s">
        <v>650</v>
      </c>
      <c r="I255" s="2" t="s">
        <v>650</v>
      </c>
      <c r="J255" s="2" t="s">
        <v>650</v>
      </c>
      <c r="K255" s="2" t="s">
        <v>650</v>
      </c>
      <c r="L255" s="2" t="s">
        <v>650</v>
      </c>
      <c r="M255" s="2" t="s">
        <v>650</v>
      </c>
      <c r="N255" s="2" t="s">
        <v>650</v>
      </c>
      <c r="O255" s="2" t="s">
        <v>650</v>
      </c>
      <c r="P255" s="2" t="s">
        <v>650</v>
      </c>
      <c r="Q255" s="2" t="s">
        <v>650</v>
      </c>
      <c r="R255" s="2" t="s">
        <v>650</v>
      </c>
      <c r="S255" s="2" t="s">
        <v>650</v>
      </c>
      <c r="T255" s="2" t="s">
        <v>650</v>
      </c>
      <c r="U255" s="2" t="s">
        <v>650</v>
      </c>
      <c r="V255" s="2" t="s">
        <v>650</v>
      </c>
      <c r="W255" s="2" t="s">
        <v>650</v>
      </c>
      <c r="X255" s="2" t="s">
        <v>650</v>
      </c>
      <c r="Y255" s="2" t="s">
        <v>650</v>
      </c>
      <c r="Z255" s="2" t="s">
        <v>650</v>
      </c>
      <c r="AA255" s="2" t="s">
        <v>650</v>
      </c>
      <c r="AB255" s="2" t="s">
        <v>650</v>
      </c>
      <c r="AC255" s="2" t="s">
        <v>650</v>
      </c>
      <c r="AD255" s="2" t="s">
        <v>650</v>
      </c>
      <c r="AE255" s="2" t="s">
        <v>650</v>
      </c>
      <c r="AF255" s="2" t="s">
        <v>650</v>
      </c>
      <c r="AG255" s="2" t="s">
        <v>650</v>
      </c>
      <c r="AJ255" s="129">
        <f t="shared" si="12"/>
        <v>0</v>
      </c>
      <c r="AK255" s="129"/>
      <c r="AL255" s="129">
        <f t="shared" si="13"/>
        <v>0</v>
      </c>
      <c r="AM255" s="129" t="str">
        <f t="shared" si="14"/>
        <v/>
      </c>
      <c r="AN255" s="130" t="str">
        <f t="shared" si="15"/>
        <v/>
      </c>
    </row>
    <row r="256" spans="1:40" ht="15" customHeight="1" x14ac:dyDescent="0.25">
      <c r="A256" s="2" t="s">
        <v>407</v>
      </c>
      <c r="B256" s="2" t="s">
        <v>410</v>
      </c>
      <c r="C256" s="2">
        <v>2015</v>
      </c>
      <c r="D256" s="2" t="s">
        <v>650</v>
      </c>
      <c r="E256" s="2" t="s">
        <v>650</v>
      </c>
      <c r="F256" s="2" t="s">
        <v>650</v>
      </c>
      <c r="G256" s="2" t="s">
        <v>650</v>
      </c>
      <c r="H256" s="2" t="s">
        <v>650</v>
      </c>
      <c r="I256" s="2" t="s">
        <v>650</v>
      </c>
      <c r="J256" s="2" t="s">
        <v>650</v>
      </c>
      <c r="K256" s="2" t="s">
        <v>650</v>
      </c>
      <c r="L256" s="2" t="s">
        <v>650</v>
      </c>
      <c r="M256" s="2" t="s">
        <v>650</v>
      </c>
      <c r="N256" s="2" t="s">
        <v>650</v>
      </c>
      <c r="O256" s="2" t="s">
        <v>650</v>
      </c>
      <c r="P256" s="2" t="s">
        <v>650</v>
      </c>
      <c r="Q256" s="2" t="s">
        <v>650</v>
      </c>
      <c r="R256" s="2" t="s">
        <v>650</v>
      </c>
      <c r="S256" s="2" t="s">
        <v>650</v>
      </c>
      <c r="T256" s="2" t="s">
        <v>650</v>
      </c>
      <c r="U256" s="2" t="s">
        <v>650</v>
      </c>
      <c r="V256" s="2" t="s">
        <v>650</v>
      </c>
      <c r="W256" s="2" t="s">
        <v>650</v>
      </c>
      <c r="X256" s="2" t="s">
        <v>650</v>
      </c>
      <c r="Y256" s="2" t="s">
        <v>650</v>
      </c>
      <c r="Z256" s="2" t="s">
        <v>650</v>
      </c>
      <c r="AA256" s="2" t="s">
        <v>650</v>
      </c>
      <c r="AB256" s="2" t="s">
        <v>650</v>
      </c>
      <c r="AC256" s="2" t="s">
        <v>650</v>
      </c>
      <c r="AD256" s="2" t="s">
        <v>650</v>
      </c>
      <c r="AE256" s="2" t="s">
        <v>650</v>
      </c>
      <c r="AF256" s="2" t="s">
        <v>650</v>
      </c>
      <c r="AG256" s="2" t="s">
        <v>650</v>
      </c>
      <c r="AJ256" s="129">
        <f t="shared" si="12"/>
        <v>0</v>
      </c>
      <c r="AK256" s="129"/>
      <c r="AL256" s="129">
        <f t="shared" si="13"/>
        <v>0</v>
      </c>
      <c r="AM256" s="129" t="str">
        <f t="shared" si="14"/>
        <v/>
      </c>
      <c r="AN256" s="130" t="str">
        <f t="shared" si="15"/>
        <v/>
      </c>
    </row>
    <row r="257" spans="1:40" ht="15" customHeight="1" x14ac:dyDescent="0.25">
      <c r="A257" s="2" t="s">
        <v>407</v>
      </c>
      <c r="B257" s="2" t="s">
        <v>411</v>
      </c>
      <c r="C257" s="2">
        <v>2015</v>
      </c>
      <c r="D257" s="2" t="s">
        <v>650</v>
      </c>
      <c r="E257" s="2" t="s">
        <v>650</v>
      </c>
      <c r="F257" s="2" t="s">
        <v>650</v>
      </c>
      <c r="G257" s="2" t="s">
        <v>650</v>
      </c>
      <c r="H257" s="2" t="s">
        <v>650</v>
      </c>
      <c r="I257" s="2" t="s">
        <v>650</v>
      </c>
      <c r="J257" s="2" t="s">
        <v>650</v>
      </c>
      <c r="K257" s="2" t="s">
        <v>650</v>
      </c>
      <c r="L257" s="2" t="s">
        <v>650</v>
      </c>
      <c r="M257" s="2" t="s">
        <v>650</v>
      </c>
      <c r="N257" s="2" t="s">
        <v>650</v>
      </c>
      <c r="O257" s="2" t="s">
        <v>650</v>
      </c>
      <c r="P257" s="2" t="s">
        <v>650</v>
      </c>
      <c r="Q257" s="2" t="s">
        <v>650</v>
      </c>
      <c r="R257" s="2" t="s">
        <v>650</v>
      </c>
      <c r="S257" s="2" t="s">
        <v>650</v>
      </c>
      <c r="T257" s="2" t="s">
        <v>650</v>
      </c>
      <c r="U257" s="2" t="s">
        <v>650</v>
      </c>
      <c r="V257" s="2" t="s">
        <v>650</v>
      </c>
      <c r="W257" s="2" t="s">
        <v>650</v>
      </c>
      <c r="X257" s="2" t="s">
        <v>650</v>
      </c>
      <c r="Y257" s="2" t="s">
        <v>650</v>
      </c>
      <c r="Z257" s="2" t="s">
        <v>650</v>
      </c>
      <c r="AA257" s="2" t="s">
        <v>650</v>
      </c>
      <c r="AB257" s="2" t="s">
        <v>650</v>
      </c>
      <c r="AC257" s="2" t="s">
        <v>650</v>
      </c>
      <c r="AD257" s="2" t="s">
        <v>650</v>
      </c>
      <c r="AE257" s="2" t="s">
        <v>650</v>
      </c>
      <c r="AF257" s="2" t="s">
        <v>650</v>
      </c>
      <c r="AG257" s="2" t="s">
        <v>650</v>
      </c>
      <c r="AJ257" s="129">
        <f t="shared" si="12"/>
        <v>0</v>
      </c>
      <c r="AK257" s="129"/>
      <c r="AL257" s="129">
        <f t="shared" si="13"/>
        <v>0</v>
      </c>
      <c r="AM257" s="129" t="str">
        <f t="shared" si="14"/>
        <v/>
      </c>
      <c r="AN257" s="130" t="str">
        <f t="shared" si="15"/>
        <v/>
      </c>
    </row>
    <row r="258" spans="1:40" ht="15" customHeight="1" x14ac:dyDescent="0.25">
      <c r="A258" s="2" t="s">
        <v>407</v>
      </c>
      <c r="B258" s="2" t="s">
        <v>412</v>
      </c>
      <c r="C258" s="2">
        <v>2015</v>
      </c>
      <c r="D258" s="2" t="s">
        <v>650</v>
      </c>
      <c r="E258" s="2" t="s">
        <v>650</v>
      </c>
      <c r="F258" s="2" t="s">
        <v>650</v>
      </c>
      <c r="G258" s="2" t="s">
        <v>650</v>
      </c>
      <c r="H258" s="2" t="s">
        <v>650</v>
      </c>
      <c r="I258" s="2" t="s">
        <v>650</v>
      </c>
      <c r="J258" s="2" t="s">
        <v>650</v>
      </c>
      <c r="K258" s="2" t="s">
        <v>650</v>
      </c>
      <c r="L258" s="2" t="s">
        <v>650</v>
      </c>
      <c r="M258" s="2" t="s">
        <v>650</v>
      </c>
      <c r="N258" s="2" t="s">
        <v>650</v>
      </c>
      <c r="O258" s="2" t="s">
        <v>650</v>
      </c>
      <c r="P258" s="2" t="s">
        <v>650</v>
      </c>
      <c r="Q258" s="2" t="s">
        <v>650</v>
      </c>
      <c r="R258" s="2" t="s">
        <v>650</v>
      </c>
      <c r="S258" s="2" t="s">
        <v>650</v>
      </c>
      <c r="T258" s="2" t="s">
        <v>650</v>
      </c>
      <c r="U258" s="2" t="s">
        <v>650</v>
      </c>
      <c r="V258" s="2" t="s">
        <v>650</v>
      </c>
      <c r="W258" s="2" t="s">
        <v>650</v>
      </c>
      <c r="X258" s="2" t="s">
        <v>650</v>
      </c>
      <c r="Y258" s="2" t="s">
        <v>650</v>
      </c>
      <c r="Z258" s="2" t="s">
        <v>650</v>
      </c>
      <c r="AA258" s="2" t="s">
        <v>650</v>
      </c>
      <c r="AB258" s="2" t="s">
        <v>650</v>
      </c>
      <c r="AC258" s="2" t="s">
        <v>650</v>
      </c>
      <c r="AD258" s="2" t="s">
        <v>650</v>
      </c>
      <c r="AE258" s="2" t="s">
        <v>650</v>
      </c>
      <c r="AF258" s="2" t="s">
        <v>650</v>
      </c>
      <c r="AG258" s="2" t="s">
        <v>650</v>
      </c>
      <c r="AJ258" s="129">
        <f t="shared" si="12"/>
        <v>0</v>
      </c>
      <c r="AK258" s="129"/>
      <c r="AL258" s="129">
        <f t="shared" si="13"/>
        <v>0</v>
      </c>
      <c r="AM258" s="129" t="str">
        <f t="shared" si="14"/>
        <v/>
      </c>
      <c r="AN258" s="130" t="str">
        <f t="shared" si="15"/>
        <v/>
      </c>
    </row>
    <row r="259" spans="1:40" ht="15" customHeight="1" x14ac:dyDescent="0.25">
      <c r="A259" s="2" t="s">
        <v>407</v>
      </c>
      <c r="B259" s="2" t="s">
        <v>413</v>
      </c>
      <c r="C259" s="2">
        <v>2015</v>
      </c>
      <c r="D259" s="2" t="s">
        <v>650</v>
      </c>
      <c r="E259" s="2" t="s">
        <v>650</v>
      </c>
      <c r="F259" s="2" t="s">
        <v>650</v>
      </c>
      <c r="G259" s="2" t="s">
        <v>650</v>
      </c>
      <c r="H259" s="2" t="s">
        <v>650</v>
      </c>
      <c r="I259" s="2" t="s">
        <v>650</v>
      </c>
      <c r="J259" s="2" t="s">
        <v>650</v>
      </c>
      <c r="K259" s="2" t="s">
        <v>650</v>
      </c>
      <c r="L259" s="2" t="s">
        <v>650</v>
      </c>
      <c r="M259" s="2" t="s">
        <v>650</v>
      </c>
      <c r="N259" s="2" t="s">
        <v>650</v>
      </c>
      <c r="O259" s="2" t="s">
        <v>650</v>
      </c>
      <c r="P259" s="2" t="s">
        <v>650</v>
      </c>
      <c r="Q259" s="2" t="s">
        <v>650</v>
      </c>
      <c r="R259" s="2" t="s">
        <v>650</v>
      </c>
      <c r="S259" s="2" t="s">
        <v>650</v>
      </c>
      <c r="T259" s="2" t="s">
        <v>650</v>
      </c>
      <c r="U259" s="2" t="s">
        <v>650</v>
      </c>
      <c r="V259" s="2" t="s">
        <v>650</v>
      </c>
      <c r="W259" s="2" t="s">
        <v>650</v>
      </c>
      <c r="X259" s="2" t="s">
        <v>650</v>
      </c>
      <c r="Y259" s="2" t="s">
        <v>650</v>
      </c>
      <c r="Z259" s="2" t="s">
        <v>650</v>
      </c>
      <c r="AA259" s="2" t="s">
        <v>650</v>
      </c>
      <c r="AB259" s="2" t="s">
        <v>650</v>
      </c>
      <c r="AC259" s="2" t="s">
        <v>650</v>
      </c>
      <c r="AD259" s="2" t="s">
        <v>650</v>
      </c>
      <c r="AE259" s="2" t="s">
        <v>650</v>
      </c>
      <c r="AF259" s="2" t="s">
        <v>650</v>
      </c>
      <c r="AG259" s="2" t="s">
        <v>650</v>
      </c>
      <c r="AJ259" s="129">
        <f t="shared" ref="AJ259:AJ322" si="16">SUMPRODUCT(J259:AF259)</f>
        <v>0</v>
      </c>
      <c r="AK259" s="129"/>
      <c r="AL259" s="129">
        <f t="shared" ref="AL259:AL322" si="17">IFERROR(D259/1,0)</f>
        <v>0</v>
      </c>
      <c r="AM259" s="129" t="str">
        <f t="shared" ref="AM259:AM322" si="18">IFERROR(E259/1,"")</f>
        <v/>
      </c>
      <c r="AN259" s="130" t="str">
        <f t="shared" ref="AN259:AN322" si="19">IFERROR((AL259+AM259)/AJ259,"")</f>
        <v/>
      </c>
    </row>
    <row r="260" spans="1:40" ht="15" customHeight="1" x14ac:dyDescent="0.25">
      <c r="A260" s="2" t="s">
        <v>407</v>
      </c>
      <c r="B260" s="2" t="s">
        <v>414</v>
      </c>
      <c r="C260" s="2">
        <v>2015</v>
      </c>
      <c r="D260" s="2" t="s">
        <v>650</v>
      </c>
      <c r="E260" s="2" t="s">
        <v>650</v>
      </c>
      <c r="F260" s="2" t="s">
        <v>650</v>
      </c>
      <c r="G260" s="2" t="s">
        <v>650</v>
      </c>
      <c r="H260" s="2" t="s">
        <v>650</v>
      </c>
      <c r="I260" s="2" t="s">
        <v>650</v>
      </c>
      <c r="J260" s="2" t="s">
        <v>650</v>
      </c>
      <c r="K260" s="2" t="s">
        <v>650</v>
      </c>
      <c r="L260" s="2" t="s">
        <v>650</v>
      </c>
      <c r="M260" s="2" t="s">
        <v>650</v>
      </c>
      <c r="N260" s="2" t="s">
        <v>650</v>
      </c>
      <c r="O260" s="2" t="s">
        <v>650</v>
      </c>
      <c r="P260" s="2" t="s">
        <v>650</v>
      </c>
      <c r="Q260" s="2" t="s">
        <v>650</v>
      </c>
      <c r="R260" s="2" t="s">
        <v>650</v>
      </c>
      <c r="S260" s="2" t="s">
        <v>650</v>
      </c>
      <c r="T260" s="2" t="s">
        <v>650</v>
      </c>
      <c r="U260" s="2" t="s">
        <v>650</v>
      </c>
      <c r="V260" s="2" t="s">
        <v>650</v>
      </c>
      <c r="W260" s="2" t="s">
        <v>650</v>
      </c>
      <c r="X260" s="2" t="s">
        <v>650</v>
      </c>
      <c r="Y260" s="2" t="s">
        <v>650</v>
      </c>
      <c r="Z260" s="2" t="s">
        <v>650</v>
      </c>
      <c r="AA260" s="2" t="s">
        <v>650</v>
      </c>
      <c r="AB260" s="2" t="s">
        <v>650</v>
      </c>
      <c r="AC260" s="2" t="s">
        <v>650</v>
      </c>
      <c r="AD260" s="2" t="s">
        <v>650</v>
      </c>
      <c r="AE260" s="2" t="s">
        <v>650</v>
      </c>
      <c r="AF260" s="2" t="s">
        <v>650</v>
      </c>
      <c r="AG260" s="2" t="s">
        <v>650</v>
      </c>
      <c r="AJ260" s="129">
        <f t="shared" si="16"/>
        <v>0</v>
      </c>
      <c r="AK260" s="129"/>
      <c r="AL260" s="129">
        <f t="shared" si="17"/>
        <v>0</v>
      </c>
      <c r="AM260" s="129" t="str">
        <f t="shared" si="18"/>
        <v/>
      </c>
      <c r="AN260" s="130" t="str">
        <f t="shared" si="19"/>
        <v/>
      </c>
    </row>
    <row r="261" spans="1:40" ht="15" customHeight="1" x14ac:dyDescent="0.25">
      <c r="A261" s="2" t="s">
        <v>407</v>
      </c>
      <c r="B261" s="2" t="s">
        <v>415</v>
      </c>
      <c r="C261" s="2">
        <v>2015</v>
      </c>
      <c r="D261" s="2" t="s">
        <v>650</v>
      </c>
      <c r="E261" s="2" t="s">
        <v>650</v>
      </c>
      <c r="F261" s="2" t="s">
        <v>650</v>
      </c>
      <c r="G261" s="2" t="s">
        <v>650</v>
      </c>
      <c r="H261" s="2" t="s">
        <v>650</v>
      </c>
      <c r="I261" s="2" t="s">
        <v>650</v>
      </c>
      <c r="J261" s="2" t="s">
        <v>650</v>
      </c>
      <c r="K261" s="2" t="s">
        <v>650</v>
      </c>
      <c r="L261" s="2" t="s">
        <v>650</v>
      </c>
      <c r="M261" s="2" t="s">
        <v>650</v>
      </c>
      <c r="N261" s="2" t="s">
        <v>650</v>
      </c>
      <c r="O261" s="2" t="s">
        <v>650</v>
      </c>
      <c r="P261" s="2" t="s">
        <v>650</v>
      </c>
      <c r="Q261" s="2" t="s">
        <v>650</v>
      </c>
      <c r="R261" s="2" t="s">
        <v>650</v>
      </c>
      <c r="S261" s="2" t="s">
        <v>650</v>
      </c>
      <c r="T261" s="2" t="s">
        <v>650</v>
      </c>
      <c r="U261" s="2" t="s">
        <v>650</v>
      </c>
      <c r="V261" s="2" t="s">
        <v>650</v>
      </c>
      <c r="W261" s="2" t="s">
        <v>650</v>
      </c>
      <c r="X261" s="2" t="s">
        <v>650</v>
      </c>
      <c r="Y261" s="2" t="s">
        <v>650</v>
      </c>
      <c r="Z261" s="2" t="s">
        <v>650</v>
      </c>
      <c r="AA261" s="2" t="s">
        <v>650</v>
      </c>
      <c r="AB261" s="2" t="s">
        <v>650</v>
      </c>
      <c r="AC261" s="2" t="s">
        <v>650</v>
      </c>
      <c r="AD261" s="2" t="s">
        <v>650</v>
      </c>
      <c r="AE261" s="2" t="s">
        <v>650</v>
      </c>
      <c r="AF261" s="2" t="s">
        <v>650</v>
      </c>
      <c r="AG261" s="2" t="s">
        <v>650</v>
      </c>
      <c r="AJ261" s="129">
        <f t="shared" si="16"/>
        <v>0</v>
      </c>
      <c r="AK261" s="129"/>
      <c r="AL261" s="129">
        <f t="shared" si="17"/>
        <v>0</v>
      </c>
      <c r="AM261" s="129" t="str">
        <f t="shared" si="18"/>
        <v/>
      </c>
      <c r="AN261" s="130" t="str">
        <f t="shared" si="19"/>
        <v/>
      </c>
    </row>
    <row r="262" spans="1:40" ht="15" customHeight="1" x14ac:dyDescent="0.25">
      <c r="A262" s="2" t="s">
        <v>407</v>
      </c>
      <c r="B262" s="2" t="s">
        <v>416</v>
      </c>
      <c r="C262" s="2">
        <v>2015</v>
      </c>
      <c r="D262" s="2">
        <v>103.49299999999999</v>
      </c>
      <c r="E262" s="2">
        <v>39.113</v>
      </c>
      <c r="F262" s="2" t="s">
        <v>650</v>
      </c>
      <c r="G262" s="2" t="s">
        <v>650</v>
      </c>
      <c r="H262" s="2" t="s">
        <v>650</v>
      </c>
      <c r="I262" s="2">
        <v>156.17400000000001</v>
      </c>
      <c r="J262" s="2" t="s">
        <v>650</v>
      </c>
      <c r="K262" s="2">
        <v>8.8999999999999996E-2</v>
      </c>
      <c r="L262" s="2" t="s">
        <v>650</v>
      </c>
      <c r="M262" s="2" t="s">
        <v>650</v>
      </c>
      <c r="N262" s="2" t="s">
        <v>650</v>
      </c>
      <c r="O262" s="2" t="s">
        <v>650</v>
      </c>
      <c r="P262" s="2">
        <v>53.37</v>
      </c>
      <c r="Q262" s="2">
        <v>19.059999999999999</v>
      </c>
      <c r="R262" s="2">
        <v>6.359</v>
      </c>
      <c r="S262" s="2">
        <v>32.22</v>
      </c>
      <c r="T262" s="2" t="s">
        <v>650</v>
      </c>
      <c r="U262" s="2">
        <v>19.315000000000001</v>
      </c>
      <c r="V262" s="2" t="s">
        <v>650</v>
      </c>
      <c r="W262" s="2" t="s">
        <v>650</v>
      </c>
      <c r="X262" s="2" t="s">
        <v>650</v>
      </c>
      <c r="Y262" s="2" t="s">
        <v>650</v>
      </c>
      <c r="Z262" s="2" t="s">
        <v>650</v>
      </c>
      <c r="AA262" s="2" t="s">
        <v>650</v>
      </c>
      <c r="AB262" s="2" t="s">
        <v>650</v>
      </c>
      <c r="AC262" s="2">
        <v>0.29499999999999998</v>
      </c>
      <c r="AD262" s="2">
        <v>25.466000000000001</v>
      </c>
      <c r="AE262" s="2" t="s">
        <v>650</v>
      </c>
      <c r="AF262" s="2" t="s">
        <v>650</v>
      </c>
      <c r="AG262" s="2" t="s">
        <v>650</v>
      </c>
      <c r="AJ262" s="129">
        <f t="shared" si="16"/>
        <v>156.17399999999998</v>
      </c>
      <c r="AK262" s="129"/>
      <c r="AL262" s="129">
        <f t="shared" si="17"/>
        <v>103.49299999999999</v>
      </c>
      <c r="AM262" s="129">
        <f t="shared" si="18"/>
        <v>39.113</v>
      </c>
      <c r="AN262" s="130">
        <f t="shared" si="19"/>
        <v>0.9131225428048203</v>
      </c>
    </row>
    <row r="263" spans="1:40" ht="15" customHeight="1" x14ac:dyDescent="0.25">
      <c r="A263" s="2" t="s">
        <v>407</v>
      </c>
      <c r="B263" s="2" t="s">
        <v>417</v>
      </c>
      <c r="C263" s="2">
        <v>2015</v>
      </c>
      <c r="D263" s="2" t="s">
        <v>650</v>
      </c>
      <c r="E263" s="2" t="s">
        <v>650</v>
      </c>
      <c r="F263" s="2" t="s">
        <v>650</v>
      </c>
      <c r="G263" s="2" t="s">
        <v>650</v>
      </c>
      <c r="H263" s="2" t="s">
        <v>650</v>
      </c>
      <c r="I263" s="2" t="s">
        <v>650</v>
      </c>
      <c r="J263" s="2" t="s">
        <v>650</v>
      </c>
      <c r="K263" s="2" t="s">
        <v>650</v>
      </c>
      <c r="L263" s="2" t="s">
        <v>650</v>
      </c>
      <c r="M263" s="2" t="s">
        <v>650</v>
      </c>
      <c r="N263" s="2" t="s">
        <v>650</v>
      </c>
      <c r="O263" s="2" t="s">
        <v>650</v>
      </c>
      <c r="P263" s="2" t="s">
        <v>650</v>
      </c>
      <c r="Q263" s="2" t="s">
        <v>650</v>
      </c>
      <c r="R263" s="2" t="s">
        <v>650</v>
      </c>
      <c r="S263" s="2" t="s">
        <v>650</v>
      </c>
      <c r="T263" s="2" t="s">
        <v>650</v>
      </c>
      <c r="U263" s="2" t="s">
        <v>650</v>
      </c>
      <c r="V263" s="2" t="s">
        <v>650</v>
      </c>
      <c r="W263" s="2" t="s">
        <v>650</v>
      </c>
      <c r="X263" s="2" t="s">
        <v>650</v>
      </c>
      <c r="Y263" s="2" t="s">
        <v>650</v>
      </c>
      <c r="Z263" s="2" t="s">
        <v>650</v>
      </c>
      <c r="AA263" s="2" t="s">
        <v>650</v>
      </c>
      <c r="AB263" s="2" t="s">
        <v>650</v>
      </c>
      <c r="AC263" s="2" t="s">
        <v>650</v>
      </c>
      <c r="AD263" s="2" t="s">
        <v>650</v>
      </c>
      <c r="AE263" s="2" t="s">
        <v>650</v>
      </c>
      <c r="AF263" s="2" t="s">
        <v>650</v>
      </c>
      <c r="AG263" s="2" t="s">
        <v>650</v>
      </c>
      <c r="AJ263" s="129">
        <f t="shared" si="16"/>
        <v>0</v>
      </c>
      <c r="AK263" s="129"/>
      <c r="AL263" s="129">
        <f t="shared" si="17"/>
        <v>0</v>
      </c>
      <c r="AM263" s="129" t="str">
        <f t="shared" si="18"/>
        <v/>
      </c>
      <c r="AN263" s="130" t="str">
        <f t="shared" si="19"/>
        <v/>
      </c>
    </row>
    <row r="264" spans="1:40" ht="15" customHeight="1" x14ac:dyDescent="0.25">
      <c r="A264" s="2" t="s">
        <v>407</v>
      </c>
      <c r="B264" s="2" t="s">
        <v>418</v>
      </c>
      <c r="C264" s="2">
        <v>2015</v>
      </c>
      <c r="D264" s="2">
        <v>68.563999999999993</v>
      </c>
      <c r="E264" s="2">
        <v>16.120999999999999</v>
      </c>
      <c r="F264" s="2" t="s">
        <v>650</v>
      </c>
      <c r="G264" s="2" t="s">
        <v>650</v>
      </c>
      <c r="H264" s="2" t="s">
        <v>650</v>
      </c>
      <c r="I264" s="2">
        <v>93.634</v>
      </c>
      <c r="J264" s="2" t="s">
        <v>650</v>
      </c>
      <c r="K264" s="2">
        <v>0.498</v>
      </c>
      <c r="L264" s="2" t="s">
        <v>650</v>
      </c>
      <c r="M264" s="2" t="s">
        <v>650</v>
      </c>
      <c r="N264" s="2" t="s">
        <v>650</v>
      </c>
      <c r="O264" s="2" t="s">
        <v>650</v>
      </c>
      <c r="P264" s="2" t="s">
        <v>650</v>
      </c>
      <c r="Q264" s="2">
        <v>62.195999999999998</v>
      </c>
      <c r="R264" s="2" t="s">
        <v>650</v>
      </c>
      <c r="S264" s="2">
        <v>26.655000000000001</v>
      </c>
      <c r="T264" s="2" t="s">
        <v>650</v>
      </c>
      <c r="U264" s="2" t="s">
        <v>650</v>
      </c>
      <c r="V264" s="2" t="s">
        <v>650</v>
      </c>
      <c r="W264" s="2">
        <v>4.2850000000000001</v>
      </c>
      <c r="X264" s="2" t="s">
        <v>650</v>
      </c>
      <c r="Y264" s="2" t="s">
        <v>650</v>
      </c>
      <c r="Z264" s="2" t="s">
        <v>650</v>
      </c>
      <c r="AA264" s="2" t="s">
        <v>650</v>
      </c>
      <c r="AB264" s="2" t="s">
        <v>650</v>
      </c>
      <c r="AC264" s="2" t="s">
        <v>650</v>
      </c>
      <c r="AD264" s="2" t="s">
        <v>650</v>
      </c>
      <c r="AE264" s="2" t="s">
        <v>650</v>
      </c>
      <c r="AF264" s="2" t="s">
        <v>650</v>
      </c>
      <c r="AG264" s="2" t="s">
        <v>650</v>
      </c>
      <c r="AJ264" s="129">
        <f t="shared" si="16"/>
        <v>93.633999999999986</v>
      </c>
      <c r="AK264" s="129"/>
      <c r="AL264" s="129">
        <f t="shared" si="17"/>
        <v>68.563999999999993</v>
      </c>
      <c r="AM264" s="129">
        <f t="shared" si="18"/>
        <v>16.120999999999999</v>
      </c>
      <c r="AN264" s="130">
        <f t="shared" si="19"/>
        <v>0.90442574278574028</v>
      </c>
    </row>
    <row r="265" spans="1:40" ht="15" customHeight="1" x14ac:dyDescent="0.25">
      <c r="A265" s="2" t="s">
        <v>407</v>
      </c>
      <c r="B265" s="2" t="s">
        <v>419</v>
      </c>
      <c r="C265" s="2">
        <v>2015</v>
      </c>
      <c r="D265" s="2" t="s">
        <v>650</v>
      </c>
      <c r="E265" s="2" t="s">
        <v>650</v>
      </c>
      <c r="F265" s="2" t="s">
        <v>650</v>
      </c>
      <c r="G265" s="2" t="s">
        <v>650</v>
      </c>
      <c r="H265" s="2" t="s">
        <v>650</v>
      </c>
      <c r="I265" s="2" t="s">
        <v>650</v>
      </c>
      <c r="J265" s="2" t="s">
        <v>650</v>
      </c>
      <c r="K265" s="2" t="s">
        <v>650</v>
      </c>
      <c r="L265" s="2" t="s">
        <v>650</v>
      </c>
      <c r="M265" s="2" t="s">
        <v>650</v>
      </c>
      <c r="N265" s="2" t="s">
        <v>650</v>
      </c>
      <c r="O265" s="2" t="s">
        <v>650</v>
      </c>
      <c r="P265" s="2" t="s">
        <v>650</v>
      </c>
      <c r="Q265" s="2" t="s">
        <v>650</v>
      </c>
      <c r="R265" s="2" t="s">
        <v>650</v>
      </c>
      <c r="S265" s="2" t="s">
        <v>650</v>
      </c>
      <c r="T265" s="2" t="s">
        <v>650</v>
      </c>
      <c r="U265" s="2" t="s">
        <v>650</v>
      </c>
      <c r="V265" s="2" t="s">
        <v>650</v>
      </c>
      <c r="W265" s="2" t="s">
        <v>650</v>
      </c>
      <c r="X265" s="2" t="s">
        <v>650</v>
      </c>
      <c r="Y265" s="2" t="s">
        <v>650</v>
      </c>
      <c r="Z265" s="2" t="s">
        <v>650</v>
      </c>
      <c r="AA265" s="2" t="s">
        <v>650</v>
      </c>
      <c r="AB265" s="2" t="s">
        <v>650</v>
      </c>
      <c r="AC265" s="2" t="s">
        <v>650</v>
      </c>
      <c r="AD265" s="2" t="s">
        <v>650</v>
      </c>
      <c r="AE265" s="2" t="s">
        <v>650</v>
      </c>
      <c r="AF265" s="2" t="s">
        <v>650</v>
      </c>
      <c r="AG265" s="2" t="s">
        <v>650</v>
      </c>
      <c r="AJ265" s="129">
        <f t="shared" si="16"/>
        <v>0</v>
      </c>
      <c r="AK265" s="129"/>
      <c r="AL265" s="129">
        <f t="shared" si="17"/>
        <v>0</v>
      </c>
      <c r="AM265" s="129" t="str">
        <f t="shared" si="18"/>
        <v/>
      </c>
      <c r="AN265" s="130" t="str">
        <f t="shared" si="19"/>
        <v/>
      </c>
    </row>
    <row r="266" spans="1:40" ht="15" customHeight="1" x14ac:dyDescent="0.25">
      <c r="A266" s="2" t="s">
        <v>407</v>
      </c>
      <c r="B266" s="2" t="s">
        <v>420</v>
      </c>
      <c r="C266" s="2">
        <v>2015</v>
      </c>
      <c r="D266" s="2" t="s">
        <v>650</v>
      </c>
      <c r="E266" s="2" t="s">
        <v>650</v>
      </c>
      <c r="F266" s="2" t="s">
        <v>650</v>
      </c>
      <c r="G266" s="2" t="s">
        <v>650</v>
      </c>
      <c r="H266" s="2" t="s">
        <v>650</v>
      </c>
      <c r="I266" s="2" t="s">
        <v>650</v>
      </c>
      <c r="J266" s="2" t="s">
        <v>650</v>
      </c>
      <c r="K266" s="2" t="s">
        <v>650</v>
      </c>
      <c r="L266" s="2" t="s">
        <v>650</v>
      </c>
      <c r="M266" s="2" t="s">
        <v>650</v>
      </c>
      <c r="N266" s="2" t="s">
        <v>650</v>
      </c>
      <c r="O266" s="2" t="s">
        <v>650</v>
      </c>
      <c r="P266" s="2" t="s">
        <v>650</v>
      </c>
      <c r="Q266" s="2" t="s">
        <v>650</v>
      </c>
      <c r="R266" s="2" t="s">
        <v>650</v>
      </c>
      <c r="S266" s="2" t="s">
        <v>650</v>
      </c>
      <c r="T266" s="2" t="s">
        <v>650</v>
      </c>
      <c r="U266" s="2" t="s">
        <v>650</v>
      </c>
      <c r="V266" s="2" t="s">
        <v>650</v>
      </c>
      <c r="W266" s="2" t="s">
        <v>650</v>
      </c>
      <c r="X266" s="2" t="s">
        <v>650</v>
      </c>
      <c r="Y266" s="2" t="s">
        <v>650</v>
      </c>
      <c r="Z266" s="2" t="s">
        <v>650</v>
      </c>
      <c r="AA266" s="2" t="s">
        <v>650</v>
      </c>
      <c r="AB266" s="2" t="s">
        <v>650</v>
      </c>
      <c r="AC266" s="2" t="s">
        <v>650</v>
      </c>
      <c r="AD266" s="2" t="s">
        <v>650</v>
      </c>
      <c r="AE266" s="2" t="s">
        <v>650</v>
      </c>
      <c r="AF266" s="2" t="s">
        <v>650</v>
      </c>
      <c r="AG266" s="2" t="s">
        <v>650</v>
      </c>
      <c r="AJ266" s="129">
        <f t="shared" si="16"/>
        <v>0</v>
      </c>
      <c r="AK266" s="129"/>
      <c r="AL266" s="129">
        <f t="shared" si="17"/>
        <v>0</v>
      </c>
      <c r="AM266" s="129" t="str">
        <f t="shared" si="18"/>
        <v/>
      </c>
      <c r="AN266" s="130" t="str">
        <f t="shared" si="19"/>
        <v/>
      </c>
    </row>
    <row r="267" spans="1:40" ht="15" customHeight="1" x14ac:dyDescent="0.25">
      <c r="A267" s="2" t="s">
        <v>407</v>
      </c>
      <c r="B267" s="2" t="s">
        <v>421</v>
      </c>
      <c r="C267" s="2">
        <v>2015</v>
      </c>
      <c r="D267" s="2">
        <v>279.55500000000001</v>
      </c>
      <c r="E267" s="2">
        <v>128.87700000000001</v>
      </c>
      <c r="F267" s="2" t="s">
        <v>650</v>
      </c>
      <c r="G267" s="2" t="s">
        <v>650</v>
      </c>
      <c r="H267" s="2" t="s">
        <v>650</v>
      </c>
      <c r="I267" s="2">
        <v>449.327</v>
      </c>
      <c r="J267" s="2" t="s">
        <v>650</v>
      </c>
      <c r="K267" s="2">
        <v>0.54200000000000004</v>
      </c>
      <c r="L267" s="2" t="s">
        <v>650</v>
      </c>
      <c r="M267" s="2" t="s">
        <v>650</v>
      </c>
      <c r="N267" s="2" t="s">
        <v>650</v>
      </c>
      <c r="O267" s="2" t="s">
        <v>650</v>
      </c>
      <c r="P267" s="2">
        <v>37.042000000000002</v>
      </c>
      <c r="Q267" s="2">
        <v>156.58699999999999</v>
      </c>
      <c r="R267" s="2">
        <v>5.4820000000000002</v>
      </c>
      <c r="S267" s="2">
        <v>110.226</v>
      </c>
      <c r="T267" s="2" t="s">
        <v>650</v>
      </c>
      <c r="U267" s="2">
        <v>85.218000000000004</v>
      </c>
      <c r="V267" s="2" t="s">
        <v>650</v>
      </c>
      <c r="W267" s="2" t="s">
        <v>650</v>
      </c>
      <c r="X267" s="2" t="s">
        <v>650</v>
      </c>
      <c r="Y267" s="2" t="s">
        <v>650</v>
      </c>
      <c r="Z267" s="2" t="s">
        <v>650</v>
      </c>
      <c r="AA267" s="2" t="s">
        <v>650</v>
      </c>
      <c r="AB267" s="2" t="s">
        <v>650</v>
      </c>
      <c r="AC267" s="2" t="s">
        <v>650</v>
      </c>
      <c r="AD267" s="2">
        <v>54.23</v>
      </c>
      <c r="AE267" s="2" t="s">
        <v>650</v>
      </c>
      <c r="AF267" s="2" t="s">
        <v>650</v>
      </c>
      <c r="AG267" s="2" t="s">
        <v>650</v>
      </c>
      <c r="AJ267" s="129">
        <f t="shared" si="16"/>
        <v>449.32700000000006</v>
      </c>
      <c r="AK267" s="129"/>
      <c r="AL267" s="129">
        <f t="shared" si="17"/>
        <v>279.55500000000001</v>
      </c>
      <c r="AM267" s="129">
        <f t="shared" si="18"/>
        <v>128.87700000000001</v>
      </c>
      <c r="AN267" s="130">
        <f t="shared" si="19"/>
        <v>0.90898610588724904</v>
      </c>
    </row>
    <row r="268" spans="1:40" ht="15" customHeight="1" x14ac:dyDescent="0.25">
      <c r="A268" s="2" t="s">
        <v>407</v>
      </c>
      <c r="B268" s="2" t="s">
        <v>422</v>
      </c>
      <c r="C268" s="2">
        <v>2015</v>
      </c>
      <c r="D268" s="2" t="s">
        <v>650</v>
      </c>
      <c r="E268" s="2" t="s">
        <v>650</v>
      </c>
      <c r="F268" s="2" t="s">
        <v>650</v>
      </c>
      <c r="G268" s="2" t="s">
        <v>650</v>
      </c>
      <c r="H268" s="2" t="s">
        <v>650</v>
      </c>
      <c r="I268" s="2" t="s">
        <v>650</v>
      </c>
      <c r="J268" s="2" t="s">
        <v>650</v>
      </c>
      <c r="K268" s="2" t="s">
        <v>650</v>
      </c>
      <c r="L268" s="2" t="s">
        <v>650</v>
      </c>
      <c r="M268" s="2" t="s">
        <v>650</v>
      </c>
      <c r="N268" s="2" t="s">
        <v>650</v>
      </c>
      <c r="O268" s="2" t="s">
        <v>650</v>
      </c>
      <c r="P268" s="2" t="s">
        <v>650</v>
      </c>
      <c r="Q268" s="2" t="s">
        <v>650</v>
      </c>
      <c r="R268" s="2" t="s">
        <v>650</v>
      </c>
      <c r="S268" s="2" t="s">
        <v>650</v>
      </c>
      <c r="T268" s="2" t="s">
        <v>650</v>
      </c>
      <c r="U268" s="2" t="s">
        <v>650</v>
      </c>
      <c r="V268" s="2" t="s">
        <v>650</v>
      </c>
      <c r="W268" s="2" t="s">
        <v>650</v>
      </c>
      <c r="X268" s="2" t="s">
        <v>650</v>
      </c>
      <c r="Y268" s="2" t="s">
        <v>650</v>
      </c>
      <c r="Z268" s="2" t="s">
        <v>650</v>
      </c>
      <c r="AA268" s="2" t="s">
        <v>650</v>
      </c>
      <c r="AB268" s="2" t="s">
        <v>650</v>
      </c>
      <c r="AC268" s="2" t="s">
        <v>650</v>
      </c>
      <c r="AD268" s="2" t="s">
        <v>650</v>
      </c>
      <c r="AE268" s="2" t="s">
        <v>650</v>
      </c>
      <c r="AF268" s="2" t="s">
        <v>650</v>
      </c>
      <c r="AG268" s="2" t="s">
        <v>650</v>
      </c>
      <c r="AJ268" s="129">
        <f t="shared" si="16"/>
        <v>0</v>
      </c>
      <c r="AK268" s="129"/>
      <c r="AL268" s="129">
        <f t="shared" si="17"/>
        <v>0</v>
      </c>
      <c r="AM268" s="129" t="str">
        <f t="shared" si="18"/>
        <v/>
      </c>
      <c r="AN268" s="130" t="str">
        <f t="shared" si="19"/>
        <v/>
      </c>
    </row>
    <row r="269" spans="1:40" ht="15" customHeight="1" x14ac:dyDescent="0.25">
      <c r="A269" s="2" t="s">
        <v>407</v>
      </c>
      <c r="B269" s="2" t="s">
        <v>423</v>
      </c>
      <c r="C269" s="2">
        <v>2015</v>
      </c>
      <c r="D269" s="2" t="s">
        <v>650</v>
      </c>
      <c r="E269" s="2" t="s">
        <v>650</v>
      </c>
      <c r="F269" s="2" t="s">
        <v>650</v>
      </c>
      <c r="G269" s="2" t="s">
        <v>650</v>
      </c>
      <c r="H269" s="2" t="s">
        <v>650</v>
      </c>
      <c r="I269" s="2" t="s">
        <v>650</v>
      </c>
      <c r="J269" s="2" t="s">
        <v>650</v>
      </c>
      <c r="K269" s="2" t="s">
        <v>650</v>
      </c>
      <c r="L269" s="2" t="s">
        <v>650</v>
      </c>
      <c r="M269" s="2" t="s">
        <v>650</v>
      </c>
      <c r="N269" s="2" t="s">
        <v>650</v>
      </c>
      <c r="O269" s="2" t="s">
        <v>650</v>
      </c>
      <c r="P269" s="2" t="s">
        <v>650</v>
      </c>
      <c r="Q269" s="2" t="s">
        <v>650</v>
      </c>
      <c r="R269" s="2" t="s">
        <v>650</v>
      </c>
      <c r="S269" s="2" t="s">
        <v>650</v>
      </c>
      <c r="T269" s="2" t="s">
        <v>650</v>
      </c>
      <c r="U269" s="2" t="s">
        <v>650</v>
      </c>
      <c r="V269" s="2" t="s">
        <v>650</v>
      </c>
      <c r="W269" s="2" t="s">
        <v>650</v>
      </c>
      <c r="X269" s="2" t="s">
        <v>650</v>
      </c>
      <c r="Y269" s="2" t="s">
        <v>650</v>
      </c>
      <c r="Z269" s="2" t="s">
        <v>650</v>
      </c>
      <c r="AA269" s="2" t="s">
        <v>650</v>
      </c>
      <c r="AB269" s="2" t="s">
        <v>650</v>
      </c>
      <c r="AC269" s="2" t="s">
        <v>650</v>
      </c>
      <c r="AD269" s="2" t="s">
        <v>650</v>
      </c>
      <c r="AE269" s="2" t="s">
        <v>650</v>
      </c>
      <c r="AF269" s="2" t="s">
        <v>650</v>
      </c>
      <c r="AG269" s="2" t="s">
        <v>650</v>
      </c>
      <c r="AJ269" s="129">
        <f t="shared" si="16"/>
        <v>0</v>
      </c>
      <c r="AK269" s="129"/>
      <c r="AL269" s="129">
        <f t="shared" si="17"/>
        <v>0</v>
      </c>
      <c r="AM269" s="129" t="str">
        <f t="shared" si="18"/>
        <v/>
      </c>
      <c r="AN269" s="130" t="str">
        <f t="shared" si="19"/>
        <v/>
      </c>
    </row>
    <row r="270" spans="1:40" ht="15" customHeight="1" x14ac:dyDescent="0.25">
      <c r="A270" s="2" t="s">
        <v>407</v>
      </c>
      <c r="B270" s="2" t="s">
        <v>424</v>
      </c>
      <c r="C270" s="2">
        <v>2015</v>
      </c>
      <c r="D270" s="2" t="s">
        <v>650</v>
      </c>
      <c r="E270" s="2" t="s">
        <v>650</v>
      </c>
      <c r="F270" s="2" t="s">
        <v>650</v>
      </c>
      <c r="G270" s="2" t="s">
        <v>650</v>
      </c>
      <c r="H270" s="2" t="s">
        <v>650</v>
      </c>
      <c r="I270" s="2" t="s">
        <v>650</v>
      </c>
      <c r="J270" s="2" t="s">
        <v>650</v>
      </c>
      <c r="K270" s="2" t="s">
        <v>650</v>
      </c>
      <c r="L270" s="2" t="s">
        <v>650</v>
      </c>
      <c r="M270" s="2" t="s">
        <v>650</v>
      </c>
      <c r="N270" s="2" t="s">
        <v>650</v>
      </c>
      <c r="O270" s="2" t="s">
        <v>650</v>
      </c>
      <c r="P270" s="2" t="s">
        <v>650</v>
      </c>
      <c r="Q270" s="2" t="s">
        <v>650</v>
      </c>
      <c r="R270" s="2" t="s">
        <v>650</v>
      </c>
      <c r="S270" s="2" t="s">
        <v>650</v>
      </c>
      <c r="T270" s="2" t="s">
        <v>650</v>
      </c>
      <c r="U270" s="2" t="s">
        <v>650</v>
      </c>
      <c r="V270" s="2" t="s">
        <v>650</v>
      </c>
      <c r="W270" s="2" t="s">
        <v>650</v>
      </c>
      <c r="X270" s="2" t="s">
        <v>650</v>
      </c>
      <c r="Y270" s="2" t="s">
        <v>650</v>
      </c>
      <c r="Z270" s="2" t="s">
        <v>650</v>
      </c>
      <c r="AA270" s="2" t="s">
        <v>650</v>
      </c>
      <c r="AB270" s="2" t="s">
        <v>650</v>
      </c>
      <c r="AC270" s="2" t="s">
        <v>650</v>
      </c>
      <c r="AD270" s="2" t="s">
        <v>650</v>
      </c>
      <c r="AE270" s="2" t="s">
        <v>650</v>
      </c>
      <c r="AF270" s="2" t="s">
        <v>650</v>
      </c>
      <c r="AG270" s="2" t="s">
        <v>650</v>
      </c>
      <c r="AJ270" s="129">
        <f t="shared" si="16"/>
        <v>0</v>
      </c>
      <c r="AK270" s="129"/>
      <c r="AL270" s="129">
        <f t="shared" si="17"/>
        <v>0</v>
      </c>
      <c r="AM270" s="129" t="str">
        <f t="shared" si="18"/>
        <v/>
      </c>
      <c r="AN270" s="130" t="str">
        <f t="shared" si="19"/>
        <v/>
      </c>
    </row>
    <row r="271" spans="1:40" ht="15" customHeight="1" x14ac:dyDescent="0.25">
      <c r="A271" s="2" t="s">
        <v>407</v>
      </c>
      <c r="B271" s="2" t="s">
        <v>425</v>
      </c>
      <c r="C271" s="2">
        <v>2015</v>
      </c>
      <c r="D271" s="2" t="s">
        <v>650</v>
      </c>
      <c r="E271" s="2" t="s">
        <v>650</v>
      </c>
      <c r="F271" s="2" t="s">
        <v>650</v>
      </c>
      <c r="G271" s="2" t="s">
        <v>650</v>
      </c>
      <c r="H271" s="2" t="s">
        <v>650</v>
      </c>
      <c r="I271" s="2" t="s">
        <v>650</v>
      </c>
      <c r="J271" s="2" t="s">
        <v>650</v>
      </c>
      <c r="K271" s="2" t="s">
        <v>650</v>
      </c>
      <c r="L271" s="2" t="s">
        <v>650</v>
      </c>
      <c r="M271" s="2" t="s">
        <v>650</v>
      </c>
      <c r="N271" s="2" t="s">
        <v>650</v>
      </c>
      <c r="O271" s="2" t="s">
        <v>650</v>
      </c>
      <c r="P271" s="2" t="s">
        <v>650</v>
      </c>
      <c r="Q271" s="2" t="s">
        <v>650</v>
      </c>
      <c r="R271" s="2" t="s">
        <v>650</v>
      </c>
      <c r="S271" s="2" t="s">
        <v>650</v>
      </c>
      <c r="T271" s="2" t="s">
        <v>650</v>
      </c>
      <c r="U271" s="2" t="s">
        <v>650</v>
      </c>
      <c r="V271" s="2" t="s">
        <v>650</v>
      </c>
      <c r="W271" s="2" t="s">
        <v>650</v>
      </c>
      <c r="X271" s="2" t="s">
        <v>650</v>
      </c>
      <c r="Y271" s="2" t="s">
        <v>650</v>
      </c>
      <c r="Z271" s="2" t="s">
        <v>650</v>
      </c>
      <c r="AA271" s="2" t="s">
        <v>650</v>
      </c>
      <c r="AB271" s="2" t="s">
        <v>650</v>
      </c>
      <c r="AC271" s="2" t="s">
        <v>650</v>
      </c>
      <c r="AD271" s="2" t="s">
        <v>650</v>
      </c>
      <c r="AE271" s="2" t="s">
        <v>650</v>
      </c>
      <c r="AF271" s="2" t="s">
        <v>650</v>
      </c>
      <c r="AG271" s="2" t="s">
        <v>650</v>
      </c>
      <c r="AJ271" s="129">
        <f t="shared" si="16"/>
        <v>0</v>
      </c>
      <c r="AK271" s="129"/>
      <c r="AL271" s="129">
        <f t="shared" si="17"/>
        <v>0</v>
      </c>
      <c r="AM271" s="129" t="str">
        <f t="shared" si="18"/>
        <v/>
      </c>
      <c r="AN271" s="130" t="str">
        <f t="shared" si="19"/>
        <v/>
      </c>
    </row>
    <row r="272" spans="1:40" ht="15" customHeight="1" x14ac:dyDescent="0.25">
      <c r="A272" s="2" t="s">
        <v>426</v>
      </c>
      <c r="B272" s="2" t="s">
        <v>427</v>
      </c>
      <c r="C272" s="2">
        <v>2015</v>
      </c>
      <c r="D272" s="2" t="s">
        <v>650</v>
      </c>
      <c r="E272" s="2" t="s">
        <v>650</v>
      </c>
      <c r="F272" s="2" t="s">
        <v>650</v>
      </c>
      <c r="G272" s="2" t="s">
        <v>650</v>
      </c>
      <c r="H272" s="2" t="s">
        <v>650</v>
      </c>
      <c r="I272" s="2" t="s">
        <v>650</v>
      </c>
      <c r="J272" s="2" t="s">
        <v>650</v>
      </c>
      <c r="K272" s="2" t="s">
        <v>650</v>
      </c>
      <c r="L272" s="2" t="s">
        <v>650</v>
      </c>
      <c r="M272" s="2" t="s">
        <v>650</v>
      </c>
      <c r="N272" s="2" t="s">
        <v>650</v>
      </c>
      <c r="O272" s="2" t="s">
        <v>650</v>
      </c>
      <c r="P272" s="2" t="s">
        <v>650</v>
      </c>
      <c r="Q272" s="2" t="s">
        <v>650</v>
      </c>
      <c r="R272" s="2" t="s">
        <v>650</v>
      </c>
      <c r="S272" s="2" t="s">
        <v>650</v>
      </c>
      <c r="T272" s="2" t="s">
        <v>650</v>
      </c>
      <c r="U272" s="2" t="s">
        <v>650</v>
      </c>
      <c r="V272" s="2" t="s">
        <v>650</v>
      </c>
      <c r="W272" s="2" t="s">
        <v>650</v>
      </c>
      <c r="X272" s="2" t="s">
        <v>650</v>
      </c>
      <c r="Y272" s="2" t="s">
        <v>650</v>
      </c>
      <c r="Z272" s="2" t="s">
        <v>650</v>
      </c>
      <c r="AA272" s="2" t="s">
        <v>650</v>
      </c>
      <c r="AB272" s="2" t="s">
        <v>650</v>
      </c>
      <c r="AC272" s="2" t="s">
        <v>650</v>
      </c>
      <c r="AD272" s="2" t="s">
        <v>650</v>
      </c>
      <c r="AE272" s="2" t="s">
        <v>650</v>
      </c>
      <c r="AF272" s="2" t="s">
        <v>650</v>
      </c>
      <c r="AG272" s="2" t="s">
        <v>650</v>
      </c>
      <c r="AJ272" s="129">
        <f t="shared" si="16"/>
        <v>0</v>
      </c>
      <c r="AK272" s="129"/>
      <c r="AL272" s="129">
        <f t="shared" si="17"/>
        <v>0</v>
      </c>
      <c r="AM272" s="129" t="str">
        <f t="shared" si="18"/>
        <v/>
      </c>
      <c r="AN272" s="130" t="str">
        <f t="shared" si="19"/>
        <v/>
      </c>
    </row>
    <row r="273" spans="1:40" ht="15" customHeight="1" x14ac:dyDescent="0.25">
      <c r="A273" s="2" t="s">
        <v>426</v>
      </c>
      <c r="B273" s="2" t="s">
        <v>428</v>
      </c>
      <c r="C273" s="2">
        <v>2015</v>
      </c>
      <c r="D273" s="2">
        <v>177.3</v>
      </c>
      <c r="E273" s="2">
        <v>10</v>
      </c>
      <c r="F273" s="2" t="s">
        <v>650</v>
      </c>
      <c r="G273" s="2" t="s">
        <v>650</v>
      </c>
      <c r="H273" s="2" t="s">
        <v>650</v>
      </c>
      <c r="I273" s="2">
        <v>235.05</v>
      </c>
      <c r="J273" s="2" t="s">
        <v>650</v>
      </c>
      <c r="K273" s="2">
        <v>0.95</v>
      </c>
      <c r="L273" s="2" t="s">
        <v>650</v>
      </c>
      <c r="M273" s="2" t="s">
        <v>650</v>
      </c>
      <c r="N273" s="2" t="s">
        <v>650</v>
      </c>
      <c r="O273" s="2" t="s">
        <v>650</v>
      </c>
      <c r="P273" s="2" t="s">
        <v>650</v>
      </c>
      <c r="Q273" s="2" t="s">
        <v>650</v>
      </c>
      <c r="R273" s="2" t="s">
        <v>650</v>
      </c>
      <c r="S273" s="2" t="s">
        <v>650</v>
      </c>
      <c r="T273" s="2" t="s">
        <v>650</v>
      </c>
      <c r="U273" s="2" t="s">
        <v>650</v>
      </c>
      <c r="V273" s="2" t="s">
        <v>650</v>
      </c>
      <c r="W273" s="2" t="s">
        <v>650</v>
      </c>
      <c r="X273" s="2" t="s">
        <v>650</v>
      </c>
      <c r="Y273" s="2" t="s">
        <v>650</v>
      </c>
      <c r="Z273" s="2" t="s">
        <v>650</v>
      </c>
      <c r="AA273" s="2" t="s">
        <v>650</v>
      </c>
      <c r="AB273" s="2" t="s">
        <v>650</v>
      </c>
      <c r="AC273" s="2" t="s">
        <v>650</v>
      </c>
      <c r="AD273" s="2" t="s">
        <v>650</v>
      </c>
      <c r="AE273" s="2">
        <v>213</v>
      </c>
      <c r="AF273" s="2" t="s">
        <v>650</v>
      </c>
      <c r="AG273" s="2">
        <v>21.1</v>
      </c>
      <c r="AJ273" s="129">
        <f t="shared" si="16"/>
        <v>213.95</v>
      </c>
      <c r="AK273" s="129"/>
      <c r="AL273" s="129">
        <f t="shared" si="17"/>
        <v>177.3</v>
      </c>
      <c r="AM273" s="129">
        <f t="shared" si="18"/>
        <v>10</v>
      </c>
      <c r="AN273" s="130">
        <f t="shared" si="19"/>
        <v>0.8754381864921712</v>
      </c>
    </row>
    <row r="274" spans="1:40" ht="15" customHeight="1" x14ac:dyDescent="0.25">
      <c r="A274" s="2" t="s">
        <v>426</v>
      </c>
      <c r="B274" s="2" t="s">
        <v>429</v>
      </c>
      <c r="C274" s="2">
        <v>2015</v>
      </c>
      <c r="D274" s="2" t="s">
        <v>650</v>
      </c>
      <c r="E274" s="2" t="s">
        <v>650</v>
      </c>
      <c r="F274" s="2" t="s">
        <v>650</v>
      </c>
      <c r="G274" s="2" t="s">
        <v>650</v>
      </c>
      <c r="H274" s="2" t="s">
        <v>650</v>
      </c>
      <c r="I274" s="2" t="s">
        <v>650</v>
      </c>
      <c r="J274" s="2" t="s">
        <v>650</v>
      </c>
      <c r="K274" s="2" t="s">
        <v>650</v>
      </c>
      <c r="L274" s="2" t="s">
        <v>650</v>
      </c>
      <c r="M274" s="2" t="s">
        <v>650</v>
      </c>
      <c r="N274" s="2" t="s">
        <v>650</v>
      </c>
      <c r="O274" s="2" t="s">
        <v>650</v>
      </c>
      <c r="P274" s="2" t="s">
        <v>650</v>
      </c>
      <c r="Q274" s="2" t="s">
        <v>650</v>
      </c>
      <c r="R274" s="2" t="s">
        <v>650</v>
      </c>
      <c r="S274" s="2" t="s">
        <v>650</v>
      </c>
      <c r="T274" s="2" t="s">
        <v>650</v>
      </c>
      <c r="U274" s="2" t="s">
        <v>650</v>
      </c>
      <c r="V274" s="2" t="s">
        <v>650</v>
      </c>
      <c r="W274" s="2" t="s">
        <v>650</v>
      </c>
      <c r="X274" s="2" t="s">
        <v>650</v>
      </c>
      <c r="Y274" s="2" t="s">
        <v>650</v>
      </c>
      <c r="Z274" s="2" t="s">
        <v>650</v>
      </c>
      <c r="AA274" s="2" t="s">
        <v>650</v>
      </c>
      <c r="AB274" s="2" t="s">
        <v>650</v>
      </c>
      <c r="AC274" s="2" t="s">
        <v>650</v>
      </c>
      <c r="AD274" s="2" t="s">
        <v>650</v>
      </c>
      <c r="AE274" s="2" t="s">
        <v>650</v>
      </c>
      <c r="AF274" s="2" t="s">
        <v>650</v>
      </c>
      <c r="AG274" s="2" t="s">
        <v>650</v>
      </c>
      <c r="AJ274" s="129">
        <f t="shared" si="16"/>
        <v>0</v>
      </c>
      <c r="AK274" s="129"/>
      <c r="AL274" s="129">
        <f t="shared" si="17"/>
        <v>0</v>
      </c>
      <c r="AM274" s="129" t="str">
        <f t="shared" si="18"/>
        <v/>
      </c>
      <c r="AN274" s="130" t="str">
        <f t="shared" si="19"/>
        <v/>
      </c>
    </row>
    <row r="275" spans="1:40" ht="15" customHeight="1" x14ac:dyDescent="0.25">
      <c r="A275" s="2" t="s">
        <v>426</v>
      </c>
      <c r="B275" s="2" t="s">
        <v>430</v>
      </c>
      <c r="C275" s="2">
        <v>2015</v>
      </c>
      <c r="D275" s="2" t="s">
        <v>650</v>
      </c>
      <c r="E275" s="2" t="s">
        <v>650</v>
      </c>
      <c r="F275" s="2" t="s">
        <v>650</v>
      </c>
      <c r="G275" s="2" t="s">
        <v>650</v>
      </c>
      <c r="H275" s="2" t="s">
        <v>650</v>
      </c>
      <c r="I275" s="2" t="s">
        <v>650</v>
      </c>
      <c r="J275" s="2" t="s">
        <v>650</v>
      </c>
      <c r="K275" s="2" t="s">
        <v>650</v>
      </c>
      <c r="L275" s="2" t="s">
        <v>650</v>
      </c>
      <c r="M275" s="2" t="s">
        <v>650</v>
      </c>
      <c r="N275" s="2" t="s">
        <v>650</v>
      </c>
      <c r="O275" s="2" t="s">
        <v>650</v>
      </c>
      <c r="P275" s="2" t="s">
        <v>650</v>
      </c>
      <c r="Q275" s="2" t="s">
        <v>650</v>
      </c>
      <c r="R275" s="2" t="s">
        <v>650</v>
      </c>
      <c r="S275" s="2" t="s">
        <v>650</v>
      </c>
      <c r="T275" s="2" t="s">
        <v>650</v>
      </c>
      <c r="U275" s="2" t="s">
        <v>650</v>
      </c>
      <c r="V275" s="2" t="s">
        <v>650</v>
      </c>
      <c r="W275" s="2" t="s">
        <v>650</v>
      </c>
      <c r="X275" s="2" t="s">
        <v>650</v>
      </c>
      <c r="Y275" s="2" t="s">
        <v>650</v>
      </c>
      <c r="Z275" s="2" t="s">
        <v>650</v>
      </c>
      <c r="AA275" s="2" t="s">
        <v>650</v>
      </c>
      <c r="AB275" s="2" t="s">
        <v>650</v>
      </c>
      <c r="AC275" s="2" t="s">
        <v>650</v>
      </c>
      <c r="AD275" s="2" t="s">
        <v>650</v>
      </c>
      <c r="AE275" s="2" t="s">
        <v>650</v>
      </c>
      <c r="AF275" s="2" t="s">
        <v>650</v>
      </c>
      <c r="AG275" s="2" t="s">
        <v>650</v>
      </c>
      <c r="AJ275" s="129">
        <f t="shared" si="16"/>
        <v>0</v>
      </c>
      <c r="AK275" s="129"/>
      <c r="AL275" s="129">
        <f t="shared" si="17"/>
        <v>0</v>
      </c>
      <c r="AM275" s="129" t="str">
        <f t="shared" si="18"/>
        <v/>
      </c>
      <c r="AN275" s="130" t="str">
        <f t="shared" si="19"/>
        <v/>
      </c>
    </row>
    <row r="276" spans="1:40" ht="15" customHeight="1" x14ac:dyDescent="0.25">
      <c r="A276" s="2" t="s">
        <v>426</v>
      </c>
      <c r="B276" s="2" t="s">
        <v>431</v>
      </c>
      <c r="C276" s="2">
        <v>2015</v>
      </c>
      <c r="D276" s="2" t="s">
        <v>650</v>
      </c>
      <c r="E276" s="2" t="s">
        <v>650</v>
      </c>
      <c r="F276" s="2" t="s">
        <v>650</v>
      </c>
      <c r="G276" s="2" t="s">
        <v>650</v>
      </c>
      <c r="H276" s="2" t="s">
        <v>650</v>
      </c>
      <c r="I276" s="2" t="s">
        <v>650</v>
      </c>
      <c r="J276" s="2" t="s">
        <v>650</v>
      </c>
      <c r="K276" s="2" t="s">
        <v>650</v>
      </c>
      <c r="L276" s="2" t="s">
        <v>650</v>
      </c>
      <c r="M276" s="2" t="s">
        <v>650</v>
      </c>
      <c r="N276" s="2" t="s">
        <v>650</v>
      </c>
      <c r="O276" s="2" t="s">
        <v>650</v>
      </c>
      <c r="P276" s="2" t="s">
        <v>650</v>
      </c>
      <c r="Q276" s="2" t="s">
        <v>650</v>
      </c>
      <c r="R276" s="2" t="s">
        <v>650</v>
      </c>
      <c r="S276" s="2" t="s">
        <v>650</v>
      </c>
      <c r="T276" s="2" t="s">
        <v>650</v>
      </c>
      <c r="U276" s="2" t="s">
        <v>650</v>
      </c>
      <c r="V276" s="2" t="s">
        <v>650</v>
      </c>
      <c r="W276" s="2" t="s">
        <v>650</v>
      </c>
      <c r="X276" s="2" t="s">
        <v>650</v>
      </c>
      <c r="Y276" s="2" t="s">
        <v>650</v>
      </c>
      <c r="Z276" s="2" t="s">
        <v>650</v>
      </c>
      <c r="AA276" s="2" t="s">
        <v>650</v>
      </c>
      <c r="AB276" s="2" t="s">
        <v>650</v>
      </c>
      <c r="AC276" s="2" t="s">
        <v>650</v>
      </c>
      <c r="AD276" s="2" t="s">
        <v>650</v>
      </c>
      <c r="AE276" s="2" t="s">
        <v>650</v>
      </c>
      <c r="AF276" s="2" t="s">
        <v>650</v>
      </c>
      <c r="AG276" s="2" t="s">
        <v>650</v>
      </c>
      <c r="AJ276" s="129">
        <f t="shared" si="16"/>
        <v>0</v>
      </c>
      <c r="AK276" s="129"/>
      <c r="AL276" s="129">
        <f t="shared" si="17"/>
        <v>0</v>
      </c>
      <c r="AM276" s="129" t="str">
        <f t="shared" si="18"/>
        <v/>
      </c>
      <c r="AN276" s="130" t="str">
        <f t="shared" si="19"/>
        <v/>
      </c>
    </row>
    <row r="277" spans="1:40" ht="15" customHeight="1" x14ac:dyDescent="0.25">
      <c r="A277" s="2" t="s">
        <v>432</v>
      </c>
      <c r="B277" s="2" t="s">
        <v>433</v>
      </c>
      <c r="C277" s="2">
        <v>2015</v>
      </c>
      <c r="D277" s="2" t="s">
        <v>650</v>
      </c>
      <c r="E277" s="2" t="s">
        <v>650</v>
      </c>
      <c r="F277" s="2" t="s">
        <v>650</v>
      </c>
      <c r="G277" s="2" t="s">
        <v>650</v>
      </c>
      <c r="H277" s="2" t="s">
        <v>650</v>
      </c>
      <c r="I277" s="2" t="s">
        <v>650</v>
      </c>
      <c r="J277" s="2" t="s">
        <v>650</v>
      </c>
      <c r="K277" s="2" t="s">
        <v>650</v>
      </c>
      <c r="L277" s="2" t="s">
        <v>650</v>
      </c>
      <c r="M277" s="2" t="s">
        <v>650</v>
      </c>
      <c r="N277" s="2" t="s">
        <v>650</v>
      </c>
      <c r="O277" s="2" t="s">
        <v>650</v>
      </c>
      <c r="P277" s="2" t="s">
        <v>650</v>
      </c>
      <c r="Q277" s="2" t="s">
        <v>650</v>
      </c>
      <c r="R277" s="2" t="s">
        <v>650</v>
      </c>
      <c r="S277" s="2" t="s">
        <v>650</v>
      </c>
      <c r="T277" s="2" t="s">
        <v>650</v>
      </c>
      <c r="U277" s="2" t="s">
        <v>650</v>
      </c>
      <c r="V277" s="2" t="s">
        <v>650</v>
      </c>
      <c r="W277" s="2" t="s">
        <v>650</v>
      </c>
      <c r="X277" s="2" t="s">
        <v>650</v>
      </c>
      <c r="Y277" s="2" t="s">
        <v>650</v>
      </c>
      <c r="Z277" s="2" t="s">
        <v>650</v>
      </c>
      <c r="AA277" s="2" t="s">
        <v>650</v>
      </c>
      <c r="AB277" s="2" t="s">
        <v>650</v>
      </c>
      <c r="AC277" s="2" t="s">
        <v>650</v>
      </c>
      <c r="AD277" s="2" t="s">
        <v>650</v>
      </c>
      <c r="AE277" s="2" t="s">
        <v>650</v>
      </c>
      <c r="AF277" s="2" t="s">
        <v>650</v>
      </c>
      <c r="AG277" s="2" t="s">
        <v>650</v>
      </c>
      <c r="AJ277" s="129">
        <f t="shared" si="16"/>
        <v>0</v>
      </c>
      <c r="AK277" s="129"/>
      <c r="AL277" s="129">
        <f t="shared" si="17"/>
        <v>0</v>
      </c>
      <c r="AM277" s="129" t="str">
        <f t="shared" si="18"/>
        <v/>
      </c>
      <c r="AN277" s="130" t="str">
        <f t="shared" si="19"/>
        <v/>
      </c>
    </row>
    <row r="278" spans="1:40" ht="15" customHeight="1" x14ac:dyDescent="0.25">
      <c r="A278" s="2" t="s">
        <v>432</v>
      </c>
      <c r="B278" s="2" t="s">
        <v>434</v>
      </c>
      <c r="C278" s="2">
        <v>2015</v>
      </c>
      <c r="D278" s="2" t="s">
        <v>650</v>
      </c>
      <c r="E278" s="2" t="s">
        <v>650</v>
      </c>
      <c r="F278" s="2" t="s">
        <v>650</v>
      </c>
      <c r="G278" s="2" t="s">
        <v>650</v>
      </c>
      <c r="H278" s="2" t="s">
        <v>650</v>
      </c>
      <c r="I278" s="2" t="s">
        <v>650</v>
      </c>
      <c r="J278" s="2" t="s">
        <v>650</v>
      </c>
      <c r="K278" s="2" t="s">
        <v>650</v>
      </c>
      <c r="L278" s="2" t="s">
        <v>650</v>
      </c>
      <c r="M278" s="2" t="s">
        <v>650</v>
      </c>
      <c r="N278" s="2" t="s">
        <v>650</v>
      </c>
      <c r="O278" s="2" t="s">
        <v>650</v>
      </c>
      <c r="P278" s="2" t="s">
        <v>650</v>
      </c>
      <c r="Q278" s="2" t="s">
        <v>650</v>
      </c>
      <c r="R278" s="2" t="s">
        <v>650</v>
      </c>
      <c r="S278" s="2" t="s">
        <v>650</v>
      </c>
      <c r="T278" s="2" t="s">
        <v>650</v>
      </c>
      <c r="U278" s="2" t="s">
        <v>650</v>
      </c>
      <c r="V278" s="2" t="s">
        <v>650</v>
      </c>
      <c r="W278" s="2" t="s">
        <v>650</v>
      </c>
      <c r="X278" s="2" t="s">
        <v>650</v>
      </c>
      <c r="Y278" s="2" t="s">
        <v>650</v>
      </c>
      <c r="Z278" s="2" t="s">
        <v>650</v>
      </c>
      <c r="AA278" s="2" t="s">
        <v>650</v>
      </c>
      <c r="AB278" s="2" t="s">
        <v>650</v>
      </c>
      <c r="AC278" s="2" t="s">
        <v>650</v>
      </c>
      <c r="AD278" s="2" t="s">
        <v>650</v>
      </c>
      <c r="AE278" s="2" t="s">
        <v>650</v>
      </c>
      <c r="AF278" s="2" t="s">
        <v>650</v>
      </c>
      <c r="AG278" s="2" t="s">
        <v>650</v>
      </c>
      <c r="AJ278" s="129">
        <f t="shared" si="16"/>
        <v>0</v>
      </c>
      <c r="AK278" s="129"/>
      <c r="AL278" s="129">
        <f t="shared" si="17"/>
        <v>0</v>
      </c>
      <c r="AM278" s="129" t="str">
        <f t="shared" si="18"/>
        <v/>
      </c>
      <c r="AN278" s="130" t="str">
        <f t="shared" si="19"/>
        <v/>
      </c>
    </row>
    <row r="279" spans="1:40" ht="15" customHeight="1" x14ac:dyDescent="0.25">
      <c r="A279" s="2" t="s">
        <v>435</v>
      </c>
      <c r="B279" s="2" t="s">
        <v>436</v>
      </c>
      <c r="C279" s="2">
        <v>2015</v>
      </c>
      <c r="D279" s="2" t="s">
        <v>650</v>
      </c>
      <c r="E279" s="2" t="s">
        <v>650</v>
      </c>
      <c r="F279" s="2" t="s">
        <v>650</v>
      </c>
      <c r="G279" s="2" t="s">
        <v>650</v>
      </c>
      <c r="H279" s="2" t="s">
        <v>650</v>
      </c>
      <c r="I279" s="2" t="s">
        <v>650</v>
      </c>
      <c r="J279" s="2" t="s">
        <v>650</v>
      </c>
      <c r="K279" s="2" t="s">
        <v>650</v>
      </c>
      <c r="L279" s="2" t="s">
        <v>650</v>
      </c>
      <c r="M279" s="2" t="s">
        <v>650</v>
      </c>
      <c r="N279" s="2" t="s">
        <v>650</v>
      </c>
      <c r="O279" s="2" t="s">
        <v>650</v>
      </c>
      <c r="P279" s="2" t="s">
        <v>650</v>
      </c>
      <c r="Q279" s="2" t="s">
        <v>650</v>
      </c>
      <c r="R279" s="2" t="s">
        <v>650</v>
      </c>
      <c r="S279" s="2" t="s">
        <v>650</v>
      </c>
      <c r="T279" s="2" t="s">
        <v>650</v>
      </c>
      <c r="U279" s="2" t="s">
        <v>650</v>
      </c>
      <c r="V279" s="2" t="s">
        <v>650</v>
      </c>
      <c r="W279" s="2" t="s">
        <v>650</v>
      </c>
      <c r="X279" s="2" t="s">
        <v>650</v>
      </c>
      <c r="Y279" s="2" t="s">
        <v>650</v>
      </c>
      <c r="Z279" s="2" t="s">
        <v>650</v>
      </c>
      <c r="AA279" s="2" t="s">
        <v>650</v>
      </c>
      <c r="AB279" s="2" t="s">
        <v>650</v>
      </c>
      <c r="AC279" s="2" t="s">
        <v>650</v>
      </c>
      <c r="AD279" s="2" t="s">
        <v>650</v>
      </c>
      <c r="AE279" s="2" t="s">
        <v>650</v>
      </c>
      <c r="AF279" s="2" t="s">
        <v>650</v>
      </c>
      <c r="AG279" s="2" t="s">
        <v>650</v>
      </c>
      <c r="AJ279" s="129">
        <f t="shared" si="16"/>
        <v>0</v>
      </c>
      <c r="AK279" s="129"/>
      <c r="AL279" s="129">
        <f t="shared" si="17"/>
        <v>0</v>
      </c>
      <c r="AM279" s="129" t="str">
        <f t="shared" si="18"/>
        <v/>
      </c>
      <c r="AN279" s="130" t="str">
        <f t="shared" si="19"/>
        <v/>
      </c>
    </row>
    <row r="280" spans="1:40" ht="15" customHeight="1" x14ac:dyDescent="0.25">
      <c r="A280" s="2" t="s">
        <v>437</v>
      </c>
      <c r="B280" s="2" t="s">
        <v>9</v>
      </c>
      <c r="C280" s="2">
        <v>2015</v>
      </c>
      <c r="D280" s="2" t="s">
        <v>651</v>
      </c>
      <c r="E280" s="2" t="s">
        <v>651</v>
      </c>
      <c r="F280" s="2" t="s">
        <v>651</v>
      </c>
      <c r="G280" s="2" t="s">
        <v>651</v>
      </c>
      <c r="H280" s="2" t="s">
        <v>651</v>
      </c>
      <c r="I280" s="2" t="s">
        <v>651</v>
      </c>
      <c r="J280" s="2" t="s">
        <v>651</v>
      </c>
      <c r="K280" s="2" t="s">
        <v>651</v>
      </c>
      <c r="L280" s="2" t="s">
        <v>651</v>
      </c>
      <c r="M280" s="2" t="s">
        <v>651</v>
      </c>
      <c r="N280" s="2" t="s">
        <v>651</v>
      </c>
      <c r="O280" s="2" t="s">
        <v>651</v>
      </c>
      <c r="P280" s="2" t="s">
        <v>651</v>
      </c>
      <c r="Q280" s="2" t="s">
        <v>651</v>
      </c>
      <c r="R280" s="2" t="s">
        <v>651</v>
      </c>
      <c r="S280" s="2" t="s">
        <v>651</v>
      </c>
      <c r="T280" s="2" t="s">
        <v>651</v>
      </c>
      <c r="U280" s="2" t="s">
        <v>651</v>
      </c>
      <c r="V280" s="2" t="s">
        <v>651</v>
      </c>
      <c r="W280" s="2" t="s">
        <v>651</v>
      </c>
      <c r="X280" s="2" t="s">
        <v>651</v>
      </c>
      <c r="Y280" s="2" t="s">
        <v>651</v>
      </c>
      <c r="Z280" s="2" t="s">
        <v>651</v>
      </c>
      <c r="AA280" s="2" t="s">
        <v>651</v>
      </c>
      <c r="AB280" s="2" t="s">
        <v>651</v>
      </c>
      <c r="AC280" s="2" t="s">
        <v>651</v>
      </c>
      <c r="AD280" s="2" t="s">
        <v>651</v>
      </c>
      <c r="AE280" s="2" t="s">
        <v>651</v>
      </c>
      <c r="AF280" s="2" t="s">
        <v>651</v>
      </c>
      <c r="AG280" s="2" t="s">
        <v>651</v>
      </c>
      <c r="AJ280" s="129">
        <f t="shared" si="16"/>
        <v>0</v>
      </c>
      <c r="AK280" s="129"/>
      <c r="AL280" s="129">
        <f t="shared" si="17"/>
        <v>0</v>
      </c>
      <c r="AM280" s="129" t="str">
        <f t="shared" si="18"/>
        <v/>
      </c>
      <c r="AN280" s="130" t="str">
        <f t="shared" si="19"/>
        <v/>
      </c>
    </row>
    <row r="281" spans="1:40" ht="15" customHeight="1" x14ac:dyDescent="0.25">
      <c r="A281" s="2" t="s">
        <v>437</v>
      </c>
      <c r="B281" s="2" t="s">
        <v>12</v>
      </c>
      <c r="C281" s="2">
        <v>2015</v>
      </c>
      <c r="D281" s="2" t="s">
        <v>651</v>
      </c>
      <c r="E281" s="2" t="s">
        <v>651</v>
      </c>
      <c r="F281" s="2" t="s">
        <v>651</v>
      </c>
      <c r="G281" s="2" t="s">
        <v>651</v>
      </c>
      <c r="H281" s="2" t="s">
        <v>651</v>
      </c>
      <c r="I281" s="2" t="s">
        <v>651</v>
      </c>
      <c r="J281" s="2" t="s">
        <v>651</v>
      </c>
      <c r="K281" s="2" t="s">
        <v>651</v>
      </c>
      <c r="L281" s="2" t="s">
        <v>651</v>
      </c>
      <c r="M281" s="2" t="s">
        <v>651</v>
      </c>
      <c r="N281" s="2" t="s">
        <v>651</v>
      </c>
      <c r="O281" s="2" t="s">
        <v>651</v>
      </c>
      <c r="P281" s="2" t="s">
        <v>651</v>
      </c>
      <c r="Q281" s="2" t="s">
        <v>651</v>
      </c>
      <c r="R281" s="2" t="s">
        <v>651</v>
      </c>
      <c r="S281" s="2" t="s">
        <v>651</v>
      </c>
      <c r="T281" s="2" t="s">
        <v>651</v>
      </c>
      <c r="U281" s="2" t="s">
        <v>651</v>
      </c>
      <c r="V281" s="2" t="s">
        <v>651</v>
      </c>
      <c r="W281" s="2" t="s">
        <v>651</v>
      </c>
      <c r="X281" s="2" t="s">
        <v>651</v>
      </c>
      <c r="Y281" s="2" t="s">
        <v>651</v>
      </c>
      <c r="Z281" s="2" t="s">
        <v>651</v>
      </c>
      <c r="AA281" s="2" t="s">
        <v>651</v>
      </c>
      <c r="AB281" s="2" t="s">
        <v>651</v>
      </c>
      <c r="AC281" s="2" t="s">
        <v>651</v>
      </c>
      <c r="AD281" s="2" t="s">
        <v>651</v>
      </c>
      <c r="AE281" s="2" t="s">
        <v>651</v>
      </c>
      <c r="AF281" s="2" t="s">
        <v>651</v>
      </c>
      <c r="AG281" s="2" t="s">
        <v>651</v>
      </c>
      <c r="AJ281" s="129">
        <f t="shared" si="16"/>
        <v>0</v>
      </c>
      <c r="AK281" s="129"/>
      <c r="AL281" s="129">
        <f t="shared" si="17"/>
        <v>0</v>
      </c>
      <c r="AM281" s="129" t="str">
        <f t="shared" si="18"/>
        <v/>
      </c>
      <c r="AN281" s="130" t="str">
        <f t="shared" si="19"/>
        <v/>
      </c>
    </row>
    <row r="282" spans="1:40" ht="15" customHeight="1" x14ac:dyDescent="0.25">
      <c r="A282" s="2" t="s">
        <v>437</v>
      </c>
      <c r="B282" s="2" t="s">
        <v>13</v>
      </c>
      <c r="C282" s="2">
        <v>2015</v>
      </c>
      <c r="D282" s="2" t="s">
        <v>651</v>
      </c>
      <c r="E282" s="2" t="s">
        <v>651</v>
      </c>
      <c r="F282" s="2" t="s">
        <v>651</v>
      </c>
      <c r="G282" s="2" t="s">
        <v>651</v>
      </c>
      <c r="H282" s="2" t="s">
        <v>651</v>
      </c>
      <c r="I282" s="2" t="s">
        <v>651</v>
      </c>
      <c r="J282" s="2" t="s">
        <v>651</v>
      </c>
      <c r="K282" s="2" t="s">
        <v>651</v>
      </c>
      <c r="L282" s="2" t="s">
        <v>651</v>
      </c>
      <c r="M282" s="2" t="s">
        <v>651</v>
      </c>
      <c r="N282" s="2" t="s">
        <v>651</v>
      </c>
      <c r="O282" s="2" t="s">
        <v>651</v>
      </c>
      <c r="P282" s="2" t="s">
        <v>651</v>
      </c>
      <c r="Q282" s="2" t="s">
        <v>651</v>
      </c>
      <c r="R282" s="2" t="s">
        <v>651</v>
      </c>
      <c r="S282" s="2" t="s">
        <v>651</v>
      </c>
      <c r="T282" s="2" t="s">
        <v>651</v>
      </c>
      <c r="U282" s="2" t="s">
        <v>651</v>
      </c>
      <c r="V282" s="2" t="s">
        <v>651</v>
      </c>
      <c r="W282" s="2" t="s">
        <v>651</v>
      </c>
      <c r="X282" s="2" t="s">
        <v>651</v>
      </c>
      <c r="Y282" s="2" t="s">
        <v>651</v>
      </c>
      <c r="Z282" s="2" t="s">
        <v>651</v>
      </c>
      <c r="AA282" s="2" t="s">
        <v>651</v>
      </c>
      <c r="AB282" s="2" t="s">
        <v>651</v>
      </c>
      <c r="AC282" s="2" t="s">
        <v>651</v>
      </c>
      <c r="AD282" s="2" t="s">
        <v>651</v>
      </c>
      <c r="AE282" s="2" t="s">
        <v>651</v>
      </c>
      <c r="AF282" s="2" t="s">
        <v>651</v>
      </c>
      <c r="AG282" s="2" t="s">
        <v>651</v>
      </c>
      <c r="AJ282" s="129">
        <f t="shared" si="16"/>
        <v>0</v>
      </c>
      <c r="AK282" s="129"/>
      <c r="AL282" s="129">
        <f t="shared" si="17"/>
        <v>0</v>
      </c>
      <c r="AM282" s="129" t="str">
        <f t="shared" si="18"/>
        <v/>
      </c>
      <c r="AN282" s="130" t="str">
        <f t="shared" si="19"/>
        <v/>
      </c>
    </row>
    <row r="283" spans="1:40" ht="15" customHeight="1" x14ac:dyDescent="0.25">
      <c r="A283" s="2" t="s">
        <v>437</v>
      </c>
      <c r="B283" s="2" t="s">
        <v>14</v>
      </c>
      <c r="C283" s="2">
        <v>2015</v>
      </c>
      <c r="D283" s="2" t="s">
        <v>651</v>
      </c>
      <c r="E283" s="2" t="s">
        <v>651</v>
      </c>
      <c r="F283" s="2" t="s">
        <v>651</v>
      </c>
      <c r="G283" s="2" t="s">
        <v>651</v>
      </c>
      <c r="H283" s="2" t="s">
        <v>651</v>
      </c>
      <c r="I283" s="2" t="s">
        <v>651</v>
      </c>
      <c r="J283" s="2" t="s">
        <v>651</v>
      </c>
      <c r="K283" s="2" t="s">
        <v>651</v>
      </c>
      <c r="L283" s="2" t="s">
        <v>651</v>
      </c>
      <c r="M283" s="2" t="s">
        <v>651</v>
      </c>
      <c r="N283" s="2" t="s">
        <v>651</v>
      </c>
      <c r="O283" s="2" t="s">
        <v>651</v>
      </c>
      <c r="P283" s="2" t="s">
        <v>651</v>
      </c>
      <c r="Q283" s="2" t="s">
        <v>651</v>
      </c>
      <c r="R283" s="2" t="s">
        <v>651</v>
      </c>
      <c r="S283" s="2" t="s">
        <v>651</v>
      </c>
      <c r="T283" s="2" t="s">
        <v>651</v>
      </c>
      <c r="U283" s="2" t="s">
        <v>651</v>
      </c>
      <c r="V283" s="2" t="s">
        <v>651</v>
      </c>
      <c r="W283" s="2" t="s">
        <v>651</v>
      </c>
      <c r="X283" s="2" t="s">
        <v>651</v>
      </c>
      <c r="Y283" s="2" t="s">
        <v>651</v>
      </c>
      <c r="Z283" s="2" t="s">
        <v>651</v>
      </c>
      <c r="AA283" s="2" t="s">
        <v>651</v>
      </c>
      <c r="AB283" s="2" t="s">
        <v>651</v>
      </c>
      <c r="AC283" s="2" t="s">
        <v>651</v>
      </c>
      <c r="AD283" s="2" t="s">
        <v>651</v>
      </c>
      <c r="AE283" s="2" t="s">
        <v>651</v>
      </c>
      <c r="AF283" s="2" t="s">
        <v>651</v>
      </c>
      <c r="AG283" s="2" t="s">
        <v>651</v>
      </c>
      <c r="AJ283" s="129">
        <f t="shared" si="16"/>
        <v>0</v>
      </c>
      <c r="AK283" s="129"/>
      <c r="AL283" s="129">
        <f t="shared" si="17"/>
        <v>0</v>
      </c>
      <c r="AM283" s="129" t="str">
        <f t="shared" si="18"/>
        <v/>
      </c>
      <c r="AN283" s="130" t="str">
        <f t="shared" si="19"/>
        <v/>
      </c>
    </row>
    <row r="284" spans="1:40" ht="15" customHeight="1" x14ac:dyDescent="0.25">
      <c r="A284" s="2" t="s">
        <v>437</v>
      </c>
      <c r="B284" s="2" t="s">
        <v>15</v>
      </c>
      <c r="C284" s="2">
        <v>2015</v>
      </c>
      <c r="D284" s="2" t="s">
        <v>651</v>
      </c>
      <c r="E284" s="2" t="s">
        <v>651</v>
      </c>
      <c r="F284" s="2" t="s">
        <v>651</v>
      </c>
      <c r="G284" s="2" t="s">
        <v>651</v>
      </c>
      <c r="H284" s="2" t="s">
        <v>651</v>
      </c>
      <c r="I284" s="2" t="s">
        <v>651</v>
      </c>
      <c r="J284" s="2" t="s">
        <v>651</v>
      </c>
      <c r="K284" s="2" t="s">
        <v>651</v>
      </c>
      <c r="L284" s="2" t="s">
        <v>651</v>
      </c>
      <c r="M284" s="2" t="s">
        <v>651</v>
      </c>
      <c r="N284" s="2" t="s">
        <v>651</v>
      </c>
      <c r="O284" s="2" t="s">
        <v>651</v>
      </c>
      <c r="P284" s="2" t="s">
        <v>651</v>
      </c>
      <c r="Q284" s="2" t="s">
        <v>651</v>
      </c>
      <c r="R284" s="2" t="s">
        <v>651</v>
      </c>
      <c r="S284" s="2" t="s">
        <v>651</v>
      </c>
      <c r="T284" s="2" t="s">
        <v>651</v>
      </c>
      <c r="U284" s="2" t="s">
        <v>651</v>
      </c>
      <c r="V284" s="2" t="s">
        <v>651</v>
      </c>
      <c r="W284" s="2" t="s">
        <v>651</v>
      </c>
      <c r="X284" s="2" t="s">
        <v>651</v>
      </c>
      <c r="Y284" s="2" t="s">
        <v>651</v>
      </c>
      <c r="Z284" s="2" t="s">
        <v>651</v>
      </c>
      <c r="AA284" s="2" t="s">
        <v>651</v>
      </c>
      <c r="AB284" s="2" t="s">
        <v>651</v>
      </c>
      <c r="AC284" s="2" t="s">
        <v>651</v>
      </c>
      <c r="AD284" s="2" t="s">
        <v>651</v>
      </c>
      <c r="AE284" s="2" t="s">
        <v>651</v>
      </c>
      <c r="AF284" s="2" t="s">
        <v>651</v>
      </c>
      <c r="AG284" s="2" t="s">
        <v>651</v>
      </c>
      <c r="AJ284" s="129">
        <f t="shared" si="16"/>
        <v>0</v>
      </c>
      <c r="AK284" s="129"/>
      <c r="AL284" s="129">
        <f t="shared" si="17"/>
        <v>0</v>
      </c>
      <c r="AM284" s="129" t="str">
        <f t="shared" si="18"/>
        <v/>
      </c>
      <c r="AN284" s="130" t="str">
        <f t="shared" si="19"/>
        <v/>
      </c>
    </row>
    <row r="285" spans="1:40" ht="15" customHeight="1" x14ac:dyDescent="0.25">
      <c r="A285" s="2" t="s">
        <v>437</v>
      </c>
      <c r="B285" s="2" t="s">
        <v>18</v>
      </c>
      <c r="C285" s="2">
        <v>2015</v>
      </c>
      <c r="D285" s="2" t="s">
        <v>651</v>
      </c>
      <c r="E285" s="2" t="s">
        <v>651</v>
      </c>
      <c r="F285" s="2" t="s">
        <v>651</v>
      </c>
      <c r="G285" s="2" t="s">
        <v>651</v>
      </c>
      <c r="H285" s="2" t="s">
        <v>651</v>
      </c>
      <c r="I285" s="2" t="s">
        <v>651</v>
      </c>
      <c r="J285" s="2" t="s">
        <v>651</v>
      </c>
      <c r="K285" s="2" t="s">
        <v>651</v>
      </c>
      <c r="L285" s="2" t="s">
        <v>651</v>
      </c>
      <c r="M285" s="2" t="s">
        <v>651</v>
      </c>
      <c r="N285" s="2" t="s">
        <v>651</v>
      </c>
      <c r="O285" s="2" t="s">
        <v>651</v>
      </c>
      <c r="P285" s="2" t="s">
        <v>651</v>
      </c>
      <c r="Q285" s="2" t="s">
        <v>651</v>
      </c>
      <c r="R285" s="2" t="s">
        <v>651</v>
      </c>
      <c r="S285" s="2" t="s">
        <v>651</v>
      </c>
      <c r="T285" s="2" t="s">
        <v>651</v>
      </c>
      <c r="U285" s="2" t="s">
        <v>651</v>
      </c>
      <c r="V285" s="2" t="s">
        <v>651</v>
      </c>
      <c r="W285" s="2" t="s">
        <v>651</v>
      </c>
      <c r="X285" s="2" t="s">
        <v>651</v>
      </c>
      <c r="Y285" s="2" t="s">
        <v>651</v>
      </c>
      <c r="Z285" s="2" t="s">
        <v>651</v>
      </c>
      <c r="AA285" s="2" t="s">
        <v>651</v>
      </c>
      <c r="AB285" s="2" t="s">
        <v>651</v>
      </c>
      <c r="AC285" s="2" t="s">
        <v>651</v>
      </c>
      <c r="AD285" s="2" t="s">
        <v>651</v>
      </c>
      <c r="AE285" s="2" t="s">
        <v>651</v>
      </c>
      <c r="AF285" s="2" t="s">
        <v>651</v>
      </c>
      <c r="AG285" s="2" t="s">
        <v>651</v>
      </c>
      <c r="AJ285" s="129">
        <f t="shared" si="16"/>
        <v>0</v>
      </c>
      <c r="AK285" s="129"/>
      <c r="AL285" s="129">
        <f t="shared" si="17"/>
        <v>0</v>
      </c>
      <c r="AM285" s="129" t="str">
        <f t="shared" si="18"/>
        <v/>
      </c>
      <c r="AN285" s="130" t="str">
        <f t="shared" si="19"/>
        <v/>
      </c>
    </row>
    <row r="286" spans="1:40" ht="15" customHeight="1" x14ac:dyDescent="0.25">
      <c r="A286" s="2" t="s">
        <v>437</v>
      </c>
      <c r="B286" s="2" t="s">
        <v>19</v>
      </c>
      <c r="C286" s="2">
        <v>2015</v>
      </c>
      <c r="D286" s="2" t="s">
        <v>651</v>
      </c>
      <c r="E286" s="2" t="s">
        <v>651</v>
      </c>
      <c r="F286" s="2" t="s">
        <v>651</v>
      </c>
      <c r="G286" s="2" t="s">
        <v>651</v>
      </c>
      <c r="H286" s="2" t="s">
        <v>651</v>
      </c>
      <c r="I286" s="2" t="s">
        <v>651</v>
      </c>
      <c r="J286" s="2" t="s">
        <v>651</v>
      </c>
      <c r="K286" s="2" t="s">
        <v>651</v>
      </c>
      <c r="L286" s="2" t="s">
        <v>651</v>
      </c>
      <c r="M286" s="2" t="s">
        <v>651</v>
      </c>
      <c r="N286" s="2" t="s">
        <v>651</v>
      </c>
      <c r="O286" s="2" t="s">
        <v>651</v>
      </c>
      <c r="P286" s="2" t="s">
        <v>651</v>
      </c>
      <c r="Q286" s="2" t="s">
        <v>651</v>
      </c>
      <c r="R286" s="2" t="s">
        <v>651</v>
      </c>
      <c r="S286" s="2" t="s">
        <v>651</v>
      </c>
      <c r="T286" s="2" t="s">
        <v>651</v>
      </c>
      <c r="U286" s="2" t="s">
        <v>651</v>
      </c>
      <c r="V286" s="2" t="s">
        <v>651</v>
      </c>
      <c r="W286" s="2" t="s">
        <v>651</v>
      </c>
      <c r="X286" s="2" t="s">
        <v>651</v>
      </c>
      <c r="Y286" s="2" t="s">
        <v>651</v>
      </c>
      <c r="Z286" s="2" t="s">
        <v>651</v>
      </c>
      <c r="AA286" s="2" t="s">
        <v>651</v>
      </c>
      <c r="AB286" s="2" t="s">
        <v>651</v>
      </c>
      <c r="AC286" s="2" t="s">
        <v>651</v>
      </c>
      <c r="AD286" s="2" t="s">
        <v>651</v>
      </c>
      <c r="AE286" s="2" t="s">
        <v>651</v>
      </c>
      <c r="AF286" s="2" t="s">
        <v>651</v>
      </c>
      <c r="AG286" s="2" t="s">
        <v>651</v>
      </c>
      <c r="AJ286" s="129">
        <f t="shared" si="16"/>
        <v>0</v>
      </c>
      <c r="AK286" s="129"/>
      <c r="AL286" s="129">
        <f t="shared" si="17"/>
        <v>0</v>
      </c>
      <c r="AM286" s="129" t="str">
        <f t="shared" si="18"/>
        <v/>
      </c>
      <c r="AN286" s="130" t="str">
        <f t="shared" si="19"/>
        <v/>
      </c>
    </row>
    <row r="287" spans="1:40" ht="15" customHeight="1" x14ac:dyDescent="0.25">
      <c r="A287" s="2" t="s">
        <v>437</v>
      </c>
      <c r="B287" s="2" t="s">
        <v>20</v>
      </c>
      <c r="C287" s="2">
        <v>2015</v>
      </c>
      <c r="D287" s="2" t="s">
        <v>651</v>
      </c>
      <c r="E287" s="2" t="s">
        <v>651</v>
      </c>
      <c r="F287" s="2" t="s">
        <v>651</v>
      </c>
      <c r="G287" s="2" t="s">
        <v>651</v>
      </c>
      <c r="H287" s="2" t="s">
        <v>651</v>
      </c>
      <c r="I287" s="2" t="s">
        <v>651</v>
      </c>
      <c r="J287" s="2" t="s">
        <v>651</v>
      </c>
      <c r="K287" s="2" t="s">
        <v>651</v>
      </c>
      <c r="L287" s="2" t="s">
        <v>651</v>
      </c>
      <c r="M287" s="2" t="s">
        <v>651</v>
      </c>
      <c r="N287" s="2" t="s">
        <v>651</v>
      </c>
      <c r="O287" s="2" t="s">
        <v>651</v>
      </c>
      <c r="P287" s="2" t="s">
        <v>651</v>
      </c>
      <c r="Q287" s="2" t="s">
        <v>651</v>
      </c>
      <c r="R287" s="2" t="s">
        <v>651</v>
      </c>
      <c r="S287" s="2" t="s">
        <v>651</v>
      </c>
      <c r="T287" s="2" t="s">
        <v>651</v>
      </c>
      <c r="U287" s="2" t="s">
        <v>651</v>
      </c>
      <c r="V287" s="2" t="s">
        <v>651</v>
      </c>
      <c r="W287" s="2" t="s">
        <v>651</v>
      </c>
      <c r="X287" s="2" t="s">
        <v>651</v>
      </c>
      <c r="Y287" s="2" t="s">
        <v>651</v>
      </c>
      <c r="Z287" s="2" t="s">
        <v>651</v>
      </c>
      <c r="AA287" s="2" t="s">
        <v>651</v>
      </c>
      <c r="AB287" s="2" t="s">
        <v>651</v>
      </c>
      <c r="AC287" s="2" t="s">
        <v>651</v>
      </c>
      <c r="AD287" s="2" t="s">
        <v>651</v>
      </c>
      <c r="AE287" s="2" t="s">
        <v>651</v>
      </c>
      <c r="AF287" s="2" t="s">
        <v>651</v>
      </c>
      <c r="AG287" s="2" t="s">
        <v>651</v>
      </c>
      <c r="AJ287" s="129">
        <f t="shared" si="16"/>
        <v>0</v>
      </c>
      <c r="AK287" s="129"/>
      <c r="AL287" s="129">
        <f t="shared" si="17"/>
        <v>0</v>
      </c>
      <c r="AM287" s="129" t="str">
        <f t="shared" si="18"/>
        <v/>
      </c>
      <c r="AN287" s="130" t="str">
        <f t="shared" si="19"/>
        <v/>
      </c>
    </row>
    <row r="288" spans="1:40" ht="15" customHeight="1" x14ac:dyDescent="0.25">
      <c r="A288" s="2" t="s">
        <v>438</v>
      </c>
      <c r="B288" s="2" t="s">
        <v>439</v>
      </c>
      <c r="C288" s="2">
        <v>2015</v>
      </c>
      <c r="D288" s="2" t="s">
        <v>650</v>
      </c>
      <c r="E288" s="2" t="s">
        <v>650</v>
      </c>
      <c r="F288" s="2" t="s">
        <v>650</v>
      </c>
      <c r="G288" s="2" t="s">
        <v>650</v>
      </c>
      <c r="H288" s="2" t="s">
        <v>650</v>
      </c>
      <c r="I288" s="2" t="s">
        <v>650</v>
      </c>
      <c r="J288" s="2" t="s">
        <v>650</v>
      </c>
      <c r="K288" s="2" t="s">
        <v>650</v>
      </c>
      <c r="L288" s="2" t="s">
        <v>650</v>
      </c>
      <c r="M288" s="2" t="s">
        <v>650</v>
      </c>
      <c r="N288" s="2" t="s">
        <v>650</v>
      </c>
      <c r="O288" s="2" t="s">
        <v>650</v>
      </c>
      <c r="P288" s="2" t="s">
        <v>650</v>
      </c>
      <c r="Q288" s="2" t="s">
        <v>650</v>
      </c>
      <c r="R288" s="2" t="s">
        <v>650</v>
      </c>
      <c r="S288" s="2" t="s">
        <v>650</v>
      </c>
      <c r="T288" s="2" t="s">
        <v>650</v>
      </c>
      <c r="U288" s="2" t="s">
        <v>650</v>
      </c>
      <c r="V288" s="2" t="s">
        <v>650</v>
      </c>
      <c r="W288" s="2" t="s">
        <v>650</v>
      </c>
      <c r="X288" s="2" t="s">
        <v>650</v>
      </c>
      <c r="Y288" s="2" t="s">
        <v>650</v>
      </c>
      <c r="Z288" s="2" t="s">
        <v>650</v>
      </c>
      <c r="AA288" s="2" t="s">
        <v>650</v>
      </c>
      <c r="AB288" s="2" t="s">
        <v>650</v>
      </c>
      <c r="AC288" s="2" t="s">
        <v>650</v>
      </c>
      <c r="AD288" s="2" t="s">
        <v>650</v>
      </c>
      <c r="AE288" s="2" t="s">
        <v>650</v>
      </c>
      <c r="AF288" s="2" t="s">
        <v>650</v>
      </c>
      <c r="AG288" s="2" t="s">
        <v>650</v>
      </c>
      <c r="AJ288" s="129">
        <f t="shared" si="16"/>
        <v>0</v>
      </c>
      <c r="AK288" s="129"/>
      <c r="AL288" s="129">
        <f t="shared" si="17"/>
        <v>0</v>
      </c>
      <c r="AM288" s="129" t="str">
        <f t="shared" si="18"/>
        <v/>
      </c>
      <c r="AN288" s="130" t="str">
        <f t="shared" si="19"/>
        <v/>
      </c>
    </row>
    <row r="289" spans="1:40" ht="15" customHeight="1" x14ac:dyDescent="0.25">
      <c r="A289" s="2" t="s">
        <v>440</v>
      </c>
      <c r="B289" s="2" t="s">
        <v>441</v>
      </c>
      <c r="C289" s="2">
        <v>2015</v>
      </c>
      <c r="D289" s="2">
        <v>1.72</v>
      </c>
      <c r="E289" s="2">
        <v>0</v>
      </c>
      <c r="F289" s="2" t="s">
        <v>650</v>
      </c>
      <c r="G289" s="2" t="s">
        <v>650</v>
      </c>
      <c r="H289" s="2" t="s">
        <v>650</v>
      </c>
      <c r="I289" s="2">
        <v>2.33</v>
      </c>
      <c r="J289" s="2">
        <v>0</v>
      </c>
      <c r="K289" s="2">
        <v>0</v>
      </c>
      <c r="L289" s="2">
        <v>0</v>
      </c>
      <c r="M289" s="2">
        <v>0</v>
      </c>
      <c r="N289" s="2">
        <v>0</v>
      </c>
      <c r="O289" s="2">
        <v>0</v>
      </c>
      <c r="P289" s="2">
        <v>0</v>
      </c>
      <c r="Q289" s="2">
        <v>0</v>
      </c>
      <c r="R289" s="2">
        <v>2.02</v>
      </c>
      <c r="S289" s="2">
        <v>0</v>
      </c>
      <c r="T289" s="2">
        <v>0</v>
      </c>
      <c r="U289" s="2">
        <v>0</v>
      </c>
      <c r="V289" s="2" t="s">
        <v>8</v>
      </c>
      <c r="W289" s="2">
        <v>0</v>
      </c>
      <c r="X289" s="2">
        <v>0</v>
      </c>
      <c r="Y289" s="2">
        <v>0</v>
      </c>
      <c r="Z289" s="2">
        <v>0</v>
      </c>
      <c r="AA289" s="2">
        <v>0</v>
      </c>
      <c r="AB289" s="2">
        <v>0</v>
      </c>
      <c r="AC289" s="2">
        <v>0</v>
      </c>
      <c r="AD289" s="2">
        <v>0</v>
      </c>
      <c r="AE289" s="2">
        <v>0</v>
      </c>
      <c r="AF289" s="2">
        <v>0</v>
      </c>
      <c r="AG289" s="2">
        <v>0.31</v>
      </c>
      <c r="AJ289" s="129">
        <f t="shared" si="16"/>
        <v>2.02</v>
      </c>
      <c r="AK289" s="129"/>
      <c r="AL289" s="129">
        <f t="shared" si="17"/>
        <v>1.72</v>
      </c>
      <c r="AM289" s="129">
        <f t="shared" si="18"/>
        <v>0</v>
      </c>
      <c r="AN289" s="130">
        <f t="shared" si="19"/>
        <v>0.85148514851485146</v>
      </c>
    </row>
    <row r="290" spans="1:40" ht="15" customHeight="1" x14ac:dyDescent="0.25">
      <c r="A290" s="2" t="s">
        <v>440</v>
      </c>
      <c r="B290" s="2" t="s">
        <v>442</v>
      </c>
      <c r="C290" s="2">
        <v>2015</v>
      </c>
      <c r="D290" s="2" t="s">
        <v>650</v>
      </c>
      <c r="E290" s="2" t="s">
        <v>650</v>
      </c>
      <c r="F290" s="2" t="s">
        <v>650</v>
      </c>
      <c r="G290" s="2" t="s">
        <v>650</v>
      </c>
      <c r="H290" s="2" t="s">
        <v>650</v>
      </c>
      <c r="I290" s="2" t="s">
        <v>650</v>
      </c>
      <c r="J290" s="2" t="s">
        <v>650</v>
      </c>
      <c r="K290" s="2" t="s">
        <v>650</v>
      </c>
      <c r="L290" s="2" t="s">
        <v>650</v>
      </c>
      <c r="M290" s="2" t="s">
        <v>650</v>
      </c>
      <c r="N290" s="2" t="s">
        <v>650</v>
      </c>
      <c r="O290" s="2" t="s">
        <v>650</v>
      </c>
      <c r="P290" s="2" t="s">
        <v>650</v>
      </c>
      <c r="Q290" s="2" t="s">
        <v>650</v>
      </c>
      <c r="R290" s="2" t="s">
        <v>650</v>
      </c>
      <c r="S290" s="2" t="s">
        <v>650</v>
      </c>
      <c r="T290" s="2" t="s">
        <v>650</v>
      </c>
      <c r="U290" s="2" t="s">
        <v>650</v>
      </c>
      <c r="V290" s="2" t="s">
        <v>650</v>
      </c>
      <c r="W290" s="2" t="s">
        <v>650</v>
      </c>
      <c r="X290" s="2" t="s">
        <v>650</v>
      </c>
      <c r="Y290" s="2" t="s">
        <v>650</v>
      </c>
      <c r="Z290" s="2" t="s">
        <v>650</v>
      </c>
      <c r="AA290" s="2" t="s">
        <v>650</v>
      </c>
      <c r="AB290" s="2" t="s">
        <v>650</v>
      </c>
      <c r="AC290" s="2" t="s">
        <v>650</v>
      </c>
      <c r="AD290" s="2" t="s">
        <v>650</v>
      </c>
      <c r="AE290" s="2" t="s">
        <v>650</v>
      </c>
      <c r="AF290" s="2" t="s">
        <v>650</v>
      </c>
      <c r="AG290" s="2" t="s">
        <v>650</v>
      </c>
      <c r="AJ290" s="129">
        <f t="shared" si="16"/>
        <v>0</v>
      </c>
      <c r="AK290" s="129"/>
      <c r="AL290" s="129">
        <f t="shared" si="17"/>
        <v>0</v>
      </c>
      <c r="AM290" s="129" t="str">
        <f t="shared" si="18"/>
        <v/>
      </c>
      <c r="AN290" s="130" t="str">
        <f t="shared" si="19"/>
        <v/>
      </c>
    </row>
    <row r="291" spans="1:40" ht="15" customHeight="1" x14ac:dyDescent="0.25">
      <c r="A291" s="2" t="s">
        <v>440</v>
      </c>
      <c r="B291" s="2" t="s">
        <v>443</v>
      </c>
      <c r="C291" s="2">
        <v>2015</v>
      </c>
      <c r="D291" s="2" t="s">
        <v>650</v>
      </c>
      <c r="E291" s="2" t="s">
        <v>650</v>
      </c>
      <c r="F291" s="2" t="s">
        <v>650</v>
      </c>
      <c r="G291" s="2" t="s">
        <v>650</v>
      </c>
      <c r="H291" s="2" t="s">
        <v>650</v>
      </c>
      <c r="I291" s="2" t="s">
        <v>650</v>
      </c>
      <c r="J291" s="2" t="s">
        <v>650</v>
      </c>
      <c r="K291" s="2" t="s">
        <v>650</v>
      </c>
      <c r="L291" s="2" t="s">
        <v>650</v>
      </c>
      <c r="M291" s="2" t="s">
        <v>650</v>
      </c>
      <c r="N291" s="2" t="s">
        <v>650</v>
      </c>
      <c r="O291" s="2" t="s">
        <v>650</v>
      </c>
      <c r="P291" s="2" t="s">
        <v>650</v>
      </c>
      <c r="Q291" s="2" t="s">
        <v>650</v>
      </c>
      <c r="R291" s="2" t="s">
        <v>650</v>
      </c>
      <c r="S291" s="2" t="s">
        <v>650</v>
      </c>
      <c r="T291" s="2" t="s">
        <v>650</v>
      </c>
      <c r="U291" s="2" t="s">
        <v>650</v>
      </c>
      <c r="V291" s="2" t="s">
        <v>650</v>
      </c>
      <c r="W291" s="2" t="s">
        <v>650</v>
      </c>
      <c r="X291" s="2" t="s">
        <v>650</v>
      </c>
      <c r="Y291" s="2" t="s">
        <v>650</v>
      </c>
      <c r="Z291" s="2" t="s">
        <v>650</v>
      </c>
      <c r="AA291" s="2" t="s">
        <v>650</v>
      </c>
      <c r="AB291" s="2" t="s">
        <v>650</v>
      </c>
      <c r="AC291" s="2" t="s">
        <v>650</v>
      </c>
      <c r="AD291" s="2" t="s">
        <v>650</v>
      </c>
      <c r="AE291" s="2" t="s">
        <v>650</v>
      </c>
      <c r="AF291" s="2" t="s">
        <v>650</v>
      </c>
      <c r="AG291" s="2" t="s">
        <v>650</v>
      </c>
      <c r="AJ291" s="129">
        <f t="shared" si="16"/>
        <v>0</v>
      </c>
      <c r="AK291" s="129"/>
      <c r="AL291" s="129">
        <f t="shared" si="17"/>
        <v>0</v>
      </c>
      <c r="AM291" s="129" t="str">
        <f t="shared" si="18"/>
        <v/>
      </c>
      <c r="AN291" s="130" t="str">
        <f t="shared" si="19"/>
        <v/>
      </c>
    </row>
    <row r="292" spans="1:40" ht="15" customHeight="1" x14ac:dyDescent="0.25">
      <c r="A292" s="2" t="s">
        <v>440</v>
      </c>
      <c r="B292" s="2" t="s">
        <v>444</v>
      </c>
      <c r="C292" s="2">
        <v>2015</v>
      </c>
      <c r="D292" s="2" t="s">
        <v>650</v>
      </c>
      <c r="E292" s="2" t="s">
        <v>650</v>
      </c>
      <c r="F292" s="2" t="s">
        <v>650</v>
      </c>
      <c r="G292" s="2" t="s">
        <v>650</v>
      </c>
      <c r="H292" s="2" t="s">
        <v>650</v>
      </c>
      <c r="I292" s="2" t="s">
        <v>650</v>
      </c>
      <c r="J292" s="2" t="s">
        <v>650</v>
      </c>
      <c r="K292" s="2" t="s">
        <v>650</v>
      </c>
      <c r="L292" s="2" t="s">
        <v>650</v>
      </c>
      <c r="M292" s="2" t="s">
        <v>650</v>
      </c>
      <c r="N292" s="2" t="s">
        <v>650</v>
      </c>
      <c r="O292" s="2" t="s">
        <v>650</v>
      </c>
      <c r="P292" s="2" t="s">
        <v>650</v>
      </c>
      <c r="Q292" s="2" t="s">
        <v>650</v>
      </c>
      <c r="R292" s="2" t="s">
        <v>650</v>
      </c>
      <c r="S292" s="2" t="s">
        <v>650</v>
      </c>
      <c r="T292" s="2" t="s">
        <v>650</v>
      </c>
      <c r="U292" s="2" t="s">
        <v>650</v>
      </c>
      <c r="V292" s="2" t="s">
        <v>650</v>
      </c>
      <c r="W292" s="2" t="s">
        <v>650</v>
      </c>
      <c r="X292" s="2" t="s">
        <v>650</v>
      </c>
      <c r="Y292" s="2" t="s">
        <v>650</v>
      </c>
      <c r="Z292" s="2" t="s">
        <v>650</v>
      </c>
      <c r="AA292" s="2" t="s">
        <v>650</v>
      </c>
      <c r="AB292" s="2" t="s">
        <v>650</v>
      </c>
      <c r="AC292" s="2" t="s">
        <v>650</v>
      </c>
      <c r="AD292" s="2" t="s">
        <v>650</v>
      </c>
      <c r="AE292" s="2" t="s">
        <v>650</v>
      </c>
      <c r="AF292" s="2" t="s">
        <v>650</v>
      </c>
      <c r="AG292" s="2" t="s">
        <v>650</v>
      </c>
      <c r="AJ292" s="129">
        <f t="shared" si="16"/>
        <v>0</v>
      </c>
      <c r="AK292" s="129"/>
      <c r="AL292" s="129">
        <f t="shared" si="17"/>
        <v>0</v>
      </c>
      <c r="AM292" s="129" t="str">
        <f t="shared" si="18"/>
        <v/>
      </c>
      <c r="AN292" s="130" t="str">
        <f t="shared" si="19"/>
        <v/>
      </c>
    </row>
    <row r="293" spans="1:40" ht="15" customHeight="1" x14ac:dyDescent="0.25">
      <c r="A293" s="2" t="s">
        <v>445</v>
      </c>
      <c r="B293" s="2" t="s">
        <v>446</v>
      </c>
      <c r="C293" s="2">
        <v>2015</v>
      </c>
      <c r="D293" s="2" t="s">
        <v>650</v>
      </c>
      <c r="E293" s="2" t="s">
        <v>650</v>
      </c>
      <c r="F293" s="2" t="s">
        <v>650</v>
      </c>
      <c r="G293" s="2" t="s">
        <v>650</v>
      </c>
      <c r="H293" s="2" t="s">
        <v>650</v>
      </c>
      <c r="I293" s="2" t="s">
        <v>650</v>
      </c>
      <c r="J293" s="2" t="s">
        <v>650</v>
      </c>
      <c r="K293" s="2" t="s">
        <v>650</v>
      </c>
      <c r="L293" s="2" t="s">
        <v>650</v>
      </c>
      <c r="M293" s="2" t="s">
        <v>650</v>
      </c>
      <c r="N293" s="2" t="s">
        <v>650</v>
      </c>
      <c r="O293" s="2" t="s">
        <v>650</v>
      </c>
      <c r="P293" s="2" t="s">
        <v>650</v>
      </c>
      <c r="Q293" s="2" t="s">
        <v>650</v>
      </c>
      <c r="R293" s="2" t="s">
        <v>650</v>
      </c>
      <c r="S293" s="2" t="s">
        <v>650</v>
      </c>
      <c r="T293" s="2" t="s">
        <v>650</v>
      </c>
      <c r="U293" s="2" t="s">
        <v>650</v>
      </c>
      <c r="V293" s="2" t="s">
        <v>650</v>
      </c>
      <c r="W293" s="2" t="s">
        <v>650</v>
      </c>
      <c r="X293" s="2" t="s">
        <v>650</v>
      </c>
      <c r="Y293" s="2" t="s">
        <v>650</v>
      </c>
      <c r="Z293" s="2" t="s">
        <v>650</v>
      </c>
      <c r="AA293" s="2" t="s">
        <v>650</v>
      </c>
      <c r="AB293" s="2" t="s">
        <v>650</v>
      </c>
      <c r="AC293" s="2" t="s">
        <v>650</v>
      </c>
      <c r="AD293" s="2" t="s">
        <v>650</v>
      </c>
      <c r="AE293" s="2" t="s">
        <v>650</v>
      </c>
      <c r="AF293" s="2" t="s">
        <v>650</v>
      </c>
      <c r="AG293" s="2" t="s">
        <v>650</v>
      </c>
      <c r="AJ293" s="129">
        <f t="shared" si="16"/>
        <v>0</v>
      </c>
      <c r="AK293" s="129"/>
      <c r="AL293" s="129">
        <f t="shared" si="17"/>
        <v>0</v>
      </c>
      <c r="AM293" s="129" t="str">
        <f t="shared" si="18"/>
        <v/>
      </c>
      <c r="AN293" s="130" t="str">
        <f t="shared" si="19"/>
        <v/>
      </c>
    </row>
    <row r="294" spans="1:40" ht="15" customHeight="1" x14ac:dyDescent="0.25">
      <c r="A294" s="2" t="s">
        <v>445</v>
      </c>
      <c r="B294" s="2" t="s">
        <v>447</v>
      </c>
      <c r="C294" s="2">
        <v>2015</v>
      </c>
      <c r="D294" s="2" t="s">
        <v>650</v>
      </c>
      <c r="E294" s="2" t="s">
        <v>650</v>
      </c>
      <c r="F294" s="2" t="s">
        <v>650</v>
      </c>
      <c r="G294" s="2" t="s">
        <v>650</v>
      </c>
      <c r="H294" s="2" t="s">
        <v>650</v>
      </c>
      <c r="I294" s="2" t="s">
        <v>650</v>
      </c>
      <c r="J294" s="2" t="s">
        <v>650</v>
      </c>
      <c r="K294" s="2" t="s">
        <v>650</v>
      </c>
      <c r="L294" s="2" t="s">
        <v>650</v>
      </c>
      <c r="M294" s="2" t="s">
        <v>650</v>
      </c>
      <c r="N294" s="2" t="s">
        <v>650</v>
      </c>
      <c r="O294" s="2" t="s">
        <v>650</v>
      </c>
      <c r="P294" s="2" t="s">
        <v>650</v>
      </c>
      <c r="Q294" s="2" t="s">
        <v>650</v>
      </c>
      <c r="R294" s="2" t="s">
        <v>650</v>
      </c>
      <c r="S294" s="2" t="s">
        <v>650</v>
      </c>
      <c r="T294" s="2" t="s">
        <v>650</v>
      </c>
      <c r="U294" s="2" t="s">
        <v>650</v>
      </c>
      <c r="V294" s="2" t="s">
        <v>650</v>
      </c>
      <c r="W294" s="2" t="s">
        <v>650</v>
      </c>
      <c r="X294" s="2" t="s">
        <v>650</v>
      </c>
      <c r="Y294" s="2" t="s">
        <v>650</v>
      </c>
      <c r="Z294" s="2" t="s">
        <v>650</v>
      </c>
      <c r="AA294" s="2" t="s">
        <v>650</v>
      </c>
      <c r="AB294" s="2" t="s">
        <v>650</v>
      </c>
      <c r="AC294" s="2" t="s">
        <v>650</v>
      </c>
      <c r="AD294" s="2" t="s">
        <v>650</v>
      </c>
      <c r="AE294" s="2" t="s">
        <v>650</v>
      </c>
      <c r="AF294" s="2" t="s">
        <v>650</v>
      </c>
      <c r="AG294" s="2" t="s">
        <v>650</v>
      </c>
      <c r="AJ294" s="129">
        <f t="shared" si="16"/>
        <v>0</v>
      </c>
      <c r="AK294" s="129"/>
      <c r="AL294" s="129">
        <f t="shared" si="17"/>
        <v>0</v>
      </c>
      <c r="AM294" s="129" t="str">
        <f t="shared" si="18"/>
        <v/>
      </c>
      <c r="AN294" s="130" t="str">
        <f t="shared" si="19"/>
        <v/>
      </c>
    </row>
    <row r="295" spans="1:40" ht="15" customHeight="1" x14ac:dyDescent="0.25">
      <c r="A295" s="2" t="s">
        <v>448</v>
      </c>
      <c r="B295" s="2" t="s">
        <v>449</v>
      </c>
      <c r="C295" s="2">
        <v>2015</v>
      </c>
      <c r="D295" s="2">
        <v>131.27000000000001</v>
      </c>
      <c r="E295" s="2">
        <v>28.157</v>
      </c>
      <c r="F295" s="2" t="s">
        <v>650</v>
      </c>
      <c r="G295" s="2" t="s">
        <v>650</v>
      </c>
      <c r="H295" s="2" t="s">
        <v>650</v>
      </c>
      <c r="I295" s="2">
        <v>229.446</v>
      </c>
      <c r="J295" s="2" t="s">
        <v>650</v>
      </c>
      <c r="K295" s="2">
        <v>0.876</v>
      </c>
      <c r="L295" s="2" t="s">
        <v>650</v>
      </c>
      <c r="M295" s="2" t="s">
        <v>650</v>
      </c>
      <c r="N295" s="2" t="s">
        <v>650</v>
      </c>
      <c r="O295" s="2" t="s">
        <v>650</v>
      </c>
      <c r="P295" s="2">
        <v>7</v>
      </c>
      <c r="Q295" s="2">
        <v>3</v>
      </c>
      <c r="R295" s="2">
        <v>0</v>
      </c>
      <c r="S295" s="2">
        <v>0</v>
      </c>
      <c r="T295" s="2">
        <v>0</v>
      </c>
      <c r="U295" s="2">
        <v>0</v>
      </c>
      <c r="V295" s="2" t="s">
        <v>8</v>
      </c>
      <c r="W295" s="2" t="s">
        <v>650</v>
      </c>
      <c r="X295" s="2" t="s">
        <v>650</v>
      </c>
      <c r="Y295" s="2" t="s">
        <v>650</v>
      </c>
      <c r="Z295" s="2">
        <v>177.4</v>
      </c>
      <c r="AA295" s="2" t="s">
        <v>650</v>
      </c>
      <c r="AB295" s="2" t="s">
        <v>650</v>
      </c>
      <c r="AC295" s="2" t="s">
        <v>650</v>
      </c>
      <c r="AD295" s="2">
        <v>0</v>
      </c>
      <c r="AE295" s="2">
        <v>16.37</v>
      </c>
      <c r="AF295" s="2" t="s">
        <v>650</v>
      </c>
      <c r="AG295" s="2">
        <v>24.8</v>
      </c>
      <c r="AJ295" s="129">
        <f t="shared" si="16"/>
        <v>204.64600000000002</v>
      </c>
      <c r="AK295" s="129"/>
      <c r="AL295" s="129">
        <f t="shared" si="17"/>
        <v>131.27000000000001</v>
      </c>
      <c r="AM295" s="129">
        <f t="shared" si="18"/>
        <v>28.157</v>
      </c>
      <c r="AN295" s="130">
        <f t="shared" si="19"/>
        <v>0.77903794845733609</v>
      </c>
    </row>
    <row r="296" spans="1:40" ht="15" customHeight="1" x14ac:dyDescent="0.25">
      <c r="A296" s="2" t="s">
        <v>450</v>
      </c>
      <c r="B296" s="2" t="s">
        <v>451</v>
      </c>
      <c r="C296" s="2">
        <v>2015</v>
      </c>
      <c r="D296" s="2" t="s">
        <v>650</v>
      </c>
      <c r="E296" s="2" t="s">
        <v>650</v>
      </c>
      <c r="F296" s="2" t="s">
        <v>650</v>
      </c>
      <c r="G296" s="2" t="s">
        <v>650</v>
      </c>
      <c r="H296" s="2" t="s">
        <v>650</v>
      </c>
      <c r="I296" s="2" t="s">
        <v>650</v>
      </c>
      <c r="J296" s="2" t="s">
        <v>650</v>
      </c>
      <c r="K296" s="2" t="s">
        <v>650</v>
      </c>
      <c r="L296" s="2" t="s">
        <v>650</v>
      </c>
      <c r="M296" s="2" t="s">
        <v>650</v>
      </c>
      <c r="N296" s="2" t="s">
        <v>650</v>
      </c>
      <c r="O296" s="2" t="s">
        <v>650</v>
      </c>
      <c r="P296" s="2" t="s">
        <v>650</v>
      </c>
      <c r="Q296" s="2" t="s">
        <v>650</v>
      </c>
      <c r="R296" s="2" t="s">
        <v>650</v>
      </c>
      <c r="S296" s="2" t="s">
        <v>650</v>
      </c>
      <c r="T296" s="2" t="s">
        <v>650</v>
      </c>
      <c r="U296" s="2" t="s">
        <v>650</v>
      </c>
      <c r="V296" s="2" t="s">
        <v>650</v>
      </c>
      <c r="W296" s="2" t="s">
        <v>650</v>
      </c>
      <c r="X296" s="2" t="s">
        <v>650</v>
      </c>
      <c r="Y296" s="2" t="s">
        <v>650</v>
      </c>
      <c r="Z296" s="2" t="s">
        <v>650</v>
      </c>
      <c r="AA296" s="2" t="s">
        <v>650</v>
      </c>
      <c r="AB296" s="2" t="s">
        <v>650</v>
      </c>
      <c r="AC296" s="2" t="s">
        <v>650</v>
      </c>
      <c r="AD296" s="2" t="s">
        <v>650</v>
      </c>
      <c r="AE296" s="2" t="s">
        <v>650</v>
      </c>
      <c r="AF296" s="2" t="s">
        <v>650</v>
      </c>
      <c r="AG296" s="2" t="s">
        <v>650</v>
      </c>
      <c r="AJ296" s="129">
        <f t="shared" si="16"/>
        <v>0</v>
      </c>
      <c r="AK296" s="129"/>
      <c r="AL296" s="129">
        <f t="shared" si="17"/>
        <v>0</v>
      </c>
      <c r="AM296" s="129" t="str">
        <f t="shared" si="18"/>
        <v/>
      </c>
      <c r="AN296" s="130" t="str">
        <f t="shared" si="19"/>
        <v/>
      </c>
    </row>
    <row r="297" spans="1:40" ht="15" customHeight="1" x14ac:dyDescent="0.25">
      <c r="A297" s="2" t="s">
        <v>450</v>
      </c>
      <c r="B297" s="2" t="s">
        <v>452</v>
      </c>
      <c r="C297" s="2">
        <v>2015</v>
      </c>
      <c r="D297" s="2" t="s">
        <v>650</v>
      </c>
      <c r="E297" s="2" t="s">
        <v>650</v>
      </c>
      <c r="F297" s="2" t="s">
        <v>650</v>
      </c>
      <c r="G297" s="2" t="s">
        <v>650</v>
      </c>
      <c r="H297" s="2" t="s">
        <v>650</v>
      </c>
      <c r="I297" s="2" t="s">
        <v>650</v>
      </c>
      <c r="J297" s="2" t="s">
        <v>650</v>
      </c>
      <c r="K297" s="2" t="s">
        <v>650</v>
      </c>
      <c r="L297" s="2" t="s">
        <v>650</v>
      </c>
      <c r="M297" s="2" t="s">
        <v>650</v>
      </c>
      <c r="N297" s="2" t="s">
        <v>650</v>
      </c>
      <c r="O297" s="2" t="s">
        <v>650</v>
      </c>
      <c r="P297" s="2" t="s">
        <v>650</v>
      </c>
      <c r="Q297" s="2" t="s">
        <v>650</v>
      </c>
      <c r="R297" s="2" t="s">
        <v>650</v>
      </c>
      <c r="S297" s="2" t="s">
        <v>650</v>
      </c>
      <c r="T297" s="2" t="s">
        <v>650</v>
      </c>
      <c r="U297" s="2" t="s">
        <v>650</v>
      </c>
      <c r="V297" s="2" t="s">
        <v>650</v>
      </c>
      <c r="W297" s="2" t="s">
        <v>650</v>
      </c>
      <c r="X297" s="2" t="s">
        <v>650</v>
      </c>
      <c r="Y297" s="2" t="s">
        <v>650</v>
      </c>
      <c r="Z297" s="2" t="s">
        <v>650</v>
      </c>
      <c r="AA297" s="2" t="s">
        <v>650</v>
      </c>
      <c r="AB297" s="2" t="s">
        <v>650</v>
      </c>
      <c r="AC297" s="2" t="s">
        <v>650</v>
      </c>
      <c r="AD297" s="2" t="s">
        <v>650</v>
      </c>
      <c r="AE297" s="2" t="s">
        <v>650</v>
      </c>
      <c r="AF297" s="2" t="s">
        <v>650</v>
      </c>
      <c r="AG297" s="2" t="s">
        <v>650</v>
      </c>
      <c r="AJ297" s="129">
        <f t="shared" si="16"/>
        <v>0</v>
      </c>
      <c r="AK297" s="129"/>
      <c r="AL297" s="129">
        <f t="shared" si="17"/>
        <v>0</v>
      </c>
      <c r="AM297" s="129" t="str">
        <f t="shared" si="18"/>
        <v/>
      </c>
      <c r="AN297" s="130" t="str">
        <f t="shared" si="19"/>
        <v/>
      </c>
    </row>
    <row r="298" spans="1:40" ht="15" customHeight="1" x14ac:dyDescent="0.25">
      <c r="A298" s="2" t="s">
        <v>450</v>
      </c>
      <c r="B298" s="2" t="s">
        <v>453</v>
      </c>
      <c r="C298" s="2">
        <v>2015</v>
      </c>
      <c r="D298" s="2">
        <v>178</v>
      </c>
      <c r="E298" s="2">
        <v>47.5</v>
      </c>
      <c r="F298" s="2" t="s">
        <v>650</v>
      </c>
      <c r="G298" s="2" t="s">
        <v>650</v>
      </c>
      <c r="H298" s="2" t="s">
        <v>650</v>
      </c>
      <c r="I298" s="2">
        <v>311.94400000000002</v>
      </c>
      <c r="J298" s="2" t="s">
        <v>650</v>
      </c>
      <c r="K298" s="2">
        <v>0</v>
      </c>
      <c r="L298" s="2" t="s">
        <v>650</v>
      </c>
      <c r="M298" s="2">
        <v>0</v>
      </c>
      <c r="N298" s="2" t="s">
        <v>650</v>
      </c>
      <c r="O298" s="2" t="s">
        <v>650</v>
      </c>
      <c r="P298" s="2" t="s">
        <v>650</v>
      </c>
      <c r="Q298" s="2" t="s">
        <v>650</v>
      </c>
      <c r="R298" s="2" t="s">
        <v>650</v>
      </c>
      <c r="S298" s="2" t="s">
        <v>650</v>
      </c>
      <c r="T298" s="2" t="s">
        <v>650</v>
      </c>
      <c r="U298" s="2">
        <v>11.484</v>
      </c>
      <c r="V298" s="2" t="s">
        <v>8</v>
      </c>
      <c r="W298" s="2" t="s">
        <v>650</v>
      </c>
      <c r="X298" s="2" t="s">
        <v>650</v>
      </c>
      <c r="Y298" s="2" t="s">
        <v>650</v>
      </c>
      <c r="Z298" s="2" t="s">
        <v>650</v>
      </c>
      <c r="AA298" s="2" t="s">
        <v>650</v>
      </c>
      <c r="AB298" s="2" t="s">
        <v>650</v>
      </c>
      <c r="AC298" s="2" t="s">
        <v>650</v>
      </c>
      <c r="AD298" s="2" t="s">
        <v>650</v>
      </c>
      <c r="AE298" s="2">
        <v>254.22</v>
      </c>
      <c r="AF298" s="2" t="s">
        <v>650</v>
      </c>
      <c r="AG298" s="2">
        <v>46.24</v>
      </c>
      <c r="AJ298" s="129">
        <f t="shared" si="16"/>
        <v>265.70400000000001</v>
      </c>
      <c r="AK298" s="129"/>
      <c r="AL298" s="129">
        <f t="shared" si="17"/>
        <v>178</v>
      </c>
      <c r="AM298" s="129">
        <f t="shared" si="18"/>
        <v>47.5</v>
      </c>
      <c r="AN298" s="130">
        <f t="shared" si="19"/>
        <v>0.84868876644687319</v>
      </c>
    </row>
    <row r="299" spans="1:40" ht="15" customHeight="1" x14ac:dyDescent="0.25">
      <c r="A299" s="2" t="s">
        <v>450</v>
      </c>
      <c r="B299" s="2" t="s">
        <v>454</v>
      </c>
      <c r="C299" s="2">
        <v>2015</v>
      </c>
      <c r="D299" s="2" t="s">
        <v>650</v>
      </c>
      <c r="E299" s="2" t="s">
        <v>650</v>
      </c>
      <c r="F299" s="2" t="s">
        <v>650</v>
      </c>
      <c r="G299" s="2" t="s">
        <v>650</v>
      </c>
      <c r="H299" s="2" t="s">
        <v>650</v>
      </c>
      <c r="I299" s="2" t="s">
        <v>650</v>
      </c>
      <c r="J299" s="2" t="s">
        <v>650</v>
      </c>
      <c r="K299" s="2" t="s">
        <v>650</v>
      </c>
      <c r="L299" s="2" t="s">
        <v>650</v>
      </c>
      <c r="M299" s="2" t="s">
        <v>650</v>
      </c>
      <c r="N299" s="2" t="s">
        <v>650</v>
      </c>
      <c r="O299" s="2" t="s">
        <v>650</v>
      </c>
      <c r="P299" s="2" t="s">
        <v>650</v>
      </c>
      <c r="Q299" s="2" t="s">
        <v>650</v>
      </c>
      <c r="R299" s="2" t="s">
        <v>650</v>
      </c>
      <c r="S299" s="2" t="s">
        <v>650</v>
      </c>
      <c r="T299" s="2" t="s">
        <v>650</v>
      </c>
      <c r="U299" s="2" t="s">
        <v>650</v>
      </c>
      <c r="V299" s="2" t="s">
        <v>650</v>
      </c>
      <c r="W299" s="2" t="s">
        <v>650</v>
      </c>
      <c r="X299" s="2" t="s">
        <v>650</v>
      </c>
      <c r="Y299" s="2" t="s">
        <v>650</v>
      </c>
      <c r="Z299" s="2" t="s">
        <v>650</v>
      </c>
      <c r="AA299" s="2" t="s">
        <v>650</v>
      </c>
      <c r="AB299" s="2" t="s">
        <v>650</v>
      </c>
      <c r="AC299" s="2" t="s">
        <v>650</v>
      </c>
      <c r="AD299" s="2" t="s">
        <v>650</v>
      </c>
      <c r="AE299" s="2" t="s">
        <v>650</v>
      </c>
      <c r="AF299" s="2" t="s">
        <v>650</v>
      </c>
      <c r="AG299" s="2" t="s">
        <v>650</v>
      </c>
      <c r="AJ299" s="129">
        <f t="shared" si="16"/>
        <v>0</v>
      </c>
      <c r="AK299" s="129"/>
      <c r="AL299" s="129">
        <f t="shared" si="17"/>
        <v>0</v>
      </c>
      <c r="AM299" s="129" t="str">
        <f t="shared" si="18"/>
        <v/>
      </c>
      <c r="AN299" s="130" t="str">
        <f t="shared" si="19"/>
        <v/>
      </c>
    </row>
    <row r="300" spans="1:40" ht="15" customHeight="1" x14ac:dyDescent="0.25">
      <c r="A300" s="2" t="s">
        <v>450</v>
      </c>
      <c r="B300" s="2" t="s">
        <v>455</v>
      </c>
      <c r="C300" s="2">
        <v>2015</v>
      </c>
      <c r="D300" s="2" t="s">
        <v>650</v>
      </c>
      <c r="E300" s="2" t="s">
        <v>650</v>
      </c>
      <c r="F300" s="2" t="s">
        <v>650</v>
      </c>
      <c r="G300" s="2" t="s">
        <v>650</v>
      </c>
      <c r="H300" s="2" t="s">
        <v>650</v>
      </c>
      <c r="I300" s="2" t="s">
        <v>650</v>
      </c>
      <c r="J300" s="2" t="s">
        <v>650</v>
      </c>
      <c r="K300" s="2" t="s">
        <v>650</v>
      </c>
      <c r="L300" s="2" t="s">
        <v>650</v>
      </c>
      <c r="M300" s="2" t="s">
        <v>650</v>
      </c>
      <c r="N300" s="2" t="s">
        <v>650</v>
      </c>
      <c r="O300" s="2" t="s">
        <v>650</v>
      </c>
      <c r="P300" s="2" t="s">
        <v>650</v>
      </c>
      <c r="Q300" s="2" t="s">
        <v>650</v>
      </c>
      <c r="R300" s="2" t="s">
        <v>650</v>
      </c>
      <c r="S300" s="2" t="s">
        <v>650</v>
      </c>
      <c r="T300" s="2" t="s">
        <v>650</v>
      </c>
      <c r="U300" s="2" t="s">
        <v>650</v>
      </c>
      <c r="V300" s="2" t="s">
        <v>650</v>
      </c>
      <c r="W300" s="2" t="s">
        <v>650</v>
      </c>
      <c r="X300" s="2" t="s">
        <v>650</v>
      </c>
      <c r="Y300" s="2" t="s">
        <v>650</v>
      </c>
      <c r="Z300" s="2" t="s">
        <v>650</v>
      </c>
      <c r="AA300" s="2" t="s">
        <v>650</v>
      </c>
      <c r="AB300" s="2" t="s">
        <v>650</v>
      </c>
      <c r="AC300" s="2" t="s">
        <v>650</v>
      </c>
      <c r="AD300" s="2" t="s">
        <v>650</v>
      </c>
      <c r="AE300" s="2" t="s">
        <v>650</v>
      </c>
      <c r="AF300" s="2" t="s">
        <v>650</v>
      </c>
      <c r="AG300" s="2" t="s">
        <v>650</v>
      </c>
      <c r="AJ300" s="129">
        <f t="shared" si="16"/>
        <v>0</v>
      </c>
      <c r="AK300" s="129"/>
      <c r="AL300" s="129">
        <f t="shared" si="17"/>
        <v>0</v>
      </c>
      <c r="AM300" s="129" t="str">
        <f t="shared" si="18"/>
        <v/>
      </c>
      <c r="AN300" s="130" t="str">
        <f t="shared" si="19"/>
        <v/>
      </c>
    </row>
    <row r="301" spans="1:40" ht="15" customHeight="1" x14ac:dyDescent="0.25">
      <c r="A301" s="2" t="s">
        <v>461</v>
      </c>
      <c r="B301" s="2" t="s">
        <v>462</v>
      </c>
      <c r="C301" s="2">
        <v>2015</v>
      </c>
      <c r="D301" s="2" t="s">
        <v>651</v>
      </c>
      <c r="E301" s="2" t="s">
        <v>651</v>
      </c>
      <c r="F301" s="2" t="s">
        <v>651</v>
      </c>
      <c r="G301" s="2" t="s">
        <v>651</v>
      </c>
      <c r="H301" s="2" t="s">
        <v>651</v>
      </c>
      <c r="I301" s="2" t="s">
        <v>651</v>
      </c>
      <c r="J301" s="2" t="s">
        <v>651</v>
      </c>
      <c r="K301" s="2" t="s">
        <v>651</v>
      </c>
      <c r="L301" s="2" t="s">
        <v>651</v>
      </c>
      <c r="M301" s="2" t="s">
        <v>651</v>
      </c>
      <c r="N301" s="2" t="s">
        <v>651</v>
      </c>
      <c r="O301" s="2" t="s">
        <v>651</v>
      </c>
      <c r="P301" s="2" t="s">
        <v>651</v>
      </c>
      <c r="Q301" s="2" t="s">
        <v>651</v>
      </c>
      <c r="R301" s="2" t="s">
        <v>651</v>
      </c>
      <c r="S301" s="2" t="s">
        <v>651</v>
      </c>
      <c r="T301" s="2" t="s">
        <v>651</v>
      </c>
      <c r="U301" s="2" t="s">
        <v>651</v>
      </c>
      <c r="V301" s="2" t="s">
        <v>651</v>
      </c>
      <c r="W301" s="2" t="s">
        <v>651</v>
      </c>
      <c r="X301" s="2" t="s">
        <v>651</v>
      </c>
      <c r="Y301" s="2" t="s">
        <v>651</v>
      </c>
      <c r="Z301" s="2" t="s">
        <v>651</v>
      </c>
      <c r="AA301" s="2" t="s">
        <v>651</v>
      </c>
      <c r="AB301" s="2" t="s">
        <v>651</v>
      </c>
      <c r="AC301" s="2" t="s">
        <v>651</v>
      </c>
      <c r="AD301" s="2" t="s">
        <v>651</v>
      </c>
      <c r="AE301" s="2" t="s">
        <v>651</v>
      </c>
      <c r="AF301" s="2" t="s">
        <v>651</v>
      </c>
      <c r="AG301" s="2" t="s">
        <v>651</v>
      </c>
      <c r="AJ301" s="129">
        <f t="shared" si="16"/>
        <v>0</v>
      </c>
      <c r="AK301" s="129"/>
      <c r="AL301" s="129">
        <f t="shared" si="17"/>
        <v>0</v>
      </c>
      <c r="AM301" s="129" t="str">
        <f t="shared" si="18"/>
        <v/>
      </c>
      <c r="AN301" s="130" t="str">
        <f t="shared" si="19"/>
        <v/>
      </c>
    </row>
    <row r="302" spans="1:40" ht="15" customHeight="1" x14ac:dyDescent="0.25">
      <c r="A302" s="2" t="s">
        <v>463</v>
      </c>
      <c r="B302" s="2" t="s">
        <v>464</v>
      </c>
      <c r="C302" s="2">
        <v>2015</v>
      </c>
      <c r="D302" s="2" t="s">
        <v>650</v>
      </c>
      <c r="E302" s="2" t="s">
        <v>650</v>
      </c>
      <c r="F302" s="2" t="s">
        <v>650</v>
      </c>
      <c r="G302" s="2" t="s">
        <v>650</v>
      </c>
      <c r="H302" s="2" t="s">
        <v>650</v>
      </c>
      <c r="I302" s="2" t="s">
        <v>650</v>
      </c>
      <c r="J302" s="2" t="s">
        <v>650</v>
      </c>
      <c r="K302" s="2" t="s">
        <v>650</v>
      </c>
      <c r="L302" s="2" t="s">
        <v>650</v>
      </c>
      <c r="M302" s="2" t="s">
        <v>650</v>
      </c>
      <c r="N302" s="2" t="s">
        <v>650</v>
      </c>
      <c r="O302" s="2" t="s">
        <v>650</v>
      </c>
      <c r="P302" s="2" t="s">
        <v>650</v>
      </c>
      <c r="Q302" s="2" t="s">
        <v>650</v>
      </c>
      <c r="R302" s="2" t="s">
        <v>650</v>
      </c>
      <c r="S302" s="2" t="s">
        <v>650</v>
      </c>
      <c r="T302" s="2" t="s">
        <v>650</v>
      </c>
      <c r="U302" s="2" t="s">
        <v>650</v>
      </c>
      <c r="V302" s="2" t="s">
        <v>650</v>
      </c>
      <c r="W302" s="2" t="s">
        <v>650</v>
      </c>
      <c r="X302" s="2" t="s">
        <v>650</v>
      </c>
      <c r="Y302" s="2" t="s">
        <v>650</v>
      </c>
      <c r="Z302" s="2" t="s">
        <v>650</v>
      </c>
      <c r="AA302" s="2" t="s">
        <v>650</v>
      </c>
      <c r="AB302" s="2" t="s">
        <v>650</v>
      </c>
      <c r="AC302" s="2" t="s">
        <v>650</v>
      </c>
      <c r="AD302" s="2" t="s">
        <v>650</v>
      </c>
      <c r="AE302" s="2" t="s">
        <v>650</v>
      </c>
      <c r="AF302" s="2" t="s">
        <v>650</v>
      </c>
      <c r="AG302" s="2" t="s">
        <v>650</v>
      </c>
      <c r="AJ302" s="129">
        <f t="shared" si="16"/>
        <v>0</v>
      </c>
      <c r="AK302" s="129"/>
      <c r="AL302" s="129">
        <f t="shared" si="17"/>
        <v>0</v>
      </c>
      <c r="AM302" s="129" t="str">
        <f t="shared" si="18"/>
        <v/>
      </c>
      <c r="AN302" s="130" t="str">
        <f t="shared" si="19"/>
        <v/>
      </c>
    </row>
    <row r="303" spans="1:40" ht="15" customHeight="1" x14ac:dyDescent="0.25">
      <c r="A303" s="2" t="s">
        <v>463</v>
      </c>
      <c r="B303" s="2" t="s">
        <v>465</v>
      </c>
      <c r="C303" s="2">
        <v>2015</v>
      </c>
      <c r="D303" s="2" t="s">
        <v>650</v>
      </c>
      <c r="E303" s="2" t="s">
        <v>650</v>
      </c>
      <c r="F303" s="2" t="s">
        <v>650</v>
      </c>
      <c r="G303" s="2" t="s">
        <v>650</v>
      </c>
      <c r="H303" s="2" t="s">
        <v>650</v>
      </c>
      <c r="I303" s="2" t="s">
        <v>650</v>
      </c>
      <c r="J303" s="2" t="s">
        <v>650</v>
      </c>
      <c r="K303" s="2" t="s">
        <v>650</v>
      </c>
      <c r="L303" s="2" t="s">
        <v>650</v>
      </c>
      <c r="M303" s="2" t="s">
        <v>650</v>
      </c>
      <c r="N303" s="2" t="s">
        <v>650</v>
      </c>
      <c r="O303" s="2" t="s">
        <v>650</v>
      </c>
      <c r="P303" s="2" t="s">
        <v>650</v>
      </c>
      <c r="Q303" s="2" t="s">
        <v>650</v>
      </c>
      <c r="R303" s="2" t="s">
        <v>650</v>
      </c>
      <c r="S303" s="2" t="s">
        <v>650</v>
      </c>
      <c r="T303" s="2" t="s">
        <v>650</v>
      </c>
      <c r="U303" s="2" t="s">
        <v>650</v>
      </c>
      <c r="V303" s="2" t="s">
        <v>650</v>
      </c>
      <c r="W303" s="2" t="s">
        <v>650</v>
      </c>
      <c r="X303" s="2" t="s">
        <v>650</v>
      </c>
      <c r="Y303" s="2" t="s">
        <v>650</v>
      </c>
      <c r="Z303" s="2" t="s">
        <v>650</v>
      </c>
      <c r="AA303" s="2" t="s">
        <v>650</v>
      </c>
      <c r="AB303" s="2" t="s">
        <v>650</v>
      </c>
      <c r="AC303" s="2" t="s">
        <v>650</v>
      </c>
      <c r="AD303" s="2" t="s">
        <v>650</v>
      </c>
      <c r="AE303" s="2" t="s">
        <v>650</v>
      </c>
      <c r="AF303" s="2" t="s">
        <v>650</v>
      </c>
      <c r="AG303" s="2" t="s">
        <v>650</v>
      </c>
      <c r="AJ303" s="129">
        <f t="shared" si="16"/>
        <v>0</v>
      </c>
      <c r="AK303" s="129"/>
      <c r="AL303" s="129">
        <f t="shared" si="17"/>
        <v>0</v>
      </c>
      <c r="AM303" s="129" t="str">
        <f t="shared" si="18"/>
        <v/>
      </c>
      <c r="AN303" s="130" t="str">
        <f t="shared" si="19"/>
        <v/>
      </c>
    </row>
    <row r="304" spans="1:40" ht="15" customHeight="1" x14ac:dyDescent="0.25">
      <c r="A304" s="2" t="s">
        <v>466</v>
      </c>
      <c r="B304" s="2" t="s">
        <v>467</v>
      </c>
      <c r="C304" s="2">
        <v>2015</v>
      </c>
      <c r="D304" s="2" t="s">
        <v>651</v>
      </c>
      <c r="E304" s="2" t="s">
        <v>651</v>
      </c>
      <c r="F304" s="2" t="s">
        <v>651</v>
      </c>
      <c r="G304" s="2" t="s">
        <v>651</v>
      </c>
      <c r="H304" s="2" t="s">
        <v>651</v>
      </c>
      <c r="I304" s="2" t="s">
        <v>651</v>
      </c>
      <c r="J304" s="2" t="s">
        <v>651</v>
      </c>
      <c r="K304" s="2" t="s">
        <v>651</v>
      </c>
      <c r="L304" s="2" t="s">
        <v>651</v>
      </c>
      <c r="M304" s="2" t="s">
        <v>651</v>
      </c>
      <c r="N304" s="2" t="s">
        <v>651</v>
      </c>
      <c r="O304" s="2" t="s">
        <v>651</v>
      </c>
      <c r="P304" s="2" t="s">
        <v>651</v>
      </c>
      <c r="Q304" s="2" t="s">
        <v>651</v>
      </c>
      <c r="R304" s="2" t="s">
        <v>651</v>
      </c>
      <c r="S304" s="2" t="s">
        <v>651</v>
      </c>
      <c r="T304" s="2" t="s">
        <v>651</v>
      </c>
      <c r="U304" s="2" t="s">
        <v>651</v>
      </c>
      <c r="V304" s="2" t="s">
        <v>651</v>
      </c>
      <c r="W304" s="2" t="s">
        <v>651</v>
      </c>
      <c r="X304" s="2" t="s">
        <v>651</v>
      </c>
      <c r="Y304" s="2" t="s">
        <v>651</v>
      </c>
      <c r="Z304" s="2" t="s">
        <v>651</v>
      </c>
      <c r="AA304" s="2" t="s">
        <v>651</v>
      </c>
      <c r="AB304" s="2" t="s">
        <v>651</v>
      </c>
      <c r="AC304" s="2" t="s">
        <v>651</v>
      </c>
      <c r="AD304" s="2" t="s">
        <v>651</v>
      </c>
      <c r="AE304" s="2" t="s">
        <v>651</v>
      </c>
      <c r="AF304" s="2" t="s">
        <v>651</v>
      </c>
      <c r="AG304" s="2" t="s">
        <v>651</v>
      </c>
      <c r="AJ304" s="129">
        <f t="shared" si="16"/>
        <v>0</v>
      </c>
      <c r="AK304" s="129"/>
      <c r="AL304" s="129">
        <f t="shared" si="17"/>
        <v>0</v>
      </c>
      <c r="AM304" s="129" t="str">
        <f t="shared" si="18"/>
        <v/>
      </c>
      <c r="AN304" s="130" t="str">
        <f t="shared" si="19"/>
        <v/>
      </c>
    </row>
    <row r="305" spans="1:40" ht="15" customHeight="1" x14ac:dyDescent="0.25">
      <c r="A305" s="2" t="s">
        <v>468</v>
      </c>
      <c r="B305" s="2" t="s">
        <v>469</v>
      </c>
      <c r="C305" s="2">
        <v>2015</v>
      </c>
      <c r="D305" s="2" t="s">
        <v>650</v>
      </c>
      <c r="E305" s="2" t="s">
        <v>650</v>
      </c>
      <c r="F305" s="2" t="s">
        <v>650</v>
      </c>
      <c r="G305" s="2" t="s">
        <v>650</v>
      </c>
      <c r="H305" s="2" t="s">
        <v>650</v>
      </c>
      <c r="I305" s="2" t="s">
        <v>650</v>
      </c>
      <c r="J305" s="2" t="s">
        <v>650</v>
      </c>
      <c r="K305" s="2" t="s">
        <v>650</v>
      </c>
      <c r="L305" s="2" t="s">
        <v>650</v>
      </c>
      <c r="M305" s="2" t="s">
        <v>650</v>
      </c>
      <c r="N305" s="2" t="s">
        <v>650</v>
      </c>
      <c r="O305" s="2" t="s">
        <v>650</v>
      </c>
      <c r="P305" s="2" t="s">
        <v>650</v>
      </c>
      <c r="Q305" s="2" t="s">
        <v>650</v>
      </c>
      <c r="R305" s="2" t="s">
        <v>650</v>
      </c>
      <c r="S305" s="2" t="s">
        <v>650</v>
      </c>
      <c r="T305" s="2" t="s">
        <v>650</v>
      </c>
      <c r="U305" s="2" t="s">
        <v>650</v>
      </c>
      <c r="V305" s="2" t="s">
        <v>650</v>
      </c>
      <c r="W305" s="2" t="s">
        <v>650</v>
      </c>
      <c r="X305" s="2" t="s">
        <v>650</v>
      </c>
      <c r="Y305" s="2" t="s">
        <v>650</v>
      </c>
      <c r="Z305" s="2" t="s">
        <v>650</v>
      </c>
      <c r="AA305" s="2" t="s">
        <v>650</v>
      </c>
      <c r="AB305" s="2" t="s">
        <v>650</v>
      </c>
      <c r="AC305" s="2" t="s">
        <v>650</v>
      </c>
      <c r="AD305" s="2" t="s">
        <v>650</v>
      </c>
      <c r="AE305" s="2" t="s">
        <v>650</v>
      </c>
      <c r="AF305" s="2" t="s">
        <v>650</v>
      </c>
      <c r="AG305" s="2" t="s">
        <v>650</v>
      </c>
      <c r="AJ305" s="129">
        <f t="shared" si="16"/>
        <v>0</v>
      </c>
      <c r="AK305" s="129"/>
      <c r="AL305" s="129">
        <f t="shared" si="17"/>
        <v>0</v>
      </c>
      <c r="AM305" s="129" t="str">
        <f t="shared" si="18"/>
        <v/>
      </c>
      <c r="AN305" s="130" t="str">
        <f t="shared" si="19"/>
        <v/>
      </c>
    </row>
    <row r="306" spans="1:40" ht="15" customHeight="1" x14ac:dyDescent="0.25">
      <c r="A306" s="2" t="s">
        <v>468</v>
      </c>
      <c r="B306" s="2" t="s">
        <v>470</v>
      </c>
      <c r="C306" s="2">
        <v>2015</v>
      </c>
      <c r="D306" s="2" t="s">
        <v>650</v>
      </c>
      <c r="E306" s="2" t="s">
        <v>650</v>
      </c>
      <c r="F306" s="2" t="s">
        <v>650</v>
      </c>
      <c r="G306" s="2" t="s">
        <v>650</v>
      </c>
      <c r="H306" s="2" t="s">
        <v>650</v>
      </c>
      <c r="I306" s="2" t="s">
        <v>650</v>
      </c>
      <c r="J306" s="2" t="s">
        <v>650</v>
      </c>
      <c r="K306" s="2" t="s">
        <v>650</v>
      </c>
      <c r="L306" s="2" t="s">
        <v>650</v>
      </c>
      <c r="M306" s="2" t="s">
        <v>650</v>
      </c>
      <c r="N306" s="2" t="s">
        <v>650</v>
      </c>
      <c r="O306" s="2" t="s">
        <v>650</v>
      </c>
      <c r="P306" s="2" t="s">
        <v>650</v>
      </c>
      <c r="Q306" s="2" t="s">
        <v>650</v>
      </c>
      <c r="R306" s="2" t="s">
        <v>650</v>
      </c>
      <c r="S306" s="2" t="s">
        <v>650</v>
      </c>
      <c r="T306" s="2" t="s">
        <v>650</v>
      </c>
      <c r="U306" s="2" t="s">
        <v>650</v>
      </c>
      <c r="V306" s="2" t="s">
        <v>650</v>
      </c>
      <c r="W306" s="2" t="s">
        <v>650</v>
      </c>
      <c r="X306" s="2" t="s">
        <v>650</v>
      </c>
      <c r="Y306" s="2" t="s">
        <v>650</v>
      </c>
      <c r="Z306" s="2" t="s">
        <v>650</v>
      </c>
      <c r="AA306" s="2" t="s">
        <v>650</v>
      </c>
      <c r="AB306" s="2" t="s">
        <v>650</v>
      </c>
      <c r="AC306" s="2" t="s">
        <v>650</v>
      </c>
      <c r="AD306" s="2" t="s">
        <v>650</v>
      </c>
      <c r="AE306" s="2" t="s">
        <v>650</v>
      </c>
      <c r="AF306" s="2" t="s">
        <v>650</v>
      </c>
      <c r="AG306" s="2" t="s">
        <v>650</v>
      </c>
      <c r="AJ306" s="129">
        <f t="shared" si="16"/>
        <v>0</v>
      </c>
      <c r="AK306" s="129"/>
      <c r="AL306" s="129">
        <f t="shared" si="17"/>
        <v>0</v>
      </c>
      <c r="AM306" s="129" t="str">
        <f t="shared" si="18"/>
        <v/>
      </c>
      <c r="AN306" s="130" t="str">
        <f t="shared" si="19"/>
        <v/>
      </c>
    </row>
    <row r="307" spans="1:40" ht="15" customHeight="1" x14ac:dyDescent="0.25">
      <c r="A307" s="2" t="s">
        <v>468</v>
      </c>
      <c r="B307" s="2" t="s">
        <v>471</v>
      </c>
      <c r="C307" s="2">
        <v>2015</v>
      </c>
      <c r="D307" s="2" t="s">
        <v>650</v>
      </c>
      <c r="E307" s="2" t="s">
        <v>650</v>
      </c>
      <c r="F307" s="2" t="s">
        <v>650</v>
      </c>
      <c r="G307" s="2" t="s">
        <v>650</v>
      </c>
      <c r="H307" s="2" t="s">
        <v>650</v>
      </c>
      <c r="I307" s="2" t="s">
        <v>650</v>
      </c>
      <c r="J307" s="2" t="s">
        <v>650</v>
      </c>
      <c r="K307" s="2" t="s">
        <v>650</v>
      </c>
      <c r="L307" s="2" t="s">
        <v>650</v>
      </c>
      <c r="M307" s="2" t="s">
        <v>650</v>
      </c>
      <c r="N307" s="2" t="s">
        <v>650</v>
      </c>
      <c r="O307" s="2" t="s">
        <v>650</v>
      </c>
      <c r="P307" s="2" t="s">
        <v>650</v>
      </c>
      <c r="Q307" s="2" t="s">
        <v>650</v>
      </c>
      <c r="R307" s="2" t="s">
        <v>650</v>
      </c>
      <c r="S307" s="2" t="s">
        <v>650</v>
      </c>
      <c r="T307" s="2" t="s">
        <v>650</v>
      </c>
      <c r="U307" s="2" t="s">
        <v>650</v>
      </c>
      <c r="V307" s="2" t="s">
        <v>650</v>
      </c>
      <c r="W307" s="2" t="s">
        <v>650</v>
      </c>
      <c r="X307" s="2" t="s">
        <v>650</v>
      </c>
      <c r="Y307" s="2" t="s">
        <v>650</v>
      </c>
      <c r="Z307" s="2" t="s">
        <v>650</v>
      </c>
      <c r="AA307" s="2" t="s">
        <v>650</v>
      </c>
      <c r="AB307" s="2" t="s">
        <v>650</v>
      </c>
      <c r="AC307" s="2" t="s">
        <v>650</v>
      </c>
      <c r="AD307" s="2" t="s">
        <v>650</v>
      </c>
      <c r="AE307" s="2" t="s">
        <v>650</v>
      </c>
      <c r="AF307" s="2" t="s">
        <v>650</v>
      </c>
      <c r="AG307" s="2" t="s">
        <v>650</v>
      </c>
      <c r="AJ307" s="129">
        <f t="shared" si="16"/>
        <v>0</v>
      </c>
      <c r="AK307" s="129"/>
      <c r="AL307" s="129">
        <f t="shared" si="17"/>
        <v>0</v>
      </c>
      <c r="AM307" s="129" t="str">
        <f t="shared" si="18"/>
        <v/>
      </c>
      <c r="AN307" s="130" t="str">
        <f t="shared" si="19"/>
        <v/>
      </c>
    </row>
    <row r="308" spans="1:40" ht="15" customHeight="1" x14ac:dyDescent="0.25">
      <c r="A308" s="2" t="s">
        <v>468</v>
      </c>
      <c r="B308" s="2" t="s">
        <v>472</v>
      </c>
      <c r="C308" s="2">
        <v>2015</v>
      </c>
      <c r="D308" s="2">
        <v>88.091999999999999</v>
      </c>
      <c r="E308" s="2">
        <v>35.554000000000002</v>
      </c>
      <c r="F308" s="2" t="s">
        <v>650</v>
      </c>
      <c r="G308" s="2" t="s">
        <v>650</v>
      </c>
      <c r="H308" s="2" t="s">
        <v>650</v>
      </c>
      <c r="I308" s="2">
        <v>185.90700000000001</v>
      </c>
      <c r="J308" s="2" t="s">
        <v>650</v>
      </c>
      <c r="K308" s="2">
        <v>7.0000000000000007E-2</v>
      </c>
      <c r="L308" s="2" t="s">
        <v>650</v>
      </c>
      <c r="M308" s="2" t="s">
        <v>650</v>
      </c>
      <c r="N308" s="2" t="s">
        <v>650</v>
      </c>
      <c r="O308" s="2" t="s">
        <v>650</v>
      </c>
      <c r="P308" s="2">
        <v>50</v>
      </c>
      <c r="Q308" s="2">
        <v>30</v>
      </c>
      <c r="R308" s="2">
        <v>36.835999999999999</v>
      </c>
      <c r="S308" s="2" t="s">
        <v>650</v>
      </c>
      <c r="T308" s="2" t="s">
        <v>650</v>
      </c>
      <c r="U308" s="2">
        <v>48.125</v>
      </c>
      <c r="V308" s="2" t="s">
        <v>8</v>
      </c>
      <c r="W308" s="2" t="s">
        <v>650</v>
      </c>
      <c r="X308" s="2" t="s">
        <v>650</v>
      </c>
      <c r="Y308" s="2" t="s">
        <v>650</v>
      </c>
      <c r="Z308" s="2" t="s">
        <v>650</v>
      </c>
      <c r="AA308" s="2" t="s">
        <v>650</v>
      </c>
      <c r="AB308" s="2" t="s">
        <v>650</v>
      </c>
      <c r="AC308" s="2" t="s">
        <v>650</v>
      </c>
      <c r="AD308" s="2" t="s">
        <v>650</v>
      </c>
      <c r="AE308" s="2" t="s">
        <v>650</v>
      </c>
      <c r="AF308" s="2" t="s">
        <v>650</v>
      </c>
      <c r="AG308" s="2">
        <v>20.876000000000001</v>
      </c>
      <c r="AJ308" s="129">
        <f t="shared" si="16"/>
        <v>165.03100000000001</v>
      </c>
      <c r="AK308" s="129"/>
      <c r="AL308" s="129">
        <f t="shared" si="17"/>
        <v>88.091999999999999</v>
      </c>
      <c r="AM308" s="129">
        <f t="shared" si="18"/>
        <v>35.554000000000002</v>
      </c>
      <c r="AN308" s="130">
        <f t="shared" si="19"/>
        <v>0.74922893274596891</v>
      </c>
    </row>
    <row r="309" spans="1:40" ht="15" customHeight="1" x14ac:dyDescent="0.25">
      <c r="A309" s="2" t="s">
        <v>473</v>
      </c>
      <c r="B309" s="2" t="s">
        <v>474</v>
      </c>
      <c r="C309" s="2">
        <v>2015</v>
      </c>
      <c r="D309" s="2">
        <v>496.98</v>
      </c>
      <c r="E309" s="2">
        <v>240.36</v>
      </c>
      <c r="F309" s="2" t="s">
        <v>650</v>
      </c>
      <c r="G309" s="2" t="s">
        <v>650</v>
      </c>
      <c r="H309" s="2">
        <v>28.05</v>
      </c>
      <c r="I309" s="2">
        <v>1024.3485000000001</v>
      </c>
      <c r="J309" s="2" t="s">
        <v>650</v>
      </c>
      <c r="K309" s="2">
        <v>2.504</v>
      </c>
      <c r="L309" s="2" t="s">
        <v>650</v>
      </c>
      <c r="M309" s="2" t="s">
        <v>650</v>
      </c>
      <c r="N309" s="2" t="s">
        <v>650</v>
      </c>
      <c r="O309" s="2" t="s">
        <v>650</v>
      </c>
      <c r="P309" s="2">
        <v>115.125</v>
      </c>
      <c r="Q309" s="2">
        <v>87.072500000000005</v>
      </c>
      <c r="R309" s="2">
        <v>46.6</v>
      </c>
      <c r="S309" s="2">
        <v>146.822</v>
      </c>
      <c r="T309" s="2" t="s">
        <v>650</v>
      </c>
      <c r="U309" s="2" t="s">
        <v>650</v>
      </c>
      <c r="V309" s="2" t="s">
        <v>650</v>
      </c>
      <c r="W309" s="2" t="s">
        <v>650</v>
      </c>
      <c r="X309" s="2" t="s">
        <v>650</v>
      </c>
      <c r="Y309" s="2" t="s">
        <v>650</v>
      </c>
      <c r="Z309" s="2">
        <v>443.79500000000002</v>
      </c>
      <c r="AA309" s="2" t="s">
        <v>650</v>
      </c>
      <c r="AB309" s="2" t="s">
        <v>650</v>
      </c>
      <c r="AC309" s="2" t="s">
        <v>650</v>
      </c>
      <c r="AD309" s="2">
        <v>5.85</v>
      </c>
      <c r="AE309" s="2" t="s">
        <v>650</v>
      </c>
      <c r="AF309" s="2" t="s">
        <v>650</v>
      </c>
      <c r="AG309" s="2">
        <v>176.58</v>
      </c>
      <c r="AJ309" s="129">
        <f t="shared" si="16"/>
        <v>847.76850000000002</v>
      </c>
      <c r="AK309" s="129"/>
      <c r="AL309" s="129">
        <f t="shared" si="17"/>
        <v>496.98</v>
      </c>
      <c r="AM309" s="129">
        <f t="shared" si="18"/>
        <v>240.36</v>
      </c>
      <c r="AN309" s="130">
        <f t="shared" si="19"/>
        <v>0.86974215248620346</v>
      </c>
    </row>
    <row r="310" spans="1:40" ht="15" customHeight="1" x14ac:dyDescent="0.25">
      <c r="A310" s="2" t="s">
        <v>477</v>
      </c>
      <c r="B310" s="2" t="s">
        <v>478</v>
      </c>
      <c r="C310" s="2">
        <v>2015</v>
      </c>
      <c r="D310" s="2" t="s">
        <v>650</v>
      </c>
      <c r="E310" s="2" t="s">
        <v>650</v>
      </c>
      <c r="F310" s="2" t="s">
        <v>650</v>
      </c>
      <c r="G310" s="2" t="s">
        <v>650</v>
      </c>
      <c r="H310" s="2" t="s">
        <v>650</v>
      </c>
      <c r="I310" s="2" t="s">
        <v>650</v>
      </c>
      <c r="J310" s="2" t="s">
        <v>650</v>
      </c>
      <c r="K310" s="2" t="s">
        <v>650</v>
      </c>
      <c r="L310" s="2" t="s">
        <v>650</v>
      </c>
      <c r="M310" s="2" t="s">
        <v>650</v>
      </c>
      <c r="N310" s="2" t="s">
        <v>650</v>
      </c>
      <c r="O310" s="2" t="s">
        <v>650</v>
      </c>
      <c r="P310" s="2" t="s">
        <v>650</v>
      </c>
      <c r="Q310" s="2" t="s">
        <v>650</v>
      </c>
      <c r="R310" s="2" t="s">
        <v>650</v>
      </c>
      <c r="S310" s="2" t="s">
        <v>650</v>
      </c>
      <c r="T310" s="2" t="s">
        <v>650</v>
      </c>
      <c r="U310" s="2" t="s">
        <v>650</v>
      </c>
      <c r="V310" s="2" t="s">
        <v>650</v>
      </c>
      <c r="W310" s="2" t="s">
        <v>650</v>
      </c>
      <c r="X310" s="2" t="s">
        <v>650</v>
      </c>
      <c r="Y310" s="2" t="s">
        <v>650</v>
      </c>
      <c r="Z310" s="2" t="s">
        <v>650</v>
      </c>
      <c r="AA310" s="2" t="s">
        <v>650</v>
      </c>
      <c r="AB310" s="2" t="s">
        <v>650</v>
      </c>
      <c r="AC310" s="2" t="s">
        <v>650</v>
      </c>
      <c r="AD310" s="2" t="s">
        <v>650</v>
      </c>
      <c r="AE310" s="2" t="s">
        <v>650</v>
      </c>
      <c r="AF310" s="2" t="s">
        <v>650</v>
      </c>
      <c r="AG310" s="2" t="s">
        <v>650</v>
      </c>
      <c r="AJ310" s="129">
        <f t="shared" si="16"/>
        <v>0</v>
      </c>
      <c r="AK310" s="129"/>
      <c r="AL310" s="129">
        <f t="shared" si="17"/>
        <v>0</v>
      </c>
      <c r="AM310" s="129" t="str">
        <f t="shared" si="18"/>
        <v/>
      </c>
      <c r="AN310" s="130" t="str">
        <f t="shared" si="19"/>
        <v/>
      </c>
    </row>
    <row r="311" spans="1:40" ht="15" customHeight="1" x14ac:dyDescent="0.25">
      <c r="A311" s="2" t="s">
        <v>477</v>
      </c>
      <c r="B311" s="2" t="s">
        <v>479</v>
      </c>
      <c r="C311" s="2">
        <v>2015</v>
      </c>
      <c r="D311" s="2">
        <v>99.8</v>
      </c>
      <c r="E311" s="2">
        <v>25.9</v>
      </c>
      <c r="F311" s="2" t="s">
        <v>650</v>
      </c>
      <c r="G311" s="2" t="s">
        <v>650</v>
      </c>
      <c r="H311" s="2" t="s">
        <v>650</v>
      </c>
      <c r="I311" s="2">
        <v>158.61000000000001</v>
      </c>
      <c r="J311" s="2" t="s">
        <v>650</v>
      </c>
      <c r="K311" s="2">
        <v>0.01</v>
      </c>
      <c r="L311" s="2" t="s">
        <v>650</v>
      </c>
      <c r="M311" s="2" t="s">
        <v>650</v>
      </c>
      <c r="N311" s="2" t="s">
        <v>650</v>
      </c>
      <c r="O311" s="2" t="s">
        <v>650</v>
      </c>
      <c r="P311" s="2">
        <v>3.1</v>
      </c>
      <c r="Q311" s="2" t="s">
        <v>650</v>
      </c>
      <c r="R311" s="2" t="s">
        <v>650</v>
      </c>
      <c r="S311" s="2" t="s">
        <v>650</v>
      </c>
      <c r="T311" s="2" t="s">
        <v>650</v>
      </c>
      <c r="U311" s="2" t="s">
        <v>650</v>
      </c>
      <c r="V311" s="2" t="s">
        <v>8</v>
      </c>
      <c r="W311" s="2" t="s">
        <v>650</v>
      </c>
      <c r="X311" s="2" t="s">
        <v>650</v>
      </c>
      <c r="Y311" s="2" t="s">
        <v>650</v>
      </c>
      <c r="Z311" s="2">
        <v>155.5</v>
      </c>
      <c r="AA311" s="2" t="s">
        <v>650</v>
      </c>
      <c r="AB311" s="2">
        <v>0</v>
      </c>
      <c r="AC311" s="2" t="s">
        <v>650</v>
      </c>
      <c r="AD311" s="2" t="s">
        <v>650</v>
      </c>
      <c r="AE311" s="2" t="s">
        <v>650</v>
      </c>
      <c r="AF311" s="2" t="s">
        <v>650</v>
      </c>
      <c r="AG311" s="2" t="s">
        <v>650</v>
      </c>
      <c r="AJ311" s="129">
        <f t="shared" si="16"/>
        <v>158.61000000000001</v>
      </c>
      <c r="AK311" s="129"/>
      <c r="AL311" s="129">
        <f t="shared" si="17"/>
        <v>99.8</v>
      </c>
      <c r="AM311" s="129">
        <f t="shared" si="18"/>
        <v>25.9</v>
      </c>
      <c r="AN311" s="130">
        <f t="shared" si="19"/>
        <v>0.79250993001702275</v>
      </c>
    </row>
    <row r="312" spans="1:40" ht="15" customHeight="1" x14ac:dyDescent="0.25">
      <c r="A312" s="2" t="s">
        <v>477</v>
      </c>
      <c r="B312" s="2" t="s">
        <v>480</v>
      </c>
      <c r="C312" s="2">
        <v>2015</v>
      </c>
      <c r="D312" s="2" t="s">
        <v>650</v>
      </c>
      <c r="E312" s="2" t="s">
        <v>650</v>
      </c>
      <c r="F312" s="2" t="s">
        <v>650</v>
      </c>
      <c r="G312" s="2" t="s">
        <v>650</v>
      </c>
      <c r="H312" s="2" t="s">
        <v>650</v>
      </c>
      <c r="I312" s="2" t="s">
        <v>650</v>
      </c>
      <c r="J312" s="2" t="s">
        <v>650</v>
      </c>
      <c r="K312" s="2" t="s">
        <v>650</v>
      </c>
      <c r="L312" s="2" t="s">
        <v>650</v>
      </c>
      <c r="M312" s="2" t="s">
        <v>650</v>
      </c>
      <c r="N312" s="2" t="s">
        <v>650</v>
      </c>
      <c r="O312" s="2" t="s">
        <v>650</v>
      </c>
      <c r="P312" s="2" t="s">
        <v>650</v>
      </c>
      <c r="Q312" s="2" t="s">
        <v>650</v>
      </c>
      <c r="R312" s="2" t="s">
        <v>650</v>
      </c>
      <c r="S312" s="2" t="s">
        <v>650</v>
      </c>
      <c r="T312" s="2" t="s">
        <v>650</v>
      </c>
      <c r="U312" s="2" t="s">
        <v>650</v>
      </c>
      <c r="V312" s="2" t="s">
        <v>650</v>
      </c>
      <c r="W312" s="2" t="s">
        <v>650</v>
      </c>
      <c r="X312" s="2" t="s">
        <v>650</v>
      </c>
      <c r="Y312" s="2" t="s">
        <v>650</v>
      </c>
      <c r="Z312" s="2" t="s">
        <v>650</v>
      </c>
      <c r="AA312" s="2" t="s">
        <v>650</v>
      </c>
      <c r="AB312" s="2" t="s">
        <v>650</v>
      </c>
      <c r="AC312" s="2" t="s">
        <v>650</v>
      </c>
      <c r="AD312" s="2" t="s">
        <v>650</v>
      </c>
      <c r="AE312" s="2" t="s">
        <v>650</v>
      </c>
      <c r="AF312" s="2" t="s">
        <v>650</v>
      </c>
      <c r="AG312" s="2" t="s">
        <v>650</v>
      </c>
      <c r="AJ312" s="129">
        <f t="shared" si="16"/>
        <v>0</v>
      </c>
      <c r="AK312" s="129"/>
      <c r="AL312" s="129">
        <f t="shared" si="17"/>
        <v>0</v>
      </c>
      <c r="AM312" s="129" t="str">
        <f t="shared" si="18"/>
        <v/>
      </c>
      <c r="AN312" s="130" t="str">
        <f t="shared" si="19"/>
        <v/>
      </c>
    </row>
    <row r="313" spans="1:40" ht="15" customHeight="1" x14ac:dyDescent="0.25">
      <c r="A313" s="2" t="s">
        <v>477</v>
      </c>
      <c r="B313" s="2" t="s">
        <v>481</v>
      </c>
      <c r="C313" s="2">
        <v>2015</v>
      </c>
      <c r="D313" s="2">
        <v>887.9</v>
      </c>
      <c r="E313" s="2">
        <v>211.9</v>
      </c>
      <c r="F313" s="2">
        <v>22.3</v>
      </c>
      <c r="G313" s="2" t="s">
        <v>689</v>
      </c>
      <c r="H313" s="2">
        <v>93.1</v>
      </c>
      <c r="I313" s="2">
        <v>1537.4</v>
      </c>
      <c r="J313" s="2">
        <v>92.7</v>
      </c>
      <c r="K313" s="2">
        <v>11.7</v>
      </c>
      <c r="L313" s="2" t="s">
        <v>650</v>
      </c>
      <c r="M313" s="2">
        <v>33.4</v>
      </c>
      <c r="N313" s="2" t="s">
        <v>650</v>
      </c>
      <c r="O313" s="2">
        <v>80.599999999999994</v>
      </c>
      <c r="P313" s="2">
        <v>31.7</v>
      </c>
      <c r="Q313" s="2">
        <v>29.7</v>
      </c>
      <c r="R313" s="2">
        <v>1.4</v>
      </c>
      <c r="S313" s="2" t="s">
        <v>650</v>
      </c>
      <c r="T313" s="2" t="s">
        <v>650</v>
      </c>
      <c r="U313" s="2">
        <v>45.3</v>
      </c>
      <c r="V313" s="2" t="s">
        <v>8</v>
      </c>
      <c r="W313" s="2" t="s">
        <v>650</v>
      </c>
      <c r="X313" s="2" t="s">
        <v>650</v>
      </c>
      <c r="Y313" s="2" t="s">
        <v>650</v>
      </c>
      <c r="Z313" s="2">
        <v>279.8</v>
      </c>
      <c r="AA313" s="2">
        <v>0</v>
      </c>
      <c r="AB313" s="2">
        <v>0</v>
      </c>
      <c r="AC313" s="2">
        <v>0</v>
      </c>
      <c r="AD313" s="2" t="s">
        <v>650</v>
      </c>
      <c r="AE313" s="2">
        <v>709.4</v>
      </c>
      <c r="AF313" s="2" t="s">
        <v>650</v>
      </c>
      <c r="AG313" s="2">
        <v>221.7</v>
      </c>
      <c r="AJ313" s="129">
        <f t="shared" si="16"/>
        <v>1315.6999999999998</v>
      </c>
      <c r="AK313" s="129"/>
      <c r="AL313" s="129">
        <f t="shared" si="17"/>
        <v>887.9</v>
      </c>
      <c r="AM313" s="129">
        <f t="shared" si="18"/>
        <v>211.9</v>
      </c>
      <c r="AN313" s="130">
        <f t="shared" si="19"/>
        <v>0.83590484152922406</v>
      </c>
    </row>
    <row r="314" spans="1:40" ht="15" customHeight="1" x14ac:dyDescent="0.25">
      <c r="A314" s="2" t="s">
        <v>477</v>
      </c>
      <c r="B314" s="2" t="s">
        <v>482</v>
      </c>
      <c r="C314" s="2">
        <v>2015</v>
      </c>
      <c r="D314" s="2" t="s">
        <v>650</v>
      </c>
      <c r="E314" s="2" t="s">
        <v>650</v>
      </c>
      <c r="F314" s="2" t="s">
        <v>650</v>
      </c>
      <c r="G314" s="2" t="s">
        <v>650</v>
      </c>
      <c r="H314" s="2" t="s">
        <v>650</v>
      </c>
      <c r="I314" s="2" t="s">
        <v>650</v>
      </c>
      <c r="J314" s="2" t="s">
        <v>650</v>
      </c>
      <c r="K314" s="2" t="s">
        <v>650</v>
      </c>
      <c r="L314" s="2" t="s">
        <v>650</v>
      </c>
      <c r="M314" s="2" t="s">
        <v>650</v>
      </c>
      <c r="N314" s="2" t="s">
        <v>650</v>
      </c>
      <c r="O314" s="2" t="s">
        <v>650</v>
      </c>
      <c r="P314" s="2" t="s">
        <v>650</v>
      </c>
      <c r="Q314" s="2" t="s">
        <v>650</v>
      </c>
      <c r="R314" s="2" t="s">
        <v>650</v>
      </c>
      <c r="S314" s="2" t="s">
        <v>650</v>
      </c>
      <c r="T314" s="2" t="s">
        <v>650</v>
      </c>
      <c r="U314" s="2" t="s">
        <v>650</v>
      </c>
      <c r="V314" s="2" t="s">
        <v>650</v>
      </c>
      <c r="W314" s="2" t="s">
        <v>650</v>
      </c>
      <c r="X314" s="2" t="s">
        <v>650</v>
      </c>
      <c r="Y314" s="2" t="s">
        <v>650</v>
      </c>
      <c r="Z314" s="2" t="s">
        <v>650</v>
      </c>
      <c r="AA314" s="2" t="s">
        <v>650</v>
      </c>
      <c r="AB314" s="2" t="s">
        <v>650</v>
      </c>
      <c r="AC314" s="2" t="s">
        <v>650</v>
      </c>
      <c r="AD314" s="2" t="s">
        <v>650</v>
      </c>
      <c r="AE314" s="2" t="s">
        <v>650</v>
      </c>
      <c r="AF314" s="2" t="s">
        <v>650</v>
      </c>
      <c r="AG314" s="2" t="s">
        <v>650</v>
      </c>
      <c r="AJ314" s="129">
        <f t="shared" si="16"/>
        <v>0</v>
      </c>
      <c r="AK314" s="129"/>
      <c r="AL314" s="129">
        <f t="shared" si="17"/>
        <v>0</v>
      </c>
      <c r="AM314" s="129" t="str">
        <f t="shared" si="18"/>
        <v/>
      </c>
      <c r="AN314" s="130" t="str">
        <f t="shared" si="19"/>
        <v/>
      </c>
    </row>
    <row r="315" spans="1:40" ht="15" customHeight="1" x14ac:dyDescent="0.25">
      <c r="A315" s="2" t="s">
        <v>477</v>
      </c>
      <c r="B315" s="2" t="s">
        <v>483</v>
      </c>
      <c r="C315" s="2">
        <v>2015</v>
      </c>
      <c r="D315" s="2" t="s">
        <v>650</v>
      </c>
      <c r="E315" s="2" t="s">
        <v>650</v>
      </c>
      <c r="F315" s="2" t="s">
        <v>650</v>
      </c>
      <c r="G315" s="2" t="s">
        <v>650</v>
      </c>
      <c r="H315" s="2" t="s">
        <v>650</v>
      </c>
      <c r="I315" s="2" t="s">
        <v>650</v>
      </c>
      <c r="J315" s="2" t="s">
        <v>650</v>
      </c>
      <c r="K315" s="2" t="s">
        <v>650</v>
      </c>
      <c r="L315" s="2" t="s">
        <v>650</v>
      </c>
      <c r="M315" s="2" t="s">
        <v>650</v>
      </c>
      <c r="N315" s="2" t="s">
        <v>650</v>
      </c>
      <c r="O315" s="2" t="s">
        <v>650</v>
      </c>
      <c r="P315" s="2" t="s">
        <v>650</v>
      </c>
      <c r="Q315" s="2" t="s">
        <v>650</v>
      </c>
      <c r="R315" s="2" t="s">
        <v>650</v>
      </c>
      <c r="S315" s="2" t="s">
        <v>650</v>
      </c>
      <c r="T315" s="2" t="s">
        <v>650</v>
      </c>
      <c r="U315" s="2" t="s">
        <v>650</v>
      </c>
      <c r="V315" s="2" t="s">
        <v>650</v>
      </c>
      <c r="W315" s="2" t="s">
        <v>650</v>
      </c>
      <c r="X315" s="2" t="s">
        <v>650</v>
      </c>
      <c r="Y315" s="2" t="s">
        <v>650</v>
      </c>
      <c r="Z315" s="2" t="s">
        <v>650</v>
      </c>
      <c r="AA315" s="2" t="s">
        <v>650</v>
      </c>
      <c r="AB315" s="2" t="s">
        <v>650</v>
      </c>
      <c r="AC315" s="2" t="s">
        <v>650</v>
      </c>
      <c r="AD315" s="2" t="s">
        <v>650</v>
      </c>
      <c r="AE315" s="2" t="s">
        <v>650</v>
      </c>
      <c r="AF315" s="2" t="s">
        <v>650</v>
      </c>
      <c r="AG315" s="2" t="s">
        <v>650</v>
      </c>
      <c r="AJ315" s="129">
        <f t="shared" si="16"/>
        <v>0</v>
      </c>
      <c r="AK315" s="129"/>
      <c r="AL315" s="129">
        <f t="shared" si="17"/>
        <v>0</v>
      </c>
      <c r="AM315" s="129" t="str">
        <f t="shared" si="18"/>
        <v/>
      </c>
      <c r="AN315" s="130" t="str">
        <f t="shared" si="19"/>
        <v/>
      </c>
    </row>
    <row r="316" spans="1:40" ht="15" customHeight="1" x14ac:dyDescent="0.25">
      <c r="A316" s="2" t="s">
        <v>484</v>
      </c>
      <c r="B316" s="2" t="s">
        <v>485</v>
      </c>
      <c r="C316" s="2">
        <v>2015</v>
      </c>
      <c r="D316" s="2" t="s">
        <v>650</v>
      </c>
      <c r="E316" s="2" t="s">
        <v>650</v>
      </c>
      <c r="F316" s="2" t="s">
        <v>650</v>
      </c>
      <c r="G316" s="2" t="s">
        <v>650</v>
      </c>
      <c r="H316" s="2" t="s">
        <v>650</v>
      </c>
      <c r="I316" s="2" t="s">
        <v>650</v>
      </c>
      <c r="J316" s="2" t="s">
        <v>650</v>
      </c>
      <c r="K316" s="2" t="s">
        <v>650</v>
      </c>
      <c r="L316" s="2" t="s">
        <v>650</v>
      </c>
      <c r="M316" s="2" t="s">
        <v>650</v>
      </c>
      <c r="N316" s="2" t="s">
        <v>650</v>
      </c>
      <c r="O316" s="2" t="s">
        <v>650</v>
      </c>
      <c r="P316" s="2" t="s">
        <v>650</v>
      </c>
      <c r="Q316" s="2" t="s">
        <v>650</v>
      </c>
      <c r="R316" s="2" t="s">
        <v>650</v>
      </c>
      <c r="S316" s="2" t="s">
        <v>650</v>
      </c>
      <c r="T316" s="2" t="s">
        <v>650</v>
      </c>
      <c r="U316" s="2" t="s">
        <v>650</v>
      </c>
      <c r="V316" s="2" t="s">
        <v>651</v>
      </c>
      <c r="W316" s="2" t="s">
        <v>650</v>
      </c>
      <c r="X316" s="2" t="s">
        <v>650</v>
      </c>
      <c r="Y316" s="2" t="s">
        <v>650</v>
      </c>
      <c r="Z316" s="2" t="s">
        <v>650</v>
      </c>
      <c r="AA316" s="2" t="s">
        <v>650</v>
      </c>
      <c r="AB316" s="2" t="s">
        <v>650</v>
      </c>
      <c r="AC316" s="2" t="s">
        <v>650</v>
      </c>
      <c r="AD316" s="2" t="s">
        <v>650</v>
      </c>
      <c r="AE316" s="2" t="s">
        <v>650</v>
      </c>
      <c r="AF316" s="2" t="s">
        <v>650</v>
      </c>
      <c r="AG316" s="2" t="s">
        <v>650</v>
      </c>
      <c r="AJ316" s="129">
        <f t="shared" si="16"/>
        <v>0</v>
      </c>
      <c r="AK316" s="129"/>
      <c r="AL316" s="129">
        <f t="shared" si="17"/>
        <v>0</v>
      </c>
      <c r="AM316" s="129" t="str">
        <f t="shared" si="18"/>
        <v/>
      </c>
      <c r="AN316" s="130" t="str">
        <f t="shared" si="19"/>
        <v/>
      </c>
    </row>
    <row r="317" spans="1:40" ht="15" customHeight="1" x14ac:dyDescent="0.25">
      <c r="A317" s="2" t="s">
        <v>484</v>
      </c>
      <c r="B317" s="2" t="s">
        <v>486</v>
      </c>
      <c r="C317" s="2">
        <v>2015</v>
      </c>
      <c r="D317" s="2">
        <v>405</v>
      </c>
      <c r="E317" s="2">
        <v>195</v>
      </c>
      <c r="F317" s="2" t="s">
        <v>650</v>
      </c>
      <c r="G317" s="2" t="s">
        <v>650</v>
      </c>
      <c r="H317" s="2" t="s">
        <v>650</v>
      </c>
      <c r="I317" s="2">
        <v>834</v>
      </c>
      <c r="J317" s="2" t="s">
        <v>650</v>
      </c>
      <c r="K317" s="2">
        <v>2</v>
      </c>
      <c r="L317" s="2" t="s">
        <v>650</v>
      </c>
      <c r="M317" s="2" t="s">
        <v>650</v>
      </c>
      <c r="N317" s="2" t="s">
        <v>650</v>
      </c>
      <c r="O317" s="2" t="s">
        <v>650</v>
      </c>
      <c r="P317" s="2">
        <v>94</v>
      </c>
      <c r="Q317" s="2">
        <v>71</v>
      </c>
      <c r="R317" s="2">
        <v>40</v>
      </c>
      <c r="S317" s="2">
        <v>120</v>
      </c>
      <c r="T317" s="2" t="s">
        <v>650</v>
      </c>
      <c r="U317" s="2" t="s">
        <v>650</v>
      </c>
      <c r="V317" s="2" t="s">
        <v>651</v>
      </c>
      <c r="W317" s="2" t="s">
        <v>650</v>
      </c>
      <c r="X317" s="2" t="s">
        <v>650</v>
      </c>
      <c r="Y317" s="2" t="s">
        <v>650</v>
      </c>
      <c r="Z317" s="2">
        <v>360</v>
      </c>
      <c r="AA317" s="2" t="s">
        <v>650</v>
      </c>
      <c r="AB317" s="2" t="s">
        <v>650</v>
      </c>
      <c r="AC317" s="2" t="s">
        <v>650</v>
      </c>
      <c r="AD317" s="2">
        <v>5</v>
      </c>
      <c r="AE317" s="2" t="s">
        <v>650</v>
      </c>
      <c r="AF317" s="2" t="s">
        <v>650</v>
      </c>
      <c r="AG317" s="2">
        <v>142</v>
      </c>
      <c r="AJ317" s="129">
        <f t="shared" si="16"/>
        <v>692</v>
      </c>
      <c r="AK317" s="129"/>
      <c r="AL317" s="129">
        <f t="shared" si="17"/>
        <v>405</v>
      </c>
      <c r="AM317" s="129">
        <f t="shared" si="18"/>
        <v>195</v>
      </c>
      <c r="AN317" s="130">
        <f t="shared" si="19"/>
        <v>0.86705202312138729</v>
      </c>
    </row>
    <row r="318" spans="1:40" ht="15" customHeight="1" x14ac:dyDescent="0.25">
      <c r="A318" s="2" t="s">
        <v>487</v>
      </c>
      <c r="B318" s="2" t="s">
        <v>488</v>
      </c>
      <c r="C318" s="2">
        <v>2015</v>
      </c>
      <c r="D318" s="2">
        <v>47.9</v>
      </c>
      <c r="E318" s="2">
        <v>8.9510000000000005</v>
      </c>
      <c r="F318" s="2" t="s">
        <v>650</v>
      </c>
      <c r="G318" s="2" t="s">
        <v>650</v>
      </c>
      <c r="H318" s="2" t="s">
        <v>650</v>
      </c>
      <c r="I318" s="2">
        <v>69.703999999999994</v>
      </c>
      <c r="J318" s="2" t="s">
        <v>650</v>
      </c>
      <c r="K318" s="2">
        <v>0.05</v>
      </c>
      <c r="L318" s="2" t="s">
        <v>650</v>
      </c>
      <c r="M318" s="2" t="s">
        <v>650</v>
      </c>
      <c r="N318" s="2" t="s">
        <v>650</v>
      </c>
      <c r="O318" s="2" t="s">
        <v>650</v>
      </c>
      <c r="P318" s="2">
        <v>1.3</v>
      </c>
      <c r="Q318" s="2" t="s">
        <v>650</v>
      </c>
      <c r="R318" s="2" t="s">
        <v>650</v>
      </c>
      <c r="S318" s="2" t="s">
        <v>650</v>
      </c>
      <c r="T318" s="2" t="s">
        <v>650</v>
      </c>
      <c r="U318" s="2" t="s">
        <v>650</v>
      </c>
      <c r="V318" s="2" t="s">
        <v>8</v>
      </c>
      <c r="W318" s="2" t="s">
        <v>650</v>
      </c>
      <c r="X318" s="2" t="s">
        <v>650</v>
      </c>
      <c r="Y318" s="2" t="s">
        <v>650</v>
      </c>
      <c r="Z318" s="2">
        <v>21.870999999999999</v>
      </c>
      <c r="AA318" s="2" t="s">
        <v>650</v>
      </c>
      <c r="AB318" s="2" t="s">
        <v>650</v>
      </c>
      <c r="AC318" s="2">
        <v>24.8</v>
      </c>
      <c r="AD318" s="2" t="s">
        <v>650</v>
      </c>
      <c r="AE318" s="2">
        <v>21.683</v>
      </c>
      <c r="AF318" s="2" t="s">
        <v>650</v>
      </c>
      <c r="AG318" s="2" t="s">
        <v>650</v>
      </c>
      <c r="AJ318" s="129">
        <f t="shared" si="16"/>
        <v>69.704000000000008</v>
      </c>
      <c r="AK318" s="129"/>
      <c r="AL318" s="129">
        <f t="shared" si="17"/>
        <v>47.9</v>
      </c>
      <c r="AM318" s="129">
        <f t="shared" si="18"/>
        <v>8.9510000000000005</v>
      </c>
      <c r="AN318" s="130">
        <f t="shared" si="19"/>
        <v>0.81560599104785947</v>
      </c>
    </row>
    <row r="319" spans="1:40" ht="15" customHeight="1" x14ac:dyDescent="0.25">
      <c r="A319" s="2" t="s">
        <v>489</v>
      </c>
      <c r="B319" s="2" t="s">
        <v>490</v>
      </c>
      <c r="C319" s="2">
        <v>2015</v>
      </c>
      <c r="D319" s="2" t="s">
        <v>650</v>
      </c>
      <c r="E319" s="2" t="s">
        <v>650</v>
      </c>
      <c r="F319" s="2" t="s">
        <v>650</v>
      </c>
      <c r="G319" s="2" t="s">
        <v>650</v>
      </c>
      <c r="H319" s="2" t="s">
        <v>650</v>
      </c>
      <c r="I319" s="2" t="s">
        <v>650</v>
      </c>
      <c r="J319" s="2" t="s">
        <v>650</v>
      </c>
      <c r="K319" s="2" t="s">
        <v>650</v>
      </c>
      <c r="L319" s="2" t="s">
        <v>650</v>
      </c>
      <c r="M319" s="2" t="s">
        <v>650</v>
      </c>
      <c r="N319" s="2" t="s">
        <v>650</v>
      </c>
      <c r="O319" s="2" t="s">
        <v>650</v>
      </c>
      <c r="P319" s="2" t="s">
        <v>650</v>
      </c>
      <c r="Q319" s="2" t="s">
        <v>650</v>
      </c>
      <c r="R319" s="2" t="s">
        <v>650</v>
      </c>
      <c r="S319" s="2" t="s">
        <v>650</v>
      </c>
      <c r="T319" s="2" t="s">
        <v>650</v>
      </c>
      <c r="U319" s="2" t="s">
        <v>650</v>
      </c>
      <c r="V319" s="2" t="s">
        <v>650</v>
      </c>
      <c r="W319" s="2" t="s">
        <v>650</v>
      </c>
      <c r="X319" s="2" t="s">
        <v>650</v>
      </c>
      <c r="Y319" s="2" t="s">
        <v>650</v>
      </c>
      <c r="Z319" s="2" t="s">
        <v>650</v>
      </c>
      <c r="AA319" s="2" t="s">
        <v>650</v>
      </c>
      <c r="AB319" s="2" t="s">
        <v>650</v>
      </c>
      <c r="AC319" s="2" t="s">
        <v>650</v>
      </c>
      <c r="AD319" s="2" t="s">
        <v>650</v>
      </c>
      <c r="AE319" s="2" t="s">
        <v>650</v>
      </c>
      <c r="AF319" s="2" t="s">
        <v>650</v>
      </c>
      <c r="AG319" s="2" t="s">
        <v>650</v>
      </c>
      <c r="AJ319" s="129">
        <f t="shared" si="16"/>
        <v>0</v>
      </c>
      <c r="AK319" s="129"/>
      <c r="AL319" s="129">
        <f t="shared" si="17"/>
        <v>0</v>
      </c>
      <c r="AM319" s="129" t="str">
        <f t="shared" si="18"/>
        <v/>
      </c>
      <c r="AN319" s="130" t="str">
        <f t="shared" si="19"/>
        <v/>
      </c>
    </row>
    <row r="320" spans="1:40" ht="15" customHeight="1" x14ac:dyDescent="0.25">
      <c r="A320" s="2" t="s">
        <v>489</v>
      </c>
      <c r="B320" s="2" t="s">
        <v>491</v>
      </c>
      <c r="C320" s="2">
        <v>2015</v>
      </c>
      <c r="D320" s="2" t="s">
        <v>650</v>
      </c>
      <c r="E320" s="2" t="s">
        <v>650</v>
      </c>
      <c r="F320" s="2" t="s">
        <v>650</v>
      </c>
      <c r="G320" s="2" t="s">
        <v>650</v>
      </c>
      <c r="H320" s="2" t="s">
        <v>650</v>
      </c>
      <c r="I320" s="2" t="s">
        <v>650</v>
      </c>
      <c r="J320" s="2" t="s">
        <v>650</v>
      </c>
      <c r="K320" s="2" t="s">
        <v>650</v>
      </c>
      <c r="L320" s="2" t="s">
        <v>650</v>
      </c>
      <c r="M320" s="2" t="s">
        <v>650</v>
      </c>
      <c r="N320" s="2" t="s">
        <v>650</v>
      </c>
      <c r="O320" s="2" t="s">
        <v>650</v>
      </c>
      <c r="P320" s="2" t="s">
        <v>650</v>
      </c>
      <c r="Q320" s="2" t="s">
        <v>650</v>
      </c>
      <c r="R320" s="2" t="s">
        <v>650</v>
      </c>
      <c r="S320" s="2" t="s">
        <v>650</v>
      </c>
      <c r="T320" s="2" t="s">
        <v>650</v>
      </c>
      <c r="U320" s="2" t="s">
        <v>650</v>
      </c>
      <c r="V320" s="2" t="s">
        <v>650</v>
      </c>
      <c r="W320" s="2" t="s">
        <v>650</v>
      </c>
      <c r="X320" s="2" t="s">
        <v>650</v>
      </c>
      <c r="Y320" s="2" t="s">
        <v>650</v>
      </c>
      <c r="Z320" s="2" t="s">
        <v>650</v>
      </c>
      <c r="AA320" s="2" t="s">
        <v>650</v>
      </c>
      <c r="AB320" s="2" t="s">
        <v>650</v>
      </c>
      <c r="AC320" s="2" t="s">
        <v>650</v>
      </c>
      <c r="AD320" s="2" t="s">
        <v>650</v>
      </c>
      <c r="AE320" s="2" t="s">
        <v>650</v>
      </c>
      <c r="AF320" s="2" t="s">
        <v>650</v>
      </c>
      <c r="AG320" s="2" t="s">
        <v>650</v>
      </c>
      <c r="AJ320" s="129">
        <f t="shared" si="16"/>
        <v>0</v>
      </c>
      <c r="AK320" s="129"/>
      <c r="AL320" s="129">
        <f t="shared" si="17"/>
        <v>0</v>
      </c>
      <c r="AM320" s="129" t="str">
        <f t="shared" si="18"/>
        <v/>
      </c>
      <c r="AN320" s="130" t="str">
        <f t="shared" si="19"/>
        <v/>
      </c>
    </row>
    <row r="321" spans="1:40" ht="15" customHeight="1" x14ac:dyDescent="0.25">
      <c r="A321" s="2" t="s">
        <v>492</v>
      </c>
      <c r="B321" s="2" t="s">
        <v>492</v>
      </c>
      <c r="C321" s="2">
        <v>2015</v>
      </c>
      <c r="D321" s="2">
        <v>0</v>
      </c>
      <c r="E321" s="2" t="s">
        <v>650</v>
      </c>
      <c r="F321" s="2" t="s">
        <v>650</v>
      </c>
      <c r="G321" s="2" t="s">
        <v>650</v>
      </c>
      <c r="H321" s="2" t="s">
        <v>650</v>
      </c>
      <c r="I321" s="2" t="s">
        <v>650</v>
      </c>
      <c r="J321" s="2" t="s">
        <v>650</v>
      </c>
      <c r="K321" s="2" t="s">
        <v>650</v>
      </c>
      <c r="L321" s="2" t="s">
        <v>650</v>
      </c>
      <c r="M321" s="2" t="s">
        <v>650</v>
      </c>
      <c r="N321" s="2" t="s">
        <v>650</v>
      </c>
      <c r="O321" s="2" t="s">
        <v>650</v>
      </c>
      <c r="P321" s="2" t="s">
        <v>650</v>
      </c>
      <c r="Q321" s="2" t="s">
        <v>650</v>
      </c>
      <c r="R321" s="2" t="s">
        <v>650</v>
      </c>
      <c r="S321" s="2" t="s">
        <v>650</v>
      </c>
      <c r="T321" s="2" t="s">
        <v>650</v>
      </c>
      <c r="U321" s="2" t="s">
        <v>650</v>
      </c>
      <c r="V321" s="2" t="s">
        <v>650</v>
      </c>
      <c r="W321" s="2" t="s">
        <v>650</v>
      </c>
      <c r="X321" s="2" t="s">
        <v>650</v>
      </c>
      <c r="Y321" s="2" t="s">
        <v>650</v>
      </c>
      <c r="Z321" s="2" t="s">
        <v>650</v>
      </c>
      <c r="AA321" s="2" t="s">
        <v>650</v>
      </c>
      <c r="AB321" s="2" t="s">
        <v>650</v>
      </c>
      <c r="AC321" s="2" t="s">
        <v>650</v>
      </c>
      <c r="AD321" s="2" t="s">
        <v>650</v>
      </c>
      <c r="AE321" s="2" t="s">
        <v>650</v>
      </c>
      <c r="AF321" s="2" t="s">
        <v>650</v>
      </c>
      <c r="AG321" s="2" t="s">
        <v>650</v>
      </c>
      <c r="AJ321" s="129">
        <f t="shared" si="16"/>
        <v>0</v>
      </c>
      <c r="AK321" s="129"/>
      <c r="AL321" s="129">
        <f t="shared" si="17"/>
        <v>0</v>
      </c>
      <c r="AM321" s="129" t="str">
        <f t="shared" si="18"/>
        <v/>
      </c>
      <c r="AN321" s="130" t="str">
        <f t="shared" si="19"/>
        <v/>
      </c>
    </row>
    <row r="322" spans="1:40" ht="15" customHeight="1" x14ac:dyDescent="0.25">
      <c r="A322" s="2" t="s">
        <v>495</v>
      </c>
      <c r="B322" s="2" t="s">
        <v>494</v>
      </c>
      <c r="C322" s="2">
        <v>2015</v>
      </c>
      <c r="D322" s="2" t="s">
        <v>650</v>
      </c>
      <c r="E322" s="2" t="s">
        <v>650</v>
      </c>
      <c r="F322" s="2" t="s">
        <v>650</v>
      </c>
      <c r="G322" s="2" t="s">
        <v>650</v>
      </c>
      <c r="H322" s="2" t="s">
        <v>650</v>
      </c>
      <c r="I322" s="2" t="s">
        <v>650</v>
      </c>
      <c r="J322" s="2" t="s">
        <v>650</v>
      </c>
      <c r="K322" s="2" t="s">
        <v>650</v>
      </c>
      <c r="L322" s="2" t="s">
        <v>650</v>
      </c>
      <c r="M322" s="2" t="s">
        <v>650</v>
      </c>
      <c r="N322" s="2" t="s">
        <v>650</v>
      </c>
      <c r="O322" s="2" t="s">
        <v>650</v>
      </c>
      <c r="P322" s="2" t="s">
        <v>650</v>
      </c>
      <c r="Q322" s="2" t="s">
        <v>650</v>
      </c>
      <c r="R322" s="2" t="s">
        <v>650</v>
      </c>
      <c r="S322" s="2" t="s">
        <v>650</v>
      </c>
      <c r="T322" s="2" t="s">
        <v>650</v>
      </c>
      <c r="U322" s="2" t="s">
        <v>650</v>
      </c>
      <c r="V322" s="2" t="s">
        <v>650</v>
      </c>
      <c r="W322" s="2" t="s">
        <v>650</v>
      </c>
      <c r="X322" s="2" t="s">
        <v>650</v>
      </c>
      <c r="Y322" s="2" t="s">
        <v>650</v>
      </c>
      <c r="Z322" s="2" t="s">
        <v>650</v>
      </c>
      <c r="AA322" s="2" t="s">
        <v>650</v>
      </c>
      <c r="AB322" s="2" t="s">
        <v>650</v>
      </c>
      <c r="AC322" s="2" t="s">
        <v>650</v>
      </c>
      <c r="AD322" s="2" t="s">
        <v>650</v>
      </c>
      <c r="AE322" s="2" t="s">
        <v>650</v>
      </c>
      <c r="AF322" s="2" t="s">
        <v>650</v>
      </c>
      <c r="AG322" s="2" t="s">
        <v>650</v>
      </c>
      <c r="AJ322" s="129">
        <f t="shared" si="16"/>
        <v>0</v>
      </c>
      <c r="AK322" s="129"/>
      <c r="AL322" s="129">
        <f t="shared" si="17"/>
        <v>0</v>
      </c>
      <c r="AM322" s="129" t="str">
        <f t="shared" si="18"/>
        <v/>
      </c>
      <c r="AN322" s="130" t="str">
        <f t="shared" si="19"/>
        <v/>
      </c>
    </row>
    <row r="323" spans="1:40" ht="15" customHeight="1" x14ac:dyDescent="0.25">
      <c r="A323" s="2" t="s">
        <v>496</v>
      </c>
      <c r="B323" s="2" t="s">
        <v>497</v>
      </c>
      <c r="C323" s="2">
        <v>2015</v>
      </c>
      <c r="D323" s="2">
        <v>124.8</v>
      </c>
      <c r="E323" s="2">
        <v>26.7</v>
      </c>
      <c r="F323" s="2" t="s">
        <v>650</v>
      </c>
      <c r="G323" s="2" t="s">
        <v>650</v>
      </c>
      <c r="H323" s="2" t="s">
        <v>650</v>
      </c>
      <c r="I323" s="2">
        <v>182.3</v>
      </c>
      <c r="J323" s="2" t="s">
        <v>650</v>
      </c>
      <c r="K323" s="2" t="s">
        <v>650</v>
      </c>
      <c r="L323" s="2" t="s">
        <v>650</v>
      </c>
      <c r="M323" s="2" t="s">
        <v>650</v>
      </c>
      <c r="N323" s="2" t="s">
        <v>650</v>
      </c>
      <c r="O323" s="2" t="s">
        <v>650</v>
      </c>
      <c r="P323" s="2">
        <v>154</v>
      </c>
      <c r="Q323" s="2" t="s">
        <v>650</v>
      </c>
      <c r="R323" s="2" t="s">
        <v>650</v>
      </c>
      <c r="S323" s="2" t="s">
        <v>650</v>
      </c>
      <c r="T323" s="2" t="s">
        <v>650</v>
      </c>
      <c r="U323" s="2" t="s">
        <v>650</v>
      </c>
      <c r="V323" s="2" t="s">
        <v>8</v>
      </c>
      <c r="W323" s="2" t="s">
        <v>650</v>
      </c>
      <c r="X323" s="2" t="s">
        <v>650</v>
      </c>
      <c r="Y323" s="2" t="s">
        <v>650</v>
      </c>
      <c r="Z323" s="2" t="s">
        <v>650</v>
      </c>
      <c r="AA323" s="2" t="s">
        <v>650</v>
      </c>
      <c r="AB323" s="2" t="s">
        <v>650</v>
      </c>
      <c r="AC323" s="2" t="s">
        <v>650</v>
      </c>
      <c r="AD323" s="2" t="s">
        <v>650</v>
      </c>
      <c r="AE323" s="2" t="s">
        <v>650</v>
      </c>
      <c r="AF323" s="2" t="s">
        <v>650</v>
      </c>
      <c r="AG323" s="2">
        <v>28.3</v>
      </c>
      <c r="AJ323" s="129">
        <f t="shared" ref="AJ323:AJ386" si="20">SUMPRODUCT(J323:AF323)</f>
        <v>154</v>
      </c>
      <c r="AK323" s="129"/>
      <c r="AL323" s="129">
        <f t="shared" ref="AL323:AL386" si="21">IFERROR(D323/1,0)</f>
        <v>124.8</v>
      </c>
      <c r="AM323" s="129">
        <f t="shared" ref="AM323:AM386" si="22">IFERROR(E323/1,"")</f>
        <v>26.7</v>
      </c>
      <c r="AN323" s="130">
        <f t="shared" ref="AN323:AN386" si="23">IFERROR((AL323+AM323)/AJ323,"")</f>
        <v>0.98376623376623373</v>
      </c>
    </row>
    <row r="324" spans="1:40" ht="15" customHeight="1" x14ac:dyDescent="0.25">
      <c r="A324" s="2" t="s">
        <v>498</v>
      </c>
      <c r="B324" s="2" t="s">
        <v>499</v>
      </c>
      <c r="C324" s="2">
        <v>2015</v>
      </c>
      <c r="D324" s="2" t="s">
        <v>650</v>
      </c>
      <c r="E324" s="2" t="s">
        <v>650</v>
      </c>
      <c r="F324" s="2" t="s">
        <v>650</v>
      </c>
      <c r="G324" s="2" t="s">
        <v>650</v>
      </c>
      <c r="H324" s="2" t="s">
        <v>650</v>
      </c>
      <c r="I324" s="2" t="s">
        <v>650</v>
      </c>
      <c r="J324" s="2" t="s">
        <v>650</v>
      </c>
      <c r="K324" s="2" t="s">
        <v>650</v>
      </c>
      <c r="L324" s="2" t="s">
        <v>650</v>
      </c>
      <c r="M324" s="2" t="s">
        <v>650</v>
      </c>
      <c r="N324" s="2" t="s">
        <v>650</v>
      </c>
      <c r="O324" s="2" t="s">
        <v>650</v>
      </c>
      <c r="P324" s="2" t="s">
        <v>650</v>
      </c>
      <c r="Q324" s="2" t="s">
        <v>650</v>
      </c>
      <c r="R324" s="2" t="s">
        <v>650</v>
      </c>
      <c r="S324" s="2" t="s">
        <v>650</v>
      </c>
      <c r="T324" s="2" t="s">
        <v>650</v>
      </c>
      <c r="U324" s="2" t="s">
        <v>650</v>
      </c>
      <c r="V324" s="2" t="s">
        <v>650</v>
      </c>
      <c r="W324" s="2" t="s">
        <v>650</v>
      </c>
      <c r="X324" s="2" t="s">
        <v>650</v>
      </c>
      <c r="Y324" s="2" t="s">
        <v>650</v>
      </c>
      <c r="Z324" s="2" t="s">
        <v>650</v>
      </c>
      <c r="AA324" s="2" t="s">
        <v>650</v>
      </c>
      <c r="AB324" s="2" t="s">
        <v>650</v>
      </c>
      <c r="AC324" s="2" t="s">
        <v>650</v>
      </c>
      <c r="AD324" s="2" t="s">
        <v>650</v>
      </c>
      <c r="AE324" s="2" t="s">
        <v>650</v>
      </c>
      <c r="AF324" s="2" t="s">
        <v>650</v>
      </c>
      <c r="AG324" s="2" t="s">
        <v>650</v>
      </c>
      <c r="AJ324" s="129">
        <f t="shared" si="20"/>
        <v>0</v>
      </c>
      <c r="AK324" s="129"/>
      <c r="AL324" s="129">
        <f t="shared" si="21"/>
        <v>0</v>
      </c>
      <c r="AM324" s="129" t="str">
        <f t="shared" si="22"/>
        <v/>
      </c>
      <c r="AN324" s="130" t="str">
        <f t="shared" si="23"/>
        <v/>
      </c>
    </row>
    <row r="325" spans="1:40" ht="15" customHeight="1" x14ac:dyDescent="0.25">
      <c r="A325" s="2" t="s">
        <v>500</v>
      </c>
      <c r="B325" s="2" t="s">
        <v>501</v>
      </c>
      <c r="C325" s="2">
        <v>2015</v>
      </c>
      <c r="D325" s="2">
        <v>91.4</v>
      </c>
      <c r="E325" s="2">
        <v>21.7</v>
      </c>
      <c r="F325" s="2" t="s">
        <v>650</v>
      </c>
      <c r="G325" s="2" t="s">
        <v>650</v>
      </c>
      <c r="H325" s="2" t="s">
        <v>650</v>
      </c>
      <c r="I325" s="2">
        <v>163.80000000000001</v>
      </c>
      <c r="J325" s="2" t="s">
        <v>650</v>
      </c>
      <c r="K325" s="2" t="s">
        <v>650</v>
      </c>
      <c r="L325" s="2" t="s">
        <v>650</v>
      </c>
      <c r="M325" s="2" t="s">
        <v>650</v>
      </c>
      <c r="N325" s="2" t="s">
        <v>650</v>
      </c>
      <c r="O325" s="2" t="s">
        <v>650</v>
      </c>
      <c r="P325" s="2">
        <v>137.5</v>
      </c>
      <c r="Q325" s="2" t="s">
        <v>650</v>
      </c>
      <c r="R325" s="2" t="s">
        <v>650</v>
      </c>
      <c r="S325" s="2" t="s">
        <v>650</v>
      </c>
      <c r="T325" s="2" t="s">
        <v>650</v>
      </c>
      <c r="U325" s="2" t="s">
        <v>650</v>
      </c>
      <c r="V325" s="2" t="s">
        <v>8</v>
      </c>
      <c r="W325" s="2" t="s">
        <v>650</v>
      </c>
      <c r="X325" s="2" t="s">
        <v>650</v>
      </c>
      <c r="Y325" s="2" t="s">
        <v>650</v>
      </c>
      <c r="Z325" s="2" t="s">
        <v>650</v>
      </c>
      <c r="AA325" s="2" t="s">
        <v>650</v>
      </c>
      <c r="AB325" s="2" t="s">
        <v>650</v>
      </c>
      <c r="AC325" s="2" t="s">
        <v>650</v>
      </c>
      <c r="AD325" s="2" t="s">
        <v>650</v>
      </c>
      <c r="AE325" s="2" t="s">
        <v>650</v>
      </c>
      <c r="AF325" s="2" t="s">
        <v>650</v>
      </c>
      <c r="AG325" s="2">
        <v>26.3</v>
      </c>
      <c r="AJ325" s="129">
        <f t="shared" si="20"/>
        <v>137.5</v>
      </c>
      <c r="AK325" s="129"/>
      <c r="AL325" s="129">
        <f t="shared" si="21"/>
        <v>91.4</v>
      </c>
      <c r="AM325" s="129">
        <f t="shared" si="22"/>
        <v>21.7</v>
      </c>
      <c r="AN325" s="130">
        <f t="shared" si="23"/>
        <v>0.82254545454545458</v>
      </c>
    </row>
    <row r="326" spans="1:40" ht="15" customHeight="1" x14ac:dyDescent="0.25">
      <c r="A326" s="2" t="s">
        <v>681</v>
      </c>
      <c r="B326" s="2" t="s">
        <v>665</v>
      </c>
      <c r="C326" s="2">
        <v>2015</v>
      </c>
      <c r="D326" s="2" t="s">
        <v>651</v>
      </c>
      <c r="E326" s="2" t="s">
        <v>651</v>
      </c>
      <c r="F326" s="2" t="s">
        <v>651</v>
      </c>
      <c r="G326" s="2" t="s">
        <v>651</v>
      </c>
      <c r="H326" s="2" t="s">
        <v>651</v>
      </c>
      <c r="I326" s="2" t="s">
        <v>651</v>
      </c>
      <c r="J326" s="2" t="s">
        <v>651</v>
      </c>
      <c r="K326" s="2" t="s">
        <v>651</v>
      </c>
      <c r="L326" s="2" t="s">
        <v>651</v>
      </c>
      <c r="M326" s="2" t="s">
        <v>651</v>
      </c>
      <c r="N326" s="2" t="s">
        <v>651</v>
      </c>
      <c r="O326" s="2" t="s">
        <v>651</v>
      </c>
      <c r="P326" s="2" t="s">
        <v>651</v>
      </c>
      <c r="Q326" s="2" t="s">
        <v>651</v>
      </c>
      <c r="R326" s="2" t="s">
        <v>651</v>
      </c>
      <c r="S326" s="2" t="s">
        <v>651</v>
      </c>
      <c r="T326" s="2" t="s">
        <v>651</v>
      </c>
      <c r="U326" s="2" t="s">
        <v>651</v>
      </c>
      <c r="V326" s="2" t="s">
        <v>651</v>
      </c>
      <c r="W326" s="2" t="s">
        <v>651</v>
      </c>
      <c r="X326" s="2" t="s">
        <v>651</v>
      </c>
      <c r="Y326" s="2" t="s">
        <v>651</v>
      </c>
      <c r="Z326" s="2" t="s">
        <v>651</v>
      </c>
      <c r="AA326" s="2" t="s">
        <v>651</v>
      </c>
      <c r="AB326" s="2" t="s">
        <v>651</v>
      </c>
      <c r="AC326" s="2" t="s">
        <v>651</v>
      </c>
      <c r="AD326" s="2" t="s">
        <v>651</v>
      </c>
      <c r="AE326" s="2" t="s">
        <v>651</v>
      </c>
      <c r="AF326" s="2" t="s">
        <v>651</v>
      </c>
      <c r="AG326" s="2" t="s">
        <v>651</v>
      </c>
      <c r="AJ326" s="129">
        <f t="shared" si="20"/>
        <v>0</v>
      </c>
      <c r="AK326" s="129"/>
      <c r="AL326" s="129">
        <f t="shared" si="21"/>
        <v>0</v>
      </c>
      <c r="AM326" s="129" t="str">
        <f t="shared" si="22"/>
        <v/>
      </c>
      <c r="AN326" s="130" t="str">
        <f t="shared" si="23"/>
        <v/>
      </c>
    </row>
    <row r="327" spans="1:40" ht="15" customHeight="1" x14ac:dyDescent="0.25">
      <c r="A327" s="2" t="s">
        <v>502</v>
      </c>
      <c r="B327" s="2" t="s">
        <v>503</v>
      </c>
      <c r="C327" s="2">
        <v>2015</v>
      </c>
      <c r="D327" s="2" t="s">
        <v>650</v>
      </c>
      <c r="E327" s="2" t="s">
        <v>650</v>
      </c>
      <c r="F327" s="2" t="s">
        <v>650</v>
      </c>
      <c r="G327" s="2" t="s">
        <v>650</v>
      </c>
      <c r="H327" s="2" t="s">
        <v>650</v>
      </c>
      <c r="I327" s="2" t="s">
        <v>650</v>
      </c>
      <c r="J327" s="2" t="s">
        <v>650</v>
      </c>
      <c r="K327" s="2" t="s">
        <v>650</v>
      </c>
      <c r="L327" s="2" t="s">
        <v>650</v>
      </c>
      <c r="M327" s="2" t="s">
        <v>650</v>
      </c>
      <c r="N327" s="2" t="s">
        <v>650</v>
      </c>
      <c r="O327" s="2" t="s">
        <v>650</v>
      </c>
      <c r="P327" s="2" t="s">
        <v>650</v>
      </c>
      <c r="Q327" s="2" t="s">
        <v>650</v>
      </c>
      <c r="R327" s="2" t="s">
        <v>650</v>
      </c>
      <c r="S327" s="2" t="s">
        <v>650</v>
      </c>
      <c r="T327" s="2" t="s">
        <v>650</v>
      </c>
      <c r="U327" s="2" t="s">
        <v>650</v>
      </c>
      <c r="V327" s="2" t="s">
        <v>650</v>
      </c>
      <c r="W327" s="2" t="s">
        <v>650</v>
      </c>
      <c r="X327" s="2" t="s">
        <v>650</v>
      </c>
      <c r="Y327" s="2" t="s">
        <v>650</v>
      </c>
      <c r="Z327" s="2" t="s">
        <v>650</v>
      </c>
      <c r="AA327" s="2" t="s">
        <v>650</v>
      </c>
      <c r="AB327" s="2" t="s">
        <v>650</v>
      </c>
      <c r="AC327" s="2" t="s">
        <v>650</v>
      </c>
      <c r="AD327" s="2" t="s">
        <v>650</v>
      </c>
      <c r="AE327" s="2" t="s">
        <v>650</v>
      </c>
      <c r="AF327" s="2" t="s">
        <v>650</v>
      </c>
      <c r="AG327" s="2" t="s">
        <v>650</v>
      </c>
      <c r="AJ327" s="129">
        <f t="shared" si="20"/>
        <v>0</v>
      </c>
      <c r="AK327" s="129"/>
      <c r="AL327" s="129">
        <f t="shared" si="21"/>
        <v>0</v>
      </c>
      <c r="AM327" s="129" t="str">
        <f t="shared" si="22"/>
        <v/>
      </c>
      <c r="AN327" s="130" t="str">
        <f t="shared" si="23"/>
        <v/>
      </c>
    </row>
    <row r="328" spans="1:40" ht="15" customHeight="1" x14ac:dyDescent="0.25">
      <c r="A328" s="2" t="s">
        <v>502</v>
      </c>
      <c r="B328" s="2" t="s">
        <v>504</v>
      </c>
      <c r="C328" s="2">
        <v>2015</v>
      </c>
      <c r="D328" s="2" t="s">
        <v>650</v>
      </c>
      <c r="E328" s="2" t="s">
        <v>650</v>
      </c>
      <c r="F328" s="2" t="s">
        <v>650</v>
      </c>
      <c r="G328" s="2" t="s">
        <v>650</v>
      </c>
      <c r="H328" s="2" t="s">
        <v>650</v>
      </c>
      <c r="I328" s="2" t="s">
        <v>650</v>
      </c>
      <c r="J328" s="2" t="s">
        <v>650</v>
      </c>
      <c r="K328" s="2" t="s">
        <v>650</v>
      </c>
      <c r="L328" s="2" t="s">
        <v>650</v>
      </c>
      <c r="M328" s="2" t="s">
        <v>650</v>
      </c>
      <c r="N328" s="2" t="s">
        <v>650</v>
      </c>
      <c r="O328" s="2" t="s">
        <v>650</v>
      </c>
      <c r="P328" s="2" t="s">
        <v>650</v>
      </c>
      <c r="Q328" s="2" t="s">
        <v>650</v>
      </c>
      <c r="R328" s="2" t="s">
        <v>650</v>
      </c>
      <c r="S328" s="2" t="s">
        <v>650</v>
      </c>
      <c r="T328" s="2" t="s">
        <v>650</v>
      </c>
      <c r="U328" s="2" t="s">
        <v>650</v>
      </c>
      <c r="V328" s="2" t="s">
        <v>650</v>
      </c>
      <c r="W328" s="2" t="s">
        <v>650</v>
      </c>
      <c r="X328" s="2" t="s">
        <v>650</v>
      </c>
      <c r="Y328" s="2" t="s">
        <v>650</v>
      </c>
      <c r="Z328" s="2" t="s">
        <v>650</v>
      </c>
      <c r="AA328" s="2" t="s">
        <v>650</v>
      </c>
      <c r="AB328" s="2" t="s">
        <v>650</v>
      </c>
      <c r="AC328" s="2" t="s">
        <v>650</v>
      </c>
      <c r="AD328" s="2" t="s">
        <v>650</v>
      </c>
      <c r="AE328" s="2" t="s">
        <v>650</v>
      </c>
      <c r="AF328" s="2" t="s">
        <v>650</v>
      </c>
      <c r="AG328" s="2" t="s">
        <v>650</v>
      </c>
      <c r="AJ328" s="129">
        <f t="shared" si="20"/>
        <v>0</v>
      </c>
      <c r="AK328" s="129"/>
      <c r="AL328" s="129">
        <f t="shared" si="21"/>
        <v>0</v>
      </c>
      <c r="AM328" s="129" t="str">
        <f t="shared" si="22"/>
        <v/>
      </c>
      <c r="AN328" s="130" t="str">
        <f t="shared" si="23"/>
        <v/>
      </c>
    </row>
    <row r="329" spans="1:40" ht="15" customHeight="1" x14ac:dyDescent="0.25">
      <c r="A329" s="2" t="s">
        <v>502</v>
      </c>
      <c r="B329" s="2" t="s">
        <v>505</v>
      </c>
      <c r="C329" s="2">
        <v>2015</v>
      </c>
      <c r="D329" s="2">
        <v>206.8</v>
      </c>
      <c r="E329" s="2">
        <v>67.86</v>
      </c>
      <c r="F329" s="2" t="s">
        <v>650</v>
      </c>
      <c r="G329" s="2" t="s">
        <v>650</v>
      </c>
      <c r="H329" s="2" t="s">
        <v>650</v>
      </c>
      <c r="I329" s="2">
        <v>390.55</v>
      </c>
      <c r="J329" s="2" t="s">
        <v>650</v>
      </c>
      <c r="K329" s="2">
        <v>0.45</v>
      </c>
      <c r="L329" s="2" t="s">
        <v>650</v>
      </c>
      <c r="M329" s="2" t="s">
        <v>650</v>
      </c>
      <c r="N329" s="2" t="s">
        <v>650</v>
      </c>
      <c r="O329" s="2" t="s">
        <v>650</v>
      </c>
      <c r="P329" s="2" t="s">
        <v>650</v>
      </c>
      <c r="Q329" s="2" t="s">
        <v>650</v>
      </c>
      <c r="R329" s="2" t="s">
        <v>650</v>
      </c>
      <c r="S329" s="2" t="s">
        <v>650</v>
      </c>
      <c r="T329" s="2" t="s">
        <v>650</v>
      </c>
      <c r="U329" s="2" t="s">
        <v>650</v>
      </c>
      <c r="V329" s="2" t="s">
        <v>650</v>
      </c>
      <c r="W329" s="2" t="s">
        <v>650</v>
      </c>
      <c r="X329" s="2" t="s">
        <v>650</v>
      </c>
      <c r="Y329" s="2" t="s">
        <v>650</v>
      </c>
      <c r="Z329" s="2">
        <v>7</v>
      </c>
      <c r="AA329" s="2" t="s">
        <v>650</v>
      </c>
      <c r="AB329" s="2" t="s">
        <v>650</v>
      </c>
      <c r="AC329" s="2">
        <v>2.2999999999999998</v>
      </c>
      <c r="AD329" s="2" t="s">
        <v>650</v>
      </c>
      <c r="AE329" s="2">
        <v>342.4</v>
      </c>
      <c r="AF329" s="2" t="s">
        <v>650</v>
      </c>
      <c r="AG329" s="2">
        <v>38.4</v>
      </c>
      <c r="AJ329" s="129">
        <f t="shared" si="20"/>
        <v>352.15</v>
      </c>
      <c r="AK329" s="129"/>
      <c r="AL329" s="129">
        <f t="shared" si="21"/>
        <v>206.8</v>
      </c>
      <c r="AM329" s="129">
        <f t="shared" si="22"/>
        <v>67.86</v>
      </c>
      <c r="AN329" s="130">
        <f t="shared" si="23"/>
        <v>0.77995172511713773</v>
      </c>
    </row>
    <row r="330" spans="1:40" ht="15" customHeight="1" x14ac:dyDescent="0.25">
      <c r="A330" s="2" t="s">
        <v>506</v>
      </c>
      <c r="B330" s="2" t="s">
        <v>507</v>
      </c>
      <c r="C330" s="2">
        <v>2015</v>
      </c>
      <c r="D330" s="2" t="s">
        <v>650</v>
      </c>
      <c r="E330" s="2" t="s">
        <v>650</v>
      </c>
      <c r="F330" s="2" t="s">
        <v>650</v>
      </c>
      <c r="G330" s="2" t="s">
        <v>650</v>
      </c>
      <c r="H330" s="2" t="s">
        <v>650</v>
      </c>
      <c r="I330" s="2" t="s">
        <v>650</v>
      </c>
      <c r="J330" s="2" t="s">
        <v>650</v>
      </c>
      <c r="K330" s="2" t="s">
        <v>650</v>
      </c>
      <c r="L330" s="2" t="s">
        <v>650</v>
      </c>
      <c r="M330" s="2" t="s">
        <v>650</v>
      </c>
      <c r="N330" s="2" t="s">
        <v>650</v>
      </c>
      <c r="O330" s="2" t="s">
        <v>650</v>
      </c>
      <c r="P330" s="2" t="s">
        <v>650</v>
      </c>
      <c r="Q330" s="2" t="s">
        <v>650</v>
      </c>
      <c r="R330" s="2" t="s">
        <v>650</v>
      </c>
      <c r="S330" s="2" t="s">
        <v>650</v>
      </c>
      <c r="T330" s="2" t="s">
        <v>650</v>
      </c>
      <c r="U330" s="2" t="s">
        <v>650</v>
      </c>
      <c r="V330" s="2" t="s">
        <v>650</v>
      </c>
      <c r="W330" s="2" t="s">
        <v>650</v>
      </c>
      <c r="X330" s="2" t="s">
        <v>650</v>
      </c>
      <c r="Y330" s="2" t="s">
        <v>650</v>
      </c>
      <c r="Z330" s="2" t="s">
        <v>650</v>
      </c>
      <c r="AA330" s="2" t="s">
        <v>650</v>
      </c>
      <c r="AB330" s="2" t="s">
        <v>650</v>
      </c>
      <c r="AC330" s="2" t="s">
        <v>650</v>
      </c>
      <c r="AD330" s="2" t="s">
        <v>650</v>
      </c>
      <c r="AE330" s="2" t="s">
        <v>650</v>
      </c>
      <c r="AF330" s="2" t="s">
        <v>650</v>
      </c>
      <c r="AG330" s="2" t="s">
        <v>650</v>
      </c>
      <c r="AJ330" s="129">
        <f t="shared" si="20"/>
        <v>0</v>
      </c>
      <c r="AK330" s="129"/>
      <c r="AL330" s="129">
        <f t="shared" si="21"/>
        <v>0</v>
      </c>
      <c r="AM330" s="129" t="str">
        <f t="shared" si="22"/>
        <v/>
      </c>
      <c r="AN330" s="130" t="str">
        <f t="shared" si="23"/>
        <v/>
      </c>
    </row>
    <row r="331" spans="1:40" ht="15" customHeight="1" x14ac:dyDescent="0.25">
      <c r="A331" s="2" t="s">
        <v>506</v>
      </c>
      <c r="B331" s="2" t="s">
        <v>508</v>
      </c>
      <c r="C331" s="2">
        <v>2015</v>
      </c>
      <c r="D331" s="2" t="s">
        <v>650</v>
      </c>
      <c r="E331" s="2" t="s">
        <v>650</v>
      </c>
      <c r="F331" s="2" t="s">
        <v>650</v>
      </c>
      <c r="G331" s="2" t="s">
        <v>650</v>
      </c>
      <c r="H331" s="2" t="s">
        <v>650</v>
      </c>
      <c r="I331" s="2" t="s">
        <v>650</v>
      </c>
      <c r="J331" s="2" t="s">
        <v>650</v>
      </c>
      <c r="K331" s="2" t="s">
        <v>650</v>
      </c>
      <c r="L331" s="2" t="s">
        <v>650</v>
      </c>
      <c r="M331" s="2" t="s">
        <v>650</v>
      </c>
      <c r="N331" s="2" t="s">
        <v>650</v>
      </c>
      <c r="O331" s="2" t="s">
        <v>650</v>
      </c>
      <c r="P331" s="2" t="s">
        <v>650</v>
      </c>
      <c r="Q331" s="2" t="s">
        <v>650</v>
      </c>
      <c r="R331" s="2" t="s">
        <v>650</v>
      </c>
      <c r="S331" s="2" t="s">
        <v>650</v>
      </c>
      <c r="T331" s="2" t="s">
        <v>650</v>
      </c>
      <c r="U331" s="2" t="s">
        <v>650</v>
      </c>
      <c r="V331" s="2" t="s">
        <v>650</v>
      </c>
      <c r="W331" s="2" t="s">
        <v>650</v>
      </c>
      <c r="X331" s="2" t="s">
        <v>650</v>
      </c>
      <c r="Y331" s="2" t="s">
        <v>650</v>
      </c>
      <c r="Z331" s="2" t="s">
        <v>650</v>
      </c>
      <c r="AA331" s="2" t="s">
        <v>650</v>
      </c>
      <c r="AB331" s="2" t="s">
        <v>650</v>
      </c>
      <c r="AC331" s="2" t="s">
        <v>650</v>
      </c>
      <c r="AD331" s="2" t="s">
        <v>650</v>
      </c>
      <c r="AE331" s="2" t="s">
        <v>650</v>
      </c>
      <c r="AF331" s="2" t="s">
        <v>650</v>
      </c>
      <c r="AG331" s="2" t="s">
        <v>650</v>
      </c>
      <c r="AJ331" s="129">
        <f t="shared" si="20"/>
        <v>0</v>
      </c>
      <c r="AK331" s="129"/>
      <c r="AL331" s="129">
        <f t="shared" si="21"/>
        <v>0</v>
      </c>
      <c r="AM331" s="129" t="str">
        <f t="shared" si="22"/>
        <v/>
      </c>
      <c r="AN331" s="130" t="str">
        <f t="shared" si="23"/>
        <v/>
      </c>
    </row>
    <row r="332" spans="1:40" ht="15" customHeight="1" x14ac:dyDescent="0.25">
      <c r="A332" s="2" t="s">
        <v>506</v>
      </c>
      <c r="B332" s="2" t="s">
        <v>509</v>
      </c>
      <c r="C332" s="2">
        <v>2015</v>
      </c>
      <c r="D332" s="2" t="s">
        <v>650</v>
      </c>
      <c r="E332" s="2" t="s">
        <v>650</v>
      </c>
      <c r="F332" s="2" t="s">
        <v>650</v>
      </c>
      <c r="G332" s="2" t="s">
        <v>650</v>
      </c>
      <c r="H332" s="2" t="s">
        <v>650</v>
      </c>
      <c r="I332" s="2" t="s">
        <v>650</v>
      </c>
      <c r="J332" s="2" t="s">
        <v>650</v>
      </c>
      <c r="K332" s="2" t="s">
        <v>650</v>
      </c>
      <c r="L332" s="2" t="s">
        <v>650</v>
      </c>
      <c r="M332" s="2" t="s">
        <v>650</v>
      </c>
      <c r="N332" s="2" t="s">
        <v>650</v>
      </c>
      <c r="O332" s="2" t="s">
        <v>650</v>
      </c>
      <c r="P332" s="2" t="s">
        <v>650</v>
      </c>
      <c r="Q332" s="2" t="s">
        <v>650</v>
      </c>
      <c r="R332" s="2" t="s">
        <v>650</v>
      </c>
      <c r="S332" s="2" t="s">
        <v>650</v>
      </c>
      <c r="T332" s="2" t="s">
        <v>650</v>
      </c>
      <c r="U332" s="2" t="s">
        <v>650</v>
      </c>
      <c r="V332" s="2" t="s">
        <v>650</v>
      </c>
      <c r="W332" s="2" t="s">
        <v>650</v>
      </c>
      <c r="X332" s="2" t="s">
        <v>650</v>
      </c>
      <c r="Y332" s="2" t="s">
        <v>650</v>
      </c>
      <c r="Z332" s="2" t="s">
        <v>650</v>
      </c>
      <c r="AA332" s="2" t="s">
        <v>650</v>
      </c>
      <c r="AB332" s="2" t="s">
        <v>650</v>
      </c>
      <c r="AC332" s="2" t="s">
        <v>650</v>
      </c>
      <c r="AD332" s="2" t="s">
        <v>650</v>
      </c>
      <c r="AE332" s="2" t="s">
        <v>650</v>
      </c>
      <c r="AF332" s="2" t="s">
        <v>650</v>
      </c>
      <c r="AG332" s="2" t="s">
        <v>650</v>
      </c>
      <c r="AJ332" s="129">
        <f t="shared" si="20"/>
        <v>0</v>
      </c>
      <c r="AK332" s="129"/>
      <c r="AL332" s="129">
        <f t="shared" si="21"/>
        <v>0</v>
      </c>
      <c r="AM332" s="129" t="str">
        <f t="shared" si="22"/>
        <v/>
      </c>
      <c r="AN332" s="130" t="str">
        <f t="shared" si="23"/>
        <v/>
      </c>
    </row>
    <row r="333" spans="1:40" ht="15" customHeight="1" x14ac:dyDescent="0.25">
      <c r="A333" s="2" t="s">
        <v>510</v>
      </c>
      <c r="B333" s="2" t="s">
        <v>511</v>
      </c>
      <c r="C333" s="2">
        <v>2015</v>
      </c>
      <c r="D333" s="2" t="s">
        <v>650</v>
      </c>
      <c r="E333" s="2" t="s">
        <v>650</v>
      </c>
      <c r="F333" s="2" t="s">
        <v>650</v>
      </c>
      <c r="G333" s="2" t="s">
        <v>650</v>
      </c>
      <c r="H333" s="2" t="s">
        <v>650</v>
      </c>
      <c r="I333" s="2" t="s">
        <v>650</v>
      </c>
      <c r="J333" s="2" t="s">
        <v>650</v>
      </c>
      <c r="K333" s="2" t="s">
        <v>650</v>
      </c>
      <c r="L333" s="2" t="s">
        <v>650</v>
      </c>
      <c r="M333" s="2" t="s">
        <v>650</v>
      </c>
      <c r="N333" s="2" t="s">
        <v>650</v>
      </c>
      <c r="O333" s="2" t="s">
        <v>650</v>
      </c>
      <c r="P333" s="2" t="s">
        <v>650</v>
      </c>
      <c r="Q333" s="2" t="s">
        <v>650</v>
      </c>
      <c r="R333" s="2" t="s">
        <v>650</v>
      </c>
      <c r="S333" s="2" t="s">
        <v>650</v>
      </c>
      <c r="T333" s="2" t="s">
        <v>650</v>
      </c>
      <c r="U333" s="2" t="s">
        <v>650</v>
      </c>
      <c r="V333" s="2" t="s">
        <v>650</v>
      </c>
      <c r="W333" s="2" t="s">
        <v>650</v>
      </c>
      <c r="X333" s="2" t="s">
        <v>650</v>
      </c>
      <c r="Y333" s="2" t="s">
        <v>650</v>
      </c>
      <c r="Z333" s="2" t="s">
        <v>650</v>
      </c>
      <c r="AA333" s="2" t="s">
        <v>650</v>
      </c>
      <c r="AB333" s="2" t="s">
        <v>650</v>
      </c>
      <c r="AC333" s="2" t="s">
        <v>650</v>
      </c>
      <c r="AD333" s="2" t="s">
        <v>650</v>
      </c>
      <c r="AE333" s="2" t="s">
        <v>650</v>
      </c>
      <c r="AF333" s="2" t="s">
        <v>650</v>
      </c>
      <c r="AG333" s="2" t="s">
        <v>650</v>
      </c>
      <c r="AJ333" s="129">
        <f t="shared" si="20"/>
        <v>0</v>
      </c>
      <c r="AK333" s="129"/>
      <c r="AL333" s="129">
        <f t="shared" si="21"/>
        <v>0</v>
      </c>
      <c r="AM333" s="129" t="str">
        <f t="shared" si="22"/>
        <v/>
      </c>
      <c r="AN333" s="130" t="str">
        <f t="shared" si="23"/>
        <v/>
      </c>
    </row>
    <row r="334" spans="1:40" ht="15" customHeight="1" x14ac:dyDescent="0.25">
      <c r="A334" s="2" t="s">
        <v>510</v>
      </c>
      <c r="B334" s="2" t="s">
        <v>512</v>
      </c>
      <c r="C334" s="2">
        <v>2015</v>
      </c>
      <c r="D334" s="2" t="s">
        <v>650</v>
      </c>
      <c r="E334" s="2" t="s">
        <v>650</v>
      </c>
      <c r="F334" s="2" t="s">
        <v>650</v>
      </c>
      <c r="G334" s="2" t="s">
        <v>650</v>
      </c>
      <c r="H334" s="2" t="s">
        <v>650</v>
      </c>
      <c r="I334" s="2" t="s">
        <v>650</v>
      </c>
      <c r="J334" s="2" t="s">
        <v>650</v>
      </c>
      <c r="K334" s="2" t="s">
        <v>650</v>
      </c>
      <c r="L334" s="2" t="s">
        <v>650</v>
      </c>
      <c r="M334" s="2" t="s">
        <v>650</v>
      </c>
      <c r="N334" s="2" t="s">
        <v>650</v>
      </c>
      <c r="O334" s="2" t="s">
        <v>650</v>
      </c>
      <c r="P334" s="2" t="s">
        <v>650</v>
      </c>
      <c r="Q334" s="2" t="s">
        <v>650</v>
      </c>
      <c r="R334" s="2" t="s">
        <v>650</v>
      </c>
      <c r="S334" s="2" t="s">
        <v>650</v>
      </c>
      <c r="T334" s="2" t="s">
        <v>650</v>
      </c>
      <c r="U334" s="2" t="s">
        <v>650</v>
      </c>
      <c r="V334" s="2" t="s">
        <v>650</v>
      </c>
      <c r="W334" s="2" t="s">
        <v>650</v>
      </c>
      <c r="X334" s="2" t="s">
        <v>650</v>
      </c>
      <c r="Y334" s="2" t="s">
        <v>650</v>
      </c>
      <c r="Z334" s="2" t="s">
        <v>650</v>
      </c>
      <c r="AA334" s="2" t="s">
        <v>650</v>
      </c>
      <c r="AB334" s="2" t="s">
        <v>650</v>
      </c>
      <c r="AC334" s="2" t="s">
        <v>650</v>
      </c>
      <c r="AD334" s="2" t="s">
        <v>650</v>
      </c>
      <c r="AE334" s="2" t="s">
        <v>650</v>
      </c>
      <c r="AF334" s="2" t="s">
        <v>650</v>
      </c>
      <c r="AG334" s="2" t="s">
        <v>650</v>
      </c>
      <c r="AJ334" s="129">
        <f t="shared" si="20"/>
        <v>0</v>
      </c>
      <c r="AK334" s="129"/>
      <c r="AL334" s="129">
        <f t="shared" si="21"/>
        <v>0</v>
      </c>
      <c r="AM334" s="129" t="str">
        <f t="shared" si="22"/>
        <v/>
      </c>
      <c r="AN334" s="130" t="str">
        <f t="shared" si="23"/>
        <v/>
      </c>
    </row>
    <row r="335" spans="1:40" ht="15" customHeight="1" x14ac:dyDescent="0.25">
      <c r="A335" s="2" t="s">
        <v>510</v>
      </c>
      <c r="B335" s="2" t="s">
        <v>513</v>
      </c>
      <c r="C335" s="2">
        <v>2015</v>
      </c>
      <c r="D335" s="2" t="s">
        <v>650</v>
      </c>
      <c r="E335" s="2" t="s">
        <v>650</v>
      </c>
      <c r="F335" s="2" t="s">
        <v>650</v>
      </c>
      <c r="G335" s="2" t="s">
        <v>650</v>
      </c>
      <c r="H335" s="2" t="s">
        <v>650</v>
      </c>
      <c r="I335" s="2" t="s">
        <v>650</v>
      </c>
      <c r="J335" s="2" t="s">
        <v>650</v>
      </c>
      <c r="K335" s="2" t="s">
        <v>650</v>
      </c>
      <c r="L335" s="2" t="s">
        <v>650</v>
      </c>
      <c r="M335" s="2" t="s">
        <v>650</v>
      </c>
      <c r="N335" s="2" t="s">
        <v>650</v>
      </c>
      <c r="O335" s="2" t="s">
        <v>650</v>
      </c>
      <c r="P335" s="2" t="s">
        <v>650</v>
      </c>
      <c r="Q335" s="2" t="s">
        <v>650</v>
      </c>
      <c r="R335" s="2" t="s">
        <v>650</v>
      </c>
      <c r="S335" s="2" t="s">
        <v>650</v>
      </c>
      <c r="T335" s="2" t="s">
        <v>650</v>
      </c>
      <c r="U335" s="2" t="s">
        <v>650</v>
      </c>
      <c r="V335" s="2" t="s">
        <v>650</v>
      </c>
      <c r="W335" s="2" t="s">
        <v>650</v>
      </c>
      <c r="X335" s="2" t="s">
        <v>650</v>
      </c>
      <c r="Y335" s="2" t="s">
        <v>650</v>
      </c>
      <c r="Z335" s="2" t="s">
        <v>650</v>
      </c>
      <c r="AA335" s="2" t="s">
        <v>650</v>
      </c>
      <c r="AB335" s="2" t="s">
        <v>650</v>
      </c>
      <c r="AC335" s="2" t="s">
        <v>650</v>
      </c>
      <c r="AD335" s="2" t="s">
        <v>650</v>
      </c>
      <c r="AE335" s="2" t="s">
        <v>650</v>
      </c>
      <c r="AF335" s="2" t="s">
        <v>650</v>
      </c>
      <c r="AG335" s="2" t="s">
        <v>650</v>
      </c>
      <c r="AJ335" s="129">
        <f t="shared" si="20"/>
        <v>0</v>
      </c>
      <c r="AK335" s="129"/>
      <c r="AL335" s="129">
        <f t="shared" si="21"/>
        <v>0</v>
      </c>
      <c r="AM335" s="129" t="str">
        <f t="shared" si="22"/>
        <v/>
      </c>
      <c r="AN335" s="130" t="str">
        <f t="shared" si="23"/>
        <v/>
      </c>
    </row>
    <row r="336" spans="1:40" ht="15" customHeight="1" x14ac:dyDescent="0.25">
      <c r="A336" s="2" t="s">
        <v>510</v>
      </c>
      <c r="B336" s="2" t="s">
        <v>514</v>
      </c>
      <c r="C336" s="2">
        <v>2015</v>
      </c>
      <c r="D336" s="2">
        <v>616.13</v>
      </c>
      <c r="E336" s="2">
        <v>213.27</v>
      </c>
      <c r="F336" s="2" t="s">
        <v>650</v>
      </c>
      <c r="G336" s="2" t="s">
        <v>650</v>
      </c>
      <c r="H336" s="2" t="s">
        <v>650</v>
      </c>
      <c r="I336" s="2">
        <v>1131.79</v>
      </c>
      <c r="J336" s="2" t="s">
        <v>650</v>
      </c>
      <c r="K336" s="2">
        <v>12.247999999999999</v>
      </c>
      <c r="L336" s="2" t="s">
        <v>650</v>
      </c>
      <c r="M336" s="2" t="s">
        <v>650</v>
      </c>
      <c r="N336" s="2" t="s">
        <v>650</v>
      </c>
      <c r="O336" s="2" t="s">
        <v>650</v>
      </c>
      <c r="P336" s="2">
        <v>93.415000000000006</v>
      </c>
      <c r="Q336" s="2">
        <v>221.511</v>
      </c>
      <c r="R336" s="2">
        <v>75.307000000000002</v>
      </c>
      <c r="S336" s="2">
        <v>60.548000000000002</v>
      </c>
      <c r="T336" s="2" t="s">
        <v>650</v>
      </c>
      <c r="U336" s="2">
        <v>11.183</v>
      </c>
      <c r="V336" s="2" t="s">
        <v>650</v>
      </c>
      <c r="W336" s="2" t="s">
        <v>650</v>
      </c>
      <c r="X336" s="2" t="s">
        <v>650</v>
      </c>
      <c r="Y336" s="2" t="s">
        <v>650</v>
      </c>
      <c r="Z336" s="2">
        <v>20.870999999999999</v>
      </c>
      <c r="AA336" s="2" t="s">
        <v>650</v>
      </c>
      <c r="AB336" s="2" t="s">
        <v>650</v>
      </c>
      <c r="AC336" s="2" t="s">
        <v>650</v>
      </c>
      <c r="AD336" s="2">
        <v>30.097999999999999</v>
      </c>
      <c r="AE336" s="2">
        <v>434.22300000000001</v>
      </c>
      <c r="AF336" s="2" t="s">
        <v>650</v>
      </c>
      <c r="AG336" s="2">
        <v>172.386</v>
      </c>
      <c r="AJ336" s="129">
        <f t="shared" si="20"/>
        <v>959.404</v>
      </c>
      <c r="AK336" s="129"/>
      <c r="AL336" s="129">
        <f t="shared" si="21"/>
        <v>616.13</v>
      </c>
      <c r="AM336" s="129">
        <f t="shared" si="22"/>
        <v>213.27</v>
      </c>
      <c r="AN336" s="130">
        <f t="shared" si="23"/>
        <v>0.86449504067108329</v>
      </c>
    </row>
    <row r="337" spans="1:40" ht="15" customHeight="1" x14ac:dyDescent="0.25">
      <c r="A337" s="2" t="s">
        <v>515</v>
      </c>
      <c r="B337" s="2" t="s">
        <v>516</v>
      </c>
      <c r="C337" s="2">
        <v>2015</v>
      </c>
      <c r="D337" s="2" t="s">
        <v>650</v>
      </c>
      <c r="E337" s="2" t="s">
        <v>650</v>
      </c>
      <c r="F337" s="2" t="s">
        <v>650</v>
      </c>
      <c r="G337" s="2" t="s">
        <v>650</v>
      </c>
      <c r="H337" s="2" t="s">
        <v>650</v>
      </c>
      <c r="I337" s="2" t="s">
        <v>650</v>
      </c>
      <c r="J337" s="2" t="s">
        <v>650</v>
      </c>
      <c r="K337" s="2" t="s">
        <v>650</v>
      </c>
      <c r="L337" s="2" t="s">
        <v>650</v>
      </c>
      <c r="M337" s="2" t="s">
        <v>650</v>
      </c>
      <c r="N337" s="2" t="s">
        <v>650</v>
      </c>
      <c r="O337" s="2" t="s">
        <v>650</v>
      </c>
      <c r="P337" s="2" t="s">
        <v>650</v>
      </c>
      <c r="Q337" s="2" t="s">
        <v>650</v>
      </c>
      <c r="R337" s="2" t="s">
        <v>650</v>
      </c>
      <c r="S337" s="2" t="s">
        <v>650</v>
      </c>
      <c r="T337" s="2" t="s">
        <v>650</v>
      </c>
      <c r="U337" s="2" t="s">
        <v>650</v>
      </c>
      <c r="V337" s="2" t="s">
        <v>650</v>
      </c>
      <c r="W337" s="2" t="s">
        <v>650</v>
      </c>
      <c r="X337" s="2" t="s">
        <v>650</v>
      </c>
      <c r="Y337" s="2" t="s">
        <v>650</v>
      </c>
      <c r="Z337" s="2" t="s">
        <v>650</v>
      </c>
      <c r="AA337" s="2" t="s">
        <v>650</v>
      </c>
      <c r="AB337" s="2" t="s">
        <v>650</v>
      </c>
      <c r="AC337" s="2" t="s">
        <v>650</v>
      </c>
      <c r="AD337" s="2" t="s">
        <v>650</v>
      </c>
      <c r="AE337" s="2" t="s">
        <v>650</v>
      </c>
      <c r="AF337" s="2" t="s">
        <v>650</v>
      </c>
      <c r="AG337" s="2" t="s">
        <v>650</v>
      </c>
      <c r="AJ337" s="129">
        <f t="shared" si="20"/>
        <v>0</v>
      </c>
      <c r="AK337" s="129"/>
      <c r="AL337" s="129">
        <f t="shared" si="21"/>
        <v>0</v>
      </c>
      <c r="AM337" s="129" t="str">
        <f t="shared" si="22"/>
        <v/>
      </c>
      <c r="AN337" s="130" t="str">
        <f t="shared" si="23"/>
        <v/>
      </c>
    </row>
    <row r="338" spans="1:40" ht="15" customHeight="1" x14ac:dyDescent="0.25">
      <c r="A338" s="2" t="s">
        <v>515</v>
      </c>
      <c r="B338" s="2" t="s">
        <v>517</v>
      </c>
      <c r="C338" s="2">
        <v>2015</v>
      </c>
      <c r="D338" s="2" t="s">
        <v>650</v>
      </c>
      <c r="E338" s="2" t="s">
        <v>650</v>
      </c>
      <c r="F338" s="2" t="s">
        <v>650</v>
      </c>
      <c r="G338" s="2" t="s">
        <v>650</v>
      </c>
      <c r="H338" s="2" t="s">
        <v>650</v>
      </c>
      <c r="I338" s="2" t="s">
        <v>650</v>
      </c>
      <c r="J338" s="2" t="s">
        <v>650</v>
      </c>
      <c r="K338" s="2" t="s">
        <v>650</v>
      </c>
      <c r="L338" s="2" t="s">
        <v>650</v>
      </c>
      <c r="M338" s="2" t="s">
        <v>650</v>
      </c>
      <c r="N338" s="2" t="s">
        <v>650</v>
      </c>
      <c r="O338" s="2" t="s">
        <v>650</v>
      </c>
      <c r="P338" s="2" t="s">
        <v>650</v>
      </c>
      <c r="Q338" s="2" t="s">
        <v>650</v>
      </c>
      <c r="R338" s="2" t="s">
        <v>650</v>
      </c>
      <c r="S338" s="2" t="s">
        <v>650</v>
      </c>
      <c r="T338" s="2" t="s">
        <v>650</v>
      </c>
      <c r="U338" s="2" t="s">
        <v>650</v>
      </c>
      <c r="V338" s="2" t="s">
        <v>650</v>
      </c>
      <c r="W338" s="2" t="s">
        <v>650</v>
      </c>
      <c r="X338" s="2" t="s">
        <v>650</v>
      </c>
      <c r="Y338" s="2" t="s">
        <v>650</v>
      </c>
      <c r="Z338" s="2" t="s">
        <v>650</v>
      </c>
      <c r="AA338" s="2" t="s">
        <v>650</v>
      </c>
      <c r="AB338" s="2" t="s">
        <v>650</v>
      </c>
      <c r="AC338" s="2" t="s">
        <v>650</v>
      </c>
      <c r="AD338" s="2" t="s">
        <v>650</v>
      </c>
      <c r="AE338" s="2" t="s">
        <v>650</v>
      </c>
      <c r="AF338" s="2" t="s">
        <v>650</v>
      </c>
      <c r="AG338" s="2" t="s">
        <v>650</v>
      </c>
      <c r="AJ338" s="129">
        <f t="shared" si="20"/>
        <v>0</v>
      </c>
      <c r="AK338" s="129"/>
      <c r="AL338" s="129">
        <f t="shared" si="21"/>
        <v>0</v>
      </c>
      <c r="AM338" s="129" t="str">
        <f t="shared" si="22"/>
        <v/>
      </c>
      <c r="AN338" s="130" t="str">
        <f t="shared" si="23"/>
        <v/>
      </c>
    </row>
    <row r="339" spans="1:40" ht="15" customHeight="1" x14ac:dyDescent="0.25">
      <c r="A339" s="2" t="s">
        <v>518</v>
      </c>
      <c r="B339" s="2" t="s">
        <v>519</v>
      </c>
      <c r="C339" s="2">
        <v>2015</v>
      </c>
      <c r="D339" s="2" t="s">
        <v>650</v>
      </c>
      <c r="E339" s="2" t="s">
        <v>650</v>
      </c>
      <c r="F339" s="2" t="s">
        <v>650</v>
      </c>
      <c r="G339" s="2" t="s">
        <v>650</v>
      </c>
      <c r="H339" s="2" t="s">
        <v>650</v>
      </c>
      <c r="I339" s="2" t="s">
        <v>650</v>
      </c>
      <c r="J339" s="2" t="s">
        <v>650</v>
      </c>
      <c r="K339" s="2" t="s">
        <v>650</v>
      </c>
      <c r="L339" s="2" t="s">
        <v>650</v>
      </c>
      <c r="M339" s="2" t="s">
        <v>650</v>
      </c>
      <c r="N339" s="2" t="s">
        <v>650</v>
      </c>
      <c r="O339" s="2" t="s">
        <v>650</v>
      </c>
      <c r="P339" s="2" t="s">
        <v>650</v>
      </c>
      <c r="Q339" s="2" t="s">
        <v>650</v>
      </c>
      <c r="R339" s="2" t="s">
        <v>650</v>
      </c>
      <c r="S339" s="2" t="s">
        <v>650</v>
      </c>
      <c r="T339" s="2" t="s">
        <v>650</v>
      </c>
      <c r="U339" s="2" t="s">
        <v>650</v>
      </c>
      <c r="V339" s="2" t="s">
        <v>650</v>
      </c>
      <c r="W339" s="2" t="s">
        <v>650</v>
      </c>
      <c r="X339" s="2" t="s">
        <v>650</v>
      </c>
      <c r="Y339" s="2" t="s">
        <v>650</v>
      </c>
      <c r="Z339" s="2" t="s">
        <v>650</v>
      </c>
      <c r="AA339" s="2" t="s">
        <v>650</v>
      </c>
      <c r="AB339" s="2" t="s">
        <v>650</v>
      </c>
      <c r="AC339" s="2" t="s">
        <v>650</v>
      </c>
      <c r="AD339" s="2" t="s">
        <v>650</v>
      </c>
      <c r="AE339" s="2" t="s">
        <v>650</v>
      </c>
      <c r="AF339" s="2" t="s">
        <v>650</v>
      </c>
      <c r="AG339" s="2" t="s">
        <v>650</v>
      </c>
      <c r="AJ339" s="129">
        <f t="shared" si="20"/>
        <v>0</v>
      </c>
      <c r="AK339" s="129"/>
      <c r="AL339" s="129">
        <f t="shared" si="21"/>
        <v>0</v>
      </c>
      <c r="AM339" s="129" t="str">
        <f t="shared" si="22"/>
        <v/>
      </c>
      <c r="AN339" s="130" t="str">
        <f t="shared" si="23"/>
        <v/>
      </c>
    </row>
    <row r="340" spans="1:40" ht="15" customHeight="1" x14ac:dyDescent="0.25">
      <c r="A340" s="2" t="s">
        <v>520</v>
      </c>
      <c r="B340" s="2" t="s">
        <v>521</v>
      </c>
      <c r="C340" s="2">
        <v>2015</v>
      </c>
      <c r="D340" s="2" t="s">
        <v>650</v>
      </c>
      <c r="E340" s="2" t="s">
        <v>650</v>
      </c>
      <c r="F340" s="2" t="s">
        <v>650</v>
      </c>
      <c r="G340" s="2" t="s">
        <v>650</v>
      </c>
      <c r="H340" s="2" t="s">
        <v>650</v>
      </c>
      <c r="I340" s="2" t="s">
        <v>650</v>
      </c>
      <c r="J340" s="2" t="s">
        <v>650</v>
      </c>
      <c r="K340" s="2" t="s">
        <v>650</v>
      </c>
      <c r="L340" s="2" t="s">
        <v>650</v>
      </c>
      <c r="M340" s="2" t="s">
        <v>650</v>
      </c>
      <c r="N340" s="2" t="s">
        <v>650</v>
      </c>
      <c r="O340" s="2" t="s">
        <v>650</v>
      </c>
      <c r="P340" s="2" t="s">
        <v>650</v>
      </c>
      <c r="Q340" s="2" t="s">
        <v>650</v>
      </c>
      <c r="R340" s="2" t="s">
        <v>650</v>
      </c>
      <c r="S340" s="2" t="s">
        <v>650</v>
      </c>
      <c r="T340" s="2" t="s">
        <v>650</v>
      </c>
      <c r="U340" s="2" t="s">
        <v>650</v>
      </c>
      <c r="V340" s="2" t="s">
        <v>650</v>
      </c>
      <c r="W340" s="2" t="s">
        <v>650</v>
      </c>
      <c r="X340" s="2" t="s">
        <v>650</v>
      </c>
      <c r="Y340" s="2" t="s">
        <v>650</v>
      </c>
      <c r="Z340" s="2" t="s">
        <v>650</v>
      </c>
      <c r="AA340" s="2" t="s">
        <v>650</v>
      </c>
      <c r="AB340" s="2" t="s">
        <v>650</v>
      </c>
      <c r="AC340" s="2" t="s">
        <v>650</v>
      </c>
      <c r="AD340" s="2" t="s">
        <v>650</v>
      </c>
      <c r="AE340" s="2" t="s">
        <v>650</v>
      </c>
      <c r="AF340" s="2" t="s">
        <v>650</v>
      </c>
      <c r="AG340" s="2" t="s">
        <v>650</v>
      </c>
      <c r="AJ340" s="129">
        <f t="shared" si="20"/>
        <v>0</v>
      </c>
      <c r="AK340" s="129"/>
      <c r="AL340" s="129">
        <f t="shared" si="21"/>
        <v>0</v>
      </c>
      <c r="AM340" s="129" t="str">
        <f t="shared" si="22"/>
        <v/>
      </c>
      <c r="AN340" s="130" t="str">
        <f t="shared" si="23"/>
        <v/>
      </c>
    </row>
    <row r="341" spans="1:40" ht="15" customHeight="1" x14ac:dyDescent="0.25">
      <c r="A341" s="2" t="s">
        <v>520</v>
      </c>
      <c r="B341" s="2" t="s">
        <v>522</v>
      </c>
      <c r="C341" s="2">
        <v>2015</v>
      </c>
      <c r="D341" s="2" t="s">
        <v>650</v>
      </c>
      <c r="E341" s="2" t="s">
        <v>650</v>
      </c>
      <c r="F341" s="2" t="s">
        <v>650</v>
      </c>
      <c r="G341" s="2" t="s">
        <v>650</v>
      </c>
      <c r="H341" s="2" t="s">
        <v>650</v>
      </c>
      <c r="I341" s="2" t="s">
        <v>650</v>
      </c>
      <c r="J341" s="2" t="s">
        <v>650</v>
      </c>
      <c r="K341" s="2" t="s">
        <v>650</v>
      </c>
      <c r="L341" s="2" t="s">
        <v>650</v>
      </c>
      <c r="M341" s="2" t="s">
        <v>650</v>
      </c>
      <c r="N341" s="2" t="s">
        <v>650</v>
      </c>
      <c r="O341" s="2" t="s">
        <v>650</v>
      </c>
      <c r="P341" s="2" t="s">
        <v>650</v>
      </c>
      <c r="Q341" s="2" t="s">
        <v>650</v>
      </c>
      <c r="R341" s="2" t="s">
        <v>650</v>
      </c>
      <c r="S341" s="2" t="s">
        <v>650</v>
      </c>
      <c r="T341" s="2" t="s">
        <v>650</v>
      </c>
      <c r="U341" s="2" t="s">
        <v>650</v>
      </c>
      <c r="V341" s="2" t="s">
        <v>650</v>
      </c>
      <c r="W341" s="2" t="s">
        <v>650</v>
      </c>
      <c r="X341" s="2" t="s">
        <v>650</v>
      </c>
      <c r="Y341" s="2" t="s">
        <v>650</v>
      </c>
      <c r="Z341" s="2" t="s">
        <v>650</v>
      </c>
      <c r="AA341" s="2" t="s">
        <v>650</v>
      </c>
      <c r="AB341" s="2" t="s">
        <v>650</v>
      </c>
      <c r="AC341" s="2" t="s">
        <v>650</v>
      </c>
      <c r="AD341" s="2" t="s">
        <v>650</v>
      </c>
      <c r="AE341" s="2" t="s">
        <v>650</v>
      </c>
      <c r="AF341" s="2" t="s">
        <v>650</v>
      </c>
      <c r="AG341" s="2" t="s">
        <v>650</v>
      </c>
      <c r="AJ341" s="129">
        <f t="shared" si="20"/>
        <v>0</v>
      </c>
      <c r="AK341" s="129"/>
      <c r="AL341" s="129">
        <f t="shared" si="21"/>
        <v>0</v>
      </c>
      <c r="AM341" s="129" t="str">
        <f t="shared" si="22"/>
        <v/>
      </c>
      <c r="AN341" s="130" t="str">
        <f t="shared" si="23"/>
        <v/>
      </c>
    </row>
    <row r="342" spans="1:40" ht="15" customHeight="1" x14ac:dyDescent="0.25">
      <c r="A342" s="2" t="s">
        <v>520</v>
      </c>
      <c r="B342" s="2" t="s">
        <v>523</v>
      </c>
      <c r="C342" s="2">
        <v>2015</v>
      </c>
      <c r="D342" s="2" t="s">
        <v>650</v>
      </c>
      <c r="E342" s="2" t="s">
        <v>650</v>
      </c>
      <c r="F342" s="2" t="s">
        <v>650</v>
      </c>
      <c r="G342" s="2" t="s">
        <v>650</v>
      </c>
      <c r="H342" s="2" t="s">
        <v>650</v>
      </c>
      <c r="I342" s="2" t="s">
        <v>650</v>
      </c>
      <c r="J342" s="2" t="s">
        <v>650</v>
      </c>
      <c r="K342" s="2" t="s">
        <v>650</v>
      </c>
      <c r="L342" s="2" t="s">
        <v>650</v>
      </c>
      <c r="M342" s="2" t="s">
        <v>650</v>
      </c>
      <c r="N342" s="2" t="s">
        <v>650</v>
      </c>
      <c r="O342" s="2" t="s">
        <v>650</v>
      </c>
      <c r="P342" s="2" t="s">
        <v>650</v>
      </c>
      <c r="Q342" s="2" t="s">
        <v>650</v>
      </c>
      <c r="R342" s="2" t="s">
        <v>650</v>
      </c>
      <c r="S342" s="2" t="s">
        <v>650</v>
      </c>
      <c r="T342" s="2" t="s">
        <v>650</v>
      </c>
      <c r="U342" s="2" t="s">
        <v>650</v>
      </c>
      <c r="V342" s="2" t="s">
        <v>650</v>
      </c>
      <c r="W342" s="2" t="s">
        <v>650</v>
      </c>
      <c r="X342" s="2" t="s">
        <v>650</v>
      </c>
      <c r="Y342" s="2" t="s">
        <v>650</v>
      </c>
      <c r="Z342" s="2" t="s">
        <v>650</v>
      </c>
      <c r="AA342" s="2" t="s">
        <v>650</v>
      </c>
      <c r="AB342" s="2" t="s">
        <v>650</v>
      </c>
      <c r="AC342" s="2" t="s">
        <v>650</v>
      </c>
      <c r="AD342" s="2" t="s">
        <v>650</v>
      </c>
      <c r="AE342" s="2" t="s">
        <v>650</v>
      </c>
      <c r="AF342" s="2" t="s">
        <v>650</v>
      </c>
      <c r="AG342" s="2" t="s">
        <v>650</v>
      </c>
      <c r="AJ342" s="129">
        <f t="shared" si="20"/>
        <v>0</v>
      </c>
      <c r="AK342" s="129"/>
      <c r="AL342" s="129">
        <f t="shared" si="21"/>
        <v>0</v>
      </c>
      <c r="AM342" s="129" t="str">
        <f t="shared" si="22"/>
        <v/>
      </c>
      <c r="AN342" s="130" t="str">
        <f t="shared" si="23"/>
        <v/>
      </c>
    </row>
    <row r="343" spans="1:40" ht="15" customHeight="1" x14ac:dyDescent="0.25">
      <c r="A343" s="2" t="s">
        <v>524</v>
      </c>
      <c r="B343" s="2" t="s">
        <v>11</v>
      </c>
      <c r="C343" s="2">
        <v>2015</v>
      </c>
      <c r="D343" s="2" t="s">
        <v>650</v>
      </c>
      <c r="E343" s="2" t="s">
        <v>650</v>
      </c>
      <c r="F343" s="2" t="s">
        <v>650</v>
      </c>
      <c r="G343" s="2" t="s">
        <v>650</v>
      </c>
      <c r="H343" s="2" t="s">
        <v>650</v>
      </c>
      <c r="I343" s="2" t="s">
        <v>650</v>
      </c>
      <c r="J343" s="2" t="s">
        <v>650</v>
      </c>
      <c r="K343" s="2" t="s">
        <v>650</v>
      </c>
      <c r="L343" s="2" t="s">
        <v>650</v>
      </c>
      <c r="M343" s="2" t="s">
        <v>650</v>
      </c>
      <c r="N343" s="2" t="s">
        <v>650</v>
      </c>
      <c r="O343" s="2" t="s">
        <v>650</v>
      </c>
      <c r="P343" s="2" t="s">
        <v>650</v>
      </c>
      <c r="Q343" s="2" t="s">
        <v>650</v>
      </c>
      <c r="R343" s="2" t="s">
        <v>650</v>
      </c>
      <c r="S343" s="2" t="s">
        <v>650</v>
      </c>
      <c r="T343" s="2" t="s">
        <v>650</v>
      </c>
      <c r="U343" s="2" t="s">
        <v>650</v>
      </c>
      <c r="V343" s="2" t="s">
        <v>650</v>
      </c>
      <c r="W343" s="2" t="s">
        <v>650</v>
      </c>
      <c r="X343" s="2" t="s">
        <v>650</v>
      </c>
      <c r="Y343" s="2" t="s">
        <v>650</v>
      </c>
      <c r="Z343" s="2" t="s">
        <v>650</v>
      </c>
      <c r="AA343" s="2" t="s">
        <v>650</v>
      </c>
      <c r="AB343" s="2" t="s">
        <v>650</v>
      </c>
      <c r="AC343" s="2" t="s">
        <v>650</v>
      </c>
      <c r="AD343" s="2" t="s">
        <v>650</v>
      </c>
      <c r="AE343" s="2" t="s">
        <v>650</v>
      </c>
      <c r="AF343" s="2" t="s">
        <v>650</v>
      </c>
      <c r="AG343" s="2" t="s">
        <v>650</v>
      </c>
      <c r="AJ343" s="129">
        <f t="shared" si="20"/>
        <v>0</v>
      </c>
      <c r="AK343" s="129"/>
      <c r="AL343" s="129">
        <f t="shared" si="21"/>
        <v>0</v>
      </c>
      <c r="AM343" s="129" t="str">
        <f t="shared" si="22"/>
        <v/>
      </c>
      <c r="AN343" s="130" t="str">
        <f t="shared" si="23"/>
        <v/>
      </c>
    </row>
    <row r="344" spans="1:40" ht="15" customHeight="1" x14ac:dyDescent="0.25">
      <c r="A344" s="2" t="s">
        <v>524</v>
      </c>
      <c r="B344" s="2" t="s">
        <v>525</v>
      </c>
      <c r="C344" s="2">
        <v>2015</v>
      </c>
      <c r="D344" s="2" t="s">
        <v>650</v>
      </c>
      <c r="E344" s="2" t="s">
        <v>650</v>
      </c>
      <c r="F344" s="2" t="s">
        <v>650</v>
      </c>
      <c r="G344" s="2" t="s">
        <v>650</v>
      </c>
      <c r="H344" s="2" t="s">
        <v>650</v>
      </c>
      <c r="I344" s="2" t="s">
        <v>650</v>
      </c>
      <c r="J344" s="2" t="s">
        <v>650</v>
      </c>
      <c r="K344" s="2" t="s">
        <v>650</v>
      </c>
      <c r="L344" s="2" t="s">
        <v>650</v>
      </c>
      <c r="M344" s="2" t="s">
        <v>650</v>
      </c>
      <c r="N344" s="2" t="s">
        <v>650</v>
      </c>
      <c r="O344" s="2" t="s">
        <v>650</v>
      </c>
      <c r="P344" s="2" t="s">
        <v>650</v>
      </c>
      <c r="Q344" s="2" t="s">
        <v>650</v>
      </c>
      <c r="R344" s="2" t="s">
        <v>650</v>
      </c>
      <c r="S344" s="2" t="s">
        <v>650</v>
      </c>
      <c r="T344" s="2" t="s">
        <v>650</v>
      </c>
      <c r="U344" s="2" t="s">
        <v>650</v>
      </c>
      <c r="V344" s="2" t="s">
        <v>650</v>
      </c>
      <c r="W344" s="2" t="s">
        <v>650</v>
      </c>
      <c r="X344" s="2" t="s">
        <v>650</v>
      </c>
      <c r="Y344" s="2" t="s">
        <v>650</v>
      </c>
      <c r="Z344" s="2" t="s">
        <v>650</v>
      </c>
      <c r="AA344" s="2" t="s">
        <v>650</v>
      </c>
      <c r="AB344" s="2" t="s">
        <v>650</v>
      </c>
      <c r="AC344" s="2" t="s">
        <v>650</v>
      </c>
      <c r="AD344" s="2" t="s">
        <v>650</v>
      </c>
      <c r="AE344" s="2" t="s">
        <v>650</v>
      </c>
      <c r="AF344" s="2" t="s">
        <v>650</v>
      </c>
      <c r="AG344" s="2" t="s">
        <v>650</v>
      </c>
      <c r="AJ344" s="129">
        <f t="shared" si="20"/>
        <v>0</v>
      </c>
      <c r="AK344" s="129"/>
      <c r="AL344" s="129">
        <f t="shared" si="21"/>
        <v>0</v>
      </c>
      <c r="AM344" s="129" t="str">
        <f t="shared" si="22"/>
        <v/>
      </c>
      <c r="AN344" s="130" t="str">
        <f t="shared" si="23"/>
        <v/>
      </c>
    </row>
    <row r="345" spans="1:40" ht="15" customHeight="1" x14ac:dyDescent="0.25">
      <c r="A345" s="2" t="s">
        <v>524</v>
      </c>
      <c r="B345" s="2" t="s">
        <v>318</v>
      </c>
      <c r="C345" s="2">
        <v>2015</v>
      </c>
      <c r="D345" s="2" t="s">
        <v>650</v>
      </c>
      <c r="E345" s="2" t="s">
        <v>650</v>
      </c>
      <c r="F345" s="2" t="s">
        <v>650</v>
      </c>
      <c r="G345" s="2" t="s">
        <v>650</v>
      </c>
      <c r="H345" s="2" t="s">
        <v>650</v>
      </c>
      <c r="I345" s="2" t="s">
        <v>650</v>
      </c>
      <c r="J345" s="2" t="s">
        <v>650</v>
      </c>
      <c r="K345" s="2" t="s">
        <v>650</v>
      </c>
      <c r="L345" s="2" t="s">
        <v>650</v>
      </c>
      <c r="M345" s="2" t="s">
        <v>650</v>
      </c>
      <c r="N345" s="2" t="s">
        <v>650</v>
      </c>
      <c r="O345" s="2" t="s">
        <v>650</v>
      </c>
      <c r="P345" s="2" t="s">
        <v>650</v>
      </c>
      <c r="Q345" s="2" t="s">
        <v>650</v>
      </c>
      <c r="R345" s="2" t="s">
        <v>650</v>
      </c>
      <c r="S345" s="2" t="s">
        <v>650</v>
      </c>
      <c r="T345" s="2" t="s">
        <v>650</v>
      </c>
      <c r="U345" s="2" t="s">
        <v>650</v>
      </c>
      <c r="V345" s="2" t="s">
        <v>650</v>
      </c>
      <c r="W345" s="2" t="s">
        <v>650</v>
      </c>
      <c r="X345" s="2" t="s">
        <v>650</v>
      </c>
      <c r="Y345" s="2" t="s">
        <v>650</v>
      </c>
      <c r="Z345" s="2" t="s">
        <v>650</v>
      </c>
      <c r="AA345" s="2" t="s">
        <v>650</v>
      </c>
      <c r="AB345" s="2" t="s">
        <v>650</v>
      </c>
      <c r="AC345" s="2" t="s">
        <v>650</v>
      </c>
      <c r="AD345" s="2" t="s">
        <v>650</v>
      </c>
      <c r="AE345" s="2" t="s">
        <v>650</v>
      </c>
      <c r="AF345" s="2" t="s">
        <v>650</v>
      </c>
      <c r="AG345" s="2" t="s">
        <v>650</v>
      </c>
      <c r="AJ345" s="129">
        <f t="shared" si="20"/>
        <v>0</v>
      </c>
      <c r="AK345" s="129"/>
      <c r="AL345" s="129">
        <f t="shared" si="21"/>
        <v>0</v>
      </c>
      <c r="AM345" s="129" t="str">
        <f t="shared" si="22"/>
        <v/>
      </c>
      <c r="AN345" s="130" t="str">
        <f t="shared" si="23"/>
        <v/>
      </c>
    </row>
    <row r="346" spans="1:40" ht="15" customHeight="1" x14ac:dyDescent="0.25">
      <c r="A346" s="2" t="s">
        <v>526</v>
      </c>
      <c r="B346" s="2" t="s">
        <v>527</v>
      </c>
      <c r="C346" s="2">
        <v>2015</v>
      </c>
      <c r="D346" s="2" t="s">
        <v>650</v>
      </c>
      <c r="E346" s="2" t="s">
        <v>650</v>
      </c>
      <c r="F346" s="2" t="s">
        <v>650</v>
      </c>
      <c r="G346" s="2" t="s">
        <v>650</v>
      </c>
      <c r="H346" s="2" t="s">
        <v>650</v>
      </c>
      <c r="I346" s="2" t="s">
        <v>650</v>
      </c>
      <c r="J346" s="2" t="s">
        <v>650</v>
      </c>
      <c r="K346" s="2" t="s">
        <v>650</v>
      </c>
      <c r="L346" s="2" t="s">
        <v>650</v>
      </c>
      <c r="M346" s="2" t="s">
        <v>650</v>
      </c>
      <c r="N346" s="2" t="s">
        <v>650</v>
      </c>
      <c r="O346" s="2" t="s">
        <v>650</v>
      </c>
      <c r="P346" s="2" t="s">
        <v>650</v>
      </c>
      <c r="Q346" s="2" t="s">
        <v>650</v>
      </c>
      <c r="R346" s="2" t="s">
        <v>650</v>
      </c>
      <c r="S346" s="2" t="s">
        <v>650</v>
      </c>
      <c r="T346" s="2" t="s">
        <v>650</v>
      </c>
      <c r="U346" s="2" t="s">
        <v>650</v>
      </c>
      <c r="V346" s="2" t="s">
        <v>650</v>
      </c>
      <c r="W346" s="2" t="s">
        <v>650</v>
      </c>
      <c r="X346" s="2" t="s">
        <v>650</v>
      </c>
      <c r="Y346" s="2" t="s">
        <v>650</v>
      </c>
      <c r="Z346" s="2" t="s">
        <v>650</v>
      </c>
      <c r="AA346" s="2" t="s">
        <v>650</v>
      </c>
      <c r="AB346" s="2" t="s">
        <v>650</v>
      </c>
      <c r="AC346" s="2" t="s">
        <v>650</v>
      </c>
      <c r="AD346" s="2" t="s">
        <v>650</v>
      </c>
      <c r="AE346" s="2" t="s">
        <v>650</v>
      </c>
      <c r="AF346" s="2" t="s">
        <v>650</v>
      </c>
      <c r="AG346" s="2" t="s">
        <v>650</v>
      </c>
      <c r="AJ346" s="129">
        <f t="shared" si="20"/>
        <v>0</v>
      </c>
      <c r="AK346" s="129"/>
      <c r="AL346" s="129">
        <f t="shared" si="21"/>
        <v>0</v>
      </c>
      <c r="AM346" s="129" t="str">
        <f t="shared" si="22"/>
        <v/>
      </c>
      <c r="AN346" s="130" t="str">
        <f t="shared" si="23"/>
        <v/>
      </c>
    </row>
    <row r="347" spans="1:40" ht="15" customHeight="1" x14ac:dyDescent="0.25">
      <c r="A347" s="2" t="s">
        <v>526</v>
      </c>
      <c r="B347" s="2" t="s">
        <v>528</v>
      </c>
      <c r="C347" s="2">
        <v>2015</v>
      </c>
      <c r="D347" s="2">
        <v>306.18</v>
      </c>
      <c r="E347" s="2">
        <v>118.169</v>
      </c>
      <c r="F347" s="2" t="s">
        <v>650</v>
      </c>
      <c r="G347" s="2" t="s">
        <v>650</v>
      </c>
      <c r="H347" s="2" t="s">
        <v>650</v>
      </c>
      <c r="I347" s="2">
        <v>516.82000000000005</v>
      </c>
      <c r="J347" s="2" t="s">
        <v>650</v>
      </c>
      <c r="K347" s="2" t="s">
        <v>650</v>
      </c>
      <c r="L347" s="2" t="s">
        <v>650</v>
      </c>
      <c r="M347" s="2" t="s">
        <v>650</v>
      </c>
      <c r="N347" s="2" t="s">
        <v>650</v>
      </c>
      <c r="O347" s="2" t="s">
        <v>650</v>
      </c>
      <c r="P347" s="2" t="s">
        <v>650</v>
      </c>
      <c r="Q347" s="2" t="s">
        <v>650</v>
      </c>
      <c r="R347" s="2">
        <v>7.94</v>
      </c>
      <c r="S347" s="2" t="s">
        <v>650</v>
      </c>
      <c r="T347" s="2" t="s">
        <v>650</v>
      </c>
      <c r="U347" s="2" t="s">
        <v>650</v>
      </c>
      <c r="V347" s="2" t="s">
        <v>650</v>
      </c>
      <c r="W347" s="2" t="s">
        <v>650</v>
      </c>
      <c r="X347" s="2" t="s">
        <v>650</v>
      </c>
      <c r="Y347" s="2" t="s">
        <v>650</v>
      </c>
      <c r="Z347" s="2">
        <v>508.88</v>
      </c>
      <c r="AA347" s="2" t="s">
        <v>650</v>
      </c>
      <c r="AB347" s="2" t="s">
        <v>650</v>
      </c>
      <c r="AC347" s="2" t="s">
        <v>650</v>
      </c>
      <c r="AD347" s="2" t="s">
        <v>650</v>
      </c>
      <c r="AE347" s="2" t="s">
        <v>650</v>
      </c>
      <c r="AF347" s="2" t="s">
        <v>650</v>
      </c>
      <c r="AG347" s="2" t="s">
        <v>650</v>
      </c>
      <c r="AJ347" s="129">
        <f t="shared" si="20"/>
        <v>516.82000000000005</v>
      </c>
      <c r="AK347" s="129"/>
      <c r="AL347" s="129">
        <f t="shared" si="21"/>
        <v>306.18</v>
      </c>
      <c r="AM347" s="129">
        <f t="shared" si="22"/>
        <v>118.169</v>
      </c>
      <c r="AN347" s="130">
        <f t="shared" si="23"/>
        <v>0.82107697070546792</v>
      </c>
    </row>
    <row r="348" spans="1:40" ht="15" customHeight="1" x14ac:dyDescent="0.25">
      <c r="A348" s="2" t="s">
        <v>526</v>
      </c>
      <c r="B348" s="2" t="s">
        <v>529</v>
      </c>
      <c r="C348" s="2">
        <v>2015</v>
      </c>
      <c r="D348" s="2" t="s">
        <v>650</v>
      </c>
      <c r="E348" s="2" t="s">
        <v>650</v>
      </c>
      <c r="F348" s="2" t="s">
        <v>650</v>
      </c>
      <c r="G348" s="2" t="s">
        <v>650</v>
      </c>
      <c r="H348" s="2" t="s">
        <v>650</v>
      </c>
      <c r="I348" s="2" t="s">
        <v>650</v>
      </c>
      <c r="J348" s="2" t="s">
        <v>650</v>
      </c>
      <c r="K348" s="2" t="s">
        <v>650</v>
      </c>
      <c r="L348" s="2" t="s">
        <v>650</v>
      </c>
      <c r="M348" s="2" t="s">
        <v>650</v>
      </c>
      <c r="N348" s="2" t="s">
        <v>650</v>
      </c>
      <c r="O348" s="2" t="s">
        <v>650</v>
      </c>
      <c r="P348" s="2" t="s">
        <v>650</v>
      </c>
      <c r="Q348" s="2" t="s">
        <v>650</v>
      </c>
      <c r="R348" s="2" t="s">
        <v>650</v>
      </c>
      <c r="S348" s="2" t="s">
        <v>650</v>
      </c>
      <c r="T348" s="2" t="s">
        <v>650</v>
      </c>
      <c r="U348" s="2" t="s">
        <v>650</v>
      </c>
      <c r="V348" s="2" t="s">
        <v>650</v>
      </c>
      <c r="W348" s="2" t="s">
        <v>650</v>
      </c>
      <c r="X348" s="2" t="s">
        <v>650</v>
      </c>
      <c r="Y348" s="2" t="s">
        <v>650</v>
      </c>
      <c r="Z348" s="2" t="s">
        <v>650</v>
      </c>
      <c r="AA348" s="2" t="s">
        <v>650</v>
      </c>
      <c r="AB348" s="2" t="s">
        <v>650</v>
      </c>
      <c r="AC348" s="2" t="s">
        <v>650</v>
      </c>
      <c r="AD348" s="2" t="s">
        <v>650</v>
      </c>
      <c r="AE348" s="2" t="s">
        <v>650</v>
      </c>
      <c r="AF348" s="2" t="s">
        <v>650</v>
      </c>
      <c r="AG348" s="2" t="s">
        <v>650</v>
      </c>
      <c r="AJ348" s="129">
        <f t="shared" si="20"/>
        <v>0</v>
      </c>
      <c r="AK348" s="129"/>
      <c r="AL348" s="129">
        <f t="shared" si="21"/>
        <v>0</v>
      </c>
      <c r="AM348" s="129" t="str">
        <f t="shared" si="22"/>
        <v/>
      </c>
      <c r="AN348" s="130" t="str">
        <f t="shared" si="23"/>
        <v/>
      </c>
    </row>
    <row r="349" spans="1:40" ht="15" customHeight="1" x14ac:dyDescent="0.25">
      <c r="A349" s="2" t="s">
        <v>526</v>
      </c>
      <c r="B349" s="2" t="s">
        <v>530</v>
      </c>
      <c r="C349" s="2">
        <v>2015</v>
      </c>
      <c r="D349" s="2" t="s">
        <v>650</v>
      </c>
      <c r="E349" s="2" t="s">
        <v>650</v>
      </c>
      <c r="F349" s="2" t="s">
        <v>650</v>
      </c>
      <c r="G349" s="2" t="s">
        <v>650</v>
      </c>
      <c r="H349" s="2" t="s">
        <v>650</v>
      </c>
      <c r="I349" s="2" t="s">
        <v>650</v>
      </c>
      <c r="J349" s="2" t="s">
        <v>650</v>
      </c>
      <c r="K349" s="2" t="s">
        <v>650</v>
      </c>
      <c r="L349" s="2" t="s">
        <v>650</v>
      </c>
      <c r="M349" s="2" t="s">
        <v>650</v>
      </c>
      <c r="N349" s="2" t="s">
        <v>650</v>
      </c>
      <c r="O349" s="2" t="s">
        <v>650</v>
      </c>
      <c r="P349" s="2" t="s">
        <v>650</v>
      </c>
      <c r="Q349" s="2" t="s">
        <v>650</v>
      </c>
      <c r="R349" s="2" t="s">
        <v>650</v>
      </c>
      <c r="S349" s="2" t="s">
        <v>650</v>
      </c>
      <c r="T349" s="2" t="s">
        <v>650</v>
      </c>
      <c r="U349" s="2" t="s">
        <v>650</v>
      </c>
      <c r="V349" s="2" t="s">
        <v>650</v>
      </c>
      <c r="W349" s="2" t="s">
        <v>650</v>
      </c>
      <c r="X349" s="2" t="s">
        <v>650</v>
      </c>
      <c r="Y349" s="2" t="s">
        <v>650</v>
      </c>
      <c r="Z349" s="2" t="s">
        <v>650</v>
      </c>
      <c r="AA349" s="2" t="s">
        <v>650</v>
      </c>
      <c r="AB349" s="2" t="s">
        <v>650</v>
      </c>
      <c r="AC349" s="2" t="s">
        <v>650</v>
      </c>
      <c r="AD349" s="2" t="s">
        <v>650</v>
      </c>
      <c r="AE349" s="2" t="s">
        <v>650</v>
      </c>
      <c r="AF349" s="2" t="s">
        <v>650</v>
      </c>
      <c r="AG349" s="2" t="s">
        <v>650</v>
      </c>
      <c r="AJ349" s="129">
        <f t="shared" si="20"/>
        <v>0</v>
      </c>
      <c r="AK349" s="129"/>
      <c r="AL349" s="129">
        <f t="shared" si="21"/>
        <v>0</v>
      </c>
      <c r="AM349" s="129" t="str">
        <f t="shared" si="22"/>
        <v/>
      </c>
      <c r="AN349" s="130" t="str">
        <f t="shared" si="23"/>
        <v/>
      </c>
    </row>
    <row r="350" spans="1:40" ht="15" customHeight="1" x14ac:dyDescent="0.25">
      <c r="A350" s="2" t="s">
        <v>526</v>
      </c>
      <c r="B350" s="2" t="s">
        <v>531</v>
      </c>
      <c r="C350" s="2">
        <v>2015</v>
      </c>
      <c r="D350" s="2" t="s">
        <v>650</v>
      </c>
      <c r="E350" s="2" t="s">
        <v>650</v>
      </c>
      <c r="F350" s="2" t="s">
        <v>650</v>
      </c>
      <c r="G350" s="2" t="s">
        <v>650</v>
      </c>
      <c r="H350" s="2" t="s">
        <v>650</v>
      </c>
      <c r="I350" s="2" t="s">
        <v>650</v>
      </c>
      <c r="J350" s="2" t="s">
        <v>650</v>
      </c>
      <c r="K350" s="2" t="s">
        <v>650</v>
      </c>
      <c r="L350" s="2" t="s">
        <v>650</v>
      </c>
      <c r="M350" s="2" t="s">
        <v>650</v>
      </c>
      <c r="N350" s="2" t="s">
        <v>650</v>
      </c>
      <c r="O350" s="2" t="s">
        <v>650</v>
      </c>
      <c r="P350" s="2" t="s">
        <v>650</v>
      </c>
      <c r="Q350" s="2" t="s">
        <v>650</v>
      </c>
      <c r="R350" s="2" t="s">
        <v>650</v>
      </c>
      <c r="S350" s="2" t="s">
        <v>650</v>
      </c>
      <c r="T350" s="2" t="s">
        <v>650</v>
      </c>
      <c r="U350" s="2" t="s">
        <v>650</v>
      </c>
      <c r="V350" s="2" t="s">
        <v>650</v>
      </c>
      <c r="W350" s="2" t="s">
        <v>650</v>
      </c>
      <c r="X350" s="2" t="s">
        <v>650</v>
      </c>
      <c r="Y350" s="2" t="s">
        <v>650</v>
      </c>
      <c r="Z350" s="2" t="s">
        <v>650</v>
      </c>
      <c r="AA350" s="2" t="s">
        <v>650</v>
      </c>
      <c r="AB350" s="2" t="s">
        <v>650</v>
      </c>
      <c r="AC350" s="2" t="s">
        <v>650</v>
      </c>
      <c r="AD350" s="2" t="s">
        <v>650</v>
      </c>
      <c r="AE350" s="2" t="s">
        <v>650</v>
      </c>
      <c r="AF350" s="2" t="s">
        <v>650</v>
      </c>
      <c r="AG350" s="2" t="s">
        <v>650</v>
      </c>
      <c r="AJ350" s="129">
        <f t="shared" si="20"/>
        <v>0</v>
      </c>
      <c r="AK350" s="129"/>
      <c r="AL350" s="129">
        <f t="shared" si="21"/>
        <v>0</v>
      </c>
      <c r="AM350" s="129" t="str">
        <f t="shared" si="22"/>
        <v/>
      </c>
      <c r="AN350" s="130" t="str">
        <f t="shared" si="23"/>
        <v/>
      </c>
    </row>
    <row r="351" spans="1:40" ht="15" customHeight="1" x14ac:dyDescent="0.25">
      <c r="A351" s="2" t="s">
        <v>526</v>
      </c>
      <c r="B351" s="2" t="s">
        <v>532</v>
      </c>
      <c r="C351" s="2">
        <v>2015</v>
      </c>
      <c r="D351" s="2">
        <v>106.30500000000001</v>
      </c>
      <c r="E351" s="2">
        <v>19.638000000000002</v>
      </c>
      <c r="F351" s="2" t="s">
        <v>650</v>
      </c>
      <c r="G351" s="2" t="s">
        <v>650</v>
      </c>
      <c r="H351" s="2" t="s">
        <v>650</v>
      </c>
      <c r="I351" s="2">
        <v>148.14500000000001</v>
      </c>
      <c r="J351" s="2" t="s">
        <v>650</v>
      </c>
      <c r="K351" s="2" t="s">
        <v>650</v>
      </c>
      <c r="L351" s="2" t="s">
        <v>650</v>
      </c>
      <c r="M351" s="2" t="s">
        <v>650</v>
      </c>
      <c r="N351" s="2" t="s">
        <v>650</v>
      </c>
      <c r="O351" s="2" t="s">
        <v>650</v>
      </c>
      <c r="P351" s="2">
        <v>55.436</v>
      </c>
      <c r="Q351" s="2">
        <v>37.082999999999998</v>
      </c>
      <c r="R351" s="2">
        <v>11.888</v>
      </c>
      <c r="S351" s="2">
        <v>17.516999999999999</v>
      </c>
      <c r="T351" s="2" t="s">
        <v>650</v>
      </c>
      <c r="U351" s="2" t="s">
        <v>650</v>
      </c>
      <c r="V351" s="2" t="s">
        <v>650</v>
      </c>
      <c r="W351" s="2" t="s">
        <v>650</v>
      </c>
      <c r="X351" s="2" t="s">
        <v>650</v>
      </c>
      <c r="Y351" s="2" t="s">
        <v>650</v>
      </c>
      <c r="Z351" s="2" t="s">
        <v>650</v>
      </c>
      <c r="AA351" s="2" t="s">
        <v>650</v>
      </c>
      <c r="AB351" s="2" t="s">
        <v>650</v>
      </c>
      <c r="AC351" s="2" t="s">
        <v>650</v>
      </c>
      <c r="AD351" s="2" t="s">
        <v>650</v>
      </c>
      <c r="AE351" s="2" t="s">
        <v>650</v>
      </c>
      <c r="AF351" s="2" t="s">
        <v>650</v>
      </c>
      <c r="AG351" s="2">
        <v>26.221</v>
      </c>
      <c r="AJ351" s="129">
        <f t="shared" si="20"/>
        <v>121.92400000000001</v>
      </c>
      <c r="AK351" s="129"/>
      <c r="AL351" s="129">
        <f t="shared" si="21"/>
        <v>106.30500000000001</v>
      </c>
      <c r="AM351" s="129">
        <f t="shared" si="22"/>
        <v>19.638000000000002</v>
      </c>
      <c r="AN351" s="130">
        <f t="shared" si="23"/>
        <v>1.0329631573767266</v>
      </c>
    </row>
    <row r="352" spans="1:40" ht="15" customHeight="1" x14ac:dyDescent="0.25">
      <c r="A352" s="2" t="s">
        <v>526</v>
      </c>
      <c r="B352" s="2" t="s">
        <v>533</v>
      </c>
      <c r="C352" s="2">
        <v>2015</v>
      </c>
      <c r="D352" s="2">
        <v>233.01300000000001</v>
      </c>
      <c r="E352" s="2">
        <v>74.430000000000007</v>
      </c>
      <c r="F352" s="2" t="s">
        <v>650</v>
      </c>
      <c r="G352" s="2" t="s">
        <v>650</v>
      </c>
      <c r="H352" s="2" t="s">
        <v>650</v>
      </c>
      <c r="I352" s="2">
        <v>388.22899999999998</v>
      </c>
      <c r="J352" s="2">
        <v>0</v>
      </c>
      <c r="K352" s="2">
        <v>0</v>
      </c>
      <c r="L352" s="2">
        <v>0.254</v>
      </c>
      <c r="M352" s="2" t="s">
        <v>650</v>
      </c>
      <c r="N352" s="2" t="s">
        <v>650</v>
      </c>
      <c r="O352" s="2" t="s">
        <v>650</v>
      </c>
      <c r="P352" s="2">
        <v>2.5710000000000002</v>
      </c>
      <c r="Q352" s="2" t="s">
        <v>650</v>
      </c>
      <c r="R352" s="2" t="s">
        <v>650</v>
      </c>
      <c r="S352" s="2" t="s">
        <v>650</v>
      </c>
      <c r="T352" s="2" t="s">
        <v>650</v>
      </c>
      <c r="U352" s="2" t="s">
        <v>650</v>
      </c>
      <c r="V352" s="2" t="s">
        <v>16</v>
      </c>
      <c r="W352" s="2" t="s">
        <v>650</v>
      </c>
      <c r="X352" s="2" t="s">
        <v>650</v>
      </c>
      <c r="Y352" s="2" t="s">
        <v>650</v>
      </c>
      <c r="Z352" s="2">
        <v>334.95</v>
      </c>
      <c r="AA352" s="2" t="s">
        <v>650</v>
      </c>
      <c r="AB352" s="2" t="s">
        <v>650</v>
      </c>
      <c r="AC352" s="2" t="s">
        <v>650</v>
      </c>
      <c r="AD352" s="2" t="s">
        <v>650</v>
      </c>
      <c r="AE352" s="2">
        <v>2.0990000000000002</v>
      </c>
      <c r="AF352" s="2">
        <v>2.0099999999999998</v>
      </c>
      <c r="AG352" s="2">
        <v>46.344999999999999</v>
      </c>
      <c r="AJ352" s="129">
        <f t="shared" si="20"/>
        <v>341.88399999999996</v>
      </c>
      <c r="AK352" s="129"/>
      <c r="AL352" s="129">
        <f t="shared" si="21"/>
        <v>233.01300000000001</v>
      </c>
      <c r="AM352" s="129">
        <f t="shared" si="22"/>
        <v>74.430000000000007</v>
      </c>
      <c r="AN352" s="130">
        <f t="shared" si="23"/>
        <v>0.899261152905664</v>
      </c>
    </row>
    <row r="353" spans="1:40" ht="15" customHeight="1" x14ac:dyDescent="0.25">
      <c r="A353" s="2" t="s">
        <v>526</v>
      </c>
      <c r="B353" s="2" t="s">
        <v>534</v>
      </c>
      <c r="C353" s="2">
        <v>2015</v>
      </c>
      <c r="D353" s="2" t="s">
        <v>650</v>
      </c>
      <c r="E353" s="2" t="s">
        <v>650</v>
      </c>
      <c r="F353" s="2" t="s">
        <v>650</v>
      </c>
      <c r="G353" s="2" t="s">
        <v>650</v>
      </c>
      <c r="H353" s="2" t="s">
        <v>650</v>
      </c>
      <c r="I353" s="2" t="s">
        <v>650</v>
      </c>
      <c r="J353" s="2" t="s">
        <v>650</v>
      </c>
      <c r="K353" s="2" t="s">
        <v>650</v>
      </c>
      <c r="L353" s="2" t="s">
        <v>650</v>
      </c>
      <c r="M353" s="2" t="s">
        <v>650</v>
      </c>
      <c r="N353" s="2" t="s">
        <v>650</v>
      </c>
      <c r="O353" s="2" t="s">
        <v>650</v>
      </c>
      <c r="P353" s="2" t="s">
        <v>650</v>
      </c>
      <c r="Q353" s="2" t="s">
        <v>650</v>
      </c>
      <c r="R353" s="2" t="s">
        <v>650</v>
      </c>
      <c r="S353" s="2" t="s">
        <v>650</v>
      </c>
      <c r="T353" s="2" t="s">
        <v>650</v>
      </c>
      <c r="U353" s="2" t="s">
        <v>650</v>
      </c>
      <c r="V353" s="2" t="s">
        <v>650</v>
      </c>
      <c r="W353" s="2" t="s">
        <v>650</v>
      </c>
      <c r="X353" s="2" t="s">
        <v>650</v>
      </c>
      <c r="Y353" s="2" t="s">
        <v>650</v>
      </c>
      <c r="Z353" s="2" t="s">
        <v>650</v>
      </c>
      <c r="AA353" s="2" t="s">
        <v>650</v>
      </c>
      <c r="AB353" s="2" t="s">
        <v>650</v>
      </c>
      <c r="AC353" s="2" t="s">
        <v>650</v>
      </c>
      <c r="AD353" s="2" t="s">
        <v>650</v>
      </c>
      <c r="AE353" s="2" t="s">
        <v>650</v>
      </c>
      <c r="AF353" s="2" t="s">
        <v>650</v>
      </c>
      <c r="AG353" s="2" t="s">
        <v>650</v>
      </c>
      <c r="AJ353" s="129">
        <f t="shared" si="20"/>
        <v>0</v>
      </c>
      <c r="AK353" s="129"/>
      <c r="AL353" s="129">
        <f t="shared" si="21"/>
        <v>0</v>
      </c>
      <c r="AM353" s="129" t="str">
        <f t="shared" si="22"/>
        <v/>
      </c>
      <c r="AN353" s="130" t="str">
        <f t="shared" si="23"/>
        <v/>
      </c>
    </row>
    <row r="354" spans="1:40" ht="15" customHeight="1" x14ac:dyDescent="0.25">
      <c r="A354" s="2" t="s">
        <v>526</v>
      </c>
      <c r="B354" s="2" t="s">
        <v>535</v>
      </c>
      <c r="C354" s="2">
        <v>2015</v>
      </c>
      <c r="D354" s="2" t="s">
        <v>650</v>
      </c>
      <c r="E354" s="2" t="s">
        <v>650</v>
      </c>
      <c r="F354" s="2" t="s">
        <v>650</v>
      </c>
      <c r="G354" s="2" t="s">
        <v>650</v>
      </c>
      <c r="H354" s="2" t="s">
        <v>650</v>
      </c>
      <c r="I354" s="2" t="s">
        <v>650</v>
      </c>
      <c r="J354" s="2" t="s">
        <v>650</v>
      </c>
      <c r="K354" s="2" t="s">
        <v>650</v>
      </c>
      <c r="L354" s="2" t="s">
        <v>650</v>
      </c>
      <c r="M354" s="2" t="s">
        <v>650</v>
      </c>
      <c r="N354" s="2" t="s">
        <v>650</v>
      </c>
      <c r="O354" s="2" t="s">
        <v>650</v>
      </c>
      <c r="P354" s="2" t="s">
        <v>650</v>
      </c>
      <c r="Q354" s="2" t="s">
        <v>650</v>
      </c>
      <c r="R354" s="2" t="s">
        <v>650</v>
      </c>
      <c r="S354" s="2" t="s">
        <v>650</v>
      </c>
      <c r="T354" s="2" t="s">
        <v>650</v>
      </c>
      <c r="U354" s="2" t="s">
        <v>650</v>
      </c>
      <c r="V354" s="2" t="s">
        <v>650</v>
      </c>
      <c r="W354" s="2" t="s">
        <v>650</v>
      </c>
      <c r="X354" s="2" t="s">
        <v>650</v>
      </c>
      <c r="Y354" s="2" t="s">
        <v>650</v>
      </c>
      <c r="Z354" s="2" t="s">
        <v>650</v>
      </c>
      <c r="AA354" s="2" t="s">
        <v>650</v>
      </c>
      <c r="AB354" s="2" t="s">
        <v>650</v>
      </c>
      <c r="AC354" s="2" t="s">
        <v>650</v>
      </c>
      <c r="AD354" s="2" t="s">
        <v>650</v>
      </c>
      <c r="AE354" s="2" t="s">
        <v>650</v>
      </c>
      <c r="AF354" s="2" t="s">
        <v>650</v>
      </c>
      <c r="AG354" s="2" t="s">
        <v>650</v>
      </c>
      <c r="AJ354" s="129">
        <f t="shared" si="20"/>
        <v>0</v>
      </c>
      <c r="AK354" s="129"/>
      <c r="AL354" s="129">
        <f t="shared" si="21"/>
        <v>0</v>
      </c>
      <c r="AM354" s="129" t="str">
        <f t="shared" si="22"/>
        <v/>
      </c>
      <c r="AN354" s="130" t="str">
        <f t="shared" si="23"/>
        <v/>
      </c>
    </row>
    <row r="355" spans="1:40" ht="15" customHeight="1" x14ac:dyDescent="0.25">
      <c r="A355" s="2" t="s">
        <v>526</v>
      </c>
      <c r="B355" s="2" t="s">
        <v>536</v>
      </c>
      <c r="C355" s="2">
        <v>2015</v>
      </c>
      <c r="D355" s="2">
        <v>333.7</v>
      </c>
      <c r="E355" s="2">
        <v>113.7</v>
      </c>
      <c r="F355" s="2" t="s">
        <v>650</v>
      </c>
      <c r="G355" s="2" t="s">
        <v>650</v>
      </c>
      <c r="H355" s="2" t="s">
        <v>650</v>
      </c>
      <c r="I355" s="2">
        <v>496.34199999999998</v>
      </c>
      <c r="J355" s="2" t="s">
        <v>650</v>
      </c>
      <c r="K355" s="2">
        <v>7.8840000000000003</v>
      </c>
      <c r="L355" s="2" t="s">
        <v>650</v>
      </c>
      <c r="M355" s="2">
        <v>5.7069999999999999</v>
      </c>
      <c r="N355" s="2" t="s">
        <v>650</v>
      </c>
      <c r="O355" s="2" t="s">
        <v>650</v>
      </c>
      <c r="P355" s="2" t="s">
        <v>650</v>
      </c>
      <c r="Q355" s="2" t="s">
        <v>650</v>
      </c>
      <c r="R355" s="2" t="s">
        <v>650</v>
      </c>
      <c r="S355" s="2" t="s">
        <v>650</v>
      </c>
      <c r="T355" s="2" t="s">
        <v>650</v>
      </c>
      <c r="U355" s="2">
        <v>0.17499999999999999</v>
      </c>
      <c r="V355" s="2" t="s">
        <v>8</v>
      </c>
      <c r="W355" s="2">
        <v>74.606999999999999</v>
      </c>
      <c r="X355" s="2" t="s">
        <v>650</v>
      </c>
      <c r="Y355" s="2" t="s">
        <v>650</v>
      </c>
      <c r="Z355" s="2" t="s">
        <v>650</v>
      </c>
      <c r="AA355" s="2" t="s">
        <v>650</v>
      </c>
      <c r="AB355" s="2" t="s">
        <v>650</v>
      </c>
      <c r="AC355" s="2" t="s">
        <v>650</v>
      </c>
      <c r="AD355" s="2">
        <v>227.143</v>
      </c>
      <c r="AE355" s="2">
        <v>180.82599999999999</v>
      </c>
      <c r="AF355" s="2" t="s">
        <v>650</v>
      </c>
      <c r="AG355" s="2" t="s">
        <v>650</v>
      </c>
      <c r="AJ355" s="129">
        <f t="shared" si="20"/>
        <v>496.34199999999998</v>
      </c>
      <c r="AK355" s="129"/>
      <c r="AL355" s="129">
        <f t="shared" si="21"/>
        <v>333.7</v>
      </c>
      <c r="AM355" s="129">
        <f t="shared" si="22"/>
        <v>113.7</v>
      </c>
      <c r="AN355" s="130">
        <f t="shared" si="23"/>
        <v>0.90139460291492557</v>
      </c>
    </row>
    <row r="356" spans="1:40" ht="15" customHeight="1" x14ac:dyDescent="0.25">
      <c r="A356" s="2" t="s">
        <v>526</v>
      </c>
      <c r="B356" s="2" t="s">
        <v>537</v>
      </c>
      <c r="C356" s="2">
        <v>2015</v>
      </c>
      <c r="D356" s="2" t="s">
        <v>650</v>
      </c>
      <c r="E356" s="2" t="s">
        <v>650</v>
      </c>
      <c r="F356" s="2" t="s">
        <v>650</v>
      </c>
      <c r="G356" s="2" t="s">
        <v>650</v>
      </c>
      <c r="H356" s="2" t="s">
        <v>650</v>
      </c>
      <c r="I356" s="2" t="s">
        <v>650</v>
      </c>
      <c r="J356" s="2" t="s">
        <v>650</v>
      </c>
      <c r="K356" s="2" t="s">
        <v>650</v>
      </c>
      <c r="L356" s="2" t="s">
        <v>650</v>
      </c>
      <c r="M356" s="2" t="s">
        <v>650</v>
      </c>
      <c r="N356" s="2" t="s">
        <v>650</v>
      </c>
      <c r="O356" s="2" t="s">
        <v>650</v>
      </c>
      <c r="P356" s="2" t="s">
        <v>650</v>
      </c>
      <c r="Q356" s="2" t="s">
        <v>650</v>
      </c>
      <c r="R356" s="2" t="s">
        <v>650</v>
      </c>
      <c r="S356" s="2" t="s">
        <v>650</v>
      </c>
      <c r="T356" s="2" t="s">
        <v>650</v>
      </c>
      <c r="U356" s="2" t="s">
        <v>650</v>
      </c>
      <c r="V356" s="2" t="s">
        <v>650</v>
      </c>
      <c r="W356" s="2" t="s">
        <v>650</v>
      </c>
      <c r="X356" s="2" t="s">
        <v>650</v>
      </c>
      <c r="Y356" s="2" t="s">
        <v>650</v>
      </c>
      <c r="Z356" s="2" t="s">
        <v>650</v>
      </c>
      <c r="AA356" s="2" t="s">
        <v>650</v>
      </c>
      <c r="AB356" s="2" t="s">
        <v>650</v>
      </c>
      <c r="AC356" s="2" t="s">
        <v>650</v>
      </c>
      <c r="AD356" s="2" t="s">
        <v>650</v>
      </c>
      <c r="AE356" s="2" t="s">
        <v>650</v>
      </c>
      <c r="AF356" s="2" t="s">
        <v>650</v>
      </c>
      <c r="AG356" s="2" t="s">
        <v>650</v>
      </c>
      <c r="AJ356" s="129">
        <f t="shared" si="20"/>
        <v>0</v>
      </c>
      <c r="AK356" s="129"/>
      <c r="AL356" s="129">
        <f t="shared" si="21"/>
        <v>0</v>
      </c>
      <c r="AM356" s="129" t="str">
        <f t="shared" si="22"/>
        <v/>
      </c>
      <c r="AN356" s="130" t="str">
        <f t="shared" si="23"/>
        <v/>
      </c>
    </row>
    <row r="357" spans="1:40" ht="15" customHeight="1" x14ac:dyDescent="0.25">
      <c r="A357" s="2" t="s">
        <v>538</v>
      </c>
      <c r="B357" s="2" t="s">
        <v>539</v>
      </c>
      <c r="C357" s="2">
        <v>2015</v>
      </c>
      <c r="D357" s="2" t="s">
        <v>650</v>
      </c>
      <c r="E357" s="2" t="s">
        <v>650</v>
      </c>
      <c r="F357" s="2" t="s">
        <v>650</v>
      </c>
      <c r="G357" s="2" t="s">
        <v>650</v>
      </c>
      <c r="H357" s="2" t="s">
        <v>650</v>
      </c>
      <c r="I357" s="2" t="s">
        <v>650</v>
      </c>
      <c r="J357" s="2" t="s">
        <v>650</v>
      </c>
      <c r="K357" s="2" t="s">
        <v>650</v>
      </c>
      <c r="L357" s="2" t="s">
        <v>650</v>
      </c>
      <c r="M357" s="2" t="s">
        <v>650</v>
      </c>
      <c r="N357" s="2" t="s">
        <v>650</v>
      </c>
      <c r="O357" s="2" t="s">
        <v>650</v>
      </c>
      <c r="P357" s="2" t="s">
        <v>650</v>
      </c>
      <c r="Q357" s="2" t="s">
        <v>650</v>
      </c>
      <c r="R357" s="2" t="s">
        <v>650</v>
      </c>
      <c r="S357" s="2" t="s">
        <v>650</v>
      </c>
      <c r="T357" s="2" t="s">
        <v>650</v>
      </c>
      <c r="U357" s="2" t="s">
        <v>650</v>
      </c>
      <c r="V357" s="2" t="s">
        <v>650</v>
      </c>
      <c r="W357" s="2" t="s">
        <v>650</v>
      </c>
      <c r="X357" s="2" t="s">
        <v>650</v>
      </c>
      <c r="Y357" s="2" t="s">
        <v>650</v>
      </c>
      <c r="Z357" s="2" t="s">
        <v>650</v>
      </c>
      <c r="AA357" s="2" t="s">
        <v>650</v>
      </c>
      <c r="AB357" s="2" t="s">
        <v>650</v>
      </c>
      <c r="AC357" s="2" t="s">
        <v>650</v>
      </c>
      <c r="AD357" s="2" t="s">
        <v>650</v>
      </c>
      <c r="AE357" s="2" t="s">
        <v>650</v>
      </c>
      <c r="AF357" s="2" t="s">
        <v>650</v>
      </c>
      <c r="AG357" s="2" t="s">
        <v>650</v>
      </c>
      <c r="AJ357" s="129">
        <f t="shared" si="20"/>
        <v>0</v>
      </c>
      <c r="AK357" s="129"/>
      <c r="AL357" s="129">
        <f t="shared" si="21"/>
        <v>0</v>
      </c>
      <c r="AM357" s="129" t="str">
        <f t="shared" si="22"/>
        <v/>
      </c>
      <c r="AN357" s="130" t="str">
        <f t="shared" si="23"/>
        <v/>
      </c>
    </row>
    <row r="358" spans="1:40" ht="15" customHeight="1" x14ac:dyDescent="0.25">
      <c r="A358" s="2" t="s">
        <v>538</v>
      </c>
      <c r="B358" s="2" t="s">
        <v>540</v>
      </c>
      <c r="C358" s="2">
        <v>2015</v>
      </c>
      <c r="D358" s="2" t="s">
        <v>650</v>
      </c>
      <c r="E358" s="2" t="s">
        <v>650</v>
      </c>
      <c r="F358" s="2" t="s">
        <v>650</v>
      </c>
      <c r="G358" s="2" t="s">
        <v>650</v>
      </c>
      <c r="H358" s="2" t="s">
        <v>650</v>
      </c>
      <c r="I358" s="2" t="s">
        <v>650</v>
      </c>
      <c r="J358" s="2" t="s">
        <v>650</v>
      </c>
      <c r="K358" s="2" t="s">
        <v>650</v>
      </c>
      <c r="L358" s="2" t="s">
        <v>650</v>
      </c>
      <c r="M358" s="2" t="s">
        <v>650</v>
      </c>
      <c r="N358" s="2" t="s">
        <v>650</v>
      </c>
      <c r="O358" s="2" t="s">
        <v>650</v>
      </c>
      <c r="P358" s="2" t="s">
        <v>650</v>
      </c>
      <c r="Q358" s="2" t="s">
        <v>650</v>
      </c>
      <c r="R358" s="2" t="s">
        <v>650</v>
      </c>
      <c r="S358" s="2" t="s">
        <v>650</v>
      </c>
      <c r="T358" s="2" t="s">
        <v>650</v>
      </c>
      <c r="U358" s="2" t="s">
        <v>650</v>
      </c>
      <c r="V358" s="2" t="s">
        <v>650</v>
      </c>
      <c r="W358" s="2" t="s">
        <v>650</v>
      </c>
      <c r="X358" s="2" t="s">
        <v>650</v>
      </c>
      <c r="Y358" s="2" t="s">
        <v>650</v>
      </c>
      <c r="Z358" s="2" t="s">
        <v>650</v>
      </c>
      <c r="AA358" s="2" t="s">
        <v>650</v>
      </c>
      <c r="AB358" s="2" t="s">
        <v>650</v>
      </c>
      <c r="AC358" s="2" t="s">
        <v>650</v>
      </c>
      <c r="AD358" s="2" t="s">
        <v>650</v>
      </c>
      <c r="AE358" s="2" t="s">
        <v>650</v>
      </c>
      <c r="AF358" s="2" t="s">
        <v>650</v>
      </c>
      <c r="AG358" s="2" t="s">
        <v>650</v>
      </c>
      <c r="AJ358" s="129">
        <f t="shared" si="20"/>
        <v>0</v>
      </c>
      <c r="AK358" s="129"/>
      <c r="AL358" s="129">
        <f t="shared" si="21"/>
        <v>0</v>
      </c>
      <c r="AM358" s="129" t="str">
        <f t="shared" si="22"/>
        <v/>
      </c>
      <c r="AN358" s="130" t="str">
        <f t="shared" si="23"/>
        <v/>
      </c>
    </row>
    <row r="359" spans="1:40" ht="15" customHeight="1" x14ac:dyDescent="0.25">
      <c r="A359" s="2" t="s">
        <v>538</v>
      </c>
      <c r="B359" s="2" t="s">
        <v>541</v>
      </c>
      <c r="C359" s="2">
        <v>2015</v>
      </c>
      <c r="D359" s="2">
        <v>96</v>
      </c>
      <c r="E359" s="2">
        <v>14.6</v>
      </c>
      <c r="F359" s="2" t="s">
        <v>650</v>
      </c>
      <c r="G359" s="2" t="s">
        <v>650</v>
      </c>
      <c r="H359" s="2" t="s">
        <v>650</v>
      </c>
      <c r="I359" s="2">
        <v>123.6</v>
      </c>
      <c r="J359" s="2" t="s">
        <v>650</v>
      </c>
      <c r="K359" s="2">
        <v>0.7</v>
      </c>
      <c r="L359" s="2" t="s">
        <v>650</v>
      </c>
      <c r="M359" s="2" t="s">
        <v>650</v>
      </c>
      <c r="N359" s="2" t="s">
        <v>650</v>
      </c>
      <c r="O359" s="2" t="s">
        <v>650</v>
      </c>
      <c r="P359" s="2">
        <v>0.4</v>
      </c>
      <c r="Q359" s="2">
        <v>3.4</v>
      </c>
      <c r="R359" s="2">
        <v>2</v>
      </c>
      <c r="S359" s="2" t="s">
        <v>650</v>
      </c>
      <c r="T359" s="2" t="s">
        <v>650</v>
      </c>
      <c r="U359" s="2" t="s">
        <v>650</v>
      </c>
      <c r="V359" s="2" t="s">
        <v>8</v>
      </c>
      <c r="W359" s="2" t="s">
        <v>650</v>
      </c>
      <c r="X359" s="2" t="s">
        <v>650</v>
      </c>
      <c r="Y359" s="2" t="s">
        <v>650</v>
      </c>
      <c r="Z359" s="2">
        <v>96.7</v>
      </c>
      <c r="AA359" s="2" t="s">
        <v>650</v>
      </c>
      <c r="AB359" s="2" t="s">
        <v>650</v>
      </c>
      <c r="AC359" s="2" t="s">
        <v>650</v>
      </c>
      <c r="AD359" s="2" t="s">
        <v>650</v>
      </c>
      <c r="AE359" s="2">
        <v>6</v>
      </c>
      <c r="AF359" s="2" t="s">
        <v>650</v>
      </c>
      <c r="AG359" s="2">
        <v>14.4</v>
      </c>
      <c r="AJ359" s="129">
        <f t="shared" si="20"/>
        <v>109.2</v>
      </c>
      <c r="AK359" s="129"/>
      <c r="AL359" s="129">
        <f t="shared" si="21"/>
        <v>96</v>
      </c>
      <c r="AM359" s="129">
        <f t="shared" si="22"/>
        <v>14.6</v>
      </c>
      <c r="AN359" s="130">
        <f t="shared" si="23"/>
        <v>1.0128205128205128</v>
      </c>
    </row>
    <row r="360" spans="1:40" ht="15" customHeight="1" x14ac:dyDescent="0.25">
      <c r="A360" s="2" t="s">
        <v>542</v>
      </c>
      <c r="B360" s="2" t="s">
        <v>543</v>
      </c>
      <c r="C360" s="2">
        <v>2015</v>
      </c>
      <c r="D360" s="2" t="s">
        <v>650</v>
      </c>
      <c r="E360" s="2" t="s">
        <v>650</v>
      </c>
      <c r="F360" s="2" t="s">
        <v>650</v>
      </c>
      <c r="G360" s="2" t="s">
        <v>650</v>
      </c>
      <c r="H360" s="2" t="s">
        <v>650</v>
      </c>
      <c r="I360" s="2" t="s">
        <v>650</v>
      </c>
      <c r="J360" s="2" t="s">
        <v>650</v>
      </c>
      <c r="K360" s="2" t="s">
        <v>650</v>
      </c>
      <c r="L360" s="2" t="s">
        <v>650</v>
      </c>
      <c r="M360" s="2" t="s">
        <v>650</v>
      </c>
      <c r="N360" s="2" t="s">
        <v>650</v>
      </c>
      <c r="O360" s="2" t="s">
        <v>650</v>
      </c>
      <c r="P360" s="2" t="s">
        <v>650</v>
      </c>
      <c r="Q360" s="2" t="s">
        <v>650</v>
      </c>
      <c r="R360" s="2" t="s">
        <v>650</v>
      </c>
      <c r="S360" s="2" t="s">
        <v>650</v>
      </c>
      <c r="T360" s="2" t="s">
        <v>650</v>
      </c>
      <c r="U360" s="2" t="s">
        <v>650</v>
      </c>
      <c r="V360" s="2" t="s">
        <v>650</v>
      </c>
      <c r="W360" s="2" t="s">
        <v>650</v>
      </c>
      <c r="X360" s="2" t="s">
        <v>650</v>
      </c>
      <c r="Y360" s="2" t="s">
        <v>650</v>
      </c>
      <c r="Z360" s="2" t="s">
        <v>650</v>
      </c>
      <c r="AA360" s="2" t="s">
        <v>650</v>
      </c>
      <c r="AB360" s="2" t="s">
        <v>650</v>
      </c>
      <c r="AC360" s="2" t="s">
        <v>650</v>
      </c>
      <c r="AD360" s="2" t="s">
        <v>650</v>
      </c>
      <c r="AE360" s="2" t="s">
        <v>650</v>
      </c>
      <c r="AF360" s="2" t="s">
        <v>650</v>
      </c>
      <c r="AG360" s="2" t="s">
        <v>650</v>
      </c>
      <c r="AJ360" s="129">
        <f t="shared" si="20"/>
        <v>0</v>
      </c>
      <c r="AK360" s="129"/>
      <c r="AL360" s="129">
        <f t="shared" si="21"/>
        <v>0</v>
      </c>
      <c r="AM360" s="129" t="str">
        <f t="shared" si="22"/>
        <v/>
      </c>
      <c r="AN360" s="130" t="str">
        <f t="shared" si="23"/>
        <v/>
      </c>
    </row>
    <row r="361" spans="1:40" ht="15" customHeight="1" x14ac:dyDescent="0.25">
      <c r="A361" s="2" t="s">
        <v>542</v>
      </c>
      <c r="B361" s="2" t="s">
        <v>544</v>
      </c>
      <c r="C361" s="2">
        <v>2015</v>
      </c>
      <c r="D361" s="2" t="s">
        <v>650</v>
      </c>
      <c r="E361" s="2" t="s">
        <v>650</v>
      </c>
      <c r="F361" s="2" t="s">
        <v>650</v>
      </c>
      <c r="G361" s="2" t="s">
        <v>650</v>
      </c>
      <c r="H361" s="2" t="s">
        <v>650</v>
      </c>
      <c r="I361" s="2" t="s">
        <v>650</v>
      </c>
      <c r="J361" s="2" t="s">
        <v>650</v>
      </c>
      <c r="K361" s="2" t="s">
        <v>650</v>
      </c>
      <c r="L361" s="2" t="s">
        <v>650</v>
      </c>
      <c r="M361" s="2" t="s">
        <v>650</v>
      </c>
      <c r="N361" s="2" t="s">
        <v>650</v>
      </c>
      <c r="O361" s="2" t="s">
        <v>650</v>
      </c>
      <c r="P361" s="2" t="s">
        <v>650</v>
      </c>
      <c r="Q361" s="2" t="s">
        <v>650</v>
      </c>
      <c r="R361" s="2" t="s">
        <v>650</v>
      </c>
      <c r="S361" s="2" t="s">
        <v>650</v>
      </c>
      <c r="T361" s="2" t="s">
        <v>650</v>
      </c>
      <c r="U361" s="2" t="s">
        <v>650</v>
      </c>
      <c r="V361" s="2" t="s">
        <v>650</v>
      </c>
      <c r="W361" s="2" t="s">
        <v>650</v>
      </c>
      <c r="X361" s="2" t="s">
        <v>650</v>
      </c>
      <c r="Y361" s="2" t="s">
        <v>650</v>
      </c>
      <c r="Z361" s="2" t="s">
        <v>650</v>
      </c>
      <c r="AA361" s="2" t="s">
        <v>650</v>
      </c>
      <c r="AB361" s="2" t="s">
        <v>650</v>
      </c>
      <c r="AC361" s="2" t="s">
        <v>650</v>
      </c>
      <c r="AD361" s="2" t="s">
        <v>650</v>
      </c>
      <c r="AE361" s="2" t="s">
        <v>650</v>
      </c>
      <c r="AF361" s="2" t="s">
        <v>650</v>
      </c>
      <c r="AG361" s="2" t="s">
        <v>650</v>
      </c>
      <c r="AJ361" s="129">
        <f t="shared" si="20"/>
        <v>0</v>
      </c>
      <c r="AK361" s="129"/>
      <c r="AL361" s="129">
        <f t="shared" si="21"/>
        <v>0</v>
      </c>
      <c r="AM361" s="129" t="str">
        <f t="shared" si="22"/>
        <v/>
      </c>
      <c r="AN361" s="130" t="str">
        <f t="shared" si="23"/>
        <v/>
      </c>
    </row>
    <row r="362" spans="1:40" ht="15" customHeight="1" x14ac:dyDescent="0.25">
      <c r="A362" s="2" t="s">
        <v>542</v>
      </c>
      <c r="B362" s="2" t="s">
        <v>545</v>
      </c>
      <c r="C362" s="2">
        <v>2015</v>
      </c>
      <c r="D362" s="2" t="s">
        <v>650</v>
      </c>
      <c r="E362" s="2" t="s">
        <v>650</v>
      </c>
      <c r="F362" s="2" t="s">
        <v>650</v>
      </c>
      <c r="G362" s="2" t="s">
        <v>650</v>
      </c>
      <c r="H362" s="2" t="s">
        <v>650</v>
      </c>
      <c r="I362" s="2" t="s">
        <v>650</v>
      </c>
      <c r="J362" s="2" t="s">
        <v>650</v>
      </c>
      <c r="K362" s="2" t="s">
        <v>650</v>
      </c>
      <c r="L362" s="2" t="s">
        <v>650</v>
      </c>
      <c r="M362" s="2" t="s">
        <v>650</v>
      </c>
      <c r="N362" s="2" t="s">
        <v>650</v>
      </c>
      <c r="O362" s="2" t="s">
        <v>650</v>
      </c>
      <c r="P362" s="2" t="s">
        <v>650</v>
      </c>
      <c r="Q362" s="2" t="s">
        <v>650</v>
      </c>
      <c r="R362" s="2" t="s">
        <v>650</v>
      </c>
      <c r="S362" s="2" t="s">
        <v>650</v>
      </c>
      <c r="T362" s="2" t="s">
        <v>650</v>
      </c>
      <c r="U362" s="2" t="s">
        <v>650</v>
      </c>
      <c r="V362" s="2" t="s">
        <v>650</v>
      </c>
      <c r="W362" s="2" t="s">
        <v>650</v>
      </c>
      <c r="X362" s="2" t="s">
        <v>650</v>
      </c>
      <c r="Y362" s="2" t="s">
        <v>650</v>
      </c>
      <c r="Z362" s="2" t="s">
        <v>650</v>
      </c>
      <c r="AA362" s="2" t="s">
        <v>650</v>
      </c>
      <c r="AB362" s="2" t="s">
        <v>650</v>
      </c>
      <c r="AC362" s="2" t="s">
        <v>650</v>
      </c>
      <c r="AD362" s="2" t="s">
        <v>650</v>
      </c>
      <c r="AE362" s="2" t="s">
        <v>650</v>
      </c>
      <c r="AF362" s="2" t="s">
        <v>650</v>
      </c>
      <c r="AG362" s="2" t="s">
        <v>650</v>
      </c>
      <c r="AJ362" s="129">
        <f t="shared" si="20"/>
        <v>0</v>
      </c>
      <c r="AK362" s="129"/>
      <c r="AL362" s="129">
        <f t="shared" si="21"/>
        <v>0</v>
      </c>
      <c r="AM362" s="129" t="str">
        <f t="shared" si="22"/>
        <v/>
      </c>
      <c r="AN362" s="130" t="str">
        <f t="shared" si="23"/>
        <v/>
      </c>
    </row>
    <row r="363" spans="1:40" ht="15" customHeight="1" x14ac:dyDescent="0.25">
      <c r="A363" s="2" t="s">
        <v>542</v>
      </c>
      <c r="B363" s="2" t="s">
        <v>546</v>
      </c>
      <c r="C363" s="2">
        <v>2015</v>
      </c>
      <c r="D363" s="2" t="s">
        <v>650</v>
      </c>
      <c r="E363" s="2" t="s">
        <v>650</v>
      </c>
      <c r="F363" s="2" t="s">
        <v>650</v>
      </c>
      <c r="G363" s="2" t="s">
        <v>650</v>
      </c>
      <c r="H363" s="2" t="s">
        <v>650</v>
      </c>
      <c r="I363" s="2" t="s">
        <v>650</v>
      </c>
      <c r="J363" s="2" t="s">
        <v>650</v>
      </c>
      <c r="K363" s="2" t="s">
        <v>650</v>
      </c>
      <c r="L363" s="2" t="s">
        <v>650</v>
      </c>
      <c r="M363" s="2" t="s">
        <v>650</v>
      </c>
      <c r="N363" s="2" t="s">
        <v>650</v>
      </c>
      <c r="O363" s="2" t="s">
        <v>650</v>
      </c>
      <c r="P363" s="2" t="s">
        <v>650</v>
      </c>
      <c r="Q363" s="2" t="s">
        <v>650</v>
      </c>
      <c r="R363" s="2" t="s">
        <v>650</v>
      </c>
      <c r="S363" s="2" t="s">
        <v>650</v>
      </c>
      <c r="T363" s="2" t="s">
        <v>650</v>
      </c>
      <c r="U363" s="2" t="s">
        <v>650</v>
      </c>
      <c r="V363" s="2" t="s">
        <v>650</v>
      </c>
      <c r="W363" s="2" t="s">
        <v>650</v>
      </c>
      <c r="X363" s="2" t="s">
        <v>650</v>
      </c>
      <c r="Y363" s="2" t="s">
        <v>650</v>
      </c>
      <c r="Z363" s="2" t="s">
        <v>650</v>
      </c>
      <c r="AA363" s="2" t="s">
        <v>650</v>
      </c>
      <c r="AB363" s="2" t="s">
        <v>650</v>
      </c>
      <c r="AC363" s="2" t="s">
        <v>650</v>
      </c>
      <c r="AD363" s="2" t="s">
        <v>650</v>
      </c>
      <c r="AE363" s="2" t="s">
        <v>650</v>
      </c>
      <c r="AF363" s="2" t="s">
        <v>650</v>
      </c>
      <c r="AG363" s="2" t="s">
        <v>650</v>
      </c>
      <c r="AJ363" s="129">
        <f t="shared" si="20"/>
        <v>0</v>
      </c>
      <c r="AK363" s="129"/>
      <c r="AL363" s="129">
        <f t="shared" si="21"/>
        <v>0</v>
      </c>
      <c r="AM363" s="129" t="str">
        <f t="shared" si="22"/>
        <v/>
      </c>
      <c r="AN363" s="130" t="str">
        <f t="shared" si="23"/>
        <v/>
      </c>
    </row>
    <row r="364" spans="1:40" ht="15" customHeight="1" x14ac:dyDescent="0.25">
      <c r="A364" s="2" t="s">
        <v>542</v>
      </c>
      <c r="B364" s="2" t="s">
        <v>547</v>
      </c>
      <c r="C364" s="2">
        <v>2015</v>
      </c>
      <c r="D364" s="2">
        <v>106.483</v>
      </c>
      <c r="E364" s="2">
        <v>10.497999999999999</v>
      </c>
      <c r="F364" s="2" t="s">
        <v>650</v>
      </c>
      <c r="G364" s="2" t="s">
        <v>650</v>
      </c>
      <c r="H364" s="2" t="s">
        <v>650</v>
      </c>
      <c r="I364" s="2">
        <v>125.627</v>
      </c>
      <c r="J364" s="2" t="s">
        <v>650</v>
      </c>
      <c r="K364" s="2" t="s">
        <v>650</v>
      </c>
      <c r="L364" s="2" t="s">
        <v>650</v>
      </c>
      <c r="M364" s="2" t="s">
        <v>650</v>
      </c>
      <c r="N364" s="2" t="s">
        <v>650</v>
      </c>
      <c r="O364" s="2" t="s">
        <v>650</v>
      </c>
      <c r="P364" s="2">
        <v>66.900000000000006</v>
      </c>
      <c r="Q364" s="2">
        <v>44.5</v>
      </c>
      <c r="R364" s="2" t="s">
        <v>650</v>
      </c>
      <c r="S364" s="2" t="s">
        <v>650</v>
      </c>
      <c r="T364" s="2" t="s">
        <v>650</v>
      </c>
      <c r="U364" s="2">
        <v>3.6</v>
      </c>
      <c r="V364" s="2" t="s">
        <v>8</v>
      </c>
      <c r="W364" s="2" t="s">
        <v>650</v>
      </c>
      <c r="X364" s="2" t="s">
        <v>650</v>
      </c>
      <c r="Y364" s="2" t="s">
        <v>650</v>
      </c>
      <c r="Z364" s="2" t="s">
        <v>650</v>
      </c>
      <c r="AA364" s="2" t="s">
        <v>650</v>
      </c>
      <c r="AB364" s="2" t="s">
        <v>650</v>
      </c>
      <c r="AC364" s="2" t="s">
        <v>650</v>
      </c>
      <c r="AD364" s="2" t="s">
        <v>650</v>
      </c>
      <c r="AE364" s="2" t="s">
        <v>650</v>
      </c>
      <c r="AF364" s="2" t="s">
        <v>650</v>
      </c>
      <c r="AG364" s="2">
        <v>10.627000000000001</v>
      </c>
      <c r="AJ364" s="129">
        <f t="shared" si="20"/>
        <v>115</v>
      </c>
      <c r="AK364" s="129"/>
      <c r="AL364" s="129">
        <f t="shared" si="21"/>
        <v>106.483</v>
      </c>
      <c r="AM364" s="129">
        <f t="shared" si="22"/>
        <v>10.497999999999999</v>
      </c>
      <c r="AN364" s="130">
        <f t="shared" si="23"/>
        <v>1.0172260869565217</v>
      </c>
    </row>
    <row r="365" spans="1:40" ht="15" customHeight="1" x14ac:dyDescent="0.25">
      <c r="A365" s="2" t="s">
        <v>548</v>
      </c>
      <c r="B365" s="2" t="s">
        <v>549</v>
      </c>
      <c r="C365" s="2">
        <v>2015</v>
      </c>
      <c r="D365" s="2" t="s">
        <v>650</v>
      </c>
      <c r="E365" s="2" t="s">
        <v>650</v>
      </c>
      <c r="F365" s="2" t="s">
        <v>650</v>
      </c>
      <c r="G365" s="2" t="s">
        <v>650</v>
      </c>
      <c r="H365" s="2" t="s">
        <v>650</v>
      </c>
      <c r="I365" s="2" t="s">
        <v>650</v>
      </c>
      <c r="J365" s="2" t="s">
        <v>650</v>
      </c>
      <c r="K365" s="2" t="s">
        <v>650</v>
      </c>
      <c r="L365" s="2" t="s">
        <v>650</v>
      </c>
      <c r="M365" s="2" t="s">
        <v>650</v>
      </c>
      <c r="N365" s="2" t="s">
        <v>650</v>
      </c>
      <c r="O365" s="2" t="s">
        <v>650</v>
      </c>
      <c r="P365" s="2" t="s">
        <v>650</v>
      </c>
      <c r="Q365" s="2" t="s">
        <v>650</v>
      </c>
      <c r="R365" s="2" t="s">
        <v>650</v>
      </c>
      <c r="S365" s="2" t="s">
        <v>650</v>
      </c>
      <c r="T365" s="2" t="s">
        <v>650</v>
      </c>
      <c r="U365" s="2" t="s">
        <v>650</v>
      </c>
      <c r="V365" s="2" t="s">
        <v>650</v>
      </c>
      <c r="W365" s="2" t="s">
        <v>650</v>
      </c>
      <c r="X365" s="2" t="s">
        <v>650</v>
      </c>
      <c r="Y365" s="2" t="s">
        <v>650</v>
      </c>
      <c r="Z365" s="2" t="s">
        <v>650</v>
      </c>
      <c r="AA365" s="2" t="s">
        <v>650</v>
      </c>
      <c r="AB365" s="2" t="s">
        <v>650</v>
      </c>
      <c r="AC365" s="2" t="s">
        <v>650</v>
      </c>
      <c r="AD365" s="2" t="s">
        <v>650</v>
      </c>
      <c r="AE365" s="2" t="s">
        <v>650</v>
      </c>
      <c r="AF365" s="2" t="s">
        <v>650</v>
      </c>
      <c r="AG365" s="2" t="s">
        <v>650</v>
      </c>
      <c r="AJ365" s="129">
        <f t="shared" si="20"/>
        <v>0</v>
      </c>
      <c r="AK365" s="129"/>
      <c r="AL365" s="129">
        <f t="shared" si="21"/>
        <v>0</v>
      </c>
      <c r="AM365" s="129" t="str">
        <f t="shared" si="22"/>
        <v/>
      </c>
      <c r="AN365" s="130" t="str">
        <f t="shared" si="23"/>
        <v/>
      </c>
    </row>
    <row r="366" spans="1:40" ht="15" customHeight="1" x14ac:dyDescent="0.25">
      <c r="A366" s="2" t="s">
        <v>548</v>
      </c>
      <c r="B366" s="2" t="s">
        <v>550</v>
      </c>
      <c r="C366" s="2">
        <v>2015</v>
      </c>
      <c r="D366" s="2" t="s">
        <v>650</v>
      </c>
      <c r="E366" s="2" t="s">
        <v>650</v>
      </c>
      <c r="F366" s="2" t="s">
        <v>650</v>
      </c>
      <c r="G366" s="2" t="s">
        <v>650</v>
      </c>
      <c r="H366" s="2" t="s">
        <v>650</v>
      </c>
      <c r="I366" s="2" t="s">
        <v>650</v>
      </c>
      <c r="J366" s="2" t="s">
        <v>650</v>
      </c>
      <c r="K366" s="2" t="s">
        <v>650</v>
      </c>
      <c r="L366" s="2" t="s">
        <v>650</v>
      </c>
      <c r="M366" s="2" t="s">
        <v>650</v>
      </c>
      <c r="N366" s="2" t="s">
        <v>650</v>
      </c>
      <c r="O366" s="2" t="s">
        <v>650</v>
      </c>
      <c r="P366" s="2" t="s">
        <v>650</v>
      </c>
      <c r="Q366" s="2" t="s">
        <v>650</v>
      </c>
      <c r="R366" s="2" t="s">
        <v>650</v>
      </c>
      <c r="S366" s="2" t="s">
        <v>650</v>
      </c>
      <c r="T366" s="2" t="s">
        <v>650</v>
      </c>
      <c r="U366" s="2" t="s">
        <v>650</v>
      </c>
      <c r="V366" s="2" t="s">
        <v>650</v>
      </c>
      <c r="W366" s="2" t="s">
        <v>650</v>
      </c>
      <c r="X366" s="2" t="s">
        <v>650</v>
      </c>
      <c r="Y366" s="2" t="s">
        <v>650</v>
      </c>
      <c r="Z366" s="2" t="s">
        <v>650</v>
      </c>
      <c r="AA366" s="2" t="s">
        <v>650</v>
      </c>
      <c r="AB366" s="2" t="s">
        <v>650</v>
      </c>
      <c r="AC366" s="2" t="s">
        <v>650</v>
      </c>
      <c r="AD366" s="2" t="s">
        <v>650</v>
      </c>
      <c r="AE366" s="2" t="s">
        <v>650</v>
      </c>
      <c r="AF366" s="2" t="s">
        <v>650</v>
      </c>
      <c r="AG366" s="2" t="s">
        <v>650</v>
      </c>
      <c r="AJ366" s="129">
        <f t="shared" si="20"/>
        <v>0</v>
      </c>
      <c r="AK366" s="129"/>
      <c r="AL366" s="129">
        <f t="shared" si="21"/>
        <v>0</v>
      </c>
      <c r="AM366" s="129" t="str">
        <f t="shared" si="22"/>
        <v/>
      </c>
      <c r="AN366" s="130" t="str">
        <f t="shared" si="23"/>
        <v/>
      </c>
    </row>
    <row r="367" spans="1:40" ht="15" customHeight="1" x14ac:dyDescent="0.25">
      <c r="A367" s="2" t="s">
        <v>548</v>
      </c>
      <c r="B367" s="2" t="s">
        <v>551</v>
      </c>
      <c r="C367" s="2">
        <v>2015</v>
      </c>
      <c r="D367" s="2" t="s">
        <v>650</v>
      </c>
      <c r="E367" s="2" t="s">
        <v>650</v>
      </c>
      <c r="F367" s="2" t="s">
        <v>650</v>
      </c>
      <c r="G367" s="2" t="s">
        <v>650</v>
      </c>
      <c r="H367" s="2" t="s">
        <v>650</v>
      </c>
      <c r="I367" s="2" t="s">
        <v>650</v>
      </c>
      <c r="J367" s="2" t="s">
        <v>650</v>
      </c>
      <c r="K367" s="2" t="s">
        <v>650</v>
      </c>
      <c r="L367" s="2" t="s">
        <v>650</v>
      </c>
      <c r="M367" s="2" t="s">
        <v>650</v>
      </c>
      <c r="N367" s="2" t="s">
        <v>650</v>
      </c>
      <c r="O367" s="2" t="s">
        <v>650</v>
      </c>
      <c r="P367" s="2" t="s">
        <v>650</v>
      </c>
      <c r="Q367" s="2" t="s">
        <v>650</v>
      </c>
      <c r="R367" s="2" t="s">
        <v>650</v>
      </c>
      <c r="S367" s="2" t="s">
        <v>650</v>
      </c>
      <c r="T367" s="2" t="s">
        <v>650</v>
      </c>
      <c r="U367" s="2" t="s">
        <v>650</v>
      </c>
      <c r="V367" s="2" t="s">
        <v>650</v>
      </c>
      <c r="W367" s="2" t="s">
        <v>650</v>
      </c>
      <c r="X367" s="2" t="s">
        <v>650</v>
      </c>
      <c r="Y367" s="2" t="s">
        <v>650</v>
      </c>
      <c r="Z367" s="2" t="s">
        <v>650</v>
      </c>
      <c r="AA367" s="2" t="s">
        <v>650</v>
      </c>
      <c r="AB367" s="2" t="s">
        <v>650</v>
      </c>
      <c r="AC367" s="2" t="s">
        <v>650</v>
      </c>
      <c r="AD367" s="2" t="s">
        <v>650</v>
      </c>
      <c r="AE367" s="2" t="s">
        <v>650</v>
      </c>
      <c r="AF367" s="2" t="s">
        <v>650</v>
      </c>
      <c r="AG367" s="2" t="s">
        <v>650</v>
      </c>
      <c r="AJ367" s="129">
        <f t="shared" si="20"/>
        <v>0</v>
      </c>
      <c r="AK367" s="129"/>
      <c r="AL367" s="129">
        <f t="shared" si="21"/>
        <v>0</v>
      </c>
      <c r="AM367" s="129" t="str">
        <f t="shared" si="22"/>
        <v/>
      </c>
      <c r="AN367" s="130" t="str">
        <f t="shared" si="23"/>
        <v/>
      </c>
    </row>
    <row r="368" spans="1:40" ht="15" customHeight="1" x14ac:dyDescent="0.25">
      <c r="A368" s="2" t="s">
        <v>552</v>
      </c>
      <c r="B368" s="2" t="s">
        <v>553</v>
      </c>
      <c r="C368" s="2">
        <v>2015</v>
      </c>
      <c r="D368" s="2" t="s">
        <v>650</v>
      </c>
      <c r="E368" s="2" t="s">
        <v>650</v>
      </c>
      <c r="F368" s="2" t="s">
        <v>650</v>
      </c>
      <c r="G368" s="2" t="s">
        <v>650</v>
      </c>
      <c r="H368" s="2" t="s">
        <v>650</v>
      </c>
      <c r="I368" s="2" t="s">
        <v>650</v>
      </c>
      <c r="J368" s="2" t="s">
        <v>650</v>
      </c>
      <c r="K368" s="2" t="s">
        <v>650</v>
      </c>
      <c r="L368" s="2" t="s">
        <v>650</v>
      </c>
      <c r="M368" s="2" t="s">
        <v>650</v>
      </c>
      <c r="N368" s="2" t="s">
        <v>650</v>
      </c>
      <c r="O368" s="2" t="s">
        <v>650</v>
      </c>
      <c r="P368" s="2" t="s">
        <v>650</v>
      </c>
      <c r="Q368" s="2" t="s">
        <v>650</v>
      </c>
      <c r="R368" s="2" t="s">
        <v>650</v>
      </c>
      <c r="S368" s="2" t="s">
        <v>650</v>
      </c>
      <c r="T368" s="2" t="s">
        <v>650</v>
      </c>
      <c r="U368" s="2" t="s">
        <v>650</v>
      </c>
      <c r="V368" s="2" t="s">
        <v>650</v>
      </c>
      <c r="W368" s="2" t="s">
        <v>650</v>
      </c>
      <c r="X368" s="2" t="s">
        <v>650</v>
      </c>
      <c r="Y368" s="2" t="s">
        <v>650</v>
      </c>
      <c r="Z368" s="2" t="s">
        <v>650</v>
      </c>
      <c r="AA368" s="2" t="s">
        <v>650</v>
      </c>
      <c r="AB368" s="2" t="s">
        <v>650</v>
      </c>
      <c r="AC368" s="2" t="s">
        <v>650</v>
      </c>
      <c r="AD368" s="2" t="s">
        <v>650</v>
      </c>
      <c r="AE368" s="2" t="s">
        <v>650</v>
      </c>
      <c r="AF368" s="2" t="s">
        <v>650</v>
      </c>
      <c r="AG368" s="2" t="s">
        <v>650</v>
      </c>
      <c r="AJ368" s="129">
        <f t="shared" si="20"/>
        <v>0</v>
      </c>
      <c r="AK368" s="129"/>
      <c r="AL368" s="129">
        <f t="shared" si="21"/>
        <v>0</v>
      </c>
      <c r="AM368" s="129" t="str">
        <f t="shared" si="22"/>
        <v/>
      </c>
      <c r="AN368" s="130" t="str">
        <f t="shared" si="23"/>
        <v/>
      </c>
    </row>
    <row r="369" spans="1:40" ht="15" customHeight="1" x14ac:dyDescent="0.25">
      <c r="A369" s="2" t="s">
        <v>552</v>
      </c>
      <c r="B369" s="2" t="s">
        <v>554</v>
      </c>
      <c r="C369" s="2">
        <v>2015</v>
      </c>
      <c r="D369" s="2" t="s">
        <v>650</v>
      </c>
      <c r="E369" s="2" t="s">
        <v>650</v>
      </c>
      <c r="F369" s="2" t="s">
        <v>650</v>
      </c>
      <c r="G369" s="2" t="s">
        <v>650</v>
      </c>
      <c r="H369" s="2" t="s">
        <v>650</v>
      </c>
      <c r="I369" s="2" t="s">
        <v>650</v>
      </c>
      <c r="J369" s="2" t="s">
        <v>650</v>
      </c>
      <c r="K369" s="2" t="s">
        <v>650</v>
      </c>
      <c r="L369" s="2" t="s">
        <v>650</v>
      </c>
      <c r="M369" s="2" t="s">
        <v>650</v>
      </c>
      <c r="N369" s="2" t="s">
        <v>650</v>
      </c>
      <c r="O369" s="2" t="s">
        <v>650</v>
      </c>
      <c r="P369" s="2" t="s">
        <v>650</v>
      </c>
      <c r="Q369" s="2" t="s">
        <v>650</v>
      </c>
      <c r="R369" s="2" t="s">
        <v>650</v>
      </c>
      <c r="S369" s="2" t="s">
        <v>650</v>
      </c>
      <c r="T369" s="2" t="s">
        <v>650</v>
      </c>
      <c r="U369" s="2" t="s">
        <v>650</v>
      </c>
      <c r="V369" s="2" t="s">
        <v>650</v>
      </c>
      <c r="W369" s="2" t="s">
        <v>650</v>
      </c>
      <c r="X369" s="2" t="s">
        <v>650</v>
      </c>
      <c r="Y369" s="2" t="s">
        <v>650</v>
      </c>
      <c r="Z369" s="2" t="s">
        <v>650</v>
      </c>
      <c r="AA369" s="2" t="s">
        <v>650</v>
      </c>
      <c r="AB369" s="2" t="s">
        <v>650</v>
      </c>
      <c r="AC369" s="2" t="s">
        <v>650</v>
      </c>
      <c r="AD369" s="2" t="s">
        <v>650</v>
      </c>
      <c r="AE369" s="2" t="s">
        <v>650</v>
      </c>
      <c r="AF369" s="2" t="s">
        <v>650</v>
      </c>
      <c r="AG369" s="2" t="s">
        <v>650</v>
      </c>
      <c r="AJ369" s="129">
        <f t="shared" si="20"/>
        <v>0</v>
      </c>
      <c r="AK369" s="129"/>
      <c r="AL369" s="129">
        <f t="shared" si="21"/>
        <v>0</v>
      </c>
      <c r="AM369" s="129" t="str">
        <f t="shared" si="22"/>
        <v/>
      </c>
      <c r="AN369" s="130" t="str">
        <f t="shared" si="23"/>
        <v/>
      </c>
    </row>
    <row r="370" spans="1:40" ht="15" customHeight="1" x14ac:dyDescent="0.25">
      <c r="A370" s="2" t="s">
        <v>552</v>
      </c>
      <c r="B370" s="2" t="s">
        <v>555</v>
      </c>
      <c r="C370" s="2">
        <v>2015</v>
      </c>
      <c r="D370" s="2" t="s">
        <v>650</v>
      </c>
      <c r="E370" s="2" t="s">
        <v>650</v>
      </c>
      <c r="F370" s="2" t="s">
        <v>650</v>
      </c>
      <c r="G370" s="2" t="s">
        <v>650</v>
      </c>
      <c r="H370" s="2" t="s">
        <v>650</v>
      </c>
      <c r="I370" s="2" t="s">
        <v>650</v>
      </c>
      <c r="J370" s="2" t="s">
        <v>650</v>
      </c>
      <c r="K370" s="2" t="s">
        <v>650</v>
      </c>
      <c r="L370" s="2" t="s">
        <v>650</v>
      </c>
      <c r="M370" s="2" t="s">
        <v>650</v>
      </c>
      <c r="N370" s="2" t="s">
        <v>650</v>
      </c>
      <c r="O370" s="2" t="s">
        <v>650</v>
      </c>
      <c r="P370" s="2" t="s">
        <v>650</v>
      </c>
      <c r="Q370" s="2" t="s">
        <v>650</v>
      </c>
      <c r="R370" s="2" t="s">
        <v>650</v>
      </c>
      <c r="S370" s="2" t="s">
        <v>650</v>
      </c>
      <c r="T370" s="2" t="s">
        <v>650</v>
      </c>
      <c r="U370" s="2" t="s">
        <v>650</v>
      </c>
      <c r="V370" s="2" t="s">
        <v>650</v>
      </c>
      <c r="W370" s="2" t="s">
        <v>650</v>
      </c>
      <c r="X370" s="2" t="s">
        <v>650</v>
      </c>
      <c r="Y370" s="2" t="s">
        <v>650</v>
      </c>
      <c r="Z370" s="2" t="s">
        <v>650</v>
      </c>
      <c r="AA370" s="2" t="s">
        <v>650</v>
      </c>
      <c r="AB370" s="2" t="s">
        <v>650</v>
      </c>
      <c r="AC370" s="2" t="s">
        <v>650</v>
      </c>
      <c r="AD370" s="2" t="s">
        <v>650</v>
      </c>
      <c r="AE370" s="2" t="s">
        <v>650</v>
      </c>
      <c r="AF370" s="2" t="s">
        <v>650</v>
      </c>
      <c r="AG370" s="2" t="s">
        <v>650</v>
      </c>
      <c r="AJ370" s="129">
        <f t="shared" si="20"/>
        <v>0</v>
      </c>
      <c r="AK370" s="129"/>
      <c r="AL370" s="129">
        <f t="shared" si="21"/>
        <v>0</v>
      </c>
      <c r="AM370" s="129" t="str">
        <f t="shared" si="22"/>
        <v/>
      </c>
      <c r="AN370" s="130" t="str">
        <f t="shared" si="23"/>
        <v/>
      </c>
    </row>
    <row r="371" spans="1:40" ht="15" customHeight="1" x14ac:dyDescent="0.25">
      <c r="A371" s="2" t="s">
        <v>552</v>
      </c>
      <c r="B371" s="2" t="s">
        <v>556</v>
      </c>
      <c r="C371" s="2">
        <v>2015</v>
      </c>
      <c r="D371" s="2" t="s">
        <v>650</v>
      </c>
      <c r="E371" s="2" t="s">
        <v>650</v>
      </c>
      <c r="F371" s="2" t="s">
        <v>650</v>
      </c>
      <c r="G371" s="2" t="s">
        <v>650</v>
      </c>
      <c r="H371" s="2" t="s">
        <v>650</v>
      </c>
      <c r="I371" s="2" t="s">
        <v>650</v>
      </c>
      <c r="J371" s="2" t="s">
        <v>650</v>
      </c>
      <c r="K371" s="2" t="s">
        <v>650</v>
      </c>
      <c r="L371" s="2" t="s">
        <v>650</v>
      </c>
      <c r="M371" s="2" t="s">
        <v>650</v>
      </c>
      <c r="N371" s="2" t="s">
        <v>650</v>
      </c>
      <c r="O371" s="2" t="s">
        <v>650</v>
      </c>
      <c r="P371" s="2" t="s">
        <v>650</v>
      </c>
      <c r="Q371" s="2" t="s">
        <v>650</v>
      </c>
      <c r="R371" s="2" t="s">
        <v>650</v>
      </c>
      <c r="S371" s="2" t="s">
        <v>650</v>
      </c>
      <c r="T371" s="2" t="s">
        <v>650</v>
      </c>
      <c r="U371" s="2" t="s">
        <v>650</v>
      </c>
      <c r="V371" s="2" t="s">
        <v>650</v>
      </c>
      <c r="W371" s="2" t="s">
        <v>650</v>
      </c>
      <c r="X371" s="2" t="s">
        <v>650</v>
      </c>
      <c r="Y371" s="2" t="s">
        <v>650</v>
      </c>
      <c r="Z371" s="2" t="s">
        <v>650</v>
      </c>
      <c r="AA371" s="2" t="s">
        <v>650</v>
      </c>
      <c r="AB371" s="2" t="s">
        <v>650</v>
      </c>
      <c r="AC371" s="2" t="s">
        <v>650</v>
      </c>
      <c r="AD371" s="2" t="s">
        <v>650</v>
      </c>
      <c r="AE371" s="2" t="s">
        <v>650</v>
      </c>
      <c r="AF371" s="2" t="s">
        <v>650</v>
      </c>
      <c r="AG371" s="2" t="s">
        <v>650</v>
      </c>
      <c r="AJ371" s="129">
        <f t="shared" si="20"/>
        <v>0</v>
      </c>
      <c r="AK371" s="129"/>
      <c r="AL371" s="129">
        <f t="shared" si="21"/>
        <v>0</v>
      </c>
      <c r="AM371" s="129" t="str">
        <f t="shared" si="22"/>
        <v/>
      </c>
      <c r="AN371" s="130" t="str">
        <f t="shared" si="23"/>
        <v/>
      </c>
    </row>
    <row r="372" spans="1:40" ht="15" customHeight="1" x14ac:dyDescent="0.25">
      <c r="A372" s="2" t="s">
        <v>552</v>
      </c>
      <c r="B372" s="2" t="s">
        <v>557</v>
      </c>
      <c r="C372" s="2">
        <v>2015</v>
      </c>
      <c r="D372" s="2" t="s">
        <v>650</v>
      </c>
      <c r="E372" s="2" t="s">
        <v>650</v>
      </c>
      <c r="F372" s="2" t="s">
        <v>650</v>
      </c>
      <c r="G372" s="2" t="s">
        <v>650</v>
      </c>
      <c r="H372" s="2" t="s">
        <v>650</v>
      </c>
      <c r="I372" s="2" t="s">
        <v>650</v>
      </c>
      <c r="J372" s="2" t="s">
        <v>650</v>
      </c>
      <c r="K372" s="2" t="s">
        <v>650</v>
      </c>
      <c r="L372" s="2" t="s">
        <v>650</v>
      </c>
      <c r="M372" s="2" t="s">
        <v>650</v>
      </c>
      <c r="N372" s="2" t="s">
        <v>650</v>
      </c>
      <c r="O372" s="2" t="s">
        <v>650</v>
      </c>
      <c r="P372" s="2" t="s">
        <v>650</v>
      </c>
      <c r="Q372" s="2" t="s">
        <v>650</v>
      </c>
      <c r="R372" s="2" t="s">
        <v>650</v>
      </c>
      <c r="S372" s="2" t="s">
        <v>650</v>
      </c>
      <c r="T372" s="2" t="s">
        <v>650</v>
      </c>
      <c r="U372" s="2" t="s">
        <v>650</v>
      </c>
      <c r="V372" s="2" t="s">
        <v>650</v>
      </c>
      <c r="W372" s="2" t="s">
        <v>650</v>
      </c>
      <c r="X372" s="2" t="s">
        <v>650</v>
      </c>
      <c r="Y372" s="2" t="s">
        <v>650</v>
      </c>
      <c r="Z372" s="2" t="s">
        <v>650</v>
      </c>
      <c r="AA372" s="2" t="s">
        <v>650</v>
      </c>
      <c r="AB372" s="2" t="s">
        <v>650</v>
      </c>
      <c r="AC372" s="2" t="s">
        <v>650</v>
      </c>
      <c r="AD372" s="2" t="s">
        <v>650</v>
      </c>
      <c r="AE372" s="2" t="s">
        <v>650</v>
      </c>
      <c r="AF372" s="2" t="s">
        <v>650</v>
      </c>
      <c r="AG372" s="2" t="s">
        <v>650</v>
      </c>
      <c r="AJ372" s="129">
        <f t="shared" si="20"/>
        <v>0</v>
      </c>
      <c r="AK372" s="129"/>
      <c r="AL372" s="129">
        <f t="shared" si="21"/>
        <v>0</v>
      </c>
      <c r="AM372" s="129" t="str">
        <f t="shared" si="22"/>
        <v/>
      </c>
      <c r="AN372" s="130" t="str">
        <f t="shared" si="23"/>
        <v/>
      </c>
    </row>
    <row r="373" spans="1:40" ht="15" customHeight="1" x14ac:dyDescent="0.25">
      <c r="A373" s="2" t="s">
        <v>552</v>
      </c>
      <c r="B373" s="2" t="s">
        <v>558</v>
      </c>
      <c r="C373" s="2">
        <v>2015</v>
      </c>
      <c r="D373" s="2" t="s">
        <v>650</v>
      </c>
      <c r="E373" s="2" t="s">
        <v>650</v>
      </c>
      <c r="F373" s="2" t="s">
        <v>650</v>
      </c>
      <c r="G373" s="2" t="s">
        <v>650</v>
      </c>
      <c r="H373" s="2" t="s">
        <v>650</v>
      </c>
      <c r="I373" s="2" t="s">
        <v>650</v>
      </c>
      <c r="J373" s="2" t="s">
        <v>650</v>
      </c>
      <c r="K373" s="2" t="s">
        <v>650</v>
      </c>
      <c r="L373" s="2" t="s">
        <v>650</v>
      </c>
      <c r="M373" s="2" t="s">
        <v>650</v>
      </c>
      <c r="N373" s="2" t="s">
        <v>650</v>
      </c>
      <c r="O373" s="2" t="s">
        <v>650</v>
      </c>
      <c r="P373" s="2" t="s">
        <v>650</v>
      </c>
      <c r="Q373" s="2" t="s">
        <v>650</v>
      </c>
      <c r="R373" s="2" t="s">
        <v>650</v>
      </c>
      <c r="S373" s="2" t="s">
        <v>650</v>
      </c>
      <c r="T373" s="2" t="s">
        <v>650</v>
      </c>
      <c r="U373" s="2" t="s">
        <v>650</v>
      </c>
      <c r="V373" s="2" t="s">
        <v>650</v>
      </c>
      <c r="W373" s="2" t="s">
        <v>650</v>
      </c>
      <c r="X373" s="2" t="s">
        <v>650</v>
      </c>
      <c r="Y373" s="2" t="s">
        <v>650</v>
      </c>
      <c r="Z373" s="2" t="s">
        <v>650</v>
      </c>
      <c r="AA373" s="2" t="s">
        <v>650</v>
      </c>
      <c r="AB373" s="2" t="s">
        <v>650</v>
      </c>
      <c r="AC373" s="2" t="s">
        <v>650</v>
      </c>
      <c r="AD373" s="2" t="s">
        <v>650</v>
      </c>
      <c r="AE373" s="2" t="s">
        <v>650</v>
      </c>
      <c r="AF373" s="2" t="s">
        <v>650</v>
      </c>
      <c r="AG373" s="2" t="s">
        <v>650</v>
      </c>
      <c r="AJ373" s="129">
        <f t="shared" si="20"/>
        <v>0</v>
      </c>
      <c r="AK373" s="129"/>
      <c r="AL373" s="129">
        <f t="shared" si="21"/>
        <v>0</v>
      </c>
      <c r="AM373" s="129" t="str">
        <f t="shared" si="22"/>
        <v/>
      </c>
      <c r="AN373" s="130" t="str">
        <f t="shared" si="23"/>
        <v/>
      </c>
    </row>
    <row r="374" spans="1:40" ht="15" customHeight="1" x14ac:dyDescent="0.25">
      <c r="A374" s="2" t="s">
        <v>552</v>
      </c>
      <c r="B374" s="2" t="s">
        <v>559</v>
      </c>
      <c r="C374" s="2">
        <v>2015</v>
      </c>
      <c r="D374" s="2">
        <v>86.555000000000007</v>
      </c>
      <c r="E374" s="2">
        <v>20.86</v>
      </c>
      <c r="F374" s="2" t="s">
        <v>650</v>
      </c>
      <c r="G374" s="2" t="s">
        <v>650</v>
      </c>
      <c r="H374" s="2" t="s">
        <v>650</v>
      </c>
      <c r="I374" s="2">
        <v>135.59200000000001</v>
      </c>
      <c r="J374" s="2" t="s">
        <v>650</v>
      </c>
      <c r="K374" s="2" t="s">
        <v>650</v>
      </c>
      <c r="L374" s="2" t="s">
        <v>650</v>
      </c>
      <c r="M374" s="2" t="s">
        <v>650</v>
      </c>
      <c r="N374" s="2" t="s">
        <v>650</v>
      </c>
      <c r="O374" s="2" t="s">
        <v>650</v>
      </c>
      <c r="P374" s="2">
        <v>20.939</v>
      </c>
      <c r="Q374" s="2">
        <v>65.876000000000005</v>
      </c>
      <c r="R374" s="2" t="s">
        <v>650</v>
      </c>
      <c r="S374" s="2">
        <v>40.9</v>
      </c>
      <c r="T374" s="2" t="s">
        <v>650</v>
      </c>
      <c r="U374" s="2">
        <v>3.5</v>
      </c>
      <c r="V374" s="2" t="s">
        <v>8</v>
      </c>
      <c r="W374" s="2" t="s">
        <v>650</v>
      </c>
      <c r="X374" s="2" t="s">
        <v>650</v>
      </c>
      <c r="Y374" s="2" t="s">
        <v>650</v>
      </c>
      <c r="Z374" s="2" t="s">
        <v>650</v>
      </c>
      <c r="AA374" s="2" t="s">
        <v>650</v>
      </c>
      <c r="AB374" s="2" t="s">
        <v>650</v>
      </c>
      <c r="AC374" s="2" t="s">
        <v>650</v>
      </c>
      <c r="AD374" s="2" t="s">
        <v>650</v>
      </c>
      <c r="AE374" s="2" t="s">
        <v>650</v>
      </c>
      <c r="AF374" s="2">
        <v>4.3769999999999998</v>
      </c>
      <c r="AG374" s="2" t="s">
        <v>650</v>
      </c>
      <c r="AJ374" s="129">
        <f t="shared" si="20"/>
        <v>135.59200000000001</v>
      </c>
      <c r="AK374" s="129"/>
      <c r="AL374" s="129">
        <f t="shared" si="21"/>
        <v>86.555000000000007</v>
      </c>
      <c r="AM374" s="129">
        <f t="shared" si="22"/>
        <v>20.86</v>
      </c>
      <c r="AN374" s="130">
        <f t="shared" si="23"/>
        <v>0.79219275473479256</v>
      </c>
    </row>
    <row r="375" spans="1:40" ht="15" customHeight="1" x14ac:dyDescent="0.25">
      <c r="A375" s="2" t="s">
        <v>552</v>
      </c>
      <c r="B375" s="2" t="s">
        <v>560</v>
      </c>
      <c r="C375" s="2">
        <v>2015</v>
      </c>
      <c r="D375" s="2" t="s">
        <v>650</v>
      </c>
      <c r="E375" s="2" t="s">
        <v>650</v>
      </c>
      <c r="F375" s="2" t="s">
        <v>650</v>
      </c>
      <c r="G375" s="2" t="s">
        <v>650</v>
      </c>
      <c r="H375" s="2" t="s">
        <v>650</v>
      </c>
      <c r="I375" s="2" t="s">
        <v>650</v>
      </c>
      <c r="J375" s="2" t="s">
        <v>650</v>
      </c>
      <c r="K375" s="2" t="s">
        <v>650</v>
      </c>
      <c r="L375" s="2" t="s">
        <v>650</v>
      </c>
      <c r="M375" s="2" t="s">
        <v>650</v>
      </c>
      <c r="N375" s="2" t="s">
        <v>650</v>
      </c>
      <c r="O375" s="2" t="s">
        <v>650</v>
      </c>
      <c r="P375" s="2" t="s">
        <v>650</v>
      </c>
      <c r="Q375" s="2" t="s">
        <v>650</v>
      </c>
      <c r="R375" s="2" t="s">
        <v>650</v>
      </c>
      <c r="S375" s="2" t="s">
        <v>650</v>
      </c>
      <c r="T375" s="2" t="s">
        <v>650</v>
      </c>
      <c r="U375" s="2" t="s">
        <v>650</v>
      </c>
      <c r="V375" s="2" t="s">
        <v>650</v>
      </c>
      <c r="W375" s="2" t="s">
        <v>650</v>
      </c>
      <c r="X375" s="2" t="s">
        <v>650</v>
      </c>
      <c r="Y375" s="2" t="s">
        <v>650</v>
      </c>
      <c r="Z375" s="2" t="s">
        <v>650</v>
      </c>
      <c r="AA375" s="2" t="s">
        <v>650</v>
      </c>
      <c r="AB375" s="2" t="s">
        <v>650</v>
      </c>
      <c r="AC375" s="2" t="s">
        <v>650</v>
      </c>
      <c r="AD375" s="2" t="s">
        <v>650</v>
      </c>
      <c r="AE375" s="2" t="s">
        <v>650</v>
      </c>
      <c r="AF375" s="2" t="s">
        <v>650</v>
      </c>
      <c r="AG375" s="2" t="s">
        <v>650</v>
      </c>
      <c r="AJ375" s="129">
        <f t="shared" si="20"/>
        <v>0</v>
      </c>
      <c r="AK375" s="129"/>
      <c r="AL375" s="129">
        <f t="shared" si="21"/>
        <v>0</v>
      </c>
      <c r="AM375" s="129" t="str">
        <f t="shared" si="22"/>
        <v/>
      </c>
      <c r="AN375" s="130" t="str">
        <f t="shared" si="23"/>
        <v/>
      </c>
    </row>
    <row r="376" spans="1:40" ht="15" customHeight="1" x14ac:dyDescent="0.25">
      <c r="A376" s="2" t="s">
        <v>552</v>
      </c>
      <c r="B376" s="2" t="s">
        <v>561</v>
      </c>
      <c r="C376" s="2">
        <v>2015</v>
      </c>
      <c r="D376" s="2" t="s">
        <v>650</v>
      </c>
      <c r="E376" s="2" t="s">
        <v>650</v>
      </c>
      <c r="F376" s="2" t="s">
        <v>650</v>
      </c>
      <c r="G376" s="2" t="s">
        <v>650</v>
      </c>
      <c r="H376" s="2" t="s">
        <v>650</v>
      </c>
      <c r="I376" s="2" t="s">
        <v>650</v>
      </c>
      <c r="J376" s="2" t="s">
        <v>650</v>
      </c>
      <c r="K376" s="2" t="s">
        <v>650</v>
      </c>
      <c r="L376" s="2" t="s">
        <v>650</v>
      </c>
      <c r="M376" s="2" t="s">
        <v>650</v>
      </c>
      <c r="N376" s="2" t="s">
        <v>650</v>
      </c>
      <c r="O376" s="2" t="s">
        <v>650</v>
      </c>
      <c r="P376" s="2" t="s">
        <v>650</v>
      </c>
      <c r="Q376" s="2" t="s">
        <v>650</v>
      </c>
      <c r="R376" s="2" t="s">
        <v>650</v>
      </c>
      <c r="S376" s="2" t="s">
        <v>650</v>
      </c>
      <c r="T376" s="2" t="s">
        <v>650</v>
      </c>
      <c r="U376" s="2" t="s">
        <v>650</v>
      </c>
      <c r="V376" s="2" t="s">
        <v>650</v>
      </c>
      <c r="W376" s="2" t="s">
        <v>650</v>
      </c>
      <c r="X376" s="2" t="s">
        <v>650</v>
      </c>
      <c r="Y376" s="2" t="s">
        <v>650</v>
      </c>
      <c r="Z376" s="2" t="s">
        <v>650</v>
      </c>
      <c r="AA376" s="2" t="s">
        <v>650</v>
      </c>
      <c r="AB376" s="2" t="s">
        <v>650</v>
      </c>
      <c r="AC376" s="2" t="s">
        <v>650</v>
      </c>
      <c r="AD376" s="2" t="s">
        <v>650</v>
      </c>
      <c r="AE376" s="2" t="s">
        <v>650</v>
      </c>
      <c r="AF376" s="2" t="s">
        <v>650</v>
      </c>
      <c r="AG376" s="2" t="s">
        <v>650</v>
      </c>
      <c r="AJ376" s="129">
        <f t="shared" si="20"/>
        <v>0</v>
      </c>
      <c r="AK376" s="129"/>
      <c r="AL376" s="129">
        <f t="shared" si="21"/>
        <v>0</v>
      </c>
      <c r="AM376" s="129" t="str">
        <f t="shared" si="22"/>
        <v/>
      </c>
      <c r="AN376" s="130" t="str">
        <f t="shared" si="23"/>
        <v/>
      </c>
    </row>
    <row r="377" spans="1:40" ht="15" customHeight="1" x14ac:dyDescent="0.25">
      <c r="A377" s="2" t="s">
        <v>552</v>
      </c>
      <c r="B377" s="2" t="s">
        <v>562</v>
      </c>
      <c r="C377" s="2">
        <v>2015</v>
      </c>
      <c r="D377" s="2" t="s">
        <v>650</v>
      </c>
      <c r="E377" s="2" t="s">
        <v>650</v>
      </c>
      <c r="F377" s="2" t="s">
        <v>650</v>
      </c>
      <c r="G377" s="2" t="s">
        <v>650</v>
      </c>
      <c r="H377" s="2" t="s">
        <v>650</v>
      </c>
      <c r="I377" s="2" t="s">
        <v>650</v>
      </c>
      <c r="J377" s="2" t="s">
        <v>650</v>
      </c>
      <c r="K377" s="2" t="s">
        <v>650</v>
      </c>
      <c r="L377" s="2" t="s">
        <v>650</v>
      </c>
      <c r="M377" s="2" t="s">
        <v>650</v>
      </c>
      <c r="N377" s="2" t="s">
        <v>650</v>
      </c>
      <c r="O377" s="2" t="s">
        <v>650</v>
      </c>
      <c r="P377" s="2" t="s">
        <v>650</v>
      </c>
      <c r="Q377" s="2" t="s">
        <v>650</v>
      </c>
      <c r="R377" s="2" t="s">
        <v>650</v>
      </c>
      <c r="S377" s="2" t="s">
        <v>650</v>
      </c>
      <c r="T377" s="2" t="s">
        <v>650</v>
      </c>
      <c r="U377" s="2" t="s">
        <v>650</v>
      </c>
      <c r="V377" s="2" t="s">
        <v>650</v>
      </c>
      <c r="W377" s="2" t="s">
        <v>650</v>
      </c>
      <c r="X377" s="2" t="s">
        <v>650</v>
      </c>
      <c r="Y377" s="2" t="s">
        <v>650</v>
      </c>
      <c r="Z377" s="2" t="s">
        <v>650</v>
      </c>
      <c r="AA377" s="2" t="s">
        <v>650</v>
      </c>
      <c r="AB377" s="2" t="s">
        <v>650</v>
      </c>
      <c r="AC377" s="2" t="s">
        <v>650</v>
      </c>
      <c r="AD377" s="2" t="s">
        <v>650</v>
      </c>
      <c r="AE377" s="2" t="s">
        <v>650</v>
      </c>
      <c r="AF377" s="2" t="s">
        <v>650</v>
      </c>
      <c r="AG377" s="2" t="s">
        <v>650</v>
      </c>
      <c r="AJ377" s="129">
        <f t="shared" si="20"/>
        <v>0</v>
      </c>
      <c r="AK377" s="129"/>
      <c r="AL377" s="129">
        <f t="shared" si="21"/>
        <v>0</v>
      </c>
      <c r="AM377" s="129" t="str">
        <f t="shared" si="22"/>
        <v/>
      </c>
      <c r="AN377" s="130" t="str">
        <f t="shared" si="23"/>
        <v/>
      </c>
    </row>
    <row r="378" spans="1:40" ht="15" customHeight="1" x14ac:dyDescent="0.25">
      <c r="A378" s="2" t="s">
        <v>552</v>
      </c>
      <c r="B378" s="2" t="s">
        <v>563</v>
      </c>
      <c r="C378" s="2">
        <v>2015</v>
      </c>
      <c r="D378" s="2" t="s">
        <v>650</v>
      </c>
      <c r="E378" s="2" t="s">
        <v>650</v>
      </c>
      <c r="F378" s="2" t="s">
        <v>650</v>
      </c>
      <c r="G378" s="2" t="s">
        <v>650</v>
      </c>
      <c r="H378" s="2" t="s">
        <v>650</v>
      </c>
      <c r="I378" s="2" t="s">
        <v>650</v>
      </c>
      <c r="J378" s="2" t="s">
        <v>650</v>
      </c>
      <c r="K378" s="2" t="s">
        <v>650</v>
      </c>
      <c r="L378" s="2" t="s">
        <v>650</v>
      </c>
      <c r="M378" s="2" t="s">
        <v>650</v>
      </c>
      <c r="N378" s="2" t="s">
        <v>650</v>
      </c>
      <c r="O378" s="2" t="s">
        <v>650</v>
      </c>
      <c r="P378" s="2" t="s">
        <v>650</v>
      </c>
      <c r="Q378" s="2" t="s">
        <v>650</v>
      </c>
      <c r="R378" s="2" t="s">
        <v>650</v>
      </c>
      <c r="S378" s="2" t="s">
        <v>650</v>
      </c>
      <c r="T378" s="2" t="s">
        <v>650</v>
      </c>
      <c r="U378" s="2" t="s">
        <v>650</v>
      </c>
      <c r="V378" s="2" t="s">
        <v>650</v>
      </c>
      <c r="W378" s="2" t="s">
        <v>650</v>
      </c>
      <c r="X378" s="2" t="s">
        <v>650</v>
      </c>
      <c r="Y378" s="2" t="s">
        <v>650</v>
      </c>
      <c r="Z378" s="2" t="s">
        <v>650</v>
      </c>
      <c r="AA378" s="2" t="s">
        <v>650</v>
      </c>
      <c r="AB378" s="2" t="s">
        <v>650</v>
      </c>
      <c r="AC378" s="2" t="s">
        <v>650</v>
      </c>
      <c r="AD378" s="2" t="s">
        <v>650</v>
      </c>
      <c r="AE378" s="2" t="s">
        <v>650</v>
      </c>
      <c r="AF378" s="2" t="s">
        <v>650</v>
      </c>
      <c r="AG378" s="2" t="s">
        <v>650</v>
      </c>
      <c r="AJ378" s="129">
        <f t="shared" si="20"/>
        <v>0</v>
      </c>
      <c r="AK378" s="129"/>
      <c r="AL378" s="129">
        <f t="shared" si="21"/>
        <v>0</v>
      </c>
      <c r="AM378" s="129" t="str">
        <f t="shared" si="22"/>
        <v/>
      </c>
      <c r="AN378" s="130" t="str">
        <f t="shared" si="23"/>
        <v/>
      </c>
    </row>
    <row r="379" spans="1:40" ht="15" customHeight="1" x14ac:dyDescent="0.25">
      <c r="A379" s="2" t="s">
        <v>552</v>
      </c>
      <c r="B379" s="2" t="s">
        <v>564</v>
      </c>
      <c r="C379" s="2">
        <v>2015</v>
      </c>
      <c r="D379" s="2">
        <v>9.3710000000000004</v>
      </c>
      <c r="E379" s="2">
        <v>0.47199999999999998</v>
      </c>
      <c r="F379" s="2" t="s">
        <v>650</v>
      </c>
      <c r="G379" s="2" t="s">
        <v>650</v>
      </c>
      <c r="H379" s="2" t="s">
        <v>650</v>
      </c>
      <c r="I379" s="2">
        <v>11.241</v>
      </c>
      <c r="J379" s="2" t="s">
        <v>650</v>
      </c>
      <c r="K379" s="2">
        <v>0.106</v>
      </c>
      <c r="L379" s="2" t="s">
        <v>650</v>
      </c>
      <c r="M379" s="2">
        <v>0.29799999999999999</v>
      </c>
      <c r="N379" s="2" t="s">
        <v>650</v>
      </c>
      <c r="O379" s="2" t="s">
        <v>650</v>
      </c>
      <c r="P379" s="2">
        <v>0.98699999999999999</v>
      </c>
      <c r="Q379" s="2" t="s">
        <v>650</v>
      </c>
      <c r="R379" s="2" t="s">
        <v>650</v>
      </c>
      <c r="S379" s="2" t="s">
        <v>650</v>
      </c>
      <c r="T379" s="2" t="s">
        <v>650</v>
      </c>
      <c r="U379" s="2">
        <v>0.78300000000000003</v>
      </c>
      <c r="V379" s="2" t="s">
        <v>8</v>
      </c>
      <c r="W379" s="2" t="s">
        <v>650</v>
      </c>
      <c r="X379" s="2" t="s">
        <v>650</v>
      </c>
      <c r="Y379" s="2" t="s">
        <v>650</v>
      </c>
      <c r="Z379" s="2">
        <v>9.0670000000000002</v>
      </c>
      <c r="AA379" s="2" t="s">
        <v>650</v>
      </c>
      <c r="AB379" s="2" t="s">
        <v>650</v>
      </c>
      <c r="AC379" s="2" t="s">
        <v>650</v>
      </c>
      <c r="AD379" s="2" t="s">
        <v>650</v>
      </c>
      <c r="AE379" s="2">
        <v>0</v>
      </c>
      <c r="AF379" s="2" t="s">
        <v>650</v>
      </c>
      <c r="AG379" s="2" t="s">
        <v>650</v>
      </c>
      <c r="AJ379" s="129">
        <f t="shared" si="20"/>
        <v>11.241</v>
      </c>
      <c r="AK379" s="129"/>
      <c r="AL379" s="129">
        <f t="shared" si="21"/>
        <v>9.3710000000000004</v>
      </c>
      <c r="AM379" s="129">
        <f t="shared" si="22"/>
        <v>0.47199999999999998</v>
      </c>
      <c r="AN379" s="130">
        <f t="shared" si="23"/>
        <v>0.87563384040565784</v>
      </c>
    </row>
    <row r="380" spans="1:40" ht="15" customHeight="1" x14ac:dyDescent="0.25">
      <c r="A380" s="2" t="s">
        <v>552</v>
      </c>
      <c r="B380" s="2" t="s">
        <v>565</v>
      </c>
      <c r="C380" s="2">
        <v>2015</v>
      </c>
      <c r="D380" s="2" t="s">
        <v>650</v>
      </c>
      <c r="E380" s="2" t="s">
        <v>650</v>
      </c>
      <c r="F380" s="2" t="s">
        <v>650</v>
      </c>
      <c r="G380" s="2" t="s">
        <v>650</v>
      </c>
      <c r="H380" s="2" t="s">
        <v>650</v>
      </c>
      <c r="I380" s="2" t="s">
        <v>650</v>
      </c>
      <c r="J380" s="2" t="s">
        <v>650</v>
      </c>
      <c r="K380" s="2" t="s">
        <v>650</v>
      </c>
      <c r="L380" s="2" t="s">
        <v>650</v>
      </c>
      <c r="M380" s="2" t="s">
        <v>650</v>
      </c>
      <c r="N380" s="2" t="s">
        <v>650</v>
      </c>
      <c r="O380" s="2" t="s">
        <v>650</v>
      </c>
      <c r="P380" s="2" t="s">
        <v>650</v>
      </c>
      <c r="Q380" s="2" t="s">
        <v>650</v>
      </c>
      <c r="R380" s="2" t="s">
        <v>650</v>
      </c>
      <c r="S380" s="2" t="s">
        <v>650</v>
      </c>
      <c r="T380" s="2" t="s">
        <v>650</v>
      </c>
      <c r="U380" s="2" t="s">
        <v>650</v>
      </c>
      <c r="V380" s="2" t="s">
        <v>650</v>
      </c>
      <c r="W380" s="2" t="s">
        <v>650</v>
      </c>
      <c r="X380" s="2" t="s">
        <v>650</v>
      </c>
      <c r="Y380" s="2" t="s">
        <v>650</v>
      </c>
      <c r="Z380" s="2" t="s">
        <v>650</v>
      </c>
      <c r="AA380" s="2" t="s">
        <v>650</v>
      </c>
      <c r="AB380" s="2" t="s">
        <v>650</v>
      </c>
      <c r="AC380" s="2" t="s">
        <v>650</v>
      </c>
      <c r="AD380" s="2" t="s">
        <v>650</v>
      </c>
      <c r="AE380" s="2" t="s">
        <v>650</v>
      </c>
      <c r="AF380" s="2" t="s">
        <v>650</v>
      </c>
      <c r="AG380" s="2" t="s">
        <v>650</v>
      </c>
      <c r="AJ380" s="129">
        <f t="shared" si="20"/>
        <v>0</v>
      </c>
      <c r="AK380" s="129"/>
      <c r="AL380" s="129">
        <f t="shared" si="21"/>
        <v>0</v>
      </c>
      <c r="AM380" s="129" t="str">
        <f t="shared" si="22"/>
        <v/>
      </c>
      <c r="AN380" s="130" t="str">
        <f t="shared" si="23"/>
        <v/>
      </c>
    </row>
    <row r="381" spans="1:40" ht="15" customHeight="1" x14ac:dyDescent="0.25">
      <c r="A381" s="2" t="s">
        <v>552</v>
      </c>
      <c r="B381" s="2" t="s">
        <v>566</v>
      </c>
      <c r="C381" s="2">
        <v>2015</v>
      </c>
      <c r="D381" s="2" t="s">
        <v>650</v>
      </c>
      <c r="E381" s="2" t="s">
        <v>650</v>
      </c>
      <c r="F381" s="2" t="s">
        <v>650</v>
      </c>
      <c r="G381" s="2" t="s">
        <v>650</v>
      </c>
      <c r="H381" s="2" t="s">
        <v>650</v>
      </c>
      <c r="I381" s="2" t="s">
        <v>650</v>
      </c>
      <c r="J381" s="2" t="s">
        <v>650</v>
      </c>
      <c r="K381" s="2" t="s">
        <v>650</v>
      </c>
      <c r="L381" s="2" t="s">
        <v>650</v>
      </c>
      <c r="M381" s="2" t="s">
        <v>650</v>
      </c>
      <c r="N381" s="2" t="s">
        <v>650</v>
      </c>
      <c r="O381" s="2" t="s">
        <v>650</v>
      </c>
      <c r="P381" s="2" t="s">
        <v>650</v>
      </c>
      <c r="Q381" s="2" t="s">
        <v>650</v>
      </c>
      <c r="R381" s="2" t="s">
        <v>650</v>
      </c>
      <c r="S381" s="2" t="s">
        <v>650</v>
      </c>
      <c r="T381" s="2" t="s">
        <v>650</v>
      </c>
      <c r="U381" s="2" t="s">
        <v>650</v>
      </c>
      <c r="V381" s="2" t="s">
        <v>650</v>
      </c>
      <c r="W381" s="2" t="s">
        <v>650</v>
      </c>
      <c r="X381" s="2" t="s">
        <v>650</v>
      </c>
      <c r="Y381" s="2" t="s">
        <v>650</v>
      </c>
      <c r="Z381" s="2" t="s">
        <v>650</v>
      </c>
      <c r="AA381" s="2" t="s">
        <v>650</v>
      </c>
      <c r="AB381" s="2" t="s">
        <v>650</v>
      </c>
      <c r="AC381" s="2" t="s">
        <v>650</v>
      </c>
      <c r="AD381" s="2" t="s">
        <v>650</v>
      </c>
      <c r="AE381" s="2" t="s">
        <v>650</v>
      </c>
      <c r="AF381" s="2" t="s">
        <v>650</v>
      </c>
      <c r="AG381" s="2" t="s">
        <v>650</v>
      </c>
      <c r="AJ381" s="129">
        <f t="shared" si="20"/>
        <v>0</v>
      </c>
      <c r="AK381" s="129"/>
      <c r="AL381" s="129">
        <f t="shared" si="21"/>
        <v>0</v>
      </c>
      <c r="AM381" s="129" t="str">
        <f t="shared" si="22"/>
        <v/>
      </c>
      <c r="AN381" s="130" t="str">
        <f t="shared" si="23"/>
        <v/>
      </c>
    </row>
    <row r="382" spans="1:40" ht="15" customHeight="1" x14ac:dyDescent="0.25">
      <c r="A382" s="2" t="s">
        <v>552</v>
      </c>
      <c r="B382" s="2" t="s">
        <v>567</v>
      </c>
      <c r="C382" s="2">
        <v>2015</v>
      </c>
      <c r="D382" s="2" t="s">
        <v>650</v>
      </c>
      <c r="E382" s="2" t="s">
        <v>650</v>
      </c>
      <c r="F382" s="2" t="s">
        <v>650</v>
      </c>
      <c r="G382" s="2" t="s">
        <v>650</v>
      </c>
      <c r="H382" s="2" t="s">
        <v>650</v>
      </c>
      <c r="I382" s="2" t="s">
        <v>650</v>
      </c>
      <c r="J382" s="2" t="s">
        <v>650</v>
      </c>
      <c r="K382" s="2" t="s">
        <v>650</v>
      </c>
      <c r="L382" s="2" t="s">
        <v>650</v>
      </c>
      <c r="M382" s="2" t="s">
        <v>650</v>
      </c>
      <c r="N382" s="2" t="s">
        <v>650</v>
      </c>
      <c r="O382" s="2" t="s">
        <v>650</v>
      </c>
      <c r="P382" s="2" t="s">
        <v>650</v>
      </c>
      <c r="Q382" s="2" t="s">
        <v>650</v>
      </c>
      <c r="R382" s="2" t="s">
        <v>650</v>
      </c>
      <c r="S382" s="2" t="s">
        <v>650</v>
      </c>
      <c r="T382" s="2" t="s">
        <v>650</v>
      </c>
      <c r="U382" s="2" t="s">
        <v>650</v>
      </c>
      <c r="V382" s="2" t="s">
        <v>650</v>
      </c>
      <c r="W382" s="2" t="s">
        <v>650</v>
      </c>
      <c r="X382" s="2" t="s">
        <v>650</v>
      </c>
      <c r="Y382" s="2" t="s">
        <v>650</v>
      </c>
      <c r="Z382" s="2" t="s">
        <v>650</v>
      </c>
      <c r="AA382" s="2" t="s">
        <v>650</v>
      </c>
      <c r="AB382" s="2" t="s">
        <v>650</v>
      </c>
      <c r="AC382" s="2" t="s">
        <v>650</v>
      </c>
      <c r="AD382" s="2" t="s">
        <v>650</v>
      </c>
      <c r="AE382" s="2" t="s">
        <v>650</v>
      </c>
      <c r="AF382" s="2" t="s">
        <v>650</v>
      </c>
      <c r="AG382" s="2" t="s">
        <v>650</v>
      </c>
      <c r="AJ382" s="129">
        <f t="shared" si="20"/>
        <v>0</v>
      </c>
      <c r="AK382" s="129"/>
      <c r="AL382" s="129">
        <f t="shared" si="21"/>
        <v>0</v>
      </c>
      <c r="AM382" s="129" t="str">
        <f t="shared" si="22"/>
        <v/>
      </c>
      <c r="AN382" s="130" t="str">
        <f t="shared" si="23"/>
        <v/>
      </c>
    </row>
    <row r="383" spans="1:40" ht="15" customHeight="1" x14ac:dyDescent="0.25">
      <c r="A383" s="2" t="s">
        <v>552</v>
      </c>
      <c r="B383" s="2" t="s">
        <v>568</v>
      </c>
      <c r="C383" s="2">
        <v>2015</v>
      </c>
      <c r="D383" s="2" t="s">
        <v>650</v>
      </c>
      <c r="E383" s="2" t="s">
        <v>650</v>
      </c>
      <c r="F383" s="2" t="s">
        <v>650</v>
      </c>
      <c r="G383" s="2" t="s">
        <v>650</v>
      </c>
      <c r="H383" s="2" t="s">
        <v>650</v>
      </c>
      <c r="I383" s="2" t="s">
        <v>650</v>
      </c>
      <c r="J383" s="2" t="s">
        <v>650</v>
      </c>
      <c r="K383" s="2" t="s">
        <v>650</v>
      </c>
      <c r="L383" s="2" t="s">
        <v>650</v>
      </c>
      <c r="M383" s="2" t="s">
        <v>650</v>
      </c>
      <c r="N383" s="2" t="s">
        <v>650</v>
      </c>
      <c r="O383" s="2" t="s">
        <v>650</v>
      </c>
      <c r="P383" s="2" t="s">
        <v>650</v>
      </c>
      <c r="Q383" s="2" t="s">
        <v>650</v>
      </c>
      <c r="R383" s="2" t="s">
        <v>650</v>
      </c>
      <c r="S383" s="2" t="s">
        <v>650</v>
      </c>
      <c r="T383" s="2" t="s">
        <v>650</v>
      </c>
      <c r="U383" s="2" t="s">
        <v>650</v>
      </c>
      <c r="V383" s="2" t="s">
        <v>650</v>
      </c>
      <c r="W383" s="2" t="s">
        <v>650</v>
      </c>
      <c r="X383" s="2" t="s">
        <v>650</v>
      </c>
      <c r="Y383" s="2" t="s">
        <v>650</v>
      </c>
      <c r="Z383" s="2" t="s">
        <v>650</v>
      </c>
      <c r="AA383" s="2" t="s">
        <v>650</v>
      </c>
      <c r="AB383" s="2" t="s">
        <v>650</v>
      </c>
      <c r="AC383" s="2" t="s">
        <v>650</v>
      </c>
      <c r="AD383" s="2" t="s">
        <v>650</v>
      </c>
      <c r="AE383" s="2" t="s">
        <v>650</v>
      </c>
      <c r="AF383" s="2" t="s">
        <v>650</v>
      </c>
      <c r="AG383" s="2" t="s">
        <v>650</v>
      </c>
      <c r="AJ383" s="129">
        <f t="shared" si="20"/>
        <v>0</v>
      </c>
      <c r="AK383" s="129"/>
      <c r="AL383" s="129">
        <f t="shared" si="21"/>
        <v>0</v>
      </c>
      <c r="AM383" s="129" t="str">
        <f t="shared" si="22"/>
        <v/>
      </c>
      <c r="AN383" s="130" t="str">
        <f t="shared" si="23"/>
        <v/>
      </c>
    </row>
    <row r="384" spans="1:40" ht="15" customHeight="1" x14ac:dyDescent="0.25">
      <c r="A384" s="2" t="s">
        <v>552</v>
      </c>
      <c r="B384" s="2" t="s">
        <v>569</v>
      </c>
      <c r="C384" s="2">
        <v>2015</v>
      </c>
      <c r="D384" s="2" t="s">
        <v>650</v>
      </c>
      <c r="E384" s="2" t="s">
        <v>650</v>
      </c>
      <c r="F384" s="2" t="s">
        <v>650</v>
      </c>
      <c r="G384" s="2" t="s">
        <v>650</v>
      </c>
      <c r="H384" s="2" t="s">
        <v>650</v>
      </c>
      <c r="I384" s="2" t="s">
        <v>650</v>
      </c>
      <c r="J384" s="2" t="s">
        <v>650</v>
      </c>
      <c r="K384" s="2" t="s">
        <v>650</v>
      </c>
      <c r="L384" s="2" t="s">
        <v>650</v>
      </c>
      <c r="M384" s="2" t="s">
        <v>650</v>
      </c>
      <c r="N384" s="2" t="s">
        <v>650</v>
      </c>
      <c r="O384" s="2" t="s">
        <v>650</v>
      </c>
      <c r="P384" s="2" t="s">
        <v>650</v>
      </c>
      <c r="Q384" s="2" t="s">
        <v>650</v>
      </c>
      <c r="R384" s="2" t="s">
        <v>650</v>
      </c>
      <c r="S384" s="2" t="s">
        <v>650</v>
      </c>
      <c r="T384" s="2" t="s">
        <v>650</v>
      </c>
      <c r="U384" s="2" t="s">
        <v>650</v>
      </c>
      <c r="V384" s="2" t="s">
        <v>650</v>
      </c>
      <c r="W384" s="2" t="s">
        <v>650</v>
      </c>
      <c r="X384" s="2" t="s">
        <v>650</v>
      </c>
      <c r="Y384" s="2" t="s">
        <v>650</v>
      </c>
      <c r="Z384" s="2" t="s">
        <v>650</v>
      </c>
      <c r="AA384" s="2" t="s">
        <v>650</v>
      </c>
      <c r="AB384" s="2" t="s">
        <v>650</v>
      </c>
      <c r="AC384" s="2" t="s">
        <v>650</v>
      </c>
      <c r="AD384" s="2" t="s">
        <v>650</v>
      </c>
      <c r="AE384" s="2" t="s">
        <v>650</v>
      </c>
      <c r="AF384" s="2" t="s">
        <v>650</v>
      </c>
      <c r="AG384" s="2" t="s">
        <v>650</v>
      </c>
      <c r="AJ384" s="129">
        <f t="shared" si="20"/>
        <v>0</v>
      </c>
      <c r="AK384" s="129"/>
      <c r="AL384" s="129">
        <f t="shared" si="21"/>
        <v>0</v>
      </c>
      <c r="AM384" s="129" t="str">
        <f t="shared" si="22"/>
        <v/>
      </c>
      <c r="AN384" s="130" t="str">
        <f t="shared" si="23"/>
        <v/>
      </c>
    </row>
    <row r="385" spans="1:40" ht="15" customHeight="1" x14ac:dyDescent="0.25">
      <c r="A385" s="2" t="s">
        <v>552</v>
      </c>
      <c r="B385" s="2" t="s">
        <v>570</v>
      </c>
      <c r="C385" s="2">
        <v>2015</v>
      </c>
      <c r="D385" s="2" t="s">
        <v>650</v>
      </c>
      <c r="E385" s="2" t="s">
        <v>650</v>
      </c>
      <c r="F385" s="2" t="s">
        <v>650</v>
      </c>
      <c r="G385" s="2" t="s">
        <v>650</v>
      </c>
      <c r="H385" s="2" t="s">
        <v>650</v>
      </c>
      <c r="I385" s="2" t="s">
        <v>650</v>
      </c>
      <c r="J385" s="2" t="s">
        <v>650</v>
      </c>
      <c r="K385" s="2" t="s">
        <v>650</v>
      </c>
      <c r="L385" s="2" t="s">
        <v>650</v>
      </c>
      <c r="M385" s="2" t="s">
        <v>650</v>
      </c>
      <c r="N385" s="2" t="s">
        <v>650</v>
      </c>
      <c r="O385" s="2" t="s">
        <v>650</v>
      </c>
      <c r="P385" s="2" t="s">
        <v>650</v>
      </c>
      <c r="Q385" s="2" t="s">
        <v>650</v>
      </c>
      <c r="R385" s="2" t="s">
        <v>650</v>
      </c>
      <c r="S385" s="2" t="s">
        <v>650</v>
      </c>
      <c r="T385" s="2" t="s">
        <v>650</v>
      </c>
      <c r="U385" s="2" t="s">
        <v>650</v>
      </c>
      <c r="V385" s="2" t="s">
        <v>650</v>
      </c>
      <c r="W385" s="2" t="s">
        <v>650</v>
      </c>
      <c r="X385" s="2" t="s">
        <v>650</v>
      </c>
      <c r="Y385" s="2" t="s">
        <v>650</v>
      </c>
      <c r="Z385" s="2" t="s">
        <v>650</v>
      </c>
      <c r="AA385" s="2" t="s">
        <v>650</v>
      </c>
      <c r="AB385" s="2" t="s">
        <v>650</v>
      </c>
      <c r="AC385" s="2" t="s">
        <v>650</v>
      </c>
      <c r="AD385" s="2" t="s">
        <v>650</v>
      </c>
      <c r="AE385" s="2" t="s">
        <v>650</v>
      </c>
      <c r="AF385" s="2" t="s">
        <v>650</v>
      </c>
      <c r="AG385" s="2" t="s">
        <v>650</v>
      </c>
      <c r="AJ385" s="129">
        <f t="shared" si="20"/>
        <v>0</v>
      </c>
      <c r="AK385" s="129"/>
      <c r="AL385" s="129">
        <f t="shared" si="21"/>
        <v>0</v>
      </c>
      <c r="AM385" s="129" t="str">
        <f t="shared" si="22"/>
        <v/>
      </c>
      <c r="AN385" s="130" t="str">
        <f t="shared" si="23"/>
        <v/>
      </c>
    </row>
    <row r="386" spans="1:40" ht="15" customHeight="1" x14ac:dyDescent="0.25">
      <c r="A386" s="2" t="s">
        <v>571</v>
      </c>
      <c r="B386" s="2" t="s">
        <v>572</v>
      </c>
      <c r="C386" s="2">
        <v>2015</v>
      </c>
      <c r="D386" s="2" t="s">
        <v>650</v>
      </c>
      <c r="E386" s="2" t="s">
        <v>650</v>
      </c>
      <c r="F386" s="2" t="s">
        <v>650</v>
      </c>
      <c r="G386" s="2" t="s">
        <v>650</v>
      </c>
      <c r="H386" s="2" t="s">
        <v>650</v>
      </c>
      <c r="I386" s="2" t="s">
        <v>650</v>
      </c>
      <c r="J386" s="2" t="s">
        <v>650</v>
      </c>
      <c r="K386" s="2" t="s">
        <v>650</v>
      </c>
      <c r="L386" s="2" t="s">
        <v>650</v>
      </c>
      <c r="M386" s="2" t="s">
        <v>650</v>
      </c>
      <c r="N386" s="2" t="s">
        <v>650</v>
      </c>
      <c r="O386" s="2" t="s">
        <v>650</v>
      </c>
      <c r="P386" s="2" t="s">
        <v>650</v>
      </c>
      <c r="Q386" s="2" t="s">
        <v>650</v>
      </c>
      <c r="R386" s="2" t="s">
        <v>650</v>
      </c>
      <c r="S386" s="2" t="s">
        <v>650</v>
      </c>
      <c r="T386" s="2" t="s">
        <v>650</v>
      </c>
      <c r="U386" s="2" t="s">
        <v>650</v>
      </c>
      <c r="V386" s="2" t="s">
        <v>650</v>
      </c>
      <c r="W386" s="2" t="s">
        <v>650</v>
      </c>
      <c r="X386" s="2" t="s">
        <v>650</v>
      </c>
      <c r="Y386" s="2" t="s">
        <v>650</v>
      </c>
      <c r="Z386" s="2" t="s">
        <v>650</v>
      </c>
      <c r="AA386" s="2" t="s">
        <v>650</v>
      </c>
      <c r="AB386" s="2" t="s">
        <v>650</v>
      </c>
      <c r="AC386" s="2" t="s">
        <v>650</v>
      </c>
      <c r="AD386" s="2" t="s">
        <v>650</v>
      </c>
      <c r="AE386" s="2" t="s">
        <v>650</v>
      </c>
      <c r="AF386" s="2" t="s">
        <v>650</v>
      </c>
      <c r="AG386" s="2" t="s">
        <v>650</v>
      </c>
      <c r="AJ386" s="129">
        <f t="shared" si="20"/>
        <v>0</v>
      </c>
      <c r="AK386" s="129"/>
      <c r="AL386" s="129">
        <f t="shared" si="21"/>
        <v>0</v>
      </c>
      <c r="AM386" s="129" t="str">
        <f t="shared" si="22"/>
        <v/>
      </c>
      <c r="AN386" s="130" t="str">
        <f t="shared" si="23"/>
        <v/>
      </c>
    </row>
    <row r="387" spans="1:40" ht="15" customHeight="1" x14ac:dyDescent="0.25">
      <c r="A387" s="2" t="s">
        <v>571</v>
      </c>
      <c r="B387" s="2" t="s">
        <v>573</v>
      </c>
      <c r="C387" s="2">
        <v>2015</v>
      </c>
      <c r="D387" s="2">
        <v>52.640999999999998</v>
      </c>
      <c r="E387" s="2">
        <v>10.897</v>
      </c>
      <c r="F387" s="2" t="s">
        <v>650</v>
      </c>
      <c r="G387" s="2" t="s">
        <v>690</v>
      </c>
      <c r="H387" s="2" t="s">
        <v>650</v>
      </c>
      <c r="I387" s="2">
        <v>92.14</v>
      </c>
      <c r="J387" s="2" t="s">
        <v>650</v>
      </c>
      <c r="K387" s="2" t="s">
        <v>650</v>
      </c>
      <c r="L387" s="2" t="s">
        <v>650</v>
      </c>
      <c r="M387" s="2" t="s">
        <v>650</v>
      </c>
      <c r="N387" s="2" t="s">
        <v>650</v>
      </c>
      <c r="O387" s="2" t="s">
        <v>650</v>
      </c>
      <c r="P387" s="2">
        <v>24.751000000000001</v>
      </c>
      <c r="Q387" s="2">
        <v>32.692</v>
      </c>
      <c r="R387" s="2">
        <v>17.879000000000001</v>
      </c>
      <c r="S387" s="2" t="s">
        <v>650</v>
      </c>
      <c r="T387" s="2" t="s">
        <v>650</v>
      </c>
      <c r="U387" s="2" t="s">
        <v>650</v>
      </c>
      <c r="V387" s="2" t="s">
        <v>8</v>
      </c>
      <c r="W387" s="2" t="s">
        <v>650</v>
      </c>
      <c r="X387" s="2" t="s">
        <v>650</v>
      </c>
      <c r="Y387" s="2" t="s">
        <v>650</v>
      </c>
      <c r="Z387" s="2" t="s">
        <v>650</v>
      </c>
      <c r="AA387" s="2" t="s">
        <v>650</v>
      </c>
      <c r="AB387" s="2" t="s">
        <v>650</v>
      </c>
      <c r="AC387" s="2" t="s">
        <v>650</v>
      </c>
      <c r="AD387" s="2">
        <v>0</v>
      </c>
      <c r="AE387" s="2" t="s">
        <v>650</v>
      </c>
      <c r="AF387" s="2" t="s">
        <v>650</v>
      </c>
      <c r="AG387" s="2">
        <v>16.818000000000001</v>
      </c>
      <c r="AJ387" s="129">
        <f t="shared" ref="AJ387:AJ415" si="24">SUMPRODUCT(J387:AF387)</f>
        <v>75.322000000000003</v>
      </c>
      <c r="AK387" s="129"/>
      <c r="AL387" s="129">
        <f t="shared" ref="AL387:AL415" si="25">IFERROR(D387/1,0)</f>
        <v>52.640999999999998</v>
      </c>
      <c r="AM387" s="129">
        <f t="shared" ref="AM387:AM415" si="26">IFERROR(E387/1,"")</f>
        <v>10.897</v>
      </c>
      <c r="AN387" s="130">
        <f t="shared" ref="AN387:AN415" si="27">IFERROR((AL387+AM387)/AJ387,"")</f>
        <v>0.8435516847667347</v>
      </c>
    </row>
    <row r="388" spans="1:40" ht="15" customHeight="1" x14ac:dyDescent="0.25">
      <c r="A388" s="2" t="s">
        <v>574</v>
      </c>
      <c r="B388" s="2" t="s">
        <v>575</v>
      </c>
      <c r="C388" s="2">
        <v>2015</v>
      </c>
      <c r="D388" s="2" t="s">
        <v>650</v>
      </c>
      <c r="E388" s="2" t="s">
        <v>650</v>
      </c>
      <c r="F388" s="2" t="s">
        <v>650</v>
      </c>
      <c r="G388" s="2" t="s">
        <v>650</v>
      </c>
      <c r="H388" s="2" t="s">
        <v>650</v>
      </c>
      <c r="I388" s="2" t="s">
        <v>650</v>
      </c>
      <c r="J388" s="2" t="s">
        <v>650</v>
      </c>
      <c r="K388" s="2" t="s">
        <v>650</v>
      </c>
      <c r="L388" s="2" t="s">
        <v>650</v>
      </c>
      <c r="M388" s="2" t="s">
        <v>650</v>
      </c>
      <c r="N388" s="2" t="s">
        <v>650</v>
      </c>
      <c r="O388" s="2" t="s">
        <v>650</v>
      </c>
      <c r="P388" s="2" t="s">
        <v>650</v>
      </c>
      <c r="Q388" s="2" t="s">
        <v>650</v>
      </c>
      <c r="R388" s="2" t="s">
        <v>650</v>
      </c>
      <c r="S388" s="2" t="s">
        <v>650</v>
      </c>
      <c r="T388" s="2" t="s">
        <v>650</v>
      </c>
      <c r="U388" s="2" t="s">
        <v>650</v>
      </c>
      <c r="V388" s="2" t="s">
        <v>650</v>
      </c>
      <c r="W388" s="2" t="s">
        <v>650</v>
      </c>
      <c r="X388" s="2" t="s">
        <v>650</v>
      </c>
      <c r="Y388" s="2" t="s">
        <v>650</v>
      </c>
      <c r="Z388" s="2" t="s">
        <v>650</v>
      </c>
      <c r="AA388" s="2" t="s">
        <v>650</v>
      </c>
      <c r="AB388" s="2" t="s">
        <v>650</v>
      </c>
      <c r="AC388" s="2" t="s">
        <v>650</v>
      </c>
      <c r="AD388" s="2" t="s">
        <v>650</v>
      </c>
      <c r="AE388" s="2" t="s">
        <v>650</v>
      </c>
      <c r="AF388" s="2" t="s">
        <v>650</v>
      </c>
      <c r="AG388" s="2" t="s">
        <v>650</v>
      </c>
      <c r="AJ388" s="129">
        <f t="shared" si="24"/>
        <v>0</v>
      </c>
      <c r="AK388" s="129"/>
      <c r="AL388" s="129">
        <f t="shared" si="25"/>
        <v>0</v>
      </c>
      <c r="AM388" s="129" t="str">
        <f t="shared" si="26"/>
        <v/>
      </c>
      <c r="AN388" s="130" t="str">
        <f t="shared" si="27"/>
        <v/>
      </c>
    </row>
    <row r="389" spans="1:40" ht="15" customHeight="1" x14ac:dyDescent="0.25">
      <c r="A389" s="2" t="s">
        <v>574</v>
      </c>
      <c r="B389" s="2" t="s">
        <v>576</v>
      </c>
      <c r="C389" s="2">
        <v>2015</v>
      </c>
      <c r="D389" s="2" t="s">
        <v>650</v>
      </c>
      <c r="E389" s="2" t="s">
        <v>650</v>
      </c>
      <c r="F389" s="2" t="s">
        <v>650</v>
      </c>
      <c r="G389" s="2" t="s">
        <v>650</v>
      </c>
      <c r="H389" s="2" t="s">
        <v>650</v>
      </c>
      <c r="I389" s="2" t="s">
        <v>650</v>
      </c>
      <c r="J389" s="2" t="s">
        <v>650</v>
      </c>
      <c r="K389" s="2" t="s">
        <v>650</v>
      </c>
      <c r="L389" s="2" t="s">
        <v>650</v>
      </c>
      <c r="M389" s="2" t="s">
        <v>650</v>
      </c>
      <c r="N389" s="2" t="s">
        <v>650</v>
      </c>
      <c r="O389" s="2" t="s">
        <v>650</v>
      </c>
      <c r="P389" s="2" t="s">
        <v>650</v>
      </c>
      <c r="Q389" s="2" t="s">
        <v>650</v>
      </c>
      <c r="R389" s="2" t="s">
        <v>650</v>
      </c>
      <c r="S389" s="2" t="s">
        <v>650</v>
      </c>
      <c r="T389" s="2" t="s">
        <v>650</v>
      </c>
      <c r="U389" s="2" t="s">
        <v>650</v>
      </c>
      <c r="V389" s="2" t="s">
        <v>650</v>
      </c>
      <c r="W389" s="2" t="s">
        <v>650</v>
      </c>
      <c r="X389" s="2" t="s">
        <v>650</v>
      </c>
      <c r="Y389" s="2" t="s">
        <v>650</v>
      </c>
      <c r="Z389" s="2" t="s">
        <v>650</v>
      </c>
      <c r="AA389" s="2" t="s">
        <v>650</v>
      </c>
      <c r="AB389" s="2" t="s">
        <v>650</v>
      </c>
      <c r="AC389" s="2" t="s">
        <v>650</v>
      </c>
      <c r="AD389" s="2" t="s">
        <v>650</v>
      </c>
      <c r="AE389" s="2" t="s">
        <v>650</v>
      </c>
      <c r="AF389" s="2" t="s">
        <v>650</v>
      </c>
      <c r="AG389" s="2" t="s">
        <v>650</v>
      </c>
      <c r="AJ389" s="129">
        <f t="shared" si="24"/>
        <v>0</v>
      </c>
      <c r="AK389" s="129"/>
      <c r="AL389" s="129">
        <f t="shared" si="25"/>
        <v>0</v>
      </c>
      <c r="AM389" s="129" t="str">
        <f t="shared" si="26"/>
        <v/>
      </c>
      <c r="AN389" s="130" t="str">
        <f t="shared" si="27"/>
        <v/>
      </c>
    </row>
    <row r="390" spans="1:40" ht="15" customHeight="1" x14ac:dyDescent="0.25">
      <c r="A390" s="2" t="s">
        <v>574</v>
      </c>
      <c r="B390" s="2" t="s">
        <v>577</v>
      </c>
      <c r="C390" s="2">
        <v>2015</v>
      </c>
      <c r="D390" s="2" t="s">
        <v>650</v>
      </c>
      <c r="E390" s="2" t="s">
        <v>650</v>
      </c>
      <c r="F390" s="2" t="s">
        <v>650</v>
      </c>
      <c r="G390" s="2" t="s">
        <v>650</v>
      </c>
      <c r="H390" s="2" t="s">
        <v>650</v>
      </c>
      <c r="I390" s="2" t="s">
        <v>650</v>
      </c>
      <c r="J390" s="2" t="s">
        <v>650</v>
      </c>
      <c r="K390" s="2" t="s">
        <v>650</v>
      </c>
      <c r="L390" s="2" t="s">
        <v>650</v>
      </c>
      <c r="M390" s="2" t="s">
        <v>650</v>
      </c>
      <c r="N390" s="2" t="s">
        <v>650</v>
      </c>
      <c r="O390" s="2" t="s">
        <v>650</v>
      </c>
      <c r="P390" s="2" t="s">
        <v>650</v>
      </c>
      <c r="Q390" s="2" t="s">
        <v>650</v>
      </c>
      <c r="R390" s="2" t="s">
        <v>650</v>
      </c>
      <c r="S390" s="2" t="s">
        <v>650</v>
      </c>
      <c r="T390" s="2" t="s">
        <v>650</v>
      </c>
      <c r="U390" s="2" t="s">
        <v>650</v>
      </c>
      <c r="V390" s="2" t="s">
        <v>650</v>
      </c>
      <c r="W390" s="2" t="s">
        <v>650</v>
      </c>
      <c r="X390" s="2" t="s">
        <v>650</v>
      </c>
      <c r="Y390" s="2" t="s">
        <v>650</v>
      </c>
      <c r="Z390" s="2" t="s">
        <v>650</v>
      </c>
      <c r="AA390" s="2" t="s">
        <v>650</v>
      </c>
      <c r="AB390" s="2" t="s">
        <v>650</v>
      </c>
      <c r="AC390" s="2" t="s">
        <v>650</v>
      </c>
      <c r="AD390" s="2" t="s">
        <v>650</v>
      </c>
      <c r="AE390" s="2" t="s">
        <v>650</v>
      </c>
      <c r="AF390" s="2" t="s">
        <v>650</v>
      </c>
      <c r="AG390" s="2" t="s">
        <v>650</v>
      </c>
      <c r="AJ390" s="129">
        <f t="shared" si="24"/>
        <v>0</v>
      </c>
      <c r="AK390" s="129"/>
      <c r="AL390" s="129">
        <f t="shared" si="25"/>
        <v>0</v>
      </c>
      <c r="AM390" s="129" t="str">
        <f t="shared" si="26"/>
        <v/>
      </c>
      <c r="AN390" s="130" t="str">
        <f t="shared" si="27"/>
        <v/>
      </c>
    </row>
    <row r="391" spans="1:40" ht="15" customHeight="1" x14ac:dyDescent="0.25">
      <c r="A391" s="2" t="s">
        <v>574</v>
      </c>
      <c r="B391" s="2" t="s">
        <v>578</v>
      </c>
      <c r="C391" s="2">
        <v>2015</v>
      </c>
      <c r="D391" s="2" t="s">
        <v>650</v>
      </c>
      <c r="E391" s="2" t="s">
        <v>650</v>
      </c>
      <c r="F391" s="2" t="s">
        <v>650</v>
      </c>
      <c r="G391" s="2" t="s">
        <v>650</v>
      </c>
      <c r="H391" s="2" t="s">
        <v>650</v>
      </c>
      <c r="I391" s="2" t="s">
        <v>650</v>
      </c>
      <c r="J391" s="2" t="s">
        <v>650</v>
      </c>
      <c r="K391" s="2" t="s">
        <v>650</v>
      </c>
      <c r="L391" s="2" t="s">
        <v>650</v>
      </c>
      <c r="M391" s="2" t="s">
        <v>650</v>
      </c>
      <c r="N391" s="2" t="s">
        <v>650</v>
      </c>
      <c r="O391" s="2" t="s">
        <v>650</v>
      </c>
      <c r="P391" s="2" t="s">
        <v>650</v>
      </c>
      <c r="Q391" s="2" t="s">
        <v>650</v>
      </c>
      <c r="R391" s="2" t="s">
        <v>650</v>
      </c>
      <c r="S391" s="2" t="s">
        <v>650</v>
      </c>
      <c r="T391" s="2" t="s">
        <v>650</v>
      </c>
      <c r="U391" s="2" t="s">
        <v>650</v>
      </c>
      <c r="V391" s="2" t="s">
        <v>650</v>
      </c>
      <c r="W391" s="2" t="s">
        <v>650</v>
      </c>
      <c r="X391" s="2" t="s">
        <v>650</v>
      </c>
      <c r="Y391" s="2" t="s">
        <v>650</v>
      </c>
      <c r="Z391" s="2" t="s">
        <v>650</v>
      </c>
      <c r="AA391" s="2" t="s">
        <v>650</v>
      </c>
      <c r="AB391" s="2" t="s">
        <v>650</v>
      </c>
      <c r="AC391" s="2" t="s">
        <v>650</v>
      </c>
      <c r="AD391" s="2" t="s">
        <v>650</v>
      </c>
      <c r="AE391" s="2" t="s">
        <v>650</v>
      </c>
      <c r="AF391" s="2" t="s">
        <v>650</v>
      </c>
      <c r="AG391" s="2" t="s">
        <v>650</v>
      </c>
      <c r="AJ391" s="129">
        <f t="shared" si="24"/>
        <v>0</v>
      </c>
      <c r="AK391" s="129"/>
      <c r="AL391" s="129">
        <f t="shared" si="25"/>
        <v>0</v>
      </c>
      <c r="AM391" s="129" t="str">
        <f t="shared" si="26"/>
        <v/>
      </c>
      <c r="AN391" s="130" t="str">
        <f t="shared" si="27"/>
        <v/>
      </c>
    </row>
    <row r="392" spans="1:40" ht="15" customHeight="1" x14ac:dyDescent="0.25">
      <c r="A392" s="2" t="s">
        <v>579</v>
      </c>
      <c r="B392" s="2" t="s">
        <v>580</v>
      </c>
      <c r="C392" s="2">
        <v>2015</v>
      </c>
      <c r="D392" s="2" t="s">
        <v>650</v>
      </c>
      <c r="E392" s="2" t="s">
        <v>650</v>
      </c>
      <c r="F392" s="2" t="s">
        <v>650</v>
      </c>
      <c r="G392" s="2" t="s">
        <v>650</v>
      </c>
      <c r="H392" s="2" t="s">
        <v>650</v>
      </c>
      <c r="I392" s="2" t="s">
        <v>650</v>
      </c>
      <c r="J392" s="2" t="s">
        <v>650</v>
      </c>
      <c r="K392" s="2" t="s">
        <v>650</v>
      </c>
      <c r="L392" s="2" t="s">
        <v>650</v>
      </c>
      <c r="M392" s="2" t="s">
        <v>650</v>
      </c>
      <c r="N392" s="2" t="s">
        <v>650</v>
      </c>
      <c r="O392" s="2" t="s">
        <v>650</v>
      </c>
      <c r="P392" s="2" t="s">
        <v>650</v>
      </c>
      <c r="Q392" s="2" t="s">
        <v>650</v>
      </c>
      <c r="R392" s="2" t="s">
        <v>650</v>
      </c>
      <c r="S392" s="2" t="s">
        <v>650</v>
      </c>
      <c r="T392" s="2" t="s">
        <v>650</v>
      </c>
      <c r="U392" s="2" t="s">
        <v>650</v>
      </c>
      <c r="V392" s="2" t="s">
        <v>650</v>
      </c>
      <c r="W392" s="2" t="s">
        <v>650</v>
      </c>
      <c r="X392" s="2" t="s">
        <v>650</v>
      </c>
      <c r="Y392" s="2" t="s">
        <v>650</v>
      </c>
      <c r="Z392" s="2" t="s">
        <v>650</v>
      </c>
      <c r="AA392" s="2" t="s">
        <v>650</v>
      </c>
      <c r="AB392" s="2" t="s">
        <v>650</v>
      </c>
      <c r="AC392" s="2" t="s">
        <v>650</v>
      </c>
      <c r="AD392" s="2" t="s">
        <v>650</v>
      </c>
      <c r="AE392" s="2" t="s">
        <v>650</v>
      </c>
      <c r="AF392" s="2" t="s">
        <v>650</v>
      </c>
      <c r="AG392" s="2" t="s">
        <v>650</v>
      </c>
      <c r="AJ392" s="129">
        <f t="shared" si="24"/>
        <v>0</v>
      </c>
      <c r="AK392" s="129"/>
      <c r="AL392" s="129">
        <f t="shared" si="25"/>
        <v>0</v>
      </c>
      <c r="AM392" s="129" t="str">
        <f t="shared" si="26"/>
        <v/>
      </c>
      <c r="AN392" s="130" t="str">
        <f t="shared" si="27"/>
        <v/>
      </c>
    </row>
    <row r="393" spans="1:40" ht="15" customHeight="1" x14ac:dyDescent="0.25">
      <c r="A393" s="2" t="s">
        <v>579</v>
      </c>
      <c r="B393" s="2" t="s">
        <v>581</v>
      </c>
      <c r="C393" s="2">
        <v>2015</v>
      </c>
      <c r="D393" s="2" t="s">
        <v>650</v>
      </c>
      <c r="E393" s="2" t="s">
        <v>650</v>
      </c>
      <c r="F393" s="2" t="s">
        <v>650</v>
      </c>
      <c r="G393" s="2" t="s">
        <v>650</v>
      </c>
      <c r="H393" s="2" t="s">
        <v>650</v>
      </c>
      <c r="I393" s="2" t="s">
        <v>650</v>
      </c>
      <c r="J393" s="2" t="s">
        <v>650</v>
      </c>
      <c r="K393" s="2" t="s">
        <v>650</v>
      </c>
      <c r="L393" s="2" t="s">
        <v>650</v>
      </c>
      <c r="M393" s="2" t="s">
        <v>650</v>
      </c>
      <c r="N393" s="2" t="s">
        <v>650</v>
      </c>
      <c r="O393" s="2" t="s">
        <v>650</v>
      </c>
      <c r="P393" s="2" t="s">
        <v>650</v>
      </c>
      <c r="Q393" s="2" t="s">
        <v>650</v>
      </c>
      <c r="R393" s="2" t="s">
        <v>650</v>
      </c>
      <c r="S393" s="2" t="s">
        <v>650</v>
      </c>
      <c r="T393" s="2" t="s">
        <v>650</v>
      </c>
      <c r="U393" s="2" t="s">
        <v>650</v>
      </c>
      <c r="V393" s="2" t="s">
        <v>650</v>
      </c>
      <c r="W393" s="2" t="s">
        <v>650</v>
      </c>
      <c r="X393" s="2" t="s">
        <v>650</v>
      </c>
      <c r="Y393" s="2" t="s">
        <v>650</v>
      </c>
      <c r="Z393" s="2" t="s">
        <v>650</v>
      </c>
      <c r="AA393" s="2" t="s">
        <v>650</v>
      </c>
      <c r="AB393" s="2" t="s">
        <v>650</v>
      </c>
      <c r="AC393" s="2" t="s">
        <v>650</v>
      </c>
      <c r="AD393" s="2" t="s">
        <v>650</v>
      </c>
      <c r="AE393" s="2" t="s">
        <v>650</v>
      </c>
      <c r="AF393" s="2" t="s">
        <v>650</v>
      </c>
      <c r="AG393" s="2" t="s">
        <v>650</v>
      </c>
      <c r="AJ393" s="129">
        <f t="shared" si="24"/>
        <v>0</v>
      </c>
      <c r="AK393" s="129"/>
      <c r="AL393" s="129">
        <f t="shared" si="25"/>
        <v>0</v>
      </c>
      <c r="AM393" s="129" t="str">
        <f t="shared" si="26"/>
        <v/>
      </c>
      <c r="AN393" s="130" t="str">
        <f t="shared" si="27"/>
        <v/>
      </c>
    </row>
    <row r="394" spans="1:40" ht="15" customHeight="1" x14ac:dyDescent="0.25">
      <c r="A394" s="2" t="s">
        <v>579</v>
      </c>
      <c r="B394" s="2" t="s">
        <v>582</v>
      </c>
      <c r="C394" s="2">
        <v>2015</v>
      </c>
      <c r="D394" s="2">
        <v>121.562</v>
      </c>
      <c r="E394" s="2">
        <v>19.288</v>
      </c>
      <c r="F394" s="2">
        <v>19.288</v>
      </c>
      <c r="G394" s="2" t="s">
        <v>689</v>
      </c>
      <c r="H394" s="2">
        <v>28.89</v>
      </c>
      <c r="I394" s="2">
        <v>138.67699999999999</v>
      </c>
      <c r="J394" s="2" t="s">
        <v>650</v>
      </c>
      <c r="K394" s="2">
        <v>0.95</v>
      </c>
      <c r="L394" s="2" t="s">
        <v>650</v>
      </c>
      <c r="M394" s="2" t="s">
        <v>650</v>
      </c>
      <c r="N394" s="2" t="s">
        <v>650</v>
      </c>
      <c r="O394" s="2" t="s">
        <v>650</v>
      </c>
      <c r="P394" s="2" t="s">
        <v>650</v>
      </c>
      <c r="Q394" s="2" t="s">
        <v>650</v>
      </c>
      <c r="R394" s="2" t="s">
        <v>650</v>
      </c>
      <c r="S394" s="2" t="s">
        <v>650</v>
      </c>
      <c r="T394" s="2" t="s">
        <v>650</v>
      </c>
      <c r="U394" s="2" t="s">
        <v>650</v>
      </c>
      <c r="V394" s="2" t="s">
        <v>650</v>
      </c>
      <c r="W394" s="2" t="s">
        <v>650</v>
      </c>
      <c r="X394" s="2" t="s">
        <v>650</v>
      </c>
      <c r="Y394" s="2" t="s">
        <v>650</v>
      </c>
      <c r="Z394" s="2" t="s">
        <v>650</v>
      </c>
      <c r="AA394" s="2" t="s">
        <v>650</v>
      </c>
      <c r="AB394" s="2" t="s">
        <v>650</v>
      </c>
      <c r="AC394" s="2" t="s">
        <v>650</v>
      </c>
      <c r="AD394" s="2">
        <v>0</v>
      </c>
      <c r="AE394" s="2">
        <v>125.151</v>
      </c>
      <c r="AF394" s="2">
        <v>0</v>
      </c>
      <c r="AG394" s="2">
        <v>12.576000000000001</v>
      </c>
      <c r="AJ394" s="129">
        <f t="shared" si="24"/>
        <v>126.101</v>
      </c>
      <c r="AK394" s="129"/>
      <c r="AL394" s="129">
        <f t="shared" si="25"/>
        <v>121.562</v>
      </c>
      <c r="AM394" s="129">
        <f t="shared" si="26"/>
        <v>19.288</v>
      </c>
      <c r="AN394" s="130">
        <f t="shared" si="27"/>
        <v>1.1169618004615347</v>
      </c>
    </row>
    <row r="395" spans="1:40" ht="15" customHeight="1" x14ac:dyDescent="0.25">
      <c r="A395" s="2" t="s">
        <v>583</v>
      </c>
      <c r="B395" s="2" t="s">
        <v>584</v>
      </c>
      <c r="C395" s="2">
        <v>2015</v>
      </c>
      <c r="D395" s="2" t="s">
        <v>650</v>
      </c>
      <c r="E395" s="2" t="s">
        <v>650</v>
      </c>
      <c r="F395" s="2" t="s">
        <v>650</v>
      </c>
      <c r="G395" s="2" t="s">
        <v>650</v>
      </c>
      <c r="H395" s="2" t="s">
        <v>650</v>
      </c>
      <c r="I395" s="2" t="s">
        <v>650</v>
      </c>
      <c r="J395" s="2" t="s">
        <v>650</v>
      </c>
      <c r="K395" s="2" t="s">
        <v>650</v>
      </c>
      <c r="L395" s="2" t="s">
        <v>650</v>
      </c>
      <c r="M395" s="2" t="s">
        <v>650</v>
      </c>
      <c r="N395" s="2" t="s">
        <v>650</v>
      </c>
      <c r="O395" s="2" t="s">
        <v>650</v>
      </c>
      <c r="P395" s="2" t="s">
        <v>650</v>
      </c>
      <c r="Q395" s="2" t="s">
        <v>650</v>
      </c>
      <c r="R395" s="2" t="s">
        <v>650</v>
      </c>
      <c r="S395" s="2" t="s">
        <v>650</v>
      </c>
      <c r="T395" s="2" t="s">
        <v>650</v>
      </c>
      <c r="U395" s="2" t="s">
        <v>650</v>
      </c>
      <c r="V395" s="2" t="s">
        <v>650</v>
      </c>
      <c r="W395" s="2" t="s">
        <v>650</v>
      </c>
      <c r="X395" s="2" t="s">
        <v>650</v>
      </c>
      <c r="Y395" s="2" t="s">
        <v>650</v>
      </c>
      <c r="Z395" s="2" t="s">
        <v>650</v>
      </c>
      <c r="AA395" s="2" t="s">
        <v>650</v>
      </c>
      <c r="AB395" s="2" t="s">
        <v>650</v>
      </c>
      <c r="AC395" s="2" t="s">
        <v>650</v>
      </c>
      <c r="AD395" s="2" t="s">
        <v>650</v>
      </c>
      <c r="AE395" s="2" t="s">
        <v>650</v>
      </c>
      <c r="AF395" s="2" t="s">
        <v>650</v>
      </c>
      <c r="AG395" s="2" t="s">
        <v>650</v>
      </c>
      <c r="AJ395" s="129">
        <f t="shared" si="24"/>
        <v>0</v>
      </c>
      <c r="AK395" s="129"/>
      <c r="AL395" s="129">
        <f t="shared" si="25"/>
        <v>0</v>
      </c>
      <c r="AM395" s="129" t="str">
        <f t="shared" si="26"/>
        <v/>
      </c>
      <c r="AN395" s="130" t="str">
        <f t="shared" si="27"/>
        <v/>
      </c>
    </row>
    <row r="396" spans="1:40" ht="15" customHeight="1" x14ac:dyDescent="0.25">
      <c r="A396" s="2" t="s">
        <v>583</v>
      </c>
      <c r="B396" s="2" t="s">
        <v>585</v>
      </c>
      <c r="C396" s="2">
        <v>2015</v>
      </c>
      <c r="D396" s="2" t="s">
        <v>650</v>
      </c>
      <c r="E396" s="2" t="s">
        <v>650</v>
      </c>
      <c r="F396" s="2" t="s">
        <v>650</v>
      </c>
      <c r="G396" s="2" t="s">
        <v>650</v>
      </c>
      <c r="H396" s="2" t="s">
        <v>650</v>
      </c>
      <c r="I396" s="2" t="s">
        <v>650</v>
      </c>
      <c r="J396" s="2" t="s">
        <v>650</v>
      </c>
      <c r="K396" s="2" t="s">
        <v>650</v>
      </c>
      <c r="L396" s="2" t="s">
        <v>650</v>
      </c>
      <c r="M396" s="2" t="s">
        <v>650</v>
      </c>
      <c r="N396" s="2" t="s">
        <v>650</v>
      </c>
      <c r="O396" s="2" t="s">
        <v>650</v>
      </c>
      <c r="P396" s="2" t="s">
        <v>650</v>
      </c>
      <c r="Q396" s="2" t="s">
        <v>650</v>
      </c>
      <c r="R396" s="2" t="s">
        <v>650</v>
      </c>
      <c r="S396" s="2" t="s">
        <v>650</v>
      </c>
      <c r="T396" s="2" t="s">
        <v>650</v>
      </c>
      <c r="U396" s="2" t="s">
        <v>650</v>
      </c>
      <c r="V396" s="2" t="s">
        <v>650</v>
      </c>
      <c r="W396" s="2" t="s">
        <v>650</v>
      </c>
      <c r="X396" s="2" t="s">
        <v>650</v>
      </c>
      <c r="Y396" s="2" t="s">
        <v>650</v>
      </c>
      <c r="Z396" s="2" t="s">
        <v>650</v>
      </c>
      <c r="AA396" s="2" t="s">
        <v>650</v>
      </c>
      <c r="AB396" s="2" t="s">
        <v>650</v>
      </c>
      <c r="AC396" s="2" t="s">
        <v>650</v>
      </c>
      <c r="AD396" s="2" t="s">
        <v>650</v>
      </c>
      <c r="AE396" s="2" t="s">
        <v>650</v>
      </c>
      <c r="AF396" s="2" t="s">
        <v>650</v>
      </c>
      <c r="AG396" s="2" t="s">
        <v>650</v>
      </c>
      <c r="AJ396" s="129">
        <f t="shared" si="24"/>
        <v>0</v>
      </c>
      <c r="AK396" s="129"/>
      <c r="AL396" s="129">
        <f t="shared" si="25"/>
        <v>0</v>
      </c>
      <c r="AM396" s="129" t="str">
        <f t="shared" si="26"/>
        <v/>
      </c>
      <c r="AN396" s="130" t="str">
        <f t="shared" si="27"/>
        <v/>
      </c>
    </row>
    <row r="397" spans="1:40" ht="15" customHeight="1" x14ac:dyDescent="0.25">
      <c r="A397" s="2" t="s">
        <v>583</v>
      </c>
      <c r="B397" s="2" t="s">
        <v>586</v>
      </c>
      <c r="C397" s="2">
        <v>2015</v>
      </c>
      <c r="D397" s="2" t="s">
        <v>650</v>
      </c>
      <c r="E397" s="2" t="s">
        <v>650</v>
      </c>
      <c r="F397" s="2" t="s">
        <v>650</v>
      </c>
      <c r="G397" s="2" t="s">
        <v>650</v>
      </c>
      <c r="H397" s="2" t="s">
        <v>650</v>
      </c>
      <c r="I397" s="2" t="s">
        <v>650</v>
      </c>
      <c r="J397" s="2" t="s">
        <v>650</v>
      </c>
      <c r="K397" s="2" t="s">
        <v>650</v>
      </c>
      <c r="L397" s="2" t="s">
        <v>650</v>
      </c>
      <c r="M397" s="2" t="s">
        <v>650</v>
      </c>
      <c r="N397" s="2" t="s">
        <v>650</v>
      </c>
      <c r="O397" s="2" t="s">
        <v>650</v>
      </c>
      <c r="P397" s="2" t="s">
        <v>650</v>
      </c>
      <c r="Q397" s="2" t="s">
        <v>650</v>
      </c>
      <c r="R397" s="2" t="s">
        <v>650</v>
      </c>
      <c r="S397" s="2" t="s">
        <v>650</v>
      </c>
      <c r="T397" s="2" t="s">
        <v>650</v>
      </c>
      <c r="U397" s="2" t="s">
        <v>650</v>
      </c>
      <c r="V397" s="2" t="s">
        <v>650</v>
      </c>
      <c r="W397" s="2" t="s">
        <v>650</v>
      </c>
      <c r="X397" s="2" t="s">
        <v>650</v>
      </c>
      <c r="Y397" s="2" t="s">
        <v>650</v>
      </c>
      <c r="Z397" s="2" t="s">
        <v>650</v>
      </c>
      <c r="AA397" s="2" t="s">
        <v>650</v>
      </c>
      <c r="AB397" s="2" t="s">
        <v>650</v>
      </c>
      <c r="AC397" s="2" t="s">
        <v>650</v>
      </c>
      <c r="AD397" s="2" t="s">
        <v>650</v>
      </c>
      <c r="AE397" s="2" t="s">
        <v>650</v>
      </c>
      <c r="AF397" s="2" t="s">
        <v>650</v>
      </c>
      <c r="AG397" s="2" t="s">
        <v>650</v>
      </c>
      <c r="AJ397" s="129">
        <f t="shared" si="24"/>
        <v>0</v>
      </c>
      <c r="AK397" s="129"/>
      <c r="AL397" s="129">
        <f t="shared" si="25"/>
        <v>0</v>
      </c>
      <c r="AM397" s="129" t="str">
        <f t="shared" si="26"/>
        <v/>
      </c>
      <c r="AN397" s="130" t="str">
        <f t="shared" si="27"/>
        <v/>
      </c>
    </row>
    <row r="398" spans="1:40" ht="15" customHeight="1" x14ac:dyDescent="0.25">
      <c r="A398" s="2" t="s">
        <v>583</v>
      </c>
      <c r="B398" s="2" t="s">
        <v>587</v>
      </c>
      <c r="C398" s="2">
        <v>2015</v>
      </c>
      <c r="D398" s="2">
        <v>559.11300000000006</v>
      </c>
      <c r="E398" s="2">
        <v>161.59200000000001</v>
      </c>
      <c r="F398" s="2" t="s">
        <v>650</v>
      </c>
      <c r="G398" s="2" t="s">
        <v>650</v>
      </c>
      <c r="H398" s="2" t="s">
        <v>650</v>
      </c>
      <c r="I398" s="2">
        <v>848.34799999999996</v>
      </c>
      <c r="J398" s="2" t="s">
        <v>650</v>
      </c>
      <c r="K398" s="2">
        <v>2.93</v>
      </c>
      <c r="L398" s="2" t="s">
        <v>650</v>
      </c>
      <c r="M398" s="2" t="s">
        <v>650</v>
      </c>
      <c r="N398" s="2" t="s">
        <v>650</v>
      </c>
      <c r="O398" s="2" t="s">
        <v>650</v>
      </c>
      <c r="P398" s="2">
        <v>460.96300000000002</v>
      </c>
      <c r="Q398" s="2">
        <v>86.962999999999994</v>
      </c>
      <c r="R398" s="2">
        <v>165.56100000000001</v>
      </c>
      <c r="S398" s="2">
        <v>64.501000000000005</v>
      </c>
      <c r="T398" s="2" t="s">
        <v>650</v>
      </c>
      <c r="U398" s="2" t="s">
        <v>650</v>
      </c>
      <c r="V398" s="2" t="s">
        <v>8</v>
      </c>
      <c r="W398" s="2" t="s">
        <v>650</v>
      </c>
      <c r="X398" s="2" t="s">
        <v>650</v>
      </c>
      <c r="Y398" s="2" t="s">
        <v>650</v>
      </c>
      <c r="Z398" s="2">
        <v>5.39</v>
      </c>
      <c r="AA398" s="2" t="s">
        <v>650</v>
      </c>
      <c r="AB398" s="2" t="s">
        <v>650</v>
      </c>
      <c r="AC398" s="2" t="s">
        <v>650</v>
      </c>
      <c r="AD398" s="2">
        <v>29.888000000000002</v>
      </c>
      <c r="AE398" s="2" t="s">
        <v>650</v>
      </c>
      <c r="AF398" s="2" t="s">
        <v>650</v>
      </c>
      <c r="AG398" s="2">
        <v>32.152000000000001</v>
      </c>
      <c r="AJ398" s="129">
        <f t="shared" si="24"/>
        <v>816.19600000000003</v>
      </c>
      <c r="AK398" s="129"/>
      <c r="AL398" s="129">
        <f t="shared" si="25"/>
        <v>559.11300000000006</v>
      </c>
      <c r="AM398" s="129">
        <f t="shared" si="26"/>
        <v>161.59200000000001</v>
      </c>
      <c r="AN398" s="130">
        <f t="shared" si="27"/>
        <v>0.88300481747031356</v>
      </c>
    </row>
    <row r="399" spans="1:40" ht="15" customHeight="1" x14ac:dyDescent="0.25">
      <c r="A399" s="2" t="s">
        <v>588</v>
      </c>
      <c r="B399" s="2" t="s">
        <v>589</v>
      </c>
      <c r="C399" s="2">
        <v>2015</v>
      </c>
      <c r="D399" s="2" t="s">
        <v>650</v>
      </c>
      <c r="E399" s="2" t="s">
        <v>650</v>
      </c>
      <c r="F399" s="2" t="s">
        <v>650</v>
      </c>
      <c r="G399" s="2" t="s">
        <v>650</v>
      </c>
      <c r="H399" s="2" t="s">
        <v>650</v>
      </c>
      <c r="I399" s="2" t="s">
        <v>650</v>
      </c>
      <c r="J399" s="2" t="s">
        <v>650</v>
      </c>
      <c r="K399" s="2" t="s">
        <v>650</v>
      </c>
      <c r="L399" s="2" t="s">
        <v>650</v>
      </c>
      <c r="M399" s="2" t="s">
        <v>650</v>
      </c>
      <c r="N399" s="2" t="s">
        <v>650</v>
      </c>
      <c r="O399" s="2" t="s">
        <v>650</v>
      </c>
      <c r="P399" s="2" t="s">
        <v>650</v>
      </c>
      <c r="Q399" s="2" t="s">
        <v>650</v>
      </c>
      <c r="R399" s="2" t="s">
        <v>650</v>
      </c>
      <c r="S399" s="2" t="s">
        <v>650</v>
      </c>
      <c r="T399" s="2" t="s">
        <v>650</v>
      </c>
      <c r="U399" s="2" t="s">
        <v>650</v>
      </c>
      <c r="V399" s="2" t="s">
        <v>650</v>
      </c>
      <c r="W399" s="2" t="s">
        <v>650</v>
      </c>
      <c r="X399" s="2" t="s">
        <v>650</v>
      </c>
      <c r="Y399" s="2" t="s">
        <v>650</v>
      </c>
      <c r="Z399" s="2" t="s">
        <v>650</v>
      </c>
      <c r="AA399" s="2" t="s">
        <v>650</v>
      </c>
      <c r="AB399" s="2" t="s">
        <v>650</v>
      </c>
      <c r="AC399" s="2" t="s">
        <v>650</v>
      </c>
      <c r="AD399" s="2" t="s">
        <v>650</v>
      </c>
      <c r="AE399" s="2" t="s">
        <v>650</v>
      </c>
      <c r="AF399" s="2" t="s">
        <v>650</v>
      </c>
      <c r="AG399" s="2" t="s">
        <v>650</v>
      </c>
      <c r="AJ399" s="129">
        <f t="shared" si="24"/>
        <v>0</v>
      </c>
      <c r="AK399" s="129"/>
      <c r="AL399" s="129">
        <f t="shared" si="25"/>
        <v>0</v>
      </c>
      <c r="AM399" s="129" t="str">
        <f t="shared" si="26"/>
        <v/>
      </c>
      <c r="AN399" s="130" t="str">
        <f t="shared" si="27"/>
        <v/>
      </c>
    </row>
    <row r="400" spans="1:40" ht="15" customHeight="1" x14ac:dyDescent="0.25">
      <c r="A400" s="2" t="s">
        <v>590</v>
      </c>
      <c r="B400" s="2" t="s">
        <v>591</v>
      </c>
      <c r="C400" s="2">
        <v>2015</v>
      </c>
      <c r="D400" s="2" t="s">
        <v>650</v>
      </c>
      <c r="E400" s="2" t="s">
        <v>650</v>
      </c>
      <c r="F400" s="2" t="s">
        <v>650</v>
      </c>
      <c r="G400" s="2" t="s">
        <v>650</v>
      </c>
      <c r="H400" s="2" t="s">
        <v>650</v>
      </c>
      <c r="I400" s="2" t="s">
        <v>650</v>
      </c>
      <c r="J400" s="2" t="s">
        <v>650</v>
      </c>
      <c r="K400" s="2" t="s">
        <v>650</v>
      </c>
      <c r="L400" s="2" t="s">
        <v>650</v>
      </c>
      <c r="M400" s="2" t="s">
        <v>650</v>
      </c>
      <c r="N400" s="2" t="s">
        <v>650</v>
      </c>
      <c r="O400" s="2" t="s">
        <v>650</v>
      </c>
      <c r="P400" s="2" t="s">
        <v>650</v>
      </c>
      <c r="Q400" s="2" t="s">
        <v>650</v>
      </c>
      <c r="R400" s="2" t="s">
        <v>650</v>
      </c>
      <c r="S400" s="2" t="s">
        <v>650</v>
      </c>
      <c r="T400" s="2" t="s">
        <v>650</v>
      </c>
      <c r="U400" s="2" t="s">
        <v>650</v>
      </c>
      <c r="V400" s="2" t="s">
        <v>650</v>
      </c>
      <c r="W400" s="2" t="s">
        <v>650</v>
      </c>
      <c r="X400" s="2" t="s">
        <v>650</v>
      </c>
      <c r="Y400" s="2" t="s">
        <v>650</v>
      </c>
      <c r="Z400" s="2" t="s">
        <v>650</v>
      </c>
      <c r="AA400" s="2" t="s">
        <v>650</v>
      </c>
      <c r="AB400" s="2" t="s">
        <v>650</v>
      </c>
      <c r="AC400" s="2" t="s">
        <v>650</v>
      </c>
      <c r="AD400" s="2" t="s">
        <v>650</v>
      </c>
      <c r="AE400" s="2" t="s">
        <v>650</v>
      </c>
      <c r="AF400" s="2" t="s">
        <v>650</v>
      </c>
      <c r="AG400" s="2" t="s">
        <v>650</v>
      </c>
      <c r="AJ400" s="129">
        <f t="shared" si="24"/>
        <v>0</v>
      </c>
      <c r="AK400" s="129"/>
      <c r="AL400" s="129">
        <f t="shared" si="25"/>
        <v>0</v>
      </c>
      <c r="AM400" s="129" t="str">
        <f t="shared" si="26"/>
        <v/>
      </c>
      <c r="AN400" s="130" t="str">
        <f t="shared" si="27"/>
        <v/>
      </c>
    </row>
    <row r="401" spans="1:40" ht="15" customHeight="1" x14ac:dyDescent="0.25">
      <c r="A401" s="2" t="s">
        <v>590</v>
      </c>
      <c r="B401" s="2" t="s">
        <v>592</v>
      </c>
      <c r="C401" s="2">
        <v>2015</v>
      </c>
      <c r="D401" s="2" t="s">
        <v>650</v>
      </c>
      <c r="E401" s="2" t="s">
        <v>650</v>
      </c>
      <c r="F401" s="2" t="s">
        <v>650</v>
      </c>
      <c r="G401" s="2" t="s">
        <v>650</v>
      </c>
      <c r="H401" s="2" t="s">
        <v>650</v>
      </c>
      <c r="I401" s="2" t="s">
        <v>650</v>
      </c>
      <c r="J401" s="2" t="s">
        <v>650</v>
      </c>
      <c r="K401" s="2" t="s">
        <v>650</v>
      </c>
      <c r="L401" s="2" t="s">
        <v>650</v>
      </c>
      <c r="M401" s="2" t="s">
        <v>650</v>
      </c>
      <c r="N401" s="2" t="s">
        <v>650</v>
      </c>
      <c r="O401" s="2" t="s">
        <v>650</v>
      </c>
      <c r="P401" s="2" t="s">
        <v>650</v>
      </c>
      <c r="Q401" s="2" t="s">
        <v>650</v>
      </c>
      <c r="R401" s="2" t="s">
        <v>650</v>
      </c>
      <c r="S401" s="2" t="s">
        <v>650</v>
      </c>
      <c r="T401" s="2" t="s">
        <v>650</v>
      </c>
      <c r="U401" s="2" t="s">
        <v>650</v>
      </c>
      <c r="V401" s="2" t="s">
        <v>650</v>
      </c>
      <c r="W401" s="2" t="s">
        <v>650</v>
      </c>
      <c r="X401" s="2" t="s">
        <v>650</v>
      </c>
      <c r="Y401" s="2" t="s">
        <v>650</v>
      </c>
      <c r="Z401" s="2" t="s">
        <v>650</v>
      </c>
      <c r="AA401" s="2" t="s">
        <v>650</v>
      </c>
      <c r="AB401" s="2" t="s">
        <v>650</v>
      </c>
      <c r="AC401" s="2" t="s">
        <v>650</v>
      </c>
      <c r="AD401" s="2" t="s">
        <v>650</v>
      </c>
      <c r="AE401" s="2" t="s">
        <v>650</v>
      </c>
      <c r="AF401" s="2" t="s">
        <v>650</v>
      </c>
      <c r="AG401" s="2" t="s">
        <v>650</v>
      </c>
      <c r="AJ401" s="129">
        <f t="shared" si="24"/>
        <v>0</v>
      </c>
      <c r="AK401" s="129"/>
      <c r="AL401" s="129">
        <f t="shared" si="25"/>
        <v>0</v>
      </c>
      <c r="AM401" s="129" t="str">
        <f t="shared" si="26"/>
        <v/>
      </c>
      <c r="AN401" s="130" t="str">
        <f t="shared" si="27"/>
        <v/>
      </c>
    </row>
    <row r="402" spans="1:40" ht="15" customHeight="1" x14ac:dyDescent="0.25">
      <c r="A402" s="2" t="s">
        <v>590</v>
      </c>
      <c r="B402" s="2" t="s">
        <v>593</v>
      </c>
      <c r="C402" s="2">
        <v>2015</v>
      </c>
      <c r="D402" s="2" t="s">
        <v>650</v>
      </c>
      <c r="E402" s="2" t="s">
        <v>650</v>
      </c>
      <c r="F402" s="2" t="s">
        <v>650</v>
      </c>
      <c r="G402" s="2" t="s">
        <v>650</v>
      </c>
      <c r="H402" s="2" t="s">
        <v>650</v>
      </c>
      <c r="I402" s="2" t="s">
        <v>650</v>
      </c>
      <c r="J402" s="2" t="s">
        <v>650</v>
      </c>
      <c r="K402" s="2" t="s">
        <v>650</v>
      </c>
      <c r="L402" s="2" t="s">
        <v>650</v>
      </c>
      <c r="M402" s="2" t="s">
        <v>650</v>
      </c>
      <c r="N402" s="2" t="s">
        <v>650</v>
      </c>
      <c r="O402" s="2" t="s">
        <v>650</v>
      </c>
      <c r="P402" s="2" t="s">
        <v>650</v>
      </c>
      <c r="Q402" s="2" t="s">
        <v>650</v>
      </c>
      <c r="R402" s="2" t="s">
        <v>650</v>
      </c>
      <c r="S402" s="2" t="s">
        <v>650</v>
      </c>
      <c r="T402" s="2" t="s">
        <v>650</v>
      </c>
      <c r="U402" s="2" t="s">
        <v>650</v>
      </c>
      <c r="V402" s="2" t="s">
        <v>650</v>
      </c>
      <c r="W402" s="2" t="s">
        <v>650</v>
      </c>
      <c r="X402" s="2" t="s">
        <v>650</v>
      </c>
      <c r="Y402" s="2" t="s">
        <v>650</v>
      </c>
      <c r="Z402" s="2" t="s">
        <v>650</v>
      </c>
      <c r="AA402" s="2" t="s">
        <v>650</v>
      </c>
      <c r="AB402" s="2" t="s">
        <v>650</v>
      </c>
      <c r="AC402" s="2" t="s">
        <v>650</v>
      </c>
      <c r="AD402" s="2" t="s">
        <v>650</v>
      </c>
      <c r="AE402" s="2" t="s">
        <v>650</v>
      </c>
      <c r="AF402" s="2" t="s">
        <v>650</v>
      </c>
      <c r="AG402" s="2" t="s">
        <v>650</v>
      </c>
      <c r="AJ402" s="129">
        <f t="shared" si="24"/>
        <v>0</v>
      </c>
      <c r="AK402" s="129"/>
      <c r="AL402" s="129">
        <f t="shared" si="25"/>
        <v>0</v>
      </c>
      <c r="AM402" s="129" t="str">
        <f t="shared" si="26"/>
        <v/>
      </c>
      <c r="AN402" s="130" t="str">
        <f t="shared" si="27"/>
        <v/>
      </c>
    </row>
    <row r="403" spans="1:40" ht="15" customHeight="1" x14ac:dyDescent="0.25">
      <c r="A403" s="2" t="s">
        <v>598</v>
      </c>
      <c r="B403" s="2" t="s">
        <v>599</v>
      </c>
      <c r="C403" s="2">
        <v>2015</v>
      </c>
      <c r="D403" s="2">
        <v>502.20299999999997</v>
      </c>
      <c r="E403" s="2">
        <v>178.45099999999999</v>
      </c>
      <c r="F403" s="2" t="s">
        <v>650</v>
      </c>
      <c r="G403" s="2" t="s">
        <v>650</v>
      </c>
      <c r="H403" s="2" t="s">
        <v>650</v>
      </c>
      <c r="I403" s="2">
        <v>975.10199999999998</v>
      </c>
      <c r="J403" s="2" t="s">
        <v>650</v>
      </c>
      <c r="K403" s="2">
        <v>2.8</v>
      </c>
      <c r="L403" s="2" t="s">
        <v>650</v>
      </c>
      <c r="M403" s="2">
        <v>2.9</v>
      </c>
      <c r="N403" s="2" t="s">
        <v>650</v>
      </c>
      <c r="O403" s="2" t="s">
        <v>650</v>
      </c>
      <c r="P403" s="2">
        <v>7.2999999999999995E-2</v>
      </c>
      <c r="Q403" s="2" t="s">
        <v>650</v>
      </c>
      <c r="R403" s="2" t="s">
        <v>650</v>
      </c>
      <c r="S403" s="2" t="s">
        <v>650</v>
      </c>
      <c r="T403" s="2" t="s">
        <v>650</v>
      </c>
      <c r="U403" s="2" t="s">
        <v>650</v>
      </c>
      <c r="V403" s="2" t="s">
        <v>650</v>
      </c>
      <c r="W403" s="2">
        <v>311.72800000000001</v>
      </c>
      <c r="X403" s="2" t="s">
        <v>650</v>
      </c>
      <c r="Y403" s="2">
        <v>0.83</v>
      </c>
      <c r="Z403" s="2" t="s">
        <v>650</v>
      </c>
      <c r="AA403" s="2" t="s">
        <v>650</v>
      </c>
      <c r="AB403" s="2" t="s">
        <v>650</v>
      </c>
      <c r="AC403" s="2" t="s">
        <v>650</v>
      </c>
      <c r="AD403" s="2" t="s">
        <v>650</v>
      </c>
      <c r="AE403" s="2">
        <v>530.5</v>
      </c>
      <c r="AF403" s="2" t="s">
        <v>650</v>
      </c>
      <c r="AG403" s="2">
        <v>126.271</v>
      </c>
      <c r="AJ403" s="129">
        <f t="shared" si="24"/>
        <v>848.83100000000002</v>
      </c>
      <c r="AK403" s="129"/>
      <c r="AL403" s="129">
        <f t="shared" si="25"/>
        <v>502.20299999999997</v>
      </c>
      <c r="AM403" s="129">
        <f t="shared" si="26"/>
        <v>178.45099999999999</v>
      </c>
      <c r="AN403" s="130">
        <f t="shared" si="27"/>
        <v>0.80187222191460961</v>
      </c>
    </row>
    <row r="404" spans="1:40" ht="15" customHeight="1" x14ac:dyDescent="0.25">
      <c r="A404" s="2" t="s">
        <v>598</v>
      </c>
      <c r="B404" s="2" t="s">
        <v>600</v>
      </c>
      <c r="C404" s="2">
        <v>2015</v>
      </c>
      <c r="D404" s="2" t="s">
        <v>650</v>
      </c>
      <c r="E404" s="2" t="s">
        <v>650</v>
      </c>
      <c r="F404" s="2" t="s">
        <v>650</v>
      </c>
      <c r="G404" s="2" t="s">
        <v>650</v>
      </c>
      <c r="H404" s="2" t="s">
        <v>650</v>
      </c>
      <c r="I404" s="2" t="s">
        <v>650</v>
      </c>
      <c r="J404" s="2" t="s">
        <v>650</v>
      </c>
      <c r="K404" s="2" t="s">
        <v>650</v>
      </c>
      <c r="L404" s="2" t="s">
        <v>650</v>
      </c>
      <c r="M404" s="2" t="s">
        <v>650</v>
      </c>
      <c r="N404" s="2" t="s">
        <v>650</v>
      </c>
      <c r="O404" s="2" t="s">
        <v>650</v>
      </c>
      <c r="P404" s="2" t="s">
        <v>650</v>
      </c>
      <c r="Q404" s="2" t="s">
        <v>650</v>
      </c>
      <c r="R404" s="2" t="s">
        <v>650</v>
      </c>
      <c r="S404" s="2" t="s">
        <v>650</v>
      </c>
      <c r="T404" s="2" t="s">
        <v>650</v>
      </c>
      <c r="U404" s="2" t="s">
        <v>650</v>
      </c>
      <c r="V404" s="2" t="s">
        <v>650</v>
      </c>
      <c r="W404" s="2" t="s">
        <v>650</v>
      </c>
      <c r="X404" s="2" t="s">
        <v>650</v>
      </c>
      <c r="Y404" s="2" t="s">
        <v>650</v>
      </c>
      <c r="Z404" s="2" t="s">
        <v>650</v>
      </c>
      <c r="AA404" s="2" t="s">
        <v>650</v>
      </c>
      <c r="AB404" s="2" t="s">
        <v>650</v>
      </c>
      <c r="AC404" s="2" t="s">
        <v>650</v>
      </c>
      <c r="AD404" s="2" t="s">
        <v>650</v>
      </c>
      <c r="AE404" s="2" t="s">
        <v>650</v>
      </c>
      <c r="AF404" s="2" t="s">
        <v>650</v>
      </c>
      <c r="AG404" s="2" t="s">
        <v>650</v>
      </c>
      <c r="AJ404" s="129">
        <f t="shared" si="24"/>
        <v>0</v>
      </c>
      <c r="AK404" s="129"/>
      <c r="AL404" s="129">
        <f t="shared" si="25"/>
        <v>0</v>
      </c>
      <c r="AM404" s="129" t="str">
        <f t="shared" si="26"/>
        <v/>
      </c>
      <c r="AN404" s="130" t="str">
        <f t="shared" si="27"/>
        <v/>
      </c>
    </row>
    <row r="405" spans="1:40" ht="15" customHeight="1" x14ac:dyDescent="0.25">
      <c r="A405" s="2" t="s">
        <v>598</v>
      </c>
      <c r="B405" s="2" t="s">
        <v>601</v>
      </c>
      <c r="C405" s="2">
        <v>2015</v>
      </c>
      <c r="D405" s="2" t="s">
        <v>650</v>
      </c>
      <c r="E405" s="2" t="s">
        <v>650</v>
      </c>
      <c r="F405" s="2" t="s">
        <v>650</v>
      </c>
      <c r="G405" s="2" t="s">
        <v>650</v>
      </c>
      <c r="H405" s="2" t="s">
        <v>650</v>
      </c>
      <c r="I405" s="2" t="s">
        <v>650</v>
      </c>
      <c r="J405" s="2" t="s">
        <v>650</v>
      </c>
      <c r="K405" s="2" t="s">
        <v>650</v>
      </c>
      <c r="L405" s="2" t="s">
        <v>650</v>
      </c>
      <c r="M405" s="2" t="s">
        <v>650</v>
      </c>
      <c r="N405" s="2" t="s">
        <v>650</v>
      </c>
      <c r="O405" s="2" t="s">
        <v>650</v>
      </c>
      <c r="P405" s="2" t="s">
        <v>650</v>
      </c>
      <c r="Q405" s="2" t="s">
        <v>650</v>
      </c>
      <c r="R405" s="2" t="s">
        <v>650</v>
      </c>
      <c r="S405" s="2" t="s">
        <v>650</v>
      </c>
      <c r="T405" s="2" t="s">
        <v>650</v>
      </c>
      <c r="U405" s="2" t="s">
        <v>650</v>
      </c>
      <c r="V405" s="2" t="s">
        <v>650</v>
      </c>
      <c r="W405" s="2" t="s">
        <v>650</v>
      </c>
      <c r="X405" s="2" t="s">
        <v>650</v>
      </c>
      <c r="Y405" s="2" t="s">
        <v>650</v>
      </c>
      <c r="Z405" s="2" t="s">
        <v>650</v>
      </c>
      <c r="AA405" s="2" t="s">
        <v>650</v>
      </c>
      <c r="AB405" s="2" t="s">
        <v>650</v>
      </c>
      <c r="AC405" s="2" t="s">
        <v>650</v>
      </c>
      <c r="AD405" s="2" t="s">
        <v>650</v>
      </c>
      <c r="AE405" s="2" t="s">
        <v>650</v>
      </c>
      <c r="AF405" s="2" t="s">
        <v>650</v>
      </c>
      <c r="AG405" s="2" t="s">
        <v>650</v>
      </c>
      <c r="AJ405" s="129">
        <f t="shared" si="24"/>
        <v>0</v>
      </c>
      <c r="AK405" s="129"/>
      <c r="AL405" s="129">
        <f t="shared" si="25"/>
        <v>0</v>
      </c>
      <c r="AM405" s="129" t="str">
        <f t="shared" si="26"/>
        <v/>
      </c>
      <c r="AN405" s="130" t="str">
        <f t="shared" si="27"/>
        <v/>
      </c>
    </row>
    <row r="406" spans="1:40" ht="15" customHeight="1" x14ac:dyDescent="0.25">
      <c r="A406" s="2" t="s">
        <v>598</v>
      </c>
      <c r="B406" s="2" t="s">
        <v>602</v>
      </c>
      <c r="C406" s="2">
        <v>2015</v>
      </c>
      <c r="D406" s="2" t="s">
        <v>650</v>
      </c>
      <c r="E406" s="2" t="s">
        <v>650</v>
      </c>
      <c r="F406" s="2" t="s">
        <v>650</v>
      </c>
      <c r="G406" s="2" t="s">
        <v>650</v>
      </c>
      <c r="H406" s="2" t="s">
        <v>650</v>
      </c>
      <c r="I406" s="2" t="s">
        <v>650</v>
      </c>
      <c r="J406" s="2" t="s">
        <v>650</v>
      </c>
      <c r="K406" s="2" t="s">
        <v>650</v>
      </c>
      <c r="L406" s="2" t="s">
        <v>650</v>
      </c>
      <c r="M406" s="2" t="s">
        <v>650</v>
      </c>
      <c r="N406" s="2" t="s">
        <v>650</v>
      </c>
      <c r="O406" s="2" t="s">
        <v>650</v>
      </c>
      <c r="P406" s="2" t="s">
        <v>650</v>
      </c>
      <c r="Q406" s="2" t="s">
        <v>650</v>
      </c>
      <c r="R406" s="2" t="s">
        <v>650</v>
      </c>
      <c r="S406" s="2" t="s">
        <v>650</v>
      </c>
      <c r="T406" s="2" t="s">
        <v>650</v>
      </c>
      <c r="U406" s="2" t="s">
        <v>650</v>
      </c>
      <c r="V406" s="2" t="s">
        <v>650</v>
      </c>
      <c r="W406" s="2" t="s">
        <v>650</v>
      </c>
      <c r="X406" s="2" t="s">
        <v>650</v>
      </c>
      <c r="Y406" s="2" t="s">
        <v>650</v>
      </c>
      <c r="Z406" s="2" t="s">
        <v>650</v>
      </c>
      <c r="AA406" s="2" t="s">
        <v>650</v>
      </c>
      <c r="AB406" s="2" t="s">
        <v>650</v>
      </c>
      <c r="AC406" s="2" t="s">
        <v>650</v>
      </c>
      <c r="AD406" s="2" t="s">
        <v>650</v>
      </c>
      <c r="AE406" s="2" t="s">
        <v>650</v>
      </c>
      <c r="AF406" s="2" t="s">
        <v>650</v>
      </c>
      <c r="AG406" s="2" t="s">
        <v>650</v>
      </c>
      <c r="AJ406" s="129">
        <f t="shared" si="24"/>
        <v>0</v>
      </c>
      <c r="AK406" s="129"/>
      <c r="AL406" s="129">
        <f t="shared" si="25"/>
        <v>0</v>
      </c>
      <c r="AM406" s="129" t="str">
        <f t="shared" si="26"/>
        <v/>
      </c>
      <c r="AN406" s="130" t="str">
        <f t="shared" si="27"/>
        <v/>
      </c>
    </row>
    <row r="407" spans="1:40" ht="15" customHeight="1" x14ac:dyDescent="0.25">
      <c r="A407" s="2" t="s">
        <v>603</v>
      </c>
      <c r="B407" s="2" t="s">
        <v>604</v>
      </c>
      <c r="C407" s="2">
        <v>2015</v>
      </c>
      <c r="D407" s="2" t="s">
        <v>650</v>
      </c>
      <c r="E407" s="2" t="s">
        <v>650</v>
      </c>
      <c r="F407" s="2" t="s">
        <v>650</v>
      </c>
      <c r="G407" s="2" t="s">
        <v>650</v>
      </c>
      <c r="H407" s="2" t="s">
        <v>650</v>
      </c>
      <c r="I407" s="2" t="s">
        <v>650</v>
      </c>
      <c r="J407" s="2" t="s">
        <v>650</v>
      </c>
      <c r="K407" s="2" t="s">
        <v>650</v>
      </c>
      <c r="L407" s="2" t="s">
        <v>650</v>
      </c>
      <c r="M407" s="2" t="s">
        <v>650</v>
      </c>
      <c r="N407" s="2" t="s">
        <v>650</v>
      </c>
      <c r="O407" s="2" t="s">
        <v>650</v>
      </c>
      <c r="P407" s="2" t="s">
        <v>650</v>
      </c>
      <c r="Q407" s="2" t="s">
        <v>650</v>
      </c>
      <c r="R407" s="2" t="s">
        <v>650</v>
      </c>
      <c r="S407" s="2" t="s">
        <v>650</v>
      </c>
      <c r="T407" s="2" t="s">
        <v>650</v>
      </c>
      <c r="U407" s="2" t="s">
        <v>650</v>
      </c>
      <c r="V407" s="2" t="s">
        <v>650</v>
      </c>
      <c r="W407" s="2" t="s">
        <v>650</v>
      </c>
      <c r="X407" s="2" t="s">
        <v>650</v>
      </c>
      <c r="Y407" s="2" t="s">
        <v>650</v>
      </c>
      <c r="Z407" s="2" t="s">
        <v>650</v>
      </c>
      <c r="AA407" s="2" t="s">
        <v>650</v>
      </c>
      <c r="AB407" s="2" t="s">
        <v>650</v>
      </c>
      <c r="AC407" s="2" t="s">
        <v>650</v>
      </c>
      <c r="AD407" s="2" t="s">
        <v>650</v>
      </c>
      <c r="AE407" s="2" t="s">
        <v>650</v>
      </c>
      <c r="AF407" s="2" t="s">
        <v>650</v>
      </c>
      <c r="AG407" s="2" t="s">
        <v>650</v>
      </c>
      <c r="AJ407" s="129">
        <f t="shared" si="24"/>
        <v>0</v>
      </c>
      <c r="AK407" s="129"/>
      <c r="AL407" s="129">
        <f t="shared" si="25"/>
        <v>0</v>
      </c>
      <c r="AM407" s="129" t="str">
        <f t="shared" si="26"/>
        <v/>
      </c>
      <c r="AN407" s="130" t="str">
        <f t="shared" si="27"/>
        <v/>
      </c>
    </row>
    <row r="408" spans="1:40" ht="15" customHeight="1" x14ac:dyDescent="0.25">
      <c r="A408" s="2" t="s">
        <v>605</v>
      </c>
      <c r="B408" s="2" t="s">
        <v>606</v>
      </c>
      <c r="C408" s="2">
        <v>2015</v>
      </c>
      <c r="D408" s="2" t="s">
        <v>650</v>
      </c>
      <c r="E408" s="2" t="s">
        <v>650</v>
      </c>
      <c r="F408" s="2" t="s">
        <v>650</v>
      </c>
      <c r="G408" s="2" t="s">
        <v>650</v>
      </c>
      <c r="H408" s="2" t="s">
        <v>650</v>
      </c>
      <c r="I408" s="2" t="s">
        <v>650</v>
      </c>
      <c r="J408" s="2" t="s">
        <v>650</v>
      </c>
      <c r="K408" s="2" t="s">
        <v>650</v>
      </c>
      <c r="L408" s="2" t="s">
        <v>650</v>
      </c>
      <c r="M408" s="2" t="s">
        <v>650</v>
      </c>
      <c r="N408" s="2" t="s">
        <v>650</v>
      </c>
      <c r="O408" s="2" t="s">
        <v>650</v>
      </c>
      <c r="P408" s="2" t="s">
        <v>650</v>
      </c>
      <c r="Q408" s="2" t="s">
        <v>650</v>
      </c>
      <c r="R408" s="2" t="s">
        <v>650</v>
      </c>
      <c r="S408" s="2" t="s">
        <v>650</v>
      </c>
      <c r="T408" s="2" t="s">
        <v>650</v>
      </c>
      <c r="U408" s="2" t="s">
        <v>650</v>
      </c>
      <c r="V408" s="2" t="s">
        <v>650</v>
      </c>
      <c r="W408" s="2" t="s">
        <v>650</v>
      </c>
      <c r="X408" s="2" t="s">
        <v>650</v>
      </c>
      <c r="Y408" s="2" t="s">
        <v>650</v>
      </c>
      <c r="Z408" s="2" t="s">
        <v>650</v>
      </c>
      <c r="AA408" s="2" t="s">
        <v>650</v>
      </c>
      <c r="AB408" s="2" t="s">
        <v>650</v>
      </c>
      <c r="AC408" s="2" t="s">
        <v>650</v>
      </c>
      <c r="AD408" s="2" t="s">
        <v>650</v>
      </c>
      <c r="AE408" s="2" t="s">
        <v>650</v>
      </c>
      <c r="AF408" s="2" t="s">
        <v>650</v>
      </c>
      <c r="AG408" s="2" t="s">
        <v>650</v>
      </c>
      <c r="AJ408" s="129">
        <f t="shared" si="24"/>
        <v>0</v>
      </c>
      <c r="AK408" s="129"/>
      <c r="AL408" s="129">
        <f t="shared" si="25"/>
        <v>0</v>
      </c>
      <c r="AM408" s="129" t="str">
        <f t="shared" si="26"/>
        <v/>
      </c>
      <c r="AN408" s="130" t="str">
        <f t="shared" si="27"/>
        <v/>
      </c>
    </row>
    <row r="409" spans="1:40" ht="15" customHeight="1" x14ac:dyDescent="0.25">
      <c r="A409" s="2" t="s">
        <v>608</v>
      </c>
      <c r="B409" s="2" t="s">
        <v>609</v>
      </c>
      <c r="C409" s="2">
        <v>2015</v>
      </c>
      <c r="D409" s="2" t="s">
        <v>650</v>
      </c>
      <c r="E409" s="2" t="s">
        <v>650</v>
      </c>
      <c r="F409" s="2" t="s">
        <v>650</v>
      </c>
      <c r="G409" s="2" t="s">
        <v>650</v>
      </c>
      <c r="H409" s="2" t="s">
        <v>650</v>
      </c>
      <c r="I409" s="2" t="s">
        <v>650</v>
      </c>
      <c r="J409" s="2" t="s">
        <v>650</v>
      </c>
      <c r="K409" s="2" t="s">
        <v>650</v>
      </c>
      <c r="L409" s="2" t="s">
        <v>650</v>
      </c>
      <c r="M409" s="2" t="s">
        <v>650</v>
      </c>
      <c r="N409" s="2" t="s">
        <v>650</v>
      </c>
      <c r="O409" s="2" t="s">
        <v>650</v>
      </c>
      <c r="P409" s="2" t="s">
        <v>650</v>
      </c>
      <c r="Q409" s="2" t="s">
        <v>650</v>
      </c>
      <c r="R409" s="2" t="s">
        <v>650</v>
      </c>
      <c r="S409" s="2" t="s">
        <v>650</v>
      </c>
      <c r="T409" s="2" t="s">
        <v>650</v>
      </c>
      <c r="U409" s="2" t="s">
        <v>650</v>
      </c>
      <c r="V409" s="2" t="s">
        <v>650</v>
      </c>
      <c r="W409" s="2" t="s">
        <v>650</v>
      </c>
      <c r="X409" s="2" t="s">
        <v>650</v>
      </c>
      <c r="Y409" s="2" t="s">
        <v>650</v>
      </c>
      <c r="Z409" s="2" t="s">
        <v>650</v>
      </c>
      <c r="AA409" s="2" t="s">
        <v>650</v>
      </c>
      <c r="AB409" s="2" t="s">
        <v>650</v>
      </c>
      <c r="AC409" s="2" t="s">
        <v>650</v>
      </c>
      <c r="AD409" s="2" t="s">
        <v>650</v>
      </c>
      <c r="AE409" s="2" t="s">
        <v>650</v>
      </c>
      <c r="AF409" s="2" t="s">
        <v>650</v>
      </c>
      <c r="AG409" s="2" t="s">
        <v>650</v>
      </c>
      <c r="AJ409" s="129">
        <f t="shared" si="24"/>
        <v>0</v>
      </c>
      <c r="AK409" s="129"/>
      <c r="AL409" s="129">
        <f t="shared" si="25"/>
        <v>0</v>
      </c>
      <c r="AM409" s="129" t="str">
        <f t="shared" si="26"/>
        <v/>
      </c>
      <c r="AN409" s="130" t="str">
        <f t="shared" si="27"/>
        <v/>
      </c>
    </row>
    <row r="410" spans="1:40" ht="15" customHeight="1" x14ac:dyDescent="0.25">
      <c r="A410" s="2" t="s">
        <v>608</v>
      </c>
      <c r="B410" s="2" t="s">
        <v>610</v>
      </c>
      <c r="C410" s="2">
        <v>2015</v>
      </c>
      <c r="D410" s="2" t="s">
        <v>650</v>
      </c>
      <c r="E410" s="2" t="s">
        <v>650</v>
      </c>
      <c r="F410" s="2" t="s">
        <v>650</v>
      </c>
      <c r="G410" s="2" t="s">
        <v>650</v>
      </c>
      <c r="H410" s="2" t="s">
        <v>650</v>
      </c>
      <c r="I410" s="2" t="s">
        <v>650</v>
      </c>
      <c r="J410" s="2" t="s">
        <v>650</v>
      </c>
      <c r="K410" s="2" t="s">
        <v>650</v>
      </c>
      <c r="L410" s="2" t="s">
        <v>650</v>
      </c>
      <c r="M410" s="2" t="s">
        <v>650</v>
      </c>
      <c r="N410" s="2" t="s">
        <v>650</v>
      </c>
      <c r="O410" s="2" t="s">
        <v>650</v>
      </c>
      <c r="P410" s="2" t="s">
        <v>650</v>
      </c>
      <c r="Q410" s="2" t="s">
        <v>650</v>
      </c>
      <c r="R410" s="2" t="s">
        <v>650</v>
      </c>
      <c r="S410" s="2" t="s">
        <v>650</v>
      </c>
      <c r="T410" s="2" t="s">
        <v>650</v>
      </c>
      <c r="U410" s="2" t="s">
        <v>650</v>
      </c>
      <c r="V410" s="2" t="s">
        <v>650</v>
      </c>
      <c r="W410" s="2" t="s">
        <v>650</v>
      </c>
      <c r="X410" s="2" t="s">
        <v>650</v>
      </c>
      <c r="Y410" s="2" t="s">
        <v>650</v>
      </c>
      <c r="Z410" s="2" t="s">
        <v>650</v>
      </c>
      <c r="AA410" s="2" t="s">
        <v>650</v>
      </c>
      <c r="AB410" s="2" t="s">
        <v>650</v>
      </c>
      <c r="AC410" s="2" t="s">
        <v>650</v>
      </c>
      <c r="AD410" s="2" t="s">
        <v>650</v>
      </c>
      <c r="AE410" s="2" t="s">
        <v>650</v>
      </c>
      <c r="AF410" s="2" t="s">
        <v>650</v>
      </c>
      <c r="AG410" s="2" t="s">
        <v>650</v>
      </c>
      <c r="AJ410" s="129">
        <f t="shared" si="24"/>
        <v>0</v>
      </c>
      <c r="AK410" s="129"/>
      <c r="AL410" s="129">
        <f t="shared" si="25"/>
        <v>0</v>
      </c>
      <c r="AM410" s="129" t="str">
        <f t="shared" si="26"/>
        <v/>
      </c>
      <c r="AN410" s="130" t="str">
        <f t="shared" si="27"/>
        <v/>
      </c>
    </row>
    <row r="411" spans="1:40" ht="15" customHeight="1" x14ac:dyDescent="0.25">
      <c r="A411" s="2" t="s">
        <v>608</v>
      </c>
      <c r="B411" s="2" t="s">
        <v>611</v>
      </c>
      <c r="C411" s="2">
        <v>2015</v>
      </c>
      <c r="D411" s="2" t="s">
        <v>650</v>
      </c>
      <c r="E411" s="2" t="s">
        <v>650</v>
      </c>
      <c r="F411" s="2" t="s">
        <v>650</v>
      </c>
      <c r="G411" s="2" t="s">
        <v>650</v>
      </c>
      <c r="H411" s="2" t="s">
        <v>650</v>
      </c>
      <c r="I411" s="2" t="s">
        <v>650</v>
      </c>
      <c r="J411" s="2" t="s">
        <v>650</v>
      </c>
      <c r="K411" s="2" t="s">
        <v>650</v>
      </c>
      <c r="L411" s="2" t="s">
        <v>650</v>
      </c>
      <c r="M411" s="2" t="s">
        <v>650</v>
      </c>
      <c r="N411" s="2" t="s">
        <v>650</v>
      </c>
      <c r="O411" s="2" t="s">
        <v>650</v>
      </c>
      <c r="P411" s="2" t="s">
        <v>650</v>
      </c>
      <c r="Q411" s="2" t="s">
        <v>650</v>
      </c>
      <c r="R411" s="2" t="s">
        <v>650</v>
      </c>
      <c r="S411" s="2" t="s">
        <v>650</v>
      </c>
      <c r="T411" s="2" t="s">
        <v>650</v>
      </c>
      <c r="U411" s="2" t="s">
        <v>650</v>
      </c>
      <c r="V411" s="2" t="s">
        <v>650</v>
      </c>
      <c r="W411" s="2" t="s">
        <v>650</v>
      </c>
      <c r="X411" s="2" t="s">
        <v>650</v>
      </c>
      <c r="Y411" s="2" t="s">
        <v>650</v>
      </c>
      <c r="Z411" s="2" t="s">
        <v>650</v>
      </c>
      <c r="AA411" s="2" t="s">
        <v>650</v>
      </c>
      <c r="AB411" s="2" t="s">
        <v>650</v>
      </c>
      <c r="AC411" s="2" t="s">
        <v>650</v>
      </c>
      <c r="AD411" s="2" t="s">
        <v>650</v>
      </c>
      <c r="AE411" s="2" t="s">
        <v>650</v>
      </c>
      <c r="AF411" s="2" t="s">
        <v>650</v>
      </c>
      <c r="AG411" s="2" t="s">
        <v>650</v>
      </c>
      <c r="AJ411" s="129">
        <f t="shared" si="24"/>
        <v>0</v>
      </c>
      <c r="AK411" s="129"/>
      <c r="AL411" s="129">
        <f t="shared" si="25"/>
        <v>0</v>
      </c>
      <c r="AM411" s="129" t="str">
        <f t="shared" si="26"/>
        <v/>
      </c>
      <c r="AN411" s="130" t="str">
        <f t="shared" si="27"/>
        <v/>
      </c>
    </row>
    <row r="412" spans="1:40" ht="15" customHeight="1" x14ac:dyDescent="0.25">
      <c r="A412" s="2" t="s">
        <v>608</v>
      </c>
      <c r="B412" s="2" t="s">
        <v>612</v>
      </c>
      <c r="C412" s="2">
        <v>2015</v>
      </c>
      <c r="D412" s="2" t="s">
        <v>650</v>
      </c>
      <c r="E412" s="2" t="s">
        <v>650</v>
      </c>
      <c r="F412" s="2" t="s">
        <v>650</v>
      </c>
      <c r="G412" s="2" t="s">
        <v>650</v>
      </c>
      <c r="H412" s="2" t="s">
        <v>650</v>
      </c>
      <c r="I412" s="2" t="s">
        <v>650</v>
      </c>
      <c r="J412" s="2" t="s">
        <v>650</v>
      </c>
      <c r="K412" s="2" t="s">
        <v>650</v>
      </c>
      <c r="L412" s="2" t="s">
        <v>650</v>
      </c>
      <c r="M412" s="2" t="s">
        <v>650</v>
      </c>
      <c r="N412" s="2" t="s">
        <v>650</v>
      </c>
      <c r="O412" s="2" t="s">
        <v>650</v>
      </c>
      <c r="P412" s="2" t="s">
        <v>650</v>
      </c>
      <c r="Q412" s="2" t="s">
        <v>650</v>
      </c>
      <c r="R412" s="2" t="s">
        <v>650</v>
      </c>
      <c r="S412" s="2" t="s">
        <v>650</v>
      </c>
      <c r="T412" s="2" t="s">
        <v>650</v>
      </c>
      <c r="U412" s="2" t="s">
        <v>650</v>
      </c>
      <c r="V412" s="2" t="s">
        <v>650</v>
      </c>
      <c r="W412" s="2" t="s">
        <v>650</v>
      </c>
      <c r="X412" s="2" t="s">
        <v>650</v>
      </c>
      <c r="Y412" s="2" t="s">
        <v>650</v>
      </c>
      <c r="Z412" s="2" t="s">
        <v>650</v>
      </c>
      <c r="AA412" s="2" t="s">
        <v>650</v>
      </c>
      <c r="AB412" s="2" t="s">
        <v>650</v>
      </c>
      <c r="AC412" s="2" t="s">
        <v>650</v>
      </c>
      <c r="AD412" s="2" t="s">
        <v>650</v>
      </c>
      <c r="AE412" s="2" t="s">
        <v>650</v>
      </c>
      <c r="AF412" s="2" t="s">
        <v>650</v>
      </c>
      <c r="AG412" s="2" t="s">
        <v>650</v>
      </c>
      <c r="AJ412" s="129">
        <f t="shared" si="24"/>
        <v>0</v>
      </c>
      <c r="AK412" s="129"/>
      <c r="AL412" s="129">
        <f t="shared" si="25"/>
        <v>0</v>
      </c>
      <c r="AM412" s="129" t="str">
        <f t="shared" si="26"/>
        <v/>
      </c>
      <c r="AN412" s="130" t="str">
        <f t="shared" si="27"/>
        <v/>
      </c>
    </row>
    <row r="413" spans="1:40" ht="15" customHeight="1" x14ac:dyDescent="0.25">
      <c r="A413" s="2" t="s">
        <v>608</v>
      </c>
      <c r="B413" s="2" t="s">
        <v>613</v>
      </c>
      <c r="C413" s="2">
        <v>2015</v>
      </c>
      <c r="D413" s="2" t="s">
        <v>650</v>
      </c>
      <c r="E413" s="2" t="s">
        <v>650</v>
      </c>
      <c r="F413" s="2" t="s">
        <v>650</v>
      </c>
      <c r="G413" s="2" t="s">
        <v>650</v>
      </c>
      <c r="H413" s="2" t="s">
        <v>650</v>
      </c>
      <c r="I413" s="2" t="s">
        <v>650</v>
      </c>
      <c r="J413" s="2" t="s">
        <v>650</v>
      </c>
      <c r="K413" s="2" t="s">
        <v>650</v>
      </c>
      <c r="L413" s="2" t="s">
        <v>650</v>
      </c>
      <c r="M413" s="2" t="s">
        <v>650</v>
      </c>
      <c r="N413" s="2" t="s">
        <v>650</v>
      </c>
      <c r="O413" s="2" t="s">
        <v>650</v>
      </c>
      <c r="P413" s="2" t="s">
        <v>650</v>
      </c>
      <c r="Q413" s="2" t="s">
        <v>650</v>
      </c>
      <c r="R413" s="2" t="s">
        <v>650</v>
      </c>
      <c r="S413" s="2" t="s">
        <v>650</v>
      </c>
      <c r="T413" s="2" t="s">
        <v>650</v>
      </c>
      <c r="U413" s="2" t="s">
        <v>650</v>
      </c>
      <c r="V413" s="2" t="s">
        <v>650</v>
      </c>
      <c r="W413" s="2" t="s">
        <v>650</v>
      </c>
      <c r="X413" s="2" t="s">
        <v>650</v>
      </c>
      <c r="Y413" s="2" t="s">
        <v>650</v>
      </c>
      <c r="Z413" s="2" t="s">
        <v>650</v>
      </c>
      <c r="AA413" s="2" t="s">
        <v>650</v>
      </c>
      <c r="AB413" s="2" t="s">
        <v>650</v>
      </c>
      <c r="AC413" s="2" t="s">
        <v>650</v>
      </c>
      <c r="AD413" s="2" t="s">
        <v>650</v>
      </c>
      <c r="AE413" s="2" t="s">
        <v>650</v>
      </c>
      <c r="AF413" s="2" t="s">
        <v>650</v>
      </c>
      <c r="AG413" s="2" t="s">
        <v>650</v>
      </c>
      <c r="AJ413" s="129">
        <f t="shared" si="24"/>
        <v>0</v>
      </c>
      <c r="AK413" s="129"/>
      <c r="AL413" s="129">
        <f t="shared" si="25"/>
        <v>0</v>
      </c>
      <c r="AM413" s="129" t="str">
        <f t="shared" si="26"/>
        <v/>
      </c>
      <c r="AN413" s="130" t="str">
        <f t="shared" si="27"/>
        <v/>
      </c>
    </row>
    <row r="414" spans="1:40" ht="15" customHeight="1" x14ac:dyDescent="0.25">
      <c r="A414" s="2" t="s">
        <v>608</v>
      </c>
      <c r="B414" s="2" t="s">
        <v>614</v>
      </c>
      <c r="C414" s="2">
        <v>2015</v>
      </c>
      <c r="D414" s="2">
        <v>230.49600000000001</v>
      </c>
      <c r="E414" s="2">
        <v>66.462999999999994</v>
      </c>
      <c r="F414" s="2" t="s">
        <v>650</v>
      </c>
      <c r="G414" s="2" t="s">
        <v>650</v>
      </c>
      <c r="H414" s="2" t="s">
        <v>650</v>
      </c>
      <c r="I414" s="2">
        <v>378.70499999999998</v>
      </c>
      <c r="J414" s="2" t="s">
        <v>650</v>
      </c>
      <c r="K414" s="2" t="s">
        <v>650</v>
      </c>
      <c r="L414" s="2" t="s">
        <v>650</v>
      </c>
      <c r="M414" s="2">
        <v>10.795999999999999</v>
      </c>
      <c r="N414" s="2" t="s">
        <v>650</v>
      </c>
      <c r="O414" s="2" t="s">
        <v>650</v>
      </c>
      <c r="P414" s="2">
        <v>44.957000000000001</v>
      </c>
      <c r="Q414" s="2">
        <v>166.94200000000001</v>
      </c>
      <c r="R414" s="2">
        <v>30.213000000000001</v>
      </c>
      <c r="S414" s="2">
        <v>73.885000000000005</v>
      </c>
      <c r="T414" s="2" t="s">
        <v>650</v>
      </c>
      <c r="U414" s="2" t="s">
        <v>650</v>
      </c>
      <c r="V414" s="2" t="s">
        <v>8</v>
      </c>
      <c r="W414" s="2" t="s">
        <v>650</v>
      </c>
      <c r="X414" s="2" t="s">
        <v>650</v>
      </c>
      <c r="Y414" s="2" t="s">
        <v>650</v>
      </c>
      <c r="Z414" s="2" t="s">
        <v>650</v>
      </c>
      <c r="AA414" s="2" t="s">
        <v>650</v>
      </c>
      <c r="AB414" s="2" t="s">
        <v>650</v>
      </c>
      <c r="AC414" s="2" t="s">
        <v>650</v>
      </c>
      <c r="AD414" s="2">
        <v>45.3</v>
      </c>
      <c r="AE414" s="2" t="s">
        <v>650</v>
      </c>
      <c r="AF414" s="2">
        <v>6.6120000000000001</v>
      </c>
      <c r="AG414" s="2" t="s">
        <v>650</v>
      </c>
      <c r="AJ414" s="129">
        <f t="shared" si="24"/>
        <v>378.70500000000004</v>
      </c>
      <c r="AK414" s="129"/>
      <c r="AL414" s="129">
        <f t="shared" si="25"/>
        <v>230.49600000000001</v>
      </c>
      <c r="AM414" s="129">
        <f t="shared" si="26"/>
        <v>66.462999999999994</v>
      </c>
      <c r="AN414" s="130">
        <f t="shared" si="27"/>
        <v>0.7841433305607266</v>
      </c>
    </row>
    <row r="415" spans="1:40" ht="15" customHeight="1" x14ac:dyDescent="0.25">
      <c r="A415" s="2" t="s">
        <v>608</v>
      </c>
      <c r="B415" s="2" t="s">
        <v>615</v>
      </c>
      <c r="C415" s="2">
        <v>2015</v>
      </c>
      <c r="D415" s="2">
        <v>170.31800000000001</v>
      </c>
      <c r="E415" s="2">
        <v>64.724000000000004</v>
      </c>
      <c r="F415" s="2">
        <v>0.52700000000000002</v>
      </c>
      <c r="G415" s="2" t="s">
        <v>690</v>
      </c>
      <c r="H415" s="2">
        <v>0.52300000000000002</v>
      </c>
      <c r="I415" s="2">
        <v>345.74</v>
      </c>
      <c r="J415" s="2" t="s">
        <v>650</v>
      </c>
      <c r="K415" s="2" t="s">
        <v>650</v>
      </c>
      <c r="L415" s="2" t="s">
        <v>650</v>
      </c>
      <c r="M415" s="2">
        <v>0.53700000000000003</v>
      </c>
      <c r="N415" s="2" t="s">
        <v>650</v>
      </c>
      <c r="O415" s="2" t="s">
        <v>650</v>
      </c>
      <c r="P415" s="2">
        <v>33.484000000000002</v>
      </c>
      <c r="Q415" s="2">
        <v>122.062</v>
      </c>
      <c r="R415" s="2">
        <v>26.975000000000001</v>
      </c>
      <c r="S415" s="2">
        <v>51.290999999999997</v>
      </c>
      <c r="T415" s="2" t="s">
        <v>650</v>
      </c>
      <c r="U415" s="2" t="s">
        <v>650</v>
      </c>
      <c r="V415" s="2" t="s">
        <v>8</v>
      </c>
      <c r="W415" s="2" t="s">
        <v>650</v>
      </c>
      <c r="X415" s="2" t="s">
        <v>650</v>
      </c>
      <c r="Y415" s="2" t="s">
        <v>650</v>
      </c>
      <c r="Z415" s="2" t="s">
        <v>650</v>
      </c>
      <c r="AA415" s="2" t="s">
        <v>650</v>
      </c>
      <c r="AB415" s="2" t="s">
        <v>650</v>
      </c>
      <c r="AC415" s="2" t="s">
        <v>650</v>
      </c>
      <c r="AD415" s="2">
        <v>34.304000000000002</v>
      </c>
      <c r="AE415" s="2" t="s">
        <v>650</v>
      </c>
      <c r="AF415" s="2">
        <v>4.8419999999999996</v>
      </c>
      <c r="AG415" s="2">
        <v>72.245000000000005</v>
      </c>
      <c r="AJ415" s="129">
        <f t="shared" si="24"/>
        <v>273.495</v>
      </c>
      <c r="AK415" s="129"/>
      <c r="AL415" s="129">
        <f t="shared" si="25"/>
        <v>170.31800000000001</v>
      </c>
      <c r="AM415" s="129">
        <f t="shared" si="26"/>
        <v>64.724000000000004</v>
      </c>
      <c r="AN415" s="130">
        <f t="shared" si="27"/>
        <v>0.85940145158046777</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96"/>
  <sheetViews>
    <sheetView workbookViewId="0">
      <pane xSplit="2" ySplit="1" topLeftCell="C2" activePane="bottomRight" state="frozen"/>
      <selection pane="topRight"/>
      <selection pane="bottomLeft"/>
      <selection pane="bottomRight"/>
    </sheetView>
  </sheetViews>
  <sheetFormatPr defaultRowHeight="15" x14ac:dyDescent="0.25"/>
  <cols>
    <col min="1" max="1" width="23.140625" customWidth="1"/>
    <col min="2" max="2" width="16" customWidth="1"/>
  </cols>
  <sheetData>
    <row r="1" spans="1:26" s="121" customFormat="1" x14ac:dyDescent="0.25">
      <c r="A1" s="121" t="s">
        <v>1156</v>
      </c>
      <c r="B1" s="121" t="s">
        <v>1</v>
      </c>
      <c r="C1" s="121" t="s">
        <v>689</v>
      </c>
      <c r="D1" s="121" t="s">
        <v>1056</v>
      </c>
      <c r="E1" s="121" t="s">
        <v>1058</v>
      </c>
      <c r="F1" s="121" t="s">
        <v>1068</v>
      </c>
      <c r="G1" s="121" t="s">
        <v>721</v>
      </c>
      <c r="H1" s="121" t="s">
        <v>1054</v>
      </c>
      <c r="I1" s="121" t="s">
        <v>733</v>
      </c>
      <c r="J1" s="121" t="s">
        <v>1059</v>
      </c>
      <c r="K1" s="121" t="s">
        <v>688</v>
      </c>
      <c r="L1" s="121" t="s">
        <v>1057</v>
      </c>
      <c r="M1" s="121" t="s">
        <v>1060</v>
      </c>
      <c r="N1" s="121" t="s">
        <v>1061</v>
      </c>
      <c r="O1" s="121" t="s">
        <v>1053</v>
      </c>
      <c r="P1" s="121" t="s">
        <v>1067</v>
      </c>
      <c r="Q1" s="121" t="s">
        <v>1070</v>
      </c>
      <c r="R1" s="121" t="s">
        <v>1077</v>
      </c>
      <c r="S1" s="121" t="s">
        <v>1064</v>
      </c>
      <c r="T1" s="121" t="s">
        <v>1063</v>
      </c>
      <c r="U1" s="121" t="s">
        <v>1065</v>
      </c>
      <c r="V1" s="121" t="s">
        <v>1069</v>
      </c>
      <c r="W1" s="121" t="s">
        <v>1055</v>
      </c>
      <c r="X1" s="121" t="s">
        <v>1066</v>
      </c>
      <c r="Y1" s="121" t="s">
        <v>1062</v>
      </c>
      <c r="Z1" s="121" t="s">
        <v>1157</v>
      </c>
    </row>
    <row r="2" spans="1:26" x14ac:dyDescent="0.25">
      <c r="A2" s="119" t="s">
        <v>22</v>
      </c>
      <c r="C2" s="120"/>
      <c r="D2" s="120"/>
      <c r="E2" s="120"/>
      <c r="F2" s="120"/>
      <c r="G2" s="120"/>
      <c r="H2" s="120"/>
      <c r="I2" s="120"/>
      <c r="J2" s="120"/>
      <c r="K2" s="120"/>
      <c r="L2" s="120"/>
      <c r="M2" s="120"/>
      <c r="N2" s="120"/>
      <c r="O2" s="120"/>
      <c r="P2" s="120"/>
      <c r="Q2" s="120"/>
      <c r="R2" s="120"/>
      <c r="S2" s="120"/>
      <c r="T2" s="120"/>
      <c r="U2" s="120"/>
      <c r="V2" s="120"/>
      <c r="W2" s="120"/>
      <c r="X2" s="120"/>
      <c r="Y2" s="120"/>
      <c r="Z2" s="120"/>
    </row>
    <row r="3" spans="1:26" x14ac:dyDescent="0.25">
      <c r="B3" s="119" t="s">
        <v>23</v>
      </c>
      <c r="C3" s="120">
        <v>0</v>
      </c>
      <c r="D3" s="120">
        <v>0</v>
      </c>
      <c r="E3" s="120">
        <v>0</v>
      </c>
      <c r="F3" s="120">
        <v>0</v>
      </c>
      <c r="G3" s="120">
        <v>0</v>
      </c>
      <c r="H3" s="120">
        <v>0</v>
      </c>
      <c r="I3" s="120">
        <v>0</v>
      </c>
      <c r="J3" s="120">
        <v>0</v>
      </c>
      <c r="K3" s="120">
        <v>0</v>
      </c>
      <c r="L3" s="120">
        <v>0</v>
      </c>
      <c r="M3" s="120">
        <v>0</v>
      </c>
      <c r="N3" s="120">
        <v>0</v>
      </c>
      <c r="O3" s="120">
        <v>0</v>
      </c>
      <c r="P3" s="120">
        <v>0</v>
      </c>
      <c r="Q3" s="120">
        <v>0</v>
      </c>
      <c r="R3" s="120">
        <v>0</v>
      </c>
      <c r="S3" s="120">
        <v>0</v>
      </c>
      <c r="T3" s="120">
        <v>0</v>
      </c>
      <c r="U3" s="120">
        <v>0</v>
      </c>
      <c r="V3" s="120">
        <v>0</v>
      </c>
      <c r="W3" s="120">
        <v>0</v>
      </c>
      <c r="X3" s="120">
        <v>0</v>
      </c>
      <c r="Y3" s="120">
        <v>0</v>
      </c>
      <c r="Z3" s="120">
        <v>0</v>
      </c>
    </row>
    <row r="4" spans="1:26" x14ac:dyDescent="0.25">
      <c r="B4" s="119" t="s">
        <v>24</v>
      </c>
      <c r="C4" s="120">
        <v>0</v>
      </c>
      <c r="D4" s="120">
        <v>0</v>
      </c>
      <c r="E4" s="120">
        <v>0</v>
      </c>
      <c r="F4" s="120">
        <v>0</v>
      </c>
      <c r="G4" s="120">
        <v>0</v>
      </c>
      <c r="H4" s="120">
        <v>0</v>
      </c>
      <c r="I4" s="120">
        <v>0</v>
      </c>
      <c r="J4" s="120">
        <v>0</v>
      </c>
      <c r="K4" s="120">
        <v>0</v>
      </c>
      <c r="L4" s="120">
        <v>0</v>
      </c>
      <c r="M4" s="120">
        <v>0</v>
      </c>
      <c r="N4" s="120">
        <v>0</v>
      </c>
      <c r="O4" s="120">
        <v>0</v>
      </c>
      <c r="P4" s="120">
        <v>0</v>
      </c>
      <c r="Q4" s="120">
        <v>0</v>
      </c>
      <c r="R4" s="120">
        <v>0</v>
      </c>
      <c r="S4" s="120">
        <v>0</v>
      </c>
      <c r="T4" s="120">
        <v>0</v>
      </c>
      <c r="U4" s="120">
        <v>0</v>
      </c>
      <c r="V4" s="120">
        <v>0</v>
      </c>
      <c r="W4" s="120">
        <v>0</v>
      </c>
      <c r="X4" s="120">
        <v>0</v>
      </c>
      <c r="Y4" s="120">
        <v>0</v>
      </c>
      <c r="Z4" s="120">
        <v>0</v>
      </c>
    </row>
    <row r="5" spans="1:26" x14ac:dyDescent="0.25">
      <c r="B5" s="119" t="s">
        <v>25</v>
      </c>
      <c r="C5" s="120">
        <v>0</v>
      </c>
      <c r="D5" s="120">
        <v>0</v>
      </c>
      <c r="E5" s="120">
        <v>0</v>
      </c>
      <c r="F5" s="120">
        <v>0</v>
      </c>
      <c r="G5" s="120">
        <v>0</v>
      </c>
      <c r="H5" s="120">
        <v>0</v>
      </c>
      <c r="I5" s="120">
        <v>0</v>
      </c>
      <c r="J5" s="120">
        <v>0</v>
      </c>
      <c r="K5" s="120">
        <v>0</v>
      </c>
      <c r="L5" s="120">
        <v>0</v>
      </c>
      <c r="M5" s="120">
        <v>0</v>
      </c>
      <c r="N5" s="120">
        <v>0</v>
      </c>
      <c r="O5" s="120">
        <v>0</v>
      </c>
      <c r="P5" s="120">
        <v>0</v>
      </c>
      <c r="Q5" s="120">
        <v>0</v>
      </c>
      <c r="R5" s="120">
        <v>0</v>
      </c>
      <c r="S5" s="120">
        <v>0</v>
      </c>
      <c r="T5" s="120">
        <v>0</v>
      </c>
      <c r="U5" s="120">
        <v>0</v>
      </c>
      <c r="V5" s="120">
        <v>0</v>
      </c>
      <c r="W5" s="120">
        <v>0</v>
      </c>
      <c r="X5" s="120">
        <v>0</v>
      </c>
      <c r="Y5" s="120">
        <v>0</v>
      </c>
      <c r="Z5" s="120">
        <v>0</v>
      </c>
    </row>
    <row r="6" spans="1:26" x14ac:dyDescent="0.25">
      <c r="B6" s="119" t="s">
        <v>26</v>
      </c>
      <c r="C6" s="120">
        <v>0</v>
      </c>
      <c r="D6" s="120">
        <v>0</v>
      </c>
      <c r="E6" s="120">
        <v>0</v>
      </c>
      <c r="F6" s="120">
        <v>0</v>
      </c>
      <c r="G6" s="120">
        <v>0</v>
      </c>
      <c r="H6" s="120">
        <v>0</v>
      </c>
      <c r="I6" s="120">
        <v>0</v>
      </c>
      <c r="J6" s="120">
        <v>0</v>
      </c>
      <c r="K6" s="120">
        <v>0</v>
      </c>
      <c r="L6" s="120">
        <v>0</v>
      </c>
      <c r="M6" s="120">
        <v>0</v>
      </c>
      <c r="N6" s="120">
        <v>0</v>
      </c>
      <c r="O6" s="120">
        <v>0</v>
      </c>
      <c r="P6" s="120">
        <v>0</v>
      </c>
      <c r="Q6" s="120">
        <v>0</v>
      </c>
      <c r="R6" s="120">
        <v>0</v>
      </c>
      <c r="S6" s="120">
        <v>0</v>
      </c>
      <c r="T6" s="120">
        <v>0</v>
      </c>
      <c r="U6" s="120">
        <v>0</v>
      </c>
      <c r="V6" s="120">
        <v>0</v>
      </c>
      <c r="W6" s="120">
        <v>0</v>
      </c>
      <c r="X6" s="120">
        <v>0</v>
      </c>
      <c r="Y6" s="120">
        <v>0</v>
      </c>
      <c r="Z6" s="120">
        <v>0</v>
      </c>
    </row>
    <row r="7" spans="1:26" x14ac:dyDescent="0.25">
      <c r="B7" s="119" t="s">
        <v>27</v>
      </c>
      <c r="C7" s="120">
        <v>0</v>
      </c>
      <c r="D7" s="120">
        <v>0</v>
      </c>
      <c r="E7" s="120">
        <v>0</v>
      </c>
      <c r="F7" s="120">
        <v>0</v>
      </c>
      <c r="G7" s="120">
        <v>0</v>
      </c>
      <c r="H7" s="120">
        <v>0</v>
      </c>
      <c r="I7" s="120">
        <v>0</v>
      </c>
      <c r="J7" s="120">
        <v>0</v>
      </c>
      <c r="K7" s="120">
        <v>0</v>
      </c>
      <c r="L7" s="120">
        <v>0</v>
      </c>
      <c r="M7" s="120">
        <v>0</v>
      </c>
      <c r="N7" s="120">
        <v>0</v>
      </c>
      <c r="O7" s="120">
        <v>0</v>
      </c>
      <c r="P7" s="120">
        <v>0</v>
      </c>
      <c r="Q7" s="120">
        <v>0</v>
      </c>
      <c r="R7" s="120">
        <v>0</v>
      </c>
      <c r="S7" s="120">
        <v>0</v>
      </c>
      <c r="T7" s="120">
        <v>0</v>
      </c>
      <c r="U7" s="120">
        <v>0</v>
      </c>
      <c r="V7" s="120">
        <v>0</v>
      </c>
      <c r="W7" s="120">
        <v>0</v>
      </c>
      <c r="X7" s="120">
        <v>0</v>
      </c>
      <c r="Y7" s="120">
        <v>0</v>
      </c>
      <c r="Z7" s="120">
        <v>0</v>
      </c>
    </row>
    <row r="8" spans="1:26" x14ac:dyDescent="0.25">
      <c r="B8" s="119" t="s">
        <v>28</v>
      </c>
      <c r="C8" s="120">
        <v>0</v>
      </c>
      <c r="D8" s="120">
        <v>0</v>
      </c>
      <c r="E8" s="120">
        <v>0</v>
      </c>
      <c r="F8" s="120">
        <v>0</v>
      </c>
      <c r="G8" s="120">
        <v>0</v>
      </c>
      <c r="H8" s="120">
        <v>0</v>
      </c>
      <c r="I8" s="120">
        <v>0</v>
      </c>
      <c r="J8" s="120">
        <v>0</v>
      </c>
      <c r="K8" s="120">
        <v>0</v>
      </c>
      <c r="L8" s="120">
        <v>0</v>
      </c>
      <c r="M8" s="120">
        <v>0</v>
      </c>
      <c r="N8" s="120">
        <v>0</v>
      </c>
      <c r="O8" s="120">
        <v>0</v>
      </c>
      <c r="P8" s="120">
        <v>0</v>
      </c>
      <c r="Q8" s="120">
        <v>0</v>
      </c>
      <c r="R8" s="120">
        <v>0</v>
      </c>
      <c r="S8" s="120">
        <v>0</v>
      </c>
      <c r="T8" s="120">
        <v>0</v>
      </c>
      <c r="U8" s="120">
        <v>0</v>
      </c>
      <c r="V8" s="120">
        <v>0</v>
      </c>
      <c r="W8" s="120">
        <v>0</v>
      </c>
      <c r="X8" s="120">
        <v>0</v>
      </c>
      <c r="Y8" s="120">
        <v>0</v>
      </c>
      <c r="Z8" s="120">
        <v>0</v>
      </c>
    </row>
    <row r="9" spans="1:26" x14ac:dyDescent="0.25">
      <c r="B9" s="119" t="s">
        <v>29</v>
      </c>
      <c r="C9" s="120">
        <v>0</v>
      </c>
      <c r="D9" s="120">
        <v>0</v>
      </c>
      <c r="E9" s="120">
        <v>0</v>
      </c>
      <c r="F9" s="120">
        <v>0</v>
      </c>
      <c r="G9" s="120">
        <v>0</v>
      </c>
      <c r="H9" s="120">
        <v>0</v>
      </c>
      <c r="I9" s="120">
        <v>0</v>
      </c>
      <c r="J9" s="120">
        <v>0</v>
      </c>
      <c r="K9" s="120">
        <v>0</v>
      </c>
      <c r="L9" s="120">
        <v>0</v>
      </c>
      <c r="M9" s="120">
        <v>0</v>
      </c>
      <c r="N9" s="120">
        <v>0</v>
      </c>
      <c r="O9" s="120">
        <v>0</v>
      </c>
      <c r="P9" s="120">
        <v>0</v>
      </c>
      <c r="Q9" s="120">
        <v>0</v>
      </c>
      <c r="R9" s="120">
        <v>0</v>
      </c>
      <c r="S9" s="120">
        <v>0</v>
      </c>
      <c r="T9" s="120">
        <v>0</v>
      </c>
      <c r="U9" s="120">
        <v>0</v>
      </c>
      <c r="V9" s="120">
        <v>0</v>
      </c>
      <c r="W9" s="120">
        <v>0</v>
      </c>
      <c r="X9" s="120">
        <v>0</v>
      </c>
      <c r="Y9" s="120">
        <v>0</v>
      </c>
      <c r="Z9" s="120">
        <v>0</v>
      </c>
    </row>
    <row r="10" spans="1:26" x14ac:dyDescent="0.25">
      <c r="B10" s="119" t="s">
        <v>30</v>
      </c>
      <c r="C10" s="120">
        <v>0</v>
      </c>
      <c r="D10" s="120">
        <v>0</v>
      </c>
      <c r="E10" s="120">
        <v>0</v>
      </c>
      <c r="F10" s="120">
        <v>0</v>
      </c>
      <c r="G10" s="120">
        <v>0</v>
      </c>
      <c r="H10" s="120">
        <v>0</v>
      </c>
      <c r="I10" s="120">
        <v>0</v>
      </c>
      <c r="J10" s="120">
        <v>0</v>
      </c>
      <c r="K10" s="120">
        <v>0</v>
      </c>
      <c r="L10" s="120">
        <v>0</v>
      </c>
      <c r="M10" s="120">
        <v>0</v>
      </c>
      <c r="N10" s="120">
        <v>0</v>
      </c>
      <c r="O10" s="120">
        <v>0</v>
      </c>
      <c r="P10" s="120">
        <v>0</v>
      </c>
      <c r="Q10" s="120">
        <v>0</v>
      </c>
      <c r="R10" s="120">
        <v>0</v>
      </c>
      <c r="S10" s="120">
        <v>0</v>
      </c>
      <c r="T10" s="120">
        <v>0</v>
      </c>
      <c r="U10" s="120">
        <v>0</v>
      </c>
      <c r="V10" s="120">
        <v>0</v>
      </c>
      <c r="W10" s="120">
        <v>0</v>
      </c>
      <c r="X10" s="120">
        <v>0</v>
      </c>
      <c r="Y10" s="120">
        <v>0</v>
      </c>
      <c r="Z10" s="120">
        <v>0</v>
      </c>
    </row>
    <row r="11" spans="1:26" x14ac:dyDescent="0.25">
      <c r="A11" s="119" t="s">
        <v>31</v>
      </c>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row>
    <row r="12" spans="1:26" x14ac:dyDescent="0.25">
      <c r="B12" s="119" t="s">
        <v>32</v>
      </c>
      <c r="C12" s="120">
        <v>0</v>
      </c>
      <c r="D12" s="120">
        <v>0</v>
      </c>
      <c r="E12" s="120">
        <v>0</v>
      </c>
      <c r="F12" s="120">
        <v>0</v>
      </c>
      <c r="G12" s="120">
        <v>0</v>
      </c>
      <c r="H12" s="120">
        <v>0</v>
      </c>
      <c r="I12" s="120">
        <v>0</v>
      </c>
      <c r="J12" s="120">
        <v>0</v>
      </c>
      <c r="K12" s="120">
        <v>0</v>
      </c>
      <c r="L12" s="120">
        <v>0</v>
      </c>
      <c r="M12" s="120">
        <v>0</v>
      </c>
      <c r="N12" s="120">
        <v>0</v>
      </c>
      <c r="O12" s="120">
        <v>0</v>
      </c>
      <c r="P12" s="120">
        <v>0</v>
      </c>
      <c r="Q12" s="120">
        <v>0</v>
      </c>
      <c r="R12" s="120">
        <v>0</v>
      </c>
      <c r="S12" s="120">
        <v>0</v>
      </c>
      <c r="T12" s="120">
        <v>0</v>
      </c>
      <c r="U12" s="120">
        <v>0</v>
      </c>
      <c r="V12" s="120">
        <v>0</v>
      </c>
      <c r="W12" s="120">
        <v>0</v>
      </c>
      <c r="X12" s="120">
        <v>0</v>
      </c>
      <c r="Y12" s="120">
        <v>0</v>
      </c>
      <c r="Z12" s="120">
        <v>0</v>
      </c>
    </row>
    <row r="13" spans="1:26" x14ac:dyDescent="0.25">
      <c r="B13" s="119" t="s">
        <v>33</v>
      </c>
      <c r="C13" s="120">
        <v>0</v>
      </c>
      <c r="D13" s="120">
        <v>0</v>
      </c>
      <c r="E13" s="120">
        <v>36.340800000000002</v>
      </c>
      <c r="F13" s="120">
        <v>0</v>
      </c>
      <c r="G13" s="120">
        <v>0.23869799999999999</v>
      </c>
      <c r="H13" s="120">
        <v>0</v>
      </c>
      <c r="I13" s="120">
        <v>0</v>
      </c>
      <c r="J13" s="120">
        <v>99.580100000000002</v>
      </c>
      <c r="K13" s="120">
        <v>0</v>
      </c>
      <c r="L13" s="120">
        <v>0</v>
      </c>
      <c r="M13" s="120">
        <v>7.3478500000000002</v>
      </c>
      <c r="N13" s="120">
        <v>13.2197</v>
      </c>
      <c r="O13" s="120">
        <v>0</v>
      </c>
      <c r="P13" s="120">
        <v>0</v>
      </c>
      <c r="Q13" s="120">
        <v>0</v>
      </c>
      <c r="R13" s="120">
        <v>7.5980400000000001</v>
      </c>
      <c r="S13" s="120">
        <v>0</v>
      </c>
      <c r="T13" s="120">
        <v>0</v>
      </c>
      <c r="U13" s="120">
        <v>0</v>
      </c>
      <c r="V13" s="120">
        <v>0</v>
      </c>
      <c r="W13" s="120">
        <v>0</v>
      </c>
      <c r="X13" s="120">
        <v>0</v>
      </c>
      <c r="Y13" s="120">
        <v>0</v>
      </c>
      <c r="Z13" s="120">
        <v>164.325188</v>
      </c>
    </row>
    <row r="14" spans="1:26" x14ac:dyDescent="0.25">
      <c r="B14" s="119" t="s">
        <v>34</v>
      </c>
      <c r="C14" s="120">
        <v>0</v>
      </c>
      <c r="D14" s="120">
        <v>0</v>
      </c>
      <c r="E14" s="120">
        <v>0</v>
      </c>
      <c r="F14" s="120">
        <v>0</v>
      </c>
      <c r="G14" s="120">
        <v>0</v>
      </c>
      <c r="H14" s="120">
        <v>0</v>
      </c>
      <c r="I14" s="120">
        <v>0</v>
      </c>
      <c r="J14" s="120">
        <v>0</v>
      </c>
      <c r="K14" s="120">
        <v>0</v>
      </c>
      <c r="L14" s="120">
        <v>0</v>
      </c>
      <c r="M14" s="120">
        <v>0</v>
      </c>
      <c r="N14" s="120">
        <v>0</v>
      </c>
      <c r="O14" s="120">
        <v>0</v>
      </c>
      <c r="P14" s="120">
        <v>0</v>
      </c>
      <c r="Q14" s="120">
        <v>0</v>
      </c>
      <c r="R14" s="120">
        <v>0</v>
      </c>
      <c r="S14" s="120">
        <v>0</v>
      </c>
      <c r="T14" s="120">
        <v>0</v>
      </c>
      <c r="U14" s="120">
        <v>0</v>
      </c>
      <c r="V14" s="120">
        <v>0</v>
      </c>
      <c r="W14" s="120">
        <v>0</v>
      </c>
      <c r="X14" s="120">
        <v>0</v>
      </c>
      <c r="Y14" s="120">
        <v>0</v>
      </c>
      <c r="Z14" s="120">
        <v>0</v>
      </c>
    </row>
    <row r="15" spans="1:26" x14ac:dyDescent="0.25">
      <c r="B15" s="119" t="s">
        <v>35</v>
      </c>
      <c r="C15" s="120">
        <v>0</v>
      </c>
      <c r="D15" s="120">
        <v>0</v>
      </c>
      <c r="E15" s="120">
        <v>0</v>
      </c>
      <c r="F15" s="120">
        <v>0</v>
      </c>
      <c r="G15" s="120">
        <v>0</v>
      </c>
      <c r="H15" s="120">
        <v>0</v>
      </c>
      <c r="I15" s="120">
        <v>0</v>
      </c>
      <c r="J15" s="120">
        <v>0</v>
      </c>
      <c r="K15" s="120">
        <v>0</v>
      </c>
      <c r="L15" s="120">
        <v>0</v>
      </c>
      <c r="M15" s="120">
        <v>0</v>
      </c>
      <c r="N15" s="120">
        <v>0</v>
      </c>
      <c r="O15" s="120">
        <v>0</v>
      </c>
      <c r="P15" s="120">
        <v>0</v>
      </c>
      <c r="Q15" s="120">
        <v>0</v>
      </c>
      <c r="R15" s="120">
        <v>0</v>
      </c>
      <c r="S15" s="120">
        <v>0</v>
      </c>
      <c r="T15" s="120">
        <v>0</v>
      </c>
      <c r="U15" s="120">
        <v>0</v>
      </c>
      <c r="V15" s="120">
        <v>0</v>
      </c>
      <c r="W15" s="120">
        <v>0</v>
      </c>
      <c r="X15" s="120">
        <v>0</v>
      </c>
      <c r="Y15" s="120">
        <v>0</v>
      </c>
      <c r="Z15" s="120">
        <v>0</v>
      </c>
    </row>
    <row r="16" spans="1:26" x14ac:dyDescent="0.25">
      <c r="A16" s="119" t="s">
        <v>36</v>
      </c>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row>
    <row r="17" spans="1:26" x14ac:dyDescent="0.25">
      <c r="B17" s="119" t="s">
        <v>37</v>
      </c>
      <c r="C17" s="120">
        <v>0</v>
      </c>
      <c r="D17" s="120">
        <v>0</v>
      </c>
      <c r="E17" s="120">
        <v>0</v>
      </c>
      <c r="F17" s="120">
        <v>0</v>
      </c>
      <c r="G17" s="120">
        <v>0</v>
      </c>
      <c r="H17" s="120">
        <v>0</v>
      </c>
      <c r="I17" s="120">
        <v>0</v>
      </c>
      <c r="J17" s="120">
        <v>0</v>
      </c>
      <c r="K17" s="120">
        <v>0</v>
      </c>
      <c r="L17" s="120">
        <v>0</v>
      </c>
      <c r="M17" s="120">
        <v>0</v>
      </c>
      <c r="N17" s="120">
        <v>0</v>
      </c>
      <c r="O17" s="120">
        <v>0</v>
      </c>
      <c r="P17" s="120">
        <v>0</v>
      </c>
      <c r="Q17" s="120">
        <v>0</v>
      </c>
      <c r="R17" s="120">
        <v>0</v>
      </c>
      <c r="S17" s="120">
        <v>0</v>
      </c>
      <c r="T17" s="120">
        <v>0</v>
      </c>
      <c r="U17" s="120">
        <v>0</v>
      </c>
      <c r="V17" s="120">
        <v>0</v>
      </c>
      <c r="W17" s="120">
        <v>0</v>
      </c>
      <c r="X17" s="120">
        <v>0</v>
      </c>
      <c r="Y17" s="120">
        <v>0</v>
      </c>
      <c r="Z17" s="120">
        <v>0</v>
      </c>
    </row>
    <row r="18" spans="1:26" x14ac:dyDescent="0.25">
      <c r="A18" s="119" t="s">
        <v>38</v>
      </c>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row>
    <row r="19" spans="1:26" x14ac:dyDescent="0.25">
      <c r="B19" s="119" t="s">
        <v>39</v>
      </c>
      <c r="C19" s="120">
        <v>0</v>
      </c>
      <c r="D19" s="120">
        <v>0</v>
      </c>
      <c r="E19" s="120">
        <v>0</v>
      </c>
      <c r="F19" s="120">
        <v>0</v>
      </c>
      <c r="G19" s="120">
        <v>0</v>
      </c>
      <c r="H19" s="120">
        <v>0</v>
      </c>
      <c r="I19" s="120">
        <v>0</v>
      </c>
      <c r="J19" s="120">
        <v>0</v>
      </c>
      <c r="K19" s="120">
        <v>0</v>
      </c>
      <c r="L19" s="120">
        <v>0</v>
      </c>
      <c r="M19" s="120">
        <v>0</v>
      </c>
      <c r="N19" s="120">
        <v>0</v>
      </c>
      <c r="O19" s="120">
        <v>0</v>
      </c>
      <c r="P19" s="120">
        <v>0</v>
      </c>
      <c r="Q19" s="120">
        <v>0</v>
      </c>
      <c r="R19" s="120">
        <v>0</v>
      </c>
      <c r="S19" s="120">
        <v>0</v>
      </c>
      <c r="T19" s="120">
        <v>0</v>
      </c>
      <c r="U19" s="120">
        <v>0</v>
      </c>
      <c r="V19" s="120">
        <v>0</v>
      </c>
      <c r="W19" s="120">
        <v>0</v>
      </c>
      <c r="X19" s="120">
        <v>0</v>
      </c>
      <c r="Y19" s="120">
        <v>0</v>
      </c>
      <c r="Z19" s="120">
        <v>0</v>
      </c>
    </row>
    <row r="20" spans="1:26" x14ac:dyDescent="0.25">
      <c r="B20" s="119" t="s">
        <v>41</v>
      </c>
      <c r="C20" s="120">
        <v>0</v>
      </c>
      <c r="D20" s="120">
        <v>0</v>
      </c>
      <c r="E20" s="120">
        <v>0</v>
      </c>
      <c r="F20" s="120">
        <v>0</v>
      </c>
      <c r="G20" s="120">
        <v>0</v>
      </c>
      <c r="H20" s="120">
        <v>0</v>
      </c>
      <c r="I20" s="120">
        <v>0</v>
      </c>
      <c r="J20" s="120">
        <v>0</v>
      </c>
      <c r="K20" s="120">
        <v>0</v>
      </c>
      <c r="L20" s="120">
        <v>0</v>
      </c>
      <c r="M20" s="120">
        <v>0</v>
      </c>
      <c r="N20" s="120">
        <v>0</v>
      </c>
      <c r="O20" s="120">
        <v>0</v>
      </c>
      <c r="P20" s="120">
        <v>0</v>
      </c>
      <c r="Q20" s="120">
        <v>0</v>
      </c>
      <c r="R20" s="120">
        <v>0</v>
      </c>
      <c r="S20" s="120">
        <v>0</v>
      </c>
      <c r="T20" s="120">
        <v>0</v>
      </c>
      <c r="U20" s="120">
        <v>0</v>
      </c>
      <c r="V20" s="120">
        <v>0</v>
      </c>
      <c r="W20" s="120">
        <v>0</v>
      </c>
      <c r="X20" s="120">
        <v>0</v>
      </c>
      <c r="Y20" s="120">
        <v>0</v>
      </c>
      <c r="Z20" s="120">
        <v>0</v>
      </c>
    </row>
    <row r="21" spans="1:26" x14ac:dyDescent="0.25">
      <c r="B21" s="119" t="s">
        <v>42</v>
      </c>
      <c r="C21" s="120">
        <v>0</v>
      </c>
      <c r="D21" s="120">
        <v>0</v>
      </c>
      <c r="E21" s="120">
        <v>0</v>
      </c>
      <c r="F21" s="120">
        <v>0</v>
      </c>
      <c r="G21" s="120">
        <v>0</v>
      </c>
      <c r="H21" s="120">
        <v>0</v>
      </c>
      <c r="I21" s="120">
        <v>0</v>
      </c>
      <c r="J21" s="120">
        <v>0</v>
      </c>
      <c r="K21" s="120">
        <v>0</v>
      </c>
      <c r="L21" s="120">
        <v>0</v>
      </c>
      <c r="M21" s="120">
        <v>0</v>
      </c>
      <c r="N21" s="120">
        <v>0</v>
      </c>
      <c r="O21" s="120">
        <v>0</v>
      </c>
      <c r="P21" s="120">
        <v>0</v>
      </c>
      <c r="Q21" s="120">
        <v>0</v>
      </c>
      <c r="R21" s="120">
        <v>0</v>
      </c>
      <c r="S21" s="120">
        <v>0</v>
      </c>
      <c r="T21" s="120">
        <v>0</v>
      </c>
      <c r="U21" s="120">
        <v>0</v>
      </c>
      <c r="V21" s="120">
        <v>0</v>
      </c>
      <c r="W21" s="120">
        <v>0</v>
      </c>
      <c r="X21" s="120">
        <v>0</v>
      </c>
      <c r="Y21" s="120">
        <v>0</v>
      </c>
      <c r="Z21" s="120">
        <v>0</v>
      </c>
    </row>
    <row r="22" spans="1:26" x14ac:dyDescent="0.25">
      <c r="A22" s="119" t="s">
        <v>43</v>
      </c>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row>
    <row r="23" spans="1:26" x14ac:dyDescent="0.25">
      <c r="B23" s="119" t="s">
        <v>44</v>
      </c>
      <c r="C23" s="120">
        <v>0</v>
      </c>
      <c r="D23" s="120">
        <v>0</v>
      </c>
      <c r="E23" s="120">
        <v>0</v>
      </c>
      <c r="F23" s="120">
        <v>0</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row>
    <row r="24" spans="1:26" x14ac:dyDescent="0.25">
      <c r="A24" s="119" t="s">
        <v>45</v>
      </c>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row>
    <row r="25" spans="1:26" x14ac:dyDescent="0.25">
      <c r="B25" s="119" t="s">
        <v>46</v>
      </c>
      <c r="C25" s="120">
        <v>0</v>
      </c>
      <c r="D25" s="120">
        <v>0</v>
      </c>
      <c r="E25" s="120">
        <v>0</v>
      </c>
      <c r="F25" s="120">
        <v>0</v>
      </c>
      <c r="G25" s="120">
        <v>0</v>
      </c>
      <c r="H25" s="120">
        <v>0</v>
      </c>
      <c r="I25" s="120">
        <v>0</v>
      </c>
      <c r="J25" s="120">
        <v>0</v>
      </c>
      <c r="K25" s="120">
        <v>0</v>
      </c>
      <c r="L25" s="120">
        <v>0</v>
      </c>
      <c r="M25" s="120">
        <v>0</v>
      </c>
      <c r="N25" s="120">
        <v>0</v>
      </c>
      <c r="O25" s="120">
        <v>0</v>
      </c>
      <c r="P25" s="120">
        <v>0</v>
      </c>
      <c r="Q25" s="120">
        <v>0</v>
      </c>
      <c r="R25" s="120">
        <v>0</v>
      </c>
      <c r="S25" s="120">
        <v>0</v>
      </c>
      <c r="T25" s="120">
        <v>0</v>
      </c>
      <c r="U25" s="120">
        <v>0</v>
      </c>
      <c r="V25" s="120">
        <v>0</v>
      </c>
      <c r="W25" s="120">
        <v>0</v>
      </c>
      <c r="X25" s="120">
        <v>0</v>
      </c>
      <c r="Y25" s="120">
        <v>0</v>
      </c>
      <c r="Z25" s="120">
        <v>0</v>
      </c>
    </row>
    <row r="26" spans="1:26" x14ac:dyDescent="0.25">
      <c r="A26" s="119" t="s">
        <v>50</v>
      </c>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row>
    <row r="27" spans="1:26" x14ac:dyDescent="0.25">
      <c r="B27" s="119" t="s">
        <v>51</v>
      </c>
      <c r="C27" s="120">
        <v>0</v>
      </c>
      <c r="D27" s="120">
        <v>0</v>
      </c>
      <c r="E27" s="120">
        <v>0</v>
      </c>
      <c r="F27" s="120">
        <v>0</v>
      </c>
      <c r="G27" s="120">
        <v>0</v>
      </c>
      <c r="H27" s="120">
        <v>0</v>
      </c>
      <c r="I27" s="120">
        <v>0</v>
      </c>
      <c r="J27" s="120">
        <v>0</v>
      </c>
      <c r="K27" s="120">
        <v>0</v>
      </c>
      <c r="L27" s="120">
        <v>0</v>
      </c>
      <c r="M27" s="120">
        <v>0</v>
      </c>
      <c r="N27" s="120">
        <v>0</v>
      </c>
      <c r="O27" s="120">
        <v>0</v>
      </c>
      <c r="P27" s="120">
        <v>0</v>
      </c>
      <c r="Q27" s="120">
        <v>0</v>
      </c>
      <c r="R27" s="120">
        <v>0</v>
      </c>
      <c r="S27" s="120">
        <v>0</v>
      </c>
      <c r="T27" s="120">
        <v>0</v>
      </c>
      <c r="U27" s="120">
        <v>0</v>
      </c>
      <c r="V27" s="120">
        <v>0</v>
      </c>
      <c r="W27" s="120">
        <v>0</v>
      </c>
      <c r="X27" s="120">
        <v>0</v>
      </c>
      <c r="Y27" s="120">
        <v>0</v>
      </c>
      <c r="Z27" s="120">
        <v>0</v>
      </c>
    </row>
    <row r="28" spans="1:26" x14ac:dyDescent="0.25">
      <c r="A28" s="119" t="s">
        <v>52</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row>
    <row r="29" spans="1:26" x14ac:dyDescent="0.25">
      <c r="B29" s="119" t="s">
        <v>53</v>
      </c>
      <c r="C29" s="120">
        <v>0</v>
      </c>
      <c r="D29" s="120">
        <v>0</v>
      </c>
      <c r="E29" s="120">
        <v>0</v>
      </c>
      <c r="F29" s="120">
        <v>0</v>
      </c>
      <c r="G29" s="120">
        <v>0</v>
      </c>
      <c r="H29" s="120">
        <v>0</v>
      </c>
      <c r="I29" s="120">
        <v>0</v>
      </c>
      <c r="J29" s="120">
        <v>0</v>
      </c>
      <c r="K29" s="120">
        <v>0</v>
      </c>
      <c r="L29" s="120">
        <v>0</v>
      </c>
      <c r="M29" s="120">
        <v>0</v>
      </c>
      <c r="N29" s="120">
        <v>0</v>
      </c>
      <c r="O29" s="120">
        <v>0</v>
      </c>
      <c r="P29" s="120">
        <v>0</v>
      </c>
      <c r="Q29" s="120">
        <v>0</v>
      </c>
      <c r="R29" s="120">
        <v>0</v>
      </c>
      <c r="S29" s="120">
        <v>0</v>
      </c>
      <c r="T29" s="120">
        <v>0</v>
      </c>
      <c r="U29" s="120">
        <v>0</v>
      </c>
      <c r="V29" s="120">
        <v>0</v>
      </c>
      <c r="W29" s="120">
        <v>0</v>
      </c>
      <c r="X29" s="120">
        <v>0</v>
      </c>
      <c r="Y29" s="120">
        <v>0</v>
      </c>
      <c r="Z29" s="120">
        <v>0</v>
      </c>
    </row>
    <row r="30" spans="1:26" x14ac:dyDescent="0.25">
      <c r="A30" s="119" t="s">
        <v>54</v>
      </c>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row>
    <row r="31" spans="1:26" x14ac:dyDescent="0.25">
      <c r="B31" s="119" t="s">
        <v>55</v>
      </c>
      <c r="C31" s="120">
        <v>0</v>
      </c>
      <c r="D31" s="120">
        <v>0</v>
      </c>
      <c r="E31" s="120">
        <v>0</v>
      </c>
      <c r="F31" s="120">
        <v>0</v>
      </c>
      <c r="G31" s="120">
        <v>0</v>
      </c>
      <c r="H31" s="120">
        <v>0</v>
      </c>
      <c r="I31" s="120">
        <v>0</v>
      </c>
      <c r="J31" s="120">
        <v>0</v>
      </c>
      <c r="K31" s="120">
        <v>0</v>
      </c>
      <c r="L31" s="120">
        <v>0</v>
      </c>
      <c r="M31" s="120">
        <v>0</v>
      </c>
      <c r="N31" s="120">
        <v>0</v>
      </c>
      <c r="O31" s="120">
        <v>0</v>
      </c>
      <c r="P31" s="120">
        <v>0</v>
      </c>
      <c r="Q31" s="120">
        <v>0</v>
      </c>
      <c r="R31" s="120">
        <v>0</v>
      </c>
      <c r="S31" s="120">
        <v>0</v>
      </c>
      <c r="T31" s="120">
        <v>0</v>
      </c>
      <c r="U31" s="120">
        <v>0</v>
      </c>
      <c r="V31" s="120">
        <v>0</v>
      </c>
      <c r="W31" s="120">
        <v>0</v>
      </c>
      <c r="X31" s="120">
        <v>0</v>
      </c>
      <c r="Y31" s="120">
        <v>0</v>
      </c>
      <c r="Z31" s="120">
        <v>0</v>
      </c>
    </row>
    <row r="32" spans="1:26" x14ac:dyDescent="0.25">
      <c r="B32" s="119" t="s">
        <v>56</v>
      </c>
      <c r="C32" s="120">
        <v>0</v>
      </c>
      <c r="D32" s="120">
        <v>0</v>
      </c>
      <c r="E32" s="120">
        <v>0</v>
      </c>
      <c r="F32" s="120">
        <v>0</v>
      </c>
      <c r="G32" s="120">
        <v>0</v>
      </c>
      <c r="H32" s="120">
        <v>0</v>
      </c>
      <c r="I32" s="120">
        <v>0</v>
      </c>
      <c r="J32" s="120">
        <v>0</v>
      </c>
      <c r="K32" s="120">
        <v>0</v>
      </c>
      <c r="L32" s="120">
        <v>0</v>
      </c>
      <c r="M32" s="120">
        <v>0</v>
      </c>
      <c r="N32" s="120">
        <v>0</v>
      </c>
      <c r="O32" s="120">
        <v>0</v>
      </c>
      <c r="P32" s="120">
        <v>0</v>
      </c>
      <c r="Q32" s="120">
        <v>0</v>
      </c>
      <c r="R32" s="120">
        <v>0</v>
      </c>
      <c r="S32" s="120">
        <v>0</v>
      </c>
      <c r="T32" s="120">
        <v>0</v>
      </c>
      <c r="U32" s="120">
        <v>0</v>
      </c>
      <c r="V32" s="120">
        <v>0</v>
      </c>
      <c r="W32" s="120">
        <v>0</v>
      </c>
      <c r="X32" s="120">
        <v>0</v>
      </c>
      <c r="Y32" s="120">
        <v>0</v>
      </c>
      <c r="Z32" s="120">
        <v>0</v>
      </c>
    </row>
    <row r="33" spans="1:26" x14ac:dyDescent="0.25">
      <c r="B33" s="119" t="s">
        <v>57</v>
      </c>
      <c r="C33" s="120">
        <v>0</v>
      </c>
      <c r="D33" s="120">
        <v>0</v>
      </c>
      <c r="E33" s="120">
        <v>0</v>
      </c>
      <c r="F33" s="120">
        <v>0</v>
      </c>
      <c r="G33" s="120">
        <v>0</v>
      </c>
      <c r="H33" s="120">
        <v>0</v>
      </c>
      <c r="I33" s="120">
        <v>0</v>
      </c>
      <c r="J33" s="120">
        <v>0</v>
      </c>
      <c r="K33" s="120">
        <v>0</v>
      </c>
      <c r="L33" s="120">
        <v>0</v>
      </c>
      <c r="M33" s="120">
        <v>0</v>
      </c>
      <c r="N33" s="120">
        <v>0</v>
      </c>
      <c r="O33" s="120">
        <v>0</v>
      </c>
      <c r="P33" s="120">
        <v>0</v>
      </c>
      <c r="Q33" s="120">
        <v>0</v>
      </c>
      <c r="R33" s="120">
        <v>0</v>
      </c>
      <c r="S33" s="120">
        <v>0</v>
      </c>
      <c r="T33" s="120">
        <v>0</v>
      </c>
      <c r="U33" s="120">
        <v>0</v>
      </c>
      <c r="V33" s="120">
        <v>0</v>
      </c>
      <c r="W33" s="120">
        <v>0</v>
      </c>
      <c r="X33" s="120">
        <v>0</v>
      </c>
      <c r="Y33" s="120">
        <v>0</v>
      </c>
      <c r="Z33" s="120">
        <v>0</v>
      </c>
    </row>
    <row r="34" spans="1:26" x14ac:dyDescent="0.25">
      <c r="B34" s="119" t="s">
        <v>58</v>
      </c>
      <c r="C34" s="120">
        <v>0</v>
      </c>
      <c r="D34" s="120">
        <v>0</v>
      </c>
      <c r="E34" s="120">
        <v>0</v>
      </c>
      <c r="F34" s="120">
        <v>0</v>
      </c>
      <c r="G34" s="120">
        <v>0</v>
      </c>
      <c r="H34" s="120">
        <v>0</v>
      </c>
      <c r="I34" s="120">
        <v>0</v>
      </c>
      <c r="J34" s="120">
        <v>0</v>
      </c>
      <c r="K34" s="120">
        <v>0</v>
      </c>
      <c r="L34" s="120">
        <v>0</v>
      </c>
      <c r="M34" s="120">
        <v>0</v>
      </c>
      <c r="N34" s="120">
        <v>0</v>
      </c>
      <c r="O34" s="120">
        <v>0</v>
      </c>
      <c r="P34" s="120">
        <v>0</v>
      </c>
      <c r="Q34" s="120">
        <v>0</v>
      </c>
      <c r="R34" s="120">
        <v>0</v>
      </c>
      <c r="S34" s="120">
        <v>0</v>
      </c>
      <c r="T34" s="120">
        <v>0</v>
      </c>
      <c r="U34" s="120">
        <v>0</v>
      </c>
      <c r="V34" s="120">
        <v>0</v>
      </c>
      <c r="W34" s="120">
        <v>0</v>
      </c>
      <c r="X34" s="120">
        <v>0</v>
      </c>
      <c r="Y34" s="120">
        <v>0</v>
      </c>
      <c r="Z34" s="120">
        <v>0</v>
      </c>
    </row>
    <row r="35" spans="1:26" x14ac:dyDescent="0.25">
      <c r="B35" s="119" t="s">
        <v>59</v>
      </c>
      <c r="C35" s="120">
        <v>0</v>
      </c>
      <c r="D35" s="120">
        <v>0</v>
      </c>
      <c r="E35" s="120">
        <v>0</v>
      </c>
      <c r="F35" s="120">
        <v>0</v>
      </c>
      <c r="G35" s="120">
        <v>0</v>
      </c>
      <c r="H35" s="120">
        <v>0</v>
      </c>
      <c r="I35" s="120">
        <v>0</v>
      </c>
      <c r="J35" s="120">
        <v>0</v>
      </c>
      <c r="K35" s="120">
        <v>0</v>
      </c>
      <c r="L35" s="120">
        <v>0</v>
      </c>
      <c r="M35" s="120">
        <v>0</v>
      </c>
      <c r="N35" s="120">
        <v>0</v>
      </c>
      <c r="O35" s="120">
        <v>0</v>
      </c>
      <c r="P35" s="120">
        <v>0</v>
      </c>
      <c r="Q35" s="120">
        <v>0</v>
      </c>
      <c r="R35" s="120">
        <v>0</v>
      </c>
      <c r="S35" s="120">
        <v>0</v>
      </c>
      <c r="T35" s="120">
        <v>0</v>
      </c>
      <c r="U35" s="120">
        <v>0</v>
      </c>
      <c r="V35" s="120">
        <v>0</v>
      </c>
      <c r="W35" s="120">
        <v>0</v>
      </c>
      <c r="X35" s="120">
        <v>0</v>
      </c>
      <c r="Y35" s="120">
        <v>0</v>
      </c>
      <c r="Z35" s="120">
        <v>0</v>
      </c>
    </row>
    <row r="36" spans="1:26" x14ac:dyDescent="0.25">
      <c r="B36" s="119" t="s">
        <v>60</v>
      </c>
      <c r="C36" s="120">
        <v>0</v>
      </c>
      <c r="D36" s="120">
        <v>0</v>
      </c>
      <c r="E36" s="120">
        <v>0</v>
      </c>
      <c r="F36" s="120">
        <v>0</v>
      </c>
      <c r="G36" s="120">
        <v>0</v>
      </c>
      <c r="H36" s="120">
        <v>0</v>
      </c>
      <c r="I36" s="120">
        <v>0</v>
      </c>
      <c r="J36" s="120">
        <v>0</v>
      </c>
      <c r="K36" s="120">
        <v>0</v>
      </c>
      <c r="L36" s="120">
        <v>0</v>
      </c>
      <c r="M36" s="120">
        <v>0</v>
      </c>
      <c r="N36" s="120">
        <v>0</v>
      </c>
      <c r="O36" s="120">
        <v>0</v>
      </c>
      <c r="P36" s="120">
        <v>0</v>
      </c>
      <c r="Q36" s="120">
        <v>0</v>
      </c>
      <c r="R36" s="120">
        <v>0</v>
      </c>
      <c r="S36" s="120">
        <v>0</v>
      </c>
      <c r="T36" s="120">
        <v>0</v>
      </c>
      <c r="U36" s="120">
        <v>0</v>
      </c>
      <c r="V36" s="120">
        <v>0</v>
      </c>
      <c r="W36" s="120">
        <v>0</v>
      </c>
      <c r="X36" s="120">
        <v>0</v>
      </c>
      <c r="Y36" s="120">
        <v>0</v>
      </c>
      <c r="Z36" s="120">
        <v>0</v>
      </c>
    </row>
    <row r="37" spans="1:26" x14ac:dyDescent="0.25">
      <c r="B37" s="119" t="s">
        <v>61</v>
      </c>
      <c r="C37" s="120">
        <v>0</v>
      </c>
      <c r="D37" s="120">
        <v>0</v>
      </c>
      <c r="E37" s="120">
        <v>0</v>
      </c>
      <c r="F37" s="120">
        <v>0</v>
      </c>
      <c r="G37" s="120">
        <v>0</v>
      </c>
      <c r="H37" s="120">
        <v>0</v>
      </c>
      <c r="I37" s="120">
        <v>0</v>
      </c>
      <c r="J37" s="120">
        <v>0</v>
      </c>
      <c r="K37" s="120">
        <v>0</v>
      </c>
      <c r="L37" s="120">
        <v>0</v>
      </c>
      <c r="M37" s="120">
        <v>0</v>
      </c>
      <c r="N37" s="120">
        <v>0</v>
      </c>
      <c r="O37" s="120">
        <v>0</v>
      </c>
      <c r="P37" s="120">
        <v>0</v>
      </c>
      <c r="Q37" s="120">
        <v>0</v>
      </c>
      <c r="R37" s="120">
        <v>0</v>
      </c>
      <c r="S37" s="120">
        <v>0</v>
      </c>
      <c r="T37" s="120">
        <v>0</v>
      </c>
      <c r="U37" s="120">
        <v>0</v>
      </c>
      <c r="V37" s="120">
        <v>0</v>
      </c>
      <c r="W37" s="120">
        <v>0</v>
      </c>
      <c r="X37" s="120">
        <v>0</v>
      </c>
      <c r="Y37" s="120">
        <v>0</v>
      </c>
      <c r="Z37" s="120">
        <v>0</v>
      </c>
    </row>
    <row r="38" spans="1:26" x14ac:dyDescent="0.25">
      <c r="B38" s="119" t="s">
        <v>62</v>
      </c>
      <c r="C38" s="120">
        <v>0</v>
      </c>
      <c r="D38" s="120">
        <v>0</v>
      </c>
      <c r="E38" s="120">
        <v>0</v>
      </c>
      <c r="F38" s="120">
        <v>0</v>
      </c>
      <c r="G38" s="120">
        <v>0</v>
      </c>
      <c r="H38" s="120">
        <v>0</v>
      </c>
      <c r="I38" s="120">
        <v>0</v>
      </c>
      <c r="J38" s="120">
        <v>0</v>
      </c>
      <c r="K38" s="120">
        <v>0</v>
      </c>
      <c r="L38" s="120">
        <v>0</v>
      </c>
      <c r="M38" s="120">
        <v>0</v>
      </c>
      <c r="N38" s="120">
        <v>0</v>
      </c>
      <c r="O38" s="120">
        <v>0</v>
      </c>
      <c r="P38" s="120">
        <v>0</v>
      </c>
      <c r="Q38" s="120">
        <v>0</v>
      </c>
      <c r="R38" s="120">
        <v>0</v>
      </c>
      <c r="S38" s="120">
        <v>0</v>
      </c>
      <c r="T38" s="120">
        <v>0</v>
      </c>
      <c r="U38" s="120">
        <v>0</v>
      </c>
      <c r="V38" s="120">
        <v>0</v>
      </c>
      <c r="W38" s="120">
        <v>0</v>
      </c>
      <c r="X38" s="120">
        <v>0</v>
      </c>
      <c r="Y38" s="120">
        <v>0</v>
      </c>
      <c r="Z38" s="120">
        <v>0</v>
      </c>
    </row>
    <row r="39" spans="1:26" x14ac:dyDescent="0.25">
      <c r="B39" s="119" t="s">
        <v>63</v>
      </c>
      <c r="C39" s="120">
        <v>0</v>
      </c>
      <c r="D39" s="120">
        <v>0</v>
      </c>
      <c r="E39" s="120">
        <v>0</v>
      </c>
      <c r="F39" s="120">
        <v>0</v>
      </c>
      <c r="G39" s="120">
        <v>0</v>
      </c>
      <c r="H39" s="120">
        <v>0</v>
      </c>
      <c r="I39" s="120">
        <v>0</v>
      </c>
      <c r="J39" s="120">
        <v>0</v>
      </c>
      <c r="K39" s="120">
        <v>0</v>
      </c>
      <c r="L39" s="120">
        <v>0</v>
      </c>
      <c r="M39" s="120">
        <v>0</v>
      </c>
      <c r="N39" s="120">
        <v>0</v>
      </c>
      <c r="O39" s="120">
        <v>0</v>
      </c>
      <c r="P39" s="120">
        <v>0</v>
      </c>
      <c r="Q39" s="120">
        <v>0</v>
      </c>
      <c r="R39" s="120">
        <v>0</v>
      </c>
      <c r="S39" s="120">
        <v>0</v>
      </c>
      <c r="T39" s="120">
        <v>0</v>
      </c>
      <c r="U39" s="120">
        <v>0</v>
      </c>
      <c r="V39" s="120">
        <v>0</v>
      </c>
      <c r="W39" s="120">
        <v>0</v>
      </c>
      <c r="X39" s="120">
        <v>0</v>
      </c>
      <c r="Y39" s="120">
        <v>0</v>
      </c>
      <c r="Z39" s="120">
        <v>0</v>
      </c>
    </row>
    <row r="40" spans="1:26" x14ac:dyDescent="0.25">
      <c r="B40" s="119" t="s">
        <v>64</v>
      </c>
      <c r="C40" s="120">
        <v>0</v>
      </c>
      <c r="D40" s="120">
        <v>0</v>
      </c>
      <c r="E40" s="120">
        <v>0</v>
      </c>
      <c r="F40" s="120">
        <v>0</v>
      </c>
      <c r="G40" s="120">
        <v>0</v>
      </c>
      <c r="H40" s="120">
        <v>0</v>
      </c>
      <c r="I40" s="120">
        <v>0</v>
      </c>
      <c r="J40" s="120">
        <v>0</v>
      </c>
      <c r="K40" s="120">
        <v>0</v>
      </c>
      <c r="L40" s="120">
        <v>0</v>
      </c>
      <c r="M40" s="120">
        <v>0</v>
      </c>
      <c r="N40" s="120">
        <v>0</v>
      </c>
      <c r="O40" s="120">
        <v>0</v>
      </c>
      <c r="P40" s="120">
        <v>0</v>
      </c>
      <c r="Q40" s="120">
        <v>0</v>
      </c>
      <c r="R40" s="120">
        <v>0</v>
      </c>
      <c r="S40" s="120">
        <v>0</v>
      </c>
      <c r="T40" s="120">
        <v>0</v>
      </c>
      <c r="U40" s="120">
        <v>0</v>
      </c>
      <c r="V40" s="120">
        <v>0</v>
      </c>
      <c r="W40" s="120">
        <v>0</v>
      </c>
      <c r="X40" s="120">
        <v>0</v>
      </c>
      <c r="Y40" s="120">
        <v>0</v>
      </c>
      <c r="Z40" s="120">
        <v>0</v>
      </c>
    </row>
    <row r="41" spans="1:26" x14ac:dyDescent="0.25">
      <c r="A41" s="119" t="s">
        <v>67</v>
      </c>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row>
    <row r="42" spans="1:26" x14ac:dyDescent="0.25">
      <c r="B42" s="119" t="s">
        <v>68</v>
      </c>
      <c r="C42" s="120">
        <v>0</v>
      </c>
      <c r="D42" s="120">
        <v>0</v>
      </c>
      <c r="E42" s="120">
        <v>0</v>
      </c>
      <c r="F42" s="120">
        <v>0</v>
      </c>
      <c r="G42" s="120">
        <v>0</v>
      </c>
      <c r="H42" s="120">
        <v>0</v>
      </c>
      <c r="I42" s="120">
        <v>0</v>
      </c>
      <c r="J42" s="120">
        <v>0</v>
      </c>
      <c r="K42" s="120">
        <v>0</v>
      </c>
      <c r="L42" s="120">
        <v>0</v>
      </c>
      <c r="M42" s="120">
        <v>0</v>
      </c>
      <c r="N42" s="120">
        <v>0</v>
      </c>
      <c r="O42" s="120">
        <v>0</v>
      </c>
      <c r="P42" s="120">
        <v>0</v>
      </c>
      <c r="Q42" s="120">
        <v>0</v>
      </c>
      <c r="R42" s="120">
        <v>0</v>
      </c>
      <c r="S42" s="120">
        <v>0</v>
      </c>
      <c r="T42" s="120">
        <v>0</v>
      </c>
      <c r="U42" s="120">
        <v>0</v>
      </c>
      <c r="V42" s="120">
        <v>0</v>
      </c>
      <c r="W42" s="120">
        <v>0</v>
      </c>
      <c r="X42" s="120">
        <v>0</v>
      </c>
      <c r="Y42" s="120">
        <v>0</v>
      </c>
      <c r="Z42" s="120">
        <v>0</v>
      </c>
    </row>
    <row r="43" spans="1:26" x14ac:dyDescent="0.25">
      <c r="B43" s="119" t="s">
        <v>69</v>
      </c>
      <c r="C43" s="120">
        <v>70.413399999999996</v>
      </c>
      <c r="D43" s="120">
        <v>0</v>
      </c>
      <c r="E43" s="120">
        <v>8.9480900000000002E-2</v>
      </c>
      <c r="F43" s="120">
        <v>0</v>
      </c>
      <c r="G43" s="120">
        <v>0.66887600000000003</v>
      </c>
      <c r="H43" s="120">
        <v>0</v>
      </c>
      <c r="I43" s="120">
        <v>0</v>
      </c>
      <c r="J43" s="120">
        <v>0</v>
      </c>
      <c r="K43" s="120">
        <v>0</v>
      </c>
      <c r="L43" s="120">
        <v>6.0011900000000002</v>
      </c>
      <c r="M43" s="120">
        <v>0</v>
      </c>
      <c r="N43" s="120">
        <v>0</v>
      </c>
      <c r="O43" s="120">
        <v>0</v>
      </c>
      <c r="P43" s="120">
        <v>0</v>
      </c>
      <c r="Q43" s="120">
        <v>0</v>
      </c>
      <c r="R43" s="120">
        <v>3.43676</v>
      </c>
      <c r="S43" s="120">
        <v>0</v>
      </c>
      <c r="T43" s="120">
        <v>0</v>
      </c>
      <c r="U43" s="120">
        <v>0</v>
      </c>
      <c r="V43" s="120">
        <v>0</v>
      </c>
      <c r="W43" s="120">
        <v>0</v>
      </c>
      <c r="X43" s="120">
        <v>0</v>
      </c>
      <c r="Y43" s="120">
        <v>0</v>
      </c>
      <c r="Z43" s="120">
        <v>80.609706899999992</v>
      </c>
    </row>
    <row r="44" spans="1:26" x14ac:dyDescent="0.25">
      <c r="B44" s="119" t="s">
        <v>70</v>
      </c>
      <c r="C44" s="120">
        <v>0</v>
      </c>
      <c r="D44" s="120">
        <v>0</v>
      </c>
      <c r="E44" s="120">
        <v>0</v>
      </c>
      <c r="F44" s="120">
        <v>0</v>
      </c>
      <c r="G44" s="120">
        <v>0</v>
      </c>
      <c r="H44" s="120">
        <v>0</v>
      </c>
      <c r="I44" s="120">
        <v>0</v>
      </c>
      <c r="J44" s="120">
        <v>0</v>
      </c>
      <c r="K44" s="120">
        <v>0</v>
      </c>
      <c r="L44" s="120">
        <v>0</v>
      </c>
      <c r="M44" s="120">
        <v>0</v>
      </c>
      <c r="N44" s="120">
        <v>0</v>
      </c>
      <c r="O44" s="120">
        <v>0</v>
      </c>
      <c r="P44" s="120">
        <v>0</v>
      </c>
      <c r="Q44" s="120">
        <v>0</v>
      </c>
      <c r="R44" s="120">
        <v>0</v>
      </c>
      <c r="S44" s="120">
        <v>0</v>
      </c>
      <c r="T44" s="120">
        <v>0</v>
      </c>
      <c r="U44" s="120">
        <v>0</v>
      </c>
      <c r="V44" s="120">
        <v>0</v>
      </c>
      <c r="W44" s="120">
        <v>0</v>
      </c>
      <c r="X44" s="120">
        <v>0</v>
      </c>
      <c r="Y44" s="120">
        <v>0</v>
      </c>
      <c r="Z44" s="120">
        <v>0</v>
      </c>
    </row>
    <row r="45" spans="1:26" x14ac:dyDescent="0.25">
      <c r="A45" s="119" t="s">
        <v>71</v>
      </c>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row>
    <row r="46" spans="1:26" x14ac:dyDescent="0.25">
      <c r="B46" s="119" t="s">
        <v>72</v>
      </c>
      <c r="C46" s="120">
        <v>0</v>
      </c>
      <c r="D46" s="120">
        <v>0</v>
      </c>
      <c r="E46" s="120">
        <v>0</v>
      </c>
      <c r="F46" s="120">
        <v>0</v>
      </c>
      <c r="G46" s="120">
        <v>0</v>
      </c>
      <c r="H46" s="120">
        <v>0</v>
      </c>
      <c r="I46" s="120">
        <v>0</v>
      </c>
      <c r="J46" s="120">
        <v>0</v>
      </c>
      <c r="K46" s="120">
        <v>0</v>
      </c>
      <c r="L46" s="120">
        <v>0</v>
      </c>
      <c r="M46" s="120">
        <v>0</v>
      </c>
      <c r="N46" s="120">
        <v>0</v>
      </c>
      <c r="O46" s="120">
        <v>0</v>
      </c>
      <c r="P46" s="120">
        <v>0</v>
      </c>
      <c r="Q46" s="120">
        <v>0</v>
      </c>
      <c r="R46" s="120">
        <v>0</v>
      </c>
      <c r="S46" s="120">
        <v>0</v>
      </c>
      <c r="T46" s="120">
        <v>0</v>
      </c>
      <c r="U46" s="120">
        <v>0</v>
      </c>
      <c r="V46" s="120">
        <v>0</v>
      </c>
      <c r="W46" s="120">
        <v>0</v>
      </c>
      <c r="X46" s="120">
        <v>0</v>
      </c>
      <c r="Y46" s="120">
        <v>0</v>
      </c>
      <c r="Z46" s="120">
        <v>0</v>
      </c>
    </row>
    <row r="47" spans="1:26" x14ac:dyDescent="0.25">
      <c r="B47" s="119" t="s">
        <v>73</v>
      </c>
      <c r="C47" s="120">
        <v>0</v>
      </c>
      <c r="D47" s="120">
        <v>0</v>
      </c>
      <c r="E47" s="120">
        <v>0</v>
      </c>
      <c r="F47" s="120">
        <v>0</v>
      </c>
      <c r="G47" s="120">
        <v>0</v>
      </c>
      <c r="H47" s="120">
        <v>0</v>
      </c>
      <c r="I47" s="120">
        <v>0</v>
      </c>
      <c r="J47" s="120">
        <v>0</v>
      </c>
      <c r="K47" s="120">
        <v>0</v>
      </c>
      <c r="L47" s="120">
        <v>0</v>
      </c>
      <c r="M47" s="120">
        <v>0</v>
      </c>
      <c r="N47" s="120">
        <v>0</v>
      </c>
      <c r="O47" s="120">
        <v>0</v>
      </c>
      <c r="P47" s="120">
        <v>0</v>
      </c>
      <c r="Q47" s="120">
        <v>0</v>
      </c>
      <c r="R47" s="120">
        <v>0</v>
      </c>
      <c r="S47" s="120">
        <v>0</v>
      </c>
      <c r="T47" s="120">
        <v>0</v>
      </c>
      <c r="U47" s="120">
        <v>0</v>
      </c>
      <c r="V47" s="120">
        <v>0</v>
      </c>
      <c r="W47" s="120">
        <v>0</v>
      </c>
      <c r="X47" s="120">
        <v>0</v>
      </c>
      <c r="Y47" s="120">
        <v>0</v>
      </c>
      <c r="Z47" s="120">
        <v>0</v>
      </c>
    </row>
    <row r="48" spans="1:26" x14ac:dyDescent="0.25">
      <c r="A48" s="119" t="s">
        <v>74</v>
      </c>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row>
    <row r="49" spans="1:26" x14ac:dyDescent="0.25">
      <c r="B49" s="119" t="s">
        <v>75</v>
      </c>
      <c r="C49" s="120">
        <v>139.88399999999999</v>
      </c>
      <c r="D49" s="120">
        <v>0</v>
      </c>
      <c r="E49" s="120">
        <v>0</v>
      </c>
      <c r="F49" s="120">
        <v>0</v>
      </c>
      <c r="G49" s="120">
        <v>0.28523100000000001</v>
      </c>
      <c r="H49" s="120">
        <v>0</v>
      </c>
      <c r="I49" s="120">
        <v>0</v>
      </c>
      <c r="J49" s="120">
        <v>0</v>
      </c>
      <c r="K49" s="120">
        <v>0</v>
      </c>
      <c r="L49" s="120">
        <v>0</v>
      </c>
      <c r="M49" s="120">
        <v>0</v>
      </c>
      <c r="N49" s="120">
        <v>0</v>
      </c>
      <c r="O49" s="120">
        <v>0</v>
      </c>
      <c r="P49" s="120">
        <v>0</v>
      </c>
      <c r="Q49" s="120">
        <v>0</v>
      </c>
      <c r="R49" s="120">
        <v>4.0784700000000003</v>
      </c>
      <c r="S49" s="120">
        <v>0</v>
      </c>
      <c r="T49" s="120">
        <v>0</v>
      </c>
      <c r="U49" s="120">
        <v>0</v>
      </c>
      <c r="V49" s="120">
        <v>0</v>
      </c>
      <c r="W49" s="120">
        <v>0</v>
      </c>
      <c r="X49" s="120">
        <v>0</v>
      </c>
      <c r="Y49" s="120">
        <v>0</v>
      </c>
      <c r="Z49" s="120">
        <v>144.24770100000001</v>
      </c>
    </row>
    <row r="50" spans="1:26" x14ac:dyDescent="0.25">
      <c r="B50" s="119" t="s">
        <v>76</v>
      </c>
      <c r="C50" s="120">
        <v>0</v>
      </c>
      <c r="D50" s="120">
        <v>0</v>
      </c>
      <c r="E50" s="120">
        <v>0</v>
      </c>
      <c r="F50" s="120">
        <v>0</v>
      </c>
      <c r="G50" s="120">
        <v>0</v>
      </c>
      <c r="H50" s="120">
        <v>0</v>
      </c>
      <c r="I50" s="120">
        <v>0</v>
      </c>
      <c r="J50" s="120">
        <v>0</v>
      </c>
      <c r="K50" s="120">
        <v>0</v>
      </c>
      <c r="L50" s="120">
        <v>0</v>
      </c>
      <c r="M50" s="120">
        <v>0</v>
      </c>
      <c r="N50" s="120">
        <v>0</v>
      </c>
      <c r="O50" s="120">
        <v>0</v>
      </c>
      <c r="P50" s="120">
        <v>0</v>
      </c>
      <c r="Q50" s="120">
        <v>0</v>
      </c>
      <c r="R50" s="120">
        <v>0</v>
      </c>
      <c r="S50" s="120">
        <v>0</v>
      </c>
      <c r="T50" s="120">
        <v>0</v>
      </c>
      <c r="U50" s="120">
        <v>0</v>
      </c>
      <c r="V50" s="120">
        <v>0</v>
      </c>
      <c r="W50" s="120">
        <v>0</v>
      </c>
      <c r="X50" s="120">
        <v>0</v>
      </c>
      <c r="Y50" s="120">
        <v>0</v>
      </c>
      <c r="Z50" s="120">
        <v>0</v>
      </c>
    </row>
    <row r="51" spans="1:26" x14ac:dyDescent="0.25">
      <c r="B51" s="119" t="s">
        <v>77</v>
      </c>
      <c r="C51" s="120">
        <v>0</v>
      </c>
      <c r="D51" s="120">
        <v>0</v>
      </c>
      <c r="E51" s="120">
        <v>0</v>
      </c>
      <c r="F51" s="120">
        <v>0</v>
      </c>
      <c r="G51" s="120">
        <v>0</v>
      </c>
      <c r="H51" s="120">
        <v>0</v>
      </c>
      <c r="I51" s="120">
        <v>0</v>
      </c>
      <c r="J51" s="120">
        <v>0</v>
      </c>
      <c r="K51" s="120">
        <v>0</v>
      </c>
      <c r="L51" s="120">
        <v>0</v>
      </c>
      <c r="M51" s="120">
        <v>0</v>
      </c>
      <c r="N51" s="120">
        <v>0</v>
      </c>
      <c r="O51" s="120">
        <v>0</v>
      </c>
      <c r="P51" s="120">
        <v>0</v>
      </c>
      <c r="Q51" s="120">
        <v>0</v>
      </c>
      <c r="R51" s="120">
        <v>0</v>
      </c>
      <c r="S51" s="120">
        <v>0</v>
      </c>
      <c r="T51" s="120">
        <v>0</v>
      </c>
      <c r="U51" s="120">
        <v>0</v>
      </c>
      <c r="V51" s="120">
        <v>0</v>
      </c>
      <c r="W51" s="120">
        <v>0</v>
      </c>
      <c r="X51" s="120">
        <v>0</v>
      </c>
      <c r="Y51" s="120">
        <v>0</v>
      </c>
      <c r="Z51" s="120">
        <v>0</v>
      </c>
    </row>
    <row r="52" spans="1:26" x14ac:dyDescent="0.25">
      <c r="A52" s="119" t="s">
        <v>78</v>
      </c>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row>
    <row r="53" spans="1:26" x14ac:dyDescent="0.25">
      <c r="B53" s="119" t="s">
        <v>79</v>
      </c>
      <c r="C53" s="120">
        <v>207.822</v>
      </c>
      <c r="D53" s="120">
        <v>0</v>
      </c>
      <c r="E53" s="120">
        <v>16.982600000000001</v>
      </c>
      <c r="F53" s="120">
        <v>0</v>
      </c>
      <c r="G53" s="120">
        <v>0</v>
      </c>
      <c r="H53" s="120">
        <v>5.79399</v>
      </c>
      <c r="I53" s="120">
        <v>0</v>
      </c>
      <c r="J53" s="120">
        <v>246.65199999999999</v>
      </c>
      <c r="K53" s="120">
        <v>0</v>
      </c>
      <c r="L53" s="120">
        <v>0</v>
      </c>
      <c r="M53" s="120">
        <v>0</v>
      </c>
      <c r="N53" s="120">
        <v>24.463000000000001</v>
      </c>
      <c r="O53" s="120">
        <v>0</v>
      </c>
      <c r="P53" s="120">
        <v>0</v>
      </c>
      <c r="Q53" s="120">
        <v>0</v>
      </c>
      <c r="R53" s="120">
        <v>15.513299999999999</v>
      </c>
      <c r="S53" s="120">
        <v>0</v>
      </c>
      <c r="T53" s="120">
        <v>0</v>
      </c>
      <c r="U53" s="120">
        <v>0</v>
      </c>
      <c r="V53" s="120">
        <v>0</v>
      </c>
      <c r="W53" s="120">
        <v>0</v>
      </c>
      <c r="X53" s="120">
        <v>0</v>
      </c>
      <c r="Y53" s="120">
        <v>0</v>
      </c>
      <c r="Z53" s="120">
        <v>517.22689000000003</v>
      </c>
    </row>
    <row r="54" spans="1:26" x14ac:dyDescent="0.25">
      <c r="B54" s="119" t="s">
        <v>80</v>
      </c>
      <c r="C54" s="120">
        <v>0</v>
      </c>
      <c r="D54" s="120">
        <v>0</v>
      </c>
      <c r="E54" s="120">
        <v>0</v>
      </c>
      <c r="F54" s="120">
        <v>0</v>
      </c>
      <c r="G54" s="120">
        <v>0</v>
      </c>
      <c r="H54" s="120">
        <v>0</v>
      </c>
      <c r="I54" s="120">
        <v>0</v>
      </c>
      <c r="J54" s="120">
        <v>0</v>
      </c>
      <c r="K54" s="120">
        <v>0</v>
      </c>
      <c r="L54" s="120">
        <v>0</v>
      </c>
      <c r="M54" s="120">
        <v>0</v>
      </c>
      <c r="N54" s="120">
        <v>0</v>
      </c>
      <c r="O54" s="120">
        <v>0</v>
      </c>
      <c r="P54" s="120">
        <v>0</v>
      </c>
      <c r="Q54" s="120">
        <v>0</v>
      </c>
      <c r="R54" s="120">
        <v>0</v>
      </c>
      <c r="S54" s="120">
        <v>0</v>
      </c>
      <c r="T54" s="120">
        <v>0</v>
      </c>
      <c r="U54" s="120">
        <v>0</v>
      </c>
      <c r="V54" s="120">
        <v>0</v>
      </c>
      <c r="W54" s="120">
        <v>0</v>
      </c>
      <c r="X54" s="120">
        <v>0</v>
      </c>
      <c r="Y54" s="120">
        <v>0</v>
      </c>
      <c r="Z54" s="120">
        <v>0</v>
      </c>
    </row>
    <row r="55" spans="1:26" x14ac:dyDescent="0.25">
      <c r="A55" s="119" t="s">
        <v>81</v>
      </c>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row>
    <row r="56" spans="1:26" x14ac:dyDescent="0.25">
      <c r="B56" s="119" t="s">
        <v>82</v>
      </c>
      <c r="C56" s="120">
        <v>0</v>
      </c>
      <c r="D56" s="120">
        <v>0</v>
      </c>
      <c r="E56" s="120">
        <v>0</v>
      </c>
      <c r="F56" s="120">
        <v>0</v>
      </c>
      <c r="G56" s="120">
        <v>0</v>
      </c>
      <c r="H56" s="120">
        <v>0</v>
      </c>
      <c r="I56" s="120">
        <v>0</v>
      </c>
      <c r="J56" s="120">
        <v>0</v>
      </c>
      <c r="K56" s="120">
        <v>0</v>
      </c>
      <c r="L56" s="120">
        <v>0</v>
      </c>
      <c r="M56" s="120">
        <v>0</v>
      </c>
      <c r="N56" s="120">
        <v>0</v>
      </c>
      <c r="O56" s="120">
        <v>0</v>
      </c>
      <c r="P56" s="120">
        <v>0</v>
      </c>
      <c r="Q56" s="120">
        <v>0</v>
      </c>
      <c r="R56" s="120">
        <v>0</v>
      </c>
      <c r="S56" s="120">
        <v>0</v>
      </c>
      <c r="T56" s="120">
        <v>0</v>
      </c>
      <c r="U56" s="120">
        <v>0</v>
      </c>
      <c r="V56" s="120">
        <v>0</v>
      </c>
      <c r="W56" s="120">
        <v>0</v>
      </c>
      <c r="X56" s="120">
        <v>0</v>
      </c>
      <c r="Y56" s="120">
        <v>0</v>
      </c>
      <c r="Z56" s="120">
        <v>0</v>
      </c>
    </row>
    <row r="57" spans="1:26" x14ac:dyDescent="0.25">
      <c r="A57" s="119" t="s">
        <v>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row>
    <row r="58" spans="1:26" x14ac:dyDescent="0.25">
      <c r="B58" s="119" t="s">
        <v>91</v>
      </c>
      <c r="C58" s="120">
        <v>0</v>
      </c>
      <c r="D58" s="120">
        <v>0</v>
      </c>
      <c r="E58" s="120">
        <v>0</v>
      </c>
      <c r="F58" s="120">
        <v>0</v>
      </c>
      <c r="G58" s="120">
        <v>0</v>
      </c>
      <c r="H58" s="120">
        <v>0</v>
      </c>
      <c r="I58" s="120">
        <v>0</v>
      </c>
      <c r="J58" s="120">
        <v>0</v>
      </c>
      <c r="K58" s="120">
        <v>0</v>
      </c>
      <c r="L58" s="120">
        <v>0</v>
      </c>
      <c r="M58" s="120">
        <v>0</v>
      </c>
      <c r="N58" s="120">
        <v>0</v>
      </c>
      <c r="O58" s="120">
        <v>0</v>
      </c>
      <c r="P58" s="120">
        <v>0</v>
      </c>
      <c r="Q58" s="120">
        <v>0</v>
      </c>
      <c r="R58" s="120">
        <v>0</v>
      </c>
      <c r="S58" s="120">
        <v>0</v>
      </c>
      <c r="T58" s="120">
        <v>0</v>
      </c>
      <c r="U58" s="120">
        <v>0</v>
      </c>
      <c r="V58" s="120">
        <v>0</v>
      </c>
      <c r="W58" s="120">
        <v>0</v>
      </c>
      <c r="X58" s="120">
        <v>0</v>
      </c>
      <c r="Y58" s="120">
        <v>0</v>
      </c>
      <c r="Z58" s="120">
        <v>0</v>
      </c>
    </row>
    <row r="59" spans="1:26" x14ac:dyDescent="0.25">
      <c r="B59" s="119" t="s">
        <v>92</v>
      </c>
      <c r="C59" s="120">
        <v>0</v>
      </c>
      <c r="D59" s="120">
        <v>0</v>
      </c>
      <c r="E59" s="120">
        <v>0.78990700000000003</v>
      </c>
      <c r="F59" s="120">
        <v>0</v>
      </c>
      <c r="G59" s="120">
        <v>0.164744</v>
      </c>
      <c r="H59" s="120">
        <v>0</v>
      </c>
      <c r="I59" s="120">
        <v>0</v>
      </c>
      <c r="J59" s="120">
        <v>206.386</v>
      </c>
      <c r="K59" s="120">
        <v>0</v>
      </c>
      <c r="L59" s="120">
        <v>0</v>
      </c>
      <c r="M59" s="120">
        <v>0</v>
      </c>
      <c r="N59" s="120">
        <v>40.767499999999998</v>
      </c>
      <c r="O59" s="120">
        <v>0</v>
      </c>
      <c r="P59" s="120">
        <v>0</v>
      </c>
      <c r="Q59" s="120">
        <v>0</v>
      </c>
      <c r="R59" s="120">
        <v>9.2990100000000009</v>
      </c>
      <c r="S59" s="120">
        <v>0</v>
      </c>
      <c r="T59" s="120">
        <v>0</v>
      </c>
      <c r="U59" s="120">
        <v>0</v>
      </c>
      <c r="V59" s="120">
        <v>0</v>
      </c>
      <c r="W59" s="120">
        <v>0</v>
      </c>
      <c r="X59" s="120">
        <v>0</v>
      </c>
      <c r="Y59" s="120">
        <v>15.7021</v>
      </c>
      <c r="Z59" s="120">
        <v>273.109261</v>
      </c>
    </row>
    <row r="60" spans="1:26" x14ac:dyDescent="0.25">
      <c r="A60" s="119" t="s">
        <v>93</v>
      </c>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row>
    <row r="61" spans="1:26" x14ac:dyDescent="0.25">
      <c r="B61" s="119" t="s">
        <v>94</v>
      </c>
      <c r="C61" s="120">
        <v>0</v>
      </c>
      <c r="D61" s="120">
        <v>0</v>
      </c>
      <c r="E61" s="120">
        <v>0</v>
      </c>
      <c r="F61" s="120">
        <v>0</v>
      </c>
      <c r="G61" s="120">
        <v>0</v>
      </c>
      <c r="H61" s="120">
        <v>0</v>
      </c>
      <c r="I61" s="120">
        <v>0</v>
      </c>
      <c r="J61" s="120">
        <v>0</v>
      </c>
      <c r="K61" s="120">
        <v>0</v>
      </c>
      <c r="L61" s="120">
        <v>0</v>
      </c>
      <c r="M61" s="120">
        <v>0</v>
      </c>
      <c r="N61" s="120">
        <v>0</v>
      </c>
      <c r="O61" s="120">
        <v>0</v>
      </c>
      <c r="P61" s="120">
        <v>0</v>
      </c>
      <c r="Q61" s="120">
        <v>0</v>
      </c>
      <c r="R61" s="120">
        <v>0</v>
      </c>
      <c r="S61" s="120">
        <v>0</v>
      </c>
      <c r="T61" s="120">
        <v>0</v>
      </c>
      <c r="U61" s="120">
        <v>0</v>
      </c>
      <c r="V61" s="120">
        <v>0</v>
      </c>
      <c r="W61" s="120">
        <v>0</v>
      </c>
      <c r="X61" s="120">
        <v>0</v>
      </c>
      <c r="Y61" s="120">
        <v>0</v>
      </c>
      <c r="Z61" s="120">
        <v>0</v>
      </c>
    </row>
    <row r="62" spans="1:26" x14ac:dyDescent="0.25">
      <c r="B62" s="119" t="s">
        <v>95</v>
      </c>
      <c r="C62" s="120">
        <v>0</v>
      </c>
      <c r="D62" s="120">
        <v>0</v>
      </c>
      <c r="E62" s="120">
        <v>0</v>
      </c>
      <c r="F62" s="120">
        <v>0</v>
      </c>
      <c r="G62" s="120">
        <v>0</v>
      </c>
      <c r="H62" s="120">
        <v>0</v>
      </c>
      <c r="I62" s="120">
        <v>0</v>
      </c>
      <c r="J62" s="120">
        <v>0</v>
      </c>
      <c r="K62" s="120">
        <v>0</v>
      </c>
      <c r="L62" s="120">
        <v>0</v>
      </c>
      <c r="M62" s="120">
        <v>0</v>
      </c>
      <c r="N62" s="120">
        <v>0</v>
      </c>
      <c r="O62" s="120">
        <v>0</v>
      </c>
      <c r="P62" s="120">
        <v>0</v>
      </c>
      <c r="Q62" s="120">
        <v>0</v>
      </c>
      <c r="R62" s="120">
        <v>0</v>
      </c>
      <c r="S62" s="120">
        <v>0</v>
      </c>
      <c r="T62" s="120">
        <v>0</v>
      </c>
      <c r="U62" s="120">
        <v>0</v>
      </c>
      <c r="V62" s="120">
        <v>0</v>
      </c>
      <c r="W62" s="120">
        <v>0</v>
      </c>
      <c r="X62" s="120">
        <v>0</v>
      </c>
      <c r="Y62" s="120">
        <v>0</v>
      </c>
      <c r="Z62" s="120">
        <v>0</v>
      </c>
    </row>
    <row r="63" spans="1:26" x14ac:dyDescent="0.25">
      <c r="A63" s="119" t="s">
        <v>96</v>
      </c>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row>
    <row r="64" spans="1:26" x14ac:dyDescent="0.25">
      <c r="B64" s="119" t="s">
        <v>97</v>
      </c>
      <c r="C64" s="120">
        <v>0</v>
      </c>
      <c r="D64" s="120">
        <v>0</v>
      </c>
      <c r="E64" s="120">
        <v>0</v>
      </c>
      <c r="F64" s="120">
        <v>0</v>
      </c>
      <c r="G64" s="120">
        <v>0</v>
      </c>
      <c r="H64" s="120">
        <v>0</v>
      </c>
      <c r="I64" s="120">
        <v>0</v>
      </c>
      <c r="J64" s="120">
        <v>0</v>
      </c>
      <c r="K64" s="120">
        <v>0</v>
      </c>
      <c r="L64" s="120">
        <v>0</v>
      </c>
      <c r="M64" s="120">
        <v>0</v>
      </c>
      <c r="N64" s="120">
        <v>0</v>
      </c>
      <c r="O64" s="120">
        <v>0</v>
      </c>
      <c r="P64" s="120">
        <v>0</v>
      </c>
      <c r="Q64" s="120">
        <v>0</v>
      </c>
      <c r="R64" s="120">
        <v>0</v>
      </c>
      <c r="S64" s="120">
        <v>0</v>
      </c>
      <c r="T64" s="120">
        <v>0</v>
      </c>
      <c r="U64" s="120">
        <v>0</v>
      </c>
      <c r="V64" s="120">
        <v>0</v>
      </c>
      <c r="W64" s="120">
        <v>0</v>
      </c>
      <c r="X64" s="120">
        <v>0</v>
      </c>
      <c r="Y64" s="120">
        <v>0</v>
      </c>
      <c r="Z64" s="120">
        <v>0</v>
      </c>
    </row>
    <row r="65" spans="1:26" x14ac:dyDescent="0.25">
      <c r="B65" s="119" t="s">
        <v>98</v>
      </c>
      <c r="C65" s="120">
        <v>0</v>
      </c>
      <c r="D65" s="120">
        <v>0</v>
      </c>
      <c r="E65" s="120">
        <v>0</v>
      </c>
      <c r="F65" s="120">
        <v>0</v>
      </c>
      <c r="G65" s="120">
        <v>0</v>
      </c>
      <c r="H65" s="120">
        <v>0</v>
      </c>
      <c r="I65" s="120">
        <v>0</v>
      </c>
      <c r="J65" s="120">
        <v>0</v>
      </c>
      <c r="K65" s="120">
        <v>0</v>
      </c>
      <c r="L65" s="120">
        <v>0</v>
      </c>
      <c r="M65" s="120">
        <v>0</v>
      </c>
      <c r="N65" s="120">
        <v>0</v>
      </c>
      <c r="O65" s="120">
        <v>0</v>
      </c>
      <c r="P65" s="120">
        <v>0</v>
      </c>
      <c r="Q65" s="120">
        <v>0</v>
      </c>
      <c r="R65" s="120">
        <v>0</v>
      </c>
      <c r="S65" s="120">
        <v>0</v>
      </c>
      <c r="T65" s="120">
        <v>0</v>
      </c>
      <c r="U65" s="120">
        <v>0</v>
      </c>
      <c r="V65" s="120">
        <v>0</v>
      </c>
      <c r="W65" s="120">
        <v>0</v>
      </c>
      <c r="X65" s="120">
        <v>0</v>
      </c>
      <c r="Y65" s="120">
        <v>0</v>
      </c>
      <c r="Z65" s="120">
        <v>0</v>
      </c>
    </row>
    <row r="66" spans="1:26" x14ac:dyDescent="0.25">
      <c r="B66" s="119" t="s">
        <v>99</v>
      </c>
      <c r="C66" s="120">
        <v>0</v>
      </c>
      <c r="D66" s="120">
        <v>0</v>
      </c>
      <c r="E66" s="120">
        <v>0</v>
      </c>
      <c r="F66" s="120">
        <v>0</v>
      </c>
      <c r="G66" s="120">
        <v>0</v>
      </c>
      <c r="H66" s="120">
        <v>0</v>
      </c>
      <c r="I66" s="120">
        <v>0</v>
      </c>
      <c r="J66" s="120">
        <v>0</v>
      </c>
      <c r="K66" s="120">
        <v>0</v>
      </c>
      <c r="L66" s="120">
        <v>0</v>
      </c>
      <c r="M66" s="120">
        <v>0</v>
      </c>
      <c r="N66" s="120">
        <v>0</v>
      </c>
      <c r="O66" s="120">
        <v>0</v>
      </c>
      <c r="P66" s="120">
        <v>0</v>
      </c>
      <c r="Q66" s="120">
        <v>0</v>
      </c>
      <c r="R66" s="120">
        <v>0</v>
      </c>
      <c r="S66" s="120">
        <v>0</v>
      </c>
      <c r="T66" s="120">
        <v>0</v>
      </c>
      <c r="U66" s="120">
        <v>0</v>
      </c>
      <c r="V66" s="120">
        <v>0</v>
      </c>
      <c r="W66" s="120">
        <v>0</v>
      </c>
      <c r="X66" s="120">
        <v>0</v>
      </c>
      <c r="Y66" s="120">
        <v>0</v>
      </c>
      <c r="Z66" s="120">
        <v>0</v>
      </c>
    </row>
    <row r="67" spans="1:26" x14ac:dyDescent="0.25">
      <c r="B67" s="119" t="s">
        <v>100</v>
      </c>
      <c r="C67" s="120">
        <v>0</v>
      </c>
      <c r="D67" s="120">
        <v>0</v>
      </c>
      <c r="E67" s="120">
        <v>0</v>
      </c>
      <c r="F67" s="120">
        <v>0</v>
      </c>
      <c r="G67" s="120">
        <v>0</v>
      </c>
      <c r="H67" s="120">
        <v>0</v>
      </c>
      <c r="I67" s="120">
        <v>0</v>
      </c>
      <c r="J67" s="120">
        <v>0</v>
      </c>
      <c r="K67" s="120">
        <v>0</v>
      </c>
      <c r="L67" s="120">
        <v>0</v>
      </c>
      <c r="M67" s="120">
        <v>0</v>
      </c>
      <c r="N67" s="120">
        <v>0</v>
      </c>
      <c r="O67" s="120">
        <v>0</v>
      </c>
      <c r="P67" s="120">
        <v>0</v>
      </c>
      <c r="Q67" s="120">
        <v>0</v>
      </c>
      <c r="R67" s="120">
        <v>0</v>
      </c>
      <c r="S67" s="120">
        <v>0</v>
      </c>
      <c r="T67" s="120">
        <v>0</v>
      </c>
      <c r="U67" s="120">
        <v>0</v>
      </c>
      <c r="V67" s="120">
        <v>0</v>
      </c>
      <c r="W67" s="120">
        <v>0</v>
      </c>
      <c r="X67" s="120">
        <v>0</v>
      </c>
      <c r="Y67" s="120">
        <v>0</v>
      </c>
      <c r="Z67" s="120">
        <v>0</v>
      </c>
    </row>
    <row r="68" spans="1:26" x14ac:dyDescent="0.25">
      <c r="A68" s="119" t="s">
        <v>101</v>
      </c>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row>
    <row r="69" spans="1:26" x14ac:dyDescent="0.25">
      <c r="B69" s="119" t="s">
        <v>102</v>
      </c>
      <c r="C69" s="120">
        <v>0</v>
      </c>
      <c r="D69" s="120">
        <v>0</v>
      </c>
      <c r="E69" s="120">
        <v>0</v>
      </c>
      <c r="F69" s="120">
        <v>0</v>
      </c>
      <c r="G69" s="120">
        <v>0</v>
      </c>
      <c r="H69" s="120">
        <v>0</v>
      </c>
      <c r="I69" s="120">
        <v>0</v>
      </c>
      <c r="J69" s="120">
        <v>0</v>
      </c>
      <c r="K69" s="120">
        <v>0</v>
      </c>
      <c r="L69" s="120">
        <v>0</v>
      </c>
      <c r="M69" s="120">
        <v>0</v>
      </c>
      <c r="N69" s="120">
        <v>0</v>
      </c>
      <c r="O69" s="120">
        <v>0</v>
      </c>
      <c r="P69" s="120">
        <v>0</v>
      </c>
      <c r="Q69" s="120">
        <v>0</v>
      </c>
      <c r="R69" s="120">
        <v>0</v>
      </c>
      <c r="S69" s="120">
        <v>0</v>
      </c>
      <c r="T69" s="120">
        <v>0</v>
      </c>
      <c r="U69" s="120">
        <v>0</v>
      </c>
      <c r="V69" s="120">
        <v>0</v>
      </c>
      <c r="W69" s="120">
        <v>0</v>
      </c>
      <c r="X69" s="120">
        <v>0</v>
      </c>
      <c r="Y69" s="120">
        <v>0</v>
      </c>
      <c r="Z69" s="120">
        <v>0</v>
      </c>
    </row>
    <row r="70" spans="1:26" x14ac:dyDescent="0.25">
      <c r="B70" s="119" t="s">
        <v>103</v>
      </c>
      <c r="C70" s="120">
        <v>0</v>
      </c>
      <c r="D70" s="120">
        <v>0</v>
      </c>
      <c r="E70" s="120">
        <v>0</v>
      </c>
      <c r="F70" s="120">
        <v>0</v>
      </c>
      <c r="G70" s="120">
        <v>0</v>
      </c>
      <c r="H70" s="120">
        <v>0</v>
      </c>
      <c r="I70" s="120">
        <v>0</v>
      </c>
      <c r="J70" s="120">
        <v>0</v>
      </c>
      <c r="K70" s="120">
        <v>0</v>
      </c>
      <c r="L70" s="120">
        <v>0</v>
      </c>
      <c r="M70" s="120">
        <v>0</v>
      </c>
      <c r="N70" s="120">
        <v>0</v>
      </c>
      <c r="O70" s="120">
        <v>0</v>
      </c>
      <c r="P70" s="120">
        <v>0</v>
      </c>
      <c r="Q70" s="120">
        <v>0</v>
      </c>
      <c r="R70" s="120">
        <v>0</v>
      </c>
      <c r="S70" s="120">
        <v>0</v>
      </c>
      <c r="T70" s="120">
        <v>0</v>
      </c>
      <c r="U70" s="120">
        <v>0</v>
      </c>
      <c r="V70" s="120">
        <v>0</v>
      </c>
      <c r="W70" s="120">
        <v>0</v>
      </c>
      <c r="X70" s="120">
        <v>0</v>
      </c>
      <c r="Y70" s="120">
        <v>0</v>
      </c>
      <c r="Z70" s="120">
        <v>0</v>
      </c>
    </row>
    <row r="71" spans="1:26" x14ac:dyDescent="0.25">
      <c r="B71" s="119" t="s">
        <v>104</v>
      </c>
      <c r="C71" s="120">
        <v>0</v>
      </c>
      <c r="D71" s="120">
        <v>0</v>
      </c>
      <c r="E71" s="120">
        <v>0</v>
      </c>
      <c r="F71" s="120">
        <v>0</v>
      </c>
      <c r="G71" s="120">
        <v>0</v>
      </c>
      <c r="H71" s="120">
        <v>0</v>
      </c>
      <c r="I71" s="120">
        <v>0</v>
      </c>
      <c r="J71" s="120">
        <v>0</v>
      </c>
      <c r="K71" s="120">
        <v>0</v>
      </c>
      <c r="L71" s="120">
        <v>0</v>
      </c>
      <c r="M71" s="120">
        <v>0</v>
      </c>
      <c r="N71" s="120">
        <v>0</v>
      </c>
      <c r="O71" s="120">
        <v>0</v>
      </c>
      <c r="P71" s="120">
        <v>0</v>
      </c>
      <c r="Q71" s="120">
        <v>0</v>
      </c>
      <c r="R71" s="120">
        <v>0</v>
      </c>
      <c r="S71" s="120">
        <v>0</v>
      </c>
      <c r="T71" s="120">
        <v>0</v>
      </c>
      <c r="U71" s="120">
        <v>0</v>
      </c>
      <c r="V71" s="120">
        <v>0</v>
      </c>
      <c r="W71" s="120">
        <v>0</v>
      </c>
      <c r="X71" s="120">
        <v>0</v>
      </c>
      <c r="Y71" s="120">
        <v>0</v>
      </c>
      <c r="Z71" s="120">
        <v>0</v>
      </c>
    </row>
    <row r="72" spans="1:26" x14ac:dyDescent="0.25">
      <c r="B72" s="119" t="s">
        <v>105</v>
      </c>
      <c r="C72" s="120">
        <v>0</v>
      </c>
      <c r="D72" s="120">
        <v>0</v>
      </c>
      <c r="E72" s="120">
        <v>0</v>
      </c>
      <c r="F72" s="120">
        <v>0</v>
      </c>
      <c r="G72" s="120">
        <v>0</v>
      </c>
      <c r="H72" s="120">
        <v>0</v>
      </c>
      <c r="I72" s="120">
        <v>0</v>
      </c>
      <c r="J72" s="120">
        <v>0</v>
      </c>
      <c r="K72" s="120">
        <v>0</v>
      </c>
      <c r="L72" s="120">
        <v>0</v>
      </c>
      <c r="M72" s="120">
        <v>0</v>
      </c>
      <c r="N72" s="120">
        <v>0</v>
      </c>
      <c r="O72" s="120">
        <v>0</v>
      </c>
      <c r="P72" s="120">
        <v>0</v>
      </c>
      <c r="Q72" s="120">
        <v>0</v>
      </c>
      <c r="R72" s="120">
        <v>0</v>
      </c>
      <c r="S72" s="120">
        <v>0</v>
      </c>
      <c r="T72" s="120">
        <v>0</v>
      </c>
      <c r="U72" s="120">
        <v>0</v>
      </c>
      <c r="V72" s="120">
        <v>0</v>
      </c>
      <c r="W72" s="120">
        <v>0</v>
      </c>
      <c r="X72" s="120">
        <v>0</v>
      </c>
      <c r="Y72" s="120">
        <v>0</v>
      </c>
      <c r="Z72" s="120">
        <v>0</v>
      </c>
    </row>
    <row r="73" spans="1:26" x14ac:dyDescent="0.25">
      <c r="B73" s="119" t="s">
        <v>106</v>
      </c>
      <c r="C73" s="120">
        <v>0</v>
      </c>
      <c r="D73" s="120">
        <v>0</v>
      </c>
      <c r="E73" s="120">
        <v>0</v>
      </c>
      <c r="F73" s="120">
        <v>0</v>
      </c>
      <c r="G73" s="120">
        <v>0</v>
      </c>
      <c r="H73" s="120">
        <v>0</v>
      </c>
      <c r="I73" s="120">
        <v>0</v>
      </c>
      <c r="J73" s="120">
        <v>0</v>
      </c>
      <c r="K73" s="120">
        <v>0</v>
      </c>
      <c r="L73" s="120">
        <v>0</v>
      </c>
      <c r="M73" s="120">
        <v>0</v>
      </c>
      <c r="N73" s="120">
        <v>0</v>
      </c>
      <c r="O73" s="120">
        <v>0</v>
      </c>
      <c r="P73" s="120">
        <v>0</v>
      </c>
      <c r="Q73" s="120">
        <v>0</v>
      </c>
      <c r="R73" s="120">
        <v>0</v>
      </c>
      <c r="S73" s="120">
        <v>0</v>
      </c>
      <c r="T73" s="120">
        <v>0</v>
      </c>
      <c r="U73" s="120">
        <v>0</v>
      </c>
      <c r="V73" s="120">
        <v>0</v>
      </c>
      <c r="W73" s="120">
        <v>0</v>
      </c>
      <c r="X73" s="120">
        <v>0</v>
      </c>
      <c r="Y73" s="120">
        <v>0</v>
      </c>
      <c r="Z73" s="120">
        <v>0</v>
      </c>
    </row>
    <row r="74" spans="1:26" x14ac:dyDescent="0.25">
      <c r="B74" s="119" t="s">
        <v>107</v>
      </c>
      <c r="C74" s="120">
        <v>0</v>
      </c>
      <c r="D74" s="120">
        <v>0</v>
      </c>
      <c r="E74" s="120">
        <v>53.1477</v>
      </c>
      <c r="F74" s="120">
        <v>0</v>
      </c>
      <c r="G74" s="120">
        <v>0</v>
      </c>
      <c r="H74" s="120">
        <v>0</v>
      </c>
      <c r="I74" s="120">
        <v>0</v>
      </c>
      <c r="J74" s="120">
        <v>53.1477</v>
      </c>
      <c r="K74" s="120">
        <v>0</v>
      </c>
      <c r="L74" s="120">
        <v>0</v>
      </c>
      <c r="M74" s="120">
        <v>0</v>
      </c>
      <c r="N74" s="120">
        <v>26.573899999999998</v>
      </c>
      <c r="O74" s="120">
        <v>0</v>
      </c>
      <c r="P74" s="120">
        <v>0</v>
      </c>
      <c r="Q74" s="120">
        <v>0</v>
      </c>
      <c r="R74" s="120">
        <v>2.5919300000000001</v>
      </c>
      <c r="S74" s="120">
        <v>0</v>
      </c>
      <c r="T74" s="120">
        <v>0</v>
      </c>
      <c r="U74" s="120">
        <v>0</v>
      </c>
      <c r="V74" s="120">
        <v>0</v>
      </c>
      <c r="W74" s="120">
        <v>0</v>
      </c>
      <c r="X74" s="120">
        <v>0</v>
      </c>
      <c r="Y74" s="120">
        <v>0</v>
      </c>
      <c r="Z74" s="120">
        <v>135.46123</v>
      </c>
    </row>
    <row r="75" spans="1:26" x14ac:dyDescent="0.25">
      <c r="B75" s="119" t="s">
        <v>108</v>
      </c>
      <c r="C75" s="120">
        <v>0</v>
      </c>
      <c r="D75" s="120">
        <v>0</v>
      </c>
      <c r="E75" s="120">
        <v>0</v>
      </c>
      <c r="F75" s="120">
        <v>0</v>
      </c>
      <c r="G75" s="120">
        <v>0</v>
      </c>
      <c r="H75" s="120">
        <v>0</v>
      </c>
      <c r="I75" s="120">
        <v>0</v>
      </c>
      <c r="J75" s="120">
        <v>0</v>
      </c>
      <c r="K75" s="120">
        <v>0</v>
      </c>
      <c r="L75" s="120">
        <v>0</v>
      </c>
      <c r="M75" s="120">
        <v>0</v>
      </c>
      <c r="N75" s="120">
        <v>0</v>
      </c>
      <c r="O75" s="120">
        <v>0</v>
      </c>
      <c r="P75" s="120">
        <v>0</v>
      </c>
      <c r="Q75" s="120">
        <v>0</v>
      </c>
      <c r="R75" s="120">
        <v>0</v>
      </c>
      <c r="S75" s="120">
        <v>0</v>
      </c>
      <c r="T75" s="120">
        <v>0</v>
      </c>
      <c r="U75" s="120">
        <v>0</v>
      </c>
      <c r="V75" s="120">
        <v>0</v>
      </c>
      <c r="W75" s="120">
        <v>0</v>
      </c>
      <c r="X75" s="120">
        <v>0</v>
      </c>
      <c r="Y75" s="120">
        <v>0</v>
      </c>
      <c r="Z75" s="120">
        <v>0</v>
      </c>
    </row>
    <row r="76" spans="1:26" x14ac:dyDescent="0.25">
      <c r="B76" s="119" t="s">
        <v>109</v>
      </c>
      <c r="C76" s="120">
        <v>0</v>
      </c>
      <c r="D76" s="120">
        <v>0</v>
      </c>
      <c r="E76" s="120">
        <v>0</v>
      </c>
      <c r="F76" s="120">
        <v>0</v>
      </c>
      <c r="G76" s="120">
        <v>0</v>
      </c>
      <c r="H76" s="120">
        <v>0</v>
      </c>
      <c r="I76" s="120">
        <v>0</v>
      </c>
      <c r="J76" s="120">
        <v>0</v>
      </c>
      <c r="K76" s="120">
        <v>0</v>
      </c>
      <c r="L76" s="120">
        <v>0</v>
      </c>
      <c r="M76" s="120">
        <v>0</v>
      </c>
      <c r="N76" s="120">
        <v>0</v>
      </c>
      <c r="O76" s="120">
        <v>0</v>
      </c>
      <c r="P76" s="120">
        <v>0</v>
      </c>
      <c r="Q76" s="120">
        <v>0</v>
      </c>
      <c r="R76" s="120">
        <v>0</v>
      </c>
      <c r="S76" s="120">
        <v>0</v>
      </c>
      <c r="T76" s="120">
        <v>0</v>
      </c>
      <c r="U76" s="120">
        <v>0</v>
      </c>
      <c r="V76" s="120">
        <v>0</v>
      </c>
      <c r="W76" s="120">
        <v>0</v>
      </c>
      <c r="X76" s="120">
        <v>0</v>
      </c>
      <c r="Y76" s="120">
        <v>0</v>
      </c>
      <c r="Z76" s="120">
        <v>0</v>
      </c>
    </row>
    <row r="77" spans="1:26" x14ac:dyDescent="0.25">
      <c r="B77" s="119" t="s">
        <v>110</v>
      </c>
      <c r="C77" s="120">
        <v>732.12900000000002</v>
      </c>
      <c r="D77" s="120">
        <v>0</v>
      </c>
      <c r="E77" s="120">
        <v>0</v>
      </c>
      <c r="F77" s="120">
        <v>0</v>
      </c>
      <c r="G77" s="120">
        <v>0.153946</v>
      </c>
      <c r="H77" s="120">
        <v>0</v>
      </c>
      <c r="I77" s="120">
        <v>0.45157399999999998</v>
      </c>
      <c r="J77" s="120">
        <v>0</v>
      </c>
      <c r="K77" s="120">
        <v>772.06399999999996</v>
      </c>
      <c r="L77" s="120">
        <v>0</v>
      </c>
      <c r="M77" s="120">
        <v>0</v>
      </c>
      <c r="N77" s="120">
        <v>0</v>
      </c>
      <c r="O77" s="120">
        <v>0</v>
      </c>
      <c r="P77" s="120">
        <v>0</v>
      </c>
      <c r="Q77" s="120">
        <v>0</v>
      </c>
      <c r="R77" s="120">
        <v>5.2106399999999997</v>
      </c>
      <c r="S77" s="120">
        <v>0</v>
      </c>
      <c r="T77" s="120">
        <v>0</v>
      </c>
      <c r="U77" s="120">
        <v>0</v>
      </c>
      <c r="V77" s="120">
        <v>0</v>
      </c>
      <c r="W77" s="120">
        <v>0</v>
      </c>
      <c r="X77" s="120">
        <v>0</v>
      </c>
      <c r="Y77" s="120">
        <v>0</v>
      </c>
      <c r="Z77" s="120">
        <v>1510.0091600000001</v>
      </c>
    </row>
    <row r="78" spans="1:26" x14ac:dyDescent="0.25">
      <c r="B78" s="119" t="s">
        <v>111</v>
      </c>
      <c r="C78" s="120">
        <v>0</v>
      </c>
      <c r="D78" s="120">
        <v>0</v>
      </c>
      <c r="E78" s="120">
        <v>0</v>
      </c>
      <c r="F78" s="120">
        <v>0</v>
      </c>
      <c r="G78" s="120">
        <v>0</v>
      </c>
      <c r="H78" s="120">
        <v>0</v>
      </c>
      <c r="I78" s="120">
        <v>0</v>
      </c>
      <c r="J78" s="120">
        <v>0</v>
      </c>
      <c r="K78" s="120">
        <v>0</v>
      </c>
      <c r="L78" s="120">
        <v>0</v>
      </c>
      <c r="M78" s="120">
        <v>0</v>
      </c>
      <c r="N78" s="120">
        <v>0</v>
      </c>
      <c r="O78" s="120">
        <v>0</v>
      </c>
      <c r="P78" s="120">
        <v>0</v>
      </c>
      <c r="Q78" s="120">
        <v>0</v>
      </c>
      <c r="R78" s="120">
        <v>0</v>
      </c>
      <c r="S78" s="120">
        <v>0</v>
      </c>
      <c r="T78" s="120">
        <v>0</v>
      </c>
      <c r="U78" s="120">
        <v>0</v>
      </c>
      <c r="V78" s="120">
        <v>0</v>
      </c>
      <c r="W78" s="120">
        <v>0</v>
      </c>
      <c r="X78" s="120">
        <v>0</v>
      </c>
      <c r="Y78" s="120">
        <v>0</v>
      </c>
      <c r="Z78" s="120">
        <v>0</v>
      </c>
    </row>
    <row r="79" spans="1:26" x14ac:dyDescent="0.25">
      <c r="B79" s="119" t="s">
        <v>112</v>
      </c>
      <c r="C79" s="120">
        <v>459.17099999999999</v>
      </c>
      <c r="D79" s="120">
        <v>0</v>
      </c>
      <c r="E79" s="120">
        <v>0</v>
      </c>
      <c r="F79" s="120">
        <v>0</v>
      </c>
      <c r="G79" s="120">
        <v>10.7317</v>
      </c>
      <c r="H79" s="120">
        <v>0</v>
      </c>
      <c r="I79" s="120">
        <v>0</v>
      </c>
      <c r="J79" s="120">
        <v>27.941299999999998</v>
      </c>
      <c r="K79" s="120">
        <v>0</v>
      </c>
      <c r="L79" s="120">
        <v>31.873799999999999</v>
      </c>
      <c r="M79" s="120">
        <v>0</v>
      </c>
      <c r="N79" s="120">
        <v>0</v>
      </c>
      <c r="O79" s="120">
        <v>35.028799999999997</v>
      </c>
      <c r="P79" s="120">
        <v>0</v>
      </c>
      <c r="Q79" s="120">
        <v>0</v>
      </c>
      <c r="R79" s="120">
        <v>34.817700000000002</v>
      </c>
      <c r="S79" s="120">
        <v>0</v>
      </c>
      <c r="T79" s="120">
        <v>0</v>
      </c>
      <c r="U79" s="120">
        <v>0</v>
      </c>
      <c r="V79" s="120">
        <v>0</v>
      </c>
      <c r="W79" s="120">
        <v>0</v>
      </c>
      <c r="X79" s="120">
        <v>0</v>
      </c>
      <c r="Y79" s="120">
        <v>0</v>
      </c>
      <c r="Z79" s="120">
        <v>599.5643</v>
      </c>
    </row>
    <row r="80" spans="1:26" x14ac:dyDescent="0.25">
      <c r="B80" s="119" t="s">
        <v>113</v>
      </c>
      <c r="C80" s="120">
        <v>0</v>
      </c>
      <c r="D80" s="120">
        <v>0</v>
      </c>
      <c r="E80" s="120">
        <v>0</v>
      </c>
      <c r="F80" s="120">
        <v>0</v>
      </c>
      <c r="G80" s="120">
        <v>0</v>
      </c>
      <c r="H80" s="120">
        <v>0</v>
      </c>
      <c r="I80" s="120">
        <v>0</v>
      </c>
      <c r="J80" s="120">
        <v>0</v>
      </c>
      <c r="K80" s="120">
        <v>0</v>
      </c>
      <c r="L80" s="120">
        <v>0</v>
      </c>
      <c r="M80" s="120">
        <v>0</v>
      </c>
      <c r="N80" s="120">
        <v>0</v>
      </c>
      <c r="O80" s="120">
        <v>0</v>
      </c>
      <c r="P80" s="120">
        <v>0</v>
      </c>
      <c r="Q80" s="120">
        <v>0</v>
      </c>
      <c r="R80" s="120">
        <v>0</v>
      </c>
      <c r="S80" s="120">
        <v>0</v>
      </c>
      <c r="T80" s="120">
        <v>0</v>
      </c>
      <c r="U80" s="120">
        <v>0</v>
      </c>
      <c r="V80" s="120">
        <v>0</v>
      </c>
      <c r="W80" s="120">
        <v>0</v>
      </c>
      <c r="X80" s="120">
        <v>0</v>
      </c>
      <c r="Y80" s="120">
        <v>0</v>
      </c>
      <c r="Z80" s="120">
        <v>0</v>
      </c>
    </row>
    <row r="81" spans="1:26" x14ac:dyDescent="0.25">
      <c r="B81" s="119" t="s">
        <v>114</v>
      </c>
      <c r="C81" s="120">
        <v>0</v>
      </c>
      <c r="D81" s="120">
        <v>0</v>
      </c>
      <c r="E81" s="120">
        <v>0</v>
      </c>
      <c r="F81" s="120">
        <v>0</v>
      </c>
      <c r="G81" s="120">
        <v>0</v>
      </c>
      <c r="H81" s="120">
        <v>0</v>
      </c>
      <c r="I81" s="120">
        <v>0</v>
      </c>
      <c r="J81" s="120">
        <v>0</v>
      </c>
      <c r="K81" s="120">
        <v>0</v>
      </c>
      <c r="L81" s="120">
        <v>0</v>
      </c>
      <c r="M81" s="120">
        <v>0</v>
      </c>
      <c r="N81" s="120">
        <v>0</v>
      </c>
      <c r="O81" s="120">
        <v>0</v>
      </c>
      <c r="P81" s="120">
        <v>0</v>
      </c>
      <c r="Q81" s="120">
        <v>0</v>
      </c>
      <c r="R81" s="120">
        <v>0</v>
      </c>
      <c r="S81" s="120">
        <v>0</v>
      </c>
      <c r="T81" s="120">
        <v>0</v>
      </c>
      <c r="U81" s="120">
        <v>0</v>
      </c>
      <c r="V81" s="120">
        <v>0</v>
      </c>
      <c r="W81" s="120">
        <v>0</v>
      </c>
      <c r="X81" s="120">
        <v>0</v>
      </c>
      <c r="Y81" s="120">
        <v>0</v>
      </c>
      <c r="Z81" s="120">
        <v>0</v>
      </c>
    </row>
    <row r="82" spans="1:26" x14ac:dyDescent="0.25">
      <c r="B82" s="119" t="s">
        <v>115</v>
      </c>
      <c r="C82" s="120">
        <v>0</v>
      </c>
      <c r="D82" s="120">
        <v>0</v>
      </c>
      <c r="E82" s="120">
        <v>0</v>
      </c>
      <c r="F82" s="120">
        <v>0</v>
      </c>
      <c r="G82" s="120">
        <v>0</v>
      </c>
      <c r="H82" s="120">
        <v>0</v>
      </c>
      <c r="I82" s="120">
        <v>0</v>
      </c>
      <c r="J82" s="120">
        <v>0</v>
      </c>
      <c r="K82" s="120">
        <v>0</v>
      </c>
      <c r="L82" s="120">
        <v>0</v>
      </c>
      <c r="M82" s="120">
        <v>0</v>
      </c>
      <c r="N82" s="120">
        <v>0</v>
      </c>
      <c r="O82" s="120">
        <v>0</v>
      </c>
      <c r="P82" s="120">
        <v>0</v>
      </c>
      <c r="Q82" s="120">
        <v>0</v>
      </c>
      <c r="R82" s="120">
        <v>0</v>
      </c>
      <c r="S82" s="120">
        <v>0</v>
      </c>
      <c r="T82" s="120">
        <v>0</v>
      </c>
      <c r="U82" s="120">
        <v>0</v>
      </c>
      <c r="V82" s="120">
        <v>0</v>
      </c>
      <c r="W82" s="120">
        <v>0</v>
      </c>
      <c r="X82" s="120">
        <v>0</v>
      </c>
      <c r="Y82" s="120">
        <v>0</v>
      </c>
      <c r="Z82" s="120">
        <v>0</v>
      </c>
    </row>
    <row r="83" spans="1:26" x14ac:dyDescent="0.25">
      <c r="B83" s="119" t="s">
        <v>116</v>
      </c>
      <c r="C83" s="120">
        <v>0</v>
      </c>
      <c r="D83" s="120">
        <v>0</v>
      </c>
      <c r="E83" s="120">
        <v>0</v>
      </c>
      <c r="F83" s="120">
        <v>0</v>
      </c>
      <c r="G83" s="120">
        <v>0</v>
      </c>
      <c r="H83" s="120">
        <v>0</v>
      </c>
      <c r="I83" s="120">
        <v>0</v>
      </c>
      <c r="J83" s="120">
        <v>0</v>
      </c>
      <c r="K83" s="120">
        <v>0</v>
      </c>
      <c r="L83" s="120">
        <v>0</v>
      </c>
      <c r="M83" s="120">
        <v>0</v>
      </c>
      <c r="N83" s="120">
        <v>0</v>
      </c>
      <c r="O83" s="120">
        <v>0</v>
      </c>
      <c r="P83" s="120">
        <v>0</v>
      </c>
      <c r="Q83" s="120">
        <v>0</v>
      </c>
      <c r="R83" s="120">
        <v>0</v>
      </c>
      <c r="S83" s="120">
        <v>0</v>
      </c>
      <c r="T83" s="120">
        <v>0</v>
      </c>
      <c r="U83" s="120">
        <v>0</v>
      </c>
      <c r="V83" s="120">
        <v>0</v>
      </c>
      <c r="W83" s="120">
        <v>0</v>
      </c>
      <c r="X83" s="120">
        <v>0</v>
      </c>
      <c r="Y83" s="120">
        <v>0</v>
      </c>
      <c r="Z83" s="120">
        <v>0</v>
      </c>
    </row>
    <row r="84" spans="1:26" x14ac:dyDescent="0.25">
      <c r="B84" s="119" t="s">
        <v>117</v>
      </c>
      <c r="C84" s="120">
        <v>0</v>
      </c>
      <c r="D84" s="120">
        <v>0</v>
      </c>
      <c r="E84" s="120">
        <v>0</v>
      </c>
      <c r="F84" s="120">
        <v>0</v>
      </c>
      <c r="G84" s="120">
        <v>0</v>
      </c>
      <c r="H84" s="120">
        <v>0</v>
      </c>
      <c r="I84" s="120">
        <v>0</v>
      </c>
      <c r="J84" s="120">
        <v>0</v>
      </c>
      <c r="K84" s="120">
        <v>0</v>
      </c>
      <c r="L84" s="120">
        <v>0</v>
      </c>
      <c r="M84" s="120">
        <v>0</v>
      </c>
      <c r="N84" s="120">
        <v>0</v>
      </c>
      <c r="O84" s="120">
        <v>0</v>
      </c>
      <c r="P84" s="120">
        <v>0</v>
      </c>
      <c r="Q84" s="120">
        <v>0</v>
      </c>
      <c r="R84" s="120">
        <v>0</v>
      </c>
      <c r="S84" s="120">
        <v>0</v>
      </c>
      <c r="T84" s="120">
        <v>0</v>
      </c>
      <c r="U84" s="120">
        <v>0</v>
      </c>
      <c r="V84" s="120">
        <v>0</v>
      </c>
      <c r="W84" s="120">
        <v>0</v>
      </c>
      <c r="X84" s="120">
        <v>0</v>
      </c>
      <c r="Y84" s="120">
        <v>0</v>
      </c>
      <c r="Z84" s="120">
        <v>0</v>
      </c>
    </row>
    <row r="85" spans="1:26" x14ac:dyDescent="0.25">
      <c r="B85" s="119" t="s">
        <v>118</v>
      </c>
      <c r="C85" s="120">
        <v>0</v>
      </c>
      <c r="D85" s="120">
        <v>0</v>
      </c>
      <c r="E85" s="120">
        <v>0</v>
      </c>
      <c r="F85" s="120">
        <v>0</v>
      </c>
      <c r="G85" s="120">
        <v>0</v>
      </c>
      <c r="H85" s="120">
        <v>0</v>
      </c>
      <c r="I85" s="120">
        <v>0</v>
      </c>
      <c r="J85" s="120">
        <v>0</v>
      </c>
      <c r="K85" s="120">
        <v>0</v>
      </c>
      <c r="L85" s="120">
        <v>0</v>
      </c>
      <c r="M85" s="120">
        <v>0</v>
      </c>
      <c r="N85" s="120">
        <v>0</v>
      </c>
      <c r="O85" s="120">
        <v>0</v>
      </c>
      <c r="P85" s="120">
        <v>0</v>
      </c>
      <c r="Q85" s="120">
        <v>0</v>
      </c>
      <c r="R85" s="120">
        <v>0</v>
      </c>
      <c r="S85" s="120">
        <v>0</v>
      </c>
      <c r="T85" s="120">
        <v>0</v>
      </c>
      <c r="U85" s="120">
        <v>0</v>
      </c>
      <c r="V85" s="120">
        <v>0</v>
      </c>
      <c r="W85" s="120">
        <v>0</v>
      </c>
      <c r="X85" s="120">
        <v>0</v>
      </c>
      <c r="Y85" s="120">
        <v>0</v>
      </c>
      <c r="Z85" s="120">
        <v>0</v>
      </c>
    </row>
    <row r="86" spans="1:26" x14ac:dyDescent="0.25">
      <c r="B86" s="119" t="s">
        <v>119</v>
      </c>
      <c r="C86" s="120">
        <v>0</v>
      </c>
      <c r="D86" s="120">
        <v>0</v>
      </c>
      <c r="E86" s="120">
        <v>0</v>
      </c>
      <c r="F86" s="120">
        <v>0</v>
      </c>
      <c r="G86" s="120">
        <v>0</v>
      </c>
      <c r="H86" s="120">
        <v>0</v>
      </c>
      <c r="I86" s="120">
        <v>0</v>
      </c>
      <c r="J86" s="120">
        <v>0</v>
      </c>
      <c r="K86" s="120">
        <v>0</v>
      </c>
      <c r="L86" s="120">
        <v>0</v>
      </c>
      <c r="M86" s="120">
        <v>0</v>
      </c>
      <c r="N86" s="120">
        <v>0</v>
      </c>
      <c r="O86" s="120">
        <v>0</v>
      </c>
      <c r="P86" s="120">
        <v>0</v>
      </c>
      <c r="Q86" s="120">
        <v>0</v>
      </c>
      <c r="R86" s="120">
        <v>0</v>
      </c>
      <c r="S86" s="120">
        <v>0</v>
      </c>
      <c r="T86" s="120">
        <v>0</v>
      </c>
      <c r="U86" s="120">
        <v>0</v>
      </c>
      <c r="V86" s="120">
        <v>0</v>
      </c>
      <c r="W86" s="120">
        <v>0</v>
      </c>
      <c r="X86" s="120">
        <v>0</v>
      </c>
      <c r="Y86" s="120">
        <v>0</v>
      </c>
      <c r="Z86" s="120">
        <v>0</v>
      </c>
    </row>
    <row r="87" spans="1:26" x14ac:dyDescent="0.25">
      <c r="B87" s="119" t="s">
        <v>120</v>
      </c>
      <c r="C87" s="120">
        <v>0</v>
      </c>
      <c r="D87" s="120">
        <v>0</v>
      </c>
      <c r="E87" s="120">
        <v>0</v>
      </c>
      <c r="F87" s="120">
        <v>0</v>
      </c>
      <c r="G87" s="120">
        <v>0</v>
      </c>
      <c r="H87" s="120">
        <v>0</v>
      </c>
      <c r="I87" s="120">
        <v>0</v>
      </c>
      <c r="J87" s="120">
        <v>0</v>
      </c>
      <c r="K87" s="120">
        <v>0</v>
      </c>
      <c r="L87" s="120">
        <v>0</v>
      </c>
      <c r="M87" s="120">
        <v>0</v>
      </c>
      <c r="N87" s="120">
        <v>0</v>
      </c>
      <c r="O87" s="120">
        <v>0</v>
      </c>
      <c r="P87" s="120">
        <v>0</v>
      </c>
      <c r="Q87" s="120">
        <v>0</v>
      </c>
      <c r="R87" s="120">
        <v>0</v>
      </c>
      <c r="S87" s="120">
        <v>0</v>
      </c>
      <c r="T87" s="120">
        <v>0</v>
      </c>
      <c r="U87" s="120">
        <v>0</v>
      </c>
      <c r="V87" s="120">
        <v>0</v>
      </c>
      <c r="W87" s="120">
        <v>0</v>
      </c>
      <c r="X87" s="120">
        <v>0</v>
      </c>
      <c r="Y87" s="120">
        <v>0</v>
      </c>
      <c r="Z87" s="120">
        <v>0</v>
      </c>
    </row>
    <row r="88" spans="1:26" x14ac:dyDescent="0.25">
      <c r="B88" s="119" t="s">
        <v>121</v>
      </c>
      <c r="C88" s="120">
        <v>0</v>
      </c>
      <c r="D88" s="120">
        <v>0</v>
      </c>
      <c r="E88" s="120">
        <v>0</v>
      </c>
      <c r="F88" s="120">
        <v>0</v>
      </c>
      <c r="G88" s="120">
        <v>0</v>
      </c>
      <c r="H88" s="120">
        <v>0</v>
      </c>
      <c r="I88" s="120">
        <v>0</v>
      </c>
      <c r="J88" s="120">
        <v>0</v>
      </c>
      <c r="K88" s="120">
        <v>0</v>
      </c>
      <c r="L88" s="120">
        <v>0</v>
      </c>
      <c r="M88" s="120">
        <v>0</v>
      </c>
      <c r="N88" s="120">
        <v>0</v>
      </c>
      <c r="O88" s="120">
        <v>0</v>
      </c>
      <c r="P88" s="120">
        <v>0</v>
      </c>
      <c r="Q88" s="120">
        <v>0</v>
      </c>
      <c r="R88" s="120">
        <v>0</v>
      </c>
      <c r="S88" s="120">
        <v>0</v>
      </c>
      <c r="T88" s="120">
        <v>0</v>
      </c>
      <c r="U88" s="120">
        <v>0</v>
      </c>
      <c r="V88" s="120">
        <v>0</v>
      </c>
      <c r="W88" s="120">
        <v>0</v>
      </c>
      <c r="X88" s="120">
        <v>0</v>
      </c>
      <c r="Y88" s="120">
        <v>0</v>
      </c>
      <c r="Z88" s="120">
        <v>0</v>
      </c>
    </row>
    <row r="89" spans="1:26" x14ac:dyDescent="0.25">
      <c r="A89" s="119" t="s">
        <v>122</v>
      </c>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x14ac:dyDescent="0.25">
      <c r="B90" s="119" t="s">
        <v>123</v>
      </c>
      <c r="C90" s="120">
        <v>0</v>
      </c>
      <c r="D90" s="120">
        <v>0</v>
      </c>
      <c r="E90" s="120">
        <v>0</v>
      </c>
      <c r="F90" s="120">
        <v>0</v>
      </c>
      <c r="G90" s="120">
        <v>0</v>
      </c>
      <c r="H90" s="120">
        <v>0</v>
      </c>
      <c r="I90" s="120">
        <v>0</v>
      </c>
      <c r="J90" s="120">
        <v>0</v>
      </c>
      <c r="K90" s="120">
        <v>0</v>
      </c>
      <c r="L90" s="120">
        <v>0</v>
      </c>
      <c r="M90" s="120">
        <v>0</v>
      </c>
      <c r="N90" s="120">
        <v>0</v>
      </c>
      <c r="O90" s="120">
        <v>0</v>
      </c>
      <c r="P90" s="120">
        <v>0</v>
      </c>
      <c r="Q90" s="120">
        <v>0</v>
      </c>
      <c r="R90" s="120">
        <v>0</v>
      </c>
      <c r="S90" s="120">
        <v>0</v>
      </c>
      <c r="T90" s="120">
        <v>0</v>
      </c>
      <c r="U90" s="120">
        <v>0</v>
      </c>
      <c r="V90" s="120">
        <v>0</v>
      </c>
      <c r="W90" s="120">
        <v>0</v>
      </c>
      <c r="X90" s="120">
        <v>0</v>
      </c>
      <c r="Y90" s="120">
        <v>0</v>
      </c>
      <c r="Z90" s="120">
        <v>0</v>
      </c>
    </row>
    <row r="91" spans="1:26" x14ac:dyDescent="0.25">
      <c r="A91" s="119" t="s">
        <v>124</v>
      </c>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x14ac:dyDescent="0.25">
      <c r="B92" s="119" t="s">
        <v>125</v>
      </c>
      <c r="C92" s="120">
        <v>94.352199999999996</v>
      </c>
      <c r="D92" s="120">
        <v>0</v>
      </c>
      <c r="E92" s="120">
        <v>0</v>
      </c>
      <c r="F92" s="120">
        <v>0</v>
      </c>
      <c r="G92" s="120">
        <v>0.244061</v>
      </c>
      <c r="H92" s="120">
        <v>0</v>
      </c>
      <c r="I92" s="120">
        <v>0</v>
      </c>
      <c r="J92" s="120">
        <v>0</v>
      </c>
      <c r="K92" s="120">
        <v>0</v>
      </c>
      <c r="L92" s="120">
        <v>0</v>
      </c>
      <c r="M92" s="120">
        <v>0</v>
      </c>
      <c r="N92" s="120">
        <v>0</v>
      </c>
      <c r="O92" s="120">
        <v>0</v>
      </c>
      <c r="P92" s="120">
        <v>0</v>
      </c>
      <c r="Q92" s="120">
        <v>0</v>
      </c>
      <c r="R92" s="120">
        <v>0</v>
      </c>
      <c r="S92" s="120">
        <v>0</v>
      </c>
      <c r="T92" s="120">
        <v>0</v>
      </c>
      <c r="U92" s="120">
        <v>0</v>
      </c>
      <c r="V92" s="120">
        <v>0</v>
      </c>
      <c r="W92" s="120">
        <v>0</v>
      </c>
      <c r="X92" s="120">
        <v>0</v>
      </c>
      <c r="Y92" s="120">
        <v>0</v>
      </c>
      <c r="Z92" s="120">
        <v>94.596260999999998</v>
      </c>
    </row>
    <row r="93" spans="1:26" x14ac:dyDescent="0.25">
      <c r="B93" s="119" t="s">
        <v>126</v>
      </c>
      <c r="C93" s="120">
        <v>0</v>
      </c>
      <c r="D93" s="120">
        <v>0</v>
      </c>
      <c r="E93" s="120">
        <v>0</v>
      </c>
      <c r="F93" s="120">
        <v>0</v>
      </c>
      <c r="G93" s="120">
        <v>0</v>
      </c>
      <c r="H93" s="120">
        <v>0</v>
      </c>
      <c r="I93" s="120">
        <v>0</v>
      </c>
      <c r="J93" s="120">
        <v>0</v>
      </c>
      <c r="K93" s="120">
        <v>0</v>
      </c>
      <c r="L93" s="120">
        <v>0</v>
      </c>
      <c r="M93" s="120">
        <v>0</v>
      </c>
      <c r="N93" s="120">
        <v>0</v>
      </c>
      <c r="O93" s="120">
        <v>0</v>
      </c>
      <c r="P93" s="120">
        <v>0</v>
      </c>
      <c r="Q93" s="120">
        <v>0</v>
      </c>
      <c r="R93" s="120">
        <v>0</v>
      </c>
      <c r="S93" s="120">
        <v>0</v>
      </c>
      <c r="T93" s="120">
        <v>0</v>
      </c>
      <c r="U93" s="120">
        <v>0</v>
      </c>
      <c r="V93" s="120">
        <v>0</v>
      </c>
      <c r="W93" s="120">
        <v>0</v>
      </c>
      <c r="X93" s="120">
        <v>0</v>
      </c>
      <c r="Y93" s="120">
        <v>0</v>
      </c>
      <c r="Z93" s="120">
        <v>0</v>
      </c>
    </row>
    <row r="94" spans="1:26" x14ac:dyDescent="0.25">
      <c r="B94" s="119" t="s">
        <v>127</v>
      </c>
      <c r="C94" s="120">
        <v>0</v>
      </c>
      <c r="D94" s="120">
        <v>0</v>
      </c>
      <c r="E94" s="120">
        <v>0</v>
      </c>
      <c r="F94" s="120">
        <v>0</v>
      </c>
      <c r="G94" s="120">
        <v>0</v>
      </c>
      <c r="H94" s="120">
        <v>0</v>
      </c>
      <c r="I94" s="120">
        <v>0</v>
      </c>
      <c r="J94" s="120">
        <v>0</v>
      </c>
      <c r="K94" s="120">
        <v>0</v>
      </c>
      <c r="L94" s="120">
        <v>0</v>
      </c>
      <c r="M94" s="120">
        <v>0</v>
      </c>
      <c r="N94" s="120">
        <v>0</v>
      </c>
      <c r="O94" s="120">
        <v>0</v>
      </c>
      <c r="P94" s="120">
        <v>0</v>
      </c>
      <c r="Q94" s="120">
        <v>0</v>
      </c>
      <c r="R94" s="120">
        <v>0</v>
      </c>
      <c r="S94" s="120">
        <v>0</v>
      </c>
      <c r="T94" s="120">
        <v>0</v>
      </c>
      <c r="U94" s="120">
        <v>0</v>
      </c>
      <c r="V94" s="120">
        <v>0</v>
      </c>
      <c r="W94" s="120">
        <v>0</v>
      </c>
      <c r="X94" s="120">
        <v>0</v>
      </c>
      <c r="Y94" s="120">
        <v>0</v>
      </c>
      <c r="Z94" s="120">
        <v>0</v>
      </c>
    </row>
    <row r="95" spans="1:26" x14ac:dyDescent="0.25">
      <c r="A95" s="119" t="s">
        <v>128</v>
      </c>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x14ac:dyDescent="0.25">
      <c r="B96" s="119" t="s">
        <v>129</v>
      </c>
      <c r="C96" s="120">
        <v>0</v>
      </c>
      <c r="D96" s="120">
        <v>0</v>
      </c>
      <c r="E96" s="120">
        <v>0</v>
      </c>
      <c r="F96" s="120">
        <v>0</v>
      </c>
      <c r="G96" s="120">
        <v>0</v>
      </c>
      <c r="H96" s="120">
        <v>0</v>
      </c>
      <c r="I96" s="120">
        <v>0</v>
      </c>
      <c r="J96" s="120">
        <v>0</v>
      </c>
      <c r="K96" s="120">
        <v>0</v>
      </c>
      <c r="L96" s="120">
        <v>0</v>
      </c>
      <c r="M96" s="120">
        <v>0</v>
      </c>
      <c r="N96" s="120">
        <v>0</v>
      </c>
      <c r="O96" s="120">
        <v>0</v>
      </c>
      <c r="P96" s="120">
        <v>0</v>
      </c>
      <c r="Q96" s="120">
        <v>0</v>
      </c>
      <c r="R96" s="120">
        <v>0</v>
      </c>
      <c r="S96" s="120">
        <v>0</v>
      </c>
      <c r="T96" s="120">
        <v>0</v>
      </c>
      <c r="U96" s="120">
        <v>0</v>
      </c>
      <c r="V96" s="120">
        <v>0</v>
      </c>
      <c r="W96" s="120">
        <v>0</v>
      </c>
      <c r="X96" s="120">
        <v>0</v>
      </c>
      <c r="Y96" s="120">
        <v>0</v>
      </c>
      <c r="Z96" s="120">
        <v>0</v>
      </c>
    </row>
    <row r="97" spans="1:26" x14ac:dyDescent="0.25">
      <c r="A97" s="119" t="s">
        <v>130</v>
      </c>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x14ac:dyDescent="0.25">
      <c r="B98" s="119" t="s">
        <v>131</v>
      </c>
      <c r="C98" s="120">
        <v>0</v>
      </c>
      <c r="D98" s="120">
        <v>0</v>
      </c>
      <c r="E98" s="120">
        <v>0</v>
      </c>
      <c r="F98" s="120">
        <v>0</v>
      </c>
      <c r="G98" s="120">
        <v>0</v>
      </c>
      <c r="H98" s="120">
        <v>0</v>
      </c>
      <c r="I98" s="120">
        <v>0</v>
      </c>
      <c r="J98" s="120">
        <v>0</v>
      </c>
      <c r="K98" s="120">
        <v>0</v>
      </c>
      <c r="L98" s="120">
        <v>0</v>
      </c>
      <c r="M98" s="120">
        <v>0</v>
      </c>
      <c r="N98" s="120">
        <v>0</v>
      </c>
      <c r="O98" s="120">
        <v>0</v>
      </c>
      <c r="P98" s="120">
        <v>0</v>
      </c>
      <c r="Q98" s="120">
        <v>0</v>
      </c>
      <c r="R98" s="120">
        <v>0</v>
      </c>
      <c r="S98" s="120">
        <v>0</v>
      </c>
      <c r="T98" s="120">
        <v>0</v>
      </c>
      <c r="U98" s="120">
        <v>0</v>
      </c>
      <c r="V98" s="120">
        <v>0</v>
      </c>
      <c r="W98" s="120">
        <v>0</v>
      </c>
      <c r="X98" s="120">
        <v>0</v>
      </c>
      <c r="Y98" s="120">
        <v>0</v>
      </c>
      <c r="Z98" s="120">
        <v>0</v>
      </c>
    </row>
    <row r="99" spans="1:26" x14ac:dyDescent="0.25">
      <c r="B99" s="119" t="s">
        <v>132</v>
      </c>
      <c r="C99" s="120">
        <v>0</v>
      </c>
      <c r="D99" s="120">
        <v>0</v>
      </c>
      <c r="E99" s="120">
        <v>0</v>
      </c>
      <c r="F99" s="120">
        <v>0</v>
      </c>
      <c r="G99" s="120">
        <v>0</v>
      </c>
      <c r="H99" s="120">
        <v>0</v>
      </c>
      <c r="I99" s="120">
        <v>0</v>
      </c>
      <c r="J99" s="120">
        <v>0</v>
      </c>
      <c r="K99" s="120">
        <v>0</v>
      </c>
      <c r="L99" s="120">
        <v>0</v>
      </c>
      <c r="M99" s="120">
        <v>0</v>
      </c>
      <c r="N99" s="120">
        <v>0</v>
      </c>
      <c r="O99" s="120">
        <v>0</v>
      </c>
      <c r="P99" s="120">
        <v>0</v>
      </c>
      <c r="Q99" s="120">
        <v>0</v>
      </c>
      <c r="R99" s="120">
        <v>0</v>
      </c>
      <c r="S99" s="120">
        <v>0</v>
      </c>
      <c r="T99" s="120">
        <v>0</v>
      </c>
      <c r="U99" s="120">
        <v>0</v>
      </c>
      <c r="V99" s="120">
        <v>0</v>
      </c>
      <c r="W99" s="120">
        <v>0</v>
      </c>
      <c r="X99" s="120">
        <v>0</v>
      </c>
      <c r="Y99" s="120">
        <v>0</v>
      </c>
      <c r="Z99" s="120">
        <v>0</v>
      </c>
    </row>
    <row r="100" spans="1:26" x14ac:dyDescent="0.25">
      <c r="A100" s="119" t="s">
        <v>133</v>
      </c>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x14ac:dyDescent="0.25">
      <c r="B101" s="119" t="s">
        <v>134</v>
      </c>
      <c r="C101" s="120">
        <v>0</v>
      </c>
      <c r="D101" s="120">
        <v>0</v>
      </c>
      <c r="E101" s="120">
        <v>0</v>
      </c>
      <c r="F101" s="120">
        <v>0</v>
      </c>
      <c r="G101" s="120">
        <v>0</v>
      </c>
      <c r="H101" s="120">
        <v>0</v>
      </c>
      <c r="I101" s="120">
        <v>0</v>
      </c>
      <c r="J101" s="120">
        <v>0</v>
      </c>
      <c r="K101" s="120">
        <v>0</v>
      </c>
      <c r="L101" s="120">
        <v>0</v>
      </c>
      <c r="M101" s="120">
        <v>0</v>
      </c>
      <c r="N101" s="120">
        <v>0</v>
      </c>
      <c r="O101" s="120">
        <v>0</v>
      </c>
      <c r="P101" s="120">
        <v>0</v>
      </c>
      <c r="Q101" s="120">
        <v>0</v>
      </c>
      <c r="R101" s="120">
        <v>0</v>
      </c>
      <c r="S101" s="120">
        <v>0</v>
      </c>
      <c r="T101" s="120">
        <v>0</v>
      </c>
      <c r="U101" s="120">
        <v>0</v>
      </c>
      <c r="V101" s="120">
        <v>0</v>
      </c>
      <c r="W101" s="120">
        <v>0</v>
      </c>
      <c r="X101" s="120">
        <v>0</v>
      </c>
      <c r="Y101" s="120">
        <v>0</v>
      </c>
      <c r="Z101" s="120">
        <v>0</v>
      </c>
    </row>
    <row r="102" spans="1:26" x14ac:dyDescent="0.25">
      <c r="A102" s="119" t="s">
        <v>135</v>
      </c>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x14ac:dyDescent="0.25">
      <c r="B103" s="119" t="s">
        <v>136</v>
      </c>
      <c r="C103" s="120">
        <v>0</v>
      </c>
      <c r="D103" s="120">
        <v>0</v>
      </c>
      <c r="E103" s="120">
        <v>0</v>
      </c>
      <c r="F103" s="120">
        <v>0</v>
      </c>
      <c r="G103" s="120">
        <v>0.54399799999999998</v>
      </c>
      <c r="H103" s="120">
        <v>0</v>
      </c>
      <c r="I103" s="120">
        <v>0</v>
      </c>
      <c r="J103" s="120">
        <v>6.22546</v>
      </c>
      <c r="K103" s="120">
        <v>0</v>
      </c>
      <c r="L103" s="120">
        <v>154.703</v>
      </c>
      <c r="M103" s="120">
        <v>0</v>
      </c>
      <c r="N103" s="120">
        <v>0.31127300000000002</v>
      </c>
      <c r="O103" s="120">
        <v>0</v>
      </c>
      <c r="P103" s="120">
        <v>0</v>
      </c>
      <c r="Q103" s="120">
        <v>0</v>
      </c>
      <c r="R103" s="120">
        <v>4.6504399999999997</v>
      </c>
      <c r="S103" s="120">
        <v>0</v>
      </c>
      <c r="T103" s="120">
        <v>0</v>
      </c>
      <c r="U103" s="120">
        <v>0</v>
      </c>
      <c r="V103" s="120">
        <v>8.5984999999999996</v>
      </c>
      <c r="W103" s="120">
        <v>0</v>
      </c>
      <c r="X103" s="120">
        <v>0</v>
      </c>
      <c r="Y103" s="120">
        <v>2.4901800000000001</v>
      </c>
      <c r="Z103" s="120">
        <v>177.52285100000003</v>
      </c>
    </row>
    <row r="104" spans="1:26" x14ac:dyDescent="0.25">
      <c r="A104" s="119" t="s">
        <v>137</v>
      </c>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x14ac:dyDescent="0.25">
      <c r="B105" s="119" t="s">
        <v>138</v>
      </c>
      <c r="C105" s="120">
        <v>0</v>
      </c>
      <c r="D105" s="120">
        <v>0</v>
      </c>
      <c r="E105" s="120">
        <v>89.98</v>
      </c>
      <c r="F105" s="120">
        <v>0</v>
      </c>
      <c r="G105" s="120">
        <v>0.41064099999999998</v>
      </c>
      <c r="H105" s="120">
        <v>0</v>
      </c>
      <c r="I105" s="120">
        <v>0</v>
      </c>
      <c r="J105" s="120">
        <v>267.798</v>
      </c>
      <c r="K105" s="120">
        <v>0</v>
      </c>
      <c r="L105" s="120">
        <v>0</v>
      </c>
      <c r="M105" s="120">
        <v>0</v>
      </c>
      <c r="N105" s="120">
        <v>0</v>
      </c>
      <c r="O105" s="120">
        <v>0</v>
      </c>
      <c r="P105" s="120">
        <v>0</v>
      </c>
      <c r="Q105" s="120">
        <v>0</v>
      </c>
      <c r="R105" s="120">
        <v>11.832700000000001</v>
      </c>
      <c r="S105" s="120">
        <v>0</v>
      </c>
      <c r="T105" s="120">
        <v>0</v>
      </c>
      <c r="U105" s="120">
        <v>0</v>
      </c>
      <c r="V105" s="120">
        <v>0</v>
      </c>
      <c r="W105" s="120">
        <v>0</v>
      </c>
      <c r="X105" s="120">
        <v>0</v>
      </c>
      <c r="Y105" s="120">
        <v>0</v>
      </c>
      <c r="Z105" s="120">
        <v>370.02134100000001</v>
      </c>
    </row>
    <row r="106" spans="1:26" x14ac:dyDescent="0.25">
      <c r="B106" s="119" t="s">
        <v>139</v>
      </c>
      <c r="C106" s="120">
        <v>0</v>
      </c>
      <c r="D106" s="120">
        <v>0</v>
      </c>
      <c r="E106" s="120">
        <v>0</v>
      </c>
      <c r="F106" s="120">
        <v>0</v>
      </c>
      <c r="G106" s="120">
        <v>0</v>
      </c>
      <c r="H106" s="120">
        <v>0</v>
      </c>
      <c r="I106" s="120">
        <v>0</v>
      </c>
      <c r="J106" s="120">
        <v>0</v>
      </c>
      <c r="K106" s="120">
        <v>0</v>
      </c>
      <c r="L106" s="120">
        <v>0</v>
      </c>
      <c r="M106" s="120">
        <v>0</v>
      </c>
      <c r="N106" s="120">
        <v>0</v>
      </c>
      <c r="O106" s="120">
        <v>0</v>
      </c>
      <c r="P106" s="120">
        <v>0</v>
      </c>
      <c r="Q106" s="120">
        <v>0</v>
      </c>
      <c r="R106" s="120">
        <v>0</v>
      </c>
      <c r="S106" s="120">
        <v>0</v>
      </c>
      <c r="T106" s="120">
        <v>0</v>
      </c>
      <c r="U106" s="120">
        <v>0</v>
      </c>
      <c r="V106" s="120">
        <v>0</v>
      </c>
      <c r="W106" s="120">
        <v>0</v>
      </c>
      <c r="X106" s="120">
        <v>0</v>
      </c>
      <c r="Y106" s="120">
        <v>0</v>
      </c>
      <c r="Z106" s="120">
        <v>0</v>
      </c>
    </row>
    <row r="107" spans="1:26" x14ac:dyDescent="0.25">
      <c r="B107" s="119" t="s">
        <v>140</v>
      </c>
      <c r="C107" s="120">
        <v>0</v>
      </c>
      <c r="D107" s="120">
        <v>0</v>
      </c>
      <c r="E107" s="120">
        <v>0</v>
      </c>
      <c r="F107" s="120">
        <v>0</v>
      </c>
      <c r="G107" s="120">
        <v>0</v>
      </c>
      <c r="H107" s="120">
        <v>0</v>
      </c>
      <c r="I107" s="120">
        <v>0</v>
      </c>
      <c r="J107" s="120">
        <v>0</v>
      </c>
      <c r="K107" s="120">
        <v>0</v>
      </c>
      <c r="L107" s="120">
        <v>0</v>
      </c>
      <c r="M107" s="120">
        <v>0</v>
      </c>
      <c r="N107" s="120">
        <v>0</v>
      </c>
      <c r="O107" s="120">
        <v>0</v>
      </c>
      <c r="P107" s="120">
        <v>0</v>
      </c>
      <c r="Q107" s="120">
        <v>0</v>
      </c>
      <c r="R107" s="120">
        <v>0</v>
      </c>
      <c r="S107" s="120">
        <v>0</v>
      </c>
      <c r="T107" s="120">
        <v>0</v>
      </c>
      <c r="U107" s="120">
        <v>0</v>
      </c>
      <c r="V107" s="120">
        <v>0</v>
      </c>
      <c r="W107" s="120">
        <v>0</v>
      </c>
      <c r="X107" s="120">
        <v>0</v>
      </c>
      <c r="Y107" s="120">
        <v>0</v>
      </c>
      <c r="Z107" s="120">
        <v>0</v>
      </c>
    </row>
    <row r="108" spans="1:26" x14ac:dyDescent="0.25">
      <c r="A108" s="119" t="s">
        <v>141</v>
      </c>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x14ac:dyDescent="0.25">
      <c r="B109" s="119" t="s">
        <v>142</v>
      </c>
      <c r="C109" s="120">
        <v>0</v>
      </c>
      <c r="D109" s="120">
        <v>0</v>
      </c>
      <c r="E109" s="120">
        <v>12.2393</v>
      </c>
      <c r="F109" s="120">
        <v>0.45205499999999998</v>
      </c>
      <c r="G109" s="120">
        <v>0</v>
      </c>
      <c r="H109" s="120">
        <v>0</v>
      </c>
      <c r="I109" s="120">
        <v>0</v>
      </c>
      <c r="J109" s="120">
        <v>38.968699999999998</v>
      </c>
      <c r="K109" s="120">
        <v>0</v>
      </c>
      <c r="L109" s="120">
        <v>0</v>
      </c>
      <c r="M109" s="120">
        <v>0</v>
      </c>
      <c r="N109" s="120">
        <v>23.0717</v>
      </c>
      <c r="O109" s="120">
        <v>0</v>
      </c>
      <c r="P109" s="120">
        <v>0</v>
      </c>
      <c r="Q109" s="120">
        <v>0</v>
      </c>
      <c r="R109" s="120">
        <v>0.84436299999999997</v>
      </c>
      <c r="S109" s="120">
        <v>3.5170300000000001</v>
      </c>
      <c r="T109" s="120">
        <v>0</v>
      </c>
      <c r="U109" s="120">
        <v>0</v>
      </c>
      <c r="V109" s="120">
        <v>0</v>
      </c>
      <c r="W109" s="120">
        <v>0</v>
      </c>
      <c r="X109" s="120">
        <v>0</v>
      </c>
      <c r="Y109" s="120">
        <v>13.435</v>
      </c>
      <c r="Z109" s="120">
        <v>92.528148000000002</v>
      </c>
    </row>
    <row r="110" spans="1:26" x14ac:dyDescent="0.25">
      <c r="B110" s="119" t="s">
        <v>143</v>
      </c>
      <c r="C110" s="120">
        <v>0</v>
      </c>
      <c r="D110" s="120">
        <v>0</v>
      </c>
      <c r="E110" s="120">
        <v>0</v>
      </c>
      <c r="F110" s="120">
        <v>0</v>
      </c>
      <c r="G110" s="120">
        <v>0</v>
      </c>
      <c r="H110" s="120">
        <v>0</v>
      </c>
      <c r="I110" s="120">
        <v>0</v>
      </c>
      <c r="J110" s="120">
        <v>0</v>
      </c>
      <c r="K110" s="120">
        <v>0</v>
      </c>
      <c r="L110" s="120">
        <v>0</v>
      </c>
      <c r="M110" s="120">
        <v>0</v>
      </c>
      <c r="N110" s="120">
        <v>0</v>
      </c>
      <c r="O110" s="120">
        <v>0</v>
      </c>
      <c r="P110" s="120">
        <v>0</v>
      </c>
      <c r="Q110" s="120">
        <v>0</v>
      </c>
      <c r="R110" s="120">
        <v>0</v>
      </c>
      <c r="S110" s="120">
        <v>0</v>
      </c>
      <c r="T110" s="120">
        <v>0</v>
      </c>
      <c r="U110" s="120">
        <v>0</v>
      </c>
      <c r="V110" s="120">
        <v>0</v>
      </c>
      <c r="W110" s="120">
        <v>0</v>
      </c>
      <c r="X110" s="120">
        <v>0</v>
      </c>
      <c r="Y110" s="120">
        <v>0</v>
      </c>
      <c r="Z110" s="120">
        <v>0</v>
      </c>
    </row>
    <row r="111" spans="1:26" x14ac:dyDescent="0.25">
      <c r="B111" s="119" t="s">
        <v>144</v>
      </c>
      <c r="C111" s="120">
        <v>0</v>
      </c>
      <c r="D111" s="120">
        <v>0</v>
      </c>
      <c r="E111" s="120">
        <v>0</v>
      </c>
      <c r="F111" s="120">
        <v>0</v>
      </c>
      <c r="G111" s="120">
        <v>0</v>
      </c>
      <c r="H111" s="120">
        <v>0</v>
      </c>
      <c r="I111" s="120">
        <v>0</v>
      </c>
      <c r="J111" s="120">
        <v>0</v>
      </c>
      <c r="K111" s="120">
        <v>0</v>
      </c>
      <c r="L111" s="120">
        <v>0</v>
      </c>
      <c r="M111" s="120">
        <v>0</v>
      </c>
      <c r="N111" s="120">
        <v>0</v>
      </c>
      <c r="O111" s="120">
        <v>0</v>
      </c>
      <c r="P111" s="120">
        <v>0</v>
      </c>
      <c r="Q111" s="120">
        <v>0</v>
      </c>
      <c r="R111" s="120">
        <v>0</v>
      </c>
      <c r="S111" s="120">
        <v>0</v>
      </c>
      <c r="T111" s="120">
        <v>0</v>
      </c>
      <c r="U111" s="120">
        <v>0</v>
      </c>
      <c r="V111" s="120">
        <v>0</v>
      </c>
      <c r="W111" s="120">
        <v>0</v>
      </c>
      <c r="X111" s="120">
        <v>0</v>
      </c>
      <c r="Y111" s="120">
        <v>0</v>
      </c>
      <c r="Z111" s="120">
        <v>0</v>
      </c>
    </row>
    <row r="112" spans="1:26" x14ac:dyDescent="0.25">
      <c r="A112" s="119" t="s">
        <v>145</v>
      </c>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x14ac:dyDescent="0.25">
      <c r="B113" s="119" t="s">
        <v>146</v>
      </c>
      <c r="C113" s="120">
        <v>0</v>
      </c>
      <c r="D113" s="120">
        <v>0</v>
      </c>
      <c r="E113" s="120">
        <v>0</v>
      </c>
      <c r="F113" s="120">
        <v>0</v>
      </c>
      <c r="G113" s="120">
        <v>0</v>
      </c>
      <c r="H113" s="120">
        <v>0</v>
      </c>
      <c r="I113" s="120">
        <v>0</v>
      </c>
      <c r="J113" s="120">
        <v>0</v>
      </c>
      <c r="K113" s="120">
        <v>0</v>
      </c>
      <c r="L113" s="120">
        <v>0</v>
      </c>
      <c r="M113" s="120">
        <v>0</v>
      </c>
      <c r="N113" s="120">
        <v>0</v>
      </c>
      <c r="O113" s="120">
        <v>0</v>
      </c>
      <c r="P113" s="120">
        <v>0</v>
      </c>
      <c r="Q113" s="120">
        <v>0</v>
      </c>
      <c r="R113" s="120">
        <v>0</v>
      </c>
      <c r="S113" s="120">
        <v>0</v>
      </c>
      <c r="T113" s="120">
        <v>0</v>
      </c>
      <c r="U113" s="120">
        <v>0</v>
      </c>
      <c r="V113" s="120">
        <v>0</v>
      </c>
      <c r="W113" s="120">
        <v>0</v>
      </c>
      <c r="X113" s="120">
        <v>0</v>
      </c>
      <c r="Y113" s="120">
        <v>0</v>
      </c>
      <c r="Z113" s="120">
        <v>0</v>
      </c>
    </row>
    <row r="114" spans="1:26" x14ac:dyDescent="0.25">
      <c r="B114" s="119" t="s">
        <v>147</v>
      </c>
      <c r="C114" s="120">
        <v>0</v>
      </c>
      <c r="D114" s="120">
        <v>0</v>
      </c>
      <c r="E114" s="120">
        <v>0</v>
      </c>
      <c r="F114" s="120">
        <v>0</v>
      </c>
      <c r="G114" s="120">
        <v>0</v>
      </c>
      <c r="H114" s="120">
        <v>0</v>
      </c>
      <c r="I114" s="120">
        <v>0</v>
      </c>
      <c r="J114" s="120">
        <v>0</v>
      </c>
      <c r="K114" s="120">
        <v>0</v>
      </c>
      <c r="L114" s="120">
        <v>0</v>
      </c>
      <c r="M114" s="120">
        <v>0</v>
      </c>
      <c r="N114" s="120">
        <v>0</v>
      </c>
      <c r="O114" s="120">
        <v>0</v>
      </c>
      <c r="P114" s="120">
        <v>0</v>
      </c>
      <c r="Q114" s="120">
        <v>0</v>
      </c>
      <c r="R114" s="120">
        <v>0</v>
      </c>
      <c r="S114" s="120">
        <v>0</v>
      </c>
      <c r="T114" s="120">
        <v>0</v>
      </c>
      <c r="U114" s="120">
        <v>0</v>
      </c>
      <c r="V114" s="120">
        <v>0</v>
      </c>
      <c r="W114" s="120">
        <v>0</v>
      </c>
      <c r="X114" s="120">
        <v>0</v>
      </c>
      <c r="Y114" s="120">
        <v>0</v>
      </c>
      <c r="Z114" s="120">
        <v>0</v>
      </c>
    </row>
    <row r="115" spans="1:26" x14ac:dyDescent="0.25">
      <c r="B115" s="119" t="s">
        <v>148</v>
      </c>
      <c r="C115" s="120">
        <v>0</v>
      </c>
      <c r="D115" s="120">
        <v>0</v>
      </c>
      <c r="E115" s="120">
        <v>0</v>
      </c>
      <c r="F115" s="120">
        <v>0</v>
      </c>
      <c r="G115" s="120">
        <v>0</v>
      </c>
      <c r="H115" s="120">
        <v>0</v>
      </c>
      <c r="I115" s="120">
        <v>0</v>
      </c>
      <c r="J115" s="120">
        <v>0</v>
      </c>
      <c r="K115" s="120">
        <v>0</v>
      </c>
      <c r="L115" s="120">
        <v>0</v>
      </c>
      <c r="M115" s="120">
        <v>0</v>
      </c>
      <c r="N115" s="120">
        <v>0</v>
      </c>
      <c r="O115" s="120">
        <v>0</v>
      </c>
      <c r="P115" s="120">
        <v>0</v>
      </c>
      <c r="Q115" s="120">
        <v>0</v>
      </c>
      <c r="R115" s="120">
        <v>0</v>
      </c>
      <c r="S115" s="120">
        <v>0</v>
      </c>
      <c r="T115" s="120">
        <v>0</v>
      </c>
      <c r="U115" s="120">
        <v>0</v>
      </c>
      <c r="V115" s="120">
        <v>0</v>
      </c>
      <c r="W115" s="120">
        <v>0</v>
      </c>
      <c r="X115" s="120">
        <v>0</v>
      </c>
      <c r="Y115" s="120">
        <v>0</v>
      </c>
      <c r="Z115" s="120">
        <v>0</v>
      </c>
    </row>
    <row r="116" spans="1:26" x14ac:dyDescent="0.25">
      <c r="A116" s="119" t="s">
        <v>149</v>
      </c>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x14ac:dyDescent="0.25">
      <c r="B117" s="119" t="s">
        <v>150</v>
      </c>
      <c r="C117" s="120">
        <v>0</v>
      </c>
      <c r="D117" s="120">
        <v>0</v>
      </c>
      <c r="E117" s="120">
        <v>0</v>
      </c>
      <c r="F117" s="120">
        <v>0</v>
      </c>
      <c r="G117" s="120">
        <v>0</v>
      </c>
      <c r="H117" s="120">
        <v>0</v>
      </c>
      <c r="I117" s="120">
        <v>0</v>
      </c>
      <c r="J117" s="120">
        <v>0</v>
      </c>
      <c r="K117" s="120">
        <v>0</v>
      </c>
      <c r="L117" s="120">
        <v>0</v>
      </c>
      <c r="M117" s="120">
        <v>0</v>
      </c>
      <c r="N117" s="120">
        <v>0</v>
      </c>
      <c r="O117" s="120">
        <v>0</v>
      </c>
      <c r="P117" s="120">
        <v>0</v>
      </c>
      <c r="Q117" s="120">
        <v>0</v>
      </c>
      <c r="R117" s="120">
        <v>0</v>
      </c>
      <c r="S117" s="120">
        <v>0</v>
      </c>
      <c r="T117" s="120">
        <v>0</v>
      </c>
      <c r="U117" s="120">
        <v>0</v>
      </c>
      <c r="V117" s="120">
        <v>0</v>
      </c>
      <c r="W117" s="120">
        <v>0</v>
      </c>
      <c r="X117" s="120">
        <v>0</v>
      </c>
      <c r="Y117" s="120">
        <v>0</v>
      </c>
      <c r="Z117" s="120">
        <v>0</v>
      </c>
    </row>
    <row r="118" spans="1:26" x14ac:dyDescent="0.25">
      <c r="B118" s="119" t="s">
        <v>151</v>
      </c>
      <c r="C118" s="120">
        <v>0</v>
      </c>
      <c r="D118" s="120">
        <v>0</v>
      </c>
      <c r="E118" s="120">
        <v>50.808999999999997</v>
      </c>
      <c r="F118" s="120">
        <v>0</v>
      </c>
      <c r="G118" s="120">
        <v>0.556925</v>
      </c>
      <c r="H118" s="120">
        <v>0</v>
      </c>
      <c r="I118" s="120">
        <v>0</v>
      </c>
      <c r="J118" s="120">
        <v>29.755600000000001</v>
      </c>
      <c r="K118" s="120">
        <v>0</v>
      </c>
      <c r="L118" s="120">
        <v>34.819400000000002</v>
      </c>
      <c r="M118" s="120">
        <v>2.22919</v>
      </c>
      <c r="N118" s="120">
        <v>61.311</v>
      </c>
      <c r="O118" s="120">
        <v>0</v>
      </c>
      <c r="P118" s="120">
        <v>0</v>
      </c>
      <c r="Q118" s="120">
        <v>0</v>
      </c>
      <c r="R118" s="120">
        <v>8.7760300000000004</v>
      </c>
      <c r="S118" s="120">
        <v>0</v>
      </c>
      <c r="T118" s="120">
        <v>0</v>
      </c>
      <c r="U118" s="120">
        <v>0</v>
      </c>
      <c r="V118" s="120">
        <v>0</v>
      </c>
      <c r="W118" s="120">
        <v>0</v>
      </c>
      <c r="X118" s="120">
        <v>0</v>
      </c>
      <c r="Y118" s="120">
        <v>27.9282</v>
      </c>
      <c r="Z118" s="120">
        <v>216.18534499999998</v>
      </c>
    </row>
    <row r="119" spans="1:26" x14ac:dyDescent="0.25">
      <c r="B119" s="119" t="s">
        <v>152</v>
      </c>
      <c r="C119" s="120">
        <v>0</v>
      </c>
      <c r="D119" s="120">
        <v>0</v>
      </c>
      <c r="E119" s="120">
        <v>0</v>
      </c>
      <c r="F119" s="120">
        <v>0</v>
      </c>
      <c r="G119" s="120">
        <v>0</v>
      </c>
      <c r="H119" s="120">
        <v>0</v>
      </c>
      <c r="I119" s="120">
        <v>0</v>
      </c>
      <c r="J119" s="120">
        <v>0</v>
      </c>
      <c r="K119" s="120">
        <v>0</v>
      </c>
      <c r="L119" s="120">
        <v>0</v>
      </c>
      <c r="M119" s="120">
        <v>0</v>
      </c>
      <c r="N119" s="120">
        <v>0</v>
      </c>
      <c r="O119" s="120">
        <v>0</v>
      </c>
      <c r="P119" s="120">
        <v>0</v>
      </c>
      <c r="Q119" s="120">
        <v>0</v>
      </c>
      <c r="R119" s="120">
        <v>0</v>
      </c>
      <c r="S119" s="120">
        <v>0</v>
      </c>
      <c r="T119" s="120">
        <v>0</v>
      </c>
      <c r="U119" s="120">
        <v>0</v>
      </c>
      <c r="V119" s="120">
        <v>0</v>
      </c>
      <c r="W119" s="120">
        <v>0</v>
      </c>
      <c r="X119" s="120">
        <v>0</v>
      </c>
      <c r="Y119" s="120">
        <v>0</v>
      </c>
      <c r="Z119" s="120">
        <v>0</v>
      </c>
    </row>
    <row r="120" spans="1:26" x14ac:dyDescent="0.25">
      <c r="B120" s="119" t="s">
        <v>153</v>
      </c>
      <c r="C120" s="120">
        <v>0</v>
      </c>
      <c r="D120" s="120">
        <v>0</v>
      </c>
      <c r="E120" s="120">
        <v>0</v>
      </c>
      <c r="F120" s="120">
        <v>0</v>
      </c>
      <c r="G120" s="120">
        <v>0</v>
      </c>
      <c r="H120" s="120">
        <v>0</v>
      </c>
      <c r="I120" s="120">
        <v>0</v>
      </c>
      <c r="J120" s="120">
        <v>0</v>
      </c>
      <c r="K120" s="120">
        <v>0</v>
      </c>
      <c r="L120" s="120">
        <v>0</v>
      </c>
      <c r="M120" s="120">
        <v>0</v>
      </c>
      <c r="N120" s="120">
        <v>0</v>
      </c>
      <c r="O120" s="120">
        <v>0</v>
      </c>
      <c r="P120" s="120">
        <v>0</v>
      </c>
      <c r="Q120" s="120">
        <v>0</v>
      </c>
      <c r="R120" s="120">
        <v>0</v>
      </c>
      <c r="S120" s="120">
        <v>0</v>
      </c>
      <c r="T120" s="120">
        <v>0</v>
      </c>
      <c r="U120" s="120">
        <v>0</v>
      </c>
      <c r="V120" s="120">
        <v>0</v>
      </c>
      <c r="W120" s="120">
        <v>0</v>
      </c>
      <c r="X120" s="120">
        <v>0</v>
      </c>
      <c r="Y120" s="120">
        <v>0</v>
      </c>
      <c r="Z120" s="120">
        <v>0</v>
      </c>
    </row>
    <row r="121" spans="1:26" x14ac:dyDescent="0.25">
      <c r="A121" s="119" t="s">
        <v>154</v>
      </c>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x14ac:dyDescent="0.25">
      <c r="B122" s="119" t="s">
        <v>155</v>
      </c>
      <c r="C122" s="120">
        <v>0</v>
      </c>
      <c r="D122" s="120">
        <v>0</v>
      </c>
      <c r="E122" s="120">
        <v>0</v>
      </c>
      <c r="F122" s="120">
        <v>0</v>
      </c>
      <c r="G122" s="120">
        <v>0</v>
      </c>
      <c r="H122" s="120">
        <v>0</v>
      </c>
      <c r="I122" s="120">
        <v>0</v>
      </c>
      <c r="J122" s="120">
        <v>0</v>
      </c>
      <c r="K122" s="120">
        <v>0</v>
      </c>
      <c r="L122" s="120">
        <v>0</v>
      </c>
      <c r="M122" s="120">
        <v>0</v>
      </c>
      <c r="N122" s="120">
        <v>0</v>
      </c>
      <c r="O122" s="120">
        <v>0</v>
      </c>
      <c r="P122" s="120">
        <v>0</v>
      </c>
      <c r="Q122" s="120">
        <v>0</v>
      </c>
      <c r="R122" s="120">
        <v>0</v>
      </c>
      <c r="S122" s="120">
        <v>0</v>
      </c>
      <c r="T122" s="120">
        <v>0</v>
      </c>
      <c r="U122" s="120">
        <v>0</v>
      </c>
      <c r="V122" s="120">
        <v>0</v>
      </c>
      <c r="W122" s="120">
        <v>0</v>
      </c>
      <c r="X122" s="120">
        <v>0</v>
      </c>
      <c r="Y122" s="120">
        <v>0</v>
      </c>
      <c r="Z122" s="120">
        <v>0</v>
      </c>
    </row>
    <row r="123" spans="1:26" x14ac:dyDescent="0.25">
      <c r="A123" s="119" t="s">
        <v>156</v>
      </c>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x14ac:dyDescent="0.25">
      <c r="B124" s="119" t="s">
        <v>157</v>
      </c>
      <c r="C124" s="120">
        <v>0</v>
      </c>
      <c r="D124" s="120">
        <v>0</v>
      </c>
      <c r="E124" s="120">
        <v>0</v>
      </c>
      <c r="F124" s="120">
        <v>0</v>
      </c>
      <c r="G124" s="120">
        <v>0</v>
      </c>
      <c r="H124" s="120">
        <v>0</v>
      </c>
      <c r="I124" s="120">
        <v>0</v>
      </c>
      <c r="J124" s="120">
        <v>0</v>
      </c>
      <c r="K124" s="120">
        <v>0</v>
      </c>
      <c r="L124" s="120">
        <v>0</v>
      </c>
      <c r="M124" s="120">
        <v>0</v>
      </c>
      <c r="N124" s="120">
        <v>0</v>
      </c>
      <c r="O124" s="120">
        <v>0</v>
      </c>
      <c r="P124" s="120">
        <v>0</v>
      </c>
      <c r="Q124" s="120">
        <v>0</v>
      </c>
      <c r="R124" s="120">
        <v>0</v>
      </c>
      <c r="S124" s="120">
        <v>0</v>
      </c>
      <c r="T124" s="120">
        <v>0</v>
      </c>
      <c r="U124" s="120">
        <v>0</v>
      </c>
      <c r="V124" s="120">
        <v>0</v>
      </c>
      <c r="W124" s="120">
        <v>0</v>
      </c>
      <c r="X124" s="120">
        <v>0</v>
      </c>
      <c r="Y124" s="120">
        <v>0</v>
      </c>
      <c r="Z124" s="120">
        <v>0</v>
      </c>
    </row>
    <row r="125" spans="1:26" x14ac:dyDescent="0.25">
      <c r="A125" s="119" t="s">
        <v>162</v>
      </c>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x14ac:dyDescent="0.25">
      <c r="B126" s="119" t="s">
        <v>163</v>
      </c>
      <c r="C126" s="120">
        <v>0</v>
      </c>
      <c r="D126" s="120">
        <v>0</v>
      </c>
      <c r="E126" s="120">
        <v>0</v>
      </c>
      <c r="F126" s="120">
        <v>0</v>
      </c>
      <c r="G126" s="120">
        <v>0</v>
      </c>
      <c r="H126" s="120">
        <v>0</v>
      </c>
      <c r="I126" s="120">
        <v>0</v>
      </c>
      <c r="J126" s="120">
        <v>0</v>
      </c>
      <c r="K126" s="120">
        <v>0</v>
      </c>
      <c r="L126" s="120">
        <v>0</v>
      </c>
      <c r="M126" s="120">
        <v>0</v>
      </c>
      <c r="N126" s="120">
        <v>0</v>
      </c>
      <c r="O126" s="120">
        <v>0</v>
      </c>
      <c r="P126" s="120">
        <v>0</v>
      </c>
      <c r="Q126" s="120">
        <v>0</v>
      </c>
      <c r="R126" s="120">
        <v>0</v>
      </c>
      <c r="S126" s="120">
        <v>0</v>
      </c>
      <c r="T126" s="120">
        <v>0</v>
      </c>
      <c r="U126" s="120">
        <v>0</v>
      </c>
      <c r="V126" s="120">
        <v>0</v>
      </c>
      <c r="W126" s="120">
        <v>0</v>
      </c>
      <c r="X126" s="120">
        <v>0</v>
      </c>
      <c r="Y126" s="120">
        <v>0</v>
      </c>
      <c r="Z126" s="120">
        <v>0</v>
      </c>
    </row>
    <row r="127" spans="1:26" x14ac:dyDescent="0.25">
      <c r="B127" s="119" t="s">
        <v>164</v>
      </c>
      <c r="C127" s="120">
        <v>0</v>
      </c>
      <c r="D127" s="120">
        <v>0</v>
      </c>
      <c r="E127" s="120">
        <v>0</v>
      </c>
      <c r="F127" s="120">
        <v>0</v>
      </c>
      <c r="G127" s="120">
        <v>0</v>
      </c>
      <c r="H127" s="120">
        <v>0</v>
      </c>
      <c r="I127" s="120">
        <v>0</v>
      </c>
      <c r="J127" s="120">
        <v>0</v>
      </c>
      <c r="K127" s="120">
        <v>0</v>
      </c>
      <c r="L127" s="120">
        <v>0</v>
      </c>
      <c r="M127" s="120">
        <v>0</v>
      </c>
      <c r="N127" s="120">
        <v>0</v>
      </c>
      <c r="O127" s="120">
        <v>0</v>
      </c>
      <c r="P127" s="120">
        <v>0</v>
      </c>
      <c r="Q127" s="120">
        <v>0</v>
      </c>
      <c r="R127" s="120">
        <v>0</v>
      </c>
      <c r="S127" s="120">
        <v>0</v>
      </c>
      <c r="T127" s="120">
        <v>0</v>
      </c>
      <c r="U127" s="120">
        <v>0</v>
      </c>
      <c r="V127" s="120">
        <v>0</v>
      </c>
      <c r="W127" s="120">
        <v>0</v>
      </c>
      <c r="X127" s="120">
        <v>0</v>
      </c>
      <c r="Y127" s="120">
        <v>0</v>
      </c>
      <c r="Z127" s="120">
        <v>0</v>
      </c>
    </row>
    <row r="128" spans="1:26" x14ac:dyDescent="0.25">
      <c r="B128" s="119" t="s">
        <v>165</v>
      </c>
      <c r="C128" s="120">
        <v>0</v>
      </c>
      <c r="D128" s="120">
        <v>0</v>
      </c>
      <c r="E128" s="120">
        <v>0</v>
      </c>
      <c r="F128" s="120">
        <v>0</v>
      </c>
      <c r="G128" s="120">
        <v>0</v>
      </c>
      <c r="H128" s="120">
        <v>0</v>
      </c>
      <c r="I128" s="120">
        <v>0</v>
      </c>
      <c r="J128" s="120">
        <v>0</v>
      </c>
      <c r="K128" s="120">
        <v>0</v>
      </c>
      <c r="L128" s="120">
        <v>0</v>
      </c>
      <c r="M128" s="120">
        <v>0</v>
      </c>
      <c r="N128" s="120">
        <v>0</v>
      </c>
      <c r="O128" s="120">
        <v>0</v>
      </c>
      <c r="P128" s="120">
        <v>0</v>
      </c>
      <c r="Q128" s="120">
        <v>0</v>
      </c>
      <c r="R128" s="120">
        <v>0</v>
      </c>
      <c r="S128" s="120">
        <v>0</v>
      </c>
      <c r="T128" s="120">
        <v>0</v>
      </c>
      <c r="U128" s="120">
        <v>0</v>
      </c>
      <c r="V128" s="120">
        <v>0</v>
      </c>
      <c r="W128" s="120">
        <v>0</v>
      </c>
      <c r="X128" s="120">
        <v>0</v>
      </c>
      <c r="Y128" s="120">
        <v>0</v>
      </c>
      <c r="Z128" s="120">
        <v>0</v>
      </c>
    </row>
    <row r="129" spans="1:26" x14ac:dyDescent="0.25">
      <c r="B129" s="119" t="s">
        <v>166</v>
      </c>
      <c r="C129" s="120">
        <v>716.91099999999994</v>
      </c>
      <c r="D129" s="120">
        <v>0</v>
      </c>
      <c r="E129" s="120">
        <v>0</v>
      </c>
      <c r="F129" s="120">
        <v>0</v>
      </c>
      <c r="G129" s="120">
        <v>64.285300000000007</v>
      </c>
      <c r="H129" s="120">
        <v>0</v>
      </c>
      <c r="I129" s="120">
        <v>18.283999999999999</v>
      </c>
      <c r="J129" s="120">
        <v>173.33500000000001</v>
      </c>
      <c r="K129" s="120">
        <v>0</v>
      </c>
      <c r="L129" s="120">
        <v>0</v>
      </c>
      <c r="M129" s="120">
        <v>0</v>
      </c>
      <c r="N129" s="120">
        <v>0</v>
      </c>
      <c r="O129" s="120">
        <v>958.86099999999999</v>
      </c>
      <c r="P129" s="120">
        <v>0</v>
      </c>
      <c r="Q129" s="120">
        <v>0</v>
      </c>
      <c r="R129" s="120">
        <v>153.03299999999999</v>
      </c>
      <c r="S129" s="120">
        <v>0</v>
      </c>
      <c r="T129" s="120">
        <v>117.907</v>
      </c>
      <c r="U129" s="120">
        <v>0</v>
      </c>
      <c r="V129" s="120">
        <v>0.159659</v>
      </c>
      <c r="W129" s="120">
        <v>0</v>
      </c>
      <c r="X129" s="120">
        <v>0</v>
      </c>
      <c r="Y129" s="120">
        <v>25.166499999999999</v>
      </c>
      <c r="Z129" s="120">
        <v>2227.9424589999999</v>
      </c>
    </row>
    <row r="130" spans="1:26" x14ac:dyDescent="0.25">
      <c r="B130" s="119" t="s">
        <v>167</v>
      </c>
      <c r="C130" s="120">
        <v>0</v>
      </c>
      <c r="D130" s="120">
        <v>0</v>
      </c>
      <c r="E130" s="120">
        <v>0</v>
      </c>
      <c r="F130" s="120">
        <v>0</v>
      </c>
      <c r="G130" s="120">
        <v>0</v>
      </c>
      <c r="H130" s="120">
        <v>0</v>
      </c>
      <c r="I130" s="120">
        <v>0</v>
      </c>
      <c r="J130" s="120">
        <v>0</v>
      </c>
      <c r="K130" s="120">
        <v>0</v>
      </c>
      <c r="L130" s="120">
        <v>0</v>
      </c>
      <c r="M130" s="120">
        <v>0</v>
      </c>
      <c r="N130" s="120">
        <v>0</v>
      </c>
      <c r="O130" s="120">
        <v>0</v>
      </c>
      <c r="P130" s="120">
        <v>0</v>
      </c>
      <c r="Q130" s="120">
        <v>0</v>
      </c>
      <c r="R130" s="120">
        <v>0</v>
      </c>
      <c r="S130" s="120">
        <v>0</v>
      </c>
      <c r="T130" s="120">
        <v>0</v>
      </c>
      <c r="U130" s="120">
        <v>0</v>
      </c>
      <c r="V130" s="120">
        <v>0</v>
      </c>
      <c r="W130" s="120">
        <v>0</v>
      </c>
      <c r="X130" s="120">
        <v>0</v>
      </c>
      <c r="Y130" s="120">
        <v>0</v>
      </c>
      <c r="Z130" s="120">
        <v>0</v>
      </c>
    </row>
    <row r="131" spans="1:26" x14ac:dyDescent="0.25">
      <c r="B131" s="119" t="s">
        <v>168</v>
      </c>
      <c r="C131" s="120">
        <v>0</v>
      </c>
      <c r="D131" s="120">
        <v>0</v>
      </c>
      <c r="E131" s="120">
        <v>0</v>
      </c>
      <c r="F131" s="120">
        <v>0</v>
      </c>
      <c r="G131" s="120">
        <v>0</v>
      </c>
      <c r="H131" s="120">
        <v>0</v>
      </c>
      <c r="I131" s="120">
        <v>0</v>
      </c>
      <c r="J131" s="120">
        <v>0</v>
      </c>
      <c r="K131" s="120">
        <v>0</v>
      </c>
      <c r="L131" s="120">
        <v>0</v>
      </c>
      <c r="M131" s="120">
        <v>0</v>
      </c>
      <c r="N131" s="120">
        <v>0</v>
      </c>
      <c r="O131" s="120">
        <v>0</v>
      </c>
      <c r="P131" s="120">
        <v>0</v>
      </c>
      <c r="Q131" s="120">
        <v>0</v>
      </c>
      <c r="R131" s="120">
        <v>0</v>
      </c>
      <c r="S131" s="120">
        <v>0</v>
      </c>
      <c r="T131" s="120">
        <v>0</v>
      </c>
      <c r="U131" s="120">
        <v>0</v>
      </c>
      <c r="V131" s="120">
        <v>0</v>
      </c>
      <c r="W131" s="120">
        <v>0</v>
      </c>
      <c r="X131" s="120">
        <v>0</v>
      </c>
      <c r="Y131" s="120">
        <v>0</v>
      </c>
      <c r="Z131" s="120">
        <v>0</v>
      </c>
    </row>
    <row r="132" spans="1:26" x14ac:dyDescent="0.25">
      <c r="B132" s="119" t="s">
        <v>169</v>
      </c>
      <c r="C132" s="120">
        <v>0</v>
      </c>
      <c r="D132" s="120">
        <v>0</v>
      </c>
      <c r="E132" s="120">
        <v>0</v>
      </c>
      <c r="F132" s="120">
        <v>0</v>
      </c>
      <c r="G132" s="120">
        <v>0</v>
      </c>
      <c r="H132" s="120">
        <v>0</v>
      </c>
      <c r="I132" s="120">
        <v>0</v>
      </c>
      <c r="J132" s="120">
        <v>0</v>
      </c>
      <c r="K132" s="120">
        <v>0</v>
      </c>
      <c r="L132" s="120">
        <v>0</v>
      </c>
      <c r="M132" s="120">
        <v>0</v>
      </c>
      <c r="N132" s="120">
        <v>0</v>
      </c>
      <c r="O132" s="120">
        <v>0</v>
      </c>
      <c r="P132" s="120">
        <v>0</v>
      </c>
      <c r="Q132" s="120">
        <v>0</v>
      </c>
      <c r="R132" s="120">
        <v>0</v>
      </c>
      <c r="S132" s="120">
        <v>0</v>
      </c>
      <c r="T132" s="120">
        <v>0</v>
      </c>
      <c r="U132" s="120">
        <v>0</v>
      </c>
      <c r="V132" s="120">
        <v>0</v>
      </c>
      <c r="W132" s="120">
        <v>0</v>
      </c>
      <c r="X132" s="120">
        <v>0</v>
      </c>
      <c r="Y132" s="120">
        <v>0</v>
      </c>
      <c r="Z132" s="120">
        <v>0</v>
      </c>
    </row>
    <row r="133" spans="1:26" x14ac:dyDescent="0.25">
      <c r="B133" s="119" t="s">
        <v>170</v>
      </c>
      <c r="C133" s="120">
        <v>0</v>
      </c>
      <c r="D133" s="120">
        <v>0</v>
      </c>
      <c r="E133" s="120">
        <v>0</v>
      </c>
      <c r="F133" s="120">
        <v>0</v>
      </c>
      <c r="G133" s="120">
        <v>0</v>
      </c>
      <c r="H133" s="120">
        <v>0</v>
      </c>
      <c r="I133" s="120">
        <v>0</v>
      </c>
      <c r="J133" s="120">
        <v>0</v>
      </c>
      <c r="K133" s="120">
        <v>0</v>
      </c>
      <c r="L133" s="120">
        <v>0</v>
      </c>
      <c r="M133" s="120">
        <v>0</v>
      </c>
      <c r="N133" s="120">
        <v>0</v>
      </c>
      <c r="O133" s="120">
        <v>0</v>
      </c>
      <c r="P133" s="120">
        <v>0</v>
      </c>
      <c r="Q133" s="120">
        <v>0</v>
      </c>
      <c r="R133" s="120">
        <v>0</v>
      </c>
      <c r="S133" s="120">
        <v>0</v>
      </c>
      <c r="T133" s="120">
        <v>0</v>
      </c>
      <c r="U133" s="120">
        <v>0</v>
      </c>
      <c r="V133" s="120">
        <v>0</v>
      </c>
      <c r="W133" s="120">
        <v>0</v>
      </c>
      <c r="X133" s="120">
        <v>0</v>
      </c>
      <c r="Y133" s="120">
        <v>0</v>
      </c>
      <c r="Z133" s="120">
        <v>0</v>
      </c>
    </row>
    <row r="134" spans="1:26" x14ac:dyDescent="0.25">
      <c r="B134" s="119" t="s">
        <v>171</v>
      </c>
      <c r="C134" s="120">
        <v>0</v>
      </c>
      <c r="D134" s="120">
        <v>0</v>
      </c>
      <c r="E134" s="120">
        <v>0</v>
      </c>
      <c r="F134" s="120">
        <v>0</v>
      </c>
      <c r="G134" s="120">
        <v>0</v>
      </c>
      <c r="H134" s="120">
        <v>0</v>
      </c>
      <c r="I134" s="120">
        <v>0</v>
      </c>
      <c r="J134" s="120">
        <v>0</v>
      </c>
      <c r="K134" s="120">
        <v>0</v>
      </c>
      <c r="L134" s="120">
        <v>0</v>
      </c>
      <c r="M134" s="120">
        <v>0</v>
      </c>
      <c r="N134" s="120">
        <v>0</v>
      </c>
      <c r="O134" s="120">
        <v>0</v>
      </c>
      <c r="P134" s="120">
        <v>0</v>
      </c>
      <c r="Q134" s="120">
        <v>0</v>
      </c>
      <c r="R134" s="120">
        <v>0</v>
      </c>
      <c r="S134" s="120">
        <v>0</v>
      </c>
      <c r="T134" s="120">
        <v>0</v>
      </c>
      <c r="U134" s="120">
        <v>0</v>
      </c>
      <c r="V134" s="120">
        <v>0</v>
      </c>
      <c r="W134" s="120">
        <v>0</v>
      </c>
      <c r="X134" s="120">
        <v>0</v>
      </c>
      <c r="Y134" s="120">
        <v>0</v>
      </c>
      <c r="Z134" s="120">
        <v>0</v>
      </c>
    </row>
    <row r="135" spans="1:26" x14ac:dyDescent="0.25">
      <c r="A135" s="119" t="s">
        <v>172</v>
      </c>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x14ac:dyDescent="0.25">
      <c r="B136" s="119" t="s">
        <v>173</v>
      </c>
      <c r="C136" s="120">
        <v>0</v>
      </c>
      <c r="D136" s="120">
        <v>0</v>
      </c>
      <c r="E136" s="120">
        <v>0</v>
      </c>
      <c r="F136" s="120">
        <v>0</v>
      </c>
      <c r="G136" s="120">
        <v>0</v>
      </c>
      <c r="H136" s="120">
        <v>0</v>
      </c>
      <c r="I136" s="120">
        <v>0</v>
      </c>
      <c r="J136" s="120">
        <v>0</v>
      </c>
      <c r="K136" s="120">
        <v>0</v>
      </c>
      <c r="L136" s="120">
        <v>0</v>
      </c>
      <c r="M136" s="120">
        <v>0</v>
      </c>
      <c r="N136" s="120">
        <v>0</v>
      </c>
      <c r="O136" s="120">
        <v>0</v>
      </c>
      <c r="P136" s="120">
        <v>0</v>
      </c>
      <c r="Q136" s="120">
        <v>0</v>
      </c>
      <c r="R136" s="120">
        <v>0</v>
      </c>
      <c r="S136" s="120">
        <v>0</v>
      </c>
      <c r="T136" s="120">
        <v>0</v>
      </c>
      <c r="U136" s="120">
        <v>0</v>
      </c>
      <c r="V136" s="120">
        <v>0</v>
      </c>
      <c r="W136" s="120">
        <v>0</v>
      </c>
      <c r="X136" s="120">
        <v>0</v>
      </c>
      <c r="Y136" s="120">
        <v>0</v>
      </c>
      <c r="Z136" s="120">
        <v>0</v>
      </c>
    </row>
    <row r="137" spans="1:26" x14ac:dyDescent="0.25">
      <c r="B137" s="119" t="s">
        <v>174</v>
      </c>
      <c r="C137" s="120">
        <v>0</v>
      </c>
      <c r="D137" s="120">
        <v>0</v>
      </c>
      <c r="E137" s="120">
        <v>0</v>
      </c>
      <c r="F137" s="120">
        <v>0</v>
      </c>
      <c r="G137" s="120">
        <v>0</v>
      </c>
      <c r="H137" s="120">
        <v>0</v>
      </c>
      <c r="I137" s="120">
        <v>0</v>
      </c>
      <c r="J137" s="120">
        <v>0</v>
      </c>
      <c r="K137" s="120">
        <v>0</v>
      </c>
      <c r="L137" s="120">
        <v>0</v>
      </c>
      <c r="M137" s="120">
        <v>0</v>
      </c>
      <c r="N137" s="120">
        <v>0</v>
      </c>
      <c r="O137" s="120">
        <v>0</v>
      </c>
      <c r="P137" s="120">
        <v>0</v>
      </c>
      <c r="Q137" s="120">
        <v>0</v>
      </c>
      <c r="R137" s="120">
        <v>0</v>
      </c>
      <c r="S137" s="120">
        <v>0</v>
      </c>
      <c r="T137" s="120">
        <v>0</v>
      </c>
      <c r="U137" s="120">
        <v>0</v>
      </c>
      <c r="V137" s="120">
        <v>0</v>
      </c>
      <c r="W137" s="120">
        <v>0</v>
      </c>
      <c r="X137" s="120">
        <v>0</v>
      </c>
      <c r="Y137" s="120">
        <v>0</v>
      </c>
      <c r="Z137" s="120">
        <v>0</v>
      </c>
    </row>
    <row r="138" spans="1:26" x14ac:dyDescent="0.25">
      <c r="B138" s="119" t="s">
        <v>175</v>
      </c>
      <c r="C138" s="120">
        <v>0</v>
      </c>
      <c r="D138" s="120">
        <v>0</v>
      </c>
      <c r="E138" s="120">
        <v>0</v>
      </c>
      <c r="F138" s="120">
        <v>0</v>
      </c>
      <c r="G138" s="120">
        <v>0</v>
      </c>
      <c r="H138" s="120">
        <v>0</v>
      </c>
      <c r="I138" s="120">
        <v>0</v>
      </c>
      <c r="J138" s="120">
        <v>0</v>
      </c>
      <c r="K138" s="120">
        <v>0</v>
      </c>
      <c r="L138" s="120">
        <v>0</v>
      </c>
      <c r="M138" s="120">
        <v>0</v>
      </c>
      <c r="N138" s="120">
        <v>0</v>
      </c>
      <c r="O138" s="120">
        <v>0</v>
      </c>
      <c r="P138" s="120">
        <v>0</v>
      </c>
      <c r="Q138" s="120">
        <v>0</v>
      </c>
      <c r="R138" s="120">
        <v>0</v>
      </c>
      <c r="S138" s="120">
        <v>0</v>
      </c>
      <c r="T138" s="120">
        <v>0</v>
      </c>
      <c r="U138" s="120">
        <v>0</v>
      </c>
      <c r="V138" s="120">
        <v>0</v>
      </c>
      <c r="W138" s="120">
        <v>0</v>
      </c>
      <c r="X138" s="120">
        <v>0</v>
      </c>
      <c r="Y138" s="120">
        <v>0</v>
      </c>
      <c r="Z138" s="120">
        <v>0</v>
      </c>
    </row>
    <row r="139" spans="1:26" x14ac:dyDescent="0.25">
      <c r="B139" s="119" t="s">
        <v>176</v>
      </c>
      <c r="C139" s="120">
        <v>0</v>
      </c>
      <c r="D139" s="120">
        <v>0</v>
      </c>
      <c r="E139" s="120">
        <v>0</v>
      </c>
      <c r="F139" s="120">
        <v>0</v>
      </c>
      <c r="G139" s="120">
        <v>0</v>
      </c>
      <c r="H139" s="120">
        <v>0</v>
      </c>
      <c r="I139" s="120">
        <v>0</v>
      </c>
      <c r="J139" s="120">
        <v>0</v>
      </c>
      <c r="K139" s="120">
        <v>0</v>
      </c>
      <c r="L139" s="120">
        <v>0</v>
      </c>
      <c r="M139" s="120">
        <v>0</v>
      </c>
      <c r="N139" s="120">
        <v>0</v>
      </c>
      <c r="O139" s="120">
        <v>0</v>
      </c>
      <c r="P139" s="120">
        <v>0</v>
      </c>
      <c r="Q139" s="120">
        <v>0</v>
      </c>
      <c r="R139" s="120">
        <v>0</v>
      </c>
      <c r="S139" s="120">
        <v>0</v>
      </c>
      <c r="T139" s="120">
        <v>0</v>
      </c>
      <c r="U139" s="120">
        <v>0</v>
      </c>
      <c r="V139" s="120">
        <v>0</v>
      </c>
      <c r="W139" s="120">
        <v>0</v>
      </c>
      <c r="X139" s="120">
        <v>0</v>
      </c>
      <c r="Y139" s="120">
        <v>0</v>
      </c>
      <c r="Z139" s="120">
        <v>0</v>
      </c>
    </row>
    <row r="140" spans="1:26" x14ac:dyDescent="0.25">
      <c r="B140" s="119" t="s">
        <v>177</v>
      </c>
      <c r="C140" s="120">
        <v>0</v>
      </c>
      <c r="D140" s="120">
        <v>0</v>
      </c>
      <c r="E140" s="120">
        <v>0</v>
      </c>
      <c r="F140" s="120">
        <v>0</v>
      </c>
      <c r="G140" s="120">
        <v>0</v>
      </c>
      <c r="H140" s="120">
        <v>0</v>
      </c>
      <c r="I140" s="120">
        <v>0</v>
      </c>
      <c r="J140" s="120">
        <v>0</v>
      </c>
      <c r="K140" s="120">
        <v>0</v>
      </c>
      <c r="L140" s="120">
        <v>0</v>
      </c>
      <c r="M140" s="120">
        <v>0</v>
      </c>
      <c r="N140" s="120">
        <v>0</v>
      </c>
      <c r="O140" s="120">
        <v>0</v>
      </c>
      <c r="P140" s="120">
        <v>0</v>
      </c>
      <c r="Q140" s="120">
        <v>0</v>
      </c>
      <c r="R140" s="120">
        <v>0</v>
      </c>
      <c r="S140" s="120">
        <v>0</v>
      </c>
      <c r="T140" s="120">
        <v>0</v>
      </c>
      <c r="U140" s="120">
        <v>0</v>
      </c>
      <c r="V140" s="120">
        <v>0</v>
      </c>
      <c r="W140" s="120">
        <v>0</v>
      </c>
      <c r="X140" s="120">
        <v>0</v>
      </c>
      <c r="Y140" s="120">
        <v>0</v>
      </c>
      <c r="Z140" s="120">
        <v>0</v>
      </c>
    </row>
    <row r="141" spans="1:26" x14ac:dyDescent="0.25">
      <c r="B141" s="119" t="s">
        <v>178</v>
      </c>
      <c r="C141" s="120">
        <v>0</v>
      </c>
      <c r="D141" s="120">
        <v>0</v>
      </c>
      <c r="E141" s="120">
        <v>0</v>
      </c>
      <c r="F141" s="120">
        <v>0</v>
      </c>
      <c r="G141" s="120">
        <v>0</v>
      </c>
      <c r="H141" s="120">
        <v>0</v>
      </c>
      <c r="I141" s="120">
        <v>0</v>
      </c>
      <c r="J141" s="120">
        <v>0</v>
      </c>
      <c r="K141" s="120">
        <v>0</v>
      </c>
      <c r="L141" s="120">
        <v>0</v>
      </c>
      <c r="M141" s="120">
        <v>0</v>
      </c>
      <c r="N141" s="120">
        <v>0</v>
      </c>
      <c r="O141" s="120">
        <v>0</v>
      </c>
      <c r="P141" s="120">
        <v>0</v>
      </c>
      <c r="Q141" s="120">
        <v>0</v>
      </c>
      <c r="R141" s="120">
        <v>0</v>
      </c>
      <c r="S141" s="120">
        <v>0</v>
      </c>
      <c r="T141" s="120">
        <v>0</v>
      </c>
      <c r="U141" s="120">
        <v>0</v>
      </c>
      <c r="V141" s="120">
        <v>0</v>
      </c>
      <c r="W141" s="120">
        <v>0</v>
      </c>
      <c r="X141" s="120">
        <v>0</v>
      </c>
      <c r="Y141" s="120">
        <v>0</v>
      </c>
      <c r="Z141" s="120">
        <v>0</v>
      </c>
    </row>
    <row r="142" spans="1:26" x14ac:dyDescent="0.25">
      <c r="B142" s="119" t="s">
        <v>179</v>
      </c>
      <c r="C142" s="120">
        <v>0</v>
      </c>
      <c r="D142" s="120">
        <v>0</v>
      </c>
      <c r="E142" s="120">
        <v>0</v>
      </c>
      <c r="F142" s="120">
        <v>0</v>
      </c>
      <c r="G142" s="120">
        <v>0</v>
      </c>
      <c r="H142" s="120">
        <v>0</v>
      </c>
      <c r="I142" s="120">
        <v>0</v>
      </c>
      <c r="J142" s="120">
        <v>0</v>
      </c>
      <c r="K142" s="120">
        <v>0</v>
      </c>
      <c r="L142" s="120">
        <v>0</v>
      </c>
      <c r="M142" s="120">
        <v>0</v>
      </c>
      <c r="N142" s="120">
        <v>0</v>
      </c>
      <c r="O142" s="120">
        <v>0</v>
      </c>
      <c r="P142" s="120">
        <v>0</v>
      </c>
      <c r="Q142" s="120">
        <v>0</v>
      </c>
      <c r="R142" s="120">
        <v>0</v>
      </c>
      <c r="S142" s="120">
        <v>0</v>
      </c>
      <c r="T142" s="120">
        <v>0</v>
      </c>
      <c r="U142" s="120">
        <v>0</v>
      </c>
      <c r="V142" s="120">
        <v>0</v>
      </c>
      <c r="W142" s="120">
        <v>0</v>
      </c>
      <c r="X142" s="120">
        <v>0</v>
      </c>
      <c r="Y142" s="120">
        <v>0</v>
      </c>
      <c r="Z142" s="120">
        <v>0</v>
      </c>
    </row>
    <row r="143" spans="1:26" x14ac:dyDescent="0.25">
      <c r="A143" s="119" t="s">
        <v>180</v>
      </c>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x14ac:dyDescent="0.25">
      <c r="B144" s="119" t="s">
        <v>181</v>
      </c>
      <c r="C144" s="120">
        <v>0</v>
      </c>
      <c r="D144" s="120">
        <v>0</v>
      </c>
      <c r="E144" s="120">
        <v>0</v>
      </c>
      <c r="F144" s="120">
        <v>0</v>
      </c>
      <c r="G144" s="120">
        <v>0</v>
      </c>
      <c r="H144" s="120">
        <v>0</v>
      </c>
      <c r="I144" s="120">
        <v>0</v>
      </c>
      <c r="J144" s="120">
        <v>0</v>
      </c>
      <c r="K144" s="120">
        <v>0</v>
      </c>
      <c r="L144" s="120">
        <v>0</v>
      </c>
      <c r="M144" s="120">
        <v>0</v>
      </c>
      <c r="N144" s="120">
        <v>0</v>
      </c>
      <c r="O144" s="120">
        <v>0</v>
      </c>
      <c r="P144" s="120">
        <v>0</v>
      </c>
      <c r="Q144" s="120">
        <v>0</v>
      </c>
      <c r="R144" s="120">
        <v>0</v>
      </c>
      <c r="S144" s="120">
        <v>0</v>
      </c>
      <c r="T144" s="120">
        <v>0</v>
      </c>
      <c r="U144" s="120">
        <v>0</v>
      </c>
      <c r="V144" s="120">
        <v>0</v>
      </c>
      <c r="W144" s="120">
        <v>0</v>
      </c>
      <c r="X144" s="120">
        <v>0</v>
      </c>
      <c r="Y144" s="120">
        <v>0</v>
      </c>
      <c r="Z144" s="120">
        <v>0</v>
      </c>
    </row>
    <row r="145" spans="1:26" x14ac:dyDescent="0.25">
      <c r="B145" s="119" t="s">
        <v>182</v>
      </c>
      <c r="C145" s="120">
        <v>0</v>
      </c>
      <c r="D145" s="120">
        <v>0</v>
      </c>
      <c r="E145" s="120">
        <v>0</v>
      </c>
      <c r="F145" s="120">
        <v>0</v>
      </c>
      <c r="G145" s="120">
        <v>0</v>
      </c>
      <c r="H145" s="120">
        <v>0</v>
      </c>
      <c r="I145" s="120">
        <v>0</v>
      </c>
      <c r="J145" s="120">
        <v>0</v>
      </c>
      <c r="K145" s="120">
        <v>0</v>
      </c>
      <c r="L145" s="120">
        <v>0</v>
      </c>
      <c r="M145" s="120">
        <v>0</v>
      </c>
      <c r="N145" s="120">
        <v>0</v>
      </c>
      <c r="O145" s="120">
        <v>0</v>
      </c>
      <c r="P145" s="120">
        <v>0</v>
      </c>
      <c r="Q145" s="120">
        <v>0</v>
      </c>
      <c r="R145" s="120">
        <v>0</v>
      </c>
      <c r="S145" s="120">
        <v>0</v>
      </c>
      <c r="T145" s="120">
        <v>0</v>
      </c>
      <c r="U145" s="120">
        <v>0</v>
      </c>
      <c r="V145" s="120">
        <v>0</v>
      </c>
      <c r="W145" s="120">
        <v>0</v>
      </c>
      <c r="X145" s="120">
        <v>0</v>
      </c>
      <c r="Y145" s="120">
        <v>0</v>
      </c>
      <c r="Z145" s="120">
        <v>0</v>
      </c>
    </row>
    <row r="146" spans="1:26" x14ac:dyDescent="0.25">
      <c r="B146" s="119" t="s">
        <v>183</v>
      </c>
      <c r="C146" s="120">
        <v>0</v>
      </c>
      <c r="D146" s="120">
        <v>0</v>
      </c>
      <c r="E146" s="120">
        <v>0</v>
      </c>
      <c r="F146" s="120">
        <v>0</v>
      </c>
      <c r="G146" s="120">
        <v>0</v>
      </c>
      <c r="H146" s="120">
        <v>0</v>
      </c>
      <c r="I146" s="120">
        <v>0</v>
      </c>
      <c r="J146" s="120">
        <v>0</v>
      </c>
      <c r="K146" s="120">
        <v>0</v>
      </c>
      <c r="L146" s="120">
        <v>0</v>
      </c>
      <c r="M146" s="120">
        <v>0</v>
      </c>
      <c r="N146" s="120">
        <v>0</v>
      </c>
      <c r="O146" s="120">
        <v>0</v>
      </c>
      <c r="P146" s="120">
        <v>0</v>
      </c>
      <c r="Q146" s="120">
        <v>0</v>
      </c>
      <c r="R146" s="120">
        <v>0</v>
      </c>
      <c r="S146" s="120">
        <v>0</v>
      </c>
      <c r="T146" s="120">
        <v>0</v>
      </c>
      <c r="U146" s="120">
        <v>0</v>
      </c>
      <c r="V146" s="120">
        <v>0</v>
      </c>
      <c r="W146" s="120">
        <v>0</v>
      </c>
      <c r="X146" s="120">
        <v>0</v>
      </c>
      <c r="Y146" s="120">
        <v>0</v>
      </c>
      <c r="Z146" s="120">
        <v>0</v>
      </c>
    </row>
    <row r="147" spans="1:26" x14ac:dyDescent="0.25">
      <c r="A147" s="119" t="s">
        <v>184</v>
      </c>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x14ac:dyDescent="0.25">
      <c r="B148" s="119" t="s">
        <v>185</v>
      </c>
      <c r="C148" s="120">
        <v>0</v>
      </c>
      <c r="D148" s="120">
        <v>0</v>
      </c>
      <c r="E148" s="120">
        <v>0</v>
      </c>
      <c r="F148" s="120">
        <v>0</v>
      </c>
      <c r="G148" s="120">
        <v>0</v>
      </c>
      <c r="H148" s="120">
        <v>0</v>
      </c>
      <c r="I148" s="120">
        <v>0</v>
      </c>
      <c r="J148" s="120">
        <v>0</v>
      </c>
      <c r="K148" s="120">
        <v>0</v>
      </c>
      <c r="L148" s="120">
        <v>0</v>
      </c>
      <c r="M148" s="120">
        <v>0</v>
      </c>
      <c r="N148" s="120">
        <v>0</v>
      </c>
      <c r="O148" s="120">
        <v>0</v>
      </c>
      <c r="P148" s="120">
        <v>0</v>
      </c>
      <c r="Q148" s="120">
        <v>0</v>
      </c>
      <c r="R148" s="120">
        <v>0</v>
      </c>
      <c r="S148" s="120">
        <v>0</v>
      </c>
      <c r="T148" s="120">
        <v>0</v>
      </c>
      <c r="U148" s="120">
        <v>0</v>
      </c>
      <c r="V148" s="120">
        <v>0</v>
      </c>
      <c r="W148" s="120">
        <v>0</v>
      </c>
      <c r="X148" s="120">
        <v>0</v>
      </c>
      <c r="Y148" s="120">
        <v>0</v>
      </c>
      <c r="Z148" s="120">
        <v>0</v>
      </c>
    </row>
    <row r="149" spans="1:26" x14ac:dyDescent="0.25">
      <c r="B149" s="119" t="s">
        <v>186</v>
      </c>
      <c r="C149" s="120">
        <v>0</v>
      </c>
      <c r="D149" s="120">
        <v>0</v>
      </c>
      <c r="E149" s="120">
        <v>0</v>
      </c>
      <c r="F149" s="120">
        <v>0</v>
      </c>
      <c r="G149" s="120">
        <v>0</v>
      </c>
      <c r="H149" s="120">
        <v>0</v>
      </c>
      <c r="I149" s="120">
        <v>0</v>
      </c>
      <c r="J149" s="120">
        <v>0</v>
      </c>
      <c r="K149" s="120">
        <v>0</v>
      </c>
      <c r="L149" s="120">
        <v>0</v>
      </c>
      <c r="M149" s="120">
        <v>0</v>
      </c>
      <c r="N149" s="120">
        <v>0</v>
      </c>
      <c r="O149" s="120">
        <v>0</v>
      </c>
      <c r="P149" s="120">
        <v>0</v>
      </c>
      <c r="Q149" s="120">
        <v>0</v>
      </c>
      <c r="R149" s="120">
        <v>0</v>
      </c>
      <c r="S149" s="120">
        <v>0</v>
      </c>
      <c r="T149" s="120">
        <v>0</v>
      </c>
      <c r="U149" s="120">
        <v>0</v>
      </c>
      <c r="V149" s="120">
        <v>0</v>
      </c>
      <c r="W149" s="120">
        <v>0</v>
      </c>
      <c r="X149" s="120">
        <v>0</v>
      </c>
      <c r="Y149" s="120">
        <v>0</v>
      </c>
      <c r="Z149" s="120">
        <v>0</v>
      </c>
    </row>
    <row r="150" spans="1:26" x14ac:dyDescent="0.25">
      <c r="B150" s="119" t="s">
        <v>187</v>
      </c>
      <c r="C150" s="120">
        <v>0</v>
      </c>
      <c r="D150" s="120">
        <v>0</v>
      </c>
      <c r="E150" s="120">
        <v>0</v>
      </c>
      <c r="F150" s="120">
        <v>0</v>
      </c>
      <c r="G150" s="120">
        <v>0</v>
      </c>
      <c r="H150" s="120">
        <v>0</v>
      </c>
      <c r="I150" s="120">
        <v>0</v>
      </c>
      <c r="J150" s="120">
        <v>0</v>
      </c>
      <c r="K150" s="120">
        <v>0</v>
      </c>
      <c r="L150" s="120">
        <v>0</v>
      </c>
      <c r="M150" s="120">
        <v>0</v>
      </c>
      <c r="N150" s="120">
        <v>0</v>
      </c>
      <c r="O150" s="120">
        <v>0</v>
      </c>
      <c r="P150" s="120">
        <v>0</v>
      </c>
      <c r="Q150" s="120">
        <v>0</v>
      </c>
      <c r="R150" s="120">
        <v>0</v>
      </c>
      <c r="S150" s="120">
        <v>0</v>
      </c>
      <c r="T150" s="120">
        <v>0</v>
      </c>
      <c r="U150" s="120">
        <v>0</v>
      </c>
      <c r="V150" s="120">
        <v>0</v>
      </c>
      <c r="W150" s="120">
        <v>0</v>
      </c>
      <c r="X150" s="120">
        <v>0</v>
      </c>
      <c r="Y150" s="120">
        <v>0</v>
      </c>
      <c r="Z150" s="120">
        <v>0</v>
      </c>
    </row>
    <row r="151" spans="1:26" x14ac:dyDescent="0.25">
      <c r="B151" s="119" t="s">
        <v>188</v>
      </c>
      <c r="C151" s="120">
        <v>0</v>
      </c>
      <c r="D151" s="120">
        <v>0</v>
      </c>
      <c r="E151" s="120">
        <v>0</v>
      </c>
      <c r="F151" s="120">
        <v>0</v>
      </c>
      <c r="G151" s="120">
        <v>0</v>
      </c>
      <c r="H151" s="120">
        <v>0</v>
      </c>
      <c r="I151" s="120">
        <v>0</v>
      </c>
      <c r="J151" s="120">
        <v>0</v>
      </c>
      <c r="K151" s="120">
        <v>0</v>
      </c>
      <c r="L151" s="120">
        <v>0</v>
      </c>
      <c r="M151" s="120">
        <v>0</v>
      </c>
      <c r="N151" s="120">
        <v>0</v>
      </c>
      <c r="O151" s="120">
        <v>0</v>
      </c>
      <c r="P151" s="120">
        <v>0</v>
      </c>
      <c r="Q151" s="120">
        <v>0</v>
      </c>
      <c r="R151" s="120">
        <v>0</v>
      </c>
      <c r="S151" s="120">
        <v>0</v>
      </c>
      <c r="T151" s="120">
        <v>0</v>
      </c>
      <c r="U151" s="120">
        <v>0</v>
      </c>
      <c r="V151" s="120">
        <v>0</v>
      </c>
      <c r="W151" s="120">
        <v>0</v>
      </c>
      <c r="X151" s="120">
        <v>0</v>
      </c>
      <c r="Y151" s="120">
        <v>0</v>
      </c>
      <c r="Z151" s="120">
        <v>0</v>
      </c>
    </row>
    <row r="152" spans="1:26" x14ac:dyDescent="0.25">
      <c r="A152" s="119" t="s">
        <v>189</v>
      </c>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x14ac:dyDescent="0.25">
      <c r="B153" s="119" t="s">
        <v>190</v>
      </c>
      <c r="C153" s="120">
        <v>0</v>
      </c>
      <c r="D153" s="120">
        <v>0</v>
      </c>
      <c r="E153" s="120">
        <v>0</v>
      </c>
      <c r="F153" s="120">
        <v>0</v>
      </c>
      <c r="G153" s="120">
        <v>0</v>
      </c>
      <c r="H153" s="120">
        <v>0</v>
      </c>
      <c r="I153" s="120">
        <v>0</v>
      </c>
      <c r="J153" s="120">
        <v>0</v>
      </c>
      <c r="K153" s="120">
        <v>0</v>
      </c>
      <c r="L153" s="120">
        <v>0</v>
      </c>
      <c r="M153" s="120">
        <v>42.389800000000001</v>
      </c>
      <c r="N153" s="120">
        <v>33.5017</v>
      </c>
      <c r="O153" s="120">
        <v>0</v>
      </c>
      <c r="P153" s="120">
        <v>0</v>
      </c>
      <c r="Q153" s="120">
        <v>76.179900000000004</v>
      </c>
      <c r="R153" s="120">
        <v>0.39945000000000003</v>
      </c>
      <c r="S153" s="120">
        <v>0</v>
      </c>
      <c r="T153" s="120">
        <v>0</v>
      </c>
      <c r="U153" s="120">
        <v>0</v>
      </c>
      <c r="V153" s="120">
        <v>0</v>
      </c>
      <c r="W153" s="120">
        <v>0</v>
      </c>
      <c r="X153" s="120">
        <v>0</v>
      </c>
      <c r="Y153" s="120">
        <v>0</v>
      </c>
      <c r="Z153" s="120">
        <v>152.47085000000001</v>
      </c>
    </row>
    <row r="154" spans="1:26" x14ac:dyDescent="0.25">
      <c r="A154" s="119" t="s">
        <v>191</v>
      </c>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x14ac:dyDescent="0.25">
      <c r="B155" s="119" t="s">
        <v>192</v>
      </c>
      <c r="C155" s="120">
        <v>0</v>
      </c>
      <c r="D155" s="120">
        <v>0</v>
      </c>
      <c r="E155" s="120">
        <v>89.694999999999993</v>
      </c>
      <c r="F155" s="120">
        <v>0</v>
      </c>
      <c r="G155" s="120">
        <v>0.143204</v>
      </c>
      <c r="H155" s="120">
        <v>0</v>
      </c>
      <c r="I155" s="120">
        <v>0</v>
      </c>
      <c r="J155" s="120">
        <v>12.372999999999999</v>
      </c>
      <c r="K155" s="120">
        <v>0</v>
      </c>
      <c r="L155" s="120">
        <v>61.796599999999998</v>
      </c>
      <c r="M155" s="120">
        <v>0</v>
      </c>
      <c r="N155" s="120">
        <v>0</v>
      </c>
      <c r="O155" s="120">
        <v>0</v>
      </c>
      <c r="P155" s="120">
        <v>0</v>
      </c>
      <c r="Q155" s="120">
        <v>0</v>
      </c>
      <c r="R155" s="120">
        <v>8.9364500000000007</v>
      </c>
      <c r="S155" s="120">
        <v>0</v>
      </c>
      <c r="T155" s="120">
        <v>0</v>
      </c>
      <c r="U155" s="120">
        <v>0</v>
      </c>
      <c r="V155" s="120">
        <v>0</v>
      </c>
      <c r="W155" s="120">
        <v>0</v>
      </c>
      <c r="X155" s="120">
        <v>0</v>
      </c>
      <c r="Y155" s="120">
        <v>0.68356300000000003</v>
      </c>
      <c r="Z155" s="120">
        <v>173.62781699999999</v>
      </c>
    </row>
    <row r="156" spans="1:26" x14ac:dyDescent="0.25">
      <c r="A156" s="119" t="s">
        <v>193</v>
      </c>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x14ac:dyDescent="0.25">
      <c r="B157" s="119" t="s">
        <v>194</v>
      </c>
      <c r="C157" s="120">
        <v>0</v>
      </c>
      <c r="D157" s="120">
        <v>0</v>
      </c>
      <c r="E157" s="120">
        <v>0</v>
      </c>
      <c r="F157" s="120">
        <v>0</v>
      </c>
      <c r="G157" s="120">
        <v>0</v>
      </c>
      <c r="H157" s="120">
        <v>0</v>
      </c>
      <c r="I157" s="120">
        <v>0</v>
      </c>
      <c r="J157" s="120">
        <v>0</v>
      </c>
      <c r="K157" s="120">
        <v>0</v>
      </c>
      <c r="L157" s="120">
        <v>0</v>
      </c>
      <c r="M157" s="120">
        <v>0</v>
      </c>
      <c r="N157" s="120">
        <v>0</v>
      </c>
      <c r="O157" s="120">
        <v>0</v>
      </c>
      <c r="P157" s="120">
        <v>0</v>
      </c>
      <c r="Q157" s="120">
        <v>0</v>
      </c>
      <c r="R157" s="120">
        <v>0</v>
      </c>
      <c r="S157" s="120">
        <v>0</v>
      </c>
      <c r="T157" s="120">
        <v>0</v>
      </c>
      <c r="U157" s="120">
        <v>0</v>
      </c>
      <c r="V157" s="120">
        <v>0</v>
      </c>
      <c r="W157" s="120">
        <v>0</v>
      </c>
      <c r="X157" s="120">
        <v>0</v>
      </c>
      <c r="Y157" s="120">
        <v>0</v>
      </c>
      <c r="Z157" s="120">
        <v>0</v>
      </c>
    </row>
    <row r="158" spans="1:26" x14ac:dyDescent="0.25">
      <c r="B158" s="119" t="s">
        <v>195</v>
      </c>
      <c r="C158" s="120">
        <v>0</v>
      </c>
      <c r="D158" s="120">
        <v>0</v>
      </c>
      <c r="E158" s="120">
        <v>14.1722</v>
      </c>
      <c r="F158" s="120">
        <v>0.66732000000000002</v>
      </c>
      <c r="G158" s="120">
        <v>7.2545200000000004E-2</v>
      </c>
      <c r="H158" s="120">
        <v>0</v>
      </c>
      <c r="I158" s="120">
        <v>0</v>
      </c>
      <c r="J158" s="120">
        <v>44.879100000000001</v>
      </c>
      <c r="K158" s="120">
        <v>323.09399999999999</v>
      </c>
      <c r="L158" s="120">
        <v>0</v>
      </c>
      <c r="M158" s="120">
        <v>0</v>
      </c>
      <c r="N158" s="120">
        <v>41.335900000000002</v>
      </c>
      <c r="O158" s="120">
        <v>0</v>
      </c>
      <c r="P158" s="120">
        <v>0</v>
      </c>
      <c r="Q158" s="120">
        <v>0</v>
      </c>
      <c r="R158" s="120">
        <v>7.3681400000000004</v>
      </c>
      <c r="S158" s="120">
        <v>0</v>
      </c>
      <c r="T158" s="120">
        <v>0</v>
      </c>
      <c r="U158" s="120">
        <v>0</v>
      </c>
      <c r="V158" s="120">
        <v>0</v>
      </c>
      <c r="W158" s="120">
        <v>0</v>
      </c>
      <c r="X158" s="120">
        <v>0</v>
      </c>
      <c r="Y158" s="120">
        <v>17.715399999999999</v>
      </c>
      <c r="Z158" s="120">
        <v>449.30460519999997</v>
      </c>
    </row>
    <row r="159" spans="1:26" x14ac:dyDescent="0.25">
      <c r="B159" s="119" t="s">
        <v>196</v>
      </c>
      <c r="C159" s="120">
        <v>0</v>
      </c>
      <c r="D159" s="120">
        <v>0</v>
      </c>
      <c r="E159" s="120">
        <v>11.513299999999999</v>
      </c>
      <c r="F159" s="120">
        <v>0</v>
      </c>
      <c r="G159" s="120">
        <v>0</v>
      </c>
      <c r="H159" s="120">
        <v>0</v>
      </c>
      <c r="I159" s="120">
        <v>0</v>
      </c>
      <c r="J159" s="120">
        <v>36.578600000000002</v>
      </c>
      <c r="K159" s="120">
        <v>0</v>
      </c>
      <c r="L159" s="120">
        <v>0</v>
      </c>
      <c r="M159" s="120">
        <v>0</v>
      </c>
      <c r="N159" s="120">
        <v>33.6905</v>
      </c>
      <c r="O159" s="120">
        <v>0</v>
      </c>
      <c r="P159" s="120">
        <v>0</v>
      </c>
      <c r="Q159" s="120">
        <v>0</v>
      </c>
      <c r="R159" s="120">
        <v>2.29745</v>
      </c>
      <c r="S159" s="120">
        <v>0</v>
      </c>
      <c r="T159" s="120">
        <v>0</v>
      </c>
      <c r="U159" s="120">
        <v>0</v>
      </c>
      <c r="V159" s="120">
        <v>0</v>
      </c>
      <c r="W159" s="120">
        <v>0</v>
      </c>
      <c r="X159" s="120">
        <v>0</v>
      </c>
      <c r="Y159" s="120">
        <v>14.438599999999999</v>
      </c>
      <c r="Z159" s="120">
        <v>98.518449999999987</v>
      </c>
    </row>
    <row r="160" spans="1:26" x14ac:dyDescent="0.25">
      <c r="B160" s="119" t="s">
        <v>193</v>
      </c>
      <c r="C160" s="120">
        <v>0</v>
      </c>
      <c r="D160" s="120">
        <v>0</v>
      </c>
      <c r="E160" s="120">
        <v>0</v>
      </c>
      <c r="F160" s="120">
        <v>0</v>
      </c>
      <c r="G160" s="120">
        <v>0</v>
      </c>
      <c r="H160" s="120">
        <v>0</v>
      </c>
      <c r="I160" s="120">
        <v>0</v>
      </c>
      <c r="J160" s="120">
        <v>0</v>
      </c>
      <c r="K160" s="120">
        <v>0</v>
      </c>
      <c r="L160" s="120">
        <v>0</v>
      </c>
      <c r="M160" s="120">
        <v>0</v>
      </c>
      <c r="N160" s="120">
        <v>0</v>
      </c>
      <c r="O160" s="120">
        <v>0</v>
      </c>
      <c r="P160" s="120">
        <v>0</v>
      </c>
      <c r="Q160" s="120">
        <v>0</v>
      </c>
      <c r="R160" s="120">
        <v>0</v>
      </c>
      <c r="S160" s="120">
        <v>0</v>
      </c>
      <c r="T160" s="120">
        <v>0</v>
      </c>
      <c r="U160" s="120">
        <v>0</v>
      </c>
      <c r="V160" s="120">
        <v>0</v>
      </c>
      <c r="W160" s="120">
        <v>0</v>
      </c>
      <c r="X160" s="120">
        <v>0</v>
      </c>
      <c r="Y160" s="120">
        <v>0</v>
      </c>
      <c r="Z160" s="120">
        <v>0</v>
      </c>
    </row>
    <row r="161" spans="1:26" x14ac:dyDescent="0.25">
      <c r="B161" s="119" t="s">
        <v>197</v>
      </c>
      <c r="C161" s="120">
        <v>0</v>
      </c>
      <c r="D161" s="120">
        <v>0</v>
      </c>
      <c r="E161" s="120">
        <v>0</v>
      </c>
      <c r="F161" s="120">
        <v>0</v>
      </c>
      <c r="G161" s="120">
        <v>0</v>
      </c>
      <c r="H161" s="120">
        <v>0</v>
      </c>
      <c r="I161" s="120">
        <v>0</v>
      </c>
      <c r="J161" s="120">
        <v>0</v>
      </c>
      <c r="K161" s="120">
        <v>0</v>
      </c>
      <c r="L161" s="120">
        <v>0</v>
      </c>
      <c r="M161" s="120">
        <v>0</v>
      </c>
      <c r="N161" s="120">
        <v>0</v>
      </c>
      <c r="O161" s="120">
        <v>0</v>
      </c>
      <c r="P161" s="120">
        <v>0</v>
      </c>
      <c r="Q161" s="120">
        <v>0</v>
      </c>
      <c r="R161" s="120">
        <v>0</v>
      </c>
      <c r="S161" s="120">
        <v>0</v>
      </c>
      <c r="T161" s="120">
        <v>0</v>
      </c>
      <c r="U161" s="120">
        <v>0</v>
      </c>
      <c r="V161" s="120">
        <v>0</v>
      </c>
      <c r="W161" s="120">
        <v>0</v>
      </c>
      <c r="X161" s="120">
        <v>0</v>
      </c>
      <c r="Y161" s="120">
        <v>0</v>
      </c>
      <c r="Z161" s="120">
        <v>0</v>
      </c>
    </row>
    <row r="162" spans="1:26" x14ac:dyDescent="0.25">
      <c r="B162" s="119" t="s">
        <v>198</v>
      </c>
      <c r="C162" s="120">
        <v>0</v>
      </c>
      <c r="D162" s="120">
        <v>0</v>
      </c>
      <c r="E162" s="120">
        <v>0</v>
      </c>
      <c r="F162" s="120">
        <v>0</v>
      </c>
      <c r="G162" s="120">
        <v>0</v>
      </c>
      <c r="H162" s="120">
        <v>0</v>
      </c>
      <c r="I162" s="120">
        <v>0</v>
      </c>
      <c r="J162" s="120">
        <v>0</v>
      </c>
      <c r="K162" s="120">
        <v>0</v>
      </c>
      <c r="L162" s="120">
        <v>0</v>
      </c>
      <c r="M162" s="120">
        <v>0</v>
      </c>
      <c r="N162" s="120">
        <v>0</v>
      </c>
      <c r="O162" s="120">
        <v>0</v>
      </c>
      <c r="P162" s="120">
        <v>0</v>
      </c>
      <c r="Q162" s="120">
        <v>0</v>
      </c>
      <c r="R162" s="120">
        <v>0</v>
      </c>
      <c r="S162" s="120">
        <v>0</v>
      </c>
      <c r="T162" s="120">
        <v>0</v>
      </c>
      <c r="U162" s="120">
        <v>0</v>
      </c>
      <c r="V162" s="120">
        <v>0</v>
      </c>
      <c r="W162" s="120">
        <v>0</v>
      </c>
      <c r="X162" s="120">
        <v>0</v>
      </c>
      <c r="Y162" s="120">
        <v>0</v>
      </c>
      <c r="Z162" s="120">
        <v>0</v>
      </c>
    </row>
    <row r="163" spans="1:26" x14ac:dyDescent="0.25">
      <c r="B163" s="119" t="s">
        <v>199</v>
      </c>
      <c r="C163" s="120">
        <v>0</v>
      </c>
      <c r="D163" s="120">
        <v>0</v>
      </c>
      <c r="E163" s="120">
        <v>0</v>
      </c>
      <c r="F163" s="120">
        <v>0</v>
      </c>
      <c r="G163" s="120">
        <v>0</v>
      </c>
      <c r="H163" s="120">
        <v>0</v>
      </c>
      <c r="I163" s="120">
        <v>0</v>
      </c>
      <c r="J163" s="120">
        <v>0</v>
      </c>
      <c r="K163" s="120">
        <v>0</v>
      </c>
      <c r="L163" s="120">
        <v>0</v>
      </c>
      <c r="M163" s="120">
        <v>0</v>
      </c>
      <c r="N163" s="120">
        <v>0</v>
      </c>
      <c r="O163" s="120">
        <v>0</v>
      </c>
      <c r="P163" s="120">
        <v>0</v>
      </c>
      <c r="Q163" s="120">
        <v>0</v>
      </c>
      <c r="R163" s="120">
        <v>0</v>
      </c>
      <c r="S163" s="120">
        <v>0</v>
      </c>
      <c r="T163" s="120">
        <v>0</v>
      </c>
      <c r="U163" s="120">
        <v>0</v>
      </c>
      <c r="V163" s="120">
        <v>0</v>
      </c>
      <c r="W163" s="120">
        <v>0</v>
      </c>
      <c r="X163" s="120">
        <v>0</v>
      </c>
      <c r="Y163" s="120">
        <v>0</v>
      </c>
      <c r="Z163" s="120">
        <v>0</v>
      </c>
    </row>
    <row r="164" spans="1:26" x14ac:dyDescent="0.25">
      <c r="A164" s="119" t="s">
        <v>200</v>
      </c>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x14ac:dyDescent="0.25">
      <c r="B165" s="119" t="s">
        <v>201</v>
      </c>
      <c r="C165" s="120">
        <v>0</v>
      </c>
      <c r="D165" s="120">
        <v>0</v>
      </c>
      <c r="E165" s="120">
        <v>0</v>
      </c>
      <c r="F165" s="120">
        <v>0</v>
      </c>
      <c r="G165" s="120">
        <v>0</v>
      </c>
      <c r="H165" s="120">
        <v>0</v>
      </c>
      <c r="I165" s="120">
        <v>0</v>
      </c>
      <c r="J165" s="120">
        <v>0</v>
      </c>
      <c r="K165" s="120">
        <v>0</v>
      </c>
      <c r="L165" s="120">
        <v>0</v>
      </c>
      <c r="M165" s="120">
        <v>0</v>
      </c>
      <c r="N165" s="120">
        <v>0</v>
      </c>
      <c r="O165" s="120">
        <v>0</v>
      </c>
      <c r="P165" s="120">
        <v>0</v>
      </c>
      <c r="Q165" s="120">
        <v>0</v>
      </c>
      <c r="R165" s="120">
        <v>0</v>
      </c>
      <c r="S165" s="120">
        <v>0</v>
      </c>
      <c r="T165" s="120">
        <v>0</v>
      </c>
      <c r="U165" s="120">
        <v>0</v>
      </c>
      <c r="V165" s="120">
        <v>0</v>
      </c>
      <c r="W165" s="120">
        <v>0</v>
      </c>
      <c r="X165" s="120">
        <v>0</v>
      </c>
      <c r="Y165" s="120">
        <v>0</v>
      </c>
      <c r="Z165" s="120">
        <v>0</v>
      </c>
    </row>
    <row r="166" spans="1:26" x14ac:dyDescent="0.25">
      <c r="B166" s="119" t="s">
        <v>202</v>
      </c>
      <c r="C166" s="120">
        <v>0</v>
      </c>
      <c r="D166" s="120">
        <v>0</v>
      </c>
      <c r="E166" s="120">
        <v>0</v>
      </c>
      <c r="F166" s="120">
        <v>0</v>
      </c>
      <c r="G166" s="120">
        <v>0</v>
      </c>
      <c r="H166" s="120">
        <v>0</v>
      </c>
      <c r="I166" s="120">
        <v>0</v>
      </c>
      <c r="J166" s="120">
        <v>0</v>
      </c>
      <c r="K166" s="120">
        <v>0</v>
      </c>
      <c r="L166" s="120">
        <v>0</v>
      </c>
      <c r="M166" s="120">
        <v>0</v>
      </c>
      <c r="N166" s="120">
        <v>0</v>
      </c>
      <c r="O166" s="120">
        <v>0</v>
      </c>
      <c r="P166" s="120">
        <v>0</v>
      </c>
      <c r="Q166" s="120">
        <v>0</v>
      </c>
      <c r="R166" s="120">
        <v>0</v>
      </c>
      <c r="S166" s="120">
        <v>0</v>
      </c>
      <c r="T166" s="120">
        <v>0</v>
      </c>
      <c r="U166" s="120">
        <v>0</v>
      </c>
      <c r="V166" s="120">
        <v>0</v>
      </c>
      <c r="W166" s="120">
        <v>0</v>
      </c>
      <c r="X166" s="120">
        <v>0</v>
      </c>
      <c r="Y166" s="120">
        <v>0</v>
      </c>
      <c r="Z166" s="120">
        <v>0</v>
      </c>
    </row>
    <row r="167" spans="1:26" x14ac:dyDescent="0.25">
      <c r="A167" s="119" t="s">
        <v>203</v>
      </c>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x14ac:dyDescent="0.25">
      <c r="B168" s="119" t="s">
        <v>204</v>
      </c>
      <c r="C168" s="120">
        <v>0</v>
      </c>
      <c r="D168" s="120">
        <v>0</v>
      </c>
      <c r="E168" s="120">
        <v>0</v>
      </c>
      <c r="F168" s="120">
        <v>0</v>
      </c>
      <c r="G168" s="120">
        <v>0</v>
      </c>
      <c r="H168" s="120">
        <v>0</v>
      </c>
      <c r="I168" s="120">
        <v>0</v>
      </c>
      <c r="J168" s="120">
        <v>0</v>
      </c>
      <c r="K168" s="120">
        <v>0</v>
      </c>
      <c r="L168" s="120">
        <v>0</v>
      </c>
      <c r="M168" s="120">
        <v>0</v>
      </c>
      <c r="N168" s="120">
        <v>0</v>
      </c>
      <c r="O168" s="120">
        <v>0</v>
      </c>
      <c r="P168" s="120">
        <v>0</v>
      </c>
      <c r="Q168" s="120">
        <v>0</v>
      </c>
      <c r="R168" s="120">
        <v>0</v>
      </c>
      <c r="S168" s="120">
        <v>0</v>
      </c>
      <c r="T168" s="120">
        <v>0</v>
      </c>
      <c r="U168" s="120">
        <v>0</v>
      </c>
      <c r="V168" s="120">
        <v>0</v>
      </c>
      <c r="W168" s="120">
        <v>0</v>
      </c>
      <c r="X168" s="120">
        <v>0</v>
      </c>
      <c r="Y168" s="120">
        <v>0</v>
      </c>
      <c r="Z168" s="120">
        <v>0</v>
      </c>
    </row>
    <row r="169" spans="1:26" x14ac:dyDescent="0.25">
      <c r="A169" s="119" t="s">
        <v>205</v>
      </c>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x14ac:dyDescent="0.25">
      <c r="B170" s="119" t="s">
        <v>206</v>
      </c>
      <c r="C170" s="120">
        <v>0</v>
      </c>
      <c r="D170" s="120">
        <v>0</v>
      </c>
      <c r="E170" s="120">
        <v>0</v>
      </c>
      <c r="F170" s="120">
        <v>0</v>
      </c>
      <c r="G170" s="120">
        <v>0</v>
      </c>
      <c r="H170" s="120">
        <v>0</v>
      </c>
      <c r="I170" s="120">
        <v>0</v>
      </c>
      <c r="J170" s="120">
        <v>0</v>
      </c>
      <c r="K170" s="120">
        <v>0</v>
      </c>
      <c r="L170" s="120">
        <v>0</v>
      </c>
      <c r="M170" s="120">
        <v>0</v>
      </c>
      <c r="N170" s="120">
        <v>0</v>
      </c>
      <c r="O170" s="120">
        <v>0</v>
      </c>
      <c r="P170" s="120">
        <v>0</v>
      </c>
      <c r="Q170" s="120">
        <v>0</v>
      </c>
      <c r="R170" s="120">
        <v>0</v>
      </c>
      <c r="S170" s="120">
        <v>0</v>
      </c>
      <c r="T170" s="120">
        <v>0</v>
      </c>
      <c r="U170" s="120">
        <v>0</v>
      </c>
      <c r="V170" s="120">
        <v>0</v>
      </c>
      <c r="W170" s="120">
        <v>0</v>
      </c>
      <c r="X170" s="120">
        <v>0</v>
      </c>
      <c r="Y170" s="120">
        <v>0</v>
      </c>
      <c r="Z170" s="120">
        <v>0</v>
      </c>
    </row>
    <row r="171" spans="1:26" x14ac:dyDescent="0.25">
      <c r="B171" s="119" t="s">
        <v>207</v>
      </c>
      <c r="C171" s="120">
        <v>0</v>
      </c>
      <c r="D171" s="120">
        <v>0</v>
      </c>
      <c r="E171" s="120">
        <v>0</v>
      </c>
      <c r="F171" s="120">
        <v>0</v>
      </c>
      <c r="G171" s="120">
        <v>0</v>
      </c>
      <c r="H171" s="120">
        <v>0</v>
      </c>
      <c r="I171" s="120">
        <v>0</v>
      </c>
      <c r="J171" s="120">
        <v>0</v>
      </c>
      <c r="K171" s="120">
        <v>0</v>
      </c>
      <c r="L171" s="120">
        <v>0</v>
      </c>
      <c r="M171" s="120">
        <v>0</v>
      </c>
      <c r="N171" s="120">
        <v>0</v>
      </c>
      <c r="O171" s="120">
        <v>0</v>
      </c>
      <c r="P171" s="120">
        <v>0</v>
      </c>
      <c r="Q171" s="120">
        <v>0</v>
      </c>
      <c r="R171" s="120">
        <v>0</v>
      </c>
      <c r="S171" s="120">
        <v>0</v>
      </c>
      <c r="T171" s="120">
        <v>0</v>
      </c>
      <c r="U171" s="120">
        <v>0</v>
      </c>
      <c r="V171" s="120">
        <v>0</v>
      </c>
      <c r="W171" s="120">
        <v>0</v>
      </c>
      <c r="X171" s="120">
        <v>0</v>
      </c>
      <c r="Y171" s="120">
        <v>0</v>
      </c>
      <c r="Z171" s="120">
        <v>0</v>
      </c>
    </row>
    <row r="172" spans="1:26" x14ac:dyDescent="0.25">
      <c r="B172" s="119" t="s">
        <v>208</v>
      </c>
      <c r="C172" s="120">
        <v>0</v>
      </c>
      <c r="D172" s="120">
        <v>0</v>
      </c>
      <c r="E172" s="120">
        <v>0</v>
      </c>
      <c r="F172" s="120">
        <v>0</v>
      </c>
      <c r="G172" s="120">
        <v>0</v>
      </c>
      <c r="H172" s="120">
        <v>0</v>
      </c>
      <c r="I172" s="120">
        <v>0</v>
      </c>
      <c r="J172" s="120">
        <v>0</v>
      </c>
      <c r="K172" s="120">
        <v>0</v>
      </c>
      <c r="L172" s="120">
        <v>0</v>
      </c>
      <c r="M172" s="120">
        <v>0</v>
      </c>
      <c r="N172" s="120">
        <v>0</v>
      </c>
      <c r="O172" s="120">
        <v>0</v>
      </c>
      <c r="P172" s="120">
        <v>0</v>
      </c>
      <c r="Q172" s="120">
        <v>0</v>
      </c>
      <c r="R172" s="120">
        <v>0</v>
      </c>
      <c r="S172" s="120">
        <v>0</v>
      </c>
      <c r="T172" s="120">
        <v>0</v>
      </c>
      <c r="U172" s="120">
        <v>0</v>
      </c>
      <c r="V172" s="120">
        <v>0</v>
      </c>
      <c r="W172" s="120">
        <v>0</v>
      </c>
      <c r="X172" s="120">
        <v>0</v>
      </c>
      <c r="Y172" s="120">
        <v>0</v>
      </c>
      <c r="Z172" s="120">
        <v>0</v>
      </c>
    </row>
    <row r="173" spans="1:26" x14ac:dyDescent="0.25">
      <c r="A173" s="119" t="s">
        <v>209</v>
      </c>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x14ac:dyDescent="0.25">
      <c r="B174" s="119" t="s">
        <v>210</v>
      </c>
      <c r="C174" s="120">
        <v>206.75299999999999</v>
      </c>
      <c r="D174" s="120">
        <v>0</v>
      </c>
      <c r="E174" s="120">
        <v>0</v>
      </c>
      <c r="F174" s="120">
        <v>0</v>
      </c>
      <c r="G174" s="120">
        <v>0.55577900000000002</v>
      </c>
      <c r="H174" s="120">
        <v>0</v>
      </c>
      <c r="I174" s="120">
        <v>0</v>
      </c>
      <c r="J174" s="120">
        <v>61.625399999999999</v>
      </c>
      <c r="K174" s="120">
        <v>0</v>
      </c>
      <c r="L174" s="120">
        <v>0</v>
      </c>
      <c r="M174" s="120">
        <v>0</v>
      </c>
      <c r="N174" s="120">
        <v>0</v>
      </c>
      <c r="O174" s="120">
        <v>0</v>
      </c>
      <c r="P174" s="120">
        <v>0</v>
      </c>
      <c r="Q174" s="120">
        <v>0</v>
      </c>
      <c r="R174" s="120">
        <v>11.5289</v>
      </c>
      <c r="S174" s="120">
        <v>0</v>
      </c>
      <c r="T174" s="120">
        <v>0</v>
      </c>
      <c r="U174" s="120">
        <v>0</v>
      </c>
      <c r="V174" s="120">
        <v>0</v>
      </c>
      <c r="W174" s="120">
        <v>0</v>
      </c>
      <c r="X174" s="120">
        <v>0</v>
      </c>
      <c r="Y174" s="120">
        <v>0</v>
      </c>
      <c r="Z174" s="120">
        <v>280.46307899999999</v>
      </c>
    </row>
    <row r="175" spans="1:26" x14ac:dyDescent="0.25">
      <c r="A175" s="119" t="s">
        <v>211</v>
      </c>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x14ac:dyDescent="0.25">
      <c r="B176" s="119" t="s">
        <v>212</v>
      </c>
      <c r="C176" s="120">
        <v>0</v>
      </c>
      <c r="D176" s="120">
        <v>0</v>
      </c>
      <c r="E176" s="120">
        <v>0</v>
      </c>
      <c r="F176" s="120">
        <v>0</v>
      </c>
      <c r="G176" s="120">
        <v>0</v>
      </c>
      <c r="H176" s="120">
        <v>0</v>
      </c>
      <c r="I176" s="120">
        <v>0</v>
      </c>
      <c r="J176" s="120">
        <v>0</v>
      </c>
      <c r="K176" s="120">
        <v>0</v>
      </c>
      <c r="L176" s="120">
        <v>0</v>
      </c>
      <c r="M176" s="120">
        <v>0</v>
      </c>
      <c r="N176" s="120">
        <v>0</v>
      </c>
      <c r="O176" s="120">
        <v>0</v>
      </c>
      <c r="P176" s="120">
        <v>0</v>
      </c>
      <c r="Q176" s="120">
        <v>0</v>
      </c>
      <c r="R176" s="120">
        <v>0</v>
      </c>
      <c r="S176" s="120">
        <v>0</v>
      </c>
      <c r="T176" s="120">
        <v>0</v>
      </c>
      <c r="U176" s="120">
        <v>0</v>
      </c>
      <c r="V176" s="120">
        <v>0</v>
      </c>
      <c r="W176" s="120">
        <v>0</v>
      </c>
      <c r="X176" s="120">
        <v>0</v>
      </c>
      <c r="Y176" s="120">
        <v>0</v>
      </c>
      <c r="Z176" s="120">
        <v>0</v>
      </c>
    </row>
    <row r="177" spans="1:26" x14ac:dyDescent="0.25">
      <c r="A177" s="119" t="s">
        <v>213</v>
      </c>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x14ac:dyDescent="0.25">
      <c r="B178" s="119" t="s">
        <v>214</v>
      </c>
      <c r="C178" s="120">
        <v>0</v>
      </c>
      <c r="D178" s="120">
        <v>0</v>
      </c>
      <c r="E178" s="120">
        <v>7.56846</v>
      </c>
      <c r="F178" s="120">
        <v>0</v>
      </c>
      <c r="G178" s="120">
        <v>0</v>
      </c>
      <c r="H178" s="120">
        <v>0</v>
      </c>
      <c r="I178" s="120">
        <v>0</v>
      </c>
      <c r="J178" s="120">
        <v>7.56846</v>
      </c>
      <c r="K178" s="120">
        <v>0</v>
      </c>
      <c r="L178" s="120">
        <v>0</v>
      </c>
      <c r="M178" s="120">
        <v>7.7024100000000004</v>
      </c>
      <c r="N178" s="120">
        <v>15.136900000000001</v>
      </c>
      <c r="O178" s="120">
        <v>0</v>
      </c>
      <c r="P178" s="120">
        <v>0</v>
      </c>
      <c r="Q178" s="120">
        <v>0</v>
      </c>
      <c r="R178" s="120">
        <v>0.73675199999999996</v>
      </c>
      <c r="S178" s="120">
        <v>0</v>
      </c>
      <c r="T178" s="120">
        <v>0</v>
      </c>
      <c r="U178" s="120">
        <v>0</v>
      </c>
      <c r="V178" s="120">
        <v>0</v>
      </c>
      <c r="W178" s="120">
        <v>0</v>
      </c>
      <c r="X178" s="120">
        <v>0</v>
      </c>
      <c r="Y178" s="120">
        <v>0</v>
      </c>
      <c r="Z178" s="120">
        <v>38.712982000000004</v>
      </c>
    </row>
    <row r="179" spans="1:26" x14ac:dyDescent="0.25">
      <c r="B179" s="119" t="s">
        <v>215</v>
      </c>
      <c r="C179" s="120">
        <v>0</v>
      </c>
      <c r="D179" s="120">
        <v>0</v>
      </c>
      <c r="E179" s="120">
        <v>0</v>
      </c>
      <c r="F179" s="120">
        <v>0</v>
      </c>
      <c r="G179" s="120">
        <v>0</v>
      </c>
      <c r="H179" s="120">
        <v>0</v>
      </c>
      <c r="I179" s="120">
        <v>0</v>
      </c>
      <c r="J179" s="120">
        <v>0</v>
      </c>
      <c r="K179" s="120">
        <v>0</v>
      </c>
      <c r="L179" s="120">
        <v>0</v>
      </c>
      <c r="M179" s="120">
        <v>0</v>
      </c>
      <c r="N179" s="120">
        <v>0</v>
      </c>
      <c r="O179" s="120">
        <v>0</v>
      </c>
      <c r="P179" s="120">
        <v>0</v>
      </c>
      <c r="Q179" s="120">
        <v>0</v>
      </c>
      <c r="R179" s="120">
        <v>0</v>
      </c>
      <c r="S179" s="120">
        <v>0</v>
      </c>
      <c r="T179" s="120">
        <v>0</v>
      </c>
      <c r="U179" s="120">
        <v>0</v>
      </c>
      <c r="V179" s="120">
        <v>0</v>
      </c>
      <c r="W179" s="120">
        <v>0</v>
      </c>
      <c r="X179" s="120">
        <v>0</v>
      </c>
      <c r="Y179" s="120">
        <v>0</v>
      </c>
      <c r="Z179" s="120">
        <v>0</v>
      </c>
    </row>
    <row r="180" spans="1:26" x14ac:dyDescent="0.25">
      <c r="B180" s="119" t="s">
        <v>216</v>
      </c>
      <c r="C180" s="120">
        <v>0</v>
      </c>
      <c r="D180" s="120">
        <v>0</v>
      </c>
      <c r="E180" s="120">
        <v>0</v>
      </c>
      <c r="F180" s="120">
        <v>0</v>
      </c>
      <c r="G180" s="120">
        <v>0</v>
      </c>
      <c r="H180" s="120">
        <v>0</v>
      </c>
      <c r="I180" s="120">
        <v>0</v>
      </c>
      <c r="J180" s="120">
        <v>0</v>
      </c>
      <c r="K180" s="120">
        <v>0</v>
      </c>
      <c r="L180" s="120">
        <v>0</v>
      </c>
      <c r="M180" s="120">
        <v>0</v>
      </c>
      <c r="N180" s="120">
        <v>0</v>
      </c>
      <c r="O180" s="120">
        <v>0</v>
      </c>
      <c r="P180" s="120">
        <v>0</v>
      </c>
      <c r="Q180" s="120">
        <v>0</v>
      </c>
      <c r="R180" s="120">
        <v>0</v>
      </c>
      <c r="S180" s="120">
        <v>0</v>
      </c>
      <c r="T180" s="120">
        <v>0</v>
      </c>
      <c r="U180" s="120">
        <v>0</v>
      </c>
      <c r="V180" s="120">
        <v>0</v>
      </c>
      <c r="W180" s="120">
        <v>0</v>
      </c>
      <c r="X180" s="120">
        <v>0</v>
      </c>
      <c r="Y180" s="120">
        <v>0</v>
      </c>
      <c r="Z180" s="120">
        <v>0</v>
      </c>
    </row>
    <row r="181" spans="1:26" x14ac:dyDescent="0.25">
      <c r="B181" s="119" t="s">
        <v>217</v>
      </c>
      <c r="C181" s="120">
        <v>0</v>
      </c>
      <c r="D181" s="120">
        <v>0</v>
      </c>
      <c r="E181" s="120">
        <v>7.2691999999999997</v>
      </c>
      <c r="F181" s="120">
        <v>0</v>
      </c>
      <c r="G181" s="120">
        <v>0</v>
      </c>
      <c r="H181" s="120">
        <v>0</v>
      </c>
      <c r="I181" s="120">
        <v>0</v>
      </c>
      <c r="J181" s="120">
        <v>7.2691999999999997</v>
      </c>
      <c r="K181" s="120">
        <v>0</v>
      </c>
      <c r="L181" s="120">
        <v>0</v>
      </c>
      <c r="M181" s="120">
        <v>7.41174</v>
      </c>
      <c r="N181" s="120">
        <v>14.538399999999999</v>
      </c>
      <c r="O181" s="120">
        <v>0</v>
      </c>
      <c r="P181" s="120">
        <v>0</v>
      </c>
      <c r="Q181" s="120">
        <v>0</v>
      </c>
      <c r="R181" s="120">
        <v>0.38484000000000002</v>
      </c>
      <c r="S181" s="120">
        <v>0</v>
      </c>
      <c r="T181" s="120">
        <v>0</v>
      </c>
      <c r="U181" s="120">
        <v>0</v>
      </c>
      <c r="V181" s="120">
        <v>0</v>
      </c>
      <c r="W181" s="120">
        <v>0</v>
      </c>
      <c r="X181" s="120">
        <v>0</v>
      </c>
      <c r="Y181" s="120">
        <v>0</v>
      </c>
      <c r="Z181" s="120">
        <v>36.873379999999997</v>
      </c>
    </row>
    <row r="182" spans="1:26" x14ac:dyDescent="0.25">
      <c r="A182" s="119" t="s">
        <v>220</v>
      </c>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x14ac:dyDescent="0.25">
      <c r="B183" s="119" t="s">
        <v>221</v>
      </c>
      <c r="C183" s="120">
        <v>0</v>
      </c>
      <c r="D183" s="120">
        <v>0</v>
      </c>
      <c r="E183" s="120">
        <v>0</v>
      </c>
      <c r="F183" s="120">
        <v>0</v>
      </c>
      <c r="G183" s="120">
        <v>0</v>
      </c>
      <c r="H183" s="120">
        <v>0</v>
      </c>
      <c r="I183" s="120">
        <v>0</v>
      </c>
      <c r="J183" s="120">
        <v>0</v>
      </c>
      <c r="K183" s="120">
        <v>0</v>
      </c>
      <c r="L183" s="120">
        <v>0</v>
      </c>
      <c r="M183" s="120">
        <v>0</v>
      </c>
      <c r="N183" s="120">
        <v>0</v>
      </c>
      <c r="O183" s="120">
        <v>0</v>
      </c>
      <c r="P183" s="120">
        <v>0</v>
      </c>
      <c r="Q183" s="120">
        <v>0</v>
      </c>
      <c r="R183" s="120">
        <v>0</v>
      </c>
      <c r="S183" s="120">
        <v>0</v>
      </c>
      <c r="T183" s="120">
        <v>0</v>
      </c>
      <c r="U183" s="120">
        <v>0</v>
      </c>
      <c r="V183" s="120">
        <v>0</v>
      </c>
      <c r="W183" s="120">
        <v>0</v>
      </c>
      <c r="X183" s="120">
        <v>0</v>
      </c>
      <c r="Y183" s="120">
        <v>0</v>
      </c>
      <c r="Z183" s="120">
        <v>0</v>
      </c>
    </row>
    <row r="184" spans="1:26" x14ac:dyDescent="0.25">
      <c r="A184" s="119" t="s">
        <v>222</v>
      </c>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x14ac:dyDescent="0.25">
      <c r="B185" s="119" t="s">
        <v>223</v>
      </c>
      <c r="C185" s="120">
        <v>0</v>
      </c>
      <c r="D185" s="120">
        <v>0</v>
      </c>
      <c r="E185" s="120">
        <v>28.153099999999998</v>
      </c>
      <c r="F185" s="120">
        <v>0</v>
      </c>
      <c r="G185" s="120">
        <v>0</v>
      </c>
      <c r="H185" s="120">
        <v>0</v>
      </c>
      <c r="I185" s="120">
        <v>0</v>
      </c>
      <c r="J185" s="120">
        <v>24.657</v>
      </c>
      <c r="K185" s="120">
        <v>0</v>
      </c>
      <c r="L185" s="120">
        <v>0</v>
      </c>
      <c r="M185" s="120">
        <v>11.5311</v>
      </c>
      <c r="N185" s="120">
        <v>19.136800000000001</v>
      </c>
      <c r="O185" s="120">
        <v>0</v>
      </c>
      <c r="P185" s="120">
        <v>0</v>
      </c>
      <c r="Q185" s="120">
        <v>17.347200000000001</v>
      </c>
      <c r="R185" s="120">
        <v>3.64012</v>
      </c>
      <c r="S185" s="120">
        <v>0</v>
      </c>
      <c r="T185" s="120">
        <v>0</v>
      </c>
      <c r="U185" s="120">
        <v>0</v>
      </c>
      <c r="V185" s="120">
        <v>0</v>
      </c>
      <c r="W185" s="120">
        <v>0</v>
      </c>
      <c r="X185" s="120">
        <v>0</v>
      </c>
      <c r="Y185" s="120">
        <v>0</v>
      </c>
      <c r="Z185" s="120">
        <v>104.46532000000001</v>
      </c>
    </row>
    <row r="186" spans="1:26" x14ac:dyDescent="0.25">
      <c r="A186" s="119" t="s">
        <v>224</v>
      </c>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x14ac:dyDescent="0.25">
      <c r="B187" s="119" t="s">
        <v>225</v>
      </c>
      <c r="C187" s="120">
        <v>111.6</v>
      </c>
      <c r="D187" s="120">
        <v>0</v>
      </c>
      <c r="E187" s="120">
        <v>0</v>
      </c>
      <c r="F187" s="120">
        <v>0</v>
      </c>
      <c r="G187" s="120">
        <v>0.50333399999999995</v>
      </c>
      <c r="H187" s="120">
        <v>0</v>
      </c>
      <c r="I187" s="120">
        <v>0</v>
      </c>
      <c r="J187" s="120">
        <v>0</v>
      </c>
      <c r="K187" s="120">
        <v>0</v>
      </c>
      <c r="L187" s="120">
        <v>0</v>
      </c>
      <c r="M187" s="120">
        <v>0</v>
      </c>
      <c r="N187" s="120">
        <v>0</v>
      </c>
      <c r="O187" s="120">
        <v>0</v>
      </c>
      <c r="P187" s="120">
        <v>0</v>
      </c>
      <c r="Q187" s="120">
        <v>0</v>
      </c>
      <c r="R187" s="120">
        <v>0</v>
      </c>
      <c r="S187" s="120">
        <v>0</v>
      </c>
      <c r="T187" s="120">
        <v>0</v>
      </c>
      <c r="U187" s="120">
        <v>0</v>
      </c>
      <c r="V187" s="120">
        <v>0</v>
      </c>
      <c r="W187" s="120">
        <v>0</v>
      </c>
      <c r="X187" s="120">
        <v>0</v>
      </c>
      <c r="Y187" s="120">
        <v>0</v>
      </c>
      <c r="Z187" s="120">
        <v>112.10333399999999</v>
      </c>
    </row>
    <row r="188" spans="1:26" x14ac:dyDescent="0.25">
      <c r="B188" s="119" t="s">
        <v>226</v>
      </c>
      <c r="C188" s="120">
        <v>0</v>
      </c>
      <c r="D188" s="120">
        <v>0</v>
      </c>
      <c r="E188" s="120">
        <v>0</v>
      </c>
      <c r="F188" s="120">
        <v>0</v>
      </c>
      <c r="G188" s="120">
        <v>0</v>
      </c>
      <c r="H188" s="120">
        <v>0</v>
      </c>
      <c r="I188" s="120">
        <v>0</v>
      </c>
      <c r="J188" s="120">
        <v>0</v>
      </c>
      <c r="K188" s="120">
        <v>0</v>
      </c>
      <c r="L188" s="120">
        <v>0</v>
      </c>
      <c r="M188" s="120">
        <v>0</v>
      </c>
      <c r="N188" s="120">
        <v>0</v>
      </c>
      <c r="O188" s="120">
        <v>0</v>
      </c>
      <c r="P188" s="120">
        <v>0</v>
      </c>
      <c r="Q188" s="120">
        <v>0</v>
      </c>
      <c r="R188" s="120">
        <v>0</v>
      </c>
      <c r="S188" s="120">
        <v>0</v>
      </c>
      <c r="T188" s="120">
        <v>0</v>
      </c>
      <c r="U188" s="120">
        <v>0</v>
      </c>
      <c r="V188" s="120">
        <v>0</v>
      </c>
      <c r="W188" s="120">
        <v>0</v>
      </c>
      <c r="X188" s="120">
        <v>0</v>
      </c>
      <c r="Y188" s="120">
        <v>0</v>
      </c>
      <c r="Z188" s="120">
        <v>0</v>
      </c>
    </row>
    <row r="189" spans="1:26" x14ac:dyDescent="0.25">
      <c r="A189" s="119" t="s">
        <v>227</v>
      </c>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x14ac:dyDescent="0.25">
      <c r="B190" s="119" t="s">
        <v>228</v>
      </c>
      <c r="C190" s="120">
        <v>0</v>
      </c>
      <c r="D190" s="120">
        <v>0</v>
      </c>
      <c r="E190" s="120">
        <v>0</v>
      </c>
      <c r="F190" s="120">
        <v>0</v>
      </c>
      <c r="G190" s="120">
        <v>0</v>
      </c>
      <c r="H190" s="120">
        <v>0</v>
      </c>
      <c r="I190" s="120">
        <v>0</v>
      </c>
      <c r="J190" s="120">
        <v>0</v>
      </c>
      <c r="K190" s="120">
        <v>0</v>
      </c>
      <c r="L190" s="120">
        <v>0</v>
      </c>
      <c r="M190" s="120">
        <v>0</v>
      </c>
      <c r="N190" s="120">
        <v>0</v>
      </c>
      <c r="O190" s="120">
        <v>0</v>
      </c>
      <c r="P190" s="120">
        <v>0</v>
      </c>
      <c r="Q190" s="120">
        <v>0</v>
      </c>
      <c r="R190" s="120">
        <v>0</v>
      </c>
      <c r="S190" s="120">
        <v>0</v>
      </c>
      <c r="T190" s="120">
        <v>0</v>
      </c>
      <c r="U190" s="120">
        <v>0</v>
      </c>
      <c r="V190" s="120">
        <v>0</v>
      </c>
      <c r="W190" s="120">
        <v>0</v>
      </c>
      <c r="X190" s="120">
        <v>0</v>
      </c>
      <c r="Y190" s="120">
        <v>0</v>
      </c>
      <c r="Z190" s="120">
        <v>0</v>
      </c>
    </row>
    <row r="191" spans="1:26" x14ac:dyDescent="0.25">
      <c r="A191" s="119" t="s">
        <v>229</v>
      </c>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x14ac:dyDescent="0.25">
      <c r="B192" s="119" t="s">
        <v>230</v>
      </c>
      <c r="C192" s="120">
        <v>0</v>
      </c>
      <c r="D192" s="120">
        <v>0</v>
      </c>
      <c r="E192" s="120">
        <v>0</v>
      </c>
      <c r="F192" s="120">
        <v>0</v>
      </c>
      <c r="G192" s="120">
        <v>0</v>
      </c>
      <c r="H192" s="120">
        <v>0</v>
      </c>
      <c r="I192" s="120">
        <v>0</v>
      </c>
      <c r="J192" s="120">
        <v>0</v>
      </c>
      <c r="K192" s="120">
        <v>0</v>
      </c>
      <c r="L192" s="120">
        <v>0</v>
      </c>
      <c r="M192" s="120">
        <v>0</v>
      </c>
      <c r="N192" s="120">
        <v>0</v>
      </c>
      <c r="O192" s="120">
        <v>0</v>
      </c>
      <c r="P192" s="120">
        <v>0</v>
      </c>
      <c r="Q192" s="120">
        <v>0</v>
      </c>
      <c r="R192" s="120">
        <v>0</v>
      </c>
      <c r="S192" s="120">
        <v>0</v>
      </c>
      <c r="T192" s="120">
        <v>0</v>
      </c>
      <c r="U192" s="120">
        <v>0</v>
      </c>
      <c r="V192" s="120">
        <v>0</v>
      </c>
      <c r="W192" s="120">
        <v>0</v>
      </c>
      <c r="X192" s="120">
        <v>0</v>
      </c>
      <c r="Y192" s="120">
        <v>0</v>
      </c>
      <c r="Z192" s="120">
        <v>0</v>
      </c>
    </row>
    <row r="193" spans="1:26" x14ac:dyDescent="0.25">
      <c r="A193" s="119" t="s">
        <v>231</v>
      </c>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x14ac:dyDescent="0.25">
      <c r="B194" s="119" t="s">
        <v>232</v>
      </c>
      <c r="C194" s="120">
        <v>0</v>
      </c>
      <c r="D194" s="120">
        <v>0</v>
      </c>
      <c r="E194" s="120">
        <v>0</v>
      </c>
      <c r="F194" s="120">
        <v>0</v>
      </c>
      <c r="G194" s="120">
        <v>0</v>
      </c>
      <c r="H194" s="120">
        <v>0</v>
      </c>
      <c r="I194" s="120">
        <v>0</v>
      </c>
      <c r="J194" s="120">
        <v>0</v>
      </c>
      <c r="K194" s="120">
        <v>0</v>
      </c>
      <c r="L194" s="120">
        <v>0</v>
      </c>
      <c r="M194" s="120">
        <v>0</v>
      </c>
      <c r="N194" s="120">
        <v>0</v>
      </c>
      <c r="O194" s="120">
        <v>0</v>
      </c>
      <c r="P194" s="120">
        <v>0</v>
      </c>
      <c r="Q194" s="120">
        <v>0</v>
      </c>
      <c r="R194" s="120">
        <v>0</v>
      </c>
      <c r="S194" s="120">
        <v>0</v>
      </c>
      <c r="T194" s="120">
        <v>0</v>
      </c>
      <c r="U194" s="120">
        <v>0</v>
      </c>
      <c r="V194" s="120">
        <v>0</v>
      </c>
      <c r="W194" s="120">
        <v>0</v>
      </c>
      <c r="X194" s="120">
        <v>0</v>
      </c>
      <c r="Y194" s="120">
        <v>0</v>
      </c>
      <c r="Z194" s="120">
        <v>0</v>
      </c>
    </row>
    <row r="195" spans="1:26" x14ac:dyDescent="0.25">
      <c r="B195" s="119" t="s">
        <v>233</v>
      </c>
      <c r="C195" s="120">
        <v>0</v>
      </c>
      <c r="D195" s="120">
        <v>0</v>
      </c>
      <c r="E195" s="120">
        <v>0</v>
      </c>
      <c r="F195" s="120">
        <v>0</v>
      </c>
      <c r="G195" s="120">
        <v>0</v>
      </c>
      <c r="H195" s="120">
        <v>0</v>
      </c>
      <c r="I195" s="120">
        <v>0</v>
      </c>
      <c r="J195" s="120">
        <v>0</v>
      </c>
      <c r="K195" s="120">
        <v>0</v>
      </c>
      <c r="L195" s="120">
        <v>0</v>
      </c>
      <c r="M195" s="120">
        <v>0</v>
      </c>
      <c r="N195" s="120">
        <v>0</v>
      </c>
      <c r="O195" s="120">
        <v>0</v>
      </c>
      <c r="P195" s="120">
        <v>0</v>
      </c>
      <c r="Q195" s="120">
        <v>0</v>
      </c>
      <c r="R195" s="120">
        <v>0</v>
      </c>
      <c r="S195" s="120">
        <v>0</v>
      </c>
      <c r="T195" s="120">
        <v>0</v>
      </c>
      <c r="U195" s="120">
        <v>0</v>
      </c>
      <c r="V195" s="120">
        <v>0</v>
      </c>
      <c r="W195" s="120">
        <v>0</v>
      </c>
      <c r="X195" s="120">
        <v>0</v>
      </c>
      <c r="Y195" s="120">
        <v>0</v>
      </c>
      <c r="Z195" s="120">
        <v>0</v>
      </c>
    </row>
    <row r="196" spans="1:26" x14ac:dyDescent="0.25">
      <c r="B196" s="119" t="s">
        <v>234</v>
      </c>
      <c r="C196" s="120">
        <v>0</v>
      </c>
      <c r="D196" s="120">
        <v>0</v>
      </c>
      <c r="E196" s="120">
        <v>0</v>
      </c>
      <c r="F196" s="120">
        <v>0</v>
      </c>
      <c r="G196" s="120">
        <v>0</v>
      </c>
      <c r="H196" s="120">
        <v>0</v>
      </c>
      <c r="I196" s="120">
        <v>0</v>
      </c>
      <c r="J196" s="120">
        <v>0</v>
      </c>
      <c r="K196" s="120">
        <v>0</v>
      </c>
      <c r="L196" s="120">
        <v>0</v>
      </c>
      <c r="M196" s="120">
        <v>0</v>
      </c>
      <c r="N196" s="120">
        <v>0</v>
      </c>
      <c r="O196" s="120">
        <v>0</v>
      </c>
      <c r="P196" s="120">
        <v>0</v>
      </c>
      <c r="Q196" s="120">
        <v>0</v>
      </c>
      <c r="R196" s="120">
        <v>0</v>
      </c>
      <c r="S196" s="120">
        <v>0</v>
      </c>
      <c r="T196" s="120">
        <v>0</v>
      </c>
      <c r="U196" s="120">
        <v>0</v>
      </c>
      <c r="V196" s="120">
        <v>0</v>
      </c>
      <c r="W196" s="120">
        <v>0</v>
      </c>
      <c r="X196" s="120">
        <v>0</v>
      </c>
      <c r="Y196" s="120">
        <v>0</v>
      </c>
      <c r="Z196" s="120">
        <v>0</v>
      </c>
    </row>
    <row r="197" spans="1:26" x14ac:dyDescent="0.25">
      <c r="B197" s="119" t="s">
        <v>235</v>
      </c>
      <c r="C197" s="120">
        <v>0</v>
      </c>
      <c r="D197" s="120">
        <v>0</v>
      </c>
      <c r="E197" s="120">
        <v>39.017099999999999</v>
      </c>
      <c r="F197" s="120">
        <v>0</v>
      </c>
      <c r="G197" s="120">
        <v>0</v>
      </c>
      <c r="H197" s="120">
        <v>0</v>
      </c>
      <c r="I197" s="120">
        <v>0</v>
      </c>
      <c r="J197" s="120">
        <v>16.2928</v>
      </c>
      <c r="K197" s="120">
        <v>0</v>
      </c>
      <c r="L197" s="120">
        <v>45.877200000000002</v>
      </c>
      <c r="M197" s="120">
        <v>26.154299999999999</v>
      </c>
      <c r="N197" s="120">
        <v>82.750500000000002</v>
      </c>
      <c r="O197" s="120">
        <v>0</v>
      </c>
      <c r="P197" s="120">
        <v>0</v>
      </c>
      <c r="Q197" s="120">
        <v>24.4437</v>
      </c>
      <c r="R197" s="120">
        <v>0</v>
      </c>
      <c r="S197" s="120">
        <v>3.04419</v>
      </c>
      <c r="T197" s="120">
        <v>7.2889099999999998E-2</v>
      </c>
      <c r="U197" s="120">
        <v>0</v>
      </c>
      <c r="V197" s="120">
        <v>0</v>
      </c>
      <c r="W197" s="120">
        <v>0</v>
      </c>
      <c r="X197" s="120">
        <v>0</v>
      </c>
      <c r="Y197" s="120">
        <v>36.8733</v>
      </c>
      <c r="Z197" s="120">
        <v>274.52597909999997</v>
      </c>
    </row>
    <row r="198" spans="1:26" x14ac:dyDescent="0.25">
      <c r="A198" s="119" t="s">
        <v>238</v>
      </c>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x14ac:dyDescent="0.25">
      <c r="B199" s="119" t="s">
        <v>239</v>
      </c>
      <c r="C199" s="120">
        <v>0</v>
      </c>
      <c r="D199" s="120">
        <v>0</v>
      </c>
      <c r="E199" s="120">
        <v>0</v>
      </c>
      <c r="F199" s="120">
        <v>0</v>
      </c>
      <c r="G199" s="120">
        <v>0</v>
      </c>
      <c r="H199" s="120">
        <v>0</v>
      </c>
      <c r="I199" s="120">
        <v>0</v>
      </c>
      <c r="J199" s="120">
        <v>0</v>
      </c>
      <c r="K199" s="120">
        <v>0</v>
      </c>
      <c r="L199" s="120">
        <v>0</v>
      </c>
      <c r="M199" s="120">
        <v>0</v>
      </c>
      <c r="N199" s="120">
        <v>0</v>
      </c>
      <c r="O199" s="120">
        <v>0</v>
      </c>
      <c r="P199" s="120">
        <v>0</v>
      </c>
      <c r="Q199" s="120">
        <v>0</v>
      </c>
      <c r="R199" s="120">
        <v>0</v>
      </c>
      <c r="S199" s="120">
        <v>0</v>
      </c>
      <c r="T199" s="120">
        <v>0</v>
      </c>
      <c r="U199" s="120">
        <v>0</v>
      </c>
      <c r="V199" s="120">
        <v>0</v>
      </c>
      <c r="W199" s="120">
        <v>0</v>
      </c>
      <c r="X199" s="120">
        <v>0</v>
      </c>
      <c r="Y199" s="120">
        <v>0</v>
      </c>
      <c r="Z199" s="120">
        <v>0</v>
      </c>
    </row>
    <row r="200" spans="1:26" x14ac:dyDescent="0.25">
      <c r="B200" s="119" t="s">
        <v>240</v>
      </c>
      <c r="C200" s="120">
        <v>264.56799999999998</v>
      </c>
      <c r="D200" s="120">
        <v>0</v>
      </c>
      <c r="E200" s="120">
        <v>20.604199999999999</v>
      </c>
      <c r="F200" s="120">
        <v>0</v>
      </c>
      <c r="G200" s="120">
        <v>1.6303399999999999</v>
      </c>
      <c r="H200" s="120">
        <v>0</v>
      </c>
      <c r="I200" s="120">
        <v>0</v>
      </c>
      <c r="J200" s="120">
        <v>133.28700000000001</v>
      </c>
      <c r="K200" s="120">
        <v>0</v>
      </c>
      <c r="L200" s="120">
        <v>0</v>
      </c>
      <c r="M200" s="120">
        <v>5.80647</v>
      </c>
      <c r="N200" s="120">
        <v>31.773499999999999</v>
      </c>
      <c r="O200" s="120">
        <v>0</v>
      </c>
      <c r="P200" s="120">
        <v>0</v>
      </c>
      <c r="Q200" s="120">
        <v>0</v>
      </c>
      <c r="R200" s="120">
        <v>15.624499999999999</v>
      </c>
      <c r="S200" s="120">
        <v>0</v>
      </c>
      <c r="T200" s="120">
        <v>0</v>
      </c>
      <c r="U200" s="120">
        <v>0</v>
      </c>
      <c r="V200" s="120">
        <v>0</v>
      </c>
      <c r="W200" s="120">
        <v>0</v>
      </c>
      <c r="X200" s="120">
        <v>0</v>
      </c>
      <c r="Y200" s="120">
        <v>1.65493</v>
      </c>
      <c r="Z200" s="120">
        <v>474.94893999999994</v>
      </c>
    </row>
    <row r="201" spans="1:26" x14ac:dyDescent="0.25">
      <c r="B201" s="119" t="s">
        <v>241</v>
      </c>
      <c r="C201" s="120">
        <v>0</v>
      </c>
      <c r="D201" s="120">
        <v>0</v>
      </c>
      <c r="E201" s="120">
        <v>0</v>
      </c>
      <c r="F201" s="120">
        <v>0</v>
      </c>
      <c r="G201" s="120">
        <v>0</v>
      </c>
      <c r="H201" s="120">
        <v>0</v>
      </c>
      <c r="I201" s="120">
        <v>0</v>
      </c>
      <c r="J201" s="120">
        <v>0</v>
      </c>
      <c r="K201" s="120">
        <v>0</v>
      </c>
      <c r="L201" s="120">
        <v>0</v>
      </c>
      <c r="M201" s="120">
        <v>0</v>
      </c>
      <c r="N201" s="120">
        <v>0</v>
      </c>
      <c r="O201" s="120">
        <v>0</v>
      </c>
      <c r="P201" s="120">
        <v>0</v>
      </c>
      <c r="Q201" s="120">
        <v>0</v>
      </c>
      <c r="R201" s="120">
        <v>0</v>
      </c>
      <c r="S201" s="120">
        <v>0</v>
      </c>
      <c r="T201" s="120">
        <v>0</v>
      </c>
      <c r="U201" s="120">
        <v>0</v>
      </c>
      <c r="V201" s="120">
        <v>0</v>
      </c>
      <c r="W201" s="120">
        <v>0</v>
      </c>
      <c r="X201" s="120">
        <v>0</v>
      </c>
      <c r="Y201" s="120">
        <v>0</v>
      </c>
      <c r="Z201" s="120">
        <v>0</v>
      </c>
    </row>
    <row r="202" spans="1:26" x14ac:dyDescent="0.25">
      <c r="B202" s="119" t="s">
        <v>242</v>
      </c>
      <c r="C202" s="120">
        <v>0</v>
      </c>
      <c r="D202" s="120">
        <v>0</v>
      </c>
      <c r="E202" s="120">
        <v>0</v>
      </c>
      <c r="F202" s="120">
        <v>0</v>
      </c>
      <c r="G202" s="120">
        <v>0</v>
      </c>
      <c r="H202" s="120">
        <v>0</v>
      </c>
      <c r="I202" s="120">
        <v>0</v>
      </c>
      <c r="J202" s="120">
        <v>0</v>
      </c>
      <c r="K202" s="120">
        <v>0</v>
      </c>
      <c r="L202" s="120">
        <v>0</v>
      </c>
      <c r="M202" s="120">
        <v>0</v>
      </c>
      <c r="N202" s="120">
        <v>0</v>
      </c>
      <c r="O202" s="120">
        <v>0</v>
      </c>
      <c r="P202" s="120">
        <v>0</v>
      </c>
      <c r="Q202" s="120">
        <v>0</v>
      </c>
      <c r="R202" s="120">
        <v>0</v>
      </c>
      <c r="S202" s="120">
        <v>0</v>
      </c>
      <c r="T202" s="120">
        <v>0</v>
      </c>
      <c r="U202" s="120">
        <v>0</v>
      </c>
      <c r="V202" s="120">
        <v>0</v>
      </c>
      <c r="W202" s="120">
        <v>0</v>
      </c>
      <c r="X202" s="120">
        <v>0</v>
      </c>
      <c r="Y202" s="120">
        <v>0</v>
      </c>
      <c r="Z202" s="120">
        <v>0</v>
      </c>
    </row>
    <row r="203" spans="1:26" x14ac:dyDescent="0.25">
      <c r="A203" s="119" t="s">
        <v>243</v>
      </c>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x14ac:dyDescent="0.25">
      <c r="B204" s="119" t="s">
        <v>244</v>
      </c>
      <c r="C204" s="120">
        <v>0</v>
      </c>
      <c r="D204" s="120">
        <v>0</v>
      </c>
      <c r="E204" s="120">
        <v>63.860500000000002</v>
      </c>
      <c r="F204" s="120">
        <v>0</v>
      </c>
      <c r="G204" s="120">
        <v>0</v>
      </c>
      <c r="H204" s="120">
        <v>0</v>
      </c>
      <c r="I204" s="120">
        <v>0</v>
      </c>
      <c r="J204" s="120">
        <v>137.804</v>
      </c>
      <c r="K204" s="120">
        <v>0</v>
      </c>
      <c r="L204" s="120">
        <v>0</v>
      </c>
      <c r="M204" s="120">
        <v>21.366900000000001</v>
      </c>
      <c r="N204" s="120">
        <v>0</v>
      </c>
      <c r="O204" s="120">
        <v>0</v>
      </c>
      <c r="P204" s="120">
        <v>0</v>
      </c>
      <c r="Q204" s="120">
        <v>0</v>
      </c>
      <c r="R204" s="120">
        <v>9.1229200000000006</v>
      </c>
      <c r="S204" s="120">
        <v>0</v>
      </c>
      <c r="T204" s="120">
        <v>0</v>
      </c>
      <c r="U204" s="120">
        <v>0</v>
      </c>
      <c r="V204" s="120">
        <v>0</v>
      </c>
      <c r="W204" s="120">
        <v>0</v>
      </c>
      <c r="X204" s="120">
        <v>0</v>
      </c>
      <c r="Y204" s="120">
        <v>0</v>
      </c>
      <c r="Z204" s="120">
        <v>232.15432000000001</v>
      </c>
    </row>
    <row r="205" spans="1:26" x14ac:dyDescent="0.25">
      <c r="A205" s="119" t="s">
        <v>247</v>
      </c>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x14ac:dyDescent="0.25">
      <c r="B206" s="119" t="s">
        <v>248</v>
      </c>
      <c r="C206" s="120">
        <v>0</v>
      </c>
      <c r="D206" s="120">
        <v>0</v>
      </c>
      <c r="E206" s="120">
        <v>0</v>
      </c>
      <c r="F206" s="120">
        <v>0</v>
      </c>
      <c r="G206" s="120">
        <v>0</v>
      </c>
      <c r="H206" s="120">
        <v>0</v>
      </c>
      <c r="I206" s="120">
        <v>0</v>
      </c>
      <c r="J206" s="120">
        <v>0</v>
      </c>
      <c r="K206" s="120">
        <v>0</v>
      </c>
      <c r="L206" s="120">
        <v>0</v>
      </c>
      <c r="M206" s="120">
        <v>0</v>
      </c>
      <c r="N206" s="120">
        <v>0</v>
      </c>
      <c r="O206" s="120">
        <v>0</v>
      </c>
      <c r="P206" s="120">
        <v>0</v>
      </c>
      <c r="Q206" s="120">
        <v>0</v>
      </c>
      <c r="R206" s="120">
        <v>0</v>
      </c>
      <c r="S206" s="120">
        <v>0</v>
      </c>
      <c r="T206" s="120">
        <v>0</v>
      </c>
      <c r="U206" s="120">
        <v>0</v>
      </c>
      <c r="V206" s="120">
        <v>0</v>
      </c>
      <c r="W206" s="120">
        <v>0</v>
      </c>
      <c r="X206" s="120">
        <v>0</v>
      </c>
      <c r="Y206" s="120">
        <v>0</v>
      </c>
      <c r="Z206" s="120">
        <v>0</v>
      </c>
    </row>
    <row r="207" spans="1:26" x14ac:dyDescent="0.25">
      <c r="A207" s="119" t="s">
        <v>253</v>
      </c>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x14ac:dyDescent="0.25">
      <c r="B208" s="119" t="s">
        <v>254</v>
      </c>
      <c r="C208" s="120">
        <v>0</v>
      </c>
      <c r="D208" s="120">
        <v>0</v>
      </c>
      <c r="E208" s="120">
        <v>0</v>
      </c>
      <c r="F208" s="120">
        <v>0</v>
      </c>
      <c r="G208" s="120">
        <v>1.4553700000000001</v>
      </c>
      <c r="H208" s="120">
        <v>0</v>
      </c>
      <c r="I208" s="120">
        <v>0</v>
      </c>
      <c r="J208" s="120">
        <v>0</v>
      </c>
      <c r="K208" s="120">
        <v>0</v>
      </c>
      <c r="L208" s="120">
        <v>0</v>
      </c>
      <c r="M208" s="120">
        <v>0</v>
      </c>
      <c r="N208" s="120">
        <v>0</v>
      </c>
      <c r="O208" s="120">
        <v>0</v>
      </c>
      <c r="P208" s="120">
        <v>0</v>
      </c>
      <c r="Q208" s="120">
        <v>0</v>
      </c>
      <c r="R208" s="120">
        <v>15.9391</v>
      </c>
      <c r="S208" s="120">
        <v>0</v>
      </c>
      <c r="T208" s="120">
        <v>0</v>
      </c>
      <c r="U208" s="120">
        <v>0</v>
      </c>
      <c r="V208" s="120">
        <v>0</v>
      </c>
      <c r="W208" s="120">
        <v>0</v>
      </c>
      <c r="X208" s="120">
        <v>0</v>
      </c>
      <c r="Y208" s="120">
        <v>295.57900000000001</v>
      </c>
      <c r="Z208" s="120">
        <v>312.97347000000002</v>
      </c>
    </row>
    <row r="209" spans="1:26" x14ac:dyDescent="0.25">
      <c r="A209" s="119" t="s">
        <v>255</v>
      </c>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x14ac:dyDescent="0.25">
      <c r="B210" s="119" t="s">
        <v>256</v>
      </c>
      <c r="C210" s="120">
        <v>0</v>
      </c>
      <c r="D210" s="120">
        <v>0</v>
      </c>
      <c r="E210" s="120">
        <v>0</v>
      </c>
      <c r="F210" s="120">
        <v>0</v>
      </c>
      <c r="G210" s="120">
        <v>1.5624100000000001</v>
      </c>
      <c r="H210" s="120">
        <v>0</v>
      </c>
      <c r="I210" s="120">
        <v>0</v>
      </c>
      <c r="J210" s="120">
        <v>0</v>
      </c>
      <c r="K210" s="120">
        <v>0</v>
      </c>
      <c r="L210" s="120">
        <v>0</v>
      </c>
      <c r="M210" s="120">
        <v>0</v>
      </c>
      <c r="N210" s="120">
        <v>0</v>
      </c>
      <c r="O210" s="120">
        <v>0</v>
      </c>
      <c r="P210" s="120">
        <v>0</v>
      </c>
      <c r="Q210" s="120">
        <v>0</v>
      </c>
      <c r="R210" s="120">
        <v>4.2661800000000003</v>
      </c>
      <c r="S210" s="120">
        <v>0</v>
      </c>
      <c r="T210" s="120">
        <v>0</v>
      </c>
      <c r="U210" s="120">
        <v>0</v>
      </c>
      <c r="V210" s="120">
        <v>0</v>
      </c>
      <c r="W210" s="120">
        <v>0</v>
      </c>
      <c r="X210" s="120">
        <v>0</v>
      </c>
      <c r="Y210" s="120">
        <v>94.794499999999999</v>
      </c>
      <c r="Z210" s="120">
        <v>100.62309</v>
      </c>
    </row>
    <row r="211" spans="1:26" x14ac:dyDescent="0.25">
      <c r="A211" s="119" t="s">
        <v>257</v>
      </c>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x14ac:dyDescent="0.25">
      <c r="B212" s="119" t="s">
        <v>258</v>
      </c>
      <c r="C212" s="120">
        <v>0</v>
      </c>
      <c r="D212" s="120">
        <v>0</v>
      </c>
      <c r="E212" s="120">
        <v>0</v>
      </c>
      <c r="F212" s="120">
        <v>0</v>
      </c>
      <c r="G212" s="120">
        <v>0</v>
      </c>
      <c r="H212" s="120">
        <v>0</v>
      </c>
      <c r="I212" s="120">
        <v>0</v>
      </c>
      <c r="J212" s="120">
        <v>0</v>
      </c>
      <c r="K212" s="120">
        <v>0</v>
      </c>
      <c r="L212" s="120">
        <v>0</v>
      </c>
      <c r="M212" s="120">
        <v>0</v>
      </c>
      <c r="N212" s="120">
        <v>0</v>
      </c>
      <c r="O212" s="120">
        <v>0</v>
      </c>
      <c r="P212" s="120">
        <v>0</v>
      </c>
      <c r="Q212" s="120">
        <v>0</v>
      </c>
      <c r="R212" s="120">
        <v>0</v>
      </c>
      <c r="S212" s="120">
        <v>0</v>
      </c>
      <c r="T212" s="120">
        <v>0</v>
      </c>
      <c r="U212" s="120">
        <v>0</v>
      </c>
      <c r="V212" s="120">
        <v>0</v>
      </c>
      <c r="W212" s="120">
        <v>0</v>
      </c>
      <c r="X212" s="120">
        <v>0</v>
      </c>
      <c r="Y212" s="120">
        <v>0</v>
      </c>
      <c r="Z212" s="120">
        <v>0</v>
      </c>
    </row>
    <row r="213" spans="1:26" x14ac:dyDescent="0.25">
      <c r="A213" s="119" t="s">
        <v>259</v>
      </c>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x14ac:dyDescent="0.25">
      <c r="B214" s="119" t="s">
        <v>260</v>
      </c>
      <c r="C214" s="120">
        <v>127.23</v>
      </c>
      <c r="D214" s="120">
        <v>0</v>
      </c>
      <c r="E214" s="120">
        <v>0</v>
      </c>
      <c r="F214" s="120">
        <v>0</v>
      </c>
      <c r="G214" s="120">
        <v>0</v>
      </c>
      <c r="H214" s="120">
        <v>0</v>
      </c>
      <c r="I214" s="120">
        <v>0</v>
      </c>
      <c r="J214" s="120">
        <v>0</v>
      </c>
      <c r="K214" s="120">
        <v>0</v>
      </c>
      <c r="L214" s="120">
        <v>5.4445699999999997</v>
      </c>
      <c r="M214" s="120">
        <v>0</v>
      </c>
      <c r="N214" s="120">
        <v>0</v>
      </c>
      <c r="O214" s="120">
        <v>0</v>
      </c>
      <c r="P214" s="120">
        <v>0</v>
      </c>
      <c r="Q214" s="120">
        <v>0</v>
      </c>
      <c r="R214" s="120">
        <v>5.9691200000000002</v>
      </c>
      <c r="S214" s="120">
        <v>0</v>
      </c>
      <c r="T214" s="120">
        <v>0</v>
      </c>
      <c r="U214" s="120">
        <v>0</v>
      </c>
      <c r="V214" s="120">
        <v>0</v>
      </c>
      <c r="W214" s="120">
        <v>0</v>
      </c>
      <c r="X214" s="120">
        <v>0</v>
      </c>
      <c r="Y214" s="120">
        <v>0</v>
      </c>
      <c r="Z214" s="120">
        <v>138.64369000000002</v>
      </c>
    </row>
    <row r="215" spans="1:26" x14ac:dyDescent="0.25">
      <c r="B215" s="119" t="s">
        <v>261</v>
      </c>
      <c r="C215" s="120">
        <v>0</v>
      </c>
      <c r="D215" s="120">
        <v>0</v>
      </c>
      <c r="E215" s="120">
        <v>0</v>
      </c>
      <c r="F215" s="120">
        <v>0</v>
      </c>
      <c r="G215" s="120">
        <v>0</v>
      </c>
      <c r="H215" s="120">
        <v>0</v>
      </c>
      <c r="I215" s="120">
        <v>0</v>
      </c>
      <c r="J215" s="120">
        <v>0</v>
      </c>
      <c r="K215" s="120">
        <v>0</v>
      </c>
      <c r="L215" s="120">
        <v>0</v>
      </c>
      <c r="M215" s="120">
        <v>0</v>
      </c>
      <c r="N215" s="120">
        <v>0</v>
      </c>
      <c r="O215" s="120">
        <v>0</v>
      </c>
      <c r="P215" s="120">
        <v>0</v>
      </c>
      <c r="Q215" s="120">
        <v>0</v>
      </c>
      <c r="R215" s="120">
        <v>0</v>
      </c>
      <c r="S215" s="120">
        <v>0</v>
      </c>
      <c r="T215" s="120">
        <v>0</v>
      </c>
      <c r="U215" s="120">
        <v>0</v>
      </c>
      <c r="V215" s="120">
        <v>0</v>
      </c>
      <c r="W215" s="120">
        <v>0</v>
      </c>
      <c r="X215" s="120">
        <v>0</v>
      </c>
      <c r="Y215" s="120">
        <v>0</v>
      </c>
      <c r="Z215" s="120">
        <v>0</v>
      </c>
    </row>
    <row r="216" spans="1:26" x14ac:dyDescent="0.25">
      <c r="A216" s="119" t="s">
        <v>262</v>
      </c>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x14ac:dyDescent="0.25">
      <c r="B217" s="119" t="s">
        <v>263</v>
      </c>
      <c r="C217" s="120">
        <v>0</v>
      </c>
      <c r="D217" s="120">
        <v>0</v>
      </c>
      <c r="E217" s="120">
        <v>21.420200000000001</v>
      </c>
      <c r="F217" s="120">
        <v>0</v>
      </c>
      <c r="G217" s="120">
        <v>0</v>
      </c>
      <c r="H217" s="120">
        <v>0</v>
      </c>
      <c r="I217" s="120">
        <v>0</v>
      </c>
      <c r="J217" s="120">
        <v>121.675</v>
      </c>
      <c r="K217" s="120">
        <v>11.212400000000001</v>
      </c>
      <c r="L217" s="120">
        <v>135.363</v>
      </c>
      <c r="M217" s="120">
        <v>23.027699999999999</v>
      </c>
      <c r="N217" s="120">
        <v>0</v>
      </c>
      <c r="O217" s="120">
        <v>0</v>
      </c>
      <c r="P217" s="120">
        <v>0</v>
      </c>
      <c r="Q217" s="120">
        <v>37.483499999999999</v>
      </c>
      <c r="R217" s="120">
        <v>0</v>
      </c>
      <c r="S217" s="120">
        <v>0</v>
      </c>
      <c r="T217" s="120">
        <v>0</v>
      </c>
      <c r="U217" s="120">
        <v>0</v>
      </c>
      <c r="V217" s="120">
        <v>0</v>
      </c>
      <c r="W217" s="120">
        <v>0</v>
      </c>
      <c r="X217" s="120">
        <v>0</v>
      </c>
      <c r="Y217" s="120">
        <v>0</v>
      </c>
      <c r="Z217" s="120">
        <v>350.18180000000001</v>
      </c>
    </row>
    <row r="218" spans="1:26" x14ac:dyDescent="0.25">
      <c r="B218" s="119" t="s">
        <v>264</v>
      </c>
      <c r="C218" s="120">
        <v>0</v>
      </c>
      <c r="D218" s="120">
        <v>0</v>
      </c>
      <c r="E218" s="120">
        <v>0</v>
      </c>
      <c r="F218" s="120">
        <v>0</v>
      </c>
      <c r="G218" s="120">
        <v>0</v>
      </c>
      <c r="H218" s="120">
        <v>0</v>
      </c>
      <c r="I218" s="120">
        <v>0</v>
      </c>
      <c r="J218" s="120">
        <v>0</v>
      </c>
      <c r="K218" s="120">
        <v>0</v>
      </c>
      <c r="L218" s="120">
        <v>0</v>
      </c>
      <c r="M218" s="120">
        <v>0</v>
      </c>
      <c r="N218" s="120">
        <v>0</v>
      </c>
      <c r="O218" s="120">
        <v>0</v>
      </c>
      <c r="P218" s="120">
        <v>0</v>
      </c>
      <c r="Q218" s="120">
        <v>0</v>
      </c>
      <c r="R218" s="120">
        <v>0</v>
      </c>
      <c r="S218" s="120">
        <v>0</v>
      </c>
      <c r="T218" s="120">
        <v>0</v>
      </c>
      <c r="U218" s="120">
        <v>0</v>
      </c>
      <c r="V218" s="120">
        <v>0</v>
      </c>
      <c r="W218" s="120">
        <v>0</v>
      </c>
      <c r="X218" s="120">
        <v>0</v>
      </c>
      <c r="Y218" s="120">
        <v>0</v>
      </c>
      <c r="Z218" s="120">
        <v>0</v>
      </c>
    </row>
    <row r="219" spans="1:26" x14ac:dyDescent="0.25">
      <c r="A219" s="119" t="s">
        <v>265</v>
      </c>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x14ac:dyDescent="0.25">
      <c r="B220" s="119" t="s">
        <v>266</v>
      </c>
      <c r="C220" s="120">
        <v>0</v>
      </c>
      <c r="D220" s="120">
        <v>0</v>
      </c>
      <c r="E220" s="120">
        <v>0</v>
      </c>
      <c r="F220" s="120">
        <v>0</v>
      </c>
      <c r="G220" s="120">
        <v>0</v>
      </c>
      <c r="H220" s="120">
        <v>0</v>
      </c>
      <c r="I220" s="120">
        <v>0</v>
      </c>
      <c r="J220" s="120">
        <v>0</v>
      </c>
      <c r="K220" s="120">
        <v>0</v>
      </c>
      <c r="L220" s="120">
        <v>0</v>
      </c>
      <c r="M220" s="120">
        <v>0</v>
      </c>
      <c r="N220" s="120">
        <v>0</v>
      </c>
      <c r="O220" s="120">
        <v>0</v>
      </c>
      <c r="P220" s="120">
        <v>0</v>
      </c>
      <c r="Q220" s="120">
        <v>0</v>
      </c>
      <c r="R220" s="120">
        <v>0</v>
      </c>
      <c r="S220" s="120">
        <v>0</v>
      </c>
      <c r="T220" s="120">
        <v>0</v>
      </c>
      <c r="U220" s="120">
        <v>0</v>
      </c>
      <c r="V220" s="120">
        <v>0</v>
      </c>
      <c r="W220" s="120">
        <v>0</v>
      </c>
      <c r="X220" s="120">
        <v>0</v>
      </c>
      <c r="Y220" s="120">
        <v>0</v>
      </c>
      <c r="Z220" s="120">
        <v>0</v>
      </c>
    </row>
    <row r="221" spans="1:26" x14ac:dyDescent="0.25">
      <c r="A221" s="119" t="s">
        <v>267</v>
      </c>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x14ac:dyDescent="0.25">
      <c r="B222" s="119" t="s">
        <v>268</v>
      </c>
      <c r="C222" s="120">
        <v>0</v>
      </c>
      <c r="D222" s="120">
        <v>0</v>
      </c>
      <c r="E222" s="120">
        <v>0</v>
      </c>
      <c r="F222" s="120">
        <v>0</v>
      </c>
      <c r="G222" s="120">
        <v>0</v>
      </c>
      <c r="H222" s="120">
        <v>0</v>
      </c>
      <c r="I222" s="120">
        <v>0</v>
      </c>
      <c r="J222" s="120">
        <v>0</v>
      </c>
      <c r="K222" s="120">
        <v>0</v>
      </c>
      <c r="L222" s="120">
        <v>0</v>
      </c>
      <c r="M222" s="120">
        <v>0</v>
      </c>
      <c r="N222" s="120">
        <v>0</v>
      </c>
      <c r="O222" s="120">
        <v>0</v>
      </c>
      <c r="P222" s="120">
        <v>0</v>
      </c>
      <c r="Q222" s="120">
        <v>0</v>
      </c>
      <c r="R222" s="120">
        <v>0</v>
      </c>
      <c r="S222" s="120">
        <v>0</v>
      </c>
      <c r="T222" s="120">
        <v>0</v>
      </c>
      <c r="U222" s="120">
        <v>0</v>
      </c>
      <c r="V222" s="120">
        <v>0</v>
      </c>
      <c r="W222" s="120">
        <v>0</v>
      </c>
      <c r="X222" s="120">
        <v>0</v>
      </c>
      <c r="Y222" s="120">
        <v>0</v>
      </c>
      <c r="Z222" s="120">
        <v>0</v>
      </c>
    </row>
    <row r="223" spans="1:26" x14ac:dyDescent="0.25">
      <c r="B223" s="119" t="s">
        <v>269</v>
      </c>
      <c r="C223" s="120">
        <v>0</v>
      </c>
      <c r="D223" s="120">
        <v>0</v>
      </c>
      <c r="E223" s="120">
        <v>0</v>
      </c>
      <c r="F223" s="120">
        <v>0</v>
      </c>
      <c r="G223" s="120">
        <v>0</v>
      </c>
      <c r="H223" s="120">
        <v>0</v>
      </c>
      <c r="I223" s="120">
        <v>0</v>
      </c>
      <c r="J223" s="120">
        <v>0</v>
      </c>
      <c r="K223" s="120">
        <v>0</v>
      </c>
      <c r="L223" s="120">
        <v>0</v>
      </c>
      <c r="M223" s="120">
        <v>0</v>
      </c>
      <c r="N223" s="120">
        <v>0</v>
      </c>
      <c r="O223" s="120">
        <v>0</v>
      </c>
      <c r="P223" s="120">
        <v>0</v>
      </c>
      <c r="Q223" s="120">
        <v>0</v>
      </c>
      <c r="R223" s="120">
        <v>0</v>
      </c>
      <c r="S223" s="120">
        <v>0</v>
      </c>
      <c r="T223" s="120">
        <v>0</v>
      </c>
      <c r="U223" s="120">
        <v>0</v>
      </c>
      <c r="V223" s="120">
        <v>0</v>
      </c>
      <c r="W223" s="120">
        <v>0</v>
      </c>
      <c r="X223" s="120">
        <v>0</v>
      </c>
      <c r="Y223" s="120">
        <v>0</v>
      </c>
      <c r="Z223" s="120">
        <v>0</v>
      </c>
    </row>
    <row r="224" spans="1:26" x14ac:dyDescent="0.25">
      <c r="B224" s="119" t="s">
        <v>270</v>
      </c>
      <c r="C224" s="120">
        <v>0</v>
      </c>
      <c r="D224" s="120">
        <v>0</v>
      </c>
      <c r="E224" s="120">
        <v>0</v>
      </c>
      <c r="F224" s="120">
        <v>0</v>
      </c>
      <c r="G224" s="120">
        <v>0</v>
      </c>
      <c r="H224" s="120">
        <v>0</v>
      </c>
      <c r="I224" s="120">
        <v>0</v>
      </c>
      <c r="J224" s="120">
        <v>0</v>
      </c>
      <c r="K224" s="120">
        <v>0</v>
      </c>
      <c r="L224" s="120">
        <v>0</v>
      </c>
      <c r="M224" s="120">
        <v>0</v>
      </c>
      <c r="N224" s="120">
        <v>0</v>
      </c>
      <c r="O224" s="120">
        <v>0</v>
      </c>
      <c r="P224" s="120">
        <v>0</v>
      </c>
      <c r="Q224" s="120">
        <v>0</v>
      </c>
      <c r="R224" s="120">
        <v>0</v>
      </c>
      <c r="S224" s="120">
        <v>0</v>
      </c>
      <c r="T224" s="120">
        <v>0</v>
      </c>
      <c r="U224" s="120">
        <v>0</v>
      </c>
      <c r="V224" s="120">
        <v>0</v>
      </c>
      <c r="W224" s="120">
        <v>0</v>
      </c>
      <c r="X224" s="120">
        <v>0</v>
      </c>
      <c r="Y224" s="120">
        <v>0</v>
      </c>
      <c r="Z224" s="120">
        <v>0</v>
      </c>
    </row>
    <row r="225" spans="1:26" x14ac:dyDescent="0.25">
      <c r="B225" s="119" t="s">
        <v>271</v>
      </c>
      <c r="C225" s="120">
        <v>0</v>
      </c>
      <c r="D225" s="120">
        <v>0</v>
      </c>
      <c r="E225" s="120">
        <v>22.645800000000001</v>
      </c>
      <c r="F225" s="120">
        <v>0</v>
      </c>
      <c r="G225" s="120">
        <v>0</v>
      </c>
      <c r="H225" s="120">
        <v>0</v>
      </c>
      <c r="I225" s="120">
        <v>0</v>
      </c>
      <c r="J225" s="120">
        <v>41.570099999999996</v>
      </c>
      <c r="K225" s="120">
        <v>0</v>
      </c>
      <c r="L225" s="120">
        <v>0</v>
      </c>
      <c r="M225" s="120">
        <v>0</v>
      </c>
      <c r="N225" s="120">
        <v>11.481299999999999</v>
      </c>
      <c r="O225" s="120">
        <v>0</v>
      </c>
      <c r="P225" s="120">
        <v>0</v>
      </c>
      <c r="Q225" s="120">
        <v>0</v>
      </c>
      <c r="R225" s="120">
        <v>3.1672500000000001</v>
      </c>
      <c r="S225" s="120">
        <v>0</v>
      </c>
      <c r="T225" s="120">
        <v>0</v>
      </c>
      <c r="U225" s="120">
        <v>0</v>
      </c>
      <c r="V225" s="120">
        <v>0</v>
      </c>
      <c r="W225" s="120">
        <v>0</v>
      </c>
      <c r="X225" s="120">
        <v>0</v>
      </c>
      <c r="Y225" s="120">
        <v>0</v>
      </c>
      <c r="Z225" s="120">
        <v>78.864450000000005</v>
      </c>
    </row>
    <row r="226" spans="1:26" x14ac:dyDescent="0.25">
      <c r="A226" s="119" t="s">
        <v>272</v>
      </c>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row>
    <row r="227" spans="1:26" x14ac:dyDescent="0.25">
      <c r="B227" s="119" t="s">
        <v>273</v>
      </c>
      <c r="C227" s="120">
        <v>0</v>
      </c>
      <c r="D227" s="120">
        <v>0</v>
      </c>
      <c r="E227" s="120">
        <v>0</v>
      </c>
      <c r="F227" s="120">
        <v>0</v>
      </c>
      <c r="G227" s="120">
        <v>0</v>
      </c>
      <c r="H227" s="120">
        <v>0</v>
      </c>
      <c r="I227" s="120">
        <v>0</v>
      </c>
      <c r="J227" s="120">
        <v>0</v>
      </c>
      <c r="K227" s="120">
        <v>0</v>
      </c>
      <c r="L227" s="120">
        <v>0</v>
      </c>
      <c r="M227" s="120">
        <v>0</v>
      </c>
      <c r="N227" s="120">
        <v>0</v>
      </c>
      <c r="O227" s="120">
        <v>0</v>
      </c>
      <c r="P227" s="120">
        <v>0</v>
      </c>
      <c r="Q227" s="120">
        <v>0</v>
      </c>
      <c r="R227" s="120">
        <v>0</v>
      </c>
      <c r="S227" s="120">
        <v>0</v>
      </c>
      <c r="T227" s="120">
        <v>0</v>
      </c>
      <c r="U227" s="120">
        <v>0</v>
      </c>
      <c r="V227" s="120">
        <v>0</v>
      </c>
      <c r="W227" s="120">
        <v>0</v>
      </c>
      <c r="X227" s="120">
        <v>0</v>
      </c>
      <c r="Y227" s="120">
        <v>0</v>
      </c>
      <c r="Z227" s="120">
        <v>0</v>
      </c>
    </row>
    <row r="228" spans="1:26" x14ac:dyDescent="0.25">
      <c r="B228" s="119" t="s">
        <v>274</v>
      </c>
      <c r="C228" s="120">
        <v>0</v>
      </c>
      <c r="D228" s="120">
        <v>0</v>
      </c>
      <c r="E228" s="120">
        <v>0</v>
      </c>
      <c r="F228" s="120">
        <v>0</v>
      </c>
      <c r="G228" s="120">
        <v>0</v>
      </c>
      <c r="H228" s="120">
        <v>0</v>
      </c>
      <c r="I228" s="120">
        <v>0</v>
      </c>
      <c r="J228" s="120">
        <v>0</v>
      </c>
      <c r="K228" s="120">
        <v>0</v>
      </c>
      <c r="L228" s="120">
        <v>0</v>
      </c>
      <c r="M228" s="120">
        <v>0</v>
      </c>
      <c r="N228" s="120">
        <v>0</v>
      </c>
      <c r="O228" s="120">
        <v>0</v>
      </c>
      <c r="P228" s="120">
        <v>0</v>
      </c>
      <c r="Q228" s="120">
        <v>0</v>
      </c>
      <c r="R228" s="120">
        <v>0</v>
      </c>
      <c r="S228" s="120">
        <v>0</v>
      </c>
      <c r="T228" s="120">
        <v>0</v>
      </c>
      <c r="U228" s="120">
        <v>0</v>
      </c>
      <c r="V228" s="120">
        <v>0</v>
      </c>
      <c r="W228" s="120">
        <v>0</v>
      </c>
      <c r="X228" s="120">
        <v>0</v>
      </c>
      <c r="Y228" s="120">
        <v>0</v>
      </c>
      <c r="Z228" s="120">
        <v>0</v>
      </c>
    </row>
    <row r="229" spans="1:26" x14ac:dyDescent="0.25">
      <c r="A229" s="119" t="s">
        <v>275</v>
      </c>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row>
    <row r="230" spans="1:26" x14ac:dyDescent="0.25">
      <c r="B230" s="119" t="s">
        <v>276</v>
      </c>
      <c r="C230" s="120">
        <v>93.394400000000005</v>
      </c>
      <c r="D230" s="120">
        <v>0</v>
      </c>
      <c r="E230" s="120">
        <v>0</v>
      </c>
      <c r="F230" s="120">
        <v>0</v>
      </c>
      <c r="G230" s="120">
        <v>0.28814899999999999</v>
      </c>
      <c r="H230" s="120">
        <v>0</v>
      </c>
      <c r="I230" s="120">
        <v>0</v>
      </c>
      <c r="J230" s="120">
        <v>0</v>
      </c>
      <c r="K230" s="120">
        <v>0</v>
      </c>
      <c r="L230" s="120">
        <v>29.714200000000002</v>
      </c>
      <c r="M230" s="120">
        <v>0</v>
      </c>
      <c r="N230" s="120">
        <v>0</v>
      </c>
      <c r="O230" s="120">
        <v>0</v>
      </c>
      <c r="P230" s="120">
        <v>0</v>
      </c>
      <c r="Q230" s="120">
        <v>0</v>
      </c>
      <c r="R230" s="120">
        <v>3.7277</v>
      </c>
      <c r="S230" s="120">
        <v>0</v>
      </c>
      <c r="T230" s="120">
        <v>0</v>
      </c>
      <c r="U230" s="120">
        <v>0</v>
      </c>
      <c r="V230" s="120">
        <v>0</v>
      </c>
      <c r="W230" s="120">
        <v>0</v>
      </c>
      <c r="X230" s="120">
        <v>0</v>
      </c>
      <c r="Y230" s="120">
        <v>0</v>
      </c>
      <c r="Z230" s="120">
        <v>127.12444900000001</v>
      </c>
    </row>
    <row r="231" spans="1:26" x14ac:dyDescent="0.25">
      <c r="A231" s="119" t="s">
        <v>277</v>
      </c>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row>
    <row r="232" spans="1:26" x14ac:dyDescent="0.25">
      <c r="B232" s="119" t="s">
        <v>278</v>
      </c>
      <c r="C232" s="120">
        <v>0</v>
      </c>
      <c r="D232" s="120">
        <v>0</v>
      </c>
      <c r="E232" s="120">
        <v>0</v>
      </c>
      <c r="F232" s="120">
        <v>0</v>
      </c>
      <c r="G232" s="120">
        <v>0</v>
      </c>
      <c r="H232" s="120">
        <v>0</v>
      </c>
      <c r="I232" s="120">
        <v>0</v>
      </c>
      <c r="J232" s="120">
        <v>0</v>
      </c>
      <c r="K232" s="120">
        <v>0</v>
      </c>
      <c r="L232" s="120">
        <v>0</v>
      </c>
      <c r="M232" s="120">
        <v>0</v>
      </c>
      <c r="N232" s="120">
        <v>0</v>
      </c>
      <c r="O232" s="120">
        <v>0</v>
      </c>
      <c r="P232" s="120">
        <v>0</v>
      </c>
      <c r="Q232" s="120">
        <v>0</v>
      </c>
      <c r="R232" s="120">
        <v>0</v>
      </c>
      <c r="S232" s="120">
        <v>0</v>
      </c>
      <c r="T232" s="120">
        <v>0</v>
      </c>
      <c r="U232" s="120">
        <v>0</v>
      </c>
      <c r="V232" s="120">
        <v>0</v>
      </c>
      <c r="W232" s="120">
        <v>0</v>
      </c>
      <c r="X232" s="120">
        <v>0</v>
      </c>
      <c r="Y232" s="120">
        <v>0</v>
      </c>
      <c r="Z232" s="120">
        <v>0</v>
      </c>
    </row>
    <row r="233" spans="1:26" x14ac:dyDescent="0.25">
      <c r="B233" s="119" t="s">
        <v>279</v>
      </c>
      <c r="C233" s="120">
        <v>0</v>
      </c>
      <c r="D233" s="120">
        <v>0</v>
      </c>
      <c r="E233" s="120">
        <v>0</v>
      </c>
      <c r="F233" s="120">
        <v>0</v>
      </c>
      <c r="G233" s="120">
        <v>0</v>
      </c>
      <c r="H233" s="120">
        <v>0</v>
      </c>
      <c r="I233" s="120">
        <v>0</v>
      </c>
      <c r="J233" s="120">
        <v>0</v>
      </c>
      <c r="K233" s="120">
        <v>0</v>
      </c>
      <c r="L233" s="120">
        <v>0</v>
      </c>
      <c r="M233" s="120">
        <v>0</v>
      </c>
      <c r="N233" s="120">
        <v>0</v>
      </c>
      <c r="O233" s="120">
        <v>0</v>
      </c>
      <c r="P233" s="120">
        <v>0</v>
      </c>
      <c r="Q233" s="120">
        <v>0</v>
      </c>
      <c r="R233" s="120">
        <v>0</v>
      </c>
      <c r="S233" s="120">
        <v>0</v>
      </c>
      <c r="T233" s="120">
        <v>0</v>
      </c>
      <c r="U233" s="120">
        <v>0</v>
      </c>
      <c r="V233" s="120">
        <v>0</v>
      </c>
      <c r="W233" s="120">
        <v>0</v>
      </c>
      <c r="X233" s="120">
        <v>0</v>
      </c>
      <c r="Y233" s="120">
        <v>0</v>
      </c>
      <c r="Z233" s="120">
        <v>0</v>
      </c>
    </row>
    <row r="234" spans="1:26" x14ac:dyDescent="0.25">
      <c r="B234" s="119" t="s">
        <v>280</v>
      </c>
      <c r="C234" s="120">
        <v>0</v>
      </c>
      <c r="D234" s="120">
        <v>0</v>
      </c>
      <c r="E234" s="120">
        <v>0</v>
      </c>
      <c r="F234" s="120">
        <v>0</v>
      </c>
      <c r="G234" s="120">
        <v>0</v>
      </c>
      <c r="H234" s="120">
        <v>0</v>
      </c>
      <c r="I234" s="120">
        <v>0</v>
      </c>
      <c r="J234" s="120">
        <v>0</v>
      </c>
      <c r="K234" s="120">
        <v>0</v>
      </c>
      <c r="L234" s="120">
        <v>0</v>
      </c>
      <c r="M234" s="120">
        <v>0</v>
      </c>
      <c r="N234" s="120">
        <v>0</v>
      </c>
      <c r="O234" s="120">
        <v>0</v>
      </c>
      <c r="P234" s="120">
        <v>0</v>
      </c>
      <c r="Q234" s="120">
        <v>0</v>
      </c>
      <c r="R234" s="120">
        <v>0</v>
      </c>
      <c r="S234" s="120">
        <v>0</v>
      </c>
      <c r="T234" s="120">
        <v>0</v>
      </c>
      <c r="U234" s="120">
        <v>0</v>
      </c>
      <c r="V234" s="120">
        <v>0</v>
      </c>
      <c r="W234" s="120">
        <v>0</v>
      </c>
      <c r="X234" s="120">
        <v>0</v>
      </c>
      <c r="Y234" s="120">
        <v>0</v>
      </c>
      <c r="Z234" s="120">
        <v>0</v>
      </c>
    </row>
    <row r="235" spans="1:26" x14ac:dyDescent="0.25">
      <c r="B235" s="119" t="s">
        <v>281</v>
      </c>
      <c r="C235" s="120">
        <v>0</v>
      </c>
      <c r="D235" s="120">
        <v>0</v>
      </c>
      <c r="E235" s="120">
        <v>0</v>
      </c>
      <c r="F235" s="120">
        <v>0</v>
      </c>
      <c r="G235" s="120">
        <v>0</v>
      </c>
      <c r="H235" s="120">
        <v>0</v>
      </c>
      <c r="I235" s="120">
        <v>0</v>
      </c>
      <c r="J235" s="120">
        <v>0</v>
      </c>
      <c r="K235" s="120">
        <v>0</v>
      </c>
      <c r="L235" s="120">
        <v>0</v>
      </c>
      <c r="M235" s="120">
        <v>0</v>
      </c>
      <c r="N235" s="120">
        <v>0</v>
      </c>
      <c r="O235" s="120">
        <v>0</v>
      </c>
      <c r="P235" s="120">
        <v>0</v>
      </c>
      <c r="Q235" s="120">
        <v>0</v>
      </c>
      <c r="R235" s="120">
        <v>0</v>
      </c>
      <c r="S235" s="120">
        <v>0</v>
      </c>
      <c r="T235" s="120">
        <v>0</v>
      </c>
      <c r="U235" s="120">
        <v>0</v>
      </c>
      <c r="V235" s="120">
        <v>0</v>
      </c>
      <c r="W235" s="120">
        <v>0</v>
      </c>
      <c r="X235" s="120">
        <v>0</v>
      </c>
      <c r="Y235" s="120">
        <v>0</v>
      </c>
      <c r="Z235" s="120">
        <v>0</v>
      </c>
    </row>
    <row r="236" spans="1:26" x14ac:dyDescent="0.25">
      <c r="B236" s="119" t="s">
        <v>282</v>
      </c>
      <c r="C236" s="120">
        <v>0</v>
      </c>
      <c r="D236" s="120">
        <v>0</v>
      </c>
      <c r="E236" s="120">
        <v>0</v>
      </c>
      <c r="F236" s="120">
        <v>0</v>
      </c>
      <c r="G236" s="120">
        <v>0</v>
      </c>
      <c r="H236" s="120">
        <v>0</v>
      </c>
      <c r="I236" s="120">
        <v>0</v>
      </c>
      <c r="J236" s="120">
        <v>0</v>
      </c>
      <c r="K236" s="120">
        <v>0</v>
      </c>
      <c r="L236" s="120">
        <v>0</v>
      </c>
      <c r="M236" s="120">
        <v>0</v>
      </c>
      <c r="N236" s="120">
        <v>0</v>
      </c>
      <c r="O236" s="120">
        <v>0</v>
      </c>
      <c r="P236" s="120">
        <v>0</v>
      </c>
      <c r="Q236" s="120">
        <v>0</v>
      </c>
      <c r="R236" s="120">
        <v>0</v>
      </c>
      <c r="S236" s="120">
        <v>0</v>
      </c>
      <c r="T236" s="120">
        <v>0</v>
      </c>
      <c r="U236" s="120">
        <v>0</v>
      </c>
      <c r="V236" s="120">
        <v>0</v>
      </c>
      <c r="W236" s="120">
        <v>0</v>
      </c>
      <c r="X236" s="120">
        <v>0</v>
      </c>
      <c r="Y236" s="120">
        <v>0</v>
      </c>
      <c r="Z236" s="120">
        <v>0</v>
      </c>
    </row>
    <row r="237" spans="1:26" x14ac:dyDescent="0.25">
      <c r="B237" s="119" t="s">
        <v>283</v>
      </c>
      <c r="C237" s="120">
        <v>0</v>
      </c>
      <c r="D237" s="120">
        <v>0</v>
      </c>
      <c r="E237" s="120">
        <v>0</v>
      </c>
      <c r="F237" s="120">
        <v>0</v>
      </c>
      <c r="G237" s="120">
        <v>0</v>
      </c>
      <c r="H237" s="120">
        <v>0</v>
      </c>
      <c r="I237" s="120">
        <v>0</v>
      </c>
      <c r="J237" s="120">
        <v>0</v>
      </c>
      <c r="K237" s="120">
        <v>0</v>
      </c>
      <c r="L237" s="120">
        <v>0</v>
      </c>
      <c r="M237" s="120">
        <v>0</v>
      </c>
      <c r="N237" s="120">
        <v>0</v>
      </c>
      <c r="O237" s="120">
        <v>0</v>
      </c>
      <c r="P237" s="120">
        <v>0</v>
      </c>
      <c r="Q237" s="120">
        <v>0</v>
      </c>
      <c r="R237" s="120">
        <v>0</v>
      </c>
      <c r="S237" s="120">
        <v>0</v>
      </c>
      <c r="T237" s="120">
        <v>0</v>
      </c>
      <c r="U237" s="120">
        <v>0</v>
      </c>
      <c r="V237" s="120">
        <v>0</v>
      </c>
      <c r="W237" s="120">
        <v>0</v>
      </c>
      <c r="X237" s="120">
        <v>0</v>
      </c>
      <c r="Y237" s="120">
        <v>0</v>
      </c>
      <c r="Z237" s="120">
        <v>0</v>
      </c>
    </row>
    <row r="238" spans="1:26" x14ac:dyDescent="0.25">
      <c r="B238" s="119" t="s">
        <v>284</v>
      </c>
      <c r="C238" s="120">
        <v>0</v>
      </c>
      <c r="D238" s="120">
        <v>0</v>
      </c>
      <c r="E238" s="120">
        <v>0</v>
      </c>
      <c r="F238" s="120">
        <v>0</v>
      </c>
      <c r="G238" s="120">
        <v>0</v>
      </c>
      <c r="H238" s="120">
        <v>0</v>
      </c>
      <c r="I238" s="120">
        <v>0</v>
      </c>
      <c r="J238" s="120">
        <v>0</v>
      </c>
      <c r="K238" s="120">
        <v>0</v>
      </c>
      <c r="L238" s="120">
        <v>0</v>
      </c>
      <c r="M238" s="120">
        <v>0</v>
      </c>
      <c r="N238" s="120">
        <v>0</v>
      </c>
      <c r="O238" s="120">
        <v>0</v>
      </c>
      <c r="P238" s="120">
        <v>0</v>
      </c>
      <c r="Q238" s="120">
        <v>0</v>
      </c>
      <c r="R238" s="120">
        <v>0</v>
      </c>
      <c r="S238" s="120">
        <v>0</v>
      </c>
      <c r="T238" s="120">
        <v>0</v>
      </c>
      <c r="U238" s="120">
        <v>0</v>
      </c>
      <c r="V238" s="120">
        <v>0</v>
      </c>
      <c r="W238" s="120">
        <v>0</v>
      </c>
      <c r="X238" s="120">
        <v>0</v>
      </c>
      <c r="Y238" s="120">
        <v>0</v>
      </c>
      <c r="Z238" s="120">
        <v>0</v>
      </c>
    </row>
    <row r="239" spans="1:26" x14ac:dyDescent="0.25">
      <c r="B239" s="119" t="s">
        <v>285</v>
      </c>
      <c r="C239" s="120">
        <v>0</v>
      </c>
      <c r="D239" s="120">
        <v>0</v>
      </c>
      <c r="E239" s="120">
        <v>0</v>
      </c>
      <c r="F239" s="120">
        <v>0</v>
      </c>
      <c r="G239" s="120">
        <v>0</v>
      </c>
      <c r="H239" s="120">
        <v>0</v>
      </c>
      <c r="I239" s="120">
        <v>0</v>
      </c>
      <c r="J239" s="120">
        <v>0</v>
      </c>
      <c r="K239" s="120">
        <v>0</v>
      </c>
      <c r="L239" s="120">
        <v>0</v>
      </c>
      <c r="M239" s="120">
        <v>0</v>
      </c>
      <c r="N239" s="120">
        <v>0</v>
      </c>
      <c r="O239" s="120">
        <v>0</v>
      </c>
      <c r="P239" s="120">
        <v>0</v>
      </c>
      <c r="Q239" s="120">
        <v>0</v>
      </c>
      <c r="R239" s="120">
        <v>0</v>
      </c>
      <c r="S239" s="120">
        <v>0</v>
      </c>
      <c r="T239" s="120">
        <v>0</v>
      </c>
      <c r="U239" s="120">
        <v>0</v>
      </c>
      <c r="V239" s="120">
        <v>0</v>
      </c>
      <c r="W239" s="120">
        <v>0</v>
      </c>
      <c r="X239" s="120">
        <v>0</v>
      </c>
      <c r="Y239" s="120">
        <v>0</v>
      </c>
      <c r="Z239" s="120">
        <v>0</v>
      </c>
    </row>
    <row r="240" spans="1:26" x14ac:dyDescent="0.25">
      <c r="A240" s="119" t="s">
        <v>286</v>
      </c>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row>
    <row r="241" spans="1:26" x14ac:dyDescent="0.25">
      <c r="B241" s="119" t="s">
        <v>287</v>
      </c>
      <c r="C241" s="120">
        <v>0</v>
      </c>
      <c r="D241" s="120">
        <v>0</v>
      </c>
      <c r="E241" s="120">
        <v>0</v>
      </c>
      <c r="F241" s="120">
        <v>0</v>
      </c>
      <c r="G241" s="120">
        <v>0</v>
      </c>
      <c r="H241" s="120">
        <v>0</v>
      </c>
      <c r="I241" s="120">
        <v>0</v>
      </c>
      <c r="J241" s="120">
        <v>0</v>
      </c>
      <c r="K241" s="120">
        <v>0</v>
      </c>
      <c r="L241" s="120">
        <v>0</v>
      </c>
      <c r="M241" s="120">
        <v>0</v>
      </c>
      <c r="N241" s="120">
        <v>0</v>
      </c>
      <c r="O241" s="120">
        <v>0</v>
      </c>
      <c r="P241" s="120">
        <v>0</v>
      </c>
      <c r="Q241" s="120">
        <v>0</v>
      </c>
      <c r="R241" s="120">
        <v>0</v>
      </c>
      <c r="S241" s="120">
        <v>0</v>
      </c>
      <c r="T241" s="120">
        <v>0</v>
      </c>
      <c r="U241" s="120">
        <v>0</v>
      </c>
      <c r="V241" s="120">
        <v>0</v>
      </c>
      <c r="W241" s="120">
        <v>0</v>
      </c>
      <c r="X241" s="120">
        <v>0</v>
      </c>
      <c r="Y241" s="120">
        <v>0</v>
      </c>
      <c r="Z241" s="120">
        <v>0</v>
      </c>
    </row>
    <row r="242" spans="1:26" x14ac:dyDescent="0.25">
      <c r="A242" s="119" t="s">
        <v>291</v>
      </c>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row>
    <row r="243" spans="1:26" x14ac:dyDescent="0.25">
      <c r="B243" s="119" t="s">
        <v>10</v>
      </c>
      <c r="C243" s="120">
        <v>0</v>
      </c>
      <c r="D243" s="120">
        <v>0</v>
      </c>
      <c r="E243" s="120">
        <v>0</v>
      </c>
      <c r="F243" s="120">
        <v>0</v>
      </c>
      <c r="G243" s="120">
        <v>0</v>
      </c>
      <c r="H243" s="120">
        <v>0</v>
      </c>
      <c r="I243" s="120">
        <v>0</v>
      </c>
      <c r="J243" s="120">
        <v>0</v>
      </c>
      <c r="K243" s="120">
        <v>0</v>
      </c>
      <c r="L243" s="120">
        <v>0</v>
      </c>
      <c r="M243" s="120">
        <v>0</v>
      </c>
      <c r="N243" s="120">
        <v>0</v>
      </c>
      <c r="O243" s="120">
        <v>0</v>
      </c>
      <c r="P243" s="120">
        <v>0</v>
      </c>
      <c r="Q243" s="120">
        <v>0</v>
      </c>
      <c r="R243" s="120">
        <v>0</v>
      </c>
      <c r="S243" s="120">
        <v>0</v>
      </c>
      <c r="T243" s="120">
        <v>0</v>
      </c>
      <c r="U243" s="120">
        <v>0</v>
      </c>
      <c r="V243" s="120">
        <v>0</v>
      </c>
      <c r="W243" s="120">
        <v>0</v>
      </c>
      <c r="X243" s="120">
        <v>0</v>
      </c>
      <c r="Y243" s="120">
        <v>0</v>
      </c>
      <c r="Z243" s="120">
        <v>0</v>
      </c>
    </row>
    <row r="244" spans="1:26" x14ac:dyDescent="0.25">
      <c r="B244" s="119" t="s">
        <v>292</v>
      </c>
      <c r="C244" s="120">
        <v>0</v>
      </c>
      <c r="D244" s="120">
        <v>0</v>
      </c>
      <c r="E244" s="120">
        <v>0</v>
      </c>
      <c r="F244" s="120">
        <v>0</v>
      </c>
      <c r="G244" s="120">
        <v>0</v>
      </c>
      <c r="H244" s="120">
        <v>0</v>
      </c>
      <c r="I244" s="120">
        <v>0</v>
      </c>
      <c r="J244" s="120">
        <v>0</v>
      </c>
      <c r="K244" s="120">
        <v>0</v>
      </c>
      <c r="L244" s="120">
        <v>0</v>
      </c>
      <c r="M244" s="120">
        <v>0</v>
      </c>
      <c r="N244" s="120">
        <v>0</v>
      </c>
      <c r="O244" s="120">
        <v>0</v>
      </c>
      <c r="P244" s="120">
        <v>0</v>
      </c>
      <c r="Q244" s="120">
        <v>0</v>
      </c>
      <c r="R244" s="120">
        <v>0</v>
      </c>
      <c r="S244" s="120">
        <v>0</v>
      </c>
      <c r="T244" s="120">
        <v>0</v>
      </c>
      <c r="U244" s="120">
        <v>0</v>
      </c>
      <c r="V244" s="120">
        <v>0</v>
      </c>
      <c r="W244" s="120">
        <v>0</v>
      </c>
      <c r="X244" s="120">
        <v>0</v>
      </c>
      <c r="Y244" s="120">
        <v>0</v>
      </c>
      <c r="Z244" s="120">
        <v>0</v>
      </c>
    </row>
    <row r="245" spans="1:26" x14ac:dyDescent="0.25">
      <c r="B245" s="119" t="s">
        <v>293</v>
      </c>
      <c r="C245" s="120">
        <v>0</v>
      </c>
      <c r="D245" s="120">
        <v>0</v>
      </c>
      <c r="E245" s="120">
        <v>0</v>
      </c>
      <c r="F245" s="120">
        <v>0</v>
      </c>
      <c r="G245" s="120">
        <v>0</v>
      </c>
      <c r="H245" s="120">
        <v>0</v>
      </c>
      <c r="I245" s="120">
        <v>0</v>
      </c>
      <c r="J245" s="120">
        <v>0</v>
      </c>
      <c r="K245" s="120">
        <v>0</v>
      </c>
      <c r="L245" s="120">
        <v>0</v>
      </c>
      <c r="M245" s="120">
        <v>0</v>
      </c>
      <c r="N245" s="120">
        <v>0</v>
      </c>
      <c r="O245" s="120">
        <v>0</v>
      </c>
      <c r="P245" s="120">
        <v>0</v>
      </c>
      <c r="Q245" s="120">
        <v>0</v>
      </c>
      <c r="R245" s="120">
        <v>0</v>
      </c>
      <c r="S245" s="120">
        <v>0</v>
      </c>
      <c r="T245" s="120">
        <v>0</v>
      </c>
      <c r="U245" s="120">
        <v>0</v>
      </c>
      <c r="V245" s="120">
        <v>0</v>
      </c>
      <c r="W245" s="120">
        <v>0</v>
      </c>
      <c r="X245" s="120">
        <v>0</v>
      </c>
      <c r="Y245" s="120">
        <v>0</v>
      </c>
      <c r="Z245" s="120">
        <v>0</v>
      </c>
    </row>
    <row r="246" spans="1:26" x14ac:dyDescent="0.25">
      <c r="B246" s="119" t="s">
        <v>294</v>
      </c>
      <c r="C246" s="120">
        <v>0</v>
      </c>
      <c r="D246" s="120">
        <v>0</v>
      </c>
      <c r="E246" s="120">
        <v>0</v>
      </c>
      <c r="F246" s="120">
        <v>0</v>
      </c>
      <c r="G246" s="120">
        <v>0</v>
      </c>
      <c r="H246" s="120">
        <v>0</v>
      </c>
      <c r="I246" s="120">
        <v>0</v>
      </c>
      <c r="J246" s="120">
        <v>0</v>
      </c>
      <c r="K246" s="120">
        <v>0</v>
      </c>
      <c r="L246" s="120">
        <v>0</v>
      </c>
      <c r="M246" s="120">
        <v>0</v>
      </c>
      <c r="N246" s="120">
        <v>0</v>
      </c>
      <c r="O246" s="120">
        <v>0</v>
      </c>
      <c r="P246" s="120">
        <v>0</v>
      </c>
      <c r="Q246" s="120">
        <v>0</v>
      </c>
      <c r="R246" s="120">
        <v>0</v>
      </c>
      <c r="S246" s="120">
        <v>0</v>
      </c>
      <c r="T246" s="120">
        <v>0</v>
      </c>
      <c r="U246" s="120">
        <v>0</v>
      </c>
      <c r="V246" s="120">
        <v>0</v>
      </c>
      <c r="W246" s="120">
        <v>0</v>
      </c>
      <c r="X246" s="120">
        <v>0</v>
      </c>
      <c r="Y246" s="120">
        <v>0</v>
      </c>
      <c r="Z246" s="120">
        <v>0</v>
      </c>
    </row>
    <row r="247" spans="1:26" x14ac:dyDescent="0.25">
      <c r="A247" s="119" t="s">
        <v>295</v>
      </c>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row>
    <row r="248" spans="1:26" x14ac:dyDescent="0.25">
      <c r="B248" s="119" t="s">
        <v>296</v>
      </c>
      <c r="C248" s="120">
        <v>0</v>
      </c>
      <c r="D248" s="120">
        <v>0</v>
      </c>
      <c r="E248" s="120">
        <v>0</v>
      </c>
      <c r="F248" s="120">
        <v>0</v>
      </c>
      <c r="G248" s="120">
        <v>0</v>
      </c>
      <c r="H248" s="120">
        <v>0</v>
      </c>
      <c r="I248" s="120">
        <v>0</v>
      </c>
      <c r="J248" s="120">
        <v>0</v>
      </c>
      <c r="K248" s="120">
        <v>0</v>
      </c>
      <c r="L248" s="120">
        <v>0</v>
      </c>
      <c r="M248" s="120">
        <v>0</v>
      </c>
      <c r="N248" s="120">
        <v>0</v>
      </c>
      <c r="O248" s="120">
        <v>0</v>
      </c>
      <c r="P248" s="120">
        <v>0</v>
      </c>
      <c r="Q248" s="120">
        <v>0</v>
      </c>
      <c r="R248" s="120">
        <v>0</v>
      </c>
      <c r="S248" s="120">
        <v>0</v>
      </c>
      <c r="T248" s="120">
        <v>0</v>
      </c>
      <c r="U248" s="120">
        <v>0</v>
      </c>
      <c r="V248" s="120">
        <v>0</v>
      </c>
      <c r="W248" s="120">
        <v>0</v>
      </c>
      <c r="X248" s="120">
        <v>0</v>
      </c>
      <c r="Y248" s="120">
        <v>0</v>
      </c>
      <c r="Z248" s="120">
        <v>0</v>
      </c>
    </row>
    <row r="249" spans="1:26" x14ac:dyDescent="0.25">
      <c r="A249" s="119" t="s">
        <v>297</v>
      </c>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row>
    <row r="250" spans="1:26" x14ac:dyDescent="0.25">
      <c r="B250" s="119" t="s">
        <v>298</v>
      </c>
      <c r="C250" s="120">
        <v>0</v>
      </c>
      <c r="D250" s="120">
        <v>0</v>
      </c>
      <c r="E250" s="120">
        <v>0</v>
      </c>
      <c r="F250" s="120">
        <v>0</v>
      </c>
      <c r="G250" s="120">
        <v>0</v>
      </c>
      <c r="H250" s="120">
        <v>0</v>
      </c>
      <c r="I250" s="120">
        <v>0</v>
      </c>
      <c r="J250" s="120">
        <v>0</v>
      </c>
      <c r="K250" s="120">
        <v>0</v>
      </c>
      <c r="L250" s="120">
        <v>0</v>
      </c>
      <c r="M250" s="120">
        <v>0</v>
      </c>
      <c r="N250" s="120">
        <v>0</v>
      </c>
      <c r="O250" s="120">
        <v>0</v>
      </c>
      <c r="P250" s="120">
        <v>0</v>
      </c>
      <c r="Q250" s="120">
        <v>0</v>
      </c>
      <c r="R250" s="120">
        <v>0</v>
      </c>
      <c r="S250" s="120">
        <v>0</v>
      </c>
      <c r="T250" s="120">
        <v>0</v>
      </c>
      <c r="U250" s="120">
        <v>0</v>
      </c>
      <c r="V250" s="120">
        <v>0</v>
      </c>
      <c r="W250" s="120">
        <v>0</v>
      </c>
      <c r="X250" s="120">
        <v>0</v>
      </c>
      <c r="Y250" s="120">
        <v>0</v>
      </c>
      <c r="Z250" s="120">
        <v>0</v>
      </c>
    </row>
    <row r="251" spans="1:26" x14ac:dyDescent="0.25">
      <c r="A251" s="119" t="s">
        <v>299</v>
      </c>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row>
    <row r="252" spans="1:26" x14ac:dyDescent="0.25">
      <c r="B252" s="119" t="s">
        <v>300</v>
      </c>
      <c r="C252" s="120">
        <v>101.973</v>
      </c>
      <c r="D252" s="120">
        <v>0</v>
      </c>
      <c r="E252" s="120">
        <v>0</v>
      </c>
      <c r="F252" s="120">
        <v>0</v>
      </c>
      <c r="G252" s="120">
        <v>0</v>
      </c>
      <c r="H252" s="120">
        <v>0</v>
      </c>
      <c r="I252" s="120">
        <v>0</v>
      </c>
      <c r="J252" s="120">
        <v>0</v>
      </c>
      <c r="K252" s="120">
        <v>0</v>
      </c>
      <c r="L252" s="120">
        <v>0</v>
      </c>
      <c r="M252" s="120">
        <v>0</v>
      </c>
      <c r="N252" s="120">
        <v>0</v>
      </c>
      <c r="O252" s="120">
        <v>0</v>
      </c>
      <c r="P252" s="120">
        <v>0</v>
      </c>
      <c r="Q252" s="120">
        <v>0</v>
      </c>
      <c r="R252" s="120">
        <v>8.1110000000000007</v>
      </c>
      <c r="S252" s="120">
        <v>0</v>
      </c>
      <c r="T252" s="120">
        <v>0</v>
      </c>
      <c r="U252" s="120">
        <v>0</v>
      </c>
      <c r="V252" s="120">
        <v>0</v>
      </c>
      <c r="W252" s="120">
        <v>0</v>
      </c>
      <c r="X252" s="120">
        <v>0</v>
      </c>
      <c r="Y252" s="120">
        <v>0</v>
      </c>
      <c r="Z252" s="120">
        <v>110.084</v>
      </c>
    </row>
    <row r="253" spans="1:26" x14ac:dyDescent="0.25">
      <c r="A253" s="119" t="s">
        <v>301</v>
      </c>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row>
    <row r="254" spans="1:26" x14ac:dyDescent="0.25">
      <c r="B254" s="119" t="s">
        <v>302</v>
      </c>
      <c r="C254" s="120">
        <v>0</v>
      </c>
      <c r="D254" s="120">
        <v>0</v>
      </c>
      <c r="E254" s="120">
        <v>0</v>
      </c>
      <c r="F254" s="120">
        <v>0</v>
      </c>
      <c r="G254" s="120">
        <v>0</v>
      </c>
      <c r="H254" s="120">
        <v>0</v>
      </c>
      <c r="I254" s="120">
        <v>0</v>
      </c>
      <c r="J254" s="120">
        <v>0</v>
      </c>
      <c r="K254" s="120">
        <v>0</v>
      </c>
      <c r="L254" s="120">
        <v>0</v>
      </c>
      <c r="M254" s="120">
        <v>0</v>
      </c>
      <c r="N254" s="120">
        <v>0</v>
      </c>
      <c r="O254" s="120">
        <v>0</v>
      </c>
      <c r="P254" s="120">
        <v>0</v>
      </c>
      <c r="Q254" s="120">
        <v>0</v>
      </c>
      <c r="R254" s="120">
        <v>0</v>
      </c>
      <c r="S254" s="120">
        <v>0</v>
      </c>
      <c r="T254" s="120">
        <v>0</v>
      </c>
      <c r="U254" s="120">
        <v>0</v>
      </c>
      <c r="V254" s="120">
        <v>0</v>
      </c>
      <c r="W254" s="120">
        <v>0</v>
      </c>
      <c r="X254" s="120">
        <v>0</v>
      </c>
      <c r="Y254" s="120">
        <v>0</v>
      </c>
      <c r="Z254" s="120">
        <v>0</v>
      </c>
    </row>
    <row r="255" spans="1:26" x14ac:dyDescent="0.25">
      <c r="A255" s="119" t="s">
        <v>303</v>
      </c>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row>
    <row r="256" spans="1:26" x14ac:dyDescent="0.25">
      <c r="B256" s="119" t="s">
        <v>304</v>
      </c>
      <c r="C256" s="120">
        <v>0</v>
      </c>
      <c r="D256" s="120">
        <v>0</v>
      </c>
      <c r="E256" s="120">
        <v>0</v>
      </c>
      <c r="F256" s="120">
        <v>0</v>
      </c>
      <c r="G256" s="120">
        <v>0</v>
      </c>
      <c r="H256" s="120">
        <v>0</v>
      </c>
      <c r="I256" s="120">
        <v>0</v>
      </c>
      <c r="J256" s="120">
        <v>0</v>
      </c>
      <c r="K256" s="120">
        <v>0</v>
      </c>
      <c r="L256" s="120">
        <v>0</v>
      </c>
      <c r="M256" s="120">
        <v>0</v>
      </c>
      <c r="N256" s="120">
        <v>0</v>
      </c>
      <c r="O256" s="120">
        <v>0</v>
      </c>
      <c r="P256" s="120">
        <v>0</v>
      </c>
      <c r="Q256" s="120">
        <v>0</v>
      </c>
      <c r="R256" s="120">
        <v>0</v>
      </c>
      <c r="S256" s="120">
        <v>0</v>
      </c>
      <c r="T256" s="120">
        <v>0</v>
      </c>
      <c r="U256" s="120">
        <v>0</v>
      </c>
      <c r="V256" s="120">
        <v>0</v>
      </c>
      <c r="W256" s="120">
        <v>0</v>
      </c>
      <c r="X256" s="120">
        <v>0</v>
      </c>
      <c r="Y256" s="120">
        <v>0</v>
      </c>
      <c r="Z256" s="120">
        <v>0</v>
      </c>
    </row>
    <row r="257" spans="1:26" x14ac:dyDescent="0.25">
      <c r="B257" s="119" t="s">
        <v>305</v>
      </c>
      <c r="C257" s="120">
        <v>0</v>
      </c>
      <c r="D257" s="120">
        <v>0</v>
      </c>
      <c r="E257" s="120">
        <v>0</v>
      </c>
      <c r="F257" s="120">
        <v>0</v>
      </c>
      <c r="G257" s="120">
        <v>0</v>
      </c>
      <c r="H257" s="120">
        <v>0</v>
      </c>
      <c r="I257" s="120">
        <v>0</v>
      </c>
      <c r="J257" s="120">
        <v>0</v>
      </c>
      <c r="K257" s="120">
        <v>0</v>
      </c>
      <c r="L257" s="120">
        <v>0</v>
      </c>
      <c r="M257" s="120">
        <v>0</v>
      </c>
      <c r="N257" s="120">
        <v>0</v>
      </c>
      <c r="O257" s="120">
        <v>0</v>
      </c>
      <c r="P257" s="120">
        <v>0</v>
      </c>
      <c r="Q257" s="120">
        <v>0</v>
      </c>
      <c r="R257" s="120">
        <v>0</v>
      </c>
      <c r="S257" s="120">
        <v>0</v>
      </c>
      <c r="T257" s="120">
        <v>0</v>
      </c>
      <c r="U257" s="120">
        <v>0</v>
      </c>
      <c r="V257" s="120">
        <v>0</v>
      </c>
      <c r="W257" s="120">
        <v>0</v>
      </c>
      <c r="X257" s="120">
        <v>0</v>
      </c>
      <c r="Y257" s="120">
        <v>0</v>
      </c>
      <c r="Z257" s="120">
        <v>0</v>
      </c>
    </row>
    <row r="258" spans="1:26" x14ac:dyDescent="0.25">
      <c r="B258" s="119" t="s">
        <v>306</v>
      </c>
      <c r="C258" s="120">
        <v>0</v>
      </c>
      <c r="D258" s="120">
        <v>0</v>
      </c>
      <c r="E258" s="120">
        <v>0</v>
      </c>
      <c r="F258" s="120">
        <v>0</v>
      </c>
      <c r="G258" s="120">
        <v>0</v>
      </c>
      <c r="H258" s="120">
        <v>0</v>
      </c>
      <c r="I258" s="120">
        <v>0</v>
      </c>
      <c r="J258" s="120">
        <v>0</v>
      </c>
      <c r="K258" s="120">
        <v>0</v>
      </c>
      <c r="L258" s="120">
        <v>0</v>
      </c>
      <c r="M258" s="120">
        <v>0</v>
      </c>
      <c r="N258" s="120">
        <v>0</v>
      </c>
      <c r="O258" s="120">
        <v>0</v>
      </c>
      <c r="P258" s="120">
        <v>0</v>
      </c>
      <c r="Q258" s="120">
        <v>0</v>
      </c>
      <c r="R258" s="120">
        <v>0</v>
      </c>
      <c r="S258" s="120">
        <v>0</v>
      </c>
      <c r="T258" s="120">
        <v>0</v>
      </c>
      <c r="U258" s="120">
        <v>0</v>
      </c>
      <c r="V258" s="120">
        <v>0</v>
      </c>
      <c r="W258" s="120">
        <v>0</v>
      </c>
      <c r="X258" s="120">
        <v>0</v>
      </c>
      <c r="Y258" s="120">
        <v>0</v>
      </c>
      <c r="Z258" s="120">
        <v>0</v>
      </c>
    </row>
    <row r="259" spans="1:26" x14ac:dyDescent="0.25">
      <c r="B259" s="119" t="s">
        <v>307</v>
      </c>
      <c r="C259" s="120">
        <v>0</v>
      </c>
      <c r="D259" s="120">
        <v>0</v>
      </c>
      <c r="E259" s="120">
        <v>0</v>
      </c>
      <c r="F259" s="120">
        <v>0</v>
      </c>
      <c r="G259" s="120">
        <v>0</v>
      </c>
      <c r="H259" s="120">
        <v>0</v>
      </c>
      <c r="I259" s="120">
        <v>0</v>
      </c>
      <c r="J259" s="120">
        <v>0</v>
      </c>
      <c r="K259" s="120">
        <v>0</v>
      </c>
      <c r="L259" s="120">
        <v>0</v>
      </c>
      <c r="M259" s="120">
        <v>0</v>
      </c>
      <c r="N259" s="120">
        <v>0</v>
      </c>
      <c r="O259" s="120">
        <v>0</v>
      </c>
      <c r="P259" s="120">
        <v>0</v>
      </c>
      <c r="Q259" s="120">
        <v>0</v>
      </c>
      <c r="R259" s="120">
        <v>0</v>
      </c>
      <c r="S259" s="120">
        <v>0</v>
      </c>
      <c r="T259" s="120">
        <v>0</v>
      </c>
      <c r="U259" s="120">
        <v>0</v>
      </c>
      <c r="V259" s="120">
        <v>0</v>
      </c>
      <c r="W259" s="120">
        <v>0</v>
      </c>
      <c r="X259" s="120">
        <v>0</v>
      </c>
      <c r="Y259" s="120">
        <v>0</v>
      </c>
      <c r="Z259" s="120">
        <v>0</v>
      </c>
    </row>
    <row r="260" spans="1:26" x14ac:dyDescent="0.25">
      <c r="A260" s="119" t="s">
        <v>308</v>
      </c>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row>
    <row r="261" spans="1:26" x14ac:dyDescent="0.25">
      <c r="B261" s="119" t="s">
        <v>309</v>
      </c>
      <c r="C261" s="120">
        <v>114.40600000000001</v>
      </c>
      <c r="D261" s="120">
        <v>0</v>
      </c>
      <c r="E261" s="120">
        <v>0</v>
      </c>
      <c r="F261" s="120">
        <v>0</v>
      </c>
      <c r="G261" s="120">
        <v>8.9969999999999994E-2</v>
      </c>
      <c r="H261" s="120">
        <v>0</v>
      </c>
      <c r="I261" s="120">
        <v>0</v>
      </c>
      <c r="J261" s="120">
        <v>0</v>
      </c>
      <c r="K261" s="120">
        <v>0</v>
      </c>
      <c r="L261" s="120">
        <v>13.327299999999999</v>
      </c>
      <c r="M261" s="120">
        <v>0</v>
      </c>
      <c r="N261" s="120">
        <v>0</v>
      </c>
      <c r="O261" s="120">
        <v>0</v>
      </c>
      <c r="P261" s="120">
        <v>0</v>
      </c>
      <c r="Q261" s="120">
        <v>33.9099</v>
      </c>
      <c r="R261" s="120">
        <v>4.5324600000000004</v>
      </c>
      <c r="S261" s="120">
        <v>0</v>
      </c>
      <c r="T261" s="120">
        <v>0</v>
      </c>
      <c r="U261" s="120">
        <v>0</v>
      </c>
      <c r="V261" s="120">
        <v>0</v>
      </c>
      <c r="W261" s="120">
        <v>0</v>
      </c>
      <c r="X261" s="120">
        <v>0</v>
      </c>
      <c r="Y261" s="120">
        <v>0</v>
      </c>
      <c r="Z261" s="120">
        <v>166.26562999999999</v>
      </c>
    </row>
    <row r="262" spans="1:26" x14ac:dyDescent="0.25">
      <c r="A262" s="119" t="s">
        <v>310</v>
      </c>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1:26" x14ac:dyDescent="0.25">
      <c r="B263" s="119" t="s">
        <v>311</v>
      </c>
      <c r="C263" s="120">
        <v>0</v>
      </c>
      <c r="D263" s="120">
        <v>0</v>
      </c>
      <c r="E263" s="120">
        <v>0</v>
      </c>
      <c r="F263" s="120">
        <v>0</v>
      </c>
      <c r="G263" s="120">
        <v>0</v>
      </c>
      <c r="H263" s="120">
        <v>0</v>
      </c>
      <c r="I263" s="120">
        <v>0</v>
      </c>
      <c r="J263" s="120">
        <v>0</v>
      </c>
      <c r="K263" s="120">
        <v>0</v>
      </c>
      <c r="L263" s="120">
        <v>0</v>
      </c>
      <c r="M263" s="120">
        <v>0</v>
      </c>
      <c r="N263" s="120">
        <v>0</v>
      </c>
      <c r="O263" s="120">
        <v>0</v>
      </c>
      <c r="P263" s="120">
        <v>0</v>
      </c>
      <c r="Q263" s="120">
        <v>0</v>
      </c>
      <c r="R263" s="120">
        <v>0</v>
      </c>
      <c r="S263" s="120">
        <v>0</v>
      </c>
      <c r="T263" s="120">
        <v>0</v>
      </c>
      <c r="U263" s="120">
        <v>0</v>
      </c>
      <c r="V263" s="120">
        <v>0</v>
      </c>
      <c r="W263" s="120">
        <v>0</v>
      </c>
      <c r="X263" s="120">
        <v>0</v>
      </c>
      <c r="Y263" s="120">
        <v>0</v>
      </c>
      <c r="Z263" s="120">
        <v>0</v>
      </c>
    </row>
    <row r="264" spans="1:26" x14ac:dyDescent="0.25">
      <c r="B264" s="119" t="s">
        <v>312</v>
      </c>
      <c r="C264" s="120">
        <v>0</v>
      </c>
      <c r="D264" s="120">
        <v>0</v>
      </c>
      <c r="E264" s="120">
        <v>0</v>
      </c>
      <c r="F264" s="120">
        <v>0</v>
      </c>
      <c r="G264" s="120">
        <v>0</v>
      </c>
      <c r="H264" s="120">
        <v>0</v>
      </c>
      <c r="I264" s="120">
        <v>0</v>
      </c>
      <c r="J264" s="120">
        <v>0</v>
      </c>
      <c r="K264" s="120">
        <v>0</v>
      </c>
      <c r="L264" s="120">
        <v>0</v>
      </c>
      <c r="M264" s="120">
        <v>0</v>
      </c>
      <c r="N264" s="120">
        <v>0</v>
      </c>
      <c r="O264" s="120">
        <v>0</v>
      </c>
      <c r="P264" s="120">
        <v>0</v>
      </c>
      <c r="Q264" s="120">
        <v>0</v>
      </c>
      <c r="R264" s="120">
        <v>0</v>
      </c>
      <c r="S264" s="120">
        <v>0</v>
      </c>
      <c r="T264" s="120">
        <v>0</v>
      </c>
      <c r="U264" s="120">
        <v>0</v>
      </c>
      <c r="V264" s="120">
        <v>0</v>
      </c>
      <c r="W264" s="120">
        <v>0</v>
      </c>
      <c r="X264" s="120">
        <v>0</v>
      </c>
      <c r="Y264" s="120">
        <v>0</v>
      </c>
      <c r="Z264" s="120">
        <v>0</v>
      </c>
    </row>
    <row r="265" spans="1:26" x14ac:dyDescent="0.25">
      <c r="B265" s="119" t="s">
        <v>313</v>
      </c>
      <c r="C265" s="120">
        <v>0</v>
      </c>
      <c r="D265" s="120">
        <v>0</v>
      </c>
      <c r="E265" s="120">
        <v>0</v>
      </c>
      <c r="F265" s="120">
        <v>0</v>
      </c>
      <c r="G265" s="120">
        <v>0</v>
      </c>
      <c r="H265" s="120">
        <v>0</v>
      </c>
      <c r="I265" s="120">
        <v>0</v>
      </c>
      <c r="J265" s="120">
        <v>0</v>
      </c>
      <c r="K265" s="120">
        <v>0</v>
      </c>
      <c r="L265" s="120">
        <v>0</v>
      </c>
      <c r="M265" s="120">
        <v>0</v>
      </c>
      <c r="N265" s="120">
        <v>0</v>
      </c>
      <c r="O265" s="120">
        <v>0</v>
      </c>
      <c r="P265" s="120">
        <v>0</v>
      </c>
      <c r="Q265" s="120">
        <v>0</v>
      </c>
      <c r="R265" s="120">
        <v>0</v>
      </c>
      <c r="S265" s="120">
        <v>0</v>
      </c>
      <c r="T265" s="120">
        <v>0</v>
      </c>
      <c r="U265" s="120">
        <v>0</v>
      </c>
      <c r="V265" s="120">
        <v>0</v>
      </c>
      <c r="W265" s="120">
        <v>0</v>
      </c>
      <c r="X265" s="120">
        <v>0</v>
      </c>
      <c r="Y265" s="120">
        <v>0</v>
      </c>
      <c r="Z265" s="120">
        <v>0</v>
      </c>
    </row>
    <row r="266" spans="1:26" x14ac:dyDescent="0.25">
      <c r="A266" s="119" t="s">
        <v>314</v>
      </c>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row>
    <row r="267" spans="1:26" x14ac:dyDescent="0.25">
      <c r="B267" s="119" t="s">
        <v>315</v>
      </c>
      <c r="C267" s="120">
        <v>0</v>
      </c>
      <c r="D267" s="120">
        <v>0</v>
      </c>
      <c r="E267" s="120">
        <v>0</v>
      </c>
      <c r="F267" s="120">
        <v>0</v>
      </c>
      <c r="G267" s="120">
        <v>0</v>
      </c>
      <c r="H267" s="120">
        <v>0</v>
      </c>
      <c r="I267" s="120">
        <v>0</v>
      </c>
      <c r="J267" s="120">
        <v>0</v>
      </c>
      <c r="K267" s="120">
        <v>0</v>
      </c>
      <c r="L267" s="120">
        <v>0</v>
      </c>
      <c r="M267" s="120">
        <v>0</v>
      </c>
      <c r="N267" s="120">
        <v>0</v>
      </c>
      <c r="O267" s="120">
        <v>0</v>
      </c>
      <c r="P267" s="120">
        <v>0</v>
      </c>
      <c r="Q267" s="120">
        <v>0</v>
      </c>
      <c r="R267" s="120">
        <v>0</v>
      </c>
      <c r="S267" s="120">
        <v>0</v>
      </c>
      <c r="T267" s="120">
        <v>0</v>
      </c>
      <c r="U267" s="120">
        <v>0</v>
      </c>
      <c r="V267" s="120">
        <v>0</v>
      </c>
      <c r="W267" s="120">
        <v>0</v>
      </c>
      <c r="X267" s="120">
        <v>0</v>
      </c>
      <c r="Y267" s="120">
        <v>0</v>
      </c>
      <c r="Z267" s="120">
        <v>0</v>
      </c>
    </row>
    <row r="268" spans="1:26" x14ac:dyDescent="0.25">
      <c r="B268" s="119" t="s">
        <v>316</v>
      </c>
      <c r="C268" s="120">
        <v>0</v>
      </c>
      <c r="D268" s="120">
        <v>0</v>
      </c>
      <c r="E268" s="120">
        <v>0</v>
      </c>
      <c r="F268" s="120">
        <v>0</v>
      </c>
      <c r="G268" s="120">
        <v>0</v>
      </c>
      <c r="H268" s="120">
        <v>0</v>
      </c>
      <c r="I268" s="120">
        <v>0</v>
      </c>
      <c r="J268" s="120">
        <v>0</v>
      </c>
      <c r="K268" s="120">
        <v>0</v>
      </c>
      <c r="L268" s="120">
        <v>0</v>
      </c>
      <c r="M268" s="120">
        <v>0</v>
      </c>
      <c r="N268" s="120">
        <v>0</v>
      </c>
      <c r="O268" s="120">
        <v>0</v>
      </c>
      <c r="P268" s="120">
        <v>0</v>
      </c>
      <c r="Q268" s="120">
        <v>0</v>
      </c>
      <c r="R268" s="120">
        <v>0</v>
      </c>
      <c r="S268" s="120">
        <v>0</v>
      </c>
      <c r="T268" s="120">
        <v>0</v>
      </c>
      <c r="U268" s="120">
        <v>0</v>
      </c>
      <c r="V268" s="120">
        <v>0</v>
      </c>
      <c r="W268" s="120">
        <v>0</v>
      </c>
      <c r="X268" s="120">
        <v>0</v>
      </c>
      <c r="Y268" s="120">
        <v>0</v>
      </c>
      <c r="Z268" s="120">
        <v>0</v>
      </c>
    </row>
    <row r="269" spans="1:26" x14ac:dyDescent="0.25">
      <c r="A269" s="119" t="s">
        <v>317</v>
      </c>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row>
    <row r="270" spans="1:26" x14ac:dyDescent="0.25">
      <c r="B270" s="119" t="s">
        <v>1022</v>
      </c>
      <c r="C270" s="120">
        <v>0</v>
      </c>
      <c r="D270" s="120">
        <v>0</v>
      </c>
      <c r="E270" s="120">
        <v>0</v>
      </c>
      <c r="F270" s="120">
        <v>0</v>
      </c>
      <c r="G270" s="120">
        <v>0</v>
      </c>
      <c r="H270" s="120">
        <v>0</v>
      </c>
      <c r="I270" s="120">
        <v>0</v>
      </c>
      <c r="J270" s="120">
        <v>0</v>
      </c>
      <c r="K270" s="120">
        <v>0</v>
      </c>
      <c r="L270" s="120">
        <v>0</v>
      </c>
      <c r="M270" s="120">
        <v>0</v>
      </c>
      <c r="N270" s="120">
        <v>0</v>
      </c>
      <c r="O270" s="120">
        <v>0</v>
      </c>
      <c r="P270" s="120">
        <v>0</v>
      </c>
      <c r="Q270" s="120">
        <v>0</v>
      </c>
      <c r="R270" s="120">
        <v>0</v>
      </c>
      <c r="S270" s="120">
        <v>0</v>
      </c>
      <c r="T270" s="120">
        <v>0</v>
      </c>
      <c r="U270" s="120">
        <v>0</v>
      </c>
      <c r="V270" s="120">
        <v>0</v>
      </c>
      <c r="W270" s="120">
        <v>0</v>
      </c>
      <c r="X270" s="120">
        <v>0</v>
      </c>
      <c r="Y270" s="120">
        <v>0</v>
      </c>
      <c r="Z270" s="120">
        <v>0</v>
      </c>
    </row>
    <row r="271" spans="1:26" x14ac:dyDescent="0.25">
      <c r="A271" s="119" t="s">
        <v>319</v>
      </c>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row>
    <row r="272" spans="1:26" x14ac:dyDescent="0.25">
      <c r="B272" s="119" t="s">
        <v>320</v>
      </c>
      <c r="C272" s="120">
        <v>0</v>
      </c>
      <c r="D272" s="120">
        <v>0</v>
      </c>
      <c r="E272" s="120">
        <v>0</v>
      </c>
      <c r="F272" s="120">
        <v>0</v>
      </c>
      <c r="G272" s="120">
        <v>0</v>
      </c>
      <c r="H272" s="120">
        <v>0</v>
      </c>
      <c r="I272" s="120">
        <v>0</v>
      </c>
      <c r="J272" s="120">
        <v>0</v>
      </c>
      <c r="K272" s="120">
        <v>0</v>
      </c>
      <c r="L272" s="120">
        <v>0</v>
      </c>
      <c r="M272" s="120">
        <v>0</v>
      </c>
      <c r="N272" s="120">
        <v>0</v>
      </c>
      <c r="O272" s="120">
        <v>0</v>
      </c>
      <c r="P272" s="120">
        <v>0</v>
      </c>
      <c r="Q272" s="120">
        <v>0</v>
      </c>
      <c r="R272" s="120">
        <v>0</v>
      </c>
      <c r="S272" s="120">
        <v>0</v>
      </c>
      <c r="T272" s="120">
        <v>0</v>
      </c>
      <c r="U272" s="120">
        <v>0</v>
      </c>
      <c r="V272" s="120">
        <v>0</v>
      </c>
      <c r="W272" s="120">
        <v>0</v>
      </c>
      <c r="X272" s="120">
        <v>0</v>
      </c>
      <c r="Y272" s="120">
        <v>0</v>
      </c>
      <c r="Z272" s="120">
        <v>0</v>
      </c>
    </row>
    <row r="273" spans="1:26" x14ac:dyDescent="0.25">
      <c r="A273" s="119" t="s">
        <v>321</v>
      </c>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row>
    <row r="274" spans="1:26" x14ac:dyDescent="0.25">
      <c r="B274" s="119" t="s">
        <v>322</v>
      </c>
      <c r="C274" s="120">
        <v>0</v>
      </c>
      <c r="D274" s="120">
        <v>0</v>
      </c>
      <c r="E274" s="120">
        <v>10.440300000000001</v>
      </c>
      <c r="F274" s="120">
        <v>0</v>
      </c>
      <c r="G274" s="120">
        <v>0</v>
      </c>
      <c r="H274" s="120">
        <v>0</v>
      </c>
      <c r="I274" s="120">
        <v>0</v>
      </c>
      <c r="J274" s="120">
        <v>35.5261</v>
      </c>
      <c r="K274" s="120">
        <v>0</v>
      </c>
      <c r="L274" s="120">
        <v>0</v>
      </c>
      <c r="M274" s="120">
        <v>0</v>
      </c>
      <c r="N274" s="120">
        <v>25.738299999999999</v>
      </c>
      <c r="O274" s="120">
        <v>0</v>
      </c>
      <c r="P274" s="120">
        <v>0</v>
      </c>
      <c r="Q274" s="120">
        <v>0</v>
      </c>
      <c r="R274" s="120">
        <v>1.88506</v>
      </c>
      <c r="S274" s="120">
        <v>0</v>
      </c>
      <c r="T274" s="120">
        <v>0</v>
      </c>
      <c r="U274" s="120">
        <v>0</v>
      </c>
      <c r="V274" s="120">
        <v>0</v>
      </c>
      <c r="W274" s="120">
        <v>0</v>
      </c>
      <c r="X274" s="120">
        <v>0</v>
      </c>
      <c r="Y274" s="120">
        <v>0</v>
      </c>
      <c r="Z274" s="120">
        <v>73.589759999999998</v>
      </c>
    </row>
    <row r="275" spans="1:26" x14ac:dyDescent="0.25">
      <c r="B275" s="119" t="s">
        <v>323</v>
      </c>
      <c r="C275" s="120">
        <v>0</v>
      </c>
      <c r="D275" s="120">
        <v>0</v>
      </c>
      <c r="E275" s="120">
        <v>0</v>
      </c>
      <c r="F275" s="120">
        <v>0</v>
      </c>
      <c r="G275" s="120">
        <v>0</v>
      </c>
      <c r="H275" s="120">
        <v>0</v>
      </c>
      <c r="I275" s="120">
        <v>0</v>
      </c>
      <c r="J275" s="120">
        <v>0</v>
      </c>
      <c r="K275" s="120">
        <v>0</v>
      </c>
      <c r="L275" s="120">
        <v>0</v>
      </c>
      <c r="M275" s="120">
        <v>0</v>
      </c>
      <c r="N275" s="120">
        <v>0</v>
      </c>
      <c r="O275" s="120">
        <v>0</v>
      </c>
      <c r="P275" s="120">
        <v>0</v>
      </c>
      <c r="Q275" s="120">
        <v>0</v>
      </c>
      <c r="R275" s="120">
        <v>0</v>
      </c>
      <c r="S275" s="120">
        <v>0</v>
      </c>
      <c r="T275" s="120">
        <v>0</v>
      </c>
      <c r="U275" s="120">
        <v>0</v>
      </c>
      <c r="V275" s="120">
        <v>0</v>
      </c>
      <c r="W275" s="120">
        <v>0</v>
      </c>
      <c r="X275" s="120">
        <v>0</v>
      </c>
      <c r="Y275" s="120">
        <v>0</v>
      </c>
      <c r="Z275" s="120">
        <v>0</v>
      </c>
    </row>
    <row r="276" spans="1:26" x14ac:dyDescent="0.25">
      <c r="B276" s="119" t="s">
        <v>324</v>
      </c>
      <c r="C276" s="120">
        <v>0</v>
      </c>
      <c r="D276" s="120">
        <v>0</v>
      </c>
      <c r="E276" s="120">
        <v>0</v>
      </c>
      <c r="F276" s="120">
        <v>0</v>
      </c>
      <c r="G276" s="120">
        <v>0</v>
      </c>
      <c r="H276" s="120">
        <v>0</v>
      </c>
      <c r="I276" s="120">
        <v>0</v>
      </c>
      <c r="J276" s="120">
        <v>0</v>
      </c>
      <c r="K276" s="120">
        <v>0</v>
      </c>
      <c r="L276" s="120">
        <v>0</v>
      </c>
      <c r="M276" s="120">
        <v>0</v>
      </c>
      <c r="N276" s="120">
        <v>0</v>
      </c>
      <c r="O276" s="120">
        <v>0</v>
      </c>
      <c r="P276" s="120">
        <v>0</v>
      </c>
      <c r="Q276" s="120">
        <v>0</v>
      </c>
      <c r="R276" s="120">
        <v>0</v>
      </c>
      <c r="S276" s="120">
        <v>0</v>
      </c>
      <c r="T276" s="120">
        <v>0</v>
      </c>
      <c r="U276" s="120">
        <v>0</v>
      </c>
      <c r="V276" s="120">
        <v>0</v>
      </c>
      <c r="W276" s="120">
        <v>0</v>
      </c>
      <c r="X276" s="120">
        <v>0</v>
      </c>
      <c r="Y276" s="120">
        <v>0</v>
      </c>
      <c r="Z276" s="120">
        <v>0</v>
      </c>
    </row>
    <row r="277" spans="1:26" x14ac:dyDescent="0.25">
      <c r="A277" s="119" t="s">
        <v>327</v>
      </c>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row>
    <row r="278" spans="1:26" x14ac:dyDescent="0.25">
      <c r="B278" s="119" t="s">
        <v>328</v>
      </c>
      <c r="C278" s="120">
        <v>0</v>
      </c>
      <c r="D278" s="120">
        <v>0</v>
      </c>
      <c r="E278" s="120">
        <v>0</v>
      </c>
      <c r="F278" s="120">
        <v>0</v>
      </c>
      <c r="G278" s="120">
        <v>2.3028300000000002</v>
      </c>
      <c r="H278" s="120">
        <v>0</v>
      </c>
      <c r="I278" s="120">
        <v>0</v>
      </c>
      <c r="J278" s="120">
        <v>30.943300000000001</v>
      </c>
      <c r="K278" s="120">
        <v>0</v>
      </c>
      <c r="L278" s="120">
        <v>0</v>
      </c>
      <c r="M278" s="120">
        <v>0</v>
      </c>
      <c r="N278" s="120">
        <v>3.8824000000000001</v>
      </c>
      <c r="O278" s="120">
        <v>0</v>
      </c>
      <c r="P278" s="120">
        <v>0</v>
      </c>
      <c r="Q278" s="120">
        <v>0</v>
      </c>
      <c r="R278" s="120">
        <v>0</v>
      </c>
      <c r="S278" s="120">
        <v>0</v>
      </c>
      <c r="T278" s="120">
        <v>0</v>
      </c>
      <c r="U278" s="120">
        <v>0</v>
      </c>
      <c r="V278" s="120">
        <v>0</v>
      </c>
      <c r="W278" s="120">
        <v>0</v>
      </c>
      <c r="X278" s="120">
        <v>0</v>
      </c>
      <c r="Y278" s="120">
        <v>0</v>
      </c>
      <c r="Z278" s="120">
        <v>37.128529999999998</v>
      </c>
    </row>
    <row r="279" spans="1:26" x14ac:dyDescent="0.25">
      <c r="A279" s="119" t="s">
        <v>329</v>
      </c>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row>
    <row r="280" spans="1:26" x14ac:dyDescent="0.25">
      <c r="B280" s="119" t="s">
        <v>330</v>
      </c>
      <c r="C280" s="120">
        <v>0</v>
      </c>
      <c r="D280" s="120">
        <v>0</v>
      </c>
      <c r="E280" s="120">
        <v>0</v>
      </c>
      <c r="F280" s="120">
        <v>0</v>
      </c>
      <c r="G280" s="120">
        <v>0</v>
      </c>
      <c r="H280" s="120">
        <v>0</v>
      </c>
      <c r="I280" s="120">
        <v>0</v>
      </c>
      <c r="J280" s="120">
        <v>0</v>
      </c>
      <c r="K280" s="120">
        <v>0</v>
      </c>
      <c r="L280" s="120">
        <v>0</v>
      </c>
      <c r="M280" s="120">
        <v>0</v>
      </c>
      <c r="N280" s="120">
        <v>0</v>
      </c>
      <c r="O280" s="120">
        <v>0</v>
      </c>
      <c r="P280" s="120">
        <v>0</v>
      </c>
      <c r="Q280" s="120">
        <v>0</v>
      </c>
      <c r="R280" s="120">
        <v>0</v>
      </c>
      <c r="S280" s="120">
        <v>0</v>
      </c>
      <c r="T280" s="120">
        <v>0</v>
      </c>
      <c r="U280" s="120">
        <v>0</v>
      </c>
      <c r="V280" s="120">
        <v>0</v>
      </c>
      <c r="W280" s="120">
        <v>0</v>
      </c>
      <c r="X280" s="120">
        <v>0</v>
      </c>
      <c r="Y280" s="120">
        <v>0</v>
      </c>
      <c r="Z280" s="120">
        <v>0</v>
      </c>
    </row>
    <row r="281" spans="1:26" x14ac:dyDescent="0.25">
      <c r="A281" s="119" t="s">
        <v>331</v>
      </c>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row>
    <row r="282" spans="1:26" x14ac:dyDescent="0.25">
      <c r="B282" s="119" t="s">
        <v>332</v>
      </c>
      <c r="C282" s="120">
        <v>0</v>
      </c>
      <c r="D282" s="120">
        <v>0</v>
      </c>
      <c r="E282" s="120">
        <v>0</v>
      </c>
      <c r="F282" s="120">
        <v>0</v>
      </c>
      <c r="G282" s="120">
        <v>0</v>
      </c>
      <c r="H282" s="120">
        <v>0</v>
      </c>
      <c r="I282" s="120">
        <v>0</v>
      </c>
      <c r="J282" s="120">
        <v>0</v>
      </c>
      <c r="K282" s="120">
        <v>0</v>
      </c>
      <c r="L282" s="120">
        <v>0</v>
      </c>
      <c r="M282" s="120">
        <v>0</v>
      </c>
      <c r="N282" s="120">
        <v>0</v>
      </c>
      <c r="O282" s="120">
        <v>0</v>
      </c>
      <c r="P282" s="120">
        <v>0</v>
      </c>
      <c r="Q282" s="120">
        <v>0</v>
      </c>
      <c r="R282" s="120">
        <v>0</v>
      </c>
      <c r="S282" s="120">
        <v>0</v>
      </c>
      <c r="T282" s="120">
        <v>0</v>
      </c>
      <c r="U282" s="120">
        <v>0</v>
      </c>
      <c r="V282" s="120">
        <v>0</v>
      </c>
      <c r="W282" s="120">
        <v>0</v>
      </c>
      <c r="X282" s="120">
        <v>0</v>
      </c>
      <c r="Y282" s="120">
        <v>0</v>
      </c>
      <c r="Z282" s="120">
        <v>0</v>
      </c>
    </row>
    <row r="283" spans="1:26" x14ac:dyDescent="0.25">
      <c r="A283" s="119" t="s">
        <v>333</v>
      </c>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row>
    <row r="284" spans="1:26" x14ac:dyDescent="0.25">
      <c r="B284" s="119" t="s">
        <v>334</v>
      </c>
      <c r="C284" s="120">
        <v>0</v>
      </c>
      <c r="D284" s="120">
        <v>0</v>
      </c>
      <c r="E284" s="120">
        <v>0</v>
      </c>
      <c r="F284" s="120">
        <v>0</v>
      </c>
      <c r="G284" s="120">
        <v>0</v>
      </c>
      <c r="H284" s="120">
        <v>0</v>
      </c>
      <c r="I284" s="120">
        <v>0</v>
      </c>
      <c r="J284" s="120">
        <v>0</v>
      </c>
      <c r="K284" s="120">
        <v>0</v>
      </c>
      <c r="L284" s="120">
        <v>0</v>
      </c>
      <c r="M284" s="120">
        <v>0</v>
      </c>
      <c r="N284" s="120">
        <v>0</v>
      </c>
      <c r="O284" s="120">
        <v>0</v>
      </c>
      <c r="P284" s="120">
        <v>0</v>
      </c>
      <c r="Q284" s="120">
        <v>0</v>
      </c>
      <c r="R284" s="120">
        <v>0</v>
      </c>
      <c r="S284" s="120">
        <v>0</v>
      </c>
      <c r="T284" s="120">
        <v>0</v>
      </c>
      <c r="U284" s="120">
        <v>0</v>
      </c>
      <c r="V284" s="120">
        <v>0</v>
      </c>
      <c r="W284" s="120">
        <v>0</v>
      </c>
      <c r="X284" s="120">
        <v>0</v>
      </c>
      <c r="Y284" s="120">
        <v>0</v>
      </c>
      <c r="Z284" s="120">
        <v>0</v>
      </c>
    </row>
    <row r="285" spans="1:26" x14ac:dyDescent="0.25">
      <c r="B285" s="119" t="s">
        <v>335</v>
      </c>
      <c r="C285" s="120">
        <v>0</v>
      </c>
      <c r="D285" s="120">
        <v>0</v>
      </c>
      <c r="E285" s="120">
        <v>0</v>
      </c>
      <c r="F285" s="120">
        <v>0</v>
      </c>
      <c r="G285" s="120">
        <v>0</v>
      </c>
      <c r="H285" s="120">
        <v>0</v>
      </c>
      <c r="I285" s="120">
        <v>0</v>
      </c>
      <c r="J285" s="120">
        <v>0</v>
      </c>
      <c r="K285" s="120">
        <v>0</v>
      </c>
      <c r="L285" s="120">
        <v>0</v>
      </c>
      <c r="M285" s="120">
        <v>0</v>
      </c>
      <c r="N285" s="120">
        <v>0</v>
      </c>
      <c r="O285" s="120">
        <v>0</v>
      </c>
      <c r="P285" s="120">
        <v>0</v>
      </c>
      <c r="Q285" s="120">
        <v>0</v>
      </c>
      <c r="R285" s="120">
        <v>0</v>
      </c>
      <c r="S285" s="120">
        <v>0</v>
      </c>
      <c r="T285" s="120">
        <v>0</v>
      </c>
      <c r="U285" s="120">
        <v>0</v>
      </c>
      <c r="V285" s="120">
        <v>0</v>
      </c>
      <c r="W285" s="120">
        <v>0</v>
      </c>
      <c r="X285" s="120">
        <v>0</v>
      </c>
      <c r="Y285" s="120">
        <v>0</v>
      </c>
      <c r="Z285" s="120">
        <v>0</v>
      </c>
    </row>
    <row r="286" spans="1:26" x14ac:dyDescent="0.25">
      <c r="B286" s="119" t="s">
        <v>336</v>
      </c>
      <c r="C286" s="120">
        <v>349.49900000000002</v>
      </c>
      <c r="D286" s="120">
        <v>0</v>
      </c>
      <c r="E286" s="120">
        <v>0.87052799999999997</v>
      </c>
      <c r="F286" s="120">
        <v>0</v>
      </c>
      <c r="G286" s="120">
        <v>3.2172399999999999</v>
      </c>
      <c r="H286" s="120">
        <v>0</v>
      </c>
      <c r="I286" s="120">
        <v>0</v>
      </c>
      <c r="J286" s="120">
        <v>1.57192</v>
      </c>
      <c r="K286" s="120">
        <v>0</v>
      </c>
      <c r="L286" s="120">
        <v>5.0490599999999999</v>
      </c>
      <c r="M286" s="120">
        <v>1.57192</v>
      </c>
      <c r="N286" s="120">
        <v>2.2633700000000001</v>
      </c>
      <c r="O286" s="120">
        <v>97.751000000000005</v>
      </c>
      <c r="P286" s="120">
        <v>2.0009700000000001</v>
      </c>
      <c r="Q286" s="120">
        <v>0</v>
      </c>
      <c r="R286" s="120">
        <v>37.457799999999999</v>
      </c>
      <c r="S286" s="120">
        <v>0</v>
      </c>
      <c r="T286" s="120">
        <v>0</v>
      </c>
      <c r="U286" s="120">
        <v>0</v>
      </c>
      <c r="V286" s="120">
        <v>6.6948599999999997E-2</v>
      </c>
      <c r="W286" s="120">
        <v>0</v>
      </c>
      <c r="X286" s="120">
        <v>0</v>
      </c>
      <c r="Y286" s="120">
        <v>0</v>
      </c>
      <c r="Z286" s="120">
        <v>501.31975660000001</v>
      </c>
    </row>
    <row r="287" spans="1:26" x14ac:dyDescent="0.25">
      <c r="B287" s="119" t="s">
        <v>337</v>
      </c>
      <c r="C287" s="120">
        <v>2.02718E-2</v>
      </c>
      <c r="D287" s="120">
        <v>0</v>
      </c>
      <c r="E287" s="120">
        <v>2.0593999999999999E-3</v>
      </c>
      <c r="F287" s="120">
        <v>0</v>
      </c>
      <c r="G287" s="120">
        <v>3.0266499999999998E-4</v>
      </c>
      <c r="H287" s="120">
        <v>0</v>
      </c>
      <c r="I287" s="120">
        <v>0</v>
      </c>
      <c r="J287" s="120">
        <v>3.7059200000000001E-3</v>
      </c>
      <c r="K287" s="120">
        <v>0</v>
      </c>
      <c r="L287" s="120">
        <v>5.01419E-3</v>
      </c>
      <c r="M287" s="120">
        <v>3.7109E-3</v>
      </c>
      <c r="N287" s="120">
        <v>5.3425E-3</v>
      </c>
      <c r="O287" s="120">
        <v>3.0416699999999998E-3</v>
      </c>
      <c r="P287" s="120">
        <v>1.603E-3</v>
      </c>
      <c r="Q287" s="120">
        <v>1.0998099999999999E-3</v>
      </c>
      <c r="R287" s="120">
        <v>1.7231099999999999E-3</v>
      </c>
      <c r="S287" s="120">
        <v>0</v>
      </c>
      <c r="T287" s="120">
        <v>0</v>
      </c>
      <c r="U287" s="120">
        <v>0</v>
      </c>
      <c r="V287" s="120">
        <v>1.56212E-4</v>
      </c>
      <c r="W287" s="120">
        <v>0</v>
      </c>
      <c r="X287" s="120">
        <v>0</v>
      </c>
      <c r="Y287" s="120">
        <v>0</v>
      </c>
      <c r="Z287" s="120">
        <v>4.8031177000000008E-2</v>
      </c>
    </row>
    <row r="288" spans="1:26" x14ac:dyDescent="0.25">
      <c r="A288" s="119" t="s">
        <v>338</v>
      </c>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row>
    <row r="289" spans="1:26" x14ac:dyDescent="0.25">
      <c r="B289" s="119" t="s">
        <v>339</v>
      </c>
      <c r="C289" s="120">
        <v>0</v>
      </c>
      <c r="D289" s="120">
        <v>0</v>
      </c>
      <c r="E289" s="120">
        <v>65.361000000000004</v>
      </c>
      <c r="F289" s="120">
        <v>0</v>
      </c>
      <c r="G289" s="120">
        <v>0.25735999999999998</v>
      </c>
      <c r="H289" s="120">
        <v>0</v>
      </c>
      <c r="I289" s="120">
        <v>0</v>
      </c>
      <c r="J289" s="120">
        <v>62.526699999999998</v>
      </c>
      <c r="K289" s="120">
        <v>0</v>
      </c>
      <c r="L289" s="120">
        <v>42.892800000000001</v>
      </c>
      <c r="M289" s="120">
        <v>0</v>
      </c>
      <c r="N289" s="120">
        <v>1.28434</v>
      </c>
      <c r="O289" s="120">
        <v>0</v>
      </c>
      <c r="P289" s="120">
        <v>0</v>
      </c>
      <c r="Q289" s="120">
        <v>7.12052</v>
      </c>
      <c r="R289" s="120">
        <v>7.6158299999999999</v>
      </c>
      <c r="S289" s="120">
        <v>8.0119600000000002</v>
      </c>
      <c r="T289" s="120">
        <v>0</v>
      </c>
      <c r="U289" s="120">
        <v>0</v>
      </c>
      <c r="V289" s="120">
        <v>0</v>
      </c>
      <c r="W289" s="120">
        <v>0</v>
      </c>
      <c r="X289" s="120">
        <v>0</v>
      </c>
      <c r="Y289" s="120">
        <v>0</v>
      </c>
      <c r="Z289" s="120">
        <v>195.07050999999996</v>
      </c>
    </row>
    <row r="290" spans="1:26" x14ac:dyDescent="0.25">
      <c r="B290" s="119" t="s">
        <v>340</v>
      </c>
      <c r="C290" s="120">
        <v>0</v>
      </c>
      <c r="D290" s="120">
        <v>0</v>
      </c>
      <c r="E290" s="120">
        <v>19.973600000000001</v>
      </c>
      <c r="F290" s="120">
        <v>0</v>
      </c>
      <c r="G290" s="120">
        <v>0</v>
      </c>
      <c r="H290" s="120">
        <v>0</v>
      </c>
      <c r="I290" s="120">
        <v>0</v>
      </c>
      <c r="J290" s="120">
        <v>0</v>
      </c>
      <c r="K290" s="120">
        <v>0</v>
      </c>
      <c r="L290" s="120">
        <v>0</v>
      </c>
      <c r="M290" s="120">
        <v>0</v>
      </c>
      <c r="N290" s="120">
        <v>0</v>
      </c>
      <c r="O290" s="120">
        <v>0</v>
      </c>
      <c r="P290" s="120">
        <v>0</v>
      </c>
      <c r="Q290" s="120">
        <v>0</v>
      </c>
      <c r="R290" s="120">
        <v>0.81912799999999997</v>
      </c>
      <c r="S290" s="120">
        <v>0</v>
      </c>
      <c r="T290" s="120">
        <v>0</v>
      </c>
      <c r="U290" s="120">
        <v>0</v>
      </c>
      <c r="V290" s="120">
        <v>0</v>
      </c>
      <c r="W290" s="120">
        <v>0</v>
      </c>
      <c r="X290" s="120">
        <v>0</v>
      </c>
      <c r="Y290" s="120">
        <v>0</v>
      </c>
      <c r="Z290" s="120">
        <v>20.792728</v>
      </c>
    </row>
    <row r="291" spans="1:26" x14ac:dyDescent="0.25">
      <c r="B291" s="119" t="s">
        <v>341</v>
      </c>
      <c r="C291" s="120">
        <v>0</v>
      </c>
      <c r="D291" s="120">
        <v>0</v>
      </c>
      <c r="E291" s="120">
        <v>3.5895299999999999</v>
      </c>
      <c r="F291" s="120">
        <v>0</v>
      </c>
      <c r="G291" s="120">
        <v>0</v>
      </c>
      <c r="H291" s="120">
        <v>0</v>
      </c>
      <c r="I291" s="120">
        <v>0</v>
      </c>
      <c r="J291" s="120">
        <v>4.5330700000000004</v>
      </c>
      <c r="K291" s="120">
        <v>0</v>
      </c>
      <c r="L291" s="120">
        <v>0</v>
      </c>
      <c r="M291" s="120">
        <v>0</v>
      </c>
      <c r="N291" s="120">
        <v>0</v>
      </c>
      <c r="O291" s="120">
        <v>0</v>
      </c>
      <c r="P291" s="120">
        <v>0</v>
      </c>
      <c r="Q291" s="120">
        <v>0</v>
      </c>
      <c r="R291" s="120">
        <v>0.33306799999999998</v>
      </c>
      <c r="S291" s="120">
        <v>0</v>
      </c>
      <c r="T291" s="120">
        <v>0</v>
      </c>
      <c r="U291" s="120">
        <v>0</v>
      </c>
      <c r="V291" s="120">
        <v>0</v>
      </c>
      <c r="W291" s="120">
        <v>0</v>
      </c>
      <c r="X291" s="120">
        <v>0</v>
      </c>
      <c r="Y291" s="120">
        <v>0</v>
      </c>
      <c r="Z291" s="120">
        <v>8.4556680000000011</v>
      </c>
    </row>
    <row r="292" spans="1:26" x14ac:dyDescent="0.25">
      <c r="A292" s="119" t="s">
        <v>351</v>
      </c>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row>
    <row r="293" spans="1:26" x14ac:dyDescent="0.25">
      <c r="B293" s="119" t="s">
        <v>352</v>
      </c>
      <c r="C293" s="120">
        <v>0</v>
      </c>
      <c r="D293" s="120">
        <v>0</v>
      </c>
      <c r="E293" s="120">
        <v>0</v>
      </c>
      <c r="F293" s="120">
        <v>0</v>
      </c>
      <c r="G293" s="120">
        <v>0</v>
      </c>
      <c r="H293" s="120">
        <v>0</v>
      </c>
      <c r="I293" s="120">
        <v>0</v>
      </c>
      <c r="J293" s="120">
        <v>0</v>
      </c>
      <c r="K293" s="120">
        <v>0</v>
      </c>
      <c r="L293" s="120">
        <v>0</v>
      </c>
      <c r="M293" s="120">
        <v>0</v>
      </c>
      <c r="N293" s="120">
        <v>0</v>
      </c>
      <c r="O293" s="120">
        <v>0</v>
      </c>
      <c r="P293" s="120">
        <v>0</v>
      </c>
      <c r="Q293" s="120">
        <v>0</v>
      </c>
      <c r="R293" s="120">
        <v>0</v>
      </c>
      <c r="S293" s="120">
        <v>0</v>
      </c>
      <c r="T293" s="120">
        <v>0</v>
      </c>
      <c r="U293" s="120">
        <v>0</v>
      </c>
      <c r="V293" s="120">
        <v>0</v>
      </c>
      <c r="W293" s="120">
        <v>0</v>
      </c>
      <c r="X293" s="120">
        <v>0</v>
      </c>
      <c r="Y293" s="120">
        <v>0</v>
      </c>
      <c r="Z293" s="120">
        <v>0</v>
      </c>
    </row>
    <row r="294" spans="1:26" x14ac:dyDescent="0.25">
      <c r="A294" s="119" t="s">
        <v>353</v>
      </c>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row>
    <row r="295" spans="1:26" x14ac:dyDescent="0.25">
      <c r="B295" s="119" t="s">
        <v>354</v>
      </c>
      <c r="C295" s="120">
        <v>0</v>
      </c>
      <c r="D295" s="120">
        <v>0</v>
      </c>
      <c r="E295" s="120">
        <v>0</v>
      </c>
      <c r="F295" s="120">
        <v>0</v>
      </c>
      <c r="G295" s="120">
        <v>0</v>
      </c>
      <c r="H295" s="120">
        <v>0</v>
      </c>
      <c r="I295" s="120">
        <v>0</v>
      </c>
      <c r="J295" s="120">
        <v>0</v>
      </c>
      <c r="K295" s="120">
        <v>0</v>
      </c>
      <c r="L295" s="120">
        <v>0</v>
      </c>
      <c r="M295" s="120">
        <v>0</v>
      </c>
      <c r="N295" s="120">
        <v>0</v>
      </c>
      <c r="O295" s="120">
        <v>0</v>
      </c>
      <c r="P295" s="120">
        <v>0</v>
      </c>
      <c r="Q295" s="120">
        <v>0</v>
      </c>
      <c r="R295" s="120">
        <v>0</v>
      </c>
      <c r="S295" s="120">
        <v>0</v>
      </c>
      <c r="T295" s="120">
        <v>0</v>
      </c>
      <c r="U295" s="120">
        <v>0</v>
      </c>
      <c r="V295" s="120">
        <v>0</v>
      </c>
      <c r="W295" s="120">
        <v>0</v>
      </c>
      <c r="X295" s="120">
        <v>0</v>
      </c>
      <c r="Y295" s="120">
        <v>0</v>
      </c>
      <c r="Z295" s="120">
        <v>0</v>
      </c>
    </row>
    <row r="296" spans="1:26" x14ac:dyDescent="0.25">
      <c r="B296" s="119" t="s">
        <v>355</v>
      </c>
      <c r="C296" s="120">
        <v>0</v>
      </c>
      <c r="D296" s="120">
        <v>0</v>
      </c>
      <c r="E296" s="120">
        <v>2.67903</v>
      </c>
      <c r="F296" s="120">
        <v>0</v>
      </c>
      <c r="G296" s="120">
        <v>0</v>
      </c>
      <c r="H296" s="120">
        <v>0</v>
      </c>
      <c r="I296" s="120">
        <v>0</v>
      </c>
      <c r="J296" s="120">
        <v>66.222399999999993</v>
      </c>
      <c r="K296" s="120">
        <v>0</v>
      </c>
      <c r="L296" s="120">
        <v>0</v>
      </c>
      <c r="M296" s="120">
        <v>0</v>
      </c>
      <c r="N296" s="120">
        <v>7.5064099999999998</v>
      </c>
      <c r="O296" s="120">
        <v>0</v>
      </c>
      <c r="P296" s="120">
        <v>0</v>
      </c>
      <c r="Q296" s="120">
        <v>0</v>
      </c>
      <c r="R296" s="120">
        <v>0.81798199999999999</v>
      </c>
      <c r="S296" s="120">
        <v>0</v>
      </c>
      <c r="T296" s="120">
        <v>0</v>
      </c>
      <c r="U296" s="120">
        <v>0</v>
      </c>
      <c r="V296" s="120">
        <v>0</v>
      </c>
      <c r="W296" s="120">
        <v>0</v>
      </c>
      <c r="X296" s="120">
        <v>0</v>
      </c>
      <c r="Y296" s="120">
        <v>0</v>
      </c>
      <c r="Z296" s="120">
        <v>77.225821999999994</v>
      </c>
    </row>
    <row r="297" spans="1:26" x14ac:dyDescent="0.25">
      <c r="B297" s="119" t="s">
        <v>356</v>
      </c>
      <c r="C297" s="120">
        <v>0</v>
      </c>
      <c r="D297" s="120">
        <v>0</v>
      </c>
      <c r="E297" s="120">
        <v>0</v>
      </c>
      <c r="F297" s="120">
        <v>0</v>
      </c>
      <c r="G297" s="120">
        <v>0</v>
      </c>
      <c r="H297" s="120">
        <v>0</v>
      </c>
      <c r="I297" s="120">
        <v>0</v>
      </c>
      <c r="J297" s="120">
        <v>0</v>
      </c>
      <c r="K297" s="120">
        <v>0</v>
      </c>
      <c r="L297" s="120">
        <v>0</v>
      </c>
      <c r="M297" s="120">
        <v>0</v>
      </c>
      <c r="N297" s="120">
        <v>0</v>
      </c>
      <c r="O297" s="120">
        <v>0</v>
      </c>
      <c r="P297" s="120">
        <v>0</v>
      </c>
      <c r="Q297" s="120">
        <v>0</v>
      </c>
      <c r="R297" s="120">
        <v>0</v>
      </c>
      <c r="S297" s="120">
        <v>0</v>
      </c>
      <c r="T297" s="120">
        <v>0</v>
      </c>
      <c r="U297" s="120">
        <v>0</v>
      </c>
      <c r="V297" s="120">
        <v>0</v>
      </c>
      <c r="W297" s="120">
        <v>0</v>
      </c>
      <c r="X297" s="120">
        <v>0</v>
      </c>
      <c r="Y297" s="120">
        <v>0</v>
      </c>
      <c r="Z297" s="120">
        <v>0</v>
      </c>
    </row>
    <row r="298" spans="1:26" x14ac:dyDescent="0.25">
      <c r="A298" s="119" t="s">
        <v>357</v>
      </c>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row>
    <row r="299" spans="1:26" x14ac:dyDescent="0.25">
      <c r="B299" s="119" t="s">
        <v>358</v>
      </c>
      <c r="C299" s="120">
        <v>0</v>
      </c>
      <c r="D299" s="120">
        <v>0</v>
      </c>
      <c r="E299" s="120">
        <v>0</v>
      </c>
      <c r="F299" s="120">
        <v>0</v>
      </c>
      <c r="G299" s="120">
        <v>2.04766</v>
      </c>
      <c r="H299" s="120">
        <v>0</v>
      </c>
      <c r="I299" s="120">
        <v>0</v>
      </c>
      <c r="J299" s="120">
        <v>44.3489</v>
      </c>
      <c r="K299" s="120">
        <v>0</v>
      </c>
      <c r="L299" s="120">
        <v>0</v>
      </c>
      <c r="M299" s="120">
        <v>110.69</v>
      </c>
      <c r="N299" s="120">
        <v>1.36879</v>
      </c>
      <c r="O299" s="120">
        <v>0</v>
      </c>
      <c r="P299" s="120">
        <v>0</v>
      </c>
      <c r="Q299" s="120">
        <v>0</v>
      </c>
      <c r="R299" s="120">
        <v>3.6510400000000001</v>
      </c>
      <c r="S299" s="120">
        <v>0</v>
      </c>
      <c r="T299" s="120">
        <v>0</v>
      </c>
      <c r="U299" s="120">
        <v>0</v>
      </c>
      <c r="V299" s="120">
        <v>0</v>
      </c>
      <c r="W299" s="120">
        <v>0</v>
      </c>
      <c r="X299" s="120">
        <v>0</v>
      </c>
      <c r="Y299" s="120">
        <v>0</v>
      </c>
      <c r="Z299" s="120">
        <v>162.10638999999998</v>
      </c>
    </row>
    <row r="300" spans="1:26" x14ac:dyDescent="0.25">
      <c r="A300" s="119" t="s">
        <v>359</v>
      </c>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row>
    <row r="301" spans="1:26" x14ac:dyDescent="0.25">
      <c r="B301" s="119" t="s">
        <v>360</v>
      </c>
      <c r="C301" s="120">
        <v>0</v>
      </c>
      <c r="D301" s="120">
        <v>0</v>
      </c>
      <c r="E301" s="120">
        <v>0</v>
      </c>
      <c r="F301" s="120">
        <v>0</v>
      </c>
      <c r="G301" s="120">
        <v>0</v>
      </c>
      <c r="H301" s="120">
        <v>0</v>
      </c>
      <c r="I301" s="120">
        <v>0</v>
      </c>
      <c r="J301" s="120">
        <v>0</v>
      </c>
      <c r="K301" s="120">
        <v>0</v>
      </c>
      <c r="L301" s="120">
        <v>0</v>
      </c>
      <c r="M301" s="120">
        <v>0</v>
      </c>
      <c r="N301" s="120">
        <v>0</v>
      </c>
      <c r="O301" s="120">
        <v>0</v>
      </c>
      <c r="P301" s="120">
        <v>0</v>
      </c>
      <c r="Q301" s="120">
        <v>0</v>
      </c>
      <c r="R301" s="120">
        <v>0</v>
      </c>
      <c r="S301" s="120">
        <v>0</v>
      </c>
      <c r="T301" s="120">
        <v>0</v>
      </c>
      <c r="U301" s="120">
        <v>0</v>
      </c>
      <c r="V301" s="120">
        <v>0</v>
      </c>
      <c r="W301" s="120">
        <v>0</v>
      </c>
      <c r="X301" s="120">
        <v>0</v>
      </c>
      <c r="Y301" s="120">
        <v>0</v>
      </c>
      <c r="Z301" s="120">
        <v>0</v>
      </c>
    </row>
    <row r="302" spans="1:26" x14ac:dyDescent="0.25">
      <c r="B302" s="119" t="s">
        <v>361</v>
      </c>
      <c r="C302" s="120">
        <v>0</v>
      </c>
      <c r="D302" s="120">
        <v>0</v>
      </c>
      <c r="E302" s="120">
        <v>0</v>
      </c>
      <c r="F302" s="120">
        <v>0</v>
      </c>
      <c r="G302" s="120">
        <v>0</v>
      </c>
      <c r="H302" s="120">
        <v>0</v>
      </c>
      <c r="I302" s="120">
        <v>0</v>
      </c>
      <c r="J302" s="120">
        <v>0</v>
      </c>
      <c r="K302" s="120">
        <v>0</v>
      </c>
      <c r="L302" s="120">
        <v>0</v>
      </c>
      <c r="M302" s="120">
        <v>0</v>
      </c>
      <c r="N302" s="120">
        <v>0</v>
      </c>
      <c r="O302" s="120">
        <v>0</v>
      </c>
      <c r="P302" s="120">
        <v>0</v>
      </c>
      <c r="Q302" s="120">
        <v>0</v>
      </c>
      <c r="R302" s="120">
        <v>0</v>
      </c>
      <c r="S302" s="120">
        <v>0</v>
      </c>
      <c r="T302" s="120">
        <v>0</v>
      </c>
      <c r="U302" s="120">
        <v>0</v>
      </c>
      <c r="V302" s="120">
        <v>0</v>
      </c>
      <c r="W302" s="120">
        <v>0</v>
      </c>
      <c r="X302" s="120">
        <v>0</v>
      </c>
      <c r="Y302" s="120">
        <v>0</v>
      </c>
      <c r="Z302" s="120">
        <v>0</v>
      </c>
    </row>
    <row r="303" spans="1:26" x14ac:dyDescent="0.25">
      <c r="B303" s="119" t="s">
        <v>362</v>
      </c>
      <c r="C303" s="120">
        <v>0</v>
      </c>
      <c r="D303" s="120">
        <v>0</v>
      </c>
      <c r="E303" s="120">
        <v>0</v>
      </c>
      <c r="F303" s="120">
        <v>0</v>
      </c>
      <c r="G303" s="120">
        <v>0</v>
      </c>
      <c r="H303" s="120">
        <v>0</v>
      </c>
      <c r="I303" s="120">
        <v>0</v>
      </c>
      <c r="J303" s="120">
        <v>79.529899999999998</v>
      </c>
      <c r="K303" s="120">
        <v>0</v>
      </c>
      <c r="L303" s="120">
        <v>0</v>
      </c>
      <c r="M303" s="120">
        <v>0</v>
      </c>
      <c r="N303" s="120">
        <v>0</v>
      </c>
      <c r="O303" s="120">
        <v>0</v>
      </c>
      <c r="P303" s="120">
        <v>0</v>
      </c>
      <c r="Q303" s="120">
        <v>0</v>
      </c>
      <c r="R303" s="120">
        <v>3.1790799999999999</v>
      </c>
      <c r="S303" s="120">
        <v>0</v>
      </c>
      <c r="T303" s="120">
        <v>0</v>
      </c>
      <c r="U303" s="120">
        <v>0</v>
      </c>
      <c r="V303" s="120">
        <v>0</v>
      </c>
      <c r="W303" s="120">
        <v>0</v>
      </c>
      <c r="X303" s="120">
        <v>0</v>
      </c>
      <c r="Y303" s="120">
        <v>0</v>
      </c>
      <c r="Z303" s="120">
        <v>82.708979999999997</v>
      </c>
    </row>
    <row r="304" spans="1:26" x14ac:dyDescent="0.25">
      <c r="A304" s="119" t="s">
        <v>363</v>
      </c>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row>
    <row r="305" spans="1:26" x14ac:dyDescent="0.25">
      <c r="B305" s="119" t="s">
        <v>364</v>
      </c>
      <c r="C305" s="120">
        <v>0</v>
      </c>
      <c r="D305" s="120">
        <v>0</v>
      </c>
      <c r="E305" s="120">
        <v>0</v>
      </c>
      <c r="F305" s="120">
        <v>0</v>
      </c>
      <c r="G305" s="120">
        <v>0</v>
      </c>
      <c r="H305" s="120">
        <v>0</v>
      </c>
      <c r="I305" s="120">
        <v>0</v>
      </c>
      <c r="J305" s="120">
        <v>0</v>
      </c>
      <c r="K305" s="120">
        <v>0</v>
      </c>
      <c r="L305" s="120">
        <v>0</v>
      </c>
      <c r="M305" s="120">
        <v>0</v>
      </c>
      <c r="N305" s="120">
        <v>0</v>
      </c>
      <c r="O305" s="120">
        <v>0</v>
      </c>
      <c r="P305" s="120">
        <v>0</v>
      </c>
      <c r="Q305" s="120">
        <v>0</v>
      </c>
      <c r="R305" s="120">
        <v>0</v>
      </c>
      <c r="S305" s="120">
        <v>0</v>
      </c>
      <c r="T305" s="120">
        <v>0</v>
      </c>
      <c r="U305" s="120">
        <v>0</v>
      </c>
      <c r="V305" s="120">
        <v>0</v>
      </c>
      <c r="W305" s="120">
        <v>0</v>
      </c>
      <c r="X305" s="120">
        <v>0</v>
      </c>
      <c r="Y305" s="120">
        <v>0</v>
      </c>
      <c r="Z305" s="120">
        <v>0</v>
      </c>
    </row>
    <row r="306" spans="1:26" x14ac:dyDescent="0.25">
      <c r="A306" s="119" t="s">
        <v>365</v>
      </c>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row>
    <row r="307" spans="1:26" x14ac:dyDescent="0.25">
      <c r="B307" s="119" t="s">
        <v>366</v>
      </c>
      <c r="C307" s="120">
        <v>0</v>
      </c>
      <c r="D307" s="120">
        <v>0</v>
      </c>
      <c r="E307" s="120">
        <v>25.060500000000001</v>
      </c>
      <c r="F307" s="120">
        <v>0</v>
      </c>
      <c r="G307" s="120">
        <v>0</v>
      </c>
      <c r="H307" s="120">
        <v>0</v>
      </c>
      <c r="I307" s="120">
        <v>0</v>
      </c>
      <c r="J307" s="120">
        <v>5.8667600000000002</v>
      </c>
      <c r="K307" s="120">
        <v>0</v>
      </c>
      <c r="L307" s="120">
        <v>0</v>
      </c>
      <c r="M307" s="120">
        <v>11.1541</v>
      </c>
      <c r="N307" s="120">
        <v>13.9064</v>
      </c>
      <c r="O307" s="120">
        <v>0</v>
      </c>
      <c r="P307" s="120">
        <v>0</v>
      </c>
      <c r="Q307" s="120">
        <v>0</v>
      </c>
      <c r="R307" s="120">
        <v>1.52101</v>
      </c>
      <c r="S307" s="120">
        <v>0</v>
      </c>
      <c r="T307" s="120">
        <v>0</v>
      </c>
      <c r="U307" s="120">
        <v>0</v>
      </c>
      <c r="V307" s="120">
        <v>0</v>
      </c>
      <c r="W307" s="120">
        <v>0</v>
      </c>
      <c r="X307" s="120">
        <v>0</v>
      </c>
      <c r="Y307" s="120">
        <v>0</v>
      </c>
      <c r="Z307" s="120">
        <v>57.508769999999998</v>
      </c>
    </row>
    <row r="308" spans="1:26" x14ac:dyDescent="0.25">
      <c r="A308" s="119" t="s">
        <v>367</v>
      </c>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row>
    <row r="309" spans="1:26" x14ac:dyDescent="0.25">
      <c r="B309" s="119" t="s">
        <v>368</v>
      </c>
      <c r="C309" s="120">
        <v>0</v>
      </c>
      <c r="D309" s="120">
        <v>0</v>
      </c>
      <c r="E309" s="120">
        <v>0</v>
      </c>
      <c r="F309" s="120">
        <v>0</v>
      </c>
      <c r="G309" s="120">
        <v>0</v>
      </c>
      <c r="H309" s="120">
        <v>0</v>
      </c>
      <c r="I309" s="120">
        <v>0</v>
      </c>
      <c r="J309" s="120">
        <v>0</v>
      </c>
      <c r="K309" s="120">
        <v>0</v>
      </c>
      <c r="L309" s="120">
        <v>0</v>
      </c>
      <c r="M309" s="120">
        <v>0</v>
      </c>
      <c r="N309" s="120">
        <v>0</v>
      </c>
      <c r="O309" s="120">
        <v>0</v>
      </c>
      <c r="P309" s="120">
        <v>0</v>
      </c>
      <c r="Q309" s="120">
        <v>0</v>
      </c>
      <c r="R309" s="120">
        <v>0</v>
      </c>
      <c r="S309" s="120">
        <v>0</v>
      </c>
      <c r="T309" s="120">
        <v>0</v>
      </c>
      <c r="U309" s="120">
        <v>0</v>
      </c>
      <c r="V309" s="120">
        <v>0</v>
      </c>
      <c r="W309" s="120">
        <v>0</v>
      </c>
      <c r="X309" s="120">
        <v>0</v>
      </c>
      <c r="Y309" s="120">
        <v>0</v>
      </c>
      <c r="Z309" s="120">
        <v>0</v>
      </c>
    </row>
    <row r="310" spans="1:26" x14ac:dyDescent="0.25">
      <c r="A310" s="119" t="s">
        <v>371</v>
      </c>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row>
    <row r="311" spans="1:26" x14ac:dyDescent="0.25">
      <c r="B311" s="119" t="s">
        <v>372</v>
      </c>
      <c r="C311" s="120">
        <v>0</v>
      </c>
      <c r="D311" s="120">
        <v>0</v>
      </c>
      <c r="E311" s="120">
        <v>0</v>
      </c>
      <c r="F311" s="120">
        <v>0</v>
      </c>
      <c r="G311" s="120">
        <v>0</v>
      </c>
      <c r="H311" s="120">
        <v>0</v>
      </c>
      <c r="I311" s="120">
        <v>0</v>
      </c>
      <c r="J311" s="120">
        <v>0</v>
      </c>
      <c r="K311" s="120">
        <v>0</v>
      </c>
      <c r="L311" s="120">
        <v>0</v>
      </c>
      <c r="M311" s="120">
        <v>0</v>
      </c>
      <c r="N311" s="120">
        <v>0</v>
      </c>
      <c r="O311" s="120">
        <v>0</v>
      </c>
      <c r="P311" s="120">
        <v>0</v>
      </c>
      <c r="Q311" s="120">
        <v>0</v>
      </c>
      <c r="R311" s="120">
        <v>0</v>
      </c>
      <c r="S311" s="120">
        <v>0</v>
      </c>
      <c r="T311" s="120">
        <v>0</v>
      </c>
      <c r="U311" s="120">
        <v>0</v>
      </c>
      <c r="V311" s="120">
        <v>0</v>
      </c>
      <c r="W311" s="120">
        <v>0</v>
      </c>
      <c r="X311" s="120">
        <v>0</v>
      </c>
      <c r="Y311" s="120">
        <v>0</v>
      </c>
      <c r="Z311" s="120">
        <v>0</v>
      </c>
    </row>
    <row r="312" spans="1:26" x14ac:dyDescent="0.25">
      <c r="A312" s="119" t="s">
        <v>373</v>
      </c>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row>
    <row r="313" spans="1:26" x14ac:dyDescent="0.25">
      <c r="B313" s="119" t="s">
        <v>374</v>
      </c>
      <c r="C313" s="120">
        <v>0</v>
      </c>
      <c r="D313" s="120">
        <v>0</v>
      </c>
      <c r="E313" s="120">
        <v>0</v>
      </c>
      <c r="F313" s="120">
        <v>0</v>
      </c>
      <c r="G313" s="120">
        <v>0</v>
      </c>
      <c r="H313" s="120">
        <v>0</v>
      </c>
      <c r="I313" s="120">
        <v>0</v>
      </c>
      <c r="J313" s="120">
        <v>0</v>
      </c>
      <c r="K313" s="120">
        <v>0</v>
      </c>
      <c r="L313" s="120">
        <v>0</v>
      </c>
      <c r="M313" s="120">
        <v>0</v>
      </c>
      <c r="N313" s="120">
        <v>0</v>
      </c>
      <c r="O313" s="120">
        <v>0</v>
      </c>
      <c r="P313" s="120">
        <v>0</v>
      </c>
      <c r="Q313" s="120">
        <v>0</v>
      </c>
      <c r="R313" s="120">
        <v>0</v>
      </c>
      <c r="S313" s="120">
        <v>0</v>
      </c>
      <c r="T313" s="120">
        <v>0</v>
      </c>
      <c r="U313" s="120">
        <v>0</v>
      </c>
      <c r="V313" s="120">
        <v>0</v>
      </c>
      <c r="W313" s="120">
        <v>0</v>
      </c>
      <c r="X313" s="120">
        <v>0</v>
      </c>
      <c r="Y313" s="120">
        <v>0</v>
      </c>
      <c r="Z313" s="120">
        <v>0</v>
      </c>
    </row>
    <row r="314" spans="1:26" x14ac:dyDescent="0.25">
      <c r="B314" s="119" t="s">
        <v>375</v>
      </c>
      <c r="C314" s="120">
        <v>0</v>
      </c>
      <c r="D314" s="120">
        <v>0</v>
      </c>
      <c r="E314" s="120">
        <v>0</v>
      </c>
      <c r="F314" s="120">
        <v>0</v>
      </c>
      <c r="G314" s="120">
        <v>0</v>
      </c>
      <c r="H314" s="120">
        <v>0</v>
      </c>
      <c r="I314" s="120">
        <v>0</v>
      </c>
      <c r="J314" s="120">
        <v>0</v>
      </c>
      <c r="K314" s="120">
        <v>0</v>
      </c>
      <c r="L314" s="120">
        <v>0</v>
      </c>
      <c r="M314" s="120">
        <v>0</v>
      </c>
      <c r="N314" s="120">
        <v>0</v>
      </c>
      <c r="O314" s="120">
        <v>0</v>
      </c>
      <c r="P314" s="120">
        <v>0</v>
      </c>
      <c r="Q314" s="120">
        <v>0</v>
      </c>
      <c r="R314" s="120">
        <v>0</v>
      </c>
      <c r="S314" s="120">
        <v>0</v>
      </c>
      <c r="T314" s="120">
        <v>0</v>
      </c>
      <c r="U314" s="120">
        <v>0</v>
      </c>
      <c r="V314" s="120">
        <v>0</v>
      </c>
      <c r="W314" s="120">
        <v>0</v>
      </c>
      <c r="X314" s="120">
        <v>0</v>
      </c>
      <c r="Y314" s="120">
        <v>0</v>
      </c>
      <c r="Z314" s="120">
        <v>0</v>
      </c>
    </row>
    <row r="315" spans="1:26" x14ac:dyDescent="0.25">
      <c r="B315" s="119" t="s">
        <v>376</v>
      </c>
      <c r="C315" s="120">
        <v>0</v>
      </c>
      <c r="D315" s="120">
        <v>0</v>
      </c>
      <c r="E315" s="120">
        <v>0</v>
      </c>
      <c r="F315" s="120">
        <v>0</v>
      </c>
      <c r="G315" s="120">
        <v>0</v>
      </c>
      <c r="H315" s="120">
        <v>0</v>
      </c>
      <c r="I315" s="120">
        <v>0</v>
      </c>
      <c r="J315" s="120">
        <v>0</v>
      </c>
      <c r="K315" s="120">
        <v>0</v>
      </c>
      <c r="L315" s="120">
        <v>0</v>
      </c>
      <c r="M315" s="120">
        <v>0</v>
      </c>
      <c r="N315" s="120">
        <v>0</v>
      </c>
      <c r="O315" s="120">
        <v>0</v>
      </c>
      <c r="P315" s="120">
        <v>0</v>
      </c>
      <c r="Q315" s="120">
        <v>0</v>
      </c>
      <c r="R315" s="120">
        <v>0</v>
      </c>
      <c r="S315" s="120">
        <v>0</v>
      </c>
      <c r="T315" s="120">
        <v>0</v>
      </c>
      <c r="U315" s="120">
        <v>0</v>
      </c>
      <c r="V315" s="120">
        <v>0</v>
      </c>
      <c r="W315" s="120">
        <v>0</v>
      </c>
      <c r="X315" s="120">
        <v>0</v>
      </c>
      <c r="Y315" s="120">
        <v>0</v>
      </c>
      <c r="Z315" s="120">
        <v>0</v>
      </c>
    </row>
    <row r="316" spans="1:26" x14ac:dyDescent="0.25">
      <c r="B316" s="119" t="s">
        <v>377</v>
      </c>
      <c r="C316" s="120">
        <v>0</v>
      </c>
      <c r="D316" s="120">
        <v>0</v>
      </c>
      <c r="E316" s="120">
        <v>0</v>
      </c>
      <c r="F316" s="120">
        <v>0</v>
      </c>
      <c r="G316" s="120">
        <v>0</v>
      </c>
      <c r="H316" s="120">
        <v>0</v>
      </c>
      <c r="I316" s="120">
        <v>0</v>
      </c>
      <c r="J316" s="120">
        <v>0</v>
      </c>
      <c r="K316" s="120">
        <v>0</v>
      </c>
      <c r="L316" s="120">
        <v>0</v>
      </c>
      <c r="M316" s="120">
        <v>0</v>
      </c>
      <c r="N316" s="120">
        <v>0</v>
      </c>
      <c r="O316" s="120">
        <v>0</v>
      </c>
      <c r="P316" s="120">
        <v>0</v>
      </c>
      <c r="Q316" s="120">
        <v>0</v>
      </c>
      <c r="R316" s="120">
        <v>0</v>
      </c>
      <c r="S316" s="120">
        <v>0</v>
      </c>
      <c r="T316" s="120">
        <v>0</v>
      </c>
      <c r="U316" s="120">
        <v>0</v>
      </c>
      <c r="V316" s="120">
        <v>0</v>
      </c>
      <c r="W316" s="120">
        <v>0</v>
      </c>
      <c r="X316" s="120">
        <v>0</v>
      </c>
      <c r="Y316" s="120">
        <v>0</v>
      </c>
      <c r="Z316" s="120">
        <v>0</v>
      </c>
    </row>
    <row r="317" spans="1:26" x14ac:dyDescent="0.25">
      <c r="A317" s="119" t="s">
        <v>378</v>
      </c>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row>
    <row r="318" spans="1:26" x14ac:dyDescent="0.25">
      <c r="B318" s="119" t="s">
        <v>379</v>
      </c>
      <c r="C318" s="120">
        <v>0</v>
      </c>
      <c r="D318" s="120">
        <v>0</v>
      </c>
      <c r="E318" s="120">
        <v>0</v>
      </c>
      <c r="F318" s="120">
        <v>0</v>
      </c>
      <c r="G318" s="120">
        <v>0</v>
      </c>
      <c r="H318" s="120">
        <v>0</v>
      </c>
      <c r="I318" s="120">
        <v>0</v>
      </c>
      <c r="J318" s="120">
        <v>0</v>
      </c>
      <c r="K318" s="120">
        <v>0</v>
      </c>
      <c r="L318" s="120">
        <v>0</v>
      </c>
      <c r="M318" s="120">
        <v>0</v>
      </c>
      <c r="N318" s="120">
        <v>0</v>
      </c>
      <c r="O318" s="120">
        <v>0</v>
      </c>
      <c r="P318" s="120">
        <v>0</v>
      </c>
      <c r="Q318" s="120">
        <v>0</v>
      </c>
      <c r="R318" s="120">
        <v>0</v>
      </c>
      <c r="S318" s="120">
        <v>0</v>
      </c>
      <c r="T318" s="120">
        <v>0</v>
      </c>
      <c r="U318" s="120">
        <v>0</v>
      </c>
      <c r="V318" s="120">
        <v>0</v>
      </c>
      <c r="W318" s="120">
        <v>0</v>
      </c>
      <c r="X318" s="120">
        <v>0</v>
      </c>
      <c r="Y318" s="120">
        <v>0</v>
      </c>
      <c r="Z318" s="120">
        <v>0</v>
      </c>
    </row>
    <row r="319" spans="1:26" x14ac:dyDescent="0.25">
      <c r="A319" s="119" t="s">
        <v>380</v>
      </c>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row>
    <row r="320" spans="1:26" x14ac:dyDescent="0.25">
      <c r="B320" s="119" t="s">
        <v>381</v>
      </c>
      <c r="C320" s="120">
        <v>0</v>
      </c>
      <c r="D320" s="120">
        <v>0</v>
      </c>
      <c r="E320" s="120">
        <v>0</v>
      </c>
      <c r="F320" s="120">
        <v>0</v>
      </c>
      <c r="G320" s="120">
        <v>0</v>
      </c>
      <c r="H320" s="120">
        <v>0</v>
      </c>
      <c r="I320" s="120">
        <v>0</v>
      </c>
      <c r="J320" s="120">
        <v>0</v>
      </c>
      <c r="K320" s="120">
        <v>0</v>
      </c>
      <c r="L320" s="120">
        <v>0</v>
      </c>
      <c r="M320" s="120">
        <v>0</v>
      </c>
      <c r="N320" s="120">
        <v>0</v>
      </c>
      <c r="O320" s="120">
        <v>0</v>
      </c>
      <c r="P320" s="120">
        <v>0</v>
      </c>
      <c r="Q320" s="120">
        <v>0</v>
      </c>
      <c r="R320" s="120">
        <v>0</v>
      </c>
      <c r="S320" s="120">
        <v>0</v>
      </c>
      <c r="T320" s="120">
        <v>0</v>
      </c>
      <c r="U320" s="120">
        <v>0</v>
      </c>
      <c r="V320" s="120">
        <v>0</v>
      </c>
      <c r="W320" s="120">
        <v>0</v>
      </c>
      <c r="X320" s="120">
        <v>0</v>
      </c>
      <c r="Y320" s="120">
        <v>0</v>
      </c>
      <c r="Z320" s="120">
        <v>0</v>
      </c>
    </row>
    <row r="321" spans="1:26" x14ac:dyDescent="0.25">
      <c r="A321" s="119" t="s">
        <v>382</v>
      </c>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row>
    <row r="322" spans="1:26" x14ac:dyDescent="0.25">
      <c r="B322" s="119" t="s">
        <v>383</v>
      </c>
      <c r="C322" s="120">
        <v>0</v>
      </c>
      <c r="D322" s="120">
        <v>0</v>
      </c>
      <c r="E322" s="120">
        <v>0</v>
      </c>
      <c r="F322" s="120">
        <v>0</v>
      </c>
      <c r="G322" s="120">
        <v>0</v>
      </c>
      <c r="H322" s="120">
        <v>0</v>
      </c>
      <c r="I322" s="120">
        <v>0</v>
      </c>
      <c r="J322" s="120">
        <v>0</v>
      </c>
      <c r="K322" s="120">
        <v>0</v>
      </c>
      <c r="L322" s="120">
        <v>0</v>
      </c>
      <c r="M322" s="120">
        <v>0</v>
      </c>
      <c r="N322" s="120">
        <v>0</v>
      </c>
      <c r="O322" s="120">
        <v>0</v>
      </c>
      <c r="P322" s="120">
        <v>0</v>
      </c>
      <c r="Q322" s="120">
        <v>0</v>
      </c>
      <c r="R322" s="120">
        <v>0</v>
      </c>
      <c r="S322" s="120">
        <v>0</v>
      </c>
      <c r="T322" s="120">
        <v>0</v>
      </c>
      <c r="U322" s="120">
        <v>0</v>
      </c>
      <c r="V322" s="120">
        <v>0</v>
      </c>
      <c r="W322" s="120">
        <v>0</v>
      </c>
      <c r="X322" s="120">
        <v>0</v>
      </c>
      <c r="Y322" s="120">
        <v>0</v>
      </c>
      <c r="Z322" s="120">
        <v>0</v>
      </c>
    </row>
    <row r="323" spans="1:26" x14ac:dyDescent="0.25">
      <c r="B323" s="119" t="s">
        <v>384</v>
      </c>
      <c r="C323" s="120">
        <v>0</v>
      </c>
      <c r="D323" s="120">
        <v>0</v>
      </c>
      <c r="E323" s="120">
        <v>0</v>
      </c>
      <c r="F323" s="120">
        <v>0</v>
      </c>
      <c r="G323" s="120">
        <v>0</v>
      </c>
      <c r="H323" s="120">
        <v>0</v>
      </c>
      <c r="I323" s="120">
        <v>0</v>
      </c>
      <c r="J323" s="120">
        <v>0</v>
      </c>
      <c r="K323" s="120">
        <v>0</v>
      </c>
      <c r="L323" s="120">
        <v>0</v>
      </c>
      <c r="M323" s="120">
        <v>0</v>
      </c>
      <c r="N323" s="120">
        <v>0</v>
      </c>
      <c r="O323" s="120">
        <v>0</v>
      </c>
      <c r="P323" s="120">
        <v>0</v>
      </c>
      <c r="Q323" s="120">
        <v>0</v>
      </c>
      <c r="R323" s="120">
        <v>0</v>
      </c>
      <c r="S323" s="120">
        <v>0</v>
      </c>
      <c r="T323" s="120">
        <v>0</v>
      </c>
      <c r="U323" s="120">
        <v>0</v>
      </c>
      <c r="V323" s="120">
        <v>0</v>
      </c>
      <c r="W323" s="120">
        <v>0</v>
      </c>
      <c r="X323" s="120">
        <v>0</v>
      </c>
      <c r="Y323" s="120">
        <v>0</v>
      </c>
      <c r="Z323" s="120">
        <v>0</v>
      </c>
    </row>
    <row r="324" spans="1:26" x14ac:dyDescent="0.25">
      <c r="B324" s="119" t="s">
        <v>385</v>
      </c>
      <c r="C324" s="120">
        <v>0</v>
      </c>
      <c r="D324" s="120">
        <v>0</v>
      </c>
      <c r="E324" s="120">
        <v>0</v>
      </c>
      <c r="F324" s="120">
        <v>0</v>
      </c>
      <c r="G324" s="120">
        <v>0</v>
      </c>
      <c r="H324" s="120">
        <v>0</v>
      </c>
      <c r="I324" s="120">
        <v>0</v>
      </c>
      <c r="J324" s="120">
        <v>0</v>
      </c>
      <c r="K324" s="120">
        <v>0</v>
      </c>
      <c r="L324" s="120">
        <v>0</v>
      </c>
      <c r="M324" s="120">
        <v>0</v>
      </c>
      <c r="N324" s="120">
        <v>0</v>
      </c>
      <c r="O324" s="120">
        <v>0</v>
      </c>
      <c r="P324" s="120">
        <v>0</v>
      </c>
      <c r="Q324" s="120">
        <v>0</v>
      </c>
      <c r="R324" s="120">
        <v>0</v>
      </c>
      <c r="S324" s="120">
        <v>0</v>
      </c>
      <c r="T324" s="120">
        <v>0</v>
      </c>
      <c r="U324" s="120">
        <v>0</v>
      </c>
      <c r="V324" s="120">
        <v>0</v>
      </c>
      <c r="W324" s="120">
        <v>0</v>
      </c>
      <c r="X324" s="120">
        <v>0</v>
      </c>
      <c r="Y324" s="120">
        <v>0</v>
      </c>
      <c r="Z324" s="120">
        <v>0</v>
      </c>
    </row>
    <row r="325" spans="1:26" x14ac:dyDescent="0.25">
      <c r="B325" s="119" t="s">
        <v>386</v>
      </c>
      <c r="C325" s="120">
        <v>0</v>
      </c>
      <c r="D325" s="120">
        <v>0</v>
      </c>
      <c r="E325" s="120">
        <v>0</v>
      </c>
      <c r="F325" s="120">
        <v>0</v>
      </c>
      <c r="G325" s="120">
        <v>0</v>
      </c>
      <c r="H325" s="120">
        <v>0</v>
      </c>
      <c r="I325" s="120">
        <v>0</v>
      </c>
      <c r="J325" s="120">
        <v>0</v>
      </c>
      <c r="K325" s="120">
        <v>0</v>
      </c>
      <c r="L325" s="120">
        <v>0</v>
      </c>
      <c r="M325" s="120">
        <v>0</v>
      </c>
      <c r="N325" s="120">
        <v>0</v>
      </c>
      <c r="O325" s="120">
        <v>0</v>
      </c>
      <c r="P325" s="120">
        <v>0</v>
      </c>
      <c r="Q325" s="120">
        <v>0</v>
      </c>
      <c r="R325" s="120">
        <v>0</v>
      </c>
      <c r="S325" s="120">
        <v>0</v>
      </c>
      <c r="T325" s="120">
        <v>0</v>
      </c>
      <c r="U325" s="120">
        <v>0</v>
      </c>
      <c r="V325" s="120">
        <v>0</v>
      </c>
      <c r="W325" s="120">
        <v>0</v>
      </c>
      <c r="X325" s="120">
        <v>0</v>
      </c>
      <c r="Y325" s="120">
        <v>0</v>
      </c>
      <c r="Z325" s="120">
        <v>0</v>
      </c>
    </row>
    <row r="326" spans="1:26" x14ac:dyDescent="0.25">
      <c r="B326" s="119" t="s">
        <v>387</v>
      </c>
      <c r="C326" s="120">
        <v>0</v>
      </c>
      <c r="D326" s="120">
        <v>0</v>
      </c>
      <c r="E326" s="120">
        <v>0</v>
      </c>
      <c r="F326" s="120">
        <v>0</v>
      </c>
      <c r="G326" s="120">
        <v>0</v>
      </c>
      <c r="H326" s="120">
        <v>0</v>
      </c>
      <c r="I326" s="120">
        <v>0</v>
      </c>
      <c r="J326" s="120">
        <v>0</v>
      </c>
      <c r="K326" s="120">
        <v>0</v>
      </c>
      <c r="L326" s="120">
        <v>0</v>
      </c>
      <c r="M326" s="120">
        <v>0</v>
      </c>
      <c r="N326" s="120">
        <v>0</v>
      </c>
      <c r="O326" s="120">
        <v>0</v>
      </c>
      <c r="P326" s="120">
        <v>0</v>
      </c>
      <c r="Q326" s="120">
        <v>0</v>
      </c>
      <c r="R326" s="120">
        <v>0</v>
      </c>
      <c r="S326" s="120">
        <v>0</v>
      </c>
      <c r="T326" s="120">
        <v>0</v>
      </c>
      <c r="U326" s="120">
        <v>0</v>
      </c>
      <c r="V326" s="120">
        <v>0</v>
      </c>
      <c r="W326" s="120">
        <v>0</v>
      </c>
      <c r="X326" s="120">
        <v>0</v>
      </c>
      <c r="Y326" s="120">
        <v>0</v>
      </c>
      <c r="Z326" s="120">
        <v>0</v>
      </c>
    </row>
    <row r="327" spans="1:26" x14ac:dyDescent="0.25">
      <c r="B327" s="119" t="s">
        <v>388</v>
      </c>
      <c r="C327" s="120">
        <v>0</v>
      </c>
      <c r="D327" s="120">
        <v>0</v>
      </c>
      <c r="E327" s="120">
        <v>0</v>
      </c>
      <c r="F327" s="120">
        <v>0</v>
      </c>
      <c r="G327" s="120">
        <v>0</v>
      </c>
      <c r="H327" s="120">
        <v>0</v>
      </c>
      <c r="I327" s="120">
        <v>0</v>
      </c>
      <c r="J327" s="120">
        <v>0</v>
      </c>
      <c r="K327" s="120">
        <v>0</v>
      </c>
      <c r="L327" s="120">
        <v>0</v>
      </c>
      <c r="M327" s="120">
        <v>0</v>
      </c>
      <c r="N327" s="120">
        <v>0</v>
      </c>
      <c r="O327" s="120">
        <v>0</v>
      </c>
      <c r="P327" s="120">
        <v>0</v>
      </c>
      <c r="Q327" s="120">
        <v>0</v>
      </c>
      <c r="R327" s="120">
        <v>0</v>
      </c>
      <c r="S327" s="120">
        <v>0</v>
      </c>
      <c r="T327" s="120">
        <v>0</v>
      </c>
      <c r="U327" s="120">
        <v>0</v>
      </c>
      <c r="V327" s="120">
        <v>0</v>
      </c>
      <c r="W327" s="120">
        <v>0</v>
      </c>
      <c r="X327" s="120">
        <v>0</v>
      </c>
      <c r="Y327" s="120">
        <v>0</v>
      </c>
      <c r="Z327" s="120">
        <v>0</v>
      </c>
    </row>
    <row r="328" spans="1:26" x14ac:dyDescent="0.25">
      <c r="B328" s="119" t="s">
        <v>389</v>
      </c>
      <c r="C328" s="120">
        <v>0</v>
      </c>
      <c r="D328" s="120">
        <v>0</v>
      </c>
      <c r="E328" s="120">
        <v>0</v>
      </c>
      <c r="F328" s="120">
        <v>0</v>
      </c>
      <c r="G328" s="120">
        <v>0</v>
      </c>
      <c r="H328" s="120">
        <v>0</v>
      </c>
      <c r="I328" s="120">
        <v>0</v>
      </c>
      <c r="J328" s="120">
        <v>0</v>
      </c>
      <c r="K328" s="120">
        <v>0</v>
      </c>
      <c r="L328" s="120">
        <v>0</v>
      </c>
      <c r="M328" s="120">
        <v>0</v>
      </c>
      <c r="N328" s="120">
        <v>0</v>
      </c>
      <c r="O328" s="120">
        <v>0</v>
      </c>
      <c r="P328" s="120">
        <v>0</v>
      </c>
      <c r="Q328" s="120">
        <v>0</v>
      </c>
      <c r="R328" s="120">
        <v>0</v>
      </c>
      <c r="S328" s="120">
        <v>0</v>
      </c>
      <c r="T328" s="120">
        <v>0</v>
      </c>
      <c r="U328" s="120">
        <v>0</v>
      </c>
      <c r="V328" s="120">
        <v>0</v>
      </c>
      <c r="W328" s="120">
        <v>0</v>
      </c>
      <c r="X328" s="120">
        <v>0</v>
      </c>
      <c r="Y328" s="120">
        <v>0</v>
      </c>
      <c r="Z328" s="120">
        <v>0</v>
      </c>
    </row>
    <row r="329" spans="1:26" x14ac:dyDescent="0.25">
      <c r="B329" s="119" t="s">
        <v>390</v>
      </c>
      <c r="C329" s="120">
        <v>0</v>
      </c>
      <c r="D329" s="120">
        <v>0</v>
      </c>
      <c r="E329" s="120">
        <v>0</v>
      </c>
      <c r="F329" s="120">
        <v>0</v>
      </c>
      <c r="G329" s="120">
        <v>0</v>
      </c>
      <c r="H329" s="120">
        <v>0</v>
      </c>
      <c r="I329" s="120">
        <v>0</v>
      </c>
      <c r="J329" s="120">
        <v>0</v>
      </c>
      <c r="K329" s="120">
        <v>0</v>
      </c>
      <c r="L329" s="120">
        <v>0</v>
      </c>
      <c r="M329" s="120">
        <v>0</v>
      </c>
      <c r="N329" s="120">
        <v>0</v>
      </c>
      <c r="O329" s="120">
        <v>0</v>
      </c>
      <c r="P329" s="120">
        <v>0</v>
      </c>
      <c r="Q329" s="120">
        <v>0</v>
      </c>
      <c r="R329" s="120">
        <v>0</v>
      </c>
      <c r="S329" s="120">
        <v>0</v>
      </c>
      <c r="T329" s="120">
        <v>0</v>
      </c>
      <c r="U329" s="120">
        <v>0</v>
      </c>
      <c r="V329" s="120">
        <v>0</v>
      </c>
      <c r="W329" s="120">
        <v>0</v>
      </c>
      <c r="X329" s="120">
        <v>0</v>
      </c>
      <c r="Y329" s="120">
        <v>0</v>
      </c>
      <c r="Z329" s="120">
        <v>0</v>
      </c>
    </row>
    <row r="330" spans="1:26" x14ac:dyDescent="0.25">
      <c r="B330" s="119" t="s">
        <v>391</v>
      </c>
      <c r="C330" s="120">
        <v>0</v>
      </c>
      <c r="D330" s="120">
        <v>0</v>
      </c>
      <c r="E330" s="120">
        <v>0</v>
      </c>
      <c r="F330" s="120">
        <v>0</v>
      </c>
      <c r="G330" s="120">
        <v>0</v>
      </c>
      <c r="H330" s="120">
        <v>0</v>
      </c>
      <c r="I330" s="120">
        <v>0</v>
      </c>
      <c r="J330" s="120">
        <v>0</v>
      </c>
      <c r="K330" s="120">
        <v>0</v>
      </c>
      <c r="L330" s="120">
        <v>0</v>
      </c>
      <c r="M330" s="120">
        <v>0</v>
      </c>
      <c r="N330" s="120">
        <v>0</v>
      </c>
      <c r="O330" s="120">
        <v>0</v>
      </c>
      <c r="P330" s="120">
        <v>0</v>
      </c>
      <c r="Q330" s="120">
        <v>0</v>
      </c>
      <c r="R330" s="120">
        <v>0</v>
      </c>
      <c r="S330" s="120">
        <v>0</v>
      </c>
      <c r="T330" s="120">
        <v>0</v>
      </c>
      <c r="U330" s="120">
        <v>0</v>
      </c>
      <c r="V330" s="120">
        <v>0</v>
      </c>
      <c r="W330" s="120">
        <v>0</v>
      </c>
      <c r="X330" s="120">
        <v>0</v>
      </c>
      <c r="Y330" s="120">
        <v>0</v>
      </c>
      <c r="Z330" s="120">
        <v>0</v>
      </c>
    </row>
    <row r="331" spans="1:26" x14ac:dyDescent="0.25">
      <c r="B331" s="119" t="s">
        <v>392</v>
      </c>
      <c r="C331" s="120">
        <v>0</v>
      </c>
      <c r="D331" s="120">
        <v>0</v>
      </c>
      <c r="E331" s="120">
        <v>0</v>
      </c>
      <c r="F331" s="120">
        <v>0</v>
      </c>
      <c r="G331" s="120">
        <v>0</v>
      </c>
      <c r="H331" s="120">
        <v>0</v>
      </c>
      <c r="I331" s="120">
        <v>0</v>
      </c>
      <c r="J331" s="120">
        <v>0</v>
      </c>
      <c r="K331" s="120">
        <v>0</v>
      </c>
      <c r="L331" s="120">
        <v>0</v>
      </c>
      <c r="M331" s="120">
        <v>0</v>
      </c>
      <c r="N331" s="120">
        <v>0</v>
      </c>
      <c r="O331" s="120">
        <v>0</v>
      </c>
      <c r="P331" s="120">
        <v>0</v>
      </c>
      <c r="Q331" s="120">
        <v>0</v>
      </c>
      <c r="R331" s="120">
        <v>0</v>
      </c>
      <c r="S331" s="120">
        <v>0</v>
      </c>
      <c r="T331" s="120">
        <v>0</v>
      </c>
      <c r="U331" s="120">
        <v>0</v>
      </c>
      <c r="V331" s="120">
        <v>0</v>
      </c>
      <c r="W331" s="120">
        <v>0</v>
      </c>
      <c r="X331" s="120">
        <v>0</v>
      </c>
      <c r="Y331" s="120">
        <v>0</v>
      </c>
      <c r="Z331" s="120">
        <v>0</v>
      </c>
    </row>
    <row r="332" spans="1:26" x14ac:dyDescent="0.25">
      <c r="B332" s="119" t="s">
        <v>393</v>
      </c>
      <c r="C332" s="120">
        <v>0</v>
      </c>
      <c r="D332" s="120">
        <v>0</v>
      </c>
      <c r="E332" s="120">
        <v>0</v>
      </c>
      <c r="F332" s="120">
        <v>0</v>
      </c>
      <c r="G332" s="120">
        <v>0</v>
      </c>
      <c r="H332" s="120">
        <v>0</v>
      </c>
      <c r="I332" s="120">
        <v>0</v>
      </c>
      <c r="J332" s="120">
        <v>0</v>
      </c>
      <c r="K332" s="120">
        <v>0</v>
      </c>
      <c r="L332" s="120">
        <v>0</v>
      </c>
      <c r="M332" s="120">
        <v>0</v>
      </c>
      <c r="N332" s="120">
        <v>0</v>
      </c>
      <c r="O332" s="120">
        <v>0</v>
      </c>
      <c r="P332" s="120">
        <v>0</v>
      </c>
      <c r="Q332" s="120">
        <v>0</v>
      </c>
      <c r="R332" s="120">
        <v>0</v>
      </c>
      <c r="S332" s="120">
        <v>0</v>
      </c>
      <c r="T332" s="120">
        <v>0</v>
      </c>
      <c r="U332" s="120">
        <v>0</v>
      </c>
      <c r="V332" s="120">
        <v>0</v>
      </c>
      <c r="W332" s="120">
        <v>0</v>
      </c>
      <c r="X332" s="120">
        <v>0</v>
      </c>
      <c r="Y332" s="120">
        <v>0</v>
      </c>
      <c r="Z332" s="120">
        <v>0</v>
      </c>
    </row>
    <row r="333" spans="1:26" x14ac:dyDescent="0.25">
      <c r="B333" s="119" t="s">
        <v>394</v>
      </c>
      <c r="C333" s="120">
        <v>0</v>
      </c>
      <c r="D333" s="120">
        <v>0</v>
      </c>
      <c r="E333" s="120">
        <v>0</v>
      </c>
      <c r="F333" s="120">
        <v>0</v>
      </c>
      <c r="G333" s="120">
        <v>0</v>
      </c>
      <c r="H333" s="120">
        <v>0</v>
      </c>
      <c r="I333" s="120">
        <v>0</v>
      </c>
      <c r="J333" s="120">
        <v>0</v>
      </c>
      <c r="K333" s="120">
        <v>0</v>
      </c>
      <c r="L333" s="120">
        <v>0</v>
      </c>
      <c r="M333" s="120">
        <v>0</v>
      </c>
      <c r="N333" s="120">
        <v>0</v>
      </c>
      <c r="O333" s="120">
        <v>0</v>
      </c>
      <c r="P333" s="120">
        <v>0</v>
      </c>
      <c r="Q333" s="120">
        <v>0</v>
      </c>
      <c r="R333" s="120">
        <v>0</v>
      </c>
      <c r="S333" s="120">
        <v>0</v>
      </c>
      <c r="T333" s="120">
        <v>0</v>
      </c>
      <c r="U333" s="120">
        <v>0</v>
      </c>
      <c r="V333" s="120">
        <v>0</v>
      </c>
      <c r="W333" s="120">
        <v>0</v>
      </c>
      <c r="X333" s="120">
        <v>0</v>
      </c>
      <c r="Y333" s="120">
        <v>0</v>
      </c>
      <c r="Z333" s="120">
        <v>0</v>
      </c>
    </row>
    <row r="334" spans="1:26" x14ac:dyDescent="0.25">
      <c r="B334" s="119" t="s">
        <v>395</v>
      </c>
      <c r="C334" s="120">
        <v>0</v>
      </c>
      <c r="D334" s="120">
        <v>0</v>
      </c>
      <c r="E334" s="120">
        <v>0</v>
      </c>
      <c r="F334" s="120">
        <v>0</v>
      </c>
      <c r="G334" s="120">
        <v>0</v>
      </c>
      <c r="H334" s="120">
        <v>0</v>
      </c>
      <c r="I334" s="120">
        <v>0</v>
      </c>
      <c r="J334" s="120">
        <v>0</v>
      </c>
      <c r="K334" s="120">
        <v>0</v>
      </c>
      <c r="L334" s="120">
        <v>0</v>
      </c>
      <c r="M334" s="120">
        <v>0</v>
      </c>
      <c r="N334" s="120">
        <v>0</v>
      </c>
      <c r="O334" s="120">
        <v>0</v>
      </c>
      <c r="P334" s="120">
        <v>0</v>
      </c>
      <c r="Q334" s="120">
        <v>0</v>
      </c>
      <c r="R334" s="120">
        <v>0</v>
      </c>
      <c r="S334" s="120">
        <v>0</v>
      </c>
      <c r="T334" s="120">
        <v>0</v>
      </c>
      <c r="U334" s="120">
        <v>0</v>
      </c>
      <c r="V334" s="120">
        <v>0</v>
      </c>
      <c r="W334" s="120">
        <v>0</v>
      </c>
      <c r="X334" s="120">
        <v>0</v>
      </c>
      <c r="Y334" s="120">
        <v>0</v>
      </c>
      <c r="Z334" s="120">
        <v>0</v>
      </c>
    </row>
    <row r="335" spans="1:26" x14ac:dyDescent="0.25">
      <c r="A335" s="119" t="s">
        <v>396</v>
      </c>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row>
    <row r="336" spans="1:26" x14ac:dyDescent="0.25">
      <c r="B336" s="119" t="s">
        <v>397</v>
      </c>
      <c r="C336" s="120">
        <v>0</v>
      </c>
      <c r="D336" s="120">
        <v>0</v>
      </c>
      <c r="E336" s="120">
        <v>0</v>
      </c>
      <c r="F336" s="120">
        <v>0</v>
      </c>
      <c r="G336" s="120">
        <v>0</v>
      </c>
      <c r="H336" s="120">
        <v>0</v>
      </c>
      <c r="I336" s="120">
        <v>0</v>
      </c>
      <c r="J336" s="120">
        <v>0</v>
      </c>
      <c r="K336" s="120">
        <v>0</v>
      </c>
      <c r="L336" s="120">
        <v>0</v>
      </c>
      <c r="M336" s="120">
        <v>0</v>
      </c>
      <c r="N336" s="120">
        <v>0</v>
      </c>
      <c r="O336" s="120">
        <v>0</v>
      </c>
      <c r="P336" s="120">
        <v>0</v>
      </c>
      <c r="Q336" s="120">
        <v>0</v>
      </c>
      <c r="R336" s="120">
        <v>0</v>
      </c>
      <c r="S336" s="120">
        <v>0</v>
      </c>
      <c r="T336" s="120">
        <v>0</v>
      </c>
      <c r="U336" s="120">
        <v>0</v>
      </c>
      <c r="V336" s="120">
        <v>0</v>
      </c>
      <c r="W336" s="120">
        <v>0</v>
      </c>
      <c r="X336" s="120">
        <v>0</v>
      </c>
      <c r="Y336" s="120">
        <v>0</v>
      </c>
      <c r="Z336" s="120">
        <v>0</v>
      </c>
    </row>
    <row r="337" spans="1:26" x14ac:dyDescent="0.25">
      <c r="B337" s="119" t="s">
        <v>398</v>
      </c>
      <c r="C337" s="120">
        <v>0</v>
      </c>
      <c r="D337" s="120">
        <v>0</v>
      </c>
      <c r="E337" s="120">
        <v>0</v>
      </c>
      <c r="F337" s="120">
        <v>0</v>
      </c>
      <c r="G337" s="120">
        <v>0</v>
      </c>
      <c r="H337" s="120">
        <v>0</v>
      </c>
      <c r="I337" s="120">
        <v>0</v>
      </c>
      <c r="J337" s="120">
        <v>0</v>
      </c>
      <c r="K337" s="120">
        <v>0</v>
      </c>
      <c r="L337" s="120">
        <v>0</v>
      </c>
      <c r="M337" s="120">
        <v>0</v>
      </c>
      <c r="N337" s="120">
        <v>0</v>
      </c>
      <c r="O337" s="120">
        <v>0</v>
      </c>
      <c r="P337" s="120">
        <v>0</v>
      </c>
      <c r="Q337" s="120">
        <v>0</v>
      </c>
      <c r="R337" s="120">
        <v>0</v>
      </c>
      <c r="S337" s="120">
        <v>0</v>
      </c>
      <c r="T337" s="120">
        <v>0</v>
      </c>
      <c r="U337" s="120">
        <v>0</v>
      </c>
      <c r="V337" s="120">
        <v>0</v>
      </c>
      <c r="W337" s="120">
        <v>0</v>
      </c>
      <c r="X337" s="120">
        <v>0</v>
      </c>
      <c r="Y337" s="120">
        <v>0</v>
      </c>
      <c r="Z337" s="120">
        <v>0</v>
      </c>
    </row>
    <row r="338" spans="1:26" x14ac:dyDescent="0.25">
      <c r="A338" s="119" t="s">
        <v>399</v>
      </c>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row>
    <row r="339" spans="1:26" x14ac:dyDescent="0.25">
      <c r="B339" s="119" t="s">
        <v>400</v>
      </c>
      <c r="C339" s="120">
        <v>0</v>
      </c>
      <c r="D339" s="120">
        <v>0</v>
      </c>
      <c r="E339" s="120">
        <v>0</v>
      </c>
      <c r="F339" s="120">
        <v>0</v>
      </c>
      <c r="G339" s="120">
        <v>0</v>
      </c>
      <c r="H339" s="120">
        <v>0</v>
      </c>
      <c r="I339" s="120">
        <v>0</v>
      </c>
      <c r="J339" s="120">
        <v>0</v>
      </c>
      <c r="K339" s="120">
        <v>0</v>
      </c>
      <c r="L339" s="120">
        <v>0</v>
      </c>
      <c r="M339" s="120">
        <v>0</v>
      </c>
      <c r="N339" s="120">
        <v>0</v>
      </c>
      <c r="O339" s="120">
        <v>0</v>
      </c>
      <c r="P339" s="120">
        <v>0</v>
      </c>
      <c r="Q339" s="120">
        <v>0</v>
      </c>
      <c r="R339" s="120">
        <v>0</v>
      </c>
      <c r="S339" s="120">
        <v>0</v>
      </c>
      <c r="T339" s="120">
        <v>0</v>
      </c>
      <c r="U339" s="120">
        <v>0</v>
      </c>
      <c r="V339" s="120">
        <v>0</v>
      </c>
      <c r="W339" s="120">
        <v>0</v>
      </c>
      <c r="X339" s="120">
        <v>0</v>
      </c>
      <c r="Y339" s="120">
        <v>0</v>
      </c>
      <c r="Z339" s="120">
        <v>0</v>
      </c>
    </row>
    <row r="340" spans="1:26" x14ac:dyDescent="0.25">
      <c r="A340" s="119" t="s">
        <v>401</v>
      </c>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row>
    <row r="341" spans="1:26" x14ac:dyDescent="0.25">
      <c r="B341" s="119" t="s">
        <v>402</v>
      </c>
      <c r="C341" s="120">
        <v>0</v>
      </c>
      <c r="D341" s="120">
        <v>0</v>
      </c>
      <c r="E341" s="120">
        <v>0</v>
      </c>
      <c r="F341" s="120">
        <v>7.2758000000000003E-2</v>
      </c>
      <c r="G341" s="120">
        <v>0</v>
      </c>
      <c r="H341" s="120">
        <v>0</v>
      </c>
      <c r="I341" s="120">
        <v>0</v>
      </c>
      <c r="J341" s="120">
        <v>41.105699999999999</v>
      </c>
      <c r="K341" s="120">
        <v>0</v>
      </c>
      <c r="L341" s="120">
        <v>0</v>
      </c>
      <c r="M341" s="120">
        <v>7.9543100000000004</v>
      </c>
      <c r="N341" s="120">
        <v>25.303100000000001</v>
      </c>
      <c r="O341" s="120">
        <v>0</v>
      </c>
      <c r="P341" s="120">
        <v>0</v>
      </c>
      <c r="Q341" s="120">
        <v>0</v>
      </c>
      <c r="R341" s="120">
        <v>1.6054600000000001</v>
      </c>
      <c r="S341" s="120">
        <v>0</v>
      </c>
      <c r="T341" s="120">
        <v>0</v>
      </c>
      <c r="U341" s="120">
        <v>0</v>
      </c>
      <c r="V341" s="120">
        <v>0</v>
      </c>
      <c r="W341" s="120">
        <v>0</v>
      </c>
      <c r="X341" s="120">
        <v>0</v>
      </c>
      <c r="Y341" s="120">
        <v>0</v>
      </c>
      <c r="Z341" s="120">
        <v>76.041327999999993</v>
      </c>
    </row>
    <row r="342" spans="1:26" x14ac:dyDescent="0.25">
      <c r="A342" s="119" t="s">
        <v>403</v>
      </c>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row>
    <row r="343" spans="1:26" x14ac:dyDescent="0.25">
      <c r="B343" s="119" t="s">
        <v>404</v>
      </c>
      <c r="C343" s="120">
        <v>0</v>
      </c>
      <c r="D343" s="120">
        <v>0</v>
      </c>
      <c r="E343" s="120">
        <v>1.2584500000000001</v>
      </c>
      <c r="F343" s="120">
        <v>0</v>
      </c>
      <c r="G343" s="120">
        <v>0</v>
      </c>
      <c r="H343" s="120">
        <v>0</v>
      </c>
      <c r="I343" s="120">
        <v>0</v>
      </c>
      <c r="J343" s="120">
        <v>0</v>
      </c>
      <c r="K343" s="120">
        <v>0</v>
      </c>
      <c r="L343" s="120">
        <v>6.0269199999999996</v>
      </c>
      <c r="M343" s="120">
        <v>14.782999999999999</v>
      </c>
      <c r="N343" s="120">
        <v>0</v>
      </c>
      <c r="O343" s="120">
        <v>0</v>
      </c>
      <c r="P343" s="120">
        <v>0</v>
      </c>
      <c r="Q343" s="120">
        <v>22.677299999999999</v>
      </c>
      <c r="R343" s="120">
        <v>1.6437600000000001</v>
      </c>
      <c r="S343" s="120">
        <v>4.2226400000000002</v>
      </c>
      <c r="T343" s="120">
        <v>0</v>
      </c>
      <c r="U343" s="120">
        <v>0</v>
      </c>
      <c r="V343" s="120">
        <v>0</v>
      </c>
      <c r="W343" s="120">
        <v>0</v>
      </c>
      <c r="X343" s="120">
        <v>0.20696200000000001</v>
      </c>
      <c r="Y343" s="120">
        <v>4.2453799999999999</v>
      </c>
      <c r="Z343" s="120">
        <v>55.06441199999999</v>
      </c>
    </row>
    <row r="344" spans="1:26" x14ac:dyDescent="0.25">
      <c r="A344" s="119" t="s">
        <v>405</v>
      </c>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row>
    <row r="345" spans="1:26" x14ac:dyDescent="0.25">
      <c r="B345" s="119" t="s">
        <v>406</v>
      </c>
      <c r="C345" s="120">
        <v>0</v>
      </c>
      <c r="D345" s="120">
        <v>0</v>
      </c>
      <c r="E345" s="120">
        <v>0</v>
      </c>
      <c r="F345" s="120">
        <v>0</v>
      </c>
      <c r="G345" s="120">
        <v>0</v>
      </c>
      <c r="H345" s="120">
        <v>0</v>
      </c>
      <c r="I345" s="120">
        <v>0</v>
      </c>
      <c r="J345" s="120">
        <v>0</v>
      </c>
      <c r="K345" s="120">
        <v>0</v>
      </c>
      <c r="L345" s="120">
        <v>0</v>
      </c>
      <c r="M345" s="120">
        <v>0</v>
      </c>
      <c r="N345" s="120">
        <v>0</v>
      </c>
      <c r="O345" s="120">
        <v>0</v>
      </c>
      <c r="P345" s="120">
        <v>0</v>
      </c>
      <c r="Q345" s="120">
        <v>0</v>
      </c>
      <c r="R345" s="120">
        <v>0</v>
      </c>
      <c r="S345" s="120">
        <v>0</v>
      </c>
      <c r="T345" s="120">
        <v>0</v>
      </c>
      <c r="U345" s="120">
        <v>0</v>
      </c>
      <c r="V345" s="120">
        <v>0</v>
      </c>
      <c r="W345" s="120">
        <v>0</v>
      </c>
      <c r="X345" s="120">
        <v>0</v>
      </c>
      <c r="Y345" s="120">
        <v>0</v>
      </c>
      <c r="Z345" s="120">
        <v>0</v>
      </c>
    </row>
    <row r="346" spans="1:26" x14ac:dyDescent="0.25">
      <c r="A346" s="119" t="s">
        <v>407</v>
      </c>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row>
    <row r="347" spans="1:26" x14ac:dyDescent="0.25">
      <c r="B347" s="119" t="s">
        <v>408</v>
      </c>
      <c r="C347" s="120">
        <v>0</v>
      </c>
      <c r="D347" s="120">
        <v>0</v>
      </c>
      <c r="E347" s="120">
        <v>0</v>
      </c>
      <c r="F347" s="120">
        <v>0</v>
      </c>
      <c r="G347" s="120">
        <v>0</v>
      </c>
      <c r="H347" s="120">
        <v>0</v>
      </c>
      <c r="I347" s="120">
        <v>0</v>
      </c>
      <c r="J347" s="120">
        <v>0</v>
      </c>
      <c r="K347" s="120">
        <v>0</v>
      </c>
      <c r="L347" s="120">
        <v>0</v>
      </c>
      <c r="M347" s="120">
        <v>0</v>
      </c>
      <c r="N347" s="120">
        <v>0</v>
      </c>
      <c r="O347" s="120">
        <v>0</v>
      </c>
      <c r="P347" s="120">
        <v>0</v>
      </c>
      <c r="Q347" s="120">
        <v>0</v>
      </c>
      <c r="R347" s="120">
        <v>0</v>
      </c>
      <c r="S347" s="120">
        <v>0</v>
      </c>
      <c r="T347" s="120">
        <v>0</v>
      </c>
      <c r="U347" s="120">
        <v>0</v>
      </c>
      <c r="V347" s="120">
        <v>0</v>
      </c>
      <c r="W347" s="120">
        <v>0</v>
      </c>
      <c r="X347" s="120">
        <v>0</v>
      </c>
      <c r="Y347" s="120">
        <v>0</v>
      </c>
      <c r="Z347" s="120">
        <v>0</v>
      </c>
    </row>
    <row r="348" spans="1:26" x14ac:dyDescent="0.25">
      <c r="B348" s="119" t="s">
        <v>409</v>
      </c>
      <c r="C348" s="120">
        <v>0</v>
      </c>
      <c r="D348" s="120">
        <v>0</v>
      </c>
      <c r="E348" s="120">
        <v>0</v>
      </c>
      <c r="F348" s="120">
        <v>0</v>
      </c>
      <c r="G348" s="120">
        <v>0</v>
      </c>
      <c r="H348" s="120">
        <v>0</v>
      </c>
      <c r="I348" s="120">
        <v>0</v>
      </c>
      <c r="J348" s="120">
        <v>0</v>
      </c>
      <c r="K348" s="120">
        <v>0</v>
      </c>
      <c r="L348" s="120">
        <v>0</v>
      </c>
      <c r="M348" s="120">
        <v>0</v>
      </c>
      <c r="N348" s="120">
        <v>0</v>
      </c>
      <c r="O348" s="120">
        <v>0</v>
      </c>
      <c r="P348" s="120">
        <v>0</v>
      </c>
      <c r="Q348" s="120">
        <v>0</v>
      </c>
      <c r="R348" s="120">
        <v>0</v>
      </c>
      <c r="S348" s="120">
        <v>0</v>
      </c>
      <c r="T348" s="120">
        <v>0</v>
      </c>
      <c r="U348" s="120">
        <v>0</v>
      </c>
      <c r="V348" s="120">
        <v>0</v>
      </c>
      <c r="W348" s="120">
        <v>0</v>
      </c>
      <c r="X348" s="120">
        <v>0</v>
      </c>
      <c r="Y348" s="120">
        <v>0</v>
      </c>
      <c r="Z348" s="120">
        <v>0</v>
      </c>
    </row>
    <row r="349" spans="1:26" x14ac:dyDescent="0.25">
      <c r="B349" s="119" t="s">
        <v>410</v>
      </c>
      <c r="C349" s="120">
        <v>0</v>
      </c>
      <c r="D349" s="120">
        <v>0</v>
      </c>
      <c r="E349" s="120">
        <v>0</v>
      </c>
      <c r="F349" s="120">
        <v>0</v>
      </c>
      <c r="G349" s="120">
        <v>0</v>
      </c>
      <c r="H349" s="120">
        <v>0</v>
      </c>
      <c r="I349" s="120">
        <v>0</v>
      </c>
      <c r="J349" s="120">
        <v>0</v>
      </c>
      <c r="K349" s="120">
        <v>0</v>
      </c>
      <c r="L349" s="120">
        <v>0</v>
      </c>
      <c r="M349" s="120">
        <v>0</v>
      </c>
      <c r="N349" s="120">
        <v>0</v>
      </c>
      <c r="O349" s="120">
        <v>0</v>
      </c>
      <c r="P349" s="120">
        <v>0</v>
      </c>
      <c r="Q349" s="120">
        <v>0</v>
      </c>
      <c r="R349" s="120">
        <v>0</v>
      </c>
      <c r="S349" s="120">
        <v>0</v>
      </c>
      <c r="T349" s="120">
        <v>0</v>
      </c>
      <c r="U349" s="120">
        <v>0</v>
      </c>
      <c r="V349" s="120">
        <v>0</v>
      </c>
      <c r="W349" s="120">
        <v>0</v>
      </c>
      <c r="X349" s="120">
        <v>0</v>
      </c>
      <c r="Y349" s="120">
        <v>0</v>
      </c>
      <c r="Z349" s="120">
        <v>0</v>
      </c>
    </row>
    <row r="350" spans="1:26" x14ac:dyDescent="0.25">
      <c r="B350" s="119" t="s">
        <v>411</v>
      </c>
      <c r="C350" s="120">
        <v>0</v>
      </c>
      <c r="D350" s="120">
        <v>0</v>
      </c>
      <c r="E350" s="120">
        <v>0</v>
      </c>
      <c r="F350" s="120">
        <v>0</v>
      </c>
      <c r="G350" s="120">
        <v>0</v>
      </c>
      <c r="H350" s="120">
        <v>0</v>
      </c>
      <c r="I350" s="120">
        <v>0</v>
      </c>
      <c r="J350" s="120">
        <v>0</v>
      </c>
      <c r="K350" s="120">
        <v>0</v>
      </c>
      <c r="L350" s="120">
        <v>0</v>
      </c>
      <c r="M350" s="120">
        <v>0</v>
      </c>
      <c r="N350" s="120">
        <v>0</v>
      </c>
      <c r="O350" s="120">
        <v>0</v>
      </c>
      <c r="P350" s="120">
        <v>0</v>
      </c>
      <c r="Q350" s="120">
        <v>0</v>
      </c>
      <c r="R350" s="120">
        <v>0</v>
      </c>
      <c r="S350" s="120">
        <v>0</v>
      </c>
      <c r="T350" s="120">
        <v>0</v>
      </c>
      <c r="U350" s="120">
        <v>0</v>
      </c>
      <c r="V350" s="120">
        <v>0</v>
      </c>
      <c r="W350" s="120">
        <v>0</v>
      </c>
      <c r="X350" s="120">
        <v>0</v>
      </c>
      <c r="Y350" s="120">
        <v>0</v>
      </c>
      <c r="Z350" s="120">
        <v>0</v>
      </c>
    </row>
    <row r="351" spans="1:26" x14ac:dyDescent="0.25">
      <c r="B351" s="119" t="s">
        <v>412</v>
      </c>
      <c r="C351" s="120">
        <v>0</v>
      </c>
      <c r="D351" s="120">
        <v>0</v>
      </c>
      <c r="E351" s="120">
        <v>0</v>
      </c>
      <c r="F351" s="120">
        <v>0</v>
      </c>
      <c r="G351" s="120">
        <v>0</v>
      </c>
      <c r="H351" s="120">
        <v>0</v>
      </c>
      <c r="I351" s="120">
        <v>0</v>
      </c>
      <c r="J351" s="120">
        <v>0</v>
      </c>
      <c r="K351" s="120">
        <v>0</v>
      </c>
      <c r="L351" s="120">
        <v>0</v>
      </c>
      <c r="M351" s="120">
        <v>0</v>
      </c>
      <c r="N351" s="120">
        <v>0</v>
      </c>
      <c r="O351" s="120">
        <v>0</v>
      </c>
      <c r="P351" s="120">
        <v>0</v>
      </c>
      <c r="Q351" s="120">
        <v>0</v>
      </c>
      <c r="R351" s="120">
        <v>0</v>
      </c>
      <c r="S351" s="120">
        <v>0</v>
      </c>
      <c r="T351" s="120">
        <v>0</v>
      </c>
      <c r="U351" s="120">
        <v>0</v>
      </c>
      <c r="V351" s="120">
        <v>0</v>
      </c>
      <c r="W351" s="120">
        <v>0</v>
      </c>
      <c r="X351" s="120">
        <v>0</v>
      </c>
      <c r="Y351" s="120">
        <v>0</v>
      </c>
      <c r="Z351" s="120">
        <v>0</v>
      </c>
    </row>
    <row r="352" spans="1:26" x14ac:dyDescent="0.25">
      <c r="B352" s="119" t="s">
        <v>413</v>
      </c>
      <c r="C352" s="120">
        <v>0</v>
      </c>
      <c r="D352" s="120">
        <v>0</v>
      </c>
      <c r="E352" s="120">
        <v>0</v>
      </c>
      <c r="F352" s="120">
        <v>0</v>
      </c>
      <c r="G352" s="120">
        <v>0</v>
      </c>
      <c r="H352" s="120">
        <v>0</v>
      </c>
      <c r="I352" s="120">
        <v>0</v>
      </c>
      <c r="J352" s="120">
        <v>0</v>
      </c>
      <c r="K352" s="120">
        <v>0</v>
      </c>
      <c r="L352" s="120">
        <v>0</v>
      </c>
      <c r="M352" s="120">
        <v>0</v>
      </c>
      <c r="N352" s="120">
        <v>0</v>
      </c>
      <c r="O352" s="120">
        <v>0</v>
      </c>
      <c r="P352" s="120">
        <v>0</v>
      </c>
      <c r="Q352" s="120">
        <v>0</v>
      </c>
      <c r="R352" s="120">
        <v>0</v>
      </c>
      <c r="S352" s="120">
        <v>0</v>
      </c>
      <c r="T352" s="120">
        <v>0</v>
      </c>
      <c r="U352" s="120">
        <v>0</v>
      </c>
      <c r="V352" s="120">
        <v>0</v>
      </c>
      <c r="W352" s="120">
        <v>0</v>
      </c>
      <c r="X352" s="120">
        <v>0</v>
      </c>
      <c r="Y352" s="120">
        <v>0</v>
      </c>
      <c r="Z352" s="120">
        <v>0</v>
      </c>
    </row>
    <row r="353" spans="1:26" x14ac:dyDescent="0.25">
      <c r="B353" s="119" t="s">
        <v>414</v>
      </c>
      <c r="C353" s="120">
        <v>0</v>
      </c>
      <c r="D353" s="120">
        <v>0</v>
      </c>
      <c r="E353" s="120">
        <v>0</v>
      </c>
      <c r="F353" s="120">
        <v>0</v>
      </c>
      <c r="G353" s="120">
        <v>0</v>
      </c>
      <c r="H353" s="120">
        <v>0</v>
      </c>
      <c r="I353" s="120">
        <v>0</v>
      </c>
      <c r="J353" s="120">
        <v>0</v>
      </c>
      <c r="K353" s="120">
        <v>0</v>
      </c>
      <c r="L353" s="120">
        <v>0</v>
      </c>
      <c r="M353" s="120">
        <v>0</v>
      </c>
      <c r="N353" s="120">
        <v>0</v>
      </c>
      <c r="O353" s="120">
        <v>0</v>
      </c>
      <c r="P353" s="120">
        <v>0</v>
      </c>
      <c r="Q353" s="120">
        <v>0</v>
      </c>
      <c r="R353" s="120">
        <v>0</v>
      </c>
      <c r="S353" s="120">
        <v>0</v>
      </c>
      <c r="T353" s="120">
        <v>0</v>
      </c>
      <c r="U353" s="120">
        <v>0</v>
      </c>
      <c r="V353" s="120">
        <v>0</v>
      </c>
      <c r="W353" s="120">
        <v>0</v>
      </c>
      <c r="X353" s="120">
        <v>0</v>
      </c>
      <c r="Y353" s="120">
        <v>0</v>
      </c>
      <c r="Z353" s="120">
        <v>0</v>
      </c>
    </row>
    <row r="354" spans="1:26" x14ac:dyDescent="0.25">
      <c r="B354" s="119" t="s">
        <v>415</v>
      </c>
      <c r="C354" s="120">
        <v>0</v>
      </c>
      <c r="D354" s="120">
        <v>0</v>
      </c>
      <c r="E354" s="120">
        <v>0</v>
      </c>
      <c r="F354" s="120">
        <v>0</v>
      </c>
      <c r="G354" s="120">
        <v>0</v>
      </c>
      <c r="H354" s="120">
        <v>0</v>
      </c>
      <c r="I354" s="120">
        <v>0</v>
      </c>
      <c r="J354" s="120">
        <v>0</v>
      </c>
      <c r="K354" s="120">
        <v>0</v>
      </c>
      <c r="L354" s="120">
        <v>0</v>
      </c>
      <c r="M354" s="120">
        <v>0</v>
      </c>
      <c r="N354" s="120">
        <v>0</v>
      </c>
      <c r="O354" s="120">
        <v>0</v>
      </c>
      <c r="P354" s="120">
        <v>0</v>
      </c>
      <c r="Q354" s="120">
        <v>0</v>
      </c>
      <c r="R354" s="120">
        <v>0</v>
      </c>
      <c r="S354" s="120">
        <v>0</v>
      </c>
      <c r="T354" s="120">
        <v>0</v>
      </c>
      <c r="U354" s="120">
        <v>0</v>
      </c>
      <c r="V354" s="120">
        <v>0</v>
      </c>
      <c r="W354" s="120">
        <v>0</v>
      </c>
      <c r="X354" s="120">
        <v>0</v>
      </c>
      <c r="Y354" s="120">
        <v>0</v>
      </c>
      <c r="Z354" s="120">
        <v>0</v>
      </c>
    </row>
    <row r="355" spans="1:26" x14ac:dyDescent="0.25">
      <c r="B355" s="119" t="s">
        <v>416</v>
      </c>
      <c r="C355" s="120">
        <v>0</v>
      </c>
      <c r="D355" s="120">
        <v>0</v>
      </c>
      <c r="E355" s="120">
        <v>9.6024700000000003</v>
      </c>
      <c r="F355" s="120">
        <v>0</v>
      </c>
      <c r="G355" s="120">
        <v>5.0440699999999998E-2</v>
      </c>
      <c r="H355" s="120">
        <v>0</v>
      </c>
      <c r="I355" s="120">
        <v>0</v>
      </c>
      <c r="J355" s="120">
        <v>26.887899999999998</v>
      </c>
      <c r="K355" s="120">
        <v>0</v>
      </c>
      <c r="L355" s="120">
        <v>0</v>
      </c>
      <c r="M355" s="120">
        <v>16.232500000000002</v>
      </c>
      <c r="N355" s="120">
        <v>3.2036799999999999</v>
      </c>
      <c r="O355" s="120">
        <v>0</v>
      </c>
      <c r="P355" s="120">
        <v>0</v>
      </c>
      <c r="Q355" s="120">
        <v>13.8902</v>
      </c>
      <c r="R355" s="120">
        <v>2.8084500000000001</v>
      </c>
      <c r="S355" s="120">
        <v>0</v>
      </c>
      <c r="T355" s="120">
        <v>0</v>
      </c>
      <c r="U355" s="120">
        <v>0</v>
      </c>
      <c r="V355" s="120">
        <v>0</v>
      </c>
      <c r="W355" s="120">
        <v>0</v>
      </c>
      <c r="X355" s="120">
        <v>0.148622</v>
      </c>
      <c r="Y355" s="120">
        <v>9.7309400000000004</v>
      </c>
      <c r="Z355" s="120">
        <v>82.555202699999995</v>
      </c>
    </row>
    <row r="356" spans="1:26" x14ac:dyDescent="0.25">
      <c r="B356" s="119" t="s">
        <v>417</v>
      </c>
      <c r="C356" s="120">
        <v>0</v>
      </c>
      <c r="D356" s="120">
        <v>0</v>
      </c>
      <c r="E356" s="120">
        <v>0</v>
      </c>
      <c r="F356" s="120">
        <v>0</v>
      </c>
      <c r="G356" s="120">
        <v>0</v>
      </c>
      <c r="H356" s="120">
        <v>0</v>
      </c>
      <c r="I356" s="120">
        <v>0</v>
      </c>
      <c r="J356" s="120">
        <v>0</v>
      </c>
      <c r="K356" s="120">
        <v>0</v>
      </c>
      <c r="L356" s="120">
        <v>0</v>
      </c>
      <c r="M356" s="120">
        <v>0</v>
      </c>
      <c r="N356" s="120">
        <v>0</v>
      </c>
      <c r="O356" s="120">
        <v>0</v>
      </c>
      <c r="P356" s="120">
        <v>0</v>
      </c>
      <c r="Q356" s="120">
        <v>0</v>
      </c>
      <c r="R356" s="120">
        <v>0</v>
      </c>
      <c r="S356" s="120">
        <v>0</v>
      </c>
      <c r="T356" s="120">
        <v>0</v>
      </c>
      <c r="U356" s="120">
        <v>0</v>
      </c>
      <c r="V356" s="120">
        <v>0</v>
      </c>
      <c r="W356" s="120">
        <v>0</v>
      </c>
      <c r="X356" s="120">
        <v>0</v>
      </c>
      <c r="Y356" s="120">
        <v>0</v>
      </c>
      <c r="Z356" s="120">
        <v>0</v>
      </c>
    </row>
    <row r="357" spans="1:26" x14ac:dyDescent="0.25">
      <c r="B357" s="119" t="s">
        <v>418</v>
      </c>
      <c r="C357" s="120">
        <v>0</v>
      </c>
      <c r="D357" s="120">
        <v>0</v>
      </c>
      <c r="E357" s="120">
        <v>38.565300000000001</v>
      </c>
      <c r="F357" s="120">
        <v>0</v>
      </c>
      <c r="G357" s="120">
        <v>0.33749200000000001</v>
      </c>
      <c r="H357" s="120">
        <v>0</v>
      </c>
      <c r="I357" s="120">
        <v>0</v>
      </c>
      <c r="J357" s="120">
        <v>0</v>
      </c>
      <c r="K357" s="120">
        <v>0</v>
      </c>
      <c r="L357" s="120">
        <v>0</v>
      </c>
      <c r="M357" s="120">
        <v>16.527699999999999</v>
      </c>
      <c r="N357" s="120">
        <v>0</v>
      </c>
      <c r="O357" s="120">
        <v>0</v>
      </c>
      <c r="P357" s="120">
        <v>0</v>
      </c>
      <c r="Q357" s="120">
        <v>0</v>
      </c>
      <c r="R357" s="120">
        <v>2.4510700000000001</v>
      </c>
      <c r="S357" s="120">
        <v>0</v>
      </c>
      <c r="T357" s="120">
        <v>2.6569600000000002</v>
      </c>
      <c r="U357" s="120">
        <v>0</v>
      </c>
      <c r="V357" s="120">
        <v>0</v>
      </c>
      <c r="W357" s="120">
        <v>0</v>
      </c>
      <c r="X357" s="120">
        <v>0</v>
      </c>
      <c r="Y357" s="120">
        <v>0</v>
      </c>
      <c r="Z357" s="120">
        <v>60.538522</v>
      </c>
    </row>
    <row r="358" spans="1:26" x14ac:dyDescent="0.25">
      <c r="B358" s="119" t="s">
        <v>419</v>
      </c>
      <c r="C358" s="120">
        <v>0</v>
      </c>
      <c r="D358" s="120">
        <v>0</v>
      </c>
      <c r="E358" s="120">
        <v>0</v>
      </c>
      <c r="F358" s="120">
        <v>0</v>
      </c>
      <c r="G358" s="120">
        <v>0</v>
      </c>
      <c r="H358" s="120">
        <v>0</v>
      </c>
      <c r="I358" s="120">
        <v>0</v>
      </c>
      <c r="J358" s="120">
        <v>0</v>
      </c>
      <c r="K358" s="120">
        <v>0</v>
      </c>
      <c r="L358" s="120">
        <v>0</v>
      </c>
      <c r="M358" s="120">
        <v>0</v>
      </c>
      <c r="N358" s="120">
        <v>0</v>
      </c>
      <c r="O358" s="120">
        <v>0</v>
      </c>
      <c r="P358" s="120">
        <v>0</v>
      </c>
      <c r="Q358" s="120">
        <v>0</v>
      </c>
      <c r="R358" s="120">
        <v>0</v>
      </c>
      <c r="S358" s="120">
        <v>0</v>
      </c>
      <c r="T358" s="120">
        <v>0</v>
      </c>
      <c r="U358" s="120">
        <v>0</v>
      </c>
      <c r="V358" s="120">
        <v>0</v>
      </c>
      <c r="W358" s="120">
        <v>0</v>
      </c>
      <c r="X358" s="120">
        <v>0</v>
      </c>
      <c r="Y358" s="120">
        <v>0</v>
      </c>
      <c r="Z358" s="120">
        <v>0</v>
      </c>
    </row>
    <row r="359" spans="1:26" x14ac:dyDescent="0.25">
      <c r="B359" s="119" t="s">
        <v>420</v>
      </c>
      <c r="C359" s="120">
        <v>0</v>
      </c>
      <c r="D359" s="120">
        <v>0</v>
      </c>
      <c r="E359" s="120">
        <v>0</v>
      </c>
      <c r="F359" s="120">
        <v>0</v>
      </c>
      <c r="G359" s="120">
        <v>0</v>
      </c>
      <c r="H359" s="120">
        <v>0</v>
      </c>
      <c r="I359" s="120">
        <v>0</v>
      </c>
      <c r="J359" s="120">
        <v>0</v>
      </c>
      <c r="K359" s="120">
        <v>0</v>
      </c>
      <c r="L359" s="120">
        <v>0</v>
      </c>
      <c r="M359" s="120">
        <v>0</v>
      </c>
      <c r="N359" s="120">
        <v>0</v>
      </c>
      <c r="O359" s="120">
        <v>0</v>
      </c>
      <c r="P359" s="120">
        <v>0</v>
      </c>
      <c r="Q359" s="120">
        <v>0</v>
      </c>
      <c r="R359" s="120">
        <v>0</v>
      </c>
      <c r="S359" s="120">
        <v>0</v>
      </c>
      <c r="T359" s="120">
        <v>0</v>
      </c>
      <c r="U359" s="120">
        <v>0</v>
      </c>
      <c r="V359" s="120">
        <v>0</v>
      </c>
      <c r="W359" s="120">
        <v>0</v>
      </c>
      <c r="X359" s="120">
        <v>0</v>
      </c>
      <c r="Y359" s="120">
        <v>0</v>
      </c>
      <c r="Z359" s="120">
        <v>0</v>
      </c>
    </row>
    <row r="360" spans="1:26" x14ac:dyDescent="0.25">
      <c r="B360" s="119" t="s">
        <v>421</v>
      </c>
      <c r="C360" s="120">
        <v>0</v>
      </c>
      <c r="D360" s="120">
        <v>0</v>
      </c>
      <c r="E360" s="120">
        <v>71.130200000000002</v>
      </c>
      <c r="F360" s="120">
        <v>0</v>
      </c>
      <c r="G360" s="120">
        <v>0.28046700000000002</v>
      </c>
      <c r="H360" s="120">
        <v>0</v>
      </c>
      <c r="I360" s="120">
        <v>0</v>
      </c>
      <c r="J360" s="120">
        <v>16.826499999999999</v>
      </c>
      <c r="K360" s="120">
        <v>0</v>
      </c>
      <c r="L360" s="120">
        <v>0</v>
      </c>
      <c r="M360" s="120">
        <v>50.070500000000003</v>
      </c>
      <c r="N360" s="120">
        <v>2.4902199999999999</v>
      </c>
      <c r="O360" s="120">
        <v>0</v>
      </c>
      <c r="P360" s="120">
        <v>0</v>
      </c>
      <c r="Q360" s="120">
        <v>26.892099999999999</v>
      </c>
      <c r="R360" s="120">
        <v>7.9183599999999998</v>
      </c>
      <c r="S360" s="120">
        <v>0</v>
      </c>
      <c r="T360" s="120">
        <v>0</v>
      </c>
      <c r="U360" s="120">
        <v>0</v>
      </c>
      <c r="V360" s="120">
        <v>0</v>
      </c>
      <c r="W360" s="120">
        <v>0</v>
      </c>
      <c r="X360" s="120">
        <v>0</v>
      </c>
      <c r="Y360" s="120">
        <v>38.710599999999999</v>
      </c>
      <c r="Z360" s="120">
        <v>214.31894700000001</v>
      </c>
    </row>
    <row r="361" spans="1:26" x14ac:dyDescent="0.25">
      <c r="B361" s="119" t="s">
        <v>422</v>
      </c>
      <c r="C361" s="120">
        <v>0</v>
      </c>
      <c r="D361" s="120">
        <v>0</v>
      </c>
      <c r="E361" s="120">
        <v>0</v>
      </c>
      <c r="F361" s="120">
        <v>0</v>
      </c>
      <c r="G361" s="120">
        <v>0</v>
      </c>
      <c r="H361" s="120">
        <v>0</v>
      </c>
      <c r="I361" s="120">
        <v>0</v>
      </c>
      <c r="J361" s="120">
        <v>0</v>
      </c>
      <c r="K361" s="120">
        <v>0</v>
      </c>
      <c r="L361" s="120">
        <v>0</v>
      </c>
      <c r="M361" s="120">
        <v>0</v>
      </c>
      <c r="N361" s="120">
        <v>0</v>
      </c>
      <c r="O361" s="120">
        <v>0</v>
      </c>
      <c r="P361" s="120">
        <v>0</v>
      </c>
      <c r="Q361" s="120">
        <v>0</v>
      </c>
      <c r="R361" s="120">
        <v>0</v>
      </c>
      <c r="S361" s="120">
        <v>0</v>
      </c>
      <c r="T361" s="120">
        <v>0</v>
      </c>
      <c r="U361" s="120">
        <v>0</v>
      </c>
      <c r="V361" s="120">
        <v>0</v>
      </c>
      <c r="W361" s="120">
        <v>0</v>
      </c>
      <c r="X361" s="120">
        <v>0</v>
      </c>
      <c r="Y361" s="120">
        <v>0</v>
      </c>
      <c r="Z361" s="120">
        <v>0</v>
      </c>
    </row>
    <row r="362" spans="1:26" x14ac:dyDescent="0.25">
      <c r="B362" s="119" t="s">
        <v>423</v>
      </c>
      <c r="C362" s="120">
        <v>0</v>
      </c>
      <c r="D362" s="120">
        <v>0</v>
      </c>
      <c r="E362" s="120">
        <v>0</v>
      </c>
      <c r="F362" s="120">
        <v>0</v>
      </c>
      <c r="G362" s="120">
        <v>0</v>
      </c>
      <c r="H362" s="120">
        <v>0</v>
      </c>
      <c r="I362" s="120">
        <v>0</v>
      </c>
      <c r="J362" s="120">
        <v>0</v>
      </c>
      <c r="K362" s="120">
        <v>0</v>
      </c>
      <c r="L362" s="120">
        <v>0</v>
      </c>
      <c r="M362" s="120">
        <v>0</v>
      </c>
      <c r="N362" s="120">
        <v>0</v>
      </c>
      <c r="O362" s="120">
        <v>0</v>
      </c>
      <c r="P362" s="120">
        <v>0</v>
      </c>
      <c r="Q362" s="120">
        <v>0</v>
      </c>
      <c r="R362" s="120">
        <v>0</v>
      </c>
      <c r="S362" s="120">
        <v>0</v>
      </c>
      <c r="T362" s="120">
        <v>0</v>
      </c>
      <c r="U362" s="120">
        <v>0</v>
      </c>
      <c r="V362" s="120">
        <v>0</v>
      </c>
      <c r="W362" s="120">
        <v>0</v>
      </c>
      <c r="X362" s="120">
        <v>0</v>
      </c>
      <c r="Y362" s="120">
        <v>0</v>
      </c>
      <c r="Z362" s="120">
        <v>0</v>
      </c>
    </row>
    <row r="363" spans="1:26" x14ac:dyDescent="0.25">
      <c r="B363" s="119" t="s">
        <v>424</v>
      </c>
      <c r="C363" s="120">
        <v>0</v>
      </c>
      <c r="D363" s="120">
        <v>0</v>
      </c>
      <c r="E363" s="120">
        <v>0</v>
      </c>
      <c r="F363" s="120">
        <v>0</v>
      </c>
      <c r="G363" s="120">
        <v>0</v>
      </c>
      <c r="H363" s="120">
        <v>0</v>
      </c>
      <c r="I363" s="120">
        <v>0</v>
      </c>
      <c r="J363" s="120">
        <v>0</v>
      </c>
      <c r="K363" s="120">
        <v>0</v>
      </c>
      <c r="L363" s="120">
        <v>0</v>
      </c>
      <c r="M363" s="120">
        <v>0</v>
      </c>
      <c r="N363" s="120">
        <v>0</v>
      </c>
      <c r="O363" s="120">
        <v>0</v>
      </c>
      <c r="P363" s="120">
        <v>0</v>
      </c>
      <c r="Q363" s="120">
        <v>0</v>
      </c>
      <c r="R363" s="120">
        <v>0</v>
      </c>
      <c r="S363" s="120">
        <v>0</v>
      </c>
      <c r="T363" s="120">
        <v>0</v>
      </c>
      <c r="U363" s="120">
        <v>0</v>
      </c>
      <c r="V363" s="120">
        <v>0</v>
      </c>
      <c r="W363" s="120">
        <v>0</v>
      </c>
      <c r="X363" s="120">
        <v>0</v>
      </c>
      <c r="Y363" s="120">
        <v>0</v>
      </c>
      <c r="Z363" s="120">
        <v>0</v>
      </c>
    </row>
    <row r="364" spans="1:26" x14ac:dyDescent="0.25">
      <c r="B364" s="119" t="s">
        <v>425</v>
      </c>
      <c r="C364" s="120">
        <v>0</v>
      </c>
      <c r="D364" s="120">
        <v>0</v>
      </c>
      <c r="E364" s="120">
        <v>0</v>
      </c>
      <c r="F364" s="120">
        <v>0</v>
      </c>
      <c r="G364" s="120">
        <v>0</v>
      </c>
      <c r="H364" s="120">
        <v>0</v>
      </c>
      <c r="I364" s="120">
        <v>0</v>
      </c>
      <c r="J364" s="120">
        <v>0</v>
      </c>
      <c r="K364" s="120">
        <v>0</v>
      </c>
      <c r="L364" s="120">
        <v>0</v>
      </c>
      <c r="M364" s="120">
        <v>0</v>
      </c>
      <c r="N364" s="120">
        <v>0</v>
      </c>
      <c r="O364" s="120">
        <v>0</v>
      </c>
      <c r="P364" s="120">
        <v>0</v>
      </c>
      <c r="Q364" s="120">
        <v>0</v>
      </c>
      <c r="R364" s="120">
        <v>0</v>
      </c>
      <c r="S364" s="120">
        <v>0</v>
      </c>
      <c r="T364" s="120">
        <v>0</v>
      </c>
      <c r="U364" s="120">
        <v>0</v>
      </c>
      <c r="V364" s="120">
        <v>0</v>
      </c>
      <c r="W364" s="120">
        <v>0</v>
      </c>
      <c r="X364" s="120">
        <v>0</v>
      </c>
      <c r="Y364" s="120">
        <v>0</v>
      </c>
      <c r="Z364" s="120">
        <v>0</v>
      </c>
    </row>
    <row r="365" spans="1:26" x14ac:dyDescent="0.25">
      <c r="A365" s="119" t="s">
        <v>426</v>
      </c>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row>
    <row r="366" spans="1:26" x14ac:dyDescent="0.25">
      <c r="B366" s="119" t="s">
        <v>427</v>
      </c>
      <c r="C366" s="120">
        <v>0</v>
      </c>
      <c r="D366" s="120">
        <v>0</v>
      </c>
      <c r="E366" s="120">
        <v>0</v>
      </c>
      <c r="F366" s="120">
        <v>0</v>
      </c>
      <c r="G366" s="120">
        <v>0</v>
      </c>
      <c r="H366" s="120">
        <v>0</v>
      </c>
      <c r="I366" s="120">
        <v>0</v>
      </c>
      <c r="J366" s="120">
        <v>0</v>
      </c>
      <c r="K366" s="120">
        <v>0</v>
      </c>
      <c r="L366" s="120">
        <v>0</v>
      </c>
      <c r="M366" s="120">
        <v>0</v>
      </c>
      <c r="N366" s="120">
        <v>0</v>
      </c>
      <c r="O366" s="120">
        <v>0</v>
      </c>
      <c r="P366" s="120">
        <v>0</v>
      </c>
      <c r="Q366" s="120">
        <v>0</v>
      </c>
      <c r="R366" s="120">
        <v>0</v>
      </c>
      <c r="S366" s="120">
        <v>0</v>
      </c>
      <c r="T366" s="120">
        <v>0</v>
      </c>
      <c r="U366" s="120">
        <v>0</v>
      </c>
      <c r="V366" s="120">
        <v>0</v>
      </c>
      <c r="W366" s="120">
        <v>0</v>
      </c>
      <c r="X366" s="120">
        <v>0</v>
      </c>
      <c r="Y366" s="120">
        <v>0</v>
      </c>
      <c r="Z366" s="120">
        <v>0</v>
      </c>
    </row>
    <row r="367" spans="1:26" x14ac:dyDescent="0.25">
      <c r="B367" s="119" t="s">
        <v>428</v>
      </c>
      <c r="C367" s="120">
        <v>180.434</v>
      </c>
      <c r="D367" s="120">
        <v>0</v>
      </c>
      <c r="E367" s="120">
        <v>0</v>
      </c>
      <c r="F367" s="120">
        <v>0</v>
      </c>
      <c r="G367" s="120">
        <v>0.85271799999999998</v>
      </c>
      <c r="H367" s="120">
        <v>0</v>
      </c>
      <c r="I367" s="120">
        <v>0</v>
      </c>
      <c r="J367" s="120">
        <v>0</v>
      </c>
      <c r="K367" s="120">
        <v>0</v>
      </c>
      <c r="L367" s="120">
        <v>0</v>
      </c>
      <c r="M367" s="120">
        <v>0</v>
      </c>
      <c r="N367" s="120">
        <v>0</v>
      </c>
      <c r="O367" s="120">
        <v>0</v>
      </c>
      <c r="P367" s="120">
        <v>0</v>
      </c>
      <c r="Q367" s="120">
        <v>0</v>
      </c>
      <c r="R367" s="120">
        <v>4.2366599999999996</v>
      </c>
      <c r="S367" s="120">
        <v>0</v>
      </c>
      <c r="T367" s="120">
        <v>0</v>
      </c>
      <c r="U367" s="120">
        <v>0</v>
      </c>
      <c r="V367" s="120">
        <v>0</v>
      </c>
      <c r="W367" s="120">
        <v>0</v>
      </c>
      <c r="X367" s="120">
        <v>0</v>
      </c>
      <c r="Y367" s="120">
        <v>0</v>
      </c>
      <c r="Z367" s="120">
        <v>185.52337800000001</v>
      </c>
    </row>
    <row r="368" spans="1:26" x14ac:dyDescent="0.25">
      <c r="B368" s="119" t="s">
        <v>429</v>
      </c>
      <c r="C368" s="120">
        <v>0</v>
      </c>
      <c r="D368" s="120">
        <v>0</v>
      </c>
      <c r="E368" s="120">
        <v>0</v>
      </c>
      <c r="F368" s="120">
        <v>0</v>
      </c>
      <c r="G368" s="120">
        <v>0</v>
      </c>
      <c r="H368" s="120">
        <v>0</v>
      </c>
      <c r="I368" s="120">
        <v>0</v>
      </c>
      <c r="J368" s="120">
        <v>0</v>
      </c>
      <c r="K368" s="120">
        <v>0</v>
      </c>
      <c r="L368" s="120">
        <v>0</v>
      </c>
      <c r="M368" s="120">
        <v>0</v>
      </c>
      <c r="N368" s="120">
        <v>0</v>
      </c>
      <c r="O368" s="120">
        <v>0</v>
      </c>
      <c r="P368" s="120">
        <v>0</v>
      </c>
      <c r="Q368" s="120">
        <v>0</v>
      </c>
      <c r="R368" s="120">
        <v>0</v>
      </c>
      <c r="S368" s="120">
        <v>0</v>
      </c>
      <c r="T368" s="120">
        <v>0</v>
      </c>
      <c r="U368" s="120">
        <v>0</v>
      </c>
      <c r="V368" s="120">
        <v>0</v>
      </c>
      <c r="W368" s="120">
        <v>0</v>
      </c>
      <c r="X368" s="120">
        <v>0</v>
      </c>
      <c r="Y368" s="120">
        <v>0</v>
      </c>
      <c r="Z368" s="120">
        <v>0</v>
      </c>
    </row>
    <row r="369" spans="1:26" x14ac:dyDescent="0.25">
      <c r="B369" s="119" t="s">
        <v>430</v>
      </c>
      <c r="C369" s="120">
        <v>0</v>
      </c>
      <c r="D369" s="120">
        <v>0</v>
      </c>
      <c r="E369" s="120">
        <v>0</v>
      </c>
      <c r="F369" s="120">
        <v>0</v>
      </c>
      <c r="G369" s="120">
        <v>0</v>
      </c>
      <c r="H369" s="120">
        <v>0</v>
      </c>
      <c r="I369" s="120">
        <v>0</v>
      </c>
      <c r="J369" s="120">
        <v>0</v>
      </c>
      <c r="K369" s="120">
        <v>0</v>
      </c>
      <c r="L369" s="120">
        <v>0</v>
      </c>
      <c r="M369" s="120">
        <v>0</v>
      </c>
      <c r="N369" s="120">
        <v>0</v>
      </c>
      <c r="O369" s="120">
        <v>0</v>
      </c>
      <c r="P369" s="120">
        <v>0</v>
      </c>
      <c r="Q369" s="120">
        <v>0</v>
      </c>
      <c r="R369" s="120">
        <v>0</v>
      </c>
      <c r="S369" s="120">
        <v>0</v>
      </c>
      <c r="T369" s="120">
        <v>0</v>
      </c>
      <c r="U369" s="120">
        <v>0</v>
      </c>
      <c r="V369" s="120">
        <v>0</v>
      </c>
      <c r="W369" s="120">
        <v>0</v>
      </c>
      <c r="X369" s="120">
        <v>0</v>
      </c>
      <c r="Y369" s="120">
        <v>0</v>
      </c>
      <c r="Z369" s="120">
        <v>0</v>
      </c>
    </row>
    <row r="370" spans="1:26" x14ac:dyDescent="0.25">
      <c r="B370" s="119" t="s">
        <v>431</v>
      </c>
      <c r="C370" s="120">
        <v>0</v>
      </c>
      <c r="D370" s="120">
        <v>0</v>
      </c>
      <c r="E370" s="120">
        <v>0</v>
      </c>
      <c r="F370" s="120">
        <v>0</v>
      </c>
      <c r="G370" s="120">
        <v>0</v>
      </c>
      <c r="H370" s="120">
        <v>0</v>
      </c>
      <c r="I370" s="120">
        <v>0</v>
      </c>
      <c r="J370" s="120">
        <v>0</v>
      </c>
      <c r="K370" s="120">
        <v>0</v>
      </c>
      <c r="L370" s="120">
        <v>0</v>
      </c>
      <c r="M370" s="120">
        <v>0</v>
      </c>
      <c r="N370" s="120">
        <v>0</v>
      </c>
      <c r="O370" s="120">
        <v>0</v>
      </c>
      <c r="P370" s="120">
        <v>0</v>
      </c>
      <c r="Q370" s="120">
        <v>0</v>
      </c>
      <c r="R370" s="120">
        <v>0</v>
      </c>
      <c r="S370" s="120">
        <v>0</v>
      </c>
      <c r="T370" s="120">
        <v>0</v>
      </c>
      <c r="U370" s="120">
        <v>0</v>
      </c>
      <c r="V370" s="120">
        <v>0</v>
      </c>
      <c r="W370" s="120">
        <v>0</v>
      </c>
      <c r="X370" s="120">
        <v>0</v>
      </c>
      <c r="Y370" s="120">
        <v>0</v>
      </c>
      <c r="Z370" s="120">
        <v>0</v>
      </c>
    </row>
    <row r="371" spans="1:26" x14ac:dyDescent="0.25">
      <c r="A371" s="119" t="s">
        <v>432</v>
      </c>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row>
    <row r="372" spans="1:26" x14ac:dyDescent="0.25">
      <c r="B372" s="119" t="s">
        <v>433</v>
      </c>
      <c r="C372" s="120">
        <v>0</v>
      </c>
      <c r="D372" s="120">
        <v>0</v>
      </c>
      <c r="E372" s="120">
        <v>0</v>
      </c>
      <c r="F372" s="120">
        <v>0</v>
      </c>
      <c r="G372" s="120">
        <v>0</v>
      </c>
      <c r="H372" s="120">
        <v>0</v>
      </c>
      <c r="I372" s="120">
        <v>0</v>
      </c>
      <c r="J372" s="120">
        <v>0</v>
      </c>
      <c r="K372" s="120">
        <v>0</v>
      </c>
      <c r="L372" s="120">
        <v>0</v>
      </c>
      <c r="M372" s="120">
        <v>0</v>
      </c>
      <c r="N372" s="120">
        <v>0</v>
      </c>
      <c r="O372" s="120">
        <v>0</v>
      </c>
      <c r="P372" s="120">
        <v>0</v>
      </c>
      <c r="Q372" s="120">
        <v>0</v>
      </c>
      <c r="R372" s="120">
        <v>0</v>
      </c>
      <c r="S372" s="120">
        <v>0</v>
      </c>
      <c r="T372" s="120">
        <v>0</v>
      </c>
      <c r="U372" s="120">
        <v>0</v>
      </c>
      <c r="V372" s="120">
        <v>0</v>
      </c>
      <c r="W372" s="120">
        <v>0</v>
      </c>
      <c r="X372" s="120">
        <v>0</v>
      </c>
      <c r="Y372" s="120">
        <v>0</v>
      </c>
      <c r="Z372" s="120">
        <v>0</v>
      </c>
    </row>
    <row r="373" spans="1:26" x14ac:dyDescent="0.25">
      <c r="B373" s="119" t="s">
        <v>434</v>
      </c>
      <c r="C373" s="120">
        <v>0</v>
      </c>
      <c r="D373" s="120">
        <v>0</v>
      </c>
      <c r="E373" s="120">
        <v>0</v>
      </c>
      <c r="F373" s="120">
        <v>0</v>
      </c>
      <c r="G373" s="120">
        <v>0</v>
      </c>
      <c r="H373" s="120">
        <v>0</v>
      </c>
      <c r="I373" s="120">
        <v>0</v>
      </c>
      <c r="J373" s="120">
        <v>0</v>
      </c>
      <c r="K373" s="120">
        <v>0</v>
      </c>
      <c r="L373" s="120">
        <v>0</v>
      </c>
      <c r="M373" s="120">
        <v>0</v>
      </c>
      <c r="N373" s="120">
        <v>0</v>
      </c>
      <c r="O373" s="120">
        <v>0</v>
      </c>
      <c r="P373" s="120">
        <v>0</v>
      </c>
      <c r="Q373" s="120">
        <v>0</v>
      </c>
      <c r="R373" s="120">
        <v>0</v>
      </c>
      <c r="S373" s="120">
        <v>0</v>
      </c>
      <c r="T373" s="120">
        <v>0</v>
      </c>
      <c r="U373" s="120">
        <v>0</v>
      </c>
      <c r="V373" s="120">
        <v>0</v>
      </c>
      <c r="W373" s="120">
        <v>0</v>
      </c>
      <c r="X373" s="120">
        <v>0</v>
      </c>
      <c r="Y373" s="120">
        <v>0</v>
      </c>
      <c r="Z373" s="120">
        <v>0</v>
      </c>
    </row>
    <row r="374" spans="1:26" x14ac:dyDescent="0.25">
      <c r="A374" s="119" t="s">
        <v>435</v>
      </c>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row>
    <row r="375" spans="1:26" x14ac:dyDescent="0.25">
      <c r="B375" s="119" t="s">
        <v>436</v>
      </c>
      <c r="C375" s="120">
        <v>0</v>
      </c>
      <c r="D375" s="120">
        <v>0</v>
      </c>
      <c r="E375" s="120">
        <v>0</v>
      </c>
      <c r="F375" s="120">
        <v>0</v>
      </c>
      <c r="G375" s="120">
        <v>0</v>
      </c>
      <c r="H375" s="120">
        <v>0</v>
      </c>
      <c r="I375" s="120">
        <v>0</v>
      </c>
      <c r="J375" s="120">
        <v>0</v>
      </c>
      <c r="K375" s="120">
        <v>0</v>
      </c>
      <c r="L375" s="120">
        <v>0</v>
      </c>
      <c r="M375" s="120">
        <v>0</v>
      </c>
      <c r="N375" s="120">
        <v>0</v>
      </c>
      <c r="O375" s="120">
        <v>0</v>
      </c>
      <c r="P375" s="120">
        <v>0</v>
      </c>
      <c r="Q375" s="120">
        <v>0</v>
      </c>
      <c r="R375" s="120">
        <v>0</v>
      </c>
      <c r="S375" s="120">
        <v>0</v>
      </c>
      <c r="T375" s="120">
        <v>0</v>
      </c>
      <c r="U375" s="120">
        <v>0</v>
      </c>
      <c r="V375" s="120">
        <v>0</v>
      </c>
      <c r="W375" s="120">
        <v>0</v>
      </c>
      <c r="X375" s="120">
        <v>0</v>
      </c>
      <c r="Y375" s="120">
        <v>0</v>
      </c>
      <c r="Z375" s="120">
        <v>0</v>
      </c>
    </row>
    <row r="376" spans="1:26" x14ac:dyDescent="0.25">
      <c r="A376" s="119" t="s">
        <v>437</v>
      </c>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row>
    <row r="377" spans="1:26" x14ac:dyDescent="0.25">
      <c r="B377" s="119" t="s">
        <v>9</v>
      </c>
      <c r="C377" s="120">
        <v>0</v>
      </c>
      <c r="D377" s="120">
        <v>0</v>
      </c>
      <c r="E377" s="120">
        <v>0</v>
      </c>
      <c r="F377" s="120">
        <v>0</v>
      </c>
      <c r="G377" s="120">
        <v>0</v>
      </c>
      <c r="H377" s="120">
        <v>0</v>
      </c>
      <c r="I377" s="120">
        <v>0</v>
      </c>
      <c r="J377" s="120">
        <v>0</v>
      </c>
      <c r="K377" s="120">
        <v>0</v>
      </c>
      <c r="L377" s="120">
        <v>0</v>
      </c>
      <c r="M377" s="120">
        <v>0</v>
      </c>
      <c r="N377" s="120">
        <v>0</v>
      </c>
      <c r="O377" s="120">
        <v>0</v>
      </c>
      <c r="P377" s="120">
        <v>0</v>
      </c>
      <c r="Q377" s="120">
        <v>0</v>
      </c>
      <c r="R377" s="120">
        <v>0</v>
      </c>
      <c r="S377" s="120">
        <v>0</v>
      </c>
      <c r="T377" s="120">
        <v>0</v>
      </c>
      <c r="U377" s="120">
        <v>0</v>
      </c>
      <c r="V377" s="120">
        <v>0</v>
      </c>
      <c r="W377" s="120">
        <v>0</v>
      </c>
      <c r="X377" s="120">
        <v>0</v>
      </c>
      <c r="Y377" s="120">
        <v>0</v>
      </c>
      <c r="Z377" s="120">
        <v>0</v>
      </c>
    </row>
    <row r="378" spans="1:26" x14ac:dyDescent="0.25">
      <c r="B378" s="119" t="s">
        <v>12</v>
      </c>
      <c r="C378" s="120">
        <v>0</v>
      </c>
      <c r="D378" s="120">
        <v>0</v>
      </c>
      <c r="E378" s="120">
        <v>0</v>
      </c>
      <c r="F378" s="120">
        <v>0</v>
      </c>
      <c r="G378" s="120">
        <v>0</v>
      </c>
      <c r="H378" s="120">
        <v>0</v>
      </c>
      <c r="I378" s="120">
        <v>0</v>
      </c>
      <c r="J378" s="120">
        <v>0</v>
      </c>
      <c r="K378" s="120">
        <v>0</v>
      </c>
      <c r="L378" s="120">
        <v>0</v>
      </c>
      <c r="M378" s="120">
        <v>0</v>
      </c>
      <c r="N378" s="120">
        <v>0</v>
      </c>
      <c r="O378" s="120">
        <v>0</v>
      </c>
      <c r="P378" s="120">
        <v>0</v>
      </c>
      <c r="Q378" s="120">
        <v>0</v>
      </c>
      <c r="R378" s="120">
        <v>0</v>
      </c>
      <c r="S378" s="120">
        <v>0</v>
      </c>
      <c r="T378" s="120">
        <v>0</v>
      </c>
      <c r="U378" s="120">
        <v>0</v>
      </c>
      <c r="V378" s="120">
        <v>0</v>
      </c>
      <c r="W378" s="120">
        <v>0</v>
      </c>
      <c r="X378" s="120">
        <v>0</v>
      </c>
      <c r="Y378" s="120">
        <v>0</v>
      </c>
      <c r="Z378" s="120">
        <v>0</v>
      </c>
    </row>
    <row r="379" spans="1:26" x14ac:dyDescent="0.25">
      <c r="B379" s="119" t="s">
        <v>13</v>
      </c>
      <c r="C379" s="120">
        <v>0</v>
      </c>
      <c r="D379" s="120">
        <v>0</v>
      </c>
      <c r="E379" s="120">
        <v>0</v>
      </c>
      <c r="F379" s="120">
        <v>0</v>
      </c>
      <c r="G379" s="120">
        <v>0</v>
      </c>
      <c r="H379" s="120">
        <v>0</v>
      </c>
      <c r="I379" s="120">
        <v>0</v>
      </c>
      <c r="J379" s="120">
        <v>0</v>
      </c>
      <c r="K379" s="120">
        <v>0</v>
      </c>
      <c r="L379" s="120">
        <v>0</v>
      </c>
      <c r="M379" s="120">
        <v>0</v>
      </c>
      <c r="N379" s="120">
        <v>0</v>
      </c>
      <c r="O379" s="120">
        <v>0</v>
      </c>
      <c r="P379" s="120">
        <v>0</v>
      </c>
      <c r="Q379" s="120">
        <v>0</v>
      </c>
      <c r="R379" s="120">
        <v>0</v>
      </c>
      <c r="S379" s="120">
        <v>0</v>
      </c>
      <c r="T379" s="120">
        <v>0</v>
      </c>
      <c r="U379" s="120">
        <v>0</v>
      </c>
      <c r="V379" s="120">
        <v>0</v>
      </c>
      <c r="W379" s="120">
        <v>0</v>
      </c>
      <c r="X379" s="120">
        <v>0</v>
      </c>
      <c r="Y379" s="120">
        <v>0</v>
      </c>
      <c r="Z379" s="120">
        <v>0</v>
      </c>
    </row>
    <row r="380" spans="1:26" x14ac:dyDescent="0.25">
      <c r="B380" s="119" t="s">
        <v>14</v>
      </c>
      <c r="C380" s="120">
        <v>0</v>
      </c>
      <c r="D380" s="120">
        <v>0</v>
      </c>
      <c r="E380" s="120">
        <v>0</v>
      </c>
      <c r="F380" s="120">
        <v>0</v>
      </c>
      <c r="G380" s="120">
        <v>0</v>
      </c>
      <c r="H380" s="120">
        <v>0</v>
      </c>
      <c r="I380" s="120">
        <v>0</v>
      </c>
      <c r="J380" s="120">
        <v>0</v>
      </c>
      <c r="K380" s="120">
        <v>0</v>
      </c>
      <c r="L380" s="120">
        <v>0</v>
      </c>
      <c r="M380" s="120">
        <v>0</v>
      </c>
      <c r="N380" s="120">
        <v>0</v>
      </c>
      <c r="O380" s="120">
        <v>0</v>
      </c>
      <c r="P380" s="120">
        <v>0</v>
      </c>
      <c r="Q380" s="120">
        <v>0</v>
      </c>
      <c r="R380" s="120">
        <v>0</v>
      </c>
      <c r="S380" s="120">
        <v>0</v>
      </c>
      <c r="T380" s="120">
        <v>0</v>
      </c>
      <c r="U380" s="120">
        <v>0</v>
      </c>
      <c r="V380" s="120">
        <v>0</v>
      </c>
      <c r="W380" s="120">
        <v>0</v>
      </c>
      <c r="X380" s="120">
        <v>0</v>
      </c>
      <c r="Y380" s="120">
        <v>0</v>
      </c>
      <c r="Z380" s="120">
        <v>0</v>
      </c>
    </row>
    <row r="381" spans="1:26" x14ac:dyDescent="0.25">
      <c r="B381" s="119" t="s">
        <v>15</v>
      </c>
      <c r="C381" s="120">
        <v>0</v>
      </c>
      <c r="D381" s="120">
        <v>0</v>
      </c>
      <c r="E381" s="120">
        <v>0</v>
      </c>
      <c r="F381" s="120">
        <v>0</v>
      </c>
      <c r="G381" s="120">
        <v>0</v>
      </c>
      <c r="H381" s="120">
        <v>0</v>
      </c>
      <c r="I381" s="120">
        <v>0</v>
      </c>
      <c r="J381" s="120">
        <v>0</v>
      </c>
      <c r="K381" s="120">
        <v>0</v>
      </c>
      <c r="L381" s="120">
        <v>0</v>
      </c>
      <c r="M381" s="120">
        <v>0</v>
      </c>
      <c r="N381" s="120">
        <v>0</v>
      </c>
      <c r="O381" s="120">
        <v>0</v>
      </c>
      <c r="P381" s="120">
        <v>0</v>
      </c>
      <c r="Q381" s="120">
        <v>0</v>
      </c>
      <c r="R381" s="120">
        <v>0</v>
      </c>
      <c r="S381" s="120">
        <v>0</v>
      </c>
      <c r="T381" s="120">
        <v>0</v>
      </c>
      <c r="U381" s="120">
        <v>0</v>
      </c>
      <c r="V381" s="120">
        <v>0</v>
      </c>
      <c r="W381" s="120">
        <v>0</v>
      </c>
      <c r="X381" s="120">
        <v>0</v>
      </c>
      <c r="Y381" s="120">
        <v>0</v>
      </c>
      <c r="Z381" s="120">
        <v>0</v>
      </c>
    </row>
    <row r="382" spans="1:26" x14ac:dyDescent="0.25">
      <c r="B382" s="119" t="s">
        <v>18</v>
      </c>
      <c r="C382" s="120">
        <v>0</v>
      </c>
      <c r="D382" s="120">
        <v>0</v>
      </c>
      <c r="E382" s="120">
        <v>0</v>
      </c>
      <c r="F382" s="120">
        <v>0</v>
      </c>
      <c r="G382" s="120">
        <v>0</v>
      </c>
      <c r="H382" s="120">
        <v>0</v>
      </c>
      <c r="I382" s="120">
        <v>0</v>
      </c>
      <c r="J382" s="120">
        <v>0</v>
      </c>
      <c r="K382" s="120">
        <v>0</v>
      </c>
      <c r="L382" s="120">
        <v>0</v>
      </c>
      <c r="M382" s="120">
        <v>0</v>
      </c>
      <c r="N382" s="120">
        <v>0</v>
      </c>
      <c r="O382" s="120">
        <v>0</v>
      </c>
      <c r="P382" s="120">
        <v>0</v>
      </c>
      <c r="Q382" s="120">
        <v>0</v>
      </c>
      <c r="R382" s="120">
        <v>0</v>
      </c>
      <c r="S382" s="120">
        <v>0</v>
      </c>
      <c r="T382" s="120">
        <v>0</v>
      </c>
      <c r="U382" s="120">
        <v>0</v>
      </c>
      <c r="V382" s="120">
        <v>0</v>
      </c>
      <c r="W382" s="120">
        <v>0</v>
      </c>
      <c r="X382" s="120">
        <v>0</v>
      </c>
      <c r="Y382" s="120">
        <v>0</v>
      </c>
      <c r="Z382" s="120">
        <v>0</v>
      </c>
    </row>
    <row r="383" spans="1:26" x14ac:dyDescent="0.25">
      <c r="B383" s="119" t="s">
        <v>19</v>
      </c>
      <c r="C383" s="120">
        <v>0</v>
      </c>
      <c r="D383" s="120">
        <v>0</v>
      </c>
      <c r="E383" s="120">
        <v>0</v>
      </c>
      <c r="F383" s="120">
        <v>0</v>
      </c>
      <c r="G383" s="120">
        <v>0</v>
      </c>
      <c r="H383" s="120">
        <v>0</v>
      </c>
      <c r="I383" s="120">
        <v>0</v>
      </c>
      <c r="J383" s="120">
        <v>0</v>
      </c>
      <c r="K383" s="120">
        <v>0</v>
      </c>
      <c r="L383" s="120">
        <v>0</v>
      </c>
      <c r="M383" s="120">
        <v>0</v>
      </c>
      <c r="N383" s="120">
        <v>0</v>
      </c>
      <c r="O383" s="120">
        <v>0</v>
      </c>
      <c r="P383" s="120">
        <v>0</v>
      </c>
      <c r="Q383" s="120">
        <v>0</v>
      </c>
      <c r="R383" s="120">
        <v>0</v>
      </c>
      <c r="S383" s="120">
        <v>0</v>
      </c>
      <c r="T383" s="120">
        <v>0</v>
      </c>
      <c r="U383" s="120">
        <v>0</v>
      </c>
      <c r="V383" s="120">
        <v>0</v>
      </c>
      <c r="W383" s="120">
        <v>0</v>
      </c>
      <c r="X383" s="120">
        <v>0</v>
      </c>
      <c r="Y383" s="120">
        <v>0</v>
      </c>
      <c r="Z383" s="120">
        <v>0</v>
      </c>
    </row>
    <row r="384" spans="1:26" x14ac:dyDescent="0.25">
      <c r="B384" s="119" t="s">
        <v>20</v>
      </c>
      <c r="C384" s="120">
        <v>0</v>
      </c>
      <c r="D384" s="120">
        <v>0</v>
      </c>
      <c r="E384" s="120">
        <v>0</v>
      </c>
      <c r="F384" s="120">
        <v>0</v>
      </c>
      <c r="G384" s="120">
        <v>0</v>
      </c>
      <c r="H384" s="120">
        <v>0</v>
      </c>
      <c r="I384" s="120">
        <v>0</v>
      </c>
      <c r="J384" s="120">
        <v>0</v>
      </c>
      <c r="K384" s="120">
        <v>0</v>
      </c>
      <c r="L384" s="120">
        <v>0</v>
      </c>
      <c r="M384" s="120">
        <v>0</v>
      </c>
      <c r="N384" s="120">
        <v>0</v>
      </c>
      <c r="O384" s="120">
        <v>0</v>
      </c>
      <c r="P384" s="120">
        <v>0</v>
      </c>
      <c r="Q384" s="120">
        <v>0</v>
      </c>
      <c r="R384" s="120">
        <v>0</v>
      </c>
      <c r="S384" s="120">
        <v>0</v>
      </c>
      <c r="T384" s="120">
        <v>0</v>
      </c>
      <c r="U384" s="120">
        <v>0</v>
      </c>
      <c r="V384" s="120">
        <v>0</v>
      </c>
      <c r="W384" s="120">
        <v>0</v>
      </c>
      <c r="X384" s="120">
        <v>0</v>
      </c>
      <c r="Y384" s="120">
        <v>0</v>
      </c>
      <c r="Z384" s="120">
        <v>0</v>
      </c>
    </row>
    <row r="385" spans="1:26" x14ac:dyDescent="0.25">
      <c r="A385" s="119" t="s">
        <v>438</v>
      </c>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row>
    <row r="386" spans="1:26" x14ac:dyDescent="0.25">
      <c r="B386" s="119" t="s">
        <v>439</v>
      </c>
      <c r="C386" s="120">
        <v>0</v>
      </c>
      <c r="D386" s="120">
        <v>0</v>
      </c>
      <c r="E386" s="120">
        <v>0</v>
      </c>
      <c r="F386" s="120">
        <v>0</v>
      </c>
      <c r="G386" s="120">
        <v>0</v>
      </c>
      <c r="H386" s="120">
        <v>0</v>
      </c>
      <c r="I386" s="120">
        <v>0</v>
      </c>
      <c r="J386" s="120">
        <v>0</v>
      </c>
      <c r="K386" s="120">
        <v>0</v>
      </c>
      <c r="L386" s="120">
        <v>0</v>
      </c>
      <c r="M386" s="120">
        <v>0</v>
      </c>
      <c r="N386" s="120">
        <v>0</v>
      </c>
      <c r="O386" s="120">
        <v>0</v>
      </c>
      <c r="P386" s="120">
        <v>0</v>
      </c>
      <c r="Q386" s="120">
        <v>0</v>
      </c>
      <c r="R386" s="120">
        <v>0</v>
      </c>
      <c r="S386" s="120">
        <v>0</v>
      </c>
      <c r="T386" s="120">
        <v>0</v>
      </c>
      <c r="U386" s="120">
        <v>0</v>
      </c>
      <c r="V386" s="120">
        <v>0</v>
      </c>
      <c r="W386" s="120">
        <v>0</v>
      </c>
      <c r="X386" s="120">
        <v>0</v>
      </c>
      <c r="Y386" s="120">
        <v>0</v>
      </c>
      <c r="Z386" s="120">
        <v>0</v>
      </c>
    </row>
    <row r="387" spans="1:26" x14ac:dyDescent="0.25">
      <c r="A387" s="119" t="s">
        <v>440</v>
      </c>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row>
    <row r="388" spans="1:26" x14ac:dyDescent="0.25">
      <c r="B388" s="119" t="s">
        <v>441</v>
      </c>
      <c r="C388" s="120">
        <v>0</v>
      </c>
      <c r="D388" s="120">
        <v>0</v>
      </c>
      <c r="E388" s="120">
        <v>0</v>
      </c>
      <c r="F388" s="120">
        <v>0</v>
      </c>
      <c r="G388" s="120">
        <v>0</v>
      </c>
      <c r="H388" s="120">
        <v>0</v>
      </c>
      <c r="I388" s="120">
        <v>0</v>
      </c>
      <c r="J388" s="120">
        <v>0</v>
      </c>
      <c r="K388" s="120">
        <v>0</v>
      </c>
      <c r="L388" s="120">
        <v>0</v>
      </c>
      <c r="M388" s="120">
        <v>0</v>
      </c>
      <c r="N388" s="120">
        <v>2.02</v>
      </c>
      <c r="O388" s="120">
        <v>0</v>
      </c>
      <c r="P388" s="120">
        <v>0</v>
      </c>
      <c r="Q388" s="120">
        <v>0</v>
      </c>
      <c r="R388" s="120">
        <v>0.13</v>
      </c>
      <c r="S388" s="120">
        <v>0</v>
      </c>
      <c r="T388" s="120">
        <v>0</v>
      </c>
      <c r="U388" s="120">
        <v>0</v>
      </c>
      <c r="V388" s="120">
        <v>0</v>
      </c>
      <c r="W388" s="120">
        <v>0</v>
      </c>
      <c r="X388" s="120">
        <v>0</v>
      </c>
      <c r="Y388" s="120">
        <v>0</v>
      </c>
      <c r="Z388" s="120">
        <v>2.15</v>
      </c>
    </row>
    <row r="389" spans="1:26" x14ac:dyDescent="0.25">
      <c r="B389" s="119" t="s">
        <v>442</v>
      </c>
      <c r="C389" s="120">
        <v>0</v>
      </c>
      <c r="D389" s="120">
        <v>0</v>
      </c>
      <c r="E389" s="120">
        <v>0</v>
      </c>
      <c r="F389" s="120">
        <v>0</v>
      </c>
      <c r="G389" s="120">
        <v>0</v>
      </c>
      <c r="H389" s="120">
        <v>0</v>
      </c>
      <c r="I389" s="120">
        <v>0</v>
      </c>
      <c r="J389" s="120">
        <v>0</v>
      </c>
      <c r="K389" s="120">
        <v>0</v>
      </c>
      <c r="L389" s="120">
        <v>0</v>
      </c>
      <c r="M389" s="120">
        <v>0</v>
      </c>
      <c r="N389" s="120">
        <v>0</v>
      </c>
      <c r="O389" s="120">
        <v>0</v>
      </c>
      <c r="P389" s="120">
        <v>0</v>
      </c>
      <c r="Q389" s="120">
        <v>0</v>
      </c>
      <c r="R389" s="120">
        <v>0</v>
      </c>
      <c r="S389" s="120">
        <v>0</v>
      </c>
      <c r="T389" s="120">
        <v>0</v>
      </c>
      <c r="U389" s="120">
        <v>0</v>
      </c>
      <c r="V389" s="120">
        <v>0</v>
      </c>
      <c r="W389" s="120">
        <v>0</v>
      </c>
      <c r="X389" s="120">
        <v>0</v>
      </c>
      <c r="Y389" s="120">
        <v>0</v>
      </c>
      <c r="Z389" s="120">
        <v>0</v>
      </c>
    </row>
    <row r="390" spans="1:26" x14ac:dyDescent="0.25">
      <c r="B390" s="119" t="s">
        <v>443</v>
      </c>
      <c r="C390" s="120">
        <v>0</v>
      </c>
      <c r="D390" s="120">
        <v>0</v>
      </c>
      <c r="E390" s="120">
        <v>0</v>
      </c>
      <c r="F390" s="120">
        <v>0</v>
      </c>
      <c r="G390" s="120">
        <v>0</v>
      </c>
      <c r="H390" s="120">
        <v>0</v>
      </c>
      <c r="I390" s="120">
        <v>0</v>
      </c>
      <c r="J390" s="120">
        <v>0</v>
      </c>
      <c r="K390" s="120">
        <v>0</v>
      </c>
      <c r="L390" s="120">
        <v>0</v>
      </c>
      <c r="M390" s="120">
        <v>0</v>
      </c>
      <c r="N390" s="120">
        <v>0</v>
      </c>
      <c r="O390" s="120">
        <v>0</v>
      </c>
      <c r="P390" s="120">
        <v>0</v>
      </c>
      <c r="Q390" s="120">
        <v>0</v>
      </c>
      <c r="R390" s="120">
        <v>0</v>
      </c>
      <c r="S390" s="120">
        <v>0</v>
      </c>
      <c r="T390" s="120">
        <v>0</v>
      </c>
      <c r="U390" s="120">
        <v>0</v>
      </c>
      <c r="V390" s="120">
        <v>0</v>
      </c>
      <c r="W390" s="120">
        <v>0</v>
      </c>
      <c r="X390" s="120">
        <v>0</v>
      </c>
      <c r="Y390" s="120">
        <v>0</v>
      </c>
      <c r="Z390" s="120">
        <v>0</v>
      </c>
    </row>
    <row r="391" spans="1:26" x14ac:dyDescent="0.25">
      <c r="B391" s="119" t="s">
        <v>444</v>
      </c>
      <c r="C391" s="120">
        <v>0</v>
      </c>
      <c r="D391" s="120">
        <v>0</v>
      </c>
      <c r="E391" s="120">
        <v>0</v>
      </c>
      <c r="F391" s="120">
        <v>0</v>
      </c>
      <c r="G391" s="120">
        <v>0</v>
      </c>
      <c r="H391" s="120">
        <v>0</v>
      </c>
      <c r="I391" s="120">
        <v>0</v>
      </c>
      <c r="J391" s="120">
        <v>0</v>
      </c>
      <c r="K391" s="120">
        <v>0</v>
      </c>
      <c r="L391" s="120">
        <v>0</v>
      </c>
      <c r="M391" s="120">
        <v>0</v>
      </c>
      <c r="N391" s="120">
        <v>0</v>
      </c>
      <c r="O391" s="120">
        <v>0</v>
      </c>
      <c r="P391" s="120">
        <v>0</v>
      </c>
      <c r="Q391" s="120">
        <v>0</v>
      </c>
      <c r="R391" s="120">
        <v>0</v>
      </c>
      <c r="S391" s="120">
        <v>0</v>
      </c>
      <c r="T391" s="120">
        <v>0</v>
      </c>
      <c r="U391" s="120">
        <v>0</v>
      </c>
      <c r="V391" s="120">
        <v>0</v>
      </c>
      <c r="W391" s="120">
        <v>0</v>
      </c>
      <c r="X391" s="120">
        <v>0</v>
      </c>
      <c r="Y391" s="120">
        <v>0</v>
      </c>
      <c r="Z391" s="120">
        <v>0</v>
      </c>
    </row>
    <row r="392" spans="1:26" x14ac:dyDescent="0.25">
      <c r="A392" s="119" t="s">
        <v>445</v>
      </c>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row>
    <row r="393" spans="1:26" x14ac:dyDescent="0.25">
      <c r="B393" s="119" t="s">
        <v>446</v>
      </c>
      <c r="C393" s="120">
        <v>0</v>
      </c>
      <c r="D393" s="120">
        <v>0</v>
      </c>
      <c r="E393" s="120">
        <v>0</v>
      </c>
      <c r="F393" s="120">
        <v>0</v>
      </c>
      <c r="G393" s="120">
        <v>0</v>
      </c>
      <c r="H393" s="120">
        <v>0</v>
      </c>
      <c r="I393" s="120">
        <v>0</v>
      </c>
      <c r="J393" s="120">
        <v>0</v>
      </c>
      <c r="K393" s="120">
        <v>0</v>
      </c>
      <c r="L393" s="120">
        <v>0</v>
      </c>
      <c r="M393" s="120">
        <v>0</v>
      </c>
      <c r="N393" s="120">
        <v>0</v>
      </c>
      <c r="O393" s="120">
        <v>0</v>
      </c>
      <c r="P393" s="120">
        <v>0</v>
      </c>
      <c r="Q393" s="120">
        <v>0</v>
      </c>
      <c r="R393" s="120">
        <v>0</v>
      </c>
      <c r="S393" s="120">
        <v>0</v>
      </c>
      <c r="T393" s="120">
        <v>0</v>
      </c>
      <c r="U393" s="120">
        <v>0</v>
      </c>
      <c r="V393" s="120">
        <v>0</v>
      </c>
      <c r="W393" s="120">
        <v>0</v>
      </c>
      <c r="X393" s="120">
        <v>0</v>
      </c>
      <c r="Y393" s="120">
        <v>0</v>
      </c>
      <c r="Z393" s="120">
        <v>0</v>
      </c>
    </row>
    <row r="394" spans="1:26" x14ac:dyDescent="0.25">
      <c r="B394" s="119" t="s">
        <v>447</v>
      </c>
      <c r="C394" s="120">
        <v>0</v>
      </c>
      <c r="D394" s="120">
        <v>0</v>
      </c>
      <c r="E394" s="120">
        <v>0</v>
      </c>
      <c r="F394" s="120">
        <v>0</v>
      </c>
      <c r="G394" s="120">
        <v>0</v>
      </c>
      <c r="H394" s="120">
        <v>0</v>
      </c>
      <c r="I394" s="120">
        <v>0</v>
      </c>
      <c r="J394" s="120">
        <v>0</v>
      </c>
      <c r="K394" s="120">
        <v>0</v>
      </c>
      <c r="L394" s="120">
        <v>0</v>
      </c>
      <c r="M394" s="120">
        <v>0</v>
      </c>
      <c r="N394" s="120">
        <v>0</v>
      </c>
      <c r="O394" s="120">
        <v>0</v>
      </c>
      <c r="P394" s="120">
        <v>0</v>
      </c>
      <c r="Q394" s="120">
        <v>0</v>
      </c>
      <c r="R394" s="120">
        <v>0</v>
      </c>
      <c r="S394" s="120">
        <v>0</v>
      </c>
      <c r="T394" s="120">
        <v>0</v>
      </c>
      <c r="U394" s="120">
        <v>0</v>
      </c>
      <c r="V394" s="120">
        <v>0</v>
      </c>
      <c r="W394" s="120">
        <v>0</v>
      </c>
      <c r="X394" s="120">
        <v>0</v>
      </c>
      <c r="Y394" s="120">
        <v>0</v>
      </c>
      <c r="Z394" s="120">
        <v>0</v>
      </c>
    </row>
    <row r="395" spans="1:26" x14ac:dyDescent="0.25">
      <c r="A395" s="119" t="s">
        <v>448</v>
      </c>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row>
    <row r="396" spans="1:26" x14ac:dyDescent="0.25">
      <c r="B396" s="119" t="s">
        <v>449</v>
      </c>
      <c r="C396" s="120">
        <v>9.7071299999999994</v>
      </c>
      <c r="D396" s="120">
        <v>0</v>
      </c>
      <c r="E396" s="120">
        <v>1.92432</v>
      </c>
      <c r="F396" s="120">
        <v>0</v>
      </c>
      <c r="G396" s="120">
        <v>0.61093500000000001</v>
      </c>
      <c r="H396" s="120">
        <v>0</v>
      </c>
      <c r="I396" s="120">
        <v>0</v>
      </c>
      <c r="J396" s="120">
        <v>4.4900799999999998</v>
      </c>
      <c r="K396" s="120">
        <v>0</v>
      </c>
      <c r="L396" s="120">
        <v>113.791</v>
      </c>
      <c r="M396" s="120">
        <v>0</v>
      </c>
      <c r="N396" s="120">
        <v>0</v>
      </c>
      <c r="O396" s="120">
        <v>0</v>
      </c>
      <c r="P396" s="120">
        <v>0</v>
      </c>
      <c r="Q396" s="120">
        <v>0</v>
      </c>
      <c r="R396" s="120">
        <v>3.65333</v>
      </c>
      <c r="S396" s="120">
        <v>0</v>
      </c>
      <c r="T396" s="120">
        <v>0</v>
      </c>
      <c r="U396" s="120">
        <v>0</v>
      </c>
      <c r="V396" s="120">
        <v>0</v>
      </c>
      <c r="W396" s="120">
        <v>0</v>
      </c>
      <c r="X396" s="120">
        <v>0</v>
      </c>
      <c r="Y396" s="120">
        <v>0</v>
      </c>
      <c r="Z396" s="120">
        <v>134.176795</v>
      </c>
    </row>
    <row r="397" spans="1:26" x14ac:dyDescent="0.25">
      <c r="A397" s="119" t="s">
        <v>450</v>
      </c>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row>
    <row r="398" spans="1:26" x14ac:dyDescent="0.25">
      <c r="B398" s="119" t="s">
        <v>451</v>
      </c>
      <c r="C398" s="120">
        <v>0</v>
      </c>
      <c r="D398" s="120">
        <v>0</v>
      </c>
      <c r="E398" s="120">
        <v>0</v>
      </c>
      <c r="F398" s="120">
        <v>0</v>
      </c>
      <c r="G398" s="120">
        <v>0</v>
      </c>
      <c r="H398" s="120">
        <v>0</v>
      </c>
      <c r="I398" s="120">
        <v>0</v>
      </c>
      <c r="J398" s="120">
        <v>0</v>
      </c>
      <c r="K398" s="120">
        <v>0</v>
      </c>
      <c r="L398" s="120">
        <v>0</v>
      </c>
      <c r="M398" s="120">
        <v>0</v>
      </c>
      <c r="N398" s="120">
        <v>0</v>
      </c>
      <c r="O398" s="120">
        <v>0</v>
      </c>
      <c r="P398" s="120">
        <v>0</v>
      </c>
      <c r="Q398" s="120">
        <v>0</v>
      </c>
      <c r="R398" s="120">
        <v>0</v>
      </c>
      <c r="S398" s="120">
        <v>0</v>
      </c>
      <c r="T398" s="120">
        <v>0</v>
      </c>
      <c r="U398" s="120">
        <v>0</v>
      </c>
      <c r="V398" s="120">
        <v>0</v>
      </c>
      <c r="W398" s="120">
        <v>0</v>
      </c>
      <c r="X398" s="120">
        <v>0</v>
      </c>
      <c r="Y398" s="120">
        <v>0</v>
      </c>
      <c r="Z398" s="120">
        <v>0</v>
      </c>
    </row>
    <row r="399" spans="1:26" x14ac:dyDescent="0.25">
      <c r="B399" s="119" t="s">
        <v>452</v>
      </c>
      <c r="C399" s="120">
        <v>0</v>
      </c>
      <c r="D399" s="120">
        <v>0</v>
      </c>
      <c r="E399" s="120">
        <v>0</v>
      </c>
      <c r="F399" s="120">
        <v>0</v>
      </c>
      <c r="G399" s="120">
        <v>0</v>
      </c>
      <c r="H399" s="120">
        <v>0</v>
      </c>
      <c r="I399" s="120">
        <v>0</v>
      </c>
      <c r="J399" s="120">
        <v>0</v>
      </c>
      <c r="K399" s="120">
        <v>0</v>
      </c>
      <c r="L399" s="120">
        <v>0</v>
      </c>
      <c r="M399" s="120">
        <v>0</v>
      </c>
      <c r="N399" s="120">
        <v>0</v>
      </c>
      <c r="O399" s="120">
        <v>0</v>
      </c>
      <c r="P399" s="120">
        <v>0</v>
      </c>
      <c r="Q399" s="120">
        <v>0</v>
      </c>
      <c r="R399" s="120">
        <v>0</v>
      </c>
      <c r="S399" s="120">
        <v>0</v>
      </c>
      <c r="T399" s="120">
        <v>0</v>
      </c>
      <c r="U399" s="120">
        <v>0</v>
      </c>
      <c r="V399" s="120">
        <v>0</v>
      </c>
      <c r="W399" s="120">
        <v>0</v>
      </c>
      <c r="X399" s="120">
        <v>0</v>
      </c>
      <c r="Y399" s="120">
        <v>0</v>
      </c>
      <c r="Z399" s="120">
        <v>0</v>
      </c>
    </row>
    <row r="400" spans="1:26" x14ac:dyDescent="0.25">
      <c r="B400" s="119" t="s">
        <v>453</v>
      </c>
      <c r="C400" s="120">
        <v>137.125</v>
      </c>
      <c r="D400" s="120">
        <v>0</v>
      </c>
      <c r="E400" s="120">
        <v>0</v>
      </c>
      <c r="F400" s="120">
        <v>0</v>
      </c>
      <c r="G400" s="120">
        <v>0</v>
      </c>
      <c r="H400" s="120">
        <v>0</v>
      </c>
      <c r="I400" s="120">
        <v>0</v>
      </c>
      <c r="J400" s="120">
        <v>0</v>
      </c>
      <c r="K400" s="120">
        <v>0</v>
      </c>
      <c r="L400" s="120">
        <v>0</v>
      </c>
      <c r="M400" s="120">
        <v>0</v>
      </c>
      <c r="N400" s="120">
        <v>0</v>
      </c>
      <c r="O400" s="120">
        <v>0</v>
      </c>
      <c r="P400" s="120">
        <v>0</v>
      </c>
      <c r="Q400" s="120">
        <v>0</v>
      </c>
      <c r="R400" s="120">
        <v>6.4447299999999998</v>
      </c>
      <c r="S400" s="120">
        <v>0</v>
      </c>
      <c r="T400" s="120">
        <v>0</v>
      </c>
      <c r="U400" s="120">
        <v>0</v>
      </c>
      <c r="V400" s="120">
        <v>0</v>
      </c>
      <c r="W400" s="120">
        <v>0</v>
      </c>
      <c r="X400" s="120">
        <v>0</v>
      </c>
      <c r="Y400" s="120">
        <v>6.7734699999999997</v>
      </c>
      <c r="Z400" s="120">
        <v>150.3432</v>
      </c>
    </row>
    <row r="401" spans="1:26" x14ac:dyDescent="0.25">
      <c r="B401" s="119" t="s">
        <v>454</v>
      </c>
      <c r="C401" s="120">
        <v>0</v>
      </c>
      <c r="D401" s="120">
        <v>0</v>
      </c>
      <c r="E401" s="120">
        <v>0</v>
      </c>
      <c r="F401" s="120">
        <v>0</v>
      </c>
      <c r="G401" s="120">
        <v>0</v>
      </c>
      <c r="H401" s="120">
        <v>0</v>
      </c>
      <c r="I401" s="120">
        <v>0</v>
      </c>
      <c r="J401" s="120">
        <v>0</v>
      </c>
      <c r="K401" s="120">
        <v>0</v>
      </c>
      <c r="L401" s="120">
        <v>0</v>
      </c>
      <c r="M401" s="120">
        <v>0</v>
      </c>
      <c r="N401" s="120">
        <v>0</v>
      </c>
      <c r="O401" s="120">
        <v>0</v>
      </c>
      <c r="P401" s="120">
        <v>0</v>
      </c>
      <c r="Q401" s="120">
        <v>0</v>
      </c>
      <c r="R401" s="120">
        <v>0</v>
      </c>
      <c r="S401" s="120">
        <v>0</v>
      </c>
      <c r="T401" s="120">
        <v>0</v>
      </c>
      <c r="U401" s="120">
        <v>0</v>
      </c>
      <c r="V401" s="120">
        <v>0</v>
      </c>
      <c r="W401" s="120">
        <v>0</v>
      </c>
      <c r="X401" s="120">
        <v>0</v>
      </c>
      <c r="Y401" s="120">
        <v>0</v>
      </c>
      <c r="Z401" s="120">
        <v>0</v>
      </c>
    </row>
    <row r="402" spans="1:26" x14ac:dyDescent="0.25">
      <c r="B402" s="119" t="s">
        <v>455</v>
      </c>
      <c r="C402" s="120">
        <v>0</v>
      </c>
      <c r="D402" s="120">
        <v>0</v>
      </c>
      <c r="E402" s="120">
        <v>0</v>
      </c>
      <c r="F402" s="120">
        <v>0</v>
      </c>
      <c r="G402" s="120">
        <v>0</v>
      </c>
      <c r="H402" s="120">
        <v>0</v>
      </c>
      <c r="I402" s="120">
        <v>0</v>
      </c>
      <c r="J402" s="120">
        <v>0</v>
      </c>
      <c r="K402" s="120">
        <v>0</v>
      </c>
      <c r="L402" s="120">
        <v>0</v>
      </c>
      <c r="M402" s="120">
        <v>0</v>
      </c>
      <c r="N402" s="120">
        <v>0</v>
      </c>
      <c r="O402" s="120">
        <v>0</v>
      </c>
      <c r="P402" s="120">
        <v>0</v>
      </c>
      <c r="Q402" s="120">
        <v>0</v>
      </c>
      <c r="R402" s="120">
        <v>0</v>
      </c>
      <c r="S402" s="120">
        <v>0</v>
      </c>
      <c r="T402" s="120">
        <v>0</v>
      </c>
      <c r="U402" s="120">
        <v>0</v>
      </c>
      <c r="V402" s="120">
        <v>0</v>
      </c>
      <c r="W402" s="120">
        <v>0</v>
      </c>
      <c r="X402" s="120">
        <v>0</v>
      </c>
      <c r="Y402" s="120">
        <v>0</v>
      </c>
      <c r="Z402" s="120">
        <v>0</v>
      </c>
    </row>
    <row r="403" spans="1:26" x14ac:dyDescent="0.25">
      <c r="A403" s="119" t="s">
        <v>461</v>
      </c>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row>
    <row r="404" spans="1:26" x14ac:dyDescent="0.25">
      <c r="B404" s="119" t="s">
        <v>462</v>
      </c>
      <c r="C404" s="120">
        <v>0</v>
      </c>
      <c r="D404" s="120">
        <v>0</v>
      </c>
      <c r="E404" s="120">
        <v>0</v>
      </c>
      <c r="F404" s="120">
        <v>0</v>
      </c>
      <c r="G404" s="120">
        <v>0</v>
      </c>
      <c r="H404" s="120">
        <v>0</v>
      </c>
      <c r="I404" s="120">
        <v>0</v>
      </c>
      <c r="J404" s="120">
        <v>0</v>
      </c>
      <c r="K404" s="120">
        <v>0</v>
      </c>
      <c r="L404" s="120">
        <v>0</v>
      </c>
      <c r="M404" s="120">
        <v>0</v>
      </c>
      <c r="N404" s="120">
        <v>0</v>
      </c>
      <c r="O404" s="120">
        <v>0</v>
      </c>
      <c r="P404" s="120">
        <v>0</v>
      </c>
      <c r="Q404" s="120">
        <v>0</v>
      </c>
      <c r="R404" s="120">
        <v>0</v>
      </c>
      <c r="S404" s="120">
        <v>0</v>
      </c>
      <c r="T404" s="120">
        <v>0</v>
      </c>
      <c r="U404" s="120">
        <v>0</v>
      </c>
      <c r="V404" s="120">
        <v>0</v>
      </c>
      <c r="W404" s="120">
        <v>0</v>
      </c>
      <c r="X404" s="120">
        <v>0</v>
      </c>
      <c r="Y404" s="120">
        <v>0</v>
      </c>
      <c r="Z404" s="120">
        <v>0</v>
      </c>
    </row>
    <row r="405" spans="1:26" x14ac:dyDescent="0.25">
      <c r="A405" s="119" t="s">
        <v>463</v>
      </c>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row>
    <row r="406" spans="1:26" x14ac:dyDescent="0.25">
      <c r="B406" s="119" t="s">
        <v>464</v>
      </c>
      <c r="C406" s="120">
        <v>0</v>
      </c>
      <c r="D406" s="120">
        <v>0</v>
      </c>
      <c r="E406" s="120">
        <v>0</v>
      </c>
      <c r="F406" s="120">
        <v>0</v>
      </c>
      <c r="G406" s="120">
        <v>0</v>
      </c>
      <c r="H406" s="120">
        <v>0</v>
      </c>
      <c r="I406" s="120">
        <v>0</v>
      </c>
      <c r="J406" s="120">
        <v>0</v>
      </c>
      <c r="K406" s="120">
        <v>0</v>
      </c>
      <c r="L406" s="120">
        <v>0</v>
      </c>
      <c r="M406" s="120">
        <v>0</v>
      </c>
      <c r="N406" s="120">
        <v>0</v>
      </c>
      <c r="O406" s="120">
        <v>0</v>
      </c>
      <c r="P406" s="120">
        <v>0</v>
      </c>
      <c r="Q406" s="120">
        <v>0</v>
      </c>
      <c r="R406" s="120">
        <v>0</v>
      </c>
      <c r="S406" s="120">
        <v>0</v>
      </c>
      <c r="T406" s="120">
        <v>0</v>
      </c>
      <c r="U406" s="120">
        <v>0</v>
      </c>
      <c r="V406" s="120">
        <v>0</v>
      </c>
      <c r="W406" s="120">
        <v>0</v>
      </c>
      <c r="X406" s="120">
        <v>0</v>
      </c>
      <c r="Y406" s="120">
        <v>0</v>
      </c>
      <c r="Z406" s="120">
        <v>0</v>
      </c>
    </row>
    <row r="407" spans="1:26" x14ac:dyDescent="0.25">
      <c r="B407" s="119" t="s">
        <v>465</v>
      </c>
      <c r="C407" s="120">
        <v>0</v>
      </c>
      <c r="D407" s="120">
        <v>0</v>
      </c>
      <c r="E407" s="120">
        <v>0</v>
      </c>
      <c r="F407" s="120">
        <v>0</v>
      </c>
      <c r="G407" s="120">
        <v>0</v>
      </c>
      <c r="H407" s="120">
        <v>0</v>
      </c>
      <c r="I407" s="120">
        <v>0</v>
      </c>
      <c r="J407" s="120">
        <v>0</v>
      </c>
      <c r="K407" s="120">
        <v>0</v>
      </c>
      <c r="L407" s="120">
        <v>0</v>
      </c>
      <c r="M407" s="120">
        <v>0</v>
      </c>
      <c r="N407" s="120">
        <v>0</v>
      </c>
      <c r="O407" s="120">
        <v>0</v>
      </c>
      <c r="P407" s="120">
        <v>0</v>
      </c>
      <c r="Q407" s="120">
        <v>0</v>
      </c>
      <c r="R407" s="120">
        <v>0</v>
      </c>
      <c r="S407" s="120">
        <v>0</v>
      </c>
      <c r="T407" s="120">
        <v>0</v>
      </c>
      <c r="U407" s="120">
        <v>0</v>
      </c>
      <c r="V407" s="120">
        <v>0</v>
      </c>
      <c r="W407" s="120">
        <v>0</v>
      </c>
      <c r="X407" s="120">
        <v>0</v>
      </c>
      <c r="Y407" s="120">
        <v>0</v>
      </c>
      <c r="Z407" s="120">
        <v>0</v>
      </c>
    </row>
    <row r="408" spans="1:26" x14ac:dyDescent="0.25">
      <c r="A408" s="119" t="s">
        <v>466</v>
      </c>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row>
    <row r="409" spans="1:26" x14ac:dyDescent="0.25">
      <c r="B409" s="119" t="s">
        <v>467</v>
      </c>
      <c r="C409" s="120">
        <v>0</v>
      </c>
      <c r="D409" s="120">
        <v>0</v>
      </c>
      <c r="E409" s="120">
        <v>0</v>
      </c>
      <c r="F409" s="120">
        <v>0</v>
      </c>
      <c r="G409" s="120">
        <v>0</v>
      </c>
      <c r="H409" s="120">
        <v>0</v>
      </c>
      <c r="I409" s="120">
        <v>0</v>
      </c>
      <c r="J409" s="120">
        <v>0</v>
      </c>
      <c r="K409" s="120">
        <v>0</v>
      </c>
      <c r="L409" s="120">
        <v>0</v>
      </c>
      <c r="M409" s="120">
        <v>0</v>
      </c>
      <c r="N409" s="120">
        <v>0</v>
      </c>
      <c r="O409" s="120">
        <v>0</v>
      </c>
      <c r="P409" s="120">
        <v>0</v>
      </c>
      <c r="Q409" s="120">
        <v>0</v>
      </c>
      <c r="R409" s="120">
        <v>0</v>
      </c>
      <c r="S409" s="120">
        <v>0</v>
      </c>
      <c r="T409" s="120">
        <v>0</v>
      </c>
      <c r="U409" s="120">
        <v>0</v>
      </c>
      <c r="V409" s="120">
        <v>0</v>
      </c>
      <c r="W409" s="120">
        <v>0</v>
      </c>
      <c r="X409" s="120">
        <v>0</v>
      </c>
      <c r="Y409" s="120">
        <v>0</v>
      </c>
      <c r="Z409" s="120">
        <v>0</v>
      </c>
    </row>
    <row r="410" spans="1:26" x14ac:dyDescent="0.25">
      <c r="A410" s="119" t="s">
        <v>468</v>
      </c>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row>
    <row r="411" spans="1:26" x14ac:dyDescent="0.25">
      <c r="B411" s="119" t="s">
        <v>469</v>
      </c>
      <c r="C411" s="120">
        <v>0</v>
      </c>
      <c r="D411" s="120">
        <v>0</v>
      </c>
      <c r="E411" s="120">
        <v>0</v>
      </c>
      <c r="F411" s="120">
        <v>0</v>
      </c>
      <c r="G411" s="120">
        <v>0</v>
      </c>
      <c r="H411" s="120">
        <v>0</v>
      </c>
      <c r="I411" s="120">
        <v>0</v>
      </c>
      <c r="J411" s="120">
        <v>0</v>
      </c>
      <c r="K411" s="120">
        <v>0</v>
      </c>
      <c r="L411" s="120">
        <v>0</v>
      </c>
      <c r="M411" s="120">
        <v>0</v>
      </c>
      <c r="N411" s="120">
        <v>0</v>
      </c>
      <c r="O411" s="120">
        <v>0</v>
      </c>
      <c r="P411" s="120">
        <v>0</v>
      </c>
      <c r="Q411" s="120">
        <v>0</v>
      </c>
      <c r="R411" s="120">
        <v>0</v>
      </c>
      <c r="S411" s="120">
        <v>0</v>
      </c>
      <c r="T411" s="120">
        <v>0</v>
      </c>
      <c r="U411" s="120">
        <v>0</v>
      </c>
      <c r="V411" s="120">
        <v>0</v>
      </c>
      <c r="W411" s="120">
        <v>0</v>
      </c>
      <c r="X411" s="120">
        <v>0</v>
      </c>
      <c r="Y411" s="120">
        <v>0</v>
      </c>
      <c r="Z411" s="120">
        <v>0</v>
      </c>
    </row>
    <row r="412" spans="1:26" x14ac:dyDescent="0.25">
      <c r="B412" s="119" t="s">
        <v>470</v>
      </c>
      <c r="C412" s="120">
        <v>0</v>
      </c>
      <c r="D412" s="120">
        <v>0</v>
      </c>
      <c r="E412" s="120">
        <v>0</v>
      </c>
      <c r="F412" s="120">
        <v>0</v>
      </c>
      <c r="G412" s="120">
        <v>0</v>
      </c>
      <c r="H412" s="120">
        <v>0</v>
      </c>
      <c r="I412" s="120">
        <v>0</v>
      </c>
      <c r="J412" s="120">
        <v>0</v>
      </c>
      <c r="K412" s="120">
        <v>0</v>
      </c>
      <c r="L412" s="120">
        <v>0</v>
      </c>
      <c r="M412" s="120">
        <v>0</v>
      </c>
      <c r="N412" s="120">
        <v>0</v>
      </c>
      <c r="O412" s="120">
        <v>0</v>
      </c>
      <c r="P412" s="120">
        <v>0</v>
      </c>
      <c r="Q412" s="120">
        <v>0</v>
      </c>
      <c r="R412" s="120">
        <v>0</v>
      </c>
      <c r="S412" s="120">
        <v>0</v>
      </c>
      <c r="T412" s="120">
        <v>0</v>
      </c>
      <c r="U412" s="120">
        <v>0</v>
      </c>
      <c r="V412" s="120">
        <v>0</v>
      </c>
      <c r="W412" s="120">
        <v>0</v>
      </c>
      <c r="X412" s="120">
        <v>0</v>
      </c>
      <c r="Y412" s="120">
        <v>0</v>
      </c>
      <c r="Z412" s="120">
        <v>0</v>
      </c>
    </row>
    <row r="413" spans="1:26" x14ac:dyDescent="0.25">
      <c r="B413" s="119" t="s">
        <v>471</v>
      </c>
      <c r="C413" s="120">
        <v>0</v>
      </c>
      <c r="D413" s="120">
        <v>0</v>
      </c>
      <c r="E413" s="120">
        <v>0</v>
      </c>
      <c r="F413" s="120">
        <v>0</v>
      </c>
      <c r="G413" s="120">
        <v>0</v>
      </c>
      <c r="H413" s="120">
        <v>0</v>
      </c>
      <c r="I413" s="120">
        <v>0</v>
      </c>
      <c r="J413" s="120">
        <v>0</v>
      </c>
      <c r="K413" s="120">
        <v>0</v>
      </c>
      <c r="L413" s="120">
        <v>0</v>
      </c>
      <c r="M413" s="120">
        <v>0</v>
      </c>
      <c r="N413" s="120">
        <v>0</v>
      </c>
      <c r="O413" s="120">
        <v>0</v>
      </c>
      <c r="P413" s="120">
        <v>0</v>
      </c>
      <c r="Q413" s="120">
        <v>0</v>
      </c>
      <c r="R413" s="120">
        <v>0</v>
      </c>
      <c r="S413" s="120">
        <v>0</v>
      </c>
      <c r="T413" s="120">
        <v>0</v>
      </c>
      <c r="U413" s="120">
        <v>0</v>
      </c>
      <c r="V413" s="120">
        <v>0</v>
      </c>
      <c r="W413" s="120">
        <v>0</v>
      </c>
      <c r="X413" s="120">
        <v>0</v>
      </c>
      <c r="Y413" s="120">
        <v>0</v>
      </c>
      <c r="Z413" s="120">
        <v>0</v>
      </c>
    </row>
    <row r="414" spans="1:26" x14ac:dyDescent="0.25">
      <c r="B414" s="119" t="s">
        <v>472</v>
      </c>
      <c r="C414" s="120">
        <v>0</v>
      </c>
      <c r="D414" s="120">
        <v>0</v>
      </c>
      <c r="E414" s="120">
        <v>14.6213</v>
      </c>
      <c r="F414" s="120">
        <v>0</v>
      </c>
      <c r="G414" s="120">
        <v>3.8538299999999998E-2</v>
      </c>
      <c r="H414" s="120">
        <v>0</v>
      </c>
      <c r="I414" s="120">
        <v>0</v>
      </c>
      <c r="J414" s="120">
        <v>24.3688</v>
      </c>
      <c r="K414" s="120">
        <v>0</v>
      </c>
      <c r="L414" s="120">
        <v>0</v>
      </c>
      <c r="M414" s="120">
        <v>0</v>
      </c>
      <c r="N414" s="120">
        <v>17.9529</v>
      </c>
      <c r="O414" s="120">
        <v>0</v>
      </c>
      <c r="P414" s="120">
        <v>0</v>
      </c>
      <c r="Q414" s="120">
        <v>0</v>
      </c>
      <c r="R414" s="120">
        <v>2.59931</v>
      </c>
      <c r="S414" s="120">
        <v>0</v>
      </c>
      <c r="T414" s="120">
        <v>0</v>
      </c>
      <c r="U414" s="120">
        <v>0</v>
      </c>
      <c r="V414" s="120">
        <v>0</v>
      </c>
      <c r="W414" s="120">
        <v>0</v>
      </c>
      <c r="X414" s="120">
        <v>0</v>
      </c>
      <c r="Y414" s="120">
        <v>23.454899999999999</v>
      </c>
      <c r="Z414" s="120">
        <v>83.035748299999995</v>
      </c>
    </row>
    <row r="415" spans="1:26" x14ac:dyDescent="0.25">
      <c r="A415" s="119" t="s">
        <v>473</v>
      </c>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row>
    <row r="416" spans="1:26" x14ac:dyDescent="0.25">
      <c r="B416" s="119" t="s">
        <v>474</v>
      </c>
      <c r="C416" s="120">
        <v>0</v>
      </c>
      <c r="D416" s="120">
        <v>0</v>
      </c>
      <c r="E416" s="120">
        <v>38.520899999999997</v>
      </c>
      <c r="F416" s="120">
        <v>0</v>
      </c>
      <c r="G416" s="120">
        <v>1.2657499999999999</v>
      </c>
      <c r="H416" s="120">
        <v>0</v>
      </c>
      <c r="I416" s="120">
        <v>0</v>
      </c>
      <c r="J416" s="120">
        <v>50.9313</v>
      </c>
      <c r="K416" s="120">
        <v>0</v>
      </c>
      <c r="L416" s="120">
        <v>196.33500000000001</v>
      </c>
      <c r="M416" s="120">
        <v>64.953999999999994</v>
      </c>
      <c r="N416" s="120">
        <v>20.6158</v>
      </c>
      <c r="O416" s="120">
        <v>0</v>
      </c>
      <c r="P416" s="120">
        <v>0</v>
      </c>
      <c r="Q416" s="120">
        <v>2.8308900000000001</v>
      </c>
      <c r="R416" s="120">
        <v>12.422599999999999</v>
      </c>
      <c r="S416" s="120">
        <v>0</v>
      </c>
      <c r="T416" s="120">
        <v>0</v>
      </c>
      <c r="U416" s="120">
        <v>0</v>
      </c>
      <c r="V416" s="120">
        <v>0</v>
      </c>
      <c r="W416" s="120">
        <v>0</v>
      </c>
      <c r="X416" s="120">
        <v>0</v>
      </c>
      <c r="Y416" s="120">
        <v>0</v>
      </c>
      <c r="Z416" s="120">
        <v>387.87624</v>
      </c>
    </row>
    <row r="417" spans="1:26" x14ac:dyDescent="0.25">
      <c r="A417" s="119" t="s">
        <v>477</v>
      </c>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row>
    <row r="418" spans="1:26" x14ac:dyDescent="0.25">
      <c r="B418" s="119" t="s">
        <v>478</v>
      </c>
      <c r="C418" s="120">
        <v>0</v>
      </c>
      <c r="D418" s="120">
        <v>0</v>
      </c>
      <c r="E418" s="120">
        <v>0</v>
      </c>
      <c r="F418" s="120">
        <v>0</v>
      </c>
      <c r="G418" s="120">
        <v>0</v>
      </c>
      <c r="H418" s="120">
        <v>0</v>
      </c>
      <c r="I418" s="120">
        <v>0</v>
      </c>
      <c r="J418" s="120">
        <v>0</v>
      </c>
      <c r="K418" s="120">
        <v>0</v>
      </c>
      <c r="L418" s="120">
        <v>0</v>
      </c>
      <c r="M418" s="120">
        <v>0</v>
      </c>
      <c r="N418" s="120">
        <v>0</v>
      </c>
      <c r="O418" s="120">
        <v>0</v>
      </c>
      <c r="P418" s="120">
        <v>0</v>
      </c>
      <c r="Q418" s="120">
        <v>0</v>
      </c>
      <c r="R418" s="120">
        <v>0</v>
      </c>
      <c r="S418" s="120">
        <v>0</v>
      </c>
      <c r="T418" s="120">
        <v>0</v>
      </c>
      <c r="U418" s="120">
        <v>0</v>
      </c>
      <c r="V418" s="120">
        <v>0</v>
      </c>
      <c r="W418" s="120">
        <v>0</v>
      </c>
      <c r="X418" s="120">
        <v>0</v>
      </c>
      <c r="Y418" s="120">
        <v>0</v>
      </c>
      <c r="Z418" s="120">
        <v>0</v>
      </c>
    </row>
    <row r="419" spans="1:26" x14ac:dyDescent="0.25">
      <c r="B419" s="119" t="s">
        <v>479</v>
      </c>
      <c r="C419" s="120">
        <v>0</v>
      </c>
      <c r="D419" s="120">
        <v>0</v>
      </c>
      <c r="E419" s="120">
        <v>0</v>
      </c>
      <c r="F419" s="120">
        <v>0</v>
      </c>
      <c r="G419" s="120">
        <v>6.5576499999999999E-3</v>
      </c>
      <c r="H419" s="120">
        <v>0</v>
      </c>
      <c r="I419" s="120">
        <v>0</v>
      </c>
      <c r="J419" s="120">
        <v>1.8492900000000001</v>
      </c>
      <c r="K419" s="120">
        <v>0</v>
      </c>
      <c r="L419" s="120">
        <v>92.762600000000006</v>
      </c>
      <c r="M419" s="120">
        <v>0</v>
      </c>
      <c r="N419" s="120">
        <v>0</v>
      </c>
      <c r="O419" s="120">
        <v>0</v>
      </c>
      <c r="P419" s="120">
        <v>0</v>
      </c>
      <c r="Q419" s="120">
        <v>0</v>
      </c>
      <c r="R419" s="120">
        <v>1.8430500000000001</v>
      </c>
      <c r="S419" s="120">
        <v>0</v>
      </c>
      <c r="T419" s="120">
        <v>0</v>
      </c>
      <c r="U419" s="120">
        <v>0</v>
      </c>
      <c r="V419" s="120">
        <v>0</v>
      </c>
      <c r="W419" s="120">
        <v>0</v>
      </c>
      <c r="X419" s="120">
        <v>0</v>
      </c>
      <c r="Y419" s="120">
        <v>0</v>
      </c>
      <c r="Z419" s="120">
        <v>96.461497650000013</v>
      </c>
    </row>
    <row r="420" spans="1:26" x14ac:dyDescent="0.25">
      <c r="B420" s="119" t="s">
        <v>480</v>
      </c>
      <c r="C420" s="120">
        <v>0</v>
      </c>
      <c r="D420" s="120">
        <v>0</v>
      </c>
      <c r="E420" s="120">
        <v>0</v>
      </c>
      <c r="F420" s="120">
        <v>0</v>
      </c>
      <c r="G420" s="120">
        <v>0</v>
      </c>
      <c r="H420" s="120">
        <v>0</v>
      </c>
      <c r="I420" s="120">
        <v>0</v>
      </c>
      <c r="J420" s="120">
        <v>0</v>
      </c>
      <c r="K420" s="120">
        <v>0</v>
      </c>
      <c r="L420" s="120">
        <v>0</v>
      </c>
      <c r="M420" s="120">
        <v>0</v>
      </c>
      <c r="N420" s="120">
        <v>0</v>
      </c>
      <c r="O420" s="120">
        <v>0</v>
      </c>
      <c r="P420" s="120">
        <v>0</v>
      </c>
      <c r="Q420" s="120">
        <v>0</v>
      </c>
      <c r="R420" s="120">
        <v>0</v>
      </c>
      <c r="S420" s="120">
        <v>0</v>
      </c>
      <c r="T420" s="120">
        <v>0</v>
      </c>
      <c r="U420" s="120">
        <v>0</v>
      </c>
      <c r="V420" s="120">
        <v>0</v>
      </c>
      <c r="W420" s="120">
        <v>0</v>
      </c>
      <c r="X420" s="120">
        <v>0</v>
      </c>
      <c r="Y420" s="120">
        <v>0</v>
      </c>
      <c r="Z420" s="120">
        <v>0</v>
      </c>
    </row>
    <row r="421" spans="1:26" x14ac:dyDescent="0.25">
      <c r="B421" s="119" t="s">
        <v>481</v>
      </c>
      <c r="C421" s="120">
        <v>402.22500000000002</v>
      </c>
      <c r="D421" s="120">
        <v>0</v>
      </c>
      <c r="E421" s="120">
        <v>18.311399999999999</v>
      </c>
      <c r="F421" s="120">
        <v>0</v>
      </c>
      <c r="G421" s="120">
        <v>7.8908500000000004</v>
      </c>
      <c r="H421" s="120">
        <v>0</v>
      </c>
      <c r="I421" s="120">
        <v>22.526</v>
      </c>
      <c r="J421" s="120">
        <v>19.5444</v>
      </c>
      <c r="K421" s="120">
        <v>0</v>
      </c>
      <c r="L421" s="120">
        <v>172.50899999999999</v>
      </c>
      <c r="M421" s="120">
        <v>0</v>
      </c>
      <c r="N421" s="120">
        <v>0.86316199999999998</v>
      </c>
      <c r="O421" s="120">
        <v>62.749400000000001</v>
      </c>
      <c r="P421" s="120">
        <v>0</v>
      </c>
      <c r="Q421" s="120">
        <v>0</v>
      </c>
      <c r="R421" s="120">
        <v>42.004399999999997</v>
      </c>
      <c r="S421" s="120">
        <v>0</v>
      </c>
      <c r="T421" s="120">
        <v>0</v>
      </c>
      <c r="U421" s="120">
        <v>0</v>
      </c>
      <c r="V421" s="120">
        <v>0</v>
      </c>
      <c r="W421" s="120">
        <v>54.359200000000001</v>
      </c>
      <c r="X421" s="120">
        <v>0</v>
      </c>
      <c r="Y421" s="120">
        <v>27.929400000000001</v>
      </c>
      <c r="Z421" s="120">
        <v>830.91221200000007</v>
      </c>
    </row>
    <row r="422" spans="1:26" x14ac:dyDescent="0.25">
      <c r="B422" s="119" t="s">
        <v>482</v>
      </c>
      <c r="C422" s="120">
        <v>0</v>
      </c>
      <c r="D422" s="120">
        <v>0</v>
      </c>
      <c r="E422" s="120">
        <v>0</v>
      </c>
      <c r="F422" s="120">
        <v>0</v>
      </c>
      <c r="G422" s="120">
        <v>0</v>
      </c>
      <c r="H422" s="120">
        <v>0</v>
      </c>
      <c r="I422" s="120">
        <v>0</v>
      </c>
      <c r="J422" s="120">
        <v>0</v>
      </c>
      <c r="K422" s="120">
        <v>0</v>
      </c>
      <c r="L422" s="120">
        <v>0</v>
      </c>
      <c r="M422" s="120">
        <v>0</v>
      </c>
      <c r="N422" s="120">
        <v>0</v>
      </c>
      <c r="O422" s="120">
        <v>0</v>
      </c>
      <c r="P422" s="120">
        <v>0</v>
      </c>
      <c r="Q422" s="120">
        <v>0</v>
      </c>
      <c r="R422" s="120">
        <v>0</v>
      </c>
      <c r="S422" s="120">
        <v>0</v>
      </c>
      <c r="T422" s="120">
        <v>0</v>
      </c>
      <c r="U422" s="120">
        <v>0</v>
      </c>
      <c r="V422" s="120">
        <v>0</v>
      </c>
      <c r="W422" s="120">
        <v>0</v>
      </c>
      <c r="X422" s="120">
        <v>0</v>
      </c>
      <c r="Y422" s="120">
        <v>0</v>
      </c>
      <c r="Z422" s="120">
        <v>0</v>
      </c>
    </row>
    <row r="423" spans="1:26" x14ac:dyDescent="0.25">
      <c r="B423" s="119" t="s">
        <v>483</v>
      </c>
      <c r="C423" s="120">
        <v>0</v>
      </c>
      <c r="D423" s="120">
        <v>0</v>
      </c>
      <c r="E423" s="120">
        <v>0</v>
      </c>
      <c r="F423" s="120">
        <v>0</v>
      </c>
      <c r="G423" s="120">
        <v>0</v>
      </c>
      <c r="H423" s="120">
        <v>0</v>
      </c>
      <c r="I423" s="120">
        <v>0</v>
      </c>
      <c r="J423" s="120">
        <v>0</v>
      </c>
      <c r="K423" s="120">
        <v>0</v>
      </c>
      <c r="L423" s="120">
        <v>0</v>
      </c>
      <c r="M423" s="120">
        <v>0</v>
      </c>
      <c r="N423" s="120">
        <v>0</v>
      </c>
      <c r="O423" s="120">
        <v>0</v>
      </c>
      <c r="P423" s="120">
        <v>0</v>
      </c>
      <c r="Q423" s="120">
        <v>0</v>
      </c>
      <c r="R423" s="120">
        <v>0</v>
      </c>
      <c r="S423" s="120">
        <v>0</v>
      </c>
      <c r="T423" s="120">
        <v>0</v>
      </c>
      <c r="U423" s="120">
        <v>0</v>
      </c>
      <c r="V423" s="120">
        <v>0</v>
      </c>
      <c r="W423" s="120">
        <v>0</v>
      </c>
      <c r="X423" s="120">
        <v>0</v>
      </c>
      <c r="Y423" s="120">
        <v>0</v>
      </c>
      <c r="Z423" s="120">
        <v>0</v>
      </c>
    </row>
    <row r="424" spans="1:26" x14ac:dyDescent="0.25">
      <c r="A424" s="119" t="s">
        <v>484</v>
      </c>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row>
    <row r="425" spans="1:26" x14ac:dyDescent="0.25">
      <c r="B425" s="119" t="s">
        <v>485</v>
      </c>
      <c r="C425" s="120">
        <v>0</v>
      </c>
      <c r="D425" s="120">
        <v>0</v>
      </c>
      <c r="E425" s="120">
        <v>0</v>
      </c>
      <c r="F425" s="120">
        <v>0</v>
      </c>
      <c r="G425" s="120">
        <v>0</v>
      </c>
      <c r="H425" s="120">
        <v>0</v>
      </c>
      <c r="I425" s="120">
        <v>0</v>
      </c>
      <c r="J425" s="120">
        <v>0</v>
      </c>
      <c r="K425" s="120">
        <v>0</v>
      </c>
      <c r="L425" s="120">
        <v>0</v>
      </c>
      <c r="M425" s="120">
        <v>0</v>
      </c>
      <c r="N425" s="120">
        <v>0</v>
      </c>
      <c r="O425" s="120">
        <v>0</v>
      </c>
      <c r="P425" s="120">
        <v>0</v>
      </c>
      <c r="Q425" s="120">
        <v>0</v>
      </c>
      <c r="R425" s="120">
        <v>0</v>
      </c>
      <c r="S425" s="120">
        <v>0</v>
      </c>
      <c r="T425" s="120">
        <v>0</v>
      </c>
      <c r="U425" s="120">
        <v>0</v>
      </c>
      <c r="V425" s="120">
        <v>0</v>
      </c>
      <c r="W425" s="120">
        <v>0</v>
      </c>
      <c r="X425" s="120">
        <v>0</v>
      </c>
      <c r="Y425" s="120">
        <v>0</v>
      </c>
      <c r="Z425" s="120">
        <v>0</v>
      </c>
    </row>
    <row r="426" spans="1:26" x14ac:dyDescent="0.25">
      <c r="B426" s="119" t="s">
        <v>486</v>
      </c>
      <c r="C426" s="120">
        <v>0</v>
      </c>
      <c r="D426" s="120">
        <v>0</v>
      </c>
      <c r="E426" s="120">
        <v>31.488800000000001</v>
      </c>
      <c r="F426" s="120">
        <v>0</v>
      </c>
      <c r="G426" s="120">
        <v>1.01322</v>
      </c>
      <c r="H426" s="120">
        <v>0</v>
      </c>
      <c r="I426" s="120">
        <v>0</v>
      </c>
      <c r="J426" s="120">
        <v>41.689399999999999</v>
      </c>
      <c r="K426" s="120">
        <v>0</v>
      </c>
      <c r="L426" s="120">
        <v>159.66200000000001</v>
      </c>
      <c r="M426" s="120">
        <v>53.220500000000001</v>
      </c>
      <c r="N426" s="120">
        <v>17.740200000000002</v>
      </c>
      <c r="O426" s="120">
        <v>0</v>
      </c>
      <c r="P426" s="120">
        <v>0</v>
      </c>
      <c r="Q426" s="120">
        <v>2.4251499999999999</v>
      </c>
      <c r="R426" s="120">
        <v>10.1229</v>
      </c>
      <c r="S426" s="120">
        <v>0</v>
      </c>
      <c r="T426" s="120">
        <v>0</v>
      </c>
      <c r="U426" s="120">
        <v>0</v>
      </c>
      <c r="V426" s="120">
        <v>0</v>
      </c>
      <c r="W426" s="120">
        <v>0</v>
      </c>
      <c r="X426" s="120">
        <v>0</v>
      </c>
      <c r="Y426" s="120">
        <v>0</v>
      </c>
      <c r="Z426" s="120">
        <v>317.36216999999999</v>
      </c>
    </row>
    <row r="427" spans="1:26" x14ac:dyDescent="0.25">
      <c r="A427" s="119" t="s">
        <v>487</v>
      </c>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row>
    <row r="428" spans="1:26" x14ac:dyDescent="0.25">
      <c r="B428" s="119" t="s">
        <v>488</v>
      </c>
      <c r="C428" s="120">
        <v>13.569000000000001</v>
      </c>
      <c r="D428" s="120">
        <v>0</v>
      </c>
      <c r="E428" s="120">
        <v>0</v>
      </c>
      <c r="F428" s="120">
        <v>0</v>
      </c>
      <c r="G428" s="120">
        <v>3.6284900000000002E-2</v>
      </c>
      <c r="H428" s="120">
        <v>0</v>
      </c>
      <c r="I428" s="120">
        <v>0</v>
      </c>
      <c r="J428" s="120">
        <v>0.87424900000000005</v>
      </c>
      <c r="K428" s="120">
        <v>0</v>
      </c>
      <c r="L428" s="120">
        <v>14.7082</v>
      </c>
      <c r="M428" s="120">
        <v>0</v>
      </c>
      <c r="N428" s="120">
        <v>0</v>
      </c>
      <c r="O428" s="120">
        <v>0</v>
      </c>
      <c r="P428" s="120">
        <v>0</v>
      </c>
      <c r="Q428" s="120">
        <v>0</v>
      </c>
      <c r="R428" s="120">
        <v>1.23376</v>
      </c>
      <c r="S428" s="120">
        <v>0</v>
      </c>
      <c r="T428" s="120">
        <v>0</v>
      </c>
      <c r="U428" s="120">
        <v>0</v>
      </c>
      <c r="V428" s="120">
        <v>0</v>
      </c>
      <c r="W428" s="120">
        <v>0</v>
      </c>
      <c r="X428" s="120">
        <v>16.678000000000001</v>
      </c>
      <c r="Y428" s="120">
        <v>0</v>
      </c>
      <c r="Z428" s="120">
        <v>47.099493899999999</v>
      </c>
    </row>
    <row r="429" spans="1:26" x14ac:dyDescent="0.25">
      <c r="A429" s="119" t="s">
        <v>489</v>
      </c>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row>
    <row r="430" spans="1:26" x14ac:dyDescent="0.25">
      <c r="B430" s="119" t="s">
        <v>490</v>
      </c>
      <c r="C430" s="120">
        <v>0</v>
      </c>
      <c r="D430" s="120">
        <v>0</v>
      </c>
      <c r="E430" s="120">
        <v>0</v>
      </c>
      <c r="F430" s="120">
        <v>0</v>
      </c>
      <c r="G430" s="120">
        <v>0</v>
      </c>
      <c r="H430" s="120">
        <v>0</v>
      </c>
      <c r="I430" s="120">
        <v>0</v>
      </c>
      <c r="J430" s="120">
        <v>0</v>
      </c>
      <c r="K430" s="120">
        <v>0</v>
      </c>
      <c r="L430" s="120">
        <v>0</v>
      </c>
      <c r="M430" s="120">
        <v>0</v>
      </c>
      <c r="N430" s="120">
        <v>0</v>
      </c>
      <c r="O430" s="120">
        <v>0</v>
      </c>
      <c r="P430" s="120">
        <v>0</v>
      </c>
      <c r="Q430" s="120">
        <v>0</v>
      </c>
      <c r="R430" s="120">
        <v>0</v>
      </c>
      <c r="S430" s="120">
        <v>0</v>
      </c>
      <c r="T430" s="120">
        <v>0</v>
      </c>
      <c r="U430" s="120">
        <v>0</v>
      </c>
      <c r="V430" s="120">
        <v>0</v>
      </c>
      <c r="W430" s="120">
        <v>0</v>
      </c>
      <c r="X430" s="120">
        <v>0</v>
      </c>
      <c r="Y430" s="120">
        <v>0</v>
      </c>
      <c r="Z430" s="120">
        <v>0</v>
      </c>
    </row>
    <row r="431" spans="1:26" x14ac:dyDescent="0.25">
      <c r="B431" s="119" t="s">
        <v>491</v>
      </c>
      <c r="C431" s="120">
        <v>0</v>
      </c>
      <c r="D431" s="120">
        <v>0</v>
      </c>
      <c r="E431" s="120">
        <v>0</v>
      </c>
      <c r="F431" s="120">
        <v>0</v>
      </c>
      <c r="G431" s="120">
        <v>0</v>
      </c>
      <c r="H431" s="120">
        <v>0</v>
      </c>
      <c r="I431" s="120">
        <v>0</v>
      </c>
      <c r="J431" s="120">
        <v>0</v>
      </c>
      <c r="K431" s="120">
        <v>0</v>
      </c>
      <c r="L431" s="120">
        <v>0</v>
      </c>
      <c r="M431" s="120">
        <v>0</v>
      </c>
      <c r="N431" s="120">
        <v>0</v>
      </c>
      <c r="O431" s="120">
        <v>0</v>
      </c>
      <c r="P431" s="120">
        <v>0</v>
      </c>
      <c r="Q431" s="120">
        <v>0</v>
      </c>
      <c r="R431" s="120">
        <v>0</v>
      </c>
      <c r="S431" s="120">
        <v>0</v>
      </c>
      <c r="T431" s="120">
        <v>0</v>
      </c>
      <c r="U431" s="120">
        <v>0</v>
      </c>
      <c r="V431" s="120">
        <v>0</v>
      </c>
      <c r="W431" s="120">
        <v>0</v>
      </c>
      <c r="X431" s="120">
        <v>0</v>
      </c>
      <c r="Y431" s="120">
        <v>0</v>
      </c>
      <c r="Z431" s="120">
        <v>0</v>
      </c>
    </row>
    <row r="432" spans="1:26" x14ac:dyDescent="0.25">
      <c r="A432" s="119" t="s">
        <v>492</v>
      </c>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row>
    <row r="433" spans="1:26" x14ac:dyDescent="0.25">
      <c r="B433" s="119" t="s">
        <v>492</v>
      </c>
      <c r="C433" s="120">
        <v>0</v>
      </c>
      <c r="D433" s="120">
        <v>0</v>
      </c>
      <c r="E433" s="120">
        <v>0</v>
      </c>
      <c r="F433" s="120">
        <v>0</v>
      </c>
      <c r="G433" s="120">
        <v>0</v>
      </c>
      <c r="H433" s="120">
        <v>0</v>
      </c>
      <c r="I433" s="120">
        <v>0</v>
      </c>
      <c r="J433" s="120">
        <v>0</v>
      </c>
      <c r="K433" s="120">
        <v>0</v>
      </c>
      <c r="L433" s="120">
        <v>0</v>
      </c>
      <c r="M433" s="120">
        <v>0</v>
      </c>
      <c r="N433" s="120">
        <v>0</v>
      </c>
      <c r="O433" s="120">
        <v>0</v>
      </c>
      <c r="P433" s="120">
        <v>0</v>
      </c>
      <c r="Q433" s="120">
        <v>0</v>
      </c>
      <c r="R433" s="120">
        <v>0</v>
      </c>
      <c r="S433" s="120">
        <v>0</v>
      </c>
      <c r="T433" s="120">
        <v>0</v>
      </c>
      <c r="U433" s="120">
        <v>0</v>
      </c>
      <c r="V433" s="120">
        <v>0</v>
      </c>
      <c r="W433" s="120">
        <v>0</v>
      </c>
      <c r="X433" s="120">
        <v>0</v>
      </c>
      <c r="Y433" s="120">
        <v>0</v>
      </c>
      <c r="Z433" s="120">
        <v>0</v>
      </c>
    </row>
    <row r="434" spans="1:26" x14ac:dyDescent="0.25">
      <c r="A434" s="119" t="s">
        <v>495</v>
      </c>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row>
    <row r="435" spans="1:26" x14ac:dyDescent="0.25">
      <c r="B435" s="119" t="s">
        <v>494</v>
      </c>
      <c r="C435" s="120">
        <v>0</v>
      </c>
      <c r="D435" s="120">
        <v>0</v>
      </c>
      <c r="E435" s="120">
        <v>0</v>
      </c>
      <c r="F435" s="120">
        <v>0</v>
      </c>
      <c r="G435" s="120">
        <v>0</v>
      </c>
      <c r="H435" s="120">
        <v>0</v>
      </c>
      <c r="I435" s="120">
        <v>0</v>
      </c>
      <c r="J435" s="120">
        <v>0</v>
      </c>
      <c r="K435" s="120">
        <v>0</v>
      </c>
      <c r="L435" s="120">
        <v>0</v>
      </c>
      <c r="M435" s="120">
        <v>0</v>
      </c>
      <c r="N435" s="120">
        <v>0</v>
      </c>
      <c r="O435" s="120">
        <v>0</v>
      </c>
      <c r="P435" s="120">
        <v>0</v>
      </c>
      <c r="Q435" s="120">
        <v>0</v>
      </c>
      <c r="R435" s="120">
        <v>0</v>
      </c>
      <c r="S435" s="120">
        <v>0</v>
      </c>
      <c r="T435" s="120">
        <v>0</v>
      </c>
      <c r="U435" s="120">
        <v>0</v>
      </c>
      <c r="V435" s="120">
        <v>0</v>
      </c>
      <c r="W435" s="120">
        <v>0</v>
      </c>
      <c r="X435" s="120">
        <v>0</v>
      </c>
      <c r="Y435" s="120">
        <v>0</v>
      </c>
      <c r="Z435" s="120">
        <v>0</v>
      </c>
    </row>
    <row r="436" spans="1:26" x14ac:dyDescent="0.25">
      <c r="A436" s="119" t="s">
        <v>496</v>
      </c>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row>
    <row r="437" spans="1:26" x14ac:dyDescent="0.25">
      <c r="B437" s="119" t="s">
        <v>497</v>
      </c>
      <c r="C437" s="120">
        <v>0</v>
      </c>
      <c r="D437" s="120">
        <v>0</v>
      </c>
      <c r="E437" s="120">
        <v>0</v>
      </c>
      <c r="F437" s="120">
        <v>0</v>
      </c>
      <c r="G437" s="120">
        <v>0</v>
      </c>
      <c r="H437" s="120">
        <v>0</v>
      </c>
      <c r="I437" s="120">
        <v>0</v>
      </c>
      <c r="J437" s="120">
        <v>98.873400000000004</v>
      </c>
      <c r="K437" s="120">
        <v>0</v>
      </c>
      <c r="L437" s="120">
        <v>0</v>
      </c>
      <c r="M437" s="120">
        <v>0</v>
      </c>
      <c r="N437" s="120">
        <v>0</v>
      </c>
      <c r="O437" s="120">
        <v>0</v>
      </c>
      <c r="P437" s="120">
        <v>0</v>
      </c>
      <c r="Q437" s="120">
        <v>0</v>
      </c>
      <c r="R437" s="120">
        <v>0</v>
      </c>
      <c r="S437" s="120">
        <v>0</v>
      </c>
      <c r="T437" s="120">
        <v>0</v>
      </c>
      <c r="U437" s="120">
        <v>0</v>
      </c>
      <c r="V437" s="120">
        <v>0</v>
      </c>
      <c r="W437" s="120">
        <v>0</v>
      </c>
      <c r="X437" s="120">
        <v>0</v>
      </c>
      <c r="Y437" s="120">
        <v>0</v>
      </c>
      <c r="Z437" s="120">
        <v>98.873400000000004</v>
      </c>
    </row>
    <row r="438" spans="1:26" x14ac:dyDescent="0.25">
      <c r="A438" s="119" t="s">
        <v>498</v>
      </c>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row>
    <row r="439" spans="1:26" x14ac:dyDescent="0.25">
      <c r="B439" s="119" t="s">
        <v>499</v>
      </c>
      <c r="C439" s="120">
        <v>0</v>
      </c>
      <c r="D439" s="120">
        <v>0</v>
      </c>
      <c r="E439" s="120">
        <v>0</v>
      </c>
      <c r="F439" s="120">
        <v>0</v>
      </c>
      <c r="G439" s="120">
        <v>0</v>
      </c>
      <c r="H439" s="120">
        <v>0</v>
      </c>
      <c r="I439" s="120">
        <v>0</v>
      </c>
      <c r="J439" s="120">
        <v>0</v>
      </c>
      <c r="K439" s="120">
        <v>0</v>
      </c>
      <c r="L439" s="120">
        <v>0</v>
      </c>
      <c r="M439" s="120">
        <v>0</v>
      </c>
      <c r="N439" s="120">
        <v>0</v>
      </c>
      <c r="O439" s="120">
        <v>0</v>
      </c>
      <c r="P439" s="120">
        <v>0</v>
      </c>
      <c r="Q439" s="120">
        <v>0</v>
      </c>
      <c r="R439" s="120">
        <v>0</v>
      </c>
      <c r="S439" s="120">
        <v>0</v>
      </c>
      <c r="T439" s="120">
        <v>0</v>
      </c>
      <c r="U439" s="120">
        <v>0</v>
      </c>
      <c r="V439" s="120">
        <v>0</v>
      </c>
      <c r="W439" s="120">
        <v>0</v>
      </c>
      <c r="X439" s="120">
        <v>0</v>
      </c>
      <c r="Y439" s="120">
        <v>0</v>
      </c>
      <c r="Z439" s="120">
        <v>0</v>
      </c>
    </row>
    <row r="440" spans="1:26" x14ac:dyDescent="0.25">
      <c r="A440" s="119" t="s">
        <v>500</v>
      </c>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row>
    <row r="441" spans="1:26" x14ac:dyDescent="0.25">
      <c r="B441" s="119" t="s">
        <v>501</v>
      </c>
      <c r="C441" s="120">
        <v>0</v>
      </c>
      <c r="D441" s="120">
        <v>0</v>
      </c>
      <c r="E441" s="120">
        <v>0</v>
      </c>
      <c r="F441" s="120">
        <v>0</v>
      </c>
      <c r="G441" s="120">
        <v>0</v>
      </c>
      <c r="H441" s="120">
        <v>0</v>
      </c>
      <c r="I441" s="120">
        <v>0</v>
      </c>
      <c r="J441" s="120">
        <v>84.943399999999997</v>
      </c>
      <c r="K441" s="120">
        <v>0</v>
      </c>
      <c r="L441" s="120">
        <v>0</v>
      </c>
      <c r="M441" s="120">
        <v>0</v>
      </c>
      <c r="N441" s="120">
        <v>0</v>
      </c>
      <c r="O441" s="120">
        <v>0</v>
      </c>
      <c r="P441" s="120">
        <v>0</v>
      </c>
      <c r="Q441" s="120">
        <v>0</v>
      </c>
      <c r="R441" s="120">
        <v>2.3475299999999999</v>
      </c>
      <c r="S441" s="120">
        <v>0</v>
      </c>
      <c r="T441" s="120">
        <v>0</v>
      </c>
      <c r="U441" s="120">
        <v>0</v>
      </c>
      <c r="V441" s="120">
        <v>0</v>
      </c>
      <c r="W441" s="120">
        <v>0</v>
      </c>
      <c r="X441" s="120">
        <v>0</v>
      </c>
      <c r="Y441" s="120">
        <v>0</v>
      </c>
      <c r="Z441" s="120">
        <v>87.290930000000003</v>
      </c>
    </row>
    <row r="442" spans="1:26" x14ac:dyDescent="0.25">
      <c r="A442" s="119" t="s">
        <v>502</v>
      </c>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row>
    <row r="443" spans="1:26" x14ac:dyDescent="0.25">
      <c r="B443" s="119" t="s">
        <v>503</v>
      </c>
      <c r="C443" s="120">
        <v>0</v>
      </c>
      <c r="D443" s="120">
        <v>0</v>
      </c>
      <c r="E443" s="120">
        <v>0</v>
      </c>
      <c r="F443" s="120">
        <v>0</v>
      </c>
      <c r="G443" s="120">
        <v>0</v>
      </c>
      <c r="H443" s="120">
        <v>0</v>
      </c>
      <c r="I443" s="120">
        <v>0</v>
      </c>
      <c r="J443" s="120">
        <v>0</v>
      </c>
      <c r="K443" s="120">
        <v>0</v>
      </c>
      <c r="L443" s="120">
        <v>0</v>
      </c>
      <c r="M443" s="120">
        <v>0</v>
      </c>
      <c r="N443" s="120">
        <v>0</v>
      </c>
      <c r="O443" s="120">
        <v>0</v>
      </c>
      <c r="P443" s="120">
        <v>0</v>
      </c>
      <c r="Q443" s="120">
        <v>0</v>
      </c>
      <c r="R443" s="120">
        <v>0</v>
      </c>
      <c r="S443" s="120">
        <v>0</v>
      </c>
      <c r="T443" s="120">
        <v>0</v>
      </c>
      <c r="U443" s="120">
        <v>0</v>
      </c>
      <c r="V443" s="120">
        <v>0</v>
      </c>
      <c r="W443" s="120">
        <v>0</v>
      </c>
      <c r="X443" s="120">
        <v>0</v>
      </c>
      <c r="Y443" s="120">
        <v>0</v>
      </c>
      <c r="Z443" s="120">
        <v>0</v>
      </c>
    </row>
    <row r="444" spans="1:26" x14ac:dyDescent="0.25">
      <c r="B444" s="119" t="s">
        <v>504</v>
      </c>
      <c r="C444" s="120">
        <v>0</v>
      </c>
      <c r="D444" s="120">
        <v>0</v>
      </c>
      <c r="E444" s="120">
        <v>0</v>
      </c>
      <c r="F444" s="120">
        <v>0</v>
      </c>
      <c r="G444" s="120">
        <v>0</v>
      </c>
      <c r="H444" s="120">
        <v>0</v>
      </c>
      <c r="I444" s="120">
        <v>0</v>
      </c>
      <c r="J444" s="120">
        <v>0</v>
      </c>
      <c r="K444" s="120">
        <v>0</v>
      </c>
      <c r="L444" s="120">
        <v>0</v>
      </c>
      <c r="M444" s="120">
        <v>0</v>
      </c>
      <c r="N444" s="120">
        <v>0</v>
      </c>
      <c r="O444" s="120">
        <v>0</v>
      </c>
      <c r="P444" s="120">
        <v>0</v>
      </c>
      <c r="Q444" s="120">
        <v>0</v>
      </c>
      <c r="R444" s="120">
        <v>0</v>
      </c>
      <c r="S444" s="120">
        <v>0</v>
      </c>
      <c r="T444" s="120">
        <v>0</v>
      </c>
      <c r="U444" s="120">
        <v>0</v>
      </c>
      <c r="V444" s="120">
        <v>0</v>
      </c>
      <c r="W444" s="120">
        <v>0</v>
      </c>
      <c r="X444" s="120">
        <v>0</v>
      </c>
      <c r="Y444" s="120">
        <v>0</v>
      </c>
      <c r="Z444" s="120">
        <v>0</v>
      </c>
    </row>
    <row r="445" spans="1:26" x14ac:dyDescent="0.25">
      <c r="B445" s="119" t="s">
        <v>505</v>
      </c>
      <c r="C445" s="120">
        <v>167.02</v>
      </c>
      <c r="D445" s="120">
        <v>0</v>
      </c>
      <c r="E445" s="120">
        <v>0</v>
      </c>
      <c r="F445" s="120">
        <v>0</v>
      </c>
      <c r="G445" s="120">
        <v>0.27047399999999999</v>
      </c>
      <c r="H445" s="120">
        <v>0</v>
      </c>
      <c r="I445" s="120">
        <v>0</v>
      </c>
      <c r="J445" s="120">
        <v>0</v>
      </c>
      <c r="K445" s="120">
        <v>0</v>
      </c>
      <c r="L445" s="120">
        <v>3.7732600000000001</v>
      </c>
      <c r="M445" s="120">
        <v>0</v>
      </c>
      <c r="N445" s="120">
        <v>0</v>
      </c>
      <c r="O445" s="120">
        <v>0</v>
      </c>
      <c r="P445" s="120">
        <v>0</v>
      </c>
      <c r="Q445" s="120">
        <v>0</v>
      </c>
      <c r="R445" s="120">
        <v>7.0947100000000001</v>
      </c>
      <c r="S445" s="120">
        <v>0</v>
      </c>
      <c r="T445" s="120">
        <v>0</v>
      </c>
      <c r="U445" s="120">
        <v>0</v>
      </c>
      <c r="V445" s="120">
        <v>0</v>
      </c>
      <c r="W445" s="120">
        <v>0</v>
      </c>
      <c r="X445" s="120">
        <v>1.2397800000000001</v>
      </c>
      <c r="Y445" s="120">
        <v>0</v>
      </c>
      <c r="Z445" s="120">
        <v>179.398224</v>
      </c>
    </row>
    <row r="446" spans="1:26" x14ac:dyDescent="0.25">
      <c r="A446" s="119" t="s">
        <v>506</v>
      </c>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row>
    <row r="447" spans="1:26" x14ac:dyDescent="0.25">
      <c r="B447" s="119" t="s">
        <v>507</v>
      </c>
      <c r="C447" s="120">
        <v>0</v>
      </c>
      <c r="D447" s="120">
        <v>0</v>
      </c>
      <c r="E447" s="120">
        <v>0</v>
      </c>
      <c r="F447" s="120">
        <v>0</v>
      </c>
      <c r="G447" s="120">
        <v>0</v>
      </c>
      <c r="H447" s="120">
        <v>0</v>
      </c>
      <c r="I447" s="120">
        <v>0</v>
      </c>
      <c r="J447" s="120">
        <v>0</v>
      </c>
      <c r="K447" s="120">
        <v>0</v>
      </c>
      <c r="L447" s="120">
        <v>0</v>
      </c>
      <c r="M447" s="120">
        <v>0</v>
      </c>
      <c r="N447" s="120">
        <v>0</v>
      </c>
      <c r="O447" s="120">
        <v>0</v>
      </c>
      <c r="P447" s="120">
        <v>0</v>
      </c>
      <c r="Q447" s="120">
        <v>0</v>
      </c>
      <c r="R447" s="120">
        <v>0</v>
      </c>
      <c r="S447" s="120">
        <v>0</v>
      </c>
      <c r="T447" s="120">
        <v>0</v>
      </c>
      <c r="U447" s="120">
        <v>0</v>
      </c>
      <c r="V447" s="120">
        <v>0</v>
      </c>
      <c r="W447" s="120">
        <v>0</v>
      </c>
      <c r="X447" s="120">
        <v>0</v>
      </c>
      <c r="Y447" s="120">
        <v>0</v>
      </c>
      <c r="Z447" s="120">
        <v>0</v>
      </c>
    </row>
    <row r="448" spans="1:26" x14ac:dyDescent="0.25">
      <c r="B448" s="119" t="s">
        <v>508</v>
      </c>
      <c r="C448" s="120">
        <v>0</v>
      </c>
      <c r="D448" s="120">
        <v>0</v>
      </c>
      <c r="E448" s="120">
        <v>0</v>
      </c>
      <c r="F448" s="120">
        <v>0</v>
      </c>
      <c r="G448" s="120">
        <v>0</v>
      </c>
      <c r="H448" s="120">
        <v>0</v>
      </c>
      <c r="I448" s="120">
        <v>0</v>
      </c>
      <c r="J448" s="120">
        <v>0</v>
      </c>
      <c r="K448" s="120">
        <v>0</v>
      </c>
      <c r="L448" s="120">
        <v>0</v>
      </c>
      <c r="M448" s="120">
        <v>0</v>
      </c>
      <c r="N448" s="120">
        <v>0</v>
      </c>
      <c r="O448" s="120">
        <v>0</v>
      </c>
      <c r="P448" s="120">
        <v>0</v>
      </c>
      <c r="Q448" s="120">
        <v>0</v>
      </c>
      <c r="R448" s="120">
        <v>0</v>
      </c>
      <c r="S448" s="120">
        <v>0</v>
      </c>
      <c r="T448" s="120">
        <v>0</v>
      </c>
      <c r="U448" s="120">
        <v>0</v>
      </c>
      <c r="V448" s="120">
        <v>0</v>
      </c>
      <c r="W448" s="120">
        <v>0</v>
      </c>
      <c r="X448" s="120">
        <v>0</v>
      </c>
      <c r="Y448" s="120">
        <v>0</v>
      </c>
      <c r="Z448" s="120">
        <v>0</v>
      </c>
    </row>
    <row r="449" spans="1:26" x14ac:dyDescent="0.25">
      <c r="B449" s="119" t="s">
        <v>509</v>
      </c>
      <c r="C449" s="120">
        <v>0</v>
      </c>
      <c r="D449" s="120">
        <v>0</v>
      </c>
      <c r="E449" s="120">
        <v>0</v>
      </c>
      <c r="F449" s="120">
        <v>0</v>
      </c>
      <c r="G449" s="120">
        <v>0</v>
      </c>
      <c r="H449" s="120">
        <v>0</v>
      </c>
      <c r="I449" s="120">
        <v>0</v>
      </c>
      <c r="J449" s="120">
        <v>0</v>
      </c>
      <c r="K449" s="120">
        <v>0</v>
      </c>
      <c r="L449" s="120">
        <v>0</v>
      </c>
      <c r="M449" s="120">
        <v>0</v>
      </c>
      <c r="N449" s="120">
        <v>0</v>
      </c>
      <c r="O449" s="120">
        <v>0</v>
      </c>
      <c r="P449" s="120">
        <v>0</v>
      </c>
      <c r="Q449" s="120">
        <v>0</v>
      </c>
      <c r="R449" s="120">
        <v>0</v>
      </c>
      <c r="S449" s="120">
        <v>0</v>
      </c>
      <c r="T449" s="120">
        <v>0</v>
      </c>
      <c r="U449" s="120">
        <v>0</v>
      </c>
      <c r="V449" s="120">
        <v>0</v>
      </c>
      <c r="W449" s="120">
        <v>0</v>
      </c>
      <c r="X449" s="120">
        <v>0</v>
      </c>
      <c r="Y449" s="120">
        <v>0</v>
      </c>
      <c r="Z449" s="120">
        <v>0</v>
      </c>
    </row>
    <row r="450" spans="1:26" x14ac:dyDescent="0.25">
      <c r="A450" s="119" t="s">
        <v>510</v>
      </c>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row>
    <row r="451" spans="1:26" x14ac:dyDescent="0.25">
      <c r="B451" s="119" t="s">
        <v>511</v>
      </c>
      <c r="C451" s="120">
        <v>0</v>
      </c>
      <c r="D451" s="120">
        <v>0</v>
      </c>
      <c r="E451" s="120">
        <v>0</v>
      </c>
      <c r="F451" s="120">
        <v>0</v>
      </c>
      <c r="G451" s="120">
        <v>0</v>
      </c>
      <c r="H451" s="120">
        <v>0</v>
      </c>
      <c r="I451" s="120">
        <v>0</v>
      </c>
      <c r="J451" s="120">
        <v>0</v>
      </c>
      <c r="K451" s="120">
        <v>0</v>
      </c>
      <c r="L451" s="120">
        <v>0</v>
      </c>
      <c r="M451" s="120">
        <v>0</v>
      </c>
      <c r="N451" s="120">
        <v>0</v>
      </c>
      <c r="O451" s="120">
        <v>0</v>
      </c>
      <c r="P451" s="120">
        <v>0</v>
      </c>
      <c r="Q451" s="120">
        <v>0</v>
      </c>
      <c r="R451" s="120">
        <v>0</v>
      </c>
      <c r="S451" s="120">
        <v>0</v>
      </c>
      <c r="T451" s="120">
        <v>0</v>
      </c>
      <c r="U451" s="120">
        <v>0</v>
      </c>
      <c r="V451" s="120">
        <v>0</v>
      </c>
      <c r="W451" s="120">
        <v>0</v>
      </c>
      <c r="X451" s="120">
        <v>0</v>
      </c>
      <c r="Y451" s="120">
        <v>0</v>
      </c>
      <c r="Z451" s="120">
        <v>0</v>
      </c>
    </row>
    <row r="452" spans="1:26" x14ac:dyDescent="0.25">
      <c r="B452" s="119" t="s">
        <v>512</v>
      </c>
      <c r="C452" s="120">
        <v>0</v>
      </c>
      <c r="D452" s="120">
        <v>0</v>
      </c>
      <c r="E452" s="120">
        <v>0</v>
      </c>
      <c r="F452" s="120">
        <v>0</v>
      </c>
      <c r="G452" s="120">
        <v>0</v>
      </c>
      <c r="H452" s="120">
        <v>0</v>
      </c>
      <c r="I452" s="120">
        <v>0</v>
      </c>
      <c r="J452" s="120">
        <v>0</v>
      </c>
      <c r="K452" s="120">
        <v>0</v>
      </c>
      <c r="L452" s="120">
        <v>0</v>
      </c>
      <c r="M452" s="120">
        <v>0</v>
      </c>
      <c r="N452" s="120">
        <v>0</v>
      </c>
      <c r="O452" s="120">
        <v>0</v>
      </c>
      <c r="P452" s="120">
        <v>0</v>
      </c>
      <c r="Q452" s="120">
        <v>0</v>
      </c>
      <c r="R452" s="120">
        <v>0</v>
      </c>
      <c r="S452" s="120">
        <v>0</v>
      </c>
      <c r="T452" s="120">
        <v>0</v>
      </c>
      <c r="U452" s="120">
        <v>0</v>
      </c>
      <c r="V452" s="120">
        <v>0</v>
      </c>
      <c r="W452" s="120">
        <v>0</v>
      </c>
      <c r="X452" s="120">
        <v>0</v>
      </c>
      <c r="Y452" s="120">
        <v>0</v>
      </c>
      <c r="Z452" s="120">
        <v>0</v>
      </c>
    </row>
    <row r="453" spans="1:26" x14ac:dyDescent="0.25">
      <c r="B453" s="119" t="s">
        <v>513</v>
      </c>
      <c r="C453" s="120">
        <v>0</v>
      </c>
      <c r="D453" s="120">
        <v>0</v>
      </c>
      <c r="E453" s="120">
        <v>0</v>
      </c>
      <c r="F453" s="120">
        <v>0</v>
      </c>
      <c r="G453" s="120">
        <v>0</v>
      </c>
      <c r="H453" s="120">
        <v>0</v>
      </c>
      <c r="I453" s="120">
        <v>0</v>
      </c>
      <c r="J453" s="120">
        <v>0</v>
      </c>
      <c r="K453" s="120">
        <v>0</v>
      </c>
      <c r="L453" s="120">
        <v>0</v>
      </c>
      <c r="M453" s="120">
        <v>0</v>
      </c>
      <c r="N453" s="120">
        <v>0</v>
      </c>
      <c r="O453" s="120">
        <v>0</v>
      </c>
      <c r="P453" s="120">
        <v>0</v>
      </c>
      <c r="Q453" s="120">
        <v>0</v>
      </c>
      <c r="R453" s="120">
        <v>0</v>
      </c>
      <c r="S453" s="120">
        <v>0</v>
      </c>
      <c r="T453" s="120">
        <v>0</v>
      </c>
      <c r="U453" s="120">
        <v>0</v>
      </c>
      <c r="V453" s="120">
        <v>0</v>
      </c>
      <c r="W453" s="120">
        <v>0</v>
      </c>
      <c r="X453" s="120">
        <v>0</v>
      </c>
      <c r="Y453" s="120">
        <v>0</v>
      </c>
      <c r="Z453" s="120">
        <v>0</v>
      </c>
    </row>
    <row r="454" spans="1:26" x14ac:dyDescent="0.25">
      <c r="B454" s="119" t="s">
        <v>514</v>
      </c>
      <c r="C454" s="120">
        <v>206.02099999999999</v>
      </c>
      <c r="D454" s="120">
        <v>0</v>
      </c>
      <c r="E454" s="120">
        <v>116.458</v>
      </c>
      <c r="F454" s="120">
        <v>0</v>
      </c>
      <c r="G454" s="120">
        <v>7.2040499999999996</v>
      </c>
      <c r="H454" s="120">
        <v>0</v>
      </c>
      <c r="I454" s="120">
        <v>0</v>
      </c>
      <c r="J454" s="120">
        <v>49.112200000000001</v>
      </c>
      <c r="K454" s="120">
        <v>0</v>
      </c>
      <c r="L454" s="120">
        <v>10.972799999999999</v>
      </c>
      <c r="M454" s="120">
        <v>31.832599999999999</v>
      </c>
      <c r="N454" s="120">
        <v>39.592100000000002</v>
      </c>
      <c r="O454" s="120">
        <v>0</v>
      </c>
      <c r="P454" s="120">
        <v>0</v>
      </c>
      <c r="Q454" s="120">
        <v>17.069199999999999</v>
      </c>
      <c r="R454" s="120">
        <v>22.548200000000001</v>
      </c>
      <c r="S454" s="120">
        <v>0</v>
      </c>
      <c r="T454" s="120">
        <v>0</v>
      </c>
      <c r="U454" s="120">
        <v>0</v>
      </c>
      <c r="V454" s="120">
        <v>0</v>
      </c>
      <c r="W454" s="120">
        <v>0</v>
      </c>
      <c r="X454" s="120">
        <v>0</v>
      </c>
      <c r="Y454" s="120">
        <v>5.8793699999999998</v>
      </c>
      <c r="Z454" s="120">
        <v>506.68952000000007</v>
      </c>
    </row>
    <row r="455" spans="1:26" x14ac:dyDescent="0.25">
      <c r="A455" s="119" t="s">
        <v>515</v>
      </c>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row>
    <row r="456" spans="1:26" x14ac:dyDescent="0.25">
      <c r="B456" s="119" t="s">
        <v>516</v>
      </c>
      <c r="C456" s="120">
        <v>0</v>
      </c>
      <c r="D456" s="120">
        <v>0</v>
      </c>
      <c r="E456" s="120">
        <v>0</v>
      </c>
      <c r="F456" s="120">
        <v>0</v>
      </c>
      <c r="G456" s="120">
        <v>0</v>
      </c>
      <c r="H456" s="120">
        <v>0</v>
      </c>
      <c r="I456" s="120">
        <v>0</v>
      </c>
      <c r="J456" s="120">
        <v>0</v>
      </c>
      <c r="K456" s="120">
        <v>0</v>
      </c>
      <c r="L456" s="120">
        <v>0</v>
      </c>
      <c r="M456" s="120">
        <v>0</v>
      </c>
      <c r="N456" s="120">
        <v>0</v>
      </c>
      <c r="O456" s="120">
        <v>0</v>
      </c>
      <c r="P456" s="120">
        <v>0</v>
      </c>
      <c r="Q456" s="120">
        <v>0</v>
      </c>
      <c r="R456" s="120">
        <v>0</v>
      </c>
      <c r="S456" s="120">
        <v>0</v>
      </c>
      <c r="T456" s="120">
        <v>0</v>
      </c>
      <c r="U456" s="120">
        <v>0</v>
      </c>
      <c r="V456" s="120">
        <v>0</v>
      </c>
      <c r="W456" s="120">
        <v>0</v>
      </c>
      <c r="X456" s="120">
        <v>0</v>
      </c>
      <c r="Y456" s="120">
        <v>0</v>
      </c>
      <c r="Z456" s="120">
        <v>0</v>
      </c>
    </row>
    <row r="457" spans="1:26" x14ac:dyDescent="0.25">
      <c r="B457" s="119" t="s">
        <v>517</v>
      </c>
      <c r="C457" s="120">
        <v>0</v>
      </c>
      <c r="D457" s="120">
        <v>0</v>
      </c>
      <c r="E457" s="120">
        <v>0</v>
      </c>
      <c r="F457" s="120">
        <v>0</v>
      </c>
      <c r="G457" s="120">
        <v>0</v>
      </c>
      <c r="H457" s="120">
        <v>0</v>
      </c>
      <c r="I457" s="120">
        <v>0</v>
      </c>
      <c r="J457" s="120">
        <v>0</v>
      </c>
      <c r="K457" s="120">
        <v>0</v>
      </c>
      <c r="L457" s="120">
        <v>0</v>
      </c>
      <c r="M457" s="120">
        <v>0</v>
      </c>
      <c r="N457" s="120">
        <v>0</v>
      </c>
      <c r="O457" s="120">
        <v>0</v>
      </c>
      <c r="P457" s="120">
        <v>0</v>
      </c>
      <c r="Q457" s="120">
        <v>0</v>
      </c>
      <c r="R457" s="120">
        <v>0</v>
      </c>
      <c r="S457" s="120">
        <v>0</v>
      </c>
      <c r="T457" s="120">
        <v>0</v>
      </c>
      <c r="U457" s="120">
        <v>0</v>
      </c>
      <c r="V457" s="120">
        <v>0</v>
      </c>
      <c r="W457" s="120">
        <v>0</v>
      </c>
      <c r="X457" s="120">
        <v>0</v>
      </c>
      <c r="Y457" s="120">
        <v>0</v>
      </c>
      <c r="Z457" s="120">
        <v>0</v>
      </c>
    </row>
    <row r="458" spans="1:26" x14ac:dyDescent="0.25">
      <c r="A458" s="119" t="s">
        <v>518</v>
      </c>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row>
    <row r="459" spans="1:26" x14ac:dyDescent="0.25">
      <c r="B459" s="119" t="s">
        <v>519</v>
      </c>
      <c r="C459" s="120">
        <v>0</v>
      </c>
      <c r="D459" s="120">
        <v>0</v>
      </c>
      <c r="E459" s="120">
        <v>0</v>
      </c>
      <c r="F459" s="120">
        <v>0</v>
      </c>
      <c r="G459" s="120">
        <v>0</v>
      </c>
      <c r="H459" s="120">
        <v>0</v>
      </c>
      <c r="I459" s="120">
        <v>0</v>
      </c>
      <c r="J459" s="120">
        <v>0</v>
      </c>
      <c r="K459" s="120">
        <v>0</v>
      </c>
      <c r="L459" s="120">
        <v>0</v>
      </c>
      <c r="M459" s="120">
        <v>0</v>
      </c>
      <c r="N459" s="120">
        <v>0</v>
      </c>
      <c r="O459" s="120">
        <v>0</v>
      </c>
      <c r="P459" s="120">
        <v>0</v>
      </c>
      <c r="Q459" s="120">
        <v>0</v>
      </c>
      <c r="R459" s="120">
        <v>0</v>
      </c>
      <c r="S459" s="120">
        <v>0</v>
      </c>
      <c r="T459" s="120">
        <v>0</v>
      </c>
      <c r="U459" s="120">
        <v>0</v>
      </c>
      <c r="V459" s="120">
        <v>0</v>
      </c>
      <c r="W459" s="120">
        <v>0</v>
      </c>
      <c r="X459" s="120">
        <v>0</v>
      </c>
      <c r="Y459" s="120">
        <v>0</v>
      </c>
      <c r="Z459" s="120">
        <v>0</v>
      </c>
    </row>
    <row r="460" spans="1:26" x14ac:dyDescent="0.25">
      <c r="A460" s="119" t="s">
        <v>520</v>
      </c>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row>
    <row r="461" spans="1:26" x14ac:dyDescent="0.25">
      <c r="B461" s="119" t="s">
        <v>521</v>
      </c>
      <c r="C461" s="120">
        <v>0</v>
      </c>
      <c r="D461" s="120">
        <v>0</v>
      </c>
      <c r="E461" s="120">
        <v>0</v>
      </c>
      <c r="F461" s="120">
        <v>0</v>
      </c>
      <c r="G461" s="120">
        <v>0</v>
      </c>
      <c r="H461" s="120">
        <v>0</v>
      </c>
      <c r="I461" s="120">
        <v>0</v>
      </c>
      <c r="J461" s="120">
        <v>0</v>
      </c>
      <c r="K461" s="120">
        <v>0</v>
      </c>
      <c r="L461" s="120">
        <v>0</v>
      </c>
      <c r="M461" s="120">
        <v>0</v>
      </c>
      <c r="N461" s="120">
        <v>0</v>
      </c>
      <c r="O461" s="120">
        <v>0</v>
      </c>
      <c r="P461" s="120">
        <v>0</v>
      </c>
      <c r="Q461" s="120">
        <v>0</v>
      </c>
      <c r="R461" s="120">
        <v>0</v>
      </c>
      <c r="S461" s="120">
        <v>0</v>
      </c>
      <c r="T461" s="120">
        <v>0</v>
      </c>
      <c r="U461" s="120">
        <v>0</v>
      </c>
      <c r="V461" s="120">
        <v>0</v>
      </c>
      <c r="W461" s="120">
        <v>0</v>
      </c>
      <c r="X461" s="120">
        <v>0</v>
      </c>
      <c r="Y461" s="120">
        <v>0</v>
      </c>
      <c r="Z461" s="120">
        <v>0</v>
      </c>
    </row>
    <row r="462" spans="1:26" x14ac:dyDescent="0.25">
      <c r="B462" s="119" t="s">
        <v>522</v>
      </c>
      <c r="C462" s="120">
        <v>0</v>
      </c>
      <c r="D462" s="120">
        <v>0</v>
      </c>
      <c r="E462" s="120">
        <v>0</v>
      </c>
      <c r="F462" s="120">
        <v>0</v>
      </c>
      <c r="G462" s="120">
        <v>0</v>
      </c>
      <c r="H462" s="120">
        <v>0</v>
      </c>
      <c r="I462" s="120">
        <v>0</v>
      </c>
      <c r="J462" s="120">
        <v>0</v>
      </c>
      <c r="K462" s="120">
        <v>0</v>
      </c>
      <c r="L462" s="120">
        <v>0</v>
      </c>
      <c r="M462" s="120">
        <v>0</v>
      </c>
      <c r="N462" s="120">
        <v>0</v>
      </c>
      <c r="O462" s="120">
        <v>0</v>
      </c>
      <c r="P462" s="120">
        <v>0</v>
      </c>
      <c r="Q462" s="120">
        <v>0</v>
      </c>
      <c r="R462" s="120">
        <v>0</v>
      </c>
      <c r="S462" s="120">
        <v>0</v>
      </c>
      <c r="T462" s="120">
        <v>0</v>
      </c>
      <c r="U462" s="120">
        <v>0</v>
      </c>
      <c r="V462" s="120">
        <v>0</v>
      </c>
      <c r="W462" s="120">
        <v>0</v>
      </c>
      <c r="X462" s="120">
        <v>0</v>
      </c>
      <c r="Y462" s="120">
        <v>0</v>
      </c>
      <c r="Z462" s="120">
        <v>0</v>
      </c>
    </row>
    <row r="463" spans="1:26" x14ac:dyDescent="0.25">
      <c r="B463" s="119" t="s">
        <v>523</v>
      </c>
      <c r="C463" s="120">
        <v>0</v>
      </c>
      <c r="D463" s="120">
        <v>0</v>
      </c>
      <c r="E463" s="120">
        <v>0</v>
      </c>
      <c r="F463" s="120">
        <v>0</v>
      </c>
      <c r="G463" s="120">
        <v>0</v>
      </c>
      <c r="H463" s="120">
        <v>0</v>
      </c>
      <c r="I463" s="120">
        <v>0</v>
      </c>
      <c r="J463" s="120">
        <v>0</v>
      </c>
      <c r="K463" s="120">
        <v>0</v>
      </c>
      <c r="L463" s="120">
        <v>0</v>
      </c>
      <c r="M463" s="120">
        <v>0</v>
      </c>
      <c r="N463" s="120">
        <v>0</v>
      </c>
      <c r="O463" s="120">
        <v>0</v>
      </c>
      <c r="P463" s="120">
        <v>0</v>
      </c>
      <c r="Q463" s="120">
        <v>0</v>
      </c>
      <c r="R463" s="120">
        <v>0</v>
      </c>
      <c r="S463" s="120">
        <v>0</v>
      </c>
      <c r="T463" s="120">
        <v>0</v>
      </c>
      <c r="U463" s="120">
        <v>0</v>
      </c>
      <c r="V463" s="120">
        <v>0</v>
      </c>
      <c r="W463" s="120">
        <v>0</v>
      </c>
      <c r="X463" s="120">
        <v>0</v>
      </c>
      <c r="Y463" s="120">
        <v>0</v>
      </c>
      <c r="Z463" s="120">
        <v>0</v>
      </c>
    </row>
    <row r="464" spans="1:26" x14ac:dyDescent="0.25">
      <c r="A464" s="119" t="s">
        <v>524</v>
      </c>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row>
    <row r="465" spans="1:26" x14ac:dyDescent="0.25">
      <c r="B465" s="119" t="s">
        <v>11</v>
      </c>
      <c r="C465" s="120">
        <v>0</v>
      </c>
      <c r="D465" s="120">
        <v>0</v>
      </c>
      <c r="E465" s="120">
        <v>0</v>
      </c>
      <c r="F465" s="120">
        <v>0</v>
      </c>
      <c r="G465" s="120">
        <v>0</v>
      </c>
      <c r="H465" s="120">
        <v>0</v>
      </c>
      <c r="I465" s="120">
        <v>0</v>
      </c>
      <c r="J465" s="120">
        <v>0</v>
      </c>
      <c r="K465" s="120">
        <v>0</v>
      </c>
      <c r="L465" s="120">
        <v>0</v>
      </c>
      <c r="M465" s="120">
        <v>0</v>
      </c>
      <c r="N465" s="120">
        <v>0</v>
      </c>
      <c r="O465" s="120">
        <v>0</v>
      </c>
      <c r="P465" s="120">
        <v>0</v>
      </c>
      <c r="Q465" s="120">
        <v>0</v>
      </c>
      <c r="R465" s="120">
        <v>0</v>
      </c>
      <c r="S465" s="120">
        <v>0</v>
      </c>
      <c r="T465" s="120">
        <v>0</v>
      </c>
      <c r="U465" s="120">
        <v>0</v>
      </c>
      <c r="V465" s="120">
        <v>0</v>
      </c>
      <c r="W465" s="120">
        <v>0</v>
      </c>
      <c r="X465" s="120">
        <v>0</v>
      </c>
      <c r="Y465" s="120">
        <v>0</v>
      </c>
      <c r="Z465" s="120">
        <v>0</v>
      </c>
    </row>
    <row r="466" spans="1:26" x14ac:dyDescent="0.25">
      <c r="B466" s="119" t="s">
        <v>525</v>
      </c>
      <c r="C466" s="120">
        <v>0</v>
      </c>
      <c r="D466" s="120">
        <v>0</v>
      </c>
      <c r="E466" s="120">
        <v>0</v>
      </c>
      <c r="F466" s="120">
        <v>0</v>
      </c>
      <c r="G466" s="120">
        <v>0</v>
      </c>
      <c r="H466" s="120">
        <v>0</v>
      </c>
      <c r="I466" s="120">
        <v>0</v>
      </c>
      <c r="J466" s="120">
        <v>0</v>
      </c>
      <c r="K466" s="120">
        <v>0</v>
      </c>
      <c r="L466" s="120">
        <v>0</v>
      </c>
      <c r="M466" s="120">
        <v>0</v>
      </c>
      <c r="N466" s="120">
        <v>0</v>
      </c>
      <c r="O466" s="120">
        <v>0</v>
      </c>
      <c r="P466" s="120">
        <v>0</v>
      </c>
      <c r="Q466" s="120">
        <v>0</v>
      </c>
      <c r="R466" s="120">
        <v>0</v>
      </c>
      <c r="S466" s="120">
        <v>0</v>
      </c>
      <c r="T466" s="120">
        <v>0</v>
      </c>
      <c r="U466" s="120">
        <v>0</v>
      </c>
      <c r="V466" s="120">
        <v>0</v>
      </c>
      <c r="W466" s="120">
        <v>0</v>
      </c>
      <c r="X466" s="120">
        <v>0</v>
      </c>
      <c r="Y466" s="120">
        <v>0</v>
      </c>
      <c r="Z466" s="120">
        <v>0</v>
      </c>
    </row>
    <row r="467" spans="1:26" x14ac:dyDescent="0.25">
      <c r="B467" s="119" t="s">
        <v>318</v>
      </c>
      <c r="C467" s="120">
        <v>0</v>
      </c>
      <c r="D467" s="120">
        <v>0</v>
      </c>
      <c r="E467" s="120">
        <v>0</v>
      </c>
      <c r="F467" s="120">
        <v>0</v>
      </c>
      <c r="G467" s="120">
        <v>0</v>
      </c>
      <c r="H467" s="120">
        <v>0</v>
      </c>
      <c r="I467" s="120">
        <v>0</v>
      </c>
      <c r="J467" s="120">
        <v>0</v>
      </c>
      <c r="K467" s="120">
        <v>0</v>
      </c>
      <c r="L467" s="120">
        <v>0</v>
      </c>
      <c r="M467" s="120">
        <v>0</v>
      </c>
      <c r="N467" s="120">
        <v>0</v>
      </c>
      <c r="O467" s="120">
        <v>0</v>
      </c>
      <c r="P467" s="120">
        <v>0</v>
      </c>
      <c r="Q467" s="120">
        <v>0</v>
      </c>
      <c r="R467" s="120">
        <v>0</v>
      </c>
      <c r="S467" s="120">
        <v>0</v>
      </c>
      <c r="T467" s="120">
        <v>0</v>
      </c>
      <c r="U467" s="120">
        <v>0</v>
      </c>
      <c r="V467" s="120">
        <v>0</v>
      </c>
      <c r="W467" s="120">
        <v>0</v>
      </c>
      <c r="X467" s="120">
        <v>0</v>
      </c>
      <c r="Y467" s="120">
        <v>0</v>
      </c>
      <c r="Z467" s="120">
        <v>0</v>
      </c>
    </row>
    <row r="468" spans="1:26" x14ac:dyDescent="0.25">
      <c r="A468" s="119" t="s">
        <v>526</v>
      </c>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row>
    <row r="469" spans="1:26" x14ac:dyDescent="0.25">
      <c r="B469" s="119" t="s">
        <v>527</v>
      </c>
      <c r="C469" s="120">
        <v>0</v>
      </c>
      <c r="D469" s="120">
        <v>0</v>
      </c>
      <c r="E469" s="120">
        <v>0</v>
      </c>
      <c r="F469" s="120">
        <v>0</v>
      </c>
      <c r="G469" s="120">
        <v>0</v>
      </c>
      <c r="H469" s="120">
        <v>0</v>
      </c>
      <c r="I469" s="120">
        <v>0</v>
      </c>
      <c r="J469" s="120">
        <v>0</v>
      </c>
      <c r="K469" s="120">
        <v>0</v>
      </c>
      <c r="L469" s="120">
        <v>0</v>
      </c>
      <c r="M469" s="120">
        <v>0</v>
      </c>
      <c r="N469" s="120">
        <v>0</v>
      </c>
      <c r="O469" s="120">
        <v>0</v>
      </c>
      <c r="P469" s="120">
        <v>0</v>
      </c>
      <c r="Q469" s="120">
        <v>0</v>
      </c>
      <c r="R469" s="120">
        <v>0</v>
      </c>
      <c r="S469" s="120">
        <v>0</v>
      </c>
      <c r="T469" s="120">
        <v>0</v>
      </c>
      <c r="U469" s="120">
        <v>0</v>
      </c>
      <c r="V469" s="120">
        <v>0</v>
      </c>
      <c r="W469" s="120">
        <v>0</v>
      </c>
      <c r="X469" s="120">
        <v>0</v>
      </c>
      <c r="Y469" s="120">
        <v>0</v>
      </c>
      <c r="Z469" s="120">
        <v>0</v>
      </c>
    </row>
    <row r="470" spans="1:26" x14ac:dyDescent="0.25">
      <c r="B470" s="119" t="s">
        <v>528</v>
      </c>
      <c r="C470" s="120">
        <v>0</v>
      </c>
      <c r="D470" s="120">
        <v>0</v>
      </c>
      <c r="E470" s="120">
        <v>0</v>
      </c>
      <c r="F470" s="120">
        <v>0</v>
      </c>
      <c r="G470" s="120">
        <v>0</v>
      </c>
      <c r="H470" s="120">
        <v>0</v>
      </c>
      <c r="I470" s="120">
        <v>0</v>
      </c>
      <c r="J470" s="120">
        <v>0</v>
      </c>
      <c r="K470" s="120">
        <v>0</v>
      </c>
      <c r="L470" s="120">
        <v>253.70400000000001</v>
      </c>
      <c r="M470" s="120">
        <v>0</v>
      </c>
      <c r="N470" s="120">
        <v>3.95852</v>
      </c>
      <c r="O470" s="120">
        <v>0</v>
      </c>
      <c r="P470" s="120">
        <v>0</v>
      </c>
      <c r="Q470" s="120">
        <v>0</v>
      </c>
      <c r="R470" s="120">
        <v>7.9768600000000003</v>
      </c>
      <c r="S470" s="120">
        <v>0</v>
      </c>
      <c r="T470" s="120">
        <v>0</v>
      </c>
      <c r="U470" s="120">
        <v>0</v>
      </c>
      <c r="V470" s="120">
        <v>0</v>
      </c>
      <c r="W470" s="120">
        <v>0</v>
      </c>
      <c r="X470" s="120">
        <v>0</v>
      </c>
      <c r="Y470" s="120">
        <v>0</v>
      </c>
      <c r="Z470" s="120">
        <v>265.63938000000002</v>
      </c>
    </row>
    <row r="471" spans="1:26" x14ac:dyDescent="0.25">
      <c r="B471" s="119" t="s">
        <v>529</v>
      </c>
      <c r="C471" s="120">
        <v>0</v>
      </c>
      <c r="D471" s="120">
        <v>0</v>
      </c>
      <c r="E471" s="120">
        <v>0</v>
      </c>
      <c r="F471" s="120">
        <v>0</v>
      </c>
      <c r="G471" s="120">
        <v>0</v>
      </c>
      <c r="H471" s="120">
        <v>0</v>
      </c>
      <c r="I471" s="120">
        <v>0</v>
      </c>
      <c r="J471" s="120">
        <v>0</v>
      </c>
      <c r="K471" s="120">
        <v>0</v>
      </c>
      <c r="L471" s="120">
        <v>0</v>
      </c>
      <c r="M471" s="120">
        <v>0</v>
      </c>
      <c r="N471" s="120">
        <v>0</v>
      </c>
      <c r="O471" s="120">
        <v>0</v>
      </c>
      <c r="P471" s="120">
        <v>0</v>
      </c>
      <c r="Q471" s="120">
        <v>0</v>
      </c>
      <c r="R471" s="120">
        <v>0</v>
      </c>
      <c r="S471" s="120">
        <v>0</v>
      </c>
      <c r="T471" s="120">
        <v>0</v>
      </c>
      <c r="U471" s="120">
        <v>0</v>
      </c>
      <c r="V471" s="120">
        <v>0</v>
      </c>
      <c r="W471" s="120">
        <v>0</v>
      </c>
      <c r="X471" s="120">
        <v>0</v>
      </c>
      <c r="Y471" s="120">
        <v>0</v>
      </c>
      <c r="Z471" s="120">
        <v>0</v>
      </c>
    </row>
    <row r="472" spans="1:26" x14ac:dyDescent="0.25">
      <c r="B472" s="119" t="s">
        <v>530</v>
      </c>
      <c r="C472" s="120">
        <v>0</v>
      </c>
      <c r="D472" s="120">
        <v>0</v>
      </c>
      <c r="E472" s="120">
        <v>0</v>
      </c>
      <c r="F472" s="120">
        <v>0</v>
      </c>
      <c r="G472" s="120">
        <v>0</v>
      </c>
      <c r="H472" s="120">
        <v>0</v>
      </c>
      <c r="I472" s="120">
        <v>0</v>
      </c>
      <c r="J472" s="120">
        <v>0</v>
      </c>
      <c r="K472" s="120">
        <v>0</v>
      </c>
      <c r="L472" s="120">
        <v>0</v>
      </c>
      <c r="M472" s="120">
        <v>0</v>
      </c>
      <c r="N472" s="120">
        <v>0</v>
      </c>
      <c r="O472" s="120">
        <v>0</v>
      </c>
      <c r="P472" s="120">
        <v>0</v>
      </c>
      <c r="Q472" s="120">
        <v>0</v>
      </c>
      <c r="R472" s="120">
        <v>0</v>
      </c>
      <c r="S472" s="120">
        <v>0</v>
      </c>
      <c r="T472" s="120">
        <v>0</v>
      </c>
      <c r="U472" s="120">
        <v>0</v>
      </c>
      <c r="V472" s="120">
        <v>0</v>
      </c>
      <c r="W472" s="120">
        <v>0</v>
      </c>
      <c r="X472" s="120">
        <v>0</v>
      </c>
      <c r="Y472" s="120">
        <v>0</v>
      </c>
      <c r="Z472" s="120">
        <v>0</v>
      </c>
    </row>
    <row r="473" spans="1:26" x14ac:dyDescent="0.25">
      <c r="B473" s="119" t="s">
        <v>531</v>
      </c>
      <c r="C473" s="120">
        <v>0</v>
      </c>
      <c r="D473" s="120">
        <v>0</v>
      </c>
      <c r="E473" s="120">
        <v>0</v>
      </c>
      <c r="F473" s="120">
        <v>0</v>
      </c>
      <c r="G473" s="120">
        <v>0</v>
      </c>
      <c r="H473" s="120">
        <v>0</v>
      </c>
      <c r="I473" s="120">
        <v>0</v>
      </c>
      <c r="J473" s="120">
        <v>0</v>
      </c>
      <c r="K473" s="120">
        <v>0</v>
      </c>
      <c r="L473" s="120">
        <v>0</v>
      </c>
      <c r="M473" s="120">
        <v>0</v>
      </c>
      <c r="N473" s="120">
        <v>0</v>
      </c>
      <c r="O473" s="120">
        <v>0</v>
      </c>
      <c r="P473" s="120">
        <v>0</v>
      </c>
      <c r="Q473" s="120">
        <v>0</v>
      </c>
      <c r="R473" s="120">
        <v>0</v>
      </c>
      <c r="S473" s="120">
        <v>0</v>
      </c>
      <c r="T473" s="120">
        <v>0</v>
      </c>
      <c r="U473" s="120">
        <v>0</v>
      </c>
      <c r="V473" s="120">
        <v>0</v>
      </c>
      <c r="W473" s="120">
        <v>0</v>
      </c>
      <c r="X473" s="120">
        <v>0</v>
      </c>
      <c r="Y473" s="120">
        <v>0</v>
      </c>
      <c r="Z473" s="120">
        <v>0</v>
      </c>
    </row>
    <row r="474" spans="1:26" x14ac:dyDescent="0.25">
      <c r="B474" s="119" t="s">
        <v>532</v>
      </c>
      <c r="C474" s="120">
        <v>0</v>
      </c>
      <c r="D474" s="120">
        <v>0</v>
      </c>
      <c r="E474" s="120">
        <v>25.032</v>
      </c>
      <c r="F474" s="120">
        <v>0</v>
      </c>
      <c r="G474" s="120">
        <v>0</v>
      </c>
      <c r="H474" s="120">
        <v>0</v>
      </c>
      <c r="I474" s="120">
        <v>0</v>
      </c>
      <c r="J474" s="120">
        <v>37.420699999999997</v>
      </c>
      <c r="K474" s="120">
        <v>0</v>
      </c>
      <c r="L474" s="120">
        <v>0</v>
      </c>
      <c r="M474" s="120">
        <v>11.824400000000001</v>
      </c>
      <c r="N474" s="120">
        <v>8.0247100000000007</v>
      </c>
      <c r="O474" s="120">
        <v>0</v>
      </c>
      <c r="P474" s="120">
        <v>0</v>
      </c>
      <c r="Q474" s="120">
        <v>0</v>
      </c>
      <c r="R474" s="120">
        <v>1.81514</v>
      </c>
      <c r="S474" s="120">
        <v>0</v>
      </c>
      <c r="T474" s="120">
        <v>0</v>
      </c>
      <c r="U474" s="120">
        <v>0</v>
      </c>
      <c r="V474" s="120">
        <v>0</v>
      </c>
      <c r="W474" s="120">
        <v>0</v>
      </c>
      <c r="X474" s="120">
        <v>0</v>
      </c>
      <c r="Y474" s="120">
        <v>0</v>
      </c>
      <c r="Z474" s="120">
        <v>84.116949999999989</v>
      </c>
    </row>
    <row r="475" spans="1:26" x14ac:dyDescent="0.25">
      <c r="B475" s="119" t="s">
        <v>533</v>
      </c>
      <c r="C475" s="120">
        <v>1.038</v>
      </c>
      <c r="D475" s="120">
        <v>1.16177</v>
      </c>
      <c r="E475" s="120">
        <v>0</v>
      </c>
      <c r="F475" s="120">
        <v>0</v>
      </c>
      <c r="G475" s="120">
        <v>0</v>
      </c>
      <c r="H475" s="120">
        <v>0.154303</v>
      </c>
      <c r="I475" s="120">
        <v>0</v>
      </c>
      <c r="J475" s="120">
        <v>1.4030499999999999</v>
      </c>
      <c r="K475" s="120">
        <v>0</v>
      </c>
      <c r="L475" s="120">
        <v>182.78899999999999</v>
      </c>
      <c r="M475" s="120">
        <v>0</v>
      </c>
      <c r="N475" s="120">
        <v>0</v>
      </c>
      <c r="O475" s="120">
        <v>0</v>
      </c>
      <c r="P475" s="120">
        <v>0</v>
      </c>
      <c r="Q475" s="120">
        <v>0</v>
      </c>
      <c r="R475" s="120">
        <v>7.48238</v>
      </c>
      <c r="S475" s="120">
        <v>0</v>
      </c>
      <c r="T475" s="120">
        <v>0</v>
      </c>
      <c r="U475" s="120">
        <v>0</v>
      </c>
      <c r="V475" s="120">
        <v>0</v>
      </c>
      <c r="W475" s="120">
        <v>0</v>
      </c>
      <c r="X475" s="120">
        <v>0</v>
      </c>
      <c r="Y475" s="120">
        <v>0</v>
      </c>
      <c r="Z475" s="120">
        <v>194.028503</v>
      </c>
    </row>
    <row r="476" spans="1:26" x14ac:dyDescent="0.25">
      <c r="B476" s="119" t="s">
        <v>534</v>
      </c>
      <c r="C476" s="120">
        <v>0</v>
      </c>
      <c r="D476" s="120">
        <v>0</v>
      </c>
      <c r="E476" s="120">
        <v>0</v>
      </c>
      <c r="F476" s="120">
        <v>0</v>
      </c>
      <c r="G476" s="120">
        <v>0</v>
      </c>
      <c r="H476" s="120">
        <v>0</v>
      </c>
      <c r="I476" s="120">
        <v>0</v>
      </c>
      <c r="J476" s="120">
        <v>0</v>
      </c>
      <c r="K476" s="120">
        <v>0</v>
      </c>
      <c r="L476" s="120">
        <v>0</v>
      </c>
      <c r="M476" s="120">
        <v>0</v>
      </c>
      <c r="N476" s="120">
        <v>0</v>
      </c>
      <c r="O476" s="120">
        <v>0</v>
      </c>
      <c r="P476" s="120">
        <v>0</v>
      </c>
      <c r="Q476" s="120">
        <v>0</v>
      </c>
      <c r="R476" s="120">
        <v>0</v>
      </c>
      <c r="S476" s="120">
        <v>0</v>
      </c>
      <c r="T476" s="120">
        <v>0</v>
      </c>
      <c r="U476" s="120">
        <v>0</v>
      </c>
      <c r="V476" s="120">
        <v>0</v>
      </c>
      <c r="W476" s="120">
        <v>0</v>
      </c>
      <c r="X476" s="120">
        <v>0</v>
      </c>
      <c r="Y476" s="120">
        <v>0</v>
      </c>
      <c r="Z476" s="120">
        <v>0</v>
      </c>
    </row>
    <row r="477" spans="1:26" x14ac:dyDescent="0.25">
      <c r="B477" s="119" t="s">
        <v>535</v>
      </c>
      <c r="C477" s="120">
        <v>0</v>
      </c>
      <c r="D477" s="120">
        <v>0</v>
      </c>
      <c r="E477" s="120">
        <v>0</v>
      </c>
      <c r="F477" s="120">
        <v>0</v>
      </c>
      <c r="G477" s="120">
        <v>0</v>
      </c>
      <c r="H477" s="120">
        <v>0</v>
      </c>
      <c r="I477" s="120">
        <v>0</v>
      </c>
      <c r="J477" s="120">
        <v>0</v>
      </c>
      <c r="K477" s="120">
        <v>0</v>
      </c>
      <c r="L477" s="120">
        <v>0</v>
      </c>
      <c r="M477" s="120">
        <v>0</v>
      </c>
      <c r="N477" s="120">
        <v>0</v>
      </c>
      <c r="O477" s="120">
        <v>0</v>
      </c>
      <c r="P477" s="120">
        <v>0</v>
      </c>
      <c r="Q477" s="120">
        <v>0</v>
      </c>
      <c r="R477" s="120">
        <v>0</v>
      </c>
      <c r="S477" s="120">
        <v>0</v>
      </c>
      <c r="T477" s="120">
        <v>0</v>
      </c>
      <c r="U477" s="120">
        <v>0</v>
      </c>
      <c r="V477" s="120">
        <v>0</v>
      </c>
      <c r="W477" s="120">
        <v>0</v>
      </c>
      <c r="X477" s="120">
        <v>0</v>
      </c>
      <c r="Y477" s="120">
        <v>0</v>
      </c>
      <c r="Z477" s="120">
        <v>0</v>
      </c>
    </row>
    <row r="478" spans="1:26" x14ac:dyDescent="0.25">
      <c r="B478" s="119" t="s">
        <v>536</v>
      </c>
      <c r="C478" s="120">
        <v>86.506299999999996</v>
      </c>
      <c r="D478" s="120">
        <v>0</v>
      </c>
      <c r="E478" s="120">
        <v>0</v>
      </c>
      <c r="F478" s="120">
        <v>0</v>
      </c>
      <c r="G478" s="120">
        <v>4.6673099999999996</v>
      </c>
      <c r="H478" s="120">
        <v>0</v>
      </c>
      <c r="I478" s="120">
        <v>3.37853</v>
      </c>
      <c r="J478" s="120">
        <v>0</v>
      </c>
      <c r="K478" s="120">
        <v>0</v>
      </c>
      <c r="L478" s="120">
        <v>0</v>
      </c>
      <c r="M478" s="120">
        <v>0</v>
      </c>
      <c r="N478" s="120">
        <v>0</v>
      </c>
      <c r="O478" s="120">
        <v>0</v>
      </c>
      <c r="P478" s="120">
        <v>0</v>
      </c>
      <c r="Q478" s="120">
        <v>129.696</v>
      </c>
      <c r="R478" s="120">
        <v>8.4525299999999994</v>
      </c>
      <c r="S478" s="120">
        <v>0</v>
      </c>
      <c r="T478" s="120">
        <v>39.517499999999998</v>
      </c>
      <c r="U478" s="120">
        <v>0</v>
      </c>
      <c r="V478" s="120">
        <v>0</v>
      </c>
      <c r="W478" s="120">
        <v>0</v>
      </c>
      <c r="X478" s="120">
        <v>0</v>
      </c>
      <c r="Y478" s="120">
        <v>9.26931E-2</v>
      </c>
      <c r="Z478" s="120">
        <v>272.31086310000001</v>
      </c>
    </row>
    <row r="479" spans="1:26" x14ac:dyDescent="0.25">
      <c r="B479" s="119" t="s">
        <v>537</v>
      </c>
      <c r="C479" s="120">
        <v>0</v>
      </c>
      <c r="D479" s="120">
        <v>0</v>
      </c>
      <c r="E479" s="120">
        <v>0</v>
      </c>
      <c r="F479" s="120">
        <v>0</v>
      </c>
      <c r="G479" s="120">
        <v>0</v>
      </c>
      <c r="H479" s="120">
        <v>0</v>
      </c>
      <c r="I479" s="120">
        <v>0</v>
      </c>
      <c r="J479" s="120">
        <v>0</v>
      </c>
      <c r="K479" s="120">
        <v>0</v>
      </c>
      <c r="L479" s="120">
        <v>0</v>
      </c>
      <c r="M479" s="120">
        <v>0</v>
      </c>
      <c r="N479" s="120">
        <v>0</v>
      </c>
      <c r="O479" s="120">
        <v>0</v>
      </c>
      <c r="P479" s="120">
        <v>0</v>
      </c>
      <c r="Q479" s="120">
        <v>0</v>
      </c>
      <c r="R479" s="120">
        <v>0</v>
      </c>
      <c r="S479" s="120">
        <v>0</v>
      </c>
      <c r="T479" s="120">
        <v>0</v>
      </c>
      <c r="U479" s="120">
        <v>0</v>
      </c>
      <c r="V479" s="120">
        <v>0</v>
      </c>
      <c r="W479" s="120">
        <v>0</v>
      </c>
      <c r="X479" s="120">
        <v>0</v>
      </c>
      <c r="Y479" s="120">
        <v>0</v>
      </c>
      <c r="Z479" s="120">
        <v>0</v>
      </c>
    </row>
    <row r="480" spans="1:26" x14ac:dyDescent="0.25">
      <c r="A480" s="119" t="s">
        <v>538</v>
      </c>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row>
    <row r="481" spans="1:26" x14ac:dyDescent="0.25">
      <c r="B481" s="119" t="s">
        <v>539</v>
      </c>
      <c r="C481" s="120">
        <v>0</v>
      </c>
      <c r="D481" s="120">
        <v>0</v>
      </c>
      <c r="E481" s="120">
        <v>0</v>
      </c>
      <c r="F481" s="120">
        <v>0</v>
      </c>
      <c r="G481" s="120">
        <v>0</v>
      </c>
      <c r="H481" s="120">
        <v>0</v>
      </c>
      <c r="I481" s="120">
        <v>0</v>
      </c>
      <c r="J481" s="120">
        <v>0</v>
      </c>
      <c r="K481" s="120">
        <v>0</v>
      </c>
      <c r="L481" s="120">
        <v>0</v>
      </c>
      <c r="M481" s="120">
        <v>0</v>
      </c>
      <c r="N481" s="120">
        <v>0</v>
      </c>
      <c r="O481" s="120">
        <v>0</v>
      </c>
      <c r="P481" s="120">
        <v>0</v>
      </c>
      <c r="Q481" s="120">
        <v>0</v>
      </c>
      <c r="R481" s="120">
        <v>0</v>
      </c>
      <c r="S481" s="120">
        <v>0</v>
      </c>
      <c r="T481" s="120">
        <v>0</v>
      </c>
      <c r="U481" s="120">
        <v>0</v>
      </c>
      <c r="V481" s="120">
        <v>0</v>
      </c>
      <c r="W481" s="120">
        <v>0</v>
      </c>
      <c r="X481" s="120">
        <v>0</v>
      </c>
      <c r="Y481" s="120">
        <v>0</v>
      </c>
      <c r="Z481" s="120">
        <v>0</v>
      </c>
    </row>
    <row r="482" spans="1:26" x14ac:dyDescent="0.25">
      <c r="B482" s="119" t="s">
        <v>540</v>
      </c>
      <c r="C482" s="120">
        <v>0</v>
      </c>
      <c r="D482" s="120">
        <v>0</v>
      </c>
      <c r="E482" s="120">
        <v>0</v>
      </c>
      <c r="F482" s="120">
        <v>0</v>
      </c>
      <c r="G482" s="120">
        <v>0</v>
      </c>
      <c r="H482" s="120">
        <v>0</v>
      </c>
      <c r="I482" s="120">
        <v>0</v>
      </c>
      <c r="J482" s="120">
        <v>0</v>
      </c>
      <c r="K482" s="120">
        <v>0</v>
      </c>
      <c r="L482" s="120">
        <v>0</v>
      </c>
      <c r="M482" s="120">
        <v>0</v>
      </c>
      <c r="N482" s="120">
        <v>0</v>
      </c>
      <c r="O482" s="120">
        <v>0</v>
      </c>
      <c r="P482" s="120">
        <v>0</v>
      </c>
      <c r="Q482" s="120">
        <v>0</v>
      </c>
      <c r="R482" s="120">
        <v>0</v>
      </c>
      <c r="S482" s="120">
        <v>0</v>
      </c>
      <c r="T482" s="120">
        <v>0</v>
      </c>
      <c r="U482" s="120">
        <v>0</v>
      </c>
      <c r="V482" s="120">
        <v>0</v>
      </c>
      <c r="W482" s="120">
        <v>0</v>
      </c>
      <c r="X482" s="120">
        <v>0</v>
      </c>
      <c r="Y482" s="120">
        <v>0</v>
      </c>
      <c r="Z482" s="120">
        <v>0</v>
      </c>
    </row>
    <row r="483" spans="1:26" x14ac:dyDescent="0.25">
      <c r="B483" s="119" t="s">
        <v>541</v>
      </c>
      <c r="C483" s="120">
        <v>4.0358700000000001</v>
      </c>
      <c r="D483" s="120">
        <v>0</v>
      </c>
      <c r="E483" s="120">
        <v>2.4349400000000001</v>
      </c>
      <c r="F483" s="120">
        <v>0</v>
      </c>
      <c r="G483" s="120">
        <v>0.53532199999999996</v>
      </c>
      <c r="H483" s="120">
        <v>0</v>
      </c>
      <c r="I483" s="120">
        <v>0</v>
      </c>
      <c r="J483" s="120">
        <v>0.286464</v>
      </c>
      <c r="K483" s="120">
        <v>0</v>
      </c>
      <c r="L483" s="120">
        <v>69.252600000000001</v>
      </c>
      <c r="M483" s="120">
        <v>0</v>
      </c>
      <c r="N483" s="120">
        <v>1.43232</v>
      </c>
      <c r="O483" s="120">
        <v>0</v>
      </c>
      <c r="P483" s="120">
        <v>0</v>
      </c>
      <c r="Q483" s="120">
        <v>0</v>
      </c>
      <c r="R483" s="120">
        <v>2.8563200000000002</v>
      </c>
      <c r="S483" s="120">
        <v>0</v>
      </c>
      <c r="T483" s="120">
        <v>0</v>
      </c>
      <c r="U483" s="120">
        <v>0</v>
      </c>
      <c r="V483" s="120">
        <v>0</v>
      </c>
      <c r="W483" s="120">
        <v>0</v>
      </c>
      <c r="X483" s="120">
        <v>0</v>
      </c>
      <c r="Y483" s="120">
        <v>0</v>
      </c>
      <c r="Z483" s="120">
        <v>80.833836000000005</v>
      </c>
    </row>
    <row r="484" spans="1:26" x14ac:dyDescent="0.25">
      <c r="A484" s="119" t="s">
        <v>542</v>
      </c>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row>
    <row r="485" spans="1:26" x14ac:dyDescent="0.25">
      <c r="B485" s="119" t="s">
        <v>543</v>
      </c>
      <c r="C485" s="120">
        <v>0</v>
      </c>
      <c r="D485" s="120">
        <v>0</v>
      </c>
      <c r="E485" s="120">
        <v>0</v>
      </c>
      <c r="F485" s="120">
        <v>0</v>
      </c>
      <c r="G485" s="120">
        <v>0</v>
      </c>
      <c r="H485" s="120">
        <v>0</v>
      </c>
      <c r="I485" s="120">
        <v>0</v>
      </c>
      <c r="J485" s="120">
        <v>0</v>
      </c>
      <c r="K485" s="120">
        <v>0</v>
      </c>
      <c r="L485" s="120">
        <v>0</v>
      </c>
      <c r="M485" s="120">
        <v>0</v>
      </c>
      <c r="N485" s="120">
        <v>0</v>
      </c>
      <c r="O485" s="120">
        <v>0</v>
      </c>
      <c r="P485" s="120">
        <v>0</v>
      </c>
      <c r="Q485" s="120">
        <v>0</v>
      </c>
      <c r="R485" s="120">
        <v>0</v>
      </c>
      <c r="S485" s="120">
        <v>0</v>
      </c>
      <c r="T485" s="120">
        <v>0</v>
      </c>
      <c r="U485" s="120">
        <v>0</v>
      </c>
      <c r="V485" s="120">
        <v>0</v>
      </c>
      <c r="W485" s="120">
        <v>0</v>
      </c>
      <c r="X485" s="120">
        <v>0</v>
      </c>
      <c r="Y485" s="120">
        <v>0</v>
      </c>
      <c r="Z485" s="120">
        <v>0</v>
      </c>
    </row>
    <row r="486" spans="1:26" x14ac:dyDescent="0.25">
      <c r="B486" s="119" t="s">
        <v>544</v>
      </c>
      <c r="C486" s="120">
        <v>0</v>
      </c>
      <c r="D486" s="120">
        <v>0</v>
      </c>
      <c r="E486" s="120">
        <v>0</v>
      </c>
      <c r="F486" s="120">
        <v>0</v>
      </c>
      <c r="G486" s="120">
        <v>0</v>
      </c>
      <c r="H486" s="120">
        <v>0</v>
      </c>
      <c r="I486" s="120">
        <v>0</v>
      </c>
      <c r="J486" s="120">
        <v>0</v>
      </c>
      <c r="K486" s="120">
        <v>0</v>
      </c>
      <c r="L486" s="120">
        <v>0</v>
      </c>
      <c r="M486" s="120">
        <v>0</v>
      </c>
      <c r="N486" s="120">
        <v>0</v>
      </c>
      <c r="O486" s="120">
        <v>0</v>
      </c>
      <c r="P486" s="120">
        <v>0</v>
      </c>
      <c r="Q486" s="120">
        <v>0</v>
      </c>
      <c r="R486" s="120">
        <v>0</v>
      </c>
      <c r="S486" s="120">
        <v>0</v>
      </c>
      <c r="T486" s="120">
        <v>0</v>
      </c>
      <c r="U486" s="120">
        <v>0</v>
      </c>
      <c r="V486" s="120">
        <v>0</v>
      </c>
      <c r="W486" s="120">
        <v>0</v>
      </c>
      <c r="X486" s="120">
        <v>0</v>
      </c>
      <c r="Y486" s="120">
        <v>0</v>
      </c>
      <c r="Z486" s="120">
        <v>0</v>
      </c>
    </row>
    <row r="487" spans="1:26" x14ac:dyDescent="0.25">
      <c r="B487" s="119" t="s">
        <v>545</v>
      </c>
      <c r="C487" s="120">
        <v>0</v>
      </c>
      <c r="D487" s="120">
        <v>0</v>
      </c>
      <c r="E487" s="120">
        <v>0</v>
      </c>
      <c r="F487" s="120">
        <v>0</v>
      </c>
      <c r="G487" s="120">
        <v>0</v>
      </c>
      <c r="H487" s="120">
        <v>0</v>
      </c>
      <c r="I487" s="120">
        <v>0</v>
      </c>
      <c r="J487" s="120">
        <v>0</v>
      </c>
      <c r="K487" s="120">
        <v>0</v>
      </c>
      <c r="L487" s="120">
        <v>0</v>
      </c>
      <c r="M487" s="120">
        <v>0</v>
      </c>
      <c r="N487" s="120">
        <v>0</v>
      </c>
      <c r="O487" s="120">
        <v>0</v>
      </c>
      <c r="P487" s="120">
        <v>0</v>
      </c>
      <c r="Q487" s="120">
        <v>0</v>
      </c>
      <c r="R487" s="120">
        <v>0</v>
      </c>
      <c r="S487" s="120">
        <v>0</v>
      </c>
      <c r="T487" s="120">
        <v>0</v>
      </c>
      <c r="U487" s="120">
        <v>0</v>
      </c>
      <c r="V487" s="120">
        <v>0</v>
      </c>
      <c r="W487" s="120">
        <v>0</v>
      </c>
      <c r="X487" s="120">
        <v>0</v>
      </c>
      <c r="Y487" s="120">
        <v>0</v>
      </c>
      <c r="Z487" s="120">
        <v>0</v>
      </c>
    </row>
    <row r="488" spans="1:26" x14ac:dyDescent="0.25">
      <c r="B488" s="119" t="s">
        <v>546</v>
      </c>
      <c r="C488" s="120">
        <v>0</v>
      </c>
      <c r="D488" s="120">
        <v>0</v>
      </c>
      <c r="E488" s="120">
        <v>0</v>
      </c>
      <c r="F488" s="120">
        <v>0</v>
      </c>
      <c r="G488" s="120">
        <v>0</v>
      </c>
      <c r="H488" s="120">
        <v>0</v>
      </c>
      <c r="I488" s="120">
        <v>0</v>
      </c>
      <c r="J488" s="120">
        <v>0</v>
      </c>
      <c r="K488" s="120">
        <v>0</v>
      </c>
      <c r="L488" s="120">
        <v>0</v>
      </c>
      <c r="M488" s="120">
        <v>0</v>
      </c>
      <c r="N488" s="120">
        <v>0</v>
      </c>
      <c r="O488" s="120">
        <v>0</v>
      </c>
      <c r="P488" s="120">
        <v>0</v>
      </c>
      <c r="Q488" s="120">
        <v>0</v>
      </c>
      <c r="R488" s="120">
        <v>0</v>
      </c>
      <c r="S488" s="120">
        <v>0</v>
      </c>
      <c r="T488" s="120">
        <v>0</v>
      </c>
      <c r="U488" s="120">
        <v>0</v>
      </c>
      <c r="V488" s="120">
        <v>0</v>
      </c>
      <c r="W488" s="120">
        <v>0</v>
      </c>
      <c r="X488" s="120">
        <v>0</v>
      </c>
      <c r="Y488" s="120">
        <v>0</v>
      </c>
      <c r="Z488" s="120">
        <v>0</v>
      </c>
    </row>
    <row r="489" spans="1:26" x14ac:dyDescent="0.25">
      <c r="B489" s="119" t="s">
        <v>547</v>
      </c>
      <c r="C489" s="120">
        <v>0</v>
      </c>
      <c r="D489" s="120">
        <v>0</v>
      </c>
      <c r="E489" s="120">
        <v>35.403799999999997</v>
      </c>
      <c r="F489" s="120">
        <v>0</v>
      </c>
      <c r="G489" s="120">
        <v>0</v>
      </c>
      <c r="H489" s="120">
        <v>0</v>
      </c>
      <c r="I489" s="120">
        <v>0</v>
      </c>
      <c r="J489" s="120">
        <v>53.225000000000001</v>
      </c>
      <c r="K489" s="120">
        <v>0</v>
      </c>
      <c r="L489" s="120">
        <v>0</v>
      </c>
      <c r="M489" s="120">
        <v>0</v>
      </c>
      <c r="N489" s="120">
        <v>0</v>
      </c>
      <c r="O489" s="120">
        <v>0</v>
      </c>
      <c r="P489" s="120">
        <v>0</v>
      </c>
      <c r="Q489" s="120">
        <v>0</v>
      </c>
      <c r="R489" s="120">
        <v>2.3867699999999998</v>
      </c>
      <c r="S489" s="120">
        <v>0</v>
      </c>
      <c r="T489" s="120">
        <v>0</v>
      </c>
      <c r="U489" s="120">
        <v>0</v>
      </c>
      <c r="V489" s="120">
        <v>0</v>
      </c>
      <c r="W489" s="120">
        <v>0</v>
      </c>
      <c r="X489" s="120">
        <v>0</v>
      </c>
      <c r="Y489" s="120">
        <v>2.8641299999999998</v>
      </c>
      <c r="Z489" s="120">
        <v>93.8797</v>
      </c>
    </row>
    <row r="490" spans="1:26" x14ac:dyDescent="0.25">
      <c r="A490" s="119" t="s">
        <v>548</v>
      </c>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row>
    <row r="491" spans="1:26" x14ac:dyDescent="0.25">
      <c r="B491" s="119" t="s">
        <v>549</v>
      </c>
      <c r="C491" s="120">
        <v>0</v>
      </c>
      <c r="D491" s="120">
        <v>0</v>
      </c>
      <c r="E491" s="120">
        <v>0</v>
      </c>
      <c r="F491" s="120">
        <v>0</v>
      </c>
      <c r="G491" s="120">
        <v>0</v>
      </c>
      <c r="H491" s="120">
        <v>0</v>
      </c>
      <c r="I491" s="120">
        <v>0</v>
      </c>
      <c r="J491" s="120">
        <v>0</v>
      </c>
      <c r="K491" s="120">
        <v>0</v>
      </c>
      <c r="L491" s="120">
        <v>0</v>
      </c>
      <c r="M491" s="120">
        <v>0</v>
      </c>
      <c r="N491" s="120">
        <v>0</v>
      </c>
      <c r="O491" s="120">
        <v>0</v>
      </c>
      <c r="P491" s="120">
        <v>0</v>
      </c>
      <c r="Q491" s="120">
        <v>0</v>
      </c>
      <c r="R491" s="120">
        <v>0</v>
      </c>
      <c r="S491" s="120">
        <v>0</v>
      </c>
      <c r="T491" s="120">
        <v>0</v>
      </c>
      <c r="U491" s="120">
        <v>0</v>
      </c>
      <c r="V491" s="120">
        <v>0</v>
      </c>
      <c r="W491" s="120">
        <v>0</v>
      </c>
      <c r="X491" s="120">
        <v>0</v>
      </c>
      <c r="Y491" s="120">
        <v>0</v>
      </c>
      <c r="Z491" s="120">
        <v>0</v>
      </c>
    </row>
    <row r="492" spans="1:26" x14ac:dyDescent="0.25">
      <c r="B492" s="119" t="s">
        <v>550</v>
      </c>
      <c r="C492" s="120">
        <v>0</v>
      </c>
      <c r="D492" s="120">
        <v>0</v>
      </c>
      <c r="E492" s="120">
        <v>0</v>
      </c>
      <c r="F492" s="120">
        <v>0</v>
      </c>
      <c r="G492" s="120">
        <v>0</v>
      </c>
      <c r="H492" s="120">
        <v>0</v>
      </c>
      <c r="I492" s="120">
        <v>0</v>
      </c>
      <c r="J492" s="120">
        <v>0</v>
      </c>
      <c r="K492" s="120">
        <v>0</v>
      </c>
      <c r="L492" s="120">
        <v>0</v>
      </c>
      <c r="M492" s="120">
        <v>0</v>
      </c>
      <c r="N492" s="120">
        <v>0</v>
      </c>
      <c r="O492" s="120">
        <v>0</v>
      </c>
      <c r="P492" s="120">
        <v>0</v>
      </c>
      <c r="Q492" s="120">
        <v>0</v>
      </c>
      <c r="R492" s="120">
        <v>0</v>
      </c>
      <c r="S492" s="120">
        <v>0</v>
      </c>
      <c r="T492" s="120">
        <v>0</v>
      </c>
      <c r="U492" s="120">
        <v>0</v>
      </c>
      <c r="V492" s="120">
        <v>0</v>
      </c>
      <c r="W492" s="120">
        <v>0</v>
      </c>
      <c r="X492" s="120">
        <v>0</v>
      </c>
      <c r="Y492" s="120">
        <v>0</v>
      </c>
      <c r="Z492" s="120">
        <v>0</v>
      </c>
    </row>
    <row r="493" spans="1:26" x14ac:dyDescent="0.25">
      <c r="B493" s="119" t="s">
        <v>551</v>
      </c>
      <c r="C493" s="120">
        <v>0</v>
      </c>
      <c r="D493" s="120">
        <v>0</v>
      </c>
      <c r="E493" s="120">
        <v>0</v>
      </c>
      <c r="F493" s="120">
        <v>0</v>
      </c>
      <c r="G493" s="120">
        <v>0</v>
      </c>
      <c r="H493" s="120">
        <v>0</v>
      </c>
      <c r="I493" s="120">
        <v>0</v>
      </c>
      <c r="J493" s="120">
        <v>0</v>
      </c>
      <c r="K493" s="120">
        <v>0</v>
      </c>
      <c r="L493" s="120">
        <v>0</v>
      </c>
      <c r="M493" s="120">
        <v>0</v>
      </c>
      <c r="N493" s="120">
        <v>0</v>
      </c>
      <c r="O493" s="120">
        <v>0</v>
      </c>
      <c r="P493" s="120">
        <v>0</v>
      </c>
      <c r="Q493" s="120">
        <v>0</v>
      </c>
      <c r="R493" s="120">
        <v>0</v>
      </c>
      <c r="S493" s="120">
        <v>0</v>
      </c>
      <c r="T493" s="120">
        <v>0</v>
      </c>
      <c r="U493" s="120">
        <v>0</v>
      </c>
      <c r="V493" s="120">
        <v>0</v>
      </c>
      <c r="W493" s="120">
        <v>0</v>
      </c>
      <c r="X493" s="120">
        <v>0</v>
      </c>
      <c r="Y493" s="120">
        <v>0</v>
      </c>
      <c r="Z493" s="120">
        <v>0</v>
      </c>
    </row>
    <row r="494" spans="1:26" x14ac:dyDescent="0.25">
      <c r="A494" s="119" t="s">
        <v>552</v>
      </c>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row>
    <row r="495" spans="1:26" x14ac:dyDescent="0.25">
      <c r="B495" s="119" t="s">
        <v>553</v>
      </c>
      <c r="C495" s="120">
        <v>0</v>
      </c>
      <c r="D495" s="120">
        <v>0</v>
      </c>
      <c r="E495" s="120">
        <v>0</v>
      </c>
      <c r="F495" s="120">
        <v>0</v>
      </c>
      <c r="G495" s="120">
        <v>0</v>
      </c>
      <c r="H495" s="120">
        <v>0</v>
      </c>
      <c r="I495" s="120">
        <v>0</v>
      </c>
      <c r="J495" s="120">
        <v>0</v>
      </c>
      <c r="K495" s="120">
        <v>0</v>
      </c>
      <c r="L495" s="120">
        <v>0</v>
      </c>
      <c r="M495" s="120">
        <v>0</v>
      </c>
      <c r="N495" s="120">
        <v>0</v>
      </c>
      <c r="O495" s="120">
        <v>0</v>
      </c>
      <c r="P495" s="120">
        <v>0</v>
      </c>
      <c r="Q495" s="120">
        <v>0</v>
      </c>
      <c r="R495" s="120">
        <v>0</v>
      </c>
      <c r="S495" s="120">
        <v>0</v>
      </c>
      <c r="T495" s="120">
        <v>0</v>
      </c>
      <c r="U495" s="120">
        <v>0</v>
      </c>
      <c r="V495" s="120">
        <v>0</v>
      </c>
      <c r="W495" s="120">
        <v>0</v>
      </c>
      <c r="X495" s="120">
        <v>0</v>
      </c>
      <c r="Y495" s="120">
        <v>0</v>
      </c>
      <c r="Z495" s="120">
        <v>0</v>
      </c>
    </row>
    <row r="496" spans="1:26" x14ac:dyDescent="0.25">
      <c r="B496" s="119" t="s">
        <v>554</v>
      </c>
      <c r="C496" s="120">
        <v>0</v>
      </c>
      <c r="D496" s="120">
        <v>0</v>
      </c>
      <c r="E496" s="120">
        <v>0</v>
      </c>
      <c r="F496" s="120">
        <v>0</v>
      </c>
      <c r="G496" s="120">
        <v>0</v>
      </c>
      <c r="H496" s="120">
        <v>0</v>
      </c>
      <c r="I496" s="120">
        <v>0</v>
      </c>
      <c r="J496" s="120">
        <v>0</v>
      </c>
      <c r="K496" s="120">
        <v>0</v>
      </c>
      <c r="L496" s="120">
        <v>0</v>
      </c>
      <c r="M496" s="120">
        <v>0</v>
      </c>
      <c r="N496" s="120">
        <v>0</v>
      </c>
      <c r="O496" s="120">
        <v>0</v>
      </c>
      <c r="P496" s="120">
        <v>0</v>
      </c>
      <c r="Q496" s="120">
        <v>0</v>
      </c>
      <c r="R496" s="120">
        <v>0</v>
      </c>
      <c r="S496" s="120">
        <v>0</v>
      </c>
      <c r="T496" s="120">
        <v>0</v>
      </c>
      <c r="U496" s="120">
        <v>0</v>
      </c>
      <c r="V496" s="120">
        <v>0</v>
      </c>
      <c r="W496" s="120">
        <v>0</v>
      </c>
      <c r="X496" s="120">
        <v>0</v>
      </c>
      <c r="Y496" s="120">
        <v>0</v>
      </c>
      <c r="Z496" s="120">
        <v>0</v>
      </c>
    </row>
    <row r="497" spans="2:26" x14ac:dyDescent="0.25">
      <c r="B497" s="119" t="s">
        <v>555</v>
      </c>
      <c r="C497" s="120">
        <v>0</v>
      </c>
      <c r="D497" s="120">
        <v>0</v>
      </c>
      <c r="E497" s="120">
        <v>0</v>
      </c>
      <c r="F497" s="120">
        <v>0</v>
      </c>
      <c r="G497" s="120">
        <v>0</v>
      </c>
      <c r="H497" s="120">
        <v>0</v>
      </c>
      <c r="I497" s="120">
        <v>0</v>
      </c>
      <c r="J497" s="120">
        <v>0</v>
      </c>
      <c r="K497" s="120">
        <v>0</v>
      </c>
      <c r="L497" s="120">
        <v>0</v>
      </c>
      <c r="M497" s="120">
        <v>0</v>
      </c>
      <c r="N497" s="120">
        <v>0</v>
      </c>
      <c r="O497" s="120">
        <v>0</v>
      </c>
      <c r="P497" s="120">
        <v>0</v>
      </c>
      <c r="Q497" s="120">
        <v>0</v>
      </c>
      <c r="R497" s="120">
        <v>0</v>
      </c>
      <c r="S497" s="120">
        <v>0</v>
      </c>
      <c r="T497" s="120">
        <v>0</v>
      </c>
      <c r="U497" s="120">
        <v>0</v>
      </c>
      <c r="V497" s="120">
        <v>0</v>
      </c>
      <c r="W497" s="120">
        <v>0</v>
      </c>
      <c r="X497" s="120">
        <v>0</v>
      </c>
      <c r="Y497" s="120">
        <v>0</v>
      </c>
      <c r="Z497" s="120">
        <v>0</v>
      </c>
    </row>
    <row r="498" spans="2:26" x14ac:dyDescent="0.25">
      <c r="B498" s="119" t="s">
        <v>556</v>
      </c>
      <c r="C498" s="120">
        <v>0</v>
      </c>
      <c r="D498" s="120">
        <v>0</v>
      </c>
      <c r="E498" s="120">
        <v>0</v>
      </c>
      <c r="F498" s="120">
        <v>0</v>
      </c>
      <c r="G498" s="120">
        <v>0</v>
      </c>
      <c r="H498" s="120">
        <v>0</v>
      </c>
      <c r="I498" s="120">
        <v>0</v>
      </c>
      <c r="J498" s="120">
        <v>0</v>
      </c>
      <c r="K498" s="120">
        <v>0</v>
      </c>
      <c r="L498" s="120">
        <v>0</v>
      </c>
      <c r="M498" s="120">
        <v>0</v>
      </c>
      <c r="N498" s="120">
        <v>0</v>
      </c>
      <c r="O498" s="120">
        <v>0</v>
      </c>
      <c r="P498" s="120">
        <v>0</v>
      </c>
      <c r="Q498" s="120">
        <v>0</v>
      </c>
      <c r="R498" s="120">
        <v>0</v>
      </c>
      <c r="S498" s="120">
        <v>0</v>
      </c>
      <c r="T498" s="120">
        <v>0</v>
      </c>
      <c r="U498" s="120">
        <v>0</v>
      </c>
      <c r="V498" s="120">
        <v>0</v>
      </c>
      <c r="W498" s="120">
        <v>0</v>
      </c>
      <c r="X498" s="120">
        <v>0</v>
      </c>
      <c r="Y498" s="120">
        <v>0</v>
      </c>
      <c r="Z498" s="120">
        <v>0</v>
      </c>
    </row>
    <row r="499" spans="2:26" x14ac:dyDescent="0.25">
      <c r="B499" s="119" t="s">
        <v>557</v>
      </c>
      <c r="C499" s="120">
        <v>0</v>
      </c>
      <c r="D499" s="120">
        <v>0</v>
      </c>
      <c r="E499" s="120">
        <v>0</v>
      </c>
      <c r="F499" s="120">
        <v>0</v>
      </c>
      <c r="G499" s="120">
        <v>0</v>
      </c>
      <c r="H499" s="120">
        <v>0</v>
      </c>
      <c r="I499" s="120">
        <v>0</v>
      </c>
      <c r="J499" s="120">
        <v>0</v>
      </c>
      <c r="K499" s="120">
        <v>0</v>
      </c>
      <c r="L499" s="120">
        <v>0</v>
      </c>
      <c r="M499" s="120">
        <v>0</v>
      </c>
      <c r="N499" s="120">
        <v>0</v>
      </c>
      <c r="O499" s="120">
        <v>0</v>
      </c>
      <c r="P499" s="120">
        <v>0</v>
      </c>
      <c r="Q499" s="120">
        <v>0</v>
      </c>
      <c r="R499" s="120">
        <v>0</v>
      </c>
      <c r="S499" s="120">
        <v>0</v>
      </c>
      <c r="T499" s="120">
        <v>0</v>
      </c>
      <c r="U499" s="120">
        <v>0</v>
      </c>
      <c r="V499" s="120">
        <v>0</v>
      </c>
      <c r="W499" s="120">
        <v>0</v>
      </c>
      <c r="X499" s="120">
        <v>0</v>
      </c>
      <c r="Y499" s="120">
        <v>0</v>
      </c>
      <c r="Z499" s="120">
        <v>0</v>
      </c>
    </row>
    <row r="500" spans="2:26" x14ac:dyDescent="0.25">
      <c r="B500" s="119" t="s">
        <v>558</v>
      </c>
      <c r="C500" s="120">
        <v>0</v>
      </c>
      <c r="D500" s="120">
        <v>0</v>
      </c>
      <c r="E500" s="120">
        <v>0</v>
      </c>
      <c r="F500" s="120">
        <v>0</v>
      </c>
      <c r="G500" s="120">
        <v>0</v>
      </c>
      <c r="H500" s="120">
        <v>0</v>
      </c>
      <c r="I500" s="120">
        <v>0</v>
      </c>
      <c r="J500" s="120">
        <v>0</v>
      </c>
      <c r="K500" s="120">
        <v>0</v>
      </c>
      <c r="L500" s="120">
        <v>0</v>
      </c>
      <c r="M500" s="120">
        <v>0</v>
      </c>
      <c r="N500" s="120">
        <v>0</v>
      </c>
      <c r="O500" s="120">
        <v>0</v>
      </c>
      <c r="P500" s="120">
        <v>0</v>
      </c>
      <c r="Q500" s="120">
        <v>0</v>
      </c>
      <c r="R500" s="120">
        <v>0</v>
      </c>
      <c r="S500" s="120">
        <v>0</v>
      </c>
      <c r="T500" s="120">
        <v>0</v>
      </c>
      <c r="U500" s="120">
        <v>0</v>
      </c>
      <c r="V500" s="120">
        <v>0</v>
      </c>
      <c r="W500" s="120">
        <v>0</v>
      </c>
      <c r="X500" s="120">
        <v>0</v>
      </c>
      <c r="Y500" s="120">
        <v>0</v>
      </c>
      <c r="Z500" s="120">
        <v>0</v>
      </c>
    </row>
    <row r="501" spans="2:26" x14ac:dyDescent="0.25">
      <c r="B501" s="119" t="s">
        <v>559</v>
      </c>
      <c r="C501" s="120">
        <v>0</v>
      </c>
      <c r="D501" s="120">
        <v>2.8222999999999998</v>
      </c>
      <c r="E501" s="120">
        <v>40.462699999999998</v>
      </c>
      <c r="F501" s="120">
        <v>0</v>
      </c>
      <c r="G501" s="120">
        <v>0</v>
      </c>
      <c r="H501" s="120">
        <v>0</v>
      </c>
      <c r="I501" s="120">
        <v>0</v>
      </c>
      <c r="J501" s="120">
        <v>12.8613</v>
      </c>
      <c r="K501" s="120">
        <v>0</v>
      </c>
      <c r="L501" s="120">
        <v>0</v>
      </c>
      <c r="M501" s="120">
        <v>25.1218</v>
      </c>
      <c r="N501" s="120">
        <v>0</v>
      </c>
      <c r="O501" s="120">
        <v>0</v>
      </c>
      <c r="P501" s="120">
        <v>0</v>
      </c>
      <c r="Q501" s="120">
        <v>0</v>
      </c>
      <c r="R501" s="120">
        <v>2.9493299999999998</v>
      </c>
      <c r="S501" s="120">
        <v>0</v>
      </c>
      <c r="T501" s="120">
        <v>0</v>
      </c>
      <c r="U501" s="120">
        <v>0</v>
      </c>
      <c r="V501" s="120">
        <v>0</v>
      </c>
      <c r="W501" s="120">
        <v>0</v>
      </c>
      <c r="X501" s="120">
        <v>0</v>
      </c>
      <c r="Y501" s="120">
        <v>2.1497899999999999</v>
      </c>
      <c r="Z501" s="120">
        <v>86.367220000000003</v>
      </c>
    </row>
    <row r="502" spans="2:26" x14ac:dyDescent="0.25">
      <c r="B502" s="119" t="s">
        <v>560</v>
      </c>
      <c r="C502" s="120">
        <v>0</v>
      </c>
      <c r="D502" s="120">
        <v>0</v>
      </c>
      <c r="E502" s="120">
        <v>0</v>
      </c>
      <c r="F502" s="120">
        <v>0</v>
      </c>
      <c r="G502" s="120">
        <v>0</v>
      </c>
      <c r="H502" s="120">
        <v>0</v>
      </c>
      <c r="I502" s="120">
        <v>0</v>
      </c>
      <c r="J502" s="120">
        <v>0</v>
      </c>
      <c r="K502" s="120">
        <v>0</v>
      </c>
      <c r="L502" s="120">
        <v>0</v>
      </c>
      <c r="M502" s="120">
        <v>0</v>
      </c>
      <c r="N502" s="120">
        <v>0</v>
      </c>
      <c r="O502" s="120">
        <v>0</v>
      </c>
      <c r="P502" s="120">
        <v>0</v>
      </c>
      <c r="Q502" s="120">
        <v>0</v>
      </c>
      <c r="R502" s="120">
        <v>0</v>
      </c>
      <c r="S502" s="120">
        <v>0</v>
      </c>
      <c r="T502" s="120">
        <v>0</v>
      </c>
      <c r="U502" s="120">
        <v>0</v>
      </c>
      <c r="V502" s="120">
        <v>0</v>
      </c>
      <c r="W502" s="120">
        <v>0</v>
      </c>
      <c r="X502" s="120">
        <v>0</v>
      </c>
      <c r="Y502" s="120">
        <v>0</v>
      </c>
      <c r="Z502" s="120">
        <v>0</v>
      </c>
    </row>
    <row r="503" spans="2:26" x14ac:dyDescent="0.25">
      <c r="B503" s="119" t="s">
        <v>561</v>
      </c>
      <c r="C503" s="120">
        <v>0</v>
      </c>
      <c r="D503" s="120">
        <v>0</v>
      </c>
      <c r="E503" s="120">
        <v>0</v>
      </c>
      <c r="F503" s="120">
        <v>0</v>
      </c>
      <c r="G503" s="120">
        <v>0</v>
      </c>
      <c r="H503" s="120">
        <v>0</v>
      </c>
      <c r="I503" s="120">
        <v>0</v>
      </c>
      <c r="J503" s="120">
        <v>0</v>
      </c>
      <c r="K503" s="120">
        <v>0</v>
      </c>
      <c r="L503" s="120">
        <v>0</v>
      </c>
      <c r="M503" s="120">
        <v>0</v>
      </c>
      <c r="N503" s="120">
        <v>0</v>
      </c>
      <c r="O503" s="120">
        <v>0</v>
      </c>
      <c r="P503" s="120">
        <v>0</v>
      </c>
      <c r="Q503" s="120">
        <v>0</v>
      </c>
      <c r="R503" s="120">
        <v>0</v>
      </c>
      <c r="S503" s="120">
        <v>0</v>
      </c>
      <c r="T503" s="120">
        <v>0</v>
      </c>
      <c r="U503" s="120">
        <v>0</v>
      </c>
      <c r="V503" s="120">
        <v>0</v>
      </c>
      <c r="W503" s="120">
        <v>0</v>
      </c>
      <c r="X503" s="120">
        <v>0</v>
      </c>
      <c r="Y503" s="120">
        <v>0</v>
      </c>
      <c r="Z503" s="120">
        <v>0</v>
      </c>
    </row>
    <row r="504" spans="2:26" x14ac:dyDescent="0.25">
      <c r="B504" s="119" t="s">
        <v>562</v>
      </c>
      <c r="C504" s="120">
        <v>0</v>
      </c>
      <c r="D504" s="120">
        <v>0</v>
      </c>
      <c r="E504" s="120">
        <v>0</v>
      </c>
      <c r="F504" s="120">
        <v>0</v>
      </c>
      <c r="G504" s="120">
        <v>0</v>
      </c>
      <c r="H504" s="120">
        <v>0</v>
      </c>
      <c r="I504" s="120">
        <v>0</v>
      </c>
      <c r="J504" s="120">
        <v>0</v>
      </c>
      <c r="K504" s="120">
        <v>0</v>
      </c>
      <c r="L504" s="120">
        <v>0</v>
      </c>
      <c r="M504" s="120">
        <v>0</v>
      </c>
      <c r="N504" s="120">
        <v>0</v>
      </c>
      <c r="O504" s="120">
        <v>0</v>
      </c>
      <c r="P504" s="120">
        <v>0</v>
      </c>
      <c r="Q504" s="120">
        <v>0</v>
      </c>
      <c r="R504" s="120">
        <v>0</v>
      </c>
      <c r="S504" s="120">
        <v>0</v>
      </c>
      <c r="T504" s="120">
        <v>0</v>
      </c>
      <c r="U504" s="120">
        <v>0</v>
      </c>
      <c r="V504" s="120">
        <v>0</v>
      </c>
      <c r="W504" s="120">
        <v>0</v>
      </c>
      <c r="X504" s="120">
        <v>0</v>
      </c>
      <c r="Y504" s="120">
        <v>0</v>
      </c>
      <c r="Z504" s="120">
        <v>0</v>
      </c>
    </row>
    <row r="505" spans="2:26" x14ac:dyDescent="0.25">
      <c r="B505" s="119" t="s">
        <v>563</v>
      </c>
      <c r="C505" s="120">
        <v>0</v>
      </c>
      <c r="D505" s="120">
        <v>0</v>
      </c>
      <c r="E505" s="120">
        <v>0</v>
      </c>
      <c r="F505" s="120">
        <v>0</v>
      </c>
      <c r="G505" s="120">
        <v>0</v>
      </c>
      <c r="H505" s="120">
        <v>0</v>
      </c>
      <c r="I505" s="120">
        <v>0</v>
      </c>
      <c r="J505" s="120">
        <v>0</v>
      </c>
      <c r="K505" s="120">
        <v>0</v>
      </c>
      <c r="L505" s="120">
        <v>0</v>
      </c>
      <c r="M505" s="120">
        <v>0</v>
      </c>
      <c r="N505" s="120">
        <v>0</v>
      </c>
      <c r="O505" s="120">
        <v>0</v>
      </c>
      <c r="P505" s="120">
        <v>0</v>
      </c>
      <c r="Q505" s="120">
        <v>0</v>
      </c>
      <c r="R505" s="120">
        <v>0</v>
      </c>
      <c r="S505" s="120">
        <v>0</v>
      </c>
      <c r="T505" s="120">
        <v>0</v>
      </c>
      <c r="U505" s="120">
        <v>0</v>
      </c>
      <c r="V505" s="120">
        <v>0</v>
      </c>
      <c r="W505" s="120">
        <v>0</v>
      </c>
      <c r="X505" s="120">
        <v>0</v>
      </c>
      <c r="Y505" s="120">
        <v>0</v>
      </c>
      <c r="Z505" s="120">
        <v>0</v>
      </c>
    </row>
    <row r="506" spans="2:26" x14ac:dyDescent="0.25">
      <c r="B506" s="119" t="s">
        <v>564</v>
      </c>
      <c r="C506" s="120">
        <v>0</v>
      </c>
      <c r="D506" s="120">
        <v>0</v>
      </c>
      <c r="E506" s="120">
        <v>0</v>
      </c>
      <c r="F506" s="120">
        <v>0</v>
      </c>
      <c r="G506" s="120">
        <v>9.6199099999999996E-2</v>
      </c>
      <c r="H506" s="120">
        <v>0</v>
      </c>
      <c r="I506" s="120">
        <v>0.27044699999999999</v>
      </c>
      <c r="J506" s="120">
        <v>0.87247699999999995</v>
      </c>
      <c r="K506" s="120">
        <v>0</v>
      </c>
      <c r="L506" s="120">
        <v>8.0149399999999993</v>
      </c>
      <c r="M506" s="120">
        <v>0</v>
      </c>
      <c r="N506" s="120">
        <v>0</v>
      </c>
      <c r="O506" s="120">
        <v>0</v>
      </c>
      <c r="P506" s="120">
        <v>0</v>
      </c>
      <c r="Q506" s="120">
        <v>0</v>
      </c>
      <c r="R506" s="120">
        <v>0.36454399999999998</v>
      </c>
      <c r="S506" s="120">
        <v>0</v>
      </c>
      <c r="T506" s="120">
        <v>0</v>
      </c>
      <c r="U506" s="120">
        <v>0</v>
      </c>
      <c r="V506" s="120">
        <v>0</v>
      </c>
      <c r="W506" s="120">
        <v>0</v>
      </c>
      <c r="X506" s="120">
        <v>0</v>
      </c>
      <c r="Y506" s="120">
        <v>0.69214699999999996</v>
      </c>
      <c r="Z506" s="120">
        <v>10.3107541</v>
      </c>
    </row>
    <row r="507" spans="2:26" x14ac:dyDescent="0.25">
      <c r="B507" s="119" t="s">
        <v>565</v>
      </c>
      <c r="C507" s="120">
        <v>0</v>
      </c>
      <c r="D507" s="120">
        <v>0</v>
      </c>
      <c r="E507" s="120">
        <v>0</v>
      </c>
      <c r="F507" s="120">
        <v>0</v>
      </c>
      <c r="G507" s="120">
        <v>0</v>
      </c>
      <c r="H507" s="120">
        <v>0</v>
      </c>
      <c r="I507" s="120">
        <v>0</v>
      </c>
      <c r="J507" s="120">
        <v>0</v>
      </c>
      <c r="K507" s="120">
        <v>0</v>
      </c>
      <c r="L507" s="120">
        <v>0</v>
      </c>
      <c r="M507" s="120">
        <v>0</v>
      </c>
      <c r="N507" s="120">
        <v>0</v>
      </c>
      <c r="O507" s="120">
        <v>0</v>
      </c>
      <c r="P507" s="120">
        <v>0</v>
      </c>
      <c r="Q507" s="120">
        <v>0</v>
      </c>
      <c r="R507" s="120">
        <v>0</v>
      </c>
      <c r="S507" s="120">
        <v>0</v>
      </c>
      <c r="T507" s="120">
        <v>0</v>
      </c>
      <c r="U507" s="120">
        <v>0</v>
      </c>
      <c r="V507" s="120">
        <v>0</v>
      </c>
      <c r="W507" s="120">
        <v>0</v>
      </c>
      <c r="X507" s="120">
        <v>0</v>
      </c>
      <c r="Y507" s="120">
        <v>0</v>
      </c>
      <c r="Z507" s="120">
        <v>0</v>
      </c>
    </row>
    <row r="508" spans="2:26" x14ac:dyDescent="0.25">
      <c r="B508" s="119" t="s">
        <v>566</v>
      </c>
      <c r="C508" s="120">
        <v>0</v>
      </c>
      <c r="D508" s="120">
        <v>0</v>
      </c>
      <c r="E508" s="120">
        <v>0</v>
      </c>
      <c r="F508" s="120">
        <v>0</v>
      </c>
      <c r="G508" s="120">
        <v>0</v>
      </c>
      <c r="H508" s="120">
        <v>0</v>
      </c>
      <c r="I508" s="120">
        <v>0</v>
      </c>
      <c r="J508" s="120">
        <v>0</v>
      </c>
      <c r="K508" s="120">
        <v>0</v>
      </c>
      <c r="L508" s="120">
        <v>0</v>
      </c>
      <c r="M508" s="120">
        <v>0</v>
      </c>
      <c r="N508" s="120">
        <v>0</v>
      </c>
      <c r="O508" s="120">
        <v>0</v>
      </c>
      <c r="P508" s="120">
        <v>0</v>
      </c>
      <c r="Q508" s="120">
        <v>0</v>
      </c>
      <c r="R508" s="120">
        <v>0</v>
      </c>
      <c r="S508" s="120">
        <v>0</v>
      </c>
      <c r="T508" s="120">
        <v>0</v>
      </c>
      <c r="U508" s="120">
        <v>0</v>
      </c>
      <c r="V508" s="120">
        <v>0</v>
      </c>
      <c r="W508" s="120">
        <v>0</v>
      </c>
      <c r="X508" s="120">
        <v>0</v>
      </c>
      <c r="Y508" s="120">
        <v>0</v>
      </c>
      <c r="Z508" s="120">
        <v>0</v>
      </c>
    </row>
    <row r="509" spans="2:26" x14ac:dyDescent="0.25">
      <c r="B509" s="119" t="s">
        <v>567</v>
      </c>
      <c r="C509" s="120">
        <v>0</v>
      </c>
      <c r="D509" s="120">
        <v>0</v>
      </c>
      <c r="E509" s="120">
        <v>0</v>
      </c>
      <c r="F509" s="120">
        <v>0</v>
      </c>
      <c r="G509" s="120">
        <v>0</v>
      </c>
      <c r="H509" s="120">
        <v>0</v>
      </c>
      <c r="I509" s="120">
        <v>0</v>
      </c>
      <c r="J509" s="120">
        <v>0</v>
      </c>
      <c r="K509" s="120">
        <v>0</v>
      </c>
      <c r="L509" s="120">
        <v>0</v>
      </c>
      <c r="M509" s="120">
        <v>0</v>
      </c>
      <c r="N509" s="120">
        <v>0</v>
      </c>
      <c r="O509" s="120">
        <v>0</v>
      </c>
      <c r="P509" s="120">
        <v>0</v>
      </c>
      <c r="Q509" s="120">
        <v>0</v>
      </c>
      <c r="R509" s="120">
        <v>0</v>
      </c>
      <c r="S509" s="120">
        <v>0</v>
      </c>
      <c r="T509" s="120">
        <v>0</v>
      </c>
      <c r="U509" s="120">
        <v>0</v>
      </c>
      <c r="V509" s="120">
        <v>0</v>
      </c>
      <c r="W509" s="120">
        <v>0</v>
      </c>
      <c r="X509" s="120">
        <v>0</v>
      </c>
      <c r="Y509" s="120">
        <v>0</v>
      </c>
      <c r="Z509" s="120">
        <v>0</v>
      </c>
    </row>
    <row r="510" spans="2:26" x14ac:dyDescent="0.25">
      <c r="B510" s="119" t="s">
        <v>568</v>
      </c>
      <c r="C510" s="120">
        <v>0</v>
      </c>
      <c r="D510" s="120">
        <v>0</v>
      </c>
      <c r="E510" s="120">
        <v>0</v>
      </c>
      <c r="F510" s="120">
        <v>0</v>
      </c>
      <c r="G510" s="120">
        <v>0</v>
      </c>
      <c r="H510" s="120">
        <v>0</v>
      </c>
      <c r="I510" s="120">
        <v>0</v>
      </c>
      <c r="J510" s="120">
        <v>0</v>
      </c>
      <c r="K510" s="120">
        <v>0</v>
      </c>
      <c r="L510" s="120">
        <v>0</v>
      </c>
      <c r="M510" s="120">
        <v>0</v>
      </c>
      <c r="N510" s="120">
        <v>0</v>
      </c>
      <c r="O510" s="120">
        <v>0</v>
      </c>
      <c r="P510" s="120">
        <v>0</v>
      </c>
      <c r="Q510" s="120">
        <v>0</v>
      </c>
      <c r="R510" s="120">
        <v>0</v>
      </c>
      <c r="S510" s="120">
        <v>0</v>
      </c>
      <c r="T510" s="120">
        <v>0</v>
      </c>
      <c r="U510" s="120">
        <v>0</v>
      </c>
      <c r="V510" s="120">
        <v>0</v>
      </c>
      <c r="W510" s="120">
        <v>0</v>
      </c>
      <c r="X510" s="120">
        <v>0</v>
      </c>
      <c r="Y510" s="120">
        <v>0</v>
      </c>
      <c r="Z510" s="120">
        <v>0</v>
      </c>
    </row>
    <row r="511" spans="2:26" x14ac:dyDescent="0.25">
      <c r="B511" s="119" t="s">
        <v>569</v>
      </c>
      <c r="C511" s="120">
        <v>0</v>
      </c>
      <c r="D511" s="120">
        <v>0</v>
      </c>
      <c r="E511" s="120">
        <v>0</v>
      </c>
      <c r="F511" s="120">
        <v>0</v>
      </c>
      <c r="G511" s="120">
        <v>0</v>
      </c>
      <c r="H511" s="120">
        <v>0</v>
      </c>
      <c r="I511" s="120">
        <v>0</v>
      </c>
      <c r="J511" s="120">
        <v>0</v>
      </c>
      <c r="K511" s="120">
        <v>0</v>
      </c>
      <c r="L511" s="120">
        <v>0</v>
      </c>
      <c r="M511" s="120">
        <v>0</v>
      </c>
      <c r="N511" s="120">
        <v>0</v>
      </c>
      <c r="O511" s="120">
        <v>0</v>
      </c>
      <c r="P511" s="120">
        <v>0</v>
      </c>
      <c r="Q511" s="120">
        <v>0</v>
      </c>
      <c r="R511" s="120">
        <v>0</v>
      </c>
      <c r="S511" s="120">
        <v>0</v>
      </c>
      <c r="T511" s="120">
        <v>0</v>
      </c>
      <c r="U511" s="120">
        <v>0</v>
      </c>
      <c r="V511" s="120">
        <v>0</v>
      </c>
      <c r="W511" s="120">
        <v>0</v>
      </c>
      <c r="X511" s="120">
        <v>0</v>
      </c>
      <c r="Y511" s="120">
        <v>0</v>
      </c>
      <c r="Z511" s="120">
        <v>0</v>
      </c>
    </row>
    <row r="512" spans="2:26" x14ac:dyDescent="0.25">
      <c r="B512" s="119" t="s">
        <v>570</v>
      </c>
      <c r="C512" s="120">
        <v>0</v>
      </c>
      <c r="D512" s="120">
        <v>0</v>
      </c>
      <c r="E512" s="120">
        <v>0</v>
      </c>
      <c r="F512" s="120">
        <v>0</v>
      </c>
      <c r="G512" s="120">
        <v>0</v>
      </c>
      <c r="H512" s="120">
        <v>0</v>
      </c>
      <c r="I512" s="120">
        <v>0</v>
      </c>
      <c r="J512" s="120">
        <v>0</v>
      </c>
      <c r="K512" s="120">
        <v>0</v>
      </c>
      <c r="L512" s="120">
        <v>0</v>
      </c>
      <c r="M512" s="120">
        <v>0</v>
      </c>
      <c r="N512" s="120">
        <v>0</v>
      </c>
      <c r="O512" s="120">
        <v>0</v>
      </c>
      <c r="P512" s="120">
        <v>0</v>
      </c>
      <c r="Q512" s="120">
        <v>0</v>
      </c>
      <c r="R512" s="120">
        <v>0</v>
      </c>
      <c r="S512" s="120">
        <v>0</v>
      </c>
      <c r="T512" s="120">
        <v>0</v>
      </c>
      <c r="U512" s="120">
        <v>0</v>
      </c>
      <c r="V512" s="120">
        <v>0</v>
      </c>
      <c r="W512" s="120">
        <v>0</v>
      </c>
      <c r="X512" s="120">
        <v>0</v>
      </c>
      <c r="Y512" s="120">
        <v>0</v>
      </c>
      <c r="Z512" s="120">
        <v>0</v>
      </c>
    </row>
    <row r="513" spans="1:26" x14ac:dyDescent="0.25">
      <c r="A513" s="119" t="s">
        <v>571</v>
      </c>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row>
    <row r="514" spans="1:26" x14ac:dyDescent="0.25">
      <c r="B514" s="119" t="s">
        <v>572</v>
      </c>
      <c r="C514" s="120">
        <v>0</v>
      </c>
      <c r="D514" s="120">
        <v>0</v>
      </c>
      <c r="E514" s="120">
        <v>0</v>
      </c>
      <c r="F514" s="120">
        <v>0</v>
      </c>
      <c r="G514" s="120">
        <v>0</v>
      </c>
      <c r="H514" s="120">
        <v>0</v>
      </c>
      <c r="I514" s="120">
        <v>0</v>
      </c>
      <c r="J514" s="120">
        <v>0</v>
      </c>
      <c r="K514" s="120">
        <v>0</v>
      </c>
      <c r="L514" s="120">
        <v>0</v>
      </c>
      <c r="M514" s="120">
        <v>0</v>
      </c>
      <c r="N514" s="120">
        <v>0</v>
      </c>
      <c r="O514" s="120">
        <v>0</v>
      </c>
      <c r="P514" s="120">
        <v>0</v>
      </c>
      <c r="Q514" s="120">
        <v>0</v>
      </c>
      <c r="R514" s="120">
        <v>0</v>
      </c>
      <c r="S514" s="120">
        <v>0</v>
      </c>
      <c r="T514" s="120">
        <v>0</v>
      </c>
      <c r="U514" s="120">
        <v>0</v>
      </c>
      <c r="V514" s="120">
        <v>0</v>
      </c>
      <c r="W514" s="120">
        <v>0</v>
      </c>
      <c r="X514" s="120">
        <v>0</v>
      </c>
      <c r="Y514" s="120">
        <v>0</v>
      </c>
      <c r="Z514" s="120">
        <v>0</v>
      </c>
    </row>
    <row r="515" spans="1:26" x14ac:dyDescent="0.25">
      <c r="B515" s="119" t="s">
        <v>573</v>
      </c>
      <c r="C515" s="120">
        <v>0</v>
      </c>
      <c r="D515" s="120">
        <v>0</v>
      </c>
      <c r="E515" s="120">
        <v>21.235900000000001</v>
      </c>
      <c r="F515" s="120">
        <v>0</v>
      </c>
      <c r="G515" s="120">
        <v>0</v>
      </c>
      <c r="H515" s="120">
        <v>0</v>
      </c>
      <c r="I515" s="120">
        <v>0</v>
      </c>
      <c r="J515" s="120">
        <v>16.0776</v>
      </c>
      <c r="K515" s="120">
        <v>0</v>
      </c>
      <c r="L515" s="120">
        <v>0</v>
      </c>
      <c r="M515" s="120">
        <v>0</v>
      </c>
      <c r="N515" s="120">
        <v>11.6137</v>
      </c>
      <c r="O515" s="120">
        <v>0</v>
      </c>
      <c r="P515" s="120">
        <v>0</v>
      </c>
      <c r="Q515" s="120">
        <v>0</v>
      </c>
      <c r="R515" s="120">
        <v>0</v>
      </c>
      <c r="S515" s="120">
        <v>0</v>
      </c>
      <c r="T515" s="120">
        <v>0</v>
      </c>
      <c r="U515" s="120">
        <v>0</v>
      </c>
      <c r="V515" s="120">
        <v>0</v>
      </c>
      <c r="W515" s="120">
        <v>0</v>
      </c>
      <c r="X515" s="120">
        <v>0</v>
      </c>
      <c r="Y515" s="120">
        <v>0</v>
      </c>
      <c r="Z515" s="120">
        <v>48.927200000000006</v>
      </c>
    </row>
    <row r="516" spans="1:26" x14ac:dyDescent="0.25">
      <c r="A516" s="119" t="s">
        <v>574</v>
      </c>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row>
    <row r="517" spans="1:26" x14ac:dyDescent="0.25">
      <c r="B517" s="119" t="s">
        <v>575</v>
      </c>
      <c r="C517" s="120">
        <v>0</v>
      </c>
      <c r="D517" s="120">
        <v>0</v>
      </c>
      <c r="E517" s="120">
        <v>0</v>
      </c>
      <c r="F517" s="120">
        <v>0</v>
      </c>
      <c r="G517" s="120">
        <v>0</v>
      </c>
      <c r="H517" s="120">
        <v>0</v>
      </c>
      <c r="I517" s="120">
        <v>0</v>
      </c>
      <c r="J517" s="120">
        <v>0</v>
      </c>
      <c r="K517" s="120">
        <v>0</v>
      </c>
      <c r="L517" s="120">
        <v>0</v>
      </c>
      <c r="M517" s="120">
        <v>0</v>
      </c>
      <c r="N517" s="120">
        <v>0</v>
      </c>
      <c r="O517" s="120">
        <v>0</v>
      </c>
      <c r="P517" s="120">
        <v>0</v>
      </c>
      <c r="Q517" s="120">
        <v>0</v>
      </c>
      <c r="R517" s="120">
        <v>0</v>
      </c>
      <c r="S517" s="120">
        <v>0</v>
      </c>
      <c r="T517" s="120">
        <v>0</v>
      </c>
      <c r="U517" s="120">
        <v>0</v>
      </c>
      <c r="V517" s="120">
        <v>0</v>
      </c>
      <c r="W517" s="120">
        <v>0</v>
      </c>
      <c r="X517" s="120">
        <v>0</v>
      </c>
      <c r="Y517" s="120">
        <v>0</v>
      </c>
      <c r="Z517" s="120">
        <v>0</v>
      </c>
    </row>
    <row r="518" spans="1:26" x14ac:dyDescent="0.25">
      <c r="B518" s="119" t="s">
        <v>576</v>
      </c>
      <c r="C518" s="120">
        <v>0</v>
      </c>
      <c r="D518" s="120">
        <v>0</v>
      </c>
      <c r="E518" s="120">
        <v>0</v>
      </c>
      <c r="F518" s="120">
        <v>0</v>
      </c>
      <c r="G518" s="120">
        <v>0</v>
      </c>
      <c r="H518" s="120">
        <v>0</v>
      </c>
      <c r="I518" s="120">
        <v>0</v>
      </c>
      <c r="J518" s="120">
        <v>0</v>
      </c>
      <c r="K518" s="120">
        <v>0</v>
      </c>
      <c r="L518" s="120">
        <v>0</v>
      </c>
      <c r="M518" s="120">
        <v>0</v>
      </c>
      <c r="N518" s="120">
        <v>0</v>
      </c>
      <c r="O518" s="120">
        <v>0</v>
      </c>
      <c r="P518" s="120">
        <v>0</v>
      </c>
      <c r="Q518" s="120">
        <v>0</v>
      </c>
      <c r="R518" s="120">
        <v>0</v>
      </c>
      <c r="S518" s="120">
        <v>0</v>
      </c>
      <c r="T518" s="120">
        <v>0</v>
      </c>
      <c r="U518" s="120">
        <v>0</v>
      </c>
      <c r="V518" s="120">
        <v>0</v>
      </c>
      <c r="W518" s="120">
        <v>0</v>
      </c>
      <c r="X518" s="120">
        <v>0</v>
      </c>
      <c r="Y518" s="120">
        <v>0</v>
      </c>
      <c r="Z518" s="120">
        <v>0</v>
      </c>
    </row>
    <row r="519" spans="1:26" x14ac:dyDescent="0.25">
      <c r="B519" s="119" t="s">
        <v>577</v>
      </c>
      <c r="C519" s="120">
        <v>0</v>
      </c>
      <c r="D519" s="120">
        <v>0</v>
      </c>
      <c r="E519" s="120">
        <v>0</v>
      </c>
      <c r="F519" s="120">
        <v>0</v>
      </c>
      <c r="G519" s="120">
        <v>0</v>
      </c>
      <c r="H519" s="120">
        <v>0</v>
      </c>
      <c r="I519" s="120">
        <v>0</v>
      </c>
      <c r="J519" s="120">
        <v>0</v>
      </c>
      <c r="K519" s="120">
        <v>0</v>
      </c>
      <c r="L519" s="120">
        <v>0</v>
      </c>
      <c r="M519" s="120">
        <v>0</v>
      </c>
      <c r="N519" s="120">
        <v>0</v>
      </c>
      <c r="O519" s="120">
        <v>0</v>
      </c>
      <c r="P519" s="120">
        <v>0</v>
      </c>
      <c r="Q519" s="120">
        <v>0</v>
      </c>
      <c r="R519" s="120">
        <v>0</v>
      </c>
      <c r="S519" s="120">
        <v>0</v>
      </c>
      <c r="T519" s="120">
        <v>0</v>
      </c>
      <c r="U519" s="120">
        <v>0</v>
      </c>
      <c r="V519" s="120">
        <v>0</v>
      </c>
      <c r="W519" s="120">
        <v>0</v>
      </c>
      <c r="X519" s="120">
        <v>0</v>
      </c>
      <c r="Y519" s="120">
        <v>0</v>
      </c>
      <c r="Z519" s="120">
        <v>0</v>
      </c>
    </row>
    <row r="520" spans="1:26" x14ac:dyDescent="0.25">
      <c r="B520" s="119" t="s">
        <v>578</v>
      </c>
      <c r="C520" s="120">
        <v>0</v>
      </c>
      <c r="D520" s="120">
        <v>0</v>
      </c>
      <c r="E520" s="120">
        <v>0</v>
      </c>
      <c r="F520" s="120">
        <v>0</v>
      </c>
      <c r="G520" s="120">
        <v>0</v>
      </c>
      <c r="H520" s="120">
        <v>0</v>
      </c>
      <c r="I520" s="120">
        <v>0</v>
      </c>
      <c r="J520" s="120">
        <v>0</v>
      </c>
      <c r="K520" s="120">
        <v>0</v>
      </c>
      <c r="L520" s="120">
        <v>0</v>
      </c>
      <c r="M520" s="120">
        <v>0</v>
      </c>
      <c r="N520" s="120">
        <v>0</v>
      </c>
      <c r="O520" s="120">
        <v>0</v>
      </c>
      <c r="P520" s="120">
        <v>0</v>
      </c>
      <c r="Q520" s="120">
        <v>0</v>
      </c>
      <c r="R520" s="120">
        <v>0</v>
      </c>
      <c r="S520" s="120">
        <v>0</v>
      </c>
      <c r="T520" s="120">
        <v>0</v>
      </c>
      <c r="U520" s="120">
        <v>0</v>
      </c>
      <c r="V520" s="120">
        <v>0</v>
      </c>
      <c r="W520" s="120">
        <v>0</v>
      </c>
      <c r="X520" s="120">
        <v>0</v>
      </c>
      <c r="Y520" s="120">
        <v>0</v>
      </c>
      <c r="Z520" s="120">
        <v>0</v>
      </c>
    </row>
    <row r="521" spans="1:26" x14ac:dyDescent="0.25">
      <c r="A521" s="119" t="s">
        <v>579</v>
      </c>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row>
    <row r="522" spans="1:26" x14ac:dyDescent="0.25">
      <c r="B522" s="119" t="s">
        <v>580</v>
      </c>
      <c r="C522" s="120">
        <v>0</v>
      </c>
      <c r="D522" s="120">
        <v>0</v>
      </c>
      <c r="E522" s="120">
        <v>0</v>
      </c>
      <c r="F522" s="120">
        <v>0</v>
      </c>
      <c r="G522" s="120">
        <v>0</v>
      </c>
      <c r="H522" s="120">
        <v>0</v>
      </c>
      <c r="I522" s="120">
        <v>0</v>
      </c>
      <c r="J522" s="120">
        <v>0</v>
      </c>
      <c r="K522" s="120">
        <v>0</v>
      </c>
      <c r="L522" s="120">
        <v>0</v>
      </c>
      <c r="M522" s="120">
        <v>0</v>
      </c>
      <c r="N522" s="120">
        <v>0</v>
      </c>
      <c r="O522" s="120">
        <v>0</v>
      </c>
      <c r="P522" s="120">
        <v>0</v>
      </c>
      <c r="Q522" s="120">
        <v>0</v>
      </c>
      <c r="R522" s="120">
        <v>0</v>
      </c>
      <c r="S522" s="120">
        <v>0</v>
      </c>
      <c r="T522" s="120">
        <v>0</v>
      </c>
      <c r="U522" s="120">
        <v>0</v>
      </c>
      <c r="V522" s="120">
        <v>0</v>
      </c>
      <c r="W522" s="120">
        <v>0</v>
      </c>
      <c r="X522" s="120">
        <v>0</v>
      </c>
      <c r="Y522" s="120">
        <v>0</v>
      </c>
      <c r="Z522" s="120">
        <v>0</v>
      </c>
    </row>
    <row r="523" spans="1:26" x14ac:dyDescent="0.25">
      <c r="B523" s="119" t="s">
        <v>581</v>
      </c>
      <c r="C523" s="120">
        <v>0</v>
      </c>
      <c r="D523" s="120">
        <v>0</v>
      </c>
      <c r="E523" s="120">
        <v>0</v>
      </c>
      <c r="F523" s="120">
        <v>0</v>
      </c>
      <c r="G523" s="120">
        <v>0</v>
      </c>
      <c r="H523" s="120">
        <v>0</v>
      </c>
      <c r="I523" s="120">
        <v>0</v>
      </c>
      <c r="J523" s="120">
        <v>0</v>
      </c>
      <c r="K523" s="120">
        <v>0</v>
      </c>
      <c r="L523" s="120">
        <v>0</v>
      </c>
      <c r="M523" s="120">
        <v>0</v>
      </c>
      <c r="N523" s="120">
        <v>0</v>
      </c>
      <c r="O523" s="120">
        <v>0</v>
      </c>
      <c r="P523" s="120">
        <v>0</v>
      </c>
      <c r="Q523" s="120">
        <v>0</v>
      </c>
      <c r="R523" s="120">
        <v>0</v>
      </c>
      <c r="S523" s="120">
        <v>0</v>
      </c>
      <c r="T523" s="120">
        <v>0</v>
      </c>
      <c r="U523" s="120">
        <v>0</v>
      </c>
      <c r="V523" s="120">
        <v>0</v>
      </c>
      <c r="W523" s="120">
        <v>0</v>
      </c>
      <c r="X523" s="120">
        <v>0</v>
      </c>
      <c r="Y523" s="120">
        <v>0</v>
      </c>
      <c r="Z523" s="120">
        <v>0</v>
      </c>
    </row>
    <row r="524" spans="1:26" x14ac:dyDescent="0.25">
      <c r="B524" s="119" t="s">
        <v>582</v>
      </c>
      <c r="C524" s="120">
        <v>83.005799999999994</v>
      </c>
      <c r="D524" s="120">
        <v>0</v>
      </c>
      <c r="E524" s="120">
        <v>0</v>
      </c>
      <c r="F524" s="120">
        <v>0</v>
      </c>
      <c r="G524" s="120">
        <v>0.71918400000000005</v>
      </c>
      <c r="H524" s="120">
        <v>0</v>
      </c>
      <c r="I524" s="120">
        <v>0</v>
      </c>
      <c r="J524" s="120">
        <v>0</v>
      </c>
      <c r="K524" s="120">
        <v>0</v>
      </c>
      <c r="L524" s="120">
        <v>0</v>
      </c>
      <c r="M524" s="120">
        <v>0</v>
      </c>
      <c r="N524" s="120">
        <v>0</v>
      </c>
      <c r="O524" s="120">
        <v>0</v>
      </c>
      <c r="P524" s="120">
        <v>0</v>
      </c>
      <c r="Q524" s="120">
        <v>0</v>
      </c>
      <c r="R524" s="120">
        <v>3.40076</v>
      </c>
      <c r="S524" s="120">
        <v>0</v>
      </c>
      <c r="T524" s="120">
        <v>0</v>
      </c>
      <c r="U524" s="120">
        <v>0</v>
      </c>
      <c r="V524" s="120">
        <v>0</v>
      </c>
      <c r="W524" s="120">
        <v>0</v>
      </c>
      <c r="X524" s="120">
        <v>0</v>
      </c>
      <c r="Y524" s="120">
        <v>0</v>
      </c>
      <c r="Z524" s="120">
        <v>87.125743999999997</v>
      </c>
    </row>
    <row r="525" spans="1:26" x14ac:dyDescent="0.25">
      <c r="A525" s="119" t="s">
        <v>583</v>
      </c>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row>
    <row r="526" spans="1:26" x14ac:dyDescent="0.25">
      <c r="B526" s="119" t="s">
        <v>584</v>
      </c>
      <c r="C526" s="120">
        <v>0</v>
      </c>
      <c r="D526" s="120">
        <v>0</v>
      </c>
      <c r="E526" s="120">
        <v>0</v>
      </c>
      <c r="F526" s="120">
        <v>0</v>
      </c>
      <c r="G526" s="120">
        <v>0</v>
      </c>
      <c r="H526" s="120">
        <v>0</v>
      </c>
      <c r="I526" s="120">
        <v>0</v>
      </c>
      <c r="J526" s="120">
        <v>0</v>
      </c>
      <c r="K526" s="120">
        <v>0</v>
      </c>
      <c r="L526" s="120">
        <v>0</v>
      </c>
      <c r="M526" s="120">
        <v>0</v>
      </c>
      <c r="N526" s="120">
        <v>0</v>
      </c>
      <c r="O526" s="120">
        <v>0</v>
      </c>
      <c r="P526" s="120">
        <v>0</v>
      </c>
      <c r="Q526" s="120">
        <v>0</v>
      </c>
      <c r="R526" s="120">
        <v>0</v>
      </c>
      <c r="S526" s="120">
        <v>0</v>
      </c>
      <c r="T526" s="120">
        <v>0</v>
      </c>
      <c r="U526" s="120">
        <v>0</v>
      </c>
      <c r="V526" s="120">
        <v>0</v>
      </c>
      <c r="W526" s="120">
        <v>0</v>
      </c>
      <c r="X526" s="120">
        <v>0</v>
      </c>
      <c r="Y526" s="120">
        <v>0</v>
      </c>
      <c r="Z526" s="120">
        <v>0</v>
      </c>
    </row>
    <row r="527" spans="1:26" x14ac:dyDescent="0.25">
      <c r="B527" s="119" t="s">
        <v>585</v>
      </c>
      <c r="C527" s="120">
        <v>0</v>
      </c>
      <c r="D527" s="120">
        <v>0</v>
      </c>
      <c r="E527" s="120">
        <v>0</v>
      </c>
      <c r="F527" s="120">
        <v>0</v>
      </c>
      <c r="G527" s="120">
        <v>0</v>
      </c>
      <c r="H527" s="120">
        <v>0</v>
      </c>
      <c r="I527" s="120">
        <v>0</v>
      </c>
      <c r="J527" s="120">
        <v>0</v>
      </c>
      <c r="K527" s="120">
        <v>0</v>
      </c>
      <c r="L527" s="120">
        <v>0</v>
      </c>
      <c r="M527" s="120">
        <v>0</v>
      </c>
      <c r="N527" s="120">
        <v>0</v>
      </c>
      <c r="O527" s="120">
        <v>0</v>
      </c>
      <c r="P527" s="120">
        <v>0</v>
      </c>
      <c r="Q527" s="120">
        <v>0</v>
      </c>
      <c r="R527" s="120">
        <v>0</v>
      </c>
      <c r="S527" s="120">
        <v>0</v>
      </c>
      <c r="T527" s="120">
        <v>0</v>
      </c>
      <c r="U527" s="120">
        <v>0</v>
      </c>
      <c r="V527" s="120">
        <v>0</v>
      </c>
      <c r="W527" s="120">
        <v>0</v>
      </c>
      <c r="X527" s="120">
        <v>0</v>
      </c>
      <c r="Y527" s="120">
        <v>0</v>
      </c>
      <c r="Z527" s="120">
        <v>0</v>
      </c>
    </row>
    <row r="528" spans="1:26" x14ac:dyDescent="0.25">
      <c r="B528" s="119" t="s">
        <v>586</v>
      </c>
      <c r="C528" s="120">
        <v>0</v>
      </c>
      <c r="D528" s="120">
        <v>0</v>
      </c>
      <c r="E528" s="120">
        <v>0</v>
      </c>
      <c r="F528" s="120">
        <v>0</v>
      </c>
      <c r="G528" s="120">
        <v>0</v>
      </c>
      <c r="H528" s="120">
        <v>0</v>
      </c>
      <c r="I528" s="120">
        <v>0</v>
      </c>
      <c r="J528" s="120">
        <v>0</v>
      </c>
      <c r="K528" s="120">
        <v>0</v>
      </c>
      <c r="L528" s="120">
        <v>0</v>
      </c>
      <c r="M528" s="120">
        <v>0</v>
      </c>
      <c r="N528" s="120">
        <v>0</v>
      </c>
      <c r="O528" s="120">
        <v>0</v>
      </c>
      <c r="P528" s="120">
        <v>0</v>
      </c>
      <c r="Q528" s="120">
        <v>0</v>
      </c>
      <c r="R528" s="120">
        <v>0</v>
      </c>
      <c r="S528" s="120">
        <v>0</v>
      </c>
      <c r="T528" s="120">
        <v>0</v>
      </c>
      <c r="U528" s="120">
        <v>0</v>
      </c>
      <c r="V528" s="120">
        <v>0</v>
      </c>
      <c r="W528" s="120">
        <v>0</v>
      </c>
      <c r="X528" s="120">
        <v>0</v>
      </c>
      <c r="Y528" s="120">
        <v>0</v>
      </c>
      <c r="Z528" s="120">
        <v>0</v>
      </c>
    </row>
    <row r="529" spans="1:26" x14ac:dyDescent="0.25">
      <c r="B529" s="119" t="s">
        <v>587</v>
      </c>
      <c r="C529" s="120">
        <v>0</v>
      </c>
      <c r="D529" s="120">
        <v>0</v>
      </c>
      <c r="E529" s="120">
        <v>49.602699999999999</v>
      </c>
      <c r="F529" s="120">
        <v>0</v>
      </c>
      <c r="G529" s="120">
        <v>1.8490500000000001</v>
      </c>
      <c r="H529" s="120">
        <v>0</v>
      </c>
      <c r="I529" s="120">
        <v>0</v>
      </c>
      <c r="J529" s="120">
        <v>262.928</v>
      </c>
      <c r="K529" s="120">
        <v>0</v>
      </c>
      <c r="L529" s="120">
        <v>3.0743999999999998</v>
      </c>
      <c r="M529" s="120">
        <v>36.790599999999998</v>
      </c>
      <c r="N529" s="120">
        <v>94.434100000000001</v>
      </c>
      <c r="O529" s="120">
        <v>0</v>
      </c>
      <c r="P529" s="120">
        <v>0</v>
      </c>
      <c r="Q529" s="120">
        <v>18.254300000000001</v>
      </c>
      <c r="R529" s="120">
        <v>20.829599999999999</v>
      </c>
      <c r="S529" s="120">
        <v>0</v>
      </c>
      <c r="T529" s="120">
        <v>0</v>
      </c>
      <c r="U529" s="120">
        <v>0</v>
      </c>
      <c r="V529" s="120">
        <v>0</v>
      </c>
      <c r="W529" s="120">
        <v>0</v>
      </c>
      <c r="X529" s="120">
        <v>0</v>
      </c>
      <c r="Y529" s="120">
        <v>0</v>
      </c>
      <c r="Z529" s="120">
        <v>487.76274999999998</v>
      </c>
    </row>
    <row r="530" spans="1:26" x14ac:dyDescent="0.25">
      <c r="A530" s="119" t="s">
        <v>588</v>
      </c>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row>
    <row r="531" spans="1:26" x14ac:dyDescent="0.25">
      <c r="B531" s="119" t="s">
        <v>589</v>
      </c>
      <c r="C531" s="120">
        <v>0</v>
      </c>
      <c r="D531" s="120">
        <v>0</v>
      </c>
      <c r="E531" s="120">
        <v>0</v>
      </c>
      <c r="F531" s="120">
        <v>0</v>
      </c>
      <c r="G531" s="120">
        <v>0</v>
      </c>
      <c r="H531" s="120">
        <v>0</v>
      </c>
      <c r="I531" s="120">
        <v>0</v>
      </c>
      <c r="J531" s="120">
        <v>0</v>
      </c>
      <c r="K531" s="120">
        <v>0</v>
      </c>
      <c r="L531" s="120">
        <v>0</v>
      </c>
      <c r="M531" s="120">
        <v>0</v>
      </c>
      <c r="N531" s="120">
        <v>0</v>
      </c>
      <c r="O531" s="120">
        <v>0</v>
      </c>
      <c r="P531" s="120">
        <v>0</v>
      </c>
      <c r="Q531" s="120">
        <v>0</v>
      </c>
      <c r="R531" s="120">
        <v>0</v>
      </c>
      <c r="S531" s="120">
        <v>0</v>
      </c>
      <c r="T531" s="120">
        <v>0</v>
      </c>
      <c r="U531" s="120">
        <v>0</v>
      </c>
      <c r="V531" s="120">
        <v>0</v>
      </c>
      <c r="W531" s="120">
        <v>0</v>
      </c>
      <c r="X531" s="120">
        <v>0</v>
      </c>
      <c r="Y531" s="120">
        <v>0</v>
      </c>
      <c r="Z531" s="120">
        <v>0</v>
      </c>
    </row>
    <row r="532" spans="1:26" x14ac:dyDescent="0.25">
      <c r="A532" s="119" t="s">
        <v>590</v>
      </c>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row>
    <row r="533" spans="1:26" x14ac:dyDescent="0.25">
      <c r="B533" s="119" t="s">
        <v>591</v>
      </c>
      <c r="C533" s="120">
        <v>0</v>
      </c>
      <c r="D533" s="120">
        <v>0</v>
      </c>
      <c r="E533" s="120">
        <v>0</v>
      </c>
      <c r="F533" s="120">
        <v>0</v>
      </c>
      <c r="G533" s="120">
        <v>0</v>
      </c>
      <c r="H533" s="120">
        <v>0</v>
      </c>
      <c r="I533" s="120">
        <v>0</v>
      </c>
      <c r="J533" s="120">
        <v>0</v>
      </c>
      <c r="K533" s="120">
        <v>0</v>
      </c>
      <c r="L533" s="120">
        <v>0</v>
      </c>
      <c r="M533" s="120">
        <v>0</v>
      </c>
      <c r="N533" s="120">
        <v>0</v>
      </c>
      <c r="O533" s="120">
        <v>0</v>
      </c>
      <c r="P533" s="120">
        <v>0</v>
      </c>
      <c r="Q533" s="120">
        <v>0</v>
      </c>
      <c r="R533" s="120">
        <v>0</v>
      </c>
      <c r="S533" s="120">
        <v>0</v>
      </c>
      <c r="T533" s="120">
        <v>0</v>
      </c>
      <c r="U533" s="120">
        <v>0</v>
      </c>
      <c r="V533" s="120">
        <v>0</v>
      </c>
      <c r="W533" s="120">
        <v>0</v>
      </c>
      <c r="X533" s="120">
        <v>0</v>
      </c>
      <c r="Y533" s="120">
        <v>0</v>
      </c>
      <c r="Z533" s="120">
        <v>0</v>
      </c>
    </row>
    <row r="534" spans="1:26" x14ac:dyDescent="0.25">
      <c r="B534" s="119" t="s">
        <v>592</v>
      </c>
      <c r="C534" s="120">
        <v>0</v>
      </c>
      <c r="D534" s="120">
        <v>0</v>
      </c>
      <c r="E534" s="120">
        <v>0</v>
      </c>
      <c r="F534" s="120">
        <v>0</v>
      </c>
      <c r="G534" s="120">
        <v>0</v>
      </c>
      <c r="H534" s="120">
        <v>0</v>
      </c>
      <c r="I534" s="120">
        <v>0</v>
      </c>
      <c r="J534" s="120">
        <v>0</v>
      </c>
      <c r="K534" s="120">
        <v>0</v>
      </c>
      <c r="L534" s="120">
        <v>0</v>
      </c>
      <c r="M534" s="120">
        <v>0</v>
      </c>
      <c r="N534" s="120">
        <v>0</v>
      </c>
      <c r="O534" s="120">
        <v>0</v>
      </c>
      <c r="P534" s="120">
        <v>0</v>
      </c>
      <c r="Q534" s="120">
        <v>0</v>
      </c>
      <c r="R534" s="120">
        <v>0</v>
      </c>
      <c r="S534" s="120">
        <v>0</v>
      </c>
      <c r="T534" s="120">
        <v>0</v>
      </c>
      <c r="U534" s="120">
        <v>0</v>
      </c>
      <c r="V534" s="120">
        <v>0</v>
      </c>
      <c r="W534" s="120">
        <v>0</v>
      </c>
      <c r="X534" s="120">
        <v>0</v>
      </c>
      <c r="Y534" s="120">
        <v>0</v>
      </c>
      <c r="Z534" s="120">
        <v>0</v>
      </c>
    </row>
    <row r="535" spans="1:26" x14ac:dyDescent="0.25">
      <c r="B535" s="119" t="s">
        <v>593</v>
      </c>
      <c r="C535" s="120">
        <v>0</v>
      </c>
      <c r="D535" s="120">
        <v>0</v>
      </c>
      <c r="E535" s="120">
        <v>0</v>
      </c>
      <c r="F535" s="120">
        <v>0</v>
      </c>
      <c r="G535" s="120">
        <v>0</v>
      </c>
      <c r="H535" s="120">
        <v>0</v>
      </c>
      <c r="I535" s="120">
        <v>0</v>
      </c>
      <c r="J535" s="120">
        <v>0</v>
      </c>
      <c r="K535" s="120">
        <v>0</v>
      </c>
      <c r="L535" s="120">
        <v>0</v>
      </c>
      <c r="M535" s="120">
        <v>0</v>
      </c>
      <c r="N535" s="120">
        <v>0</v>
      </c>
      <c r="O535" s="120">
        <v>0</v>
      </c>
      <c r="P535" s="120">
        <v>0</v>
      </c>
      <c r="Q535" s="120">
        <v>0</v>
      </c>
      <c r="R535" s="120">
        <v>0</v>
      </c>
      <c r="S535" s="120">
        <v>0</v>
      </c>
      <c r="T535" s="120">
        <v>0</v>
      </c>
      <c r="U535" s="120">
        <v>0</v>
      </c>
      <c r="V535" s="120">
        <v>0</v>
      </c>
      <c r="W535" s="120">
        <v>0</v>
      </c>
      <c r="X535" s="120">
        <v>0</v>
      </c>
      <c r="Y535" s="120">
        <v>0</v>
      </c>
      <c r="Z535" s="120">
        <v>0</v>
      </c>
    </row>
    <row r="536" spans="1:26" x14ac:dyDescent="0.25">
      <c r="A536" s="119" t="s">
        <v>598</v>
      </c>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row>
    <row r="537" spans="1:26" x14ac:dyDescent="0.25">
      <c r="B537" s="119" t="s">
        <v>599</v>
      </c>
      <c r="C537" s="120">
        <v>248.23599999999999</v>
      </c>
      <c r="D537" s="120">
        <v>0</v>
      </c>
      <c r="E537" s="120">
        <v>0</v>
      </c>
      <c r="F537" s="120">
        <v>0</v>
      </c>
      <c r="G537" s="120">
        <v>1.6290899999999999</v>
      </c>
      <c r="H537" s="120">
        <v>0</v>
      </c>
      <c r="I537" s="120">
        <v>1.68727</v>
      </c>
      <c r="J537" s="120">
        <v>3.7901799999999999E-2</v>
      </c>
      <c r="K537" s="120">
        <v>0</v>
      </c>
      <c r="L537" s="120">
        <v>0</v>
      </c>
      <c r="M537" s="120">
        <v>0</v>
      </c>
      <c r="N537" s="120">
        <v>0</v>
      </c>
      <c r="O537" s="120">
        <v>0</v>
      </c>
      <c r="P537" s="120">
        <v>0</v>
      </c>
      <c r="Q537" s="120">
        <v>0</v>
      </c>
      <c r="R537" s="120">
        <v>14.991300000000001</v>
      </c>
      <c r="S537" s="120">
        <v>0</v>
      </c>
      <c r="T537" s="120">
        <v>161.85</v>
      </c>
      <c r="U537" s="120">
        <v>0.43093900000000002</v>
      </c>
      <c r="V537" s="120">
        <v>0</v>
      </c>
      <c r="W537" s="120">
        <v>0</v>
      </c>
      <c r="X537" s="120">
        <v>0</v>
      </c>
      <c r="Y537" s="120">
        <v>0</v>
      </c>
      <c r="Z537" s="120">
        <v>428.86250079999996</v>
      </c>
    </row>
    <row r="538" spans="1:26" x14ac:dyDescent="0.25">
      <c r="B538" s="119" t="s">
        <v>600</v>
      </c>
      <c r="C538" s="120">
        <v>0</v>
      </c>
      <c r="D538" s="120">
        <v>0</v>
      </c>
      <c r="E538" s="120">
        <v>0</v>
      </c>
      <c r="F538" s="120">
        <v>0</v>
      </c>
      <c r="G538" s="120">
        <v>0</v>
      </c>
      <c r="H538" s="120">
        <v>0</v>
      </c>
      <c r="I538" s="120">
        <v>0</v>
      </c>
      <c r="J538" s="120">
        <v>0</v>
      </c>
      <c r="K538" s="120">
        <v>0</v>
      </c>
      <c r="L538" s="120">
        <v>0</v>
      </c>
      <c r="M538" s="120">
        <v>0</v>
      </c>
      <c r="N538" s="120">
        <v>0</v>
      </c>
      <c r="O538" s="120">
        <v>0</v>
      </c>
      <c r="P538" s="120">
        <v>0</v>
      </c>
      <c r="Q538" s="120">
        <v>0</v>
      </c>
      <c r="R538" s="120">
        <v>0</v>
      </c>
      <c r="S538" s="120">
        <v>0</v>
      </c>
      <c r="T538" s="120">
        <v>0</v>
      </c>
      <c r="U538" s="120">
        <v>0</v>
      </c>
      <c r="V538" s="120">
        <v>0</v>
      </c>
      <c r="W538" s="120">
        <v>0</v>
      </c>
      <c r="X538" s="120">
        <v>0</v>
      </c>
      <c r="Y538" s="120">
        <v>0</v>
      </c>
      <c r="Z538" s="120">
        <v>0</v>
      </c>
    </row>
    <row r="539" spans="1:26" x14ac:dyDescent="0.25">
      <c r="B539" s="119" t="s">
        <v>601</v>
      </c>
      <c r="C539" s="120">
        <v>0</v>
      </c>
      <c r="D539" s="120">
        <v>0</v>
      </c>
      <c r="E539" s="120">
        <v>0</v>
      </c>
      <c r="F539" s="120">
        <v>0</v>
      </c>
      <c r="G539" s="120">
        <v>0</v>
      </c>
      <c r="H539" s="120">
        <v>0</v>
      </c>
      <c r="I539" s="120">
        <v>0</v>
      </c>
      <c r="J539" s="120">
        <v>0</v>
      </c>
      <c r="K539" s="120">
        <v>0</v>
      </c>
      <c r="L539" s="120">
        <v>0</v>
      </c>
      <c r="M539" s="120">
        <v>0</v>
      </c>
      <c r="N539" s="120">
        <v>0</v>
      </c>
      <c r="O539" s="120">
        <v>0</v>
      </c>
      <c r="P539" s="120">
        <v>0</v>
      </c>
      <c r="Q539" s="120">
        <v>0</v>
      </c>
      <c r="R539" s="120">
        <v>0</v>
      </c>
      <c r="S539" s="120">
        <v>0</v>
      </c>
      <c r="T539" s="120">
        <v>0</v>
      </c>
      <c r="U539" s="120">
        <v>0</v>
      </c>
      <c r="V539" s="120">
        <v>0</v>
      </c>
      <c r="W539" s="120">
        <v>0</v>
      </c>
      <c r="X539" s="120">
        <v>0</v>
      </c>
      <c r="Y539" s="120">
        <v>0</v>
      </c>
      <c r="Z539" s="120">
        <v>0</v>
      </c>
    </row>
    <row r="540" spans="1:26" x14ac:dyDescent="0.25">
      <c r="B540" s="119" t="s">
        <v>602</v>
      </c>
      <c r="C540" s="120">
        <v>0</v>
      </c>
      <c r="D540" s="120">
        <v>0</v>
      </c>
      <c r="E540" s="120">
        <v>0</v>
      </c>
      <c r="F540" s="120">
        <v>0</v>
      </c>
      <c r="G540" s="120">
        <v>0</v>
      </c>
      <c r="H540" s="120">
        <v>0</v>
      </c>
      <c r="I540" s="120">
        <v>0</v>
      </c>
      <c r="J540" s="120">
        <v>0</v>
      </c>
      <c r="K540" s="120">
        <v>0</v>
      </c>
      <c r="L540" s="120">
        <v>0</v>
      </c>
      <c r="M540" s="120">
        <v>0</v>
      </c>
      <c r="N540" s="120">
        <v>0</v>
      </c>
      <c r="O540" s="120">
        <v>0</v>
      </c>
      <c r="P540" s="120">
        <v>0</v>
      </c>
      <c r="Q540" s="120">
        <v>0</v>
      </c>
      <c r="R540" s="120">
        <v>0</v>
      </c>
      <c r="S540" s="120">
        <v>0</v>
      </c>
      <c r="T540" s="120">
        <v>0</v>
      </c>
      <c r="U540" s="120">
        <v>0</v>
      </c>
      <c r="V540" s="120">
        <v>0</v>
      </c>
      <c r="W540" s="120">
        <v>0</v>
      </c>
      <c r="X540" s="120">
        <v>0</v>
      </c>
      <c r="Y540" s="120">
        <v>0</v>
      </c>
      <c r="Z540" s="120">
        <v>0</v>
      </c>
    </row>
    <row r="541" spans="1:26" x14ac:dyDescent="0.25">
      <c r="A541" s="119" t="s">
        <v>603</v>
      </c>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row>
    <row r="542" spans="1:26" x14ac:dyDescent="0.25">
      <c r="B542" s="119" t="s">
        <v>604</v>
      </c>
      <c r="C542" s="120">
        <v>0</v>
      </c>
      <c r="D542" s="120">
        <v>0</v>
      </c>
      <c r="E542" s="120">
        <v>0</v>
      </c>
      <c r="F542" s="120">
        <v>0</v>
      </c>
      <c r="G542" s="120">
        <v>0</v>
      </c>
      <c r="H542" s="120">
        <v>0</v>
      </c>
      <c r="I542" s="120">
        <v>0</v>
      </c>
      <c r="J542" s="120">
        <v>0</v>
      </c>
      <c r="K542" s="120">
        <v>0</v>
      </c>
      <c r="L542" s="120">
        <v>0</v>
      </c>
      <c r="M542" s="120">
        <v>0</v>
      </c>
      <c r="N542" s="120">
        <v>0</v>
      </c>
      <c r="O542" s="120">
        <v>0</v>
      </c>
      <c r="P542" s="120">
        <v>0</v>
      </c>
      <c r="Q542" s="120">
        <v>0</v>
      </c>
      <c r="R542" s="120">
        <v>0</v>
      </c>
      <c r="S542" s="120">
        <v>0</v>
      </c>
      <c r="T542" s="120">
        <v>0</v>
      </c>
      <c r="U542" s="120">
        <v>0</v>
      </c>
      <c r="V542" s="120">
        <v>0</v>
      </c>
      <c r="W542" s="120">
        <v>0</v>
      </c>
      <c r="X542" s="120">
        <v>0</v>
      </c>
      <c r="Y542" s="120">
        <v>0</v>
      </c>
      <c r="Z542" s="120">
        <v>0</v>
      </c>
    </row>
    <row r="543" spans="1:26" x14ac:dyDescent="0.25">
      <c r="A543" s="119" t="s">
        <v>605</v>
      </c>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row>
    <row r="544" spans="1:26" x14ac:dyDescent="0.25">
      <c r="B544" s="119" t="s">
        <v>606</v>
      </c>
      <c r="C544" s="120">
        <v>0</v>
      </c>
      <c r="D544" s="120">
        <v>0</v>
      </c>
      <c r="E544" s="120">
        <v>0</v>
      </c>
      <c r="F544" s="120">
        <v>0</v>
      </c>
      <c r="G544" s="120">
        <v>0</v>
      </c>
      <c r="H544" s="120">
        <v>0</v>
      </c>
      <c r="I544" s="120">
        <v>0</v>
      </c>
      <c r="J544" s="120">
        <v>0</v>
      </c>
      <c r="K544" s="120">
        <v>0</v>
      </c>
      <c r="L544" s="120">
        <v>0</v>
      </c>
      <c r="M544" s="120">
        <v>0</v>
      </c>
      <c r="N544" s="120">
        <v>0</v>
      </c>
      <c r="O544" s="120">
        <v>0</v>
      </c>
      <c r="P544" s="120">
        <v>0</v>
      </c>
      <c r="Q544" s="120">
        <v>0</v>
      </c>
      <c r="R544" s="120">
        <v>0</v>
      </c>
      <c r="S544" s="120">
        <v>0</v>
      </c>
      <c r="T544" s="120">
        <v>0</v>
      </c>
      <c r="U544" s="120">
        <v>0</v>
      </c>
      <c r="V544" s="120">
        <v>0</v>
      </c>
      <c r="W544" s="120">
        <v>0</v>
      </c>
      <c r="X544" s="120">
        <v>0</v>
      </c>
      <c r="Y544" s="120">
        <v>0</v>
      </c>
      <c r="Z544" s="120">
        <v>0</v>
      </c>
    </row>
    <row r="545" spans="1:26" x14ac:dyDescent="0.25">
      <c r="A545" s="119" t="s">
        <v>608</v>
      </c>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row>
    <row r="546" spans="1:26" x14ac:dyDescent="0.25">
      <c r="B546" s="119" t="s">
        <v>609</v>
      </c>
      <c r="C546" s="120">
        <v>0</v>
      </c>
      <c r="D546" s="120">
        <v>0</v>
      </c>
      <c r="E546" s="120">
        <v>0</v>
      </c>
      <c r="F546" s="120">
        <v>0</v>
      </c>
      <c r="G546" s="120">
        <v>0</v>
      </c>
      <c r="H546" s="120">
        <v>0</v>
      </c>
      <c r="I546" s="120">
        <v>0</v>
      </c>
      <c r="J546" s="120">
        <v>0</v>
      </c>
      <c r="K546" s="120">
        <v>0</v>
      </c>
      <c r="L546" s="120">
        <v>0</v>
      </c>
      <c r="M546" s="120">
        <v>0</v>
      </c>
      <c r="N546" s="120">
        <v>0</v>
      </c>
      <c r="O546" s="120">
        <v>0</v>
      </c>
      <c r="P546" s="120">
        <v>0</v>
      </c>
      <c r="Q546" s="120">
        <v>0</v>
      </c>
      <c r="R546" s="120">
        <v>0</v>
      </c>
      <c r="S546" s="120">
        <v>0</v>
      </c>
      <c r="T546" s="120">
        <v>0</v>
      </c>
      <c r="U546" s="120">
        <v>0</v>
      </c>
      <c r="V546" s="120">
        <v>0</v>
      </c>
      <c r="W546" s="120">
        <v>0</v>
      </c>
      <c r="X546" s="120">
        <v>0</v>
      </c>
      <c r="Y546" s="120">
        <v>0</v>
      </c>
      <c r="Z546" s="120">
        <v>0</v>
      </c>
    </row>
    <row r="547" spans="1:26" x14ac:dyDescent="0.25">
      <c r="B547" s="119" t="s">
        <v>610</v>
      </c>
      <c r="C547" s="120">
        <v>0</v>
      </c>
      <c r="D547" s="120">
        <v>0</v>
      </c>
      <c r="E547" s="120">
        <v>0</v>
      </c>
      <c r="F547" s="120">
        <v>0</v>
      </c>
      <c r="G547" s="120">
        <v>0</v>
      </c>
      <c r="H547" s="120">
        <v>0</v>
      </c>
      <c r="I547" s="120">
        <v>0</v>
      </c>
      <c r="J547" s="120">
        <v>0</v>
      </c>
      <c r="K547" s="120">
        <v>0</v>
      </c>
      <c r="L547" s="120">
        <v>0</v>
      </c>
      <c r="M547" s="120">
        <v>0</v>
      </c>
      <c r="N547" s="120">
        <v>0</v>
      </c>
      <c r="O547" s="120">
        <v>0</v>
      </c>
      <c r="P547" s="120">
        <v>0</v>
      </c>
      <c r="Q547" s="120">
        <v>0</v>
      </c>
      <c r="R547" s="120">
        <v>0</v>
      </c>
      <c r="S547" s="120">
        <v>0</v>
      </c>
      <c r="T547" s="120">
        <v>0</v>
      </c>
      <c r="U547" s="120">
        <v>0</v>
      </c>
      <c r="V547" s="120">
        <v>0</v>
      </c>
      <c r="W547" s="120">
        <v>0</v>
      </c>
      <c r="X547" s="120">
        <v>0</v>
      </c>
      <c r="Y547" s="120">
        <v>0</v>
      </c>
      <c r="Z547" s="120">
        <v>0</v>
      </c>
    </row>
    <row r="548" spans="1:26" x14ac:dyDescent="0.25">
      <c r="B548" s="119" t="s">
        <v>611</v>
      </c>
      <c r="C548" s="120">
        <v>0</v>
      </c>
      <c r="D548" s="120">
        <v>0</v>
      </c>
      <c r="E548" s="120">
        <v>0</v>
      </c>
      <c r="F548" s="120">
        <v>0</v>
      </c>
      <c r="G548" s="120">
        <v>0</v>
      </c>
      <c r="H548" s="120">
        <v>0</v>
      </c>
      <c r="I548" s="120">
        <v>0</v>
      </c>
      <c r="J548" s="120">
        <v>0</v>
      </c>
      <c r="K548" s="120">
        <v>0</v>
      </c>
      <c r="L548" s="120">
        <v>0</v>
      </c>
      <c r="M548" s="120">
        <v>0</v>
      </c>
      <c r="N548" s="120">
        <v>0</v>
      </c>
      <c r="O548" s="120">
        <v>0</v>
      </c>
      <c r="P548" s="120">
        <v>0</v>
      </c>
      <c r="Q548" s="120">
        <v>0</v>
      </c>
      <c r="R548" s="120">
        <v>0</v>
      </c>
      <c r="S548" s="120">
        <v>0</v>
      </c>
      <c r="T548" s="120">
        <v>0</v>
      </c>
      <c r="U548" s="120">
        <v>0</v>
      </c>
      <c r="V548" s="120">
        <v>0</v>
      </c>
      <c r="W548" s="120">
        <v>0</v>
      </c>
      <c r="X548" s="120">
        <v>0</v>
      </c>
      <c r="Y548" s="120">
        <v>0</v>
      </c>
      <c r="Z548" s="120">
        <v>0</v>
      </c>
    </row>
    <row r="549" spans="1:26" x14ac:dyDescent="0.25">
      <c r="B549" s="119" t="s">
        <v>612</v>
      </c>
      <c r="C549" s="120">
        <v>0</v>
      </c>
      <c r="D549" s="120">
        <v>0</v>
      </c>
      <c r="E549" s="120">
        <v>0</v>
      </c>
      <c r="F549" s="120">
        <v>0</v>
      </c>
      <c r="G549" s="120">
        <v>0</v>
      </c>
      <c r="H549" s="120">
        <v>0</v>
      </c>
      <c r="I549" s="120">
        <v>0</v>
      </c>
      <c r="J549" s="120">
        <v>0</v>
      </c>
      <c r="K549" s="120">
        <v>0</v>
      </c>
      <c r="L549" s="120">
        <v>0</v>
      </c>
      <c r="M549" s="120">
        <v>0</v>
      </c>
      <c r="N549" s="120">
        <v>0</v>
      </c>
      <c r="O549" s="120">
        <v>0</v>
      </c>
      <c r="P549" s="120">
        <v>0</v>
      </c>
      <c r="Q549" s="120">
        <v>0</v>
      </c>
      <c r="R549" s="120">
        <v>0</v>
      </c>
      <c r="S549" s="120">
        <v>0</v>
      </c>
      <c r="T549" s="120">
        <v>0</v>
      </c>
      <c r="U549" s="120">
        <v>0</v>
      </c>
      <c r="V549" s="120">
        <v>0</v>
      </c>
      <c r="W549" s="120">
        <v>0</v>
      </c>
      <c r="X549" s="120">
        <v>0</v>
      </c>
      <c r="Y549" s="120">
        <v>0</v>
      </c>
      <c r="Z549" s="120">
        <v>0</v>
      </c>
    </row>
    <row r="550" spans="1:26" x14ac:dyDescent="0.25">
      <c r="B550" s="119" t="s">
        <v>613</v>
      </c>
      <c r="C550" s="120">
        <v>0</v>
      </c>
      <c r="D550" s="120">
        <v>0</v>
      </c>
      <c r="E550" s="120">
        <v>0</v>
      </c>
      <c r="F550" s="120">
        <v>0</v>
      </c>
      <c r="G550" s="120">
        <v>0</v>
      </c>
      <c r="H550" s="120">
        <v>0</v>
      </c>
      <c r="I550" s="120">
        <v>0</v>
      </c>
      <c r="J550" s="120">
        <v>0</v>
      </c>
      <c r="K550" s="120">
        <v>0</v>
      </c>
      <c r="L550" s="120">
        <v>0</v>
      </c>
      <c r="M550" s="120">
        <v>0</v>
      </c>
      <c r="N550" s="120">
        <v>0</v>
      </c>
      <c r="O550" s="120">
        <v>0</v>
      </c>
      <c r="P550" s="120">
        <v>0</v>
      </c>
      <c r="Q550" s="120">
        <v>0</v>
      </c>
      <c r="R550" s="120">
        <v>0</v>
      </c>
      <c r="S550" s="120">
        <v>0</v>
      </c>
      <c r="T550" s="120">
        <v>0</v>
      </c>
      <c r="U550" s="120">
        <v>0</v>
      </c>
      <c r="V550" s="120">
        <v>0</v>
      </c>
      <c r="W550" s="120">
        <v>0</v>
      </c>
      <c r="X550" s="120">
        <v>0</v>
      </c>
      <c r="Y550" s="120">
        <v>0</v>
      </c>
      <c r="Z550" s="120">
        <v>0</v>
      </c>
    </row>
    <row r="551" spans="1:26" x14ac:dyDescent="0.25">
      <c r="B551" s="119" t="s">
        <v>614</v>
      </c>
      <c r="C551" s="120">
        <v>0</v>
      </c>
      <c r="D551" s="120">
        <v>3.9853399999999999</v>
      </c>
      <c r="E551" s="120">
        <v>95.316400000000002</v>
      </c>
      <c r="F551" s="120">
        <v>0</v>
      </c>
      <c r="G551" s="120">
        <v>0</v>
      </c>
      <c r="H551" s="120">
        <v>0</v>
      </c>
      <c r="I551" s="120">
        <v>6.8188899999999997</v>
      </c>
      <c r="J551" s="120">
        <v>25.668399999999998</v>
      </c>
      <c r="K551" s="120">
        <v>0</v>
      </c>
      <c r="L551" s="120">
        <v>0</v>
      </c>
      <c r="M551" s="120">
        <v>42.185000000000002</v>
      </c>
      <c r="N551" s="120">
        <v>17.250299999999999</v>
      </c>
      <c r="O551" s="120">
        <v>0</v>
      </c>
      <c r="P551" s="120">
        <v>0</v>
      </c>
      <c r="Q551" s="120">
        <v>27.6921</v>
      </c>
      <c r="R551" s="120">
        <v>9.5415600000000005</v>
      </c>
      <c r="S551" s="120">
        <v>0</v>
      </c>
      <c r="T551" s="120">
        <v>0</v>
      </c>
      <c r="U551" s="120">
        <v>0</v>
      </c>
      <c r="V551" s="120">
        <v>0</v>
      </c>
      <c r="W551" s="120">
        <v>0</v>
      </c>
      <c r="X551" s="120">
        <v>0</v>
      </c>
      <c r="Y551" s="120">
        <v>0</v>
      </c>
      <c r="Z551" s="120">
        <v>228.45799000000002</v>
      </c>
    </row>
    <row r="552" spans="1:26" x14ac:dyDescent="0.25">
      <c r="B552" s="119" t="s">
        <v>615</v>
      </c>
      <c r="C552" s="120">
        <v>0</v>
      </c>
      <c r="D552" s="120">
        <v>2.5912299999999999</v>
      </c>
      <c r="E552" s="120">
        <v>61.326900000000002</v>
      </c>
      <c r="F552" s="120">
        <v>0</v>
      </c>
      <c r="G552" s="120">
        <v>0</v>
      </c>
      <c r="H552" s="120">
        <v>0</v>
      </c>
      <c r="I552" s="120">
        <v>0.30361700000000003</v>
      </c>
      <c r="J552" s="120">
        <v>16.8232</v>
      </c>
      <c r="K552" s="120">
        <v>0</v>
      </c>
      <c r="L552" s="120">
        <v>0</v>
      </c>
      <c r="M552" s="120">
        <v>25.7698</v>
      </c>
      <c r="N552" s="120">
        <v>13.552899999999999</v>
      </c>
      <c r="O552" s="120">
        <v>0</v>
      </c>
      <c r="P552" s="120">
        <v>0</v>
      </c>
      <c r="Q552" s="120">
        <v>18.663900000000002</v>
      </c>
      <c r="R552" s="120">
        <v>5.6376200000000001</v>
      </c>
      <c r="S552" s="120">
        <v>0</v>
      </c>
      <c r="T552" s="120">
        <v>0</v>
      </c>
      <c r="U552" s="120">
        <v>0</v>
      </c>
      <c r="V552" s="120">
        <v>0</v>
      </c>
      <c r="W552" s="120">
        <v>0</v>
      </c>
      <c r="X552" s="120">
        <v>0</v>
      </c>
      <c r="Y552" s="120">
        <v>0</v>
      </c>
      <c r="Z552" s="120">
        <v>144.66916700000002</v>
      </c>
    </row>
    <row r="553" spans="1:26" x14ac:dyDescent="0.25">
      <c r="A553" s="119" t="s">
        <v>1157</v>
      </c>
      <c r="C553" s="120">
        <v>5329.0493718000007</v>
      </c>
      <c r="D553" s="120">
        <v>10.560639999999999</v>
      </c>
      <c r="E553" s="120">
        <v>1386.9708753000002</v>
      </c>
      <c r="F553" s="120">
        <v>1.1921330000000001</v>
      </c>
      <c r="G553" s="120">
        <v>121.76454651499999</v>
      </c>
      <c r="H553" s="120">
        <v>5.9482929999999996</v>
      </c>
      <c r="I553" s="120">
        <v>53.720327999999995</v>
      </c>
      <c r="J553" s="120">
        <v>3015.5429877199999</v>
      </c>
      <c r="K553" s="120">
        <v>1106.3703999999998</v>
      </c>
      <c r="L553" s="120">
        <v>1854.2428541900001</v>
      </c>
      <c r="M553" s="120">
        <v>675.65390090000005</v>
      </c>
      <c r="N553" s="120">
        <v>809.06663749999984</v>
      </c>
      <c r="O553" s="120">
        <v>1154.39324167</v>
      </c>
      <c r="P553" s="120">
        <v>2.0025729999999999</v>
      </c>
      <c r="Q553" s="120">
        <v>476.57695981000001</v>
      </c>
      <c r="R553" s="120">
        <v>646.50943011000004</v>
      </c>
      <c r="S553" s="120">
        <v>18.795819999999999</v>
      </c>
      <c r="T553" s="120">
        <v>322.00434910000001</v>
      </c>
      <c r="U553" s="120">
        <v>0.43093900000000002</v>
      </c>
      <c r="V553" s="120">
        <v>8.8252638119999993</v>
      </c>
      <c r="W553" s="120">
        <v>54.359200000000001</v>
      </c>
      <c r="X553" s="120">
        <v>18.273364000000001</v>
      </c>
      <c r="Y553" s="120">
        <v>668.9840931</v>
      </c>
      <c r="Z553" s="120">
        <v>17741.238201527001</v>
      </c>
    </row>
    <row r="566" spans="1:26" x14ac:dyDescent="0.25">
      <c r="B566" s="119"/>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row>
    <row r="567" spans="1:26" x14ac:dyDescent="0.25">
      <c r="A567" s="119"/>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row>
    <row r="568" spans="1:26" x14ac:dyDescent="0.25">
      <c r="A568" s="119"/>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row>
    <row r="569" spans="1:26" x14ac:dyDescent="0.25">
      <c r="B569" s="119"/>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row>
    <row r="570" spans="1:26" x14ac:dyDescent="0.25">
      <c r="B570" s="119"/>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row>
    <row r="571" spans="1:26" x14ac:dyDescent="0.25">
      <c r="B571" s="119"/>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row>
    <row r="572" spans="1:26" x14ac:dyDescent="0.25">
      <c r="A572" s="119"/>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row>
    <row r="573" spans="1:26" x14ac:dyDescent="0.25">
      <c r="A573" s="119"/>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row>
    <row r="574" spans="1:26" x14ac:dyDescent="0.25">
      <c r="B574" s="119"/>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row>
    <row r="575" spans="1:26" x14ac:dyDescent="0.25">
      <c r="B575" s="119"/>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row>
    <row r="576" spans="1:26" x14ac:dyDescent="0.25">
      <c r="B576" s="119"/>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row>
    <row r="577" spans="1:26" x14ac:dyDescent="0.25">
      <c r="B577" s="119"/>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row>
    <row r="578" spans="1:26" x14ac:dyDescent="0.25">
      <c r="A578" s="119"/>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row>
    <row r="579" spans="1:26" x14ac:dyDescent="0.25">
      <c r="A579" s="119"/>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row>
    <row r="580" spans="1:26" x14ac:dyDescent="0.25">
      <c r="B580" s="119"/>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row>
    <row r="581" spans="1:26" x14ac:dyDescent="0.25">
      <c r="B581" s="119"/>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row>
    <row r="582" spans="1:26" x14ac:dyDescent="0.25">
      <c r="A582" s="119"/>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row>
    <row r="583" spans="1:26" x14ac:dyDescent="0.25">
      <c r="A583" s="119"/>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row>
    <row r="584" spans="1:26" x14ac:dyDescent="0.25">
      <c r="B584" s="119"/>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row>
    <row r="585" spans="1:26" x14ac:dyDescent="0.25">
      <c r="A585" s="119"/>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row>
    <row r="586" spans="1:26" x14ac:dyDescent="0.25">
      <c r="A586" s="119"/>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row>
    <row r="587" spans="1:26" x14ac:dyDescent="0.25">
      <c r="B587" s="119"/>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row>
    <row r="588" spans="1:26" x14ac:dyDescent="0.25">
      <c r="B588" s="119"/>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row>
    <row r="589" spans="1:26" x14ac:dyDescent="0.25">
      <c r="B589" s="119"/>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row>
    <row r="590" spans="1:26" x14ac:dyDescent="0.25">
      <c r="A590" s="119"/>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row>
    <row r="591" spans="1:26" x14ac:dyDescent="0.25">
      <c r="A591" s="119"/>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row>
    <row r="592" spans="1:26" x14ac:dyDescent="0.25">
      <c r="B592" s="119"/>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row>
    <row r="593" spans="1:26" x14ac:dyDescent="0.25">
      <c r="B593" s="119"/>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row>
    <row r="594" spans="1:26" x14ac:dyDescent="0.25">
      <c r="B594" s="119"/>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row>
    <row r="595" spans="1:26" x14ac:dyDescent="0.25">
      <c r="A595" s="119"/>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row>
    <row r="596" spans="1:26" x14ac:dyDescent="0.25">
      <c r="A596" s="119"/>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row>
    <row r="597" spans="1:26" x14ac:dyDescent="0.25">
      <c r="B597" s="119"/>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row>
    <row r="598" spans="1:26" x14ac:dyDescent="0.25">
      <c r="B598" s="119"/>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row>
    <row r="599" spans="1:26" x14ac:dyDescent="0.25">
      <c r="B599" s="119"/>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row>
    <row r="600" spans="1:26" x14ac:dyDescent="0.25">
      <c r="B600" s="119"/>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row>
    <row r="601" spans="1:26" x14ac:dyDescent="0.25">
      <c r="B601" s="119"/>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row>
    <row r="602" spans="1:26" x14ac:dyDescent="0.25">
      <c r="B602" s="119"/>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row>
    <row r="603" spans="1:26" x14ac:dyDescent="0.25">
      <c r="B603" s="119"/>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row>
    <row r="604" spans="1:26" x14ac:dyDescent="0.25">
      <c r="B604" s="119"/>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row>
    <row r="605" spans="1:26" x14ac:dyDescent="0.25">
      <c r="B605" s="119"/>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row>
    <row r="606" spans="1:26" x14ac:dyDescent="0.25">
      <c r="B606" s="119"/>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row>
    <row r="607" spans="1:26" x14ac:dyDescent="0.25">
      <c r="B607" s="119"/>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row>
    <row r="608" spans="1:26" x14ac:dyDescent="0.25">
      <c r="A608" s="119"/>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row>
    <row r="609" spans="1:26" x14ac:dyDescent="0.25">
      <c r="A609" s="119"/>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row>
    <row r="610" spans="1:26" x14ac:dyDescent="0.25">
      <c r="B610" s="119"/>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row>
    <row r="611" spans="1:26" x14ac:dyDescent="0.25">
      <c r="B611" s="119"/>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row>
    <row r="612" spans="1:26" x14ac:dyDescent="0.25">
      <c r="B612" s="119"/>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row>
    <row r="613" spans="1:26" x14ac:dyDescent="0.25">
      <c r="A613" s="119"/>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row>
    <row r="614" spans="1:26" x14ac:dyDescent="0.25">
      <c r="A614" s="119"/>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row>
    <row r="615" spans="1:26" x14ac:dyDescent="0.25">
      <c r="B615" s="119"/>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row>
    <row r="616" spans="1:26" x14ac:dyDescent="0.25">
      <c r="B616" s="119"/>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row>
    <row r="617" spans="1:26" x14ac:dyDescent="0.25">
      <c r="B617" s="119"/>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row>
    <row r="618" spans="1:26" x14ac:dyDescent="0.25">
      <c r="B618" s="119"/>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row>
    <row r="619" spans="1:26" x14ac:dyDescent="0.25">
      <c r="B619" s="119"/>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row>
    <row r="620" spans="1:26" x14ac:dyDescent="0.25">
      <c r="A620" s="119"/>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row>
    <row r="621" spans="1:26" x14ac:dyDescent="0.25">
      <c r="A621" s="119"/>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row>
    <row r="622" spans="1:26" x14ac:dyDescent="0.25">
      <c r="B622" s="119"/>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row>
    <row r="623" spans="1:26" x14ac:dyDescent="0.25">
      <c r="B623" s="119"/>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row>
    <row r="624" spans="1:26" x14ac:dyDescent="0.25">
      <c r="B624" s="119"/>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row>
    <row r="625" spans="1:26" x14ac:dyDescent="0.25">
      <c r="A625" s="119"/>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row>
    <row r="626" spans="1:26" x14ac:dyDescent="0.25">
      <c r="A626" s="119"/>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row>
    <row r="627" spans="1:26" x14ac:dyDescent="0.25">
      <c r="B627" s="119"/>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row>
    <row r="628" spans="1:26" x14ac:dyDescent="0.25">
      <c r="B628" s="119"/>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row>
    <row r="629" spans="1:26" x14ac:dyDescent="0.25">
      <c r="B629" s="119"/>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row>
    <row r="630" spans="1:26" x14ac:dyDescent="0.25">
      <c r="B630" s="119"/>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row>
    <row r="631" spans="1:26" x14ac:dyDescent="0.25">
      <c r="B631" s="119"/>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row>
    <row r="632" spans="1:26" x14ac:dyDescent="0.25">
      <c r="B632" s="119"/>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row>
    <row r="633" spans="1:26" x14ac:dyDescent="0.25">
      <c r="B633" s="119"/>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row>
    <row r="634" spans="1:26" x14ac:dyDescent="0.25">
      <c r="B634" s="119"/>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row>
    <row r="635" spans="1:26" x14ac:dyDescent="0.25">
      <c r="B635" s="119"/>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row>
    <row r="636" spans="1:26" x14ac:dyDescent="0.25">
      <c r="B636" s="119"/>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row>
    <row r="637" spans="1:26" x14ac:dyDescent="0.25">
      <c r="B637" s="119"/>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row>
    <row r="638" spans="1:26" x14ac:dyDescent="0.25">
      <c r="B638" s="119"/>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row>
    <row r="639" spans="1:26" x14ac:dyDescent="0.25">
      <c r="B639" s="119"/>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row>
    <row r="640" spans="1:26" x14ac:dyDescent="0.25">
      <c r="B640" s="119"/>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row>
    <row r="641" spans="1:26" x14ac:dyDescent="0.25">
      <c r="B641" s="119"/>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row>
    <row r="642" spans="1:26" x14ac:dyDescent="0.25">
      <c r="B642" s="119"/>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row>
    <row r="643" spans="1:26" x14ac:dyDescent="0.25">
      <c r="B643" s="119"/>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row>
    <row r="644" spans="1:26" x14ac:dyDescent="0.25">
      <c r="B644" s="119"/>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row>
    <row r="645" spans="1:26" x14ac:dyDescent="0.25">
      <c r="A645" s="119"/>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row>
    <row r="646" spans="1:26" x14ac:dyDescent="0.25">
      <c r="A646" s="119"/>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row>
    <row r="647" spans="1:26" x14ac:dyDescent="0.25">
      <c r="B647" s="119"/>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row>
    <row r="648" spans="1:26" x14ac:dyDescent="0.25">
      <c r="B648" s="119"/>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row>
    <row r="649" spans="1:26" x14ac:dyDescent="0.25">
      <c r="A649" s="119"/>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row>
    <row r="650" spans="1:26" x14ac:dyDescent="0.25">
      <c r="A650" s="119"/>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row>
    <row r="651" spans="1:26" x14ac:dyDescent="0.25">
      <c r="B651" s="119"/>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row>
    <row r="652" spans="1:26" x14ac:dyDescent="0.25">
      <c r="B652" s="119"/>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row>
    <row r="653" spans="1:26" x14ac:dyDescent="0.25">
      <c r="B653" s="119"/>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row>
    <row r="654" spans="1:26" x14ac:dyDescent="0.25">
      <c r="B654" s="119"/>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row>
    <row r="655" spans="1:26" x14ac:dyDescent="0.25">
      <c r="A655" s="119"/>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row>
    <row r="656" spans="1:26" x14ac:dyDescent="0.25">
      <c r="A656" s="119"/>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row>
    <row r="657" spans="1:26" x14ac:dyDescent="0.25">
      <c r="B657" s="119"/>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row>
    <row r="658" spans="1:26" x14ac:dyDescent="0.25">
      <c r="B658" s="119"/>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row>
    <row r="659" spans="1:26" x14ac:dyDescent="0.25">
      <c r="B659" s="119"/>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row>
    <row r="660" spans="1:26" x14ac:dyDescent="0.25">
      <c r="A660" s="119"/>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row>
    <row r="661" spans="1:26" x14ac:dyDescent="0.25">
      <c r="A661" s="119"/>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row>
    <row r="662" spans="1:26" x14ac:dyDescent="0.25">
      <c r="B662" s="119"/>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row>
    <row r="663" spans="1:26" x14ac:dyDescent="0.25">
      <c r="B663" s="119"/>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row>
    <row r="664" spans="1:26" x14ac:dyDescent="0.25">
      <c r="B664" s="119"/>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row>
    <row r="665" spans="1:26" x14ac:dyDescent="0.25">
      <c r="B665" s="119"/>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row>
    <row r="666" spans="1:26" x14ac:dyDescent="0.25">
      <c r="A666" s="119"/>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row>
    <row r="667" spans="1:26" x14ac:dyDescent="0.25">
      <c r="A667" s="119"/>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row>
    <row r="668" spans="1:26" x14ac:dyDescent="0.25">
      <c r="B668" s="119"/>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row>
    <row r="669" spans="1:26" x14ac:dyDescent="0.25">
      <c r="A669" s="119"/>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row>
    <row r="670" spans="1:26" x14ac:dyDescent="0.25">
      <c r="A670" s="119"/>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row>
    <row r="671" spans="1:26" x14ac:dyDescent="0.25">
      <c r="B671" s="119"/>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row>
    <row r="672" spans="1:26" x14ac:dyDescent="0.25">
      <c r="B672" s="119"/>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row>
    <row r="673" spans="1:26" x14ac:dyDescent="0.25">
      <c r="B673" s="119"/>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row>
    <row r="674" spans="1:26" x14ac:dyDescent="0.25">
      <c r="A674" s="119"/>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row>
    <row r="675" spans="1:26" x14ac:dyDescent="0.25">
      <c r="A675" s="119"/>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row>
    <row r="676" spans="1:26" x14ac:dyDescent="0.25">
      <c r="B676" s="119"/>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row>
    <row r="677" spans="1:26" x14ac:dyDescent="0.25">
      <c r="B677" s="119"/>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row>
    <row r="678" spans="1:26" x14ac:dyDescent="0.25">
      <c r="B678" s="119"/>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row>
    <row r="679" spans="1:26" x14ac:dyDescent="0.25">
      <c r="B679" s="119"/>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row>
    <row r="680" spans="1:26" x14ac:dyDescent="0.25">
      <c r="A680" s="119"/>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row>
    <row r="681" spans="1:26" x14ac:dyDescent="0.25">
      <c r="A681" s="119"/>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row>
    <row r="682" spans="1:26" x14ac:dyDescent="0.25">
      <c r="B682" s="119"/>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row>
    <row r="683" spans="1:26" x14ac:dyDescent="0.25">
      <c r="A683" s="119"/>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row>
    <row r="684" spans="1:26" x14ac:dyDescent="0.25">
      <c r="A684" s="119"/>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row>
    <row r="685" spans="1:26" x14ac:dyDescent="0.25">
      <c r="B685" s="119"/>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row>
    <row r="686" spans="1:26" x14ac:dyDescent="0.25">
      <c r="A686" s="119"/>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row>
    <row r="687" spans="1:26" x14ac:dyDescent="0.25">
      <c r="A687" s="119"/>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row>
    <row r="688" spans="1:26" x14ac:dyDescent="0.25">
      <c r="B688" s="119"/>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row>
    <row r="689" spans="1:26" x14ac:dyDescent="0.25">
      <c r="B689" s="119"/>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row>
    <row r="690" spans="1:26" x14ac:dyDescent="0.25">
      <c r="B690" s="119"/>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row>
    <row r="691" spans="1:26" x14ac:dyDescent="0.25">
      <c r="B691" s="119"/>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row>
    <row r="692" spans="1:26" x14ac:dyDescent="0.25">
      <c r="B692" s="119"/>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row>
    <row r="693" spans="1:26" x14ac:dyDescent="0.25">
      <c r="B693" s="119"/>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row>
    <row r="694" spans="1:26" x14ac:dyDescent="0.25">
      <c r="B694" s="119"/>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row>
    <row r="695" spans="1:26" x14ac:dyDescent="0.25">
      <c r="A695" s="119"/>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row>
    <row r="696" spans="1:26" x14ac:dyDescent="0.25">
      <c r="A696" s="119"/>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53"/>
  <sheetViews>
    <sheetView workbookViewId="0">
      <pane xSplit="2" ySplit="1" topLeftCell="C2" activePane="bottomRight" state="frozen"/>
      <selection pane="topRight"/>
      <selection pane="bottomLeft"/>
      <selection pane="bottomRight"/>
    </sheetView>
  </sheetViews>
  <sheetFormatPr defaultRowHeight="15" x14ac:dyDescent="0.25"/>
  <cols>
    <col min="1" max="1" width="35.7109375" customWidth="1"/>
    <col min="2" max="2" width="16.7109375" customWidth="1"/>
  </cols>
  <sheetData>
    <row r="1" spans="1:26" s="121" customFormat="1" x14ac:dyDescent="0.25">
      <c r="A1" s="121" t="s">
        <v>1156</v>
      </c>
      <c r="B1" s="121" t="s">
        <v>1</v>
      </c>
      <c r="C1" s="121" t="s">
        <v>689</v>
      </c>
      <c r="D1" s="121" t="s">
        <v>1056</v>
      </c>
      <c r="E1" s="121" t="s">
        <v>1058</v>
      </c>
      <c r="F1" s="121" t="s">
        <v>1068</v>
      </c>
      <c r="G1" s="121" t="s">
        <v>721</v>
      </c>
      <c r="H1" s="121" t="s">
        <v>1054</v>
      </c>
      <c r="I1" s="121" t="s">
        <v>733</v>
      </c>
      <c r="J1" s="121" t="s">
        <v>1059</v>
      </c>
      <c r="K1" s="121" t="s">
        <v>688</v>
      </c>
      <c r="L1" s="121" t="s">
        <v>1057</v>
      </c>
      <c r="M1" s="121" t="s">
        <v>1060</v>
      </c>
      <c r="N1" s="121" t="s">
        <v>1061</v>
      </c>
      <c r="O1" s="121" t="s">
        <v>1053</v>
      </c>
      <c r="P1" s="121" t="s">
        <v>1067</v>
      </c>
      <c r="Q1" s="121" t="s">
        <v>1070</v>
      </c>
      <c r="R1" s="121" t="s">
        <v>1077</v>
      </c>
      <c r="S1" s="121" t="s">
        <v>1064</v>
      </c>
      <c r="T1" s="121" t="s">
        <v>1063</v>
      </c>
      <c r="U1" s="121" t="s">
        <v>1065</v>
      </c>
      <c r="V1" s="121" t="s">
        <v>1069</v>
      </c>
      <c r="W1" s="121" t="s">
        <v>1055</v>
      </c>
      <c r="X1" s="121" t="s">
        <v>1066</v>
      </c>
      <c r="Y1" s="121" t="s">
        <v>1062</v>
      </c>
      <c r="Z1" s="121" t="s">
        <v>1157</v>
      </c>
    </row>
    <row r="2" spans="1:26" x14ac:dyDescent="0.25">
      <c r="A2" s="119" t="s">
        <v>22</v>
      </c>
      <c r="C2" s="120"/>
      <c r="D2" s="120"/>
      <c r="E2" s="120"/>
      <c r="F2" s="120"/>
      <c r="G2" s="120"/>
      <c r="H2" s="120"/>
      <c r="I2" s="120"/>
      <c r="J2" s="120"/>
      <c r="K2" s="120"/>
      <c r="L2" s="120"/>
      <c r="M2" s="120"/>
      <c r="N2" s="120"/>
      <c r="O2" s="120"/>
      <c r="P2" s="120"/>
      <c r="Q2" s="120"/>
      <c r="R2" s="120"/>
      <c r="S2" s="120"/>
      <c r="T2" s="120"/>
      <c r="U2" s="120"/>
      <c r="V2" s="120"/>
      <c r="W2" s="120"/>
      <c r="X2" s="120"/>
      <c r="Y2" s="120"/>
      <c r="Z2" s="120"/>
    </row>
    <row r="3" spans="1:26" x14ac:dyDescent="0.25">
      <c r="B3" s="119" t="s">
        <v>23</v>
      </c>
      <c r="C3" s="120"/>
      <c r="D3" s="120"/>
      <c r="E3" s="120"/>
      <c r="F3" s="120"/>
      <c r="G3" s="120"/>
      <c r="H3" s="120"/>
      <c r="I3" s="120"/>
      <c r="J3" s="120"/>
      <c r="K3" s="120"/>
      <c r="L3" s="120"/>
      <c r="M3" s="120"/>
      <c r="N3" s="120"/>
      <c r="O3" s="120"/>
      <c r="P3" s="120"/>
      <c r="Q3" s="120"/>
      <c r="R3" s="120"/>
      <c r="S3" s="120"/>
      <c r="T3" s="120"/>
      <c r="U3" s="120"/>
      <c r="V3" s="120"/>
      <c r="W3" s="120"/>
      <c r="X3" s="120"/>
      <c r="Y3" s="120"/>
      <c r="Z3" s="120"/>
    </row>
    <row r="4" spans="1:26" x14ac:dyDescent="0.25">
      <c r="B4" s="119" t="s">
        <v>24</v>
      </c>
      <c r="C4" s="120"/>
      <c r="D4" s="120"/>
      <c r="E4" s="120"/>
      <c r="F4" s="120"/>
      <c r="G4" s="120"/>
      <c r="H4" s="120"/>
      <c r="I4" s="120"/>
      <c r="J4" s="120"/>
      <c r="K4" s="120"/>
      <c r="L4" s="120"/>
      <c r="M4" s="120"/>
      <c r="N4" s="120"/>
      <c r="O4" s="120"/>
      <c r="P4" s="120"/>
      <c r="Q4" s="120"/>
      <c r="R4" s="120"/>
      <c r="S4" s="120"/>
      <c r="T4" s="120"/>
      <c r="U4" s="120"/>
      <c r="V4" s="120"/>
      <c r="W4" s="120"/>
      <c r="X4" s="120"/>
      <c r="Y4" s="120"/>
      <c r="Z4" s="120"/>
    </row>
    <row r="5" spans="1:26" x14ac:dyDescent="0.25">
      <c r="B5" s="119" t="s">
        <v>25</v>
      </c>
      <c r="C5" s="120"/>
      <c r="D5" s="120"/>
      <c r="E5" s="120"/>
      <c r="F5" s="120"/>
      <c r="G5" s="120"/>
      <c r="H5" s="120"/>
      <c r="I5" s="120"/>
      <c r="J5" s="120"/>
      <c r="K5" s="120"/>
      <c r="L5" s="120"/>
      <c r="M5" s="120"/>
      <c r="N5" s="120"/>
      <c r="O5" s="120"/>
      <c r="P5" s="120"/>
      <c r="Q5" s="120"/>
      <c r="R5" s="120"/>
      <c r="S5" s="120"/>
      <c r="T5" s="120"/>
      <c r="U5" s="120"/>
      <c r="V5" s="120"/>
      <c r="W5" s="120"/>
      <c r="X5" s="120"/>
      <c r="Y5" s="120"/>
      <c r="Z5" s="120"/>
    </row>
    <row r="6" spans="1:26" x14ac:dyDescent="0.25">
      <c r="B6" s="119" t="s">
        <v>26</v>
      </c>
      <c r="C6" s="120"/>
      <c r="D6" s="120"/>
      <c r="E6" s="120"/>
      <c r="F6" s="120"/>
      <c r="G6" s="120"/>
      <c r="H6" s="120"/>
      <c r="I6" s="120"/>
      <c r="J6" s="120"/>
      <c r="K6" s="120"/>
      <c r="L6" s="120"/>
      <c r="M6" s="120"/>
      <c r="N6" s="120"/>
      <c r="O6" s="120"/>
      <c r="P6" s="120"/>
      <c r="Q6" s="120"/>
      <c r="R6" s="120"/>
      <c r="S6" s="120"/>
      <c r="T6" s="120"/>
      <c r="U6" s="120"/>
      <c r="V6" s="120"/>
      <c r="W6" s="120"/>
      <c r="X6" s="120"/>
      <c r="Y6" s="120"/>
      <c r="Z6" s="120"/>
    </row>
    <row r="7" spans="1:26" x14ac:dyDescent="0.25">
      <c r="B7" s="119" t="s">
        <v>27</v>
      </c>
      <c r="C7" s="120"/>
      <c r="D7" s="120"/>
      <c r="E7" s="120"/>
      <c r="F7" s="120"/>
      <c r="G7" s="120"/>
      <c r="H7" s="120"/>
      <c r="I7" s="120"/>
      <c r="J7" s="120"/>
      <c r="K7" s="120"/>
      <c r="L7" s="120"/>
      <c r="M7" s="120"/>
      <c r="N7" s="120"/>
      <c r="O7" s="120"/>
      <c r="P7" s="120"/>
      <c r="Q7" s="120"/>
      <c r="R7" s="120"/>
      <c r="S7" s="120"/>
      <c r="T7" s="120"/>
      <c r="U7" s="120"/>
      <c r="V7" s="120"/>
      <c r="W7" s="120"/>
      <c r="X7" s="120"/>
      <c r="Y7" s="120"/>
      <c r="Z7" s="120"/>
    </row>
    <row r="8" spans="1:26" x14ac:dyDescent="0.25">
      <c r="B8" s="119" t="s">
        <v>28</v>
      </c>
      <c r="C8" s="120"/>
      <c r="D8" s="120"/>
      <c r="E8" s="120"/>
      <c r="F8" s="120"/>
      <c r="G8" s="120"/>
      <c r="H8" s="120"/>
      <c r="I8" s="120"/>
      <c r="J8" s="120"/>
      <c r="K8" s="120"/>
      <c r="L8" s="120"/>
      <c r="M8" s="120"/>
      <c r="N8" s="120"/>
      <c r="O8" s="120"/>
      <c r="P8" s="120"/>
      <c r="Q8" s="120"/>
      <c r="R8" s="120"/>
      <c r="S8" s="120"/>
      <c r="T8" s="120"/>
      <c r="U8" s="120"/>
      <c r="V8" s="120"/>
      <c r="W8" s="120"/>
      <c r="X8" s="120"/>
      <c r="Y8" s="120"/>
      <c r="Z8" s="120"/>
    </row>
    <row r="9" spans="1:26" x14ac:dyDescent="0.25">
      <c r="B9" s="119" t="s">
        <v>29</v>
      </c>
      <c r="C9" s="120"/>
      <c r="D9" s="120"/>
      <c r="E9" s="120"/>
      <c r="F9" s="120"/>
      <c r="G9" s="120"/>
      <c r="H9" s="120"/>
      <c r="I9" s="120"/>
      <c r="J9" s="120"/>
      <c r="K9" s="120"/>
      <c r="L9" s="120"/>
      <c r="M9" s="120"/>
      <c r="N9" s="120"/>
      <c r="O9" s="120"/>
      <c r="P9" s="120"/>
      <c r="Q9" s="120"/>
      <c r="R9" s="120"/>
      <c r="S9" s="120"/>
      <c r="T9" s="120"/>
      <c r="U9" s="120"/>
      <c r="V9" s="120"/>
      <c r="W9" s="120"/>
      <c r="X9" s="120"/>
      <c r="Y9" s="120"/>
      <c r="Z9" s="120"/>
    </row>
    <row r="10" spans="1:26" x14ac:dyDescent="0.25">
      <c r="B10" s="119" t="s">
        <v>30</v>
      </c>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row>
    <row r="11" spans="1:26" x14ac:dyDescent="0.25">
      <c r="A11" s="119" t="s">
        <v>31</v>
      </c>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row>
    <row r="12" spans="1:26" x14ac:dyDescent="0.25">
      <c r="B12" s="119" t="s">
        <v>32</v>
      </c>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row>
    <row r="13" spans="1:26" x14ac:dyDescent="0.25">
      <c r="B13" s="119" t="s">
        <v>33</v>
      </c>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row>
    <row r="14" spans="1:26" x14ac:dyDescent="0.25">
      <c r="B14" s="119" t="s">
        <v>34</v>
      </c>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row>
    <row r="15" spans="1:26" x14ac:dyDescent="0.25">
      <c r="B15" s="119" t="s">
        <v>35</v>
      </c>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row>
    <row r="16" spans="1:26" x14ac:dyDescent="0.25">
      <c r="A16" s="119" t="s">
        <v>36</v>
      </c>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row>
    <row r="17" spans="1:26" x14ac:dyDescent="0.25">
      <c r="B17" s="119" t="s">
        <v>37</v>
      </c>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row>
    <row r="18" spans="1:26" x14ac:dyDescent="0.25">
      <c r="A18" s="119" t="s">
        <v>38</v>
      </c>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row>
    <row r="19" spans="1:26" x14ac:dyDescent="0.25">
      <c r="B19" s="119" t="s">
        <v>39</v>
      </c>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row>
    <row r="20" spans="1:26" x14ac:dyDescent="0.25">
      <c r="B20" s="119" t="s">
        <v>41</v>
      </c>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row>
    <row r="21" spans="1:26" x14ac:dyDescent="0.25">
      <c r="B21" s="119" t="s">
        <v>42</v>
      </c>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row>
    <row r="22" spans="1:26" x14ac:dyDescent="0.25">
      <c r="A22" s="119" t="s">
        <v>43</v>
      </c>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row>
    <row r="23" spans="1:26" x14ac:dyDescent="0.25">
      <c r="B23" s="119" t="s">
        <v>44</v>
      </c>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row>
    <row r="24" spans="1:26" x14ac:dyDescent="0.25">
      <c r="A24" s="119" t="s">
        <v>45</v>
      </c>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row>
    <row r="25" spans="1:26" x14ac:dyDescent="0.25">
      <c r="B25" s="119" t="s">
        <v>46</v>
      </c>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row>
    <row r="26" spans="1:26" x14ac:dyDescent="0.25">
      <c r="A26" s="119" t="s">
        <v>50</v>
      </c>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row>
    <row r="27" spans="1:26" x14ac:dyDescent="0.25">
      <c r="B27" s="119" t="s">
        <v>51</v>
      </c>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row>
    <row r="28" spans="1:26" x14ac:dyDescent="0.25">
      <c r="A28" s="119" t="s">
        <v>52</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row>
    <row r="29" spans="1:26" x14ac:dyDescent="0.25">
      <c r="B29" s="119" t="s">
        <v>53</v>
      </c>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row>
    <row r="30" spans="1:26" x14ac:dyDescent="0.25">
      <c r="A30" s="119" t="s">
        <v>54</v>
      </c>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row>
    <row r="31" spans="1:26" x14ac:dyDescent="0.25">
      <c r="B31" s="119" t="s">
        <v>55</v>
      </c>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row>
    <row r="32" spans="1:26" x14ac:dyDescent="0.25">
      <c r="B32" s="119" t="s">
        <v>56</v>
      </c>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row>
    <row r="33" spans="1:26" x14ac:dyDescent="0.25">
      <c r="B33" s="119" t="s">
        <v>57</v>
      </c>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row>
    <row r="34" spans="1:26" x14ac:dyDescent="0.25">
      <c r="B34" s="119" t="s">
        <v>58</v>
      </c>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row>
    <row r="35" spans="1:26" x14ac:dyDescent="0.25">
      <c r="B35" s="119" t="s">
        <v>59</v>
      </c>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row>
    <row r="36" spans="1:26" x14ac:dyDescent="0.25">
      <c r="B36" s="119" t="s">
        <v>60</v>
      </c>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row>
    <row r="37" spans="1:26" x14ac:dyDescent="0.25">
      <c r="B37" s="119" t="s">
        <v>61</v>
      </c>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row>
    <row r="38" spans="1:26" x14ac:dyDescent="0.25">
      <c r="B38" s="119" t="s">
        <v>62</v>
      </c>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row>
    <row r="39" spans="1:26" x14ac:dyDescent="0.25">
      <c r="B39" s="119" t="s">
        <v>63</v>
      </c>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row>
    <row r="40" spans="1:26" x14ac:dyDescent="0.25">
      <c r="B40" s="119" t="s">
        <v>64</v>
      </c>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row>
    <row r="41" spans="1:26" x14ac:dyDescent="0.25">
      <c r="A41" s="119" t="s">
        <v>67</v>
      </c>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row>
    <row r="42" spans="1:26" x14ac:dyDescent="0.25">
      <c r="B42" s="119" t="s">
        <v>68</v>
      </c>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row>
    <row r="43" spans="1:26" x14ac:dyDescent="0.25">
      <c r="B43" s="119" t="s">
        <v>69</v>
      </c>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row>
    <row r="44" spans="1:26" x14ac:dyDescent="0.25">
      <c r="B44" s="119" t="s">
        <v>70</v>
      </c>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row>
    <row r="45" spans="1:26" x14ac:dyDescent="0.25">
      <c r="A45" s="119" t="s">
        <v>71</v>
      </c>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row>
    <row r="46" spans="1:26" x14ac:dyDescent="0.25">
      <c r="B46" s="119" t="s">
        <v>72</v>
      </c>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row>
    <row r="47" spans="1:26" x14ac:dyDescent="0.25">
      <c r="B47" s="119" t="s">
        <v>73</v>
      </c>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row>
    <row r="48" spans="1:26" x14ac:dyDescent="0.25">
      <c r="A48" s="119" t="s">
        <v>74</v>
      </c>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row>
    <row r="49" spans="1:26" x14ac:dyDescent="0.25">
      <c r="B49" s="119" t="s">
        <v>75</v>
      </c>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row>
    <row r="50" spans="1:26" x14ac:dyDescent="0.25">
      <c r="B50" s="119" t="s">
        <v>76</v>
      </c>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row>
    <row r="51" spans="1:26" x14ac:dyDescent="0.25">
      <c r="B51" s="119" t="s">
        <v>77</v>
      </c>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row>
    <row r="52" spans="1:26" x14ac:dyDescent="0.25">
      <c r="A52" s="119" t="s">
        <v>78</v>
      </c>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row>
    <row r="53" spans="1:26" x14ac:dyDescent="0.25">
      <c r="B53" s="119" t="s">
        <v>79</v>
      </c>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row>
    <row r="54" spans="1:26" x14ac:dyDescent="0.25">
      <c r="B54" s="119" t="s">
        <v>80</v>
      </c>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row>
    <row r="55" spans="1:26" x14ac:dyDescent="0.25">
      <c r="A55" s="119" t="s">
        <v>81</v>
      </c>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row>
    <row r="56" spans="1:26" x14ac:dyDescent="0.25">
      <c r="B56" s="119" t="s">
        <v>82</v>
      </c>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row>
    <row r="57" spans="1:26" x14ac:dyDescent="0.25">
      <c r="A57" s="119" t="s">
        <v>90</v>
      </c>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row>
    <row r="58" spans="1:26" x14ac:dyDescent="0.25">
      <c r="B58" s="119" t="s">
        <v>91</v>
      </c>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row>
    <row r="59" spans="1:26" x14ac:dyDescent="0.25">
      <c r="B59" s="119" t="s">
        <v>92</v>
      </c>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row>
    <row r="60" spans="1:26" x14ac:dyDescent="0.25">
      <c r="A60" s="119" t="s">
        <v>93</v>
      </c>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row>
    <row r="61" spans="1:26" x14ac:dyDescent="0.25">
      <c r="B61" s="119" t="s">
        <v>94</v>
      </c>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row>
    <row r="62" spans="1:26" x14ac:dyDescent="0.25">
      <c r="B62" s="119" t="s">
        <v>95</v>
      </c>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row>
    <row r="63" spans="1:26" x14ac:dyDescent="0.25">
      <c r="A63" s="119" t="s">
        <v>96</v>
      </c>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row>
    <row r="64" spans="1:26" x14ac:dyDescent="0.25">
      <c r="B64" s="119" t="s">
        <v>97</v>
      </c>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row>
    <row r="65" spans="1:26" x14ac:dyDescent="0.25">
      <c r="B65" s="119" t="s">
        <v>98</v>
      </c>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row>
    <row r="66" spans="1:26" x14ac:dyDescent="0.25">
      <c r="B66" s="119" t="s">
        <v>99</v>
      </c>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row>
    <row r="67" spans="1:26" x14ac:dyDescent="0.25">
      <c r="B67" s="119" t="s">
        <v>100</v>
      </c>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row>
    <row r="68" spans="1:26" x14ac:dyDescent="0.25">
      <c r="A68" s="119" t="s">
        <v>101</v>
      </c>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row>
    <row r="69" spans="1:26" x14ac:dyDescent="0.25">
      <c r="B69" s="119" t="s">
        <v>102</v>
      </c>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row>
    <row r="70" spans="1:26" x14ac:dyDescent="0.25">
      <c r="B70" s="119" t="s">
        <v>103</v>
      </c>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row>
    <row r="71" spans="1:26" x14ac:dyDescent="0.25">
      <c r="B71" s="119" t="s">
        <v>104</v>
      </c>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row>
    <row r="72" spans="1:26" x14ac:dyDescent="0.25">
      <c r="B72" s="119" t="s">
        <v>105</v>
      </c>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row>
    <row r="73" spans="1:26" x14ac:dyDescent="0.25">
      <c r="B73" s="119" t="s">
        <v>106</v>
      </c>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row>
    <row r="74" spans="1:26" x14ac:dyDescent="0.25">
      <c r="B74" s="119" t="s">
        <v>107</v>
      </c>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row>
    <row r="75" spans="1:26" x14ac:dyDescent="0.25">
      <c r="B75" s="119" t="s">
        <v>108</v>
      </c>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row>
    <row r="76" spans="1:26" x14ac:dyDescent="0.25">
      <c r="B76" s="119" t="s">
        <v>109</v>
      </c>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row>
    <row r="77" spans="1:26" x14ac:dyDescent="0.25">
      <c r="B77" s="119" t="s">
        <v>110</v>
      </c>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row>
    <row r="78" spans="1:26" x14ac:dyDescent="0.25">
      <c r="B78" s="119" t="s">
        <v>111</v>
      </c>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row>
    <row r="79" spans="1:26" x14ac:dyDescent="0.25">
      <c r="B79" s="119" t="s">
        <v>112</v>
      </c>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row>
    <row r="80" spans="1:26" x14ac:dyDescent="0.25">
      <c r="B80" s="119" t="s">
        <v>113</v>
      </c>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row>
    <row r="81" spans="1:26" x14ac:dyDescent="0.25">
      <c r="B81" s="119" t="s">
        <v>114</v>
      </c>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row>
    <row r="82" spans="1:26" x14ac:dyDescent="0.25">
      <c r="B82" s="119" t="s">
        <v>115</v>
      </c>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row>
    <row r="83" spans="1:26" x14ac:dyDescent="0.25">
      <c r="B83" s="119" t="s">
        <v>116</v>
      </c>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row>
    <row r="84" spans="1:26" x14ac:dyDescent="0.25">
      <c r="B84" s="119" t="s">
        <v>117</v>
      </c>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row>
    <row r="85" spans="1:26" x14ac:dyDescent="0.25">
      <c r="B85" s="119" t="s">
        <v>118</v>
      </c>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row>
    <row r="86" spans="1:26" x14ac:dyDescent="0.25">
      <c r="B86" s="119" t="s">
        <v>119</v>
      </c>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row>
    <row r="87" spans="1:26" x14ac:dyDescent="0.25">
      <c r="B87" s="119" t="s">
        <v>120</v>
      </c>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row>
    <row r="88" spans="1:26" x14ac:dyDescent="0.25">
      <c r="B88" s="119" t="s">
        <v>121</v>
      </c>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row>
    <row r="89" spans="1:26" x14ac:dyDescent="0.25">
      <c r="A89" s="119" t="s">
        <v>122</v>
      </c>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x14ac:dyDescent="0.25">
      <c r="B90" s="119" t="s">
        <v>123</v>
      </c>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row>
    <row r="91" spans="1:26" x14ac:dyDescent="0.25">
      <c r="A91" s="119" t="s">
        <v>124</v>
      </c>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x14ac:dyDescent="0.25">
      <c r="B92" s="119" t="s">
        <v>125</v>
      </c>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row>
    <row r="93" spans="1:26" x14ac:dyDescent="0.25">
      <c r="B93" s="119" t="s">
        <v>126</v>
      </c>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row>
    <row r="94" spans="1:26" x14ac:dyDescent="0.25">
      <c r="B94" s="119" t="s">
        <v>127</v>
      </c>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row>
    <row r="95" spans="1:26" x14ac:dyDescent="0.25">
      <c r="A95" s="119" t="s">
        <v>128</v>
      </c>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x14ac:dyDescent="0.25">
      <c r="B96" s="119" t="s">
        <v>129</v>
      </c>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row>
    <row r="97" spans="1:26" x14ac:dyDescent="0.25">
      <c r="A97" s="119" t="s">
        <v>130</v>
      </c>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x14ac:dyDescent="0.25">
      <c r="B98" s="119" t="s">
        <v>131</v>
      </c>
      <c r="C98" s="120">
        <v>0</v>
      </c>
      <c r="D98" s="120">
        <v>0</v>
      </c>
      <c r="E98" s="120">
        <v>0</v>
      </c>
      <c r="F98" s="120">
        <v>0</v>
      </c>
      <c r="G98" s="120">
        <v>0</v>
      </c>
      <c r="H98" s="120">
        <v>0</v>
      </c>
      <c r="I98" s="120">
        <v>0</v>
      </c>
      <c r="J98" s="120">
        <v>0</v>
      </c>
      <c r="K98" s="120">
        <v>0</v>
      </c>
      <c r="L98" s="120">
        <v>0</v>
      </c>
      <c r="M98" s="120">
        <v>0</v>
      </c>
      <c r="N98" s="120">
        <v>0</v>
      </c>
      <c r="O98" s="120">
        <v>0</v>
      </c>
      <c r="P98" s="120">
        <v>0</v>
      </c>
      <c r="Q98" s="120">
        <v>0</v>
      </c>
      <c r="R98" s="120">
        <v>0</v>
      </c>
      <c r="S98" s="120">
        <v>0</v>
      </c>
      <c r="T98" s="120">
        <v>0</v>
      </c>
      <c r="U98" s="120">
        <v>0</v>
      </c>
      <c r="V98" s="120">
        <v>0</v>
      </c>
      <c r="W98" s="120">
        <v>0</v>
      </c>
      <c r="X98" s="120">
        <v>0</v>
      </c>
      <c r="Y98" s="120">
        <v>0</v>
      </c>
      <c r="Z98" s="120">
        <v>0</v>
      </c>
    </row>
    <row r="99" spans="1:26" x14ac:dyDescent="0.25">
      <c r="B99" s="119" t="s">
        <v>132</v>
      </c>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row>
    <row r="100" spans="1:26" x14ac:dyDescent="0.25">
      <c r="A100" s="119" t="s">
        <v>133</v>
      </c>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x14ac:dyDescent="0.25">
      <c r="B101" s="119" t="s">
        <v>134</v>
      </c>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row>
    <row r="102" spans="1:26" x14ac:dyDescent="0.25">
      <c r="A102" s="119" t="s">
        <v>135</v>
      </c>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x14ac:dyDescent="0.25">
      <c r="B103" s="119" t="s">
        <v>136</v>
      </c>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row>
    <row r="104" spans="1:26" x14ac:dyDescent="0.25">
      <c r="A104" s="119" t="s">
        <v>137</v>
      </c>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x14ac:dyDescent="0.25">
      <c r="B105" s="119" t="s">
        <v>138</v>
      </c>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row>
    <row r="106" spans="1:26" x14ac:dyDescent="0.25">
      <c r="B106" s="119" t="s">
        <v>139</v>
      </c>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row>
    <row r="107" spans="1:26" x14ac:dyDescent="0.25">
      <c r="B107" s="119" t="s">
        <v>140</v>
      </c>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row>
    <row r="108" spans="1:26" x14ac:dyDescent="0.25">
      <c r="A108" s="119" t="s">
        <v>141</v>
      </c>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x14ac:dyDescent="0.25">
      <c r="B109" s="119" t="s">
        <v>142</v>
      </c>
      <c r="C109" s="120">
        <v>0</v>
      </c>
      <c r="D109" s="120">
        <v>0</v>
      </c>
      <c r="E109" s="120"/>
      <c r="F109" s="120"/>
      <c r="G109" s="120">
        <v>0</v>
      </c>
      <c r="H109" s="120">
        <v>0</v>
      </c>
      <c r="I109" s="120">
        <v>0</v>
      </c>
      <c r="J109" s="120"/>
      <c r="K109" s="120">
        <v>0</v>
      </c>
      <c r="L109" s="120">
        <v>0</v>
      </c>
      <c r="M109" s="120">
        <v>0</v>
      </c>
      <c r="N109" s="120"/>
      <c r="O109" s="120">
        <v>0</v>
      </c>
      <c r="P109" s="120">
        <v>0</v>
      </c>
      <c r="Q109" s="120">
        <v>0</v>
      </c>
      <c r="R109" s="120"/>
      <c r="S109" s="120"/>
      <c r="T109" s="120">
        <v>0</v>
      </c>
      <c r="U109" s="120">
        <v>0</v>
      </c>
      <c r="V109" s="120">
        <v>0</v>
      </c>
      <c r="W109" s="120">
        <v>0</v>
      </c>
      <c r="X109" s="120">
        <v>0</v>
      </c>
      <c r="Y109" s="120"/>
      <c r="Z109" s="120">
        <v>0</v>
      </c>
    </row>
    <row r="110" spans="1:26" x14ac:dyDescent="0.25">
      <c r="B110" s="119" t="s">
        <v>143</v>
      </c>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row>
    <row r="111" spans="1:26" x14ac:dyDescent="0.25">
      <c r="B111" s="119" t="s">
        <v>144</v>
      </c>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row>
    <row r="112" spans="1:26" x14ac:dyDescent="0.25">
      <c r="A112" s="119" t="s">
        <v>145</v>
      </c>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x14ac:dyDescent="0.25">
      <c r="B113" s="119" t="s">
        <v>146</v>
      </c>
      <c r="C113" s="120">
        <v>0</v>
      </c>
      <c r="D113" s="120">
        <v>0</v>
      </c>
      <c r="E113" s="120">
        <v>0</v>
      </c>
      <c r="F113" s="120">
        <v>0</v>
      </c>
      <c r="G113" s="120">
        <v>0</v>
      </c>
      <c r="H113" s="120">
        <v>0</v>
      </c>
      <c r="I113" s="120">
        <v>0</v>
      </c>
      <c r="J113" s="120">
        <v>0</v>
      </c>
      <c r="K113" s="120">
        <v>0</v>
      </c>
      <c r="L113" s="120">
        <v>0</v>
      </c>
      <c r="M113" s="120">
        <v>0</v>
      </c>
      <c r="N113" s="120">
        <v>0</v>
      </c>
      <c r="O113" s="120">
        <v>0</v>
      </c>
      <c r="P113" s="120">
        <v>0</v>
      </c>
      <c r="Q113" s="120">
        <v>0</v>
      </c>
      <c r="R113" s="120">
        <v>0</v>
      </c>
      <c r="S113" s="120">
        <v>0</v>
      </c>
      <c r="T113" s="120">
        <v>0</v>
      </c>
      <c r="U113" s="120">
        <v>0</v>
      </c>
      <c r="V113" s="120">
        <v>0</v>
      </c>
      <c r="W113" s="120">
        <v>0</v>
      </c>
      <c r="X113" s="120">
        <v>0</v>
      </c>
      <c r="Y113" s="120">
        <v>0</v>
      </c>
      <c r="Z113" s="120">
        <v>0</v>
      </c>
    </row>
    <row r="114" spans="1:26" x14ac:dyDescent="0.25">
      <c r="B114" s="119" t="s">
        <v>147</v>
      </c>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row>
    <row r="115" spans="1:26" x14ac:dyDescent="0.25">
      <c r="B115" s="119" t="s">
        <v>148</v>
      </c>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row>
    <row r="116" spans="1:26" x14ac:dyDescent="0.25">
      <c r="A116" s="119" t="s">
        <v>149</v>
      </c>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x14ac:dyDescent="0.25">
      <c r="B117" s="119" t="s">
        <v>150</v>
      </c>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row>
    <row r="118" spans="1:26" x14ac:dyDescent="0.25">
      <c r="B118" s="119" t="s">
        <v>151</v>
      </c>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row>
    <row r="119" spans="1:26" x14ac:dyDescent="0.25">
      <c r="B119" s="119" t="s">
        <v>152</v>
      </c>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row>
    <row r="120" spans="1:26" x14ac:dyDescent="0.25">
      <c r="B120" s="119" t="s">
        <v>153</v>
      </c>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row>
    <row r="121" spans="1:26" x14ac:dyDescent="0.25">
      <c r="A121" s="119" t="s">
        <v>154</v>
      </c>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x14ac:dyDescent="0.25">
      <c r="B122" s="119" t="s">
        <v>155</v>
      </c>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row>
    <row r="123" spans="1:26" x14ac:dyDescent="0.25">
      <c r="A123" s="119" t="s">
        <v>156</v>
      </c>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x14ac:dyDescent="0.25">
      <c r="B124" s="119" t="s">
        <v>157</v>
      </c>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row>
    <row r="125" spans="1:26" x14ac:dyDescent="0.25">
      <c r="A125" s="119" t="s">
        <v>162</v>
      </c>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x14ac:dyDescent="0.25">
      <c r="B126" s="119" t="s">
        <v>163</v>
      </c>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row>
    <row r="127" spans="1:26" x14ac:dyDescent="0.25">
      <c r="B127" s="119" t="s">
        <v>164</v>
      </c>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row>
    <row r="128" spans="1:26" x14ac:dyDescent="0.25">
      <c r="B128" s="119" t="s">
        <v>165</v>
      </c>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row>
    <row r="129" spans="1:26" x14ac:dyDescent="0.25">
      <c r="B129" s="119" t="s">
        <v>166</v>
      </c>
      <c r="C129" s="120">
        <v>832.73800000000006</v>
      </c>
      <c r="D129" s="120"/>
      <c r="E129" s="120"/>
      <c r="F129" s="120"/>
      <c r="G129" s="120">
        <v>59.081800000000001</v>
      </c>
      <c r="H129" s="120"/>
      <c r="I129" s="120">
        <v>17.577400000000001</v>
      </c>
      <c r="J129" s="120">
        <v>149.66200000000001</v>
      </c>
      <c r="K129" s="120"/>
      <c r="L129" s="120"/>
      <c r="M129" s="120"/>
      <c r="N129" s="120"/>
      <c r="O129" s="120">
        <v>867.64200000000005</v>
      </c>
      <c r="P129" s="120"/>
      <c r="Q129" s="120"/>
      <c r="R129" s="120">
        <v>151.971</v>
      </c>
      <c r="S129" s="120"/>
      <c r="T129" s="120">
        <v>145.666</v>
      </c>
      <c r="U129" s="120"/>
      <c r="V129" s="120">
        <v>0.135881</v>
      </c>
      <c r="W129" s="120"/>
      <c r="X129" s="120"/>
      <c r="Y129" s="120">
        <v>22.453700000000001</v>
      </c>
      <c r="Z129" s="120">
        <v>2246.9277810000003</v>
      </c>
    </row>
    <row r="130" spans="1:26" x14ac:dyDescent="0.25">
      <c r="B130" s="119" t="s">
        <v>167</v>
      </c>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row>
    <row r="131" spans="1:26" x14ac:dyDescent="0.25">
      <c r="B131" s="119" t="s">
        <v>168</v>
      </c>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row>
    <row r="132" spans="1:26" x14ac:dyDescent="0.25">
      <c r="B132" s="119" t="s">
        <v>169</v>
      </c>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row>
    <row r="133" spans="1:26" x14ac:dyDescent="0.25">
      <c r="B133" s="119" t="s">
        <v>170</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row>
    <row r="134" spans="1:26" x14ac:dyDescent="0.25">
      <c r="B134" s="119" t="s">
        <v>171</v>
      </c>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row>
    <row r="135" spans="1:26" x14ac:dyDescent="0.25">
      <c r="A135" s="119" t="s">
        <v>172</v>
      </c>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x14ac:dyDescent="0.25">
      <c r="B136" s="119" t="s">
        <v>173</v>
      </c>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row>
    <row r="137" spans="1:26" x14ac:dyDescent="0.25">
      <c r="B137" s="119" t="s">
        <v>174</v>
      </c>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row>
    <row r="138" spans="1:26" x14ac:dyDescent="0.25">
      <c r="B138" s="119" t="s">
        <v>175</v>
      </c>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row>
    <row r="139" spans="1:26" x14ac:dyDescent="0.25">
      <c r="B139" s="119" t="s">
        <v>176</v>
      </c>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row>
    <row r="140" spans="1:26" x14ac:dyDescent="0.25">
      <c r="B140" s="119" t="s">
        <v>177</v>
      </c>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row>
    <row r="141" spans="1:26" x14ac:dyDescent="0.25">
      <c r="B141" s="119" t="s">
        <v>178</v>
      </c>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row>
    <row r="142" spans="1:26" x14ac:dyDescent="0.25">
      <c r="B142" s="119" t="s">
        <v>179</v>
      </c>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row>
    <row r="143" spans="1:26" x14ac:dyDescent="0.25">
      <c r="A143" s="119" t="s">
        <v>180</v>
      </c>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x14ac:dyDescent="0.25">
      <c r="B144" s="119" t="s">
        <v>181</v>
      </c>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row>
    <row r="145" spans="1:26" x14ac:dyDescent="0.25">
      <c r="B145" s="119" t="s">
        <v>182</v>
      </c>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row>
    <row r="146" spans="1:26" x14ac:dyDescent="0.25">
      <c r="B146" s="119" t="s">
        <v>183</v>
      </c>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row>
    <row r="147" spans="1:26" x14ac:dyDescent="0.25">
      <c r="A147" s="119" t="s">
        <v>184</v>
      </c>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x14ac:dyDescent="0.25">
      <c r="B148" s="119" t="s">
        <v>185</v>
      </c>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row>
    <row r="149" spans="1:26" x14ac:dyDescent="0.25">
      <c r="B149" s="119" t="s">
        <v>186</v>
      </c>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row>
    <row r="150" spans="1:26" x14ac:dyDescent="0.25">
      <c r="B150" s="119" t="s">
        <v>187</v>
      </c>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row>
    <row r="151" spans="1:26" x14ac:dyDescent="0.25">
      <c r="B151" s="119" t="s">
        <v>188</v>
      </c>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row>
    <row r="152" spans="1:26" x14ac:dyDescent="0.25">
      <c r="A152" s="119" t="s">
        <v>189</v>
      </c>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x14ac:dyDescent="0.25">
      <c r="B153" s="119" t="s">
        <v>190</v>
      </c>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row>
    <row r="154" spans="1:26" x14ac:dyDescent="0.25">
      <c r="A154" s="119" t="s">
        <v>191</v>
      </c>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x14ac:dyDescent="0.25">
      <c r="B155" s="119" t="s">
        <v>192</v>
      </c>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row>
    <row r="156" spans="1:26" x14ac:dyDescent="0.25">
      <c r="A156" s="119" t="s">
        <v>193</v>
      </c>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x14ac:dyDescent="0.25">
      <c r="B157" s="119" t="s">
        <v>194</v>
      </c>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row>
    <row r="158" spans="1:26" x14ac:dyDescent="0.25">
      <c r="B158" s="119" t="s">
        <v>195</v>
      </c>
      <c r="C158" s="120">
        <v>0</v>
      </c>
      <c r="D158" s="120">
        <v>0</v>
      </c>
      <c r="E158" s="120">
        <v>24.651</v>
      </c>
      <c r="F158" s="120">
        <v>1.075</v>
      </c>
      <c r="G158" s="120">
        <v>5.7000000000000002E-2</v>
      </c>
      <c r="H158" s="120">
        <v>0</v>
      </c>
      <c r="I158" s="120">
        <v>0</v>
      </c>
      <c r="J158" s="120">
        <v>78.061999999999998</v>
      </c>
      <c r="K158" s="120">
        <v>258.27699999999999</v>
      </c>
      <c r="L158" s="120">
        <v>0</v>
      </c>
      <c r="M158" s="120">
        <v>0</v>
      </c>
      <c r="N158" s="120">
        <v>71.899000000000001</v>
      </c>
      <c r="O158" s="120">
        <v>0</v>
      </c>
      <c r="P158" s="120">
        <v>0</v>
      </c>
      <c r="Q158" s="120">
        <v>0</v>
      </c>
      <c r="R158" s="120">
        <v>8.0649999999999995</v>
      </c>
      <c r="S158" s="120">
        <v>0</v>
      </c>
      <c r="T158" s="120">
        <v>0</v>
      </c>
      <c r="U158" s="120">
        <v>0</v>
      </c>
      <c r="V158" s="120">
        <v>0</v>
      </c>
      <c r="W158" s="120">
        <v>0</v>
      </c>
      <c r="X158" s="120">
        <v>0</v>
      </c>
      <c r="Y158" s="120">
        <v>30.814</v>
      </c>
      <c r="Z158" s="120">
        <v>472.9</v>
      </c>
    </row>
    <row r="159" spans="1:26" x14ac:dyDescent="0.25">
      <c r="B159" s="119" t="s">
        <v>196</v>
      </c>
      <c r="C159" s="120"/>
      <c r="D159" s="120"/>
      <c r="E159" s="120">
        <v>11.551</v>
      </c>
      <c r="F159" s="120"/>
      <c r="G159" s="120"/>
      <c r="H159" s="120"/>
      <c r="I159" s="120"/>
      <c r="J159" s="120">
        <v>36.578000000000003</v>
      </c>
      <c r="K159" s="120"/>
      <c r="L159" s="120"/>
      <c r="M159" s="120"/>
      <c r="N159" s="120">
        <v>33.69</v>
      </c>
      <c r="O159" s="120"/>
      <c r="P159" s="120"/>
      <c r="Q159" s="120"/>
      <c r="R159" s="120">
        <v>2.2999999999999998</v>
      </c>
      <c r="S159" s="120"/>
      <c r="T159" s="120"/>
      <c r="U159" s="120"/>
      <c r="V159" s="120"/>
      <c r="W159" s="120"/>
      <c r="X159" s="120"/>
      <c r="Y159" s="120">
        <v>14.439</v>
      </c>
      <c r="Z159" s="120">
        <v>98.557999999999993</v>
      </c>
    </row>
    <row r="160" spans="1:26" x14ac:dyDescent="0.25">
      <c r="B160" s="119" t="s">
        <v>193</v>
      </c>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row>
    <row r="161" spans="1:26" x14ac:dyDescent="0.25">
      <c r="B161" s="119" t="s">
        <v>197</v>
      </c>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row>
    <row r="162" spans="1:26" x14ac:dyDescent="0.25">
      <c r="B162" s="119" t="s">
        <v>198</v>
      </c>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row>
    <row r="163" spans="1:26" x14ac:dyDescent="0.25">
      <c r="B163" s="119" t="s">
        <v>199</v>
      </c>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row>
    <row r="164" spans="1:26" x14ac:dyDescent="0.25">
      <c r="A164" s="119" t="s">
        <v>200</v>
      </c>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x14ac:dyDescent="0.25">
      <c r="B165" s="119" t="s">
        <v>201</v>
      </c>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row>
    <row r="166" spans="1:26" x14ac:dyDescent="0.25">
      <c r="B166" s="119" t="s">
        <v>202</v>
      </c>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row>
    <row r="167" spans="1:26" x14ac:dyDescent="0.25">
      <c r="A167" s="119" t="s">
        <v>203</v>
      </c>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x14ac:dyDescent="0.25">
      <c r="B168" s="119" t="s">
        <v>204</v>
      </c>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row>
    <row r="169" spans="1:26" x14ac:dyDescent="0.25">
      <c r="A169" s="119" t="s">
        <v>205</v>
      </c>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x14ac:dyDescent="0.25">
      <c r="B170" s="119" t="s">
        <v>206</v>
      </c>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row>
    <row r="171" spans="1:26" x14ac:dyDescent="0.25">
      <c r="B171" s="119" t="s">
        <v>207</v>
      </c>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row>
    <row r="172" spans="1:26" x14ac:dyDescent="0.25">
      <c r="B172" s="119" t="s">
        <v>208</v>
      </c>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row>
    <row r="173" spans="1:26" x14ac:dyDescent="0.25">
      <c r="A173" s="119" t="s">
        <v>209</v>
      </c>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x14ac:dyDescent="0.25">
      <c r="B174" s="119" t="s">
        <v>210</v>
      </c>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row>
    <row r="175" spans="1:26" x14ac:dyDescent="0.25">
      <c r="A175" s="119" t="s">
        <v>211</v>
      </c>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x14ac:dyDescent="0.25">
      <c r="B176" s="119" t="s">
        <v>212</v>
      </c>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row>
    <row r="177" spans="1:26" x14ac:dyDescent="0.25">
      <c r="A177" s="119" t="s">
        <v>213</v>
      </c>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x14ac:dyDescent="0.25">
      <c r="B178" s="119" t="s">
        <v>214</v>
      </c>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row>
    <row r="179" spans="1:26" x14ac:dyDescent="0.25">
      <c r="B179" s="119" t="s">
        <v>215</v>
      </c>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row>
    <row r="180" spans="1:26" x14ac:dyDescent="0.25">
      <c r="B180" s="119" t="s">
        <v>216</v>
      </c>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row>
    <row r="181" spans="1:26" x14ac:dyDescent="0.25">
      <c r="B181" s="119" t="s">
        <v>217</v>
      </c>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row>
    <row r="182" spans="1:26" x14ac:dyDescent="0.25">
      <c r="A182" s="119" t="s">
        <v>220</v>
      </c>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x14ac:dyDescent="0.25">
      <c r="B183" s="119" t="s">
        <v>221</v>
      </c>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row>
    <row r="184" spans="1:26" x14ac:dyDescent="0.25">
      <c r="A184" s="119" t="s">
        <v>222</v>
      </c>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x14ac:dyDescent="0.25">
      <c r="B185" s="119" t="s">
        <v>223</v>
      </c>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row>
    <row r="186" spans="1:26" x14ac:dyDescent="0.25">
      <c r="A186" s="119" t="s">
        <v>224</v>
      </c>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x14ac:dyDescent="0.25">
      <c r="B187" s="119" t="s">
        <v>225</v>
      </c>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row>
    <row r="188" spans="1:26" x14ac:dyDescent="0.25">
      <c r="B188" s="119" t="s">
        <v>226</v>
      </c>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row>
    <row r="189" spans="1:26" x14ac:dyDescent="0.25">
      <c r="A189" s="119" t="s">
        <v>227</v>
      </c>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x14ac:dyDescent="0.25">
      <c r="B190" s="119" t="s">
        <v>228</v>
      </c>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row>
    <row r="191" spans="1:26" x14ac:dyDescent="0.25">
      <c r="A191" s="119" t="s">
        <v>229</v>
      </c>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x14ac:dyDescent="0.25">
      <c r="B192" s="119" t="s">
        <v>230</v>
      </c>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row>
    <row r="193" spans="1:26" x14ac:dyDescent="0.25">
      <c r="A193" s="119" t="s">
        <v>231</v>
      </c>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x14ac:dyDescent="0.25">
      <c r="B194" s="119" t="s">
        <v>232</v>
      </c>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row>
    <row r="195" spans="1:26" x14ac:dyDescent="0.25">
      <c r="B195" s="119" t="s">
        <v>233</v>
      </c>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row>
    <row r="196" spans="1:26" x14ac:dyDescent="0.25">
      <c r="B196" s="119" t="s">
        <v>234</v>
      </c>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row>
    <row r="197" spans="1:26" x14ac:dyDescent="0.25">
      <c r="B197" s="119" t="s">
        <v>235</v>
      </c>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row>
    <row r="198" spans="1:26" x14ac:dyDescent="0.25">
      <c r="A198" s="119" t="s">
        <v>238</v>
      </c>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x14ac:dyDescent="0.25">
      <c r="B199" s="119" t="s">
        <v>239</v>
      </c>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row>
    <row r="200" spans="1:26" x14ac:dyDescent="0.25">
      <c r="B200" s="119" t="s">
        <v>240</v>
      </c>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row>
    <row r="201" spans="1:26" x14ac:dyDescent="0.25">
      <c r="B201" s="119" t="s">
        <v>241</v>
      </c>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row>
    <row r="202" spans="1:26" x14ac:dyDescent="0.25">
      <c r="B202" s="119" t="s">
        <v>242</v>
      </c>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row>
    <row r="203" spans="1:26" x14ac:dyDescent="0.25">
      <c r="A203" s="119" t="s">
        <v>243</v>
      </c>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x14ac:dyDescent="0.25">
      <c r="B204" s="119" t="s">
        <v>244</v>
      </c>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row>
    <row r="205" spans="1:26" x14ac:dyDescent="0.25">
      <c r="A205" s="119" t="s">
        <v>247</v>
      </c>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x14ac:dyDescent="0.25">
      <c r="B206" s="119" t="s">
        <v>248</v>
      </c>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row>
    <row r="207" spans="1:26" x14ac:dyDescent="0.25">
      <c r="A207" s="119" t="s">
        <v>253</v>
      </c>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x14ac:dyDescent="0.25">
      <c r="B208" s="119" t="s">
        <v>254</v>
      </c>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row>
    <row r="209" spans="1:26" x14ac:dyDescent="0.25">
      <c r="A209" s="119" t="s">
        <v>255</v>
      </c>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x14ac:dyDescent="0.25">
      <c r="B210" s="119" t="s">
        <v>256</v>
      </c>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row>
    <row r="211" spans="1:26" x14ac:dyDescent="0.25">
      <c r="A211" s="119" t="s">
        <v>257</v>
      </c>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x14ac:dyDescent="0.25">
      <c r="B212" s="119" t="s">
        <v>258</v>
      </c>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row>
    <row r="213" spans="1:26" x14ac:dyDescent="0.25">
      <c r="A213" s="119" t="s">
        <v>259</v>
      </c>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x14ac:dyDescent="0.25">
      <c r="B214" s="119" t="s">
        <v>260</v>
      </c>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row>
    <row r="215" spans="1:26" x14ac:dyDescent="0.25">
      <c r="B215" s="119" t="s">
        <v>261</v>
      </c>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row>
    <row r="216" spans="1:26" x14ac:dyDescent="0.25">
      <c r="A216" s="119" t="s">
        <v>262</v>
      </c>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x14ac:dyDescent="0.25">
      <c r="B217" s="119" t="s">
        <v>263</v>
      </c>
      <c r="C217" s="120"/>
      <c r="D217" s="120"/>
      <c r="E217" s="120">
        <v>20.869</v>
      </c>
      <c r="F217" s="120"/>
      <c r="G217" s="120"/>
      <c r="H217" s="120"/>
      <c r="I217" s="120"/>
      <c r="J217" s="120">
        <v>118.545</v>
      </c>
      <c r="K217" s="120">
        <v>10.026999999999999</v>
      </c>
      <c r="L217" s="120">
        <v>149.66900000000001</v>
      </c>
      <c r="M217" s="120">
        <v>22.434999999999999</v>
      </c>
      <c r="N217" s="120"/>
      <c r="O217" s="120"/>
      <c r="P217" s="120"/>
      <c r="Q217" s="120">
        <v>33.564999999999998</v>
      </c>
      <c r="R217" s="120"/>
      <c r="S217" s="120"/>
      <c r="T217" s="120"/>
      <c r="U217" s="120"/>
      <c r="V217" s="120"/>
      <c r="W217" s="120"/>
      <c r="X217" s="120"/>
      <c r="Y217" s="120"/>
      <c r="Z217" s="120">
        <v>355.11</v>
      </c>
    </row>
    <row r="218" spans="1:26" x14ac:dyDescent="0.25">
      <c r="B218" s="119" t="s">
        <v>264</v>
      </c>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row>
    <row r="219" spans="1:26" x14ac:dyDescent="0.25">
      <c r="A219" s="119" t="s">
        <v>265</v>
      </c>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x14ac:dyDescent="0.25">
      <c r="B220" s="119" t="s">
        <v>266</v>
      </c>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row>
    <row r="221" spans="1:26" x14ac:dyDescent="0.25">
      <c r="A221" s="119" t="s">
        <v>267</v>
      </c>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x14ac:dyDescent="0.25">
      <c r="B222" s="119" t="s">
        <v>268</v>
      </c>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row>
    <row r="223" spans="1:26" x14ac:dyDescent="0.25">
      <c r="B223" s="119" t="s">
        <v>269</v>
      </c>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row>
    <row r="224" spans="1:26" x14ac:dyDescent="0.25">
      <c r="B224" s="119" t="s">
        <v>270</v>
      </c>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row>
    <row r="225" spans="1:26" x14ac:dyDescent="0.25">
      <c r="B225" s="119" t="s">
        <v>271</v>
      </c>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row>
    <row r="226" spans="1:26" x14ac:dyDescent="0.25">
      <c r="A226" s="119" t="s">
        <v>272</v>
      </c>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row>
    <row r="227" spans="1:26" x14ac:dyDescent="0.25">
      <c r="B227" s="119" t="s">
        <v>273</v>
      </c>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row>
    <row r="228" spans="1:26" x14ac:dyDescent="0.25">
      <c r="B228" s="119" t="s">
        <v>274</v>
      </c>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row>
    <row r="229" spans="1:26" x14ac:dyDescent="0.25">
      <c r="A229" s="119" t="s">
        <v>275</v>
      </c>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row>
    <row r="230" spans="1:26" x14ac:dyDescent="0.25">
      <c r="B230" s="119" t="s">
        <v>276</v>
      </c>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row>
    <row r="231" spans="1:26" x14ac:dyDescent="0.25">
      <c r="A231" s="119" t="s">
        <v>277</v>
      </c>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row>
    <row r="232" spans="1:26" x14ac:dyDescent="0.25">
      <c r="B232" s="119" t="s">
        <v>278</v>
      </c>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row>
    <row r="233" spans="1:26" x14ac:dyDescent="0.25">
      <c r="B233" s="119" t="s">
        <v>279</v>
      </c>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row>
    <row r="234" spans="1:26" x14ac:dyDescent="0.25">
      <c r="B234" s="119" t="s">
        <v>280</v>
      </c>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row>
    <row r="235" spans="1:26" x14ac:dyDescent="0.25">
      <c r="B235" s="119" t="s">
        <v>281</v>
      </c>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row>
    <row r="236" spans="1:26" x14ac:dyDescent="0.25">
      <c r="B236" s="119" t="s">
        <v>282</v>
      </c>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row>
    <row r="237" spans="1:26" x14ac:dyDescent="0.25">
      <c r="B237" s="119" t="s">
        <v>283</v>
      </c>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row>
    <row r="238" spans="1:26" x14ac:dyDescent="0.25">
      <c r="B238" s="119" t="s">
        <v>284</v>
      </c>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row>
    <row r="239" spans="1:26" x14ac:dyDescent="0.25">
      <c r="B239" s="119" t="s">
        <v>285</v>
      </c>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row>
    <row r="240" spans="1:26" x14ac:dyDescent="0.25">
      <c r="A240" s="119" t="s">
        <v>286</v>
      </c>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row>
    <row r="241" spans="1:26" x14ac:dyDescent="0.25">
      <c r="B241" s="119" t="s">
        <v>287</v>
      </c>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row>
    <row r="242" spans="1:26" x14ac:dyDescent="0.25">
      <c r="A242" s="119" t="s">
        <v>291</v>
      </c>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row>
    <row r="243" spans="1:26" x14ac:dyDescent="0.25">
      <c r="B243" s="119" t="s">
        <v>10</v>
      </c>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row>
    <row r="244" spans="1:26" x14ac:dyDescent="0.25">
      <c r="B244" s="119" t="s">
        <v>292</v>
      </c>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row>
    <row r="245" spans="1:26" x14ac:dyDescent="0.25">
      <c r="B245" s="119" t="s">
        <v>293</v>
      </c>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row>
    <row r="246" spans="1:26" x14ac:dyDescent="0.25">
      <c r="B246" s="119" t="s">
        <v>294</v>
      </c>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row>
    <row r="247" spans="1:26" x14ac:dyDescent="0.25">
      <c r="A247" s="119" t="s">
        <v>295</v>
      </c>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row>
    <row r="248" spans="1:26" x14ac:dyDescent="0.25">
      <c r="B248" s="119" t="s">
        <v>296</v>
      </c>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x14ac:dyDescent="0.25">
      <c r="A249" s="119" t="s">
        <v>297</v>
      </c>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row>
    <row r="250" spans="1:26" x14ac:dyDescent="0.25">
      <c r="B250" s="119" t="s">
        <v>298</v>
      </c>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row>
    <row r="251" spans="1:26" x14ac:dyDescent="0.25">
      <c r="A251" s="119" t="s">
        <v>299</v>
      </c>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row>
    <row r="252" spans="1:26" x14ac:dyDescent="0.25">
      <c r="B252" s="119" t="s">
        <v>300</v>
      </c>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row>
    <row r="253" spans="1:26" x14ac:dyDescent="0.25">
      <c r="A253" s="119" t="s">
        <v>301</v>
      </c>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row>
    <row r="254" spans="1:26" x14ac:dyDescent="0.25">
      <c r="B254" s="119" t="s">
        <v>302</v>
      </c>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row>
    <row r="255" spans="1:26" x14ac:dyDescent="0.25">
      <c r="A255" s="119" t="s">
        <v>303</v>
      </c>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row>
    <row r="256" spans="1:26" x14ac:dyDescent="0.25">
      <c r="B256" s="119" t="s">
        <v>304</v>
      </c>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row>
    <row r="257" spans="1:26" x14ac:dyDescent="0.25">
      <c r="B257" s="119" t="s">
        <v>305</v>
      </c>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row>
    <row r="258" spans="1:26" x14ac:dyDescent="0.25">
      <c r="B258" s="119" t="s">
        <v>306</v>
      </c>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row>
    <row r="259" spans="1:26" x14ac:dyDescent="0.25">
      <c r="B259" s="119" t="s">
        <v>307</v>
      </c>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row>
    <row r="260" spans="1:26" x14ac:dyDescent="0.25">
      <c r="A260" s="119" t="s">
        <v>308</v>
      </c>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row>
    <row r="261" spans="1:26" x14ac:dyDescent="0.25">
      <c r="B261" s="119" t="s">
        <v>309</v>
      </c>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row>
    <row r="262" spans="1:26" x14ac:dyDescent="0.25">
      <c r="A262" s="119" t="s">
        <v>310</v>
      </c>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1:26" x14ac:dyDescent="0.25">
      <c r="B263" s="119" t="s">
        <v>311</v>
      </c>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row>
    <row r="264" spans="1:26" x14ac:dyDescent="0.25">
      <c r="B264" s="119" t="s">
        <v>312</v>
      </c>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row>
    <row r="265" spans="1:26" x14ac:dyDescent="0.25">
      <c r="B265" s="119" t="s">
        <v>313</v>
      </c>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row>
    <row r="266" spans="1:26" x14ac:dyDescent="0.25">
      <c r="A266" s="119" t="s">
        <v>314</v>
      </c>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row>
    <row r="267" spans="1:26" x14ac:dyDescent="0.25">
      <c r="B267" s="119" t="s">
        <v>315</v>
      </c>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row>
    <row r="268" spans="1:26" x14ac:dyDescent="0.25">
      <c r="B268" s="119" t="s">
        <v>316</v>
      </c>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row>
    <row r="269" spans="1:26" x14ac:dyDescent="0.25">
      <c r="A269" s="119" t="s">
        <v>317</v>
      </c>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row>
    <row r="270" spans="1:26" x14ac:dyDescent="0.25">
      <c r="B270" s="119" t="s">
        <v>1022</v>
      </c>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row>
    <row r="271" spans="1:26" x14ac:dyDescent="0.25">
      <c r="A271" s="119" t="s">
        <v>319</v>
      </c>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row>
    <row r="272" spans="1:26" x14ac:dyDescent="0.25">
      <c r="B272" s="119" t="s">
        <v>320</v>
      </c>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row>
    <row r="273" spans="1:26" x14ac:dyDescent="0.25">
      <c r="A273" s="119" t="s">
        <v>321</v>
      </c>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row>
    <row r="274" spans="1:26" x14ac:dyDescent="0.25">
      <c r="B274" s="119" t="s">
        <v>322</v>
      </c>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row>
    <row r="275" spans="1:26" x14ac:dyDescent="0.25">
      <c r="B275" s="119" t="s">
        <v>323</v>
      </c>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row>
    <row r="276" spans="1:26" x14ac:dyDescent="0.25">
      <c r="B276" s="119" t="s">
        <v>324</v>
      </c>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row>
    <row r="277" spans="1:26" x14ac:dyDescent="0.25">
      <c r="A277" s="119" t="s">
        <v>327</v>
      </c>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row>
    <row r="278" spans="1:26" x14ac:dyDescent="0.25">
      <c r="B278" s="119" t="s">
        <v>328</v>
      </c>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row>
    <row r="279" spans="1:26" x14ac:dyDescent="0.25">
      <c r="A279" s="119" t="s">
        <v>329</v>
      </c>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row>
    <row r="280" spans="1:26" x14ac:dyDescent="0.25">
      <c r="B280" s="119" t="s">
        <v>330</v>
      </c>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row>
    <row r="281" spans="1:26" x14ac:dyDescent="0.25">
      <c r="A281" s="119" t="s">
        <v>331</v>
      </c>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row>
    <row r="282" spans="1:26" x14ac:dyDescent="0.25">
      <c r="B282" s="119" t="s">
        <v>332</v>
      </c>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row>
    <row r="283" spans="1:26" x14ac:dyDescent="0.25">
      <c r="A283" s="119" t="s">
        <v>333</v>
      </c>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row>
    <row r="284" spans="1:26" x14ac:dyDescent="0.25">
      <c r="B284" s="119" t="s">
        <v>334</v>
      </c>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row>
    <row r="285" spans="1:26" x14ac:dyDescent="0.25">
      <c r="B285" s="119" t="s">
        <v>335</v>
      </c>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row>
    <row r="286" spans="1:26" x14ac:dyDescent="0.25">
      <c r="B286" s="119" t="s">
        <v>336</v>
      </c>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row>
    <row r="287" spans="1:26" x14ac:dyDescent="0.25">
      <c r="B287" s="119" t="s">
        <v>337</v>
      </c>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row>
    <row r="288" spans="1:26" x14ac:dyDescent="0.25">
      <c r="A288" s="119" t="s">
        <v>338</v>
      </c>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row>
    <row r="289" spans="1:26" x14ac:dyDescent="0.25">
      <c r="B289" s="119" t="s">
        <v>339</v>
      </c>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row>
    <row r="290" spans="1:26" x14ac:dyDescent="0.25">
      <c r="B290" s="119" t="s">
        <v>340</v>
      </c>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row>
    <row r="291" spans="1:26" x14ac:dyDescent="0.25">
      <c r="B291" s="119" t="s">
        <v>341</v>
      </c>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row>
    <row r="292" spans="1:26" x14ac:dyDescent="0.25">
      <c r="A292" s="119" t="s">
        <v>351</v>
      </c>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row>
    <row r="293" spans="1:26" x14ac:dyDescent="0.25">
      <c r="B293" s="119" t="s">
        <v>352</v>
      </c>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row>
    <row r="294" spans="1:26" x14ac:dyDescent="0.25">
      <c r="A294" s="119" t="s">
        <v>353</v>
      </c>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row>
    <row r="295" spans="1:26" x14ac:dyDescent="0.25">
      <c r="B295" s="119" t="s">
        <v>354</v>
      </c>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row>
    <row r="296" spans="1:26" x14ac:dyDescent="0.25">
      <c r="B296" s="119" t="s">
        <v>355</v>
      </c>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row>
    <row r="297" spans="1:26" x14ac:dyDescent="0.25">
      <c r="B297" s="119" t="s">
        <v>356</v>
      </c>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row>
    <row r="298" spans="1:26" x14ac:dyDescent="0.25">
      <c r="A298" s="119" t="s">
        <v>357</v>
      </c>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row>
    <row r="299" spans="1:26" x14ac:dyDescent="0.25">
      <c r="B299" s="119" t="s">
        <v>358</v>
      </c>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row>
    <row r="300" spans="1:26" x14ac:dyDescent="0.25">
      <c r="A300" s="119" t="s">
        <v>359</v>
      </c>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row>
    <row r="301" spans="1:26" x14ac:dyDescent="0.25">
      <c r="B301" s="119" t="s">
        <v>360</v>
      </c>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row>
    <row r="302" spans="1:26" x14ac:dyDescent="0.25">
      <c r="B302" s="119" t="s">
        <v>361</v>
      </c>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row>
    <row r="303" spans="1:26" x14ac:dyDescent="0.25">
      <c r="B303" s="119" t="s">
        <v>362</v>
      </c>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row>
    <row r="304" spans="1:26" x14ac:dyDescent="0.25">
      <c r="A304" s="119" t="s">
        <v>363</v>
      </c>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row>
    <row r="305" spans="1:26" x14ac:dyDescent="0.25">
      <c r="B305" s="119" t="s">
        <v>364</v>
      </c>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row>
    <row r="306" spans="1:26" x14ac:dyDescent="0.25">
      <c r="A306" s="119" t="s">
        <v>365</v>
      </c>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row>
    <row r="307" spans="1:26" x14ac:dyDescent="0.25">
      <c r="B307" s="119" t="s">
        <v>366</v>
      </c>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row>
    <row r="308" spans="1:26" x14ac:dyDescent="0.25">
      <c r="A308" s="119" t="s">
        <v>367</v>
      </c>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row>
    <row r="309" spans="1:26" x14ac:dyDescent="0.25">
      <c r="B309" s="119" t="s">
        <v>368</v>
      </c>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row>
    <row r="310" spans="1:26" x14ac:dyDescent="0.25">
      <c r="A310" s="119" t="s">
        <v>371</v>
      </c>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row>
    <row r="311" spans="1:26" x14ac:dyDescent="0.25">
      <c r="B311" s="119" t="s">
        <v>372</v>
      </c>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row>
    <row r="312" spans="1:26" x14ac:dyDescent="0.25">
      <c r="A312" s="119" t="s">
        <v>373</v>
      </c>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row>
    <row r="313" spans="1:26" x14ac:dyDescent="0.25">
      <c r="B313" s="119" t="s">
        <v>374</v>
      </c>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row>
    <row r="314" spans="1:26" x14ac:dyDescent="0.25">
      <c r="B314" s="119" t="s">
        <v>375</v>
      </c>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row>
    <row r="315" spans="1:26" x14ac:dyDescent="0.25">
      <c r="B315" s="119" t="s">
        <v>376</v>
      </c>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row>
    <row r="316" spans="1:26" x14ac:dyDescent="0.25">
      <c r="B316" s="119" t="s">
        <v>377</v>
      </c>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row>
    <row r="317" spans="1:26" x14ac:dyDescent="0.25">
      <c r="A317" s="119" t="s">
        <v>378</v>
      </c>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row>
    <row r="318" spans="1:26" x14ac:dyDescent="0.25">
      <c r="B318" s="119" t="s">
        <v>379</v>
      </c>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row>
    <row r="319" spans="1:26" x14ac:dyDescent="0.25">
      <c r="A319" s="119" t="s">
        <v>380</v>
      </c>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row>
    <row r="320" spans="1:26" x14ac:dyDescent="0.25">
      <c r="B320" s="119" t="s">
        <v>381</v>
      </c>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row>
    <row r="321" spans="1:26" x14ac:dyDescent="0.25">
      <c r="A321" s="119" t="s">
        <v>382</v>
      </c>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row>
    <row r="322" spans="1:26" x14ac:dyDescent="0.25">
      <c r="B322" s="119" t="s">
        <v>383</v>
      </c>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row>
    <row r="323" spans="1:26" x14ac:dyDescent="0.25">
      <c r="B323" s="119" t="s">
        <v>384</v>
      </c>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row>
    <row r="324" spans="1:26" x14ac:dyDescent="0.25">
      <c r="B324" s="119" t="s">
        <v>385</v>
      </c>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row>
    <row r="325" spans="1:26" x14ac:dyDescent="0.25">
      <c r="B325" s="119" t="s">
        <v>386</v>
      </c>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row>
    <row r="326" spans="1:26" x14ac:dyDescent="0.25">
      <c r="B326" s="119" t="s">
        <v>387</v>
      </c>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row>
    <row r="327" spans="1:26" x14ac:dyDescent="0.25">
      <c r="B327" s="119" t="s">
        <v>388</v>
      </c>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row>
    <row r="328" spans="1:26" x14ac:dyDescent="0.25">
      <c r="B328" s="119" t="s">
        <v>389</v>
      </c>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row>
    <row r="329" spans="1:26" x14ac:dyDescent="0.25">
      <c r="B329" s="119" t="s">
        <v>390</v>
      </c>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row>
    <row r="330" spans="1:26" x14ac:dyDescent="0.25">
      <c r="B330" s="119" t="s">
        <v>391</v>
      </c>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row>
    <row r="331" spans="1:26" x14ac:dyDescent="0.25">
      <c r="B331" s="119" t="s">
        <v>392</v>
      </c>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row>
    <row r="332" spans="1:26" x14ac:dyDescent="0.25">
      <c r="B332" s="119" t="s">
        <v>393</v>
      </c>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row>
    <row r="333" spans="1:26" x14ac:dyDescent="0.25">
      <c r="B333" s="119" t="s">
        <v>394</v>
      </c>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row>
    <row r="334" spans="1:26" x14ac:dyDescent="0.25">
      <c r="B334" s="119" t="s">
        <v>395</v>
      </c>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row>
    <row r="335" spans="1:26" x14ac:dyDescent="0.25">
      <c r="A335" s="119" t="s">
        <v>396</v>
      </c>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row>
    <row r="336" spans="1:26" x14ac:dyDescent="0.25">
      <c r="B336" s="119" t="s">
        <v>397</v>
      </c>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row>
    <row r="337" spans="1:26" x14ac:dyDescent="0.25">
      <c r="B337" s="119" t="s">
        <v>398</v>
      </c>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row>
    <row r="338" spans="1:26" x14ac:dyDescent="0.25">
      <c r="A338" s="119" t="s">
        <v>399</v>
      </c>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row>
    <row r="339" spans="1:26" x14ac:dyDescent="0.25">
      <c r="B339" s="119" t="s">
        <v>400</v>
      </c>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row>
    <row r="340" spans="1:26" x14ac:dyDescent="0.25">
      <c r="A340" s="119" t="s">
        <v>401</v>
      </c>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row>
    <row r="341" spans="1:26" x14ac:dyDescent="0.25">
      <c r="B341" s="119" t="s">
        <v>402</v>
      </c>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row>
    <row r="342" spans="1:26" x14ac:dyDescent="0.25">
      <c r="A342" s="119" t="s">
        <v>403</v>
      </c>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row>
    <row r="343" spans="1:26" x14ac:dyDescent="0.25">
      <c r="B343" s="119" t="s">
        <v>404</v>
      </c>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row>
    <row r="344" spans="1:26" x14ac:dyDescent="0.25">
      <c r="A344" s="119" t="s">
        <v>405</v>
      </c>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row>
    <row r="345" spans="1:26" x14ac:dyDescent="0.25">
      <c r="B345" s="119" t="s">
        <v>406</v>
      </c>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row>
    <row r="346" spans="1:26" x14ac:dyDescent="0.25">
      <c r="A346" s="119" t="s">
        <v>407</v>
      </c>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row>
    <row r="347" spans="1:26" x14ac:dyDescent="0.25">
      <c r="B347" s="119" t="s">
        <v>408</v>
      </c>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row>
    <row r="348" spans="1:26" x14ac:dyDescent="0.25">
      <c r="B348" s="119" t="s">
        <v>409</v>
      </c>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row>
    <row r="349" spans="1:26" x14ac:dyDescent="0.25">
      <c r="B349" s="119" t="s">
        <v>410</v>
      </c>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row>
    <row r="350" spans="1:26" x14ac:dyDescent="0.25">
      <c r="B350" s="119" t="s">
        <v>411</v>
      </c>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row>
    <row r="351" spans="1:26" x14ac:dyDescent="0.25">
      <c r="B351" s="119" t="s">
        <v>412</v>
      </c>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row>
    <row r="352" spans="1:26" x14ac:dyDescent="0.25">
      <c r="B352" s="119" t="s">
        <v>413</v>
      </c>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row>
    <row r="353" spans="1:26" x14ac:dyDescent="0.25">
      <c r="B353" s="119" t="s">
        <v>414</v>
      </c>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row>
    <row r="354" spans="1:26" x14ac:dyDescent="0.25">
      <c r="B354" s="119" t="s">
        <v>415</v>
      </c>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row>
    <row r="355" spans="1:26" x14ac:dyDescent="0.25">
      <c r="B355" s="119" t="s">
        <v>416</v>
      </c>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row>
    <row r="356" spans="1:26" x14ac:dyDescent="0.25">
      <c r="B356" s="119" t="s">
        <v>417</v>
      </c>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row>
    <row r="357" spans="1:26" x14ac:dyDescent="0.25">
      <c r="B357" s="119" t="s">
        <v>418</v>
      </c>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row>
    <row r="358" spans="1:26" x14ac:dyDescent="0.25">
      <c r="B358" s="119" t="s">
        <v>419</v>
      </c>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row>
    <row r="359" spans="1:26" x14ac:dyDescent="0.25">
      <c r="B359" s="119" t="s">
        <v>420</v>
      </c>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row>
    <row r="360" spans="1:26" x14ac:dyDescent="0.25">
      <c r="B360" s="119" t="s">
        <v>421</v>
      </c>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row>
    <row r="361" spans="1:26" x14ac:dyDescent="0.25">
      <c r="B361" s="119" t="s">
        <v>422</v>
      </c>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row>
    <row r="362" spans="1:26" x14ac:dyDescent="0.25">
      <c r="B362" s="119" t="s">
        <v>423</v>
      </c>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row>
    <row r="363" spans="1:26" x14ac:dyDescent="0.25">
      <c r="B363" s="119" t="s">
        <v>424</v>
      </c>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row>
    <row r="364" spans="1:26" x14ac:dyDescent="0.25">
      <c r="B364" s="119" t="s">
        <v>425</v>
      </c>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row>
    <row r="365" spans="1:26" x14ac:dyDescent="0.25">
      <c r="A365" s="119" t="s">
        <v>426</v>
      </c>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row>
    <row r="366" spans="1:26" x14ac:dyDescent="0.25">
      <c r="B366" s="119" t="s">
        <v>427</v>
      </c>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row>
    <row r="367" spans="1:26" x14ac:dyDescent="0.25">
      <c r="B367" s="119" t="s">
        <v>428</v>
      </c>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row>
    <row r="368" spans="1:26" x14ac:dyDescent="0.25">
      <c r="B368" s="119" t="s">
        <v>429</v>
      </c>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row>
    <row r="369" spans="1:26" x14ac:dyDescent="0.25">
      <c r="B369" s="119" t="s">
        <v>430</v>
      </c>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row>
    <row r="370" spans="1:26" x14ac:dyDescent="0.25">
      <c r="B370" s="119" t="s">
        <v>431</v>
      </c>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row>
    <row r="371" spans="1:26" x14ac:dyDescent="0.25">
      <c r="A371" s="119" t="s">
        <v>432</v>
      </c>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row>
    <row r="372" spans="1:26" x14ac:dyDescent="0.25">
      <c r="B372" s="119" t="s">
        <v>433</v>
      </c>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row>
    <row r="373" spans="1:26" x14ac:dyDescent="0.25">
      <c r="B373" s="119" t="s">
        <v>434</v>
      </c>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row>
    <row r="374" spans="1:26" x14ac:dyDescent="0.25">
      <c r="A374" s="119" t="s">
        <v>435</v>
      </c>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row>
    <row r="375" spans="1:26" x14ac:dyDescent="0.25">
      <c r="B375" s="119" t="s">
        <v>436</v>
      </c>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row>
    <row r="376" spans="1:26" x14ac:dyDescent="0.25">
      <c r="A376" s="119" t="s">
        <v>437</v>
      </c>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row>
    <row r="377" spans="1:26" x14ac:dyDescent="0.25">
      <c r="B377" s="119" t="s">
        <v>9</v>
      </c>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row>
    <row r="378" spans="1:26" x14ac:dyDescent="0.25">
      <c r="B378" s="119" t="s">
        <v>12</v>
      </c>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row>
    <row r="379" spans="1:26" x14ac:dyDescent="0.25">
      <c r="B379" s="119" t="s">
        <v>13</v>
      </c>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row>
    <row r="380" spans="1:26" x14ac:dyDescent="0.25">
      <c r="B380" s="119" t="s">
        <v>14</v>
      </c>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row>
    <row r="381" spans="1:26" x14ac:dyDescent="0.25">
      <c r="B381" s="119" t="s">
        <v>15</v>
      </c>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row>
    <row r="382" spans="1:26" x14ac:dyDescent="0.25">
      <c r="B382" s="119" t="s">
        <v>18</v>
      </c>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row>
    <row r="383" spans="1:26" x14ac:dyDescent="0.25">
      <c r="B383" s="119" t="s">
        <v>19</v>
      </c>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row>
    <row r="384" spans="1:26" x14ac:dyDescent="0.25">
      <c r="B384" s="119" t="s">
        <v>20</v>
      </c>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row>
    <row r="385" spans="1:26" x14ac:dyDescent="0.25">
      <c r="A385" s="119" t="s">
        <v>438</v>
      </c>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row>
    <row r="386" spans="1:26" x14ac:dyDescent="0.25">
      <c r="B386" s="119" t="s">
        <v>439</v>
      </c>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row>
    <row r="387" spans="1:26" x14ac:dyDescent="0.25">
      <c r="A387" s="119" t="s">
        <v>440</v>
      </c>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row>
    <row r="388" spans="1:26" x14ac:dyDescent="0.25">
      <c r="B388" s="119" t="s">
        <v>441</v>
      </c>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row>
    <row r="389" spans="1:26" x14ac:dyDescent="0.25">
      <c r="B389" s="119" t="s">
        <v>442</v>
      </c>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row>
    <row r="390" spans="1:26" x14ac:dyDescent="0.25">
      <c r="B390" s="119" t="s">
        <v>443</v>
      </c>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row>
    <row r="391" spans="1:26" x14ac:dyDescent="0.25">
      <c r="B391" s="119" t="s">
        <v>444</v>
      </c>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row>
    <row r="392" spans="1:26" x14ac:dyDescent="0.25">
      <c r="A392" s="119" t="s">
        <v>445</v>
      </c>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row>
    <row r="393" spans="1:26" x14ac:dyDescent="0.25">
      <c r="B393" s="119" t="s">
        <v>446</v>
      </c>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row>
    <row r="394" spans="1:26" x14ac:dyDescent="0.25">
      <c r="B394" s="119" t="s">
        <v>447</v>
      </c>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row>
    <row r="395" spans="1:26" x14ac:dyDescent="0.25">
      <c r="A395" s="119" t="s">
        <v>448</v>
      </c>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row>
    <row r="396" spans="1:26" x14ac:dyDescent="0.25">
      <c r="B396" s="119" t="s">
        <v>449</v>
      </c>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row>
    <row r="397" spans="1:26" x14ac:dyDescent="0.25">
      <c r="A397" s="119" t="s">
        <v>450</v>
      </c>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row>
    <row r="398" spans="1:26" x14ac:dyDescent="0.25">
      <c r="B398" s="119" t="s">
        <v>451</v>
      </c>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row>
    <row r="399" spans="1:26" x14ac:dyDescent="0.25">
      <c r="B399" s="119" t="s">
        <v>452</v>
      </c>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row>
    <row r="400" spans="1:26" x14ac:dyDescent="0.25">
      <c r="B400" s="119" t="s">
        <v>453</v>
      </c>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row>
    <row r="401" spans="1:26" x14ac:dyDescent="0.25">
      <c r="B401" s="119" t="s">
        <v>454</v>
      </c>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row>
    <row r="402" spans="1:26" x14ac:dyDescent="0.25">
      <c r="B402" s="119" t="s">
        <v>455</v>
      </c>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row>
    <row r="403" spans="1:26" x14ac:dyDescent="0.25">
      <c r="A403" s="119" t="s">
        <v>461</v>
      </c>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row>
    <row r="404" spans="1:26" x14ac:dyDescent="0.25">
      <c r="B404" s="119" t="s">
        <v>462</v>
      </c>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row>
    <row r="405" spans="1:26" x14ac:dyDescent="0.25">
      <c r="A405" s="119" t="s">
        <v>463</v>
      </c>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row>
    <row r="406" spans="1:26" x14ac:dyDescent="0.25">
      <c r="B406" s="119" t="s">
        <v>464</v>
      </c>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row>
    <row r="407" spans="1:26" x14ac:dyDescent="0.25">
      <c r="B407" s="119" t="s">
        <v>465</v>
      </c>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row>
    <row r="408" spans="1:26" x14ac:dyDescent="0.25">
      <c r="A408" s="119" t="s">
        <v>466</v>
      </c>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row>
    <row r="409" spans="1:26" x14ac:dyDescent="0.25">
      <c r="B409" s="119" t="s">
        <v>467</v>
      </c>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row>
    <row r="410" spans="1:26" x14ac:dyDescent="0.25">
      <c r="A410" s="119" t="s">
        <v>468</v>
      </c>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row>
    <row r="411" spans="1:26" x14ac:dyDescent="0.25">
      <c r="B411" s="119" t="s">
        <v>469</v>
      </c>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row>
    <row r="412" spans="1:26" x14ac:dyDescent="0.25">
      <c r="B412" s="119" t="s">
        <v>470</v>
      </c>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row>
    <row r="413" spans="1:26" x14ac:dyDescent="0.25">
      <c r="B413" s="119" t="s">
        <v>471</v>
      </c>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row>
    <row r="414" spans="1:26" x14ac:dyDescent="0.25">
      <c r="B414" s="119" t="s">
        <v>472</v>
      </c>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row>
    <row r="415" spans="1:26" x14ac:dyDescent="0.25">
      <c r="A415" s="119" t="s">
        <v>473</v>
      </c>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row>
    <row r="416" spans="1:26" x14ac:dyDescent="0.25">
      <c r="B416" s="119" t="s">
        <v>474</v>
      </c>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row>
    <row r="417" spans="1:26" x14ac:dyDescent="0.25">
      <c r="A417" s="119" t="s">
        <v>477</v>
      </c>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row>
    <row r="418" spans="1:26" x14ac:dyDescent="0.25">
      <c r="B418" s="119" t="s">
        <v>478</v>
      </c>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row>
    <row r="419" spans="1:26" x14ac:dyDescent="0.25">
      <c r="B419" s="119" t="s">
        <v>479</v>
      </c>
      <c r="C419" s="120"/>
      <c r="D419" s="120"/>
      <c r="E419" s="120"/>
      <c r="F419" s="120"/>
      <c r="G419" s="120"/>
      <c r="H419" s="120"/>
      <c r="I419" s="120"/>
      <c r="J419" s="120"/>
      <c r="K419" s="120"/>
      <c r="L419" s="120">
        <v>100</v>
      </c>
      <c r="M419" s="120"/>
      <c r="N419" s="120"/>
      <c r="O419" s="120"/>
      <c r="P419" s="120"/>
      <c r="Q419" s="120"/>
      <c r="R419" s="120"/>
      <c r="S419" s="120"/>
      <c r="T419" s="120"/>
      <c r="U419" s="120"/>
      <c r="V419" s="120"/>
      <c r="W419" s="120"/>
      <c r="X419" s="120"/>
      <c r="Y419" s="120"/>
      <c r="Z419" s="120">
        <v>100</v>
      </c>
    </row>
    <row r="420" spans="1:26" x14ac:dyDescent="0.25">
      <c r="B420" s="119" t="s">
        <v>480</v>
      </c>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row>
    <row r="421" spans="1:26" x14ac:dyDescent="0.25">
      <c r="B421" s="119" t="s">
        <v>481</v>
      </c>
      <c r="C421" s="120">
        <v>457</v>
      </c>
      <c r="D421" s="120"/>
      <c r="E421" s="120"/>
      <c r="F421" s="120"/>
      <c r="G421" s="120"/>
      <c r="H421" s="120"/>
      <c r="I421" s="120"/>
      <c r="J421" s="120"/>
      <c r="K421" s="120"/>
      <c r="L421" s="120"/>
      <c r="M421" s="120"/>
      <c r="N421" s="120"/>
      <c r="O421" s="120"/>
      <c r="P421" s="120"/>
      <c r="Q421" s="120"/>
      <c r="R421" s="120"/>
      <c r="S421" s="120"/>
      <c r="T421" s="120"/>
      <c r="U421" s="120"/>
      <c r="V421" s="120"/>
      <c r="W421" s="120">
        <v>38</v>
      </c>
      <c r="X421" s="120"/>
      <c r="Y421" s="120"/>
      <c r="Z421" s="120">
        <v>495</v>
      </c>
    </row>
    <row r="422" spans="1:26" x14ac:dyDescent="0.25">
      <c r="B422" s="119" t="s">
        <v>482</v>
      </c>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row>
    <row r="423" spans="1:26" x14ac:dyDescent="0.25">
      <c r="B423" s="119" t="s">
        <v>483</v>
      </c>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row>
    <row r="424" spans="1:26" x14ac:dyDescent="0.25">
      <c r="A424" s="119" t="s">
        <v>484</v>
      </c>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row>
    <row r="425" spans="1:26" x14ac:dyDescent="0.25">
      <c r="B425" s="119" t="s">
        <v>485</v>
      </c>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row>
    <row r="426" spans="1:26" x14ac:dyDescent="0.25">
      <c r="B426" s="119" t="s">
        <v>486</v>
      </c>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row>
    <row r="427" spans="1:26" x14ac:dyDescent="0.25">
      <c r="A427" s="119" t="s">
        <v>487</v>
      </c>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row>
    <row r="428" spans="1:26" x14ac:dyDescent="0.25">
      <c r="B428" s="119" t="s">
        <v>488</v>
      </c>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row>
    <row r="429" spans="1:26" x14ac:dyDescent="0.25">
      <c r="A429" s="119" t="s">
        <v>489</v>
      </c>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row>
    <row r="430" spans="1:26" x14ac:dyDescent="0.25">
      <c r="B430" s="119" t="s">
        <v>490</v>
      </c>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row>
    <row r="431" spans="1:26" x14ac:dyDescent="0.25">
      <c r="B431" s="119" t="s">
        <v>491</v>
      </c>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row>
    <row r="432" spans="1:26" x14ac:dyDescent="0.25">
      <c r="A432" s="119" t="s">
        <v>492</v>
      </c>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row>
    <row r="433" spans="1:26" x14ac:dyDescent="0.25">
      <c r="B433" s="119" t="s">
        <v>492</v>
      </c>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row>
    <row r="434" spans="1:26" x14ac:dyDescent="0.25">
      <c r="A434" s="119" t="s">
        <v>495</v>
      </c>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row>
    <row r="435" spans="1:26" x14ac:dyDescent="0.25">
      <c r="B435" s="119" t="s">
        <v>494</v>
      </c>
      <c r="C435" s="120">
        <v>0</v>
      </c>
      <c r="D435" s="120">
        <v>0</v>
      </c>
      <c r="E435" s="120">
        <v>0</v>
      </c>
      <c r="F435" s="120">
        <v>0</v>
      </c>
      <c r="G435" s="120">
        <v>0</v>
      </c>
      <c r="H435" s="120">
        <v>0</v>
      </c>
      <c r="I435" s="120">
        <v>0</v>
      </c>
      <c r="J435" s="120">
        <v>0</v>
      </c>
      <c r="K435" s="120">
        <v>0</v>
      </c>
      <c r="L435" s="120">
        <v>0</v>
      </c>
      <c r="M435" s="120">
        <v>0</v>
      </c>
      <c r="N435" s="120">
        <v>0</v>
      </c>
      <c r="O435" s="120">
        <v>0</v>
      </c>
      <c r="P435" s="120">
        <v>0</v>
      </c>
      <c r="Q435" s="120">
        <v>0</v>
      </c>
      <c r="R435" s="120">
        <v>0</v>
      </c>
      <c r="S435" s="120">
        <v>0</v>
      </c>
      <c r="T435" s="120">
        <v>0</v>
      </c>
      <c r="U435" s="120">
        <v>0</v>
      </c>
      <c r="V435" s="120">
        <v>0</v>
      </c>
      <c r="W435" s="120">
        <v>0</v>
      </c>
      <c r="X435" s="120">
        <v>0</v>
      </c>
      <c r="Y435" s="120">
        <v>0</v>
      </c>
      <c r="Z435" s="120">
        <v>0</v>
      </c>
    </row>
    <row r="436" spans="1:26" x14ac:dyDescent="0.25">
      <c r="A436" s="119" t="s">
        <v>496</v>
      </c>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row>
    <row r="437" spans="1:26" x14ac:dyDescent="0.25">
      <c r="B437" s="119" t="s">
        <v>497</v>
      </c>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row>
    <row r="438" spans="1:26" x14ac:dyDescent="0.25">
      <c r="A438" s="119" t="s">
        <v>498</v>
      </c>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row>
    <row r="439" spans="1:26" x14ac:dyDescent="0.25">
      <c r="B439" s="119" t="s">
        <v>499</v>
      </c>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row>
    <row r="440" spans="1:26" x14ac:dyDescent="0.25">
      <c r="A440" s="119" t="s">
        <v>500</v>
      </c>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row>
    <row r="441" spans="1:26" x14ac:dyDescent="0.25">
      <c r="B441" s="119" t="s">
        <v>501</v>
      </c>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row>
    <row r="442" spans="1:26" x14ac:dyDescent="0.25">
      <c r="A442" s="119" t="s">
        <v>502</v>
      </c>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row>
    <row r="443" spans="1:26" x14ac:dyDescent="0.25">
      <c r="B443" s="119" t="s">
        <v>503</v>
      </c>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row>
    <row r="444" spans="1:26" x14ac:dyDescent="0.25">
      <c r="B444" s="119" t="s">
        <v>504</v>
      </c>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row>
    <row r="445" spans="1:26" x14ac:dyDescent="0.25">
      <c r="B445" s="119" t="s">
        <v>505</v>
      </c>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row>
    <row r="446" spans="1:26" x14ac:dyDescent="0.25">
      <c r="A446" s="119" t="s">
        <v>506</v>
      </c>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row>
    <row r="447" spans="1:26" x14ac:dyDescent="0.25">
      <c r="B447" s="119" t="s">
        <v>507</v>
      </c>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row>
    <row r="448" spans="1:26" x14ac:dyDescent="0.25">
      <c r="B448" s="119" t="s">
        <v>508</v>
      </c>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row>
    <row r="449" spans="1:26" x14ac:dyDescent="0.25">
      <c r="B449" s="119" t="s">
        <v>509</v>
      </c>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row>
    <row r="450" spans="1:26" x14ac:dyDescent="0.25">
      <c r="A450" s="119" t="s">
        <v>510</v>
      </c>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row>
    <row r="451" spans="1:26" x14ac:dyDescent="0.25">
      <c r="B451" s="119" t="s">
        <v>511</v>
      </c>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row>
    <row r="452" spans="1:26" x14ac:dyDescent="0.25">
      <c r="B452" s="119" t="s">
        <v>512</v>
      </c>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row>
    <row r="453" spans="1:26" x14ac:dyDescent="0.25">
      <c r="B453" s="119" t="s">
        <v>513</v>
      </c>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row>
    <row r="454" spans="1:26" x14ac:dyDescent="0.25">
      <c r="B454" s="119" t="s">
        <v>514</v>
      </c>
      <c r="C454" s="120">
        <v>238.9</v>
      </c>
      <c r="D454" s="120"/>
      <c r="E454" s="120">
        <v>103</v>
      </c>
      <c r="F454" s="120"/>
      <c r="G454" s="120">
        <v>7.3</v>
      </c>
      <c r="H454" s="120"/>
      <c r="I454" s="120"/>
      <c r="J454" s="120">
        <v>43.4</v>
      </c>
      <c r="K454" s="120"/>
      <c r="L454" s="120">
        <v>9.6999999999999993</v>
      </c>
      <c r="M454" s="120">
        <v>28.2</v>
      </c>
      <c r="N454" s="120">
        <v>35</v>
      </c>
      <c r="O454" s="120"/>
      <c r="P454" s="120"/>
      <c r="Q454" s="120">
        <v>15.3</v>
      </c>
      <c r="R454" s="120">
        <v>22.7</v>
      </c>
      <c r="S454" s="120"/>
      <c r="T454" s="120"/>
      <c r="U454" s="120"/>
      <c r="V454" s="120"/>
      <c r="W454" s="120"/>
      <c r="X454" s="120"/>
      <c r="Y454" s="120">
        <v>5.2</v>
      </c>
      <c r="Z454" s="120">
        <v>508.69999999999993</v>
      </c>
    </row>
    <row r="455" spans="1:26" x14ac:dyDescent="0.25">
      <c r="A455" s="119" t="s">
        <v>515</v>
      </c>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row>
    <row r="456" spans="1:26" x14ac:dyDescent="0.25">
      <c r="B456" s="119" t="s">
        <v>516</v>
      </c>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row>
    <row r="457" spans="1:26" x14ac:dyDescent="0.25">
      <c r="B457" s="119" t="s">
        <v>517</v>
      </c>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row>
    <row r="458" spans="1:26" x14ac:dyDescent="0.25">
      <c r="A458" s="119" t="s">
        <v>518</v>
      </c>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row>
    <row r="459" spans="1:26" x14ac:dyDescent="0.25">
      <c r="B459" s="119" t="s">
        <v>519</v>
      </c>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row>
    <row r="460" spans="1:26" x14ac:dyDescent="0.25">
      <c r="A460" s="119" t="s">
        <v>520</v>
      </c>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row>
    <row r="461" spans="1:26" x14ac:dyDescent="0.25">
      <c r="B461" s="119" t="s">
        <v>521</v>
      </c>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row>
    <row r="462" spans="1:26" x14ac:dyDescent="0.25">
      <c r="B462" s="119" t="s">
        <v>522</v>
      </c>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row>
    <row r="463" spans="1:26" x14ac:dyDescent="0.25">
      <c r="B463" s="119" t="s">
        <v>523</v>
      </c>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row>
    <row r="464" spans="1:26" x14ac:dyDescent="0.25">
      <c r="A464" s="119" t="s">
        <v>524</v>
      </c>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row>
    <row r="465" spans="1:26" x14ac:dyDescent="0.25">
      <c r="B465" s="119" t="s">
        <v>11</v>
      </c>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row>
    <row r="466" spans="1:26" x14ac:dyDescent="0.25">
      <c r="B466" s="119" t="s">
        <v>525</v>
      </c>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row>
    <row r="467" spans="1:26" x14ac:dyDescent="0.25">
      <c r="B467" s="119" t="s">
        <v>318</v>
      </c>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row>
    <row r="468" spans="1:26" x14ac:dyDescent="0.25">
      <c r="A468" s="119" t="s">
        <v>526</v>
      </c>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row>
    <row r="469" spans="1:26" x14ac:dyDescent="0.25">
      <c r="B469" s="119" t="s">
        <v>527</v>
      </c>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row>
    <row r="470" spans="1:26" x14ac:dyDescent="0.25">
      <c r="B470" s="119" t="s">
        <v>528</v>
      </c>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row>
    <row r="471" spans="1:26" x14ac:dyDescent="0.25">
      <c r="B471" s="119" t="s">
        <v>529</v>
      </c>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row>
    <row r="472" spans="1:26" x14ac:dyDescent="0.25">
      <c r="B472" s="119" t="s">
        <v>530</v>
      </c>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row>
    <row r="473" spans="1:26" x14ac:dyDescent="0.25">
      <c r="B473" s="119" t="s">
        <v>531</v>
      </c>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row>
    <row r="474" spans="1:26" x14ac:dyDescent="0.25">
      <c r="B474" s="119" t="s">
        <v>532</v>
      </c>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row>
    <row r="475" spans="1:26" x14ac:dyDescent="0.25">
      <c r="B475" s="119" t="s">
        <v>533</v>
      </c>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row>
    <row r="476" spans="1:26" x14ac:dyDescent="0.25">
      <c r="B476" s="119" t="s">
        <v>534</v>
      </c>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row>
    <row r="477" spans="1:26" x14ac:dyDescent="0.25">
      <c r="B477" s="119" t="s">
        <v>535</v>
      </c>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row>
    <row r="478" spans="1:26" x14ac:dyDescent="0.25">
      <c r="B478" s="119" t="s">
        <v>536</v>
      </c>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row>
    <row r="479" spans="1:26" x14ac:dyDescent="0.25">
      <c r="B479" s="119" t="s">
        <v>537</v>
      </c>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row>
    <row r="480" spans="1:26" x14ac:dyDescent="0.25">
      <c r="A480" s="119" t="s">
        <v>538</v>
      </c>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row>
    <row r="481" spans="1:26" x14ac:dyDescent="0.25">
      <c r="B481" s="119" t="s">
        <v>539</v>
      </c>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row>
    <row r="482" spans="1:26" x14ac:dyDescent="0.25">
      <c r="B482" s="119" t="s">
        <v>540</v>
      </c>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row>
    <row r="483" spans="1:26" x14ac:dyDescent="0.25">
      <c r="B483" s="119" t="s">
        <v>541</v>
      </c>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row>
    <row r="484" spans="1:26" x14ac:dyDescent="0.25">
      <c r="A484" s="119" t="s">
        <v>542</v>
      </c>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row>
    <row r="485" spans="1:26" x14ac:dyDescent="0.25">
      <c r="B485" s="119" t="s">
        <v>543</v>
      </c>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row>
    <row r="486" spans="1:26" x14ac:dyDescent="0.25">
      <c r="B486" s="119" t="s">
        <v>544</v>
      </c>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row>
    <row r="487" spans="1:26" x14ac:dyDescent="0.25">
      <c r="B487" s="119" t="s">
        <v>545</v>
      </c>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row>
    <row r="488" spans="1:26" x14ac:dyDescent="0.25">
      <c r="B488" s="119" t="s">
        <v>546</v>
      </c>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row>
    <row r="489" spans="1:26" x14ac:dyDescent="0.25">
      <c r="B489" s="119" t="s">
        <v>547</v>
      </c>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row>
    <row r="490" spans="1:26" x14ac:dyDescent="0.25">
      <c r="A490" s="119" t="s">
        <v>548</v>
      </c>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row>
    <row r="491" spans="1:26" x14ac:dyDescent="0.25">
      <c r="B491" s="119" t="s">
        <v>549</v>
      </c>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row>
    <row r="492" spans="1:26" x14ac:dyDescent="0.25">
      <c r="B492" s="119" t="s">
        <v>550</v>
      </c>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row>
    <row r="493" spans="1:26" x14ac:dyDescent="0.25">
      <c r="B493" s="119" t="s">
        <v>551</v>
      </c>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row>
    <row r="494" spans="1:26" x14ac:dyDescent="0.25">
      <c r="A494" s="119" t="s">
        <v>552</v>
      </c>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row>
    <row r="495" spans="1:26" x14ac:dyDescent="0.25">
      <c r="B495" s="119" t="s">
        <v>553</v>
      </c>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row>
    <row r="496" spans="1:26" x14ac:dyDescent="0.25">
      <c r="B496" s="119" t="s">
        <v>554</v>
      </c>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row>
    <row r="497" spans="2:26" x14ac:dyDescent="0.25">
      <c r="B497" s="119" t="s">
        <v>555</v>
      </c>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row>
    <row r="498" spans="2:26" x14ac:dyDescent="0.25">
      <c r="B498" s="119" t="s">
        <v>556</v>
      </c>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row>
    <row r="499" spans="2:26" x14ac:dyDescent="0.25">
      <c r="B499" s="119" t="s">
        <v>557</v>
      </c>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row>
    <row r="500" spans="2:26" x14ac:dyDescent="0.25">
      <c r="B500" s="119" t="s">
        <v>558</v>
      </c>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row>
    <row r="501" spans="2:26" x14ac:dyDescent="0.25">
      <c r="B501" s="119" t="s">
        <v>559</v>
      </c>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row>
    <row r="502" spans="2:26" x14ac:dyDescent="0.25">
      <c r="B502" s="119" t="s">
        <v>560</v>
      </c>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row>
    <row r="503" spans="2:26" x14ac:dyDescent="0.25">
      <c r="B503" s="119" t="s">
        <v>561</v>
      </c>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row>
    <row r="504" spans="2:26" x14ac:dyDescent="0.25">
      <c r="B504" s="119" t="s">
        <v>562</v>
      </c>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row>
    <row r="505" spans="2:26" x14ac:dyDescent="0.25">
      <c r="B505" s="119" t="s">
        <v>563</v>
      </c>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row>
    <row r="506" spans="2:26" x14ac:dyDescent="0.25">
      <c r="B506" s="119" t="s">
        <v>564</v>
      </c>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row>
    <row r="507" spans="2:26" x14ac:dyDescent="0.25">
      <c r="B507" s="119" t="s">
        <v>565</v>
      </c>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row>
    <row r="508" spans="2:26" x14ac:dyDescent="0.25">
      <c r="B508" s="119" t="s">
        <v>566</v>
      </c>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row>
    <row r="509" spans="2:26" x14ac:dyDescent="0.25">
      <c r="B509" s="119" t="s">
        <v>567</v>
      </c>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row>
    <row r="510" spans="2:26" x14ac:dyDescent="0.25">
      <c r="B510" s="119" t="s">
        <v>568</v>
      </c>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row>
    <row r="511" spans="2:26" x14ac:dyDescent="0.25">
      <c r="B511" s="119" t="s">
        <v>569</v>
      </c>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row>
    <row r="512" spans="2:26" x14ac:dyDescent="0.25">
      <c r="B512" s="119" t="s">
        <v>570</v>
      </c>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row>
    <row r="513" spans="1:26" x14ac:dyDescent="0.25">
      <c r="A513" s="119" t="s">
        <v>571</v>
      </c>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row>
    <row r="514" spans="1:26" x14ac:dyDescent="0.25">
      <c r="B514" s="119" t="s">
        <v>572</v>
      </c>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row>
    <row r="515" spans="1:26" x14ac:dyDescent="0.25">
      <c r="B515" s="119" t="s">
        <v>573</v>
      </c>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row>
    <row r="516" spans="1:26" x14ac:dyDescent="0.25">
      <c r="A516" s="119" t="s">
        <v>574</v>
      </c>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row>
    <row r="517" spans="1:26" x14ac:dyDescent="0.25">
      <c r="B517" s="119" t="s">
        <v>575</v>
      </c>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row>
    <row r="518" spans="1:26" x14ac:dyDescent="0.25">
      <c r="B518" s="119" t="s">
        <v>576</v>
      </c>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row>
    <row r="519" spans="1:26" x14ac:dyDescent="0.25">
      <c r="B519" s="119" t="s">
        <v>577</v>
      </c>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row>
    <row r="520" spans="1:26" x14ac:dyDescent="0.25">
      <c r="B520" s="119" t="s">
        <v>578</v>
      </c>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row>
    <row r="521" spans="1:26" x14ac:dyDescent="0.25">
      <c r="A521" s="119" t="s">
        <v>579</v>
      </c>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row>
    <row r="522" spans="1:26" x14ac:dyDescent="0.25">
      <c r="B522" s="119" t="s">
        <v>580</v>
      </c>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row>
    <row r="523" spans="1:26" x14ac:dyDescent="0.25">
      <c r="B523" s="119" t="s">
        <v>581</v>
      </c>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row>
    <row r="524" spans="1:26" x14ac:dyDescent="0.25">
      <c r="B524" s="119" t="s">
        <v>582</v>
      </c>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row>
    <row r="525" spans="1:26" x14ac:dyDescent="0.25">
      <c r="A525" s="119" t="s">
        <v>583</v>
      </c>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row>
    <row r="526" spans="1:26" x14ac:dyDescent="0.25">
      <c r="B526" s="119" t="s">
        <v>584</v>
      </c>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row>
    <row r="527" spans="1:26" x14ac:dyDescent="0.25">
      <c r="B527" s="119" t="s">
        <v>585</v>
      </c>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row>
    <row r="528" spans="1:26" x14ac:dyDescent="0.25">
      <c r="B528" s="119" t="s">
        <v>586</v>
      </c>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row>
    <row r="529" spans="1:26" x14ac:dyDescent="0.25">
      <c r="B529" s="119" t="s">
        <v>587</v>
      </c>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row>
    <row r="530" spans="1:26" x14ac:dyDescent="0.25">
      <c r="A530" s="119" t="s">
        <v>588</v>
      </c>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row>
    <row r="531" spans="1:26" x14ac:dyDescent="0.25">
      <c r="B531" s="119" t="s">
        <v>589</v>
      </c>
      <c r="C531" s="120">
        <v>0</v>
      </c>
      <c r="D531" s="120">
        <v>0</v>
      </c>
      <c r="E531" s="120">
        <v>0</v>
      </c>
      <c r="F531" s="120">
        <v>0</v>
      </c>
      <c r="G531" s="120">
        <v>0</v>
      </c>
      <c r="H531" s="120">
        <v>0</v>
      </c>
      <c r="I531" s="120">
        <v>0</v>
      </c>
      <c r="J531" s="120">
        <v>0</v>
      </c>
      <c r="K531" s="120">
        <v>0</v>
      </c>
      <c r="L531" s="120">
        <v>0</v>
      </c>
      <c r="M531" s="120">
        <v>0</v>
      </c>
      <c r="N531" s="120">
        <v>0</v>
      </c>
      <c r="O531" s="120">
        <v>0</v>
      </c>
      <c r="P531" s="120">
        <v>0</v>
      </c>
      <c r="Q531" s="120">
        <v>0</v>
      </c>
      <c r="R531" s="120"/>
      <c r="S531" s="120">
        <v>0</v>
      </c>
      <c r="T531" s="120">
        <v>0</v>
      </c>
      <c r="U531" s="120">
        <v>0</v>
      </c>
      <c r="V531" s="120">
        <v>0</v>
      </c>
      <c r="W531" s="120">
        <v>0</v>
      </c>
      <c r="X531" s="120">
        <v>0</v>
      </c>
      <c r="Y531" s="120">
        <v>0</v>
      </c>
      <c r="Z531" s="120">
        <v>0</v>
      </c>
    </row>
    <row r="532" spans="1:26" x14ac:dyDescent="0.25">
      <c r="A532" s="119" t="s">
        <v>590</v>
      </c>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row>
    <row r="533" spans="1:26" x14ac:dyDescent="0.25">
      <c r="B533" s="119" t="s">
        <v>591</v>
      </c>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row>
    <row r="534" spans="1:26" x14ac:dyDescent="0.25">
      <c r="B534" s="119" t="s">
        <v>592</v>
      </c>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row>
    <row r="535" spans="1:26" x14ac:dyDescent="0.25">
      <c r="B535" s="119" t="s">
        <v>593</v>
      </c>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row>
    <row r="536" spans="1:26" x14ac:dyDescent="0.25">
      <c r="A536" s="119" t="s">
        <v>598</v>
      </c>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row>
    <row r="537" spans="1:26" x14ac:dyDescent="0.25">
      <c r="B537" s="119" t="s">
        <v>599</v>
      </c>
      <c r="C537" s="120">
        <v>246.8</v>
      </c>
      <c r="D537" s="120"/>
      <c r="E537" s="120"/>
      <c r="F537" s="120"/>
      <c r="G537" s="120">
        <v>1.6080000000000001</v>
      </c>
      <c r="H537" s="120"/>
      <c r="I537" s="120">
        <v>1.609</v>
      </c>
      <c r="J537" s="120"/>
      <c r="K537" s="120"/>
      <c r="L537" s="120"/>
      <c r="M537" s="120"/>
      <c r="N537" s="120"/>
      <c r="O537" s="120"/>
      <c r="P537" s="120"/>
      <c r="Q537" s="120"/>
      <c r="R537" s="120"/>
      <c r="S537" s="120"/>
      <c r="T537" s="120">
        <v>152.30000000000001</v>
      </c>
      <c r="U537" s="120">
        <v>0.4</v>
      </c>
      <c r="V537" s="120"/>
      <c r="W537" s="120"/>
      <c r="X537" s="120"/>
      <c r="Y537" s="120"/>
      <c r="Z537" s="120">
        <v>402.71699999999998</v>
      </c>
    </row>
    <row r="538" spans="1:26" x14ac:dyDescent="0.25">
      <c r="B538" s="119" t="s">
        <v>600</v>
      </c>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row>
    <row r="539" spans="1:26" x14ac:dyDescent="0.25">
      <c r="B539" s="119" t="s">
        <v>601</v>
      </c>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row>
    <row r="540" spans="1:26" x14ac:dyDescent="0.25">
      <c r="B540" s="119" t="s">
        <v>602</v>
      </c>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row>
    <row r="541" spans="1:26" x14ac:dyDescent="0.25">
      <c r="A541" s="119" t="s">
        <v>603</v>
      </c>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row>
    <row r="542" spans="1:26" x14ac:dyDescent="0.25">
      <c r="B542" s="119" t="s">
        <v>604</v>
      </c>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row>
    <row r="543" spans="1:26" x14ac:dyDescent="0.25">
      <c r="A543" s="119" t="s">
        <v>605</v>
      </c>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row>
    <row r="544" spans="1:26" x14ac:dyDescent="0.25">
      <c r="B544" s="119" t="s">
        <v>606</v>
      </c>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row>
    <row r="545" spans="1:26" x14ac:dyDescent="0.25">
      <c r="A545" s="119" t="s">
        <v>608</v>
      </c>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row>
    <row r="546" spans="1:26" x14ac:dyDescent="0.25">
      <c r="B546" s="119" t="s">
        <v>609</v>
      </c>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row>
    <row r="547" spans="1:26" x14ac:dyDescent="0.25">
      <c r="B547" s="119" t="s">
        <v>610</v>
      </c>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row>
    <row r="548" spans="1:26" x14ac:dyDescent="0.25">
      <c r="B548" s="119" t="s">
        <v>611</v>
      </c>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row>
    <row r="549" spans="1:26" x14ac:dyDescent="0.25">
      <c r="B549" s="119" t="s">
        <v>612</v>
      </c>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row>
    <row r="550" spans="1:26" x14ac:dyDescent="0.25">
      <c r="B550" s="119" t="s">
        <v>613</v>
      </c>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row>
    <row r="551" spans="1:26" x14ac:dyDescent="0.25">
      <c r="B551" s="119" t="s">
        <v>614</v>
      </c>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row>
    <row r="552" spans="1:26" x14ac:dyDescent="0.25">
      <c r="B552" s="119" t="s">
        <v>615</v>
      </c>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row>
    <row r="553" spans="1:26" x14ac:dyDescent="0.25">
      <c r="A553" s="119" t="s">
        <v>1157</v>
      </c>
      <c r="C553" s="120">
        <v>1775.4380000000001</v>
      </c>
      <c r="D553" s="120">
        <v>0</v>
      </c>
      <c r="E553" s="120">
        <v>160.071</v>
      </c>
      <c r="F553" s="120">
        <v>1.075</v>
      </c>
      <c r="G553" s="120">
        <v>68.046800000000005</v>
      </c>
      <c r="H553" s="120">
        <v>0</v>
      </c>
      <c r="I553" s="120">
        <v>19.186399999999999</v>
      </c>
      <c r="J553" s="120">
        <v>426.24700000000001</v>
      </c>
      <c r="K553" s="120">
        <v>268.30399999999997</v>
      </c>
      <c r="L553" s="120">
        <v>259.36900000000003</v>
      </c>
      <c r="M553" s="120">
        <v>50.634999999999998</v>
      </c>
      <c r="N553" s="120">
        <v>140.589</v>
      </c>
      <c r="O553" s="120">
        <v>867.64200000000005</v>
      </c>
      <c r="P553" s="120">
        <v>0</v>
      </c>
      <c r="Q553" s="120">
        <v>48.864999999999995</v>
      </c>
      <c r="R553" s="120">
        <v>185.036</v>
      </c>
      <c r="S553" s="120">
        <v>0</v>
      </c>
      <c r="T553" s="120">
        <v>297.96600000000001</v>
      </c>
      <c r="U553" s="120">
        <v>0.4</v>
      </c>
      <c r="V553" s="120">
        <v>0.135881</v>
      </c>
      <c r="W553" s="120">
        <v>38</v>
      </c>
      <c r="X553" s="120">
        <v>0</v>
      </c>
      <c r="Y553" s="120">
        <v>72.906700000000015</v>
      </c>
      <c r="Z553" s="120">
        <v>4679.912781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415"/>
  <sheetViews>
    <sheetView workbookViewId="0">
      <pane xSplit="2" ySplit="1" topLeftCell="C2" activePane="bottomRight" state="frozen"/>
      <selection pane="topRight"/>
      <selection pane="bottomLeft"/>
      <selection pane="bottomRight"/>
    </sheetView>
  </sheetViews>
  <sheetFormatPr defaultRowHeight="15" x14ac:dyDescent="0.25"/>
  <cols>
    <col min="3" max="3" width="9.85546875" bestFit="1" customWidth="1"/>
    <col min="28" max="28" width="9.85546875" bestFit="1" customWidth="1"/>
    <col min="33" max="33" width="13.42578125" customWidth="1"/>
    <col min="34" max="34" width="25" customWidth="1"/>
    <col min="35" max="35" width="19.85546875" customWidth="1"/>
  </cols>
  <sheetData>
    <row r="1" spans="1:37" s="122" customFormat="1" ht="90" x14ac:dyDescent="0.25">
      <c r="A1" s="124" t="s">
        <v>0</v>
      </c>
      <c r="B1" s="124" t="s">
        <v>1</v>
      </c>
      <c r="C1" s="125" t="s">
        <v>689</v>
      </c>
      <c r="D1" s="125" t="s">
        <v>1056</v>
      </c>
      <c r="E1" s="125" t="s">
        <v>1058</v>
      </c>
      <c r="F1" s="125" t="s">
        <v>1068</v>
      </c>
      <c r="G1" s="125" t="s">
        <v>721</v>
      </c>
      <c r="H1" s="125" t="s">
        <v>1054</v>
      </c>
      <c r="I1" s="125" t="s">
        <v>733</v>
      </c>
      <c r="J1" s="125" t="s">
        <v>1059</v>
      </c>
      <c r="K1" s="125" t="s">
        <v>688</v>
      </c>
      <c r="L1" s="125" t="s">
        <v>1057</v>
      </c>
      <c r="M1" s="125" t="s">
        <v>1060</v>
      </c>
      <c r="N1" s="125" t="s">
        <v>1061</v>
      </c>
      <c r="O1" s="125" t="s">
        <v>1053</v>
      </c>
      <c r="P1" s="125" t="s">
        <v>1067</v>
      </c>
      <c r="Q1" s="125" t="s">
        <v>1070</v>
      </c>
      <c r="R1" s="125" t="s">
        <v>1077</v>
      </c>
      <c r="S1" s="125" t="s">
        <v>1064</v>
      </c>
      <c r="T1" s="125" t="s">
        <v>1063</v>
      </c>
      <c r="U1" s="125" t="s">
        <v>1065</v>
      </c>
      <c r="V1" s="125" t="s">
        <v>1069</v>
      </c>
      <c r="W1" s="125" t="s">
        <v>1055</v>
      </c>
      <c r="X1" s="125" t="s">
        <v>1066</v>
      </c>
      <c r="Y1" s="125" t="s">
        <v>1062</v>
      </c>
      <c r="Z1" s="125"/>
      <c r="AB1" s="126" t="s">
        <v>1074</v>
      </c>
      <c r="AE1" s="122" t="s">
        <v>1275</v>
      </c>
      <c r="AG1" s="122" t="s">
        <v>1276</v>
      </c>
      <c r="AH1" s="290" t="s">
        <v>1277</v>
      </c>
      <c r="AI1" s="123" t="s">
        <v>1047</v>
      </c>
      <c r="AK1" s="122" t="s">
        <v>1158</v>
      </c>
    </row>
    <row r="2" spans="1:37" x14ac:dyDescent="0.25">
      <c r="A2" s="2" t="s">
        <v>22</v>
      </c>
      <c r="B2" s="2" t="s">
        <v>23</v>
      </c>
      <c r="C2">
        <f>IF($B2=" ","",IF(ISERROR(1/VLOOKUP($B2,'Justerad allokering kvv'!$B$1:$AG$700,MATCH(C$1,'Justerad allokering kvv'!$B$1:$AF$1,0),FALSE)),VLOOKUP($B2,'Allokerad kvv'!$B$2:$AV$700,MATCH(C$1,'Allokerad kvv'!$B$1:$AV$1,0),FALSE),VLOOKUP($B2,'Justerad allokering kvv'!$B$1:$AG$700,MATCH(C$1,'Justerad allokering kvv'!$B$1:$AF$1,0),FALSE)))</f>
        <v>0</v>
      </c>
      <c r="D2">
        <f>IF($B2=" ","",IF(ISERROR(1/VLOOKUP($B2,'Justerad allokering kvv'!$B$1:$AG$700,MATCH(D$1,'Justerad allokering kvv'!$B$1:$AF$1,0),FALSE)),VLOOKUP($B2,'Allokerad kvv'!$B$2:$AV$700,MATCH(D$1,'Allokerad kvv'!$B$1:$AV$1,0),FALSE),VLOOKUP($B2,'Justerad allokering kvv'!$B$1:$AG$700,MATCH(D$1,'Justerad allokering kvv'!$B$1:$AF$1,0),FALSE)))</f>
        <v>0</v>
      </c>
      <c r="E2">
        <f>IF($B2=" ","",IF(ISERROR(1/VLOOKUP($B2,'Justerad allokering kvv'!$B$1:$AG$700,MATCH(E$1,'Justerad allokering kvv'!$B$1:$AF$1,0),FALSE)),VLOOKUP($B2,'Allokerad kvv'!$B$2:$AV$700,MATCH(E$1,'Allokerad kvv'!$B$1:$AV$1,0),FALSE),VLOOKUP($B2,'Justerad allokering kvv'!$B$1:$AG$700,MATCH(E$1,'Justerad allokering kvv'!$B$1:$AF$1,0),FALSE)))</f>
        <v>0</v>
      </c>
      <c r="F2">
        <f>IF($B2=" ","",IF(ISERROR(1/VLOOKUP($B2,'Justerad allokering kvv'!$B$1:$AG$700,MATCH(F$1,'Justerad allokering kvv'!$B$1:$AF$1,0),FALSE)),VLOOKUP($B2,'Allokerad kvv'!$B$2:$AV$700,MATCH(F$1,'Allokerad kvv'!$B$1:$AV$1,0),FALSE),VLOOKUP($B2,'Justerad allokering kvv'!$B$1:$AG$700,MATCH(F$1,'Justerad allokering kvv'!$B$1:$AF$1,0),FALSE)))</f>
        <v>0</v>
      </c>
      <c r="G2">
        <f>IF($B2=" ","",IF(ISERROR(1/VLOOKUP($B2,'Justerad allokering kvv'!$B$1:$AG$700,MATCH(G$1,'Justerad allokering kvv'!$B$1:$AF$1,0),FALSE)),VLOOKUP($B2,'Allokerad kvv'!$B$2:$AV$700,MATCH(G$1,'Allokerad kvv'!$B$1:$AV$1,0),FALSE),VLOOKUP($B2,'Justerad allokering kvv'!$B$1:$AG$700,MATCH(G$1,'Justerad allokering kvv'!$B$1:$AF$1,0),FALSE)))</f>
        <v>0</v>
      </c>
      <c r="H2">
        <f>IF($B2=" ","",IF(ISERROR(1/VLOOKUP($B2,'Justerad allokering kvv'!$B$1:$AG$700,MATCH(H$1,'Justerad allokering kvv'!$B$1:$AF$1,0),FALSE)),VLOOKUP($B2,'Allokerad kvv'!$B$2:$AV$700,MATCH(H$1,'Allokerad kvv'!$B$1:$AV$1,0),FALSE),VLOOKUP($B2,'Justerad allokering kvv'!$B$1:$AG$700,MATCH(H$1,'Justerad allokering kvv'!$B$1:$AF$1,0),FALSE)))</f>
        <v>0</v>
      </c>
      <c r="I2">
        <f>IF($B2=" ","",IF(ISERROR(1/VLOOKUP($B2,'Justerad allokering kvv'!$B$1:$AG$700,MATCH(I$1,'Justerad allokering kvv'!$B$1:$AF$1,0),FALSE)),VLOOKUP($B2,'Allokerad kvv'!$B$2:$AV$700,MATCH(I$1,'Allokerad kvv'!$B$1:$AV$1,0),FALSE),VLOOKUP($B2,'Justerad allokering kvv'!$B$1:$AG$700,MATCH(I$1,'Justerad allokering kvv'!$B$1:$AF$1,0),FALSE)))</f>
        <v>0</v>
      </c>
      <c r="J2">
        <f>IF($B2=" ","",IF(ISERROR(1/VLOOKUP($B2,'Justerad allokering kvv'!$B$1:$AG$700,MATCH(J$1,'Justerad allokering kvv'!$B$1:$AF$1,0),FALSE)),VLOOKUP($B2,'Allokerad kvv'!$B$2:$AV$700,MATCH(J$1,'Allokerad kvv'!$B$1:$AV$1,0),FALSE),VLOOKUP($B2,'Justerad allokering kvv'!$B$1:$AG$700,MATCH(J$1,'Justerad allokering kvv'!$B$1:$AF$1,0),FALSE)))</f>
        <v>0</v>
      </c>
      <c r="K2">
        <f>IF($B2=" ","",IF(ISERROR(1/VLOOKUP($B2,'Justerad allokering kvv'!$B$1:$AG$700,MATCH(K$1,'Justerad allokering kvv'!$B$1:$AF$1,0),FALSE)),VLOOKUP($B2,'Allokerad kvv'!$B$2:$AV$700,MATCH(K$1,'Allokerad kvv'!$B$1:$AV$1,0),FALSE),VLOOKUP($B2,'Justerad allokering kvv'!$B$1:$AG$700,MATCH(K$1,'Justerad allokering kvv'!$B$1:$AF$1,0),FALSE)))</f>
        <v>0</v>
      </c>
      <c r="L2">
        <f>IF($B2=" ","",IF(ISERROR(1/VLOOKUP($B2,'Justerad allokering kvv'!$B$1:$AG$700,MATCH(L$1,'Justerad allokering kvv'!$B$1:$AF$1,0),FALSE)),VLOOKUP($B2,'Allokerad kvv'!$B$2:$AV$700,MATCH(L$1,'Allokerad kvv'!$B$1:$AV$1,0),FALSE),VLOOKUP($B2,'Justerad allokering kvv'!$B$1:$AG$700,MATCH(L$1,'Justerad allokering kvv'!$B$1:$AF$1,0),FALSE)))</f>
        <v>0</v>
      </c>
      <c r="M2">
        <f>IF($B2=" ","",IF(ISERROR(1/VLOOKUP($B2,'Justerad allokering kvv'!$B$1:$AG$700,MATCH(M$1,'Justerad allokering kvv'!$B$1:$AF$1,0),FALSE)),VLOOKUP($B2,'Allokerad kvv'!$B$2:$AV$700,MATCH(M$1,'Allokerad kvv'!$B$1:$AV$1,0),FALSE),VLOOKUP($B2,'Justerad allokering kvv'!$B$1:$AG$700,MATCH(M$1,'Justerad allokering kvv'!$B$1:$AF$1,0),FALSE)))</f>
        <v>0</v>
      </c>
      <c r="N2">
        <f>IF($B2=" ","",IF(ISERROR(1/VLOOKUP($B2,'Justerad allokering kvv'!$B$1:$AG$700,MATCH(N$1,'Justerad allokering kvv'!$B$1:$AF$1,0),FALSE)),VLOOKUP($B2,'Allokerad kvv'!$B$2:$AV$700,MATCH(N$1,'Allokerad kvv'!$B$1:$AV$1,0),FALSE),VLOOKUP($B2,'Justerad allokering kvv'!$B$1:$AG$700,MATCH(N$1,'Justerad allokering kvv'!$B$1:$AF$1,0),FALSE)))</f>
        <v>0</v>
      </c>
      <c r="O2">
        <f>IF($B2=" ","",IF(ISERROR(1/VLOOKUP($B2,'Justerad allokering kvv'!$B$1:$AG$700,MATCH(O$1,'Justerad allokering kvv'!$B$1:$AF$1,0),FALSE)),VLOOKUP($B2,'Allokerad kvv'!$B$2:$AV$700,MATCH(O$1,'Allokerad kvv'!$B$1:$AV$1,0),FALSE),VLOOKUP($B2,'Justerad allokering kvv'!$B$1:$AG$700,MATCH(O$1,'Justerad allokering kvv'!$B$1:$AF$1,0),FALSE)))</f>
        <v>0</v>
      </c>
      <c r="P2">
        <f>IF($B2=" ","",IF(ISERROR(1/VLOOKUP($B2,'Justerad allokering kvv'!$B$1:$AG$700,MATCH(P$1,'Justerad allokering kvv'!$B$1:$AF$1,0),FALSE)),VLOOKUP($B2,'Allokerad kvv'!$B$2:$AV$700,MATCH(P$1,'Allokerad kvv'!$B$1:$AV$1,0),FALSE),VLOOKUP($B2,'Justerad allokering kvv'!$B$1:$AG$700,MATCH(P$1,'Justerad allokering kvv'!$B$1:$AF$1,0),FALSE)))</f>
        <v>0</v>
      </c>
      <c r="Q2">
        <f>IF($B2=" ","",IF(ISERROR(1/VLOOKUP($B2,'Justerad allokering kvv'!$B$1:$AG$700,MATCH(Q$1,'Justerad allokering kvv'!$B$1:$AF$1,0),FALSE)),VLOOKUP($B2,'Allokerad kvv'!$B$2:$AV$700,MATCH(Q$1,'Allokerad kvv'!$B$1:$AV$1,0),FALSE),VLOOKUP($B2,'Justerad allokering kvv'!$B$1:$AG$700,MATCH(Q$1,'Justerad allokering kvv'!$B$1:$AF$1,0),FALSE)))</f>
        <v>0</v>
      </c>
      <c r="R2">
        <f>IF($B2=" ","",IF(ISERROR(1/VLOOKUP($B2,'Justerad allokering kvv'!$B$1:$AG$700,MATCH(R$1,'Justerad allokering kvv'!$B$1:$AF$1,0),FALSE)),VLOOKUP($B2,'Allokerad kvv'!$B$2:$AV$700,MATCH(R$1,'Allokerad kvv'!$B$1:$AV$1,0),FALSE),VLOOKUP($B2,'Justerad allokering kvv'!$B$1:$AG$700,MATCH(R$1,'Justerad allokering kvv'!$B$1:$AF$1,0),FALSE)))</f>
        <v>0</v>
      </c>
      <c r="S2">
        <f>IF($B2=" ","",IF(ISERROR(1/VLOOKUP($B2,'Justerad allokering kvv'!$B$1:$AG$700,MATCH(S$1,'Justerad allokering kvv'!$B$1:$AF$1,0),FALSE)),VLOOKUP($B2,'Allokerad kvv'!$B$2:$AV$700,MATCH(S$1,'Allokerad kvv'!$B$1:$AV$1,0),FALSE),VLOOKUP($B2,'Justerad allokering kvv'!$B$1:$AG$700,MATCH(S$1,'Justerad allokering kvv'!$B$1:$AF$1,0),FALSE)))</f>
        <v>0</v>
      </c>
      <c r="T2">
        <f>IF($B2=" ","",IF(ISERROR(1/VLOOKUP($B2,'Justerad allokering kvv'!$B$1:$AG$700,MATCH(T$1,'Justerad allokering kvv'!$B$1:$AF$1,0),FALSE)),VLOOKUP($B2,'Allokerad kvv'!$B$2:$AV$700,MATCH(T$1,'Allokerad kvv'!$B$1:$AV$1,0),FALSE),VLOOKUP($B2,'Justerad allokering kvv'!$B$1:$AG$700,MATCH(T$1,'Justerad allokering kvv'!$B$1:$AF$1,0),FALSE)))</f>
        <v>0</v>
      </c>
      <c r="U2">
        <f>IF($B2=" ","",IF(ISERROR(1/VLOOKUP($B2,'Justerad allokering kvv'!$B$1:$AG$700,MATCH(U$1,'Justerad allokering kvv'!$B$1:$AF$1,0),FALSE)),VLOOKUP($B2,'Allokerad kvv'!$B$2:$AV$700,MATCH(U$1,'Allokerad kvv'!$B$1:$AV$1,0),FALSE),VLOOKUP($B2,'Justerad allokering kvv'!$B$1:$AG$700,MATCH(U$1,'Justerad allokering kvv'!$B$1:$AF$1,0),FALSE)))</f>
        <v>0</v>
      </c>
      <c r="V2">
        <f>IF($B2=" ","",IF(ISERROR(1/VLOOKUP($B2,'Justerad allokering kvv'!$B$1:$AG$700,MATCH(V$1,'Justerad allokering kvv'!$B$1:$AF$1,0),FALSE)),VLOOKUP($B2,'Allokerad kvv'!$B$2:$AV$700,MATCH(V$1,'Allokerad kvv'!$B$1:$AV$1,0),FALSE),VLOOKUP($B2,'Justerad allokering kvv'!$B$1:$AG$700,MATCH(V$1,'Justerad allokering kvv'!$B$1:$AF$1,0),FALSE)))</f>
        <v>0</v>
      </c>
      <c r="W2">
        <f>IF($B2=" ","",IF(ISERROR(1/VLOOKUP($B2,'Justerad allokering kvv'!$B$1:$AG$700,MATCH(W$1,'Justerad allokering kvv'!$B$1:$AF$1,0),FALSE)),VLOOKUP($B2,'Allokerad kvv'!$B$2:$AV$700,MATCH(W$1,'Allokerad kvv'!$B$1:$AV$1,0),FALSE),VLOOKUP($B2,'Justerad allokering kvv'!$B$1:$AG$700,MATCH(W$1,'Justerad allokering kvv'!$B$1:$AF$1,0),FALSE)))</f>
        <v>0</v>
      </c>
      <c r="X2">
        <f>IF($B2=" ","",IF(ISERROR(1/VLOOKUP($B2,'Justerad allokering kvv'!$B$1:$AG$700,MATCH(X$1,'Justerad allokering kvv'!$B$1:$AF$1,0),FALSE)),VLOOKUP($B2,'Allokerad kvv'!$B$2:$AV$700,MATCH(X$1,'Allokerad kvv'!$B$1:$AV$1,0),FALSE),VLOOKUP($B2,'Justerad allokering kvv'!$B$1:$AG$700,MATCH(X$1,'Justerad allokering kvv'!$B$1:$AF$1,0),FALSE)))</f>
        <v>0</v>
      </c>
      <c r="Y2">
        <f>IF($B2=" ","",IF(ISERROR(1/VLOOKUP($B2,'Justerad allokering kvv'!$B$1:$AG$700,MATCH(Y$1,'Justerad allokering kvv'!$B$1:$AF$1,0),FALSE)),VLOOKUP($B2,'Allokerad kvv'!$B$2:$AV$700,MATCH(Y$1,'Allokerad kvv'!$B$1:$AV$1,0),FALSE),VLOOKUP($B2,'Justerad allokering kvv'!$B$1:$AG$700,MATCH(Y$1,'Justerad allokering kvv'!$B$1:$AF$1,0),FALSE)))</f>
        <v>0</v>
      </c>
      <c r="AB2">
        <f>IFERROR(VLOOKUP($B2,Kraftvärmeprod!$B$1:$AO$424,MATCH("Tillförd energi från rökgaskondensering (GWh)",Kraftvärmeprod!$B$1:$AG$1,0),FALSE)/1,0)</f>
        <v>0</v>
      </c>
      <c r="AE2" s="122">
        <f>SUM(C2:AB2)</f>
        <v>0</v>
      </c>
      <c r="AG2">
        <f>AE2-R2</f>
        <v>0</v>
      </c>
      <c r="AH2">
        <f>AG2-AB2</f>
        <v>0</v>
      </c>
      <c r="AI2" t="str">
        <f>IF(AH2=0,"",AH2/VLOOKUP(B2,Kraftvärmeprod!$B$1:$BC$480,MATCH("Summa tillförd energi exklusive rökgaskondensering",Kraftvärmeprod!$B$1:$BC$1,0),FALSE))</f>
        <v/>
      </c>
      <c r="AK2">
        <f>E2+F2+J2+M2+N2+P2+S2+T2+U2+V2+X2+Y2+L2</f>
        <v>0</v>
      </c>
    </row>
    <row r="3" spans="1:37" x14ac:dyDescent="0.25">
      <c r="A3" s="2" t="s">
        <v>22</v>
      </c>
      <c r="B3" s="2" t="s">
        <v>24</v>
      </c>
      <c r="C3">
        <f>IF($B3=" ","",IF(ISERROR(1/VLOOKUP($B3,'Justerad allokering kvv'!$B$1:$AG$700,MATCH(C$1,'Justerad allokering kvv'!$B$1:$AF$1,0),FALSE)),VLOOKUP($B3,'Allokerad kvv'!$B$2:$AV$700,MATCH(C$1,'Allokerad kvv'!$B$1:$AV$1,0),FALSE),VLOOKUP($B3,'Justerad allokering kvv'!$B$1:$AG$700,MATCH(C$1,'Justerad allokering kvv'!$B$1:$AF$1,0),FALSE)))</f>
        <v>0</v>
      </c>
      <c r="D3">
        <f>IF($B3=" ","",IF(ISERROR(1/VLOOKUP($B3,'Justerad allokering kvv'!$B$1:$AG$700,MATCH(D$1,'Justerad allokering kvv'!$B$1:$AF$1,0),FALSE)),VLOOKUP($B3,'Allokerad kvv'!$B$2:$AV$700,MATCH(D$1,'Allokerad kvv'!$B$1:$AV$1,0),FALSE),VLOOKUP($B3,'Justerad allokering kvv'!$B$1:$AG$700,MATCH(D$1,'Justerad allokering kvv'!$B$1:$AF$1,0),FALSE)))</f>
        <v>0</v>
      </c>
      <c r="E3">
        <f>IF($B3=" ","",IF(ISERROR(1/VLOOKUP($B3,'Justerad allokering kvv'!$B$1:$AG$700,MATCH(E$1,'Justerad allokering kvv'!$B$1:$AF$1,0),FALSE)),VLOOKUP($B3,'Allokerad kvv'!$B$2:$AV$700,MATCH(E$1,'Allokerad kvv'!$B$1:$AV$1,0),FALSE),VLOOKUP($B3,'Justerad allokering kvv'!$B$1:$AG$700,MATCH(E$1,'Justerad allokering kvv'!$B$1:$AF$1,0),FALSE)))</f>
        <v>0</v>
      </c>
      <c r="F3">
        <f>IF($B3=" ","",IF(ISERROR(1/VLOOKUP($B3,'Justerad allokering kvv'!$B$1:$AG$700,MATCH(F$1,'Justerad allokering kvv'!$B$1:$AF$1,0),FALSE)),VLOOKUP($B3,'Allokerad kvv'!$B$2:$AV$700,MATCH(F$1,'Allokerad kvv'!$B$1:$AV$1,0),FALSE),VLOOKUP($B3,'Justerad allokering kvv'!$B$1:$AG$700,MATCH(F$1,'Justerad allokering kvv'!$B$1:$AF$1,0),FALSE)))</f>
        <v>0</v>
      </c>
      <c r="G3">
        <f>IF($B3=" ","",IF(ISERROR(1/VLOOKUP($B3,'Justerad allokering kvv'!$B$1:$AG$700,MATCH(G$1,'Justerad allokering kvv'!$B$1:$AF$1,0),FALSE)),VLOOKUP($B3,'Allokerad kvv'!$B$2:$AV$700,MATCH(G$1,'Allokerad kvv'!$B$1:$AV$1,0),FALSE),VLOOKUP($B3,'Justerad allokering kvv'!$B$1:$AG$700,MATCH(G$1,'Justerad allokering kvv'!$B$1:$AF$1,0),FALSE)))</f>
        <v>0</v>
      </c>
      <c r="H3">
        <f>IF($B3=" ","",IF(ISERROR(1/VLOOKUP($B3,'Justerad allokering kvv'!$B$1:$AG$700,MATCH(H$1,'Justerad allokering kvv'!$B$1:$AF$1,0),FALSE)),VLOOKUP($B3,'Allokerad kvv'!$B$2:$AV$700,MATCH(H$1,'Allokerad kvv'!$B$1:$AV$1,0),FALSE),VLOOKUP($B3,'Justerad allokering kvv'!$B$1:$AG$700,MATCH(H$1,'Justerad allokering kvv'!$B$1:$AF$1,0),FALSE)))</f>
        <v>0</v>
      </c>
      <c r="I3">
        <f>IF($B3=" ","",IF(ISERROR(1/VLOOKUP($B3,'Justerad allokering kvv'!$B$1:$AG$700,MATCH(I$1,'Justerad allokering kvv'!$B$1:$AF$1,0),FALSE)),VLOOKUP($B3,'Allokerad kvv'!$B$2:$AV$700,MATCH(I$1,'Allokerad kvv'!$B$1:$AV$1,0),FALSE),VLOOKUP($B3,'Justerad allokering kvv'!$B$1:$AG$700,MATCH(I$1,'Justerad allokering kvv'!$B$1:$AF$1,0),FALSE)))</f>
        <v>0</v>
      </c>
      <c r="J3">
        <f>IF($B3=" ","",IF(ISERROR(1/VLOOKUP($B3,'Justerad allokering kvv'!$B$1:$AG$700,MATCH(J$1,'Justerad allokering kvv'!$B$1:$AF$1,0),FALSE)),VLOOKUP($B3,'Allokerad kvv'!$B$2:$AV$700,MATCH(J$1,'Allokerad kvv'!$B$1:$AV$1,0),FALSE),VLOOKUP($B3,'Justerad allokering kvv'!$B$1:$AG$700,MATCH(J$1,'Justerad allokering kvv'!$B$1:$AF$1,0),FALSE)))</f>
        <v>0</v>
      </c>
      <c r="K3">
        <f>IF($B3=" ","",IF(ISERROR(1/VLOOKUP($B3,'Justerad allokering kvv'!$B$1:$AG$700,MATCH(K$1,'Justerad allokering kvv'!$B$1:$AF$1,0),FALSE)),VLOOKUP($B3,'Allokerad kvv'!$B$2:$AV$700,MATCH(K$1,'Allokerad kvv'!$B$1:$AV$1,0),FALSE),VLOOKUP($B3,'Justerad allokering kvv'!$B$1:$AG$700,MATCH(K$1,'Justerad allokering kvv'!$B$1:$AF$1,0),FALSE)))</f>
        <v>0</v>
      </c>
      <c r="L3">
        <f>IF($B3=" ","",IF(ISERROR(1/VLOOKUP($B3,'Justerad allokering kvv'!$B$1:$AG$700,MATCH(L$1,'Justerad allokering kvv'!$B$1:$AF$1,0),FALSE)),VLOOKUP($B3,'Allokerad kvv'!$B$2:$AV$700,MATCH(L$1,'Allokerad kvv'!$B$1:$AV$1,0),FALSE),VLOOKUP($B3,'Justerad allokering kvv'!$B$1:$AG$700,MATCH(L$1,'Justerad allokering kvv'!$B$1:$AF$1,0),FALSE)))</f>
        <v>0</v>
      </c>
      <c r="M3">
        <f>IF($B3=" ","",IF(ISERROR(1/VLOOKUP($B3,'Justerad allokering kvv'!$B$1:$AG$700,MATCH(M$1,'Justerad allokering kvv'!$B$1:$AF$1,0),FALSE)),VLOOKUP($B3,'Allokerad kvv'!$B$2:$AV$700,MATCH(M$1,'Allokerad kvv'!$B$1:$AV$1,0),FALSE),VLOOKUP($B3,'Justerad allokering kvv'!$B$1:$AG$700,MATCH(M$1,'Justerad allokering kvv'!$B$1:$AF$1,0),FALSE)))</f>
        <v>0</v>
      </c>
      <c r="N3">
        <f>IF($B3=" ","",IF(ISERROR(1/VLOOKUP($B3,'Justerad allokering kvv'!$B$1:$AG$700,MATCH(N$1,'Justerad allokering kvv'!$B$1:$AF$1,0),FALSE)),VLOOKUP($B3,'Allokerad kvv'!$B$2:$AV$700,MATCH(N$1,'Allokerad kvv'!$B$1:$AV$1,0),FALSE),VLOOKUP($B3,'Justerad allokering kvv'!$B$1:$AG$700,MATCH(N$1,'Justerad allokering kvv'!$B$1:$AF$1,0),FALSE)))</f>
        <v>0</v>
      </c>
      <c r="O3">
        <f>IF($B3=" ","",IF(ISERROR(1/VLOOKUP($B3,'Justerad allokering kvv'!$B$1:$AG$700,MATCH(O$1,'Justerad allokering kvv'!$B$1:$AF$1,0),FALSE)),VLOOKUP($B3,'Allokerad kvv'!$B$2:$AV$700,MATCH(O$1,'Allokerad kvv'!$B$1:$AV$1,0),FALSE),VLOOKUP($B3,'Justerad allokering kvv'!$B$1:$AG$700,MATCH(O$1,'Justerad allokering kvv'!$B$1:$AF$1,0),FALSE)))</f>
        <v>0</v>
      </c>
      <c r="P3">
        <f>IF($B3=" ","",IF(ISERROR(1/VLOOKUP($B3,'Justerad allokering kvv'!$B$1:$AG$700,MATCH(P$1,'Justerad allokering kvv'!$B$1:$AF$1,0),FALSE)),VLOOKUP($B3,'Allokerad kvv'!$B$2:$AV$700,MATCH(P$1,'Allokerad kvv'!$B$1:$AV$1,0),FALSE),VLOOKUP($B3,'Justerad allokering kvv'!$B$1:$AG$700,MATCH(P$1,'Justerad allokering kvv'!$B$1:$AF$1,0),FALSE)))</f>
        <v>0</v>
      </c>
      <c r="Q3">
        <f>IF($B3=" ","",IF(ISERROR(1/VLOOKUP($B3,'Justerad allokering kvv'!$B$1:$AG$700,MATCH(Q$1,'Justerad allokering kvv'!$B$1:$AF$1,0),FALSE)),VLOOKUP($B3,'Allokerad kvv'!$B$2:$AV$700,MATCH(Q$1,'Allokerad kvv'!$B$1:$AV$1,0),FALSE),VLOOKUP($B3,'Justerad allokering kvv'!$B$1:$AG$700,MATCH(Q$1,'Justerad allokering kvv'!$B$1:$AF$1,0),FALSE)))</f>
        <v>0</v>
      </c>
      <c r="R3">
        <f>IF($B3=" ","",IF(ISERROR(1/VLOOKUP($B3,'Justerad allokering kvv'!$B$1:$AG$700,MATCH(R$1,'Justerad allokering kvv'!$B$1:$AF$1,0),FALSE)),VLOOKUP($B3,'Allokerad kvv'!$B$2:$AV$700,MATCH(R$1,'Allokerad kvv'!$B$1:$AV$1,0),FALSE),VLOOKUP($B3,'Justerad allokering kvv'!$B$1:$AG$700,MATCH(R$1,'Justerad allokering kvv'!$B$1:$AF$1,0),FALSE)))</f>
        <v>0</v>
      </c>
      <c r="S3">
        <f>IF($B3=" ","",IF(ISERROR(1/VLOOKUP($B3,'Justerad allokering kvv'!$B$1:$AG$700,MATCH(S$1,'Justerad allokering kvv'!$B$1:$AF$1,0),FALSE)),VLOOKUP($B3,'Allokerad kvv'!$B$2:$AV$700,MATCH(S$1,'Allokerad kvv'!$B$1:$AV$1,0),FALSE),VLOOKUP($B3,'Justerad allokering kvv'!$B$1:$AG$700,MATCH(S$1,'Justerad allokering kvv'!$B$1:$AF$1,0),FALSE)))</f>
        <v>0</v>
      </c>
      <c r="T3">
        <f>IF($B3=" ","",IF(ISERROR(1/VLOOKUP($B3,'Justerad allokering kvv'!$B$1:$AG$700,MATCH(T$1,'Justerad allokering kvv'!$B$1:$AF$1,0),FALSE)),VLOOKUP($B3,'Allokerad kvv'!$B$2:$AV$700,MATCH(T$1,'Allokerad kvv'!$B$1:$AV$1,0),FALSE),VLOOKUP($B3,'Justerad allokering kvv'!$B$1:$AG$700,MATCH(T$1,'Justerad allokering kvv'!$B$1:$AF$1,0),FALSE)))</f>
        <v>0</v>
      </c>
      <c r="U3">
        <f>IF($B3=" ","",IF(ISERROR(1/VLOOKUP($B3,'Justerad allokering kvv'!$B$1:$AG$700,MATCH(U$1,'Justerad allokering kvv'!$B$1:$AF$1,0),FALSE)),VLOOKUP($B3,'Allokerad kvv'!$B$2:$AV$700,MATCH(U$1,'Allokerad kvv'!$B$1:$AV$1,0),FALSE),VLOOKUP($B3,'Justerad allokering kvv'!$B$1:$AG$700,MATCH(U$1,'Justerad allokering kvv'!$B$1:$AF$1,0),FALSE)))</f>
        <v>0</v>
      </c>
      <c r="V3">
        <f>IF($B3=" ","",IF(ISERROR(1/VLOOKUP($B3,'Justerad allokering kvv'!$B$1:$AG$700,MATCH(V$1,'Justerad allokering kvv'!$B$1:$AF$1,0),FALSE)),VLOOKUP($B3,'Allokerad kvv'!$B$2:$AV$700,MATCH(V$1,'Allokerad kvv'!$B$1:$AV$1,0),FALSE),VLOOKUP($B3,'Justerad allokering kvv'!$B$1:$AG$700,MATCH(V$1,'Justerad allokering kvv'!$B$1:$AF$1,0),FALSE)))</f>
        <v>0</v>
      </c>
      <c r="W3">
        <f>IF($B3=" ","",IF(ISERROR(1/VLOOKUP($B3,'Justerad allokering kvv'!$B$1:$AG$700,MATCH(W$1,'Justerad allokering kvv'!$B$1:$AF$1,0),FALSE)),VLOOKUP($B3,'Allokerad kvv'!$B$2:$AV$700,MATCH(W$1,'Allokerad kvv'!$B$1:$AV$1,0),FALSE),VLOOKUP($B3,'Justerad allokering kvv'!$B$1:$AG$700,MATCH(W$1,'Justerad allokering kvv'!$B$1:$AF$1,0),FALSE)))</f>
        <v>0</v>
      </c>
      <c r="X3">
        <f>IF($B3=" ","",IF(ISERROR(1/VLOOKUP($B3,'Justerad allokering kvv'!$B$1:$AG$700,MATCH(X$1,'Justerad allokering kvv'!$B$1:$AF$1,0),FALSE)),VLOOKUP($B3,'Allokerad kvv'!$B$2:$AV$700,MATCH(X$1,'Allokerad kvv'!$B$1:$AV$1,0),FALSE),VLOOKUP($B3,'Justerad allokering kvv'!$B$1:$AG$700,MATCH(X$1,'Justerad allokering kvv'!$B$1:$AF$1,0),FALSE)))</f>
        <v>0</v>
      </c>
      <c r="Y3">
        <f>IF($B3=" ","",IF(ISERROR(1/VLOOKUP($B3,'Justerad allokering kvv'!$B$1:$AG$700,MATCH(Y$1,'Justerad allokering kvv'!$B$1:$AF$1,0),FALSE)),VLOOKUP($B3,'Allokerad kvv'!$B$2:$AV$700,MATCH(Y$1,'Allokerad kvv'!$B$1:$AV$1,0),FALSE),VLOOKUP($B3,'Justerad allokering kvv'!$B$1:$AG$700,MATCH(Y$1,'Justerad allokering kvv'!$B$1:$AF$1,0),FALSE)))</f>
        <v>0</v>
      </c>
      <c r="AB3">
        <f>IFERROR(VLOOKUP($B3,Kraftvärmeprod!$B$1:$AO$424,MATCH("Tillförd energi från rökgaskondensering (GWh)",Kraftvärmeprod!$B$1:$AG$1,0),FALSE)/1,0)</f>
        <v>0</v>
      </c>
      <c r="AE3" s="122">
        <f t="shared" ref="AE3:AE66" si="0">SUM(C3:AB3)</f>
        <v>0</v>
      </c>
      <c r="AG3">
        <f t="shared" ref="AG3:AG66" si="1">AE3-R3</f>
        <v>0</v>
      </c>
      <c r="AH3">
        <f t="shared" ref="AH3:AH66" si="2">AG3-AB3</f>
        <v>0</v>
      </c>
      <c r="AI3" t="str">
        <f>IF(AH3=0,"",AH3/VLOOKUP(B3,Kraftvärmeprod!$B$1:$BC$480,MATCH("Summa tillförd energi exklusive rökgaskondensering",Kraftvärmeprod!$B$1:$BC$1,0),FALSE))</f>
        <v/>
      </c>
      <c r="AK3">
        <f t="shared" ref="AK3:AK66" si="3">E3+F3+J3+M3+N3+P3+S3+T3+U3+V3+X3+Y3+L3</f>
        <v>0</v>
      </c>
    </row>
    <row r="4" spans="1:37" x14ac:dyDescent="0.25">
      <c r="A4" s="2" t="s">
        <v>22</v>
      </c>
      <c r="B4" s="2" t="s">
        <v>25</v>
      </c>
      <c r="C4">
        <f>IF($B4=" ","",IF(ISERROR(1/VLOOKUP($B4,'Justerad allokering kvv'!$B$1:$AG$700,MATCH(C$1,'Justerad allokering kvv'!$B$1:$AF$1,0),FALSE)),VLOOKUP($B4,'Allokerad kvv'!$B$2:$AV$700,MATCH(C$1,'Allokerad kvv'!$B$1:$AV$1,0),FALSE),VLOOKUP($B4,'Justerad allokering kvv'!$B$1:$AG$700,MATCH(C$1,'Justerad allokering kvv'!$B$1:$AF$1,0),FALSE)))</f>
        <v>0</v>
      </c>
      <c r="D4">
        <f>IF($B4=" ","",IF(ISERROR(1/VLOOKUP($B4,'Justerad allokering kvv'!$B$1:$AG$700,MATCH(D$1,'Justerad allokering kvv'!$B$1:$AF$1,0),FALSE)),VLOOKUP($B4,'Allokerad kvv'!$B$2:$AV$700,MATCH(D$1,'Allokerad kvv'!$B$1:$AV$1,0),FALSE),VLOOKUP($B4,'Justerad allokering kvv'!$B$1:$AG$700,MATCH(D$1,'Justerad allokering kvv'!$B$1:$AF$1,0),FALSE)))</f>
        <v>0</v>
      </c>
      <c r="E4">
        <f>IF($B4=" ","",IF(ISERROR(1/VLOOKUP($B4,'Justerad allokering kvv'!$B$1:$AG$700,MATCH(E$1,'Justerad allokering kvv'!$B$1:$AF$1,0),FALSE)),VLOOKUP($B4,'Allokerad kvv'!$B$2:$AV$700,MATCH(E$1,'Allokerad kvv'!$B$1:$AV$1,0),FALSE),VLOOKUP($B4,'Justerad allokering kvv'!$B$1:$AG$700,MATCH(E$1,'Justerad allokering kvv'!$B$1:$AF$1,0),FALSE)))</f>
        <v>0</v>
      </c>
      <c r="F4">
        <f>IF($B4=" ","",IF(ISERROR(1/VLOOKUP($B4,'Justerad allokering kvv'!$B$1:$AG$700,MATCH(F$1,'Justerad allokering kvv'!$B$1:$AF$1,0),FALSE)),VLOOKUP($B4,'Allokerad kvv'!$B$2:$AV$700,MATCH(F$1,'Allokerad kvv'!$B$1:$AV$1,0),FALSE),VLOOKUP($B4,'Justerad allokering kvv'!$B$1:$AG$700,MATCH(F$1,'Justerad allokering kvv'!$B$1:$AF$1,0),FALSE)))</f>
        <v>0</v>
      </c>
      <c r="G4">
        <f>IF($B4=" ","",IF(ISERROR(1/VLOOKUP($B4,'Justerad allokering kvv'!$B$1:$AG$700,MATCH(G$1,'Justerad allokering kvv'!$B$1:$AF$1,0),FALSE)),VLOOKUP($B4,'Allokerad kvv'!$B$2:$AV$700,MATCH(G$1,'Allokerad kvv'!$B$1:$AV$1,0),FALSE),VLOOKUP($B4,'Justerad allokering kvv'!$B$1:$AG$700,MATCH(G$1,'Justerad allokering kvv'!$B$1:$AF$1,0),FALSE)))</f>
        <v>0</v>
      </c>
      <c r="H4">
        <f>IF($B4=" ","",IF(ISERROR(1/VLOOKUP($B4,'Justerad allokering kvv'!$B$1:$AG$700,MATCH(H$1,'Justerad allokering kvv'!$B$1:$AF$1,0),FALSE)),VLOOKUP($B4,'Allokerad kvv'!$B$2:$AV$700,MATCH(H$1,'Allokerad kvv'!$B$1:$AV$1,0),FALSE),VLOOKUP($B4,'Justerad allokering kvv'!$B$1:$AG$700,MATCH(H$1,'Justerad allokering kvv'!$B$1:$AF$1,0),FALSE)))</f>
        <v>0</v>
      </c>
      <c r="I4">
        <f>IF($B4=" ","",IF(ISERROR(1/VLOOKUP($B4,'Justerad allokering kvv'!$B$1:$AG$700,MATCH(I$1,'Justerad allokering kvv'!$B$1:$AF$1,0),FALSE)),VLOOKUP($B4,'Allokerad kvv'!$B$2:$AV$700,MATCH(I$1,'Allokerad kvv'!$B$1:$AV$1,0),FALSE),VLOOKUP($B4,'Justerad allokering kvv'!$B$1:$AG$700,MATCH(I$1,'Justerad allokering kvv'!$B$1:$AF$1,0),FALSE)))</f>
        <v>0</v>
      </c>
      <c r="J4">
        <f>IF($B4=" ","",IF(ISERROR(1/VLOOKUP($B4,'Justerad allokering kvv'!$B$1:$AG$700,MATCH(J$1,'Justerad allokering kvv'!$B$1:$AF$1,0),FALSE)),VLOOKUP($B4,'Allokerad kvv'!$B$2:$AV$700,MATCH(J$1,'Allokerad kvv'!$B$1:$AV$1,0),FALSE),VLOOKUP($B4,'Justerad allokering kvv'!$B$1:$AG$700,MATCH(J$1,'Justerad allokering kvv'!$B$1:$AF$1,0),FALSE)))</f>
        <v>0</v>
      </c>
      <c r="K4">
        <f>IF($B4=" ","",IF(ISERROR(1/VLOOKUP($B4,'Justerad allokering kvv'!$B$1:$AG$700,MATCH(K$1,'Justerad allokering kvv'!$B$1:$AF$1,0),FALSE)),VLOOKUP($B4,'Allokerad kvv'!$B$2:$AV$700,MATCH(K$1,'Allokerad kvv'!$B$1:$AV$1,0),FALSE),VLOOKUP($B4,'Justerad allokering kvv'!$B$1:$AG$700,MATCH(K$1,'Justerad allokering kvv'!$B$1:$AF$1,0),FALSE)))</f>
        <v>0</v>
      </c>
      <c r="L4">
        <f>IF($B4=" ","",IF(ISERROR(1/VLOOKUP($B4,'Justerad allokering kvv'!$B$1:$AG$700,MATCH(L$1,'Justerad allokering kvv'!$B$1:$AF$1,0),FALSE)),VLOOKUP($B4,'Allokerad kvv'!$B$2:$AV$700,MATCH(L$1,'Allokerad kvv'!$B$1:$AV$1,0),FALSE),VLOOKUP($B4,'Justerad allokering kvv'!$B$1:$AG$700,MATCH(L$1,'Justerad allokering kvv'!$B$1:$AF$1,0),FALSE)))</f>
        <v>0</v>
      </c>
      <c r="M4">
        <f>IF($B4=" ","",IF(ISERROR(1/VLOOKUP($B4,'Justerad allokering kvv'!$B$1:$AG$700,MATCH(M$1,'Justerad allokering kvv'!$B$1:$AF$1,0),FALSE)),VLOOKUP($B4,'Allokerad kvv'!$B$2:$AV$700,MATCH(M$1,'Allokerad kvv'!$B$1:$AV$1,0),FALSE),VLOOKUP($B4,'Justerad allokering kvv'!$B$1:$AG$700,MATCH(M$1,'Justerad allokering kvv'!$B$1:$AF$1,0),FALSE)))</f>
        <v>0</v>
      </c>
      <c r="N4">
        <f>IF($B4=" ","",IF(ISERROR(1/VLOOKUP($B4,'Justerad allokering kvv'!$B$1:$AG$700,MATCH(N$1,'Justerad allokering kvv'!$B$1:$AF$1,0),FALSE)),VLOOKUP($B4,'Allokerad kvv'!$B$2:$AV$700,MATCH(N$1,'Allokerad kvv'!$B$1:$AV$1,0),FALSE),VLOOKUP($B4,'Justerad allokering kvv'!$B$1:$AG$700,MATCH(N$1,'Justerad allokering kvv'!$B$1:$AF$1,0),FALSE)))</f>
        <v>0</v>
      </c>
      <c r="O4">
        <f>IF($B4=" ","",IF(ISERROR(1/VLOOKUP($B4,'Justerad allokering kvv'!$B$1:$AG$700,MATCH(O$1,'Justerad allokering kvv'!$B$1:$AF$1,0),FALSE)),VLOOKUP($B4,'Allokerad kvv'!$B$2:$AV$700,MATCH(O$1,'Allokerad kvv'!$B$1:$AV$1,0),FALSE),VLOOKUP($B4,'Justerad allokering kvv'!$B$1:$AG$700,MATCH(O$1,'Justerad allokering kvv'!$B$1:$AF$1,0),FALSE)))</f>
        <v>0</v>
      </c>
      <c r="P4">
        <f>IF($B4=" ","",IF(ISERROR(1/VLOOKUP($B4,'Justerad allokering kvv'!$B$1:$AG$700,MATCH(P$1,'Justerad allokering kvv'!$B$1:$AF$1,0),FALSE)),VLOOKUP($B4,'Allokerad kvv'!$B$2:$AV$700,MATCH(P$1,'Allokerad kvv'!$B$1:$AV$1,0),FALSE),VLOOKUP($B4,'Justerad allokering kvv'!$B$1:$AG$700,MATCH(P$1,'Justerad allokering kvv'!$B$1:$AF$1,0),FALSE)))</f>
        <v>0</v>
      </c>
      <c r="Q4">
        <f>IF($B4=" ","",IF(ISERROR(1/VLOOKUP($B4,'Justerad allokering kvv'!$B$1:$AG$700,MATCH(Q$1,'Justerad allokering kvv'!$B$1:$AF$1,0),FALSE)),VLOOKUP($B4,'Allokerad kvv'!$B$2:$AV$700,MATCH(Q$1,'Allokerad kvv'!$B$1:$AV$1,0),FALSE),VLOOKUP($B4,'Justerad allokering kvv'!$B$1:$AG$700,MATCH(Q$1,'Justerad allokering kvv'!$B$1:$AF$1,0),FALSE)))</f>
        <v>0</v>
      </c>
      <c r="R4">
        <f>IF($B4=" ","",IF(ISERROR(1/VLOOKUP($B4,'Justerad allokering kvv'!$B$1:$AG$700,MATCH(R$1,'Justerad allokering kvv'!$B$1:$AF$1,0),FALSE)),VLOOKUP($B4,'Allokerad kvv'!$B$2:$AV$700,MATCH(R$1,'Allokerad kvv'!$B$1:$AV$1,0),FALSE),VLOOKUP($B4,'Justerad allokering kvv'!$B$1:$AG$700,MATCH(R$1,'Justerad allokering kvv'!$B$1:$AF$1,0),FALSE)))</f>
        <v>0</v>
      </c>
      <c r="S4">
        <f>IF($B4=" ","",IF(ISERROR(1/VLOOKUP($B4,'Justerad allokering kvv'!$B$1:$AG$700,MATCH(S$1,'Justerad allokering kvv'!$B$1:$AF$1,0),FALSE)),VLOOKUP($B4,'Allokerad kvv'!$B$2:$AV$700,MATCH(S$1,'Allokerad kvv'!$B$1:$AV$1,0),FALSE),VLOOKUP($B4,'Justerad allokering kvv'!$B$1:$AG$700,MATCH(S$1,'Justerad allokering kvv'!$B$1:$AF$1,0),FALSE)))</f>
        <v>0</v>
      </c>
      <c r="T4">
        <f>IF($B4=" ","",IF(ISERROR(1/VLOOKUP($B4,'Justerad allokering kvv'!$B$1:$AG$700,MATCH(T$1,'Justerad allokering kvv'!$B$1:$AF$1,0),FALSE)),VLOOKUP($B4,'Allokerad kvv'!$B$2:$AV$700,MATCH(T$1,'Allokerad kvv'!$B$1:$AV$1,0),FALSE),VLOOKUP($B4,'Justerad allokering kvv'!$B$1:$AG$700,MATCH(T$1,'Justerad allokering kvv'!$B$1:$AF$1,0),FALSE)))</f>
        <v>0</v>
      </c>
      <c r="U4">
        <f>IF($B4=" ","",IF(ISERROR(1/VLOOKUP($B4,'Justerad allokering kvv'!$B$1:$AG$700,MATCH(U$1,'Justerad allokering kvv'!$B$1:$AF$1,0),FALSE)),VLOOKUP($B4,'Allokerad kvv'!$B$2:$AV$700,MATCH(U$1,'Allokerad kvv'!$B$1:$AV$1,0),FALSE),VLOOKUP($B4,'Justerad allokering kvv'!$B$1:$AG$700,MATCH(U$1,'Justerad allokering kvv'!$B$1:$AF$1,0),FALSE)))</f>
        <v>0</v>
      </c>
      <c r="V4">
        <f>IF($B4=" ","",IF(ISERROR(1/VLOOKUP($B4,'Justerad allokering kvv'!$B$1:$AG$700,MATCH(V$1,'Justerad allokering kvv'!$B$1:$AF$1,0),FALSE)),VLOOKUP($B4,'Allokerad kvv'!$B$2:$AV$700,MATCH(V$1,'Allokerad kvv'!$B$1:$AV$1,0),FALSE),VLOOKUP($B4,'Justerad allokering kvv'!$B$1:$AG$700,MATCH(V$1,'Justerad allokering kvv'!$B$1:$AF$1,0),FALSE)))</f>
        <v>0</v>
      </c>
      <c r="W4">
        <f>IF($B4=" ","",IF(ISERROR(1/VLOOKUP($B4,'Justerad allokering kvv'!$B$1:$AG$700,MATCH(W$1,'Justerad allokering kvv'!$B$1:$AF$1,0),FALSE)),VLOOKUP($B4,'Allokerad kvv'!$B$2:$AV$700,MATCH(W$1,'Allokerad kvv'!$B$1:$AV$1,0),FALSE),VLOOKUP($B4,'Justerad allokering kvv'!$B$1:$AG$700,MATCH(W$1,'Justerad allokering kvv'!$B$1:$AF$1,0),FALSE)))</f>
        <v>0</v>
      </c>
      <c r="X4">
        <f>IF($B4=" ","",IF(ISERROR(1/VLOOKUP($B4,'Justerad allokering kvv'!$B$1:$AG$700,MATCH(X$1,'Justerad allokering kvv'!$B$1:$AF$1,0),FALSE)),VLOOKUP($B4,'Allokerad kvv'!$B$2:$AV$700,MATCH(X$1,'Allokerad kvv'!$B$1:$AV$1,0),FALSE),VLOOKUP($B4,'Justerad allokering kvv'!$B$1:$AG$700,MATCH(X$1,'Justerad allokering kvv'!$B$1:$AF$1,0),FALSE)))</f>
        <v>0</v>
      </c>
      <c r="Y4">
        <f>IF($B4=" ","",IF(ISERROR(1/VLOOKUP($B4,'Justerad allokering kvv'!$B$1:$AG$700,MATCH(Y$1,'Justerad allokering kvv'!$B$1:$AF$1,0),FALSE)),VLOOKUP($B4,'Allokerad kvv'!$B$2:$AV$700,MATCH(Y$1,'Allokerad kvv'!$B$1:$AV$1,0),FALSE),VLOOKUP($B4,'Justerad allokering kvv'!$B$1:$AG$700,MATCH(Y$1,'Justerad allokering kvv'!$B$1:$AF$1,0),FALSE)))</f>
        <v>0</v>
      </c>
      <c r="AB4">
        <f>IFERROR(VLOOKUP($B4,Kraftvärmeprod!$B$1:$AO$424,MATCH("Tillförd energi från rökgaskondensering (GWh)",Kraftvärmeprod!$B$1:$AG$1,0),FALSE)/1,0)</f>
        <v>0</v>
      </c>
      <c r="AE4" s="122">
        <f t="shared" si="0"/>
        <v>0</v>
      </c>
      <c r="AG4">
        <f t="shared" si="1"/>
        <v>0</v>
      </c>
      <c r="AH4">
        <f t="shared" si="2"/>
        <v>0</v>
      </c>
      <c r="AI4" t="str">
        <f>IF(AH4=0,"",AH4/VLOOKUP(B4,Kraftvärmeprod!$B$1:$BC$480,MATCH("Summa tillförd energi exklusive rökgaskondensering",Kraftvärmeprod!$B$1:$BC$1,0),FALSE))</f>
        <v/>
      </c>
      <c r="AK4">
        <f t="shared" si="3"/>
        <v>0</v>
      </c>
    </row>
    <row r="5" spans="1:37" x14ac:dyDescent="0.25">
      <c r="A5" s="2" t="s">
        <v>22</v>
      </c>
      <c r="B5" s="2" t="s">
        <v>26</v>
      </c>
      <c r="C5">
        <f>IF($B5=" ","",IF(ISERROR(1/VLOOKUP($B5,'Justerad allokering kvv'!$B$1:$AG$700,MATCH(C$1,'Justerad allokering kvv'!$B$1:$AF$1,0),FALSE)),VLOOKUP($B5,'Allokerad kvv'!$B$2:$AV$700,MATCH(C$1,'Allokerad kvv'!$B$1:$AV$1,0),FALSE),VLOOKUP($B5,'Justerad allokering kvv'!$B$1:$AG$700,MATCH(C$1,'Justerad allokering kvv'!$B$1:$AF$1,0),FALSE)))</f>
        <v>0</v>
      </c>
      <c r="D5">
        <f>IF($B5=" ","",IF(ISERROR(1/VLOOKUP($B5,'Justerad allokering kvv'!$B$1:$AG$700,MATCH(D$1,'Justerad allokering kvv'!$B$1:$AF$1,0),FALSE)),VLOOKUP($B5,'Allokerad kvv'!$B$2:$AV$700,MATCH(D$1,'Allokerad kvv'!$B$1:$AV$1,0),FALSE),VLOOKUP($B5,'Justerad allokering kvv'!$B$1:$AG$700,MATCH(D$1,'Justerad allokering kvv'!$B$1:$AF$1,0),FALSE)))</f>
        <v>0</v>
      </c>
      <c r="E5">
        <f>IF($B5=" ","",IF(ISERROR(1/VLOOKUP($B5,'Justerad allokering kvv'!$B$1:$AG$700,MATCH(E$1,'Justerad allokering kvv'!$B$1:$AF$1,0),FALSE)),VLOOKUP($B5,'Allokerad kvv'!$B$2:$AV$700,MATCH(E$1,'Allokerad kvv'!$B$1:$AV$1,0),FALSE),VLOOKUP($B5,'Justerad allokering kvv'!$B$1:$AG$700,MATCH(E$1,'Justerad allokering kvv'!$B$1:$AF$1,0),FALSE)))</f>
        <v>0</v>
      </c>
      <c r="F5">
        <f>IF($B5=" ","",IF(ISERROR(1/VLOOKUP($B5,'Justerad allokering kvv'!$B$1:$AG$700,MATCH(F$1,'Justerad allokering kvv'!$B$1:$AF$1,0),FALSE)),VLOOKUP($B5,'Allokerad kvv'!$B$2:$AV$700,MATCH(F$1,'Allokerad kvv'!$B$1:$AV$1,0),FALSE),VLOOKUP($B5,'Justerad allokering kvv'!$B$1:$AG$700,MATCH(F$1,'Justerad allokering kvv'!$B$1:$AF$1,0),FALSE)))</f>
        <v>0</v>
      </c>
      <c r="G5">
        <f>IF($B5=" ","",IF(ISERROR(1/VLOOKUP($B5,'Justerad allokering kvv'!$B$1:$AG$700,MATCH(G$1,'Justerad allokering kvv'!$B$1:$AF$1,0),FALSE)),VLOOKUP($B5,'Allokerad kvv'!$B$2:$AV$700,MATCH(G$1,'Allokerad kvv'!$B$1:$AV$1,0),FALSE),VLOOKUP($B5,'Justerad allokering kvv'!$B$1:$AG$700,MATCH(G$1,'Justerad allokering kvv'!$B$1:$AF$1,0),FALSE)))</f>
        <v>0</v>
      </c>
      <c r="H5">
        <f>IF($B5=" ","",IF(ISERROR(1/VLOOKUP($B5,'Justerad allokering kvv'!$B$1:$AG$700,MATCH(H$1,'Justerad allokering kvv'!$B$1:$AF$1,0),FALSE)),VLOOKUP($B5,'Allokerad kvv'!$B$2:$AV$700,MATCH(H$1,'Allokerad kvv'!$B$1:$AV$1,0),FALSE),VLOOKUP($B5,'Justerad allokering kvv'!$B$1:$AG$700,MATCH(H$1,'Justerad allokering kvv'!$B$1:$AF$1,0),FALSE)))</f>
        <v>0</v>
      </c>
      <c r="I5">
        <f>IF($B5=" ","",IF(ISERROR(1/VLOOKUP($B5,'Justerad allokering kvv'!$B$1:$AG$700,MATCH(I$1,'Justerad allokering kvv'!$B$1:$AF$1,0),FALSE)),VLOOKUP($B5,'Allokerad kvv'!$B$2:$AV$700,MATCH(I$1,'Allokerad kvv'!$B$1:$AV$1,0),FALSE),VLOOKUP($B5,'Justerad allokering kvv'!$B$1:$AG$700,MATCH(I$1,'Justerad allokering kvv'!$B$1:$AF$1,0),FALSE)))</f>
        <v>0</v>
      </c>
      <c r="J5">
        <f>IF($B5=" ","",IF(ISERROR(1/VLOOKUP($B5,'Justerad allokering kvv'!$B$1:$AG$700,MATCH(J$1,'Justerad allokering kvv'!$B$1:$AF$1,0),FALSE)),VLOOKUP($B5,'Allokerad kvv'!$B$2:$AV$700,MATCH(J$1,'Allokerad kvv'!$B$1:$AV$1,0),FALSE),VLOOKUP($B5,'Justerad allokering kvv'!$B$1:$AG$700,MATCH(J$1,'Justerad allokering kvv'!$B$1:$AF$1,0),FALSE)))</f>
        <v>0</v>
      </c>
      <c r="K5">
        <f>IF($B5=" ","",IF(ISERROR(1/VLOOKUP($B5,'Justerad allokering kvv'!$B$1:$AG$700,MATCH(K$1,'Justerad allokering kvv'!$B$1:$AF$1,0),FALSE)),VLOOKUP($B5,'Allokerad kvv'!$B$2:$AV$700,MATCH(K$1,'Allokerad kvv'!$B$1:$AV$1,0),FALSE),VLOOKUP($B5,'Justerad allokering kvv'!$B$1:$AG$700,MATCH(K$1,'Justerad allokering kvv'!$B$1:$AF$1,0),FALSE)))</f>
        <v>0</v>
      </c>
      <c r="L5">
        <f>IF($B5=" ","",IF(ISERROR(1/VLOOKUP($B5,'Justerad allokering kvv'!$B$1:$AG$700,MATCH(L$1,'Justerad allokering kvv'!$B$1:$AF$1,0),FALSE)),VLOOKUP($B5,'Allokerad kvv'!$B$2:$AV$700,MATCH(L$1,'Allokerad kvv'!$B$1:$AV$1,0),FALSE),VLOOKUP($B5,'Justerad allokering kvv'!$B$1:$AG$700,MATCH(L$1,'Justerad allokering kvv'!$B$1:$AF$1,0),FALSE)))</f>
        <v>0</v>
      </c>
      <c r="M5">
        <f>IF($B5=" ","",IF(ISERROR(1/VLOOKUP($B5,'Justerad allokering kvv'!$B$1:$AG$700,MATCH(M$1,'Justerad allokering kvv'!$B$1:$AF$1,0),FALSE)),VLOOKUP($B5,'Allokerad kvv'!$B$2:$AV$700,MATCH(M$1,'Allokerad kvv'!$B$1:$AV$1,0),FALSE),VLOOKUP($B5,'Justerad allokering kvv'!$B$1:$AG$700,MATCH(M$1,'Justerad allokering kvv'!$B$1:$AF$1,0),FALSE)))</f>
        <v>0</v>
      </c>
      <c r="N5">
        <f>IF($B5=" ","",IF(ISERROR(1/VLOOKUP($B5,'Justerad allokering kvv'!$B$1:$AG$700,MATCH(N$1,'Justerad allokering kvv'!$B$1:$AF$1,0),FALSE)),VLOOKUP($B5,'Allokerad kvv'!$B$2:$AV$700,MATCH(N$1,'Allokerad kvv'!$B$1:$AV$1,0),FALSE),VLOOKUP($B5,'Justerad allokering kvv'!$B$1:$AG$700,MATCH(N$1,'Justerad allokering kvv'!$B$1:$AF$1,0),FALSE)))</f>
        <v>0</v>
      </c>
      <c r="O5">
        <f>IF($B5=" ","",IF(ISERROR(1/VLOOKUP($B5,'Justerad allokering kvv'!$B$1:$AG$700,MATCH(O$1,'Justerad allokering kvv'!$B$1:$AF$1,0),FALSE)),VLOOKUP($B5,'Allokerad kvv'!$B$2:$AV$700,MATCH(O$1,'Allokerad kvv'!$B$1:$AV$1,0),FALSE),VLOOKUP($B5,'Justerad allokering kvv'!$B$1:$AG$700,MATCH(O$1,'Justerad allokering kvv'!$B$1:$AF$1,0),FALSE)))</f>
        <v>0</v>
      </c>
      <c r="P5">
        <f>IF($B5=" ","",IF(ISERROR(1/VLOOKUP($B5,'Justerad allokering kvv'!$B$1:$AG$700,MATCH(P$1,'Justerad allokering kvv'!$B$1:$AF$1,0),FALSE)),VLOOKUP($B5,'Allokerad kvv'!$B$2:$AV$700,MATCH(P$1,'Allokerad kvv'!$B$1:$AV$1,0),FALSE),VLOOKUP($B5,'Justerad allokering kvv'!$B$1:$AG$700,MATCH(P$1,'Justerad allokering kvv'!$B$1:$AF$1,0),FALSE)))</f>
        <v>0</v>
      </c>
      <c r="Q5">
        <f>IF($B5=" ","",IF(ISERROR(1/VLOOKUP($B5,'Justerad allokering kvv'!$B$1:$AG$700,MATCH(Q$1,'Justerad allokering kvv'!$B$1:$AF$1,0),FALSE)),VLOOKUP($B5,'Allokerad kvv'!$B$2:$AV$700,MATCH(Q$1,'Allokerad kvv'!$B$1:$AV$1,0),FALSE),VLOOKUP($B5,'Justerad allokering kvv'!$B$1:$AG$700,MATCH(Q$1,'Justerad allokering kvv'!$B$1:$AF$1,0),FALSE)))</f>
        <v>0</v>
      </c>
      <c r="R5">
        <f>IF($B5=" ","",IF(ISERROR(1/VLOOKUP($B5,'Justerad allokering kvv'!$B$1:$AG$700,MATCH(R$1,'Justerad allokering kvv'!$B$1:$AF$1,0),FALSE)),VLOOKUP($B5,'Allokerad kvv'!$B$2:$AV$700,MATCH(R$1,'Allokerad kvv'!$B$1:$AV$1,0),FALSE),VLOOKUP($B5,'Justerad allokering kvv'!$B$1:$AG$700,MATCH(R$1,'Justerad allokering kvv'!$B$1:$AF$1,0),FALSE)))</f>
        <v>0</v>
      </c>
      <c r="S5">
        <f>IF($B5=" ","",IF(ISERROR(1/VLOOKUP($B5,'Justerad allokering kvv'!$B$1:$AG$700,MATCH(S$1,'Justerad allokering kvv'!$B$1:$AF$1,0),FALSE)),VLOOKUP($B5,'Allokerad kvv'!$B$2:$AV$700,MATCH(S$1,'Allokerad kvv'!$B$1:$AV$1,0),FALSE),VLOOKUP($B5,'Justerad allokering kvv'!$B$1:$AG$700,MATCH(S$1,'Justerad allokering kvv'!$B$1:$AF$1,0),FALSE)))</f>
        <v>0</v>
      </c>
      <c r="T5">
        <f>IF($B5=" ","",IF(ISERROR(1/VLOOKUP($B5,'Justerad allokering kvv'!$B$1:$AG$700,MATCH(T$1,'Justerad allokering kvv'!$B$1:$AF$1,0),FALSE)),VLOOKUP($B5,'Allokerad kvv'!$B$2:$AV$700,MATCH(T$1,'Allokerad kvv'!$B$1:$AV$1,0),FALSE),VLOOKUP($B5,'Justerad allokering kvv'!$B$1:$AG$700,MATCH(T$1,'Justerad allokering kvv'!$B$1:$AF$1,0),FALSE)))</f>
        <v>0</v>
      </c>
      <c r="U5">
        <f>IF($B5=" ","",IF(ISERROR(1/VLOOKUP($B5,'Justerad allokering kvv'!$B$1:$AG$700,MATCH(U$1,'Justerad allokering kvv'!$B$1:$AF$1,0),FALSE)),VLOOKUP($B5,'Allokerad kvv'!$B$2:$AV$700,MATCH(U$1,'Allokerad kvv'!$B$1:$AV$1,0),FALSE),VLOOKUP($B5,'Justerad allokering kvv'!$B$1:$AG$700,MATCH(U$1,'Justerad allokering kvv'!$B$1:$AF$1,0),FALSE)))</f>
        <v>0</v>
      </c>
      <c r="V5">
        <f>IF($B5=" ","",IF(ISERROR(1/VLOOKUP($B5,'Justerad allokering kvv'!$B$1:$AG$700,MATCH(V$1,'Justerad allokering kvv'!$B$1:$AF$1,0),FALSE)),VLOOKUP($B5,'Allokerad kvv'!$B$2:$AV$700,MATCH(V$1,'Allokerad kvv'!$B$1:$AV$1,0),FALSE),VLOOKUP($B5,'Justerad allokering kvv'!$B$1:$AG$700,MATCH(V$1,'Justerad allokering kvv'!$B$1:$AF$1,0),FALSE)))</f>
        <v>0</v>
      </c>
      <c r="W5">
        <f>IF($B5=" ","",IF(ISERROR(1/VLOOKUP($B5,'Justerad allokering kvv'!$B$1:$AG$700,MATCH(W$1,'Justerad allokering kvv'!$B$1:$AF$1,0),FALSE)),VLOOKUP($B5,'Allokerad kvv'!$B$2:$AV$700,MATCH(W$1,'Allokerad kvv'!$B$1:$AV$1,0),FALSE),VLOOKUP($B5,'Justerad allokering kvv'!$B$1:$AG$700,MATCH(W$1,'Justerad allokering kvv'!$B$1:$AF$1,0),FALSE)))</f>
        <v>0</v>
      </c>
      <c r="X5">
        <f>IF($B5=" ","",IF(ISERROR(1/VLOOKUP($B5,'Justerad allokering kvv'!$B$1:$AG$700,MATCH(X$1,'Justerad allokering kvv'!$B$1:$AF$1,0),FALSE)),VLOOKUP($B5,'Allokerad kvv'!$B$2:$AV$700,MATCH(X$1,'Allokerad kvv'!$B$1:$AV$1,0),FALSE),VLOOKUP($B5,'Justerad allokering kvv'!$B$1:$AG$700,MATCH(X$1,'Justerad allokering kvv'!$B$1:$AF$1,0),FALSE)))</f>
        <v>0</v>
      </c>
      <c r="Y5">
        <f>IF($B5=" ","",IF(ISERROR(1/VLOOKUP($B5,'Justerad allokering kvv'!$B$1:$AG$700,MATCH(Y$1,'Justerad allokering kvv'!$B$1:$AF$1,0),FALSE)),VLOOKUP($B5,'Allokerad kvv'!$B$2:$AV$700,MATCH(Y$1,'Allokerad kvv'!$B$1:$AV$1,0),FALSE),VLOOKUP($B5,'Justerad allokering kvv'!$B$1:$AG$700,MATCH(Y$1,'Justerad allokering kvv'!$B$1:$AF$1,0),FALSE)))</f>
        <v>0</v>
      </c>
      <c r="AB5">
        <f>IFERROR(VLOOKUP($B5,Kraftvärmeprod!$B$1:$AO$424,MATCH("Tillförd energi från rökgaskondensering (GWh)",Kraftvärmeprod!$B$1:$AG$1,0),FALSE)/1,0)</f>
        <v>0</v>
      </c>
      <c r="AE5" s="122">
        <f t="shared" si="0"/>
        <v>0</v>
      </c>
      <c r="AG5">
        <f t="shared" si="1"/>
        <v>0</v>
      </c>
      <c r="AH5">
        <f t="shared" si="2"/>
        <v>0</v>
      </c>
      <c r="AI5" t="str">
        <f>IF(AH5=0,"",AH5/VLOOKUP(B5,Kraftvärmeprod!$B$1:$BC$480,MATCH("Summa tillförd energi exklusive rökgaskondensering",Kraftvärmeprod!$B$1:$BC$1,0),FALSE))</f>
        <v/>
      </c>
      <c r="AK5">
        <f t="shared" si="3"/>
        <v>0</v>
      </c>
    </row>
    <row r="6" spans="1:37" x14ac:dyDescent="0.25">
      <c r="A6" s="2" t="s">
        <v>22</v>
      </c>
      <c r="B6" s="2" t="s">
        <v>27</v>
      </c>
      <c r="C6">
        <f>IF($B6=" ","",IF(ISERROR(1/VLOOKUP($B6,'Justerad allokering kvv'!$B$1:$AG$700,MATCH(C$1,'Justerad allokering kvv'!$B$1:$AF$1,0),FALSE)),VLOOKUP($B6,'Allokerad kvv'!$B$2:$AV$700,MATCH(C$1,'Allokerad kvv'!$B$1:$AV$1,0),FALSE),VLOOKUP($B6,'Justerad allokering kvv'!$B$1:$AG$700,MATCH(C$1,'Justerad allokering kvv'!$B$1:$AF$1,0),FALSE)))</f>
        <v>0</v>
      </c>
      <c r="D6">
        <f>IF($B6=" ","",IF(ISERROR(1/VLOOKUP($B6,'Justerad allokering kvv'!$B$1:$AG$700,MATCH(D$1,'Justerad allokering kvv'!$B$1:$AF$1,0),FALSE)),VLOOKUP($B6,'Allokerad kvv'!$B$2:$AV$700,MATCH(D$1,'Allokerad kvv'!$B$1:$AV$1,0),FALSE),VLOOKUP($B6,'Justerad allokering kvv'!$B$1:$AG$700,MATCH(D$1,'Justerad allokering kvv'!$B$1:$AF$1,0),FALSE)))</f>
        <v>0</v>
      </c>
      <c r="E6">
        <f>IF($B6=" ","",IF(ISERROR(1/VLOOKUP($B6,'Justerad allokering kvv'!$B$1:$AG$700,MATCH(E$1,'Justerad allokering kvv'!$B$1:$AF$1,0),FALSE)),VLOOKUP($B6,'Allokerad kvv'!$B$2:$AV$700,MATCH(E$1,'Allokerad kvv'!$B$1:$AV$1,0),FALSE),VLOOKUP($B6,'Justerad allokering kvv'!$B$1:$AG$700,MATCH(E$1,'Justerad allokering kvv'!$B$1:$AF$1,0),FALSE)))</f>
        <v>0</v>
      </c>
      <c r="F6">
        <f>IF($B6=" ","",IF(ISERROR(1/VLOOKUP($B6,'Justerad allokering kvv'!$B$1:$AG$700,MATCH(F$1,'Justerad allokering kvv'!$B$1:$AF$1,0),FALSE)),VLOOKUP($B6,'Allokerad kvv'!$B$2:$AV$700,MATCH(F$1,'Allokerad kvv'!$B$1:$AV$1,0),FALSE),VLOOKUP($B6,'Justerad allokering kvv'!$B$1:$AG$700,MATCH(F$1,'Justerad allokering kvv'!$B$1:$AF$1,0),FALSE)))</f>
        <v>0</v>
      </c>
      <c r="G6">
        <f>IF($B6=" ","",IF(ISERROR(1/VLOOKUP($B6,'Justerad allokering kvv'!$B$1:$AG$700,MATCH(G$1,'Justerad allokering kvv'!$B$1:$AF$1,0),FALSE)),VLOOKUP($B6,'Allokerad kvv'!$B$2:$AV$700,MATCH(G$1,'Allokerad kvv'!$B$1:$AV$1,0),FALSE),VLOOKUP($B6,'Justerad allokering kvv'!$B$1:$AG$700,MATCH(G$1,'Justerad allokering kvv'!$B$1:$AF$1,0),FALSE)))</f>
        <v>0</v>
      </c>
      <c r="H6">
        <f>IF($B6=" ","",IF(ISERROR(1/VLOOKUP($B6,'Justerad allokering kvv'!$B$1:$AG$700,MATCH(H$1,'Justerad allokering kvv'!$B$1:$AF$1,0),FALSE)),VLOOKUP($B6,'Allokerad kvv'!$B$2:$AV$700,MATCH(H$1,'Allokerad kvv'!$B$1:$AV$1,0),FALSE),VLOOKUP($B6,'Justerad allokering kvv'!$B$1:$AG$700,MATCH(H$1,'Justerad allokering kvv'!$B$1:$AF$1,0),FALSE)))</f>
        <v>0</v>
      </c>
      <c r="I6">
        <f>IF($B6=" ","",IF(ISERROR(1/VLOOKUP($B6,'Justerad allokering kvv'!$B$1:$AG$700,MATCH(I$1,'Justerad allokering kvv'!$B$1:$AF$1,0),FALSE)),VLOOKUP($B6,'Allokerad kvv'!$B$2:$AV$700,MATCH(I$1,'Allokerad kvv'!$B$1:$AV$1,0),FALSE),VLOOKUP($B6,'Justerad allokering kvv'!$B$1:$AG$700,MATCH(I$1,'Justerad allokering kvv'!$B$1:$AF$1,0),FALSE)))</f>
        <v>0</v>
      </c>
      <c r="J6">
        <f>IF($B6=" ","",IF(ISERROR(1/VLOOKUP($B6,'Justerad allokering kvv'!$B$1:$AG$700,MATCH(J$1,'Justerad allokering kvv'!$B$1:$AF$1,0),FALSE)),VLOOKUP($B6,'Allokerad kvv'!$B$2:$AV$700,MATCH(J$1,'Allokerad kvv'!$B$1:$AV$1,0),FALSE),VLOOKUP($B6,'Justerad allokering kvv'!$B$1:$AG$700,MATCH(J$1,'Justerad allokering kvv'!$B$1:$AF$1,0),FALSE)))</f>
        <v>0</v>
      </c>
      <c r="K6">
        <f>IF($B6=" ","",IF(ISERROR(1/VLOOKUP($B6,'Justerad allokering kvv'!$B$1:$AG$700,MATCH(K$1,'Justerad allokering kvv'!$B$1:$AF$1,0),FALSE)),VLOOKUP($B6,'Allokerad kvv'!$B$2:$AV$700,MATCH(K$1,'Allokerad kvv'!$B$1:$AV$1,0),FALSE),VLOOKUP($B6,'Justerad allokering kvv'!$B$1:$AG$700,MATCH(K$1,'Justerad allokering kvv'!$B$1:$AF$1,0),FALSE)))</f>
        <v>0</v>
      </c>
      <c r="L6">
        <f>IF($B6=" ","",IF(ISERROR(1/VLOOKUP($B6,'Justerad allokering kvv'!$B$1:$AG$700,MATCH(L$1,'Justerad allokering kvv'!$B$1:$AF$1,0),FALSE)),VLOOKUP($B6,'Allokerad kvv'!$B$2:$AV$700,MATCH(L$1,'Allokerad kvv'!$B$1:$AV$1,0),FALSE),VLOOKUP($B6,'Justerad allokering kvv'!$B$1:$AG$700,MATCH(L$1,'Justerad allokering kvv'!$B$1:$AF$1,0),FALSE)))</f>
        <v>0</v>
      </c>
      <c r="M6">
        <f>IF($B6=" ","",IF(ISERROR(1/VLOOKUP($B6,'Justerad allokering kvv'!$B$1:$AG$700,MATCH(M$1,'Justerad allokering kvv'!$B$1:$AF$1,0),FALSE)),VLOOKUP($B6,'Allokerad kvv'!$B$2:$AV$700,MATCH(M$1,'Allokerad kvv'!$B$1:$AV$1,0),FALSE),VLOOKUP($B6,'Justerad allokering kvv'!$B$1:$AG$700,MATCH(M$1,'Justerad allokering kvv'!$B$1:$AF$1,0),FALSE)))</f>
        <v>0</v>
      </c>
      <c r="N6">
        <f>IF($B6=" ","",IF(ISERROR(1/VLOOKUP($B6,'Justerad allokering kvv'!$B$1:$AG$700,MATCH(N$1,'Justerad allokering kvv'!$B$1:$AF$1,0),FALSE)),VLOOKUP($B6,'Allokerad kvv'!$B$2:$AV$700,MATCH(N$1,'Allokerad kvv'!$B$1:$AV$1,0),FALSE),VLOOKUP($B6,'Justerad allokering kvv'!$B$1:$AG$700,MATCH(N$1,'Justerad allokering kvv'!$B$1:$AF$1,0),FALSE)))</f>
        <v>0</v>
      </c>
      <c r="O6">
        <f>IF($B6=" ","",IF(ISERROR(1/VLOOKUP($B6,'Justerad allokering kvv'!$B$1:$AG$700,MATCH(O$1,'Justerad allokering kvv'!$B$1:$AF$1,0),FALSE)),VLOOKUP($B6,'Allokerad kvv'!$B$2:$AV$700,MATCH(O$1,'Allokerad kvv'!$B$1:$AV$1,0),FALSE),VLOOKUP($B6,'Justerad allokering kvv'!$B$1:$AG$700,MATCH(O$1,'Justerad allokering kvv'!$B$1:$AF$1,0),FALSE)))</f>
        <v>0</v>
      </c>
      <c r="P6">
        <f>IF($B6=" ","",IF(ISERROR(1/VLOOKUP($B6,'Justerad allokering kvv'!$B$1:$AG$700,MATCH(P$1,'Justerad allokering kvv'!$B$1:$AF$1,0),FALSE)),VLOOKUP($B6,'Allokerad kvv'!$B$2:$AV$700,MATCH(P$1,'Allokerad kvv'!$B$1:$AV$1,0),FALSE),VLOOKUP($B6,'Justerad allokering kvv'!$B$1:$AG$700,MATCH(P$1,'Justerad allokering kvv'!$B$1:$AF$1,0),FALSE)))</f>
        <v>0</v>
      </c>
      <c r="Q6">
        <f>IF($B6=" ","",IF(ISERROR(1/VLOOKUP($B6,'Justerad allokering kvv'!$B$1:$AG$700,MATCH(Q$1,'Justerad allokering kvv'!$B$1:$AF$1,0),FALSE)),VLOOKUP($B6,'Allokerad kvv'!$B$2:$AV$700,MATCH(Q$1,'Allokerad kvv'!$B$1:$AV$1,0),FALSE),VLOOKUP($B6,'Justerad allokering kvv'!$B$1:$AG$700,MATCH(Q$1,'Justerad allokering kvv'!$B$1:$AF$1,0),FALSE)))</f>
        <v>0</v>
      </c>
      <c r="R6">
        <f>IF($B6=" ","",IF(ISERROR(1/VLOOKUP($B6,'Justerad allokering kvv'!$B$1:$AG$700,MATCH(R$1,'Justerad allokering kvv'!$B$1:$AF$1,0),FALSE)),VLOOKUP($B6,'Allokerad kvv'!$B$2:$AV$700,MATCH(R$1,'Allokerad kvv'!$B$1:$AV$1,0),FALSE),VLOOKUP($B6,'Justerad allokering kvv'!$B$1:$AG$700,MATCH(R$1,'Justerad allokering kvv'!$B$1:$AF$1,0),FALSE)))</f>
        <v>0</v>
      </c>
      <c r="S6">
        <f>IF($B6=" ","",IF(ISERROR(1/VLOOKUP($B6,'Justerad allokering kvv'!$B$1:$AG$700,MATCH(S$1,'Justerad allokering kvv'!$B$1:$AF$1,0),FALSE)),VLOOKUP($B6,'Allokerad kvv'!$B$2:$AV$700,MATCH(S$1,'Allokerad kvv'!$B$1:$AV$1,0),FALSE),VLOOKUP($B6,'Justerad allokering kvv'!$B$1:$AG$700,MATCH(S$1,'Justerad allokering kvv'!$B$1:$AF$1,0),FALSE)))</f>
        <v>0</v>
      </c>
      <c r="T6">
        <f>IF($B6=" ","",IF(ISERROR(1/VLOOKUP($B6,'Justerad allokering kvv'!$B$1:$AG$700,MATCH(T$1,'Justerad allokering kvv'!$B$1:$AF$1,0),FALSE)),VLOOKUP($B6,'Allokerad kvv'!$B$2:$AV$700,MATCH(T$1,'Allokerad kvv'!$B$1:$AV$1,0),FALSE),VLOOKUP($B6,'Justerad allokering kvv'!$B$1:$AG$700,MATCH(T$1,'Justerad allokering kvv'!$B$1:$AF$1,0),FALSE)))</f>
        <v>0</v>
      </c>
      <c r="U6">
        <f>IF($B6=" ","",IF(ISERROR(1/VLOOKUP($B6,'Justerad allokering kvv'!$B$1:$AG$700,MATCH(U$1,'Justerad allokering kvv'!$B$1:$AF$1,0),FALSE)),VLOOKUP($B6,'Allokerad kvv'!$B$2:$AV$700,MATCH(U$1,'Allokerad kvv'!$B$1:$AV$1,0),FALSE),VLOOKUP($B6,'Justerad allokering kvv'!$B$1:$AG$700,MATCH(U$1,'Justerad allokering kvv'!$B$1:$AF$1,0),FALSE)))</f>
        <v>0</v>
      </c>
      <c r="V6">
        <f>IF($B6=" ","",IF(ISERROR(1/VLOOKUP($B6,'Justerad allokering kvv'!$B$1:$AG$700,MATCH(V$1,'Justerad allokering kvv'!$B$1:$AF$1,0),FALSE)),VLOOKUP($B6,'Allokerad kvv'!$B$2:$AV$700,MATCH(V$1,'Allokerad kvv'!$B$1:$AV$1,0),FALSE),VLOOKUP($B6,'Justerad allokering kvv'!$B$1:$AG$700,MATCH(V$1,'Justerad allokering kvv'!$B$1:$AF$1,0),FALSE)))</f>
        <v>0</v>
      </c>
      <c r="W6">
        <f>IF($B6=" ","",IF(ISERROR(1/VLOOKUP($B6,'Justerad allokering kvv'!$B$1:$AG$700,MATCH(W$1,'Justerad allokering kvv'!$B$1:$AF$1,0),FALSE)),VLOOKUP($B6,'Allokerad kvv'!$B$2:$AV$700,MATCH(W$1,'Allokerad kvv'!$B$1:$AV$1,0),FALSE),VLOOKUP($B6,'Justerad allokering kvv'!$B$1:$AG$700,MATCH(W$1,'Justerad allokering kvv'!$B$1:$AF$1,0),FALSE)))</f>
        <v>0</v>
      </c>
      <c r="X6">
        <f>IF($B6=" ","",IF(ISERROR(1/VLOOKUP($B6,'Justerad allokering kvv'!$B$1:$AG$700,MATCH(X$1,'Justerad allokering kvv'!$B$1:$AF$1,0),FALSE)),VLOOKUP($B6,'Allokerad kvv'!$B$2:$AV$700,MATCH(X$1,'Allokerad kvv'!$B$1:$AV$1,0),FALSE),VLOOKUP($B6,'Justerad allokering kvv'!$B$1:$AG$700,MATCH(X$1,'Justerad allokering kvv'!$B$1:$AF$1,0),FALSE)))</f>
        <v>0</v>
      </c>
      <c r="Y6">
        <f>IF($B6=" ","",IF(ISERROR(1/VLOOKUP($B6,'Justerad allokering kvv'!$B$1:$AG$700,MATCH(Y$1,'Justerad allokering kvv'!$B$1:$AF$1,0),FALSE)),VLOOKUP($B6,'Allokerad kvv'!$B$2:$AV$700,MATCH(Y$1,'Allokerad kvv'!$B$1:$AV$1,0),FALSE),VLOOKUP($B6,'Justerad allokering kvv'!$B$1:$AG$700,MATCH(Y$1,'Justerad allokering kvv'!$B$1:$AF$1,0),FALSE)))</f>
        <v>0</v>
      </c>
      <c r="AB6">
        <f>IFERROR(VLOOKUP($B6,Kraftvärmeprod!$B$1:$AO$424,MATCH("Tillförd energi från rökgaskondensering (GWh)",Kraftvärmeprod!$B$1:$AG$1,0),FALSE)/1,0)</f>
        <v>0</v>
      </c>
      <c r="AE6" s="122">
        <f t="shared" si="0"/>
        <v>0</v>
      </c>
      <c r="AG6">
        <f t="shared" si="1"/>
        <v>0</v>
      </c>
      <c r="AH6">
        <f t="shared" si="2"/>
        <v>0</v>
      </c>
      <c r="AI6" t="str">
        <f>IF(AH6=0,"",AH6/VLOOKUP(B6,Kraftvärmeprod!$B$1:$BC$480,MATCH("Summa tillförd energi exklusive rökgaskondensering",Kraftvärmeprod!$B$1:$BC$1,0),FALSE))</f>
        <v/>
      </c>
      <c r="AK6">
        <f t="shared" si="3"/>
        <v>0</v>
      </c>
    </row>
    <row r="7" spans="1:37" x14ac:dyDescent="0.25">
      <c r="A7" s="2" t="s">
        <v>22</v>
      </c>
      <c r="B7" s="2" t="s">
        <v>28</v>
      </c>
      <c r="C7">
        <f>IF($B7=" ","",IF(ISERROR(1/VLOOKUP($B7,'Justerad allokering kvv'!$B$1:$AG$700,MATCH(C$1,'Justerad allokering kvv'!$B$1:$AF$1,0),FALSE)),VLOOKUP($B7,'Allokerad kvv'!$B$2:$AV$700,MATCH(C$1,'Allokerad kvv'!$B$1:$AV$1,0),FALSE),VLOOKUP($B7,'Justerad allokering kvv'!$B$1:$AG$700,MATCH(C$1,'Justerad allokering kvv'!$B$1:$AF$1,0),FALSE)))</f>
        <v>0</v>
      </c>
      <c r="D7">
        <f>IF($B7=" ","",IF(ISERROR(1/VLOOKUP($B7,'Justerad allokering kvv'!$B$1:$AG$700,MATCH(D$1,'Justerad allokering kvv'!$B$1:$AF$1,0),FALSE)),VLOOKUP($B7,'Allokerad kvv'!$B$2:$AV$700,MATCH(D$1,'Allokerad kvv'!$B$1:$AV$1,0),FALSE),VLOOKUP($B7,'Justerad allokering kvv'!$B$1:$AG$700,MATCH(D$1,'Justerad allokering kvv'!$B$1:$AF$1,0),FALSE)))</f>
        <v>0</v>
      </c>
      <c r="E7">
        <f>IF($B7=" ","",IF(ISERROR(1/VLOOKUP($B7,'Justerad allokering kvv'!$B$1:$AG$700,MATCH(E$1,'Justerad allokering kvv'!$B$1:$AF$1,0),FALSE)),VLOOKUP($B7,'Allokerad kvv'!$B$2:$AV$700,MATCH(E$1,'Allokerad kvv'!$B$1:$AV$1,0),FALSE),VLOOKUP($B7,'Justerad allokering kvv'!$B$1:$AG$700,MATCH(E$1,'Justerad allokering kvv'!$B$1:$AF$1,0),FALSE)))</f>
        <v>0</v>
      </c>
      <c r="F7">
        <f>IF($B7=" ","",IF(ISERROR(1/VLOOKUP($B7,'Justerad allokering kvv'!$B$1:$AG$700,MATCH(F$1,'Justerad allokering kvv'!$B$1:$AF$1,0),FALSE)),VLOOKUP($B7,'Allokerad kvv'!$B$2:$AV$700,MATCH(F$1,'Allokerad kvv'!$B$1:$AV$1,0),FALSE),VLOOKUP($B7,'Justerad allokering kvv'!$B$1:$AG$700,MATCH(F$1,'Justerad allokering kvv'!$B$1:$AF$1,0),FALSE)))</f>
        <v>0</v>
      </c>
      <c r="G7">
        <f>IF($B7=" ","",IF(ISERROR(1/VLOOKUP($B7,'Justerad allokering kvv'!$B$1:$AG$700,MATCH(G$1,'Justerad allokering kvv'!$B$1:$AF$1,0),FALSE)),VLOOKUP($B7,'Allokerad kvv'!$B$2:$AV$700,MATCH(G$1,'Allokerad kvv'!$B$1:$AV$1,0),FALSE),VLOOKUP($B7,'Justerad allokering kvv'!$B$1:$AG$700,MATCH(G$1,'Justerad allokering kvv'!$B$1:$AF$1,0),FALSE)))</f>
        <v>0</v>
      </c>
      <c r="H7">
        <f>IF($B7=" ","",IF(ISERROR(1/VLOOKUP($B7,'Justerad allokering kvv'!$B$1:$AG$700,MATCH(H$1,'Justerad allokering kvv'!$B$1:$AF$1,0),FALSE)),VLOOKUP($B7,'Allokerad kvv'!$B$2:$AV$700,MATCH(H$1,'Allokerad kvv'!$B$1:$AV$1,0),FALSE),VLOOKUP($B7,'Justerad allokering kvv'!$B$1:$AG$700,MATCH(H$1,'Justerad allokering kvv'!$B$1:$AF$1,0),FALSE)))</f>
        <v>0</v>
      </c>
      <c r="I7">
        <f>IF($B7=" ","",IF(ISERROR(1/VLOOKUP($B7,'Justerad allokering kvv'!$B$1:$AG$700,MATCH(I$1,'Justerad allokering kvv'!$B$1:$AF$1,0),FALSE)),VLOOKUP($B7,'Allokerad kvv'!$B$2:$AV$700,MATCH(I$1,'Allokerad kvv'!$B$1:$AV$1,0),FALSE),VLOOKUP($B7,'Justerad allokering kvv'!$B$1:$AG$700,MATCH(I$1,'Justerad allokering kvv'!$B$1:$AF$1,0),FALSE)))</f>
        <v>0</v>
      </c>
      <c r="J7">
        <f>IF($B7=" ","",IF(ISERROR(1/VLOOKUP($B7,'Justerad allokering kvv'!$B$1:$AG$700,MATCH(J$1,'Justerad allokering kvv'!$B$1:$AF$1,0),FALSE)),VLOOKUP($B7,'Allokerad kvv'!$B$2:$AV$700,MATCH(J$1,'Allokerad kvv'!$B$1:$AV$1,0),FALSE),VLOOKUP($B7,'Justerad allokering kvv'!$B$1:$AG$700,MATCH(J$1,'Justerad allokering kvv'!$B$1:$AF$1,0),FALSE)))</f>
        <v>0</v>
      </c>
      <c r="K7">
        <f>IF($B7=" ","",IF(ISERROR(1/VLOOKUP($B7,'Justerad allokering kvv'!$B$1:$AG$700,MATCH(K$1,'Justerad allokering kvv'!$B$1:$AF$1,0),FALSE)),VLOOKUP($B7,'Allokerad kvv'!$B$2:$AV$700,MATCH(K$1,'Allokerad kvv'!$B$1:$AV$1,0),FALSE),VLOOKUP($B7,'Justerad allokering kvv'!$B$1:$AG$700,MATCH(K$1,'Justerad allokering kvv'!$B$1:$AF$1,0),FALSE)))</f>
        <v>0</v>
      </c>
      <c r="L7">
        <f>IF($B7=" ","",IF(ISERROR(1/VLOOKUP($B7,'Justerad allokering kvv'!$B$1:$AG$700,MATCH(L$1,'Justerad allokering kvv'!$B$1:$AF$1,0),FALSE)),VLOOKUP($B7,'Allokerad kvv'!$B$2:$AV$700,MATCH(L$1,'Allokerad kvv'!$B$1:$AV$1,0),FALSE),VLOOKUP($B7,'Justerad allokering kvv'!$B$1:$AG$700,MATCH(L$1,'Justerad allokering kvv'!$B$1:$AF$1,0),FALSE)))</f>
        <v>0</v>
      </c>
      <c r="M7">
        <f>IF($B7=" ","",IF(ISERROR(1/VLOOKUP($B7,'Justerad allokering kvv'!$B$1:$AG$700,MATCH(M$1,'Justerad allokering kvv'!$B$1:$AF$1,0),FALSE)),VLOOKUP($B7,'Allokerad kvv'!$B$2:$AV$700,MATCH(M$1,'Allokerad kvv'!$B$1:$AV$1,0),FALSE),VLOOKUP($B7,'Justerad allokering kvv'!$B$1:$AG$700,MATCH(M$1,'Justerad allokering kvv'!$B$1:$AF$1,0),FALSE)))</f>
        <v>0</v>
      </c>
      <c r="N7">
        <f>IF($B7=" ","",IF(ISERROR(1/VLOOKUP($B7,'Justerad allokering kvv'!$B$1:$AG$700,MATCH(N$1,'Justerad allokering kvv'!$B$1:$AF$1,0),FALSE)),VLOOKUP($B7,'Allokerad kvv'!$B$2:$AV$700,MATCH(N$1,'Allokerad kvv'!$B$1:$AV$1,0),FALSE),VLOOKUP($B7,'Justerad allokering kvv'!$B$1:$AG$700,MATCH(N$1,'Justerad allokering kvv'!$B$1:$AF$1,0),FALSE)))</f>
        <v>0</v>
      </c>
      <c r="O7">
        <f>IF($B7=" ","",IF(ISERROR(1/VLOOKUP($B7,'Justerad allokering kvv'!$B$1:$AG$700,MATCH(O$1,'Justerad allokering kvv'!$B$1:$AF$1,0),FALSE)),VLOOKUP($B7,'Allokerad kvv'!$B$2:$AV$700,MATCH(O$1,'Allokerad kvv'!$B$1:$AV$1,0),FALSE),VLOOKUP($B7,'Justerad allokering kvv'!$B$1:$AG$700,MATCH(O$1,'Justerad allokering kvv'!$B$1:$AF$1,0),FALSE)))</f>
        <v>0</v>
      </c>
      <c r="P7">
        <f>IF($B7=" ","",IF(ISERROR(1/VLOOKUP($B7,'Justerad allokering kvv'!$B$1:$AG$700,MATCH(P$1,'Justerad allokering kvv'!$B$1:$AF$1,0),FALSE)),VLOOKUP($B7,'Allokerad kvv'!$B$2:$AV$700,MATCH(P$1,'Allokerad kvv'!$B$1:$AV$1,0),FALSE),VLOOKUP($B7,'Justerad allokering kvv'!$B$1:$AG$700,MATCH(P$1,'Justerad allokering kvv'!$B$1:$AF$1,0),FALSE)))</f>
        <v>0</v>
      </c>
      <c r="Q7">
        <f>IF($B7=" ","",IF(ISERROR(1/VLOOKUP($B7,'Justerad allokering kvv'!$B$1:$AG$700,MATCH(Q$1,'Justerad allokering kvv'!$B$1:$AF$1,0),FALSE)),VLOOKUP($B7,'Allokerad kvv'!$B$2:$AV$700,MATCH(Q$1,'Allokerad kvv'!$B$1:$AV$1,0),FALSE),VLOOKUP($B7,'Justerad allokering kvv'!$B$1:$AG$700,MATCH(Q$1,'Justerad allokering kvv'!$B$1:$AF$1,0),FALSE)))</f>
        <v>0</v>
      </c>
      <c r="R7">
        <f>IF($B7=" ","",IF(ISERROR(1/VLOOKUP($B7,'Justerad allokering kvv'!$B$1:$AG$700,MATCH(R$1,'Justerad allokering kvv'!$B$1:$AF$1,0),FALSE)),VLOOKUP($B7,'Allokerad kvv'!$B$2:$AV$700,MATCH(R$1,'Allokerad kvv'!$B$1:$AV$1,0),FALSE),VLOOKUP($B7,'Justerad allokering kvv'!$B$1:$AG$700,MATCH(R$1,'Justerad allokering kvv'!$B$1:$AF$1,0),FALSE)))</f>
        <v>0</v>
      </c>
      <c r="S7">
        <f>IF($B7=" ","",IF(ISERROR(1/VLOOKUP($B7,'Justerad allokering kvv'!$B$1:$AG$700,MATCH(S$1,'Justerad allokering kvv'!$B$1:$AF$1,0),FALSE)),VLOOKUP($B7,'Allokerad kvv'!$B$2:$AV$700,MATCH(S$1,'Allokerad kvv'!$B$1:$AV$1,0),FALSE),VLOOKUP($B7,'Justerad allokering kvv'!$B$1:$AG$700,MATCH(S$1,'Justerad allokering kvv'!$B$1:$AF$1,0),FALSE)))</f>
        <v>0</v>
      </c>
      <c r="T7">
        <f>IF($B7=" ","",IF(ISERROR(1/VLOOKUP($B7,'Justerad allokering kvv'!$B$1:$AG$700,MATCH(T$1,'Justerad allokering kvv'!$B$1:$AF$1,0),FALSE)),VLOOKUP($B7,'Allokerad kvv'!$B$2:$AV$700,MATCH(T$1,'Allokerad kvv'!$B$1:$AV$1,0),FALSE),VLOOKUP($B7,'Justerad allokering kvv'!$B$1:$AG$700,MATCH(T$1,'Justerad allokering kvv'!$B$1:$AF$1,0),FALSE)))</f>
        <v>0</v>
      </c>
      <c r="U7">
        <f>IF($B7=" ","",IF(ISERROR(1/VLOOKUP($B7,'Justerad allokering kvv'!$B$1:$AG$700,MATCH(U$1,'Justerad allokering kvv'!$B$1:$AF$1,0),FALSE)),VLOOKUP($B7,'Allokerad kvv'!$B$2:$AV$700,MATCH(U$1,'Allokerad kvv'!$B$1:$AV$1,0),FALSE),VLOOKUP($B7,'Justerad allokering kvv'!$B$1:$AG$700,MATCH(U$1,'Justerad allokering kvv'!$B$1:$AF$1,0),FALSE)))</f>
        <v>0</v>
      </c>
      <c r="V7">
        <f>IF($B7=" ","",IF(ISERROR(1/VLOOKUP($B7,'Justerad allokering kvv'!$B$1:$AG$700,MATCH(V$1,'Justerad allokering kvv'!$B$1:$AF$1,0),FALSE)),VLOOKUP($B7,'Allokerad kvv'!$B$2:$AV$700,MATCH(V$1,'Allokerad kvv'!$B$1:$AV$1,0),FALSE),VLOOKUP($B7,'Justerad allokering kvv'!$B$1:$AG$700,MATCH(V$1,'Justerad allokering kvv'!$B$1:$AF$1,0),FALSE)))</f>
        <v>0</v>
      </c>
      <c r="W7">
        <f>IF($B7=" ","",IF(ISERROR(1/VLOOKUP($B7,'Justerad allokering kvv'!$B$1:$AG$700,MATCH(W$1,'Justerad allokering kvv'!$B$1:$AF$1,0),FALSE)),VLOOKUP($B7,'Allokerad kvv'!$B$2:$AV$700,MATCH(W$1,'Allokerad kvv'!$B$1:$AV$1,0),FALSE),VLOOKUP($B7,'Justerad allokering kvv'!$B$1:$AG$700,MATCH(W$1,'Justerad allokering kvv'!$B$1:$AF$1,0),FALSE)))</f>
        <v>0</v>
      </c>
      <c r="X7">
        <f>IF($B7=" ","",IF(ISERROR(1/VLOOKUP($B7,'Justerad allokering kvv'!$B$1:$AG$700,MATCH(X$1,'Justerad allokering kvv'!$B$1:$AF$1,0),FALSE)),VLOOKUP($B7,'Allokerad kvv'!$B$2:$AV$700,MATCH(X$1,'Allokerad kvv'!$B$1:$AV$1,0),FALSE),VLOOKUP($B7,'Justerad allokering kvv'!$B$1:$AG$700,MATCH(X$1,'Justerad allokering kvv'!$B$1:$AF$1,0),FALSE)))</f>
        <v>0</v>
      </c>
      <c r="Y7">
        <f>IF($B7=" ","",IF(ISERROR(1/VLOOKUP($B7,'Justerad allokering kvv'!$B$1:$AG$700,MATCH(Y$1,'Justerad allokering kvv'!$B$1:$AF$1,0),FALSE)),VLOOKUP($B7,'Allokerad kvv'!$B$2:$AV$700,MATCH(Y$1,'Allokerad kvv'!$B$1:$AV$1,0),FALSE),VLOOKUP($B7,'Justerad allokering kvv'!$B$1:$AG$700,MATCH(Y$1,'Justerad allokering kvv'!$B$1:$AF$1,0),FALSE)))</f>
        <v>0</v>
      </c>
      <c r="AB7">
        <f>IFERROR(VLOOKUP($B7,Kraftvärmeprod!$B$1:$AO$424,MATCH("Tillförd energi från rökgaskondensering (GWh)",Kraftvärmeprod!$B$1:$AG$1,0),FALSE)/1,0)</f>
        <v>0</v>
      </c>
      <c r="AE7" s="122">
        <f t="shared" si="0"/>
        <v>0</v>
      </c>
      <c r="AG7">
        <f t="shared" si="1"/>
        <v>0</v>
      </c>
      <c r="AH7">
        <f t="shared" si="2"/>
        <v>0</v>
      </c>
      <c r="AI7" t="str">
        <f>IF(AH7=0,"",AH7/VLOOKUP(B7,Kraftvärmeprod!$B$1:$BC$480,MATCH("Summa tillförd energi exklusive rökgaskondensering",Kraftvärmeprod!$B$1:$BC$1,0),FALSE))</f>
        <v/>
      </c>
      <c r="AK7">
        <f t="shared" si="3"/>
        <v>0</v>
      </c>
    </row>
    <row r="8" spans="1:37" x14ac:dyDescent="0.25">
      <c r="A8" s="2" t="s">
        <v>22</v>
      </c>
      <c r="B8" s="2" t="s">
        <v>29</v>
      </c>
      <c r="C8">
        <f>IF($B8=" ","",IF(ISERROR(1/VLOOKUP($B8,'Justerad allokering kvv'!$B$1:$AG$700,MATCH(C$1,'Justerad allokering kvv'!$B$1:$AF$1,0),FALSE)),VLOOKUP($B8,'Allokerad kvv'!$B$2:$AV$700,MATCH(C$1,'Allokerad kvv'!$B$1:$AV$1,0),FALSE),VLOOKUP($B8,'Justerad allokering kvv'!$B$1:$AG$700,MATCH(C$1,'Justerad allokering kvv'!$B$1:$AF$1,0),FALSE)))</f>
        <v>0</v>
      </c>
      <c r="D8">
        <f>IF($B8=" ","",IF(ISERROR(1/VLOOKUP($B8,'Justerad allokering kvv'!$B$1:$AG$700,MATCH(D$1,'Justerad allokering kvv'!$B$1:$AF$1,0),FALSE)),VLOOKUP($B8,'Allokerad kvv'!$B$2:$AV$700,MATCH(D$1,'Allokerad kvv'!$B$1:$AV$1,0),FALSE),VLOOKUP($B8,'Justerad allokering kvv'!$B$1:$AG$700,MATCH(D$1,'Justerad allokering kvv'!$B$1:$AF$1,0),FALSE)))</f>
        <v>0</v>
      </c>
      <c r="E8">
        <f>IF($B8=" ","",IF(ISERROR(1/VLOOKUP($B8,'Justerad allokering kvv'!$B$1:$AG$700,MATCH(E$1,'Justerad allokering kvv'!$B$1:$AF$1,0),FALSE)),VLOOKUP($B8,'Allokerad kvv'!$B$2:$AV$700,MATCH(E$1,'Allokerad kvv'!$B$1:$AV$1,0),FALSE),VLOOKUP($B8,'Justerad allokering kvv'!$B$1:$AG$700,MATCH(E$1,'Justerad allokering kvv'!$B$1:$AF$1,0),FALSE)))</f>
        <v>0</v>
      </c>
      <c r="F8">
        <f>IF($B8=" ","",IF(ISERROR(1/VLOOKUP($B8,'Justerad allokering kvv'!$B$1:$AG$700,MATCH(F$1,'Justerad allokering kvv'!$B$1:$AF$1,0),FALSE)),VLOOKUP($B8,'Allokerad kvv'!$B$2:$AV$700,MATCH(F$1,'Allokerad kvv'!$B$1:$AV$1,0),FALSE),VLOOKUP($B8,'Justerad allokering kvv'!$B$1:$AG$700,MATCH(F$1,'Justerad allokering kvv'!$B$1:$AF$1,0),FALSE)))</f>
        <v>0</v>
      </c>
      <c r="G8">
        <f>IF($B8=" ","",IF(ISERROR(1/VLOOKUP($B8,'Justerad allokering kvv'!$B$1:$AG$700,MATCH(G$1,'Justerad allokering kvv'!$B$1:$AF$1,0),FALSE)),VLOOKUP($B8,'Allokerad kvv'!$B$2:$AV$700,MATCH(G$1,'Allokerad kvv'!$B$1:$AV$1,0),FALSE),VLOOKUP($B8,'Justerad allokering kvv'!$B$1:$AG$700,MATCH(G$1,'Justerad allokering kvv'!$B$1:$AF$1,0),FALSE)))</f>
        <v>0</v>
      </c>
      <c r="H8">
        <f>IF($B8=" ","",IF(ISERROR(1/VLOOKUP($B8,'Justerad allokering kvv'!$B$1:$AG$700,MATCH(H$1,'Justerad allokering kvv'!$B$1:$AF$1,0),FALSE)),VLOOKUP($B8,'Allokerad kvv'!$B$2:$AV$700,MATCH(H$1,'Allokerad kvv'!$B$1:$AV$1,0),FALSE),VLOOKUP($B8,'Justerad allokering kvv'!$B$1:$AG$700,MATCH(H$1,'Justerad allokering kvv'!$B$1:$AF$1,0),FALSE)))</f>
        <v>0</v>
      </c>
      <c r="I8">
        <f>IF($B8=" ","",IF(ISERROR(1/VLOOKUP($B8,'Justerad allokering kvv'!$B$1:$AG$700,MATCH(I$1,'Justerad allokering kvv'!$B$1:$AF$1,0),FALSE)),VLOOKUP($B8,'Allokerad kvv'!$B$2:$AV$700,MATCH(I$1,'Allokerad kvv'!$B$1:$AV$1,0),FALSE),VLOOKUP($B8,'Justerad allokering kvv'!$B$1:$AG$700,MATCH(I$1,'Justerad allokering kvv'!$B$1:$AF$1,0),FALSE)))</f>
        <v>0</v>
      </c>
      <c r="J8">
        <f>IF($B8=" ","",IF(ISERROR(1/VLOOKUP($B8,'Justerad allokering kvv'!$B$1:$AG$700,MATCH(J$1,'Justerad allokering kvv'!$B$1:$AF$1,0),FALSE)),VLOOKUP($B8,'Allokerad kvv'!$B$2:$AV$700,MATCH(J$1,'Allokerad kvv'!$B$1:$AV$1,0),FALSE),VLOOKUP($B8,'Justerad allokering kvv'!$B$1:$AG$700,MATCH(J$1,'Justerad allokering kvv'!$B$1:$AF$1,0),FALSE)))</f>
        <v>0</v>
      </c>
      <c r="K8">
        <f>IF($B8=" ","",IF(ISERROR(1/VLOOKUP($B8,'Justerad allokering kvv'!$B$1:$AG$700,MATCH(K$1,'Justerad allokering kvv'!$B$1:$AF$1,0),FALSE)),VLOOKUP($B8,'Allokerad kvv'!$B$2:$AV$700,MATCH(K$1,'Allokerad kvv'!$B$1:$AV$1,0),FALSE),VLOOKUP($B8,'Justerad allokering kvv'!$B$1:$AG$700,MATCH(K$1,'Justerad allokering kvv'!$B$1:$AF$1,0),FALSE)))</f>
        <v>0</v>
      </c>
      <c r="L8">
        <f>IF($B8=" ","",IF(ISERROR(1/VLOOKUP($B8,'Justerad allokering kvv'!$B$1:$AG$700,MATCH(L$1,'Justerad allokering kvv'!$B$1:$AF$1,0),FALSE)),VLOOKUP($B8,'Allokerad kvv'!$B$2:$AV$700,MATCH(L$1,'Allokerad kvv'!$B$1:$AV$1,0),FALSE),VLOOKUP($B8,'Justerad allokering kvv'!$B$1:$AG$700,MATCH(L$1,'Justerad allokering kvv'!$B$1:$AF$1,0),FALSE)))</f>
        <v>0</v>
      </c>
      <c r="M8">
        <f>IF($B8=" ","",IF(ISERROR(1/VLOOKUP($B8,'Justerad allokering kvv'!$B$1:$AG$700,MATCH(M$1,'Justerad allokering kvv'!$B$1:$AF$1,0),FALSE)),VLOOKUP($B8,'Allokerad kvv'!$B$2:$AV$700,MATCH(M$1,'Allokerad kvv'!$B$1:$AV$1,0),FALSE),VLOOKUP($B8,'Justerad allokering kvv'!$B$1:$AG$700,MATCH(M$1,'Justerad allokering kvv'!$B$1:$AF$1,0),FALSE)))</f>
        <v>0</v>
      </c>
      <c r="N8">
        <f>IF($B8=" ","",IF(ISERROR(1/VLOOKUP($B8,'Justerad allokering kvv'!$B$1:$AG$700,MATCH(N$1,'Justerad allokering kvv'!$B$1:$AF$1,0),FALSE)),VLOOKUP($B8,'Allokerad kvv'!$B$2:$AV$700,MATCH(N$1,'Allokerad kvv'!$B$1:$AV$1,0),FALSE),VLOOKUP($B8,'Justerad allokering kvv'!$B$1:$AG$700,MATCH(N$1,'Justerad allokering kvv'!$B$1:$AF$1,0),FALSE)))</f>
        <v>0</v>
      </c>
      <c r="O8">
        <f>IF($B8=" ","",IF(ISERROR(1/VLOOKUP($B8,'Justerad allokering kvv'!$B$1:$AG$700,MATCH(O$1,'Justerad allokering kvv'!$B$1:$AF$1,0),FALSE)),VLOOKUP($B8,'Allokerad kvv'!$B$2:$AV$700,MATCH(O$1,'Allokerad kvv'!$B$1:$AV$1,0),FALSE),VLOOKUP($B8,'Justerad allokering kvv'!$B$1:$AG$700,MATCH(O$1,'Justerad allokering kvv'!$B$1:$AF$1,0),FALSE)))</f>
        <v>0</v>
      </c>
      <c r="P8">
        <f>IF($B8=" ","",IF(ISERROR(1/VLOOKUP($B8,'Justerad allokering kvv'!$B$1:$AG$700,MATCH(P$1,'Justerad allokering kvv'!$B$1:$AF$1,0),FALSE)),VLOOKUP($B8,'Allokerad kvv'!$B$2:$AV$700,MATCH(P$1,'Allokerad kvv'!$B$1:$AV$1,0),FALSE),VLOOKUP($B8,'Justerad allokering kvv'!$B$1:$AG$700,MATCH(P$1,'Justerad allokering kvv'!$B$1:$AF$1,0),FALSE)))</f>
        <v>0</v>
      </c>
      <c r="Q8">
        <f>IF($B8=" ","",IF(ISERROR(1/VLOOKUP($B8,'Justerad allokering kvv'!$B$1:$AG$700,MATCH(Q$1,'Justerad allokering kvv'!$B$1:$AF$1,0),FALSE)),VLOOKUP($B8,'Allokerad kvv'!$B$2:$AV$700,MATCH(Q$1,'Allokerad kvv'!$B$1:$AV$1,0),FALSE),VLOOKUP($B8,'Justerad allokering kvv'!$B$1:$AG$700,MATCH(Q$1,'Justerad allokering kvv'!$B$1:$AF$1,0),FALSE)))</f>
        <v>0</v>
      </c>
      <c r="R8">
        <f>IF($B8=" ","",IF(ISERROR(1/VLOOKUP($B8,'Justerad allokering kvv'!$B$1:$AG$700,MATCH(R$1,'Justerad allokering kvv'!$B$1:$AF$1,0),FALSE)),VLOOKUP($B8,'Allokerad kvv'!$B$2:$AV$700,MATCH(R$1,'Allokerad kvv'!$B$1:$AV$1,0),FALSE),VLOOKUP($B8,'Justerad allokering kvv'!$B$1:$AG$700,MATCH(R$1,'Justerad allokering kvv'!$B$1:$AF$1,0),FALSE)))</f>
        <v>0</v>
      </c>
      <c r="S8">
        <f>IF($B8=" ","",IF(ISERROR(1/VLOOKUP($B8,'Justerad allokering kvv'!$B$1:$AG$700,MATCH(S$1,'Justerad allokering kvv'!$B$1:$AF$1,0),FALSE)),VLOOKUP($B8,'Allokerad kvv'!$B$2:$AV$700,MATCH(S$1,'Allokerad kvv'!$B$1:$AV$1,0),FALSE),VLOOKUP($B8,'Justerad allokering kvv'!$B$1:$AG$700,MATCH(S$1,'Justerad allokering kvv'!$B$1:$AF$1,0),FALSE)))</f>
        <v>0</v>
      </c>
      <c r="T8">
        <f>IF($B8=" ","",IF(ISERROR(1/VLOOKUP($B8,'Justerad allokering kvv'!$B$1:$AG$700,MATCH(T$1,'Justerad allokering kvv'!$B$1:$AF$1,0),FALSE)),VLOOKUP($B8,'Allokerad kvv'!$B$2:$AV$700,MATCH(T$1,'Allokerad kvv'!$B$1:$AV$1,0),FALSE),VLOOKUP($B8,'Justerad allokering kvv'!$B$1:$AG$700,MATCH(T$1,'Justerad allokering kvv'!$B$1:$AF$1,0),FALSE)))</f>
        <v>0</v>
      </c>
      <c r="U8">
        <f>IF($B8=" ","",IF(ISERROR(1/VLOOKUP($B8,'Justerad allokering kvv'!$B$1:$AG$700,MATCH(U$1,'Justerad allokering kvv'!$B$1:$AF$1,0),FALSE)),VLOOKUP($B8,'Allokerad kvv'!$B$2:$AV$700,MATCH(U$1,'Allokerad kvv'!$B$1:$AV$1,0),FALSE),VLOOKUP($B8,'Justerad allokering kvv'!$B$1:$AG$700,MATCH(U$1,'Justerad allokering kvv'!$B$1:$AF$1,0),FALSE)))</f>
        <v>0</v>
      </c>
      <c r="V8">
        <f>IF($B8=" ","",IF(ISERROR(1/VLOOKUP($B8,'Justerad allokering kvv'!$B$1:$AG$700,MATCH(V$1,'Justerad allokering kvv'!$B$1:$AF$1,0),FALSE)),VLOOKUP($B8,'Allokerad kvv'!$B$2:$AV$700,MATCH(V$1,'Allokerad kvv'!$B$1:$AV$1,0),FALSE),VLOOKUP($B8,'Justerad allokering kvv'!$B$1:$AG$700,MATCH(V$1,'Justerad allokering kvv'!$B$1:$AF$1,0),FALSE)))</f>
        <v>0</v>
      </c>
      <c r="W8">
        <f>IF($B8=" ","",IF(ISERROR(1/VLOOKUP($B8,'Justerad allokering kvv'!$B$1:$AG$700,MATCH(W$1,'Justerad allokering kvv'!$B$1:$AF$1,0),FALSE)),VLOOKUP($B8,'Allokerad kvv'!$B$2:$AV$700,MATCH(W$1,'Allokerad kvv'!$B$1:$AV$1,0),FALSE),VLOOKUP($B8,'Justerad allokering kvv'!$B$1:$AG$700,MATCH(W$1,'Justerad allokering kvv'!$B$1:$AF$1,0),FALSE)))</f>
        <v>0</v>
      </c>
      <c r="X8">
        <f>IF($B8=" ","",IF(ISERROR(1/VLOOKUP($B8,'Justerad allokering kvv'!$B$1:$AG$700,MATCH(X$1,'Justerad allokering kvv'!$B$1:$AF$1,0),FALSE)),VLOOKUP($B8,'Allokerad kvv'!$B$2:$AV$700,MATCH(X$1,'Allokerad kvv'!$B$1:$AV$1,0),FALSE),VLOOKUP($B8,'Justerad allokering kvv'!$B$1:$AG$700,MATCH(X$1,'Justerad allokering kvv'!$B$1:$AF$1,0),FALSE)))</f>
        <v>0</v>
      </c>
      <c r="Y8">
        <f>IF($B8=" ","",IF(ISERROR(1/VLOOKUP($B8,'Justerad allokering kvv'!$B$1:$AG$700,MATCH(Y$1,'Justerad allokering kvv'!$B$1:$AF$1,0),FALSE)),VLOOKUP($B8,'Allokerad kvv'!$B$2:$AV$700,MATCH(Y$1,'Allokerad kvv'!$B$1:$AV$1,0),FALSE),VLOOKUP($B8,'Justerad allokering kvv'!$B$1:$AG$700,MATCH(Y$1,'Justerad allokering kvv'!$B$1:$AF$1,0),FALSE)))</f>
        <v>0</v>
      </c>
      <c r="AB8">
        <f>IFERROR(VLOOKUP($B8,Kraftvärmeprod!$B$1:$AO$424,MATCH("Tillförd energi från rökgaskondensering (GWh)",Kraftvärmeprod!$B$1:$AG$1,0),FALSE)/1,0)</f>
        <v>0</v>
      </c>
      <c r="AE8" s="122">
        <f t="shared" si="0"/>
        <v>0</v>
      </c>
      <c r="AG8">
        <f t="shared" si="1"/>
        <v>0</v>
      </c>
      <c r="AH8">
        <f t="shared" si="2"/>
        <v>0</v>
      </c>
      <c r="AI8" t="str">
        <f>IF(AH8=0,"",AH8/VLOOKUP(B8,Kraftvärmeprod!$B$1:$BC$480,MATCH("Summa tillförd energi exklusive rökgaskondensering",Kraftvärmeprod!$B$1:$BC$1,0),FALSE))</f>
        <v/>
      </c>
      <c r="AK8">
        <f t="shared" si="3"/>
        <v>0</v>
      </c>
    </row>
    <row r="9" spans="1:37" x14ac:dyDescent="0.25">
      <c r="A9" s="2" t="s">
        <v>22</v>
      </c>
      <c r="B9" s="2" t="s">
        <v>30</v>
      </c>
      <c r="C9">
        <f>IF($B9=" ","",IF(ISERROR(1/VLOOKUP($B9,'Justerad allokering kvv'!$B$1:$AG$700,MATCH(C$1,'Justerad allokering kvv'!$B$1:$AF$1,0),FALSE)),VLOOKUP($B9,'Allokerad kvv'!$B$2:$AV$700,MATCH(C$1,'Allokerad kvv'!$B$1:$AV$1,0),FALSE),VLOOKUP($B9,'Justerad allokering kvv'!$B$1:$AG$700,MATCH(C$1,'Justerad allokering kvv'!$B$1:$AF$1,0),FALSE)))</f>
        <v>0</v>
      </c>
      <c r="D9">
        <f>IF($B9=" ","",IF(ISERROR(1/VLOOKUP($B9,'Justerad allokering kvv'!$B$1:$AG$700,MATCH(D$1,'Justerad allokering kvv'!$B$1:$AF$1,0),FALSE)),VLOOKUP($B9,'Allokerad kvv'!$B$2:$AV$700,MATCH(D$1,'Allokerad kvv'!$B$1:$AV$1,0),FALSE),VLOOKUP($B9,'Justerad allokering kvv'!$B$1:$AG$700,MATCH(D$1,'Justerad allokering kvv'!$B$1:$AF$1,0),FALSE)))</f>
        <v>0</v>
      </c>
      <c r="E9">
        <f>IF($B9=" ","",IF(ISERROR(1/VLOOKUP($B9,'Justerad allokering kvv'!$B$1:$AG$700,MATCH(E$1,'Justerad allokering kvv'!$B$1:$AF$1,0),FALSE)),VLOOKUP($B9,'Allokerad kvv'!$B$2:$AV$700,MATCH(E$1,'Allokerad kvv'!$B$1:$AV$1,0),FALSE),VLOOKUP($B9,'Justerad allokering kvv'!$B$1:$AG$700,MATCH(E$1,'Justerad allokering kvv'!$B$1:$AF$1,0),FALSE)))</f>
        <v>0</v>
      </c>
      <c r="F9">
        <f>IF($B9=" ","",IF(ISERROR(1/VLOOKUP($B9,'Justerad allokering kvv'!$B$1:$AG$700,MATCH(F$1,'Justerad allokering kvv'!$B$1:$AF$1,0),FALSE)),VLOOKUP($B9,'Allokerad kvv'!$B$2:$AV$700,MATCH(F$1,'Allokerad kvv'!$B$1:$AV$1,0),FALSE),VLOOKUP($B9,'Justerad allokering kvv'!$B$1:$AG$700,MATCH(F$1,'Justerad allokering kvv'!$B$1:$AF$1,0),FALSE)))</f>
        <v>0</v>
      </c>
      <c r="G9">
        <f>IF($B9=" ","",IF(ISERROR(1/VLOOKUP($B9,'Justerad allokering kvv'!$B$1:$AG$700,MATCH(G$1,'Justerad allokering kvv'!$B$1:$AF$1,0),FALSE)),VLOOKUP($B9,'Allokerad kvv'!$B$2:$AV$700,MATCH(G$1,'Allokerad kvv'!$B$1:$AV$1,0),FALSE),VLOOKUP($B9,'Justerad allokering kvv'!$B$1:$AG$700,MATCH(G$1,'Justerad allokering kvv'!$B$1:$AF$1,0),FALSE)))</f>
        <v>0</v>
      </c>
      <c r="H9">
        <f>IF($B9=" ","",IF(ISERROR(1/VLOOKUP($B9,'Justerad allokering kvv'!$B$1:$AG$700,MATCH(H$1,'Justerad allokering kvv'!$B$1:$AF$1,0),FALSE)),VLOOKUP($B9,'Allokerad kvv'!$B$2:$AV$700,MATCH(H$1,'Allokerad kvv'!$B$1:$AV$1,0),FALSE),VLOOKUP($B9,'Justerad allokering kvv'!$B$1:$AG$700,MATCH(H$1,'Justerad allokering kvv'!$B$1:$AF$1,0),FALSE)))</f>
        <v>0</v>
      </c>
      <c r="I9">
        <f>IF($B9=" ","",IF(ISERROR(1/VLOOKUP($B9,'Justerad allokering kvv'!$B$1:$AG$700,MATCH(I$1,'Justerad allokering kvv'!$B$1:$AF$1,0),FALSE)),VLOOKUP($B9,'Allokerad kvv'!$B$2:$AV$700,MATCH(I$1,'Allokerad kvv'!$B$1:$AV$1,0),FALSE),VLOOKUP($B9,'Justerad allokering kvv'!$B$1:$AG$700,MATCH(I$1,'Justerad allokering kvv'!$B$1:$AF$1,0),FALSE)))</f>
        <v>0</v>
      </c>
      <c r="J9">
        <f>IF($B9=" ","",IF(ISERROR(1/VLOOKUP($B9,'Justerad allokering kvv'!$B$1:$AG$700,MATCH(J$1,'Justerad allokering kvv'!$B$1:$AF$1,0),FALSE)),VLOOKUP($B9,'Allokerad kvv'!$B$2:$AV$700,MATCH(J$1,'Allokerad kvv'!$B$1:$AV$1,0),FALSE),VLOOKUP($B9,'Justerad allokering kvv'!$B$1:$AG$700,MATCH(J$1,'Justerad allokering kvv'!$B$1:$AF$1,0),FALSE)))</f>
        <v>0</v>
      </c>
      <c r="K9">
        <f>IF($B9=" ","",IF(ISERROR(1/VLOOKUP($B9,'Justerad allokering kvv'!$B$1:$AG$700,MATCH(K$1,'Justerad allokering kvv'!$B$1:$AF$1,0),FALSE)),VLOOKUP($B9,'Allokerad kvv'!$B$2:$AV$700,MATCH(K$1,'Allokerad kvv'!$B$1:$AV$1,0),FALSE),VLOOKUP($B9,'Justerad allokering kvv'!$B$1:$AG$700,MATCH(K$1,'Justerad allokering kvv'!$B$1:$AF$1,0),FALSE)))</f>
        <v>0</v>
      </c>
      <c r="L9">
        <f>IF($B9=" ","",IF(ISERROR(1/VLOOKUP($B9,'Justerad allokering kvv'!$B$1:$AG$700,MATCH(L$1,'Justerad allokering kvv'!$B$1:$AF$1,0),FALSE)),VLOOKUP($B9,'Allokerad kvv'!$B$2:$AV$700,MATCH(L$1,'Allokerad kvv'!$B$1:$AV$1,0),FALSE),VLOOKUP($B9,'Justerad allokering kvv'!$B$1:$AG$700,MATCH(L$1,'Justerad allokering kvv'!$B$1:$AF$1,0),FALSE)))</f>
        <v>0</v>
      </c>
      <c r="M9">
        <f>IF($B9=" ","",IF(ISERROR(1/VLOOKUP($B9,'Justerad allokering kvv'!$B$1:$AG$700,MATCH(M$1,'Justerad allokering kvv'!$B$1:$AF$1,0),FALSE)),VLOOKUP($B9,'Allokerad kvv'!$B$2:$AV$700,MATCH(M$1,'Allokerad kvv'!$B$1:$AV$1,0),FALSE),VLOOKUP($B9,'Justerad allokering kvv'!$B$1:$AG$700,MATCH(M$1,'Justerad allokering kvv'!$B$1:$AF$1,0),FALSE)))</f>
        <v>0</v>
      </c>
      <c r="N9">
        <f>IF($B9=" ","",IF(ISERROR(1/VLOOKUP($B9,'Justerad allokering kvv'!$B$1:$AG$700,MATCH(N$1,'Justerad allokering kvv'!$B$1:$AF$1,0),FALSE)),VLOOKUP($B9,'Allokerad kvv'!$B$2:$AV$700,MATCH(N$1,'Allokerad kvv'!$B$1:$AV$1,0),FALSE),VLOOKUP($B9,'Justerad allokering kvv'!$B$1:$AG$700,MATCH(N$1,'Justerad allokering kvv'!$B$1:$AF$1,0),FALSE)))</f>
        <v>0</v>
      </c>
      <c r="O9">
        <f>IF($B9=" ","",IF(ISERROR(1/VLOOKUP($B9,'Justerad allokering kvv'!$B$1:$AG$700,MATCH(O$1,'Justerad allokering kvv'!$B$1:$AF$1,0),FALSE)),VLOOKUP($B9,'Allokerad kvv'!$B$2:$AV$700,MATCH(O$1,'Allokerad kvv'!$B$1:$AV$1,0),FALSE),VLOOKUP($B9,'Justerad allokering kvv'!$B$1:$AG$700,MATCH(O$1,'Justerad allokering kvv'!$B$1:$AF$1,0),FALSE)))</f>
        <v>0</v>
      </c>
      <c r="P9">
        <f>IF($B9=" ","",IF(ISERROR(1/VLOOKUP($B9,'Justerad allokering kvv'!$B$1:$AG$700,MATCH(P$1,'Justerad allokering kvv'!$B$1:$AF$1,0),FALSE)),VLOOKUP($B9,'Allokerad kvv'!$B$2:$AV$700,MATCH(P$1,'Allokerad kvv'!$B$1:$AV$1,0),FALSE),VLOOKUP($B9,'Justerad allokering kvv'!$B$1:$AG$700,MATCH(P$1,'Justerad allokering kvv'!$B$1:$AF$1,0),FALSE)))</f>
        <v>0</v>
      </c>
      <c r="Q9">
        <f>IF($B9=" ","",IF(ISERROR(1/VLOOKUP($B9,'Justerad allokering kvv'!$B$1:$AG$700,MATCH(Q$1,'Justerad allokering kvv'!$B$1:$AF$1,0),FALSE)),VLOOKUP($B9,'Allokerad kvv'!$B$2:$AV$700,MATCH(Q$1,'Allokerad kvv'!$B$1:$AV$1,0),FALSE),VLOOKUP($B9,'Justerad allokering kvv'!$B$1:$AG$700,MATCH(Q$1,'Justerad allokering kvv'!$B$1:$AF$1,0),FALSE)))</f>
        <v>0</v>
      </c>
      <c r="R9">
        <f>IF($B9=" ","",IF(ISERROR(1/VLOOKUP($B9,'Justerad allokering kvv'!$B$1:$AG$700,MATCH(R$1,'Justerad allokering kvv'!$B$1:$AF$1,0),FALSE)),VLOOKUP($B9,'Allokerad kvv'!$B$2:$AV$700,MATCH(R$1,'Allokerad kvv'!$B$1:$AV$1,0),FALSE),VLOOKUP($B9,'Justerad allokering kvv'!$B$1:$AG$700,MATCH(R$1,'Justerad allokering kvv'!$B$1:$AF$1,0),FALSE)))</f>
        <v>0</v>
      </c>
      <c r="S9">
        <f>IF($B9=" ","",IF(ISERROR(1/VLOOKUP($B9,'Justerad allokering kvv'!$B$1:$AG$700,MATCH(S$1,'Justerad allokering kvv'!$B$1:$AF$1,0),FALSE)),VLOOKUP($B9,'Allokerad kvv'!$B$2:$AV$700,MATCH(S$1,'Allokerad kvv'!$B$1:$AV$1,0),FALSE),VLOOKUP($B9,'Justerad allokering kvv'!$B$1:$AG$700,MATCH(S$1,'Justerad allokering kvv'!$B$1:$AF$1,0),FALSE)))</f>
        <v>0</v>
      </c>
      <c r="T9">
        <f>IF($B9=" ","",IF(ISERROR(1/VLOOKUP($B9,'Justerad allokering kvv'!$B$1:$AG$700,MATCH(T$1,'Justerad allokering kvv'!$B$1:$AF$1,0),FALSE)),VLOOKUP($B9,'Allokerad kvv'!$B$2:$AV$700,MATCH(T$1,'Allokerad kvv'!$B$1:$AV$1,0),FALSE),VLOOKUP($B9,'Justerad allokering kvv'!$B$1:$AG$700,MATCH(T$1,'Justerad allokering kvv'!$B$1:$AF$1,0),FALSE)))</f>
        <v>0</v>
      </c>
      <c r="U9">
        <f>IF($B9=" ","",IF(ISERROR(1/VLOOKUP($B9,'Justerad allokering kvv'!$B$1:$AG$700,MATCH(U$1,'Justerad allokering kvv'!$B$1:$AF$1,0),FALSE)),VLOOKUP($B9,'Allokerad kvv'!$B$2:$AV$700,MATCH(U$1,'Allokerad kvv'!$B$1:$AV$1,0),FALSE),VLOOKUP($B9,'Justerad allokering kvv'!$B$1:$AG$700,MATCH(U$1,'Justerad allokering kvv'!$B$1:$AF$1,0),FALSE)))</f>
        <v>0</v>
      </c>
      <c r="V9">
        <f>IF($B9=" ","",IF(ISERROR(1/VLOOKUP($B9,'Justerad allokering kvv'!$B$1:$AG$700,MATCH(V$1,'Justerad allokering kvv'!$B$1:$AF$1,0),FALSE)),VLOOKUP($B9,'Allokerad kvv'!$B$2:$AV$700,MATCH(V$1,'Allokerad kvv'!$B$1:$AV$1,0),FALSE),VLOOKUP($B9,'Justerad allokering kvv'!$B$1:$AG$700,MATCH(V$1,'Justerad allokering kvv'!$B$1:$AF$1,0),FALSE)))</f>
        <v>0</v>
      </c>
      <c r="W9">
        <f>IF($B9=" ","",IF(ISERROR(1/VLOOKUP($B9,'Justerad allokering kvv'!$B$1:$AG$700,MATCH(W$1,'Justerad allokering kvv'!$B$1:$AF$1,0),FALSE)),VLOOKUP($B9,'Allokerad kvv'!$B$2:$AV$700,MATCH(W$1,'Allokerad kvv'!$B$1:$AV$1,0),FALSE),VLOOKUP($B9,'Justerad allokering kvv'!$B$1:$AG$700,MATCH(W$1,'Justerad allokering kvv'!$B$1:$AF$1,0),FALSE)))</f>
        <v>0</v>
      </c>
      <c r="X9">
        <f>IF($B9=" ","",IF(ISERROR(1/VLOOKUP($B9,'Justerad allokering kvv'!$B$1:$AG$700,MATCH(X$1,'Justerad allokering kvv'!$B$1:$AF$1,0),FALSE)),VLOOKUP($B9,'Allokerad kvv'!$B$2:$AV$700,MATCH(X$1,'Allokerad kvv'!$B$1:$AV$1,0),FALSE),VLOOKUP($B9,'Justerad allokering kvv'!$B$1:$AG$700,MATCH(X$1,'Justerad allokering kvv'!$B$1:$AF$1,0),FALSE)))</f>
        <v>0</v>
      </c>
      <c r="Y9">
        <f>IF($B9=" ","",IF(ISERROR(1/VLOOKUP($B9,'Justerad allokering kvv'!$B$1:$AG$700,MATCH(Y$1,'Justerad allokering kvv'!$B$1:$AF$1,0),FALSE)),VLOOKUP($B9,'Allokerad kvv'!$B$2:$AV$700,MATCH(Y$1,'Allokerad kvv'!$B$1:$AV$1,0),FALSE),VLOOKUP($B9,'Justerad allokering kvv'!$B$1:$AG$700,MATCH(Y$1,'Justerad allokering kvv'!$B$1:$AF$1,0),FALSE)))</f>
        <v>0</v>
      </c>
      <c r="AB9">
        <f>IFERROR(VLOOKUP($B9,Kraftvärmeprod!$B$1:$AO$424,MATCH("Tillförd energi från rökgaskondensering (GWh)",Kraftvärmeprod!$B$1:$AG$1,0),FALSE)/1,0)</f>
        <v>0</v>
      </c>
      <c r="AE9" s="122">
        <f t="shared" si="0"/>
        <v>0</v>
      </c>
      <c r="AG9">
        <f t="shared" si="1"/>
        <v>0</v>
      </c>
      <c r="AH9">
        <f t="shared" si="2"/>
        <v>0</v>
      </c>
      <c r="AI9" t="str">
        <f>IF(AH9=0,"",AH9/VLOOKUP(B9,Kraftvärmeprod!$B$1:$BC$480,MATCH("Summa tillförd energi exklusive rökgaskondensering",Kraftvärmeprod!$B$1:$BC$1,0),FALSE))</f>
        <v/>
      </c>
      <c r="AK9">
        <f t="shared" si="3"/>
        <v>0</v>
      </c>
    </row>
    <row r="10" spans="1:37" x14ac:dyDescent="0.25">
      <c r="A10" s="2" t="s">
        <v>31</v>
      </c>
      <c r="B10" s="2" t="s">
        <v>32</v>
      </c>
      <c r="C10">
        <f>IF($B10=" ","",IF(ISERROR(1/VLOOKUP($B10,'Justerad allokering kvv'!$B$1:$AG$700,MATCH(C$1,'Justerad allokering kvv'!$B$1:$AF$1,0),FALSE)),VLOOKUP($B10,'Allokerad kvv'!$B$2:$AV$700,MATCH(C$1,'Allokerad kvv'!$B$1:$AV$1,0),FALSE),VLOOKUP($B10,'Justerad allokering kvv'!$B$1:$AG$700,MATCH(C$1,'Justerad allokering kvv'!$B$1:$AF$1,0),FALSE)))</f>
        <v>0</v>
      </c>
      <c r="D10">
        <f>IF($B10=" ","",IF(ISERROR(1/VLOOKUP($B10,'Justerad allokering kvv'!$B$1:$AG$700,MATCH(D$1,'Justerad allokering kvv'!$B$1:$AF$1,0),FALSE)),VLOOKUP($B10,'Allokerad kvv'!$B$2:$AV$700,MATCH(D$1,'Allokerad kvv'!$B$1:$AV$1,0),FALSE),VLOOKUP($B10,'Justerad allokering kvv'!$B$1:$AG$700,MATCH(D$1,'Justerad allokering kvv'!$B$1:$AF$1,0),FALSE)))</f>
        <v>0</v>
      </c>
      <c r="E10">
        <f>IF($B10=" ","",IF(ISERROR(1/VLOOKUP($B10,'Justerad allokering kvv'!$B$1:$AG$700,MATCH(E$1,'Justerad allokering kvv'!$B$1:$AF$1,0),FALSE)),VLOOKUP($B10,'Allokerad kvv'!$B$2:$AV$700,MATCH(E$1,'Allokerad kvv'!$B$1:$AV$1,0),FALSE),VLOOKUP($B10,'Justerad allokering kvv'!$B$1:$AG$700,MATCH(E$1,'Justerad allokering kvv'!$B$1:$AF$1,0),FALSE)))</f>
        <v>0</v>
      </c>
      <c r="F10">
        <f>IF($B10=" ","",IF(ISERROR(1/VLOOKUP($B10,'Justerad allokering kvv'!$B$1:$AG$700,MATCH(F$1,'Justerad allokering kvv'!$B$1:$AF$1,0),FALSE)),VLOOKUP($B10,'Allokerad kvv'!$B$2:$AV$700,MATCH(F$1,'Allokerad kvv'!$B$1:$AV$1,0),FALSE),VLOOKUP($B10,'Justerad allokering kvv'!$B$1:$AG$700,MATCH(F$1,'Justerad allokering kvv'!$B$1:$AF$1,0),FALSE)))</f>
        <v>0</v>
      </c>
      <c r="G10">
        <f>IF($B10=" ","",IF(ISERROR(1/VLOOKUP($B10,'Justerad allokering kvv'!$B$1:$AG$700,MATCH(G$1,'Justerad allokering kvv'!$B$1:$AF$1,0),FALSE)),VLOOKUP($B10,'Allokerad kvv'!$B$2:$AV$700,MATCH(G$1,'Allokerad kvv'!$B$1:$AV$1,0),FALSE),VLOOKUP($B10,'Justerad allokering kvv'!$B$1:$AG$700,MATCH(G$1,'Justerad allokering kvv'!$B$1:$AF$1,0),FALSE)))</f>
        <v>0</v>
      </c>
      <c r="H10">
        <f>IF($B10=" ","",IF(ISERROR(1/VLOOKUP($B10,'Justerad allokering kvv'!$B$1:$AG$700,MATCH(H$1,'Justerad allokering kvv'!$B$1:$AF$1,0),FALSE)),VLOOKUP($B10,'Allokerad kvv'!$B$2:$AV$700,MATCH(H$1,'Allokerad kvv'!$B$1:$AV$1,0),FALSE),VLOOKUP($B10,'Justerad allokering kvv'!$B$1:$AG$700,MATCH(H$1,'Justerad allokering kvv'!$B$1:$AF$1,0),FALSE)))</f>
        <v>0</v>
      </c>
      <c r="I10">
        <f>IF($B10=" ","",IF(ISERROR(1/VLOOKUP($B10,'Justerad allokering kvv'!$B$1:$AG$700,MATCH(I$1,'Justerad allokering kvv'!$B$1:$AF$1,0),FALSE)),VLOOKUP($B10,'Allokerad kvv'!$B$2:$AV$700,MATCH(I$1,'Allokerad kvv'!$B$1:$AV$1,0),FALSE),VLOOKUP($B10,'Justerad allokering kvv'!$B$1:$AG$700,MATCH(I$1,'Justerad allokering kvv'!$B$1:$AF$1,0),FALSE)))</f>
        <v>0</v>
      </c>
      <c r="J10">
        <f>IF($B10=" ","",IF(ISERROR(1/VLOOKUP($B10,'Justerad allokering kvv'!$B$1:$AG$700,MATCH(J$1,'Justerad allokering kvv'!$B$1:$AF$1,0),FALSE)),VLOOKUP($B10,'Allokerad kvv'!$B$2:$AV$700,MATCH(J$1,'Allokerad kvv'!$B$1:$AV$1,0),FALSE),VLOOKUP($B10,'Justerad allokering kvv'!$B$1:$AG$700,MATCH(J$1,'Justerad allokering kvv'!$B$1:$AF$1,0),FALSE)))</f>
        <v>0</v>
      </c>
      <c r="K10">
        <f>IF($B10=" ","",IF(ISERROR(1/VLOOKUP($B10,'Justerad allokering kvv'!$B$1:$AG$700,MATCH(K$1,'Justerad allokering kvv'!$B$1:$AF$1,0),FALSE)),VLOOKUP($B10,'Allokerad kvv'!$B$2:$AV$700,MATCH(K$1,'Allokerad kvv'!$B$1:$AV$1,0),FALSE),VLOOKUP($B10,'Justerad allokering kvv'!$B$1:$AG$700,MATCH(K$1,'Justerad allokering kvv'!$B$1:$AF$1,0),FALSE)))</f>
        <v>0</v>
      </c>
      <c r="L10">
        <f>IF($B10=" ","",IF(ISERROR(1/VLOOKUP($B10,'Justerad allokering kvv'!$B$1:$AG$700,MATCH(L$1,'Justerad allokering kvv'!$B$1:$AF$1,0),FALSE)),VLOOKUP($B10,'Allokerad kvv'!$B$2:$AV$700,MATCH(L$1,'Allokerad kvv'!$B$1:$AV$1,0),FALSE),VLOOKUP($B10,'Justerad allokering kvv'!$B$1:$AG$700,MATCH(L$1,'Justerad allokering kvv'!$B$1:$AF$1,0),FALSE)))</f>
        <v>0</v>
      </c>
      <c r="M10">
        <f>IF($B10=" ","",IF(ISERROR(1/VLOOKUP($B10,'Justerad allokering kvv'!$B$1:$AG$700,MATCH(M$1,'Justerad allokering kvv'!$B$1:$AF$1,0),FALSE)),VLOOKUP($B10,'Allokerad kvv'!$B$2:$AV$700,MATCH(M$1,'Allokerad kvv'!$B$1:$AV$1,0),FALSE),VLOOKUP($B10,'Justerad allokering kvv'!$B$1:$AG$700,MATCH(M$1,'Justerad allokering kvv'!$B$1:$AF$1,0),FALSE)))</f>
        <v>0</v>
      </c>
      <c r="N10">
        <f>IF($B10=" ","",IF(ISERROR(1/VLOOKUP($B10,'Justerad allokering kvv'!$B$1:$AG$700,MATCH(N$1,'Justerad allokering kvv'!$B$1:$AF$1,0),FALSE)),VLOOKUP($B10,'Allokerad kvv'!$B$2:$AV$700,MATCH(N$1,'Allokerad kvv'!$B$1:$AV$1,0),FALSE),VLOOKUP($B10,'Justerad allokering kvv'!$B$1:$AG$700,MATCH(N$1,'Justerad allokering kvv'!$B$1:$AF$1,0),FALSE)))</f>
        <v>0</v>
      </c>
      <c r="O10">
        <f>IF($B10=" ","",IF(ISERROR(1/VLOOKUP($B10,'Justerad allokering kvv'!$B$1:$AG$700,MATCH(O$1,'Justerad allokering kvv'!$B$1:$AF$1,0),FALSE)),VLOOKUP($B10,'Allokerad kvv'!$B$2:$AV$700,MATCH(O$1,'Allokerad kvv'!$B$1:$AV$1,0),FALSE),VLOOKUP($B10,'Justerad allokering kvv'!$B$1:$AG$700,MATCH(O$1,'Justerad allokering kvv'!$B$1:$AF$1,0),FALSE)))</f>
        <v>0</v>
      </c>
      <c r="P10">
        <f>IF($B10=" ","",IF(ISERROR(1/VLOOKUP($B10,'Justerad allokering kvv'!$B$1:$AG$700,MATCH(P$1,'Justerad allokering kvv'!$B$1:$AF$1,0),FALSE)),VLOOKUP($B10,'Allokerad kvv'!$B$2:$AV$700,MATCH(P$1,'Allokerad kvv'!$B$1:$AV$1,0),FALSE),VLOOKUP($B10,'Justerad allokering kvv'!$B$1:$AG$700,MATCH(P$1,'Justerad allokering kvv'!$B$1:$AF$1,0),FALSE)))</f>
        <v>0</v>
      </c>
      <c r="Q10">
        <f>IF($B10=" ","",IF(ISERROR(1/VLOOKUP($B10,'Justerad allokering kvv'!$B$1:$AG$700,MATCH(Q$1,'Justerad allokering kvv'!$B$1:$AF$1,0),FALSE)),VLOOKUP($B10,'Allokerad kvv'!$B$2:$AV$700,MATCH(Q$1,'Allokerad kvv'!$B$1:$AV$1,0),FALSE),VLOOKUP($B10,'Justerad allokering kvv'!$B$1:$AG$700,MATCH(Q$1,'Justerad allokering kvv'!$B$1:$AF$1,0),FALSE)))</f>
        <v>0</v>
      </c>
      <c r="R10">
        <f>IF($B10=" ","",IF(ISERROR(1/VLOOKUP($B10,'Justerad allokering kvv'!$B$1:$AG$700,MATCH(R$1,'Justerad allokering kvv'!$B$1:$AF$1,0),FALSE)),VLOOKUP($B10,'Allokerad kvv'!$B$2:$AV$700,MATCH(R$1,'Allokerad kvv'!$B$1:$AV$1,0),FALSE),VLOOKUP($B10,'Justerad allokering kvv'!$B$1:$AG$700,MATCH(R$1,'Justerad allokering kvv'!$B$1:$AF$1,0),FALSE)))</f>
        <v>0</v>
      </c>
      <c r="S10">
        <f>IF($B10=" ","",IF(ISERROR(1/VLOOKUP($B10,'Justerad allokering kvv'!$B$1:$AG$700,MATCH(S$1,'Justerad allokering kvv'!$B$1:$AF$1,0),FALSE)),VLOOKUP($B10,'Allokerad kvv'!$B$2:$AV$700,MATCH(S$1,'Allokerad kvv'!$B$1:$AV$1,0),FALSE),VLOOKUP($B10,'Justerad allokering kvv'!$B$1:$AG$700,MATCH(S$1,'Justerad allokering kvv'!$B$1:$AF$1,0),FALSE)))</f>
        <v>0</v>
      </c>
      <c r="T10">
        <f>IF($B10=" ","",IF(ISERROR(1/VLOOKUP($B10,'Justerad allokering kvv'!$B$1:$AG$700,MATCH(T$1,'Justerad allokering kvv'!$B$1:$AF$1,0),FALSE)),VLOOKUP($B10,'Allokerad kvv'!$B$2:$AV$700,MATCH(T$1,'Allokerad kvv'!$B$1:$AV$1,0),FALSE),VLOOKUP($B10,'Justerad allokering kvv'!$B$1:$AG$700,MATCH(T$1,'Justerad allokering kvv'!$B$1:$AF$1,0),FALSE)))</f>
        <v>0</v>
      </c>
      <c r="U10">
        <f>IF($B10=" ","",IF(ISERROR(1/VLOOKUP($B10,'Justerad allokering kvv'!$B$1:$AG$700,MATCH(U$1,'Justerad allokering kvv'!$B$1:$AF$1,0),FALSE)),VLOOKUP($B10,'Allokerad kvv'!$B$2:$AV$700,MATCH(U$1,'Allokerad kvv'!$B$1:$AV$1,0),FALSE),VLOOKUP($B10,'Justerad allokering kvv'!$B$1:$AG$700,MATCH(U$1,'Justerad allokering kvv'!$B$1:$AF$1,0),FALSE)))</f>
        <v>0</v>
      </c>
      <c r="V10">
        <f>IF($B10=" ","",IF(ISERROR(1/VLOOKUP($B10,'Justerad allokering kvv'!$B$1:$AG$700,MATCH(V$1,'Justerad allokering kvv'!$B$1:$AF$1,0),FALSE)),VLOOKUP($B10,'Allokerad kvv'!$B$2:$AV$700,MATCH(V$1,'Allokerad kvv'!$B$1:$AV$1,0),FALSE),VLOOKUP($B10,'Justerad allokering kvv'!$B$1:$AG$700,MATCH(V$1,'Justerad allokering kvv'!$B$1:$AF$1,0),FALSE)))</f>
        <v>0</v>
      </c>
      <c r="W10">
        <f>IF($B10=" ","",IF(ISERROR(1/VLOOKUP($B10,'Justerad allokering kvv'!$B$1:$AG$700,MATCH(W$1,'Justerad allokering kvv'!$B$1:$AF$1,0),FALSE)),VLOOKUP($B10,'Allokerad kvv'!$B$2:$AV$700,MATCH(W$1,'Allokerad kvv'!$B$1:$AV$1,0),FALSE),VLOOKUP($B10,'Justerad allokering kvv'!$B$1:$AG$700,MATCH(W$1,'Justerad allokering kvv'!$B$1:$AF$1,0),FALSE)))</f>
        <v>0</v>
      </c>
      <c r="X10">
        <f>IF($B10=" ","",IF(ISERROR(1/VLOOKUP($B10,'Justerad allokering kvv'!$B$1:$AG$700,MATCH(X$1,'Justerad allokering kvv'!$B$1:$AF$1,0),FALSE)),VLOOKUP($B10,'Allokerad kvv'!$B$2:$AV$700,MATCH(X$1,'Allokerad kvv'!$B$1:$AV$1,0),FALSE),VLOOKUP($B10,'Justerad allokering kvv'!$B$1:$AG$700,MATCH(X$1,'Justerad allokering kvv'!$B$1:$AF$1,0),FALSE)))</f>
        <v>0</v>
      </c>
      <c r="Y10">
        <f>IF($B10=" ","",IF(ISERROR(1/VLOOKUP($B10,'Justerad allokering kvv'!$B$1:$AG$700,MATCH(Y$1,'Justerad allokering kvv'!$B$1:$AF$1,0),FALSE)),VLOOKUP($B10,'Allokerad kvv'!$B$2:$AV$700,MATCH(Y$1,'Allokerad kvv'!$B$1:$AV$1,0),FALSE),VLOOKUP($B10,'Justerad allokering kvv'!$B$1:$AG$700,MATCH(Y$1,'Justerad allokering kvv'!$B$1:$AF$1,0),FALSE)))</f>
        <v>0</v>
      </c>
      <c r="AB10">
        <f>IFERROR(VLOOKUP($B10,Kraftvärmeprod!$B$1:$AO$424,MATCH("Tillförd energi från rökgaskondensering (GWh)",Kraftvärmeprod!$B$1:$AG$1,0),FALSE)/1,0)</f>
        <v>0</v>
      </c>
      <c r="AE10" s="122">
        <f t="shared" si="0"/>
        <v>0</v>
      </c>
      <c r="AG10">
        <f t="shared" si="1"/>
        <v>0</v>
      </c>
      <c r="AH10">
        <f t="shared" si="2"/>
        <v>0</v>
      </c>
      <c r="AI10" t="str">
        <f>IF(AH10=0,"",AH10/VLOOKUP(B10,Kraftvärmeprod!$B$1:$BC$480,MATCH("Summa tillförd energi exklusive rökgaskondensering",Kraftvärmeprod!$B$1:$BC$1,0),FALSE))</f>
        <v/>
      </c>
      <c r="AK10">
        <f t="shared" si="3"/>
        <v>0</v>
      </c>
    </row>
    <row r="11" spans="1:37" x14ac:dyDescent="0.25">
      <c r="A11" s="2" t="s">
        <v>31</v>
      </c>
      <c r="B11" s="2" t="s">
        <v>33</v>
      </c>
      <c r="C11">
        <f>IF($B11=" ","",IF(ISERROR(1/VLOOKUP($B11,'Justerad allokering kvv'!$B$1:$AG$700,MATCH(C$1,'Justerad allokering kvv'!$B$1:$AF$1,0),FALSE)),VLOOKUP($B11,'Allokerad kvv'!$B$2:$AV$700,MATCH(C$1,'Allokerad kvv'!$B$1:$AV$1,0),FALSE),VLOOKUP($B11,'Justerad allokering kvv'!$B$1:$AG$700,MATCH(C$1,'Justerad allokering kvv'!$B$1:$AF$1,0),FALSE)))</f>
        <v>0</v>
      </c>
      <c r="D11">
        <f>IF($B11=" ","",IF(ISERROR(1/VLOOKUP($B11,'Justerad allokering kvv'!$B$1:$AG$700,MATCH(D$1,'Justerad allokering kvv'!$B$1:$AF$1,0),FALSE)),VLOOKUP($B11,'Allokerad kvv'!$B$2:$AV$700,MATCH(D$1,'Allokerad kvv'!$B$1:$AV$1,0),FALSE),VLOOKUP($B11,'Justerad allokering kvv'!$B$1:$AG$700,MATCH(D$1,'Justerad allokering kvv'!$B$1:$AF$1,0),FALSE)))</f>
        <v>0</v>
      </c>
      <c r="E11">
        <f>IF($B11=" ","",IF(ISERROR(1/VLOOKUP($B11,'Justerad allokering kvv'!$B$1:$AG$700,MATCH(E$1,'Justerad allokering kvv'!$B$1:$AF$1,0),FALSE)),VLOOKUP($B11,'Allokerad kvv'!$B$2:$AV$700,MATCH(E$1,'Allokerad kvv'!$B$1:$AV$1,0),FALSE),VLOOKUP($B11,'Justerad allokering kvv'!$B$1:$AG$700,MATCH(E$1,'Justerad allokering kvv'!$B$1:$AF$1,0),FALSE)))</f>
        <v>36.340800000000002</v>
      </c>
      <c r="F11">
        <f>IF($B11=" ","",IF(ISERROR(1/VLOOKUP($B11,'Justerad allokering kvv'!$B$1:$AG$700,MATCH(F$1,'Justerad allokering kvv'!$B$1:$AF$1,0),FALSE)),VLOOKUP($B11,'Allokerad kvv'!$B$2:$AV$700,MATCH(F$1,'Allokerad kvv'!$B$1:$AV$1,0),FALSE),VLOOKUP($B11,'Justerad allokering kvv'!$B$1:$AG$700,MATCH(F$1,'Justerad allokering kvv'!$B$1:$AF$1,0),FALSE)))</f>
        <v>0</v>
      </c>
      <c r="G11">
        <f>IF($B11=" ","",IF(ISERROR(1/VLOOKUP($B11,'Justerad allokering kvv'!$B$1:$AG$700,MATCH(G$1,'Justerad allokering kvv'!$B$1:$AF$1,0),FALSE)),VLOOKUP($B11,'Allokerad kvv'!$B$2:$AV$700,MATCH(G$1,'Allokerad kvv'!$B$1:$AV$1,0),FALSE),VLOOKUP($B11,'Justerad allokering kvv'!$B$1:$AG$700,MATCH(G$1,'Justerad allokering kvv'!$B$1:$AF$1,0),FALSE)))</f>
        <v>0.23869799999999999</v>
      </c>
      <c r="H11">
        <f>IF($B11=" ","",IF(ISERROR(1/VLOOKUP($B11,'Justerad allokering kvv'!$B$1:$AG$700,MATCH(H$1,'Justerad allokering kvv'!$B$1:$AF$1,0),FALSE)),VLOOKUP($B11,'Allokerad kvv'!$B$2:$AV$700,MATCH(H$1,'Allokerad kvv'!$B$1:$AV$1,0),FALSE),VLOOKUP($B11,'Justerad allokering kvv'!$B$1:$AG$700,MATCH(H$1,'Justerad allokering kvv'!$B$1:$AF$1,0),FALSE)))</f>
        <v>0</v>
      </c>
      <c r="I11">
        <f>IF($B11=" ","",IF(ISERROR(1/VLOOKUP($B11,'Justerad allokering kvv'!$B$1:$AG$700,MATCH(I$1,'Justerad allokering kvv'!$B$1:$AF$1,0),FALSE)),VLOOKUP($B11,'Allokerad kvv'!$B$2:$AV$700,MATCH(I$1,'Allokerad kvv'!$B$1:$AV$1,0),FALSE),VLOOKUP($B11,'Justerad allokering kvv'!$B$1:$AG$700,MATCH(I$1,'Justerad allokering kvv'!$B$1:$AF$1,0),FALSE)))</f>
        <v>0</v>
      </c>
      <c r="J11">
        <f>IF($B11=" ","",IF(ISERROR(1/VLOOKUP($B11,'Justerad allokering kvv'!$B$1:$AG$700,MATCH(J$1,'Justerad allokering kvv'!$B$1:$AF$1,0),FALSE)),VLOOKUP($B11,'Allokerad kvv'!$B$2:$AV$700,MATCH(J$1,'Allokerad kvv'!$B$1:$AV$1,0),FALSE),VLOOKUP($B11,'Justerad allokering kvv'!$B$1:$AG$700,MATCH(J$1,'Justerad allokering kvv'!$B$1:$AF$1,0),FALSE)))</f>
        <v>99.580100000000002</v>
      </c>
      <c r="K11">
        <f>IF($B11=" ","",IF(ISERROR(1/VLOOKUP($B11,'Justerad allokering kvv'!$B$1:$AG$700,MATCH(K$1,'Justerad allokering kvv'!$B$1:$AF$1,0),FALSE)),VLOOKUP($B11,'Allokerad kvv'!$B$2:$AV$700,MATCH(K$1,'Allokerad kvv'!$B$1:$AV$1,0),FALSE),VLOOKUP($B11,'Justerad allokering kvv'!$B$1:$AG$700,MATCH(K$1,'Justerad allokering kvv'!$B$1:$AF$1,0),FALSE)))</f>
        <v>0</v>
      </c>
      <c r="L11">
        <f>IF($B11=" ","",IF(ISERROR(1/VLOOKUP($B11,'Justerad allokering kvv'!$B$1:$AG$700,MATCH(L$1,'Justerad allokering kvv'!$B$1:$AF$1,0),FALSE)),VLOOKUP($B11,'Allokerad kvv'!$B$2:$AV$700,MATCH(L$1,'Allokerad kvv'!$B$1:$AV$1,0),FALSE),VLOOKUP($B11,'Justerad allokering kvv'!$B$1:$AG$700,MATCH(L$1,'Justerad allokering kvv'!$B$1:$AF$1,0),FALSE)))</f>
        <v>0</v>
      </c>
      <c r="M11">
        <f>IF($B11=" ","",IF(ISERROR(1/VLOOKUP($B11,'Justerad allokering kvv'!$B$1:$AG$700,MATCH(M$1,'Justerad allokering kvv'!$B$1:$AF$1,0),FALSE)),VLOOKUP($B11,'Allokerad kvv'!$B$2:$AV$700,MATCH(M$1,'Allokerad kvv'!$B$1:$AV$1,0),FALSE),VLOOKUP($B11,'Justerad allokering kvv'!$B$1:$AG$700,MATCH(M$1,'Justerad allokering kvv'!$B$1:$AF$1,0),FALSE)))</f>
        <v>7.3478500000000002</v>
      </c>
      <c r="N11">
        <f>IF($B11=" ","",IF(ISERROR(1/VLOOKUP($B11,'Justerad allokering kvv'!$B$1:$AG$700,MATCH(N$1,'Justerad allokering kvv'!$B$1:$AF$1,0),FALSE)),VLOOKUP($B11,'Allokerad kvv'!$B$2:$AV$700,MATCH(N$1,'Allokerad kvv'!$B$1:$AV$1,0),FALSE),VLOOKUP($B11,'Justerad allokering kvv'!$B$1:$AG$700,MATCH(N$1,'Justerad allokering kvv'!$B$1:$AF$1,0),FALSE)))</f>
        <v>13.2197</v>
      </c>
      <c r="O11">
        <f>IF($B11=" ","",IF(ISERROR(1/VLOOKUP($B11,'Justerad allokering kvv'!$B$1:$AG$700,MATCH(O$1,'Justerad allokering kvv'!$B$1:$AF$1,0),FALSE)),VLOOKUP($B11,'Allokerad kvv'!$B$2:$AV$700,MATCH(O$1,'Allokerad kvv'!$B$1:$AV$1,0),FALSE),VLOOKUP($B11,'Justerad allokering kvv'!$B$1:$AG$700,MATCH(O$1,'Justerad allokering kvv'!$B$1:$AF$1,0),FALSE)))</f>
        <v>0</v>
      </c>
      <c r="P11">
        <f>IF($B11=" ","",IF(ISERROR(1/VLOOKUP($B11,'Justerad allokering kvv'!$B$1:$AG$700,MATCH(P$1,'Justerad allokering kvv'!$B$1:$AF$1,0),FALSE)),VLOOKUP($B11,'Allokerad kvv'!$B$2:$AV$700,MATCH(P$1,'Allokerad kvv'!$B$1:$AV$1,0),FALSE),VLOOKUP($B11,'Justerad allokering kvv'!$B$1:$AG$700,MATCH(P$1,'Justerad allokering kvv'!$B$1:$AF$1,0),FALSE)))</f>
        <v>0</v>
      </c>
      <c r="Q11">
        <f>IF($B11=" ","",IF(ISERROR(1/VLOOKUP($B11,'Justerad allokering kvv'!$B$1:$AG$700,MATCH(Q$1,'Justerad allokering kvv'!$B$1:$AF$1,0),FALSE)),VLOOKUP($B11,'Allokerad kvv'!$B$2:$AV$700,MATCH(Q$1,'Allokerad kvv'!$B$1:$AV$1,0),FALSE),VLOOKUP($B11,'Justerad allokering kvv'!$B$1:$AG$700,MATCH(Q$1,'Justerad allokering kvv'!$B$1:$AF$1,0),FALSE)))</f>
        <v>0</v>
      </c>
      <c r="R11">
        <f>IF($B11=" ","",IF(ISERROR(1/VLOOKUP($B11,'Justerad allokering kvv'!$B$1:$AG$700,MATCH(R$1,'Justerad allokering kvv'!$B$1:$AF$1,0),FALSE)),VLOOKUP($B11,'Allokerad kvv'!$B$2:$AV$700,MATCH(R$1,'Allokerad kvv'!$B$1:$AV$1,0),FALSE),VLOOKUP($B11,'Justerad allokering kvv'!$B$1:$AG$700,MATCH(R$1,'Justerad allokering kvv'!$B$1:$AF$1,0),FALSE)))</f>
        <v>7.5980400000000001</v>
      </c>
      <c r="S11">
        <f>IF($B11=" ","",IF(ISERROR(1/VLOOKUP($B11,'Justerad allokering kvv'!$B$1:$AG$700,MATCH(S$1,'Justerad allokering kvv'!$B$1:$AF$1,0),FALSE)),VLOOKUP($B11,'Allokerad kvv'!$B$2:$AV$700,MATCH(S$1,'Allokerad kvv'!$B$1:$AV$1,0),FALSE),VLOOKUP($B11,'Justerad allokering kvv'!$B$1:$AG$700,MATCH(S$1,'Justerad allokering kvv'!$B$1:$AF$1,0),FALSE)))</f>
        <v>0</v>
      </c>
      <c r="T11">
        <f>IF($B11=" ","",IF(ISERROR(1/VLOOKUP($B11,'Justerad allokering kvv'!$B$1:$AG$700,MATCH(T$1,'Justerad allokering kvv'!$B$1:$AF$1,0),FALSE)),VLOOKUP($B11,'Allokerad kvv'!$B$2:$AV$700,MATCH(T$1,'Allokerad kvv'!$B$1:$AV$1,0),FALSE),VLOOKUP($B11,'Justerad allokering kvv'!$B$1:$AG$700,MATCH(T$1,'Justerad allokering kvv'!$B$1:$AF$1,0),FALSE)))</f>
        <v>0</v>
      </c>
      <c r="U11">
        <f>IF($B11=" ","",IF(ISERROR(1/VLOOKUP($B11,'Justerad allokering kvv'!$B$1:$AG$700,MATCH(U$1,'Justerad allokering kvv'!$B$1:$AF$1,0),FALSE)),VLOOKUP($B11,'Allokerad kvv'!$B$2:$AV$700,MATCH(U$1,'Allokerad kvv'!$B$1:$AV$1,0),FALSE),VLOOKUP($B11,'Justerad allokering kvv'!$B$1:$AG$700,MATCH(U$1,'Justerad allokering kvv'!$B$1:$AF$1,0),FALSE)))</f>
        <v>0</v>
      </c>
      <c r="V11">
        <f>IF($B11=" ","",IF(ISERROR(1/VLOOKUP($B11,'Justerad allokering kvv'!$B$1:$AG$700,MATCH(V$1,'Justerad allokering kvv'!$B$1:$AF$1,0),FALSE)),VLOOKUP($B11,'Allokerad kvv'!$B$2:$AV$700,MATCH(V$1,'Allokerad kvv'!$B$1:$AV$1,0),FALSE),VLOOKUP($B11,'Justerad allokering kvv'!$B$1:$AG$700,MATCH(V$1,'Justerad allokering kvv'!$B$1:$AF$1,0),FALSE)))</f>
        <v>0</v>
      </c>
      <c r="W11">
        <f>IF($B11=" ","",IF(ISERROR(1/VLOOKUP($B11,'Justerad allokering kvv'!$B$1:$AG$700,MATCH(W$1,'Justerad allokering kvv'!$B$1:$AF$1,0),FALSE)),VLOOKUP($B11,'Allokerad kvv'!$B$2:$AV$700,MATCH(W$1,'Allokerad kvv'!$B$1:$AV$1,0),FALSE),VLOOKUP($B11,'Justerad allokering kvv'!$B$1:$AG$700,MATCH(W$1,'Justerad allokering kvv'!$B$1:$AF$1,0),FALSE)))</f>
        <v>0</v>
      </c>
      <c r="X11">
        <f>IF($B11=" ","",IF(ISERROR(1/VLOOKUP($B11,'Justerad allokering kvv'!$B$1:$AG$700,MATCH(X$1,'Justerad allokering kvv'!$B$1:$AF$1,0),FALSE)),VLOOKUP($B11,'Allokerad kvv'!$B$2:$AV$700,MATCH(X$1,'Allokerad kvv'!$B$1:$AV$1,0),FALSE),VLOOKUP($B11,'Justerad allokering kvv'!$B$1:$AG$700,MATCH(X$1,'Justerad allokering kvv'!$B$1:$AF$1,0),FALSE)))</f>
        <v>0</v>
      </c>
      <c r="Y11">
        <f>IF($B11=" ","",IF(ISERROR(1/VLOOKUP($B11,'Justerad allokering kvv'!$B$1:$AG$700,MATCH(Y$1,'Justerad allokering kvv'!$B$1:$AF$1,0),FALSE)),VLOOKUP($B11,'Allokerad kvv'!$B$2:$AV$700,MATCH(Y$1,'Allokerad kvv'!$B$1:$AV$1,0),FALSE),VLOOKUP($B11,'Justerad allokering kvv'!$B$1:$AG$700,MATCH(Y$1,'Justerad allokering kvv'!$B$1:$AF$1,0),FALSE)))</f>
        <v>0</v>
      </c>
      <c r="AB11">
        <f>IFERROR(VLOOKUP($B11,Kraftvärmeprod!$B$1:$AO$424,MATCH("Tillförd energi från rökgaskondensering (GWh)",Kraftvärmeprod!$B$1:$AG$1,0),FALSE)/1,0)</f>
        <v>52.167999999999999</v>
      </c>
      <c r="AE11" s="122">
        <f t="shared" si="0"/>
        <v>216.493188</v>
      </c>
      <c r="AG11">
        <f t="shared" si="1"/>
        <v>208.89514800000001</v>
      </c>
      <c r="AH11">
        <f t="shared" si="2"/>
        <v>156.727148</v>
      </c>
      <c r="AI11">
        <f>IF(AH11=0,"",AH11/VLOOKUP(B11,Kraftvärmeprod!$B$1:$BC$480,MATCH("Summa tillförd energi exklusive rökgaskondensering",Kraftvärmeprod!$B$1:$BC$1,0),FALSE))</f>
        <v>0.58347690509253214</v>
      </c>
      <c r="AK11">
        <f t="shared" si="3"/>
        <v>156.48845</v>
      </c>
    </row>
    <row r="12" spans="1:37" x14ac:dyDescent="0.25">
      <c r="A12" s="2" t="s">
        <v>31</v>
      </c>
      <c r="B12" s="2" t="s">
        <v>34</v>
      </c>
      <c r="C12">
        <f>IF($B12=" ","",IF(ISERROR(1/VLOOKUP($B12,'Justerad allokering kvv'!$B$1:$AG$700,MATCH(C$1,'Justerad allokering kvv'!$B$1:$AF$1,0),FALSE)),VLOOKUP($B12,'Allokerad kvv'!$B$2:$AV$700,MATCH(C$1,'Allokerad kvv'!$B$1:$AV$1,0),FALSE),VLOOKUP($B12,'Justerad allokering kvv'!$B$1:$AG$700,MATCH(C$1,'Justerad allokering kvv'!$B$1:$AF$1,0),FALSE)))</f>
        <v>0</v>
      </c>
      <c r="D12">
        <f>IF($B12=" ","",IF(ISERROR(1/VLOOKUP($B12,'Justerad allokering kvv'!$B$1:$AG$700,MATCH(D$1,'Justerad allokering kvv'!$B$1:$AF$1,0),FALSE)),VLOOKUP($B12,'Allokerad kvv'!$B$2:$AV$700,MATCH(D$1,'Allokerad kvv'!$B$1:$AV$1,0),FALSE),VLOOKUP($B12,'Justerad allokering kvv'!$B$1:$AG$700,MATCH(D$1,'Justerad allokering kvv'!$B$1:$AF$1,0),FALSE)))</f>
        <v>0</v>
      </c>
      <c r="E12">
        <f>IF($B12=" ","",IF(ISERROR(1/VLOOKUP($B12,'Justerad allokering kvv'!$B$1:$AG$700,MATCH(E$1,'Justerad allokering kvv'!$B$1:$AF$1,0),FALSE)),VLOOKUP($B12,'Allokerad kvv'!$B$2:$AV$700,MATCH(E$1,'Allokerad kvv'!$B$1:$AV$1,0),FALSE),VLOOKUP($B12,'Justerad allokering kvv'!$B$1:$AG$700,MATCH(E$1,'Justerad allokering kvv'!$B$1:$AF$1,0),FALSE)))</f>
        <v>0</v>
      </c>
      <c r="F12">
        <f>IF($B12=" ","",IF(ISERROR(1/VLOOKUP($B12,'Justerad allokering kvv'!$B$1:$AG$700,MATCH(F$1,'Justerad allokering kvv'!$B$1:$AF$1,0),FALSE)),VLOOKUP($B12,'Allokerad kvv'!$B$2:$AV$700,MATCH(F$1,'Allokerad kvv'!$B$1:$AV$1,0),FALSE),VLOOKUP($B12,'Justerad allokering kvv'!$B$1:$AG$700,MATCH(F$1,'Justerad allokering kvv'!$B$1:$AF$1,0),FALSE)))</f>
        <v>0</v>
      </c>
      <c r="G12">
        <f>IF($B12=" ","",IF(ISERROR(1/VLOOKUP($B12,'Justerad allokering kvv'!$B$1:$AG$700,MATCH(G$1,'Justerad allokering kvv'!$B$1:$AF$1,0),FALSE)),VLOOKUP($B12,'Allokerad kvv'!$B$2:$AV$700,MATCH(G$1,'Allokerad kvv'!$B$1:$AV$1,0),FALSE),VLOOKUP($B12,'Justerad allokering kvv'!$B$1:$AG$700,MATCH(G$1,'Justerad allokering kvv'!$B$1:$AF$1,0),FALSE)))</f>
        <v>0</v>
      </c>
      <c r="H12">
        <f>IF($B12=" ","",IF(ISERROR(1/VLOOKUP($B12,'Justerad allokering kvv'!$B$1:$AG$700,MATCH(H$1,'Justerad allokering kvv'!$B$1:$AF$1,0),FALSE)),VLOOKUP($B12,'Allokerad kvv'!$B$2:$AV$700,MATCH(H$1,'Allokerad kvv'!$B$1:$AV$1,0),FALSE),VLOOKUP($B12,'Justerad allokering kvv'!$B$1:$AG$700,MATCH(H$1,'Justerad allokering kvv'!$B$1:$AF$1,0),FALSE)))</f>
        <v>0</v>
      </c>
      <c r="I12">
        <f>IF($B12=" ","",IF(ISERROR(1/VLOOKUP($B12,'Justerad allokering kvv'!$B$1:$AG$700,MATCH(I$1,'Justerad allokering kvv'!$B$1:$AF$1,0),FALSE)),VLOOKUP($B12,'Allokerad kvv'!$B$2:$AV$700,MATCH(I$1,'Allokerad kvv'!$B$1:$AV$1,0),FALSE),VLOOKUP($B12,'Justerad allokering kvv'!$B$1:$AG$700,MATCH(I$1,'Justerad allokering kvv'!$B$1:$AF$1,0),FALSE)))</f>
        <v>0</v>
      </c>
      <c r="J12">
        <f>IF($B12=" ","",IF(ISERROR(1/VLOOKUP($B12,'Justerad allokering kvv'!$B$1:$AG$700,MATCH(J$1,'Justerad allokering kvv'!$B$1:$AF$1,0),FALSE)),VLOOKUP($B12,'Allokerad kvv'!$B$2:$AV$700,MATCH(J$1,'Allokerad kvv'!$B$1:$AV$1,0),FALSE),VLOOKUP($B12,'Justerad allokering kvv'!$B$1:$AG$700,MATCH(J$1,'Justerad allokering kvv'!$B$1:$AF$1,0),FALSE)))</f>
        <v>0</v>
      </c>
      <c r="K12">
        <f>IF($B12=" ","",IF(ISERROR(1/VLOOKUP($B12,'Justerad allokering kvv'!$B$1:$AG$700,MATCH(K$1,'Justerad allokering kvv'!$B$1:$AF$1,0),FALSE)),VLOOKUP($B12,'Allokerad kvv'!$B$2:$AV$700,MATCH(K$1,'Allokerad kvv'!$B$1:$AV$1,0),FALSE),VLOOKUP($B12,'Justerad allokering kvv'!$B$1:$AG$700,MATCH(K$1,'Justerad allokering kvv'!$B$1:$AF$1,0),FALSE)))</f>
        <v>0</v>
      </c>
      <c r="L12">
        <f>IF($B12=" ","",IF(ISERROR(1/VLOOKUP($B12,'Justerad allokering kvv'!$B$1:$AG$700,MATCH(L$1,'Justerad allokering kvv'!$B$1:$AF$1,0),FALSE)),VLOOKUP($B12,'Allokerad kvv'!$B$2:$AV$700,MATCH(L$1,'Allokerad kvv'!$B$1:$AV$1,0),FALSE),VLOOKUP($B12,'Justerad allokering kvv'!$B$1:$AG$700,MATCH(L$1,'Justerad allokering kvv'!$B$1:$AF$1,0),FALSE)))</f>
        <v>0</v>
      </c>
      <c r="M12">
        <f>IF($B12=" ","",IF(ISERROR(1/VLOOKUP($B12,'Justerad allokering kvv'!$B$1:$AG$700,MATCH(M$1,'Justerad allokering kvv'!$B$1:$AF$1,0),FALSE)),VLOOKUP($B12,'Allokerad kvv'!$B$2:$AV$700,MATCH(M$1,'Allokerad kvv'!$B$1:$AV$1,0),FALSE),VLOOKUP($B12,'Justerad allokering kvv'!$B$1:$AG$700,MATCH(M$1,'Justerad allokering kvv'!$B$1:$AF$1,0),FALSE)))</f>
        <v>0</v>
      </c>
      <c r="N12">
        <f>IF($B12=" ","",IF(ISERROR(1/VLOOKUP($B12,'Justerad allokering kvv'!$B$1:$AG$700,MATCH(N$1,'Justerad allokering kvv'!$B$1:$AF$1,0),FALSE)),VLOOKUP($B12,'Allokerad kvv'!$B$2:$AV$700,MATCH(N$1,'Allokerad kvv'!$B$1:$AV$1,0),FALSE),VLOOKUP($B12,'Justerad allokering kvv'!$B$1:$AG$700,MATCH(N$1,'Justerad allokering kvv'!$B$1:$AF$1,0),FALSE)))</f>
        <v>0</v>
      </c>
      <c r="O12">
        <f>IF($B12=" ","",IF(ISERROR(1/VLOOKUP($B12,'Justerad allokering kvv'!$B$1:$AG$700,MATCH(O$1,'Justerad allokering kvv'!$B$1:$AF$1,0),FALSE)),VLOOKUP($B12,'Allokerad kvv'!$B$2:$AV$700,MATCH(O$1,'Allokerad kvv'!$B$1:$AV$1,0),FALSE),VLOOKUP($B12,'Justerad allokering kvv'!$B$1:$AG$700,MATCH(O$1,'Justerad allokering kvv'!$B$1:$AF$1,0),FALSE)))</f>
        <v>0</v>
      </c>
      <c r="P12">
        <f>IF($B12=" ","",IF(ISERROR(1/VLOOKUP($B12,'Justerad allokering kvv'!$B$1:$AG$700,MATCH(P$1,'Justerad allokering kvv'!$B$1:$AF$1,0),FALSE)),VLOOKUP($B12,'Allokerad kvv'!$B$2:$AV$700,MATCH(P$1,'Allokerad kvv'!$B$1:$AV$1,0),FALSE),VLOOKUP($B12,'Justerad allokering kvv'!$B$1:$AG$700,MATCH(P$1,'Justerad allokering kvv'!$B$1:$AF$1,0),FALSE)))</f>
        <v>0</v>
      </c>
      <c r="Q12">
        <f>IF($B12=" ","",IF(ISERROR(1/VLOOKUP($B12,'Justerad allokering kvv'!$B$1:$AG$700,MATCH(Q$1,'Justerad allokering kvv'!$B$1:$AF$1,0),FALSE)),VLOOKUP($B12,'Allokerad kvv'!$B$2:$AV$700,MATCH(Q$1,'Allokerad kvv'!$B$1:$AV$1,0),FALSE),VLOOKUP($B12,'Justerad allokering kvv'!$B$1:$AG$700,MATCH(Q$1,'Justerad allokering kvv'!$B$1:$AF$1,0),FALSE)))</f>
        <v>0</v>
      </c>
      <c r="R12">
        <f>IF($B12=" ","",IF(ISERROR(1/VLOOKUP($B12,'Justerad allokering kvv'!$B$1:$AG$700,MATCH(R$1,'Justerad allokering kvv'!$B$1:$AF$1,0),FALSE)),VLOOKUP($B12,'Allokerad kvv'!$B$2:$AV$700,MATCH(R$1,'Allokerad kvv'!$B$1:$AV$1,0),FALSE),VLOOKUP($B12,'Justerad allokering kvv'!$B$1:$AG$700,MATCH(R$1,'Justerad allokering kvv'!$B$1:$AF$1,0),FALSE)))</f>
        <v>0</v>
      </c>
      <c r="S12">
        <f>IF($B12=" ","",IF(ISERROR(1/VLOOKUP($B12,'Justerad allokering kvv'!$B$1:$AG$700,MATCH(S$1,'Justerad allokering kvv'!$B$1:$AF$1,0),FALSE)),VLOOKUP($B12,'Allokerad kvv'!$B$2:$AV$700,MATCH(S$1,'Allokerad kvv'!$B$1:$AV$1,0),FALSE),VLOOKUP($B12,'Justerad allokering kvv'!$B$1:$AG$700,MATCH(S$1,'Justerad allokering kvv'!$B$1:$AF$1,0),FALSE)))</f>
        <v>0</v>
      </c>
      <c r="T12">
        <f>IF($B12=" ","",IF(ISERROR(1/VLOOKUP($B12,'Justerad allokering kvv'!$B$1:$AG$700,MATCH(T$1,'Justerad allokering kvv'!$B$1:$AF$1,0),FALSE)),VLOOKUP($B12,'Allokerad kvv'!$B$2:$AV$700,MATCH(T$1,'Allokerad kvv'!$B$1:$AV$1,0),FALSE),VLOOKUP($B12,'Justerad allokering kvv'!$B$1:$AG$700,MATCH(T$1,'Justerad allokering kvv'!$B$1:$AF$1,0),FALSE)))</f>
        <v>0</v>
      </c>
      <c r="U12">
        <f>IF($B12=" ","",IF(ISERROR(1/VLOOKUP($B12,'Justerad allokering kvv'!$B$1:$AG$700,MATCH(U$1,'Justerad allokering kvv'!$B$1:$AF$1,0),FALSE)),VLOOKUP($B12,'Allokerad kvv'!$B$2:$AV$700,MATCH(U$1,'Allokerad kvv'!$B$1:$AV$1,0),FALSE),VLOOKUP($B12,'Justerad allokering kvv'!$B$1:$AG$700,MATCH(U$1,'Justerad allokering kvv'!$B$1:$AF$1,0),FALSE)))</f>
        <v>0</v>
      </c>
      <c r="V12">
        <f>IF($B12=" ","",IF(ISERROR(1/VLOOKUP($B12,'Justerad allokering kvv'!$B$1:$AG$700,MATCH(V$1,'Justerad allokering kvv'!$B$1:$AF$1,0),FALSE)),VLOOKUP($B12,'Allokerad kvv'!$B$2:$AV$700,MATCH(V$1,'Allokerad kvv'!$B$1:$AV$1,0),FALSE),VLOOKUP($B12,'Justerad allokering kvv'!$B$1:$AG$700,MATCH(V$1,'Justerad allokering kvv'!$B$1:$AF$1,0),FALSE)))</f>
        <v>0</v>
      </c>
      <c r="W12">
        <f>IF($B12=" ","",IF(ISERROR(1/VLOOKUP($B12,'Justerad allokering kvv'!$B$1:$AG$700,MATCH(W$1,'Justerad allokering kvv'!$B$1:$AF$1,0),FALSE)),VLOOKUP($B12,'Allokerad kvv'!$B$2:$AV$700,MATCH(W$1,'Allokerad kvv'!$B$1:$AV$1,0),FALSE),VLOOKUP($B12,'Justerad allokering kvv'!$B$1:$AG$700,MATCH(W$1,'Justerad allokering kvv'!$B$1:$AF$1,0),FALSE)))</f>
        <v>0</v>
      </c>
      <c r="X12">
        <f>IF($B12=" ","",IF(ISERROR(1/VLOOKUP($B12,'Justerad allokering kvv'!$B$1:$AG$700,MATCH(X$1,'Justerad allokering kvv'!$B$1:$AF$1,0),FALSE)),VLOOKUP($B12,'Allokerad kvv'!$B$2:$AV$700,MATCH(X$1,'Allokerad kvv'!$B$1:$AV$1,0),FALSE),VLOOKUP($B12,'Justerad allokering kvv'!$B$1:$AG$700,MATCH(X$1,'Justerad allokering kvv'!$B$1:$AF$1,0),FALSE)))</f>
        <v>0</v>
      </c>
      <c r="Y12">
        <f>IF($B12=" ","",IF(ISERROR(1/VLOOKUP($B12,'Justerad allokering kvv'!$B$1:$AG$700,MATCH(Y$1,'Justerad allokering kvv'!$B$1:$AF$1,0),FALSE)),VLOOKUP($B12,'Allokerad kvv'!$B$2:$AV$700,MATCH(Y$1,'Allokerad kvv'!$B$1:$AV$1,0),FALSE),VLOOKUP($B12,'Justerad allokering kvv'!$B$1:$AG$700,MATCH(Y$1,'Justerad allokering kvv'!$B$1:$AF$1,0),FALSE)))</f>
        <v>0</v>
      </c>
      <c r="AB12">
        <f>IFERROR(VLOOKUP($B12,Kraftvärmeprod!$B$1:$AO$424,MATCH("Tillförd energi från rökgaskondensering (GWh)",Kraftvärmeprod!$B$1:$AG$1,0),FALSE)/1,0)</f>
        <v>0</v>
      </c>
      <c r="AE12" s="122">
        <f t="shared" si="0"/>
        <v>0</v>
      </c>
      <c r="AG12">
        <f t="shared" si="1"/>
        <v>0</v>
      </c>
      <c r="AH12">
        <f t="shared" si="2"/>
        <v>0</v>
      </c>
      <c r="AI12" t="str">
        <f>IF(AH12=0,"",AH12/VLOOKUP(B12,Kraftvärmeprod!$B$1:$BC$480,MATCH("Summa tillförd energi exklusive rökgaskondensering",Kraftvärmeprod!$B$1:$BC$1,0),FALSE))</f>
        <v/>
      </c>
      <c r="AK12">
        <f t="shared" si="3"/>
        <v>0</v>
      </c>
    </row>
    <row r="13" spans="1:37" x14ac:dyDescent="0.25">
      <c r="A13" s="2" t="s">
        <v>31</v>
      </c>
      <c r="B13" s="2" t="s">
        <v>35</v>
      </c>
      <c r="C13">
        <f>IF($B13=" ","",IF(ISERROR(1/VLOOKUP($B13,'Justerad allokering kvv'!$B$1:$AG$700,MATCH(C$1,'Justerad allokering kvv'!$B$1:$AF$1,0),FALSE)),VLOOKUP($B13,'Allokerad kvv'!$B$2:$AV$700,MATCH(C$1,'Allokerad kvv'!$B$1:$AV$1,0),FALSE),VLOOKUP($B13,'Justerad allokering kvv'!$B$1:$AG$700,MATCH(C$1,'Justerad allokering kvv'!$B$1:$AF$1,0),FALSE)))</f>
        <v>0</v>
      </c>
      <c r="D13">
        <f>IF($B13=" ","",IF(ISERROR(1/VLOOKUP($B13,'Justerad allokering kvv'!$B$1:$AG$700,MATCH(D$1,'Justerad allokering kvv'!$B$1:$AF$1,0),FALSE)),VLOOKUP($B13,'Allokerad kvv'!$B$2:$AV$700,MATCH(D$1,'Allokerad kvv'!$B$1:$AV$1,0),FALSE),VLOOKUP($B13,'Justerad allokering kvv'!$B$1:$AG$700,MATCH(D$1,'Justerad allokering kvv'!$B$1:$AF$1,0),FALSE)))</f>
        <v>0</v>
      </c>
      <c r="E13">
        <f>IF($B13=" ","",IF(ISERROR(1/VLOOKUP($B13,'Justerad allokering kvv'!$B$1:$AG$700,MATCH(E$1,'Justerad allokering kvv'!$B$1:$AF$1,0),FALSE)),VLOOKUP($B13,'Allokerad kvv'!$B$2:$AV$700,MATCH(E$1,'Allokerad kvv'!$B$1:$AV$1,0),FALSE),VLOOKUP($B13,'Justerad allokering kvv'!$B$1:$AG$700,MATCH(E$1,'Justerad allokering kvv'!$B$1:$AF$1,0),FALSE)))</f>
        <v>0</v>
      </c>
      <c r="F13">
        <f>IF($B13=" ","",IF(ISERROR(1/VLOOKUP($B13,'Justerad allokering kvv'!$B$1:$AG$700,MATCH(F$1,'Justerad allokering kvv'!$B$1:$AF$1,0),FALSE)),VLOOKUP($B13,'Allokerad kvv'!$B$2:$AV$700,MATCH(F$1,'Allokerad kvv'!$B$1:$AV$1,0),FALSE),VLOOKUP($B13,'Justerad allokering kvv'!$B$1:$AG$700,MATCH(F$1,'Justerad allokering kvv'!$B$1:$AF$1,0),FALSE)))</f>
        <v>0</v>
      </c>
      <c r="G13">
        <f>IF($B13=" ","",IF(ISERROR(1/VLOOKUP($B13,'Justerad allokering kvv'!$B$1:$AG$700,MATCH(G$1,'Justerad allokering kvv'!$B$1:$AF$1,0),FALSE)),VLOOKUP($B13,'Allokerad kvv'!$B$2:$AV$700,MATCH(G$1,'Allokerad kvv'!$B$1:$AV$1,0),FALSE),VLOOKUP($B13,'Justerad allokering kvv'!$B$1:$AG$700,MATCH(G$1,'Justerad allokering kvv'!$B$1:$AF$1,0),FALSE)))</f>
        <v>0</v>
      </c>
      <c r="H13">
        <f>IF($B13=" ","",IF(ISERROR(1/VLOOKUP($B13,'Justerad allokering kvv'!$B$1:$AG$700,MATCH(H$1,'Justerad allokering kvv'!$B$1:$AF$1,0),FALSE)),VLOOKUP($B13,'Allokerad kvv'!$B$2:$AV$700,MATCH(H$1,'Allokerad kvv'!$B$1:$AV$1,0),FALSE),VLOOKUP($B13,'Justerad allokering kvv'!$B$1:$AG$700,MATCH(H$1,'Justerad allokering kvv'!$B$1:$AF$1,0),FALSE)))</f>
        <v>0</v>
      </c>
      <c r="I13">
        <f>IF($B13=" ","",IF(ISERROR(1/VLOOKUP($B13,'Justerad allokering kvv'!$B$1:$AG$700,MATCH(I$1,'Justerad allokering kvv'!$B$1:$AF$1,0),FALSE)),VLOOKUP($B13,'Allokerad kvv'!$B$2:$AV$700,MATCH(I$1,'Allokerad kvv'!$B$1:$AV$1,0),FALSE),VLOOKUP($B13,'Justerad allokering kvv'!$B$1:$AG$700,MATCH(I$1,'Justerad allokering kvv'!$B$1:$AF$1,0),FALSE)))</f>
        <v>0</v>
      </c>
      <c r="J13">
        <f>IF($B13=" ","",IF(ISERROR(1/VLOOKUP($B13,'Justerad allokering kvv'!$B$1:$AG$700,MATCH(J$1,'Justerad allokering kvv'!$B$1:$AF$1,0),FALSE)),VLOOKUP($B13,'Allokerad kvv'!$B$2:$AV$700,MATCH(J$1,'Allokerad kvv'!$B$1:$AV$1,0),FALSE),VLOOKUP($B13,'Justerad allokering kvv'!$B$1:$AG$700,MATCH(J$1,'Justerad allokering kvv'!$B$1:$AF$1,0),FALSE)))</f>
        <v>0</v>
      </c>
      <c r="K13">
        <f>IF($B13=" ","",IF(ISERROR(1/VLOOKUP($B13,'Justerad allokering kvv'!$B$1:$AG$700,MATCH(K$1,'Justerad allokering kvv'!$B$1:$AF$1,0),FALSE)),VLOOKUP($B13,'Allokerad kvv'!$B$2:$AV$700,MATCH(K$1,'Allokerad kvv'!$B$1:$AV$1,0),FALSE),VLOOKUP($B13,'Justerad allokering kvv'!$B$1:$AG$700,MATCH(K$1,'Justerad allokering kvv'!$B$1:$AF$1,0),FALSE)))</f>
        <v>0</v>
      </c>
      <c r="L13">
        <f>IF($B13=" ","",IF(ISERROR(1/VLOOKUP($B13,'Justerad allokering kvv'!$B$1:$AG$700,MATCH(L$1,'Justerad allokering kvv'!$B$1:$AF$1,0),FALSE)),VLOOKUP($B13,'Allokerad kvv'!$B$2:$AV$700,MATCH(L$1,'Allokerad kvv'!$B$1:$AV$1,0),FALSE),VLOOKUP($B13,'Justerad allokering kvv'!$B$1:$AG$700,MATCH(L$1,'Justerad allokering kvv'!$B$1:$AF$1,0),FALSE)))</f>
        <v>0</v>
      </c>
      <c r="M13">
        <f>IF($B13=" ","",IF(ISERROR(1/VLOOKUP($B13,'Justerad allokering kvv'!$B$1:$AG$700,MATCH(M$1,'Justerad allokering kvv'!$B$1:$AF$1,0),FALSE)),VLOOKUP($B13,'Allokerad kvv'!$B$2:$AV$700,MATCH(M$1,'Allokerad kvv'!$B$1:$AV$1,0),FALSE),VLOOKUP($B13,'Justerad allokering kvv'!$B$1:$AG$700,MATCH(M$1,'Justerad allokering kvv'!$B$1:$AF$1,0),FALSE)))</f>
        <v>0</v>
      </c>
      <c r="N13">
        <f>IF($B13=" ","",IF(ISERROR(1/VLOOKUP($B13,'Justerad allokering kvv'!$B$1:$AG$700,MATCH(N$1,'Justerad allokering kvv'!$B$1:$AF$1,0),FALSE)),VLOOKUP($B13,'Allokerad kvv'!$B$2:$AV$700,MATCH(N$1,'Allokerad kvv'!$B$1:$AV$1,0),FALSE),VLOOKUP($B13,'Justerad allokering kvv'!$B$1:$AG$700,MATCH(N$1,'Justerad allokering kvv'!$B$1:$AF$1,0),FALSE)))</f>
        <v>0</v>
      </c>
      <c r="O13">
        <f>IF($B13=" ","",IF(ISERROR(1/VLOOKUP($B13,'Justerad allokering kvv'!$B$1:$AG$700,MATCH(O$1,'Justerad allokering kvv'!$B$1:$AF$1,0),FALSE)),VLOOKUP($B13,'Allokerad kvv'!$B$2:$AV$700,MATCH(O$1,'Allokerad kvv'!$B$1:$AV$1,0),FALSE),VLOOKUP($B13,'Justerad allokering kvv'!$B$1:$AG$700,MATCH(O$1,'Justerad allokering kvv'!$B$1:$AF$1,0),FALSE)))</f>
        <v>0</v>
      </c>
      <c r="P13">
        <f>IF($B13=" ","",IF(ISERROR(1/VLOOKUP($B13,'Justerad allokering kvv'!$B$1:$AG$700,MATCH(P$1,'Justerad allokering kvv'!$B$1:$AF$1,0),FALSE)),VLOOKUP($B13,'Allokerad kvv'!$B$2:$AV$700,MATCH(P$1,'Allokerad kvv'!$B$1:$AV$1,0),FALSE),VLOOKUP($B13,'Justerad allokering kvv'!$B$1:$AG$700,MATCH(P$1,'Justerad allokering kvv'!$B$1:$AF$1,0),FALSE)))</f>
        <v>0</v>
      </c>
      <c r="Q13">
        <f>IF($B13=" ","",IF(ISERROR(1/VLOOKUP($B13,'Justerad allokering kvv'!$B$1:$AG$700,MATCH(Q$1,'Justerad allokering kvv'!$B$1:$AF$1,0),FALSE)),VLOOKUP($B13,'Allokerad kvv'!$B$2:$AV$700,MATCH(Q$1,'Allokerad kvv'!$B$1:$AV$1,0),FALSE),VLOOKUP($B13,'Justerad allokering kvv'!$B$1:$AG$700,MATCH(Q$1,'Justerad allokering kvv'!$B$1:$AF$1,0),FALSE)))</f>
        <v>0</v>
      </c>
      <c r="R13">
        <f>IF($B13=" ","",IF(ISERROR(1/VLOOKUP($B13,'Justerad allokering kvv'!$B$1:$AG$700,MATCH(R$1,'Justerad allokering kvv'!$B$1:$AF$1,0),FALSE)),VLOOKUP($B13,'Allokerad kvv'!$B$2:$AV$700,MATCH(R$1,'Allokerad kvv'!$B$1:$AV$1,0),FALSE),VLOOKUP($B13,'Justerad allokering kvv'!$B$1:$AG$700,MATCH(R$1,'Justerad allokering kvv'!$B$1:$AF$1,0),FALSE)))</f>
        <v>0</v>
      </c>
      <c r="S13">
        <f>IF($B13=" ","",IF(ISERROR(1/VLOOKUP($B13,'Justerad allokering kvv'!$B$1:$AG$700,MATCH(S$1,'Justerad allokering kvv'!$B$1:$AF$1,0),FALSE)),VLOOKUP($B13,'Allokerad kvv'!$B$2:$AV$700,MATCH(S$1,'Allokerad kvv'!$B$1:$AV$1,0),FALSE),VLOOKUP($B13,'Justerad allokering kvv'!$B$1:$AG$700,MATCH(S$1,'Justerad allokering kvv'!$B$1:$AF$1,0),FALSE)))</f>
        <v>0</v>
      </c>
      <c r="T13">
        <f>IF($B13=" ","",IF(ISERROR(1/VLOOKUP($B13,'Justerad allokering kvv'!$B$1:$AG$700,MATCH(T$1,'Justerad allokering kvv'!$B$1:$AF$1,0),FALSE)),VLOOKUP($B13,'Allokerad kvv'!$B$2:$AV$700,MATCH(T$1,'Allokerad kvv'!$B$1:$AV$1,0),FALSE),VLOOKUP($B13,'Justerad allokering kvv'!$B$1:$AG$700,MATCH(T$1,'Justerad allokering kvv'!$B$1:$AF$1,0),FALSE)))</f>
        <v>0</v>
      </c>
      <c r="U13">
        <f>IF($B13=" ","",IF(ISERROR(1/VLOOKUP($B13,'Justerad allokering kvv'!$B$1:$AG$700,MATCH(U$1,'Justerad allokering kvv'!$B$1:$AF$1,0),FALSE)),VLOOKUP($B13,'Allokerad kvv'!$B$2:$AV$700,MATCH(U$1,'Allokerad kvv'!$B$1:$AV$1,0),FALSE),VLOOKUP($B13,'Justerad allokering kvv'!$B$1:$AG$700,MATCH(U$1,'Justerad allokering kvv'!$B$1:$AF$1,0),FALSE)))</f>
        <v>0</v>
      </c>
      <c r="V13">
        <f>IF($B13=" ","",IF(ISERROR(1/VLOOKUP($B13,'Justerad allokering kvv'!$B$1:$AG$700,MATCH(V$1,'Justerad allokering kvv'!$B$1:$AF$1,0),FALSE)),VLOOKUP($B13,'Allokerad kvv'!$B$2:$AV$700,MATCH(V$1,'Allokerad kvv'!$B$1:$AV$1,0),FALSE),VLOOKUP($B13,'Justerad allokering kvv'!$B$1:$AG$700,MATCH(V$1,'Justerad allokering kvv'!$B$1:$AF$1,0),FALSE)))</f>
        <v>0</v>
      </c>
      <c r="W13">
        <f>IF($B13=" ","",IF(ISERROR(1/VLOOKUP($B13,'Justerad allokering kvv'!$B$1:$AG$700,MATCH(W$1,'Justerad allokering kvv'!$B$1:$AF$1,0),FALSE)),VLOOKUP($B13,'Allokerad kvv'!$B$2:$AV$700,MATCH(W$1,'Allokerad kvv'!$B$1:$AV$1,0),FALSE),VLOOKUP($B13,'Justerad allokering kvv'!$B$1:$AG$700,MATCH(W$1,'Justerad allokering kvv'!$B$1:$AF$1,0),FALSE)))</f>
        <v>0</v>
      </c>
      <c r="X13">
        <f>IF($B13=" ","",IF(ISERROR(1/VLOOKUP($B13,'Justerad allokering kvv'!$B$1:$AG$700,MATCH(X$1,'Justerad allokering kvv'!$B$1:$AF$1,0),FALSE)),VLOOKUP($B13,'Allokerad kvv'!$B$2:$AV$700,MATCH(X$1,'Allokerad kvv'!$B$1:$AV$1,0),FALSE),VLOOKUP($B13,'Justerad allokering kvv'!$B$1:$AG$700,MATCH(X$1,'Justerad allokering kvv'!$B$1:$AF$1,0),FALSE)))</f>
        <v>0</v>
      </c>
      <c r="Y13">
        <f>IF($B13=" ","",IF(ISERROR(1/VLOOKUP($B13,'Justerad allokering kvv'!$B$1:$AG$700,MATCH(Y$1,'Justerad allokering kvv'!$B$1:$AF$1,0),FALSE)),VLOOKUP($B13,'Allokerad kvv'!$B$2:$AV$700,MATCH(Y$1,'Allokerad kvv'!$B$1:$AV$1,0),FALSE),VLOOKUP($B13,'Justerad allokering kvv'!$B$1:$AG$700,MATCH(Y$1,'Justerad allokering kvv'!$B$1:$AF$1,0),FALSE)))</f>
        <v>0</v>
      </c>
      <c r="AB13">
        <f>IFERROR(VLOOKUP($B13,Kraftvärmeprod!$B$1:$AO$424,MATCH("Tillförd energi från rökgaskondensering (GWh)",Kraftvärmeprod!$B$1:$AG$1,0),FALSE)/1,0)</f>
        <v>0</v>
      </c>
      <c r="AE13" s="122">
        <f t="shared" si="0"/>
        <v>0</v>
      </c>
      <c r="AG13">
        <f t="shared" si="1"/>
        <v>0</v>
      </c>
      <c r="AH13">
        <f t="shared" si="2"/>
        <v>0</v>
      </c>
      <c r="AI13" t="str">
        <f>IF(AH13=0,"",AH13/VLOOKUP(B13,Kraftvärmeprod!$B$1:$BC$480,MATCH("Summa tillförd energi exklusive rökgaskondensering",Kraftvärmeprod!$B$1:$BC$1,0),FALSE))</f>
        <v/>
      </c>
      <c r="AK13">
        <f t="shared" si="3"/>
        <v>0</v>
      </c>
    </row>
    <row r="14" spans="1:37" x14ac:dyDescent="0.25">
      <c r="A14" s="2" t="s">
        <v>36</v>
      </c>
      <c r="B14" s="2" t="s">
        <v>37</v>
      </c>
      <c r="C14">
        <f>IF($B14=" ","",IF(ISERROR(1/VLOOKUP($B14,'Justerad allokering kvv'!$B$1:$AG$700,MATCH(C$1,'Justerad allokering kvv'!$B$1:$AF$1,0),FALSE)),VLOOKUP($B14,'Allokerad kvv'!$B$2:$AV$700,MATCH(C$1,'Allokerad kvv'!$B$1:$AV$1,0),FALSE),VLOOKUP($B14,'Justerad allokering kvv'!$B$1:$AG$700,MATCH(C$1,'Justerad allokering kvv'!$B$1:$AF$1,0),FALSE)))</f>
        <v>0</v>
      </c>
      <c r="D14">
        <f>IF($B14=" ","",IF(ISERROR(1/VLOOKUP($B14,'Justerad allokering kvv'!$B$1:$AG$700,MATCH(D$1,'Justerad allokering kvv'!$B$1:$AF$1,0),FALSE)),VLOOKUP($B14,'Allokerad kvv'!$B$2:$AV$700,MATCH(D$1,'Allokerad kvv'!$B$1:$AV$1,0),FALSE),VLOOKUP($B14,'Justerad allokering kvv'!$B$1:$AG$700,MATCH(D$1,'Justerad allokering kvv'!$B$1:$AF$1,0),FALSE)))</f>
        <v>0</v>
      </c>
      <c r="E14">
        <f>IF($B14=" ","",IF(ISERROR(1/VLOOKUP($B14,'Justerad allokering kvv'!$B$1:$AG$700,MATCH(E$1,'Justerad allokering kvv'!$B$1:$AF$1,0),FALSE)),VLOOKUP($B14,'Allokerad kvv'!$B$2:$AV$700,MATCH(E$1,'Allokerad kvv'!$B$1:$AV$1,0),FALSE),VLOOKUP($B14,'Justerad allokering kvv'!$B$1:$AG$700,MATCH(E$1,'Justerad allokering kvv'!$B$1:$AF$1,0),FALSE)))</f>
        <v>0</v>
      </c>
      <c r="F14">
        <f>IF($B14=" ","",IF(ISERROR(1/VLOOKUP($B14,'Justerad allokering kvv'!$B$1:$AG$700,MATCH(F$1,'Justerad allokering kvv'!$B$1:$AF$1,0),FALSE)),VLOOKUP($B14,'Allokerad kvv'!$B$2:$AV$700,MATCH(F$1,'Allokerad kvv'!$B$1:$AV$1,0),FALSE),VLOOKUP($B14,'Justerad allokering kvv'!$B$1:$AG$700,MATCH(F$1,'Justerad allokering kvv'!$B$1:$AF$1,0),FALSE)))</f>
        <v>0</v>
      </c>
      <c r="G14">
        <f>IF($B14=" ","",IF(ISERROR(1/VLOOKUP($B14,'Justerad allokering kvv'!$B$1:$AG$700,MATCH(G$1,'Justerad allokering kvv'!$B$1:$AF$1,0),FALSE)),VLOOKUP($B14,'Allokerad kvv'!$B$2:$AV$700,MATCH(G$1,'Allokerad kvv'!$B$1:$AV$1,0),FALSE),VLOOKUP($B14,'Justerad allokering kvv'!$B$1:$AG$700,MATCH(G$1,'Justerad allokering kvv'!$B$1:$AF$1,0),FALSE)))</f>
        <v>0</v>
      </c>
      <c r="H14">
        <f>IF($B14=" ","",IF(ISERROR(1/VLOOKUP($B14,'Justerad allokering kvv'!$B$1:$AG$700,MATCH(H$1,'Justerad allokering kvv'!$B$1:$AF$1,0),FALSE)),VLOOKUP($B14,'Allokerad kvv'!$B$2:$AV$700,MATCH(H$1,'Allokerad kvv'!$B$1:$AV$1,0),FALSE),VLOOKUP($B14,'Justerad allokering kvv'!$B$1:$AG$700,MATCH(H$1,'Justerad allokering kvv'!$B$1:$AF$1,0),FALSE)))</f>
        <v>0</v>
      </c>
      <c r="I14">
        <f>IF($B14=" ","",IF(ISERROR(1/VLOOKUP($B14,'Justerad allokering kvv'!$B$1:$AG$700,MATCH(I$1,'Justerad allokering kvv'!$B$1:$AF$1,0),FALSE)),VLOOKUP($B14,'Allokerad kvv'!$B$2:$AV$700,MATCH(I$1,'Allokerad kvv'!$B$1:$AV$1,0),FALSE),VLOOKUP($B14,'Justerad allokering kvv'!$B$1:$AG$700,MATCH(I$1,'Justerad allokering kvv'!$B$1:$AF$1,0),FALSE)))</f>
        <v>0</v>
      </c>
      <c r="J14">
        <f>IF($B14=" ","",IF(ISERROR(1/VLOOKUP($B14,'Justerad allokering kvv'!$B$1:$AG$700,MATCH(J$1,'Justerad allokering kvv'!$B$1:$AF$1,0),FALSE)),VLOOKUP($B14,'Allokerad kvv'!$B$2:$AV$700,MATCH(J$1,'Allokerad kvv'!$B$1:$AV$1,0),FALSE),VLOOKUP($B14,'Justerad allokering kvv'!$B$1:$AG$700,MATCH(J$1,'Justerad allokering kvv'!$B$1:$AF$1,0),FALSE)))</f>
        <v>0</v>
      </c>
      <c r="K14">
        <f>IF($B14=" ","",IF(ISERROR(1/VLOOKUP($B14,'Justerad allokering kvv'!$B$1:$AG$700,MATCH(K$1,'Justerad allokering kvv'!$B$1:$AF$1,0),FALSE)),VLOOKUP($B14,'Allokerad kvv'!$B$2:$AV$700,MATCH(K$1,'Allokerad kvv'!$B$1:$AV$1,0),FALSE),VLOOKUP($B14,'Justerad allokering kvv'!$B$1:$AG$700,MATCH(K$1,'Justerad allokering kvv'!$B$1:$AF$1,0),FALSE)))</f>
        <v>0</v>
      </c>
      <c r="L14">
        <f>IF($B14=" ","",IF(ISERROR(1/VLOOKUP($B14,'Justerad allokering kvv'!$B$1:$AG$700,MATCH(L$1,'Justerad allokering kvv'!$B$1:$AF$1,0),FALSE)),VLOOKUP($B14,'Allokerad kvv'!$B$2:$AV$700,MATCH(L$1,'Allokerad kvv'!$B$1:$AV$1,0),FALSE),VLOOKUP($B14,'Justerad allokering kvv'!$B$1:$AG$700,MATCH(L$1,'Justerad allokering kvv'!$B$1:$AF$1,0),FALSE)))</f>
        <v>0</v>
      </c>
      <c r="M14">
        <f>IF($B14=" ","",IF(ISERROR(1/VLOOKUP($B14,'Justerad allokering kvv'!$B$1:$AG$700,MATCH(M$1,'Justerad allokering kvv'!$B$1:$AF$1,0),FALSE)),VLOOKUP($B14,'Allokerad kvv'!$B$2:$AV$700,MATCH(M$1,'Allokerad kvv'!$B$1:$AV$1,0),FALSE),VLOOKUP($B14,'Justerad allokering kvv'!$B$1:$AG$700,MATCH(M$1,'Justerad allokering kvv'!$B$1:$AF$1,0),FALSE)))</f>
        <v>0</v>
      </c>
      <c r="N14">
        <f>IF($B14=" ","",IF(ISERROR(1/VLOOKUP($B14,'Justerad allokering kvv'!$B$1:$AG$700,MATCH(N$1,'Justerad allokering kvv'!$B$1:$AF$1,0),FALSE)),VLOOKUP($B14,'Allokerad kvv'!$B$2:$AV$700,MATCH(N$1,'Allokerad kvv'!$B$1:$AV$1,0),FALSE),VLOOKUP($B14,'Justerad allokering kvv'!$B$1:$AG$700,MATCH(N$1,'Justerad allokering kvv'!$B$1:$AF$1,0),FALSE)))</f>
        <v>0</v>
      </c>
      <c r="O14">
        <f>IF($B14=" ","",IF(ISERROR(1/VLOOKUP($B14,'Justerad allokering kvv'!$B$1:$AG$700,MATCH(O$1,'Justerad allokering kvv'!$B$1:$AF$1,0),FALSE)),VLOOKUP($B14,'Allokerad kvv'!$B$2:$AV$700,MATCH(O$1,'Allokerad kvv'!$B$1:$AV$1,0),FALSE),VLOOKUP($B14,'Justerad allokering kvv'!$B$1:$AG$700,MATCH(O$1,'Justerad allokering kvv'!$B$1:$AF$1,0),FALSE)))</f>
        <v>0</v>
      </c>
      <c r="P14">
        <f>IF($B14=" ","",IF(ISERROR(1/VLOOKUP($B14,'Justerad allokering kvv'!$B$1:$AG$700,MATCH(P$1,'Justerad allokering kvv'!$B$1:$AF$1,0),FALSE)),VLOOKUP($B14,'Allokerad kvv'!$B$2:$AV$700,MATCH(P$1,'Allokerad kvv'!$B$1:$AV$1,0),FALSE),VLOOKUP($B14,'Justerad allokering kvv'!$B$1:$AG$700,MATCH(P$1,'Justerad allokering kvv'!$B$1:$AF$1,0),FALSE)))</f>
        <v>0</v>
      </c>
      <c r="Q14">
        <f>IF($B14=" ","",IF(ISERROR(1/VLOOKUP($B14,'Justerad allokering kvv'!$B$1:$AG$700,MATCH(Q$1,'Justerad allokering kvv'!$B$1:$AF$1,0),FALSE)),VLOOKUP($B14,'Allokerad kvv'!$B$2:$AV$700,MATCH(Q$1,'Allokerad kvv'!$B$1:$AV$1,0),FALSE),VLOOKUP($B14,'Justerad allokering kvv'!$B$1:$AG$700,MATCH(Q$1,'Justerad allokering kvv'!$B$1:$AF$1,0),FALSE)))</f>
        <v>0</v>
      </c>
      <c r="R14">
        <f>IF($B14=" ","",IF(ISERROR(1/VLOOKUP($B14,'Justerad allokering kvv'!$B$1:$AG$700,MATCH(R$1,'Justerad allokering kvv'!$B$1:$AF$1,0),FALSE)),VLOOKUP($B14,'Allokerad kvv'!$B$2:$AV$700,MATCH(R$1,'Allokerad kvv'!$B$1:$AV$1,0),FALSE),VLOOKUP($B14,'Justerad allokering kvv'!$B$1:$AG$700,MATCH(R$1,'Justerad allokering kvv'!$B$1:$AF$1,0),FALSE)))</f>
        <v>0</v>
      </c>
      <c r="S14">
        <f>IF($B14=" ","",IF(ISERROR(1/VLOOKUP($B14,'Justerad allokering kvv'!$B$1:$AG$700,MATCH(S$1,'Justerad allokering kvv'!$B$1:$AF$1,0),FALSE)),VLOOKUP($B14,'Allokerad kvv'!$B$2:$AV$700,MATCH(S$1,'Allokerad kvv'!$B$1:$AV$1,0),FALSE),VLOOKUP($B14,'Justerad allokering kvv'!$B$1:$AG$700,MATCH(S$1,'Justerad allokering kvv'!$B$1:$AF$1,0),FALSE)))</f>
        <v>0</v>
      </c>
      <c r="T14">
        <f>IF($B14=" ","",IF(ISERROR(1/VLOOKUP($B14,'Justerad allokering kvv'!$B$1:$AG$700,MATCH(T$1,'Justerad allokering kvv'!$B$1:$AF$1,0),FALSE)),VLOOKUP($B14,'Allokerad kvv'!$B$2:$AV$700,MATCH(T$1,'Allokerad kvv'!$B$1:$AV$1,0),FALSE),VLOOKUP($B14,'Justerad allokering kvv'!$B$1:$AG$700,MATCH(T$1,'Justerad allokering kvv'!$B$1:$AF$1,0),FALSE)))</f>
        <v>0</v>
      </c>
      <c r="U14">
        <f>IF($B14=" ","",IF(ISERROR(1/VLOOKUP($B14,'Justerad allokering kvv'!$B$1:$AG$700,MATCH(U$1,'Justerad allokering kvv'!$B$1:$AF$1,0),FALSE)),VLOOKUP($B14,'Allokerad kvv'!$B$2:$AV$700,MATCH(U$1,'Allokerad kvv'!$B$1:$AV$1,0),FALSE),VLOOKUP($B14,'Justerad allokering kvv'!$B$1:$AG$700,MATCH(U$1,'Justerad allokering kvv'!$B$1:$AF$1,0),FALSE)))</f>
        <v>0</v>
      </c>
      <c r="V14">
        <f>IF($B14=" ","",IF(ISERROR(1/VLOOKUP($B14,'Justerad allokering kvv'!$B$1:$AG$700,MATCH(V$1,'Justerad allokering kvv'!$B$1:$AF$1,0),FALSE)),VLOOKUP($B14,'Allokerad kvv'!$B$2:$AV$700,MATCH(V$1,'Allokerad kvv'!$B$1:$AV$1,0),FALSE),VLOOKUP($B14,'Justerad allokering kvv'!$B$1:$AG$700,MATCH(V$1,'Justerad allokering kvv'!$B$1:$AF$1,0),FALSE)))</f>
        <v>0</v>
      </c>
      <c r="W14">
        <f>IF($B14=" ","",IF(ISERROR(1/VLOOKUP($B14,'Justerad allokering kvv'!$B$1:$AG$700,MATCH(W$1,'Justerad allokering kvv'!$B$1:$AF$1,0),FALSE)),VLOOKUP($B14,'Allokerad kvv'!$B$2:$AV$700,MATCH(W$1,'Allokerad kvv'!$B$1:$AV$1,0),FALSE),VLOOKUP($B14,'Justerad allokering kvv'!$B$1:$AG$700,MATCH(W$1,'Justerad allokering kvv'!$B$1:$AF$1,0),FALSE)))</f>
        <v>0</v>
      </c>
      <c r="X14">
        <f>IF($B14=" ","",IF(ISERROR(1/VLOOKUP($B14,'Justerad allokering kvv'!$B$1:$AG$700,MATCH(X$1,'Justerad allokering kvv'!$B$1:$AF$1,0),FALSE)),VLOOKUP($B14,'Allokerad kvv'!$B$2:$AV$700,MATCH(X$1,'Allokerad kvv'!$B$1:$AV$1,0),FALSE),VLOOKUP($B14,'Justerad allokering kvv'!$B$1:$AG$700,MATCH(X$1,'Justerad allokering kvv'!$B$1:$AF$1,0),FALSE)))</f>
        <v>0</v>
      </c>
      <c r="Y14">
        <f>IF($B14=" ","",IF(ISERROR(1/VLOOKUP($B14,'Justerad allokering kvv'!$B$1:$AG$700,MATCH(Y$1,'Justerad allokering kvv'!$B$1:$AF$1,0),FALSE)),VLOOKUP($B14,'Allokerad kvv'!$B$2:$AV$700,MATCH(Y$1,'Allokerad kvv'!$B$1:$AV$1,0),FALSE),VLOOKUP($B14,'Justerad allokering kvv'!$B$1:$AG$700,MATCH(Y$1,'Justerad allokering kvv'!$B$1:$AF$1,0),FALSE)))</f>
        <v>0</v>
      </c>
      <c r="AB14">
        <f>IFERROR(VLOOKUP($B14,Kraftvärmeprod!$B$1:$AO$424,MATCH("Tillförd energi från rökgaskondensering (GWh)",Kraftvärmeprod!$B$1:$AG$1,0),FALSE)/1,0)</f>
        <v>0</v>
      </c>
      <c r="AE14" s="122">
        <f t="shared" si="0"/>
        <v>0</v>
      </c>
      <c r="AG14">
        <f t="shared" si="1"/>
        <v>0</v>
      </c>
      <c r="AH14">
        <f t="shared" si="2"/>
        <v>0</v>
      </c>
      <c r="AI14" t="str">
        <f>IF(AH14=0,"",AH14/VLOOKUP(B14,Kraftvärmeprod!$B$1:$BC$480,MATCH("Summa tillförd energi exklusive rökgaskondensering",Kraftvärmeprod!$B$1:$BC$1,0),FALSE))</f>
        <v/>
      </c>
      <c r="AK14">
        <f t="shared" si="3"/>
        <v>0</v>
      </c>
    </row>
    <row r="15" spans="1:37" x14ac:dyDescent="0.25">
      <c r="A15" s="2" t="s">
        <v>38</v>
      </c>
      <c r="B15" s="2" t="s">
        <v>39</v>
      </c>
      <c r="C15">
        <f>IF($B15=" ","",IF(ISERROR(1/VLOOKUP($B15,'Justerad allokering kvv'!$B$1:$AG$700,MATCH(C$1,'Justerad allokering kvv'!$B$1:$AF$1,0),FALSE)),VLOOKUP($B15,'Allokerad kvv'!$B$2:$AV$700,MATCH(C$1,'Allokerad kvv'!$B$1:$AV$1,0),FALSE),VLOOKUP($B15,'Justerad allokering kvv'!$B$1:$AG$700,MATCH(C$1,'Justerad allokering kvv'!$B$1:$AF$1,0),FALSE)))</f>
        <v>0</v>
      </c>
      <c r="D15">
        <f>IF($B15=" ","",IF(ISERROR(1/VLOOKUP($B15,'Justerad allokering kvv'!$B$1:$AG$700,MATCH(D$1,'Justerad allokering kvv'!$B$1:$AF$1,0),FALSE)),VLOOKUP($B15,'Allokerad kvv'!$B$2:$AV$700,MATCH(D$1,'Allokerad kvv'!$B$1:$AV$1,0),FALSE),VLOOKUP($B15,'Justerad allokering kvv'!$B$1:$AG$700,MATCH(D$1,'Justerad allokering kvv'!$B$1:$AF$1,0),FALSE)))</f>
        <v>0</v>
      </c>
      <c r="E15">
        <f>IF($B15=" ","",IF(ISERROR(1/VLOOKUP($B15,'Justerad allokering kvv'!$B$1:$AG$700,MATCH(E$1,'Justerad allokering kvv'!$B$1:$AF$1,0),FALSE)),VLOOKUP($B15,'Allokerad kvv'!$B$2:$AV$700,MATCH(E$1,'Allokerad kvv'!$B$1:$AV$1,0),FALSE),VLOOKUP($B15,'Justerad allokering kvv'!$B$1:$AG$700,MATCH(E$1,'Justerad allokering kvv'!$B$1:$AF$1,0),FALSE)))</f>
        <v>0</v>
      </c>
      <c r="F15">
        <f>IF($B15=" ","",IF(ISERROR(1/VLOOKUP($B15,'Justerad allokering kvv'!$B$1:$AG$700,MATCH(F$1,'Justerad allokering kvv'!$B$1:$AF$1,0),FALSE)),VLOOKUP($B15,'Allokerad kvv'!$B$2:$AV$700,MATCH(F$1,'Allokerad kvv'!$B$1:$AV$1,0),FALSE),VLOOKUP($B15,'Justerad allokering kvv'!$B$1:$AG$700,MATCH(F$1,'Justerad allokering kvv'!$B$1:$AF$1,0),FALSE)))</f>
        <v>0</v>
      </c>
      <c r="G15">
        <f>IF($B15=" ","",IF(ISERROR(1/VLOOKUP($B15,'Justerad allokering kvv'!$B$1:$AG$700,MATCH(G$1,'Justerad allokering kvv'!$B$1:$AF$1,0),FALSE)),VLOOKUP($B15,'Allokerad kvv'!$B$2:$AV$700,MATCH(G$1,'Allokerad kvv'!$B$1:$AV$1,0),FALSE),VLOOKUP($B15,'Justerad allokering kvv'!$B$1:$AG$700,MATCH(G$1,'Justerad allokering kvv'!$B$1:$AF$1,0),FALSE)))</f>
        <v>0</v>
      </c>
      <c r="H15">
        <f>IF($B15=" ","",IF(ISERROR(1/VLOOKUP($B15,'Justerad allokering kvv'!$B$1:$AG$700,MATCH(H$1,'Justerad allokering kvv'!$B$1:$AF$1,0),FALSE)),VLOOKUP($B15,'Allokerad kvv'!$B$2:$AV$700,MATCH(H$1,'Allokerad kvv'!$B$1:$AV$1,0),FALSE),VLOOKUP($B15,'Justerad allokering kvv'!$B$1:$AG$700,MATCH(H$1,'Justerad allokering kvv'!$B$1:$AF$1,0),FALSE)))</f>
        <v>0</v>
      </c>
      <c r="I15">
        <f>IF($B15=" ","",IF(ISERROR(1/VLOOKUP($B15,'Justerad allokering kvv'!$B$1:$AG$700,MATCH(I$1,'Justerad allokering kvv'!$B$1:$AF$1,0),FALSE)),VLOOKUP($B15,'Allokerad kvv'!$B$2:$AV$700,MATCH(I$1,'Allokerad kvv'!$B$1:$AV$1,0),FALSE),VLOOKUP($B15,'Justerad allokering kvv'!$B$1:$AG$700,MATCH(I$1,'Justerad allokering kvv'!$B$1:$AF$1,0),FALSE)))</f>
        <v>0</v>
      </c>
      <c r="J15">
        <f>IF($B15=" ","",IF(ISERROR(1/VLOOKUP($B15,'Justerad allokering kvv'!$B$1:$AG$700,MATCH(J$1,'Justerad allokering kvv'!$B$1:$AF$1,0),FALSE)),VLOOKUP($B15,'Allokerad kvv'!$B$2:$AV$700,MATCH(J$1,'Allokerad kvv'!$B$1:$AV$1,0),FALSE),VLOOKUP($B15,'Justerad allokering kvv'!$B$1:$AG$700,MATCH(J$1,'Justerad allokering kvv'!$B$1:$AF$1,0),FALSE)))</f>
        <v>0</v>
      </c>
      <c r="K15">
        <f>IF($B15=" ","",IF(ISERROR(1/VLOOKUP($B15,'Justerad allokering kvv'!$B$1:$AG$700,MATCH(K$1,'Justerad allokering kvv'!$B$1:$AF$1,0),FALSE)),VLOOKUP($B15,'Allokerad kvv'!$B$2:$AV$700,MATCH(K$1,'Allokerad kvv'!$B$1:$AV$1,0),FALSE),VLOOKUP($B15,'Justerad allokering kvv'!$B$1:$AG$700,MATCH(K$1,'Justerad allokering kvv'!$B$1:$AF$1,0),FALSE)))</f>
        <v>0</v>
      </c>
      <c r="L15">
        <f>IF($B15=" ","",IF(ISERROR(1/VLOOKUP($B15,'Justerad allokering kvv'!$B$1:$AG$700,MATCH(L$1,'Justerad allokering kvv'!$B$1:$AF$1,0),FALSE)),VLOOKUP($B15,'Allokerad kvv'!$B$2:$AV$700,MATCH(L$1,'Allokerad kvv'!$B$1:$AV$1,0),FALSE),VLOOKUP($B15,'Justerad allokering kvv'!$B$1:$AG$700,MATCH(L$1,'Justerad allokering kvv'!$B$1:$AF$1,0),FALSE)))</f>
        <v>0</v>
      </c>
      <c r="M15">
        <f>IF($B15=" ","",IF(ISERROR(1/VLOOKUP($B15,'Justerad allokering kvv'!$B$1:$AG$700,MATCH(M$1,'Justerad allokering kvv'!$B$1:$AF$1,0),FALSE)),VLOOKUP($B15,'Allokerad kvv'!$B$2:$AV$700,MATCH(M$1,'Allokerad kvv'!$B$1:$AV$1,0),FALSE),VLOOKUP($B15,'Justerad allokering kvv'!$B$1:$AG$700,MATCH(M$1,'Justerad allokering kvv'!$B$1:$AF$1,0),FALSE)))</f>
        <v>0</v>
      </c>
      <c r="N15">
        <f>IF($B15=" ","",IF(ISERROR(1/VLOOKUP($B15,'Justerad allokering kvv'!$B$1:$AG$700,MATCH(N$1,'Justerad allokering kvv'!$B$1:$AF$1,0),FALSE)),VLOOKUP($B15,'Allokerad kvv'!$B$2:$AV$700,MATCH(N$1,'Allokerad kvv'!$B$1:$AV$1,0),FALSE),VLOOKUP($B15,'Justerad allokering kvv'!$B$1:$AG$700,MATCH(N$1,'Justerad allokering kvv'!$B$1:$AF$1,0),FALSE)))</f>
        <v>0</v>
      </c>
      <c r="O15">
        <f>IF($B15=" ","",IF(ISERROR(1/VLOOKUP($B15,'Justerad allokering kvv'!$B$1:$AG$700,MATCH(O$1,'Justerad allokering kvv'!$B$1:$AF$1,0),FALSE)),VLOOKUP($B15,'Allokerad kvv'!$B$2:$AV$700,MATCH(O$1,'Allokerad kvv'!$B$1:$AV$1,0),FALSE),VLOOKUP($B15,'Justerad allokering kvv'!$B$1:$AG$700,MATCH(O$1,'Justerad allokering kvv'!$B$1:$AF$1,0),FALSE)))</f>
        <v>0</v>
      </c>
      <c r="P15">
        <f>IF($B15=" ","",IF(ISERROR(1/VLOOKUP($B15,'Justerad allokering kvv'!$B$1:$AG$700,MATCH(P$1,'Justerad allokering kvv'!$B$1:$AF$1,0),FALSE)),VLOOKUP($B15,'Allokerad kvv'!$B$2:$AV$700,MATCH(P$1,'Allokerad kvv'!$B$1:$AV$1,0),FALSE),VLOOKUP($B15,'Justerad allokering kvv'!$B$1:$AG$700,MATCH(P$1,'Justerad allokering kvv'!$B$1:$AF$1,0),FALSE)))</f>
        <v>0</v>
      </c>
      <c r="Q15">
        <f>IF($B15=" ","",IF(ISERROR(1/VLOOKUP($B15,'Justerad allokering kvv'!$B$1:$AG$700,MATCH(Q$1,'Justerad allokering kvv'!$B$1:$AF$1,0),FALSE)),VLOOKUP($B15,'Allokerad kvv'!$B$2:$AV$700,MATCH(Q$1,'Allokerad kvv'!$B$1:$AV$1,0),FALSE),VLOOKUP($B15,'Justerad allokering kvv'!$B$1:$AG$700,MATCH(Q$1,'Justerad allokering kvv'!$B$1:$AF$1,0),FALSE)))</f>
        <v>0</v>
      </c>
      <c r="R15">
        <f>IF($B15=" ","",IF(ISERROR(1/VLOOKUP($B15,'Justerad allokering kvv'!$B$1:$AG$700,MATCH(R$1,'Justerad allokering kvv'!$B$1:$AF$1,0),FALSE)),VLOOKUP($B15,'Allokerad kvv'!$B$2:$AV$700,MATCH(R$1,'Allokerad kvv'!$B$1:$AV$1,0),FALSE),VLOOKUP($B15,'Justerad allokering kvv'!$B$1:$AG$700,MATCH(R$1,'Justerad allokering kvv'!$B$1:$AF$1,0),FALSE)))</f>
        <v>0</v>
      </c>
      <c r="S15">
        <f>IF($B15=" ","",IF(ISERROR(1/VLOOKUP($B15,'Justerad allokering kvv'!$B$1:$AG$700,MATCH(S$1,'Justerad allokering kvv'!$B$1:$AF$1,0),FALSE)),VLOOKUP($B15,'Allokerad kvv'!$B$2:$AV$700,MATCH(S$1,'Allokerad kvv'!$B$1:$AV$1,0),FALSE),VLOOKUP($B15,'Justerad allokering kvv'!$B$1:$AG$700,MATCH(S$1,'Justerad allokering kvv'!$B$1:$AF$1,0),FALSE)))</f>
        <v>0</v>
      </c>
      <c r="T15">
        <f>IF($B15=" ","",IF(ISERROR(1/VLOOKUP($B15,'Justerad allokering kvv'!$B$1:$AG$700,MATCH(T$1,'Justerad allokering kvv'!$B$1:$AF$1,0),FALSE)),VLOOKUP($B15,'Allokerad kvv'!$B$2:$AV$700,MATCH(T$1,'Allokerad kvv'!$B$1:$AV$1,0),FALSE),VLOOKUP($B15,'Justerad allokering kvv'!$B$1:$AG$700,MATCH(T$1,'Justerad allokering kvv'!$B$1:$AF$1,0),FALSE)))</f>
        <v>0</v>
      </c>
      <c r="U15">
        <f>IF($B15=" ","",IF(ISERROR(1/VLOOKUP($B15,'Justerad allokering kvv'!$B$1:$AG$700,MATCH(U$1,'Justerad allokering kvv'!$B$1:$AF$1,0),FALSE)),VLOOKUP($B15,'Allokerad kvv'!$B$2:$AV$700,MATCH(U$1,'Allokerad kvv'!$B$1:$AV$1,0),FALSE),VLOOKUP($B15,'Justerad allokering kvv'!$B$1:$AG$700,MATCH(U$1,'Justerad allokering kvv'!$B$1:$AF$1,0),FALSE)))</f>
        <v>0</v>
      </c>
      <c r="V15">
        <f>IF($B15=" ","",IF(ISERROR(1/VLOOKUP($B15,'Justerad allokering kvv'!$B$1:$AG$700,MATCH(V$1,'Justerad allokering kvv'!$B$1:$AF$1,0),FALSE)),VLOOKUP($B15,'Allokerad kvv'!$B$2:$AV$700,MATCH(V$1,'Allokerad kvv'!$B$1:$AV$1,0),FALSE),VLOOKUP($B15,'Justerad allokering kvv'!$B$1:$AG$700,MATCH(V$1,'Justerad allokering kvv'!$B$1:$AF$1,0),FALSE)))</f>
        <v>0</v>
      </c>
      <c r="W15">
        <f>IF($B15=" ","",IF(ISERROR(1/VLOOKUP($B15,'Justerad allokering kvv'!$B$1:$AG$700,MATCH(W$1,'Justerad allokering kvv'!$B$1:$AF$1,0),FALSE)),VLOOKUP($B15,'Allokerad kvv'!$B$2:$AV$700,MATCH(W$1,'Allokerad kvv'!$B$1:$AV$1,0),FALSE),VLOOKUP($B15,'Justerad allokering kvv'!$B$1:$AG$700,MATCH(W$1,'Justerad allokering kvv'!$B$1:$AF$1,0),FALSE)))</f>
        <v>0</v>
      </c>
      <c r="X15">
        <f>IF($B15=" ","",IF(ISERROR(1/VLOOKUP($B15,'Justerad allokering kvv'!$B$1:$AG$700,MATCH(X$1,'Justerad allokering kvv'!$B$1:$AF$1,0),FALSE)),VLOOKUP($B15,'Allokerad kvv'!$B$2:$AV$700,MATCH(X$1,'Allokerad kvv'!$B$1:$AV$1,0),FALSE),VLOOKUP($B15,'Justerad allokering kvv'!$B$1:$AG$700,MATCH(X$1,'Justerad allokering kvv'!$B$1:$AF$1,0),FALSE)))</f>
        <v>0</v>
      </c>
      <c r="Y15">
        <f>IF($B15=" ","",IF(ISERROR(1/VLOOKUP($B15,'Justerad allokering kvv'!$B$1:$AG$700,MATCH(Y$1,'Justerad allokering kvv'!$B$1:$AF$1,0),FALSE)),VLOOKUP($B15,'Allokerad kvv'!$B$2:$AV$700,MATCH(Y$1,'Allokerad kvv'!$B$1:$AV$1,0),FALSE),VLOOKUP($B15,'Justerad allokering kvv'!$B$1:$AG$700,MATCH(Y$1,'Justerad allokering kvv'!$B$1:$AF$1,0),FALSE)))</f>
        <v>0</v>
      </c>
      <c r="AB15">
        <f>IFERROR(VLOOKUP($B15,Kraftvärmeprod!$B$1:$AO$424,MATCH("Tillförd energi från rökgaskondensering (GWh)",Kraftvärmeprod!$B$1:$AG$1,0),FALSE)/1,0)</f>
        <v>0</v>
      </c>
      <c r="AE15" s="122">
        <f t="shared" si="0"/>
        <v>0</v>
      </c>
      <c r="AG15">
        <f t="shared" si="1"/>
        <v>0</v>
      </c>
      <c r="AH15">
        <f t="shared" si="2"/>
        <v>0</v>
      </c>
      <c r="AI15" t="str">
        <f>IF(AH15=0,"",AH15/VLOOKUP(B15,Kraftvärmeprod!$B$1:$BC$480,MATCH("Summa tillförd energi exklusive rökgaskondensering",Kraftvärmeprod!$B$1:$BC$1,0),FALSE))</f>
        <v/>
      </c>
      <c r="AK15">
        <f t="shared" si="3"/>
        <v>0</v>
      </c>
    </row>
    <row r="16" spans="1:37" x14ac:dyDescent="0.25">
      <c r="A16" s="2" t="s">
        <v>38</v>
      </c>
      <c r="B16" s="2" t="s">
        <v>41</v>
      </c>
      <c r="C16">
        <f>IF($B16=" ","",IF(ISERROR(1/VLOOKUP($B16,'Justerad allokering kvv'!$B$1:$AG$700,MATCH(C$1,'Justerad allokering kvv'!$B$1:$AF$1,0),FALSE)),VLOOKUP($B16,'Allokerad kvv'!$B$2:$AV$700,MATCH(C$1,'Allokerad kvv'!$B$1:$AV$1,0),FALSE),VLOOKUP($B16,'Justerad allokering kvv'!$B$1:$AG$700,MATCH(C$1,'Justerad allokering kvv'!$B$1:$AF$1,0),FALSE)))</f>
        <v>0</v>
      </c>
      <c r="D16">
        <f>IF($B16=" ","",IF(ISERROR(1/VLOOKUP($B16,'Justerad allokering kvv'!$B$1:$AG$700,MATCH(D$1,'Justerad allokering kvv'!$B$1:$AF$1,0),FALSE)),VLOOKUP($B16,'Allokerad kvv'!$B$2:$AV$700,MATCH(D$1,'Allokerad kvv'!$B$1:$AV$1,0),FALSE),VLOOKUP($B16,'Justerad allokering kvv'!$B$1:$AG$700,MATCH(D$1,'Justerad allokering kvv'!$B$1:$AF$1,0),FALSE)))</f>
        <v>0</v>
      </c>
      <c r="E16">
        <f>IF($B16=" ","",IF(ISERROR(1/VLOOKUP($B16,'Justerad allokering kvv'!$B$1:$AG$700,MATCH(E$1,'Justerad allokering kvv'!$B$1:$AF$1,0),FALSE)),VLOOKUP($B16,'Allokerad kvv'!$B$2:$AV$700,MATCH(E$1,'Allokerad kvv'!$B$1:$AV$1,0),FALSE),VLOOKUP($B16,'Justerad allokering kvv'!$B$1:$AG$700,MATCH(E$1,'Justerad allokering kvv'!$B$1:$AF$1,0),FALSE)))</f>
        <v>0</v>
      </c>
      <c r="F16">
        <f>IF($B16=" ","",IF(ISERROR(1/VLOOKUP($B16,'Justerad allokering kvv'!$B$1:$AG$700,MATCH(F$1,'Justerad allokering kvv'!$B$1:$AF$1,0),FALSE)),VLOOKUP($B16,'Allokerad kvv'!$B$2:$AV$700,MATCH(F$1,'Allokerad kvv'!$B$1:$AV$1,0),FALSE),VLOOKUP($B16,'Justerad allokering kvv'!$B$1:$AG$700,MATCH(F$1,'Justerad allokering kvv'!$B$1:$AF$1,0),FALSE)))</f>
        <v>0</v>
      </c>
      <c r="G16">
        <f>IF($B16=" ","",IF(ISERROR(1/VLOOKUP($B16,'Justerad allokering kvv'!$B$1:$AG$700,MATCH(G$1,'Justerad allokering kvv'!$B$1:$AF$1,0),FALSE)),VLOOKUP($B16,'Allokerad kvv'!$B$2:$AV$700,MATCH(G$1,'Allokerad kvv'!$B$1:$AV$1,0),FALSE),VLOOKUP($B16,'Justerad allokering kvv'!$B$1:$AG$700,MATCH(G$1,'Justerad allokering kvv'!$B$1:$AF$1,0),FALSE)))</f>
        <v>0</v>
      </c>
      <c r="H16">
        <f>IF($B16=" ","",IF(ISERROR(1/VLOOKUP($B16,'Justerad allokering kvv'!$B$1:$AG$700,MATCH(H$1,'Justerad allokering kvv'!$B$1:$AF$1,0),FALSE)),VLOOKUP($B16,'Allokerad kvv'!$B$2:$AV$700,MATCH(H$1,'Allokerad kvv'!$B$1:$AV$1,0),FALSE),VLOOKUP($B16,'Justerad allokering kvv'!$B$1:$AG$700,MATCH(H$1,'Justerad allokering kvv'!$B$1:$AF$1,0),FALSE)))</f>
        <v>0</v>
      </c>
      <c r="I16">
        <f>IF($B16=" ","",IF(ISERROR(1/VLOOKUP($B16,'Justerad allokering kvv'!$B$1:$AG$700,MATCH(I$1,'Justerad allokering kvv'!$B$1:$AF$1,0),FALSE)),VLOOKUP($B16,'Allokerad kvv'!$B$2:$AV$700,MATCH(I$1,'Allokerad kvv'!$B$1:$AV$1,0),FALSE),VLOOKUP($B16,'Justerad allokering kvv'!$B$1:$AG$700,MATCH(I$1,'Justerad allokering kvv'!$B$1:$AF$1,0),FALSE)))</f>
        <v>0</v>
      </c>
      <c r="J16">
        <f>IF($B16=" ","",IF(ISERROR(1/VLOOKUP($B16,'Justerad allokering kvv'!$B$1:$AG$700,MATCH(J$1,'Justerad allokering kvv'!$B$1:$AF$1,0),FALSE)),VLOOKUP($B16,'Allokerad kvv'!$B$2:$AV$700,MATCH(J$1,'Allokerad kvv'!$B$1:$AV$1,0),FALSE),VLOOKUP($B16,'Justerad allokering kvv'!$B$1:$AG$700,MATCH(J$1,'Justerad allokering kvv'!$B$1:$AF$1,0),FALSE)))</f>
        <v>0</v>
      </c>
      <c r="K16">
        <f>IF($B16=" ","",IF(ISERROR(1/VLOOKUP($B16,'Justerad allokering kvv'!$B$1:$AG$700,MATCH(K$1,'Justerad allokering kvv'!$B$1:$AF$1,0),FALSE)),VLOOKUP($B16,'Allokerad kvv'!$B$2:$AV$700,MATCH(K$1,'Allokerad kvv'!$B$1:$AV$1,0),FALSE),VLOOKUP($B16,'Justerad allokering kvv'!$B$1:$AG$700,MATCH(K$1,'Justerad allokering kvv'!$B$1:$AF$1,0),FALSE)))</f>
        <v>0</v>
      </c>
      <c r="L16">
        <f>IF($B16=" ","",IF(ISERROR(1/VLOOKUP($B16,'Justerad allokering kvv'!$B$1:$AG$700,MATCH(L$1,'Justerad allokering kvv'!$B$1:$AF$1,0),FALSE)),VLOOKUP($B16,'Allokerad kvv'!$B$2:$AV$700,MATCH(L$1,'Allokerad kvv'!$B$1:$AV$1,0),FALSE),VLOOKUP($B16,'Justerad allokering kvv'!$B$1:$AG$700,MATCH(L$1,'Justerad allokering kvv'!$B$1:$AF$1,0),FALSE)))</f>
        <v>0</v>
      </c>
      <c r="M16">
        <f>IF($B16=" ","",IF(ISERROR(1/VLOOKUP($B16,'Justerad allokering kvv'!$B$1:$AG$700,MATCH(M$1,'Justerad allokering kvv'!$B$1:$AF$1,0),FALSE)),VLOOKUP($B16,'Allokerad kvv'!$B$2:$AV$700,MATCH(M$1,'Allokerad kvv'!$B$1:$AV$1,0),FALSE),VLOOKUP($B16,'Justerad allokering kvv'!$B$1:$AG$700,MATCH(M$1,'Justerad allokering kvv'!$B$1:$AF$1,0),FALSE)))</f>
        <v>0</v>
      </c>
      <c r="N16">
        <f>IF($B16=" ","",IF(ISERROR(1/VLOOKUP($B16,'Justerad allokering kvv'!$B$1:$AG$700,MATCH(N$1,'Justerad allokering kvv'!$B$1:$AF$1,0),FALSE)),VLOOKUP($B16,'Allokerad kvv'!$B$2:$AV$700,MATCH(N$1,'Allokerad kvv'!$B$1:$AV$1,0),FALSE),VLOOKUP($B16,'Justerad allokering kvv'!$B$1:$AG$700,MATCH(N$1,'Justerad allokering kvv'!$B$1:$AF$1,0),FALSE)))</f>
        <v>0</v>
      </c>
      <c r="O16">
        <f>IF($B16=" ","",IF(ISERROR(1/VLOOKUP($B16,'Justerad allokering kvv'!$B$1:$AG$700,MATCH(O$1,'Justerad allokering kvv'!$B$1:$AF$1,0),FALSE)),VLOOKUP($B16,'Allokerad kvv'!$B$2:$AV$700,MATCH(O$1,'Allokerad kvv'!$B$1:$AV$1,0),FALSE),VLOOKUP($B16,'Justerad allokering kvv'!$B$1:$AG$700,MATCH(O$1,'Justerad allokering kvv'!$B$1:$AF$1,0),FALSE)))</f>
        <v>0</v>
      </c>
      <c r="P16">
        <f>IF($B16=" ","",IF(ISERROR(1/VLOOKUP($B16,'Justerad allokering kvv'!$B$1:$AG$700,MATCH(P$1,'Justerad allokering kvv'!$B$1:$AF$1,0),FALSE)),VLOOKUP($B16,'Allokerad kvv'!$B$2:$AV$700,MATCH(P$1,'Allokerad kvv'!$B$1:$AV$1,0),FALSE),VLOOKUP($B16,'Justerad allokering kvv'!$B$1:$AG$700,MATCH(P$1,'Justerad allokering kvv'!$B$1:$AF$1,0),FALSE)))</f>
        <v>0</v>
      </c>
      <c r="Q16">
        <f>IF($B16=" ","",IF(ISERROR(1/VLOOKUP($B16,'Justerad allokering kvv'!$B$1:$AG$700,MATCH(Q$1,'Justerad allokering kvv'!$B$1:$AF$1,0),FALSE)),VLOOKUP($B16,'Allokerad kvv'!$B$2:$AV$700,MATCH(Q$1,'Allokerad kvv'!$B$1:$AV$1,0),FALSE),VLOOKUP($B16,'Justerad allokering kvv'!$B$1:$AG$700,MATCH(Q$1,'Justerad allokering kvv'!$B$1:$AF$1,0),FALSE)))</f>
        <v>0</v>
      </c>
      <c r="R16">
        <f>IF($B16=" ","",IF(ISERROR(1/VLOOKUP($B16,'Justerad allokering kvv'!$B$1:$AG$700,MATCH(R$1,'Justerad allokering kvv'!$B$1:$AF$1,0),FALSE)),VLOOKUP($B16,'Allokerad kvv'!$B$2:$AV$700,MATCH(R$1,'Allokerad kvv'!$B$1:$AV$1,0),FALSE),VLOOKUP($B16,'Justerad allokering kvv'!$B$1:$AG$700,MATCH(R$1,'Justerad allokering kvv'!$B$1:$AF$1,0),FALSE)))</f>
        <v>0</v>
      </c>
      <c r="S16">
        <f>IF($B16=" ","",IF(ISERROR(1/VLOOKUP($B16,'Justerad allokering kvv'!$B$1:$AG$700,MATCH(S$1,'Justerad allokering kvv'!$B$1:$AF$1,0),FALSE)),VLOOKUP($B16,'Allokerad kvv'!$B$2:$AV$700,MATCH(S$1,'Allokerad kvv'!$B$1:$AV$1,0),FALSE),VLOOKUP($B16,'Justerad allokering kvv'!$B$1:$AG$700,MATCH(S$1,'Justerad allokering kvv'!$B$1:$AF$1,0),FALSE)))</f>
        <v>0</v>
      </c>
      <c r="T16">
        <f>IF($B16=" ","",IF(ISERROR(1/VLOOKUP($B16,'Justerad allokering kvv'!$B$1:$AG$700,MATCH(T$1,'Justerad allokering kvv'!$B$1:$AF$1,0),FALSE)),VLOOKUP($B16,'Allokerad kvv'!$B$2:$AV$700,MATCH(T$1,'Allokerad kvv'!$B$1:$AV$1,0),FALSE),VLOOKUP($B16,'Justerad allokering kvv'!$B$1:$AG$700,MATCH(T$1,'Justerad allokering kvv'!$B$1:$AF$1,0),FALSE)))</f>
        <v>0</v>
      </c>
      <c r="U16">
        <f>IF($B16=" ","",IF(ISERROR(1/VLOOKUP($B16,'Justerad allokering kvv'!$B$1:$AG$700,MATCH(U$1,'Justerad allokering kvv'!$B$1:$AF$1,0),FALSE)),VLOOKUP($B16,'Allokerad kvv'!$B$2:$AV$700,MATCH(U$1,'Allokerad kvv'!$B$1:$AV$1,0),FALSE),VLOOKUP($B16,'Justerad allokering kvv'!$B$1:$AG$700,MATCH(U$1,'Justerad allokering kvv'!$B$1:$AF$1,0),FALSE)))</f>
        <v>0</v>
      </c>
      <c r="V16">
        <f>IF($B16=" ","",IF(ISERROR(1/VLOOKUP($B16,'Justerad allokering kvv'!$B$1:$AG$700,MATCH(V$1,'Justerad allokering kvv'!$B$1:$AF$1,0),FALSE)),VLOOKUP($B16,'Allokerad kvv'!$B$2:$AV$700,MATCH(V$1,'Allokerad kvv'!$B$1:$AV$1,0),FALSE),VLOOKUP($B16,'Justerad allokering kvv'!$B$1:$AG$700,MATCH(V$1,'Justerad allokering kvv'!$B$1:$AF$1,0),FALSE)))</f>
        <v>0</v>
      </c>
      <c r="W16">
        <f>IF($B16=" ","",IF(ISERROR(1/VLOOKUP($B16,'Justerad allokering kvv'!$B$1:$AG$700,MATCH(W$1,'Justerad allokering kvv'!$B$1:$AF$1,0),FALSE)),VLOOKUP($B16,'Allokerad kvv'!$B$2:$AV$700,MATCH(W$1,'Allokerad kvv'!$B$1:$AV$1,0),FALSE),VLOOKUP($B16,'Justerad allokering kvv'!$B$1:$AG$700,MATCH(W$1,'Justerad allokering kvv'!$B$1:$AF$1,0),FALSE)))</f>
        <v>0</v>
      </c>
      <c r="X16">
        <f>IF($B16=" ","",IF(ISERROR(1/VLOOKUP($B16,'Justerad allokering kvv'!$B$1:$AG$700,MATCH(X$1,'Justerad allokering kvv'!$B$1:$AF$1,0),FALSE)),VLOOKUP($B16,'Allokerad kvv'!$B$2:$AV$700,MATCH(X$1,'Allokerad kvv'!$B$1:$AV$1,0),FALSE),VLOOKUP($B16,'Justerad allokering kvv'!$B$1:$AG$700,MATCH(X$1,'Justerad allokering kvv'!$B$1:$AF$1,0),FALSE)))</f>
        <v>0</v>
      </c>
      <c r="Y16">
        <f>IF($B16=" ","",IF(ISERROR(1/VLOOKUP($B16,'Justerad allokering kvv'!$B$1:$AG$700,MATCH(Y$1,'Justerad allokering kvv'!$B$1:$AF$1,0),FALSE)),VLOOKUP($B16,'Allokerad kvv'!$B$2:$AV$700,MATCH(Y$1,'Allokerad kvv'!$B$1:$AV$1,0),FALSE),VLOOKUP($B16,'Justerad allokering kvv'!$B$1:$AG$700,MATCH(Y$1,'Justerad allokering kvv'!$B$1:$AF$1,0),FALSE)))</f>
        <v>0</v>
      </c>
      <c r="AB16">
        <f>IFERROR(VLOOKUP($B16,Kraftvärmeprod!$B$1:$AO$424,MATCH("Tillförd energi från rökgaskondensering (GWh)",Kraftvärmeprod!$B$1:$AG$1,0),FALSE)/1,0)</f>
        <v>0</v>
      </c>
      <c r="AE16" s="122">
        <f t="shared" si="0"/>
        <v>0</v>
      </c>
      <c r="AG16">
        <f t="shared" si="1"/>
        <v>0</v>
      </c>
      <c r="AH16">
        <f t="shared" si="2"/>
        <v>0</v>
      </c>
      <c r="AI16" t="str">
        <f>IF(AH16=0,"",AH16/VLOOKUP(B16,Kraftvärmeprod!$B$1:$BC$480,MATCH("Summa tillförd energi exklusive rökgaskondensering",Kraftvärmeprod!$B$1:$BC$1,0),FALSE))</f>
        <v/>
      </c>
      <c r="AK16">
        <f t="shared" si="3"/>
        <v>0</v>
      </c>
    </row>
    <row r="17" spans="1:37" x14ac:dyDescent="0.25">
      <c r="A17" s="2" t="s">
        <v>38</v>
      </c>
      <c r="B17" s="2" t="s">
        <v>42</v>
      </c>
      <c r="C17">
        <f>IF($B17=" ","",IF(ISERROR(1/VLOOKUP($B17,'Justerad allokering kvv'!$B$1:$AG$700,MATCH(C$1,'Justerad allokering kvv'!$B$1:$AF$1,0),FALSE)),VLOOKUP($B17,'Allokerad kvv'!$B$2:$AV$700,MATCH(C$1,'Allokerad kvv'!$B$1:$AV$1,0),FALSE),VLOOKUP($B17,'Justerad allokering kvv'!$B$1:$AG$700,MATCH(C$1,'Justerad allokering kvv'!$B$1:$AF$1,0),FALSE)))</f>
        <v>0</v>
      </c>
      <c r="D17">
        <f>IF($B17=" ","",IF(ISERROR(1/VLOOKUP($B17,'Justerad allokering kvv'!$B$1:$AG$700,MATCH(D$1,'Justerad allokering kvv'!$B$1:$AF$1,0),FALSE)),VLOOKUP($B17,'Allokerad kvv'!$B$2:$AV$700,MATCH(D$1,'Allokerad kvv'!$B$1:$AV$1,0),FALSE),VLOOKUP($B17,'Justerad allokering kvv'!$B$1:$AG$700,MATCH(D$1,'Justerad allokering kvv'!$B$1:$AF$1,0),FALSE)))</f>
        <v>0</v>
      </c>
      <c r="E17">
        <f>IF($B17=" ","",IF(ISERROR(1/VLOOKUP($B17,'Justerad allokering kvv'!$B$1:$AG$700,MATCH(E$1,'Justerad allokering kvv'!$B$1:$AF$1,0),FALSE)),VLOOKUP($B17,'Allokerad kvv'!$B$2:$AV$700,MATCH(E$1,'Allokerad kvv'!$B$1:$AV$1,0),FALSE),VLOOKUP($B17,'Justerad allokering kvv'!$B$1:$AG$700,MATCH(E$1,'Justerad allokering kvv'!$B$1:$AF$1,0),FALSE)))</f>
        <v>0</v>
      </c>
      <c r="F17">
        <f>IF($B17=" ","",IF(ISERROR(1/VLOOKUP($B17,'Justerad allokering kvv'!$B$1:$AG$700,MATCH(F$1,'Justerad allokering kvv'!$B$1:$AF$1,0),FALSE)),VLOOKUP($B17,'Allokerad kvv'!$B$2:$AV$700,MATCH(F$1,'Allokerad kvv'!$B$1:$AV$1,0),FALSE),VLOOKUP($B17,'Justerad allokering kvv'!$B$1:$AG$700,MATCH(F$1,'Justerad allokering kvv'!$B$1:$AF$1,0),FALSE)))</f>
        <v>0</v>
      </c>
      <c r="G17">
        <f>IF($B17=" ","",IF(ISERROR(1/VLOOKUP($B17,'Justerad allokering kvv'!$B$1:$AG$700,MATCH(G$1,'Justerad allokering kvv'!$B$1:$AF$1,0),FALSE)),VLOOKUP($B17,'Allokerad kvv'!$B$2:$AV$700,MATCH(G$1,'Allokerad kvv'!$B$1:$AV$1,0),FALSE),VLOOKUP($B17,'Justerad allokering kvv'!$B$1:$AG$700,MATCH(G$1,'Justerad allokering kvv'!$B$1:$AF$1,0),FALSE)))</f>
        <v>0</v>
      </c>
      <c r="H17">
        <f>IF($B17=" ","",IF(ISERROR(1/VLOOKUP($B17,'Justerad allokering kvv'!$B$1:$AG$700,MATCH(H$1,'Justerad allokering kvv'!$B$1:$AF$1,0),FALSE)),VLOOKUP($B17,'Allokerad kvv'!$B$2:$AV$700,MATCH(H$1,'Allokerad kvv'!$B$1:$AV$1,0),FALSE),VLOOKUP($B17,'Justerad allokering kvv'!$B$1:$AG$700,MATCH(H$1,'Justerad allokering kvv'!$B$1:$AF$1,0),FALSE)))</f>
        <v>0</v>
      </c>
      <c r="I17">
        <f>IF($B17=" ","",IF(ISERROR(1/VLOOKUP($B17,'Justerad allokering kvv'!$B$1:$AG$700,MATCH(I$1,'Justerad allokering kvv'!$B$1:$AF$1,0),FALSE)),VLOOKUP($B17,'Allokerad kvv'!$B$2:$AV$700,MATCH(I$1,'Allokerad kvv'!$B$1:$AV$1,0),FALSE),VLOOKUP($B17,'Justerad allokering kvv'!$B$1:$AG$700,MATCH(I$1,'Justerad allokering kvv'!$B$1:$AF$1,0),FALSE)))</f>
        <v>0</v>
      </c>
      <c r="J17">
        <f>IF($B17=" ","",IF(ISERROR(1/VLOOKUP($B17,'Justerad allokering kvv'!$B$1:$AG$700,MATCH(J$1,'Justerad allokering kvv'!$B$1:$AF$1,0),FALSE)),VLOOKUP($B17,'Allokerad kvv'!$B$2:$AV$700,MATCH(J$1,'Allokerad kvv'!$B$1:$AV$1,0),FALSE),VLOOKUP($B17,'Justerad allokering kvv'!$B$1:$AG$700,MATCH(J$1,'Justerad allokering kvv'!$B$1:$AF$1,0),FALSE)))</f>
        <v>0</v>
      </c>
      <c r="K17">
        <f>IF($B17=" ","",IF(ISERROR(1/VLOOKUP($B17,'Justerad allokering kvv'!$B$1:$AG$700,MATCH(K$1,'Justerad allokering kvv'!$B$1:$AF$1,0),FALSE)),VLOOKUP($B17,'Allokerad kvv'!$B$2:$AV$700,MATCH(K$1,'Allokerad kvv'!$B$1:$AV$1,0),FALSE),VLOOKUP($B17,'Justerad allokering kvv'!$B$1:$AG$700,MATCH(K$1,'Justerad allokering kvv'!$B$1:$AF$1,0),FALSE)))</f>
        <v>0</v>
      </c>
      <c r="L17">
        <f>IF($B17=" ","",IF(ISERROR(1/VLOOKUP($B17,'Justerad allokering kvv'!$B$1:$AG$700,MATCH(L$1,'Justerad allokering kvv'!$B$1:$AF$1,0),FALSE)),VLOOKUP($B17,'Allokerad kvv'!$B$2:$AV$700,MATCH(L$1,'Allokerad kvv'!$B$1:$AV$1,0),FALSE),VLOOKUP($B17,'Justerad allokering kvv'!$B$1:$AG$700,MATCH(L$1,'Justerad allokering kvv'!$B$1:$AF$1,0),FALSE)))</f>
        <v>0</v>
      </c>
      <c r="M17">
        <f>IF($B17=" ","",IF(ISERROR(1/VLOOKUP($B17,'Justerad allokering kvv'!$B$1:$AG$700,MATCH(M$1,'Justerad allokering kvv'!$B$1:$AF$1,0),FALSE)),VLOOKUP($B17,'Allokerad kvv'!$B$2:$AV$700,MATCH(M$1,'Allokerad kvv'!$B$1:$AV$1,0),FALSE),VLOOKUP($B17,'Justerad allokering kvv'!$B$1:$AG$700,MATCH(M$1,'Justerad allokering kvv'!$B$1:$AF$1,0),FALSE)))</f>
        <v>0</v>
      </c>
      <c r="N17">
        <f>IF($B17=" ","",IF(ISERROR(1/VLOOKUP($B17,'Justerad allokering kvv'!$B$1:$AG$700,MATCH(N$1,'Justerad allokering kvv'!$B$1:$AF$1,0),FALSE)),VLOOKUP($B17,'Allokerad kvv'!$B$2:$AV$700,MATCH(N$1,'Allokerad kvv'!$B$1:$AV$1,0),FALSE),VLOOKUP($B17,'Justerad allokering kvv'!$B$1:$AG$700,MATCH(N$1,'Justerad allokering kvv'!$B$1:$AF$1,0),FALSE)))</f>
        <v>0</v>
      </c>
      <c r="O17">
        <f>IF($B17=" ","",IF(ISERROR(1/VLOOKUP($B17,'Justerad allokering kvv'!$B$1:$AG$700,MATCH(O$1,'Justerad allokering kvv'!$B$1:$AF$1,0),FALSE)),VLOOKUP($B17,'Allokerad kvv'!$B$2:$AV$700,MATCH(O$1,'Allokerad kvv'!$B$1:$AV$1,0),FALSE),VLOOKUP($B17,'Justerad allokering kvv'!$B$1:$AG$700,MATCH(O$1,'Justerad allokering kvv'!$B$1:$AF$1,0),FALSE)))</f>
        <v>0</v>
      </c>
      <c r="P17">
        <f>IF($B17=" ","",IF(ISERROR(1/VLOOKUP($B17,'Justerad allokering kvv'!$B$1:$AG$700,MATCH(P$1,'Justerad allokering kvv'!$B$1:$AF$1,0),FALSE)),VLOOKUP($B17,'Allokerad kvv'!$B$2:$AV$700,MATCH(P$1,'Allokerad kvv'!$B$1:$AV$1,0),FALSE),VLOOKUP($B17,'Justerad allokering kvv'!$B$1:$AG$700,MATCH(P$1,'Justerad allokering kvv'!$B$1:$AF$1,0),FALSE)))</f>
        <v>0</v>
      </c>
      <c r="Q17">
        <f>IF($B17=" ","",IF(ISERROR(1/VLOOKUP($B17,'Justerad allokering kvv'!$B$1:$AG$700,MATCH(Q$1,'Justerad allokering kvv'!$B$1:$AF$1,0),FALSE)),VLOOKUP($B17,'Allokerad kvv'!$B$2:$AV$700,MATCH(Q$1,'Allokerad kvv'!$B$1:$AV$1,0),FALSE),VLOOKUP($B17,'Justerad allokering kvv'!$B$1:$AG$700,MATCH(Q$1,'Justerad allokering kvv'!$B$1:$AF$1,0),FALSE)))</f>
        <v>0</v>
      </c>
      <c r="R17">
        <f>IF($B17=" ","",IF(ISERROR(1/VLOOKUP($B17,'Justerad allokering kvv'!$B$1:$AG$700,MATCH(R$1,'Justerad allokering kvv'!$B$1:$AF$1,0),FALSE)),VLOOKUP($B17,'Allokerad kvv'!$B$2:$AV$700,MATCH(R$1,'Allokerad kvv'!$B$1:$AV$1,0),FALSE),VLOOKUP($B17,'Justerad allokering kvv'!$B$1:$AG$700,MATCH(R$1,'Justerad allokering kvv'!$B$1:$AF$1,0),FALSE)))</f>
        <v>0</v>
      </c>
      <c r="S17">
        <f>IF($B17=" ","",IF(ISERROR(1/VLOOKUP($B17,'Justerad allokering kvv'!$B$1:$AG$700,MATCH(S$1,'Justerad allokering kvv'!$B$1:$AF$1,0),FALSE)),VLOOKUP($B17,'Allokerad kvv'!$B$2:$AV$700,MATCH(S$1,'Allokerad kvv'!$B$1:$AV$1,0),FALSE),VLOOKUP($B17,'Justerad allokering kvv'!$B$1:$AG$700,MATCH(S$1,'Justerad allokering kvv'!$B$1:$AF$1,0),FALSE)))</f>
        <v>0</v>
      </c>
      <c r="T17">
        <f>IF($B17=" ","",IF(ISERROR(1/VLOOKUP($B17,'Justerad allokering kvv'!$B$1:$AG$700,MATCH(T$1,'Justerad allokering kvv'!$B$1:$AF$1,0),FALSE)),VLOOKUP($B17,'Allokerad kvv'!$B$2:$AV$700,MATCH(T$1,'Allokerad kvv'!$B$1:$AV$1,0),FALSE),VLOOKUP($B17,'Justerad allokering kvv'!$B$1:$AG$700,MATCH(T$1,'Justerad allokering kvv'!$B$1:$AF$1,0),FALSE)))</f>
        <v>0</v>
      </c>
      <c r="U17">
        <f>IF($B17=" ","",IF(ISERROR(1/VLOOKUP($B17,'Justerad allokering kvv'!$B$1:$AG$700,MATCH(U$1,'Justerad allokering kvv'!$B$1:$AF$1,0),FALSE)),VLOOKUP($B17,'Allokerad kvv'!$B$2:$AV$700,MATCH(U$1,'Allokerad kvv'!$B$1:$AV$1,0),FALSE),VLOOKUP($B17,'Justerad allokering kvv'!$B$1:$AG$700,MATCH(U$1,'Justerad allokering kvv'!$B$1:$AF$1,0),FALSE)))</f>
        <v>0</v>
      </c>
      <c r="V17">
        <f>IF($B17=" ","",IF(ISERROR(1/VLOOKUP($B17,'Justerad allokering kvv'!$B$1:$AG$700,MATCH(V$1,'Justerad allokering kvv'!$B$1:$AF$1,0),FALSE)),VLOOKUP($B17,'Allokerad kvv'!$B$2:$AV$700,MATCH(V$1,'Allokerad kvv'!$B$1:$AV$1,0),FALSE),VLOOKUP($B17,'Justerad allokering kvv'!$B$1:$AG$700,MATCH(V$1,'Justerad allokering kvv'!$B$1:$AF$1,0),FALSE)))</f>
        <v>0</v>
      </c>
      <c r="W17">
        <f>IF($B17=" ","",IF(ISERROR(1/VLOOKUP($B17,'Justerad allokering kvv'!$B$1:$AG$700,MATCH(W$1,'Justerad allokering kvv'!$B$1:$AF$1,0),FALSE)),VLOOKUP($B17,'Allokerad kvv'!$B$2:$AV$700,MATCH(W$1,'Allokerad kvv'!$B$1:$AV$1,0),FALSE),VLOOKUP($B17,'Justerad allokering kvv'!$B$1:$AG$700,MATCH(W$1,'Justerad allokering kvv'!$B$1:$AF$1,0),FALSE)))</f>
        <v>0</v>
      </c>
      <c r="X17">
        <f>IF($B17=" ","",IF(ISERROR(1/VLOOKUP($B17,'Justerad allokering kvv'!$B$1:$AG$700,MATCH(X$1,'Justerad allokering kvv'!$B$1:$AF$1,0),FALSE)),VLOOKUP($B17,'Allokerad kvv'!$B$2:$AV$700,MATCH(X$1,'Allokerad kvv'!$B$1:$AV$1,0),FALSE),VLOOKUP($B17,'Justerad allokering kvv'!$B$1:$AG$700,MATCH(X$1,'Justerad allokering kvv'!$B$1:$AF$1,0),FALSE)))</f>
        <v>0</v>
      </c>
      <c r="Y17">
        <f>IF($B17=" ","",IF(ISERROR(1/VLOOKUP($B17,'Justerad allokering kvv'!$B$1:$AG$700,MATCH(Y$1,'Justerad allokering kvv'!$B$1:$AF$1,0),FALSE)),VLOOKUP($B17,'Allokerad kvv'!$B$2:$AV$700,MATCH(Y$1,'Allokerad kvv'!$B$1:$AV$1,0),FALSE),VLOOKUP($B17,'Justerad allokering kvv'!$B$1:$AG$700,MATCH(Y$1,'Justerad allokering kvv'!$B$1:$AF$1,0),FALSE)))</f>
        <v>0</v>
      </c>
      <c r="AB17">
        <f>IFERROR(VLOOKUP($B17,Kraftvärmeprod!$B$1:$AO$424,MATCH("Tillförd energi från rökgaskondensering (GWh)",Kraftvärmeprod!$B$1:$AG$1,0),FALSE)/1,0)</f>
        <v>0</v>
      </c>
      <c r="AE17" s="122">
        <f t="shared" si="0"/>
        <v>0</v>
      </c>
      <c r="AG17">
        <f t="shared" si="1"/>
        <v>0</v>
      </c>
      <c r="AH17">
        <f t="shared" si="2"/>
        <v>0</v>
      </c>
      <c r="AI17" t="str">
        <f>IF(AH17=0,"",AH17/VLOOKUP(B17,Kraftvärmeprod!$B$1:$BC$480,MATCH("Summa tillförd energi exklusive rökgaskondensering",Kraftvärmeprod!$B$1:$BC$1,0),FALSE))</f>
        <v/>
      </c>
      <c r="AK17">
        <f t="shared" si="3"/>
        <v>0</v>
      </c>
    </row>
    <row r="18" spans="1:37" x14ac:dyDescent="0.25">
      <c r="A18" s="2" t="s">
        <v>43</v>
      </c>
      <c r="B18" s="2" t="s">
        <v>44</v>
      </c>
      <c r="C18">
        <f>IF($B18=" ","",IF(ISERROR(1/VLOOKUP($B18,'Justerad allokering kvv'!$B$1:$AG$700,MATCH(C$1,'Justerad allokering kvv'!$B$1:$AF$1,0),FALSE)),VLOOKUP($B18,'Allokerad kvv'!$B$2:$AV$700,MATCH(C$1,'Allokerad kvv'!$B$1:$AV$1,0),FALSE),VLOOKUP($B18,'Justerad allokering kvv'!$B$1:$AG$700,MATCH(C$1,'Justerad allokering kvv'!$B$1:$AF$1,0),FALSE)))</f>
        <v>0</v>
      </c>
      <c r="D18">
        <f>IF($B18=" ","",IF(ISERROR(1/VLOOKUP($B18,'Justerad allokering kvv'!$B$1:$AG$700,MATCH(D$1,'Justerad allokering kvv'!$B$1:$AF$1,0),FALSE)),VLOOKUP($B18,'Allokerad kvv'!$B$2:$AV$700,MATCH(D$1,'Allokerad kvv'!$B$1:$AV$1,0),FALSE),VLOOKUP($B18,'Justerad allokering kvv'!$B$1:$AG$700,MATCH(D$1,'Justerad allokering kvv'!$B$1:$AF$1,0),FALSE)))</f>
        <v>0</v>
      </c>
      <c r="E18">
        <f>IF($B18=" ","",IF(ISERROR(1/VLOOKUP($B18,'Justerad allokering kvv'!$B$1:$AG$700,MATCH(E$1,'Justerad allokering kvv'!$B$1:$AF$1,0),FALSE)),VLOOKUP($B18,'Allokerad kvv'!$B$2:$AV$700,MATCH(E$1,'Allokerad kvv'!$B$1:$AV$1,0),FALSE),VLOOKUP($B18,'Justerad allokering kvv'!$B$1:$AG$700,MATCH(E$1,'Justerad allokering kvv'!$B$1:$AF$1,0),FALSE)))</f>
        <v>0</v>
      </c>
      <c r="F18">
        <f>IF($B18=" ","",IF(ISERROR(1/VLOOKUP($B18,'Justerad allokering kvv'!$B$1:$AG$700,MATCH(F$1,'Justerad allokering kvv'!$B$1:$AF$1,0),FALSE)),VLOOKUP($B18,'Allokerad kvv'!$B$2:$AV$700,MATCH(F$1,'Allokerad kvv'!$B$1:$AV$1,0),FALSE),VLOOKUP($B18,'Justerad allokering kvv'!$B$1:$AG$700,MATCH(F$1,'Justerad allokering kvv'!$B$1:$AF$1,0),FALSE)))</f>
        <v>0</v>
      </c>
      <c r="G18">
        <f>IF($B18=" ","",IF(ISERROR(1/VLOOKUP($B18,'Justerad allokering kvv'!$B$1:$AG$700,MATCH(G$1,'Justerad allokering kvv'!$B$1:$AF$1,0),FALSE)),VLOOKUP($B18,'Allokerad kvv'!$B$2:$AV$700,MATCH(G$1,'Allokerad kvv'!$B$1:$AV$1,0),FALSE),VLOOKUP($B18,'Justerad allokering kvv'!$B$1:$AG$700,MATCH(G$1,'Justerad allokering kvv'!$B$1:$AF$1,0),FALSE)))</f>
        <v>0</v>
      </c>
      <c r="H18">
        <f>IF($B18=" ","",IF(ISERROR(1/VLOOKUP($B18,'Justerad allokering kvv'!$B$1:$AG$700,MATCH(H$1,'Justerad allokering kvv'!$B$1:$AF$1,0),FALSE)),VLOOKUP($B18,'Allokerad kvv'!$B$2:$AV$700,MATCH(H$1,'Allokerad kvv'!$B$1:$AV$1,0),FALSE),VLOOKUP($B18,'Justerad allokering kvv'!$B$1:$AG$700,MATCH(H$1,'Justerad allokering kvv'!$B$1:$AF$1,0),FALSE)))</f>
        <v>0</v>
      </c>
      <c r="I18">
        <f>IF($B18=" ","",IF(ISERROR(1/VLOOKUP($B18,'Justerad allokering kvv'!$B$1:$AG$700,MATCH(I$1,'Justerad allokering kvv'!$B$1:$AF$1,0),FALSE)),VLOOKUP($B18,'Allokerad kvv'!$B$2:$AV$700,MATCH(I$1,'Allokerad kvv'!$B$1:$AV$1,0),FALSE),VLOOKUP($B18,'Justerad allokering kvv'!$B$1:$AG$700,MATCH(I$1,'Justerad allokering kvv'!$B$1:$AF$1,0),FALSE)))</f>
        <v>0</v>
      </c>
      <c r="J18">
        <f>IF($B18=" ","",IF(ISERROR(1/VLOOKUP($B18,'Justerad allokering kvv'!$B$1:$AG$700,MATCH(J$1,'Justerad allokering kvv'!$B$1:$AF$1,0),FALSE)),VLOOKUP($B18,'Allokerad kvv'!$B$2:$AV$700,MATCH(J$1,'Allokerad kvv'!$B$1:$AV$1,0),FALSE),VLOOKUP($B18,'Justerad allokering kvv'!$B$1:$AG$700,MATCH(J$1,'Justerad allokering kvv'!$B$1:$AF$1,0),FALSE)))</f>
        <v>0</v>
      </c>
      <c r="K18">
        <f>IF($B18=" ","",IF(ISERROR(1/VLOOKUP($B18,'Justerad allokering kvv'!$B$1:$AG$700,MATCH(K$1,'Justerad allokering kvv'!$B$1:$AF$1,0),FALSE)),VLOOKUP($B18,'Allokerad kvv'!$B$2:$AV$700,MATCH(K$1,'Allokerad kvv'!$B$1:$AV$1,0),FALSE),VLOOKUP($B18,'Justerad allokering kvv'!$B$1:$AG$700,MATCH(K$1,'Justerad allokering kvv'!$B$1:$AF$1,0),FALSE)))</f>
        <v>0</v>
      </c>
      <c r="L18">
        <f>IF($B18=" ","",IF(ISERROR(1/VLOOKUP($B18,'Justerad allokering kvv'!$B$1:$AG$700,MATCH(L$1,'Justerad allokering kvv'!$B$1:$AF$1,0),FALSE)),VLOOKUP($B18,'Allokerad kvv'!$B$2:$AV$700,MATCH(L$1,'Allokerad kvv'!$B$1:$AV$1,0),FALSE),VLOOKUP($B18,'Justerad allokering kvv'!$B$1:$AG$700,MATCH(L$1,'Justerad allokering kvv'!$B$1:$AF$1,0),FALSE)))</f>
        <v>0</v>
      </c>
      <c r="M18">
        <f>IF($B18=" ","",IF(ISERROR(1/VLOOKUP($B18,'Justerad allokering kvv'!$B$1:$AG$700,MATCH(M$1,'Justerad allokering kvv'!$B$1:$AF$1,0),FALSE)),VLOOKUP($B18,'Allokerad kvv'!$B$2:$AV$700,MATCH(M$1,'Allokerad kvv'!$B$1:$AV$1,0),FALSE),VLOOKUP($B18,'Justerad allokering kvv'!$B$1:$AG$700,MATCH(M$1,'Justerad allokering kvv'!$B$1:$AF$1,0),FALSE)))</f>
        <v>0</v>
      </c>
      <c r="N18">
        <f>IF($B18=" ","",IF(ISERROR(1/VLOOKUP($B18,'Justerad allokering kvv'!$B$1:$AG$700,MATCH(N$1,'Justerad allokering kvv'!$B$1:$AF$1,0),FALSE)),VLOOKUP($B18,'Allokerad kvv'!$B$2:$AV$700,MATCH(N$1,'Allokerad kvv'!$B$1:$AV$1,0),FALSE),VLOOKUP($B18,'Justerad allokering kvv'!$B$1:$AG$700,MATCH(N$1,'Justerad allokering kvv'!$B$1:$AF$1,0),FALSE)))</f>
        <v>0</v>
      </c>
      <c r="O18">
        <f>IF($B18=" ","",IF(ISERROR(1/VLOOKUP($B18,'Justerad allokering kvv'!$B$1:$AG$700,MATCH(O$1,'Justerad allokering kvv'!$B$1:$AF$1,0),FALSE)),VLOOKUP($B18,'Allokerad kvv'!$B$2:$AV$700,MATCH(O$1,'Allokerad kvv'!$B$1:$AV$1,0),FALSE),VLOOKUP($B18,'Justerad allokering kvv'!$B$1:$AG$700,MATCH(O$1,'Justerad allokering kvv'!$B$1:$AF$1,0),FALSE)))</f>
        <v>0</v>
      </c>
      <c r="P18">
        <f>IF($B18=" ","",IF(ISERROR(1/VLOOKUP($B18,'Justerad allokering kvv'!$B$1:$AG$700,MATCH(P$1,'Justerad allokering kvv'!$B$1:$AF$1,0),FALSE)),VLOOKUP($B18,'Allokerad kvv'!$B$2:$AV$700,MATCH(P$1,'Allokerad kvv'!$B$1:$AV$1,0),FALSE),VLOOKUP($B18,'Justerad allokering kvv'!$B$1:$AG$700,MATCH(P$1,'Justerad allokering kvv'!$B$1:$AF$1,0),FALSE)))</f>
        <v>0</v>
      </c>
      <c r="Q18">
        <f>IF($B18=" ","",IF(ISERROR(1/VLOOKUP($B18,'Justerad allokering kvv'!$B$1:$AG$700,MATCH(Q$1,'Justerad allokering kvv'!$B$1:$AF$1,0),FALSE)),VLOOKUP($B18,'Allokerad kvv'!$B$2:$AV$700,MATCH(Q$1,'Allokerad kvv'!$B$1:$AV$1,0),FALSE),VLOOKUP($B18,'Justerad allokering kvv'!$B$1:$AG$700,MATCH(Q$1,'Justerad allokering kvv'!$B$1:$AF$1,0),FALSE)))</f>
        <v>0</v>
      </c>
      <c r="R18">
        <f>IF($B18=" ","",IF(ISERROR(1/VLOOKUP($B18,'Justerad allokering kvv'!$B$1:$AG$700,MATCH(R$1,'Justerad allokering kvv'!$B$1:$AF$1,0),FALSE)),VLOOKUP($B18,'Allokerad kvv'!$B$2:$AV$700,MATCH(R$1,'Allokerad kvv'!$B$1:$AV$1,0),FALSE),VLOOKUP($B18,'Justerad allokering kvv'!$B$1:$AG$700,MATCH(R$1,'Justerad allokering kvv'!$B$1:$AF$1,0),FALSE)))</f>
        <v>0</v>
      </c>
      <c r="S18">
        <f>IF($B18=" ","",IF(ISERROR(1/VLOOKUP($B18,'Justerad allokering kvv'!$B$1:$AG$700,MATCH(S$1,'Justerad allokering kvv'!$B$1:$AF$1,0),FALSE)),VLOOKUP($B18,'Allokerad kvv'!$B$2:$AV$700,MATCH(S$1,'Allokerad kvv'!$B$1:$AV$1,0),FALSE),VLOOKUP($B18,'Justerad allokering kvv'!$B$1:$AG$700,MATCH(S$1,'Justerad allokering kvv'!$B$1:$AF$1,0),FALSE)))</f>
        <v>0</v>
      </c>
      <c r="T18">
        <f>IF($B18=" ","",IF(ISERROR(1/VLOOKUP($B18,'Justerad allokering kvv'!$B$1:$AG$700,MATCH(T$1,'Justerad allokering kvv'!$B$1:$AF$1,0),FALSE)),VLOOKUP($B18,'Allokerad kvv'!$B$2:$AV$700,MATCH(T$1,'Allokerad kvv'!$B$1:$AV$1,0),FALSE),VLOOKUP($B18,'Justerad allokering kvv'!$B$1:$AG$700,MATCH(T$1,'Justerad allokering kvv'!$B$1:$AF$1,0),FALSE)))</f>
        <v>0</v>
      </c>
      <c r="U18">
        <f>IF($B18=" ","",IF(ISERROR(1/VLOOKUP($B18,'Justerad allokering kvv'!$B$1:$AG$700,MATCH(U$1,'Justerad allokering kvv'!$B$1:$AF$1,0),FALSE)),VLOOKUP($B18,'Allokerad kvv'!$B$2:$AV$700,MATCH(U$1,'Allokerad kvv'!$B$1:$AV$1,0),FALSE),VLOOKUP($B18,'Justerad allokering kvv'!$B$1:$AG$700,MATCH(U$1,'Justerad allokering kvv'!$B$1:$AF$1,0),FALSE)))</f>
        <v>0</v>
      </c>
      <c r="V18">
        <f>IF($B18=" ","",IF(ISERROR(1/VLOOKUP($B18,'Justerad allokering kvv'!$B$1:$AG$700,MATCH(V$1,'Justerad allokering kvv'!$B$1:$AF$1,0),FALSE)),VLOOKUP($B18,'Allokerad kvv'!$B$2:$AV$700,MATCH(V$1,'Allokerad kvv'!$B$1:$AV$1,0),FALSE),VLOOKUP($B18,'Justerad allokering kvv'!$B$1:$AG$700,MATCH(V$1,'Justerad allokering kvv'!$B$1:$AF$1,0),FALSE)))</f>
        <v>0</v>
      </c>
      <c r="W18">
        <f>IF($B18=" ","",IF(ISERROR(1/VLOOKUP($B18,'Justerad allokering kvv'!$B$1:$AG$700,MATCH(W$1,'Justerad allokering kvv'!$B$1:$AF$1,0),FALSE)),VLOOKUP($B18,'Allokerad kvv'!$B$2:$AV$700,MATCH(W$1,'Allokerad kvv'!$B$1:$AV$1,0),FALSE),VLOOKUP($B18,'Justerad allokering kvv'!$B$1:$AG$700,MATCH(W$1,'Justerad allokering kvv'!$B$1:$AF$1,0),FALSE)))</f>
        <v>0</v>
      </c>
      <c r="X18">
        <f>IF($B18=" ","",IF(ISERROR(1/VLOOKUP($B18,'Justerad allokering kvv'!$B$1:$AG$700,MATCH(X$1,'Justerad allokering kvv'!$B$1:$AF$1,0),FALSE)),VLOOKUP($B18,'Allokerad kvv'!$B$2:$AV$700,MATCH(X$1,'Allokerad kvv'!$B$1:$AV$1,0),FALSE),VLOOKUP($B18,'Justerad allokering kvv'!$B$1:$AG$700,MATCH(X$1,'Justerad allokering kvv'!$B$1:$AF$1,0),FALSE)))</f>
        <v>0</v>
      </c>
      <c r="Y18">
        <f>IF($B18=" ","",IF(ISERROR(1/VLOOKUP($B18,'Justerad allokering kvv'!$B$1:$AG$700,MATCH(Y$1,'Justerad allokering kvv'!$B$1:$AF$1,0),FALSE)),VLOOKUP($B18,'Allokerad kvv'!$B$2:$AV$700,MATCH(Y$1,'Allokerad kvv'!$B$1:$AV$1,0),FALSE),VLOOKUP($B18,'Justerad allokering kvv'!$B$1:$AG$700,MATCH(Y$1,'Justerad allokering kvv'!$B$1:$AF$1,0),FALSE)))</f>
        <v>0</v>
      </c>
      <c r="AB18">
        <f>IFERROR(VLOOKUP($B18,Kraftvärmeprod!$B$1:$AO$424,MATCH("Tillförd energi från rökgaskondensering (GWh)",Kraftvärmeprod!$B$1:$AG$1,0),FALSE)/1,0)</f>
        <v>0</v>
      </c>
      <c r="AE18" s="122">
        <f t="shared" si="0"/>
        <v>0</v>
      </c>
      <c r="AG18">
        <f t="shared" si="1"/>
        <v>0</v>
      </c>
      <c r="AH18">
        <f t="shared" si="2"/>
        <v>0</v>
      </c>
      <c r="AI18" t="str">
        <f>IF(AH18=0,"",AH18/VLOOKUP(B18,Kraftvärmeprod!$B$1:$BC$480,MATCH("Summa tillförd energi exklusive rökgaskondensering",Kraftvärmeprod!$B$1:$BC$1,0),FALSE))</f>
        <v/>
      </c>
      <c r="AK18">
        <f t="shared" si="3"/>
        <v>0</v>
      </c>
    </row>
    <row r="19" spans="1:37" x14ac:dyDescent="0.25">
      <c r="A19" s="2" t="s">
        <v>45</v>
      </c>
      <c r="B19" s="2" t="s">
        <v>46</v>
      </c>
      <c r="C19">
        <f>IF($B19=" ","",IF(ISERROR(1/VLOOKUP($B19,'Justerad allokering kvv'!$B$1:$AG$700,MATCH(C$1,'Justerad allokering kvv'!$B$1:$AF$1,0),FALSE)),VLOOKUP($B19,'Allokerad kvv'!$B$2:$AV$700,MATCH(C$1,'Allokerad kvv'!$B$1:$AV$1,0),FALSE),VLOOKUP($B19,'Justerad allokering kvv'!$B$1:$AG$700,MATCH(C$1,'Justerad allokering kvv'!$B$1:$AF$1,0),FALSE)))</f>
        <v>0</v>
      </c>
      <c r="D19">
        <f>IF($B19=" ","",IF(ISERROR(1/VLOOKUP($B19,'Justerad allokering kvv'!$B$1:$AG$700,MATCH(D$1,'Justerad allokering kvv'!$B$1:$AF$1,0),FALSE)),VLOOKUP($B19,'Allokerad kvv'!$B$2:$AV$700,MATCH(D$1,'Allokerad kvv'!$B$1:$AV$1,0),FALSE),VLOOKUP($B19,'Justerad allokering kvv'!$B$1:$AG$700,MATCH(D$1,'Justerad allokering kvv'!$B$1:$AF$1,0),FALSE)))</f>
        <v>0</v>
      </c>
      <c r="E19">
        <f>IF($B19=" ","",IF(ISERROR(1/VLOOKUP($B19,'Justerad allokering kvv'!$B$1:$AG$700,MATCH(E$1,'Justerad allokering kvv'!$B$1:$AF$1,0),FALSE)),VLOOKUP($B19,'Allokerad kvv'!$B$2:$AV$700,MATCH(E$1,'Allokerad kvv'!$B$1:$AV$1,0),FALSE),VLOOKUP($B19,'Justerad allokering kvv'!$B$1:$AG$700,MATCH(E$1,'Justerad allokering kvv'!$B$1:$AF$1,0),FALSE)))</f>
        <v>0</v>
      </c>
      <c r="F19">
        <f>IF($B19=" ","",IF(ISERROR(1/VLOOKUP($B19,'Justerad allokering kvv'!$B$1:$AG$700,MATCH(F$1,'Justerad allokering kvv'!$B$1:$AF$1,0),FALSE)),VLOOKUP($B19,'Allokerad kvv'!$B$2:$AV$700,MATCH(F$1,'Allokerad kvv'!$B$1:$AV$1,0),FALSE),VLOOKUP($B19,'Justerad allokering kvv'!$B$1:$AG$700,MATCH(F$1,'Justerad allokering kvv'!$B$1:$AF$1,0),FALSE)))</f>
        <v>0</v>
      </c>
      <c r="G19">
        <f>IF($B19=" ","",IF(ISERROR(1/VLOOKUP($B19,'Justerad allokering kvv'!$B$1:$AG$700,MATCH(G$1,'Justerad allokering kvv'!$B$1:$AF$1,0),FALSE)),VLOOKUP($B19,'Allokerad kvv'!$B$2:$AV$700,MATCH(G$1,'Allokerad kvv'!$B$1:$AV$1,0),FALSE),VLOOKUP($B19,'Justerad allokering kvv'!$B$1:$AG$700,MATCH(G$1,'Justerad allokering kvv'!$B$1:$AF$1,0),FALSE)))</f>
        <v>0</v>
      </c>
      <c r="H19">
        <f>IF($B19=" ","",IF(ISERROR(1/VLOOKUP($B19,'Justerad allokering kvv'!$B$1:$AG$700,MATCH(H$1,'Justerad allokering kvv'!$B$1:$AF$1,0),FALSE)),VLOOKUP($B19,'Allokerad kvv'!$B$2:$AV$700,MATCH(H$1,'Allokerad kvv'!$B$1:$AV$1,0),FALSE),VLOOKUP($B19,'Justerad allokering kvv'!$B$1:$AG$700,MATCH(H$1,'Justerad allokering kvv'!$B$1:$AF$1,0),FALSE)))</f>
        <v>0</v>
      </c>
      <c r="I19">
        <f>IF($B19=" ","",IF(ISERROR(1/VLOOKUP($B19,'Justerad allokering kvv'!$B$1:$AG$700,MATCH(I$1,'Justerad allokering kvv'!$B$1:$AF$1,0),FALSE)),VLOOKUP($B19,'Allokerad kvv'!$B$2:$AV$700,MATCH(I$1,'Allokerad kvv'!$B$1:$AV$1,0),FALSE),VLOOKUP($B19,'Justerad allokering kvv'!$B$1:$AG$700,MATCH(I$1,'Justerad allokering kvv'!$B$1:$AF$1,0),FALSE)))</f>
        <v>0</v>
      </c>
      <c r="J19">
        <f>IF($B19=" ","",IF(ISERROR(1/VLOOKUP($B19,'Justerad allokering kvv'!$B$1:$AG$700,MATCH(J$1,'Justerad allokering kvv'!$B$1:$AF$1,0),FALSE)),VLOOKUP($B19,'Allokerad kvv'!$B$2:$AV$700,MATCH(J$1,'Allokerad kvv'!$B$1:$AV$1,0),FALSE),VLOOKUP($B19,'Justerad allokering kvv'!$B$1:$AG$700,MATCH(J$1,'Justerad allokering kvv'!$B$1:$AF$1,0),FALSE)))</f>
        <v>0</v>
      </c>
      <c r="K19">
        <f>IF($B19=" ","",IF(ISERROR(1/VLOOKUP($B19,'Justerad allokering kvv'!$B$1:$AG$700,MATCH(K$1,'Justerad allokering kvv'!$B$1:$AF$1,0),FALSE)),VLOOKUP($B19,'Allokerad kvv'!$B$2:$AV$700,MATCH(K$1,'Allokerad kvv'!$B$1:$AV$1,0),FALSE),VLOOKUP($B19,'Justerad allokering kvv'!$B$1:$AG$700,MATCH(K$1,'Justerad allokering kvv'!$B$1:$AF$1,0),FALSE)))</f>
        <v>0</v>
      </c>
      <c r="L19">
        <f>IF($B19=" ","",IF(ISERROR(1/VLOOKUP($B19,'Justerad allokering kvv'!$B$1:$AG$700,MATCH(L$1,'Justerad allokering kvv'!$B$1:$AF$1,0),FALSE)),VLOOKUP($B19,'Allokerad kvv'!$B$2:$AV$700,MATCH(L$1,'Allokerad kvv'!$B$1:$AV$1,0),FALSE),VLOOKUP($B19,'Justerad allokering kvv'!$B$1:$AG$700,MATCH(L$1,'Justerad allokering kvv'!$B$1:$AF$1,0),FALSE)))</f>
        <v>0</v>
      </c>
      <c r="M19">
        <f>IF($B19=" ","",IF(ISERROR(1/VLOOKUP($B19,'Justerad allokering kvv'!$B$1:$AG$700,MATCH(M$1,'Justerad allokering kvv'!$B$1:$AF$1,0),FALSE)),VLOOKUP($B19,'Allokerad kvv'!$B$2:$AV$700,MATCH(M$1,'Allokerad kvv'!$B$1:$AV$1,0),FALSE),VLOOKUP($B19,'Justerad allokering kvv'!$B$1:$AG$700,MATCH(M$1,'Justerad allokering kvv'!$B$1:$AF$1,0),FALSE)))</f>
        <v>0</v>
      </c>
      <c r="N19">
        <f>IF($B19=" ","",IF(ISERROR(1/VLOOKUP($B19,'Justerad allokering kvv'!$B$1:$AG$700,MATCH(N$1,'Justerad allokering kvv'!$B$1:$AF$1,0),FALSE)),VLOOKUP($B19,'Allokerad kvv'!$B$2:$AV$700,MATCH(N$1,'Allokerad kvv'!$B$1:$AV$1,0),FALSE),VLOOKUP($B19,'Justerad allokering kvv'!$B$1:$AG$700,MATCH(N$1,'Justerad allokering kvv'!$B$1:$AF$1,0),FALSE)))</f>
        <v>0</v>
      </c>
      <c r="O19">
        <f>IF($B19=" ","",IF(ISERROR(1/VLOOKUP($B19,'Justerad allokering kvv'!$B$1:$AG$700,MATCH(O$1,'Justerad allokering kvv'!$B$1:$AF$1,0),FALSE)),VLOOKUP($B19,'Allokerad kvv'!$B$2:$AV$700,MATCH(O$1,'Allokerad kvv'!$B$1:$AV$1,0),FALSE),VLOOKUP($B19,'Justerad allokering kvv'!$B$1:$AG$700,MATCH(O$1,'Justerad allokering kvv'!$B$1:$AF$1,0),FALSE)))</f>
        <v>0</v>
      </c>
      <c r="P19">
        <f>IF($B19=" ","",IF(ISERROR(1/VLOOKUP($B19,'Justerad allokering kvv'!$B$1:$AG$700,MATCH(P$1,'Justerad allokering kvv'!$B$1:$AF$1,0),FALSE)),VLOOKUP($B19,'Allokerad kvv'!$B$2:$AV$700,MATCH(P$1,'Allokerad kvv'!$B$1:$AV$1,0),FALSE),VLOOKUP($B19,'Justerad allokering kvv'!$B$1:$AG$700,MATCH(P$1,'Justerad allokering kvv'!$B$1:$AF$1,0),FALSE)))</f>
        <v>0</v>
      </c>
      <c r="Q19">
        <f>IF($B19=" ","",IF(ISERROR(1/VLOOKUP($B19,'Justerad allokering kvv'!$B$1:$AG$700,MATCH(Q$1,'Justerad allokering kvv'!$B$1:$AF$1,0),FALSE)),VLOOKUP($B19,'Allokerad kvv'!$B$2:$AV$700,MATCH(Q$1,'Allokerad kvv'!$B$1:$AV$1,0),FALSE),VLOOKUP($B19,'Justerad allokering kvv'!$B$1:$AG$700,MATCH(Q$1,'Justerad allokering kvv'!$B$1:$AF$1,0),FALSE)))</f>
        <v>0</v>
      </c>
      <c r="R19">
        <f>IF($B19=" ","",IF(ISERROR(1/VLOOKUP($B19,'Justerad allokering kvv'!$B$1:$AG$700,MATCH(R$1,'Justerad allokering kvv'!$B$1:$AF$1,0),FALSE)),VLOOKUP($B19,'Allokerad kvv'!$B$2:$AV$700,MATCH(R$1,'Allokerad kvv'!$B$1:$AV$1,0),FALSE),VLOOKUP($B19,'Justerad allokering kvv'!$B$1:$AG$700,MATCH(R$1,'Justerad allokering kvv'!$B$1:$AF$1,0),FALSE)))</f>
        <v>0</v>
      </c>
      <c r="S19">
        <f>IF($B19=" ","",IF(ISERROR(1/VLOOKUP($B19,'Justerad allokering kvv'!$B$1:$AG$700,MATCH(S$1,'Justerad allokering kvv'!$B$1:$AF$1,0),FALSE)),VLOOKUP($B19,'Allokerad kvv'!$B$2:$AV$700,MATCH(S$1,'Allokerad kvv'!$B$1:$AV$1,0),FALSE),VLOOKUP($B19,'Justerad allokering kvv'!$B$1:$AG$700,MATCH(S$1,'Justerad allokering kvv'!$B$1:$AF$1,0),FALSE)))</f>
        <v>0</v>
      </c>
      <c r="T19">
        <f>IF($B19=" ","",IF(ISERROR(1/VLOOKUP($B19,'Justerad allokering kvv'!$B$1:$AG$700,MATCH(T$1,'Justerad allokering kvv'!$B$1:$AF$1,0),FALSE)),VLOOKUP($B19,'Allokerad kvv'!$B$2:$AV$700,MATCH(T$1,'Allokerad kvv'!$B$1:$AV$1,0),FALSE),VLOOKUP($B19,'Justerad allokering kvv'!$B$1:$AG$700,MATCH(T$1,'Justerad allokering kvv'!$B$1:$AF$1,0),FALSE)))</f>
        <v>0</v>
      </c>
      <c r="U19">
        <f>IF($B19=" ","",IF(ISERROR(1/VLOOKUP($B19,'Justerad allokering kvv'!$B$1:$AG$700,MATCH(U$1,'Justerad allokering kvv'!$B$1:$AF$1,0),FALSE)),VLOOKUP($B19,'Allokerad kvv'!$B$2:$AV$700,MATCH(U$1,'Allokerad kvv'!$B$1:$AV$1,0),FALSE),VLOOKUP($B19,'Justerad allokering kvv'!$B$1:$AG$700,MATCH(U$1,'Justerad allokering kvv'!$B$1:$AF$1,0),FALSE)))</f>
        <v>0</v>
      </c>
      <c r="V19">
        <f>IF($B19=" ","",IF(ISERROR(1/VLOOKUP($B19,'Justerad allokering kvv'!$B$1:$AG$700,MATCH(V$1,'Justerad allokering kvv'!$B$1:$AF$1,0),FALSE)),VLOOKUP($B19,'Allokerad kvv'!$B$2:$AV$700,MATCH(V$1,'Allokerad kvv'!$B$1:$AV$1,0),FALSE),VLOOKUP($B19,'Justerad allokering kvv'!$B$1:$AG$700,MATCH(V$1,'Justerad allokering kvv'!$B$1:$AF$1,0),FALSE)))</f>
        <v>0</v>
      </c>
      <c r="W19">
        <f>IF($B19=" ","",IF(ISERROR(1/VLOOKUP($B19,'Justerad allokering kvv'!$B$1:$AG$700,MATCH(W$1,'Justerad allokering kvv'!$B$1:$AF$1,0),FALSE)),VLOOKUP($B19,'Allokerad kvv'!$B$2:$AV$700,MATCH(W$1,'Allokerad kvv'!$B$1:$AV$1,0),FALSE),VLOOKUP($B19,'Justerad allokering kvv'!$B$1:$AG$700,MATCH(W$1,'Justerad allokering kvv'!$B$1:$AF$1,0),FALSE)))</f>
        <v>0</v>
      </c>
      <c r="X19">
        <f>IF($B19=" ","",IF(ISERROR(1/VLOOKUP($B19,'Justerad allokering kvv'!$B$1:$AG$700,MATCH(X$1,'Justerad allokering kvv'!$B$1:$AF$1,0),FALSE)),VLOOKUP($B19,'Allokerad kvv'!$B$2:$AV$700,MATCH(X$1,'Allokerad kvv'!$B$1:$AV$1,0),FALSE),VLOOKUP($B19,'Justerad allokering kvv'!$B$1:$AG$700,MATCH(X$1,'Justerad allokering kvv'!$B$1:$AF$1,0),FALSE)))</f>
        <v>0</v>
      </c>
      <c r="Y19">
        <f>IF($B19=" ","",IF(ISERROR(1/VLOOKUP($B19,'Justerad allokering kvv'!$B$1:$AG$700,MATCH(Y$1,'Justerad allokering kvv'!$B$1:$AF$1,0),FALSE)),VLOOKUP($B19,'Allokerad kvv'!$B$2:$AV$700,MATCH(Y$1,'Allokerad kvv'!$B$1:$AV$1,0),FALSE),VLOOKUP($B19,'Justerad allokering kvv'!$B$1:$AG$700,MATCH(Y$1,'Justerad allokering kvv'!$B$1:$AF$1,0),FALSE)))</f>
        <v>0</v>
      </c>
      <c r="AB19">
        <f>IFERROR(VLOOKUP($B19,Kraftvärmeprod!$B$1:$AO$424,MATCH("Tillförd energi från rökgaskondensering (GWh)",Kraftvärmeprod!$B$1:$AG$1,0),FALSE)/1,0)</f>
        <v>0</v>
      </c>
      <c r="AE19" s="122">
        <f t="shared" si="0"/>
        <v>0</v>
      </c>
      <c r="AG19">
        <f t="shared" si="1"/>
        <v>0</v>
      </c>
      <c r="AH19">
        <f t="shared" si="2"/>
        <v>0</v>
      </c>
      <c r="AI19" t="str">
        <f>IF(AH19=0,"",AH19/VLOOKUP(B19,Kraftvärmeprod!$B$1:$BC$480,MATCH("Summa tillförd energi exklusive rökgaskondensering",Kraftvärmeprod!$B$1:$BC$1,0),FALSE))</f>
        <v/>
      </c>
      <c r="AK19">
        <f t="shared" si="3"/>
        <v>0</v>
      </c>
    </row>
    <row r="20" spans="1:37" x14ac:dyDescent="0.25">
      <c r="A20" s="2" t="s">
        <v>50</v>
      </c>
      <c r="B20" s="2" t="s">
        <v>51</v>
      </c>
      <c r="C20">
        <f>IF($B20=" ","",IF(ISERROR(1/VLOOKUP($B20,'Justerad allokering kvv'!$B$1:$AG$700,MATCH(C$1,'Justerad allokering kvv'!$B$1:$AF$1,0),FALSE)),VLOOKUP($B20,'Allokerad kvv'!$B$2:$AV$700,MATCH(C$1,'Allokerad kvv'!$B$1:$AV$1,0),FALSE),VLOOKUP($B20,'Justerad allokering kvv'!$B$1:$AG$700,MATCH(C$1,'Justerad allokering kvv'!$B$1:$AF$1,0),FALSE)))</f>
        <v>0</v>
      </c>
      <c r="D20">
        <f>IF($B20=" ","",IF(ISERROR(1/VLOOKUP($B20,'Justerad allokering kvv'!$B$1:$AG$700,MATCH(D$1,'Justerad allokering kvv'!$B$1:$AF$1,0),FALSE)),VLOOKUP($B20,'Allokerad kvv'!$B$2:$AV$700,MATCH(D$1,'Allokerad kvv'!$B$1:$AV$1,0),FALSE),VLOOKUP($B20,'Justerad allokering kvv'!$B$1:$AG$700,MATCH(D$1,'Justerad allokering kvv'!$B$1:$AF$1,0),FALSE)))</f>
        <v>0</v>
      </c>
      <c r="E20">
        <f>IF($B20=" ","",IF(ISERROR(1/VLOOKUP($B20,'Justerad allokering kvv'!$B$1:$AG$700,MATCH(E$1,'Justerad allokering kvv'!$B$1:$AF$1,0),FALSE)),VLOOKUP($B20,'Allokerad kvv'!$B$2:$AV$700,MATCH(E$1,'Allokerad kvv'!$B$1:$AV$1,0),FALSE),VLOOKUP($B20,'Justerad allokering kvv'!$B$1:$AG$700,MATCH(E$1,'Justerad allokering kvv'!$B$1:$AF$1,0),FALSE)))</f>
        <v>0</v>
      </c>
      <c r="F20">
        <f>IF($B20=" ","",IF(ISERROR(1/VLOOKUP($B20,'Justerad allokering kvv'!$B$1:$AG$700,MATCH(F$1,'Justerad allokering kvv'!$B$1:$AF$1,0),FALSE)),VLOOKUP($B20,'Allokerad kvv'!$B$2:$AV$700,MATCH(F$1,'Allokerad kvv'!$B$1:$AV$1,0),FALSE),VLOOKUP($B20,'Justerad allokering kvv'!$B$1:$AG$700,MATCH(F$1,'Justerad allokering kvv'!$B$1:$AF$1,0),FALSE)))</f>
        <v>0</v>
      </c>
      <c r="G20">
        <f>IF($B20=" ","",IF(ISERROR(1/VLOOKUP($B20,'Justerad allokering kvv'!$B$1:$AG$700,MATCH(G$1,'Justerad allokering kvv'!$B$1:$AF$1,0),FALSE)),VLOOKUP($B20,'Allokerad kvv'!$B$2:$AV$700,MATCH(G$1,'Allokerad kvv'!$B$1:$AV$1,0),FALSE),VLOOKUP($B20,'Justerad allokering kvv'!$B$1:$AG$700,MATCH(G$1,'Justerad allokering kvv'!$B$1:$AF$1,0),FALSE)))</f>
        <v>0</v>
      </c>
      <c r="H20">
        <f>IF($B20=" ","",IF(ISERROR(1/VLOOKUP($B20,'Justerad allokering kvv'!$B$1:$AG$700,MATCH(H$1,'Justerad allokering kvv'!$B$1:$AF$1,0),FALSE)),VLOOKUP($B20,'Allokerad kvv'!$B$2:$AV$700,MATCH(H$1,'Allokerad kvv'!$B$1:$AV$1,0),FALSE),VLOOKUP($B20,'Justerad allokering kvv'!$B$1:$AG$700,MATCH(H$1,'Justerad allokering kvv'!$B$1:$AF$1,0),FALSE)))</f>
        <v>0</v>
      </c>
      <c r="I20">
        <f>IF($B20=" ","",IF(ISERROR(1/VLOOKUP($B20,'Justerad allokering kvv'!$B$1:$AG$700,MATCH(I$1,'Justerad allokering kvv'!$B$1:$AF$1,0),FALSE)),VLOOKUP($B20,'Allokerad kvv'!$B$2:$AV$700,MATCH(I$1,'Allokerad kvv'!$B$1:$AV$1,0),FALSE),VLOOKUP($B20,'Justerad allokering kvv'!$B$1:$AG$700,MATCH(I$1,'Justerad allokering kvv'!$B$1:$AF$1,0),FALSE)))</f>
        <v>0</v>
      </c>
      <c r="J20">
        <f>IF($B20=" ","",IF(ISERROR(1/VLOOKUP($B20,'Justerad allokering kvv'!$B$1:$AG$700,MATCH(J$1,'Justerad allokering kvv'!$B$1:$AF$1,0),FALSE)),VLOOKUP($B20,'Allokerad kvv'!$B$2:$AV$700,MATCH(J$1,'Allokerad kvv'!$B$1:$AV$1,0),FALSE),VLOOKUP($B20,'Justerad allokering kvv'!$B$1:$AG$700,MATCH(J$1,'Justerad allokering kvv'!$B$1:$AF$1,0),FALSE)))</f>
        <v>0</v>
      </c>
      <c r="K20">
        <f>IF($B20=" ","",IF(ISERROR(1/VLOOKUP($B20,'Justerad allokering kvv'!$B$1:$AG$700,MATCH(K$1,'Justerad allokering kvv'!$B$1:$AF$1,0),FALSE)),VLOOKUP($B20,'Allokerad kvv'!$B$2:$AV$700,MATCH(K$1,'Allokerad kvv'!$B$1:$AV$1,0),FALSE),VLOOKUP($B20,'Justerad allokering kvv'!$B$1:$AG$700,MATCH(K$1,'Justerad allokering kvv'!$B$1:$AF$1,0),FALSE)))</f>
        <v>0</v>
      </c>
      <c r="L20">
        <f>IF($B20=" ","",IF(ISERROR(1/VLOOKUP($B20,'Justerad allokering kvv'!$B$1:$AG$700,MATCH(L$1,'Justerad allokering kvv'!$B$1:$AF$1,0),FALSE)),VLOOKUP($B20,'Allokerad kvv'!$B$2:$AV$700,MATCH(L$1,'Allokerad kvv'!$B$1:$AV$1,0),FALSE),VLOOKUP($B20,'Justerad allokering kvv'!$B$1:$AG$700,MATCH(L$1,'Justerad allokering kvv'!$B$1:$AF$1,0),FALSE)))</f>
        <v>0</v>
      </c>
      <c r="M20">
        <f>IF($B20=" ","",IF(ISERROR(1/VLOOKUP($B20,'Justerad allokering kvv'!$B$1:$AG$700,MATCH(M$1,'Justerad allokering kvv'!$B$1:$AF$1,0),FALSE)),VLOOKUP($B20,'Allokerad kvv'!$B$2:$AV$700,MATCH(M$1,'Allokerad kvv'!$B$1:$AV$1,0),FALSE),VLOOKUP($B20,'Justerad allokering kvv'!$B$1:$AG$700,MATCH(M$1,'Justerad allokering kvv'!$B$1:$AF$1,0),FALSE)))</f>
        <v>0</v>
      </c>
      <c r="N20">
        <f>IF($B20=" ","",IF(ISERROR(1/VLOOKUP($B20,'Justerad allokering kvv'!$B$1:$AG$700,MATCH(N$1,'Justerad allokering kvv'!$B$1:$AF$1,0),FALSE)),VLOOKUP($B20,'Allokerad kvv'!$B$2:$AV$700,MATCH(N$1,'Allokerad kvv'!$B$1:$AV$1,0),FALSE),VLOOKUP($B20,'Justerad allokering kvv'!$B$1:$AG$700,MATCH(N$1,'Justerad allokering kvv'!$B$1:$AF$1,0),FALSE)))</f>
        <v>0</v>
      </c>
      <c r="O20">
        <f>IF($B20=" ","",IF(ISERROR(1/VLOOKUP($B20,'Justerad allokering kvv'!$B$1:$AG$700,MATCH(O$1,'Justerad allokering kvv'!$B$1:$AF$1,0),FALSE)),VLOOKUP($B20,'Allokerad kvv'!$B$2:$AV$700,MATCH(O$1,'Allokerad kvv'!$B$1:$AV$1,0),FALSE),VLOOKUP($B20,'Justerad allokering kvv'!$B$1:$AG$700,MATCH(O$1,'Justerad allokering kvv'!$B$1:$AF$1,0),FALSE)))</f>
        <v>0</v>
      </c>
      <c r="P20">
        <f>IF($B20=" ","",IF(ISERROR(1/VLOOKUP($B20,'Justerad allokering kvv'!$B$1:$AG$700,MATCH(P$1,'Justerad allokering kvv'!$B$1:$AF$1,0),FALSE)),VLOOKUP($B20,'Allokerad kvv'!$B$2:$AV$700,MATCH(P$1,'Allokerad kvv'!$B$1:$AV$1,0),FALSE),VLOOKUP($B20,'Justerad allokering kvv'!$B$1:$AG$700,MATCH(P$1,'Justerad allokering kvv'!$B$1:$AF$1,0),FALSE)))</f>
        <v>0</v>
      </c>
      <c r="Q20">
        <f>IF($B20=" ","",IF(ISERROR(1/VLOOKUP($B20,'Justerad allokering kvv'!$B$1:$AG$700,MATCH(Q$1,'Justerad allokering kvv'!$B$1:$AF$1,0),FALSE)),VLOOKUP($B20,'Allokerad kvv'!$B$2:$AV$700,MATCH(Q$1,'Allokerad kvv'!$B$1:$AV$1,0),FALSE),VLOOKUP($B20,'Justerad allokering kvv'!$B$1:$AG$700,MATCH(Q$1,'Justerad allokering kvv'!$B$1:$AF$1,0),FALSE)))</f>
        <v>0</v>
      </c>
      <c r="R20">
        <f>IF($B20=" ","",IF(ISERROR(1/VLOOKUP($B20,'Justerad allokering kvv'!$B$1:$AG$700,MATCH(R$1,'Justerad allokering kvv'!$B$1:$AF$1,0),FALSE)),VLOOKUP($B20,'Allokerad kvv'!$B$2:$AV$700,MATCH(R$1,'Allokerad kvv'!$B$1:$AV$1,0),FALSE),VLOOKUP($B20,'Justerad allokering kvv'!$B$1:$AG$700,MATCH(R$1,'Justerad allokering kvv'!$B$1:$AF$1,0),FALSE)))</f>
        <v>0</v>
      </c>
      <c r="S20">
        <f>IF($B20=" ","",IF(ISERROR(1/VLOOKUP($B20,'Justerad allokering kvv'!$B$1:$AG$700,MATCH(S$1,'Justerad allokering kvv'!$B$1:$AF$1,0),FALSE)),VLOOKUP($B20,'Allokerad kvv'!$B$2:$AV$700,MATCH(S$1,'Allokerad kvv'!$B$1:$AV$1,0),FALSE),VLOOKUP($B20,'Justerad allokering kvv'!$B$1:$AG$700,MATCH(S$1,'Justerad allokering kvv'!$B$1:$AF$1,0),FALSE)))</f>
        <v>0</v>
      </c>
      <c r="T20">
        <f>IF($B20=" ","",IF(ISERROR(1/VLOOKUP($B20,'Justerad allokering kvv'!$B$1:$AG$700,MATCH(T$1,'Justerad allokering kvv'!$B$1:$AF$1,0),FALSE)),VLOOKUP($B20,'Allokerad kvv'!$B$2:$AV$700,MATCH(T$1,'Allokerad kvv'!$B$1:$AV$1,0),FALSE),VLOOKUP($B20,'Justerad allokering kvv'!$B$1:$AG$700,MATCH(T$1,'Justerad allokering kvv'!$B$1:$AF$1,0),FALSE)))</f>
        <v>0</v>
      </c>
      <c r="U20">
        <f>IF($B20=" ","",IF(ISERROR(1/VLOOKUP($B20,'Justerad allokering kvv'!$B$1:$AG$700,MATCH(U$1,'Justerad allokering kvv'!$B$1:$AF$1,0),FALSE)),VLOOKUP($B20,'Allokerad kvv'!$B$2:$AV$700,MATCH(U$1,'Allokerad kvv'!$B$1:$AV$1,0),FALSE),VLOOKUP($B20,'Justerad allokering kvv'!$B$1:$AG$700,MATCH(U$1,'Justerad allokering kvv'!$B$1:$AF$1,0),FALSE)))</f>
        <v>0</v>
      </c>
      <c r="V20">
        <f>IF($B20=" ","",IF(ISERROR(1/VLOOKUP($B20,'Justerad allokering kvv'!$B$1:$AG$700,MATCH(V$1,'Justerad allokering kvv'!$B$1:$AF$1,0),FALSE)),VLOOKUP($B20,'Allokerad kvv'!$B$2:$AV$700,MATCH(V$1,'Allokerad kvv'!$B$1:$AV$1,0),FALSE),VLOOKUP($B20,'Justerad allokering kvv'!$B$1:$AG$700,MATCH(V$1,'Justerad allokering kvv'!$B$1:$AF$1,0),FALSE)))</f>
        <v>0</v>
      </c>
      <c r="W20">
        <f>IF($B20=" ","",IF(ISERROR(1/VLOOKUP($B20,'Justerad allokering kvv'!$B$1:$AG$700,MATCH(W$1,'Justerad allokering kvv'!$B$1:$AF$1,0),FALSE)),VLOOKUP($B20,'Allokerad kvv'!$B$2:$AV$700,MATCH(W$1,'Allokerad kvv'!$B$1:$AV$1,0),FALSE),VLOOKUP($B20,'Justerad allokering kvv'!$B$1:$AG$700,MATCH(W$1,'Justerad allokering kvv'!$B$1:$AF$1,0),FALSE)))</f>
        <v>0</v>
      </c>
      <c r="X20">
        <f>IF($B20=" ","",IF(ISERROR(1/VLOOKUP($B20,'Justerad allokering kvv'!$B$1:$AG$700,MATCH(X$1,'Justerad allokering kvv'!$B$1:$AF$1,0),FALSE)),VLOOKUP($B20,'Allokerad kvv'!$B$2:$AV$700,MATCH(X$1,'Allokerad kvv'!$B$1:$AV$1,0),FALSE),VLOOKUP($B20,'Justerad allokering kvv'!$B$1:$AG$700,MATCH(X$1,'Justerad allokering kvv'!$B$1:$AF$1,0),FALSE)))</f>
        <v>0</v>
      </c>
      <c r="Y20">
        <f>IF($B20=" ","",IF(ISERROR(1/VLOOKUP($B20,'Justerad allokering kvv'!$B$1:$AG$700,MATCH(Y$1,'Justerad allokering kvv'!$B$1:$AF$1,0),FALSE)),VLOOKUP($B20,'Allokerad kvv'!$B$2:$AV$700,MATCH(Y$1,'Allokerad kvv'!$B$1:$AV$1,0),FALSE),VLOOKUP($B20,'Justerad allokering kvv'!$B$1:$AG$700,MATCH(Y$1,'Justerad allokering kvv'!$B$1:$AF$1,0),FALSE)))</f>
        <v>0</v>
      </c>
      <c r="AB20">
        <f>IFERROR(VLOOKUP($B20,Kraftvärmeprod!$B$1:$AO$424,MATCH("Tillförd energi från rökgaskondensering (GWh)",Kraftvärmeprod!$B$1:$AG$1,0),FALSE)/1,0)</f>
        <v>0</v>
      </c>
      <c r="AE20" s="122">
        <f t="shared" si="0"/>
        <v>0</v>
      </c>
      <c r="AG20">
        <f t="shared" si="1"/>
        <v>0</v>
      </c>
      <c r="AH20">
        <f t="shared" si="2"/>
        <v>0</v>
      </c>
      <c r="AI20" t="str">
        <f>IF(AH20=0,"",AH20/VLOOKUP(B20,Kraftvärmeprod!$B$1:$BC$480,MATCH("Summa tillförd energi exklusive rökgaskondensering",Kraftvärmeprod!$B$1:$BC$1,0),FALSE))</f>
        <v/>
      </c>
      <c r="AK20">
        <f t="shared" si="3"/>
        <v>0</v>
      </c>
    </row>
    <row r="21" spans="1:37" x14ac:dyDescent="0.25">
      <c r="A21" s="2" t="s">
        <v>52</v>
      </c>
      <c r="B21" s="2" t="s">
        <v>53</v>
      </c>
      <c r="C21">
        <f>IF($B21=" ","",IF(ISERROR(1/VLOOKUP($B21,'Justerad allokering kvv'!$B$1:$AG$700,MATCH(C$1,'Justerad allokering kvv'!$B$1:$AF$1,0),FALSE)),VLOOKUP($B21,'Allokerad kvv'!$B$2:$AV$700,MATCH(C$1,'Allokerad kvv'!$B$1:$AV$1,0),FALSE),VLOOKUP($B21,'Justerad allokering kvv'!$B$1:$AG$700,MATCH(C$1,'Justerad allokering kvv'!$B$1:$AF$1,0),FALSE)))</f>
        <v>0</v>
      </c>
      <c r="D21">
        <f>IF($B21=" ","",IF(ISERROR(1/VLOOKUP($B21,'Justerad allokering kvv'!$B$1:$AG$700,MATCH(D$1,'Justerad allokering kvv'!$B$1:$AF$1,0),FALSE)),VLOOKUP($B21,'Allokerad kvv'!$B$2:$AV$700,MATCH(D$1,'Allokerad kvv'!$B$1:$AV$1,0),FALSE),VLOOKUP($B21,'Justerad allokering kvv'!$B$1:$AG$700,MATCH(D$1,'Justerad allokering kvv'!$B$1:$AF$1,0),FALSE)))</f>
        <v>0</v>
      </c>
      <c r="E21">
        <f>IF($B21=" ","",IF(ISERROR(1/VLOOKUP($B21,'Justerad allokering kvv'!$B$1:$AG$700,MATCH(E$1,'Justerad allokering kvv'!$B$1:$AF$1,0),FALSE)),VLOOKUP($B21,'Allokerad kvv'!$B$2:$AV$700,MATCH(E$1,'Allokerad kvv'!$B$1:$AV$1,0),FALSE),VLOOKUP($B21,'Justerad allokering kvv'!$B$1:$AG$700,MATCH(E$1,'Justerad allokering kvv'!$B$1:$AF$1,0),FALSE)))</f>
        <v>0</v>
      </c>
      <c r="F21">
        <f>IF($B21=" ","",IF(ISERROR(1/VLOOKUP($B21,'Justerad allokering kvv'!$B$1:$AG$700,MATCH(F$1,'Justerad allokering kvv'!$B$1:$AF$1,0),FALSE)),VLOOKUP($B21,'Allokerad kvv'!$B$2:$AV$700,MATCH(F$1,'Allokerad kvv'!$B$1:$AV$1,0),FALSE),VLOOKUP($B21,'Justerad allokering kvv'!$B$1:$AG$700,MATCH(F$1,'Justerad allokering kvv'!$B$1:$AF$1,0),FALSE)))</f>
        <v>0</v>
      </c>
      <c r="G21">
        <f>IF($B21=" ","",IF(ISERROR(1/VLOOKUP($B21,'Justerad allokering kvv'!$B$1:$AG$700,MATCH(G$1,'Justerad allokering kvv'!$B$1:$AF$1,0),FALSE)),VLOOKUP($B21,'Allokerad kvv'!$B$2:$AV$700,MATCH(G$1,'Allokerad kvv'!$B$1:$AV$1,0),FALSE),VLOOKUP($B21,'Justerad allokering kvv'!$B$1:$AG$700,MATCH(G$1,'Justerad allokering kvv'!$B$1:$AF$1,0),FALSE)))</f>
        <v>0</v>
      </c>
      <c r="H21">
        <f>IF($B21=" ","",IF(ISERROR(1/VLOOKUP($B21,'Justerad allokering kvv'!$B$1:$AG$700,MATCH(H$1,'Justerad allokering kvv'!$B$1:$AF$1,0),FALSE)),VLOOKUP($B21,'Allokerad kvv'!$B$2:$AV$700,MATCH(H$1,'Allokerad kvv'!$B$1:$AV$1,0),FALSE),VLOOKUP($B21,'Justerad allokering kvv'!$B$1:$AG$700,MATCH(H$1,'Justerad allokering kvv'!$B$1:$AF$1,0),FALSE)))</f>
        <v>0</v>
      </c>
      <c r="I21">
        <f>IF($B21=" ","",IF(ISERROR(1/VLOOKUP($B21,'Justerad allokering kvv'!$B$1:$AG$700,MATCH(I$1,'Justerad allokering kvv'!$B$1:$AF$1,0),FALSE)),VLOOKUP($B21,'Allokerad kvv'!$B$2:$AV$700,MATCH(I$1,'Allokerad kvv'!$B$1:$AV$1,0),FALSE),VLOOKUP($B21,'Justerad allokering kvv'!$B$1:$AG$700,MATCH(I$1,'Justerad allokering kvv'!$B$1:$AF$1,0),FALSE)))</f>
        <v>0</v>
      </c>
      <c r="J21">
        <f>IF($B21=" ","",IF(ISERROR(1/VLOOKUP($B21,'Justerad allokering kvv'!$B$1:$AG$700,MATCH(J$1,'Justerad allokering kvv'!$B$1:$AF$1,0),FALSE)),VLOOKUP($B21,'Allokerad kvv'!$B$2:$AV$700,MATCH(J$1,'Allokerad kvv'!$B$1:$AV$1,0),FALSE),VLOOKUP($B21,'Justerad allokering kvv'!$B$1:$AG$700,MATCH(J$1,'Justerad allokering kvv'!$B$1:$AF$1,0),FALSE)))</f>
        <v>0</v>
      </c>
      <c r="K21">
        <f>IF($B21=" ","",IF(ISERROR(1/VLOOKUP($B21,'Justerad allokering kvv'!$B$1:$AG$700,MATCH(K$1,'Justerad allokering kvv'!$B$1:$AF$1,0),FALSE)),VLOOKUP($B21,'Allokerad kvv'!$B$2:$AV$700,MATCH(K$1,'Allokerad kvv'!$B$1:$AV$1,0),FALSE),VLOOKUP($B21,'Justerad allokering kvv'!$B$1:$AG$700,MATCH(K$1,'Justerad allokering kvv'!$B$1:$AF$1,0),FALSE)))</f>
        <v>0</v>
      </c>
      <c r="L21">
        <f>IF($B21=" ","",IF(ISERROR(1/VLOOKUP($B21,'Justerad allokering kvv'!$B$1:$AG$700,MATCH(L$1,'Justerad allokering kvv'!$B$1:$AF$1,0),FALSE)),VLOOKUP($B21,'Allokerad kvv'!$B$2:$AV$700,MATCH(L$1,'Allokerad kvv'!$B$1:$AV$1,0),FALSE),VLOOKUP($B21,'Justerad allokering kvv'!$B$1:$AG$700,MATCH(L$1,'Justerad allokering kvv'!$B$1:$AF$1,0),FALSE)))</f>
        <v>0</v>
      </c>
      <c r="M21">
        <f>IF($B21=" ","",IF(ISERROR(1/VLOOKUP($B21,'Justerad allokering kvv'!$B$1:$AG$700,MATCH(M$1,'Justerad allokering kvv'!$B$1:$AF$1,0),FALSE)),VLOOKUP($B21,'Allokerad kvv'!$B$2:$AV$700,MATCH(M$1,'Allokerad kvv'!$B$1:$AV$1,0),FALSE),VLOOKUP($B21,'Justerad allokering kvv'!$B$1:$AG$700,MATCH(M$1,'Justerad allokering kvv'!$B$1:$AF$1,0),FALSE)))</f>
        <v>0</v>
      </c>
      <c r="N21">
        <f>IF($B21=" ","",IF(ISERROR(1/VLOOKUP($B21,'Justerad allokering kvv'!$B$1:$AG$700,MATCH(N$1,'Justerad allokering kvv'!$B$1:$AF$1,0),FALSE)),VLOOKUP($B21,'Allokerad kvv'!$B$2:$AV$700,MATCH(N$1,'Allokerad kvv'!$B$1:$AV$1,0),FALSE),VLOOKUP($B21,'Justerad allokering kvv'!$B$1:$AG$700,MATCH(N$1,'Justerad allokering kvv'!$B$1:$AF$1,0),FALSE)))</f>
        <v>0</v>
      </c>
      <c r="O21">
        <f>IF($B21=" ","",IF(ISERROR(1/VLOOKUP($B21,'Justerad allokering kvv'!$B$1:$AG$700,MATCH(O$1,'Justerad allokering kvv'!$B$1:$AF$1,0),FALSE)),VLOOKUP($B21,'Allokerad kvv'!$B$2:$AV$700,MATCH(O$1,'Allokerad kvv'!$B$1:$AV$1,0),FALSE),VLOOKUP($B21,'Justerad allokering kvv'!$B$1:$AG$700,MATCH(O$1,'Justerad allokering kvv'!$B$1:$AF$1,0),FALSE)))</f>
        <v>0</v>
      </c>
      <c r="P21">
        <f>IF($B21=" ","",IF(ISERROR(1/VLOOKUP($B21,'Justerad allokering kvv'!$B$1:$AG$700,MATCH(P$1,'Justerad allokering kvv'!$B$1:$AF$1,0),FALSE)),VLOOKUP($B21,'Allokerad kvv'!$B$2:$AV$700,MATCH(P$1,'Allokerad kvv'!$B$1:$AV$1,0),FALSE),VLOOKUP($B21,'Justerad allokering kvv'!$B$1:$AG$700,MATCH(P$1,'Justerad allokering kvv'!$B$1:$AF$1,0),FALSE)))</f>
        <v>0</v>
      </c>
      <c r="Q21">
        <f>IF($B21=" ","",IF(ISERROR(1/VLOOKUP($B21,'Justerad allokering kvv'!$B$1:$AG$700,MATCH(Q$1,'Justerad allokering kvv'!$B$1:$AF$1,0),FALSE)),VLOOKUP($B21,'Allokerad kvv'!$B$2:$AV$700,MATCH(Q$1,'Allokerad kvv'!$B$1:$AV$1,0),FALSE),VLOOKUP($B21,'Justerad allokering kvv'!$B$1:$AG$700,MATCH(Q$1,'Justerad allokering kvv'!$B$1:$AF$1,0),FALSE)))</f>
        <v>0</v>
      </c>
      <c r="R21">
        <f>IF($B21=" ","",IF(ISERROR(1/VLOOKUP($B21,'Justerad allokering kvv'!$B$1:$AG$700,MATCH(R$1,'Justerad allokering kvv'!$B$1:$AF$1,0),FALSE)),VLOOKUP($B21,'Allokerad kvv'!$B$2:$AV$700,MATCH(R$1,'Allokerad kvv'!$B$1:$AV$1,0),FALSE),VLOOKUP($B21,'Justerad allokering kvv'!$B$1:$AG$700,MATCH(R$1,'Justerad allokering kvv'!$B$1:$AF$1,0),FALSE)))</f>
        <v>0</v>
      </c>
      <c r="S21">
        <f>IF($B21=" ","",IF(ISERROR(1/VLOOKUP($B21,'Justerad allokering kvv'!$B$1:$AG$700,MATCH(S$1,'Justerad allokering kvv'!$B$1:$AF$1,0),FALSE)),VLOOKUP($B21,'Allokerad kvv'!$B$2:$AV$700,MATCH(S$1,'Allokerad kvv'!$B$1:$AV$1,0),FALSE),VLOOKUP($B21,'Justerad allokering kvv'!$B$1:$AG$700,MATCH(S$1,'Justerad allokering kvv'!$B$1:$AF$1,0),FALSE)))</f>
        <v>0</v>
      </c>
      <c r="T21">
        <f>IF($B21=" ","",IF(ISERROR(1/VLOOKUP($B21,'Justerad allokering kvv'!$B$1:$AG$700,MATCH(T$1,'Justerad allokering kvv'!$B$1:$AF$1,0),FALSE)),VLOOKUP($B21,'Allokerad kvv'!$B$2:$AV$700,MATCH(T$1,'Allokerad kvv'!$B$1:$AV$1,0),FALSE),VLOOKUP($B21,'Justerad allokering kvv'!$B$1:$AG$700,MATCH(T$1,'Justerad allokering kvv'!$B$1:$AF$1,0),FALSE)))</f>
        <v>0</v>
      </c>
      <c r="U21">
        <f>IF($B21=" ","",IF(ISERROR(1/VLOOKUP($B21,'Justerad allokering kvv'!$B$1:$AG$700,MATCH(U$1,'Justerad allokering kvv'!$B$1:$AF$1,0),FALSE)),VLOOKUP($B21,'Allokerad kvv'!$B$2:$AV$700,MATCH(U$1,'Allokerad kvv'!$B$1:$AV$1,0),FALSE),VLOOKUP($B21,'Justerad allokering kvv'!$B$1:$AG$700,MATCH(U$1,'Justerad allokering kvv'!$B$1:$AF$1,0),FALSE)))</f>
        <v>0</v>
      </c>
      <c r="V21">
        <f>IF($B21=" ","",IF(ISERROR(1/VLOOKUP($B21,'Justerad allokering kvv'!$B$1:$AG$700,MATCH(V$1,'Justerad allokering kvv'!$B$1:$AF$1,0),FALSE)),VLOOKUP($B21,'Allokerad kvv'!$B$2:$AV$700,MATCH(V$1,'Allokerad kvv'!$B$1:$AV$1,0),FALSE),VLOOKUP($B21,'Justerad allokering kvv'!$B$1:$AG$700,MATCH(V$1,'Justerad allokering kvv'!$B$1:$AF$1,0),FALSE)))</f>
        <v>0</v>
      </c>
      <c r="W21">
        <f>IF($B21=" ","",IF(ISERROR(1/VLOOKUP($B21,'Justerad allokering kvv'!$B$1:$AG$700,MATCH(W$1,'Justerad allokering kvv'!$B$1:$AF$1,0),FALSE)),VLOOKUP($B21,'Allokerad kvv'!$B$2:$AV$700,MATCH(W$1,'Allokerad kvv'!$B$1:$AV$1,0),FALSE),VLOOKUP($B21,'Justerad allokering kvv'!$B$1:$AG$700,MATCH(W$1,'Justerad allokering kvv'!$B$1:$AF$1,0),FALSE)))</f>
        <v>0</v>
      </c>
      <c r="X21">
        <f>IF($B21=" ","",IF(ISERROR(1/VLOOKUP($B21,'Justerad allokering kvv'!$B$1:$AG$700,MATCH(X$1,'Justerad allokering kvv'!$B$1:$AF$1,0),FALSE)),VLOOKUP($B21,'Allokerad kvv'!$B$2:$AV$700,MATCH(X$1,'Allokerad kvv'!$B$1:$AV$1,0),FALSE),VLOOKUP($B21,'Justerad allokering kvv'!$B$1:$AG$700,MATCH(X$1,'Justerad allokering kvv'!$B$1:$AF$1,0),FALSE)))</f>
        <v>0</v>
      </c>
      <c r="Y21">
        <f>IF($B21=" ","",IF(ISERROR(1/VLOOKUP($B21,'Justerad allokering kvv'!$B$1:$AG$700,MATCH(Y$1,'Justerad allokering kvv'!$B$1:$AF$1,0),FALSE)),VLOOKUP($B21,'Allokerad kvv'!$B$2:$AV$700,MATCH(Y$1,'Allokerad kvv'!$B$1:$AV$1,0),FALSE),VLOOKUP($B21,'Justerad allokering kvv'!$B$1:$AG$700,MATCH(Y$1,'Justerad allokering kvv'!$B$1:$AF$1,0),FALSE)))</f>
        <v>0</v>
      </c>
      <c r="AB21">
        <f>IFERROR(VLOOKUP($B21,Kraftvärmeprod!$B$1:$AO$424,MATCH("Tillförd energi från rökgaskondensering (GWh)",Kraftvärmeprod!$B$1:$AG$1,0),FALSE)/1,0)</f>
        <v>0</v>
      </c>
      <c r="AE21" s="122">
        <f t="shared" si="0"/>
        <v>0</v>
      </c>
      <c r="AG21">
        <f t="shared" si="1"/>
        <v>0</v>
      </c>
      <c r="AH21">
        <f t="shared" si="2"/>
        <v>0</v>
      </c>
      <c r="AI21" t="str">
        <f>IF(AH21=0,"",AH21/VLOOKUP(B21,Kraftvärmeprod!$B$1:$BC$480,MATCH("Summa tillförd energi exklusive rökgaskondensering",Kraftvärmeprod!$B$1:$BC$1,0),FALSE))</f>
        <v/>
      </c>
      <c r="AK21">
        <f t="shared" si="3"/>
        <v>0</v>
      </c>
    </row>
    <row r="22" spans="1:37" x14ac:dyDescent="0.25">
      <c r="A22" s="2" t="s">
        <v>54</v>
      </c>
      <c r="B22" s="2" t="s">
        <v>55</v>
      </c>
      <c r="C22">
        <f>IF($B22=" ","",IF(ISERROR(1/VLOOKUP($B22,'Justerad allokering kvv'!$B$1:$AG$700,MATCH(C$1,'Justerad allokering kvv'!$B$1:$AF$1,0),FALSE)),VLOOKUP($B22,'Allokerad kvv'!$B$2:$AV$700,MATCH(C$1,'Allokerad kvv'!$B$1:$AV$1,0),FALSE),VLOOKUP($B22,'Justerad allokering kvv'!$B$1:$AG$700,MATCH(C$1,'Justerad allokering kvv'!$B$1:$AF$1,0),FALSE)))</f>
        <v>0</v>
      </c>
      <c r="D22">
        <f>IF($B22=" ","",IF(ISERROR(1/VLOOKUP($B22,'Justerad allokering kvv'!$B$1:$AG$700,MATCH(D$1,'Justerad allokering kvv'!$B$1:$AF$1,0),FALSE)),VLOOKUP($B22,'Allokerad kvv'!$B$2:$AV$700,MATCH(D$1,'Allokerad kvv'!$B$1:$AV$1,0),FALSE),VLOOKUP($B22,'Justerad allokering kvv'!$B$1:$AG$700,MATCH(D$1,'Justerad allokering kvv'!$B$1:$AF$1,0),FALSE)))</f>
        <v>0</v>
      </c>
      <c r="E22">
        <f>IF($B22=" ","",IF(ISERROR(1/VLOOKUP($B22,'Justerad allokering kvv'!$B$1:$AG$700,MATCH(E$1,'Justerad allokering kvv'!$B$1:$AF$1,0),FALSE)),VLOOKUP($B22,'Allokerad kvv'!$B$2:$AV$700,MATCH(E$1,'Allokerad kvv'!$B$1:$AV$1,0),FALSE),VLOOKUP($B22,'Justerad allokering kvv'!$B$1:$AG$700,MATCH(E$1,'Justerad allokering kvv'!$B$1:$AF$1,0),FALSE)))</f>
        <v>0</v>
      </c>
      <c r="F22">
        <f>IF($B22=" ","",IF(ISERROR(1/VLOOKUP($B22,'Justerad allokering kvv'!$B$1:$AG$700,MATCH(F$1,'Justerad allokering kvv'!$B$1:$AF$1,0),FALSE)),VLOOKUP($B22,'Allokerad kvv'!$B$2:$AV$700,MATCH(F$1,'Allokerad kvv'!$B$1:$AV$1,0),FALSE),VLOOKUP($B22,'Justerad allokering kvv'!$B$1:$AG$700,MATCH(F$1,'Justerad allokering kvv'!$B$1:$AF$1,0),FALSE)))</f>
        <v>0</v>
      </c>
      <c r="G22">
        <f>IF($B22=" ","",IF(ISERROR(1/VLOOKUP($B22,'Justerad allokering kvv'!$B$1:$AG$700,MATCH(G$1,'Justerad allokering kvv'!$B$1:$AF$1,0),FALSE)),VLOOKUP($B22,'Allokerad kvv'!$B$2:$AV$700,MATCH(G$1,'Allokerad kvv'!$B$1:$AV$1,0),FALSE),VLOOKUP($B22,'Justerad allokering kvv'!$B$1:$AG$700,MATCH(G$1,'Justerad allokering kvv'!$B$1:$AF$1,0),FALSE)))</f>
        <v>0</v>
      </c>
      <c r="H22">
        <f>IF($B22=" ","",IF(ISERROR(1/VLOOKUP($B22,'Justerad allokering kvv'!$B$1:$AG$700,MATCH(H$1,'Justerad allokering kvv'!$B$1:$AF$1,0),FALSE)),VLOOKUP($B22,'Allokerad kvv'!$B$2:$AV$700,MATCH(H$1,'Allokerad kvv'!$B$1:$AV$1,0),FALSE),VLOOKUP($B22,'Justerad allokering kvv'!$B$1:$AG$700,MATCH(H$1,'Justerad allokering kvv'!$B$1:$AF$1,0),FALSE)))</f>
        <v>0</v>
      </c>
      <c r="I22">
        <f>IF($B22=" ","",IF(ISERROR(1/VLOOKUP($B22,'Justerad allokering kvv'!$B$1:$AG$700,MATCH(I$1,'Justerad allokering kvv'!$B$1:$AF$1,0),FALSE)),VLOOKUP($B22,'Allokerad kvv'!$B$2:$AV$700,MATCH(I$1,'Allokerad kvv'!$B$1:$AV$1,0),FALSE),VLOOKUP($B22,'Justerad allokering kvv'!$B$1:$AG$700,MATCH(I$1,'Justerad allokering kvv'!$B$1:$AF$1,0),FALSE)))</f>
        <v>0</v>
      </c>
      <c r="J22">
        <f>IF($B22=" ","",IF(ISERROR(1/VLOOKUP($B22,'Justerad allokering kvv'!$B$1:$AG$700,MATCH(J$1,'Justerad allokering kvv'!$B$1:$AF$1,0),FALSE)),VLOOKUP($B22,'Allokerad kvv'!$B$2:$AV$700,MATCH(J$1,'Allokerad kvv'!$B$1:$AV$1,0),FALSE),VLOOKUP($B22,'Justerad allokering kvv'!$B$1:$AG$700,MATCH(J$1,'Justerad allokering kvv'!$B$1:$AF$1,0),FALSE)))</f>
        <v>0</v>
      </c>
      <c r="K22">
        <f>IF($B22=" ","",IF(ISERROR(1/VLOOKUP($B22,'Justerad allokering kvv'!$B$1:$AG$700,MATCH(K$1,'Justerad allokering kvv'!$B$1:$AF$1,0),FALSE)),VLOOKUP($B22,'Allokerad kvv'!$B$2:$AV$700,MATCH(K$1,'Allokerad kvv'!$B$1:$AV$1,0),FALSE),VLOOKUP($B22,'Justerad allokering kvv'!$B$1:$AG$700,MATCH(K$1,'Justerad allokering kvv'!$B$1:$AF$1,0),FALSE)))</f>
        <v>0</v>
      </c>
      <c r="L22">
        <f>IF($B22=" ","",IF(ISERROR(1/VLOOKUP($B22,'Justerad allokering kvv'!$B$1:$AG$700,MATCH(L$1,'Justerad allokering kvv'!$B$1:$AF$1,0),FALSE)),VLOOKUP($B22,'Allokerad kvv'!$B$2:$AV$700,MATCH(L$1,'Allokerad kvv'!$B$1:$AV$1,0),FALSE),VLOOKUP($B22,'Justerad allokering kvv'!$B$1:$AG$700,MATCH(L$1,'Justerad allokering kvv'!$B$1:$AF$1,0),FALSE)))</f>
        <v>0</v>
      </c>
      <c r="M22">
        <f>IF($B22=" ","",IF(ISERROR(1/VLOOKUP($B22,'Justerad allokering kvv'!$B$1:$AG$700,MATCH(M$1,'Justerad allokering kvv'!$B$1:$AF$1,0),FALSE)),VLOOKUP($B22,'Allokerad kvv'!$B$2:$AV$700,MATCH(M$1,'Allokerad kvv'!$B$1:$AV$1,0),FALSE),VLOOKUP($B22,'Justerad allokering kvv'!$B$1:$AG$700,MATCH(M$1,'Justerad allokering kvv'!$B$1:$AF$1,0),FALSE)))</f>
        <v>0</v>
      </c>
      <c r="N22">
        <f>IF($B22=" ","",IF(ISERROR(1/VLOOKUP($B22,'Justerad allokering kvv'!$B$1:$AG$700,MATCH(N$1,'Justerad allokering kvv'!$B$1:$AF$1,0),FALSE)),VLOOKUP($B22,'Allokerad kvv'!$B$2:$AV$700,MATCH(N$1,'Allokerad kvv'!$B$1:$AV$1,0),FALSE),VLOOKUP($B22,'Justerad allokering kvv'!$B$1:$AG$700,MATCH(N$1,'Justerad allokering kvv'!$B$1:$AF$1,0),FALSE)))</f>
        <v>0</v>
      </c>
      <c r="O22">
        <f>IF($B22=" ","",IF(ISERROR(1/VLOOKUP($B22,'Justerad allokering kvv'!$B$1:$AG$700,MATCH(O$1,'Justerad allokering kvv'!$B$1:$AF$1,0),FALSE)),VLOOKUP($B22,'Allokerad kvv'!$B$2:$AV$700,MATCH(O$1,'Allokerad kvv'!$B$1:$AV$1,0),FALSE),VLOOKUP($B22,'Justerad allokering kvv'!$B$1:$AG$700,MATCH(O$1,'Justerad allokering kvv'!$B$1:$AF$1,0),FALSE)))</f>
        <v>0</v>
      </c>
      <c r="P22">
        <f>IF($B22=" ","",IF(ISERROR(1/VLOOKUP($B22,'Justerad allokering kvv'!$B$1:$AG$700,MATCH(P$1,'Justerad allokering kvv'!$B$1:$AF$1,0),FALSE)),VLOOKUP($B22,'Allokerad kvv'!$B$2:$AV$700,MATCH(P$1,'Allokerad kvv'!$B$1:$AV$1,0),FALSE),VLOOKUP($B22,'Justerad allokering kvv'!$B$1:$AG$700,MATCH(P$1,'Justerad allokering kvv'!$B$1:$AF$1,0),FALSE)))</f>
        <v>0</v>
      </c>
      <c r="Q22">
        <f>IF($B22=" ","",IF(ISERROR(1/VLOOKUP($B22,'Justerad allokering kvv'!$B$1:$AG$700,MATCH(Q$1,'Justerad allokering kvv'!$B$1:$AF$1,0),FALSE)),VLOOKUP($B22,'Allokerad kvv'!$B$2:$AV$700,MATCH(Q$1,'Allokerad kvv'!$B$1:$AV$1,0),FALSE),VLOOKUP($B22,'Justerad allokering kvv'!$B$1:$AG$700,MATCH(Q$1,'Justerad allokering kvv'!$B$1:$AF$1,0),FALSE)))</f>
        <v>0</v>
      </c>
      <c r="R22">
        <f>IF($B22=" ","",IF(ISERROR(1/VLOOKUP($B22,'Justerad allokering kvv'!$B$1:$AG$700,MATCH(R$1,'Justerad allokering kvv'!$B$1:$AF$1,0),FALSE)),VLOOKUP($B22,'Allokerad kvv'!$B$2:$AV$700,MATCH(R$1,'Allokerad kvv'!$B$1:$AV$1,0),FALSE),VLOOKUP($B22,'Justerad allokering kvv'!$B$1:$AG$700,MATCH(R$1,'Justerad allokering kvv'!$B$1:$AF$1,0),FALSE)))</f>
        <v>0</v>
      </c>
      <c r="S22">
        <f>IF($B22=" ","",IF(ISERROR(1/VLOOKUP($B22,'Justerad allokering kvv'!$B$1:$AG$700,MATCH(S$1,'Justerad allokering kvv'!$B$1:$AF$1,0),FALSE)),VLOOKUP($B22,'Allokerad kvv'!$B$2:$AV$700,MATCH(S$1,'Allokerad kvv'!$B$1:$AV$1,0),FALSE),VLOOKUP($B22,'Justerad allokering kvv'!$B$1:$AG$700,MATCH(S$1,'Justerad allokering kvv'!$B$1:$AF$1,0),FALSE)))</f>
        <v>0</v>
      </c>
      <c r="T22">
        <f>IF($B22=" ","",IF(ISERROR(1/VLOOKUP($B22,'Justerad allokering kvv'!$B$1:$AG$700,MATCH(T$1,'Justerad allokering kvv'!$B$1:$AF$1,0),FALSE)),VLOOKUP($B22,'Allokerad kvv'!$B$2:$AV$700,MATCH(T$1,'Allokerad kvv'!$B$1:$AV$1,0),FALSE),VLOOKUP($B22,'Justerad allokering kvv'!$B$1:$AG$700,MATCH(T$1,'Justerad allokering kvv'!$B$1:$AF$1,0),FALSE)))</f>
        <v>0</v>
      </c>
      <c r="U22">
        <f>IF($B22=" ","",IF(ISERROR(1/VLOOKUP($B22,'Justerad allokering kvv'!$B$1:$AG$700,MATCH(U$1,'Justerad allokering kvv'!$B$1:$AF$1,0),FALSE)),VLOOKUP($B22,'Allokerad kvv'!$B$2:$AV$700,MATCH(U$1,'Allokerad kvv'!$B$1:$AV$1,0),FALSE),VLOOKUP($B22,'Justerad allokering kvv'!$B$1:$AG$700,MATCH(U$1,'Justerad allokering kvv'!$B$1:$AF$1,0),FALSE)))</f>
        <v>0</v>
      </c>
      <c r="V22">
        <f>IF($B22=" ","",IF(ISERROR(1/VLOOKUP($B22,'Justerad allokering kvv'!$B$1:$AG$700,MATCH(V$1,'Justerad allokering kvv'!$B$1:$AF$1,0),FALSE)),VLOOKUP($B22,'Allokerad kvv'!$B$2:$AV$700,MATCH(V$1,'Allokerad kvv'!$B$1:$AV$1,0),FALSE),VLOOKUP($B22,'Justerad allokering kvv'!$B$1:$AG$700,MATCH(V$1,'Justerad allokering kvv'!$B$1:$AF$1,0),FALSE)))</f>
        <v>0</v>
      </c>
      <c r="W22">
        <f>IF($B22=" ","",IF(ISERROR(1/VLOOKUP($B22,'Justerad allokering kvv'!$B$1:$AG$700,MATCH(W$1,'Justerad allokering kvv'!$B$1:$AF$1,0),FALSE)),VLOOKUP($B22,'Allokerad kvv'!$B$2:$AV$700,MATCH(W$1,'Allokerad kvv'!$B$1:$AV$1,0),FALSE),VLOOKUP($B22,'Justerad allokering kvv'!$B$1:$AG$700,MATCH(W$1,'Justerad allokering kvv'!$B$1:$AF$1,0),FALSE)))</f>
        <v>0</v>
      </c>
      <c r="X22">
        <f>IF($B22=" ","",IF(ISERROR(1/VLOOKUP($B22,'Justerad allokering kvv'!$B$1:$AG$700,MATCH(X$1,'Justerad allokering kvv'!$B$1:$AF$1,0),FALSE)),VLOOKUP($B22,'Allokerad kvv'!$B$2:$AV$700,MATCH(X$1,'Allokerad kvv'!$B$1:$AV$1,0),FALSE),VLOOKUP($B22,'Justerad allokering kvv'!$B$1:$AG$700,MATCH(X$1,'Justerad allokering kvv'!$B$1:$AF$1,0),FALSE)))</f>
        <v>0</v>
      </c>
      <c r="Y22">
        <f>IF($B22=" ","",IF(ISERROR(1/VLOOKUP($B22,'Justerad allokering kvv'!$B$1:$AG$700,MATCH(Y$1,'Justerad allokering kvv'!$B$1:$AF$1,0),FALSE)),VLOOKUP($B22,'Allokerad kvv'!$B$2:$AV$700,MATCH(Y$1,'Allokerad kvv'!$B$1:$AV$1,0),FALSE),VLOOKUP($B22,'Justerad allokering kvv'!$B$1:$AG$700,MATCH(Y$1,'Justerad allokering kvv'!$B$1:$AF$1,0),FALSE)))</f>
        <v>0</v>
      </c>
      <c r="AB22">
        <f>IFERROR(VLOOKUP($B22,Kraftvärmeprod!$B$1:$AO$424,MATCH("Tillförd energi från rökgaskondensering (GWh)",Kraftvärmeprod!$B$1:$AG$1,0),FALSE)/1,0)</f>
        <v>0</v>
      </c>
      <c r="AE22" s="122">
        <f t="shared" si="0"/>
        <v>0</v>
      </c>
      <c r="AG22">
        <f t="shared" si="1"/>
        <v>0</v>
      </c>
      <c r="AH22">
        <f t="shared" si="2"/>
        <v>0</v>
      </c>
      <c r="AI22" t="str">
        <f>IF(AH22=0,"",AH22/VLOOKUP(B22,Kraftvärmeprod!$B$1:$BC$480,MATCH("Summa tillförd energi exklusive rökgaskondensering",Kraftvärmeprod!$B$1:$BC$1,0),FALSE))</f>
        <v/>
      </c>
      <c r="AK22">
        <f t="shared" si="3"/>
        <v>0</v>
      </c>
    </row>
    <row r="23" spans="1:37" x14ac:dyDescent="0.25">
      <c r="A23" s="2" t="s">
        <v>54</v>
      </c>
      <c r="B23" s="2" t="s">
        <v>56</v>
      </c>
      <c r="C23">
        <f>IF($B23=" ","",IF(ISERROR(1/VLOOKUP($B23,'Justerad allokering kvv'!$B$1:$AG$700,MATCH(C$1,'Justerad allokering kvv'!$B$1:$AF$1,0),FALSE)),VLOOKUP($B23,'Allokerad kvv'!$B$2:$AV$700,MATCH(C$1,'Allokerad kvv'!$B$1:$AV$1,0),FALSE),VLOOKUP($B23,'Justerad allokering kvv'!$B$1:$AG$700,MATCH(C$1,'Justerad allokering kvv'!$B$1:$AF$1,0),FALSE)))</f>
        <v>0</v>
      </c>
      <c r="D23">
        <f>IF($B23=" ","",IF(ISERROR(1/VLOOKUP($B23,'Justerad allokering kvv'!$B$1:$AG$700,MATCH(D$1,'Justerad allokering kvv'!$B$1:$AF$1,0),FALSE)),VLOOKUP($B23,'Allokerad kvv'!$B$2:$AV$700,MATCH(D$1,'Allokerad kvv'!$B$1:$AV$1,0),FALSE),VLOOKUP($B23,'Justerad allokering kvv'!$B$1:$AG$700,MATCH(D$1,'Justerad allokering kvv'!$B$1:$AF$1,0),FALSE)))</f>
        <v>0</v>
      </c>
      <c r="E23">
        <f>IF($B23=" ","",IF(ISERROR(1/VLOOKUP($B23,'Justerad allokering kvv'!$B$1:$AG$700,MATCH(E$1,'Justerad allokering kvv'!$B$1:$AF$1,0),FALSE)),VLOOKUP($B23,'Allokerad kvv'!$B$2:$AV$700,MATCH(E$1,'Allokerad kvv'!$B$1:$AV$1,0),FALSE),VLOOKUP($B23,'Justerad allokering kvv'!$B$1:$AG$700,MATCH(E$1,'Justerad allokering kvv'!$B$1:$AF$1,0),FALSE)))</f>
        <v>0</v>
      </c>
      <c r="F23">
        <f>IF($B23=" ","",IF(ISERROR(1/VLOOKUP($B23,'Justerad allokering kvv'!$B$1:$AG$700,MATCH(F$1,'Justerad allokering kvv'!$B$1:$AF$1,0),FALSE)),VLOOKUP($B23,'Allokerad kvv'!$B$2:$AV$700,MATCH(F$1,'Allokerad kvv'!$B$1:$AV$1,0),FALSE),VLOOKUP($B23,'Justerad allokering kvv'!$B$1:$AG$700,MATCH(F$1,'Justerad allokering kvv'!$B$1:$AF$1,0),FALSE)))</f>
        <v>0</v>
      </c>
      <c r="G23">
        <f>IF($B23=" ","",IF(ISERROR(1/VLOOKUP($B23,'Justerad allokering kvv'!$B$1:$AG$700,MATCH(G$1,'Justerad allokering kvv'!$B$1:$AF$1,0),FALSE)),VLOOKUP($B23,'Allokerad kvv'!$B$2:$AV$700,MATCH(G$1,'Allokerad kvv'!$B$1:$AV$1,0),FALSE),VLOOKUP($B23,'Justerad allokering kvv'!$B$1:$AG$700,MATCH(G$1,'Justerad allokering kvv'!$B$1:$AF$1,0),FALSE)))</f>
        <v>0</v>
      </c>
      <c r="H23">
        <f>IF($B23=" ","",IF(ISERROR(1/VLOOKUP($B23,'Justerad allokering kvv'!$B$1:$AG$700,MATCH(H$1,'Justerad allokering kvv'!$B$1:$AF$1,0),FALSE)),VLOOKUP($B23,'Allokerad kvv'!$B$2:$AV$700,MATCH(H$1,'Allokerad kvv'!$B$1:$AV$1,0),FALSE),VLOOKUP($B23,'Justerad allokering kvv'!$B$1:$AG$700,MATCH(H$1,'Justerad allokering kvv'!$B$1:$AF$1,0),FALSE)))</f>
        <v>0</v>
      </c>
      <c r="I23">
        <f>IF($B23=" ","",IF(ISERROR(1/VLOOKUP($B23,'Justerad allokering kvv'!$B$1:$AG$700,MATCH(I$1,'Justerad allokering kvv'!$B$1:$AF$1,0),FALSE)),VLOOKUP($B23,'Allokerad kvv'!$B$2:$AV$700,MATCH(I$1,'Allokerad kvv'!$B$1:$AV$1,0),FALSE),VLOOKUP($B23,'Justerad allokering kvv'!$B$1:$AG$700,MATCH(I$1,'Justerad allokering kvv'!$B$1:$AF$1,0),FALSE)))</f>
        <v>0</v>
      </c>
      <c r="J23">
        <f>IF($B23=" ","",IF(ISERROR(1/VLOOKUP($B23,'Justerad allokering kvv'!$B$1:$AG$700,MATCH(J$1,'Justerad allokering kvv'!$B$1:$AF$1,0),FALSE)),VLOOKUP($B23,'Allokerad kvv'!$B$2:$AV$700,MATCH(J$1,'Allokerad kvv'!$B$1:$AV$1,0),FALSE),VLOOKUP($B23,'Justerad allokering kvv'!$B$1:$AG$700,MATCH(J$1,'Justerad allokering kvv'!$B$1:$AF$1,0),FALSE)))</f>
        <v>0</v>
      </c>
      <c r="K23">
        <f>IF($B23=" ","",IF(ISERROR(1/VLOOKUP($B23,'Justerad allokering kvv'!$B$1:$AG$700,MATCH(K$1,'Justerad allokering kvv'!$B$1:$AF$1,0),FALSE)),VLOOKUP($B23,'Allokerad kvv'!$B$2:$AV$700,MATCH(K$1,'Allokerad kvv'!$B$1:$AV$1,0),FALSE),VLOOKUP($B23,'Justerad allokering kvv'!$B$1:$AG$700,MATCH(K$1,'Justerad allokering kvv'!$B$1:$AF$1,0),FALSE)))</f>
        <v>0</v>
      </c>
      <c r="L23">
        <f>IF($B23=" ","",IF(ISERROR(1/VLOOKUP($B23,'Justerad allokering kvv'!$B$1:$AG$700,MATCH(L$1,'Justerad allokering kvv'!$B$1:$AF$1,0),FALSE)),VLOOKUP($B23,'Allokerad kvv'!$B$2:$AV$700,MATCH(L$1,'Allokerad kvv'!$B$1:$AV$1,0),FALSE),VLOOKUP($B23,'Justerad allokering kvv'!$B$1:$AG$700,MATCH(L$1,'Justerad allokering kvv'!$B$1:$AF$1,0),FALSE)))</f>
        <v>0</v>
      </c>
      <c r="M23">
        <f>IF($B23=" ","",IF(ISERROR(1/VLOOKUP($B23,'Justerad allokering kvv'!$B$1:$AG$700,MATCH(M$1,'Justerad allokering kvv'!$B$1:$AF$1,0),FALSE)),VLOOKUP($B23,'Allokerad kvv'!$B$2:$AV$700,MATCH(M$1,'Allokerad kvv'!$B$1:$AV$1,0),FALSE),VLOOKUP($B23,'Justerad allokering kvv'!$B$1:$AG$700,MATCH(M$1,'Justerad allokering kvv'!$B$1:$AF$1,0),FALSE)))</f>
        <v>0</v>
      </c>
      <c r="N23">
        <f>IF($B23=" ","",IF(ISERROR(1/VLOOKUP($B23,'Justerad allokering kvv'!$B$1:$AG$700,MATCH(N$1,'Justerad allokering kvv'!$B$1:$AF$1,0),FALSE)),VLOOKUP($B23,'Allokerad kvv'!$B$2:$AV$700,MATCH(N$1,'Allokerad kvv'!$B$1:$AV$1,0),FALSE),VLOOKUP($B23,'Justerad allokering kvv'!$B$1:$AG$700,MATCH(N$1,'Justerad allokering kvv'!$B$1:$AF$1,0),FALSE)))</f>
        <v>0</v>
      </c>
      <c r="O23">
        <f>IF($B23=" ","",IF(ISERROR(1/VLOOKUP($B23,'Justerad allokering kvv'!$B$1:$AG$700,MATCH(O$1,'Justerad allokering kvv'!$B$1:$AF$1,0),FALSE)),VLOOKUP($B23,'Allokerad kvv'!$B$2:$AV$700,MATCH(O$1,'Allokerad kvv'!$B$1:$AV$1,0),FALSE),VLOOKUP($B23,'Justerad allokering kvv'!$B$1:$AG$700,MATCH(O$1,'Justerad allokering kvv'!$B$1:$AF$1,0),FALSE)))</f>
        <v>0</v>
      </c>
      <c r="P23">
        <f>IF($B23=" ","",IF(ISERROR(1/VLOOKUP($B23,'Justerad allokering kvv'!$B$1:$AG$700,MATCH(P$1,'Justerad allokering kvv'!$B$1:$AF$1,0),FALSE)),VLOOKUP($B23,'Allokerad kvv'!$B$2:$AV$700,MATCH(P$1,'Allokerad kvv'!$B$1:$AV$1,0),FALSE),VLOOKUP($B23,'Justerad allokering kvv'!$B$1:$AG$700,MATCH(P$1,'Justerad allokering kvv'!$B$1:$AF$1,0),FALSE)))</f>
        <v>0</v>
      </c>
      <c r="Q23">
        <f>IF($B23=" ","",IF(ISERROR(1/VLOOKUP($B23,'Justerad allokering kvv'!$B$1:$AG$700,MATCH(Q$1,'Justerad allokering kvv'!$B$1:$AF$1,0),FALSE)),VLOOKUP($B23,'Allokerad kvv'!$B$2:$AV$700,MATCH(Q$1,'Allokerad kvv'!$B$1:$AV$1,0),FALSE),VLOOKUP($B23,'Justerad allokering kvv'!$B$1:$AG$700,MATCH(Q$1,'Justerad allokering kvv'!$B$1:$AF$1,0),FALSE)))</f>
        <v>0</v>
      </c>
      <c r="R23">
        <f>IF($B23=" ","",IF(ISERROR(1/VLOOKUP($B23,'Justerad allokering kvv'!$B$1:$AG$700,MATCH(R$1,'Justerad allokering kvv'!$B$1:$AF$1,0),FALSE)),VLOOKUP($B23,'Allokerad kvv'!$B$2:$AV$700,MATCH(R$1,'Allokerad kvv'!$B$1:$AV$1,0),FALSE),VLOOKUP($B23,'Justerad allokering kvv'!$B$1:$AG$700,MATCH(R$1,'Justerad allokering kvv'!$B$1:$AF$1,0),FALSE)))</f>
        <v>0</v>
      </c>
      <c r="S23">
        <f>IF($B23=" ","",IF(ISERROR(1/VLOOKUP($B23,'Justerad allokering kvv'!$B$1:$AG$700,MATCH(S$1,'Justerad allokering kvv'!$B$1:$AF$1,0),FALSE)),VLOOKUP($B23,'Allokerad kvv'!$B$2:$AV$700,MATCH(S$1,'Allokerad kvv'!$B$1:$AV$1,0),FALSE),VLOOKUP($B23,'Justerad allokering kvv'!$B$1:$AG$700,MATCH(S$1,'Justerad allokering kvv'!$B$1:$AF$1,0),FALSE)))</f>
        <v>0</v>
      </c>
      <c r="T23">
        <f>IF($B23=" ","",IF(ISERROR(1/VLOOKUP($B23,'Justerad allokering kvv'!$B$1:$AG$700,MATCH(T$1,'Justerad allokering kvv'!$B$1:$AF$1,0),FALSE)),VLOOKUP($B23,'Allokerad kvv'!$B$2:$AV$700,MATCH(T$1,'Allokerad kvv'!$B$1:$AV$1,0),FALSE),VLOOKUP($B23,'Justerad allokering kvv'!$B$1:$AG$700,MATCH(T$1,'Justerad allokering kvv'!$B$1:$AF$1,0),FALSE)))</f>
        <v>0</v>
      </c>
      <c r="U23">
        <f>IF($B23=" ","",IF(ISERROR(1/VLOOKUP($B23,'Justerad allokering kvv'!$B$1:$AG$700,MATCH(U$1,'Justerad allokering kvv'!$B$1:$AF$1,0),FALSE)),VLOOKUP($B23,'Allokerad kvv'!$B$2:$AV$700,MATCH(U$1,'Allokerad kvv'!$B$1:$AV$1,0),FALSE),VLOOKUP($B23,'Justerad allokering kvv'!$B$1:$AG$700,MATCH(U$1,'Justerad allokering kvv'!$B$1:$AF$1,0),FALSE)))</f>
        <v>0</v>
      </c>
      <c r="V23">
        <f>IF($B23=" ","",IF(ISERROR(1/VLOOKUP($B23,'Justerad allokering kvv'!$B$1:$AG$700,MATCH(V$1,'Justerad allokering kvv'!$B$1:$AF$1,0),FALSE)),VLOOKUP($B23,'Allokerad kvv'!$B$2:$AV$700,MATCH(V$1,'Allokerad kvv'!$B$1:$AV$1,0),FALSE),VLOOKUP($B23,'Justerad allokering kvv'!$B$1:$AG$700,MATCH(V$1,'Justerad allokering kvv'!$B$1:$AF$1,0),FALSE)))</f>
        <v>0</v>
      </c>
      <c r="W23">
        <f>IF($B23=" ","",IF(ISERROR(1/VLOOKUP($B23,'Justerad allokering kvv'!$B$1:$AG$700,MATCH(W$1,'Justerad allokering kvv'!$B$1:$AF$1,0),FALSE)),VLOOKUP($B23,'Allokerad kvv'!$B$2:$AV$700,MATCH(W$1,'Allokerad kvv'!$B$1:$AV$1,0),FALSE),VLOOKUP($B23,'Justerad allokering kvv'!$B$1:$AG$700,MATCH(W$1,'Justerad allokering kvv'!$B$1:$AF$1,0),FALSE)))</f>
        <v>0</v>
      </c>
      <c r="X23">
        <f>IF($B23=" ","",IF(ISERROR(1/VLOOKUP($B23,'Justerad allokering kvv'!$B$1:$AG$700,MATCH(X$1,'Justerad allokering kvv'!$B$1:$AF$1,0),FALSE)),VLOOKUP($B23,'Allokerad kvv'!$B$2:$AV$700,MATCH(X$1,'Allokerad kvv'!$B$1:$AV$1,0),FALSE),VLOOKUP($B23,'Justerad allokering kvv'!$B$1:$AG$700,MATCH(X$1,'Justerad allokering kvv'!$B$1:$AF$1,0),FALSE)))</f>
        <v>0</v>
      </c>
      <c r="Y23">
        <f>IF($B23=" ","",IF(ISERROR(1/VLOOKUP($B23,'Justerad allokering kvv'!$B$1:$AG$700,MATCH(Y$1,'Justerad allokering kvv'!$B$1:$AF$1,0),FALSE)),VLOOKUP($B23,'Allokerad kvv'!$B$2:$AV$700,MATCH(Y$1,'Allokerad kvv'!$B$1:$AV$1,0),FALSE),VLOOKUP($B23,'Justerad allokering kvv'!$B$1:$AG$700,MATCH(Y$1,'Justerad allokering kvv'!$B$1:$AF$1,0),FALSE)))</f>
        <v>0</v>
      </c>
      <c r="AB23">
        <f>IFERROR(VLOOKUP($B23,Kraftvärmeprod!$B$1:$AO$424,MATCH("Tillförd energi från rökgaskondensering (GWh)",Kraftvärmeprod!$B$1:$AG$1,0),FALSE)/1,0)</f>
        <v>0</v>
      </c>
      <c r="AE23" s="122">
        <f t="shared" si="0"/>
        <v>0</v>
      </c>
      <c r="AG23">
        <f t="shared" si="1"/>
        <v>0</v>
      </c>
      <c r="AH23">
        <f t="shared" si="2"/>
        <v>0</v>
      </c>
      <c r="AI23" t="str">
        <f>IF(AH23=0,"",AH23/VLOOKUP(B23,Kraftvärmeprod!$B$1:$BC$480,MATCH("Summa tillförd energi exklusive rökgaskondensering",Kraftvärmeprod!$B$1:$BC$1,0),FALSE))</f>
        <v/>
      </c>
      <c r="AK23">
        <f t="shared" si="3"/>
        <v>0</v>
      </c>
    </row>
    <row r="24" spans="1:37" x14ac:dyDescent="0.25">
      <c r="A24" s="2" t="s">
        <v>54</v>
      </c>
      <c r="B24" s="2" t="s">
        <v>57</v>
      </c>
      <c r="C24">
        <f>IF($B24=" ","",IF(ISERROR(1/VLOOKUP($B24,'Justerad allokering kvv'!$B$1:$AG$700,MATCH(C$1,'Justerad allokering kvv'!$B$1:$AF$1,0),FALSE)),VLOOKUP($B24,'Allokerad kvv'!$B$2:$AV$700,MATCH(C$1,'Allokerad kvv'!$B$1:$AV$1,0),FALSE),VLOOKUP($B24,'Justerad allokering kvv'!$B$1:$AG$700,MATCH(C$1,'Justerad allokering kvv'!$B$1:$AF$1,0),FALSE)))</f>
        <v>0</v>
      </c>
      <c r="D24">
        <f>IF($B24=" ","",IF(ISERROR(1/VLOOKUP($B24,'Justerad allokering kvv'!$B$1:$AG$700,MATCH(D$1,'Justerad allokering kvv'!$B$1:$AF$1,0),FALSE)),VLOOKUP($B24,'Allokerad kvv'!$B$2:$AV$700,MATCH(D$1,'Allokerad kvv'!$B$1:$AV$1,0),FALSE),VLOOKUP($B24,'Justerad allokering kvv'!$B$1:$AG$700,MATCH(D$1,'Justerad allokering kvv'!$B$1:$AF$1,0),FALSE)))</f>
        <v>0</v>
      </c>
      <c r="E24">
        <f>IF($B24=" ","",IF(ISERROR(1/VLOOKUP($B24,'Justerad allokering kvv'!$B$1:$AG$700,MATCH(E$1,'Justerad allokering kvv'!$B$1:$AF$1,0),FALSE)),VLOOKUP($B24,'Allokerad kvv'!$B$2:$AV$700,MATCH(E$1,'Allokerad kvv'!$B$1:$AV$1,0),FALSE),VLOOKUP($B24,'Justerad allokering kvv'!$B$1:$AG$700,MATCH(E$1,'Justerad allokering kvv'!$B$1:$AF$1,0),FALSE)))</f>
        <v>0</v>
      </c>
      <c r="F24">
        <f>IF($B24=" ","",IF(ISERROR(1/VLOOKUP($B24,'Justerad allokering kvv'!$B$1:$AG$700,MATCH(F$1,'Justerad allokering kvv'!$B$1:$AF$1,0),FALSE)),VLOOKUP($B24,'Allokerad kvv'!$B$2:$AV$700,MATCH(F$1,'Allokerad kvv'!$B$1:$AV$1,0),FALSE),VLOOKUP($B24,'Justerad allokering kvv'!$B$1:$AG$700,MATCH(F$1,'Justerad allokering kvv'!$B$1:$AF$1,0),FALSE)))</f>
        <v>0</v>
      </c>
      <c r="G24">
        <f>IF($B24=" ","",IF(ISERROR(1/VLOOKUP($B24,'Justerad allokering kvv'!$B$1:$AG$700,MATCH(G$1,'Justerad allokering kvv'!$B$1:$AF$1,0),FALSE)),VLOOKUP($B24,'Allokerad kvv'!$B$2:$AV$700,MATCH(G$1,'Allokerad kvv'!$B$1:$AV$1,0),FALSE),VLOOKUP($B24,'Justerad allokering kvv'!$B$1:$AG$700,MATCH(G$1,'Justerad allokering kvv'!$B$1:$AF$1,0),FALSE)))</f>
        <v>0</v>
      </c>
      <c r="H24">
        <f>IF($B24=" ","",IF(ISERROR(1/VLOOKUP($B24,'Justerad allokering kvv'!$B$1:$AG$700,MATCH(H$1,'Justerad allokering kvv'!$B$1:$AF$1,0),FALSE)),VLOOKUP($B24,'Allokerad kvv'!$B$2:$AV$700,MATCH(H$1,'Allokerad kvv'!$B$1:$AV$1,0),FALSE),VLOOKUP($B24,'Justerad allokering kvv'!$B$1:$AG$700,MATCH(H$1,'Justerad allokering kvv'!$B$1:$AF$1,0),FALSE)))</f>
        <v>0</v>
      </c>
      <c r="I24">
        <f>IF($B24=" ","",IF(ISERROR(1/VLOOKUP($B24,'Justerad allokering kvv'!$B$1:$AG$700,MATCH(I$1,'Justerad allokering kvv'!$B$1:$AF$1,0),FALSE)),VLOOKUP($B24,'Allokerad kvv'!$B$2:$AV$700,MATCH(I$1,'Allokerad kvv'!$B$1:$AV$1,0),FALSE),VLOOKUP($B24,'Justerad allokering kvv'!$B$1:$AG$700,MATCH(I$1,'Justerad allokering kvv'!$B$1:$AF$1,0),FALSE)))</f>
        <v>0</v>
      </c>
      <c r="J24">
        <f>IF($B24=" ","",IF(ISERROR(1/VLOOKUP($B24,'Justerad allokering kvv'!$B$1:$AG$700,MATCH(J$1,'Justerad allokering kvv'!$B$1:$AF$1,0),FALSE)),VLOOKUP($B24,'Allokerad kvv'!$B$2:$AV$700,MATCH(J$1,'Allokerad kvv'!$B$1:$AV$1,0),FALSE),VLOOKUP($B24,'Justerad allokering kvv'!$B$1:$AG$700,MATCH(J$1,'Justerad allokering kvv'!$B$1:$AF$1,0),FALSE)))</f>
        <v>0</v>
      </c>
      <c r="K24">
        <f>IF($B24=" ","",IF(ISERROR(1/VLOOKUP($B24,'Justerad allokering kvv'!$B$1:$AG$700,MATCH(K$1,'Justerad allokering kvv'!$B$1:$AF$1,0),FALSE)),VLOOKUP($B24,'Allokerad kvv'!$B$2:$AV$700,MATCH(K$1,'Allokerad kvv'!$B$1:$AV$1,0),FALSE),VLOOKUP($B24,'Justerad allokering kvv'!$B$1:$AG$700,MATCH(K$1,'Justerad allokering kvv'!$B$1:$AF$1,0),FALSE)))</f>
        <v>0</v>
      </c>
      <c r="L24">
        <f>IF($B24=" ","",IF(ISERROR(1/VLOOKUP($B24,'Justerad allokering kvv'!$B$1:$AG$700,MATCH(L$1,'Justerad allokering kvv'!$B$1:$AF$1,0),FALSE)),VLOOKUP($B24,'Allokerad kvv'!$B$2:$AV$700,MATCH(L$1,'Allokerad kvv'!$B$1:$AV$1,0),FALSE),VLOOKUP($B24,'Justerad allokering kvv'!$B$1:$AG$700,MATCH(L$1,'Justerad allokering kvv'!$B$1:$AF$1,0),FALSE)))</f>
        <v>0</v>
      </c>
      <c r="M24">
        <f>IF($B24=" ","",IF(ISERROR(1/VLOOKUP($B24,'Justerad allokering kvv'!$B$1:$AG$700,MATCH(M$1,'Justerad allokering kvv'!$B$1:$AF$1,0),FALSE)),VLOOKUP($B24,'Allokerad kvv'!$B$2:$AV$700,MATCH(M$1,'Allokerad kvv'!$B$1:$AV$1,0),FALSE),VLOOKUP($B24,'Justerad allokering kvv'!$B$1:$AG$700,MATCH(M$1,'Justerad allokering kvv'!$B$1:$AF$1,0),FALSE)))</f>
        <v>0</v>
      </c>
      <c r="N24">
        <f>IF($B24=" ","",IF(ISERROR(1/VLOOKUP($B24,'Justerad allokering kvv'!$B$1:$AG$700,MATCH(N$1,'Justerad allokering kvv'!$B$1:$AF$1,0),FALSE)),VLOOKUP($B24,'Allokerad kvv'!$B$2:$AV$700,MATCH(N$1,'Allokerad kvv'!$B$1:$AV$1,0),FALSE),VLOOKUP($B24,'Justerad allokering kvv'!$B$1:$AG$700,MATCH(N$1,'Justerad allokering kvv'!$B$1:$AF$1,0),FALSE)))</f>
        <v>0</v>
      </c>
      <c r="O24">
        <f>IF($B24=" ","",IF(ISERROR(1/VLOOKUP($B24,'Justerad allokering kvv'!$B$1:$AG$700,MATCH(O$1,'Justerad allokering kvv'!$B$1:$AF$1,0),FALSE)),VLOOKUP($B24,'Allokerad kvv'!$B$2:$AV$700,MATCH(O$1,'Allokerad kvv'!$B$1:$AV$1,0),FALSE),VLOOKUP($B24,'Justerad allokering kvv'!$B$1:$AG$700,MATCH(O$1,'Justerad allokering kvv'!$B$1:$AF$1,0),FALSE)))</f>
        <v>0</v>
      </c>
      <c r="P24">
        <f>IF($B24=" ","",IF(ISERROR(1/VLOOKUP($B24,'Justerad allokering kvv'!$B$1:$AG$700,MATCH(P$1,'Justerad allokering kvv'!$B$1:$AF$1,0),FALSE)),VLOOKUP($B24,'Allokerad kvv'!$B$2:$AV$700,MATCH(P$1,'Allokerad kvv'!$B$1:$AV$1,0),FALSE),VLOOKUP($B24,'Justerad allokering kvv'!$B$1:$AG$700,MATCH(P$1,'Justerad allokering kvv'!$B$1:$AF$1,0),FALSE)))</f>
        <v>0</v>
      </c>
      <c r="Q24">
        <f>IF($B24=" ","",IF(ISERROR(1/VLOOKUP($B24,'Justerad allokering kvv'!$B$1:$AG$700,MATCH(Q$1,'Justerad allokering kvv'!$B$1:$AF$1,0),FALSE)),VLOOKUP($B24,'Allokerad kvv'!$B$2:$AV$700,MATCH(Q$1,'Allokerad kvv'!$B$1:$AV$1,0),FALSE),VLOOKUP($B24,'Justerad allokering kvv'!$B$1:$AG$700,MATCH(Q$1,'Justerad allokering kvv'!$B$1:$AF$1,0),FALSE)))</f>
        <v>0</v>
      </c>
      <c r="R24">
        <f>IF($B24=" ","",IF(ISERROR(1/VLOOKUP($B24,'Justerad allokering kvv'!$B$1:$AG$700,MATCH(R$1,'Justerad allokering kvv'!$B$1:$AF$1,0),FALSE)),VLOOKUP($B24,'Allokerad kvv'!$B$2:$AV$700,MATCH(R$1,'Allokerad kvv'!$B$1:$AV$1,0),FALSE),VLOOKUP($B24,'Justerad allokering kvv'!$B$1:$AG$700,MATCH(R$1,'Justerad allokering kvv'!$B$1:$AF$1,0),FALSE)))</f>
        <v>0</v>
      </c>
      <c r="S24">
        <f>IF($B24=" ","",IF(ISERROR(1/VLOOKUP($B24,'Justerad allokering kvv'!$B$1:$AG$700,MATCH(S$1,'Justerad allokering kvv'!$B$1:$AF$1,0),FALSE)),VLOOKUP($B24,'Allokerad kvv'!$B$2:$AV$700,MATCH(S$1,'Allokerad kvv'!$B$1:$AV$1,0),FALSE),VLOOKUP($B24,'Justerad allokering kvv'!$B$1:$AG$700,MATCH(S$1,'Justerad allokering kvv'!$B$1:$AF$1,0),FALSE)))</f>
        <v>0</v>
      </c>
      <c r="T24">
        <f>IF($B24=" ","",IF(ISERROR(1/VLOOKUP($B24,'Justerad allokering kvv'!$B$1:$AG$700,MATCH(T$1,'Justerad allokering kvv'!$B$1:$AF$1,0),FALSE)),VLOOKUP($B24,'Allokerad kvv'!$B$2:$AV$700,MATCH(T$1,'Allokerad kvv'!$B$1:$AV$1,0),FALSE),VLOOKUP($B24,'Justerad allokering kvv'!$B$1:$AG$700,MATCH(T$1,'Justerad allokering kvv'!$B$1:$AF$1,0),FALSE)))</f>
        <v>0</v>
      </c>
      <c r="U24">
        <f>IF($B24=" ","",IF(ISERROR(1/VLOOKUP($B24,'Justerad allokering kvv'!$B$1:$AG$700,MATCH(U$1,'Justerad allokering kvv'!$B$1:$AF$1,0),FALSE)),VLOOKUP($B24,'Allokerad kvv'!$B$2:$AV$700,MATCH(U$1,'Allokerad kvv'!$B$1:$AV$1,0),FALSE),VLOOKUP($B24,'Justerad allokering kvv'!$B$1:$AG$700,MATCH(U$1,'Justerad allokering kvv'!$B$1:$AF$1,0),FALSE)))</f>
        <v>0</v>
      </c>
      <c r="V24">
        <f>IF($B24=" ","",IF(ISERROR(1/VLOOKUP($B24,'Justerad allokering kvv'!$B$1:$AG$700,MATCH(V$1,'Justerad allokering kvv'!$B$1:$AF$1,0),FALSE)),VLOOKUP($B24,'Allokerad kvv'!$B$2:$AV$700,MATCH(V$1,'Allokerad kvv'!$B$1:$AV$1,0),FALSE),VLOOKUP($B24,'Justerad allokering kvv'!$B$1:$AG$700,MATCH(V$1,'Justerad allokering kvv'!$B$1:$AF$1,0),FALSE)))</f>
        <v>0</v>
      </c>
      <c r="W24">
        <f>IF($B24=" ","",IF(ISERROR(1/VLOOKUP($B24,'Justerad allokering kvv'!$B$1:$AG$700,MATCH(W$1,'Justerad allokering kvv'!$B$1:$AF$1,0),FALSE)),VLOOKUP($B24,'Allokerad kvv'!$B$2:$AV$700,MATCH(W$1,'Allokerad kvv'!$B$1:$AV$1,0),FALSE),VLOOKUP($B24,'Justerad allokering kvv'!$B$1:$AG$700,MATCH(W$1,'Justerad allokering kvv'!$B$1:$AF$1,0),FALSE)))</f>
        <v>0</v>
      </c>
      <c r="X24">
        <f>IF($B24=" ","",IF(ISERROR(1/VLOOKUP($B24,'Justerad allokering kvv'!$B$1:$AG$700,MATCH(X$1,'Justerad allokering kvv'!$B$1:$AF$1,0),FALSE)),VLOOKUP($B24,'Allokerad kvv'!$B$2:$AV$700,MATCH(X$1,'Allokerad kvv'!$B$1:$AV$1,0),FALSE),VLOOKUP($B24,'Justerad allokering kvv'!$B$1:$AG$700,MATCH(X$1,'Justerad allokering kvv'!$B$1:$AF$1,0),FALSE)))</f>
        <v>0</v>
      </c>
      <c r="Y24">
        <f>IF($B24=" ","",IF(ISERROR(1/VLOOKUP($B24,'Justerad allokering kvv'!$B$1:$AG$700,MATCH(Y$1,'Justerad allokering kvv'!$B$1:$AF$1,0),FALSE)),VLOOKUP($B24,'Allokerad kvv'!$B$2:$AV$700,MATCH(Y$1,'Allokerad kvv'!$B$1:$AV$1,0),FALSE),VLOOKUP($B24,'Justerad allokering kvv'!$B$1:$AG$700,MATCH(Y$1,'Justerad allokering kvv'!$B$1:$AF$1,0),FALSE)))</f>
        <v>0</v>
      </c>
      <c r="AB24">
        <f>IFERROR(VLOOKUP($B24,Kraftvärmeprod!$B$1:$AO$424,MATCH("Tillförd energi från rökgaskondensering (GWh)",Kraftvärmeprod!$B$1:$AG$1,0),FALSE)/1,0)</f>
        <v>0</v>
      </c>
      <c r="AE24" s="122">
        <f t="shared" si="0"/>
        <v>0</v>
      </c>
      <c r="AG24">
        <f t="shared" si="1"/>
        <v>0</v>
      </c>
      <c r="AH24">
        <f t="shared" si="2"/>
        <v>0</v>
      </c>
      <c r="AI24" t="str">
        <f>IF(AH24=0,"",AH24/VLOOKUP(B24,Kraftvärmeprod!$B$1:$BC$480,MATCH("Summa tillförd energi exklusive rökgaskondensering",Kraftvärmeprod!$B$1:$BC$1,0),FALSE))</f>
        <v/>
      </c>
      <c r="AK24">
        <f t="shared" si="3"/>
        <v>0</v>
      </c>
    </row>
    <row r="25" spans="1:37" x14ac:dyDescent="0.25">
      <c r="A25" s="2" t="s">
        <v>54</v>
      </c>
      <c r="B25" s="2" t="s">
        <v>58</v>
      </c>
      <c r="C25">
        <f>IF($B25=" ","",IF(ISERROR(1/VLOOKUP($B25,'Justerad allokering kvv'!$B$1:$AG$700,MATCH(C$1,'Justerad allokering kvv'!$B$1:$AF$1,0),FALSE)),VLOOKUP($B25,'Allokerad kvv'!$B$2:$AV$700,MATCH(C$1,'Allokerad kvv'!$B$1:$AV$1,0),FALSE),VLOOKUP($B25,'Justerad allokering kvv'!$B$1:$AG$700,MATCH(C$1,'Justerad allokering kvv'!$B$1:$AF$1,0),FALSE)))</f>
        <v>0</v>
      </c>
      <c r="D25">
        <f>IF($B25=" ","",IF(ISERROR(1/VLOOKUP($B25,'Justerad allokering kvv'!$B$1:$AG$700,MATCH(D$1,'Justerad allokering kvv'!$B$1:$AF$1,0),FALSE)),VLOOKUP($B25,'Allokerad kvv'!$B$2:$AV$700,MATCH(D$1,'Allokerad kvv'!$B$1:$AV$1,0),FALSE),VLOOKUP($B25,'Justerad allokering kvv'!$B$1:$AG$700,MATCH(D$1,'Justerad allokering kvv'!$B$1:$AF$1,0),FALSE)))</f>
        <v>0</v>
      </c>
      <c r="E25">
        <f>IF($B25=" ","",IF(ISERROR(1/VLOOKUP($B25,'Justerad allokering kvv'!$B$1:$AG$700,MATCH(E$1,'Justerad allokering kvv'!$B$1:$AF$1,0),FALSE)),VLOOKUP($B25,'Allokerad kvv'!$B$2:$AV$700,MATCH(E$1,'Allokerad kvv'!$B$1:$AV$1,0),FALSE),VLOOKUP($B25,'Justerad allokering kvv'!$B$1:$AG$700,MATCH(E$1,'Justerad allokering kvv'!$B$1:$AF$1,0),FALSE)))</f>
        <v>0</v>
      </c>
      <c r="F25">
        <f>IF($B25=" ","",IF(ISERROR(1/VLOOKUP($B25,'Justerad allokering kvv'!$B$1:$AG$700,MATCH(F$1,'Justerad allokering kvv'!$B$1:$AF$1,0),FALSE)),VLOOKUP($B25,'Allokerad kvv'!$B$2:$AV$700,MATCH(F$1,'Allokerad kvv'!$B$1:$AV$1,0),FALSE),VLOOKUP($B25,'Justerad allokering kvv'!$B$1:$AG$700,MATCH(F$1,'Justerad allokering kvv'!$B$1:$AF$1,0),FALSE)))</f>
        <v>0</v>
      </c>
      <c r="G25">
        <f>IF($B25=" ","",IF(ISERROR(1/VLOOKUP($B25,'Justerad allokering kvv'!$B$1:$AG$700,MATCH(G$1,'Justerad allokering kvv'!$B$1:$AF$1,0),FALSE)),VLOOKUP($B25,'Allokerad kvv'!$B$2:$AV$700,MATCH(G$1,'Allokerad kvv'!$B$1:$AV$1,0),FALSE),VLOOKUP($B25,'Justerad allokering kvv'!$B$1:$AG$700,MATCH(G$1,'Justerad allokering kvv'!$B$1:$AF$1,0),FALSE)))</f>
        <v>0</v>
      </c>
      <c r="H25">
        <f>IF($B25=" ","",IF(ISERROR(1/VLOOKUP($B25,'Justerad allokering kvv'!$B$1:$AG$700,MATCH(H$1,'Justerad allokering kvv'!$B$1:$AF$1,0),FALSE)),VLOOKUP($B25,'Allokerad kvv'!$B$2:$AV$700,MATCH(H$1,'Allokerad kvv'!$B$1:$AV$1,0),FALSE),VLOOKUP($B25,'Justerad allokering kvv'!$B$1:$AG$700,MATCH(H$1,'Justerad allokering kvv'!$B$1:$AF$1,0),FALSE)))</f>
        <v>0</v>
      </c>
      <c r="I25">
        <f>IF($B25=" ","",IF(ISERROR(1/VLOOKUP($B25,'Justerad allokering kvv'!$B$1:$AG$700,MATCH(I$1,'Justerad allokering kvv'!$B$1:$AF$1,0),FALSE)),VLOOKUP($B25,'Allokerad kvv'!$B$2:$AV$700,MATCH(I$1,'Allokerad kvv'!$B$1:$AV$1,0),FALSE),VLOOKUP($B25,'Justerad allokering kvv'!$B$1:$AG$700,MATCH(I$1,'Justerad allokering kvv'!$B$1:$AF$1,0),FALSE)))</f>
        <v>0</v>
      </c>
      <c r="J25">
        <f>IF($B25=" ","",IF(ISERROR(1/VLOOKUP($B25,'Justerad allokering kvv'!$B$1:$AG$700,MATCH(J$1,'Justerad allokering kvv'!$B$1:$AF$1,0),FALSE)),VLOOKUP($B25,'Allokerad kvv'!$B$2:$AV$700,MATCH(J$1,'Allokerad kvv'!$B$1:$AV$1,0),FALSE),VLOOKUP($B25,'Justerad allokering kvv'!$B$1:$AG$700,MATCH(J$1,'Justerad allokering kvv'!$B$1:$AF$1,0),FALSE)))</f>
        <v>0</v>
      </c>
      <c r="K25">
        <f>IF($B25=" ","",IF(ISERROR(1/VLOOKUP($B25,'Justerad allokering kvv'!$B$1:$AG$700,MATCH(K$1,'Justerad allokering kvv'!$B$1:$AF$1,0),FALSE)),VLOOKUP($B25,'Allokerad kvv'!$B$2:$AV$700,MATCH(K$1,'Allokerad kvv'!$B$1:$AV$1,0),FALSE),VLOOKUP($B25,'Justerad allokering kvv'!$B$1:$AG$700,MATCH(K$1,'Justerad allokering kvv'!$B$1:$AF$1,0),FALSE)))</f>
        <v>0</v>
      </c>
      <c r="L25">
        <f>IF($B25=" ","",IF(ISERROR(1/VLOOKUP($B25,'Justerad allokering kvv'!$B$1:$AG$700,MATCH(L$1,'Justerad allokering kvv'!$B$1:$AF$1,0),FALSE)),VLOOKUP($B25,'Allokerad kvv'!$B$2:$AV$700,MATCH(L$1,'Allokerad kvv'!$B$1:$AV$1,0),FALSE),VLOOKUP($B25,'Justerad allokering kvv'!$B$1:$AG$700,MATCH(L$1,'Justerad allokering kvv'!$B$1:$AF$1,0),FALSE)))</f>
        <v>0</v>
      </c>
      <c r="M25">
        <f>IF($B25=" ","",IF(ISERROR(1/VLOOKUP($B25,'Justerad allokering kvv'!$B$1:$AG$700,MATCH(M$1,'Justerad allokering kvv'!$B$1:$AF$1,0),FALSE)),VLOOKUP($B25,'Allokerad kvv'!$B$2:$AV$700,MATCH(M$1,'Allokerad kvv'!$B$1:$AV$1,0),FALSE),VLOOKUP($B25,'Justerad allokering kvv'!$B$1:$AG$700,MATCH(M$1,'Justerad allokering kvv'!$B$1:$AF$1,0),FALSE)))</f>
        <v>0</v>
      </c>
      <c r="N25">
        <f>IF($B25=" ","",IF(ISERROR(1/VLOOKUP($B25,'Justerad allokering kvv'!$B$1:$AG$700,MATCH(N$1,'Justerad allokering kvv'!$B$1:$AF$1,0),FALSE)),VLOOKUP($B25,'Allokerad kvv'!$B$2:$AV$700,MATCH(N$1,'Allokerad kvv'!$B$1:$AV$1,0),FALSE),VLOOKUP($B25,'Justerad allokering kvv'!$B$1:$AG$700,MATCH(N$1,'Justerad allokering kvv'!$B$1:$AF$1,0),FALSE)))</f>
        <v>0</v>
      </c>
      <c r="O25">
        <f>IF($B25=" ","",IF(ISERROR(1/VLOOKUP($B25,'Justerad allokering kvv'!$B$1:$AG$700,MATCH(O$1,'Justerad allokering kvv'!$B$1:$AF$1,0),FALSE)),VLOOKUP($B25,'Allokerad kvv'!$B$2:$AV$700,MATCH(O$1,'Allokerad kvv'!$B$1:$AV$1,0),FALSE),VLOOKUP($B25,'Justerad allokering kvv'!$B$1:$AG$700,MATCH(O$1,'Justerad allokering kvv'!$B$1:$AF$1,0),FALSE)))</f>
        <v>0</v>
      </c>
      <c r="P25">
        <f>IF($B25=" ","",IF(ISERROR(1/VLOOKUP($B25,'Justerad allokering kvv'!$B$1:$AG$700,MATCH(P$1,'Justerad allokering kvv'!$B$1:$AF$1,0),FALSE)),VLOOKUP($B25,'Allokerad kvv'!$B$2:$AV$700,MATCH(P$1,'Allokerad kvv'!$B$1:$AV$1,0),FALSE),VLOOKUP($B25,'Justerad allokering kvv'!$B$1:$AG$700,MATCH(P$1,'Justerad allokering kvv'!$B$1:$AF$1,0),FALSE)))</f>
        <v>0</v>
      </c>
      <c r="Q25">
        <f>IF($B25=" ","",IF(ISERROR(1/VLOOKUP($B25,'Justerad allokering kvv'!$B$1:$AG$700,MATCH(Q$1,'Justerad allokering kvv'!$B$1:$AF$1,0),FALSE)),VLOOKUP($B25,'Allokerad kvv'!$B$2:$AV$700,MATCH(Q$1,'Allokerad kvv'!$B$1:$AV$1,0),FALSE),VLOOKUP($B25,'Justerad allokering kvv'!$B$1:$AG$700,MATCH(Q$1,'Justerad allokering kvv'!$B$1:$AF$1,0),FALSE)))</f>
        <v>0</v>
      </c>
      <c r="R25">
        <f>IF($B25=" ","",IF(ISERROR(1/VLOOKUP($B25,'Justerad allokering kvv'!$B$1:$AG$700,MATCH(R$1,'Justerad allokering kvv'!$B$1:$AF$1,0),FALSE)),VLOOKUP($B25,'Allokerad kvv'!$B$2:$AV$700,MATCH(R$1,'Allokerad kvv'!$B$1:$AV$1,0),FALSE),VLOOKUP($B25,'Justerad allokering kvv'!$B$1:$AG$700,MATCH(R$1,'Justerad allokering kvv'!$B$1:$AF$1,0),FALSE)))</f>
        <v>0</v>
      </c>
      <c r="S25">
        <f>IF($B25=" ","",IF(ISERROR(1/VLOOKUP($B25,'Justerad allokering kvv'!$B$1:$AG$700,MATCH(S$1,'Justerad allokering kvv'!$B$1:$AF$1,0),FALSE)),VLOOKUP($B25,'Allokerad kvv'!$B$2:$AV$700,MATCH(S$1,'Allokerad kvv'!$B$1:$AV$1,0),FALSE),VLOOKUP($B25,'Justerad allokering kvv'!$B$1:$AG$700,MATCH(S$1,'Justerad allokering kvv'!$B$1:$AF$1,0),FALSE)))</f>
        <v>0</v>
      </c>
      <c r="T25">
        <f>IF($B25=" ","",IF(ISERROR(1/VLOOKUP($B25,'Justerad allokering kvv'!$B$1:$AG$700,MATCH(T$1,'Justerad allokering kvv'!$B$1:$AF$1,0),FALSE)),VLOOKUP($B25,'Allokerad kvv'!$B$2:$AV$700,MATCH(T$1,'Allokerad kvv'!$B$1:$AV$1,0),FALSE),VLOOKUP($B25,'Justerad allokering kvv'!$B$1:$AG$700,MATCH(T$1,'Justerad allokering kvv'!$B$1:$AF$1,0),FALSE)))</f>
        <v>0</v>
      </c>
      <c r="U25">
        <f>IF($B25=" ","",IF(ISERROR(1/VLOOKUP($B25,'Justerad allokering kvv'!$B$1:$AG$700,MATCH(U$1,'Justerad allokering kvv'!$B$1:$AF$1,0),FALSE)),VLOOKUP($B25,'Allokerad kvv'!$B$2:$AV$700,MATCH(U$1,'Allokerad kvv'!$B$1:$AV$1,0),FALSE),VLOOKUP($B25,'Justerad allokering kvv'!$B$1:$AG$700,MATCH(U$1,'Justerad allokering kvv'!$B$1:$AF$1,0),FALSE)))</f>
        <v>0</v>
      </c>
      <c r="V25">
        <f>IF($B25=" ","",IF(ISERROR(1/VLOOKUP($B25,'Justerad allokering kvv'!$B$1:$AG$700,MATCH(V$1,'Justerad allokering kvv'!$B$1:$AF$1,0),FALSE)),VLOOKUP($B25,'Allokerad kvv'!$B$2:$AV$700,MATCH(V$1,'Allokerad kvv'!$B$1:$AV$1,0),FALSE),VLOOKUP($B25,'Justerad allokering kvv'!$B$1:$AG$700,MATCH(V$1,'Justerad allokering kvv'!$B$1:$AF$1,0),FALSE)))</f>
        <v>0</v>
      </c>
      <c r="W25">
        <f>IF($B25=" ","",IF(ISERROR(1/VLOOKUP($B25,'Justerad allokering kvv'!$B$1:$AG$700,MATCH(W$1,'Justerad allokering kvv'!$B$1:$AF$1,0),FALSE)),VLOOKUP($B25,'Allokerad kvv'!$B$2:$AV$700,MATCH(W$1,'Allokerad kvv'!$B$1:$AV$1,0),FALSE),VLOOKUP($B25,'Justerad allokering kvv'!$B$1:$AG$700,MATCH(W$1,'Justerad allokering kvv'!$B$1:$AF$1,0),FALSE)))</f>
        <v>0</v>
      </c>
      <c r="X25">
        <f>IF($B25=" ","",IF(ISERROR(1/VLOOKUP($B25,'Justerad allokering kvv'!$B$1:$AG$700,MATCH(X$1,'Justerad allokering kvv'!$B$1:$AF$1,0),FALSE)),VLOOKUP($B25,'Allokerad kvv'!$B$2:$AV$700,MATCH(X$1,'Allokerad kvv'!$B$1:$AV$1,0),FALSE),VLOOKUP($B25,'Justerad allokering kvv'!$B$1:$AG$700,MATCH(X$1,'Justerad allokering kvv'!$B$1:$AF$1,0),FALSE)))</f>
        <v>0</v>
      </c>
      <c r="Y25">
        <f>IF($B25=" ","",IF(ISERROR(1/VLOOKUP($B25,'Justerad allokering kvv'!$B$1:$AG$700,MATCH(Y$1,'Justerad allokering kvv'!$B$1:$AF$1,0),FALSE)),VLOOKUP($B25,'Allokerad kvv'!$B$2:$AV$700,MATCH(Y$1,'Allokerad kvv'!$B$1:$AV$1,0),FALSE),VLOOKUP($B25,'Justerad allokering kvv'!$B$1:$AG$700,MATCH(Y$1,'Justerad allokering kvv'!$B$1:$AF$1,0),FALSE)))</f>
        <v>0</v>
      </c>
      <c r="AB25">
        <f>IFERROR(VLOOKUP($B25,Kraftvärmeprod!$B$1:$AO$424,MATCH("Tillförd energi från rökgaskondensering (GWh)",Kraftvärmeprod!$B$1:$AG$1,0),FALSE)/1,0)</f>
        <v>0</v>
      </c>
      <c r="AE25" s="122">
        <f t="shared" si="0"/>
        <v>0</v>
      </c>
      <c r="AG25">
        <f t="shared" si="1"/>
        <v>0</v>
      </c>
      <c r="AH25">
        <f t="shared" si="2"/>
        <v>0</v>
      </c>
      <c r="AI25" t="str">
        <f>IF(AH25=0,"",AH25/VLOOKUP(B25,Kraftvärmeprod!$B$1:$BC$480,MATCH("Summa tillförd energi exklusive rökgaskondensering",Kraftvärmeprod!$B$1:$BC$1,0),FALSE))</f>
        <v/>
      </c>
      <c r="AK25">
        <f t="shared" si="3"/>
        <v>0</v>
      </c>
    </row>
    <row r="26" spans="1:37" x14ac:dyDescent="0.25">
      <c r="A26" s="2" t="s">
        <v>54</v>
      </c>
      <c r="B26" s="2" t="s">
        <v>59</v>
      </c>
      <c r="C26">
        <f>IF($B26=" ","",IF(ISERROR(1/VLOOKUP($B26,'Justerad allokering kvv'!$B$1:$AG$700,MATCH(C$1,'Justerad allokering kvv'!$B$1:$AF$1,0),FALSE)),VLOOKUP($B26,'Allokerad kvv'!$B$2:$AV$700,MATCH(C$1,'Allokerad kvv'!$B$1:$AV$1,0),FALSE),VLOOKUP($B26,'Justerad allokering kvv'!$B$1:$AG$700,MATCH(C$1,'Justerad allokering kvv'!$B$1:$AF$1,0),FALSE)))</f>
        <v>0</v>
      </c>
      <c r="D26">
        <f>IF($B26=" ","",IF(ISERROR(1/VLOOKUP($B26,'Justerad allokering kvv'!$B$1:$AG$700,MATCH(D$1,'Justerad allokering kvv'!$B$1:$AF$1,0),FALSE)),VLOOKUP($B26,'Allokerad kvv'!$B$2:$AV$700,MATCH(D$1,'Allokerad kvv'!$B$1:$AV$1,0),FALSE),VLOOKUP($B26,'Justerad allokering kvv'!$B$1:$AG$700,MATCH(D$1,'Justerad allokering kvv'!$B$1:$AF$1,0),FALSE)))</f>
        <v>0</v>
      </c>
      <c r="E26">
        <f>IF($B26=" ","",IF(ISERROR(1/VLOOKUP($B26,'Justerad allokering kvv'!$B$1:$AG$700,MATCH(E$1,'Justerad allokering kvv'!$B$1:$AF$1,0),FALSE)),VLOOKUP($B26,'Allokerad kvv'!$B$2:$AV$700,MATCH(E$1,'Allokerad kvv'!$B$1:$AV$1,0),FALSE),VLOOKUP($B26,'Justerad allokering kvv'!$B$1:$AG$700,MATCH(E$1,'Justerad allokering kvv'!$B$1:$AF$1,0),FALSE)))</f>
        <v>0</v>
      </c>
      <c r="F26">
        <f>IF($B26=" ","",IF(ISERROR(1/VLOOKUP($B26,'Justerad allokering kvv'!$B$1:$AG$700,MATCH(F$1,'Justerad allokering kvv'!$B$1:$AF$1,0),FALSE)),VLOOKUP($B26,'Allokerad kvv'!$B$2:$AV$700,MATCH(F$1,'Allokerad kvv'!$B$1:$AV$1,0),FALSE),VLOOKUP($B26,'Justerad allokering kvv'!$B$1:$AG$700,MATCH(F$1,'Justerad allokering kvv'!$B$1:$AF$1,0),FALSE)))</f>
        <v>0</v>
      </c>
      <c r="G26">
        <f>IF($B26=" ","",IF(ISERROR(1/VLOOKUP($B26,'Justerad allokering kvv'!$B$1:$AG$700,MATCH(G$1,'Justerad allokering kvv'!$B$1:$AF$1,0),FALSE)),VLOOKUP($B26,'Allokerad kvv'!$B$2:$AV$700,MATCH(G$1,'Allokerad kvv'!$B$1:$AV$1,0),FALSE),VLOOKUP($B26,'Justerad allokering kvv'!$B$1:$AG$700,MATCH(G$1,'Justerad allokering kvv'!$B$1:$AF$1,0),FALSE)))</f>
        <v>0</v>
      </c>
      <c r="H26">
        <f>IF($B26=" ","",IF(ISERROR(1/VLOOKUP($B26,'Justerad allokering kvv'!$B$1:$AG$700,MATCH(H$1,'Justerad allokering kvv'!$B$1:$AF$1,0),FALSE)),VLOOKUP($B26,'Allokerad kvv'!$B$2:$AV$700,MATCH(H$1,'Allokerad kvv'!$B$1:$AV$1,0),FALSE),VLOOKUP($B26,'Justerad allokering kvv'!$B$1:$AG$700,MATCH(H$1,'Justerad allokering kvv'!$B$1:$AF$1,0),FALSE)))</f>
        <v>0</v>
      </c>
      <c r="I26">
        <f>IF($B26=" ","",IF(ISERROR(1/VLOOKUP($B26,'Justerad allokering kvv'!$B$1:$AG$700,MATCH(I$1,'Justerad allokering kvv'!$B$1:$AF$1,0),FALSE)),VLOOKUP($B26,'Allokerad kvv'!$B$2:$AV$700,MATCH(I$1,'Allokerad kvv'!$B$1:$AV$1,0),FALSE),VLOOKUP($B26,'Justerad allokering kvv'!$B$1:$AG$700,MATCH(I$1,'Justerad allokering kvv'!$B$1:$AF$1,0),FALSE)))</f>
        <v>0</v>
      </c>
      <c r="J26">
        <f>IF($B26=" ","",IF(ISERROR(1/VLOOKUP($B26,'Justerad allokering kvv'!$B$1:$AG$700,MATCH(J$1,'Justerad allokering kvv'!$B$1:$AF$1,0),FALSE)),VLOOKUP($B26,'Allokerad kvv'!$B$2:$AV$700,MATCH(J$1,'Allokerad kvv'!$B$1:$AV$1,0),FALSE),VLOOKUP($B26,'Justerad allokering kvv'!$B$1:$AG$700,MATCH(J$1,'Justerad allokering kvv'!$B$1:$AF$1,0),FALSE)))</f>
        <v>0</v>
      </c>
      <c r="K26">
        <f>IF($B26=" ","",IF(ISERROR(1/VLOOKUP($B26,'Justerad allokering kvv'!$B$1:$AG$700,MATCH(K$1,'Justerad allokering kvv'!$B$1:$AF$1,0),FALSE)),VLOOKUP($B26,'Allokerad kvv'!$B$2:$AV$700,MATCH(K$1,'Allokerad kvv'!$B$1:$AV$1,0),FALSE),VLOOKUP($B26,'Justerad allokering kvv'!$B$1:$AG$700,MATCH(K$1,'Justerad allokering kvv'!$B$1:$AF$1,0),FALSE)))</f>
        <v>0</v>
      </c>
      <c r="L26">
        <f>IF($B26=" ","",IF(ISERROR(1/VLOOKUP($B26,'Justerad allokering kvv'!$B$1:$AG$700,MATCH(L$1,'Justerad allokering kvv'!$B$1:$AF$1,0),FALSE)),VLOOKUP($B26,'Allokerad kvv'!$B$2:$AV$700,MATCH(L$1,'Allokerad kvv'!$B$1:$AV$1,0),FALSE),VLOOKUP($B26,'Justerad allokering kvv'!$B$1:$AG$700,MATCH(L$1,'Justerad allokering kvv'!$B$1:$AF$1,0),FALSE)))</f>
        <v>0</v>
      </c>
      <c r="M26">
        <f>IF($B26=" ","",IF(ISERROR(1/VLOOKUP($B26,'Justerad allokering kvv'!$B$1:$AG$700,MATCH(M$1,'Justerad allokering kvv'!$B$1:$AF$1,0),FALSE)),VLOOKUP($B26,'Allokerad kvv'!$B$2:$AV$700,MATCH(M$1,'Allokerad kvv'!$B$1:$AV$1,0),FALSE),VLOOKUP($B26,'Justerad allokering kvv'!$B$1:$AG$700,MATCH(M$1,'Justerad allokering kvv'!$B$1:$AF$1,0),FALSE)))</f>
        <v>0</v>
      </c>
      <c r="N26">
        <f>IF($B26=" ","",IF(ISERROR(1/VLOOKUP($B26,'Justerad allokering kvv'!$B$1:$AG$700,MATCH(N$1,'Justerad allokering kvv'!$B$1:$AF$1,0),FALSE)),VLOOKUP($B26,'Allokerad kvv'!$B$2:$AV$700,MATCH(N$1,'Allokerad kvv'!$B$1:$AV$1,0),FALSE),VLOOKUP($B26,'Justerad allokering kvv'!$B$1:$AG$700,MATCH(N$1,'Justerad allokering kvv'!$B$1:$AF$1,0),FALSE)))</f>
        <v>0</v>
      </c>
      <c r="O26">
        <f>IF($B26=" ","",IF(ISERROR(1/VLOOKUP($B26,'Justerad allokering kvv'!$B$1:$AG$700,MATCH(O$1,'Justerad allokering kvv'!$B$1:$AF$1,0),FALSE)),VLOOKUP($B26,'Allokerad kvv'!$B$2:$AV$700,MATCH(O$1,'Allokerad kvv'!$B$1:$AV$1,0),FALSE),VLOOKUP($B26,'Justerad allokering kvv'!$B$1:$AG$700,MATCH(O$1,'Justerad allokering kvv'!$B$1:$AF$1,0),FALSE)))</f>
        <v>0</v>
      </c>
      <c r="P26">
        <f>IF($B26=" ","",IF(ISERROR(1/VLOOKUP($B26,'Justerad allokering kvv'!$B$1:$AG$700,MATCH(P$1,'Justerad allokering kvv'!$B$1:$AF$1,0),FALSE)),VLOOKUP($B26,'Allokerad kvv'!$B$2:$AV$700,MATCH(P$1,'Allokerad kvv'!$B$1:$AV$1,0),FALSE),VLOOKUP($B26,'Justerad allokering kvv'!$B$1:$AG$700,MATCH(P$1,'Justerad allokering kvv'!$B$1:$AF$1,0),FALSE)))</f>
        <v>0</v>
      </c>
      <c r="Q26">
        <f>IF($B26=" ","",IF(ISERROR(1/VLOOKUP($B26,'Justerad allokering kvv'!$B$1:$AG$700,MATCH(Q$1,'Justerad allokering kvv'!$B$1:$AF$1,0),FALSE)),VLOOKUP($B26,'Allokerad kvv'!$B$2:$AV$700,MATCH(Q$1,'Allokerad kvv'!$B$1:$AV$1,0),FALSE),VLOOKUP($B26,'Justerad allokering kvv'!$B$1:$AG$700,MATCH(Q$1,'Justerad allokering kvv'!$B$1:$AF$1,0),FALSE)))</f>
        <v>0</v>
      </c>
      <c r="R26">
        <f>IF($B26=" ","",IF(ISERROR(1/VLOOKUP($B26,'Justerad allokering kvv'!$B$1:$AG$700,MATCH(R$1,'Justerad allokering kvv'!$B$1:$AF$1,0),FALSE)),VLOOKUP($B26,'Allokerad kvv'!$B$2:$AV$700,MATCH(R$1,'Allokerad kvv'!$B$1:$AV$1,0),FALSE),VLOOKUP($B26,'Justerad allokering kvv'!$B$1:$AG$700,MATCH(R$1,'Justerad allokering kvv'!$B$1:$AF$1,0),FALSE)))</f>
        <v>0</v>
      </c>
      <c r="S26">
        <f>IF($B26=" ","",IF(ISERROR(1/VLOOKUP($B26,'Justerad allokering kvv'!$B$1:$AG$700,MATCH(S$1,'Justerad allokering kvv'!$B$1:$AF$1,0),FALSE)),VLOOKUP($B26,'Allokerad kvv'!$B$2:$AV$700,MATCH(S$1,'Allokerad kvv'!$B$1:$AV$1,0),FALSE),VLOOKUP($B26,'Justerad allokering kvv'!$B$1:$AG$700,MATCH(S$1,'Justerad allokering kvv'!$B$1:$AF$1,0),FALSE)))</f>
        <v>0</v>
      </c>
      <c r="T26">
        <f>IF($B26=" ","",IF(ISERROR(1/VLOOKUP($B26,'Justerad allokering kvv'!$B$1:$AG$700,MATCH(T$1,'Justerad allokering kvv'!$B$1:$AF$1,0),FALSE)),VLOOKUP($B26,'Allokerad kvv'!$B$2:$AV$700,MATCH(T$1,'Allokerad kvv'!$B$1:$AV$1,0),FALSE),VLOOKUP($B26,'Justerad allokering kvv'!$B$1:$AG$700,MATCH(T$1,'Justerad allokering kvv'!$B$1:$AF$1,0),FALSE)))</f>
        <v>0</v>
      </c>
      <c r="U26">
        <f>IF($B26=" ","",IF(ISERROR(1/VLOOKUP($B26,'Justerad allokering kvv'!$B$1:$AG$700,MATCH(U$1,'Justerad allokering kvv'!$B$1:$AF$1,0),FALSE)),VLOOKUP($B26,'Allokerad kvv'!$B$2:$AV$700,MATCH(U$1,'Allokerad kvv'!$B$1:$AV$1,0),FALSE),VLOOKUP($B26,'Justerad allokering kvv'!$B$1:$AG$700,MATCH(U$1,'Justerad allokering kvv'!$B$1:$AF$1,0),FALSE)))</f>
        <v>0</v>
      </c>
      <c r="V26">
        <f>IF($B26=" ","",IF(ISERROR(1/VLOOKUP($B26,'Justerad allokering kvv'!$B$1:$AG$700,MATCH(V$1,'Justerad allokering kvv'!$B$1:$AF$1,0),FALSE)),VLOOKUP($B26,'Allokerad kvv'!$B$2:$AV$700,MATCH(V$1,'Allokerad kvv'!$B$1:$AV$1,0),FALSE),VLOOKUP($B26,'Justerad allokering kvv'!$B$1:$AG$700,MATCH(V$1,'Justerad allokering kvv'!$B$1:$AF$1,0),FALSE)))</f>
        <v>0</v>
      </c>
      <c r="W26">
        <f>IF($B26=" ","",IF(ISERROR(1/VLOOKUP($B26,'Justerad allokering kvv'!$B$1:$AG$700,MATCH(W$1,'Justerad allokering kvv'!$B$1:$AF$1,0),FALSE)),VLOOKUP($B26,'Allokerad kvv'!$B$2:$AV$700,MATCH(W$1,'Allokerad kvv'!$B$1:$AV$1,0),FALSE),VLOOKUP($B26,'Justerad allokering kvv'!$B$1:$AG$700,MATCH(W$1,'Justerad allokering kvv'!$B$1:$AF$1,0),FALSE)))</f>
        <v>0</v>
      </c>
      <c r="X26">
        <f>IF($B26=" ","",IF(ISERROR(1/VLOOKUP($B26,'Justerad allokering kvv'!$B$1:$AG$700,MATCH(X$1,'Justerad allokering kvv'!$B$1:$AF$1,0),FALSE)),VLOOKUP($B26,'Allokerad kvv'!$B$2:$AV$700,MATCH(X$1,'Allokerad kvv'!$B$1:$AV$1,0),FALSE),VLOOKUP($B26,'Justerad allokering kvv'!$B$1:$AG$700,MATCH(X$1,'Justerad allokering kvv'!$B$1:$AF$1,0),FALSE)))</f>
        <v>0</v>
      </c>
      <c r="Y26">
        <f>IF($B26=" ","",IF(ISERROR(1/VLOOKUP($B26,'Justerad allokering kvv'!$B$1:$AG$700,MATCH(Y$1,'Justerad allokering kvv'!$B$1:$AF$1,0),FALSE)),VLOOKUP($B26,'Allokerad kvv'!$B$2:$AV$700,MATCH(Y$1,'Allokerad kvv'!$B$1:$AV$1,0),FALSE),VLOOKUP($B26,'Justerad allokering kvv'!$B$1:$AG$700,MATCH(Y$1,'Justerad allokering kvv'!$B$1:$AF$1,0),FALSE)))</f>
        <v>0</v>
      </c>
      <c r="AB26">
        <f>IFERROR(VLOOKUP($B26,Kraftvärmeprod!$B$1:$AO$424,MATCH("Tillförd energi från rökgaskondensering (GWh)",Kraftvärmeprod!$B$1:$AG$1,0),FALSE)/1,0)</f>
        <v>0</v>
      </c>
      <c r="AE26" s="122">
        <f t="shared" si="0"/>
        <v>0</v>
      </c>
      <c r="AG26">
        <f t="shared" si="1"/>
        <v>0</v>
      </c>
      <c r="AH26">
        <f t="shared" si="2"/>
        <v>0</v>
      </c>
      <c r="AI26" t="str">
        <f>IF(AH26=0,"",AH26/VLOOKUP(B26,Kraftvärmeprod!$B$1:$BC$480,MATCH("Summa tillförd energi exklusive rökgaskondensering",Kraftvärmeprod!$B$1:$BC$1,0),FALSE))</f>
        <v/>
      </c>
      <c r="AK26">
        <f t="shared" si="3"/>
        <v>0</v>
      </c>
    </row>
    <row r="27" spans="1:37" x14ac:dyDescent="0.25">
      <c r="A27" s="2" t="s">
        <v>54</v>
      </c>
      <c r="B27" s="2" t="s">
        <v>60</v>
      </c>
      <c r="C27">
        <f>IF($B27=" ","",IF(ISERROR(1/VLOOKUP($B27,'Justerad allokering kvv'!$B$1:$AG$700,MATCH(C$1,'Justerad allokering kvv'!$B$1:$AF$1,0),FALSE)),VLOOKUP($B27,'Allokerad kvv'!$B$2:$AV$700,MATCH(C$1,'Allokerad kvv'!$B$1:$AV$1,0),FALSE),VLOOKUP($B27,'Justerad allokering kvv'!$B$1:$AG$700,MATCH(C$1,'Justerad allokering kvv'!$B$1:$AF$1,0),FALSE)))</f>
        <v>0</v>
      </c>
      <c r="D27">
        <f>IF($B27=" ","",IF(ISERROR(1/VLOOKUP($B27,'Justerad allokering kvv'!$B$1:$AG$700,MATCH(D$1,'Justerad allokering kvv'!$B$1:$AF$1,0),FALSE)),VLOOKUP($B27,'Allokerad kvv'!$B$2:$AV$700,MATCH(D$1,'Allokerad kvv'!$B$1:$AV$1,0),FALSE),VLOOKUP($B27,'Justerad allokering kvv'!$B$1:$AG$700,MATCH(D$1,'Justerad allokering kvv'!$B$1:$AF$1,0),FALSE)))</f>
        <v>0</v>
      </c>
      <c r="E27">
        <f>IF($B27=" ","",IF(ISERROR(1/VLOOKUP($B27,'Justerad allokering kvv'!$B$1:$AG$700,MATCH(E$1,'Justerad allokering kvv'!$B$1:$AF$1,0),FALSE)),VLOOKUP($B27,'Allokerad kvv'!$B$2:$AV$700,MATCH(E$1,'Allokerad kvv'!$B$1:$AV$1,0),FALSE),VLOOKUP($B27,'Justerad allokering kvv'!$B$1:$AG$700,MATCH(E$1,'Justerad allokering kvv'!$B$1:$AF$1,0),FALSE)))</f>
        <v>0</v>
      </c>
      <c r="F27">
        <f>IF($B27=" ","",IF(ISERROR(1/VLOOKUP($B27,'Justerad allokering kvv'!$B$1:$AG$700,MATCH(F$1,'Justerad allokering kvv'!$B$1:$AF$1,0),FALSE)),VLOOKUP($B27,'Allokerad kvv'!$B$2:$AV$700,MATCH(F$1,'Allokerad kvv'!$B$1:$AV$1,0),FALSE),VLOOKUP($B27,'Justerad allokering kvv'!$B$1:$AG$700,MATCH(F$1,'Justerad allokering kvv'!$B$1:$AF$1,0),FALSE)))</f>
        <v>0</v>
      </c>
      <c r="G27">
        <f>IF($B27=" ","",IF(ISERROR(1/VLOOKUP($B27,'Justerad allokering kvv'!$B$1:$AG$700,MATCH(G$1,'Justerad allokering kvv'!$B$1:$AF$1,0),FALSE)),VLOOKUP($B27,'Allokerad kvv'!$B$2:$AV$700,MATCH(G$1,'Allokerad kvv'!$B$1:$AV$1,0),FALSE),VLOOKUP($B27,'Justerad allokering kvv'!$B$1:$AG$700,MATCH(G$1,'Justerad allokering kvv'!$B$1:$AF$1,0),FALSE)))</f>
        <v>0</v>
      </c>
      <c r="H27">
        <f>IF($B27=" ","",IF(ISERROR(1/VLOOKUP($B27,'Justerad allokering kvv'!$B$1:$AG$700,MATCH(H$1,'Justerad allokering kvv'!$B$1:$AF$1,0),FALSE)),VLOOKUP($B27,'Allokerad kvv'!$B$2:$AV$700,MATCH(H$1,'Allokerad kvv'!$B$1:$AV$1,0),FALSE),VLOOKUP($B27,'Justerad allokering kvv'!$B$1:$AG$700,MATCH(H$1,'Justerad allokering kvv'!$B$1:$AF$1,0),FALSE)))</f>
        <v>0</v>
      </c>
      <c r="I27">
        <f>IF($B27=" ","",IF(ISERROR(1/VLOOKUP($B27,'Justerad allokering kvv'!$B$1:$AG$700,MATCH(I$1,'Justerad allokering kvv'!$B$1:$AF$1,0),FALSE)),VLOOKUP($B27,'Allokerad kvv'!$B$2:$AV$700,MATCH(I$1,'Allokerad kvv'!$B$1:$AV$1,0),FALSE),VLOOKUP($B27,'Justerad allokering kvv'!$B$1:$AG$700,MATCH(I$1,'Justerad allokering kvv'!$B$1:$AF$1,0),FALSE)))</f>
        <v>0</v>
      </c>
      <c r="J27">
        <f>IF($B27=" ","",IF(ISERROR(1/VLOOKUP($B27,'Justerad allokering kvv'!$B$1:$AG$700,MATCH(J$1,'Justerad allokering kvv'!$B$1:$AF$1,0),FALSE)),VLOOKUP($B27,'Allokerad kvv'!$B$2:$AV$700,MATCH(J$1,'Allokerad kvv'!$B$1:$AV$1,0),FALSE),VLOOKUP($B27,'Justerad allokering kvv'!$B$1:$AG$700,MATCH(J$1,'Justerad allokering kvv'!$B$1:$AF$1,0),FALSE)))</f>
        <v>0</v>
      </c>
      <c r="K27">
        <f>IF($B27=" ","",IF(ISERROR(1/VLOOKUP($B27,'Justerad allokering kvv'!$B$1:$AG$700,MATCH(K$1,'Justerad allokering kvv'!$B$1:$AF$1,0),FALSE)),VLOOKUP($B27,'Allokerad kvv'!$B$2:$AV$700,MATCH(K$1,'Allokerad kvv'!$B$1:$AV$1,0),FALSE),VLOOKUP($B27,'Justerad allokering kvv'!$B$1:$AG$700,MATCH(K$1,'Justerad allokering kvv'!$B$1:$AF$1,0),FALSE)))</f>
        <v>0</v>
      </c>
      <c r="L27">
        <f>IF($B27=" ","",IF(ISERROR(1/VLOOKUP($B27,'Justerad allokering kvv'!$B$1:$AG$700,MATCH(L$1,'Justerad allokering kvv'!$B$1:$AF$1,0),FALSE)),VLOOKUP($B27,'Allokerad kvv'!$B$2:$AV$700,MATCH(L$1,'Allokerad kvv'!$B$1:$AV$1,0),FALSE),VLOOKUP($B27,'Justerad allokering kvv'!$B$1:$AG$700,MATCH(L$1,'Justerad allokering kvv'!$B$1:$AF$1,0),FALSE)))</f>
        <v>0</v>
      </c>
      <c r="M27">
        <f>IF($B27=" ","",IF(ISERROR(1/VLOOKUP($B27,'Justerad allokering kvv'!$B$1:$AG$700,MATCH(M$1,'Justerad allokering kvv'!$B$1:$AF$1,0),FALSE)),VLOOKUP($B27,'Allokerad kvv'!$B$2:$AV$700,MATCH(M$1,'Allokerad kvv'!$B$1:$AV$1,0),FALSE),VLOOKUP($B27,'Justerad allokering kvv'!$B$1:$AG$700,MATCH(M$1,'Justerad allokering kvv'!$B$1:$AF$1,0),FALSE)))</f>
        <v>0</v>
      </c>
      <c r="N27">
        <f>IF($B27=" ","",IF(ISERROR(1/VLOOKUP($B27,'Justerad allokering kvv'!$B$1:$AG$700,MATCH(N$1,'Justerad allokering kvv'!$B$1:$AF$1,0),FALSE)),VLOOKUP($B27,'Allokerad kvv'!$B$2:$AV$700,MATCH(N$1,'Allokerad kvv'!$B$1:$AV$1,0),FALSE),VLOOKUP($B27,'Justerad allokering kvv'!$B$1:$AG$700,MATCH(N$1,'Justerad allokering kvv'!$B$1:$AF$1,0),FALSE)))</f>
        <v>0</v>
      </c>
      <c r="O27">
        <f>IF($B27=" ","",IF(ISERROR(1/VLOOKUP($B27,'Justerad allokering kvv'!$B$1:$AG$700,MATCH(O$1,'Justerad allokering kvv'!$B$1:$AF$1,0),FALSE)),VLOOKUP($B27,'Allokerad kvv'!$B$2:$AV$700,MATCH(O$1,'Allokerad kvv'!$B$1:$AV$1,0),FALSE),VLOOKUP($B27,'Justerad allokering kvv'!$B$1:$AG$700,MATCH(O$1,'Justerad allokering kvv'!$B$1:$AF$1,0),FALSE)))</f>
        <v>0</v>
      </c>
      <c r="P27">
        <f>IF($B27=" ","",IF(ISERROR(1/VLOOKUP($B27,'Justerad allokering kvv'!$B$1:$AG$700,MATCH(P$1,'Justerad allokering kvv'!$B$1:$AF$1,0),FALSE)),VLOOKUP($B27,'Allokerad kvv'!$B$2:$AV$700,MATCH(P$1,'Allokerad kvv'!$B$1:$AV$1,0),FALSE),VLOOKUP($B27,'Justerad allokering kvv'!$B$1:$AG$700,MATCH(P$1,'Justerad allokering kvv'!$B$1:$AF$1,0),FALSE)))</f>
        <v>0</v>
      </c>
      <c r="Q27">
        <f>IF($B27=" ","",IF(ISERROR(1/VLOOKUP($B27,'Justerad allokering kvv'!$B$1:$AG$700,MATCH(Q$1,'Justerad allokering kvv'!$B$1:$AF$1,0),FALSE)),VLOOKUP($B27,'Allokerad kvv'!$B$2:$AV$700,MATCH(Q$1,'Allokerad kvv'!$B$1:$AV$1,0),FALSE),VLOOKUP($B27,'Justerad allokering kvv'!$B$1:$AG$700,MATCH(Q$1,'Justerad allokering kvv'!$B$1:$AF$1,0),FALSE)))</f>
        <v>0</v>
      </c>
      <c r="R27">
        <f>IF($B27=" ","",IF(ISERROR(1/VLOOKUP($B27,'Justerad allokering kvv'!$B$1:$AG$700,MATCH(R$1,'Justerad allokering kvv'!$B$1:$AF$1,0),FALSE)),VLOOKUP($B27,'Allokerad kvv'!$B$2:$AV$700,MATCH(R$1,'Allokerad kvv'!$B$1:$AV$1,0),FALSE),VLOOKUP($B27,'Justerad allokering kvv'!$B$1:$AG$700,MATCH(R$1,'Justerad allokering kvv'!$B$1:$AF$1,0),FALSE)))</f>
        <v>0</v>
      </c>
      <c r="S27">
        <f>IF($B27=" ","",IF(ISERROR(1/VLOOKUP($B27,'Justerad allokering kvv'!$B$1:$AG$700,MATCH(S$1,'Justerad allokering kvv'!$B$1:$AF$1,0),FALSE)),VLOOKUP($B27,'Allokerad kvv'!$B$2:$AV$700,MATCH(S$1,'Allokerad kvv'!$B$1:$AV$1,0),FALSE),VLOOKUP($B27,'Justerad allokering kvv'!$B$1:$AG$700,MATCH(S$1,'Justerad allokering kvv'!$B$1:$AF$1,0),FALSE)))</f>
        <v>0</v>
      </c>
      <c r="T27">
        <f>IF($B27=" ","",IF(ISERROR(1/VLOOKUP($B27,'Justerad allokering kvv'!$B$1:$AG$700,MATCH(T$1,'Justerad allokering kvv'!$B$1:$AF$1,0),FALSE)),VLOOKUP($B27,'Allokerad kvv'!$B$2:$AV$700,MATCH(T$1,'Allokerad kvv'!$B$1:$AV$1,0),FALSE),VLOOKUP($B27,'Justerad allokering kvv'!$B$1:$AG$700,MATCH(T$1,'Justerad allokering kvv'!$B$1:$AF$1,0),FALSE)))</f>
        <v>0</v>
      </c>
      <c r="U27">
        <f>IF($B27=" ","",IF(ISERROR(1/VLOOKUP($B27,'Justerad allokering kvv'!$B$1:$AG$700,MATCH(U$1,'Justerad allokering kvv'!$B$1:$AF$1,0),FALSE)),VLOOKUP($B27,'Allokerad kvv'!$B$2:$AV$700,MATCH(U$1,'Allokerad kvv'!$B$1:$AV$1,0),FALSE),VLOOKUP($B27,'Justerad allokering kvv'!$B$1:$AG$700,MATCH(U$1,'Justerad allokering kvv'!$B$1:$AF$1,0),FALSE)))</f>
        <v>0</v>
      </c>
      <c r="V27">
        <f>IF($B27=" ","",IF(ISERROR(1/VLOOKUP($B27,'Justerad allokering kvv'!$B$1:$AG$700,MATCH(V$1,'Justerad allokering kvv'!$B$1:$AF$1,0),FALSE)),VLOOKUP($B27,'Allokerad kvv'!$B$2:$AV$700,MATCH(V$1,'Allokerad kvv'!$B$1:$AV$1,0),FALSE),VLOOKUP($B27,'Justerad allokering kvv'!$B$1:$AG$700,MATCH(V$1,'Justerad allokering kvv'!$B$1:$AF$1,0),FALSE)))</f>
        <v>0</v>
      </c>
      <c r="W27">
        <f>IF($B27=" ","",IF(ISERROR(1/VLOOKUP($B27,'Justerad allokering kvv'!$B$1:$AG$700,MATCH(W$1,'Justerad allokering kvv'!$B$1:$AF$1,0),FALSE)),VLOOKUP($B27,'Allokerad kvv'!$B$2:$AV$700,MATCH(W$1,'Allokerad kvv'!$B$1:$AV$1,0),FALSE),VLOOKUP($B27,'Justerad allokering kvv'!$B$1:$AG$700,MATCH(W$1,'Justerad allokering kvv'!$B$1:$AF$1,0),FALSE)))</f>
        <v>0</v>
      </c>
      <c r="X27">
        <f>IF($B27=" ","",IF(ISERROR(1/VLOOKUP($B27,'Justerad allokering kvv'!$B$1:$AG$700,MATCH(X$1,'Justerad allokering kvv'!$B$1:$AF$1,0),FALSE)),VLOOKUP($B27,'Allokerad kvv'!$B$2:$AV$700,MATCH(X$1,'Allokerad kvv'!$B$1:$AV$1,0),FALSE),VLOOKUP($B27,'Justerad allokering kvv'!$B$1:$AG$700,MATCH(X$1,'Justerad allokering kvv'!$B$1:$AF$1,0),FALSE)))</f>
        <v>0</v>
      </c>
      <c r="Y27">
        <f>IF($B27=" ","",IF(ISERROR(1/VLOOKUP($B27,'Justerad allokering kvv'!$B$1:$AG$700,MATCH(Y$1,'Justerad allokering kvv'!$B$1:$AF$1,0),FALSE)),VLOOKUP($B27,'Allokerad kvv'!$B$2:$AV$700,MATCH(Y$1,'Allokerad kvv'!$B$1:$AV$1,0),FALSE),VLOOKUP($B27,'Justerad allokering kvv'!$B$1:$AG$700,MATCH(Y$1,'Justerad allokering kvv'!$B$1:$AF$1,0),FALSE)))</f>
        <v>0</v>
      </c>
      <c r="AB27">
        <f>IFERROR(VLOOKUP($B27,Kraftvärmeprod!$B$1:$AO$424,MATCH("Tillförd energi från rökgaskondensering (GWh)",Kraftvärmeprod!$B$1:$AG$1,0),FALSE)/1,0)</f>
        <v>0</v>
      </c>
      <c r="AE27" s="122">
        <f t="shared" si="0"/>
        <v>0</v>
      </c>
      <c r="AG27">
        <f t="shared" si="1"/>
        <v>0</v>
      </c>
      <c r="AH27">
        <f t="shared" si="2"/>
        <v>0</v>
      </c>
      <c r="AI27" t="str">
        <f>IF(AH27=0,"",AH27/VLOOKUP(B27,Kraftvärmeprod!$B$1:$BC$480,MATCH("Summa tillförd energi exklusive rökgaskondensering",Kraftvärmeprod!$B$1:$BC$1,0),FALSE))</f>
        <v/>
      </c>
      <c r="AK27">
        <f t="shared" si="3"/>
        <v>0</v>
      </c>
    </row>
    <row r="28" spans="1:37" x14ac:dyDescent="0.25">
      <c r="A28" s="2" t="s">
        <v>54</v>
      </c>
      <c r="B28" s="2" t="s">
        <v>61</v>
      </c>
      <c r="C28">
        <f>IF($B28=" ","",IF(ISERROR(1/VLOOKUP($B28,'Justerad allokering kvv'!$B$1:$AG$700,MATCH(C$1,'Justerad allokering kvv'!$B$1:$AF$1,0),FALSE)),VLOOKUP($B28,'Allokerad kvv'!$B$2:$AV$700,MATCH(C$1,'Allokerad kvv'!$B$1:$AV$1,0),FALSE),VLOOKUP($B28,'Justerad allokering kvv'!$B$1:$AG$700,MATCH(C$1,'Justerad allokering kvv'!$B$1:$AF$1,0),FALSE)))</f>
        <v>0</v>
      </c>
      <c r="D28">
        <f>IF($B28=" ","",IF(ISERROR(1/VLOOKUP($B28,'Justerad allokering kvv'!$B$1:$AG$700,MATCH(D$1,'Justerad allokering kvv'!$B$1:$AF$1,0),FALSE)),VLOOKUP($B28,'Allokerad kvv'!$B$2:$AV$700,MATCH(D$1,'Allokerad kvv'!$B$1:$AV$1,0),FALSE),VLOOKUP($B28,'Justerad allokering kvv'!$B$1:$AG$700,MATCH(D$1,'Justerad allokering kvv'!$B$1:$AF$1,0),FALSE)))</f>
        <v>0</v>
      </c>
      <c r="E28">
        <f>IF($B28=" ","",IF(ISERROR(1/VLOOKUP($B28,'Justerad allokering kvv'!$B$1:$AG$700,MATCH(E$1,'Justerad allokering kvv'!$B$1:$AF$1,0),FALSE)),VLOOKUP($B28,'Allokerad kvv'!$B$2:$AV$700,MATCH(E$1,'Allokerad kvv'!$B$1:$AV$1,0),FALSE),VLOOKUP($B28,'Justerad allokering kvv'!$B$1:$AG$700,MATCH(E$1,'Justerad allokering kvv'!$B$1:$AF$1,0),FALSE)))</f>
        <v>0</v>
      </c>
      <c r="F28">
        <f>IF($B28=" ","",IF(ISERROR(1/VLOOKUP($B28,'Justerad allokering kvv'!$B$1:$AG$700,MATCH(F$1,'Justerad allokering kvv'!$B$1:$AF$1,0),FALSE)),VLOOKUP($B28,'Allokerad kvv'!$B$2:$AV$700,MATCH(F$1,'Allokerad kvv'!$B$1:$AV$1,0),FALSE),VLOOKUP($B28,'Justerad allokering kvv'!$B$1:$AG$700,MATCH(F$1,'Justerad allokering kvv'!$B$1:$AF$1,0),FALSE)))</f>
        <v>0</v>
      </c>
      <c r="G28">
        <f>IF($B28=" ","",IF(ISERROR(1/VLOOKUP($B28,'Justerad allokering kvv'!$B$1:$AG$700,MATCH(G$1,'Justerad allokering kvv'!$B$1:$AF$1,0),FALSE)),VLOOKUP($B28,'Allokerad kvv'!$B$2:$AV$700,MATCH(G$1,'Allokerad kvv'!$B$1:$AV$1,0),FALSE),VLOOKUP($B28,'Justerad allokering kvv'!$B$1:$AG$700,MATCH(G$1,'Justerad allokering kvv'!$B$1:$AF$1,0),FALSE)))</f>
        <v>0</v>
      </c>
      <c r="H28">
        <f>IF($B28=" ","",IF(ISERROR(1/VLOOKUP($B28,'Justerad allokering kvv'!$B$1:$AG$700,MATCH(H$1,'Justerad allokering kvv'!$B$1:$AF$1,0),FALSE)),VLOOKUP($B28,'Allokerad kvv'!$B$2:$AV$700,MATCH(H$1,'Allokerad kvv'!$B$1:$AV$1,0),FALSE),VLOOKUP($B28,'Justerad allokering kvv'!$B$1:$AG$700,MATCH(H$1,'Justerad allokering kvv'!$B$1:$AF$1,0),FALSE)))</f>
        <v>0</v>
      </c>
      <c r="I28">
        <f>IF($B28=" ","",IF(ISERROR(1/VLOOKUP($B28,'Justerad allokering kvv'!$B$1:$AG$700,MATCH(I$1,'Justerad allokering kvv'!$B$1:$AF$1,0),FALSE)),VLOOKUP($B28,'Allokerad kvv'!$B$2:$AV$700,MATCH(I$1,'Allokerad kvv'!$B$1:$AV$1,0),FALSE),VLOOKUP($B28,'Justerad allokering kvv'!$B$1:$AG$700,MATCH(I$1,'Justerad allokering kvv'!$B$1:$AF$1,0),FALSE)))</f>
        <v>0</v>
      </c>
      <c r="J28">
        <f>IF($B28=" ","",IF(ISERROR(1/VLOOKUP($B28,'Justerad allokering kvv'!$B$1:$AG$700,MATCH(J$1,'Justerad allokering kvv'!$B$1:$AF$1,0),FALSE)),VLOOKUP($B28,'Allokerad kvv'!$B$2:$AV$700,MATCH(J$1,'Allokerad kvv'!$B$1:$AV$1,0),FALSE),VLOOKUP($B28,'Justerad allokering kvv'!$B$1:$AG$700,MATCH(J$1,'Justerad allokering kvv'!$B$1:$AF$1,0),FALSE)))</f>
        <v>0</v>
      </c>
      <c r="K28">
        <f>IF($B28=" ","",IF(ISERROR(1/VLOOKUP($B28,'Justerad allokering kvv'!$B$1:$AG$700,MATCH(K$1,'Justerad allokering kvv'!$B$1:$AF$1,0),FALSE)),VLOOKUP($B28,'Allokerad kvv'!$B$2:$AV$700,MATCH(K$1,'Allokerad kvv'!$B$1:$AV$1,0),FALSE),VLOOKUP($B28,'Justerad allokering kvv'!$B$1:$AG$700,MATCH(K$1,'Justerad allokering kvv'!$B$1:$AF$1,0),FALSE)))</f>
        <v>0</v>
      </c>
      <c r="L28">
        <f>IF($B28=" ","",IF(ISERROR(1/VLOOKUP($B28,'Justerad allokering kvv'!$B$1:$AG$700,MATCH(L$1,'Justerad allokering kvv'!$B$1:$AF$1,0),FALSE)),VLOOKUP($B28,'Allokerad kvv'!$B$2:$AV$700,MATCH(L$1,'Allokerad kvv'!$B$1:$AV$1,0),FALSE),VLOOKUP($B28,'Justerad allokering kvv'!$B$1:$AG$700,MATCH(L$1,'Justerad allokering kvv'!$B$1:$AF$1,0),FALSE)))</f>
        <v>0</v>
      </c>
      <c r="M28">
        <f>IF($B28=" ","",IF(ISERROR(1/VLOOKUP($B28,'Justerad allokering kvv'!$B$1:$AG$700,MATCH(M$1,'Justerad allokering kvv'!$B$1:$AF$1,0),FALSE)),VLOOKUP($B28,'Allokerad kvv'!$B$2:$AV$700,MATCH(M$1,'Allokerad kvv'!$B$1:$AV$1,0),FALSE),VLOOKUP($B28,'Justerad allokering kvv'!$B$1:$AG$700,MATCH(M$1,'Justerad allokering kvv'!$B$1:$AF$1,0),FALSE)))</f>
        <v>0</v>
      </c>
      <c r="N28">
        <f>IF($B28=" ","",IF(ISERROR(1/VLOOKUP($B28,'Justerad allokering kvv'!$B$1:$AG$700,MATCH(N$1,'Justerad allokering kvv'!$B$1:$AF$1,0),FALSE)),VLOOKUP($B28,'Allokerad kvv'!$B$2:$AV$700,MATCH(N$1,'Allokerad kvv'!$B$1:$AV$1,0),FALSE),VLOOKUP($B28,'Justerad allokering kvv'!$B$1:$AG$700,MATCH(N$1,'Justerad allokering kvv'!$B$1:$AF$1,0),FALSE)))</f>
        <v>0</v>
      </c>
      <c r="O28">
        <f>IF($B28=" ","",IF(ISERROR(1/VLOOKUP($B28,'Justerad allokering kvv'!$B$1:$AG$700,MATCH(O$1,'Justerad allokering kvv'!$B$1:$AF$1,0),FALSE)),VLOOKUP($B28,'Allokerad kvv'!$B$2:$AV$700,MATCH(O$1,'Allokerad kvv'!$B$1:$AV$1,0),FALSE),VLOOKUP($B28,'Justerad allokering kvv'!$B$1:$AG$700,MATCH(O$1,'Justerad allokering kvv'!$B$1:$AF$1,0),FALSE)))</f>
        <v>0</v>
      </c>
      <c r="P28">
        <f>IF($B28=" ","",IF(ISERROR(1/VLOOKUP($B28,'Justerad allokering kvv'!$B$1:$AG$700,MATCH(P$1,'Justerad allokering kvv'!$B$1:$AF$1,0),FALSE)),VLOOKUP($B28,'Allokerad kvv'!$B$2:$AV$700,MATCH(P$1,'Allokerad kvv'!$B$1:$AV$1,0),FALSE),VLOOKUP($B28,'Justerad allokering kvv'!$B$1:$AG$700,MATCH(P$1,'Justerad allokering kvv'!$B$1:$AF$1,0),FALSE)))</f>
        <v>0</v>
      </c>
      <c r="Q28">
        <f>IF($B28=" ","",IF(ISERROR(1/VLOOKUP($B28,'Justerad allokering kvv'!$B$1:$AG$700,MATCH(Q$1,'Justerad allokering kvv'!$B$1:$AF$1,0),FALSE)),VLOOKUP($B28,'Allokerad kvv'!$B$2:$AV$700,MATCH(Q$1,'Allokerad kvv'!$B$1:$AV$1,0),FALSE),VLOOKUP($B28,'Justerad allokering kvv'!$B$1:$AG$700,MATCH(Q$1,'Justerad allokering kvv'!$B$1:$AF$1,0),FALSE)))</f>
        <v>0</v>
      </c>
      <c r="R28">
        <f>IF($B28=" ","",IF(ISERROR(1/VLOOKUP($B28,'Justerad allokering kvv'!$B$1:$AG$700,MATCH(R$1,'Justerad allokering kvv'!$B$1:$AF$1,0),FALSE)),VLOOKUP($B28,'Allokerad kvv'!$B$2:$AV$700,MATCH(R$1,'Allokerad kvv'!$B$1:$AV$1,0),FALSE),VLOOKUP($B28,'Justerad allokering kvv'!$B$1:$AG$700,MATCH(R$1,'Justerad allokering kvv'!$B$1:$AF$1,0),FALSE)))</f>
        <v>0</v>
      </c>
      <c r="S28">
        <f>IF($B28=" ","",IF(ISERROR(1/VLOOKUP($B28,'Justerad allokering kvv'!$B$1:$AG$700,MATCH(S$1,'Justerad allokering kvv'!$B$1:$AF$1,0),FALSE)),VLOOKUP($B28,'Allokerad kvv'!$B$2:$AV$700,MATCH(S$1,'Allokerad kvv'!$B$1:$AV$1,0),FALSE),VLOOKUP($B28,'Justerad allokering kvv'!$B$1:$AG$700,MATCH(S$1,'Justerad allokering kvv'!$B$1:$AF$1,0),FALSE)))</f>
        <v>0</v>
      </c>
      <c r="T28">
        <f>IF($B28=" ","",IF(ISERROR(1/VLOOKUP($B28,'Justerad allokering kvv'!$B$1:$AG$700,MATCH(T$1,'Justerad allokering kvv'!$B$1:$AF$1,0),FALSE)),VLOOKUP($B28,'Allokerad kvv'!$B$2:$AV$700,MATCH(T$1,'Allokerad kvv'!$B$1:$AV$1,0),FALSE),VLOOKUP($B28,'Justerad allokering kvv'!$B$1:$AG$700,MATCH(T$1,'Justerad allokering kvv'!$B$1:$AF$1,0),FALSE)))</f>
        <v>0</v>
      </c>
      <c r="U28">
        <f>IF($B28=" ","",IF(ISERROR(1/VLOOKUP($B28,'Justerad allokering kvv'!$B$1:$AG$700,MATCH(U$1,'Justerad allokering kvv'!$B$1:$AF$1,0),FALSE)),VLOOKUP($B28,'Allokerad kvv'!$B$2:$AV$700,MATCH(U$1,'Allokerad kvv'!$B$1:$AV$1,0),FALSE),VLOOKUP($B28,'Justerad allokering kvv'!$B$1:$AG$700,MATCH(U$1,'Justerad allokering kvv'!$B$1:$AF$1,0),FALSE)))</f>
        <v>0</v>
      </c>
      <c r="V28">
        <f>IF($B28=" ","",IF(ISERROR(1/VLOOKUP($B28,'Justerad allokering kvv'!$B$1:$AG$700,MATCH(V$1,'Justerad allokering kvv'!$B$1:$AF$1,0),FALSE)),VLOOKUP($B28,'Allokerad kvv'!$B$2:$AV$700,MATCH(V$1,'Allokerad kvv'!$B$1:$AV$1,0),FALSE),VLOOKUP($B28,'Justerad allokering kvv'!$B$1:$AG$700,MATCH(V$1,'Justerad allokering kvv'!$B$1:$AF$1,0),FALSE)))</f>
        <v>0</v>
      </c>
      <c r="W28">
        <f>IF($B28=" ","",IF(ISERROR(1/VLOOKUP($B28,'Justerad allokering kvv'!$B$1:$AG$700,MATCH(W$1,'Justerad allokering kvv'!$B$1:$AF$1,0),FALSE)),VLOOKUP($B28,'Allokerad kvv'!$B$2:$AV$700,MATCH(W$1,'Allokerad kvv'!$B$1:$AV$1,0),FALSE),VLOOKUP($B28,'Justerad allokering kvv'!$B$1:$AG$700,MATCH(W$1,'Justerad allokering kvv'!$B$1:$AF$1,0),FALSE)))</f>
        <v>0</v>
      </c>
      <c r="X28">
        <f>IF($B28=" ","",IF(ISERROR(1/VLOOKUP($B28,'Justerad allokering kvv'!$B$1:$AG$700,MATCH(X$1,'Justerad allokering kvv'!$B$1:$AF$1,0),FALSE)),VLOOKUP($B28,'Allokerad kvv'!$B$2:$AV$700,MATCH(X$1,'Allokerad kvv'!$B$1:$AV$1,0),FALSE),VLOOKUP($B28,'Justerad allokering kvv'!$B$1:$AG$700,MATCH(X$1,'Justerad allokering kvv'!$B$1:$AF$1,0),FALSE)))</f>
        <v>0</v>
      </c>
      <c r="Y28">
        <f>IF($B28=" ","",IF(ISERROR(1/VLOOKUP($B28,'Justerad allokering kvv'!$B$1:$AG$700,MATCH(Y$1,'Justerad allokering kvv'!$B$1:$AF$1,0),FALSE)),VLOOKUP($B28,'Allokerad kvv'!$B$2:$AV$700,MATCH(Y$1,'Allokerad kvv'!$B$1:$AV$1,0),FALSE),VLOOKUP($B28,'Justerad allokering kvv'!$B$1:$AG$700,MATCH(Y$1,'Justerad allokering kvv'!$B$1:$AF$1,0),FALSE)))</f>
        <v>0</v>
      </c>
      <c r="AB28">
        <f>IFERROR(VLOOKUP($B28,Kraftvärmeprod!$B$1:$AO$424,MATCH("Tillförd energi från rökgaskondensering (GWh)",Kraftvärmeprod!$B$1:$AG$1,0),FALSE)/1,0)</f>
        <v>0</v>
      </c>
      <c r="AE28" s="122">
        <f t="shared" si="0"/>
        <v>0</v>
      </c>
      <c r="AG28">
        <f t="shared" si="1"/>
        <v>0</v>
      </c>
      <c r="AH28">
        <f t="shared" si="2"/>
        <v>0</v>
      </c>
      <c r="AI28" t="str">
        <f>IF(AH28=0,"",AH28/VLOOKUP(B28,Kraftvärmeprod!$B$1:$BC$480,MATCH("Summa tillförd energi exklusive rökgaskondensering",Kraftvärmeprod!$B$1:$BC$1,0),FALSE))</f>
        <v/>
      </c>
      <c r="AK28">
        <f t="shared" si="3"/>
        <v>0</v>
      </c>
    </row>
    <row r="29" spans="1:37" x14ac:dyDescent="0.25">
      <c r="A29" s="2" t="s">
        <v>54</v>
      </c>
      <c r="B29" s="2" t="s">
        <v>62</v>
      </c>
      <c r="C29">
        <f>IF($B29=" ","",IF(ISERROR(1/VLOOKUP($B29,'Justerad allokering kvv'!$B$1:$AG$700,MATCH(C$1,'Justerad allokering kvv'!$B$1:$AF$1,0),FALSE)),VLOOKUP($B29,'Allokerad kvv'!$B$2:$AV$700,MATCH(C$1,'Allokerad kvv'!$B$1:$AV$1,0),FALSE),VLOOKUP($B29,'Justerad allokering kvv'!$B$1:$AG$700,MATCH(C$1,'Justerad allokering kvv'!$B$1:$AF$1,0),FALSE)))</f>
        <v>0</v>
      </c>
      <c r="D29">
        <f>IF($B29=" ","",IF(ISERROR(1/VLOOKUP($B29,'Justerad allokering kvv'!$B$1:$AG$700,MATCH(D$1,'Justerad allokering kvv'!$B$1:$AF$1,0),FALSE)),VLOOKUP($B29,'Allokerad kvv'!$B$2:$AV$700,MATCH(D$1,'Allokerad kvv'!$B$1:$AV$1,0),FALSE),VLOOKUP($B29,'Justerad allokering kvv'!$B$1:$AG$700,MATCH(D$1,'Justerad allokering kvv'!$B$1:$AF$1,0),FALSE)))</f>
        <v>0</v>
      </c>
      <c r="E29">
        <f>IF($B29=" ","",IF(ISERROR(1/VLOOKUP($B29,'Justerad allokering kvv'!$B$1:$AG$700,MATCH(E$1,'Justerad allokering kvv'!$B$1:$AF$1,0),FALSE)),VLOOKUP($B29,'Allokerad kvv'!$B$2:$AV$700,MATCH(E$1,'Allokerad kvv'!$B$1:$AV$1,0),FALSE),VLOOKUP($B29,'Justerad allokering kvv'!$B$1:$AG$700,MATCH(E$1,'Justerad allokering kvv'!$B$1:$AF$1,0),FALSE)))</f>
        <v>0</v>
      </c>
      <c r="F29">
        <f>IF($B29=" ","",IF(ISERROR(1/VLOOKUP($B29,'Justerad allokering kvv'!$B$1:$AG$700,MATCH(F$1,'Justerad allokering kvv'!$B$1:$AF$1,0),FALSE)),VLOOKUP($B29,'Allokerad kvv'!$B$2:$AV$700,MATCH(F$1,'Allokerad kvv'!$B$1:$AV$1,0),FALSE),VLOOKUP($B29,'Justerad allokering kvv'!$B$1:$AG$700,MATCH(F$1,'Justerad allokering kvv'!$B$1:$AF$1,0),FALSE)))</f>
        <v>0</v>
      </c>
      <c r="G29">
        <f>IF($B29=" ","",IF(ISERROR(1/VLOOKUP($B29,'Justerad allokering kvv'!$B$1:$AG$700,MATCH(G$1,'Justerad allokering kvv'!$B$1:$AF$1,0),FALSE)),VLOOKUP($B29,'Allokerad kvv'!$B$2:$AV$700,MATCH(G$1,'Allokerad kvv'!$B$1:$AV$1,0),FALSE),VLOOKUP($B29,'Justerad allokering kvv'!$B$1:$AG$700,MATCH(G$1,'Justerad allokering kvv'!$B$1:$AF$1,0),FALSE)))</f>
        <v>0</v>
      </c>
      <c r="H29">
        <f>IF($B29=" ","",IF(ISERROR(1/VLOOKUP($B29,'Justerad allokering kvv'!$B$1:$AG$700,MATCH(H$1,'Justerad allokering kvv'!$B$1:$AF$1,0),FALSE)),VLOOKUP($B29,'Allokerad kvv'!$B$2:$AV$700,MATCH(H$1,'Allokerad kvv'!$B$1:$AV$1,0),FALSE),VLOOKUP($B29,'Justerad allokering kvv'!$B$1:$AG$700,MATCH(H$1,'Justerad allokering kvv'!$B$1:$AF$1,0),FALSE)))</f>
        <v>0</v>
      </c>
      <c r="I29">
        <f>IF($B29=" ","",IF(ISERROR(1/VLOOKUP($B29,'Justerad allokering kvv'!$B$1:$AG$700,MATCH(I$1,'Justerad allokering kvv'!$B$1:$AF$1,0),FALSE)),VLOOKUP($B29,'Allokerad kvv'!$B$2:$AV$700,MATCH(I$1,'Allokerad kvv'!$B$1:$AV$1,0),FALSE),VLOOKUP($B29,'Justerad allokering kvv'!$B$1:$AG$700,MATCH(I$1,'Justerad allokering kvv'!$B$1:$AF$1,0),FALSE)))</f>
        <v>0</v>
      </c>
      <c r="J29">
        <f>IF($B29=" ","",IF(ISERROR(1/VLOOKUP($B29,'Justerad allokering kvv'!$B$1:$AG$700,MATCH(J$1,'Justerad allokering kvv'!$B$1:$AF$1,0),FALSE)),VLOOKUP($B29,'Allokerad kvv'!$B$2:$AV$700,MATCH(J$1,'Allokerad kvv'!$B$1:$AV$1,0),FALSE),VLOOKUP($B29,'Justerad allokering kvv'!$B$1:$AG$700,MATCH(J$1,'Justerad allokering kvv'!$B$1:$AF$1,0),FALSE)))</f>
        <v>0</v>
      </c>
      <c r="K29">
        <f>IF($B29=" ","",IF(ISERROR(1/VLOOKUP($B29,'Justerad allokering kvv'!$B$1:$AG$700,MATCH(K$1,'Justerad allokering kvv'!$B$1:$AF$1,0),FALSE)),VLOOKUP($B29,'Allokerad kvv'!$B$2:$AV$700,MATCH(K$1,'Allokerad kvv'!$B$1:$AV$1,0),FALSE),VLOOKUP($B29,'Justerad allokering kvv'!$B$1:$AG$700,MATCH(K$1,'Justerad allokering kvv'!$B$1:$AF$1,0),FALSE)))</f>
        <v>0</v>
      </c>
      <c r="L29">
        <f>IF($B29=" ","",IF(ISERROR(1/VLOOKUP($B29,'Justerad allokering kvv'!$B$1:$AG$700,MATCH(L$1,'Justerad allokering kvv'!$B$1:$AF$1,0),FALSE)),VLOOKUP($B29,'Allokerad kvv'!$B$2:$AV$700,MATCH(L$1,'Allokerad kvv'!$B$1:$AV$1,0),FALSE),VLOOKUP($B29,'Justerad allokering kvv'!$B$1:$AG$700,MATCH(L$1,'Justerad allokering kvv'!$B$1:$AF$1,0),FALSE)))</f>
        <v>0</v>
      </c>
      <c r="M29">
        <f>IF($B29=" ","",IF(ISERROR(1/VLOOKUP($B29,'Justerad allokering kvv'!$B$1:$AG$700,MATCH(M$1,'Justerad allokering kvv'!$B$1:$AF$1,0),FALSE)),VLOOKUP($B29,'Allokerad kvv'!$B$2:$AV$700,MATCH(M$1,'Allokerad kvv'!$B$1:$AV$1,0),FALSE),VLOOKUP($B29,'Justerad allokering kvv'!$B$1:$AG$700,MATCH(M$1,'Justerad allokering kvv'!$B$1:$AF$1,0),FALSE)))</f>
        <v>0</v>
      </c>
      <c r="N29">
        <f>IF($B29=" ","",IF(ISERROR(1/VLOOKUP($B29,'Justerad allokering kvv'!$B$1:$AG$700,MATCH(N$1,'Justerad allokering kvv'!$B$1:$AF$1,0),FALSE)),VLOOKUP($B29,'Allokerad kvv'!$B$2:$AV$700,MATCH(N$1,'Allokerad kvv'!$B$1:$AV$1,0),FALSE),VLOOKUP($B29,'Justerad allokering kvv'!$B$1:$AG$700,MATCH(N$1,'Justerad allokering kvv'!$B$1:$AF$1,0),FALSE)))</f>
        <v>0</v>
      </c>
      <c r="O29">
        <f>IF($B29=" ","",IF(ISERROR(1/VLOOKUP($B29,'Justerad allokering kvv'!$B$1:$AG$700,MATCH(O$1,'Justerad allokering kvv'!$B$1:$AF$1,0),FALSE)),VLOOKUP($B29,'Allokerad kvv'!$B$2:$AV$700,MATCH(O$1,'Allokerad kvv'!$B$1:$AV$1,0),FALSE),VLOOKUP($B29,'Justerad allokering kvv'!$B$1:$AG$700,MATCH(O$1,'Justerad allokering kvv'!$B$1:$AF$1,0),FALSE)))</f>
        <v>0</v>
      </c>
      <c r="P29">
        <f>IF($B29=" ","",IF(ISERROR(1/VLOOKUP($B29,'Justerad allokering kvv'!$B$1:$AG$700,MATCH(P$1,'Justerad allokering kvv'!$B$1:$AF$1,0),FALSE)),VLOOKUP($B29,'Allokerad kvv'!$B$2:$AV$700,MATCH(P$1,'Allokerad kvv'!$B$1:$AV$1,0),FALSE),VLOOKUP($B29,'Justerad allokering kvv'!$B$1:$AG$700,MATCH(P$1,'Justerad allokering kvv'!$B$1:$AF$1,0),FALSE)))</f>
        <v>0</v>
      </c>
      <c r="Q29">
        <f>IF($B29=" ","",IF(ISERROR(1/VLOOKUP($B29,'Justerad allokering kvv'!$B$1:$AG$700,MATCH(Q$1,'Justerad allokering kvv'!$B$1:$AF$1,0),FALSE)),VLOOKUP($B29,'Allokerad kvv'!$B$2:$AV$700,MATCH(Q$1,'Allokerad kvv'!$B$1:$AV$1,0),FALSE),VLOOKUP($B29,'Justerad allokering kvv'!$B$1:$AG$700,MATCH(Q$1,'Justerad allokering kvv'!$B$1:$AF$1,0),FALSE)))</f>
        <v>0</v>
      </c>
      <c r="R29">
        <f>IF($B29=" ","",IF(ISERROR(1/VLOOKUP($B29,'Justerad allokering kvv'!$B$1:$AG$700,MATCH(R$1,'Justerad allokering kvv'!$B$1:$AF$1,0),FALSE)),VLOOKUP($B29,'Allokerad kvv'!$B$2:$AV$700,MATCH(R$1,'Allokerad kvv'!$B$1:$AV$1,0),FALSE),VLOOKUP($B29,'Justerad allokering kvv'!$B$1:$AG$700,MATCH(R$1,'Justerad allokering kvv'!$B$1:$AF$1,0),FALSE)))</f>
        <v>0</v>
      </c>
      <c r="S29">
        <f>IF($B29=" ","",IF(ISERROR(1/VLOOKUP($B29,'Justerad allokering kvv'!$B$1:$AG$700,MATCH(S$1,'Justerad allokering kvv'!$B$1:$AF$1,0),FALSE)),VLOOKUP($B29,'Allokerad kvv'!$B$2:$AV$700,MATCH(S$1,'Allokerad kvv'!$B$1:$AV$1,0),FALSE),VLOOKUP($B29,'Justerad allokering kvv'!$B$1:$AG$700,MATCH(S$1,'Justerad allokering kvv'!$B$1:$AF$1,0),FALSE)))</f>
        <v>0</v>
      </c>
      <c r="T29">
        <f>IF($B29=" ","",IF(ISERROR(1/VLOOKUP($B29,'Justerad allokering kvv'!$B$1:$AG$700,MATCH(T$1,'Justerad allokering kvv'!$B$1:$AF$1,0),FALSE)),VLOOKUP($B29,'Allokerad kvv'!$B$2:$AV$700,MATCH(T$1,'Allokerad kvv'!$B$1:$AV$1,0),FALSE),VLOOKUP($B29,'Justerad allokering kvv'!$B$1:$AG$700,MATCH(T$1,'Justerad allokering kvv'!$B$1:$AF$1,0),FALSE)))</f>
        <v>0</v>
      </c>
      <c r="U29">
        <f>IF($B29=" ","",IF(ISERROR(1/VLOOKUP($B29,'Justerad allokering kvv'!$B$1:$AG$700,MATCH(U$1,'Justerad allokering kvv'!$B$1:$AF$1,0),FALSE)),VLOOKUP($B29,'Allokerad kvv'!$B$2:$AV$700,MATCH(U$1,'Allokerad kvv'!$B$1:$AV$1,0),FALSE),VLOOKUP($B29,'Justerad allokering kvv'!$B$1:$AG$700,MATCH(U$1,'Justerad allokering kvv'!$B$1:$AF$1,0),FALSE)))</f>
        <v>0</v>
      </c>
      <c r="V29">
        <f>IF($B29=" ","",IF(ISERROR(1/VLOOKUP($B29,'Justerad allokering kvv'!$B$1:$AG$700,MATCH(V$1,'Justerad allokering kvv'!$B$1:$AF$1,0),FALSE)),VLOOKUP($B29,'Allokerad kvv'!$B$2:$AV$700,MATCH(V$1,'Allokerad kvv'!$B$1:$AV$1,0),FALSE),VLOOKUP($B29,'Justerad allokering kvv'!$B$1:$AG$700,MATCH(V$1,'Justerad allokering kvv'!$B$1:$AF$1,0),FALSE)))</f>
        <v>0</v>
      </c>
      <c r="W29">
        <f>IF($B29=" ","",IF(ISERROR(1/VLOOKUP($B29,'Justerad allokering kvv'!$B$1:$AG$700,MATCH(W$1,'Justerad allokering kvv'!$B$1:$AF$1,0),FALSE)),VLOOKUP($B29,'Allokerad kvv'!$B$2:$AV$700,MATCH(W$1,'Allokerad kvv'!$B$1:$AV$1,0),FALSE),VLOOKUP($B29,'Justerad allokering kvv'!$B$1:$AG$700,MATCH(W$1,'Justerad allokering kvv'!$B$1:$AF$1,0),FALSE)))</f>
        <v>0</v>
      </c>
      <c r="X29">
        <f>IF($B29=" ","",IF(ISERROR(1/VLOOKUP($B29,'Justerad allokering kvv'!$B$1:$AG$700,MATCH(X$1,'Justerad allokering kvv'!$B$1:$AF$1,0),FALSE)),VLOOKUP($B29,'Allokerad kvv'!$B$2:$AV$700,MATCH(X$1,'Allokerad kvv'!$B$1:$AV$1,0),FALSE),VLOOKUP($B29,'Justerad allokering kvv'!$B$1:$AG$700,MATCH(X$1,'Justerad allokering kvv'!$B$1:$AF$1,0),FALSE)))</f>
        <v>0</v>
      </c>
      <c r="Y29">
        <f>IF($B29=" ","",IF(ISERROR(1/VLOOKUP($B29,'Justerad allokering kvv'!$B$1:$AG$700,MATCH(Y$1,'Justerad allokering kvv'!$B$1:$AF$1,0),FALSE)),VLOOKUP($B29,'Allokerad kvv'!$B$2:$AV$700,MATCH(Y$1,'Allokerad kvv'!$B$1:$AV$1,0),FALSE),VLOOKUP($B29,'Justerad allokering kvv'!$B$1:$AG$700,MATCH(Y$1,'Justerad allokering kvv'!$B$1:$AF$1,0),FALSE)))</f>
        <v>0</v>
      </c>
      <c r="AB29">
        <f>IFERROR(VLOOKUP($B29,Kraftvärmeprod!$B$1:$AO$424,MATCH("Tillförd energi från rökgaskondensering (GWh)",Kraftvärmeprod!$B$1:$AG$1,0),FALSE)/1,0)</f>
        <v>0</v>
      </c>
      <c r="AE29" s="122">
        <f t="shared" si="0"/>
        <v>0</v>
      </c>
      <c r="AG29">
        <f t="shared" si="1"/>
        <v>0</v>
      </c>
      <c r="AH29">
        <f t="shared" si="2"/>
        <v>0</v>
      </c>
      <c r="AI29" t="str">
        <f>IF(AH29=0,"",AH29/VLOOKUP(B29,Kraftvärmeprod!$B$1:$BC$480,MATCH("Summa tillförd energi exklusive rökgaskondensering",Kraftvärmeprod!$B$1:$BC$1,0),FALSE))</f>
        <v/>
      </c>
      <c r="AK29">
        <f t="shared" si="3"/>
        <v>0</v>
      </c>
    </row>
    <row r="30" spans="1:37" x14ac:dyDescent="0.25">
      <c r="A30" s="2" t="s">
        <v>54</v>
      </c>
      <c r="B30" s="2" t="s">
        <v>63</v>
      </c>
      <c r="C30">
        <f>IF($B30=" ","",IF(ISERROR(1/VLOOKUP($B30,'Justerad allokering kvv'!$B$1:$AG$700,MATCH(C$1,'Justerad allokering kvv'!$B$1:$AF$1,0),FALSE)),VLOOKUP($B30,'Allokerad kvv'!$B$2:$AV$700,MATCH(C$1,'Allokerad kvv'!$B$1:$AV$1,0),FALSE),VLOOKUP($B30,'Justerad allokering kvv'!$B$1:$AG$700,MATCH(C$1,'Justerad allokering kvv'!$B$1:$AF$1,0),FALSE)))</f>
        <v>0</v>
      </c>
      <c r="D30">
        <f>IF($B30=" ","",IF(ISERROR(1/VLOOKUP($B30,'Justerad allokering kvv'!$B$1:$AG$700,MATCH(D$1,'Justerad allokering kvv'!$B$1:$AF$1,0),FALSE)),VLOOKUP($B30,'Allokerad kvv'!$B$2:$AV$700,MATCH(D$1,'Allokerad kvv'!$B$1:$AV$1,0),FALSE),VLOOKUP($B30,'Justerad allokering kvv'!$B$1:$AG$700,MATCH(D$1,'Justerad allokering kvv'!$B$1:$AF$1,0),FALSE)))</f>
        <v>0</v>
      </c>
      <c r="E30">
        <f>IF($B30=" ","",IF(ISERROR(1/VLOOKUP($B30,'Justerad allokering kvv'!$B$1:$AG$700,MATCH(E$1,'Justerad allokering kvv'!$B$1:$AF$1,0),FALSE)),VLOOKUP($B30,'Allokerad kvv'!$B$2:$AV$700,MATCH(E$1,'Allokerad kvv'!$B$1:$AV$1,0),FALSE),VLOOKUP($B30,'Justerad allokering kvv'!$B$1:$AG$700,MATCH(E$1,'Justerad allokering kvv'!$B$1:$AF$1,0),FALSE)))</f>
        <v>0</v>
      </c>
      <c r="F30">
        <f>IF($B30=" ","",IF(ISERROR(1/VLOOKUP($B30,'Justerad allokering kvv'!$B$1:$AG$700,MATCH(F$1,'Justerad allokering kvv'!$B$1:$AF$1,0),FALSE)),VLOOKUP($B30,'Allokerad kvv'!$B$2:$AV$700,MATCH(F$1,'Allokerad kvv'!$B$1:$AV$1,0),FALSE),VLOOKUP($B30,'Justerad allokering kvv'!$B$1:$AG$700,MATCH(F$1,'Justerad allokering kvv'!$B$1:$AF$1,0),FALSE)))</f>
        <v>0</v>
      </c>
      <c r="G30">
        <f>IF($B30=" ","",IF(ISERROR(1/VLOOKUP($B30,'Justerad allokering kvv'!$B$1:$AG$700,MATCH(G$1,'Justerad allokering kvv'!$B$1:$AF$1,0),FALSE)),VLOOKUP($B30,'Allokerad kvv'!$B$2:$AV$700,MATCH(G$1,'Allokerad kvv'!$B$1:$AV$1,0),FALSE),VLOOKUP($B30,'Justerad allokering kvv'!$B$1:$AG$700,MATCH(G$1,'Justerad allokering kvv'!$B$1:$AF$1,0),FALSE)))</f>
        <v>0</v>
      </c>
      <c r="H30">
        <f>IF($B30=" ","",IF(ISERROR(1/VLOOKUP($B30,'Justerad allokering kvv'!$B$1:$AG$700,MATCH(H$1,'Justerad allokering kvv'!$B$1:$AF$1,0),FALSE)),VLOOKUP($B30,'Allokerad kvv'!$B$2:$AV$700,MATCH(H$1,'Allokerad kvv'!$B$1:$AV$1,0),FALSE),VLOOKUP($B30,'Justerad allokering kvv'!$B$1:$AG$700,MATCH(H$1,'Justerad allokering kvv'!$B$1:$AF$1,0),FALSE)))</f>
        <v>0</v>
      </c>
      <c r="I30">
        <f>IF($B30=" ","",IF(ISERROR(1/VLOOKUP($B30,'Justerad allokering kvv'!$B$1:$AG$700,MATCH(I$1,'Justerad allokering kvv'!$B$1:$AF$1,0),FALSE)),VLOOKUP($B30,'Allokerad kvv'!$B$2:$AV$700,MATCH(I$1,'Allokerad kvv'!$B$1:$AV$1,0),FALSE),VLOOKUP($B30,'Justerad allokering kvv'!$B$1:$AG$700,MATCH(I$1,'Justerad allokering kvv'!$B$1:$AF$1,0),FALSE)))</f>
        <v>0</v>
      </c>
      <c r="J30">
        <f>IF($B30=" ","",IF(ISERROR(1/VLOOKUP($B30,'Justerad allokering kvv'!$B$1:$AG$700,MATCH(J$1,'Justerad allokering kvv'!$B$1:$AF$1,0),FALSE)),VLOOKUP($B30,'Allokerad kvv'!$B$2:$AV$700,MATCH(J$1,'Allokerad kvv'!$B$1:$AV$1,0),FALSE),VLOOKUP($B30,'Justerad allokering kvv'!$B$1:$AG$700,MATCH(J$1,'Justerad allokering kvv'!$B$1:$AF$1,0),FALSE)))</f>
        <v>0</v>
      </c>
      <c r="K30">
        <f>IF($B30=" ","",IF(ISERROR(1/VLOOKUP($B30,'Justerad allokering kvv'!$B$1:$AG$700,MATCH(K$1,'Justerad allokering kvv'!$B$1:$AF$1,0),FALSE)),VLOOKUP($B30,'Allokerad kvv'!$B$2:$AV$700,MATCH(K$1,'Allokerad kvv'!$B$1:$AV$1,0),FALSE),VLOOKUP($B30,'Justerad allokering kvv'!$B$1:$AG$700,MATCH(K$1,'Justerad allokering kvv'!$B$1:$AF$1,0),FALSE)))</f>
        <v>0</v>
      </c>
      <c r="L30">
        <f>IF($B30=" ","",IF(ISERROR(1/VLOOKUP($B30,'Justerad allokering kvv'!$B$1:$AG$700,MATCH(L$1,'Justerad allokering kvv'!$B$1:$AF$1,0),FALSE)),VLOOKUP($B30,'Allokerad kvv'!$B$2:$AV$700,MATCH(L$1,'Allokerad kvv'!$B$1:$AV$1,0),FALSE),VLOOKUP($B30,'Justerad allokering kvv'!$B$1:$AG$700,MATCH(L$1,'Justerad allokering kvv'!$B$1:$AF$1,0),FALSE)))</f>
        <v>0</v>
      </c>
      <c r="M30">
        <f>IF($B30=" ","",IF(ISERROR(1/VLOOKUP($B30,'Justerad allokering kvv'!$B$1:$AG$700,MATCH(M$1,'Justerad allokering kvv'!$B$1:$AF$1,0),FALSE)),VLOOKUP($B30,'Allokerad kvv'!$B$2:$AV$700,MATCH(M$1,'Allokerad kvv'!$B$1:$AV$1,0),FALSE),VLOOKUP($B30,'Justerad allokering kvv'!$B$1:$AG$700,MATCH(M$1,'Justerad allokering kvv'!$B$1:$AF$1,0),FALSE)))</f>
        <v>0</v>
      </c>
      <c r="N30">
        <f>IF($B30=" ","",IF(ISERROR(1/VLOOKUP($B30,'Justerad allokering kvv'!$B$1:$AG$700,MATCH(N$1,'Justerad allokering kvv'!$B$1:$AF$1,0),FALSE)),VLOOKUP($B30,'Allokerad kvv'!$B$2:$AV$700,MATCH(N$1,'Allokerad kvv'!$B$1:$AV$1,0),FALSE),VLOOKUP($B30,'Justerad allokering kvv'!$B$1:$AG$700,MATCH(N$1,'Justerad allokering kvv'!$B$1:$AF$1,0),FALSE)))</f>
        <v>0</v>
      </c>
      <c r="O30">
        <f>IF($B30=" ","",IF(ISERROR(1/VLOOKUP($B30,'Justerad allokering kvv'!$B$1:$AG$700,MATCH(O$1,'Justerad allokering kvv'!$B$1:$AF$1,0),FALSE)),VLOOKUP($B30,'Allokerad kvv'!$B$2:$AV$700,MATCH(O$1,'Allokerad kvv'!$B$1:$AV$1,0),FALSE),VLOOKUP($B30,'Justerad allokering kvv'!$B$1:$AG$700,MATCH(O$1,'Justerad allokering kvv'!$B$1:$AF$1,0),FALSE)))</f>
        <v>0</v>
      </c>
      <c r="P30">
        <f>IF($B30=" ","",IF(ISERROR(1/VLOOKUP($B30,'Justerad allokering kvv'!$B$1:$AG$700,MATCH(P$1,'Justerad allokering kvv'!$B$1:$AF$1,0),FALSE)),VLOOKUP($B30,'Allokerad kvv'!$B$2:$AV$700,MATCH(P$1,'Allokerad kvv'!$B$1:$AV$1,0),FALSE),VLOOKUP($B30,'Justerad allokering kvv'!$B$1:$AG$700,MATCH(P$1,'Justerad allokering kvv'!$B$1:$AF$1,0),FALSE)))</f>
        <v>0</v>
      </c>
      <c r="Q30">
        <f>IF($B30=" ","",IF(ISERROR(1/VLOOKUP($B30,'Justerad allokering kvv'!$B$1:$AG$700,MATCH(Q$1,'Justerad allokering kvv'!$B$1:$AF$1,0),FALSE)),VLOOKUP($B30,'Allokerad kvv'!$B$2:$AV$700,MATCH(Q$1,'Allokerad kvv'!$B$1:$AV$1,0),FALSE),VLOOKUP($B30,'Justerad allokering kvv'!$B$1:$AG$700,MATCH(Q$1,'Justerad allokering kvv'!$B$1:$AF$1,0),FALSE)))</f>
        <v>0</v>
      </c>
      <c r="R30">
        <f>IF($B30=" ","",IF(ISERROR(1/VLOOKUP($B30,'Justerad allokering kvv'!$B$1:$AG$700,MATCH(R$1,'Justerad allokering kvv'!$B$1:$AF$1,0),FALSE)),VLOOKUP($B30,'Allokerad kvv'!$B$2:$AV$700,MATCH(R$1,'Allokerad kvv'!$B$1:$AV$1,0),FALSE),VLOOKUP($B30,'Justerad allokering kvv'!$B$1:$AG$700,MATCH(R$1,'Justerad allokering kvv'!$B$1:$AF$1,0),FALSE)))</f>
        <v>0</v>
      </c>
      <c r="S30">
        <f>IF($B30=" ","",IF(ISERROR(1/VLOOKUP($B30,'Justerad allokering kvv'!$B$1:$AG$700,MATCH(S$1,'Justerad allokering kvv'!$B$1:$AF$1,0),FALSE)),VLOOKUP($B30,'Allokerad kvv'!$B$2:$AV$700,MATCH(S$1,'Allokerad kvv'!$B$1:$AV$1,0),FALSE),VLOOKUP($B30,'Justerad allokering kvv'!$B$1:$AG$700,MATCH(S$1,'Justerad allokering kvv'!$B$1:$AF$1,0),FALSE)))</f>
        <v>0</v>
      </c>
      <c r="T30">
        <f>IF($B30=" ","",IF(ISERROR(1/VLOOKUP($B30,'Justerad allokering kvv'!$B$1:$AG$700,MATCH(T$1,'Justerad allokering kvv'!$B$1:$AF$1,0),FALSE)),VLOOKUP($B30,'Allokerad kvv'!$B$2:$AV$700,MATCH(T$1,'Allokerad kvv'!$B$1:$AV$1,0),FALSE),VLOOKUP($B30,'Justerad allokering kvv'!$B$1:$AG$700,MATCH(T$1,'Justerad allokering kvv'!$B$1:$AF$1,0),FALSE)))</f>
        <v>0</v>
      </c>
      <c r="U30">
        <f>IF($B30=" ","",IF(ISERROR(1/VLOOKUP($B30,'Justerad allokering kvv'!$B$1:$AG$700,MATCH(U$1,'Justerad allokering kvv'!$B$1:$AF$1,0),FALSE)),VLOOKUP($B30,'Allokerad kvv'!$B$2:$AV$700,MATCH(U$1,'Allokerad kvv'!$B$1:$AV$1,0),FALSE),VLOOKUP($B30,'Justerad allokering kvv'!$B$1:$AG$700,MATCH(U$1,'Justerad allokering kvv'!$B$1:$AF$1,0),FALSE)))</f>
        <v>0</v>
      </c>
      <c r="V30">
        <f>IF($B30=" ","",IF(ISERROR(1/VLOOKUP($B30,'Justerad allokering kvv'!$B$1:$AG$700,MATCH(V$1,'Justerad allokering kvv'!$B$1:$AF$1,0),FALSE)),VLOOKUP($B30,'Allokerad kvv'!$B$2:$AV$700,MATCH(V$1,'Allokerad kvv'!$B$1:$AV$1,0),FALSE),VLOOKUP($B30,'Justerad allokering kvv'!$B$1:$AG$700,MATCH(V$1,'Justerad allokering kvv'!$B$1:$AF$1,0),FALSE)))</f>
        <v>0</v>
      </c>
      <c r="W30">
        <f>IF($B30=" ","",IF(ISERROR(1/VLOOKUP($B30,'Justerad allokering kvv'!$B$1:$AG$700,MATCH(W$1,'Justerad allokering kvv'!$B$1:$AF$1,0),FALSE)),VLOOKUP($B30,'Allokerad kvv'!$B$2:$AV$700,MATCH(W$1,'Allokerad kvv'!$B$1:$AV$1,0),FALSE),VLOOKUP($B30,'Justerad allokering kvv'!$B$1:$AG$700,MATCH(W$1,'Justerad allokering kvv'!$B$1:$AF$1,0),FALSE)))</f>
        <v>0</v>
      </c>
      <c r="X30">
        <f>IF($B30=" ","",IF(ISERROR(1/VLOOKUP($B30,'Justerad allokering kvv'!$B$1:$AG$700,MATCH(X$1,'Justerad allokering kvv'!$B$1:$AF$1,0),FALSE)),VLOOKUP($B30,'Allokerad kvv'!$B$2:$AV$700,MATCH(X$1,'Allokerad kvv'!$B$1:$AV$1,0),FALSE),VLOOKUP($B30,'Justerad allokering kvv'!$B$1:$AG$700,MATCH(X$1,'Justerad allokering kvv'!$B$1:$AF$1,0),FALSE)))</f>
        <v>0</v>
      </c>
      <c r="Y30">
        <f>IF($B30=" ","",IF(ISERROR(1/VLOOKUP($B30,'Justerad allokering kvv'!$B$1:$AG$700,MATCH(Y$1,'Justerad allokering kvv'!$B$1:$AF$1,0),FALSE)),VLOOKUP($B30,'Allokerad kvv'!$B$2:$AV$700,MATCH(Y$1,'Allokerad kvv'!$B$1:$AV$1,0),FALSE),VLOOKUP($B30,'Justerad allokering kvv'!$B$1:$AG$700,MATCH(Y$1,'Justerad allokering kvv'!$B$1:$AF$1,0),FALSE)))</f>
        <v>0</v>
      </c>
      <c r="AB30">
        <f>IFERROR(VLOOKUP($B30,Kraftvärmeprod!$B$1:$AO$424,MATCH("Tillförd energi från rökgaskondensering (GWh)",Kraftvärmeprod!$B$1:$AG$1,0),FALSE)/1,0)</f>
        <v>0</v>
      </c>
      <c r="AE30" s="122">
        <f t="shared" si="0"/>
        <v>0</v>
      </c>
      <c r="AG30">
        <f t="shared" si="1"/>
        <v>0</v>
      </c>
      <c r="AH30">
        <f t="shared" si="2"/>
        <v>0</v>
      </c>
      <c r="AI30" t="str">
        <f>IF(AH30=0,"",AH30/VLOOKUP(B30,Kraftvärmeprod!$B$1:$BC$480,MATCH("Summa tillförd energi exklusive rökgaskondensering",Kraftvärmeprod!$B$1:$BC$1,0),FALSE))</f>
        <v/>
      </c>
      <c r="AK30">
        <f t="shared" si="3"/>
        <v>0</v>
      </c>
    </row>
    <row r="31" spans="1:37" x14ac:dyDescent="0.25">
      <c r="A31" s="2" t="s">
        <v>54</v>
      </c>
      <c r="B31" s="2" t="s">
        <v>64</v>
      </c>
      <c r="C31">
        <f>IF($B31=" ","",IF(ISERROR(1/VLOOKUP($B31,'Justerad allokering kvv'!$B$1:$AG$700,MATCH(C$1,'Justerad allokering kvv'!$B$1:$AF$1,0),FALSE)),VLOOKUP($B31,'Allokerad kvv'!$B$2:$AV$700,MATCH(C$1,'Allokerad kvv'!$B$1:$AV$1,0),FALSE),VLOOKUP($B31,'Justerad allokering kvv'!$B$1:$AG$700,MATCH(C$1,'Justerad allokering kvv'!$B$1:$AF$1,0),FALSE)))</f>
        <v>0</v>
      </c>
      <c r="D31">
        <f>IF($B31=" ","",IF(ISERROR(1/VLOOKUP($B31,'Justerad allokering kvv'!$B$1:$AG$700,MATCH(D$1,'Justerad allokering kvv'!$B$1:$AF$1,0),FALSE)),VLOOKUP($B31,'Allokerad kvv'!$B$2:$AV$700,MATCH(D$1,'Allokerad kvv'!$B$1:$AV$1,0),FALSE),VLOOKUP($B31,'Justerad allokering kvv'!$B$1:$AG$700,MATCH(D$1,'Justerad allokering kvv'!$B$1:$AF$1,0),FALSE)))</f>
        <v>0</v>
      </c>
      <c r="E31">
        <f>IF($B31=" ","",IF(ISERROR(1/VLOOKUP($B31,'Justerad allokering kvv'!$B$1:$AG$700,MATCH(E$1,'Justerad allokering kvv'!$B$1:$AF$1,0),FALSE)),VLOOKUP($B31,'Allokerad kvv'!$B$2:$AV$700,MATCH(E$1,'Allokerad kvv'!$B$1:$AV$1,0),FALSE),VLOOKUP($B31,'Justerad allokering kvv'!$B$1:$AG$700,MATCH(E$1,'Justerad allokering kvv'!$B$1:$AF$1,0),FALSE)))</f>
        <v>0</v>
      </c>
      <c r="F31">
        <f>IF($B31=" ","",IF(ISERROR(1/VLOOKUP($B31,'Justerad allokering kvv'!$B$1:$AG$700,MATCH(F$1,'Justerad allokering kvv'!$B$1:$AF$1,0),FALSE)),VLOOKUP($B31,'Allokerad kvv'!$B$2:$AV$700,MATCH(F$1,'Allokerad kvv'!$B$1:$AV$1,0),FALSE),VLOOKUP($B31,'Justerad allokering kvv'!$B$1:$AG$700,MATCH(F$1,'Justerad allokering kvv'!$B$1:$AF$1,0),FALSE)))</f>
        <v>0</v>
      </c>
      <c r="G31">
        <f>IF($B31=" ","",IF(ISERROR(1/VLOOKUP($B31,'Justerad allokering kvv'!$B$1:$AG$700,MATCH(G$1,'Justerad allokering kvv'!$B$1:$AF$1,0),FALSE)),VLOOKUP($B31,'Allokerad kvv'!$B$2:$AV$700,MATCH(G$1,'Allokerad kvv'!$B$1:$AV$1,0),FALSE),VLOOKUP($B31,'Justerad allokering kvv'!$B$1:$AG$700,MATCH(G$1,'Justerad allokering kvv'!$B$1:$AF$1,0),FALSE)))</f>
        <v>0</v>
      </c>
      <c r="H31">
        <f>IF($B31=" ","",IF(ISERROR(1/VLOOKUP($B31,'Justerad allokering kvv'!$B$1:$AG$700,MATCH(H$1,'Justerad allokering kvv'!$B$1:$AF$1,0),FALSE)),VLOOKUP($B31,'Allokerad kvv'!$B$2:$AV$700,MATCH(H$1,'Allokerad kvv'!$B$1:$AV$1,0),FALSE),VLOOKUP($B31,'Justerad allokering kvv'!$B$1:$AG$700,MATCH(H$1,'Justerad allokering kvv'!$B$1:$AF$1,0),FALSE)))</f>
        <v>0</v>
      </c>
      <c r="I31">
        <f>IF($B31=" ","",IF(ISERROR(1/VLOOKUP($B31,'Justerad allokering kvv'!$B$1:$AG$700,MATCH(I$1,'Justerad allokering kvv'!$B$1:$AF$1,0),FALSE)),VLOOKUP($B31,'Allokerad kvv'!$B$2:$AV$700,MATCH(I$1,'Allokerad kvv'!$B$1:$AV$1,0),FALSE),VLOOKUP($B31,'Justerad allokering kvv'!$B$1:$AG$700,MATCH(I$1,'Justerad allokering kvv'!$B$1:$AF$1,0),FALSE)))</f>
        <v>0</v>
      </c>
      <c r="J31">
        <f>IF($B31=" ","",IF(ISERROR(1/VLOOKUP($B31,'Justerad allokering kvv'!$B$1:$AG$700,MATCH(J$1,'Justerad allokering kvv'!$B$1:$AF$1,0),FALSE)),VLOOKUP($B31,'Allokerad kvv'!$B$2:$AV$700,MATCH(J$1,'Allokerad kvv'!$B$1:$AV$1,0),FALSE),VLOOKUP($B31,'Justerad allokering kvv'!$B$1:$AG$700,MATCH(J$1,'Justerad allokering kvv'!$B$1:$AF$1,0),FALSE)))</f>
        <v>0</v>
      </c>
      <c r="K31">
        <f>IF($B31=" ","",IF(ISERROR(1/VLOOKUP($B31,'Justerad allokering kvv'!$B$1:$AG$700,MATCH(K$1,'Justerad allokering kvv'!$B$1:$AF$1,0),FALSE)),VLOOKUP($B31,'Allokerad kvv'!$B$2:$AV$700,MATCH(K$1,'Allokerad kvv'!$B$1:$AV$1,0),FALSE),VLOOKUP($B31,'Justerad allokering kvv'!$B$1:$AG$700,MATCH(K$1,'Justerad allokering kvv'!$B$1:$AF$1,0),FALSE)))</f>
        <v>0</v>
      </c>
      <c r="L31">
        <f>IF($B31=" ","",IF(ISERROR(1/VLOOKUP($B31,'Justerad allokering kvv'!$B$1:$AG$700,MATCH(L$1,'Justerad allokering kvv'!$B$1:$AF$1,0),FALSE)),VLOOKUP($B31,'Allokerad kvv'!$B$2:$AV$700,MATCH(L$1,'Allokerad kvv'!$B$1:$AV$1,0),FALSE),VLOOKUP($B31,'Justerad allokering kvv'!$B$1:$AG$700,MATCH(L$1,'Justerad allokering kvv'!$B$1:$AF$1,0),FALSE)))</f>
        <v>0</v>
      </c>
      <c r="M31">
        <f>IF($B31=" ","",IF(ISERROR(1/VLOOKUP($B31,'Justerad allokering kvv'!$B$1:$AG$700,MATCH(M$1,'Justerad allokering kvv'!$B$1:$AF$1,0),FALSE)),VLOOKUP($B31,'Allokerad kvv'!$B$2:$AV$700,MATCH(M$1,'Allokerad kvv'!$B$1:$AV$1,0),FALSE),VLOOKUP($B31,'Justerad allokering kvv'!$B$1:$AG$700,MATCH(M$1,'Justerad allokering kvv'!$B$1:$AF$1,0),FALSE)))</f>
        <v>0</v>
      </c>
      <c r="N31">
        <f>IF($B31=" ","",IF(ISERROR(1/VLOOKUP($B31,'Justerad allokering kvv'!$B$1:$AG$700,MATCH(N$1,'Justerad allokering kvv'!$B$1:$AF$1,0),FALSE)),VLOOKUP($B31,'Allokerad kvv'!$B$2:$AV$700,MATCH(N$1,'Allokerad kvv'!$B$1:$AV$1,0),FALSE),VLOOKUP($B31,'Justerad allokering kvv'!$B$1:$AG$700,MATCH(N$1,'Justerad allokering kvv'!$B$1:$AF$1,0),FALSE)))</f>
        <v>0</v>
      </c>
      <c r="O31">
        <f>IF($B31=" ","",IF(ISERROR(1/VLOOKUP($B31,'Justerad allokering kvv'!$B$1:$AG$700,MATCH(O$1,'Justerad allokering kvv'!$B$1:$AF$1,0),FALSE)),VLOOKUP($B31,'Allokerad kvv'!$B$2:$AV$700,MATCH(O$1,'Allokerad kvv'!$B$1:$AV$1,0),FALSE),VLOOKUP($B31,'Justerad allokering kvv'!$B$1:$AG$700,MATCH(O$1,'Justerad allokering kvv'!$B$1:$AF$1,0),FALSE)))</f>
        <v>0</v>
      </c>
      <c r="P31">
        <f>IF($B31=" ","",IF(ISERROR(1/VLOOKUP($B31,'Justerad allokering kvv'!$B$1:$AG$700,MATCH(P$1,'Justerad allokering kvv'!$B$1:$AF$1,0),FALSE)),VLOOKUP($B31,'Allokerad kvv'!$B$2:$AV$700,MATCH(P$1,'Allokerad kvv'!$B$1:$AV$1,0),FALSE),VLOOKUP($B31,'Justerad allokering kvv'!$B$1:$AG$700,MATCH(P$1,'Justerad allokering kvv'!$B$1:$AF$1,0),FALSE)))</f>
        <v>0</v>
      </c>
      <c r="Q31">
        <f>IF($B31=" ","",IF(ISERROR(1/VLOOKUP($B31,'Justerad allokering kvv'!$B$1:$AG$700,MATCH(Q$1,'Justerad allokering kvv'!$B$1:$AF$1,0),FALSE)),VLOOKUP($B31,'Allokerad kvv'!$B$2:$AV$700,MATCH(Q$1,'Allokerad kvv'!$B$1:$AV$1,0),FALSE),VLOOKUP($B31,'Justerad allokering kvv'!$B$1:$AG$700,MATCH(Q$1,'Justerad allokering kvv'!$B$1:$AF$1,0),FALSE)))</f>
        <v>0</v>
      </c>
      <c r="R31">
        <f>IF($B31=" ","",IF(ISERROR(1/VLOOKUP($B31,'Justerad allokering kvv'!$B$1:$AG$700,MATCH(R$1,'Justerad allokering kvv'!$B$1:$AF$1,0),FALSE)),VLOOKUP($B31,'Allokerad kvv'!$B$2:$AV$700,MATCH(R$1,'Allokerad kvv'!$B$1:$AV$1,0),FALSE),VLOOKUP($B31,'Justerad allokering kvv'!$B$1:$AG$700,MATCH(R$1,'Justerad allokering kvv'!$B$1:$AF$1,0),FALSE)))</f>
        <v>0</v>
      </c>
      <c r="S31">
        <f>IF($B31=" ","",IF(ISERROR(1/VLOOKUP($B31,'Justerad allokering kvv'!$B$1:$AG$700,MATCH(S$1,'Justerad allokering kvv'!$B$1:$AF$1,0),FALSE)),VLOOKUP($B31,'Allokerad kvv'!$B$2:$AV$700,MATCH(S$1,'Allokerad kvv'!$B$1:$AV$1,0),FALSE),VLOOKUP($B31,'Justerad allokering kvv'!$B$1:$AG$700,MATCH(S$1,'Justerad allokering kvv'!$B$1:$AF$1,0),FALSE)))</f>
        <v>0</v>
      </c>
      <c r="T31">
        <f>IF($B31=" ","",IF(ISERROR(1/VLOOKUP($B31,'Justerad allokering kvv'!$B$1:$AG$700,MATCH(T$1,'Justerad allokering kvv'!$B$1:$AF$1,0),FALSE)),VLOOKUP($B31,'Allokerad kvv'!$B$2:$AV$700,MATCH(T$1,'Allokerad kvv'!$B$1:$AV$1,0),FALSE),VLOOKUP($B31,'Justerad allokering kvv'!$B$1:$AG$700,MATCH(T$1,'Justerad allokering kvv'!$B$1:$AF$1,0),FALSE)))</f>
        <v>0</v>
      </c>
      <c r="U31">
        <f>IF($B31=" ","",IF(ISERROR(1/VLOOKUP($B31,'Justerad allokering kvv'!$B$1:$AG$700,MATCH(U$1,'Justerad allokering kvv'!$B$1:$AF$1,0),FALSE)),VLOOKUP($B31,'Allokerad kvv'!$B$2:$AV$700,MATCH(U$1,'Allokerad kvv'!$B$1:$AV$1,0),FALSE),VLOOKUP($B31,'Justerad allokering kvv'!$B$1:$AG$700,MATCH(U$1,'Justerad allokering kvv'!$B$1:$AF$1,0),FALSE)))</f>
        <v>0</v>
      </c>
      <c r="V31">
        <f>IF($B31=" ","",IF(ISERROR(1/VLOOKUP($B31,'Justerad allokering kvv'!$B$1:$AG$700,MATCH(V$1,'Justerad allokering kvv'!$B$1:$AF$1,0),FALSE)),VLOOKUP($B31,'Allokerad kvv'!$B$2:$AV$700,MATCH(V$1,'Allokerad kvv'!$B$1:$AV$1,0),FALSE),VLOOKUP($B31,'Justerad allokering kvv'!$B$1:$AG$700,MATCH(V$1,'Justerad allokering kvv'!$B$1:$AF$1,0),FALSE)))</f>
        <v>0</v>
      </c>
      <c r="W31">
        <f>IF($B31=" ","",IF(ISERROR(1/VLOOKUP($B31,'Justerad allokering kvv'!$B$1:$AG$700,MATCH(W$1,'Justerad allokering kvv'!$B$1:$AF$1,0),FALSE)),VLOOKUP($B31,'Allokerad kvv'!$B$2:$AV$700,MATCH(W$1,'Allokerad kvv'!$B$1:$AV$1,0),FALSE),VLOOKUP($B31,'Justerad allokering kvv'!$B$1:$AG$700,MATCH(W$1,'Justerad allokering kvv'!$B$1:$AF$1,0),FALSE)))</f>
        <v>0</v>
      </c>
      <c r="X31">
        <f>IF($B31=" ","",IF(ISERROR(1/VLOOKUP($B31,'Justerad allokering kvv'!$B$1:$AG$700,MATCH(X$1,'Justerad allokering kvv'!$B$1:$AF$1,0),FALSE)),VLOOKUP($B31,'Allokerad kvv'!$B$2:$AV$700,MATCH(X$1,'Allokerad kvv'!$B$1:$AV$1,0),FALSE),VLOOKUP($B31,'Justerad allokering kvv'!$B$1:$AG$700,MATCH(X$1,'Justerad allokering kvv'!$B$1:$AF$1,0),FALSE)))</f>
        <v>0</v>
      </c>
      <c r="Y31">
        <f>IF($B31=" ","",IF(ISERROR(1/VLOOKUP($B31,'Justerad allokering kvv'!$B$1:$AG$700,MATCH(Y$1,'Justerad allokering kvv'!$B$1:$AF$1,0),FALSE)),VLOOKUP($B31,'Allokerad kvv'!$B$2:$AV$700,MATCH(Y$1,'Allokerad kvv'!$B$1:$AV$1,0),FALSE),VLOOKUP($B31,'Justerad allokering kvv'!$B$1:$AG$700,MATCH(Y$1,'Justerad allokering kvv'!$B$1:$AF$1,0),FALSE)))</f>
        <v>0</v>
      </c>
      <c r="AB31">
        <f>IFERROR(VLOOKUP($B31,Kraftvärmeprod!$B$1:$AO$424,MATCH("Tillförd energi från rökgaskondensering (GWh)",Kraftvärmeprod!$B$1:$AG$1,0),FALSE)/1,0)</f>
        <v>0</v>
      </c>
      <c r="AE31" s="122">
        <f t="shared" si="0"/>
        <v>0</v>
      </c>
      <c r="AG31">
        <f t="shared" si="1"/>
        <v>0</v>
      </c>
      <c r="AH31">
        <f t="shared" si="2"/>
        <v>0</v>
      </c>
      <c r="AI31" t="str">
        <f>IF(AH31=0,"",AH31/VLOOKUP(B31,Kraftvärmeprod!$B$1:$BC$480,MATCH("Summa tillförd energi exklusive rökgaskondensering",Kraftvärmeprod!$B$1:$BC$1,0),FALSE))</f>
        <v/>
      </c>
      <c r="AK31">
        <f t="shared" si="3"/>
        <v>0</v>
      </c>
    </row>
    <row r="32" spans="1:37" x14ac:dyDescent="0.25">
      <c r="A32" s="2" t="s">
        <v>67</v>
      </c>
      <c r="B32" s="2" t="s">
        <v>68</v>
      </c>
      <c r="C32">
        <f>IF($B32=" ","",IF(ISERROR(1/VLOOKUP($B32,'Justerad allokering kvv'!$B$1:$AG$700,MATCH(C$1,'Justerad allokering kvv'!$B$1:$AF$1,0),FALSE)),VLOOKUP($B32,'Allokerad kvv'!$B$2:$AV$700,MATCH(C$1,'Allokerad kvv'!$B$1:$AV$1,0),FALSE),VLOOKUP($B32,'Justerad allokering kvv'!$B$1:$AG$700,MATCH(C$1,'Justerad allokering kvv'!$B$1:$AF$1,0),FALSE)))</f>
        <v>0</v>
      </c>
      <c r="D32">
        <f>IF($B32=" ","",IF(ISERROR(1/VLOOKUP($B32,'Justerad allokering kvv'!$B$1:$AG$700,MATCH(D$1,'Justerad allokering kvv'!$B$1:$AF$1,0),FALSE)),VLOOKUP($B32,'Allokerad kvv'!$B$2:$AV$700,MATCH(D$1,'Allokerad kvv'!$B$1:$AV$1,0),FALSE),VLOOKUP($B32,'Justerad allokering kvv'!$B$1:$AG$700,MATCH(D$1,'Justerad allokering kvv'!$B$1:$AF$1,0),FALSE)))</f>
        <v>0</v>
      </c>
      <c r="E32">
        <f>IF($B32=" ","",IF(ISERROR(1/VLOOKUP($B32,'Justerad allokering kvv'!$B$1:$AG$700,MATCH(E$1,'Justerad allokering kvv'!$B$1:$AF$1,0),FALSE)),VLOOKUP($B32,'Allokerad kvv'!$B$2:$AV$700,MATCH(E$1,'Allokerad kvv'!$B$1:$AV$1,0),FALSE),VLOOKUP($B32,'Justerad allokering kvv'!$B$1:$AG$700,MATCH(E$1,'Justerad allokering kvv'!$B$1:$AF$1,0),FALSE)))</f>
        <v>0</v>
      </c>
      <c r="F32">
        <f>IF($B32=" ","",IF(ISERROR(1/VLOOKUP($B32,'Justerad allokering kvv'!$B$1:$AG$700,MATCH(F$1,'Justerad allokering kvv'!$B$1:$AF$1,0),FALSE)),VLOOKUP($B32,'Allokerad kvv'!$B$2:$AV$700,MATCH(F$1,'Allokerad kvv'!$B$1:$AV$1,0),FALSE),VLOOKUP($B32,'Justerad allokering kvv'!$B$1:$AG$700,MATCH(F$1,'Justerad allokering kvv'!$B$1:$AF$1,0),FALSE)))</f>
        <v>0</v>
      </c>
      <c r="G32">
        <f>IF($B32=" ","",IF(ISERROR(1/VLOOKUP($B32,'Justerad allokering kvv'!$B$1:$AG$700,MATCH(G$1,'Justerad allokering kvv'!$B$1:$AF$1,0),FALSE)),VLOOKUP($B32,'Allokerad kvv'!$B$2:$AV$700,MATCH(G$1,'Allokerad kvv'!$B$1:$AV$1,0),FALSE),VLOOKUP($B32,'Justerad allokering kvv'!$B$1:$AG$700,MATCH(G$1,'Justerad allokering kvv'!$B$1:$AF$1,0),FALSE)))</f>
        <v>0</v>
      </c>
      <c r="H32">
        <f>IF($B32=" ","",IF(ISERROR(1/VLOOKUP($B32,'Justerad allokering kvv'!$B$1:$AG$700,MATCH(H$1,'Justerad allokering kvv'!$B$1:$AF$1,0),FALSE)),VLOOKUP($B32,'Allokerad kvv'!$B$2:$AV$700,MATCH(H$1,'Allokerad kvv'!$B$1:$AV$1,0),FALSE),VLOOKUP($B32,'Justerad allokering kvv'!$B$1:$AG$700,MATCH(H$1,'Justerad allokering kvv'!$B$1:$AF$1,0),FALSE)))</f>
        <v>0</v>
      </c>
      <c r="I32">
        <f>IF($B32=" ","",IF(ISERROR(1/VLOOKUP($B32,'Justerad allokering kvv'!$B$1:$AG$700,MATCH(I$1,'Justerad allokering kvv'!$B$1:$AF$1,0),FALSE)),VLOOKUP($B32,'Allokerad kvv'!$B$2:$AV$700,MATCH(I$1,'Allokerad kvv'!$B$1:$AV$1,0),FALSE),VLOOKUP($B32,'Justerad allokering kvv'!$B$1:$AG$700,MATCH(I$1,'Justerad allokering kvv'!$B$1:$AF$1,0),FALSE)))</f>
        <v>0</v>
      </c>
      <c r="J32">
        <f>IF($B32=" ","",IF(ISERROR(1/VLOOKUP($B32,'Justerad allokering kvv'!$B$1:$AG$700,MATCH(J$1,'Justerad allokering kvv'!$B$1:$AF$1,0),FALSE)),VLOOKUP($B32,'Allokerad kvv'!$B$2:$AV$700,MATCH(J$1,'Allokerad kvv'!$B$1:$AV$1,0),FALSE),VLOOKUP($B32,'Justerad allokering kvv'!$B$1:$AG$700,MATCH(J$1,'Justerad allokering kvv'!$B$1:$AF$1,0),FALSE)))</f>
        <v>0</v>
      </c>
      <c r="K32">
        <f>IF($B32=" ","",IF(ISERROR(1/VLOOKUP($B32,'Justerad allokering kvv'!$B$1:$AG$700,MATCH(K$1,'Justerad allokering kvv'!$B$1:$AF$1,0),FALSE)),VLOOKUP($B32,'Allokerad kvv'!$B$2:$AV$700,MATCH(K$1,'Allokerad kvv'!$B$1:$AV$1,0),FALSE),VLOOKUP($B32,'Justerad allokering kvv'!$B$1:$AG$700,MATCH(K$1,'Justerad allokering kvv'!$B$1:$AF$1,0),FALSE)))</f>
        <v>0</v>
      </c>
      <c r="L32">
        <f>IF($B32=" ","",IF(ISERROR(1/VLOOKUP($B32,'Justerad allokering kvv'!$B$1:$AG$700,MATCH(L$1,'Justerad allokering kvv'!$B$1:$AF$1,0),FALSE)),VLOOKUP($B32,'Allokerad kvv'!$B$2:$AV$700,MATCH(L$1,'Allokerad kvv'!$B$1:$AV$1,0),FALSE),VLOOKUP($B32,'Justerad allokering kvv'!$B$1:$AG$700,MATCH(L$1,'Justerad allokering kvv'!$B$1:$AF$1,0),FALSE)))</f>
        <v>0</v>
      </c>
      <c r="M32">
        <f>IF($B32=" ","",IF(ISERROR(1/VLOOKUP($B32,'Justerad allokering kvv'!$B$1:$AG$700,MATCH(M$1,'Justerad allokering kvv'!$B$1:$AF$1,0),FALSE)),VLOOKUP($B32,'Allokerad kvv'!$B$2:$AV$700,MATCH(M$1,'Allokerad kvv'!$B$1:$AV$1,0),FALSE),VLOOKUP($B32,'Justerad allokering kvv'!$B$1:$AG$700,MATCH(M$1,'Justerad allokering kvv'!$B$1:$AF$1,0),FALSE)))</f>
        <v>0</v>
      </c>
      <c r="N32">
        <f>IF($B32=" ","",IF(ISERROR(1/VLOOKUP($B32,'Justerad allokering kvv'!$B$1:$AG$700,MATCH(N$1,'Justerad allokering kvv'!$B$1:$AF$1,0),FALSE)),VLOOKUP($B32,'Allokerad kvv'!$B$2:$AV$700,MATCH(N$1,'Allokerad kvv'!$B$1:$AV$1,0),FALSE),VLOOKUP($B32,'Justerad allokering kvv'!$B$1:$AG$700,MATCH(N$1,'Justerad allokering kvv'!$B$1:$AF$1,0),FALSE)))</f>
        <v>0</v>
      </c>
      <c r="O32">
        <f>IF($B32=" ","",IF(ISERROR(1/VLOOKUP($B32,'Justerad allokering kvv'!$B$1:$AG$700,MATCH(O$1,'Justerad allokering kvv'!$B$1:$AF$1,0),FALSE)),VLOOKUP($B32,'Allokerad kvv'!$B$2:$AV$700,MATCH(O$1,'Allokerad kvv'!$B$1:$AV$1,0),FALSE),VLOOKUP($B32,'Justerad allokering kvv'!$B$1:$AG$700,MATCH(O$1,'Justerad allokering kvv'!$B$1:$AF$1,0),FALSE)))</f>
        <v>0</v>
      </c>
      <c r="P32">
        <f>IF($B32=" ","",IF(ISERROR(1/VLOOKUP($B32,'Justerad allokering kvv'!$B$1:$AG$700,MATCH(P$1,'Justerad allokering kvv'!$B$1:$AF$1,0),FALSE)),VLOOKUP($B32,'Allokerad kvv'!$B$2:$AV$700,MATCH(P$1,'Allokerad kvv'!$B$1:$AV$1,0),FALSE),VLOOKUP($B32,'Justerad allokering kvv'!$B$1:$AG$700,MATCH(P$1,'Justerad allokering kvv'!$B$1:$AF$1,0),FALSE)))</f>
        <v>0</v>
      </c>
      <c r="Q32">
        <f>IF($B32=" ","",IF(ISERROR(1/VLOOKUP($B32,'Justerad allokering kvv'!$B$1:$AG$700,MATCH(Q$1,'Justerad allokering kvv'!$B$1:$AF$1,0),FALSE)),VLOOKUP($B32,'Allokerad kvv'!$B$2:$AV$700,MATCH(Q$1,'Allokerad kvv'!$B$1:$AV$1,0),FALSE),VLOOKUP($B32,'Justerad allokering kvv'!$B$1:$AG$700,MATCH(Q$1,'Justerad allokering kvv'!$B$1:$AF$1,0),FALSE)))</f>
        <v>0</v>
      </c>
      <c r="R32">
        <f>IF($B32=" ","",IF(ISERROR(1/VLOOKUP($B32,'Justerad allokering kvv'!$B$1:$AG$700,MATCH(R$1,'Justerad allokering kvv'!$B$1:$AF$1,0),FALSE)),VLOOKUP($B32,'Allokerad kvv'!$B$2:$AV$700,MATCH(R$1,'Allokerad kvv'!$B$1:$AV$1,0),FALSE),VLOOKUP($B32,'Justerad allokering kvv'!$B$1:$AG$700,MATCH(R$1,'Justerad allokering kvv'!$B$1:$AF$1,0),FALSE)))</f>
        <v>0</v>
      </c>
      <c r="S32">
        <f>IF($B32=" ","",IF(ISERROR(1/VLOOKUP($B32,'Justerad allokering kvv'!$B$1:$AG$700,MATCH(S$1,'Justerad allokering kvv'!$B$1:$AF$1,0),FALSE)),VLOOKUP($B32,'Allokerad kvv'!$B$2:$AV$700,MATCH(S$1,'Allokerad kvv'!$B$1:$AV$1,0),FALSE),VLOOKUP($B32,'Justerad allokering kvv'!$B$1:$AG$700,MATCH(S$1,'Justerad allokering kvv'!$B$1:$AF$1,0),FALSE)))</f>
        <v>0</v>
      </c>
      <c r="T32">
        <f>IF($B32=" ","",IF(ISERROR(1/VLOOKUP($B32,'Justerad allokering kvv'!$B$1:$AG$700,MATCH(T$1,'Justerad allokering kvv'!$B$1:$AF$1,0),FALSE)),VLOOKUP($B32,'Allokerad kvv'!$B$2:$AV$700,MATCH(T$1,'Allokerad kvv'!$B$1:$AV$1,0),FALSE),VLOOKUP($B32,'Justerad allokering kvv'!$B$1:$AG$700,MATCH(T$1,'Justerad allokering kvv'!$B$1:$AF$1,0),FALSE)))</f>
        <v>0</v>
      </c>
      <c r="U32">
        <f>IF($B32=" ","",IF(ISERROR(1/VLOOKUP($B32,'Justerad allokering kvv'!$B$1:$AG$700,MATCH(U$1,'Justerad allokering kvv'!$B$1:$AF$1,0),FALSE)),VLOOKUP($B32,'Allokerad kvv'!$B$2:$AV$700,MATCH(U$1,'Allokerad kvv'!$B$1:$AV$1,0),FALSE),VLOOKUP($B32,'Justerad allokering kvv'!$B$1:$AG$700,MATCH(U$1,'Justerad allokering kvv'!$B$1:$AF$1,0),FALSE)))</f>
        <v>0</v>
      </c>
      <c r="V32">
        <f>IF($B32=" ","",IF(ISERROR(1/VLOOKUP($B32,'Justerad allokering kvv'!$B$1:$AG$700,MATCH(V$1,'Justerad allokering kvv'!$B$1:$AF$1,0),FALSE)),VLOOKUP($B32,'Allokerad kvv'!$B$2:$AV$700,MATCH(V$1,'Allokerad kvv'!$B$1:$AV$1,0),FALSE),VLOOKUP($B32,'Justerad allokering kvv'!$B$1:$AG$700,MATCH(V$1,'Justerad allokering kvv'!$B$1:$AF$1,0),FALSE)))</f>
        <v>0</v>
      </c>
      <c r="W32">
        <f>IF($B32=" ","",IF(ISERROR(1/VLOOKUP($B32,'Justerad allokering kvv'!$B$1:$AG$700,MATCH(W$1,'Justerad allokering kvv'!$B$1:$AF$1,0),FALSE)),VLOOKUP($B32,'Allokerad kvv'!$B$2:$AV$700,MATCH(W$1,'Allokerad kvv'!$B$1:$AV$1,0),FALSE),VLOOKUP($B32,'Justerad allokering kvv'!$B$1:$AG$700,MATCH(W$1,'Justerad allokering kvv'!$B$1:$AF$1,0),FALSE)))</f>
        <v>0</v>
      </c>
      <c r="X32">
        <f>IF($B32=" ","",IF(ISERROR(1/VLOOKUP($B32,'Justerad allokering kvv'!$B$1:$AG$700,MATCH(X$1,'Justerad allokering kvv'!$B$1:$AF$1,0),FALSE)),VLOOKUP($B32,'Allokerad kvv'!$B$2:$AV$700,MATCH(X$1,'Allokerad kvv'!$B$1:$AV$1,0),FALSE),VLOOKUP($B32,'Justerad allokering kvv'!$B$1:$AG$700,MATCH(X$1,'Justerad allokering kvv'!$B$1:$AF$1,0),FALSE)))</f>
        <v>0</v>
      </c>
      <c r="Y32">
        <f>IF($B32=" ","",IF(ISERROR(1/VLOOKUP($B32,'Justerad allokering kvv'!$B$1:$AG$700,MATCH(Y$1,'Justerad allokering kvv'!$B$1:$AF$1,0),FALSE)),VLOOKUP($B32,'Allokerad kvv'!$B$2:$AV$700,MATCH(Y$1,'Allokerad kvv'!$B$1:$AV$1,0),FALSE),VLOOKUP($B32,'Justerad allokering kvv'!$B$1:$AG$700,MATCH(Y$1,'Justerad allokering kvv'!$B$1:$AF$1,0),FALSE)))</f>
        <v>0</v>
      </c>
      <c r="AB32">
        <f>IFERROR(VLOOKUP($B32,Kraftvärmeprod!$B$1:$AO$424,MATCH("Tillförd energi från rökgaskondensering (GWh)",Kraftvärmeprod!$B$1:$AG$1,0),FALSE)/1,0)</f>
        <v>0</v>
      </c>
      <c r="AE32" s="122">
        <f t="shared" si="0"/>
        <v>0</v>
      </c>
      <c r="AG32">
        <f t="shared" si="1"/>
        <v>0</v>
      </c>
      <c r="AH32">
        <f t="shared" si="2"/>
        <v>0</v>
      </c>
      <c r="AI32" t="str">
        <f>IF(AH32=0,"",AH32/VLOOKUP(B32,Kraftvärmeprod!$B$1:$BC$480,MATCH("Summa tillförd energi exklusive rökgaskondensering",Kraftvärmeprod!$B$1:$BC$1,0),FALSE))</f>
        <v/>
      </c>
      <c r="AK32">
        <f t="shared" si="3"/>
        <v>0</v>
      </c>
    </row>
    <row r="33" spans="1:37" x14ac:dyDescent="0.25">
      <c r="A33" s="2" t="s">
        <v>67</v>
      </c>
      <c r="B33" s="2" t="s">
        <v>69</v>
      </c>
      <c r="C33">
        <f>IF($B33=" ","",IF(ISERROR(1/VLOOKUP($B33,'Justerad allokering kvv'!$B$1:$AG$700,MATCH(C$1,'Justerad allokering kvv'!$B$1:$AF$1,0),FALSE)),VLOOKUP($B33,'Allokerad kvv'!$B$2:$AV$700,MATCH(C$1,'Allokerad kvv'!$B$1:$AV$1,0),FALSE),VLOOKUP($B33,'Justerad allokering kvv'!$B$1:$AG$700,MATCH(C$1,'Justerad allokering kvv'!$B$1:$AF$1,0),FALSE)))</f>
        <v>70.413399999999996</v>
      </c>
      <c r="D33">
        <f>IF($B33=" ","",IF(ISERROR(1/VLOOKUP($B33,'Justerad allokering kvv'!$B$1:$AG$700,MATCH(D$1,'Justerad allokering kvv'!$B$1:$AF$1,0),FALSE)),VLOOKUP($B33,'Allokerad kvv'!$B$2:$AV$700,MATCH(D$1,'Allokerad kvv'!$B$1:$AV$1,0),FALSE),VLOOKUP($B33,'Justerad allokering kvv'!$B$1:$AG$700,MATCH(D$1,'Justerad allokering kvv'!$B$1:$AF$1,0),FALSE)))</f>
        <v>0</v>
      </c>
      <c r="E33">
        <f>IF($B33=" ","",IF(ISERROR(1/VLOOKUP($B33,'Justerad allokering kvv'!$B$1:$AG$700,MATCH(E$1,'Justerad allokering kvv'!$B$1:$AF$1,0),FALSE)),VLOOKUP($B33,'Allokerad kvv'!$B$2:$AV$700,MATCH(E$1,'Allokerad kvv'!$B$1:$AV$1,0),FALSE),VLOOKUP($B33,'Justerad allokering kvv'!$B$1:$AG$700,MATCH(E$1,'Justerad allokering kvv'!$B$1:$AF$1,0),FALSE)))</f>
        <v>8.9480900000000002E-2</v>
      </c>
      <c r="F33">
        <f>IF($B33=" ","",IF(ISERROR(1/VLOOKUP($B33,'Justerad allokering kvv'!$B$1:$AG$700,MATCH(F$1,'Justerad allokering kvv'!$B$1:$AF$1,0),FALSE)),VLOOKUP($B33,'Allokerad kvv'!$B$2:$AV$700,MATCH(F$1,'Allokerad kvv'!$B$1:$AV$1,0),FALSE),VLOOKUP($B33,'Justerad allokering kvv'!$B$1:$AG$700,MATCH(F$1,'Justerad allokering kvv'!$B$1:$AF$1,0),FALSE)))</f>
        <v>0</v>
      </c>
      <c r="G33">
        <f>IF($B33=" ","",IF(ISERROR(1/VLOOKUP($B33,'Justerad allokering kvv'!$B$1:$AG$700,MATCH(G$1,'Justerad allokering kvv'!$B$1:$AF$1,0),FALSE)),VLOOKUP($B33,'Allokerad kvv'!$B$2:$AV$700,MATCH(G$1,'Allokerad kvv'!$B$1:$AV$1,0),FALSE),VLOOKUP($B33,'Justerad allokering kvv'!$B$1:$AG$700,MATCH(G$1,'Justerad allokering kvv'!$B$1:$AF$1,0),FALSE)))</f>
        <v>0.66887600000000003</v>
      </c>
      <c r="H33">
        <f>IF($B33=" ","",IF(ISERROR(1/VLOOKUP($B33,'Justerad allokering kvv'!$B$1:$AG$700,MATCH(H$1,'Justerad allokering kvv'!$B$1:$AF$1,0),FALSE)),VLOOKUP($B33,'Allokerad kvv'!$B$2:$AV$700,MATCH(H$1,'Allokerad kvv'!$B$1:$AV$1,0),FALSE),VLOOKUP($B33,'Justerad allokering kvv'!$B$1:$AG$700,MATCH(H$1,'Justerad allokering kvv'!$B$1:$AF$1,0),FALSE)))</f>
        <v>0</v>
      </c>
      <c r="I33">
        <f>IF($B33=" ","",IF(ISERROR(1/VLOOKUP($B33,'Justerad allokering kvv'!$B$1:$AG$700,MATCH(I$1,'Justerad allokering kvv'!$B$1:$AF$1,0),FALSE)),VLOOKUP($B33,'Allokerad kvv'!$B$2:$AV$700,MATCH(I$1,'Allokerad kvv'!$B$1:$AV$1,0),FALSE),VLOOKUP($B33,'Justerad allokering kvv'!$B$1:$AG$700,MATCH(I$1,'Justerad allokering kvv'!$B$1:$AF$1,0),FALSE)))</f>
        <v>0</v>
      </c>
      <c r="J33">
        <f>IF($B33=" ","",IF(ISERROR(1/VLOOKUP($B33,'Justerad allokering kvv'!$B$1:$AG$700,MATCH(J$1,'Justerad allokering kvv'!$B$1:$AF$1,0),FALSE)),VLOOKUP($B33,'Allokerad kvv'!$B$2:$AV$700,MATCH(J$1,'Allokerad kvv'!$B$1:$AV$1,0),FALSE),VLOOKUP($B33,'Justerad allokering kvv'!$B$1:$AG$700,MATCH(J$1,'Justerad allokering kvv'!$B$1:$AF$1,0),FALSE)))</f>
        <v>0</v>
      </c>
      <c r="K33">
        <f>IF($B33=" ","",IF(ISERROR(1/VLOOKUP($B33,'Justerad allokering kvv'!$B$1:$AG$700,MATCH(K$1,'Justerad allokering kvv'!$B$1:$AF$1,0),FALSE)),VLOOKUP($B33,'Allokerad kvv'!$B$2:$AV$700,MATCH(K$1,'Allokerad kvv'!$B$1:$AV$1,0),FALSE),VLOOKUP($B33,'Justerad allokering kvv'!$B$1:$AG$700,MATCH(K$1,'Justerad allokering kvv'!$B$1:$AF$1,0),FALSE)))</f>
        <v>0</v>
      </c>
      <c r="L33">
        <f>IF($B33=" ","",IF(ISERROR(1/VLOOKUP($B33,'Justerad allokering kvv'!$B$1:$AG$700,MATCH(L$1,'Justerad allokering kvv'!$B$1:$AF$1,0),FALSE)),VLOOKUP($B33,'Allokerad kvv'!$B$2:$AV$700,MATCH(L$1,'Allokerad kvv'!$B$1:$AV$1,0),FALSE),VLOOKUP($B33,'Justerad allokering kvv'!$B$1:$AG$700,MATCH(L$1,'Justerad allokering kvv'!$B$1:$AF$1,0),FALSE)))</f>
        <v>6.0011900000000002</v>
      </c>
      <c r="M33">
        <f>IF($B33=" ","",IF(ISERROR(1/VLOOKUP($B33,'Justerad allokering kvv'!$B$1:$AG$700,MATCH(M$1,'Justerad allokering kvv'!$B$1:$AF$1,0),FALSE)),VLOOKUP($B33,'Allokerad kvv'!$B$2:$AV$700,MATCH(M$1,'Allokerad kvv'!$B$1:$AV$1,0),FALSE),VLOOKUP($B33,'Justerad allokering kvv'!$B$1:$AG$700,MATCH(M$1,'Justerad allokering kvv'!$B$1:$AF$1,0),FALSE)))</f>
        <v>0</v>
      </c>
      <c r="N33">
        <f>IF($B33=" ","",IF(ISERROR(1/VLOOKUP($B33,'Justerad allokering kvv'!$B$1:$AG$700,MATCH(N$1,'Justerad allokering kvv'!$B$1:$AF$1,0),FALSE)),VLOOKUP($B33,'Allokerad kvv'!$B$2:$AV$700,MATCH(N$1,'Allokerad kvv'!$B$1:$AV$1,0),FALSE),VLOOKUP($B33,'Justerad allokering kvv'!$B$1:$AG$700,MATCH(N$1,'Justerad allokering kvv'!$B$1:$AF$1,0),FALSE)))</f>
        <v>0</v>
      </c>
      <c r="O33">
        <f>IF($B33=" ","",IF(ISERROR(1/VLOOKUP($B33,'Justerad allokering kvv'!$B$1:$AG$700,MATCH(O$1,'Justerad allokering kvv'!$B$1:$AF$1,0),FALSE)),VLOOKUP($B33,'Allokerad kvv'!$B$2:$AV$700,MATCH(O$1,'Allokerad kvv'!$B$1:$AV$1,0),FALSE),VLOOKUP($B33,'Justerad allokering kvv'!$B$1:$AG$700,MATCH(O$1,'Justerad allokering kvv'!$B$1:$AF$1,0),FALSE)))</f>
        <v>0</v>
      </c>
      <c r="P33">
        <f>IF($B33=" ","",IF(ISERROR(1/VLOOKUP($B33,'Justerad allokering kvv'!$B$1:$AG$700,MATCH(P$1,'Justerad allokering kvv'!$B$1:$AF$1,0),FALSE)),VLOOKUP($B33,'Allokerad kvv'!$B$2:$AV$700,MATCH(P$1,'Allokerad kvv'!$B$1:$AV$1,0),FALSE),VLOOKUP($B33,'Justerad allokering kvv'!$B$1:$AG$700,MATCH(P$1,'Justerad allokering kvv'!$B$1:$AF$1,0),FALSE)))</f>
        <v>0</v>
      </c>
      <c r="Q33">
        <f>IF($B33=" ","",IF(ISERROR(1/VLOOKUP($B33,'Justerad allokering kvv'!$B$1:$AG$700,MATCH(Q$1,'Justerad allokering kvv'!$B$1:$AF$1,0),FALSE)),VLOOKUP($B33,'Allokerad kvv'!$B$2:$AV$700,MATCH(Q$1,'Allokerad kvv'!$B$1:$AV$1,0),FALSE),VLOOKUP($B33,'Justerad allokering kvv'!$B$1:$AG$700,MATCH(Q$1,'Justerad allokering kvv'!$B$1:$AF$1,0),FALSE)))</f>
        <v>0</v>
      </c>
      <c r="R33">
        <f>IF($B33=" ","",IF(ISERROR(1/VLOOKUP($B33,'Justerad allokering kvv'!$B$1:$AG$700,MATCH(R$1,'Justerad allokering kvv'!$B$1:$AF$1,0),FALSE)),VLOOKUP($B33,'Allokerad kvv'!$B$2:$AV$700,MATCH(R$1,'Allokerad kvv'!$B$1:$AV$1,0),FALSE),VLOOKUP($B33,'Justerad allokering kvv'!$B$1:$AG$700,MATCH(R$1,'Justerad allokering kvv'!$B$1:$AF$1,0),FALSE)))</f>
        <v>3.43676</v>
      </c>
      <c r="S33">
        <f>IF($B33=" ","",IF(ISERROR(1/VLOOKUP($B33,'Justerad allokering kvv'!$B$1:$AG$700,MATCH(S$1,'Justerad allokering kvv'!$B$1:$AF$1,0),FALSE)),VLOOKUP($B33,'Allokerad kvv'!$B$2:$AV$700,MATCH(S$1,'Allokerad kvv'!$B$1:$AV$1,0),FALSE),VLOOKUP($B33,'Justerad allokering kvv'!$B$1:$AG$700,MATCH(S$1,'Justerad allokering kvv'!$B$1:$AF$1,0),FALSE)))</f>
        <v>0</v>
      </c>
      <c r="T33">
        <f>IF($B33=" ","",IF(ISERROR(1/VLOOKUP($B33,'Justerad allokering kvv'!$B$1:$AG$700,MATCH(T$1,'Justerad allokering kvv'!$B$1:$AF$1,0),FALSE)),VLOOKUP($B33,'Allokerad kvv'!$B$2:$AV$700,MATCH(T$1,'Allokerad kvv'!$B$1:$AV$1,0),FALSE),VLOOKUP($B33,'Justerad allokering kvv'!$B$1:$AG$700,MATCH(T$1,'Justerad allokering kvv'!$B$1:$AF$1,0),FALSE)))</f>
        <v>0</v>
      </c>
      <c r="U33">
        <f>IF($B33=" ","",IF(ISERROR(1/VLOOKUP($B33,'Justerad allokering kvv'!$B$1:$AG$700,MATCH(U$1,'Justerad allokering kvv'!$B$1:$AF$1,0),FALSE)),VLOOKUP($B33,'Allokerad kvv'!$B$2:$AV$700,MATCH(U$1,'Allokerad kvv'!$B$1:$AV$1,0),FALSE),VLOOKUP($B33,'Justerad allokering kvv'!$B$1:$AG$700,MATCH(U$1,'Justerad allokering kvv'!$B$1:$AF$1,0),FALSE)))</f>
        <v>0</v>
      </c>
      <c r="V33">
        <f>IF($B33=" ","",IF(ISERROR(1/VLOOKUP($B33,'Justerad allokering kvv'!$B$1:$AG$700,MATCH(V$1,'Justerad allokering kvv'!$B$1:$AF$1,0),FALSE)),VLOOKUP($B33,'Allokerad kvv'!$B$2:$AV$700,MATCH(V$1,'Allokerad kvv'!$B$1:$AV$1,0),FALSE),VLOOKUP($B33,'Justerad allokering kvv'!$B$1:$AG$700,MATCH(V$1,'Justerad allokering kvv'!$B$1:$AF$1,0),FALSE)))</f>
        <v>0</v>
      </c>
      <c r="W33">
        <f>IF($B33=" ","",IF(ISERROR(1/VLOOKUP($B33,'Justerad allokering kvv'!$B$1:$AG$700,MATCH(W$1,'Justerad allokering kvv'!$B$1:$AF$1,0),FALSE)),VLOOKUP($B33,'Allokerad kvv'!$B$2:$AV$700,MATCH(W$1,'Allokerad kvv'!$B$1:$AV$1,0),FALSE),VLOOKUP($B33,'Justerad allokering kvv'!$B$1:$AG$700,MATCH(W$1,'Justerad allokering kvv'!$B$1:$AF$1,0),FALSE)))</f>
        <v>0</v>
      </c>
      <c r="X33">
        <f>IF($B33=" ","",IF(ISERROR(1/VLOOKUP($B33,'Justerad allokering kvv'!$B$1:$AG$700,MATCH(X$1,'Justerad allokering kvv'!$B$1:$AF$1,0),FALSE)),VLOOKUP($B33,'Allokerad kvv'!$B$2:$AV$700,MATCH(X$1,'Allokerad kvv'!$B$1:$AV$1,0),FALSE),VLOOKUP($B33,'Justerad allokering kvv'!$B$1:$AG$700,MATCH(X$1,'Justerad allokering kvv'!$B$1:$AF$1,0),FALSE)))</f>
        <v>0</v>
      </c>
      <c r="Y33">
        <f>IF($B33=" ","",IF(ISERROR(1/VLOOKUP($B33,'Justerad allokering kvv'!$B$1:$AG$700,MATCH(Y$1,'Justerad allokering kvv'!$B$1:$AF$1,0),FALSE)),VLOOKUP($B33,'Allokerad kvv'!$B$2:$AV$700,MATCH(Y$1,'Allokerad kvv'!$B$1:$AV$1,0),FALSE),VLOOKUP($B33,'Justerad allokering kvv'!$B$1:$AG$700,MATCH(Y$1,'Justerad allokering kvv'!$B$1:$AF$1,0),FALSE)))</f>
        <v>0</v>
      </c>
      <c r="AB33">
        <f>IFERROR(VLOOKUP($B33,Kraftvärmeprod!$B$1:$AO$424,MATCH("Tillförd energi från rökgaskondensering (GWh)",Kraftvärmeprod!$B$1:$AG$1,0),FALSE)/1,0)</f>
        <v>12.18</v>
      </c>
      <c r="AE33" s="122">
        <f t="shared" si="0"/>
        <v>92.789706899999999</v>
      </c>
      <c r="AG33">
        <f t="shared" si="1"/>
        <v>89.352946899999992</v>
      </c>
      <c r="AH33">
        <f t="shared" si="2"/>
        <v>77.172946899999999</v>
      </c>
      <c r="AI33">
        <f>IF(AH33=0,"",AH33/VLOOKUP(B33,Kraftvärmeprod!$B$1:$BC$480,MATCH("Summa tillförd energi exklusive rökgaskondensering",Kraftvärmeprod!$B$1:$BC$1,0),FALSE))</f>
        <v>0.55076325221238942</v>
      </c>
      <c r="AK33">
        <f t="shared" si="3"/>
        <v>6.0906709000000001</v>
      </c>
    </row>
    <row r="34" spans="1:37" x14ac:dyDescent="0.25">
      <c r="A34" s="2" t="s">
        <v>67</v>
      </c>
      <c r="B34" s="2" t="s">
        <v>70</v>
      </c>
      <c r="C34">
        <f>IF($B34=" ","",IF(ISERROR(1/VLOOKUP($B34,'Justerad allokering kvv'!$B$1:$AG$700,MATCH(C$1,'Justerad allokering kvv'!$B$1:$AF$1,0),FALSE)),VLOOKUP($B34,'Allokerad kvv'!$B$2:$AV$700,MATCH(C$1,'Allokerad kvv'!$B$1:$AV$1,0),FALSE),VLOOKUP($B34,'Justerad allokering kvv'!$B$1:$AG$700,MATCH(C$1,'Justerad allokering kvv'!$B$1:$AF$1,0),FALSE)))</f>
        <v>0</v>
      </c>
      <c r="D34">
        <f>IF($B34=" ","",IF(ISERROR(1/VLOOKUP($B34,'Justerad allokering kvv'!$B$1:$AG$700,MATCH(D$1,'Justerad allokering kvv'!$B$1:$AF$1,0),FALSE)),VLOOKUP($B34,'Allokerad kvv'!$B$2:$AV$700,MATCH(D$1,'Allokerad kvv'!$B$1:$AV$1,0),FALSE),VLOOKUP($B34,'Justerad allokering kvv'!$B$1:$AG$700,MATCH(D$1,'Justerad allokering kvv'!$B$1:$AF$1,0),FALSE)))</f>
        <v>0</v>
      </c>
      <c r="E34">
        <f>IF($B34=" ","",IF(ISERROR(1/VLOOKUP($B34,'Justerad allokering kvv'!$B$1:$AG$700,MATCH(E$1,'Justerad allokering kvv'!$B$1:$AF$1,0),FALSE)),VLOOKUP($B34,'Allokerad kvv'!$B$2:$AV$700,MATCH(E$1,'Allokerad kvv'!$B$1:$AV$1,0),FALSE),VLOOKUP($B34,'Justerad allokering kvv'!$B$1:$AG$700,MATCH(E$1,'Justerad allokering kvv'!$B$1:$AF$1,0),FALSE)))</f>
        <v>0</v>
      </c>
      <c r="F34">
        <f>IF($B34=" ","",IF(ISERROR(1/VLOOKUP($B34,'Justerad allokering kvv'!$B$1:$AG$700,MATCH(F$1,'Justerad allokering kvv'!$B$1:$AF$1,0),FALSE)),VLOOKUP($B34,'Allokerad kvv'!$B$2:$AV$700,MATCH(F$1,'Allokerad kvv'!$B$1:$AV$1,0),FALSE),VLOOKUP($B34,'Justerad allokering kvv'!$B$1:$AG$700,MATCH(F$1,'Justerad allokering kvv'!$B$1:$AF$1,0),FALSE)))</f>
        <v>0</v>
      </c>
      <c r="G34">
        <f>IF($B34=" ","",IF(ISERROR(1/VLOOKUP($B34,'Justerad allokering kvv'!$B$1:$AG$700,MATCH(G$1,'Justerad allokering kvv'!$B$1:$AF$1,0),FALSE)),VLOOKUP($B34,'Allokerad kvv'!$B$2:$AV$700,MATCH(G$1,'Allokerad kvv'!$B$1:$AV$1,0),FALSE),VLOOKUP($B34,'Justerad allokering kvv'!$B$1:$AG$700,MATCH(G$1,'Justerad allokering kvv'!$B$1:$AF$1,0),FALSE)))</f>
        <v>0</v>
      </c>
      <c r="H34">
        <f>IF($B34=" ","",IF(ISERROR(1/VLOOKUP($B34,'Justerad allokering kvv'!$B$1:$AG$700,MATCH(H$1,'Justerad allokering kvv'!$B$1:$AF$1,0),FALSE)),VLOOKUP($B34,'Allokerad kvv'!$B$2:$AV$700,MATCH(H$1,'Allokerad kvv'!$B$1:$AV$1,0),FALSE),VLOOKUP($B34,'Justerad allokering kvv'!$B$1:$AG$700,MATCH(H$1,'Justerad allokering kvv'!$B$1:$AF$1,0),FALSE)))</f>
        <v>0</v>
      </c>
      <c r="I34">
        <f>IF($B34=" ","",IF(ISERROR(1/VLOOKUP($B34,'Justerad allokering kvv'!$B$1:$AG$700,MATCH(I$1,'Justerad allokering kvv'!$B$1:$AF$1,0),FALSE)),VLOOKUP($B34,'Allokerad kvv'!$B$2:$AV$700,MATCH(I$1,'Allokerad kvv'!$B$1:$AV$1,0),FALSE),VLOOKUP($B34,'Justerad allokering kvv'!$B$1:$AG$700,MATCH(I$1,'Justerad allokering kvv'!$B$1:$AF$1,0),FALSE)))</f>
        <v>0</v>
      </c>
      <c r="J34">
        <f>IF($B34=" ","",IF(ISERROR(1/VLOOKUP($B34,'Justerad allokering kvv'!$B$1:$AG$700,MATCH(J$1,'Justerad allokering kvv'!$B$1:$AF$1,0),FALSE)),VLOOKUP($B34,'Allokerad kvv'!$B$2:$AV$700,MATCH(J$1,'Allokerad kvv'!$B$1:$AV$1,0),FALSE),VLOOKUP($B34,'Justerad allokering kvv'!$B$1:$AG$700,MATCH(J$1,'Justerad allokering kvv'!$B$1:$AF$1,0),FALSE)))</f>
        <v>0</v>
      </c>
      <c r="K34">
        <f>IF($B34=" ","",IF(ISERROR(1/VLOOKUP($B34,'Justerad allokering kvv'!$B$1:$AG$700,MATCH(K$1,'Justerad allokering kvv'!$B$1:$AF$1,0),FALSE)),VLOOKUP($B34,'Allokerad kvv'!$B$2:$AV$700,MATCH(K$1,'Allokerad kvv'!$B$1:$AV$1,0),FALSE),VLOOKUP($B34,'Justerad allokering kvv'!$B$1:$AG$700,MATCH(K$1,'Justerad allokering kvv'!$B$1:$AF$1,0),FALSE)))</f>
        <v>0</v>
      </c>
      <c r="L34">
        <f>IF($B34=" ","",IF(ISERROR(1/VLOOKUP($B34,'Justerad allokering kvv'!$B$1:$AG$700,MATCH(L$1,'Justerad allokering kvv'!$B$1:$AF$1,0),FALSE)),VLOOKUP($B34,'Allokerad kvv'!$B$2:$AV$700,MATCH(L$1,'Allokerad kvv'!$B$1:$AV$1,0),FALSE),VLOOKUP($B34,'Justerad allokering kvv'!$B$1:$AG$700,MATCH(L$1,'Justerad allokering kvv'!$B$1:$AF$1,0),FALSE)))</f>
        <v>0</v>
      </c>
      <c r="M34">
        <f>IF($B34=" ","",IF(ISERROR(1/VLOOKUP($B34,'Justerad allokering kvv'!$B$1:$AG$700,MATCH(M$1,'Justerad allokering kvv'!$B$1:$AF$1,0),FALSE)),VLOOKUP($B34,'Allokerad kvv'!$B$2:$AV$700,MATCH(M$1,'Allokerad kvv'!$B$1:$AV$1,0),FALSE),VLOOKUP($B34,'Justerad allokering kvv'!$B$1:$AG$700,MATCH(M$1,'Justerad allokering kvv'!$B$1:$AF$1,0),FALSE)))</f>
        <v>0</v>
      </c>
      <c r="N34">
        <f>IF($B34=" ","",IF(ISERROR(1/VLOOKUP($B34,'Justerad allokering kvv'!$B$1:$AG$700,MATCH(N$1,'Justerad allokering kvv'!$B$1:$AF$1,0),FALSE)),VLOOKUP($B34,'Allokerad kvv'!$B$2:$AV$700,MATCH(N$1,'Allokerad kvv'!$B$1:$AV$1,0),FALSE),VLOOKUP($B34,'Justerad allokering kvv'!$B$1:$AG$700,MATCH(N$1,'Justerad allokering kvv'!$B$1:$AF$1,0),FALSE)))</f>
        <v>0</v>
      </c>
      <c r="O34">
        <f>IF($B34=" ","",IF(ISERROR(1/VLOOKUP($B34,'Justerad allokering kvv'!$B$1:$AG$700,MATCH(O$1,'Justerad allokering kvv'!$B$1:$AF$1,0),FALSE)),VLOOKUP($B34,'Allokerad kvv'!$B$2:$AV$700,MATCH(O$1,'Allokerad kvv'!$B$1:$AV$1,0),FALSE),VLOOKUP($B34,'Justerad allokering kvv'!$B$1:$AG$700,MATCH(O$1,'Justerad allokering kvv'!$B$1:$AF$1,0),FALSE)))</f>
        <v>0</v>
      </c>
      <c r="P34">
        <f>IF($B34=" ","",IF(ISERROR(1/VLOOKUP($B34,'Justerad allokering kvv'!$B$1:$AG$700,MATCH(P$1,'Justerad allokering kvv'!$B$1:$AF$1,0),FALSE)),VLOOKUP($B34,'Allokerad kvv'!$B$2:$AV$700,MATCH(P$1,'Allokerad kvv'!$B$1:$AV$1,0),FALSE),VLOOKUP($B34,'Justerad allokering kvv'!$B$1:$AG$700,MATCH(P$1,'Justerad allokering kvv'!$B$1:$AF$1,0),FALSE)))</f>
        <v>0</v>
      </c>
      <c r="Q34">
        <f>IF($B34=" ","",IF(ISERROR(1/VLOOKUP($B34,'Justerad allokering kvv'!$B$1:$AG$700,MATCH(Q$1,'Justerad allokering kvv'!$B$1:$AF$1,0),FALSE)),VLOOKUP($B34,'Allokerad kvv'!$B$2:$AV$700,MATCH(Q$1,'Allokerad kvv'!$B$1:$AV$1,0),FALSE),VLOOKUP($B34,'Justerad allokering kvv'!$B$1:$AG$700,MATCH(Q$1,'Justerad allokering kvv'!$B$1:$AF$1,0),FALSE)))</f>
        <v>0</v>
      </c>
      <c r="R34">
        <f>IF($B34=" ","",IF(ISERROR(1/VLOOKUP($B34,'Justerad allokering kvv'!$B$1:$AG$700,MATCH(R$1,'Justerad allokering kvv'!$B$1:$AF$1,0),FALSE)),VLOOKUP($B34,'Allokerad kvv'!$B$2:$AV$700,MATCH(R$1,'Allokerad kvv'!$B$1:$AV$1,0),FALSE),VLOOKUP($B34,'Justerad allokering kvv'!$B$1:$AG$700,MATCH(R$1,'Justerad allokering kvv'!$B$1:$AF$1,0),FALSE)))</f>
        <v>0</v>
      </c>
      <c r="S34">
        <f>IF($B34=" ","",IF(ISERROR(1/VLOOKUP($B34,'Justerad allokering kvv'!$B$1:$AG$700,MATCH(S$1,'Justerad allokering kvv'!$B$1:$AF$1,0),FALSE)),VLOOKUP($B34,'Allokerad kvv'!$B$2:$AV$700,MATCH(S$1,'Allokerad kvv'!$B$1:$AV$1,0),FALSE),VLOOKUP($B34,'Justerad allokering kvv'!$B$1:$AG$700,MATCH(S$1,'Justerad allokering kvv'!$B$1:$AF$1,0),FALSE)))</f>
        <v>0</v>
      </c>
      <c r="T34">
        <f>IF($B34=" ","",IF(ISERROR(1/VLOOKUP($B34,'Justerad allokering kvv'!$B$1:$AG$700,MATCH(T$1,'Justerad allokering kvv'!$B$1:$AF$1,0),FALSE)),VLOOKUP($B34,'Allokerad kvv'!$B$2:$AV$700,MATCH(T$1,'Allokerad kvv'!$B$1:$AV$1,0),FALSE),VLOOKUP($B34,'Justerad allokering kvv'!$B$1:$AG$700,MATCH(T$1,'Justerad allokering kvv'!$B$1:$AF$1,0),FALSE)))</f>
        <v>0</v>
      </c>
      <c r="U34">
        <f>IF($B34=" ","",IF(ISERROR(1/VLOOKUP($B34,'Justerad allokering kvv'!$B$1:$AG$700,MATCH(U$1,'Justerad allokering kvv'!$B$1:$AF$1,0),FALSE)),VLOOKUP($B34,'Allokerad kvv'!$B$2:$AV$700,MATCH(U$1,'Allokerad kvv'!$B$1:$AV$1,0),FALSE),VLOOKUP($B34,'Justerad allokering kvv'!$B$1:$AG$700,MATCH(U$1,'Justerad allokering kvv'!$B$1:$AF$1,0),FALSE)))</f>
        <v>0</v>
      </c>
      <c r="V34">
        <f>IF($B34=" ","",IF(ISERROR(1/VLOOKUP($B34,'Justerad allokering kvv'!$B$1:$AG$700,MATCH(V$1,'Justerad allokering kvv'!$B$1:$AF$1,0),FALSE)),VLOOKUP($B34,'Allokerad kvv'!$B$2:$AV$700,MATCH(V$1,'Allokerad kvv'!$B$1:$AV$1,0),FALSE),VLOOKUP($B34,'Justerad allokering kvv'!$B$1:$AG$700,MATCH(V$1,'Justerad allokering kvv'!$B$1:$AF$1,0),FALSE)))</f>
        <v>0</v>
      </c>
      <c r="W34">
        <f>IF($B34=" ","",IF(ISERROR(1/VLOOKUP($B34,'Justerad allokering kvv'!$B$1:$AG$700,MATCH(W$1,'Justerad allokering kvv'!$B$1:$AF$1,0),FALSE)),VLOOKUP($B34,'Allokerad kvv'!$B$2:$AV$700,MATCH(W$1,'Allokerad kvv'!$B$1:$AV$1,0),FALSE),VLOOKUP($B34,'Justerad allokering kvv'!$B$1:$AG$700,MATCH(W$1,'Justerad allokering kvv'!$B$1:$AF$1,0),FALSE)))</f>
        <v>0</v>
      </c>
      <c r="X34">
        <f>IF($B34=" ","",IF(ISERROR(1/VLOOKUP($B34,'Justerad allokering kvv'!$B$1:$AG$700,MATCH(X$1,'Justerad allokering kvv'!$B$1:$AF$1,0),FALSE)),VLOOKUP($B34,'Allokerad kvv'!$B$2:$AV$700,MATCH(X$1,'Allokerad kvv'!$B$1:$AV$1,0),FALSE),VLOOKUP($B34,'Justerad allokering kvv'!$B$1:$AG$700,MATCH(X$1,'Justerad allokering kvv'!$B$1:$AF$1,0),FALSE)))</f>
        <v>0</v>
      </c>
      <c r="Y34">
        <f>IF($B34=" ","",IF(ISERROR(1/VLOOKUP($B34,'Justerad allokering kvv'!$B$1:$AG$700,MATCH(Y$1,'Justerad allokering kvv'!$B$1:$AF$1,0),FALSE)),VLOOKUP($B34,'Allokerad kvv'!$B$2:$AV$700,MATCH(Y$1,'Allokerad kvv'!$B$1:$AV$1,0),FALSE),VLOOKUP($B34,'Justerad allokering kvv'!$B$1:$AG$700,MATCH(Y$1,'Justerad allokering kvv'!$B$1:$AF$1,0),FALSE)))</f>
        <v>0</v>
      </c>
      <c r="AB34">
        <f>IFERROR(VLOOKUP($B34,Kraftvärmeprod!$B$1:$AO$424,MATCH("Tillförd energi från rökgaskondensering (GWh)",Kraftvärmeprod!$B$1:$AG$1,0),FALSE)/1,0)</f>
        <v>0</v>
      </c>
      <c r="AE34" s="122">
        <f t="shared" si="0"/>
        <v>0</v>
      </c>
      <c r="AG34">
        <f t="shared" si="1"/>
        <v>0</v>
      </c>
      <c r="AH34">
        <f t="shared" si="2"/>
        <v>0</v>
      </c>
      <c r="AI34" t="str">
        <f>IF(AH34=0,"",AH34/VLOOKUP(B34,Kraftvärmeprod!$B$1:$BC$480,MATCH("Summa tillförd energi exklusive rökgaskondensering",Kraftvärmeprod!$B$1:$BC$1,0),FALSE))</f>
        <v/>
      </c>
      <c r="AK34">
        <f t="shared" si="3"/>
        <v>0</v>
      </c>
    </row>
    <row r="35" spans="1:37" x14ac:dyDescent="0.25">
      <c r="A35" s="2" t="s">
        <v>71</v>
      </c>
      <c r="B35" s="2" t="s">
        <v>72</v>
      </c>
      <c r="C35">
        <f>IF($B35=" ","",IF(ISERROR(1/VLOOKUP($B35,'Justerad allokering kvv'!$B$1:$AG$700,MATCH(C$1,'Justerad allokering kvv'!$B$1:$AF$1,0),FALSE)),VLOOKUP($B35,'Allokerad kvv'!$B$2:$AV$700,MATCH(C$1,'Allokerad kvv'!$B$1:$AV$1,0),FALSE),VLOOKUP($B35,'Justerad allokering kvv'!$B$1:$AG$700,MATCH(C$1,'Justerad allokering kvv'!$B$1:$AF$1,0),FALSE)))</f>
        <v>0</v>
      </c>
      <c r="D35">
        <f>IF($B35=" ","",IF(ISERROR(1/VLOOKUP($B35,'Justerad allokering kvv'!$B$1:$AG$700,MATCH(D$1,'Justerad allokering kvv'!$B$1:$AF$1,0),FALSE)),VLOOKUP($B35,'Allokerad kvv'!$B$2:$AV$700,MATCH(D$1,'Allokerad kvv'!$B$1:$AV$1,0),FALSE),VLOOKUP($B35,'Justerad allokering kvv'!$B$1:$AG$700,MATCH(D$1,'Justerad allokering kvv'!$B$1:$AF$1,0),FALSE)))</f>
        <v>0</v>
      </c>
      <c r="E35">
        <f>IF($B35=" ","",IF(ISERROR(1/VLOOKUP($B35,'Justerad allokering kvv'!$B$1:$AG$700,MATCH(E$1,'Justerad allokering kvv'!$B$1:$AF$1,0),FALSE)),VLOOKUP($B35,'Allokerad kvv'!$B$2:$AV$700,MATCH(E$1,'Allokerad kvv'!$B$1:$AV$1,0),FALSE),VLOOKUP($B35,'Justerad allokering kvv'!$B$1:$AG$700,MATCH(E$1,'Justerad allokering kvv'!$B$1:$AF$1,0),FALSE)))</f>
        <v>0</v>
      </c>
      <c r="F35">
        <f>IF($B35=" ","",IF(ISERROR(1/VLOOKUP($B35,'Justerad allokering kvv'!$B$1:$AG$700,MATCH(F$1,'Justerad allokering kvv'!$B$1:$AF$1,0),FALSE)),VLOOKUP($B35,'Allokerad kvv'!$B$2:$AV$700,MATCH(F$1,'Allokerad kvv'!$B$1:$AV$1,0),FALSE),VLOOKUP($B35,'Justerad allokering kvv'!$B$1:$AG$700,MATCH(F$1,'Justerad allokering kvv'!$B$1:$AF$1,0),FALSE)))</f>
        <v>0</v>
      </c>
      <c r="G35">
        <f>IF($B35=" ","",IF(ISERROR(1/VLOOKUP($B35,'Justerad allokering kvv'!$B$1:$AG$700,MATCH(G$1,'Justerad allokering kvv'!$B$1:$AF$1,0),FALSE)),VLOOKUP($B35,'Allokerad kvv'!$B$2:$AV$700,MATCH(G$1,'Allokerad kvv'!$B$1:$AV$1,0),FALSE),VLOOKUP($B35,'Justerad allokering kvv'!$B$1:$AG$700,MATCH(G$1,'Justerad allokering kvv'!$B$1:$AF$1,0),FALSE)))</f>
        <v>0</v>
      </c>
      <c r="H35">
        <f>IF($B35=" ","",IF(ISERROR(1/VLOOKUP($B35,'Justerad allokering kvv'!$B$1:$AG$700,MATCH(H$1,'Justerad allokering kvv'!$B$1:$AF$1,0),FALSE)),VLOOKUP($B35,'Allokerad kvv'!$B$2:$AV$700,MATCH(H$1,'Allokerad kvv'!$B$1:$AV$1,0),FALSE),VLOOKUP($B35,'Justerad allokering kvv'!$B$1:$AG$700,MATCH(H$1,'Justerad allokering kvv'!$B$1:$AF$1,0),FALSE)))</f>
        <v>0</v>
      </c>
      <c r="I35">
        <f>IF($B35=" ","",IF(ISERROR(1/VLOOKUP($B35,'Justerad allokering kvv'!$B$1:$AG$700,MATCH(I$1,'Justerad allokering kvv'!$B$1:$AF$1,0),FALSE)),VLOOKUP($B35,'Allokerad kvv'!$B$2:$AV$700,MATCH(I$1,'Allokerad kvv'!$B$1:$AV$1,0),FALSE),VLOOKUP($B35,'Justerad allokering kvv'!$B$1:$AG$700,MATCH(I$1,'Justerad allokering kvv'!$B$1:$AF$1,0),FALSE)))</f>
        <v>0</v>
      </c>
      <c r="J35">
        <f>IF($B35=" ","",IF(ISERROR(1/VLOOKUP($B35,'Justerad allokering kvv'!$B$1:$AG$700,MATCH(J$1,'Justerad allokering kvv'!$B$1:$AF$1,0),FALSE)),VLOOKUP($B35,'Allokerad kvv'!$B$2:$AV$700,MATCH(J$1,'Allokerad kvv'!$B$1:$AV$1,0),FALSE),VLOOKUP($B35,'Justerad allokering kvv'!$B$1:$AG$700,MATCH(J$1,'Justerad allokering kvv'!$B$1:$AF$1,0),FALSE)))</f>
        <v>0</v>
      </c>
      <c r="K35">
        <f>IF($B35=" ","",IF(ISERROR(1/VLOOKUP($B35,'Justerad allokering kvv'!$B$1:$AG$700,MATCH(K$1,'Justerad allokering kvv'!$B$1:$AF$1,0),FALSE)),VLOOKUP($B35,'Allokerad kvv'!$B$2:$AV$700,MATCH(K$1,'Allokerad kvv'!$B$1:$AV$1,0),FALSE),VLOOKUP($B35,'Justerad allokering kvv'!$B$1:$AG$700,MATCH(K$1,'Justerad allokering kvv'!$B$1:$AF$1,0),FALSE)))</f>
        <v>0</v>
      </c>
      <c r="L35">
        <f>IF($B35=" ","",IF(ISERROR(1/VLOOKUP($B35,'Justerad allokering kvv'!$B$1:$AG$700,MATCH(L$1,'Justerad allokering kvv'!$B$1:$AF$1,0),FALSE)),VLOOKUP($B35,'Allokerad kvv'!$B$2:$AV$700,MATCH(L$1,'Allokerad kvv'!$B$1:$AV$1,0),FALSE),VLOOKUP($B35,'Justerad allokering kvv'!$B$1:$AG$700,MATCH(L$1,'Justerad allokering kvv'!$B$1:$AF$1,0),FALSE)))</f>
        <v>0</v>
      </c>
      <c r="M35">
        <f>IF($B35=" ","",IF(ISERROR(1/VLOOKUP($B35,'Justerad allokering kvv'!$B$1:$AG$700,MATCH(M$1,'Justerad allokering kvv'!$B$1:$AF$1,0),FALSE)),VLOOKUP($B35,'Allokerad kvv'!$B$2:$AV$700,MATCH(M$1,'Allokerad kvv'!$B$1:$AV$1,0),FALSE),VLOOKUP($B35,'Justerad allokering kvv'!$B$1:$AG$700,MATCH(M$1,'Justerad allokering kvv'!$B$1:$AF$1,0),FALSE)))</f>
        <v>0</v>
      </c>
      <c r="N35">
        <f>IF($B35=" ","",IF(ISERROR(1/VLOOKUP($B35,'Justerad allokering kvv'!$B$1:$AG$700,MATCH(N$1,'Justerad allokering kvv'!$B$1:$AF$1,0),FALSE)),VLOOKUP($B35,'Allokerad kvv'!$B$2:$AV$700,MATCH(N$1,'Allokerad kvv'!$B$1:$AV$1,0),FALSE),VLOOKUP($B35,'Justerad allokering kvv'!$B$1:$AG$700,MATCH(N$1,'Justerad allokering kvv'!$B$1:$AF$1,0),FALSE)))</f>
        <v>0</v>
      </c>
      <c r="O35">
        <f>IF($B35=" ","",IF(ISERROR(1/VLOOKUP($B35,'Justerad allokering kvv'!$B$1:$AG$700,MATCH(O$1,'Justerad allokering kvv'!$B$1:$AF$1,0),FALSE)),VLOOKUP($B35,'Allokerad kvv'!$B$2:$AV$700,MATCH(O$1,'Allokerad kvv'!$B$1:$AV$1,0),FALSE),VLOOKUP($B35,'Justerad allokering kvv'!$B$1:$AG$700,MATCH(O$1,'Justerad allokering kvv'!$B$1:$AF$1,0),FALSE)))</f>
        <v>0</v>
      </c>
      <c r="P35">
        <f>IF($B35=" ","",IF(ISERROR(1/VLOOKUP($B35,'Justerad allokering kvv'!$B$1:$AG$700,MATCH(P$1,'Justerad allokering kvv'!$B$1:$AF$1,0),FALSE)),VLOOKUP($B35,'Allokerad kvv'!$B$2:$AV$700,MATCH(P$1,'Allokerad kvv'!$B$1:$AV$1,0),FALSE),VLOOKUP($B35,'Justerad allokering kvv'!$B$1:$AG$700,MATCH(P$1,'Justerad allokering kvv'!$B$1:$AF$1,0),FALSE)))</f>
        <v>0</v>
      </c>
      <c r="Q35">
        <f>IF($B35=" ","",IF(ISERROR(1/VLOOKUP($B35,'Justerad allokering kvv'!$B$1:$AG$700,MATCH(Q$1,'Justerad allokering kvv'!$B$1:$AF$1,0),FALSE)),VLOOKUP($B35,'Allokerad kvv'!$B$2:$AV$700,MATCH(Q$1,'Allokerad kvv'!$B$1:$AV$1,0),FALSE),VLOOKUP($B35,'Justerad allokering kvv'!$B$1:$AG$700,MATCH(Q$1,'Justerad allokering kvv'!$B$1:$AF$1,0),FALSE)))</f>
        <v>0</v>
      </c>
      <c r="R35">
        <f>IF($B35=" ","",IF(ISERROR(1/VLOOKUP($B35,'Justerad allokering kvv'!$B$1:$AG$700,MATCH(R$1,'Justerad allokering kvv'!$B$1:$AF$1,0),FALSE)),VLOOKUP($B35,'Allokerad kvv'!$B$2:$AV$700,MATCH(R$1,'Allokerad kvv'!$B$1:$AV$1,0),FALSE),VLOOKUP($B35,'Justerad allokering kvv'!$B$1:$AG$700,MATCH(R$1,'Justerad allokering kvv'!$B$1:$AF$1,0),FALSE)))</f>
        <v>0</v>
      </c>
      <c r="S35">
        <f>IF($B35=" ","",IF(ISERROR(1/VLOOKUP($B35,'Justerad allokering kvv'!$B$1:$AG$700,MATCH(S$1,'Justerad allokering kvv'!$B$1:$AF$1,0),FALSE)),VLOOKUP($B35,'Allokerad kvv'!$B$2:$AV$700,MATCH(S$1,'Allokerad kvv'!$B$1:$AV$1,0),FALSE),VLOOKUP($B35,'Justerad allokering kvv'!$B$1:$AG$700,MATCH(S$1,'Justerad allokering kvv'!$B$1:$AF$1,0),FALSE)))</f>
        <v>0</v>
      </c>
      <c r="T35">
        <f>IF($B35=" ","",IF(ISERROR(1/VLOOKUP($B35,'Justerad allokering kvv'!$B$1:$AG$700,MATCH(T$1,'Justerad allokering kvv'!$B$1:$AF$1,0),FALSE)),VLOOKUP($B35,'Allokerad kvv'!$B$2:$AV$700,MATCH(T$1,'Allokerad kvv'!$B$1:$AV$1,0),FALSE),VLOOKUP($B35,'Justerad allokering kvv'!$B$1:$AG$700,MATCH(T$1,'Justerad allokering kvv'!$B$1:$AF$1,0),FALSE)))</f>
        <v>0</v>
      </c>
      <c r="U35">
        <f>IF($B35=" ","",IF(ISERROR(1/VLOOKUP($B35,'Justerad allokering kvv'!$B$1:$AG$700,MATCH(U$1,'Justerad allokering kvv'!$B$1:$AF$1,0),FALSE)),VLOOKUP($B35,'Allokerad kvv'!$B$2:$AV$700,MATCH(U$1,'Allokerad kvv'!$B$1:$AV$1,0),FALSE),VLOOKUP($B35,'Justerad allokering kvv'!$B$1:$AG$700,MATCH(U$1,'Justerad allokering kvv'!$B$1:$AF$1,0),FALSE)))</f>
        <v>0</v>
      </c>
      <c r="V35">
        <f>IF($B35=" ","",IF(ISERROR(1/VLOOKUP($B35,'Justerad allokering kvv'!$B$1:$AG$700,MATCH(V$1,'Justerad allokering kvv'!$B$1:$AF$1,0),FALSE)),VLOOKUP($B35,'Allokerad kvv'!$B$2:$AV$700,MATCH(V$1,'Allokerad kvv'!$B$1:$AV$1,0),FALSE),VLOOKUP($B35,'Justerad allokering kvv'!$B$1:$AG$700,MATCH(V$1,'Justerad allokering kvv'!$B$1:$AF$1,0),FALSE)))</f>
        <v>0</v>
      </c>
      <c r="W35">
        <f>IF($B35=" ","",IF(ISERROR(1/VLOOKUP($B35,'Justerad allokering kvv'!$B$1:$AG$700,MATCH(W$1,'Justerad allokering kvv'!$B$1:$AF$1,0),FALSE)),VLOOKUP($B35,'Allokerad kvv'!$B$2:$AV$700,MATCH(W$1,'Allokerad kvv'!$B$1:$AV$1,0),FALSE),VLOOKUP($B35,'Justerad allokering kvv'!$B$1:$AG$700,MATCH(W$1,'Justerad allokering kvv'!$B$1:$AF$1,0),FALSE)))</f>
        <v>0</v>
      </c>
      <c r="X35">
        <f>IF($B35=" ","",IF(ISERROR(1/VLOOKUP($B35,'Justerad allokering kvv'!$B$1:$AG$700,MATCH(X$1,'Justerad allokering kvv'!$B$1:$AF$1,0),FALSE)),VLOOKUP($B35,'Allokerad kvv'!$B$2:$AV$700,MATCH(X$1,'Allokerad kvv'!$B$1:$AV$1,0),FALSE),VLOOKUP($B35,'Justerad allokering kvv'!$B$1:$AG$700,MATCH(X$1,'Justerad allokering kvv'!$B$1:$AF$1,0),FALSE)))</f>
        <v>0</v>
      </c>
      <c r="Y35">
        <f>IF($B35=" ","",IF(ISERROR(1/VLOOKUP($B35,'Justerad allokering kvv'!$B$1:$AG$700,MATCH(Y$1,'Justerad allokering kvv'!$B$1:$AF$1,0),FALSE)),VLOOKUP($B35,'Allokerad kvv'!$B$2:$AV$700,MATCH(Y$1,'Allokerad kvv'!$B$1:$AV$1,0),FALSE),VLOOKUP($B35,'Justerad allokering kvv'!$B$1:$AG$700,MATCH(Y$1,'Justerad allokering kvv'!$B$1:$AF$1,0),FALSE)))</f>
        <v>0</v>
      </c>
      <c r="AB35">
        <f>IFERROR(VLOOKUP($B35,Kraftvärmeprod!$B$1:$AO$424,MATCH("Tillförd energi från rökgaskondensering (GWh)",Kraftvärmeprod!$B$1:$AG$1,0),FALSE)/1,0)</f>
        <v>0</v>
      </c>
      <c r="AE35" s="122">
        <f t="shared" si="0"/>
        <v>0</v>
      </c>
      <c r="AG35">
        <f t="shared" si="1"/>
        <v>0</v>
      </c>
      <c r="AH35">
        <f t="shared" si="2"/>
        <v>0</v>
      </c>
      <c r="AI35" t="str">
        <f>IF(AH35=0,"",AH35/VLOOKUP(B35,Kraftvärmeprod!$B$1:$BC$480,MATCH("Summa tillförd energi exklusive rökgaskondensering",Kraftvärmeprod!$B$1:$BC$1,0),FALSE))</f>
        <v/>
      </c>
      <c r="AK35">
        <f t="shared" si="3"/>
        <v>0</v>
      </c>
    </row>
    <row r="36" spans="1:37" x14ac:dyDescent="0.25">
      <c r="A36" s="2" t="s">
        <v>71</v>
      </c>
      <c r="B36" s="2" t="s">
        <v>73</v>
      </c>
      <c r="C36">
        <f>IF($B36=" ","",IF(ISERROR(1/VLOOKUP($B36,'Justerad allokering kvv'!$B$1:$AG$700,MATCH(C$1,'Justerad allokering kvv'!$B$1:$AF$1,0),FALSE)),VLOOKUP($B36,'Allokerad kvv'!$B$2:$AV$700,MATCH(C$1,'Allokerad kvv'!$B$1:$AV$1,0),FALSE),VLOOKUP($B36,'Justerad allokering kvv'!$B$1:$AG$700,MATCH(C$1,'Justerad allokering kvv'!$B$1:$AF$1,0),FALSE)))</f>
        <v>0</v>
      </c>
      <c r="D36">
        <f>IF($B36=" ","",IF(ISERROR(1/VLOOKUP($B36,'Justerad allokering kvv'!$B$1:$AG$700,MATCH(D$1,'Justerad allokering kvv'!$B$1:$AF$1,0),FALSE)),VLOOKUP($B36,'Allokerad kvv'!$B$2:$AV$700,MATCH(D$1,'Allokerad kvv'!$B$1:$AV$1,0),FALSE),VLOOKUP($B36,'Justerad allokering kvv'!$B$1:$AG$700,MATCH(D$1,'Justerad allokering kvv'!$B$1:$AF$1,0),FALSE)))</f>
        <v>0</v>
      </c>
      <c r="E36">
        <f>IF($B36=" ","",IF(ISERROR(1/VLOOKUP($B36,'Justerad allokering kvv'!$B$1:$AG$700,MATCH(E$1,'Justerad allokering kvv'!$B$1:$AF$1,0),FALSE)),VLOOKUP($B36,'Allokerad kvv'!$B$2:$AV$700,MATCH(E$1,'Allokerad kvv'!$B$1:$AV$1,0),FALSE),VLOOKUP($B36,'Justerad allokering kvv'!$B$1:$AG$700,MATCH(E$1,'Justerad allokering kvv'!$B$1:$AF$1,0),FALSE)))</f>
        <v>0</v>
      </c>
      <c r="F36">
        <f>IF($B36=" ","",IF(ISERROR(1/VLOOKUP($B36,'Justerad allokering kvv'!$B$1:$AG$700,MATCH(F$1,'Justerad allokering kvv'!$B$1:$AF$1,0),FALSE)),VLOOKUP($B36,'Allokerad kvv'!$B$2:$AV$700,MATCH(F$1,'Allokerad kvv'!$B$1:$AV$1,0),FALSE),VLOOKUP($B36,'Justerad allokering kvv'!$B$1:$AG$700,MATCH(F$1,'Justerad allokering kvv'!$B$1:$AF$1,0),FALSE)))</f>
        <v>0</v>
      </c>
      <c r="G36">
        <f>IF($B36=" ","",IF(ISERROR(1/VLOOKUP($B36,'Justerad allokering kvv'!$B$1:$AG$700,MATCH(G$1,'Justerad allokering kvv'!$B$1:$AF$1,0),FALSE)),VLOOKUP($B36,'Allokerad kvv'!$B$2:$AV$700,MATCH(G$1,'Allokerad kvv'!$B$1:$AV$1,0),FALSE),VLOOKUP($B36,'Justerad allokering kvv'!$B$1:$AG$700,MATCH(G$1,'Justerad allokering kvv'!$B$1:$AF$1,0),FALSE)))</f>
        <v>0</v>
      </c>
      <c r="H36">
        <f>IF($B36=" ","",IF(ISERROR(1/VLOOKUP($B36,'Justerad allokering kvv'!$B$1:$AG$700,MATCH(H$1,'Justerad allokering kvv'!$B$1:$AF$1,0),FALSE)),VLOOKUP($B36,'Allokerad kvv'!$B$2:$AV$700,MATCH(H$1,'Allokerad kvv'!$B$1:$AV$1,0),FALSE),VLOOKUP($B36,'Justerad allokering kvv'!$B$1:$AG$700,MATCH(H$1,'Justerad allokering kvv'!$B$1:$AF$1,0),FALSE)))</f>
        <v>0</v>
      </c>
      <c r="I36">
        <f>IF($B36=" ","",IF(ISERROR(1/VLOOKUP($B36,'Justerad allokering kvv'!$B$1:$AG$700,MATCH(I$1,'Justerad allokering kvv'!$B$1:$AF$1,0),FALSE)),VLOOKUP($B36,'Allokerad kvv'!$B$2:$AV$700,MATCH(I$1,'Allokerad kvv'!$B$1:$AV$1,0),FALSE),VLOOKUP($B36,'Justerad allokering kvv'!$B$1:$AG$700,MATCH(I$1,'Justerad allokering kvv'!$B$1:$AF$1,0),FALSE)))</f>
        <v>0</v>
      </c>
      <c r="J36">
        <f>IF($B36=" ","",IF(ISERROR(1/VLOOKUP($B36,'Justerad allokering kvv'!$B$1:$AG$700,MATCH(J$1,'Justerad allokering kvv'!$B$1:$AF$1,0),FALSE)),VLOOKUP($B36,'Allokerad kvv'!$B$2:$AV$700,MATCH(J$1,'Allokerad kvv'!$B$1:$AV$1,0),FALSE),VLOOKUP($B36,'Justerad allokering kvv'!$B$1:$AG$700,MATCH(J$1,'Justerad allokering kvv'!$B$1:$AF$1,0),FALSE)))</f>
        <v>0</v>
      </c>
      <c r="K36">
        <f>IF($B36=" ","",IF(ISERROR(1/VLOOKUP($B36,'Justerad allokering kvv'!$B$1:$AG$700,MATCH(K$1,'Justerad allokering kvv'!$B$1:$AF$1,0),FALSE)),VLOOKUP($B36,'Allokerad kvv'!$B$2:$AV$700,MATCH(K$1,'Allokerad kvv'!$B$1:$AV$1,0),FALSE),VLOOKUP($B36,'Justerad allokering kvv'!$B$1:$AG$700,MATCH(K$1,'Justerad allokering kvv'!$B$1:$AF$1,0),FALSE)))</f>
        <v>0</v>
      </c>
      <c r="L36">
        <f>IF($B36=" ","",IF(ISERROR(1/VLOOKUP($B36,'Justerad allokering kvv'!$B$1:$AG$700,MATCH(L$1,'Justerad allokering kvv'!$B$1:$AF$1,0),FALSE)),VLOOKUP($B36,'Allokerad kvv'!$B$2:$AV$700,MATCH(L$1,'Allokerad kvv'!$B$1:$AV$1,0),FALSE),VLOOKUP($B36,'Justerad allokering kvv'!$B$1:$AG$700,MATCH(L$1,'Justerad allokering kvv'!$B$1:$AF$1,0),FALSE)))</f>
        <v>0</v>
      </c>
      <c r="M36">
        <f>IF($B36=" ","",IF(ISERROR(1/VLOOKUP($B36,'Justerad allokering kvv'!$B$1:$AG$700,MATCH(M$1,'Justerad allokering kvv'!$B$1:$AF$1,0),FALSE)),VLOOKUP($B36,'Allokerad kvv'!$B$2:$AV$700,MATCH(M$1,'Allokerad kvv'!$B$1:$AV$1,0),FALSE),VLOOKUP($B36,'Justerad allokering kvv'!$B$1:$AG$700,MATCH(M$1,'Justerad allokering kvv'!$B$1:$AF$1,0),FALSE)))</f>
        <v>0</v>
      </c>
      <c r="N36">
        <f>IF($B36=" ","",IF(ISERROR(1/VLOOKUP($B36,'Justerad allokering kvv'!$B$1:$AG$700,MATCH(N$1,'Justerad allokering kvv'!$B$1:$AF$1,0),FALSE)),VLOOKUP($B36,'Allokerad kvv'!$B$2:$AV$700,MATCH(N$1,'Allokerad kvv'!$B$1:$AV$1,0),FALSE),VLOOKUP($B36,'Justerad allokering kvv'!$B$1:$AG$700,MATCH(N$1,'Justerad allokering kvv'!$B$1:$AF$1,0),FALSE)))</f>
        <v>0</v>
      </c>
      <c r="O36">
        <f>IF($B36=" ","",IF(ISERROR(1/VLOOKUP($B36,'Justerad allokering kvv'!$B$1:$AG$700,MATCH(O$1,'Justerad allokering kvv'!$B$1:$AF$1,0),FALSE)),VLOOKUP($B36,'Allokerad kvv'!$B$2:$AV$700,MATCH(O$1,'Allokerad kvv'!$B$1:$AV$1,0),FALSE),VLOOKUP($B36,'Justerad allokering kvv'!$B$1:$AG$700,MATCH(O$1,'Justerad allokering kvv'!$B$1:$AF$1,0),FALSE)))</f>
        <v>0</v>
      </c>
      <c r="P36">
        <f>IF($B36=" ","",IF(ISERROR(1/VLOOKUP($B36,'Justerad allokering kvv'!$B$1:$AG$700,MATCH(P$1,'Justerad allokering kvv'!$B$1:$AF$1,0),FALSE)),VLOOKUP($B36,'Allokerad kvv'!$B$2:$AV$700,MATCH(P$1,'Allokerad kvv'!$B$1:$AV$1,0),FALSE),VLOOKUP($B36,'Justerad allokering kvv'!$B$1:$AG$700,MATCH(P$1,'Justerad allokering kvv'!$B$1:$AF$1,0),FALSE)))</f>
        <v>0</v>
      </c>
      <c r="Q36">
        <f>IF($B36=" ","",IF(ISERROR(1/VLOOKUP($B36,'Justerad allokering kvv'!$B$1:$AG$700,MATCH(Q$1,'Justerad allokering kvv'!$B$1:$AF$1,0),FALSE)),VLOOKUP($B36,'Allokerad kvv'!$B$2:$AV$700,MATCH(Q$1,'Allokerad kvv'!$B$1:$AV$1,0),FALSE),VLOOKUP($B36,'Justerad allokering kvv'!$B$1:$AG$700,MATCH(Q$1,'Justerad allokering kvv'!$B$1:$AF$1,0),FALSE)))</f>
        <v>0</v>
      </c>
      <c r="R36">
        <f>IF($B36=" ","",IF(ISERROR(1/VLOOKUP($B36,'Justerad allokering kvv'!$B$1:$AG$700,MATCH(R$1,'Justerad allokering kvv'!$B$1:$AF$1,0),FALSE)),VLOOKUP($B36,'Allokerad kvv'!$B$2:$AV$700,MATCH(R$1,'Allokerad kvv'!$B$1:$AV$1,0),FALSE),VLOOKUP($B36,'Justerad allokering kvv'!$B$1:$AG$700,MATCH(R$1,'Justerad allokering kvv'!$B$1:$AF$1,0),FALSE)))</f>
        <v>0</v>
      </c>
      <c r="S36">
        <f>IF($B36=" ","",IF(ISERROR(1/VLOOKUP($B36,'Justerad allokering kvv'!$B$1:$AG$700,MATCH(S$1,'Justerad allokering kvv'!$B$1:$AF$1,0),FALSE)),VLOOKUP($B36,'Allokerad kvv'!$B$2:$AV$700,MATCH(S$1,'Allokerad kvv'!$B$1:$AV$1,0),FALSE),VLOOKUP($B36,'Justerad allokering kvv'!$B$1:$AG$700,MATCH(S$1,'Justerad allokering kvv'!$B$1:$AF$1,0),FALSE)))</f>
        <v>0</v>
      </c>
      <c r="T36">
        <f>IF($B36=" ","",IF(ISERROR(1/VLOOKUP($B36,'Justerad allokering kvv'!$B$1:$AG$700,MATCH(T$1,'Justerad allokering kvv'!$B$1:$AF$1,0),FALSE)),VLOOKUP($B36,'Allokerad kvv'!$B$2:$AV$700,MATCH(T$1,'Allokerad kvv'!$B$1:$AV$1,0),FALSE),VLOOKUP($B36,'Justerad allokering kvv'!$B$1:$AG$700,MATCH(T$1,'Justerad allokering kvv'!$B$1:$AF$1,0),FALSE)))</f>
        <v>0</v>
      </c>
      <c r="U36">
        <f>IF($B36=" ","",IF(ISERROR(1/VLOOKUP($B36,'Justerad allokering kvv'!$B$1:$AG$700,MATCH(U$1,'Justerad allokering kvv'!$B$1:$AF$1,0),FALSE)),VLOOKUP($B36,'Allokerad kvv'!$B$2:$AV$700,MATCH(U$1,'Allokerad kvv'!$B$1:$AV$1,0),FALSE),VLOOKUP($B36,'Justerad allokering kvv'!$B$1:$AG$700,MATCH(U$1,'Justerad allokering kvv'!$B$1:$AF$1,0),FALSE)))</f>
        <v>0</v>
      </c>
      <c r="V36">
        <f>IF($B36=" ","",IF(ISERROR(1/VLOOKUP($B36,'Justerad allokering kvv'!$B$1:$AG$700,MATCH(V$1,'Justerad allokering kvv'!$B$1:$AF$1,0),FALSE)),VLOOKUP($B36,'Allokerad kvv'!$B$2:$AV$700,MATCH(V$1,'Allokerad kvv'!$B$1:$AV$1,0),FALSE),VLOOKUP($B36,'Justerad allokering kvv'!$B$1:$AG$700,MATCH(V$1,'Justerad allokering kvv'!$B$1:$AF$1,0),FALSE)))</f>
        <v>0</v>
      </c>
      <c r="W36">
        <f>IF($B36=" ","",IF(ISERROR(1/VLOOKUP($B36,'Justerad allokering kvv'!$B$1:$AG$700,MATCH(W$1,'Justerad allokering kvv'!$B$1:$AF$1,0),FALSE)),VLOOKUP($B36,'Allokerad kvv'!$B$2:$AV$700,MATCH(W$1,'Allokerad kvv'!$B$1:$AV$1,0),FALSE),VLOOKUP($B36,'Justerad allokering kvv'!$B$1:$AG$700,MATCH(W$1,'Justerad allokering kvv'!$B$1:$AF$1,0),FALSE)))</f>
        <v>0</v>
      </c>
      <c r="X36">
        <f>IF($B36=" ","",IF(ISERROR(1/VLOOKUP($B36,'Justerad allokering kvv'!$B$1:$AG$700,MATCH(X$1,'Justerad allokering kvv'!$B$1:$AF$1,0),FALSE)),VLOOKUP($B36,'Allokerad kvv'!$B$2:$AV$700,MATCH(X$1,'Allokerad kvv'!$B$1:$AV$1,0),FALSE),VLOOKUP($B36,'Justerad allokering kvv'!$B$1:$AG$700,MATCH(X$1,'Justerad allokering kvv'!$B$1:$AF$1,0),FALSE)))</f>
        <v>0</v>
      </c>
      <c r="Y36">
        <f>IF($B36=" ","",IF(ISERROR(1/VLOOKUP($B36,'Justerad allokering kvv'!$B$1:$AG$700,MATCH(Y$1,'Justerad allokering kvv'!$B$1:$AF$1,0),FALSE)),VLOOKUP($B36,'Allokerad kvv'!$B$2:$AV$700,MATCH(Y$1,'Allokerad kvv'!$B$1:$AV$1,0),FALSE),VLOOKUP($B36,'Justerad allokering kvv'!$B$1:$AG$700,MATCH(Y$1,'Justerad allokering kvv'!$B$1:$AF$1,0),FALSE)))</f>
        <v>0</v>
      </c>
      <c r="AB36">
        <f>IFERROR(VLOOKUP($B36,Kraftvärmeprod!$B$1:$AO$424,MATCH("Tillförd energi från rökgaskondensering (GWh)",Kraftvärmeprod!$B$1:$AG$1,0),FALSE)/1,0)</f>
        <v>0</v>
      </c>
      <c r="AE36" s="122">
        <f t="shared" si="0"/>
        <v>0</v>
      </c>
      <c r="AG36">
        <f t="shared" si="1"/>
        <v>0</v>
      </c>
      <c r="AH36">
        <f t="shared" si="2"/>
        <v>0</v>
      </c>
      <c r="AI36" t="str">
        <f>IF(AH36=0,"",AH36/VLOOKUP(B36,Kraftvärmeprod!$B$1:$BC$480,MATCH("Summa tillförd energi exklusive rökgaskondensering",Kraftvärmeprod!$B$1:$BC$1,0),FALSE))</f>
        <v/>
      </c>
      <c r="AK36">
        <f t="shared" si="3"/>
        <v>0</v>
      </c>
    </row>
    <row r="37" spans="1:37" x14ac:dyDescent="0.25">
      <c r="A37" s="2" t="s">
        <v>74</v>
      </c>
      <c r="B37" s="2" t="s">
        <v>75</v>
      </c>
      <c r="C37">
        <f>IF($B37=" ","",IF(ISERROR(1/VLOOKUP($B37,'Justerad allokering kvv'!$B$1:$AG$700,MATCH(C$1,'Justerad allokering kvv'!$B$1:$AF$1,0),FALSE)),VLOOKUP($B37,'Allokerad kvv'!$B$2:$AV$700,MATCH(C$1,'Allokerad kvv'!$B$1:$AV$1,0),FALSE),VLOOKUP($B37,'Justerad allokering kvv'!$B$1:$AG$700,MATCH(C$1,'Justerad allokering kvv'!$B$1:$AF$1,0),FALSE)))</f>
        <v>139.88399999999999</v>
      </c>
      <c r="D37">
        <f>IF($B37=" ","",IF(ISERROR(1/VLOOKUP($B37,'Justerad allokering kvv'!$B$1:$AG$700,MATCH(D$1,'Justerad allokering kvv'!$B$1:$AF$1,0),FALSE)),VLOOKUP($B37,'Allokerad kvv'!$B$2:$AV$700,MATCH(D$1,'Allokerad kvv'!$B$1:$AV$1,0),FALSE),VLOOKUP($B37,'Justerad allokering kvv'!$B$1:$AG$700,MATCH(D$1,'Justerad allokering kvv'!$B$1:$AF$1,0),FALSE)))</f>
        <v>0</v>
      </c>
      <c r="E37">
        <f>IF($B37=" ","",IF(ISERROR(1/VLOOKUP($B37,'Justerad allokering kvv'!$B$1:$AG$700,MATCH(E$1,'Justerad allokering kvv'!$B$1:$AF$1,0),FALSE)),VLOOKUP($B37,'Allokerad kvv'!$B$2:$AV$700,MATCH(E$1,'Allokerad kvv'!$B$1:$AV$1,0),FALSE),VLOOKUP($B37,'Justerad allokering kvv'!$B$1:$AG$700,MATCH(E$1,'Justerad allokering kvv'!$B$1:$AF$1,0),FALSE)))</f>
        <v>0</v>
      </c>
      <c r="F37">
        <f>IF($B37=" ","",IF(ISERROR(1/VLOOKUP($B37,'Justerad allokering kvv'!$B$1:$AG$700,MATCH(F$1,'Justerad allokering kvv'!$B$1:$AF$1,0),FALSE)),VLOOKUP($B37,'Allokerad kvv'!$B$2:$AV$700,MATCH(F$1,'Allokerad kvv'!$B$1:$AV$1,0),FALSE),VLOOKUP($B37,'Justerad allokering kvv'!$B$1:$AG$700,MATCH(F$1,'Justerad allokering kvv'!$B$1:$AF$1,0),FALSE)))</f>
        <v>0</v>
      </c>
      <c r="G37">
        <f>IF($B37=" ","",IF(ISERROR(1/VLOOKUP($B37,'Justerad allokering kvv'!$B$1:$AG$700,MATCH(G$1,'Justerad allokering kvv'!$B$1:$AF$1,0),FALSE)),VLOOKUP($B37,'Allokerad kvv'!$B$2:$AV$700,MATCH(G$1,'Allokerad kvv'!$B$1:$AV$1,0),FALSE),VLOOKUP($B37,'Justerad allokering kvv'!$B$1:$AG$700,MATCH(G$1,'Justerad allokering kvv'!$B$1:$AF$1,0),FALSE)))</f>
        <v>0.28523100000000001</v>
      </c>
      <c r="H37">
        <f>IF($B37=" ","",IF(ISERROR(1/VLOOKUP($B37,'Justerad allokering kvv'!$B$1:$AG$700,MATCH(H$1,'Justerad allokering kvv'!$B$1:$AF$1,0),FALSE)),VLOOKUP($B37,'Allokerad kvv'!$B$2:$AV$700,MATCH(H$1,'Allokerad kvv'!$B$1:$AV$1,0),FALSE),VLOOKUP($B37,'Justerad allokering kvv'!$B$1:$AG$700,MATCH(H$1,'Justerad allokering kvv'!$B$1:$AF$1,0),FALSE)))</f>
        <v>0</v>
      </c>
      <c r="I37">
        <f>IF($B37=" ","",IF(ISERROR(1/VLOOKUP($B37,'Justerad allokering kvv'!$B$1:$AG$700,MATCH(I$1,'Justerad allokering kvv'!$B$1:$AF$1,0),FALSE)),VLOOKUP($B37,'Allokerad kvv'!$B$2:$AV$700,MATCH(I$1,'Allokerad kvv'!$B$1:$AV$1,0),FALSE),VLOOKUP($B37,'Justerad allokering kvv'!$B$1:$AG$700,MATCH(I$1,'Justerad allokering kvv'!$B$1:$AF$1,0),FALSE)))</f>
        <v>0</v>
      </c>
      <c r="J37">
        <f>IF($B37=" ","",IF(ISERROR(1/VLOOKUP($B37,'Justerad allokering kvv'!$B$1:$AG$700,MATCH(J$1,'Justerad allokering kvv'!$B$1:$AF$1,0),FALSE)),VLOOKUP($B37,'Allokerad kvv'!$B$2:$AV$700,MATCH(J$1,'Allokerad kvv'!$B$1:$AV$1,0),FALSE),VLOOKUP($B37,'Justerad allokering kvv'!$B$1:$AG$700,MATCH(J$1,'Justerad allokering kvv'!$B$1:$AF$1,0),FALSE)))</f>
        <v>0</v>
      </c>
      <c r="K37">
        <f>IF($B37=" ","",IF(ISERROR(1/VLOOKUP($B37,'Justerad allokering kvv'!$B$1:$AG$700,MATCH(K$1,'Justerad allokering kvv'!$B$1:$AF$1,0),FALSE)),VLOOKUP($B37,'Allokerad kvv'!$B$2:$AV$700,MATCH(K$1,'Allokerad kvv'!$B$1:$AV$1,0),FALSE),VLOOKUP($B37,'Justerad allokering kvv'!$B$1:$AG$700,MATCH(K$1,'Justerad allokering kvv'!$B$1:$AF$1,0),FALSE)))</f>
        <v>0</v>
      </c>
      <c r="L37">
        <f>IF($B37=" ","",IF(ISERROR(1/VLOOKUP($B37,'Justerad allokering kvv'!$B$1:$AG$700,MATCH(L$1,'Justerad allokering kvv'!$B$1:$AF$1,0),FALSE)),VLOOKUP($B37,'Allokerad kvv'!$B$2:$AV$700,MATCH(L$1,'Allokerad kvv'!$B$1:$AV$1,0),FALSE),VLOOKUP($B37,'Justerad allokering kvv'!$B$1:$AG$700,MATCH(L$1,'Justerad allokering kvv'!$B$1:$AF$1,0),FALSE)))</f>
        <v>0</v>
      </c>
      <c r="M37">
        <f>IF($B37=" ","",IF(ISERROR(1/VLOOKUP($B37,'Justerad allokering kvv'!$B$1:$AG$700,MATCH(M$1,'Justerad allokering kvv'!$B$1:$AF$1,0),FALSE)),VLOOKUP($B37,'Allokerad kvv'!$B$2:$AV$700,MATCH(M$1,'Allokerad kvv'!$B$1:$AV$1,0),FALSE),VLOOKUP($B37,'Justerad allokering kvv'!$B$1:$AG$700,MATCH(M$1,'Justerad allokering kvv'!$B$1:$AF$1,0),FALSE)))</f>
        <v>0</v>
      </c>
      <c r="N37">
        <f>IF($B37=" ","",IF(ISERROR(1/VLOOKUP($B37,'Justerad allokering kvv'!$B$1:$AG$700,MATCH(N$1,'Justerad allokering kvv'!$B$1:$AF$1,0),FALSE)),VLOOKUP($B37,'Allokerad kvv'!$B$2:$AV$700,MATCH(N$1,'Allokerad kvv'!$B$1:$AV$1,0),FALSE),VLOOKUP($B37,'Justerad allokering kvv'!$B$1:$AG$700,MATCH(N$1,'Justerad allokering kvv'!$B$1:$AF$1,0),FALSE)))</f>
        <v>0</v>
      </c>
      <c r="O37">
        <f>IF($B37=" ","",IF(ISERROR(1/VLOOKUP($B37,'Justerad allokering kvv'!$B$1:$AG$700,MATCH(O$1,'Justerad allokering kvv'!$B$1:$AF$1,0),FALSE)),VLOOKUP($B37,'Allokerad kvv'!$B$2:$AV$700,MATCH(O$1,'Allokerad kvv'!$B$1:$AV$1,0),FALSE),VLOOKUP($B37,'Justerad allokering kvv'!$B$1:$AG$700,MATCH(O$1,'Justerad allokering kvv'!$B$1:$AF$1,0),FALSE)))</f>
        <v>0</v>
      </c>
      <c r="P37">
        <f>IF($B37=" ","",IF(ISERROR(1/VLOOKUP($B37,'Justerad allokering kvv'!$B$1:$AG$700,MATCH(P$1,'Justerad allokering kvv'!$B$1:$AF$1,0),FALSE)),VLOOKUP($B37,'Allokerad kvv'!$B$2:$AV$700,MATCH(P$1,'Allokerad kvv'!$B$1:$AV$1,0),FALSE),VLOOKUP($B37,'Justerad allokering kvv'!$B$1:$AG$700,MATCH(P$1,'Justerad allokering kvv'!$B$1:$AF$1,0),FALSE)))</f>
        <v>0</v>
      </c>
      <c r="Q37">
        <f>IF($B37=" ","",IF(ISERROR(1/VLOOKUP($B37,'Justerad allokering kvv'!$B$1:$AG$700,MATCH(Q$1,'Justerad allokering kvv'!$B$1:$AF$1,0),FALSE)),VLOOKUP($B37,'Allokerad kvv'!$B$2:$AV$700,MATCH(Q$1,'Allokerad kvv'!$B$1:$AV$1,0),FALSE),VLOOKUP($B37,'Justerad allokering kvv'!$B$1:$AG$700,MATCH(Q$1,'Justerad allokering kvv'!$B$1:$AF$1,0),FALSE)))</f>
        <v>0</v>
      </c>
      <c r="R37">
        <f>IF($B37=" ","",IF(ISERROR(1/VLOOKUP($B37,'Justerad allokering kvv'!$B$1:$AG$700,MATCH(R$1,'Justerad allokering kvv'!$B$1:$AF$1,0),FALSE)),VLOOKUP($B37,'Allokerad kvv'!$B$2:$AV$700,MATCH(R$1,'Allokerad kvv'!$B$1:$AV$1,0),FALSE),VLOOKUP($B37,'Justerad allokering kvv'!$B$1:$AG$700,MATCH(R$1,'Justerad allokering kvv'!$B$1:$AF$1,0),FALSE)))</f>
        <v>4.0784700000000003</v>
      </c>
      <c r="S37">
        <f>IF($B37=" ","",IF(ISERROR(1/VLOOKUP($B37,'Justerad allokering kvv'!$B$1:$AG$700,MATCH(S$1,'Justerad allokering kvv'!$B$1:$AF$1,0),FALSE)),VLOOKUP($B37,'Allokerad kvv'!$B$2:$AV$700,MATCH(S$1,'Allokerad kvv'!$B$1:$AV$1,0),FALSE),VLOOKUP($B37,'Justerad allokering kvv'!$B$1:$AG$700,MATCH(S$1,'Justerad allokering kvv'!$B$1:$AF$1,0),FALSE)))</f>
        <v>0</v>
      </c>
      <c r="T37">
        <f>IF($B37=" ","",IF(ISERROR(1/VLOOKUP($B37,'Justerad allokering kvv'!$B$1:$AG$700,MATCH(T$1,'Justerad allokering kvv'!$B$1:$AF$1,0),FALSE)),VLOOKUP($B37,'Allokerad kvv'!$B$2:$AV$700,MATCH(T$1,'Allokerad kvv'!$B$1:$AV$1,0),FALSE),VLOOKUP($B37,'Justerad allokering kvv'!$B$1:$AG$700,MATCH(T$1,'Justerad allokering kvv'!$B$1:$AF$1,0),FALSE)))</f>
        <v>0</v>
      </c>
      <c r="U37">
        <f>IF($B37=" ","",IF(ISERROR(1/VLOOKUP($B37,'Justerad allokering kvv'!$B$1:$AG$700,MATCH(U$1,'Justerad allokering kvv'!$B$1:$AF$1,0),FALSE)),VLOOKUP($B37,'Allokerad kvv'!$B$2:$AV$700,MATCH(U$1,'Allokerad kvv'!$B$1:$AV$1,0),FALSE),VLOOKUP($B37,'Justerad allokering kvv'!$B$1:$AG$700,MATCH(U$1,'Justerad allokering kvv'!$B$1:$AF$1,0),FALSE)))</f>
        <v>0</v>
      </c>
      <c r="V37">
        <f>IF($B37=" ","",IF(ISERROR(1/VLOOKUP($B37,'Justerad allokering kvv'!$B$1:$AG$700,MATCH(V$1,'Justerad allokering kvv'!$B$1:$AF$1,0),FALSE)),VLOOKUP($B37,'Allokerad kvv'!$B$2:$AV$700,MATCH(V$1,'Allokerad kvv'!$B$1:$AV$1,0),FALSE),VLOOKUP($B37,'Justerad allokering kvv'!$B$1:$AG$700,MATCH(V$1,'Justerad allokering kvv'!$B$1:$AF$1,0),FALSE)))</f>
        <v>0</v>
      </c>
      <c r="W37">
        <f>IF($B37=" ","",IF(ISERROR(1/VLOOKUP($B37,'Justerad allokering kvv'!$B$1:$AG$700,MATCH(W$1,'Justerad allokering kvv'!$B$1:$AF$1,0),FALSE)),VLOOKUP($B37,'Allokerad kvv'!$B$2:$AV$700,MATCH(W$1,'Allokerad kvv'!$B$1:$AV$1,0),FALSE),VLOOKUP($B37,'Justerad allokering kvv'!$B$1:$AG$700,MATCH(W$1,'Justerad allokering kvv'!$B$1:$AF$1,0),FALSE)))</f>
        <v>0</v>
      </c>
      <c r="X37">
        <f>IF($B37=" ","",IF(ISERROR(1/VLOOKUP($B37,'Justerad allokering kvv'!$B$1:$AG$700,MATCH(X$1,'Justerad allokering kvv'!$B$1:$AF$1,0),FALSE)),VLOOKUP($B37,'Allokerad kvv'!$B$2:$AV$700,MATCH(X$1,'Allokerad kvv'!$B$1:$AV$1,0),FALSE),VLOOKUP($B37,'Justerad allokering kvv'!$B$1:$AG$700,MATCH(X$1,'Justerad allokering kvv'!$B$1:$AF$1,0),FALSE)))</f>
        <v>0</v>
      </c>
      <c r="Y37">
        <f>IF($B37=" ","",IF(ISERROR(1/VLOOKUP($B37,'Justerad allokering kvv'!$B$1:$AG$700,MATCH(Y$1,'Justerad allokering kvv'!$B$1:$AF$1,0),FALSE)),VLOOKUP($B37,'Allokerad kvv'!$B$2:$AV$700,MATCH(Y$1,'Allokerad kvv'!$B$1:$AV$1,0),FALSE),VLOOKUP($B37,'Justerad allokering kvv'!$B$1:$AG$700,MATCH(Y$1,'Justerad allokering kvv'!$B$1:$AF$1,0),FALSE)))</f>
        <v>0</v>
      </c>
      <c r="AB37">
        <f>IFERROR(VLOOKUP($B37,Kraftvärmeprod!$B$1:$AO$424,MATCH("Tillförd energi från rökgaskondensering (GWh)",Kraftvärmeprod!$B$1:$AG$1,0),FALSE)/1,0)</f>
        <v>0</v>
      </c>
      <c r="AE37" s="122">
        <f t="shared" si="0"/>
        <v>144.24770100000001</v>
      </c>
      <c r="AG37">
        <f t="shared" si="1"/>
        <v>140.169231</v>
      </c>
      <c r="AH37">
        <f t="shared" si="2"/>
        <v>140.169231</v>
      </c>
      <c r="AI37">
        <f>IF(AH37=0,"",AH37/VLOOKUP(B37,Kraftvärmeprod!$B$1:$BC$480,MATCH("Summa tillförd energi exklusive rökgaskondensering",Kraftvärmeprod!$B$1:$BC$1,0),FALSE))</f>
        <v>0.57793212795801696</v>
      </c>
      <c r="AK37">
        <f t="shared" si="3"/>
        <v>0</v>
      </c>
    </row>
    <row r="38" spans="1:37" x14ac:dyDescent="0.25">
      <c r="A38" s="2" t="s">
        <v>74</v>
      </c>
      <c r="B38" s="2" t="s">
        <v>76</v>
      </c>
      <c r="C38">
        <f>IF($B38=" ","",IF(ISERROR(1/VLOOKUP($B38,'Justerad allokering kvv'!$B$1:$AG$700,MATCH(C$1,'Justerad allokering kvv'!$B$1:$AF$1,0),FALSE)),VLOOKUP($B38,'Allokerad kvv'!$B$2:$AV$700,MATCH(C$1,'Allokerad kvv'!$B$1:$AV$1,0),FALSE),VLOOKUP($B38,'Justerad allokering kvv'!$B$1:$AG$700,MATCH(C$1,'Justerad allokering kvv'!$B$1:$AF$1,0),FALSE)))</f>
        <v>0</v>
      </c>
      <c r="D38">
        <f>IF($B38=" ","",IF(ISERROR(1/VLOOKUP($B38,'Justerad allokering kvv'!$B$1:$AG$700,MATCH(D$1,'Justerad allokering kvv'!$B$1:$AF$1,0),FALSE)),VLOOKUP($B38,'Allokerad kvv'!$B$2:$AV$700,MATCH(D$1,'Allokerad kvv'!$B$1:$AV$1,0),FALSE),VLOOKUP($B38,'Justerad allokering kvv'!$B$1:$AG$700,MATCH(D$1,'Justerad allokering kvv'!$B$1:$AF$1,0),FALSE)))</f>
        <v>0</v>
      </c>
      <c r="E38">
        <f>IF($B38=" ","",IF(ISERROR(1/VLOOKUP($B38,'Justerad allokering kvv'!$B$1:$AG$700,MATCH(E$1,'Justerad allokering kvv'!$B$1:$AF$1,0),FALSE)),VLOOKUP($B38,'Allokerad kvv'!$B$2:$AV$700,MATCH(E$1,'Allokerad kvv'!$B$1:$AV$1,0),FALSE),VLOOKUP($B38,'Justerad allokering kvv'!$B$1:$AG$700,MATCH(E$1,'Justerad allokering kvv'!$B$1:$AF$1,0),FALSE)))</f>
        <v>0</v>
      </c>
      <c r="F38">
        <f>IF($B38=" ","",IF(ISERROR(1/VLOOKUP($B38,'Justerad allokering kvv'!$B$1:$AG$700,MATCH(F$1,'Justerad allokering kvv'!$B$1:$AF$1,0),FALSE)),VLOOKUP($B38,'Allokerad kvv'!$B$2:$AV$700,MATCH(F$1,'Allokerad kvv'!$B$1:$AV$1,0),FALSE),VLOOKUP($B38,'Justerad allokering kvv'!$B$1:$AG$700,MATCH(F$1,'Justerad allokering kvv'!$B$1:$AF$1,0),FALSE)))</f>
        <v>0</v>
      </c>
      <c r="G38">
        <f>IF($B38=" ","",IF(ISERROR(1/VLOOKUP($B38,'Justerad allokering kvv'!$B$1:$AG$700,MATCH(G$1,'Justerad allokering kvv'!$B$1:$AF$1,0),FALSE)),VLOOKUP($B38,'Allokerad kvv'!$B$2:$AV$700,MATCH(G$1,'Allokerad kvv'!$B$1:$AV$1,0),FALSE),VLOOKUP($B38,'Justerad allokering kvv'!$B$1:$AG$700,MATCH(G$1,'Justerad allokering kvv'!$B$1:$AF$1,0),FALSE)))</f>
        <v>0</v>
      </c>
      <c r="H38">
        <f>IF($B38=" ","",IF(ISERROR(1/VLOOKUP($B38,'Justerad allokering kvv'!$B$1:$AG$700,MATCH(H$1,'Justerad allokering kvv'!$B$1:$AF$1,0),FALSE)),VLOOKUP($B38,'Allokerad kvv'!$B$2:$AV$700,MATCH(H$1,'Allokerad kvv'!$B$1:$AV$1,0),FALSE),VLOOKUP($B38,'Justerad allokering kvv'!$B$1:$AG$700,MATCH(H$1,'Justerad allokering kvv'!$B$1:$AF$1,0),FALSE)))</f>
        <v>0</v>
      </c>
      <c r="I38">
        <f>IF($B38=" ","",IF(ISERROR(1/VLOOKUP($B38,'Justerad allokering kvv'!$B$1:$AG$700,MATCH(I$1,'Justerad allokering kvv'!$B$1:$AF$1,0),FALSE)),VLOOKUP($B38,'Allokerad kvv'!$B$2:$AV$700,MATCH(I$1,'Allokerad kvv'!$B$1:$AV$1,0),FALSE),VLOOKUP($B38,'Justerad allokering kvv'!$B$1:$AG$700,MATCH(I$1,'Justerad allokering kvv'!$B$1:$AF$1,0),FALSE)))</f>
        <v>0</v>
      </c>
      <c r="J38">
        <f>IF($B38=" ","",IF(ISERROR(1/VLOOKUP($B38,'Justerad allokering kvv'!$B$1:$AG$700,MATCH(J$1,'Justerad allokering kvv'!$B$1:$AF$1,0),FALSE)),VLOOKUP($B38,'Allokerad kvv'!$B$2:$AV$700,MATCH(J$1,'Allokerad kvv'!$B$1:$AV$1,0),FALSE),VLOOKUP($B38,'Justerad allokering kvv'!$B$1:$AG$700,MATCH(J$1,'Justerad allokering kvv'!$B$1:$AF$1,0),FALSE)))</f>
        <v>0</v>
      </c>
      <c r="K38">
        <f>IF($B38=" ","",IF(ISERROR(1/VLOOKUP($B38,'Justerad allokering kvv'!$B$1:$AG$700,MATCH(K$1,'Justerad allokering kvv'!$B$1:$AF$1,0),FALSE)),VLOOKUP($B38,'Allokerad kvv'!$B$2:$AV$700,MATCH(K$1,'Allokerad kvv'!$B$1:$AV$1,0),FALSE),VLOOKUP($B38,'Justerad allokering kvv'!$B$1:$AG$700,MATCH(K$1,'Justerad allokering kvv'!$B$1:$AF$1,0),FALSE)))</f>
        <v>0</v>
      </c>
      <c r="L38">
        <f>IF($B38=" ","",IF(ISERROR(1/VLOOKUP($B38,'Justerad allokering kvv'!$B$1:$AG$700,MATCH(L$1,'Justerad allokering kvv'!$B$1:$AF$1,0),FALSE)),VLOOKUP($B38,'Allokerad kvv'!$B$2:$AV$700,MATCH(L$1,'Allokerad kvv'!$B$1:$AV$1,0),FALSE),VLOOKUP($B38,'Justerad allokering kvv'!$B$1:$AG$700,MATCH(L$1,'Justerad allokering kvv'!$B$1:$AF$1,0),FALSE)))</f>
        <v>0</v>
      </c>
      <c r="M38">
        <f>IF($B38=" ","",IF(ISERROR(1/VLOOKUP($B38,'Justerad allokering kvv'!$B$1:$AG$700,MATCH(M$1,'Justerad allokering kvv'!$B$1:$AF$1,0),FALSE)),VLOOKUP($B38,'Allokerad kvv'!$B$2:$AV$700,MATCH(M$1,'Allokerad kvv'!$B$1:$AV$1,0),FALSE),VLOOKUP($B38,'Justerad allokering kvv'!$B$1:$AG$700,MATCH(M$1,'Justerad allokering kvv'!$B$1:$AF$1,0),FALSE)))</f>
        <v>0</v>
      </c>
      <c r="N38">
        <f>IF($B38=" ","",IF(ISERROR(1/VLOOKUP($B38,'Justerad allokering kvv'!$B$1:$AG$700,MATCH(N$1,'Justerad allokering kvv'!$B$1:$AF$1,0),FALSE)),VLOOKUP($B38,'Allokerad kvv'!$B$2:$AV$700,MATCH(N$1,'Allokerad kvv'!$B$1:$AV$1,0),FALSE),VLOOKUP($B38,'Justerad allokering kvv'!$B$1:$AG$700,MATCH(N$1,'Justerad allokering kvv'!$B$1:$AF$1,0),FALSE)))</f>
        <v>0</v>
      </c>
      <c r="O38">
        <f>IF($B38=" ","",IF(ISERROR(1/VLOOKUP($B38,'Justerad allokering kvv'!$B$1:$AG$700,MATCH(O$1,'Justerad allokering kvv'!$B$1:$AF$1,0),FALSE)),VLOOKUP($B38,'Allokerad kvv'!$B$2:$AV$700,MATCH(O$1,'Allokerad kvv'!$B$1:$AV$1,0),FALSE),VLOOKUP($B38,'Justerad allokering kvv'!$B$1:$AG$700,MATCH(O$1,'Justerad allokering kvv'!$B$1:$AF$1,0),FALSE)))</f>
        <v>0</v>
      </c>
      <c r="P38">
        <f>IF($B38=" ","",IF(ISERROR(1/VLOOKUP($B38,'Justerad allokering kvv'!$B$1:$AG$700,MATCH(P$1,'Justerad allokering kvv'!$B$1:$AF$1,0),FALSE)),VLOOKUP($B38,'Allokerad kvv'!$B$2:$AV$700,MATCH(P$1,'Allokerad kvv'!$B$1:$AV$1,0),FALSE),VLOOKUP($B38,'Justerad allokering kvv'!$B$1:$AG$700,MATCH(P$1,'Justerad allokering kvv'!$B$1:$AF$1,0),FALSE)))</f>
        <v>0</v>
      </c>
      <c r="Q38">
        <f>IF($B38=" ","",IF(ISERROR(1/VLOOKUP($B38,'Justerad allokering kvv'!$B$1:$AG$700,MATCH(Q$1,'Justerad allokering kvv'!$B$1:$AF$1,0),FALSE)),VLOOKUP($B38,'Allokerad kvv'!$B$2:$AV$700,MATCH(Q$1,'Allokerad kvv'!$B$1:$AV$1,0),FALSE),VLOOKUP($B38,'Justerad allokering kvv'!$B$1:$AG$700,MATCH(Q$1,'Justerad allokering kvv'!$B$1:$AF$1,0),FALSE)))</f>
        <v>0</v>
      </c>
      <c r="R38">
        <f>IF($B38=" ","",IF(ISERROR(1/VLOOKUP($B38,'Justerad allokering kvv'!$B$1:$AG$700,MATCH(R$1,'Justerad allokering kvv'!$B$1:$AF$1,0),FALSE)),VLOOKUP($B38,'Allokerad kvv'!$B$2:$AV$700,MATCH(R$1,'Allokerad kvv'!$B$1:$AV$1,0),FALSE),VLOOKUP($B38,'Justerad allokering kvv'!$B$1:$AG$700,MATCH(R$1,'Justerad allokering kvv'!$B$1:$AF$1,0),FALSE)))</f>
        <v>0</v>
      </c>
      <c r="S38">
        <f>IF($B38=" ","",IF(ISERROR(1/VLOOKUP($B38,'Justerad allokering kvv'!$B$1:$AG$700,MATCH(S$1,'Justerad allokering kvv'!$B$1:$AF$1,0),FALSE)),VLOOKUP($B38,'Allokerad kvv'!$B$2:$AV$700,MATCH(S$1,'Allokerad kvv'!$B$1:$AV$1,0),FALSE),VLOOKUP($B38,'Justerad allokering kvv'!$B$1:$AG$700,MATCH(S$1,'Justerad allokering kvv'!$B$1:$AF$1,0),FALSE)))</f>
        <v>0</v>
      </c>
      <c r="T38">
        <f>IF($B38=" ","",IF(ISERROR(1/VLOOKUP($B38,'Justerad allokering kvv'!$B$1:$AG$700,MATCH(T$1,'Justerad allokering kvv'!$B$1:$AF$1,0),FALSE)),VLOOKUP($B38,'Allokerad kvv'!$B$2:$AV$700,MATCH(T$1,'Allokerad kvv'!$B$1:$AV$1,0),FALSE),VLOOKUP($B38,'Justerad allokering kvv'!$B$1:$AG$700,MATCH(T$1,'Justerad allokering kvv'!$B$1:$AF$1,0),FALSE)))</f>
        <v>0</v>
      </c>
      <c r="U38">
        <f>IF($B38=" ","",IF(ISERROR(1/VLOOKUP($B38,'Justerad allokering kvv'!$B$1:$AG$700,MATCH(U$1,'Justerad allokering kvv'!$B$1:$AF$1,0),FALSE)),VLOOKUP($B38,'Allokerad kvv'!$B$2:$AV$700,MATCH(U$1,'Allokerad kvv'!$B$1:$AV$1,0),FALSE),VLOOKUP($B38,'Justerad allokering kvv'!$B$1:$AG$700,MATCH(U$1,'Justerad allokering kvv'!$B$1:$AF$1,0),FALSE)))</f>
        <v>0</v>
      </c>
      <c r="V38">
        <f>IF($B38=" ","",IF(ISERROR(1/VLOOKUP($B38,'Justerad allokering kvv'!$B$1:$AG$700,MATCH(V$1,'Justerad allokering kvv'!$B$1:$AF$1,0),FALSE)),VLOOKUP($B38,'Allokerad kvv'!$B$2:$AV$700,MATCH(V$1,'Allokerad kvv'!$B$1:$AV$1,0),FALSE),VLOOKUP($B38,'Justerad allokering kvv'!$B$1:$AG$700,MATCH(V$1,'Justerad allokering kvv'!$B$1:$AF$1,0),FALSE)))</f>
        <v>0</v>
      </c>
      <c r="W38">
        <f>IF($B38=" ","",IF(ISERROR(1/VLOOKUP($B38,'Justerad allokering kvv'!$B$1:$AG$700,MATCH(W$1,'Justerad allokering kvv'!$B$1:$AF$1,0),FALSE)),VLOOKUP($B38,'Allokerad kvv'!$B$2:$AV$700,MATCH(W$1,'Allokerad kvv'!$B$1:$AV$1,0),FALSE),VLOOKUP($B38,'Justerad allokering kvv'!$B$1:$AG$700,MATCH(W$1,'Justerad allokering kvv'!$B$1:$AF$1,0),FALSE)))</f>
        <v>0</v>
      </c>
      <c r="X38">
        <f>IF($B38=" ","",IF(ISERROR(1/VLOOKUP($B38,'Justerad allokering kvv'!$B$1:$AG$700,MATCH(X$1,'Justerad allokering kvv'!$B$1:$AF$1,0),FALSE)),VLOOKUP($B38,'Allokerad kvv'!$B$2:$AV$700,MATCH(X$1,'Allokerad kvv'!$B$1:$AV$1,0),FALSE),VLOOKUP($B38,'Justerad allokering kvv'!$B$1:$AG$700,MATCH(X$1,'Justerad allokering kvv'!$B$1:$AF$1,0),FALSE)))</f>
        <v>0</v>
      </c>
      <c r="Y38">
        <f>IF($B38=" ","",IF(ISERROR(1/VLOOKUP($B38,'Justerad allokering kvv'!$B$1:$AG$700,MATCH(Y$1,'Justerad allokering kvv'!$B$1:$AF$1,0),FALSE)),VLOOKUP($B38,'Allokerad kvv'!$B$2:$AV$700,MATCH(Y$1,'Allokerad kvv'!$B$1:$AV$1,0),FALSE),VLOOKUP($B38,'Justerad allokering kvv'!$B$1:$AG$700,MATCH(Y$1,'Justerad allokering kvv'!$B$1:$AF$1,0),FALSE)))</f>
        <v>0</v>
      </c>
      <c r="AB38">
        <f>IFERROR(VLOOKUP($B38,Kraftvärmeprod!$B$1:$AO$424,MATCH("Tillförd energi från rökgaskondensering (GWh)",Kraftvärmeprod!$B$1:$AG$1,0),FALSE)/1,0)</f>
        <v>0</v>
      </c>
      <c r="AE38" s="122">
        <f t="shared" si="0"/>
        <v>0</v>
      </c>
      <c r="AG38">
        <f t="shared" si="1"/>
        <v>0</v>
      </c>
      <c r="AH38">
        <f t="shared" si="2"/>
        <v>0</v>
      </c>
      <c r="AI38" t="str">
        <f>IF(AH38=0,"",AH38/VLOOKUP(B38,Kraftvärmeprod!$B$1:$BC$480,MATCH("Summa tillförd energi exklusive rökgaskondensering",Kraftvärmeprod!$B$1:$BC$1,0),FALSE))</f>
        <v/>
      </c>
      <c r="AK38">
        <f t="shared" si="3"/>
        <v>0</v>
      </c>
    </row>
    <row r="39" spans="1:37" x14ac:dyDescent="0.25">
      <c r="A39" s="2" t="s">
        <v>74</v>
      </c>
      <c r="B39" s="2" t="s">
        <v>77</v>
      </c>
      <c r="C39">
        <f>IF($B39=" ","",IF(ISERROR(1/VLOOKUP($B39,'Justerad allokering kvv'!$B$1:$AG$700,MATCH(C$1,'Justerad allokering kvv'!$B$1:$AF$1,0),FALSE)),VLOOKUP($B39,'Allokerad kvv'!$B$2:$AV$700,MATCH(C$1,'Allokerad kvv'!$B$1:$AV$1,0),FALSE),VLOOKUP($B39,'Justerad allokering kvv'!$B$1:$AG$700,MATCH(C$1,'Justerad allokering kvv'!$B$1:$AF$1,0),FALSE)))</f>
        <v>0</v>
      </c>
      <c r="D39">
        <f>IF($B39=" ","",IF(ISERROR(1/VLOOKUP($B39,'Justerad allokering kvv'!$B$1:$AG$700,MATCH(D$1,'Justerad allokering kvv'!$B$1:$AF$1,0),FALSE)),VLOOKUP($B39,'Allokerad kvv'!$B$2:$AV$700,MATCH(D$1,'Allokerad kvv'!$B$1:$AV$1,0),FALSE),VLOOKUP($B39,'Justerad allokering kvv'!$B$1:$AG$700,MATCH(D$1,'Justerad allokering kvv'!$B$1:$AF$1,0),FALSE)))</f>
        <v>0</v>
      </c>
      <c r="E39">
        <f>IF($B39=" ","",IF(ISERROR(1/VLOOKUP($B39,'Justerad allokering kvv'!$B$1:$AG$700,MATCH(E$1,'Justerad allokering kvv'!$B$1:$AF$1,0),FALSE)),VLOOKUP($B39,'Allokerad kvv'!$B$2:$AV$700,MATCH(E$1,'Allokerad kvv'!$B$1:$AV$1,0),FALSE),VLOOKUP($B39,'Justerad allokering kvv'!$B$1:$AG$700,MATCH(E$1,'Justerad allokering kvv'!$B$1:$AF$1,0),FALSE)))</f>
        <v>0</v>
      </c>
      <c r="F39">
        <f>IF($B39=" ","",IF(ISERROR(1/VLOOKUP($B39,'Justerad allokering kvv'!$B$1:$AG$700,MATCH(F$1,'Justerad allokering kvv'!$B$1:$AF$1,0),FALSE)),VLOOKUP($B39,'Allokerad kvv'!$B$2:$AV$700,MATCH(F$1,'Allokerad kvv'!$B$1:$AV$1,0),FALSE),VLOOKUP($B39,'Justerad allokering kvv'!$B$1:$AG$700,MATCH(F$1,'Justerad allokering kvv'!$B$1:$AF$1,0),FALSE)))</f>
        <v>0</v>
      </c>
      <c r="G39">
        <f>IF($B39=" ","",IF(ISERROR(1/VLOOKUP($B39,'Justerad allokering kvv'!$B$1:$AG$700,MATCH(G$1,'Justerad allokering kvv'!$B$1:$AF$1,0),FALSE)),VLOOKUP($B39,'Allokerad kvv'!$B$2:$AV$700,MATCH(G$1,'Allokerad kvv'!$B$1:$AV$1,0),FALSE),VLOOKUP($B39,'Justerad allokering kvv'!$B$1:$AG$700,MATCH(G$1,'Justerad allokering kvv'!$B$1:$AF$1,0),FALSE)))</f>
        <v>0</v>
      </c>
      <c r="H39">
        <f>IF($B39=" ","",IF(ISERROR(1/VLOOKUP($B39,'Justerad allokering kvv'!$B$1:$AG$700,MATCH(H$1,'Justerad allokering kvv'!$B$1:$AF$1,0),FALSE)),VLOOKUP($B39,'Allokerad kvv'!$B$2:$AV$700,MATCH(H$1,'Allokerad kvv'!$B$1:$AV$1,0),FALSE),VLOOKUP($B39,'Justerad allokering kvv'!$B$1:$AG$700,MATCH(H$1,'Justerad allokering kvv'!$B$1:$AF$1,0),FALSE)))</f>
        <v>0</v>
      </c>
      <c r="I39">
        <f>IF($B39=" ","",IF(ISERROR(1/VLOOKUP($B39,'Justerad allokering kvv'!$B$1:$AG$700,MATCH(I$1,'Justerad allokering kvv'!$B$1:$AF$1,0),FALSE)),VLOOKUP($B39,'Allokerad kvv'!$B$2:$AV$700,MATCH(I$1,'Allokerad kvv'!$B$1:$AV$1,0),FALSE),VLOOKUP($B39,'Justerad allokering kvv'!$B$1:$AG$700,MATCH(I$1,'Justerad allokering kvv'!$B$1:$AF$1,0),FALSE)))</f>
        <v>0</v>
      </c>
      <c r="J39">
        <f>IF($B39=" ","",IF(ISERROR(1/VLOOKUP($B39,'Justerad allokering kvv'!$B$1:$AG$700,MATCH(J$1,'Justerad allokering kvv'!$B$1:$AF$1,0),FALSE)),VLOOKUP($B39,'Allokerad kvv'!$B$2:$AV$700,MATCH(J$1,'Allokerad kvv'!$B$1:$AV$1,0),FALSE),VLOOKUP($B39,'Justerad allokering kvv'!$B$1:$AG$700,MATCH(J$1,'Justerad allokering kvv'!$B$1:$AF$1,0),FALSE)))</f>
        <v>0</v>
      </c>
      <c r="K39">
        <f>IF($B39=" ","",IF(ISERROR(1/VLOOKUP($B39,'Justerad allokering kvv'!$B$1:$AG$700,MATCH(K$1,'Justerad allokering kvv'!$B$1:$AF$1,0),FALSE)),VLOOKUP($B39,'Allokerad kvv'!$B$2:$AV$700,MATCH(K$1,'Allokerad kvv'!$B$1:$AV$1,0),FALSE),VLOOKUP($B39,'Justerad allokering kvv'!$B$1:$AG$700,MATCH(K$1,'Justerad allokering kvv'!$B$1:$AF$1,0),FALSE)))</f>
        <v>0</v>
      </c>
      <c r="L39">
        <f>IF($B39=" ","",IF(ISERROR(1/VLOOKUP($B39,'Justerad allokering kvv'!$B$1:$AG$700,MATCH(L$1,'Justerad allokering kvv'!$B$1:$AF$1,0),FALSE)),VLOOKUP($B39,'Allokerad kvv'!$B$2:$AV$700,MATCH(L$1,'Allokerad kvv'!$B$1:$AV$1,0),FALSE),VLOOKUP($B39,'Justerad allokering kvv'!$B$1:$AG$700,MATCH(L$1,'Justerad allokering kvv'!$B$1:$AF$1,0),FALSE)))</f>
        <v>0</v>
      </c>
      <c r="M39">
        <f>IF($B39=" ","",IF(ISERROR(1/VLOOKUP($B39,'Justerad allokering kvv'!$B$1:$AG$700,MATCH(M$1,'Justerad allokering kvv'!$B$1:$AF$1,0),FALSE)),VLOOKUP($B39,'Allokerad kvv'!$B$2:$AV$700,MATCH(M$1,'Allokerad kvv'!$B$1:$AV$1,0),FALSE),VLOOKUP($B39,'Justerad allokering kvv'!$B$1:$AG$700,MATCH(M$1,'Justerad allokering kvv'!$B$1:$AF$1,0),FALSE)))</f>
        <v>0</v>
      </c>
      <c r="N39">
        <f>IF($B39=" ","",IF(ISERROR(1/VLOOKUP($B39,'Justerad allokering kvv'!$B$1:$AG$700,MATCH(N$1,'Justerad allokering kvv'!$B$1:$AF$1,0),FALSE)),VLOOKUP($B39,'Allokerad kvv'!$B$2:$AV$700,MATCH(N$1,'Allokerad kvv'!$B$1:$AV$1,0),FALSE),VLOOKUP($B39,'Justerad allokering kvv'!$B$1:$AG$700,MATCH(N$1,'Justerad allokering kvv'!$B$1:$AF$1,0),FALSE)))</f>
        <v>0</v>
      </c>
      <c r="O39">
        <f>IF($B39=" ","",IF(ISERROR(1/VLOOKUP($B39,'Justerad allokering kvv'!$B$1:$AG$700,MATCH(O$1,'Justerad allokering kvv'!$B$1:$AF$1,0),FALSE)),VLOOKUP($B39,'Allokerad kvv'!$B$2:$AV$700,MATCH(O$1,'Allokerad kvv'!$B$1:$AV$1,0),FALSE),VLOOKUP($B39,'Justerad allokering kvv'!$B$1:$AG$700,MATCH(O$1,'Justerad allokering kvv'!$B$1:$AF$1,0),FALSE)))</f>
        <v>0</v>
      </c>
      <c r="P39">
        <f>IF($B39=" ","",IF(ISERROR(1/VLOOKUP($B39,'Justerad allokering kvv'!$B$1:$AG$700,MATCH(P$1,'Justerad allokering kvv'!$B$1:$AF$1,0),FALSE)),VLOOKUP($B39,'Allokerad kvv'!$B$2:$AV$700,MATCH(P$1,'Allokerad kvv'!$B$1:$AV$1,0),FALSE),VLOOKUP($B39,'Justerad allokering kvv'!$B$1:$AG$700,MATCH(P$1,'Justerad allokering kvv'!$B$1:$AF$1,0),FALSE)))</f>
        <v>0</v>
      </c>
      <c r="Q39">
        <f>IF($B39=" ","",IF(ISERROR(1/VLOOKUP($B39,'Justerad allokering kvv'!$B$1:$AG$700,MATCH(Q$1,'Justerad allokering kvv'!$B$1:$AF$1,0),FALSE)),VLOOKUP($B39,'Allokerad kvv'!$B$2:$AV$700,MATCH(Q$1,'Allokerad kvv'!$B$1:$AV$1,0),FALSE),VLOOKUP($B39,'Justerad allokering kvv'!$B$1:$AG$700,MATCH(Q$1,'Justerad allokering kvv'!$B$1:$AF$1,0),FALSE)))</f>
        <v>0</v>
      </c>
      <c r="R39">
        <f>IF($B39=" ","",IF(ISERROR(1/VLOOKUP($B39,'Justerad allokering kvv'!$B$1:$AG$700,MATCH(R$1,'Justerad allokering kvv'!$B$1:$AF$1,0),FALSE)),VLOOKUP($B39,'Allokerad kvv'!$B$2:$AV$700,MATCH(R$1,'Allokerad kvv'!$B$1:$AV$1,0),FALSE),VLOOKUP($B39,'Justerad allokering kvv'!$B$1:$AG$700,MATCH(R$1,'Justerad allokering kvv'!$B$1:$AF$1,0),FALSE)))</f>
        <v>0</v>
      </c>
      <c r="S39">
        <f>IF($B39=" ","",IF(ISERROR(1/VLOOKUP($B39,'Justerad allokering kvv'!$B$1:$AG$700,MATCH(S$1,'Justerad allokering kvv'!$B$1:$AF$1,0),FALSE)),VLOOKUP($B39,'Allokerad kvv'!$B$2:$AV$700,MATCH(S$1,'Allokerad kvv'!$B$1:$AV$1,0),FALSE),VLOOKUP($B39,'Justerad allokering kvv'!$B$1:$AG$700,MATCH(S$1,'Justerad allokering kvv'!$B$1:$AF$1,0),FALSE)))</f>
        <v>0</v>
      </c>
      <c r="T39">
        <f>IF($B39=" ","",IF(ISERROR(1/VLOOKUP($B39,'Justerad allokering kvv'!$B$1:$AG$700,MATCH(T$1,'Justerad allokering kvv'!$B$1:$AF$1,0),FALSE)),VLOOKUP($B39,'Allokerad kvv'!$B$2:$AV$700,MATCH(T$1,'Allokerad kvv'!$B$1:$AV$1,0),FALSE),VLOOKUP($B39,'Justerad allokering kvv'!$B$1:$AG$700,MATCH(T$1,'Justerad allokering kvv'!$B$1:$AF$1,0),FALSE)))</f>
        <v>0</v>
      </c>
      <c r="U39">
        <f>IF($B39=" ","",IF(ISERROR(1/VLOOKUP($B39,'Justerad allokering kvv'!$B$1:$AG$700,MATCH(U$1,'Justerad allokering kvv'!$B$1:$AF$1,0),FALSE)),VLOOKUP($B39,'Allokerad kvv'!$B$2:$AV$700,MATCH(U$1,'Allokerad kvv'!$B$1:$AV$1,0),FALSE),VLOOKUP($B39,'Justerad allokering kvv'!$B$1:$AG$700,MATCH(U$1,'Justerad allokering kvv'!$B$1:$AF$1,0),FALSE)))</f>
        <v>0</v>
      </c>
      <c r="V39">
        <f>IF($B39=" ","",IF(ISERROR(1/VLOOKUP($B39,'Justerad allokering kvv'!$B$1:$AG$700,MATCH(V$1,'Justerad allokering kvv'!$B$1:$AF$1,0),FALSE)),VLOOKUP($B39,'Allokerad kvv'!$B$2:$AV$700,MATCH(V$1,'Allokerad kvv'!$B$1:$AV$1,0),FALSE),VLOOKUP($B39,'Justerad allokering kvv'!$B$1:$AG$700,MATCH(V$1,'Justerad allokering kvv'!$B$1:$AF$1,0),FALSE)))</f>
        <v>0</v>
      </c>
      <c r="W39">
        <f>IF($B39=" ","",IF(ISERROR(1/VLOOKUP($B39,'Justerad allokering kvv'!$B$1:$AG$700,MATCH(W$1,'Justerad allokering kvv'!$B$1:$AF$1,0),FALSE)),VLOOKUP($B39,'Allokerad kvv'!$B$2:$AV$700,MATCH(W$1,'Allokerad kvv'!$B$1:$AV$1,0),FALSE),VLOOKUP($B39,'Justerad allokering kvv'!$B$1:$AG$700,MATCH(W$1,'Justerad allokering kvv'!$B$1:$AF$1,0),FALSE)))</f>
        <v>0</v>
      </c>
      <c r="X39">
        <f>IF($B39=" ","",IF(ISERROR(1/VLOOKUP($B39,'Justerad allokering kvv'!$B$1:$AG$700,MATCH(X$1,'Justerad allokering kvv'!$B$1:$AF$1,0),FALSE)),VLOOKUP($B39,'Allokerad kvv'!$B$2:$AV$700,MATCH(X$1,'Allokerad kvv'!$B$1:$AV$1,0),FALSE),VLOOKUP($B39,'Justerad allokering kvv'!$B$1:$AG$700,MATCH(X$1,'Justerad allokering kvv'!$B$1:$AF$1,0),FALSE)))</f>
        <v>0</v>
      </c>
      <c r="Y39">
        <f>IF($B39=" ","",IF(ISERROR(1/VLOOKUP($B39,'Justerad allokering kvv'!$B$1:$AG$700,MATCH(Y$1,'Justerad allokering kvv'!$B$1:$AF$1,0),FALSE)),VLOOKUP($B39,'Allokerad kvv'!$B$2:$AV$700,MATCH(Y$1,'Allokerad kvv'!$B$1:$AV$1,0),FALSE),VLOOKUP($B39,'Justerad allokering kvv'!$B$1:$AG$700,MATCH(Y$1,'Justerad allokering kvv'!$B$1:$AF$1,0),FALSE)))</f>
        <v>0</v>
      </c>
      <c r="AB39">
        <f>IFERROR(VLOOKUP($B39,Kraftvärmeprod!$B$1:$AO$424,MATCH("Tillförd energi från rökgaskondensering (GWh)",Kraftvärmeprod!$B$1:$AG$1,0),FALSE)/1,0)</f>
        <v>0</v>
      </c>
      <c r="AE39" s="122">
        <f t="shared" si="0"/>
        <v>0</v>
      </c>
      <c r="AG39">
        <f t="shared" si="1"/>
        <v>0</v>
      </c>
      <c r="AH39">
        <f t="shared" si="2"/>
        <v>0</v>
      </c>
      <c r="AI39" t="str">
        <f>IF(AH39=0,"",AH39/VLOOKUP(B39,Kraftvärmeprod!$B$1:$BC$480,MATCH("Summa tillförd energi exklusive rökgaskondensering",Kraftvärmeprod!$B$1:$BC$1,0),FALSE))</f>
        <v/>
      </c>
      <c r="AK39">
        <f t="shared" si="3"/>
        <v>0</v>
      </c>
    </row>
    <row r="40" spans="1:37" x14ac:dyDescent="0.25">
      <c r="A40" s="2" t="s">
        <v>78</v>
      </c>
      <c r="B40" s="2" t="s">
        <v>79</v>
      </c>
      <c r="C40">
        <f>IF($B40=" ","",IF(ISERROR(1/VLOOKUP($B40,'Justerad allokering kvv'!$B$1:$AG$700,MATCH(C$1,'Justerad allokering kvv'!$B$1:$AF$1,0),FALSE)),VLOOKUP($B40,'Allokerad kvv'!$B$2:$AV$700,MATCH(C$1,'Allokerad kvv'!$B$1:$AV$1,0),FALSE),VLOOKUP($B40,'Justerad allokering kvv'!$B$1:$AG$700,MATCH(C$1,'Justerad allokering kvv'!$B$1:$AF$1,0),FALSE)))</f>
        <v>207.822</v>
      </c>
      <c r="D40">
        <f>IF($B40=" ","",IF(ISERROR(1/VLOOKUP($B40,'Justerad allokering kvv'!$B$1:$AG$700,MATCH(D$1,'Justerad allokering kvv'!$B$1:$AF$1,0),FALSE)),VLOOKUP($B40,'Allokerad kvv'!$B$2:$AV$700,MATCH(D$1,'Allokerad kvv'!$B$1:$AV$1,0),FALSE),VLOOKUP($B40,'Justerad allokering kvv'!$B$1:$AG$700,MATCH(D$1,'Justerad allokering kvv'!$B$1:$AF$1,0),FALSE)))</f>
        <v>0</v>
      </c>
      <c r="E40">
        <f>IF($B40=" ","",IF(ISERROR(1/VLOOKUP($B40,'Justerad allokering kvv'!$B$1:$AG$700,MATCH(E$1,'Justerad allokering kvv'!$B$1:$AF$1,0),FALSE)),VLOOKUP($B40,'Allokerad kvv'!$B$2:$AV$700,MATCH(E$1,'Allokerad kvv'!$B$1:$AV$1,0),FALSE),VLOOKUP($B40,'Justerad allokering kvv'!$B$1:$AG$700,MATCH(E$1,'Justerad allokering kvv'!$B$1:$AF$1,0),FALSE)))</f>
        <v>16.982600000000001</v>
      </c>
      <c r="F40">
        <f>IF($B40=" ","",IF(ISERROR(1/VLOOKUP($B40,'Justerad allokering kvv'!$B$1:$AG$700,MATCH(F$1,'Justerad allokering kvv'!$B$1:$AF$1,0),FALSE)),VLOOKUP($B40,'Allokerad kvv'!$B$2:$AV$700,MATCH(F$1,'Allokerad kvv'!$B$1:$AV$1,0),FALSE),VLOOKUP($B40,'Justerad allokering kvv'!$B$1:$AG$700,MATCH(F$1,'Justerad allokering kvv'!$B$1:$AF$1,0),FALSE)))</f>
        <v>0</v>
      </c>
      <c r="G40">
        <f>IF($B40=" ","",IF(ISERROR(1/VLOOKUP($B40,'Justerad allokering kvv'!$B$1:$AG$700,MATCH(G$1,'Justerad allokering kvv'!$B$1:$AF$1,0),FALSE)),VLOOKUP($B40,'Allokerad kvv'!$B$2:$AV$700,MATCH(G$1,'Allokerad kvv'!$B$1:$AV$1,0),FALSE),VLOOKUP($B40,'Justerad allokering kvv'!$B$1:$AG$700,MATCH(G$1,'Justerad allokering kvv'!$B$1:$AF$1,0),FALSE)))</f>
        <v>0</v>
      </c>
      <c r="H40">
        <f>IF($B40=" ","",IF(ISERROR(1/VLOOKUP($B40,'Justerad allokering kvv'!$B$1:$AG$700,MATCH(H$1,'Justerad allokering kvv'!$B$1:$AF$1,0),FALSE)),VLOOKUP($B40,'Allokerad kvv'!$B$2:$AV$700,MATCH(H$1,'Allokerad kvv'!$B$1:$AV$1,0),FALSE),VLOOKUP($B40,'Justerad allokering kvv'!$B$1:$AG$700,MATCH(H$1,'Justerad allokering kvv'!$B$1:$AF$1,0),FALSE)))</f>
        <v>5.79399</v>
      </c>
      <c r="I40">
        <f>IF($B40=" ","",IF(ISERROR(1/VLOOKUP($B40,'Justerad allokering kvv'!$B$1:$AG$700,MATCH(I$1,'Justerad allokering kvv'!$B$1:$AF$1,0),FALSE)),VLOOKUP($B40,'Allokerad kvv'!$B$2:$AV$700,MATCH(I$1,'Allokerad kvv'!$B$1:$AV$1,0),FALSE),VLOOKUP($B40,'Justerad allokering kvv'!$B$1:$AG$700,MATCH(I$1,'Justerad allokering kvv'!$B$1:$AF$1,0),FALSE)))</f>
        <v>0</v>
      </c>
      <c r="J40">
        <f>IF($B40=" ","",IF(ISERROR(1/VLOOKUP($B40,'Justerad allokering kvv'!$B$1:$AG$700,MATCH(J$1,'Justerad allokering kvv'!$B$1:$AF$1,0),FALSE)),VLOOKUP($B40,'Allokerad kvv'!$B$2:$AV$700,MATCH(J$1,'Allokerad kvv'!$B$1:$AV$1,0),FALSE),VLOOKUP($B40,'Justerad allokering kvv'!$B$1:$AG$700,MATCH(J$1,'Justerad allokering kvv'!$B$1:$AF$1,0),FALSE)))</f>
        <v>246.65199999999999</v>
      </c>
      <c r="K40">
        <f>IF($B40=" ","",IF(ISERROR(1/VLOOKUP($B40,'Justerad allokering kvv'!$B$1:$AG$700,MATCH(K$1,'Justerad allokering kvv'!$B$1:$AF$1,0),FALSE)),VLOOKUP($B40,'Allokerad kvv'!$B$2:$AV$700,MATCH(K$1,'Allokerad kvv'!$B$1:$AV$1,0),FALSE),VLOOKUP($B40,'Justerad allokering kvv'!$B$1:$AG$700,MATCH(K$1,'Justerad allokering kvv'!$B$1:$AF$1,0),FALSE)))</f>
        <v>0</v>
      </c>
      <c r="L40">
        <f>IF($B40=" ","",IF(ISERROR(1/VLOOKUP($B40,'Justerad allokering kvv'!$B$1:$AG$700,MATCH(L$1,'Justerad allokering kvv'!$B$1:$AF$1,0),FALSE)),VLOOKUP($B40,'Allokerad kvv'!$B$2:$AV$700,MATCH(L$1,'Allokerad kvv'!$B$1:$AV$1,0),FALSE),VLOOKUP($B40,'Justerad allokering kvv'!$B$1:$AG$700,MATCH(L$1,'Justerad allokering kvv'!$B$1:$AF$1,0),FALSE)))</f>
        <v>0</v>
      </c>
      <c r="M40">
        <f>IF($B40=" ","",IF(ISERROR(1/VLOOKUP($B40,'Justerad allokering kvv'!$B$1:$AG$700,MATCH(M$1,'Justerad allokering kvv'!$B$1:$AF$1,0),FALSE)),VLOOKUP($B40,'Allokerad kvv'!$B$2:$AV$700,MATCH(M$1,'Allokerad kvv'!$B$1:$AV$1,0),FALSE),VLOOKUP($B40,'Justerad allokering kvv'!$B$1:$AG$700,MATCH(M$1,'Justerad allokering kvv'!$B$1:$AF$1,0),FALSE)))</f>
        <v>0</v>
      </c>
      <c r="N40">
        <f>IF($B40=" ","",IF(ISERROR(1/VLOOKUP($B40,'Justerad allokering kvv'!$B$1:$AG$700,MATCH(N$1,'Justerad allokering kvv'!$B$1:$AF$1,0),FALSE)),VLOOKUP($B40,'Allokerad kvv'!$B$2:$AV$700,MATCH(N$1,'Allokerad kvv'!$B$1:$AV$1,0),FALSE),VLOOKUP($B40,'Justerad allokering kvv'!$B$1:$AG$700,MATCH(N$1,'Justerad allokering kvv'!$B$1:$AF$1,0),FALSE)))</f>
        <v>24.463000000000001</v>
      </c>
      <c r="O40">
        <f>IF($B40=" ","",IF(ISERROR(1/VLOOKUP($B40,'Justerad allokering kvv'!$B$1:$AG$700,MATCH(O$1,'Justerad allokering kvv'!$B$1:$AF$1,0),FALSE)),VLOOKUP($B40,'Allokerad kvv'!$B$2:$AV$700,MATCH(O$1,'Allokerad kvv'!$B$1:$AV$1,0),FALSE),VLOOKUP($B40,'Justerad allokering kvv'!$B$1:$AG$700,MATCH(O$1,'Justerad allokering kvv'!$B$1:$AF$1,0),FALSE)))</f>
        <v>0</v>
      </c>
      <c r="P40">
        <f>IF($B40=" ","",IF(ISERROR(1/VLOOKUP($B40,'Justerad allokering kvv'!$B$1:$AG$700,MATCH(P$1,'Justerad allokering kvv'!$B$1:$AF$1,0),FALSE)),VLOOKUP($B40,'Allokerad kvv'!$B$2:$AV$700,MATCH(P$1,'Allokerad kvv'!$B$1:$AV$1,0),FALSE),VLOOKUP($B40,'Justerad allokering kvv'!$B$1:$AG$700,MATCH(P$1,'Justerad allokering kvv'!$B$1:$AF$1,0),FALSE)))</f>
        <v>0</v>
      </c>
      <c r="Q40">
        <f>IF($B40=" ","",IF(ISERROR(1/VLOOKUP($B40,'Justerad allokering kvv'!$B$1:$AG$700,MATCH(Q$1,'Justerad allokering kvv'!$B$1:$AF$1,0),FALSE)),VLOOKUP($B40,'Allokerad kvv'!$B$2:$AV$700,MATCH(Q$1,'Allokerad kvv'!$B$1:$AV$1,0),FALSE),VLOOKUP($B40,'Justerad allokering kvv'!$B$1:$AG$700,MATCH(Q$1,'Justerad allokering kvv'!$B$1:$AF$1,0),FALSE)))</f>
        <v>0</v>
      </c>
      <c r="R40">
        <f>IF($B40=" ","",IF(ISERROR(1/VLOOKUP($B40,'Justerad allokering kvv'!$B$1:$AG$700,MATCH(R$1,'Justerad allokering kvv'!$B$1:$AF$1,0),FALSE)),VLOOKUP($B40,'Allokerad kvv'!$B$2:$AV$700,MATCH(R$1,'Allokerad kvv'!$B$1:$AV$1,0),FALSE),VLOOKUP($B40,'Justerad allokering kvv'!$B$1:$AG$700,MATCH(R$1,'Justerad allokering kvv'!$B$1:$AF$1,0),FALSE)))</f>
        <v>15.513299999999999</v>
      </c>
      <c r="S40">
        <f>IF($B40=" ","",IF(ISERROR(1/VLOOKUP($B40,'Justerad allokering kvv'!$B$1:$AG$700,MATCH(S$1,'Justerad allokering kvv'!$B$1:$AF$1,0),FALSE)),VLOOKUP($B40,'Allokerad kvv'!$B$2:$AV$700,MATCH(S$1,'Allokerad kvv'!$B$1:$AV$1,0),FALSE),VLOOKUP($B40,'Justerad allokering kvv'!$B$1:$AG$700,MATCH(S$1,'Justerad allokering kvv'!$B$1:$AF$1,0),FALSE)))</f>
        <v>0</v>
      </c>
      <c r="T40">
        <f>IF($B40=" ","",IF(ISERROR(1/VLOOKUP($B40,'Justerad allokering kvv'!$B$1:$AG$700,MATCH(T$1,'Justerad allokering kvv'!$B$1:$AF$1,0),FALSE)),VLOOKUP($B40,'Allokerad kvv'!$B$2:$AV$700,MATCH(T$1,'Allokerad kvv'!$B$1:$AV$1,0),FALSE),VLOOKUP($B40,'Justerad allokering kvv'!$B$1:$AG$700,MATCH(T$1,'Justerad allokering kvv'!$B$1:$AF$1,0),FALSE)))</f>
        <v>0</v>
      </c>
      <c r="U40">
        <f>IF($B40=" ","",IF(ISERROR(1/VLOOKUP($B40,'Justerad allokering kvv'!$B$1:$AG$700,MATCH(U$1,'Justerad allokering kvv'!$B$1:$AF$1,0),FALSE)),VLOOKUP($B40,'Allokerad kvv'!$B$2:$AV$700,MATCH(U$1,'Allokerad kvv'!$B$1:$AV$1,0),FALSE),VLOOKUP($B40,'Justerad allokering kvv'!$B$1:$AG$700,MATCH(U$1,'Justerad allokering kvv'!$B$1:$AF$1,0),FALSE)))</f>
        <v>0</v>
      </c>
      <c r="V40">
        <f>IF($B40=" ","",IF(ISERROR(1/VLOOKUP($B40,'Justerad allokering kvv'!$B$1:$AG$700,MATCH(V$1,'Justerad allokering kvv'!$B$1:$AF$1,0),FALSE)),VLOOKUP($B40,'Allokerad kvv'!$B$2:$AV$700,MATCH(V$1,'Allokerad kvv'!$B$1:$AV$1,0),FALSE),VLOOKUP($B40,'Justerad allokering kvv'!$B$1:$AG$700,MATCH(V$1,'Justerad allokering kvv'!$B$1:$AF$1,0),FALSE)))</f>
        <v>0</v>
      </c>
      <c r="W40">
        <f>IF($B40=" ","",IF(ISERROR(1/VLOOKUP($B40,'Justerad allokering kvv'!$B$1:$AG$700,MATCH(W$1,'Justerad allokering kvv'!$B$1:$AF$1,0),FALSE)),VLOOKUP($B40,'Allokerad kvv'!$B$2:$AV$700,MATCH(W$1,'Allokerad kvv'!$B$1:$AV$1,0),FALSE),VLOOKUP($B40,'Justerad allokering kvv'!$B$1:$AG$700,MATCH(W$1,'Justerad allokering kvv'!$B$1:$AF$1,0),FALSE)))</f>
        <v>0</v>
      </c>
      <c r="X40">
        <f>IF($B40=" ","",IF(ISERROR(1/VLOOKUP($B40,'Justerad allokering kvv'!$B$1:$AG$700,MATCH(X$1,'Justerad allokering kvv'!$B$1:$AF$1,0),FALSE)),VLOOKUP($B40,'Allokerad kvv'!$B$2:$AV$700,MATCH(X$1,'Allokerad kvv'!$B$1:$AV$1,0),FALSE),VLOOKUP($B40,'Justerad allokering kvv'!$B$1:$AG$700,MATCH(X$1,'Justerad allokering kvv'!$B$1:$AF$1,0),FALSE)))</f>
        <v>0</v>
      </c>
      <c r="Y40">
        <f>IF($B40=" ","",IF(ISERROR(1/VLOOKUP($B40,'Justerad allokering kvv'!$B$1:$AG$700,MATCH(Y$1,'Justerad allokering kvv'!$B$1:$AF$1,0),FALSE)),VLOOKUP($B40,'Allokerad kvv'!$B$2:$AV$700,MATCH(Y$1,'Allokerad kvv'!$B$1:$AV$1,0),FALSE),VLOOKUP($B40,'Justerad allokering kvv'!$B$1:$AG$700,MATCH(Y$1,'Justerad allokering kvv'!$B$1:$AF$1,0),FALSE)))</f>
        <v>0</v>
      </c>
      <c r="AB40">
        <f>IFERROR(VLOOKUP($B40,Kraftvärmeprod!$B$1:$AO$424,MATCH("Tillförd energi från rökgaskondensering (GWh)",Kraftvärmeprod!$B$1:$AG$1,0),FALSE)/1,0)</f>
        <v>0</v>
      </c>
      <c r="AE40" s="122">
        <f t="shared" si="0"/>
        <v>517.22689000000003</v>
      </c>
      <c r="AG40">
        <f t="shared" si="1"/>
        <v>501.71359000000001</v>
      </c>
      <c r="AH40">
        <f t="shared" si="2"/>
        <v>501.71359000000001</v>
      </c>
      <c r="AI40">
        <f>IF(AH40=0,"",AH40/VLOOKUP(B40,Kraftvärmeprod!$B$1:$BC$480,MATCH("Summa tillförd energi exklusive rökgaskondensering",Kraftvärmeprod!$B$1:$BC$1,0),FALSE))</f>
        <v>0.65432083936512908</v>
      </c>
      <c r="AK40">
        <f t="shared" si="3"/>
        <v>288.0976</v>
      </c>
    </row>
    <row r="41" spans="1:37" x14ac:dyDescent="0.25">
      <c r="A41" s="2" t="s">
        <v>78</v>
      </c>
      <c r="B41" s="2" t="s">
        <v>80</v>
      </c>
      <c r="C41">
        <f>IF($B41=" ","",IF(ISERROR(1/VLOOKUP($B41,'Justerad allokering kvv'!$B$1:$AG$700,MATCH(C$1,'Justerad allokering kvv'!$B$1:$AF$1,0),FALSE)),VLOOKUP($B41,'Allokerad kvv'!$B$2:$AV$700,MATCH(C$1,'Allokerad kvv'!$B$1:$AV$1,0),FALSE),VLOOKUP($B41,'Justerad allokering kvv'!$B$1:$AG$700,MATCH(C$1,'Justerad allokering kvv'!$B$1:$AF$1,0),FALSE)))</f>
        <v>0</v>
      </c>
      <c r="D41">
        <f>IF($B41=" ","",IF(ISERROR(1/VLOOKUP($B41,'Justerad allokering kvv'!$B$1:$AG$700,MATCH(D$1,'Justerad allokering kvv'!$B$1:$AF$1,0),FALSE)),VLOOKUP($B41,'Allokerad kvv'!$B$2:$AV$700,MATCH(D$1,'Allokerad kvv'!$B$1:$AV$1,0),FALSE),VLOOKUP($B41,'Justerad allokering kvv'!$B$1:$AG$700,MATCH(D$1,'Justerad allokering kvv'!$B$1:$AF$1,0),FALSE)))</f>
        <v>0</v>
      </c>
      <c r="E41">
        <f>IF($B41=" ","",IF(ISERROR(1/VLOOKUP($B41,'Justerad allokering kvv'!$B$1:$AG$700,MATCH(E$1,'Justerad allokering kvv'!$B$1:$AF$1,0),FALSE)),VLOOKUP($B41,'Allokerad kvv'!$B$2:$AV$700,MATCH(E$1,'Allokerad kvv'!$B$1:$AV$1,0),FALSE),VLOOKUP($B41,'Justerad allokering kvv'!$B$1:$AG$700,MATCH(E$1,'Justerad allokering kvv'!$B$1:$AF$1,0),FALSE)))</f>
        <v>0</v>
      </c>
      <c r="F41">
        <f>IF($B41=" ","",IF(ISERROR(1/VLOOKUP($B41,'Justerad allokering kvv'!$B$1:$AG$700,MATCH(F$1,'Justerad allokering kvv'!$B$1:$AF$1,0),FALSE)),VLOOKUP($B41,'Allokerad kvv'!$B$2:$AV$700,MATCH(F$1,'Allokerad kvv'!$B$1:$AV$1,0),FALSE),VLOOKUP($B41,'Justerad allokering kvv'!$B$1:$AG$700,MATCH(F$1,'Justerad allokering kvv'!$B$1:$AF$1,0),FALSE)))</f>
        <v>0</v>
      </c>
      <c r="G41">
        <f>IF($B41=" ","",IF(ISERROR(1/VLOOKUP($B41,'Justerad allokering kvv'!$B$1:$AG$700,MATCH(G$1,'Justerad allokering kvv'!$B$1:$AF$1,0),FALSE)),VLOOKUP($B41,'Allokerad kvv'!$B$2:$AV$700,MATCH(G$1,'Allokerad kvv'!$B$1:$AV$1,0),FALSE),VLOOKUP($B41,'Justerad allokering kvv'!$B$1:$AG$700,MATCH(G$1,'Justerad allokering kvv'!$B$1:$AF$1,0),FALSE)))</f>
        <v>0</v>
      </c>
      <c r="H41">
        <f>IF($B41=" ","",IF(ISERROR(1/VLOOKUP($B41,'Justerad allokering kvv'!$B$1:$AG$700,MATCH(H$1,'Justerad allokering kvv'!$B$1:$AF$1,0),FALSE)),VLOOKUP($B41,'Allokerad kvv'!$B$2:$AV$700,MATCH(H$1,'Allokerad kvv'!$B$1:$AV$1,0),FALSE),VLOOKUP($B41,'Justerad allokering kvv'!$B$1:$AG$700,MATCH(H$1,'Justerad allokering kvv'!$B$1:$AF$1,0),FALSE)))</f>
        <v>0</v>
      </c>
      <c r="I41">
        <f>IF($B41=" ","",IF(ISERROR(1/VLOOKUP($B41,'Justerad allokering kvv'!$B$1:$AG$700,MATCH(I$1,'Justerad allokering kvv'!$B$1:$AF$1,0),FALSE)),VLOOKUP($B41,'Allokerad kvv'!$B$2:$AV$700,MATCH(I$1,'Allokerad kvv'!$B$1:$AV$1,0),FALSE),VLOOKUP($B41,'Justerad allokering kvv'!$B$1:$AG$700,MATCH(I$1,'Justerad allokering kvv'!$B$1:$AF$1,0),FALSE)))</f>
        <v>0</v>
      </c>
      <c r="J41">
        <f>IF($B41=" ","",IF(ISERROR(1/VLOOKUP($B41,'Justerad allokering kvv'!$B$1:$AG$700,MATCH(J$1,'Justerad allokering kvv'!$B$1:$AF$1,0),FALSE)),VLOOKUP($B41,'Allokerad kvv'!$B$2:$AV$700,MATCH(J$1,'Allokerad kvv'!$B$1:$AV$1,0),FALSE),VLOOKUP($B41,'Justerad allokering kvv'!$B$1:$AG$700,MATCH(J$1,'Justerad allokering kvv'!$B$1:$AF$1,0),FALSE)))</f>
        <v>0</v>
      </c>
      <c r="K41">
        <f>IF($B41=" ","",IF(ISERROR(1/VLOOKUP($B41,'Justerad allokering kvv'!$B$1:$AG$700,MATCH(K$1,'Justerad allokering kvv'!$B$1:$AF$1,0),FALSE)),VLOOKUP($B41,'Allokerad kvv'!$B$2:$AV$700,MATCH(K$1,'Allokerad kvv'!$B$1:$AV$1,0),FALSE),VLOOKUP($B41,'Justerad allokering kvv'!$B$1:$AG$700,MATCH(K$1,'Justerad allokering kvv'!$B$1:$AF$1,0),FALSE)))</f>
        <v>0</v>
      </c>
      <c r="L41">
        <f>IF($B41=" ","",IF(ISERROR(1/VLOOKUP($B41,'Justerad allokering kvv'!$B$1:$AG$700,MATCH(L$1,'Justerad allokering kvv'!$B$1:$AF$1,0),FALSE)),VLOOKUP($B41,'Allokerad kvv'!$B$2:$AV$700,MATCH(L$1,'Allokerad kvv'!$B$1:$AV$1,0),FALSE),VLOOKUP($B41,'Justerad allokering kvv'!$B$1:$AG$700,MATCH(L$1,'Justerad allokering kvv'!$B$1:$AF$1,0),FALSE)))</f>
        <v>0</v>
      </c>
      <c r="M41">
        <f>IF($B41=" ","",IF(ISERROR(1/VLOOKUP($B41,'Justerad allokering kvv'!$B$1:$AG$700,MATCH(M$1,'Justerad allokering kvv'!$B$1:$AF$1,0),FALSE)),VLOOKUP($B41,'Allokerad kvv'!$B$2:$AV$700,MATCH(M$1,'Allokerad kvv'!$B$1:$AV$1,0),FALSE),VLOOKUP($B41,'Justerad allokering kvv'!$B$1:$AG$700,MATCH(M$1,'Justerad allokering kvv'!$B$1:$AF$1,0),FALSE)))</f>
        <v>0</v>
      </c>
      <c r="N41">
        <f>IF($B41=" ","",IF(ISERROR(1/VLOOKUP($B41,'Justerad allokering kvv'!$B$1:$AG$700,MATCH(N$1,'Justerad allokering kvv'!$B$1:$AF$1,0),FALSE)),VLOOKUP($B41,'Allokerad kvv'!$B$2:$AV$700,MATCH(N$1,'Allokerad kvv'!$B$1:$AV$1,0),FALSE),VLOOKUP($B41,'Justerad allokering kvv'!$B$1:$AG$700,MATCH(N$1,'Justerad allokering kvv'!$B$1:$AF$1,0),FALSE)))</f>
        <v>0</v>
      </c>
      <c r="O41">
        <f>IF($B41=" ","",IF(ISERROR(1/VLOOKUP($B41,'Justerad allokering kvv'!$B$1:$AG$700,MATCH(O$1,'Justerad allokering kvv'!$B$1:$AF$1,0),FALSE)),VLOOKUP($B41,'Allokerad kvv'!$B$2:$AV$700,MATCH(O$1,'Allokerad kvv'!$B$1:$AV$1,0),FALSE),VLOOKUP($B41,'Justerad allokering kvv'!$B$1:$AG$700,MATCH(O$1,'Justerad allokering kvv'!$B$1:$AF$1,0),FALSE)))</f>
        <v>0</v>
      </c>
      <c r="P41">
        <f>IF($B41=" ","",IF(ISERROR(1/VLOOKUP($B41,'Justerad allokering kvv'!$B$1:$AG$700,MATCH(P$1,'Justerad allokering kvv'!$B$1:$AF$1,0),FALSE)),VLOOKUP($B41,'Allokerad kvv'!$B$2:$AV$700,MATCH(P$1,'Allokerad kvv'!$B$1:$AV$1,0),FALSE),VLOOKUP($B41,'Justerad allokering kvv'!$B$1:$AG$700,MATCH(P$1,'Justerad allokering kvv'!$B$1:$AF$1,0),FALSE)))</f>
        <v>0</v>
      </c>
      <c r="Q41">
        <f>IF($B41=" ","",IF(ISERROR(1/VLOOKUP($B41,'Justerad allokering kvv'!$B$1:$AG$700,MATCH(Q$1,'Justerad allokering kvv'!$B$1:$AF$1,0),FALSE)),VLOOKUP($B41,'Allokerad kvv'!$B$2:$AV$700,MATCH(Q$1,'Allokerad kvv'!$B$1:$AV$1,0),FALSE),VLOOKUP($B41,'Justerad allokering kvv'!$B$1:$AG$700,MATCH(Q$1,'Justerad allokering kvv'!$B$1:$AF$1,0),FALSE)))</f>
        <v>0</v>
      </c>
      <c r="R41">
        <f>IF($B41=" ","",IF(ISERROR(1/VLOOKUP($B41,'Justerad allokering kvv'!$B$1:$AG$700,MATCH(R$1,'Justerad allokering kvv'!$B$1:$AF$1,0),FALSE)),VLOOKUP($B41,'Allokerad kvv'!$B$2:$AV$700,MATCH(R$1,'Allokerad kvv'!$B$1:$AV$1,0),FALSE),VLOOKUP($B41,'Justerad allokering kvv'!$B$1:$AG$700,MATCH(R$1,'Justerad allokering kvv'!$B$1:$AF$1,0),FALSE)))</f>
        <v>0</v>
      </c>
      <c r="S41">
        <f>IF($B41=" ","",IF(ISERROR(1/VLOOKUP($B41,'Justerad allokering kvv'!$B$1:$AG$700,MATCH(S$1,'Justerad allokering kvv'!$B$1:$AF$1,0),FALSE)),VLOOKUP($B41,'Allokerad kvv'!$B$2:$AV$700,MATCH(S$1,'Allokerad kvv'!$B$1:$AV$1,0),FALSE),VLOOKUP($B41,'Justerad allokering kvv'!$B$1:$AG$700,MATCH(S$1,'Justerad allokering kvv'!$B$1:$AF$1,0),FALSE)))</f>
        <v>0</v>
      </c>
      <c r="T41">
        <f>IF($B41=" ","",IF(ISERROR(1/VLOOKUP($B41,'Justerad allokering kvv'!$B$1:$AG$700,MATCH(T$1,'Justerad allokering kvv'!$B$1:$AF$1,0),FALSE)),VLOOKUP($B41,'Allokerad kvv'!$B$2:$AV$700,MATCH(T$1,'Allokerad kvv'!$B$1:$AV$1,0),FALSE),VLOOKUP($B41,'Justerad allokering kvv'!$B$1:$AG$700,MATCH(T$1,'Justerad allokering kvv'!$B$1:$AF$1,0),FALSE)))</f>
        <v>0</v>
      </c>
      <c r="U41">
        <f>IF($B41=" ","",IF(ISERROR(1/VLOOKUP($B41,'Justerad allokering kvv'!$B$1:$AG$700,MATCH(U$1,'Justerad allokering kvv'!$B$1:$AF$1,0),FALSE)),VLOOKUP($B41,'Allokerad kvv'!$B$2:$AV$700,MATCH(U$1,'Allokerad kvv'!$B$1:$AV$1,0),FALSE),VLOOKUP($B41,'Justerad allokering kvv'!$B$1:$AG$700,MATCH(U$1,'Justerad allokering kvv'!$B$1:$AF$1,0),FALSE)))</f>
        <v>0</v>
      </c>
      <c r="V41">
        <f>IF($B41=" ","",IF(ISERROR(1/VLOOKUP($B41,'Justerad allokering kvv'!$B$1:$AG$700,MATCH(V$1,'Justerad allokering kvv'!$B$1:$AF$1,0),FALSE)),VLOOKUP($B41,'Allokerad kvv'!$B$2:$AV$700,MATCH(V$1,'Allokerad kvv'!$B$1:$AV$1,0),FALSE),VLOOKUP($B41,'Justerad allokering kvv'!$B$1:$AG$700,MATCH(V$1,'Justerad allokering kvv'!$B$1:$AF$1,0),FALSE)))</f>
        <v>0</v>
      </c>
      <c r="W41">
        <f>IF($B41=" ","",IF(ISERROR(1/VLOOKUP($B41,'Justerad allokering kvv'!$B$1:$AG$700,MATCH(W$1,'Justerad allokering kvv'!$B$1:$AF$1,0),FALSE)),VLOOKUP($B41,'Allokerad kvv'!$B$2:$AV$700,MATCH(W$1,'Allokerad kvv'!$B$1:$AV$1,0),FALSE),VLOOKUP($B41,'Justerad allokering kvv'!$B$1:$AG$700,MATCH(W$1,'Justerad allokering kvv'!$B$1:$AF$1,0),FALSE)))</f>
        <v>0</v>
      </c>
      <c r="X41">
        <f>IF($B41=" ","",IF(ISERROR(1/VLOOKUP($B41,'Justerad allokering kvv'!$B$1:$AG$700,MATCH(X$1,'Justerad allokering kvv'!$B$1:$AF$1,0),FALSE)),VLOOKUP($B41,'Allokerad kvv'!$B$2:$AV$700,MATCH(X$1,'Allokerad kvv'!$B$1:$AV$1,0),FALSE),VLOOKUP($B41,'Justerad allokering kvv'!$B$1:$AG$700,MATCH(X$1,'Justerad allokering kvv'!$B$1:$AF$1,0),FALSE)))</f>
        <v>0</v>
      </c>
      <c r="Y41">
        <f>IF($B41=" ","",IF(ISERROR(1/VLOOKUP($B41,'Justerad allokering kvv'!$B$1:$AG$700,MATCH(Y$1,'Justerad allokering kvv'!$B$1:$AF$1,0),FALSE)),VLOOKUP($B41,'Allokerad kvv'!$B$2:$AV$700,MATCH(Y$1,'Allokerad kvv'!$B$1:$AV$1,0),FALSE),VLOOKUP($B41,'Justerad allokering kvv'!$B$1:$AG$700,MATCH(Y$1,'Justerad allokering kvv'!$B$1:$AF$1,0),FALSE)))</f>
        <v>0</v>
      </c>
      <c r="AB41">
        <f>IFERROR(VLOOKUP($B41,Kraftvärmeprod!$B$1:$AO$424,MATCH("Tillförd energi från rökgaskondensering (GWh)",Kraftvärmeprod!$B$1:$AG$1,0),FALSE)/1,0)</f>
        <v>0</v>
      </c>
      <c r="AE41" s="122">
        <f t="shared" si="0"/>
        <v>0</v>
      </c>
      <c r="AG41">
        <f t="shared" si="1"/>
        <v>0</v>
      </c>
      <c r="AH41">
        <f t="shared" si="2"/>
        <v>0</v>
      </c>
      <c r="AI41" t="str">
        <f>IF(AH41=0,"",AH41/VLOOKUP(B41,Kraftvärmeprod!$B$1:$BC$480,MATCH("Summa tillförd energi exklusive rökgaskondensering",Kraftvärmeprod!$B$1:$BC$1,0),FALSE))</f>
        <v/>
      </c>
      <c r="AK41">
        <f t="shared" si="3"/>
        <v>0</v>
      </c>
    </row>
    <row r="42" spans="1:37" x14ac:dyDescent="0.25">
      <c r="A42" s="2" t="s">
        <v>81</v>
      </c>
      <c r="B42" s="2" t="s">
        <v>82</v>
      </c>
      <c r="C42">
        <f>IF($B42=" ","",IF(ISERROR(1/VLOOKUP($B42,'Justerad allokering kvv'!$B$1:$AG$700,MATCH(C$1,'Justerad allokering kvv'!$B$1:$AF$1,0),FALSE)),VLOOKUP($B42,'Allokerad kvv'!$B$2:$AV$700,MATCH(C$1,'Allokerad kvv'!$B$1:$AV$1,0),FALSE),VLOOKUP($B42,'Justerad allokering kvv'!$B$1:$AG$700,MATCH(C$1,'Justerad allokering kvv'!$B$1:$AF$1,0),FALSE)))</f>
        <v>0</v>
      </c>
      <c r="D42">
        <f>IF($B42=" ","",IF(ISERROR(1/VLOOKUP($B42,'Justerad allokering kvv'!$B$1:$AG$700,MATCH(D$1,'Justerad allokering kvv'!$B$1:$AF$1,0),FALSE)),VLOOKUP($B42,'Allokerad kvv'!$B$2:$AV$700,MATCH(D$1,'Allokerad kvv'!$B$1:$AV$1,0),FALSE),VLOOKUP($B42,'Justerad allokering kvv'!$B$1:$AG$700,MATCH(D$1,'Justerad allokering kvv'!$B$1:$AF$1,0),FALSE)))</f>
        <v>0</v>
      </c>
      <c r="E42">
        <f>IF($B42=" ","",IF(ISERROR(1/VLOOKUP($B42,'Justerad allokering kvv'!$B$1:$AG$700,MATCH(E$1,'Justerad allokering kvv'!$B$1:$AF$1,0),FALSE)),VLOOKUP($B42,'Allokerad kvv'!$B$2:$AV$700,MATCH(E$1,'Allokerad kvv'!$B$1:$AV$1,0),FALSE),VLOOKUP($B42,'Justerad allokering kvv'!$B$1:$AG$700,MATCH(E$1,'Justerad allokering kvv'!$B$1:$AF$1,0),FALSE)))</f>
        <v>0</v>
      </c>
      <c r="F42">
        <f>IF($B42=" ","",IF(ISERROR(1/VLOOKUP($B42,'Justerad allokering kvv'!$B$1:$AG$700,MATCH(F$1,'Justerad allokering kvv'!$B$1:$AF$1,0),FALSE)),VLOOKUP($B42,'Allokerad kvv'!$B$2:$AV$700,MATCH(F$1,'Allokerad kvv'!$B$1:$AV$1,0),FALSE),VLOOKUP($B42,'Justerad allokering kvv'!$B$1:$AG$700,MATCH(F$1,'Justerad allokering kvv'!$B$1:$AF$1,0),FALSE)))</f>
        <v>0</v>
      </c>
      <c r="G42">
        <f>IF($B42=" ","",IF(ISERROR(1/VLOOKUP($B42,'Justerad allokering kvv'!$B$1:$AG$700,MATCH(G$1,'Justerad allokering kvv'!$B$1:$AF$1,0),FALSE)),VLOOKUP($B42,'Allokerad kvv'!$B$2:$AV$700,MATCH(G$1,'Allokerad kvv'!$B$1:$AV$1,0),FALSE),VLOOKUP($B42,'Justerad allokering kvv'!$B$1:$AG$700,MATCH(G$1,'Justerad allokering kvv'!$B$1:$AF$1,0),FALSE)))</f>
        <v>0</v>
      </c>
      <c r="H42">
        <f>IF($B42=" ","",IF(ISERROR(1/VLOOKUP($B42,'Justerad allokering kvv'!$B$1:$AG$700,MATCH(H$1,'Justerad allokering kvv'!$B$1:$AF$1,0),FALSE)),VLOOKUP($B42,'Allokerad kvv'!$B$2:$AV$700,MATCH(H$1,'Allokerad kvv'!$B$1:$AV$1,0),FALSE),VLOOKUP($B42,'Justerad allokering kvv'!$B$1:$AG$700,MATCH(H$1,'Justerad allokering kvv'!$B$1:$AF$1,0),FALSE)))</f>
        <v>0</v>
      </c>
      <c r="I42">
        <f>IF($B42=" ","",IF(ISERROR(1/VLOOKUP($B42,'Justerad allokering kvv'!$B$1:$AG$700,MATCH(I$1,'Justerad allokering kvv'!$B$1:$AF$1,0),FALSE)),VLOOKUP($B42,'Allokerad kvv'!$B$2:$AV$700,MATCH(I$1,'Allokerad kvv'!$B$1:$AV$1,0),FALSE),VLOOKUP($B42,'Justerad allokering kvv'!$B$1:$AG$700,MATCH(I$1,'Justerad allokering kvv'!$B$1:$AF$1,0),FALSE)))</f>
        <v>0</v>
      </c>
      <c r="J42">
        <f>IF($B42=" ","",IF(ISERROR(1/VLOOKUP($B42,'Justerad allokering kvv'!$B$1:$AG$700,MATCH(J$1,'Justerad allokering kvv'!$B$1:$AF$1,0),FALSE)),VLOOKUP($B42,'Allokerad kvv'!$B$2:$AV$700,MATCH(J$1,'Allokerad kvv'!$B$1:$AV$1,0),FALSE),VLOOKUP($B42,'Justerad allokering kvv'!$B$1:$AG$700,MATCH(J$1,'Justerad allokering kvv'!$B$1:$AF$1,0),FALSE)))</f>
        <v>0</v>
      </c>
      <c r="K42">
        <f>IF($B42=" ","",IF(ISERROR(1/VLOOKUP($B42,'Justerad allokering kvv'!$B$1:$AG$700,MATCH(K$1,'Justerad allokering kvv'!$B$1:$AF$1,0),FALSE)),VLOOKUP($B42,'Allokerad kvv'!$B$2:$AV$700,MATCH(K$1,'Allokerad kvv'!$B$1:$AV$1,0),FALSE),VLOOKUP($B42,'Justerad allokering kvv'!$B$1:$AG$700,MATCH(K$1,'Justerad allokering kvv'!$B$1:$AF$1,0),FALSE)))</f>
        <v>0</v>
      </c>
      <c r="L42">
        <f>IF($B42=" ","",IF(ISERROR(1/VLOOKUP($B42,'Justerad allokering kvv'!$B$1:$AG$700,MATCH(L$1,'Justerad allokering kvv'!$B$1:$AF$1,0),FALSE)),VLOOKUP($B42,'Allokerad kvv'!$B$2:$AV$700,MATCH(L$1,'Allokerad kvv'!$B$1:$AV$1,0),FALSE),VLOOKUP($B42,'Justerad allokering kvv'!$B$1:$AG$700,MATCH(L$1,'Justerad allokering kvv'!$B$1:$AF$1,0),FALSE)))</f>
        <v>0</v>
      </c>
      <c r="M42">
        <f>IF($B42=" ","",IF(ISERROR(1/VLOOKUP($B42,'Justerad allokering kvv'!$B$1:$AG$700,MATCH(M$1,'Justerad allokering kvv'!$B$1:$AF$1,0),FALSE)),VLOOKUP($B42,'Allokerad kvv'!$B$2:$AV$700,MATCH(M$1,'Allokerad kvv'!$B$1:$AV$1,0),FALSE),VLOOKUP($B42,'Justerad allokering kvv'!$B$1:$AG$700,MATCH(M$1,'Justerad allokering kvv'!$B$1:$AF$1,0),FALSE)))</f>
        <v>0</v>
      </c>
      <c r="N42">
        <f>IF($B42=" ","",IF(ISERROR(1/VLOOKUP($B42,'Justerad allokering kvv'!$B$1:$AG$700,MATCH(N$1,'Justerad allokering kvv'!$B$1:$AF$1,0),FALSE)),VLOOKUP($B42,'Allokerad kvv'!$B$2:$AV$700,MATCH(N$1,'Allokerad kvv'!$B$1:$AV$1,0),FALSE),VLOOKUP($B42,'Justerad allokering kvv'!$B$1:$AG$700,MATCH(N$1,'Justerad allokering kvv'!$B$1:$AF$1,0),FALSE)))</f>
        <v>0</v>
      </c>
      <c r="O42">
        <f>IF($B42=" ","",IF(ISERROR(1/VLOOKUP($B42,'Justerad allokering kvv'!$B$1:$AG$700,MATCH(O$1,'Justerad allokering kvv'!$B$1:$AF$1,0),FALSE)),VLOOKUP($B42,'Allokerad kvv'!$B$2:$AV$700,MATCH(O$1,'Allokerad kvv'!$B$1:$AV$1,0),FALSE),VLOOKUP($B42,'Justerad allokering kvv'!$B$1:$AG$700,MATCH(O$1,'Justerad allokering kvv'!$B$1:$AF$1,0),FALSE)))</f>
        <v>0</v>
      </c>
      <c r="P42">
        <f>IF($B42=" ","",IF(ISERROR(1/VLOOKUP($B42,'Justerad allokering kvv'!$B$1:$AG$700,MATCH(P$1,'Justerad allokering kvv'!$B$1:$AF$1,0),FALSE)),VLOOKUP($B42,'Allokerad kvv'!$B$2:$AV$700,MATCH(P$1,'Allokerad kvv'!$B$1:$AV$1,0),FALSE),VLOOKUP($B42,'Justerad allokering kvv'!$B$1:$AG$700,MATCH(P$1,'Justerad allokering kvv'!$B$1:$AF$1,0),FALSE)))</f>
        <v>0</v>
      </c>
      <c r="Q42">
        <f>IF($B42=" ","",IF(ISERROR(1/VLOOKUP($B42,'Justerad allokering kvv'!$B$1:$AG$700,MATCH(Q$1,'Justerad allokering kvv'!$B$1:$AF$1,0),FALSE)),VLOOKUP($B42,'Allokerad kvv'!$B$2:$AV$700,MATCH(Q$1,'Allokerad kvv'!$B$1:$AV$1,0),FALSE),VLOOKUP($B42,'Justerad allokering kvv'!$B$1:$AG$700,MATCH(Q$1,'Justerad allokering kvv'!$B$1:$AF$1,0),FALSE)))</f>
        <v>0</v>
      </c>
      <c r="R42">
        <f>IF($B42=" ","",IF(ISERROR(1/VLOOKUP($B42,'Justerad allokering kvv'!$B$1:$AG$700,MATCH(R$1,'Justerad allokering kvv'!$B$1:$AF$1,0),FALSE)),VLOOKUP($B42,'Allokerad kvv'!$B$2:$AV$700,MATCH(R$1,'Allokerad kvv'!$B$1:$AV$1,0),FALSE),VLOOKUP($B42,'Justerad allokering kvv'!$B$1:$AG$700,MATCH(R$1,'Justerad allokering kvv'!$B$1:$AF$1,0),FALSE)))</f>
        <v>0</v>
      </c>
      <c r="S42">
        <f>IF($B42=" ","",IF(ISERROR(1/VLOOKUP($B42,'Justerad allokering kvv'!$B$1:$AG$700,MATCH(S$1,'Justerad allokering kvv'!$B$1:$AF$1,0),FALSE)),VLOOKUP($B42,'Allokerad kvv'!$B$2:$AV$700,MATCH(S$1,'Allokerad kvv'!$B$1:$AV$1,0),FALSE),VLOOKUP($B42,'Justerad allokering kvv'!$B$1:$AG$700,MATCH(S$1,'Justerad allokering kvv'!$B$1:$AF$1,0),FALSE)))</f>
        <v>0</v>
      </c>
      <c r="T42">
        <f>IF($B42=" ","",IF(ISERROR(1/VLOOKUP($B42,'Justerad allokering kvv'!$B$1:$AG$700,MATCH(T$1,'Justerad allokering kvv'!$B$1:$AF$1,0),FALSE)),VLOOKUP($B42,'Allokerad kvv'!$B$2:$AV$700,MATCH(T$1,'Allokerad kvv'!$B$1:$AV$1,0),FALSE),VLOOKUP($B42,'Justerad allokering kvv'!$B$1:$AG$700,MATCH(T$1,'Justerad allokering kvv'!$B$1:$AF$1,0),FALSE)))</f>
        <v>0</v>
      </c>
      <c r="U42">
        <f>IF($B42=" ","",IF(ISERROR(1/VLOOKUP($B42,'Justerad allokering kvv'!$B$1:$AG$700,MATCH(U$1,'Justerad allokering kvv'!$B$1:$AF$1,0),FALSE)),VLOOKUP($B42,'Allokerad kvv'!$B$2:$AV$700,MATCH(U$1,'Allokerad kvv'!$B$1:$AV$1,0),FALSE),VLOOKUP($B42,'Justerad allokering kvv'!$B$1:$AG$700,MATCH(U$1,'Justerad allokering kvv'!$B$1:$AF$1,0),FALSE)))</f>
        <v>0</v>
      </c>
      <c r="V42">
        <f>IF($B42=" ","",IF(ISERROR(1/VLOOKUP($B42,'Justerad allokering kvv'!$B$1:$AG$700,MATCH(V$1,'Justerad allokering kvv'!$B$1:$AF$1,0),FALSE)),VLOOKUP($B42,'Allokerad kvv'!$B$2:$AV$700,MATCH(V$1,'Allokerad kvv'!$B$1:$AV$1,0),FALSE),VLOOKUP($B42,'Justerad allokering kvv'!$B$1:$AG$700,MATCH(V$1,'Justerad allokering kvv'!$B$1:$AF$1,0),FALSE)))</f>
        <v>0</v>
      </c>
      <c r="W42">
        <f>IF($B42=" ","",IF(ISERROR(1/VLOOKUP($B42,'Justerad allokering kvv'!$B$1:$AG$700,MATCH(W$1,'Justerad allokering kvv'!$B$1:$AF$1,0),FALSE)),VLOOKUP($B42,'Allokerad kvv'!$B$2:$AV$700,MATCH(W$1,'Allokerad kvv'!$B$1:$AV$1,0),FALSE),VLOOKUP($B42,'Justerad allokering kvv'!$B$1:$AG$700,MATCH(W$1,'Justerad allokering kvv'!$B$1:$AF$1,0),FALSE)))</f>
        <v>0</v>
      </c>
      <c r="X42">
        <f>IF($B42=" ","",IF(ISERROR(1/VLOOKUP($B42,'Justerad allokering kvv'!$B$1:$AG$700,MATCH(X$1,'Justerad allokering kvv'!$B$1:$AF$1,0),FALSE)),VLOOKUP($B42,'Allokerad kvv'!$B$2:$AV$700,MATCH(X$1,'Allokerad kvv'!$B$1:$AV$1,0),FALSE),VLOOKUP($B42,'Justerad allokering kvv'!$B$1:$AG$700,MATCH(X$1,'Justerad allokering kvv'!$B$1:$AF$1,0),FALSE)))</f>
        <v>0</v>
      </c>
      <c r="Y42">
        <f>IF($B42=" ","",IF(ISERROR(1/VLOOKUP($B42,'Justerad allokering kvv'!$B$1:$AG$700,MATCH(Y$1,'Justerad allokering kvv'!$B$1:$AF$1,0),FALSE)),VLOOKUP($B42,'Allokerad kvv'!$B$2:$AV$700,MATCH(Y$1,'Allokerad kvv'!$B$1:$AV$1,0),FALSE),VLOOKUP($B42,'Justerad allokering kvv'!$B$1:$AG$700,MATCH(Y$1,'Justerad allokering kvv'!$B$1:$AF$1,0),FALSE)))</f>
        <v>0</v>
      </c>
      <c r="AB42">
        <f>IFERROR(VLOOKUP($B42,Kraftvärmeprod!$B$1:$AO$424,MATCH("Tillförd energi från rökgaskondensering (GWh)",Kraftvärmeprod!$B$1:$AG$1,0),FALSE)/1,0)</f>
        <v>0</v>
      </c>
      <c r="AE42" s="122">
        <f t="shared" si="0"/>
        <v>0</v>
      </c>
      <c r="AG42">
        <f t="shared" si="1"/>
        <v>0</v>
      </c>
      <c r="AH42">
        <f t="shared" si="2"/>
        <v>0</v>
      </c>
      <c r="AI42" t="str">
        <f>IF(AH42=0,"",AH42/VLOOKUP(B42,Kraftvärmeprod!$B$1:$BC$480,MATCH("Summa tillförd energi exklusive rökgaskondensering",Kraftvärmeprod!$B$1:$BC$1,0),FALSE))</f>
        <v/>
      </c>
      <c r="AK42">
        <f t="shared" si="3"/>
        <v>0</v>
      </c>
    </row>
    <row r="43" spans="1:37" x14ac:dyDescent="0.25">
      <c r="A43" s="2" t="s">
        <v>90</v>
      </c>
      <c r="B43" s="2" t="s">
        <v>91</v>
      </c>
      <c r="C43">
        <f>IF($B43=" ","",IF(ISERROR(1/VLOOKUP($B43,'Justerad allokering kvv'!$B$1:$AG$700,MATCH(C$1,'Justerad allokering kvv'!$B$1:$AF$1,0),FALSE)),VLOOKUP($B43,'Allokerad kvv'!$B$2:$AV$700,MATCH(C$1,'Allokerad kvv'!$B$1:$AV$1,0),FALSE),VLOOKUP($B43,'Justerad allokering kvv'!$B$1:$AG$700,MATCH(C$1,'Justerad allokering kvv'!$B$1:$AF$1,0),FALSE)))</f>
        <v>0</v>
      </c>
      <c r="D43">
        <f>IF($B43=" ","",IF(ISERROR(1/VLOOKUP($B43,'Justerad allokering kvv'!$B$1:$AG$700,MATCH(D$1,'Justerad allokering kvv'!$B$1:$AF$1,0),FALSE)),VLOOKUP($B43,'Allokerad kvv'!$B$2:$AV$700,MATCH(D$1,'Allokerad kvv'!$B$1:$AV$1,0),FALSE),VLOOKUP($B43,'Justerad allokering kvv'!$B$1:$AG$700,MATCH(D$1,'Justerad allokering kvv'!$B$1:$AF$1,0),FALSE)))</f>
        <v>0</v>
      </c>
      <c r="E43">
        <f>IF($B43=" ","",IF(ISERROR(1/VLOOKUP($B43,'Justerad allokering kvv'!$B$1:$AG$700,MATCH(E$1,'Justerad allokering kvv'!$B$1:$AF$1,0),FALSE)),VLOOKUP($B43,'Allokerad kvv'!$B$2:$AV$700,MATCH(E$1,'Allokerad kvv'!$B$1:$AV$1,0),FALSE),VLOOKUP($B43,'Justerad allokering kvv'!$B$1:$AG$700,MATCH(E$1,'Justerad allokering kvv'!$B$1:$AF$1,0),FALSE)))</f>
        <v>0</v>
      </c>
      <c r="F43">
        <f>IF($B43=" ","",IF(ISERROR(1/VLOOKUP($B43,'Justerad allokering kvv'!$B$1:$AG$700,MATCH(F$1,'Justerad allokering kvv'!$B$1:$AF$1,0),FALSE)),VLOOKUP($B43,'Allokerad kvv'!$B$2:$AV$700,MATCH(F$1,'Allokerad kvv'!$B$1:$AV$1,0),FALSE),VLOOKUP($B43,'Justerad allokering kvv'!$B$1:$AG$700,MATCH(F$1,'Justerad allokering kvv'!$B$1:$AF$1,0),FALSE)))</f>
        <v>0</v>
      </c>
      <c r="G43">
        <f>IF($B43=" ","",IF(ISERROR(1/VLOOKUP($B43,'Justerad allokering kvv'!$B$1:$AG$700,MATCH(G$1,'Justerad allokering kvv'!$B$1:$AF$1,0),FALSE)),VLOOKUP($B43,'Allokerad kvv'!$B$2:$AV$700,MATCH(G$1,'Allokerad kvv'!$B$1:$AV$1,0),FALSE),VLOOKUP($B43,'Justerad allokering kvv'!$B$1:$AG$700,MATCH(G$1,'Justerad allokering kvv'!$B$1:$AF$1,0),FALSE)))</f>
        <v>0</v>
      </c>
      <c r="H43">
        <f>IF($B43=" ","",IF(ISERROR(1/VLOOKUP($B43,'Justerad allokering kvv'!$B$1:$AG$700,MATCH(H$1,'Justerad allokering kvv'!$B$1:$AF$1,0),FALSE)),VLOOKUP($B43,'Allokerad kvv'!$B$2:$AV$700,MATCH(H$1,'Allokerad kvv'!$B$1:$AV$1,0),FALSE),VLOOKUP($B43,'Justerad allokering kvv'!$B$1:$AG$700,MATCH(H$1,'Justerad allokering kvv'!$B$1:$AF$1,0),FALSE)))</f>
        <v>0</v>
      </c>
      <c r="I43">
        <f>IF($B43=" ","",IF(ISERROR(1/VLOOKUP($B43,'Justerad allokering kvv'!$B$1:$AG$700,MATCH(I$1,'Justerad allokering kvv'!$B$1:$AF$1,0),FALSE)),VLOOKUP($B43,'Allokerad kvv'!$B$2:$AV$700,MATCH(I$1,'Allokerad kvv'!$B$1:$AV$1,0),FALSE),VLOOKUP($B43,'Justerad allokering kvv'!$B$1:$AG$700,MATCH(I$1,'Justerad allokering kvv'!$B$1:$AF$1,0),FALSE)))</f>
        <v>0</v>
      </c>
      <c r="J43">
        <f>IF($B43=" ","",IF(ISERROR(1/VLOOKUP($B43,'Justerad allokering kvv'!$B$1:$AG$700,MATCH(J$1,'Justerad allokering kvv'!$B$1:$AF$1,0),FALSE)),VLOOKUP($B43,'Allokerad kvv'!$B$2:$AV$700,MATCH(J$1,'Allokerad kvv'!$B$1:$AV$1,0),FALSE),VLOOKUP($B43,'Justerad allokering kvv'!$B$1:$AG$700,MATCH(J$1,'Justerad allokering kvv'!$B$1:$AF$1,0),FALSE)))</f>
        <v>0</v>
      </c>
      <c r="K43">
        <f>IF($B43=" ","",IF(ISERROR(1/VLOOKUP($B43,'Justerad allokering kvv'!$B$1:$AG$700,MATCH(K$1,'Justerad allokering kvv'!$B$1:$AF$1,0),FALSE)),VLOOKUP($B43,'Allokerad kvv'!$B$2:$AV$700,MATCH(K$1,'Allokerad kvv'!$B$1:$AV$1,0),FALSE),VLOOKUP($B43,'Justerad allokering kvv'!$B$1:$AG$700,MATCH(K$1,'Justerad allokering kvv'!$B$1:$AF$1,0),FALSE)))</f>
        <v>0</v>
      </c>
      <c r="L43">
        <f>IF($B43=" ","",IF(ISERROR(1/VLOOKUP($B43,'Justerad allokering kvv'!$B$1:$AG$700,MATCH(L$1,'Justerad allokering kvv'!$B$1:$AF$1,0),FALSE)),VLOOKUP($B43,'Allokerad kvv'!$B$2:$AV$700,MATCH(L$1,'Allokerad kvv'!$B$1:$AV$1,0),FALSE),VLOOKUP($B43,'Justerad allokering kvv'!$B$1:$AG$700,MATCH(L$1,'Justerad allokering kvv'!$B$1:$AF$1,0),FALSE)))</f>
        <v>0</v>
      </c>
      <c r="M43">
        <f>IF($B43=" ","",IF(ISERROR(1/VLOOKUP($B43,'Justerad allokering kvv'!$B$1:$AG$700,MATCH(M$1,'Justerad allokering kvv'!$B$1:$AF$1,0),FALSE)),VLOOKUP($B43,'Allokerad kvv'!$B$2:$AV$700,MATCH(M$1,'Allokerad kvv'!$B$1:$AV$1,0),FALSE),VLOOKUP($B43,'Justerad allokering kvv'!$B$1:$AG$700,MATCH(M$1,'Justerad allokering kvv'!$B$1:$AF$1,0),FALSE)))</f>
        <v>0</v>
      </c>
      <c r="N43">
        <f>IF($B43=" ","",IF(ISERROR(1/VLOOKUP($B43,'Justerad allokering kvv'!$B$1:$AG$700,MATCH(N$1,'Justerad allokering kvv'!$B$1:$AF$1,0),FALSE)),VLOOKUP($B43,'Allokerad kvv'!$B$2:$AV$700,MATCH(N$1,'Allokerad kvv'!$B$1:$AV$1,0),FALSE),VLOOKUP($B43,'Justerad allokering kvv'!$B$1:$AG$700,MATCH(N$1,'Justerad allokering kvv'!$B$1:$AF$1,0),FALSE)))</f>
        <v>0</v>
      </c>
      <c r="O43">
        <f>IF($B43=" ","",IF(ISERROR(1/VLOOKUP($B43,'Justerad allokering kvv'!$B$1:$AG$700,MATCH(O$1,'Justerad allokering kvv'!$B$1:$AF$1,0),FALSE)),VLOOKUP($B43,'Allokerad kvv'!$B$2:$AV$700,MATCH(O$1,'Allokerad kvv'!$B$1:$AV$1,0),FALSE),VLOOKUP($B43,'Justerad allokering kvv'!$B$1:$AG$700,MATCH(O$1,'Justerad allokering kvv'!$B$1:$AF$1,0),FALSE)))</f>
        <v>0</v>
      </c>
      <c r="P43">
        <f>IF($B43=" ","",IF(ISERROR(1/VLOOKUP($B43,'Justerad allokering kvv'!$B$1:$AG$700,MATCH(P$1,'Justerad allokering kvv'!$B$1:$AF$1,0),FALSE)),VLOOKUP($B43,'Allokerad kvv'!$B$2:$AV$700,MATCH(P$1,'Allokerad kvv'!$B$1:$AV$1,0),FALSE),VLOOKUP($B43,'Justerad allokering kvv'!$B$1:$AG$700,MATCH(P$1,'Justerad allokering kvv'!$B$1:$AF$1,0),FALSE)))</f>
        <v>0</v>
      </c>
      <c r="Q43">
        <f>IF($B43=" ","",IF(ISERROR(1/VLOOKUP($B43,'Justerad allokering kvv'!$B$1:$AG$700,MATCH(Q$1,'Justerad allokering kvv'!$B$1:$AF$1,0),FALSE)),VLOOKUP($B43,'Allokerad kvv'!$B$2:$AV$700,MATCH(Q$1,'Allokerad kvv'!$B$1:$AV$1,0),FALSE),VLOOKUP($B43,'Justerad allokering kvv'!$B$1:$AG$700,MATCH(Q$1,'Justerad allokering kvv'!$B$1:$AF$1,0),FALSE)))</f>
        <v>0</v>
      </c>
      <c r="R43">
        <f>IF($B43=" ","",IF(ISERROR(1/VLOOKUP($B43,'Justerad allokering kvv'!$B$1:$AG$700,MATCH(R$1,'Justerad allokering kvv'!$B$1:$AF$1,0),FALSE)),VLOOKUP($B43,'Allokerad kvv'!$B$2:$AV$700,MATCH(R$1,'Allokerad kvv'!$B$1:$AV$1,0),FALSE),VLOOKUP($B43,'Justerad allokering kvv'!$B$1:$AG$700,MATCH(R$1,'Justerad allokering kvv'!$B$1:$AF$1,0),FALSE)))</f>
        <v>0</v>
      </c>
      <c r="S43">
        <f>IF($B43=" ","",IF(ISERROR(1/VLOOKUP($B43,'Justerad allokering kvv'!$B$1:$AG$700,MATCH(S$1,'Justerad allokering kvv'!$B$1:$AF$1,0),FALSE)),VLOOKUP($B43,'Allokerad kvv'!$B$2:$AV$700,MATCH(S$1,'Allokerad kvv'!$B$1:$AV$1,0),FALSE),VLOOKUP($B43,'Justerad allokering kvv'!$B$1:$AG$700,MATCH(S$1,'Justerad allokering kvv'!$B$1:$AF$1,0),FALSE)))</f>
        <v>0</v>
      </c>
      <c r="T43">
        <f>IF($B43=" ","",IF(ISERROR(1/VLOOKUP($B43,'Justerad allokering kvv'!$B$1:$AG$700,MATCH(T$1,'Justerad allokering kvv'!$B$1:$AF$1,0),FALSE)),VLOOKUP($B43,'Allokerad kvv'!$B$2:$AV$700,MATCH(T$1,'Allokerad kvv'!$B$1:$AV$1,0),FALSE),VLOOKUP($B43,'Justerad allokering kvv'!$B$1:$AG$700,MATCH(T$1,'Justerad allokering kvv'!$B$1:$AF$1,0),FALSE)))</f>
        <v>0</v>
      </c>
      <c r="U43">
        <f>IF($B43=" ","",IF(ISERROR(1/VLOOKUP($B43,'Justerad allokering kvv'!$B$1:$AG$700,MATCH(U$1,'Justerad allokering kvv'!$B$1:$AF$1,0),FALSE)),VLOOKUP($B43,'Allokerad kvv'!$B$2:$AV$700,MATCH(U$1,'Allokerad kvv'!$B$1:$AV$1,0),FALSE),VLOOKUP($B43,'Justerad allokering kvv'!$B$1:$AG$700,MATCH(U$1,'Justerad allokering kvv'!$B$1:$AF$1,0),FALSE)))</f>
        <v>0</v>
      </c>
      <c r="V43">
        <f>IF($B43=" ","",IF(ISERROR(1/VLOOKUP($B43,'Justerad allokering kvv'!$B$1:$AG$700,MATCH(V$1,'Justerad allokering kvv'!$B$1:$AF$1,0),FALSE)),VLOOKUP($B43,'Allokerad kvv'!$B$2:$AV$700,MATCH(V$1,'Allokerad kvv'!$B$1:$AV$1,0),FALSE),VLOOKUP($B43,'Justerad allokering kvv'!$B$1:$AG$700,MATCH(V$1,'Justerad allokering kvv'!$B$1:$AF$1,0),FALSE)))</f>
        <v>0</v>
      </c>
      <c r="W43">
        <f>IF($B43=" ","",IF(ISERROR(1/VLOOKUP($B43,'Justerad allokering kvv'!$B$1:$AG$700,MATCH(W$1,'Justerad allokering kvv'!$B$1:$AF$1,0),FALSE)),VLOOKUP($B43,'Allokerad kvv'!$B$2:$AV$700,MATCH(W$1,'Allokerad kvv'!$B$1:$AV$1,0),FALSE),VLOOKUP($B43,'Justerad allokering kvv'!$B$1:$AG$700,MATCH(W$1,'Justerad allokering kvv'!$B$1:$AF$1,0),FALSE)))</f>
        <v>0</v>
      </c>
      <c r="X43">
        <f>IF($B43=" ","",IF(ISERROR(1/VLOOKUP($B43,'Justerad allokering kvv'!$B$1:$AG$700,MATCH(X$1,'Justerad allokering kvv'!$B$1:$AF$1,0),FALSE)),VLOOKUP($B43,'Allokerad kvv'!$B$2:$AV$700,MATCH(X$1,'Allokerad kvv'!$B$1:$AV$1,0),FALSE),VLOOKUP($B43,'Justerad allokering kvv'!$B$1:$AG$700,MATCH(X$1,'Justerad allokering kvv'!$B$1:$AF$1,0),FALSE)))</f>
        <v>0</v>
      </c>
      <c r="Y43">
        <f>IF($B43=" ","",IF(ISERROR(1/VLOOKUP($B43,'Justerad allokering kvv'!$B$1:$AG$700,MATCH(Y$1,'Justerad allokering kvv'!$B$1:$AF$1,0),FALSE)),VLOOKUP($B43,'Allokerad kvv'!$B$2:$AV$700,MATCH(Y$1,'Allokerad kvv'!$B$1:$AV$1,0),FALSE),VLOOKUP($B43,'Justerad allokering kvv'!$B$1:$AG$700,MATCH(Y$1,'Justerad allokering kvv'!$B$1:$AF$1,0),FALSE)))</f>
        <v>0</v>
      </c>
      <c r="AB43">
        <f>IFERROR(VLOOKUP($B43,Kraftvärmeprod!$B$1:$AO$424,MATCH("Tillförd energi från rökgaskondensering (GWh)",Kraftvärmeprod!$B$1:$AG$1,0),FALSE)/1,0)</f>
        <v>0</v>
      </c>
      <c r="AE43" s="122">
        <f t="shared" si="0"/>
        <v>0</v>
      </c>
      <c r="AG43">
        <f t="shared" si="1"/>
        <v>0</v>
      </c>
      <c r="AH43">
        <f t="shared" si="2"/>
        <v>0</v>
      </c>
      <c r="AI43" t="str">
        <f>IF(AH43=0,"",AH43/VLOOKUP(B43,Kraftvärmeprod!$B$1:$BC$480,MATCH("Summa tillförd energi exklusive rökgaskondensering",Kraftvärmeprod!$B$1:$BC$1,0),FALSE))</f>
        <v/>
      </c>
      <c r="AK43">
        <f t="shared" si="3"/>
        <v>0</v>
      </c>
    </row>
    <row r="44" spans="1:37" x14ac:dyDescent="0.25">
      <c r="A44" s="2" t="s">
        <v>90</v>
      </c>
      <c r="B44" s="2" t="s">
        <v>92</v>
      </c>
      <c r="C44">
        <f>IF($B44=" ","",IF(ISERROR(1/VLOOKUP($B44,'Justerad allokering kvv'!$B$1:$AG$700,MATCH(C$1,'Justerad allokering kvv'!$B$1:$AF$1,0),FALSE)),VLOOKUP($B44,'Allokerad kvv'!$B$2:$AV$700,MATCH(C$1,'Allokerad kvv'!$B$1:$AV$1,0),FALSE),VLOOKUP($B44,'Justerad allokering kvv'!$B$1:$AG$700,MATCH(C$1,'Justerad allokering kvv'!$B$1:$AF$1,0),FALSE)))</f>
        <v>0</v>
      </c>
      <c r="D44">
        <f>IF($B44=" ","",IF(ISERROR(1/VLOOKUP($B44,'Justerad allokering kvv'!$B$1:$AG$700,MATCH(D$1,'Justerad allokering kvv'!$B$1:$AF$1,0),FALSE)),VLOOKUP($B44,'Allokerad kvv'!$B$2:$AV$700,MATCH(D$1,'Allokerad kvv'!$B$1:$AV$1,0),FALSE),VLOOKUP($B44,'Justerad allokering kvv'!$B$1:$AG$700,MATCH(D$1,'Justerad allokering kvv'!$B$1:$AF$1,0),FALSE)))</f>
        <v>0</v>
      </c>
      <c r="E44">
        <f>IF($B44=" ","",IF(ISERROR(1/VLOOKUP($B44,'Justerad allokering kvv'!$B$1:$AG$700,MATCH(E$1,'Justerad allokering kvv'!$B$1:$AF$1,0),FALSE)),VLOOKUP($B44,'Allokerad kvv'!$B$2:$AV$700,MATCH(E$1,'Allokerad kvv'!$B$1:$AV$1,0),FALSE),VLOOKUP($B44,'Justerad allokering kvv'!$B$1:$AG$700,MATCH(E$1,'Justerad allokering kvv'!$B$1:$AF$1,0),FALSE)))</f>
        <v>0.78990700000000003</v>
      </c>
      <c r="F44">
        <f>IF($B44=" ","",IF(ISERROR(1/VLOOKUP($B44,'Justerad allokering kvv'!$B$1:$AG$700,MATCH(F$1,'Justerad allokering kvv'!$B$1:$AF$1,0),FALSE)),VLOOKUP($B44,'Allokerad kvv'!$B$2:$AV$700,MATCH(F$1,'Allokerad kvv'!$B$1:$AV$1,0),FALSE),VLOOKUP($B44,'Justerad allokering kvv'!$B$1:$AG$700,MATCH(F$1,'Justerad allokering kvv'!$B$1:$AF$1,0),FALSE)))</f>
        <v>0</v>
      </c>
      <c r="G44">
        <f>IF($B44=" ","",IF(ISERROR(1/VLOOKUP($B44,'Justerad allokering kvv'!$B$1:$AG$700,MATCH(G$1,'Justerad allokering kvv'!$B$1:$AF$1,0),FALSE)),VLOOKUP($B44,'Allokerad kvv'!$B$2:$AV$700,MATCH(G$1,'Allokerad kvv'!$B$1:$AV$1,0),FALSE),VLOOKUP($B44,'Justerad allokering kvv'!$B$1:$AG$700,MATCH(G$1,'Justerad allokering kvv'!$B$1:$AF$1,0),FALSE)))</f>
        <v>0.164744</v>
      </c>
      <c r="H44">
        <f>IF($B44=" ","",IF(ISERROR(1/VLOOKUP($B44,'Justerad allokering kvv'!$B$1:$AG$700,MATCH(H$1,'Justerad allokering kvv'!$B$1:$AF$1,0),FALSE)),VLOOKUP($B44,'Allokerad kvv'!$B$2:$AV$700,MATCH(H$1,'Allokerad kvv'!$B$1:$AV$1,0),FALSE),VLOOKUP($B44,'Justerad allokering kvv'!$B$1:$AG$700,MATCH(H$1,'Justerad allokering kvv'!$B$1:$AF$1,0),FALSE)))</f>
        <v>0</v>
      </c>
      <c r="I44">
        <f>IF($B44=" ","",IF(ISERROR(1/VLOOKUP($B44,'Justerad allokering kvv'!$B$1:$AG$700,MATCH(I$1,'Justerad allokering kvv'!$B$1:$AF$1,0),FALSE)),VLOOKUP($B44,'Allokerad kvv'!$B$2:$AV$700,MATCH(I$1,'Allokerad kvv'!$B$1:$AV$1,0),FALSE),VLOOKUP($B44,'Justerad allokering kvv'!$B$1:$AG$700,MATCH(I$1,'Justerad allokering kvv'!$B$1:$AF$1,0),FALSE)))</f>
        <v>0</v>
      </c>
      <c r="J44">
        <f>IF($B44=" ","",IF(ISERROR(1/VLOOKUP($B44,'Justerad allokering kvv'!$B$1:$AG$700,MATCH(J$1,'Justerad allokering kvv'!$B$1:$AF$1,0),FALSE)),VLOOKUP($B44,'Allokerad kvv'!$B$2:$AV$700,MATCH(J$1,'Allokerad kvv'!$B$1:$AV$1,0),FALSE),VLOOKUP($B44,'Justerad allokering kvv'!$B$1:$AG$700,MATCH(J$1,'Justerad allokering kvv'!$B$1:$AF$1,0),FALSE)))</f>
        <v>206.386</v>
      </c>
      <c r="K44">
        <f>IF($B44=" ","",IF(ISERROR(1/VLOOKUP($B44,'Justerad allokering kvv'!$B$1:$AG$700,MATCH(K$1,'Justerad allokering kvv'!$B$1:$AF$1,0),FALSE)),VLOOKUP($B44,'Allokerad kvv'!$B$2:$AV$700,MATCH(K$1,'Allokerad kvv'!$B$1:$AV$1,0),FALSE),VLOOKUP($B44,'Justerad allokering kvv'!$B$1:$AG$700,MATCH(K$1,'Justerad allokering kvv'!$B$1:$AF$1,0),FALSE)))</f>
        <v>0</v>
      </c>
      <c r="L44">
        <f>IF($B44=" ","",IF(ISERROR(1/VLOOKUP($B44,'Justerad allokering kvv'!$B$1:$AG$700,MATCH(L$1,'Justerad allokering kvv'!$B$1:$AF$1,0),FALSE)),VLOOKUP($B44,'Allokerad kvv'!$B$2:$AV$700,MATCH(L$1,'Allokerad kvv'!$B$1:$AV$1,0),FALSE),VLOOKUP($B44,'Justerad allokering kvv'!$B$1:$AG$700,MATCH(L$1,'Justerad allokering kvv'!$B$1:$AF$1,0),FALSE)))</f>
        <v>0</v>
      </c>
      <c r="M44">
        <f>IF($B44=" ","",IF(ISERROR(1/VLOOKUP($B44,'Justerad allokering kvv'!$B$1:$AG$700,MATCH(M$1,'Justerad allokering kvv'!$B$1:$AF$1,0),FALSE)),VLOOKUP($B44,'Allokerad kvv'!$B$2:$AV$700,MATCH(M$1,'Allokerad kvv'!$B$1:$AV$1,0),FALSE),VLOOKUP($B44,'Justerad allokering kvv'!$B$1:$AG$700,MATCH(M$1,'Justerad allokering kvv'!$B$1:$AF$1,0),FALSE)))</f>
        <v>0</v>
      </c>
      <c r="N44">
        <f>IF($B44=" ","",IF(ISERROR(1/VLOOKUP($B44,'Justerad allokering kvv'!$B$1:$AG$700,MATCH(N$1,'Justerad allokering kvv'!$B$1:$AF$1,0),FALSE)),VLOOKUP($B44,'Allokerad kvv'!$B$2:$AV$700,MATCH(N$1,'Allokerad kvv'!$B$1:$AV$1,0),FALSE),VLOOKUP($B44,'Justerad allokering kvv'!$B$1:$AG$700,MATCH(N$1,'Justerad allokering kvv'!$B$1:$AF$1,0),FALSE)))</f>
        <v>40.767499999999998</v>
      </c>
      <c r="O44">
        <f>IF($B44=" ","",IF(ISERROR(1/VLOOKUP($B44,'Justerad allokering kvv'!$B$1:$AG$700,MATCH(O$1,'Justerad allokering kvv'!$B$1:$AF$1,0),FALSE)),VLOOKUP($B44,'Allokerad kvv'!$B$2:$AV$700,MATCH(O$1,'Allokerad kvv'!$B$1:$AV$1,0),FALSE),VLOOKUP($B44,'Justerad allokering kvv'!$B$1:$AG$700,MATCH(O$1,'Justerad allokering kvv'!$B$1:$AF$1,0),FALSE)))</f>
        <v>0</v>
      </c>
      <c r="P44">
        <f>IF($B44=" ","",IF(ISERROR(1/VLOOKUP($B44,'Justerad allokering kvv'!$B$1:$AG$700,MATCH(P$1,'Justerad allokering kvv'!$B$1:$AF$1,0),FALSE)),VLOOKUP($B44,'Allokerad kvv'!$B$2:$AV$700,MATCH(P$1,'Allokerad kvv'!$B$1:$AV$1,0),FALSE),VLOOKUP($B44,'Justerad allokering kvv'!$B$1:$AG$700,MATCH(P$1,'Justerad allokering kvv'!$B$1:$AF$1,0),FALSE)))</f>
        <v>0</v>
      </c>
      <c r="Q44">
        <f>IF($B44=" ","",IF(ISERROR(1/VLOOKUP($B44,'Justerad allokering kvv'!$B$1:$AG$700,MATCH(Q$1,'Justerad allokering kvv'!$B$1:$AF$1,0),FALSE)),VLOOKUP($B44,'Allokerad kvv'!$B$2:$AV$700,MATCH(Q$1,'Allokerad kvv'!$B$1:$AV$1,0),FALSE),VLOOKUP($B44,'Justerad allokering kvv'!$B$1:$AG$700,MATCH(Q$1,'Justerad allokering kvv'!$B$1:$AF$1,0),FALSE)))</f>
        <v>0</v>
      </c>
      <c r="R44">
        <f>IF($B44=" ","",IF(ISERROR(1/VLOOKUP($B44,'Justerad allokering kvv'!$B$1:$AG$700,MATCH(R$1,'Justerad allokering kvv'!$B$1:$AF$1,0),FALSE)),VLOOKUP($B44,'Allokerad kvv'!$B$2:$AV$700,MATCH(R$1,'Allokerad kvv'!$B$1:$AV$1,0),FALSE),VLOOKUP($B44,'Justerad allokering kvv'!$B$1:$AG$700,MATCH(R$1,'Justerad allokering kvv'!$B$1:$AF$1,0),FALSE)))</f>
        <v>9.2990100000000009</v>
      </c>
      <c r="S44">
        <f>IF($B44=" ","",IF(ISERROR(1/VLOOKUP($B44,'Justerad allokering kvv'!$B$1:$AG$700,MATCH(S$1,'Justerad allokering kvv'!$B$1:$AF$1,0),FALSE)),VLOOKUP($B44,'Allokerad kvv'!$B$2:$AV$700,MATCH(S$1,'Allokerad kvv'!$B$1:$AV$1,0),FALSE),VLOOKUP($B44,'Justerad allokering kvv'!$B$1:$AG$700,MATCH(S$1,'Justerad allokering kvv'!$B$1:$AF$1,0),FALSE)))</f>
        <v>0</v>
      </c>
      <c r="T44">
        <f>IF($B44=" ","",IF(ISERROR(1/VLOOKUP($B44,'Justerad allokering kvv'!$B$1:$AG$700,MATCH(T$1,'Justerad allokering kvv'!$B$1:$AF$1,0),FALSE)),VLOOKUP($B44,'Allokerad kvv'!$B$2:$AV$700,MATCH(T$1,'Allokerad kvv'!$B$1:$AV$1,0),FALSE),VLOOKUP($B44,'Justerad allokering kvv'!$B$1:$AG$700,MATCH(T$1,'Justerad allokering kvv'!$B$1:$AF$1,0),FALSE)))</f>
        <v>0</v>
      </c>
      <c r="U44">
        <f>IF($B44=" ","",IF(ISERROR(1/VLOOKUP($B44,'Justerad allokering kvv'!$B$1:$AG$700,MATCH(U$1,'Justerad allokering kvv'!$B$1:$AF$1,0),FALSE)),VLOOKUP($B44,'Allokerad kvv'!$B$2:$AV$700,MATCH(U$1,'Allokerad kvv'!$B$1:$AV$1,0),FALSE),VLOOKUP($B44,'Justerad allokering kvv'!$B$1:$AG$700,MATCH(U$1,'Justerad allokering kvv'!$B$1:$AF$1,0),FALSE)))</f>
        <v>0</v>
      </c>
      <c r="V44">
        <f>IF($B44=" ","",IF(ISERROR(1/VLOOKUP($B44,'Justerad allokering kvv'!$B$1:$AG$700,MATCH(V$1,'Justerad allokering kvv'!$B$1:$AF$1,0),FALSE)),VLOOKUP($B44,'Allokerad kvv'!$B$2:$AV$700,MATCH(V$1,'Allokerad kvv'!$B$1:$AV$1,0),FALSE),VLOOKUP($B44,'Justerad allokering kvv'!$B$1:$AG$700,MATCH(V$1,'Justerad allokering kvv'!$B$1:$AF$1,0),FALSE)))</f>
        <v>0</v>
      </c>
      <c r="W44">
        <f>IF($B44=" ","",IF(ISERROR(1/VLOOKUP($B44,'Justerad allokering kvv'!$B$1:$AG$700,MATCH(W$1,'Justerad allokering kvv'!$B$1:$AF$1,0),FALSE)),VLOOKUP($B44,'Allokerad kvv'!$B$2:$AV$700,MATCH(W$1,'Allokerad kvv'!$B$1:$AV$1,0),FALSE),VLOOKUP($B44,'Justerad allokering kvv'!$B$1:$AG$700,MATCH(W$1,'Justerad allokering kvv'!$B$1:$AF$1,0),FALSE)))</f>
        <v>0</v>
      </c>
      <c r="X44">
        <f>IF($B44=" ","",IF(ISERROR(1/VLOOKUP($B44,'Justerad allokering kvv'!$B$1:$AG$700,MATCH(X$1,'Justerad allokering kvv'!$B$1:$AF$1,0),FALSE)),VLOOKUP($B44,'Allokerad kvv'!$B$2:$AV$700,MATCH(X$1,'Allokerad kvv'!$B$1:$AV$1,0),FALSE),VLOOKUP($B44,'Justerad allokering kvv'!$B$1:$AG$700,MATCH(X$1,'Justerad allokering kvv'!$B$1:$AF$1,0),FALSE)))</f>
        <v>0</v>
      </c>
      <c r="Y44">
        <f>IF($B44=" ","",IF(ISERROR(1/VLOOKUP($B44,'Justerad allokering kvv'!$B$1:$AG$700,MATCH(Y$1,'Justerad allokering kvv'!$B$1:$AF$1,0),FALSE)),VLOOKUP($B44,'Allokerad kvv'!$B$2:$AV$700,MATCH(Y$1,'Allokerad kvv'!$B$1:$AV$1,0),FALSE),VLOOKUP($B44,'Justerad allokering kvv'!$B$1:$AG$700,MATCH(Y$1,'Justerad allokering kvv'!$B$1:$AF$1,0),FALSE)))</f>
        <v>15.7021</v>
      </c>
      <c r="AB44">
        <f>IFERROR(VLOOKUP($B44,Kraftvärmeprod!$B$1:$AO$424,MATCH("Tillförd energi från rökgaskondensering (GWh)",Kraftvärmeprod!$B$1:$AG$1,0),FALSE)/1,0)</f>
        <v>69.843000000000004</v>
      </c>
      <c r="AE44" s="122">
        <f t="shared" si="0"/>
        <v>342.95226100000002</v>
      </c>
      <c r="AG44">
        <f t="shared" si="1"/>
        <v>333.65325100000001</v>
      </c>
      <c r="AH44">
        <f t="shared" si="2"/>
        <v>263.81025099999999</v>
      </c>
      <c r="AI44">
        <f>IF(AH44=0,"",AH44/VLOOKUP(B44,Kraftvärmeprod!$B$1:$BC$480,MATCH("Summa tillförd energi exklusive rökgaskondensering",Kraftvärmeprod!$B$1:$BC$1,0),FALSE))</f>
        <v>0.57829663623310723</v>
      </c>
      <c r="AK44">
        <f t="shared" si="3"/>
        <v>263.64550699999995</v>
      </c>
    </row>
    <row r="45" spans="1:37" x14ac:dyDescent="0.25">
      <c r="A45" s="2" t="s">
        <v>93</v>
      </c>
      <c r="B45" s="2" t="s">
        <v>94</v>
      </c>
      <c r="C45">
        <f>IF($B45=" ","",IF(ISERROR(1/VLOOKUP($B45,'Justerad allokering kvv'!$B$1:$AG$700,MATCH(C$1,'Justerad allokering kvv'!$B$1:$AF$1,0),FALSE)),VLOOKUP($B45,'Allokerad kvv'!$B$2:$AV$700,MATCH(C$1,'Allokerad kvv'!$B$1:$AV$1,0),FALSE),VLOOKUP($B45,'Justerad allokering kvv'!$B$1:$AG$700,MATCH(C$1,'Justerad allokering kvv'!$B$1:$AF$1,0),FALSE)))</f>
        <v>0</v>
      </c>
      <c r="D45">
        <f>IF($B45=" ","",IF(ISERROR(1/VLOOKUP($B45,'Justerad allokering kvv'!$B$1:$AG$700,MATCH(D$1,'Justerad allokering kvv'!$B$1:$AF$1,0),FALSE)),VLOOKUP($B45,'Allokerad kvv'!$B$2:$AV$700,MATCH(D$1,'Allokerad kvv'!$B$1:$AV$1,0),FALSE),VLOOKUP($B45,'Justerad allokering kvv'!$B$1:$AG$700,MATCH(D$1,'Justerad allokering kvv'!$B$1:$AF$1,0),FALSE)))</f>
        <v>0</v>
      </c>
      <c r="E45">
        <f>IF($B45=" ","",IF(ISERROR(1/VLOOKUP($B45,'Justerad allokering kvv'!$B$1:$AG$700,MATCH(E$1,'Justerad allokering kvv'!$B$1:$AF$1,0),FALSE)),VLOOKUP($B45,'Allokerad kvv'!$B$2:$AV$700,MATCH(E$1,'Allokerad kvv'!$B$1:$AV$1,0),FALSE),VLOOKUP($B45,'Justerad allokering kvv'!$B$1:$AG$700,MATCH(E$1,'Justerad allokering kvv'!$B$1:$AF$1,0),FALSE)))</f>
        <v>0</v>
      </c>
      <c r="F45">
        <f>IF($B45=" ","",IF(ISERROR(1/VLOOKUP($B45,'Justerad allokering kvv'!$B$1:$AG$700,MATCH(F$1,'Justerad allokering kvv'!$B$1:$AF$1,0),FALSE)),VLOOKUP($B45,'Allokerad kvv'!$B$2:$AV$700,MATCH(F$1,'Allokerad kvv'!$B$1:$AV$1,0),FALSE),VLOOKUP($B45,'Justerad allokering kvv'!$B$1:$AG$700,MATCH(F$1,'Justerad allokering kvv'!$B$1:$AF$1,0),FALSE)))</f>
        <v>0</v>
      </c>
      <c r="G45">
        <f>IF($B45=" ","",IF(ISERROR(1/VLOOKUP($B45,'Justerad allokering kvv'!$B$1:$AG$700,MATCH(G$1,'Justerad allokering kvv'!$B$1:$AF$1,0),FALSE)),VLOOKUP($B45,'Allokerad kvv'!$B$2:$AV$700,MATCH(G$1,'Allokerad kvv'!$B$1:$AV$1,0),FALSE),VLOOKUP($B45,'Justerad allokering kvv'!$B$1:$AG$700,MATCH(G$1,'Justerad allokering kvv'!$B$1:$AF$1,0),FALSE)))</f>
        <v>0</v>
      </c>
      <c r="H45">
        <f>IF($B45=" ","",IF(ISERROR(1/VLOOKUP($B45,'Justerad allokering kvv'!$B$1:$AG$700,MATCH(H$1,'Justerad allokering kvv'!$B$1:$AF$1,0),FALSE)),VLOOKUP($B45,'Allokerad kvv'!$B$2:$AV$700,MATCH(H$1,'Allokerad kvv'!$B$1:$AV$1,0),FALSE),VLOOKUP($B45,'Justerad allokering kvv'!$B$1:$AG$700,MATCH(H$1,'Justerad allokering kvv'!$B$1:$AF$1,0),FALSE)))</f>
        <v>0</v>
      </c>
      <c r="I45">
        <f>IF($B45=" ","",IF(ISERROR(1/VLOOKUP($B45,'Justerad allokering kvv'!$B$1:$AG$700,MATCH(I$1,'Justerad allokering kvv'!$B$1:$AF$1,0),FALSE)),VLOOKUP($B45,'Allokerad kvv'!$B$2:$AV$700,MATCH(I$1,'Allokerad kvv'!$B$1:$AV$1,0),FALSE),VLOOKUP($B45,'Justerad allokering kvv'!$B$1:$AG$700,MATCH(I$1,'Justerad allokering kvv'!$B$1:$AF$1,0),FALSE)))</f>
        <v>0</v>
      </c>
      <c r="J45">
        <f>IF($B45=" ","",IF(ISERROR(1/VLOOKUP($B45,'Justerad allokering kvv'!$B$1:$AG$700,MATCH(J$1,'Justerad allokering kvv'!$B$1:$AF$1,0),FALSE)),VLOOKUP($B45,'Allokerad kvv'!$B$2:$AV$700,MATCH(J$1,'Allokerad kvv'!$B$1:$AV$1,0),FALSE),VLOOKUP($B45,'Justerad allokering kvv'!$B$1:$AG$700,MATCH(J$1,'Justerad allokering kvv'!$B$1:$AF$1,0),FALSE)))</f>
        <v>0</v>
      </c>
      <c r="K45">
        <f>IF($B45=" ","",IF(ISERROR(1/VLOOKUP($B45,'Justerad allokering kvv'!$B$1:$AG$700,MATCH(K$1,'Justerad allokering kvv'!$B$1:$AF$1,0),FALSE)),VLOOKUP($B45,'Allokerad kvv'!$B$2:$AV$700,MATCH(K$1,'Allokerad kvv'!$B$1:$AV$1,0),FALSE),VLOOKUP($B45,'Justerad allokering kvv'!$B$1:$AG$700,MATCH(K$1,'Justerad allokering kvv'!$B$1:$AF$1,0),FALSE)))</f>
        <v>0</v>
      </c>
      <c r="L45">
        <f>IF($B45=" ","",IF(ISERROR(1/VLOOKUP($B45,'Justerad allokering kvv'!$B$1:$AG$700,MATCH(L$1,'Justerad allokering kvv'!$B$1:$AF$1,0),FALSE)),VLOOKUP($B45,'Allokerad kvv'!$B$2:$AV$700,MATCH(L$1,'Allokerad kvv'!$B$1:$AV$1,0),FALSE),VLOOKUP($B45,'Justerad allokering kvv'!$B$1:$AG$700,MATCH(L$1,'Justerad allokering kvv'!$B$1:$AF$1,0),FALSE)))</f>
        <v>0</v>
      </c>
      <c r="M45">
        <f>IF($B45=" ","",IF(ISERROR(1/VLOOKUP($B45,'Justerad allokering kvv'!$B$1:$AG$700,MATCH(M$1,'Justerad allokering kvv'!$B$1:$AF$1,0),FALSE)),VLOOKUP($B45,'Allokerad kvv'!$B$2:$AV$700,MATCH(M$1,'Allokerad kvv'!$B$1:$AV$1,0),FALSE),VLOOKUP($B45,'Justerad allokering kvv'!$B$1:$AG$700,MATCH(M$1,'Justerad allokering kvv'!$B$1:$AF$1,0),FALSE)))</f>
        <v>0</v>
      </c>
      <c r="N45">
        <f>IF($B45=" ","",IF(ISERROR(1/VLOOKUP($B45,'Justerad allokering kvv'!$B$1:$AG$700,MATCH(N$1,'Justerad allokering kvv'!$B$1:$AF$1,0),FALSE)),VLOOKUP($B45,'Allokerad kvv'!$B$2:$AV$700,MATCH(N$1,'Allokerad kvv'!$B$1:$AV$1,0),FALSE),VLOOKUP($B45,'Justerad allokering kvv'!$B$1:$AG$700,MATCH(N$1,'Justerad allokering kvv'!$B$1:$AF$1,0),FALSE)))</f>
        <v>0</v>
      </c>
      <c r="O45">
        <f>IF($B45=" ","",IF(ISERROR(1/VLOOKUP($B45,'Justerad allokering kvv'!$B$1:$AG$700,MATCH(O$1,'Justerad allokering kvv'!$B$1:$AF$1,0),FALSE)),VLOOKUP($B45,'Allokerad kvv'!$B$2:$AV$700,MATCH(O$1,'Allokerad kvv'!$B$1:$AV$1,0),FALSE),VLOOKUP($B45,'Justerad allokering kvv'!$B$1:$AG$700,MATCH(O$1,'Justerad allokering kvv'!$B$1:$AF$1,0),FALSE)))</f>
        <v>0</v>
      </c>
      <c r="P45">
        <f>IF($B45=" ","",IF(ISERROR(1/VLOOKUP($B45,'Justerad allokering kvv'!$B$1:$AG$700,MATCH(P$1,'Justerad allokering kvv'!$B$1:$AF$1,0),FALSE)),VLOOKUP($B45,'Allokerad kvv'!$B$2:$AV$700,MATCH(P$1,'Allokerad kvv'!$B$1:$AV$1,0),FALSE),VLOOKUP($B45,'Justerad allokering kvv'!$B$1:$AG$700,MATCH(P$1,'Justerad allokering kvv'!$B$1:$AF$1,0),FALSE)))</f>
        <v>0</v>
      </c>
      <c r="Q45">
        <f>IF($B45=" ","",IF(ISERROR(1/VLOOKUP($B45,'Justerad allokering kvv'!$B$1:$AG$700,MATCH(Q$1,'Justerad allokering kvv'!$B$1:$AF$1,0),FALSE)),VLOOKUP($B45,'Allokerad kvv'!$B$2:$AV$700,MATCH(Q$1,'Allokerad kvv'!$B$1:$AV$1,0),FALSE),VLOOKUP($B45,'Justerad allokering kvv'!$B$1:$AG$700,MATCH(Q$1,'Justerad allokering kvv'!$B$1:$AF$1,0),FALSE)))</f>
        <v>0</v>
      </c>
      <c r="R45">
        <f>IF($B45=" ","",IF(ISERROR(1/VLOOKUP($B45,'Justerad allokering kvv'!$B$1:$AG$700,MATCH(R$1,'Justerad allokering kvv'!$B$1:$AF$1,0),FALSE)),VLOOKUP($B45,'Allokerad kvv'!$B$2:$AV$700,MATCH(R$1,'Allokerad kvv'!$B$1:$AV$1,0),FALSE),VLOOKUP($B45,'Justerad allokering kvv'!$B$1:$AG$700,MATCH(R$1,'Justerad allokering kvv'!$B$1:$AF$1,0),FALSE)))</f>
        <v>0</v>
      </c>
      <c r="S45">
        <f>IF($B45=" ","",IF(ISERROR(1/VLOOKUP($B45,'Justerad allokering kvv'!$B$1:$AG$700,MATCH(S$1,'Justerad allokering kvv'!$B$1:$AF$1,0),FALSE)),VLOOKUP($B45,'Allokerad kvv'!$B$2:$AV$700,MATCH(S$1,'Allokerad kvv'!$B$1:$AV$1,0),FALSE),VLOOKUP($B45,'Justerad allokering kvv'!$B$1:$AG$700,MATCH(S$1,'Justerad allokering kvv'!$B$1:$AF$1,0),FALSE)))</f>
        <v>0</v>
      </c>
      <c r="T45">
        <f>IF($B45=" ","",IF(ISERROR(1/VLOOKUP($B45,'Justerad allokering kvv'!$B$1:$AG$700,MATCH(T$1,'Justerad allokering kvv'!$B$1:$AF$1,0),FALSE)),VLOOKUP($B45,'Allokerad kvv'!$B$2:$AV$700,MATCH(T$1,'Allokerad kvv'!$B$1:$AV$1,0),FALSE),VLOOKUP($B45,'Justerad allokering kvv'!$B$1:$AG$700,MATCH(T$1,'Justerad allokering kvv'!$B$1:$AF$1,0),FALSE)))</f>
        <v>0</v>
      </c>
      <c r="U45">
        <f>IF($B45=" ","",IF(ISERROR(1/VLOOKUP($B45,'Justerad allokering kvv'!$B$1:$AG$700,MATCH(U$1,'Justerad allokering kvv'!$B$1:$AF$1,0),FALSE)),VLOOKUP($B45,'Allokerad kvv'!$B$2:$AV$700,MATCH(U$1,'Allokerad kvv'!$B$1:$AV$1,0),FALSE),VLOOKUP($B45,'Justerad allokering kvv'!$B$1:$AG$700,MATCH(U$1,'Justerad allokering kvv'!$B$1:$AF$1,0),FALSE)))</f>
        <v>0</v>
      </c>
      <c r="V45">
        <f>IF($B45=" ","",IF(ISERROR(1/VLOOKUP($B45,'Justerad allokering kvv'!$B$1:$AG$700,MATCH(V$1,'Justerad allokering kvv'!$B$1:$AF$1,0),FALSE)),VLOOKUP($B45,'Allokerad kvv'!$B$2:$AV$700,MATCH(V$1,'Allokerad kvv'!$B$1:$AV$1,0),FALSE),VLOOKUP($B45,'Justerad allokering kvv'!$B$1:$AG$700,MATCH(V$1,'Justerad allokering kvv'!$B$1:$AF$1,0),FALSE)))</f>
        <v>0</v>
      </c>
      <c r="W45">
        <f>IF($B45=" ","",IF(ISERROR(1/VLOOKUP($B45,'Justerad allokering kvv'!$B$1:$AG$700,MATCH(W$1,'Justerad allokering kvv'!$B$1:$AF$1,0),FALSE)),VLOOKUP($B45,'Allokerad kvv'!$B$2:$AV$700,MATCH(W$1,'Allokerad kvv'!$B$1:$AV$1,0),FALSE),VLOOKUP($B45,'Justerad allokering kvv'!$B$1:$AG$700,MATCH(W$1,'Justerad allokering kvv'!$B$1:$AF$1,0),FALSE)))</f>
        <v>0</v>
      </c>
      <c r="X45">
        <f>IF($B45=" ","",IF(ISERROR(1/VLOOKUP($B45,'Justerad allokering kvv'!$B$1:$AG$700,MATCH(X$1,'Justerad allokering kvv'!$B$1:$AF$1,0),FALSE)),VLOOKUP($B45,'Allokerad kvv'!$B$2:$AV$700,MATCH(X$1,'Allokerad kvv'!$B$1:$AV$1,0),FALSE),VLOOKUP($B45,'Justerad allokering kvv'!$B$1:$AG$700,MATCH(X$1,'Justerad allokering kvv'!$B$1:$AF$1,0),FALSE)))</f>
        <v>0</v>
      </c>
      <c r="Y45">
        <f>IF($B45=" ","",IF(ISERROR(1/VLOOKUP($B45,'Justerad allokering kvv'!$B$1:$AG$700,MATCH(Y$1,'Justerad allokering kvv'!$B$1:$AF$1,0),FALSE)),VLOOKUP($B45,'Allokerad kvv'!$B$2:$AV$700,MATCH(Y$1,'Allokerad kvv'!$B$1:$AV$1,0),FALSE),VLOOKUP($B45,'Justerad allokering kvv'!$B$1:$AG$700,MATCH(Y$1,'Justerad allokering kvv'!$B$1:$AF$1,0),FALSE)))</f>
        <v>0</v>
      </c>
      <c r="AB45">
        <f>IFERROR(VLOOKUP($B45,Kraftvärmeprod!$B$1:$AO$424,MATCH("Tillförd energi från rökgaskondensering (GWh)",Kraftvärmeprod!$B$1:$AG$1,0),FALSE)/1,0)</f>
        <v>0</v>
      </c>
      <c r="AE45" s="122">
        <f t="shared" si="0"/>
        <v>0</v>
      </c>
      <c r="AG45">
        <f t="shared" si="1"/>
        <v>0</v>
      </c>
      <c r="AH45">
        <f t="shared" si="2"/>
        <v>0</v>
      </c>
      <c r="AI45" t="str">
        <f>IF(AH45=0,"",AH45/VLOOKUP(B45,Kraftvärmeprod!$B$1:$BC$480,MATCH("Summa tillförd energi exklusive rökgaskondensering",Kraftvärmeprod!$B$1:$BC$1,0),FALSE))</f>
        <v/>
      </c>
      <c r="AK45">
        <f t="shared" si="3"/>
        <v>0</v>
      </c>
    </row>
    <row r="46" spans="1:37" x14ac:dyDescent="0.25">
      <c r="A46" s="2" t="s">
        <v>93</v>
      </c>
      <c r="B46" s="2" t="s">
        <v>95</v>
      </c>
      <c r="C46">
        <f>IF($B46=" ","",IF(ISERROR(1/VLOOKUP($B46,'Justerad allokering kvv'!$B$1:$AG$700,MATCH(C$1,'Justerad allokering kvv'!$B$1:$AF$1,0),FALSE)),VLOOKUP($B46,'Allokerad kvv'!$B$2:$AV$700,MATCH(C$1,'Allokerad kvv'!$B$1:$AV$1,0),FALSE),VLOOKUP($B46,'Justerad allokering kvv'!$B$1:$AG$700,MATCH(C$1,'Justerad allokering kvv'!$B$1:$AF$1,0),FALSE)))</f>
        <v>0</v>
      </c>
      <c r="D46">
        <f>IF($B46=" ","",IF(ISERROR(1/VLOOKUP($B46,'Justerad allokering kvv'!$B$1:$AG$700,MATCH(D$1,'Justerad allokering kvv'!$B$1:$AF$1,0),FALSE)),VLOOKUP($B46,'Allokerad kvv'!$B$2:$AV$700,MATCH(D$1,'Allokerad kvv'!$B$1:$AV$1,0),FALSE),VLOOKUP($B46,'Justerad allokering kvv'!$B$1:$AG$700,MATCH(D$1,'Justerad allokering kvv'!$B$1:$AF$1,0),FALSE)))</f>
        <v>0</v>
      </c>
      <c r="E46">
        <f>IF($B46=" ","",IF(ISERROR(1/VLOOKUP($B46,'Justerad allokering kvv'!$B$1:$AG$700,MATCH(E$1,'Justerad allokering kvv'!$B$1:$AF$1,0),FALSE)),VLOOKUP($B46,'Allokerad kvv'!$B$2:$AV$700,MATCH(E$1,'Allokerad kvv'!$B$1:$AV$1,0),FALSE),VLOOKUP($B46,'Justerad allokering kvv'!$B$1:$AG$700,MATCH(E$1,'Justerad allokering kvv'!$B$1:$AF$1,0),FALSE)))</f>
        <v>0</v>
      </c>
      <c r="F46">
        <f>IF($B46=" ","",IF(ISERROR(1/VLOOKUP($B46,'Justerad allokering kvv'!$B$1:$AG$700,MATCH(F$1,'Justerad allokering kvv'!$B$1:$AF$1,0),FALSE)),VLOOKUP($B46,'Allokerad kvv'!$B$2:$AV$700,MATCH(F$1,'Allokerad kvv'!$B$1:$AV$1,0),FALSE),VLOOKUP($B46,'Justerad allokering kvv'!$B$1:$AG$700,MATCH(F$1,'Justerad allokering kvv'!$B$1:$AF$1,0),FALSE)))</f>
        <v>0</v>
      </c>
      <c r="G46">
        <f>IF($B46=" ","",IF(ISERROR(1/VLOOKUP($B46,'Justerad allokering kvv'!$B$1:$AG$700,MATCH(G$1,'Justerad allokering kvv'!$B$1:$AF$1,0),FALSE)),VLOOKUP($B46,'Allokerad kvv'!$B$2:$AV$700,MATCH(G$1,'Allokerad kvv'!$B$1:$AV$1,0),FALSE),VLOOKUP($B46,'Justerad allokering kvv'!$B$1:$AG$700,MATCH(G$1,'Justerad allokering kvv'!$B$1:$AF$1,0),FALSE)))</f>
        <v>0</v>
      </c>
      <c r="H46">
        <f>IF($B46=" ","",IF(ISERROR(1/VLOOKUP($B46,'Justerad allokering kvv'!$B$1:$AG$700,MATCH(H$1,'Justerad allokering kvv'!$B$1:$AF$1,0),FALSE)),VLOOKUP($B46,'Allokerad kvv'!$B$2:$AV$700,MATCH(H$1,'Allokerad kvv'!$B$1:$AV$1,0),FALSE),VLOOKUP($B46,'Justerad allokering kvv'!$B$1:$AG$700,MATCH(H$1,'Justerad allokering kvv'!$B$1:$AF$1,0),FALSE)))</f>
        <v>0</v>
      </c>
      <c r="I46">
        <f>IF($B46=" ","",IF(ISERROR(1/VLOOKUP($B46,'Justerad allokering kvv'!$B$1:$AG$700,MATCH(I$1,'Justerad allokering kvv'!$B$1:$AF$1,0),FALSE)),VLOOKUP($B46,'Allokerad kvv'!$B$2:$AV$700,MATCH(I$1,'Allokerad kvv'!$B$1:$AV$1,0),FALSE),VLOOKUP($B46,'Justerad allokering kvv'!$B$1:$AG$700,MATCH(I$1,'Justerad allokering kvv'!$B$1:$AF$1,0),FALSE)))</f>
        <v>0</v>
      </c>
      <c r="J46">
        <f>IF($B46=" ","",IF(ISERROR(1/VLOOKUP($B46,'Justerad allokering kvv'!$B$1:$AG$700,MATCH(J$1,'Justerad allokering kvv'!$B$1:$AF$1,0),FALSE)),VLOOKUP($B46,'Allokerad kvv'!$B$2:$AV$700,MATCH(J$1,'Allokerad kvv'!$B$1:$AV$1,0),FALSE),VLOOKUP($B46,'Justerad allokering kvv'!$B$1:$AG$700,MATCH(J$1,'Justerad allokering kvv'!$B$1:$AF$1,0),FALSE)))</f>
        <v>0</v>
      </c>
      <c r="K46">
        <f>IF($B46=" ","",IF(ISERROR(1/VLOOKUP($B46,'Justerad allokering kvv'!$B$1:$AG$700,MATCH(K$1,'Justerad allokering kvv'!$B$1:$AF$1,0),FALSE)),VLOOKUP($B46,'Allokerad kvv'!$B$2:$AV$700,MATCH(K$1,'Allokerad kvv'!$B$1:$AV$1,0),FALSE),VLOOKUP($B46,'Justerad allokering kvv'!$B$1:$AG$700,MATCH(K$1,'Justerad allokering kvv'!$B$1:$AF$1,0),FALSE)))</f>
        <v>0</v>
      </c>
      <c r="L46">
        <f>IF($B46=" ","",IF(ISERROR(1/VLOOKUP($B46,'Justerad allokering kvv'!$B$1:$AG$700,MATCH(L$1,'Justerad allokering kvv'!$B$1:$AF$1,0),FALSE)),VLOOKUP($B46,'Allokerad kvv'!$B$2:$AV$700,MATCH(L$1,'Allokerad kvv'!$B$1:$AV$1,0),FALSE),VLOOKUP($B46,'Justerad allokering kvv'!$B$1:$AG$700,MATCH(L$1,'Justerad allokering kvv'!$B$1:$AF$1,0),FALSE)))</f>
        <v>0</v>
      </c>
      <c r="M46">
        <f>IF($B46=" ","",IF(ISERROR(1/VLOOKUP($B46,'Justerad allokering kvv'!$B$1:$AG$700,MATCH(M$1,'Justerad allokering kvv'!$B$1:$AF$1,0),FALSE)),VLOOKUP($B46,'Allokerad kvv'!$B$2:$AV$700,MATCH(M$1,'Allokerad kvv'!$B$1:$AV$1,0),FALSE),VLOOKUP($B46,'Justerad allokering kvv'!$B$1:$AG$700,MATCH(M$1,'Justerad allokering kvv'!$B$1:$AF$1,0),FALSE)))</f>
        <v>0</v>
      </c>
      <c r="N46">
        <f>IF($B46=" ","",IF(ISERROR(1/VLOOKUP($B46,'Justerad allokering kvv'!$B$1:$AG$700,MATCH(N$1,'Justerad allokering kvv'!$B$1:$AF$1,0),FALSE)),VLOOKUP($B46,'Allokerad kvv'!$B$2:$AV$700,MATCH(N$1,'Allokerad kvv'!$B$1:$AV$1,0),FALSE),VLOOKUP($B46,'Justerad allokering kvv'!$B$1:$AG$700,MATCH(N$1,'Justerad allokering kvv'!$B$1:$AF$1,0),FALSE)))</f>
        <v>0</v>
      </c>
      <c r="O46">
        <f>IF($B46=" ","",IF(ISERROR(1/VLOOKUP($B46,'Justerad allokering kvv'!$B$1:$AG$700,MATCH(O$1,'Justerad allokering kvv'!$B$1:$AF$1,0),FALSE)),VLOOKUP($B46,'Allokerad kvv'!$B$2:$AV$700,MATCH(O$1,'Allokerad kvv'!$B$1:$AV$1,0),FALSE),VLOOKUP($B46,'Justerad allokering kvv'!$B$1:$AG$700,MATCH(O$1,'Justerad allokering kvv'!$B$1:$AF$1,0),FALSE)))</f>
        <v>0</v>
      </c>
      <c r="P46">
        <f>IF($B46=" ","",IF(ISERROR(1/VLOOKUP($B46,'Justerad allokering kvv'!$B$1:$AG$700,MATCH(P$1,'Justerad allokering kvv'!$B$1:$AF$1,0),FALSE)),VLOOKUP($B46,'Allokerad kvv'!$B$2:$AV$700,MATCH(P$1,'Allokerad kvv'!$B$1:$AV$1,0),FALSE),VLOOKUP($B46,'Justerad allokering kvv'!$B$1:$AG$700,MATCH(P$1,'Justerad allokering kvv'!$B$1:$AF$1,0),FALSE)))</f>
        <v>0</v>
      </c>
      <c r="Q46">
        <f>IF($B46=" ","",IF(ISERROR(1/VLOOKUP($B46,'Justerad allokering kvv'!$B$1:$AG$700,MATCH(Q$1,'Justerad allokering kvv'!$B$1:$AF$1,0),FALSE)),VLOOKUP($B46,'Allokerad kvv'!$B$2:$AV$700,MATCH(Q$1,'Allokerad kvv'!$B$1:$AV$1,0),FALSE),VLOOKUP($B46,'Justerad allokering kvv'!$B$1:$AG$700,MATCH(Q$1,'Justerad allokering kvv'!$B$1:$AF$1,0),FALSE)))</f>
        <v>0</v>
      </c>
      <c r="R46">
        <f>IF($B46=" ","",IF(ISERROR(1/VLOOKUP($B46,'Justerad allokering kvv'!$B$1:$AG$700,MATCH(R$1,'Justerad allokering kvv'!$B$1:$AF$1,0),FALSE)),VLOOKUP($B46,'Allokerad kvv'!$B$2:$AV$700,MATCH(R$1,'Allokerad kvv'!$B$1:$AV$1,0),FALSE),VLOOKUP($B46,'Justerad allokering kvv'!$B$1:$AG$700,MATCH(R$1,'Justerad allokering kvv'!$B$1:$AF$1,0),FALSE)))</f>
        <v>0</v>
      </c>
      <c r="S46">
        <f>IF($B46=" ","",IF(ISERROR(1/VLOOKUP($B46,'Justerad allokering kvv'!$B$1:$AG$700,MATCH(S$1,'Justerad allokering kvv'!$B$1:$AF$1,0),FALSE)),VLOOKUP($B46,'Allokerad kvv'!$B$2:$AV$700,MATCH(S$1,'Allokerad kvv'!$B$1:$AV$1,0),FALSE),VLOOKUP($B46,'Justerad allokering kvv'!$B$1:$AG$700,MATCH(S$1,'Justerad allokering kvv'!$B$1:$AF$1,0),FALSE)))</f>
        <v>0</v>
      </c>
      <c r="T46">
        <f>IF($B46=" ","",IF(ISERROR(1/VLOOKUP($B46,'Justerad allokering kvv'!$B$1:$AG$700,MATCH(T$1,'Justerad allokering kvv'!$B$1:$AF$1,0),FALSE)),VLOOKUP($B46,'Allokerad kvv'!$B$2:$AV$700,MATCH(T$1,'Allokerad kvv'!$B$1:$AV$1,0),FALSE),VLOOKUP($B46,'Justerad allokering kvv'!$B$1:$AG$700,MATCH(T$1,'Justerad allokering kvv'!$B$1:$AF$1,0),FALSE)))</f>
        <v>0</v>
      </c>
      <c r="U46">
        <f>IF($B46=" ","",IF(ISERROR(1/VLOOKUP($B46,'Justerad allokering kvv'!$B$1:$AG$700,MATCH(U$1,'Justerad allokering kvv'!$B$1:$AF$1,0),FALSE)),VLOOKUP($B46,'Allokerad kvv'!$B$2:$AV$700,MATCH(U$1,'Allokerad kvv'!$B$1:$AV$1,0),FALSE),VLOOKUP($B46,'Justerad allokering kvv'!$B$1:$AG$700,MATCH(U$1,'Justerad allokering kvv'!$B$1:$AF$1,0),FALSE)))</f>
        <v>0</v>
      </c>
      <c r="V46">
        <f>IF($B46=" ","",IF(ISERROR(1/VLOOKUP($B46,'Justerad allokering kvv'!$B$1:$AG$700,MATCH(V$1,'Justerad allokering kvv'!$B$1:$AF$1,0),FALSE)),VLOOKUP($B46,'Allokerad kvv'!$B$2:$AV$700,MATCH(V$1,'Allokerad kvv'!$B$1:$AV$1,0),FALSE),VLOOKUP($B46,'Justerad allokering kvv'!$B$1:$AG$700,MATCH(V$1,'Justerad allokering kvv'!$B$1:$AF$1,0),FALSE)))</f>
        <v>0</v>
      </c>
      <c r="W46">
        <f>IF($B46=" ","",IF(ISERROR(1/VLOOKUP($B46,'Justerad allokering kvv'!$B$1:$AG$700,MATCH(W$1,'Justerad allokering kvv'!$B$1:$AF$1,0),FALSE)),VLOOKUP($B46,'Allokerad kvv'!$B$2:$AV$700,MATCH(W$1,'Allokerad kvv'!$B$1:$AV$1,0),FALSE),VLOOKUP($B46,'Justerad allokering kvv'!$B$1:$AG$700,MATCH(W$1,'Justerad allokering kvv'!$B$1:$AF$1,0),FALSE)))</f>
        <v>0</v>
      </c>
      <c r="X46">
        <f>IF($B46=" ","",IF(ISERROR(1/VLOOKUP($B46,'Justerad allokering kvv'!$B$1:$AG$700,MATCH(X$1,'Justerad allokering kvv'!$B$1:$AF$1,0),FALSE)),VLOOKUP($B46,'Allokerad kvv'!$B$2:$AV$700,MATCH(X$1,'Allokerad kvv'!$B$1:$AV$1,0),FALSE),VLOOKUP($B46,'Justerad allokering kvv'!$B$1:$AG$700,MATCH(X$1,'Justerad allokering kvv'!$B$1:$AF$1,0),FALSE)))</f>
        <v>0</v>
      </c>
      <c r="Y46">
        <f>IF($B46=" ","",IF(ISERROR(1/VLOOKUP($B46,'Justerad allokering kvv'!$B$1:$AG$700,MATCH(Y$1,'Justerad allokering kvv'!$B$1:$AF$1,0),FALSE)),VLOOKUP($B46,'Allokerad kvv'!$B$2:$AV$700,MATCH(Y$1,'Allokerad kvv'!$B$1:$AV$1,0),FALSE),VLOOKUP($B46,'Justerad allokering kvv'!$B$1:$AG$700,MATCH(Y$1,'Justerad allokering kvv'!$B$1:$AF$1,0),FALSE)))</f>
        <v>0</v>
      </c>
      <c r="AB46">
        <f>IFERROR(VLOOKUP($B46,Kraftvärmeprod!$B$1:$AO$424,MATCH("Tillförd energi från rökgaskondensering (GWh)",Kraftvärmeprod!$B$1:$AG$1,0),FALSE)/1,0)</f>
        <v>0</v>
      </c>
      <c r="AE46" s="122">
        <f t="shared" si="0"/>
        <v>0</v>
      </c>
      <c r="AG46">
        <f t="shared" si="1"/>
        <v>0</v>
      </c>
      <c r="AH46">
        <f t="shared" si="2"/>
        <v>0</v>
      </c>
      <c r="AI46" t="str">
        <f>IF(AH46=0,"",AH46/VLOOKUP(B46,Kraftvärmeprod!$B$1:$BC$480,MATCH("Summa tillförd energi exklusive rökgaskondensering",Kraftvärmeprod!$B$1:$BC$1,0),FALSE))</f>
        <v/>
      </c>
      <c r="AK46">
        <f t="shared" si="3"/>
        <v>0</v>
      </c>
    </row>
    <row r="47" spans="1:37" x14ac:dyDescent="0.25">
      <c r="A47" s="2" t="s">
        <v>96</v>
      </c>
      <c r="B47" s="2" t="s">
        <v>97</v>
      </c>
      <c r="C47">
        <f>IF($B47=" ","",IF(ISERROR(1/VLOOKUP($B47,'Justerad allokering kvv'!$B$1:$AG$700,MATCH(C$1,'Justerad allokering kvv'!$B$1:$AF$1,0),FALSE)),VLOOKUP($B47,'Allokerad kvv'!$B$2:$AV$700,MATCH(C$1,'Allokerad kvv'!$B$1:$AV$1,0),FALSE),VLOOKUP($B47,'Justerad allokering kvv'!$B$1:$AG$700,MATCH(C$1,'Justerad allokering kvv'!$B$1:$AF$1,0),FALSE)))</f>
        <v>0</v>
      </c>
      <c r="D47">
        <f>IF($B47=" ","",IF(ISERROR(1/VLOOKUP($B47,'Justerad allokering kvv'!$B$1:$AG$700,MATCH(D$1,'Justerad allokering kvv'!$B$1:$AF$1,0),FALSE)),VLOOKUP($B47,'Allokerad kvv'!$B$2:$AV$700,MATCH(D$1,'Allokerad kvv'!$B$1:$AV$1,0),FALSE),VLOOKUP($B47,'Justerad allokering kvv'!$B$1:$AG$700,MATCH(D$1,'Justerad allokering kvv'!$B$1:$AF$1,0),FALSE)))</f>
        <v>0</v>
      </c>
      <c r="E47">
        <f>IF($B47=" ","",IF(ISERROR(1/VLOOKUP($B47,'Justerad allokering kvv'!$B$1:$AG$700,MATCH(E$1,'Justerad allokering kvv'!$B$1:$AF$1,0),FALSE)),VLOOKUP($B47,'Allokerad kvv'!$B$2:$AV$700,MATCH(E$1,'Allokerad kvv'!$B$1:$AV$1,0),FALSE),VLOOKUP($B47,'Justerad allokering kvv'!$B$1:$AG$700,MATCH(E$1,'Justerad allokering kvv'!$B$1:$AF$1,0),FALSE)))</f>
        <v>0</v>
      </c>
      <c r="F47">
        <f>IF($B47=" ","",IF(ISERROR(1/VLOOKUP($B47,'Justerad allokering kvv'!$B$1:$AG$700,MATCH(F$1,'Justerad allokering kvv'!$B$1:$AF$1,0),FALSE)),VLOOKUP($B47,'Allokerad kvv'!$B$2:$AV$700,MATCH(F$1,'Allokerad kvv'!$B$1:$AV$1,0),FALSE),VLOOKUP($B47,'Justerad allokering kvv'!$B$1:$AG$700,MATCH(F$1,'Justerad allokering kvv'!$B$1:$AF$1,0),FALSE)))</f>
        <v>0</v>
      </c>
      <c r="G47">
        <f>IF($B47=" ","",IF(ISERROR(1/VLOOKUP($B47,'Justerad allokering kvv'!$B$1:$AG$700,MATCH(G$1,'Justerad allokering kvv'!$B$1:$AF$1,0),FALSE)),VLOOKUP($B47,'Allokerad kvv'!$B$2:$AV$700,MATCH(G$1,'Allokerad kvv'!$B$1:$AV$1,0),FALSE),VLOOKUP($B47,'Justerad allokering kvv'!$B$1:$AG$700,MATCH(G$1,'Justerad allokering kvv'!$B$1:$AF$1,0),FALSE)))</f>
        <v>0</v>
      </c>
      <c r="H47">
        <f>IF($B47=" ","",IF(ISERROR(1/VLOOKUP($B47,'Justerad allokering kvv'!$B$1:$AG$700,MATCH(H$1,'Justerad allokering kvv'!$B$1:$AF$1,0),FALSE)),VLOOKUP($B47,'Allokerad kvv'!$B$2:$AV$700,MATCH(H$1,'Allokerad kvv'!$B$1:$AV$1,0),FALSE),VLOOKUP($B47,'Justerad allokering kvv'!$B$1:$AG$700,MATCH(H$1,'Justerad allokering kvv'!$B$1:$AF$1,0),FALSE)))</f>
        <v>0</v>
      </c>
      <c r="I47">
        <f>IF($B47=" ","",IF(ISERROR(1/VLOOKUP($B47,'Justerad allokering kvv'!$B$1:$AG$700,MATCH(I$1,'Justerad allokering kvv'!$B$1:$AF$1,0),FALSE)),VLOOKUP($B47,'Allokerad kvv'!$B$2:$AV$700,MATCH(I$1,'Allokerad kvv'!$B$1:$AV$1,0),FALSE),VLOOKUP($B47,'Justerad allokering kvv'!$B$1:$AG$700,MATCH(I$1,'Justerad allokering kvv'!$B$1:$AF$1,0),FALSE)))</f>
        <v>0</v>
      </c>
      <c r="J47">
        <f>IF($B47=" ","",IF(ISERROR(1/VLOOKUP($B47,'Justerad allokering kvv'!$B$1:$AG$700,MATCH(J$1,'Justerad allokering kvv'!$B$1:$AF$1,0),FALSE)),VLOOKUP($B47,'Allokerad kvv'!$B$2:$AV$700,MATCH(J$1,'Allokerad kvv'!$B$1:$AV$1,0),FALSE),VLOOKUP($B47,'Justerad allokering kvv'!$B$1:$AG$700,MATCH(J$1,'Justerad allokering kvv'!$B$1:$AF$1,0),FALSE)))</f>
        <v>0</v>
      </c>
      <c r="K47">
        <f>IF($B47=" ","",IF(ISERROR(1/VLOOKUP($B47,'Justerad allokering kvv'!$B$1:$AG$700,MATCH(K$1,'Justerad allokering kvv'!$B$1:$AF$1,0),FALSE)),VLOOKUP($B47,'Allokerad kvv'!$B$2:$AV$700,MATCH(K$1,'Allokerad kvv'!$B$1:$AV$1,0),FALSE),VLOOKUP($B47,'Justerad allokering kvv'!$B$1:$AG$700,MATCH(K$1,'Justerad allokering kvv'!$B$1:$AF$1,0),FALSE)))</f>
        <v>0</v>
      </c>
      <c r="L47">
        <f>IF($B47=" ","",IF(ISERROR(1/VLOOKUP($B47,'Justerad allokering kvv'!$B$1:$AG$700,MATCH(L$1,'Justerad allokering kvv'!$B$1:$AF$1,0),FALSE)),VLOOKUP($B47,'Allokerad kvv'!$B$2:$AV$700,MATCH(L$1,'Allokerad kvv'!$B$1:$AV$1,0),FALSE),VLOOKUP($B47,'Justerad allokering kvv'!$B$1:$AG$700,MATCH(L$1,'Justerad allokering kvv'!$B$1:$AF$1,0),FALSE)))</f>
        <v>0</v>
      </c>
      <c r="M47">
        <f>IF($B47=" ","",IF(ISERROR(1/VLOOKUP($B47,'Justerad allokering kvv'!$B$1:$AG$700,MATCH(M$1,'Justerad allokering kvv'!$B$1:$AF$1,0),FALSE)),VLOOKUP($B47,'Allokerad kvv'!$B$2:$AV$700,MATCH(M$1,'Allokerad kvv'!$B$1:$AV$1,0),FALSE),VLOOKUP($B47,'Justerad allokering kvv'!$B$1:$AG$700,MATCH(M$1,'Justerad allokering kvv'!$B$1:$AF$1,0),FALSE)))</f>
        <v>0</v>
      </c>
      <c r="N47">
        <f>IF($B47=" ","",IF(ISERROR(1/VLOOKUP($B47,'Justerad allokering kvv'!$B$1:$AG$700,MATCH(N$1,'Justerad allokering kvv'!$B$1:$AF$1,0),FALSE)),VLOOKUP($B47,'Allokerad kvv'!$B$2:$AV$700,MATCH(N$1,'Allokerad kvv'!$B$1:$AV$1,0),FALSE),VLOOKUP($B47,'Justerad allokering kvv'!$B$1:$AG$700,MATCH(N$1,'Justerad allokering kvv'!$B$1:$AF$1,0),FALSE)))</f>
        <v>0</v>
      </c>
      <c r="O47">
        <f>IF($B47=" ","",IF(ISERROR(1/VLOOKUP($B47,'Justerad allokering kvv'!$B$1:$AG$700,MATCH(O$1,'Justerad allokering kvv'!$B$1:$AF$1,0),FALSE)),VLOOKUP($B47,'Allokerad kvv'!$B$2:$AV$700,MATCH(O$1,'Allokerad kvv'!$B$1:$AV$1,0),FALSE),VLOOKUP($B47,'Justerad allokering kvv'!$B$1:$AG$700,MATCH(O$1,'Justerad allokering kvv'!$B$1:$AF$1,0),FALSE)))</f>
        <v>0</v>
      </c>
      <c r="P47">
        <f>IF($B47=" ","",IF(ISERROR(1/VLOOKUP($B47,'Justerad allokering kvv'!$B$1:$AG$700,MATCH(P$1,'Justerad allokering kvv'!$B$1:$AF$1,0),FALSE)),VLOOKUP($B47,'Allokerad kvv'!$B$2:$AV$700,MATCH(P$1,'Allokerad kvv'!$B$1:$AV$1,0),FALSE),VLOOKUP($B47,'Justerad allokering kvv'!$B$1:$AG$700,MATCH(P$1,'Justerad allokering kvv'!$B$1:$AF$1,0),FALSE)))</f>
        <v>0</v>
      </c>
      <c r="Q47">
        <f>IF($B47=" ","",IF(ISERROR(1/VLOOKUP($B47,'Justerad allokering kvv'!$B$1:$AG$700,MATCH(Q$1,'Justerad allokering kvv'!$B$1:$AF$1,0),FALSE)),VLOOKUP($B47,'Allokerad kvv'!$B$2:$AV$700,MATCH(Q$1,'Allokerad kvv'!$B$1:$AV$1,0),FALSE),VLOOKUP($B47,'Justerad allokering kvv'!$B$1:$AG$700,MATCH(Q$1,'Justerad allokering kvv'!$B$1:$AF$1,0),FALSE)))</f>
        <v>0</v>
      </c>
      <c r="R47">
        <f>IF($B47=" ","",IF(ISERROR(1/VLOOKUP($B47,'Justerad allokering kvv'!$B$1:$AG$700,MATCH(R$1,'Justerad allokering kvv'!$B$1:$AF$1,0),FALSE)),VLOOKUP($B47,'Allokerad kvv'!$B$2:$AV$700,MATCH(R$1,'Allokerad kvv'!$B$1:$AV$1,0),FALSE),VLOOKUP($B47,'Justerad allokering kvv'!$B$1:$AG$700,MATCH(R$1,'Justerad allokering kvv'!$B$1:$AF$1,0),FALSE)))</f>
        <v>0</v>
      </c>
      <c r="S47">
        <f>IF($B47=" ","",IF(ISERROR(1/VLOOKUP($B47,'Justerad allokering kvv'!$B$1:$AG$700,MATCH(S$1,'Justerad allokering kvv'!$B$1:$AF$1,0),FALSE)),VLOOKUP($B47,'Allokerad kvv'!$B$2:$AV$700,MATCH(S$1,'Allokerad kvv'!$B$1:$AV$1,0),FALSE),VLOOKUP($B47,'Justerad allokering kvv'!$B$1:$AG$700,MATCH(S$1,'Justerad allokering kvv'!$B$1:$AF$1,0),FALSE)))</f>
        <v>0</v>
      </c>
      <c r="T47">
        <f>IF($B47=" ","",IF(ISERROR(1/VLOOKUP($B47,'Justerad allokering kvv'!$B$1:$AG$700,MATCH(T$1,'Justerad allokering kvv'!$B$1:$AF$1,0),FALSE)),VLOOKUP($B47,'Allokerad kvv'!$B$2:$AV$700,MATCH(T$1,'Allokerad kvv'!$B$1:$AV$1,0),FALSE),VLOOKUP($B47,'Justerad allokering kvv'!$B$1:$AG$700,MATCH(T$1,'Justerad allokering kvv'!$B$1:$AF$1,0),FALSE)))</f>
        <v>0</v>
      </c>
      <c r="U47">
        <f>IF($B47=" ","",IF(ISERROR(1/VLOOKUP($B47,'Justerad allokering kvv'!$B$1:$AG$700,MATCH(U$1,'Justerad allokering kvv'!$B$1:$AF$1,0),FALSE)),VLOOKUP($B47,'Allokerad kvv'!$B$2:$AV$700,MATCH(U$1,'Allokerad kvv'!$B$1:$AV$1,0),FALSE),VLOOKUP($B47,'Justerad allokering kvv'!$B$1:$AG$700,MATCH(U$1,'Justerad allokering kvv'!$B$1:$AF$1,0),FALSE)))</f>
        <v>0</v>
      </c>
      <c r="V47">
        <f>IF($B47=" ","",IF(ISERROR(1/VLOOKUP($B47,'Justerad allokering kvv'!$B$1:$AG$700,MATCH(V$1,'Justerad allokering kvv'!$B$1:$AF$1,0),FALSE)),VLOOKUP($B47,'Allokerad kvv'!$B$2:$AV$700,MATCH(V$1,'Allokerad kvv'!$B$1:$AV$1,0),FALSE),VLOOKUP($B47,'Justerad allokering kvv'!$B$1:$AG$700,MATCH(V$1,'Justerad allokering kvv'!$B$1:$AF$1,0),FALSE)))</f>
        <v>0</v>
      </c>
      <c r="W47">
        <f>IF($B47=" ","",IF(ISERROR(1/VLOOKUP($B47,'Justerad allokering kvv'!$B$1:$AG$700,MATCH(W$1,'Justerad allokering kvv'!$B$1:$AF$1,0),FALSE)),VLOOKUP($B47,'Allokerad kvv'!$B$2:$AV$700,MATCH(W$1,'Allokerad kvv'!$B$1:$AV$1,0),FALSE),VLOOKUP($B47,'Justerad allokering kvv'!$B$1:$AG$700,MATCH(W$1,'Justerad allokering kvv'!$B$1:$AF$1,0),FALSE)))</f>
        <v>0</v>
      </c>
      <c r="X47">
        <f>IF($B47=" ","",IF(ISERROR(1/VLOOKUP($B47,'Justerad allokering kvv'!$B$1:$AG$700,MATCH(X$1,'Justerad allokering kvv'!$B$1:$AF$1,0),FALSE)),VLOOKUP($B47,'Allokerad kvv'!$B$2:$AV$700,MATCH(X$1,'Allokerad kvv'!$B$1:$AV$1,0),FALSE),VLOOKUP($B47,'Justerad allokering kvv'!$B$1:$AG$700,MATCH(X$1,'Justerad allokering kvv'!$B$1:$AF$1,0),FALSE)))</f>
        <v>0</v>
      </c>
      <c r="Y47">
        <f>IF($B47=" ","",IF(ISERROR(1/VLOOKUP($B47,'Justerad allokering kvv'!$B$1:$AG$700,MATCH(Y$1,'Justerad allokering kvv'!$B$1:$AF$1,0),FALSE)),VLOOKUP($B47,'Allokerad kvv'!$B$2:$AV$700,MATCH(Y$1,'Allokerad kvv'!$B$1:$AV$1,0),FALSE),VLOOKUP($B47,'Justerad allokering kvv'!$B$1:$AG$700,MATCH(Y$1,'Justerad allokering kvv'!$B$1:$AF$1,0),FALSE)))</f>
        <v>0</v>
      </c>
      <c r="AB47">
        <f>IFERROR(VLOOKUP($B47,Kraftvärmeprod!$B$1:$AO$424,MATCH("Tillförd energi från rökgaskondensering (GWh)",Kraftvärmeprod!$B$1:$AG$1,0),FALSE)/1,0)</f>
        <v>0</v>
      </c>
      <c r="AE47" s="122">
        <f t="shared" si="0"/>
        <v>0</v>
      </c>
      <c r="AG47">
        <f t="shared" si="1"/>
        <v>0</v>
      </c>
      <c r="AH47">
        <f t="shared" si="2"/>
        <v>0</v>
      </c>
      <c r="AI47" t="str">
        <f>IF(AH47=0,"",AH47/VLOOKUP(B47,Kraftvärmeprod!$B$1:$BC$480,MATCH("Summa tillförd energi exklusive rökgaskondensering",Kraftvärmeprod!$B$1:$BC$1,0),FALSE))</f>
        <v/>
      </c>
      <c r="AK47">
        <f t="shared" si="3"/>
        <v>0</v>
      </c>
    </row>
    <row r="48" spans="1:37" x14ac:dyDescent="0.25">
      <c r="A48" s="2" t="s">
        <v>96</v>
      </c>
      <c r="B48" s="2" t="s">
        <v>98</v>
      </c>
      <c r="C48">
        <f>IF($B48=" ","",IF(ISERROR(1/VLOOKUP($B48,'Justerad allokering kvv'!$B$1:$AG$700,MATCH(C$1,'Justerad allokering kvv'!$B$1:$AF$1,0),FALSE)),VLOOKUP($B48,'Allokerad kvv'!$B$2:$AV$700,MATCH(C$1,'Allokerad kvv'!$B$1:$AV$1,0),FALSE),VLOOKUP($B48,'Justerad allokering kvv'!$B$1:$AG$700,MATCH(C$1,'Justerad allokering kvv'!$B$1:$AF$1,0),FALSE)))</f>
        <v>0</v>
      </c>
      <c r="D48">
        <f>IF($B48=" ","",IF(ISERROR(1/VLOOKUP($B48,'Justerad allokering kvv'!$B$1:$AG$700,MATCH(D$1,'Justerad allokering kvv'!$B$1:$AF$1,0),FALSE)),VLOOKUP($B48,'Allokerad kvv'!$B$2:$AV$700,MATCH(D$1,'Allokerad kvv'!$B$1:$AV$1,0),FALSE),VLOOKUP($B48,'Justerad allokering kvv'!$B$1:$AG$700,MATCH(D$1,'Justerad allokering kvv'!$B$1:$AF$1,0),FALSE)))</f>
        <v>0</v>
      </c>
      <c r="E48">
        <f>IF($B48=" ","",IF(ISERROR(1/VLOOKUP($B48,'Justerad allokering kvv'!$B$1:$AG$700,MATCH(E$1,'Justerad allokering kvv'!$B$1:$AF$1,0),FALSE)),VLOOKUP($B48,'Allokerad kvv'!$B$2:$AV$700,MATCH(E$1,'Allokerad kvv'!$B$1:$AV$1,0),FALSE),VLOOKUP($B48,'Justerad allokering kvv'!$B$1:$AG$700,MATCH(E$1,'Justerad allokering kvv'!$B$1:$AF$1,0),FALSE)))</f>
        <v>0</v>
      </c>
      <c r="F48">
        <f>IF($B48=" ","",IF(ISERROR(1/VLOOKUP($B48,'Justerad allokering kvv'!$B$1:$AG$700,MATCH(F$1,'Justerad allokering kvv'!$B$1:$AF$1,0),FALSE)),VLOOKUP($B48,'Allokerad kvv'!$B$2:$AV$700,MATCH(F$1,'Allokerad kvv'!$B$1:$AV$1,0),FALSE),VLOOKUP($B48,'Justerad allokering kvv'!$B$1:$AG$700,MATCH(F$1,'Justerad allokering kvv'!$B$1:$AF$1,0),FALSE)))</f>
        <v>0</v>
      </c>
      <c r="G48">
        <f>IF($B48=" ","",IF(ISERROR(1/VLOOKUP($B48,'Justerad allokering kvv'!$B$1:$AG$700,MATCH(G$1,'Justerad allokering kvv'!$B$1:$AF$1,0),FALSE)),VLOOKUP($B48,'Allokerad kvv'!$B$2:$AV$700,MATCH(G$1,'Allokerad kvv'!$B$1:$AV$1,0),FALSE),VLOOKUP($B48,'Justerad allokering kvv'!$B$1:$AG$700,MATCH(G$1,'Justerad allokering kvv'!$B$1:$AF$1,0),FALSE)))</f>
        <v>0</v>
      </c>
      <c r="H48">
        <f>IF($B48=" ","",IF(ISERROR(1/VLOOKUP($B48,'Justerad allokering kvv'!$B$1:$AG$700,MATCH(H$1,'Justerad allokering kvv'!$B$1:$AF$1,0),FALSE)),VLOOKUP($B48,'Allokerad kvv'!$B$2:$AV$700,MATCH(H$1,'Allokerad kvv'!$B$1:$AV$1,0),FALSE),VLOOKUP($B48,'Justerad allokering kvv'!$B$1:$AG$700,MATCH(H$1,'Justerad allokering kvv'!$B$1:$AF$1,0),FALSE)))</f>
        <v>0</v>
      </c>
      <c r="I48">
        <f>IF($B48=" ","",IF(ISERROR(1/VLOOKUP($B48,'Justerad allokering kvv'!$B$1:$AG$700,MATCH(I$1,'Justerad allokering kvv'!$B$1:$AF$1,0),FALSE)),VLOOKUP($B48,'Allokerad kvv'!$B$2:$AV$700,MATCH(I$1,'Allokerad kvv'!$B$1:$AV$1,0),FALSE),VLOOKUP($B48,'Justerad allokering kvv'!$B$1:$AG$700,MATCH(I$1,'Justerad allokering kvv'!$B$1:$AF$1,0),FALSE)))</f>
        <v>0</v>
      </c>
      <c r="J48">
        <f>IF($B48=" ","",IF(ISERROR(1/VLOOKUP($B48,'Justerad allokering kvv'!$B$1:$AG$700,MATCH(J$1,'Justerad allokering kvv'!$B$1:$AF$1,0),FALSE)),VLOOKUP($B48,'Allokerad kvv'!$B$2:$AV$700,MATCH(J$1,'Allokerad kvv'!$B$1:$AV$1,0),FALSE),VLOOKUP($B48,'Justerad allokering kvv'!$B$1:$AG$700,MATCH(J$1,'Justerad allokering kvv'!$B$1:$AF$1,0),FALSE)))</f>
        <v>0</v>
      </c>
      <c r="K48">
        <f>IF($B48=" ","",IF(ISERROR(1/VLOOKUP($B48,'Justerad allokering kvv'!$B$1:$AG$700,MATCH(K$1,'Justerad allokering kvv'!$B$1:$AF$1,0),FALSE)),VLOOKUP($B48,'Allokerad kvv'!$B$2:$AV$700,MATCH(K$1,'Allokerad kvv'!$B$1:$AV$1,0),FALSE),VLOOKUP($B48,'Justerad allokering kvv'!$B$1:$AG$700,MATCH(K$1,'Justerad allokering kvv'!$B$1:$AF$1,0),FALSE)))</f>
        <v>0</v>
      </c>
      <c r="L48">
        <f>IF($B48=" ","",IF(ISERROR(1/VLOOKUP($B48,'Justerad allokering kvv'!$B$1:$AG$700,MATCH(L$1,'Justerad allokering kvv'!$B$1:$AF$1,0),FALSE)),VLOOKUP($B48,'Allokerad kvv'!$B$2:$AV$700,MATCH(L$1,'Allokerad kvv'!$B$1:$AV$1,0),FALSE),VLOOKUP($B48,'Justerad allokering kvv'!$B$1:$AG$700,MATCH(L$1,'Justerad allokering kvv'!$B$1:$AF$1,0),FALSE)))</f>
        <v>0</v>
      </c>
      <c r="M48">
        <f>IF($B48=" ","",IF(ISERROR(1/VLOOKUP($B48,'Justerad allokering kvv'!$B$1:$AG$700,MATCH(M$1,'Justerad allokering kvv'!$B$1:$AF$1,0),FALSE)),VLOOKUP($B48,'Allokerad kvv'!$B$2:$AV$700,MATCH(M$1,'Allokerad kvv'!$B$1:$AV$1,0),FALSE),VLOOKUP($B48,'Justerad allokering kvv'!$B$1:$AG$700,MATCH(M$1,'Justerad allokering kvv'!$B$1:$AF$1,0),FALSE)))</f>
        <v>0</v>
      </c>
      <c r="N48">
        <f>IF($B48=" ","",IF(ISERROR(1/VLOOKUP($B48,'Justerad allokering kvv'!$B$1:$AG$700,MATCH(N$1,'Justerad allokering kvv'!$B$1:$AF$1,0),FALSE)),VLOOKUP($B48,'Allokerad kvv'!$B$2:$AV$700,MATCH(N$1,'Allokerad kvv'!$B$1:$AV$1,0),FALSE),VLOOKUP($B48,'Justerad allokering kvv'!$B$1:$AG$700,MATCH(N$1,'Justerad allokering kvv'!$B$1:$AF$1,0),FALSE)))</f>
        <v>0</v>
      </c>
      <c r="O48">
        <f>IF($B48=" ","",IF(ISERROR(1/VLOOKUP($B48,'Justerad allokering kvv'!$B$1:$AG$700,MATCH(O$1,'Justerad allokering kvv'!$B$1:$AF$1,0),FALSE)),VLOOKUP($B48,'Allokerad kvv'!$B$2:$AV$700,MATCH(O$1,'Allokerad kvv'!$B$1:$AV$1,0),FALSE),VLOOKUP($B48,'Justerad allokering kvv'!$B$1:$AG$700,MATCH(O$1,'Justerad allokering kvv'!$B$1:$AF$1,0),FALSE)))</f>
        <v>0</v>
      </c>
      <c r="P48">
        <f>IF($B48=" ","",IF(ISERROR(1/VLOOKUP($B48,'Justerad allokering kvv'!$B$1:$AG$700,MATCH(P$1,'Justerad allokering kvv'!$B$1:$AF$1,0),FALSE)),VLOOKUP($B48,'Allokerad kvv'!$B$2:$AV$700,MATCH(P$1,'Allokerad kvv'!$B$1:$AV$1,0),FALSE),VLOOKUP($B48,'Justerad allokering kvv'!$B$1:$AG$700,MATCH(P$1,'Justerad allokering kvv'!$B$1:$AF$1,0),FALSE)))</f>
        <v>0</v>
      </c>
      <c r="Q48">
        <f>IF($B48=" ","",IF(ISERROR(1/VLOOKUP($B48,'Justerad allokering kvv'!$B$1:$AG$700,MATCH(Q$1,'Justerad allokering kvv'!$B$1:$AF$1,0),FALSE)),VLOOKUP($B48,'Allokerad kvv'!$B$2:$AV$700,MATCH(Q$1,'Allokerad kvv'!$B$1:$AV$1,0),FALSE),VLOOKUP($B48,'Justerad allokering kvv'!$B$1:$AG$700,MATCH(Q$1,'Justerad allokering kvv'!$B$1:$AF$1,0),FALSE)))</f>
        <v>0</v>
      </c>
      <c r="R48">
        <f>IF($B48=" ","",IF(ISERROR(1/VLOOKUP($B48,'Justerad allokering kvv'!$B$1:$AG$700,MATCH(R$1,'Justerad allokering kvv'!$B$1:$AF$1,0),FALSE)),VLOOKUP($B48,'Allokerad kvv'!$B$2:$AV$700,MATCH(R$1,'Allokerad kvv'!$B$1:$AV$1,0),FALSE),VLOOKUP($B48,'Justerad allokering kvv'!$B$1:$AG$700,MATCH(R$1,'Justerad allokering kvv'!$B$1:$AF$1,0),FALSE)))</f>
        <v>0</v>
      </c>
      <c r="S48">
        <f>IF($B48=" ","",IF(ISERROR(1/VLOOKUP($B48,'Justerad allokering kvv'!$B$1:$AG$700,MATCH(S$1,'Justerad allokering kvv'!$B$1:$AF$1,0),FALSE)),VLOOKUP($B48,'Allokerad kvv'!$B$2:$AV$700,MATCH(S$1,'Allokerad kvv'!$B$1:$AV$1,0),FALSE),VLOOKUP($B48,'Justerad allokering kvv'!$B$1:$AG$700,MATCH(S$1,'Justerad allokering kvv'!$B$1:$AF$1,0),FALSE)))</f>
        <v>0</v>
      </c>
      <c r="T48">
        <f>IF($B48=" ","",IF(ISERROR(1/VLOOKUP($B48,'Justerad allokering kvv'!$B$1:$AG$700,MATCH(T$1,'Justerad allokering kvv'!$B$1:$AF$1,0),FALSE)),VLOOKUP($B48,'Allokerad kvv'!$B$2:$AV$700,MATCH(T$1,'Allokerad kvv'!$B$1:$AV$1,0),FALSE),VLOOKUP($B48,'Justerad allokering kvv'!$B$1:$AG$700,MATCH(T$1,'Justerad allokering kvv'!$B$1:$AF$1,0),FALSE)))</f>
        <v>0</v>
      </c>
      <c r="U48">
        <f>IF($B48=" ","",IF(ISERROR(1/VLOOKUP($B48,'Justerad allokering kvv'!$B$1:$AG$700,MATCH(U$1,'Justerad allokering kvv'!$B$1:$AF$1,0),FALSE)),VLOOKUP($B48,'Allokerad kvv'!$B$2:$AV$700,MATCH(U$1,'Allokerad kvv'!$B$1:$AV$1,0),FALSE),VLOOKUP($B48,'Justerad allokering kvv'!$B$1:$AG$700,MATCH(U$1,'Justerad allokering kvv'!$B$1:$AF$1,0),FALSE)))</f>
        <v>0</v>
      </c>
      <c r="V48">
        <f>IF($B48=" ","",IF(ISERROR(1/VLOOKUP($B48,'Justerad allokering kvv'!$B$1:$AG$700,MATCH(V$1,'Justerad allokering kvv'!$B$1:$AF$1,0),FALSE)),VLOOKUP($B48,'Allokerad kvv'!$B$2:$AV$700,MATCH(V$1,'Allokerad kvv'!$B$1:$AV$1,0),FALSE),VLOOKUP($B48,'Justerad allokering kvv'!$B$1:$AG$700,MATCH(V$1,'Justerad allokering kvv'!$B$1:$AF$1,0),FALSE)))</f>
        <v>0</v>
      </c>
      <c r="W48">
        <f>IF($B48=" ","",IF(ISERROR(1/VLOOKUP($B48,'Justerad allokering kvv'!$B$1:$AG$700,MATCH(W$1,'Justerad allokering kvv'!$B$1:$AF$1,0),FALSE)),VLOOKUP($B48,'Allokerad kvv'!$B$2:$AV$700,MATCH(W$1,'Allokerad kvv'!$B$1:$AV$1,0),FALSE),VLOOKUP($B48,'Justerad allokering kvv'!$B$1:$AG$700,MATCH(W$1,'Justerad allokering kvv'!$B$1:$AF$1,0),FALSE)))</f>
        <v>0</v>
      </c>
      <c r="X48">
        <f>IF($B48=" ","",IF(ISERROR(1/VLOOKUP($B48,'Justerad allokering kvv'!$B$1:$AG$700,MATCH(X$1,'Justerad allokering kvv'!$B$1:$AF$1,0),FALSE)),VLOOKUP($B48,'Allokerad kvv'!$B$2:$AV$700,MATCH(X$1,'Allokerad kvv'!$B$1:$AV$1,0),FALSE),VLOOKUP($B48,'Justerad allokering kvv'!$B$1:$AG$700,MATCH(X$1,'Justerad allokering kvv'!$B$1:$AF$1,0),FALSE)))</f>
        <v>0</v>
      </c>
      <c r="Y48">
        <f>IF($B48=" ","",IF(ISERROR(1/VLOOKUP($B48,'Justerad allokering kvv'!$B$1:$AG$700,MATCH(Y$1,'Justerad allokering kvv'!$B$1:$AF$1,0),FALSE)),VLOOKUP($B48,'Allokerad kvv'!$B$2:$AV$700,MATCH(Y$1,'Allokerad kvv'!$B$1:$AV$1,0),FALSE),VLOOKUP($B48,'Justerad allokering kvv'!$B$1:$AG$700,MATCH(Y$1,'Justerad allokering kvv'!$B$1:$AF$1,0),FALSE)))</f>
        <v>0</v>
      </c>
      <c r="AB48">
        <f>IFERROR(VLOOKUP($B48,Kraftvärmeprod!$B$1:$AO$424,MATCH("Tillförd energi från rökgaskondensering (GWh)",Kraftvärmeprod!$B$1:$AG$1,0),FALSE)/1,0)</f>
        <v>0</v>
      </c>
      <c r="AE48" s="122">
        <f t="shared" si="0"/>
        <v>0</v>
      </c>
      <c r="AG48">
        <f t="shared" si="1"/>
        <v>0</v>
      </c>
      <c r="AH48">
        <f t="shared" si="2"/>
        <v>0</v>
      </c>
      <c r="AI48" t="str">
        <f>IF(AH48=0,"",AH48/VLOOKUP(B48,Kraftvärmeprod!$B$1:$BC$480,MATCH("Summa tillförd energi exklusive rökgaskondensering",Kraftvärmeprod!$B$1:$BC$1,0),FALSE))</f>
        <v/>
      </c>
      <c r="AK48">
        <f t="shared" si="3"/>
        <v>0</v>
      </c>
    </row>
    <row r="49" spans="1:37" x14ac:dyDescent="0.25">
      <c r="A49" s="2" t="s">
        <v>96</v>
      </c>
      <c r="B49" s="2" t="s">
        <v>99</v>
      </c>
      <c r="C49">
        <f>IF($B49=" ","",IF(ISERROR(1/VLOOKUP($B49,'Justerad allokering kvv'!$B$1:$AG$700,MATCH(C$1,'Justerad allokering kvv'!$B$1:$AF$1,0),FALSE)),VLOOKUP($B49,'Allokerad kvv'!$B$2:$AV$700,MATCH(C$1,'Allokerad kvv'!$B$1:$AV$1,0),FALSE),VLOOKUP($B49,'Justerad allokering kvv'!$B$1:$AG$700,MATCH(C$1,'Justerad allokering kvv'!$B$1:$AF$1,0),FALSE)))</f>
        <v>0</v>
      </c>
      <c r="D49">
        <f>IF($B49=" ","",IF(ISERROR(1/VLOOKUP($B49,'Justerad allokering kvv'!$B$1:$AG$700,MATCH(D$1,'Justerad allokering kvv'!$B$1:$AF$1,0),FALSE)),VLOOKUP($B49,'Allokerad kvv'!$B$2:$AV$700,MATCH(D$1,'Allokerad kvv'!$B$1:$AV$1,0),FALSE),VLOOKUP($B49,'Justerad allokering kvv'!$B$1:$AG$700,MATCH(D$1,'Justerad allokering kvv'!$B$1:$AF$1,0),FALSE)))</f>
        <v>0</v>
      </c>
      <c r="E49">
        <f>IF($B49=" ","",IF(ISERROR(1/VLOOKUP($B49,'Justerad allokering kvv'!$B$1:$AG$700,MATCH(E$1,'Justerad allokering kvv'!$B$1:$AF$1,0),FALSE)),VLOOKUP($B49,'Allokerad kvv'!$B$2:$AV$700,MATCH(E$1,'Allokerad kvv'!$B$1:$AV$1,0),FALSE),VLOOKUP($B49,'Justerad allokering kvv'!$B$1:$AG$700,MATCH(E$1,'Justerad allokering kvv'!$B$1:$AF$1,0),FALSE)))</f>
        <v>0</v>
      </c>
      <c r="F49">
        <f>IF($B49=" ","",IF(ISERROR(1/VLOOKUP($B49,'Justerad allokering kvv'!$B$1:$AG$700,MATCH(F$1,'Justerad allokering kvv'!$B$1:$AF$1,0),FALSE)),VLOOKUP($B49,'Allokerad kvv'!$B$2:$AV$700,MATCH(F$1,'Allokerad kvv'!$B$1:$AV$1,0),FALSE),VLOOKUP($B49,'Justerad allokering kvv'!$B$1:$AG$700,MATCH(F$1,'Justerad allokering kvv'!$B$1:$AF$1,0),FALSE)))</f>
        <v>0</v>
      </c>
      <c r="G49">
        <f>IF($B49=" ","",IF(ISERROR(1/VLOOKUP($B49,'Justerad allokering kvv'!$B$1:$AG$700,MATCH(G$1,'Justerad allokering kvv'!$B$1:$AF$1,0),FALSE)),VLOOKUP($B49,'Allokerad kvv'!$B$2:$AV$700,MATCH(G$1,'Allokerad kvv'!$B$1:$AV$1,0),FALSE),VLOOKUP($B49,'Justerad allokering kvv'!$B$1:$AG$700,MATCH(G$1,'Justerad allokering kvv'!$B$1:$AF$1,0),FALSE)))</f>
        <v>0</v>
      </c>
      <c r="H49">
        <f>IF($B49=" ","",IF(ISERROR(1/VLOOKUP($B49,'Justerad allokering kvv'!$B$1:$AG$700,MATCH(H$1,'Justerad allokering kvv'!$B$1:$AF$1,0),FALSE)),VLOOKUP($B49,'Allokerad kvv'!$B$2:$AV$700,MATCH(H$1,'Allokerad kvv'!$B$1:$AV$1,0),FALSE),VLOOKUP($B49,'Justerad allokering kvv'!$B$1:$AG$700,MATCH(H$1,'Justerad allokering kvv'!$B$1:$AF$1,0),FALSE)))</f>
        <v>0</v>
      </c>
      <c r="I49">
        <f>IF($B49=" ","",IF(ISERROR(1/VLOOKUP($B49,'Justerad allokering kvv'!$B$1:$AG$700,MATCH(I$1,'Justerad allokering kvv'!$B$1:$AF$1,0),FALSE)),VLOOKUP($B49,'Allokerad kvv'!$B$2:$AV$700,MATCH(I$1,'Allokerad kvv'!$B$1:$AV$1,0),FALSE),VLOOKUP($B49,'Justerad allokering kvv'!$B$1:$AG$700,MATCH(I$1,'Justerad allokering kvv'!$B$1:$AF$1,0),FALSE)))</f>
        <v>0</v>
      </c>
      <c r="J49">
        <f>IF($B49=" ","",IF(ISERROR(1/VLOOKUP($B49,'Justerad allokering kvv'!$B$1:$AG$700,MATCH(J$1,'Justerad allokering kvv'!$B$1:$AF$1,0),FALSE)),VLOOKUP($B49,'Allokerad kvv'!$B$2:$AV$700,MATCH(J$1,'Allokerad kvv'!$B$1:$AV$1,0),FALSE),VLOOKUP($B49,'Justerad allokering kvv'!$B$1:$AG$700,MATCH(J$1,'Justerad allokering kvv'!$B$1:$AF$1,0),FALSE)))</f>
        <v>0</v>
      </c>
      <c r="K49">
        <f>IF($B49=" ","",IF(ISERROR(1/VLOOKUP($B49,'Justerad allokering kvv'!$B$1:$AG$700,MATCH(K$1,'Justerad allokering kvv'!$B$1:$AF$1,0),FALSE)),VLOOKUP($B49,'Allokerad kvv'!$B$2:$AV$700,MATCH(K$1,'Allokerad kvv'!$B$1:$AV$1,0),FALSE),VLOOKUP($B49,'Justerad allokering kvv'!$B$1:$AG$700,MATCH(K$1,'Justerad allokering kvv'!$B$1:$AF$1,0),FALSE)))</f>
        <v>0</v>
      </c>
      <c r="L49">
        <f>IF($B49=" ","",IF(ISERROR(1/VLOOKUP($B49,'Justerad allokering kvv'!$B$1:$AG$700,MATCH(L$1,'Justerad allokering kvv'!$B$1:$AF$1,0),FALSE)),VLOOKUP($B49,'Allokerad kvv'!$B$2:$AV$700,MATCH(L$1,'Allokerad kvv'!$B$1:$AV$1,0),FALSE),VLOOKUP($B49,'Justerad allokering kvv'!$B$1:$AG$700,MATCH(L$1,'Justerad allokering kvv'!$B$1:$AF$1,0),FALSE)))</f>
        <v>0</v>
      </c>
      <c r="M49">
        <f>IF($B49=" ","",IF(ISERROR(1/VLOOKUP($B49,'Justerad allokering kvv'!$B$1:$AG$700,MATCH(M$1,'Justerad allokering kvv'!$B$1:$AF$1,0),FALSE)),VLOOKUP($B49,'Allokerad kvv'!$B$2:$AV$700,MATCH(M$1,'Allokerad kvv'!$B$1:$AV$1,0),FALSE),VLOOKUP($B49,'Justerad allokering kvv'!$B$1:$AG$700,MATCH(M$1,'Justerad allokering kvv'!$B$1:$AF$1,0),FALSE)))</f>
        <v>0</v>
      </c>
      <c r="N49">
        <f>IF($B49=" ","",IF(ISERROR(1/VLOOKUP($B49,'Justerad allokering kvv'!$B$1:$AG$700,MATCH(N$1,'Justerad allokering kvv'!$B$1:$AF$1,0),FALSE)),VLOOKUP($B49,'Allokerad kvv'!$B$2:$AV$700,MATCH(N$1,'Allokerad kvv'!$B$1:$AV$1,0),FALSE),VLOOKUP($B49,'Justerad allokering kvv'!$B$1:$AG$700,MATCH(N$1,'Justerad allokering kvv'!$B$1:$AF$1,0),FALSE)))</f>
        <v>0</v>
      </c>
      <c r="O49">
        <f>IF($B49=" ","",IF(ISERROR(1/VLOOKUP($B49,'Justerad allokering kvv'!$B$1:$AG$700,MATCH(O$1,'Justerad allokering kvv'!$B$1:$AF$1,0),FALSE)),VLOOKUP($B49,'Allokerad kvv'!$B$2:$AV$700,MATCH(O$1,'Allokerad kvv'!$B$1:$AV$1,0),FALSE),VLOOKUP($B49,'Justerad allokering kvv'!$B$1:$AG$700,MATCH(O$1,'Justerad allokering kvv'!$B$1:$AF$1,0),FALSE)))</f>
        <v>0</v>
      </c>
      <c r="P49">
        <f>IF($B49=" ","",IF(ISERROR(1/VLOOKUP($B49,'Justerad allokering kvv'!$B$1:$AG$700,MATCH(P$1,'Justerad allokering kvv'!$B$1:$AF$1,0),FALSE)),VLOOKUP($B49,'Allokerad kvv'!$B$2:$AV$700,MATCH(P$1,'Allokerad kvv'!$B$1:$AV$1,0),FALSE),VLOOKUP($B49,'Justerad allokering kvv'!$B$1:$AG$700,MATCH(P$1,'Justerad allokering kvv'!$B$1:$AF$1,0),FALSE)))</f>
        <v>0</v>
      </c>
      <c r="Q49">
        <f>IF($B49=" ","",IF(ISERROR(1/VLOOKUP($B49,'Justerad allokering kvv'!$B$1:$AG$700,MATCH(Q$1,'Justerad allokering kvv'!$B$1:$AF$1,0),FALSE)),VLOOKUP($B49,'Allokerad kvv'!$B$2:$AV$700,MATCH(Q$1,'Allokerad kvv'!$B$1:$AV$1,0),FALSE),VLOOKUP($B49,'Justerad allokering kvv'!$B$1:$AG$700,MATCH(Q$1,'Justerad allokering kvv'!$B$1:$AF$1,0),FALSE)))</f>
        <v>0</v>
      </c>
      <c r="R49">
        <f>IF($B49=" ","",IF(ISERROR(1/VLOOKUP($B49,'Justerad allokering kvv'!$B$1:$AG$700,MATCH(R$1,'Justerad allokering kvv'!$B$1:$AF$1,0),FALSE)),VLOOKUP($B49,'Allokerad kvv'!$B$2:$AV$700,MATCH(R$1,'Allokerad kvv'!$B$1:$AV$1,0),FALSE),VLOOKUP($B49,'Justerad allokering kvv'!$B$1:$AG$700,MATCH(R$1,'Justerad allokering kvv'!$B$1:$AF$1,0),FALSE)))</f>
        <v>0</v>
      </c>
      <c r="S49">
        <f>IF($B49=" ","",IF(ISERROR(1/VLOOKUP($B49,'Justerad allokering kvv'!$B$1:$AG$700,MATCH(S$1,'Justerad allokering kvv'!$B$1:$AF$1,0),FALSE)),VLOOKUP($B49,'Allokerad kvv'!$B$2:$AV$700,MATCH(S$1,'Allokerad kvv'!$B$1:$AV$1,0),FALSE),VLOOKUP($B49,'Justerad allokering kvv'!$B$1:$AG$700,MATCH(S$1,'Justerad allokering kvv'!$B$1:$AF$1,0),FALSE)))</f>
        <v>0</v>
      </c>
      <c r="T49">
        <f>IF($B49=" ","",IF(ISERROR(1/VLOOKUP($B49,'Justerad allokering kvv'!$B$1:$AG$700,MATCH(T$1,'Justerad allokering kvv'!$B$1:$AF$1,0),FALSE)),VLOOKUP($B49,'Allokerad kvv'!$B$2:$AV$700,MATCH(T$1,'Allokerad kvv'!$B$1:$AV$1,0),FALSE),VLOOKUP($B49,'Justerad allokering kvv'!$B$1:$AG$700,MATCH(T$1,'Justerad allokering kvv'!$B$1:$AF$1,0),FALSE)))</f>
        <v>0</v>
      </c>
      <c r="U49">
        <f>IF($B49=" ","",IF(ISERROR(1/VLOOKUP($B49,'Justerad allokering kvv'!$B$1:$AG$700,MATCH(U$1,'Justerad allokering kvv'!$B$1:$AF$1,0),FALSE)),VLOOKUP($B49,'Allokerad kvv'!$B$2:$AV$700,MATCH(U$1,'Allokerad kvv'!$B$1:$AV$1,0),FALSE),VLOOKUP($B49,'Justerad allokering kvv'!$B$1:$AG$700,MATCH(U$1,'Justerad allokering kvv'!$B$1:$AF$1,0),FALSE)))</f>
        <v>0</v>
      </c>
      <c r="V49">
        <f>IF($B49=" ","",IF(ISERROR(1/VLOOKUP($B49,'Justerad allokering kvv'!$B$1:$AG$700,MATCH(V$1,'Justerad allokering kvv'!$B$1:$AF$1,0),FALSE)),VLOOKUP($B49,'Allokerad kvv'!$B$2:$AV$700,MATCH(V$1,'Allokerad kvv'!$B$1:$AV$1,0),FALSE),VLOOKUP($B49,'Justerad allokering kvv'!$B$1:$AG$700,MATCH(V$1,'Justerad allokering kvv'!$B$1:$AF$1,0),FALSE)))</f>
        <v>0</v>
      </c>
      <c r="W49">
        <f>IF($B49=" ","",IF(ISERROR(1/VLOOKUP($B49,'Justerad allokering kvv'!$B$1:$AG$700,MATCH(W$1,'Justerad allokering kvv'!$B$1:$AF$1,0),FALSE)),VLOOKUP($B49,'Allokerad kvv'!$B$2:$AV$700,MATCH(W$1,'Allokerad kvv'!$B$1:$AV$1,0),FALSE),VLOOKUP($B49,'Justerad allokering kvv'!$B$1:$AG$700,MATCH(W$1,'Justerad allokering kvv'!$B$1:$AF$1,0),FALSE)))</f>
        <v>0</v>
      </c>
      <c r="X49">
        <f>IF($B49=" ","",IF(ISERROR(1/VLOOKUP($B49,'Justerad allokering kvv'!$B$1:$AG$700,MATCH(X$1,'Justerad allokering kvv'!$B$1:$AF$1,0),FALSE)),VLOOKUP($B49,'Allokerad kvv'!$B$2:$AV$700,MATCH(X$1,'Allokerad kvv'!$B$1:$AV$1,0),FALSE),VLOOKUP($B49,'Justerad allokering kvv'!$B$1:$AG$700,MATCH(X$1,'Justerad allokering kvv'!$B$1:$AF$1,0),FALSE)))</f>
        <v>0</v>
      </c>
      <c r="Y49">
        <f>IF($B49=" ","",IF(ISERROR(1/VLOOKUP($B49,'Justerad allokering kvv'!$B$1:$AG$700,MATCH(Y$1,'Justerad allokering kvv'!$B$1:$AF$1,0),FALSE)),VLOOKUP($B49,'Allokerad kvv'!$B$2:$AV$700,MATCH(Y$1,'Allokerad kvv'!$B$1:$AV$1,0),FALSE),VLOOKUP($B49,'Justerad allokering kvv'!$B$1:$AG$700,MATCH(Y$1,'Justerad allokering kvv'!$B$1:$AF$1,0),FALSE)))</f>
        <v>0</v>
      </c>
      <c r="AB49">
        <f>IFERROR(VLOOKUP($B49,Kraftvärmeprod!$B$1:$AO$424,MATCH("Tillförd energi från rökgaskondensering (GWh)",Kraftvärmeprod!$B$1:$AG$1,0),FALSE)/1,0)</f>
        <v>0</v>
      </c>
      <c r="AE49" s="122">
        <f t="shared" si="0"/>
        <v>0</v>
      </c>
      <c r="AG49">
        <f t="shared" si="1"/>
        <v>0</v>
      </c>
      <c r="AH49">
        <f t="shared" si="2"/>
        <v>0</v>
      </c>
      <c r="AI49" t="str">
        <f>IF(AH49=0,"",AH49/VLOOKUP(B49,Kraftvärmeprod!$B$1:$BC$480,MATCH("Summa tillförd energi exklusive rökgaskondensering",Kraftvärmeprod!$B$1:$BC$1,0),FALSE))</f>
        <v/>
      </c>
      <c r="AK49">
        <f t="shared" si="3"/>
        <v>0</v>
      </c>
    </row>
    <row r="50" spans="1:37" x14ac:dyDescent="0.25">
      <c r="A50" s="2" t="s">
        <v>96</v>
      </c>
      <c r="B50" s="2" t="s">
        <v>100</v>
      </c>
      <c r="C50">
        <f>IF($B50=" ","",IF(ISERROR(1/VLOOKUP($B50,'Justerad allokering kvv'!$B$1:$AG$700,MATCH(C$1,'Justerad allokering kvv'!$B$1:$AF$1,0),FALSE)),VLOOKUP($B50,'Allokerad kvv'!$B$2:$AV$700,MATCH(C$1,'Allokerad kvv'!$B$1:$AV$1,0),FALSE),VLOOKUP($B50,'Justerad allokering kvv'!$B$1:$AG$700,MATCH(C$1,'Justerad allokering kvv'!$B$1:$AF$1,0),FALSE)))</f>
        <v>0</v>
      </c>
      <c r="D50">
        <f>IF($B50=" ","",IF(ISERROR(1/VLOOKUP($B50,'Justerad allokering kvv'!$B$1:$AG$700,MATCH(D$1,'Justerad allokering kvv'!$B$1:$AF$1,0),FALSE)),VLOOKUP($B50,'Allokerad kvv'!$B$2:$AV$700,MATCH(D$1,'Allokerad kvv'!$B$1:$AV$1,0),FALSE),VLOOKUP($B50,'Justerad allokering kvv'!$B$1:$AG$700,MATCH(D$1,'Justerad allokering kvv'!$B$1:$AF$1,0),FALSE)))</f>
        <v>0</v>
      </c>
      <c r="E50">
        <f>IF($B50=" ","",IF(ISERROR(1/VLOOKUP($B50,'Justerad allokering kvv'!$B$1:$AG$700,MATCH(E$1,'Justerad allokering kvv'!$B$1:$AF$1,0),FALSE)),VLOOKUP($B50,'Allokerad kvv'!$B$2:$AV$700,MATCH(E$1,'Allokerad kvv'!$B$1:$AV$1,0),FALSE),VLOOKUP($B50,'Justerad allokering kvv'!$B$1:$AG$700,MATCH(E$1,'Justerad allokering kvv'!$B$1:$AF$1,0),FALSE)))</f>
        <v>0</v>
      </c>
      <c r="F50">
        <f>IF($B50=" ","",IF(ISERROR(1/VLOOKUP($B50,'Justerad allokering kvv'!$B$1:$AG$700,MATCH(F$1,'Justerad allokering kvv'!$B$1:$AF$1,0),FALSE)),VLOOKUP($B50,'Allokerad kvv'!$B$2:$AV$700,MATCH(F$1,'Allokerad kvv'!$B$1:$AV$1,0),FALSE),VLOOKUP($B50,'Justerad allokering kvv'!$B$1:$AG$700,MATCH(F$1,'Justerad allokering kvv'!$B$1:$AF$1,0),FALSE)))</f>
        <v>0</v>
      </c>
      <c r="G50">
        <f>IF($B50=" ","",IF(ISERROR(1/VLOOKUP($B50,'Justerad allokering kvv'!$B$1:$AG$700,MATCH(G$1,'Justerad allokering kvv'!$B$1:$AF$1,0),FALSE)),VLOOKUP($B50,'Allokerad kvv'!$B$2:$AV$700,MATCH(G$1,'Allokerad kvv'!$B$1:$AV$1,0),FALSE),VLOOKUP($B50,'Justerad allokering kvv'!$B$1:$AG$700,MATCH(G$1,'Justerad allokering kvv'!$B$1:$AF$1,0),FALSE)))</f>
        <v>0</v>
      </c>
      <c r="H50">
        <f>IF($B50=" ","",IF(ISERROR(1/VLOOKUP($B50,'Justerad allokering kvv'!$B$1:$AG$700,MATCH(H$1,'Justerad allokering kvv'!$B$1:$AF$1,0),FALSE)),VLOOKUP($B50,'Allokerad kvv'!$B$2:$AV$700,MATCH(H$1,'Allokerad kvv'!$B$1:$AV$1,0),FALSE),VLOOKUP($B50,'Justerad allokering kvv'!$B$1:$AG$700,MATCH(H$1,'Justerad allokering kvv'!$B$1:$AF$1,0),FALSE)))</f>
        <v>0</v>
      </c>
      <c r="I50">
        <f>IF($B50=" ","",IF(ISERROR(1/VLOOKUP($B50,'Justerad allokering kvv'!$B$1:$AG$700,MATCH(I$1,'Justerad allokering kvv'!$B$1:$AF$1,0),FALSE)),VLOOKUP($B50,'Allokerad kvv'!$B$2:$AV$700,MATCH(I$1,'Allokerad kvv'!$B$1:$AV$1,0),FALSE),VLOOKUP($B50,'Justerad allokering kvv'!$B$1:$AG$700,MATCH(I$1,'Justerad allokering kvv'!$B$1:$AF$1,0),FALSE)))</f>
        <v>0</v>
      </c>
      <c r="J50">
        <f>IF($B50=" ","",IF(ISERROR(1/VLOOKUP($B50,'Justerad allokering kvv'!$B$1:$AG$700,MATCH(J$1,'Justerad allokering kvv'!$B$1:$AF$1,0),FALSE)),VLOOKUP($B50,'Allokerad kvv'!$B$2:$AV$700,MATCH(J$1,'Allokerad kvv'!$B$1:$AV$1,0),FALSE),VLOOKUP($B50,'Justerad allokering kvv'!$B$1:$AG$700,MATCH(J$1,'Justerad allokering kvv'!$B$1:$AF$1,0),FALSE)))</f>
        <v>0</v>
      </c>
      <c r="K50">
        <f>IF($B50=" ","",IF(ISERROR(1/VLOOKUP($B50,'Justerad allokering kvv'!$B$1:$AG$700,MATCH(K$1,'Justerad allokering kvv'!$B$1:$AF$1,0),FALSE)),VLOOKUP($B50,'Allokerad kvv'!$B$2:$AV$700,MATCH(K$1,'Allokerad kvv'!$B$1:$AV$1,0),FALSE),VLOOKUP($B50,'Justerad allokering kvv'!$B$1:$AG$700,MATCH(K$1,'Justerad allokering kvv'!$B$1:$AF$1,0),FALSE)))</f>
        <v>0</v>
      </c>
      <c r="L50">
        <f>IF($B50=" ","",IF(ISERROR(1/VLOOKUP($B50,'Justerad allokering kvv'!$B$1:$AG$700,MATCH(L$1,'Justerad allokering kvv'!$B$1:$AF$1,0),FALSE)),VLOOKUP($B50,'Allokerad kvv'!$B$2:$AV$700,MATCH(L$1,'Allokerad kvv'!$B$1:$AV$1,0),FALSE),VLOOKUP($B50,'Justerad allokering kvv'!$B$1:$AG$700,MATCH(L$1,'Justerad allokering kvv'!$B$1:$AF$1,0),FALSE)))</f>
        <v>0</v>
      </c>
      <c r="M50">
        <f>IF($B50=" ","",IF(ISERROR(1/VLOOKUP($B50,'Justerad allokering kvv'!$B$1:$AG$700,MATCH(M$1,'Justerad allokering kvv'!$B$1:$AF$1,0),FALSE)),VLOOKUP($B50,'Allokerad kvv'!$B$2:$AV$700,MATCH(M$1,'Allokerad kvv'!$B$1:$AV$1,0),FALSE),VLOOKUP($B50,'Justerad allokering kvv'!$B$1:$AG$700,MATCH(M$1,'Justerad allokering kvv'!$B$1:$AF$1,0),FALSE)))</f>
        <v>0</v>
      </c>
      <c r="N50">
        <f>IF($B50=" ","",IF(ISERROR(1/VLOOKUP($B50,'Justerad allokering kvv'!$B$1:$AG$700,MATCH(N$1,'Justerad allokering kvv'!$B$1:$AF$1,0),FALSE)),VLOOKUP($B50,'Allokerad kvv'!$B$2:$AV$700,MATCH(N$1,'Allokerad kvv'!$B$1:$AV$1,0),FALSE),VLOOKUP($B50,'Justerad allokering kvv'!$B$1:$AG$700,MATCH(N$1,'Justerad allokering kvv'!$B$1:$AF$1,0),FALSE)))</f>
        <v>0</v>
      </c>
      <c r="O50">
        <f>IF($B50=" ","",IF(ISERROR(1/VLOOKUP($B50,'Justerad allokering kvv'!$B$1:$AG$700,MATCH(O$1,'Justerad allokering kvv'!$B$1:$AF$1,0),FALSE)),VLOOKUP($B50,'Allokerad kvv'!$B$2:$AV$700,MATCH(O$1,'Allokerad kvv'!$B$1:$AV$1,0),FALSE),VLOOKUP($B50,'Justerad allokering kvv'!$B$1:$AG$700,MATCH(O$1,'Justerad allokering kvv'!$B$1:$AF$1,0),FALSE)))</f>
        <v>0</v>
      </c>
      <c r="P50">
        <f>IF($B50=" ","",IF(ISERROR(1/VLOOKUP($B50,'Justerad allokering kvv'!$B$1:$AG$700,MATCH(P$1,'Justerad allokering kvv'!$B$1:$AF$1,0),FALSE)),VLOOKUP($B50,'Allokerad kvv'!$B$2:$AV$700,MATCH(P$1,'Allokerad kvv'!$B$1:$AV$1,0),FALSE),VLOOKUP($B50,'Justerad allokering kvv'!$B$1:$AG$700,MATCH(P$1,'Justerad allokering kvv'!$B$1:$AF$1,0),FALSE)))</f>
        <v>0</v>
      </c>
      <c r="Q50">
        <f>IF($B50=" ","",IF(ISERROR(1/VLOOKUP($B50,'Justerad allokering kvv'!$B$1:$AG$700,MATCH(Q$1,'Justerad allokering kvv'!$B$1:$AF$1,0),FALSE)),VLOOKUP($B50,'Allokerad kvv'!$B$2:$AV$700,MATCH(Q$1,'Allokerad kvv'!$B$1:$AV$1,0),FALSE),VLOOKUP($B50,'Justerad allokering kvv'!$B$1:$AG$700,MATCH(Q$1,'Justerad allokering kvv'!$B$1:$AF$1,0),FALSE)))</f>
        <v>0</v>
      </c>
      <c r="R50">
        <f>IF($B50=" ","",IF(ISERROR(1/VLOOKUP($B50,'Justerad allokering kvv'!$B$1:$AG$700,MATCH(R$1,'Justerad allokering kvv'!$B$1:$AF$1,0),FALSE)),VLOOKUP($B50,'Allokerad kvv'!$B$2:$AV$700,MATCH(R$1,'Allokerad kvv'!$B$1:$AV$1,0),FALSE),VLOOKUP($B50,'Justerad allokering kvv'!$B$1:$AG$700,MATCH(R$1,'Justerad allokering kvv'!$B$1:$AF$1,0),FALSE)))</f>
        <v>0</v>
      </c>
      <c r="S50">
        <f>IF($B50=" ","",IF(ISERROR(1/VLOOKUP($B50,'Justerad allokering kvv'!$B$1:$AG$700,MATCH(S$1,'Justerad allokering kvv'!$B$1:$AF$1,0),FALSE)),VLOOKUP($B50,'Allokerad kvv'!$B$2:$AV$700,MATCH(S$1,'Allokerad kvv'!$B$1:$AV$1,0),FALSE),VLOOKUP($B50,'Justerad allokering kvv'!$B$1:$AG$700,MATCH(S$1,'Justerad allokering kvv'!$B$1:$AF$1,0),FALSE)))</f>
        <v>0</v>
      </c>
      <c r="T50">
        <f>IF($B50=" ","",IF(ISERROR(1/VLOOKUP($B50,'Justerad allokering kvv'!$B$1:$AG$700,MATCH(T$1,'Justerad allokering kvv'!$B$1:$AF$1,0),FALSE)),VLOOKUP($B50,'Allokerad kvv'!$B$2:$AV$700,MATCH(T$1,'Allokerad kvv'!$B$1:$AV$1,0),FALSE),VLOOKUP($B50,'Justerad allokering kvv'!$B$1:$AG$700,MATCH(T$1,'Justerad allokering kvv'!$B$1:$AF$1,0),FALSE)))</f>
        <v>0</v>
      </c>
      <c r="U50">
        <f>IF($B50=" ","",IF(ISERROR(1/VLOOKUP($B50,'Justerad allokering kvv'!$B$1:$AG$700,MATCH(U$1,'Justerad allokering kvv'!$B$1:$AF$1,0),FALSE)),VLOOKUP($B50,'Allokerad kvv'!$B$2:$AV$700,MATCH(U$1,'Allokerad kvv'!$B$1:$AV$1,0),FALSE),VLOOKUP($B50,'Justerad allokering kvv'!$B$1:$AG$700,MATCH(U$1,'Justerad allokering kvv'!$B$1:$AF$1,0),FALSE)))</f>
        <v>0</v>
      </c>
      <c r="V50">
        <f>IF($B50=" ","",IF(ISERROR(1/VLOOKUP($B50,'Justerad allokering kvv'!$B$1:$AG$700,MATCH(V$1,'Justerad allokering kvv'!$B$1:$AF$1,0),FALSE)),VLOOKUP($B50,'Allokerad kvv'!$B$2:$AV$700,MATCH(V$1,'Allokerad kvv'!$B$1:$AV$1,0),FALSE),VLOOKUP($B50,'Justerad allokering kvv'!$B$1:$AG$700,MATCH(V$1,'Justerad allokering kvv'!$B$1:$AF$1,0),FALSE)))</f>
        <v>0</v>
      </c>
      <c r="W50">
        <f>IF($B50=" ","",IF(ISERROR(1/VLOOKUP($B50,'Justerad allokering kvv'!$B$1:$AG$700,MATCH(W$1,'Justerad allokering kvv'!$B$1:$AF$1,0),FALSE)),VLOOKUP($B50,'Allokerad kvv'!$B$2:$AV$700,MATCH(W$1,'Allokerad kvv'!$B$1:$AV$1,0),FALSE),VLOOKUP($B50,'Justerad allokering kvv'!$B$1:$AG$700,MATCH(W$1,'Justerad allokering kvv'!$B$1:$AF$1,0),FALSE)))</f>
        <v>0</v>
      </c>
      <c r="X50">
        <f>IF($B50=" ","",IF(ISERROR(1/VLOOKUP($B50,'Justerad allokering kvv'!$B$1:$AG$700,MATCH(X$1,'Justerad allokering kvv'!$B$1:$AF$1,0),FALSE)),VLOOKUP($B50,'Allokerad kvv'!$B$2:$AV$700,MATCH(X$1,'Allokerad kvv'!$B$1:$AV$1,0),FALSE),VLOOKUP($B50,'Justerad allokering kvv'!$B$1:$AG$700,MATCH(X$1,'Justerad allokering kvv'!$B$1:$AF$1,0),FALSE)))</f>
        <v>0</v>
      </c>
      <c r="Y50">
        <f>IF($B50=" ","",IF(ISERROR(1/VLOOKUP($B50,'Justerad allokering kvv'!$B$1:$AG$700,MATCH(Y$1,'Justerad allokering kvv'!$B$1:$AF$1,0),FALSE)),VLOOKUP($B50,'Allokerad kvv'!$B$2:$AV$700,MATCH(Y$1,'Allokerad kvv'!$B$1:$AV$1,0),FALSE),VLOOKUP($B50,'Justerad allokering kvv'!$B$1:$AG$700,MATCH(Y$1,'Justerad allokering kvv'!$B$1:$AF$1,0),FALSE)))</f>
        <v>0</v>
      </c>
      <c r="AB50">
        <f>IFERROR(VLOOKUP($B50,Kraftvärmeprod!$B$1:$AO$424,MATCH("Tillförd energi från rökgaskondensering (GWh)",Kraftvärmeprod!$B$1:$AG$1,0),FALSE)/1,0)</f>
        <v>0</v>
      </c>
      <c r="AE50" s="122">
        <f t="shared" si="0"/>
        <v>0</v>
      </c>
      <c r="AG50">
        <f t="shared" si="1"/>
        <v>0</v>
      </c>
      <c r="AH50">
        <f t="shared" si="2"/>
        <v>0</v>
      </c>
      <c r="AI50" t="str">
        <f>IF(AH50=0,"",AH50/VLOOKUP(B50,Kraftvärmeprod!$B$1:$BC$480,MATCH("Summa tillförd energi exklusive rökgaskondensering",Kraftvärmeprod!$B$1:$BC$1,0),FALSE))</f>
        <v/>
      </c>
      <c r="AK50">
        <f t="shared" si="3"/>
        <v>0</v>
      </c>
    </row>
    <row r="51" spans="1:37" x14ac:dyDescent="0.25">
      <c r="A51" s="2" t="s">
        <v>101</v>
      </c>
      <c r="B51" s="2" t="s">
        <v>102</v>
      </c>
      <c r="C51">
        <f>IF($B51=" ","",IF(ISERROR(1/VLOOKUP($B51,'Justerad allokering kvv'!$B$1:$AG$700,MATCH(C$1,'Justerad allokering kvv'!$B$1:$AF$1,0),FALSE)),VLOOKUP($B51,'Allokerad kvv'!$B$2:$AV$700,MATCH(C$1,'Allokerad kvv'!$B$1:$AV$1,0),FALSE),VLOOKUP($B51,'Justerad allokering kvv'!$B$1:$AG$700,MATCH(C$1,'Justerad allokering kvv'!$B$1:$AF$1,0),FALSE)))</f>
        <v>0</v>
      </c>
      <c r="D51">
        <f>IF($B51=" ","",IF(ISERROR(1/VLOOKUP($B51,'Justerad allokering kvv'!$B$1:$AG$700,MATCH(D$1,'Justerad allokering kvv'!$B$1:$AF$1,0),FALSE)),VLOOKUP($B51,'Allokerad kvv'!$B$2:$AV$700,MATCH(D$1,'Allokerad kvv'!$B$1:$AV$1,0),FALSE),VLOOKUP($B51,'Justerad allokering kvv'!$B$1:$AG$700,MATCH(D$1,'Justerad allokering kvv'!$B$1:$AF$1,0),FALSE)))</f>
        <v>0</v>
      </c>
      <c r="E51">
        <f>IF($B51=" ","",IF(ISERROR(1/VLOOKUP($B51,'Justerad allokering kvv'!$B$1:$AG$700,MATCH(E$1,'Justerad allokering kvv'!$B$1:$AF$1,0),FALSE)),VLOOKUP($B51,'Allokerad kvv'!$B$2:$AV$700,MATCH(E$1,'Allokerad kvv'!$B$1:$AV$1,0),FALSE),VLOOKUP($B51,'Justerad allokering kvv'!$B$1:$AG$700,MATCH(E$1,'Justerad allokering kvv'!$B$1:$AF$1,0),FALSE)))</f>
        <v>0</v>
      </c>
      <c r="F51">
        <f>IF($B51=" ","",IF(ISERROR(1/VLOOKUP($B51,'Justerad allokering kvv'!$B$1:$AG$700,MATCH(F$1,'Justerad allokering kvv'!$B$1:$AF$1,0),FALSE)),VLOOKUP($B51,'Allokerad kvv'!$B$2:$AV$700,MATCH(F$1,'Allokerad kvv'!$B$1:$AV$1,0),FALSE),VLOOKUP($B51,'Justerad allokering kvv'!$B$1:$AG$700,MATCH(F$1,'Justerad allokering kvv'!$B$1:$AF$1,0),FALSE)))</f>
        <v>0</v>
      </c>
      <c r="G51">
        <f>IF($B51=" ","",IF(ISERROR(1/VLOOKUP($B51,'Justerad allokering kvv'!$B$1:$AG$700,MATCH(G$1,'Justerad allokering kvv'!$B$1:$AF$1,0),FALSE)),VLOOKUP($B51,'Allokerad kvv'!$B$2:$AV$700,MATCH(G$1,'Allokerad kvv'!$B$1:$AV$1,0),FALSE),VLOOKUP($B51,'Justerad allokering kvv'!$B$1:$AG$700,MATCH(G$1,'Justerad allokering kvv'!$B$1:$AF$1,0),FALSE)))</f>
        <v>0</v>
      </c>
      <c r="H51">
        <f>IF($B51=" ","",IF(ISERROR(1/VLOOKUP($B51,'Justerad allokering kvv'!$B$1:$AG$700,MATCH(H$1,'Justerad allokering kvv'!$B$1:$AF$1,0),FALSE)),VLOOKUP($B51,'Allokerad kvv'!$B$2:$AV$700,MATCH(H$1,'Allokerad kvv'!$B$1:$AV$1,0),FALSE),VLOOKUP($B51,'Justerad allokering kvv'!$B$1:$AG$700,MATCH(H$1,'Justerad allokering kvv'!$B$1:$AF$1,0),FALSE)))</f>
        <v>0</v>
      </c>
      <c r="I51">
        <f>IF($B51=" ","",IF(ISERROR(1/VLOOKUP($B51,'Justerad allokering kvv'!$B$1:$AG$700,MATCH(I$1,'Justerad allokering kvv'!$B$1:$AF$1,0),FALSE)),VLOOKUP($B51,'Allokerad kvv'!$B$2:$AV$700,MATCH(I$1,'Allokerad kvv'!$B$1:$AV$1,0),FALSE),VLOOKUP($B51,'Justerad allokering kvv'!$B$1:$AG$700,MATCH(I$1,'Justerad allokering kvv'!$B$1:$AF$1,0),FALSE)))</f>
        <v>0</v>
      </c>
      <c r="J51">
        <f>IF($B51=" ","",IF(ISERROR(1/VLOOKUP($B51,'Justerad allokering kvv'!$B$1:$AG$700,MATCH(J$1,'Justerad allokering kvv'!$B$1:$AF$1,0),FALSE)),VLOOKUP($B51,'Allokerad kvv'!$B$2:$AV$700,MATCH(J$1,'Allokerad kvv'!$B$1:$AV$1,0),FALSE),VLOOKUP($B51,'Justerad allokering kvv'!$B$1:$AG$700,MATCH(J$1,'Justerad allokering kvv'!$B$1:$AF$1,0),FALSE)))</f>
        <v>0</v>
      </c>
      <c r="K51">
        <f>IF($B51=" ","",IF(ISERROR(1/VLOOKUP($B51,'Justerad allokering kvv'!$B$1:$AG$700,MATCH(K$1,'Justerad allokering kvv'!$B$1:$AF$1,0),FALSE)),VLOOKUP($B51,'Allokerad kvv'!$B$2:$AV$700,MATCH(K$1,'Allokerad kvv'!$B$1:$AV$1,0),FALSE),VLOOKUP($B51,'Justerad allokering kvv'!$B$1:$AG$700,MATCH(K$1,'Justerad allokering kvv'!$B$1:$AF$1,0),FALSE)))</f>
        <v>0</v>
      </c>
      <c r="L51">
        <f>IF($B51=" ","",IF(ISERROR(1/VLOOKUP($B51,'Justerad allokering kvv'!$B$1:$AG$700,MATCH(L$1,'Justerad allokering kvv'!$B$1:$AF$1,0),FALSE)),VLOOKUP($B51,'Allokerad kvv'!$B$2:$AV$700,MATCH(L$1,'Allokerad kvv'!$B$1:$AV$1,0),FALSE),VLOOKUP($B51,'Justerad allokering kvv'!$B$1:$AG$700,MATCH(L$1,'Justerad allokering kvv'!$B$1:$AF$1,0),FALSE)))</f>
        <v>0</v>
      </c>
      <c r="M51">
        <f>IF($B51=" ","",IF(ISERROR(1/VLOOKUP($B51,'Justerad allokering kvv'!$B$1:$AG$700,MATCH(M$1,'Justerad allokering kvv'!$B$1:$AF$1,0),FALSE)),VLOOKUP($B51,'Allokerad kvv'!$B$2:$AV$700,MATCH(M$1,'Allokerad kvv'!$B$1:$AV$1,0),FALSE),VLOOKUP($B51,'Justerad allokering kvv'!$B$1:$AG$700,MATCH(M$1,'Justerad allokering kvv'!$B$1:$AF$1,0),FALSE)))</f>
        <v>0</v>
      </c>
      <c r="N51">
        <f>IF($B51=" ","",IF(ISERROR(1/VLOOKUP($B51,'Justerad allokering kvv'!$B$1:$AG$700,MATCH(N$1,'Justerad allokering kvv'!$B$1:$AF$1,0),FALSE)),VLOOKUP($B51,'Allokerad kvv'!$B$2:$AV$700,MATCH(N$1,'Allokerad kvv'!$B$1:$AV$1,0),FALSE),VLOOKUP($B51,'Justerad allokering kvv'!$B$1:$AG$700,MATCH(N$1,'Justerad allokering kvv'!$B$1:$AF$1,0),FALSE)))</f>
        <v>0</v>
      </c>
      <c r="O51">
        <f>IF($B51=" ","",IF(ISERROR(1/VLOOKUP($B51,'Justerad allokering kvv'!$B$1:$AG$700,MATCH(O$1,'Justerad allokering kvv'!$B$1:$AF$1,0),FALSE)),VLOOKUP($B51,'Allokerad kvv'!$B$2:$AV$700,MATCH(O$1,'Allokerad kvv'!$B$1:$AV$1,0),FALSE),VLOOKUP($B51,'Justerad allokering kvv'!$B$1:$AG$700,MATCH(O$1,'Justerad allokering kvv'!$B$1:$AF$1,0),FALSE)))</f>
        <v>0</v>
      </c>
      <c r="P51">
        <f>IF($B51=" ","",IF(ISERROR(1/VLOOKUP($B51,'Justerad allokering kvv'!$B$1:$AG$700,MATCH(P$1,'Justerad allokering kvv'!$B$1:$AF$1,0),FALSE)),VLOOKUP($B51,'Allokerad kvv'!$B$2:$AV$700,MATCH(P$1,'Allokerad kvv'!$B$1:$AV$1,0),FALSE),VLOOKUP($B51,'Justerad allokering kvv'!$B$1:$AG$700,MATCH(P$1,'Justerad allokering kvv'!$B$1:$AF$1,0),FALSE)))</f>
        <v>0</v>
      </c>
      <c r="Q51">
        <f>IF($B51=" ","",IF(ISERROR(1/VLOOKUP($B51,'Justerad allokering kvv'!$B$1:$AG$700,MATCH(Q$1,'Justerad allokering kvv'!$B$1:$AF$1,0),FALSE)),VLOOKUP($B51,'Allokerad kvv'!$B$2:$AV$700,MATCH(Q$1,'Allokerad kvv'!$B$1:$AV$1,0),FALSE),VLOOKUP($B51,'Justerad allokering kvv'!$B$1:$AG$700,MATCH(Q$1,'Justerad allokering kvv'!$B$1:$AF$1,0),FALSE)))</f>
        <v>0</v>
      </c>
      <c r="R51">
        <f>IF($B51=" ","",IF(ISERROR(1/VLOOKUP($B51,'Justerad allokering kvv'!$B$1:$AG$700,MATCH(R$1,'Justerad allokering kvv'!$B$1:$AF$1,0),FALSE)),VLOOKUP($B51,'Allokerad kvv'!$B$2:$AV$700,MATCH(R$1,'Allokerad kvv'!$B$1:$AV$1,0),FALSE),VLOOKUP($B51,'Justerad allokering kvv'!$B$1:$AG$700,MATCH(R$1,'Justerad allokering kvv'!$B$1:$AF$1,0),FALSE)))</f>
        <v>0</v>
      </c>
      <c r="S51">
        <f>IF($B51=" ","",IF(ISERROR(1/VLOOKUP($B51,'Justerad allokering kvv'!$B$1:$AG$700,MATCH(S$1,'Justerad allokering kvv'!$B$1:$AF$1,0),FALSE)),VLOOKUP($B51,'Allokerad kvv'!$B$2:$AV$700,MATCH(S$1,'Allokerad kvv'!$B$1:$AV$1,0),FALSE),VLOOKUP($B51,'Justerad allokering kvv'!$B$1:$AG$700,MATCH(S$1,'Justerad allokering kvv'!$B$1:$AF$1,0),FALSE)))</f>
        <v>0</v>
      </c>
      <c r="T51">
        <f>IF($B51=" ","",IF(ISERROR(1/VLOOKUP($B51,'Justerad allokering kvv'!$B$1:$AG$700,MATCH(T$1,'Justerad allokering kvv'!$B$1:$AF$1,0),FALSE)),VLOOKUP($B51,'Allokerad kvv'!$B$2:$AV$700,MATCH(T$1,'Allokerad kvv'!$B$1:$AV$1,0),FALSE),VLOOKUP($B51,'Justerad allokering kvv'!$B$1:$AG$700,MATCH(T$1,'Justerad allokering kvv'!$B$1:$AF$1,0),FALSE)))</f>
        <v>0</v>
      </c>
      <c r="U51">
        <f>IF($B51=" ","",IF(ISERROR(1/VLOOKUP($B51,'Justerad allokering kvv'!$B$1:$AG$700,MATCH(U$1,'Justerad allokering kvv'!$B$1:$AF$1,0),FALSE)),VLOOKUP($B51,'Allokerad kvv'!$B$2:$AV$700,MATCH(U$1,'Allokerad kvv'!$B$1:$AV$1,0),FALSE),VLOOKUP($B51,'Justerad allokering kvv'!$B$1:$AG$700,MATCH(U$1,'Justerad allokering kvv'!$B$1:$AF$1,0),FALSE)))</f>
        <v>0</v>
      </c>
      <c r="V51">
        <f>IF($B51=" ","",IF(ISERROR(1/VLOOKUP($B51,'Justerad allokering kvv'!$B$1:$AG$700,MATCH(V$1,'Justerad allokering kvv'!$B$1:$AF$1,0),FALSE)),VLOOKUP($B51,'Allokerad kvv'!$B$2:$AV$700,MATCH(V$1,'Allokerad kvv'!$B$1:$AV$1,0),FALSE),VLOOKUP($B51,'Justerad allokering kvv'!$B$1:$AG$700,MATCH(V$1,'Justerad allokering kvv'!$B$1:$AF$1,0),FALSE)))</f>
        <v>0</v>
      </c>
      <c r="W51">
        <f>IF($B51=" ","",IF(ISERROR(1/VLOOKUP($B51,'Justerad allokering kvv'!$B$1:$AG$700,MATCH(W$1,'Justerad allokering kvv'!$B$1:$AF$1,0),FALSE)),VLOOKUP($B51,'Allokerad kvv'!$B$2:$AV$700,MATCH(W$1,'Allokerad kvv'!$B$1:$AV$1,0),FALSE),VLOOKUP($B51,'Justerad allokering kvv'!$B$1:$AG$700,MATCH(W$1,'Justerad allokering kvv'!$B$1:$AF$1,0),FALSE)))</f>
        <v>0</v>
      </c>
      <c r="X51">
        <f>IF($B51=" ","",IF(ISERROR(1/VLOOKUP($B51,'Justerad allokering kvv'!$B$1:$AG$700,MATCH(X$1,'Justerad allokering kvv'!$B$1:$AF$1,0),FALSE)),VLOOKUP($B51,'Allokerad kvv'!$B$2:$AV$700,MATCH(X$1,'Allokerad kvv'!$B$1:$AV$1,0),FALSE),VLOOKUP($B51,'Justerad allokering kvv'!$B$1:$AG$700,MATCH(X$1,'Justerad allokering kvv'!$B$1:$AF$1,0),FALSE)))</f>
        <v>0</v>
      </c>
      <c r="Y51">
        <f>IF($B51=" ","",IF(ISERROR(1/VLOOKUP($B51,'Justerad allokering kvv'!$B$1:$AG$700,MATCH(Y$1,'Justerad allokering kvv'!$B$1:$AF$1,0),FALSE)),VLOOKUP($B51,'Allokerad kvv'!$B$2:$AV$700,MATCH(Y$1,'Allokerad kvv'!$B$1:$AV$1,0),FALSE),VLOOKUP($B51,'Justerad allokering kvv'!$B$1:$AG$700,MATCH(Y$1,'Justerad allokering kvv'!$B$1:$AF$1,0),FALSE)))</f>
        <v>0</v>
      </c>
      <c r="AB51">
        <f>IFERROR(VLOOKUP($B51,Kraftvärmeprod!$B$1:$AO$424,MATCH("Tillförd energi från rökgaskondensering (GWh)",Kraftvärmeprod!$B$1:$AG$1,0),FALSE)/1,0)</f>
        <v>0</v>
      </c>
      <c r="AE51" s="122">
        <f t="shared" si="0"/>
        <v>0</v>
      </c>
      <c r="AG51">
        <f t="shared" si="1"/>
        <v>0</v>
      </c>
      <c r="AH51">
        <f t="shared" si="2"/>
        <v>0</v>
      </c>
      <c r="AI51" t="str">
        <f>IF(AH51=0,"",AH51/VLOOKUP(B51,Kraftvärmeprod!$B$1:$BC$480,MATCH("Summa tillförd energi exklusive rökgaskondensering",Kraftvärmeprod!$B$1:$BC$1,0),FALSE))</f>
        <v/>
      </c>
      <c r="AK51">
        <f t="shared" si="3"/>
        <v>0</v>
      </c>
    </row>
    <row r="52" spans="1:37" x14ac:dyDescent="0.25">
      <c r="A52" s="2" t="s">
        <v>101</v>
      </c>
      <c r="B52" s="2" t="s">
        <v>103</v>
      </c>
      <c r="C52">
        <f>IF($B52=" ","",IF(ISERROR(1/VLOOKUP($B52,'Justerad allokering kvv'!$B$1:$AG$700,MATCH(C$1,'Justerad allokering kvv'!$B$1:$AF$1,0),FALSE)),VLOOKUP($B52,'Allokerad kvv'!$B$2:$AV$700,MATCH(C$1,'Allokerad kvv'!$B$1:$AV$1,0),FALSE),VLOOKUP($B52,'Justerad allokering kvv'!$B$1:$AG$700,MATCH(C$1,'Justerad allokering kvv'!$B$1:$AF$1,0),FALSE)))</f>
        <v>0</v>
      </c>
      <c r="D52">
        <f>IF($B52=" ","",IF(ISERROR(1/VLOOKUP($B52,'Justerad allokering kvv'!$B$1:$AG$700,MATCH(D$1,'Justerad allokering kvv'!$B$1:$AF$1,0),FALSE)),VLOOKUP($B52,'Allokerad kvv'!$B$2:$AV$700,MATCH(D$1,'Allokerad kvv'!$B$1:$AV$1,0),FALSE),VLOOKUP($B52,'Justerad allokering kvv'!$B$1:$AG$700,MATCH(D$1,'Justerad allokering kvv'!$B$1:$AF$1,0),FALSE)))</f>
        <v>0</v>
      </c>
      <c r="E52">
        <f>IF($B52=" ","",IF(ISERROR(1/VLOOKUP($B52,'Justerad allokering kvv'!$B$1:$AG$700,MATCH(E$1,'Justerad allokering kvv'!$B$1:$AF$1,0),FALSE)),VLOOKUP($B52,'Allokerad kvv'!$B$2:$AV$700,MATCH(E$1,'Allokerad kvv'!$B$1:$AV$1,0),FALSE),VLOOKUP($B52,'Justerad allokering kvv'!$B$1:$AG$700,MATCH(E$1,'Justerad allokering kvv'!$B$1:$AF$1,0),FALSE)))</f>
        <v>0</v>
      </c>
      <c r="F52">
        <f>IF($B52=" ","",IF(ISERROR(1/VLOOKUP($B52,'Justerad allokering kvv'!$B$1:$AG$700,MATCH(F$1,'Justerad allokering kvv'!$B$1:$AF$1,0),FALSE)),VLOOKUP($B52,'Allokerad kvv'!$B$2:$AV$700,MATCH(F$1,'Allokerad kvv'!$B$1:$AV$1,0),FALSE),VLOOKUP($B52,'Justerad allokering kvv'!$B$1:$AG$700,MATCH(F$1,'Justerad allokering kvv'!$B$1:$AF$1,0),FALSE)))</f>
        <v>0</v>
      </c>
      <c r="G52">
        <f>IF($B52=" ","",IF(ISERROR(1/VLOOKUP($B52,'Justerad allokering kvv'!$B$1:$AG$700,MATCH(G$1,'Justerad allokering kvv'!$B$1:$AF$1,0),FALSE)),VLOOKUP($B52,'Allokerad kvv'!$B$2:$AV$700,MATCH(G$1,'Allokerad kvv'!$B$1:$AV$1,0),FALSE),VLOOKUP($B52,'Justerad allokering kvv'!$B$1:$AG$700,MATCH(G$1,'Justerad allokering kvv'!$B$1:$AF$1,0),FALSE)))</f>
        <v>0</v>
      </c>
      <c r="H52">
        <f>IF($B52=" ","",IF(ISERROR(1/VLOOKUP($B52,'Justerad allokering kvv'!$B$1:$AG$700,MATCH(H$1,'Justerad allokering kvv'!$B$1:$AF$1,0),FALSE)),VLOOKUP($B52,'Allokerad kvv'!$B$2:$AV$700,MATCH(H$1,'Allokerad kvv'!$B$1:$AV$1,0),FALSE),VLOOKUP($B52,'Justerad allokering kvv'!$B$1:$AG$700,MATCH(H$1,'Justerad allokering kvv'!$B$1:$AF$1,0),FALSE)))</f>
        <v>0</v>
      </c>
      <c r="I52">
        <f>IF($B52=" ","",IF(ISERROR(1/VLOOKUP($B52,'Justerad allokering kvv'!$B$1:$AG$700,MATCH(I$1,'Justerad allokering kvv'!$B$1:$AF$1,0),FALSE)),VLOOKUP($B52,'Allokerad kvv'!$B$2:$AV$700,MATCH(I$1,'Allokerad kvv'!$B$1:$AV$1,0),FALSE),VLOOKUP($B52,'Justerad allokering kvv'!$B$1:$AG$700,MATCH(I$1,'Justerad allokering kvv'!$B$1:$AF$1,0),FALSE)))</f>
        <v>0</v>
      </c>
      <c r="J52">
        <f>IF($B52=" ","",IF(ISERROR(1/VLOOKUP($B52,'Justerad allokering kvv'!$B$1:$AG$700,MATCH(J$1,'Justerad allokering kvv'!$B$1:$AF$1,0),FALSE)),VLOOKUP($B52,'Allokerad kvv'!$B$2:$AV$700,MATCH(J$1,'Allokerad kvv'!$B$1:$AV$1,0),FALSE),VLOOKUP($B52,'Justerad allokering kvv'!$B$1:$AG$700,MATCH(J$1,'Justerad allokering kvv'!$B$1:$AF$1,0),FALSE)))</f>
        <v>0</v>
      </c>
      <c r="K52">
        <f>IF($B52=" ","",IF(ISERROR(1/VLOOKUP($B52,'Justerad allokering kvv'!$B$1:$AG$700,MATCH(K$1,'Justerad allokering kvv'!$B$1:$AF$1,0),FALSE)),VLOOKUP($B52,'Allokerad kvv'!$B$2:$AV$700,MATCH(K$1,'Allokerad kvv'!$B$1:$AV$1,0),FALSE),VLOOKUP($B52,'Justerad allokering kvv'!$B$1:$AG$700,MATCH(K$1,'Justerad allokering kvv'!$B$1:$AF$1,0),FALSE)))</f>
        <v>0</v>
      </c>
      <c r="L52">
        <f>IF($B52=" ","",IF(ISERROR(1/VLOOKUP($B52,'Justerad allokering kvv'!$B$1:$AG$700,MATCH(L$1,'Justerad allokering kvv'!$B$1:$AF$1,0),FALSE)),VLOOKUP($B52,'Allokerad kvv'!$B$2:$AV$700,MATCH(L$1,'Allokerad kvv'!$B$1:$AV$1,0),FALSE),VLOOKUP($B52,'Justerad allokering kvv'!$B$1:$AG$700,MATCH(L$1,'Justerad allokering kvv'!$B$1:$AF$1,0),FALSE)))</f>
        <v>0</v>
      </c>
      <c r="M52">
        <f>IF($B52=" ","",IF(ISERROR(1/VLOOKUP($B52,'Justerad allokering kvv'!$B$1:$AG$700,MATCH(M$1,'Justerad allokering kvv'!$B$1:$AF$1,0),FALSE)),VLOOKUP($B52,'Allokerad kvv'!$B$2:$AV$700,MATCH(M$1,'Allokerad kvv'!$B$1:$AV$1,0),FALSE),VLOOKUP($B52,'Justerad allokering kvv'!$B$1:$AG$700,MATCH(M$1,'Justerad allokering kvv'!$B$1:$AF$1,0),FALSE)))</f>
        <v>0</v>
      </c>
      <c r="N52">
        <f>IF($B52=" ","",IF(ISERROR(1/VLOOKUP($B52,'Justerad allokering kvv'!$B$1:$AG$700,MATCH(N$1,'Justerad allokering kvv'!$B$1:$AF$1,0),FALSE)),VLOOKUP($B52,'Allokerad kvv'!$B$2:$AV$700,MATCH(N$1,'Allokerad kvv'!$B$1:$AV$1,0),FALSE),VLOOKUP($B52,'Justerad allokering kvv'!$B$1:$AG$700,MATCH(N$1,'Justerad allokering kvv'!$B$1:$AF$1,0),FALSE)))</f>
        <v>0</v>
      </c>
      <c r="O52">
        <f>IF($B52=" ","",IF(ISERROR(1/VLOOKUP($B52,'Justerad allokering kvv'!$B$1:$AG$700,MATCH(O$1,'Justerad allokering kvv'!$B$1:$AF$1,0),FALSE)),VLOOKUP($B52,'Allokerad kvv'!$B$2:$AV$700,MATCH(O$1,'Allokerad kvv'!$B$1:$AV$1,0),FALSE),VLOOKUP($B52,'Justerad allokering kvv'!$B$1:$AG$700,MATCH(O$1,'Justerad allokering kvv'!$B$1:$AF$1,0),FALSE)))</f>
        <v>0</v>
      </c>
      <c r="P52">
        <f>IF($B52=" ","",IF(ISERROR(1/VLOOKUP($B52,'Justerad allokering kvv'!$B$1:$AG$700,MATCH(P$1,'Justerad allokering kvv'!$B$1:$AF$1,0),FALSE)),VLOOKUP($B52,'Allokerad kvv'!$B$2:$AV$700,MATCH(P$1,'Allokerad kvv'!$B$1:$AV$1,0),FALSE),VLOOKUP($B52,'Justerad allokering kvv'!$B$1:$AG$700,MATCH(P$1,'Justerad allokering kvv'!$B$1:$AF$1,0),FALSE)))</f>
        <v>0</v>
      </c>
      <c r="Q52">
        <f>IF($B52=" ","",IF(ISERROR(1/VLOOKUP($B52,'Justerad allokering kvv'!$B$1:$AG$700,MATCH(Q$1,'Justerad allokering kvv'!$B$1:$AF$1,0),FALSE)),VLOOKUP($B52,'Allokerad kvv'!$B$2:$AV$700,MATCH(Q$1,'Allokerad kvv'!$B$1:$AV$1,0),FALSE),VLOOKUP($B52,'Justerad allokering kvv'!$B$1:$AG$700,MATCH(Q$1,'Justerad allokering kvv'!$B$1:$AF$1,0),FALSE)))</f>
        <v>0</v>
      </c>
      <c r="R52">
        <f>IF($B52=" ","",IF(ISERROR(1/VLOOKUP($B52,'Justerad allokering kvv'!$B$1:$AG$700,MATCH(R$1,'Justerad allokering kvv'!$B$1:$AF$1,0),FALSE)),VLOOKUP($B52,'Allokerad kvv'!$B$2:$AV$700,MATCH(R$1,'Allokerad kvv'!$B$1:$AV$1,0),FALSE),VLOOKUP($B52,'Justerad allokering kvv'!$B$1:$AG$700,MATCH(R$1,'Justerad allokering kvv'!$B$1:$AF$1,0),FALSE)))</f>
        <v>0</v>
      </c>
      <c r="S52">
        <f>IF($B52=" ","",IF(ISERROR(1/VLOOKUP($B52,'Justerad allokering kvv'!$B$1:$AG$700,MATCH(S$1,'Justerad allokering kvv'!$B$1:$AF$1,0),FALSE)),VLOOKUP($B52,'Allokerad kvv'!$B$2:$AV$700,MATCH(S$1,'Allokerad kvv'!$B$1:$AV$1,0),FALSE),VLOOKUP($B52,'Justerad allokering kvv'!$B$1:$AG$700,MATCH(S$1,'Justerad allokering kvv'!$B$1:$AF$1,0),FALSE)))</f>
        <v>0</v>
      </c>
      <c r="T52">
        <f>IF($B52=" ","",IF(ISERROR(1/VLOOKUP($B52,'Justerad allokering kvv'!$B$1:$AG$700,MATCH(T$1,'Justerad allokering kvv'!$B$1:$AF$1,0),FALSE)),VLOOKUP($B52,'Allokerad kvv'!$B$2:$AV$700,MATCH(T$1,'Allokerad kvv'!$B$1:$AV$1,0),FALSE),VLOOKUP($B52,'Justerad allokering kvv'!$B$1:$AG$700,MATCH(T$1,'Justerad allokering kvv'!$B$1:$AF$1,0),FALSE)))</f>
        <v>0</v>
      </c>
      <c r="U52">
        <f>IF($B52=" ","",IF(ISERROR(1/VLOOKUP($B52,'Justerad allokering kvv'!$B$1:$AG$700,MATCH(U$1,'Justerad allokering kvv'!$B$1:$AF$1,0),FALSE)),VLOOKUP($B52,'Allokerad kvv'!$B$2:$AV$700,MATCH(U$1,'Allokerad kvv'!$B$1:$AV$1,0),FALSE),VLOOKUP($B52,'Justerad allokering kvv'!$B$1:$AG$700,MATCH(U$1,'Justerad allokering kvv'!$B$1:$AF$1,0),FALSE)))</f>
        <v>0</v>
      </c>
      <c r="V52">
        <f>IF($B52=" ","",IF(ISERROR(1/VLOOKUP($B52,'Justerad allokering kvv'!$B$1:$AG$700,MATCH(V$1,'Justerad allokering kvv'!$B$1:$AF$1,0),FALSE)),VLOOKUP($B52,'Allokerad kvv'!$B$2:$AV$700,MATCH(V$1,'Allokerad kvv'!$B$1:$AV$1,0),FALSE),VLOOKUP($B52,'Justerad allokering kvv'!$B$1:$AG$700,MATCH(V$1,'Justerad allokering kvv'!$B$1:$AF$1,0),FALSE)))</f>
        <v>0</v>
      </c>
      <c r="W52">
        <f>IF($B52=" ","",IF(ISERROR(1/VLOOKUP($B52,'Justerad allokering kvv'!$B$1:$AG$700,MATCH(W$1,'Justerad allokering kvv'!$B$1:$AF$1,0),FALSE)),VLOOKUP($B52,'Allokerad kvv'!$B$2:$AV$700,MATCH(W$1,'Allokerad kvv'!$B$1:$AV$1,0),FALSE),VLOOKUP($B52,'Justerad allokering kvv'!$B$1:$AG$700,MATCH(W$1,'Justerad allokering kvv'!$B$1:$AF$1,0),FALSE)))</f>
        <v>0</v>
      </c>
      <c r="X52">
        <f>IF($B52=" ","",IF(ISERROR(1/VLOOKUP($B52,'Justerad allokering kvv'!$B$1:$AG$700,MATCH(X$1,'Justerad allokering kvv'!$B$1:$AF$1,0),FALSE)),VLOOKUP($B52,'Allokerad kvv'!$B$2:$AV$700,MATCH(X$1,'Allokerad kvv'!$B$1:$AV$1,0),FALSE),VLOOKUP($B52,'Justerad allokering kvv'!$B$1:$AG$700,MATCH(X$1,'Justerad allokering kvv'!$B$1:$AF$1,0),FALSE)))</f>
        <v>0</v>
      </c>
      <c r="Y52">
        <f>IF($B52=" ","",IF(ISERROR(1/VLOOKUP($B52,'Justerad allokering kvv'!$B$1:$AG$700,MATCH(Y$1,'Justerad allokering kvv'!$B$1:$AF$1,0),FALSE)),VLOOKUP($B52,'Allokerad kvv'!$B$2:$AV$700,MATCH(Y$1,'Allokerad kvv'!$B$1:$AV$1,0),FALSE),VLOOKUP($B52,'Justerad allokering kvv'!$B$1:$AG$700,MATCH(Y$1,'Justerad allokering kvv'!$B$1:$AF$1,0),FALSE)))</f>
        <v>0</v>
      </c>
      <c r="AB52">
        <f>IFERROR(VLOOKUP($B52,Kraftvärmeprod!$B$1:$AO$424,MATCH("Tillförd energi från rökgaskondensering (GWh)",Kraftvärmeprod!$B$1:$AG$1,0),FALSE)/1,0)</f>
        <v>0</v>
      </c>
      <c r="AE52" s="122">
        <f t="shared" si="0"/>
        <v>0</v>
      </c>
      <c r="AG52">
        <f t="shared" si="1"/>
        <v>0</v>
      </c>
      <c r="AH52">
        <f t="shared" si="2"/>
        <v>0</v>
      </c>
      <c r="AI52" t="str">
        <f>IF(AH52=0,"",AH52/VLOOKUP(B52,Kraftvärmeprod!$B$1:$BC$480,MATCH("Summa tillförd energi exklusive rökgaskondensering",Kraftvärmeprod!$B$1:$BC$1,0),FALSE))</f>
        <v/>
      </c>
      <c r="AK52">
        <f t="shared" si="3"/>
        <v>0</v>
      </c>
    </row>
    <row r="53" spans="1:37" x14ac:dyDescent="0.25">
      <c r="A53" s="2" t="s">
        <v>101</v>
      </c>
      <c r="B53" s="2" t="s">
        <v>104</v>
      </c>
      <c r="C53">
        <f>IF($B53=" ","",IF(ISERROR(1/VLOOKUP($B53,'Justerad allokering kvv'!$B$1:$AG$700,MATCH(C$1,'Justerad allokering kvv'!$B$1:$AF$1,0),FALSE)),VLOOKUP($B53,'Allokerad kvv'!$B$2:$AV$700,MATCH(C$1,'Allokerad kvv'!$B$1:$AV$1,0),FALSE),VLOOKUP($B53,'Justerad allokering kvv'!$B$1:$AG$700,MATCH(C$1,'Justerad allokering kvv'!$B$1:$AF$1,0),FALSE)))</f>
        <v>0</v>
      </c>
      <c r="D53">
        <f>IF($B53=" ","",IF(ISERROR(1/VLOOKUP($B53,'Justerad allokering kvv'!$B$1:$AG$700,MATCH(D$1,'Justerad allokering kvv'!$B$1:$AF$1,0),FALSE)),VLOOKUP($B53,'Allokerad kvv'!$B$2:$AV$700,MATCH(D$1,'Allokerad kvv'!$B$1:$AV$1,0),FALSE),VLOOKUP($B53,'Justerad allokering kvv'!$B$1:$AG$700,MATCH(D$1,'Justerad allokering kvv'!$B$1:$AF$1,0),FALSE)))</f>
        <v>0</v>
      </c>
      <c r="E53">
        <f>IF($B53=" ","",IF(ISERROR(1/VLOOKUP($B53,'Justerad allokering kvv'!$B$1:$AG$700,MATCH(E$1,'Justerad allokering kvv'!$B$1:$AF$1,0),FALSE)),VLOOKUP($B53,'Allokerad kvv'!$B$2:$AV$700,MATCH(E$1,'Allokerad kvv'!$B$1:$AV$1,0),FALSE),VLOOKUP($B53,'Justerad allokering kvv'!$B$1:$AG$700,MATCH(E$1,'Justerad allokering kvv'!$B$1:$AF$1,0),FALSE)))</f>
        <v>0</v>
      </c>
      <c r="F53">
        <f>IF($B53=" ","",IF(ISERROR(1/VLOOKUP($B53,'Justerad allokering kvv'!$B$1:$AG$700,MATCH(F$1,'Justerad allokering kvv'!$B$1:$AF$1,0),FALSE)),VLOOKUP($B53,'Allokerad kvv'!$B$2:$AV$700,MATCH(F$1,'Allokerad kvv'!$B$1:$AV$1,0),FALSE),VLOOKUP($B53,'Justerad allokering kvv'!$B$1:$AG$700,MATCH(F$1,'Justerad allokering kvv'!$B$1:$AF$1,0),FALSE)))</f>
        <v>0</v>
      </c>
      <c r="G53">
        <f>IF($B53=" ","",IF(ISERROR(1/VLOOKUP($B53,'Justerad allokering kvv'!$B$1:$AG$700,MATCH(G$1,'Justerad allokering kvv'!$B$1:$AF$1,0),FALSE)),VLOOKUP($B53,'Allokerad kvv'!$B$2:$AV$700,MATCH(G$1,'Allokerad kvv'!$B$1:$AV$1,0),FALSE),VLOOKUP($B53,'Justerad allokering kvv'!$B$1:$AG$700,MATCH(G$1,'Justerad allokering kvv'!$B$1:$AF$1,0),FALSE)))</f>
        <v>0</v>
      </c>
      <c r="H53">
        <f>IF($B53=" ","",IF(ISERROR(1/VLOOKUP($B53,'Justerad allokering kvv'!$B$1:$AG$700,MATCH(H$1,'Justerad allokering kvv'!$B$1:$AF$1,0),FALSE)),VLOOKUP($B53,'Allokerad kvv'!$B$2:$AV$700,MATCH(H$1,'Allokerad kvv'!$B$1:$AV$1,0),FALSE),VLOOKUP($B53,'Justerad allokering kvv'!$B$1:$AG$700,MATCH(H$1,'Justerad allokering kvv'!$B$1:$AF$1,0),FALSE)))</f>
        <v>0</v>
      </c>
      <c r="I53">
        <f>IF($B53=" ","",IF(ISERROR(1/VLOOKUP($B53,'Justerad allokering kvv'!$B$1:$AG$700,MATCH(I$1,'Justerad allokering kvv'!$B$1:$AF$1,0),FALSE)),VLOOKUP($B53,'Allokerad kvv'!$B$2:$AV$700,MATCH(I$1,'Allokerad kvv'!$B$1:$AV$1,0),FALSE),VLOOKUP($B53,'Justerad allokering kvv'!$B$1:$AG$700,MATCH(I$1,'Justerad allokering kvv'!$B$1:$AF$1,0),FALSE)))</f>
        <v>0</v>
      </c>
      <c r="J53">
        <f>IF($B53=" ","",IF(ISERROR(1/VLOOKUP($B53,'Justerad allokering kvv'!$B$1:$AG$700,MATCH(J$1,'Justerad allokering kvv'!$B$1:$AF$1,0),FALSE)),VLOOKUP($B53,'Allokerad kvv'!$B$2:$AV$700,MATCH(J$1,'Allokerad kvv'!$B$1:$AV$1,0),FALSE),VLOOKUP($B53,'Justerad allokering kvv'!$B$1:$AG$700,MATCH(J$1,'Justerad allokering kvv'!$B$1:$AF$1,0),FALSE)))</f>
        <v>0</v>
      </c>
      <c r="K53">
        <f>IF($B53=" ","",IF(ISERROR(1/VLOOKUP($B53,'Justerad allokering kvv'!$B$1:$AG$700,MATCH(K$1,'Justerad allokering kvv'!$B$1:$AF$1,0),FALSE)),VLOOKUP($B53,'Allokerad kvv'!$B$2:$AV$700,MATCH(K$1,'Allokerad kvv'!$B$1:$AV$1,0),FALSE),VLOOKUP($B53,'Justerad allokering kvv'!$B$1:$AG$700,MATCH(K$1,'Justerad allokering kvv'!$B$1:$AF$1,0),FALSE)))</f>
        <v>0</v>
      </c>
      <c r="L53">
        <f>IF($B53=" ","",IF(ISERROR(1/VLOOKUP($B53,'Justerad allokering kvv'!$B$1:$AG$700,MATCH(L$1,'Justerad allokering kvv'!$B$1:$AF$1,0),FALSE)),VLOOKUP($B53,'Allokerad kvv'!$B$2:$AV$700,MATCH(L$1,'Allokerad kvv'!$B$1:$AV$1,0),FALSE),VLOOKUP($B53,'Justerad allokering kvv'!$B$1:$AG$700,MATCH(L$1,'Justerad allokering kvv'!$B$1:$AF$1,0),FALSE)))</f>
        <v>0</v>
      </c>
      <c r="M53">
        <f>IF($B53=" ","",IF(ISERROR(1/VLOOKUP($B53,'Justerad allokering kvv'!$B$1:$AG$700,MATCH(M$1,'Justerad allokering kvv'!$B$1:$AF$1,0),FALSE)),VLOOKUP($B53,'Allokerad kvv'!$B$2:$AV$700,MATCH(M$1,'Allokerad kvv'!$B$1:$AV$1,0),FALSE),VLOOKUP($B53,'Justerad allokering kvv'!$B$1:$AG$700,MATCH(M$1,'Justerad allokering kvv'!$B$1:$AF$1,0),FALSE)))</f>
        <v>0</v>
      </c>
      <c r="N53">
        <f>IF($B53=" ","",IF(ISERROR(1/VLOOKUP($B53,'Justerad allokering kvv'!$B$1:$AG$700,MATCH(N$1,'Justerad allokering kvv'!$B$1:$AF$1,0),FALSE)),VLOOKUP($B53,'Allokerad kvv'!$B$2:$AV$700,MATCH(N$1,'Allokerad kvv'!$B$1:$AV$1,0),FALSE),VLOOKUP($B53,'Justerad allokering kvv'!$B$1:$AG$700,MATCH(N$1,'Justerad allokering kvv'!$B$1:$AF$1,0),FALSE)))</f>
        <v>0</v>
      </c>
      <c r="O53">
        <f>IF($B53=" ","",IF(ISERROR(1/VLOOKUP($B53,'Justerad allokering kvv'!$B$1:$AG$700,MATCH(O$1,'Justerad allokering kvv'!$B$1:$AF$1,0),FALSE)),VLOOKUP($B53,'Allokerad kvv'!$B$2:$AV$700,MATCH(O$1,'Allokerad kvv'!$B$1:$AV$1,0),FALSE),VLOOKUP($B53,'Justerad allokering kvv'!$B$1:$AG$700,MATCH(O$1,'Justerad allokering kvv'!$B$1:$AF$1,0),FALSE)))</f>
        <v>0</v>
      </c>
      <c r="P53">
        <f>IF($B53=" ","",IF(ISERROR(1/VLOOKUP($B53,'Justerad allokering kvv'!$B$1:$AG$700,MATCH(P$1,'Justerad allokering kvv'!$B$1:$AF$1,0),FALSE)),VLOOKUP($B53,'Allokerad kvv'!$B$2:$AV$700,MATCH(P$1,'Allokerad kvv'!$B$1:$AV$1,0),FALSE),VLOOKUP($B53,'Justerad allokering kvv'!$B$1:$AG$700,MATCH(P$1,'Justerad allokering kvv'!$B$1:$AF$1,0),FALSE)))</f>
        <v>0</v>
      </c>
      <c r="Q53">
        <f>IF($B53=" ","",IF(ISERROR(1/VLOOKUP($B53,'Justerad allokering kvv'!$B$1:$AG$700,MATCH(Q$1,'Justerad allokering kvv'!$B$1:$AF$1,0),FALSE)),VLOOKUP($B53,'Allokerad kvv'!$B$2:$AV$700,MATCH(Q$1,'Allokerad kvv'!$B$1:$AV$1,0),FALSE),VLOOKUP($B53,'Justerad allokering kvv'!$B$1:$AG$700,MATCH(Q$1,'Justerad allokering kvv'!$B$1:$AF$1,0),FALSE)))</f>
        <v>0</v>
      </c>
      <c r="R53">
        <f>IF($B53=" ","",IF(ISERROR(1/VLOOKUP($B53,'Justerad allokering kvv'!$B$1:$AG$700,MATCH(R$1,'Justerad allokering kvv'!$B$1:$AF$1,0),FALSE)),VLOOKUP($B53,'Allokerad kvv'!$B$2:$AV$700,MATCH(R$1,'Allokerad kvv'!$B$1:$AV$1,0),FALSE),VLOOKUP($B53,'Justerad allokering kvv'!$B$1:$AG$700,MATCH(R$1,'Justerad allokering kvv'!$B$1:$AF$1,0),FALSE)))</f>
        <v>0</v>
      </c>
      <c r="S53">
        <f>IF($B53=" ","",IF(ISERROR(1/VLOOKUP($B53,'Justerad allokering kvv'!$B$1:$AG$700,MATCH(S$1,'Justerad allokering kvv'!$B$1:$AF$1,0),FALSE)),VLOOKUP($B53,'Allokerad kvv'!$B$2:$AV$700,MATCH(S$1,'Allokerad kvv'!$B$1:$AV$1,0),FALSE),VLOOKUP($B53,'Justerad allokering kvv'!$B$1:$AG$700,MATCH(S$1,'Justerad allokering kvv'!$B$1:$AF$1,0),FALSE)))</f>
        <v>0</v>
      </c>
      <c r="T53">
        <f>IF($B53=" ","",IF(ISERROR(1/VLOOKUP($B53,'Justerad allokering kvv'!$B$1:$AG$700,MATCH(T$1,'Justerad allokering kvv'!$B$1:$AF$1,0),FALSE)),VLOOKUP($B53,'Allokerad kvv'!$B$2:$AV$700,MATCH(T$1,'Allokerad kvv'!$B$1:$AV$1,0),FALSE),VLOOKUP($B53,'Justerad allokering kvv'!$B$1:$AG$700,MATCH(T$1,'Justerad allokering kvv'!$B$1:$AF$1,0),FALSE)))</f>
        <v>0</v>
      </c>
      <c r="U53">
        <f>IF($B53=" ","",IF(ISERROR(1/VLOOKUP($B53,'Justerad allokering kvv'!$B$1:$AG$700,MATCH(U$1,'Justerad allokering kvv'!$B$1:$AF$1,0),FALSE)),VLOOKUP($B53,'Allokerad kvv'!$B$2:$AV$700,MATCH(U$1,'Allokerad kvv'!$B$1:$AV$1,0),FALSE),VLOOKUP($B53,'Justerad allokering kvv'!$B$1:$AG$700,MATCH(U$1,'Justerad allokering kvv'!$B$1:$AF$1,0),FALSE)))</f>
        <v>0</v>
      </c>
      <c r="V53">
        <f>IF($B53=" ","",IF(ISERROR(1/VLOOKUP($B53,'Justerad allokering kvv'!$B$1:$AG$700,MATCH(V$1,'Justerad allokering kvv'!$B$1:$AF$1,0),FALSE)),VLOOKUP($B53,'Allokerad kvv'!$B$2:$AV$700,MATCH(V$1,'Allokerad kvv'!$B$1:$AV$1,0),FALSE),VLOOKUP($B53,'Justerad allokering kvv'!$B$1:$AG$700,MATCH(V$1,'Justerad allokering kvv'!$B$1:$AF$1,0),FALSE)))</f>
        <v>0</v>
      </c>
      <c r="W53">
        <f>IF($B53=" ","",IF(ISERROR(1/VLOOKUP($B53,'Justerad allokering kvv'!$B$1:$AG$700,MATCH(W$1,'Justerad allokering kvv'!$B$1:$AF$1,0),FALSE)),VLOOKUP($B53,'Allokerad kvv'!$B$2:$AV$700,MATCH(W$1,'Allokerad kvv'!$B$1:$AV$1,0),FALSE),VLOOKUP($B53,'Justerad allokering kvv'!$B$1:$AG$700,MATCH(W$1,'Justerad allokering kvv'!$B$1:$AF$1,0),FALSE)))</f>
        <v>0</v>
      </c>
      <c r="X53">
        <f>IF($B53=" ","",IF(ISERROR(1/VLOOKUP($B53,'Justerad allokering kvv'!$B$1:$AG$700,MATCH(X$1,'Justerad allokering kvv'!$B$1:$AF$1,0),FALSE)),VLOOKUP($B53,'Allokerad kvv'!$B$2:$AV$700,MATCH(X$1,'Allokerad kvv'!$B$1:$AV$1,0),FALSE),VLOOKUP($B53,'Justerad allokering kvv'!$B$1:$AG$700,MATCH(X$1,'Justerad allokering kvv'!$B$1:$AF$1,0),FALSE)))</f>
        <v>0</v>
      </c>
      <c r="Y53">
        <f>IF($B53=" ","",IF(ISERROR(1/VLOOKUP($B53,'Justerad allokering kvv'!$B$1:$AG$700,MATCH(Y$1,'Justerad allokering kvv'!$B$1:$AF$1,0),FALSE)),VLOOKUP($B53,'Allokerad kvv'!$B$2:$AV$700,MATCH(Y$1,'Allokerad kvv'!$B$1:$AV$1,0),FALSE),VLOOKUP($B53,'Justerad allokering kvv'!$B$1:$AG$700,MATCH(Y$1,'Justerad allokering kvv'!$B$1:$AF$1,0),FALSE)))</f>
        <v>0</v>
      </c>
      <c r="AB53">
        <f>IFERROR(VLOOKUP($B53,Kraftvärmeprod!$B$1:$AO$424,MATCH("Tillförd energi från rökgaskondensering (GWh)",Kraftvärmeprod!$B$1:$AG$1,0),FALSE)/1,0)</f>
        <v>0</v>
      </c>
      <c r="AE53" s="122">
        <f t="shared" si="0"/>
        <v>0</v>
      </c>
      <c r="AG53">
        <f t="shared" si="1"/>
        <v>0</v>
      </c>
      <c r="AH53">
        <f t="shared" si="2"/>
        <v>0</v>
      </c>
      <c r="AI53" t="str">
        <f>IF(AH53=0,"",AH53/VLOOKUP(B53,Kraftvärmeprod!$B$1:$BC$480,MATCH("Summa tillförd energi exklusive rökgaskondensering",Kraftvärmeprod!$B$1:$BC$1,0),FALSE))</f>
        <v/>
      </c>
      <c r="AK53">
        <f t="shared" si="3"/>
        <v>0</v>
      </c>
    </row>
    <row r="54" spans="1:37" x14ac:dyDescent="0.25">
      <c r="A54" s="2" t="s">
        <v>101</v>
      </c>
      <c r="B54" s="2" t="s">
        <v>105</v>
      </c>
      <c r="C54">
        <f>IF($B54=" ","",IF(ISERROR(1/VLOOKUP($B54,'Justerad allokering kvv'!$B$1:$AG$700,MATCH(C$1,'Justerad allokering kvv'!$B$1:$AF$1,0),FALSE)),VLOOKUP($B54,'Allokerad kvv'!$B$2:$AV$700,MATCH(C$1,'Allokerad kvv'!$B$1:$AV$1,0),FALSE),VLOOKUP($B54,'Justerad allokering kvv'!$B$1:$AG$700,MATCH(C$1,'Justerad allokering kvv'!$B$1:$AF$1,0),FALSE)))</f>
        <v>0</v>
      </c>
      <c r="D54">
        <f>IF($B54=" ","",IF(ISERROR(1/VLOOKUP($B54,'Justerad allokering kvv'!$B$1:$AG$700,MATCH(D$1,'Justerad allokering kvv'!$B$1:$AF$1,0),FALSE)),VLOOKUP($B54,'Allokerad kvv'!$B$2:$AV$700,MATCH(D$1,'Allokerad kvv'!$B$1:$AV$1,0),FALSE),VLOOKUP($B54,'Justerad allokering kvv'!$B$1:$AG$700,MATCH(D$1,'Justerad allokering kvv'!$B$1:$AF$1,0),FALSE)))</f>
        <v>0</v>
      </c>
      <c r="E54">
        <f>IF($B54=" ","",IF(ISERROR(1/VLOOKUP($B54,'Justerad allokering kvv'!$B$1:$AG$700,MATCH(E$1,'Justerad allokering kvv'!$B$1:$AF$1,0),FALSE)),VLOOKUP($B54,'Allokerad kvv'!$B$2:$AV$700,MATCH(E$1,'Allokerad kvv'!$B$1:$AV$1,0),FALSE),VLOOKUP($B54,'Justerad allokering kvv'!$B$1:$AG$700,MATCH(E$1,'Justerad allokering kvv'!$B$1:$AF$1,0),FALSE)))</f>
        <v>0</v>
      </c>
      <c r="F54">
        <f>IF($B54=" ","",IF(ISERROR(1/VLOOKUP($B54,'Justerad allokering kvv'!$B$1:$AG$700,MATCH(F$1,'Justerad allokering kvv'!$B$1:$AF$1,0),FALSE)),VLOOKUP($B54,'Allokerad kvv'!$B$2:$AV$700,MATCH(F$1,'Allokerad kvv'!$B$1:$AV$1,0),FALSE),VLOOKUP($B54,'Justerad allokering kvv'!$B$1:$AG$700,MATCH(F$1,'Justerad allokering kvv'!$B$1:$AF$1,0),FALSE)))</f>
        <v>0</v>
      </c>
      <c r="G54">
        <f>IF($B54=" ","",IF(ISERROR(1/VLOOKUP($B54,'Justerad allokering kvv'!$B$1:$AG$700,MATCH(G$1,'Justerad allokering kvv'!$B$1:$AF$1,0),FALSE)),VLOOKUP($B54,'Allokerad kvv'!$B$2:$AV$700,MATCH(G$1,'Allokerad kvv'!$B$1:$AV$1,0),FALSE),VLOOKUP($B54,'Justerad allokering kvv'!$B$1:$AG$700,MATCH(G$1,'Justerad allokering kvv'!$B$1:$AF$1,0),FALSE)))</f>
        <v>0</v>
      </c>
      <c r="H54">
        <f>IF($B54=" ","",IF(ISERROR(1/VLOOKUP($B54,'Justerad allokering kvv'!$B$1:$AG$700,MATCH(H$1,'Justerad allokering kvv'!$B$1:$AF$1,0),FALSE)),VLOOKUP($B54,'Allokerad kvv'!$B$2:$AV$700,MATCH(H$1,'Allokerad kvv'!$B$1:$AV$1,0),FALSE),VLOOKUP($B54,'Justerad allokering kvv'!$B$1:$AG$700,MATCH(H$1,'Justerad allokering kvv'!$B$1:$AF$1,0),FALSE)))</f>
        <v>0</v>
      </c>
      <c r="I54">
        <f>IF($B54=" ","",IF(ISERROR(1/VLOOKUP($B54,'Justerad allokering kvv'!$B$1:$AG$700,MATCH(I$1,'Justerad allokering kvv'!$B$1:$AF$1,0),FALSE)),VLOOKUP($B54,'Allokerad kvv'!$B$2:$AV$700,MATCH(I$1,'Allokerad kvv'!$B$1:$AV$1,0),FALSE),VLOOKUP($B54,'Justerad allokering kvv'!$B$1:$AG$700,MATCH(I$1,'Justerad allokering kvv'!$B$1:$AF$1,0),FALSE)))</f>
        <v>0</v>
      </c>
      <c r="J54">
        <f>IF($B54=" ","",IF(ISERROR(1/VLOOKUP($B54,'Justerad allokering kvv'!$B$1:$AG$700,MATCH(J$1,'Justerad allokering kvv'!$B$1:$AF$1,0),FALSE)),VLOOKUP($B54,'Allokerad kvv'!$B$2:$AV$700,MATCH(J$1,'Allokerad kvv'!$B$1:$AV$1,0),FALSE),VLOOKUP($B54,'Justerad allokering kvv'!$B$1:$AG$700,MATCH(J$1,'Justerad allokering kvv'!$B$1:$AF$1,0),FALSE)))</f>
        <v>0</v>
      </c>
      <c r="K54">
        <f>IF($B54=" ","",IF(ISERROR(1/VLOOKUP($B54,'Justerad allokering kvv'!$B$1:$AG$700,MATCH(K$1,'Justerad allokering kvv'!$B$1:$AF$1,0),FALSE)),VLOOKUP($B54,'Allokerad kvv'!$B$2:$AV$700,MATCH(K$1,'Allokerad kvv'!$B$1:$AV$1,0),FALSE),VLOOKUP($B54,'Justerad allokering kvv'!$B$1:$AG$700,MATCH(K$1,'Justerad allokering kvv'!$B$1:$AF$1,0),FALSE)))</f>
        <v>0</v>
      </c>
      <c r="L54">
        <f>IF($B54=" ","",IF(ISERROR(1/VLOOKUP($B54,'Justerad allokering kvv'!$B$1:$AG$700,MATCH(L$1,'Justerad allokering kvv'!$B$1:$AF$1,0),FALSE)),VLOOKUP($B54,'Allokerad kvv'!$B$2:$AV$700,MATCH(L$1,'Allokerad kvv'!$B$1:$AV$1,0),FALSE),VLOOKUP($B54,'Justerad allokering kvv'!$B$1:$AG$700,MATCH(L$1,'Justerad allokering kvv'!$B$1:$AF$1,0),FALSE)))</f>
        <v>0</v>
      </c>
      <c r="M54">
        <f>IF($B54=" ","",IF(ISERROR(1/VLOOKUP($B54,'Justerad allokering kvv'!$B$1:$AG$700,MATCH(M$1,'Justerad allokering kvv'!$B$1:$AF$1,0),FALSE)),VLOOKUP($B54,'Allokerad kvv'!$B$2:$AV$700,MATCH(M$1,'Allokerad kvv'!$B$1:$AV$1,0),FALSE),VLOOKUP($B54,'Justerad allokering kvv'!$B$1:$AG$700,MATCH(M$1,'Justerad allokering kvv'!$B$1:$AF$1,0),FALSE)))</f>
        <v>0</v>
      </c>
      <c r="N54">
        <f>IF($B54=" ","",IF(ISERROR(1/VLOOKUP($B54,'Justerad allokering kvv'!$B$1:$AG$700,MATCH(N$1,'Justerad allokering kvv'!$B$1:$AF$1,0),FALSE)),VLOOKUP($B54,'Allokerad kvv'!$B$2:$AV$700,MATCH(N$1,'Allokerad kvv'!$B$1:$AV$1,0),FALSE),VLOOKUP($B54,'Justerad allokering kvv'!$B$1:$AG$700,MATCH(N$1,'Justerad allokering kvv'!$B$1:$AF$1,0),FALSE)))</f>
        <v>0</v>
      </c>
      <c r="O54">
        <f>IF($B54=" ","",IF(ISERROR(1/VLOOKUP($B54,'Justerad allokering kvv'!$B$1:$AG$700,MATCH(O$1,'Justerad allokering kvv'!$B$1:$AF$1,0),FALSE)),VLOOKUP($B54,'Allokerad kvv'!$B$2:$AV$700,MATCH(O$1,'Allokerad kvv'!$B$1:$AV$1,0),FALSE),VLOOKUP($B54,'Justerad allokering kvv'!$B$1:$AG$700,MATCH(O$1,'Justerad allokering kvv'!$B$1:$AF$1,0),FALSE)))</f>
        <v>0</v>
      </c>
      <c r="P54">
        <f>IF($B54=" ","",IF(ISERROR(1/VLOOKUP($B54,'Justerad allokering kvv'!$B$1:$AG$700,MATCH(P$1,'Justerad allokering kvv'!$B$1:$AF$1,0),FALSE)),VLOOKUP($B54,'Allokerad kvv'!$B$2:$AV$700,MATCH(P$1,'Allokerad kvv'!$B$1:$AV$1,0),FALSE),VLOOKUP($B54,'Justerad allokering kvv'!$B$1:$AG$700,MATCH(P$1,'Justerad allokering kvv'!$B$1:$AF$1,0),FALSE)))</f>
        <v>0</v>
      </c>
      <c r="Q54">
        <f>IF($B54=" ","",IF(ISERROR(1/VLOOKUP($B54,'Justerad allokering kvv'!$B$1:$AG$700,MATCH(Q$1,'Justerad allokering kvv'!$B$1:$AF$1,0),FALSE)),VLOOKUP($B54,'Allokerad kvv'!$B$2:$AV$700,MATCH(Q$1,'Allokerad kvv'!$B$1:$AV$1,0),FALSE),VLOOKUP($B54,'Justerad allokering kvv'!$B$1:$AG$700,MATCH(Q$1,'Justerad allokering kvv'!$B$1:$AF$1,0),FALSE)))</f>
        <v>0</v>
      </c>
      <c r="R54">
        <f>IF($B54=" ","",IF(ISERROR(1/VLOOKUP($B54,'Justerad allokering kvv'!$B$1:$AG$700,MATCH(R$1,'Justerad allokering kvv'!$B$1:$AF$1,0),FALSE)),VLOOKUP($B54,'Allokerad kvv'!$B$2:$AV$700,MATCH(R$1,'Allokerad kvv'!$B$1:$AV$1,0),FALSE),VLOOKUP($B54,'Justerad allokering kvv'!$B$1:$AG$700,MATCH(R$1,'Justerad allokering kvv'!$B$1:$AF$1,0),FALSE)))</f>
        <v>0</v>
      </c>
      <c r="S54">
        <f>IF($B54=" ","",IF(ISERROR(1/VLOOKUP($B54,'Justerad allokering kvv'!$B$1:$AG$700,MATCH(S$1,'Justerad allokering kvv'!$B$1:$AF$1,0),FALSE)),VLOOKUP($B54,'Allokerad kvv'!$B$2:$AV$700,MATCH(S$1,'Allokerad kvv'!$B$1:$AV$1,0),FALSE),VLOOKUP($B54,'Justerad allokering kvv'!$B$1:$AG$700,MATCH(S$1,'Justerad allokering kvv'!$B$1:$AF$1,0),FALSE)))</f>
        <v>0</v>
      </c>
      <c r="T54">
        <f>IF($B54=" ","",IF(ISERROR(1/VLOOKUP($B54,'Justerad allokering kvv'!$B$1:$AG$700,MATCH(T$1,'Justerad allokering kvv'!$B$1:$AF$1,0),FALSE)),VLOOKUP($B54,'Allokerad kvv'!$B$2:$AV$700,MATCH(T$1,'Allokerad kvv'!$B$1:$AV$1,0),FALSE),VLOOKUP($B54,'Justerad allokering kvv'!$B$1:$AG$700,MATCH(T$1,'Justerad allokering kvv'!$B$1:$AF$1,0),FALSE)))</f>
        <v>0</v>
      </c>
      <c r="U54">
        <f>IF($B54=" ","",IF(ISERROR(1/VLOOKUP($B54,'Justerad allokering kvv'!$B$1:$AG$700,MATCH(U$1,'Justerad allokering kvv'!$B$1:$AF$1,0),FALSE)),VLOOKUP($B54,'Allokerad kvv'!$B$2:$AV$700,MATCH(U$1,'Allokerad kvv'!$B$1:$AV$1,0),FALSE),VLOOKUP($B54,'Justerad allokering kvv'!$B$1:$AG$700,MATCH(U$1,'Justerad allokering kvv'!$B$1:$AF$1,0),FALSE)))</f>
        <v>0</v>
      </c>
      <c r="V54">
        <f>IF($B54=" ","",IF(ISERROR(1/VLOOKUP($B54,'Justerad allokering kvv'!$B$1:$AG$700,MATCH(V$1,'Justerad allokering kvv'!$B$1:$AF$1,0),FALSE)),VLOOKUP($B54,'Allokerad kvv'!$B$2:$AV$700,MATCH(V$1,'Allokerad kvv'!$B$1:$AV$1,0),FALSE),VLOOKUP($B54,'Justerad allokering kvv'!$B$1:$AG$700,MATCH(V$1,'Justerad allokering kvv'!$B$1:$AF$1,0),FALSE)))</f>
        <v>0</v>
      </c>
      <c r="W54">
        <f>IF($B54=" ","",IF(ISERROR(1/VLOOKUP($B54,'Justerad allokering kvv'!$B$1:$AG$700,MATCH(W$1,'Justerad allokering kvv'!$B$1:$AF$1,0),FALSE)),VLOOKUP($B54,'Allokerad kvv'!$B$2:$AV$700,MATCH(W$1,'Allokerad kvv'!$B$1:$AV$1,0),FALSE),VLOOKUP($B54,'Justerad allokering kvv'!$B$1:$AG$700,MATCH(W$1,'Justerad allokering kvv'!$B$1:$AF$1,0),FALSE)))</f>
        <v>0</v>
      </c>
      <c r="X54">
        <f>IF($B54=" ","",IF(ISERROR(1/VLOOKUP($B54,'Justerad allokering kvv'!$B$1:$AG$700,MATCH(X$1,'Justerad allokering kvv'!$B$1:$AF$1,0),FALSE)),VLOOKUP($B54,'Allokerad kvv'!$B$2:$AV$700,MATCH(X$1,'Allokerad kvv'!$B$1:$AV$1,0),FALSE),VLOOKUP($B54,'Justerad allokering kvv'!$B$1:$AG$700,MATCH(X$1,'Justerad allokering kvv'!$B$1:$AF$1,0),FALSE)))</f>
        <v>0</v>
      </c>
      <c r="Y54">
        <f>IF($B54=" ","",IF(ISERROR(1/VLOOKUP($B54,'Justerad allokering kvv'!$B$1:$AG$700,MATCH(Y$1,'Justerad allokering kvv'!$B$1:$AF$1,0),FALSE)),VLOOKUP($B54,'Allokerad kvv'!$B$2:$AV$700,MATCH(Y$1,'Allokerad kvv'!$B$1:$AV$1,0),FALSE),VLOOKUP($B54,'Justerad allokering kvv'!$B$1:$AG$700,MATCH(Y$1,'Justerad allokering kvv'!$B$1:$AF$1,0),FALSE)))</f>
        <v>0</v>
      </c>
      <c r="AB54">
        <f>IFERROR(VLOOKUP($B54,Kraftvärmeprod!$B$1:$AO$424,MATCH("Tillförd energi från rökgaskondensering (GWh)",Kraftvärmeprod!$B$1:$AG$1,0),FALSE)/1,0)</f>
        <v>0</v>
      </c>
      <c r="AE54" s="122">
        <f t="shared" si="0"/>
        <v>0</v>
      </c>
      <c r="AG54">
        <f t="shared" si="1"/>
        <v>0</v>
      </c>
      <c r="AH54">
        <f t="shared" si="2"/>
        <v>0</v>
      </c>
      <c r="AI54" t="str">
        <f>IF(AH54=0,"",AH54/VLOOKUP(B54,Kraftvärmeprod!$B$1:$BC$480,MATCH("Summa tillförd energi exklusive rökgaskondensering",Kraftvärmeprod!$B$1:$BC$1,0),FALSE))</f>
        <v/>
      </c>
      <c r="AK54">
        <f t="shared" si="3"/>
        <v>0</v>
      </c>
    </row>
    <row r="55" spans="1:37" x14ac:dyDescent="0.25">
      <c r="A55" s="2" t="s">
        <v>101</v>
      </c>
      <c r="B55" s="2" t="s">
        <v>106</v>
      </c>
      <c r="C55">
        <f>IF($B55=" ","",IF(ISERROR(1/VLOOKUP($B55,'Justerad allokering kvv'!$B$1:$AG$700,MATCH(C$1,'Justerad allokering kvv'!$B$1:$AF$1,0),FALSE)),VLOOKUP($B55,'Allokerad kvv'!$B$2:$AV$700,MATCH(C$1,'Allokerad kvv'!$B$1:$AV$1,0),FALSE),VLOOKUP($B55,'Justerad allokering kvv'!$B$1:$AG$700,MATCH(C$1,'Justerad allokering kvv'!$B$1:$AF$1,0),FALSE)))</f>
        <v>0</v>
      </c>
      <c r="D55">
        <f>IF($B55=" ","",IF(ISERROR(1/VLOOKUP($B55,'Justerad allokering kvv'!$B$1:$AG$700,MATCH(D$1,'Justerad allokering kvv'!$B$1:$AF$1,0),FALSE)),VLOOKUP($B55,'Allokerad kvv'!$B$2:$AV$700,MATCH(D$1,'Allokerad kvv'!$B$1:$AV$1,0),FALSE),VLOOKUP($B55,'Justerad allokering kvv'!$B$1:$AG$700,MATCH(D$1,'Justerad allokering kvv'!$B$1:$AF$1,0),FALSE)))</f>
        <v>0</v>
      </c>
      <c r="E55">
        <f>IF($B55=" ","",IF(ISERROR(1/VLOOKUP($B55,'Justerad allokering kvv'!$B$1:$AG$700,MATCH(E$1,'Justerad allokering kvv'!$B$1:$AF$1,0),FALSE)),VLOOKUP($B55,'Allokerad kvv'!$B$2:$AV$700,MATCH(E$1,'Allokerad kvv'!$B$1:$AV$1,0),FALSE),VLOOKUP($B55,'Justerad allokering kvv'!$B$1:$AG$700,MATCH(E$1,'Justerad allokering kvv'!$B$1:$AF$1,0),FALSE)))</f>
        <v>0</v>
      </c>
      <c r="F55">
        <f>IF($B55=" ","",IF(ISERROR(1/VLOOKUP($B55,'Justerad allokering kvv'!$B$1:$AG$700,MATCH(F$1,'Justerad allokering kvv'!$B$1:$AF$1,0),FALSE)),VLOOKUP($B55,'Allokerad kvv'!$B$2:$AV$700,MATCH(F$1,'Allokerad kvv'!$B$1:$AV$1,0),FALSE),VLOOKUP($B55,'Justerad allokering kvv'!$B$1:$AG$700,MATCH(F$1,'Justerad allokering kvv'!$B$1:$AF$1,0),FALSE)))</f>
        <v>0</v>
      </c>
      <c r="G55">
        <f>IF($B55=" ","",IF(ISERROR(1/VLOOKUP($B55,'Justerad allokering kvv'!$B$1:$AG$700,MATCH(G$1,'Justerad allokering kvv'!$B$1:$AF$1,0),FALSE)),VLOOKUP($B55,'Allokerad kvv'!$B$2:$AV$700,MATCH(G$1,'Allokerad kvv'!$B$1:$AV$1,0),FALSE),VLOOKUP($B55,'Justerad allokering kvv'!$B$1:$AG$700,MATCH(G$1,'Justerad allokering kvv'!$B$1:$AF$1,0),FALSE)))</f>
        <v>0</v>
      </c>
      <c r="H55">
        <f>IF($B55=" ","",IF(ISERROR(1/VLOOKUP($B55,'Justerad allokering kvv'!$B$1:$AG$700,MATCH(H$1,'Justerad allokering kvv'!$B$1:$AF$1,0),FALSE)),VLOOKUP($B55,'Allokerad kvv'!$B$2:$AV$700,MATCH(H$1,'Allokerad kvv'!$B$1:$AV$1,0),FALSE),VLOOKUP($B55,'Justerad allokering kvv'!$B$1:$AG$700,MATCH(H$1,'Justerad allokering kvv'!$B$1:$AF$1,0),FALSE)))</f>
        <v>0</v>
      </c>
      <c r="I55">
        <f>IF($B55=" ","",IF(ISERROR(1/VLOOKUP($B55,'Justerad allokering kvv'!$B$1:$AG$700,MATCH(I$1,'Justerad allokering kvv'!$B$1:$AF$1,0),FALSE)),VLOOKUP($B55,'Allokerad kvv'!$B$2:$AV$700,MATCH(I$1,'Allokerad kvv'!$B$1:$AV$1,0),FALSE),VLOOKUP($B55,'Justerad allokering kvv'!$B$1:$AG$700,MATCH(I$1,'Justerad allokering kvv'!$B$1:$AF$1,0),FALSE)))</f>
        <v>0</v>
      </c>
      <c r="J55">
        <f>IF($B55=" ","",IF(ISERROR(1/VLOOKUP($B55,'Justerad allokering kvv'!$B$1:$AG$700,MATCH(J$1,'Justerad allokering kvv'!$B$1:$AF$1,0),FALSE)),VLOOKUP($B55,'Allokerad kvv'!$B$2:$AV$700,MATCH(J$1,'Allokerad kvv'!$B$1:$AV$1,0),FALSE),VLOOKUP($B55,'Justerad allokering kvv'!$B$1:$AG$700,MATCH(J$1,'Justerad allokering kvv'!$B$1:$AF$1,0),FALSE)))</f>
        <v>0</v>
      </c>
      <c r="K55">
        <f>IF($B55=" ","",IF(ISERROR(1/VLOOKUP($B55,'Justerad allokering kvv'!$B$1:$AG$700,MATCH(K$1,'Justerad allokering kvv'!$B$1:$AF$1,0),FALSE)),VLOOKUP($B55,'Allokerad kvv'!$B$2:$AV$700,MATCH(K$1,'Allokerad kvv'!$B$1:$AV$1,0),FALSE),VLOOKUP($B55,'Justerad allokering kvv'!$B$1:$AG$700,MATCH(K$1,'Justerad allokering kvv'!$B$1:$AF$1,0),FALSE)))</f>
        <v>0</v>
      </c>
      <c r="L55">
        <f>IF($B55=" ","",IF(ISERROR(1/VLOOKUP($B55,'Justerad allokering kvv'!$B$1:$AG$700,MATCH(L$1,'Justerad allokering kvv'!$B$1:$AF$1,0),FALSE)),VLOOKUP($B55,'Allokerad kvv'!$B$2:$AV$700,MATCH(L$1,'Allokerad kvv'!$B$1:$AV$1,0),FALSE),VLOOKUP($B55,'Justerad allokering kvv'!$B$1:$AG$700,MATCH(L$1,'Justerad allokering kvv'!$B$1:$AF$1,0),FALSE)))</f>
        <v>0</v>
      </c>
      <c r="M55">
        <f>IF($B55=" ","",IF(ISERROR(1/VLOOKUP($B55,'Justerad allokering kvv'!$B$1:$AG$700,MATCH(M$1,'Justerad allokering kvv'!$B$1:$AF$1,0),FALSE)),VLOOKUP($B55,'Allokerad kvv'!$B$2:$AV$700,MATCH(M$1,'Allokerad kvv'!$B$1:$AV$1,0),FALSE),VLOOKUP($B55,'Justerad allokering kvv'!$B$1:$AG$700,MATCH(M$1,'Justerad allokering kvv'!$B$1:$AF$1,0),FALSE)))</f>
        <v>0</v>
      </c>
      <c r="N55">
        <f>IF($B55=" ","",IF(ISERROR(1/VLOOKUP($B55,'Justerad allokering kvv'!$B$1:$AG$700,MATCH(N$1,'Justerad allokering kvv'!$B$1:$AF$1,0),FALSE)),VLOOKUP($B55,'Allokerad kvv'!$B$2:$AV$700,MATCH(N$1,'Allokerad kvv'!$B$1:$AV$1,0),FALSE),VLOOKUP($B55,'Justerad allokering kvv'!$B$1:$AG$700,MATCH(N$1,'Justerad allokering kvv'!$B$1:$AF$1,0),FALSE)))</f>
        <v>0</v>
      </c>
      <c r="O55">
        <f>IF($B55=" ","",IF(ISERROR(1/VLOOKUP($B55,'Justerad allokering kvv'!$B$1:$AG$700,MATCH(O$1,'Justerad allokering kvv'!$B$1:$AF$1,0),FALSE)),VLOOKUP($B55,'Allokerad kvv'!$B$2:$AV$700,MATCH(O$1,'Allokerad kvv'!$B$1:$AV$1,0),FALSE),VLOOKUP($B55,'Justerad allokering kvv'!$B$1:$AG$700,MATCH(O$1,'Justerad allokering kvv'!$B$1:$AF$1,0),FALSE)))</f>
        <v>0</v>
      </c>
      <c r="P55">
        <f>IF($B55=" ","",IF(ISERROR(1/VLOOKUP($B55,'Justerad allokering kvv'!$B$1:$AG$700,MATCH(P$1,'Justerad allokering kvv'!$B$1:$AF$1,0),FALSE)),VLOOKUP($B55,'Allokerad kvv'!$B$2:$AV$700,MATCH(P$1,'Allokerad kvv'!$B$1:$AV$1,0),FALSE),VLOOKUP($B55,'Justerad allokering kvv'!$B$1:$AG$700,MATCH(P$1,'Justerad allokering kvv'!$B$1:$AF$1,0),FALSE)))</f>
        <v>0</v>
      </c>
      <c r="Q55">
        <f>IF($B55=" ","",IF(ISERROR(1/VLOOKUP($B55,'Justerad allokering kvv'!$B$1:$AG$700,MATCH(Q$1,'Justerad allokering kvv'!$B$1:$AF$1,0),FALSE)),VLOOKUP($B55,'Allokerad kvv'!$B$2:$AV$700,MATCH(Q$1,'Allokerad kvv'!$B$1:$AV$1,0),FALSE),VLOOKUP($B55,'Justerad allokering kvv'!$B$1:$AG$700,MATCH(Q$1,'Justerad allokering kvv'!$B$1:$AF$1,0),FALSE)))</f>
        <v>0</v>
      </c>
      <c r="R55">
        <f>IF($B55=" ","",IF(ISERROR(1/VLOOKUP($B55,'Justerad allokering kvv'!$B$1:$AG$700,MATCH(R$1,'Justerad allokering kvv'!$B$1:$AF$1,0),FALSE)),VLOOKUP($B55,'Allokerad kvv'!$B$2:$AV$700,MATCH(R$1,'Allokerad kvv'!$B$1:$AV$1,0),FALSE),VLOOKUP($B55,'Justerad allokering kvv'!$B$1:$AG$700,MATCH(R$1,'Justerad allokering kvv'!$B$1:$AF$1,0),FALSE)))</f>
        <v>0</v>
      </c>
      <c r="S55">
        <f>IF($B55=" ","",IF(ISERROR(1/VLOOKUP($B55,'Justerad allokering kvv'!$B$1:$AG$700,MATCH(S$1,'Justerad allokering kvv'!$B$1:$AF$1,0),FALSE)),VLOOKUP($B55,'Allokerad kvv'!$B$2:$AV$700,MATCH(S$1,'Allokerad kvv'!$B$1:$AV$1,0),FALSE),VLOOKUP($B55,'Justerad allokering kvv'!$B$1:$AG$700,MATCH(S$1,'Justerad allokering kvv'!$B$1:$AF$1,0),FALSE)))</f>
        <v>0</v>
      </c>
      <c r="T55">
        <f>IF($B55=" ","",IF(ISERROR(1/VLOOKUP($B55,'Justerad allokering kvv'!$B$1:$AG$700,MATCH(T$1,'Justerad allokering kvv'!$B$1:$AF$1,0),FALSE)),VLOOKUP($B55,'Allokerad kvv'!$B$2:$AV$700,MATCH(T$1,'Allokerad kvv'!$B$1:$AV$1,0),FALSE),VLOOKUP($B55,'Justerad allokering kvv'!$B$1:$AG$700,MATCH(T$1,'Justerad allokering kvv'!$B$1:$AF$1,0),FALSE)))</f>
        <v>0</v>
      </c>
      <c r="U55">
        <f>IF($B55=" ","",IF(ISERROR(1/VLOOKUP($B55,'Justerad allokering kvv'!$B$1:$AG$700,MATCH(U$1,'Justerad allokering kvv'!$B$1:$AF$1,0),FALSE)),VLOOKUP($B55,'Allokerad kvv'!$B$2:$AV$700,MATCH(U$1,'Allokerad kvv'!$B$1:$AV$1,0),FALSE),VLOOKUP($B55,'Justerad allokering kvv'!$B$1:$AG$700,MATCH(U$1,'Justerad allokering kvv'!$B$1:$AF$1,0),FALSE)))</f>
        <v>0</v>
      </c>
      <c r="V55">
        <f>IF($B55=" ","",IF(ISERROR(1/VLOOKUP($B55,'Justerad allokering kvv'!$B$1:$AG$700,MATCH(V$1,'Justerad allokering kvv'!$B$1:$AF$1,0),FALSE)),VLOOKUP($B55,'Allokerad kvv'!$B$2:$AV$700,MATCH(V$1,'Allokerad kvv'!$B$1:$AV$1,0),FALSE),VLOOKUP($B55,'Justerad allokering kvv'!$B$1:$AG$700,MATCH(V$1,'Justerad allokering kvv'!$B$1:$AF$1,0),FALSE)))</f>
        <v>0</v>
      </c>
      <c r="W55">
        <f>IF($B55=" ","",IF(ISERROR(1/VLOOKUP($B55,'Justerad allokering kvv'!$B$1:$AG$700,MATCH(W$1,'Justerad allokering kvv'!$B$1:$AF$1,0),FALSE)),VLOOKUP($B55,'Allokerad kvv'!$B$2:$AV$700,MATCH(W$1,'Allokerad kvv'!$B$1:$AV$1,0),FALSE),VLOOKUP($B55,'Justerad allokering kvv'!$B$1:$AG$700,MATCH(W$1,'Justerad allokering kvv'!$B$1:$AF$1,0),FALSE)))</f>
        <v>0</v>
      </c>
      <c r="X55">
        <f>IF($B55=" ","",IF(ISERROR(1/VLOOKUP($B55,'Justerad allokering kvv'!$B$1:$AG$700,MATCH(X$1,'Justerad allokering kvv'!$B$1:$AF$1,0),FALSE)),VLOOKUP($B55,'Allokerad kvv'!$B$2:$AV$700,MATCH(X$1,'Allokerad kvv'!$B$1:$AV$1,0),FALSE),VLOOKUP($B55,'Justerad allokering kvv'!$B$1:$AG$700,MATCH(X$1,'Justerad allokering kvv'!$B$1:$AF$1,0),FALSE)))</f>
        <v>0</v>
      </c>
      <c r="Y55">
        <f>IF($B55=" ","",IF(ISERROR(1/VLOOKUP($B55,'Justerad allokering kvv'!$B$1:$AG$700,MATCH(Y$1,'Justerad allokering kvv'!$B$1:$AF$1,0),FALSE)),VLOOKUP($B55,'Allokerad kvv'!$B$2:$AV$700,MATCH(Y$1,'Allokerad kvv'!$B$1:$AV$1,0),FALSE),VLOOKUP($B55,'Justerad allokering kvv'!$B$1:$AG$700,MATCH(Y$1,'Justerad allokering kvv'!$B$1:$AF$1,0),FALSE)))</f>
        <v>0</v>
      </c>
      <c r="AB55">
        <f>IFERROR(VLOOKUP($B55,Kraftvärmeprod!$B$1:$AO$424,MATCH("Tillförd energi från rökgaskondensering (GWh)",Kraftvärmeprod!$B$1:$AG$1,0),FALSE)/1,0)</f>
        <v>0</v>
      </c>
      <c r="AE55" s="122">
        <f t="shared" si="0"/>
        <v>0</v>
      </c>
      <c r="AG55">
        <f t="shared" si="1"/>
        <v>0</v>
      </c>
      <c r="AH55">
        <f t="shared" si="2"/>
        <v>0</v>
      </c>
      <c r="AI55" t="str">
        <f>IF(AH55=0,"",AH55/VLOOKUP(B55,Kraftvärmeprod!$B$1:$BC$480,MATCH("Summa tillförd energi exklusive rökgaskondensering",Kraftvärmeprod!$B$1:$BC$1,0),FALSE))</f>
        <v/>
      </c>
      <c r="AK55">
        <f t="shared" si="3"/>
        <v>0</v>
      </c>
    </row>
    <row r="56" spans="1:37" x14ac:dyDescent="0.25">
      <c r="A56" s="2" t="s">
        <v>101</v>
      </c>
      <c r="B56" s="2" t="s">
        <v>107</v>
      </c>
      <c r="C56">
        <f>IF($B56=" ","",IF(ISERROR(1/VLOOKUP($B56,'Justerad allokering kvv'!$B$1:$AG$700,MATCH(C$1,'Justerad allokering kvv'!$B$1:$AF$1,0),FALSE)),VLOOKUP($B56,'Allokerad kvv'!$B$2:$AV$700,MATCH(C$1,'Allokerad kvv'!$B$1:$AV$1,0),FALSE),VLOOKUP($B56,'Justerad allokering kvv'!$B$1:$AG$700,MATCH(C$1,'Justerad allokering kvv'!$B$1:$AF$1,0),FALSE)))</f>
        <v>0</v>
      </c>
      <c r="D56">
        <f>IF($B56=" ","",IF(ISERROR(1/VLOOKUP($B56,'Justerad allokering kvv'!$B$1:$AG$700,MATCH(D$1,'Justerad allokering kvv'!$B$1:$AF$1,0),FALSE)),VLOOKUP($B56,'Allokerad kvv'!$B$2:$AV$700,MATCH(D$1,'Allokerad kvv'!$B$1:$AV$1,0),FALSE),VLOOKUP($B56,'Justerad allokering kvv'!$B$1:$AG$700,MATCH(D$1,'Justerad allokering kvv'!$B$1:$AF$1,0),FALSE)))</f>
        <v>0</v>
      </c>
      <c r="E56">
        <f>IF($B56=" ","",IF(ISERROR(1/VLOOKUP($B56,'Justerad allokering kvv'!$B$1:$AG$700,MATCH(E$1,'Justerad allokering kvv'!$B$1:$AF$1,0),FALSE)),VLOOKUP($B56,'Allokerad kvv'!$B$2:$AV$700,MATCH(E$1,'Allokerad kvv'!$B$1:$AV$1,0),FALSE),VLOOKUP($B56,'Justerad allokering kvv'!$B$1:$AG$700,MATCH(E$1,'Justerad allokering kvv'!$B$1:$AF$1,0),FALSE)))</f>
        <v>53.1477</v>
      </c>
      <c r="F56">
        <f>IF($B56=" ","",IF(ISERROR(1/VLOOKUP($B56,'Justerad allokering kvv'!$B$1:$AG$700,MATCH(F$1,'Justerad allokering kvv'!$B$1:$AF$1,0),FALSE)),VLOOKUP($B56,'Allokerad kvv'!$B$2:$AV$700,MATCH(F$1,'Allokerad kvv'!$B$1:$AV$1,0),FALSE),VLOOKUP($B56,'Justerad allokering kvv'!$B$1:$AG$700,MATCH(F$1,'Justerad allokering kvv'!$B$1:$AF$1,0),FALSE)))</f>
        <v>0</v>
      </c>
      <c r="G56">
        <f>IF($B56=" ","",IF(ISERROR(1/VLOOKUP($B56,'Justerad allokering kvv'!$B$1:$AG$700,MATCH(G$1,'Justerad allokering kvv'!$B$1:$AF$1,0),FALSE)),VLOOKUP($B56,'Allokerad kvv'!$B$2:$AV$700,MATCH(G$1,'Allokerad kvv'!$B$1:$AV$1,0),FALSE),VLOOKUP($B56,'Justerad allokering kvv'!$B$1:$AG$700,MATCH(G$1,'Justerad allokering kvv'!$B$1:$AF$1,0),FALSE)))</f>
        <v>0</v>
      </c>
      <c r="H56">
        <f>IF($B56=" ","",IF(ISERROR(1/VLOOKUP($B56,'Justerad allokering kvv'!$B$1:$AG$700,MATCH(H$1,'Justerad allokering kvv'!$B$1:$AF$1,0),FALSE)),VLOOKUP($B56,'Allokerad kvv'!$B$2:$AV$700,MATCH(H$1,'Allokerad kvv'!$B$1:$AV$1,0),FALSE),VLOOKUP($B56,'Justerad allokering kvv'!$B$1:$AG$700,MATCH(H$1,'Justerad allokering kvv'!$B$1:$AF$1,0),FALSE)))</f>
        <v>0</v>
      </c>
      <c r="I56">
        <f>IF($B56=" ","",IF(ISERROR(1/VLOOKUP($B56,'Justerad allokering kvv'!$B$1:$AG$700,MATCH(I$1,'Justerad allokering kvv'!$B$1:$AF$1,0),FALSE)),VLOOKUP($B56,'Allokerad kvv'!$B$2:$AV$700,MATCH(I$1,'Allokerad kvv'!$B$1:$AV$1,0),FALSE),VLOOKUP($B56,'Justerad allokering kvv'!$B$1:$AG$700,MATCH(I$1,'Justerad allokering kvv'!$B$1:$AF$1,0),FALSE)))</f>
        <v>0</v>
      </c>
      <c r="J56">
        <f>IF($B56=" ","",IF(ISERROR(1/VLOOKUP($B56,'Justerad allokering kvv'!$B$1:$AG$700,MATCH(J$1,'Justerad allokering kvv'!$B$1:$AF$1,0),FALSE)),VLOOKUP($B56,'Allokerad kvv'!$B$2:$AV$700,MATCH(J$1,'Allokerad kvv'!$B$1:$AV$1,0),FALSE),VLOOKUP($B56,'Justerad allokering kvv'!$B$1:$AG$700,MATCH(J$1,'Justerad allokering kvv'!$B$1:$AF$1,0),FALSE)))</f>
        <v>53.1477</v>
      </c>
      <c r="K56">
        <f>IF($B56=" ","",IF(ISERROR(1/VLOOKUP($B56,'Justerad allokering kvv'!$B$1:$AG$700,MATCH(K$1,'Justerad allokering kvv'!$B$1:$AF$1,0),FALSE)),VLOOKUP($B56,'Allokerad kvv'!$B$2:$AV$700,MATCH(K$1,'Allokerad kvv'!$B$1:$AV$1,0),FALSE),VLOOKUP($B56,'Justerad allokering kvv'!$B$1:$AG$700,MATCH(K$1,'Justerad allokering kvv'!$B$1:$AF$1,0),FALSE)))</f>
        <v>0</v>
      </c>
      <c r="L56">
        <f>IF($B56=" ","",IF(ISERROR(1/VLOOKUP($B56,'Justerad allokering kvv'!$B$1:$AG$700,MATCH(L$1,'Justerad allokering kvv'!$B$1:$AF$1,0),FALSE)),VLOOKUP($B56,'Allokerad kvv'!$B$2:$AV$700,MATCH(L$1,'Allokerad kvv'!$B$1:$AV$1,0),FALSE),VLOOKUP($B56,'Justerad allokering kvv'!$B$1:$AG$700,MATCH(L$1,'Justerad allokering kvv'!$B$1:$AF$1,0),FALSE)))</f>
        <v>0</v>
      </c>
      <c r="M56">
        <f>IF($B56=" ","",IF(ISERROR(1/VLOOKUP($B56,'Justerad allokering kvv'!$B$1:$AG$700,MATCH(M$1,'Justerad allokering kvv'!$B$1:$AF$1,0),FALSE)),VLOOKUP($B56,'Allokerad kvv'!$B$2:$AV$700,MATCH(M$1,'Allokerad kvv'!$B$1:$AV$1,0),FALSE),VLOOKUP($B56,'Justerad allokering kvv'!$B$1:$AG$700,MATCH(M$1,'Justerad allokering kvv'!$B$1:$AF$1,0),FALSE)))</f>
        <v>0</v>
      </c>
      <c r="N56">
        <f>IF($B56=" ","",IF(ISERROR(1/VLOOKUP($B56,'Justerad allokering kvv'!$B$1:$AG$700,MATCH(N$1,'Justerad allokering kvv'!$B$1:$AF$1,0),FALSE)),VLOOKUP($B56,'Allokerad kvv'!$B$2:$AV$700,MATCH(N$1,'Allokerad kvv'!$B$1:$AV$1,0),FALSE),VLOOKUP($B56,'Justerad allokering kvv'!$B$1:$AG$700,MATCH(N$1,'Justerad allokering kvv'!$B$1:$AF$1,0),FALSE)))</f>
        <v>26.573899999999998</v>
      </c>
      <c r="O56">
        <f>IF($B56=" ","",IF(ISERROR(1/VLOOKUP($B56,'Justerad allokering kvv'!$B$1:$AG$700,MATCH(O$1,'Justerad allokering kvv'!$B$1:$AF$1,0),FALSE)),VLOOKUP($B56,'Allokerad kvv'!$B$2:$AV$700,MATCH(O$1,'Allokerad kvv'!$B$1:$AV$1,0),FALSE),VLOOKUP($B56,'Justerad allokering kvv'!$B$1:$AG$700,MATCH(O$1,'Justerad allokering kvv'!$B$1:$AF$1,0),FALSE)))</f>
        <v>0</v>
      </c>
      <c r="P56">
        <f>IF($B56=" ","",IF(ISERROR(1/VLOOKUP($B56,'Justerad allokering kvv'!$B$1:$AG$700,MATCH(P$1,'Justerad allokering kvv'!$B$1:$AF$1,0),FALSE)),VLOOKUP($B56,'Allokerad kvv'!$B$2:$AV$700,MATCH(P$1,'Allokerad kvv'!$B$1:$AV$1,0),FALSE),VLOOKUP($B56,'Justerad allokering kvv'!$B$1:$AG$700,MATCH(P$1,'Justerad allokering kvv'!$B$1:$AF$1,0),FALSE)))</f>
        <v>0</v>
      </c>
      <c r="Q56">
        <f>IF($B56=" ","",IF(ISERROR(1/VLOOKUP($B56,'Justerad allokering kvv'!$B$1:$AG$700,MATCH(Q$1,'Justerad allokering kvv'!$B$1:$AF$1,0),FALSE)),VLOOKUP($B56,'Allokerad kvv'!$B$2:$AV$700,MATCH(Q$1,'Allokerad kvv'!$B$1:$AV$1,0),FALSE),VLOOKUP($B56,'Justerad allokering kvv'!$B$1:$AG$700,MATCH(Q$1,'Justerad allokering kvv'!$B$1:$AF$1,0),FALSE)))</f>
        <v>0</v>
      </c>
      <c r="R56">
        <f>IF($B56=" ","",IF(ISERROR(1/VLOOKUP($B56,'Justerad allokering kvv'!$B$1:$AG$700,MATCH(R$1,'Justerad allokering kvv'!$B$1:$AF$1,0),FALSE)),VLOOKUP($B56,'Allokerad kvv'!$B$2:$AV$700,MATCH(R$1,'Allokerad kvv'!$B$1:$AV$1,0),FALSE),VLOOKUP($B56,'Justerad allokering kvv'!$B$1:$AG$700,MATCH(R$1,'Justerad allokering kvv'!$B$1:$AF$1,0),FALSE)))</f>
        <v>2.5919300000000001</v>
      </c>
      <c r="S56">
        <f>IF($B56=" ","",IF(ISERROR(1/VLOOKUP($B56,'Justerad allokering kvv'!$B$1:$AG$700,MATCH(S$1,'Justerad allokering kvv'!$B$1:$AF$1,0),FALSE)),VLOOKUP($B56,'Allokerad kvv'!$B$2:$AV$700,MATCH(S$1,'Allokerad kvv'!$B$1:$AV$1,0),FALSE),VLOOKUP($B56,'Justerad allokering kvv'!$B$1:$AG$700,MATCH(S$1,'Justerad allokering kvv'!$B$1:$AF$1,0),FALSE)))</f>
        <v>0</v>
      </c>
      <c r="T56">
        <f>IF($B56=" ","",IF(ISERROR(1/VLOOKUP($B56,'Justerad allokering kvv'!$B$1:$AG$700,MATCH(T$1,'Justerad allokering kvv'!$B$1:$AF$1,0),FALSE)),VLOOKUP($B56,'Allokerad kvv'!$B$2:$AV$700,MATCH(T$1,'Allokerad kvv'!$B$1:$AV$1,0),FALSE),VLOOKUP($B56,'Justerad allokering kvv'!$B$1:$AG$700,MATCH(T$1,'Justerad allokering kvv'!$B$1:$AF$1,0),FALSE)))</f>
        <v>0</v>
      </c>
      <c r="U56">
        <f>IF($B56=" ","",IF(ISERROR(1/VLOOKUP($B56,'Justerad allokering kvv'!$B$1:$AG$700,MATCH(U$1,'Justerad allokering kvv'!$B$1:$AF$1,0),FALSE)),VLOOKUP($B56,'Allokerad kvv'!$B$2:$AV$700,MATCH(U$1,'Allokerad kvv'!$B$1:$AV$1,0),FALSE),VLOOKUP($B56,'Justerad allokering kvv'!$B$1:$AG$700,MATCH(U$1,'Justerad allokering kvv'!$B$1:$AF$1,0),FALSE)))</f>
        <v>0</v>
      </c>
      <c r="V56">
        <f>IF($B56=" ","",IF(ISERROR(1/VLOOKUP($B56,'Justerad allokering kvv'!$B$1:$AG$700,MATCH(V$1,'Justerad allokering kvv'!$B$1:$AF$1,0),FALSE)),VLOOKUP($B56,'Allokerad kvv'!$B$2:$AV$700,MATCH(V$1,'Allokerad kvv'!$B$1:$AV$1,0),FALSE),VLOOKUP($B56,'Justerad allokering kvv'!$B$1:$AG$700,MATCH(V$1,'Justerad allokering kvv'!$B$1:$AF$1,0),FALSE)))</f>
        <v>0</v>
      </c>
      <c r="W56">
        <f>IF($B56=" ","",IF(ISERROR(1/VLOOKUP($B56,'Justerad allokering kvv'!$B$1:$AG$700,MATCH(W$1,'Justerad allokering kvv'!$B$1:$AF$1,0),FALSE)),VLOOKUP($B56,'Allokerad kvv'!$B$2:$AV$700,MATCH(W$1,'Allokerad kvv'!$B$1:$AV$1,0),FALSE),VLOOKUP($B56,'Justerad allokering kvv'!$B$1:$AG$700,MATCH(W$1,'Justerad allokering kvv'!$B$1:$AF$1,0),FALSE)))</f>
        <v>0</v>
      </c>
      <c r="X56">
        <f>IF($B56=" ","",IF(ISERROR(1/VLOOKUP($B56,'Justerad allokering kvv'!$B$1:$AG$700,MATCH(X$1,'Justerad allokering kvv'!$B$1:$AF$1,0),FALSE)),VLOOKUP($B56,'Allokerad kvv'!$B$2:$AV$700,MATCH(X$1,'Allokerad kvv'!$B$1:$AV$1,0),FALSE),VLOOKUP($B56,'Justerad allokering kvv'!$B$1:$AG$700,MATCH(X$1,'Justerad allokering kvv'!$B$1:$AF$1,0),FALSE)))</f>
        <v>0</v>
      </c>
      <c r="Y56">
        <f>IF($B56=" ","",IF(ISERROR(1/VLOOKUP($B56,'Justerad allokering kvv'!$B$1:$AG$700,MATCH(Y$1,'Justerad allokering kvv'!$B$1:$AF$1,0),FALSE)),VLOOKUP($B56,'Allokerad kvv'!$B$2:$AV$700,MATCH(Y$1,'Allokerad kvv'!$B$1:$AV$1,0),FALSE),VLOOKUP($B56,'Justerad allokering kvv'!$B$1:$AG$700,MATCH(Y$1,'Justerad allokering kvv'!$B$1:$AF$1,0),FALSE)))</f>
        <v>0</v>
      </c>
      <c r="AB56">
        <f>IFERROR(VLOOKUP($B56,Kraftvärmeprod!$B$1:$AO$424,MATCH("Tillförd energi från rökgaskondensering (GWh)",Kraftvärmeprod!$B$1:$AG$1,0),FALSE)/1,0)</f>
        <v>65.995000000000005</v>
      </c>
      <c r="AE56" s="122">
        <f t="shared" si="0"/>
        <v>201.45623000000001</v>
      </c>
      <c r="AG56">
        <f t="shared" si="1"/>
        <v>198.86430000000001</v>
      </c>
      <c r="AH56">
        <f t="shared" si="2"/>
        <v>132.86930000000001</v>
      </c>
      <c r="AI56">
        <f>IF(AH56=0,"",AH56/VLOOKUP(B56,Kraftvärmeprod!$B$1:$BC$480,MATCH("Summa tillförd energi exklusive rökgaskondensering",Kraftvärmeprod!$B$1:$BC$1,0),FALSE))</f>
        <v>0.43350505709624798</v>
      </c>
      <c r="AK56">
        <f t="shared" si="3"/>
        <v>132.86930000000001</v>
      </c>
    </row>
    <row r="57" spans="1:37" x14ac:dyDescent="0.25">
      <c r="A57" s="2" t="s">
        <v>101</v>
      </c>
      <c r="B57" s="2" t="s">
        <v>108</v>
      </c>
      <c r="C57">
        <f>IF($B57=" ","",IF(ISERROR(1/VLOOKUP($B57,'Justerad allokering kvv'!$B$1:$AG$700,MATCH(C$1,'Justerad allokering kvv'!$B$1:$AF$1,0),FALSE)),VLOOKUP($B57,'Allokerad kvv'!$B$2:$AV$700,MATCH(C$1,'Allokerad kvv'!$B$1:$AV$1,0),FALSE),VLOOKUP($B57,'Justerad allokering kvv'!$B$1:$AG$700,MATCH(C$1,'Justerad allokering kvv'!$B$1:$AF$1,0),FALSE)))</f>
        <v>0</v>
      </c>
      <c r="D57">
        <f>IF($B57=" ","",IF(ISERROR(1/VLOOKUP($B57,'Justerad allokering kvv'!$B$1:$AG$700,MATCH(D$1,'Justerad allokering kvv'!$B$1:$AF$1,0),FALSE)),VLOOKUP($B57,'Allokerad kvv'!$B$2:$AV$700,MATCH(D$1,'Allokerad kvv'!$B$1:$AV$1,0),FALSE),VLOOKUP($B57,'Justerad allokering kvv'!$B$1:$AG$700,MATCH(D$1,'Justerad allokering kvv'!$B$1:$AF$1,0),FALSE)))</f>
        <v>0</v>
      </c>
      <c r="E57">
        <f>IF($B57=" ","",IF(ISERROR(1/VLOOKUP($B57,'Justerad allokering kvv'!$B$1:$AG$700,MATCH(E$1,'Justerad allokering kvv'!$B$1:$AF$1,0),FALSE)),VLOOKUP($B57,'Allokerad kvv'!$B$2:$AV$700,MATCH(E$1,'Allokerad kvv'!$B$1:$AV$1,0),FALSE),VLOOKUP($B57,'Justerad allokering kvv'!$B$1:$AG$700,MATCH(E$1,'Justerad allokering kvv'!$B$1:$AF$1,0),FALSE)))</f>
        <v>0</v>
      </c>
      <c r="F57">
        <f>IF($B57=" ","",IF(ISERROR(1/VLOOKUP($B57,'Justerad allokering kvv'!$B$1:$AG$700,MATCH(F$1,'Justerad allokering kvv'!$B$1:$AF$1,0),FALSE)),VLOOKUP($B57,'Allokerad kvv'!$B$2:$AV$700,MATCH(F$1,'Allokerad kvv'!$B$1:$AV$1,0),FALSE),VLOOKUP($B57,'Justerad allokering kvv'!$B$1:$AG$700,MATCH(F$1,'Justerad allokering kvv'!$B$1:$AF$1,0),FALSE)))</f>
        <v>0</v>
      </c>
      <c r="G57">
        <f>IF($B57=" ","",IF(ISERROR(1/VLOOKUP($B57,'Justerad allokering kvv'!$B$1:$AG$700,MATCH(G$1,'Justerad allokering kvv'!$B$1:$AF$1,0),FALSE)),VLOOKUP($B57,'Allokerad kvv'!$B$2:$AV$700,MATCH(G$1,'Allokerad kvv'!$B$1:$AV$1,0),FALSE),VLOOKUP($B57,'Justerad allokering kvv'!$B$1:$AG$700,MATCH(G$1,'Justerad allokering kvv'!$B$1:$AF$1,0),FALSE)))</f>
        <v>0</v>
      </c>
      <c r="H57">
        <f>IF($B57=" ","",IF(ISERROR(1/VLOOKUP($B57,'Justerad allokering kvv'!$B$1:$AG$700,MATCH(H$1,'Justerad allokering kvv'!$B$1:$AF$1,0),FALSE)),VLOOKUP($B57,'Allokerad kvv'!$B$2:$AV$700,MATCH(H$1,'Allokerad kvv'!$B$1:$AV$1,0),FALSE),VLOOKUP($B57,'Justerad allokering kvv'!$B$1:$AG$700,MATCH(H$1,'Justerad allokering kvv'!$B$1:$AF$1,0),FALSE)))</f>
        <v>0</v>
      </c>
      <c r="I57">
        <f>IF($B57=" ","",IF(ISERROR(1/VLOOKUP($B57,'Justerad allokering kvv'!$B$1:$AG$700,MATCH(I$1,'Justerad allokering kvv'!$B$1:$AF$1,0),FALSE)),VLOOKUP($B57,'Allokerad kvv'!$B$2:$AV$700,MATCH(I$1,'Allokerad kvv'!$B$1:$AV$1,0),FALSE),VLOOKUP($B57,'Justerad allokering kvv'!$B$1:$AG$700,MATCH(I$1,'Justerad allokering kvv'!$B$1:$AF$1,0),FALSE)))</f>
        <v>0</v>
      </c>
      <c r="J57">
        <f>IF($B57=" ","",IF(ISERROR(1/VLOOKUP($B57,'Justerad allokering kvv'!$B$1:$AG$700,MATCH(J$1,'Justerad allokering kvv'!$B$1:$AF$1,0),FALSE)),VLOOKUP($B57,'Allokerad kvv'!$B$2:$AV$700,MATCH(J$1,'Allokerad kvv'!$B$1:$AV$1,0),FALSE),VLOOKUP($B57,'Justerad allokering kvv'!$B$1:$AG$700,MATCH(J$1,'Justerad allokering kvv'!$B$1:$AF$1,0),FALSE)))</f>
        <v>0</v>
      </c>
      <c r="K57">
        <f>IF($B57=" ","",IF(ISERROR(1/VLOOKUP($B57,'Justerad allokering kvv'!$B$1:$AG$700,MATCH(K$1,'Justerad allokering kvv'!$B$1:$AF$1,0),FALSE)),VLOOKUP($B57,'Allokerad kvv'!$B$2:$AV$700,MATCH(K$1,'Allokerad kvv'!$B$1:$AV$1,0),FALSE),VLOOKUP($B57,'Justerad allokering kvv'!$B$1:$AG$700,MATCH(K$1,'Justerad allokering kvv'!$B$1:$AF$1,0),FALSE)))</f>
        <v>0</v>
      </c>
      <c r="L57">
        <f>IF($B57=" ","",IF(ISERROR(1/VLOOKUP($B57,'Justerad allokering kvv'!$B$1:$AG$700,MATCH(L$1,'Justerad allokering kvv'!$B$1:$AF$1,0),FALSE)),VLOOKUP($B57,'Allokerad kvv'!$B$2:$AV$700,MATCH(L$1,'Allokerad kvv'!$B$1:$AV$1,0),FALSE),VLOOKUP($B57,'Justerad allokering kvv'!$B$1:$AG$700,MATCH(L$1,'Justerad allokering kvv'!$B$1:$AF$1,0),FALSE)))</f>
        <v>0</v>
      </c>
      <c r="M57">
        <f>IF($B57=" ","",IF(ISERROR(1/VLOOKUP($B57,'Justerad allokering kvv'!$B$1:$AG$700,MATCH(M$1,'Justerad allokering kvv'!$B$1:$AF$1,0),FALSE)),VLOOKUP($B57,'Allokerad kvv'!$B$2:$AV$700,MATCH(M$1,'Allokerad kvv'!$B$1:$AV$1,0),FALSE),VLOOKUP($B57,'Justerad allokering kvv'!$B$1:$AG$700,MATCH(M$1,'Justerad allokering kvv'!$B$1:$AF$1,0),FALSE)))</f>
        <v>0</v>
      </c>
      <c r="N57">
        <f>IF($B57=" ","",IF(ISERROR(1/VLOOKUP($B57,'Justerad allokering kvv'!$B$1:$AG$700,MATCH(N$1,'Justerad allokering kvv'!$B$1:$AF$1,0),FALSE)),VLOOKUP($B57,'Allokerad kvv'!$B$2:$AV$700,MATCH(N$1,'Allokerad kvv'!$B$1:$AV$1,0),FALSE),VLOOKUP($B57,'Justerad allokering kvv'!$B$1:$AG$700,MATCH(N$1,'Justerad allokering kvv'!$B$1:$AF$1,0),FALSE)))</f>
        <v>0</v>
      </c>
      <c r="O57">
        <f>IF($B57=" ","",IF(ISERROR(1/VLOOKUP($B57,'Justerad allokering kvv'!$B$1:$AG$700,MATCH(O$1,'Justerad allokering kvv'!$B$1:$AF$1,0),FALSE)),VLOOKUP($B57,'Allokerad kvv'!$B$2:$AV$700,MATCH(O$1,'Allokerad kvv'!$B$1:$AV$1,0),FALSE),VLOOKUP($B57,'Justerad allokering kvv'!$B$1:$AG$700,MATCH(O$1,'Justerad allokering kvv'!$B$1:$AF$1,0),FALSE)))</f>
        <v>0</v>
      </c>
      <c r="P57">
        <f>IF($B57=" ","",IF(ISERROR(1/VLOOKUP($B57,'Justerad allokering kvv'!$B$1:$AG$700,MATCH(P$1,'Justerad allokering kvv'!$B$1:$AF$1,0),FALSE)),VLOOKUP($B57,'Allokerad kvv'!$B$2:$AV$700,MATCH(P$1,'Allokerad kvv'!$B$1:$AV$1,0),FALSE),VLOOKUP($B57,'Justerad allokering kvv'!$B$1:$AG$700,MATCH(P$1,'Justerad allokering kvv'!$B$1:$AF$1,0),FALSE)))</f>
        <v>0</v>
      </c>
      <c r="Q57">
        <f>IF($B57=" ","",IF(ISERROR(1/VLOOKUP($B57,'Justerad allokering kvv'!$B$1:$AG$700,MATCH(Q$1,'Justerad allokering kvv'!$B$1:$AF$1,0),FALSE)),VLOOKUP($B57,'Allokerad kvv'!$B$2:$AV$700,MATCH(Q$1,'Allokerad kvv'!$B$1:$AV$1,0),FALSE),VLOOKUP($B57,'Justerad allokering kvv'!$B$1:$AG$700,MATCH(Q$1,'Justerad allokering kvv'!$B$1:$AF$1,0),FALSE)))</f>
        <v>0</v>
      </c>
      <c r="R57">
        <f>IF($B57=" ","",IF(ISERROR(1/VLOOKUP($B57,'Justerad allokering kvv'!$B$1:$AG$700,MATCH(R$1,'Justerad allokering kvv'!$B$1:$AF$1,0),FALSE)),VLOOKUP($B57,'Allokerad kvv'!$B$2:$AV$700,MATCH(R$1,'Allokerad kvv'!$B$1:$AV$1,0),FALSE),VLOOKUP($B57,'Justerad allokering kvv'!$B$1:$AG$700,MATCH(R$1,'Justerad allokering kvv'!$B$1:$AF$1,0),FALSE)))</f>
        <v>0</v>
      </c>
      <c r="S57">
        <f>IF($B57=" ","",IF(ISERROR(1/VLOOKUP($B57,'Justerad allokering kvv'!$B$1:$AG$700,MATCH(S$1,'Justerad allokering kvv'!$B$1:$AF$1,0),FALSE)),VLOOKUP($B57,'Allokerad kvv'!$B$2:$AV$700,MATCH(S$1,'Allokerad kvv'!$B$1:$AV$1,0),FALSE),VLOOKUP($B57,'Justerad allokering kvv'!$B$1:$AG$700,MATCH(S$1,'Justerad allokering kvv'!$B$1:$AF$1,0),FALSE)))</f>
        <v>0</v>
      </c>
      <c r="T57">
        <f>IF($B57=" ","",IF(ISERROR(1/VLOOKUP($B57,'Justerad allokering kvv'!$B$1:$AG$700,MATCH(T$1,'Justerad allokering kvv'!$B$1:$AF$1,0),FALSE)),VLOOKUP($B57,'Allokerad kvv'!$B$2:$AV$700,MATCH(T$1,'Allokerad kvv'!$B$1:$AV$1,0),FALSE),VLOOKUP($B57,'Justerad allokering kvv'!$B$1:$AG$700,MATCH(T$1,'Justerad allokering kvv'!$B$1:$AF$1,0),FALSE)))</f>
        <v>0</v>
      </c>
      <c r="U57">
        <f>IF($B57=" ","",IF(ISERROR(1/VLOOKUP($B57,'Justerad allokering kvv'!$B$1:$AG$700,MATCH(U$1,'Justerad allokering kvv'!$B$1:$AF$1,0),FALSE)),VLOOKUP($B57,'Allokerad kvv'!$B$2:$AV$700,MATCH(U$1,'Allokerad kvv'!$B$1:$AV$1,0),FALSE),VLOOKUP($B57,'Justerad allokering kvv'!$B$1:$AG$700,MATCH(U$1,'Justerad allokering kvv'!$B$1:$AF$1,0),FALSE)))</f>
        <v>0</v>
      </c>
      <c r="V57">
        <f>IF($B57=" ","",IF(ISERROR(1/VLOOKUP($B57,'Justerad allokering kvv'!$B$1:$AG$700,MATCH(V$1,'Justerad allokering kvv'!$B$1:$AF$1,0),FALSE)),VLOOKUP($B57,'Allokerad kvv'!$B$2:$AV$700,MATCH(V$1,'Allokerad kvv'!$B$1:$AV$1,0),FALSE),VLOOKUP($B57,'Justerad allokering kvv'!$B$1:$AG$700,MATCH(V$1,'Justerad allokering kvv'!$B$1:$AF$1,0),FALSE)))</f>
        <v>0</v>
      </c>
      <c r="W57">
        <f>IF($B57=" ","",IF(ISERROR(1/VLOOKUP($B57,'Justerad allokering kvv'!$B$1:$AG$700,MATCH(W$1,'Justerad allokering kvv'!$B$1:$AF$1,0),FALSE)),VLOOKUP($B57,'Allokerad kvv'!$B$2:$AV$700,MATCH(W$1,'Allokerad kvv'!$B$1:$AV$1,0),FALSE),VLOOKUP($B57,'Justerad allokering kvv'!$B$1:$AG$700,MATCH(W$1,'Justerad allokering kvv'!$B$1:$AF$1,0),FALSE)))</f>
        <v>0</v>
      </c>
      <c r="X57">
        <f>IF($B57=" ","",IF(ISERROR(1/VLOOKUP($B57,'Justerad allokering kvv'!$B$1:$AG$700,MATCH(X$1,'Justerad allokering kvv'!$B$1:$AF$1,0),FALSE)),VLOOKUP($B57,'Allokerad kvv'!$B$2:$AV$700,MATCH(X$1,'Allokerad kvv'!$B$1:$AV$1,0),FALSE),VLOOKUP($B57,'Justerad allokering kvv'!$B$1:$AG$700,MATCH(X$1,'Justerad allokering kvv'!$B$1:$AF$1,0),FALSE)))</f>
        <v>0</v>
      </c>
      <c r="Y57">
        <f>IF($B57=" ","",IF(ISERROR(1/VLOOKUP($B57,'Justerad allokering kvv'!$B$1:$AG$700,MATCH(Y$1,'Justerad allokering kvv'!$B$1:$AF$1,0),FALSE)),VLOOKUP($B57,'Allokerad kvv'!$B$2:$AV$700,MATCH(Y$1,'Allokerad kvv'!$B$1:$AV$1,0),FALSE),VLOOKUP($B57,'Justerad allokering kvv'!$B$1:$AG$700,MATCH(Y$1,'Justerad allokering kvv'!$B$1:$AF$1,0),FALSE)))</f>
        <v>0</v>
      </c>
      <c r="AB57">
        <f>IFERROR(VLOOKUP($B57,Kraftvärmeprod!$B$1:$AO$424,MATCH("Tillförd energi från rökgaskondensering (GWh)",Kraftvärmeprod!$B$1:$AG$1,0),FALSE)/1,0)</f>
        <v>0</v>
      </c>
      <c r="AE57" s="122">
        <f t="shared" si="0"/>
        <v>0</v>
      </c>
      <c r="AG57">
        <f t="shared" si="1"/>
        <v>0</v>
      </c>
      <c r="AH57">
        <f t="shared" si="2"/>
        <v>0</v>
      </c>
      <c r="AI57" t="str">
        <f>IF(AH57=0,"",AH57/VLOOKUP(B57,Kraftvärmeprod!$B$1:$BC$480,MATCH("Summa tillförd energi exklusive rökgaskondensering",Kraftvärmeprod!$B$1:$BC$1,0),FALSE))</f>
        <v/>
      </c>
      <c r="AK57">
        <f t="shared" si="3"/>
        <v>0</v>
      </c>
    </row>
    <row r="58" spans="1:37" x14ac:dyDescent="0.25">
      <c r="A58" s="2" t="s">
        <v>101</v>
      </c>
      <c r="B58" s="2" t="s">
        <v>109</v>
      </c>
      <c r="C58">
        <f>IF($B58=" ","",IF(ISERROR(1/VLOOKUP($B58,'Justerad allokering kvv'!$B$1:$AG$700,MATCH(C$1,'Justerad allokering kvv'!$B$1:$AF$1,0),FALSE)),VLOOKUP($B58,'Allokerad kvv'!$B$2:$AV$700,MATCH(C$1,'Allokerad kvv'!$B$1:$AV$1,0),FALSE),VLOOKUP($B58,'Justerad allokering kvv'!$B$1:$AG$700,MATCH(C$1,'Justerad allokering kvv'!$B$1:$AF$1,0),FALSE)))</f>
        <v>0</v>
      </c>
      <c r="D58">
        <f>IF($B58=" ","",IF(ISERROR(1/VLOOKUP($B58,'Justerad allokering kvv'!$B$1:$AG$700,MATCH(D$1,'Justerad allokering kvv'!$B$1:$AF$1,0),FALSE)),VLOOKUP($B58,'Allokerad kvv'!$B$2:$AV$700,MATCH(D$1,'Allokerad kvv'!$B$1:$AV$1,0),FALSE),VLOOKUP($B58,'Justerad allokering kvv'!$B$1:$AG$700,MATCH(D$1,'Justerad allokering kvv'!$B$1:$AF$1,0),FALSE)))</f>
        <v>0</v>
      </c>
      <c r="E58">
        <f>IF($B58=" ","",IF(ISERROR(1/VLOOKUP($B58,'Justerad allokering kvv'!$B$1:$AG$700,MATCH(E$1,'Justerad allokering kvv'!$B$1:$AF$1,0),FALSE)),VLOOKUP($B58,'Allokerad kvv'!$B$2:$AV$700,MATCH(E$1,'Allokerad kvv'!$B$1:$AV$1,0),FALSE),VLOOKUP($B58,'Justerad allokering kvv'!$B$1:$AG$700,MATCH(E$1,'Justerad allokering kvv'!$B$1:$AF$1,0),FALSE)))</f>
        <v>0</v>
      </c>
      <c r="F58">
        <f>IF($B58=" ","",IF(ISERROR(1/VLOOKUP($B58,'Justerad allokering kvv'!$B$1:$AG$700,MATCH(F$1,'Justerad allokering kvv'!$B$1:$AF$1,0),FALSE)),VLOOKUP($B58,'Allokerad kvv'!$B$2:$AV$700,MATCH(F$1,'Allokerad kvv'!$B$1:$AV$1,0),FALSE),VLOOKUP($B58,'Justerad allokering kvv'!$B$1:$AG$700,MATCH(F$1,'Justerad allokering kvv'!$B$1:$AF$1,0),FALSE)))</f>
        <v>0</v>
      </c>
      <c r="G58">
        <f>IF($B58=" ","",IF(ISERROR(1/VLOOKUP($B58,'Justerad allokering kvv'!$B$1:$AG$700,MATCH(G$1,'Justerad allokering kvv'!$B$1:$AF$1,0),FALSE)),VLOOKUP($B58,'Allokerad kvv'!$B$2:$AV$700,MATCH(G$1,'Allokerad kvv'!$B$1:$AV$1,0),FALSE),VLOOKUP($B58,'Justerad allokering kvv'!$B$1:$AG$700,MATCH(G$1,'Justerad allokering kvv'!$B$1:$AF$1,0),FALSE)))</f>
        <v>0</v>
      </c>
      <c r="H58">
        <f>IF($B58=" ","",IF(ISERROR(1/VLOOKUP($B58,'Justerad allokering kvv'!$B$1:$AG$700,MATCH(H$1,'Justerad allokering kvv'!$B$1:$AF$1,0),FALSE)),VLOOKUP($B58,'Allokerad kvv'!$B$2:$AV$700,MATCH(H$1,'Allokerad kvv'!$B$1:$AV$1,0),FALSE),VLOOKUP($B58,'Justerad allokering kvv'!$B$1:$AG$700,MATCH(H$1,'Justerad allokering kvv'!$B$1:$AF$1,0),FALSE)))</f>
        <v>0</v>
      </c>
      <c r="I58">
        <f>IF($B58=" ","",IF(ISERROR(1/VLOOKUP($B58,'Justerad allokering kvv'!$B$1:$AG$700,MATCH(I$1,'Justerad allokering kvv'!$B$1:$AF$1,0),FALSE)),VLOOKUP($B58,'Allokerad kvv'!$B$2:$AV$700,MATCH(I$1,'Allokerad kvv'!$B$1:$AV$1,0),FALSE),VLOOKUP($B58,'Justerad allokering kvv'!$B$1:$AG$700,MATCH(I$1,'Justerad allokering kvv'!$B$1:$AF$1,0),FALSE)))</f>
        <v>0</v>
      </c>
      <c r="J58">
        <f>IF($B58=" ","",IF(ISERROR(1/VLOOKUP($B58,'Justerad allokering kvv'!$B$1:$AG$700,MATCH(J$1,'Justerad allokering kvv'!$B$1:$AF$1,0),FALSE)),VLOOKUP($B58,'Allokerad kvv'!$B$2:$AV$700,MATCH(J$1,'Allokerad kvv'!$B$1:$AV$1,0),FALSE),VLOOKUP($B58,'Justerad allokering kvv'!$B$1:$AG$700,MATCH(J$1,'Justerad allokering kvv'!$B$1:$AF$1,0),FALSE)))</f>
        <v>0</v>
      </c>
      <c r="K58">
        <f>IF($B58=" ","",IF(ISERROR(1/VLOOKUP($B58,'Justerad allokering kvv'!$B$1:$AG$700,MATCH(K$1,'Justerad allokering kvv'!$B$1:$AF$1,0),FALSE)),VLOOKUP($B58,'Allokerad kvv'!$B$2:$AV$700,MATCH(K$1,'Allokerad kvv'!$B$1:$AV$1,0),FALSE),VLOOKUP($B58,'Justerad allokering kvv'!$B$1:$AG$700,MATCH(K$1,'Justerad allokering kvv'!$B$1:$AF$1,0),FALSE)))</f>
        <v>0</v>
      </c>
      <c r="L58">
        <f>IF($B58=" ","",IF(ISERROR(1/VLOOKUP($B58,'Justerad allokering kvv'!$B$1:$AG$700,MATCH(L$1,'Justerad allokering kvv'!$B$1:$AF$1,0),FALSE)),VLOOKUP($B58,'Allokerad kvv'!$B$2:$AV$700,MATCH(L$1,'Allokerad kvv'!$B$1:$AV$1,0),FALSE),VLOOKUP($B58,'Justerad allokering kvv'!$B$1:$AG$700,MATCH(L$1,'Justerad allokering kvv'!$B$1:$AF$1,0),FALSE)))</f>
        <v>0</v>
      </c>
      <c r="M58">
        <f>IF($B58=" ","",IF(ISERROR(1/VLOOKUP($B58,'Justerad allokering kvv'!$B$1:$AG$700,MATCH(M$1,'Justerad allokering kvv'!$B$1:$AF$1,0),FALSE)),VLOOKUP($B58,'Allokerad kvv'!$B$2:$AV$700,MATCH(M$1,'Allokerad kvv'!$B$1:$AV$1,0),FALSE),VLOOKUP($B58,'Justerad allokering kvv'!$B$1:$AG$700,MATCH(M$1,'Justerad allokering kvv'!$B$1:$AF$1,0),FALSE)))</f>
        <v>0</v>
      </c>
      <c r="N58">
        <f>IF($B58=" ","",IF(ISERROR(1/VLOOKUP($B58,'Justerad allokering kvv'!$B$1:$AG$700,MATCH(N$1,'Justerad allokering kvv'!$B$1:$AF$1,0),FALSE)),VLOOKUP($B58,'Allokerad kvv'!$B$2:$AV$700,MATCH(N$1,'Allokerad kvv'!$B$1:$AV$1,0),FALSE),VLOOKUP($B58,'Justerad allokering kvv'!$B$1:$AG$700,MATCH(N$1,'Justerad allokering kvv'!$B$1:$AF$1,0),FALSE)))</f>
        <v>0</v>
      </c>
      <c r="O58">
        <f>IF($B58=" ","",IF(ISERROR(1/VLOOKUP($B58,'Justerad allokering kvv'!$B$1:$AG$700,MATCH(O$1,'Justerad allokering kvv'!$B$1:$AF$1,0),FALSE)),VLOOKUP($B58,'Allokerad kvv'!$B$2:$AV$700,MATCH(O$1,'Allokerad kvv'!$B$1:$AV$1,0),FALSE),VLOOKUP($B58,'Justerad allokering kvv'!$B$1:$AG$700,MATCH(O$1,'Justerad allokering kvv'!$B$1:$AF$1,0),FALSE)))</f>
        <v>0</v>
      </c>
      <c r="P58">
        <f>IF($B58=" ","",IF(ISERROR(1/VLOOKUP($B58,'Justerad allokering kvv'!$B$1:$AG$700,MATCH(P$1,'Justerad allokering kvv'!$B$1:$AF$1,0),FALSE)),VLOOKUP($B58,'Allokerad kvv'!$B$2:$AV$700,MATCH(P$1,'Allokerad kvv'!$B$1:$AV$1,0),FALSE),VLOOKUP($B58,'Justerad allokering kvv'!$B$1:$AG$700,MATCH(P$1,'Justerad allokering kvv'!$B$1:$AF$1,0),FALSE)))</f>
        <v>0</v>
      </c>
      <c r="Q58">
        <f>IF($B58=" ","",IF(ISERROR(1/VLOOKUP($B58,'Justerad allokering kvv'!$B$1:$AG$700,MATCH(Q$1,'Justerad allokering kvv'!$B$1:$AF$1,0),FALSE)),VLOOKUP($B58,'Allokerad kvv'!$B$2:$AV$700,MATCH(Q$1,'Allokerad kvv'!$B$1:$AV$1,0),FALSE),VLOOKUP($B58,'Justerad allokering kvv'!$B$1:$AG$700,MATCH(Q$1,'Justerad allokering kvv'!$B$1:$AF$1,0),FALSE)))</f>
        <v>0</v>
      </c>
      <c r="R58">
        <f>IF($B58=" ","",IF(ISERROR(1/VLOOKUP($B58,'Justerad allokering kvv'!$B$1:$AG$700,MATCH(R$1,'Justerad allokering kvv'!$B$1:$AF$1,0),FALSE)),VLOOKUP($B58,'Allokerad kvv'!$B$2:$AV$700,MATCH(R$1,'Allokerad kvv'!$B$1:$AV$1,0),FALSE),VLOOKUP($B58,'Justerad allokering kvv'!$B$1:$AG$700,MATCH(R$1,'Justerad allokering kvv'!$B$1:$AF$1,0),FALSE)))</f>
        <v>0</v>
      </c>
      <c r="S58">
        <f>IF($B58=" ","",IF(ISERROR(1/VLOOKUP($B58,'Justerad allokering kvv'!$B$1:$AG$700,MATCH(S$1,'Justerad allokering kvv'!$B$1:$AF$1,0),FALSE)),VLOOKUP($B58,'Allokerad kvv'!$B$2:$AV$700,MATCH(S$1,'Allokerad kvv'!$B$1:$AV$1,0),FALSE),VLOOKUP($B58,'Justerad allokering kvv'!$B$1:$AG$700,MATCH(S$1,'Justerad allokering kvv'!$B$1:$AF$1,0),FALSE)))</f>
        <v>0</v>
      </c>
      <c r="T58">
        <f>IF($B58=" ","",IF(ISERROR(1/VLOOKUP($B58,'Justerad allokering kvv'!$B$1:$AG$700,MATCH(T$1,'Justerad allokering kvv'!$B$1:$AF$1,0),FALSE)),VLOOKUP($B58,'Allokerad kvv'!$B$2:$AV$700,MATCH(T$1,'Allokerad kvv'!$B$1:$AV$1,0),FALSE),VLOOKUP($B58,'Justerad allokering kvv'!$B$1:$AG$700,MATCH(T$1,'Justerad allokering kvv'!$B$1:$AF$1,0),FALSE)))</f>
        <v>0</v>
      </c>
      <c r="U58">
        <f>IF($B58=" ","",IF(ISERROR(1/VLOOKUP($B58,'Justerad allokering kvv'!$B$1:$AG$700,MATCH(U$1,'Justerad allokering kvv'!$B$1:$AF$1,0),FALSE)),VLOOKUP($B58,'Allokerad kvv'!$B$2:$AV$700,MATCH(U$1,'Allokerad kvv'!$B$1:$AV$1,0),FALSE),VLOOKUP($B58,'Justerad allokering kvv'!$B$1:$AG$700,MATCH(U$1,'Justerad allokering kvv'!$B$1:$AF$1,0),FALSE)))</f>
        <v>0</v>
      </c>
      <c r="V58">
        <f>IF($B58=" ","",IF(ISERROR(1/VLOOKUP($B58,'Justerad allokering kvv'!$B$1:$AG$700,MATCH(V$1,'Justerad allokering kvv'!$B$1:$AF$1,0),FALSE)),VLOOKUP($B58,'Allokerad kvv'!$B$2:$AV$700,MATCH(V$1,'Allokerad kvv'!$B$1:$AV$1,0),FALSE),VLOOKUP($B58,'Justerad allokering kvv'!$B$1:$AG$700,MATCH(V$1,'Justerad allokering kvv'!$B$1:$AF$1,0),FALSE)))</f>
        <v>0</v>
      </c>
      <c r="W58">
        <f>IF($B58=" ","",IF(ISERROR(1/VLOOKUP($B58,'Justerad allokering kvv'!$B$1:$AG$700,MATCH(W$1,'Justerad allokering kvv'!$B$1:$AF$1,0),FALSE)),VLOOKUP($B58,'Allokerad kvv'!$B$2:$AV$700,MATCH(W$1,'Allokerad kvv'!$B$1:$AV$1,0),FALSE),VLOOKUP($B58,'Justerad allokering kvv'!$B$1:$AG$700,MATCH(W$1,'Justerad allokering kvv'!$B$1:$AF$1,0),FALSE)))</f>
        <v>0</v>
      </c>
      <c r="X58">
        <f>IF($B58=" ","",IF(ISERROR(1/VLOOKUP($B58,'Justerad allokering kvv'!$B$1:$AG$700,MATCH(X$1,'Justerad allokering kvv'!$B$1:$AF$1,0),FALSE)),VLOOKUP($B58,'Allokerad kvv'!$B$2:$AV$700,MATCH(X$1,'Allokerad kvv'!$B$1:$AV$1,0),FALSE),VLOOKUP($B58,'Justerad allokering kvv'!$B$1:$AG$700,MATCH(X$1,'Justerad allokering kvv'!$B$1:$AF$1,0),FALSE)))</f>
        <v>0</v>
      </c>
      <c r="Y58">
        <f>IF($B58=" ","",IF(ISERROR(1/VLOOKUP($B58,'Justerad allokering kvv'!$B$1:$AG$700,MATCH(Y$1,'Justerad allokering kvv'!$B$1:$AF$1,0),FALSE)),VLOOKUP($B58,'Allokerad kvv'!$B$2:$AV$700,MATCH(Y$1,'Allokerad kvv'!$B$1:$AV$1,0),FALSE),VLOOKUP($B58,'Justerad allokering kvv'!$B$1:$AG$700,MATCH(Y$1,'Justerad allokering kvv'!$B$1:$AF$1,0),FALSE)))</f>
        <v>0</v>
      </c>
      <c r="AB58">
        <f>IFERROR(VLOOKUP($B58,Kraftvärmeprod!$B$1:$AO$424,MATCH("Tillförd energi från rökgaskondensering (GWh)",Kraftvärmeprod!$B$1:$AG$1,0),FALSE)/1,0)</f>
        <v>0</v>
      </c>
      <c r="AE58" s="122">
        <f t="shared" si="0"/>
        <v>0</v>
      </c>
      <c r="AG58">
        <f t="shared" si="1"/>
        <v>0</v>
      </c>
      <c r="AH58">
        <f t="shared" si="2"/>
        <v>0</v>
      </c>
      <c r="AI58" t="str">
        <f>IF(AH58=0,"",AH58/VLOOKUP(B58,Kraftvärmeprod!$B$1:$BC$480,MATCH("Summa tillförd energi exklusive rökgaskondensering",Kraftvärmeprod!$B$1:$BC$1,0),FALSE))</f>
        <v/>
      </c>
      <c r="AK58">
        <f t="shared" si="3"/>
        <v>0</v>
      </c>
    </row>
    <row r="59" spans="1:37" x14ac:dyDescent="0.25">
      <c r="A59" s="2" t="s">
        <v>101</v>
      </c>
      <c r="B59" s="2" t="s">
        <v>110</v>
      </c>
      <c r="C59">
        <f>IF($B59=" ","",IF(ISERROR(1/VLOOKUP($B59,'Justerad allokering kvv'!$B$1:$AG$700,MATCH(C$1,'Justerad allokering kvv'!$B$1:$AF$1,0),FALSE)),VLOOKUP($B59,'Allokerad kvv'!$B$2:$AV$700,MATCH(C$1,'Allokerad kvv'!$B$1:$AV$1,0),FALSE),VLOOKUP($B59,'Justerad allokering kvv'!$B$1:$AG$700,MATCH(C$1,'Justerad allokering kvv'!$B$1:$AF$1,0),FALSE)))</f>
        <v>732.12900000000002</v>
      </c>
      <c r="D59">
        <f>IF($B59=" ","",IF(ISERROR(1/VLOOKUP($B59,'Justerad allokering kvv'!$B$1:$AG$700,MATCH(D$1,'Justerad allokering kvv'!$B$1:$AF$1,0),FALSE)),VLOOKUP($B59,'Allokerad kvv'!$B$2:$AV$700,MATCH(D$1,'Allokerad kvv'!$B$1:$AV$1,0),FALSE),VLOOKUP($B59,'Justerad allokering kvv'!$B$1:$AG$700,MATCH(D$1,'Justerad allokering kvv'!$B$1:$AF$1,0),FALSE)))</f>
        <v>0</v>
      </c>
      <c r="E59">
        <f>IF($B59=" ","",IF(ISERROR(1/VLOOKUP($B59,'Justerad allokering kvv'!$B$1:$AG$700,MATCH(E$1,'Justerad allokering kvv'!$B$1:$AF$1,0),FALSE)),VLOOKUP($B59,'Allokerad kvv'!$B$2:$AV$700,MATCH(E$1,'Allokerad kvv'!$B$1:$AV$1,0),FALSE),VLOOKUP($B59,'Justerad allokering kvv'!$B$1:$AG$700,MATCH(E$1,'Justerad allokering kvv'!$B$1:$AF$1,0),FALSE)))</f>
        <v>0</v>
      </c>
      <c r="F59">
        <f>IF($B59=" ","",IF(ISERROR(1/VLOOKUP($B59,'Justerad allokering kvv'!$B$1:$AG$700,MATCH(F$1,'Justerad allokering kvv'!$B$1:$AF$1,0),FALSE)),VLOOKUP($B59,'Allokerad kvv'!$B$2:$AV$700,MATCH(F$1,'Allokerad kvv'!$B$1:$AV$1,0),FALSE),VLOOKUP($B59,'Justerad allokering kvv'!$B$1:$AG$700,MATCH(F$1,'Justerad allokering kvv'!$B$1:$AF$1,0),FALSE)))</f>
        <v>0</v>
      </c>
      <c r="G59">
        <f>IF($B59=" ","",IF(ISERROR(1/VLOOKUP($B59,'Justerad allokering kvv'!$B$1:$AG$700,MATCH(G$1,'Justerad allokering kvv'!$B$1:$AF$1,0),FALSE)),VLOOKUP($B59,'Allokerad kvv'!$B$2:$AV$700,MATCH(G$1,'Allokerad kvv'!$B$1:$AV$1,0),FALSE),VLOOKUP($B59,'Justerad allokering kvv'!$B$1:$AG$700,MATCH(G$1,'Justerad allokering kvv'!$B$1:$AF$1,0),FALSE)))</f>
        <v>0.153946</v>
      </c>
      <c r="H59">
        <f>IF($B59=" ","",IF(ISERROR(1/VLOOKUP($B59,'Justerad allokering kvv'!$B$1:$AG$700,MATCH(H$1,'Justerad allokering kvv'!$B$1:$AF$1,0),FALSE)),VLOOKUP($B59,'Allokerad kvv'!$B$2:$AV$700,MATCH(H$1,'Allokerad kvv'!$B$1:$AV$1,0),FALSE),VLOOKUP($B59,'Justerad allokering kvv'!$B$1:$AG$700,MATCH(H$1,'Justerad allokering kvv'!$B$1:$AF$1,0),FALSE)))</f>
        <v>0</v>
      </c>
      <c r="I59">
        <f>IF($B59=" ","",IF(ISERROR(1/VLOOKUP($B59,'Justerad allokering kvv'!$B$1:$AG$700,MATCH(I$1,'Justerad allokering kvv'!$B$1:$AF$1,0),FALSE)),VLOOKUP($B59,'Allokerad kvv'!$B$2:$AV$700,MATCH(I$1,'Allokerad kvv'!$B$1:$AV$1,0),FALSE),VLOOKUP($B59,'Justerad allokering kvv'!$B$1:$AG$700,MATCH(I$1,'Justerad allokering kvv'!$B$1:$AF$1,0),FALSE)))</f>
        <v>0.45157399999999998</v>
      </c>
      <c r="J59">
        <f>IF($B59=" ","",IF(ISERROR(1/VLOOKUP($B59,'Justerad allokering kvv'!$B$1:$AG$700,MATCH(J$1,'Justerad allokering kvv'!$B$1:$AF$1,0),FALSE)),VLOOKUP($B59,'Allokerad kvv'!$B$2:$AV$700,MATCH(J$1,'Allokerad kvv'!$B$1:$AV$1,0),FALSE),VLOOKUP($B59,'Justerad allokering kvv'!$B$1:$AG$700,MATCH(J$1,'Justerad allokering kvv'!$B$1:$AF$1,0),FALSE)))</f>
        <v>0</v>
      </c>
      <c r="K59">
        <f>IF($B59=" ","",IF(ISERROR(1/VLOOKUP($B59,'Justerad allokering kvv'!$B$1:$AG$700,MATCH(K$1,'Justerad allokering kvv'!$B$1:$AF$1,0),FALSE)),VLOOKUP($B59,'Allokerad kvv'!$B$2:$AV$700,MATCH(K$1,'Allokerad kvv'!$B$1:$AV$1,0),FALSE),VLOOKUP($B59,'Justerad allokering kvv'!$B$1:$AG$700,MATCH(K$1,'Justerad allokering kvv'!$B$1:$AF$1,0),FALSE)))</f>
        <v>772.06399999999996</v>
      </c>
      <c r="L59">
        <f>IF($B59=" ","",IF(ISERROR(1/VLOOKUP($B59,'Justerad allokering kvv'!$B$1:$AG$700,MATCH(L$1,'Justerad allokering kvv'!$B$1:$AF$1,0),FALSE)),VLOOKUP($B59,'Allokerad kvv'!$B$2:$AV$700,MATCH(L$1,'Allokerad kvv'!$B$1:$AV$1,0),FALSE),VLOOKUP($B59,'Justerad allokering kvv'!$B$1:$AG$700,MATCH(L$1,'Justerad allokering kvv'!$B$1:$AF$1,0),FALSE)))</f>
        <v>0</v>
      </c>
      <c r="M59">
        <f>IF($B59=" ","",IF(ISERROR(1/VLOOKUP($B59,'Justerad allokering kvv'!$B$1:$AG$700,MATCH(M$1,'Justerad allokering kvv'!$B$1:$AF$1,0),FALSE)),VLOOKUP($B59,'Allokerad kvv'!$B$2:$AV$700,MATCH(M$1,'Allokerad kvv'!$B$1:$AV$1,0),FALSE),VLOOKUP($B59,'Justerad allokering kvv'!$B$1:$AG$700,MATCH(M$1,'Justerad allokering kvv'!$B$1:$AF$1,0),FALSE)))</f>
        <v>0</v>
      </c>
      <c r="N59">
        <f>IF($B59=" ","",IF(ISERROR(1/VLOOKUP($B59,'Justerad allokering kvv'!$B$1:$AG$700,MATCH(N$1,'Justerad allokering kvv'!$B$1:$AF$1,0),FALSE)),VLOOKUP($B59,'Allokerad kvv'!$B$2:$AV$700,MATCH(N$1,'Allokerad kvv'!$B$1:$AV$1,0),FALSE),VLOOKUP($B59,'Justerad allokering kvv'!$B$1:$AG$700,MATCH(N$1,'Justerad allokering kvv'!$B$1:$AF$1,0),FALSE)))</f>
        <v>0</v>
      </c>
      <c r="O59">
        <f>IF($B59=" ","",IF(ISERROR(1/VLOOKUP($B59,'Justerad allokering kvv'!$B$1:$AG$700,MATCH(O$1,'Justerad allokering kvv'!$B$1:$AF$1,0),FALSE)),VLOOKUP($B59,'Allokerad kvv'!$B$2:$AV$700,MATCH(O$1,'Allokerad kvv'!$B$1:$AV$1,0),FALSE),VLOOKUP($B59,'Justerad allokering kvv'!$B$1:$AG$700,MATCH(O$1,'Justerad allokering kvv'!$B$1:$AF$1,0),FALSE)))</f>
        <v>0</v>
      </c>
      <c r="P59">
        <f>IF($B59=" ","",IF(ISERROR(1/VLOOKUP($B59,'Justerad allokering kvv'!$B$1:$AG$700,MATCH(P$1,'Justerad allokering kvv'!$B$1:$AF$1,0),FALSE)),VLOOKUP($B59,'Allokerad kvv'!$B$2:$AV$700,MATCH(P$1,'Allokerad kvv'!$B$1:$AV$1,0),FALSE),VLOOKUP($B59,'Justerad allokering kvv'!$B$1:$AG$700,MATCH(P$1,'Justerad allokering kvv'!$B$1:$AF$1,0),FALSE)))</f>
        <v>0</v>
      </c>
      <c r="Q59">
        <f>IF($B59=" ","",IF(ISERROR(1/VLOOKUP($B59,'Justerad allokering kvv'!$B$1:$AG$700,MATCH(Q$1,'Justerad allokering kvv'!$B$1:$AF$1,0),FALSE)),VLOOKUP($B59,'Allokerad kvv'!$B$2:$AV$700,MATCH(Q$1,'Allokerad kvv'!$B$1:$AV$1,0),FALSE),VLOOKUP($B59,'Justerad allokering kvv'!$B$1:$AG$700,MATCH(Q$1,'Justerad allokering kvv'!$B$1:$AF$1,0),FALSE)))</f>
        <v>0</v>
      </c>
      <c r="R59">
        <f>IF($B59=" ","",IF(ISERROR(1/VLOOKUP($B59,'Justerad allokering kvv'!$B$1:$AG$700,MATCH(R$1,'Justerad allokering kvv'!$B$1:$AF$1,0),FALSE)),VLOOKUP($B59,'Allokerad kvv'!$B$2:$AV$700,MATCH(R$1,'Allokerad kvv'!$B$1:$AV$1,0),FALSE),VLOOKUP($B59,'Justerad allokering kvv'!$B$1:$AG$700,MATCH(R$1,'Justerad allokering kvv'!$B$1:$AF$1,0),FALSE)))</f>
        <v>5.2106399999999997</v>
      </c>
      <c r="S59">
        <f>IF($B59=" ","",IF(ISERROR(1/VLOOKUP($B59,'Justerad allokering kvv'!$B$1:$AG$700,MATCH(S$1,'Justerad allokering kvv'!$B$1:$AF$1,0),FALSE)),VLOOKUP($B59,'Allokerad kvv'!$B$2:$AV$700,MATCH(S$1,'Allokerad kvv'!$B$1:$AV$1,0),FALSE),VLOOKUP($B59,'Justerad allokering kvv'!$B$1:$AG$700,MATCH(S$1,'Justerad allokering kvv'!$B$1:$AF$1,0),FALSE)))</f>
        <v>0</v>
      </c>
      <c r="T59">
        <f>IF($B59=" ","",IF(ISERROR(1/VLOOKUP($B59,'Justerad allokering kvv'!$B$1:$AG$700,MATCH(T$1,'Justerad allokering kvv'!$B$1:$AF$1,0),FALSE)),VLOOKUP($B59,'Allokerad kvv'!$B$2:$AV$700,MATCH(T$1,'Allokerad kvv'!$B$1:$AV$1,0),FALSE),VLOOKUP($B59,'Justerad allokering kvv'!$B$1:$AG$700,MATCH(T$1,'Justerad allokering kvv'!$B$1:$AF$1,0),FALSE)))</f>
        <v>0</v>
      </c>
      <c r="U59">
        <f>IF($B59=" ","",IF(ISERROR(1/VLOOKUP($B59,'Justerad allokering kvv'!$B$1:$AG$700,MATCH(U$1,'Justerad allokering kvv'!$B$1:$AF$1,0),FALSE)),VLOOKUP($B59,'Allokerad kvv'!$B$2:$AV$700,MATCH(U$1,'Allokerad kvv'!$B$1:$AV$1,0),FALSE),VLOOKUP($B59,'Justerad allokering kvv'!$B$1:$AG$700,MATCH(U$1,'Justerad allokering kvv'!$B$1:$AF$1,0),FALSE)))</f>
        <v>0</v>
      </c>
      <c r="V59">
        <f>IF($B59=" ","",IF(ISERROR(1/VLOOKUP($B59,'Justerad allokering kvv'!$B$1:$AG$700,MATCH(V$1,'Justerad allokering kvv'!$B$1:$AF$1,0),FALSE)),VLOOKUP($B59,'Allokerad kvv'!$B$2:$AV$700,MATCH(V$1,'Allokerad kvv'!$B$1:$AV$1,0),FALSE),VLOOKUP($B59,'Justerad allokering kvv'!$B$1:$AG$700,MATCH(V$1,'Justerad allokering kvv'!$B$1:$AF$1,0),FALSE)))</f>
        <v>0</v>
      </c>
      <c r="W59">
        <f>IF($B59=" ","",IF(ISERROR(1/VLOOKUP($B59,'Justerad allokering kvv'!$B$1:$AG$700,MATCH(W$1,'Justerad allokering kvv'!$B$1:$AF$1,0),FALSE)),VLOOKUP($B59,'Allokerad kvv'!$B$2:$AV$700,MATCH(W$1,'Allokerad kvv'!$B$1:$AV$1,0),FALSE),VLOOKUP($B59,'Justerad allokering kvv'!$B$1:$AG$700,MATCH(W$1,'Justerad allokering kvv'!$B$1:$AF$1,0),FALSE)))</f>
        <v>0</v>
      </c>
      <c r="X59">
        <f>IF($B59=" ","",IF(ISERROR(1/VLOOKUP($B59,'Justerad allokering kvv'!$B$1:$AG$700,MATCH(X$1,'Justerad allokering kvv'!$B$1:$AF$1,0),FALSE)),VLOOKUP($B59,'Allokerad kvv'!$B$2:$AV$700,MATCH(X$1,'Allokerad kvv'!$B$1:$AV$1,0),FALSE),VLOOKUP($B59,'Justerad allokering kvv'!$B$1:$AG$700,MATCH(X$1,'Justerad allokering kvv'!$B$1:$AF$1,0),FALSE)))</f>
        <v>0</v>
      </c>
      <c r="Y59">
        <f>IF($B59=" ","",IF(ISERROR(1/VLOOKUP($B59,'Justerad allokering kvv'!$B$1:$AG$700,MATCH(Y$1,'Justerad allokering kvv'!$B$1:$AF$1,0),FALSE)),VLOOKUP($B59,'Allokerad kvv'!$B$2:$AV$700,MATCH(Y$1,'Allokerad kvv'!$B$1:$AV$1,0),FALSE),VLOOKUP($B59,'Justerad allokering kvv'!$B$1:$AG$700,MATCH(Y$1,'Justerad allokering kvv'!$B$1:$AF$1,0),FALSE)))</f>
        <v>0</v>
      </c>
      <c r="AB59">
        <f>IFERROR(VLOOKUP($B59,Kraftvärmeprod!$B$1:$AO$424,MATCH("Tillförd energi från rökgaskondensering (GWh)",Kraftvärmeprod!$B$1:$AG$1,0),FALSE)/1,0)</f>
        <v>13.1</v>
      </c>
      <c r="AE59" s="122">
        <f t="shared" si="0"/>
        <v>1523.10916</v>
      </c>
      <c r="AG59">
        <f t="shared" si="1"/>
        <v>1517.89852</v>
      </c>
      <c r="AH59">
        <f t="shared" si="2"/>
        <v>1504.7985200000001</v>
      </c>
      <c r="AI59">
        <f>IF(AH59=0,"",AH59/VLOOKUP(B59,Kraftvärmeprod!$B$1:$BC$480,MATCH("Summa tillförd energi exklusive rökgaskondensering",Kraftvärmeprod!$B$1:$BC$1,0),FALSE))</f>
        <v>0.46744777241409302</v>
      </c>
      <c r="AK59">
        <f t="shared" si="3"/>
        <v>0</v>
      </c>
    </row>
    <row r="60" spans="1:37" x14ac:dyDescent="0.25">
      <c r="A60" s="2" t="s">
        <v>101</v>
      </c>
      <c r="B60" s="2" t="s">
        <v>111</v>
      </c>
      <c r="C60">
        <f>IF($B60=" ","",IF(ISERROR(1/VLOOKUP($B60,'Justerad allokering kvv'!$B$1:$AG$700,MATCH(C$1,'Justerad allokering kvv'!$B$1:$AF$1,0),FALSE)),VLOOKUP($B60,'Allokerad kvv'!$B$2:$AV$700,MATCH(C$1,'Allokerad kvv'!$B$1:$AV$1,0),FALSE),VLOOKUP($B60,'Justerad allokering kvv'!$B$1:$AG$700,MATCH(C$1,'Justerad allokering kvv'!$B$1:$AF$1,0),FALSE)))</f>
        <v>0</v>
      </c>
      <c r="D60">
        <f>IF($B60=" ","",IF(ISERROR(1/VLOOKUP($B60,'Justerad allokering kvv'!$B$1:$AG$700,MATCH(D$1,'Justerad allokering kvv'!$B$1:$AF$1,0),FALSE)),VLOOKUP($B60,'Allokerad kvv'!$B$2:$AV$700,MATCH(D$1,'Allokerad kvv'!$B$1:$AV$1,0),FALSE),VLOOKUP($B60,'Justerad allokering kvv'!$B$1:$AG$700,MATCH(D$1,'Justerad allokering kvv'!$B$1:$AF$1,0),FALSE)))</f>
        <v>0</v>
      </c>
      <c r="E60">
        <f>IF($B60=" ","",IF(ISERROR(1/VLOOKUP($B60,'Justerad allokering kvv'!$B$1:$AG$700,MATCH(E$1,'Justerad allokering kvv'!$B$1:$AF$1,0),FALSE)),VLOOKUP($B60,'Allokerad kvv'!$B$2:$AV$700,MATCH(E$1,'Allokerad kvv'!$B$1:$AV$1,0),FALSE),VLOOKUP($B60,'Justerad allokering kvv'!$B$1:$AG$700,MATCH(E$1,'Justerad allokering kvv'!$B$1:$AF$1,0),FALSE)))</f>
        <v>0</v>
      </c>
      <c r="F60">
        <f>IF($B60=" ","",IF(ISERROR(1/VLOOKUP($B60,'Justerad allokering kvv'!$B$1:$AG$700,MATCH(F$1,'Justerad allokering kvv'!$B$1:$AF$1,0),FALSE)),VLOOKUP($B60,'Allokerad kvv'!$B$2:$AV$700,MATCH(F$1,'Allokerad kvv'!$B$1:$AV$1,0),FALSE),VLOOKUP($B60,'Justerad allokering kvv'!$B$1:$AG$700,MATCH(F$1,'Justerad allokering kvv'!$B$1:$AF$1,0),FALSE)))</f>
        <v>0</v>
      </c>
      <c r="G60">
        <f>IF($B60=" ","",IF(ISERROR(1/VLOOKUP($B60,'Justerad allokering kvv'!$B$1:$AG$700,MATCH(G$1,'Justerad allokering kvv'!$B$1:$AF$1,0),FALSE)),VLOOKUP($B60,'Allokerad kvv'!$B$2:$AV$700,MATCH(G$1,'Allokerad kvv'!$B$1:$AV$1,0),FALSE),VLOOKUP($B60,'Justerad allokering kvv'!$B$1:$AG$700,MATCH(G$1,'Justerad allokering kvv'!$B$1:$AF$1,0),FALSE)))</f>
        <v>0</v>
      </c>
      <c r="H60">
        <f>IF($B60=" ","",IF(ISERROR(1/VLOOKUP($B60,'Justerad allokering kvv'!$B$1:$AG$700,MATCH(H$1,'Justerad allokering kvv'!$B$1:$AF$1,0),FALSE)),VLOOKUP($B60,'Allokerad kvv'!$B$2:$AV$700,MATCH(H$1,'Allokerad kvv'!$B$1:$AV$1,0),FALSE),VLOOKUP($B60,'Justerad allokering kvv'!$B$1:$AG$700,MATCH(H$1,'Justerad allokering kvv'!$B$1:$AF$1,0),FALSE)))</f>
        <v>0</v>
      </c>
      <c r="I60">
        <f>IF($B60=" ","",IF(ISERROR(1/VLOOKUP($B60,'Justerad allokering kvv'!$B$1:$AG$700,MATCH(I$1,'Justerad allokering kvv'!$B$1:$AF$1,0),FALSE)),VLOOKUP($B60,'Allokerad kvv'!$B$2:$AV$700,MATCH(I$1,'Allokerad kvv'!$B$1:$AV$1,0),FALSE),VLOOKUP($B60,'Justerad allokering kvv'!$B$1:$AG$700,MATCH(I$1,'Justerad allokering kvv'!$B$1:$AF$1,0),FALSE)))</f>
        <v>0</v>
      </c>
      <c r="J60">
        <f>IF($B60=" ","",IF(ISERROR(1/VLOOKUP($B60,'Justerad allokering kvv'!$B$1:$AG$700,MATCH(J$1,'Justerad allokering kvv'!$B$1:$AF$1,0),FALSE)),VLOOKUP($B60,'Allokerad kvv'!$B$2:$AV$700,MATCH(J$1,'Allokerad kvv'!$B$1:$AV$1,0),FALSE),VLOOKUP($B60,'Justerad allokering kvv'!$B$1:$AG$700,MATCH(J$1,'Justerad allokering kvv'!$B$1:$AF$1,0),FALSE)))</f>
        <v>0</v>
      </c>
      <c r="K60">
        <f>IF($B60=" ","",IF(ISERROR(1/VLOOKUP($B60,'Justerad allokering kvv'!$B$1:$AG$700,MATCH(K$1,'Justerad allokering kvv'!$B$1:$AF$1,0),FALSE)),VLOOKUP($B60,'Allokerad kvv'!$B$2:$AV$700,MATCH(K$1,'Allokerad kvv'!$B$1:$AV$1,0),FALSE),VLOOKUP($B60,'Justerad allokering kvv'!$B$1:$AG$700,MATCH(K$1,'Justerad allokering kvv'!$B$1:$AF$1,0),FALSE)))</f>
        <v>0</v>
      </c>
      <c r="L60">
        <f>IF($B60=" ","",IF(ISERROR(1/VLOOKUP($B60,'Justerad allokering kvv'!$B$1:$AG$700,MATCH(L$1,'Justerad allokering kvv'!$B$1:$AF$1,0),FALSE)),VLOOKUP($B60,'Allokerad kvv'!$B$2:$AV$700,MATCH(L$1,'Allokerad kvv'!$B$1:$AV$1,0),FALSE),VLOOKUP($B60,'Justerad allokering kvv'!$B$1:$AG$700,MATCH(L$1,'Justerad allokering kvv'!$B$1:$AF$1,0),FALSE)))</f>
        <v>0</v>
      </c>
      <c r="M60">
        <f>IF($B60=" ","",IF(ISERROR(1/VLOOKUP($B60,'Justerad allokering kvv'!$B$1:$AG$700,MATCH(M$1,'Justerad allokering kvv'!$B$1:$AF$1,0),FALSE)),VLOOKUP($B60,'Allokerad kvv'!$B$2:$AV$700,MATCH(M$1,'Allokerad kvv'!$B$1:$AV$1,0),FALSE),VLOOKUP($B60,'Justerad allokering kvv'!$B$1:$AG$700,MATCH(M$1,'Justerad allokering kvv'!$B$1:$AF$1,0),FALSE)))</f>
        <v>0</v>
      </c>
      <c r="N60">
        <f>IF($B60=" ","",IF(ISERROR(1/VLOOKUP($B60,'Justerad allokering kvv'!$B$1:$AG$700,MATCH(N$1,'Justerad allokering kvv'!$B$1:$AF$1,0),FALSE)),VLOOKUP($B60,'Allokerad kvv'!$B$2:$AV$700,MATCH(N$1,'Allokerad kvv'!$B$1:$AV$1,0),FALSE),VLOOKUP($B60,'Justerad allokering kvv'!$B$1:$AG$700,MATCH(N$1,'Justerad allokering kvv'!$B$1:$AF$1,0),FALSE)))</f>
        <v>0</v>
      </c>
      <c r="O60">
        <f>IF($B60=" ","",IF(ISERROR(1/VLOOKUP($B60,'Justerad allokering kvv'!$B$1:$AG$700,MATCH(O$1,'Justerad allokering kvv'!$B$1:$AF$1,0),FALSE)),VLOOKUP($B60,'Allokerad kvv'!$B$2:$AV$700,MATCH(O$1,'Allokerad kvv'!$B$1:$AV$1,0),FALSE),VLOOKUP($B60,'Justerad allokering kvv'!$B$1:$AG$700,MATCH(O$1,'Justerad allokering kvv'!$B$1:$AF$1,0),FALSE)))</f>
        <v>0</v>
      </c>
      <c r="P60">
        <f>IF($B60=" ","",IF(ISERROR(1/VLOOKUP($B60,'Justerad allokering kvv'!$B$1:$AG$700,MATCH(P$1,'Justerad allokering kvv'!$B$1:$AF$1,0),FALSE)),VLOOKUP($B60,'Allokerad kvv'!$B$2:$AV$700,MATCH(P$1,'Allokerad kvv'!$B$1:$AV$1,0),FALSE),VLOOKUP($B60,'Justerad allokering kvv'!$B$1:$AG$700,MATCH(P$1,'Justerad allokering kvv'!$B$1:$AF$1,0),FALSE)))</f>
        <v>0</v>
      </c>
      <c r="Q60">
        <f>IF($B60=" ","",IF(ISERROR(1/VLOOKUP($B60,'Justerad allokering kvv'!$B$1:$AG$700,MATCH(Q$1,'Justerad allokering kvv'!$B$1:$AF$1,0),FALSE)),VLOOKUP($B60,'Allokerad kvv'!$B$2:$AV$700,MATCH(Q$1,'Allokerad kvv'!$B$1:$AV$1,0),FALSE),VLOOKUP($B60,'Justerad allokering kvv'!$B$1:$AG$700,MATCH(Q$1,'Justerad allokering kvv'!$B$1:$AF$1,0),FALSE)))</f>
        <v>0</v>
      </c>
      <c r="R60">
        <f>IF($B60=" ","",IF(ISERROR(1/VLOOKUP($B60,'Justerad allokering kvv'!$B$1:$AG$700,MATCH(R$1,'Justerad allokering kvv'!$B$1:$AF$1,0),FALSE)),VLOOKUP($B60,'Allokerad kvv'!$B$2:$AV$700,MATCH(R$1,'Allokerad kvv'!$B$1:$AV$1,0),FALSE),VLOOKUP($B60,'Justerad allokering kvv'!$B$1:$AG$700,MATCH(R$1,'Justerad allokering kvv'!$B$1:$AF$1,0),FALSE)))</f>
        <v>0</v>
      </c>
      <c r="S60">
        <f>IF($B60=" ","",IF(ISERROR(1/VLOOKUP($B60,'Justerad allokering kvv'!$B$1:$AG$700,MATCH(S$1,'Justerad allokering kvv'!$B$1:$AF$1,0),FALSE)),VLOOKUP($B60,'Allokerad kvv'!$B$2:$AV$700,MATCH(S$1,'Allokerad kvv'!$B$1:$AV$1,0),FALSE),VLOOKUP($B60,'Justerad allokering kvv'!$B$1:$AG$700,MATCH(S$1,'Justerad allokering kvv'!$B$1:$AF$1,0),FALSE)))</f>
        <v>0</v>
      </c>
      <c r="T60">
        <f>IF($B60=" ","",IF(ISERROR(1/VLOOKUP($B60,'Justerad allokering kvv'!$B$1:$AG$700,MATCH(T$1,'Justerad allokering kvv'!$B$1:$AF$1,0),FALSE)),VLOOKUP($B60,'Allokerad kvv'!$B$2:$AV$700,MATCH(T$1,'Allokerad kvv'!$B$1:$AV$1,0),FALSE),VLOOKUP($B60,'Justerad allokering kvv'!$B$1:$AG$700,MATCH(T$1,'Justerad allokering kvv'!$B$1:$AF$1,0),FALSE)))</f>
        <v>0</v>
      </c>
      <c r="U60">
        <f>IF($B60=" ","",IF(ISERROR(1/VLOOKUP($B60,'Justerad allokering kvv'!$B$1:$AG$700,MATCH(U$1,'Justerad allokering kvv'!$B$1:$AF$1,0),FALSE)),VLOOKUP($B60,'Allokerad kvv'!$B$2:$AV$700,MATCH(U$1,'Allokerad kvv'!$B$1:$AV$1,0),FALSE),VLOOKUP($B60,'Justerad allokering kvv'!$B$1:$AG$700,MATCH(U$1,'Justerad allokering kvv'!$B$1:$AF$1,0),FALSE)))</f>
        <v>0</v>
      </c>
      <c r="V60">
        <f>IF($B60=" ","",IF(ISERROR(1/VLOOKUP($B60,'Justerad allokering kvv'!$B$1:$AG$700,MATCH(V$1,'Justerad allokering kvv'!$B$1:$AF$1,0),FALSE)),VLOOKUP($B60,'Allokerad kvv'!$B$2:$AV$700,MATCH(V$1,'Allokerad kvv'!$B$1:$AV$1,0),FALSE),VLOOKUP($B60,'Justerad allokering kvv'!$B$1:$AG$700,MATCH(V$1,'Justerad allokering kvv'!$B$1:$AF$1,0),FALSE)))</f>
        <v>0</v>
      </c>
      <c r="W60">
        <f>IF($B60=" ","",IF(ISERROR(1/VLOOKUP($B60,'Justerad allokering kvv'!$B$1:$AG$700,MATCH(W$1,'Justerad allokering kvv'!$B$1:$AF$1,0),FALSE)),VLOOKUP($B60,'Allokerad kvv'!$B$2:$AV$700,MATCH(W$1,'Allokerad kvv'!$B$1:$AV$1,0),FALSE),VLOOKUP($B60,'Justerad allokering kvv'!$B$1:$AG$700,MATCH(W$1,'Justerad allokering kvv'!$B$1:$AF$1,0),FALSE)))</f>
        <v>0</v>
      </c>
      <c r="X60">
        <f>IF($B60=" ","",IF(ISERROR(1/VLOOKUP($B60,'Justerad allokering kvv'!$B$1:$AG$700,MATCH(X$1,'Justerad allokering kvv'!$B$1:$AF$1,0),FALSE)),VLOOKUP($B60,'Allokerad kvv'!$B$2:$AV$700,MATCH(X$1,'Allokerad kvv'!$B$1:$AV$1,0),FALSE),VLOOKUP($B60,'Justerad allokering kvv'!$B$1:$AG$700,MATCH(X$1,'Justerad allokering kvv'!$B$1:$AF$1,0),FALSE)))</f>
        <v>0</v>
      </c>
      <c r="Y60">
        <f>IF($B60=" ","",IF(ISERROR(1/VLOOKUP($B60,'Justerad allokering kvv'!$B$1:$AG$700,MATCH(Y$1,'Justerad allokering kvv'!$B$1:$AF$1,0),FALSE)),VLOOKUP($B60,'Allokerad kvv'!$B$2:$AV$700,MATCH(Y$1,'Allokerad kvv'!$B$1:$AV$1,0),FALSE),VLOOKUP($B60,'Justerad allokering kvv'!$B$1:$AG$700,MATCH(Y$1,'Justerad allokering kvv'!$B$1:$AF$1,0),FALSE)))</f>
        <v>0</v>
      </c>
      <c r="AB60">
        <f>IFERROR(VLOOKUP($B60,Kraftvärmeprod!$B$1:$AO$424,MATCH("Tillförd energi från rökgaskondensering (GWh)",Kraftvärmeprod!$B$1:$AG$1,0),FALSE)/1,0)</f>
        <v>0</v>
      </c>
      <c r="AE60" s="122">
        <f t="shared" si="0"/>
        <v>0</v>
      </c>
      <c r="AG60">
        <f t="shared" si="1"/>
        <v>0</v>
      </c>
      <c r="AH60">
        <f t="shared" si="2"/>
        <v>0</v>
      </c>
      <c r="AI60" t="str">
        <f>IF(AH60=0,"",AH60/VLOOKUP(B60,Kraftvärmeprod!$B$1:$BC$480,MATCH("Summa tillförd energi exklusive rökgaskondensering",Kraftvärmeprod!$B$1:$BC$1,0),FALSE))</f>
        <v/>
      </c>
      <c r="AK60">
        <f t="shared" si="3"/>
        <v>0</v>
      </c>
    </row>
    <row r="61" spans="1:37" x14ac:dyDescent="0.25">
      <c r="A61" s="2" t="s">
        <v>101</v>
      </c>
      <c r="B61" s="2" t="s">
        <v>112</v>
      </c>
      <c r="C61">
        <f>IF($B61=" ","",IF(ISERROR(1/VLOOKUP($B61,'Justerad allokering kvv'!$B$1:$AG$700,MATCH(C$1,'Justerad allokering kvv'!$B$1:$AF$1,0),FALSE)),VLOOKUP($B61,'Allokerad kvv'!$B$2:$AV$700,MATCH(C$1,'Allokerad kvv'!$B$1:$AV$1,0),FALSE),VLOOKUP($B61,'Justerad allokering kvv'!$B$1:$AG$700,MATCH(C$1,'Justerad allokering kvv'!$B$1:$AF$1,0),FALSE)))</f>
        <v>459.17099999999999</v>
      </c>
      <c r="D61">
        <f>IF($B61=" ","",IF(ISERROR(1/VLOOKUP($B61,'Justerad allokering kvv'!$B$1:$AG$700,MATCH(D$1,'Justerad allokering kvv'!$B$1:$AF$1,0),FALSE)),VLOOKUP($B61,'Allokerad kvv'!$B$2:$AV$700,MATCH(D$1,'Allokerad kvv'!$B$1:$AV$1,0),FALSE),VLOOKUP($B61,'Justerad allokering kvv'!$B$1:$AG$700,MATCH(D$1,'Justerad allokering kvv'!$B$1:$AF$1,0),FALSE)))</f>
        <v>0</v>
      </c>
      <c r="E61">
        <f>IF($B61=" ","",IF(ISERROR(1/VLOOKUP($B61,'Justerad allokering kvv'!$B$1:$AG$700,MATCH(E$1,'Justerad allokering kvv'!$B$1:$AF$1,0),FALSE)),VLOOKUP($B61,'Allokerad kvv'!$B$2:$AV$700,MATCH(E$1,'Allokerad kvv'!$B$1:$AV$1,0),FALSE),VLOOKUP($B61,'Justerad allokering kvv'!$B$1:$AG$700,MATCH(E$1,'Justerad allokering kvv'!$B$1:$AF$1,0),FALSE)))</f>
        <v>0</v>
      </c>
      <c r="F61">
        <f>IF($B61=" ","",IF(ISERROR(1/VLOOKUP($B61,'Justerad allokering kvv'!$B$1:$AG$700,MATCH(F$1,'Justerad allokering kvv'!$B$1:$AF$1,0),FALSE)),VLOOKUP($B61,'Allokerad kvv'!$B$2:$AV$700,MATCH(F$1,'Allokerad kvv'!$B$1:$AV$1,0),FALSE),VLOOKUP($B61,'Justerad allokering kvv'!$B$1:$AG$700,MATCH(F$1,'Justerad allokering kvv'!$B$1:$AF$1,0),FALSE)))</f>
        <v>0</v>
      </c>
      <c r="G61">
        <f>IF($B61=" ","",IF(ISERROR(1/VLOOKUP($B61,'Justerad allokering kvv'!$B$1:$AG$700,MATCH(G$1,'Justerad allokering kvv'!$B$1:$AF$1,0),FALSE)),VLOOKUP($B61,'Allokerad kvv'!$B$2:$AV$700,MATCH(G$1,'Allokerad kvv'!$B$1:$AV$1,0),FALSE),VLOOKUP($B61,'Justerad allokering kvv'!$B$1:$AG$700,MATCH(G$1,'Justerad allokering kvv'!$B$1:$AF$1,0),FALSE)))</f>
        <v>10.7317</v>
      </c>
      <c r="H61">
        <f>IF($B61=" ","",IF(ISERROR(1/VLOOKUP($B61,'Justerad allokering kvv'!$B$1:$AG$700,MATCH(H$1,'Justerad allokering kvv'!$B$1:$AF$1,0),FALSE)),VLOOKUP($B61,'Allokerad kvv'!$B$2:$AV$700,MATCH(H$1,'Allokerad kvv'!$B$1:$AV$1,0),FALSE),VLOOKUP($B61,'Justerad allokering kvv'!$B$1:$AG$700,MATCH(H$1,'Justerad allokering kvv'!$B$1:$AF$1,0),FALSE)))</f>
        <v>0</v>
      </c>
      <c r="I61">
        <f>IF($B61=" ","",IF(ISERROR(1/VLOOKUP($B61,'Justerad allokering kvv'!$B$1:$AG$700,MATCH(I$1,'Justerad allokering kvv'!$B$1:$AF$1,0),FALSE)),VLOOKUP($B61,'Allokerad kvv'!$B$2:$AV$700,MATCH(I$1,'Allokerad kvv'!$B$1:$AV$1,0),FALSE),VLOOKUP($B61,'Justerad allokering kvv'!$B$1:$AG$700,MATCH(I$1,'Justerad allokering kvv'!$B$1:$AF$1,0),FALSE)))</f>
        <v>0</v>
      </c>
      <c r="J61">
        <f>IF($B61=" ","",IF(ISERROR(1/VLOOKUP($B61,'Justerad allokering kvv'!$B$1:$AG$700,MATCH(J$1,'Justerad allokering kvv'!$B$1:$AF$1,0),FALSE)),VLOOKUP($B61,'Allokerad kvv'!$B$2:$AV$700,MATCH(J$1,'Allokerad kvv'!$B$1:$AV$1,0),FALSE),VLOOKUP($B61,'Justerad allokering kvv'!$B$1:$AG$700,MATCH(J$1,'Justerad allokering kvv'!$B$1:$AF$1,0),FALSE)))</f>
        <v>27.941299999999998</v>
      </c>
      <c r="K61">
        <f>IF($B61=" ","",IF(ISERROR(1/VLOOKUP($B61,'Justerad allokering kvv'!$B$1:$AG$700,MATCH(K$1,'Justerad allokering kvv'!$B$1:$AF$1,0),FALSE)),VLOOKUP($B61,'Allokerad kvv'!$B$2:$AV$700,MATCH(K$1,'Allokerad kvv'!$B$1:$AV$1,0),FALSE),VLOOKUP($B61,'Justerad allokering kvv'!$B$1:$AG$700,MATCH(K$1,'Justerad allokering kvv'!$B$1:$AF$1,0),FALSE)))</f>
        <v>0</v>
      </c>
      <c r="L61">
        <f>IF($B61=" ","",IF(ISERROR(1/VLOOKUP($B61,'Justerad allokering kvv'!$B$1:$AG$700,MATCH(L$1,'Justerad allokering kvv'!$B$1:$AF$1,0),FALSE)),VLOOKUP($B61,'Allokerad kvv'!$B$2:$AV$700,MATCH(L$1,'Allokerad kvv'!$B$1:$AV$1,0),FALSE),VLOOKUP($B61,'Justerad allokering kvv'!$B$1:$AG$700,MATCH(L$1,'Justerad allokering kvv'!$B$1:$AF$1,0),FALSE)))</f>
        <v>31.873799999999999</v>
      </c>
      <c r="M61">
        <f>IF($B61=" ","",IF(ISERROR(1/VLOOKUP($B61,'Justerad allokering kvv'!$B$1:$AG$700,MATCH(M$1,'Justerad allokering kvv'!$B$1:$AF$1,0),FALSE)),VLOOKUP($B61,'Allokerad kvv'!$B$2:$AV$700,MATCH(M$1,'Allokerad kvv'!$B$1:$AV$1,0),FALSE),VLOOKUP($B61,'Justerad allokering kvv'!$B$1:$AG$700,MATCH(M$1,'Justerad allokering kvv'!$B$1:$AF$1,0),FALSE)))</f>
        <v>0</v>
      </c>
      <c r="N61">
        <f>IF($B61=" ","",IF(ISERROR(1/VLOOKUP($B61,'Justerad allokering kvv'!$B$1:$AG$700,MATCH(N$1,'Justerad allokering kvv'!$B$1:$AF$1,0),FALSE)),VLOOKUP($B61,'Allokerad kvv'!$B$2:$AV$700,MATCH(N$1,'Allokerad kvv'!$B$1:$AV$1,0),FALSE),VLOOKUP($B61,'Justerad allokering kvv'!$B$1:$AG$700,MATCH(N$1,'Justerad allokering kvv'!$B$1:$AF$1,0),FALSE)))</f>
        <v>0</v>
      </c>
      <c r="O61">
        <f>IF($B61=" ","",IF(ISERROR(1/VLOOKUP($B61,'Justerad allokering kvv'!$B$1:$AG$700,MATCH(O$1,'Justerad allokering kvv'!$B$1:$AF$1,0),FALSE)),VLOOKUP($B61,'Allokerad kvv'!$B$2:$AV$700,MATCH(O$1,'Allokerad kvv'!$B$1:$AV$1,0),FALSE),VLOOKUP($B61,'Justerad allokering kvv'!$B$1:$AG$700,MATCH(O$1,'Justerad allokering kvv'!$B$1:$AF$1,0),FALSE)))</f>
        <v>35.028799999999997</v>
      </c>
      <c r="P61">
        <f>IF($B61=" ","",IF(ISERROR(1/VLOOKUP($B61,'Justerad allokering kvv'!$B$1:$AG$700,MATCH(P$1,'Justerad allokering kvv'!$B$1:$AF$1,0),FALSE)),VLOOKUP($B61,'Allokerad kvv'!$B$2:$AV$700,MATCH(P$1,'Allokerad kvv'!$B$1:$AV$1,0),FALSE),VLOOKUP($B61,'Justerad allokering kvv'!$B$1:$AG$700,MATCH(P$1,'Justerad allokering kvv'!$B$1:$AF$1,0),FALSE)))</f>
        <v>0</v>
      </c>
      <c r="Q61">
        <f>IF($B61=" ","",IF(ISERROR(1/VLOOKUP($B61,'Justerad allokering kvv'!$B$1:$AG$700,MATCH(Q$1,'Justerad allokering kvv'!$B$1:$AF$1,0),FALSE)),VLOOKUP($B61,'Allokerad kvv'!$B$2:$AV$700,MATCH(Q$1,'Allokerad kvv'!$B$1:$AV$1,0),FALSE),VLOOKUP($B61,'Justerad allokering kvv'!$B$1:$AG$700,MATCH(Q$1,'Justerad allokering kvv'!$B$1:$AF$1,0),FALSE)))</f>
        <v>0</v>
      </c>
      <c r="R61">
        <f>IF($B61=" ","",IF(ISERROR(1/VLOOKUP($B61,'Justerad allokering kvv'!$B$1:$AG$700,MATCH(R$1,'Justerad allokering kvv'!$B$1:$AF$1,0),FALSE)),VLOOKUP($B61,'Allokerad kvv'!$B$2:$AV$700,MATCH(R$1,'Allokerad kvv'!$B$1:$AV$1,0),FALSE),VLOOKUP($B61,'Justerad allokering kvv'!$B$1:$AG$700,MATCH(R$1,'Justerad allokering kvv'!$B$1:$AF$1,0),FALSE)))</f>
        <v>34.817700000000002</v>
      </c>
      <c r="S61">
        <f>IF($B61=" ","",IF(ISERROR(1/VLOOKUP($B61,'Justerad allokering kvv'!$B$1:$AG$700,MATCH(S$1,'Justerad allokering kvv'!$B$1:$AF$1,0),FALSE)),VLOOKUP($B61,'Allokerad kvv'!$B$2:$AV$700,MATCH(S$1,'Allokerad kvv'!$B$1:$AV$1,0),FALSE),VLOOKUP($B61,'Justerad allokering kvv'!$B$1:$AG$700,MATCH(S$1,'Justerad allokering kvv'!$B$1:$AF$1,0),FALSE)))</f>
        <v>0</v>
      </c>
      <c r="T61">
        <f>IF($B61=" ","",IF(ISERROR(1/VLOOKUP($B61,'Justerad allokering kvv'!$B$1:$AG$700,MATCH(T$1,'Justerad allokering kvv'!$B$1:$AF$1,0),FALSE)),VLOOKUP($B61,'Allokerad kvv'!$B$2:$AV$700,MATCH(T$1,'Allokerad kvv'!$B$1:$AV$1,0),FALSE),VLOOKUP($B61,'Justerad allokering kvv'!$B$1:$AG$700,MATCH(T$1,'Justerad allokering kvv'!$B$1:$AF$1,0),FALSE)))</f>
        <v>0</v>
      </c>
      <c r="U61">
        <f>IF($B61=" ","",IF(ISERROR(1/VLOOKUP($B61,'Justerad allokering kvv'!$B$1:$AG$700,MATCH(U$1,'Justerad allokering kvv'!$B$1:$AF$1,0),FALSE)),VLOOKUP($B61,'Allokerad kvv'!$B$2:$AV$700,MATCH(U$1,'Allokerad kvv'!$B$1:$AV$1,0),FALSE),VLOOKUP($B61,'Justerad allokering kvv'!$B$1:$AG$700,MATCH(U$1,'Justerad allokering kvv'!$B$1:$AF$1,0),FALSE)))</f>
        <v>0</v>
      </c>
      <c r="V61">
        <f>IF($B61=" ","",IF(ISERROR(1/VLOOKUP($B61,'Justerad allokering kvv'!$B$1:$AG$700,MATCH(V$1,'Justerad allokering kvv'!$B$1:$AF$1,0),FALSE)),VLOOKUP($B61,'Allokerad kvv'!$B$2:$AV$700,MATCH(V$1,'Allokerad kvv'!$B$1:$AV$1,0),FALSE),VLOOKUP($B61,'Justerad allokering kvv'!$B$1:$AG$700,MATCH(V$1,'Justerad allokering kvv'!$B$1:$AF$1,0),FALSE)))</f>
        <v>0</v>
      </c>
      <c r="W61">
        <f>IF($B61=" ","",IF(ISERROR(1/VLOOKUP($B61,'Justerad allokering kvv'!$B$1:$AG$700,MATCH(W$1,'Justerad allokering kvv'!$B$1:$AF$1,0),FALSE)),VLOOKUP($B61,'Allokerad kvv'!$B$2:$AV$700,MATCH(W$1,'Allokerad kvv'!$B$1:$AV$1,0),FALSE),VLOOKUP($B61,'Justerad allokering kvv'!$B$1:$AG$700,MATCH(W$1,'Justerad allokering kvv'!$B$1:$AF$1,0),FALSE)))</f>
        <v>0</v>
      </c>
      <c r="X61">
        <f>IF($B61=" ","",IF(ISERROR(1/VLOOKUP($B61,'Justerad allokering kvv'!$B$1:$AG$700,MATCH(X$1,'Justerad allokering kvv'!$B$1:$AF$1,0),FALSE)),VLOOKUP($B61,'Allokerad kvv'!$B$2:$AV$700,MATCH(X$1,'Allokerad kvv'!$B$1:$AV$1,0),FALSE),VLOOKUP($B61,'Justerad allokering kvv'!$B$1:$AG$700,MATCH(X$1,'Justerad allokering kvv'!$B$1:$AF$1,0),FALSE)))</f>
        <v>0</v>
      </c>
      <c r="Y61">
        <f>IF($B61=" ","",IF(ISERROR(1/VLOOKUP($B61,'Justerad allokering kvv'!$B$1:$AG$700,MATCH(Y$1,'Justerad allokering kvv'!$B$1:$AF$1,0),FALSE)),VLOOKUP($B61,'Allokerad kvv'!$B$2:$AV$700,MATCH(Y$1,'Allokerad kvv'!$B$1:$AV$1,0),FALSE),VLOOKUP($B61,'Justerad allokering kvv'!$B$1:$AG$700,MATCH(Y$1,'Justerad allokering kvv'!$B$1:$AF$1,0),FALSE)))</f>
        <v>0</v>
      </c>
      <c r="AB61">
        <f>IFERROR(VLOOKUP($B61,Kraftvärmeprod!$B$1:$AO$424,MATCH("Tillförd energi från rökgaskondensering (GWh)",Kraftvärmeprod!$B$1:$AG$1,0),FALSE)/1,0)</f>
        <v>48</v>
      </c>
      <c r="AE61" s="122">
        <f t="shared" si="0"/>
        <v>647.5643</v>
      </c>
      <c r="AG61">
        <f t="shared" si="1"/>
        <v>612.74659999999994</v>
      </c>
      <c r="AH61">
        <f t="shared" si="2"/>
        <v>564.74659999999994</v>
      </c>
      <c r="AI61">
        <f>IF(AH61=0,"",AH61/VLOOKUP(B61,Kraftvärmeprod!$B$1:$BC$480,MATCH("Summa tillförd energi exklusive rökgaskondensering",Kraftvärmeprod!$B$1:$BC$1,0),FALSE))</f>
        <v>0.47892350746268653</v>
      </c>
      <c r="AK61">
        <f t="shared" si="3"/>
        <v>59.815100000000001</v>
      </c>
    </row>
    <row r="62" spans="1:37" x14ac:dyDescent="0.25">
      <c r="A62" s="2" t="s">
        <v>101</v>
      </c>
      <c r="B62" s="2" t="s">
        <v>113</v>
      </c>
      <c r="C62">
        <f>IF($B62=" ","",IF(ISERROR(1/VLOOKUP($B62,'Justerad allokering kvv'!$B$1:$AG$700,MATCH(C$1,'Justerad allokering kvv'!$B$1:$AF$1,0),FALSE)),VLOOKUP($B62,'Allokerad kvv'!$B$2:$AV$700,MATCH(C$1,'Allokerad kvv'!$B$1:$AV$1,0),FALSE),VLOOKUP($B62,'Justerad allokering kvv'!$B$1:$AG$700,MATCH(C$1,'Justerad allokering kvv'!$B$1:$AF$1,0),FALSE)))</f>
        <v>0</v>
      </c>
      <c r="D62">
        <f>IF($B62=" ","",IF(ISERROR(1/VLOOKUP($B62,'Justerad allokering kvv'!$B$1:$AG$700,MATCH(D$1,'Justerad allokering kvv'!$B$1:$AF$1,0),FALSE)),VLOOKUP($B62,'Allokerad kvv'!$B$2:$AV$700,MATCH(D$1,'Allokerad kvv'!$B$1:$AV$1,0),FALSE),VLOOKUP($B62,'Justerad allokering kvv'!$B$1:$AG$700,MATCH(D$1,'Justerad allokering kvv'!$B$1:$AF$1,0),FALSE)))</f>
        <v>0</v>
      </c>
      <c r="E62">
        <f>IF($B62=" ","",IF(ISERROR(1/VLOOKUP($B62,'Justerad allokering kvv'!$B$1:$AG$700,MATCH(E$1,'Justerad allokering kvv'!$B$1:$AF$1,0),FALSE)),VLOOKUP($B62,'Allokerad kvv'!$B$2:$AV$700,MATCH(E$1,'Allokerad kvv'!$B$1:$AV$1,0),FALSE),VLOOKUP($B62,'Justerad allokering kvv'!$B$1:$AG$700,MATCH(E$1,'Justerad allokering kvv'!$B$1:$AF$1,0),FALSE)))</f>
        <v>0</v>
      </c>
      <c r="F62">
        <f>IF($B62=" ","",IF(ISERROR(1/VLOOKUP($B62,'Justerad allokering kvv'!$B$1:$AG$700,MATCH(F$1,'Justerad allokering kvv'!$B$1:$AF$1,0),FALSE)),VLOOKUP($B62,'Allokerad kvv'!$B$2:$AV$700,MATCH(F$1,'Allokerad kvv'!$B$1:$AV$1,0),FALSE),VLOOKUP($B62,'Justerad allokering kvv'!$B$1:$AG$700,MATCH(F$1,'Justerad allokering kvv'!$B$1:$AF$1,0),FALSE)))</f>
        <v>0</v>
      </c>
      <c r="G62">
        <f>IF($B62=" ","",IF(ISERROR(1/VLOOKUP($B62,'Justerad allokering kvv'!$B$1:$AG$700,MATCH(G$1,'Justerad allokering kvv'!$B$1:$AF$1,0),FALSE)),VLOOKUP($B62,'Allokerad kvv'!$B$2:$AV$700,MATCH(G$1,'Allokerad kvv'!$B$1:$AV$1,0),FALSE),VLOOKUP($B62,'Justerad allokering kvv'!$B$1:$AG$700,MATCH(G$1,'Justerad allokering kvv'!$B$1:$AF$1,0),FALSE)))</f>
        <v>0</v>
      </c>
      <c r="H62">
        <f>IF($B62=" ","",IF(ISERROR(1/VLOOKUP($B62,'Justerad allokering kvv'!$B$1:$AG$700,MATCH(H$1,'Justerad allokering kvv'!$B$1:$AF$1,0),FALSE)),VLOOKUP($B62,'Allokerad kvv'!$B$2:$AV$700,MATCH(H$1,'Allokerad kvv'!$B$1:$AV$1,0),FALSE),VLOOKUP($B62,'Justerad allokering kvv'!$B$1:$AG$700,MATCH(H$1,'Justerad allokering kvv'!$B$1:$AF$1,0),FALSE)))</f>
        <v>0</v>
      </c>
      <c r="I62">
        <f>IF($B62=" ","",IF(ISERROR(1/VLOOKUP($B62,'Justerad allokering kvv'!$B$1:$AG$700,MATCH(I$1,'Justerad allokering kvv'!$B$1:$AF$1,0),FALSE)),VLOOKUP($B62,'Allokerad kvv'!$B$2:$AV$700,MATCH(I$1,'Allokerad kvv'!$B$1:$AV$1,0),FALSE),VLOOKUP($B62,'Justerad allokering kvv'!$B$1:$AG$700,MATCH(I$1,'Justerad allokering kvv'!$B$1:$AF$1,0),FALSE)))</f>
        <v>0</v>
      </c>
      <c r="J62">
        <f>IF($B62=" ","",IF(ISERROR(1/VLOOKUP($B62,'Justerad allokering kvv'!$B$1:$AG$700,MATCH(J$1,'Justerad allokering kvv'!$B$1:$AF$1,0),FALSE)),VLOOKUP($B62,'Allokerad kvv'!$B$2:$AV$700,MATCH(J$1,'Allokerad kvv'!$B$1:$AV$1,0),FALSE),VLOOKUP($B62,'Justerad allokering kvv'!$B$1:$AG$700,MATCH(J$1,'Justerad allokering kvv'!$B$1:$AF$1,0),FALSE)))</f>
        <v>0</v>
      </c>
      <c r="K62">
        <f>IF($B62=" ","",IF(ISERROR(1/VLOOKUP($B62,'Justerad allokering kvv'!$B$1:$AG$700,MATCH(K$1,'Justerad allokering kvv'!$B$1:$AF$1,0),FALSE)),VLOOKUP($B62,'Allokerad kvv'!$B$2:$AV$700,MATCH(K$1,'Allokerad kvv'!$B$1:$AV$1,0),FALSE),VLOOKUP($B62,'Justerad allokering kvv'!$B$1:$AG$700,MATCH(K$1,'Justerad allokering kvv'!$B$1:$AF$1,0),FALSE)))</f>
        <v>0</v>
      </c>
      <c r="L62">
        <f>IF($B62=" ","",IF(ISERROR(1/VLOOKUP($B62,'Justerad allokering kvv'!$B$1:$AG$700,MATCH(L$1,'Justerad allokering kvv'!$B$1:$AF$1,0),FALSE)),VLOOKUP($B62,'Allokerad kvv'!$B$2:$AV$700,MATCH(L$1,'Allokerad kvv'!$B$1:$AV$1,0),FALSE),VLOOKUP($B62,'Justerad allokering kvv'!$B$1:$AG$700,MATCH(L$1,'Justerad allokering kvv'!$B$1:$AF$1,0),FALSE)))</f>
        <v>0</v>
      </c>
      <c r="M62">
        <f>IF($B62=" ","",IF(ISERROR(1/VLOOKUP($B62,'Justerad allokering kvv'!$B$1:$AG$700,MATCH(M$1,'Justerad allokering kvv'!$B$1:$AF$1,0),FALSE)),VLOOKUP($B62,'Allokerad kvv'!$B$2:$AV$700,MATCH(M$1,'Allokerad kvv'!$B$1:$AV$1,0),FALSE),VLOOKUP($B62,'Justerad allokering kvv'!$B$1:$AG$700,MATCH(M$1,'Justerad allokering kvv'!$B$1:$AF$1,0),FALSE)))</f>
        <v>0</v>
      </c>
      <c r="N62">
        <f>IF($B62=" ","",IF(ISERROR(1/VLOOKUP($B62,'Justerad allokering kvv'!$B$1:$AG$700,MATCH(N$1,'Justerad allokering kvv'!$B$1:$AF$1,0),FALSE)),VLOOKUP($B62,'Allokerad kvv'!$B$2:$AV$700,MATCH(N$1,'Allokerad kvv'!$B$1:$AV$1,0),FALSE),VLOOKUP($B62,'Justerad allokering kvv'!$B$1:$AG$700,MATCH(N$1,'Justerad allokering kvv'!$B$1:$AF$1,0),FALSE)))</f>
        <v>0</v>
      </c>
      <c r="O62">
        <f>IF($B62=" ","",IF(ISERROR(1/VLOOKUP($B62,'Justerad allokering kvv'!$B$1:$AG$700,MATCH(O$1,'Justerad allokering kvv'!$B$1:$AF$1,0),FALSE)),VLOOKUP($B62,'Allokerad kvv'!$B$2:$AV$700,MATCH(O$1,'Allokerad kvv'!$B$1:$AV$1,0),FALSE),VLOOKUP($B62,'Justerad allokering kvv'!$B$1:$AG$700,MATCH(O$1,'Justerad allokering kvv'!$B$1:$AF$1,0),FALSE)))</f>
        <v>0</v>
      </c>
      <c r="P62">
        <f>IF($B62=" ","",IF(ISERROR(1/VLOOKUP($B62,'Justerad allokering kvv'!$B$1:$AG$700,MATCH(P$1,'Justerad allokering kvv'!$B$1:$AF$1,0),FALSE)),VLOOKUP($B62,'Allokerad kvv'!$B$2:$AV$700,MATCH(P$1,'Allokerad kvv'!$B$1:$AV$1,0),FALSE),VLOOKUP($B62,'Justerad allokering kvv'!$B$1:$AG$700,MATCH(P$1,'Justerad allokering kvv'!$B$1:$AF$1,0),FALSE)))</f>
        <v>0</v>
      </c>
      <c r="Q62">
        <f>IF($B62=" ","",IF(ISERROR(1/VLOOKUP($B62,'Justerad allokering kvv'!$B$1:$AG$700,MATCH(Q$1,'Justerad allokering kvv'!$B$1:$AF$1,0),FALSE)),VLOOKUP($B62,'Allokerad kvv'!$B$2:$AV$700,MATCH(Q$1,'Allokerad kvv'!$B$1:$AV$1,0),FALSE),VLOOKUP($B62,'Justerad allokering kvv'!$B$1:$AG$700,MATCH(Q$1,'Justerad allokering kvv'!$B$1:$AF$1,0),FALSE)))</f>
        <v>0</v>
      </c>
      <c r="R62">
        <f>IF($B62=" ","",IF(ISERROR(1/VLOOKUP($B62,'Justerad allokering kvv'!$B$1:$AG$700,MATCH(R$1,'Justerad allokering kvv'!$B$1:$AF$1,0),FALSE)),VLOOKUP($B62,'Allokerad kvv'!$B$2:$AV$700,MATCH(R$1,'Allokerad kvv'!$B$1:$AV$1,0),FALSE),VLOOKUP($B62,'Justerad allokering kvv'!$B$1:$AG$700,MATCH(R$1,'Justerad allokering kvv'!$B$1:$AF$1,0),FALSE)))</f>
        <v>0</v>
      </c>
      <c r="S62">
        <f>IF($B62=" ","",IF(ISERROR(1/VLOOKUP($B62,'Justerad allokering kvv'!$B$1:$AG$700,MATCH(S$1,'Justerad allokering kvv'!$B$1:$AF$1,0),FALSE)),VLOOKUP($B62,'Allokerad kvv'!$B$2:$AV$700,MATCH(S$1,'Allokerad kvv'!$B$1:$AV$1,0),FALSE),VLOOKUP($B62,'Justerad allokering kvv'!$B$1:$AG$700,MATCH(S$1,'Justerad allokering kvv'!$B$1:$AF$1,0),FALSE)))</f>
        <v>0</v>
      </c>
      <c r="T62">
        <f>IF($B62=" ","",IF(ISERROR(1/VLOOKUP($B62,'Justerad allokering kvv'!$B$1:$AG$700,MATCH(T$1,'Justerad allokering kvv'!$B$1:$AF$1,0),FALSE)),VLOOKUP($B62,'Allokerad kvv'!$B$2:$AV$700,MATCH(T$1,'Allokerad kvv'!$B$1:$AV$1,0),FALSE),VLOOKUP($B62,'Justerad allokering kvv'!$B$1:$AG$700,MATCH(T$1,'Justerad allokering kvv'!$B$1:$AF$1,0),FALSE)))</f>
        <v>0</v>
      </c>
      <c r="U62">
        <f>IF($B62=" ","",IF(ISERROR(1/VLOOKUP($B62,'Justerad allokering kvv'!$B$1:$AG$700,MATCH(U$1,'Justerad allokering kvv'!$B$1:$AF$1,0),FALSE)),VLOOKUP($B62,'Allokerad kvv'!$B$2:$AV$700,MATCH(U$1,'Allokerad kvv'!$B$1:$AV$1,0),FALSE),VLOOKUP($B62,'Justerad allokering kvv'!$B$1:$AG$700,MATCH(U$1,'Justerad allokering kvv'!$B$1:$AF$1,0),FALSE)))</f>
        <v>0</v>
      </c>
      <c r="V62">
        <f>IF($B62=" ","",IF(ISERROR(1/VLOOKUP($B62,'Justerad allokering kvv'!$B$1:$AG$700,MATCH(V$1,'Justerad allokering kvv'!$B$1:$AF$1,0),FALSE)),VLOOKUP($B62,'Allokerad kvv'!$B$2:$AV$700,MATCH(V$1,'Allokerad kvv'!$B$1:$AV$1,0),FALSE),VLOOKUP($B62,'Justerad allokering kvv'!$B$1:$AG$700,MATCH(V$1,'Justerad allokering kvv'!$B$1:$AF$1,0),FALSE)))</f>
        <v>0</v>
      </c>
      <c r="W62">
        <f>IF($B62=" ","",IF(ISERROR(1/VLOOKUP($B62,'Justerad allokering kvv'!$B$1:$AG$700,MATCH(W$1,'Justerad allokering kvv'!$B$1:$AF$1,0),FALSE)),VLOOKUP($B62,'Allokerad kvv'!$B$2:$AV$700,MATCH(W$1,'Allokerad kvv'!$B$1:$AV$1,0),FALSE),VLOOKUP($B62,'Justerad allokering kvv'!$B$1:$AG$700,MATCH(W$1,'Justerad allokering kvv'!$B$1:$AF$1,0),FALSE)))</f>
        <v>0</v>
      </c>
      <c r="X62">
        <f>IF($B62=" ","",IF(ISERROR(1/VLOOKUP($B62,'Justerad allokering kvv'!$B$1:$AG$700,MATCH(X$1,'Justerad allokering kvv'!$B$1:$AF$1,0),FALSE)),VLOOKUP($B62,'Allokerad kvv'!$B$2:$AV$700,MATCH(X$1,'Allokerad kvv'!$B$1:$AV$1,0),FALSE),VLOOKUP($B62,'Justerad allokering kvv'!$B$1:$AG$700,MATCH(X$1,'Justerad allokering kvv'!$B$1:$AF$1,0),FALSE)))</f>
        <v>0</v>
      </c>
      <c r="Y62">
        <f>IF($B62=" ","",IF(ISERROR(1/VLOOKUP($B62,'Justerad allokering kvv'!$B$1:$AG$700,MATCH(Y$1,'Justerad allokering kvv'!$B$1:$AF$1,0),FALSE)),VLOOKUP($B62,'Allokerad kvv'!$B$2:$AV$700,MATCH(Y$1,'Allokerad kvv'!$B$1:$AV$1,0),FALSE),VLOOKUP($B62,'Justerad allokering kvv'!$B$1:$AG$700,MATCH(Y$1,'Justerad allokering kvv'!$B$1:$AF$1,0),FALSE)))</f>
        <v>0</v>
      </c>
      <c r="AB62">
        <f>IFERROR(VLOOKUP($B62,Kraftvärmeprod!$B$1:$AO$424,MATCH("Tillförd energi från rökgaskondensering (GWh)",Kraftvärmeprod!$B$1:$AG$1,0),FALSE)/1,0)</f>
        <v>0</v>
      </c>
      <c r="AE62" s="122">
        <f t="shared" si="0"/>
        <v>0</v>
      </c>
      <c r="AG62">
        <f t="shared" si="1"/>
        <v>0</v>
      </c>
      <c r="AH62">
        <f t="shared" si="2"/>
        <v>0</v>
      </c>
      <c r="AI62" t="str">
        <f>IF(AH62=0,"",AH62/VLOOKUP(B62,Kraftvärmeprod!$B$1:$BC$480,MATCH("Summa tillförd energi exklusive rökgaskondensering",Kraftvärmeprod!$B$1:$BC$1,0),FALSE))</f>
        <v/>
      </c>
      <c r="AK62">
        <f t="shared" si="3"/>
        <v>0</v>
      </c>
    </row>
    <row r="63" spans="1:37" x14ac:dyDescent="0.25">
      <c r="A63" s="2" t="s">
        <v>101</v>
      </c>
      <c r="B63" s="2" t="s">
        <v>114</v>
      </c>
      <c r="C63">
        <f>IF($B63=" ","",IF(ISERROR(1/VLOOKUP($B63,'Justerad allokering kvv'!$B$1:$AG$700,MATCH(C$1,'Justerad allokering kvv'!$B$1:$AF$1,0),FALSE)),VLOOKUP($B63,'Allokerad kvv'!$B$2:$AV$700,MATCH(C$1,'Allokerad kvv'!$B$1:$AV$1,0),FALSE),VLOOKUP($B63,'Justerad allokering kvv'!$B$1:$AG$700,MATCH(C$1,'Justerad allokering kvv'!$B$1:$AF$1,0),FALSE)))</f>
        <v>0</v>
      </c>
      <c r="D63">
        <f>IF($B63=" ","",IF(ISERROR(1/VLOOKUP($B63,'Justerad allokering kvv'!$B$1:$AG$700,MATCH(D$1,'Justerad allokering kvv'!$B$1:$AF$1,0),FALSE)),VLOOKUP($B63,'Allokerad kvv'!$B$2:$AV$700,MATCH(D$1,'Allokerad kvv'!$B$1:$AV$1,0),FALSE),VLOOKUP($B63,'Justerad allokering kvv'!$B$1:$AG$700,MATCH(D$1,'Justerad allokering kvv'!$B$1:$AF$1,0),FALSE)))</f>
        <v>0</v>
      </c>
      <c r="E63">
        <f>IF($B63=" ","",IF(ISERROR(1/VLOOKUP($B63,'Justerad allokering kvv'!$B$1:$AG$700,MATCH(E$1,'Justerad allokering kvv'!$B$1:$AF$1,0),FALSE)),VLOOKUP($B63,'Allokerad kvv'!$B$2:$AV$700,MATCH(E$1,'Allokerad kvv'!$B$1:$AV$1,0),FALSE),VLOOKUP($B63,'Justerad allokering kvv'!$B$1:$AG$700,MATCH(E$1,'Justerad allokering kvv'!$B$1:$AF$1,0),FALSE)))</f>
        <v>0</v>
      </c>
      <c r="F63">
        <f>IF($B63=" ","",IF(ISERROR(1/VLOOKUP($B63,'Justerad allokering kvv'!$B$1:$AG$700,MATCH(F$1,'Justerad allokering kvv'!$B$1:$AF$1,0),FALSE)),VLOOKUP($B63,'Allokerad kvv'!$B$2:$AV$700,MATCH(F$1,'Allokerad kvv'!$B$1:$AV$1,0),FALSE),VLOOKUP($B63,'Justerad allokering kvv'!$B$1:$AG$700,MATCH(F$1,'Justerad allokering kvv'!$B$1:$AF$1,0),FALSE)))</f>
        <v>0</v>
      </c>
      <c r="G63">
        <f>IF($B63=" ","",IF(ISERROR(1/VLOOKUP($B63,'Justerad allokering kvv'!$B$1:$AG$700,MATCH(G$1,'Justerad allokering kvv'!$B$1:$AF$1,0),FALSE)),VLOOKUP($B63,'Allokerad kvv'!$B$2:$AV$700,MATCH(G$1,'Allokerad kvv'!$B$1:$AV$1,0),FALSE),VLOOKUP($B63,'Justerad allokering kvv'!$B$1:$AG$700,MATCH(G$1,'Justerad allokering kvv'!$B$1:$AF$1,0),FALSE)))</f>
        <v>0</v>
      </c>
      <c r="H63">
        <f>IF($B63=" ","",IF(ISERROR(1/VLOOKUP($B63,'Justerad allokering kvv'!$B$1:$AG$700,MATCH(H$1,'Justerad allokering kvv'!$B$1:$AF$1,0),FALSE)),VLOOKUP($B63,'Allokerad kvv'!$B$2:$AV$700,MATCH(H$1,'Allokerad kvv'!$B$1:$AV$1,0),FALSE),VLOOKUP($B63,'Justerad allokering kvv'!$B$1:$AG$700,MATCH(H$1,'Justerad allokering kvv'!$B$1:$AF$1,0),FALSE)))</f>
        <v>0</v>
      </c>
      <c r="I63">
        <f>IF($B63=" ","",IF(ISERROR(1/VLOOKUP($B63,'Justerad allokering kvv'!$B$1:$AG$700,MATCH(I$1,'Justerad allokering kvv'!$B$1:$AF$1,0),FALSE)),VLOOKUP($B63,'Allokerad kvv'!$B$2:$AV$700,MATCH(I$1,'Allokerad kvv'!$B$1:$AV$1,0),FALSE),VLOOKUP($B63,'Justerad allokering kvv'!$B$1:$AG$700,MATCH(I$1,'Justerad allokering kvv'!$B$1:$AF$1,0),FALSE)))</f>
        <v>0</v>
      </c>
      <c r="J63">
        <f>IF($B63=" ","",IF(ISERROR(1/VLOOKUP($B63,'Justerad allokering kvv'!$B$1:$AG$700,MATCH(J$1,'Justerad allokering kvv'!$B$1:$AF$1,0),FALSE)),VLOOKUP($B63,'Allokerad kvv'!$B$2:$AV$700,MATCH(J$1,'Allokerad kvv'!$B$1:$AV$1,0),FALSE),VLOOKUP($B63,'Justerad allokering kvv'!$B$1:$AG$700,MATCH(J$1,'Justerad allokering kvv'!$B$1:$AF$1,0),FALSE)))</f>
        <v>0</v>
      </c>
      <c r="K63">
        <f>IF($B63=" ","",IF(ISERROR(1/VLOOKUP($B63,'Justerad allokering kvv'!$B$1:$AG$700,MATCH(K$1,'Justerad allokering kvv'!$B$1:$AF$1,0),FALSE)),VLOOKUP($B63,'Allokerad kvv'!$B$2:$AV$700,MATCH(K$1,'Allokerad kvv'!$B$1:$AV$1,0),FALSE),VLOOKUP($B63,'Justerad allokering kvv'!$B$1:$AG$700,MATCH(K$1,'Justerad allokering kvv'!$B$1:$AF$1,0),FALSE)))</f>
        <v>0</v>
      </c>
      <c r="L63">
        <f>IF($B63=" ","",IF(ISERROR(1/VLOOKUP($B63,'Justerad allokering kvv'!$B$1:$AG$700,MATCH(L$1,'Justerad allokering kvv'!$B$1:$AF$1,0),FALSE)),VLOOKUP($B63,'Allokerad kvv'!$B$2:$AV$700,MATCH(L$1,'Allokerad kvv'!$B$1:$AV$1,0),FALSE),VLOOKUP($B63,'Justerad allokering kvv'!$B$1:$AG$700,MATCH(L$1,'Justerad allokering kvv'!$B$1:$AF$1,0),FALSE)))</f>
        <v>0</v>
      </c>
      <c r="M63">
        <f>IF($B63=" ","",IF(ISERROR(1/VLOOKUP($B63,'Justerad allokering kvv'!$B$1:$AG$700,MATCH(M$1,'Justerad allokering kvv'!$B$1:$AF$1,0),FALSE)),VLOOKUP($B63,'Allokerad kvv'!$B$2:$AV$700,MATCH(M$1,'Allokerad kvv'!$B$1:$AV$1,0),FALSE),VLOOKUP($B63,'Justerad allokering kvv'!$B$1:$AG$700,MATCH(M$1,'Justerad allokering kvv'!$B$1:$AF$1,0),FALSE)))</f>
        <v>0</v>
      </c>
      <c r="N63">
        <f>IF($B63=" ","",IF(ISERROR(1/VLOOKUP($B63,'Justerad allokering kvv'!$B$1:$AG$700,MATCH(N$1,'Justerad allokering kvv'!$B$1:$AF$1,0),FALSE)),VLOOKUP($B63,'Allokerad kvv'!$B$2:$AV$700,MATCH(N$1,'Allokerad kvv'!$B$1:$AV$1,0),FALSE),VLOOKUP($B63,'Justerad allokering kvv'!$B$1:$AG$700,MATCH(N$1,'Justerad allokering kvv'!$B$1:$AF$1,0),FALSE)))</f>
        <v>0</v>
      </c>
      <c r="O63">
        <f>IF($B63=" ","",IF(ISERROR(1/VLOOKUP($B63,'Justerad allokering kvv'!$B$1:$AG$700,MATCH(O$1,'Justerad allokering kvv'!$B$1:$AF$1,0),FALSE)),VLOOKUP($B63,'Allokerad kvv'!$B$2:$AV$700,MATCH(O$1,'Allokerad kvv'!$B$1:$AV$1,0),FALSE),VLOOKUP($B63,'Justerad allokering kvv'!$B$1:$AG$700,MATCH(O$1,'Justerad allokering kvv'!$B$1:$AF$1,0),FALSE)))</f>
        <v>0</v>
      </c>
      <c r="P63">
        <f>IF($B63=" ","",IF(ISERROR(1/VLOOKUP($B63,'Justerad allokering kvv'!$B$1:$AG$700,MATCH(P$1,'Justerad allokering kvv'!$B$1:$AF$1,0),FALSE)),VLOOKUP($B63,'Allokerad kvv'!$B$2:$AV$700,MATCH(P$1,'Allokerad kvv'!$B$1:$AV$1,0),FALSE),VLOOKUP($B63,'Justerad allokering kvv'!$B$1:$AG$700,MATCH(P$1,'Justerad allokering kvv'!$B$1:$AF$1,0),FALSE)))</f>
        <v>0</v>
      </c>
      <c r="Q63">
        <f>IF($B63=" ","",IF(ISERROR(1/VLOOKUP($B63,'Justerad allokering kvv'!$B$1:$AG$700,MATCH(Q$1,'Justerad allokering kvv'!$B$1:$AF$1,0),FALSE)),VLOOKUP($B63,'Allokerad kvv'!$B$2:$AV$700,MATCH(Q$1,'Allokerad kvv'!$B$1:$AV$1,0),FALSE),VLOOKUP($B63,'Justerad allokering kvv'!$B$1:$AG$700,MATCH(Q$1,'Justerad allokering kvv'!$B$1:$AF$1,0),FALSE)))</f>
        <v>0</v>
      </c>
      <c r="R63">
        <f>IF($B63=" ","",IF(ISERROR(1/VLOOKUP($B63,'Justerad allokering kvv'!$B$1:$AG$700,MATCH(R$1,'Justerad allokering kvv'!$B$1:$AF$1,0),FALSE)),VLOOKUP($B63,'Allokerad kvv'!$B$2:$AV$700,MATCH(R$1,'Allokerad kvv'!$B$1:$AV$1,0),FALSE),VLOOKUP($B63,'Justerad allokering kvv'!$B$1:$AG$700,MATCH(R$1,'Justerad allokering kvv'!$B$1:$AF$1,0),FALSE)))</f>
        <v>0</v>
      </c>
      <c r="S63">
        <f>IF($B63=" ","",IF(ISERROR(1/VLOOKUP($B63,'Justerad allokering kvv'!$B$1:$AG$700,MATCH(S$1,'Justerad allokering kvv'!$B$1:$AF$1,0),FALSE)),VLOOKUP($B63,'Allokerad kvv'!$B$2:$AV$700,MATCH(S$1,'Allokerad kvv'!$B$1:$AV$1,0),FALSE),VLOOKUP($B63,'Justerad allokering kvv'!$B$1:$AG$700,MATCH(S$1,'Justerad allokering kvv'!$B$1:$AF$1,0),FALSE)))</f>
        <v>0</v>
      </c>
      <c r="T63">
        <f>IF($B63=" ","",IF(ISERROR(1/VLOOKUP($B63,'Justerad allokering kvv'!$B$1:$AG$700,MATCH(T$1,'Justerad allokering kvv'!$B$1:$AF$1,0),FALSE)),VLOOKUP($B63,'Allokerad kvv'!$B$2:$AV$700,MATCH(T$1,'Allokerad kvv'!$B$1:$AV$1,0),FALSE),VLOOKUP($B63,'Justerad allokering kvv'!$B$1:$AG$700,MATCH(T$1,'Justerad allokering kvv'!$B$1:$AF$1,0),FALSE)))</f>
        <v>0</v>
      </c>
      <c r="U63">
        <f>IF($B63=" ","",IF(ISERROR(1/VLOOKUP($B63,'Justerad allokering kvv'!$B$1:$AG$700,MATCH(U$1,'Justerad allokering kvv'!$B$1:$AF$1,0),FALSE)),VLOOKUP($B63,'Allokerad kvv'!$B$2:$AV$700,MATCH(U$1,'Allokerad kvv'!$B$1:$AV$1,0),FALSE),VLOOKUP($B63,'Justerad allokering kvv'!$B$1:$AG$700,MATCH(U$1,'Justerad allokering kvv'!$B$1:$AF$1,0),FALSE)))</f>
        <v>0</v>
      </c>
      <c r="V63">
        <f>IF($B63=" ","",IF(ISERROR(1/VLOOKUP($B63,'Justerad allokering kvv'!$B$1:$AG$700,MATCH(V$1,'Justerad allokering kvv'!$B$1:$AF$1,0),FALSE)),VLOOKUP($B63,'Allokerad kvv'!$B$2:$AV$700,MATCH(V$1,'Allokerad kvv'!$B$1:$AV$1,0),FALSE),VLOOKUP($B63,'Justerad allokering kvv'!$B$1:$AG$700,MATCH(V$1,'Justerad allokering kvv'!$B$1:$AF$1,0),FALSE)))</f>
        <v>0</v>
      </c>
      <c r="W63">
        <f>IF($B63=" ","",IF(ISERROR(1/VLOOKUP($B63,'Justerad allokering kvv'!$B$1:$AG$700,MATCH(W$1,'Justerad allokering kvv'!$B$1:$AF$1,0),FALSE)),VLOOKUP($B63,'Allokerad kvv'!$B$2:$AV$700,MATCH(W$1,'Allokerad kvv'!$B$1:$AV$1,0),FALSE),VLOOKUP($B63,'Justerad allokering kvv'!$B$1:$AG$700,MATCH(W$1,'Justerad allokering kvv'!$B$1:$AF$1,0),FALSE)))</f>
        <v>0</v>
      </c>
      <c r="X63">
        <f>IF($B63=" ","",IF(ISERROR(1/VLOOKUP($B63,'Justerad allokering kvv'!$B$1:$AG$700,MATCH(X$1,'Justerad allokering kvv'!$B$1:$AF$1,0),FALSE)),VLOOKUP($B63,'Allokerad kvv'!$B$2:$AV$700,MATCH(X$1,'Allokerad kvv'!$B$1:$AV$1,0),FALSE),VLOOKUP($B63,'Justerad allokering kvv'!$B$1:$AG$700,MATCH(X$1,'Justerad allokering kvv'!$B$1:$AF$1,0),FALSE)))</f>
        <v>0</v>
      </c>
      <c r="Y63">
        <f>IF($B63=" ","",IF(ISERROR(1/VLOOKUP($B63,'Justerad allokering kvv'!$B$1:$AG$700,MATCH(Y$1,'Justerad allokering kvv'!$B$1:$AF$1,0),FALSE)),VLOOKUP($B63,'Allokerad kvv'!$B$2:$AV$700,MATCH(Y$1,'Allokerad kvv'!$B$1:$AV$1,0),FALSE),VLOOKUP($B63,'Justerad allokering kvv'!$B$1:$AG$700,MATCH(Y$1,'Justerad allokering kvv'!$B$1:$AF$1,0),FALSE)))</f>
        <v>0</v>
      </c>
      <c r="AB63">
        <f>IFERROR(VLOOKUP($B63,Kraftvärmeprod!$B$1:$AO$424,MATCH("Tillförd energi från rökgaskondensering (GWh)",Kraftvärmeprod!$B$1:$AG$1,0),FALSE)/1,0)</f>
        <v>0</v>
      </c>
      <c r="AE63" s="122">
        <f t="shared" si="0"/>
        <v>0</v>
      </c>
      <c r="AG63">
        <f t="shared" si="1"/>
        <v>0</v>
      </c>
      <c r="AH63">
        <f t="shared" si="2"/>
        <v>0</v>
      </c>
      <c r="AI63" t="str">
        <f>IF(AH63=0,"",AH63/VLOOKUP(B63,Kraftvärmeprod!$B$1:$BC$480,MATCH("Summa tillförd energi exklusive rökgaskondensering",Kraftvärmeprod!$B$1:$BC$1,0),FALSE))</f>
        <v/>
      </c>
      <c r="AK63">
        <f t="shared" si="3"/>
        <v>0</v>
      </c>
    </row>
    <row r="64" spans="1:37" x14ac:dyDescent="0.25">
      <c r="A64" s="2" t="s">
        <v>101</v>
      </c>
      <c r="B64" s="2" t="s">
        <v>115</v>
      </c>
      <c r="C64">
        <f>IF($B64=" ","",IF(ISERROR(1/VLOOKUP($B64,'Justerad allokering kvv'!$B$1:$AG$700,MATCH(C$1,'Justerad allokering kvv'!$B$1:$AF$1,0),FALSE)),VLOOKUP($B64,'Allokerad kvv'!$B$2:$AV$700,MATCH(C$1,'Allokerad kvv'!$B$1:$AV$1,0),FALSE),VLOOKUP($B64,'Justerad allokering kvv'!$B$1:$AG$700,MATCH(C$1,'Justerad allokering kvv'!$B$1:$AF$1,0),FALSE)))</f>
        <v>0</v>
      </c>
      <c r="D64">
        <f>IF($B64=" ","",IF(ISERROR(1/VLOOKUP($B64,'Justerad allokering kvv'!$B$1:$AG$700,MATCH(D$1,'Justerad allokering kvv'!$B$1:$AF$1,0),FALSE)),VLOOKUP($B64,'Allokerad kvv'!$B$2:$AV$700,MATCH(D$1,'Allokerad kvv'!$B$1:$AV$1,0),FALSE),VLOOKUP($B64,'Justerad allokering kvv'!$B$1:$AG$700,MATCH(D$1,'Justerad allokering kvv'!$B$1:$AF$1,0),FALSE)))</f>
        <v>0</v>
      </c>
      <c r="E64">
        <f>IF($B64=" ","",IF(ISERROR(1/VLOOKUP($B64,'Justerad allokering kvv'!$B$1:$AG$700,MATCH(E$1,'Justerad allokering kvv'!$B$1:$AF$1,0),FALSE)),VLOOKUP($B64,'Allokerad kvv'!$B$2:$AV$700,MATCH(E$1,'Allokerad kvv'!$B$1:$AV$1,0),FALSE),VLOOKUP($B64,'Justerad allokering kvv'!$B$1:$AG$700,MATCH(E$1,'Justerad allokering kvv'!$B$1:$AF$1,0),FALSE)))</f>
        <v>0</v>
      </c>
      <c r="F64">
        <f>IF($B64=" ","",IF(ISERROR(1/VLOOKUP($B64,'Justerad allokering kvv'!$B$1:$AG$700,MATCH(F$1,'Justerad allokering kvv'!$B$1:$AF$1,0),FALSE)),VLOOKUP($B64,'Allokerad kvv'!$B$2:$AV$700,MATCH(F$1,'Allokerad kvv'!$B$1:$AV$1,0),FALSE),VLOOKUP($B64,'Justerad allokering kvv'!$B$1:$AG$700,MATCH(F$1,'Justerad allokering kvv'!$B$1:$AF$1,0),FALSE)))</f>
        <v>0</v>
      </c>
      <c r="G64">
        <f>IF($B64=" ","",IF(ISERROR(1/VLOOKUP($B64,'Justerad allokering kvv'!$B$1:$AG$700,MATCH(G$1,'Justerad allokering kvv'!$B$1:$AF$1,0),FALSE)),VLOOKUP($B64,'Allokerad kvv'!$B$2:$AV$700,MATCH(G$1,'Allokerad kvv'!$B$1:$AV$1,0),FALSE),VLOOKUP($B64,'Justerad allokering kvv'!$B$1:$AG$700,MATCH(G$1,'Justerad allokering kvv'!$B$1:$AF$1,0),FALSE)))</f>
        <v>0</v>
      </c>
      <c r="H64">
        <f>IF($B64=" ","",IF(ISERROR(1/VLOOKUP($B64,'Justerad allokering kvv'!$B$1:$AG$700,MATCH(H$1,'Justerad allokering kvv'!$B$1:$AF$1,0),FALSE)),VLOOKUP($B64,'Allokerad kvv'!$B$2:$AV$700,MATCH(H$1,'Allokerad kvv'!$B$1:$AV$1,0),FALSE),VLOOKUP($B64,'Justerad allokering kvv'!$B$1:$AG$700,MATCH(H$1,'Justerad allokering kvv'!$B$1:$AF$1,0),FALSE)))</f>
        <v>0</v>
      </c>
      <c r="I64">
        <f>IF($B64=" ","",IF(ISERROR(1/VLOOKUP($B64,'Justerad allokering kvv'!$B$1:$AG$700,MATCH(I$1,'Justerad allokering kvv'!$B$1:$AF$1,0),FALSE)),VLOOKUP($B64,'Allokerad kvv'!$B$2:$AV$700,MATCH(I$1,'Allokerad kvv'!$B$1:$AV$1,0),FALSE),VLOOKUP($B64,'Justerad allokering kvv'!$B$1:$AG$700,MATCH(I$1,'Justerad allokering kvv'!$B$1:$AF$1,0),FALSE)))</f>
        <v>0</v>
      </c>
      <c r="J64">
        <f>IF($B64=" ","",IF(ISERROR(1/VLOOKUP($B64,'Justerad allokering kvv'!$B$1:$AG$700,MATCH(J$1,'Justerad allokering kvv'!$B$1:$AF$1,0),FALSE)),VLOOKUP($B64,'Allokerad kvv'!$B$2:$AV$700,MATCH(J$1,'Allokerad kvv'!$B$1:$AV$1,0),FALSE),VLOOKUP($B64,'Justerad allokering kvv'!$B$1:$AG$700,MATCH(J$1,'Justerad allokering kvv'!$B$1:$AF$1,0),FALSE)))</f>
        <v>0</v>
      </c>
      <c r="K64">
        <f>IF($B64=" ","",IF(ISERROR(1/VLOOKUP($B64,'Justerad allokering kvv'!$B$1:$AG$700,MATCH(K$1,'Justerad allokering kvv'!$B$1:$AF$1,0),FALSE)),VLOOKUP($B64,'Allokerad kvv'!$B$2:$AV$700,MATCH(K$1,'Allokerad kvv'!$B$1:$AV$1,0),FALSE),VLOOKUP($B64,'Justerad allokering kvv'!$B$1:$AG$700,MATCH(K$1,'Justerad allokering kvv'!$B$1:$AF$1,0),FALSE)))</f>
        <v>0</v>
      </c>
      <c r="L64">
        <f>IF($B64=" ","",IF(ISERROR(1/VLOOKUP($B64,'Justerad allokering kvv'!$B$1:$AG$700,MATCH(L$1,'Justerad allokering kvv'!$B$1:$AF$1,0),FALSE)),VLOOKUP($B64,'Allokerad kvv'!$B$2:$AV$700,MATCH(L$1,'Allokerad kvv'!$B$1:$AV$1,0),FALSE),VLOOKUP($B64,'Justerad allokering kvv'!$B$1:$AG$700,MATCH(L$1,'Justerad allokering kvv'!$B$1:$AF$1,0),FALSE)))</f>
        <v>0</v>
      </c>
      <c r="M64">
        <f>IF($B64=" ","",IF(ISERROR(1/VLOOKUP($B64,'Justerad allokering kvv'!$B$1:$AG$700,MATCH(M$1,'Justerad allokering kvv'!$B$1:$AF$1,0),FALSE)),VLOOKUP($B64,'Allokerad kvv'!$B$2:$AV$700,MATCH(M$1,'Allokerad kvv'!$B$1:$AV$1,0),FALSE),VLOOKUP($B64,'Justerad allokering kvv'!$B$1:$AG$700,MATCH(M$1,'Justerad allokering kvv'!$B$1:$AF$1,0),FALSE)))</f>
        <v>0</v>
      </c>
      <c r="N64">
        <f>IF($B64=" ","",IF(ISERROR(1/VLOOKUP($B64,'Justerad allokering kvv'!$B$1:$AG$700,MATCH(N$1,'Justerad allokering kvv'!$B$1:$AF$1,0),FALSE)),VLOOKUP($B64,'Allokerad kvv'!$B$2:$AV$700,MATCH(N$1,'Allokerad kvv'!$B$1:$AV$1,0),FALSE),VLOOKUP($B64,'Justerad allokering kvv'!$B$1:$AG$700,MATCH(N$1,'Justerad allokering kvv'!$B$1:$AF$1,0),FALSE)))</f>
        <v>0</v>
      </c>
      <c r="O64">
        <f>IF($B64=" ","",IF(ISERROR(1/VLOOKUP($B64,'Justerad allokering kvv'!$B$1:$AG$700,MATCH(O$1,'Justerad allokering kvv'!$B$1:$AF$1,0),FALSE)),VLOOKUP($B64,'Allokerad kvv'!$B$2:$AV$700,MATCH(O$1,'Allokerad kvv'!$B$1:$AV$1,0),FALSE),VLOOKUP($B64,'Justerad allokering kvv'!$B$1:$AG$700,MATCH(O$1,'Justerad allokering kvv'!$B$1:$AF$1,0),FALSE)))</f>
        <v>0</v>
      </c>
      <c r="P64">
        <f>IF($B64=" ","",IF(ISERROR(1/VLOOKUP($B64,'Justerad allokering kvv'!$B$1:$AG$700,MATCH(P$1,'Justerad allokering kvv'!$B$1:$AF$1,0),FALSE)),VLOOKUP($B64,'Allokerad kvv'!$B$2:$AV$700,MATCH(P$1,'Allokerad kvv'!$B$1:$AV$1,0),FALSE),VLOOKUP($B64,'Justerad allokering kvv'!$B$1:$AG$700,MATCH(P$1,'Justerad allokering kvv'!$B$1:$AF$1,0),FALSE)))</f>
        <v>0</v>
      </c>
      <c r="Q64">
        <f>IF($B64=" ","",IF(ISERROR(1/VLOOKUP($B64,'Justerad allokering kvv'!$B$1:$AG$700,MATCH(Q$1,'Justerad allokering kvv'!$B$1:$AF$1,0),FALSE)),VLOOKUP($B64,'Allokerad kvv'!$B$2:$AV$700,MATCH(Q$1,'Allokerad kvv'!$B$1:$AV$1,0),FALSE),VLOOKUP($B64,'Justerad allokering kvv'!$B$1:$AG$700,MATCH(Q$1,'Justerad allokering kvv'!$B$1:$AF$1,0),FALSE)))</f>
        <v>0</v>
      </c>
      <c r="R64">
        <f>IF($B64=" ","",IF(ISERROR(1/VLOOKUP($B64,'Justerad allokering kvv'!$B$1:$AG$700,MATCH(R$1,'Justerad allokering kvv'!$B$1:$AF$1,0),FALSE)),VLOOKUP($B64,'Allokerad kvv'!$B$2:$AV$700,MATCH(R$1,'Allokerad kvv'!$B$1:$AV$1,0),FALSE),VLOOKUP($B64,'Justerad allokering kvv'!$B$1:$AG$700,MATCH(R$1,'Justerad allokering kvv'!$B$1:$AF$1,0),FALSE)))</f>
        <v>0</v>
      </c>
      <c r="S64">
        <f>IF($B64=" ","",IF(ISERROR(1/VLOOKUP($B64,'Justerad allokering kvv'!$B$1:$AG$700,MATCH(S$1,'Justerad allokering kvv'!$B$1:$AF$1,0),FALSE)),VLOOKUP($B64,'Allokerad kvv'!$B$2:$AV$700,MATCH(S$1,'Allokerad kvv'!$B$1:$AV$1,0),FALSE),VLOOKUP($B64,'Justerad allokering kvv'!$B$1:$AG$700,MATCH(S$1,'Justerad allokering kvv'!$B$1:$AF$1,0),FALSE)))</f>
        <v>0</v>
      </c>
      <c r="T64">
        <f>IF($B64=" ","",IF(ISERROR(1/VLOOKUP($B64,'Justerad allokering kvv'!$B$1:$AG$700,MATCH(T$1,'Justerad allokering kvv'!$B$1:$AF$1,0),FALSE)),VLOOKUP($B64,'Allokerad kvv'!$B$2:$AV$700,MATCH(T$1,'Allokerad kvv'!$B$1:$AV$1,0),FALSE),VLOOKUP($B64,'Justerad allokering kvv'!$B$1:$AG$700,MATCH(T$1,'Justerad allokering kvv'!$B$1:$AF$1,0),FALSE)))</f>
        <v>0</v>
      </c>
      <c r="U64">
        <f>IF($B64=" ","",IF(ISERROR(1/VLOOKUP($B64,'Justerad allokering kvv'!$B$1:$AG$700,MATCH(U$1,'Justerad allokering kvv'!$B$1:$AF$1,0),FALSE)),VLOOKUP($B64,'Allokerad kvv'!$B$2:$AV$700,MATCH(U$1,'Allokerad kvv'!$B$1:$AV$1,0),FALSE),VLOOKUP($B64,'Justerad allokering kvv'!$B$1:$AG$700,MATCH(U$1,'Justerad allokering kvv'!$B$1:$AF$1,0),FALSE)))</f>
        <v>0</v>
      </c>
      <c r="V64">
        <f>IF($B64=" ","",IF(ISERROR(1/VLOOKUP($B64,'Justerad allokering kvv'!$B$1:$AG$700,MATCH(V$1,'Justerad allokering kvv'!$B$1:$AF$1,0),FALSE)),VLOOKUP($B64,'Allokerad kvv'!$B$2:$AV$700,MATCH(V$1,'Allokerad kvv'!$B$1:$AV$1,0),FALSE),VLOOKUP($B64,'Justerad allokering kvv'!$B$1:$AG$700,MATCH(V$1,'Justerad allokering kvv'!$B$1:$AF$1,0),FALSE)))</f>
        <v>0</v>
      </c>
      <c r="W64">
        <f>IF($B64=" ","",IF(ISERROR(1/VLOOKUP($B64,'Justerad allokering kvv'!$B$1:$AG$700,MATCH(W$1,'Justerad allokering kvv'!$B$1:$AF$1,0),FALSE)),VLOOKUP($B64,'Allokerad kvv'!$B$2:$AV$700,MATCH(W$1,'Allokerad kvv'!$B$1:$AV$1,0),FALSE),VLOOKUP($B64,'Justerad allokering kvv'!$B$1:$AG$700,MATCH(W$1,'Justerad allokering kvv'!$B$1:$AF$1,0),FALSE)))</f>
        <v>0</v>
      </c>
      <c r="X64">
        <f>IF($B64=" ","",IF(ISERROR(1/VLOOKUP($B64,'Justerad allokering kvv'!$B$1:$AG$700,MATCH(X$1,'Justerad allokering kvv'!$B$1:$AF$1,0),FALSE)),VLOOKUP($B64,'Allokerad kvv'!$B$2:$AV$700,MATCH(X$1,'Allokerad kvv'!$B$1:$AV$1,0),FALSE),VLOOKUP($B64,'Justerad allokering kvv'!$B$1:$AG$700,MATCH(X$1,'Justerad allokering kvv'!$B$1:$AF$1,0),FALSE)))</f>
        <v>0</v>
      </c>
      <c r="Y64">
        <f>IF($B64=" ","",IF(ISERROR(1/VLOOKUP($B64,'Justerad allokering kvv'!$B$1:$AG$700,MATCH(Y$1,'Justerad allokering kvv'!$B$1:$AF$1,0),FALSE)),VLOOKUP($B64,'Allokerad kvv'!$B$2:$AV$700,MATCH(Y$1,'Allokerad kvv'!$B$1:$AV$1,0),FALSE),VLOOKUP($B64,'Justerad allokering kvv'!$B$1:$AG$700,MATCH(Y$1,'Justerad allokering kvv'!$B$1:$AF$1,0),FALSE)))</f>
        <v>0</v>
      </c>
      <c r="AB64">
        <f>IFERROR(VLOOKUP($B64,Kraftvärmeprod!$B$1:$AO$424,MATCH("Tillförd energi från rökgaskondensering (GWh)",Kraftvärmeprod!$B$1:$AG$1,0),FALSE)/1,0)</f>
        <v>0</v>
      </c>
      <c r="AE64" s="122">
        <f t="shared" si="0"/>
        <v>0</v>
      </c>
      <c r="AG64">
        <f t="shared" si="1"/>
        <v>0</v>
      </c>
      <c r="AH64">
        <f t="shared" si="2"/>
        <v>0</v>
      </c>
      <c r="AI64" t="str">
        <f>IF(AH64=0,"",AH64/VLOOKUP(B64,Kraftvärmeprod!$B$1:$BC$480,MATCH("Summa tillförd energi exklusive rökgaskondensering",Kraftvärmeprod!$B$1:$BC$1,0),FALSE))</f>
        <v/>
      </c>
      <c r="AK64">
        <f t="shared" si="3"/>
        <v>0</v>
      </c>
    </row>
    <row r="65" spans="1:37" x14ac:dyDescent="0.25">
      <c r="A65" s="2" t="s">
        <v>101</v>
      </c>
      <c r="B65" s="2" t="s">
        <v>116</v>
      </c>
      <c r="C65">
        <f>IF($B65=" ","",IF(ISERROR(1/VLOOKUP($B65,'Justerad allokering kvv'!$B$1:$AG$700,MATCH(C$1,'Justerad allokering kvv'!$B$1:$AF$1,0),FALSE)),VLOOKUP($B65,'Allokerad kvv'!$B$2:$AV$700,MATCH(C$1,'Allokerad kvv'!$B$1:$AV$1,0),FALSE),VLOOKUP($B65,'Justerad allokering kvv'!$B$1:$AG$700,MATCH(C$1,'Justerad allokering kvv'!$B$1:$AF$1,0),FALSE)))</f>
        <v>0</v>
      </c>
      <c r="D65">
        <f>IF($B65=" ","",IF(ISERROR(1/VLOOKUP($B65,'Justerad allokering kvv'!$B$1:$AG$700,MATCH(D$1,'Justerad allokering kvv'!$B$1:$AF$1,0),FALSE)),VLOOKUP($B65,'Allokerad kvv'!$B$2:$AV$700,MATCH(D$1,'Allokerad kvv'!$B$1:$AV$1,0),FALSE),VLOOKUP($B65,'Justerad allokering kvv'!$B$1:$AG$700,MATCH(D$1,'Justerad allokering kvv'!$B$1:$AF$1,0),FALSE)))</f>
        <v>0</v>
      </c>
      <c r="E65">
        <f>IF($B65=" ","",IF(ISERROR(1/VLOOKUP($B65,'Justerad allokering kvv'!$B$1:$AG$700,MATCH(E$1,'Justerad allokering kvv'!$B$1:$AF$1,0),FALSE)),VLOOKUP($B65,'Allokerad kvv'!$B$2:$AV$700,MATCH(E$1,'Allokerad kvv'!$B$1:$AV$1,0),FALSE),VLOOKUP($B65,'Justerad allokering kvv'!$B$1:$AG$700,MATCH(E$1,'Justerad allokering kvv'!$B$1:$AF$1,0),FALSE)))</f>
        <v>0</v>
      </c>
      <c r="F65">
        <f>IF($B65=" ","",IF(ISERROR(1/VLOOKUP($B65,'Justerad allokering kvv'!$B$1:$AG$700,MATCH(F$1,'Justerad allokering kvv'!$B$1:$AF$1,0),FALSE)),VLOOKUP($B65,'Allokerad kvv'!$B$2:$AV$700,MATCH(F$1,'Allokerad kvv'!$B$1:$AV$1,0),FALSE),VLOOKUP($B65,'Justerad allokering kvv'!$B$1:$AG$700,MATCH(F$1,'Justerad allokering kvv'!$B$1:$AF$1,0),FALSE)))</f>
        <v>0</v>
      </c>
      <c r="G65">
        <f>IF($B65=" ","",IF(ISERROR(1/VLOOKUP($B65,'Justerad allokering kvv'!$B$1:$AG$700,MATCH(G$1,'Justerad allokering kvv'!$B$1:$AF$1,0),FALSE)),VLOOKUP($B65,'Allokerad kvv'!$B$2:$AV$700,MATCH(G$1,'Allokerad kvv'!$B$1:$AV$1,0),FALSE),VLOOKUP($B65,'Justerad allokering kvv'!$B$1:$AG$700,MATCH(G$1,'Justerad allokering kvv'!$B$1:$AF$1,0),FALSE)))</f>
        <v>0</v>
      </c>
      <c r="H65">
        <f>IF($B65=" ","",IF(ISERROR(1/VLOOKUP($B65,'Justerad allokering kvv'!$B$1:$AG$700,MATCH(H$1,'Justerad allokering kvv'!$B$1:$AF$1,0),FALSE)),VLOOKUP($B65,'Allokerad kvv'!$B$2:$AV$700,MATCH(H$1,'Allokerad kvv'!$B$1:$AV$1,0),FALSE),VLOOKUP($B65,'Justerad allokering kvv'!$B$1:$AG$700,MATCH(H$1,'Justerad allokering kvv'!$B$1:$AF$1,0),FALSE)))</f>
        <v>0</v>
      </c>
      <c r="I65">
        <f>IF($B65=" ","",IF(ISERROR(1/VLOOKUP($B65,'Justerad allokering kvv'!$B$1:$AG$700,MATCH(I$1,'Justerad allokering kvv'!$B$1:$AF$1,0),FALSE)),VLOOKUP($B65,'Allokerad kvv'!$B$2:$AV$700,MATCH(I$1,'Allokerad kvv'!$B$1:$AV$1,0),FALSE),VLOOKUP($B65,'Justerad allokering kvv'!$B$1:$AG$700,MATCH(I$1,'Justerad allokering kvv'!$B$1:$AF$1,0),FALSE)))</f>
        <v>0</v>
      </c>
      <c r="J65">
        <f>IF($B65=" ","",IF(ISERROR(1/VLOOKUP($B65,'Justerad allokering kvv'!$B$1:$AG$700,MATCH(J$1,'Justerad allokering kvv'!$B$1:$AF$1,0),FALSE)),VLOOKUP($B65,'Allokerad kvv'!$B$2:$AV$700,MATCH(J$1,'Allokerad kvv'!$B$1:$AV$1,0),FALSE),VLOOKUP($B65,'Justerad allokering kvv'!$B$1:$AG$700,MATCH(J$1,'Justerad allokering kvv'!$B$1:$AF$1,0),FALSE)))</f>
        <v>0</v>
      </c>
      <c r="K65">
        <f>IF($B65=" ","",IF(ISERROR(1/VLOOKUP($B65,'Justerad allokering kvv'!$B$1:$AG$700,MATCH(K$1,'Justerad allokering kvv'!$B$1:$AF$1,0),FALSE)),VLOOKUP($B65,'Allokerad kvv'!$B$2:$AV$700,MATCH(K$1,'Allokerad kvv'!$B$1:$AV$1,0),FALSE),VLOOKUP($B65,'Justerad allokering kvv'!$B$1:$AG$700,MATCH(K$1,'Justerad allokering kvv'!$B$1:$AF$1,0),FALSE)))</f>
        <v>0</v>
      </c>
      <c r="L65">
        <f>IF($B65=" ","",IF(ISERROR(1/VLOOKUP($B65,'Justerad allokering kvv'!$B$1:$AG$700,MATCH(L$1,'Justerad allokering kvv'!$B$1:$AF$1,0),FALSE)),VLOOKUP($B65,'Allokerad kvv'!$B$2:$AV$700,MATCH(L$1,'Allokerad kvv'!$B$1:$AV$1,0),FALSE),VLOOKUP($B65,'Justerad allokering kvv'!$B$1:$AG$700,MATCH(L$1,'Justerad allokering kvv'!$B$1:$AF$1,0),FALSE)))</f>
        <v>0</v>
      </c>
      <c r="M65">
        <f>IF($B65=" ","",IF(ISERROR(1/VLOOKUP($B65,'Justerad allokering kvv'!$B$1:$AG$700,MATCH(M$1,'Justerad allokering kvv'!$B$1:$AF$1,0),FALSE)),VLOOKUP($B65,'Allokerad kvv'!$B$2:$AV$700,MATCH(M$1,'Allokerad kvv'!$B$1:$AV$1,0),FALSE),VLOOKUP($B65,'Justerad allokering kvv'!$B$1:$AG$700,MATCH(M$1,'Justerad allokering kvv'!$B$1:$AF$1,0),FALSE)))</f>
        <v>0</v>
      </c>
      <c r="N65">
        <f>IF($B65=" ","",IF(ISERROR(1/VLOOKUP($B65,'Justerad allokering kvv'!$B$1:$AG$700,MATCH(N$1,'Justerad allokering kvv'!$B$1:$AF$1,0),FALSE)),VLOOKUP($B65,'Allokerad kvv'!$B$2:$AV$700,MATCH(N$1,'Allokerad kvv'!$B$1:$AV$1,0),FALSE),VLOOKUP($B65,'Justerad allokering kvv'!$B$1:$AG$700,MATCH(N$1,'Justerad allokering kvv'!$B$1:$AF$1,0),FALSE)))</f>
        <v>0</v>
      </c>
      <c r="O65">
        <f>IF($B65=" ","",IF(ISERROR(1/VLOOKUP($B65,'Justerad allokering kvv'!$B$1:$AG$700,MATCH(O$1,'Justerad allokering kvv'!$B$1:$AF$1,0),FALSE)),VLOOKUP($B65,'Allokerad kvv'!$B$2:$AV$700,MATCH(O$1,'Allokerad kvv'!$B$1:$AV$1,0),FALSE),VLOOKUP($B65,'Justerad allokering kvv'!$B$1:$AG$700,MATCH(O$1,'Justerad allokering kvv'!$B$1:$AF$1,0),FALSE)))</f>
        <v>0</v>
      </c>
      <c r="P65">
        <f>IF($B65=" ","",IF(ISERROR(1/VLOOKUP($B65,'Justerad allokering kvv'!$B$1:$AG$700,MATCH(P$1,'Justerad allokering kvv'!$B$1:$AF$1,0),FALSE)),VLOOKUP($B65,'Allokerad kvv'!$B$2:$AV$700,MATCH(P$1,'Allokerad kvv'!$B$1:$AV$1,0),FALSE),VLOOKUP($B65,'Justerad allokering kvv'!$B$1:$AG$700,MATCH(P$1,'Justerad allokering kvv'!$B$1:$AF$1,0),FALSE)))</f>
        <v>0</v>
      </c>
      <c r="Q65">
        <f>IF($B65=" ","",IF(ISERROR(1/VLOOKUP($B65,'Justerad allokering kvv'!$B$1:$AG$700,MATCH(Q$1,'Justerad allokering kvv'!$B$1:$AF$1,0),FALSE)),VLOOKUP($B65,'Allokerad kvv'!$B$2:$AV$700,MATCH(Q$1,'Allokerad kvv'!$B$1:$AV$1,0),FALSE),VLOOKUP($B65,'Justerad allokering kvv'!$B$1:$AG$700,MATCH(Q$1,'Justerad allokering kvv'!$B$1:$AF$1,0),FALSE)))</f>
        <v>0</v>
      </c>
      <c r="R65">
        <f>IF($B65=" ","",IF(ISERROR(1/VLOOKUP($B65,'Justerad allokering kvv'!$B$1:$AG$700,MATCH(R$1,'Justerad allokering kvv'!$B$1:$AF$1,0),FALSE)),VLOOKUP($B65,'Allokerad kvv'!$B$2:$AV$700,MATCH(R$1,'Allokerad kvv'!$B$1:$AV$1,0),FALSE),VLOOKUP($B65,'Justerad allokering kvv'!$B$1:$AG$700,MATCH(R$1,'Justerad allokering kvv'!$B$1:$AF$1,0),FALSE)))</f>
        <v>0</v>
      </c>
      <c r="S65">
        <f>IF($B65=" ","",IF(ISERROR(1/VLOOKUP($B65,'Justerad allokering kvv'!$B$1:$AG$700,MATCH(S$1,'Justerad allokering kvv'!$B$1:$AF$1,0),FALSE)),VLOOKUP($B65,'Allokerad kvv'!$B$2:$AV$700,MATCH(S$1,'Allokerad kvv'!$B$1:$AV$1,0),FALSE),VLOOKUP($B65,'Justerad allokering kvv'!$B$1:$AG$700,MATCH(S$1,'Justerad allokering kvv'!$B$1:$AF$1,0),FALSE)))</f>
        <v>0</v>
      </c>
      <c r="T65">
        <f>IF($B65=" ","",IF(ISERROR(1/VLOOKUP($B65,'Justerad allokering kvv'!$B$1:$AG$700,MATCH(T$1,'Justerad allokering kvv'!$B$1:$AF$1,0),FALSE)),VLOOKUP($B65,'Allokerad kvv'!$B$2:$AV$700,MATCH(T$1,'Allokerad kvv'!$B$1:$AV$1,0),FALSE),VLOOKUP($B65,'Justerad allokering kvv'!$B$1:$AG$700,MATCH(T$1,'Justerad allokering kvv'!$B$1:$AF$1,0),FALSE)))</f>
        <v>0</v>
      </c>
      <c r="U65">
        <f>IF($B65=" ","",IF(ISERROR(1/VLOOKUP($B65,'Justerad allokering kvv'!$B$1:$AG$700,MATCH(U$1,'Justerad allokering kvv'!$B$1:$AF$1,0),FALSE)),VLOOKUP($B65,'Allokerad kvv'!$B$2:$AV$700,MATCH(U$1,'Allokerad kvv'!$B$1:$AV$1,0),FALSE),VLOOKUP($B65,'Justerad allokering kvv'!$B$1:$AG$700,MATCH(U$1,'Justerad allokering kvv'!$B$1:$AF$1,0),FALSE)))</f>
        <v>0</v>
      </c>
      <c r="V65">
        <f>IF($B65=" ","",IF(ISERROR(1/VLOOKUP($B65,'Justerad allokering kvv'!$B$1:$AG$700,MATCH(V$1,'Justerad allokering kvv'!$B$1:$AF$1,0),FALSE)),VLOOKUP($B65,'Allokerad kvv'!$B$2:$AV$700,MATCH(V$1,'Allokerad kvv'!$B$1:$AV$1,0),FALSE),VLOOKUP($B65,'Justerad allokering kvv'!$B$1:$AG$700,MATCH(V$1,'Justerad allokering kvv'!$B$1:$AF$1,0),FALSE)))</f>
        <v>0</v>
      </c>
      <c r="W65">
        <f>IF($B65=" ","",IF(ISERROR(1/VLOOKUP($B65,'Justerad allokering kvv'!$B$1:$AG$700,MATCH(W$1,'Justerad allokering kvv'!$B$1:$AF$1,0),FALSE)),VLOOKUP($B65,'Allokerad kvv'!$B$2:$AV$700,MATCH(W$1,'Allokerad kvv'!$B$1:$AV$1,0),FALSE),VLOOKUP($B65,'Justerad allokering kvv'!$B$1:$AG$700,MATCH(W$1,'Justerad allokering kvv'!$B$1:$AF$1,0),FALSE)))</f>
        <v>0</v>
      </c>
      <c r="X65">
        <f>IF($B65=" ","",IF(ISERROR(1/VLOOKUP($B65,'Justerad allokering kvv'!$B$1:$AG$700,MATCH(X$1,'Justerad allokering kvv'!$B$1:$AF$1,0),FALSE)),VLOOKUP($B65,'Allokerad kvv'!$B$2:$AV$700,MATCH(X$1,'Allokerad kvv'!$B$1:$AV$1,0),FALSE),VLOOKUP($B65,'Justerad allokering kvv'!$B$1:$AG$700,MATCH(X$1,'Justerad allokering kvv'!$B$1:$AF$1,0),FALSE)))</f>
        <v>0</v>
      </c>
      <c r="Y65">
        <f>IF($B65=" ","",IF(ISERROR(1/VLOOKUP($B65,'Justerad allokering kvv'!$B$1:$AG$700,MATCH(Y$1,'Justerad allokering kvv'!$B$1:$AF$1,0),FALSE)),VLOOKUP($B65,'Allokerad kvv'!$B$2:$AV$700,MATCH(Y$1,'Allokerad kvv'!$B$1:$AV$1,0),FALSE),VLOOKUP($B65,'Justerad allokering kvv'!$B$1:$AG$700,MATCH(Y$1,'Justerad allokering kvv'!$B$1:$AF$1,0),FALSE)))</f>
        <v>0</v>
      </c>
      <c r="AB65">
        <f>IFERROR(VLOOKUP($B65,Kraftvärmeprod!$B$1:$AO$424,MATCH("Tillförd energi från rökgaskondensering (GWh)",Kraftvärmeprod!$B$1:$AG$1,0),FALSE)/1,0)</f>
        <v>0</v>
      </c>
      <c r="AE65" s="122">
        <f t="shared" si="0"/>
        <v>0</v>
      </c>
      <c r="AG65">
        <f t="shared" si="1"/>
        <v>0</v>
      </c>
      <c r="AH65">
        <f t="shared" si="2"/>
        <v>0</v>
      </c>
      <c r="AI65" t="str">
        <f>IF(AH65=0,"",AH65/VLOOKUP(B65,Kraftvärmeprod!$B$1:$BC$480,MATCH("Summa tillförd energi exklusive rökgaskondensering",Kraftvärmeprod!$B$1:$BC$1,0),FALSE))</f>
        <v/>
      </c>
      <c r="AK65">
        <f t="shared" si="3"/>
        <v>0</v>
      </c>
    </row>
    <row r="66" spans="1:37" x14ac:dyDescent="0.25">
      <c r="A66" s="2" t="s">
        <v>101</v>
      </c>
      <c r="B66" s="2" t="s">
        <v>117</v>
      </c>
      <c r="C66">
        <f>IF($B66=" ","",IF(ISERROR(1/VLOOKUP($B66,'Justerad allokering kvv'!$B$1:$AG$700,MATCH(C$1,'Justerad allokering kvv'!$B$1:$AF$1,0),FALSE)),VLOOKUP($B66,'Allokerad kvv'!$B$2:$AV$700,MATCH(C$1,'Allokerad kvv'!$B$1:$AV$1,0),FALSE),VLOOKUP($B66,'Justerad allokering kvv'!$B$1:$AG$700,MATCH(C$1,'Justerad allokering kvv'!$B$1:$AF$1,0),FALSE)))</f>
        <v>0</v>
      </c>
      <c r="D66">
        <f>IF($B66=" ","",IF(ISERROR(1/VLOOKUP($B66,'Justerad allokering kvv'!$B$1:$AG$700,MATCH(D$1,'Justerad allokering kvv'!$B$1:$AF$1,0),FALSE)),VLOOKUP($B66,'Allokerad kvv'!$B$2:$AV$700,MATCH(D$1,'Allokerad kvv'!$B$1:$AV$1,0),FALSE),VLOOKUP($B66,'Justerad allokering kvv'!$B$1:$AG$700,MATCH(D$1,'Justerad allokering kvv'!$B$1:$AF$1,0),FALSE)))</f>
        <v>0</v>
      </c>
      <c r="E66">
        <f>IF($B66=" ","",IF(ISERROR(1/VLOOKUP($B66,'Justerad allokering kvv'!$B$1:$AG$700,MATCH(E$1,'Justerad allokering kvv'!$B$1:$AF$1,0),FALSE)),VLOOKUP($B66,'Allokerad kvv'!$B$2:$AV$700,MATCH(E$1,'Allokerad kvv'!$B$1:$AV$1,0),FALSE),VLOOKUP($B66,'Justerad allokering kvv'!$B$1:$AG$700,MATCH(E$1,'Justerad allokering kvv'!$B$1:$AF$1,0),FALSE)))</f>
        <v>0</v>
      </c>
      <c r="F66">
        <f>IF($B66=" ","",IF(ISERROR(1/VLOOKUP($B66,'Justerad allokering kvv'!$B$1:$AG$700,MATCH(F$1,'Justerad allokering kvv'!$B$1:$AF$1,0),FALSE)),VLOOKUP($B66,'Allokerad kvv'!$B$2:$AV$700,MATCH(F$1,'Allokerad kvv'!$B$1:$AV$1,0),FALSE),VLOOKUP($B66,'Justerad allokering kvv'!$B$1:$AG$700,MATCH(F$1,'Justerad allokering kvv'!$B$1:$AF$1,0),FALSE)))</f>
        <v>0</v>
      </c>
      <c r="G66">
        <f>IF($B66=" ","",IF(ISERROR(1/VLOOKUP($B66,'Justerad allokering kvv'!$B$1:$AG$700,MATCH(G$1,'Justerad allokering kvv'!$B$1:$AF$1,0),FALSE)),VLOOKUP($B66,'Allokerad kvv'!$B$2:$AV$700,MATCH(G$1,'Allokerad kvv'!$B$1:$AV$1,0),FALSE),VLOOKUP($B66,'Justerad allokering kvv'!$B$1:$AG$700,MATCH(G$1,'Justerad allokering kvv'!$B$1:$AF$1,0),FALSE)))</f>
        <v>0</v>
      </c>
      <c r="H66">
        <f>IF($B66=" ","",IF(ISERROR(1/VLOOKUP($B66,'Justerad allokering kvv'!$B$1:$AG$700,MATCH(H$1,'Justerad allokering kvv'!$B$1:$AF$1,0),FALSE)),VLOOKUP($B66,'Allokerad kvv'!$B$2:$AV$700,MATCH(H$1,'Allokerad kvv'!$B$1:$AV$1,0),FALSE),VLOOKUP($B66,'Justerad allokering kvv'!$B$1:$AG$700,MATCH(H$1,'Justerad allokering kvv'!$B$1:$AF$1,0),FALSE)))</f>
        <v>0</v>
      </c>
      <c r="I66">
        <f>IF($B66=" ","",IF(ISERROR(1/VLOOKUP($B66,'Justerad allokering kvv'!$B$1:$AG$700,MATCH(I$1,'Justerad allokering kvv'!$B$1:$AF$1,0),FALSE)),VLOOKUP($B66,'Allokerad kvv'!$B$2:$AV$700,MATCH(I$1,'Allokerad kvv'!$B$1:$AV$1,0),FALSE),VLOOKUP($B66,'Justerad allokering kvv'!$B$1:$AG$700,MATCH(I$1,'Justerad allokering kvv'!$B$1:$AF$1,0),FALSE)))</f>
        <v>0</v>
      </c>
      <c r="J66">
        <f>IF($B66=" ","",IF(ISERROR(1/VLOOKUP($B66,'Justerad allokering kvv'!$B$1:$AG$700,MATCH(J$1,'Justerad allokering kvv'!$B$1:$AF$1,0),FALSE)),VLOOKUP($B66,'Allokerad kvv'!$B$2:$AV$700,MATCH(J$1,'Allokerad kvv'!$B$1:$AV$1,0),FALSE),VLOOKUP($B66,'Justerad allokering kvv'!$B$1:$AG$700,MATCH(J$1,'Justerad allokering kvv'!$B$1:$AF$1,0),FALSE)))</f>
        <v>0</v>
      </c>
      <c r="K66">
        <f>IF($B66=" ","",IF(ISERROR(1/VLOOKUP($B66,'Justerad allokering kvv'!$B$1:$AG$700,MATCH(K$1,'Justerad allokering kvv'!$B$1:$AF$1,0),FALSE)),VLOOKUP($B66,'Allokerad kvv'!$B$2:$AV$700,MATCH(K$1,'Allokerad kvv'!$B$1:$AV$1,0),FALSE),VLOOKUP($B66,'Justerad allokering kvv'!$B$1:$AG$700,MATCH(K$1,'Justerad allokering kvv'!$B$1:$AF$1,0),FALSE)))</f>
        <v>0</v>
      </c>
      <c r="L66">
        <f>IF($B66=" ","",IF(ISERROR(1/VLOOKUP($B66,'Justerad allokering kvv'!$B$1:$AG$700,MATCH(L$1,'Justerad allokering kvv'!$B$1:$AF$1,0),FALSE)),VLOOKUP($B66,'Allokerad kvv'!$B$2:$AV$700,MATCH(L$1,'Allokerad kvv'!$B$1:$AV$1,0),FALSE),VLOOKUP($B66,'Justerad allokering kvv'!$B$1:$AG$700,MATCH(L$1,'Justerad allokering kvv'!$B$1:$AF$1,0),FALSE)))</f>
        <v>0</v>
      </c>
      <c r="M66">
        <f>IF($B66=" ","",IF(ISERROR(1/VLOOKUP($B66,'Justerad allokering kvv'!$B$1:$AG$700,MATCH(M$1,'Justerad allokering kvv'!$B$1:$AF$1,0),FALSE)),VLOOKUP($B66,'Allokerad kvv'!$B$2:$AV$700,MATCH(M$1,'Allokerad kvv'!$B$1:$AV$1,0),FALSE),VLOOKUP($B66,'Justerad allokering kvv'!$B$1:$AG$700,MATCH(M$1,'Justerad allokering kvv'!$B$1:$AF$1,0),FALSE)))</f>
        <v>0</v>
      </c>
      <c r="N66">
        <f>IF($B66=" ","",IF(ISERROR(1/VLOOKUP($B66,'Justerad allokering kvv'!$B$1:$AG$700,MATCH(N$1,'Justerad allokering kvv'!$B$1:$AF$1,0),FALSE)),VLOOKUP($B66,'Allokerad kvv'!$B$2:$AV$700,MATCH(N$1,'Allokerad kvv'!$B$1:$AV$1,0),FALSE),VLOOKUP($B66,'Justerad allokering kvv'!$B$1:$AG$700,MATCH(N$1,'Justerad allokering kvv'!$B$1:$AF$1,0),FALSE)))</f>
        <v>0</v>
      </c>
      <c r="O66">
        <f>IF($B66=" ","",IF(ISERROR(1/VLOOKUP($B66,'Justerad allokering kvv'!$B$1:$AG$700,MATCH(O$1,'Justerad allokering kvv'!$B$1:$AF$1,0),FALSE)),VLOOKUP($B66,'Allokerad kvv'!$B$2:$AV$700,MATCH(O$1,'Allokerad kvv'!$B$1:$AV$1,0),FALSE),VLOOKUP($B66,'Justerad allokering kvv'!$B$1:$AG$700,MATCH(O$1,'Justerad allokering kvv'!$B$1:$AF$1,0),FALSE)))</f>
        <v>0</v>
      </c>
      <c r="P66">
        <f>IF($B66=" ","",IF(ISERROR(1/VLOOKUP($B66,'Justerad allokering kvv'!$B$1:$AG$700,MATCH(P$1,'Justerad allokering kvv'!$B$1:$AF$1,0),FALSE)),VLOOKUP($B66,'Allokerad kvv'!$B$2:$AV$700,MATCH(P$1,'Allokerad kvv'!$B$1:$AV$1,0),FALSE),VLOOKUP($B66,'Justerad allokering kvv'!$B$1:$AG$700,MATCH(P$1,'Justerad allokering kvv'!$B$1:$AF$1,0),FALSE)))</f>
        <v>0</v>
      </c>
      <c r="Q66">
        <f>IF($B66=" ","",IF(ISERROR(1/VLOOKUP($B66,'Justerad allokering kvv'!$B$1:$AG$700,MATCH(Q$1,'Justerad allokering kvv'!$B$1:$AF$1,0),FALSE)),VLOOKUP($B66,'Allokerad kvv'!$B$2:$AV$700,MATCH(Q$1,'Allokerad kvv'!$B$1:$AV$1,0),FALSE),VLOOKUP($B66,'Justerad allokering kvv'!$B$1:$AG$700,MATCH(Q$1,'Justerad allokering kvv'!$B$1:$AF$1,0),FALSE)))</f>
        <v>0</v>
      </c>
      <c r="R66">
        <f>IF($B66=" ","",IF(ISERROR(1/VLOOKUP($B66,'Justerad allokering kvv'!$B$1:$AG$700,MATCH(R$1,'Justerad allokering kvv'!$B$1:$AF$1,0),FALSE)),VLOOKUP($B66,'Allokerad kvv'!$B$2:$AV$700,MATCH(R$1,'Allokerad kvv'!$B$1:$AV$1,0),FALSE),VLOOKUP($B66,'Justerad allokering kvv'!$B$1:$AG$700,MATCH(R$1,'Justerad allokering kvv'!$B$1:$AF$1,0),FALSE)))</f>
        <v>0</v>
      </c>
      <c r="S66">
        <f>IF($B66=" ","",IF(ISERROR(1/VLOOKUP($B66,'Justerad allokering kvv'!$B$1:$AG$700,MATCH(S$1,'Justerad allokering kvv'!$B$1:$AF$1,0),FALSE)),VLOOKUP($B66,'Allokerad kvv'!$B$2:$AV$700,MATCH(S$1,'Allokerad kvv'!$B$1:$AV$1,0),FALSE),VLOOKUP($B66,'Justerad allokering kvv'!$B$1:$AG$700,MATCH(S$1,'Justerad allokering kvv'!$B$1:$AF$1,0),FALSE)))</f>
        <v>0</v>
      </c>
      <c r="T66">
        <f>IF($B66=" ","",IF(ISERROR(1/VLOOKUP($B66,'Justerad allokering kvv'!$B$1:$AG$700,MATCH(T$1,'Justerad allokering kvv'!$B$1:$AF$1,0),FALSE)),VLOOKUP($B66,'Allokerad kvv'!$B$2:$AV$700,MATCH(T$1,'Allokerad kvv'!$B$1:$AV$1,0),FALSE),VLOOKUP($B66,'Justerad allokering kvv'!$B$1:$AG$700,MATCH(T$1,'Justerad allokering kvv'!$B$1:$AF$1,0),FALSE)))</f>
        <v>0</v>
      </c>
      <c r="U66">
        <f>IF($B66=" ","",IF(ISERROR(1/VLOOKUP($B66,'Justerad allokering kvv'!$B$1:$AG$700,MATCH(U$1,'Justerad allokering kvv'!$B$1:$AF$1,0),FALSE)),VLOOKUP($B66,'Allokerad kvv'!$B$2:$AV$700,MATCH(U$1,'Allokerad kvv'!$B$1:$AV$1,0),FALSE),VLOOKUP($B66,'Justerad allokering kvv'!$B$1:$AG$700,MATCH(U$1,'Justerad allokering kvv'!$B$1:$AF$1,0),FALSE)))</f>
        <v>0</v>
      </c>
      <c r="V66">
        <f>IF($B66=" ","",IF(ISERROR(1/VLOOKUP($B66,'Justerad allokering kvv'!$B$1:$AG$700,MATCH(V$1,'Justerad allokering kvv'!$B$1:$AF$1,0),FALSE)),VLOOKUP($B66,'Allokerad kvv'!$B$2:$AV$700,MATCH(V$1,'Allokerad kvv'!$B$1:$AV$1,0),FALSE),VLOOKUP($B66,'Justerad allokering kvv'!$B$1:$AG$700,MATCH(V$1,'Justerad allokering kvv'!$B$1:$AF$1,0),FALSE)))</f>
        <v>0</v>
      </c>
      <c r="W66">
        <f>IF($B66=" ","",IF(ISERROR(1/VLOOKUP($B66,'Justerad allokering kvv'!$B$1:$AG$700,MATCH(W$1,'Justerad allokering kvv'!$B$1:$AF$1,0),FALSE)),VLOOKUP($B66,'Allokerad kvv'!$B$2:$AV$700,MATCH(W$1,'Allokerad kvv'!$B$1:$AV$1,0),FALSE),VLOOKUP($B66,'Justerad allokering kvv'!$B$1:$AG$700,MATCH(W$1,'Justerad allokering kvv'!$B$1:$AF$1,0),FALSE)))</f>
        <v>0</v>
      </c>
      <c r="X66">
        <f>IF($B66=" ","",IF(ISERROR(1/VLOOKUP($B66,'Justerad allokering kvv'!$B$1:$AG$700,MATCH(X$1,'Justerad allokering kvv'!$B$1:$AF$1,0),FALSE)),VLOOKUP($B66,'Allokerad kvv'!$B$2:$AV$700,MATCH(X$1,'Allokerad kvv'!$B$1:$AV$1,0),FALSE),VLOOKUP($B66,'Justerad allokering kvv'!$B$1:$AG$700,MATCH(X$1,'Justerad allokering kvv'!$B$1:$AF$1,0),FALSE)))</f>
        <v>0</v>
      </c>
      <c r="Y66">
        <f>IF($B66=" ","",IF(ISERROR(1/VLOOKUP($B66,'Justerad allokering kvv'!$B$1:$AG$700,MATCH(Y$1,'Justerad allokering kvv'!$B$1:$AF$1,0),FALSE)),VLOOKUP($B66,'Allokerad kvv'!$B$2:$AV$700,MATCH(Y$1,'Allokerad kvv'!$B$1:$AV$1,0),FALSE),VLOOKUP($B66,'Justerad allokering kvv'!$B$1:$AG$700,MATCH(Y$1,'Justerad allokering kvv'!$B$1:$AF$1,0),FALSE)))</f>
        <v>0</v>
      </c>
      <c r="AB66">
        <f>IFERROR(VLOOKUP($B66,Kraftvärmeprod!$B$1:$AO$424,MATCH("Tillförd energi från rökgaskondensering (GWh)",Kraftvärmeprod!$B$1:$AG$1,0),FALSE)/1,0)</f>
        <v>0</v>
      </c>
      <c r="AE66" s="122">
        <f t="shared" si="0"/>
        <v>0</v>
      </c>
      <c r="AG66">
        <f t="shared" si="1"/>
        <v>0</v>
      </c>
      <c r="AH66">
        <f t="shared" si="2"/>
        <v>0</v>
      </c>
      <c r="AI66" t="str">
        <f>IF(AH66=0,"",AH66/VLOOKUP(B66,Kraftvärmeprod!$B$1:$BC$480,MATCH("Summa tillförd energi exklusive rökgaskondensering",Kraftvärmeprod!$B$1:$BC$1,0),FALSE))</f>
        <v/>
      </c>
      <c r="AK66">
        <f t="shared" si="3"/>
        <v>0</v>
      </c>
    </row>
    <row r="67" spans="1:37" x14ac:dyDescent="0.25">
      <c r="A67" s="2" t="s">
        <v>101</v>
      </c>
      <c r="B67" s="2" t="s">
        <v>118</v>
      </c>
      <c r="C67">
        <f>IF($B67=" ","",IF(ISERROR(1/VLOOKUP($B67,'Justerad allokering kvv'!$B$1:$AG$700,MATCH(C$1,'Justerad allokering kvv'!$B$1:$AF$1,0),FALSE)),VLOOKUP($B67,'Allokerad kvv'!$B$2:$AV$700,MATCH(C$1,'Allokerad kvv'!$B$1:$AV$1,0),FALSE),VLOOKUP($B67,'Justerad allokering kvv'!$B$1:$AG$700,MATCH(C$1,'Justerad allokering kvv'!$B$1:$AF$1,0),FALSE)))</f>
        <v>0</v>
      </c>
      <c r="D67">
        <f>IF($B67=" ","",IF(ISERROR(1/VLOOKUP($B67,'Justerad allokering kvv'!$B$1:$AG$700,MATCH(D$1,'Justerad allokering kvv'!$B$1:$AF$1,0),FALSE)),VLOOKUP($B67,'Allokerad kvv'!$B$2:$AV$700,MATCH(D$1,'Allokerad kvv'!$B$1:$AV$1,0),FALSE),VLOOKUP($B67,'Justerad allokering kvv'!$B$1:$AG$700,MATCH(D$1,'Justerad allokering kvv'!$B$1:$AF$1,0),FALSE)))</f>
        <v>0</v>
      </c>
      <c r="E67">
        <f>IF($B67=" ","",IF(ISERROR(1/VLOOKUP($B67,'Justerad allokering kvv'!$B$1:$AG$700,MATCH(E$1,'Justerad allokering kvv'!$B$1:$AF$1,0),FALSE)),VLOOKUP($B67,'Allokerad kvv'!$B$2:$AV$700,MATCH(E$1,'Allokerad kvv'!$B$1:$AV$1,0),FALSE),VLOOKUP($B67,'Justerad allokering kvv'!$B$1:$AG$700,MATCH(E$1,'Justerad allokering kvv'!$B$1:$AF$1,0),FALSE)))</f>
        <v>0</v>
      </c>
      <c r="F67">
        <f>IF($B67=" ","",IF(ISERROR(1/VLOOKUP($B67,'Justerad allokering kvv'!$B$1:$AG$700,MATCH(F$1,'Justerad allokering kvv'!$B$1:$AF$1,0),FALSE)),VLOOKUP($B67,'Allokerad kvv'!$B$2:$AV$700,MATCH(F$1,'Allokerad kvv'!$B$1:$AV$1,0),FALSE),VLOOKUP($B67,'Justerad allokering kvv'!$B$1:$AG$700,MATCH(F$1,'Justerad allokering kvv'!$B$1:$AF$1,0),FALSE)))</f>
        <v>0</v>
      </c>
      <c r="G67">
        <f>IF($B67=" ","",IF(ISERROR(1/VLOOKUP($B67,'Justerad allokering kvv'!$B$1:$AG$700,MATCH(G$1,'Justerad allokering kvv'!$B$1:$AF$1,0),FALSE)),VLOOKUP($B67,'Allokerad kvv'!$B$2:$AV$700,MATCH(G$1,'Allokerad kvv'!$B$1:$AV$1,0),FALSE),VLOOKUP($B67,'Justerad allokering kvv'!$B$1:$AG$700,MATCH(G$1,'Justerad allokering kvv'!$B$1:$AF$1,0),FALSE)))</f>
        <v>0</v>
      </c>
      <c r="H67">
        <f>IF($B67=" ","",IF(ISERROR(1/VLOOKUP($B67,'Justerad allokering kvv'!$B$1:$AG$700,MATCH(H$1,'Justerad allokering kvv'!$B$1:$AF$1,0),FALSE)),VLOOKUP($B67,'Allokerad kvv'!$B$2:$AV$700,MATCH(H$1,'Allokerad kvv'!$B$1:$AV$1,0),FALSE),VLOOKUP($B67,'Justerad allokering kvv'!$B$1:$AG$700,MATCH(H$1,'Justerad allokering kvv'!$B$1:$AF$1,0),FALSE)))</f>
        <v>0</v>
      </c>
      <c r="I67">
        <f>IF($B67=" ","",IF(ISERROR(1/VLOOKUP($B67,'Justerad allokering kvv'!$B$1:$AG$700,MATCH(I$1,'Justerad allokering kvv'!$B$1:$AF$1,0),FALSE)),VLOOKUP($B67,'Allokerad kvv'!$B$2:$AV$700,MATCH(I$1,'Allokerad kvv'!$B$1:$AV$1,0),FALSE),VLOOKUP($B67,'Justerad allokering kvv'!$B$1:$AG$700,MATCH(I$1,'Justerad allokering kvv'!$B$1:$AF$1,0),FALSE)))</f>
        <v>0</v>
      </c>
      <c r="J67">
        <f>IF($B67=" ","",IF(ISERROR(1/VLOOKUP($B67,'Justerad allokering kvv'!$B$1:$AG$700,MATCH(J$1,'Justerad allokering kvv'!$B$1:$AF$1,0),FALSE)),VLOOKUP($B67,'Allokerad kvv'!$B$2:$AV$700,MATCH(J$1,'Allokerad kvv'!$B$1:$AV$1,0),FALSE),VLOOKUP($B67,'Justerad allokering kvv'!$B$1:$AG$700,MATCH(J$1,'Justerad allokering kvv'!$B$1:$AF$1,0),FALSE)))</f>
        <v>0</v>
      </c>
      <c r="K67">
        <f>IF($B67=" ","",IF(ISERROR(1/VLOOKUP($B67,'Justerad allokering kvv'!$B$1:$AG$700,MATCH(K$1,'Justerad allokering kvv'!$B$1:$AF$1,0),FALSE)),VLOOKUP($B67,'Allokerad kvv'!$B$2:$AV$700,MATCH(K$1,'Allokerad kvv'!$B$1:$AV$1,0),FALSE),VLOOKUP($B67,'Justerad allokering kvv'!$B$1:$AG$700,MATCH(K$1,'Justerad allokering kvv'!$B$1:$AF$1,0),FALSE)))</f>
        <v>0</v>
      </c>
      <c r="L67">
        <f>IF($B67=" ","",IF(ISERROR(1/VLOOKUP($B67,'Justerad allokering kvv'!$B$1:$AG$700,MATCH(L$1,'Justerad allokering kvv'!$B$1:$AF$1,0),FALSE)),VLOOKUP($B67,'Allokerad kvv'!$B$2:$AV$700,MATCH(L$1,'Allokerad kvv'!$B$1:$AV$1,0),FALSE),VLOOKUP($B67,'Justerad allokering kvv'!$B$1:$AG$700,MATCH(L$1,'Justerad allokering kvv'!$B$1:$AF$1,0),FALSE)))</f>
        <v>0</v>
      </c>
      <c r="M67">
        <f>IF($B67=" ","",IF(ISERROR(1/VLOOKUP($B67,'Justerad allokering kvv'!$B$1:$AG$700,MATCH(M$1,'Justerad allokering kvv'!$B$1:$AF$1,0),FALSE)),VLOOKUP($B67,'Allokerad kvv'!$B$2:$AV$700,MATCH(M$1,'Allokerad kvv'!$B$1:$AV$1,0),FALSE),VLOOKUP($B67,'Justerad allokering kvv'!$B$1:$AG$700,MATCH(M$1,'Justerad allokering kvv'!$B$1:$AF$1,0),FALSE)))</f>
        <v>0</v>
      </c>
      <c r="N67">
        <f>IF($B67=" ","",IF(ISERROR(1/VLOOKUP($B67,'Justerad allokering kvv'!$B$1:$AG$700,MATCH(N$1,'Justerad allokering kvv'!$B$1:$AF$1,0),FALSE)),VLOOKUP($B67,'Allokerad kvv'!$B$2:$AV$700,MATCH(N$1,'Allokerad kvv'!$B$1:$AV$1,0),FALSE),VLOOKUP($B67,'Justerad allokering kvv'!$B$1:$AG$700,MATCH(N$1,'Justerad allokering kvv'!$B$1:$AF$1,0),FALSE)))</f>
        <v>0</v>
      </c>
      <c r="O67">
        <f>IF($B67=" ","",IF(ISERROR(1/VLOOKUP($B67,'Justerad allokering kvv'!$B$1:$AG$700,MATCH(O$1,'Justerad allokering kvv'!$B$1:$AF$1,0),FALSE)),VLOOKUP($B67,'Allokerad kvv'!$B$2:$AV$700,MATCH(O$1,'Allokerad kvv'!$B$1:$AV$1,0),FALSE),VLOOKUP($B67,'Justerad allokering kvv'!$B$1:$AG$700,MATCH(O$1,'Justerad allokering kvv'!$B$1:$AF$1,0),FALSE)))</f>
        <v>0</v>
      </c>
      <c r="P67">
        <f>IF($B67=" ","",IF(ISERROR(1/VLOOKUP($B67,'Justerad allokering kvv'!$B$1:$AG$700,MATCH(P$1,'Justerad allokering kvv'!$B$1:$AF$1,0),FALSE)),VLOOKUP($B67,'Allokerad kvv'!$B$2:$AV$700,MATCH(P$1,'Allokerad kvv'!$B$1:$AV$1,0),FALSE),VLOOKUP($B67,'Justerad allokering kvv'!$B$1:$AG$700,MATCH(P$1,'Justerad allokering kvv'!$B$1:$AF$1,0),FALSE)))</f>
        <v>0</v>
      </c>
      <c r="Q67">
        <f>IF($B67=" ","",IF(ISERROR(1/VLOOKUP($B67,'Justerad allokering kvv'!$B$1:$AG$700,MATCH(Q$1,'Justerad allokering kvv'!$B$1:$AF$1,0),FALSE)),VLOOKUP($B67,'Allokerad kvv'!$B$2:$AV$700,MATCH(Q$1,'Allokerad kvv'!$B$1:$AV$1,0),FALSE),VLOOKUP($B67,'Justerad allokering kvv'!$B$1:$AG$700,MATCH(Q$1,'Justerad allokering kvv'!$B$1:$AF$1,0),FALSE)))</f>
        <v>0</v>
      </c>
      <c r="R67">
        <f>IF($B67=" ","",IF(ISERROR(1/VLOOKUP($B67,'Justerad allokering kvv'!$B$1:$AG$700,MATCH(R$1,'Justerad allokering kvv'!$B$1:$AF$1,0),FALSE)),VLOOKUP($B67,'Allokerad kvv'!$B$2:$AV$700,MATCH(R$1,'Allokerad kvv'!$B$1:$AV$1,0),FALSE),VLOOKUP($B67,'Justerad allokering kvv'!$B$1:$AG$700,MATCH(R$1,'Justerad allokering kvv'!$B$1:$AF$1,0),FALSE)))</f>
        <v>0</v>
      </c>
      <c r="S67">
        <f>IF($B67=" ","",IF(ISERROR(1/VLOOKUP($B67,'Justerad allokering kvv'!$B$1:$AG$700,MATCH(S$1,'Justerad allokering kvv'!$B$1:$AF$1,0),FALSE)),VLOOKUP($B67,'Allokerad kvv'!$B$2:$AV$700,MATCH(S$1,'Allokerad kvv'!$B$1:$AV$1,0),FALSE),VLOOKUP($B67,'Justerad allokering kvv'!$B$1:$AG$700,MATCH(S$1,'Justerad allokering kvv'!$B$1:$AF$1,0),FALSE)))</f>
        <v>0</v>
      </c>
      <c r="T67">
        <f>IF($B67=" ","",IF(ISERROR(1/VLOOKUP($B67,'Justerad allokering kvv'!$B$1:$AG$700,MATCH(T$1,'Justerad allokering kvv'!$B$1:$AF$1,0),FALSE)),VLOOKUP($B67,'Allokerad kvv'!$B$2:$AV$700,MATCH(T$1,'Allokerad kvv'!$B$1:$AV$1,0),FALSE),VLOOKUP($B67,'Justerad allokering kvv'!$B$1:$AG$700,MATCH(T$1,'Justerad allokering kvv'!$B$1:$AF$1,0),FALSE)))</f>
        <v>0</v>
      </c>
      <c r="U67">
        <f>IF($B67=" ","",IF(ISERROR(1/VLOOKUP($B67,'Justerad allokering kvv'!$B$1:$AG$700,MATCH(U$1,'Justerad allokering kvv'!$B$1:$AF$1,0),FALSE)),VLOOKUP($B67,'Allokerad kvv'!$B$2:$AV$700,MATCH(U$1,'Allokerad kvv'!$B$1:$AV$1,0),FALSE),VLOOKUP($B67,'Justerad allokering kvv'!$B$1:$AG$700,MATCH(U$1,'Justerad allokering kvv'!$B$1:$AF$1,0),FALSE)))</f>
        <v>0</v>
      </c>
      <c r="V67">
        <f>IF($B67=" ","",IF(ISERROR(1/VLOOKUP($B67,'Justerad allokering kvv'!$B$1:$AG$700,MATCH(V$1,'Justerad allokering kvv'!$B$1:$AF$1,0),FALSE)),VLOOKUP($B67,'Allokerad kvv'!$B$2:$AV$700,MATCH(V$1,'Allokerad kvv'!$B$1:$AV$1,0),FALSE),VLOOKUP($B67,'Justerad allokering kvv'!$B$1:$AG$700,MATCH(V$1,'Justerad allokering kvv'!$B$1:$AF$1,0),FALSE)))</f>
        <v>0</v>
      </c>
      <c r="W67">
        <f>IF($B67=" ","",IF(ISERROR(1/VLOOKUP($B67,'Justerad allokering kvv'!$B$1:$AG$700,MATCH(W$1,'Justerad allokering kvv'!$B$1:$AF$1,0),FALSE)),VLOOKUP($B67,'Allokerad kvv'!$B$2:$AV$700,MATCH(W$1,'Allokerad kvv'!$B$1:$AV$1,0),FALSE),VLOOKUP($B67,'Justerad allokering kvv'!$B$1:$AG$700,MATCH(W$1,'Justerad allokering kvv'!$B$1:$AF$1,0),FALSE)))</f>
        <v>0</v>
      </c>
      <c r="X67">
        <f>IF($B67=" ","",IF(ISERROR(1/VLOOKUP($B67,'Justerad allokering kvv'!$B$1:$AG$700,MATCH(X$1,'Justerad allokering kvv'!$B$1:$AF$1,0),FALSE)),VLOOKUP($B67,'Allokerad kvv'!$B$2:$AV$700,MATCH(X$1,'Allokerad kvv'!$B$1:$AV$1,0),FALSE),VLOOKUP($B67,'Justerad allokering kvv'!$B$1:$AG$700,MATCH(X$1,'Justerad allokering kvv'!$B$1:$AF$1,0),FALSE)))</f>
        <v>0</v>
      </c>
      <c r="Y67">
        <f>IF($B67=" ","",IF(ISERROR(1/VLOOKUP($B67,'Justerad allokering kvv'!$B$1:$AG$700,MATCH(Y$1,'Justerad allokering kvv'!$B$1:$AF$1,0),FALSE)),VLOOKUP($B67,'Allokerad kvv'!$B$2:$AV$700,MATCH(Y$1,'Allokerad kvv'!$B$1:$AV$1,0),FALSE),VLOOKUP($B67,'Justerad allokering kvv'!$B$1:$AG$700,MATCH(Y$1,'Justerad allokering kvv'!$B$1:$AF$1,0),FALSE)))</f>
        <v>0</v>
      </c>
      <c r="AB67">
        <f>IFERROR(VLOOKUP($B67,Kraftvärmeprod!$B$1:$AO$424,MATCH("Tillförd energi från rökgaskondensering (GWh)",Kraftvärmeprod!$B$1:$AG$1,0),FALSE)/1,0)</f>
        <v>0</v>
      </c>
      <c r="AE67" s="122">
        <f t="shared" ref="AE67:AE130" si="4">SUM(C67:AB67)</f>
        <v>0</v>
      </c>
      <c r="AG67">
        <f t="shared" ref="AG67:AG130" si="5">AE67-R67</f>
        <v>0</v>
      </c>
      <c r="AH67">
        <f t="shared" ref="AH67:AH130" si="6">AG67-AB67</f>
        <v>0</v>
      </c>
      <c r="AI67" t="str">
        <f>IF(AH67=0,"",AH67/VLOOKUP(B67,Kraftvärmeprod!$B$1:$BC$480,MATCH("Summa tillförd energi exklusive rökgaskondensering",Kraftvärmeprod!$B$1:$BC$1,0),FALSE))</f>
        <v/>
      </c>
      <c r="AK67">
        <f t="shared" ref="AK67:AK130" si="7">E67+F67+J67+M67+N67+P67+S67+T67+U67+V67+X67+Y67+L67</f>
        <v>0</v>
      </c>
    </row>
    <row r="68" spans="1:37" x14ac:dyDescent="0.25">
      <c r="A68" s="2" t="s">
        <v>101</v>
      </c>
      <c r="B68" s="2" t="s">
        <v>119</v>
      </c>
      <c r="C68">
        <f>IF($B68=" ","",IF(ISERROR(1/VLOOKUP($B68,'Justerad allokering kvv'!$B$1:$AG$700,MATCH(C$1,'Justerad allokering kvv'!$B$1:$AF$1,0),FALSE)),VLOOKUP($B68,'Allokerad kvv'!$B$2:$AV$700,MATCH(C$1,'Allokerad kvv'!$B$1:$AV$1,0),FALSE),VLOOKUP($B68,'Justerad allokering kvv'!$B$1:$AG$700,MATCH(C$1,'Justerad allokering kvv'!$B$1:$AF$1,0),FALSE)))</f>
        <v>0</v>
      </c>
      <c r="D68">
        <f>IF($B68=" ","",IF(ISERROR(1/VLOOKUP($B68,'Justerad allokering kvv'!$B$1:$AG$700,MATCH(D$1,'Justerad allokering kvv'!$B$1:$AF$1,0),FALSE)),VLOOKUP($B68,'Allokerad kvv'!$B$2:$AV$700,MATCH(D$1,'Allokerad kvv'!$B$1:$AV$1,0),FALSE),VLOOKUP($B68,'Justerad allokering kvv'!$B$1:$AG$700,MATCH(D$1,'Justerad allokering kvv'!$B$1:$AF$1,0),FALSE)))</f>
        <v>0</v>
      </c>
      <c r="E68">
        <f>IF($B68=" ","",IF(ISERROR(1/VLOOKUP($B68,'Justerad allokering kvv'!$B$1:$AG$700,MATCH(E$1,'Justerad allokering kvv'!$B$1:$AF$1,0),FALSE)),VLOOKUP($B68,'Allokerad kvv'!$B$2:$AV$700,MATCH(E$1,'Allokerad kvv'!$B$1:$AV$1,0),FALSE),VLOOKUP($B68,'Justerad allokering kvv'!$B$1:$AG$700,MATCH(E$1,'Justerad allokering kvv'!$B$1:$AF$1,0),FALSE)))</f>
        <v>0</v>
      </c>
      <c r="F68">
        <f>IF($B68=" ","",IF(ISERROR(1/VLOOKUP($B68,'Justerad allokering kvv'!$B$1:$AG$700,MATCH(F$1,'Justerad allokering kvv'!$B$1:$AF$1,0),FALSE)),VLOOKUP($B68,'Allokerad kvv'!$B$2:$AV$700,MATCH(F$1,'Allokerad kvv'!$B$1:$AV$1,0),FALSE),VLOOKUP($B68,'Justerad allokering kvv'!$B$1:$AG$700,MATCH(F$1,'Justerad allokering kvv'!$B$1:$AF$1,0),FALSE)))</f>
        <v>0</v>
      </c>
      <c r="G68">
        <f>IF($B68=" ","",IF(ISERROR(1/VLOOKUP($B68,'Justerad allokering kvv'!$B$1:$AG$700,MATCH(G$1,'Justerad allokering kvv'!$B$1:$AF$1,0),FALSE)),VLOOKUP($B68,'Allokerad kvv'!$B$2:$AV$700,MATCH(G$1,'Allokerad kvv'!$B$1:$AV$1,0),FALSE),VLOOKUP($B68,'Justerad allokering kvv'!$B$1:$AG$700,MATCH(G$1,'Justerad allokering kvv'!$B$1:$AF$1,0),FALSE)))</f>
        <v>0</v>
      </c>
      <c r="H68">
        <f>IF($B68=" ","",IF(ISERROR(1/VLOOKUP($B68,'Justerad allokering kvv'!$B$1:$AG$700,MATCH(H$1,'Justerad allokering kvv'!$B$1:$AF$1,0),FALSE)),VLOOKUP($B68,'Allokerad kvv'!$B$2:$AV$700,MATCH(H$1,'Allokerad kvv'!$B$1:$AV$1,0),FALSE),VLOOKUP($B68,'Justerad allokering kvv'!$B$1:$AG$700,MATCH(H$1,'Justerad allokering kvv'!$B$1:$AF$1,0),FALSE)))</f>
        <v>0</v>
      </c>
      <c r="I68">
        <f>IF($B68=" ","",IF(ISERROR(1/VLOOKUP($B68,'Justerad allokering kvv'!$B$1:$AG$700,MATCH(I$1,'Justerad allokering kvv'!$B$1:$AF$1,0),FALSE)),VLOOKUP($B68,'Allokerad kvv'!$B$2:$AV$700,MATCH(I$1,'Allokerad kvv'!$B$1:$AV$1,0),FALSE),VLOOKUP($B68,'Justerad allokering kvv'!$B$1:$AG$700,MATCH(I$1,'Justerad allokering kvv'!$B$1:$AF$1,0),FALSE)))</f>
        <v>0</v>
      </c>
      <c r="J68">
        <f>IF($B68=" ","",IF(ISERROR(1/VLOOKUP($B68,'Justerad allokering kvv'!$B$1:$AG$700,MATCH(J$1,'Justerad allokering kvv'!$B$1:$AF$1,0),FALSE)),VLOOKUP($B68,'Allokerad kvv'!$B$2:$AV$700,MATCH(J$1,'Allokerad kvv'!$B$1:$AV$1,0),FALSE),VLOOKUP($B68,'Justerad allokering kvv'!$B$1:$AG$700,MATCH(J$1,'Justerad allokering kvv'!$B$1:$AF$1,0),FALSE)))</f>
        <v>0</v>
      </c>
      <c r="K68">
        <f>IF($B68=" ","",IF(ISERROR(1/VLOOKUP($B68,'Justerad allokering kvv'!$B$1:$AG$700,MATCH(K$1,'Justerad allokering kvv'!$B$1:$AF$1,0),FALSE)),VLOOKUP($B68,'Allokerad kvv'!$B$2:$AV$700,MATCH(K$1,'Allokerad kvv'!$B$1:$AV$1,0),FALSE),VLOOKUP($B68,'Justerad allokering kvv'!$B$1:$AG$700,MATCH(K$1,'Justerad allokering kvv'!$B$1:$AF$1,0),FALSE)))</f>
        <v>0</v>
      </c>
      <c r="L68">
        <f>IF($B68=" ","",IF(ISERROR(1/VLOOKUP($B68,'Justerad allokering kvv'!$B$1:$AG$700,MATCH(L$1,'Justerad allokering kvv'!$B$1:$AF$1,0),FALSE)),VLOOKUP($B68,'Allokerad kvv'!$B$2:$AV$700,MATCH(L$1,'Allokerad kvv'!$B$1:$AV$1,0),FALSE),VLOOKUP($B68,'Justerad allokering kvv'!$B$1:$AG$700,MATCH(L$1,'Justerad allokering kvv'!$B$1:$AF$1,0),FALSE)))</f>
        <v>0</v>
      </c>
      <c r="M68">
        <f>IF($B68=" ","",IF(ISERROR(1/VLOOKUP($B68,'Justerad allokering kvv'!$B$1:$AG$700,MATCH(M$1,'Justerad allokering kvv'!$B$1:$AF$1,0),FALSE)),VLOOKUP($B68,'Allokerad kvv'!$B$2:$AV$700,MATCH(M$1,'Allokerad kvv'!$B$1:$AV$1,0),FALSE),VLOOKUP($B68,'Justerad allokering kvv'!$B$1:$AG$700,MATCH(M$1,'Justerad allokering kvv'!$B$1:$AF$1,0),FALSE)))</f>
        <v>0</v>
      </c>
      <c r="N68">
        <f>IF($B68=" ","",IF(ISERROR(1/VLOOKUP($B68,'Justerad allokering kvv'!$B$1:$AG$700,MATCH(N$1,'Justerad allokering kvv'!$B$1:$AF$1,0),FALSE)),VLOOKUP($B68,'Allokerad kvv'!$B$2:$AV$700,MATCH(N$1,'Allokerad kvv'!$B$1:$AV$1,0),FALSE),VLOOKUP($B68,'Justerad allokering kvv'!$B$1:$AG$700,MATCH(N$1,'Justerad allokering kvv'!$B$1:$AF$1,0),FALSE)))</f>
        <v>0</v>
      </c>
      <c r="O68">
        <f>IF($B68=" ","",IF(ISERROR(1/VLOOKUP($B68,'Justerad allokering kvv'!$B$1:$AG$700,MATCH(O$1,'Justerad allokering kvv'!$B$1:$AF$1,0),FALSE)),VLOOKUP($B68,'Allokerad kvv'!$B$2:$AV$700,MATCH(O$1,'Allokerad kvv'!$B$1:$AV$1,0),FALSE),VLOOKUP($B68,'Justerad allokering kvv'!$B$1:$AG$700,MATCH(O$1,'Justerad allokering kvv'!$B$1:$AF$1,0),FALSE)))</f>
        <v>0</v>
      </c>
      <c r="P68">
        <f>IF($B68=" ","",IF(ISERROR(1/VLOOKUP($B68,'Justerad allokering kvv'!$B$1:$AG$700,MATCH(P$1,'Justerad allokering kvv'!$B$1:$AF$1,0),FALSE)),VLOOKUP($B68,'Allokerad kvv'!$B$2:$AV$700,MATCH(P$1,'Allokerad kvv'!$B$1:$AV$1,0),FALSE),VLOOKUP($B68,'Justerad allokering kvv'!$B$1:$AG$700,MATCH(P$1,'Justerad allokering kvv'!$B$1:$AF$1,0),FALSE)))</f>
        <v>0</v>
      </c>
      <c r="Q68">
        <f>IF($B68=" ","",IF(ISERROR(1/VLOOKUP($B68,'Justerad allokering kvv'!$B$1:$AG$700,MATCH(Q$1,'Justerad allokering kvv'!$B$1:$AF$1,0),FALSE)),VLOOKUP($B68,'Allokerad kvv'!$B$2:$AV$700,MATCH(Q$1,'Allokerad kvv'!$B$1:$AV$1,0),FALSE),VLOOKUP($B68,'Justerad allokering kvv'!$B$1:$AG$700,MATCH(Q$1,'Justerad allokering kvv'!$B$1:$AF$1,0),FALSE)))</f>
        <v>0</v>
      </c>
      <c r="R68">
        <f>IF($B68=" ","",IF(ISERROR(1/VLOOKUP($B68,'Justerad allokering kvv'!$B$1:$AG$700,MATCH(R$1,'Justerad allokering kvv'!$B$1:$AF$1,0),FALSE)),VLOOKUP($B68,'Allokerad kvv'!$B$2:$AV$700,MATCH(R$1,'Allokerad kvv'!$B$1:$AV$1,0),FALSE),VLOOKUP($B68,'Justerad allokering kvv'!$B$1:$AG$700,MATCH(R$1,'Justerad allokering kvv'!$B$1:$AF$1,0),FALSE)))</f>
        <v>0</v>
      </c>
      <c r="S68">
        <f>IF($B68=" ","",IF(ISERROR(1/VLOOKUP($B68,'Justerad allokering kvv'!$B$1:$AG$700,MATCH(S$1,'Justerad allokering kvv'!$B$1:$AF$1,0),FALSE)),VLOOKUP($B68,'Allokerad kvv'!$B$2:$AV$700,MATCH(S$1,'Allokerad kvv'!$B$1:$AV$1,0),FALSE),VLOOKUP($B68,'Justerad allokering kvv'!$B$1:$AG$700,MATCH(S$1,'Justerad allokering kvv'!$B$1:$AF$1,0),FALSE)))</f>
        <v>0</v>
      </c>
      <c r="T68">
        <f>IF($B68=" ","",IF(ISERROR(1/VLOOKUP($B68,'Justerad allokering kvv'!$B$1:$AG$700,MATCH(T$1,'Justerad allokering kvv'!$B$1:$AF$1,0),FALSE)),VLOOKUP($B68,'Allokerad kvv'!$B$2:$AV$700,MATCH(T$1,'Allokerad kvv'!$B$1:$AV$1,0),FALSE),VLOOKUP($B68,'Justerad allokering kvv'!$B$1:$AG$700,MATCH(T$1,'Justerad allokering kvv'!$B$1:$AF$1,0),FALSE)))</f>
        <v>0</v>
      </c>
      <c r="U68">
        <f>IF($B68=" ","",IF(ISERROR(1/VLOOKUP($B68,'Justerad allokering kvv'!$B$1:$AG$700,MATCH(U$1,'Justerad allokering kvv'!$B$1:$AF$1,0),FALSE)),VLOOKUP($B68,'Allokerad kvv'!$B$2:$AV$700,MATCH(U$1,'Allokerad kvv'!$B$1:$AV$1,0),FALSE),VLOOKUP($B68,'Justerad allokering kvv'!$B$1:$AG$700,MATCH(U$1,'Justerad allokering kvv'!$B$1:$AF$1,0),FALSE)))</f>
        <v>0</v>
      </c>
      <c r="V68">
        <f>IF($B68=" ","",IF(ISERROR(1/VLOOKUP($B68,'Justerad allokering kvv'!$B$1:$AG$700,MATCH(V$1,'Justerad allokering kvv'!$B$1:$AF$1,0),FALSE)),VLOOKUP($B68,'Allokerad kvv'!$B$2:$AV$700,MATCH(V$1,'Allokerad kvv'!$B$1:$AV$1,0),FALSE),VLOOKUP($B68,'Justerad allokering kvv'!$B$1:$AG$700,MATCH(V$1,'Justerad allokering kvv'!$B$1:$AF$1,0),FALSE)))</f>
        <v>0</v>
      </c>
      <c r="W68">
        <f>IF($B68=" ","",IF(ISERROR(1/VLOOKUP($B68,'Justerad allokering kvv'!$B$1:$AG$700,MATCH(W$1,'Justerad allokering kvv'!$B$1:$AF$1,0),FALSE)),VLOOKUP($B68,'Allokerad kvv'!$B$2:$AV$700,MATCH(W$1,'Allokerad kvv'!$B$1:$AV$1,0),FALSE),VLOOKUP($B68,'Justerad allokering kvv'!$B$1:$AG$700,MATCH(W$1,'Justerad allokering kvv'!$B$1:$AF$1,0),FALSE)))</f>
        <v>0</v>
      </c>
      <c r="X68">
        <f>IF($B68=" ","",IF(ISERROR(1/VLOOKUP($B68,'Justerad allokering kvv'!$B$1:$AG$700,MATCH(X$1,'Justerad allokering kvv'!$B$1:$AF$1,0),FALSE)),VLOOKUP($B68,'Allokerad kvv'!$B$2:$AV$700,MATCH(X$1,'Allokerad kvv'!$B$1:$AV$1,0),FALSE),VLOOKUP($B68,'Justerad allokering kvv'!$B$1:$AG$700,MATCH(X$1,'Justerad allokering kvv'!$B$1:$AF$1,0),FALSE)))</f>
        <v>0</v>
      </c>
      <c r="Y68">
        <f>IF($B68=" ","",IF(ISERROR(1/VLOOKUP($B68,'Justerad allokering kvv'!$B$1:$AG$700,MATCH(Y$1,'Justerad allokering kvv'!$B$1:$AF$1,0),FALSE)),VLOOKUP($B68,'Allokerad kvv'!$B$2:$AV$700,MATCH(Y$1,'Allokerad kvv'!$B$1:$AV$1,0),FALSE),VLOOKUP($B68,'Justerad allokering kvv'!$B$1:$AG$700,MATCH(Y$1,'Justerad allokering kvv'!$B$1:$AF$1,0),FALSE)))</f>
        <v>0</v>
      </c>
      <c r="AB68">
        <f>IFERROR(VLOOKUP($B68,Kraftvärmeprod!$B$1:$AO$424,MATCH("Tillförd energi från rökgaskondensering (GWh)",Kraftvärmeprod!$B$1:$AG$1,0),FALSE)/1,0)</f>
        <v>0</v>
      </c>
      <c r="AE68" s="122">
        <f t="shared" si="4"/>
        <v>0</v>
      </c>
      <c r="AG68">
        <f t="shared" si="5"/>
        <v>0</v>
      </c>
      <c r="AH68">
        <f t="shared" si="6"/>
        <v>0</v>
      </c>
      <c r="AI68" t="str">
        <f>IF(AH68=0,"",AH68/VLOOKUP(B68,Kraftvärmeprod!$B$1:$BC$480,MATCH("Summa tillförd energi exklusive rökgaskondensering",Kraftvärmeprod!$B$1:$BC$1,0),FALSE))</f>
        <v/>
      </c>
      <c r="AK68">
        <f t="shared" si="7"/>
        <v>0</v>
      </c>
    </row>
    <row r="69" spans="1:37" x14ac:dyDescent="0.25">
      <c r="A69" s="2" t="s">
        <v>101</v>
      </c>
      <c r="B69" s="2" t="s">
        <v>120</v>
      </c>
      <c r="C69">
        <f>IF($B69=" ","",IF(ISERROR(1/VLOOKUP($B69,'Justerad allokering kvv'!$B$1:$AG$700,MATCH(C$1,'Justerad allokering kvv'!$B$1:$AF$1,0),FALSE)),VLOOKUP($B69,'Allokerad kvv'!$B$2:$AV$700,MATCH(C$1,'Allokerad kvv'!$B$1:$AV$1,0),FALSE),VLOOKUP($B69,'Justerad allokering kvv'!$B$1:$AG$700,MATCH(C$1,'Justerad allokering kvv'!$B$1:$AF$1,0),FALSE)))</f>
        <v>0</v>
      </c>
      <c r="D69">
        <f>IF($B69=" ","",IF(ISERROR(1/VLOOKUP($B69,'Justerad allokering kvv'!$B$1:$AG$700,MATCH(D$1,'Justerad allokering kvv'!$B$1:$AF$1,0),FALSE)),VLOOKUP($B69,'Allokerad kvv'!$B$2:$AV$700,MATCH(D$1,'Allokerad kvv'!$B$1:$AV$1,0),FALSE),VLOOKUP($B69,'Justerad allokering kvv'!$B$1:$AG$700,MATCH(D$1,'Justerad allokering kvv'!$B$1:$AF$1,0),FALSE)))</f>
        <v>0</v>
      </c>
      <c r="E69">
        <f>IF($B69=" ","",IF(ISERROR(1/VLOOKUP($B69,'Justerad allokering kvv'!$B$1:$AG$700,MATCH(E$1,'Justerad allokering kvv'!$B$1:$AF$1,0),FALSE)),VLOOKUP($B69,'Allokerad kvv'!$B$2:$AV$700,MATCH(E$1,'Allokerad kvv'!$B$1:$AV$1,0),FALSE),VLOOKUP($B69,'Justerad allokering kvv'!$B$1:$AG$700,MATCH(E$1,'Justerad allokering kvv'!$B$1:$AF$1,0),FALSE)))</f>
        <v>0</v>
      </c>
      <c r="F69">
        <f>IF($B69=" ","",IF(ISERROR(1/VLOOKUP($B69,'Justerad allokering kvv'!$B$1:$AG$700,MATCH(F$1,'Justerad allokering kvv'!$B$1:$AF$1,0),FALSE)),VLOOKUP($B69,'Allokerad kvv'!$B$2:$AV$700,MATCH(F$1,'Allokerad kvv'!$B$1:$AV$1,0),FALSE),VLOOKUP($B69,'Justerad allokering kvv'!$B$1:$AG$700,MATCH(F$1,'Justerad allokering kvv'!$B$1:$AF$1,0),FALSE)))</f>
        <v>0</v>
      </c>
      <c r="G69">
        <f>IF($B69=" ","",IF(ISERROR(1/VLOOKUP($B69,'Justerad allokering kvv'!$B$1:$AG$700,MATCH(G$1,'Justerad allokering kvv'!$B$1:$AF$1,0),FALSE)),VLOOKUP($B69,'Allokerad kvv'!$B$2:$AV$700,MATCH(G$1,'Allokerad kvv'!$B$1:$AV$1,0),FALSE),VLOOKUP($B69,'Justerad allokering kvv'!$B$1:$AG$700,MATCH(G$1,'Justerad allokering kvv'!$B$1:$AF$1,0),FALSE)))</f>
        <v>0</v>
      </c>
      <c r="H69">
        <f>IF($B69=" ","",IF(ISERROR(1/VLOOKUP($B69,'Justerad allokering kvv'!$B$1:$AG$700,MATCH(H$1,'Justerad allokering kvv'!$B$1:$AF$1,0),FALSE)),VLOOKUP($B69,'Allokerad kvv'!$B$2:$AV$700,MATCH(H$1,'Allokerad kvv'!$B$1:$AV$1,0),FALSE),VLOOKUP($B69,'Justerad allokering kvv'!$B$1:$AG$700,MATCH(H$1,'Justerad allokering kvv'!$B$1:$AF$1,0),FALSE)))</f>
        <v>0</v>
      </c>
      <c r="I69">
        <f>IF($B69=" ","",IF(ISERROR(1/VLOOKUP($B69,'Justerad allokering kvv'!$B$1:$AG$700,MATCH(I$1,'Justerad allokering kvv'!$B$1:$AF$1,0),FALSE)),VLOOKUP($B69,'Allokerad kvv'!$B$2:$AV$700,MATCH(I$1,'Allokerad kvv'!$B$1:$AV$1,0),FALSE),VLOOKUP($B69,'Justerad allokering kvv'!$B$1:$AG$700,MATCH(I$1,'Justerad allokering kvv'!$B$1:$AF$1,0),FALSE)))</f>
        <v>0</v>
      </c>
      <c r="J69">
        <f>IF($B69=" ","",IF(ISERROR(1/VLOOKUP($B69,'Justerad allokering kvv'!$B$1:$AG$700,MATCH(J$1,'Justerad allokering kvv'!$B$1:$AF$1,0),FALSE)),VLOOKUP($B69,'Allokerad kvv'!$B$2:$AV$700,MATCH(J$1,'Allokerad kvv'!$B$1:$AV$1,0),FALSE),VLOOKUP($B69,'Justerad allokering kvv'!$B$1:$AG$700,MATCH(J$1,'Justerad allokering kvv'!$B$1:$AF$1,0),FALSE)))</f>
        <v>0</v>
      </c>
      <c r="K69">
        <f>IF($B69=" ","",IF(ISERROR(1/VLOOKUP($B69,'Justerad allokering kvv'!$B$1:$AG$700,MATCH(K$1,'Justerad allokering kvv'!$B$1:$AF$1,0),FALSE)),VLOOKUP($B69,'Allokerad kvv'!$B$2:$AV$700,MATCH(K$1,'Allokerad kvv'!$B$1:$AV$1,0),FALSE),VLOOKUP($B69,'Justerad allokering kvv'!$B$1:$AG$700,MATCH(K$1,'Justerad allokering kvv'!$B$1:$AF$1,0),FALSE)))</f>
        <v>0</v>
      </c>
      <c r="L69">
        <f>IF($B69=" ","",IF(ISERROR(1/VLOOKUP($B69,'Justerad allokering kvv'!$B$1:$AG$700,MATCH(L$1,'Justerad allokering kvv'!$B$1:$AF$1,0),FALSE)),VLOOKUP($B69,'Allokerad kvv'!$B$2:$AV$700,MATCH(L$1,'Allokerad kvv'!$B$1:$AV$1,0),FALSE),VLOOKUP($B69,'Justerad allokering kvv'!$B$1:$AG$700,MATCH(L$1,'Justerad allokering kvv'!$B$1:$AF$1,0),FALSE)))</f>
        <v>0</v>
      </c>
      <c r="M69">
        <f>IF($B69=" ","",IF(ISERROR(1/VLOOKUP($B69,'Justerad allokering kvv'!$B$1:$AG$700,MATCH(M$1,'Justerad allokering kvv'!$B$1:$AF$1,0),FALSE)),VLOOKUP($B69,'Allokerad kvv'!$B$2:$AV$700,MATCH(M$1,'Allokerad kvv'!$B$1:$AV$1,0),FALSE),VLOOKUP($B69,'Justerad allokering kvv'!$B$1:$AG$700,MATCH(M$1,'Justerad allokering kvv'!$B$1:$AF$1,0),FALSE)))</f>
        <v>0</v>
      </c>
      <c r="N69">
        <f>IF($B69=" ","",IF(ISERROR(1/VLOOKUP($B69,'Justerad allokering kvv'!$B$1:$AG$700,MATCH(N$1,'Justerad allokering kvv'!$B$1:$AF$1,0),FALSE)),VLOOKUP($B69,'Allokerad kvv'!$B$2:$AV$700,MATCH(N$1,'Allokerad kvv'!$B$1:$AV$1,0),FALSE),VLOOKUP($B69,'Justerad allokering kvv'!$B$1:$AG$700,MATCH(N$1,'Justerad allokering kvv'!$B$1:$AF$1,0),FALSE)))</f>
        <v>0</v>
      </c>
      <c r="O69">
        <f>IF($B69=" ","",IF(ISERROR(1/VLOOKUP($B69,'Justerad allokering kvv'!$B$1:$AG$700,MATCH(O$1,'Justerad allokering kvv'!$B$1:$AF$1,0),FALSE)),VLOOKUP($B69,'Allokerad kvv'!$B$2:$AV$700,MATCH(O$1,'Allokerad kvv'!$B$1:$AV$1,0),FALSE),VLOOKUP($B69,'Justerad allokering kvv'!$B$1:$AG$700,MATCH(O$1,'Justerad allokering kvv'!$B$1:$AF$1,0),FALSE)))</f>
        <v>0</v>
      </c>
      <c r="P69">
        <f>IF($B69=" ","",IF(ISERROR(1/VLOOKUP($B69,'Justerad allokering kvv'!$B$1:$AG$700,MATCH(P$1,'Justerad allokering kvv'!$B$1:$AF$1,0),FALSE)),VLOOKUP($B69,'Allokerad kvv'!$B$2:$AV$700,MATCH(P$1,'Allokerad kvv'!$B$1:$AV$1,0),FALSE),VLOOKUP($B69,'Justerad allokering kvv'!$B$1:$AG$700,MATCH(P$1,'Justerad allokering kvv'!$B$1:$AF$1,0),FALSE)))</f>
        <v>0</v>
      </c>
      <c r="Q69">
        <f>IF($B69=" ","",IF(ISERROR(1/VLOOKUP($B69,'Justerad allokering kvv'!$B$1:$AG$700,MATCH(Q$1,'Justerad allokering kvv'!$B$1:$AF$1,0),FALSE)),VLOOKUP($B69,'Allokerad kvv'!$B$2:$AV$700,MATCH(Q$1,'Allokerad kvv'!$B$1:$AV$1,0),FALSE),VLOOKUP($B69,'Justerad allokering kvv'!$B$1:$AG$700,MATCH(Q$1,'Justerad allokering kvv'!$B$1:$AF$1,0),FALSE)))</f>
        <v>0</v>
      </c>
      <c r="R69">
        <f>IF($B69=" ","",IF(ISERROR(1/VLOOKUP($B69,'Justerad allokering kvv'!$B$1:$AG$700,MATCH(R$1,'Justerad allokering kvv'!$B$1:$AF$1,0),FALSE)),VLOOKUP($B69,'Allokerad kvv'!$B$2:$AV$700,MATCH(R$1,'Allokerad kvv'!$B$1:$AV$1,0),FALSE),VLOOKUP($B69,'Justerad allokering kvv'!$B$1:$AG$700,MATCH(R$1,'Justerad allokering kvv'!$B$1:$AF$1,0),FALSE)))</f>
        <v>0</v>
      </c>
      <c r="S69">
        <f>IF($B69=" ","",IF(ISERROR(1/VLOOKUP($B69,'Justerad allokering kvv'!$B$1:$AG$700,MATCH(S$1,'Justerad allokering kvv'!$B$1:$AF$1,0),FALSE)),VLOOKUP($B69,'Allokerad kvv'!$B$2:$AV$700,MATCH(S$1,'Allokerad kvv'!$B$1:$AV$1,0),FALSE),VLOOKUP($B69,'Justerad allokering kvv'!$B$1:$AG$700,MATCH(S$1,'Justerad allokering kvv'!$B$1:$AF$1,0),FALSE)))</f>
        <v>0</v>
      </c>
      <c r="T69">
        <f>IF($B69=" ","",IF(ISERROR(1/VLOOKUP($B69,'Justerad allokering kvv'!$B$1:$AG$700,MATCH(T$1,'Justerad allokering kvv'!$B$1:$AF$1,0),FALSE)),VLOOKUP($B69,'Allokerad kvv'!$B$2:$AV$700,MATCH(T$1,'Allokerad kvv'!$B$1:$AV$1,0),FALSE),VLOOKUP($B69,'Justerad allokering kvv'!$B$1:$AG$700,MATCH(T$1,'Justerad allokering kvv'!$B$1:$AF$1,0),FALSE)))</f>
        <v>0</v>
      </c>
      <c r="U69">
        <f>IF($B69=" ","",IF(ISERROR(1/VLOOKUP($B69,'Justerad allokering kvv'!$B$1:$AG$700,MATCH(U$1,'Justerad allokering kvv'!$B$1:$AF$1,0),FALSE)),VLOOKUP($B69,'Allokerad kvv'!$B$2:$AV$700,MATCH(U$1,'Allokerad kvv'!$B$1:$AV$1,0),FALSE),VLOOKUP($B69,'Justerad allokering kvv'!$B$1:$AG$700,MATCH(U$1,'Justerad allokering kvv'!$B$1:$AF$1,0),FALSE)))</f>
        <v>0</v>
      </c>
      <c r="V69">
        <f>IF($B69=" ","",IF(ISERROR(1/VLOOKUP($B69,'Justerad allokering kvv'!$B$1:$AG$700,MATCH(V$1,'Justerad allokering kvv'!$B$1:$AF$1,0),FALSE)),VLOOKUP($B69,'Allokerad kvv'!$B$2:$AV$700,MATCH(V$1,'Allokerad kvv'!$B$1:$AV$1,0),FALSE),VLOOKUP($B69,'Justerad allokering kvv'!$B$1:$AG$700,MATCH(V$1,'Justerad allokering kvv'!$B$1:$AF$1,0),FALSE)))</f>
        <v>0</v>
      </c>
      <c r="W69">
        <f>IF($B69=" ","",IF(ISERROR(1/VLOOKUP($B69,'Justerad allokering kvv'!$B$1:$AG$700,MATCH(W$1,'Justerad allokering kvv'!$B$1:$AF$1,0),FALSE)),VLOOKUP($B69,'Allokerad kvv'!$B$2:$AV$700,MATCH(W$1,'Allokerad kvv'!$B$1:$AV$1,0),FALSE),VLOOKUP($B69,'Justerad allokering kvv'!$B$1:$AG$700,MATCH(W$1,'Justerad allokering kvv'!$B$1:$AF$1,0),FALSE)))</f>
        <v>0</v>
      </c>
      <c r="X69">
        <f>IF($B69=" ","",IF(ISERROR(1/VLOOKUP($B69,'Justerad allokering kvv'!$B$1:$AG$700,MATCH(X$1,'Justerad allokering kvv'!$B$1:$AF$1,0),FALSE)),VLOOKUP($B69,'Allokerad kvv'!$B$2:$AV$700,MATCH(X$1,'Allokerad kvv'!$B$1:$AV$1,0),FALSE),VLOOKUP($B69,'Justerad allokering kvv'!$B$1:$AG$700,MATCH(X$1,'Justerad allokering kvv'!$B$1:$AF$1,0),FALSE)))</f>
        <v>0</v>
      </c>
      <c r="Y69">
        <f>IF($B69=" ","",IF(ISERROR(1/VLOOKUP($B69,'Justerad allokering kvv'!$B$1:$AG$700,MATCH(Y$1,'Justerad allokering kvv'!$B$1:$AF$1,0),FALSE)),VLOOKUP($B69,'Allokerad kvv'!$B$2:$AV$700,MATCH(Y$1,'Allokerad kvv'!$B$1:$AV$1,0),FALSE),VLOOKUP($B69,'Justerad allokering kvv'!$B$1:$AG$700,MATCH(Y$1,'Justerad allokering kvv'!$B$1:$AF$1,0),FALSE)))</f>
        <v>0</v>
      </c>
      <c r="AB69">
        <f>IFERROR(VLOOKUP($B69,Kraftvärmeprod!$B$1:$AO$424,MATCH("Tillförd energi från rökgaskondensering (GWh)",Kraftvärmeprod!$B$1:$AG$1,0),FALSE)/1,0)</f>
        <v>0</v>
      </c>
      <c r="AE69" s="122">
        <f t="shared" si="4"/>
        <v>0</v>
      </c>
      <c r="AG69">
        <f t="shared" si="5"/>
        <v>0</v>
      </c>
      <c r="AH69">
        <f t="shared" si="6"/>
        <v>0</v>
      </c>
      <c r="AI69" t="str">
        <f>IF(AH69=0,"",AH69/VLOOKUP(B69,Kraftvärmeprod!$B$1:$BC$480,MATCH("Summa tillförd energi exklusive rökgaskondensering",Kraftvärmeprod!$B$1:$BC$1,0),FALSE))</f>
        <v/>
      </c>
      <c r="AK69">
        <f t="shared" si="7"/>
        <v>0</v>
      </c>
    </row>
    <row r="70" spans="1:37" x14ac:dyDescent="0.25">
      <c r="A70" s="2" t="s">
        <v>101</v>
      </c>
      <c r="B70" s="2" t="s">
        <v>121</v>
      </c>
      <c r="C70">
        <f>IF($B70=" ","",IF(ISERROR(1/VLOOKUP($B70,'Justerad allokering kvv'!$B$1:$AG$700,MATCH(C$1,'Justerad allokering kvv'!$B$1:$AF$1,0),FALSE)),VLOOKUP($B70,'Allokerad kvv'!$B$2:$AV$700,MATCH(C$1,'Allokerad kvv'!$B$1:$AV$1,0),FALSE),VLOOKUP($B70,'Justerad allokering kvv'!$B$1:$AG$700,MATCH(C$1,'Justerad allokering kvv'!$B$1:$AF$1,0),FALSE)))</f>
        <v>0</v>
      </c>
      <c r="D70">
        <f>IF($B70=" ","",IF(ISERROR(1/VLOOKUP($B70,'Justerad allokering kvv'!$B$1:$AG$700,MATCH(D$1,'Justerad allokering kvv'!$B$1:$AF$1,0),FALSE)),VLOOKUP($B70,'Allokerad kvv'!$B$2:$AV$700,MATCH(D$1,'Allokerad kvv'!$B$1:$AV$1,0),FALSE),VLOOKUP($B70,'Justerad allokering kvv'!$B$1:$AG$700,MATCH(D$1,'Justerad allokering kvv'!$B$1:$AF$1,0),FALSE)))</f>
        <v>0</v>
      </c>
      <c r="E70">
        <f>IF($B70=" ","",IF(ISERROR(1/VLOOKUP($B70,'Justerad allokering kvv'!$B$1:$AG$700,MATCH(E$1,'Justerad allokering kvv'!$B$1:$AF$1,0),FALSE)),VLOOKUP($B70,'Allokerad kvv'!$B$2:$AV$700,MATCH(E$1,'Allokerad kvv'!$B$1:$AV$1,0),FALSE),VLOOKUP($B70,'Justerad allokering kvv'!$B$1:$AG$700,MATCH(E$1,'Justerad allokering kvv'!$B$1:$AF$1,0),FALSE)))</f>
        <v>0</v>
      </c>
      <c r="F70">
        <f>IF($B70=" ","",IF(ISERROR(1/VLOOKUP($B70,'Justerad allokering kvv'!$B$1:$AG$700,MATCH(F$1,'Justerad allokering kvv'!$B$1:$AF$1,0),FALSE)),VLOOKUP($B70,'Allokerad kvv'!$B$2:$AV$700,MATCH(F$1,'Allokerad kvv'!$B$1:$AV$1,0),FALSE),VLOOKUP($B70,'Justerad allokering kvv'!$B$1:$AG$700,MATCH(F$1,'Justerad allokering kvv'!$B$1:$AF$1,0),FALSE)))</f>
        <v>0</v>
      </c>
      <c r="G70">
        <f>IF($B70=" ","",IF(ISERROR(1/VLOOKUP($B70,'Justerad allokering kvv'!$B$1:$AG$700,MATCH(G$1,'Justerad allokering kvv'!$B$1:$AF$1,0),FALSE)),VLOOKUP($B70,'Allokerad kvv'!$B$2:$AV$700,MATCH(G$1,'Allokerad kvv'!$B$1:$AV$1,0),FALSE),VLOOKUP($B70,'Justerad allokering kvv'!$B$1:$AG$700,MATCH(G$1,'Justerad allokering kvv'!$B$1:$AF$1,0),FALSE)))</f>
        <v>0</v>
      </c>
      <c r="H70">
        <f>IF($B70=" ","",IF(ISERROR(1/VLOOKUP($B70,'Justerad allokering kvv'!$B$1:$AG$700,MATCH(H$1,'Justerad allokering kvv'!$B$1:$AF$1,0),FALSE)),VLOOKUP($B70,'Allokerad kvv'!$B$2:$AV$700,MATCH(H$1,'Allokerad kvv'!$B$1:$AV$1,0),FALSE),VLOOKUP($B70,'Justerad allokering kvv'!$B$1:$AG$700,MATCH(H$1,'Justerad allokering kvv'!$B$1:$AF$1,0),FALSE)))</f>
        <v>0</v>
      </c>
      <c r="I70">
        <f>IF($B70=" ","",IF(ISERROR(1/VLOOKUP($B70,'Justerad allokering kvv'!$B$1:$AG$700,MATCH(I$1,'Justerad allokering kvv'!$B$1:$AF$1,0),FALSE)),VLOOKUP($B70,'Allokerad kvv'!$B$2:$AV$700,MATCH(I$1,'Allokerad kvv'!$B$1:$AV$1,0),FALSE),VLOOKUP($B70,'Justerad allokering kvv'!$B$1:$AG$700,MATCH(I$1,'Justerad allokering kvv'!$B$1:$AF$1,0),FALSE)))</f>
        <v>0</v>
      </c>
      <c r="J70">
        <f>IF($B70=" ","",IF(ISERROR(1/VLOOKUP($B70,'Justerad allokering kvv'!$B$1:$AG$700,MATCH(J$1,'Justerad allokering kvv'!$B$1:$AF$1,0),FALSE)),VLOOKUP($B70,'Allokerad kvv'!$B$2:$AV$700,MATCH(J$1,'Allokerad kvv'!$B$1:$AV$1,0),FALSE),VLOOKUP($B70,'Justerad allokering kvv'!$B$1:$AG$700,MATCH(J$1,'Justerad allokering kvv'!$B$1:$AF$1,0),FALSE)))</f>
        <v>0</v>
      </c>
      <c r="K70">
        <f>IF($B70=" ","",IF(ISERROR(1/VLOOKUP($B70,'Justerad allokering kvv'!$B$1:$AG$700,MATCH(K$1,'Justerad allokering kvv'!$B$1:$AF$1,0),FALSE)),VLOOKUP($B70,'Allokerad kvv'!$B$2:$AV$700,MATCH(K$1,'Allokerad kvv'!$B$1:$AV$1,0),FALSE),VLOOKUP($B70,'Justerad allokering kvv'!$B$1:$AG$700,MATCH(K$1,'Justerad allokering kvv'!$B$1:$AF$1,0),FALSE)))</f>
        <v>0</v>
      </c>
      <c r="L70">
        <f>IF($B70=" ","",IF(ISERROR(1/VLOOKUP($B70,'Justerad allokering kvv'!$B$1:$AG$700,MATCH(L$1,'Justerad allokering kvv'!$B$1:$AF$1,0),FALSE)),VLOOKUP($B70,'Allokerad kvv'!$B$2:$AV$700,MATCH(L$1,'Allokerad kvv'!$B$1:$AV$1,0),FALSE),VLOOKUP($B70,'Justerad allokering kvv'!$B$1:$AG$700,MATCH(L$1,'Justerad allokering kvv'!$B$1:$AF$1,0),FALSE)))</f>
        <v>0</v>
      </c>
      <c r="M70">
        <f>IF($B70=" ","",IF(ISERROR(1/VLOOKUP($B70,'Justerad allokering kvv'!$B$1:$AG$700,MATCH(M$1,'Justerad allokering kvv'!$B$1:$AF$1,0),FALSE)),VLOOKUP($B70,'Allokerad kvv'!$B$2:$AV$700,MATCH(M$1,'Allokerad kvv'!$B$1:$AV$1,0),FALSE),VLOOKUP($B70,'Justerad allokering kvv'!$B$1:$AG$700,MATCH(M$1,'Justerad allokering kvv'!$B$1:$AF$1,0),FALSE)))</f>
        <v>0</v>
      </c>
      <c r="N70">
        <f>IF($B70=" ","",IF(ISERROR(1/VLOOKUP($B70,'Justerad allokering kvv'!$B$1:$AG$700,MATCH(N$1,'Justerad allokering kvv'!$B$1:$AF$1,0),FALSE)),VLOOKUP($B70,'Allokerad kvv'!$B$2:$AV$700,MATCH(N$1,'Allokerad kvv'!$B$1:$AV$1,0),FALSE),VLOOKUP($B70,'Justerad allokering kvv'!$B$1:$AG$700,MATCH(N$1,'Justerad allokering kvv'!$B$1:$AF$1,0),FALSE)))</f>
        <v>0</v>
      </c>
      <c r="O70">
        <f>IF($B70=" ","",IF(ISERROR(1/VLOOKUP($B70,'Justerad allokering kvv'!$B$1:$AG$700,MATCH(O$1,'Justerad allokering kvv'!$B$1:$AF$1,0),FALSE)),VLOOKUP($B70,'Allokerad kvv'!$B$2:$AV$700,MATCH(O$1,'Allokerad kvv'!$B$1:$AV$1,0),FALSE),VLOOKUP($B70,'Justerad allokering kvv'!$B$1:$AG$700,MATCH(O$1,'Justerad allokering kvv'!$B$1:$AF$1,0),FALSE)))</f>
        <v>0</v>
      </c>
      <c r="P70">
        <f>IF($B70=" ","",IF(ISERROR(1/VLOOKUP($B70,'Justerad allokering kvv'!$B$1:$AG$700,MATCH(P$1,'Justerad allokering kvv'!$B$1:$AF$1,0),FALSE)),VLOOKUP($B70,'Allokerad kvv'!$B$2:$AV$700,MATCH(P$1,'Allokerad kvv'!$B$1:$AV$1,0),FALSE),VLOOKUP($B70,'Justerad allokering kvv'!$B$1:$AG$700,MATCH(P$1,'Justerad allokering kvv'!$B$1:$AF$1,0),FALSE)))</f>
        <v>0</v>
      </c>
      <c r="Q70">
        <f>IF($B70=" ","",IF(ISERROR(1/VLOOKUP($B70,'Justerad allokering kvv'!$B$1:$AG$700,MATCH(Q$1,'Justerad allokering kvv'!$B$1:$AF$1,0),FALSE)),VLOOKUP($B70,'Allokerad kvv'!$B$2:$AV$700,MATCH(Q$1,'Allokerad kvv'!$B$1:$AV$1,0),FALSE),VLOOKUP($B70,'Justerad allokering kvv'!$B$1:$AG$700,MATCH(Q$1,'Justerad allokering kvv'!$B$1:$AF$1,0),FALSE)))</f>
        <v>0</v>
      </c>
      <c r="R70">
        <f>IF($B70=" ","",IF(ISERROR(1/VLOOKUP($B70,'Justerad allokering kvv'!$B$1:$AG$700,MATCH(R$1,'Justerad allokering kvv'!$B$1:$AF$1,0),FALSE)),VLOOKUP($B70,'Allokerad kvv'!$B$2:$AV$700,MATCH(R$1,'Allokerad kvv'!$B$1:$AV$1,0),FALSE),VLOOKUP($B70,'Justerad allokering kvv'!$B$1:$AG$700,MATCH(R$1,'Justerad allokering kvv'!$B$1:$AF$1,0),FALSE)))</f>
        <v>0</v>
      </c>
      <c r="S70">
        <f>IF($B70=" ","",IF(ISERROR(1/VLOOKUP($B70,'Justerad allokering kvv'!$B$1:$AG$700,MATCH(S$1,'Justerad allokering kvv'!$B$1:$AF$1,0),FALSE)),VLOOKUP($B70,'Allokerad kvv'!$B$2:$AV$700,MATCH(S$1,'Allokerad kvv'!$B$1:$AV$1,0),FALSE),VLOOKUP($B70,'Justerad allokering kvv'!$B$1:$AG$700,MATCH(S$1,'Justerad allokering kvv'!$B$1:$AF$1,0),FALSE)))</f>
        <v>0</v>
      </c>
      <c r="T70">
        <f>IF($B70=" ","",IF(ISERROR(1/VLOOKUP($B70,'Justerad allokering kvv'!$B$1:$AG$700,MATCH(T$1,'Justerad allokering kvv'!$B$1:$AF$1,0),FALSE)),VLOOKUP($B70,'Allokerad kvv'!$B$2:$AV$700,MATCH(T$1,'Allokerad kvv'!$B$1:$AV$1,0),FALSE),VLOOKUP($B70,'Justerad allokering kvv'!$B$1:$AG$700,MATCH(T$1,'Justerad allokering kvv'!$B$1:$AF$1,0),FALSE)))</f>
        <v>0</v>
      </c>
      <c r="U70">
        <f>IF($B70=" ","",IF(ISERROR(1/VLOOKUP($B70,'Justerad allokering kvv'!$B$1:$AG$700,MATCH(U$1,'Justerad allokering kvv'!$B$1:$AF$1,0),FALSE)),VLOOKUP($B70,'Allokerad kvv'!$B$2:$AV$700,MATCH(U$1,'Allokerad kvv'!$B$1:$AV$1,0),FALSE),VLOOKUP($B70,'Justerad allokering kvv'!$B$1:$AG$700,MATCH(U$1,'Justerad allokering kvv'!$B$1:$AF$1,0),FALSE)))</f>
        <v>0</v>
      </c>
      <c r="V70">
        <f>IF($B70=" ","",IF(ISERROR(1/VLOOKUP($B70,'Justerad allokering kvv'!$B$1:$AG$700,MATCH(V$1,'Justerad allokering kvv'!$B$1:$AF$1,0),FALSE)),VLOOKUP($B70,'Allokerad kvv'!$B$2:$AV$700,MATCH(V$1,'Allokerad kvv'!$B$1:$AV$1,0),FALSE),VLOOKUP($B70,'Justerad allokering kvv'!$B$1:$AG$700,MATCH(V$1,'Justerad allokering kvv'!$B$1:$AF$1,0),FALSE)))</f>
        <v>0</v>
      </c>
      <c r="W70">
        <f>IF($B70=" ","",IF(ISERROR(1/VLOOKUP($B70,'Justerad allokering kvv'!$B$1:$AG$700,MATCH(W$1,'Justerad allokering kvv'!$B$1:$AF$1,0),FALSE)),VLOOKUP($B70,'Allokerad kvv'!$B$2:$AV$700,MATCH(W$1,'Allokerad kvv'!$B$1:$AV$1,0),FALSE),VLOOKUP($B70,'Justerad allokering kvv'!$B$1:$AG$700,MATCH(W$1,'Justerad allokering kvv'!$B$1:$AF$1,0),FALSE)))</f>
        <v>0</v>
      </c>
      <c r="X70">
        <f>IF($B70=" ","",IF(ISERROR(1/VLOOKUP($B70,'Justerad allokering kvv'!$B$1:$AG$700,MATCH(X$1,'Justerad allokering kvv'!$B$1:$AF$1,0),FALSE)),VLOOKUP($B70,'Allokerad kvv'!$B$2:$AV$700,MATCH(X$1,'Allokerad kvv'!$B$1:$AV$1,0),FALSE),VLOOKUP($B70,'Justerad allokering kvv'!$B$1:$AG$700,MATCH(X$1,'Justerad allokering kvv'!$B$1:$AF$1,0),FALSE)))</f>
        <v>0</v>
      </c>
      <c r="Y70">
        <f>IF($B70=" ","",IF(ISERROR(1/VLOOKUP($B70,'Justerad allokering kvv'!$B$1:$AG$700,MATCH(Y$1,'Justerad allokering kvv'!$B$1:$AF$1,0),FALSE)),VLOOKUP($B70,'Allokerad kvv'!$B$2:$AV$700,MATCH(Y$1,'Allokerad kvv'!$B$1:$AV$1,0),FALSE),VLOOKUP($B70,'Justerad allokering kvv'!$B$1:$AG$700,MATCH(Y$1,'Justerad allokering kvv'!$B$1:$AF$1,0),FALSE)))</f>
        <v>0</v>
      </c>
      <c r="AB70">
        <f>IFERROR(VLOOKUP($B70,Kraftvärmeprod!$B$1:$AO$424,MATCH("Tillförd energi från rökgaskondensering (GWh)",Kraftvärmeprod!$B$1:$AG$1,0),FALSE)/1,0)</f>
        <v>0</v>
      </c>
      <c r="AE70" s="122">
        <f t="shared" si="4"/>
        <v>0</v>
      </c>
      <c r="AG70">
        <f t="shared" si="5"/>
        <v>0</v>
      </c>
      <c r="AH70">
        <f t="shared" si="6"/>
        <v>0</v>
      </c>
      <c r="AI70" t="str">
        <f>IF(AH70=0,"",AH70/VLOOKUP(B70,Kraftvärmeprod!$B$1:$BC$480,MATCH("Summa tillförd energi exklusive rökgaskondensering",Kraftvärmeprod!$B$1:$BC$1,0),FALSE))</f>
        <v/>
      </c>
      <c r="AK70">
        <f t="shared" si="7"/>
        <v>0</v>
      </c>
    </row>
    <row r="71" spans="1:37" x14ac:dyDescent="0.25">
      <c r="A71" s="2" t="s">
        <v>122</v>
      </c>
      <c r="B71" s="2" t="s">
        <v>123</v>
      </c>
      <c r="C71">
        <f>IF($B71=" ","",IF(ISERROR(1/VLOOKUP($B71,'Justerad allokering kvv'!$B$1:$AG$700,MATCH(C$1,'Justerad allokering kvv'!$B$1:$AF$1,0),FALSE)),VLOOKUP($B71,'Allokerad kvv'!$B$2:$AV$700,MATCH(C$1,'Allokerad kvv'!$B$1:$AV$1,0),FALSE),VLOOKUP($B71,'Justerad allokering kvv'!$B$1:$AG$700,MATCH(C$1,'Justerad allokering kvv'!$B$1:$AF$1,0),FALSE)))</f>
        <v>0</v>
      </c>
      <c r="D71">
        <f>IF($B71=" ","",IF(ISERROR(1/VLOOKUP($B71,'Justerad allokering kvv'!$B$1:$AG$700,MATCH(D$1,'Justerad allokering kvv'!$B$1:$AF$1,0),FALSE)),VLOOKUP($B71,'Allokerad kvv'!$B$2:$AV$700,MATCH(D$1,'Allokerad kvv'!$B$1:$AV$1,0),FALSE),VLOOKUP($B71,'Justerad allokering kvv'!$B$1:$AG$700,MATCH(D$1,'Justerad allokering kvv'!$B$1:$AF$1,0),FALSE)))</f>
        <v>0</v>
      </c>
      <c r="E71">
        <f>IF($B71=" ","",IF(ISERROR(1/VLOOKUP($B71,'Justerad allokering kvv'!$B$1:$AG$700,MATCH(E$1,'Justerad allokering kvv'!$B$1:$AF$1,0),FALSE)),VLOOKUP($B71,'Allokerad kvv'!$B$2:$AV$700,MATCH(E$1,'Allokerad kvv'!$B$1:$AV$1,0),FALSE),VLOOKUP($B71,'Justerad allokering kvv'!$B$1:$AG$700,MATCH(E$1,'Justerad allokering kvv'!$B$1:$AF$1,0),FALSE)))</f>
        <v>0</v>
      </c>
      <c r="F71">
        <f>IF($B71=" ","",IF(ISERROR(1/VLOOKUP($B71,'Justerad allokering kvv'!$B$1:$AG$700,MATCH(F$1,'Justerad allokering kvv'!$B$1:$AF$1,0),FALSE)),VLOOKUP($B71,'Allokerad kvv'!$B$2:$AV$700,MATCH(F$1,'Allokerad kvv'!$B$1:$AV$1,0),FALSE),VLOOKUP($B71,'Justerad allokering kvv'!$B$1:$AG$700,MATCH(F$1,'Justerad allokering kvv'!$B$1:$AF$1,0),FALSE)))</f>
        <v>0</v>
      </c>
      <c r="G71">
        <f>IF($B71=" ","",IF(ISERROR(1/VLOOKUP($B71,'Justerad allokering kvv'!$B$1:$AG$700,MATCH(G$1,'Justerad allokering kvv'!$B$1:$AF$1,0),FALSE)),VLOOKUP($B71,'Allokerad kvv'!$B$2:$AV$700,MATCH(G$1,'Allokerad kvv'!$B$1:$AV$1,0),FALSE),VLOOKUP($B71,'Justerad allokering kvv'!$B$1:$AG$700,MATCH(G$1,'Justerad allokering kvv'!$B$1:$AF$1,0),FALSE)))</f>
        <v>0</v>
      </c>
      <c r="H71">
        <f>IF($B71=" ","",IF(ISERROR(1/VLOOKUP($B71,'Justerad allokering kvv'!$B$1:$AG$700,MATCH(H$1,'Justerad allokering kvv'!$B$1:$AF$1,0),FALSE)),VLOOKUP($B71,'Allokerad kvv'!$B$2:$AV$700,MATCH(H$1,'Allokerad kvv'!$B$1:$AV$1,0),FALSE),VLOOKUP($B71,'Justerad allokering kvv'!$B$1:$AG$700,MATCH(H$1,'Justerad allokering kvv'!$B$1:$AF$1,0),FALSE)))</f>
        <v>0</v>
      </c>
      <c r="I71">
        <f>IF($B71=" ","",IF(ISERROR(1/VLOOKUP($B71,'Justerad allokering kvv'!$B$1:$AG$700,MATCH(I$1,'Justerad allokering kvv'!$B$1:$AF$1,0),FALSE)),VLOOKUP($B71,'Allokerad kvv'!$B$2:$AV$700,MATCH(I$1,'Allokerad kvv'!$B$1:$AV$1,0),FALSE),VLOOKUP($B71,'Justerad allokering kvv'!$B$1:$AG$700,MATCH(I$1,'Justerad allokering kvv'!$B$1:$AF$1,0),FALSE)))</f>
        <v>0</v>
      </c>
      <c r="J71">
        <f>IF($B71=" ","",IF(ISERROR(1/VLOOKUP($B71,'Justerad allokering kvv'!$B$1:$AG$700,MATCH(J$1,'Justerad allokering kvv'!$B$1:$AF$1,0),FALSE)),VLOOKUP($B71,'Allokerad kvv'!$B$2:$AV$700,MATCH(J$1,'Allokerad kvv'!$B$1:$AV$1,0),FALSE),VLOOKUP($B71,'Justerad allokering kvv'!$B$1:$AG$700,MATCH(J$1,'Justerad allokering kvv'!$B$1:$AF$1,0),FALSE)))</f>
        <v>0</v>
      </c>
      <c r="K71">
        <f>IF($B71=" ","",IF(ISERROR(1/VLOOKUP($B71,'Justerad allokering kvv'!$B$1:$AG$700,MATCH(K$1,'Justerad allokering kvv'!$B$1:$AF$1,0),FALSE)),VLOOKUP($B71,'Allokerad kvv'!$B$2:$AV$700,MATCH(K$1,'Allokerad kvv'!$B$1:$AV$1,0),FALSE),VLOOKUP($B71,'Justerad allokering kvv'!$B$1:$AG$700,MATCH(K$1,'Justerad allokering kvv'!$B$1:$AF$1,0),FALSE)))</f>
        <v>0</v>
      </c>
      <c r="L71">
        <f>IF($B71=" ","",IF(ISERROR(1/VLOOKUP($B71,'Justerad allokering kvv'!$B$1:$AG$700,MATCH(L$1,'Justerad allokering kvv'!$B$1:$AF$1,0),FALSE)),VLOOKUP($B71,'Allokerad kvv'!$B$2:$AV$700,MATCH(L$1,'Allokerad kvv'!$B$1:$AV$1,0),FALSE),VLOOKUP($B71,'Justerad allokering kvv'!$B$1:$AG$700,MATCH(L$1,'Justerad allokering kvv'!$B$1:$AF$1,0),FALSE)))</f>
        <v>0</v>
      </c>
      <c r="M71">
        <f>IF($B71=" ","",IF(ISERROR(1/VLOOKUP($B71,'Justerad allokering kvv'!$B$1:$AG$700,MATCH(M$1,'Justerad allokering kvv'!$B$1:$AF$1,0),FALSE)),VLOOKUP($B71,'Allokerad kvv'!$B$2:$AV$700,MATCH(M$1,'Allokerad kvv'!$B$1:$AV$1,0),FALSE),VLOOKUP($B71,'Justerad allokering kvv'!$B$1:$AG$700,MATCH(M$1,'Justerad allokering kvv'!$B$1:$AF$1,0),FALSE)))</f>
        <v>0</v>
      </c>
      <c r="N71">
        <f>IF($B71=" ","",IF(ISERROR(1/VLOOKUP($B71,'Justerad allokering kvv'!$B$1:$AG$700,MATCH(N$1,'Justerad allokering kvv'!$B$1:$AF$1,0),FALSE)),VLOOKUP($B71,'Allokerad kvv'!$B$2:$AV$700,MATCH(N$1,'Allokerad kvv'!$B$1:$AV$1,0),FALSE),VLOOKUP($B71,'Justerad allokering kvv'!$B$1:$AG$700,MATCH(N$1,'Justerad allokering kvv'!$B$1:$AF$1,0),FALSE)))</f>
        <v>0</v>
      </c>
      <c r="O71">
        <f>IF($B71=" ","",IF(ISERROR(1/VLOOKUP($B71,'Justerad allokering kvv'!$B$1:$AG$700,MATCH(O$1,'Justerad allokering kvv'!$B$1:$AF$1,0),FALSE)),VLOOKUP($B71,'Allokerad kvv'!$B$2:$AV$700,MATCH(O$1,'Allokerad kvv'!$B$1:$AV$1,0),FALSE),VLOOKUP($B71,'Justerad allokering kvv'!$B$1:$AG$700,MATCH(O$1,'Justerad allokering kvv'!$B$1:$AF$1,0),FALSE)))</f>
        <v>0</v>
      </c>
      <c r="P71">
        <f>IF($B71=" ","",IF(ISERROR(1/VLOOKUP($B71,'Justerad allokering kvv'!$B$1:$AG$700,MATCH(P$1,'Justerad allokering kvv'!$B$1:$AF$1,0),FALSE)),VLOOKUP($B71,'Allokerad kvv'!$B$2:$AV$700,MATCH(P$1,'Allokerad kvv'!$B$1:$AV$1,0),FALSE),VLOOKUP($B71,'Justerad allokering kvv'!$B$1:$AG$700,MATCH(P$1,'Justerad allokering kvv'!$B$1:$AF$1,0),FALSE)))</f>
        <v>0</v>
      </c>
      <c r="Q71">
        <f>IF($B71=" ","",IF(ISERROR(1/VLOOKUP($B71,'Justerad allokering kvv'!$B$1:$AG$700,MATCH(Q$1,'Justerad allokering kvv'!$B$1:$AF$1,0),FALSE)),VLOOKUP($B71,'Allokerad kvv'!$B$2:$AV$700,MATCH(Q$1,'Allokerad kvv'!$B$1:$AV$1,0),FALSE),VLOOKUP($B71,'Justerad allokering kvv'!$B$1:$AG$700,MATCH(Q$1,'Justerad allokering kvv'!$B$1:$AF$1,0),FALSE)))</f>
        <v>0</v>
      </c>
      <c r="R71">
        <f>IF($B71=" ","",IF(ISERROR(1/VLOOKUP($B71,'Justerad allokering kvv'!$B$1:$AG$700,MATCH(R$1,'Justerad allokering kvv'!$B$1:$AF$1,0),FALSE)),VLOOKUP($B71,'Allokerad kvv'!$B$2:$AV$700,MATCH(R$1,'Allokerad kvv'!$B$1:$AV$1,0),FALSE),VLOOKUP($B71,'Justerad allokering kvv'!$B$1:$AG$700,MATCH(R$1,'Justerad allokering kvv'!$B$1:$AF$1,0),FALSE)))</f>
        <v>0</v>
      </c>
      <c r="S71">
        <f>IF($B71=" ","",IF(ISERROR(1/VLOOKUP($B71,'Justerad allokering kvv'!$B$1:$AG$700,MATCH(S$1,'Justerad allokering kvv'!$B$1:$AF$1,0),FALSE)),VLOOKUP($B71,'Allokerad kvv'!$B$2:$AV$700,MATCH(S$1,'Allokerad kvv'!$B$1:$AV$1,0),FALSE),VLOOKUP($B71,'Justerad allokering kvv'!$B$1:$AG$700,MATCH(S$1,'Justerad allokering kvv'!$B$1:$AF$1,0),FALSE)))</f>
        <v>0</v>
      </c>
      <c r="T71">
        <f>IF($B71=" ","",IF(ISERROR(1/VLOOKUP($B71,'Justerad allokering kvv'!$B$1:$AG$700,MATCH(T$1,'Justerad allokering kvv'!$B$1:$AF$1,0),FALSE)),VLOOKUP($B71,'Allokerad kvv'!$B$2:$AV$700,MATCH(T$1,'Allokerad kvv'!$B$1:$AV$1,0),FALSE),VLOOKUP($B71,'Justerad allokering kvv'!$B$1:$AG$700,MATCH(T$1,'Justerad allokering kvv'!$B$1:$AF$1,0),FALSE)))</f>
        <v>0</v>
      </c>
      <c r="U71">
        <f>IF($B71=" ","",IF(ISERROR(1/VLOOKUP($B71,'Justerad allokering kvv'!$B$1:$AG$700,MATCH(U$1,'Justerad allokering kvv'!$B$1:$AF$1,0),FALSE)),VLOOKUP($B71,'Allokerad kvv'!$B$2:$AV$700,MATCH(U$1,'Allokerad kvv'!$B$1:$AV$1,0),FALSE),VLOOKUP($B71,'Justerad allokering kvv'!$B$1:$AG$700,MATCH(U$1,'Justerad allokering kvv'!$B$1:$AF$1,0),FALSE)))</f>
        <v>0</v>
      </c>
      <c r="V71">
        <f>IF($B71=" ","",IF(ISERROR(1/VLOOKUP($B71,'Justerad allokering kvv'!$B$1:$AG$700,MATCH(V$1,'Justerad allokering kvv'!$B$1:$AF$1,0),FALSE)),VLOOKUP($B71,'Allokerad kvv'!$B$2:$AV$700,MATCH(V$1,'Allokerad kvv'!$B$1:$AV$1,0),FALSE),VLOOKUP($B71,'Justerad allokering kvv'!$B$1:$AG$700,MATCH(V$1,'Justerad allokering kvv'!$B$1:$AF$1,0),FALSE)))</f>
        <v>0</v>
      </c>
      <c r="W71">
        <f>IF($B71=" ","",IF(ISERROR(1/VLOOKUP($B71,'Justerad allokering kvv'!$B$1:$AG$700,MATCH(W$1,'Justerad allokering kvv'!$B$1:$AF$1,0),FALSE)),VLOOKUP($B71,'Allokerad kvv'!$B$2:$AV$700,MATCH(W$1,'Allokerad kvv'!$B$1:$AV$1,0),FALSE),VLOOKUP($B71,'Justerad allokering kvv'!$B$1:$AG$700,MATCH(W$1,'Justerad allokering kvv'!$B$1:$AF$1,0),FALSE)))</f>
        <v>0</v>
      </c>
      <c r="X71">
        <f>IF($B71=" ","",IF(ISERROR(1/VLOOKUP($B71,'Justerad allokering kvv'!$B$1:$AG$700,MATCH(X$1,'Justerad allokering kvv'!$B$1:$AF$1,0),FALSE)),VLOOKUP($B71,'Allokerad kvv'!$B$2:$AV$700,MATCH(X$1,'Allokerad kvv'!$B$1:$AV$1,0),FALSE),VLOOKUP($B71,'Justerad allokering kvv'!$B$1:$AG$700,MATCH(X$1,'Justerad allokering kvv'!$B$1:$AF$1,0),FALSE)))</f>
        <v>0</v>
      </c>
      <c r="Y71">
        <f>IF($B71=" ","",IF(ISERROR(1/VLOOKUP($B71,'Justerad allokering kvv'!$B$1:$AG$700,MATCH(Y$1,'Justerad allokering kvv'!$B$1:$AF$1,0),FALSE)),VLOOKUP($B71,'Allokerad kvv'!$B$2:$AV$700,MATCH(Y$1,'Allokerad kvv'!$B$1:$AV$1,0),FALSE),VLOOKUP($B71,'Justerad allokering kvv'!$B$1:$AG$700,MATCH(Y$1,'Justerad allokering kvv'!$B$1:$AF$1,0),FALSE)))</f>
        <v>0</v>
      </c>
      <c r="AB71">
        <f>IFERROR(VLOOKUP($B71,Kraftvärmeprod!$B$1:$AO$424,MATCH("Tillförd energi från rökgaskondensering (GWh)",Kraftvärmeprod!$B$1:$AG$1,0),FALSE)/1,0)</f>
        <v>0</v>
      </c>
      <c r="AE71" s="122">
        <f t="shared" si="4"/>
        <v>0</v>
      </c>
      <c r="AG71">
        <f t="shared" si="5"/>
        <v>0</v>
      </c>
      <c r="AH71">
        <f t="shared" si="6"/>
        <v>0</v>
      </c>
      <c r="AI71" t="str">
        <f>IF(AH71=0,"",AH71/VLOOKUP(B71,Kraftvärmeprod!$B$1:$BC$480,MATCH("Summa tillförd energi exklusive rökgaskondensering",Kraftvärmeprod!$B$1:$BC$1,0),FALSE))</f>
        <v/>
      </c>
      <c r="AK71">
        <f t="shared" si="7"/>
        <v>0</v>
      </c>
    </row>
    <row r="72" spans="1:37" x14ac:dyDescent="0.25">
      <c r="A72" s="2" t="s">
        <v>124</v>
      </c>
      <c r="B72" s="2" t="s">
        <v>125</v>
      </c>
      <c r="C72">
        <f>IF($B72=" ","",IF(ISERROR(1/VLOOKUP($B72,'Justerad allokering kvv'!$B$1:$AG$700,MATCH(C$1,'Justerad allokering kvv'!$B$1:$AF$1,0),FALSE)),VLOOKUP($B72,'Allokerad kvv'!$B$2:$AV$700,MATCH(C$1,'Allokerad kvv'!$B$1:$AV$1,0),FALSE),VLOOKUP($B72,'Justerad allokering kvv'!$B$1:$AG$700,MATCH(C$1,'Justerad allokering kvv'!$B$1:$AF$1,0),FALSE)))</f>
        <v>94.352199999999996</v>
      </c>
      <c r="D72">
        <f>IF($B72=" ","",IF(ISERROR(1/VLOOKUP($B72,'Justerad allokering kvv'!$B$1:$AG$700,MATCH(D$1,'Justerad allokering kvv'!$B$1:$AF$1,0),FALSE)),VLOOKUP($B72,'Allokerad kvv'!$B$2:$AV$700,MATCH(D$1,'Allokerad kvv'!$B$1:$AV$1,0),FALSE),VLOOKUP($B72,'Justerad allokering kvv'!$B$1:$AG$700,MATCH(D$1,'Justerad allokering kvv'!$B$1:$AF$1,0),FALSE)))</f>
        <v>0</v>
      </c>
      <c r="E72">
        <f>IF($B72=" ","",IF(ISERROR(1/VLOOKUP($B72,'Justerad allokering kvv'!$B$1:$AG$700,MATCH(E$1,'Justerad allokering kvv'!$B$1:$AF$1,0),FALSE)),VLOOKUP($B72,'Allokerad kvv'!$B$2:$AV$700,MATCH(E$1,'Allokerad kvv'!$B$1:$AV$1,0),FALSE),VLOOKUP($B72,'Justerad allokering kvv'!$B$1:$AG$700,MATCH(E$1,'Justerad allokering kvv'!$B$1:$AF$1,0),FALSE)))</f>
        <v>0</v>
      </c>
      <c r="F72">
        <f>IF($B72=" ","",IF(ISERROR(1/VLOOKUP($B72,'Justerad allokering kvv'!$B$1:$AG$700,MATCH(F$1,'Justerad allokering kvv'!$B$1:$AF$1,0),FALSE)),VLOOKUP($B72,'Allokerad kvv'!$B$2:$AV$700,MATCH(F$1,'Allokerad kvv'!$B$1:$AV$1,0),FALSE),VLOOKUP($B72,'Justerad allokering kvv'!$B$1:$AG$700,MATCH(F$1,'Justerad allokering kvv'!$B$1:$AF$1,0),FALSE)))</f>
        <v>0</v>
      </c>
      <c r="G72">
        <f>IF($B72=" ","",IF(ISERROR(1/VLOOKUP($B72,'Justerad allokering kvv'!$B$1:$AG$700,MATCH(G$1,'Justerad allokering kvv'!$B$1:$AF$1,0),FALSE)),VLOOKUP($B72,'Allokerad kvv'!$B$2:$AV$700,MATCH(G$1,'Allokerad kvv'!$B$1:$AV$1,0),FALSE),VLOOKUP($B72,'Justerad allokering kvv'!$B$1:$AG$700,MATCH(G$1,'Justerad allokering kvv'!$B$1:$AF$1,0),FALSE)))</f>
        <v>0.244061</v>
      </c>
      <c r="H72">
        <f>IF($B72=" ","",IF(ISERROR(1/VLOOKUP($B72,'Justerad allokering kvv'!$B$1:$AG$700,MATCH(H$1,'Justerad allokering kvv'!$B$1:$AF$1,0),FALSE)),VLOOKUP($B72,'Allokerad kvv'!$B$2:$AV$700,MATCH(H$1,'Allokerad kvv'!$B$1:$AV$1,0),FALSE),VLOOKUP($B72,'Justerad allokering kvv'!$B$1:$AG$700,MATCH(H$1,'Justerad allokering kvv'!$B$1:$AF$1,0),FALSE)))</f>
        <v>0</v>
      </c>
      <c r="I72">
        <f>IF($B72=" ","",IF(ISERROR(1/VLOOKUP($B72,'Justerad allokering kvv'!$B$1:$AG$700,MATCH(I$1,'Justerad allokering kvv'!$B$1:$AF$1,0),FALSE)),VLOOKUP($B72,'Allokerad kvv'!$B$2:$AV$700,MATCH(I$1,'Allokerad kvv'!$B$1:$AV$1,0),FALSE),VLOOKUP($B72,'Justerad allokering kvv'!$B$1:$AG$700,MATCH(I$1,'Justerad allokering kvv'!$B$1:$AF$1,0),FALSE)))</f>
        <v>0</v>
      </c>
      <c r="J72">
        <f>IF($B72=" ","",IF(ISERROR(1/VLOOKUP($B72,'Justerad allokering kvv'!$B$1:$AG$700,MATCH(J$1,'Justerad allokering kvv'!$B$1:$AF$1,0),FALSE)),VLOOKUP($B72,'Allokerad kvv'!$B$2:$AV$700,MATCH(J$1,'Allokerad kvv'!$B$1:$AV$1,0),FALSE),VLOOKUP($B72,'Justerad allokering kvv'!$B$1:$AG$700,MATCH(J$1,'Justerad allokering kvv'!$B$1:$AF$1,0),FALSE)))</f>
        <v>0</v>
      </c>
      <c r="K72">
        <f>IF($B72=" ","",IF(ISERROR(1/VLOOKUP($B72,'Justerad allokering kvv'!$B$1:$AG$700,MATCH(K$1,'Justerad allokering kvv'!$B$1:$AF$1,0),FALSE)),VLOOKUP($B72,'Allokerad kvv'!$B$2:$AV$700,MATCH(K$1,'Allokerad kvv'!$B$1:$AV$1,0),FALSE),VLOOKUP($B72,'Justerad allokering kvv'!$B$1:$AG$700,MATCH(K$1,'Justerad allokering kvv'!$B$1:$AF$1,0),FALSE)))</f>
        <v>0</v>
      </c>
      <c r="L72">
        <f>IF($B72=" ","",IF(ISERROR(1/VLOOKUP($B72,'Justerad allokering kvv'!$B$1:$AG$700,MATCH(L$1,'Justerad allokering kvv'!$B$1:$AF$1,0),FALSE)),VLOOKUP($B72,'Allokerad kvv'!$B$2:$AV$700,MATCH(L$1,'Allokerad kvv'!$B$1:$AV$1,0),FALSE),VLOOKUP($B72,'Justerad allokering kvv'!$B$1:$AG$700,MATCH(L$1,'Justerad allokering kvv'!$B$1:$AF$1,0),FALSE)))</f>
        <v>0</v>
      </c>
      <c r="M72">
        <f>IF($B72=" ","",IF(ISERROR(1/VLOOKUP($B72,'Justerad allokering kvv'!$B$1:$AG$700,MATCH(M$1,'Justerad allokering kvv'!$B$1:$AF$1,0),FALSE)),VLOOKUP($B72,'Allokerad kvv'!$B$2:$AV$700,MATCH(M$1,'Allokerad kvv'!$B$1:$AV$1,0),FALSE),VLOOKUP($B72,'Justerad allokering kvv'!$B$1:$AG$700,MATCH(M$1,'Justerad allokering kvv'!$B$1:$AF$1,0),FALSE)))</f>
        <v>0</v>
      </c>
      <c r="N72">
        <f>IF($B72=" ","",IF(ISERROR(1/VLOOKUP($B72,'Justerad allokering kvv'!$B$1:$AG$700,MATCH(N$1,'Justerad allokering kvv'!$B$1:$AF$1,0),FALSE)),VLOOKUP($B72,'Allokerad kvv'!$B$2:$AV$700,MATCH(N$1,'Allokerad kvv'!$B$1:$AV$1,0),FALSE),VLOOKUP($B72,'Justerad allokering kvv'!$B$1:$AG$700,MATCH(N$1,'Justerad allokering kvv'!$B$1:$AF$1,0),FALSE)))</f>
        <v>0</v>
      </c>
      <c r="O72">
        <f>IF($B72=" ","",IF(ISERROR(1/VLOOKUP($B72,'Justerad allokering kvv'!$B$1:$AG$700,MATCH(O$1,'Justerad allokering kvv'!$B$1:$AF$1,0),FALSE)),VLOOKUP($B72,'Allokerad kvv'!$B$2:$AV$700,MATCH(O$1,'Allokerad kvv'!$B$1:$AV$1,0),FALSE),VLOOKUP($B72,'Justerad allokering kvv'!$B$1:$AG$700,MATCH(O$1,'Justerad allokering kvv'!$B$1:$AF$1,0),FALSE)))</f>
        <v>0</v>
      </c>
      <c r="P72">
        <f>IF($B72=" ","",IF(ISERROR(1/VLOOKUP($B72,'Justerad allokering kvv'!$B$1:$AG$700,MATCH(P$1,'Justerad allokering kvv'!$B$1:$AF$1,0),FALSE)),VLOOKUP($B72,'Allokerad kvv'!$B$2:$AV$700,MATCH(P$1,'Allokerad kvv'!$B$1:$AV$1,0),FALSE),VLOOKUP($B72,'Justerad allokering kvv'!$B$1:$AG$700,MATCH(P$1,'Justerad allokering kvv'!$B$1:$AF$1,0),FALSE)))</f>
        <v>0</v>
      </c>
      <c r="Q72">
        <f>IF($B72=" ","",IF(ISERROR(1/VLOOKUP($B72,'Justerad allokering kvv'!$B$1:$AG$700,MATCH(Q$1,'Justerad allokering kvv'!$B$1:$AF$1,0),FALSE)),VLOOKUP($B72,'Allokerad kvv'!$B$2:$AV$700,MATCH(Q$1,'Allokerad kvv'!$B$1:$AV$1,0),FALSE),VLOOKUP($B72,'Justerad allokering kvv'!$B$1:$AG$700,MATCH(Q$1,'Justerad allokering kvv'!$B$1:$AF$1,0),FALSE)))</f>
        <v>0</v>
      </c>
      <c r="R72">
        <f>IF($B72=" ","",IF(ISERROR(1/VLOOKUP($B72,'Justerad allokering kvv'!$B$1:$AG$700,MATCH(R$1,'Justerad allokering kvv'!$B$1:$AF$1,0),FALSE)),VLOOKUP($B72,'Allokerad kvv'!$B$2:$AV$700,MATCH(R$1,'Allokerad kvv'!$B$1:$AV$1,0),FALSE),VLOOKUP($B72,'Justerad allokering kvv'!$B$1:$AG$700,MATCH(R$1,'Justerad allokering kvv'!$B$1:$AF$1,0),FALSE)))</f>
        <v>0</v>
      </c>
      <c r="S72">
        <f>IF($B72=" ","",IF(ISERROR(1/VLOOKUP($B72,'Justerad allokering kvv'!$B$1:$AG$700,MATCH(S$1,'Justerad allokering kvv'!$B$1:$AF$1,0),FALSE)),VLOOKUP($B72,'Allokerad kvv'!$B$2:$AV$700,MATCH(S$1,'Allokerad kvv'!$B$1:$AV$1,0),FALSE),VLOOKUP($B72,'Justerad allokering kvv'!$B$1:$AG$700,MATCH(S$1,'Justerad allokering kvv'!$B$1:$AF$1,0),FALSE)))</f>
        <v>0</v>
      </c>
      <c r="T72">
        <f>IF($B72=" ","",IF(ISERROR(1/VLOOKUP($B72,'Justerad allokering kvv'!$B$1:$AG$700,MATCH(T$1,'Justerad allokering kvv'!$B$1:$AF$1,0),FALSE)),VLOOKUP($B72,'Allokerad kvv'!$B$2:$AV$700,MATCH(T$1,'Allokerad kvv'!$B$1:$AV$1,0),FALSE),VLOOKUP($B72,'Justerad allokering kvv'!$B$1:$AG$700,MATCH(T$1,'Justerad allokering kvv'!$B$1:$AF$1,0),FALSE)))</f>
        <v>0</v>
      </c>
      <c r="U72">
        <f>IF($B72=" ","",IF(ISERROR(1/VLOOKUP($B72,'Justerad allokering kvv'!$B$1:$AG$700,MATCH(U$1,'Justerad allokering kvv'!$B$1:$AF$1,0),FALSE)),VLOOKUP($B72,'Allokerad kvv'!$B$2:$AV$700,MATCH(U$1,'Allokerad kvv'!$B$1:$AV$1,0),FALSE),VLOOKUP($B72,'Justerad allokering kvv'!$B$1:$AG$700,MATCH(U$1,'Justerad allokering kvv'!$B$1:$AF$1,0),FALSE)))</f>
        <v>0</v>
      </c>
      <c r="V72">
        <f>IF($B72=" ","",IF(ISERROR(1/VLOOKUP($B72,'Justerad allokering kvv'!$B$1:$AG$700,MATCH(V$1,'Justerad allokering kvv'!$B$1:$AF$1,0),FALSE)),VLOOKUP($B72,'Allokerad kvv'!$B$2:$AV$700,MATCH(V$1,'Allokerad kvv'!$B$1:$AV$1,0),FALSE),VLOOKUP($B72,'Justerad allokering kvv'!$B$1:$AG$700,MATCH(V$1,'Justerad allokering kvv'!$B$1:$AF$1,0),FALSE)))</f>
        <v>0</v>
      </c>
      <c r="W72">
        <f>IF($B72=" ","",IF(ISERROR(1/VLOOKUP($B72,'Justerad allokering kvv'!$B$1:$AG$700,MATCH(W$1,'Justerad allokering kvv'!$B$1:$AF$1,0),FALSE)),VLOOKUP($B72,'Allokerad kvv'!$B$2:$AV$700,MATCH(W$1,'Allokerad kvv'!$B$1:$AV$1,0),FALSE),VLOOKUP($B72,'Justerad allokering kvv'!$B$1:$AG$700,MATCH(W$1,'Justerad allokering kvv'!$B$1:$AF$1,0),FALSE)))</f>
        <v>0</v>
      </c>
      <c r="X72">
        <f>IF($B72=" ","",IF(ISERROR(1/VLOOKUP($B72,'Justerad allokering kvv'!$B$1:$AG$700,MATCH(X$1,'Justerad allokering kvv'!$B$1:$AF$1,0),FALSE)),VLOOKUP($B72,'Allokerad kvv'!$B$2:$AV$700,MATCH(X$1,'Allokerad kvv'!$B$1:$AV$1,0),FALSE),VLOOKUP($B72,'Justerad allokering kvv'!$B$1:$AG$700,MATCH(X$1,'Justerad allokering kvv'!$B$1:$AF$1,0),FALSE)))</f>
        <v>0</v>
      </c>
      <c r="Y72">
        <f>IF($B72=" ","",IF(ISERROR(1/VLOOKUP($B72,'Justerad allokering kvv'!$B$1:$AG$700,MATCH(Y$1,'Justerad allokering kvv'!$B$1:$AF$1,0),FALSE)),VLOOKUP($B72,'Allokerad kvv'!$B$2:$AV$700,MATCH(Y$1,'Allokerad kvv'!$B$1:$AV$1,0),FALSE),VLOOKUP($B72,'Justerad allokering kvv'!$B$1:$AG$700,MATCH(Y$1,'Justerad allokering kvv'!$B$1:$AF$1,0),FALSE)))</f>
        <v>0</v>
      </c>
      <c r="AB72">
        <f>IFERROR(VLOOKUP($B72,Kraftvärmeprod!$B$1:$AO$424,MATCH("Tillförd energi från rökgaskondensering (GWh)",Kraftvärmeprod!$B$1:$AG$1,0),FALSE)/1,0)</f>
        <v>0</v>
      </c>
      <c r="AE72" s="122">
        <f t="shared" si="4"/>
        <v>94.596260999999998</v>
      </c>
      <c r="AG72">
        <f t="shared" si="5"/>
        <v>94.596260999999998</v>
      </c>
      <c r="AH72">
        <f t="shared" si="6"/>
        <v>94.596260999999998</v>
      </c>
      <c r="AI72">
        <f>IF(AH72=0,"",AH72/VLOOKUP(B72,Kraftvärmeprod!$B$1:$BC$480,MATCH("Summa tillförd energi exklusive rökgaskondensering",Kraftvärmeprod!$B$1:$BC$1,0),FALSE))</f>
        <v>0.71371858306926195</v>
      </c>
      <c r="AK72">
        <f t="shared" si="7"/>
        <v>0</v>
      </c>
    </row>
    <row r="73" spans="1:37" x14ac:dyDescent="0.25">
      <c r="A73" s="2" t="s">
        <v>124</v>
      </c>
      <c r="B73" s="2" t="s">
        <v>126</v>
      </c>
      <c r="C73">
        <f>IF($B73=" ","",IF(ISERROR(1/VLOOKUP($B73,'Justerad allokering kvv'!$B$1:$AG$700,MATCH(C$1,'Justerad allokering kvv'!$B$1:$AF$1,0),FALSE)),VLOOKUP($B73,'Allokerad kvv'!$B$2:$AV$700,MATCH(C$1,'Allokerad kvv'!$B$1:$AV$1,0),FALSE),VLOOKUP($B73,'Justerad allokering kvv'!$B$1:$AG$700,MATCH(C$1,'Justerad allokering kvv'!$B$1:$AF$1,0),FALSE)))</f>
        <v>0</v>
      </c>
      <c r="D73">
        <f>IF($B73=" ","",IF(ISERROR(1/VLOOKUP($B73,'Justerad allokering kvv'!$B$1:$AG$700,MATCH(D$1,'Justerad allokering kvv'!$B$1:$AF$1,0),FALSE)),VLOOKUP($B73,'Allokerad kvv'!$B$2:$AV$700,MATCH(D$1,'Allokerad kvv'!$B$1:$AV$1,0),FALSE),VLOOKUP($B73,'Justerad allokering kvv'!$B$1:$AG$700,MATCH(D$1,'Justerad allokering kvv'!$B$1:$AF$1,0),FALSE)))</f>
        <v>0</v>
      </c>
      <c r="E73">
        <f>IF($B73=" ","",IF(ISERROR(1/VLOOKUP($B73,'Justerad allokering kvv'!$B$1:$AG$700,MATCH(E$1,'Justerad allokering kvv'!$B$1:$AF$1,0),FALSE)),VLOOKUP($B73,'Allokerad kvv'!$B$2:$AV$700,MATCH(E$1,'Allokerad kvv'!$B$1:$AV$1,0),FALSE),VLOOKUP($B73,'Justerad allokering kvv'!$B$1:$AG$700,MATCH(E$1,'Justerad allokering kvv'!$B$1:$AF$1,0),FALSE)))</f>
        <v>0</v>
      </c>
      <c r="F73">
        <f>IF($B73=" ","",IF(ISERROR(1/VLOOKUP($B73,'Justerad allokering kvv'!$B$1:$AG$700,MATCH(F$1,'Justerad allokering kvv'!$B$1:$AF$1,0),FALSE)),VLOOKUP($B73,'Allokerad kvv'!$B$2:$AV$700,MATCH(F$1,'Allokerad kvv'!$B$1:$AV$1,0),FALSE),VLOOKUP($B73,'Justerad allokering kvv'!$B$1:$AG$700,MATCH(F$1,'Justerad allokering kvv'!$B$1:$AF$1,0),FALSE)))</f>
        <v>0</v>
      </c>
      <c r="G73">
        <f>IF($B73=" ","",IF(ISERROR(1/VLOOKUP($B73,'Justerad allokering kvv'!$B$1:$AG$700,MATCH(G$1,'Justerad allokering kvv'!$B$1:$AF$1,0),FALSE)),VLOOKUP($B73,'Allokerad kvv'!$B$2:$AV$700,MATCH(G$1,'Allokerad kvv'!$B$1:$AV$1,0),FALSE),VLOOKUP($B73,'Justerad allokering kvv'!$B$1:$AG$700,MATCH(G$1,'Justerad allokering kvv'!$B$1:$AF$1,0),FALSE)))</f>
        <v>0</v>
      </c>
      <c r="H73">
        <f>IF($B73=" ","",IF(ISERROR(1/VLOOKUP($B73,'Justerad allokering kvv'!$B$1:$AG$700,MATCH(H$1,'Justerad allokering kvv'!$B$1:$AF$1,0),FALSE)),VLOOKUP($B73,'Allokerad kvv'!$B$2:$AV$700,MATCH(H$1,'Allokerad kvv'!$B$1:$AV$1,0),FALSE),VLOOKUP($B73,'Justerad allokering kvv'!$B$1:$AG$700,MATCH(H$1,'Justerad allokering kvv'!$B$1:$AF$1,0),FALSE)))</f>
        <v>0</v>
      </c>
      <c r="I73">
        <f>IF($B73=" ","",IF(ISERROR(1/VLOOKUP($B73,'Justerad allokering kvv'!$B$1:$AG$700,MATCH(I$1,'Justerad allokering kvv'!$B$1:$AF$1,0),FALSE)),VLOOKUP($B73,'Allokerad kvv'!$B$2:$AV$700,MATCH(I$1,'Allokerad kvv'!$B$1:$AV$1,0),FALSE),VLOOKUP($B73,'Justerad allokering kvv'!$B$1:$AG$700,MATCH(I$1,'Justerad allokering kvv'!$B$1:$AF$1,0),FALSE)))</f>
        <v>0</v>
      </c>
      <c r="J73">
        <f>IF($B73=" ","",IF(ISERROR(1/VLOOKUP($B73,'Justerad allokering kvv'!$B$1:$AG$700,MATCH(J$1,'Justerad allokering kvv'!$B$1:$AF$1,0),FALSE)),VLOOKUP($B73,'Allokerad kvv'!$B$2:$AV$700,MATCH(J$1,'Allokerad kvv'!$B$1:$AV$1,0),FALSE),VLOOKUP($B73,'Justerad allokering kvv'!$B$1:$AG$700,MATCH(J$1,'Justerad allokering kvv'!$B$1:$AF$1,0),FALSE)))</f>
        <v>0</v>
      </c>
      <c r="K73">
        <f>IF($B73=" ","",IF(ISERROR(1/VLOOKUP($B73,'Justerad allokering kvv'!$B$1:$AG$700,MATCH(K$1,'Justerad allokering kvv'!$B$1:$AF$1,0),FALSE)),VLOOKUP($B73,'Allokerad kvv'!$B$2:$AV$700,MATCH(K$1,'Allokerad kvv'!$B$1:$AV$1,0),FALSE),VLOOKUP($B73,'Justerad allokering kvv'!$B$1:$AG$700,MATCH(K$1,'Justerad allokering kvv'!$B$1:$AF$1,0),FALSE)))</f>
        <v>0</v>
      </c>
      <c r="L73">
        <f>IF($B73=" ","",IF(ISERROR(1/VLOOKUP($B73,'Justerad allokering kvv'!$B$1:$AG$700,MATCH(L$1,'Justerad allokering kvv'!$B$1:$AF$1,0),FALSE)),VLOOKUP($B73,'Allokerad kvv'!$B$2:$AV$700,MATCH(L$1,'Allokerad kvv'!$B$1:$AV$1,0),FALSE),VLOOKUP($B73,'Justerad allokering kvv'!$B$1:$AG$700,MATCH(L$1,'Justerad allokering kvv'!$B$1:$AF$1,0),FALSE)))</f>
        <v>0</v>
      </c>
      <c r="M73">
        <f>IF($B73=" ","",IF(ISERROR(1/VLOOKUP($B73,'Justerad allokering kvv'!$B$1:$AG$700,MATCH(M$1,'Justerad allokering kvv'!$B$1:$AF$1,0),FALSE)),VLOOKUP($B73,'Allokerad kvv'!$B$2:$AV$700,MATCH(M$1,'Allokerad kvv'!$B$1:$AV$1,0),FALSE),VLOOKUP($B73,'Justerad allokering kvv'!$B$1:$AG$700,MATCH(M$1,'Justerad allokering kvv'!$B$1:$AF$1,0),FALSE)))</f>
        <v>0</v>
      </c>
      <c r="N73">
        <f>IF($B73=" ","",IF(ISERROR(1/VLOOKUP($B73,'Justerad allokering kvv'!$B$1:$AG$700,MATCH(N$1,'Justerad allokering kvv'!$B$1:$AF$1,0),FALSE)),VLOOKUP($B73,'Allokerad kvv'!$B$2:$AV$700,MATCH(N$1,'Allokerad kvv'!$B$1:$AV$1,0),FALSE),VLOOKUP($B73,'Justerad allokering kvv'!$B$1:$AG$700,MATCH(N$1,'Justerad allokering kvv'!$B$1:$AF$1,0),FALSE)))</f>
        <v>0</v>
      </c>
      <c r="O73">
        <f>IF($B73=" ","",IF(ISERROR(1/VLOOKUP($B73,'Justerad allokering kvv'!$B$1:$AG$700,MATCH(O$1,'Justerad allokering kvv'!$B$1:$AF$1,0),FALSE)),VLOOKUP($B73,'Allokerad kvv'!$B$2:$AV$700,MATCH(O$1,'Allokerad kvv'!$B$1:$AV$1,0),FALSE),VLOOKUP($B73,'Justerad allokering kvv'!$B$1:$AG$700,MATCH(O$1,'Justerad allokering kvv'!$B$1:$AF$1,0),FALSE)))</f>
        <v>0</v>
      </c>
      <c r="P73">
        <f>IF($B73=" ","",IF(ISERROR(1/VLOOKUP($B73,'Justerad allokering kvv'!$B$1:$AG$700,MATCH(P$1,'Justerad allokering kvv'!$B$1:$AF$1,0),FALSE)),VLOOKUP($B73,'Allokerad kvv'!$B$2:$AV$700,MATCH(P$1,'Allokerad kvv'!$B$1:$AV$1,0),FALSE),VLOOKUP($B73,'Justerad allokering kvv'!$B$1:$AG$700,MATCH(P$1,'Justerad allokering kvv'!$B$1:$AF$1,0),FALSE)))</f>
        <v>0</v>
      </c>
      <c r="Q73">
        <f>IF($B73=" ","",IF(ISERROR(1/VLOOKUP($B73,'Justerad allokering kvv'!$B$1:$AG$700,MATCH(Q$1,'Justerad allokering kvv'!$B$1:$AF$1,0),FALSE)),VLOOKUP($B73,'Allokerad kvv'!$B$2:$AV$700,MATCH(Q$1,'Allokerad kvv'!$B$1:$AV$1,0),FALSE),VLOOKUP($B73,'Justerad allokering kvv'!$B$1:$AG$700,MATCH(Q$1,'Justerad allokering kvv'!$B$1:$AF$1,0),FALSE)))</f>
        <v>0</v>
      </c>
      <c r="R73">
        <f>IF($B73=" ","",IF(ISERROR(1/VLOOKUP($B73,'Justerad allokering kvv'!$B$1:$AG$700,MATCH(R$1,'Justerad allokering kvv'!$B$1:$AF$1,0),FALSE)),VLOOKUP($B73,'Allokerad kvv'!$B$2:$AV$700,MATCH(R$1,'Allokerad kvv'!$B$1:$AV$1,0),FALSE),VLOOKUP($B73,'Justerad allokering kvv'!$B$1:$AG$700,MATCH(R$1,'Justerad allokering kvv'!$B$1:$AF$1,0),FALSE)))</f>
        <v>0</v>
      </c>
      <c r="S73">
        <f>IF($B73=" ","",IF(ISERROR(1/VLOOKUP($B73,'Justerad allokering kvv'!$B$1:$AG$700,MATCH(S$1,'Justerad allokering kvv'!$B$1:$AF$1,0),FALSE)),VLOOKUP($B73,'Allokerad kvv'!$B$2:$AV$700,MATCH(S$1,'Allokerad kvv'!$B$1:$AV$1,0),FALSE),VLOOKUP($B73,'Justerad allokering kvv'!$B$1:$AG$700,MATCH(S$1,'Justerad allokering kvv'!$B$1:$AF$1,0),FALSE)))</f>
        <v>0</v>
      </c>
      <c r="T73">
        <f>IF($B73=" ","",IF(ISERROR(1/VLOOKUP($B73,'Justerad allokering kvv'!$B$1:$AG$700,MATCH(T$1,'Justerad allokering kvv'!$B$1:$AF$1,0),FALSE)),VLOOKUP($B73,'Allokerad kvv'!$B$2:$AV$700,MATCH(T$1,'Allokerad kvv'!$B$1:$AV$1,0),FALSE),VLOOKUP($B73,'Justerad allokering kvv'!$B$1:$AG$700,MATCH(T$1,'Justerad allokering kvv'!$B$1:$AF$1,0),FALSE)))</f>
        <v>0</v>
      </c>
      <c r="U73">
        <f>IF($B73=" ","",IF(ISERROR(1/VLOOKUP($B73,'Justerad allokering kvv'!$B$1:$AG$700,MATCH(U$1,'Justerad allokering kvv'!$B$1:$AF$1,0),FALSE)),VLOOKUP($B73,'Allokerad kvv'!$B$2:$AV$700,MATCH(U$1,'Allokerad kvv'!$B$1:$AV$1,0),FALSE),VLOOKUP($B73,'Justerad allokering kvv'!$B$1:$AG$700,MATCH(U$1,'Justerad allokering kvv'!$B$1:$AF$1,0),FALSE)))</f>
        <v>0</v>
      </c>
      <c r="V73">
        <f>IF($B73=" ","",IF(ISERROR(1/VLOOKUP($B73,'Justerad allokering kvv'!$B$1:$AG$700,MATCH(V$1,'Justerad allokering kvv'!$B$1:$AF$1,0),FALSE)),VLOOKUP($B73,'Allokerad kvv'!$B$2:$AV$700,MATCH(V$1,'Allokerad kvv'!$B$1:$AV$1,0),FALSE),VLOOKUP($B73,'Justerad allokering kvv'!$B$1:$AG$700,MATCH(V$1,'Justerad allokering kvv'!$B$1:$AF$1,0),FALSE)))</f>
        <v>0</v>
      </c>
      <c r="W73">
        <f>IF($B73=" ","",IF(ISERROR(1/VLOOKUP($B73,'Justerad allokering kvv'!$B$1:$AG$700,MATCH(W$1,'Justerad allokering kvv'!$B$1:$AF$1,0),FALSE)),VLOOKUP($B73,'Allokerad kvv'!$B$2:$AV$700,MATCH(W$1,'Allokerad kvv'!$B$1:$AV$1,0),FALSE),VLOOKUP($B73,'Justerad allokering kvv'!$B$1:$AG$700,MATCH(W$1,'Justerad allokering kvv'!$B$1:$AF$1,0),FALSE)))</f>
        <v>0</v>
      </c>
      <c r="X73">
        <f>IF($B73=" ","",IF(ISERROR(1/VLOOKUP($B73,'Justerad allokering kvv'!$B$1:$AG$700,MATCH(X$1,'Justerad allokering kvv'!$B$1:$AF$1,0),FALSE)),VLOOKUP($B73,'Allokerad kvv'!$B$2:$AV$700,MATCH(X$1,'Allokerad kvv'!$B$1:$AV$1,0),FALSE),VLOOKUP($B73,'Justerad allokering kvv'!$B$1:$AG$700,MATCH(X$1,'Justerad allokering kvv'!$B$1:$AF$1,0),FALSE)))</f>
        <v>0</v>
      </c>
      <c r="Y73">
        <f>IF($B73=" ","",IF(ISERROR(1/VLOOKUP($B73,'Justerad allokering kvv'!$B$1:$AG$700,MATCH(Y$1,'Justerad allokering kvv'!$B$1:$AF$1,0),FALSE)),VLOOKUP($B73,'Allokerad kvv'!$B$2:$AV$700,MATCH(Y$1,'Allokerad kvv'!$B$1:$AV$1,0),FALSE),VLOOKUP($B73,'Justerad allokering kvv'!$B$1:$AG$700,MATCH(Y$1,'Justerad allokering kvv'!$B$1:$AF$1,0),FALSE)))</f>
        <v>0</v>
      </c>
      <c r="AB73">
        <f>IFERROR(VLOOKUP($B73,Kraftvärmeprod!$B$1:$AO$424,MATCH("Tillförd energi från rökgaskondensering (GWh)",Kraftvärmeprod!$B$1:$AG$1,0),FALSE)/1,0)</f>
        <v>0</v>
      </c>
      <c r="AE73" s="122">
        <f t="shared" si="4"/>
        <v>0</v>
      </c>
      <c r="AG73">
        <f t="shared" si="5"/>
        <v>0</v>
      </c>
      <c r="AH73">
        <f t="shared" si="6"/>
        <v>0</v>
      </c>
      <c r="AI73" t="str">
        <f>IF(AH73=0,"",AH73/VLOOKUP(B73,Kraftvärmeprod!$B$1:$BC$480,MATCH("Summa tillförd energi exklusive rökgaskondensering",Kraftvärmeprod!$B$1:$BC$1,0),FALSE))</f>
        <v/>
      </c>
      <c r="AK73">
        <f t="shared" si="7"/>
        <v>0</v>
      </c>
    </row>
    <row r="74" spans="1:37" x14ac:dyDescent="0.25">
      <c r="A74" s="2" t="s">
        <v>124</v>
      </c>
      <c r="B74" s="2" t="s">
        <v>127</v>
      </c>
      <c r="C74">
        <f>IF($B74=" ","",IF(ISERROR(1/VLOOKUP($B74,'Justerad allokering kvv'!$B$1:$AG$700,MATCH(C$1,'Justerad allokering kvv'!$B$1:$AF$1,0),FALSE)),VLOOKUP($B74,'Allokerad kvv'!$B$2:$AV$700,MATCH(C$1,'Allokerad kvv'!$B$1:$AV$1,0),FALSE),VLOOKUP($B74,'Justerad allokering kvv'!$B$1:$AG$700,MATCH(C$1,'Justerad allokering kvv'!$B$1:$AF$1,0),FALSE)))</f>
        <v>0</v>
      </c>
      <c r="D74">
        <f>IF($B74=" ","",IF(ISERROR(1/VLOOKUP($B74,'Justerad allokering kvv'!$B$1:$AG$700,MATCH(D$1,'Justerad allokering kvv'!$B$1:$AF$1,0),FALSE)),VLOOKUP($B74,'Allokerad kvv'!$B$2:$AV$700,MATCH(D$1,'Allokerad kvv'!$B$1:$AV$1,0),FALSE),VLOOKUP($B74,'Justerad allokering kvv'!$B$1:$AG$700,MATCH(D$1,'Justerad allokering kvv'!$B$1:$AF$1,0),FALSE)))</f>
        <v>0</v>
      </c>
      <c r="E74">
        <f>IF($B74=" ","",IF(ISERROR(1/VLOOKUP($B74,'Justerad allokering kvv'!$B$1:$AG$700,MATCH(E$1,'Justerad allokering kvv'!$B$1:$AF$1,0),FALSE)),VLOOKUP($B74,'Allokerad kvv'!$B$2:$AV$700,MATCH(E$1,'Allokerad kvv'!$B$1:$AV$1,0),FALSE),VLOOKUP($B74,'Justerad allokering kvv'!$B$1:$AG$700,MATCH(E$1,'Justerad allokering kvv'!$B$1:$AF$1,0),FALSE)))</f>
        <v>0</v>
      </c>
      <c r="F74">
        <f>IF($B74=" ","",IF(ISERROR(1/VLOOKUP($B74,'Justerad allokering kvv'!$B$1:$AG$700,MATCH(F$1,'Justerad allokering kvv'!$B$1:$AF$1,0),FALSE)),VLOOKUP($B74,'Allokerad kvv'!$B$2:$AV$700,MATCH(F$1,'Allokerad kvv'!$B$1:$AV$1,0),FALSE),VLOOKUP($B74,'Justerad allokering kvv'!$B$1:$AG$700,MATCH(F$1,'Justerad allokering kvv'!$B$1:$AF$1,0),FALSE)))</f>
        <v>0</v>
      </c>
      <c r="G74">
        <f>IF($B74=" ","",IF(ISERROR(1/VLOOKUP($B74,'Justerad allokering kvv'!$B$1:$AG$700,MATCH(G$1,'Justerad allokering kvv'!$B$1:$AF$1,0),FALSE)),VLOOKUP($B74,'Allokerad kvv'!$B$2:$AV$700,MATCH(G$1,'Allokerad kvv'!$B$1:$AV$1,0),FALSE),VLOOKUP($B74,'Justerad allokering kvv'!$B$1:$AG$700,MATCH(G$1,'Justerad allokering kvv'!$B$1:$AF$1,0),FALSE)))</f>
        <v>0</v>
      </c>
      <c r="H74">
        <f>IF($B74=" ","",IF(ISERROR(1/VLOOKUP($B74,'Justerad allokering kvv'!$B$1:$AG$700,MATCH(H$1,'Justerad allokering kvv'!$B$1:$AF$1,0),FALSE)),VLOOKUP($B74,'Allokerad kvv'!$B$2:$AV$700,MATCH(H$1,'Allokerad kvv'!$B$1:$AV$1,0),FALSE),VLOOKUP($B74,'Justerad allokering kvv'!$B$1:$AG$700,MATCH(H$1,'Justerad allokering kvv'!$B$1:$AF$1,0),FALSE)))</f>
        <v>0</v>
      </c>
      <c r="I74">
        <f>IF($B74=" ","",IF(ISERROR(1/VLOOKUP($B74,'Justerad allokering kvv'!$B$1:$AG$700,MATCH(I$1,'Justerad allokering kvv'!$B$1:$AF$1,0),FALSE)),VLOOKUP($B74,'Allokerad kvv'!$B$2:$AV$700,MATCH(I$1,'Allokerad kvv'!$B$1:$AV$1,0),FALSE),VLOOKUP($B74,'Justerad allokering kvv'!$B$1:$AG$700,MATCH(I$1,'Justerad allokering kvv'!$B$1:$AF$1,0),FALSE)))</f>
        <v>0</v>
      </c>
      <c r="J74">
        <f>IF($B74=" ","",IF(ISERROR(1/VLOOKUP($B74,'Justerad allokering kvv'!$B$1:$AG$700,MATCH(J$1,'Justerad allokering kvv'!$B$1:$AF$1,0),FALSE)),VLOOKUP($B74,'Allokerad kvv'!$B$2:$AV$700,MATCH(J$1,'Allokerad kvv'!$B$1:$AV$1,0),FALSE),VLOOKUP($B74,'Justerad allokering kvv'!$B$1:$AG$700,MATCH(J$1,'Justerad allokering kvv'!$B$1:$AF$1,0),FALSE)))</f>
        <v>0</v>
      </c>
      <c r="K74">
        <f>IF($B74=" ","",IF(ISERROR(1/VLOOKUP($B74,'Justerad allokering kvv'!$B$1:$AG$700,MATCH(K$1,'Justerad allokering kvv'!$B$1:$AF$1,0),FALSE)),VLOOKUP($B74,'Allokerad kvv'!$B$2:$AV$700,MATCH(K$1,'Allokerad kvv'!$B$1:$AV$1,0),FALSE),VLOOKUP($B74,'Justerad allokering kvv'!$B$1:$AG$700,MATCH(K$1,'Justerad allokering kvv'!$B$1:$AF$1,0),FALSE)))</f>
        <v>0</v>
      </c>
      <c r="L74">
        <f>IF($B74=" ","",IF(ISERROR(1/VLOOKUP($B74,'Justerad allokering kvv'!$B$1:$AG$700,MATCH(L$1,'Justerad allokering kvv'!$B$1:$AF$1,0),FALSE)),VLOOKUP($B74,'Allokerad kvv'!$B$2:$AV$700,MATCH(L$1,'Allokerad kvv'!$B$1:$AV$1,0),FALSE),VLOOKUP($B74,'Justerad allokering kvv'!$B$1:$AG$700,MATCH(L$1,'Justerad allokering kvv'!$B$1:$AF$1,0),FALSE)))</f>
        <v>0</v>
      </c>
      <c r="M74">
        <f>IF($B74=" ","",IF(ISERROR(1/VLOOKUP($B74,'Justerad allokering kvv'!$B$1:$AG$700,MATCH(M$1,'Justerad allokering kvv'!$B$1:$AF$1,0),FALSE)),VLOOKUP($B74,'Allokerad kvv'!$B$2:$AV$700,MATCH(M$1,'Allokerad kvv'!$B$1:$AV$1,0),FALSE),VLOOKUP($B74,'Justerad allokering kvv'!$B$1:$AG$700,MATCH(M$1,'Justerad allokering kvv'!$B$1:$AF$1,0),FALSE)))</f>
        <v>0</v>
      </c>
      <c r="N74">
        <f>IF($B74=" ","",IF(ISERROR(1/VLOOKUP($B74,'Justerad allokering kvv'!$B$1:$AG$700,MATCH(N$1,'Justerad allokering kvv'!$B$1:$AF$1,0),FALSE)),VLOOKUP($B74,'Allokerad kvv'!$B$2:$AV$700,MATCH(N$1,'Allokerad kvv'!$B$1:$AV$1,0),FALSE),VLOOKUP($B74,'Justerad allokering kvv'!$B$1:$AG$700,MATCH(N$1,'Justerad allokering kvv'!$B$1:$AF$1,0),FALSE)))</f>
        <v>0</v>
      </c>
      <c r="O74">
        <f>IF($B74=" ","",IF(ISERROR(1/VLOOKUP($B74,'Justerad allokering kvv'!$B$1:$AG$700,MATCH(O$1,'Justerad allokering kvv'!$B$1:$AF$1,0),FALSE)),VLOOKUP($B74,'Allokerad kvv'!$B$2:$AV$700,MATCH(O$1,'Allokerad kvv'!$B$1:$AV$1,0),FALSE),VLOOKUP($B74,'Justerad allokering kvv'!$B$1:$AG$700,MATCH(O$1,'Justerad allokering kvv'!$B$1:$AF$1,0),FALSE)))</f>
        <v>0</v>
      </c>
      <c r="P74">
        <f>IF($B74=" ","",IF(ISERROR(1/VLOOKUP($B74,'Justerad allokering kvv'!$B$1:$AG$700,MATCH(P$1,'Justerad allokering kvv'!$B$1:$AF$1,0),FALSE)),VLOOKUP($B74,'Allokerad kvv'!$B$2:$AV$700,MATCH(P$1,'Allokerad kvv'!$B$1:$AV$1,0),FALSE),VLOOKUP($B74,'Justerad allokering kvv'!$B$1:$AG$700,MATCH(P$1,'Justerad allokering kvv'!$B$1:$AF$1,0),FALSE)))</f>
        <v>0</v>
      </c>
      <c r="Q74">
        <f>IF($B74=" ","",IF(ISERROR(1/VLOOKUP($B74,'Justerad allokering kvv'!$B$1:$AG$700,MATCH(Q$1,'Justerad allokering kvv'!$B$1:$AF$1,0),FALSE)),VLOOKUP($B74,'Allokerad kvv'!$B$2:$AV$700,MATCH(Q$1,'Allokerad kvv'!$B$1:$AV$1,0),FALSE),VLOOKUP($B74,'Justerad allokering kvv'!$B$1:$AG$700,MATCH(Q$1,'Justerad allokering kvv'!$B$1:$AF$1,0),FALSE)))</f>
        <v>0</v>
      </c>
      <c r="R74">
        <f>IF($B74=" ","",IF(ISERROR(1/VLOOKUP($B74,'Justerad allokering kvv'!$B$1:$AG$700,MATCH(R$1,'Justerad allokering kvv'!$B$1:$AF$1,0),FALSE)),VLOOKUP($B74,'Allokerad kvv'!$B$2:$AV$700,MATCH(R$1,'Allokerad kvv'!$B$1:$AV$1,0),FALSE),VLOOKUP($B74,'Justerad allokering kvv'!$B$1:$AG$700,MATCH(R$1,'Justerad allokering kvv'!$B$1:$AF$1,0),FALSE)))</f>
        <v>0</v>
      </c>
      <c r="S74">
        <f>IF($B74=" ","",IF(ISERROR(1/VLOOKUP($B74,'Justerad allokering kvv'!$B$1:$AG$700,MATCH(S$1,'Justerad allokering kvv'!$B$1:$AF$1,0),FALSE)),VLOOKUP($B74,'Allokerad kvv'!$B$2:$AV$700,MATCH(S$1,'Allokerad kvv'!$B$1:$AV$1,0),FALSE),VLOOKUP($B74,'Justerad allokering kvv'!$B$1:$AG$700,MATCH(S$1,'Justerad allokering kvv'!$B$1:$AF$1,0),FALSE)))</f>
        <v>0</v>
      </c>
      <c r="T74">
        <f>IF($B74=" ","",IF(ISERROR(1/VLOOKUP($B74,'Justerad allokering kvv'!$B$1:$AG$700,MATCH(T$1,'Justerad allokering kvv'!$B$1:$AF$1,0),FALSE)),VLOOKUP($B74,'Allokerad kvv'!$B$2:$AV$700,MATCH(T$1,'Allokerad kvv'!$B$1:$AV$1,0),FALSE),VLOOKUP($B74,'Justerad allokering kvv'!$B$1:$AG$700,MATCH(T$1,'Justerad allokering kvv'!$B$1:$AF$1,0),FALSE)))</f>
        <v>0</v>
      </c>
      <c r="U74">
        <f>IF($B74=" ","",IF(ISERROR(1/VLOOKUP($B74,'Justerad allokering kvv'!$B$1:$AG$700,MATCH(U$1,'Justerad allokering kvv'!$B$1:$AF$1,0),FALSE)),VLOOKUP($B74,'Allokerad kvv'!$B$2:$AV$700,MATCH(U$1,'Allokerad kvv'!$B$1:$AV$1,0),FALSE),VLOOKUP($B74,'Justerad allokering kvv'!$B$1:$AG$700,MATCH(U$1,'Justerad allokering kvv'!$B$1:$AF$1,0),FALSE)))</f>
        <v>0</v>
      </c>
      <c r="V74">
        <f>IF($B74=" ","",IF(ISERROR(1/VLOOKUP($B74,'Justerad allokering kvv'!$B$1:$AG$700,MATCH(V$1,'Justerad allokering kvv'!$B$1:$AF$1,0),FALSE)),VLOOKUP($B74,'Allokerad kvv'!$B$2:$AV$700,MATCH(V$1,'Allokerad kvv'!$B$1:$AV$1,0),FALSE),VLOOKUP($B74,'Justerad allokering kvv'!$B$1:$AG$700,MATCH(V$1,'Justerad allokering kvv'!$B$1:$AF$1,0),FALSE)))</f>
        <v>0</v>
      </c>
      <c r="W74">
        <f>IF($B74=" ","",IF(ISERROR(1/VLOOKUP($B74,'Justerad allokering kvv'!$B$1:$AG$700,MATCH(W$1,'Justerad allokering kvv'!$B$1:$AF$1,0),FALSE)),VLOOKUP($B74,'Allokerad kvv'!$B$2:$AV$700,MATCH(W$1,'Allokerad kvv'!$B$1:$AV$1,0),FALSE),VLOOKUP($B74,'Justerad allokering kvv'!$B$1:$AG$700,MATCH(W$1,'Justerad allokering kvv'!$B$1:$AF$1,0),FALSE)))</f>
        <v>0</v>
      </c>
      <c r="X74">
        <f>IF($B74=" ","",IF(ISERROR(1/VLOOKUP($B74,'Justerad allokering kvv'!$B$1:$AG$700,MATCH(X$1,'Justerad allokering kvv'!$B$1:$AF$1,0),FALSE)),VLOOKUP($B74,'Allokerad kvv'!$B$2:$AV$700,MATCH(X$1,'Allokerad kvv'!$B$1:$AV$1,0),FALSE),VLOOKUP($B74,'Justerad allokering kvv'!$B$1:$AG$700,MATCH(X$1,'Justerad allokering kvv'!$B$1:$AF$1,0),FALSE)))</f>
        <v>0</v>
      </c>
      <c r="Y74">
        <f>IF($B74=" ","",IF(ISERROR(1/VLOOKUP($B74,'Justerad allokering kvv'!$B$1:$AG$700,MATCH(Y$1,'Justerad allokering kvv'!$B$1:$AF$1,0),FALSE)),VLOOKUP($B74,'Allokerad kvv'!$B$2:$AV$700,MATCH(Y$1,'Allokerad kvv'!$B$1:$AV$1,0),FALSE),VLOOKUP($B74,'Justerad allokering kvv'!$B$1:$AG$700,MATCH(Y$1,'Justerad allokering kvv'!$B$1:$AF$1,0),FALSE)))</f>
        <v>0</v>
      </c>
      <c r="AB74">
        <f>IFERROR(VLOOKUP($B74,Kraftvärmeprod!$B$1:$AO$424,MATCH("Tillförd energi från rökgaskondensering (GWh)",Kraftvärmeprod!$B$1:$AG$1,0),FALSE)/1,0)</f>
        <v>0</v>
      </c>
      <c r="AE74" s="122">
        <f t="shared" si="4"/>
        <v>0</v>
      </c>
      <c r="AG74">
        <f t="shared" si="5"/>
        <v>0</v>
      </c>
      <c r="AH74">
        <f t="shared" si="6"/>
        <v>0</v>
      </c>
      <c r="AI74" t="str">
        <f>IF(AH74=0,"",AH74/VLOOKUP(B74,Kraftvärmeprod!$B$1:$BC$480,MATCH("Summa tillförd energi exklusive rökgaskondensering",Kraftvärmeprod!$B$1:$BC$1,0),FALSE))</f>
        <v/>
      </c>
      <c r="AK74">
        <f t="shared" si="7"/>
        <v>0</v>
      </c>
    </row>
    <row r="75" spans="1:37" x14ac:dyDescent="0.25">
      <c r="A75" s="2" t="s">
        <v>128</v>
      </c>
      <c r="B75" s="2" t="s">
        <v>129</v>
      </c>
      <c r="C75">
        <f>IF($B75=" ","",IF(ISERROR(1/VLOOKUP($B75,'Justerad allokering kvv'!$B$1:$AG$700,MATCH(C$1,'Justerad allokering kvv'!$B$1:$AF$1,0),FALSE)),VLOOKUP($B75,'Allokerad kvv'!$B$2:$AV$700,MATCH(C$1,'Allokerad kvv'!$B$1:$AV$1,0),FALSE),VLOOKUP($B75,'Justerad allokering kvv'!$B$1:$AG$700,MATCH(C$1,'Justerad allokering kvv'!$B$1:$AF$1,0),FALSE)))</f>
        <v>0</v>
      </c>
      <c r="D75">
        <f>IF($B75=" ","",IF(ISERROR(1/VLOOKUP($B75,'Justerad allokering kvv'!$B$1:$AG$700,MATCH(D$1,'Justerad allokering kvv'!$B$1:$AF$1,0),FALSE)),VLOOKUP($B75,'Allokerad kvv'!$B$2:$AV$700,MATCH(D$1,'Allokerad kvv'!$B$1:$AV$1,0),FALSE),VLOOKUP($B75,'Justerad allokering kvv'!$B$1:$AG$700,MATCH(D$1,'Justerad allokering kvv'!$B$1:$AF$1,0),FALSE)))</f>
        <v>0</v>
      </c>
      <c r="E75">
        <f>IF($B75=" ","",IF(ISERROR(1/VLOOKUP($B75,'Justerad allokering kvv'!$B$1:$AG$700,MATCH(E$1,'Justerad allokering kvv'!$B$1:$AF$1,0),FALSE)),VLOOKUP($B75,'Allokerad kvv'!$B$2:$AV$700,MATCH(E$1,'Allokerad kvv'!$B$1:$AV$1,0),FALSE),VLOOKUP($B75,'Justerad allokering kvv'!$B$1:$AG$700,MATCH(E$1,'Justerad allokering kvv'!$B$1:$AF$1,0),FALSE)))</f>
        <v>0</v>
      </c>
      <c r="F75">
        <f>IF($B75=" ","",IF(ISERROR(1/VLOOKUP($B75,'Justerad allokering kvv'!$B$1:$AG$700,MATCH(F$1,'Justerad allokering kvv'!$B$1:$AF$1,0),FALSE)),VLOOKUP($B75,'Allokerad kvv'!$B$2:$AV$700,MATCH(F$1,'Allokerad kvv'!$B$1:$AV$1,0),FALSE),VLOOKUP($B75,'Justerad allokering kvv'!$B$1:$AG$700,MATCH(F$1,'Justerad allokering kvv'!$B$1:$AF$1,0),FALSE)))</f>
        <v>0</v>
      </c>
      <c r="G75">
        <f>IF($B75=" ","",IF(ISERROR(1/VLOOKUP($B75,'Justerad allokering kvv'!$B$1:$AG$700,MATCH(G$1,'Justerad allokering kvv'!$B$1:$AF$1,0),FALSE)),VLOOKUP($B75,'Allokerad kvv'!$B$2:$AV$700,MATCH(G$1,'Allokerad kvv'!$B$1:$AV$1,0),FALSE),VLOOKUP($B75,'Justerad allokering kvv'!$B$1:$AG$700,MATCH(G$1,'Justerad allokering kvv'!$B$1:$AF$1,0),FALSE)))</f>
        <v>0</v>
      </c>
      <c r="H75">
        <f>IF($B75=" ","",IF(ISERROR(1/VLOOKUP($B75,'Justerad allokering kvv'!$B$1:$AG$700,MATCH(H$1,'Justerad allokering kvv'!$B$1:$AF$1,0),FALSE)),VLOOKUP($B75,'Allokerad kvv'!$B$2:$AV$700,MATCH(H$1,'Allokerad kvv'!$B$1:$AV$1,0),FALSE),VLOOKUP($B75,'Justerad allokering kvv'!$B$1:$AG$700,MATCH(H$1,'Justerad allokering kvv'!$B$1:$AF$1,0),FALSE)))</f>
        <v>0</v>
      </c>
      <c r="I75">
        <f>IF($B75=" ","",IF(ISERROR(1/VLOOKUP($B75,'Justerad allokering kvv'!$B$1:$AG$700,MATCH(I$1,'Justerad allokering kvv'!$B$1:$AF$1,0),FALSE)),VLOOKUP($B75,'Allokerad kvv'!$B$2:$AV$700,MATCH(I$1,'Allokerad kvv'!$B$1:$AV$1,0),FALSE),VLOOKUP($B75,'Justerad allokering kvv'!$B$1:$AG$700,MATCH(I$1,'Justerad allokering kvv'!$B$1:$AF$1,0),FALSE)))</f>
        <v>0</v>
      </c>
      <c r="J75">
        <f>IF($B75=" ","",IF(ISERROR(1/VLOOKUP($B75,'Justerad allokering kvv'!$B$1:$AG$700,MATCH(J$1,'Justerad allokering kvv'!$B$1:$AF$1,0),FALSE)),VLOOKUP($B75,'Allokerad kvv'!$B$2:$AV$700,MATCH(J$1,'Allokerad kvv'!$B$1:$AV$1,0),FALSE),VLOOKUP($B75,'Justerad allokering kvv'!$B$1:$AG$700,MATCH(J$1,'Justerad allokering kvv'!$B$1:$AF$1,0),FALSE)))</f>
        <v>0</v>
      </c>
      <c r="K75">
        <f>IF($B75=" ","",IF(ISERROR(1/VLOOKUP($B75,'Justerad allokering kvv'!$B$1:$AG$700,MATCH(K$1,'Justerad allokering kvv'!$B$1:$AF$1,0),FALSE)),VLOOKUP($B75,'Allokerad kvv'!$B$2:$AV$700,MATCH(K$1,'Allokerad kvv'!$B$1:$AV$1,0),FALSE),VLOOKUP($B75,'Justerad allokering kvv'!$B$1:$AG$700,MATCH(K$1,'Justerad allokering kvv'!$B$1:$AF$1,0),FALSE)))</f>
        <v>0</v>
      </c>
      <c r="L75">
        <f>IF($B75=" ","",IF(ISERROR(1/VLOOKUP($B75,'Justerad allokering kvv'!$B$1:$AG$700,MATCH(L$1,'Justerad allokering kvv'!$B$1:$AF$1,0),FALSE)),VLOOKUP($B75,'Allokerad kvv'!$B$2:$AV$700,MATCH(L$1,'Allokerad kvv'!$B$1:$AV$1,0),FALSE),VLOOKUP($B75,'Justerad allokering kvv'!$B$1:$AG$700,MATCH(L$1,'Justerad allokering kvv'!$B$1:$AF$1,0),FALSE)))</f>
        <v>0</v>
      </c>
      <c r="M75">
        <f>IF($B75=" ","",IF(ISERROR(1/VLOOKUP($B75,'Justerad allokering kvv'!$B$1:$AG$700,MATCH(M$1,'Justerad allokering kvv'!$B$1:$AF$1,0),FALSE)),VLOOKUP($B75,'Allokerad kvv'!$B$2:$AV$700,MATCH(M$1,'Allokerad kvv'!$B$1:$AV$1,0),FALSE),VLOOKUP($B75,'Justerad allokering kvv'!$B$1:$AG$700,MATCH(M$1,'Justerad allokering kvv'!$B$1:$AF$1,0),FALSE)))</f>
        <v>0</v>
      </c>
      <c r="N75">
        <f>IF($B75=" ","",IF(ISERROR(1/VLOOKUP($B75,'Justerad allokering kvv'!$B$1:$AG$700,MATCH(N$1,'Justerad allokering kvv'!$B$1:$AF$1,0),FALSE)),VLOOKUP($B75,'Allokerad kvv'!$B$2:$AV$700,MATCH(N$1,'Allokerad kvv'!$B$1:$AV$1,0),FALSE),VLOOKUP($B75,'Justerad allokering kvv'!$B$1:$AG$700,MATCH(N$1,'Justerad allokering kvv'!$B$1:$AF$1,0),FALSE)))</f>
        <v>0</v>
      </c>
      <c r="O75">
        <f>IF($B75=" ","",IF(ISERROR(1/VLOOKUP($B75,'Justerad allokering kvv'!$B$1:$AG$700,MATCH(O$1,'Justerad allokering kvv'!$B$1:$AF$1,0),FALSE)),VLOOKUP($B75,'Allokerad kvv'!$B$2:$AV$700,MATCH(O$1,'Allokerad kvv'!$B$1:$AV$1,0),FALSE),VLOOKUP($B75,'Justerad allokering kvv'!$B$1:$AG$700,MATCH(O$1,'Justerad allokering kvv'!$B$1:$AF$1,0),FALSE)))</f>
        <v>0</v>
      </c>
      <c r="P75">
        <f>IF($B75=" ","",IF(ISERROR(1/VLOOKUP($B75,'Justerad allokering kvv'!$B$1:$AG$700,MATCH(P$1,'Justerad allokering kvv'!$B$1:$AF$1,0),FALSE)),VLOOKUP($B75,'Allokerad kvv'!$B$2:$AV$700,MATCH(P$1,'Allokerad kvv'!$B$1:$AV$1,0),FALSE),VLOOKUP($B75,'Justerad allokering kvv'!$B$1:$AG$700,MATCH(P$1,'Justerad allokering kvv'!$B$1:$AF$1,0),FALSE)))</f>
        <v>0</v>
      </c>
      <c r="Q75">
        <f>IF($B75=" ","",IF(ISERROR(1/VLOOKUP($B75,'Justerad allokering kvv'!$B$1:$AG$700,MATCH(Q$1,'Justerad allokering kvv'!$B$1:$AF$1,0),FALSE)),VLOOKUP($B75,'Allokerad kvv'!$B$2:$AV$700,MATCH(Q$1,'Allokerad kvv'!$B$1:$AV$1,0),FALSE),VLOOKUP($B75,'Justerad allokering kvv'!$B$1:$AG$700,MATCH(Q$1,'Justerad allokering kvv'!$B$1:$AF$1,0),FALSE)))</f>
        <v>0</v>
      </c>
      <c r="R75">
        <f>IF($B75=" ","",IF(ISERROR(1/VLOOKUP($B75,'Justerad allokering kvv'!$B$1:$AG$700,MATCH(R$1,'Justerad allokering kvv'!$B$1:$AF$1,0),FALSE)),VLOOKUP($B75,'Allokerad kvv'!$B$2:$AV$700,MATCH(R$1,'Allokerad kvv'!$B$1:$AV$1,0),FALSE),VLOOKUP($B75,'Justerad allokering kvv'!$B$1:$AG$700,MATCH(R$1,'Justerad allokering kvv'!$B$1:$AF$1,0),FALSE)))</f>
        <v>0</v>
      </c>
      <c r="S75">
        <f>IF($B75=" ","",IF(ISERROR(1/VLOOKUP($B75,'Justerad allokering kvv'!$B$1:$AG$700,MATCH(S$1,'Justerad allokering kvv'!$B$1:$AF$1,0),FALSE)),VLOOKUP($B75,'Allokerad kvv'!$B$2:$AV$700,MATCH(S$1,'Allokerad kvv'!$B$1:$AV$1,0),FALSE),VLOOKUP($B75,'Justerad allokering kvv'!$B$1:$AG$700,MATCH(S$1,'Justerad allokering kvv'!$B$1:$AF$1,0),FALSE)))</f>
        <v>0</v>
      </c>
      <c r="T75">
        <f>IF($B75=" ","",IF(ISERROR(1/VLOOKUP($B75,'Justerad allokering kvv'!$B$1:$AG$700,MATCH(T$1,'Justerad allokering kvv'!$B$1:$AF$1,0),FALSE)),VLOOKUP($B75,'Allokerad kvv'!$B$2:$AV$700,MATCH(T$1,'Allokerad kvv'!$B$1:$AV$1,0),FALSE),VLOOKUP($B75,'Justerad allokering kvv'!$B$1:$AG$700,MATCH(T$1,'Justerad allokering kvv'!$B$1:$AF$1,0),FALSE)))</f>
        <v>0</v>
      </c>
      <c r="U75">
        <f>IF($B75=" ","",IF(ISERROR(1/VLOOKUP($B75,'Justerad allokering kvv'!$B$1:$AG$700,MATCH(U$1,'Justerad allokering kvv'!$B$1:$AF$1,0),FALSE)),VLOOKUP($B75,'Allokerad kvv'!$B$2:$AV$700,MATCH(U$1,'Allokerad kvv'!$B$1:$AV$1,0),FALSE),VLOOKUP($B75,'Justerad allokering kvv'!$B$1:$AG$700,MATCH(U$1,'Justerad allokering kvv'!$B$1:$AF$1,0),FALSE)))</f>
        <v>0</v>
      </c>
      <c r="V75">
        <f>IF($B75=" ","",IF(ISERROR(1/VLOOKUP($B75,'Justerad allokering kvv'!$B$1:$AG$700,MATCH(V$1,'Justerad allokering kvv'!$B$1:$AF$1,0),FALSE)),VLOOKUP($B75,'Allokerad kvv'!$B$2:$AV$700,MATCH(V$1,'Allokerad kvv'!$B$1:$AV$1,0),FALSE),VLOOKUP($B75,'Justerad allokering kvv'!$B$1:$AG$700,MATCH(V$1,'Justerad allokering kvv'!$B$1:$AF$1,0),FALSE)))</f>
        <v>0</v>
      </c>
      <c r="W75">
        <f>IF($B75=" ","",IF(ISERROR(1/VLOOKUP($B75,'Justerad allokering kvv'!$B$1:$AG$700,MATCH(W$1,'Justerad allokering kvv'!$B$1:$AF$1,0),FALSE)),VLOOKUP($B75,'Allokerad kvv'!$B$2:$AV$700,MATCH(W$1,'Allokerad kvv'!$B$1:$AV$1,0),FALSE),VLOOKUP($B75,'Justerad allokering kvv'!$B$1:$AG$700,MATCH(W$1,'Justerad allokering kvv'!$B$1:$AF$1,0),FALSE)))</f>
        <v>0</v>
      </c>
      <c r="X75">
        <f>IF($B75=" ","",IF(ISERROR(1/VLOOKUP($B75,'Justerad allokering kvv'!$B$1:$AG$700,MATCH(X$1,'Justerad allokering kvv'!$B$1:$AF$1,0),FALSE)),VLOOKUP($B75,'Allokerad kvv'!$B$2:$AV$700,MATCH(X$1,'Allokerad kvv'!$B$1:$AV$1,0),FALSE),VLOOKUP($B75,'Justerad allokering kvv'!$B$1:$AG$700,MATCH(X$1,'Justerad allokering kvv'!$B$1:$AF$1,0),FALSE)))</f>
        <v>0</v>
      </c>
      <c r="Y75">
        <f>IF($B75=" ","",IF(ISERROR(1/VLOOKUP($B75,'Justerad allokering kvv'!$B$1:$AG$700,MATCH(Y$1,'Justerad allokering kvv'!$B$1:$AF$1,0),FALSE)),VLOOKUP($B75,'Allokerad kvv'!$B$2:$AV$700,MATCH(Y$1,'Allokerad kvv'!$B$1:$AV$1,0),FALSE),VLOOKUP($B75,'Justerad allokering kvv'!$B$1:$AG$700,MATCH(Y$1,'Justerad allokering kvv'!$B$1:$AF$1,0),FALSE)))</f>
        <v>0</v>
      </c>
      <c r="AB75">
        <f>IFERROR(VLOOKUP($B75,Kraftvärmeprod!$B$1:$AO$424,MATCH("Tillförd energi från rökgaskondensering (GWh)",Kraftvärmeprod!$B$1:$AG$1,0),FALSE)/1,0)</f>
        <v>0</v>
      </c>
      <c r="AE75" s="122">
        <f t="shared" si="4"/>
        <v>0</v>
      </c>
      <c r="AG75">
        <f t="shared" si="5"/>
        <v>0</v>
      </c>
      <c r="AH75">
        <f t="shared" si="6"/>
        <v>0</v>
      </c>
      <c r="AI75" t="str">
        <f>IF(AH75=0,"",AH75/VLOOKUP(B75,Kraftvärmeprod!$B$1:$BC$480,MATCH("Summa tillförd energi exklusive rökgaskondensering",Kraftvärmeprod!$B$1:$BC$1,0),FALSE))</f>
        <v/>
      </c>
      <c r="AK75">
        <f t="shared" si="7"/>
        <v>0</v>
      </c>
    </row>
    <row r="76" spans="1:37" x14ac:dyDescent="0.25">
      <c r="A76" s="2" t="s">
        <v>130</v>
      </c>
      <c r="B76" s="2" t="s">
        <v>131</v>
      </c>
      <c r="C76">
        <f>IF($B76=" ","",IF(ISERROR(1/VLOOKUP($B76,'Justerad allokering kvv'!$B$1:$AG$700,MATCH(C$1,'Justerad allokering kvv'!$B$1:$AF$1,0),FALSE)),VLOOKUP($B76,'Allokerad kvv'!$B$2:$AV$700,MATCH(C$1,'Allokerad kvv'!$B$1:$AV$1,0),FALSE),VLOOKUP($B76,'Justerad allokering kvv'!$B$1:$AG$700,MATCH(C$1,'Justerad allokering kvv'!$B$1:$AF$1,0),FALSE)))</f>
        <v>0</v>
      </c>
      <c r="D76">
        <f>IF($B76=" ","",IF(ISERROR(1/VLOOKUP($B76,'Justerad allokering kvv'!$B$1:$AG$700,MATCH(D$1,'Justerad allokering kvv'!$B$1:$AF$1,0),FALSE)),VLOOKUP($B76,'Allokerad kvv'!$B$2:$AV$700,MATCH(D$1,'Allokerad kvv'!$B$1:$AV$1,0),FALSE),VLOOKUP($B76,'Justerad allokering kvv'!$B$1:$AG$700,MATCH(D$1,'Justerad allokering kvv'!$B$1:$AF$1,0),FALSE)))</f>
        <v>0</v>
      </c>
      <c r="E76">
        <f>IF($B76=" ","",IF(ISERROR(1/VLOOKUP($B76,'Justerad allokering kvv'!$B$1:$AG$700,MATCH(E$1,'Justerad allokering kvv'!$B$1:$AF$1,0),FALSE)),VLOOKUP($B76,'Allokerad kvv'!$B$2:$AV$700,MATCH(E$1,'Allokerad kvv'!$B$1:$AV$1,0),FALSE),VLOOKUP($B76,'Justerad allokering kvv'!$B$1:$AG$700,MATCH(E$1,'Justerad allokering kvv'!$B$1:$AF$1,0),FALSE)))</f>
        <v>0</v>
      </c>
      <c r="F76">
        <f>IF($B76=" ","",IF(ISERROR(1/VLOOKUP($B76,'Justerad allokering kvv'!$B$1:$AG$700,MATCH(F$1,'Justerad allokering kvv'!$B$1:$AF$1,0),FALSE)),VLOOKUP($B76,'Allokerad kvv'!$B$2:$AV$700,MATCH(F$1,'Allokerad kvv'!$B$1:$AV$1,0),FALSE),VLOOKUP($B76,'Justerad allokering kvv'!$B$1:$AG$700,MATCH(F$1,'Justerad allokering kvv'!$B$1:$AF$1,0),FALSE)))</f>
        <v>0</v>
      </c>
      <c r="G76">
        <f>IF($B76=" ","",IF(ISERROR(1/VLOOKUP($B76,'Justerad allokering kvv'!$B$1:$AG$700,MATCH(G$1,'Justerad allokering kvv'!$B$1:$AF$1,0),FALSE)),VLOOKUP($B76,'Allokerad kvv'!$B$2:$AV$700,MATCH(G$1,'Allokerad kvv'!$B$1:$AV$1,0),FALSE),VLOOKUP($B76,'Justerad allokering kvv'!$B$1:$AG$700,MATCH(G$1,'Justerad allokering kvv'!$B$1:$AF$1,0),FALSE)))</f>
        <v>0</v>
      </c>
      <c r="H76">
        <f>IF($B76=" ","",IF(ISERROR(1/VLOOKUP($B76,'Justerad allokering kvv'!$B$1:$AG$700,MATCH(H$1,'Justerad allokering kvv'!$B$1:$AF$1,0),FALSE)),VLOOKUP($B76,'Allokerad kvv'!$B$2:$AV$700,MATCH(H$1,'Allokerad kvv'!$B$1:$AV$1,0),FALSE),VLOOKUP($B76,'Justerad allokering kvv'!$B$1:$AG$700,MATCH(H$1,'Justerad allokering kvv'!$B$1:$AF$1,0),FALSE)))</f>
        <v>0</v>
      </c>
      <c r="I76">
        <f>IF($B76=" ","",IF(ISERROR(1/VLOOKUP($B76,'Justerad allokering kvv'!$B$1:$AG$700,MATCH(I$1,'Justerad allokering kvv'!$B$1:$AF$1,0),FALSE)),VLOOKUP($B76,'Allokerad kvv'!$B$2:$AV$700,MATCH(I$1,'Allokerad kvv'!$B$1:$AV$1,0),FALSE),VLOOKUP($B76,'Justerad allokering kvv'!$B$1:$AG$700,MATCH(I$1,'Justerad allokering kvv'!$B$1:$AF$1,0),FALSE)))</f>
        <v>0</v>
      </c>
      <c r="J76">
        <f>IF($B76=" ","",IF(ISERROR(1/VLOOKUP($B76,'Justerad allokering kvv'!$B$1:$AG$700,MATCH(J$1,'Justerad allokering kvv'!$B$1:$AF$1,0),FALSE)),VLOOKUP($B76,'Allokerad kvv'!$B$2:$AV$700,MATCH(J$1,'Allokerad kvv'!$B$1:$AV$1,0),FALSE),VLOOKUP($B76,'Justerad allokering kvv'!$B$1:$AG$700,MATCH(J$1,'Justerad allokering kvv'!$B$1:$AF$1,0),FALSE)))</f>
        <v>0</v>
      </c>
      <c r="K76">
        <f>IF($B76=" ","",IF(ISERROR(1/VLOOKUP($B76,'Justerad allokering kvv'!$B$1:$AG$700,MATCH(K$1,'Justerad allokering kvv'!$B$1:$AF$1,0),FALSE)),VLOOKUP($B76,'Allokerad kvv'!$B$2:$AV$700,MATCH(K$1,'Allokerad kvv'!$B$1:$AV$1,0),FALSE),VLOOKUP($B76,'Justerad allokering kvv'!$B$1:$AG$700,MATCH(K$1,'Justerad allokering kvv'!$B$1:$AF$1,0),FALSE)))</f>
        <v>0</v>
      </c>
      <c r="L76">
        <f>IF($B76=" ","",IF(ISERROR(1/VLOOKUP($B76,'Justerad allokering kvv'!$B$1:$AG$700,MATCH(L$1,'Justerad allokering kvv'!$B$1:$AF$1,0),FALSE)),VLOOKUP($B76,'Allokerad kvv'!$B$2:$AV$700,MATCH(L$1,'Allokerad kvv'!$B$1:$AV$1,0),FALSE),VLOOKUP($B76,'Justerad allokering kvv'!$B$1:$AG$700,MATCH(L$1,'Justerad allokering kvv'!$B$1:$AF$1,0),FALSE)))</f>
        <v>0</v>
      </c>
      <c r="M76">
        <f>IF($B76=" ","",IF(ISERROR(1/VLOOKUP($B76,'Justerad allokering kvv'!$B$1:$AG$700,MATCH(M$1,'Justerad allokering kvv'!$B$1:$AF$1,0),FALSE)),VLOOKUP($B76,'Allokerad kvv'!$B$2:$AV$700,MATCH(M$1,'Allokerad kvv'!$B$1:$AV$1,0),FALSE),VLOOKUP($B76,'Justerad allokering kvv'!$B$1:$AG$700,MATCH(M$1,'Justerad allokering kvv'!$B$1:$AF$1,0),FALSE)))</f>
        <v>0</v>
      </c>
      <c r="N76">
        <f>IF($B76=" ","",IF(ISERROR(1/VLOOKUP($B76,'Justerad allokering kvv'!$B$1:$AG$700,MATCH(N$1,'Justerad allokering kvv'!$B$1:$AF$1,0),FALSE)),VLOOKUP($B76,'Allokerad kvv'!$B$2:$AV$700,MATCH(N$1,'Allokerad kvv'!$B$1:$AV$1,0),FALSE),VLOOKUP($B76,'Justerad allokering kvv'!$B$1:$AG$700,MATCH(N$1,'Justerad allokering kvv'!$B$1:$AF$1,0),FALSE)))</f>
        <v>0</v>
      </c>
      <c r="O76">
        <f>IF($B76=" ","",IF(ISERROR(1/VLOOKUP($B76,'Justerad allokering kvv'!$B$1:$AG$700,MATCH(O$1,'Justerad allokering kvv'!$B$1:$AF$1,0),FALSE)),VLOOKUP($B76,'Allokerad kvv'!$B$2:$AV$700,MATCH(O$1,'Allokerad kvv'!$B$1:$AV$1,0),FALSE),VLOOKUP($B76,'Justerad allokering kvv'!$B$1:$AG$700,MATCH(O$1,'Justerad allokering kvv'!$B$1:$AF$1,0),FALSE)))</f>
        <v>0</v>
      </c>
      <c r="P76">
        <f>IF($B76=" ","",IF(ISERROR(1/VLOOKUP($B76,'Justerad allokering kvv'!$B$1:$AG$700,MATCH(P$1,'Justerad allokering kvv'!$B$1:$AF$1,0),FALSE)),VLOOKUP($B76,'Allokerad kvv'!$B$2:$AV$700,MATCH(P$1,'Allokerad kvv'!$B$1:$AV$1,0),FALSE),VLOOKUP($B76,'Justerad allokering kvv'!$B$1:$AG$700,MATCH(P$1,'Justerad allokering kvv'!$B$1:$AF$1,0),FALSE)))</f>
        <v>0</v>
      </c>
      <c r="Q76">
        <f>IF($B76=" ","",IF(ISERROR(1/VLOOKUP($B76,'Justerad allokering kvv'!$B$1:$AG$700,MATCH(Q$1,'Justerad allokering kvv'!$B$1:$AF$1,0),FALSE)),VLOOKUP($B76,'Allokerad kvv'!$B$2:$AV$700,MATCH(Q$1,'Allokerad kvv'!$B$1:$AV$1,0),FALSE),VLOOKUP($B76,'Justerad allokering kvv'!$B$1:$AG$700,MATCH(Q$1,'Justerad allokering kvv'!$B$1:$AF$1,0),FALSE)))</f>
        <v>0</v>
      </c>
      <c r="R76">
        <f>IF($B76=" ","",IF(ISERROR(1/VLOOKUP($B76,'Justerad allokering kvv'!$B$1:$AG$700,MATCH(R$1,'Justerad allokering kvv'!$B$1:$AF$1,0),FALSE)),VLOOKUP($B76,'Allokerad kvv'!$B$2:$AV$700,MATCH(R$1,'Allokerad kvv'!$B$1:$AV$1,0),FALSE),VLOOKUP($B76,'Justerad allokering kvv'!$B$1:$AG$700,MATCH(R$1,'Justerad allokering kvv'!$B$1:$AF$1,0),FALSE)))</f>
        <v>0</v>
      </c>
      <c r="S76">
        <f>IF($B76=" ","",IF(ISERROR(1/VLOOKUP($B76,'Justerad allokering kvv'!$B$1:$AG$700,MATCH(S$1,'Justerad allokering kvv'!$B$1:$AF$1,0),FALSE)),VLOOKUP($B76,'Allokerad kvv'!$B$2:$AV$700,MATCH(S$1,'Allokerad kvv'!$B$1:$AV$1,0),FALSE),VLOOKUP($B76,'Justerad allokering kvv'!$B$1:$AG$700,MATCH(S$1,'Justerad allokering kvv'!$B$1:$AF$1,0),FALSE)))</f>
        <v>0</v>
      </c>
      <c r="T76">
        <f>IF($B76=" ","",IF(ISERROR(1/VLOOKUP($B76,'Justerad allokering kvv'!$B$1:$AG$700,MATCH(T$1,'Justerad allokering kvv'!$B$1:$AF$1,0),FALSE)),VLOOKUP($B76,'Allokerad kvv'!$B$2:$AV$700,MATCH(T$1,'Allokerad kvv'!$B$1:$AV$1,0),FALSE),VLOOKUP($B76,'Justerad allokering kvv'!$B$1:$AG$700,MATCH(T$1,'Justerad allokering kvv'!$B$1:$AF$1,0),FALSE)))</f>
        <v>0</v>
      </c>
      <c r="U76">
        <f>IF($B76=" ","",IF(ISERROR(1/VLOOKUP($B76,'Justerad allokering kvv'!$B$1:$AG$700,MATCH(U$1,'Justerad allokering kvv'!$B$1:$AF$1,0),FALSE)),VLOOKUP($B76,'Allokerad kvv'!$B$2:$AV$700,MATCH(U$1,'Allokerad kvv'!$B$1:$AV$1,0),FALSE),VLOOKUP($B76,'Justerad allokering kvv'!$B$1:$AG$700,MATCH(U$1,'Justerad allokering kvv'!$B$1:$AF$1,0),FALSE)))</f>
        <v>0</v>
      </c>
      <c r="V76">
        <f>IF($B76=" ","",IF(ISERROR(1/VLOOKUP($B76,'Justerad allokering kvv'!$B$1:$AG$700,MATCH(V$1,'Justerad allokering kvv'!$B$1:$AF$1,0),FALSE)),VLOOKUP($B76,'Allokerad kvv'!$B$2:$AV$700,MATCH(V$1,'Allokerad kvv'!$B$1:$AV$1,0),FALSE),VLOOKUP($B76,'Justerad allokering kvv'!$B$1:$AG$700,MATCH(V$1,'Justerad allokering kvv'!$B$1:$AF$1,0),FALSE)))</f>
        <v>0</v>
      </c>
      <c r="W76">
        <f>IF($B76=" ","",IF(ISERROR(1/VLOOKUP($B76,'Justerad allokering kvv'!$B$1:$AG$700,MATCH(W$1,'Justerad allokering kvv'!$B$1:$AF$1,0),FALSE)),VLOOKUP($B76,'Allokerad kvv'!$B$2:$AV$700,MATCH(W$1,'Allokerad kvv'!$B$1:$AV$1,0),FALSE),VLOOKUP($B76,'Justerad allokering kvv'!$B$1:$AG$700,MATCH(W$1,'Justerad allokering kvv'!$B$1:$AF$1,0),FALSE)))</f>
        <v>0</v>
      </c>
      <c r="X76">
        <f>IF($B76=" ","",IF(ISERROR(1/VLOOKUP($B76,'Justerad allokering kvv'!$B$1:$AG$700,MATCH(X$1,'Justerad allokering kvv'!$B$1:$AF$1,0),FALSE)),VLOOKUP($B76,'Allokerad kvv'!$B$2:$AV$700,MATCH(X$1,'Allokerad kvv'!$B$1:$AV$1,0),FALSE),VLOOKUP($B76,'Justerad allokering kvv'!$B$1:$AG$700,MATCH(X$1,'Justerad allokering kvv'!$B$1:$AF$1,0),FALSE)))</f>
        <v>0</v>
      </c>
      <c r="Y76">
        <f>IF($B76=" ","",IF(ISERROR(1/VLOOKUP($B76,'Justerad allokering kvv'!$B$1:$AG$700,MATCH(Y$1,'Justerad allokering kvv'!$B$1:$AF$1,0),FALSE)),VLOOKUP($B76,'Allokerad kvv'!$B$2:$AV$700,MATCH(Y$1,'Allokerad kvv'!$B$1:$AV$1,0),FALSE),VLOOKUP($B76,'Justerad allokering kvv'!$B$1:$AG$700,MATCH(Y$1,'Justerad allokering kvv'!$B$1:$AF$1,0),FALSE)))</f>
        <v>0</v>
      </c>
      <c r="AB76">
        <f>IFERROR(VLOOKUP($B76,Kraftvärmeprod!$B$1:$AO$424,MATCH("Tillförd energi från rökgaskondensering (GWh)",Kraftvärmeprod!$B$1:$AG$1,0),FALSE)/1,0)</f>
        <v>0</v>
      </c>
      <c r="AE76" s="122">
        <f t="shared" si="4"/>
        <v>0</v>
      </c>
      <c r="AG76">
        <f t="shared" si="5"/>
        <v>0</v>
      </c>
      <c r="AH76">
        <f t="shared" si="6"/>
        <v>0</v>
      </c>
      <c r="AI76" t="str">
        <f>IF(AH76=0,"",AH76/VLOOKUP(B76,Kraftvärmeprod!$B$1:$BC$480,MATCH("Summa tillförd energi exklusive rökgaskondensering",Kraftvärmeprod!$B$1:$BC$1,0),FALSE))</f>
        <v/>
      </c>
      <c r="AK76">
        <f t="shared" si="7"/>
        <v>0</v>
      </c>
    </row>
    <row r="77" spans="1:37" x14ac:dyDescent="0.25">
      <c r="A77" s="2" t="s">
        <v>130</v>
      </c>
      <c r="B77" s="2" t="s">
        <v>132</v>
      </c>
      <c r="C77">
        <f>IF($B77=" ","",IF(ISERROR(1/VLOOKUP($B77,'Justerad allokering kvv'!$B$1:$AG$700,MATCH(C$1,'Justerad allokering kvv'!$B$1:$AF$1,0),FALSE)),VLOOKUP($B77,'Allokerad kvv'!$B$2:$AV$700,MATCH(C$1,'Allokerad kvv'!$B$1:$AV$1,0),FALSE),VLOOKUP($B77,'Justerad allokering kvv'!$B$1:$AG$700,MATCH(C$1,'Justerad allokering kvv'!$B$1:$AF$1,0),FALSE)))</f>
        <v>0</v>
      </c>
      <c r="D77">
        <f>IF($B77=" ","",IF(ISERROR(1/VLOOKUP($B77,'Justerad allokering kvv'!$B$1:$AG$700,MATCH(D$1,'Justerad allokering kvv'!$B$1:$AF$1,0),FALSE)),VLOOKUP($B77,'Allokerad kvv'!$B$2:$AV$700,MATCH(D$1,'Allokerad kvv'!$B$1:$AV$1,0),FALSE),VLOOKUP($B77,'Justerad allokering kvv'!$B$1:$AG$700,MATCH(D$1,'Justerad allokering kvv'!$B$1:$AF$1,0),FALSE)))</f>
        <v>0</v>
      </c>
      <c r="E77">
        <f>IF($B77=" ","",IF(ISERROR(1/VLOOKUP($B77,'Justerad allokering kvv'!$B$1:$AG$700,MATCH(E$1,'Justerad allokering kvv'!$B$1:$AF$1,0),FALSE)),VLOOKUP($B77,'Allokerad kvv'!$B$2:$AV$700,MATCH(E$1,'Allokerad kvv'!$B$1:$AV$1,0),FALSE),VLOOKUP($B77,'Justerad allokering kvv'!$B$1:$AG$700,MATCH(E$1,'Justerad allokering kvv'!$B$1:$AF$1,0),FALSE)))</f>
        <v>0</v>
      </c>
      <c r="F77">
        <f>IF($B77=" ","",IF(ISERROR(1/VLOOKUP($B77,'Justerad allokering kvv'!$B$1:$AG$700,MATCH(F$1,'Justerad allokering kvv'!$B$1:$AF$1,0),FALSE)),VLOOKUP($B77,'Allokerad kvv'!$B$2:$AV$700,MATCH(F$1,'Allokerad kvv'!$B$1:$AV$1,0),FALSE),VLOOKUP($B77,'Justerad allokering kvv'!$B$1:$AG$700,MATCH(F$1,'Justerad allokering kvv'!$B$1:$AF$1,0),FALSE)))</f>
        <v>0</v>
      </c>
      <c r="G77">
        <f>IF($B77=" ","",IF(ISERROR(1/VLOOKUP($B77,'Justerad allokering kvv'!$B$1:$AG$700,MATCH(G$1,'Justerad allokering kvv'!$B$1:$AF$1,0),FALSE)),VLOOKUP($B77,'Allokerad kvv'!$B$2:$AV$700,MATCH(G$1,'Allokerad kvv'!$B$1:$AV$1,0),FALSE),VLOOKUP($B77,'Justerad allokering kvv'!$B$1:$AG$700,MATCH(G$1,'Justerad allokering kvv'!$B$1:$AF$1,0),FALSE)))</f>
        <v>0</v>
      </c>
      <c r="H77">
        <f>IF($B77=" ","",IF(ISERROR(1/VLOOKUP($B77,'Justerad allokering kvv'!$B$1:$AG$700,MATCH(H$1,'Justerad allokering kvv'!$B$1:$AF$1,0),FALSE)),VLOOKUP($B77,'Allokerad kvv'!$B$2:$AV$700,MATCH(H$1,'Allokerad kvv'!$B$1:$AV$1,0),FALSE),VLOOKUP($B77,'Justerad allokering kvv'!$B$1:$AG$700,MATCH(H$1,'Justerad allokering kvv'!$B$1:$AF$1,0),FALSE)))</f>
        <v>0</v>
      </c>
      <c r="I77">
        <f>IF($B77=" ","",IF(ISERROR(1/VLOOKUP($B77,'Justerad allokering kvv'!$B$1:$AG$700,MATCH(I$1,'Justerad allokering kvv'!$B$1:$AF$1,0),FALSE)),VLOOKUP($B77,'Allokerad kvv'!$B$2:$AV$700,MATCH(I$1,'Allokerad kvv'!$B$1:$AV$1,0),FALSE),VLOOKUP($B77,'Justerad allokering kvv'!$B$1:$AG$700,MATCH(I$1,'Justerad allokering kvv'!$B$1:$AF$1,0),FALSE)))</f>
        <v>0</v>
      </c>
      <c r="J77">
        <f>IF($B77=" ","",IF(ISERROR(1/VLOOKUP($B77,'Justerad allokering kvv'!$B$1:$AG$700,MATCH(J$1,'Justerad allokering kvv'!$B$1:$AF$1,0),FALSE)),VLOOKUP($B77,'Allokerad kvv'!$B$2:$AV$700,MATCH(J$1,'Allokerad kvv'!$B$1:$AV$1,0),FALSE),VLOOKUP($B77,'Justerad allokering kvv'!$B$1:$AG$700,MATCH(J$1,'Justerad allokering kvv'!$B$1:$AF$1,0),FALSE)))</f>
        <v>0</v>
      </c>
      <c r="K77">
        <f>IF($B77=" ","",IF(ISERROR(1/VLOOKUP($B77,'Justerad allokering kvv'!$B$1:$AG$700,MATCH(K$1,'Justerad allokering kvv'!$B$1:$AF$1,0),FALSE)),VLOOKUP($B77,'Allokerad kvv'!$B$2:$AV$700,MATCH(K$1,'Allokerad kvv'!$B$1:$AV$1,0),FALSE),VLOOKUP($B77,'Justerad allokering kvv'!$B$1:$AG$700,MATCH(K$1,'Justerad allokering kvv'!$B$1:$AF$1,0),FALSE)))</f>
        <v>0</v>
      </c>
      <c r="L77">
        <f>IF($B77=" ","",IF(ISERROR(1/VLOOKUP($B77,'Justerad allokering kvv'!$B$1:$AG$700,MATCH(L$1,'Justerad allokering kvv'!$B$1:$AF$1,0),FALSE)),VLOOKUP($B77,'Allokerad kvv'!$B$2:$AV$700,MATCH(L$1,'Allokerad kvv'!$B$1:$AV$1,0),FALSE),VLOOKUP($B77,'Justerad allokering kvv'!$B$1:$AG$700,MATCH(L$1,'Justerad allokering kvv'!$B$1:$AF$1,0),FALSE)))</f>
        <v>0</v>
      </c>
      <c r="M77">
        <f>IF($B77=" ","",IF(ISERROR(1/VLOOKUP($B77,'Justerad allokering kvv'!$B$1:$AG$700,MATCH(M$1,'Justerad allokering kvv'!$B$1:$AF$1,0),FALSE)),VLOOKUP($B77,'Allokerad kvv'!$B$2:$AV$700,MATCH(M$1,'Allokerad kvv'!$B$1:$AV$1,0),FALSE),VLOOKUP($B77,'Justerad allokering kvv'!$B$1:$AG$700,MATCH(M$1,'Justerad allokering kvv'!$B$1:$AF$1,0),FALSE)))</f>
        <v>0</v>
      </c>
      <c r="N77">
        <f>IF($B77=" ","",IF(ISERROR(1/VLOOKUP($B77,'Justerad allokering kvv'!$B$1:$AG$700,MATCH(N$1,'Justerad allokering kvv'!$B$1:$AF$1,0),FALSE)),VLOOKUP($B77,'Allokerad kvv'!$B$2:$AV$700,MATCH(N$1,'Allokerad kvv'!$B$1:$AV$1,0),FALSE),VLOOKUP($B77,'Justerad allokering kvv'!$B$1:$AG$700,MATCH(N$1,'Justerad allokering kvv'!$B$1:$AF$1,0),FALSE)))</f>
        <v>0</v>
      </c>
      <c r="O77">
        <f>IF($B77=" ","",IF(ISERROR(1/VLOOKUP($B77,'Justerad allokering kvv'!$B$1:$AG$700,MATCH(O$1,'Justerad allokering kvv'!$B$1:$AF$1,0),FALSE)),VLOOKUP($B77,'Allokerad kvv'!$B$2:$AV$700,MATCH(O$1,'Allokerad kvv'!$B$1:$AV$1,0),FALSE),VLOOKUP($B77,'Justerad allokering kvv'!$B$1:$AG$700,MATCH(O$1,'Justerad allokering kvv'!$B$1:$AF$1,0),FALSE)))</f>
        <v>0</v>
      </c>
      <c r="P77">
        <f>IF($B77=" ","",IF(ISERROR(1/VLOOKUP($B77,'Justerad allokering kvv'!$B$1:$AG$700,MATCH(P$1,'Justerad allokering kvv'!$B$1:$AF$1,0),FALSE)),VLOOKUP($B77,'Allokerad kvv'!$B$2:$AV$700,MATCH(P$1,'Allokerad kvv'!$B$1:$AV$1,0),FALSE),VLOOKUP($B77,'Justerad allokering kvv'!$B$1:$AG$700,MATCH(P$1,'Justerad allokering kvv'!$B$1:$AF$1,0),FALSE)))</f>
        <v>0</v>
      </c>
      <c r="Q77">
        <f>IF($B77=" ","",IF(ISERROR(1/VLOOKUP($B77,'Justerad allokering kvv'!$B$1:$AG$700,MATCH(Q$1,'Justerad allokering kvv'!$B$1:$AF$1,0),FALSE)),VLOOKUP($B77,'Allokerad kvv'!$B$2:$AV$700,MATCH(Q$1,'Allokerad kvv'!$B$1:$AV$1,0),FALSE),VLOOKUP($B77,'Justerad allokering kvv'!$B$1:$AG$700,MATCH(Q$1,'Justerad allokering kvv'!$B$1:$AF$1,0),FALSE)))</f>
        <v>0</v>
      </c>
      <c r="R77">
        <f>IF($B77=" ","",IF(ISERROR(1/VLOOKUP($B77,'Justerad allokering kvv'!$B$1:$AG$700,MATCH(R$1,'Justerad allokering kvv'!$B$1:$AF$1,0),FALSE)),VLOOKUP($B77,'Allokerad kvv'!$B$2:$AV$700,MATCH(R$1,'Allokerad kvv'!$B$1:$AV$1,0),FALSE),VLOOKUP($B77,'Justerad allokering kvv'!$B$1:$AG$700,MATCH(R$1,'Justerad allokering kvv'!$B$1:$AF$1,0),FALSE)))</f>
        <v>0</v>
      </c>
      <c r="S77">
        <f>IF($B77=" ","",IF(ISERROR(1/VLOOKUP($B77,'Justerad allokering kvv'!$B$1:$AG$700,MATCH(S$1,'Justerad allokering kvv'!$B$1:$AF$1,0),FALSE)),VLOOKUP($B77,'Allokerad kvv'!$B$2:$AV$700,MATCH(S$1,'Allokerad kvv'!$B$1:$AV$1,0),FALSE),VLOOKUP($B77,'Justerad allokering kvv'!$B$1:$AG$700,MATCH(S$1,'Justerad allokering kvv'!$B$1:$AF$1,0),FALSE)))</f>
        <v>0</v>
      </c>
      <c r="T77">
        <f>IF($B77=" ","",IF(ISERROR(1/VLOOKUP($B77,'Justerad allokering kvv'!$B$1:$AG$700,MATCH(T$1,'Justerad allokering kvv'!$B$1:$AF$1,0),FALSE)),VLOOKUP($B77,'Allokerad kvv'!$B$2:$AV$700,MATCH(T$1,'Allokerad kvv'!$B$1:$AV$1,0),FALSE),VLOOKUP($B77,'Justerad allokering kvv'!$B$1:$AG$700,MATCH(T$1,'Justerad allokering kvv'!$B$1:$AF$1,0),FALSE)))</f>
        <v>0</v>
      </c>
      <c r="U77">
        <f>IF($B77=" ","",IF(ISERROR(1/VLOOKUP($B77,'Justerad allokering kvv'!$B$1:$AG$700,MATCH(U$1,'Justerad allokering kvv'!$B$1:$AF$1,0),FALSE)),VLOOKUP($B77,'Allokerad kvv'!$B$2:$AV$700,MATCH(U$1,'Allokerad kvv'!$B$1:$AV$1,0),FALSE),VLOOKUP($B77,'Justerad allokering kvv'!$B$1:$AG$700,MATCH(U$1,'Justerad allokering kvv'!$B$1:$AF$1,0),FALSE)))</f>
        <v>0</v>
      </c>
      <c r="V77">
        <f>IF($B77=" ","",IF(ISERROR(1/VLOOKUP($B77,'Justerad allokering kvv'!$B$1:$AG$700,MATCH(V$1,'Justerad allokering kvv'!$B$1:$AF$1,0),FALSE)),VLOOKUP($B77,'Allokerad kvv'!$B$2:$AV$700,MATCH(V$1,'Allokerad kvv'!$B$1:$AV$1,0),FALSE),VLOOKUP($B77,'Justerad allokering kvv'!$B$1:$AG$700,MATCH(V$1,'Justerad allokering kvv'!$B$1:$AF$1,0),FALSE)))</f>
        <v>0</v>
      </c>
      <c r="W77">
        <f>IF($B77=" ","",IF(ISERROR(1/VLOOKUP($B77,'Justerad allokering kvv'!$B$1:$AG$700,MATCH(W$1,'Justerad allokering kvv'!$B$1:$AF$1,0),FALSE)),VLOOKUP($B77,'Allokerad kvv'!$B$2:$AV$700,MATCH(W$1,'Allokerad kvv'!$B$1:$AV$1,0),FALSE),VLOOKUP($B77,'Justerad allokering kvv'!$B$1:$AG$700,MATCH(W$1,'Justerad allokering kvv'!$B$1:$AF$1,0),FALSE)))</f>
        <v>0</v>
      </c>
      <c r="X77">
        <f>IF($B77=" ","",IF(ISERROR(1/VLOOKUP($B77,'Justerad allokering kvv'!$B$1:$AG$700,MATCH(X$1,'Justerad allokering kvv'!$B$1:$AF$1,0),FALSE)),VLOOKUP($B77,'Allokerad kvv'!$B$2:$AV$700,MATCH(X$1,'Allokerad kvv'!$B$1:$AV$1,0),FALSE),VLOOKUP($B77,'Justerad allokering kvv'!$B$1:$AG$700,MATCH(X$1,'Justerad allokering kvv'!$B$1:$AF$1,0),FALSE)))</f>
        <v>0</v>
      </c>
      <c r="Y77">
        <f>IF($B77=" ","",IF(ISERROR(1/VLOOKUP($B77,'Justerad allokering kvv'!$B$1:$AG$700,MATCH(Y$1,'Justerad allokering kvv'!$B$1:$AF$1,0),FALSE)),VLOOKUP($B77,'Allokerad kvv'!$B$2:$AV$700,MATCH(Y$1,'Allokerad kvv'!$B$1:$AV$1,0),FALSE),VLOOKUP($B77,'Justerad allokering kvv'!$B$1:$AG$700,MATCH(Y$1,'Justerad allokering kvv'!$B$1:$AF$1,0),FALSE)))</f>
        <v>0</v>
      </c>
      <c r="AB77">
        <f>IFERROR(VLOOKUP($B77,Kraftvärmeprod!$B$1:$AO$424,MATCH("Tillförd energi från rökgaskondensering (GWh)",Kraftvärmeprod!$B$1:$AG$1,0),FALSE)/1,0)</f>
        <v>0</v>
      </c>
      <c r="AE77" s="122">
        <f t="shared" si="4"/>
        <v>0</v>
      </c>
      <c r="AG77">
        <f t="shared" si="5"/>
        <v>0</v>
      </c>
      <c r="AH77">
        <f t="shared" si="6"/>
        <v>0</v>
      </c>
      <c r="AI77" t="str">
        <f>IF(AH77=0,"",AH77/VLOOKUP(B77,Kraftvärmeprod!$B$1:$BC$480,MATCH("Summa tillförd energi exklusive rökgaskondensering",Kraftvärmeprod!$B$1:$BC$1,0),FALSE))</f>
        <v/>
      </c>
      <c r="AK77">
        <f t="shared" si="7"/>
        <v>0</v>
      </c>
    </row>
    <row r="78" spans="1:37" x14ac:dyDescent="0.25">
      <c r="A78" s="2" t="s">
        <v>133</v>
      </c>
      <c r="B78" s="2" t="s">
        <v>134</v>
      </c>
      <c r="C78">
        <f>IF($B78=" ","",IF(ISERROR(1/VLOOKUP($B78,'Justerad allokering kvv'!$B$1:$AG$700,MATCH(C$1,'Justerad allokering kvv'!$B$1:$AF$1,0),FALSE)),VLOOKUP($B78,'Allokerad kvv'!$B$2:$AV$700,MATCH(C$1,'Allokerad kvv'!$B$1:$AV$1,0),FALSE),VLOOKUP($B78,'Justerad allokering kvv'!$B$1:$AG$700,MATCH(C$1,'Justerad allokering kvv'!$B$1:$AF$1,0),FALSE)))</f>
        <v>0</v>
      </c>
      <c r="D78">
        <f>IF($B78=" ","",IF(ISERROR(1/VLOOKUP($B78,'Justerad allokering kvv'!$B$1:$AG$700,MATCH(D$1,'Justerad allokering kvv'!$B$1:$AF$1,0),FALSE)),VLOOKUP($B78,'Allokerad kvv'!$B$2:$AV$700,MATCH(D$1,'Allokerad kvv'!$B$1:$AV$1,0),FALSE),VLOOKUP($B78,'Justerad allokering kvv'!$B$1:$AG$700,MATCH(D$1,'Justerad allokering kvv'!$B$1:$AF$1,0),FALSE)))</f>
        <v>0</v>
      </c>
      <c r="E78">
        <f>IF($B78=" ","",IF(ISERROR(1/VLOOKUP($B78,'Justerad allokering kvv'!$B$1:$AG$700,MATCH(E$1,'Justerad allokering kvv'!$B$1:$AF$1,0),FALSE)),VLOOKUP($B78,'Allokerad kvv'!$B$2:$AV$700,MATCH(E$1,'Allokerad kvv'!$B$1:$AV$1,0),FALSE),VLOOKUP($B78,'Justerad allokering kvv'!$B$1:$AG$700,MATCH(E$1,'Justerad allokering kvv'!$B$1:$AF$1,0),FALSE)))</f>
        <v>0</v>
      </c>
      <c r="F78">
        <f>IF($B78=" ","",IF(ISERROR(1/VLOOKUP($B78,'Justerad allokering kvv'!$B$1:$AG$700,MATCH(F$1,'Justerad allokering kvv'!$B$1:$AF$1,0),FALSE)),VLOOKUP($B78,'Allokerad kvv'!$B$2:$AV$700,MATCH(F$1,'Allokerad kvv'!$B$1:$AV$1,0),FALSE),VLOOKUP($B78,'Justerad allokering kvv'!$B$1:$AG$700,MATCH(F$1,'Justerad allokering kvv'!$B$1:$AF$1,0),FALSE)))</f>
        <v>0</v>
      </c>
      <c r="G78">
        <f>IF($B78=" ","",IF(ISERROR(1/VLOOKUP($B78,'Justerad allokering kvv'!$B$1:$AG$700,MATCH(G$1,'Justerad allokering kvv'!$B$1:$AF$1,0),FALSE)),VLOOKUP($B78,'Allokerad kvv'!$B$2:$AV$700,MATCH(G$1,'Allokerad kvv'!$B$1:$AV$1,0),FALSE),VLOOKUP($B78,'Justerad allokering kvv'!$B$1:$AG$700,MATCH(G$1,'Justerad allokering kvv'!$B$1:$AF$1,0),FALSE)))</f>
        <v>0</v>
      </c>
      <c r="H78">
        <f>IF($B78=" ","",IF(ISERROR(1/VLOOKUP($B78,'Justerad allokering kvv'!$B$1:$AG$700,MATCH(H$1,'Justerad allokering kvv'!$B$1:$AF$1,0),FALSE)),VLOOKUP($B78,'Allokerad kvv'!$B$2:$AV$700,MATCH(H$1,'Allokerad kvv'!$B$1:$AV$1,0),FALSE),VLOOKUP($B78,'Justerad allokering kvv'!$B$1:$AG$700,MATCH(H$1,'Justerad allokering kvv'!$B$1:$AF$1,0),FALSE)))</f>
        <v>0</v>
      </c>
      <c r="I78">
        <f>IF($B78=" ","",IF(ISERROR(1/VLOOKUP($B78,'Justerad allokering kvv'!$B$1:$AG$700,MATCH(I$1,'Justerad allokering kvv'!$B$1:$AF$1,0),FALSE)),VLOOKUP($B78,'Allokerad kvv'!$B$2:$AV$700,MATCH(I$1,'Allokerad kvv'!$B$1:$AV$1,0),FALSE),VLOOKUP($B78,'Justerad allokering kvv'!$B$1:$AG$700,MATCH(I$1,'Justerad allokering kvv'!$B$1:$AF$1,0),FALSE)))</f>
        <v>0</v>
      </c>
      <c r="J78">
        <f>IF($B78=" ","",IF(ISERROR(1/VLOOKUP($B78,'Justerad allokering kvv'!$B$1:$AG$700,MATCH(J$1,'Justerad allokering kvv'!$B$1:$AF$1,0),FALSE)),VLOOKUP($B78,'Allokerad kvv'!$B$2:$AV$700,MATCH(J$1,'Allokerad kvv'!$B$1:$AV$1,0),FALSE),VLOOKUP($B78,'Justerad allokering kvv'!$B$1:$AG$700,MATCH(J$1,'Justerad allokering kvv'!$B$1:$AF$1,0),FALSE)))</f>
        <v>0</v>
      </c>
      <c r="K78">
        <f>IF($B78=" ","",IF(ISERROR(1/VLOOKUP($B78,'Justerad allokering kvv'!$B$1:$AG$700,MATCH(K$1,'Justerad allokering kvv'!$B$1:$AF$1,0),FALSE)),VLOOKUP($B78,'Allokerad kvv'!$B$2:$AV$700,MATCH(K$1,'Allokerad kvv'!$B$1:$AV$1,0),FALSE),VLOOKUP($B78,'Justerad allokering kvv'!$B$1:$AG$700,MATCH(K$1,'Justerad allokering kvv'!$B$1:$AF$1,0),FALSE)))</f>
        <v>0</v>
      </c>
      <c r="L78">
        <f>IF($B78=" ","",IF(ISERROR(1/VLOOKUP($B78,'Justerad allokering kvv'!$B$1:$AG$700,MATCH(L$1,'Justerad allokering kvv'!$B$1:$AF$1,0),FALSE)),VLOOKUP($B78,'Allokerad kvv'!$B$2:$AV$700,MATCH(L$1,'Allokerad kvv'!$B$1:$AV$1,0),FALSE),VLOOKUP($B78,'Justerad allokering kvv'!$B$1:$AG$700,MATCH(L$1,'Justerad allokering kvv'!$B$1:$AF$1,0),FALSE)))</f>
        <v>0</v>
      </c>
      <c r="M78">
        <f>IF($B78=" ","",IF(ISERROR(1/VLOOKUP($B78,'Justerad allokering kvv'!$B$1:$AG$700,MATCH(M$1,'Justerad allokering kvv'!$B$1:$AF$1,0),FALSE)),VLOOKUP($B78,'Allokerad kvv'!$B$2:$AV$700,MATCH(M$1,'Allokerad kvv'!$B$1:$AV$1,0),FALSE),VLOOKUP($B78,'Justerad allokering kvv'!$B$1:$AG$700,MATCH(M$1,'Justerad allokering kvv'!$B$1:$AF$1,0),FALSE)))</f>
        <v>0</v>
      </c>
      <c r="N78">
        <f>IF($B78=" ","",IF(ISERROR(1/VLOOKUP($B78,'Justerad allokering kvv'!$B$1:$AG$700,MATCH(N$1,'Justerad allokering kvv'!$B$1:$AF$1,0),FALSE)),VLOOKUP($B78,'Allokerad kvv'!$B$2:$AV$700,MATCH(N$1,'Allokerad kvv'!$B$1:$AV$1,0),FALSE),VLOOKUP($B78,'Justerad allokering kvv'!$B$1:$AG$700,MATCH(N$1,'Justerad allokering kvv'!$B$1:$AF$1,0),FALSE)))</f>
        <v>0</v>
      </c>
      <c r="O78">
        <f>IF($B78=" ","",IF(ISERROR(1/VLOOKUP($B78,'Justerad allokering kvv'!$B$1:$AG$700,MATCH(O$1,'Justerad allokering kvv'!$B$1:$AF$1,0),FALSE)),VLOOKUP($B78,'Allokerad kvv'!$B$2:$AV$700,MATCH(O$1,'Allokerad kvv'!$B$1:$AV$1,0),FALSE),VLOOKUP($B78,'Justerad allokering kvv'!$B$1:$AG$700,MATCH(O$1,'Justerad allokering kvv'!$B$1:$AF$1,0),FALSE)))</f>
        <v>0</v>
      </c>
      <c r="P78">
        <f>IF($B78=" ","",IF(ISERROR(1/VLOOKUP($B78,'Justerad allokering kvv'!$B$1:$AG$700,MATCH(P$1,'Justerad allokering kvv'!$B$1:$AF$1,0),FALSE)),VLOOKUP($B78,'Allokerad kvv'!$B$2:$AV$700,MATCH(P$1,'Allokerad kvv'!$B$1:$AV$1,0),FALSE),VLOOKUP($B78,'Justerad allokering kvv'!$B$1:$AG$700,MATCH(P$1,'Justerad allokering kvv'!$B$1:$AF$1,0),FALSE)))</f>
        <v>0</v>
      </c>
      <c r="Q78">
        <f>IF($B78=" ","",IF(ISERROR(1/VLOOKUP($B78,'Justerad allokering kvv'!$B$1:$AG$700,MATCH(Q$1,'Justerad allokering kvv'!$B$1:$AF$1,0),FALSE)),VLOOKUP($B78,'Allokerad kvv'!$B$2:$AV$700,MATCH(Q$1,'Allokerad kvv'!$B$1:$AV$1,0),FALSE),VLOOKUP($B78,'Justerad allokering kvv'!$B$1:$AG$700,MATCH(Q$1,'Justerad allokering kvv'!$B$1:$AF$1,0),FALSE)))</f>
        <v>0</v>
      </c>
      <c r="R78">
        <f>IF($B78=" ","",IF(ISERROR(1/VLOOKUP($B78,'Justerad allokering kvv'!$B$1:$AG$700,MATCH(R$1,'Justerad allokering kvv'!$B$1:$AF$1,0),FALSE)),VLOOKUP($B78,'Allokerad kvv'!$B$2:$AV$700,MATCH(R$1,'Allokerad kvv'!$B$1:$AV$1,0),FALSE),VLOOKUP($B78,'Justerad allokering kvv'!$B$1:$AG$700,MATCH(R$1,'Justerad allokering kvv'!$B$1:$AF$1,0),FALSE)))</f>
        <v>0</v>
      </c>
      <c r="S78">
        <f>IF($B78=" ","",IF(ISERROR(1/VLOOKUP($B78,'Justerad allokering kvv'!$B$1:$AG$700,MATCH(S$1,'Justerad allokering kvv'!$B$1:$AF$1,0),FALSE)),VLOOKUP($B78,'Allokerad kvv'!$B$2:$AV$700,MATCH(S$1,'Allokerad kvv'!$B$1:$AV$1,0),FALSE),VLOOKUP($B78,'Justerad allokering kvv'!$B$1:$AG$700,MATCH(S$1,'Justerad allokering kvv'!$B$1:$AF$1,0),FALSE)))</f>
        <v>0</v>
      </c>
      <c r="T78">
        <f>IF($B78=" ","",IF(ISERROR(1/VLOOKUP($B78,'Justerad allokering kvv'!$B$1:$AG$700,MATCH(T$1,'Justerad allokering kvv'!$B$1:$AF$1,0),FALSE)),VLOOKUP($B78,'Allokerad kvv'!$B$2:$AV$700,MATCH(T$1,'Allokerad kvv'!$B$1:$AV$1,0),FALSE),VLOOKUP($B78,'Justerad allokering kvv'!$B$1:$AG$700,MATCH(T$1,'Justerad allokering kvv'!$B$1:$AF$1,0),FALSE)))</f>
        <v>0</v>
      </c>
      <c r="U78">
        <f>IF($B78=" ","",IF(ISERROR(1/VLOOKUP($B78,'Justerad allokering kvv'!$B$1:$AG$700,MATCH(U$1,'Justerad allokering kvv'!$B$1:$AF$1,0),FALSE)),VLOOKUP($B78,'Allokerad kvv'!$B$2:$AV$700,MATCH(U$1,'Allokerad kvv'!$B$1:$AV$1,0),FALSE),VLOOKUP($B78,'Justerad allokering kvv'!$B$1:$AG$700,MATCH(U$1,'Justerad allokering kvv'!$B$1:$AF$1,0),FALSE)))</f>
        <v>0</v>
      </c>
      <c r="V78">
        <f>IF($B78=" ","",IF(ISERROR(1/VLOOKUP($B78,'Justerad allokering kvv'!$B$1:$AG$700,MATCH(V$1,'Justerad allokering kvv'!$B$1:$AF$1,0),FALSE)),VLOOKUP($B78,'Allokerad kvv'!$B$2:$AV$700,MATCH(V$1,'Allokerad kvv'!$B$1:$AV$1,0),FALSE),VLOOKUP($B78,'Justerad allokering kvv'!$B$1:$AG$700,MATCH(V$1,'Justerad allokering kvv'!$B$1:$AF$1,0),FALSE)))</f>
        <v>0</v>
      </c>
      <c r="W78">
        <f>IF($B78=" ","",IF(ISERROR(1/VLOOKUP($B78,'Justerad allokering kvv'!$B$1:$AG$700,MATCH(W$1,'Justerad allokering kvv'!$B$1:$AF$1,0),FALSE)),VLOOKUP($B78,'Allokerad kvv'!$B$2:$AV$700,MATCH(W$1,'Allokerad kvv'!$B$1:$AV$1,0),FALSE),VLOOKUP($B78,'Justerad allokering kvv'!$B$1:$AG$700,MATCH(W$1,'Justerad allokering kvv'!$B$1:$AF$1,0),FALSE)))</f>
        <v>0</v>
      </c>
      <c r="X78">
        <f>IF($B78=" ","",IF(ISERROR(1/VLOOKUP($B78,'Justerad allokering kvv'!$B$1:$AG$700,MATCH(X$1,'Justerad allokering kvv'!$B$1:$AF$1,0),FALSE)),VLOOKUP($B78,'Allokerad kvv'!$B$2:$AV$700,MATCH(X$1,'Allokerad kvv'!$B$1:$AV$1,0),FALSE),VLOOKUP($B78,'Justerad allokering kvv'!$B$1:$AG$700,MATCH(X$1,'Justerad allokering kvv'!$B$1:$AF$1,0),FALSE)))</f>
        <v>0</v>
      </c>
      <c r="Y78">
        <f>IF($B78=" ","",IF(ISERROR(1/VLOOKUP($B78,'Justerad allokering kvv'!$B$1:$AG$700,MATCH(Y$1,'Justerad allokering kvv'!$B$1:$AF$1,0),FALSE)),VLOOKUP($B78,'Allokerad kvv'!$B$2:$AV$700,MATCH(Y$1,'Allokerad kvv'!$B$1:$AV$1,0),FALSE),VLOOKUP($B78,'Justerad allokering kvv'!$B$1:$AG$700,MATCH(Y$1,'Justerad allokering kvv'!$B$1:$AF$1,0),FALSE)))</f>
        <v>0</v>
      </c>
      <c r="AB78">
        <f>IFERROR(VLOOKUP($B78,Kraftvärmeprod!$B$1:$AO$424,MATCH("Tillförd energi från rökgaskondensering (GWh)",Kraftvärmeprod!$B$1:$AG$1,0),FALSE)/1,0)</f>
        <v>0</v>
      </c>
      <c r="AE78" s="122">
        <f t="shared" si="4"/>
        <v>0</v>
      </c>
      <c r="AG78">
        <f t="shared" si="5"/>
        <v>0</v>
      </c>
      <c r="AH78">
        <f t="shared" si="6"/>
        <v>0</v>
      </c>
      <c r="AI78" t="str">
        <f>IF(AH78=0,"",AH78/VLOOKUP(B78,Kraftvärmeprod!$B$1:$BC$480,MATCH("Summa tillförd energi exklusive rökgaskondensering",Kraftvärmeprod!$B$1:$BC$1,0),FALSE))</f>
        <v/>
      </c>
      <c r="AK78">
        <f t="shared" si="7"/>
        <v>0</v>
      </c>
    </row>
    <row r="79" spans="1:37" x14ac:dyDescent="0.25">
      <c r="A79" s="2" t="s">
        <v>135</v>
      </c>
      <c r="B79" s="2" t="s">
        <v>136</v>
      </c>
      <c r="C79">
        <f>IF($B79=" ","",IF(ISERROR(1/VLOOKUP($B79,'Justerad allokering kvv'!$B$1:$AG$700,MATCH(C$1,'Justerad allokering kvv'!$B$1:$AF$1,0),FALSE)),VLOOKUP($B79,'Allokerad kvv'!$B$2:$AV$700,MATCH(C$1,'Allokerad kvv'!$B$1:$AV$1,0),FALSE),VLOOKUP($B79,'Justerad allokering kvv'!$B$1:$AG$700,MATCH(C$1,'Justerad allokering kvv'!$B$1:$AF$1,0),FALSE)))</f>
        <v>0</v>
      </c>
      <c r="D79">
        <f>IF($B79=" ","",IF(ISERROR(1/VLOOKUP($B79,'Justerad allokering kvv'!$B$1:$AG$700,MATCH(D$1,'Justerad allokering kvv'!$B$1:$AF$1,0),FALSE)),VLOOKUP($B79,'Allokerad kvv'!$B$2:$AV$700,MATCH(D$1,'Allokerad kvv'!$B$1:$AV$1,0),FALSE),VLOOKUP($B79,'Justerad allokering kvv'!$B$1:$AG$700,MATCH(D$1,'Justerad allokering kvv'!$B$1:$AF$1,0),FALSE)))</f>
        <v>0</v>
      </c>
      <c r="E79">
        <f>IF($B79=" ","",IF(ISERROR(1/VLOOKUP($B79,'Justerad allokering kvv'!$B$1:$AG$700,MATCH(E$1,'Justerad allokering kvv'!$B$1:$AF$1,0),FALSE)),VLOOKUP($B79,'Allokerad kvv'!$B$2:$AV$700,MATCH(E$1,'Allokerad kvv'!$B$1:$AV$1,0),FALSE),VLOOKUP($B79,'Justerad allokering kvv'!$B$1:$AG$700,MATCH(E$1,'Justerad allokering kvv'!$B$1:$AF$1,0),FALSE)))</f>
        <v>0</v>
      </c>
      <c r="F79">
        <f>IF($B79=" ","",IF(ISERROR(1/VLOOKUP($B79,'Justerad allokering kvv'!$B$1:$AG$700,MATCH(F$1,'Justerad allokering kvv'!$B$1:$AF$1,0),FALSE)),VLOOKUP($B79,'Allokerad kvv'!$B$2:$AV$700,MATCH(F$1,'Allokerad kvv'!$B$1:$AV$1,0),FALSE),VLOOKUP($B79,'Justerad allokering kvv'!$B$1:$AG$700,MATCH(F$1,'Justerad allokering kvv'!$B$1:$AF$1,0),FALSE)))</f>
        <v>0</v>
      </c>
      <c r="G79">
        <f>IF($B79=" ","",IF(ISERROR(1/VLOOKUP($B79,'Justerad allokering kvv'!$B$1:$AG$700,MATCH(G$1,'Justerad allokering kvv'!$B$1:$AF$1,0),FALSE)),VLOOKUP($B79,'Allokerad kvv'!$B$2:$AV$700,MATCH(G$1,'Allokerad kvv'!$B$1:$AV$1,0),FALSE),VLOOKUP($B79,'Justerad allokering kvv'!$B$1:$AG$700,MATCH(G$1,'Justerad allokering kvv'!$B$1:$AF$1,0),FALSE)))</f>
        <v>0.54399799999999998</v>
      </c>
      <c r="H79">
        <f>IF($B79=" ","",IF(ISERROR(1/VLOOKUP($B79,'Justerad allokering kvv'!$B$1:$AG$700,MATCH(H$1,'Justerad allokering kvv'!$B$1:$AF$1,0),FALSE)),VLOOKUP($B79,'Allokerad kvv'!$B$2:$AV$700,MATCH(H$1,'Allokerad kvv'!$B$1:$AV$1,0),FALSE),VLOOKUP($B79,'Justerad allokering kvv'!$B$1:$AG$700,MATCH(H$1,'Justerad allokering kvv'!$B$1:$AF$1,0),FALSE)))</f>
        <v>0</v>
      </c>
      <c r="I79">
        <f>IF($B79=" ","",IF(ISERROR(1/VLOOKUP($B79,'Justerad allokering kvv'!$B$1:$AG$700,MATCH(I$1,'Justerad allokering kvv'!$B$1:$AF$1,0),FALSE)),VLOOKUP($B79,'Allokerad kvv'!$B$2:$AV$700,MATCH(I$1,'Allokerad kvv'!$B$1:$AV$1,0),FALSE),VLOOKUP($B79,'Justerad allokering kvv'!$B$1:$AG$700,MATCH(I$1,'Justerad allokering kvv'!$B$1:$AF$1,0),FALSE)))</f>
        <v>0</v>
      </c>
      <c r="J79">
        <f>IF($B79=" ","",IF(ISERROR(1/VLOOKUP($B79,'Justerad allokering kvv'!$B$1:$AG$700,MATCH(J$1,'Justerad allokering kvv'!$B$1:$AF$1,0),FALSE)),VLOOKUP($B79,'Allokerad kvv'!$B$2:$AV$700,MATCH(J$1,'Allokerad kvv'!$B$1:$AV$1,0),FALSE),VLOOKUP($B79,'Justerad allokering kvv'!$B$1:$AG$700,MATCH(J$1,'Justerad allokering kvv'!$B$1:$AF$1,0),FALSE)))</f>
        <v>6.22546</v>
      </c>
      <c r="K79">
        <f>IF($B79=" ","",IF(ISERROR(1/VLOOKUP($B79,'Justerad allokering kvv'!$B$1:$AG$700,MATCH(K$1,'Justerad allokering kvv'!$B$1:$AF$1,0),FALSE)),VLOOKUP($B79,'Allokerad kvv'!$B$2:$AV$700,MATCH(K$1,'Allokerad kvv'!$B$1:$AV$1,0),FALSE),VLOOKUP($B79,'Justerad allokering kvv'!$B$1:$AG$700,MATCH(K$1,'Justerad allokering kvv'!$B$1:$AF$1,0),FALSE)))</f>
        <v>0</v>
      </c>
      <c r="L79">
        <f>IF($B79=" ","",IF(ISERROR(1/VLOOKUP($B79,'Justerad allokering kvv'!$B$1:$AG$700,MATCH(L$1,'Justerad allokering kvv'!$B$1:$AF$1,0),FALSE)),VLOOKUP($B79,'Allokerad kvv'!$B$2:$AV$700,MATCH(L$1,'Allokerad kvv'!$B$1:$AV$1,0),FALSE),VLOOKUP($B79,'Justerad allokering kvv'!$B$1:$AG$700,MATCH(L$1,'Justerad allokering kvv'!$B$1:$AF$1,0),FALSE)))</f>
        <v>154.703</v>
      </c>
      <c r="M79">
        <f>IF($B79=" ","",IF(ISERROR(1/VLOOKUP($B79,'Justerad allokering kvv'!$B$1:$AG$700,MATCH(M$1,'Justerad allokering kvv'!$B$1:$AF$1,0),FALSE)),VLOOKUP($B79,'Allokerad kvv'!$B$2:$AV$700,MATCH(M$1,'Allokerad kvv'!$B$1:$AV$1,0),FALSE),VLOOKUP($B79,'Justerad allokering kvv'!$B$1:$AG$700,MATCH(M$1,'Justerad allokering kvv'!$B$1:$AF$1,0),FALSE)))</f>
        <v>0</v>
      </c>
      <c r="N79">
        <f>IF($B79=" ","",IF(ISERROR(1/VLOOKUP($B79,'Justerad allokering kvv'!$B$1:$AG$700,MATCH(N$1,'Justerad allokering kvv'!$B$1:$AF$1,0),FALSE)),VLOOKUP($B79,'Allokerad kvv'!$B$2:$AV$700,MATCH(N$1,'Allokerad kvv'!$B$1:$AV$1,0),FALSE),VLOOKUP($B79,'Justerad allokering kvv'!$B$1:$AG$700,MATCH(N$1,'Justerad allokering kvv'!$B$1:$AF$1,0),FALSE)))</f>
        <v>0.31127300000000002</v>
      </c>
      <c r="O79">
        <f>IF($B79=" ","",IF(ISERROR(1/VLOOKUP($B79,'Justerad allokering kvv'!$B$1:$AG$700,MATCH(O$1,'Justerad allokering kvv'!$B$1:$AF$1,0),FALSE)),VLOOKUP($B79,'Allokerad kvv'!$B$2:$AV$700,MATCH(O$1,'Allokerad kvv'!$B$1:$AV$1,0),FALSE),VLOOKUP($B79,'Justerad allokering kvv'!$B$1:$AG$700,MATCH(O$1,'Justerad allokering kvv'!$B$1:$AF$1,0),FALSE)))</f>
        <v>0</v>
      </c>
      <c r="P79">
        <f>IF($B79=" ","",IF(ISERROR(1/VLOOKUP($B79,'Justerad allokering kvv'!$B$1:$AG$700,MATCH(P$1,'Justerad allokering kvv'!$B$1:$AF$1,0),FALSE)),VLOOKUP($B79,'Allokerad kvv'!$B$2:$AV$700,MATCH(P$1,'Allokerad kvv'!$B$1:$AV$1,0),FALSE),VLOOKUP($B79,'Justerad allokering kvv'!$B$1:$AG$700,MATCH(P$1,'Justerad allokering kvv'!$B$1:$AF$1,0),FALSE)))</f>
        <v>0</v>
      </c>
      <c r="Q79">
        <f>IF($B79=" ","",IF(ISERROR(1/VLOOKUP($B79,'Justerad allokering kvv'!$B$1:$AG$700,MATCH(Q$1,'Justerad allokering kvv'!$B$1:$AF$1,0),FALSE)),VLOOKUP($B79,'Allokerad kvv'!$B$2:$AV$700,MATCH(Q$1,'Allokerad kvv'!$B$1:$AV$1,0),FALSE),VLOOKUP($B79,'Justerad allokering kvv'!$B$1:$AG$700,MATCH(Q$1,'Justerad allokering kvv'!$B$1:$AF$1,0),FALSE)))</f>
        <v>0</v>
      </c>
      <c r="R79">
        <f>IF($B79=" ","",IF(ISERROR(1/VLOOKUP($B79,'Justerad allokering kvv'!$B$1:$AG$700,MATCH(R$1,'Justerad allokering kvv'!$B$1:$AF$1,0),FALSE)),VLOOKUP($B79,'Allokerad kvv'!$B$2:$AV$700,MATCH(R$1,'Allokerad kvv'!$B$1:$AV$1,0),FALSE),VLOOKUP($B79,'Justerad allokering kvv'!$B$1:$AG$700,MATCH(R$1,'Justerad allokering kvv'!$B$1:$AF$1,0),FALSE)))</f>
        <v>4.6504399999999997</v>
      </c>
      <c r="S79">
        <f>IF($B79=" ","",IF(ISERROR(1/VLOOKUP($B79,'Justerad allokering kvv'!$B$1:$AG$700,MATCH(S$1,'Justerad allokering kvv'!$B$1:$AF$1,0),FALSE)),VLOOKUP($B79,'Allokerad kvv'!$B$2:$AV$700,MATCH(S$1,'Allokerad kvv'!$B$1:$AV$1,0),FALSE),VLOOKUP($B79,'Justerad allokering kvv'!$B$1:$AG$700,MATCH(S$1,'Justerad allokering kvv'!$B$1:$AF$1,0),FALSE)))</f>
        <v>0</v>
      </c>
      <c r="T79">
        <f>IF($B79=" ","",IF(ISERROR(1/VLOOKUP($B79,'Justerad allokering kvv'!$B$1:$AG$700,MATCH(T$1,'Justerad allokering kvv'!$B$1:$AF$1,0),FALSE)),VLOOKUP($B79,'Allokerad kvv'!$B$2:$AV$700,MATCH(T$1,'Allokerad kvv'!$B$1:$AV$1,0),FALSE),VLOOKUP($B79,'Justerad allokering kvv'!$B$1:$AG$700,MATCH(T$1,'Justerad allokering kvv'!$B$1:$AF$1,0),FALSE)))</f>
        <v>0</v>
      </c>
      <c r="U79">
        <f>IF($B79=" ","",IF(ISERROR(1/VLOOKUP($B79,'Justerad allokering kvv'!$B$1:$AG$700,MATCH(U$1,'Justerad allokering kvv'!$B$1:$AF$1,0),FALSE)),VLOOKUP($B79,'Allokerad kvv'!$B$2:$AV$700,MATCH(U$1,'Allokerad kvv'!$B$1:$AV$1,0),FALSE),VLOOKUP($B79,'Justerad allokering kvv'!$B$1:$AG$700,MATCH(U$1,'Justerad allokering kvv'!$B$1:$AF$1,0),FALSE)))</f>
        <v>0</v>
      </c>
      <c r="V79">
        <f>IF($B79=" ","",IF(ISERROR(1/VLOOKUP($B79,'Justerad allokering kvv'!$B$1:$AG$700,MATCH(V$1,'Justerad allokering kvv'!$B$1:$AF$1,0),FALSE)),VLOOKUP($B79,'Allokerad kvv'!$B$2:$AV$700,MATCH(V$1,'Allokerad kvv'!$B$1:$AV$1,0),FALSE),VLOOKUP($B79,'Justerad allokering kvv'!$B$1:$AG$700,MATCH(V$1,'Justerad allokering kvv'!$B$1:$AF$1,0),FALSE)))</f>
        <v>8.5984999999999996</v>
      </c>
      <c r="W79">
        <f>IF($B79=" ","",IF(ISERROR(1/VLOOKUP($B79,'Justerad allokering kvv'!$B$1:$AG$700,MATCH(W$1,'Justerad allokering kvv'!$B$1:$AF$1,0),FALSE)),VLOOKUP($B79,'Allokerad kvv'!$B$2:$AV$700,MATCH(W$1,'Allokerad kvv'!$B$1:$AV$1,0),FALSE),VLOOKUP($B79,'Justerad allokering kvv'!$B$1:$AG$700,MATCH(W$1,'Justerad allokering kvv'!$B$1:$AF$1,0),FALSE)))</f>
        <v>0</v>
      </c>
      <c r="X79">
        <f>IF($B79=" ","",IF(ISERROR(1/VLOOKUP($B79,'Justerad allokering kvv'!$B$1:$AG$700,MATCH(X$1,'Justerad allokering kvv'!$B$1:$AF$1,0),FALSE)),VLOOKUP($B79,'Allokerad kvv'!$B$2:$AV$700,MATCH(X$1,'Allokerad kvv'!$B$1:$AV$1,0),FALSE),VLOOKUP($B79,'Justerad allokering kvv'!$B$1:$AG$700,MATCH(X$1,'Justerad allokering kvv'!$B$1:$AF$1,0),FALSE)))</f>
        <v>0</v>
      </c>
      <c r="Y79">
        <f>IF($B79=" ","",IF(ISERROR(1/VLOOKUP($B79,'Justerad allokering kvv'!$B$1:$AG$700,MATCH(Y$1,'Justerad allokering kvv'!$B$1:$AF$1,0),FALSE)),VLOOKUP($B79,'Allokerad kvv'!$B$2:$AV$700,MATCH(Y$1,'Allokerad kvv'!$B$1:$AV$1,0),FALSE),VLOOKUP($B79,'Justerad allokering kvv'!$B$1:$AG$700,MATCH(Y$1,'Justerad allokering kvv'!$B$1:$AF$1,0),FALSE)))</f>
        <v>2.4901800000000001</v>
      </c>
      <c r="AB79">
        <f>IFERROR(VLOOKUP($B79,Kraftvärmeprod!$B$1:$AO$424,MATCH("Tillförd energi från rökgaskondensering (GWh)",Kraftvärmeprod!$B$1:$AG$1,0),FALSE)/1,0)</f>
        <v>23</v>
      </c>
      <c r="AE79" s="122">
        <f t="shared" si="4"/>
        <v>200.52285100000003</v>
      </c>
      <c r="AG79">
        <f t="shared" si="5"/>
        <v>195.87241100000003</v>
      </c>
      <c r="AH79">
        <f t="shared" si="6"/>
        <v>172.87241100000003</v>
      </c>
      <c r="AI79">
        <f>IF(AH79=0,"",AH79/VLOOKUP(B79,Kraftvärmeprod!$B$1:$BC$480,MATCH("Summa tillförd energi exklusive rökgaskondensering",Kraftvärmeprod!$B$1:$BC$1,0),FALSE))</f>
        <v>0.6200588629842182</v>
      </c>
      <c r="AK79">
        <f t="shared" si="7"/>
        <v>172.32841300000001</v>
      </c>
    </row>
    <row r="80" spans="1:37" x14ac:dyDescent="0.25">
      <c r="A80" s="2" t="s">
        <v>137</v>
      </c>
      <c r="B80" s="2" t="s">
        <v>138</v>
      </c>
      <c r="C80">
        <f>IF($B80=" ","",IF(ISERROR(1/VLOOKUP($B80,'Justerad allokering kvv'!$B$1:$AG$700,MATCH(C$1,'Justerad allokering kvv'!$B$1:$AF$1,0),FALSE)),VLOOKUP($B80,'Allokerad kvv'!$B$2:$AV$700,MATCH(C$1,'Allokerad kvv'!$B$1:$AV$1,0),FALSE),VLOOKUP($B80,'Justerad allokering kvv'!$B$1:$AG$700,MATCH(C$1,'Justerad allokering kvv'!$B$1:$AF$1,0),FALSE)))</f>
        <v>0</v>
      </c>
      <c r="D80">
        <f>IF($B80=" ","",IF(ISERROR(1/VLOOKUP($B80,'Justerad allokering kvv'!$B$1:$AG$700,MATCH(D$1,'Justerad allokering kvv'!$B$1:$AF$1,0),FALSE)),VLOOKUP($B80,'Allokerad kvv'!$B$2:$AV$700,MATCH(D$1,'Allokerad kvv'!$B$1:$AV$1,0),FALSE),VLOOKUP($B80,'Justerad allokering kvv'!$B$1:$AG$700,MATCH(D$1,'Justerad allokering kvv'!$B$1:$AF$1,0),FALSE)))</f>
        <v>0</v>
      </c>
      <c r="E80">
        <f>IF($B80=" ","",IF(ISERROR(1/VLOOKUP($B80,'Justerad allokering kvv'!$B$1:$AG$700,MATCH(E$1,'Justerad allokering kvv'!$B$1:$AF$1,0),FALSE)),VLOOKUP($B80,'Allokerad kvv'!$B$2:$AV$700,MATCH(E$1,'Allokerad kvv'!$B$1:$AV$1,0),FALSE),VLOOKUP($B80,'Justerad allokering kvv'!$B$1:$AG$700,MATCH(E$1,'Justerad allokering kvv'!$B$1:$AF$1,0),FALSE)))</f>
        <v>89.98</v>
      </c>
      <c r="F80">
        <f>IF($B80=" ","",IF(ISERROR(1/VLOOKUP($B80,'Justerad allokering kvv'!$B$1:$AG$700,MATCH(F$1,'Justerad allokering kvv'!$B$1:$AF$1,0),FALSE)),VLOOKUP($B80,'Allokerad kvv'!$B$2:$AV$700,MATCH(F$1,'Allokerad kvv'!$B$1:$AV$1,0),FALSE),VLOOKUP($B80,'Justerad allokering kvv'!$B$1:$AG$700,MATCH(F$1,'Justerad allokering kvv'!$B$1:$AF$1,0),FALSE)))</f>
        <v>0</v>
      </c>
      <c r="G80">
        <f>IF($B80=" ","",IF(ISERROR(1/VLOOKUP($B80,'Justerad allokering kvv'!$B$1:$AG$700,MATCH(G$1,'Justerad allokering kvv'!$B$1:$AF$1,0),FALSE)),VLOOKUP($B80,'Allokerad kvv'!$B$2:$AV$700,MATCH(G$1,'Allokerad kvv'!$B$1:$AV$1,0),FALSE),VLOOKUP($B80,'Justerad allokering kvv'!$B$1:$AG$700,MATCH(G$1,'Justerad allokering kvv'!$B$1:$AF$1,0),FALSE)))</f>
        <v>0.41064099999999998</v>
      </c>
      <c r="H80">
        <f>IF($B80=" ","",IF(ISERROR(1/VLOOKUP($B80,'Justerad allokering kvv'!$B$1:$AG$700,MATCH(H$1,'Justerad allokering kvv'!$B$1:$AF$1,0),FALSE)),VLOOKUP($B80,'Allokerad kvv'!$B$2:$AV$700,MATCH(H$1,'Allokerad kvv'!$B$1:$AV$1,0),FALSE),VLOOKUP($B80,'Justerad allokering kvv'!$B$1:$AG$700,MATCH(H$1,'Justerad allokering kvv'!$B$1:$AF$1,0),FALSE)))</f>
        <v>0</v>
      </c>
      <c r="I80">
        <f>IF($B80=" ","",IF(ISERROR(1/VLOOKUP($B80,'Justerad allokering kvv'!$B$1:$AG$700,MATCH(I$1,'Justerad allokering kvv'!$B$1:$AF$1,0),FALSE)),VLOOKUP($B80,'Allokerad kvv'!$B$2:$AV$700,MATCH(I$1,'Allokerad kvv'!$B$1:$AV$1,0),FALSE),VLOOKUP($B80,'Justerad allokering kvv'!$B$1:$AG$700,MATCH(I$1,'Justerad allokering kvv'!$B$1:$AF$1,0),FALSE)))</f>
        <v>0</v>
      </c>
      <c r="J80">
        <f>IF($B80=" ","",IF(ISERROR(1/VLOOKUP($B80,'Justerad allokering kvv'!$B$1:$AG$700,MATCH(J$1,'Justerad allokering kvv'!$B$1:$AF$1,0),FALSE)),VLOOKUP($B80,'Allokerad kvv'!$B$2:$AV$700,MATCH(J$1,'Allokerad kvv'!$B$1:$AV$1,0),FALSE),VLOOKUP($B80,'Justerad allokering kvv'!$B$1:$AG$700,MATCH(J$1,'Justerad allokering kvv'!$B$1:$AF$1,0),FALSE)))</f>
        <v>267.798</v>
      </c>
      <c r="K80">
        <f>IF($B80=" ","",IF(ISERROR(1/VLOOKUP($B80,'Justerad allokering kvv'!$B$1:$AG$700,MATCH(K$1,'Justerad allokering kvv'!$B$1:$AF$1,0),FALSE)),VLOOKUP($B80,'Allokerad kvv'!$B$2:$AV$700,MATCH(K$1,'Allokerad kvv'!$B$1:$AV$1,0),FALSE),VLOOKUP($B80,'Justerad allokering kvv'!$B$1:$AG$700,MATCH(K$1,'Justerad allokering kvv'!$B$1:$AF$1,0),FALSE)))</f>
        <v>0</v>
      </c>
      <c r="L80">
        <f>IF($B80=" ","",IF(ISERROR(1/VLOOKUP($B80,'Justerad allokering kvv'!$B$1:$AG$700,MATCH(L$1,'Justerad allokering kvv'!$B$1:$AF$1,0),FALSE)),VLOOKUP($B80,'Allokerad kvv'!$B$2:$AV$700,MATCH(L$1,'Allokerad kvv'!$B$1:$AV$1,0),FALSE),VLOOKUP($B80,'Justerad allokering kvv'!$B$1:$AG$700,MATCH(L$1,'Justerad allokering kvv'!$B$1:$AF$1,0),FALSE)))</f>
        <v>0</v>
      </c>
      <c r="M80">
        <f>IF($B80=" ","",IF(ISERROR(1/VLOOKUP($B80,'Justerad allokering kvv'!$B$1:$AG$700,MATCH(M$1,'Justerad allokering kvv'!$B$1:$AF$1,0),FALSE)),VLOOKUP($B80,'Allokerad kvv'!$B$2:$AV$700,MATCH(M$1,'Allokerad kvv'!$B$1:$AV$1,0),FALSE),VLOOKUP($B80,'Justerad allokering kvv'!$B$1:$AG$700,MATCH(M$1,'Justerad allokering kvv'!$B$1:$AF$1,0),FALSE)))</f>
        <v>0</v>
      </c>
      <c r="N80">
        <f>IF($B80=" ","",IF(ISERROR(1/VLOOKUP($B80,'Justerad allokering kvv'!$B$1:$AG$700,MATCH(N$1,'Justerad allokering kvv'!$B$1:$AF$1,0),FALSE)),VLOOKUP($B80,'Allokerad kvv'!$B$2:$AV$700,MATCH(N$1,'Allokerad kvv'!$B$1:$AV$1,0),FALSE),VLOOKUP($B80,'Justerad allokering kvv'!$B$1:$AG$700,MATCH(N$1,'Justerad allokering kvv'!$B$1:$AF$1,0),FALSE)))</f>
        <v>0</v>
      </c>
      <c r="O80">
        <f>IF($B80=" ","",IF(ISERROR(1/VLOOKUP($B80,'Justerad allokering kvv'!$B$1:$AG$700,MATCH(O$1,'Justerad allokering kvv'!$B$1:$AF$1,0),FALSE)),VLOOKUP($B80,'Allokerad kvv'!$B$2:$AV$700,MATCH(O$1,'Allokerad kvv'!$B$1:$AV$1,0),FALSE),VLOOKUP($B80,'Justerad allokering kvv'!$B$1:$AG$700,MATCH(O$1,'Justerad allokering kvv'!$B$1:$AF$1,0),FALSE)))</f>
        <v>0</v>
      </c>
      <c r="P80">
        <f>IF($B80=" ","",IF(ISERROR(1/VLOOKUP($B80,'Justerad allokering kvv'!$B$1:$AG$700,MATCH(P$1,'Justerad allokering kvv'!$B$1:$AF$1,0),FALSE)),VLOOKUP($B80,'Allokerad kvv'!$B$2:$AV$700,MATCH(P$1,'Allokerad kvv'!$B$1:$AV$1,0),FALSE),VLOOKUP($B80,'Justerad allokering kvv'!$B$1:$AG$700,MATCH(P$1,'Justerad allokering kvv'!$B$1:$AF$1,0),FALSE)))</f>
        <v>0</v>
      </c>
      <c r="Q80">
        <f>IF($B80=" ","",IF(ISERROR(1/VLOOKUP($B80,'Justerad allokering kvv'!$B$1:$AG$700,MATCH(Q$1,'Justerad allokering kvv'!$B$1:$AF$1,0),FALSE)),VLOOKUP($B80,'Allokerad kvv'!$B$2:$AV$700,MATCH(Q$1,'Allokerad kvv'!$B$1:$AV$1,0),FALSE),VLOOKUP($B80,'Justerad allokering kvv'!$B$1:$AG$700,MATCH(Q$1,'Justerad allokering kvv'!$B$1:$AF$1,0),FALSE)))</f>
        <v>0</v>
      </c>
      <c r="R80">
        <f>IF($B80=" ","",IF(ISERROR(1/VLOOKUP($B80,'Justerad allokering kvv'!$B$1:$AG$700,MATCH(R$1,'Justerad allokering kvv'!$B$1:$AF$1,0),FALSE)),VLOOKUP($B80,'Allokerad kvv'!$B$2:$AV$700,MATCH(R$1,'Allokerad kvv'!$B$1:$AV$1,0),FALSE),VLOOKUP($B80,'Justerad allokering kvv'!$B$1:$AG$700,MATCH(R$1,'Justerad allokering kvv'!$B$1:$AF$1,0),FALSE)))</f>
        <v>11.832700000000001</v>
      </c>
      <c r="S80">
        <f>IF($B80=" ","",IF(ISERROR(1/VLOOKUP($B80,'Justerad allokering kvv'!$B$1:$AG$700,MATCH(S$1,'Justerad allokering kvv'!$B$1:$AF$1,0),FALSE)),VLOOKUP($B80,'Allokerad kvv'!$B$2:$AV$700,MATCH(S$1,'Allokerad kvv'!$B$1:$AV$1,0),FALSE),VLOOKUP($B80,'Justerad allokering kvv'!$B$1:$AG$700,MATCH(S$1,'Justerad allokering kvv'!$B$1:$AF$1,0),FALSE)))</f>
        <v>0</v>
      </c>
      <c r="T80">
        <f>IF($B80=" ","",IF(ISERROR(1/VLOOKUP($B80,'Justerad allokering kvv'!$B$1:$AG$700,MATCH(T$1,'Justerad allokering kvv'!$B$1:$AF$1,0),FALSE)),VLOOKUP($B80,'Allokerad kvv'!$B$2:$AV$700,MATCH(T$1,'Allokerad kvv'!$B$1:$AV$1,0),FALSE),VLOOKUP($B80,'Justerad allokering kvv'!$B$1:$AG$700,MATCH(T$1,'Justerad allokering kvv'!$B$1:$AF$1,0),FALSE)))</f>
        <v>0</v>
      </c>
      <c r="U80">
        <f>IF($B80=" ","",IF(ISERROR(1/VLOOKUP($B80,'Justerad allokering kvv'!$B$1:$AG$700,MATCH(U$1,'Justerad allokering kvv'!$B$1:$AF$1,0),FALSE)),VLOOKUP($B80,'Allokerad kvv'!$B$2:$AV$700,MATCH(U$1,'Allokerad kvv'!$B$1:$AV$1,0),FALSE),VLOOKUP($B80,'Justerad allokering kvv'!$B$1:$AG$700,MATCH(U$1,'Justerad allokering kvv'!$B$1:$AF$1,0),FALSE)))</f>
        <v>0</v>
      </c>
      <c r="V80">
        <f>IF($B80=" ","",IF(ISERROR(1/VLOOKUP($B80,'Justerad allokering kvv'!$B$1:$AG$700,MATCH(V$1,'Justerad allokering kvv'!$B$1:$AF$1,0),FALSE)),VLOOKUP($B80,'Allokerad kvv'!$B$2:$AV$700,MATCH(V$1,'Allokerad kvv'!$B$1:$AV$1,0),FALSE),VLOOKUP($B80,'Justerad allokering kvv'!$B$1:$AG$700,MATCH(V$1,'Justerad allokering kvv'!$B$1:$AF$1,0),FALSE)))</f>
        <v>0</v>
      </c>
      <c r="W80">
        <f>IF($B80=" ","",IF(ISERROR(1/VLOOKUP($B80,'Justerad allokering kvv'!$B$1:$AG$700,MATCH(W$1,'Justerad allokering kvv'!$B$1:$AF$1,0),FALSE)),VLOOKUP($B80,'Allokerad kvv'!$B$2:$AV$700,MATCH(W$1,'Allokerad kvv'!$B$1:$AV$1,0),FALSE),VLOOKUP($B80,'Justerad allokering kvv'!$B$1:$AG$700,MATCH(W$1,'Justerad allokering kvv'!$B$1:$AF$1,0),FALSE)))</f>
        <v>0</v>
      </c>
      <c r="X80">
        <f>IF($B80=" ","",IF(ISERROR(1/VLOOKUP($B80,'Justerad allokering kvv'!$B$1:$AG$700,MATCH(X$1,'Justerad allokering kvv'!$B$1:$AF$1,0),FALSE)),VLOOKUP($B80,'Allokerad kvv'!$B$2:$AV$700,MATCH(X$1,'Allokerad kvv'!$B$1:$AV$1,0),FALSE),VLOOKUP($B80,'Justerad allokering kvv'!$B$1:$AG$700,MATCH(X$1,'Justerad allokering kvv'!$B$1:$AF$1,0),FALSE)))</f>
        <v>0</v>
      </c>
      <c r="Y80">
        <f>IF($B80=" ","",IF(ISERROR(1/VLOOKUP($B80,'Justerad allokering kvv'!$B$1:$AG$700,MATCH(Y$1,'Justerad allokering kvv'!$B$1:$AF$1,0),FALSE)),VLOOKUP($B80,'Allokerad kvv'!$B$2:$AV$700,MATCH(Y$1,'Allokerad kvv'!$B$1:$AV$1,0),FALSE),VLOOKUP($B80,'Justerad allokering kvv'!$B$1:$AG$700,MATCH(Y$1,'Justerad allokering kvv'!$B$1:$AF$1,0),FALSE)))</f>
        <v>0</v>
      </c>
      <c r="AB80">
        <f>IFERROR(VLOOKUP($B80,Kraftvärmeprod!$B$1:$AO$424,MATCH("Tillförd energi från rökgaskondensering (GWh)",Kraftvärmeprod!$B$1:$AG$1,0),FALSE)/1,0)</f>
        <v>136</v>
      </c>
      <c r="AE80" s="122">
        <f t="shared" si="4"/>
        <v>506.02134100000001</v>
      </c>
      <c r="AG80">
        <f t="shared" si="5"/>
        <v>494.18864100000002</v>
      </c>
      <c r="AH80">
        <f t="shared" si="6"/>
        <v>358.18864100000002</v>
      </c>
      <c r="AI80">
        <f>IF(AH80=0,"",AH80/VLOOKUP(B80,Kraftvärmeprod!$B$1:$BC$480,MATCH("Summa tillförd energi exklusive rökgaskondensering",Kraftvärmeprod!$B$1:$BC$1,0),FALSE))</f>
        <v>0.53565964494599116</v>
      </c>
      <c r="AK80">
        <f t="shared" si="7"/>
        <v>357.77800000000002</v>
      </c>
    </row>
    <row r="81" spans="1:37" x14ac:dyDescent="0.25">
      <c r="A81" s="2" t="s">
        <v>137</v>
      </c>
      <c r="B81" s="2" t="s">
        <v>139</v>
      </c>
      <c r="C81">
        <f>IF($B81=" ","",IF(ISERROR(1/VLOOKUP($B81,'Justerad allokering kvv'!$B$1:$AG$700,MATCH(C$1,'Justerad allokering kvv'!$B$1:$AF$1,0),FALSE)),VLOOKUP($B81,'Allokerad kvv'!$B$2:$AV$700,MATCH(C$1,'Allokerad kvv'!$B$1:$AV$1,0),FALSE),VLOOKUP($B81,'Justerad allokering kvv'!$B$1:$AG$700,MATCH(C$1,'Justerad allokering kvv'!$B$1:$AF$1,0),FALSE)))</f>
        <v>0</v>
      </c>
      <c r="D81">
        <f>IF($B81=" ","",IF(ISERROR(1/VLOOKUP($B81,'Justerad allokering kvv'!$B$1:$AG$700,MATCH(D$1,'Justerad allokering kvv'!$B$1:$AF$1,0),FALSE)),VLOOKUP($B81,'Allokerad kvv'!$B$2:$AV$700,MATCH(D$1,'Allokerad kvv'!$B$1:$AV$1,0),FALSE),VLOOKUP($B81,'Justerad allokering kvv'!$B$1:$AG$700,MATCH(D$1,'Justerad allokering kvv'!$B$1:$AF$1,0),FALSE)))</f>
        <v>0</v>
      </c>
      <c r="E81">
        <f>IF($B81=" ","",IF(ISERROR(1/VLOOKUP($B81,'Justerad allokering kvv'!$B$1:$AG$700,MATCH(E$1,'Justerad allokering kvv'!$B$1:$AF$1,0),FALSE)),VLOOKUP($B81,'Allokerad kvv'!$B$2:$AV$700,MATCH(E$1,'Allokerad kvv'!$B$1:$AV$1,0),FALSE),VLOOKUP($B81,'Justerad allokering kvv'!$B$1:$AG$700,MATCH(E$1,'Justerad allokering kvv'!$B$1:$AF$1,0),FALSE)))</f>
        <v>0</v>
      </c>
      <c r="F81">
        <f>IF($B81=" ","",IF(ISERROR(1/VLOOKUP($B81,'Justerad allokering kvv'!$B$1:$AG$700,MATCH(F$1,'Justerad allokering kvv'!$B$1:$AF$1,0),FALSE)),VLOOKUP($B81,'Allokerad kvv'!$B$2:$AV$700,MATCH(F$1,'Allokerad kvv'!$B$1:$AV$1,0),FALSE),VLOOKUP($B81,'Justerad allokering kvv'!$B$1:$AG$700,MATCH(F$1,'Justerad allokering kvv'!$B$1:$AF$1,0),FALSE)))</f>
        <v>0</v>
      </c>
      <c r="G81">
        <f>IF($B81=" ","",IF(ISERROR(1/VLOOKUP($B81,'Justerad allokering kvv'!$B$1:$AG$700,MATCH(G$1,'Justerad allokering kvv'!$B$1:$AF$1,0),FALSE)),VLOOKUP($B81,'Allokerad kvv'!$B$2:$AV$700,MATCH(G$1,'Allokerad kvv'!$B$1:$AV$1,0),FALSE),VLOOKUP($B81,'Justerad allokering kvv'!$B$1:$AG$700,MATCH(G$1,'Justerad allokering kvv'!$B$1:$AF$1,0),FALSE)))</f>
        <v>0</v>
      </c>
      <c r="H81">
        <f>IF($B81=" ","",IF(ISERROR(1/VLOOKUP($B81,'Justerad allokering kvv'!$B$1:$AG$700,MATCH(H$1,'Justerad allokering kvv'!$B$1:$AF$1,0),FALSE)),VLOOKUP($B81,'Allokerad kvv'!$B$2:$AV$700,MATCH(H$1,'Allokerad kvv'!$B$1:$AV$1,0),FALSE),VLOOKUP($B81,'Justerad allokering kvv'!$B$1:$AG$700,MATCH(H$1,'Justerad allokering kvv'!$B$1:$AF$1,0),FALSE)))</f>
        <v>0</v>
      </c>
      <c r="I81">
        <f>IF($B81=" ","",IF(ISERROR(1/VLOOKUP($B81,'Justerad allokering kvv'!$B$1:$AG$700,MATCH(I$1,'Justerad allokering kvv'!$B$1:$AF$1,0),FALSE)),VLOOKUP($B81,'Allokerad kvv'!$B$2:$AV$700,MATCH(I$1,'Allokerad kvv'!$B$1:$AV$1,0),FALSE),VLOOKUP($B81,'Justerad allokering kvv'!$B$1:$AG$700,MATCH(I$1,'Justerad allokering kvv'!$B$1:$AF$1,0),FALSE)))</f>
        <v>0</v>
      </c>
      <c r="J81">
        <f>IF($B81=" ","",IF(ISERROR(1/VLOOKUP($B81,'Justerad allokering kvv'!$B$1:$AG$700,MATCH(J$1,'Justerad allokering kvv'!$B$1:$AF$1,0),FALSE)),VLOOKUP($B81,'Allokerad kvv'!$B$2:$AV$700,MATCH(J$1,'Allokerad kvv'!$B$1:$AV$1,0),FALSE),VLOOKUP($B81,'Justerad allokering kvv'!$B$1:$AG$700,MATCH(J$1,'Justerad allokering kvv'!$B$1:$AF$1,0),FALSE)))</f>
        <v>0</v>
      </c>
      <c r="K81">
        <f>IF($B81=" ","",IF(ISERROR(1/VLOOKUP($B81,'Justerad allokering kvv'!$B$1:$AG$700,MATCH(K$1,'Justerad allokering kvv'!$B$1:$AF$1,0),FALSE)),VLOOKUP($B81,'Allokerad kvv'!$B$2:$AV$700,MATCH(K$1,'Allokerad kvv'!$B$1:$AV$1,0),FALSE),VLOOKUP($B81,'Justerad allokering kvv'!$B$1:$AG$700,MATCH(K$1,'Justerad allokering kvv'!$B$1:$AF$1,0),FALSE)))</f>
        <v>0</v>
      </c>
      <c r="L81">
        <f>IF($B81=" ","",IF(ISERROR(1/VLOOKUP($B81,'Justerad allokering kvv'!$B$1:$AG$700,MATCH(L$1,'Justerad allokering kvv'!$B$1:$AF$1,0),FALSE)),VLOOKUP($B81,'Allokerad kvv'!$B$2:$AV$700,MATCH(L$1,'Allokerad kvv'!$B$1:$AV$1,0),FALSE),VLOOKUP($B81,'Justerad allokering kvv'!$B$1:$AG$700,MATCH(L$1,'Justerad allokering kvv'!$B$1:$AF$1,0),FALSE)))</f>
        <v>0</v>
      </c>
      <c r="M81">
        <f>IF($B81=" ","",IF(ISERROR(1/VLOOKUP($B81,'Justerad allokering kvv'!$B$1:$AG$700,MATCH(M$1,'Justerad allokering kvv'!$B$1:$AF$1,0),FALSE)),VLOOKUP($B81,'Allokerad kvv'!$B$2:$AV$700,MATCH(M$1,'Allokerad kvv'!$B$1:$AV$1,0),FALSE),VLOOKUP($B81,'Justerad allokering kvv'!$B$1:$AG$700,MATCH(M$1,'Justerad allokering kvv'!$B$1:$AF$1,0),FALSE)))</f>
        <v>0</v>
      </c>
      <c r="N81">
        <f>IF($B81=" ","",IF(ISERROR(1/VLOOKUP($B81,'Justerad allokering kvv'!$B$1:$AG$700,MATCH(N$1,'Justerad allokering kvv'!$B$1:$AF$1,0),FALSE)),VLOOKUP($B81,'Allokerad kvv'!$B$2:$AV$700,MATCH(N$1,'Allokerad kvv'!$B$1:$AV$1,0),FALSE),VLOOKUP($B81,'Justerad allokering kvv'!$B$1:$AG$700,MATCH(N$1,'Justerad allokering kvv'!$B$1:$AF$1,0),FALSE)))</f>
        <v>0</v>
      </c>
      <c r="O81">
        <f>IF($B81=" ","",IF(ISERROR(1/VLOOKUP($B81,'Justerad allokering kvv'!$B$1:$AG$700,MATCH(O$1,'Justerad allokering kvv'!$B$1:$AF$1,0),FALSE)),VLOOKUP($B81,'Allokerad kvv'!$B$2:$AV$700,MATCH(O$1,'Allokerad kvv'!$B$1:$AV$1,0),FALSE),VLOOKUP($B81,'Justerad allokering kvv'!$B$1:$AG$700,MATCH(O$1,'Justerad allokering kvv'!$B$1:$AF$1,0),FALSE)))</f>
        <v>0</v>
      </c>
      <c r="P81">
        <f>IF($B81=" ","",IF(ISERROR(1/VLOOKUP($B81,'Justerad allokering kvv'!$B$1:$AG$700,MATCH(P$1,'Justerad allokering kvv'!$B$1:$AF$1,0),FALSE)),VLOOKUP($B81,'Allokerad kvv'!$B$2:$AV$700,MATCH(P$1,'Allokerad kvv'!$B$1:$AV$1,0),FALSE),VLOOKUP($B81,'Justerad allokering kvv'!$B$1:$AG$700,MATCH(P$1,'Justerad allokering kvv'!$B$1:$AF$1,0),FALSE)))</f>
        <v>0</v>
      </c>
      <c r="Q81">
        <f>IF($B81=" ","",IF(ISERROR(1/VLOOKUP($B81,'Justerad allokering kvv'!$B$1:$AG$700,MATCH(Q$1,'Justerad allokering kvv'!$B$1:$AF$1,0),FALSE)),VLOOKUP($B81,'Allokerad kvv'!$B$2:$AV$700,MATCH(Q$1,'Allokerad kvv'!$B$1:$AV$1,0),FALSE),VLOOKUP($B81,'Justerad allokering kvv'!$B$1:$AG$700,MATCH(Q$1,'Justerad allokering kvv'!$B$1:$AF$1,0),FALSE)))</f>
        <v>0</v>
      </c>
      <c r="R81">
        <f>IF($B81=" ","",IF(ISERROR(1/VLOOKUP($B81,'Justerad allokering kvv'!$B$1:$AG$700,MATCH(R$1,'Justerad allokering kvv'!$B$1:$AF$1,0),FALSE)),VLOOKUP($B81,'Allokerad kvv'!$B$2:$AV$700,MATCH(R$1,'Allokerad kvv'!$B$1:$AV$1,0),FALSE),VLOOKUP($B81,'Justerad allokering kvv'!$B$1:$AG$700,MATCH(R$1,'Justerad allokering kvv'!$B$1:$AF$1,0),FALSE)))</f>
        <v>0</v>
      </c>
      <c r="S81">
        <f>IF($B81=" ","",IF(ISERROR(1/VLOOKUP($B81,'Justerad allokering kvv'!$B$1:$AG$700,MATCH(S$1,'Justerad allokering kvv'!$B$1:$AF$1,0),FALSE)),VLOOKUP($B81,'Allokerad kvv'!$B$2:$AV$700,MATCH(S$1,'Allokerad kvv'!$B$1:$AV$1,0),FALSE),VLOOKUP($B81,'Justerad allokering kvv'!$B$1:$AG$700,MATCH(S$1,'Justerad allokering kvv'!$B$1:$AF$1,0),FALSE)))</f>
        <v>0</v>
      </c>
      <c r="T81">
        <f>IF($B81=" ","",IF(ISERROR(1/VLOOKUP($B81,'Justerad allokering kvv'!$B$1:$AG$700,MATCH(T$1,'Justerad allokering kvv'!$B$1:$AF$1,0),FALSE)),VLOOKUP($B81,'Allokerad kvv'!$B$2:$AV$700,MATCH(T$1,'Allokerad kvv'!$B$1:$AV$1,0),FALSE),VLOOKUP($B81,'Justerad allokering kvv'!$B$1:$AG$700,MATCH(T$1,'Justerad allokering kvv'!$B$1:$AF$1,0),FALSE)))</f>
        <v>0</v>
      </c>
      <c r="U81">
        <f>IF($B81=" ","",IF(ISERROR(1/VLOOKUP($B81,'Justerad allokering kvv'!$B$1:$AG$700,MATCH(U$1,'Justerad allokering kvv'!$B$1:$AF$1,0),FALSE)),VLOOKUP($B81,'Allokerad kvv'!$B$2:$AV$700,MATCH(U$1,'Allokerad kvv'!$B$1:$AV$1,0),FALSE),VLOOKUP($B81,'Justerad allokering kvv'!$B$1:$AG$700,MATCH(U$1,'Justerad allokering kvv'!$B$1:$AF$1,0),FALSE)))</f>
        <v>0</v>
      </c>
      <c r="V81">
        <f>IF($B81=" ","",IF(ISERROR(1/VLOOKUP($B81,'Justerad allokering kvv'!$B$1:$AG$700,MATCH(V$1,'Justerad allokering kvv'!$B$1:$AF$1,0),FALSE)),VLOOKUP($B81,'Allokerad kvv'!$B$2:$AV$700,MATCH(V$1,'Allokerad kvv'!$B$1:$AV$1,0),FALSE),VLOOKUP($B81,'Justerad allokering kvv'!$B$1:$AG$700,MATCH(V$1,'Justerad allokering kvv'!$B$1:$AF$1,0),FALSE)))</f>
        <v>0</v>
      </c>
      <c r="W81">
        <f>IF($B81=" ","",IF(ISERROR(1/VLOOKUP($B81,'Justerad allokering kvv'!$B$1:$AG$700,MATCH(W$1,'Justerad allokering kvv'!$B$1:$AF$1,0),FALSE)),VLOOKUP($B81,'Allokerad kvv'!$B$2:$AV$700,MATCH(W$1,'Allokerad kvv'!$B$1:$AV$1,0),FALSE),VLOOKUP($B81,'Justerad allokering kvv'!$B$1:$AG$700,MATCH(W$1,'Justerad allokering kvv'!$B$1:$AF$1,0),FALSE)))</f>
        <v>0</v>
      </c>
      <c r="X81">
        <f>IF($B81=" ","",IF(ISERROR(1/VLOOKUP($B81,'Justerad allokering kvv'!$B$1:$AG$700,MATCH(X$1,'Justerad allokering kvv'!$B$1:$AF$1,0),FALSE)),VLOOKUP($B81,'Allokerad kvv'!$B$2:$AV$700,MATCH(X$1,'Allokerad kvv'!$B$1:$AV$1,0),FALSE),VLOOKUP($B81,'Justerad allokering kvv'!$B$1:$AG$700,MATCH(X$1,'Justerad allokering kvv'!$B$1:$AF$1,0),FALSE)))</f>
        <v>0</v>
      </c>
      <c r="Y81">
        <f>IF($B81=" ","",IF(ISERROR(1/VLOOKUP($B81,'Justerad allokering kvv'!$B$1:$AG$700,MATCH(Y$1,'Justerad allokering kvv'!$B$1:$AF$1,0),FALSE)),VLOOKUP($B81,'Allokerad kvv'!$B$2:$AV$700,MATCH(Y$1,'Allokerad kvv'!$B$1:$AV$1,0),FALSE),VLOOKUP($B81,'Justerad allokering kvv'!$B$1:$AG$700,MATCH(Y$1,'Justerad allokering kvv'!$B$1:$AF$1,0),FALSE)))</f>
        <v>0</v>
      </c>
      <c r="AB81">
        <f>IFERROR(VLOOKUP($B81,Kraftvärmeprod!$B$1:$AO$424,MATCH("Tillförd energi från rökgaskondensering (GWh)",Kraftvärmeprod!$B$1:$AG$1,0),FALSE)/1,0)</f>
        <v>0</v>
      </c>
      <c r="AE81" s="122">
        <f t="shared" si="4"/>
        <v>0</v>
      </c>
      <c r="AG81">
        <f t="shared" si="5"/>
        <v>0</v>
      </c>
      <c r="AH81">
        <f t="shared" si="6"/>
        <v>0</v>
      </c>
      <c r="AI81" t="str">
        <f>IF(AH81=0,"",AH81/VLOOKUP(B81,Kraftvärmeprod!$B$1:$BC$480,MATCH("Summa tillförd energi exklusive rökgaskondensering",Kraftvärmeprod!$B$1:$BC$1,0),FALSE))</f>
        <v/>
      </c>
      <c r="AK81">
        <f t="shared" si="7"/>
        <v>0</v>
      </c>
    </row>
    <row r="82" spans="1:37" x14ac:dyDescent="0.25">
      <c r="A82" s="2" t="s">
        <v>137</v>
      </c>
      <c r="B82" s="2" t="s">
        <v>140</v>
      </c>
      <c r="C82">
        <f>IF($B82=" ","",IF(ISERROR(1/VLOOKUP($B82,'Justerad allokering kvv'!$B$1:$AG$700,MATCH(C$1,'Justerad allokering kvv'!$B$1:$AF$1,0),FALSE)),VLOOKUP($B82,'Allokerad kvv'!$B$2:$AV$700,MATCH(C$1,'Allokerad kvv'!$B$1:$AV$1,0),FALSE),VLOOKUP($B82,'Justerad allokering kvv'!$B$1:$AG$700,MATCH(C$1,'Justerad allokering kvv'!$B$1:$AF$1,0),FALSE)))</f>
        <v>0</v>
      </c>
      <c r="D82">
        <f>IF($B82=" ","",IF(ISERROR(1/VLOOKUP($B82,'Justerad allokering kvv'!$B$1:$AG$700,MATCH(D$1,'Justerad allokering kvv'!$B$1:$AF$1,0),FALSE)),VLOOKUP($B82,'Allokerad kvv'!$B$2:$AV$700,MATCH(D$1,'Allokerad kvv'!$B$1:$AV$1,0),FALSE),VLOOKUP($B82,'Justerad allokering kvv'!$B$1:$AG$700,MATCH(D$1,'Justerad allokering kvv'!$B$1:$AF$1,0),FALSE)))</f>
        <v>0</v>
      </c>
      <c r="E82">
        <f>IF($B82=" ","",IF(ISERROR(1/VLOOKUP($B82,'Justerad allokering kvv'!$B$1:$AG$700,MATCH(E$1,'Justerad allokering kvv'!$B$1:$AF$1,0),FALSE)),VLOOKUP($B82,'Allokerad kvv'!$B$2:$AV$700,MATCH(E$1,'Allokerad kvv'!$B$1:$AV$1,0),FALSE),VLOOKUP($B82,'Justerad allokering kvv'!$B$1:$AG$700,MATCH(E$1,'Justerad allokering kvv'!$B$1:$AF$1,0),FALSE)))</f>
        <v>0</v>
      </c>
      <c r="F82">
        <f>IF($B82=" ","",IF(ISERROR(1/VLOOKUP($B82,'Justerad allokering kvv'!$B$1:$AG$700,MATCH(F$1,'Justerad allokering kvv'!$B$1:$AF$1,0),FALSE)),VLOOKUP($B82,'Allokerad kvv'!$B$2:$AV$700,MATCH(F$1,'Allokerad kvv'!$B$1:$AV$1,0),FALSE),VLOOKUP($B82,'Justerad allokering kvv'!$B$1:$AG$700,MATCH(F$1,'Justerad allokering kvv'!$B$1:$AF$1,0),FALSE)))</f>
        <v>0</v>
      </c>
      <c r="G82">
        <f>IF($B82=" ","",IF(ISERROR(1/VLOOKUP($B82,'Justerad allokering kvv'!$B$1:$AG$700,MATCH(G$1,'Justerad allokering kvv'!$B$1:$AF$1,0),FALSE)),VLOOKUP($B82,'Allokerad kvv'!$B$2:$AV$700,MATCH(G$1,'Allokerad kvv'!$B$1:$AV$1,0),FALSE),VLOOKUP($B82,'Justerad allokering kvv'!$B$1:$AG$700,MATCH(G$1,'Justerad allokering kvv'!$B$1:$AF$1,0),FALSE)))</f>
        <v>0</v>
      </c>
      <c r="H82">
        <f>IF($B82=" ","",IF(ISERROR(1/VLOOKUP($B82,'Justerad allokering kvv'!$B$1:$AG$700,MATCH(H$1,'Justerad allokering kvv'!$B$1:$AF$1,0),FALSE)),VLOOKUP($B82,'Allokerad kvv'!$B$2:$AV$700,MATCH(H$1,'Allokerad kvv'!$B$1:$AV$1,0),FALSE),VLOOKUP($B82,'Justerad allokering kvv'!$B$1:$AG$700,MATCH(H$1,'Justerad allokering kvv'!$B$1:$AF$1,0),FALSE)))</f>
        <v>0</v>
      </c>
      <c r="I82">
        <f>IF($B82=" ","",IF(ISERROR(1/VLOOKUP($B82,'Justerad allokering kvv'!$B$1:$AG$700,MATCH(I$1,'Justerad allokering kvv'!$B$1:$AF$1,0),FALSE)),VLOOKUP($B82,'Allokerad kvv'!$B$2:$AV$700,MATCH(I$1,'Allokerad kvv'!$B$1:$AV$1,0),FALSE),VLOOKUP($B82,'Justerad allokering kvv'!$B$1:$AG$700,MATCH(I$1,'Justerad allokering kvv'!$B$1:$AF$1,0),FALSE)))</f>
        <v>0</v>
      </c>
      <c r="J82">
        <f>IF($B82=" ","",IF(ISERROR(1/VLOOKUP($B82,'Justerad allokering kvv'!$B$1:$AG$700,MATCH(J$1,'Justerad allokering kvv'!$B$1:$AF$1,0),FALSE)),VLOOKUP($B82,'Allokerad kvv'!$B$2:$AV$700,MATCH(J$1,'Allokerad kvv'!$B$1:$AV$1,0),FALSE),VLOOKUP($B82,'Justerad allokering kvv'!$B$1:$AG$700,MATCH(J$1,'Justerad allokering kvv'!$B$1:$AF$1,0),FALSE)))</f>
        <v>0</v>
      </c>
      <c r="K82">
        <f>IF($B82=" ","",IF(ISERROR(1/VLOOKUP($B82,'Justerad allokering kvv'!$B$1:$AG$700,MATCH(K$1,'Justerad allokering kvv'!$B$1:$AF$1,0),FALSE)),VLOOKUP($B82,'Allokerad kvv'!$B$2:$AV$700,MATCH(K$1,'Allokerad kvv'!$B$1:$AV$1,0),FALSE),VLOOKUP($B82,'Justerad allokering kvv'!$B$1:$AG$700,MATCH(K$1,'Justerad allokering kvv'!$B$1:$AF$1,0),FALSE)))</f>
        <v>0</v>
      </c>
      <c r="L82">
        <f>IF($B82=" ","",IF(ISERROR(1/VLOOKUP($B82,'Justerad allokering kvv'!$B$1:$AG$700,MATCH(L$1,'Justerad allokering kvv'!$B$1:$AF$1,0),FALSE)),VLOOKUP($B82,'Allokerad kvv'!$B$2:$AV$700,MATCH(L$1,'Allokerad kvv'!$B$1:$AV$1,0),FALSE),VLOOKUP($B82,'Justerad allokering kvv'!$B$1:$AG$700,MATCH(L$1,'Justerad allokering kvv'!$B$1:$AF$1,0),FALSE)))</f>
        <v>0</v>
      </c>
      <c r="M82">
        <f>IF($B82=" ","",IF(ISERROR(1/VLOOKUP($B82,'Justerad allokering kvv'!$B$1:$AG$700,MATCH(M$1,'Justerad allokering kvv'!$B$1:$AF$1,0),FALSE)),VLOOKUP($B82,'Allokerad kvv'!$B$2:$AV$700,MATCH(M$1,'Allokerad kvv'!$B$1:$AV$1,0),FALSE),VLOOKUP($B82,'Justerad allokering kvv'!$B$1:$AG$700,MATCH(M$1,'Justerad allokering kvv'!$B$1:$AF$1,0),FALSE)))</f>
        <v>0</v>
      </c>
      <c r="N82">
        <f>IF($B82=" ","",IF(ISERROR(1/VLOOKUP($B82,'Justerad allokering kvv'!$B$1:$AG$700,MATCH(N$1,'Justerad allokering kvv'!$B$1:$AF$1,0),FALSE)),VLOOKUP($B82,'Allokerad kvv'!$B$2:$AV$700,MATCH(N$1,'Allokerad kvv'!$B$1:$AV$1,0),FALSE),VLOOKUP($B82,'Justerad allokering kvv'!$B$1:$AG$700,MATCH(N$1,'Justerad allokering kvv'!$B$1:$AF$1,0),FALSE)))</f>
        <v>0</v>
      </c>
      <c r="O82">
        <f>IF($B82=" ","",IF(ISERROR(1/VLOOKUP($B82,'Justerad allokering kvv'!$B$1:$AG$700,MATCH(O$1,'Justerad allokering kvv'!$B$1:$AF$1,0),FALSE)),VLOOKUP($B82,'Allokerad kvv'!$B$2:$AV$700,MATCH(O$1,'Allokerad kvv'!$B$1:$AV$1,0),FALSE),VLOOKUP($B82,'Justerad allokering kvv'!$B$1:$AG$700,MATCH(O$1,'Justerad allokering kvv'!$B$1:$AF$1,0),FALSE)))</f>
        <v>0</v>
      </c>
      <c r="P82">
        <f>IF($B82=" ","",IF(ISERROR(1/VLOOKUP($B82,'Justerad allokering kvv'!$B$1:$AG$700,MATCH(P$1,'Justerad allokering kvv'!$B$1:$AF$1,0),FALSE)),VLOOKUP($B82,'Allokerad kvv'!$B$2:$AV$700,MATCH(P$1,'Allokerad kvv'!$B$1:$AV$1,0),FALSE),VLOOKUP($B82,'Justerad allokering kvv'!$B$1:$AG$700,MATCH(P$1,'Justerad allokering kvv'!$B$1:$AF$1,0),FALSE)))</f>
        <v>0</v>
      </c>
      <c r="Q82">
        <f>IF($B82=" ","",IF(ISERROR(1/VLOOKUP($B82,'Justerad allokering kvv'!$B$1:$AG$700,MATCH(Q$1,'Justerad allokering kvv'!$B$1:$AF$1,0),FALSE)),VLOOKUP($B82,'Allokerad kvv'!$B$2:$AV$700,MATCH(Q$1,'Allokerad kvv'!$B$1:$AV$1,0),FALSE),VLOOKUP($B82,'Justerad allokering kvv'!$B$1:$AG$700,MATCH(Q$1,'Justerad allokering kvv'!$B$1:$AF$1,0),FALSE)))</f>
        <v>0</v>
      </c>
      <c r="R82">
        <f>IF($B82=" ","",IF(ISERROR(1/VLOOKUP($B82,'Justerad allokering kvv'!$B$1:$AG$700,MATCH(R$1,'Justerad allokering kvv'!$B$1:$AF$1,0),FALSE)),VLOOKUP($B82,'Allokerad kvv'!$B$2:$AV$700,MATCH(R$1,'Allokerad kvv'!$B$1:$AV$1,0),FALSE),VLOOKUP($B82,'Justerad allokering kvv'!$B$1:$AG$700,MATCH(R$1,'Justerad allokering kvv'!$B$1:$AF$1,0),FALSE)))</f>
        <v>0</v>
      </c>
      <c r="S82">
        <f>IF($B82=" ","",IF(ISERROR(1/VLOOKUP($B82,'Justerad allokering kvv'!$B$1:$AG$700,MATCH(S$1,'Justerad allokering kvv'!$B$1:$AF$1,0),FALSE)),VLOOKUP($B82,'Allokerad kvv'!$B$2:$AV$700,MATCH(S$1,'Allokerad kvv'!$B$1:$AV$1,0),FALSE),VLOOKUP($B82,'Justerad allokering kvv'!$B$1:$AG$700,MATCH(S$1,'Justerad allokering kvv'!$B$1:$AF$1,0),FALSE)))</f>
        <v>0</v>
      </c>
      <c r="T82">
        <f>IF($B82=" ","",IF(ISERROR(1/VLOOKUP($B82,'Justerad allokering kvv'!$B$1:$AG$700,MATCH(T$1,'Justerad allokering kvv'!$B$1:$AF$1,0),FALSE)),VLOOKUP($B82,'Allokerad kvv'!$B$2:$AV$700,MATCH(T$1,'Allokerad kvv'!$B$1:$AV$1,0),FALSE),VLOOKUP($B82,'Justerad allokering kvv'!$B$1:$AG$700,MATCH(T$1,'Justerad allokering kvv'!$B$1:$AF$1,0),FALSE)))</f>
        <v>0</v>
      </c>
      <c r="U82">
        <f>IF($B82=" ","",IF(ISERROR(1/VLOOKUP($B82,'Justerad allokering kvv'!$B$1:$AG$700,MATCH(U$1,'Justerad allokering kvv'!$B$1:$AF$1,0),FALSE)),VLOOKUP($B82,'Allokerad kvv'!$B$2:$AV$700,MATCH(U$1,'Allokerad kvv'!$B$1:$AV$1,0),FALSE),VLOOKUP($B82,'Justerad allokering kvv'!$B$1:$AG$700,MATCH(U$1,'Justerad allokering kvv'!$B$1:$AF$1,0),FALSE)))</f>
        <v>0</v>
      </c>
      <c r="V82">
        <f>IF($B82=" ","",IF(ISERROR(1/VLOOKUP($B82,'Justerad allokering kvv'!$B$1:$AG$700,MATCH(V$1,'Justerad allokering kvv'!$B$1:$AF$1,0),FALSE)),VLOOKUP($B82,'Allokerad kvv'!$B$2:$AV$700,MATCH(V$1,'Allokerad kvv'!$B$1:$AV$1,0),FALSE),VLOOKUP($B82,'Justerad allokering kvv'!$B$1:$AG$700,MATCH(V$1,'Justerad allokering kvv'!$B$1:$AF$1,0),FALSE)))</f>
        <v>0</v>
      </c>
      <c r="W82">
        <f>IF($B82=" ","",IF(ISERROR(1/VLOOKUP($B82,'Justerad allokering kvv'!$B$1:$AG$700,MATCH(W$1,'Justerad allokering kvv'!$B$1:$AF$1,0),FALSE)),VLOOKUP($B82,'Allokerad kvv'!$B$2:$AV$700,MATCH(W$1,'Allokerad kvv'!$B$1:$AV$1,0),FALSE),VLOOKUP($B82,'Justerad allokering kvv'!$B$1:$AG$700,MATCH(W$1,'Justerad allokering kvv'!$B$1:$AF$1,0),FALSE)))</f>
        <v>0</v>
      </c>
      <c r="X82">
        <f>IF($B82=" ","",IF(ISERROR(1/VLOOKUP($B82,'Justerad allokering kvv'!$B$1:$AG$700,MATCH(X$1,'Justerad allokering kvv'!$B$1:$AF$1,0),FALSE)),VLOOKUP($B82,'Allokerad kvv'!$B$2:$AV$700,MATCH(X$1,'Allokerad kvv'!$B$1:$AV$1,0),FALSE),VLOOKUP($B82,'Justerad allokering kvv'!$B$1:$AG$700,MATCH(X$1,'Justerad allokering kvv'!$B$1:$AF$1,0),FALSE)))</f>
        <v>0</v>
      </c>
      <c r="Y82">
        <f>IF($B82=" ","",IF(ISERROR(1/VLOOKUP($B82,'Justerad allokering kvv'!$B$1:$AG$700,MATCH(Y$1,'Justerad allokering kvv'!$B$1:$AF$1,0),FALSE)),VLOOKUP($B82,'Allokerad kvv'!$B$2:$AV$700,MATCH(Y$1,'Allokerad kvv'!$B$1:$AV$1,0),FALSE),VLOOKUP($B82,'Justerad allokering kvv'!$B$1:$AG$700,MATCH(Y$1,'Justerad allokering kvv'!$B$1:$AF$1,0),FALSE)))</f>
        <v>0</v>
      </c>
      <c r="AB82">
        <f>IFERROR(VLOOKUP($B82,Kraftvärmeprod!$B$1:$AO$424,MATCH("Tillförd energi från rökgaskondensering (GWh)",Kraftvärmeprod!$B$1:$AG$1,0),FALSE)/1,0)</f>
        <v>0</v>
      </c>
      <c r="AE82" s="122">
        <f t="shared" si="4"/>
        <v>0</v>
      </c>
      <c r="AG82">
        <f t="shared" si="5"/>
        <v>0</v>
      </c>
      <c r="AH82">
        <f t="shared" si="6"/>
        <v>0</v>
      </c>
      <c r="AI82" t="str">
        <f>IF(AH82=0,"",AH82/VLOOKUP(B82,Kraftvärmeprod!$B$1:$BC$480,MATCH("Summa tillförd energi exklusive rökgaskondensering",Kraftvärmeprod!$B$1:$BC$1,0),FALSE))</f>
        <v/>
      </c>
      <c r="AK82">
        <f t="shared" si="7"/>
        <v>0</v>
      </c>
    </row>
    <row r="83" spans="1:37" x14ac:dyDescent="0.25">
      <c r="A83" s="2" t="s">
        <v>141</v>
      </c>
      <c r="B83" s="2" t="s">
        <v>142</v>
      </c>
      <c r="C83">
        <f>IF($B83=" ","",IF(ISERROR(1/VLOOKUP($B83,'Justerad allokering kvv'!$B$1:$AG$700,MATCH(C$1,'Justerad allokering kvv'!$B$1:$AF$1,0),FALSE)),VLOOKUP($B83,'Allokerad kvv'!$B$2:$AV$700,MATCH(C$1,'Allokerad kvv'!$B$1:$AV$1,0),FALSE),VLOOKUP($B83,'Justerad allokering kvv'!$B$1:$AG$700,MATCH(C$1,'Justerad allokering kvv'!$B$1:$AF$1,0),FALSE)))</f>
        <v>0</v>
      </c>
      <c r="D83">
        <f>IF($B83=" ","",IF(ISERROR(1/VLOOKUP($B83,'Justerad allokering kvv'!$B$1:$AG$700,MATCH(D$1,'Justerad allokering kvv'!$B$1:$AF$1,0),FALSE)),VLOOKUP($B83,'Allokerad kvv'!$B$2:$AV$700,MATCH(D$1,'Allokerad kvv'!$B$1:$AV$1,0),FALSE),VLOOKUP($B83,'Justerad allokering kvv'!$B$1:$AG$700,MATCH(D$1,'Justerad allokering kvv'!$B$1:$AF$1,0),FALSE)))</f>
        <v>0</v>
      </c>
      <c r="E83">
        <f>IF($B83=" ","",IF(ISERROR(1/VLOOKUP($B83,'Justerad allokering kvv'!$B$1:$AG$700,MATCH(E$1,'Justerad allokering kvv'!$B$1:$AF$1,0),FALSE)),VLOOKUP($B83,'Allokerad kvv'!$B$2:$AV$700,MATCH(E$1,'Allokerad kvv'!$B$1:$AV$1,0),FALSE),VLOOKUP($B83,'Justerad allokering kvv'!$B$1:$AG$700,MATCH(E$1,'Justerad allokering kvv'!$B$1:$AF$1,0),FALSE)))</f>
        <v>12.2393</v>
      </c>
      <c r="F83">
        <f>IF($B83=" ","",IF(ISERROR(1/VLOOKUP($B83,'Justerad allokering kvv'!$B$1:$AG$700,MATCH(F$1,'Justerad allokering kvv'!$B$1:$AF$1,0),FALSE)),VLOOKUP($B83,'Allokerad kvv'!$B$2:$AV$700,MATCH(F$1,'Allokerad kvv'!$B$1:$AV$1,0),FALSE),VLOOKUP($B83,'Justerad allokering kvv'!$B$1:$AG$700,MATCH(F$1,'Justerad allokering kvv'!$B$1:$AF$1,0),FALSE)))</f>
        <v>0.45205499999999998</v>
      </c>
      <c r="G83">
        <f>IF($B83=" ","",IF(ISERROR(1/VLOOKUP($B83,'Justerad allokering kvv'!$B$1:$AG$700,MATCH(G$1,'Justerad allokering kvv'!$B$1:$AF$1,0),FALSE)),VLOOKUP($B83,'Allokerad kvv'!$B$2:$AV$700,MATCH(G$1,'Allokerad kvv'!$B$1:$AV$1,0),FALSE),VLOOKUP($B83,'Justerad allokering kvv'!$B$1:$AG$700,MATCH(G$1,'Justerad allokering kvv'!$B$1:$AF$1,0),FALSE)))</f>
        <v>0</v>
      </c>
      <c r="H83">
        <f>IF($B83=" ","",IF(ISERROR(1/VLOOKUP($B83,'Justerad allokering kvv'!$B$1:$AG$700,MATCH(H$1,'Justerad allokering kvv'!$B$1:$AF$1,0),FALSE)),VLOOKUP($B83,'Allokerad kvv'!$B$2:$AV$700,MATCH(H$1,'Allokerad kvv'!$B$1:$AV$1,0),FALSE),VLOOKUP($B83,'Justerad allokering kvv'!$B$1:$AG$700,MATCH(H$1,'Justerad allokering kvv'!$B$1:$AF$1,0),FALSE)))</f>
        <v>0</v>
      </c>
      <c r="I83">
        <f>IF($B83=" ","",IF(ISERROR(1/VLOOKUP($B83,'Justerad allokering kvv'!$B$1:$AG$700,MATCH(I$1,'Justerad allokering kvv'!$B$1:$AF$1,0),FALSE)),VLOOKUP($B83,'Allokerad kvv'!$B$2:$AV$700,MATCH(I$1,'Allokerad kvv'!$B$1:$AV$1,0),FALSE),VLOOKUP($B83,'Justerad allokering kvv'!$B$1:$AG$700,MATCH(I$1,'Justerad allokering kvv'!$B$1:$AF$1,0),FALSE)))</f>
        <v>0</v>
      </c>
      <c r="J83">
        <f>IF($B83=" ","",IF(ISERROR(1/VLOOKUP($B83,'Justerad allokering kvv'!$B$1:$AG$700,MATCH(J$1,'Justerad allokering kvv'!$B$1:$AF$1,0),FALSE)),VLOOKUP($B83,'Allokerad kvv'!$B$2:$AV$700,MATCH(J$1,'Allokerad kvv'!$B$1:$AV$1,0),FALSE),VLOOKUP($B83,'Justerad allokering kvv'!$B$1:$AG$700,MATCH(J$1,'Justerad allokering kvv'!$B$1:$AF$1,0),FALSE)))</f>
        <v>38.968699999999998</v>
      </c>
      <c r="K83">
        <f>IF($B83=" ","",IF(ISERROR(1/VLOOKUP($B83,'Justerad allokering kvv'!$B$1:$AG$700,MATCH(K$1,'Justerad allokering kvv'!$B$1:$AF$1,0),FALSE)),VLOOKUP($B83,'Allokerad kvv'!$B$2:$AV$700,MATCH(K$1,'Allokerad kvv'!$B$1:$AV$1,0),FALSE),VLOOKUP($B83,'Justerad allokering kvv'!$B$1:$AG$700,MATCH(K$1,'Justerad allokering kvv'!$B$1:$AF$1,0),FALSE)))</f>
        <v>0</v>
      </c>
      <c r="L83">
        <f>IF($B83=" ","",IF(ISERROR(1/VLOOKUP($B83,'Justerad allokering kvv'!$B$1:$AG$700,MATCH(L$1,'Justerad allokering kvv'!$B$1:$AF$1,0),FALSE)),VLOOKUP($B83,'Allokerad kvv'!$B$2:$AV$700,MATCH(L$1,'Allokerad kvv'!$B$1:$AV$1,0),FALSE),VLOOKUP($B83,'Justerad allokering kvv'!$B$1:$AG$700,MATCH(L$1,'Justerad allokering kvv'!$B$1:$AF$1,0),FALSE)))</f>
        <v>0</v>
      </c>
      <c r="M83">
        <f>IF($B83=" ","",IF(ISERROR(1/VLOOKUP($B83,'Justerad allokering kvv'!$B$1:$AG$700,MATCH(M$1,'Justerad allokering kvv'!$B$1:$AF$1,0),FALSE)),VLOOKUP($B83,'Allokerad kvv'!$B$2:$AV$700,MATCH(M$1,'Allokerad kvv'!$B$1:$AV$1,0),FALSE),VLOOKUP($B83,'Justerad allokering kvv'!$B$1:$AG$700,MATCH(M$1,'Justerad allokering kvv'!$B$1:$AF$1,0),FALSE)))</f>
        <v>0</v>
      </c>
      <c r="N83">
        <f>IF($B83=" ","",IF(ISERROR(1/VLOOKUP($B83,'Justerad allokering kvv'!$B$1:$AG$700,MATCH(N$1,'Justerad allokering kvv'!$B$1:$AF$1,0),FALSE)),VLOOKUP($B83,'Allokerad kvv'!$B$2:$AV$700,MATCH(N$1,'Allokerad kvv'!$B$1:$AV$1,0),FALSE),VLOOKUP($B83,'Justerad allokering kvv'!$B$1:$AG$700,MATCH(N$1,'Justerad allokering kvv'!$B$1:$AF$1,0),FALSE)))</f>
        <v>23.0717</v>
      </c>
      <c r="O83">
        <f>IF($B83=" ","",IF(ISERROR(1/VLOOKUP($B83,'Justerad allokering kvv'!$B$1:$AG$700,MATCH(O$1,'Justerad allokering kvv'!$B$1:$AF$1,0),FALSE)),VLOOKUP($B83,'Allokerad kvv'!$B$2:$AV$700,MATCH(O$1,'Allokerad kvv'!$B$1:$AV$1,0),FALSE),VLOOKUP($B83,'Justerad allokering kvv'!$B$1:$AG$700,MATCH(O$1,'Justerad allokering kvv'!$B$1:$AF$1,0),FALSE)))</f>
        <v>0</v>
      </c>
      <c r="P83">
        <f>IF($B83=" ","",IF(ISERROR(1/VLOOKUP($B83,'Justerad allokering kvv'!$B$1:$AG$700,MATCH(P$1,'Justerad allokering kvv'!$B$1:$AF$1,0),FALSE)),VLOOKUP($B83,'Allokerad kvv'!$B$2:$AV$700,MATCH(P$1,'Allokerad kvv'!$B$1:$AV$1,0),FALSE),VLOOKUP($B83,'Justerad allokering kvv'!$B$1:$AG$700,MATCH(P$1,'Justerad allokering kvv'!$B$1:$AF$1,0),FALSE)))</f>
        <v>0</v>
      </c>
      <c r="Q83">
        <f>IF($B83=" ","",IF(ISERROR(1/VLOOKUP($B83,'Justerad allokering kvv'!$B$1:$AG$700,MATCH(Q$1,'Justerad allokering kvv'!$B$1:$AF$1,0),FALSE)),VLOOKUP($B83,'Allokerad kvv'!$B$2:$AV$700,MATCH(Q$1,'Allokerad kvv'!$B$1:$AV$1,0),FALSE),VLOOKUP($B83,'Justerad allokering kvv'!$B$1:$AG$700,MATCH(Q$1,'Justerad allokering kvv'!$B$1:$AF$1,0),FALSE)))</f>
        <v>0</v>
      </c>
      <c r="R83">
        <f>IF($B83=" ","",IF(ISERROR(1/VLOOKUP($B83,'Justerad allokering kvv'!$B$1:$AG$700,MATCH(R$1,'Justerad allokering kvv'!$B$1:$AF$1,0),FALSE)),VLOOKUP($B83,'Allokerad kvv'!$B$2:$AV$700,MATCH(R$1,'Allokerad kvv'!$B$1:$AV$1,0),FALSE),VLOOKUP($B83,'Justerad allokering kvv'!$B$1:$AG$700,MATCH(R$1,'Justerad allokering kvv'!$B$1:$AF$1,0),FALSE)))</f>
        <v>0.84436299999999997</v>
      </c>
      <c r="S83">
        <f>IF($B83=" ","",IF(ISERROR(1/VLOOKUP($B83,'Justerad allokering kvv'!$B$1:$AG$700,MATCH(S$1,'Justerad allokering kvv'!$B$1:$AF$1,0),FALSE)),VLOOKUP($B83,'Allokerad kvv'!$B$2:$AV$700,MATCH(S$1,'Allokerad kvv'!$B$1:$AV$1,0),FALSE),VLOOKUP($B83,'Justerad allokering kvv'!$B$1:$AG$700,MATCH(S$1,'Justerad allokering kvv'!$B$1:$AF$1,0),FALSE)))</f>
        <v>3.5170300000000001</v>
      </c>
      <c r="T83">
        <f>IF($B83=" ","",IF(ISERROR(1/VLOOKUP($B83,'Justerad allokering kvv'!$B$1:$AG$700,MATCH(T$1,'Justerad allokering kvv'!$B$1:$AF$1,0),FALSE)),VLOOKUP($B83,'Allokerad kvv'!$B$2:$AV$700,MATCH(T$1,'Allokerad kvv'!$B$1:$AV$1,0),FALSE),VLOOKUP($B83,'Justerad allokering kvv'!$B$1:$AG$700,MATCH(T$1,'Justerad allokering kvv'!$B$1:$AF$1,0),FALSE)))</f>
        <v>0</v>
      </c>
      <c r="U83">
        <f>IF($B83=" ","",IF(ISERROR(1/VLOOKUP($B83,'Justerad allokering kvv'!$B$1:$AG$700,MATCH(U$1,'Justerad allokering kvv'!$B$1:$AF$1,0),FALSE)),VLOOKUP($B83,'Allokerad kvv'!$B$2:$AV$700,MATCH(U$1,'Allokerad kvv'!$B$1:$AV$1,0),FALSE),VLOOKUP($B83,'Justerad allokering kvv'!$B$1:$AG$700,MATCH(U$1,'Justerad allokering kvv'!$B$1:$AF$1,0),FALSE)))</f>
        <v>0</v>
      </c>
      <c r="V83">
        <f>IF($B83=" ","",IF(ISERROR(1/VLOOKUP($B83,'Justerad allokering kvv'!$B$1:$AG$700,MATCH(V$1,'Justerad allokering kvv'!$B$1:$AF$1,0),FALSE)),VLOOKUP($B83,'Allokerad kvv'!$B$2:$AV$700,MATCH(V$1,'Allokerad kvv'!$B$1:$AV$1,0),FALSE),VLOOKUP($B83,'Justerad allokering kvv'!$B$1:$AG$700,MATCH(V$1,'Justerad allokering kvv'!$B$1:$AF$1,0),FALSE)))</f>
        <v>0</v>
      </c>
      <c r="W83">
        <f>IF($B83=" ","",IF(ISERROR(1/VLOOKUP($B83,'Justerad allokering kvv'!$B$1:$AG$700,MATCH(W$1,'Justerad allokering kvv'!$B$1:$AF$1,0),FALSE)),VLOOKUP($B83,'Allokerad kvv'!$B$2:$AV$700,MATCH(W$1,'Allokerad kvv'!$B$1:$AV$1,0),FALSE),VLOOKUP($B83,'Justerad allokering kvv'!$B$1:$AG$700,MATCH(W$1,'Justerad allokering kvv'!$B$1:$AF$1,0),FALSE)))</f>
        <v>0</v>
      </c>
      <c r="X83">
        <f>IF($B83=" ","",IF(ISERROR(1/VLOOKUP($B83,'Justerad allokering kvv'!$B$1:$AG$700,MATCH(X$1,'Justerad allokering kvv'!$B$1:$AF$1,0),FALSE)),VLOOKUP($B83,'Allokerad kvv'!$B$2:$AV$700,MATCH(X$1,'Allokerad kvv'!$B$1:$AV$1,0),FALSE),VLOOKUP($B83,'Justerad allokering kvv'!$B$1:$AG$700,MATCH(X$1,'Justerad allokering kvv'!$B$1:$AF$1,0),FALSE)))</f>
        <v>0</v>
      </c>
      <c r="Y83">
        <f>IF($B83=" ","",IF(ISERROR(1/VLOOKUP($B83,'Justerad allokering kvv'!$B$1:$AG$700,MATCH(Y$1,'Justerad allokering kvv'!$B$1:$AF$1,0),FALSE)),VLOOKUP($B83,'Allokerad kvv'!$B$2:$AV$700,MATCH(Y$1,'Allokerad kvv'!$B$1:$AV$1,0),FALSE),VLOOKUP($B83,'Justerad allokering kvv'!$B$1:$AG$700,MATCH(Y$1,'Justerad allokering kvv'!$B$1:$AF$1,0),FALSE)))</f>
        <v>13.435</v>
      </c>
      <c r="AB83">
        <f>IFERROR(VLOOKUP($B83,Kraftvärmeprod!$B$1:$AO$424,MATCH("Tillförd energi från rökgaskondensering (GWh)",Kraftvärmeprod!$B$1:$AG$1,0),FALSE)/1,0)</f>
        <v>26</v>
      </c>
      <c r="AE83" s="122">
        <f t="shared" si="4"/>
        <v>118.528148</v>
      </c>
      <c r="AG83">
        <f t="shared" si="5"/>
        <v>117.683785</v>
      </c>
      <c r="AH83">
        <f t="shared" si="6"/>
        <v>91.683785</v>
      </c>
      <c r="AI83">
        <f>IF(AH83=0,"",AH83/VLOOKUP(B83,Kraftvärmeprod!$B$1:$BC$480,MATCH("Summa tillförd energi exklusive rökgaskondensering",Kraftvärmeprod!$B$1:$BC$1,0),FALSE))</f>
        <v>0.70363610897927864</v>
      </c>
      <c r="AK83">
        <f t="shared" si="7"/>
        <v>91.683785</v>
      </c>
    </row>
    <row r="84" spans="1:37" x14ac:dyDescent="0.25">
      <c r="A84" s="2" t="s">
        <v>141</v>
      </c>
      <c r="B84" s="2" t="s">
        <v>143</v>
      </c>
      <c r="C84">
        <f>IF($B84=" ","",IF(ISERROR(1/VLOOKUP($B84,'Justerad allokering kvv'!$B$1:$AG$700,MATCH(C$1,'Justerad allokering kvv'!$B$1:$AF$1,0),FALSE)),VLOOKUP($B84,'Allokerad kvv'!$B$2:$AV$700,MATCH(C$1,'Allokerad kvv'!$B$1:$AV$1,0),FALSE),VLOOKUP($B84,'Justerad allokering kvv'!$B$1:$AG$700,MATCH(C$1,'Justerad allokering kvv'!$B$1:$AF$1,0),FALSE)))</f>
        <v>0</v>
      </c>
      <c r="D84">
        <f>IF($B84=" ","",IF(ISERROR(1/VLOOKUP($B84,'Justerad allokering kvv'!$B$1:$AG$700,MATCH(D$1,'Justerad allokering kvv'!$B$1:$AF$1,0),FALSE)),VLOOKUP($B84,'Allokerad kvv'!$B$2:$AV$700,MATCH(D$1,'Allokerad kvv'!$B$1:$AV$1,0),FALSE),VLOOKUP($B84,'Justerad allokering kvv'!$B$1:$AG$700,MATCH(D$1,'Justerad allokering kvv'!$B$1:$AF$1,0),FALSE)))</f>
        <v>0</v>
      </c>
      <c r="E84">
        <f>IF($B84=" ","",IF(ISERROR(1/VLOOKUP($B84,'Justerad allokering kvv'!$B$1:$AG$700,MATCH(E$1,'Justerad allokering kvv'!$B$1:$AF$1,0),FALSE)),VLOOKUP($B84,'Allokerad kvv'!$B$2:$AV$700,MATCH(E$1,'Allokerad kvv'!$B$1:$AV$1,0),FALSE),VLOOKUP($B84,'Justerad allokering kvv'!$B$1:$AG$700,MATCH(E$1,'Justerad allokering kvv'!$B$1:$AF$1,0),FALSE)))</f>
        <v>0</v>
      </c>
      <c r="F84">
        <f>IF($B84=" ","",IF(ISERROR(1/VLOOKUP($B84,'Justerad allokering kvv'!$B$1:$AG$700,MATCH(F$1,'Justerad allokering kvv'!$B$1:$AF$1,0),FALSE)),VLOOKUP($B84,'Allokerad kvv'!$B$2:$AV$700,MATCH(F$1,'Allokerad kvv'!$B$1:$AV$1,0),FALSE),VLOOKUP($B84,'Justerad allokering kvv'!$B$1:$AG$700,MATCH(F$1,'Justerad allokering kvv'!$B$1:$AF$1,0),FALSE)))</f>
        <v>0</v>
      </c>
      <c r="G84">
        <f>IF($B84=" ","",IF(ISERROR(1/VLOOKUP($B84,'Justerad allokering kvv'!$B$1:$AG$700,MATCH(G$1,'Justerad allokering kvv'!$B$1:$AF$1,0),FALSE)),VLOOKUP($B84,'Allokerad kvv'!$B$2:$AV$700,MATCH(G$1,'Allokerad kvv'!$B$1:$AV$1,0),FALSE),VLOOKUP($B84,'Justerad allokering kvv'!$B$1:$AG$700,MATCH(G$1,'Justerad allokering kvv'!$B$1:$AF$1,0),FALSE)))</f>
        <v>0</v>
      </c>
      <c r="H84">
        <f>IF($B84=" ","",IF(ISERROR(1/VLOOKUP($B84,'Justerad allokering kvv'!$B$1:$AG$700,MATCH(H$1,'Justerad allokering kvv'!$B$1:$AF$1,0),FALSE)),VLOOKUP($B84,'Allokerad kvv'!$B$2:$AV$700,MATCH(H$1,'Allokerad kvv'!$B$1:$AV$1,0),FALSE),VLOOKUP($B84,'Justerad allokering kvv'!$B$1:$AG$700,MATCH(H$1,'Justerad allokering kvv'!$B$1:$AF$1,0),FALSE)))</f>
        <v>0</v>
      </c>
      <c r="I84">
        <f>IF($B84=" ","",IF(ISERROR(1/VLOOKUP($B84,'Justerad allokering kvv'!$B$1:$AG$700,MATCH(I$1,'Justerad allokering kvv'!$B$1:$AF$1,0),FALSE)),VLOOKUP($B84,'Allokerad kvv'!$B$2:$AV$700,MATCH(I$1,'Allokerad kvv'!$B$1:$AV$1,0),FALSE),VLOOKUP($B84,'Justerad allokering kvv'!$B$1:$AG$700,MATCH(I$1,'Justerad allokering kvv'!$B$1:$AF$1,0),FALSE)))</f>
        <v>0</v>
      </c>
      <c r="J84">
        <f>IF($B84=" ","",IF(ISERROR(1/VLOOKUP($B84,'Justerad allokering kvv'!$B$1:$AG$700,MATCH(J$1,'Justerad allokering kvv'!$B$1:$AF$1,0),FALSE)),VLOOKUP($B84,'Allokerad kvv'!$B$2:$AV$700,MATCH(J$1,'Allokerad kvv'!$B$1:$AV$1,0),FALSE),VLOOKUP($B84,'Justerad allokering kvv'!$B$1:$AG$700,MATCH(J$1,'Justerad allokering kvv'!$B$1:$AF$1,0),FALSE)))</f>
        <v>0</v>
      </c>
      <c r="K84">
        <f>IF($B84=" ","",IF(ISERROR(1/VLOOKUP($B84,'Justerad allokering kvv'!$B$1:$AG$700,MATCH(K$1,'Justerad allokering kvv'!$B$1:$AF$1,0),FALSE)),VLOOKUP($B84,'Allokerad kvv'!$B$2:$AV$700,MATCH(K$1,'Allokerad kvv'!$B$1:$AV$1,0),FALSE),VLOOKUP($B84,'Justerad allokering kvv'!$B$1:$AG$700,MATCH(K$1,'Justerad allokering kvv'!$B$1:$AF$1,0),FALSE)))</f>
        <v>0</v>
      </c>
      <c r="L84">
        <f>IF($B84=" ","",IF(ISERROR(1/VLOOKUP($B84,'Justerad allokering kvv'!$B$1:$AG$700,MATCH(L$1,'Justerad allokering kvv'!$B$1:$AF$1,0),FALSE)),VLOOKUP($B84,'Allokerad kvv'!$B$2:$AV$700,MATCH(L$1,'Allokerad kvv'!$B$1:$AV$1,0),FALSE),VLOOKUP($B84,'Justerad allokering kvv'!$B$1:$AG$700,MATCH(L$1,'Justerad allokering kvv'!$B$1:$AF$1,0),FALSE)))</f>
        <v>0</v>
      </c>
      <c r="M84">
        <f>IF($B84=" ","",IF(ISERROR(1/VLOOKUP($B84,'Justerad allokering kvv'!$B$1:$AG$700,MATCH(M$1,'Justerad allokering kvv'!$B$1:$AF$1,0),FALSE)),VLOOKUP($B84,'Allokerad kvv'!$B$2:$AV$700,MATCH(M$1,'Allokerad kvv'!$B$1:$AV$1,0),FALSE),VLOOKUP($B84,'Justerad allokering kvv'!$B$1:$AG$700,MATCH(M$1,'Justerad allokering kvv'!$B$1:$AF$1,0),FALSE)))</f>
        <v>0</v>
      </c>
      <c r="N84">
        <f>IF($B84=" ","",IF(ISERROR(1/VLOOKUP($B84,'Justerad allokering kvv'!$B$1:$AG$700,MATCH(N$1,'Justerad allokering kvv'!$B$1:$AF$1,0),FALSE)),VLOOKUP($B84,'Allokerad kvv'!$B$2:$AV$700,MATCH(N$1,'Allokerad kvv'!$B$1:$AV$1,0),FALSE),VLOOKUP($B84,'Justerad allokering kvv'!$B$1:$AG$700,MATCH(N$1,'Justerad allokering kvv'!$B$1:$AF$1,0),FALSE)))</f>
        <v>0</v>
      </c>
      <c r="O84">
        <f>IF($B84=" ","",IF(ISERROR(1/VLOOKUP($B84,'Justerad allokering kvv'!$B$1:$AG$700,MATCH(O$1,'Justerad allokering kvv'!$B$1:$AF$1,0),FALSE)),VLOOKUP($B84,'Allokerad kvv'!$B$2:$AV$700,MATCH(O$1,'Allokerad kvv'!$B$1:$AV$1,0),FALSE),VLOOKUP($B84,'Justerad allokering kvv'!$B$1:$AG$700,MATCH(O$1,'Justerad allokering kvv'!$B$1:$AF$1,0),FALSE)))</f>
        <v>0</v>
      </c>
      <c r="P84">
        <f>IF($B84=" ","",IF(ISERROR(1/VLOOKUP($B84,'Justerad allokering kvv'!$B$1:$AG$700,MATCH(P$1,'Justerad allokering kvv'!$B$1:$AF$1,0),FALSE)),VLOOKUP($B84,'Allokerad kvv'!$B$2:$AV$700,MATCH(P$1,'Allokerad kvv'!$B$1:$AV$1,0),FALSE),VLOOKUP($B84,'Justerad allokering kvv'!$B$1:$AG$700,MATCH(P$1,'Justerad allokering kvv'!$B$1:$AF$1,0),FALSE)))</f>
        <v>0</v>
      </c>
      <c r="Q84">
        <f>IF($B84=" ","",IF(ISERROR(1/VLOOKUP($B84,'Justerad allokering kvv'!$B$1:$AG$700,MATCH(Q$1,'Justerad allokering kvv'!$B$1:$AF$1,0),FALSE)),VLOOKUP($B84,'Allokerad kvv'!$B$2:$AV$700,MATCH(Q$1,'Allokerad kvv'!$B$1:$AV$1,0),FALSE),VLOOKUP($B84,'Justerad allokering kvv'!$B$1:$AG$700,MATCH(Q$1,'Justerad allokering kvv'!$B$1:$AF$1,0),FALSE)))</f>
        <v>0</v>
      </c>
      <c r="R84">
        <f>IF($B84=" ","",IF(ISERROR(1/VLOOKUP($B84,'Justerad allokering kvv'!$B$1:$AG$700,MATCH(R$1,'Justerad allokering kvv'!$B$1:$AF$1,0),FALSE)),VLOOKUP($B84,'Allokerad kvv'!$B$2:$AV$700,MATCH(R$1,'Allokerad kvv'!$B$1:$AV$1,0),FALSE),VLOOKUP($B84,'Justerad allokering kvv'!$B$1:$AG$700,MATCH(R$1,'Justerad allokering kvv'!$B$1:$AF$1,0),FALSE)))</f>
        <v>0</v>
      </c>
      <c r="S84">
        <f>IF($B84=" ","",IF(ISERROR(1/VLOOKUP($B84,'Justerad allokering kvv'!$B$1:$AG$700,MATCH(S$1,'Justerad allokering kvv'!$B$1:$AF$1,0),FALSE)),VLOOKUP($B84,'Allokerad kvv'!$B$2:$AV$700,MATCH(S$1,'Allokerad kvv'!$B$1:$AV$1,0),FALSE),VLOOKUP($B84,'Justerad allokering kvv'!$B$1:$AG$700,MATCH(S$1,'Justerad allokering kvv'!$B$1:$AF$1,0),FALSE)))</f>
        <v>0</v>
      </c>
      <c r="T84">
        <f>IF($B84=" ","",IF(ISERROR(1/VLOOKUP($B84,'Justerad allokering kvv'!$B$1:$AG$700,MATCH(T$1,'Justerad allokering kvv'!$B$1:$AF$1,0),FALSE)),VLOOKUP($B84,'Allokerad kvv'!$B$2:$AV$700,MATCH(T$1,'Allokerad kvv'!$B$1:$AV$1,0),FALSE),VLOOKUP($B84,'Justerad allokering kvv'!$B$1:$AG$700,MATCH(T$1,'Justerad allokering kvv'!$B$1:$AF$1,0),FALSE)))</f>
        <v>0</v>
      </c>
      <c r="U84">
        <f>IF($B84=" ","",IF(ISERROR(1/VLOOKUP($B84,'Justerad allokering kvv'!$B$1:$AG$700,MATCH(U$1,'Justerad allokering kvv'!$B$1:$AF$1,0),FALSE)),VLOOKUP($B84,'Allokerad kvv'!$B$2:$AV$700,MATCH(U$1,'Allokerad kvv'!$B$1:$AV$1,0),FALSE),VLOOKUP($B84,'Justerad allokering kvv'!$B$1:$AG$700,MATCH(U$1,'Justerad allokering kvv'!$B$1:$AF$1,0),FALSE)))</f>
        <v>0</v>
      </c>
      <c r="V84">
        <f>IF($B84=" ","",IF(ISERROR(1/VLOOKUP($B84,'Justerad allokering kvv'!$B$1:$AG$700,MATCH(V$1,'Justerad allokering kvv'!$B$1:$AF$1,0),FALSE)),VLOOKUP($B84,'Allokerad kvv'!$B$2:$AV$700,MATCH(V$1,'Allokerad kvv'!$B$1:$AV$1,0),FALSE),VLOOKUP($B84,'Justerad allokering kvv'!$B$1:$AG$700,MATCH(V$1,'Justerad allokering kvv'!$B$1:$AF$1,0),FALSE)))</f>
        <v>0</v>
      </c>
      <c r="W84">
        <f>IF($B84=" ","",IF(ISERROR(1/VLOOKUP($B84,'Justerad allokering kvv'!$B$1:$AG$700,MATCH(W$1,'Justerad allokering kvv'!$B$1:$AF$1,0),FALSE)),VLOOKUP($B84,'Allokerad kvv'!$B$2:$AV$700,MATCH(W$1,'Allokerad kvv'!$B$1:$AV$1,0),FALSE),VLOOKUP($B84,'Justerad allokering kvv'!$B$1:$AG$700,MATCH(W$1,'Justerad allokering kvv'!$B$1:$AF$1,0),FALSE)))</f>
        <v>0</v>
      </c>
      <c r="X84">
        <f>IF($B84=" ","",IF(ISERROR(1/VLOOKUP($B84,'Justerad allokering kvv'!$B$1:$AG$700,MATCH(X$1,'Justerad allokering kvv'!$B$1:$AF$1,0),FALSE)),VLOOKUP($B84,'Allokerad kvv'!$B$2:$AV$700,MATCH(X$1,'Allokerad kvv'!$B$1:$AV$1,0),FALSE),VLOOKUP($B84,'Justerad allokering kvv'!$B$1:$AG$700,MATCH(X$1,'Justerad allokering kvv'!$B$1:$AF$1,0),FALSE)))</f>
        <v>0</v>
      </c>
      <c r="Y84">
        <f>IF($B84=" ","",IF(ISERROR(1/VLOOKUP($B84,'Justerad allokering kvv'!$B$1:$AG$700,MATCH(Y$1,'Justerad allokering kvv'!$B$1:$AF$1,0),FALSE)),VLOOKUP($B84,'Allokerad kvv'!$B$2:$AV$700,MATCH(Y$1,'Allokerad kvv'!$B$1:$AV$1,0),FALSE),VLOOKUP($B84,'Justerad allokering kvv'!$B$1:$AG$700,MATCH(Y$1,'Justerad allokering kvv'!$B$1:$AF$1,0),FALSE)))</f>
        <v>0</v>
      </c>
      <c r="AB84">
        <f>IFERROR(VLOOKUP($B84,Kraftvärmeprod!$B$1:$AO$424,MATCH("Tillförd energi från rökgaskondensering (GWh)",Kraftvärmeprod!$B$1:$AG$1,0),FALSE)/1,0)</f>
        <v>0</v>
      </c>
      <c r="AE84" s="122">
        <f t="shared" si="4"/>
        <v>0</v>
      </c>
      <c r="AG84">
        <f t="shared" si="5"/>
        <v>0</v>
      </c>
      <c r="AH84">
        <f t="shared" si="6"/>
        <v>0</v>
      </c>
      <c r="AI84" t="str">
        <f>IF(AH84=0,"",AH84/VLOOKUP(B84,Kraftvärmeprod!$B$1:$BC$480,MATCH("Summa tillförd energi exklusive rökgaskondensering",Kraftvärmeprod!$B$1:$BC$1,0),FALSE))</f>
        <v/>
      </c>
      <c r="AK84">
        <f t="shared" si="7"/>
        <v>0</v>
      </c>
    </row>
    <row r="85" spans="1:37" x14ac:dyDescent="0.25">
      <c r="A85" s="2" t="s">
        <v>141</v>
      </c>
      <c r="B85" s="2" t="s">
        <v>144</v>
      </c>
      <c r="C85">
        <f>IF($B85=" ","",IF(ISERROR(1/VLOOKUP($B85,'Justerad allokering kvv'!$B$1:$AG$700,MATCH(C$1,'Justerad allokering kvv'!$B$1:$AF$1,0),FALSE)),VLOOKUP($B85,'Allokerad kvv'!$B$2:$AV$700,MATCH(C$1,'Allokerad kvv'!$B$1:$AV$1,0),FALSE),VLOOKUP($B85,'Justerad allokering kvv'!$B$1:$AG$700,MATCH(C$1,'Justerad allokering kvv'!$B$1:$AF$1,0),FALSE)))</f>
        <v>0</v>
      </c>
      <c r="D85">
        <f>IF($B85=" ","",IF(ISERROR(1/VLOOKUP($B85,'Justerad allokering kvv'!$B$1:$AG$700,MATCH(D$1,'Justerad allokering kvv'!$B$1:$AF$1,0),FALSE)),VLOOKUP($B85,'Allokerad kvv'!$B$2:$AV$700,MATCH(D$1,'Allokerad kvv'!$B$1:$AV$1,0),FALSE),VLOOKUP($B85,'Justerad allokering kvv'!$B$1:$AG$700,MATCH(D$1,'Justerad allokering kvv'!$B$1:$AF$1,0),FALSE)))</f>
        <v>0</v>
      </c>
      <c r="E85">
        <f>IF($B85=" ","",IF(ISERROR(1/VLOOKUP($B85,'Justerad allokering kvv'!$B$1:$AG$700,MATCH(E$1,'Justerad allokering kvv'!$B$1:$AF$1,0),FALSE)),VLOOKUP($B85,'Allokerad kvv'!$B$2:$AV$700,MATCH(E$1,'Allokerad kvv'!$B$1:$AV$1,0),FALSE),VLOOKUP($B85,'Justerad allokering kvv'!$B$1:$AG$700,MATCH(E$1,'Justerad allokering kvv'!$B$1:$AF$1,0),FALSE)))</f>
        <v>0</v>
      </c>
      <c r="F85">
        <f>IF($B85=" ","",IF(ISERROR(1/VLOOKUP($B85,'Justerad allokering kvv'!$B$1:$AG$700,MATCH(F$1,'Justerad allokering kvv'!$B$1:$AF$1,0),FALSE)),VLOOKUP($B85,'Allokerad kvv'!$B$2:$AV$700,MATCH(F$1,'Allokerad kvv'!$B$1:$AV$1,0),FALSE),VLOOKUP($B85,'Justerad allokering kvv'!$B$1:$AG$700,MATCH(F$1,'Justerad allokering kvv'!$B$1:$AF$1,0),FALSE)))</f>
        <v>0</v>
      </c>
      <c r="G85">
        <f>IF($B85=" ","",IF(ISERROR(1/VLOOKUP($B85,'Justerad allokering kvv'!$B$1:$AG$700,MATCH(G$1,'Justerad allokering kvv'!$B$1:$AF$1,0),FALSE)),VLOOKUP($B85,'Allokerad kvv'!$B$2:$AV$700,MATCH(G$1,'Allokerad kvv'!$B$1:$AV$1,0),FALSE),VLOOKUP($B85,'Justerad allokering kvv'!$B$1:$AG$700,MATCH(G$1,'Justerad allokering kvv'!$B$1:$AF$1,0),FALSE)))</f>
        <v>0</v>
      </c>
      <c r="H85">
        <f>IF($B85=" ","",IF(ISERROR(1/VLOOKUP($B85,'Justerad allokering kvv'!$B$1:$AG$700,MATCH(H$1,'Justerad allokering kvv'!$B$1:$AF$1,0),FALSE)),VLOOKUP($B85,'Allokerad kvv'!$B$2:$AV$700,MATCH(H$1,'Allokerad kvv'!$B$1:$AV$1,0),FALSE),VLOOKUP($B85,'Justerad allokering kvv'!$B$1:$AG$700,MATCH(H$1,'Justerad allokering kvv'!$B$1:$AF$1,0),FALSE)))</f>
        <v>0</v>
      </c>
      <c r="I85">
        <f>IF($B85=" ","",IF(ISERROR(1/VLOOKUP($B85,'Justerad allokering kvv'!$B$1:$AG$700,MATCH(I$1,'Justerad allokering kvv'!$B$1:$AF$1,0),FALSE)),VLOOKUP($B85,'Allokerad kvv'!$B$2:$AV$700,MATCH(I$1,'Allokerad kvv'!$B$1:$AV$1,0),FALSE),VLOOKUP($B85,'Justerad allokering kvv'!$B$1:$AG$700,MATCH(I$1,'Justerad allokering kvv'!$B$1:$AF$1,0),FALSE)))</f>
        <v>0</v>
      </c>
      <c r="J85">
        <f>IF($B85=" ","",IF(ISERROR(1/VLOOKUP($B85,'Justerad allokering kvv'!$B$1:$AG$700,MATCH(J$1,'Justerad allokering kvv'!$B$1:$AF$1,0),FALSE)),VLOOKUP($B85,'Allokerad kvv'!$B$2:$AV$700,MATCH(J$1,'Allokerad kvv'!$B$1:$AV$1,0),FALSE),VLOOKUP($B85,'Justerad allokering kvv'!$B$1:$AG$700,MATCH(J$1,'Justerad allokering kvv'!$B$1:$AF$1,0),FALSE)))</f>
        <v>0</v>
      </c>
      <c r="K85">
        <f>IF($B85=" ","",IF(ISERROR(1/VLOOKUP($B85,'Justerad allokering kvv'!$B$1:$AG$700,MATCH(K$1,'Justerad allokering kvv'!$B$1:$AF$1,0),FALSE)),VLOOKUP($B85,'Allokerad kvv'!$B$2:$AV$700,MATCH(K$1,'Allokerad kvv'!$B$1:$AV$1,0),FALSE),VLOOKUP($B85,'Justerad allokering kvv'!$B$1:$AG$700,MATCH(K$1,'Justerad allokering kvv'!$B$1:$AF$1,0),FALSE)))</f>
        <v>0</v>
      </c>
      <c r="L85">
        <f>IF($B85=" ","",IF(ISERROR(1/VLOOKUP($B85,'Justerad allokering kvv'!$B$1:$AG$700,MATCH(L$1,'Justerad allokering kvv'!$B$1:$AF$1,0),FALSE)),VLOOKUP($B85,'Allokerad kvv'!$B$2:$AV$700,MATCH(L$1,'Allokerad kvv'!$B$1:$AV$1,0),FALSE),VLOOKUP($B85,'Justerad allokering kvv'!$B$1:$AG$700,MATCH(L$1,'Justerad allokering kvv'!$B$1:$AF$1,0),FALSE)))</f>
        <v>0</v>
      </c>
      <c r="M85">
        <f>IF($B85=" ","",IF(ISERROR(1/VLOOKUP($B85,'Justerad allokering kvv'!$B$1:$AG$700,MATCH(M$1,'Justerad allokering kvv'!$B$1:$AF$1,0),FALSE)),VLOOKUP($B85,'Allokerad kvv'!$B$2:$AV$700,MATCH(M$1,'Allokerad kvv'!$B$1:$AV$1,0),FALSE),VLOOKUP($B85,'Justerad allokering kvv'!$B$1:$AG$700,MATCH(M$1,'Justerad allokering kvv'!$B$1:$AF$1,0),FALSE)))</f>
        <v>0</v>
      </c>
      <c r="N85">
        <f>IF($B85=" ","",IF(ISERROR(1/VLOOKUP($B85,'Justerad allokering kvv'!$B$1:$AG$700,MATCH(N$1,'Justerad allokering kvv'!$B$1:$AF$1,0),FALSE)),VLOOKUP($B85,'Allokerad kvv'!$B$2:$AV$700,MATCH(N$1,'Allokerad kvv'!$B$1:$AV$1,0),FALSE),VLOOKUP($B85,'Justerad allokering kvv'!$B$1:$AG$700,MATCH(N$1,'Justerad allokering kvv'!$B$1:$AF$1,0),FALSE)))</f>
        <v>0</v>
      </c>
      <c r="O85">
        <f>IF($B85=" ","",IF(ISERROR(1/VLOOKUP($B85,'Justerad allokering kvv'!$B$1:$AG$700,MATCH(O$1,'Justerad allokering kvv'!$B$1:$AF$1,0),FALSE)),VLOOKUP($B85,'Allokerad kvv'!$B$2:$AV$700,MATCH(O$1,'Allokerad kvv'!$B$1:$AV$1,0),FALSE),VLOOKUP($B85,'Justerad allokering kvv'!$B$1:$AG$700,MATCH(O$1,'Justerad allokering kvv'!$B$1:$AF$1,0),FALSE)))</f>
        <v>0</v>
      </c>
      <c r="P85">
        <f>IF($B85=" ","",IF(ISERROR(1/VLOOKUP($B85,'Justerad allokering kvv'!$B$1:$AG$700,MATCH(P$1,'Justerad allokering kvv'!$B$1:$AF$1,0),FALSE)),VLOOKUP($B85,'Allokerad kvv'!$B$2:$AV$700,MATCH(P$1,'Allokerad kvv'!$B$1:$AV$1,0),FALSE),VLOOKUP($B85,'Justerad allokering kvv'!$B$1:$AG$700,MATCH(P$1,'Justerad allokering kvv'!$B$1:$AF$1,0),FALSE)))</f>
        <v>0</v>
      </c>
      <c r="Q85">
        <f>IF($B85=" ","",IF(ISERROR(1/VLOOKUP($B85,'Justerad allokering kvv'!$B$1:$AG$700,MATCH(Q$1,'Justerad allokering kvv'!$B$1:$AF$1,0),FALSE)),VLOOKUP($B85,'Allokerad kvv'!$B$2:$AV$700,MATCH(Q$1,'Allokerad kvv'!$B$1:$AV$1,0),FALSE),VLOOKUP($B85,'Justerad allokering kvv'!$B$1:$AG$700,MATCH(Q$1,'Justerad allokering kvv'!$B$1:$AF$1,0),FALSE)))</f>
        <v>0</v>
      </c>
      <c r="R85">
        <f>IF($B85=" ","",IF(ISERROR(1/VLOOKUP($B85,'Justerad allokering kvv'!$B$1:$AG$700,MATCH(R$1,'Justerad allokering kvv'!$B$1:$AF$1,0),FALSE)),VLOOKUP($B85,'Allokerad kvv'!$B$2:$AV$700,MATCH(R$1,'Allokerad kvv'!$B$1:$AV$1,0),FALSE),VLOOKUP($B85,'Justerad allokering kvv'!$B$1:$AG$700,MATCH(R$1,'Justerad allokering kvv'!$B$1:$AF$1,0),FALSE)))</f>
        <v>0</v>
      </c>
      <c r="S85">
        <f>IF($B85=" ","",IF(ISERROR(1/VLOOKUP($B85,'Justerad allokering kvv'!$B$1:$AG$700,MATCH(S$1,'Justerad allokering kvv'!$B$1:$AF$1,0),FALSE)),VLOOKUP($B85,'Allokerad kvv'!$B$2:$AV$700,MATCH(S$1,'Allokerad kvv'!$B$1:$AV$1,0),FALSE),VLOOKUP($B85,'Justerad allokering kvv'!$B$1:$AG$700,MATCH(S$1,'Justerad allokering kvv'!$B$1:$AF$1,0),FALSE)))</f>
        <v>0</v>
      </c>
      <c r="T85">
        <f>IF($B85=" ","",IF(ISERROR(1/VLOOKUP($B85,'Justerad allokering kvv'!$B$1:$AG$700,MATCH(T$1,'Justerad allokering kvv'!$B$1:$AF$1,0),FALSE)),VLOOKUP($B85,'Allokerad kvv'!$B$2:$AV$700,MATCH(T$1,'Allokerad kvv'!$B$1:$AV$1,0),FALSE),VLOOKUP($B85,'Justerad allokering kvv'!$B$1:$AG$700,MATCH(T$1,'Justerad allokering kvv'!$B$1:$AF$1,0),FALSE)))</f>
        <v>0</v>
      </c>
      <c r="U85">
        <f>IF($B85=" ","",IF(ISERROR(1/VLOOKUP($B85,'Justerad allokering kvv'!$B$1:$AG$700,MATCH(U$1,'Justerad allokering kvv'!$B$1:$AF$1,0),FALSE)),VLOOKUP($B85,'Allokerad kvv'!$B$2:$AV$700,MATCH(U$1,'Allokerad kvv'!$B$1:$AV$1,0),FALSE),VLOOKUP($B85,'Justerad allokering kvv'!$B$1:$AG$700,MATCH(U$1,'Justerad allokering kvv'!$B$1:$AF$1,0),FALSE)))</f>
        <v>0</v>
      </c>
      <c r="V85">
        <f>IF($B85=" ","",IF(ISERROR(1/VLOOKUP($B85,'Justerad allokering kvv'!$B$1:$AG$700,MATCH(V$1,'Justerad allokering kvv'!$B$1:$AF$1,0),FALSE)),VLOOKUP($B85,'Allokerad kvv'!$B$2:$AV$700,MATCH(V$1,'Allokerad kvv'!$B$1:$AV$1,0),FALSE),VLOOKUP($B85,'Justerad allokering kvv'!$B$1:$AG$700,MATCH(V$1,'Justerad allokering kvv'!$B$1:$AF$1,0),FALSE)))</f>
        <v>0</v>
      </c>
      <c r="W85">
        <f>IF($B85=" ","",IF(ISERROR(1/VLOOKUP($B85,'Justerad allokering kvv'!$B$1:$AG$700,MATCH(W$1,'Justerad allokering kvv'!$B$1:$AF$1,0),FALSE)),VLOOKUP($B85,'Allokerad kvv'!$B$2:$AV$700,MATCH(W$1,'Allokerad kvv'!$B$1:$AV$1,0),FALSE),VLOOKUP($B85,'Justerad allokering kvv'!$B$1:$AG$700,MATCH(W$1,'Justerad allokering kvv'!$B$1:$AF$1,0),FALSE)))</f>
        <v>0</v>
      </c>
      <c r="X85">
        <f>IF($B85=" ","",IF(ISERROR(1/VLOOKUP($B85,'Justerad allokering kvv'!$B$1:$AG$700,MATCH(X$1,'Justerad allokering kvv'!$B$1:$AF$1,0),FALSE)),VLOOKUP($B85,'Allokerad kvv'!$B$2:$AV$700,MATCH(X$1,'Allokerad kvv'!$B$1:$AV$1,0),FALSE),VLOOKUP($B85,'Justerad allokering kvv'!$B$1:$AG$700,MATCH(X$1,'Justerad allokering kvv'!$B$1:$AF$1,0),FALSE)))</f>
        <v>0</v>
      </c>
      <c r="Y85">
        <f>IF($B85=" ","",IF(ISERROR(1/VLOOKUP($B85,'Justerad allokering kvv'!$B$1:$AG$700,MATCH(Y$1,'Justerad allokering kvv'!$B$1:$AF$1,0),FALSE)),VLOOKUP($B85,'Allokerad kvv'!$B$2:$AV$700,MATCH(Y$1,'Allokerad kvv'!$B$1:$AV$1,0),FALSE),VLOOKUP($B85,'Justerad allokering kvv'!$B$1:$AG$700,MATCH(Y$1,'Justerad allokering kvv'!$B$1:$AF$1,0),FALSE)))</f>
        <v>0</v>
      </c>
      <c r="AB85">
        <f>IFERROR(VLOOKUP($B85,Kraftvärmeprod!$B$1:$AO$424,MATCH("Tillförd energi från rökgaskondensering (GWh)",Kraftvärmeprod!$B$1:$AG$1,0),FALSE)/1,0)</f>
        <v>0</v>
      </c>
      <c r="AE85" s="122">
        <f t="shared" si="4"/>
        <v>0</v>
      </c>
      <c r="AG85">
        <f t="shared" si="5"/>
        <v>0</v>
      </c>
      <c r="AH85">
        <f t="shared" si="6"/>
        <v>0</v>
      </c>
      <c r="AI85" t="str">
        <f>IF(AH85=0,"",AH85/VLOOKUP(B85,Kraftvärmeprod!$B$1:$BC$480,MATCH("Summa tillförd energi exklusive rökgaskondensering",Kraftvärmeprod!$B$1:$BC$1,0),FALSE))</f>
        <v/>
      </c>
      <c r="AK85">
        <f t="shared" si="7"/>
        <v>0</v>
      </c>
    </row>
    <row r="86" spans="1:37" x14ac:dyDescent="0.25">
      <c r="A86" s="2" t="s">
        <v>145</v>
      </c>
      <c r="B86" s="2" t="s">
        <v>146</v>
      </c>
      <c r="C86">
        <f>IF($B86=" ","",IF(ISERROR(1/VLOOKUP($B86,'Justerad allokering kvv'!$B$1:$AG$700,MATCH(C$1,'Justerad allokering kvv'!$B$1:$AF$1,0),FALSE)),VLOOKUP($B86,'Allokerad kvv'!$B$2:$AV$700,MATCH(C$1,'Allokerad kvv'!$B$1:$AV$1,0),FALSE),VLOOKUP($B86,'Justerad allokering kvv'!$B$1:$AG$700,MATCH(C$1,'Justerad allokering kvv'!$B$1:$AF$1,0),FALSE)))</f>
        <v>0</v>
      </c>
      <c r="D86">
        <f>IF($B86=" ","",IF(ISERROR(1/VLOOKUP($B86,'Justerad allokering kvv'!$B$1:$AG$700,MATCH(D$1,'Justerad allokering kvv'!$B$1:$AF$1,0),FALSE)),VLOOKUP($B86,'Allokerad kvv'!$B$2:$AV$700,MATCH(D$1,'Allokerad kvv'!$B$1:$AV$1,0),FALSE),VLOOKUP($B86,'Justerad allokering kvv'!$B$1:$AG$700,MATCH(D$1,'Justerad allokering kvv'!$B$1:$AF$1,0),FALSE)))</f>
        <v>0</v>
      </c>
      <c r="E86">
        <f>IF($B86=" ","",IF(ISERROR(1/VLOOKUP($B86,'Justerad allokering kvv'!$B$1:$AG$700,MATCH(E$1,'Justerad allokering kvv'!$B$1:$AF$1,0),FALSE)),VLOOKUP($B86,'Allokerad kvv'!$B$2:$AV$700,MATCH(E$1,'Allokerad kvv'!$B$1:$AV$1,0),FALSE),VLOOKUP($B86,'Justerad allokering kvv'!$B$1:$AG$700,MATCH(E$1,'Justerad allokering kvv'!$B$1:$AF$1,0),FALSE)))</f>
        <v>0</v>
      </c>
      <c r="F86">
        <f>IF($B86=" ","",IF(ISERROR(1/VLOOKUP($B86,'Justerad allokering kvv'!$B$1:$AG$700,MATCH(F$1,'Justerad allokering kvv'!$B$1:$AF$1,0),FALSE)),VLOOKUP($B86,'Allokerad kvv'!$B$2:$AV$700,MATCH(F$1,'Allokerad kvv'!$B$1:$AV$1,0),FALSE),VLOOKUP($B86,'Justerad allokering kvv'!$B$1:$AG$700,MATCH(F$1,'Justerad allokering kvv'!$B$1:$AF$1,0),FALSE)))</f>
        <v>0</v>
      </c>
      <c r="G86">
        <f>IF($B86=" ","",IF(ISERROR(1/VLOOKUP($B86,'Justerad allokering kvv'!$B$1:$AG$700,MATCH(G$1,'Justerad allokering kvv'!$B$1:$AF$1,0),FALSE)),VLOOKUP($B86,'Allokerad kvv'!$B$2:$AV$700,MATCH(G$1,'Allokerad kvv'!$B$1:$AV$1,0),FALSE),VLOOKUP($B86,'Justerad allokering kvv'!$B$1:$AG$700,MATCH(G$1,'Justerad allokering kvv'!$B$1:$AF$1,0),FALSE)))</f>
        <v>0</v>
      </c>
      <c r="H86">
        <f>IF($B86=" ","",IF(ISERROR(1/VLOOKUP($B86,'Justerad allokering kvv'!$B$1:$AG$700,MATCH(H$1,'Justerad allokering kvv'!$B$1:$AF$1,0),FALSE)),VLOOKUP($B86,'Allokerad kvv'!$B$2:$AV$700,MATCH(H$1,'Allokerad kvv'!$B$1:$AV$1,0),FALSE),VLOOKUP($B86,'Justerad allokering kvv'!$B$1:$AG$700,MATCH(H$1,'Justerad allokering kvv'!$B$1:$AF$1,0),FALSE)))</f>
        <v>0</v>
      </c>
      <c r="I86">
        <f>IF($B86=" ","",IF(ISERROR(1/VLOOKUP($B86,'Justerad allokering kvv'!$B$1:$AG$700,MATCH(I$1,'Justerad allokering kvv'!$B$1:$AF$1,0),FALSE)),VLOOKUP($B86,'Allokerad kvv'!$B$2:$AV$700,MATCH(I$1,'Allokerad kvv'!$B$1:$AV$1,0),FALSE),VLOOKUP($B86,'Justerad allokering kvv'!$B$1:$AG$700,MATCH(I$1,'Justerad allokering kvv'!$B$1:$AF$1,0),FALSE)))</f>
        <v>0</v>
      </c>
      <c r="J86">
        <f>IF($B86=" ","",IF(ISERROR(1/VLOOKUP($B86,'Justerad allokering kvv'!$B$1:$AG$700,MATCH(J$1,'Justerad allokering kvv'!$B$1:$AF$1,0),FALSE)),VLOOKUP($B86,'Allokerad kvv'!$B$2:$AV$700,MATCH(J$1,'Allokerad kvv'!$B$1:$AV$1,0),FALSE),VLOOKUP($B86,'Justerad allokering kvv'!$B$1:$AG$700,MATCH(J$1,'Justerad allokering kvv'!$B$1:$AF$1,0),FALSE)))</f>
        <v>0</v>
      </c>
      <c r="K86">
        <f>IF($B86=" ","",IF(ISERROR(1/VLOOKUP($B86,'Justerad allokering kvv'!$B$1:$AG$700,MATCH(K$1,'Justerad allokering kvv'!$B$1:$AF$1,0),FALSE)),VLOOKUP($B86,'Allokerad kvv'!$B$2:$AV$700,MATCH(K$1,'Allokerad kvv'!$B$1:$AV$1,0),FALSE),VLOOKUP($B86,'Justerad allokering kvv'!$B$1:$AG$700,MATCH(K$1,'Justerad allokering kvv'!$B$1:$AF$1,0),FALSE)))</f>
        <v>0</v>
      </c>
      <c r="L86">
        <f>IF($B86=" ","",IF(ISERROR(1/VLOOKUP($B86,'Justerad allokering kvv'!$B$1:$AG$700,MATCH(L$1,'Justerad allokering kvv'!$B$1:$AF$1,0),FALSE)),VLOOKUP($B86,'Allokerad kvv'!$B$2:$AV$700,MATCH(L$1,'Allokerad kvv'!$B$1:$AV$1,0),FALSE),VLOOKUP($B86,'Justerad allokering kvv'!$B$1:$AG$700,MATCH(L$1,'Justerad allokering kvv'!$B$1:$AF$1,0),FALSE)))</f>
        <v>0</v>
      </c>
      <c r="M86">
        <f>IF($B86=" ","",IF(ISERROR(1/VLOOKUP($B86,'Justerad allokering kvv'!$B$1:$AG$700,MATCH(M$1,'Justerad allokering kvv'!$B$1:$AF$1,0),FALSE)),VLOOKUP($B86,'Allokerad kvv'!$B$2:$AV$700,MATCH(M$1,'Allokerad kvv'!$B$1:$AV$1,0),FALSE),VLOOKUP($B86,'Justerad allokering kvv'!$B$1:$AG$700,MATCH(M$1,'Justerad allokering kvv'!$B$1:$AF$1,0),FALSE)))</f>
        <v>0</v>
      </c>
      <c r="N86">
        <f>IF($B86=" ","",IF(ISERROR(1/VLOOKUP($B86,'Justerad allokering kvv'!$B$1:$AG$700,MATCH(N$1,'Justerad allokering kvv'!$B$1:$AF$1,0),FALSE)),VLOOKUP($B86,'Allokerad kvv'!$B$2:$AV$700,MATCH(N$1,'Allokerad kvv'!$B$1:$AV$1,0),FALSE),VLOOKUP($B86,'Justerad allokering kvv'!$B$1:$AG$700,MATCH(N$1,'Justerad allokering kvv'!$B$1:$AF$1,0),FALSE)))</f>
        <v>0</v>
      </c>
      <c r="O86">
        <f>IF($B86=" ","",IF(ISERROR(1/VLOOKUP($B86,'Justerad allokering kvv'!$B$1:$AG$700,MATCH(O$1,'Justerad allokering kvv'!$B$1:$AF$1,0),FALSE)),VLOOKUP($B86,'Allokerad kvv'!$B$2:$AV$700,MATCH(O$1,'Allokerad kvv'!$B$1:$AV$1,0),FALSE),VLOOKUP($B86,'Justerad allokering kvv'!$B$1:$AG$700,MATCH(O$1,'Justerad allokering kvv'!$B$1:$AF$1,0),FALSE)))</f>
        <v>0</v>
      </c>
      <c r="P86">
        <f>IF($B86=" ","",IF(ISERROR(1/VLOOKUP($B86,'Justerad allokering kvv'!$B$1:$AG$700,MATCH(P$1,'Justerad allokering kvv'!$B$1:$AF$1,0),FALSE)),VLOOKUP($B86,'Allokerad kvv'!$B$2:$AV$700,MATCH(P$1,'Allokerad kvv'!$B$1:$AV$1,0),FALSE),VLOOKUP($B86,'Justerad allokering kvv'!$B$1:$AG$700,MATCH(P$1,'Justerad allokering kvv'!$B$1:$AF$1,0),FALSE)))</f>
        <v>0</v>
      </c>
      <c r="Q86">
        <f>IF($B86=" ","",IF(ISERROR(1/VLOOKUP($B86,'Justerad allokering kvv'!$B$1:$AG$700,MATCH(Q$1,'Justerad allokering kvv'!$B$1:$AF$1,0),FALSE)),VLOOKUP($B86,'Allokerad kvv'!$B$2:$AV$700,MATCH(Q$1,'Allokerad kvv'!$B$1:$AV$1,0),FALSE),VLOOKUP($B86,'Justerad allokering kvv'!$B$1:$AG$700,MATCH(Q$1,'Justerad allokering kvv'!$B$1:$AF$1,0),FALSE)))</f>
        <v>0</v>
      </c>
      <c r="R86">
        <f>IF($B86=" ","",IF(ISERROR(1/VLOOKUP($B86,'Justerad allokering kvv'!$B$1:$AG$700,MATCH(R$1,'Justerad allokering kvv'!$B$1:$AF$1,0),FALSE)),VLOOKUP($B86,'Allokerad kvv'!$B$2:$AV$700,MATCH(R$1,'Allokerad kvv'!$B$1:$AV$1,0),FALSE),VLOOKUP($B86,'Justerad allokering kvv'!$B$1:$AG$700,MATCH(R$1,'Justerad allokering kvv'!$B$1:$AF$1,0),FALSE)))</f>
        <v>0</v>
      </c>
      <c r="S86">
        <f>IF($B86=" ","",IF(ISERROR(1/VLOOKUP($B86,'Justerad allokering kvv'!$B$1:$AG$700,MATCH(S$1,'Justerad allokering kvv'!$B$1:$AF$1,0),FALSE)),VLOOKUP($B86,'Allokerad kvv'!$B$2:$AV$700,MATCH(S$1,'Allokerad kvv'!$B$1:$AV$1,0),FALSE),VLOOKUP($B86,'Justerad allokering kvv'!$B$1:$AG$700,MATCH(S$1,'Justerad allokering kvv'!$B$1:$AF$1,0),FALSE)))</f>
        <v>0</v>
      </c>
      <c r="T86">
        <f>IF($B86=" ","",IF(ISERROR(1/VLOOKUP($B86,'Justerad allokering kvv'!$B$1:$AG$700,MATCH(T$1,'Justerad allokering kvv'!$B$1:$AF$1,0),FALSE)),VLOOKUP($B86,'Allokerad kvv'!$B$2:$AV$700,MATCH(T$1,'Allokerad kvv'!$B$1:$AV$1,0),FALSE),VLOOKUP($B86,'Justerad allokering kvv'!$B$1:$AG$700,MATCH(T$1,'Justerad allokering kvv'!$B$1:$AF$1,0),FALSE)))</f>
        <v>0</v>
      </c>
      <c r="U86">
        <f>IF($B86=" ","",IF(ISERROR(1/VLOOKUP($B86,'Justerad allokering kvv'!$B$1:$AG$700,MATCH(U$1,'Justerad allokering kvv'!$B$1:$AF$1,0),FALSE)),VLOOKUP($B86,'Allokerad kvv'!$B$2:$AV$700,MATCH(U$1,'Allokerad kvv'!$B$1:$AV$1,0),FALSE),VLOOKUP($B86,'Justerad allokering kvv'!$B$1:$AG$700,MATCH(U$1,'Justerad allokering kvv'!$B$1:$AF$1,0),FALSE)))</f>
        <v>0</v>
      </c>
      <c r="V86">
        <f>IF($B86=" ","",IF(ISERROR(1/VLOOKUP($B86,'Justerad allokering kvv'!$B$1:$AG$700,MATCH(V$1,'Justerad allokering kvv'!$B$1:$AF$1,0),FALSE)),VLOOKUP($B86,'Allokerad kvv'!$B$2:$AV$700,MATCH(V$1,'Allokerad kvv'!$B$1:$AV$1,0),FALSE),VLOOKUP($B86,'Justerad allokering kvv'!$B$1:$AG$700,MATCH(V$1,'Justerad allokering kvv'!$B$1:$AF$1,0),FALSE)))</f>
        <v>0</v>
      </c>
      <c r="W86">
        <f>IF($B86=" ","",IF(ISERROR(1/VLOOKUP($B86,'Justerad allokering kvv'!$B$1:$AG$700,MATCH(W$1,'Justerad allokering kvv'!$B$1:$AF$1,0),FALSE)),VLOOKUP($B86,'Allokerad kvv'!$B$2:$AV$700,MATCH(W$1,'Allokerad kvv'!$B$1:$AV$1,0),FALSE),VLOOKUP($B86,'Justerad allokering kvv'!$B$1:$AG$700,MATCH(W$1,'Justerad allokering kvv'!$B$1:$AF$1,0),FALSE)))</f>
        <v>0</v>
      </c>
      <c r="X86">
        <f>IF($B86=" ","",IF(ISERROR(1/VLOOKUP($B86,'Justerad allokering kvv'!$B$1:$AG$700,MATCH(X$1,'Justerad allokering kvv'!$B$1:$AF$1,0),FALSE)),VLOOKUP($B86,'Allokerad kvv'!$B$2:$AV$700,MATCH(X$1,'Allokerad kvv'!$B$1:$AV$1,0),FALSE),VLOOKUP($B86,'Justerad allokering kvv'!$B$1:$AG$700,MATCH(X$1,'Justerad allokering kvv'!$B$1:$AF$1,0),FALSE)))</f>
        <v>0</v>
      </c>
      <c r="Y86">
        <f>IF($B86=" ","",IF(ISERROR(1/VLOOKUP($B86,'Justerad allokering kvv'!$B$1:$AG$700,MATCH(Y$1,'Justerad allokering kvv'!$B$1:$AF$1,0),FALSE)),VLOOKUP($B86,'Allokerad kvv'!$B$2:$AV$700,MATCH(Y$1,'Allokerad kvv'!$B$1:$AV$1,0),FALSE),VLOOKUP($B86,'Justerad allokering kvv'!$B$1:$AG$700,MATCH(Y$1,'Justerad allokering kvv'!$B$1:$AF$1,0),FALSE)))</f>
        <v>0</v>
      </c>
      <c r="AB86">
        <f>IFERROR(VLOOKUP($B86,Kraftvärmeprod!$B$1:$AO$424,MATCH("Tillförd energi från rökgaskondensering (GWh)",Kraftvärmeprod!$B$1:$AG$1,0),FALSE)/1,0)</f>
        <v>0</v>
      </c>
      <c r="AE86" s="122">
        <f t="shared" si="4"/>
        <v>0</v>
      </c>
      <c r="AG86">
        <f t="shared" si="5"/>
        <v>0</v>
      </c>
      <c r="AH86">
        <f t="shared" si="6"/>
        <v>0</v>
      </c>
      <c r="AI86" t="str">
        <f>IF(AH86=0,"",AH86/VLOOKUP(B86,Kraftvärmeprod!$B$1:$BC$480,MATCH("Summa tillförd energi exklusive rökgaskondensering",Kraftvärmeprod!$B$1:$BC$1,0),FALSE))</f>
        <v/>
      </c>
      <c r="AK86">
        <f t="shared" si="7"/>
        <v>0</v>
      </c>
    </row>
    <row r="87" spans="1:37" x14ac:dyDescent="0.25">
      <c r="A87" s="2" t="s">
        <v>145</v>
      </c>
      <c r="B87" s="2" t="s">
        <v>147</v>
      </c>
      <c r="C87">
        <f>IF($B87=" ","",IF(ISERROR(1/VLOOKUP($B87,'Justerad allokering kvv'!$B$1:$AG$700,MATCH(C$1,'Justerad allokering kvv'!$B$1:$AF$1,0),FALSE)),VLOOKUP($B87,'Allokerad kvv'!$B$2:$AV$700,MATCH(C$1,'Allokerad kvv'!$B$1:$AV$1,0),FALSE),VLOOKUP($B87,'Justerad allokering kvv'!$B$1:$AG$700,MATCH(C$1,'Justerad allokering kvv'!$B$1:$AF$1,0),FALSE)))</f>
        <v>0</v>
      </c>
      <c r="D87">
        <f>IF($B87=" ","",IF(ISERROR(1/VLOOKUP($B87,'Justerad allokering kvv'!$B$1:$AG$700,MATCH(D$1,'Justerad allokering kvv'!$B$1:$AF$1,0),FALSE)),VLOOKUP($B87,'Allokerad kvv'!$B$2:$AV$700,MATCH(D$1,'Allokerad kvv'!$B$1:$AV$1,0),FALSE),VLOOKUP($B87,'Justerad allokering kvv'!$B$1:$AG$700,MATCH(D$1,'Justerad allokering kvv'!$B$1:$AF$1,0),FALSE)))</f>
        <v>0</v>
      </c>
      <c r="E87">
        <f>IF($B87=" ","",IF(ISERROR(1/VLOOKUP($B87,'Justerad allokering kvv'!$B$1:$AG$700,MATCH(E$1,'Justerad allokering kvv'!$B$1:$AF$1,0),FALSE)),VLOOKUP($B87,'Allokerad kvv'!$B$2:$AV$700,MATCH(E$1,'Allokerad kvv'!$B$1:$AV$1,0),FALSE),VLOOKUP($B87,'Justerad allokering kvv'!$B$1:$AG$700,MATCH(E$1,'Justerad allokering kvv'!$B$1:$AF$1,0),FALSE)))</f>
        <v>0</v>
      </c>
      <c r="F87">
        <f>IF($B87=" ","",IF(ISERROR(1/VLOOKUP($B87,'Justerad allokering kvv'!$B$1:$AG$700,MATCH(F$1,'Justerad allokering kvv'!$B$1:$AF$1,0),FALSE)),VLOOKUP($B87,'Allokerad kvv'!$B$2:$AV$700,MATCH(F$1,'Allokerad kvv'!$B$1:$AV$1,0),FALSE),VLOOKUP($B87,'Justerad allokering kvv'!$B$1:$AG$700,MATCH(F$1,'Justerad allokering kvv'!$B$1:$AF$1,0),FALSE)))</f>
        <v>0</v>
      </c>
      <c r="G87">
        <f>IF($B87=" ","",IF(ISERROR(1/VLOOKUP($B87,'Justerad allokering kvv'!$B$1:$AG$700,MATCH(G$1,'Justerad allokering kvv'!$B$1:$AF$1,0),FALSE)),VLOOKUP($B87,'Allokerad kvv'!$B$2:$AV$700,MATCH(G$1,'Allokerad kvv'!$B$1:$AV$1,0),FALSE),VLOOKUP($B87,'Justerad allokering kvv'!$B$1:$AG$700,MATCH(G$1,'Justerad allokering kvv'!$B$1:$AF$1,0),FALSE)))</f>
        <v>0</v>
      </c>
      <c r="H87">
        <f>IF($B87=" ","",IF(ISERROR(1/VLOOKUP($B87,'Justerad allokering kvv'!$B$1:$AG$700,MATCH(H$1,'Justerad allokering kvv'!$B$1:$AF$1,0),FALSE)),VLOOKUP($B87,'Allokerad kvv'!$B$2:$AV$700,MATCH(H$1,'Allokerad kvv'!$B$1:$AV$1,0),FALSE),VLOOKUP($B87,'Justerad allokering kvv'!$B$1:$AG$700,MATCH(H$1,'Justerad allokering kvv'!$B$1:$AF$1,0),FALSE)))</f>
        <v>0</v>
      </c>
      <c r="I87">
        <f>IF($B87=" ","",IF(ISERROR(1/VLOOKUP($B87,'Justerad allokering kvv'!$B$1:$AG$700,MATCH(I$1,'Justerad allokering kvv'!$B$1:$AF$1,0),FALSE)),VLOOKUP($B87,'Allokerad kvv'!$B$2:$AV$700,MATCH(I$1,'Allokerad kvv'!$B$1:$AV$1,0),FALSE),VLOOKUP($B87,'Justerad allokering kvv'!$B$1:$AG$700,MATCH(I$1,'Justerad allokering kvv'!$B$1:$AF$1,0),FALSE)))</f>
        <v>0</v>
      </c>
      <c r="J87">
        <f>IF($B87=" ","",IF(ISERROR(1/VLOOKUP($B87,'Justerad allokering kvv'!$B$1:$AG$700,MATCH(J$1,'Justerad allokering kvv'!$B$1:$AF$1,0),FALSE)),VLOOKUP($B87,'Allokerad kvv'!$B$2:$AV$700,MATCH(J$1,'Allokerad kvv'!$B$1:$AV$1,0),FALSE),VLOOKUP($B87,'Justerad allokering kvv'!$B$1:$AG$700,MATCH(J$1,'Justerad allokering kvv'!$B$1:$AF$1,0),FALSE)))</f>
        <v>0</v>
      </c>
      <c r="K87">
        <f>IF($B87=" ","",IF(ISERROR(1/VLOOKUP($B87,'Justerad allokering kvv'!$B$1:$AG$700,MATCH(K$1,'Justerad allokering kvv'!$B$1:$AF$1,0),FALSE)),VLOOKUP($B87,'Allokerad kvv'!$B$2:$AV$700,MATCH(K$1,'Allokerad kvv'!$B$1:$AV$1,0),FALSE),VLOOKUP($B87,'Justerad allokering kvv'!$B$1:$AG$700,MATCH(K$1,'Justerad allokering kvv'!$B$1:$AF$1,0),FALSE)))</f>
        <v>0</v>
      </c>
      <c r="L87">
        <f>IF($B87=" ","",IF(ISERROR(1/VLOOKUP($B87,'Justerad allokering kvv'!$B$1:$AG$700,MATCH(L$1,'Justerad allokering kvv'!$B$1:$AF$1,0),FALSE)),VLOOKUP($B87,'Allokerad kvv'!$B$2:$AV$700,MATCH(L$1,'Allokerad kvv'!$B$1:$AV$1,0),FALSE),VLOOKUP($B87,'Justerad allokering kvv'!$B$1:$AG$700,MATCH(L$1,'Justerad allokering kvv'!$B$1:$AF$1,0),FALSE)))</f>
        <v>0</v>
      </c>
      <c r="M87">
        <f>IF($B87=" ","",IF(ISERROR(1/VLOOKUP($B87,'Justerad allokering kvv'!$B$1:$AG$700,MATCH(M$1,'Justerad allokering kvv'!$B$1:$AF$1,0),FALSE)),VLOOKUP($B87,'Allokerad kvv'!$B$2:$AV$700,MATCH(M$1,'Allokerad kvv'!$B$1:$AV$1,0),FALSE),VLOOKUP($B87,'Justerad allokering kvv'!$B$1:$AG$700,MATCH(M$1,'Justerad allokering kvv'!$B$1:$AF$1,0),FALSE)))</f>
        <v>0</v>
      </c>
      <c r="N87">
        <f>IF($B87=" ","",IF(ISERROR(1/VLOOKUP($B87,'Justerad allokering kvv'!$B$1:$AG$700,MATCH(N$1,'Justerad allokering kvv'!$B$1:$AF$1,0),FALSE)),VLOOKUP($B87,'Allokerad kvv'!$B$2:$AV$700,MATCH(N$1,'Allokerad kvv'!$B$1:$AV$1,0),FALSE),VLOOKUP($B87,'Justerad allokering kvv'!$B$1:$AG$700,MATCH(N$1,'Justerad allokering kvv'!$B$1:$AF$1,0),FALSE)))</f>
        <v>0</v>
      </c>
      <c r="O87">
        <f>IF($B87=" ","",IF(ISERROR(1/VLOOKUP($B87,'Justerad allokering kvv'!$B$1:$AG$700,MATCH(O$1,'Justerad allokering kvv'!$B$1:$AF$1,0),FALSE)),VLOOKUP($B87,'Allokerad kvv'!$B$2:$AV$700,MATCH(O$1,'Allokerad kvv'!$B$1:$AV$1,0),FALSE),VLOOKUP($B87,'Justerad allokering kvv'!$B$1:$AG$700,MATCH(O$1,'Justerad allokering kvv'!$B$1:$AF$1,0),FALSE)))</f>
        <v>0</v>
      </c>
      <c r="P87">
        <f>IF($B87=" ","",IF(ISERROR(1/VLOOKUP($B87,'Justerad allokering kvv'!$B$1:$AG$700,MATCH(P$1,'Justerad allokering kvv'!$B$1:$AF$1,0),FALSE)),VLOOKUP($B87,'Allokerad kvv'!$B$2:$AV$700,MATCH(P$1,'Allokerad kvv'!$B$1:$AV$1,0),FALSE),VLOOKUP($B87,'Justerad allokering kvv'!$B$1:$AG$700,MATCH(P$1,'Justerad allokering kvv'!$B$1:$AF$1,0),FALSE)))</f>
        <v>0</v>
      </c>
      <c r="Q87">
        <f>IF($B87=" ","",IF(ISERROR(1/VLOOKUP($B87,'Justerad allokering kvv'!$B$1:$AG$700,MATCH(Q$1,'Justerad allokering kvv'!$B$1:$AF$1,0),FALSE)),VLOOKUP($B87,'Allokerad kvv'!$B$2:$AV$700,MATCH(Q$1,'Allokerad kvv'!$B$1:$AV$1,0),FALSE),VLOOKUP($B87,'Justerad allokering kvv'!$B$1:$AG$700,MATCH(Q$1,'Justerad allokering kvv'!$B$1:$AF$1,0),FALSE)))</f>
        <v>0</v>
      </c>
      <c r="R87">
        <f>IF($B87=" ","",IF(ISERROR(1/VLOOKUP($B87,'Justerad allokering kvv'!$B$1:$AG$700,MATCH(R$1,'Justerad allokering kvv'!$B$1:$AF$1,0),FALSE)),VLOOKUP($B87,'Allokerad kvv'!$B$2:$AV$700,MATCH(R$1,'Allokerad kvv'!$B$1:$AV$1,0),FALSE),VLOOKUP($B87,'Justerad allokering kvv'!$B$1:$AG$700,MATCH(R$1,'Justerad allokering kvv'!$B$1:$AF$1,0),FALSE)))</f>
        <v>0</v>
      </c>
      <c r="S87">
        <f>IF($B87=" ","",IF(ISERROR(1/VLOOKUP($B87,'Justerad allokering kvv'!$B$1:$AG$700,MATCH(S$1,'Justerad allokering kvv'!$B$1:$AF$1,0),FALSE)),VLOOKUP($B87,'Allokerad kvv'!$B$2:$AV$700,MATCH(S$1,'Allokerad kvv'!$B$1:$AV$1,0),FALSE),VLOOKUP($B87,'Justerad allokering kvv'!$B$1:$AG$700,MATCH(S$1,'Justerad allokering kvv'!$B$1:$AF$1,0),FALSE)))</f>
        <v>0</v>
      </c>
      <c r="T87">
        <f>IF($B87=" ","",IF(ISERROR(1/VLOOKUP($B87,'Justerad allokering kvv'!$B$1:$AG$700,MATCH(T$1,'Justerad allokering kvv'!$B$1:$AF$1,0),FALSE)),VLOOKUP($B87,'Allokerad kvv'!$B$2:$AV$700,MATCH(T$1,'Allokerad kvv'!$B$1:$AV$1,0),FALSE),VLOOKUP($B87,'Justerad allokering kvv'!$B$1:$AG$700,MATCH(T$1,'Justerad allokering kvv'!$B$1:$AF$1,0),FALSE)))</f>
        <v>0</v>
      </c>
      <c r="U87">
        <f>IF($B87=" ","",IF(ISERROR(1/VLOOKUP($B87,'Justerad allokering kvv'!$B$1:$AG$700,MATCH(U$1,'Justerad allokering kvv'!$B$1:$AF$1,0),FALSE)),VLOOKUP($B87,'Allokerad kvv'!$B$2:$AV$700,MATCH(U$1,'Allokerad kvv'!$B$1:$AV$1,0),FALSE),VLOOKUP($B87,'Justerad allokering kvv'!$B$1:$AG$700,MATCH(U$1,'Justerad allokering kvv'!$B$1:$AF$1,0),FALSE)))</f>
        <v>0</v>
      </c>
      <c r="V87">
        <f>IF($B87=" ","",IF(ISERROR(1/VLOOKUP($B87,'Justerad allokering kvv'!$B$1:$AG$700,MATCH(V$1,'Justerad allokering kvv'!$B$1:$AF$1,0),FALSE)),VLOOKUP($B87,'Allokerad kvv'!$B$2:$AV$700,MATCH(V$1,'Allokerad kvv'!$B$1:$AV$1,0),FALSE),VLOOKUP($B87,'Justerad allokering kvv'!$B$1:$AG$700,MATCH(V$1,'Justerad allokering kvv'!$B$1:$AF$1,0),FALSE)))</f>
        <v>0</v>
      </c>
      <c r="W87">
        <f>IF($B87=" ","",IF(ISERROR(1/VLOOKUP($B87,'Justerad allokering kvv'!$B$1:$AG$700,MATCH(W$1,'Justerad allokering kvv'!$B$1:$AF$1,0),FALSE)),VLOOKUP($B87,'Allokerad kvv'!$B$2:$AV$700,MATCH(W$1,'Allokerad kvv'!$B$1:$AV$1,0),FALSE),VLOOKUP($B87,'Justerad allokering kvv'!$B$1:$AG$700,MATCH(W$1,'Justerad allokering kvv'!$B$1:$AF$1,0),FALSE)))</f>
        <v>0</v>
      </c>
      <c r="X87">
        <f>IF($B87=" ","",IF(ISERROR(1/VLOOKUP($B87,'Justerad allokering kvv'!$B$1:$AG$700,MATCH(X$1,'Justerad allokering kvv'!$B$1:$AF$1,0),FALSE)),VLOOKUP($B87,'Allokerad kvv'!$B$2:$AV$700,MATCH(X$1,'Allokerad kvv'!$B$1:$AV$1,0),FALSE),VLOOKUP($B87,'Justerad allokering kvv'!$B$1:$AG$700,MATCH(X$1,'Justerad allokering kvv'!$B$1:$AF$1,0),FALSE)))</f>
        <v>0</v>
      </c>
      <c r="Y87">
        <f>IF($B87=" ","",IF(ISERROR(1/VLOOKUP($B87,'Justerad allokering kvv'!$B$1:$AG$700,MATCH(Y$1,'Justerad allokering kvv'!$B$1:$AF$1,0),FALSE)),VLOOKUP($B87,'Allokerad kvv'!$B$2:$AV$700,MATCH(Y$1,'Allokerad kvv'!$B$1:$AV$1,0),FALSE),VLOOKUP($B87,'Justerad allokering kvv'!$B$1:$AG$700,MATCH(Y$1,'Justerad allokering kvv'!$B$1:$AF$1,0),FALSE)))</f>
        <v>0</v>
      </c>
      <c r="AB87">
        <f>IFERROR(VLOOKUP($B87,Kraftvärmeprod!$B$1:$AO$424,MATCH("Tillförd energi från rökgaskondensering (GWh)",Kraftvärmeprod!$B$1:$AG$1,0),FALSE)/1,0)</f>
        <v>0</v>
      </c>
      <c r="AE87" s="122">
        <f t="shared" si="4"/>
        <v>0</v>
      </c>
      <c r="AG87">
        <f t="shared" si="5"/>
        <v>0</v>
      </c>
      <c r="AH87">
        <f t="shared" si="6"/>
        <v>0</v>
      </c>
      <c r="AI87" t="str">
        <f>IF(AH87=0,"",AH87/VLOOKUP(B87,Kraftvärmeprod!$B$1:$BC$480,MATCH("Summa tillförd energi exklusive rökgaskondensering",Kraftvärmeprod!$B$1:$BC$1,0),FALSE))</f>
        <v/>
      </c>
      <c r="AK87">
        <f t="shared" si="7"/>
        <v>0</v>
      </c>
    </row>
    <row r="88" spans="1:37" x14ac:dyDescent="0.25">
      <c r="A88" s="2" t="s">
        <v>145</v>
      </c>
      <c r="B88" s="2" t="s">
        <v>148</v>
      </c>
      <c r="C88">
        <f>IF($B88=" ","",IF(ISERROR(1/VLOOKUP($B88,'Justerad allokering kvv'!$B$1:$AG$700,MATCH(C$1,'Justerad allokering kvv'!$B$1:$AF$1,0),FALSE)),VLOOKUP($B88,'Allokerad kvv'!$B$2:$AV$700,MATCH(C$1,'Allokerad kvv'!$B$1:$AV$1,0),FALSE),VLOOKUP($B88,'Justerad allokering kvv'!$B$1:$AG$700,MATCH(C$1,'Justerad allokering kvv'!$B$1:$AF$1,0),FALSE)))</f>
        <v>0</v>
      </c>
      <c r="D88">
        <f>IF($B88=" ","",IF(ISERROR(1/VLOOKUP($B88,'Justerad allokering kvv'!$B$1:$AG$700,MATCH(D$1,'Justerad allokering kvv'!$B$1:$AF$1,0),FALSE)),VLOOKUP($B88,'Allokerad kvv'!$B$2:$AV$700,MATCH(D$1,'Allokerad kvv'!$B$1:$AV$1,0),FALSE),VLOOKUP($B88,'Justerad allokering kvv'!$B$1:$AG$700,MATCH(D$1,'Justerad allokering kvv'!$B$1:$AF$1,0),FALSE)))</f>
        <v>0</v>
      </c>
      <c r="E88">
        <f>IF($B88=" ","",IF(ISERROR(1/VLOOKUP($B88,'Justerad allokering kvv'!$B$1:$AG$700,MATCH(E$1,'Justerad allokering kvv'!$B$1:$AF$1,0),FALSE)),VLOOKUP($B88,'Allokerad kvv'!$B$2:$AV$700,MATCH(E$1,'Allokerad kvv'!$B$1:$AV$1,0),FALSE),VLOOKUP($B88,'Justerad allokering kvv'!$B$1:$AG$700,MATCH(E$1,'Justerad allokering kvv'!$B$1:$AF$1,0),FALSE)))</f>
        <v>0</v>
      </c>
      <c r="F88">
        <f>IF($B88=" ","",IF(ISERROR(1/VLOOKUP($B88,'Justerad allokering kvv'!$B$1:$AG$700,MATCH(F$1,'Justerad allokering kvv'!$B$1:$AF$1,0),FALSE)),VLOOKUP($B88,'Allokerad kvv'!$B$2:$AV$700,MATCH(F$1,'Allokerad kvv'!$B$1:$AV$1,0),FALSE),VLOOKUP($B88,'Justerad allokering kvv'!$B$1:$AG$700,MATCH(F$1,'Justerad allokering kvv'!$B$1:$AF$1,0),FALSE)))</f>
        <v>0</v>
      </c>
      <c r="G88">
        <f>IF($B88=" ","",IF(ISERROR(1/VLOOKUP($B88,'Justerad allokering kvv'!$B$1:$AG$700,MATCH(G$1,'Justerad allokering kvv'!$B$1:$AF$1,0),FALSE)),VLOOKUP($B88,'Allokerad kvv'!$B$2:$AV$700,MATCH(G$1,'Allokerad kvv'!$B$1:$AV$1,0),FALSE),VLOOKUP($B88,'Justerad allokering kvv'!$B$1:$AG$700,MATCH(G$1,'Justerad allokering kvv'!$B$1:$AF$1,0),FALSE)))</f>
        <v>0</v>
      </c>
      <c r="H88">
        <f>IF($B88=" ","",IF(ISERROR(1/VLOOKUP($B88,'Justerad allokering kvv'!$B$1:$AG$700,MATCH(H$1,'Justerad allokering kvv'!$B$1:$AF$1,0),FALSE)),VLOOKUP($B88,'Allokerad kvv'!$B$2:$AV$700,MATCH(H$1,'Allokerad kvv'!$B$1:$AV$1,0),FALSE),VLOOKUP($B88,'Justerad allokering kvv'!$B$1:$AG$700,MATCH(H$1,'Justerad allokering kvv'!$B$1:$AF$1,0),FALSE)))</f>
        <v>0</v>
      </c>
      <c r="I88">
        <f>IF($B88=" ","",IF(ISERROR(1/VLOOKUP($B88,'Justerad allokering kvv'!$B$1:$AG$700,MATCH(I$1,'Justerad allokering kvv'!$B$1:$AF$1,0),FALSE)),VLOOKUP($B88,'Allokerad kvv'!$B$2:$AV$700,MATCH(I$1,'Allokerad kvv'!$B$1:$AV$1,0),FALSE),VLOOKUP($B88,'Justerad allokering kvv'!$B$1:$AG$700,MATCH(I$1,'Justerad allokering kvv'!$B$1:$AF$1,0),FALSE)))</f>
        <v>0</v>
      </c>
      <c r="J88">
        <f>IF($B88=" ","",IF(ISERROR(1/VLOOKUP($B88,'Justerad allokering kvv'!$B$1:$AG$700,MATCH(J$1,'Justerad allokering kvv'!$B$1:$AF$1,0),FALSE)),VLOOKUP($B88,'Allokerad kvv'!$B$2:$AV$700,MATCH(J$1,'Allokerad kvv'!$B$1:$AV$1,0),FALSE),VLOOKUP($B88,'Justerad allokering kvv'!$B$1:$AG$700,MATCH(J$1,'Justerad allokering kvv'!$B$1:$AF$1,0),FALSE)))</f>
        <v>0</v>
      </c>
      <c r="K88">
        <f>IF($B88=" ","",IF(ISERROR(1/VLOOKUP($B88,'Justerad allokering kvv'!$B$1:$AG$700,MATCH(K$1,'Justerad allokering kvv'!$B$1:$AF$1,0),FALSE)),VLOOKUP($B88,'Allokerad kvv'!$B$2:$AV$700,MATCH(K$1,'Allokerad kvv'!$B$1:$AV$1,0),FALSE),VLOOKUP($B88,'Justerad allokering kvv'!$B$1:$AG$700,MATCH(K$1,'Justerad allokering kvv'!$B$1:$AF$1,0),FALSE)))</f>
        <v>0</v>
      </c>
      <c r="L88">
        <f>IF($B88=" ","",IF(ISERROR(1/VLOOKUP($B88,'Justerad allokering kvv'!$B$1:$AG$700,MATCH(L$1,'Justerad allokering kvv'!$B$1:$AF$1,0),FALSE)),VLOOKUP($B88,'Allokerad kvv'!$B$2:$AV$700,MATCH(L$1,'Allokerad kvv'!$B$1:$AV$1,0),FALSE),VLOOKUP($B88,'Justerad allokering kvv'!$B$1:$AG$700,MATCH(L$1,'Justerad allokering kvv'!$B$1:$AF$1,0),FALSE)))</f>
        <v>0</v>
      </c>
      <c r="M88">
        <f>IF($B88=" ","",IF(ISERROR(1/VLOOKUP($B88,'Justerad allokering kvv'!$B$1:$AG$700,MATCH(M$1,'Justerad allokering kvv'!$B$1:$AF$1,0),FALSE)),VLOOKUP($B88,'Allokerad kvv'!$B$2:$AV$700,MATCH(M$1,'Allokerad kvv'!$B$1:$AV$1,0),FALSE),VLOOKUP($B88,'Justerad allokering kvv'!$B$1:$AG$700,MATCH(M$1,'Justerad allokering kvv'!$B$1:$AF$1,0),FALSE)))</f>
        <v>0</v>
      </c>
      <c r="N88">
        <f>IF($B88=" ","",IF(ISERROR(1/VLOOKUP($B88,'Justerad allokering kvv'!$B$1:$AG$700,MATCH(N$1,'Justerad allokering kvv'!$B$1:$AF$1,0),FALSE)),VLOOKUP($B88,'Allokerad kvv'!$B$2:$AV$700,MATCH(N$1,'Allokerad kvv'!$B$1:$AV$1,0),FALSE),VLOOKUP($B88,'Justerad allokering kvv'!$B$1:$AG$700,MATCH(N$1,'Justerad allokering kvv'!$B$1:$AF$1,0),FALSE)))</f>
        <v>0</v>
      </c>
      <c r="O88">
        <f>IF($B88=" ","",IF(ISERROR(1/VLOOKUP($B88,'Justerad allokering kvv'!$B$1:$AG$700,MATCH(O$1,'Justerad allokering kvv'!$B$1:$AF$1,0),FALSE)),VLOOKUP($B88,'Allokerad kvv'!$B$2:$AV$700,MATCH(O$1,'Allokerad kvv'!$B$1:$AV$1,0),FALSE),VLOOKUP($B88,'Justerad allokering kvv'!$B$1:$AG$700,MATCH(O$1,'Justerad allokering kvv'!$B$1:$AF$1,0),FALSE)))</f>
        <v>0</v>
      </c>
      <c r="P88">
        <f>IF($B88=" ","",IF(ISERROR(1/VLOOKUP($B88,'Justerad allokering kvv'!$B$1:$AG$700,MATCH(P$1,'Justerad allokering kvv'!$B$1:$AF$1,0),FALSE)),VLOOKUP($B88,'Allokerad kvv'!$B$2:$AV$700,MATCH(P$1,'Allokerad kvv'!$B$1:$AV$1,0),FALSE),VLOOKUP($B88,'Justerad allokering kvv'!$B$1:$AG$700,MATCH(P$1,'Justerad allokering kvv'!$B$1:$AF$1,0),FALSE)))</f>
        <v>0</v>
      </c>
      <c r="Q88">
        <f>IF($B88=" ","",IF(ISERROR(1/VLOOKUP($B88,'Justerad allokering kvv'!$B$1:$AG$700,MATCH(Q$1,'Justerad allokering kvv'!$B$1:$AF$1,0),FALSE)),VLOOKUP($B88,'Allokerad kvv'!$B$2:$AV$700,MATCH(Q$1,'Allokerad kvv'!$B$1:$AV$1,0),FALSE),VLOOKUP($B88,'Justerad allokering kvv'!$B$1:$AG$700,MATCH(Q$1,'Justerad allokering kvv'!$B$1:$AF$1,0),FALSE)))</f>
        <v>0</v>
      </c>
      <c r="R88">
        <f>IF($B88=" ","",IF(ISERROR(1/VLOOKUP($B88,'Justerad allokering kvv'!$B$1:$AG$700,MATCH(R$1,'Justerad allokering kvv'!$B$1:$AF$1,0),FALSE)),VLOOKUP($B88,'Allokerad kvv'!$B$2:$AV$700,MATCH(R$1,'Allokerad kvv'!$B$1:$AV$1,0),FALSE),VLOOKUP($B88,'Justerad allokering kvv'!$B$1:$AG$700,MATCH(R$1,'Justerad allokering kvv'!$B$1:$AF$1,0),FALSE)))</f>
        <v>0</v>
      </c>
      <c r="S88">
        <f>IF($B88=" ","",IF(ISERROR(1/VLOOKUP($B88,'Justerad allokering kvv'!$B$1:$AG$700,MATCH(S$1,'Justerad allokering kvv'!$B$1:$AF$1,0),FALSE)),VLOOKUP($B88,'Allokerad kvv'!$B$2:$AV$700,MATCH(S$1,'Allokerad kvv'!$B$1:$AV$1,0),FALSE),VLOOKUP($B88,'Justerad allokering kvv'!$B$1:$AG$700,MATCH(S$1,'Justerad allokering kvv'!$B$1:$AF$1,0),FALSE)))</f>
        <v>0</v>
      </c>
      <c r="T88">
        <f>IF($B88=" ","",IF(ISERROR(1/VLOOKUP($B88,'Justerad allokering kvv'!$B$1:$AG$700,MATCH(T$1,'Justerad allokering kvv'!$B$1:$AF$1,0),FALSE)),VLOOKUP($B88,'Allokerad kvv'!$B$2:$AV$700,MATCH(T$1,'Allokerad kvv'!$B$1:$AV$1,0),FALSE),VLOOKUP($B88,'Justerad allokering kvv'!$B$1:$AG$700,MATCH(T$1,'Justerad allokering kvv'!$B$1:$AF$1,0),FALSE)))</f>
        <v>0</v>
      </c>
      <c r="U88">
        <f>IF($B88=" ","",IF(ISERROR(1/VLOOKUP($B88,'Justerad allokering kvv'!$B$1:$AG$700,MATCH(U$1,'Justerad allokering kvv'!$B$1:$AF$1,0),FALSE)),VLOOKUP($B88,'Allokerad kvv'!$B$2:$AV$700,MATCH(U$1,'Allokerad kvv'!$B$1:$AV$1,0),FALSE),VLOOKUP($B88,'Justerad allokering kvv'!$B$1:$AG$700,MATCH(U$1,'Justerad allokering kvv'!$B$1:$AF$1,0),FALSE)))</f>
        <v>0</v>
      </c>
      <c r="V88">
        <f>IF($B88=" ","",IF(ISERROR(1/VLOOKUP($B88,'Justerad allokering kvv'!$B$1:$AG$700,MATCH(V$1,'Justerad allokering kvv'!$B$1:$AF$1,0),FALSE)),VLOOKUP($B88,'Allokerad kvv'!$B$2:$AV$700,MATCH(V$1,'Allokerad kvv'!$B$1:$AV$1,0),FALSE),VLOOKUP($B88,'Justerad allokering kvv'!$B$1:$AG$700,MATCH(V$1,'Justerad allokering kvv'!$B$1:$AF$1,0),FALSE)))</f>
        <v>0</v>
      </c>
      <c r="W88">
        <f>IF($B88=" ","",IF(ISERROR(1/VLOOKUP($B88,'Justerad allokering kvv'!$B$1:$AG$700,MATCH(W$1,'Justerad allokering kvv'!$B$1:$AF$1,0),FALSE)),VLOOKUP($B88,'Allokerad kvv'!$B$2:$AV$700,MATCH(W$1,'Allokerad kvv'!$B$1:$AV$1,0),FALSE),VLOOKUP($B88,'Justerad allokering kvv'!$B$1:$AG$700,MATCH(W$1,'Justerad allokering kvv'!$B$1:$AF$1,0),FALSE)))</f>
        <v>0</v>
      </c>
      <c r="X88">
        <f>IF($B88=" ","",IF(ISERROR(1/VLOOKUP($B88,'Justerad allokering kvv'!$B$1:$AG$700,MATCH(X$1,'Justerad allokering kvv'!$B$1:$AF$1,0),FALSE)),VLOOKUP($B88,'Allokerad kvv'!$B$2:$AV$700,MATCH(X$1,'Allokerad kvv'!$B$1:$AV$1,0),FALSE),VLOOKUP($B88,'Justerad allokering kvv'!$B$1:$AG$700,MATCH(X$1,'Justerad allokering kvv'!$B$1:$AF$1,0),FALSE)))</f>
        <v>0</v>
      </c>
      <c r="Y88">
        <f>IF($B88=" ","",IF(ISERROR(1/VLOOKUP($B88,'Justerad allokering kvv'!$B$1:$AG$700,MATCH(Y$1,'Justerad allokering kvv'!$B$1:$AF$1,0),FALSE)),VLOOKUP($B88,'Allokerad kvv'!$B$2:$AV$700,MATCH(Y$1,'Allokerad kvv'!$B$1:$AV$1,0),FALSE),VLOOKUP($B88,'Justerad allokering kvv'!$B$1:$AG$700,MATCH(Y$1,'Justerad allokering kvv'!$B$1:$AF$1,0),FALSE)))</f>
        <v>0</v>
      </c>
      <c r="AB88">
        <f>IFERROR(VLOOKUP($B88,Kraftvärmeprod!$B$1:$AO$424,MATCH("Tillförd energi från rökgaskondensering (GWh)",Kraftvärmeprod!$B$1:$AG$1,0),FALSE)/1,0)</f>
        <v>0</v>
      </c>
      <c r="AE88" s="122">
        <f t="shared" si="4"/>
        <v>0</v>
      </c>
      <c r="AG88">
        <f t="shared" si="5"/>
        <v>0</v>
      </c>
      <c r="AH88">
        <f t="shared" si="6"/>
        <v>0</v>
      </c>
      <c r="AI88" t="str">
        <f>IF(AH88=0,"",AH88/VLOOKUP(B88,Kraftvärmeprod!$B$1:$BC$480,MATCH("Summa tillförd energi exklusive rökgaskondensering",Kraftvärmeprod!$B$1:$BC$1,0),FALSE))</f>
        <v/>
      </c>
      <c r="AK88">
        <f t="shared" si="7"/>
        <v>0</v>
      </c>
    </row>
    <row r="89" spans="1:37" x14ac:dyDescent="0.25">
      <c r="A89" s="2" t="s">
        <v>149</v>
      </c>
      <c r="B89" s="2" t="s">
        <v>150</v>
      </c>
      <c r="C89">
        <f>IF($B89=" ","",IF(ISERROR(1/VLOOKUP($B89,'Justerad allokering kvv'!$B$1:$AG$700,MATCH(C$1,'Justerad allokering kvv'!$B$1:$AF$1,0),FALSE)),VLOOKUP($B89,'Allokerad kvv'!$B$2:$AV$700,MATCH(C$1,'Allokerad kvv'!$B$1:$AV$1,0),FALSE),VLOOKUP($B89,'Justerad allokering kvv'!$B$1:$AG$700,MATCH(C$1,'Justerad allokering kvv'!$B$1:$AF$1,0),FALSE)))</f>
        <v>0</v>
      </c>
      <c r="D89">
        <f>IF($B89=" ","",IF(ISERROR(1/VLOOKUP($B89,'Justerad allokering kvv'!$B$1:$AG$700,MATCH(D$1,'Justerad allokering kvv'!$B$1:$AF$1,0),FALSE)),VLOOKUP($B89,'Allokerad kvv'!$B$2:$AV$700,MATCH(D$1,'Allokerad kvv'!$B$1:$AV$1,0),FALSE),VLOOKUP($B89,'Justerad allokering kvv'!$B$1:$AG$700,MATCH(D$1,'Justerad allokering kvv'!$B$1:$AF$1,0),FALSE)))</f>
        <v>0</v>
      </c>
      <c r="E89">
        <f>IF($B89=" ","",IF(ISERROR(1/VLOOKUP($B89,'Justerad allokering kvv'!$B$1:$AG$700,MATCH(E$1,'Justerad allokering kvv'!$B$1:$AF$1,0),FALSE)),VLOOKUP($B89,'Allokerad kvv'!$B$2:$AV$700,MATCH(E$1,'Allokerad kvv'!$B$1:$AV$1,0),FALSE),VLOOKUP($B89,'Justerad allokering kvv'!$B$1:$AG$700,MATCH(E$1,'Justerad allokering kvv'!$B$1:$AF$1,0),FALSE)))</f>
        <v>0</v>
      </c>
      <c r="F89">
        <f>IF($B89=" ","",IF(ISERROR(1/VLOOKUP($B89,'Justerad allokering kvv'!$B$1:$AG$700,MATCH(F$1,'Justerad allokering kvv'!$B$1:$AF$1,0),FALSE)),VLOOKUP($B89,'Allokerad kvv'!$B$2:$AV$700,MATCH(F$1,'Allokerad kvv'!$B$1:$AV$1,0),FALSE),VLOOKUP($B89,'Justerad allokering kvv'!$B$1:$AG$700,MATCH(F$1,'Justerad allokering kvv'!$B$1:$AF$1,0),FALSE)))</f>
        <v>0</v>
      </c>
      <c r="G89">
        <f>IF($B89=" ","",IF(ISERROR(1/VLOOKUP($B89,'Justerad allokering kvv'!$B$1:$AG$700,MATCH(G$1,'Justerad allokering kvv'!$B$1:$AF$1,0),FALSE)),VLOOKUP($B89,'Allokerad kvv'!$B$2:$AV$700,MATCH(G$1,'Allokerad kvv'!$B$1:$AV$1,0),FALSE),VLOOKUP($B89,'Justerad allokering kvv'!$B$1:$AG$700,MATCH(G$1,'Justerad allokering kvv'!$B$1:$AF$1,0),FALSE)))</f>
        <v>0</v>
      </c>
      <c r="H89">
        <f>IF($B89=" ","",IF(ISERROR(1/VLOOKUP($B89,'Justerad allokering kvv'!$B$1:$AG$700,MATCH(H$1,'Justerad allokering kvv'!$B$1:$AF$1,0),FALSE)),VLOOKUP($B89,'Allokerad kvv'!$B$2:$AV$700,MATCH(H$1,'Allokerad kvv'!$B$1:$AV$1,0),FALSE),VLOOKUP($B89,'Justerad allokering kvv'!$B$1:$AG$700,MATCH(H$1,'Justerad allokering kvv'!$B$1:$AF$1,0),FALSE)))</f>
        <v>0</v>
      </c>
      <c r="I89">
        <f>IF($B89=" ","",IF(ISERROR(1/VLOOKUP($B89,'Justerad allokering kvv'!$B$1:$AG$700,MATCH(I$1,'Justerad allokering kvv'!$B$1:$AF$1,0),FALSE)),VLOOKUP($B89,'Allokerad kvv'!$B$2:$AV$700,MATCH(I$1,'Allokerad kvv'!$B$1:$AV$1,0),FALSE),VLOOKUP($B89,'Justerad allokering kvv'!$B$1:$AG$700,MATCH(I$1,'Justerad allokering kvv'!$B$1:$AF$1,0),FALSE)))</f>
        <v>0</v>
      </c>
      <c r="J89">
        <f>IF($B89=" ","",IF(ISERROR(1/VLOOKUP($B89,'Justerad allokering kvv'!$B$1:$AG$700,MATCH(J$1,'Justerad allokering kvv'!$B$1:$AF$1,0),FALSE)),VLOOKUP($B89,'Allokerad kvv'!$B$2:$AV$700,MATCH(J$1,'Allokerad kvv'!$B$1:$AV$1,0),FALSE),VLOOKUP($B89,'Justerad allokering kvv'!$B$1:$AG$700,MATCH(J$1,'Justerad allokering kvv'!$B$1:$AF$1,0),FALSE)))</f>
        <v>0</v>
      </c>
      <c r="K89">
        <f>IF($B89=" ","",IF(ISERROR(1/VLOOKUP($B89,'Justerad allokering kvv'!$B$1:$AG$700,MATCH(K$1,'Justerad allokering kvv'!$B$1:$AF$1,0),FALSE)),VLOOKUP($B89,'Allokerad kvv'!$B$2:$AV$700,MATCH(K$1,'Allokerad kvv'!$B$1:$AV$1,0),FALSE),VLOOKUP($B89,'Justerad allokering kvv'!$B$1:$AG$700,MATCH(K$1,'Justerad allokering kvv'!$B$1:$AF$1,0),FALSE)))</f>
        <v>0</v>
      </c>
      <c r="L89">
        <f>IF($B89=" ","",IF(ISERROR(1/VLOOKUP($B89,'Justerad allokering kvv'!$B$1:$AG$700,MATCH(L$1,'Justerad allokering kvv'!$B$1:$AF$1,0),FALSE)),VLOOKUP($B89,'Allokerad kvv'!$B$2:$AV$700,MATCH(L$1,'Allokerad kvv'!$B$1:$AV$1,0),FALSE),VLOOKUP($B89,'Justerad allokering kvv'!$B$1:$AG$700,MATCH(L$1,'Justerad allokering kvv'!$B$1:$AF$1,0),FALSE)))</f>
        <v>0</v>
      </c>
      <c r="M89">
        <f>IF($B89=" ","",IF(ISERROR(1/VLOOKUP($B89,'Justerad allokering kvv'!$B$1:$AG$700,MATCH(M$1,'Justerad allokering kvv'!$B$1:$AF$1,0),FALSE)),VLOOKUP($B89,'Allokerad kvv'!$B$2:$AV$700,MATCH(M$1,'Allokerad kvv'!$B$1:$AV$1,0),FALSE),VLOOKUP($B89,'Justerad allokering kvv'!$B$1:$AG$700,MATCH(M$1,'Justerad allokering kvv'!$B$1:$AF$1,0),FALSE)))</f>
        <v>0</v>
      </c>
      <c r="N89">
        <f>IF($B89=" ","",IF(ISERROR(1/VLOOKUP($B89,'Justerad allokering kvv'!$B$1:$AG$700,MATCH(N$1,'Justerad allokering kvv'!$B$1:$AF$1,0),FALSE)),VLOOKUP($B89,'Allokerad kvv'!$B$2:$AV$700,MATCH(N$1,'Allokerad kvv'!$B$1:$AV$1,0),FALSE),VLOOKUP($B89,'Justerad allokering kvv'!$B$1:$AG$700,MATCH(N$1,'Justerad allokering kvv'!$B$1:$AF$1,0),FALSE)))</f>
        <v>0</v>
      </c>
      <c r="O89">
        <f>IF($B89=" ","",IF(ISERROR(1/VLOOKUP($B89,'Justerad allokering kvv'!$B$1:$AG$700,MATCH(O$1,'Justerad allokering kvv'!$B$1:$AF$1,0),FALSE)),VLOOKUP($B89,'Allokerad kvv'!$B$2:$AV$700,MATCH(O$1,'Allokerad kvv'!$B$1:$AV$1,0),FALSE),VLOOKUP($B89,'Justerad allokering kvv'!$B$1:$AG$700,MATCH(O$1,'Justerad allokering kvv'!$B$1:$AF$1,0),FALSE)))</f>
        <v>0</v>
      </c>
      <c r="P89">
        <f>IF($B89=" ","",IF(ISERROR(1/VLOOKUP($B89,'Justerad allokering kvv'!$B$1:$AG$700,MATCH(P$1,'Justerad allokering kvv'!$B$1:$AF$1,0),FALSE)),VLOOKUP($B89,'Allokerad kvv'!$B$2:$AV$700,MATCH(P$1,'Allokerad kvv'!$B$1:$AV$1,0),FALSE),VLOOKUP($B89,'Justerad allokering kvv'!$B$1:$AG$700,MATCH(P$1,'Justerad allokering kvv'!$B$1:$AF$1,0),FALSE)))</f>
        <v>0</v>
      </c>
      <c r="Q89">
        <f>IF($B89=" ","",IF(ISERROR(1/VLOOKUP($B89,'Justerad allokering kvv'!$B$1:$AG$700,MATCH(Q$1,'Justerad allokering kvv'!$B$1:$AF$1,0),FALSE)),VLOOKUP($B89,'Allokerad kvv'!$B$2:$AV$700,MATCH(Q$1,'Allokerad kvv'!$B$1:$AV$1,0),FALSE),VLOOKUP($B89,'Justerad allokering kvv'!$B$1:$AG$700,MATCH(Q$1,'Justerad allokering kvv'!$B$1:$AF$1,0),FALSE)))</f>
        <v>0</v>
      </c>
      <c r="R89">
        <f>IF($B89=" ","",IF(ISERROR(1/VLOOKUP($B89,'Justerad allokering kvv'!$B$1:$AG$700,MATCH(R$1,'Justerad allokering kvv'!$B$1:$AF$1,0),FALSE)),VLOOKUP($B89,'Allokerad kvv'!$B$2:$AV$700,MATCH(R$1,'Allokerad kvv'!$B$1:$AV$1,0),FALSE),VLOOKUP($B89,'Justerad allokering kvv'!$B$1:$AG$700,MATCH(R$1,'Justerad allokering kvv'!$B$1:$AF$1,0),FALSE)))</f>
        <v>0</v>
      </c>
      <c r="S89">
        <f>IF($B89=" ","",IF(ISERROR(1/VLOOKUP($B89,'Justerad allokering kvv'!$B$1:$AG$700,MATCH(S$1,'Justerad allokering kvv'!$B$1:$AF$1,0),FALSE)),VLOOKUP($B89,'Allokerad kvv'!$B$2:$AV$700,MATCH(S$1,'Allokerad kvv'!$B$1:$AV$1,0),FALSE),VLOOKUP($B89,'Justerad allokering kvv'!$B$1:$AG$700,MATCH(S$1,'Justerad allokering kvv'!$B$1:$AF$1,0),FALSE)))</f>
        <v>0</v>
      </c>
      <c r="T89">
        <f>IF($B89=" ","",IF(ISERROR(1/VLOOKUP($B89,'Justerad allokering kvv'!$B$1:$AG$700,MATCH(T$1,'Justerad allokering kvv'!$B$1:$AF$1,0),FALSE)),VLOOKUP($B89,'Allokerad kvv'!$B$2:$AV$700,MATCH(T$1,'Allokerad kvv'!$B$1:$AV$1,0),FALSE),VLOOKUP($B89,'Justerad allokering kvv'!$B$1:$AG$700,MATCH(T$1,'Justerad allokering kvv'!$B$1:$AF$1,0),FALSE)))</f>
        <v>0</v>
      </c>
      <c r="U89">
        <f>IF($B89=" ","",IF(ISERROR(1/VLOOKUP($B89,'Justerad allokering kvv'!$B$1:$AG$700,MATCH(U$1,'Justerad allokering kvv'!$B$1:$AF$1,0),FALSE)),VLOOKUP($B89,'Allokerad kvv'!$B$2:$AV$700,MATCH(U$1,'Allokerad kvv'!$B$1:$AV$1,0),FALSE),VLOOKUP($B89,'Justerad allokering kvv'!$B$1:$AG$700,MATCH(U$1,'Justerad allokering kvv'!$B$1:$AF$1,0),FALSE)))</f>
        <v>0</v>
      </c>
      <c r="V89">
        <f>IF($B89=" ","",IF(ISERROR(1/VLOOKUP($B89,'Justerad allokering kvv'!$B$1:$AG$700,MATCH(V$1,'Justerad allokering kvv'!$B$1:$AF$1,0),FALSE)),VLOOKUP($B89,'Allokerad kvv'!$B$2:$AV$700,MATCH(V$1,'Allokerad kvv'!$B$1:$AV$1,0),FALSE),VLOOKUP($B89,'Justerad allokering kvv'!$B$1:$AG$700,MATCH(V$1,'Justerad allokering kvv'!$B$1:$AF$1,0),FALSE)))</f>
        <v>0</v>
      </c>
      <c r="W89">
        <f>IF($B89=" ","",IF(ISERROR(1/VLOOKUP($B89,'Justerad allokering kvv'!$B$1:$AG$700,MATCH(W$1,'Justerad allokering kvv'!$B$1:$AF$1,0),FALSE)),VLOOKUP($B89,'Allokerad kvv'!$B$2:$AV$700,MATCH(W$1,'Allokerad kvv'!$B$1:$AV$1,0),FALSE),VLOOKUP($B89,'Justerad allokering kvv'!$B$1:$AG$700,MATCH(W$1,'Justerad allokering kvv'!$B$1:$AF$1,0),FALSE)))</f>
        <v>0</v>
      </c>
      <c r="X89">
        <f>IF($B89=" ","",IF(ISERROR(1/VLOOKUP($B89,'Justerad allokering kvv'!$B$1:$AG$700,MATCH(X$1,'Justerad allokering kvv'!$B$1:$AF$1,0),FALSE)),VLOOKUP($B89,'Allokerad kvv'!$B$2:$AV$700,MATCH(X$1,'Allokerad kvv'!$B$1:$AV$1,0),FALSE),VLOOKUP($B89,'Justerad allokering kvv'!$B$1:$AG$700,MATCH(X$1,'Justerad allokering kvv'!$B$1:$AF$1,0),FALSE)))</f>
        <v>0</v>
      </c>
      <c r="Y89">
        <f>IF($B89=" ","",IF(ISERROR(1/VLOOKUP($B89,'Justerad allokering kvv'!$B$1:$AG$700,MATCH(Y$1,'Justerad allokering kvv'!$B$1:$AF$1,0),FALSE)),VLOOKUP($B89,'Allokerad kvv'!$B$2:$AV$700,MATCH(Y$1,'Allokerad kvv'!$B$1:$AV$1,0),FALSE),VLOOKUP($B89,'Justerad allokering kvv'!$B$1:$AG$700,MATCH(Y$1,'Justerad allokering kvv'!$B$1:$AF$1,0),FALSE)))</f>
        <v>0</v>
      </c>
      <c r="AB89">
        <f>IFERROR(VLOOKUP($B89,Kraftvärmeprod!$B$1:$AO$424,MATCH("Tillförd energi från rökgaskondensering (GWh)",Kraftvärmeprod!$B$1:$AG$1,0),FALSE)/1,0)</f>
        <v>0</v>
      </c>
      <c r="AE89" s="122">
        <f t="shared" si="4"/>
        <v>0</v>
      </c>
      <c r="AG89">
        <f t="shared" si="5"/>
        <v>0</v>
      </c>
      <c r="AH89">
        <f t="shared" si="6"/>
        <v>0</v>
      </c>
      <c r="AI89" t="str">
        <f>IF(AH89=0,"",AH89/VLOOKUP(B89,Kraftvärmeprod!$B$1:$BC$480,MATCH("Summa tillförd energi exklusive rökgaskondensering",Kraftvärmeprod!$B$1:$BC$1,0),FALSE))</f>
        <v/>
      </c>
      <c r="AK89">
        <f t="shared" si="7"/>
        <v>0</v>
      </c>
    </row>
    <row r="90" spans="1:37" x14ac:dyDescent="0.25">
      <c r="A90" s="2" t="s">
        <v>149</v>
      </c>
      <c r="B90" s="2" t="s">
        <v>151</v>
      </c>
      <c r="C90">
        <f>IF($B90=" ","",IF(ISERROR(1/VLOOKUP($B90,'Justerad allokering kvv'!$B$1:$AG$700,MATCH(C$1,'Justerad allokering kvv'!$B$1:$AF$1,0),FALSE)),VLOOKUP($B90,'Allokerad kvv'!$B$2:$AV$700,MATCH(C$1,'Allokerad kvv'!$B$1:$AV$1,0),FALSE),VLOOKUP($B90,'Justerad allokering kvv'!$B$1:$AG$700,MATCH(C$1,'Justerad allokering kvv'!$B$1:$AF$1,0),FALSE)))</f>
        <v>0</v>
      </c>
      <c r="D90">
        <f>IF($B90=" ","",IF(ISERROR(1/VLOOKUP($B90,'Justerad allokering kvv'!$B$1:$AG$700,MATCH(D$1,'Justerad allokering kvv'!$B$1:$AF$1,0),FALSE)),VLOOKUP($B90,'Allokerad kvv'!$B$2:$AV$700,MATCH(D$1,'Allokerad kvv'!$B$1:$AV$1,0),FALSE),VLOOKUP($B90,'Justerad allokering kvv'!$B$1:$AG$700,MATCH(D$1,'Justerad allokering kvv'!$B$1:$AF$1,0),FALSE)))</f>
        <v>0</v>
      </c>
      <c r="E90">
        <f>IF($B90=" ","",IF(ISERROR(1/VLOOKUP($B90,'Justerad allokering kvv'!$B$1:$AG$700,MATCH(E$1,'Justerad allokering kvv'!$B$1:$AF$1,0),FALSE)),VLOOKUP($B90,'Allokerad kvv'!$B$2:$AV$700,MATCH(E$1,'Allokerad kvv'!$B$1:$AV$1,0),FALSE),VLOOKUP($B90,'Justerad allokering kvv'!$B$1:$AG$700,MATCH(E$1,'Justerad allokering kvv'!$B$1:$AF$1,0),FALSE)))</f>
        <v>50.808999999999997</v>
      </c>
      <c r="F90">
        <f>IF($B90=" ","",IF(ISERROR(1/VLOOKUP($B90,'Justerad allokering kvv'!$B$1:$AG$700,MATCH(F$1,'Justerad allokering kvv'!$B$1:$AF$1,0),FALSE)),VLOOKUP($B90,'Allokerad kvv'!$B$2:$AV$700,MATCH(F$1,'Allokerad kvv'!$B$1:$AV$1,0),FALSE),VLOOKUP($B90,'Justerad allokering kvv'!$B$1:$AG$700,MATCH(F$1,'Justerad allokering kvv'!$B$1:$AF$1,0),FALSE)))</f>
        <v>0</v>
      </c>
      <c r="G90">
        <f>IF($B90=" ","",IF(ISERROR(1/VLOOKUP($B90,'Justerad allokering kvv'!$B$1:$AG$700,MATCH(G$1,'Justerad allokering kvv'!$B$1:$AF$1,0),FALSE)),VLOOKUP($B90,'Allokerad kvv'!$B$2:$AV$700,MATCH(G$1,'Allokerad kvv'!$B$1:$AV$1,0),FALSE),VLOOKUP($B90,'Justerad allokering kvv'!$B$1:$AG$700,MATCH(G$1,'Justerad allokering kvv'!$B$1:$AF$1,0),FALSE)))</f>
        <v>0.556925</v>
      </c>
      <c r="H90">
        <f>IF($B90=" ","",IF(ISERROR(1/VLOOKUP($B90,'Justerad allokering kvv'!$B$1:$AG$700,MATCH(H$1,'Justerad allokering kvv'!$B$1:$AF$1,0),FALSE)),VLOOKUP($B90,'Allokerad kvv'!$B$2:$AV$700,MATCH(H$1,'Allokerad kvv'!$B$1:$AV$1,0),FALSE),VLOOKUP($B90,'Justerad allokering kvv'!$B$1:$AG$700,MATCH(H$1,'Justerad allokering kvv'!$B$1:$AF$1,0),FALSE)))</f>
        <v>0</v>
      </c>
      <c r="I90">
        <f>IF($B90=" ","",IF(ISERROR(1/VLOOKUP($B90,'Justerad allokering kvv'!$B$1:$AG$700,MATCH(I$1,'Justerad allokering kvv'!$B$1:$AF$1,0),FALSE)),VLOOKUP($B90,'Allokerad kvv'!$B$2:$AV$700,MATCH(I$1,'Allokerad kvv'!$B$1:$AV$1,0),FALSE),VLOOKUP($B90,'Justerad allokering kvv'!$B$1:$AG$700,MATCH(I$1,'Justerad allokering kvv'!$B$1:$AF$1,0),FALSE)))</f>
        <v>0</v>
      </c>
      <c r="J90">
        <f>IF($B90=" ","",IF(ISERROR(1/VLOOKUP($B90,'Justerad allokering kvv'!$B$1:$AG$700,MATCH(J$1,'Justerad allokering kvv'!$B$1:$AF$1,0),FALSE)),VLOOKUP($B90,'Allokerad kvv'!$B$2:$AV$700,MATCH(J$1,'Allokerad kvv'!$B$1:$AV$1,0),FALSE),VLOOKUP($B90,'Justerad allokering kvv'!$B$1:$AG$700,MATCH(J$1,'Justerad allokering kvv'!$B$1:$AF$1,0),FALSE)))</f>
        <v>29.755600000000001</v>
      </c>
      <c r="K90">
        <f>IF($B90=" ","",IF(ISERROR(1/VLOOKUP($B90,'Justerad allokering kvv'!$B$1:$AG$700,MATCH(K$1,'Justerad allokering kvv'!$B$1:$AF$1,0),FALSE)),VLOOKUP($B90,'Allokerad kvv'!$B$2:$AV$700,MATCH(K$1,'Allokerad kvv'!$B$1:$AV$1,0),FALSE),VLOOKUP($B90,'Justerad allokering kvv'!$B$1:$AG$700,MATCH(K$1,'Justerad allokering kvv'!$B$1:$AF$1,0),FALSE)))</f>
        <v>0</v>
      </c>
      <c r="L90">
        <f>IF($B90=" ","",IF(ISERROR(1/VLOOKUP($B90,'Justerad allokering kvv'!$B$1:$AG$700,MATCH(L$1,'Justerad allokering kvv'!$B$1:$AF$1,0),FALSE)),VLOOKUP($B90,'Allokerad kvv'!$B$2:$AV$700,MATCH(L$1,'Allokerad kvv'!$B$1:$AV$1,0),FALSE),VLOOKUP($B90,'Justerad allokering kvv'!$B$1:$AG$700,MATCH(L$1,'Justerad allokering kvv'!$B$1:$AF$1,0),FALSE)))</f>
        <v>34.819400000000002</v>
      </c>
      <c r="M90">
        <f>IF($B90=" ","",IF(ISERROR(1/VLOOKUP($B90,'Justerad allokering kvv'!$B$1:$AG$700,MATCH(M$1,'Justerad allokering kvv'!$B$1:$AF$1,0),FALSE)),VLOOKUP($B90,'Allokerad kvv'!$B$2:$AV$700,MATCH(M$1,'Allokerad kvv'!$B$1:$AV$1,0),FALSE),VLOOKUP($B90,'Justerad allokering kvv'!$B$1:$AG$700,MATCH(M$1,'Justerad allokering kvv'!$B$1:$AF$1,0),FALSE)))</f>
        <v>2.22919</v>
      </c>
      <c r="N90">
        <f>IF($B90=" ","",IF(ISERROR(1/VLOOKUP($B90,'Justerad allokering kvv'!$B$1:$AG$700,MATCH(N$1,'Justerad allokering kvv'!$B$1:$AF$1,0),FALSE)),VLOOKUP($B90,'Allokerad kvv'!$B$2:$AV$700,MATCH(N$1,'Allokerad kvv'!$B$1:$AV$1,0),FALSE),VLOOKUP($B90,'Justerad allokering kvv'!$B$1:$AG$700,MATCH(N$1,'Justerad allokering kvv'!$B$1:$AF$1,0),FALSE)))</f>
        <v>61.311</v>
      </c>
      <c r="O90">
        <f>IF($B90=" ","",IF(ISERROR(1/VLOOKUP($B90,'Justerad allokering kvv'!$B$1:$AG$700,MATCH(O$1,'Justerad allokering kvv'!$B$1:$AF$1,0),FALSE)),VLOOKUP($B90,'Allokerad kvv'!$B$2:$AV$700,MATCH(O$1,'Allokerad kvv'!$B$1:$AV$1,0),FALSE),VLOOKUP($B90,'Justerad allokering kvv'!$B$1:$AG$700,MATCH(O$1,'Justerad allokering kvv'!$B$1:$AF$1,0),FALSE)))</f>
        <v>0</v>
      </c>
      <c r="P90">
        <f>IF($B90=" ","",IF(ISERROR(1/VLOOKUP($B90,'Justerad allokering kvv'!$B$1:$AG$700,MATCH(P$1,'Justerad allokering kvv'!$B$1:$AF$1,0),FALSE)),VLOOKUP($B90,'Allokerad kvv'!$B$2:$AV$700,MATCH(P$1,'Allokerad kvv'!$B$1:$AV$1,0),FALSE),VLOOKUP($B90,'Justerad allokering kvv'!$B$1:$AG$700,MATCH(P$1,'Justerad allokering kvv'!$B$1:$AF$1,0),FALSE)))</f>
        <v>0</v>
      </c>
      <c r="Q90">
        <f>IF($B90=" ","",IF(ISERROR(1/VLOOKUP($B90,'Justerad allokering kvv'!$B$1:$AG$700,MATCH(Q$1,'Justerad allokering kvv'!$B$1:$AF$1,0),FALSE)),VLOOKUP($B90,'Allokerad kvv'!$B$2:$AV$700,MATCH(Q$1,'Allokerad kvv'!$B$1:$AV$1,0),FALSE),VLOOKUP($B90,'Justerad allokering kvv'!$B$1:$AG$700,MATCH(Q$1,'Justerad allokering kvv'!$B$1:$AF$1,0),FALSE)))</f>
        <v>0</v>
      </c>
      <c r="R90">
        <f>IF($B90=" ","",IF(ISERROR(1/VLOOKUP($B90,'Justerad allokering kvv'!$B$1:$AG$700,MATCH(R$1,'Justerad allokering kvv'!$B$1:$AF$1,0),FALSE)),VLOOKUP($B90,'Allokerad kvv'!$B$2:$AV$700,MATCH(R$1,'Allokerad kvv'!$B$1:$AV$1,0),FALSE),VLOOKUP($B90,'Justerad allokering kvv'!$B$1:$AG$700,MATCH(R$1,'Justerad allokering kvv'!$B$1:$AF$1,0),FALSE)))</f>
        <v>8.7760300000000004</v>
      </c>
      <c r="S90">
        <f>IF($B90=" ","",IF(ISERROR(1/VLOOKUP($B90,'Justerad allokering kvv'!$B$1:$AG$700,MATCH(S$1,'Justerad allokering kvv'!$B$1:$AF$1,0),FALSE)),VLOOKUP($B90,'Allokerad kvv'!$B$2:$AV$700,MATCH(S$1,'Allokerad kvv'!$B$1:$AV$1,0),FALSE),VLOOKUP($B90,'Justerad allokering kvv'!$B$1:$AG$700,MATCH(S$1,'Justerad allokering kvv'!$B$1:$AF$1,0),FALSE)))</f>
        <v>0</v>
      </c>
      <c r="T90">
        <f>IF($B90=" ","",IF(ISERROR(1/VLOOKUP($B90,'Justerad allokering kvv'!$B$1:$AG$700,MATCH(T$1,'Justerad allokering kvv'!$B$1:$AF$1,0),FALSE)),VLOOKUP($B90,'Allokerad kvv'!$B$2:$AV$700,MATCH(T$1,'Allokerad kvv'!$B$1:$AV$1,0),FALSE),VLOOKUP($B90,'Justerad allokering kvv'!$B$1:$AG$700,MATCH(T$1,'Justerad allokering kvv'!$B$1:$AF$1,0),FALSE)))</f>
        <v>0</v>
      </c>
      <c r="U90">
        <f>IF($B90=" ","",IF(ISERROR(1/VLOOKUP($B90,'Justerad allokering kvv'!$B$1:$AG$700,MATCH(U$1,'Justerad allokering kvv'!$B$1:$AF$1,0),FALSE)),VLOOKUP($B90,'Allokerad kvv'!$B$2:$AV$700,MATCH(U$1,'Allokerad kvv'!$B$1:$AV$1,0),FALSE),VLOOKUP($B90,'Justerad allokering kvv'!$B$1:$AG$700,MATCH(U$1,'Justerad allokering kvv'!$B$1:$AF$1,0),FALSE)))</f>
        <v>0</v>
      </c>
      <c r="V90">
        <f>IF($B90=" ","",IF(ISERROR(1/VLOOKUP($B90,'Justerad allokering kvv'!$B$1:$AG$700,MATCH(V$1,'Justerad allokering kvv'!$B$1:$AF$1,0),FALSE)),VLOOKUP($B90,'Allokerad kvv'!$B$2:$AV$700,MATCH(V$1,'Allokerad kvv'!$B$1:$AV$1,0),FALSE),VLOOKUP($B90,'Justerad allokering kvv'!$B$1:$AG$700,MATCH(V$1,'Justerad allokering kvv'!$B$1:$AF$1,0),FALSE)))</f>
        <v>0</v>
      </c>
      <c r="W90">
        <f>IF($B90=" ","",IF(ISERROR(1/VLOOKUP($B90,'Justerad allokering kvv'!$B$1:$AG$700,MATCH(W$1,'Justerad allokering kvv'!$B$1:$AF$1,0),FALSE)),VLOOKUP($B90,'Allokerad kvv'!$B$2:$AV$700,MATCH(W$1,'Allokerad kvv'!$B$1:$AV$1,0),FALSE),VLOOKUP($B90,'Justerad allokering kvv'!$B$1:$AG$700,MATCH(W$1,'Justerad allokering kvv'!$B$1:$AF$1,0),FALSE)))</f>
        <v>0</v>
      </c>
      <c r="X90">
        <f>IF($B90=" ","",IF(ISERROR(1/VLOOKUP($B90,'Justerad allokering kvv'!$B$1:$AG$700,MATCH(X$1,'Justerad allokering kvv'!$B$1:$AF$1,0),FALSE)),VLOOKUP($B90,'Allokerad kvv'!$B$2:$AV$700,MATCH(X$1,'Allokerad kvv'!$B$1:$AV$1,0),FALSE),VLOOKUP($B90,'Justerad allokering kvv'!$B$1:$AG$700,MATCH(X$1,'Justerad allokering kvv'!$B$1:$AF$1,0),FALSE)))</f>
        <v>0</v>
      </c>
      <c r="Y90">
        <f>IF($B90=" ","",IF(ISERROR(1/VLOOKUP($B90,'Justerad allokering kvv'!$B$1:$AG$700,MATCH(Y$1,'Justerad allokering kvv'!$B$1:$AF$1,0),FALSE)),VLOOKUP($B90,'Allokerad kvv'!$B$2:$AV$700,MATCH(Y$1,'Allokerad kvv'!$B$1:$AV$1,0),FALSE),VLOOKUP($B90,'Justerad allokering kvv'!$B$1:$AG$700,MATCH(Y$1,'Justerad allokering kvv'!$B$1:$AF$1,0),FALSE)))</f>
        <v>27.9282</v>
      </c>
      <c r="AB90">
        <f>IFERROR(VLOOKUP($B90,Kraftvärmeprod!$B$1:$AO$424,MATCH("Tillförd energi från rökgaskondensering (GWh)",Kraftvärmeprod!$B$1:$AG$1,0),FALSE)/1,0)</f>
        <v>86.77</v>
      </c>
      <c r="AE90" s="122">
        <f t="shared" si="4"/>
        <v>302.95534499999997</v>
      </c>
      <c r="AG90">
        <f t="shared" si="5"/>
        <v>294.17931499999997</v>
      </c>
      <c r="AH90">
        <f t="shared" si="6"/>
        <v>207.40931499999999</v>
      </c>
      <c r="AI90">
        <f>IF(AH90=0,"",AH90/VLOOKUP(B90,Kraftvärmeprod!$B$1:$BC$480,MATCH("Summa tillförd energi exklusive rökgaskondensering",Kraftvärmeprod!$B$1:$BC$1,0),FALSE))</f>
        <v>0.55056624283287314</v>
      </c>
      <c r="AK90">
        <f t="shared" si="7"/>
        <v>206.85239000000001</v>
      </c>
    </row>
    <row r="91" spans="1:37" x14ac:dyDescent="0.25">
      <c r="A91" s="2" t="s">
        <v>149</v>
      </c>
      <c r="B91" s="2" t="s">
        <v>152</v>
      </c>
      <c r="C91">
        <f>IF($B91=" ","",IF(ISERROR(1/VLOOKUP($B91,'Justerad allokering kvv'!$B$1:$AG$700,MATCH(C$1,'Justerad allokering kvv'!$B$1:$AF$1,0),FALSE)),VLOOKUP($B91,'Allokerad kvv'!$B$2:$AV$700,MATCH(C$1,'Allokerad kvv'!$B$1:$AV$1,0),FALSE),VLOOKUP($B91,'Justerad allokering kvv'!$B$1:$AG$700,MATCH(C$1,'Justerad allokering kvv'!$B$1:$AF$1,0),FALSE)))</f>
        <v>0</v>
      </c>
      <c r="D91">
        <f>IF($B91=" ","",IF(ISERROR(1/VLOOKUP($B91,'Justerad allokering kvv'!$B$1:$AG$700,MATCH(D$1,'Justerad allokering kvv'!$B$1:$AF$1,0),FALSE)),VLOOKUP($B91,'Allokerad kvv'!$B$2:$AV$700,MATCH(D$1,'Allokerad kvv'!$B$1:$AV$1,0),FALSE),VLOOKUP($B91,'Justerad allokering kvv'!$B$1:$AG$700,MATCH(D$1,'Justerad allokering kvv'!$B$1:$AF$1,0),FALSE)))</f>
        <v>0</v>
      </c>
      <c r="E91">
        <f>IF($B91=" ","",IF(ISERROR(1/VLOOKUP($B91,'Justerad allokering kvv'!$B$1:$AG$700,MATCH(E$1,'Justerad allokering kvv'!$B$1:$AF$1,0),FALSE)),VLOOKUP($B91,'Allokerad kvv'!$B$2:$AV$700,MATCH(E$1,'Allokerad kvv'!$B$1:$AV$1,0),FALSE),VLOOKUP($B91,'Justerad allokering kvv'!$B$1:$AG$700,MATCH(E$1,'Justerad allokering kvv'!$B$1:$AF$1,0),FALSE)))</f>
        <v>0</v>
      </c>
      <c r="F91">
        <f>IF($B91=" ","",IF(ISERROR(1/VLOOKUP($B91,'Justerad allokering kvv'!$B$1:$AG$700,MATCH(F$1,'Justerad allokering kvv'!$B$1:$AF$1,0),FALSE)),VLOOKUP($B91,'Allokerad kvv'!$B$2:$AV$700,MATCH(F$1,'Allokerad kvv'!$B$1:$AV$1,0),FALSE),VLOOKUP($B91,'Justerad allokering kvv'!$B$1:$AG$700,MATCH(F$1,'Justerad allokering kvv'!$B$1:$AF$1,0),FALSE)))</f>
        <v>0</v>
      </c>
      <c r="G91">
        <f>IF($B91=" ","",IF(ISERROR(1/VLOOKUP($B91,'Justerad allokering kvv'!$B$1:$AG$700,MATCH(G$1,'Justerad allokering kvv'!$B$1:$AF$1,0),FALSE)),VLOOKUP($B91,'Allokerad kvv'!$B$2:$AV$700,MATCH(G$1,'Allokerad kvv'!$B$1:$AV$1,0),FALSE),VLOOKUP($B91,'Justerad allokering kvv'!$B$1:$AG$700,MATCH(G$1,'Justerad allokering kvv'!$B$1:$AF$1,0),FALSE)))</f>
        <v>0</v>
      </c>
      <c r="H91">
        <f>IF($B91=" ","",IF(ISERROR(1/VLOOKUP($B91,'Justerad allokering kvv'!$B$1:$AG$700,MATCH(H$1,'Justerad allokering kvv'!$B$1:$AF$1,0),FALSE)),VLOOKUP($B91,'Allokerad kvv'!$B$2:$AV$700,MATCH(H$1,'Allokerad kvv'!$B$1:$AV$1,0),FALSE),VLOOKUP($B91,'Justerad allokering kvv'!$B$1:$AG$700,MATCH(H$1,'Justerad allokering kvv'!$B$1:$AF$1,0),FALSE)))</f>
        <v>0</v>
      </c>
      <c r="I91">
        <f>IF($B91=" ","",IF(ISERROR(1/VLOOKUP($B91,'Justerad allokering kvv'!$B$1:$AG$700,MATCH(I$1,'Justerad allokering kvv'!$B$1:$AF$1,0),FALSE)),VLOOKUP($B91,'Allokerad kvv'!$B$2:$AV$700,MATCH(I$1,'Allokerad kvv'!$B$1:$AV$1,0),FALSE),VLOOKUP($B91,'Justerad allokering kvv'!$B$1:$AG$700,MATCH(I$1,'Justerad allokering kvv'!$B$1:$AF$1,0),FALSE)))</f>
        <v>0</v>
      </c>
      <c r="J91">
        <f>IF($B91=" ","",IF(ISERROR(1/VLOOKUP($B91,'Justerad allokering kvv'!$B$1:$AG$700,MATCH(J$1,'Justerad allokering kvv'!$B$1:$AF$1,0),FALSE)),VLOOKUP($B91,'Allokerad kvv'!$B$2:$AV$700,MATCH(J$1,'Allokerad kvv'!$B$1:$AV$1,0),FALSE),VLOOKUP($B91,'Justerad allokering kvv'!$B$1:$AG$700,MATCH(J$1,'Justerad allokering kvv'!$B$1:$AF$1,0),FALSE)))</f>
        <v>0</v>
      </c>
      <c r="K91">
        <f>IF($B91=" ","",IF(ISERROR(1/VLOOKUP($B91,'Justerad allokering kvv'!$B$1:$AG$700,MATCH(K$1,'Justerad allokering kvv'!$B$1:$AF$1,0),FALSE)),VLOOKUP($B91,'Allokerad kvv'!$B$2:$AV$700,MATCH(K$1,'Allokerad kvv'!$B$1:$AV$1,0),FALSE),VLOOKUP($B91,'Justerad allokering kvv'!$B$1:$AG$700,MATCH(K$1,'Justerad allokering kvv'!$B$1:$AF$1,0),FALSE)))</f>
        <v>0</v>
      </c>
      <c r="L91">
        <f>IF($B91=" ","",IF(ISERROR(1/VLOOKUP($B91,'Justerad allokering kvv'!$B$1:$AG$700,MATCH(L$1,'Justerad allokering kvv'!$B$1:$AF$1,0),FALSE)),VLOOKUP($B91,'Allokerad kvv'!$B$2:$AV$700,MATCH(L$1,'Allokerad kvv'!$B$1:$AV$1,0),FALSE),VLOOKUP($B91,'Justerad allokering kvv'!$B$1:$AG$700,MATCH(L$1,'Justerad allokering kvv'!$B$1:$AF$1,0),FALSE)))</f>
        <v>0</v>
      </c>
      <c r="M91">
        <f>IF($B91=" ","",IF(ISERROR(1/VLOOKUP($B91,'Justerad allokering kvv'!$B$1:$AG$700,MATCH(M$1,'Justerad allokering kvv'!$B$1:$AF$1,0),FALSE)),VLOOKUP($B91,'Allokerad kvv'!$B$2:$AV$700,MATCH(M$1,'Allokerad kvv'!$B$1:$AV$1,0),FALSE),VLOOKUP($B91,'Justerad allokering kvv'!$B$1:$AG$700,MATCH(M$1,'Justerad allokering kvv'!$B$1:$AF$1,0),FALSE)))</f>
        <v>0</v>
      </c>
      <c r="N91">
        <f>IF($B91=" ","",IF(ISERROR(1/VLOOKUP($B91,'Justerad allokering kvv'!$B$1:$AG$700,MATCH(N$1,'Justerad allokering kvv'!$B$1:$AF$1,0),FALSE)),VLOOKUP($B91,'Allokerad kvv'!$B$2:$AV$700,MATCH(N$1,'Allokerad kvv'!$B$1:$AV$1,0),FALSE),VLOOKUP($B91,'Justerad allokering kvv'!$B$1:$AG$700,MATCH(N$1,'Justerad allokering kvv'!$B$1:$AF$1,0),FALSE)))</f>
        <v>0</v>
      </c>
      <c r="O91">
        <f>IF($B91=" ","",IF(ISERROR(1/VLOOKUP($B91,'Justerad allokering kvv'!$B$1:$AG$700,MATCH(O$1,'Justerad allokering kvv'!$B$1:$AF$1,0),FALSE)),VLOOKUP($B91,'Allokerad kvv'!$B$2:$AV$700,MATCH(O$1,'Allokerad kvv'!$B$1:$AV$1,0),FALSE),VLOOKUP($B91,'Justerad allokering kvv'!$B$1:$AG$700,MATCH(O$1,'Justerad allokering kvv'!$B$1:$AF$1,0),FALSE)))</f>
        <v>0</v>
      </c>
      <c r="P91">
        <f>IF($B91=" ","",IF(ISERROR(1/VLOOKUP($B91,'Justerad allokering kvv'!$B$1:$AG$700,MATCH(P$1,'Justerad allokering kvv'!$B$1:$AF$1,0),FALSE)),VLOOKUP($B91,'Allokerad kvv'!$B$2:$AV$700,MATCH(P$1,'Allokerad kvv'!$B$1:$AV$1,0),FALSE),VLOOKUP($B91,'Justerad allokering kvv'!$B$1:$AG$700,MATCH(P$1,'Justerad allokering kvv'!$B$1:$AF$1,0),FALSE)))</f>
        <v>0</v>
      </c>
      <c r="Q91">
        <f>IF($B91=" ","",IF(ISERROR(1/VLOOKUP($B91,'Justerad allokering kvv'!$B$1:$AG$700,MATCH(Q$1,'Justerad allokering kvv'!$B$1:$AF$1,0),FALSE)),VLOOKUP($B91,'Allokerad kvv'!$B$2:$AV$700,MATCH(Q$1,'Allokerad kvv'!$B$1:$AV$1,0),FALSE),VLOOKUP($B91,'Justerad allokering kvv'!$B$1:$AG$700,MATCH(Q$1,'Justerad allokering kvv'!$B$1:$AF$1,0),FALSE)))</f>
        <v>0</v>
      </c>
      <c r="R91">
        <f>IF($B91=" ","",IF(ISERROR(1/VLOOKUP($B91,'Justerad allokering kvv'!$B$1:$AG$700,MATCH(R$1,'Justerad allokering kvv'!$B$1:$AF$1,0),FALSE)),VLOOKUP($B91,'Allokerad kvv'!$B$2:$AV$700,MATCH(R$1,'Allokerad kvv'!$B$1:$AV$1,0),FALSE),VLOOKUP($B91,'Justerad allokering kvv'!$B$1:$AG$700,MATCH(R$1,'Justerad allokering kvv'!$B$1:$AF$1,0),FALSE)))</f>
        <v>0</v>
      </c>
      <c r="S91">
        <f>IF($B91=" ","",IF(ISERROR(1/VLOOKUP($B91,'Justerad allokering kvv'!$B$1:$AG$700,MATCH(S$1,'Justerad allokering kvv'!$B$1:$AF$1,0),FALSE)),VLOOKUP($B91,'Allokerad kvv'!$B$2:$AV$700,MATCH(S$1,'Allokerad kvv'!$B$1:$AV$1,0),FALSE),VLOOKUP($B91,'Justerad allokering kvv'!$B$1:$AG$700,MATCH(S$1,'Justerad allokering kvv'!$B$1:$AF$1,0),FALSE)))</f>
        <v>0</v>
      </c>
      <c r="T91">
        <f>IF($B91=" ","",IF(ISERROR(1/VLOOKUP($B91,'Justerad allokering kvv'!$B$1:$AG$700,MATCH(T$1,'Justerad allokering kvv'!$B$1:$AF$1,0),FALSE)),VLOOKUP($B91,'Allokerad kvv'!$B$2:$AV$700,MATCH(T$1,'Allokerad kvv'!$B$1:$AV$1,0),FALSE),VLOOKUP($B91,'Justerad allokering kvv'!$B$1:$AG$700,MATCH(T$1,'Justerad allokering kvv'!$B$1:$AF$1,0),FALSE)))</f>
        <v>0</v>
      </c>
      <c r="U91">
        <f>IF($B91=" ","",IF(ISERROR(1/VLOOKUP($B91,'Justerad allokering kvv'!$B$1:$AG$700,MATCH(U$1,'Justerad allokering kvv'!$B$1:$AF$1,0),FALSE)),VLOOKUP($B91,'Allokerad kvv'!$B$2:$AV$700,MATCH(U$1,'Allokerad kvv'!$B$1:$AV$1,0),FALSE),VLOOKUP($B91,'Justerad allokering kvv'!$B$1:$AG$700,MATCH(U$1,'Justerad allokering kvv'!$B$1:$AF$1,0),FALSE)))</f>
        <v>0</v>
      </c>
      <c r="V91">
        <f>IF($B91=" ","",IF(ISERROR(1/VLOOKUP($B91,'Justerad allokering kvv'!$B$1:$AG$700,MATCH(V$1,'Justerad allokering kvv'!$B$1:$AF$1,0),FALSE)),VLOOKUP($B91,'Allokerad kvv'!$B$2:$AV$700,MATCH(V$1,'Allokerad kvv'!$B$1:$AV$1,0),FALSE),VLOOKUP($B91,'Justerad allokering kvv'!$B$1:$AG$700,MATCH(V$1,'Justerad allokering kvv'!$B$1:$AF$1,0),FALSE)))</f>
        <v>0</v>
      </c>
      <c r="W91">
        <f>IF($B91=" ","",IF(ISERROR(1/VLOOKUP($B91,'Justerad allokering kvv'!$B$1:$AG$700,MATCH(W$1,'Justerad allokering kvv'!$B$1:$AF$1,0),FALSE)),VLOOKUP($B91,'Allokerad kvv'!$B$2:$AV$700,MATCH(W$1,'Allokerad kvv'!$B$1:$AV$1,0),FALSE),VLOOKUP($B91,'Justerad allokering kvv'!$B$1:$AG$700,MATCH(W$1,'Justerad allokering kvv'!$B$1:$AF$1,0),FALSE)))</f>
        <v>0</v>
      </c>
      <c r="X91">
        <f>IF($B91=" ","",IF(ISERROR(1/VLOOKUP($B91,'Justerad allokering kvv'!$B$1:$AG$700,MATCH(X$1,'Justerad allokering kvv'!$B$1:$AF$1,0),FALSE)),VLOOKUP($B91,'Allokerad kvv'!$B$2:$AV$700,MATCH(X$1,'Allokerad kvv'!$B$1:$AV$1,0),FALSE),VLOOKUP($B91,'Justerad allokering kvv'!$B$1:$AG$700,MATCH(X$1,'Justerad allokering kvv'!$B$1:$AF$1,0),FALSE)))</f>
        <v>0</v>
      </c>
      <c r="Y91">
        <f>IF($B91=" ","",IF(ISERROR(1/VLOOKUP($B91,'Justerad allokering kvv'!$B$1:$AG$700,MATCH(Y$1,'Justerad allokering kvv'!$B$1:$AF$1,0),FALSE)),VLOOKUP($B91,'Allokerad kvv'!$B$2:$AV$700,MATCH(Y$1,'Allokerad kvv'!$B$1:$AV$1,0),FALSE),VLOOKUP($B91,'Justerad allokering kvv'!$B$1:$AG$700,MATCH(Y$1,'Justerad allokering kvv'!$B$1:$AF$1,0),FALSE)))</f>
        <v>0</v>
      </c>
      <c r="AB91">
        <f>IFERROR(VLOOKUP($B91,Kraftvärmeprod!$B$1:$AO$424,MATCH("Tillförd energi från rökgaskondensering (GWh)",Kraftvärmeprod!$B$1:$AG$1,0),FALSE)/1,0)</f>
        <v>0</v>
      </c>
      <c r="AE91" s="122">
        <f t="shared" si="4"/>
        <v>0</v>
      </c>
      <c r="AG91">
        <f t="shared" si="5"/>
        <v>0</v>
      </c>
      <c r="AH91">
        <f t="shared" si="6"/>
        <v>0</v>
      </c>
      <c r="AI91" t="str">
        <f>IF(AH91=0,"",AH91/VLOOKUP(B91,Kraftvärmeprod!$B$1:$BC$480,MATCH("Summa tillförd energi exklusive rökgaskondensering",Kraftvärmeprod!$B$1:$BC$1,0),FALSE))</f>
        <v/>
      </c>
      <c r="AK91">
        <f t="shared" si="7"/>
        <v>0</v>
      </c>
    </row>
    <row r="92" spans="1:37" x14ac:dyDescent="0.25">
      <c r="A92" s="2" t="s">
        <v>149</v>
      </c>
      <c r="B92" s="2" t="s">
        <v>153</v>
      </c>
      <c r="C92">
        <f>IF($B92=" ","",IF(ISERROR(1/VLOOKUP($B92,'Justerad allokering kvv'!$B$1:$AG$700,MATCH(C$1,'Justerad allokering kvv'!$B$1:$AF$1,0),FALSE)),VLOOKUP($B92,'Allokerad kvv'!$B$2:$AV$700,MATCH(C$1,'Allokerad kvv'!$B$1:$AV$1,0),FALSE),VLOOKUP($B92,'Justerad allokering kvv'!$B$1:$AG$700,MATCH(C$1,'Justerad allokering kvv'!$B$1:$AF$1,0),FALSE)))</f>
        <v>0</v>
      </c>
      <c r="D92">
        <f>IF($B92=" ","",IF(ISERROR(1/VLOOKUP($B92,'Justerad allokering kvv'!$B$1:$AG$700,MATCH(D$1,'Justerad allokering kvv'!$B$1:$AF$1,0),FALSE)),VLOOKUP($B92,'Allokerad kvv'!$B$2:$AV$700,MATCH(D$1,'Allokerad kvv'!$B$1:$AV$1,0),FALSE),VLOOKUP($B92,'Justerad allokering kvv'!$B$1:$AG$700,MATCH(D$1,'Justerad allokering kvv'!$B$1:$AF$1,0),FALSE)))</f>
        <v>0</v>
      </c>
      <c r="E92">
        <f>IF($B92=" ","",IF(ISERROR(1/VLOOKUP($B92,'Justerad allokering kvv'!$B$1:$AG$700,MATCH(E$1,'Justerad allokering kvv'!$B$1:$AF$1,0),FALSE)),VLOOKUP($B92,'Allokerad kvv'!$B$2:$AV$700,MATCH(E$1,'Allokerad kvv'!$B$1:$AV$1,0),FALSE),VLOOKUP($B92,'Justerad allokering kvv'!$B$1:$AG$700,MATCH(E$1,'Justerad allokering kvv'!$B$1:$AF$1,0),FALSE)))</f>
        <v>0</v>
      </c>
      <c r="F92">
        <f>IF($B92=" ","",IF(ISERROR(1/VLOOKUP($B92,'Justerad allokering kvv'!$B$1:$AG$700,MATCH(F$1,'Justerad allokering kvv'!$B$1:$AF$1,0),FALSE)),VLOOKUP($B92,'Allokerad kvv'!$B$2:$AV$700,MATCH(F$1,'Allokerad kvv'!$B$1:$AV$1,0),FALSE),VLOOKUP($B92,'Justerad allokering kvv'!$B$1:$AG$700,MATCH(F$1,'Justerad allokering kvv'!$B$1:$AF$1,0),FALSE)))</f>
        <v>0</v>
      </c>
      <c r="G92">
        <f>IF($B92=" ","",IF(ISERROR(1/VLOOKUP($B92,'Justerad allokering kvv'!$B$1:$AG$700,MATCH(G$1,'Justerad allokering kvv'!$B$1:$AF$1,0),FALSE)),VLOOKUP($B92,'Allokerad kvv'!$B$2:$AV$700,MATCH(G$1,'Allokerad kvv'!$B$1:$AV$1,0),FALSE),VLOOKUP($B92,'Justerad allokering kvv'!$B$1:$AG$700,MATCH(G$1,'Justerad allokering kvv'!$B$1:$AF$1,0),FALSE)))</f>
        <v>0</v>
      </c>
      <c r="H92">
        <f>IF($B92=" ","",IF(ISERROR(1/VLOOKUP($B92,'Justerad allokering kvv'!$B$1:$AG$700,MATCH(H$1,'Justerad allokering kvv'!$B$1:$AF$1,0),FALSE)),VLOOKUP($B92,'Allokerad kvv'!$B$2:$AV$700,MATCH(H$1,'Allokerad kvv'!$B$1:$AV$1,0),FALSE),VLOOKUP($B92,'Justerad allokering kvv'!$B$1:$AG$700,MATCH(H$1,'Justerad allokering kvv'!$B$1:$AF$1,0),FALSE)))</f>
        <v>0</v>
      </c>
      <c r="I92">
        <f>IF($B92=" ","",IF(ISERROR(1/VLOOKUP($B92,'Justerad allokering kvv'!$B$1:$AG$700,MATCH(I$1,'Justerad allokering kvv'!$B$1:$AF$1,0),FALSE)),VLOOKUP($B92,'Allokerad kvv'!$B$2:$AV$700,MATCH(I$1,'Allokerad kvv'!$B$1:$AV$1,0),FALSE),VLOOKUP($B92,'Justerad allokering kvv'!$B$1:$AG$700,MATCH(I$1,'Justerad allokering kvv'!$B$1:$AF$1,0),FALSE)))</f>
        <v>0</v>
      </c>
      <c r="J92">
        <f>IF($B92=" ","",IF(ISERROR(1/VLOOKUP($B92,'Justerad allokering kvv'!$B$1:$AG$700,MATCH(J$1,'Justerad allokering kvv'!$B$1:$AF$1,0),FALSE)),VLOOKUP($B92,'Allokerad kvv'!$B$2:$AV$700,MATCH(J$1,'Allokerad kvv'!$B$1:$AV$1,0),FALSE),VLOOKUP($B92,'Justerad allokering kvv'!$B$1:$AG$700,MATCH(J$1,'Justerad allokering kvv'!$B$1:$AF$1,0),FALSE)))</f>
        <v>0</v>
      </c>
      <c r="K92">
        <f>IF($B92=" ","",IF(ISERROR(1/VLOOKUP($B92,'Justerad allokering kvv'!$B$1:$AG$700,MATCH(K$1,'Justerad allokering kvv'!$B$1:$AF$1,0),FALSE)),VLOOKUP($B92,'Allokerad kvv'!$B$2:$AV$700,MATCH(K$1,'Allokerad kvv'!$B$1:$AV$1,0),FALSE),VLOOKUP($B92,'Justerad allokering kvv'!$B$1:$AG$700,MATCH(K$1,'Justerad allokering kvv'!$B$1:$AF$1,0),FALSE)))</f>
        <v>0</v>
      </c>
      <c r="L92">
        <f>IF($B92=" ","",IF(ISERROR(1/VLOOKUP($B92,'Justerad allokering kvv'!$B$1:$AG$700,MATCH(L$1,'Justerad allokering kvv'!$B$1:$AF$1,0),FALSE)),VLOOKUP($B92,'Allokerad kvv'!$B$2:$AV$700,MATCH(L$1,'Allokerad kvv'!$B$1:$AV$1,0),FALSE),VLOOKUP($B92,'Justerad allokering kvv'!$B$1:$AG$700,MATCH(L$1,'Justerad allokering kvv'!$B$1:$AF$1,0),FALSE)))</f>
        <v>0</v>
      </c>
      <c r="M92">
        <f>IF($B92=" ","",IF(ISERROR(1/VLOOKUP($B92,'Justerad allokering kvv'!$B$1:$AG$700,MATCH(M$1,'Justerad allokering kvv'!$B$1:$AF$1,0),FALSE)),VLOOKUP($B92,'Allokerad kvv'!$B$2:$AV$700,MATCH(M$1,'Allokerad kvv'!$B$1:$AV$1,0),FALSE),VLOOKUP($B92,'Justerad allokering kvv'!$B$1:$AG$700,MATCH(M$1,'Justerad allokering kvv'!$B$1:$AF$1,0),FALSE)))</f>
        <v>0</v>
      </c>
      <c r="N92">
        <f>IF($B92=" ","",IF(ISERROR(1/VLOOKUP($B92,'Justerad allokering kvv'!$B$1:$AG$700,MATCH(N$1,'Justerad allokering kvv'!$B$1:$AF$1,0),FALSE)),VLOOKUP($B92,'Allokerad kvv'!$B$2:$AV$700,MATCH(N$1,'Allokerad kvv'!$B$1:$AV$1,0),FALSE),VLOOKUP($B92,'Justerad allokering kvv'!$B$1:$AG$700,MATCH(N$1,'Justerad allokering kvv'!$B$1:$AF$1,0),FALSE)))</f>
        <v>0</v>
      </c>
      <c r="O92">
        <f>IF($B92=" ","",IF(ISERROR(1/VLOOKUP($B92,'Justerad allokering kvv'!$B$1:$AG$700,MATCH(O$1,'Justerad allokering kvv'!$B$1:$AF$1,0),FALSE)),VLOOKUP($B92,'Allokerad kvv'!$B$2:$AV$700,MATCH(O$1,'Allokerad kvv'!$B$1:$AV$1,0),FALSE),VLOOKUP($B92,'Justerad allokering kvv'!$B$1:$AG$700,MATCH(O$1,'Justerad allokering kvv'!$B$1:$AF$1,0),FALSE)))</f>
        <v>0</v>
      </c>
      <c r="P92">
        <f>IF($B92=" ","",IF(ISERROR(1/VLOOKUP($B92,'Justerad allokering kvv'!$B$1:$AG$700,MATCH(P$1,'Justerad allokering kvv'!$B$1:$AF$1,0),FALSE)),VLOOKUP($B92,'Allokerad kvv'!$B$2:$AV$700,MATCH(P$1,'Allokerad kvv'!$B$1:$AV$1,0),FALSE),VLOOKUP($B92,'Justerad allokering kvv'!$B$1:$AG$700,MATCH(P$1,'Justerad allokering kvv'!$B$1:$AF$1,0),FALSE)))</f>
        <v>0</v>
      </c>
      <c r="Q92">
        <f>IF($B92=" ","",IF(ISERROR(1/VLOOKUP($B92,'Justerad allokering kvv'!$B$1:$AG$700,MATCH(Q$1,'Justerad allokering kvv'!$B$1:$AF$1,0),FALSE)),VLOOKUP($B92,'Allokerad kvv'!$B$2:$AV$700,MATCH(Q$1,'Allokerad kvv'!$B$1:$AV$1,0),FALSE),VLOOKUP($B92,'Justerad allokering kvv'!$B$1:$AG$700,MATCH(Q$1,'Justerad allokering kvv'!$B$1:$AF$1,0),FALSE)))</f>
        <v>0</v>
      </c>
      <c r="R92">
        <f>IF($B92=" ","",IF(ISERROR(1/VLOOKUP($B92,'Justerad allokering kvv'!$B$1:$AG$700,MATCH(R$1,'Justerad allokering kvv'!$B$1:$AF$1,0),FALSE)),VLOOKUP($B92,'Allokerad kvv'!$B$2:$AV$700,MATCH(R$1,'Allokerad kvv'!$B$1:$AV$1,0),FALSE),VLOOKUP($B92,'Justerad allokering kvv'!$B$1:$AG$700,MATCH(R$1,'Justerad allokering kvv'!$B$1:$AF$1,0),FALSE)))</f>
        <v>0</v>
      </c>
      <c r="S92">
        <f>IF($B92=" ","",IF(ISERROR(1/VLOOKUP($B92,'Justerad allokering kvv'!$B$1:$AG$700,MATCH(S$1,'Justerad allokering kvv'!$B$1:$AF$1,0),FALSE)),VLOOKUP($B92,'Allokerad kvv'!$B$2:$AV$700,MATCH(S$1,'Allokerad kvv'!$B$1:$AV$1,0),FALSE),VLOOKUP($B92,'Justerad allokering kvv'!$B$1:$AG$700,MATCH(S$1,'Justerad allokering kvv'!$B$1:$AF$1,0),FALSE)))</f>
        <v>0</v>
      </c>
      <c r="T92">
        <f>IF($B92=" ","",IF(ISERROR(1/VLOOKUP($B92,'Justerad allokering kvv'!$B$1:$AG$700,MATCH(T$1,'Justerad allokering kvv'!$B$1:$AF$1,0),FALSE)),VLOOKUP($B92,'Allokerad kvv'!$B$2:$AV$700,MATCH(T$1,'Allokerad kvv'!$B$1:$AV$1,0),FALSE),VLOOKUP($B92,'Justerad allokering kvv'!$B$1:$AG$700,MATCH(T$1,'Justerad allokering kvv'!$B$1:$AF$1,0),FALSE)))</f>
        <v>0</v>
      </c>
      <c r="U92">
        <f>IF($B92=" ","",IF(ISERROR(1/VLOOKUP($B92,'Justerad allokering kvv'!$B$1:$AG$700,MATCH(U$1,'Justerad allokering kvv'!$B$1:$AF$1,0),FALSE)),VLOOKUP($B92,'Allokerad kvv'!$B$2:$AV$700,MATCH(U$1,'Allokerad kvv'!$B$1:$AV$1,0),FALSE),VLOOKUP($B92,'Justerad allokering kvv'!$B$1:$AG$700,MATCH(U$1,'Justerad allokering kvv'!$B$1:$AF$1,0),FALSE)))</f>
        <v>0</v>
      </c>
      <c r="V92">
        <f>IF($B92=" ","",IF(ISERROR(1/VLOOKUP($B92,'Justerad allokering kvv'!$B$1:$AG$700,MATCH(V$1,'Justerad allokering kvv'!$B$1:$AF$1,0),FALSE)),VLOOKUP($B92,'Allokerad kvv'!$B$2:$AV$700,MATCH(V$1,'Allokerad kvv'!$B$1:$AV$1,0),FALSE),VLOOKUP($B92,'Justerad allokering kvv'!$B$1:$AG$700,MATCH(V$1,'Justerad allokering kvv'!$B$1:$AF$1,0),FALSE)))</f>
        <v>0</v>
      </c>
      <c r="W92">
        <f>IF($B92=" ","",IF(ISERROR(1/VLOOKUP($B92,'Justerad allokering kvv'!$B$1:$AG$700,MATCH(W$1,'Justerad allokering kvv'!$B$1:$AF$1,0),FALSE)),VLOOKUP($B92,'Allokerad kvv'!$B$2:$AV$700,MATCH(W$1,'Allokerad kvv'!$B$1:$AV$1,0),FALSE),VLOOKUP($B92,'Justerad allokering kvv'!$B$1:$AG$700,MATCH(W$1,'Justerad allokering kvv'!$B$1:$AF$1,0),FALSE)))</f>
        <v>0</v>
      </c>
      <c r="X92">
        <f>IF($B92=" ","",IF(ISERROR(1/VLOOKUP($B92,'Justerad allokering kvv'!$B$1:$AG$700,MATCH(X$1,'Justerad allokering kvv'!$B$1:$AF$1,0),FALSE)),VLOOKUP($B92,'Allokerad kvv'!$B$2:$AV$700,MATCH(X$1,'Allokerad kvv'!$B$1:$AV$1,0),FALSE),VLOOKUP($B92,'Justerad allokering kvv'!$B$1:$AG$700,MATCH(X$1,'Justerad allokering kvv'!$B$1:$AF$1,0),FALSE)))</f>
        <v>0</v>
      </c>
      <c r="Y92">
        <f>IF($B92=" ","",IF(ISERROR(1/VLOOKUP($B92,'Justerad allokering kvv'!$B$1:$AG$700,MATCH(Y$1,'Justerad allokering kvv'!$B$1:$AF$1,0),FALSE)),VLOOKUP($B92,'Allokerad kvv'!$B$2:$AV$700,MATCH(Y$1,'Allokerad kvv'!$B$1:$AV$1,0),FALSE),VLOOKUP($B92,'Justerad allokering kvv'!$B$1:$AG$700,MATCH(Y$1,'Justerad allokering kvv'!$B$1:$AF$1,0),FALSE)))</f>
        <v>0</v>
      </c>
      <c r="AB92">
        <f>IFERROR(VLOOKUP($B92,Kraftvärmeprod!$B$1:$AO$424,MATCH("Tillförd energi från rökgaskondensering (GWh)",Kraftvärmeprod!$B$1:$AG$1,0),FALSE)/1,0)</f>
        <v>0</v>
      </c>
      <c r="AE92" s="122">
        <f t="shared" si="4"/>
        <v>0</v>
      </c>
      <c r="AG92">
        <f t="shared" si="5"/>
        <v>0</v>
      </c>
      <c r="AH92">
        <f t="shared" si="6"/>
        <v>0</v>
      </c>
      <c r="AI92" t="str">
        <f>IF(AH92=0,"",AH92/VLOOKUP(B92,Kraftvärmeprod!$B$1:$BC$480,MATCH("Summa tillförd energi exklusive rökgaskondensering",Kraftvärmeprod!$B$1:$BC$1,0),FALSE))</f>
        <v/>
      </c>
      <c r="AK92">
        <f t="shared" si="7"/>
        <v>0</v>
      </c>
    </row>
    <row r="93" spans="1:37" x14ac:dyDescent="0.25">
      <c r="A93" s="2" t="s">
        <v>154</v>
      </c>
      <c r="B93" s="2" t="s">
        <v>155</v>
      </c>
      <c r="C93">
        <f>IF($B93=" ","",IF(ISERROR(1/VLOOKUP($B93,'Justerad allokering kvv'!$B$1:$AG$700,MATCH(C$1,'Justerad allokering kvv'!$B$1:$AF$1,0),FALSE)),VLOOKUP($B93,'Allokerad kvv'!$B$2:$AV$700,MATCH(C$1,'Allokerad kvv'!$B$1:$AV$1,0),FALSE),VLOOKUP($B93,'Justerad allokering kvv'!$B$1:$AG$700,MATCH(C$1,'Justerad allokering kvv'!$B$1:$AF$1,0),FALSE)))</f>
        <v>0</v>
      </c>
      <c r="D93">
        <f>IF($B93=" ","",IF(ISERROR(1/VLOOKUP($B93,'Justerad allokering kvv'!$B$1:$AG$700,MATCH(D$1,'Justerad allokering kvv'!$B$1:$AF$1,0),FALSE)),VLOOKUP($B93,'Allokerad kvv'!$B$2:$AV$700,MATCH(D$1,'Allokerad kvv'!$B$1:$AV$1,0),FALSE),VLOOKUP($B93,'Justerad allokering kvv'!$B$1:$AG$700,MATCH(D$1,'Justerad allokering kvv'!$B$1:$AF$1,0),FALSE)))</f>
        <v>0</v>
      </c>
      <c r="E93">
        <f>IF($B93=" ","",IF(ISERROR(1/VLOOKUP($B93,'Justerad allokering kvv'!$B$1:$AG$700,MATCH(E$1,'Justerad allokering kvv'!$B$1:$AF$1,0),FALSE)),VLOOKUP($B93,'Allokerad kvv'!$B$2:$AV$700,MATCH(E$1,'Allokerad kvv'!$B$1:$AV$1,0),FALSE),VLOOKUP($B93,'Justerad allokering kvv'!$B$1:$AG$700,MATCH(E$1,'Justerad allokering kvv'!$B$1:$AF$1,0),FALSE)))</f>
        <v>0</v>
      </c>
      <c r="F93">
        <f>IF($B93=" ","",IF(ISERROR(1/VLOOKUP($B93,'Justerad allokering kvv'!$B$1:$AG$700,MATCH(F$1,'Justerad allokering kvv'!$B$1:$AF$1,0),FALSE)),VLOOKUP($B93,'Allokerad kvv'!$B$2:$AV$700,MATCH(F$1,'Allokerad kvv'!$B$1:$AV$1,0),FALSE),VLOOKUP($B93,'Justerad allokering kvv'!$B$1:$AG$700,MATCH(F$1,'Justerad allokering kvv'!$B$1:$AF$1,0),FALSE)))</f>
        <v>0</v>
      </c>
      <c r="G93">
        <f>IF($B93=" ","",IF(ISERROR(1/VLOOKUP($B93,'Justerad allokering kvv'!$B$1:$AG$700,MATCH(G$1,'Justerad allokering kvv'!$B$1:$AF$1,0),FALSE)),VLOOKUP($B93,'Allokerad kvv'!$B$2:$AV$700,MATCH(G$1,'Allokerad kvv'!$B$1:$AV$1,0),FALSE),VLOOKUP($B93,'Justerad allokering kvv'!$B$1:$AG$700,MATCH(G$1,'Justerad allokering kvv'!$B$1:$AF$1,0),FALSE)))</f>
        <v>0</v>
      </c>
      <c r="H93">
        <f>IF($B93=" ","",IF(ISERROR(1/VLOOKUP($B93,'Justerad allokering kvv'!$B$1:$AG$700,MATCH(H$1,'Justerad allokering kvv'!$B$1:$AF$1,0),FALSE)),VLOOKUP($B93,'Allokerad kvv'!$B$2:$AV$700,MATCH(H$1,'Allokerad kvv'!$B$1:$AV$1,0),FALSE),VLOOKUP($B93,'Justerad allokering kvv'!$B$1:$AG$700,MATCH(H$1,'Justerad allokering kvv'!$B$1:$AF$1,0),FALSE)))</f>
        <v>0</v>
      </c>
      <c r="I93">
        <f>IF($B93=" ","",IF(ISERROR(1/VLOOKUP($B93,'Justerad allokering kvv'!$B$1:$AG$700,MATCH(I$1,'Justerad allokering kvv'!$B$1:$AF$1,0),FALSE)),VLOOKUP($B93,'Allokerad kvv'!$B$2:$AV$700,MATCH(I$1,'Allokerad kvv'!$B$1:$AV$1,0),FALSE),VLOOKUP($B93,'Justerad allokering kvv'!$B$1:$AG$700,MATCH(I$1,'Justerad allokering kvv'!$B$1:$AF$1,0),FALSE)))</f>
        <v>0</v>
      </c>
      <c r="J93">
        <f>IF($B93=" ","",IF(ISERROR(1/VLOOKUP($B93,'Justerad allokering kvv'!$B$1:$AG$700,MATCH(J$1,'Justerad allokering kvv'!$B$1:$AF$1,0),FALSE)),VLOOKUP($B93,'Allokerad kvv'!$B$2:$AV$700,MATCH(J$1,'Allokerad kvv'!$B$1:$AV$1,0),FALSE),VLOOKUP($B93,'Justerad allokering kvv'!$B$1:$AG$700,MATCH(J$1,'Justerad allokering kvv'!$B$1:$AF$1,0),FALSE)))</f>
        <v>0</v>
      </c>
      <c r="K93">
        <f>IF($B93=" ","",IF(ISERROR(1/VLOOKUP($B93,'Justerad allokering kvv'!$B$1:$AG$700,MATCH(K$1,'Justerad allokering kvv'!$B$1:$AF$1,0),FALSE)),VLOOKUP($B93,'Allokerad kvv'!$B$2:$AV$700,MATCH(K$1,'Allokerad kvv'!$B$1:$AV$1,0),FALSE),VLOOKUP($B93,'Justerad allokering kvv'!$B$1:$AG$700,MATCH(K$1,'Justerad allokering kvv'!$B$1:$AF$1,0),FALSE)))</f>
        <v>0</v>
      </c>
      <c r="L93">
        <f>IF($B93=" ","",IF(ISERROR(1/VLOOKUP($B93,'Justerad allokering kvv'!$B$1:$AG$700,MATCH(L$1,'Justerad allokering kvv'!$B$1:$AF$1,0),FALSE)),VLOOKUP($B93,'Allokerad kvv'!$B$2:$AV$700,MATCH(L$1,'Allokerad kvv'!$B$1:$AV$1,0),FALSE),VLOOKUP($B93,'Justerad allokering kvv'!$B$1:$AG$700,MATCH(L$1,'Justerad allokering kvv'!$B$1:$AF$1,0),FALSE)))</f>
        <v>0</v>
      </c>
      <c r="M93">
        <f>IF($B93=" ","",IF(ISERROR(1/VLOOKUP($B93,'Justerad allokering kvv'!$B$1:$AG$700,MATCH(M$1,'Justerad allokering kvv'!$B$1:$AF$1,0),FALSE)),VLOOKUP($B93,'Allokerad kvv'!$B$2:$AV$700,MATCH(M$1,'Allokerad kvv'!$B$1:$AV$1,0),FALSE),VLOOKUP($B93,'Justerad allokering kvv'!$B$1:$AG$700,MATCH(M$1,'Justerad allokering kvv'!$B$1:$AF$1,0),FALSE)))</f>
        <v>0</v>
      </c>
      <c r="N93">
        <f>IF($B93=" ","",IF(ISERROR(1/VLOOKUP($B93,'Justerad allokering kvv'!$B$1:$AG$700,MATCH(N$1,'Justerad allokering kvv'!$B$1:$AF$1,0),FALSE)),VLOOKUP($B93,'Allokerad kvv'!$B$2:$AV$700,MATCH(N$1,'Allokerad kvv'!$B$1:$AV$1,0),FALSE),VLOOKUP($B93,'Justerad allokering kvv'!$B$1:$AG$700,MATCH(N$1,'Justerad allokering kvv'!$B$1:$AF$1,0),FALSE)))</f>
        <v>0</v>
      </c>
      <c r="O93">
        <f>IF($B93=" ","",IF(ISERROR(1/VLOOKUP($B93,'Justerad allokering kvv'!$B$1:$AG$700,MATCH(O$1,'Justerad allokering kvv'!$B$1:$AF$1,0),FALSE)),VLOOKUP($B93,'Allokerad kvv'!$B$2:$AV$700,MATCH(O$1,'Allokerad kvv'!$B$1:$AV$1,0),FALSE),VLOOKUP($B93,'Justerad allokering kvv'!$B$1:$AG$700,MATCH(O$1,'Justerad allokering kvv'!$B$1:$AF$1,0),FALSE)))</f>
        <v>0</v>
      </c>
      <c r="P93">
        <f>IF($B93=" ","",IF(ISERROR(1/VLOOKUP($B93,'Justerad allokering kvv'!$B$1:$AG$700,MATCH(P$1,'Justerad allokering kvv'!$B$1:$AF$1,0),FALSE)),VLOOKUP($B93,'Allokerad kvv'!$B$2:$AV$700,MATCH(P$1,'Allokerad kvv'!$B$1:$AV$1,0),FALSE),VLOOKUP($B93,'Justerad allokering kvv'!$B$1:$AG$700,MATCH(P$1,'Justerad allokering kvv'!$B$1:$AF$1,0),FALSE)))</f>
        <v>0</v>
      </c>
      <c r="Q93">
        <f>IF($B93=" ","",IF(ISERROR(1/VLOOKUP($B93,'Justerad allokering kvv'!$B$1:$AG$700,MATCH(Q$1,'Justerad allokering kvv'!$B$1:$AF$1,0),FALSE)),VLOOKUP($B93,'Allokerad kvv'!$B$2:$AV$700,MATCH(Q$1,'Allokerad kvv'!$B$1:$AV$1,0),FALSE),VLOOKUP($B93,'Justerad allokering kvv'!$B$1:$AG$700,MATCH(Q$1,'Justerad allokering kvv'!$B$1:$AF$1,0),FALSE)))</f>
        <v>0</v>
      </c>
      <c r="R93">
        <f>IF($B93=" ","",IF(ISERROR(1/VLOOKUP($B93,'Justerad allokering kvv'!$B$1:$AG$700,MATCH(R$1,'Justerad allokering kvv'!$B$1:$AF$1,0),FALSE)),VLOOKUP($B93,'Allokerad kvv'!$B$2:$AV$700,MATCH(R$1,'Allokerad kvv'!$B$1:$AV$1,0),FALSE),VLOOKUP($B93,'Justerad allokering kvv'!$B$1:$AG$700,MATCH(R$1,'Justerad allokering kvv'!$B$1:$AF$1,0),FALSE)))</f>
        <v>0</v>
      </c>
      <c r="S93">
        <f>IF($B93=" ","",IF(ISERROR(1/VLOOKUP($B93,'Justerad allokering kvv'!$B$1:$AG$700,MATCH(S$1,'Justerad allokering kvv'!$B$1:$AF$1,0),FALSE)),VLOOKUP($B93,'Allokerad kvv'!$B$2:$AV$700,MATCH(S$1,'Allokerad kvv'!$B$1:$AV$1,0),FALSE),VLOOKUP($B93,'Justerad allokering kvv'!$B$1:$AG$700,MATCH(S$1,'Justerad allokering kvv'!$B$1:$AF$1,0),FALSE)))</f>
        <v>0</v>
      </c>
      <c r="T93">
        <f>IF($B93=" ","",IF(ISERROR(1/VLOOKUP($B93,'Justerad allokering kvv'!$B$1:$AG$700,MATCH(T$1,'Justerad allokering kvv'!$B$1:$AF$1,0),FALSE)),VLOOKUP($B93,'Allokerad kvv'!$B$2:$AV$700,MATCH(T$1,'Allokerad kvv'!$B$1:$AV$1,0),FALSE),VLOOKUP($B93,'Justerad allokering kvv'!$B$1:$AG$700,MATCH(T$1,'Justerad allokering kvv'!$B$1:$AF$1,0),FALSE)))</f>
        <v>0</v>
      </c>
      <c r="U93">
        <f>IF($B93=" ","",IF(ISERROR(1/VLOOKUP($B93,'Justerad allokering kvv'!$B$1:$AG$700,MATCH(U$1,'Justerad allokering kvv'!$B$1:$AF$1,0),FALSE)),VLOOKUP($B93,'Allokerad kvv'!$B$2:$AV$700,MATCH(U$1,'Allokerad kvv'!$B$1:$AV$1,0),FALSE),VLOOKUP($B93,'Justerad allokering kvv'!$B$1:$AG$700,MATCH(U$1,'Justerad allokering kvv'!$B$1:$AF$1,0),FALSE)))</f>
        <v>0</v>
      </c>
      <c r="V93">
        <f>IF($B93=" ","",IF(ISERROR(1/VLOOKUP($B93,'Justerad allokering kvv'!$B$1:$AG$700,MATCH(V$1,'Justerad allokering kvv'!$B$1:$AF$1,0),FALSE)),VLOOKUP($B93,'Allokerad kvv'!$B$2:$AV$700,MATCH(V$1,'Allokerad kvv'!$B$1:$AV$1,0),FALSE),VLOOKUP($B93,'Justerad allokering kvv'!$B$1:$AG$700,MATCH(V$1,'Justerad allokering kvv'!$B$1:$AF$1,0),FALSE)))</f>
        <v>0</v>
      </c>
      <c r="W93">
        <f>IF($B93=" ","",IF(ISERROR(1/VLOOKUP($B93,'Justerad allokering kvv'!$B$1:$AG$700,MATCH(W$1,'Justerad allokering kvv'!$B$1:$AF$1,0),FALSE)),VLOOKUP($B93,'Allokerad kvv'!$B$2:$AV$700,MATCH(W$1,'Allokerad kvv'!$B$1:$AV$1,0),FALSE),VLOOKUP($B93,'Justerad allokering kvv'!$B$1:$AG$700,MATCH(W$1,'Justerad allokering kvv'!$B$1:$AF$1,0),FALSE)))</f>
        <v>0</v>
      </c>
      <c r="X93">
        <f>IF($B93=" ","",IF(ISERROR(1/VLOOKUP($B93,'Justerad allokering kvv'!$B$1:$AG$700,MATCH(X$1,'Justerad allokering kvv'!$B$1:$AF$1,0),FALSE)),VLOOKUP($B93,'Allokerad kvv'!$B$2:$AV$700,MATCH(X$1,'Allokerad kvv'!$B$1:$AV$1,0),FALSE),VLOOKUP($B93,'Justerad allokering kvv'!$B$1:$AG$700,MATCH(X$1,'Justerad allokering kvv'!$B$1:$AF$1,0),FALSE)))</f>
        <v>0</v>
      </c>
      <c r="Y93">
        <f>IF($B93=" ","",IF(ISERROR(1/VLOOKUP($B93,'Justerad allokering kvv'!$B$1:$AG$700,MATCH(Y$1,'Justerad allokering kvv'!$B$1:$AF$1,0),FALSE)),VLOOKUP($B93,'Allokerad kvv'!$B$2:$AV$700,MATCH(Y$1,'Allokerad kvv'!$B$1:$AV$1,0),FALSE),VLOOKUP($B93,'Justerad allokering kvv'!$B$1:$AG$700,MATCH(Y$1,'Justerad allokering kvv'!$B$1:$AF$1,0),FALSE)))</f>
        <v>0</v>
      </c>
      <c r="AB93">
        <f>IFERROR(VLOOKUP($B93,Kraftvärmeprod!$B$1:$AO$424,MATCH("Tillförd energi från rökgaskondensering (GWh)",Kraftvärmeprod!$B$1:$AG$1,0),FALSE)/1,0)</f>
        <v>0</v>
      </c>
      <c r="AE93" s="122">
        <f t="shared" si="4"/>
        <v>0</v>
      </c>
      <c r="AG93">
        <f t="shared" si="5"/>
        <v>0</v>
      </c>
      <c r="AH93">
        <f t="shared" si="6"/>
        <v>0</v>
      </c>
      <c r="AI93" t="str">
        <f>IF(AH93=0,"",AH93/VLOOKUP(B93,Kraftvärmeprod!$B$1:$BC$480,MATCH("Summa tillförd energi exklusive rökgaskondensering",Kraftvärmeprod!$B$1:$BC$1,0),FALSE))</f>
        <v/>
      </c>
      <c r="AK93">
        <f t="shared" si="7"/>
        <v>0</v>
      </c>
    </row>
    <row r="94" spans="1:37" x14ac:dyDescent="0.25">
      <c r="A94" s="2" t="s">
        <v>156</v>
      </c>
      <c r="B94" s="2" t="s">
        <v>157</v>
      </c>
      <c r="C94">
        <f>IF($B94=" ","",IF(ISERROR(1/VLOOKUP($B94,'Justerad allokering kvv'!$B$1:$AG$700,MATCH(C$1,'Justerad allokering kvv'!$B$1:$AF$1,0),FALSE)),VLOOKUP($B94,'Allokerad kvv'!$B$2:$AV$700,MATCH(C$1,'Allokerad kvv'!$B$1:$AV$1,0),FALSE),VLOOKUP($B94,'Justerad allokering kvv'!$B$1:$AG$700,MATCH(C$1,'Justerad allokering kvv'!$B$1:$AF$1,0),FALSE)))</f>
        <v>0</v>
      </c>
      <c r="D94">
        <f>IF($B94=" ","",IF(ISERROR(1/VLOOKUP($B94,'Justerad allokering kvv'!$B$1:$AG$700,MATCH(D$1,'Justerad allokering kvv'!$B$1:$AF$1,0),FALSE)),VLOOKUP($B94,'Allokerad kvv'!$B$2:$AV$700,MATCH(D$1,'Allokerad kvv'!$B$1:$AV$1,0),FALSE),VLOOKUP($B94,'Justerad allokering kvv'!$B$1:$AG$700,MATCH(D$1,'Justerad allokering kvv'!$B$1:$AF$1,0),FALSE)))</f>
        <v>0</v>
      </c>
      <c r="E94">
        <f>IF($B94=" ","",IF(ISERROR(1/VLOOKUP($B94,'Justerad allokering kvv'!$B$1:$AG$700,MATCH(E$1,'Justerad allokering kvv'!$B$1:$AF$1,0),FALSE)),VLOOKUP($B94,'Allokerad kvv'!$B$2:$AV$700,MATCH(E$1,'Allokerad kvv'!$B$1:$AV$1,0),FALSE),VLOOKUP($B94,'Justerad allokering kvv'!$B$1:$AG$700,MATCH(E$1,'Justerad allokering kvv'!$B$1:$AF$1,0),FALSE)))</f>
        <v>0</v>
      </c>
      <c r="F94">
        <f>IF($B94=" ","",IF(ISERROR(1/VLOOKUP($B94,'Justerad allokering kvv'!$B$1:$AG$700,MATCH(F$1,'Justerad allokering kvv'!$B$1:$AF$1,0),FALSE)),VLOOKUP($B94,'Allokerad kvv'!$B$2:$AV$700,MATCH(F$1,'Allokerad kvv'!$B$1:$AV$1,0),FALSE),VLOOKUP($B94,'Justerad allokering kvv'!$B$1:$AG$700,MATCH(F$1,'Justerad allokering kvv'!$B$1:$AF$1,0),FALSE)))</f>
        <v>0</v>
      </c>
      <c r="G94">
        <f>IF($B94=" ","",IF(ISERROR(1/VLOOKUP($B94,'Justerad allokering kvv'!$B$1:$AG$700,MATCH(G$1,'Justerad allokering kvv'!$B$1:$AF$1,0),FALSE)),VLOOKUP($B94,'Allokerad kvv'!$B$2:$AV$700,MATCH(G$1,'Allokerad kvv'!$B$1:$AV$1,0),FALSE),VLOOKUP($B94,'Justerad allokering kvv'!$B$1:$AG$700,MATCH(G$1,'Justerad allokering kvv'!$B$1:$AF$1,0),FALSE)))</f>
        <v>0</v>
      </c>
      <c r="H94">
        <f>IF($B94=" ","",IF(ISERROR(1/VLOOKUP($B94,'Justerad allokering kvv'!$B$1:$AG$700,MATCH(H$1,'Justerad allokering kvv'!$B$1:$AF$1,0),FALSE)),VLOOKUP($B94,'Allokerad kvv'!$B$2:$AV$700,MATCH(H$1,'Allokerad kvv'!$B$1:$AV$1,0),FALSE),VLOOKUP($B94,'Justerad allokering kvv'!$B$1:$AG$700,MATCH(H$1,'Justerad allokering kvv'!$B$1:$AF$1,0),FALSE)))</f>
        <v>0</v>
      </c>
      <c r="I94">
        <f>IF($B94=" ","",IF(ISERROR(1/VLOOKUP($B94,'Justerad allokering kvv'!$B$1:$AG$700,MATCH(I$1,'Justerad allokering kvv'!$B$1:$AF$1,0),FALSE)),VLOOKUP($B94,'Allokerad kvv'!$B$2:$AV$700,MATCH(I$1,'Allokerad kvv'!$B$1:$AV$1,0),FALSE),VLOOKUP($B94,'Justerad allokering kvv'!$B$1:$AG$700,MATCH(I$1,'Justerad allokering kvv'!$B$1:$AF$1,0),FALSE)))</f>
        <v>0</v>
      </c>
      <c r="J94">
        <f>IF($B94=" ","",IF(ISERROR(1/VLOOKUP($B94,'Justerad allokering kvv'!$B$1:$AG$700,MATCH(J$1,'Justerad allokering kvv'!$B$1:$AF$1,0),FALSE)),VLOOKUP($B94,'Allokerad kvv'!$B$2:$AV$700,MATCH(J$1,'Allokerad kvv'!$B$1:$AV$1,0),FALSE),VLOOKUP($B94,'Justerad allokering kvv'!$B$1:$AG$700,MATCH(J$1,'Justerad allokering kvv'!$B$1:$AF$1,0),FALSE)))</f>
        <v>0</v>
      </c>
      <c r="K94">
        <f>IF($B94=" ","",IF(ISERROR(1/VLOOKUP($B94,'Justerad allokering kvv'!$B$1:$AG$700,MATCH(K$1,'Justerad allokering kvv'!$B$1:$AF$1,0),FALSE)),VLOOKUP($B94,'Allokerad kvv'!$B$2:$AV$700,MATCH(K$1,'Allokerad kvv'!$B$1:$AV$1,0),FALSE),VLOOKUP($B94,'Justerad allokering kvv'!$B$1:$AG$700,MATCH(K$1,'Justerad allokering kvv'!$B$1:$AF$1,0),FALSE)))</f>
        <v>0</v>
      </c>
      <c r="L94">
        <f>IF($B94=" ","",IF(ISERROR(1/VLOOKUP($B94,'Justerad allokering kvv'!$B$1:$AG$700,MATCH(L$1,'Justerad allokering kvv'!$B$1:$AF$1,0),FALSE)),VLOOKUP($B94,'Allokerad kvv'!$B$2:$AV$700,MATCH(L$1,'Allokerad kvv'!$B$1:$AV$1,0),FALSE),VLOOKUP($B94,'Justerad allokering kvv'!$B$1:$AG$700,MATCH(L$1,'Justerad allokering kvv'!$B$1:$AF$1,0),FALSE)))</f>
        <v>0</v>
      </c>
      <c r="M94">
        <f>IF($B94=" ","",IF(ISERROR(1/VLOOKUP($B94,'Justerad allokering kvv'!$B$1:$AG$700,MATCH(M$1,'Justerad allokering kvv'!$B$1:$AF$1,0),FALSE)),VLOOKUP($B94,'Allokerad kvv'!$B$2:$AV$700,MATCH(M$1,'Allokerad kvv'!$B$1:$AV$1,0),FALSE),VLOOKUP($B94,'Justerad allokering kvv'!$B$1:$AG$700,MATCH(M$1,'Justerad allokering kvv'!$B$1:$AF$1,0),FALSE)))</f>
        <v>0</v>
      </c>
      <c r="N94">
        <f>IF($B94=" ","",IF(ISERROR(1/VLOOKUP($B94,'Justerad allokering kvv'!$B$1:$AG$700,MATCH(N$1,'Justerad allokering kvv'!$B$1:$AF$1,0),FALSE)),VLOOKUP($B94,'Allokerad kvv'!$B$2:$AV$700,MATCH(N$1,'Allokerad kvv'!$B$1:$AV$1,0),FALSE),VLOOKUP($B94,'Justerad allokering kvv'!$B$1:$AG$700,MATCH(N$1,'Justerad allokering kvv'!$B$1:$AF$1,0),FALSE)))</f>
        <v>0</v>
      </c>
      <c r="O94">
        <f>IF($B94=" ","",IF(ISERROR(1/VLOOKUP($B94,'Justerad allokering kvv'!$B$1:$AG$700,MATCH(O$1,'Justerad allokering kvv'!$B$1:$AF$1,0),FALSE)),VLOOKUP($B94,'Allokerad kvv'!$B$2:$AV$700,MATCH(O$1,'Allokerad kvv'!$B$1:$AV$1,0),FALSE),VLOOKUP($B94,'Justerad allokering kvv'!$B$1:$AG$700,MATCH(O$1,'Justerad allokering kvv'!$B$1:$AF$1,0),FALSE)))</f>
        <v>0</v>
      </c>
      <c r="P94">
        <f>IF($B94=" ","",IF(ISERROR(1/VLOOKUP($B94,'Justerad allokering kvv'!$B$1:$AG$700,MATCH(P$1,'Justerad allokering kvv'!$B$1:$AF$1,0),FALSE)),VLOOKUP($B94,'Allokerad kvv'!$B$2:$AV$700,MATCH(P$1,'Allokerad kvv'!$B$1:$AV$1,0),FALSE),VLOOKUP($B94,'Justerad allokering kvv'!$B$1:$AG$700,MATCH(P$1,'Justerad allokering kvv'!$B$1:$AF$1,0),FALSE)))</f>
        <v>0</v>
      </c>
      <c r="Q94">
        <f>IF($B94=" ","",IF(ISERROR(1/VLOOKUP($B94,'Justerad allokering kvv'!$B$1:$AG$700,MATCH(Q$1,'Justerad allokering kvv'!$B$1:$AF$1,0),FALSE)),VLOOKUP($B94,'Allokerad kvv'!$B$2:$AV$700,MATCH(Q$1,'Allokerad kvv'!$B$1:$AV$1,0),FALSE),VLOOKUP($B94,'Justerad allokering kvv'!$B$1:$AG$700,MATCH(Q$1,'Justerad allokering kvv'!$B$1:$AF$1,0),FALSE)))</f>
        <v>0</v>
      </c>
      <c r="R94">
        <f>IF($B94=" ","",IF(ISERROR(1/VLOOKUP($B94,'Justerad allokering kvv'!$B$1:$AG$700,MATCH(R$1,'Justerad allokering kvv'!$B$1:$AF$1,0),FALSE)),VLOOKUP($B94,'Allokerad kvv'!$B$2:$AV$700,MATCH(R$1,'Allokerad kvv'!$B$1:$AV$1,0),FALSE),VLOOKUP($B94,'Justerad allokering kvv'!$B$1:$AG$700,MATCH(R$1,'Justerad allokering kvv'!$B$1:$AF$1,0),FALSE)))</f>
        <v>0</v>
      </c>
      <c r="S94">
        <f>IF($B94=" ","",IF(ISERROR(1/VLOOKUP($B94,'Justerad allokering kvv'!$B$1:$AG$700,MATCH(S$1,'Justerad allokering kvv'!$B$1:$AF$1,0),FALSE)),VLOOKUP($B94,'Allokerad kvv'!$B$2:$AV$700,MATCH(S$1,'Allokerad kvv'!$B$1:$AV$1,0),FALSE),VLOOKUP($B94,'Justerad allokering kvv'!$B$1:$AG$700,MATCH(S$1,'Justerad allokering kvv'!$B$1:$AF$1,0),FALSE)))</f>
        <v>0</v>
      </c>
      <c r="T94">
        <f>IF($B94=" ","",IF(ISERROR(1/VLOOKUP($B94,'Justerad allokering kvv'!$B$1:$AG$700,MATCH(T$1,'Justerad allokering kvv'!$B$1:$AF$1,0),FALSE)),VLOOKUP($B94,'Allokerad kvv'!$B$2:$AV$700,MATCH(T$1,'Allokerad kvv'!$B$1:$AV$1,0),FALSE),VLOOKUP($B94,'Justerad allokering kvv'!$B$1:$AG$700,MATCH(T$1,'Justerad allokering kvv'!$B$1:$AF$1,0),FALSE)))</f>
        <v>0</v>
      </c>
      <c r="U94">
        <f>IF($B94=" ","",IF(ISERROR(1/VLOOKUP($B94,'Justerad allokering kvv'!$B$1:$AG$700,MATCH(U$1,'Justerad allokering kvv'!$B$1:$AF$1,0),FALSE)),VLOOKUP($B94,'Allokerad kvv'!$B$2:$AV$700,MATCH(U$1,'Allokerad kvv'!$B$1:$AV$1,0),FALSE),VLOOKUP($B94,'Justerad allokering kvv'!$B$1:$AG$700,MATCH(U$1,'Justerad allokering kvv'!$B$1:$AF$1,0),FALSE)))</f>
        <v>0</v>
      </c>
      <c r="V94">
        <f>IF($B94=" ","",IF(ISERROR(1/VLOOKUP($B94,'Justerad allokering kvv'!$B$1:$AG$700,MATCH(V$1,'Justerad allokering kvv'!$B$1:$AF$1,0),FALSE)),VLOOKUP($B94,'Allokerad kvv'!$B$2:$AV$700,MATCH(V$1,'Allokerad kvv'!$B$1:$AV$1,0),FALSE),VLOOKUP($B94,'Justerad allokering kvv'!$B$1:$AG$700,MATCH(V$1,'Justerad allokering kvv'!$B$1:$AF$1,0),FALSE)))</f>
        <v>0</v>
      </c>
      <c r="W94">
        <f>IF($B94=" ","",IF(ISERROR(1/VLOOKUP($B94,'Justerad allokering kvv'!$B$1:$AG$700,MATCH(W$1,'Justerad allokering kvv'!$B$1:$AF$1,0),FALSE)),VLOOKUP($B94,'Allokerad kvv'!$B$2:$AV$700,MATCH(W$1,'Allokerad kvv'!$B$1:$AV$1,0),FALSE),VLOOKUP($B94,'Justerad allokering kvv'!$B$1:$AG$700,MATCH(W$1,'Justerad allokering kvv'!$B$1:$AF$1,0),FALSE)))</f>
        <v>0</v>
      </c>
      <c r="X94">
        <f>IF($B94=" ","",IF(ISERROR(1/VLOOKUP($B94,'Justerad allokering kvv'!$B$1:$AG$700,MATCH(X$1,'Justerad allokering kvv'!$B$1:$AF$1,0),FALSE)),VLOOKUP($B94,'Allokerad kvv'!$B$2:$AV$700,MATCH(X$1,'Allokerad kvv'!$B$1:$AV$1,0),FALSE),VLOOKUP($B94,'Justerad allokering kvv'!$B$1:$AG$700,MATCH(X$1,'Justerad allokering kvv'!$B$1:$AF$1,0),FALSE)))</f>
        <v>0</v>
      </c>
      <c r="Y94">
        <f>IF($B94=" ","",IF(ISERROR(1/VLOOKUP($B94,'Justerad allokering kvv'!$B$1:$AG$700,MATCH(Y$1,'Justerad allokering kvv'!$B$1:$AF$1,0),FALSE)),VLOOKUP($B94,'Allokerad kvv'!$B$2:$AV$700,MATCH(Y$1,'Allokerad kvv'!$B$1:$AV$1,0),FALSE),VLOOKUP($B94,'Justerad allokering kvv'!$B$1:$AG$700,MATCH(Y$1,'Justerad allokering kvv'!$B$1:$AF$1,0),FALSE)))</f>
        <v>0</v>
      </c>
      <c r="AB94">
        <f>IFERROR(VLOOKUP($B94,Kraftvärmeprod!$B$1:$AO$424,MATCH("Tillförd energi från rökgaskondensering (GWh)",Kraftvärmeprod!$B$1:$AG$1,0),FALSE)/1,0)</f>
        <v>0</v>
      </c>
      <c r="AE94" s="122">
        <f t="shared" si="4"/>
        <v>0</v>
      </c>
      <c r="AG94">
        <f t="shared" si="5"/>
        <v>0</v>
      </c>
      <c r="AH94">
        <f t="shared" si="6"/>
        <v>0</v>
      </c>
      <c r="AI94" t="str">
        <f>IF(AH94=0,"",AH94/VLOOKUP(B94,Kraftvärmeprod!$B$1:$BC$480,MATCH("Summa tillförd energi exklusive rökgaskondensering",Kraftvärmeprod!$B$1:$BC$1,0),FALSE))</f>
        <v/>
      </c>
      <c r="AK94">
        <f t="shared" si="7"/>
        <v>0</v>
      </c>
    </row>
    <row r="95" spans="1:37" x14ac:dyDescent="0.25">
      <c r="A95" s="2" t="s">
        <v>664</v>
      </c>
      <c r="B95" s="2" t="s">
        <v>665</v>
      </c>
      <c r="C95" t="str">
        <f>IF($B95=" ","",IF(ISERROR(1/VLOOKUP($B95,'Justerad allokering kvv'!$B$1:$AG$700,MATCH(C$1,'Justerad allokering kvv'!$B$1:$AF$1,0),FALSE)),VLOOKUP($B95,'Allokerad kvv'!$B$2:$AV$700,MATCH(C$1,'Allokerad kvv'!$B$1:$AV$1,0),FALSE),VLOOKUP($B95,'Justerad allokering kvv'!$B$1:$AG$700,MATCH(C$1,'Justerad allokering kvv'!$B$1:$AF$1,0),FALSE)))</f>
        <v/>
      </c>
      <c r="D95" t="str">
        <f>IF($B95=" ","",IF(ISERROR(1/VLOOKUP($B95,'Justerad allokering kvv'!$B$1:$AG$700,MATCH(D$1,'Justerad allokering kvv'!$B$1:$AF$1,0),FALSE)),VLOOKUP($B95,'Allokerad kvv'!$B$2:$AV$700,MATCH(D$1,'Allokerad kvv'!$B$1:$AV$1,0),FALSE),VLOOKUP($B95,'Justerad allokering kvv'!$B$1:$AG$700,MATCH(D$1,'Justerad allokering kvv'!$B$1:$AF$1,0),FALSE)))</f>
        <v/>
      </c>
      <c r="E95" t="str">
        <f>IF($B95=" ","",IF(ISERROR(1/VLOOKUP($B95,'Justerad allokering kvv'!$B$1:$AG$700,MATCH(E$1,'Justerad allokering kvv'!$B$1:$AF$1,0),FALSE)),VLOOKUP($B95,'Allokerad kvv'!$B$2:$AV$700,MATCH(E$1,'Allokerad kvv'!$B$1:$AV$1,0),FALSE),VLOOKUP($B95,'Justerad allokering kvv'!$B$1:$AG$700,MATCH(E$1,'Justerad allokering kvv'!$B$1:$AF$1,0),FALSE)))</f>
        <v/>
      </c>
      <c r="F95" t="str">
        <f>IF($B95=" ","",IF(ISERROR(1/VLOOKUP($B95,'Justerad allokering kvv'!$B$1:$AG$700,MATCH(F$1,'Justerad allokering kvv'!$B$1:$AF$1,0),FALSE)),VLOOKUP($B95,'Allokerad kvv'!$B$2:$AV$700,MATCH(F$1,'Allokerad kvv'!$B$1:$AV$1,0),FALSE),VLOOKUP($B95,'Justerad allokering kvv'!$B$1:$AG$700,MATCH(F$1,'Justerad allokering kvv'!$B$1:$AF$1,0),FALSE)))</f>
        <v/>
      </c>
      <c r="G95" t="str">
        <f>IF($B95=" ","",IF(ISERROR(1/VLOOKUP($B95,'Justerad allokering kvv'!$B$1:$AG$700,MATCH(G$1,'Justerad allokering kvv'!$B$1:$AF$1,0),FALSE)),VLOOKUP($B95,'Allokerad kvv'!$B$2:$AV$700,MATCH(G$1,'Allokerad kvv'!$B$1:$AV$1,0),FALSE),VLOOKUP($B95,'Justerad allokering kvv'!$B$1:$AG$700,MATCH(G$1,'Justerad allokering kvv'!$B$1:$AF$1,0),FALSE)))</f>
        <v/>
      </c>
      <c r="H95" t="str">
        <f>IF($B95=" ","",IF(ISERROR(1/VLOOKUP($B95,'Justerad allokering kvv'!$B$1:$AG$700,MATCH(H$1,'Justerad allokering kvv'!$B$1:$AF$1,0),FALSE)),VLOOKUP($B95,'Allokerad kvv'!$B$2:$AV$700,MATCH(H$1,'Allokerad kvv'!$B$1:$AV$1,0),FALSE),VLOOKUP($B95,'Justerad allokering kvv'!$B$1:$AG$700,MATCH(H$1,'Justerad allokering kvv'!$B$1:$AF$1,0),FALSE)))</f>
        <v/>
      </c>
      <c r="I95" t="str">
        <f>IF($B95=" ","",IF(ISERROR(1/VLOOKUP($B95,'Justerad allokering kvv'!$B$1:$AG$700,MATCH(I$1,'Justerad allokering kvv'!$B$1:$AF$1,0),FALSE)),VLOOKUP($B95,'Allokerad kvv'!$B$2:$AV$700,MATCH(I$1,'Allokerad kvv'!$B$1:$AV$1,0),FALSE),VLOOKUP($B95,'Justerad allokering kvv'!$B$1:$AG$700,MATCH(I$1,'Justerad allokering kvv'!$B$1:$AF$1,0),FALSE)))</f>
        <v/>
      </c>
      <c r="J95" t="str">
        <f>IF($B95=" ","",IF(ISERROR(1/VLOOKUP($B95,'Justerad allokering kvv'!$B$1:$AG$700,MATCH(J$1,'Justerad allokering kvv'!$B$1:$AF$1,0),FALSE)),VLOOKUP($B95,'Allokerad kvv'!$B$2:$AV$700,MATCH(J$1,'Allokerad kvv'!$B$1:$AV$1,0),FALSE),VLOOKUP($B95,'Justerad allokering kvv'!$B$1:$AG$700,MATCH(J$1,'Justerad allokering kvv'!$B$1:$AF$1,0),FALSE)))</f>
        <v/>
      </c>
      <c r="K95" t="str">
        <f>IF($B95=" ","",IF(ISERROR(1/VLOOKUP($B95,'Justerad allokering kvv'!$B$1:$AG$700,MATCH(K$1,'Justerad allokering kvv'!$B$1:$AF$1,0),FALSE)),VLOOKUP($B95,'Allokerad kvv'!$B$2:$AV$700,MATCH(K$1,'Allokerad kvv'!$B$1:$AV$1,0),FALSE),VLOOKUP($B95,'Justerad allokering kvv'!$B$1:$AG$700,MATCH(K$1,'Justerad allokering kvv'!$B$1:$AF$1,0),FALSE)))</f>
        <v/>
      </c>
      <c r="L95" t="str">
        <f>IF($B95=" ","",IF(ISERROR(1/VLOOKUP($B95,'Justerad allokering kvv'!$B$1:$AG$700,MATCH(L$1,'Justerad allokering kvv'!$B$1:$AF$1,0),FALSE)),VLOOKUP($B95,'Allokerad kvv'!$B$2:$AV$700,MATCH(L$1,'Allokerad kvv'!$B$1:$AV$1,0),FALSE),VLOOKUP($B95,'Justerad allokering kvv'!$B$1:$AG$700,MATCH(L$1,'Justerad allokering kvv'!$B$1:$AF$1,0),FALSE)))</f>
        <v/>
      </c>
      <c r="M95" t="str">
        <f>IF($B95=" ","",IF(ISERROR(1/VLOOKUP($B95,'Justerad allokering kvv'!$B$1:$AG$700,MATCH(M$1,'Justerad allokering kvv'!$B$1:$AF$1,0),FALSE)),VLOOKUP($B95,'Allokerad kvv'!$B$2:$AV$700,MATCH(M$1,'Allokerad kvv'!$B$1:$AV$1,0),FALSE),VLOOKUP($B95,'Justerad allokering kvv'!$B$1:$AG$700,MATCH(M$1,'Justerad allokering kvv'!$B$1:$AF$1,0),FALSE)))</f>
        <v/>
      </c>
      <c r="N95" t="str">
        <f>IF($B95=" ","",IF(ISERROR(1/VLOOKUP($B95,'Justerad allokering kvv'!$B$1:$AG$700,MATCH(N$1,'Justerad allokering kvv'!$B$1:$AF$1,0),FALSE)),VLOOKUP($B95,'Allokerad kvv'!$B$2:$AV$700,MATCH(N$1,'Allokerad kvv'!$B$1:$AV$1,0),FALSE),VLOOKUP($B95,'Justerad allokering kvv'!$B$1:$AG$700,MATCH(N$1,'Justerad allokering kvv'!$B$1:$AF$1,0),FALSE)))</f>
        <v/>
      </c>
      <c r="O95" t="str">
        <f>IF($B95=" ","",IF(ISERROR(1/VLOOKUP($B95,'Justerad allokering kvv'!$B$1:$AG$700,MATCH(O$1,'Justerad allokering kvv'!$B$1:$AF$1,0),FALSE)),VLOOKUP($B95,'Allokerad kvv'!$B$2:$AV$700,MATCH(O$1,'Allokerad kvv'!$B$1:$AV$1,0),FALSE),VLOOKUP($B95,'Justerad allokering kvv'!$B$1:$AG$700,MATCH(O$1,'Justerad allokering kvv'!$B$1:$AF$1,0),FALSE)))</f>
        <v/>
      </c>
      <c r="P95" t="str">
        <f>IF($B95=" ","",IF(ISERROR(1/VLOOKUP($B95,'Justerad allokering kvv'!$B$1:$AG$700,MATCH(P$1,'Justerad allokering kvv'!$B$1:$AF$1,0),FALSE)),VLOOKUP($B95,'Allokerad kvv'!$B$2:$AV$700,MATCH(P$1,'Allokerad kvv'!$B$1:$AV$1,0),FALSE),VLOOKUP($B95,'Justerad allokering kvv'!$B$1:$AG$700,MATCH(P$1,'Justerad allokering kvv'!$B$1:$AF$1,0),FALSE)))</f>
        <v/>
      </c>
      <c r="Q95" t="str">
        <f>IF($B95=" ","",IF(ISERROR(1/VLOOKUP($B95,'Justerad allokering kvv'!$B$1:$AG$700,MATCH(Q$1,'Justerad allokering kvv'!$B$1:$AF$1,0),FALSE)),VLOOKUP($B95,'Allokerad kvv'!$B$2:$AV$700,MATCH(Q$1,'Allokerad kvv'!$B$1:$AV$1,0),FALSE),VLOOKUP($B95,'Justerad allokering kvv'!$B$1:$AG$700,MATCH(Q$1,'Justerad allokering kvv'!$B$1:$AF$1,0),FALSE)))</f>
        <v/>
      </c>
      <c r="R95" t="str">
        <f>IF($B95=" ","",IF(ISERROR(1/VLOOKUP($B95,'Justerad allokering kvv'!$B$1:$AG$700,MATCH(R$1,'Justerad allokering kvv'!$B$1:$AF$1,0),FALSE)),VLOOKUP($B95,'Allokerad kvv'!$B$2:$AV$700,MATCH(R$1,'Allokerad kvv'!$B$1:$AV$1,0),FALSE),VLOOKUP($B95,'Justerad allokering kvv'!$B$1:$AG$700,MATCH(R$1,'Justerad allokering kvv'!$B$1:$AF$1,0),FALSE)))</f>
        <v/>
      </c>
      <c r="S95" t="str">
        <f>IF($B95=" ","",IF(ISERROR(1/VLOOKUP($B95,'Justerad allokering kvv'!$B$1:$AG$700,MATCH(S$1,'Justerad allokering kvv'!$B$1:$AF$1,0),FALSE)),VLOOKUP($B95,'Allokerad kvv'!$B$2:$AV$700,MATCH(S$1,'Allokerad kvv'!$B$1:$AV$1,0),FALSE),VLOOKUP($B95,'Justerad allokering kvv'!$B$1:$AG$700,MATCH(S$1,'Justerad allokering kvv'!$B$1:$AF$1,0),FALSE)))</f>
        <v/>
      </c>
      <c r="T95" t="str">
        <f>IF($B95=" ","",IF(ISERROR(1/VLOOKUP($B95,'Justerad allokering kvv'!$B$1:$AG$700,MATCH(T$1,'Justerad allokering kvv'!$B$1:$AF$1,0),FALSE)),VLOOKUP($B95,'Allokerad kvv'!$B$2:$AV$700,MATCH(T$1,'Allokerad kvv'!$B$1:$AV$1,0),FALSE),VLOOKUP($B95,'Justerad allokering kvv'!$B$1:$AG$700,MATCH(T$1,'Justerad allokering kvv'!$B$1:$AF$1,0),FALSE)))</f>
        <v/>
      </c>
      <c r="U95" t="str">
        <f>IF($B95=" ","",IF(ISERROR(1/VLOOKUP($B95,'Justerad allokering kvv'!$B$1:$AG$700,MATCH(U$1,'Justerad allokering kvv'!$B$1:$AF$1,0),FALSE)),VLOOKUP($B95,'Allokerad kvv'!$B$2:$AV$700,MATCH(U$1,'Allokerad kvv'!$B$1:$AV$1,0),FALSE),VLOOKUP($B95,'Justerad allokering kvv'!$B$1:$AG$700,MATCH(U$1,'Justerad allokering kvv'!$B$1:$AF$1,0),FALSE)))</f>
        <v/>
      </c>
      <c r="V95" t="str">
        <f>IF($B95=" ","",IF(ISERROR(1/VLOOKUP($B95,'Justerad allokering kvv'!$B$1:$AG$700,MATCH(V$1,'Justerad allokering kvv'!$B$1:$AF$1,0),FALSE)),VLOOKUP($B95,'Allokerad kvv'!$B$2:$AV$700,MATCH(V$1,'Allokerad kvv'!$B$1:$AV$1,0),FALSE),VLOOKUP($B95,'Justerad allokering kvv'!$B$1:$AG$700,MATCH(V$1,'Justerad allokering kvv'!$B$1:$AF$1,0),FALSE)))</f>
        <v/>
      </c>
      <c r="W95" t="str">
        <f>IF($B95=" ","",IF(ISERROR(1/VLOOKUP($B95,'Justerad allokering kvv'!$B$1:$AG$700,MATCH(W$1,'Justerad allokering kvv'!$B$1:$AF$1,0),FALSE)),VLOOKUP($B95,'Allokerad kvv'!$B$2:$AV$700,MATCH(W$1,'Allokerad kvv'!$B$1:$AV$1,0),FALSE),VLOOKUP($B95,'Justerad allokering kvv'!$B$1:$AG$700,MATCH(W$1,'Justerad allokering kvv'!$B$1:$AF$1,0),FALSE)))</f>
        <v/>
      </c>
      <c r="X95" t="str">
        <f>IF($B95=" ","",IF(ISERROR(1/VLOOKUP($B95,'Justerad allokering kvv'!$B$1:$AG$700,MATCH(X$1,'Justerad allokering kvv'!$B$1:$AF$1,0),FALSE)),VLOOKUP($B95,'Allokerad kvv'!$B$2:$AV$700,MATCH(X$1,'Allokerad kvv'!$B$1:$AV$1,0),FALSE),VLOOKUP($B95,'Justerad allokering kvv'!$B$1:$AG$700,MATCH(X$1,'Justerad allokering kvv'!$B$1:$AF$1,0),FALSE)))</f>
        <v/>
      </c>
      <c r="Y95" t="str">
        <f>IF($B95=" ","",IF(ISERROR(1/VLOOKUP($B95,'Justerad allokering kvv'!$B$1:$AG$700,MATCH(Y$1,'Justerad allokering kvv'!$B$1:$AF$1,0),FALSE)),VLOOKUP($B95,'Allokerad kvv'!$B$2:$AV$700,MATCH(Y$1,'Allokerad kvv'!$B$1:$AV$1,0),FALSE),VLOOKUP($B95,'Justerad allokering kvv'!$B$1:$AG$700,MATCH(Y$1,'Justerad allokering kvv'!$B$1:$AF$1,0),FALSE)))</f>
        <v/>
      </c>
      <c r="AB95">
        <f>IFERROR(VLOOKUP($B95,Kraftvärmeprod!$B$1:$AO$424,MATCH("Tillförd energi från rökgaskondensering (GWh)",Kraftvärmeprod!$B$1:$AG$1,0),FALSE)/1,0)</f>
        <v>0</v>
      </c>
      <c r="AE95" s="122">
        <f t="shared" si="4"/>
        <v>0</v>
      </c>
      <c r="AG95" t="e">
        <f t="shared" si="5"/>
        <v>#VALUE!</v>
      </c>
      <c r="AH95" t="e">
        <f t="shared" si="6"/>
        <v>#VALUE!</v>
      </c>
      <c r="AI95" t="e">
        <f>IF(AH95=0,"",AH95/VLOOKUP(B95,Kraftvärmeprod!$B$1:$BC$480,MATCH("Summa tillförd energi exklusive rökgaskondensering",Kraftvärmeprod!$B$1:$BC$1,0),FALSE))</f>
        <v>#VALUE!</v>
      </c>
      <c r="AK95" t="e">
        <f t="shared" si="7"/>
        <v>#VALUE!</v>
      </c>
    </row>
    <row r="96" spans="1:37" x14ac:dyDescent="0.25">
      <c r="A96" s="2" t="s">
        <v>162</v>
      </c>
      <c r="B96" s="2" t="s">
        <v>163</v>
      </c>
      <c r="C96">
        <f>IF($B96=" ","",IF(ISERROR(1/VLOOKUP($B96,'Justerad allokering kvv'!$B$1:$AG$700,MATCH(C$1,'Justerad allokering kvv'!$B$1:$AF$1,0),FALSE)),VLOOKUP($B96,'Allokerad kvv'!$B$2:$AV$700,MATCH(C$1,'Allokerad kvv'!$B$1:$AV$1,0),FALSE),VLOOKUP($B96,'Justerad allokering kvv'!$B$1:$AG$700,MATCH(C$1,'Justerad allokering kvv'!$B$1:$AF$1,0),FALSE)))</f>
        <v>0</v>
      </c>
      <c r="D96">
        <f>IF($B96=" ","",IF(ISERROR(1/VLOOKUP($B96,'Justerad allokering kvv'!$B$1:$AG$700,MATCH(D$1,'Justerad allokering kvv'!$B$1:$AF$1,0),FALSE)),VLOOKUP($B96,'Allokerad kvv'!$B$2:$AV$700,MATCH(D$1,'Allokerad kvv'!$B$1:$AV$1,0),FALSE),VLOOKUP($B96,'Justerad allokering kvv'!$B$1:$AG$700,MATCH(D$1,'Justerad allokering kvv'!$B$1:$AF$1,0),FALSE)))</f>
        <v>0</v>
      </c>
      <c r="E96">
        <f>IF($B96=" ","",IF(ISERROR(1/VLOOKUP($B96,'Justerad allokering kvv'!$B$1:$AG$700,MATCH(E$1,'Justerad allokering kvv'!$B$1:$AF$1,0),FALSE)),VLOOKUP($B96,'Allokerad kvv'!$B$2:$AV$700,MATCH(E$1,'Allokerad kvv'!$B$1:$AV$1,0),FALSE),VLOOKUP($B96,'Justerad allokering kvv'!$B$1:$AG$700,MATCH(E$1,'Justerad allokering kvv'!$B$1:$AF$1,0),FALSE)))</f>
        <v>0</v>
      </c>
      <c r="F96">
        <f>IF($B96=" ","",IF(ISERROR(1/VLOOKUP($B96,'Justerad allokering kvv'!$B$1:$AG$700,MATCH(F$1,'Justerad allokering kvv'!$B$1:$AF$1,0),FALSE)),VLOOKUP($B96,'Allokerad kvv'!$B$2:$AV$700,MATCH(F$1,'Allokerad kvv'!$B$1:$AV$1,0),FALSE),VLOOKUP($B96,'Justerad allokering kvv'!$B$1:$AG$700,MATCH(F$1,'Justerad allokering kvv'!$B$1:$AF$1,0),FALSE)))</f>
        <v>0</v>
      </c>
      <c r="G96">
        <f>IF($B96=" ","",IF(ISERROR(1/VLOOKUP($B96,'Justerad allokering kvv'!$B$1:$AG$700,MATCH(G$1,'Justerad allokering kvv'!$B$1:$AF$1,0),FALSE)),VLOOKUP($B96,'Allokerad kvv'!$B$2:$AV$700,MATCH(G$1,'Allokerad kvv'!$B$1:$AV$1,0),FALSE),VLOOKUP($B96,'Justerad allokering kvv'!$B$1:$AG$700,MATCH(G$1,'Justerad allokering kvv'!$B$1:$AF$1,0),FALSE)))</f>
        <v>0</v>
      </c>
      <c r="H96">
        <f>IF($B96=" ","",IF(ISERROR(1/VLOOKUP($B96,'Justerad allokering kvv'!$B$1:$AG$700,MATCH(H$1,'Justerad allokering kvv'!$B$1:$AF$1,0),FALSE)),VLOOKUP($B96,'Allokerad kvv'!$B$2:$AV$700,MATCH(H$1,'Allokerad kvv'!$B$1:$AV$1,0),FALSE),VLOOKUP($B96,'Justerad allokering kvv'!$B$1:$AG$700,MATCH(H$1,'Justerad allokering kvv'!$B$1:$AF$1,0),FALSE)))</f>
        <v>0</v>
      </c>
      <c r="I96">
        <f>IF($B96=" ","",IF(ISERROR(1/VLOOKUP($B96,'Justerad allokering kvv'!$B$1:$AG$700,MATCH(I$1,'Justerad allokering kvv'!$B$1:$AF$1,0),FALSE)),VLOOKUP($B96,'Allokerad kvv'!$B$2:$AV$700,MATCH(I$1,'Allokerad kvv'!$B$1:$AV$1,0),FALSE),VLOOKUP($B96,'Justerad allokering kvv'!$B$1:$AG$700,MATCH(I$1,'Justerad allokering kvv'!$B$1:$AF$1,0),FALSE)))</f>
        <v>0</v>
      </c>
      <c r="J96">
        <f>IF($B96=" ","",IF(ISERROR(1/VLOOKUP($B96,'Justerad allokering kvv'!$B$1:$AG$700,MATCH(J$1,'Justerad allokering kvv'!$B$1:$AF$1,0),FALSE)),VLOOKUP($B96,'Allokerad kvv'!$B$2:$AV$700,MATCH(J$1,'Allokerad kvv'!$B$1:$AV$1,0),FALSE),VLOOKUP($B96,'Justerad allokering kvv'!$B$1:$AG$700,MATCH(J$1,'Justerad allokering kvv'!$B$1:$AF$1,0),FALSE)))</f>
        <v>0</v>
      </c>
      <c r="K96">
        <f>IF($B96=" ","",IF(ISERROR(1/VLOOKUP($B96,'Justerad allokering kvv'!$B$1:$AG$700,MATCH(K$1,'Justerad allokering kvv'!$B$1:$AF$1,0),FALSE)),VLOOKUP($B96,'Allokerad kvv'!$B$2:$AV$700,MATCH(K$1,'Allokerad kvv'!$B$1:$AV$1,0),FALSE),VLOOKUP($B96,'Justerad allokering kvv'!$B$1:$AG$700,MATCH(K$1,'Justerad allokering kvv'!$B$1:$AF$1,0),FALSE)))</f>
        <v>0</v>
      </c>
      <c r="L96">
        <f>IF($B96=" ","",IF(ISERROR(1/VLOOKUP($B96,'Justerad allokering kvv'!$B$1:$AG$700,MATCH(L$1,'Justerad allokering kvv'!$B$1:$AF$1,0),FALSE)),VLOOKUP($B96,'Allokerad kvv'!$B$2:$AV$700,MATCH(L$1,'Allokerad kvv'!$B$1:$AV$1,0),FALSE),VLOOKUP($B96,'Justerad allokering kvv'!$B$1:$AG$700,MATCH(L$1,'Justerad allokering kvv'!$B$1:$AF$1,0),FALSE)))</f>
        <v>0</v>
      </c>
      <c r="M96">
        <f>IF($B96=" ","",IF(ISERROR(1/VLOOKUP($B96,'Justerad allokering kvv'!$B$1:$AG$700,MATCH(M$1,'Justerad allokering kvv'!$B$1:$AF$1,0),FALSE)),VLOOKUP($B96,'Allokerad kvv'!$B$2:$AV$700,MATCH(M$1,'Allokerad kvv'!$B$1:$AV$1,0),FALSE),VLOOKUP($B96,'Justerad allokering kvv'!$B$1:$AG$700,MATCH(M$1,'Justerad allokering kvv'!$B$1:$AF$1,0),FALSE)))</f>
        <v>0</v>
      </c>
      <c r="N96">
        <f>IF($B96=" ","",IF(ISERROR(1/VLOOKUP($B96,'Justerad allokering kvv'!$B$1:$AG$700,MATCH(N$1,'Justerad allokering kvv'!$B$1:$AF$1,0),FALSE)),VLOOKUP($B96,'Allokerad kvv'!$B$2:$AV$700,MATCH(N$1,'Allokerad kvv'!$B$1:$AV$1,0),FALSE),VLOOKUP($B96,'Justerad allokering kvv'!$B$1:$AG$700,MATCH(N$1,'Justerad allokering kvv'!$B$1:$AF$1,0),FALSE)))</f>
        <v>0</v>
      </c>
      <c r="O96">
        <f>IF($B96=" ","",IF(ISERROR(1/VLOOKUP($B96,'Justerad allokering kvv'!$B$1:$AG$700,MATCH(O$1,'Justerad allokering kvv'!$B$1:$AF$1,0),FALSE)),VLOOKUP($B96,'Allokerad kvv'!$B$2:$AV$700,MATCH(O$1,'Allokerad kvv'!$B$1:$AV$1,0),FALSE),VLOOKUP($B96,'Justerad allokering kvv'!$B$1:$AG$700,MATCH(O$1,'Justerad allokering kvv'!$B$1:$AF$1,0),FALSE)))</f>
        <v>0</v>
      </c>
      <c r="P96">
        <f>IF($B96=" ","",IF(ISERROR(1/VLOOKUP($B96,'Justerad allokering kvv'!$B$1:$AG$700,MATCH(P$1,'Justerad allokering kvv'!$B$1:$AF$1,0),FALSE)),VLOOKUP($B96,'Allokerad kvv'!$B$2:$AV$700,MATCH(P$1,'Allokerad kvv'!$B$1:$AV$1,0),FALSE),VLOOKUP($B96,'Justerad allokering kvv'!$B$1:$AG$700,MATCH(P$1,'Justerad allokering kvv'!$B$1:$AF$1,0),FALSE)))</f>
        <v>0</v>
      </c>
      <c r="Q96">
        <f>IF($B96=" ","",IF(ISERROR(1/VLOOKUP($B96,'Justerad allokering kvv'!$B$1:$AG$700,MATCH(Q$1,'Justerad allokering kvv'!$B$1:$AF$1,0),FALSE)),VLOOKUP($B96,'Allokerad kvv'!$B$2:$AV$700,MATCH(Q$1,'Allokerad kvv'!$B$1:$AV$1,0),FALSE),VLOOKUP($B96,'Justerad allokering kvv'!$B$1:$AG$700,MATCH(Q$1,'Justerad allokering kvv'!$B$1:$AF$1,0),FALSE)))</f>
        <v>0</v>
      </c>
      <c r="R96">
        <f>IF($B96=" ","",IF(ISERROR(1/VLOOKUP($B96,'Justerad allokering kvv'!$B$1:$AG$700,MATCH(R$1,'Justerad allokering kvv'!$B$1:$AF$1,0),FALSE)),VLOOKUP($B96,'Allokerad kvv'!$B$2:$AV$700,MATCH(R$1,'Allokerad kvv'!$B$1:$AV$1,0),FALSE),VLOOKUP($B96,'Justerad allokering kvv'!$B$1:$AG$700,MATCH(R$1,'Justerad allokering kvv'!$B$1:$AF$1,0),FALSE)))</f>
        <v>0</v>
      </c>
      <c r="S96">
        <f>IF($B96=" ","",IF(ISERROR(1/VLOOKUP($B96,'Justerad allokering kvv'!$B$1:$AG$700,MATCH(S$1,'Justerad allokering kvv'!$B$1:$AF$1,0),FALSE)),VLOOKUP($B96,'Allokerad kvv'!$B$2:$AV$700,MATCH(S$1,'Allokerad kvv'!$B$1:$AV$1,0),FALSE),VLOOKUP($B96,'Justerad allokering kvv'!$B$1:$AG$700,MATCH(S$1,'Justerad allokering kvv'!$B$1:$AF$1,0),FALSE)))</f>
        <v>0</v>
      </c>
      <c r="T96">
        <f>IF($B96=" ","",IF(ISERROR(1/VLOOKUP($B96,'Justerad allokering kvv'!$B$1:$AG$700,MATCH(T$1,'Justerad allokering kvv'!$B$1:$AF$1,0),FALSE)),VLOOKUP($B96,'Allokerad kvv'!$B$2:$AV$700,MATCH(T$1,'Allokerad kvv'!$B$1:$AV$1,0),FALSE),VLOOKUP($B96,'Justerad allokering kvv'!$B$1:$AG$700,MATCH(T$1,'Justerad allokering kvv'!$B$1:$AF$1,0),FALSE)))</f>
        <v>0</v>
      </c>
      <c r="U96">
        <f>IF($B96=" ","",IF(ISERROR(1/VLOOKUP($B96,'Justerad allokering kvv'!$B$1:$AG$700,MATCH(U$1,'Justerad allokering kvv'!$B$1:$AF$1,0),FALSE)),VLOOKUP($B96,'Allokerad kvv'!$B$2:$AV$700,MATCH(U$1,'Allokerad kvv'!$B$1:$AV$1,0),FALSE),VLOOKUP($B96,'Justerad allokering kvv'!$B$1:$AG$700,MATCH(U$1,'Justerad allokering kvv'!$B$1:$AF$1,0),FALSE)))</f>
        <v>0</v>
      </c>
      <c r="V96">
        <f>IF($B96=" ","",IF(ISERROR(1/VLOOKUP($B96,'Justerad allokering kvv'!$B$1:$AG$700,MATCH(V$1,'Justerad allokering kvv'!$B$1:$AF$1,0),FALSE)),VLOOKUP($B96,'Allokerad kvv'!$B$2:$AV$700,MATCH(V$1,'Allokerad kvv'!$B$1:$AV$1,0),FALSE),VLOOKUP($B96,'Justerad allokering kvv'!$B$1:$AG$700,MATCH(V$1,'Justerad allokering kvv'!$B$1:$AF$1,0),FALSE)))</f>
        <v>0</v>
      </c>
      <c r="W96">
        <f>IF($B96=" ","",IF(ISERROR(1/VLOOKUP($B96,'Justerad allokering kvv'!$B$1:$AG$700,MATCH(W$1,'Justerad allokering kvv'!$B$1:$AF$1,0),FALSE)),VLOOKUP($B96,'Allokerad kvv'!$B$2:$AV$700,MATCH(W$1,'Allokerad kvv'!$B$1:$AV$1,0),FALSE),VLOOKUP($B96,'Justerad allokering kvv'!$B$1:$AG$700,MATCH(W$1,'Justerad allokering kvv'!$B$1:$AF$1,0),FALSE)))</f>
        <v>0</v>
      </c>
      <c r="X96">
        <f>IF($B96=" ","",IF(ISERROR(1/VLOOKUP($B96,'Justerad allokering kvv'!$B$1:$AG$700,MATCH(X$1,'Justerad allokering kvv'!$B$1:$AF$1,0),FALSE)),VLOOKUP($B96,'Allokerad kvv'!$B$2:$AV$700,MATCH(X$1,'Allokerad kvv'!$B$1:$AV$1,0),FALSE),VLOOKUP($B96,'Justerad allokering kvv'!$B$1:$AG$700,MATCH(X$1,'Justerad allokering kvv'!$B$1:$AF$1,0),FALSE)))</f>
        <v>0</v>
      </c>
      <c r="Y96">
        <f>IF($B96=" ","",IF(ISERROR(1/VLOOKUP($B96,'Justerad allokering kvv'!$B$1:$AG$700,MATCH(Y$1,'Justerad allokering kvv'!$B$1:$AF$1,0),FALSE)),VLOOKUP($B96,'Allokerad kvv'!$B$2:$AV$700,MATCH(Y$1,'Allokerad kvv'!$B$1:$AV$1,0),FALSE),VLOOKUP($B96,'Justerad allokering kvv'!$B$1:$AG$700,MATCH(Y$1,'Justerad allokering kvv'!$B$1:$AF$1,0),FALSE)))</f>
        <v>0</v>
      </c>
      <c r="AB96">
        <f>IFERROR(VLOOKUP($B96,Kraftvärmeprod!$B$1:$AO$424,MATCH("Tillförd energi från rökgaskondensering (GWh)",Kraftvärmeprod!$B$1:$AG$1,0),FALSE)/1,0)</f>
        <v>0</v>
      </c>
      <c r="AE96" s="122">
        <f t="shared" si="4"/>
        <v>0</v>
      </c>
      <c r="AG96">
        <f t="shared" si="5"/>
        <v>0</v>
      </c>
      <c r="AH96">
        <f t="shared" si="6"/>
        <v>0</v>
      </c>
      <c r="AI96" t="str">
        <f>IF(AH96=0,"",AH96/VLOOKUP(B96,Kraftvärmeprod!$B$1:$BC$480,MATCH("Summa tillförd energi exklusive rökgaskondensering",Kraftvärmeprod!$B$1:$BC$1,0),FALSE))</f>
        <v/>
      </c>
      <c r="AK96">
        <f t="shared" si="7"/>
        <v>0</v>
      </c>
    </row>
    <row r="97" spans="1:37" x14ac:dyDescent="0.25">
      <c r="A97" s="2" t="s">
        <v>162</v>
      </c>
      <c r="B97" s="2" t="s">
        <v>164</v>
      </c>
      <c r="C97">
        <f>IF($B97=" ","",IF(ISERROR(1/VLOOKUP($B97,'Justerad allokering kvv'!$B$1:$AG$700,MATCH(C$1,'Justerad allokering kvv'!$B$1:$AF$1,0),FALSE)),VLOOKUP($B97,'Allokerad kvv'!$B$2:$AV$700,MATCH(C$1,'Allokerad kvv'!$B$1:$AV$1,0),FALSE),VLOOKUP($B97,'Justerad allokering kvv'!$B$1:$AG$700,MATCH(C$1,'Justerad allokering kvv'!$B$1:$AF$1,0),FALSE)))</f>
        <v>0</v>
      </c>
      <c r="D97">
        <f>IF($B97=" ","",IF(ISERROR(1/VLOOKUP($B97,'Justerad allokering kvv'!$B$1:$AG$700,MATCH(D$1,'Justerad allokering kvv'!$B$1:$AF$1,0),FALSE)),VLOOKUP($B97,'Allokerad kvv'!$B$2:$AV$700,MATCH(D$1,'Allokerad kvv'!$B$1:$AV$1,0),FALSE),VLOOKUP($B97,'Justerad allokering kvv'!$B$1:$AG$700,MATCH(D$1,'Justerad allokering kvv'!$B$1:$AF$1,0),FALSE)))</f>
        <v>0</v>
      </c>
      <c r="E97">
        <f>IF($B97=" ","",IF(ISERROR(1/VLOOKUP($B97,'Justerad allokering kvv'!$B$1:$AG$700,MATCH(E$1,'Justerad allokering kvv'!$B$1:$AF$1,0),FALSE)),VLOOKUP($B97,'Allokerad kvv'!$B$2:$AV$700,MATCH(E$1,'Allokerad kvv'!$B$1:$AV$1,0),FALSE),VLOOKUP($B97,'Justerad allokering kvv'!$B$1:$AG$700,MATCH(E$1,'Justerad allokering kvv'!$B$1:$AF$1,0),FALSE)))</f>
        <v>0</v>
      </c>
      <c r="F97">
        <f>IF($B97=" ","",IF(ISERROR(1/VLOOKUP($B97,'Justerad allokering kvv'!$B$1:$AG$700,MATCH(F$1,'Justerad allokering kvv'!$B$1:$AF$1,0),FALSE)),VLOOKUP($B97,'Allokerad kvv'!$B$2:$AV$700,MATCH(F$1,'Allokerad kvv'!$B$1:$AV$1,0),FALSE),VLOOKUP($B97,'Justerad allokering kvv'!$B$1:$AG$700,MATCH(F$1,'Justerad allokering kvv'!$B$1:$AF$1,0),FALSE)))</f>
        <v>0</v>
      </c>
      <c r="G97">
        <f>IF($B97=" ","",IF(ISERROR(1/VLOOKUP($B97,'Justerad allokering kvv'!$B$1:$AG$700,MATCH(G$1,'Justerad allokering kvv'!$B$1:$AF$1,0),FALSE)),VLOOKUP($B97,'Allokerad kvv'!$B$2:$AV$700,MATCH(G$1,'Allokerad kvv'!$B$1:$AV$1,0),FALSE),VLOOKUP($B97,'Justerad allokering kvv'!$B$1:$AG$700,MATCH(G$1,'Justerad allokering kvv'!$B$1:$AF$1,0),FALSE)))</f>
        <v>0</v>
      </c>
      <c r="H97">
        <f>IF($B97=" ","",IF(ISERROR(1/VLOOKUP($B97,'Justerad allokering kvv'!$B$1:$AG$700,MATCH(H$1,'Justerad allokering kvv'!$B$1:$AF$1,0),FALSE)),VLOOKUP($B97,'Allokerad kvv'!$B$2:$AV$700,MATCH(H$1,'Allokerad kvv'!$B$1:$AV$1,0),FALSE),VLOOKUP($B97,'Justerad allokering kvv'!$B$1:$AG$700,MATCH(H$1,'Justerad allokering kvv'!$B$1:$AF$1,0),FALSE)))</f>
        <v>0</v>
      </c>
      <c r="I97">
        <f>IF($B97=" ","",IF(ISERROR(1/VLOOKUP($B97,'Justerad allokering kvv'!$B$1:$AG$700,MATCH(I$1,'Justerad allokering kvv'!$B$1:$AF$1,0),FALSE)),VLOOKUP($B97,'Allokerad kvv'!$B$2:$AV$700,MATCH(I$1,'Allokerad kvv'!$B$1:$AV$1,0),FALSE),VLOOKUP($B97,'Justerad allokering kvv'!$B$1:$AG$700,MATCH(I$1,'Justerad allokering kvv'!$B$1:$AF$1,0),FALSE)))</f>
        <v>0</v>
      </c>
      <c r="J97">
        <f>IF($B97=" ","",IF(ISERROR(1/VLOOKUP($B97,'Justerad allokering kvv'!$B$1:$AG$700,MATCH(J$1,'Justerad allokering kvv'!$B$1:$AF$1,0),FALSE)),VLOOKUP($B97,'Allokerad kvv'!$B$2:$AV$700,MATCH(J$1,'Allokerad kvv'!$B$1:$AV$1,0),FALSE),VLOOKUP($B97,'Justerad allokering kvv'!$B$1:$AG$700,MATCH(J$1,'Justerad allokering kvv'!$B$1:$AF$1,0),FALSE)))</f>
        <v>0</v>
      </c>
      <c r="K97">
        <f>IF($B97=" ","",IF(ISERROR(1/VLOOKUP($B97,'Justerad allokering kvv'!$B$1:$AG$700,MATCH(K$1,'Justerad allokering kvv'!$B$1:$AF$1,0),FALSE)),VLOOKUP($B97,'Allokerad kvv'!$B$2:$AV$700,MATCH(K$1,'Allokerad kvv'!$B$1:$AV$1,0),FALSE),VLOOKUP($B97,'Justerad allokering kvv'!$B$1:$AG$700,MATCH(K$1,'Justerad allokering kvv'!$B$1:$AF$1,0),FALSE)))</f>
        <v>0</v>
      </c>
      <c r="L97">
        <f>IF($B97=" ","",IF(ISERROR(1/VLOOKUP($B97,'Justerad allokering kvv'!$B$1:$AG$700,MATCH(L$1,'Justerad allokering kvv'!$B$1:$AF$1,0),FALSE)),VLOOKUP($B97,'Allokerad kvv'!$B$2:$AV$700,MATCH(L$1,'Allokerad kvv'!$B$1:$AV$1,0),FALSE),VLOOKUP($B97,'Justerad allokering kvv'!$B$1:$AG$700,MATCH(L$1,'Justerad allokering kvv'!$B$1:$AF$1,0),FALSE)))</f>
        <v>0</v>
      </c>
      <c r="M97">
        <f>IF($B97=" ","",IF(ISERROR(1/VLOOKUP($B97,'Justerad allokering kvv'!$B$1:$AG$700,MATCH(M$1,'Justerad allokering kvv'!$B$1:$AF$1,0),FALSE)),VLOOKUP($B97,'Allokerad kvv'!$B$2:$AV$700,MATCH(M$1,'Allokerad kvv'!$B$1:$AV$1,0),FALSE),VLOOKUP($B97,'Justerad allokering kvv'!$B$1:$AG$700,MATCH(M$1,'Justerad allokering kvv'!$B$1:$AF$1,0),FALSE)))</f>
        <v>0</v>
      </c>
      <c r="N97">
        <f>IF($B97=" ","",IF(ISERROR(1/VLOOKUP($B97,'Justerad allokering kvv'!$B$1:$AG$700,MATCH(N$1,'Justerad allokering kvv'!$B$1:$AF$1,0),FALSE)),VLOOKUP($B97,'Allokerad kvv'!$B$2:$AV$700,MATCH(N$1,'Allokerad kvv'!$B$1:$AV$1,0),FALSE),VLOOKUP($B97,'Justerad allokering kvv'!$B$1:$AG$700,MATCH(N$1,'Justerad allokering kvv'!$B$1:$AF$1,0),FALSE)))</f>
        <v>0</v>
      </c>
      <c r="O97">
        <f>IF($B97=" ","",IF(ISERROR(1/VLOOKUP($B97,'Justerad allokering kvv'!$B$1:$AG$700,MATCH(O$1,'Justerad allokering kvv'!$B$1:$AF$1,0),FALSE)),VLOOKUP($B97,'Allokerad kvv'!$B$2:$AV$700,MATCH(O$1,'Allokerad kvv'!$B$1:$AV$1,0),FALSE),VLOOKUP($B97,'Justerad allokering kvv'!$B$1:$AG$700,MATCH(O$1,'Justerad allokering kvv'!$B$1:$AF$1,0),FALSE)))</f>
        <v>0</v>
      </c>
      <c r="P97">
        <f>IF($B97=" ","",IF(ISERROR(1/VLOOKUP($B97,'Justerad allokering kvv'!$B$1:$AG$700,MATCH(P$1,'Justerad allokering kvv'!$B$1:$AF$1,0),FALSE)),VLOOKUP($B97,'Allokerad kvv'!$B$2:$AV$700,MATCH(P$1,'Allokerad kvv'!$B$1:$AV$1,0),FALSE),VLOOKUP($B97,'Justerad allokering kvv'!$B$1:$AG$700,MATCH(P$1,'Justerad allokering kvv'!$B$1:$AF$1,0),FALSE)))</f>
        <v>0</v>
      </c>
      <c r="Q97">
        <f>IF($B97=" ","",IF(ISERROR(1/VLOOKUP($B97,'Justerad allokering kvv'!$B$1:$AG$700,MATCH(Q$1,'Justerad allokering kvv'!$B$1:$AF$1,0),FALSE)),VLOOKUP($B97,'Allokerad kvv'!$B$2:$AV$700,MATCH(Q$1,'Allokerad kvv'!$B$1:$AV$1,0),FALSE),VLOOKUP($B97,'Justerad allokering kvv'!$B$1:$AG$700,MATCH(Q$1,'Justerad allokering kvv'!$B$1:$AF$1,0),FALSE)))</f>
        <v>0</v>
      </c>
      <c r="R97">
        <f>IF($B97=" ","",IF(ISERROR(1/VLOOKUP($B97,'Justerad allokering kvv'!$B$1:$AG$700,MATCH(R$1,'Justerad allokering kvv'!$B$1:$AF$1,0),FALSE)),VLOOKUP($B97,'Allokerad kvv'!$B$2:$AV$700,MATCH(R$1,'Allokerad kvv'!$B$1:$AV$1,0),FALSE),VLOOKUP($B97,'Justerad allokering kvv'!$B$1:$AG$700,MATCH(R$1,'Justerad allokering kvv'!$B$1:$AF$1,0),FALSE)))</f>
        <v>0</v>
      </c>
      <c r="S97">
        <f>IF($B97=" ","",IF(ISERROR(1/VLOOKUP($B97,'Justerad allokering kvv'!$B$1:$AG$700,MATCH(S$1,'Justerad allokering kvv'!$B$1:$AF$1,0),FALSE)),VLOOKUP($B97,'Allokerad kvv'!$B$2:$AV$700,MATCH(S$1,'Allokerad kvv'!$B$1:$AV$1,0),FALSE),VLOOKUP($B97,'Justerad allokering kvv'!$B$1:$AG$700,MATCH(S$1,'Justerad allokering kvv'!$B$1:$AF$1,0),FALSE)))</f>
        <v>0</v>
      </c>
      <c r="T97">
        <f>IF($B97=" ","",IF(ISERROR(1/VLOOKUP($B97,'Justerad allokering kvv'!$B$1:$AG$700,MATCH(T$1,'Justerad allokering kvv'!$B$1:$AF$1,0),FALSE)),VLOOKUP($B97,'Allokerad kvv'!$B$2:$AV$700,MATCH(T$1,'Allokerad kvv'!$B$1:$AV$1,0),FALSE),VLOOKUP($B97,'Justerad allokering kvv'!$B$1:$AG$700,MATCH(T$1,'Justerad allokering kvv'!$B$1:$AF$1,0),FALSE)))</f>
        <v>0</v>
      </c>
      <c r="U97">
        <f>IF($B97=" ","",IF(ISERROR(1/VLOOKUP($B97,'Justerad allokering kvv'!$B$1:$AG$700,MATCH(U$1,'Justerad allokering kvv'!$B$1:$AF$1,0),FALSE)),VLOOKUP($B97,'Allokerad kvv'!$B$2:$AV$700,MATCH(U$1,'Allokerad kvv'!$B$1:$AV$1,0),FALSE),VLOOKUP($B97,'Justerad allokering kvv'!$B$1:$AG$700,MATCH(U$1,'Justerad allokering kvv'!$B$1:$AF$1,0),FALSE)))</f>
        <v>0</v>
      </c>
      <c r="V97">
        <f>IF($B97=" ","",IF(ISERROR(1/VLOOKUP($B97,'Justerad allokering kvv'!$B$1:$AG$700,MATCH(V$1,'Justerad allokering kvv'!$B$1:$AF$1,0),FALSE)),VLOOKUP($B97,'Allokerad kvv'!$B$2:$AV$700,MATCH(V$1,'Allokerad kvv'!$B$1:$AV$1,0),FALSE),VLOOKUP($B97,'Justerad allokering kvv'!$B$1:$AG$700,MATCH(V$1,'Justerad allokering kvv'!$B$1:$AF$1,0),FALSE)))</f>
        <v>0</v>
      </c>
      <c r="W97">
        <f>IF($B97=" ","",IF(ISERROR(1/VLOOKUP($B97,'Justerad allokering kvv'!$B$1:$AG$700,MATCH(W$1,'Justerad allokering kvv'!$B$1:$AF$1,0),FALSE)),VLOOKUP($B97,'Allokerad kvv'!$B$2:$AV$700,MATCH(W$1,'Allokerad kvv'!$B$1:$AV$1,0),FALSE),VLOOKUP($B97,'Justerad allokering kvv'!$B$1:$AG$700,MATCH(W$1,'Justerad allokering kvv'!$B$1:$AF$1,0),FALSE)))</f>
        <v>0</v>
      </c>
      <c r="X97">
        <f>IF($B97=" ","",IF(ISERROR(1/VLOOKUP($B97,'Justerad allokering kvv'!$B$1:$AG$700,MATCH(X$1,'Justerad allokering kvv'!$B$1:$AF$1,0),FALSE)),VLOOKUP($B97,'Allokerad kvv'!$B$2:$AV$700,MATCH(X$1,'Allokerad kvv'!$B$1:$AV$1,0),FALSE),VLOOKUP($B97,'Justerad allokering kvv'!$B$1:$AG$700,MATCH(X$1,'Justerad allokering kvv'!$B$1:$AF$1,0),FALSE)))</f>
        <v>0</v>
      </c>
      <c r="Y97">
        <f>IF($B97=" ","",IF(ISERROR(1/VLOOKUP($B97,'Justerad allokering kvv'!$B$1:$AG$700,MATCH(Y$1,'Justerad allokering kvv'!$B$1:$AF$1,0),FALSE)),VLOOKUP($B97,'Allokerad kvv'!$B$2:$AV$700,MATCH(Y$1,'Allokerad kvv'!$B$1:$AV$1,0),FALSE),VLOOKUP($B97,'Justerad allokering kvv'!$B$1:$AG$700,MATCH(Y$1,'Justerad allokering kvv'!$B$1:$AF$1,0),FALSE)))</f>
        <v>0</v>
      </c>
      <c r="AB97">
        <f>IFERROR(VLOOKUP($B97,Kraftvärmeprod!$B$1:$AO$424,MATCH("Tillförd energi från rökgaskondensering (GWh)",Kraftvärmeprod!$B$1:$AG$1,0),FALSE)/1,0)</f>
        <v>0</v>
      </c>
      <c r="AE97" s="122">
        <f t="shared" si="4"/>
        <v>0</v>
      </c>
      <c r="AG97">
        <f t="shared" si="5"/>
        <v>0</v>
      </c>
      <c r="AH97">
        <f t="shared" si="6"/>
        <v>0</v>
      </c>
      <c r="AI97" t="str">
        <f>IF(AH97=0,"",AH97/VLOOKUP(B97,Kraftvärmeprod!$B$1:$BC$480,MATCH("Summa tillförd energi exklusive rökgaskondensering",Kraftvärmeprod!$B$1:$BC$1,0),FALSE))</f>
        <v/>
      </c>
      <c r="AK97">
        <f t="shared" si="7"/>
        <v>0</v>
      </c>
    </row>
    <row r="98" spans="1:37" x14ac:dyDescent="0.25">
      <c r="A98" s="2" t="s">
        <v>162</v>
      </c>
      <c r="B98" s="2" t="s">
        <v>165</v>
      </c>
      <c r="C98">
        <f>IF($B98=" ","",IF(ISERROR(1/VLOOKUP($B98,'Justerad allokering kvv'!$B$1:$AG$700,MATCH(C$1,'Justerad allokering kvv'!$B$1:$AF$1,0),FALSE)),VLOOKUP($B98,'Allokerad kvv'!$B$2:$AV$700,MATCH(C$1,'Allokerad kvv'!$B$1:$AV$1,0),FALSE),VLOOKUP($B98,'Justerad allokering kvv'!$B$1:$AG$700,MATCH(C$1,'Justerad allokering kvv'!$B$1:$AF$1,0),FALSE)))</f>
        <v>0</v>
      </c>
      <c r="D98">
        <f>IF($B98=" ","",IF(ISERROR(1/VLOOKUP($B98,'Justerad allokering kvv'!$B$1:$AG$700,MATCH(D$1,'Justerad allokering kvv'!$B$1:$AF$1,0),FALSE)),VLOOKUP($B98,'Allokerad kvv'!$B$2:$AV$700,MATCH(D$1,'Allokerad kvv'!$B$1:$AV$1,0),FALSE),VLOOKUP($B98,'Justerad allokering kvv'!$B$1:$AG$700,MATCH(D$1,'Justerad allokering kvv'!$B$1:$AF$1,0),FALSE)))</f>
        <v>0</v>
      </c>
      <c r="E98">
        <f>IF($B98=" ","",IF(ISERROR(1/VLOOKUP($B98,'Justerad allokering kvv'!$B$1:$AG$700,MATCH(E$1,'Justerad allokering kvv'!$B$1:$AF$1,0),FALSE)),VLOOKUP($B98,'Allokerad kvv'!$B$2:$AV$700,MATCH(E$1,'Allokerad kvv'!$B$1:$AV$1,0),FALSE),VLOOKUP($B98,'Justerad allokering kvv'!$B$1:$AG$700,MATCH(E$1,'Justerad allokering kvv'!$B$1:$AF$1,0),FALSE)))</f>
        <v>0</v>
      </c>
      <c r="F98">
        <f>IF($B98=" ","",IF(ISERROR(1/VLOOKUP($B98,'Justerad allokering kvv'!$B$1:$AG$700,MATCH(F$1,'Justerad allokering kvv'!$B$1:$AF$1,0),FALSE)),VLOOKUP($B98,'Allokerad kvv'!$B$2:$AV$700,MATCH(F$1,'Allokerad kvv'!$B$1:$AV$1,0),FALSE),VLOOKUP($B98,'Justerad allokering kvv'!$B$1:$AG$700,MATCH(F$1,'Justerad allokering kvv'!$B$1:$AF$1,0),FALSE)))</f>
        <v>0</v>
      </c>
      <c r="G98">
        <f>IF($B98=" ","",IF(ISERROR(1/VLOOKUP($B98,'Justerad allokering kvv'!$B$1:$AG$700,MATCH(G$1,'Justerad allokering kvv'!$B$1:$AF$1,0),FALSE)),VLOOKUP($B98,'Allokerad kvv'!$B$2:$AV$700,MATCH(G$1,'Allokerad kvv'!$B$1:$AV$1,0),FALSE),VLOOKUP($B98,'Justerad allokering kvv'!$B$1:$AG$700,MATCH(G$1,'Justerad allokering kvv'!$B$1:$AF$1,0),FALSE)))</f>
        <v>0</v>
      </c>
      <c r="H98">
        <f>IF($B98=" ","",IF(ISERROR(1/VLOOKUP($B98,'Justerad allokering kvv'!$B$1:$AG$700,MATCH(H$1,'Justerad allokering kvv'!$B$1:$AF$1,0),FALSE)),VLOOKUP($B98,'Allokerad kvv'!$B$2:$AV$700,MATCH(H$1,'Allokerad kvv'!$B$1:$AV$1,0),FALSE),VLOOKUP($B98,'Justerad allokering kvv'!$B$1:$AG$700,MATCH(H$1,'Justerad allokering kvv'!$B$1:$AF$1,0),FALSE)))</f>
        <v>0</v>
      </c>
      <c r="I98">
        <f>IF($B98=" ","",IF(ISERROR(1/VLOOKUP($B98,'Justerad allokering kvv'!$B$1:$AG$700,MATCH(I$1,'Justerad allokering kvv'!$B$1:$AF$1,0),FALSE)),VLOOKUP($B98,'Allokerad kvv'!$B$2:$AV$700,MATCH(I$1,'Allokerad kvv'!$B$1:$AV$1,0),FALSE),VLOOKUP($B98,'Justerad allokering kvv'!$B$1:$AG$700,MATCH(I$1,'Justerad allokering kvv'!$B$1:$AF$1,0),FALSE)))</f>
        <v>0</v>
      </c>
      <c r="J98">
        <f>IF($B98=" ","",IF(ISERROR(1/VLOOKUP($B98,'Justerad allokering kvv'!$B$1:$AG$700,MATCH(J$1,'Justerad allokering kvv'!$B$1:$AF$1,0),FALSE)),VLOOKUP($B98,'Allokerad kvv'!$B$2:$AV$700,MATCH(J$1,'Allokerad kvv'!$B$1:$AV$1,0),FALSE),VLOOKUP($B98,'Justerad allokering kvv'!$B$1:$AG$700,MATCH(J$1,'Justerad allokering kvv'!$B$1:$AF$1,0),FALSE)))</f>
        <v>0</v>
      </c>
      <c r="K98">
        <f>IF($B98=" ","",IF(ISERROR(1/VLOOKUP($B98,'Justerad allokering kvv'!$B$1:$AG$700,MATCH(K$1,'Justerad allokering kvv'!$B$1:$AF$1,0),FALSE)),VLOOKUP($B98,'Allokerad kvv'!$B$2:$AV$700,MATCH(K$1,'Allokerad kvv'!$B$1:$AV$1,0),FALSE),VLOOKUP($B98,'Justerad allokering kvv'!$B$1:$AG$700,MATCH(K$1,'Justerad allokering kvv'!$B$1:$AF$1,0),FALSE)))</f>
        <v>0</v>
      </c>
      <c r="L98">
        <f>IF($B98=" ","",IF(ISERROR(1/VLOOKUP($B98,'Justerad allokering kvv'!$B$1:$AG$700,MATCH(L$1,'Justerad allokering kvv'!$B$1:$AF$1,0),FALSE)),VLOOKUP($B98,'Allokerad kvv'!$B$2:$AV$700,MATCH(L$1,'Allokerad kvv'!$B$1:$AV$1,0),FALSE),VLOOKUP($B98,'Justerad allokering kvv'!$B$1:$AG$700,MATCH(L$1,'Justerad allokering kvv'!$B$1:$AF$1,0),FALSE)))</f>
        <v>0</v>
      </c>
      <c r="M98">
        <f>IF($B98=" ","",IF(ISERROR(1/VLOOKUP($B98,'Justerad allokering kvv'!$B$1:$AG$700,MATCH(M$1,'Justerad allokering kvv'!$B$1:$AF$1,0),FALSE)),VLOOKUP($B98,'Allokerad kvv'!$B$2:$AV$700,MATCH(M$1,'Allokerad kvv'!$B$1:$AV$1,0),FALSE),VLOOKUP($B98,'Justerad allokering kvv'!$B$1:$AG$700,MATCH(M$1,'Justerad allokering kvv'!$B$1:$AF$1,0),FALSE)))</f>
        <v>0</v>
      </c>
      <c r="N98">
        <f>IF($B98=" ","",IF(ISERROR(1/VLOOKUP($B98,'Justerad allokering kvv'!$B$1:$AG$700,MATCH(N$1,'Justerad allokering kvv'!$B$1:$AF$1,0),FALSE)),VLOOKUP($B98,'Allokerad kvv'!$B$2:$AV$700,MATCH(N$1,'Allokerad kvv'!$B$1:$AV$1,0),FALSE),VLOOKUP($B98,'Justerad allokering kvv'!$B$1:$AG$700,MATCH(N$1,'Justerad allokering kvv'!$B$1:$AF$1,0),FALSE)))</f>
        <v>0</v>
      </c>
      <c r="O98">
        <f>IF($B98=" ","",IF(ISERROR(1/VLOOKUP($B98,'Justerad allokering kvv'!$B$1:$AG$700,MATCH(O$1,'Justerad allokering kvv'!$B$1:$AF$1,0),FALSE)),VLOOKUP($B98,'Allokerad kvv'!$B$2:$AV$700,MATCH(O$1,'Allokerad kvv'!$B$1:$AV$1,0),FALSE),VLOOKUP($B98,'Justerad allokering kvv'!$B$1:$AG$700,MATCH(O$1,'Justerad allokering kvv'!$B$1:$AF$1,0),FALSE)))</f>
        <v>0</v>
      </c>
      <c r="P98">
        <f>IF($B98=" ","",IF(ISERROR(1/VLOOKUP($B98,'Justerad allokering kvv'!$B$1:$AG$700,MATCH(P$1,'Justerad allokering kvv'!$B$1:$AF$1,0),FALSE)),VLOOKUP($B98,'Allokerad kvv'!$B$2:$AV$700,MATCH(P$1,'Allokerad kvv'!$B$1:$AV$1,0),FALSE),VLOOKUP($B98,'Justerad allokering kvv'!$B$1:$AG$700,MATCH(P$1,'Justerad allokering kvv'!$B$1:$AF$1,0),FALSE)))</f>
        <v>0</v>
      </c>
      <c r="Q98">
        <f>IF($B98=" ","",IF(ISERROR(1/VLOOKUP($B98,'Justerad allokering kvv'!$B$1:$AG$700,MATCH(Q$1,'Justerad allokering kvv'!$B$1:$AF$1,0),FALSE)),VLOOKUP($B98,'Allokerad kvv'!$B$2:$AV$700,MATCH(Q$1,'Allokerad kvv'!$B$1:$AV$1,0),FALSE),VLOOKUP($B98,'Justerad allokering kvv'!$B$1:$AG$700,MATCH(Q$1,'Justerad allokering kvv'!$B$1:$AF$1,0),FALSE)))</f>
        <v>0</v>
      </c>
      <c r="R98">
        <f>IF($B98=" ","",IF(ISERROR(1/VLOOKUP($B98,'Justerad allokering kvv'!$B$1:$AG$700,MATCH(R$1,'Justerad allokering kvv'!$B$1:$AF$1,0),FALSE)),VLOOKUP($B98,'Allokerad kvv'!$B$2:$AV$700,MATCH(R$1,'Allokerad kvv'!$B$1:$AV$1,0),FALSE),VLOOKUP($B98,'Justerad allokering kvv'!$B$1:$AG$700,MATCH(R$1,'Justerad allokering kvv'!$B$1:$AF$1,0),FALSE)))</f>
        <v>0</v>
      </c>
      <c r="S98">
        <f>IF($B98=" ","",IF(ISERROR(1/VLOOKUP($B98,'Justerad allokering kvv'!$B$1:$AG$700,MATCH(S$1,'Justerad allokering kvv'!$B$1:$AF$1,0),FALSE)),VLOOKUP($B98,'Allokerad kvv'!$B$2:$AV$700,MATCH(S$1,'Allokerad kvv'!$B$1:$AV$1,0),FALSE),VLOOKUP($B98,'Justerad allokering kvv'!$B$1:$AG$700,MATCH(S$1,'Justerad allokering kvv'!$B$1:$AF$1,0),FALSE)))</f>
        <v>0</v>
      </c>
      <c r="T98">
        <f>IF($B98=" ","",IF(ISERROR(1/VLOOKUP($B98,'Justerad allokering kvv'!$B$1:$AG$700,MATCH(T$1,'Justerad allokering kvv'!$B$1:$AF$1,0),FALSE)),VLOOKUP($B98,'Allokerad kvv'!$B$2:$AV$700,MATCH(T$1,'Allokerad kvv'!$B$1:$AV$1,0),FALSE),VLOOKUP($B98,'Justerad allokering kvv'!$B$1:$AG$700,MATCH(T$1,'Justerad allokering kvv'!$B$1:$AF$1,0),FALSE)))</f>
        <v>0</v>
      </c>
      <c r="U98">
        <f>IF($B98=" ","",IF(ISERROR(1/VLOOKUP($B98,'Justerad allokering kvv'!$B$1:$AG$700,MATCH(U$1,'Justerad allokering kvv'!$B$1:$AF$1,0),FALSE)),VLOOKUP($B98,'Allokerad kvv'!$B$2:$AV$700,MATCH(U$1,'Allokerad kvv'!$B$1:$AV$1,0),FALSE),VLOOKUP($B98,'Justerad allokering kvv'!$B$1:$AG$700,MATCH(U$1,'Justerad allokering kvv'!$B$1:$AF$1,0),FALSE)))</f>
        <v>0</v>
      </c>
      <c r="V98">
        <f>IF($B98=" ","",IF(ISERROR(1/VLOOKUP($B98,'Justerad allokering kvv'!$B$1:$AG$700,MATCH(V$1,'Justerad allokering kvv'!$B$1:$AF$1,0),FALSE)),VLOOKUP($B98,'Allokerad kvv'!$B$2:$AV$700,MATCH(V$1,'Allokerad kvv'!$B$1:$AV$1,0),FALSE),VLOOKUP($B98,'Justerad allokering kvv'!$B$1:$AG$700,MATCH(V$1,'Justerad allokering kvv'!$B$1:$AF$1,0),FALSE)))</f>
        <v>0</v>
      </c>
      <c r="W98">
        <f>IF($B98=" ","",IF(ISERROR(1/VLOOKUP($B98,'Justerad allokering kvv'!$B$1:$AG$700,MATCH(W$1,'Justerad allokering kvv'!$B$1:$AF$1,0),FALSE)),VLOOKUP($B98,'Allokerad kvv'!$B$2:$AV$700,MATCH(W$1,'Allokerad kvv'!$B$1:$AV$1,0),FALSE),VLOOKUP($B98,'Justerad allokering kvv'!$B$1:$AG$700,MATCH(W$1,'Justerad allokering kvv'!$B$1:$AF$1,0),FALSE)))</f>
        <v>0</v>
      </c>
      <c r="X98">
        <f>IF($B98=" ","",IF(ISERROR(1/VLOOKUP($B98,'Justerad allokering kvv'!$B$1:$AG$700,MATCH(X$1,'Justerad allokering kvv'!$B$1:$AF$1,0),FALSE)),VLOOKUP($B98,'Allokerad kvv'!$B$2:$AV$700,MATCH(X$1,'Allokerad kvv'!$B$1:$AV$1,0),FALSE),VLOOKUP($B98,'Justerad allokering kvv'!$B$1:$AG$700,MATCH(X$1,'Justerad allokering kvv'!$B$1:$AF$1,0),FALSE)))</f>
        <v>0</v>
      </c>
      <c r="Y98">
        <f>IF($B98=" ","",IF(ISERROR(1/VLOOKUP($B98,'Justerad allokering kvv'!$B$1:$AG$700,MATCH(Y$1,'Justerad allokering kvv'!$B$1:$AF$1,0),FALSE)),VLOOKUP($B98,'Allokerad kvv'!$B$2:$AV$700,MATCH(Y$1,'Allokerad kvv'!$B$1:$AV$1,0),FALSE),VLOOKUP($B98,'Justerad allokering kvv'!$B$1:$AG$700,MATCH(Y$1,'Justerad allokering kvv'!$B$1:$AF$1,0),FALSE)))</f>
        <v>0</v>
      </c>
      <c r="AB98">
        <f>IFERROR(VLOOKUP($B98,Kraftvärmeprod!$B$1:$AO$424,MATCH("Tillförd energi från rökgaskondensering (GWh)",Kraftvärmeprod!$B$1:$AG$1,0),FALSE)/1,0)</f>
        <v>0</v>
      </c>
      <c r="AE98" s="122">
        <f t="shared" si="4"/>
        <v>0</v>
      </c>
      <c r="AG98">
        <f t="shared" si="5"/>
        <v>0</v>
      </c>
      <c r="AH98">
        <f t="shared" si="6"/>
        <v>0</v>
      </c>
      <c r="AI98" t="str">
        <f>IF(AH98=0,"",AH98/VLOOKUP(B98,Kraftvärmeprod!$B$1:$BC$480,MATCH("Summa tillförd energi exklusive rökgaskondensering",Kraftvärmeprod!$B$1:$BC$1,0),FALSE))</f>
        <v/>
      </c>
      <c r="AK98">
        <f t="shared" si="7"/>
        <v>0</v>
      </c>
    </row>
    <row r="99" spans="1:37" x14ac:dyDescent="0.25">
      <c r="A99" s="2" t="s">
        <v>162</v>
      </c>
      <c r="B99" s="2" t="s">
        <v>166</v>
      </c>
      <c r="C99">
        <f>IF($B99=" ","",IF(ISERROR(1/VLOOKUP($B99,'Justerad allokering kvv'!$B$1:$AG$700,MATCH(C$1,'Justerad allokering kvv'!$B$1:$AF$1,0),FALSE)),VLOOKUP($B99,'Allokerad kvv'!$B$2:$AV$700,MATCH(C$1,'Allokerad kvv'!$B$1:$AV$1,0),FALSE),VLOOKUP($B99,'Justerad allokering kvv'!$B$1:$AG$700,MATCH(C$1,'Justerad allokering kvv'!$B$1:$AF$1,0),FALSE)))</f>
        <v>832.73800000000006</v>
      </c>
      <c r="D99">
        <f>IF($B99=" ","",IF(ISERROR(1/VLOOKUP($B99,'Justerad allokering kvv'!$B$1:$AG$700,MATCH(D$1,'Justerad allokering kvv'!$B$1:$AF$1,0),FALSE)),VLOOKUP($B99,'Allokerad kvv'!$B$2:$AV$700,MATCH(D$1,'Allokerad kvv'!$B$1:$AV$1,0),FALSE),VLOOKUP($B99,'Justerad allokering kvv'!$B$1:$AG$700,MATCH(D$1,'Justerad allokering kvv'!$B$1:$AF$1,0),FALSE)))</f>
        <v>0</v>
      </c>
      <c r="E99">
        <f>IF($B99=" ","",IF(ISERROR(1/VLOOKUP($B99,'Justerad allokering kvv'!$B$1:$AG$700,MATCH(E$1,'Justerad allokering kvv'!$B$1:$AF$1,0),FALSE)),VLOOKUP($B99,'Allokerad kvv'!$B$2:$AV$700,MATCH(E$1,'Allokerad kvv'!$B$1:$AV$1,0),FALSE),VLOOKUP($B99,'Justerad allokering kvv'!$B$1:$AG$700,MATCH(E$1,'Justerad allokering kvv'!$B$1:$AF$1,0),FALSE)))</f>
        <v>0</v>
      </c>
      <c r="F99">
        <f>IF($B99=" ","",IF(ISERROR(1/VLOOKUP($B99,'Justerad allokering kvv'!$B$1:$AG$700,MATCH(F$1,'Justerad allokering kvv'!$B$1:$AF$1,0),FALSE)),VLOOKUP($B99,'Allokerad kvv'!$B$2:$AV$700,MATCH(F$1,'Allokerad kvv'!$B$1:$AV$1,0),FALSE),VLOOKUP($B99,'Justerad allokering kvv'!$B$1:$AG$700,MATCH(F$1,'Justerad allokering kvv'!$B$1:$AF$1,0),FALSE)))</f>
        <v>0</v>
      </c>
      <c r="G99">
        <f>IF($B99=" ","",IF(ISERROR(1/VLOOKUP($B99,'Justerad allokering kvv'!$B$1:$AG$700,MATCH(G$1,'Justerad allokering kvv'!$B$1:$AF$1,0),FALSE)),VLOOKUP($B99,'Allokerad kvv'!$B$2:$AV$700,MATCH(G$1,'Allokerad kvv'!$B$1:$AV$1,0),FALSE),VLOOKUP($B99,'Justerad allokering kvv'!$B$1:$AG$700,MATCH(G$1,'Justerad allokering kvv'!$B$1:$AF$1,0),FALSE)))</f>
        <v>59.081800000000001</v>
      </c>
      <c r="H99">
        <f>IF($B99=" ","",IF(ISERROR(1/VLOOKUP($B99,'Justerad allokering kvv'!$B$1:$AG$700,MATCH(H$1,'Justerad allokering kvv'!$B$1:$AF$1,0),FALSE)),VLOOKUP($B99,'Allokerad kvv'!$B$2:$AV$700,MATCH(H$1,'Allokerad kvv'!$B$1:$AV$1,0),FALSE),VLOOKUP($B99,'Justerad allokering kvv'!$B$1:$AG$700,MATCH(H$1,'Justerad allokering kvv'!$B$1:$AF$1,0),FALSE)))</f>
        <v>0</v>
      </c>
      <c r="I99">
        <f>IF($B99=" ","",IF(ISERROR(1/VLOOKUP($B99,'Justerad allokering kvv'!$B$1:$AG$700,MATCH(I$1,'Justerad allokering kvv'!$B$1:$AF$1,0),FALSE)),VLOOKUP($B99,'Allokerad kvv'!$B$2:$AV$700,MATCH(I$1,'Allokerad kvv'!$B$1:$AV$1,0),FALSE),VLOOKUP($B99,'Justerad allokering kvv'!$B$1:$AG$700,MATCH(I$1,'Justerad allokering kvv'!$B$1:$AF$1,0),FALSE)))</f>
        <v>17.577400000000001</v>
      </c>
      <c r="J99">
        <f>IF($B99=" ","",IF(ISERROR(1/VLOOKUP($B99,'Justerad allokering kvv'!$B$1:$AG$700,MATCH(J$1,'Justerad allokering kvv'!$B$1:$AF$1,0),FALSE)),VLOOKUP($B99,'Allokerad kvv'!$B$2:$AV$700,MATCH(J$1,'Allokerad kvv'!$B$1:$AV$1,0),FALSE),VLOOKUP($B99,'Justerad allokering kvv'!$B$1:$AG$700,MATCH(J$1,'Justerad allokering kvv'!$B$1:$AF$1,0),FALSE)))</f>
        <v>149.66200000000001</v>
      </c>
      <c r="K99">
        <f>IF($B99=" ","",IF(ISERROR(1/VLOOKUP($B99,'Justerad allokering kvv'!$B$1:$AG$700,MATCH(K$1,'Justerad allokering kvv'!$B$1:$AF$1,0),FALSE)),VLOOKUP($B99,'Allokerad kvv'!$B$2:$AV$700,MATCH(K$1,'Allokerad kvv'!$B$1:$AV$1,0),FALSE),VLOOKUP($B99,'Justerad allokering kvv'!$B$1:$AG$700,MATCH(K$1,'Justerad allokering kvv'!$B$1:$AF$1,0),FALSE)))</f>
        <v>0</v>
      </c>
      <c r="L99">
        <f>IF($B99=" ","",IF(ISERROR(1/VLOOKUP($B99,'Justerad allokering kvv'!$B$1:$AG$700,MATCH(L$1,'Justerad allokering kvv'!$B$1:$AF$1,0),FALSE)),VLOOKUP($B99,'Allokerad kvv'!$B$2:$AV$700,MATCH(L$1,'Allokerad kvv'!$B$1:$AV$1,0),FALSE),VLOOKUP($B99,'Justerad allokering kvv'!$B$1:$AG$700,MATCH(L$1,'Justerad allokering kvv'!$B$1:$AF$1,0),FALSE)))</f>
        <v>0</v>
      </c>
      <c r="M99">
        <f>IF($B99=" ","",IF(ISERROR(1/VLOOKUP($B99,'Justerad allokering kvv'!$B$1:$AG$700,MATCH(M$1,'Justerad allokering kvv'!$B$1:$AF$1,0),FALSE)),VLOOKUP($B99,'Allokerad kvv'!$B$2:$AV$700,MATCH(M$1,'Allokerad kvv'!$B$1:$AV$1,0),FALSE),VLOOKUP($B99,'Justerad allokering kvv'!$B$1:$AG$700,MATCH(M$1,'Justerad allokering kvv'!$B$1:$AF$1,0),FALSE)))</f>
        <v>0</v>
      </c>
      <c r="N99">
        <f>IF($B99=" ","",IF(ISERROR(1/VLOOKUP($B99,'Justerad allokering kvv'!$B$1:$AG$700,MATCH(N$1,'Justerad allokering kvv'!$B$1:$AF$1,0),FALSE)),VLOOKUP($B99,'Allokerad kvv'!$B$2:$AV$700,MATCH(N$1,'Allokerad kvv'!$B$1:$AV$1,0),FALSE),VLOOKUP($B99,'Justerad allokering kvv'!$B$1:$AG$700,MATCH(N$1,'Justerad allokering kvv'!$B$1:$AF$1,0),FALSE)))</f>
        <v>0</v>
      </c>
      <c r="O99">
        <f>IF($B99=" ","",IF(ISERROR(1/VLOOKUP($B99,'Justerad allokering kvv'!$B$1:$AG$700,MATCH(O$1,'Justerad allokering kvv'!$B$1:$AF$1,0),FALSE)),VLOOKUP($B99,'Allokerad kvv'!$B$2:$AV$700,MATCH(O$1,'Allokerad kvv'!$B$1:$AV$1,0),FALSE),VLOOKUP($B99,'Justerad allokering kvv'!$B$1:$AG$700,MATCH(O$1,'Justerad allokering kvv'!$B$1:$AF$1,0),FALSE)))</f>
        <v>867.64200000000005</v>
      </c>
      <c r="P99">
        <f>IF($B99=" ","",IF(ISERROR(1/VLOOKUP($B99,'Justerad allokering kvv'!$B$1:$AG$700,MATCH(P$1,'Justerad allokering kvv'!$B$1:$AF$1,0),FALSE)),VLOOKUP($B99,'Allokerad kvv'!$B$2:$AV$700,MATCH(P$1,'Allokerad kvv'!$B$1:$AV$1,0),FALSE),VLOOKUP($B99,'Justerad allokering kvv'!$B$1:$AG$700,MATCH(P$1,'Justerad allokering kvv'!$B$1:$AF$1,0),FALSE)))</f>
        <v>0</v>
      </c>
      <c r="Q99">
        <f>IF($B99=" ","",IF(ISERROR(1/VLOOKUP($B99,'Justerad allokering kvv'!$B$1:$AG$700,MATCH(Q$1,'Justerad allokering kvv'!$B$1:$AF$1,0),FALSE)),VLOOKUP($B99,'Allokerad kvv'!$B$2:$AV$700,MATCH(Q$1,'Allokerad kvv'!$B$1:$AV$1,0),FALSE),VLOOKUP($B99,'Justerad allokering kvv'!$B$1:$AG$700,MATCH(Q$1,'Justerad allokering kvv'!$B$1:$AF$1,0),FALSE)))</f>
        <v>0</v>
      </c>
      <c r="R99">
        <f>IF($B99=" ","",IF(ISERROR(1/VLOOKUP($B99,'Justerad allokering kvv'!$B$1:$AG$700,MATCH(R$1,'Justerad allokering kvv'!$B$1:$AF$1,0),FALSE)),VLOOKUP($B99,'Allokerad kvv'!$B$2:$AV$700,MATCH(R$1,'Allokerad kvv'!$B$1:$AV$1,0),FALSE),VLOOKUP($B99,'Justerad allokering kvv'!$B$1:$AG$700,MATCH(R$1,'Justerad allokering kvv'!$B$1:$AF$1,0),FALSE)))</f>
        <v>151.971</v>
      </c>
      <c r="S99">
        <f>IF($B99=" ","",IF(ISERROR(1/VLOOKUP($B99,'Justerad allokering kvv'!$B$1:$AG$700,MATCH(S$1,'Justerad allokering kvv'!$B$1:$AF$1,0),FALSE)),VLOOKUP($B99,'Allokerad kvv'!$B$2:$AV$700,MATCH(S$1,'Allokerad kvv'!$B$1:$AV$1,0),FALSE),VLOOKUP($B99,'Justerad allokering kvv'!$B$1:$AG$700,MATCH(S$1,'Justerad allokering kvv'!$B$1:$AF$1,0),FALSE)))</f>
        <v>0</v>
      </c>
      <c r="T99">
        <f>IF($B99=" ","",IF(ISERROR(1/VLOOKUP($B99,'Justerad allokering kvv'!$B$1:$AG$700,MATCH(T$1,'Justerad allokering kvv'!$B$1:$AF$1,0),FALSE)),VLOOKUP($B99,'Allokerad kvv'!$B$2:$AV$700,MATCH(T$1,'Allokerad kvv'!$B$1:$AV$1,0),FALSE),VLOOKUP($B99,'Justerad allokering kvv'!$B$1:$AG$700,MATCH(T$1,'Justerad allokering kvv'!$B$1:$AF$1,0),FALSE)))</f>
        <v>145.666</v>
      </c>
      <c r="U99">
        <f>IF($B99=" ","",IF(ISERROR(1/VLOOKUP($B99,'Justerad allokering kvv'!$B$1:$AG$700,MATCH(U$1,'Justerad allokering kvv'!$B$1:$AF$1,0),FALSE)),VLOOKUP($B99,'Allokerad kvv'!$B$2:$AV$700,MATCH(U$1,'Allokerad kvv'!$B$1:$AV$1,0),FALSE),VLOOKUP($B99,'Justerad allokering kvv'!$B$1:$AG$700,MATCH(U$1,'Justerad allokering kvv'!$B$1:$AF$1,0),FALSE)))</f>
        <v>0</v>
      </c>
      <c r="V99">
        <f>IF($B99=" ","",IF(ISERROR(1/VLOOKUP($B99,'Justerad allokering kvv'!$B$1:$AG$700,MATCH(V$1,'Justerad allokering kvv'!$B$1:$AF$1,0),FALSE)),VLOOKUP($B99,'Allokerad kvv'!$B$2:$AV$700,MATCH(V$1,'Allokerad kvv'!$B$1:$AV$1,0),FALSE),VLOOKUP($B99,'Justerad allokering kvv'!$B$1:$AG$700,MATCH(V$1,'Justerad allokering kvv'!$B$1:$AF$1,0),FALSE)))</f>
        <v>0.135881</v>
      </c>
      <c r="W99">
        <f>IF($B99=" ","",IF(ISERROR(1/VLOOKUP($B99,'Justerad allokering kvv'!$B$1:$AG$700,MATCH(W$1,'Justerad allokering kvv'!$B$1:$AF$1,0),FALSE)),VLOOKUP($B99,'Allokerad kvv'!$B$2:$AV$700,MATCH(W$1,'Allokerad kvv'!$B$1:$AV$1,0),FALSE),VLOOKUP($B99,'Justerad allokering kvv'!$B$1:$AG$700,MATCH(W$1,'Justerad allokering kvv'!$B$1:$AF$1,0),FALSE)))</f>
        <v>0</v>
      </c>
      <c r="X99">
        <f>IF($B99=" ","",IF(ISERROR(1/VLOOKUP($B99,'Justerad allokering kvv'!$B$1:$AG$700,MATCH(X$1,'Justerad allokering kvv'!$B$1:$AF$1,0),FALSE)),VLOOKUP($B99,'Allokerad kvv'!$B$2:$AV$700,MATCH(X$1,'Allokerad kvv'!$B$1:$AV$1,0),FALSE),VLOOKUP($B99,'Justerad allokering kvv'!$B$1:$AG$700,MATCH(X$1,'Justerad allokering kvv'!$B$1:$AF$1,0),FALSE)))</f>
        <v>0</v>
      </c>
      <c r="Y99">
        <f>IF($B99=" ","",IF(ISERROR(1/VLOOKUP($B99,'Justerad allokering kvv'!$B$1:$AG$700,MATCH(Y$1,'Justerad allokering kvv'!$B$1:$AF$1,0),FALSE)),VLOOKUP($B99,'Allokerad kvv'!$B$2:$AV$700,MATCH(Y$1,'Allokerad kvv'!$B$1:$AV$1,0),FALSE),VLOOKUP($B99,'Justerad allokering kvv'!$B$1:$AG$700,MATCH(Y$1,'Justerad allokering kvv'!$B$1:$AF$1,0),FALSE)))</f>
        <v>22.453700000000001</v>
      </c>
      <c r="AB99">
        <f>IFERROR(VLOOKUP($B99,Kraftvärmeprod!$B$1:$AO$424,MATCH("Tillförd energi från rökgaskondensering (GWh)",Kraftvärmeprod!$B$1:$AG$1,0),FALSE)/1,0)</f>
        <v>775.18</v>
      </c>
      <c r="AE99" s="122">
        <f t="shared" si="4"/>
        <v>3022.1077810000002</v>
      </c>
      <c r="AG99">
        <f t="shared" si="5"/>
        <v>2870.1367810000002</v>
      </c>
      <c r="AH99">
        <f t="shared" si="6"/>
        <v>2094.9567810000003</v>
      </c>
      <c r="AI99">
        <f>IF(AH99=0,"",AH99/VLOOKUP(B99,Kraftvärmeprod!$B$1:$BC$480,MATCH("Summa tillförd energi exklusive rökgaskondensering",Kraftvärmeprod!$B$1:$BC$1,0),FALSE))</f>
        <v>0.50653266066664948</v>
      </c>
      <c r="AK99">
        <f t="shared" si="7"/>
        <v>317.91758099999998</v>
      </c>
    </row>
    <row r="100" spans="1:37" x14ac:dyDescent="0.25">
      <c r="A100" s="2" t="s">
        <v>162</v>
      </c>
      <c r="B100" s="2" t="s">
        <v>167</v>
      </c>
      <c r="C100">
        <f>IF($B100=" ","",IF(ISERROR(1/VLOOKUP($B100,'Justerad allokering kvv'!$B$1:$AG$700,MATCH(C$1,'Justerad allokering kvv'!$B$1:$AF$1,0),FALSE)),VLOOKUP($B100,'Allokerad kvv'!$B$2:$AV$700,MATCH(C$1,'Allokerad kvv'!$B$1:$AV$1,0),FALSE),VLOOKUP($B100,'Justerad allokering kvv'!$B$1:$AG$700,MATCH(C$1,'Justerad allokering kvv'!$B$1:$AF$1,0),FALSE)))</f>
        <v>0</v>
      </c>
      <c r="D100">
        <f>IF($B100=" ","",IF(ISERROR(1/VLOOKUP($B100,'Justerad allokering kvv'!$B$1:$AG$700,MATCH(D$1,'Justerad allokering kvv'!$B$1:$AF$1,0),FALSE)),VLOOKUP($B100,'Allokerad kvv'!$B$2:$AV$700,MATCH(D$1,'Allokerad kvv'!$B$1:$AV$1,0),FALSE),VLOOKUP($B100,'Justerad allokering kvv'!$B$1:$AG$700,MATCH(D$1,'Justerad allokering kvv'!$B$1:$AF$1,0),FALSE)))</f>
        <v>0</v>
      </c>
      <c r="E100">
        <f>IF($B100=" ","",IF(ISERROR(1/VLOOKUP($B100,'Justerad allokering kvv'!$B$1:$AG$700,MATCH(E$1,'Justerad allokering kvv'!$B$1:$AF$1,0),FALSE)),VLOOKUP($B100,'Allokerad kvv'!$B$2:$AV$700,MATCH(E$1,'Allokerad kvv'!$B$1:$AV$1,0),FALSE),VLOOKUP($B100,'Justerad allokering kvv'!$B$1:$AG$700,MATCH(E$1,'Justerad allokering kvv'!$B$1:$AF$1,0),FALSE)))</f>
        <v>0</v>
      </c>
      <c r="F100">
        <f>IF($B100=" ","",IF(ISERROR(1/VLOOKUP($B100,'Justerad allokering kvv'!$B$1:$AG$700,MATCH(F$1,'Justerad allokering kvv'!$B$1:$AF$1,0),FALSE)),VLOOKUP($B100,'Allokerad kvv'!$B$2:$AV$700,MATCH(F$1,'Allokerad kvv'!$B$1:$AV$1,0),FALSE),VLOOKUP($B100,'Justerad allokering kvv'!$B$1:$AG$700,MATCH(F$1,'Justerad allokering kvv'!$B$1:$AF$1,0),FALSE)))</f>
        <v>0</v>
      </c>
      <c r="G100">
        <f>IF($B100=" ","",IF(ISERROR(1/VLOOKUP($B100,'Justerad allokering kvv'!$B$1:$AG$700,MATCH(G$1,'Justerad allokering kvv'!$B$1:$AF$1,0),FALSE)),VLOOKUP($B100,'Allokerad kvv'!$B$2:$AV$700,MATCH(G$1,'Allokerad kvv'!$B$1:$AV$1,0),FALSE),VLOOKUP($B100,'Justerad allokering kvv'!$B$1:$AG$700,MATCH(G$1,'Justerad allokering kvv'!$B$1:$AF$1,0),FALSE)))</f>
        <v>0</v>
      </c>
      <c r="H100">
        <f>IF($B100=" ","",IF(ISERROR(1/VLOOKUP($B100,'Justerad allokering kvv'!$B$1:$AG$700,MATCH(H$1,'Justerad allokering kvv'!$B$1:$AF$1,0),FALSE)),VLOOKUP($B100,'Allokerad kvv'!$B$2:$AV$700,MATCH(H$1,'Allokerad kvv'!$B$1:$AV$1,0),FALSE),VLOOKUP($B100,'Justerad allokering kvv'!$B$1:$AG$700,MATCH(H$1,'Justerad allokering kvv'!$B$1:$AF$1,0),FALSE)))</f>
        <v>0</v>
      </c>
      <c r="I100">
        <f>IF($B100=" ","",IF(ISERROR(1/VLOOKUP($B100,'Justerad allokering kvv'!$B$1:$AG$700,MATCH(I$1,'Justerad allokering kvv'!$B$1:$AF$1,0),FALSE)),VLOOKUP($B100,'Allokerad kvv'!$B$2:$AV$700,MATCH(I$1,'Allokerad kvv'!$B$1:$AV$1,0),FALSE),VLOOKUP($B100,'Justerad allokering kvv'!$B$1:$AG$700,MATCH(I$1,'Justerad allokering kvv'!$B$1:$AF$1,0),FALSE)))</f>
        <v>0</v>
      </c>
      <c r="J100">
        <f>IF($B100=" ","",IF(ISERROR(1/VLOOKUP($B100,'Justerad allokering kvv'!$B$1:$AG$700,MATCH(J$1,'Justerad allokering kvv'!$B$1:$AF$1,0),FALSE)),VLOOKUP($B100,'Allokerad kvv'!$B$2:$AV$700,MATCH(J$1,'Allokerad kvv'!$B$1:$AV$1,0),FALSE),VLOOKUP($B100,'Justerad allokering kvv'!$B$1:$AG$700,MATCH(J$1,'Justerad allokering kvv'!$B$1:$AF$1,0),FALSE)))</f>
        <v>0</v>
      </c>
      <c r="K100">
        <f>IF($B100=" ","",IF(ISERROR(1/VLOOKUP($B100,'Justerad allokering kvv'!$B$1:$AG$700,MATCH(K$1,'Justerad allokering kvv'!$B$1:$AF$1,0),FALSE)),VLOOKUP($B100,'Allokerad kvv'!$B$2:$AV$700,MATCH(K$1,'Allokerad kvv'!$B$1:$AV$1,0),FALSE),VLOOKUP($B100,'Justerad allokering kvv'!$B$1:$AG$700,MATCH(K$1,'Justerad allokering kvv'!$B$1:$AF$1,0),FALSE)))</f>
        <v>0</v>
      </c>
      <c r="L100">
        <f>IF($B100=" ","",IF(ISERROR(1/VLOOKUP($B100,'Justerad allokering kvv'!$B$1:$AG$700,MATCH(L$1,'Justerad allokering kvv'!$B$1:$AF$1,0),FALSE)),VLOOKUP($B100,'Allokerad kvv'!$B$2:$AV$700,MATCH(L$1,'Allokerad kvv'!$B$1:$AV$1,0),FALSE),VLOOKUP($B100,'Justerad allokering kvv'!$B$1:$AG$700,MATCH(L$1,'Justerad allokering kvv'!$B$1:$AF$1,0),FALSE)))</f>
        <v>0</v>
      </c>
      <c r="M100">
        <f>IF($B100=" ","",IF(ISERROR(1/VLOOKUP($B100,'Justerad allokering kvv'!$B$1:$AG$700,MATCH(M$1,'Justerad allokering kvv'!$B$1:$AF$1,0),FALSE)),VLOOKUP($B100,'Allokerad kvv'!$B$2:$AV$700,MATCH(M$1,'Allokerad kvv'!$B$1:$AV$1,0),FALSE),VLOOKUP($B100,'Justerad allokering kvv'!$B$1:$AG$700,MATCH(M$1,'Justerad allokering kvv'!$B$1:$AF$1,0),FALSE)))</f>
        <v>0</v>
      </c>
      <c r="N100">
        <f>IF($B100=" ","",IF(ISERROR(1/VLOOKUP($B100,'Justerad allokering kvv'!$B$1:$AG$700,MATCH(N$1,'Justerad allokering kvv'!$B$1:$AF$1,0),FALSE)),VLOOKUP($B100,'Allokerad kvv'!$B$2:$AV$700,MATCH(N$1,'Allokerad kvv'!$B$1:$AV$1,0),FALSE),VLOOKUP($B100,'Justerad allokering kvv'!$B$1:$AG$700,MATCH(N$1,'Justerad allokering kvv'!$B$1:$AF$1,0),FALSE)))</f>
        <v>0</v>
      </c>
      <c r="O100">
        <f>IF($B100=" ","",IF(ISERROR(1/VLOOKUP($B100,'Justerad allokering kvv'!$B$1:$AG$700,MATCH(O$1,'Justerad allokering kvv'!$B$1:$AF$1,0),FALSE)),VLOOKUP($B100,'Allokerad kvv'!$B$2:$AV$700,MATCH(O$1,'Allokerad kvv'!$B$1:$AV$1,0),FALSE),VLOOKUP($B100,'Justerad allokering kvv'!$B$1:$AG$700,MATCH(O$1,'Justerad allokering kvv'!$B$1:$AF$1,0),FALSE)))</f>
        <v>0</v>
      </c>
      <c r="P100">
        <f>IF($B100=" ","",IF(ISERROR(1/VLOOKUP($B100,'Justerad allokering kvv'!$B$1:$AG$700,MATCH(P$1,'Justerad allokering kvv'!$B$1:$AF$1,0),FALSE)),VLOOKUP($B100,'Allokerad kvv'!$B$2:$AV$700,MATCH(P$1,'Allokerad kvv'!$B$1:$AV$1,0),FALSE),VLOOKUP($B100,'Justerad allokering kvv'!$B$1:$AG$700,MATCH(P$1,'Justerad allokering kvv'!$B$1:$AF$1,0),FALSE)))</f>
        <v>0</v>
      </c>
      <c r="Q100">
        <f>IF($B100=" ","",IF(ISERROR(1/VLOOKUP($B100,'Justerad allokering kvv'!$B$1:$AG$700,MATCH(Q$1,'Justerad allokering kvv'!$B$1:$AF$1,0),FALSE)),VLOOKUP($B100,'Allokerad kvv'!$B$2:$AV$700,MATCH(Q$1,'Allokerad kvv'!$B$1:$AV$1,0),FALSE),VLOOKUP($B100,'Justerad allokering kvv'!$B$1:$AG$700,MATCH(Q$1,'Justerad allokering kvv'!$B$1:$AF$1,0),FALSE)))</f>
        <v>0</v>
      </c>
      <c r="R100">
        <f>IF($B100=" ","",IF(ISERROR(1/VLOOKUP($B100,'Justerad allokering kvv'!$B$1:$AG$700,MATCH(R$1,'Justerad allokering kvv'!$B$1:$AF$1,0),FALSE)),VLOOKUP($B100,'Allokerad kvv'!$B$2:$AV$700,MATCH(R$1,'Allokerad kvv'!$B$1:$AV$1,0),FALSE),VLOOKUP($B100,'Justerad allokering kvv'!$B$1:$AG$700,MATCH(R$1,'Justerad allokering kvv'!$B$1:$AF$1,0),FALSE)))</f>
        <v>0</v>
      </c>
      <c r="S100">
        <f>IF($B100=" ","",IF(ISERROR(1/VLOOKUP($B100,'Justerad allokering kvv'!$B$1:$AG$700,MATCH(S$1,'Justerad allokering kvv'!$B$1:$AF$1,0),FALSE)),VLOOKUP($B100,'Allokerad kvv'!$B$2:$AV$700,MATCH(S$1,'Allokerad kvv'!$B$1:$AV$1,0),FALSE),VLOOKUP($B100,'Justerad allokering kvv'!$B$1:$AG$700,MATCH(S$1,'Justerad allokering kvv'!$B$1:$AF$1,0),FALSE)))</f>
        <v>0</v>
      </c>
      <c r="T100">
        <f>IF($B100=" ","",IF(ISERROR(1/VLOOKUP($B100,'Justerad allokering kvv'!$B$1:$AG$700,MATCH(T$1,'Justerad allokering kvv'!$B$1:$AF$1,0),FALSE)),VLOOKUP($B100,'Allokerad kvv'!$B$2:$AV$700,MATCH(T$1,'Allokerad kvv'!$B$1:$AV$1,0),FALSE),VLOOKUP($B100,'Justerad allokering kvv'!$B$1:$AG$700,MATCH(T$1,'Justerad allokering kvv'!$B$1:$AF$1,0),FALSE)))</f>
        <v>0</v>
      </c>
      <c r="U100">
        <f>IF($B100=" ","",IF(ISERROR(1/VLOOKUP($B100,'Justerad allokering kvv'!$B$1:$AG$700,MATCH(U$1,'Justerad allokering kvv'!$B$1:$AF$1,0),FALSE)),VLOOKUP($B100,'Allokerad kvv'!$B$2:$AV$700,MATCH(U$1,'Allokerad kvv'!$B$1:$AV$1,0),FALSE),VLOOKUP($B100,'Justerad allokering kvv'!$B$1:$AG$700,MATCH(U$1,'Justerad allokering kvv'!$B$1:$AF$1,0),FALSE)))</f>
        <v>0</v>
      </c>
      <c r="V100">
        <f>IF($B100=" ","",IF(ISERROR(1/VLOOKUP($B100,'Justerad allokering kvv'!$B$1:$AG$700,MATCH(V$1,'Justerad allokering kvv'!$B$1:$AF$1,0),FALSE)),VLOOKUP($B100,'Allokerad kvv'!$B$2:$AV$700,MATCH(V$1,'Allokerad kvv'!$B$1:$AV$1,0),FALSE),VLOOKUP($B100,'Justerad allokering kvv'!$B$1:$AG$700,MATCH(V$1,'Justerad allokering kvv'!$B$1:$AF$1,0),FALSE)))</f>
        <v>0</v>
      </c>
      <c r="W100">
        <f>IF($B100=" ","",IF(ISERROR(1/VLOOKUP($B100,'Justerad allokering kvv'!$B$1:$AG$700,MATCH(W$1,'Justerad allokering kvv'!$B$1:$AF$1,0),FALSE)),VLOOKUP($B100,'Allokerad kvv'!$B$2:$AV$700,MATCH(W$1,'Allokerad kvv'!$B$1:$AV$1,0),FALSE),VLOOKUP($B100,'Justerad allokering kvv'!$B$1:$AG$700,MATCH(W$1,'Justerad allokering kvv'!$B$1:$AF$1,0),FALSE)))</f>
        <v>0</v>
      </c>
      <c r="X100">
        <f>IF($B100=" ","",IF(ISERROR(1/VLOOKUP($B100,'Justerad allokering kvv'!$B$1:$AG$700,MATCH(X$1,'Justerad allokering kvv'!$B$1:$AF$1,0),FALSE)),VLOOKUP($B100,'Allokerad kvv'!$B$2:$AV$700,MATCH(X$1,'Allokerad kvv'!$B$1:$AV$1,0),FALSE),VLOOKUP($B100,'Justerad allokering kvv'!$B$1:$AG$700,MATCH(X$1,'Justerad allokering kvv'!$B$1:$AF$1,0),FALSE)))</f>
        <v>0</v>
      </c>
      <c r="Y100">
        <f>IF($B100=" ","",IF(ISERROR(1/VLOOKUP($B100,'Justerad allokering kvv'!$B$1:$AG$700,MATCH(Y$1,'Justerad allokering kvv'!$B$1:$AF$1,0),FALSE)),VLOOKUP($B100,'Allokerad kvv'!$B$2:$AV$700,MATCH(Y$1,'Allokerad kvv'!$B$1:$AV$1,0),FALSE),VLOOKUP($B100,'Justerad allokering kvv'!$B$1:$AG$700,MATCH(Y$1,'Justerad allokering kvv'!$B$1:$AF$1,0),FALSE)))</f>
        <v>0</v>
      </c>
      <c r="AB100">
        <f>IFERROR(VLOOKUP($B100,Kraftvärmeprod!$B$1:$AO$424,MATCH("Tillförd energi från rökgaskondensering (GWh)",Kraftvärmeprod!$B$1:$AG$1,0),FALSE)/1,0)</f>
        <v>0</v>
      </c>
      <c r="AE100" s="122">
        <f t="shared" si="4"/>
        <v>0</v>
      </c>
      <c r="AG100">
        <f t="shared" si="5"/>
        <v>0</v>
      </c>
      <c r="AH100">
        <f t="shared" si="6"/>
        <v>0</v>
      </c>
      <c r="AI100" t="str">
        <f>IF(AH100=0,"",AH100/VLOOKUP(B100,Kraftvärmeprod!$B$1:$BC$480,MATCH("Summa tillförd energi exklusive rökgaskondensering",Kraftvärmeprod!$B$1:$BC$1,0),FALSE))</f>
        <v/>
      </c>
      <c r="AK100">
        <f t="shared" si="7"/>
        <v>0</v>
      </c>
    </row>
    <row r="101" spans="1:37" x14ac:dyDescent="0.25">
      <c r="A101" s="2" t="s">
        <v>162</v>
      </c>
      <c r="B101" s="2" t="s">
        <v>168</v>
      </c>
      <c r="C101">
        <f>IF($B101=" ","",IF(ISERROR(1/VLOOKUP($B101,'Justerad allokering kvv'!$B$1:$AG$700,MATCH(C$1,'Justerad allokering kvv'!$B$1:$AF$1,0),FALSE)),VLOOKUP($B101,'Allokerad kvv'!$B$2:$AV$700,MATCH(C$1,'Allokerad kvv'!$B$1:$AV$1,0),FALSE),VLOOKUP($B101,'Justerad allokering kvv'!$B$1:$AG$700,MATCH(C$1,'Justerad allokering kvv'!$B$1:$AF$1,0),FALSE)))</f>
        <v>0</v>
      </c>
      <c r="D101">
        <f>IF($B101=" ","",IF(ISERROR(1/VLOOKUP($B101,'Justerad allokering kvv'!$B$1:$AG$700,MATCH(D$1,'Justerad allokering kvv'!$B$1:$AF$1,0),FALSE)),VLOOKUP($B101,'Allokerad kvv'!$B$2:$AV$700,MATCH(D$1,'Allokerad kvv'!$B$1:$AV$1,0),FALSE),VLOOKUP($B101,'Justerad allokering kvv'!$B$1:$AG$700,MATCH(D$1,'Justerad allokering kvv'!$B$1:$AF$1,0),FALSE)))</f>
        <v>0</v>
      </c>
      <c r="E101">
        <f>IF($B101=" ","",IF(ISERROR(1/VLOOKUP($B101,'Justerad allokering kvv'!$B$1:$AG$700,MATCH(E$1,'Justerad allokering kvv'!$B$1:$AF$1,0),FALSE)),VLOOKUP($B101,'Allokerad kvv'!$B$2:$AV$700,MATCH(E$1,'Allokerad kvv'!$B$1:$AV$1,0),FALSE),VLOOKUP($B101,'Justerad allokering kvv'!$B$1:$AG$700,MATCH(E$1,'Justerad allokering kvv'!$B$1:$AF$1,0),FALSE)))</f>
        <v>0</v>
      </c>
      <c r="F101">
        <f>IF($B101=" ","",IF(ISERROR(1/VLOOKUP($B101,'Justerad allokering kvv'!$B$1:$AG$700,MATCH(F$1,'Justerad allokering kvv'!$B$1:$AF$1,0),FALSE)),VLOOKUP($B101,'Allokerad kvv'!$B$2:$AV$700,MATCH(F$1,'Allokerad kvv'!$B$1:$AV$1,0),FALSE),VLOOKUP($B101,'Justerad allokering kvv'!$B$1:$AG$700,MATCH(F$1,'Justerad allokering kvv'!$B$1:$AF$1,0),FALSE)))</f>
        <v>0</v>
      </c>
      <c r="G101">
        <f>IF($B101=" ","",IF(ISERROR(1/VLOOKUP($B101,'Justerad allokering kvv'!$B$1:$AG$700,MATCH(G$1,'Justerad allokering kvv'!$B$1:$AF$1,0),FALSE)),VLOOKUP($B101,'Allokerad kvv'!$B$2:$AV$700,MATCH(G$1,'Allokerad kvv'!$B$1:$AV$1,0),FALSE),VLOOKUP($B101,'Justerad allokering kvv'!$B$1:$AG$700,MATCH(G$1,'Justerad allokering kvv'!$B$1:$AF$1,0),FALSE)))</f>
        <v>0</v>
      </c>
      <c r="H101">
        <f>IF($B101=" ","",IF(ISERROR(1/VLOOKUP($B101,'Justerad allokering kvv'!$B$1:$AG$700,MATCH(H$1,'Justerad allokering kvv'!$B$1:$AF$1,0),FALSE)),VLOOKUP($B101,'Allokerad kvv'!$B$2:$AV$700,MATCH(H$1,'Allokerad kvv'!$B$1:$AV$1,0),FALSE),VLOOKUP($B101,'Justerad allokering kvv'!$B$1:$AG$700,MATCH(H$1,'Justerad allokering kvv'!$B$1:$AF$1,0),FALSE)))</f>
        <v>0</v>
      </c>
      <c r="I101">
        <f>IF($B101=" ","",IF(ISERROR(1/VLOOKUP($B101,'Justerad allokering kvv'!$B$1:$AG$700,MATCH(I$1,'Justerad allokering kvv'!$B$1:$AF$1,0),FALSE)),VLOOKUP($B101,'Allokerad kvv'!$B$2:$AV$700,MATCH(I$1,'Allokerad kvv'!$B$1:$AV$1,0),FALSE),VLOOKUP($B101,'Justerad allokering kvv'!$B$1:$AG$700,MATCH(I$1,'Justerad allokering kvv'!$B$1:$AF$1,0),FALSE)))</f>
        <v>0</v>
      </c>
      <c r="J101">
        <f>IF($B101=" ","",IF(ISERROR(1/VLOOKUP($B101,'Justerad allokering kvv'!$B$1:$AG$700,MATCH(J$1,'Justerad allokering kvv'!$B$1:$AF$1,0),FALSE)),VLOOKUP($B101,'Allokerad kvv'!$B$2:$AV$700,MATCH(J$1,'Allokerad kvv'!$B$1:$AV$1,0),FALSE),VLOOKUP($B101,'Justerad allokering kvv'!$B$1:$AG$700,MATCH(J$1,'Justerad allokering kvv'!$B$1:$AF$1,0),FALSE)))</f>
        <v>0</v>
      </c>
      <c r="K101">
        <f>IF($B101=" ","",IF(ISERROR(1/VLOOKUP($B101,'Justerad allokering kvv'!$B$1:$AG$700,MATCH(K$1,'Justerad allokering kvv'!$B$1:$AF$1,0),FALSE)),VLOOKUP($B101,'Allokerad kvv'!$B$2:$AV$700,MATCH(K$1,'Allokerad kvv'!$B$1:$AV$1,0),FALSE),VLOOKUP($B101,'Justerad allokering kvv'!$B$1:$AG$700,MATCH(K$1,'Justerad allokering kvv'!$B$1:$AF$1,0),FALSE)))</f>
        <v>0</v>
      </c>
      <c r="L101">
        <f>IF($B101=" ","",IF(ISERROR(1/VLOOKUP($B101,'Justerad allokering kvv'!$B$1:$AG$700,MATCH(L$1,'Justerad allokering kvv'!$B$1:$AF$1,0),FALSE)),VLOOKUP($B101,'Allokerad kvv'!$B$2:$AV$700,MATCH(L$1,'Allokerad kvv'!$B$1:$AV$1,0),FALSE),VLOOKUP($B101,'Justerad allokering kvv'!$B$1:$AG$700,MATCH(L$1,'Justerad allokering kvv'!$B$1:$AF$1,0),FALSE)))</f>
        <v>0</v>
      </c>
      <c r="M101">
        <f>IF($B101=" ","",IF(ISERROR(1/VLOOKUP($B101,'Justerad allokering kvv'!$B$1:$AG$700,MATCH(M$1,'Justerad allokering kvv'!$B$1:$AF$1,0),FALSE)),VLOOKUP($B101,'Allokerad kvv'!$B$2:$AV$700,MATCH(M$1,'Allokerad kvv'!$B$1:$AV$1,0),FALSE),VLOOKUP($B101,'Justerad allokering kvv'!$B$1:$AG$700,MATCH(M$1,'Justerad allokering kvv'!$B$1:$AF$1,0),FALSE)))</f>
        <v>0</v>
      </c>
      <c r="N101">
        <f>IF($B101=" ","",IF(ISERROR(1/VLOOKUP($B101,'Justerad allokering kvv'!$B$1:$AG$700,MATCH(N$1,'Justerad allokering kvv'!$B$1:$AF$1,0),FALSE)),VLOOKUP($B101,'Allokerad kvv'!$B$2:$AV$700,MATCH(N$1,'Allokerad kvv'!$B$1:$AV$1,0),FALSE),VLOOKUP($B101,'Justerad allokering kvv'!$B$1:$AG$700,MATCH(N$1,'Justerad allokering kvv'!$B$1:$AF$1,0),FALSE)))</f>
        <v>0</v>
      </c>
      <c r="O101">
        <f>IF($B101=" ","",IF(ISERROR(1/VLOOKUP($B101,'Justerad allokering kvv'!$B$1:$AG$700,MATCH(O$1,'Justerad allokering kvv'!$B$1:$AF$1,0),FALSE)),VLOOKUP($B101,'Allokerad kvv'!$B$2:$AV$700,MATCH(O$1,'Allokerad kvv'!$B$1:$AV$1,0),FALSE),VLOOKUP($B101,'Justerad allokering kvv'!$B$1:$AG$700,MATCH(O$1,'Justerad allokering kvv'!$B$1:$AF$1,0),FALSE)))</f>
        <v>0</v>
      </c>
      <c r="P101">
        <f>IF($B101=" ","",IF(ISERROR(1/VLOOKUP($B101,'Justerad allokering kvv'!$B$1:$AG$700,MATCH(P$1,'Justerad allokering kvv'!$B$1:$AF$1,0),FALSE)),VLOOKUP($B101,'Allokerad kvv'!$B$2:$AV$700,MATCH(P$1,'Allokerad kvv'!$B$1:$AV$1,0),FALSE),VLOOKUP($B101,'Justerad allokering kvv'!$B$1:$AG$700,MATCH(P$1,'Justerad allokering kvv'!$B$1:$AF$1,0),FALSE)))</f>
        <v>0</v>
      </c>
      <c r="Q101">
        <f>IF($B101=" ","",IF(ISERROR(1/VLOOKUP($B101,'Justerad allokering kvv'!$B$1:$AG$700,MATCH(Q$1,'Justerad allokering kvv'!$B$1:$AF$1,0),FALSE)),VLOOKUP($B101,'Allokerad kvv'!$B$2:$AV$700,MATCH(Q$1,'Allokerad kvv'!$B$1:$AV$1,0),FALSE),VLOOKUP($B101,'Justerad allokering kvv'!$B$1:$AG$700,MATCH(Q$1,'Justerad allokering kvv'!$B$1:$AF$1,0),FALSE)))</f>
        <v>0</v>
      </c>
      <c r="R101">
        <f>IF($B101=" ","",IF(ISERROR(1/VLOOKUP($B101,'Justerad allokering kvv'!$B$1:$AG$700,MATCH(R$1,'Justerad allokering kvv'!$B$1:$AF$1,0),FALSE)),VLOOKUP($B101,'Allokerad kvv'!$B$2:$AV$700,MATCH(R$1,'Allokerad kvv'!$B$1:$AV$1,0),FALSE),VLOOKUP($B101,'Justerad allokering kvv'!$B$1:$AG$700,MATCH(R$1,'Justerad allokering kvv'!$B$1:$AF$1,0),FALSE)))</f>
        <v>0</v>
      </c>
      <c r="S101">
        <f>IF($B101=" ","",IF(ISERROR(1/VLOOKUP($B101,'Justerad allokering kvv'!$B$1:$AG$700,MATCH(S$1,'Justerad allokering kvv'!$B$1:$AF$1,0),FALSE)),VLOOKUP($B101,'Allokerad kvv'!$B$2:$AV$700,MATCH(S$1,'Allokerad kvv'!$B$1:$AV$1,0),FALSE),VLOOKUP($B101,'Justerad allokering kvv'!$B$1:$AG$700,MATCH(S$1,'Justerad allokering kvv'!$B$1:$AF$1,0),FALSE)))</f>
        <v>0</v>
      </c>
      <c r="T101">
        <f>IF($B101=" ","",IF(ISERROR(1/VLOOKUP($B101,'Justerad allokering kvv'!$B$1:$AG$700,MATCH(T$1,'Justerad allokering kvv'!$B$1:$AF$1,0),FALSE)),VLOOKUP($B101,'Allokerad kvv'!$B$2:$AV$700,MATCH(T$1,'Allokerad kvv'!$B$1:$AV$1,0),FALSE),VLOOKUP($B101,'Justerad allokering kvv'!$B$1:$AG$700,MATCH(T$1,'Justerad allokering kvv'!$B$1:$AF$1,0),FALSE)))</f>
        <v>0</v>
      </c>
      <c r="U101">
        <f>IF($B101=" ","",IF(ISERROR(1/VLOOKUP($B101,'Justerad allokering kvv'!$B$1:$AG$700,MATCH(U$1,'Justerad allokering kvv'!$B$1:$AF$1,0),FALSE)),VLOOKUP($B101,'Allokerad kvv'!$B$2:$AV$700,MATCH(U$1,'Allokerad kvv'!$B$1:$AV$1,0),FALSE),VLOOKUP($B101,'Justerad allokering kvv'!$B$1:$AG$700,MATCH(U$1,'Justerad allokering kvv'!$B$1:$AF$1,0),FALSE)))</f>
        <v>0</v>
      </c>
      <c r="V101">
        <f>IF($B101=" ","",IF(ISERROR(1/VLOOKUP($B101,'Justerad allokering kvv'!$B$1:$AG$700,MATCH(V$1,'Justerad allokering kvv'!$B$1:$AF$1,0),FALSE)),VLOOKUP($B101,'Allokerad kvv'!$B$2:$AV$700,MATCH(V$1,'Allokerad kvv'!$B$1:$AV$1,0),FALSE),VLOOKUP($B101,'Justerad allokering kvv'!$B$1:$AG$700,MATCH(V$1,'Justerad allokering kvv'!$B$1:$AF$1,0),FALSE)))</f>
        <v>0</v>
      </c>
      <c r="W101">
        <f>IF($B101=" ","",IF(ISERROR(1/VLOOKUP($B101,'Justerad allokering kvv'!$B$1:$AG$700,MATCH(W$1,'Justerad allokering kvv'!$B$1:$AF$1,0),FALSE)),VLOOKUP($B101,'Allokerad kvv'!$B$2:$AV$700,MATCH(W$1,'Allokerad kvv'!$B$1:$AV$1,0),FALSE),VLOOKUP($B101,'Justerad allokering kvv'!$B$1:$AG$700,MATCH(W$1,'Justerad allokering kvv'!$B$1:$AF$1,0),FALSE)))</f>
        <v>0</v>
      </c>
      <c r="X101">
        <f>IF($B101=" ","",IF(ISERROR(1/VLOOKUP($B101,'Justerad allokering kvv'!$B$1:$AG$700,MATCH(X$1,'Justerad allokering kvv'!$B$1:$AF$1,0),FALSE)),VLOOKUP($B101,'Allokerad kvv'!$B$2:$AV$700,MATCH(X$1,'Allokerad kvv'!$B$1:$AV$1,0),FALSE),VLOOKUP($B101,'Justerad allokering kvv'!$B$1:$AG$700,MATCH(X$1,'Justerad allokering kvv'!$B$1:$AF$1,0),FALSE)))</f>
        <v>0</v>
      </c>
      <c r="Y101">
        <f>IF($B101=" ","",IF(ISERROR(1/VLOOKUP($B101,'Justerad allokering kvv'!$B$1:$AG$700,MATCH(Y$1,'Justerad allokering kvv'!$B$1:$AF$1,0),FALSE)),VLOOKUP($B101,'Allokerad kvv'!$B$2:$AV$700,MATCH(Y$1,'Allokerad kvv'!$B$1:$AV$1,0),FALSE),VLOOKUP($B101,'Justerad allokering kvv'!$B$1:$AG$700,MATCH(Y$1,'Justerad allokering kvv'!$B$1:$AF$1,0),FALSE)))</f>
        <v>0</v>
      </c>
      <c r="AB101">
        <f>IFERROR(VLOOKUP($B101,Kraftvärmeprod!$B$1:$AO$424,MATCH("Tillförd energi från rökgaskondensering (GWh)",Kraftvärmeprod!$B$1:$AG$1,0),FALSE)/1,0)</f>
        <v>0</v>
      </c>
      <c r="AE101" s="122">
        <f t="shared" si="4"/>
        <v>0</v>
      </c>
      <c r="AG101">
        <f t="shared" si="5"/>
        <v>0</v>
      </c>
      <c r="AH101">
        <f t="shared" si="6"/>
        <v>0</v>
      </c>
      <c r="AI101" t="str">
        <f>IF(AH101=0,"",AH101/VLOOKUP(B101,Kraftvärmeprod!$B$1:$BC$480,MATCH("Summa tillförd energi exklusive rökgaskondensering",Kraftvärmeprod!$B$1:$BC$1,0),FALSE))</f>
        <v/>
      </c>
      <c r="AK101">
        <f t="shared" si="7"/>
        <v>0</v>
      </c>
    </row>
    <row r="102" spans="1:37" x14ac:dyDescent="0.25">
      <c r="A102" s="2" t="s">
        <v>162</v>
      </c>
      <c r="B102" s="2" t="s">
        <v>169</v>
      </c>
      <c r="C102">
        <f>IF($B102=" ","",IF(ISERROR(1/VLOOKUP($B102,'Justerad allokering kvv'!$B$1:$AG$700,MATCH(C$1,'Justerad allokering kvv'!$B$1:$AF$1,0),FALSE)),VLOOKUP($B102,'Allokerad kvv'!$B$2:$AV$700,MATCH(C$1,'Allokerad kvv'!$B$1:$AV$1,0),FALSE),VLOOKUP($B102,'Justerad allokering kvv'!$B$1:$AG$700,MATCH(C$1,'Justerad allokering kvv'!$B$1:$AF$1,0),FALSE)))</f>
        <v>0</v>
      </c>
      <c r="D102">
        <f>IF($B102=" ","",IF(ISERROR(1/VLOOKUP($B102,'Justerad allokering kvv'!$B$1:$AG$700,MATCH(D$1,'Justerad allokering kvv'!$B$1:$AF$1,0),FALSE)),VLOOKUP($B102,'Allokerad kvv'!$B$2:$AV$700,MATCH(D$1,'Allokerad kvv'!$B$1:$AV$1,0),FALSE),VLOOKUP($B102,'Justerad allokering kvv'!$B$1:$AG$700,MATCH(D$1,'Justerad allokering kvv'!$B$1:$AF$1,0),FALSE)))</f>
        <v>0</v>
      </c>
      <c r="E102">
        <f>IF($B102=" ","",IF(ISERROR(1/VLOOKUP($B102,'Justerad allokering kvv'!$B$1:$AG$700,MATCH(E$1,'Justerad allokering kvv'!$B$1:$AF$1,0),FALSE)),VLOOKUP($B102,'Allokerad kvv'!$B$2:$AV$700,MATCH(E$1,'Allokerad kvv'!$B$1:$AV$1,0),FALSE),VLOOKUP($B102,'Justerad allokering kvv'!$B$1:$AG$700,MATCH(E$1,'Justerad allokering kvv'!$B$1:$AF$1,0),FALSE)))</f>
        <v>0</v>
      </c>
      <c r="F102">
        <f>IF($B102=" ","",IF(ISERROR(1/VLOOKUP($B102,'Justerad allokering kvv'!$B$1:$AG$700,MATCH(F$1,'Justerad allokering kvv'!$B$1:$AF$1,0),FALSE)),VLOOKUP($B102,'Allokerad kvv'!$B$2:$AV$700,MATCH(F$1,'Allokerad kvv'!$B$1:$AV$1,0),FALSE),VLOOKUP($B102,'Justerad allokering kvv'!$B$1:$AG$700,MATCH(F$1,'Justerad allokering kvv'!$B$1:$AF$1,0),FALSE)))</f>
        <v>0</v>
      </c>
      <c r="G102">
        <f>IF($B102=" ","",IF(ISERROR(1/VLOOKUP($B102,'Justerad allokering kvv'!$B$1:$AG$700,MATCH(G$1,'Justerad allokering kvv'!$B$1:$AF$1,0),FALSE)),VLOOKUP($B102,'Allokerad kvv'!$B$2:$AV$700,MATCH(G$1,'Allokerad kvv'!$B$1:$AV$1,0),FALSE),VLOOKUP($B102,'Justerad allokering kvv'!$B$1:$AG$700,MATCH(G$1,'Justerad allokering kvv'!$B$1:$AF$1,0),FALSE)))</f>
        <v>0</v>
      </c>
      <c r="H102">
        <f>IF($B102=" ","",IF(ISERROR(1/VLOOKUP($B102,'Justerad allokering kvv'!$B$1:$AG$700,MATCH(H$1,'Justerad allokering kvv'!$B$1:$AF$1,0),FALSE)),VLOOKUP($B102,'Allokerad kvv'!$B$2:$AV$700,MATCH(H$1,'Allokerad kvv'!$B$1:$AV$1,0),FALSE),VLOOKUP($B102,'Justerad allokering kvv'!$B$1:$AG$700,MATCH(H$1,'Justerad allokering kvv'!$B$1:$AF$1,0),FALSE)))</f>
        <v>0</v>
      </c>
      <c r="I102">
        <f>IF($B102=" ","",IF(ISERROR(1/VLOOKUP($B102,'Justerad allokering kvv'!$B$1:$AG$700,MATCH(I$1,'Justerad allokering kvv'!$B$1:$AF$1,0),FALSE)),VLOOKUP($B102,'Allokerad kvv'!$B$2:$AV$700,MATCH(I$1,'Allokerad kvv'!$B$1:$AV$1,0),FALSE),VLOOKUP($B102,'Justerad allokering kvv'!$B$1:$AG$700,MATCH(I$1,'Justerad allokering kvv'!$B$1:$AF$1,0),FALSE)))</f>
        <v>0</v>
      </c>
      <c r="J102">
        <f>IF($B102=" ","",IF(ISERROR(1/VLOOKUP($B102,'Justerad allokering kvv'!$B$1:$AG$700,MATCH(J$1,'Justerad allokering kvv'!$B$1:$AF$1,0),FALSE)),VLOOKUP($B102,'Allokerad kvv'!$B$2:$AV$700,MATCH(J$1,'Allokerad kvv'!$B$1:$AV$1,0),FALSE),VLOOKUP($B102,'Justerad allokering kvv'!$B$1:$AG$700,MATCH(J$1,'Justerad allokering kvv'!$B$1:$AF$1,0),FALSE)))</f>
        <v>0</v>
      </c>
      <c r="K102">
        <f>IF($B102=" ","",IF(ISERROR(1/VLOOKUP($B102,'Justerad allokering kvv'!$B$1:$AG$700,MATCH(K$1,'Justerad allokering kvv'!$B$1:$AF$1,0),FALSE)),VLOOKUP($B102,'Allokerad kvv'!$B$2:$AV$700,MATCH(K$1,'Allokerad kvv'!$B$1:$AV$1,0),FALSE),VLOOKUP($B102,'Justerad allokering kvv'!$B$1:$AG$700,MATCH(K$1,'Justerad allokering kvv'!$B$1:$AF$1,0),FALSE)))</f>
        <v>0</v>
      </c>
      <c r="L102">
        <f>IF($B102=" ","",IF(ISERROR(1/VLOOKUP($B102,'Justerad allokering kvv'!$B$1:$AG$700,MATCH(L$1,'Justerad allokering kvv'!$B$1:$AF$1,0),FALSE)),VLOOKUP($B102,'Allokerad kvv'!$B$2:$AV$700,MATCH(L$1,'Allokerad kvv'!$B$1:$AV$1,0),FALSE),VLOOKUP($B102,'Justerad allokering kvv'!$B$1:$AG$700,MATCH(L$1,'Justerad allokering kvv'!$B$1:$AF$1,0),FALSE)))</f>
        <v>0</v>
      </c>
      <c r="M102">
        <f>IF($B102=" ","",IF(ISERROR(1/VLOOKUP($B102,'Justerad allokering kvv'!$B$1:$AG$700,MATCH(M$1,'Justerad allokering kvv'!$B$1:$AF$1,0),FALSE)),VLOOKUP($B102,'Allokerad kvv'!$B$2:$AV$700,MATCH(M$1,'Allokerad kvv'!$B$1:$AV$1,0),FALSE),VLOOKUP($B102,'Justerad allokering kvv'!$B$1:$AG$700,MATCH(M$1,'Justerad allokering kvv'!$B$1:$AF$1,0),FALSE)))</f>
        <v>0</v>
      </c>
      <c r="N102">
        <f>IF($B102=" ","",IF(ISERROR(1/VLOOKUP($B102,'Justerad allokering kvv'!$B$1:$AG$700,MATCH(N$1,'Justerad allokering kvv'!$B$1:$AF$1,0),FALSE)),VLOOKUP($B102,'Allokerad kvv'!$B$2:$AV$700,MATCH(N$1,'Allokerad kvv'!$B$1:$AV$1,0),FALSE),VLOOKUP($B102,'Justerad allokering kvv'!$B$1:$AG$700,MATCH(N$1,'Justerad allokering kvv'!$B$1:$AF$1,0),FALSE)))</f>
        <v>0</v>
      </c>
      <c r="O102">
        <f>IF($B102=" ","",IF(ISERROR(1/VLOOKUP($B102,'Justerad allokering kvv'!$B$1:$AG$700,MATCH(O$1,'Justerad allokering kvv'!$B$1:$AF$1,0),FALSE)),VLOOKUP($B102,'Allokerad kvv'!$B$2:$AV$700,MATCH(O$1,'Allokerad kvv'!$B$1:$AV$1,0),FALSE),VLOOKUP($B102,'Justerad allokering kvv'!$B$1:$AG$700,MATCH(O$1,'Justerad allokering kvv'!$B$1:$AF$1,0),FALSE)))</f>
        <v>0</v>
      </c>
      <c r="P102">
        <f>IF($B102=" ","",IF(ISERROR(1/VLOOKUP($B102,'Justerad allokering kvv'!$B$1:$AG$700,MATCH(P$1,'Justerad allokering kvv'!$B$1:$AF$1,0),FALSE)),VLOOKUP($B102,'Allokerad kvv'!$B$2:$AV$700,MATCH(P$1,'Allokerad kvv'!$B$1:$AV$1,0),FALSE),VLOOKUP($B102,'Justerad allokering kvv'!$B$1:$AG$700,MATCH(P$1,'Justerad allokering kvv'!$B$1:$AF$1,0),FALSE)))</f>
        <v>0</v>
      </c>
      <c r="Q102">
        <f>IF($B102=" ","",IF(ISERROR(1/VLOOKUP($B102,'Justerad allokering kvv'!$B$1:$AG$700,MATCH(Q$1,'Justerad allokering kvv'!$B$1:$AF$1,0),FALSE)),VLOOKUP($B102,'Allokerad kvv'!$B$2:$AV$700,MATCH(Q$1,'Allokerad kvv'!$B$1:$AV$1,0),FALSE),VLOOKUP($B102,'Justerad allokering kvv'!$B$1:$AG$700,MATCH(Q$1,'Justerad allokering kvv'!$B$1:$AF$1,0),FALSE)))</f>
        <v>0</v>
      </c>
      <c r="R102">
        <f>IF($B102=" ","",IF(ISERROR(1/VLOOKUP($B102,'Justerad allokering kvv'!$B$1:$AG$700,MATCH(R$1,'Justerad allokering kvv'!$B$1:$AF$1,0),FALSE)),VLOOKUP($B102,'Allokerad kvv'!$B$2:$AV$700,MATCH(R$1,'Allokerad kvv'!$B$1:$AV$1,0),FALSE),VLOOKUP($B102,'Justerad allokering kvv'!$B$1:$AG$700,MATCH(R$1,'Justerad allokering kvv'!$B$1:$AF$1,0),FALSE)))</f>
        <v>0</v>
      </c>
      <c r="S102">
        <f>IF($B102=" ","",IF(ISERROR(1/VLOOKUP($B102,'Justerad allokering kvv'!$B$1:$AG$700,MATCH(S$1,'Justerad allokering kvv'!$B$1:$AF$1,0),FALSE)),VLOOKUP($B102,'Allokerad kvv'!$B$2:$AV$700,MATCH(S$1,'Allokerad kvv'!$B$1:$AV$1,0),FALSE),VLOOKUP($B102,'Justerad allokering kvv'!$B$1:$AG$700,MATCH(S$1,'Justerad allokering kvv'!$B$1:$AF$1,0),FALSE)))</f>
        <v>0</v>
      </c>
      <c r="T102">
        <f>IF($B102=" ","",IF(ISERROR(1/VLOOKUP($B102,'Justerad allokering kvv'!$B$1:$AG$700,MATCH(T$1,'Justerad allokering kvv'!$B$1:$AF$1,0),FALSE)),VLOOKUP($B102,'Allokerad kvv'!$B$2:$AV$700,MATCH(T$1,'Allokerad kvv'!$B$1:$AV$1,0),FALSE),VLOOKUP($B102,'Justerad allokering kvv'!$B$1:$AG$700,MATCH(T$1,'Justerad allokering kvv'!$B$1:$AF$1,0),FALSE)))</f>
        <v>0</v>
      </c>
      <c r="U102">
        <f>IF($B102=" ","",IF(ISERROR(1/VLOOKUP($B102,'Justerad allokering kvv'!$B$1:$AG$700,MATCH(U$1,'Justerad allokering kvv'!$B$1:$AF$1,0),FALSE)),VLOOKUP($B102,'Allokerad kvv'!$B$2:$AV$700,MATCH(U$1,'Allokerad kvv'!$B$1:$AV$1,0),FALSE),VLOOKUP($B102,'Justerad allokering kvv'!$B$1:$AG$700,MATCH(U$1,'Justerad allokering kvv'!$B$1:$AF$1,0),FALSE)))</f>
        <v>0</v>
      </c>
      <c r="V102">
        <f>IF($B102=" ","",IF(ISERROR(1/VLOOKUP($B102,'Justerad allokering kvv'!$B$1:$AG$700,MATCH(V$1,'Justerad allokering kvv'!$B$1:$AF$1,0),FALSE)),VLOOKUP($B102,'Allokerad kvv'!$B$2:$AV$700,MATCH(V$1,'Allokerad kvv'!$B$1:$AV$1,0),FALSE),VLOOKUP($B102,'Justerad allokering kvv'!$B$1:$AG$700,MATCH(V$1,'Justerad allokering kvv'!$B$1:$AF$1,0),FALSE)))</f>
        <v>0</v>
      </c>
      <c r="W102">
        <f>IF($B102=" ","",IF(ISERROR(1/VLOOKUP($B102,'Justerad allokering kvv'!$B$1:$AG$700,MATCH(W$1,'Justerad allokering kvv'!$B$1:$AF$1,0),FALSE)),VLOOKUP($B102,'Allokerad kvv'!$B$2:$AV$700,MATCH(W$1,'Allokerad kvv'!$B$1:$AV$1,0),FALSE),VLOOKUP($B102,'Justerad allokering kvv'!$B$1:$AG$700,MATCH(W$1,'Justerad allokering kvv'!$B$1:$AF$1,0),FALSE)))</f>
        <v>0</v>
      </c>
      <c r="X102">
        <f>IF($B102=" ","",IF(ISERROR(1/VLOOKUP($B102,'Justerad allokering kvv'!$B$1:$AG$700,MATCH(X$1,'Justerad allokering kvv'!$B$1:$AF$1,0),FALSE)),VLOOKUP($B102,'Allokerad kvv'!$B$2:$AV$700,MATCH(X$1,'Allokerad kvv'!$B$1:$AV$1,0),FALSE),VLOOKUP($B102,'Justerad allokering kvv'!$B$1:$AG$700,MATCH(X$1,'Justerad allokering kvv'!$B$1:$AF$1,0),FALSE)))</f>
        <v>0</v>
      </c>
      <c r="Y102">
        <f>IF($B102=" ","",IF(ISERROR(1/VLOOKUP($B102,'Justerad allokering kvv'!$B$1:$AG$700,MATCH(Y$1,'Justerad allokering kvv'!$B$1:$AF$1,0),FALSE)),VLOOKUP($B102,'Allokerad kvv'!$B$2:$AV$700,MATCH(Y$1,'Allokerad kvv'!$B$1:$AV$1,0),FALSE),VLOOKUP($B102,'Justerad allokering kvv'!$B$1:$AG$700,MATCH(Y$1,'Justerad allokering kvv'!$B$1:$AF$1,0),FALSE)))</f>
        <v>0</v>
      </c>
      <c r="AB102">
        <f>IFERROR(VLOOKUP($B102,Kraftvärmeprod!$B$1:$AO$424,MATCH("Tillförd energi från rökgaskondensering (GWh)",Kraftvärmeprod!$B$1:$AG$1,0),FALSE)/1,0)</f>
        <v>0</v>
      </c>
      <c r="AE102" s="122">
        <f t="shared" si="4"/>
        <v>0</v>
      </c>
      <c r="AG102">
        <f t="shared" si="5"/>
        <v>0</v>
      </c>
      <c r="AH102">
        <f t="shared" si="6"/>
        <v>0</v>
      </c>
      <c r="AI102" t="str">
        <f>IF(AH102=0,"",AH102/VLOOKUP(B102,Kraftvärmeprod!$B$1:$BC$480,MATCH("Summa tillförd energi exklusive rökgaskondensering",Kraftvärmeprod!$B$1:$BC$1,0),FALSE))</f>
        <v/>
      </c>
      <c r="AK102">
        <f t="shared" si="7"/>
        <v>0</v>
      </c>
    </row>
    <row r="103" spans="1:37" x14ac:dyDescent="0.25">
      <c r="A103" s="2" t="s">
        <v>162</v>
      </c>
      <c r="B103" s="2" t="s">
        <v>170</v>
      </c>
      <c r="C103">
        <f>IF($B103=" ","",IF(ISERROR(1/VLOOKUP($B103,'Justerad allokering kvv'!$B$1:$AG$700,MATCH(C$1,'Justerad allokering kvv'!$B$1:$AF$1,0),FALSE)),VLOOKUP($B103,'Allokerad kvv'!$B$2:$AV$700,MATCH(C$1,'Allokerad kvv'!$B$1:$AV$1,0),FALSE),VLOOKUP($B103,'Justerad allokering kvv'!$B$1:$AG$700,MATCH(C$1,'Justerad allokering kvv'!$B$1:$AF$1,0),FALSE)))</f>
        <v>0</v>
      </c>
      <c r="D103">
        <f>IF($B103=" ","",IF(ISERROR(1/VLOOKUP($B103,'Justerad allokering kvv'!$B$1:$AG$700,MATCH(D$1,'Justerad allokering kvv'!$B$1:$AF$1,0),FALSE)),VLOOKUP($B103,'Allokerad kvv'!$B$2:$AV$700,MATCH(D$1,'Allokerad kvv'!$B$1:$AV$1,0),FALSE),VLOOKUP($B103,'Justerad allokering kvv'!$B$1:$AG$700,MATCH(D$1,'Justerad allokering kvv'!$B$1:$AF$1,0),FALSE)))</f>
        <v>0</v>
      </c>
      <c r="E103">
        <f>IF($B103=" ","",IF(ISERROR(1/VLOOKUP($B103,'Justerad allokering kvv'!$B$1:$AG$700,MATCH(E$1,'Justerad allokering kvv'!$B$1:$AF$1,0),FALSE)),VLOOKUP($B103,'Allokerad kvv'!$B$2:$AV$700,MATCH(E$1,'Allokerad kvv'!$B$1:$AV$1,0),FALSE),VLOOKUP($B103,'Justerad allokering kvv'!$B$1:$AG$700,MATCH(E$1,'Justerad allokering kvv'!$B$1:$AF$1,0),FALSE)))</f>
        <v>0</v>
      </c>
      <c r="F103">
        <f>IF($B103=" ","",IF(ISERROR(1/VLOOKUP($B103,'Justerad allokering kvv'!$B$1:$AG$700,MATCH(F$1,'Justerad allokering kvv'!$B$1:$AF$1,0),FALSE)),VLOOKUP($B103,'Allokerad kvv'!$B$2:$AV$700,MATCH(F$1,'Allokerad kvv'!$B$1:$AV$1,0),FALSE),VLOOKUP($B103,'Justerad allokering kvv'!$B$1:$AG$700,MATCH(F$1,'Justerad allokering kvv'!$B$1:$AF$1,0),FALSE)))</f>
        <v>0</v>
      </c>
      <c r="G103">
        <f>IF($B103=" ","",IF(ISERROR(1/VLOOKUP($B103,'Justerad allokering kvv'!$B$1:$AG$700,MATCH(G$1,'Justerad allokering kvv'!$B$1:$AF$1,0),FALSE)),VLOOKUP($B103,'Allokerad kvv'!$B$2:$AV$700,MATCH(G$1,'Allokerad kvv'!$B$1:$AV$1,0),FALSE),VLOOKUP($B103,'Justerad allokering kvv'!$B$1:$AG$700,MATCH(G$1,'Justerad allokering kvv'!$B$1:$AF$1,0),FALSE)))</f>
        <v>0</v>
      </c>
      <c r="H103">
        <f>IF($B103=" ","",IF(ISERROR(1/VLOOKUP($B103,'Justerad allokering kvv'!$B$1:$AG$700,MATCH(H$1,'Justerad allokering kvv'!$B$1:$AF$1,0),FALSE)),VLOOKUP($B103,'Allokerad kvv'!$B$2:$AV$700,MATCH(H$1,'Allokerad kvv'!$B$1:$AV$1,0),FALSE),VLOOKUP($B103,'Justerad allokering kvv'!$B$1:$AG$700,MATCH(H$1,'Justerad allokering kvv'!$B$1:$AF$1,0),FALSE)))</f>
        <v>0</v>
      </c>
      <c r="I103">
        <f>IF($B103=" ","",IF(ISERROR(1/VLOOKUP($B103,'Justerad allokering kvv'!$B$1:$AG$700,MATCH(I$1,'Justerad allokering kvv'!$B$1:$AF$1,0),FALSE)),VLOOKUP($B103,'Allokerad kvv'!$B$2:$AV$700,MATCH(I$1,'Allokerad kvv'!$B$1:$AV$1,0),FALSE),VLOOKUP($B103,'Justerad allokering kvv'!$B$1:$AG$700,MATCH(I$1,'Justerad allokering kvv'!$B$1:$AF$1,0),FALSE)))</f>
        <v>0</v>
      </c>
      <c r="J103">
        <f>IF($B103=" ","",IF(ISERROR(1/VLOOKUP($B103,'Justerad allokering kvv'!$B$1:$AG$700,MATCH(J$1,'Justerad allokering kvv'!$B$1:$AF$1,0),FALSE)),VLOOKUP($B103,'Allokerad kvv'!$B$2:$AV$700,MATCH(J$1,'Allokerad kvv'!$B$1:$AV$1,0),FALSE),VLOOKUP($B103,'Justerad allokering kvv'!$B$1:$AG$700,MATCH(J$1,'Justerad allokering kvv'!$B$1:$AF$1,0),FALSE)))</f>
        <v>0</v>
      </c>
      <c r="K103">
        <f>IF($B103=" ","",IF(ISERROR(1/VLOOKUP($B103,'Justerad allokering kvv'!$B$1:$AG$700,MATCH(K$1,'Justerad allokering kvv'!$B$1:$AF$1,0),FALSE)),VLOOKUP($B103,'Allokerad kvv'!$B$2:$AV$700,MATCH(K$1,'Allokerad kvv'!$B$1:$AV$1,0),FALSE),VLOOKUP($B103,'Justerad allokering kvv'!$B$1:$AG$700,MATCH(K$1,'Justerad allokering kvv'!$B$1:$AF$1,0),FALSE)))</f>
        <v>0</v>
      </c>
      <c r="L103">
        <f>IF($B103=" ","",IF(ISERROR(1/VLOOKUP($B103,'Justerad allokering kvv'!$B$1:$AG$700,MATCH(L$1,'Justerad allokering kvv'!$B$1:$AF$1,0),FALSE)),VLOOKUP($B103,'Allokerad kvv'!$B$2:$AV$700,MATCH(L$1,'Allokerad kvv'!$B$1:$AV$1,0),FALSE),VLOOKUP($B103,'Justerad allokering kvv'!$B$1:$AG$700,MATCH(L$1,'Justerad allokering kvv'!$B$1:$AF$1,0),FALSE)))</f>
        <v>0</v>
      </c>
      <c r="M103">
        <f>IF($B103=" ","",IF(ISERROR(1/VLOOKUP($B103,'Justerad allokering kvv'!$B$1:$AG$700,MATCH(M$1,'Justerad allokering kvv'!$B$1:$AF$1,0),FALSE)),VLOOKUP($B103,'Allokerad kvv'!$B$2:$AV$700,MATCH(M$1,'Allokerad kvv'!$B$1:$AV$1,0),FALSE),VLOOKUP($B103,'Justerad allokering kvv'!$B$1:$AG$700,MATCH(M$1,'Justerad allokering kvv'!$B$1:$AF$1,0),FALSE)))</f>
        <v>0</v>
      </c>
      <c r="N103">
        <f>IF($B103=" ","",IF(ISERROR(1/VLOOKUP($B103,'Justerad allokering kvv'!$B$1:$AG$700,MATCH(N$1,'Justerad allokering kvv'!$B$1:$AF$1,0),FALSE)),VLOOKUP($B103,'Allokerad kvv'!$B$2:$AV$700,MATCH(N$1,'Allokerad kvv'!$B$1:$AV$1,0),FALSE),VLOOKUP($B103,'Justerad allokering kvv'!$B$1:$AG$700,MATCH(N$1,'Justerad allokering kvv'!$B$1:$AF$1,0),FALSE)))</f>
        <v>0</v>
      </c>
      <c r="O103">
        <f>IF($B103=" ","",IF(ISERROR(1/VLOOKUP($B103,'Justerad allokering kvv'!$B$1:$AG$700,MATCH(O$1,'Justerad allokering kvv'!$B$1:$AF$1,0),FALSE)),VLOOKUP($B103,'Allokerad kvv'!$B$2:$AV$700,MATCH(O$1,'Allokerad kvv'!$B$1:$AV$1,0),FALSE),VLOOKUP($B103,'Justerad allokering kvv'!$B$1:$AG$700,MATCH(O$1,'Justerad allokering kvv'!$B$1:$AF$1,0),FALSE)))</f>
        <v>0</v>
      </c>
      <c r="P103">
        <f>IF($B103=" ","",IF(ISERROR(1/VLOOKUP($B103,'Justerad allokering kvv'!$B$1:$AG$700,MATCH(P$1,'Justerad allokering kvv'!$B$1:$AF$1,0),FALSE)),VLOOKUP($B103,'Allokerad kvv'!$B$2:$AV$700,MATCH(P$1,'Allokerad kvv'!$B$1:$AV$1,0),FALSE),VLOOKUP($B103,'Justerad allokering kvv'!$B$1:$AG$700,MATCH(P$1,'Justerad allokering kvv'!$B$1:$AF$1,0),FALSE)))</f>
        <v>0</v>
      </c>
      <c r="Q103">
        <f>IF($B103=" ","",IF(ISERROR(1/VLOOKUP($B103,'Justerad allokering kvv'!$B$1:$AG$700,MATCH(Q$1,'Justerad allokering kvv'!$B$1:$AF$1,0),FALSE)),VLOOKUP($B103,'Allokerad kvv'!$B$2:$AV$700,MATCH(Q$1,'Allokerad kvv'!$B$1:$AV$1,0),FALSE),VLOOKUP($B103,'Justerad allokering kvv'!$B$1:$AG$700,MATCH(Q$1,'Justerad allokering kvv'!$B$1:$AF$1,0),FALSE)))</f>
        <v>0</v>
      </c>
      <c r="R103">
        <f>IF($B103=" ","",IF(ISERROR(1/VLOOKUP($B103,'Justerad allokering kvv'!$B$1:$AG$700,MATCH(R$1,'Justerad allokering kvv'!$B$1:$AF$1,0),FALSE)),VLOOKUP($B103,'Allokerad kvv'!$B$2:$AV$700,MATCH(R$1,'Allokerad kvv'!$B$1:$AV$1,0),FALSE),VLOOKUP($B103,'Justerad allokering kvv'!$B$1:$AG$700,MATCH(R$1,'Justerad allokering kvv'!$B$1:$AF$1,0),FALSE)))</f>
        <v>0</v>
      </c>
      <c r="S103">
        <f>IF($B103=" ","",IF(ISERROR(1/VLOOKUP($B103,'Justerad allokering kvv'!$B$1:$AG$700,MATCH(S$1,'Justerad allokering kvv'!$B$1:$AF$1,0),FALSE)),VLOOKUP($B103,'Allokerad kvv'!$B$2:$AV$700,MATCH(S$1,'Allokerad kvv'!$B$1:$AV$1,0),FALSE),VLOOKUP($B103,'Justerad allokering kvv'!$B$1:$AG$700,MATCH(S$1,'Justerad allokering kvv'!$B$1:$AF$1,0),FALSE)))</f>
        <v>0</v>
      </c>
      <c r="T103">
        <f>IF($B103=" ","",IF(ISERROR(1/VLOOKUP($B103,'Justerad allokering kvv'!$B$1:$AG$700,MATCH(T$1,'Justerad allokering kvv'!$B$1:$AF$1,0),FALSE)),VLOOKUP($B103,'Allokerad kvv'!$B$2:$AV$700,MATCH(T$1,'Allokerad kvv'!$B$1:$AV$1,0),FALSE),VLOOKUP($B103,'Justerad allokering kvv'!$B$1:$AG$700,MATCH(T$1,'Justerad allokering kvv'!$B$1:$AF$1,0),FALSE)))</f>
        <v>0</v>
      </c>
      <c r="U103">
        <f>IF($B103=" ","",IF(ISERROR(1/VLOOKUP($B103,'Justerad allokering kvv'!$B$1:$AG$700,MATCH(U$1,'Justerad allokering kvv'!$B$1:$AF$1,0),FALSE)),VLOOKUP($B103,'Allokerad kvv'!$B$2:$AV$700,MATCH(U$1,'Allokerad kvv'!$B$1:$AV$1,0),FALSE),VLOOKUP($B103,'Justerad allokering kvv'!$B$1:$AG$700,MATCH(U$1,'Justerad allokering kvv'!$B$1:$AF$1,0),FALSE)))</f>
        <v>0</v>
      </c>
      <c r="V103">
        <f>IF($B103=" ","",IF(ISERROR(1/VLOOKUP($B103,'Justerad allokering kvv'!$B$1:$AG$700,MATCH(V$1,'Justerad allokering kvv'!$B$1:$AF$1,0),FALSE)),VLOOKUP($B103,'Allokerad kvv'!$B$2:$AV$700,MATCH(V$1,'Allokerad kvv'!$B$1:$AV$1,0),FALSE),VLOOKUP($B103,'Justerad allokering kvv'!$B$1:$AG$700,MATCH(V$1,'Justerad allokering kvv'!$B$1:$AF$1,0),FALSE)))</f>
        <v>0</v>
      </c>
      <c r="W103">
        <f>IF($B103=" ","",IF(ISERROR(1/VLOOKUP($B103,'Justerad allokering kvv'!$B$1:$AG$700,MATCH(W$1,'Justerad allokering kvv'!$B$1:$AF$1,0),FALSE)),VLOOKUP($B103,'Allokerad kvv'!$B$2:$AV$700,MATCH(W$1,'Allokerad kvv'!$B$1:$AV$1,0),FALSE),VLOOKUP($B103,'Justerad allokering kvv'!$B$1:$AG$700,MATCH(W$1,'Justerad allokering kvv'!$B$1:$AF$1,0),FALSE)))</f>
        <v>0</v>
      </c>
      <c r="X103">
        <f>IF($B103=" ","",IF(ISERROR(1/VLOOKUP($B103,'Justerad allokering kvv'!$B$1:$AG$700,MATCH(X$1,'Justerad allokering kvv'!$B$1:$AF$1,0),FALSE)),VLOOKUP($B103,'Allokerad kvv'!$B$2:$AV$700,MATCH(X$1,'Allokerad kvv'!$B$1:$AV$1,0),FALSE),VLOOKUP($B103,'Justerad allokering kvv'!$B$1:$AG$700,MATCH(X$1,'Justerad allokering kvv'!$B$1:$AF$1,0),FALSE)))</f>
        <v>0</v>
      </c>
      <c r="Y103">
        <f>IF($B103=" ","",IF(ISERROR(1/VLOOKUP($B103,'Justerad allokering kvv'!$B$1:$AG$700,MATCH(Y$1,'Justerad allokering kvv'!$B$1:$AF$1,0),FALSE)),VLOOKUP($B103,'Allokerad kvv'!$B$2:$AV$700,MATCH(Y$1,'Allokerad kvv'!$B$1:$AV$1,0),FALSE),VLOOKUP($B103,'Justerad allokering kvv'!$B$1:$AG$700,MATCH(Y$1,'Justerad allokering kvv'!$B$1:$AF$1,0),FALSE)))</f>
        <v>0</v>
      </c>
      <c r="AB103">
        <f>IFERROR(VLOOKUP($B103,Kraftvärmeprod!$B$1:$AO$424,MATCH("Tillförd energi från rökgaskondensering (GWh)",Kraftvärmeprod!$B$1:$AG$1,0),FALSE)/1,0)</f>
        <v>0</v>
      </c>
      <c r="AE103" s="122">
        <f t="shared" si="4"/>
        <v>0</v>
      </c>
      <c r="AG103">
        <f t="shared" si="5"/>
        <v>0</v>
      </c>
      <c r="AH103">
        <f t="shared" si="6"/>
        <v>0</v>
      </c>
      <c r="AI103" t="str">
        <f>IF(AH103=0,"",AH103/VLOOKUP(B103,Kraftvärmeprod!$B$1:$BC$480,MATCH("Summa tillförd energi exklusive rökgaskondensering",Kraftvärmeprod!$B$1:$BC$1,0),FALSE))</f>
        <v/>
      </c>
      <c r="AK103">
        <f t="shared" si="7"/>
        <v>0</v>
      </c>
    </row>
    <row r="104" spans="1:37" x14ac:dyDescent="0.25">
      <c r="A104" s="2" t="s">
        <v>162</v>
      </c>
      <c r="B104" s="2" t="s">
        <v>171</v>
      </c>
      <c r="C104">
        <f>IF($B104=" ","",IF(ISERROR(1/VLOOKUP($B104,'Justerad allokering kvv'!$B$1:$AG$700,MATCH(C$1,'Justerad allokering kvv'!$B$1:$AF$1,0),FALSE)),VLOOKUP($B104,'Allokerad kvv'!$B$2:$AV$700,MATCH(C$1,'Allokerad kvv'!$B$1:$AV$1,0),FALSE),VLOOKUP($B104,'Justerad allokering kvv'!$B$1:$AG$700,MATCH(C$1,'Justerad allokering kvv'!$B$1:$AF$1,0),FALSE)))</f>
        <v>0</v>
      </c>
      <c r="D104">
        <f>IF($B104=" ","",IF(ISERROR(1/VLOOKUP($B104,'Justerad allokering kvv'!$B$1:$AG$700,MATCH(D$1,'Justerad allokering kvv'!$B$1:$AF$1,0),FALSE)),VLOOKUP($B104,'Allokerad kvv'!$B$2:$AV$700,MATCH(D$1,'Allokerad kvv'!$B$1:$AV$1,0),FALSE),VLOOKUP($B104,'Justerad allokering kvv'!$B$1:$AG$700,MATCH(D$1,'Justerad allokering kvv'!$B$1:$AF$1,0),FALSE)))</f>
        <v>0</v>
      </c>
      <c r="E104">
        <f>IF($B104=" ","",IF(ISERROR(1/VLOOKUP($B104,'Justerad allokering kvv'!$B$1:$AG$700,MATCH(E$1,'Justerad allokering kvv'!$B$1:$AF$1,0),FALSE)),VLOOKUP($B104,'Allokerad kvv'!$B$2:$AV$700,MATCH(E$1,'Allokerad kvv'!$B$1:$AV$1,0),FALSE),VLOOKUP($B104,'Justerad allokering kvv'!$B$1:$AG$700,MATCH(E$1,'Justerad allokering kvv'!$B$1:$AF$1,0),FALSE)))</f>
        <v>0</v>
      </c>
      <c r="F104">
        <f>IF($B104=" ","",IF(ISERROR(1/VLOOKUP($B104,'Justerad allokering kvv'!$B$1:$AG$700,MATCH(F$1,'Justerad allokering kvv'!$B$1:$AF$1,0),FALSE)),VLOOKUP($B104,'Allokerad kvv'!$B$2:$AV$700,MATCH(F$1,'Allokerad kvv'!$B$1:$AV$1,0),FALSE),VLOOKUP($B104,'Justerad allokering kvv'!$B$1:$AG$700,MATCH(F$1,'Justerad allokering kvv'!$B$1:$AF$1,0),FALSE)))</f>
        <v>0</v>
      </c>
      <c r="G104">
        <f>IF($B104=" ","",IF(ISERROR(1/VLOOKUP($B104,'Justerad allokering kvv'!$B$1:$AG$700,MATCH(G$1,'Justerad allokering kvv'!$B$1:$AF$1,0),FALSE)),VLOOKUP($B104,'Allokerad kvv'!$B$2:$AV$700,MATCH(G$1,'Allokerad kvv'!$B$1:$AV$1,0),FALSE),VLOOKUP($B104,'Justerad allokering kvv'!$B$1:$AG$700,MATCH(G$1,'Justerad allokering kvv'!$B$1:$AF$1,0),FALSE)))</f>
        <v>0</v>
      </c>
      <c r="H104">
        <f>IF($B104=" ","",IF(ISERROR(1/VLOOKUP($B104,'Justerad allokering kvv'!$B$1:$AG$700,MATCH(H$1,'Justerad allokering kvv'!$B$1:$AF$1,0),FALSE)),VLOOKUP($B104,'Allokerad kvv'!$B$2:$AV$700,MATCH(H$1,'Allokerad kvv'!$B$1:$AV$1,0),FALSE),VLOOKUP($B104,'Justerad allokering kvv'!$B$1:$AG$700,MATCH(H$1,'Justerad allokering kvv'!$B$1:$AF$1,0),FALSE)))</f>
        <v>0</v>
      </c>
      <c r="I104">
        <f>IF($B104=" ","",IF(ISERROR(1/VLOOKUP($B104,'Justerad allokering kvv'!$B$1:$AG$700,MATCH(I$1,'Justerad allokering kvv'!$B$1:$AF$1,0),FALSE)),VLOOKUP($B104,'Allokerad kvv'!$B$2:$AV$700,MATCH(I$1,'Allokerad kvv'!$B$1:$AV$1,0),FALSE),VLOOKUP($B104,'Justerad allokering kvv'!$B$1:$AG$700,MATCH(I$1,'Justerad allokering kvv'!$B$1:$AF$1,0),FALSE)))</f>
        <v>0</v>
      </c>
      <c r="J104">
        <f>IF($B104=" ","",IF(ISERROR(1/VLOOKUP($B104,'Justerad allokering kvv'!$B$1:$AG$700,MATCH(J$1,'Justerad allokering kvv'!$B$1:$AF$1,0),FALSE)),VLOOKUP($B104,'Allokerad kvv'!$B$2:$AV$700,MATCH(J$1,'Allokerad kvv'!$B$1:$AV$1,0),FALSE),VLOOKUP($B104,'Justerad allokering kvv'!$B$1:$AG$700,MATCH(J$1,'Justerad allokering kvv'!$B$1:$AF$1,0),FALSE)))</f>
        <v>0</v>
      </c>
      <c r="K104">
        <f>IF($B104=" ","",IF(ISERROR(1/VLOOKUP($B104,'Justerad allokering kvv'!$B$1:$AG$700,MATCH(K$1,'Justerad allokering kvv'!$B$1:$AF$1,0),FALSE)),VLOOKUP($B104,'Allokerad kvv'!$B$2:$AV$700,MATCH(K$1,'Allokerad kvv'!$B$1:$AV$1,0),FALSE),VLOOKUP($B104,'Justerad allokering kvv'!$B$1:$AG$700,MATCH(K$1,'Justerad allokering kvv'!$B$1:$AF$1,0),FALSE)))</f>
        <v>0</v>
      </c>
      <c r="L104">
        <f>IF($B104=" ","",IF(ISERROR(1/VLOOKUP($B104,'Justerad allokering kvv'!$B$1:$AG$700,MATCH(L$1,'Justerad allokering kvv'!$B$1:$AF$1,0),FALSE)),VLOOKUP($B104,'Allokerad kvv'!$B$2:$AV$700,MATCH(L$1,'Allokerad kvv'!$B$1:$AV$1,0),FALSE),VLOOKUP($B104,'Justerad allokering kvv'!$B$1:$AG$700,MATCH(L$1,'Justerad allokering kvv'!$B$1:$AF$1,0),FALSE)))</f>
        <v>0</v>
      </c>
      <c r="M104">
        <f>IF($B104=" ","",IF(ISERROR(1/VLOOKUP($B104,'Justerad allokering kvv'!$B$1:$AG$700,MATCH(M$1,'Justerad allokering kvv'!$B$1:$AF$1,0),FALSE)),VLOOKUP($B104,'Allokerad kvv'!$B$2:$AV$700,MATCH(M$1,'Allokerad kvv'!$B$1:$AV$1,0),FALSE),VLOOKUP($B104,'Justerad allokering kvv'!$B$1:$AG$700,MATCH(M$1,'Justerad allokering kvv'!$B$1:$AF$1,0),FALSE)))</f>
        <v>0</v>
      </c>
      <c r="N104">
        <f>IF($B104=" ","",IF(ISERROR(1/VLOOKUP($B104,'Justerad allokering kvv'!$B$1:$AG$700,MATCH(N$1,'Justerad allokering kvv'!$B$1:$AF$1,0),FALSE)),VLOOKUP($B104,'Allokerad kvv'!$B$2:$AV$700,MATCH(N$1,'Allokerad kvv'!$B$1:$AV$1,0),FALSE),VLOOKUP($B104,'Justerad allokering kvv'!$B$1:$AG$700,MATCH(N$1,'Justerad allokering kvv'!$B$1:$AF$1,0),FALSE)))</f>
        <v>0</v>
      </c>
      <c r="O104">
        <f>IF($B104=" ","",IF(ISERROR(1/VLOOKUP($B104,'Justerad allokering kvv'!$B$1:$AG$700,MATCH(O$1,'Justerad allokering kvv'!$B$1:$AF$1,0),FALSE)),VLOOKUP($B104,'Allokerad kvv'!$B$2:$AV$700,MATCH(O$1,'Allokerad kvv'!$B$1:$AV$1,0),FALSE),VLOOKUP($B104,'Justerad allokering kvv'!$B$1:$AG$700,MATCH(O$1,'Justerad allokering kvv'!$B$1:$AF$1,0),FALSE)))</f>
        <v>0</v>
      </c>
      <c r="P104">
        <f>IF($B104=" ","",IF(ISERROR(1/VLOOKUP($B104,'Justerad allokering kvv'!$B$1:$AG$700,MATCH(P$1,'Justerad allokering kvv'!$B$1:$AF$1,0),FALSE)),VLOOKUP($B104,'Allokerad kvv'!$B$2:$AV$700,MATCH(P$1,'Allokerad kvv'!$B$1:$AV$1,0),FALSE),VLOOKUP($B104,'Justerad allokering kvv'!$B$1:$AG$700,MATCH(P$1,'Justerad allokering kvv'!$B$1:$AF$1,0),FALSE)))</f>
        <v>0</v>
      </c>
      <c r="Q104">
        <f>IF($B104=" ","",IF(ISERROR(1/VLOOKUP($B104,'Justerad allokering kvv'!$B$1:$AG$700,MATCH(Q$1,'Justerad allokering kvv'!$B$1:$AF$1,0),FALSE)),VLOOKUP($B104,'Allokerad kvv'!$B$2:$AV$700,MATCH(Q$1,'Allokerad kvv'!$B$1:$AV$1,0),FALSE),VLOOKUP($B104,'Justerad allokering kvv'!$B$1:$AG$700,MATCH(Q$1,'Justerad allokering kvv'!$B$1:$AF$1,0),FALSE)))</f>
        <v>0</v>
      </c>
      <c r="R104">
        <f>IF($B104=" ","",IF(ISERROR(1/VLOOKUP($B104,'Justerad allokering kvv'!$B$1:$AG$700,MATCH(R$1,'Justerad allokering kvv'!$B$1:$AF$1,0),FALSE)),VLOOKUP($B104,'Allokerad kvv'!$B$2:$AV$700,MATCH(R$1,'Allokerad kvv'!$B$1:$AV$1,0),FALSE),VLOOKUP($B104,'Justerad allokering kvv'!$B$1:$AG$700,MATCH(R$1,'Justerad allokering kvv'!$B$1:$AF$1,0),FALSE)))</f>
        <v>0</v>
      </c>
      <c r="S104">
        <f>IF($B104=" ","",IF(ISERROR(1/VLOOKUP($B104,'Justerad allokering kvv'!$B$1:$AG$700,MATCH(S$1,'Justerad allokering kvv'!$B$1:$AF$1,0),FALSE)),VLOOKUP($B104,'Allokerad kvv'!$B$2:$AV$700,MATCH(S$1,'Allokerad kvv'!$B$1:$AV$1,0),FALSE),VLOOKUP($B104,'Justerad allokering kvv'!$B$1:$AG$700,MATCH(S$1,'Justerad allokering kvv'!$B$1:$AF$1,0),FALSE)))</f>
        <v>0</v>
      </c>
      <c r="T104">
        <f>IF($B104=" ","",IF(ISERROR(1/VLOOKUP($B104,'Justerad allokering kvv'!$B$1:$AG$700,MATCH(T$1,'Justerad allokering kvv'!$B$1:$AF$1,0),FALSE)),VLOOKUP($B104,'Allokerad kvv'!$B$2:$AV$700,MATCH(T$1,'Allokerad kvv'!$B$1:$AV$1,0),FALSE),VLOOKUP($B104,'Justerad allokering kvv'!$B$1:$AG$700,MATCH(T$1,'Justerad allokering kvv'!$B$1:$AF$1,0),FALSE)))</f>
        <v>0</v>
      </c>
      <c r="U104">
        <f>IF($B104=" ","",IF(ISERROR(1/VLOOKUP($B104,'Justerad allokering kvv'!$B$1:$AG$700,MATCH(U$1,'Justerad allokering kvv'!$B$1:$AF$1,0),FALSE)),VLOOKUP($B104,'Allokerad kvv'!$B$2:$AV$700,MATCH(U$1,'Allokerad kvv'!$B$1:$AV$1,0),FALSE),VLOOKUP($B104,'Justerad allokering kvv'!$B$1:$AG$700,MATCH(U$1,'Justerad allokering kvv'!$B$1:$AF$1,0),FALSE)))</f>
        <v>0</v>
      </c>
      <c r="V104">
        <f>IF($B104=" ","",IF(ISERROR(1/VLOOKUP($B104,'Justerad allokering kvv'!$B$1:$AG$700,MATCH(V$1,'Justerad allokering kvv'!$B$1:$AF$1,0),FALSE)),VLOOKUP($B104,'Allokerad kvv'!$B$2:$AV$700,MATCH(V$1,'Allokerad kvv'!$B$1:$AV$1,0),FALSE),VLOOKUP($B104,'Justerad allokering kvv'!$B$1:$AG$700,MATCH(V$1,'Justerad allokering kvv'!$B$1:$AF$1,0),FALSE)))</f>
        <v>0</v>
      </c>
      <c r="W104">
        <f>IF($B104=" ","",IF(ISERROR(1/VLOOKUP($B104,'Justerad allokering kvv'!$B$1:$AG$700,MATCH(W$1,'Justerad allokering kvv'!$B$1:$AF$1,0),FALSE)),VLOOKUP($B104,'Allokerad kvv'!$B$2:$AV$700,MATCH(W$1,'Allokerad kvv'!$B$1:$AV$1,0),FALSE),VLOOKUP($B104,'Justerad allokering kvv'!$B$1:$AG$700,MATCH(W$1,'Justerad allokering kvv'!$B$1:$AF$1,0),FALSE)))</f>
        <v>0</v>
      </c>
      <c r="X104">
        <f>IF($B104=" ","",IF(ISERROR(1/VLOOKUP($B104,'Justerad allokering kvv'!$B$1:$AG$700,MATCH(X$1,'Justerad allokering kvv'!$B$1:$AF$1,0),FALSE)),VLOOKUP($B104,'Allokerad kvv'!$B$2:$AV$700,MATCH(X$1,'Allokerad kvv'!$B$1:$AV$1,0),FALSE),VLOOKUP($B104,'Justerad allokering kvv'!$B$1:$AG$700,MATCH(X$1,'Justerad allokering kvv'!$B$1:$AF$1,0),FALSE)))</f>
        <v>0</v>
      </c>
      <c r="Y104">
        <f>IF($B104=" ","",IF(ISERROR(1/VLOOKUP($B104,'Justerad allokering kvv'!$B$1:$AG$700,MATCH(Y$1,'Justerad allokering kvv'!$B$1:$AF$1,0),FALSE)),VLOOKUP($B104,'Allokerad kvv'!$B$2:$AV$700,MATCH(Y$1,'Allokerad kvv'!$B$1:$AV$1,0),FALSE),VLOOKUP($B104,'Justerad allokering kvv'!$B$1:$AG$700,MATCH(Y$1,'Justerad allokering kvv'!$B$1:$AF$1,0),FALSE)))</f>
        <v>0</v>
      </c>
      <c r="AB104">
        <f>IFERROR(VLOOKUP($B104,Kraftvärmeprod!$B$1:$AO$424,MATCH("Tillförd energi från rökgaskondensering (GWh)",Kraftvärmeprod!$B$1:$AG$1,0),FALSE)/1,0)</f>
        <v>0</v>
      </c>
      <c r="AE104" s="122">
        <f t="shared" si="4"/>
        <v>0</v>
      </c>
      <c r="AG104">
        <f t="shared" si="5"/>
        <v>0</v>
      </c>
      <c r="AH104">
        <f t="shared" si="6"/>
        <v>0</v>
      </c>
      <c r="AI104" t="str">
        <f>IF(AH104=0,"",AH104/VLOOKUP(B104,Kraftvärmeprod!$B$1:$BC$480,MATCH("Summa tillförd energi exklusive rökgaskondensering",Kraftvärmeprod!$B$1:$BC$1,0),FALSE))</f>
        <v/>
      </c>
      <c r="AK104">
        <f t="shared" si="7"/>
        <v>0</v>
      </c>
    </row>
    <row r="105" spans="1:37" x14ac:dyDescent="0.25">
      <c r="A105" s="2" t="s">
        <v>172</v>
      </c>
      <c r="B105" s="2" t="s">
        <v>173</v>
      </c>
      <c r="C105">
        <f>IF($B105=" ","",IF(ISERROR(1/VLOOKUP($B105,'Justerad allokering kvv'!$B$1:$AG$700,MATCH(C$1,'Justerad allokering kvv'!$B$1:$AF$1,0),FALSE)),VLOOKUP($B105,'Allokerad kvv'!$B$2:$AV$700,MATCH(C$1,'Allokerad kvv'!$B$1:$AV$1,0),FALSE),VLOOKUP($B105,'Justerad allokering kvv'!$B$1:$AG$700,MATCH(C$1,'Justerad allokering kvv'!$B$1:$AF$1,0),FALSE)))</f>
        <v>0</v>
      </c>
      <c r="D105">
        <f>IF($B105=" ","",IF(ISERROR(1/VLOOKUP($B105,'Justerad allokering kvv'!$B$1:$AG$700,MATCH(D$1,'Justerad allokering kvv'!$B$1:$AF$1,0),FALSE)),VLOOKUP($B105,'Allokerad kvv'!$B$2:$AV$700,MATCH(D$1,'Allokerad kvv'!$B$1:$AV$1,0),FALSE),VLOOKUP($B105,'Justerad allokering kvv'!$B$1:$AG$700,MATCH(D$1,'Justerad allokering kvv'!$B$1:$AF$1,0),FALSE)))</f>
        <v>0</v>
      </c>
      <c r="E105">
        <f>IF($B105=" ","",IF(ISERROR(1/VLOOKUP($B105,'Justerad allokering kvv'!$B$1:$AG$700,MATCH(E$1,'Justerad allokering kvv'!$B$1:$AF$1,0),FALSE)),VLOOKUP($B105,'Allokerad kvv'!$B$2:$AV$700,MATCH(E$1,'Allokerad kvv'!$B$1:$AV$1,0),FALSE),VLOOKUP($B105,'Justerad allokering kvv'!$B$1:$AG$700,MATCH(E$1,'Justerad allokering kvv'!$B$1:$AF$1,0),FALSE)))</f>
        <v>0</v>
      </c>
      <c r="F105">
        <f>IF($B105=" ","",IF(ISERROR(1/VLOOKUP($B105,'Justerad allokering kvv'!$B$1:$AG$700,MATCH(F$1,'Justerad allokering kvv'!$B$1:$AF$1,0),FALSE)),VLOOKUP($B105,'Allokerad kvv'!$B$2:$AV$700,MATCH(F$1,'Allokerad kvv'!$B$1:$AV$1,0),FALSE),VLOOKUP($B105,'Justerad allokering kvv'!$B$1:$AG$700,MATCH(F$1,'Justerad allokering kvv'!$B$1:$AF$1,0),FALSE)))</f>
        <v>0</v>
      </c>
      <c r="G105">
        <f>IF($B105=" ","",IF(ISERROR(1/VLOOKUP($B105,'Justerad allokering kvv'!$B$1:$AG$700,MATCH(G$1,'Justerad allokering kvv'!$B$1:$AF$1,0),FALSE)),VLOOKUP($B105,'Allokerad kvv'!$B$2:$AV$700,MATCH(G$1,'Allokerad kvv'!$B$1:$AV$1,0),FALSE),VLOOKUP($B105,'Justerad allokering kvv'!$B$1:$AG$700,MATCH(G$1,'Justerad allokering kvv'!$B$1:$AF$1,0),FALSE)))</f>
        <v>0</v>
      </c>
      <c r="H105">
        <f>IF($B105=" ","",IF(ISERROR(1/VLOOKUP($B105,'Justerad allokering kvv'!$B$1:$AG$700,MATCH(H$1,'Justerad allokering kvv'!$B$1:$AF$1,0),FALSE)),VLOOKUP($B105,'Allokerad kvv'!$B$2:$AV$700,MATCH(H$1,'Allokerad kvv'!$B$1:$AV$1,0),FALSE),VLOOKUP($B105,'Justerad allokering kvv'!$B$1:$AG$700,MATCH(H$1,'Justerad allokering kvv'!$B$1:$AF$1,0),FALSE)))</f>
        <v>0</v>
      </c>
      <c r="I105">
        <f>IF($B105=" ","",IF(ISERROR(1/VLOOKUP($B105,'Justerad allokering kvv'!$B$1:$AG$700,MATCH(I$1,'Justerad allokering kvv'!$B$1:$AF$1,0),FALSE)),VLOOKUP($B105,'Allokerad kvv'!$B$2:$AV$700,MATCH(I$1,'Allokerad kvv'!$B$1:$AV$1,0),FALSE),VLOOKUP($B105,'Justerad allokering kvv'!$B$1:$AG$700,MATCH(I$1,'Justerad allokering kvv'!$B$1:$AF$1,0),FALSE)))</f>
        <v>0</v>
      </c>
      <c r="J105">
        <f>IF($B105=" ","",IF(ISERROR(1/VLOOKUP($B105,'Justerad allokering kvv'!$B$1:$AG$700,MATCH(J$1,'Justerad allokering kvv'!$B$1:$AF$1,0),FALSE)),VLOOKUP($B105,'Allokerad kvv'!$B$2:$AV$700,MATCH(J$1,'Allokerad kvv'!$B$1:$AV$1,0),FALSE),VLOOKUP($B105,'Justerad allokering kvv'!$B$1:$AG$700,MATCH(J$1,'Justerad allokering kvv'!$B$1:$AF$1,0),FALSE)))</f>
        <v>0</v>
      </c>
      <c r="K105">
        <f>IF($B105=" ","",IF(ISERROR(1/VLOOKUP($B105,'Justerad allokering kvv'!$B$1:$AG$700,MATCH(K$1,'Justerad allokering kvv'!$B$1:$AF$1,0),FALSE)),VLOOKUP($B105,'Allokerad kvv'!$B$2:$AV$700,MATCH(K$1,'Allokerad kvv'!$B$1:$AV$1,0),FALSE),VLOOKUP($B105,'Justerad allokering kvv'!$B$1:$AG$700,MATCH(K$1,'Justerad allokering kvv'!$B$1:$AF$1,0),FALSE)))</f>
        <v>0</v>
      </c>
      <c r="L105">
        <f>IF($B105=" ","",IF(ISERROR(1/VLOOKUP($B105,'Justerad allokering kvv'!$B$1:$AG$700,MATCH(L$1,'Justerad allokering kvv'!$B$1:$AF$1,0),FALSE)),VLOOKUP($B105,'Allokerad kvv'!$B$2:$AV$700,MATCH(L$1,'Allokerad kvv'!$B$1:$AV$1,0),FALSE),VLOOKUP($B105,'Justerad allokering kvv'!$B$1:$AG$700,MATCH(L$1,'Justerad allokering kvv'!$B$1:$AF$1,0),FALSE)))</f>
        <v>0</v>
      </c>
      <c r="M105">
        <f>IF($B105=" ","",IF(ISERROR(1/VLOOKUP($B105,'Justerad allokering kvv'!$B$1:$AG$700,MATCH(M$1,'Justerad allokering kvv'!$B$1:$AF$1,0),FALSE)),VLOOKUP($B105,'Allokerad kvv'!$B$2:$AV$700,MATCH(M$1,'Allokerad kvv'!$B$1:$AV$1,0),FALSE),VLOOKUP($B105,'Justerad allokering kvv'!$B$1:$AG$700,MATCH(M$1,'Justerad allokering kvv'!$B$1:$AF$1,0),FALSE)))</f>
        <v>0</v>
      </c>
      <c r="N105">
        <f>IF($B105=" ","",IF(ISERROR(1/VLOOKUP($B105,'Justerad allokering kvv'!$B$1:$AG$700,MATCH(N$1,'Justerad allokering kvv'!$B$1:$AF$1,0),FALSE)),VLOOKUP($B105,'Allokerad kvv'!$B$2:$AV$700,MATCH(N$1,'Allokerad kvv'!$B$1:$AV$1,0),FALSE),VLOOKUP($B105,'Justerad allokering kvv'!$B$1:$AG$700,MATCH(N$1,'Justerad allokering kvv'!$B$1:$AF$1,0),FALSE)))</f>
        <v>0</v>
      </c>
      <c r="O105">
        <f>IF($B105=" ","",IF(ISERROR(1/VLOOKUP($B105,'Justerad allokering kvv'!$B$1:$AG$700,MATCH(O$1,'Justerad allokering kvv'!$B$1:$AF$1,0),FALSE)),VLOOKUP($B105,'Allokerad kvv'!$B$2:$AV$700,MATCH(O$1,'Allokerad kvv'!$B$1:$AV$1,0),FALSE),VLOOKUP($B105,'Justerad allokering kvv'!$B$1:$AG$700,MATCH(O$1,'Justerad allokering kvv'!$B$1:$AF$1,0),FALSE)))</f>
        <v>0</v>
      </c>
      <c r="P105">
        <f>IF($B105=" ","",IF(ISERROR(1/VLOOKUP($B105,'Justerad allokering kvv'!$B$1:$AG$700,MATCH(P$1,'Justerad allokering kvv'!$B$1:$AF$1,0),FALSE)),VLOOKUP($B105,'Allokerad kvv'!$B$2:$AV$700,MATCH(P$1,'Allokerad kvv'!$B$1:$AV$1,0),FALSE),VLOOKUP($B105,'Justerad allokering kvv'!$B$1:$AG$700,MATCH(P$1,'Justerad allokering kvv'!$B$1:$AF$1,0),FALSE)))</f>
        <v>0</v>
      </c>
      <c r="Q105">
        <f>IF($B105=" ","",IF(ISERROR(1/VLOOKUP($B105,'Justerad allokering kvv'!$B$1:$AG$700,MATCH(Q$1,'Justerad allokering kvv'!$B$1:$AF$1,0),FALSE)),VLOOKUP($B105,'Allokerad kvv'!$B$2:$AV$700,MATCH(Q$1,'Allokerad kvv'!$B$1:$AV$1,0),FALSE),VLOOKUP($B105,'Justerad allokering kvv'!$B$1:$AG$700,MATCH(Q$1,'Justerad allokering kvv'!$B$1:$AF$1,0),FALSE)))</f>
        <v>0</v>
      </c>
      <c r="R105">
        <f>IF($B105=" ","",IF(ISERROR(1/VLOOKUP($B105,'Justerad allokering kvv'!$B$1:$AG$700,MATCH(R$1,'Justerad allokering kvv'!$B$1:$AF$1,0),FALSE)),VLOOKUP($B105,'Allokerad kvv'!$B$2:$AV$700,MATCH(R$1,'Allokerad kvv'!$B$1:$AV$1,0),FALSE),VLOOKUP($B105,'Justerad allokering kvv'!$B$1:$AG$700,MATCH(R$1,'Justerad allokering kvv'!$B$1:$AF$1,0),FALSE)))</f>
        <v>0</v>
      </c>
      <c r="S105">
        <f>IF($B105=" ","",IF(ISERROR(1/VLOOKUP($B105,'Justerad allokering kvv'!$B$1:$AG$700,MATCH(S$1,'Justerad allokering kvv'!$B$1:$AF$1,0),FALSE)),VLOOKUP($B105,'Allokerad kvv'!$B$2:$AV$700,MATCH(S$1,'Allokerad kvv'!$B$1:$AV$1,0),FALSE),VLOOKUP($B105,'Justerad allokering kvv'!$B$1:$AG$700,MATCH(S$1,'Justerad allokering kvv'!$B$1:$AF$1,0),FALSE)))</f>
        <v>0</v>
      </c>
      <c r="T105">
        <f>IF($B105=" ","",IF(ISERROR(1/VLOOKUP($B105,'Justerad allokering kvv'!$B$1:$AG$700,MATCH(T$1,'Justerad allokering kvv'!$B$1:$AF$1,0),FALSE)),VLOOKUP($B105,'Allokerad kvv'!$B$2:$AV$700,MATCH(T$1,'Allokerad kvv'!$B$1:$AV$1,0),FALSE),VLOOKUP($B105,'Justerad allokering kvv'!$B$1:$AG$700,MATCH(T$1,'Justerad allokering kvv'!$B$1:$AF$1,0),FALSE)))</f>
        <v>0</v>
      </c>
      <c r="U105">
        <f>IF($B105=" ","",IF(ISERROR(1/VLOOKUP($B105,'Justerad allokering kvv'!$B$1:$AG$700,MATCH(U$1,'Justerad allokering kvv'!$B$1:$AF$1,0),FALSE)),VLOOKUP($B105,'Allokerad kvv'!$B$2:$AV$700,MATCH(U$1,'Allokerad kvv'!$B$1:$AV$1,0),FALSE),VLOOKUP($B105,'Justerad allokering kvv'!$B$1:$AG$700,MATCH(U$1,'Justerad allokering kvv'!$B$1:$AF$1,0),FALSE)))</f>
        <v>0</v>
      </c>
      <c r="V105">
        <f>IF($B105=" ","",IF(ISERROR(1/VLOOKUP($B105,'Justerad allokering kvv'!$B$1:$AG$700,MATCH(V$1,'Justerad allokering kvv'!$B$1:$AF$1,0),FALSE)),VLOOKUP($B105,'Allokerad kvv'!$B$2:$AV$700,MATCH(V$1,'Allokerad kvv'!$B$1:$AV$1,0),FALSE),VLOOKUP($B105,'Justerad allokering kvv'!$B$1:$AG$700,MATCH(V$1,'Justerad allokering kvv'!$B$1:$AF$1,0),FALSE)))</f>
        <v>0</v>
      </c>
      <c r="W105">
        <f>IF($B105=" ","",IF(ISERROR(1/VLOOKUP($B105,'Justerad allokering kvv'!$B$1:$AG$700,MATCH(W$1,'Justerad allokering kvv'!$B$1:$AF$1,0),FALSE)),VLOOKUP($B105,'Allokerad kvv'!$B$2:$AV$700,MATCH(W$1,'Allokerad kvv'!$B$1:$AV$1,0),FALSE),VLOOKUP($B105,'Justerad allokering kvv'!$B$1:$AG$700,MATCH(W$1,'Justerad allokering kvv'!$B$1:$AF$1,0),FALSE)))</f>
        <v>0</v>
      </c>
      <c r="X105">
        <f>IF($B105=" ","",IF(ISERROR(1/VLOOKUP($B105,'Justerad allokering kvv'!$B$1:$AG$700,MATCH(X$1,'Justerad allokering kvv'!$B$1:$AF$1,0),FALSE)),VLOOKUP($B105,'Allokerad kvv'!$B$2:$AV$700,MATCH(X$1,'Allokerad kvv'!$B$1:$AV$1,0),FALSE),VLOOKUP($B105,'Justerad allokering kvv'!$B$1:$AG$700,MATCH(X$1,'Justerad allokering kvv'!$B$1:$AF$1,0),FALSE)))</f>
        <v>0</v>
      </c>
      <c r="Y105">
        <f>IF($B105=" ","",IF(ISERROR(1/VLOOKUP($B105,'Justerad allokering kvv'!$B$1:$AG$700,MATCH(Y$1,'Justerad allokering kvv'!$B$1:$AF$1,0),FALSE)),VLOOKUP($B105,'Allokerad kvv'!$B$2:$AV$700,MATCH(Y$1,'Allokerad kvv'!$B$1:$AV$1,0),FALSE),VLOOKUP($B105,'Justerad allokering kvv'!$B$1:$AG$700,MATCH(Y$1,'Justerad allokering kvv'!$B$1:$AF$1,0),FALSE)))</f>
        <v>0</v>
      </c>
      <c r="AB105">
        <f>IFERROR(VLOOKUP($B105,Kraftvärmeprod!$B$1:$AO$424,MATCH("Tillförd energi från rökgaskondensering (GWh)",Kraftvärmeprod!$B$1:$AG$1,0),FALSE)/1,0)</f>
        <v>0</v>
      </c>
      <c r="AE105" s="122">
        <f t="shared" si="4"/>
        <v>0</v>
      </c>
      <c r="AG105">
        <f t="shared" si="5"/>
        <v>0</v>
      </c>
      <c r="AH105">
        <f t="shared" si="6"/>
        <v>0</v>
      </c>
      <c r="AI105" t="str">
        <f>IF(AH105=0,"",AH105/VLOOKUP(B105,Kraftvärmeprod!$B$1:$BC$480,MATCH("Summa tillförd energi exklusive rökgaskondensering",Kraftvärmeprod!$B$1:$BC$1,0),FALSE))</f>
        <v/>
      </c>
      <c r="AK105">
        <f t="shared" si="7"/>
        <v>0</v>
      </c>
    </row>
    <row r="106" spans="1:37" x14ac:dyDescent="0.25">
      <c r="A106" s="2" t="s">
        <v>172</v>
      </c>
      <c r="B106" s="2" t="s">
        <v>174</v>
      </c>
      <c r="C106">
        <f>IF($B106=" ","",IF(ISERROR(1/VLOOKUP($B106,'Justerad allokering kvv'!$B$1:$AG$700,MATCH(C$1,'Justerad allokering kvv'!$B$1:$AF$1,0),FALSE)),VLOOKUP($B106,'Allokerad kvv'!$B$2:$AV$700,MATCH(C$1,'Allokerad kvv'!$B$1:$AV$1,0),FALSE),VLOOKUP($B106,'Justerad allokering kvv'!$B$1:$AG$700,MATCH(C$1,'Justerad allokering kvv'!$B$1:$AF$1,0),FALSE)))</f>
        <v>0</v>
      </c>
      <c r="D106">
        <f>IF($B106=" ","",IF(ISERROR(1/VLOOKUP($B106,'Justerad allokering kvv'!$B$1:$AG$700,MATCH(D$1,'Justerad allokering kvv'!$B$1:$AF$1,0),FALSE)),VLOOKUP($B106,'Allokerad kvv'!$B$2:$AV$700,MATCH(D$1,'Allokerad kvv'!$B$1:$AV$1,0),FALSE),VLOOKUP($B106,'Justerad allokering kvv'!$B$1:$AG$700,MATCH(D$1,'Justerad allokering kvv'!$B$1:$AF$1,0),FALSE)))</f>
        <v>0</v>
      </c>
      <c r="E106">
        <f>IF($B106=" ","",IF(ISERROR(1/VLOOKUP($B106,'Justerad allokering kvv'!$B$1:$AG$700,MATCH(E$1,'Justerad allokering kvv'!$B$1:$AF$1,0),FALSE)),VLOOKUP($B106,'Allokerad kvv'!$B$2:$AV$700,MATCH(E$1,'Allokerad kvv'!$B$1:$AV$1,0),FALSE),VLOOKUP($B106,'Justerad allokering kvv'!$B$1:$AG$700,MATCH(E$1,'Justerad allokering kvv'!$B$1:$AF$1,0),FALSE)))</f>
        <v>0</v>
      </c>
      <c r="F106">
        <f>IF($B106=" ","",IF(ISERROR(1/VLOOKUP($B106,'Justerad allokering kvv'!$B$1:$AG$700,MATCH(F$1,'Justerad allokering kvv'!$B$1:$AF$1,0),FALSE)),VLOOKUP($B106,'Allokerad kvv'!$B$2:$AV$700,MATCH(F$1,'Allokerad kvv'!$B$1:$AV$1,0),FALSE),VLOOKUP($B106,'Justerad allokering kvv'!$B$1:$AG$700,MATCH(F$1,'Justerad allokering kvv'!$B$1:$AF$1,0),FALSE)))</f>
        <v>0</v>
      </c>
      <c r="G106">
        <f>IF($B106=" ","",IF(ISERROR(1/VLOOKUP($B106,'Justerad allokering kvv'!$B$1:$AG$700,MATCH(G$1,'Justerad allokering kvv'!$B$1:$AF$1,0),FALSE)),VLOOKUP($B106,'Allokerad kvv'!$B$2:$AV$700,MATCH(G$1,'Allokerad kvv'!$B$1:$AV$1,0),FALSE),VLOOKUP($B106,'Justerad allokering kvv'!$B$1:$AG$700,MATCH(G$1,'Justerad allokering kvv'!$B$1:$AF$1,0),FALSE)))</f>
        <v>0</v>
      </c>
      <c r="H106">
        <f>IF($B106=" ","",IF(ISERROR(1/VLOOKUP($B106,'Justerad allokering kvv'!$B$1:$AG$700,MATCH(H$1,'Justerad allokering kvv'!$B$1:$AF$1,0),FALSE)),VLOOKUP($B106,'Allokerad kvv'!$B$2:$AV$700,MATCH(H$1,'Allokerad kvv'!$B$1:$AV$1,0),FALSE),VLOOKUP($B106,'Justerad allokering kvv'!$B$1:$AG$700,MATCH(H$1,'Justerad allokering kvv'!$B$1:$AF$1,0),FALSE)))</f>
        <v>0</v>
      </c>
      <c r="I106">
        <f>IF($B106=" ","",IF(ISERROR(1/VLOOKUP($B106,'Justerad allokering kvv'!$B$1:$AG$700,MATCH(I$1,'Justerad allokering kvv'!$B$1:$AF$1,0),FALSE)),VLOOKUP($B106,'Allokerad kvv'!$B$2:$AV$700,MATCH(I$1,'Allokerad kvv'!$B$1:$AV$1,0),FALSE),VLOOKUP($B106,'Justerad allokering kvv'!$B$1:$AG$700,MATCH(I$1,'Justerad allokering kvv'!$B$1:$AF$1,0),FALSE)))</f>
        <v>0</v>
      </c>
      <c r="J106">
        <f>IF($B106=" ","",IF(ISERROR(1/VLOOKUP($B106,'Justerad allokering kvv'!$B$1:$AG$700,MATCH(J$1,'Justerad allokering kvv'!$B$1:$AF$1,0),FALSE)),VLOOKUP($B106,'Allokerad kvv'!$B$2:$AV$700,MATCH(J$1,'Allokerad kvv'!$B$1:$AV$1,0),FALSE),VLOOKUP($B106,'Justerad allokering kvv'!$B$1:$AG$700,MATCH(J$1,'Justerad allokering kvv'!$B$1:$AF$1,0),FALSE)))</f>
        <v>0</v>
      </c>
      <c r="K106">
        <f>IF($B106=" ","",IF(ISERROR(1/VLOOKUP($B106,'Justerad allokering kvv'!$B$1:$AG$700,MATCH(K$1,'Justerad allokering kvv'!$B$1:$AF$1,0),FALSE)),VLOOKUP($B106,'Allokerad kvv'!$B$2:$AV$700,MATCH(K$1,'Allokerad kvv'!$B$1:$AV$1,0),FALSE),VLOOKUP($B106,'Justerad allokering kvv'!$B$1:$AG$700,MATCH(K$1,'Justerad allokering kvv'!$B$1:$AF$1,0),FALSE)))</f>
        <v>0</v>
      </c>
      <c r="L106">
        <f>IF($B106=" ","",IF(ISERROR(1/VLOOKUP($B106,'Justerad allokering kvv'!$B$1:$AG$700,MATCH(L$1,'Justerad allokering kvv'!$B$1:$AF$1,0),FALSE)),VLOOKUP($B106,'Allokerad kvv'!$B$2:$AV$700,MATCH(L$1,'Allokerad kvv'!$B$1:$AV$1,0),FALSE),VLOOKUP($B106,'Justerad allokering kvv'!$B$1:$AG$700,MATCH(L$1,'Justerad allokering kvv'!$B$1:$AF$1,0),FALSE)))</f>
        <v>0</v>
      </c>
      <c r="M106">
        <f>IF($B106=" ","",IF(ISERROR(1/VLOOKUP($B106,'Justerad allokering kvv'!$B$1:$AG$700,MATCH(M$1,'Justerad allokering kvv'!$B$1:$AF$1,0),FALSE)),VLOOKUP($B106,'Allokerad kvv'!$B$2:$AV$700,MATCH(M$1,'Allokerad kvv'!$B$1:$AV$1,0),FALSE),VLOOKUP($B106,'Justerad allokering kvv'!$B$1:$AG$700,MATCH(M$1,'Justerad allokering kvv'!$B$1:$AF$1,0),FALSE)))</f>
        <v>0</v>
      </c>
      <c r="N106">
        <f>IF($B106=" ","",IF(ISERROR(1/VLOOKUP($B106,'Justerad allokering kvv'!$B$1:$AG$700,MATCH(N$1,'Justerad allokering kvv'!$B$1:$AF$1,0),FALSE)),VLOOKUP($B106,'Allokerad kvv'!$B$2:$AV$700,MATCH(N$1,'Allokerad kvv'!$B$1:$AV$1,0),FALSE),VLOOKUP($B106,'Justerad allokering kvv'!$B$1:$AG$700,MATCH(N$1,'Justerad allokering kvv'!$B$1:$AF$1,0),FALSE)))</f>
        <v>0</v>
      </c>
      <c r="O106">
        <f>IF($B106=" ","",IF(ISERROR(1/VLOOKUP($B106,'Justerad allokering kvv'!$B$1:$AG$700,MATCH(O$1,'Justerad allokering kvv'!$B$1:$AF$1,0),FALSE)),VLOOKUP($B106,'Allokerad kvv'!$B$2:$AV$700,MATCH(O$1,'Allokerad kvv'!$B$1:$AV$1,0),FALSE),VLOOKUP($B106,'Justerad allokering kvv'!$B$1:$AG$700,MATCH(O$1,'Justerad allokering kvv'!$B$1:$AF$1,0),FALSE)))</f>
        <v>0</v>
      </c>
      <c r="P106">
        <f>IF($B106=" ","",IF(ISERROR(1/VLOOKUP($B106,'Justerad allokering kvv'!$B$1:$AG$700,MATCH(P$1,'Justerad allokering kvv'!$B$1:$AF$1,0),FALSE)),VLOOKUP($B106,'Allokerad kvv'!$B$2:$AV$700,MATCH(P$1,'Allokerad kvv'!$B$1:$AV$1,0),FALSE),VLOOKUP($B106,'Justerad allokering kvv'!$B$1:$AG$700,MATCH(P$1,'Justerad allokering kvv'!$B$1:$AF$1,0),FALSE)))</f>
        <v>0</v>
      </c>
      <c r="Q106">
        <f>IF($B106=" ","",IF(ISERROR(1/VLOOKUP($B106,'Justerad allokering kvv'!$B$1:$AG$700,MATCH(Q$1,'Justerad allokering kvv'!$B$1:$AF$1,0),FALSE)),VLOOKUP($B106,'Allokerad kvv'!$B$2:$AV$700,MATCH(Q$1,'Allokerad kvv'!$B$1:$AV$1,0),FALSE),VLOOKUP($B106,'Justerad allokering kvv'!$B$1:$AG$700,MATCH(Q$1,'Justerad allokering kvv'!$B$1:$AF$1,0),FALSE)))</f>
        <v>0</v>
      </c>
      <c r="R106">
        <f>IF($B106=" ","",IF(ISERROR(1/VLOOKUP($B106,'Justerad allokering kvv'!$B$1:$AG$700,MATCH(R$1,'Justerad allokering kvv'!$B$1:$AF$1,0),FALSE)),VLOOKUP($B106,'Allokerad kvv'!$B$2:$AV$700,MATCH(R$1,'Allokerad kvv'!$B$1:$AV$1,0),FALSE),VLOOKUP($B106,'Justerad allokering kvv'!$B$1:$AG$700,MATCH(R$1,'Justerad allokering kvv'!$B$1:$AF$1,0),FALSE)))</f>
        <v>0</v>
      </c>
      <c r="S106">
        <f>IF($B106=" ","",IF(ISERROR(1/VLOOKUP($B106,'Justerad allokering kvv'!$B$1:$AG$700,MATCH(S$1,'Justerad allokering kvv'!$B$1:$AF$1,0),FALSE)),VLOOKUP($B106,'Allokerad kvv'!$B$2:$AV$700,MATCH(S$1,'Allokerad kvv'!$B$1:$AV$1,0),FALSE),VLOOKUP($B106,'Justerad allokering kvv'!$B$1:$AG$700,MATCH(S$1,'Justerad allokering kvv'!$B$1:$AF$1,0),FALSE)))</f>
        <v>0</v>
      </c>
      <c r="T106">
        <f>IF($B106=" ","",IF(ISERROR(1/VLOOKUP($B106,'Justerad allokering kvv'!$B$1:$AG$700,MATCH(T$1,'Justerad allokering kvv'!$B$1:$AF$1,0),FALSE)),VLOOKUP($B106,'Allokerad kvv'!$B$2:$AV$700,MATCH(T$1,'Allokerad kvv'!$B$1:$AV$1,0),FALSE),VLOOKUP($B106,'Justerad allokering kvv'!$B$1:$AG$700,MATCH(T$1,'Justerad allokering kvv'!$B$1:$AF$1,0),FALSE)))</f>
        <v>0</v>
      </c>
      <c r="U106">
        <f>IF($B106=" ","",IF(ISERROR(1/VLOOKUP($B106,'Justerad allokering kvv'!$B$1:$AG$700,MATCH(U$1,'Justerad allokering kvv'!$B$1:$AF$1,0),FALSE)),VLOOKUP($B106,'Allokerad kvv'!$B$2:$AV$700,MATCH(U$1,'Allokerad kvv'!$B$1:$AV$1,0),FALSE),VLOOKUP($B106,'Justerad allokering kvv'!$B$1:$AG$700,MATCH(U$1,'Justerad allokering kvv'!$B$1:$AF$1,0),FALSE)))</f>
        <v>0</v>
      </c>
      <c r="V106">
        <f>IF($B106=" ","",IF(ISERROR(1/VLOOKUP($B106,'Justerad allokering kvv'!$B$1:$AG$700,MATCH(V$1,'Justerad allokering kvv'!$B$1:$AF$1,0),FALSE)),VLOOKUP($B106,'Allokerad kvv'!$B$2:$AV$700,MATCH(V$1,'Allokerad kvv'!$B$1:$AV$1,0),FALSE),VLOOKUP($B106,'Justerad allokering kvv'!$B$1:$AG$700,MATCH(V$1,'Justerad allokering kvv'!$B$1:$AF$1,0),FALSE)))</f>
        <v>0</v>
      </c>
      <c r="W106">
        <f>IF($B106=" ","",IF(ISERROR(1/VLOOKUP($B106,'Justerad allokering kvv'!$B$1:$AG$700,MATCH(W$1,'Justerad allokering kvv'!$B$1:$AF$1,0),FALSE)),VLOOKUP($B106,'Allokerad kvv'!$B$2:$AV$700,MATCH(W$1,'Allokerad kvv'!$B$1:$AV$1,0),FALSE),VLOOKUP($B106,'Justerad allokering kvv'!$B$1:$AG$700,MATCH(W$1,'Justerad allokering kvv'!$B$1:$AF$1,0),FALSE)))</f>
        <v>0</v>
      </c>
      <c r="X106">
        <f>IF($B106=" ","",IF(ISERROR(1/VLOOKUP($B106,'Justerad allokering kvv'!$B$1:$AG$700,MATCH(X$1,'Justerad allokering kvv'!$B$1:$AF$1,0),FALSE)),VLOOKUP($B106,'Allokerad kvv'!$B$2:$AV$700,MATCH(X$1,'Allokerad kvv'!$B$1:$AV$1,0),FALSE),VLOOKUP($B106,'Justerad allokering kvv'!$B$1:$AG$700,MATCH(X$1,'Justerad allokering kvv'!$B$1:$AF$1,0),FALSE)))</f>
        <v>0</v>
      </c>
      <c r="Y106">
        <f>IF($B106=" ","",IF(ISERROR(1/VLOOKUP($B106,'Justerad allokering kvv'!$B$1:$AG$700,MATCH(Y$1,'Justerad allokering kvv'!$B$1:$AF$1,0),FALSE)),VLOOKUP($B106,'Allokerad kvv'!$B$2:$AV$700,MATCH(Y$1,'Allokerad kvv'!$B$1:$AV$1,0),FALSE),VLOOKUP($B106,'Justerad allokering kvv'!$B$1:$AG$700,MATCH(Y$1,'Justerad allokering kvv'!$B$1:$AF$1,0),FALSE)))</f>
        <v>0</v>
      </c>
      <c r="AB106">
        <f>IFERROR(VLOOKUP($B106,Kraftvärmeprod!$B$1:$AO$424,MATCH("Tillförd energi från rökgaskondensering (GWh)",Kraftvärmeprod!$B$1:$AG$1,0),FALSE)/1,0)</f>
        <v>0</v>
      </c>
      <c r="AE106" s="122">
        <f t="shared" si="4"/>
        <v>0</v>
      </c>
      <c r="AG106">
        <f t="shared" si="5"/>
        <v>0</v>
      </c>
      <c r="AH106">
        <f t="shared" si="6"/>
        <v>0</v>
      </c>
      <c r="AI106" t="str">
        <f>IF(AH106=0,"",AH106/VLOOKUP(B106,Kraftvärmeprod!$B$1:$BC$480,MATCH("Summa tillförd energi exklusive rökgaskondensering",Kraftvärmeprod!$B$1:$BC$1,0),FALSE))</f>
        <v/>
      </c>
      <c r="AK106">
        <f t="shared" si="7"/>
        <v>0</v>
      </c>
    </row>
    <row r="107" spans="1:37" x14ac:dyDescent="0.25">
      <c r="A107" s="2" t="s">
        <v>172</v>
      </c>
      <c r="B107" s="2" t="s">
        <v>175</v>
      </c>
      <c r="C107">
        <f>IF($B107=" ","",IF(ISERROR(1/VLOOKUP($B107,'Justerad allokering kvv'!$B$1:$AG$700,MATCH(C$1,'Justerad allokering kvv'!$B$1:$AF$1,0),FALSE)),VLOOKUP($B107,'Allokerad kvv'!$B$2:$AV$700,MATCH(C$1,'Allokerad kvv'!$B$1:$AV$1,0),FALSE),VLOOKUP($B107,'Justerad allokering kvv'!$B$1:$AG$700,MATCH(C$1,'Justerad allokering kvv'!$B$1:$AF$1,0),FALSE)))</f>
        <v>0</v>
      </c>
      <c r="D107">
        <f>IF($B107=" ","",IF(ISERROR(1/VLOOKUP($B107,'Justerad allokering kvv'!$B$1:$AG$700,MATCH(D$1,'Justerad allokering kvv'!$B$1:$AF$1,0),FALSE)),VLOOKUP($B107,'Allokerad kvv'!$B$2:$AV$700,MATCH(D$1,'Allokerad kvv'!$B$1:$AV$1,0),FALSE),VLOOKUP($B107,'Justerad allokering kvv'!$B$1:$AG$700,MATCH(D$1,'Justerad allokering kvv'!$B$1:$AF$1,0),FALSE)))</f>
        <v>0</v>
      </c>
      <c r="E107">
        <f>IF($B107=" ","",IF(ISERROR(1/VLOOKUP($B107,'Justerad allokering kvv'!$B$1:$AG$700,MATCH(E$1,'Justerad allokering kvv'!$B$1:$AF$1,0),FALSE)),VLOOKUP($B107,'Allokerad kvv'!$B$2:$AV$700,MATCH(E$1,'Allokerad kvv'!$B$1:$AV$1,0),FALSE),VLOOKUP($B107,'Justerad allokering kvv'!$B$1:$AG$700,MATCH(E$1,'Justerad allokering kvv'!$B$1:$AF$1,0),FALSE)))</f>
        <v>0</v>
      </c>
      <c r="F107">
        <f>IF($B107=" ","",IF(ISERROR(1/VLOOKUP($B107,'Justerad allokering kvv'!$B$1:$AG$700,MATCH(F$1,'Justerad allokering kvv'!$B$1:$AF$1,0),FALSE)),VLOOKUP($B107,'Allokerad kvv'!$B$2:$AV$700,MATCH(F$1,'Allokerad kvv'!$B$1:$AV$1,0),FALSE),VLOOKUP($B107,'Justerad allokering kvv'!$B$1:$AG$700,MATCH(F$1,'Justerad allokering kvv'!$B$1:$AF$1,0),FALSE)))</f>
        <v>0</v>
      </c>
      <c r="G107">
        <f>IF($B107=" ","",IF(ISERROR(1/VLOOKUP($B107,'Justerad allokering kvv'!$B$1:$AG$700,MATCH(G$1,'Justerad allokering kvv'!$B$1:$AF$1,0),FALSE)),VLOOKUP($B107,'Allokerad kvv'!$B$2:$AV$700,MATCH(G$1,'Allokerad kvv'!$B$1:$AV$1,0),FALSE),VLOOKUP($B107,'Justerad allokering kvv'!$B$1:$AG$700,MATCH(G$1,'Justerad allokering kvv'!$B$1:$AF$1,0),FALSE)))</f>
        <v>0</v>
      </c>
      <c r="H107">
        <f>IF($B107=" ","",IF(ISERROR(1/VLOOKUP($B107,'Justerad allokering kvv'!$B$1:$AG$700,MATCH(H$1,'Justerad allokering kvv'!$B$1:$AF$1,0),FALSE)),VLOOKUP($B107,'Allokerad kvv'!$B$2:$AV$700,MATCH(H$1,'Allokerad kvv'!$B$1:$AV$1,0),FALSE),VLOOKUP($B107,'Justerad allokering kvv'!$B$1:$AG$700,MATCH(H$1,'Justerad allokering kvv'!$B$1:$AF$1,0),FALSE)))</f>
        <v>0</v>
      </c>
      <c r="I107">
        <f>IF($B107=" ","",IF(ISERROR(1/VLOOKUP($B107,'Justerad allokering kvv'!$B$1:$AG$700,MATCH(I$1,'Justerad allokering kvv'!$B$1:$AF$1,0),FALSE)),VLOOKUP($B107,'Allokerad kvv'!$B$2:$AV$700,MATCH(I$1,'Allokerad kvv'!$B$1:$AV$1,0),FALSE),VLOOKUP($B107,'Justerad allokering kvv'!$B$1:$AG$700,MATCH(I$1,'Justerad allokering kvv'!$B$1:$AF$1,0),FALSE)))</f>
        <v>0</v>
      </c>
      <c r="J107">
        <f>IF($B107=" ","",IF(ISERROR(1/VLOOKUP($B107,'Justerad allokering kvv'!$B$1:$AG$700,MATCH(J$1,'Justerad allokering kvv'!$B$1:$AF$1,0),FALSE)),VLOOKUP($B107,'Allokerad kvv'!$B$2:$AV$700,MATCH(J$1,'Allokerad kvv'!$B$1:$AV$1,0),FALSE),VLOOKUP($B107,'Justerad allokering kvv'!$B$1:$AG$700,MATCH(J$1,'Justerad allokering kvv'!$B$1:$AF$1,0),FALSE)))</f>
        <v>0</v>
      </c>
      <c r="K107">
        <f>IF($B107=" ","",IF(ISERROR(1/VLOOKUP($B107,'Justerad allokering kvv'!$B$1:$AG$700,MATCH(K$1,'Justerad allokering kvv'!$B$1:$AF$1,0),FALSE)),VLOOKUP($B107,'Allokerad kvv'!$B$2:$AV$700,MATCH(K$1,'Allokerad kvv'!$B$1:$AV$1,0),FALSE),VLOOKUP($B107,'Justerad allokering kvv'!$B$1:$AG$700,MATCH(K$1,'Justerad allokering kvv'!$B$1:$AF$1,0),FALSE)))</f>
        <v>0</v>
      </c>
      <c r="L107">
        <f>IF($B107=" ","",IF(ISERROR(1/VLOOKUP($B107,'Justerad allokering kvv'!$B$1:$AG$700,MATCH(L$1,'Justerad allokering kvv'!$B$1:$AF$1,0),FALSE)),VLOOKUP($B107,'Allokerad kvv'!$B$2:$AV$700,MATCH(L$1,'Allokerad kvv'!$B$1:$AV$1,0),FALSE),VLOOKUP($B107,'Justerad allokering kvv'!$B$1:$AG$700,MATCH(L$1,'Justerad allokering kvv'!$B$1:$AF$1,0),FALSE)))</f>
        <v>0</v>
      </c>
      <c r="M107">
        <f>IF($B107=" ","",IF(ISERROR(1/VLOOKUP($B107,'Justerad allokering kvv'!$B$1:$AG$700,MATCH(M$1,'Justerad allokering kvv'!$B$1:$AF$1,0),FALSE)),VLOOKUP($B107,'Allokerad kvv'!$B$2:$AV$700,MATCH(M$1,'Allokerad kvv'!$B$1:$AV$1,0),FALSE),VLOOKUP($B107,'Justerad allokering kvv'!$B$1:$AG$700,MATCH(M$1,'Justerad allokering kvv'!$B$1:$AF$1,0),FALSE)))</f>
        <v>0</v>
      </c>
      <c r="N107">
        <f>IF($B107=" ","",IF(ISERROR(1/VLOOKUP($B107,'Justerad allokering kvv'!$B$1:$AG$700,MATCH(N$1,'Justerad allokering kvv'!$B$1:$AF$1,0),FALSE)),VLOOKUP($B107,'Allokerad kvv'!$B$2:$AV$700,MATCH(N$1,'Allokerad kvv'!$B$1:$AV$1,0),FALSE),VLOOKUP($B107,'Justerad allokering kvv'!$B$1:$AG$700,MATCH(N$1,'Justerad allokering kvv'!$B$1:$AF$1,0),FALSE)))</f>
        <v>0</v>
      </c>
      <c r="O107">
        <f>IF($B107=" ","",IF(ISERROR(1/VLOOKUP($B107,'Justerad allokering kvv'!$B$1:$AG$700,MATCH(O$1,'Justerad allokering kvv'!$B$1:$AF$1,0),FALSE)),VLOOKUP($B107,'Allokerad kvv'!$B$2:$AV$700,MATCH(O$1,'Allokerad kvv'!$B$1:$AV$1,0),FALSE),VLOOKUP($B107,'Justerad allokering kvv'!$B$1:$AG$700,MATCH(O$1,'Justerad allokering kvv'!$B$1:$AF$1,0),FALSE)))</f>
        <v>0</v>
      </c>
      <c r="P107">
        <f>IF($B107=" ","",IF(ISERROR(1/VLOOKUP($B107,'Justerad allokering kvv'!$B$1:$AG$700,MATCH(P$1,'Justerad allokering kvv'!$B$1:$AF$1,0),FALSE)),VLOOKUP($B107,'Allokerad kvv'!$B$2:$AV$700,MATCH(P$1,'Allokerad kvv'!$B$1:$AV$1,0),FALSE),VLOOKUP($B107,'Justerad allokering kvv'!$B$1:$AG$700,MATCH(P$1,'Justerad allokering kvv'!$B$1:$AF$1,0),FALSE)))</f>
        <v>0</v>
      </c>
      <c r="Q107">
        <f>IF($B107=" ","",IF(ISERROR(1/VLOOKUP($B107,'Justerad allokering kvv'!$B$1:$AG$700,MATCH(Q$1,'Justerad allokering kvv'!$B$1:$AF$1,0),FALSE)),VLOOKUP($B107,'Allokerad kvv'!$B$2:$AV$700,MATCH(Q$1,'Allokerad kvv'!$B$1:$AV$1,0),FALSE),VLOOKUP($B107,'Justerad allokering kvv'!$B$1:$AG$700,MATCH(Q$1,'Justerad allokering kvv'!$B$1:$AF$1,0),FALSE)))</f>
        <v>0</v>
      </c>
      <c r="R107">
        <f>IF($B107=" ","",IF(ISERROR(1/VLOOKUP($B107,'Justerad allokering kvv'!$B$1:$AG$700,MATCH(R$1,'Justerad allokering kvv'!$B$1:$AF$1,0),FALSE)),VLOOKUP($B107,'Allokerad kvv'!$B$2:$AV$700,MATCH(R$1,'Allokerad kvv'!$B$1:$AV$1,0),FALSE),VLOOKUP($B107,'Justerad allokering kvv'!$B$1:$AG$700,MATCH(R$1,'Justerad allokering kvv'!$B$1:$AF$1,0),FALSE)))</f>
        <v>0</v>
      </c>
      <c r="S107">
        <f>IF($B107=" ","",IF(ISERROR(1/VLOOKUP($B107,'Justerad allokering kvv'!$B$1:$AG$700,MATCH(S$1,'Justerad allokering kvv'!$B$1:$AF$1,0),FALSE)),VLOOKUP($B107,'Allokerad kvv'!$B$2:$AV$700,MATCH(S$1,'Allokerad kvv'!$B$1:$AV$1,0),FALSE),VLOOKUP($B107,'Justerad allokering kvv'!$B$1:$AG$700,MATCH(S$1,'Justerad allokering kvv'!$B$1:$AF$1,0),FALSE)))</f>
        <v>0</v>
      </c>
      <c r="T107">
        <f>IF($B107=" ","",IF(ISERROR(1/VLOOKUP($B107,'Justerad allokering kvv'!$B$1:$AG$700,MATCH(T$1,'Justerad allokering kvv'!$B$1:$AF$1,0),FALSE)),VLOOKUP($B107,'Allokerad kvv'!$B$2:$AV$700,MATCH(T$1,'Allokerad kvv'!$B$1:$AV$1,0),FALSE),VLOOKUP($B107,'Justerad allokering kvv'!$B$1:$AG$700,MATCH(T$1,'Justerad allokering kvv'!$B$1:$AF$1,0),FALSE)))</f>
        <v>0</v>
      </c>
      <c r="U107">
        <f>IF($B107=" ","",IF(ISERROR(1/VLOOKUP($B107,'Justerad allokering kvv'!$B$1:$AG$700,MATCH(U$1,'Justerad allokering kvv'!$B$1:$AF$1,0),FALSE)),VLOOKUP($B107,'Allokerad kvv'!$B$2:$AV$700,MATCH(U$1,'Allokerad kvv'!$B$1:$AV$1,0),FALSE),VLOOKUP($B107,'Justerad allokering kvv'!$B$1:$AG$700,MATCH(U$1,'Justerad allokering kvv'!$B$1:$AF$1,0),FALSE)))</f>
        <v>0</v>
      </c>
      <c r="V107">
        <f>IF($B107=" ","",IF(ISERROR(1/VLOOKUP($B107,'Justerad allokering kvv'!$B$1:$AG$700,MATCH(V$1,'Justerad allokering kvv'!$B$1:$AF$1,0),FALSE)),VLOOKUP($B107,'Allokerad kvv'!$B$2:$AV$700,MATCH(V$1,'Allokerad kvv'!$B$1:$AV$1,0),FALSE),VLOOKUP($B107,'Justerad allokering kvv'!$B$1:$AG$700,MATCH(V$1,'Justerad allokering kvv'!$B$1:$AF$1,0),FALSE)))</f>
        <v>0</v>
      </c>
      <c r="W107">
        <f>IF($B107=" ","",IF(ISERROR(1/VLOOKUP($B107,'Justerad allokering kvv'!$B$1:$AG$700,MATCH(W$1,'Justerad allokering kvv'!$B$1:$AF$1,0),FALSE)),VLOOKUP($B107,'Allokerad kvv'!$B$2:$AV$700,MATCH(W$1,'Allokerad kvv'!$B$1:$AV$1,0),FALSE),VLOOKUP($B107,'Justerad allokering kvv'!$B$1:$AG$700,MATCH(W$1,'Justerad allokering kvv'!$B$1:$AF$1,0),FALSE)))</f>
        <v>0</v>
      </c>
      <c r="X107">
        <f>IF($B107=" ","",IF(ISERROR(1/VLOOKUP($B107,'Justerad allokering kvv'!$B$1:$AG$700,MATCH(X$1,'Justerad allokering kvv'!$B$1:$AF$1,0),FALSE)),VLOOKUP($B107,'Allokerad kvv'!$B$2:$AV$700,MATCH(X$1,'Allokerad kvv'!$B$1:$AV$1,0),FALSE),VLOOKUP($B107,'Justerad allokering kvv'!$B$1:$AG$700,MATCH(X$1,'Justerad allokering kvv'!$B$1:$AF$1,0),FALSE)))</f>
        <v>0</v>
      </c>
      <c r="Y107">
        <f>IF($B107=" ","",IF(ISERROR(1/VLOOKUP($B107,'Justerad allokering kvv'!$B$1:$AG$700,MATCH(Y$1,'Justerad allokering kvv'!$B$1:$AF$1,0),FALSE)),VLOOKUP($B107,'Allokerad kvv'!$B$2:$AV$700,MATCH(Y$1,'Allokerad kvv'!$B$1:$AV$1,0),FALSE),VLOOKUP($B107,'Justerad allokering kvv'!$B$1:$AG$700,MATCH(Y$1,'Justerad allokering kvv'!$B$1:$AF$1,0),FALSE)))</f>
        <v>0</v>
      </c>
      <c r="AB107">
        <f>IFERROR(VLOOKUP($B107,Kraftvärmeprod!$B$1:$AO$424,MATCH("Tillförd energi från rökgaskondensering (GWh)",Kraftvärmeprod!$B$1:$AG$1,0),FALSE)/1,0)</f>
        <v>0</v>
      </c>
      <c r="AE107" s="122">
        <f t="shared" si="4"/>
        <v>0</v>
      </c>
      <c r="AG107">
        <f t="shared" si="5"/>
        <v>0</v>
      </c>
      <c r="AH107">
        <f t="shared" si="6"/>
        <v>0</v>
      </c>
      <c r="AI107" t="str">
        <f>IF(AH107=0,"",AH107/VLOOKUP(B107,Kraftvärmeprod!$B$1:$BC$480,MATCH("Summa tillförd energi exklusive rökgaskondensering",Kraftvärmeprod!$B$1:$BC$1,0),FALSE))</f>
        <v/>
      </c>
      <c r="AK107">
        <f t="shared" si="7"/>
        <v>0</v>
      </c>
    </row>
    <row r="108" spans="1:37" x14ac:dyDescent="0.25">
      <c r="A108" s="2" t="s">
        <v>172</v>
      </c>
      <c r="B108" s="2" t="s">
        <v>176</v>
      </c>
      <c r="C108">
        <f>IF($B108=" ","",IF(ISERROR(1/VLOOKUP($B108,'Justerad allokering kvv'!$B$1:$AG$700,MATCH(C$1,'Justerad allokering kvv'!$B$1:$AF$1,0),FALSE)),VLOOKUP($B108,'Allokerad kvv'!$B$2:$AV$700,MATCH(C$1,'Allokerad kvv'!$B$1:$AV$1,0),FALSE),VLOOKUP($B108,'Justerad allokering kvv'!$B$1:$AG$700,MATCH(C$1,'Justerad allokering kvv'!$B$1:$AF$1,0),FALSE)))</f>
        <v>0</v>
      </c>
      <c r="D108">
        <f>IF($B108=" ","",IF(ISERROR(1/VLOOKUP($B108,'Justerad allokering kvv'!$B$1:$AG$700,MATCH(D$1,'Justerad allokering kvv'!$B$1:$AF$1,0),FALSE)),VLOOKUP($B108,'Allokerad kvv'!$B$2:$AV$700,MATCH(D$1,'Allokerad kvv'!$B$1:$AV$1,0),FALSE),VLOOKUP($B108,'Justerad allokering kvv'!$B$1:$AG$700,MATCH(D$1,'Justerad allokering kvv'!$B$1:$AF$1,0),FALSE)))</f>
        <v>0</v>
      </c>
      <c r="E108">
        <f>IF($B108=" ","",IF(ISERROR(1/VLOOKUP($B108,'Justerad allokering kvv'!$B$1:$AG$700,MATCH(E$1,'Justerad allokering kvv'!$B$1:$AF$1,0),FALSE)),VLOOKUP($B108,'Allokerad kvv'!$B$2:$AV$700,MATCH(E$1,'Allokerad kvv'!$B$1:$AV$1,0),FALSE),VLOOKUP($B108,'Justerad allokering kvv'!$B$1:$AG$700,MATCH(E$1,'Justerad allokering kvv'!$B$1:$AF$1,0),FALSE)))</f>
        <v>0</v>
      </c>
      <c r="F108">
        <f>IF($B108=" ","",IF(ISERROR(1/VLOOKUP($B108,'Justerad allokering kvv'!$B$1:$AG$700,MATCH(F$1,'Justerad allokering kvv'!$B$1:$AF$1,0),FALSE)),VLOOKUP($B108,'Allokerad kvv'!$B$2:$AV$700,MATCH(F$1,'Allokerad kvv'!$B$1:$AV$1,0),FALSE),VLOOKUP($B108,'Justerad allokering kvv'!$B$1:$AG$700,MATCH(F$1,'Justerad allokering kvv'!$B$1:$AF$1,0),FALSE)))</f>
        <v>0</v>
      </c>
      <c r="G108">
        <f>IF($B108=" ","",IF(ISERROR(1/VLOOKUP($B108,'Justerad allokering kvv'!$B$1:$AG$700,MATCH(G$1,'Justerad allokering kvv'!$B$1:$AF$1,0),FALSE)),VLOOKUP($B108,'Allokerad kvv'!$B$2:$AV$700,MATCH(G$1,'Allokerad kvv'!$B$1:$AV$1,0),FALSE),VLOOKUP($B108,'Justerad allokering kvv'!$B$1:$AG$700,MATCH(G$1,'Justerad allokering kvv'!$B$1:$AF$1,0),FALSE)))</f>
        <v>0</v>
      </c>
      <c r="H108">
        <f>IF($B108=" ","",IF(ISERROR(1/VLOOKUP($B108,'Justerad allokering kvv'!$B$1:$AG$700,MATCH(H$1,'Justerad allokering kvv'!$B$1:$AF$1,0),FALSE)),VLOOKUP($B108,'Allokerad kvv'!$B$2:$AV$700,MATCH(H$1,'Allokerad kvv'!$B$1:$AV$1,0),FALSE),VLOOKUP($B108,'Justerad allokering kvv'!$B$1:$AG$700,MATCH(H$1,'Justerad allokering kvv'!$B$1:$AF$1,0),FALSE)))</f>
        <v>0</v>
      </c>
      <c r="I108">
        <f>IF($B108=" ","",IF(ISERROR(1/VLOOKUP($B108,'Justerad allokering kvv'!$B$1:$AG$700,MATCH(I$1,'Justerad allokering kvv'!$B$1:$AF$1,0),FALSE)),VLOOKUP($B108,'Allokerad kvv'!$B$2:$AV$700,MATCH(I$1,'Allokerad kvv'!$B$1:$AV$1,0),FALSE),VLOOKUP($B108,'Justerad allokering kvv'!$B$1:$AG$700,MATCH(I$1,'Justerad allokering kvv'!$B$1:$AF$1,0),FALSE)))</f>
        <v>0</v>
      </c>
      <c r="J108">
        <f>IF($B108=" ","",IF(ISERROR(1/VLOOKUP($B108,'Justerad allokering kvv'!$B$1:$AG$700,MATCH(J$1,'Justerad allokering kvv'!$B$1:$AF$1,0),FALSE)),VLOOKUP($B108,'Allokerad kvv'!$B$2:$AV$700,MATCH(J$1,'Allokerad kvv'!$B$1:$AV$1,0),FALSE),VLOOKUP($B108,'Justerad allokering kvv'!$B$1:$AG$700,MATCH(J$1,'Justerad allokering kvv'!$B$1:$AF$1,0),FALSE)))</f>
        <v>0</v>
      </c>
      <c r="K108">
        <f>IF($B108=" ","",IF(ISERROR(1/VLOOKUP($B108,'Justerad allokering kvv'!$B$1:$AG$700,MATCH(K$1,'Justerad allokering kvv'!$B$1:$AF$1,0),FALSE)),VLOOKUP($B108,'Allokerad kvv'!$B$2:$AV$700,MATCH(K$1,'Allokerad kvv'!$B$1:$AV$1,0),FALSE),VLOOKUP($B108,'Justerad allokering kvv'!$B$1:$AG$700,MATCH(K$1,'Justerad allokering kvv'!$B$1:$AF$1,0),FALSE)))</f>
        <v>0</v>
      </c>
      <c r="L108">
        <f>IF($B108=" ","",IF(ISERROR(1/VLOOKUP($B108,'Justerad allokering kvv'!$B$1:$AG$700,MATCH(L$1,'Justerad allokering kvv'!$B$1:$AF$1,0),FALSE)),VLOOKUP($B108,'Allokerad kvv'!$B$2:$AV$700,MATCH(L$1,'Allokerad kvv'!$B$1:$AV$1,0),FALSE),VLOOKUP($B108,'Justerad allokering kvv'!$B$1:$AG$700,MATCH(L$1,'Justerad allokering kvv'!$B$1:$AF$1,0),FALSE)))</f>
        <v>0</v>
      </c>
      <c r="M108">
        <f>IF($B108=" ","",IF(ISERROR(1/VLOOKUP($B108,'Justerad allokering kvv'!$B$1:$AG$700,MATCH(M$1,'Justerad allokering kvv'!$B$1:$AF$1,0),FALSE)),VLOOKUP($B108,'Allokerad kvv'!$B$2:$AV$700,MATCH(M$1,'Allokerad kvv'!$B$1:$AV$1,0),FALSE),VLOOKUP($B108,'Justerad allokering kvv'!$B$1:$AG$700,MATCH(M$1,'Justerad allokering kvv'!$B$1:$AF$1,0),FALSE)))</f>
        <v>0</v>
      </c>
      <c r="N108">
        <f>IF($B108=" ","",IF(ISERROR(1/VLOOKUP($B108,'Justerad allokering kvv'!$B$1:$AG$700,MATCH(N$1,'Justerad allokering kvv'!$B$1:$AF$1,0),FALSE)),VLOOKUP($B108,'Allokerad kvv'!$B$2:$AV$700,MATCH(N$1,'Allokerad kvv'!$B$1:$AV$1,0),FALSE),VLOOKUP($B108,'Justerad allokering kvv'!$B$1:$AG$700,MATCH(N$1,'Justerad allokering kvv'!$B$1:$AF$1,0),FALSE)))</f>
        <v>0</v>
      </c>
      <c r="O108">
        <f>IF($B108=" ","",IF(ISERROR(1/VLOOKUP($B108,'Justerad allokering kvv'!$B$1:$AG$700,MATCH(O$1,'Justerad allokering kvv'!$B$1:$AF$1,0),FALSE)),VLOOKUP($B108,'Allokerad kvv'!$B$2:$AV$700,MATCH(O$1,'Allokerad kvv'!$B$1:$AV$1,0),FALSE),VLOOKUP($B108,'Justerad allokering kvv'!$B$1:$AG$700,MATCH(O$1,'Justerad allokering kvv'!$B$1:$AF$1,0),FALSE)))</f>
        <v>0</v>
      </c>
      <c r="P108">
        <f>IF($B108=" ","",IF(ISERROR(1/VLOOKUP($B108,'Justerad allokering kvv'!$B$1:$AG$700,MATCH(P$1,'Justerad allokering kvv'!$B$1:$AF$1,0),FALSE)),VLOOKUP($B108,'Allokerad kvv'!$B$2:$AV$700,MATCH(P$1,'Allokerad kvv'!$B$1:$AV$1,0),FALSE),VLOOKUP($B108,'Justerad allokering kvv'!$B$1:$AG$700,MATCH(P$1,'Justerad allokering kvv'!$B$1:$AF$1,0),FALSE)))</f>
        <v>0</v>
      </c>
      <c r="Q108">
        <f>IF($B108=" ","",IF(ISERROR(1/VLOOKUP($B108,'Justerad allokering kvv'!$B$1:$AG$700,MATCH(Q$1,'Justerad allokering kvv'!$B$1:$AF$1,0),FALSE)),VLOOKUP($B108,'Allokerad kvv'!$B$2:$AV$700,MATCH(Q$1,'Allokerad kvv'!$B$1:$AV$1,0),FALSE),VLOOKUP($B108,'Justerad allokering kvv'!$B$1:$AG$700,MATCH(Q$1,'Justerad allokering kvv'!$B$1:$AF$1,0),FALSE)))</f>
        <v>0</v>
      </c>
      <c r="R108">
        <f>IF($B108=" ","",IF(ISERROR(1/VLOOKUP($B108,'Justerad allokering kvv'!$B$1:$AG$700,MATCH(R$1,'Justerad allokering kvv'!$B$1:$AF$1,0),FALSE)),VLOOKUP($B108,'Allokerad kvv'!$B$2:$AV$700,MATCH(R$1,'Allokerad kvv'!$B$1:$AV$1,0),FALSE),VLOOKUP($B108,'Justerad allokering kvv'!$B$1:$AG$700,MATCH(R$1,'Justerad allokering kvv'!$B$1:$AF$1,0),FALSE)))</f>
        <v>0</v>
      </c>
      <c r="S108">
        <f>IF($B108=" ","",IF(ISERROR(1/VLOOKUP($B108,'Justerad allokering kvv'!$B$1:$AG$700,MATCH(S$1,'Justerad allokering kvv'!$B$1:$AF$1,0),FALSE)),VLOOKUP($B108,'Allokerad kvv'!$B$2:$AV$700,MATCH(S$1,'Allokerad kvv'!$B$1:$AV$1,0),FALSE),VLOOKUP($B108,'Justerad allokering kvv'!$B$1:$AG$700,MATCH(S$1,'Justerad allokering kvv'!$B$1:$AF$1,0),FALSE)))</f>
        <v>0</v>
      </c>
      <c r="T108">
        <f>IF($B108=" ","",IF(ISERROR(1/VLOOKUP($B108,'Justerad allokering kvv'!$B$1:$AG$700,MATCH(T$1,'Justerad allokering kvv'!$B$1:$AF$1,0),FALSE)),VLOOKUP($B108,'Allokerad kvv'!$B$2:$AV$700,MATCH(T$1,'Allokerad kvv'!$B$1:$AV$1,0),FALSE),VLOOKUP($B108,'Justerad allokering kvv'!$B$1:$AG$700,MATCH(T$1,'Justerad allokering kvv'!$B$1:$AF$1,0),FALSE)))</f>
        <v>0</v>
      </c>
      <c r="U108">
        <f>IF($B108=" ","",IF(ISERROR(1/VLOOKUP($B108,'Justerad allokering kvv'!$B$1:$AG$700,MATCH(U$1,'Justerad allokering kvv'!$B$1:$AF$1,0),FALSE)),VLOOKUP($B108,'Allokerad kvv'!$B$2:$AV$700,MATCH(U$1,'Allokerad kvv'!$B$1:$AV$1,0),FALSE),VLOOKUP($B108,'Justerad allokering kvv'!$B$1:$AG$700,MATCH(U$1,'Justerad allokering kvv'!$B$1:$AF$1,0),FALSE)))</f>
        <v>0</v>
      </c>
      <c r="V108">
        <f>IF($B108=" ","",IF(ISERROR(1/VLOOKUP($B108,'Justerad allokering kvv'!$B$1:$AG$700,MATCH(V$1,'Justerad allokering kvv'!$B$1:$AF$1,0),FALSE)),VLOOKUP($B108,'Allokerad kvv'!$B$2:$AV$700,MATCH(V$1,'Allokerad kvv'!$B$1:$AV$1,0),FALSE),VLOOKUP($B108,'Justerad allokering kvv'!$B$1:$AG$700,MATCH(V$1,'Justerad allokering kvv'!$B$1:$AF$1,0),FALSE)))</f>
        <v>0</v>
      </c>
      <c r="W108">
        <f>IF($B108=" ","",IF(ISERROR(1/VLOOKUP($B108,'Justerad allokering kvv'!$B$1:$AG$700,MATCH(W$1,'Justerad allokering kvv'!$B$1:$AF$1,0),FALSE)),VLOOKUP($B108,'Allokerad kvv'!$B$2:$AV$700,MATCH(W$1,'Allokerad kvv'!$B$1:$AV$1,0),FALSE),VLOOKUP($B108,'Justerad allokering kvv'!$B$1:$AG$700,MATCH(W$1,'Justerad allokering kvv'!$B$1:$AF$1,0),FALSE)))</f>
        <v>0</v>
      </c>
      <c r="X108">
        <f>IF($B108=" ","",IF(ISERROR(1/VLOOKUP($B108,'Justerad allokering kvv'!$B$1:$AG$700,MATCH(X$1,'Justerad allokering kvv'!$B$1:$AF$1,0),FALSE)),VLOOKUP($B108,'Allokerad kvv'!$B$2:$AV$700,MATCH(X$1,'Allokerad kvv'!$B$1:$AV$1,0),FALSE),VLOOKUP($B108,'Justerad allokering kvv'!$B$1:$AG$700,MATCH(X$1,'Justerad allokering kvv'!$B$1:$AF$1,0),FALSE)))</f>
        <v>0</v>
      </c>
      <c r="Y108">
        <f>IF($B108=" ","",IF(ISERROR(1/VLOOKUP($B108,'Justerad allokering kvv'!$B$1:$AG$700,MATCH(Y$1,'Justerad allokering kvv'!$B$1:$AF$1,0),FALSE)),VLOOKUP($B108,'Allokerad kvv'!$B$2:$AV$700,MATCH(Y$1,'Allokerad kvv'!$B$1:$AV$1,0),FALSE),VLOOKUP($B108,'Justerad allokering kvv'!$B$1:$AG$700,MATCH(Y$1,'Justerad allokering kvv'!$B$1:$AF$1,0),FALSE)))</f>
        <v>0</v>
      </c>
      <c r="AB108">
        <f>IFERROR(VLOOKUP($B108,Kraftvärmeprod!$B$1:$AO$424,MATCH("Tillförd energi från rökgaskondensering (GWh)",Kraftvärmeprod!$B$1:$AG$1,0),FALSE)/1,0)</f>
        <v>0</v>
      </c>
      <c r="AE108" s="122">
        <f t="shared" si="4"/>
        <v>0</v>
      </c>
      <c r="AG108">
        <f t="shared" si="5"/>
        <v>0</v>
      </c>
      <c r="AH108">
        <f t="shared" si="6"/>
        <v>0</v>
      </c>
      <c r="AI108" t="str">
        <f>IF(AH108=0,"",AH108/VLOOKUP(B108,Kraftvärmeprod!$B$1:$BC$480,MATCH("Summa tillförd energi exklusive rökgaskondensering",Kraftvärmeprod!$B$1:$BC$1,0),FALSE))</f>
        <v/>
      </c>
      <c r="AK108">
        <f t="shared" si="7"/>
        <v>0</v>
      </c>
    </row>
    <row r="109" spans="1:37" x14ac:dyDescent="0.25">
      <c r="A109" s="2" t="s">
        <v>172</v>
      </c>
      <c r="B109" s="2" t="s">
        <v>177</v>
      </c>
      <c r="C109">
        <f>IF($B109=" ","",IF(ISERROR(1/VLOOKUP($B109,'Justerad allokering kvv'!$B$1:$AG$700,MATCH(C$1,'Justerad allokering kvv'!$B$1:$AF$1,0),FALSE)),VLOOKUP($B109,'Allokerad kvv'!$B$2:$AV$700,MATCH(C$1,'Allokerad kvv'!$B$1:$AV$1,0),FALSE),VLOOKUP($B109,'Justerad allokering kvv'!$B$1:$AG$700,MATCH(C$1,'Justerad allokering kvv'!$B$1:$AF$1,0),FALSE)))</f>
        <v>0</v>
      </c>
      <c r="D109">
        <f>IF($B109=" ","",IF(ISERROR(1/VLOOKUP($B109,'Justerad allokering kvv'!$B$1:$AG$700,MATCH(D$1,'Justerad allokering kvv'!$B$1:$AF$1,0),FALSE)),VLOOKUP($B109,'Allokerad kvv'!$B$2:$AV$700,MATCH(D$1,'Allokerad kvv'!$B$1:$AV$1,0),FALSE),VLOOKUP($B109,'Justerad allokering kvv'!$B$1:$AG$700,MATCH(D$1,'Justerad allokering kvv'!$B$1:$AF$1,0),FALSE)))</f>
        <v>0</v>
      </c>
      <c r="E109">
        <f>IF($B109=" ","",IF(ISERROR(1/VLOOKUP($B109,'Justerad allokering kvv'!$B$1:$AG$700,MATCH(E$1,'Justerad allokering kvv'!$B$1:$AF$1,0),FALSE)),VLOOKUP($B109,'Allokerad kvv'!$B$2:$AV$700,MATCH(E$1,'Allokerad kvv'!$B$1:$AV$1,0),FALSE),VLOOKUP($B109,'Justerad allokering kvv'!$B$1:$AG$700,MATCH(E$1,'Justerad allokering kvv'!$B$1:$AF$1,0),FALSE)))</f>
        <v>0</v>
      </c>
      <c r="F109">
        <f>IF($B109=" ","",IF(ISERROR(1/VLOOKUP($B109,'Justerad allokering kvv'!$B$1:$AG$700,MATCH(F$1,'Justerad allokering kvv'!$B$1:$AF$1,0),FALSE)),VLOOKUP($B109,'Allokerad kvv'!$B$2:$AV$700,MATCH(F$1,'Allokerad kvv'!$B$1:$AV$1,0),FALSE),VLOOKUP($B109,'Justerad allokering kvv'!$B$1:$AG$700,MATCH(F$1,'Justerad allokering kvv'!$B$1:$AF$1,0),FALSE)))</f>
        <v>0</v>
      </c>
      <c r="G109">
        <f>IF($B109=" ","",IF(ISERROR(1/VLOOKUP($B109,'Justerad allokering kvv'!$B$1:$AG$700,MATCH(G$1,'Justerad allokering kvv'!$B$1:$AF$1,0),FALSE)),VLOOKUP($B109,'Allokerad kvv'!$B$2:$AV$700,MATCH(G$1,'Allokerad kvv'!$B$1:$AV$1,0),FALSE),VLOOKUP($B109,'Justerad allokering kvv'!$B$1:$AG$700,MATCH(G$1,'Justerad allokering kvv'!$B$1:$AF$1,0),FALSE)))</f>
        <v>0</v>
      </c>
      <c r="H109">
        <f>IF($B109=" ","",IF(ISERROR(1/VLOOKUP($B109,'Justerad allokering kvv'!$B$1:$AG$700,MATCH(H$1,'Justerad allokering kvv'!$B$1:$AF$1,0),FALSE)),VLOOKUP($B109,'Allokerad kvv'!$B$2:$AV$700,MATCH(H$1,'Allokerad kvv'!$B$1:$AV$1,0),FALSE),VLOOKUP($B109,'Justerad allokering kvv'!$B$1:$AG$700,MATCH(H$1,'Justerad allokering kvv'!$B$1:$AF$1,0),FALSE)))</f>
        <v>0</v>
      </c>
      <c r="I109">
        <f>IF($B109=" ","",IF(ISERROR(1/VLOOKUP($B109,'Justerad allokering kvv'!$B$1:$AG$700,MATCH(I$1,'Justerad allokering kvv'!$B$1:$AF$1,0),FALSE)),VLOOKUP($B109,'Allokerad kvv'!$B$2:$AV$700,MATCH(I$1,'Allokerad kvv'!$B$1:$AV$1,0),FALSE),VLOOKUP($B109,'Justerad allokering kvv'!$B$1:$AG$700,MATCH(I$1,'Justerad allokering kvv'!$B$1:$AF$1,0),FALSE)))</f>
        <v>0</v>
      </c>
      <c r="J109">
        <f>IF($B109=" ","",IF(ISERROR(1/VLOOKUP($B109,'Justerad allokering kvv'!$B$1:$AG$700,MATCH(J$1,'Justerad allokering kvv'!$B$1:$AF$1,0),FALSE)),VLOOKUP($B109,'Allokerad kvv'!$B$2:$AV$700,MATCH(J$1,'Allokerad kvv'!$B$1:$AV$1,0),FALSE),VLOOKUP($B109,'Justerad allokering kvv'!$B$1:$AG$700,MATCH(J$1,'Justerad allokering kvv'!$B$1:$AF$1,0),FALSE)))</f>
        <v>0</v>
      </c>
      <c r="K109">
        <f>IF($B109=" ","",IF(ISERROR(1/VLOOKUP($B109,'Justerad allokering kvv'!$B$1:$AG$700,MATCH(K$1,'Justerad allokering kvv'!$B$1:$AF$1,0),FALSE)),VLOOKUP($B109,'Allokerad kvv'!$B$2:$AV$700,MATCH(K$1,'Allokerad kvv'!$B$1:$AV$1,0),FALSE),VLOOKUP($B109,'Justerad allokering kvv'!$B$1:$AG$700,MATCH(K$1,'Justerad allokering kvv'!$B$1:$AF$1,0),FALSE)))</f>
        <v>0</v>
      </c>
      <c r="L109">
        <f>IF($B109=" ","",IF(ISERROR(1/VLOOKUP($B109,'Justerad allokering kvv'!$B$1:$AG$700,MATCH(L$1,'Justerad allokering kvv'!$B$1:$AF$1,0),FALSE)),VLOOKUP($B109,'Allokerad kvv'!$B$2:$AV$700,MATCH(L$1,'Allokerad kvv'!$B$1:$AV$1,0),FALSE),VLOOKUP($B109,'Justerad allokering kvv'!$B$1:$AG$700,MATCH(L$1,'Justerad allokering kvv'!$B$1:$AF$1,0),FALSE)))</f>
        <v>0</v>
      </c>
      <c r="M109">
        <f>IF($B109=" ","",IF(ISERROR(1/VLOOKUP($B109,'Justerad allokering kvv'!$B$1:$AG$700,MATCH(M$1,'Justerad allokering kvv'!$B$1:$AF$1,0),FALSE)),VLOOKUP($B109,'Allokerad kvv'!$B$2:$AV$700,MATCH(M$1,'Allokerad kvv'!$B$1:$AV$1,0),FALSE),VLOOKUP($B109,'Justerad allokering kvv'!$B$1:$AG$700,MATCH(M$1,'Justerad allokering kvv'!$B$1:$AF$1,0),FALSE)))</f>
        <v>0</v>
      </c>
      <c r="N109">
        <f>IF($B109=" ","",IF(ISERROR(1/VLOOKUP($B109,'Justerad allokering kvv'!$B$1:$AG$700,MATCH(N$1,'Justerad allokering kvv'!$B$1:$AF$1,0),FALSE)),VLOOKUP($B109,'Allokerad kvv'!$B$2:$AV$700,MATCH(N$1,'Allokerad kvv'!$B$1:$AV$1,0),FALSE),VLOOKUP($B109,'Justerad allokering kvv'!$B$1:$AG$700,MATCH(N$1,'Justerad allokering kvv'!$B$1:$AF$1,0),FALSE)))</f>
        <v>0</v>
      </c>
      <c r="O109">
        <f>IF($B109=" ","",IF(ISERROR(1/VLOOKUP($B109,'Justerad allokering kvv'!$B$1:$AG$700,MATCH(O$1,'Justerad allokering kvv'!$B$1:$AF$1,0),FALSE)),VLOOKUP($B109,'Allokerad kvv'!$B$2:$AV$700,MATCH(O$1,'Allokerad kvv'!$B$1:$AV$1,0),FALSE),VLOOKUP($B109,'Justerad allokering kvv'!$B$1:$AG$700,MATCH(O$1,'Justerad allokering kvv'!$B$1:$AF$1,0),FALSE)))</f>
        <v>0</v>
      </c>
      <c r="P109">
        <f>IF($B109=" ","",IF(ISERROR(1/VLOOKUP($B109,'Justerad allokering kvv'!$B$1:$AG$700,MATCH(P$1,'Justerad allokering kvv'!$B$1:$AF$1,0),FALSE)),VLOOKUP($B109,'Allokerad kvv'!$B$2:$AV$700,MATCH(P$1,'Allokerad kvv'!$B$1:$AV$1,0),FALSE),VLOOKUP($B109,'Justerad allokering kvv'!$B$1:$AG$700,MATCH(P$1,'Justerad allokering kvv'!$B$1:$AF$1,0),FALSE)))</f>
        <v>0</v>
      </c>
      <c r="Q109">
        <f>IF($B109=" ","",IF(ISERROR(1/VLOOKUP($B109,'Justerad allokering kvv'!$B$1:$AG$700,MATCH(Q$1,'Justerad allokering kvv'!$B$1:$AF$1,0),FALSE)),VLOOKUP($B109,'Allokerad kvv'!$B$2:$AV$700,MATCH(Q$1,'Allokerad kvv'!$B$1:$AV$1,0),FALSE),VLOOKUP($B109,'Justerad allokering kvv'!$B$1:$AG$700,MATCH(Q$1,'Justerad allokering kvv'!$B$1:$AF$1,0),FALSE)))</f>
        <v>0</v>
      </c>
      <c r="R109">
        <f>IF($B109=" ","",IF(ISERROR(1/VLOOKUP($B109,'Justerad allokering kvv'!$B$1:$AG$700,MATCH(R$1,'Justerad allokering kvv'!$B$1:$AF$1,0),FALSE)),VLOOKUP($B109,'Allokerad kvv'!$B$2:$AV$700,MATCH(R$1,'Allokerad kvv'!$B$1:$AV$1,0),FALSE),VLOOKUP($B109,'Justerad allokering kvv'!$B$1:$AG$700,MATCH(R$1,'Justerad allokering kvv'!$B$1:$AF$1,0),FALSE)))</f>
        <v>0</v>
      </c>
      <c r="S109">
        <f>IF($B109=" ","",IF(ISERROR(1/VLOOKUP($B109,'Justerad allokering kvv'!$B$1:$AG$700,MATCH(S$1,'Justerad allokering kvv'!$B$1:$AF$1,0),FALSE)),VLOOKUP($B109,'Allokerad kvv'!$B$2:$AV$700,MATCH(S$1,'Allokerad kvv'!$B$1:$AV$1,0),FALSE),VLOOKUP($B109,'Justerad allokering kvv'!$B$1:$AG$700,MATCH(S$1,'Justerad allokering kvv'!$B$1:$AF$1,0),FALSE)))</f>
        <v>0</v>
      </c>
      <c r="T109">
        <f>IF($B109=" ","",IF(ISERROR(1/VLOOKUP($B109,'Justerad allokering kvv'!$B$1:$AG$700,MATCH(T$1,'Justerad allokering kvv'!$B$1:$AF$1,0),FALSE)),VLOOKUP($B109,'Allokerad kvv'!$B$2:$AV$700,MATCH(T$1,'Allokerad kvv'!$B$1:$AV$1,0),FALSE),VLOOKUP($B109,'Justerad allokering kvv'!$B$1:$AG$700,MATCH(T$1,'Justerad allokering kvv'!$B$1:$AF$1,0),FALSE)))</f>
        <v>0</v>
      </c>
      <c r="U109">
        <f>IF($B109=" ","",IF(ISERROR(1/VLOOKUP($B109,'Justerad allokering kvv'!$B$1:$AG$700,MATCH(U$1,'Justerad allokering kvv'!$B$1:$AF$1,0),FALSE)),VLOOKUP($B109,'Allokerad kvv'!$B$2:$AV$700,MATCH(U$1,'Allokerad kvv'!$B$1:$AV$1,0),FALSE),VLOOKUP($B109,'Justerad allokering kvv'!$B$1:$AG$700,MATCH(U$1,'Justerad allokering kvv'!$B$1:$AF$1,0),FALSE)))</f>
        <v>0</v>
      </c>
      <c r="V109">
        <f>IF($B109=" ","",IF(ISERROR(1/VLOOKUP($B109,'Justerad allokering kvv'!$B$1:$AG$700,MATCH(V$1,'Justerad allokering kvv'!$B$1:$AF$1,0),FALSE)),VLOOKUP($B109,'Allokerad kvv'!$B$2:$AV$700,MATCH(V$1,'Allokerad kvv'!$B$1:$AV$1,0),FALSE),VLOOKUP($B109,'Justerad allokering kvv'!$B$1:$AG$700,MATCH(V$1,'Justerad allokering kvv'!$B$1:$AF$1,0),FALSE)))</f>
        <v>0</v>
      </c>
      <c r="W109">
        <f>IF($B109=" ","",IF(ISERROR(1/VLOOKUP($B109,'Justerad allokering kvv'!$B$1:$AG$700,MATCH(W$1,'Justerad allokering kvv'!$B$1:$AF$1,0),FALSE)),VLOOKUP($B109,'Allokerad kvv'!$B$2:$AV$700,MATCH(W$1,'Allokerad kvv'!$B$1:$AV$1,0),FALSE),VLOOKUP($B109,'Justerad allokering kvv'!$B$1:$AG$700,MATCH(W$1,'Justerad allokering kvv'!$B$1:$AF$1,0),FALSE)))</f>
        <v>0</v>
      </c>
      <c r="X109">
        <f>IF($B109=" ","",IF(ISERROR(1/VLOOKUP($B109,'Justerad allokering kvv'!$B$1:$AG$700,MATCH(X$1,'Justerad allokering kvv'!$B$1:$AF$1,0),FALSE)),VLOOKUP($B109,'Allokerad kvv'!$B$2:$AV$700,MATCH(X$1,'Allokerad kvv'!$B$1:$AV$1,0),FALSE),VLOOKUP($B109,'Justerad allokering kvv'!$B$1:$AG$700,MATCH(X$1,'Justerad allokering kvv'!$B$1:$AF$1,0),FALSE)))</f>
        <v>0</v>
      </c>
      <c r="Y109">
        <f>IF($B109=" ","",IF(ISERROR(1/VLOOKUP($B109,'Justerad allokering kvv'!$B$1:$AG$700,MATCH(Y$1,'Justerad allokering kvv'!$B$1:$AF$1,0),FALSE)),VLOOKUP($B109,'Allokerad kvv'!$B$2:$AV$700,MATCH(Y$1,'Allokerad kvv'!$B$1:$AV$1,0),FALSE),VLOOKUP($B109,'Justerad allokering kvv'!$B$1:$AG$700,MATCH(Y$1,'Justerad allokering kvv'!$B$1:$AF$1,0),FALSE)))</f>
        <v>0</v>
      </c>
      <c r="AB109">
        <f>IFERROR(VLOOKUP($B109,Kraftvärmeprod!$B$1:$AO$424,MATCH("Tillförd energi från rökgaskondensering (GWh)",Kraftvärmeprod!$B$1:$AG$1,0),FALSE)/1,0)</f>
        <v>0</v>
      </c>
      <c r="AE109" s="122">
        <f t="shared" si="4"/>
        <v>0</v>
      </c>
      <c r="AG109">
        <f t="shared" si="5"/>
        <v>0</v>
      </c>
      <c r="AH109">
        <f t="shared" si="6"/>
        <v>0</v>
      </c>
      <c r="AI109" t="str">
        <f>IF(AH109=0,"",AH109/VLOOKUP(B109,Kraftvärmeprod!$B$1:$BC$480,MATCH("Summa tillförd energi exklusive rökgaskondensering",Kraftvärmeprod!$B$1:$BC$1,0),FALSE))</f>
        <v/>
      </c>
      <c r="AK109">
        <f t="shared" si="7"/>
        <v>0</v>
      </c>
    </row>
    <row r="110" spans="1:37" x14ac:dyDescent="0.25">
      <c r="A110" s="2" t="s">
        <v>172</v>
      </c>
      <c r="B110" s="2" t="s">
        <v>178</v>
      </c>
      <c r="C110">
        <f>IF($B110=" ","",IF(ISERROR(1/VLOOKUP($B110,'Justerad allokering kvv'!$B$1:$AG$700,MATCH(C$1,'Justerad allokering kvv'!$B$1:$AF$1,0),FALSE)),VLOOKUP($B110,'Allokerad kvv'!$B$2:$AV$700,MATCH(C$1,'Allokerad kvv'!$B$1:$AV$1,0),FALSE),VLOOKUP($B110,'Justerad allokering kvv'!$B$1:$AG$700,MATCH(C$1,'Justerad allokering kvv'!$B$1:$AF$1,0),FALSE)))</f>
        <v>0</v>
      </c>
      <c r="D110">
        <f>IF($B110=" ","",IF(ISERROR(1/VLOOKUP($B110,'Justerad allokering kvv'!$B$1:$AG$700,MATCH(D$1,'Justerad allokering kvv'!$B$1:$AF$1,0),FALSE)),VLOOKUP($B110,'Allokerad kvv'!$B$2:$AV$700,MATCH(D$1,'Allokerad kvv'!$B$1:$AV$1,0),FALSE),VLOOKUP($B110,'Justerad allokering kvv'!$B$1:$AG$700,MATCH(D$1,'Justerad allokering kvv'!$B$1:$AF$1,0),FALSE)))</f>
        <v>0</v>
      </c>
      <c r="E110">
        <f>IF($B110=" ","",IF(ISERROR(1/VLOOKUP($B110,'Justerad allokering kvv'!$B$1:$AG$700,MATCH(E$1,'Justerad allokering kvv'!$B$1:$AF$1,0),FALSE)),VLOOKUP($B110,'Allokerad kvv'!$B$2:$AV$700,MATCH(E$1,'Allokerad kvv'!$B$1:$AV$1,0),FALSE),VLOOKUP($B110,'Justerad allokering kvv'!$B$1:$AG$700,MATCH(E$1,'Justerad allokering kvv'!$B$1:$AF$1,0),FALSE)))</f>
        <v>0</v>
      </c>
      <c r="F110">
        <f>IF($B110=" ","",IF(ISERROR(1/VLOOKUP($B110,'Justerad allokering kvv'!$B$1:$AG$700,MATCH(F$1,'Justerad allokering kvv'!$B$1:$AF$1,0),FALSE)),VLOOKUP($B110,'Allokerad kvv'!$B$2:$AV$700,MATCH(F$1,'Allokerad kvv'!$B$1:$AV$1,0),FALSE),VLOOKUP($B110,'Justerad allokering kvv'!$B$1:$AG$700,MATCH(F$1,'Justerad allokering kvv'!$B$1:$AF$1,0),FALSE)))</f>
        <v>0</v>
      </c>
      <c r="G110">
        <f>IF($B110=" ","",IF(ISERROR(1/VLOOKUP($B110,'Justerad allokering kvv'!$B$1:$AG$700,MATCH(G$1,'Justerad allokering kvv'!$B$1:$AF$1,0),FALSE)),VLOOKUP($B110,'Allokerad kvv'!$B$2:$AV$700,MATCH(G$1,'Allokerad kvv'!$B$1:$AV$1,0),FALSE),VLOOKUP($B110,'Justerad allokering kvv'!$B$1:$AG$700,MATCH(G$1,'Justerad allokering kvv'!$B$1:$AF$1,0),FALSE)))</f>
        <v>0</v>
      </c>
      <c r="H110">
        <f>IF($B110=" ","",IF(ISERROR(1/VLOOKUP($B110,'Justerad allokering kvv'!$B$1:$AG$700,MATCH(H$1,'Justerad allokering kvv'!$B$1:$AF$1,0),FALSE)),VLOOKUP($B110,'Allokerad kvv'!$B$2:$AV$700,MATCH(H$1,'Allokerad kvv'!$B$1:$AV$1,0),FALSE),VLOOKUP($B110,'Justerad allokering kvv'!$B$1:$AG$700,MATCH(H$1,'Justerad allokering kvv'!$B$1:$AF$1,0),FALSE)))</f>
        <v>0</v>
      </c>
      <c r="I110">
        <f>IF($B110=" ","",IF(ISERROR(1/VLOOKUP($B110,'Justerad allokering kvv'!$B$1:$AG$700,MATCH(I$1,'Justerad allokering kvv'!$B$1:$AF$1,0),FALSE)),VLOOKUP($B110,'Allokerad kvv'!$B$2:$AV$700,MATCH(I$1,'Allokerad kvv'!$B$1:$AV$1,0),FALSE),VLOOKUP($B110,'Justerad allokering kvv'!$B$1:$AG$700,MATCH(I$1,'Justerad allokering kvv'!$B$1:$AF$1,0),FALSE)))</f>
        <v>0</v>
      </c>
      <c r="J110">
        <f>IF($B110=" ","",IF(ISERROR(1/VLOOKUP($B110,'Justerad allokering kvv'!$B$1:$AG$700,MATCH(J$1,'Justerad allokering kvv'!$B$1:$AF$1,0),FALSE)),VLOOKUP($B110,'Allokerad kvv'!$B$2:$AV$700,MATCH(J$1,'Allokerad kvv'!$B$1:$AV$1,0),FALSE),VLOOKUP($B110,'Justerad allokering kvv'!$B$1:$AG$700,MATCH(J$1,'Justerad allokering kvv'!$B$1:$AF$1,0),FALSE)))</f>
        <v>0</v>
      </c>
      <c r="K110">
        <f>IF($B110=" ","",IF(ISERROR(1/VLOOKUP($B110,'Justerad allokering kvv'!$B$1:$AG$700,MATCH(K$1,'Justerad allokering kvv'!$B$1:$AF$1,0),FALSE)),VLOOKUP($B110,'Allokerad kvv'!$B$2:$AV$700,MATCH(K$1,'Allokerad kvv'!$B$1:$AV$1,0),FALSE),VLOOKUP($B110,'Justerad allokering kvv'!$B$1:$AG$700,MATCH(K$1,'Justerad allokering kvv'!$B$1:$AF$1,0),FALSE)))</f>
        <v>0</v>
      </c>
      <c r="L110">
        <f>IF($B110=" ","",IF(ISERROR(1/VLOOKUP($B110,'Justerad allokering kvv'!$B$1:$AG$700,MATCH(L$1,'Justerad allokering kvv'!$B$1:$AF$1,0),FALSE)),VLOOKUP($B110,'Allokerad kvv'!$B$2:$AV$700,MATCH(L$1,'Allokerad kvv'!$B$1:$AV$1,0),FALSE),VLOOKUP($B110,'Justerad allokering kvv'!$B$1:$AG$700,MATCH(L$1,'Justerad allokering kvv'!$B$1:$AF$1,0),FALSE)))</f>
        <v>0</v>
      </c>
      <c r="M110">
        <f>IF($B110=" ","",IF(ISERROR(1/VLOOKUP($B110,'Justerad allokering kvv'!$B$1:$AG$700,MATCH(M$1,'Justerad allokering kvv'!$B$1:$AF$1,0),FALSE)),VLOOKUP($B110,'Allokerad kvv'!$B$2:$AV$700,MATCH(M$1,'Allokerad kvv'!$B$1:$AV$1,0),FALSE),VLOOKUP($B110,'Justerad allokering kvv'!$B$1:$AG$700,MATCH(M$1,'Justerad allokering kvv'!$B$1:$AF$1,0),FALSE)))</f>
        <v>0</v>
      </c>
      <c r="N110">
        <f>IF($B110=" ","",IF(ISERROR(1/VLOOKUP($B110,'Justerad allokering kvv'!$B$1:$AG$700,MATCH(N$1,'Justerad allokering kvv'!$B$1:$AF$1,0),FALSE)),VLOOKUP($B110,'Allokerad kvv'!$B$2:$AV$700,MATCH(N$1,'Allokerad kvv'!$B$1:$AV$1,0),FALSE),VLOOKUP($B110,'Justerad allokering kvv'!$B$1:$AG$700,MATCH(N$1,'Justerad allokering kvv'!$B$1:$AF$1,0),FALSE)))</f>
        <v>0</v>
      </c>
      <c r="O110">
        <f>IF($B110=" ","",IF(ISERROR(1/VLOOKUP($B110,'Justerad allokering kvv'!$B$1:$AG$700,MATCH(O$1,'Justerad allokering kvv'!$B$1:$AF$1,0),FALSE)),VLOOKUP($B110,'Allokerad kvv'!$B$2:$AV$700,MATCH(O$1,'Allokerad kvv'!$B$1:$AV$1,0),FALSE),VLOOKUP($B110,'Justerad allokering kvv'!$B$1:$AG$700,MATCH(O$1,'Justerad allokering kvv'!$B$1:$AF$1,0),FALSE)))</f>
        <v>0</v>
      </c>
      <c r="P110">
        <f>IF($B110=" ","",IF(ISERROR(1/VLOOKUP($B110,'Justerad allokering kvv'!$B$1:$AG$700,MATCH(P$1,'Justerad allokering kvv'!$B$1:$AF$1,0),FALSE)),VLOOKUP($B110,'Allokerad kvv'!$B$2:$AV$700,MATCH(P$1,'Allokerad kvv'!$B$1:$AV$1,0),FALSE),VLOOKUP($B110,'Justerad allokering kvv'!$B$1:$AG$700,MATCH(P$1,'Justerad allokering kvv'!$B$1:$AF$1,0),FALSE)))</f>
        <v>0</v>
      </c>
      <c r="Q110">
        <f>IF($B110=" ","",IF(ISERROR(1/VLOOKUP($B110,'Justerad allokering kvv'!$B$1:$AG$700,MATCH(Q$1,'Justerad allokering kvv'!$B$1:$AF$1,0),FALSE)),VLOOKUP($B110,'Allokerad kvv'!$B$2:$AV$700,MATCH(Q$1,'Allokerad kvv'!$B$1:$AV$1,0),FALSE),VLOOKUP($B110,'Justerad allokering kvv'!$B$1:$AG$700,MATCH(Q$1,'Justerad allokering kvv'!$B$1:$AF$1,0),FALSE)))</f>
        <v>0</v>
      </c>
      <c r="R110">
        <f>IF($B110=" ","",IF(ISERROR(1/VLOOKUP($B110,'Justerad allokering kvv'!$B$1:$AG$700,MATCH(R$1,'Justerad allokering kvv'!$B$1:$AF$1,0),FALSE)),VLOOKUP($B110,'Allokerad kvv'!$B$2:$AV$700,MATCH(R$1,'Allokerad kvv'!$B$1:$AV$1,0),FALSE),VLOOKUP($B110,'Justerad allokering kvv'!$B$1:$AG$700,MATCH(R$1,'Justerad allokering kvv'!$B$1:$AF$1,0),FALSE)))</f>
        <v>0</v>
      </c>
      <c r="S110">
        <f>IF($B110=" ","",IF(ISERROR(1/VLOOKUP($B110,'Justerad allokering kvv'!$B$1:$AG$700,MATCH(S$1,'Justerad allokering kvv'!$B$1:$AF$1,0),FALSE)),VLOOKUP($B110,'Allokerad kvv'!$B$2:$AV$700,MATCH(S$1,'Allokerad kvv'!$B$1:$AV$1,0),FALSE),VLOOKUP($B110,'Justerad allokering kvv'!$B$1:$AG$700,MATCH(S$1,'Justerad allokering kvv'!$B$1:$AF$1,0),FALSE)))</f>
        <v>0</v>
      </c>
      <c r="T110">
        <f>IF($B110=" ","",IF(ISERROR(1/VLOOKUP($B110,'Justerad allokering kvv'!$B$1:$AG$700,MATCH(T$1,'Justerad allokering kvv'!$B$1:$AF$1,0),FALSE)),VLOOKUP($B110,'Allokerad kvv'!$B$2:$AV$700,MATCH(T$1,'Allokerad kvv'!$B$1:$AV$1,0),FALSE),VLOOKUP($B110,'Justerad allokering kvv'!$B$1:$AG$700,MATCH(T$1,'Justerad allokering kvv'!$B$1:$AF$1,0),FALSE)))</f>
        <v>0</v>
      </c>
      <c r="U110">
        <f>IF($B110=" ","",IF(ISERROR(1/VLOOKUP($B110,'Justerad allokering kvv'!$B$1:$AG$700,MATCH(U$1,'Justerad allokering kvv'!$B$1:$AF$1,0),FALSE)),VLOOKUP($B110,'Allokerad kvv'!$B$2:$AV$700,MATCH(U$1,'Allokerad kvv'!$B$1:$AV$1,0),FALSE),VLOOKUP($B110,'Justerad allokering kvv'!$B$1:$AG$700,MATCH(U$1,'Justerad allokering kvv'!$B$1:$AF$1,0),FALSE)))</f>
        <v>0</v>
      </c>
      <c r="V110">
        <f>IF($B110=" ","",IF(ISERROR(1/VLOOKUP($B110,'Justerad allokering kvv'!$B$1:$AG$700,MATCH(V$1,'Justerad allokering kvv'!$B$1:$AF$1,0),FALSE)),VLOOKUP($B110,'Allokerad kvv'!$B$2:$AV$700,MATCH(V$1,'Allokerad kvv'!$B$1:$AV$1,0),FALSE),VLOOKUP($B110,'Justerad allokering kvv'!$B$1:$AG$700,MATCH(V$1,'Justerad allokering kvv'!$B$1:$AF$1,0),FALSE)))</f>
        <v>0</v>
      </c>
      <c r="W110">
        <f>IF($B110=" ","",IF(ISERROR(1/VLOOKUP($B110,'Justerad allokering kvv'!$B$1:$AG$700,MATCH(W$1,'Justerad allokering kvv'!$B$1:$AF$1,0),FALSE)),VLOOKUP($B110,'Allokerad kvv'!$B$2:$AV$700,MATCH(W$1,'Allokerad kvv'!$B$1:$AV$1,0),FALSE),VLOOKUP($B110,'Justerad allokering kvv'!$B$1:$AG$700,MATCH(W$1,'Justerad allokering kvv'!$B$1:$AF$1,0),FALSE)))</f>
        <v>0</v>
      </c>
      <c r="X110">
        <f>IF($B110=" ","",IF(ISERROR(1/VLOOKUP($B110,'Justerad allokering kvv'!$B$1:$AG$700,MATCH(X$1,'Justerad allokering kvv'!$B$1:$AF$1,0),FALSE)),VLOOKUP($B110,'Allokerad kvv'!$B$2:$AV$700,MATCH(X$1,'Allokerad kvv'!$B$1:$AV$1,0),FALSE),VLOOKUP($B110,'Justerad allokering kvv'!$B$1:$AG$700,MATCH(X$1,'Justerad allokering kvv'!$B$1:$AF$1,0),FALSE)))</f>
        <v>0</v>
      </c>
      <c r="Y110">
        <f>IF($B110=" ","",IF(ISERROR(1/VLOOKUP($B110,'Justerad allokering kvv'!$B$1:$AG$700,MATCH(Y$1,'Justerad allokering kvv'!$B$1:$AF$1,0),FALSE)),VLOOKUP($B110,'Allokerad kvv'!$B$2:$AV$700,MATCH(Y$1,'Allokerad kvv'!$B$1:$AV$1,0),FALSE),VLOOKUP($B110,'Justerad allokering kvv'!$B$1:$AG$700,MATCH(Y$1,'Justerad allokering kvv'!$B$1:$AF$1,0),FALSE)))</f>
        <v>0</v>
      </c>
      <c r="AB110">
        <f>IFERROR(VLOOKUP($B110,Kraftvärmeprod!$B$1:$AO$424,MATCH("Tillförd energi från rökgaskondensering (GWh)",Kraftvärmeprod!$B$1:$AG$1,0),FALSE)/1,0)</f>
        <v>0</v>
      </c>
      <c r="AE110" s="122">
        <f t="shared" si="4"/>
        <v>0</v>
      </c>
      <c r="AG110">
        <f t="shared" si="5"/>
        <v>0</v>
      </c>
      <c r="AH110">
        <f t="shared" si="6"/>
        <v>0</v>
      </c>
      <c r="AI110" t="str">
        <f>IF(AH110=0,"",AH110/VLOOKUP(B110,Kraftvärmeprod!$B$1:$BC$480,MATCH("Summa tillförd energi exklusive rökgaskondensering",Kraftvärmeprod!$B$1:$BC$1,0),FALSE))</f>
        <v/>
      </c>
      <c r="AK110">
        <f t="shared" si="7"/>
        <v>0</v>
      </c>
    </row>
    <row r="111" spans="1:37" x14ac:dyDescent="0.25">
      <c r="A111" s="2" t="s">
        <v>172</v>
      </c>
      <c r="B111" s="2" t="s">
        <v>179</v>
      </c>
      <c r="C111">
        <f>IF($B111=" ","",IF(ISERROR(1/VLOOKUP($B111,'Justerad allokering kvv'!$B$1:$AG$700,MATCH(C$1,'Justerad allokering kvv'!$B$1:$AF$1,0),FALSE)),VLOOKUP($B111,'Allokerad kvv'!$B$2:$AV$700,MATCH(C$1,'Allokerad kvv'!$B$1:$AV$1,0),FALSE),VLOOKUP($B111,'Justerad allokering kvv'!$B$1:$AG$700,MATCH(C$1,'Justerad allokering kvv'!$B$1:$AF$1,0),FALSE)))</f>
        <v>0</v>
      </c>
      <c r="D111">
        <f>IF($B111=" ","",IF(ISERROR(1/VLOOKUP($B111,'Justerad allokering kvv'!$B$1:$AG$700,MATCH(D$1,'Justerad allokering kvv'!$B$1:$AF$1,0),FALSE)),VLOOKUP($B111,'Allokerad kvv'!$B$2:$AV$700,MATCH(D$1,'Allokerad kvv'!$B$1:$AV$1,0),FALSE),VLOOKUP($B111,'Justerad allokering kvv'!$B$1:$AG$700,MATCH(D$1,'Justerad allokering kvv'!$B$1:$AF$1,0),FALSE)))</f>
        <v>0</v>
      </c>
      <c r="E111">
        <f>IF($B111=" ","",IF(ISERROR(1/VLOOKUP($B111,'Justerad allokering kvv'!$B$1:$AG$700,MATCH(E$1,'Justerad allokering kvv'!$B$1:$AF$1,0),FALSE)),VLOOKUP($B111,'Allokerad kvv'!$B$2:$AV$700,MATCH(E$1,'Allokerad kvv'!$B$1:$AV$1,0),FALSE),VLOOKUP($B111,'Justerad allokering kvv'!$B$1:$AG$700,MATCH(E$1,'Justerad allokering kvv'!$B$1:$AF$1,0),FALSE)))</f>
        <v>0</v>
      </c>
      <c r="F111">
        <f>IF($B111=" ","",IF(ISERROR(1/VLOOKUP($B111,'Justerad allokering kvv'!$B$1:$AG$700,MATCH(F$1,'Justerad allokering kvv'!$B$1:$AF$1,0),FALSE)),VLOOKUP($B111,'Allokerad kvv'!$B$2:$AV$700,MATCH(F$1,'Allokerad kvv'!$B$1:$AV$1,0),FALSE),VLOOKUP($B111,'Justerad allokering kvv'!$B$1:$AG$700,MATCH(F$1,'Justerad allokering kvv'!$B$1:$AF$1,0),FALSE)))</f>
        <v>0</v>
      </c>
      <c r="G111">
        <f>IF($B111=" ","",IF(ISERROR(1/VLOOKUP($B111,'Justerad allokering kvv'!$B$1:$AG$700,MATCH(G$1,'Justerad allokering kvv'!$B$1:$AF$1,0),FALSE)),VLOOKUP($B111,'Allokerad kvv'!$B$2:$AV$700,MATCH(G$1,'Allokerad kvv'!$B$1:$AV$1,0),FALSE),VLOOKUP($B111,'Justerad allokering kvv'!$B$1:$AG$700,MATCH(G$1,'Justerad allokering kvv'!$B$1:$AF$1,0),FALSE)))</f>
        <v>0</v>
      </c>
      <c r="H111">
        <f>IF($B111=" ","",IF(ISERROR(1/VLOOKUP($B111,'Justerad allokering kvv'!$B$1:$AG$700,MATCH(H$1,'Justerad allokering kvv'!$B$1:$AF$1,0),FALSE)),VLOOKUP($B111,'Allokerad kvv'!$B$2:$AV$700,MATCH(H$1,'Allokerad kvv'!$B$1:$AV$1,0),FALSE),VLOOKUP($B111,'Justerad allokering kvv'!$B$1:$AG$700,MATCH(H$1,'Justerad allokering kvv'!$B$1:$AF$1,0),FALSE)))</f>
        <v>0</v>
      </c>
      <c r="I111">
        <f>IF($B111=" ","",IF(ISERROR(1/VLOOKUP($B111,'Justerad allokering kvv'!$B$1:$AG$700,MATCH(I$1,'Justerad allokering kvv'!$B$1:$AF$1,0),FALSE)),VLOOKUP($B111,'Allokerad kvv'!$B$2:$AV$700,MATCH(I$1,'Allokerad kvv'!$B$1:$AV$1,0),FALSE),VLOOKUP($B111,'Justerad allokering kvv'!$B$1:$AG$700,MATCH(I$1,'Justerad allokering kvv'!$B$1:$AF$1,0),FALSE)))</f>
        <v>0</v>
      </c>
      <c r="J111">
        <f>IF($B111=" ","",IF(ISERROR(1/VLOOKUP($B111,'Justerad allokering kvv'!$B$1:$AG$700,MATCH(J$1,'Justerad allokering kvv'!$B$1:$AF$1,0),FALSE)),VLOOKUP($B111,'Allokerad kvv'!$B$2:$AV$700,MATCH(J$1,'Allokerad kvv'!$B$1:$AV$1,0),FALSE),VLOOKUP($B111,'Justerad allokering kvv'!$B$1:$AG$700,MATCH(J$1,'Justerad allokering kvv'!$B$1:$AF$1,0),FALSE)))</f>
        <v>0</v>
      </c>
      <c r="K111">
        <f>IF($B111=" ","",IF(ISERROR(1/VLOOKUP($B111,'Justerad allokering kvv'!$B$1:$AG$700,MATCH(K$1,'Justerad allokering kvv'!$B$1:$AF$1,0),FALSE)),VLOOKUP($B111,'Allokerad kvv'!$B$2:$AV$700,MATCH(K$1,'Allokerad kvv'!$B$1:$AV$1,0),FALSE),VLOOKUP($B111,'Justerad allokering kvv'!$B$1:$AG$700,MATCH(K$1,'Justerad allokering kvv'!$B$1:$AF$1,0),FALSE)))</f>
        <v>0</v>
      </c>
      <c r="L111">
        <f>IF($B111=" ","",IF(ISERROR(1/VLOOKUP($B111,'Justerad allokering kvv'!$B$1:$AG$700,MATCH(L$1,'Justerad allokering kvv'!$B$1:$AF$1,0),FALSE)),VLOOKUP($B111,'Allokerad kvv'!$B$2:$AV$700,MATCH(L$1,'Allokerad kvv'!$B$1:$AV$1,0),FALSE),VLOOKUP($B111,'Justerad allokering kvv'!$B$1:$AG$700,MATCH(L$1,'Justerad allokering kvv'!$B$1:$AF$1,0),FALSE)))</f>
        <v>0</v>
      </c>
      <c r="M111">
        <f>IF($B111=" ","",IF(ISERROR(1/VLOOKUP($B111,'Justerad allokering kvv'!$B$1:$AG$700,MATCH(M$1,'Justerad allokering kvv'!$B$1:$AF$1,0),FALSE)),VLOOKUP($B111,'Allokerad kvv'!$B$2:$AV$700,MATCH(M$1,'Allokerad kvv'!$B$1:$AV$1,0),FALSE),VLOOKUP($B111,'Justerad allokering kvv'!$B$1:$AG$700,MATCH(M$1,'Justerad allokering kvv'!$B$1:$AF$1,0),FALSE)))</f>
        <v>0</v>
      </c>
      <c r="N111">
        <f>IF($B111=" ","",IF(ISERROR(1/VLOOKUP($B111,'Justerad allokering kvv'!$B$1:$AG$700,MATCH(N$1,'Justerad allokering kvv'!$B$1:$AF$1,0),FALSE)),VLOOKUP($B111,'Allokerad kvv'!$B$2:$AV$700,MATCH(N$1,'Allokerad kvv'!$B$1:$AV$1,0),FALSE),VLOOKUP($B111,'Justerad allokering kvv'!$B$1:$AG$700,MATCH(N$1,'Justerad allokering kvv'!$B$1:$AF$1,0),FALSE)))</f>
        <v>0</v>
      </c>
      <c r="O111">
        <f>IF($B111=" ","",IF(ISERROR(1/VLOOKUP($B111,'Justerad allokering kvv'!$B$1:$AG$700,MATCH(O$1,'Justerad allokering kvv'!$B$1:$AF$1,0),FALSE)),VLOOKUP($B111,'Allokerad kvv'!$B$2:$AV$700,MATCH(O$1,'Allokerad kvv'!$B$1:$AV$1,0),FALSE),VLOOKUP($B111,'Justerad allokering kvv'!$B$1:$AG$700,MATCH(O$1,'Justerad allokering kvv'!$B$1:$AF$1,0),FALSE)))</f>
        <v>0</v>
      </c>
      <c r="P111">
        <f>IF($B111=" ","",IF(ISERROR(1/VLOOKUP($B111,'Justerad allokering kvv'!$B$1:$AG$700,MATCH(P$1,'Justerad allokering kvv'!$B$1:$AF$1,0),FALSE)),VLOOKUP($B111,'Allokerad kvv'!$B$2:$AV$700,MATCH(P$1,'Allokerad kvv'!$B$1:$AV$1,0),FALSE),VLOOKUP($B111,'Justerad allokering kvv'!$B$1:$AG$700,MATCH(P$1,'Justerad allokering kvv'!$B$1:$AF$1,0),FALSE)))</f>
        <v>0</v>
      </c>
      <c r="Q111">
        <f>IF($B111=" ","",IF(ISERROR(1/VLOOKUP($B111,'Justerad allokering kvv'!$B$1:$AG$700,MATCH(Q$1,'Justerad allokering kvv'!$B$1:$AF$1,0),FALSE)),VLOOKUP($B111,'Allokerad kvv'!$B$2:$AV$700,MATCH(Q$1,'Allokerad kvv'!$B$1:$AV$1,0),FALSE),VLOOKUP($B111,'Justerad allokering kvv'!$B$1:$AG$700,MATCH(Q$1,'Justerad allokering kvv'!$B$1:$AF$1,0),FALSE)))</f>
        <v>0</v>
      </c>
      <c r="R111">
        <f>IF($B111=" ","",IF(ISERROR(1/VLOOKUP($B111,'Justerad allokering kvv'!$B$1:$AG$700,MATCH(R$1,'Justerad allokering kvv'!$B$1:$AF$1,0),FALSE)),VLOOKUP($B111,'Allokerad kvv'!$B$2:$AV$700,MATCH(R$1,'Allokerad kvv'!$B$1:$AV$1,0),FALSE),VLOOKUP($B111,'Justerad allokering kvv'!$B$1:$AG$700,MATCH(R$1,'Justerad allokering kvv'!$B$1:$AF$1,0),FALSE)))</f>
        <v>0</v>
      </c>
      <c r="S111">
        <f>IF($B111=" ","",IF(ISERROR(1/VLOOKUP($B111,'Justerad allokering kvv'!$B$1:$AG$700,MATCH(S$1,'Justerad allokering kvv'!$B$1:$AF$1,0),FALSE)),VLOOKUP($B111,'Allokerad kvv'!$B$2:$AV$700,MATCH(S$1,'Allokerad kvv'!$B$1:$AV$1,0),FALSE),VLOOKUP($B111,'Justerad allokering kvv'!$B$1:$AG$700,MATCH(S$1,'Justerad allokering kvv'!$B$1:$AF$1,0),FALSE)))</f>
        <v>0</v>
      </c>
      <c r="T111">
        <f>IF($B111=" ","",IF(ISERROR(1/VLOOKUP($B111,'Justerad allokering kvv'!$B$1:$AG$700,MATCH(T$1,'Justerad allokering kvv'!$B$1:$AF$1,0),FALSE)),VLOOKUP($B111,'Allokerad kvv'!$B$2:$AV$700,MATCH(T$1,'Allokerad kvv'!$B$1:$AV$1,0),FALSE),VLOOKUP($B111,'Justerad allokering kvv'!$B$1:$AG$700,MATCH(T$1,'Justerad allokering kvv'!$B$1:$AF$1,0),FALSE)))</f>
        <v>0</v>
      </c>
      <c r="U111">
        <f>IF($B111=" ","",IF(ISERROR(1/VLOOKUP($B111,'Justerad allokering kvv'!$B$1:$AG$700,MATCH(U$1,'Justerad allokering kvv'!$B$1:$AF$1,0),FALSE)),VLOOKUP($B111,'Allokerad kvv'!$B$2:$AV$700,MATCH(U$1,'Allokerad kvv'!$B$1:$AV$1,0),FALSE),VLOOKUP($B111,'Justerad allokering kvv'!$B$1:$AG$700,MATCH(U$1,'Justerad allokering kvv'!$B$1:$AF$1,0),FALSE)))</f>
        <v>0</v>
      </c>
      <c r="V111">
        <f>IF($B111=" ","",IF(ISERROR(1/VLOOKUP($B111,'Justerad allokering kvv'!$B$1:$AG$700,MATCH(V$1,'Justerad allokering kvv'!$B$1:$AF$1,0),FALSE)),VLOOKUP($B111,'Allokerad kvv'!$B$2:$AV$700,MATCH(V$1,'Allokerad kvv'!$B$1:$AV$1,0),FALSE),VLOOKUP($B111,'Justerad allokering kvv'!$B$1:$AG$700,MATCH(V$1,'Justerad allokering kvv'!$B$1:$AF$1,0),FALSE)))</f>
        <v>0</v>
      </c>
      <c r="W111">
        <f>IF($B111=" ","",IF(ISERROR(1/VLOOKUP($B111,'Justerad allokering kvv'!$B$1:$AG$700,MATCH(W$1,'Justerad allokering kvv'!$B$1:$AF$1,0),FALSE)),VLOOKUP($B111,'Allokerad kvv'!$B$2:$AV$700,MATCH(W$1,'Allokerad kvv'!$B$1:$AV$1,0),FALSE),VLOOKUP($B111,'Justerad allokering kvv'!$B$1:$AG$700,MATCH(W$1,'Justerad allokering kvv'!$B$1:$AF$1,0),FALSE)))</f>
        <v>0</v>
      </c>
      <c r="X111">
        <f>IF($B111=" ","",IF(ISERROR(1/VLOOKUP($B111,'Justerad allokering kvv'!$B$1:$AG$700,MATCH(X$1,'Justerad allokering kvv'!$B$1:$AF$1,0),FALSE)),VLOOKUP($B111,'Allokerad kvv'!$B$2:$AV$700,MATCH(X$1,'Allokerad kvv'!$B$1:$AV$1,0),FALSE),VLOOKUP($B111,'Justerad allokering kvv'!$B$1:$AG$700,MATCH(X$1,'Justerad allokering kvv'!$B$1:$AF$1,0),FALSE)))</f>
        <v>0</v>
      </c>
      <c r="Y111">
        <f>IF($B111=" ","",IF(ISERROR(1/VLOOKUP($B111,'Justerad allokering kvv'!$B$1:$AG$700,MATCH(Y$1,'Justerad allokering kvv'!$B$1:$AF$1,0),FALSE)),VLOOKUP($B111,'Allokerad kvv'!$B$2:$AV$700,MATCH(Y$1,'Allokerad kvv'!$B$1:$AV$1,0),FALSE),VLOOKUP($B111,'Justerad allokering kvv'!$B$1:$AG$700,MATCH(Y$1,'Justerad allokering kvv'!$B$1:$AF$1,0),FALSE)))</f>
        <v>0</v>
      </c>
      <c r="AB111">
        <f>IFERROR(VLOOKUP($B111,Kraftvärmeprod!$B$1:$AO$424,MATCH("Tillförd energi från rökgaskondensering (GWh)",Kraftvärmeprod!$B$1:$AG$1,0),FALSE)/1,0)</f>
        <v>0</v>
      </c>
      <c r="AE111" s="122">
        <f t="shared" si="4"/>
        <v>0</v>
      </c>
      <c r="AG111">
        <f t="shared" si="5"/>
        <v>0</v>
      </c>
      <c r="AH111">
        <f t="shared" si="6"/>
        <v>0</v>
      </c>
      <c r="AI111" t="str">
        <f>IF(AH111=0,"",AH111/VLOOKUP(B111,Kraftvärmeprod!$B$1:$BC$480,MATCH("Summa tillförd energi exklusive rökgaskondensering",Kraftvärmeprod!$B$1:$BC$1,0),FALSE))</f>
        <v/>
      </c>
      <c r="AK111">
        <f t="shared" si="7"/>
        <v>0</v>
      </c>
    </row>
    <row r="112" spans="1:37" x14ac:dyDescent="0.25">
      <c r="A112" s="2" t="s">
        <v>180</v>
      </c>
      <c r="B112" s="2" t="s">
        <v>181</v>
      </c>
      <c r="C112">
        <f>IF($B112=" ","",IF(ISERROR(1/VLOOKUP($B112,'Justerad allokering kvv'!$B$1:$AG$700,MATCH(C$1,'Justerad allokering kvv'!$B$1:$AF$1,0),FALSE)),VLOOKUP($B112,'Allokerad kvv'!$B$2:$AV$700,MATCH(C$1,'Allokerad kvv'!$B$1:$AV$1,0),FALSE),VLOOKUP($B112,'Justerad allokering kvv'!$B$1:$AG$700,MATCH(C$1,'Justerad allokering kvv'!$B$1:$AF$1,0),FALSE)))</f>
        <v>0</v>
      </c>
      <c r="D112">
        <f>IF($B112=" ","",IF(ISERROR(1/VLOOKUP($B112,'Justerad allokering kvv'!$B$1:$AG$700,MATCH(D$1,'Justerad allokering kvv'!$B$1:$AF$1,0),FALSE)),VLOOKUP($B112,'Allokerad kvv'!$B$2:$AV$700,MATCH(D$1,'Allokerad kvv'!$B$1:$AV$1,0),FALSE),VLOOKUP($B112,'Justerad allokering kvv'!$B$1:$AG$700,MATCH(D$1,'Justerad allokering kvv'!$B$1:$AF$1,0),FALSE)))</f>
        <v>0</v>
      </c>
      <c r="E112">
        <f>IF($B112=" ","",IF(ISERROR(1/VLOOKUP($B112,'Justerad allokering kvv'!$B$1:$AG$700,MATCH(E$1,'Justerad allokering kvv'!$B$1:$AF$1,0),FALSE)),VLOOKUP($B112,'Allokerad kvv'!$B$2:$AV$700,MATCH(E$1,'Allokerad kvv'!$B$1:$AV$1,0),FALSE),VLOOKUP($B112,'Justerad allokering kvv'!$B$1:$AG$700,MATCH(E$1,'Justerad allokering kvv'!$B$1:$AF$1,0),FALSE)))</f>
        <v>0</v>
      </c>
      <c r="F112">
        <f>IF($B112=" ","",IF(ISERROR(1/VLOOKUP($B112,'Justerad allokering kvv'!$B$1:$AG$700,MATCH(F$1,'Justerad allokering kvv'!$B$1:$AF$1,0),FALSE)),VLOOKUP($B112,'Allokerad kvv'!$B$2:$AV$700,MATCH(F$1,'Allokerad kvv'!$B$1:$AV$1,0),FALSE),VLOOKUP($B112,'Justerad allokering kvv'!$B$1:$AG$700,MATCH(F$1,'Justerad allokering kvv'!$B$1:$AF$1,0),FALSE)))</f>
        <v>0</v>
      </c>
      <c r="G112">
        <f>IF($B112=" ","",IF(ISERROR(1/VLOOKUP($B112,'Justerad allokering kvv'!$B$1:$AG$700,MATCH(G$1,'Justerad allokering kvv'!$B$1:$AF$1,0),FALSE)),VLOOKUP($B112,'Allokerad kvv'!$B$2:$AV$700,MATCH(G$1,'Allokerad kvv'!$B$1:$AV$1,0),FALSE),VLOOKUP($B112,'Justerad allokering kvv'!$B$1:$AG$700,MATCH(G$1,'Justerad allokering kvv'!$B$1:$AF$1,0),FALSE)))</f>
        <v>0</v>
      </c>
      <c r="H112">
        <f>IF($B112=" ","",IF(ISERROR(1/VLOOKUP($B112,'Justerad allokering kvv'!$B$1:$AG$700,MATCH(H$1,'Justerad allokering kvv'!$B$1:$AF$1,0),FALSE)),VLOOKUP($B112,'Allokerad kvv'!$B$2:$AV$700,MATCH(H$1,'Allokerad kvv'!$B$1:$AV$1,0),FALSE),VLOOKUP($B112,'Justerad allokering kvv'!$B$1:$AG$700,MATCH(H$1,'Justerad allokering kvv'!$B$1:$AF$1,0),FALSE)))</f>
        <v>0</v>
      </c>
      <c r="I112">
        <f>IF($B112=" ","",IF(ISERROR(1/VLOOKUP($B112,'Justerad allokering kvv'!$B$1:$AG$700,MATCH(I$1,'Justerad allokering kvv'!$B$1:$AF$1,0),FALSE)),VLOOKUP($B112,'Allokerad kvv'!$B$2:$AV$700,MATCH(I$1,'Allokerad kvv'!$B$1:$AV$1,0),FALSE),VLOOKUP($B112,'Justerad allokering kvv'!$B$1:$AG$700,MATCH(I$1,'Justerad allokering kvv'!$B$1:$AF$1,0),FALSE)))</f>
        <v>0</v>
      </c>
      <c r="J112">
        <f>IF($B112=" ","",IF(ISERROR(1/VLOOKUP($B112,'Justerad allokering kvv'!$B$1:$AG$700,MATCH(J$1,'Justerad allokering kvv'!$B$1:$AF$1,0),FALSE)),VLOOKUP($B112,'Allokerad kvv'!$B$2:$AV$700,MATCH(J$1,'Allokerad kvv'!$B$1:$AV$1,0),FALSE),VLOOKUP($B112,'Justerad allokering kvv'!$B$1:$AG$700,MATCH(J$1,'Justerad allokering kvv'!$B$1:$AF$1,0),FALSE)))</f>
        <v>0</v>
      </c>
      <c r="K112">
        <f>IF($B112=" ","",IF(ISERROR(1/VLOOKUP($B112,'Justerad allokering kvv'!$B$1:$AG$700,MATCH(K$1,'Justerad allokering kvv'!$B$1:$AF$1,0),FALSE)),VLOOKUP($B112,'Allokerad kvv'!$B$2:$AV$700,MATCH(K$1,'Allokerad kvv'!$B$1:$AV$1,0),FALSE),VLOOKUP($B112,'Justerad allokering kvv'!$B$1:$AG$700,MATCH(K$1,'Justerad allokering kvv'!$B$1:$AF$1,0),FALSE)))</f>
        <v>0</v>
      </c>
      <c r="L112">
        <f>IF($B112=" ","",IF(ISERROR(1/VLOOKUP($B112,'Justerad allokering kvv'!$B$1:$AG$700,MATCH(L$1,'Justerad allokering kvv'!$B$1:$AF$1,0),FALSE)),VLOOKUP($B112,'Allokerad kvv'!$B$2:$AV$700,MATCH(L$1,'Allokerad kvv'!$B$1:$AV$1,0),FALSE),VLOOKUP($B112,'Justerad allokering kvv'!$B$1:$AG$700,MATCH(L$1,'Justerad allokering kvv'!$B$1:$AF$1,0),FALSE)))</f>
        <v>0</v>
      </c>
      <c r="M112">
        <f>IF($B112=" ","",IF(ISERROR(1/VLOOKUP($B112,'Justerad allokering kvv'!$B$1:$AG$700,MATCH(M$1,'Justerad allokering kvv'!$B$1:$AF$1,0),FALSE)),VLOOKUP($B112,'Allokerad kvv'!$B$2:$AV$700,MATCH(M$1,'Allokerad kvv'!$B$1:$AV$1,0),FALSE),VLOOKUP($B112,'Justerad allokering kvv'!$B$1:$AG$700,MATCH(M$1,'Justerad allokering kvv'!$B$1:$AF$1,0),FALSE)))</f>
        <v>0</v>
      </c>
      <c r="N112">
        <f>IF($B112=" ","",IF(ISERROR(1/VLOOKUP($B112,'Justerad allokering kvv'!$B$1:$AG$700,MATCH(N$1,'Justerad allokering kvv'!$B$1:$AF$1,0),FALSE)),VLOOKUP($B112,'Allokerad kvv'!$B$2:$AV$700,MATCH(N$1,'Allokerad kvv'!$B$1:$AV$1,0),FALSE),VLOOKUP($B112,'Justerad allokering kvv'!$B$1:$AG$700,MATCH(N$1,'Justerad allokering kvv'!$B$1:$AF$1,0),FALSE)))</f>
        <v>0</v>
      </c>
      <c r="O112">
        <f>IF($B112=" ","",IF(ISERROR(1/VLOOKUP($B112,'Justerad allokering kvv'!$B$1:$AG$700,MATCH(O$1,'Justerad allokering kvv'!$B$1:$AF$1,0),FALSE)),VLOOKUP($B112,'Allokerad kvv'!$B$2:$AV$700,MATCH(O$1,'Allokerad kvv'!$B$1:$AV$1,0),FALSE),VLOOKUP($B112,'Justerad allokering kvv'!$B$1:$AG$700,MATCH(O$1,'Justerad allokering kvv'!$B$1:$AF$1,0),FALSE)))</f>
        <v>0</v>
      </c>
      <c r="P112">
        <f>IF($B112=" ","",IF(ISERROR(1/VLOOKUP($B112,'Justerad allokering kvv'!$B$1:$AG$700,MATCH(P$1,'Justerad allokering kvv'!$B$1:$AF$1,0),FALSE)),VLOOKUP($B112,'Allokerad kvv'!$B$2:$AV$700,MATCH(P$1,'Allokerad kvv'!$B$1:$AV$1,0),FALSE),VLOOKUP($B112,'Justerad allokering kvv'!$B$1:$AG$700,MATCH(P$1,'Justerad allokering kvv'!$B$1:$AF$1,0),FALSE)))</f>
        <v>0</v>
      </c>
      <c r="Q112">
        <f>IF($B112=" ","",IF(ISERROR(1/VLOOKUP($B112,'Justerad allokering kvv'!$B$1:$AG$700,MATCH(Q$1,'Justerad allokering kvv'!$B$1:$AF$1,0),FALSE)),VLOOKUP($B112,'Allokerad kvv'!$B$2:$AV$700,MATCH(Q$1,'Allokerad kvv'!$B$1:$AV$1,0),FALSE),VLOOKUP($B112,'Justerad allokering kvv'!$B$1:$AG$700,MATCH(Q$1,'Justerad allokering kvv'!$B$1:$AF$1,0),FALSE)))</f>
        <v>0</v>
      </c>
      <c r="R112">
        <f>IF($B112=" ","",IF(ISERROR(1/VLOOKUP($B112,'Justerad allokering kvv'!$B$1:$AG$700,MATCH(R$1,'Justerad allokering kvv'!$B$1:$AF$1,0),FALSE)),VLOOKUP($B112,'Allokerad kvv'!$B$2:$AV$700,MATCH(R$1,'Allokerad kvv'!$B$1:$AV$1,0),FALSE),VLOOKUP($B112,'Justerad allokering kvv'!$B$1:$AG$700,MATCH(R$1,'Justerad allokering kvv'!$B$1:$AF$1,0),FALSE)))</f>
        <v>0</v>
      </c>
      <c r="S112">
        <f>IF($B112=" ","",IF(ISERROR(1/VLOOKUP($B112,'Justerad allokering kvv'!$B$1:$AG$700,MATCH(S$1,'Justerad allokering kvv'!$B$1:$AF$1,0),FALSE)),VLOOKUP($B112,'Allokerad kvv'!$B$2:$AV$700,MATCH(S$1,'Allokerad kvv'!$B$1:$AV$1,0),FALSE),VLOOKUP($B112,'Justerad allokering kvv'!$B$1:$AG$700,MATCH(S$1,'Justerad allokering kvv'!$B$1:$AF$1,0),FALSE)))</f>
        <v>0</v>
      </c>
      <c r="T112">
        <f>IF($B112=" ","",IF(ISERROR(1/VLOOKUP($B112,'Justerad allokering kvv'!$B$1:$AG$700,MATCH(T$1,'Justerad allokering kvv'!$B$1:$AF$1,0),FALSE)),VLOOKUP($B112,'Allokerad kvv'!$B$2:$AV$700,MATCH(T$1,'Allokerad kvv'!$B$1:$AV$1,0),FALSE),VLOOKUP($B112,'Justerad allokering kvv'!$B$1:$AG$700,MATCH(T$1,'Justerad allokering kvv'!$B$1:$AF$1,0),FALSE)))</f>
        <v>0</v>
      </c>
      <c r="U112">
        <f>IF($B112=" ","",IF(ISERROR(1/VLOOKUP($B112,'Justerad allokering kvv'!$B$1:$AG$700,MATCH(U$1,'Justerad allokering kvv'!$B$1:$AF$1,0),FALSE)),VLOOKUP($B112,'Allokerad kvv'!$B$2:$AV$700,MATCH(U$1,'Allokerad kvv'!$B$1:$AV$1,0),FALSE),VLOOKUP($B112,'Justerad allokering kvv'!$B$1:$AG$700,MATCH(U$1,'Justerad allokering kvv'!$B$1:$AF$1,0),FALSE)))</f>
        <v>0</v>
      </c>
      <c r="V112">
        <f>IF($B112=" ","",IF(ISERROR(1/VLOOKUP($B112,'Justerad allokering kvv'!$B$1:$AG$700,MATCH(V$1,'Justerad allokering kvv'!$B$1:$AF$1,0),FALSE)),VLOOKUP($B112,'Allokerad kvv'!$B$2:$AV$700,MATCH(V$1,'Allokerad kvv'!$B$1:$AV$1,0),FALSE),VLOOKUP($B112,'Justerad allokering kvv'!$B$1:$AG$700,MATCH(V$1,'Justerad allokering kvv'!$B$1:$AF$1,0),FALSE)))</f>
        <v>0</v>
      </c>
      <c r="W112">
        <f>IF($B112=" ","",IF(ISERROR(1/VLOOKUP($B112,'Justerad allokering kvv'!$B$1:$AG$700,MATCH(W$1,'Justerad allokering kvv'!$B$1:$AF$1,0),FALSE)),VLOOKUP($B112,'Allokerad kvv'!$B$2:$AV$700,MATCH(W$1,'Allokerad kvv'!$B$1:$AV$1,0),FALSE),VLOOKUP($B112,'Justerad allokering kvv'!$B$1:$AG$700,MATCH(W$1,'Justerad allokering kvv'!$B$1:$AF$1,0),FALSE)))</f>
        <v>0</v>
      </c>
      <c r="X112">
        <f>IF($B112=" ","",IF(ISERROR(1/VLOOKUP($B112,'Justerad allokering kvv'!$B$1:$AG$700,MATCH(X$1,'Justerad allokering kvv'!$B$1:$AF$1,0),FALSE)),VLOOKUP($B112,'Allokerad kvv'!$B$2:$AV$700,MATCH(X$1,'Allokerad kvv'!$B$1:$AV$1,0),FALSE),VLOOKUP($B112,'Justerad allokering kvv'!$B$1:$AG$700,MATCH(X$1,'Justerad allokering kvv'!$B$1:$AF$1,0),FALSE)))</f>
        <v>0</v>
      </c>
      <c r="Y112">
        <f>IF($B112=" ","",IF(ISERROR(1/VLOOKUP($B112,'Justerad allokering kvv'!$B$1:$AG$700,MATCH(Y$1,'Justerad allokering kvv'!$B$1:$AF$1,0),FALSE)),VLOOKUP($B112,'Allokerad kvv'!$B$2:$AV$700,MATCH(Y$1,'Allokerad kvv'!$B$1:$AV$1,0),FALSE),VLOOKUP($B112,'Justerad allokering kvv'!$B$1:$AG$700,MATCH(Y$1,'Justerad allokering kvv'!$B$1:$AF$1,0),FALSE)))</f>
        <v>0</v>
      </c>
      <c r="AB112">
        <f>IFERROR(VLOOKUP($B112,Kraftvärmeprod!$B$1:$AO$424,MATCH("Tillförd energi från rökgaskondensering (GWh)",Kraftvärmeprod!$B$1:$AG$1,0),FALSE)/1,0)</f>
        <v>0</v>
      </c>
      <c r="AE112" s="122">
        <f t="shared" si="4"/>
        <v>0</v>
      </c>
      <c r="AG112">
        <f t="shared" si="5"/>
        <v>0</v>
      </c>
      <c r="AH112">
        <f t="shared" si="6"/>
        <v>0</v>
      </c>
      <c r="AI112" t="str">
        <f>IF(AH112=0,"",AH112/VLOOKUP(B112,Kraftvärmeprod!$B$1:$BC$480,MATCH("Summa tillförd energi exklusive rökgaskondensering",Kraftvärmeprod!$B$1:$BC$1,0),FALSE))</f>
        <v/>
      </c>
      <c r="AK112">
        <f t="shared" si="7"/>
        <v>0</v>
      </c>
    </row>
    <row r="113" spans="1:37" x14ac:dyDescent="0.25">
      <c r="A113" s="2" t="s">
        <v>180</v>
      </c>
      <c r="B113" s="2" t="s">
        <v>182</v>
      </c>
      <c r="C113">
        <f>IF($B113=" ","",IF(ISERROR(1/VLOOKUP($B113,'Justerad allokering kvv'!$B$1:$AG$700,MATCH(C$1,'Justerad allokering kvv'!$B$1:$AF$1,0),FALSE)),VLOOKUP($B113,'Allokerad kvv'!$B$2:$AV$700,MATCH(C$1,'Allokerad kvv'!$B$1:$AV$1,0),FALSE),VLOOKUP($B113,'Justerad allokering kvv'!$B$1:$AG$700,MATCH(C$1,'Justerad allokering kvv'!$B$1:$AF$1,0),FALSE)))</f>
        <v>0</v>
      </c>
      <c r="D113">
        <f>IF($B113=" ","",IF(ISERROR(1/VLOOKUP($B113,'Justerad allokering kvv'!$B$1:$AG$700,MATCH(D$1,'Justerad allokering kvv'!$B$1:$AF$1,0),FALSE)),VLOOKUP($B113,'Allokerad kvv'!$B$2:$AV$700,MATCH(D$1,'Allokerad kvv'!$B$1:$AV$1,0),FALSE),VLOOKUP($B113,'Justerad allokering kvv'!$B$1:$AG$700,MATCH(D$1,'Justerad allokering kvv'!$B$1:$AF$1,0),FALSE)))</f>
        <v>0</v>
      </c>
      <c r="E113">
        <f>IF($B113=" ","",IF(ISERROR(1/VLOOKUP($B113,'Justerad allokering kvv'!$B$1:$AG$700,MATCH(E$1,'Justerad allokering kvv'!$B$1:$AF$1,0),FALSE)),VLOOKUP($B113,'Allokerad kvv'!$B$2:$AV$700,MATCH(E$1,'Allokerad kvv'!$B$1:$AV$1,0),FALSE),VLOOKUP($B113,'Justerad allokering kvv'!$B$1:$AG$700,MATCH(E$1,'Justerad allokering kvv'!$B$1:$AF$1,0),FALSE)))</f>
        <v>0</v>
      </c>
      <c r="F113">
        <f>IF($B113=" ","",IF(ISERROR(1/VLOOKUP($B113,'Justerad allokering kvv'!$B$1:$AG$700,MATCH(F$1,'Justerad allokering kvv'!$B$1:$AF$1,0),FALSE)),VLOOKUP($B113,'Allokerad kvv'!$B$2:$AV$700,MATCH(F$1,'Allokerad kvv'!$B$1:$AV$1,0),FALSE),VLOOKUP($B113,'Justerad allokering kvv'!$B$1:$AG$700,MATCH(F$1,'Justerad allokering kvv'!$B$1:$AF$1,0),FALSE)))</f>
        <v>0</v>
      </c>
      <c r="G113">
        <f>IF($B113=" ","",IF(ISERROR(1/VLOOKUP($B113,'Justerad allokering kvv'!$B$1:$AG$700,MATCH(G$1,'Justerad allokering kvv'!$B$1:$AF$1,0),FALSE)),VLOOKUP($B113,'Allokerad kvv'!$B$2:$AV$700,MATCH(G$1,'Allokerad kvv'!$B$1:$AV$1,0),FALSE),VLOOKUP($B113,'Justerad allokering kvv'!$B$1:$AG$700,MATCH(G$1,'Justerad allokering kvv'!$B$1:$AF$1,0),FALSE)))</f>
        <v>0</v>
      </c>
      <c r="H113">
        <f>IF($B113=" ","",IF(ISERROR(1/VLOOKUP($B113,'Justerad allokering kvv'!$B$1:$AG$700,MATCH(H$1,'Justerad allokering kvv'!$B$1:$AF$1,0),FALSE)),VLOOKUP($B113,'Allokerad kvv'!$B$2:$AV$700,MATCH(H$1,'Allokerad kvv'!$B$1:$AV$1,0),FALSE),VLOOKUP($B113,'Justerad allokering kvv'!$B$1:$AG$700,MATCH(H$1,'Justerad allokering kvv'!$B$1:$AF$1,0),FALSE)))</f>
        <v>0</v>
      </c>
      <c r="I113">
        <f>IF($B113=" ","",IF(ISERROR(1/VLOOKUP($B113,'Justerad allokering kvv'!$B$1:$AG$700,MATCH(I$1,'Justerad allokering kvv'!$B$1:$AF$1,0),FALSE)),VLOOKUP($B113,'Allokerad kvv'!$B$2:$AV$700,MATCH(I$1,'Allokerad kvv'!$B$1:$AV$1,0),FALSE),VLOOKUP($B113,'Justerad allokering kvv'!$B$1:$AG$700,MATCH(I$1,'Justerad allokering kvv'!$B$1:$AF$1,0),FALSE)))</f>
        <v>0</v>
      </c>
      <c r="J113">
        <f>IF($B113=" ","",IF(ISERROR(1/VLOOKUP($B113,'Justerad allokering kvv'!$B$1:$AG$700,MATCH(J$1,'Justerad allokering kvv'!$B$1:$AF$1,0),FALSE)),VLOOKUP($B113,'Allokerad kvv'!$B$2:$AV$700,MATCH(J$1,'Allokerad kvv'!$B$1:$AV$1,0),FALSE),VLOOKUP($B113,'Justerad allokering kvv'!$B$1:$AG$700,MATCH(J$1,'Justerad allokering kvv'!$B$1:$AF$1,0),FALSE)))</f>
        <v>0</v>
      </c>
      <c r="K113">
        <f>IF($B113=" ","",IF(ISERROR(1/VLOOKUP($B113,'Justerad allokering kvv'!$B$1:$AG$700,MATCH(K$1,'Justerad allokering kvv'!$B$1:$AF$1,0),FALSE)),VLOOKUP($B113,'Allokerad kvv'!$B$2:$AV$700,MATCH(K$1,'Allokerad kvv'!$B$1:$AV$1,0),FALSE),VLOOKUP($B113,'Justerad allokering kvv'!$B$1:$AG$700,MATCH(K$1,'Justerad allokering kvv'!$B$1:$AF$1,0),FALSE)))</f>
        <v>0</v>
      </c>
      <c r="L113">
        <f>IF($B113=" ","",IF(ISERROR(1/VLOOKUP($B113,'Justerad allokering kvv'!$B$1:$AG$700,MATCH(L$1,'Justerad allokering kvv'!$B$1:$AF$1,0),FALSE)),VLOOKUP($B113,'Allokerad kvv'!$B$2:$AV$700,MATCH(L$1,'Allokerad kvv'!$B$1:$AV$1,0),FALSE),VLOOKUP($B113,'Justerad allokering kvv'!$B$1:$AG$700,MATCH(L$1,'Justerad allokering kvv'!$B$1:$AF$1,0),FALSE)))</f>
        <v>0</v>
      </c>
      <c r="M113">
        <f>IF($B113=" ","",IF(ISERROR(1/VLOOKUP($B113,'Justerad allokering kvv'!$B$1:$AG$700,MATCH(M$1,'Justerad allokering kvv'!$B$1:$AF$1,0),FALSE)),VLOOKUP($B113,'Allokerad kvv'!$B$2:$AV$700,MATCH(M$1,'Allokerad kvv'!$B$1:$AV$1,0),FALSE),VLOOKUP($B113,'Justerad allokering kvv'!$B$1:$AG$700,MATCH(M$1,'Justerad allokering kvv'!$B$1:$AF$1,0),FALSE)))</f>
        <v>0</v>
      </c>
      <c r="N113">
        <f>IF($B113=" ","",IF(ISERROR(1/VLOOKUP($B113,'Justerad allokering kvv'!$B$1:$AG$700,MATCH(N$1,'Justerad allokering kvv'!$B$1:$AF$1,0),FALSE)),VLOOKUP($B113,'Allokerad kvv'!$B$2:$AV$700,MATCH(N$1,'Allokerad kvv'!$B$1:$AV$1,0),FALSE),VLOOKUP($B113,'Justerad allokering kvv'!$B$1:$AG$700,MATCH(N$1,'Justerad allokering kvv'!$B$1:$AF$1,0),FALSE)))</f>
        <v>0</v>
      </c>
      <c r="O113">
        <f>IF($B113=" ","",IF(ISERROR(1/VLOOKUP($B113,'Justerad allokering kvv'!$B$1:$AG$700,MATCH(O$1,'Justerad allokering kvv'!$B$1:$AF$1,0),FALSE)),VLOOKUP($B113,'Allokerad kvv'!$B$2:$AV$700,MATCH(O$1,'Allokerad kvv'!$B$1:$AV$1,0),FALSE),VLOOKUP($B113,'Justerad allokering kvv'!$B$1:$AG$700,MATCH(O$1,'Justerad allokering kvv'!$B$1:$AF$1,0),FALSE)))</f>
        <v>0</v>
      </c>
      <c r="P113">
        <f>IF($B113=" ","",IF(ISERROR(1/VLOOKUP($B113,'Justerad allokering kvv'!$B$1:$AG$700,MATCH(P$1,'Justerad allokering kvv'!$B$1:$AF$1,0),FALSE)),VLOOKUP($B113,'Allokerad kvv'!$B$2:$AV$700,MATCH(P$1,'Allokerad kvv'!$B$1:$AV$1,0),FALSE),VLOOKUP($B113,'Justerad allokering kvv'!$B$1:$AG$700,MATCH(P$1,'Justerad allokering kvv'!$B$1:$AF$1,0),FALSE)))</f>
        <v>0</v>
      </c>
      <c r="Q113">
        <f>IF($B113=" ","",IF(ISERROR(1/VLOOKUP($B113,'Justerad allokering kvv'!$B$1:$AG$700,MATCH(Q$1,'Justerad allokering kvv'!$B$1:$AF$1,0),FALSE)),VLOOKUP($B113,'Allokerad kvv'!$B$2:$AV$700,MATCH(Q$1,'Allokerad kvv'!$B$1:$AV$1,0),FALSE),VLOOKUP($B113,'Justerad allokering kvv'!$B$1:$AG$700,MATCH(Q$1,'Justerad allokering kvv'!$B$1:$AF$1,0),FALSE)))</f>
        <v>0</v>
      </c>
      <c r="R113">
        <f>IF($B113=" ","",IF(ISERROR(1/VLOOKUP($B113,'Justerad allokering kvv'!$B$1:$AG$700,MATCH(R$1,'Justerad allokering kvv'!$B$1:$AF$1,0),FALSE)),VLOOKUP($B113,'Allokerad kvv'!$B$2:$AV$700,MATCH(R$1,'Allokerad kvv'!$B$1:$AV$1,0),FALSE),VLOOKUP($B113,'Justerad allokering kvv'!$B$1:$AG$700,MATCH(R$1,'Justerad allokering kvv'!$B$1:$AF$1,0),FALSE)))</f>
        <v>0</v>
      </c>
      <c r="S113">
        <f>IF($B113=" ","",IF(ISERROR(1/VLOOKUP($B113,'Justerad allokering kvv'!$B$1:$AG$700,MATCH(S$1,'Justerad allokering kvv'!$B$1:$AF$1,0),FALSE)),VLOOKUP($B113,'Allokerad kvv'!$B$2:$AV$700,MATCH(S$1,'Allokerad kvv'!$B$1:$AV$1,0),FALSE),VLOOKUP($B113,'Justerad allokering kvv'!$B$1:$AG$700,MATCH(S$1,'Justerad allokering kvv'!$B$1:$AF$1,0),FALSE)))</f>
        <v>0</v>
      </c>
      <c r="T113">
        <f>IF($B113=" ","",IF(ISERROR(1/VLOOKUP($B113,'Justerad allokering kvv'!$B$1:$AG$700,MATCH(T$1,'Justerad allokering kvv'!$B$1:$AF$1,0),FALSE)),VLOOKUP($B113,'Allokerad kvv'!$B$2:$AV$700,MATCH(T$1,'Allokerad kvv'!$B$1:$AV$1,0),FALSE),VLOOKUP($B113,'Justerad allokering kvv'!$B$1:$AG$700,MATCH(T$1,'Justerad allokering kvv'!$B$1:$AF$1,0),FALSE)))</f>
        <v>0</v>
      </c>
      <c r="U113">
        <f>IF($B113=" ","",IF(ISERROR(1/VLOOKUP($B113,'Justerad allokering kvv'!$B$1:$AG$700,MATCH(U$1,'Justerad allokering kvv'!$B$1:$AF$1,0),FALSE)),VLOOKUP($B113,'Allokerad kvv'!$B$2:$AV$700,MATCH(U$1,'Allokerad kvv'!$B$1:$AV$1,0),FALSE),VLOOKUP($B113,'Justerad allokering kvv'!$B$1:$AG$700,MATCH(U$1,'Justerad allokering kvv'!$B$1:$AF$1,0),FALSE)))</f>
        <v>0</v>
      </c>
      <c r="V113">
        <f>IF($B113=" ","",IF(ISERROR(1/VLOOKUP($B113,'Justerad allokering kvv'!$B$1:$AG$700,MATCH(V$1,'Justerad allokering kvv'!$B$1:$AF$1,0),FALSE)),VLOOKUP($B113,'Allokerad kvv'!$B$2:$AV$700,MATCH(V$1,'Allokerad kvv'!$B$1:$AV$1,0),FALSE),VLOOKUP($B113,'Justerad allokering kvv'!$B$1:$AG$700,MATCH(V$1,'Justerad allokering kvv'!$B$1:$AF$1,0),FALSE)))</f>
        <v>0</v>
      </c>
      <c r="W113">
        <f>IF($B113=" ","",IF(ISERROR(1/VLOOKUP($B113,'Justerad allokering kvv'!$B$1:$AG$700,MATCH(W$1,'Justerad allokering kvv'!$B$1:$AF$1,0),FALSE)),VLOOKUP($B113,'Allokerad kvv'!$B$2:$AV$700,MATCH(W$1,'Allokerad kvv'!$B$1:$AV$1,0),FALSE),VLOOKUP($B113,'Justerad allokering kvv'!$B$1:$AG$700,MATCH(W$1,'Justerad allokering kvv'!$B$1:$AF$1,0),FALSE)))</f>
        <v>0</v>
      </c>
      <c r="X113">
        <f>IF($B113=" ","",IF(ISERROR(1/VLOOKUP($B113,'Justerad allokering kvv'!$B$1:$AG$700,MATCH(X$1,'Justerad allokering kvv'!$B$1:$AF$1,0),FALSE)),VLOOKUP($B113,'Allokerad kvv'!$B$2:$AV$700,MATCH(X$1,'Allokerad kvv'!$B$1:$AV$1,0),FALSE),VLOOKUP($B113,'Justerad allokering kvv'!$B$1:$AG$700,MATCH(X$1,'Justerad allokering kvv'!$B$1:$AF$1,0),FALSE)))</f>
        <v>0</v>
      </c>
      <c r="Y113">
        <f>IF($B113=" ","",IF(ISERROR(1/VLOOKUP($B113,'Justerad allokering kvv'!$B$1:$AG$700,MATCH(Y$1,'Justerad allokering kvv'!$B$1:$AF$1,0),FALSE)),VLOOKUP($B113,'Allokerad kvv'!$B$2:$AV$700,MATCH(Y$1,'Allokerad kvv'!$B$1:$AV$1,0),FALSE),VLOOKUP($B113,'Justerad allokering kvv'!$B$1:$AG$700,MATCH(Y$1,'Justerad allokering kvv'!$B$1:$AF$1,0),FALSE)))</f>
        <v>0</v>
      </c>
      <c r="AB113">
        <f>IFERROR(VLOOKUP($B113,Kraftvärmeprod!$B$1:$AO$424,MATCH("Tillförd energi från rökgaskondensering (GWh)",Kraftvärmeprod!$B$1:$AG$1,0),FALSE)/1,0)</f>
        <v>0</v>
      </c>
      <c r="AE113" s="122">
        <f t="shared" si="4"/>
        <v>0</v>
      </c>
      <c r="AG113">
        <f t="shared" si="5"/>
        <v>0</v>
      </c>
      <c r="AH113">
        <f t="shared" si="6"/>
        <v>0</v>
      </c>
      <c r="AI113" t="str">
        <f>IF(AH113=0,"",AH113/VLOOKUP(B113,Kraftvärmeprod!$B$1:$BC$480,MATCH("Summa tillförd energi exklusive rökgaskondensering",Kraftvärmeprod!$B$1:$BC$1,0),FALSE))</f>
        <v/>
      </c>
      <c r="AK113">
        <f t="shared" si="7"/>
        <v>0</v>
      </c>
    </row>
    <row r="114" spans="1:37" x14ac:dyDescent="0.25">
      <c r="A114" s="2" t="s">
        <v>180</v>
      </c>
      <c r="B114" s="2" t="s">
        <v>183</v>
      </c>
      <c r="C114">
        <f>IF($B114=" ","",IF(ISERROR(1/VLOOKUP($B114,'Justerad allokering kvv'!$B$1:$AG$700,MATCH(C$1,'Justerad allokering kvv'!$B$1:$AF$1,0),FALSE)),VLOOKUP($B114,'Allokerad kvv'!$B$2:$AV$700,MATCH(C$1,'Allokerad kvv'!$B$1:$AV$1,0),FALSE),VLOOKUP($B114,'Justerad allokering kvv'!$B$1:$AG$700,MATCH(C$1,'Justerad allokering kvv'!$B$1:$AF$1,0),FALSE)))</f>
        <v>0</v>
      </c>
      <c r="D114">
        <f>IF($B114=" ","",IF(ISERROR(1/VLOOKUP($B114,'Justerad allokering kvv'!$B$1:$AG$700,MATCH(D$1,'Justerad allokering kvv'!$B$1:$AF$1,0),FALSE)),VLOOKUP($B114,'Allokerad kvv'!$B$2:$AV$700,MATCH(D$1,'Allokerad kvv'!$B$1:$AV$1,0),FALSE),VLOOKUP($B114,'Justerad allokering kvv'!$B$1:$AG$700,MATCH(D$1,'Justerad allokering kvv'!$B$1:$AF$1,0),FALSE)))</f>
        <v>0</v>
      </c>
      <c r="E114">
        <f>IF($B114=" ","",IF(ISERROR(1/VLOOKUP($B114,'Justerad allokering kvv'!$B$1:$AG$700,MATCH(E$1,'Justerad allokering kvv'!$B$1:$AF$1,0),FALSE)),VLOOKUP($B114,'Allokerad kvv'!$B$2:$AV$700,MATCH(E$1,'Allokerad kvv'!$B$1:$AV$1,0),FALSE),VLOOKUP($B114,'Justerad allokering kvv'!$B$1:$AG$700,MATCH(E$1,'Justerad allokering kvv'!$B$1:$AF$1,0),FALSE)))</f>
        <v>0</v>
      </c>
      <c r="F114">
        <f>IF($B114=" ","",IF(ISERROR(1/VLOOKUP($B114,'Justerad allokering kvv'!$B$1:$AG$700,MATCH(F$1,'Justerad allokering kvv'!$B$1:$AF$1,0),FALSE)),VLOOKUP($B114,'Allokerad kvv'!$B$2:$AV$700,MATCH(F$1,'Allokerad kvv'!$B$1:$AV$1,0),FALSE),VLOOKUP($B114,'Justerad allokering kvv'!$B$1:$AG$700,MATCH(F$1,'Justerad allokering kvv'!$B$1:$AF$1,0),FALSE)))</f>
        <v>0</v>
      </c>
      <c r="G114">
        <f>IF($B114=" ","",IF(ISERROR(1/VLOOKUP($B114,'Justerad allokering kvv'!$B$1:$AG$700,MATCH(G$1,'Justerad allokering kvv'!$B$1:$AF$1,0),FALSE)),VLOOKUP($B114,'Allokerad kvv'!$B$2:$AV$700,MATCH(G$1,'Allokerad kvv'!$B$1:$AV$1,0),FALSE),VLOOKUP($B114,'Justerad allokering kvv'!$B$1:$AG$700,MATCH(G$1,'Justerad allokering kvv'!$B$1:$AF$1,0),FALSE)))</f>
        <v>0</v>
      </c>
      <c r="H114">
        <f>IF($B114=" ","",IF(ISERROR(1/VLOOKUP($B114,'Justerad allokering kvv'!$B$1:$AG$700,MATCH(H$1,'Justerad allokering kvv'!$B$1:$AF$1,0),FALSE)),VLOOKUP($B114,'Allokerad kvv'!$B$2:$AV$700,MATCH(H$1,'Allokerad kvv'!$B$1:$AV$1,0),FALSE),VLOOKUP($B114,'Justerad allokering kvv'!$B$1:$AG$700,MATCH(H$1,'Justerad allokering kvv'!$B$1:$AF$1,0),FALSE)))</f>
        <v>0</v>
      </c>
      <c r="I114">
        <f>IF($B114=" ","",IF(ISERROR(1/VLOOKUP($B114,'Justerad allokering kvv'!$B$1:$AG$700,MATCH(I$1,'Justerad allokering kvv'!$B$1:$AF$1,0),FALSE)),VLOOKUP($B114,'Allokerad kvv'!$B$2:$AV$700,MATCH(I$1,'Allokerad kvv'!$B$1:$AV$1,0),FALSE),VLOOKUP($B114,'Justerad allokering kvv'!$B$1:$AG$700,MATCH(I$1,'Justerad allokering kvv'!$B$1:$AF$1,0),FALSE)))</f>
        <v>0</v>
      </c>
      <c r="J114">
        <f>IF($B114=" ","",IF(ISERROR(1/VLOOKUP($B114,'Justerad allokering kvv'!$B$1:$AG$700,MATCH(J$1,'Justerad allokering kvv'!$B$1:$AF$1,0),FALSE)),VLOOKUP($B114,'Allokerad kvv'!$B$2:$AV$700,MATCH(J$1,'Allokerad kvv'!$B$1:$AV$1,0),FALSE),VLOOKUP($B114,'Justerad allokering kvv'!$B$1:$AG$700,MATCH(J$1,'Justerad allokering kvv'!$B$1:$AF$1,0),FALSE)))</f>
        <v>0</v>
      </c>
      <c r="K114">
        <f>IF($B114=" ","",IF(ISERROR(1/VLOOKUP($B114,'Justerad allokering kvv'!$B$1:$AG$700,MATCH(K$1,'Justerad allokering kvv'!$B$1:$AF$1,0),FALSE)),VLOOKUP($B114,'Allokerad kvv'!$B$2:$AV$700,MATCH(K$1,'Allokerad kvv'!$B$1:$AV$1,0),FALSE),VLOOKUP($B114,'Justerad allokering kvv'!$B$1:$AG$700,MATCH(K$1,'Justerad allokering kvv'!$B$1:$AF$1,0),FALSE)))</f>
        <v>0</v>
      </c>
      <c r="L114">
        <f>IF($B114=" ","",IF(ISERROR(1/VLOOKUP($B114,'Justerad allokering kvv'!$B$1:$AG$700,MATCH(L$1,'Justerad allokering kvv'!$B$1:$AF$1,0),FALSE)),VLOOKUP($B114,'Allokerad kvv'!$B$2:$AV$700,MATCH(L$1,'Allokerad kvv'!$B$1:$AV$1,0),FALSE),VLOOKUP($B114,'Justerad allokering kvv'!$B$1:$AG$700,MATCH(L$1,'Justerad allokering kvv'!$B$1:$AF$1,0),FALSE)))</f>
        <v>0</v>
      </c>
      <c r="M114">
        <f>IF($B114=" ","",IF(ISERROR(1/VLOOKUP($B114,'Justerad allokering kvv'!$B$1:$AG$700,MATCH(M$1,'Justerad allokering kvv'!$B$1:$AF$1,0),FALSE)),VLOOKUP($B114,'Allokerad kvv'!$B$2:$AV$700,MATCH(M$1,'Allokerad kvv'!$B$1:$AV$1,0),FALSE),VLOOKUP($B114,'Justerad allokering kvv'!$B$1:$AG$700,MATCH(M$1,'Justerad allokering kvv'!$B$1:$AF$1,0),FALSE)))</f>
        <v>0</v>
      </c>
      <c r="N114">
        <f>IF($B114=" ","",IF(ISERROR(1/VLOOKUP($B114,'Justerad allokering kvv'!$B$1:$AG$700,MATCH(N$1,'Justerad allokering kvv'!$B$1:$AF$1,0),FALSE)),VLOOKUP($B114,'Allokerad kvv'!$B$2:$AV$700,MATCH(N$1,'Allokerad kvv'!$B$1:$AV$1,0),FALSE),VLOOKUP($B114,'Justerad allokering kvv'!$B$1:$AG$700,MATCH(N$1,'Justerad allokering kvv'!$B$1:$AF$1,0),FALSE)))</f>
        <v>0</v>
      </c>
      <c r="O114">
        <f>IF($B114=" ","",IF(ISERROR(1/VLOOKUP($B114,'Justerad allokering kvv'!$B$1:$AG$700,MATCH(O$1,'Justerad allokering kvv'!$B$1:$AF$1,0),FALSE)),VLOOKUP($B114,'Allokerad kvv'!$B$2:$AV$700,MATCH(O$1,'Allokerad kvv'!$B$1:$AV$1,0),FALSE),VLOOKUP($B114,'Justerad allokering kvv'!$B$1:$AG$700,MATCH(O$1,'Justerad allokering kvv'!$B$1:$AF$1,0),FALSE)))</f>
        <v>0</v>
      </c>
      <c r="P114">
        <f>IF($B114=" ","",IF(ISERROR(1/VLOOKUP($B114,'Justerad allokering kvv'!$B$1:$AG$700,MATCH(P$1,'Justerad allokering kvv'!$B$1:$AF$1,0),FALSE)),VLOOKUP($B114,'Allokerad kvv'!$B$2:$AV$700,MATCH(P$1,'Allokerad kvv'!$B$1:$AV$1,0),FALSE),VLOOKUP($B114,'Justerad allokering kvv'!$B$1:$AG$700,MATCH(P$1,'Justerad allokering kvv'!$B$1:$AF$1,0),FALSE)))</f>
        <v>0</v>
      </c>
      <c r="Q114">
        <f>IF($B114=" ","",IF(ISERROR(1/VLOOKUP($B114,'Justerad allokering kvv'!$B$1:$AG$700,MATCH(Q$1,'Justerad allokering kvv'!$B$1:$AF$1,0),FALSE)),VLOOKUP($B114,'Allokerad kvv'!$B$2:$AV$700,MATCH(Q$1,'Allokerad kvv'!$B$1:$AV$1,0),FALSE),VLOOKUP($B114,'Justerad allokering kvv'!$B$1:$AG$700,MATCH(Q$1,'Justerad allokering kvv'!$B$1:$AF$1,0),FALSE)))</f>
        <v>0</v>
      </c>
      <c r="R114">
        <f>IF($B114=" ","",IF(ISERROR(1/VLOOKUP($B114,'Justerad allokering kvv'!$B$1:$AG$700,MATCH(R$1,'Justerad allokering kvv'!$B$1:$AF$1,0),FALSE)),VLOOKUP($B114,'Allokerad kvv'!$B$2:$AV$700,MATCH(R$1,'Allokerad kvv'!$B$1:$AV$1,0),FALSE),VLOOKUP($B114,'Justerad allokering kvv'!$B$1:$AG$700,MATCH(R$1,'Justerad allokering kvv'!$B$1:$AF$1,0),FALSE)))</f>
        <v>0</v>
      </c>
      <c r="S114">
        <f>IF($B114=" ","",IF(ISERROR(1/VLOOKUP($B114,'Justerad allokering kvv'!$B$1:$AG$700,MATCH(S$1,'Justerad allokering kvv'!$B$1:$AF$1,0),FALSE)),VLOOKUP($B114,'Allokerad kvv'!$B$2:$AV$700,MATCH(S$1,'Allokerad kvv'!$B$1:$AV$1,0),FALSE),VLOOKUP($B114,'Justerad allokering kvv'!$B$1:$AG$700,MATCH(S$1,'Justerad allokering kvv'!$B$1:$AF$1,0),FALSE)))</f>
        <v>0</v>
      </c>
      <c r="T114">
        <f>IF($B114=" ","",IF(ISERROR(1/VLOOKUP($B114,'Justerad allokering kvv'!$B$1:$AG$700,MATCH(T$1,'Justerad allokering kvv'!$B$1:$AF$1,0),FALSE)),VLOOKUP($B114,'Allokerad kvv'!$B$2:$AV$700,MATCH(T$1,'Allokerad kvv'!$B$1:$AV$1,0),FALSE),VLOOKUP($B114,'Justerad allokering kvv'!$B$1:$AG$700,MATCH(T$1,'Justerad allokering kvv'!$B$1:$AF$1,0),FALSE)))</f>
        <v>0</v>
      </c>
      <c r="U114">
        <f>IF($B114=" ","",IF(ISERROR(1/VLOOKUP($B114,'Justerad allokering kvv'!$B$1:$AG$700,MATCH(U$1,'Justerad allokering kvv'!$B$1:$AF$1,0),FALSE)),VLOOKUP($B114,'Allokerad kvv'!$B$2:$AV$700,MATCH(U$1,'Allokerad kvv'!$B$1:$AV$1,0),FALSE),VLOOKUP($B114,'Justerad allokering kvv'!$B$1:$AG$700,MATCH(U$1,'Justerad allokering kvv'!$B$1:$AF$1,0),FALSE)))</f>
        <v>0</v>
      </c>
      <c r="V114">
        <f>IF($B114=" ","",IF(ISERROR(1/VLOOKUP($B114,'Justerad allokering kvv'!$B$1:$AG$700,MATCH(V$1,'Justerad allokering kvv'!$B$1:$AF$1,0),FALSE)),VLOOKUP($B114,'Allokerad kvv'!$B$2:$AV$700,MATCH(V$1,'Allokerad kvv'!$B$1:$AV$1,0),FALSE),VLOOKUP($B114,'Justerad allokering kvv'!$B$1:$AG$700,MATCH(V$1,'Justerad allokering kvv'!$B$1:$AF$1,0),FALSE)))</f>
        <v>0</v>
      </c>
      <c r="W114">
        <f>IF($B114=" ","",IF(ISERROR(1/VLOOKUP($B114,'Justerad allokering kvv'!$B$1:$AG$700,MATCH(W$1,'Justerad allokering kvv'!$B$1:$AF$1,0),FALSE)),VLOOKUP($B114,'Allokerad kvv'!$B$2:$AV$700,MATCH(W$1,'Allokerad kvv'!$B$1:$AV$1,0),FALSE),VLOOKUP($B114,'Justerad allokering kvv'!$B$1:$AG$700,MATCH(W$1,'Justerad allokering kvv'!$B$1:$AF$1,0),FALSE)))</f>
        <v>0</v>
      </c>
      <c r="X114">
        <f>IF($B114=" ","",IF(ISERROR(1/VLOOKUP($B114,'Justerad allokering kvv'!$B$1:$AG$700,MATCH(X$1,'Justerad allokering kvv'!$B$1:$AF$1,0),FALSE)),VLOOKUP($B114,'Allokerad kvv'!$B$2:$AV$700,MATCH(X$1,'Allokerad kvv'!$B$1:$AV$1,0),FALSE),VLOOKUP($B114,'Justerad allokering kvv'!$B$1:$AG$700,MATCH(X$1,'Justerad allokering kvv'!$B$1:$AF$1,0),FALSE)))</f>
        <v>0</v>
      </c>
      <c r="Y114">
        <f>IF($B114=" ","",IF(ISERROR(1/VLOOKUP($B114,'Justerad allokering kvv'!$B$1:$AG$700,MATCH(Y$1,'Justerad allokering kvv'!$B$1:$AF$1,0),FALSE)),VLOOKUP($B114,'Allokerad kvv'!$B$2:$AV$700,MATCH(Y$1,'Allokerad kvv'!$B$1:$AV$1,0),FALSE),VLOOKUP($B114,'Justerad allokering kvv'!$B$1:$AG$700,MATCH(Y$1,'Justerad allokering kvv'!$B$1:$AF$1,0),FALSE)))</f>
        <v>0</v>
      </c>
      <c r="AB114">
        <f>IFERROR(VLOOKUP($B114,Kraftvärmeprod!$B$1:$AO$424,MATCH("Tillförd energi från rökgaskondensering (GWh)",Kraftvärmeprod!$B$1:$AG$1,0),FALSE)/1,0)</f>
        <v>0</v>
      </c>
      <c r="AE114" s="122">
        <f t="shared" si="4"/>
        <v>0</v>
      </c>
      <c r="AG114">
        <f t="shared" si="5"/>
        <v>0</v>
      </c>
      <c r="AH114">
        <f t="shared" si="6"/>
        <v>0</v>
      </c>
      <c r="AI114" t="str">
        <f>IF(AH114=0,"",AH114/VLOOKUP(B114,Kraftvärmeprod!$B$1:$BC$480,MATCH("Summa tillförd energi exklusive rökgaskondensering",Kraftvärmeprod!$B$1:$BC$1,0),FALSE))</f>
        <v/>
      </c>
      <c r="AK114">
        <f t="shared" si="7"/>
        <v>0</v>
      </c>
    </row>
    <row r="115" spans="1:37" x14ac:dyDescent="0.25">
      <c r="A115" s="2" t="s">
        <v>184</v>
      </c>
      <c r="B115" s="2" t="s">
        <v>185</v>
      </c>
      <c r="C115">
        <f>IF($B115=" ","",IF(ISERROR(1/VLOOKUP($B115,'Justerad allokering kvv'!$B$1:$AG$700,MATCH(C$1,'Justerad allokering kvv'!$B$1:$AF$1,0),FALSE)),VLOOKUP($B115,'Allokerad kvv'!$B$2:$AV$700,MATCH(C$1,'Allokerad kvv'!$B$1:$AV$1,0),FALSE),VLOOKUP($B115,'Justerad allokering kvv'!$B$1:$AG$700,MATCH(C$1,'Justerad allokering kvv'!$B$1:$AF$1,0),FALSE)))</f>
        <v>0</v>
      </c>
      <c r="D115">
        <f>IF($B115=" ","",IF(ISERROR(1/VLOOKUP($B115,'Justerad allokering kvv'!$B$1:$AG$700,MATCH(D$1,'Justerad allokering kvv'!$B$1:$AF$1,0),FALSE)),VLOOKUP($B115,'Allokerad kvv'!$B$2:$AV$700,MATCH(D$1,'Allokerad kvv'!$B$1:$AV$1,0),FALSE),VLOOKUP($B115,'Justerad allokering kvv'!$B$1:$AG$700,MATCH(D$1,'Justerad allokering kvv'!$B$1:$AF$1,0),FALSE)))</f>
        <v>0</v>
      </c>
      <c r="E115">
        <f>IF($B115=" ","",IF(ISERROR(1/VLOOKUP($B115,'Justerad allokering kvv'!$B$1:$AG$700,MATCH(E$1,'Justerad allokering kvv'!$B$1:$AF$1,0),FALSE)),VLOOKUP($B115,'Allokerad kvv'!$B$2:$AV$700,MATCH(E$1,'Allokerad kvv'!$B$1:$AV$1,0),FALSE),VLOOKUP($B115,'Justerad allokering kvv'!$B$1:$AG$700,MATCH(E$1,'Justerad allokering kvv'!$B$1:$AF$1,0),FALSE)))</f>
        <v>0</v>
      </c>
      <c r="F115">
        <f>IF($B115=" ","",IF(ISERROR(1/VLOOKUP($B115,'Justerad allokering kvv'!$B$1:$AG$700,MATCH(F$1,'Justerad allokering kvv'!$B$1:$AF$1,0),FALSE)),VLOOKUP($B115,'Allokerad kvv'!$B$2:$AV$700,MATCH(F$1,'Allokerad kvv'!$B$1:$AV$1,0),FALSE),VLOOKUP($B115,'Justerad allokering kvv'!$B$1:$AG$700,MATCH(F$1,'Justerad allokering kvv'!$B$1:$AF$1,0),FALSE)))</f>
        <v>0</v>
      </c>
      <c r="G115">
        <f>IF($B115=" ","",IF(ISERROR(1/VLOOKUP($B115,'Justerad allokering kvv'!$B$1:$AG$700,MATCH(G$1,'Justerad allokering kvv'!$B$1:$AF$1,0),FALSE)),VLOOKUP($B115,'Allokerad kvv'!$B$2:$AV$700,MATCH(G$1,'Allokerad kvv'!$B$1:$AV$1,0),FALSE),VLOOKUP($B115,'Justerad allokering kvv'!$B$1:$AG$700,MATCH(G$1,'Justerad allokering kvv'!$B$1:$AF$1,0),FALSE)))</f>
        <v>0</v>
      </c>
      <c r="H115">
        <f>IF($B115=" ","",IF(ISERROR(1/VLOOKUP($B115,'Justerad allokering kvv'!$B$1:$AG$700,MATCH(H$1,'Justerad allokering kvv'!$B$1:$AF$1,0),FALSE)),VLOOKUP($B115,'Allokerad kvv'!$B$2:$AV$700,MATCH(H$1,'Allokerad kvv'!$B$1:$AV$1,0),FALSE),VLOOKUP($B115,'Justerad allokering kvv'!$B$1:$AG$700,MATCH(H$1,'Justerad allokering kvv'!$B$1:$AF$1,0),FALSE)))</f>
        <v>0</v>
      </c>
      <c r="I115">
        <f>IF($B115=" ","",IF(ISERROR(1/VLOOKUP($B115,'Justerad allokering kvv'!$B$1:$AG$700,MATCH(I$1,'Justerad allokering kvv'!$B$1:$AF$1,0),FALSE)),VLOOKUP($B115,'Allokerad kvv'!$B$2:$AV$700,MATCH(I$1,'Allokerad kvv'!$B$1:$AV$1,0),FALSE),VLOOKUP($B115,'Justerad allokering kvv'!$B$1:$AG$700,MATCH(I$1,'Justerad allokering kvv'!$B$1:$AF$1,0),FALSE)))</f>
        <v>0</v>
      </c>
      <c r="J115">
        <f>IF($B115=" ","",IF(ISERROR(1/VLOOKUP($B115,'Justerad allokering kvv'!$B$1:$AG$700,MATCH(J$1,'Justerad allokering kvv'!$B$1:$AF$1,0),FALSE)),VLOOKUP($B115,'Allokerad kvv'!$B$2:$AV$700,MATCH(J$1,'Allokerad kvv'!$B$1:$AV$1,0),FALSE),VLOOKUP($B115,'Justerad allokering kvv'!$B$1:$AG$700,MATCH(J$1,'Justerad allokering kvv'!$B$1:$AF$1,0),FALSE)))</f>
        <v>0</v>
      </c>
      <c r="K115">
        <f>IF($B115=" ","",IF(ISERROR(1/VLOOKUP($B115,'Justerad allokering kvv'!$B$1:$AG$700,MATCH(K$1,'Justerad allokering kvv'!$B$1:$AF$1,0),FALSE)),VLOOKUP($B115,'Allokerad kvv'!$B$2:$AV$700,MATCH(K$1,'Allokerad kvv'!$B$1:$AV$1,0),FALSE),VLOOKUP($B115,'Justerad allokering kvv'!$B$1:$AG$700,MATCH(K$1,'Justerad allokering kvv'!$B$1:$AF$1,0),FALSE)))</f>
        <v>0</v>
      </c>
      <c r="L115">
        <f>IF($B115=" ","",IF(ISERROR(1/VLOOKUP($B115,'Justerad allokering kvv'!$B$1:$AG$700,MATCH(L$1,'Justerad allokering kvv'!$B$1:$AF$1,0),FALSE)),VLOOKUP($B115,'Allokerad kvv'!$B$2:$AV$700,MATCH(L$1,'Allokerad kvv'!$B$1:$AV$1,0),FALSE),VLOOKUP($B115,'Justerad allokering kvv'!$B$1:$AG$700,MATCH(L$1,'Justerad allokering kvv'!$B$1:$AF$1,0),FALSE)))</f>
        <v>0</v>
      </c>
      <c r="M115">
        <f>IF($B115=" ","",IF(ISERROR(1/VLOOKUP($B115,'Justerad allokering kvv'!$B$1:$AG$700,MATCH(M$1,'Justerad allokering kvv'!$B$1:$AF$1,0),FALSE)),VLOOKUP($B115,'Allokerad kvv'!$B$2:$AV$700,MATCH(M$1,'Allokerad kvv'!$B$1:$AV$1,0),FALSE),VLOOKUP($B115,'Justerad allokering kvv'!$B$1:$AG$700,MATCH(M$1,'Justerad allokering kvv'!$B$1:$AF$1,0),FALSE)))</f>
        <v>0</v>
      </c>
      <c r="N115">
        <f>IF($B115=" ","",IF(ISERROR(1/VLOOKUP($B115,'Justerad allokering kvv'!$B$1:$AG$700,MATCH(N$1,'Justerad allokering kvv'!$B$1:$AF$1,0),FALSE)),VLOOKUP($B115,'Allokerad kvv'!$B$2:$AV$700,MATCH(N$1,'Allokerad kvv'!$B$1:$AV$1,0),FALSE),VLOOKUP($B115,'Justerad allokering kvv'!$B$1:$AG$700,MATCH(N$1,'Justerad allokering kvv'!$B$1:$AF$1,0),FALSE)))</f>
        <v>0</v>
      </c>
      <c r="O115">
        <f>IF($B115=" ","",IF(ISERROR(1/VLOOKUP($B115,'Justerad allokering kvv'!$B$1:$AG$700,MATCH(O$1,'Justerad allokering kvv'!$B$1:$AF$1,0),FALSE)),VLOOKUP($B115,'Allokerad kvv'!$B$2:$AV$700,MATCH(O$1,'Allokerad kvv'!$B$1:$AV$1,0),FALSE),VLOOKUP($B115,'Justerad allokering kvv'!$B$1:$AG$700,MATCH(O$1,'Justerad allokering kvv'!$B$1:$AF$1,0),FALSE)))</f>
        <v>0</v>
      </c>
      <c r="P115">
        <f>IF($B115=" ","",IF(ISERROR(1/VLOOKUP($B115,'Justerad allokering kvv'!$B$1:$AG$700,MATCH(P$1,'Justerad allokering kvv'!$B$1:$AF$1,0),FALSE)),VLOOKUP($B115,'Allokerad kvv'!$B$2:$AV$700,MATCH(P$1,'Allokerad kvv'!$B$1:$AV$1,0),FALSE),VLOOKUP($B115,'Justerad allokering kvv'!$B$1:$AG$700,MATCH(P$1,'Justerad allokering kvv'!$B$1:$AF$1,0),FALSE)))</f>
        <v>0</v>
      </c>
      <c r="Q115">
        <f>IF($B115=" ","",IF(ISERROR(1/VLOOKUP($B115,'Justerad allokering kvv'!$B$1:$AG$700,MATCH(Q$1,'Justerad allokering kvv'!$B$1:$AF$1,0),FALSE)),VLOOKUP($B115,'Allokerad kvv'!$B$2:$AV$700,MATCH(Q$1,'Allokerad kvv'!$B$1:$AV$1,0),FALSE),VLOOKUP($B115,'Justerad allokering kvv'!$B$1:$AG$700,MATCH(Q$1,'Justerad allokering kvv'!$B$1:$AF$1,0),FALSE)))</f>
        <v>0</v>
      </c>
      <c r="R115">
        <f>IF($B115=" ","",IF(ISERROR(1/VLOOKUP($B115,'Justerad allokering kvv'!$B$1:$AG$700,MATCH(R$1,'Justerad allokering kvv'!$B$1:$AF$1,0),FALSE)),VLOOKUP($B115,'Allokerad kvv'!$B$2:$AV$700,MATCH(R$1,'Allokerad kvv'!$B$1:$AV$1,0),FALSE),VLOOKUP($B115,'Justerad allokering kvv'!$B$1:$AG$700,MATCH(R$1,'Justerad allokering kvv'!$B$1:$AF$1,0),FALSE)))</f>
        <v>0</v>
      </c>
      <c r="S115">
        <f>IF($B115=" ","",IF(ISERROR(1/VLOOKUP($B115,'Justerad allokering kvv'!$B$1:$AG$700,MATCH(S$1,'Justerad allokering kvv'!$B$1:$AF$1,0),FALSE)),VLOOKUP($B115,'Allokerad kvv'!$B$2:$AV$700,MATCH(S$1,'Allokerad kvv'!$B$1:$AV$1,0),FALSE),VLOOKUP($B115,'Justerad allokering kvv'!$B$1:$AG$700,MATCH(S$1,'Justerad allokering kvv'!$B$1:$AF$1,0),FALSE)))</f>
        <v>0</v>
      </c>
      <c r="T115">
        <f>IF($B115=" ","",IF(ISERROR(1/VLOOKUP($B115,'Justerad allokering kvv'!$B$1:$AG$700,MATCH(T$1,'Justerad allokering kvv'!$B$1:$AF$1,0),FALSE)),VLOOKUP($B115,'Allokerad kvv'!$B$2:$AV$700,MATCH(T$1,'Allokerad kvv'!$B$1:$AV$1,0),FALSE),VLOOKUP($B115,'Justerad allokering kvv'!$B$1:$AG$700,MATCH(T$1,'Justerad allokering kvv'!$B$1:$AF$1,0),FALSE)))</f>
        <v>0</v>
      </c>
      <c r="U115">
        <f>IF($B115=" ","",IF(ISERROR(1/VLOOKUP($B115,'Justerad allokering kvv'!$B$1:$AG$700,MATCH(U$1,'Justerad allokering kvv'!$B$1:$AF$1,0),FALSE)),VLOOKUP($B115,'Allokerad kvv'!$B$2:$AV$700,MATCH(U$1,'Allokerad kvv'!$B$1:$AV$1,0),FALSE),VLOOKUP($B115,'Justerad allokering kvv'!$B$1:$AG$700,MATCH(U$1,'Justerad allokering kvv'!$B$1:$AF$1,0),FALSE)))</f>
        <v>0</v>
      </c>
      <c r="V115">
        <f>IF($B115=" ","",IF(ISERROR(1/VLOOKUP($B115,'Justerad allokering kvv'!$B$1:$AG$700,MATCH(V$1,'Justerad allokering kvv'!$B$1:$AF$1,0),FALSE)),VLOOKUP($B115,'Allokerad kvv'!$B$2:$AV$700,MATCH(V$1,'Allokerad kvv'!$B$1:$AV$1,0),FALSE),VLOOKUP($B115,'Justerad allokering kvv'!$B$1:$AG$700,MATCH(V$1,'Justerad allokering kvv'!$B$1:$AF$1,0),FALSE)))</f>
        <v>0</v>
      </c>
      <c r="W115">
        <f>IF($B115=" ","",IF(ISERROR(1/VLOOKUP($B115,'Justerad allokering kvv'!$B$1:$AG$700,MATCH(W$1,'Justerad allokering kvv'!$B$1:$AF$1,0),FALSE)),VLOOKUP($B115,'Allokerad kvv'!$B$2:$AV$700,MATCH(W$1,'Allokerad kvv'!$B$1:$AV$1,0),FALSE),VLOOKUP($B115,'Justerad allokering kvv'!$B$1:$AG$700,MATCH(W$1,'Justerad allokering kvv'!$B$1:$AF$1,0),FALSE)))</f>
        <v>0</v>
      </c>
      <c r="X115">
        <f>IF($B115=" ","",IF(ISERROR(1/VLOOKUP($B115,'Justerad allokering kvv'!$B$1:$AG$700,MATCH(X$1,'Justerad allokering kvv'!$B$1:$AF$1,0),FALSE)),VLOOKUP($B115,'Allokerad kvv'!$B$2:$AV$700,MATCH(X$1,'Allokerad kvv'!$B$1:$AV$1,0),FALSE),VLOOKUP($B115,'Justerad allokering kvv'!$B$1:$AG$700,MATCH(X$1,'Justerad allokering kvv'!$B$1:$AF$1,0),FALSE)))</f>
        <v>0</v>
      </c>
      <c r="Y115">
        <f>IF($B115=" ","",IF(ISERROR(1/VLOOKUP($B115,'Justerad allokering kvv'!$B$1:$AG$700,MATCH(Y$1,'Justerad allokering kvv'!$B$1:$AF$1,0),FALSE)),VLOOKUP($B115,'Allokerad kvv'!$B$2:$AV$700,MATCH(Y$1,'Allokerad kvv'!$B$1:$AV$1,0),FALSE),VLOOKUP($B115,'Justerad allokering kvv'!$B$1:$AG$700,MATCH(Y$1,'Justerad allokering kvv'!$B$1:$AF$1,0),FALSE)))</f>
        <v>0</v>
      </c>
      <c r="AB115">
        <f>IFERROR(VLOOKUP($B115,Kraftvärmeprod!$B$1:$AO$424,MATCH("Tillförd energi från rökgaskondensering (GWh)",Kraftvärmeprod!$B$1:$AG$1,0),FALSE)/1,0)</f>
        <v>0</v>
      </c>
      <c r="AE115" s="122">
        <f t="shared" si="4"/>
        <v>0</v>
      </c>
      <c r="AG115">
        <f t="shared" si="5"/>
        <v>0</v>
      </c>
      <c r="AH115">
        <f t="shared" si="6"/>
        <v>0</v>
      </c>
      <c r="AI115" t="str">
        <f>IF(AH115=0,"",AH115/VLOOKUP(B115,Kraftvärmeprod!$B$1:$BC$480,MATCH("Summa tillförd energi exklusive rökgaskondensering",Kraftvärmeprod!$B$1:$BC$1,0),FALSE))</f>
        <v/>
      </c>
      <c r="AK115">
        <f t="shared" si="7"/>
        <v>0</v>
      </c>
    </row>
    <row r="116" spans="1:37" x14ac:dyDescent="0.25">
      <c r="A116" s="2" t="s">
        <v>184</v>
      </c>
      <c r="B116" s="2" t="s">
        <v>186</v>
      </c>
      <c r="C116">
        <f>IF($B116=" ","",IF(ISERROR(1/VLOOKUP($B116,'Justerad allokering kvv'!$B$1:$AG$700,MATCH(C$1,'Justerad allokering kvv'!$B$1:$AF$1,0),FALSE)),VLOOKUP($B116,'Allokerad kvv'!$B$2:$AV$700,MATCH(C$1,'Allokerad kvv'!$B$1:$AV$1,0),FALSE),VLOOKUP($B116,'Justerad allokering kvv'!$B$1:$AG$700,MATCH(C$1,'Justerad allokering kvv'!$B$1:$AF$1,0),FALSE)))</f>
        <v>0</v>
      </c>
      <c r="D116">
        <f>IF($B116=" ","",IF(ISERROR(1/VLOOKUP($B116,'Justerad allokering kvv'!$B$1:$AG$700,MATCH(D$1,'Justerad allokering kvv'!$B$1:$AF$1,0),FALSE)),VLOOKUP($B116,'Allokerad kvv'!$B$2:$AV$700,MATCH(D$1,'Allokerad kvv'!$B$1:$AV$1,0),FALSE),VLOOKUP($B116,'Justerad allokering kvv'!$B$1:$AG$700,MATCH(D$1,'Justerad allokering kvv'!$B$1:$AF$1,0),FALSE)))</f>
        <v>0</v>
      </c>
      <c r="E116">
        <f>IF($B116=" ","",IF(ISERROR(1/VLOOKUP($B116,'Justerad allokering kvv'!$B$1:$AG$700,MATCH(E$1,'Justerad allokering kvv'!$B$1:$AF$1,0),FALSE)),VLOOKUP($B116,'Allokerad kvv'!$B$2:$AV$700,MATCH(E$1,'Allokerad kvv'!$B$1:$AV$1,0),FALSE),VLOOKUP($B116,'Justerad allokering kvv'!$B$1:$AG$700,MATCH(E$1,'Justerad allokering kvv'!$B$1:$AF$1,0),FALSE)))</f>
        <v>0</v>
      </c>
      <c r="F116">
        <f>IF($B116=" ","",IF(ISERROR(1/VLOOKUP($B116,'Justerad allokering kvv'!$B$1:$AG$700,MATCH(F$1,'Justerad allokering kvv'!$B$1:$AF$1,0),FALSE)),VLOOKUP($B116,'Allokerad kvv'!$B$2:$AV$700,MATCH(F$1,'Allokerad kvv'!$B$1:$AV$1,0),FALSE),VLOOKUP($B116,'Justerad allokering kvv'!$B$1:$AG$700,MATCH(F$1,'Justerad allokering kvv'!$B$1:$AF$1,0),FALSE)))</f>
        <v>0</v>
      </c>
      <c r="G116">
        <f>IF($B116=" ","",IF(ISERROR(1/VLOOKUP($B116,'Justerad allokering kvv'!$B$1:$AG$700,MATCH(G$1,'Justerad allokering kvv'!$B$1:$AF$1,0),FALSE)),VLOOKUP($B116,'Allokerad kvv'!$B$2:$AV$700,MATCH(G$1,'Allokerad kvv'!$B$1:$AV$1,0),FALSE),VLOOKUP($B116,'Justerad allokering kvv'!$B$1:$AG$700,MATCH(G$1,'Justerad allokering kvv'!$B$1:$AF$1,0),FALSE)))</f>
        <v>0</v>
      </c>
      <c r="H116">
        <f>IF($B116=" ","",IF(ISERROR(1/VLOOKUP($B116,'Justerad allokering kvv'!$B$1:$AG$700,MATCH(H$1,'Justerad allokering kvv'!$B$1:$AF$1,0),FALSE)),VLOOKUP($B116,'Allokerad kvv'!$B$2:$AV$700,MATCH(H$1,'Allokerad kvv'!$B$1:$AV$1,0),FALSE),VLOOKUP($B116,'Justerad allokering kvv'!$B$1:$AG$700,MATCH(H$1,'Justerad allokering kvv'!$B$1:$AF$1,0),FALSE)))</f>
        <v>0</v>
      </c>
      <c r="I116">
        <f>IF($B116=" ","",IF(ISERROR(1/VLOOKUP($B116,'Justerad allokering kvv'!$B$1:$AG$700,MATCH(I$1,'Justerad allokering kvv'!$B$1:$AF$1,0),FALSE)),VLOOKUP($B116,'Allokerad kvv'!$B$2:$AV$700,MATCH(I$1,'Allokerad kvv'!$B$1:$AV$1,0),FALSE),VLOOKUP($B116,'Justerad allokering kvv'!$B$1:$AG$700,MATCH(I$1,'Justerad allokering kvv'!$B$1:$AF$1,0),FALSE)))</f>
        <v>0</v>
      </c>
      <c r="J116">
        <f>IF($B116=" ","",IF(ISERROR(1/VLOOKUP($B116,'Justerad allokering kvv'!$B$1:$AG$700,MATCH(J$1,'Justerad allokering kvv'!$B$1:$AF$1,0),FALSE)),VLOOKUP($B116,'Allokerad kvv'!$B$2:$AV$700,MATCH(J$1,'Allokerad kvv'!$B$1:$AV$1,0),FALSE),VLOOKUP($B116,'Justerad allokering kvv'!$B$1:$AG$700,MATCH(J$1,'Justerad allokering kvv'!$B$1:$AF$1,0),FALSE)))</f>
        <v>0</v>
      </c>
      <c r="K116">
        <f>IF($B116=" ","",IF(ISERROR(1/VLOOKUP($B116,'Justerad allokering kvv'!$B$1:$AG$700,MATCH(K$1,'Justerad allokering kvv'!$B$1:$AF$1,0),FALSE)),VLOOKUP($B116,'Allokerad kvv'!$B$2:$AV$700,MATCH(K$1,'Allokerad kvv'!$B$1:$AV$1,0),FALSE),VLOOKUP($B116,'Justerad allokering kvv'!$B$1:$AG$700,MATCH(K$1,'Justerad allokering kvv'!$B$1:$AF$1,0),FALSE)))</f>
        <v>0</v>
      </c>
      <c r="L116">
        <f>IF($B116=" ","",IF(ISERROR(1/VLOOKUP($B116,'Justerad allokering kvv'!$B$1:$AG$700,MATCH(L$1,'Justerad allokering kvv'!$B$1:$AF$1,0),FALSE)),VLOOKUP($B116,'Allokerad kvv'!$B$2:$AV$700,MATCH(L$1,'Allokerad kvv'!$B$1:$AV$1,0),FALSE),VLOOKUP($B116,'Justerad allokering kvv'!$B$1:$AG$700,MATCH(L$1,'Justerad allokering kvv'!$B$1:$AF$1,0),FALSE)))</f>
        <v>0</v>
      </c>
      <c r="M116">
        <f>IF($B116=" ","",IF(ISERROR(1/VLOOKUP($B116,'Justerad allokering kvv'!$B$1:$AG$700,MATCH(M$1,'Justerad allokering kvv'!$B$1:$AF$1,0),FALSE)),VLOOKUP($B116,'Allokerad kvv'!$B$2:$AV$700,MATCH(M$1,'Allokerad kvv'!$B$1:$AV$1,0),FALSE),VLOOKUP($B116,'Justerad allokering kvv'!$B$1:$AG$700,MATCH(M$1,'Justerad allokering kvv'!$B$1:$AF$1,0),FALSE)))</f>
        <v>0</v>
      </c>
      <c r="N116">
        <f>IF($B116=" ","",IF(ISERROR(1/VLOOKUP($B116,'Justerad allokering kvv'!$B$1:$AG$700,MATCH(N$1,'Justerad allokering kvv'!$B$1:$AF$1,0),FALSE)),VLOOKUP($B116,'Allokerad kvv'!$B$2:$AV$700,MATCH(N$1,'Allokerad kvv'!$B$1:$AV$1,0),FALSE),VLOOKUP($B116,'Justerad allokering kvv'!$B$1:$AG$700,MATCH(N$1,'Justerad allokering kvv'!$B$1:$AF$1,0),FALSE)))</f>
        <v>0</v>
      </c>
      <c r="O116">
        <f>IF($B116=" ","",IF(ISERROR(1/VLOOKUP($B116,'Justerad allokering kvv'!$B$1:$AG$700,MATCH(O$1,'Justerad allokering kvv'!$B$1:$AF$1,0),FALSE)),VLOOKUP($B116,'Allokerad kvv'!$B$2:$AV$700,MATCH(O$1,'Allokerad kvv'!$B$1:$AV$1,0),FALSE),VLOOKUP($B116,'Justerad allokering kvv'!$B$1:$AG$700,MATCH(O$1,'Justerad allokering kvv'!$B$1:$AF$1,0),FALSE)))</f>
        <v>0</v>
      </c>
      <c r="P116">
        <f>IF($B116=" ","",IF(ISERROR(1/VLOOKUP($B116,'Justerad allokering kvv'!$B$1:$AG$700,MATCH(P$1,'Justerad allokering kvv'!$B$1:$AF$1,0),FALSE)),VLOOKUP($B116,'Allokerad kvv'!$B$2:$AV$700,MATCH(P$1,'Allokerad kvv'!$B$1:$AV$1,0),FALSE),VLOOKUP($B116,'Justerad allokering kvv'!$B$1:$AG$700,MATCH(P$1,'Justerad allokering kvv'!$B$1:$AF$1,0),FALSE)))</f>
        <v>0</v>
      </c>
      <c r="Q116">
        <f>IF($B116=" ","",IF(ISERROR(1/VLOOKUP($B116,'Justerad allokering kvv'!$B$1:$AG$700,MATCH(Q$1,'Justerad allokering kvv'!$B$1:$AF$1,0),FALSE)),VLOOKUP($B116,'Allokerad kvv'!$B$2:$AV$700,MATCH(Q$1,'Allokerad kvv'!$B$1:$AV$1,0),FALSE),VLOOKUP($B116,'Justerad allokering kvv'!$B$1:$AG$700,MATCH(Q$1,'Justerad allokering kvv'!$B$1:$AF$1,0),FALSE)))</f>
        <v>0</v>
      </c>
      <c r="R116">
        <f>IF($B116=" ","",IF(ISERROR(1/VLOOKUP($B116,'Justerad allokering kvv'!$B$1:$AG$700,MATCH(R$1,'Justerad allokering kvv'!$B$1:$AF$1,0),FALSE)),VLOOKUP($B116,'Allokerad kvv'!$B$2:$AV$700,MATCH(R$1,'Allokerad kvv'!$B$1:$AV$1,0),FALSE),VLOOKUP($B116,'Justerad allokering kvv'!$B$1:$AG$700,MATCH(R$1,'Justerad allokering kvv'!$B$1:$AF$1,0),FALSE)))</f>
        <v>0</v>
      </c>
      <c r="S116">
        <f>IF($B116=" ","",IF(ISERROR(1/VLOOKUP($B116,'Justerad allokering kvv'!$B$1:$AG$700,MATCH(S$1,'Justerad allokering kvv'!$B$1:$AF$1,0),FALSE)),VLOOKUP($B116,'Allokerad kvv'!$B$2:$AV$700,MATCH(S$1,'Allokerad kvv'!$B$1:$AV$1,0),FALSE),VLOOKUP($B116,'Justerad allokering kvv'!$B$1:$AG$700,MATCH(S$1,'Justerad allokering kvv'!$B$1:$AF$1,0),FALSE)))</f>
        <v>0</v>
      </c>
      <c r="T116">
        <f>IF($B116=" ","",IF(ISERROR(1/VLOOKUP($B116,'Justerad allokering kvv'!$B$1:$AG$700,MATCH(T$1,'Justerad allokering kvv'!$B$1:$AF$1,0),FALSE)),VLOOKUP($B116,'Allokerad kvv'!$B$2:$AV$700,MATCH(T$1,'Allokerad kvv'!$B$1:$AV$1,0),FALSE),VLOOKUP($B116,'Justerad allokering kvv'!$B$1:$AG$700,MATCH(T$1,'Justerad allokering kvv'!$B$1:$AF$1,0),FALSE)))</f>
        <v>0</v>
      </c>
      <c r="U116">
        <f>IF($B116=" ","",IF(ISERROR(1/VLOOKUP($B116,'Justerad allokering kvv'!$B$1:$AG$700,MATCH(U$1,'Justerad allokering kvv'!$B$1:$AF$1,0),FALSE)),VLOOKUP($B116,'Allokerad kvv'!$B$2:$AV$700,MATCH(U$1,'Allokerad kvv'!$B$1:$AV$1,0),FALSE),VLOOKUP($B116,'Justerad allokering kvv'!$B$1:$AG$700,MATCH(U$1,'Justerad allokering kvv'!$B$1:$AF$1,0),FALSE)))</f>
        <v>0</v>
      </c>
      <c r="V116">
        <f>IF($B116=" ","",IF(ISERROR(1/VLOOKUP($B116,'Justerad allokering kvv'!$B$1:$AG$700,MATCH(V$1,'Justerad allokering kvv'!$B$1:$AF$1,0),FALSE)),VLOOKUP($B116,'Allokerad kvv'!$B$2:$AV$700,MATCH(V$1,'Allokerad kvv'!$B$1:$AV$1,0),FALSE),VLOOKUP($B116,'Justerad allokering kvv'!$B$1:$AG$700,MATCH(V$1,'Justerad allokering kvv'!$B$1:$AF$1,0),FALSE)))</f>
        <v>0</v>
      </c>
      <c r="W116">
        <f>IF($B116=" ","",IF(ISERROR(1/VLOOKUP($B116,'Justerad allokering kvv'!$B$1:$AG$700,MATCH(W$1,'Justerad allokering kvv'!$B$1:$AF$1,0),FALSE)),VLOOKUP($B116,'Allokerad kvv'!$B$2:$AV$700,MATCH(W$1,'Allokerad kvv'!$B$1:$AV$1,0),FALSE),VLOOKUP($B116,'Justerad allokering kvv'!$B$1:$AG$700,MATCH(W$1,'Justerad allokering kvv'!$B$1:$AF$1,0),FALSE)))</f>
        <v>0</v>
      </c>
      <c r="X116">
        <f>IF($B116=" ","",IF(ISERROR(1/VLOOKUP($B116,'Justerad allokering kvv'!$B$1:$AG$700,MATCH(X$1,'Justerad allokering kvv'!$B$1:$AF$1,0),FALSE)),VLOOKUP($B116,'Allokerad kvv'!$B$2:$AV$700,MATCH(X$1,'Allokerad kvv'!$B$1:$AV$1,0),FALSE),VLOOKUP($B116,'Justerad allokering kvv'!$B$1:$AG$700,MATCH(X$1,'Justerad allokering kvv'!$B$1:$AF$1,0),FALSE)))</f>
        <v>0</v>
      </c>
      <c r="Y116">
        <f>IF($B116=" ","",IF(ISERROR(1/VLOOKUP($B116,'Justerad allokering kvv'!$B$1:$AG$700,MATCH(Y$1,'Justerad allokering kvv'!$B$1:$AF$1,0),FALSE)),VLOOKUP($B116,'Allokerad kvv'!$B$2:$AV$700,MATCH(Y$1,'Allokerad kvv'!$B$1:$AV$1,0),FALSE),VLOOKUP($B116,'Justerad allokering kvv'!$B$1:$AG$700,MATCH(Y$1,'Justerad allokering kvv'!$B$1:$AF$1,0),FALSE)))</f>
        <v>0</v>
      </c>
      <c r="AB116">
        <f>IFERROR(VLOOKUP($B116,Kraftvärmeprod!$B$1:$AO$424,MATCH("Tillförd energi från rökgaskondensering (GWh)",Kraftvärmeprod!$B$1:$AG$1,0),FALSE)/1,0)</f>
        <v>0</v>
      </c>
      <c r="AE116" s="122">
        <f t="shared" si="4"/>
        <v>0</v>
      </c>
      <c r="AG116">
        <f t="shared" si="5"/>
        <v>0</v>
      </c>
      <c r="AH116">
        <f t="shared" si="6"/>
        <v>0</v>
      </c>
      <c r="AI116" t="str">
        <f>IF(AH116=0,"",AH116/VLOOKUP(B116,Kraftvärmeprod!$B$1:$BC$480,MATCH("Summa tillförd energi exklusive rökgaskondensering",Kraftvärmeprod!$B$1:$BC$1,0),FALSE))</f>
        <v/>
      </c>
      <c r="AK116">
        <f t="shared" si="7"/>
        <v>0</v>
      </c>
    </row>
    <row r="117" spans="1:37" x14ac:dyDescent="0.25">
      <c r="A117" s="2" t="s">
        <v>184</v>
      </c>
      <c r="B117" s="2" t="s">
        <v>187</v>
      </c>
      <c r="C117">
        <f>IF($B117=" ","",IF(ISERROR(1/VLOOKUP($B117,'Justerad allokering kvv'!$B$1:$AG$700,MATCH(C$1,'Justerad allokering kvv'!$B$1:$AF$1,0),FALSE)),VLOOKUP($B117,'Allokerad kvv'!$B$2:$AV$700,MATCH(C$1,'Allokerad kvv'!$B$1:$AV$1,0),FALSE),VLOOKUP($B117,'Justerad allokering kvv'!$B$1:$AG$700,MATCH(C$1,'Justerad allokering kvv'!$B$1:$AF$1,0),FALSE)))</f>
        <v>0</v>
      </c>
      <c r="D117">
        <f>IF($B117=" ","",IF(ISERROR(1/VLOOKUP($B117,'Justerad allokering kvv'!$B$1:$AG$700,MATCH(D$1,'Justerad allokering kvv'!$B$1:$AF$1,0),FALSE)),VLOOKUP($B117,'Allokerad kvv'!$B$2:$AV$700,MATCH(D$1,'Allokerad kvv'!$B$1:$AV$1,0),FALSE),VLOOKUP($B117,'Justerad allokering kvv'!$B$1:$AG$700,MATCH(D$1,'Justerad allokering kvv'!$B$1:$AF$1,0),FALSE)))</f>
        <v>0</v>
      </c>
      <c r="E117">
        <f>IF($B117=" ","",IF(ISERROR(1/VLOOKUP($B117,'Justerad allokering kvv'!$B$1:$AG$700,MATCH(E$1,'Justerad allokering kvv'!$B$1:$AF$1,0),FALSE)),VLOOKUP($B117,'Allokerad kvv'!$B$2:$AV$700,MATCH(E$1,'Allokerad kvv'!$B$1:$AV$1,0),FALSE),VLOOKUP($B117,'Justerad allokering kvv'!$B$1:$AG$700,MATCH(E$1,'Justerad allokering kvv'!$B$1:$AF$1,0),FALSE)))</f>
        <v>0</v>
      </c>
      <c r="F117">
        <f>IF($B117=" ","",IF(ISERROR(1/VLOOKUP($B117,'Justerad allokering kvv'!$B$1:$AG$700,MATCH(F$1,'Justerad allokering kvv'!$B$1:$AF$1,0),FALSE)),VLOOKUP($B117,'Allokerad kvv'!$B$2:$AV$700,MATCH(F$1,'Allokerad kvv'!$B$1:$AV$1,0),FALSE),VLOOKUP($B117,'Justerad allokering kvv'!$B$1:$AG$700,MATCH(F$1,'Justerad allokering kvv'!$B$1:$AF$1,0),FALSE)))</f>
        <v>0</v>
      </c>
      <c r="G117">
        <f>IF($B117=" ","",IF(ISERROR(1/VLOOKUP($B117,'Justerad allokering kvv'!$B$1:$AG$700,MATCH(G$1,'Justerad allokering kvv'!$B$1:$AF$1,0),FALSE)),VLOOKUP($B117,'Allokerad kvv'!$B$2:$AV$700,MATCH(G$1,'Allokerad kvv'!$B$1:$AV$1,0),FALSE),VLOOKUP($B117,'Justerad allokering kvv'!$B$1:$AG$700,MATCH(G$1,'Justerad allokering kvv'!$B$1:$AF$1,0),FALSE)))</f>
        <v>0</v>
      </c>
      <c r="H117">
        <f>IF($B117=" ","",IF(ISERROR(1/VLOOKUP($B117,'Justerad allokering kvv'!$B$1:$AG$700,MATCH(H$1,'Justerad allokering kvv'!$B$1:$AF$1,0),FALSE)),VLOOKUP($B117,'Allokerad kvv'!$B$2:$AV$700,MATCH(H$1,'Allokerad kvv'!$B$1:$AV$1,0),FALSE),VLOOKUP($B117,'Justerad allokering kvv'!$B$1:$AG$700,MATCH(H$1,'Justerad allokering kvv'!$B$1:$AF$1,0),FALSE)))</f>
        <v>0</v>
      </c>
      <c r="I117">
        <f>IF($B117=" ","",IF(ISERROR(1/VLOOKUP($B117,'Justerad allokering kvv'!$B$1:$AG$700,MATCH(I$1,'Justerad allokering kvv'!$B$1:$AF$1,0),FALSE)),VLOOKUP($B117,'Allokerad kvv'!$B$2:$AV$700,MATCH(I$1,'Allokerad kvv'!$B$1:$AV$1,0),FALSE),VLOOKUP($B117,'Justerad allokering kvv'!$B$1:$AG$700,MATCH(I$1,'Justerad allokering kvv'!$B$1:$AF$1,0),FALSE)))</f>
        <v>0</v>
      </c>
      <c r="J117">
        <f>IF($B117=" ","",IF(ISERROR(1/VLOOKUP($B117,'Justerad allokering kvv'!$B$1:$AG$700,MATCH(J$1,'Justerad allokering kvv'!$B$1:$AF$1,0),FALSE)),VLOOKUP($B117,'Allokerad kvv'!$B$2:$AV$700,MATCH(J$1,'Allokerad kvv'!$B$1:$AV$1,0),FALSE),VLOOKUP($B117,'Justerad allokering kvv'!$B$1:$AG$700,MATCH(J$1,'Justerad allokering kvv'!$B$1:$AF$1,0),FALSE)))</f>
        <v>0</v>
      </c>
      <c r="K117">
        <f>IF($B117=" ","",IF(ISERROR(1/VLOOKUP($B117,'Justerad allokering kvv'!$B$1:$AG$700,MATCH(K$1,'Justerad allokering kvv'!$B$1:$AF$1,0),FALSE)),VLOOKUP($B117,'Allokerad kvv'!$B$2:$AV$700,MATCH(K$1,'Allokerad kvv'!$B$1:$AV$1,0),FALSE),VLOOKUP($B117,'Justerad allokering kvv'!$B$1:$AG$700,MATCH(K$1,'Justerad allokering kvv'!$B$1:$AF$1,0),FALSE)))</f>
        <v>0</v>
      </c>
      <c r="L117">
        <f>IF($B117=" ","",IF(ISERROR(1/VLOOKUP($B117,'Justerad allokering kvv'!$B$1:$AG$700,MATCH(L$1,'Justerad allokering kvv'!$B$1:$AF$1,0),FALSE)),VLOOKUP($B117,'Allokerad kvv'!$B$2:$AV$700,MATCH(L$1,'Allokerad kvv'!$B$1:$AV$1,0),FALSE),VLOOKUP($B117,'Justerad allokering kvv'!$B$1:$AG$700,MATCH(L$1,'Justerad allokering kvv'!$B$1:$AF$1,0),FALSE)))</f>
        <v>0</v>
      </c>
      <c r="M117">
        <f>IF($B117=" ","",IF(ISERROR(1/VLOOKUP($B117,'Justerad allokering kvv'!$B$1:$AG$700,MATCH(M$1,'Justerad allokering kvv'!$B$1:$AF$1,0),FALSE)),VLOOKUP($B117,'Allokerad kvv'!$B$2:$AV$700,MATCH(M$1,'Allokerad kvv'!$B$1:$AV$1,0),FALSE),VLOOKUP($B117,'Justerad allokering kvv'!$B$1:$AG$700,MATCH(M$1,'Justerad allokering kvv'!$B$1:$AF$1,0),FALSE)))</f>
        <v>0</v>
      </c>
      <c r="N117">
        <f>IF($B117=" ","",IF(ISERROR(1/VLOOKUP($B117,'Justerad allokering kvv'!$B$1:$AG$700,MATCH(N$1,'Justerad allokering kvv'!$B$1:$AF$1,0),FALSE)),VLOOKUP($B117,'Allokerad kvv'!$B$2:$AV$700,MATCH(N$1,'Allokerad kvv'!$B$1:$AV$1,0),FALSE),VLOOKUP($B117,'Justerad allokering kvv'!$B$1:$AG$700,MATCH(N$1,'Justerad allokering kvv'!$B$1:$AF$1,0),FALSE)))</f>
        <v>0</v>
      </c>
      <c r="O117">
        <f>IF($B117=" ","",IF(ISERROR(1/VLOOKUP($B117,'Justerad allokering kvv'!$B$1:$AG$700,MATCH(O$1,'Justerad allokering kvv'!$B$1:$AF$1,0),FALSE)),VLOOKUP($B117,'Allokerad kvv'!$B$2:$AV$700,MATCH(O$1,'Allokerad kvv'!$B$1:$AV$1,0),FALSE),VLOOKUP($B117,'Justerad allokering kvv'!$B$1:$AG$700,MATCH(O$1,'Justerad allokering kvv'!$B$1:$AF$1,0),FALSE)))</f>
        <v>0</v>
      </c>
      <c r="P117">
        <f>IF($B117=" ","",IF(ISERROR(1/VLOOKUP($B117,'Justerad allokering kvv'!$B$1:$AG$700,MATCH(P$1,'Justerad allokering kvv'!$B$1:$AF$1,0),FALSE)),VLOOKUP($B117,'Allokerad kvv'!$B$2:$AV$700,MATCH(P$1,'Allokerad kvv'!$B$1:$AV$1,0),FALSE),VLOOKUP($B117,'Justerad allokering kvv'!$B$1:$AG$700,MATCH(P$1,'Justerad allokering kvv'!$B$1:$AF$1,0),FALSE)))</f>
        <v>0</v>
      </c>
      <c r="Q117">
        <f>IF($B117=" ","",IF(ISERROR(1/VLOOKUP($B117,'Justerad allokering kvv'!$B$1:$AG$700,MATCH(Q$1,'Justerad allokering kvv'!$B$1:$AF$1,0),FALSE)),VLOOKUP($B117,'Allokerad kvv'!$B$2:$AV$700,MATCH(Q$1,'Allokerad kvv'!$B$1:$AV$1,0),FALSE),VLOOKUP($B117,'Justerad allokering kvv'!$B$1:$AG$700,MATCH(Q$1,'Justerad allokering kvv'!$B$1:$AF$1,0),FALSE)))</f>
        <v>0</v>
      </c>
      <c r="R117">
        <f>IF($B117=" ","",IF(ISERROR(1/VLOOKUP($B117,'Justerad allokering kvv'!$B$1:$AG$700,MATCH(R$1,'Justerad allokering kvv'!$B$1:$AF$1,0),FALSE)),VLOOKUP($B117,'Allokerad kvv'!$B$2:$AV$700,MATCH(R$1,'Allokerad kvv'!$B$1:$AV$1,0),FALSE),VLOOKUP($B117,'Justerad allokering kvv'!$B$1:$AG$700,MATCH(R$1,'Justerad allokering kvv'!$B$1:$AF$1,0),FALSE)))</f>
        <v>0</v>
      </c>
      <c r="S117">
        <f>IF($B117=" ","",IF(ISERROR(1/VLOOKUP($B117,'Justerad allokering kvv'!$B$1:$AG$700,MATCH(S$1,'Justerad allokering kvv'!$B$1:$AF$1,0),FALSE)),VLOOKUP($B117,'Allokerad kvv'!$B$2:$AV$700,MATCH(S$1,'Allokerad kvv'!$B$1:$AV$1,0),FALSE),VLOOKUP($B117,'Justerad allokering kvv'!$B$1:$AG$700,MATCH(S$1,'Justerad allokering kvv'!$B$1:$AF$1,0),FALSE)))</f>
        <v>0</v>
      </c>
      <c r="T117">
        <f>IF($B117=" ","",IF(ISERROR(1/VLOOKUP($B117,'Justerad allokering kvv'!$B$1:$AG$700,MATCH(T$1,'Justerad allokering kvv'!$B$1:$AF$1,0),FALSE)),VLOOKUP($B117,'Allokerad kvv'!$B$2:$AV$700,MATCH(T$1,'Allokerad kvv'!$B$1:$AV$1,0),FALSE),VLOOKUP($B117,'Justerad allokering kvv'!$B$1:$AG$700,MATCH(T$1,'Justerad allokering kvv'!$B$1:$AF$1,0),FALSE)))</f>
        <v>0</v>
      </c>
      <c r="U117">
        <f>IF($B117=" ","",IF(ISERROR(1/VLOOKUP($B117,'Justerad allokering kvv'!$B$1:$AG$700,MATCH(U$1,'Justerad allokering kvv'!$B$1:$AF$1,0),FALSE)),VLOOKUP($B117,'Allokerad kvv'!$B$2:$AV$700,MATCH(U$1,'Allokerad kvv'!$B$1:$AV$1,0),FALSE),VLOOKUP($B117,'Justerad allokering kvv'!$B$1:$AG$700,MATCH(U$1,'Justerad allokering kvv'!$B$1:$AF$1,0),FALSE)))</f>
        <v>0</v>
      </c>
      <c r="V117">
        <f>IF($B117=" ","",IF(ISERROR(1/VLOOKUP($B117,'Justerad allokering kvv'!$B$1:$AG$700,MATCH(V$1,'Justerad allokering kvv'!$B$1:$AF$1,0),FALSE)),VLOOKUP($B117,'Allokerad kvv'!$B$2:$AV$700,MATCH(V$1,'Allokerad kvv'!$B$1:$AV$1,0),FALSE),VLOOKUP($B117,'Justerad allokering kvv'!$B$1:$AG$700,MATCH(V$1,'Justerad allokering kvv'!$B$1:$AF$1,0),FALSE)))</f>
        <v>0</v>
      </c>
      <c r="W117">
        <f>IF($B117=" ","",IF(ISERROR(1/VLOOKUP($B117,'Justerad allokering kvv'!$B$1:$AG$700,MATCH(W$1,'Justerad allokering kvv'!$B$1:$AF$1,0),FALSE)),VLOOKUP($B117,'Allokerad kvv'!$B$2:$AV$700,MATCH(W$1,'Allokerad kvv'!$B$1:$AV$1,0),FALSE),VLOOKUP($B117,'Justerad allokering kvv'!$B$1:$AG$700,MATCH(W$1,'Justerad allokering kvv'!$B$1:$AF$1,0),FALSE)))</f>
        <v>0</v>
      </c>
      <c r="X117">
        <f>IF($B117=" ","",IF(ISERROR(1/VLOOKUP($B117,'Justerad allokering kvv'!$B$1:$AG$700,MATCH(X$1,'Justerad allokering kvv'!$B$1:$AF$1,0),FALSE)),VLOOKUP($B117,'Allokerad kvv'!$B$2:$AV$700,MATCH(X$1,'Allokerad kvv'!$B$1:$AV$1,0),FALSE),VLOOKUP($B117,'Justerad allokering kvv'!$B$1:$AG$700,MATCH(X$1,'Justerad allokering kvv'!$B$1:$AF$1,0),FALSE)))</f>
        <v>0</v>
      </c>
      <c r="Y117">
        <f>IF($B117=" ","",IF(ISERROR(1/VLOOKUP($B117,'Justerad allokering kvv'!$B$1:$AG$700,MATCH(Y$1,'Justerad allokering kvv'!$B$1:$AF$1,0),FALSE)),VLOOKUP($B117,'Allokerad kvv'!$B$2:$AV$700,MATCH(Y$1,'Allokerad kvv'!$B$1:$AV$1,0),FALSE),VLOOKUP($B117,'Justerad allokering kvv'!$B$1:$AG$700,MATCH(Y$1,'Justerad allokering kvv'!$B$1:$AF$1,0),FALSE)))</f>
        <v>0</v>
      </c>
      <c r="AB117">
        <f>IFERROR(VLOOKUP($B117,Kraftvärmeprod!$B$1:$AO$424,MATCH("Tillförd energi från rökgaskondensering (GWh)",Kraftvärmeprod!$B$1:$AG$1,0),FALSE)/1,0)</f>
        <v>0</v>
      </c>
      <c r="AE117" s="122">
        <f t="shared" si="4"/>
        <v>0</v>
      </c>
      <c r="AG117">
        <f t="shared" si="5"/>
        <v>0</v>
      </c>
      <c r="AH117">
        <f t="shared" si="6"/>
        <v>0</v>
      </c>
      <c r="AI117" t="str">
        <f>IF(AH117=0,"",AH117/VLOOKUP(B117,Kraftvärmeprod!$B$1:$BC$480,MATCH("Summa tillförd energi exklusive rökgaskondensering",Kraftvärmeprod!$B$1:$BC$1,0),FALSE))</f>
        <v/>
      </c>
      <c r="AK117">
        <f t="shared" si="7"/>
        <v>0</v>
      </c>
    </row>
    <row r="118" spans="1:37" x14ac:dyDescent="0.25">
      <c r="A118" s="2" t="s">
        <v>184</v>
      </c>
      <c r="B118" s="2" t="s">
        <v>188</v>
      </c>
      <c r="C118">
        <f>IF($B118=" ","",IF(ISERROR(1/VLOOKUP($B118,'Justerad allokering kvv'!$B$1:$AG$700,MATCH(C$1,'Justerad allokering kvv'!$B$1:$AF$1,0),FALSE)),VLOOKUP($B118,'Allokerad kvv'!$B$2:$AV$700,MATCH(C$1,'Allokerad kvv'!$B$1:$AV$1,0),FALSE),VLOOKUP($B118,'Justerad allokering kvv'!$B$1:$AG$700,MATCH(C$1,'Justerad allokering kvv'!$B$1:$AF$1,0),FALSE)))</f>
        <v>0</v>
      </c>
      <c r="D118">
        <f>IF($B118=" ","",IF(ISERROR(1/VLOOKUP($B118,'Justerad allokering kvv'!$B$1:$AG$700,MATCH(D$1,'Justerad allokering kvv'!$B$1:$AF$1,0),FALSE)),VLOOKUP($B118,'Allokerad kvv'!$B$2:$AV$700,MATCH(D$1,'Allokerad kvv'!$B$1:$AV$1,0),FALSE),VLOOKUP($B118,'Justerad allokering kvv'!$B$1:$AG$700,MATCH(D$1,'Justerad allokering kvv'!$B$1:$AF$1,0),FALSE)))</f>
        <v>0</v>
      </c>
      <c r="E118">
        <f>IF($B118=" ","",IF(ISERROR(1/VLOOKUP($B118,'Justerad allokering kvv'!$B$1:$AG$700,MATCH(E$1,'Justerad allokering kvv'!$B$1:$AF$1,0),FALSE)),VLOOKUP($B118,'Allokerad kvv'!$B$2:$AV$700,MATCH(E$1,'Allokerad kvv'!$B$1:$AV$1,0),FALSE),VLOOKUP($B118,'Justerad allokering kvv'!$B$1:$AG$700,MATCH(E$1,'Justerad allokering kvv'!$B$1:$AF$1,0),FALSE)))</f>
        <v>0</v>
      </c>
      <c r="F118">
        <f>IF($B118=" ","",IF(ISERROR(1/VLOOKUP($B118,'Justerad allokering kvv'!$B$1:$AG$700,MATCH(F$1,'Justerad allokering kvv'!$B$1:$AF$1,0),FALSE)),VLOOKUP($B118,'Allokerad kvv'!$B$2:$AV$700,MATCH(F$1,'Allokerad kvv'!$B$1:$AV$1,0),FALSE),VLOOKUP($B118,'Justerad allokering kvv'!$B$1:$AG$700,MATCH(F$1,'Justerad allokering kvv'!$B$1:$AF$1,0),FALSE)))</f>
        <v>0</v>
      </c>
      <c r="G118">
        <f>IF($B118=" ","",IF(ISERROR(1/VLOOKUP($B118,'Justerad allokering kvv'!$B$1:$AG$700,MATCH(G$1,'Justerad allokering kvv'!$B$1:$AF$1,0),FALSE)),VLOOKUP($B118,'Allokerad kvv'!$B$2:$AV$700,MATCH(G$1,'Allokerad kvv'!$B$1:$AV$1,0),FALSE),VLOOKUP($B118,'Justerad allokering kvv'!$B$1:$AG$700,MATCH(G$1,'Justerad allokering kvv'!$B$1:$AF$1,0),FALSE)))</f>
        <v>0</v>
      </c>
      <c r="H118">
        <f>IF($B118=" ","",IF(ISERROR(1/VLOOKUP($B118,'Justerad allokering kvv'!$B$1:$AG$700,MATCH(H$1,'Justerad allokering kvv'!$B$1:$AF$1,0),FALSE)),VLOOKUP($B118,'Allokerad kvv'!$B$2:$AV$700,MATCH(H$1,'Allokerad kvv'!$B$1:$AV$1,0),FALSE),VLOOKUP($B118,'Justerad allokering kvv'!$B$1:$AG$700,MATCH(H$1,'Justerad allokering kvv'!$B$1:$AF$1,0),FALSE)))</f>
        <v>0</v>
      </c>
      <c r="I118">
        <f>IF($B118=" ","",IF(ISERROR(1/VLOOKUP($B118,'Justerad allokering kvv'!$B$1:$AG$700,MATCH(I$1,'Justerad allokering kvv'!$B$1:$AF$1,0),FALSE)),VLOOKUP($B118,'Allokerad kvv'!$B$2:$AV$700,MATCH(I$1,'Allokerad kvv'!$B$1:$AV$1,0),FALSE),VLOOKUP($B118,'Justerad allokering kvv'!$B$1:$AG$700,MATCH(I$1,'Justerad allokering kvv'!$B$1:$AF$1,0),FALSE)))</f>
        <v>0</v>
      </c>
      <c r="J118">
        <f>IF($B118=" ","",IF(ISERROR(1/VLOOKUP($B118,'Justerad allokering kvv'!$B$1:$AG$700,MATCH(J$1,'Justerad allokering kvv'!$B$1:$AF$1,0),FALSE)),VLOOKUP($B118,'Allokerad kvv'!$B$2:$AV$700,MATCH(J$1,'Allokerad kvv'!$B$1:$AV$1,0),FALSE),VLOOKUP($B118,'Justerad allokering kvv'!$B$1:$AG$700,MATCH(J$1,'Justerad allokering kvv'!$B$1:$AF$1,0),FALSE)))</f>
        <v>0</v>
      </c>
      <c r="K118">
        <f>IF($B118=" ","",IF(ISERROR(1/VLOOKUP($B118,'Justerad allokering kvv'!$B$1:$AG$700,MATCH(K$1,'Justerad allokering kvv'!$B$1:$AF$1,0),FALSE)),VLOOKUP($B118,'Allokerad kvv'!$B$2:$AV$700,MATCH(K$1,'Allokerad kvv'!$B$1:$AV$1,0),FALSE),VLOOKUP($B118,'Justerad allokering kvv'!$B$1:$AG$700,MATCH(K$1,'Justerad allokering kvv'!$B$1:$AF$1,0),FALSE)))</f>
        <v>0</v>
      </c>
      <c r="L118">
        <f>IF($B118=" ","",IF(ISERROR(1/VLOOKUP($B118,'Justerad allokering kvv'!$B$1:$AG$700,MATCH(L$1,'Justerad allokering kvv'!$B$1:$AF$1,0),FALSE)),VLOOKUP($B118,'Allokerad kvv'!$B$2:$AV$700,MATCH(L$1,'Allokerad kvv'!$B$1:$AV$1,0),FALSE),VLOOKUP($B118,'Justerad allokering kvv'!$B$1:$AG$700,MATCH(L$1,'Justerad allokering kvv'!$B$1:$AF$1,0),FALSE)))</f>
        <v>0</v>
      </c>
      <c r="M118">
        <f>IF($B118=" ","",IF(ISERROR(1/VLOOKUP($B118,'Justerad allokering kvv'!$B$1:$AG$700,MATCH(M$1,'Justerad allokering kvv'!$B$1:$AF$1,0),FALSE)),VLOOKUP($B118,'Allokerad kvv'!$B$2:$AV$700,MATCH(M$1,'Allokerad kvv'!$B$1:$AV$1,0),FALSE),VLOOKUP($B118,'Justerad allokering kvv'!$B$1:$AG$700,MATCH(M$1,'Justerad allokering kvv'!$B$1:$AF$1,0),FALSE)))</f>
        <v>0</v>
      </c>
      <c r="N118">
        <f>IF($B118=" ","",IF(ISERROR(1/VLOOKUP($B118,'Justerad allokering kvv'!$B$1:$AG$700,MATCH(N$1,'Justerad allokering kvv'!$B$1:$AF$1,0),FALSE)),VLOOKUP($B118,'Allokerad kvv'!$B$2:$AV$700,MATCH(N$1,'Allokerad kvv'!$B$1:$AV$1,0),FALSE),VLOOKUP($B118,'Justerad allokering kvv'!$B$1:$AG$700,MATCH(N$1,'Justerad allokering kvv'!$B$1:$AF$1,0),FALSE)))</f>
        <v>0</v>
      </c>
      <c r="O118">
        <f>IF($B118=" ","",IF(ISERROR(1/VLOOKUP($B118,'Justerad allokering kvv'!$B$1:$AG$700,MATCH(O$1,'Justerad allokering kvv'!$B$1:$AF$1,0),FALSE)),VLOOKUP($B118,'Allokerad kvv'!$B$2:$AV$700,MATCH(O$1,'Allokerad kvv'!$B$1:$AV$1,0),FALSE),VLOOKUP($B118,'Justerad allokering kvv'!$B$1:$AG$700,MATCH(O$1,'Justerad allokering kvv'!$B$1:$AF$1,0),FALSE)))</f>
        <v>0</v>
      </c>
      <c r="P118">
        <f>IF($B118=" ","",IF(ISERROR(1/VLOOKUP($B118,'Justerad allokering kvv'!$B$1:$AG$700,MATCH(P$1,'Justerad allokering kvv'!$B$1:$AF$1,0),FALSE)),VLOOKUP($B118,'Allokerad kvv'!$B$2:$AV$700,MATCH(P$1,'Allokerad kvv'!$B$1:$AV$1,0),FALSE),VLOOKUP($B118,'Justerad allokering kvv'!$B$1:$AG$700,MATCH(P$1,'Justerad allokering kvv'!$B$1:$AF$1,0),FALSE)))</f>
        <v>0</v>
      </c>
      <c r="Q118">
        <f>IF($B118=" ","",IF(ISERROR(1/VLOOKUP($B118,'Justerad allokering kvv'!$B$1:$AG$700,MATCH(Q$1,'Justerad allokering kvv'!$B$1:$AF$1,0),FALSE)),VLOOKUP($B118,'Allokerad kvv'!$B$2:$AV$700,MATCH(Q$1,'Allokerad kvv'!$B$1:$AV$1,0),FALSE),VLOOKUP($B118,'Justerad allokering kvv'!$B$1:$AG$700,MATCH(Q$1,'Justerad allokering kvv'!$B$1:$AF$1,0),FALSE)))</f>
        <v>0</v>
      </c>
      <c r="R118">
        <f>IF($B118=" ","",IF(ISERROR(1/VLOOKUP($B118,'Justerad allokering kvv'!$B$1:$AG$700,MATCH(R$1,'Justerad allokering kvv'!$B$1:$AF$1,0),FALSE)),VLOOKUP($B118,'Allokerad kvv'!$B$2:$AV$700,MATCH(R$1,'Allokerad kvv'!$B$1:$AV$1,0),FALSE),VLOOKUP($B118,'Justerad allokering kvv'!$B$1:$AG$700,MATCH(R$1,'Justerad allokering kvv'!$B$1:$AF$1,0),FALSE)))</f>
        <v>0</v>
      </c>
      <c r="S118">
        <f>IF($B118=" ","",IF(ISERROR(1/VLOOKUP($B118,'Justerad allokering kvv'!$B$1:$AG$700,MATCH(S$1,'Justerad allokering kvv'!$B$1:$AF$1,0),FALSE)),VLOOKUP($B118,'Allokerad kvv'!$B$2:$AV$700,MATCH(S$1,'Allokerad kvv'!$B$1:$AV$1,0),FALSE),VLOOKUP($B118,'Justerad allokering kvv'!$B$1:$AG$700,MATCH(S$1,'Justerad allokering kvv'!$B$1:$AF$1,0),FALSE)))</f>
        <v>0</v>
      </c>
      <c r="T118">
        <f>IF($B118=" ","",IF(ISERROR(1/VLOOKUP($B118,'Justerad allokering kvv'!$B$1:$AG$700,MATCH(T$1,'Justerad allokering kvv'!$B$1:$AF$1,0),FALSE)),VLOOKUP($B118,'Allokerad kvv'!$B$2:$AV$700,MATCH(T$1,'Allokerad kvv'!$B$1:$AV$1,0),FALSE),VLOOKUP($B118,'Justerad allokering kvv'!$B$1:$AG$700,MATCH(T$1,'Justerad allokering kvv'!$B$1:$AF$1,0),FALSE)))</f>
        <v>0</v>
      </c>
      <c r="U118">
        <f>IF($B118=" ","",IF(ISERROR(1/VLOOKUP($B118,'Justerad allokering kvv'!$B$1:$AG$700,MATCH(U$1,'Justerad allokering kvv'!$B$1:$AF$1,0),FALSE)),VLOOKUP($B118,'Allokerad kvv'!$B$2:$AV$700,MATCH(U$1,'Allokerad kvv'!$B$1:$AV$1,0),FALSE),VLOOKUP($B118,'Justerad allokering kvv'!$B$1:$AG$700,MATCH(U$1,'Justerad allokering kvv'!$B$1:$AF$1,0),FALSE)))</f>
        <v>0</v>
      </c>
      <c r="V118">
        <f>IF($B118=" ","",IF(ISERROR(1/VLOOKUP($B118,'Justerad allokering kvv'!$B$1:$AG$700,MATCH(V$1,'Justerad allokering kvv'!$B$1:$AF$1,0),FALSE)),VLOOKUP($B118,'Allokerad kvv'!$B$2:$AV$700,MATCH(V$1,'Allokerad kvv'!$B$1:$AV$1,0),FALSE),VLOOKUP($B118,'Justerad allokering kvv'!$B$1:$AG$700,MATCH(V$1,'Justerad allokering kvv'!$B$1:$AF$1,0),FALSE)))</f>
        <v>0</v>
      </c>
      <c r="W118">
        <f>IF($B118=" ","",IF(ISERROR(1/VLOOKUP($B118,'Justerad allokering kvv'!$B$1:$AG$700,MATCH(W$1,'Justerad allokering kvv'!$B$1:$AF$1,0),FALSE)),VLOOKUP($B118,'Allokerad kvv'!$B$2:$AV$700,MATCH(W$1,'Allokerad kvv'!$B$1:$AV$1,0),FALSE),VLOOKUP($B118,'Justerad allokering kvv'!$B$1:$AG$700,MATCH(W$1,'Justerad allokering kvv'!$B$1:$AF$1,0),FALSE)))</f>
        <v>0</v>
      </c>
      <c r="X118">
        <f>IF($B118=" ","",IF(ISERROR(1/VLOOKUP($B118,'Justerad allokering kvv'!$B$1:$AG$700,MATCH(X$1,'Justerad allokering kvv'!$B$1:$AF$1,0),FALSE)),VLOOKUP($B118,'Allokerad kvv'!$B$2:$AV$700,MATCH(X$1,'Allokerad kvv'!$B$1:$AV$1,0),FALSE),VLOOKUP($B118,'Justerad allokering kvv'!$B$1:$AG$700,MATCH(X$1,'Justerad allokering kvv'!$B$1:$AF$1,0),FALSE)))</f>
        <v>0</v>
      </c>
      <c r="Y118">
        <f>IF($B118=" ","",IF(ISERROR(1/VLOOKUP($B118,'Justerad allokering kvv'!$B$1:$AG$700,MATCH(Y$1,'Justerad allokering kvv'!$B$1:$AF$1,0),FALSE)),VLOOKUP($B118,'Allokerad kvv'!$B$2:$AV$700,MATCH(Y$1,'Allokerad kvv'!$B$1:$AV$1,0),FALSE),VLOOKUP($B118,'Justerad allokering kvv'!$B$1:$AG$700,MATCH(Y$1,'Justerad allokering kvv'!$B$1:$AF$1,0),FALSE)))</f>
        <v>0</v>
      </c>
      <c r="AB118">
        <f>IFERROR(VLOOKUP($B118,Kraftvärmeprod!$B$1:$AO$424,MATCH("Tillförd energi från rökgaskondensering (GWh)",Kraftvärmeprod!$B$1:$AG$1,0),FALSE)/1,0)</f>
        <v>0</v>
      </c>
      <c r="AE118" s="122">
        <f t="shared" si="4"/>
        <v>0</v>
      </c>
      <c r="AG118">
        <f t="shared" si="5"/>
        <v>0</v>
      </c>
      <c r="AH118">
        <f t="shared" si="6"/>
        <v>0</v>
      </c>
      <c r="AI118" t="str">
        <f>IF(AH118=0,"",AH118/VLOOKUP(B118,Kraftvärmeprod!$B$1:$BC$480,MATCH("Summa tillförd energi exklusive rökgaskondensering",Kraftvärmeprod!$B$1:$BC$1,0),FALSE))</f>
        <v/>
      </c>
      <c r="AK118">
        <f t="shared" si="7"/>
        <v>0</v>
      </c>
    </row>
    <row r="119" spans="1:37" x14ac:dyDescent="0.25">
      <c r="A119" s="2" t="s">
        <v>189</v>
      </c>
      <c r="B119" s="2" t="s">
        <v>190</v>
      </c>
      <c r="C119">
        <f>IF($B119=" ","",IF(ISERROR(1/VLOOKUP($B119,'Justerad allokering kvv'!$B$1:$AG$700,MATCH(C$1,'Justerad allokering kvv'!$B$1:$AF$1,0),FALSE)),VLOOKUP($B119,'Allokerad kvv'!$B$2:$AV$700,MATCH(C$1,'Allokerad kvv'!$B$1:$AV$1,0),FALSE),VLOOKUP($B119,'Justerad allokering kvv'!$B$1:$AG$700,MATCH(C$1,'Justerad allokering kvv'!$B$1:$AF$1,0),FALSE)))</f>
        <v>0</v>
      </c>
      <c r="D119">
        <f>IF($B119=" ","",IF(ISERROR(1/VLOOKUP($B119,'Justerad allokering kvv'!$B$1:$AG$700,MATCH(D$1,'Justerad allokering kvv'!$B$1:$AF$1,0),FALSE)),VLOOKUP($B119,'Allokerad kvv'!$B$2:$AV$700,MATCH(D$1,'Allokerad kvv'!$B$1:$AV$1,0),FALSE),VLOOKUP($B119,'Justerad allokering kvv'!$B$1:$AG$700,MATCH(D$1,'Justerad allokering kvv'!$B$1:$AF$1,0),FALSE)))</f>
        <v>0</v>
      </c>
      <c r="E119">
        <f>IF($B119=" ","",IF(ISERROR(1/VLOOKUP($B119,'Justerad allokering kvv'!$B$1:$AG$700,MATCH(E$1,'Justerad allokering kvv'!$B$1:$AF$1,0),FALSE)),VLOOKUP($B119,'Allokerad kvv'!$B$2:$AV$700,MATCH(E$1,'Allokerad kvv'!$B$1:$AV$1,0),FALSE),VLOOKUP($B119,'Justerad allokering kvv'!$B$1:$AG$700,MATCH(E$1,'Justerad allokering kvv'!$B$1:$AF$1,0),FALSE)))</f>
        <v>0</v>
      </c>
      <c r="F119">
        <f>IF($B119=" ","",IF(ISERROR(1/VLOOKUP($B119,'Justerad allokering kvv'!$B$1:$AG$700,MATCH(F$1,'Justerad allokering kvv'!$B$1:$AF$1,0),FALSE)),VLOOKUP($B119,'Allokerad kvv'!$B$2:$AV$700,MATCH(F$1,'Allokerad kvv'!$B$1:$AV$1,0),FALSE),VLOOKUP($B119,'Justerad allokering kvv'!$B$1:$AG$700,MATCH(F$1,'Justerad allokering kvv'!$B$1:$AF$1,0),FALSE)))</f>
        <v>0</v>
      </c>
      <c r="G119">
        <f>IF($B119=" ","",IF(ISERROR(1/VLOOKUP($B119,'Justerad allokering kvv'!$B$1:$AG$700,MATCH(G$1,'Justerad allokering kvv'!$B$1:$AF$1,0),FALSE)),VLOOKUP($B119,'Allokerad kvv'!$B$2:$AV$700,MATCH(G$1,'Allokerad kvv'!$B$1:$AV$1,0),FALSE),VLOOKUP($B119,'Justerad allokering kvv'!$B$1:$AG$700,MATCH(G$1,'Justerad allokering kvv'!$B$1:$AF$1,0),FALSE)))</f>
        <v>0</v>
      </c>
      <c r="H119">
        <f>IF($B119=" ","",IF(ISERROR(1/VLOOKUP($B119,'Justerad allokering kvv'!$B$1:$AG$700,MATCH(H$1,'Justerad allokering kvv'!$B$1:$AF$1,0),FALSE)),VLOOKUP($B119,'Allokerad kvv'!$B$2:$AV$700,MATCH(H$1,'Allokerad kvv'!$B$1:$AV$1,0),FALSE),VLOOKUP($B119,'Justerad allokering kvv'!$B$1:$AG$700,MATCH(H$1,'Justerad allokering kvv'!$B$1:$AF$1,0),FALSE)))</f>
        <v>0</v>
      </c>
      <c r="I119">
        <f>IF($B119=" ","",IF(ISERROR(1/VLOOKUP($B119,'Justerad allokering kvv'!$B$1:$AG$700,MATCH(I$1,'Justerad allokering kvv'!$B$1:$AF$1,0),FALSE)),VLOOKUP($B119,'Allokerad kvv'!$B$2:$AV$700,MATCH(I$1,'Allokerad kvv'!$B$1:$AV$1,0),FALSE),VLOOKUP($B119,'Justerad allokering kvv'!$B$1:$AG$700,MATCH(I$1,'Justerad allokering kvv'!$B$1:$AF$1,0),FALSE)))</f>
        <v>0</v>
      </c>
      <c r="J119">
        <f>IF($B119=" ","",IF(ISERROR(1/VLOOKUP($B119,'Justerad allokering kvv'!$B$1:$AG$700,MATCH(J$1,'Justerad allokering kvv'!$B$1:$AF$1,0),FALSE)),VLOOKUP($B119,'Allokerad kvv'!$B$2:$AV$700,MATCH(J$1,'Allokerad kvv'!$B$1:$AV$1,0),FALSE),VLOOKUP($B119,'Justerad allokering kvv'!$B$1:$AG$700,MATCH(J$1,'Justerad allokering kvv'!$B$1:$AF$1,0),FALSE)))</f>
        <v>0</v>
      </c>
      <c r="K119">
        <f>IF($B119=" ","",IF(ISERROR(1/VLOOKUP($B119,'Justerad allokering kvv'!$B$1:$AG$700,MATCH(K$1,'Justerad allokering kvv'!$B$1:$AF$1,0),FALSE)),VLOOKUP($B119,'Allokerad kvv'!$B$2:$AV$700,MATCH(K$1,'Allokerad kvv'!$B$1:$AV$1,0),FALSE),VLOOKUP($B119,'Justerad allokering kvv'!$B$1:$AG$700,MATCH(K$1,'Justerad allokering kvv'!$B$1:$AF$1,0),FALSE)))</f>
        <v>0</v>
      </c>
      <c r="L119">
        <f>IF($B119=" ","",IF(ISERROR(1/VLOOKUP($B119,'Justerad allokering kvv'!$B$1:$AG$700,MATCH(L$1,'Justerad allokering kvv'!$B$1:$AF$1,0),FALSE)),VLOOKUP($B119,'Allokerad kvv'!$B$2:$AV$700,MATCH(L$1,'Allokerad kvv'!$B$1:$AV$1,0),FALSE),VLOOKUP($B119,'Justerad allokering kvv'!$B$1:$AG$700,MATCH(L$1,'Justerad allokering kvv'!$B$1:$AF$1,0),FALSE)))</f>
        <v>0</v>
      </c>
      <c r="M119">
        <f>IF($B119=" ","",IF(ISERROR(1/VLOOKUP($B119,'Justerad allokering kvv'!$B$1:$AG$700,MATCH(M$1,'Justerad allokering kvv'!$B$1:$AF$1,0),FALSE)),VLOOKUP($B119,'Allokerad kvv'!$B$2:$AV$700,MATCH(M$1,'Allokerad kvv'!$B$1:$AV$1,0),FALSE),VLOOKUP($B119,'Justerad allokering kvv'!$B$1:$AG$700,MATCH(M$1,'Justerad allokering kvv'!$B$1:$AF$1,0),FALSE)))</f>
        <v>42.389800000000001</v>
      </c>
      <c r="N119">
        <f>IF($B119=" ","",IF(ISERROR(1/VLOOKUP($B119,'Justerad allokering kvv'!$B$1:$AG$700,MATCH(N$1,'Justerad allokering kvv'!$B$1:$AF$1,0),FALSE)),VLOOKUP($B119,'Allokerad kvv'!$B$2:$AV$700,MATCH(N$1,'Allokerad kvv'!$B$1:$AV$1,0),FALSE),VLOOKUP($B119,'Justerad allokering kvv'!$B$1:$AG$700,MATCH(N$1,'Justerad allokering kvv'!$B$1:$AF$1,0),FALSE)))</f>
        <v>33.5017</v>
      </c>
      <c r="O119">
        <f>IF($B119=" ","",IF(ISERROR(1/VLOOKUP($B119,'Justerad allokering kvv'!$B$1:$AG$700,MATCH(O$1,'Justerad allokering kvv'!$B$1:$AF$1,0),FALSE)),VLOOKUP($B119,'Allokerad kvv'!$B$2:$AV$700,MATCH(O$1,'Allokerad kvv'!$B$1:$AV$1,0),FALSE),VLOOKUP($B119,'Justerad allokering kvv'!$B$1:$AG$700,MATCH(O$1,'Justerad allokering kvv'!$B$1:$AF$1,0),FALSE)))</f>
        <v>0</v>
      </c>
      <c r="P119">
        <f>IF($B119=" ","",IF(ISERROR(1/VLOOKUP($B119,'Justerad allokering kvv'!$B$1:$AG$700,MATCH(P$1,'Justerad allokering kvv'!$B$1:$AF$1,0),FALSE)),VLOOKUP($B119,'Allokerad kvv'!$B$2:$AV$700,MATCH(P$1,'Allokerad kvv'!$B$1:$AV$1,0),FALSE),VLOOKUP($B119,'Justerad allokering kvv'!$B$1:$AG$700,MATCH(P$1,'Justerad allokering kvv'!$B$1:$AF$1,0),FALSE)))</f>
        <v>0</v>
      </c>
      <c r="Q119">
        <f>IF($B119=" ","",IF(ISERROR(1/VLOOKUP($B119,'Justerad allokering kvv'!$B$1:$AG$700,MATCH(Q$1,'Justerad allokering kvv'!$B$1:$AF$1,0),FALSE)),VLOOKUP($B119,'Allokerad kvv'!$B$2:$AV$700,MATCH(Q$1,'Allokerad kvv'!$B$1:$AV$1,0),FALSE),VLOOKUP($B119,'Justerad allokering kvv'!$B$1:$AG$700,MATCH(Q$1,'Justerad allokering kvv'!$B$1:$AF$1,0),FALSE)))</f>
        <v>76.179900000000004</v>
      </c>
      <c r="R119">
        <f>IF($B119=" ","",IF(ISERROR(1/VLOOKUP($B119,'Justerad allokering kvv'!$B$1:$AG$700,MATCH(R$1,'Justerad allokering kvv'!$B$1:$AF$1,0),FALSE)),VLOOKUP($B119,'Allokerad kvv'!$B$2:$AV$700,MATCH(R$1,'Allokerad kvv'!$B$1:$AV$1,0),FALSE),VLOOKUP($B119,'Justerad allokering kvv'!$B$1:$AG$700,MATCH(R$1,'Justerad allokering kvv'!$B$1:$AF$1,0),FALSE)))</f>
        <v>0.39945000000000003</v>
      </c>
      <c r="S119">
        <f>IF($B119=" ","",IF(ISERROR(1/VLOOKUP($B119,'Justerad allokering kvv'!$B$1:$AG$700,MATCH(S$1,'Justerad allokering kvv'!$B$1:$AF$1,0),FALSE)),VLOOKUP($B119,'Allokerad kvv'!$B$2:$AV$700,MATCH(S$1,'Allokerad kvv'!$B$1:$AV$1,0),FALSE),VLOOKUP($B119,'Justerad allokering kvv'!$B$1:$AG$700,MATCH(S$1,'Justerad allokering kvv'!$B$1:$AF$1,0),FALSE)))</f>
        <v>0</v>
      </c>
      <c r="T119">
        <f>IF($B119=" ","",IF(ISERROR(1/VLOOKUP($B119,'Justerad allokering kvv'!$B$1:$AG$700,MATCH(T$1,'Justerad allokering kvv'!$B$1:$AF$1,0),FALSE)),VLOOKUP($B119,'Allokerad kvv'!$B$2:$AV$700,MATCH(T$1,'Allokerad kvv'!$B$1:$AV$1,0),FALSE),VLOOKUP($B119,'Justerad allokering kvv'!$B$1:$AG$700,MATCH(T$1,'Justerad allokering kvv'!$B$1:$AF$1,0),FALSE)))</f>
        <v>0</v>
      </c>
      <c r="U119">
        <f>IF($B119=" ","",IF(ISERROR(1/VLOOKUP($B119,'Justerad allokering kvv'!$B$1:$AG$700,MATCH(U$1,'Justerad allokering kvv'!$B$1:$AF$1,0),FALSE)),VLOOKUP($B119,'Allokerad kvv'!$B$2:$AV$700,MATCH(U$1,'Allokerad kvv'!$B$1:$AV$1,0),FALSE),VLOOKUP($B119,'Justerad allokering kvv'!$B$1:$AG$700,MATCH(U$1,'Justerad allokering kvv'!$B$1:$AF$1,0),FALSE)))</f>
        <v>0</v>
      </c>
      <c r="V119">
        <f>IF($B119=" ","",IF(ISERROR(1/VLOOKUP($B119,'Justerad allokering kvv'!$B$1:$AG$700,MATCH(V$1,'Justerad allokering kvv'!$B$1:$AF$1,0),FALSE)),VLOOKUP($B119,'Allokerad kvv'!$B$2:$AV$700,MATCH(V$1,'Allokerad kvv'!$B$1:$AV$1,0),FALSE),VLOOKUP($B119,'Justerad allokering kvv'!$B$1:$AG$700,MATCH(V$1,'Justerad allokering kvv'!$B$1:$AF$1,0),FALSE)))</f>
        <v>0</v>
      </c>
      <c r="W119">
        <f>IF($B119=" ","",IF(ISERROR(1/VLOOKUP($B119,'Justerad allokering kvv'!$B$1:$AG$700,MATCH(W$1,'Justerad allokering kvv'!$B$1:$AF$1,0),FALSE)),VLOOKUP($B119,'Allokerad kvv'!$B$2:$AV$700,MATCH(W$1,'Allokerad kvv'!$B$1:$AV$1,0),FALSE),VLOOKUP($B119,'Justerad allokering kvv'!$B$1:$AG$700,MATCH(W$1,'Justerad allokering kvv'!$B$1:$AF$1,0),FALSE)))</f>
        <v>0</v>
      </c>
      <c r="X119">
        <f>IF($B119=" ","",IF(ISERROR(1/VLOOKUP($B119,'Justerad allokering kvv'!$B$1:$AG$700,MATCH(X$1,'Justerad allokering kvv'!$B$1:$AF$1,0),FALSE)),VLOOKUP($B119,'Allokerad kvv'!$B$2:$AV$700,MATCH(X$1,'Allokerad kvv'!$B$1:$AV$1,0),FALSE),VLOOKUP($B119,'Justerad allokering kvv'!$B$1:$AG$700,MATCH(X$1,'Justerad allokering kvv'!$B$1:$AF$1,0),FALSE)))</f>
        <v>0</v>
      </c>
      <c r="Y119">
        <f>IF($B119=" ","",IF(ISERROR(1/VLOOKUP($B119,'Justerad allokering kvv'!$B$1:$AG$700,MATCH(Y$1,'Justerad allokering kvv'!$B$1:$AF$1,0),FALSE)),VLOOKUP($B119,'Allokerad kvv'!$B$2:$AV$700,MATCH(Y$1,'Allokerad kvv'!$B$1:$AV$1,0),FALSE),VLOOKUP($B119,'Justerad allokering kvv'!$B$1:$AG$700,MATCH(Y$1,'Justerad allokering kvv'!$B$1:$AF$1,0),FALSE)))</f>
        <v>0</v>
      </c>
      <c r="AB119">
        <f>IFERROR(VLOOKUP($B119,Kraftvärmeprod!$B$1:$AO$424,MATCH("Tillförd energi från rökgaskondensering (GWh)",Kraftvärmeprod!$B$1:$AG$1,0),FALSE)/1,0)</f>
        <v>0</v>
      </c>
      <c r="AE119" s="122">
        <f t="shared" si="4"/>
        <v>152.47085000000001</v>
      </c>
      <c r="AG119">
        <f t="shared" si="5"/>
        <v>152.07140000000001</v>
      </c>
      <c r="AH119">
        <f t="shared" si="6"/>
        <v>152.07140000000001</v>
      </c>
      <c r="AI119">
        <f>IF(AH119=0,"",AH119/VLOOKUP(B119,Kraftvärmeprod!$B$1:$BC$480,MATCH("Summa tillförd energi exklusive rökgaskondensering",Kraftvärmeprod!$B$1:$BC$1,0),FALSE))</f>
        <v>0.7007898617511521</v>
      </c>
      <c r="AK119">
        <f t="shared" si="7"/>
        <v>75.891500000000008</v>
      </c>
    </row>
    <row r="120" spans="1:37" x14ac:dyDescent="0.25">
      <c r="A120" s="2" t="s">
        <v>191</v>
      </c>
      <c r="B120" s="2" t="s">
        <v>192</v>
      </c>
      <c r="C120">
        <f>IF($B120=" ","",IF(ISERROR(1/VLOOKUP($B120,'Justerad allokering kvv'!$B$1:$AG$700,MATCH(C$1,'Justerad allokering kvv'!$B$1:$AF$1,0),FALSE)),VLOOKUP($B120,'Allokerad kvv'!$B$2:$AV$700,MATCH(C$1,'Allokerad kvv'!$B$1:$AV$1,0),FALSE),VLOOKUP($B120,'Justerad allokering kvv'!$B$1:$AG$700,MATCH(C$1,'Justerad allokering kvv'!$B$1:$AF$1,0),FALSE)))</f>
        <v>0</v>
      </c>
      <c r="D120">
        <f>IF($B120=" ","",IF(ISERROR(1/VLOOKUP($B120,'Justerad allokering kvv'!$B$1:$AG$700,MATCH(D$1,'Justerad allokering kvv'!$B$1:$AF$1,0),FALSE)),VLOOKUP($B120,'Allokerad kvv'!$B$2:$AV$700,MATCH(D$1,'Allokerad kvv'!$B$1:$AV$1,0),FALSE),VLOOKUP($B120,'Justerad allokering kvv'!$B$1:$AG$700,MATCH(D$1,'Justerad allokering kvv'!$B$1:$AF$1,0),FALSE)))</f>
        <v>0</v>
      </c>
      <c r="E120">
        <f>IF($B120=" ","",IF(ISERROR(1/VLOOKUP($B120,'Justerad allokering kvv'!$B$1:$AG$700,MATCH(E$1,'Justerad allokering kvv'!$B$1:$AF$1,0),FALSE)),VLOOKUP($B120,'Allokerad kvv'!$B$2:$AV$700,MATCH(E$1,'Allokerad kvv'!$B$1:$AV$1,0),FALSE),VLOOKUP($B120,'Justerad allokering kvv'!$B$1:$AG$700,MATCH(E$1,'Justerad allokering kvv'!$B$1:$AF$1,0),FALSE)))</f>
        <v>89.694999999999993</v>
      </c>
      <c r="F120">
        <f>IF($B120=" ","",IF(ISERROR(1/VLOOKUP($B120,'Justerad allokering kvv'!$B$1:$AG$700,MATCH(F$1,'Justerad allokering kvv'!$B$1:$AF$1,0),FALSE)),VLOOKUP($B120,'Allokerad kvv'!$B$2:$AV$700,MATCH(F$1,'Allokerad kvv'!$B$1:$AV$1,0),FALSE),VLOOKUP($B120,'Justerad allokering kvv'!$B$1:$AG$700,MATCH(F$1,'Justerad allokering kvv'!$B$1:$AF$1,0),FALSE)))</f>
        <v>0</v>
      </c>
      <c r="G120">
        <f>IF($B120=" ","",IF(ISERROR(1/VLOOKUP($B120,'Justerad allokering kvv'!$B$1:$AG$700,MATCH(G$1,'Justerad allokering kvv'!$B$1:$AF$1,0),FALSE)),VLOOKUP($B120,'Allokerad kvv'!$B$2:$AV$700,MATCH(G$1,'Allokerad kvv'!$B$1:$AV$1,0),FALSE),VLOOKUP($B120,'Justerad allokering kvv'!$B$1:$AG$700,MATCH(G$1,'Justerad allokering kvv'!$B$1:$AF$1,0),FALSE)))</f>
        <v>0.143204</v>
      </c>
      <c r="H120">
        <f>IF($B120=" ","",IF(ISERROR(1/VLOOKUP($B120,'Justerad allokering kvv'!$B$1:$AG$700,MATCH(H$1,'Justerad allokering kvv'!$B$1:$AF$1,0),FALSE)),VLOOKUP($B120,'Allokerad kvv'!$B$2:$AV$700,MATCH(H$1,'Allokerad kvv'!$B$1:$AV$1,0),FALSE),VLOOKUP($B120,'Justerad allokering kvv'!$B$1:$AG$700,MATCH(H$1,'Justerad allokering kvv'!$B$1:$AF$1,0),FALSE)))</f>
        <v>0</v>
      </c>
      <c r="I120">
        <f>IF($B120=" ","",IF(ISERROR(1/VLOOKUP($B120,'Justerad allokering kvv'!$B$1:$AG$700,MATCH(I$1,'Justerad allokering kvv'!$B$1:$AF$1,0),FALSE)),VLOOKUP($B120,'Allokerad kvv'!$B$2:$AV$700,MATCH(I$1,'Allokerad kvv'!$B$1:$AV$1,0),FALSE),VLOOKUP($B120,'Justerad allokering kvv'!$B$1:$AG$700,MATCH(I$1,'Justerad allokering kvv'!$B$1:$AF$1,0),FALSE)))</f>
        <v>0</v>
      </c>
      <c r="J120">
        <f>IF($B120=" ","",IF(ISERROR(1/VLOOKUP($B120,'Justerad allokering kvv'!$B$1:$AG$700,MATCH(J$1,'Justerad allokering kvv'!$B$1:$AF$1,0),FALSE)),VLOOKUP($B120,'Allokerad kvv'!$B$2:$AV$700,MATCH(J$1,'Allokerad kvv'!$B$1:$AV$1,0),FALSE),VLOOKUP($B120,'Justerad allokering kvv'!$B$1:$AG$700,MATCH(J$1,'Justerad allokering kvv'!$B$1:$AF$1,0),FALSE)))</f>
        <v>12.372999999999999</v>
      </c>
      <c r="K120">
        <f>IF($B120=" ","",IF(ISERROR(1/VLOOKUP($B120,'Justerad allokering kvv'!$B$1:$AG$700,MATCH(K$1,'Justerad allokering kvv'!$B$1:$AF$1,0),FALSE)),VLOOKUP($B120,'Allokerad kvv'!$B$2:$AV$700,MATCH(K$1,'Allokerad kvv'!$B$1:$AV$1,0),FALSE),VLOOKUP($B120,'Justerad allokering kvv'!$B$1:$AG$700,MATCH(K$1,'Justerad allokering kvv'!$B$1:$AF$1,0),FALSE)))</f>
        <v>0</v>
      </c>
      <c r="L120">
        <f>IF($B120=" ","",IF(ISERROR(1/VLOOKUP($B120,'Justerad allokering kvv'!$B$1:$AG$700,MATCH(L$1,'Justerad allokering kvv'!$B$1:$AF$1,0),FALSE)),VLOOKUP($B120,'Allokerad kvv'!$B$2:$AV$700,MATCH(L$1,'Allokerad kvv'!$B$1:$AV$1,0),FALSE),VLOOKUP($B120,'Justerad allokering kvv'!$B$1:$AG$700,MATCH(L$1,'Justerad allokering kvv'!$B$1:$AF$1,0),FALSE)))</f>
        <v>61.796599999999998</v>
      </c>
      <c r="M120">
        <f>IF($B120=" ","",IF(ISERROR(1/VLOOKUP($B120,'Justerad allokering kvv'!$B$1:$AG$700,MATCH(M$1,'Justerad allokering kvv'!$B$1:$AF$1,0),FALSE)),VLOOKUP($B120,'Allokerad kvv'!$B$2:$AV$700,MATCH(M$1,'Allokerad kvv'!$B$1:$AV$1,0),FALSE),VLOOKUP($B120,'Justerad allokering kvv'!$B$1:$AG$700,MATCH(M$1,'Justerad allokering kvv'!$B$1:$AF$1,0),FALSE)))</f>
        <v>0</v>
      </c>
      <c r="N120">
        <f>IF($B120=" ","",IF(ISERROR(1/VLOOKUP($B120,'Justerad allokering kvv'!$B$1:$AG$700,MATCH(N$1,'Justerad allokering kvv'!$B$1:$AF$1,0),FALSE)),VLOOKUP($B120,'Allokerad kvv'!$B$2:$AV$700,MATCH(N$1,'Allokerad kvv'!$B$1:$AV$1,0),FALSE),VLOOKUP($B120,'Justerad allokering kvv'!$B$1:$AG$700,MATCH(N$1,'Justerad allokering kvv'!$B$1:$AF$1,0),FALSE)))</f>
        <v>0</v>
      </c>
      <c r="O120">
        <f>IF($B120=" ","",IF(ISERROR(1/VLOOKUP($B120,'Justerad allokering kvv'!$B$1:$AG$700,MATCH(O$1,'Justerad allokering kvv'!$B$1:$AF$1,0),FALSE)),VLOOKUP($B120,'Allokerad kvv'!$B$2:$AV$700,MATCH(O$1,'Allokerad kvv'!$B$1:$AV$1,0),FALSE),VLOOKUP($B120,'Justerad allokering kvv'!$B$1:$AG$700,MATCH(O$1,'Justerad allokering kvv'!$B$1:$AF$1,0),FALSE)))</f>
        <v>0</v>
      </c>
      <c r="P120">
        <f>IF($B120=" ","",IF(ISERROR(1/VLOOKUP($B120,'Justerad allokering kvv'!$B$1:$AG$700,MATCH(P$1,'Justerad allokering kvv'!$B$1:$AF$1,0),FALSE)),VLOOKUP($B120,'Allokerad kvv'!$B$2:$AV$700,MATCH(P$1,'Allokerad kvv'!$B$1:$AV$1,0),FALSE),VLOOKUP($B120,'Justerad allokering kvv'!$B$1:$AG$700,MATCH(P$1,'Justerad allokering kvv'!$B$1:$AF$1,0),FALSE)))</f>
        <v>0</v>
      </c>
      <c r="Q120">
        <f>IF($B120=" ","",IF(ISERROR(1/VLOOKUP($B120,'Justerad allokering kvv'!$B$1:$AG$700,MATCH(Q$1,'Justerad allokering kvv'!$B$1:$AF$1,0),FALSE)),VLOOKUP($B120,'Allokerad kvv'!$B$2:$AV$700,MATCH(Q$1,'Allokerad kvv'!$B$1:$AV$1,0),FALSE),VLOOKUP($B120,'Justerad allokering kvv'!$B$1:$AG$700,MATCH(Q$1,'Justerad allokering kvv'!$B$1:$AF$1,0),FALSE)))</f>
        <v>0</v>
      </c>
      <c r="R120">
        <f>IF($B120=" ","",IF(ISERROR(1/VLOOKUP($B120,'Justerad allokering kvv'!$B$1:$AG$700,MATCH(R$1,'Justerad allokering kvv'!$B$1:$AF$1,0),FALSE)),VLOOKUP($B120,'Allokerad kvv'!$B$2:$AV$700,MATCH(R$1,'Allokerad kvv'!$B$1:$AV$1,0),FALSE),VLOOKUP($B120,'Justerad allokering kvv'!$B$1:$AG$700,MATCH(R$1,'Justerad allokering kvv'!$B$1:$AF$1,0),FALSE)))</f>
        <v>8.9364500000000007</v>
      </c>
      <c r="S120">
        <f>IF($B120=" ","",IF(ISERROR(1/VLOOKUP($B120,'Justerad allokering kvv'!$B$1:$AG$700,MATCH(S$1,'Justerad allokering kvv'!$B$1:$AF$1,0),FALSE)),VLOOKUP($B120,'Allokerad kvv'!$B$2:$AV$700,MATCH(S$1,'Allokerad kvv'!$B$1:$AV$1,0),FALSE),VLOOKUP($B120,'Justerad allokering kvv'!$B$1:$AG$700,MATCH(S$1,'Justerad allokering kvv'!$B$1:$AF$1,0),FALSE)))</f>
        <v>0</v>
      </c>
      <c r="T120">
        <f>IF($B120=" ","",IF(ISERROR(1/VLOOKUP($B120,'Justerad allokering kvv'!$B$1:$AG$700,MATCH(T$1,'Justerad allokering kvv'!$B$1:$AF$1,0),FALSE)),VLOOKUP($B120,'Allokerad kvv'!$B$2:$AV$700,MATCH(T$1,'Allokerad kvv'!$B$1:$AV$1,0),FALSE),VLOOKUP($B120,'Justerad allokering kvv'!$B$1:$AG$700,MATCH(T$1,'Justerad allokering kvv'!$B$1:$AF$1,0),FALSE)))</f>
        <v>0</v>
      </c>
      <c r="U120">
        <f>IF($B120=" ","",IF(ISERROR(1/VLOOKUP($B120,'Justerad allokering kvv'!$B$1:$AG$700,MATCH(U$1,'Justerad allokering kvv'!$B$1:$AF$1,0),FALSE)),VLOOKUP($B120,'Allokerad kvv'!$B$2:$AV$700,MATCH(U$1,'Allokerad kvv'!$B$1:$AV$1,0),FALSE),VLOOKUP($B120,'Justerad allokering kvv'!$B$1:$AG$700,MATCH(U$1,'Justerad allokering kvv'!$B$1:$AF$1,0),FALSE)))</f>
        <v>0</v>
      </c>
      <c r="V120">
        <f>IF($B120=" ","",IF(ISERROR(1/VLOOKUP($B120,'Justerad allokering kvv'!$B$1:$AG$700,MATCH(V$1,'Justerad allokering kvv'!$B$1:$AF$1,0),FALSE)),VLOOKUP($B120,'Allokerad kvv'!$B$2:$AV$700,MATCH(V$1,'Allokerad kvv'!$B$1:$AV$1,0),FALSE),VLOOKUP($B120,'Justerad allokering kvv'!$B$1:$AG$700,MATCH(V$1,'Justerad allokering kvv'!$B$1:$AF$1,0),FALSE)))</f>
        <v>0</v>
      </c>
      <c r="W120">
        <f>IF($B120=" ","",IF(ISERROR(1/VLOOKUP($B120,'Justerad allokering kvv'!$B$1:$AG$700,MATCH(W$1,'Justerad allokering kvv'!$B$1:$AF$1,0),FALSE)),VLOOKUP($B120,'Allokerad kvv'!$B$2:$AV$700,MATCH(W$1,'Allokerad kvv'!$B$1:$AV$1,0),FALSE),VLOOKUP($B120,'Justerad allokering kvv'!$B$1:$AG$700,MATCH(W$1,'Justerad allokering kvv'!$B$1:$AF$1,0),FALSE)))</f>
        <v>0</v>
      </c>
      <c r="X120">
        <f>IF($B120=" ","",IF(ISERROR(1/VLOOKUP($B120,'Justerad allokering kvv'!$B$1:$AG$700,MATCH(X$1,'Justerad allokering kvv'!$B$1:$AF$1,0),FALSE)),VLOOKUP($B120,'Allokerad kvv'!$B$2:$AV$700,MATCH(X$1,'Allokerad kvv'!$B$1:$AV$1,0),FALSE),VLOOKUP($B120,'Justerad allokering kvv'!$B$1:$AG$700,MATCH(X$1,'Justerad allokering kvv'!$B$1:$AF$1,0),FALSE)))</f>
        <v>0</v>
      </c>
      <c r="Y120">
        <f>IF($B120=" ","",IF(ISERROR(1/VLOOKUP($B120,'Justerad allokering kvv'!$B$1:$AG$700,MATCH(Y$1,'Justerad allokering kvv'!$B$1:$AF$1,0),FALSE)),VLOOKUP($B120,'Allokerad kvv'!$B$2:$AV$700,MATCH(Y$1,'Allokerad kvv'!$B$1:$AV$1,0),FALSE),VLOOKUP($B120,'Justerad allokering kvv'!$B$1:$AG$700,MATCH(Y$1,'Justerad allokering kvv'!$B$1:$AF$1,0),FALSE)))</f>
        <v>0.68356300000000003</v>
      </c>
      <c r="AB120">
        <f>IFERROR(VLOOKUP($B120,Kraftvärmeprod!$B$1:$AO$424,MATCH("Tillförd energi från rökgaskondensering (GWh)",Kraftvärmeprod!$B$1:$AG$1,0),FALSE)/1,0)</f>
        <v>196.55600000000001</v>
      </c>
      <c r="AE120" s="122">
        <f t="shared" si="4"/>
        <v>370.18381699999998</v>
      </c>
      <c r="AG120">
        <f t="shared" si="5"/>
        <v>361.247367</v>
      </c>
      <c r="AH120">
        <f t="shared" si="6"/>
        <v>164.69136699999999</v>
      </c>
      <c r="AI120">
        <f>IF(AH120=0,"",AH120/VLOOKUP(B120,Kraftvärmeprod!$B$1:$BC$480,MATCH("Summa tillförd energi exklusive rökgaskondensering",Kraftvärmeprod!$B$1:$BC$1,0),FALSE))</f>
        <v>0.58831162146038962</v>
      </c>
      <c r="AK120">
        <f t="shared" si="7"/>
        <v>164.54816299999999</v>
      </c>
    </row>
    <row r="121" spans="1:37" x14ac:dyDescent="0.25">
      <c r="A121" s="2" t="s">
        <v>193</v>
      </c>
      <c r="B121" s="2" t="s">
        <v>194</v>
      </c>
      <c r="C121">
        <f>IF($B121=" ","",IF(ISERROR(1/VLOOKUP($B121,'Justerad allokering kvv'!$B$1:$AG$700,MATCH(C$1,'Justerad allokering kvv'!$B$1:$AF$1,0),FALSE)),VLOOKUP($B121,'Allokerad kvv'!$B$2:$AV$700,MATCH(C$1,'Allokerad kvv'!$B$1:$AV$1,0),FALSE),VLOOKUP($B121,'Justerad allokering kvv'!$B$1:$AG$700,MATCH(C$1,'Justerad allokering kvv'!$B$1:$AF$1,0),FALSE)))</f>
        <v>0</v>
      </c>
      <c r="D121">
        <f>IF($B121=" ","",IF(ISERROR(1/VLOOKUP($B121,'Justerad allokering kvv'!$B$1:$AG$700,MATCH(D$1,'Justerad allokering kvv'!$B$1:$AF$1,0),FALSE)),VLOOKUP($B121,'Allokerad kvv'!$B$2:$AV$700,MATCH(D$1,'Allokerad kvv'!$B$1:$AV$1,0),FALSE),VLOOKUP($B121,'Justerad allokering kvv'!$B$1:$AG$700,MATCH(D$1,'Justerad allokering kvv'!$B$1:$AF$1,0),FALSE)))</f>
        <v>0</v>
      </c>
      <c r="E121">
        <f>IF($B121=" ","",IF(ISERROR(1/VLOOKUP($B121,'Justerad allokering kvv'!$B$1:$AG$700,MATCH(E$1,'Justerad allokering kvv'!$B$1:$AF$1,0),FALSE)),VLOOKUP($B121,'Allokerad kvv'!$B$2:$AV$700,MATCH(E$1,'Allokerad kvv'!$B$1:$AV$1,0),FALSE),VLOOKUP($B121,'Justerad allokering kvv'!$B$1:$AG$700,MATCH(E$1,'Justerad allokering kvv'!$B$1:$AF$1,0),FALSE)))</f>
        <v>0</v>
      </c>
      <c r="F121">
        <f>IF($B121=" ","",IF(ISERROR(1/VLOOKUP($B121,'Justerad allokering kvv'!$B$1:$AG$700,MATCH(F$1,'Justerad allokering kvv'!$B$1:$AF$1,0),FALSE)),VLOOKUP($B121,'Allokerad kvv'!$B$2:$AV$700,MATCH(F$1,'Allokerad kvv'!$B$1:$AV$1,0),FALSE),VLOOKUP($B121,'Justerad allokering kvv'!$B$1:$AG$700,MATCH(F$1,'Justerad allokering kvv'!$B$1:$AF$1,0),FALSE)))</f>
        <v>0</v>
      </c>
      <c r="G121">
        <f>IF($B121=" ","",IF(ISERROR(1/VLOOKUP($B121,'Justerad allokering kvv'!$B$1:$AG$700,MATCH(G$1,'Justerad allokering kvv'!$B$1:$AF$1,0),FALSE)),VLOOKUP($B121,'Allokerad kvv'!$B$2:$AV$700,MATCH(G$1,'Allokerad kvv'!$B$1:$AV$1,0),FALSE),VLOOKUP($B121,'Justerad allokering kvv'!$B$1:$AG$700,MATCH(G$1,'Justerad allokering kvv'!$B$1:$AF$1,0),FALSE)))</f>
        <v>0</v>
      </c>
      <c r="H121">
        <f>IF($B121=" ","",IF(ISERROR(1/VLOOKUP($B121,'Justerad allokering kvv'!$B$1:$AG$700,MATCH(H$1,'Justerad allokering kvv'!$B$1:$AF$1,0),FALSE)),VLOOKUP($B121,'Allokerad kvv'!$B$2:$AV$700,MATCH(H$1,'Allokerad kvv'!$B$1:$AV$1,0),FALSE),VLOOKUP($B121,'Justerad allokering kvv'!$B$1:$AG$700,MATCH(H$1,'Justerad allokering kvv'!$B$1:$AF$1,0),FALSE)))</f>
        <v>0</v>
      </c>
      <c r="I121">
        <f>IF($B121=" ","",IF(ISERROR(1/VLOOKUP($B121,'Justerad allokering kvv'!$B$1:$AG$700,MATCH(I$1,'Justerad allokering kvv'!$B$1:$AF$1,0),FALSE)),VLOOKUP($B121,'Allokerad kvv'!$B$2:$AV$700,MATCH(I$1,'Allokerad kvv'!$B$1:$AV$1,0),FALSE),VLOOKUP($B121,'Justerad allokering kvv'!$B$1:$AG$700,MATCH(I$1,'Justerad allokering kvv'!$B$1:$AF$1,0),FALSE)))</f>
        <v>0</v>
      </c>
      <c r="J121">
        <f>IF($B121=" ","",IF(ISERROR(1/VLOOKUP($B121,'Justerad allokering kvv'!$B$1:$AG$700,MATCH(J$1,'Justerad allokering kvv'!$B$1:$AF$1,0),FALSE)),VLOOKUP($B121,'Allokerad kvv'!$B$2:$AV$700,MATCH(J$1,'Allokerad kvv'!$B$1:$AV$1,0),FALSE),VLOOKUP($B121,'Justerad allokering kvv'!$B$1:$AG$700,MATCH(J$1,'Justerad allokering kvv'!$B$1:$AF$1,0),FALSE)))</f>
        <v>0</v>
      </c>
      <c r="K121">
        <f>IF($B121=" ","",IF(ISERROR(1/VLOOKUP($B121,'Justerad allokering kvv'!$B$1:$AG$700,MATCH(K$1,'Justerad allokering kvv'!$B$1:$AF$1,0),FALSE)),VLOOKUP($B121,'Allokerad kvv'!$B$2:$AV$700,MATCH(K$1,'Allokerad kvv'!$B$1:$AV$1,0),FALSE),VLOOKUP($B121,'Justerad allokering kvv'!$B$1:$AG$700,MATCH(K$1,'Justerad allokering kvv'!$B$1:$AF$1,0),FALSE)))</f>
        <v>0</v>
      </c>
      <c r="L121">
        <f>IF($B121=" ","",IF(ISERROR(1/VLOOKUP($B121,'Justerad allokering kvv'!$B$1:$AG$700,MATCH(L$1,'Justerad allokering kvv'!$B$1:$AF$1,0),FALSE)),VLOOKUP($B121,'Allokerad kvv'!$B$2:$AV$700,MATCH(L$1,'Allokerad kvv'!$B$1:$AV$1,0),FALSE),VLOOKUP($B121,'Justerad allokering kvv'!$B$1:$AG$700,MATCH(L$1,'Justerad allokering kvv'!$B$1:$AF$1,0),FALSE)))</f>
        <v>0</v>
      </c>
      <c r="M121">
        <f>IF($B121=" ","",IF(ISERROR(1/VLOOKUP($B121,'Justerad allokering kvv'!$B$1:$AG$700,MATCH(M$1,'Justerad allokering kvv'!$B$1:$AF$1,0),FALSE)),VLOOKUP($B121,'Allokerad kvv'!$B$2:$AV$700,MATCH(M$1,'Allokerad kvv'!$B$1:$AV$1,0),FALSE),VLOOKUP($B121,'Justerad allokering kvv'!$B$1:$AG$700,MATCH(M$1,'Justerad allokering kvv'!$B$1:$AF$1,0),FALSE)))</f>
        <v>0</v>
      </c>
      <c r="N121">
        <f>IF($B121=" ","",IF(ISERROR(1/VLOOKUP($B121,'Justerad allokering kvv'!$B$1:$AG$700,MATCH(N$1,'Justerad allokering kvv'!$B$1:$AF$1,0),FALSE)),VLOOKUP($B121,'Allokerad kvv'!$B$2:$AV$700,MATCH(N$1,'Allokerad kvv'!$B$1:$AV$1,0),FALSE),VLOOKUP($B121,'Justerad allokering kvv'!$B$1:$AG$700,MATCH(N$1,'Justerad allokering kvv'!$B$1:$AF$1,0),FALSE)))</f>
        <v>0</v>
      </c>
      <c r="O121">
        <f>IF($B121=" ","",IF(ISERROR(1/VLOOKUP($B121,'Justerad allokering kvv'!$B$1:$AG$700,MATCH(O$1,'Justerad allokering kvv'!$B$1:$AF$1,0),FALSE)),VLOOKUP($B121,'Allokerad kvv'!$B$2:$AV$700,MATCH(O$1,'Allokerad kvv'!$B$1:$AV$1,0),FALSE),VLOOKUP($B121,'Justerad allokering kvv'!$B$1:$AG$700,MATCH(O$1,'Justerad allokering kvv'!$B$1:$AF$1,0),FALSE)))</f>
        <v>0</v>
      </c>
      <c r="P121">
        <f>IF($B121=" ","",IF(ISERROR(1/VLOOKUP($B121,'Justerad allokering kvv'!$B$1:$AG$700,MATCH(P$1,'Justerad allokering kvv'!$B$1:$AF$1,0),FALSE)),VLOOKUP($B121,'Allokerad kvv'!$B$2:$AV$700,MATCH(P$1,'Allokerad kvv'!$B$1:$AV$1,0),FALSE),VLOOKUP($B121,'Justerad allokering kvv'!$B$1:$AG$700,MATCH(P$1,'Justerad allokering kvv'!$B$1:$AF$1,0),FALSE)))</f>
        <v>0</v>
      </c>
      <c r="Q121">
        <f>IF($B121=" ","",IF(ISERROR(1/VLOOKUP($B121,'Justerad allokering kvv'!$B$1:$AG$700,MATCH(Q$1,'Justerad allokering kvv'!$B$1:$AF$1,0),FALSE)),VLOOKUP($B121,'Allokerad kvv'!$B$2:$AV$700,MATCH(Q$1,'Allokerad kvv'!$B$1:$AV$1,0),FALSE),VLOOKUP($B121,'Justerad allokering kvv'!$B$1:$AG$700,MATCH(Q$1,'Justerad allokering kvv'!$B$1:$AF$1,0),FALSE)))</f>
        <v>0</v>
      </c>
      <c r="R121">
        <f>IF($B121=" ","",IF(ISERROR(1/VLOOKUP($B121,'Justerad allokering kvv'!$B$1:$AG$700,MATCH(R$1,'Justerad allokering kvv'!$B$1:$AF$1,0),FALSE)),VLOOKUP($B121,'Allokerad kvv'!$B$2:$AV$700,MATCH(R$1,'Allokerad kvv'!$B$1:$AV$1,0),FALSE),VLOOKUP($B121,'Justerad allokering kvv'!$B$1:$AG$700,MATCH(R$1,'Justerad allokering kvv'!$B$1:$AF$1,0),FALSE)))</f>
        <v>0</v>
      </c>
      <c r="S121">
        <f>IF($B121=" ","",IF(ISERROR(1/VLOOKUP($B121,'Justerad allokering kvv'!$B$1:$AG$700,MATCH(S$1,'Justerad allokering kvv'!$B$1:$AF$1,0),FALSE)),VLOOKUP($B121,'Allokerad kvv'!$B$2:$AV$700,MATCH(S$1,'Allokerad kvv'!$B$1:$AV$1,0),FALSE),VLOOKUP($B121,'Justerad allokering kvv'!$B$1:$AG$700,MATCH(S$1,'Justerad allokering kvv'!$B$1:$AF$1,0),FALSE)))</f>
        <v>0</v>
      </c>
      <c r="T121">
        <f>IF($B121=" ","",IF(ISERROR(1/VLOOKUP($B121,'Justerad allokering kvv'!$B$1:$AG$700,MATCH(T$1,'Justerad allokering kvv'!$B$1:$AF$1,0),FALSE)),VLOOKUP($B121,'Allokerad kvv'!$B$2:$AV$700,MATCH(T$1,'Allokerad kvv'!$B$1:$AV$1,0),FALSE),VLOOKUP($B121,'Justerad allokering kvv'!$B$1:$AG$700,MATCH(T$1,'Justerad allokering kvv'!$B$1:$AF$1,0),FALSE)))</f>
        <v>0</v>
      </c>
      <c r="U121">
        <f>IF($B121=" ","",IF(ISERROR(1/VLOOKUP($B121,'Justerad allokering kvv'!$B$1:$AG$700,MATCH(U$1,'Justerad allokering kvv'!$B$1:$AF$1,0),FALSE)),VLOOKUP($B121,'Allokerad kvv'!$B$2:$AV$700,MATCH(U$1,'Allokerad kvv'!$B$1:$AV$1,0),FALSE),VLOOKUP($B121,'Justerad allokering kvv'!$B$1:$AG$700,MATCH(U$1,'Justerad allokering kvv'!$B$1:$AF$1,0),FALSE)))</f>
        <v>0</v>
      </c>
      <c r="V121">
        <f>IF($B121=" ","",IF(ISERROR(1/VLOOKUP($B121,'Justerad allokering kvv'!$B$1:$AG$700,MATCH(V$1,'Justerad allokering kvv'!$B$1:$AF$1,0),FALSE)),VLOOKUP($B121,'Allokerad kvv'!$B$2:$AV$700,MATCH(V$1,'Allokerad kvv'!$B$1:$AV$1,0),FALSE),VLOOKUP($B121,'Justerad allokering kvv'!$B$1:$AG$700,MATCH(V$1,'Justerad allokering kvv'!$B$1:$AF$1,0),FALSE)))</f>
        <v>0</v>
      </c>
      <c r="W121">
        <f>IF($B121=" ","",IF(ISERROR(1/VLOOKUP($B121,'Justerad allokering kvv'!$B$1:$AG$700,MATCH(W$1,'Justerad allokering kvv'!$B$1:$AF$1,0),FALSE)),VLOOKUP($B121,'Allokerad kvv'!$B$2:$AV$700,MATCH(W$1,'Allokerad kvv'!$B$1:$AV$1,0),FALSE),VLOOKUP($B121,'Justerad allokering kvv'!$B$1:$AG$700,MATCH(W$1,'Justerad allokering kvv'!$B$1:$AF$1,0),FALSE)))</f>
        <v>0</v>
      </c>
      <c r="X121">
        <f>IF($B121=" ","",IF(ISERROR(1/VLOOKUP($B121,'Justerad allokering kvv'!$B$1:$AG$700,MATCH(X$1,'Justerad allokering kvv'!$B$1:$AF$1,0),FALSE)),VLOOKUP($B121,'Allokerad kvv'!$B$2:$AV$700,MATCH(X$1,'Allokerad kvv'!$B$1:$AV$1,0),FALSE),VLOOKUP($B121,'Justerad allokering kvv'!$B$1:$AG$700,MATCH(X$1,'Justerad allokering kvv'!$B$1:$AF$1,0),FALSE)))</f>
        <v>0</v>
      </c>
      <c r="Y121">
        <f>IF($B121=" ","",IF(ISERROR(1/VLOOKUP($B121,'Justerad allokering kvv'!$B$1:$AG$700,MATCH(Y$1,'Justerad allokering kvv'!$B$1:$AF$1,0),FALSE)),VLOOKUP($B121,'Allokerad kvv'!$B$2:$AV$700,MATCH(Y$1,'Allokerad kvv'!$B$1:$AV$1,0),FALSE),VLOOKUP($B121,'Justerad allokering kvv'!$B$1:$AG$700,MATCH(Y$1,'Justerad allokering kvv'!$B$1:$AF$1,0),FALSE)))</f>
        <v>0</v>
      </c>
      <c r="AB121">
        <f>IFERROR(VLOOKUP($B121,Kraftvärmeprod!$B$1:$AO$424,MATCH("Tillförd energi från rökgaskondensering (GWh)",Kraftvärmeprod!$B$1:$AG$1,0),FALSE)/1,0)</f>
        <v>0</v>
      </c>
      <c r="AE121" s="122">
        <f t="shared" si="4"/>
        <v>0</v>
      </c>
      <c r="AG121">
        <f t="shared" si="5"/>
        <v>0</v>
      </c>
      <c r="AH121">
        <f t="shared" si="6"/>
        <v>0</v>
      </c>
      <c r="AI121" t="str">
        <f>IF(AH121=0,"",AH121/VLOOKUP(B121,Kraftvärmeprod!$B$1:$BC$480,MATCH("Summa tillförd energi exklusive rökgaskondensering",Kraftvärmeprod!$B$1:$BC$1,0),FALSE))</f>
        <v/>
      </c>
      <c r="AK121">
        <f t="shared" si="7"/>
        <v>0</v>
      </c>
    </row>
    <row r="122" spans="1:37" x14ac:dyDescent="0.25">
      <c r="A122" s="2" t="s">
        <v>193</v>
      </c>
      <c r="B122" s="2" t="s">
        <v>195</v>
      </c>
      <c r="C122">
        <f>IF($B122=" ","",IF(ISERROR(1/VLOOKUP($B122,'Justerad allokering kvv'!$B$1:$AG$700,MATCH(C$1,'Justerad allokering kvv'!$B$1:$AF$1,0),FALSE)),VLOOKUP($B122,'Allokerad kvv'!$B$2:$AV$700,MATCH(C$1,'Allokerad kvv'!$B$1:$AV$1,0),FALSE),VLOOKUP($B122,'Justerad allokering kvv'!$B$1:$AG$700,MATCH(C$1,'Justerad allokering kvv'!$B$1:$AF$1,0),FALSE)))</f>
        <v>0</v>
      </c>
      <c r="D122">
        <f>IF($B122=" ","",IF(ISERROR(1/VLOOKUP($B122,'Justerad allokering kvv'!$B$1:$AG$700,MATCH(D$1,'Justerad allokering kvv'!$B$1:$AF$1,0),FALSE)),VLOOKUP($B122,'Allokerad kvv'!$B$2:$AV$700,MATCH(D$1,'Allokerad kvv'!$B$1:$AV$1,0),FALSE),VLOOKUP($B122,'Justerad allokering kvv'!$B$1:$AG$700,MATCH(D$1,'Justerad allokering kvv'!$B$1:$AF$1,0),FALSE)))</f>
        <v>0</v>
      </c>
      <c r="E122">
        <f>IF($B122=" ","",IF(ISERROR(1/VLOOKUP($B122,'Justerad allokering kvv'!$B$1:$AG$700,MATCH(E$1,'Justerad allokering kvv'!$B$1:$AF$1,0),FALSE)),VLOOKUP($B122,'Allokerad kvv'!$B$2:$AV$700,MATCH(E$1,'Allokerad kvv'!$B$1:$AV$1,0),FALSE),VLOOKUP($B122,'Justerad allokering kvv'!$B$1:$AG$700,MATCH(E$1,'Justerad allokering kvv'!$B$1:$AF$1,0),FALSE)))</f>
        <v>24.651</v>
      </c>
      <c r="F122">
        <f>IF($B122=" ","",IF(ISERROR(1/VLOOKUP($B122,'Justerad allokering kvv'!$B$1:$AG$700,MATCH(F$1,'Justerad allokering kvv'!$B$1:$AF$1,0),FALSE)),VLOOKUP($B122,'Allokerad kvv'!$B$2:$AV$700,MATCH(F$1,'Allokerad kvv'!$B$1:$AV$1,0),FALSE),VLOOKUP($B122,'Justerad allokering kvv'!$B$1:$AG$700,MATCH(F$1,'Justerad allokering kvv'!$B$1:$AF$1,0),FALSE)))</f>
        <v>1.075</v>
      </c>
      <c r="G122">
        <f>IF($B122=" ","",IF(ISERROR(1/VLOOKUP($B122,'Justerad allokering kvv'!$B$1:$AG$700,MATCH(G$1,'Justerad allokering kvv'!$B$1:$AF$1,0),FALSE)),VLOOKUP($B122,'Allokerad kvv'!$B$2:$AV$700,MATCH(G$1,'Allokerad kvv'!$B$1:$AV$1,0),FALSE),VLOOKUP($B122,'Justerad allokering kvv'!$B$1:$AG$700,MATCH(G$1,'Justerad allokering kvv'!$B$1:$AF$1,0),FALSE)))</f>
        <v>5.7000000000000002E-2</v>
      </c>
      <c r="H122">
        <f>IF($B122=" ","",IF(ISERROR(1/VLOOKUP($B122,'Justerad allokering kvv'!$B$1:$AG$700,MATCH(H$1,'Justerad allokering kvv'!$B$1:$AF$1,0),FALSE)),VLOOKUP($B122,'Allokerad kvv'!$B$2:$AV$700,MATCH(H$1,'Allokerad kvv'!$B$1:$AV$1,0),FALSE),VLOOKUP($B122,'Justerad allokering kvv'!$B$1:$AG$700,MATCH(H$1,'Justerad allokering kvv'!$B$1:$AF$1,0),FALSE)))</f>
        <v>0</v>
      </c>
      <c r="I122">
        <f>IF($B122=" ","",IF(ISERROR(1/VLOOKUP($B122,'Justerad allokering kvv'!$B$1:$AG$700,MATCH(I$1,'Justerad allokering kvv'!$B$1:$AF$1,0),FALSE)),VLOOKUP($B122,'Allokerad kvv'!$B$2:$AV$700,MATCH(I$1,'Allokerad kvv'!$B$1:$AV$1,0),FALSE),VLOOKUP($B122,'Justerad allokering kvv'!$B$1:$AG$700,MATCH(I$1,'Justerad allokering kvv'!$B$1:$AF$1,0),FALSE)))</f>
        <v>0</v>
      </c>
      <c r="J122">
        <f>IF($B122=" ","",IF(ISERROR(1/VLOOKUP($B122,'Justerad allokering kvv'!$B$1:$AG$700,MATCH(J$1,'Justerad allokering kvv'!$B$1:$AF$1,0),FALSE)),VLOOKUP($B122,'Allokerad kvv'!$B$2:$AV$700,MATCH(J$1,'Allokerad kvv'!$B$1:$AV$1,0),FALSE),VLOOKUP($B122,'Justerad allokering kvv'!$B$1:$AG$700,MATCH(J$1,'Justerad allokering kvv'!$B$1:$AF$1,0),FALSE)))</f>
        <v>78.061999999999998</v>
      </c>
      <c r="K122">
        <f>IF($B122=" ","",IF(ISERROR(1/VLOOKUP($B122,'Justerad allokering kvv'!$B$1:$AG$700,MATCH(K$1,'Justerad allokering kvv'!$B$1:$AF$1,0),FALSE)),VLOOKUP($B122,'Allokerad kvv'!$B$2:$AV$700,MATCH(K$1,'Allokerad kvv'!$B$1:$AV$1,0),FALSE),VLOOKUP($B122,'Justerad allokering kvv'!$B$1:$AG$700,MATCH(K$1,'Justerad allokering kvv'!$B$1:$AF$1,0),FALSE)))</f>
        <v>258.27699999999999</v>
      </c>
      <c r="L122">
        <f>IF($B122=" ","",IF(ISERROR(1/VLOOKUP($B122,'Justerad allokering kvv'!$B$1:$AG$700,MATCH(L$1,'Justerad allokering kvv'!$B$1:$AF$1,0),FALSE)),VLOOKUP($B122,'Allokerad kvv'!$B$2:$AV$700,MATCH(L$1,'Allokerad kvv'!$B$1:$AV$1,0),FALSE),VLOOKUP($B122,'Justerad allokering kvv'!$B$1:$AG$700,MATCH(L$1,'Justerad allokering kvv'!$B$1:$AF$1,0),FALSE)))</f>
        <v>0</v>
      </c>
      <c r="M122">
        <f>IF($B122=" ","",IF(ISERROR(1/VLOOKUP($B122,'Justerad allokering kvv'!$B$1:$AG$700,MATCH(M$1,'Justerad allokering kvv'!$B$1:$AF$1,0),FALSE)),VLOOKUP($B122,'Allokerad kvv'!$B$2:$AV$700,MATCH(M$1,'Allokerad kvv'!$B$1:$AV$1,0),FALSE),VLOOKUP($B122,'Justerad allokering kvv'!$B$1:$AG$700,MATCH(M$1,'Justerad allokering kvv'!$B$1:$AF$1,0),FALSE)))</f>
        <v>0</v>
      </c>
      <c r="N122">
        <f>IF($B122=" ","",IF(ISERROR(1/VLOOKUP($B122,'Justerad allokering kvv'!$B$1:$AG$700,MATCH(N$1,'Justerad allokering kvv'!$B$1:$AF$1,0),FALSE)),VLOOKUP($B122,'Allokerad kvv'!$B$2:$AV$700,MATCH(N$1,'Allokerad kvv'!$B$1:$AV$1,0),FALSE),VLOOKUP($B122,'Justerad allokering kvv'!$B$1:$AG$700,MATCH(N$1,'Justerad allokering kvv'!$B$1:$AF$1,0),FALSE)))</f>
        <v>71.899000000000001</v>
      </c>
      <c r="O122">
        <f>IF($B122=" ","",IF(ISERROR(1/VLOOKUP($B122,'Justerad allokering kvv'!$B$1:$AG$700,MATCH(O$1,'Justerad allokering kvv'!$B$1:$AF$1,0),FALSE)),VLOOKUP($B122,'Allokerad kvv'!$B$2:$AV$700,MATCH(O$1,'Allokerad kvv'!$B$1:$AV$1,0),FALSE),VLOOKUP($B122,'Justerad allokering kvv'!$B$1:$AG$700,MATCH(O$1,'Justerad allokering kvv'!$B$1:$AF$1,0),FALSE)))</f>
        <v>0</v>
      </c>
      <c r="P122">
        <f>IF($B122=" ","",IF(ISERROR(1/VLOOKUP($B122,'Justerad allokering kvv'!$B$1:$AG$700,MATCH(P$1,'Justerad allokering kvv'!$B$1:$AF$1,0),FALSE)),VLOOKUP($B122,'Allokerad kvv'!$B$2:$AV$700,MATCH(P$1,'Allokerad kvv'!$B$1:$AV$1,0),FALSE),VLOOKUP($B122,'Justerad allokering kvv'!$B$1:$AG$700,MATCH(P$1,'Justerad allokering kvv'!$B$1:$AF$1,0),FALSE)))</f>
        <v>0</v>
      </c>
      <c r="Q122">
        <f>IF($B122=" ","",IF(ISERROR(1/VLOOKUP($B122,'Justerad allokering kvv'!$B$1:$AG$700,MATCH(Q$1,'Justerad allokering kvv'!$B$1:$AF$1,0),FALSE)),VLOOKUP($B122,'Allokerad kvv'!$B$2:$AV$700,MATCH(Q$1,'Allokerad kvv'!$B$1:$AV$1,0),FALSE),VLOOKUP($B122,'Justerad allokering kvv'!$B$1:$AG$700,MATCH(Q$1,'Justerad allokering kvv'!$B$1:$AF$1,0),FALSE)))</f>
        <v>0</v>
      </c>
      <c r="R122">
        <f>IF($B122=" ","",IF(ISERROR(1/VLOOKUP($B122,'Justerad allokering kvv'!$B$1:$AG$700,MATCH(R$1,'Justerad allokering kvv'!$B$1:$AF$1,0),FALSE)),VLOOKUP($B122,'Allokerad kvv'!$B$2:$AV$700,MATCH(R$1,'Allokerad kvv'!$B$1:$AV$1,0),FALSE),VLOOKUP($B122,'Justerad allokering kvv'!$B$1:$AG$700,MATCH(R$1,'Justerad allokering kvv'!$B$1:$AF$1,0),FALSE)))</f>
        <v>8.0649999999999995</v>
      </c>
      <c r="S122">
        <f>IF($B122=" ","",IF(ISERROR(1/VLOOKUP($B122,'Justerad allokering kvv'!$B$1:$AG$700,MATCH(S$1,'Justerad allokering kvv'!$B$1:$AF$1,0),FALSE)),VLOOKUP($B122,'Allokerad kvv'!$B$2:$AV$700,MATCH(S$1,'Allokerad kvv'!$B$1:$AV$1,0),FALSE),VLOOKUP($B122,'Justerad allokering kvv'!$B$1:$AG$700,MATCH(S$1,'Justerad allokering kvv'!$B$1:$AF$1,0),FALSE)))</f>
        <v>0</v>
      </c>
      <c r="T122">
        <f>IF($B122=" ","",IF(ISERROR(1/VLOOKUP($B122,'Justerad allokering kvv'!$B$1:$AG$700,MATCH(T$1,'Justerad allokering kvv'!$B$1:$AF$1,0),FALSE)),VLOOKUP($B122,'Allokerad kvv'!$B$2:$AV$700,MATCH(T$1,'Allokerad kvv'!$B$1:$AV$1,0),FALSE),VLOOKUP($B122,'Justerad allokering kvv'!$B$1:$AG$700,MATCH(T$1,'Justerad allokering kvv'!$B$1:$AF$1,0),FALSE)))</f>
        <v>0</v>
      </c>
      <c r="U122">
        <f>IF($B122=" ","",IF(ISERROR(1/VLOOKUP($B122,'Justerad allokering kvv'!$B$1:$AG$700,MATCH(U$1,'Justerad allokering kvv'!$B$1:$AF$1,0),FALSE)),VLOOKUP($B122,'Allokerad kvv'!$B$2:$AV$700,MATCH(U$1,'Allokerad kvv'!$B$1:$AV$1,0),FALSE),VLOOKUP($B122,'Justerad allokering kvv'!$B$1:$AG$700,MATCH(U$1,'Justerad allokering kvv'!$B$1:$AF$1,0),FALSE)))</f>
        <v>0</v>
      </c>
      <c r="V122">
        <f>IF($B122=" ","",IF(ISERROR(1/VLOOKUP($B122,'Justerad allokering kvv'!$B$1:$AG$700,MATCH(V$1,'Justerad allokering kvv'!$B$1:$AF$1,0),FALSE)),VLOOKUP($B122,'Allokerad kvv'!$B$2:$AV$700,MATCH(V$1,'Allokerad kvv'!$B$1:$AV$1,0),FALSE),VLOOKUP($B122,'Justerad allokering kvv'!$B$1:$AG$700,MATCH(V$1,'Justerad allokering kvv'!$B$1:$AF$1,0),FALSE)))</f>
        <v>0</v>
      </c>
      <c r="W122">
        <f>IF($B122=" ","",IF(ISERROR(1/VLOOKUP($B122,'Justerad allokering kvv'!$B$1:$AG$700,MATCH(W$1,'Justerad allokering kvv'!$B$1:$AF$1,0),FALSE)),VLOOKUP($B122,'Allokerad kvv'!$B$2:$AV$700,MATCH(W$1,'Allokerad kvv'!$B$1:$AV$1,0),FALSE),VLOOKUP($B122,'Justerad allokering kvv'!$B$1:$AG$700,MATCH(W$1,'Justerad allokering kvv'!$B$1:$AF$1,0),FALSE)))</f>
        <v>0</v>
      </c>
      <c r="X122">
        <f>IF($B122=" ","",IF(ISERROR(1/VLOOKUP($B122,'Justerad allokering kvv'!$B$1:$AG$700,MATCH(X$1,'Justerad allokering kvv'!$B$1:$AF$1,0),FALSE)),VLOOKUP($B122,'Allokerad kvv'!$B$2:$AV$700,MATCH(X$1,'Allokerad kvv'!$B$1:$AV$1,0),FALSE),VLOOKUP($B122,'Justerad allokering kvv'!$B$1:$AG$700,MATCH(X$1,'Justerad allokering kvv'!$B$1:$AF$1,0),FALSE)))</f>
        <v>0</v>
      </c>
      <c r="Y122">
        <f>IF($B122=" ","",IF(ISERROR(1/VLOOKUP($B122,'Justerad allokering kvv'!$B$1:$AG$700,MATCH(Y$1,'Justerad allokering kvv'!$B$1:$AF$1,0),FALSE)),VLOOKUP($B122,'Allokerad kvv'!$B$2:$AV$700,MATCH(Y$1,'Allokerad kvv'!$B$1:$AV$1,0),FALSE),VLOOKUP($B122,'Justerad allokering kvv'!$B$1:$AG$700,MATCH(Y$1,'Justerad allokering kvv'!$B$1:$AF$1,0),FALSE)))</f>
        <v>30.814</v>
      </c>
      <c r="AB122">
        <f>IFERROR(VLOOKUP($B122,Kraftvärmeprod!$B$1:$AO$424,MATCH("Tillförd energi från rökgaskondensering (GWh)",Kraftvärmeprod!$B$1:$AG$1,0),FALSE)/1,0)</f>
        <v>64.704999999999998</v>
      </c>
      <c r="AE122" s="122">
        <f t="shared" si="4"/>
        <v>537.60500000000002</v>
      </c>
      <c r="AG122">
        <f t="shared" si="5"/>
        <v>529.54</v>
      </c>
      <c r="AH122">
        <f t="shared" si="6"/>
        <v>464.83499999999998</v>
      </c>
      <c r="AI122">
        <f>IF(AH122=0,"",AH122/VLOOKUP(B122,Kraftvärmeprod!$B$1:$BC$480,MATCH("Summa tillförd energi exklusive rökgaskondensering",Kraftvärmeprod!$B$1:$BC$1,0),FALSE))</f>
        <v>0.5161209017667594</v>
      </c>
      <c r="AK122">
        <f t="shared" si="7"/>
        <v>206.501</v>
      </c>
    </row>
    <row r="123" spans="1:37" x14ac:dyDescent="0.25">
      <c r="A123" s="2" t="s">
        <v>193</v>
      </c>
      <c r="B123" s="2" t="s">
        <v>196</v>
      </c>
      <c r="C123">
        <f>IF($B123=" ","",IF(ISERROR(1/VLOOKUP($B123,'Justerad allokering kvv'!$B$1:$AG$700,MATCH(C$1,'Justerad allokering kvv'!$B$1:$AF$1,0),FALSE)),VLOOKUP($B123,'Allokerad kvv'!$B$2:$AV$700,MATCH(C$1,'Allokerad kvv'!$B$1:$AV$1,0),FALSE),VLOOKUP($B123,'Justerad allokering kvv'!$B$1:$AG$700,MATCH(C$1,'Justerad allokering kvv'!$B$1:$AF$1,0),FALSE)))</f>
        <v>0</v>
      </c>
      <c r="D123">
        <f>IF($B123=" ","",IF(ISERROR(1/VLOOKUP($B123,'Justerad allokering kvv'!$B$1:$AG$700,MATCH(D$1,'Justerad allokering kvv'!$B$1:$AF$1,0),FALSE)),VLOOKUP($B123,'Allokerad kvv'!$B$2:$AV$700,MATCH(D$1,'Allokerad kvv'!$B$1:$AV$1,0),FALSE),VLOOKUP($B123,'Justerad allokering kvv'!$B$1:$AG$700,MATCH(D$1,'Justerad allokering kvv'!$B$1:$AF$1,0),FALSE)))</f>
        <v>0</v>
      </c>
      <c r="E123">
        <f>IF($B123=" ","",IF(ISERROR(1/VLOOKUP($B123,'Justerad allokering kvv'!$B$1:$AG$700,MATCH(E$1,'Justerad allokering kvv'!$B$1:$AF$1,0),FALSE)),VLOOKUP($B123,'Allokerad kvv'!$B$2:$AV$700,MATCH(E$1,'Allokerad kvv'!$B$1:$AV$1,0),FALSE),VLOOKUP($B123,'Justerad allokering kvv'!$B$1:$AG$700,MATCH(E$1,'Justerad allokering kvv'!$B$1:$AF$1,0),FALSE)))</f>
        <v>11.551</v>
      </c>
      <c r="F123">
        <f>IF($B123=" ","",IF(ISERROR(1/VLOOKUP($B123,'Justerad allokering kvv'!$B$1:$AG$700,MATCH(F$1,'Justerad allokering kvv'!$B$1:$AF$1,0),FALSE)),VLOOKUP($B123,'Allokerad kvv'!$B$2:$AV$700,MATCH(F$1,'Allokerad kvv'!$B$1:$AV$1,0),FALSE),VLOOKUP($B123,'Justerad allokering kvv'!$B$1:$AG$700,MATCH(F$1,'Justerad allokering kvv'!$B$1:$AF$1,0),FALSE)))</f>
        <v>0</v>
      </c>
      <c r="G123">
        <f>IF($B123=" ","",IF(ISERROR(1/VLOOKUP($B123,'Justerad allokering kvv'!$B$1:$AG$700,MATCH(G$1,'Justerad allokering kvv'!$B$1:$AF$1,0),FALSE)),VLOOKUP($B123,'Allokerad kvv'!$B$2:$AV$700,MATCH(G$1,'Allokerad kvv'!$B$1:$AV$1,0),FALSE),VLOOKUP($B123,'Justerad allokering kvv'!$B$1:$AG$700,MATCH(G$1,'Justerad allokering kvv'!$B$1:$AF$1,0),FALSE)))</f>
        <v>0</v>
      </c>
      <c r="H123">
        <f>IF($B123=" ","",IF(ISERROR(1/VLOOKUP($B123,'Justerad allokering kvv'!$B$1:$AG$700,MATCH(H$1,'Justerad allokering kvv'!$B$1:$AF$1,0),FALSE)),VLOOKUP($B123,'Allokerad kvv'!$B$2:$AV$700,MATCH(H$1,'Allokerad kvv'!$B$1:$AV$1,0),FALSE),VLOOKUP($B123,'Justerad allokering kvv'!$B$1:$AG$700,MATCH(H$1,'Justerad allokering kvv'!$B$1:$AF$1,0),FALSE)))</f>
        <v>0</v>
      </c>
      <c r="I123">
        <f>IF($B123=" ","",IF(ISERROR(1/VLOOKUP($B123,'Justerad allokering kvv'!$B$1:$AG$700,MATCH(I$1,'Justerad allokering kvv'!$B$1:$AF$1,0),FALSE)),VLOOKUP($B123,'Allokerad kvv'!$B$2:$AV$700,MATCH(I$1,'Allokerad kvv'!$B$1:$AV$1,0),FALSE),VLOOKUP($B123,'Justerad allokering kvv'!$B$1:$AG$700,MATCH(I$1,'Justerad allokering kvv'!$B$1:$AF$1,0),FALSE)))</f>
        <v>0</v>
      </c>
      <c r="J123">
        <f>IF($B123=" ","",IF(ISERROR(1/VLOOKUP($B123,'Justerad allokering kvv'!$B$1:$AG$700,MATCH(J$1,'Justerad allokering kvv'!$B$1:$AF$1,0),FALSE)),VLOOKUP($B123,'Allokerad kvv'!$B$2:$AV$700,MATCH(J$1,'Allokerad kvv'!$B$1:$AV$1,0),FALSE),VLOOKUP($B123,'Justerad allokering kvv'!$B$1:$AG$700,MATCH(J$1,'Justerad allokering kvv'!$B$1:$AF$1,0),FALSE)))</f>
        <v>36.578000000000003</v>
      </c>
      <c r="K123">
        <f>IF($B123=" ","",IF(ISERROR(1/VLOOKUP($B123,'Justerad allokering kvv'!$B$1:$AG$700,MATCH(K$1,'Justerad allokering kvv'!$B$1:$AF$1,0),FALSE)),VLOOKUP($B123,'Allokerad kvv'!$B$2:$AV$700,MATCH(K$1,'Allokerad kvv'!$B$1:$AV$1,0),FALSE),VLOOKUP($B123,'Justerad allokering kvv'!$B$1:$AG$700,MATCH(K$1,'Justerad allokering kvv'!$B$1:$AF$1,0),FALSE)))</f>
        <v>0</v>
      </c>
      <c r="L123">
        <f>IF($B123=" ","",IF(ISERROR(1/VLOOKUP($B123,'Justerad allokering kvv'!$B$1:$AG$700,MATCH(L$1,'Justerad allokering kvv'!$B$1:$AF$1,0),FALSE)),VLOOKUP($B123,'Allokerad kvv'!$B$2:$AV$700,MATCH(L$1,'Allokerad kvv'!$B$1:$AV$1,0),FALSE),VLOOKUP($B123,'Justerad allokering kvv'!$B$1:$AG$700,MATCH(L$1,'Justerad allokering kvv'!$B$1:$AF$1,0),FALSE)))</f>
        <v>0</v>
      </c>
      <c r="M123">
        <f>IF($B123=" ","",IF(ISERROR(1/VLOOKUP($B123,'Justerad allokering kvv'!$B$1:$AG$700,MATCH(M$1,'Justerad allokering kvv'!$B$1:$AF$1,0),FALSE)),VLOOKUP($B123,'Allokerad kvv'!$B$2:$AV$700,MATCH(M$1,'Allokerad kvv'!$B$1:$AV$1,0),FALSE),VLOOKUP($B123,'Justerad allokering kvv'!$B$1:$AG$700,MATCH(M$1,'Justerad allokering kvv'!$B$1:$AF$1,0),FALSE)))</f>
        <v>0</v>
      </c>
      <c r="N123">
        <f>IF($B123=" ","",IF(ISERROR(1/VLOOKUP($B123,'Justerad allokering kvv'!$B$1:$AG$700,MATCH(N$1,'Justerad allokering kvv'!$B$1:$AF$1,0),FALSE)),VLOOKUP($B123,'Allokerad kvv'!$B$2:$AV$700,MATCH(N$1,'Allokerad kvv'!$B$1:$AV$1,0),FALSE),VLOOKUP($B123,'Justerad allokering kvv'!$B$1:$AG$700,MATCH(N$1,'Justerad allokering kvv'!$B$1:$AF$1,0),FALSE)))</f>
        <v>33.69</v>
      </c>
      <c r="O123">
        <f>IF($B123=" ","",IF(ISERROR(1/VLOOKUP($B123,'Justerad allokering kvv'!$B$1:$AG$700,MATCH(O$1,'Justerad allokering kvv'!$B$1:$AF$1,0),FALSE)),VLOOKUP($B123,'Allokerad kvv'!$B$2:$AV$700,MATCH(O$1,'Allokerad kvv'!$B$1:$AV$1,0),FALSE),VLOOKUP($B123,'Justerad allokering kvv'!$B$1:$AG$700,MATCH(O$1,'Justerad allokering kvv'!$B$1:$AF$1,0),FALSE)))</f>
        <v>0</v>
      </c>
      <c r="P123">
        <f>IF($B123=" ","",IF(ISERROR(1/VLOOKUP($B123,'Justerad allokering kvv'!$B$1:$AG$700,MATCH(P$1,'Justerad allokering kvv'!$B$1:$AF$1,0),FALSE)),VLOOKUP($B123,'Allokerad kvv'!$B$2:$AV$700,MATCH(P$1,'Allokerad kvv'!$B$1:$AV$1,0),FALSE),VLOOKUP($B123,'Justerad allokering kvv'!$B$1:$AG$700,MATCH(P$1,'Justerad allokering kvv'!$B$1:$AF$1,0),FALSE)))</f>
        <v>0</v>
      </c>
      <c r="Q123">
        <f>IF($B123=" ","",IF(ISERROR(1/VLOOKUP($B123,'Justerad allokering kvv'!$B$1:$AG$700,MATCH(Q$1,'Justerad allokering kvv'!$B$1:$AF$1,0),FALSE)),VLOOKUP($B123,'Allokerad kvv'!$B$2:$AV$700,MATCH(Q$1,'Allokerad kvv'!$B$1:$AV$1,0),FALSE),VLOOKUP($B123,'Justerad allokering kvv'!$B$1:$AG$700,MATCH(Q$1,'Justerad allokering kvv'!$B$1:$AF$1,0),FALSE)))</f>
        <v>0</v>
      </c>
      <c r="R123">
        <f>IF($B123=" ","",IF(ISERROR(1/VLOOKUP($B123,'Justerad allokering kvv'!$B$1:$AG$700,MATCH(R$1,'Justerad allokering kvv'!$B$1:$AF$1,0),FALSE)),VLOOKUP($B123,'Allokerad kvv'!$B$2:$AV$700,MATCH(R$1,'Allokerad kvv'!$B$1:$AV$1,0),FALSE),VLOOKUP($B123,'Justerad allokering kvv'!$B$1:$AG$700,MATCH(R$1,'Justerad allokering kvv'!$B$1:$AF$1,0),FALSE)))</f>
        <v>2.2999999999999998</v>
      </c>
      <c r="S123">
        <f>IF($B123=" ","",IF(ISERROR(1/VLOOKUP($B123,'Justerad allokering kvv'!$B$1:$AG$700,MATCH(S$1,'Justerad allokering kvv'!$B$1:$AF$1,0),FALSE)),VLOOKUP($B123,'Allokerad kvv'!$B$2:$AV$700,MATCH(S$1,'Allokerad kvv'!$B$1:$AV$1,0),FALSE),VLOOKUP($B123,'Justerad allokering kvv'!$B$1:$AG$700,MATCH(S$1,'Justerad allokering kvv'!$B$1:$AF$1,0),FALSE)))</f>
        <v>0</v>
      </c>
      <c r="T123">
        <f>IF($B123=" ","",IF(ISERROR(1/VLOOKUP($B123,'Justerad allokering kvv'!$B$1:$AG$700,MATCH(T$1,'Justerad allokering kvv'!$B$1:$AF$1,0),FALSE)),VLOOKUP($B123,'Allokerad kvv'!$B$2:$AV$700,MATCH(T$1,'Allokerad kvv'!$B$1:$AV$1,0),FALSE),VLOOKUP($B123,'Justerad allokering kvv'!$B$1:$AG$700,MATCH(T$1,'Justerad allokering kvv'!$B$1:$AF$1,0),FALSE)))</f>
        <v>0</v>
      </c>
      <c r="U123">
        <f>IF($B123=" ","",IF(ISERROR(1/VLOOKUP($B123,'Justerad allokering kvv'!$B$1:$AG$700,MATCH(U$1,'Justerad allokering kvv'!$B$1:$AF$1,0),FALSE)),VLOOKUP($B123,'Allokerad kvv'!$B$2:$AV$700,MATCH(U$1,'Allokerad kvv'!$B$1:$AV$1,0),FALSE),VLOOKUP($B123,'Justerad allokering kvv'!$B$1:$AG$700,MATCH(U$1,'Justerad allokering kvv'!$B$1:$AF$1,0),FALSE)))</f>
        <v>0</v>
      </c>
      <c r="V123">
        <f>IF($B123=" ","",IF(ISERROR(1/VLOOKUP($B123,'Justerad allokering kvv'!$B$1:$AG$700,MATCH(V$1,'Justerad allokering kvv'!$B$1:$AF$1,0),FALSE)),VLOOKUP($B123,'Allokerad kvv'!$B$2:$AV$700,MATCH(V$1,'Allokerad kvv'!$B$1:$AV$1,0),FALSE),VLOOKUP($B123,'Justerad allokering kvv'!$B$1:$AG$700,MATCH(V$1,'Justerad allokering kvv'!$B$1:$AF$1,0),FALSE)))</f>
        <v>0</v>
      </c>
      <c r="W123">
        <f>IF($B123=" ","",IF(ISERROR(1/VLOOKUP($B123,'Justerad allokering kvv'!$B$1:$AG$700,MATCH(W$1,'Justerad allokering kvv'!$B$1:$AF$1,0),FALSE)),VLOOKUP($B123,'Allokerad kvv'!$B$2:$AV$700,MATCH(W$1,'Allokerad kvv'!$B$1:$AV$1,0),FALSE),VLOOKUP($B123,'Justerad allokering kvv'!$B$1:$AG$700,MATCH(W$1,'Justerad allokering kvv'!$B$1:$AF$1,0),FALSE)))</f>
        <v>0</v>
      </c>
      <c r="X123">
        <f>IF($B123=" ","",IF(ISERROR(1/VLOOKUP($B123,'Justerad allokering kvv'!$B$1:$AG$700,MATCH(X$1,'Justerad allokering kvv'!$B$1:$AF$1,0),FALSE)),VLOOKUP($B123,'Allokerad kvv'!$B$2:$AV$700,MATCH(X$1,'Allokerad kvv'!$B$1:$AV$1,0),FALSE),VLOOKUP($B123,'Justerad allokering kvv'!$B$1:$AG$700,MATCH(X$1,'Justerad allokering kvv'!$B$1:$AF$1,0),FALSE)))</f>
        <v>0</v>
      </c>
      <c r="Y123">
        <f>IF($B123=" ","",IF(ISERROR(1/VLOOKUP($B123,'Justerad allokering kvv'!$B$1:$AG$700,MATCH(Y$1,'Justerad allokering kvv'!$B$1:$AF$1,0),FALSE)),VLOOKUP($B123,'Allokerad kvv'!$B$2:$AV$700,MATCH(Y$1,'Allokerad kvv'!$B$1:$AV$1,0),FALSE),VLOOKUP($B123,'Justerad allokering kvv'!$B$1:$AG$700,MATCH(Y$1,'Justerad allokering kvv'!$B$1:$AF$1,0),FALSE)))</f>
        <v>14.439</v>
      </c>
      <c r="AB123">
        <f>IFERROR(VLOOKUP($B123,Kraftvärmeprod!$B$1:$AO$424,MATCH("Tillförd energi från rökgaskondensering (GWh)",Kraftvärmeprod!$B$1:$AG$1,0),FALSE)/1,0)</f>
        <v>30.318999999999999</v>
      </c>
      <c r="AE123" s="122">
        <f t="shared" si="4"/>
        <v>128.87699999999998</v>
      </c>
      <c r="AG123">
        <f t="shared" si="5"/>
        <v>126.57699999999998</v>
      </c>
      <c r="AH123">
        <f t="shared" si="6"/>
        <v>96.257999999999981</v>
      </c>
      <c r="AI123">
        <f>IF(AH123=0,"",AH123/VLOOKUP(B123,Kraftvärmeprod!$B$1:$BC$480,MATCH("Summa tillförd energi exklusive rökgaskondensering",Kraftvärmeprod!$B$1:$BC$1,0),FALSE))</f>
        <v>0.72704064291486958</v>
      </c>
      <c r="AK123">
        <f t="shared" si="7"/>
        <v>96.25800000000001</v>
      </c>
    </row>
    <row r="124" spans="1:37" x14ac:dyDescent="0.25">
      <c r="A124" s="2" t="s">
        <v>193</v>
      </c>
      <c r="B124" s="2" t="s">
        <v>193</v>
      </c>
      <c r="C124">
        <f>IF($B124=" ","",IF(ISERROR(1/VLOOKUP($B124,'Justerad allokering kvv'!$B$1:$AG$700,MATCH(C$1,'Justerad allokering kvv'!$B$1:$AF$1,0),FALSE)),VLOOKUP($B124,'Allokerad kvv'!$B$2:$AV$700,MATCH(C$1,'Allokerad kvv'!$B$1:$AV$1,0),FALSE),VLOOKUP($B124,'Justerad allokering kvv'!$B$1:$AG$700,MATCH(C$1,'Justerad allokering kvv'!$B$1:$AF$1,0),FALSE)))</f>
        <v>0</v>
      </c>
      <c r="D124">
        <f>IF($B124=" ","",IF(ISERROR(1/VLOOKUP($B124,'Justerad allokering kvv'!$B$1:$AG$700,MATCH(D$1,'Justerad allokering kvv'!$B$1:$AF$1,0),FALSE)),VLOOKUP($B124,'Allokerad kvv'!$B$2:$AV$700,MATCH(D$1,'Allokerad kvv'!$B$1:$AV$1,0),FALSE),VLOOKUP($B124,'Justerad allokering kvv'!$B$1:$AG$700,MATCH(D$1,'Justerad allokering kvv'!$B$1:$AF$1,0),FALSE)))</f>
        <v>0</v>
      </c>
      <c r="E124">
        <f>IF($B124=" ","",IF(ISERROR(1/VLOOKUP($B124,'Justerad allokering kvv'!$B$1:$AG$700,MATCH(E$1,'Justerad allokering kvv'!$B$1:$AF$1,0),FALSE)),VLOOKUP($B124,'Allokerad kvv'!$B$2:$AV$700,MATCH(E$1,'Allokerad kvv'!$B$1:$AV$1,0),FALSE),VLOOKUP($B124,'Justerad allokering kvv'!$B$1:$AG$700,MATCH(E$1,'Justerad allokering kvv'!$B$1:$AF$1,0),FALSE)))</f>
        <v>0</v>
      </c>
      <c r="F124">
        <f>IF($B124=" ","",IF(ISERROR(1/VLOOKUP($B124,'Justerad allokering kvv'!$B$1:$AG$700,MATCH(F$1,'Justerad allokering kvv'!$B$1:$AF$1,0),FALSE)),VLOOKUP($B124,'Allokerad kvv'!$B$2:$AV$700,MATCH(F$1,'Allokerad kvv'!$B$1:$AV$1,0),FALSE),VLOOKUP($B124,'Justerad allokering kvv'!$B$1:$AG$700,MATCH(F$1,'Justerad allokering kvv'!$B$1:$AF$1,0),FALSE)))</f>
        <v>0</v>
      </c>
      <c r="G124">
        <f>IF($B124=" ","",IF(ISERROR(1/VLOOKUP($B124,'Justerad allokering kvv'!$B$1:$AG$700,MATCH(G$1,'Justerad allokering kvv'!$B$1:$AF$1,0),FALSE)),VLOOKUP($B124,'Allokerad kvv'!$B$2:$AV$700,MATCH(G$1,'Allokerad kvv'!$B$1:$AV$1,0),FALSE),VLOOKUP($B124,'Justerad allokering kvv'!$B$1:$AG$700,MATCH(G$1,'Justerad allokering kvv'!$B$1:$AF$1,0),FALSE)))</f>
        <v>0</v>
      </c>
      <c r="H124">
        <f>IF($B124=" ","",IF(ISERROR(1/VLOOKUP($B124,'Justerad allokering kvv'!$B$1:$AG$700,MATCH(H$1,'Justerad allokering kvv'!$B$1:$AF$1,0),FALSE)),VLOOKUP($B124,'Allokerad kvv'!$B$2:$AV$700,MATCH(H$1,'Allokerad kvv'!$B$1:$AV$1,0),FALSE),VLOOKUP($B124,'Justerad allokering kvv'!$B$1:$AG$700,MATCH(H$1,'Justerad allokering kvv'!$B$1:$AF$1,0),FALSE)))</f>
        <v>0</v>
      </c>
      <c r="I124">
        <f>IF($B124=" ","",IF(ISERROR(1/VLOOKUP($B124,'Justerad allokering kvv'!$B$1:$AG$700,MATCH(I$1,'Justerad allokering kvv'!$B$1:$AF$1,0),FALSE)),VLOOKUP($B124,'Allokerad kvv'!$B$2:$AV$700,MATCH(I$1,'Allokerad kvv'!$B$1:$AV$1,0),FALSE),VLOOKUP($B124,'Justerad allokering kvv'!$B$1:$AG$700,MATCH(I$1,'Justerad allokering kvv'!$B$1:$AF$1,0),FALSE)))</f>
        <v>0</v>
      </c>
      <c r="J124">
        <f>IF($B124=" ","",IF(ISERROR(1/VLOOKUP($B124,'Justerad allokering kvv'!$B$1:$AG$700,MATCH(J$1,'Justerad allokering kvv'!$B$1:$AF$1,0),FALSE)),VLOOKUP($B124,'Allokerad kvv'!$B$2:$AV$700,MATCH(J$1,'Allokerad kvv'!$B$1:$AV$1,0),FALSE),VLOOKUP($B124,'Justerad allokering kvv'!$B$1:$AG$700,MATCH(J$1,'Justerad allokering kvv'!$B$1:$AF$1,0),FALSE)))</f>
        <v>0</v>
      </c>
      <c r="K124">
        <f>IF($B124=" ","",IF(ISERROR(1/VLOOKUP($B124,'Justerad allokering kvv'!$B$1:$AG$700,MATCH(K$1,'Justerad allokering kvv'!$B$1:$AF$1,0),FALSE)),VLOOKUP($B124,'Allokerad kvv'!$B$2:$AV$700,MATCH(K$1,'Allokerad kvv'!$B$1:$AV$1,0),FALSE),VLOOKUP($B124,'Justerad allokering kvv'!$B$1:$AG$700,MATCH(K$1,'Justerad allokering kvv'!$B$1:$AF$1,0),FALSE)))</f>
        <v>0</v>
      </c>
      <c r="L124">
        <f>IF($B124=" ","",IF(ISERROR(1/VLOOKUP($B124,'Justerad allokering kvv'!$B$1:$AG$700,MATCH(L$1,'Justerad allokering kvv'!$B$1:$AF$1,0),FALSE)),VLOOKUP($B124,'Allokerad kvv'!$B$2:$AV$700,MATCH(L$1,'Allokerad kvv'!$B$1:$AV$1,0),FALSE),VLOOKUP($B124,'Justerad allokering kvv'!$B$1:$AG$700,MATCH(L$1,'Justerad allokering kvv'!$B$1:$AF$1,0),FALSE)))</f>
        <v>0</v>
      </c>
      <c r="M124">
        <f>IF($B124=" ","",IF(ISERROR(1/VLOOKUP($B124,'Justerad allokering kvv'!$B$1:$AG$700,MATCH(M$1,'Justerad allokering kvv'!$B$1:$AF$1,0),FALSE)),VLOOKUP($B124,'Allokerad kvv'!$B$2:$AV$700,MATCH(M$1,'Allokerad kvv'!$B$1:$AV$1,0),FALSE),VLOOKUP($B124,'Justerad allokering kvv'!$B$1:$AG$700,MATCH(M$1,'Justerad allokering kvv'!$B$1:$AF$1,0),FALSE)))</f>
        <v>0</v>
      </c>
      <c r="N124">
        <f>IF($B124=" ","",IF(ISERROR(1/VLOOKUP($B124,'Justerad allokering kvv'!$B$1:$AG$700,MATCH(N$1,'Justerad allokering kvv'!$B$1:$AF$1,0),FALSE)),VLOOKUP($B124,'Allokerad kvv'!$B$2:$AV$700,MATCH(N$1,'Allokerad kvv'!$B$1:$AV$1,0),FALSE),VLOOKUP($B124,'Justerad allokering kvv'!$B$1:$AG$700,MATCH(N$1,'Justerad allokering kvv'!$B$1:$AF$1,0),FALSE)))</f>
        <v>0</v>
      </c>
      <c r="O124">
        <f>IF($B124=" ","",IF(ISERROR(1/VLOOKUP($B124,'Justerad allokering kvv'!$B$1:$AG$700,MATCH(O$1,'Justerad allokering kvv'!$B$1:$AF$1,0),FALSE)),VLOOKUP($B124,'Allokerad kvv'!$B$2:$AV$700,MATCH(O$1,'Allokerad kvv'!$B$1:$AV$1,0),FALSE),VLOOKUP($B124,'Justerad allokering kvv'!$B$1:$AG$700,MATCH(O$1,'Justerad allokering kvv'!$B$1:$AF$1,0),FALSE)))</f>
        <v>0</v>
      </c>
      <c r="P124">
        <f>IF($B124=" ","",IF(ISERROR(1/VLOOKUP($B124,'Justerad allokering kvv'!$B$1:$AG$700,MATCH(P$1,'Justerad allokering kvv'!$B$1:$AF$1,0),FALSE)),VLOOKUP($B124,'Allokerad kvv'!$B$2:$AV$700,MATCH(P$1,'Allokerad kvv'!$B$1:$AV$1,0),FALSE),VLOOKUP($B124,'Justerad allokering kvv'!$B$1:$AG$700,MATCH(P$1,'Justerad allokering kvv'!$B$1:$AF$1,0),FALSE)))</f>
        <v>0</v>
      </c>
      <c r="Q124">
        <f>IF($B124=" ","",IF(ISERROR(1/VLOOKUP($B124,'Justerad allokering kvv'!$B$1:$AG$700,MATCH(Q$1,'Justerad allokering kvv'!$B$1:$AF$1,0),FALSE)),VLOOKUP($B124,'Allokerad kvv'!$B$2:$AV$700,MATCH(Q$1,'Allokerad kvv'!$B$1:$AV$1,0),FALSE),VLOOKUP($B124,'Justerad allokering kvv'!$B$1:$AG$700,MATCH(Q$1,'Justerad allokering kvv'!$B$1:$AF$1,0),FALSE)))</f>
        <v>0</v>
      </c>
      <c r="R124">
        <f>IF($B124=" ","",IF(ISERROR(1/VLOOKUP($B124,'Justerad allokering kvv'!$B$1:$AG$700,MATCH(R$1,'Justerad allokering kvv'!$B$1:$AF$1,0),FALSE)),VLOOKUP($B124,'Allokerad kvv'!$B$2:$AV$700,MATCH(R$1,'Allokerad kvv'!$B$1:$AV$1,0),FALSE),VLOOKUP($B124,'Justerad allokering kvv'!$B$1:$AG$700,MATCH(R$1,'Justerad allokering kvv'!$B$1:$AF$1,0),FALSE)))</f>
        <v>0</v>
      </c>
      <c r="S124">
        <f>IF($B124=" ","",IF(ISERROR(1/VLOOKUP($B124,'Justerad allokering kvv'!$B$1:$AG$700,MATCH(S$1,'Justerad allokering kvv'!$B$1:$AF$1,0),FALSE)),VLOOKUP($B124,'Allokerad kvv'!$B$2:$AV$700,MATCH(S$1,'Allokerad kvv'!$B$1:$AV$1,0),FALSE),VLOOKUP($B124,'Justerad allokering kvv'!$B$1:$AG$700,MATCH(S$1,'Justerad allokering kvv'!$B$1:$AF$1,0),FALSE)))</f>
        <v>0</v>
      </c>
      <c r="T124">
        <f>IF($B124=" ","",IF(ISERROR(1/VLOOKUP($B124,'Justerad allokering kvv'!$B$1:$AG$700,MATCH(T$1,'Justerad allokering kvv'!$B$1:$AF$1,0),FALSE)),VLOOKUP($B124,'Allokerad kvv'!$B$2:$AV$700,MATCH(T$1,'Allokerad kvv'!$B$1:$AV$1,0),FALSE),VLOOKUP($B124,'Justerad allokering kvv'!$B$1:$AG$700,MATCH(T$1,'Justerad allokering kvv'!$B$1:$AF$1,0),FALSE)))</f>
        <v>0</v>
      </c>
      <c r="U124">
        <f>IF($B124=" ","",IF(ISERROR(1/VLOOKUP($B124,'Justerad allokering kvv'!$B$1:$AG$700,MATCH(U$1,'Justerad allokering kvv'!$B$1:$AF$1,0),FALSE)),VLOOKUP($B124,'Allokerad kvv'!$B$2:$AV$700,MATCH(U$1,'Allokerad kvv'!$B$1:$AV$1,0),FALSE),VLOOKUP($B124,'Justerad allokering kvv'!$B$1:$AG$700,MATCH(U$1,'Justerad allokering kvv'!$B$1:$AF$1,0),FALSE)))</f>
        <v>0</v>
      </c>
      <c r="V124">
        <f>IF($B124=" ","",IF(ISERROR(1/VLOOKUP($B124,'Justerad allokering kvv'!$B$1:$AG$700,MATCH(V$1,'Justerad allokering kvv'!$B$1:$AF$1,0),FALSE)),VLOOKUP($B124,'Allokerad kvv'!$B$2:$AV$700,MATCH(V$1,'Allokerad kvv'!$B$1:$AV$1,0),FALSE),VLOOKUP($B124,'Justerad allokering kvv'!$B$1:$AG$700,MATCH(V$1,'Justerad allokering kvv'!$B$1:$AF$1,0),FALSE)))</f>
        <v>0</v>
      </c>
      <c r="W124">
        <f>IF($B124=" ","",IF(ISERROR(1/VLOOKUP($B124,'Justerad allokering kvv'!$B$1:$AG$700,MATCH(W$1,'Justerad allokering kvv'!$B$1:$AF$1,0),FALSE)),VLOOKUP($B124,'Allokerad kvv'!$B$2:$AV$700,MATCH(W$1,'Allokerad kvv'!$B$1:$AV$1,0),FALSE),VLOOKUP($B124,'Justerad allokering kvv'!$B$1:$AG$700,MATCH(W$1,'Justerad allokering kvv'!$B$1:$AF$1,0),FALSE)))</f>
        <v>0</v>
      </c>
      <c r="X124">
        <f>IF($B124=" ","",IF(ISERROR(1/VLOOKUP($B124,'Justerad allokering kvv'!$B$1:$AG$700,MATCH(X$1,'Justerad allokering kvv'!$B$1:$AF$1,0),FALSE)),VLOOKUP($B124,'Allokerad kvv'!$B$2:$AV$700,MATCH(X$1,'Allokerad kvv'!$B$1:$AV$1,0),FALSE),VLOOKUP($B124,'Justerad allokering kvv'!$B$1:$AG$700,MATCH(X$1,'Justerad allokering kvv'!$B$1:$AF$1,0),FALSE)))</f>
        <v>0</v>
      </c>
      <c r="Y124">
        <f>IF($B124=" ","",IF(ISERROR(1/VLOOKUP($B124,'Justerad allokering kvv'!$B$1:$AG$700,MATCH(Y$1,'Justerad allokering kvv'!$B$1:$AF$1,0),FALSE)),VLOOKUP($B124,'Allokerad kvv'!$B$2:$AV$700,MATCH(Y$1,'Allokerad kvv'!$B$1:$AV$1,0),FALSE),VLOOKUP($B124,'Justerad allokering kvv'!$B$1:$AG$700,MATCH(Y$1,'Justerad allokering kvv'!$B$1:$AF$1,0),FALSE)))</f>
        <v>0</v>
      </c>
      <c r="AB124">
        <f>IFERROR(VLOOKUP($B124,Kraftvärmeprod!$B$1:$AO$424,MATCH("Tillförd energi från rökgaskondensering (GWh)",Kraftvärmeprod!$B$1:$AG$1,0),FALSE)/1,0)</f>
        <v>0</v>
      </c>
      <c r="AE124" s="122">
        <f t="shared" si="4"/>
        <v>0</v>
      </c>
      <c r="AG124">
        <f t="shared" si="5"/>
        <v>0</v>
      </c>
      <c r="AH124">
        <f t="shared" si="6"/>
        <v>0</v>
      </c>
      <c r="AI124" t="str">
        <f>IF(AH124=0,"",AH124/VLOOKUP(B124,Kraftvärmeprod!$B$1:$BC$480,MATCH("Summa tillförd energi exklusive rökgaskondensering",Kraftvärmeprod!$B$1:$BC$1,0),FALSE))</f>
        <v/>
      </c>
      <c r="AK124">
        <f t="shared" si="7"/>
        <v>0</v>
      </c>
    </row>
    <row r="125" spans="1:37" x14ac:dyDescent="0.25">
      <c r="A125" s="2" t="s">
        <v>193</v>
      </c>
      <c r="B125" s="2" t="s">
        <v>197</v>
      </c>
      <c r="C125">
        <f>IF($B125=" ","",IF(ISERROR(1/VLOOKUP($B125,'Justerad allokering kvv'!$B$1:$AG$700,MATCH(C$1,'Justerad allokering kvv'!$B$1:$AF$1,0),FALSE)),VLOOKUP($B125,'Allokerad kvv'!$B$2:$AV$700,MATCH(C$1,'Allokerad kvv'!$B$1:$AV$1,0),FALSE),VLOOKUP($B125,'Justerad allokering kvv'!$B$1:$AG$700,MATCH(C$1,'Justerad allokering kvv'!$B$1:$AF$1,0),FALSE)))</f>
        <v>0</v>
      </c>
      <c r="D125">
        <f>IF($B125=" ","",IF(ISERROR(1/VLOOKUP($B125,'Justerad allokering kvv'!$B$1:$AG$700,MATCH(D$1,'Justerad allokering kvv'!$B$1:$AF$1,0),FALSE)),VLOOKUP($B125,'Allokerad kvv'!$B$2:$AV$700,MATCH(D$1,'Allokerad kvv'!$B$1:$AV$1,0),FALSE),VLOOKUP($B125,'Justerad allokering kvv'!$B$1:$AG$700,MATCH(D$1,'Justerad allokering kvv'!$B$1:$AF$1,0),FALSE)))</f>
        <v>0</v>
      </c>
      <c r="E125">
        <f>IF($B125=" ","",IF(ISERROR(1/VLOOKUP($B125,'Justerad allokering kvv'!$B$1:$AG$700,MATCH(E$1,'Justerad allokering kvv'!$B$1:$AF$1,0),FALSE)),VLOOKUP($B125,'Allokerad kvv'!$B$2:$AV$700,MATCH(E$1,'Allokerad kvv'!$B$1:$AV$1,0),FALSE),VLOOKUP($B125,'Justerad allokering kvv'!$B$1:$AG$700,MATCH(E$1,'Justerad allokering kvv'!$B$1:$AF$1,0),FALSE)))</f>
        <v>0</v>
      </c>
      <c r="F125">
        <f>IF($B125=" ","",IF(ISERROR(1/VLOOKUP($B125,'Justerad allokering kvv'!$B$1:$AG$700,MATCH(F$1,'Justerad allokering kvv'!$B$1:$AF$1,0),FALSE)),VLOOKUP($B125,'Allokerad kvv'!$B$2:$AV$700,MATCH(F$1,'Allokerad kvv'!$B$1:$AV$1,0),FALSE),VLOOKUP($B125,'Justerad allokering kvv'!$B$1:$AG$700,MATCH(F$1,'Justerad allokering kvv'!$B$1:$AF$1,0),FALSE)))</f>
        <v>0</v>
      </c>
      <c r="G125">
        <f>IF($B125=" ","",IF(ISERROR(1/VLOOKUP($B125,'Justerad allokering kvv'!$B$1:$AG$700,MATCH(G$1,'Justerad allokering kvv'!$B$1:$AF$1,0),FALSE)),VLOOKUP($B125,'Allokerad kvv'!$B$2:$AV$700,MATCH(G$1,'Allokerad kvv'!$B$1:$AV$1,0),FALSE),VLOOKUP($B125,'Justerad allokering kvv'!$B$1:$AG$700,MATCH(G$1,'Justerad allokering kvv'!$B$1:$AF$1,0),FALSE)))</f>
        <v>0</v>
      </c>
      <c r="H125">
        <f>IF($B125=" ","",IF(ISERROR(1/VLOOKUP($B125,'Justerad allokering kvv'!$B$1:$AG$700,MATCH(H$1,'Justerad allokering kvv'!$B$1:$AF$1,0),FALSE)),VLOOKUP($B125,'Allokerad kvv'!$B$2:$AV$700,MATCH(H$1,'Allokerad kvv'!$B$1:$AV$1,0),FALSE),VLOOKUP($B125,'Justerad allokering kvv'!$B$1:$AG$700,MATCH(H$1,'Justerad allokering kvv'!$B$1:$AF$1,0),FALSE)))</f>
        <v>0</v>
      </c>
      <c r="I125">
        <f>IF($B125=" ","",IF(ISERROR(1/VLOOKUP($B125,'Justerad allokering kvv'!$B$1:$AG$700,MATCH(I$1,'Justerad allokering kvv'!$B$1:$AF$1,0),FALSE)),VLOOKUP($B125,'Allokerad kvv'!$B$2:$AV$700,MATCH(I$1,'Allokerad kvv'!$B$1:$AV$1,0),FALSE),VLOOKUP($B125,'Justerad allokering kvv'!$B$1:$AG$700,MATCH(I$1,'Justerad allokering kvv'!$B$1:$AF$1,0),FALSE)))</f>
        <v>0</v>
      </c>
      <c r="J125">
        <f>IF($B125=" ","",IF(ISERROR(1/VLOOKUP($B125,'Justerad allokering kvv'!$B$1:$AG$700,MATCH(J$1,'Justerad allokering kvv'!$B$1:$AF$1,0),FALSE)),VLOOKUP($B125,'Allokerad kvv'!$B$2:$AV$700,MATCH(J$1,'Allokerad kvv'!$B$1:$AV$1,0),FALSE),VLOOKUP($B125,'Justerad allokering kvv'!$B$1:$AG$700,MATCH(J$1,'Justerad allokering kvv'!$B$1:$AF$1,0),FALSE)))</f>
        <v>0</v>
      </c>
      <c r="K125">
        <f>IF($B125=" ","",IF(ISERROR(1/VLOOKUP($B125,'Justerad allokering kvv'!$B$1:$AG$700,MATCH(K$1,'Justerad allokering kvv'!$B$1:$AF$1,0),FALSE)),VLOOKUP($B125,'Allokerad kvv'!$B$2:$AV$700,MATCH(K$1,'Allokerad kvv'!$B$1:$AV$1,0),FALSE),VLOOKUP($B125,'Justerad allokering kvv'!$B$1:$AG$700,MATCH(K$1,'Justerad allokering kvv'!$B$1:$AF$1,0),FALSE)))</f>
        <v>0</v>
      </c>
      <c r="L125">
        <f>IF($B125=" ","",IF(ISERROR(1/VLOOKUP($B125,'Justerad allokering kvv'!$B$1:$AG$700,MATCH(L$1,'Justerad allokering kvv'!$B$1:$AF$1,0),FALSE)),VLOOKUP($B125,'Allokerad kvv'!$B$2:$AV$700,MATCH(L$1,'Allokerad kvv'!$B$1:$AV$1,0),FALSE),VLOOKUP($B125,'Justerad allokering kvv'!$B$1:$AG$700,MATCH(L$1,'Justerad allokering kvv'!$B$1:$AF$1,0),FALSE)))</f>
        <v>0</v>
      </c>
      <c r="M125">
        <f>IF($B125=" ","",IF(ISERROR(1/VLOOKUP($B125,'Justerad allokering kvv'!$B$1:$AG$700,MATCH(M$1,'Justerad allokering kvv'!$B$1:$AF$1,0),FALSE)),VLOOKUP($B125,'Allokerad kvv'!$B$2:$AV$700,MATCH(M$1,'Allokerad kvv'!$B$1:$AV$1,0),FALSE),VLOOKUP($B125,'Justerad allokering kvv'!$B$1:$AG$700,MATCH(M$1,'Justerad allokering kvv'!$B$1:$AF$1,0),FALSE)))</f>
        <v>0</v>
      </c>
      <c r="N125">
        <f>IF($B125=" ","",IF(ISERROR(1/VLOOKUP($B125,'Justerad allokering kvv'!$B$1:$AG$700,MATCH(N$1,'Justerad allokering kvv'!$B$1:$AF$1,0),FALSE)),VLOOKUP($B125,'Allokerad kvv'!$B$2:$AV$700,MATCH(N$1,'Allokerad kvv'!$B$1:$AV$1,0),FALSE),VLOOKUP($B125,'Justerad allokering kvv'!$B$1:$AG$700,MATCH(N$1,'Justerad allokering kvv'!$B$1:$AF$1,0),FALSE)))</f>
        <v>0</v>
      </c>
      <c r="O125">
        <f>IF($B125=" ","",IF(ISERROR(1/VLOOKUP($B125,'Justerad allokering kvv'!$B$1:$AG$700,MATCH(O$1,'Justerad allokering kvv'!$B$1:$AF$1,0),FALSE)),VLOOKUP($B125,'Allokerad kvv'!$B$2:$AV$700,MATCH(O$1,'Allokerad kvv'!$B$1:$AV$1,0),FALSE),VLOOKUP($B125,'Justerad allokering kvv'!$B$1:$AG$700,MATCH(O$1,'Justerad allokering kvv'!$B$1:$AF$1,0),FALSE)))</f>
        <v>0</v>
      </c>
      <c r="P125">
        <f>IF($B125=" ","",IF(ISERROR(1/VLOOKUP($B125,'Justerad allokering kvv'!$B$1:$AG$700,MATCH(P$1,'Justerad allokering kvv'!$B$1:$AF$1,0),FALSE)),VLOOKUP($B125,'Allokerad kvv'!$B$2:$AV$700,MATCH(P$1,'Allokerad kvv'!$B$1:$AV$1,0),FALSE),VLOOKUP($B125,'Justerad allokering kvv'!$B$1:$AG$700,MATCH(P$1,'Justerad allokering kvv'!$B$1:$AF$1,0),FALSE)))</f>
        <v>0</v>
      </c>
      <c r="Q125">
        <f>IF($B125=" ","",IF(ISERROR(1/VLOOKUP($B125,'Justerad allokering kvv'!$B$1:$AG$700,MATCH(Q$1,'Justerad allokering kvv'!$B$1:$AF$1,0),FALSE)),VLOOKUP($B125,'Allokerad kvv'!$B$2:$AV$700,MATCH(Q$1,'Allokerad kvv'!$B$1:$AV$1,0),FALSE),VLOOKUP($B125,'Justerad allokering kvv'!$B$1:$AG$700,MATCH(Q$1,'Justerad allokering kvv'!$B$1:$AF$1,0),FALSE)))</f>
        <v>0</v>
      </c>
      <c r="R125">
        <f>IF($B125=" ","",IF(ISERROR(1/VLOOKUP($B125,'Justerad allokering kvv'!$B$1:$AG$700,MATCH(R$1,'Justerad allokering kvv'!$B$1:$AF$1,0),FALSE)),VLOOKUP($B125,'Allokerad kvv'!$B$2:$AV$700,MATCH(R$1,'Allokerad kvv'!$B$1:$AV$1,0),FALSE),VLOOKUP($B125,'Justerad allokering kvv'!$B$1:$AG$700,MATCH(R$1,'Justerad allokering kvv'!$B$1:$AF$1,0),FALSE)))</f>
        <v>0</v>
      </c>
      <c r="S125">
        <f>IF($B125=" ","",IF(ISERROR(1/VLOOKUP($B125,'Justerad allokering kvv'!$B$1:$AG$700,MATCH(S$1,'Justerad allokering kvv'!$B$1:$AF$1,0),FALSE)),VLOOKUP($B125,'Allokerad kvv'!$B$2:$AV$700,MATCH(S$1,'Allokerad kvv'!$B$1:$AV$1,0),FALSE),VLOOKUP($B125,'Justerad allokering kvv'!$B$1:$AG$700,MATCH(S$1,'Justerad allokering kvv'!$B$1:$AF$1,0),FALSE)))</f>
        <v>0</v>
      </c>
      <c r="T125">
        <f>IF($B125=" ","",IF(ISERROR(1/VLOOKUP($B125,'Justerad allokering kvv'!$B$1:$AG$700,MATCH(T$1,'Justerad allokering kvv'!$B$1:$AF$1,0),FALSE)),VLOOKUP($B125,'Allokerad kvv'!$B$2:$AV$700,MATCH(T$1,'Allokerad kvv'!$B$1:$AV$1,0),FALSE),VLOOKUP($B125,'Justerad allokering kvv'!$B$1:$AG$700,MATCH(T$1,'Justerad allokering kvv'!$B$1:$AF$1,0),FALSE)))</f>
        <v>0</v>
      </c>
      <c r="U125">
        <f>IF($B125=" ","",IF(ISERROR(1/VLOOKUP($B125,'Justerad allokering kvv'!$B$1:$AG$700,MATCH(U$1,'Justerad allokering kvv'!$B$1:$AF$1,0),FALSE)),VLOOKUP($B125,'Allokerad kvv'!$B$2:$AV$700,MATCH(U$1,'Allokerad kvv'!$B$1:$AV$1,0),FALSE),VLOOKUP($B125,'Justerad allokering kvv'!$B$1:$AG$700,MATCH(U$1,'Justerad allokering kvv'!$B$1:$AF$1,0),FALSE)))</f>
        <v>0</v>
      </c>
      <c r="V125">
        <f>IF($B125=" ","",IF(ISERROR(1/VLOOKUP($B125,'Justerad allokering kvv'!$B$1:$AG$700,MATCH(V$1,'Justerad allokering kvv'!$B$1:$AF$1,0),FALSE)),VLOOKUP($B125,'Allokerad kvv'!$B$2:$AV$700,MATCH(V$1,'Allokerad kvv'!$B$1:$AV$1,0),FALSE),VLOOKUP($B125,'Justerad allokering kvv'!$B$1:$AG$700,MATCH(V$1,'Justerad allokering kvv'!$B$1:$AF$1,0),FALSE)))</f>
        <v>0</v>
      </c>
      <c r="W125">
        <f>IF($B125=" ","",IF(ISERROR(1/VLOOKUP($B125,'Justerad allokering kvv'!$B$1:$AG$700,MATCH(W$1,'Justerad allokering kvv'!$B$1:$AF$1,0),FALSE)),VLOOKUP($B125,'Allokerad kvv'!$B$2:$AV$700,MATCH(W$1,'Allokerad kvv'!$B$1:$AV$1,0),FALSE),VLOOKUP($B125,'Justerad allokering kvv'!$B$1:$AG$700,MATCH(W$1,'Justerad allokering kvv'!$B$1:$AF$1,0),FALSE)))</f>
        <v>0</v>
      </c>
      <c r="X125">
        <f>IF($B125=" ","",IF(ISERROR(1/VLOOKUP($B125,'Justerad allokering kvv'!$B$1:$AG$700,MATCH(X$1,'Justerad allokering kvv'!$B$1:$AF$1,0),FALSE)),VLOOKUP($B125,'Allokerad kvv'!$B$2:$AV$700,MATCH(X$1,'Allokerad kvv'!$B$1:$AV$1,0),FALSE),VLOOKUP($B125,'Justerad allokering kvv'!$B$1:$AG$700,MATCH(X$1,'Justerad allokering kvv'!$B$1:$AF$1,0),FALSE)))</f>
        <v>0</v>
      </c>
      <c r="Y125">
        <f>IF($B125=" ","",IF(ISERROR(1/VLOOKUP($B125,'Justerad allokering kvv'!$B$1:$AG$700,MATCH(Y$1,'Justerad allokering kvv'!$B$1:$AF$1,0),FALSE)),VLOOKUP($B125,'Allokerad kvv'!$B$2:$AV$700,MATCH(Y$1,'Allokerad kvv'!$B$1:$AV$1,0),FALSE),VLOOKUP($B125,'Justerad allokering kvv'!$B$1:$AG$700,MATCH(Y$1,'Justerad allokering kvv'!$B$1:$AF$1,0),FALSE)))</f>
        <v>0</v>
      </c>
      <c r="AB125">
        <f>IFERROR(VLOOKUP($B125,Kraftvärmeprod!$B$1:$AO$424,MATCH("Tillförd energi från rökgaskondensering (GWh)",Kraftvärmeprod!$B$1:$AG$1,0),FALSE)/1,0)</f>
        <v>0</v>
      </c>
      <c r="AE125" s="122">
        <f t="shared" si="4"/>
        <v>0</v>
      </c>
      <c r="AG125">
        <f t="shared" si="5"/>
        <v>0</v>
      </c>
      <c r="AH125">
        <f t="shared" si="6"/>
        <v>0</v>
      </c>
      <c r="AI125" t="str">
        <f>IF(AH125=0,"",AH125/VLOOKUP(B125,Kraftvärmeprod!$B$1:$BC$480,MATCH("Summa tillförd energi exklusive rökgaskondensering",Kraftvärmeprod!$B$1:$BC$1,0),FALSE))</f>
        <v/>
      </c>
      <c r="AK125">
        <f t="shared" si="7"/>
        <v>0</v>
      </c>
    </row>
    <row r="126" spans="1:37" x14ac:dyDescent="0.25">
      <c r="A126" s="2" t="s">
        <v>193</v>
      </c>
      <c r="B126" s="2" t="s">
        <v>198</v>
      </c>
      <c r="C126">
        <f>IF($B126=" ","",IF(ISERROR(1/VLOOKUP($B126,'Justerad allokering kvv'!$B$1:$AG$700,MATCH(C$1,'Justerad allokering kvv'!$B$1:$AF$1,0),FALSE)),VLOOKUP($B126,'Allokerad kvv'!$B$2:$AV$700,MATCH(C$1,'Allokerad kvv'!$B$1:$AV$1,0),FALSE),VLOOKUP($B126,'Justerad allokering kvv'!$B$1:$AG$700,MATCH(C$1,'Justerad allokering kvv'!$B$1:$AF$1,0),FALSE)))</f>
        <v>0</v>
      </c>
      <c r="D126">
        <f>IF($B126=" ","",IF(ISERROR(1/VLOOKUP($B126,'Justerad allokering kvv'!$B$1:$AG$700,MATCH(D$1,'Justerad allokering kvv'!$B$1:$AF$1,0),FALSE)),VLOOKUP($B126,'Allokerad kvv'!$B$2:$AV$700,MATCH(D$1,'Allokerad kvv'!$B$1:$AV$1,0),FALSE),VLOOKUP($B126,'Justerad allokering kvv'!$B$1:$AG$700,MATCH(D$1,'Justerad allokering kvv'!$B$1:$AF$1,0),FALSE)))</f>
        <v>0</v>
      </c>
      <c r="E126">
        <f>IF($B126=" ","",IF(ISERROR(1/VLOOKUP($B126,'Justerad allokering kvv'!$B$1:$AG$700,MATCH(E$1,'Justerad allokering kvv'!$B$1:$AF$1,0),FALSE)),VLOOKUP($B126,'Allokerad kvv'!$B$2:$AV$700,MATCH(E$1,'Allokerad kvv'!$B$1:$AV$1,0),FALSE),VLOOKUP($B126,'Justerad allokering kvv'!$B$1:$AG$700,MATCH(E$1,'Justerad allokering kvv'!$B$1:$AF$1,0),FALSE)))</f>
        <v>0</v>
      </c>
      <c r="F126">
        <f>IF($B126=" ","",IF(ISERROR(1/VLOOKUP($B126,'Justerad allokering kvv'!$B$1:$AG$700,MATCH(F$1,'Justerad allokering kvv'!$B$1:$AF$1,0),FALSE)),VLOOKUP($B126,'Allokerad kvv'!$B$2:$AV$700,MATCH(F$1,'Allokerad kvv'!$B$1:$AV$1,0),FALSE),VLOOKUP($B126,'Justerad allokering kvv'!$B$1:$AG$700,MATCH(F$1,'Justerad allokering kvv'!$B$1:$AF$1,0),FALSE)))</f>
        <v>0</v>
      </c>
      <c r="G126">
        <f>IF($B126=" ","",IF(ISERROR(1/VLOOKUP($B126,'Justerad allokering kvv'!$B$1:$AG$700,MATCH(G$1,'Justerad allokering kvv'!$B$1:$AF$1,0),FALSE)),VLOOKUP($B126,'Allokerad kvv'!$B$2:$AV$700,MATCH(G$1,'Allokerad kvv'!$B$1:$AV$1,0),FALSE),VLOOKUP($B126,'Justerad allokering kvv'!$B$1:$AG$700,MATCH(G$1,'Justerad allokering kvv'!$B$1:$AF$1,0),FALSE)))</f>
        <v>0</v>
      </c>
      <c r="H126">
        <f>IF($B126=" ","",IF(ISERROR(1/VLOOKUP($B126,'Justerad allokering kvv'!$B$1:$AG$700,MATCH(H$1,'Justerad allokering kvv'!$B$1:$AF$1,0),FALSE)),VLOOKUP($B126,'Allokerad kvv'!$B$2:$AV$700,MATCH(H$1,'Allokerad kvv'!$B$1:$AV$1,0),FALSE),VLOOKUP($B126,'Justerad allokering kvv'!$B$1:$AG$700,MATCH(H$1,'Justerad allokering kvv'!$B$1:$AF$1,0),FALSE)))</f>
        <v>0</v>
      </c>
      <c r="I126">
        <f>IF($B126=" ","",IF(ISERROR(1/VLOOKUP($B126,'Justerad allokering kvv'!$B$1:$AG$700,MATCH(I$1,'Justerad allokering kvv'!$B$1:$AF$1,0),FALSE)),VLOOKUP($B126,'Allokerad kvv'!$B$2:$AV$700,MATCH(I$1,'Allokerad kvv'!$B$1:$AV$1,0),FALSE),VLOOKUP($B126,'Justerad allokering kvv'!$B$1:$AG$700,MATCH(I$1,'Justerad allokering kvv'!$B$1:$AF$1,0),FALSE)))</f>
        <v>0</v>
      </c>
      <c r="J126">
        <f>IF($B126=" ","",IF(ISERROR(1/VLOOKUP($B126,'Justerad allokering kvv'!$B$1:$AG$700,MATCH(J$1,'Justerad allokering kvv'!$B$1:$AF$1,0),FALSE)),VLOOKUP($B126,'Allokerad kvv'!$B$2:$AV$700,MATCH(J$1,'Allokerad kvv'!$B$1:$AV$1,0),FALSE),VLOOKUP($B126,'Justerad allokering kvv'!$B$1:$AG$700,MATCH(J$1,'Justerad allokering kvv'!$B$1:$AF$1,0),FALSE)))</f>
        <v>0</v>
      </c>
      <c r="K126">
        <f>IF($B126=" ","",IF(ISERROR(1/VLOOKUP($B126,'Justerad allokering kvv'!$B$1:$AG$700,MATCH(K$1,'Justerad allokering kvv'!$B$1:$AF$1,0),FALSE)),VLOOKUP($B126,'Allokerad kvv'!$B$2:$AV$700,MATCH(K$1,'Allokerad kvv'!$B$1:$AV$1,0),FALSE),VLOOKUP($B126,'Justerad allokering kvv'!$B$1:$AG$700,MATCH(K$1,'Justerad allokering kvv'!$B$1:$AF$1,0),FALSE)))</f>
        <v>0</v>
      </c>
      <c r="L126">
        <f>IF($B126=" ","",IF(ISERROR(1/VLOOKUP($B126,'Justerad allokering kvv'!$B$1:$AG$700,MATCH(L$1,'Justerad allokering kvv'!$B$1:$AF$1,0),FALSE)),VLOOKUP($B126,'Allokerad kvv'!$B$2:$AV$700,MATCH(L$1,'Allokerad kvv'!$B$1:$AV$1,0),FALSE),VLOOKUP($B126,'Justerad allokering kvv'!$B$1:$AG$700,MATCH(L$1,'Justerad allokering kvv'!$B$1:$AF$1,0),FALSE)))</f>
        <v>0</v>
      </c>
      <c r="M126">
        <f>IF($B126=" ","",IF(ISERROR(1/VLOOKUP($B126,'Justerad allokering kvv'!$B$1:$AG$700,MATCH(M$1,'Justerad allokering kvv'!$B$1:$AF$1,0),FALSE)),VLOOKUP($B126,'Allokerad kvv'!$B$2:$AV$700,MATCH(M$1,'Allokerad kvv'!$B$1:$AV$1,0),FALSE),VLOOKUP($B126,'Justerad allokering kvv'!$B$1:$AG$700,MATCH(M$1,'Justerad allokering kvv'!$B$1:$AF$1,0),FALSE)))</f>
        <v>0</v>
      </c>
      <c r="N126">
        <f>IF($B126=" ","",IF(ISERROR(1/VLOOKUP($B126,'Justerad allokering kvv'!$B$1:$AG$700,MATCH(N$1,'Justerad allokering kvv'!$B$1:$AF$1,0),FALSE)),VLOOKUP($B126,'Allokerad kvv'!$B$2:$AV$700,MATCH(N$1,'Allokerad kvv'!$B$1:$AV$1,0),FALSE),VLOOKUP($B126,'Justerad allokering kvv'!$B$1:$AG$700,MATCH(N$1,'Justerad allokering kvv'!$B$1:$AF$1,0),FALSE)))</f>
        <v>0</v>
      </c>
      <c r="O126">
        <f>IF($B126=" ","",IF(ISERROR(1/VLOOKUP($B126,'Justerad allokering kvv'!$B$1:$AG$700,MATCH(O$1,'Justerad allokering kvv'!$B$1:$AF$1,0),FALSE)),VLOOKUP($B126,'Allokerad kvv'!$B$2:$AV$700,MATCH(O$1,'Allokerad kvv'!$B$1:$AV$1,0),FALSE),VLOOKUP($B126,'Justerad allokering kvv'!$B$1:$AG$700,MATCH(O$1,'Justerad allokering kvv'!$B$1:$AF$1,0),FALSE)))</f>
        <v>0</v>
      </c>
      <c r="P126">
        <f>IF($B126=" ","",IF(ISERROR(1/VLOOKUP($B126,'Justerad allokering kvv'!$B$1:$AG$700,MATCH(P$1,'Justerad allokering kvv'!$B$1:$AF$1,0),FALSE)),VLOOKUP($B126,'Allokerad kvv'!$B$2:$AV$700,MATCH(P$1,'Allokerad kvv'!$B$1:$AV$1,0),FALSE),VLOOKUP($B126,'Justerad allokering kvv'!$B$1:$AG$700,MATCH(P$1,'Justerad allokering kvv'!$B$1:$AF$1,0),FALSE)))</f>
        <v>0</v>
      </c>
      <c r="Q126">
        <f>IF($B126=" ","",IF(ISERROR(1/VLOOKUP($B126,'Justerad allokering kvv'!$B$1:$AG$700,MATCH(Q$1,'Justerad allokering kvv'!$B$1:$AF$1,0),FALSE)),VLOOKUP($B126,'Allokerad kvv'!$B$2:$AV$700,MATCH(Q$1,'Allokerad kvv'!$B$1:$AV$1,0),FALSE),VLOOKUP($B126,'Justerad allokering kvv'!$B$1:$AG$700,MATCH(Q$1,'Justerad allokering kvv'!$B$1:$AF$1,0),FALSE)))</f>
        <v>0</v>
      </c>
      <c r="R126">
        <f>IF($B126=" ","",IF(ISERROR(1/VLOOKUP($B126,'Justerad allokering kvv'!$B$1:$AG$700,MATCH(R$1,'Justerad allokering kvv'!$B$1:$AF$1,0),FALSE)),VLOOKUP($B126,'Allokerad kvv'!$B$2:$AV$700,MATCH(R$1,'Allokerad kvv'!$B$1:$AV$1,0),FALSE),VLOOKUP($B126,'Justerad allokering kvv'!$B$1:$AG$700,MATCH(R$1,'Justerad allokering kvv'!$B$1:$AF$1,0),FALSE)))</f>
        <v>0</v>
      </c>
      <c r="S126">
        <f>IF($B126=" ","",IF(ISERROR(1/VLOOKUP($B126,'Justerad allokering kvv'!$B$1:$AG$700,MATCH(S$1,'Justerad allokering kvv'!$B$1:$AF$1,0),FALSE)),VLOOKUP($B126,'Allokerad kvv'!$B$2:$AV$700,MATCH(S$1,'Allokerad kvv'!$B$1:$AV$1,0),FALSE),VLOOKUP($B126,'Justerad allokering kvv'!$B$1:$AG$700,MATCH(S$1,'Justerad allokering kvv'!$B$1:$AF$1,0),FALSE)))</f>
        <v>0</v>
      </c>
      <c r="T126">
        <f>IF($B126=" ","",IF(ISERROR(1/VLOOKUP($B126,'Justerad allokering kvv'!$B$1:$AG$700,MATCH(T$1,'Justerad allokering kvv'!$B$1:$AF$1,0),FALSE)),VLOOKUP($B126,'Allokerad kvv'!$B$2:$AV$700,MATCH(T$1,'Allokerad kvv'!$B$1:$AV$1,0),FALSE),VLOOKUP($B126,'Justerad allokering kvv'!$B$1:$AG$700,MATCH(T$1,'Justerad allokering kvv'!$B$1:$AF$1,0),FALSE)))</f>
        <v>0</v>
      </c>
      <c r="U126">
        <f>IF($B126=" ","",IF(ISERROR(1/VLOOKUP($B126,'Justerad allokering kvv'!$B$1:$AG$700,MATCH(U$1,'Justerad allokering kvv'!$B$1:$AF$1,0),FALSE)),VLOOKUP($B126,'Allokerad kvv'!$B$2:$AV$700,MATCH(U$1,'Allokerad kvv'!$B$1:$AV$1,0),FALSE),VLOOKUP($B126,'Justerad allokering kvv'!$B$1:$AG$700,MATCH(U$1,'Justerad allokering kvv'!$B$1:$AF$1,0),FALSE)))</f>
        <v>0</v>
      </c>
      <c r="V126">
        <f>IF($B126=" ","",IF(ISERROR(1/VLOOKUP($B126,'Justerad allokering kvv'!$B$1:$AG$700,MATCH(V$1,'Justerad allokering kvv'!$B$1:$AF$1,0),FALSE)),VLOOKUP($B126,'Allokerad kvv'!$B$2:$AV$700,MATCH(V$1,'Allokerad kvv'!$B$1:$AV$1,0),FALSE),VLOOKUP($B126,'Justerad allokering kvv'!$B$1:$AG$700,MATCH(V$1,'Justerad allokering kvv'!$B$1:$AF$1,0),FALSE)))</f>
        <v>0</v>
      </c>
      <c r="W126">
        <f>IF($B126=" ","",IF(ISERROR(1/VLOOKUP($B126,'Justerad allokering kvv'!$B$1:$AG$700,MATCH(W$1,'Justerad allokering kvv'!$B$1:$AF$1,0),FALSE)),VLOOKUP($B126,'Allokerad kvv'!$B$2:$AV$700,MATCH(W$1,'Allokerad kvv'!$B$1:$AV$1,0),FALSE),VLOOKUP($B126,'Justerad allokering kvv'!$B$1:$AG$700,MATCH(W$1,'Justerad allokering kvv'!$B$1:$AF$1,0),FALSE)))</f>
        <v>0</v>
      </c>
      <c r="X126">
        <f>IF($B126=" ","",IF(ISERROR(1/VLOOKUP($B126,'Justerad allokering kvv'!$B$1:$AG$700,MATCH(X$1,'Justerad allokering kvv'!$B$1:$AF$1,0),FALSE)),VLOOKUP($B126,'Allokerad kvv'!$B$2:$AV$700,MATCH(X$1,'Allokerad kvv'!$B$1:$AV$1,0),FALSE),VLOOKUP($B126,'Justerad allokering kvv'!$B$1:$AG$700,MATCH(X$1,'Justerad allokering kvv'!$B$1:$AF$1,0),FALSE)))</f>
        <v>0</v>
      </c>
      <c r="Y126">
        <f>IF($B126=" ","",IF(ISERROR(1/VLOOKUP($B126,'Justerad allokering kvv'!$B$1:$AG$700,MATCH(Y$1,'Justerad allokering kvv'!$B$1:$AF$1,0),FALSE)),VLOOKUP($B126,'Allokerad kvv'!$B$2:$AV$700,MATCH(Y$1,'Allokerad kvv'!$B$1:$AV$1,0),FALSE),VLOOKUP($B126,'Justerad allokering kvv'!$B$1:$AG$700,MATCH(Y$1,'Justerad allokering kvv'!$B$1:$AF$1,0),FALSE)))</f>
        <v>0</v>
      </c>
      <c r="AB126">
        <f>IFERROR(VLOOKUP($B126,Kraftvärmeprod!$B$1:$AO$424,MATCH("Tillförd energi från rökgaskondensering (GWh)",Kraftvärmeprod!$B$1:$AG$1,0),FALSE)/1,0)</f>
        <v>0</v>
      </c>
      <c r="AE126" s="122">
        <f t="shared" si="4"/>
        <v>0</v>
      </c>
      <c r="AG126">
        <f t="shared" si="5"/>
        <v>0</v>
      </c>
      <c r="AH126">
        <f t="shared" si="6"/>
        <v>0</v>
      </c>
      <c r="AI126" t="str">
        <f>IF(AH126=0,"",AH126/VLOOKUP(B126,Kraftvärmeprod!$B$1:$BC$480,MATCH("Summa tillförd energi exklusive rökgaskondensering",Kraftvärmeprod!$B$1:$BC$1,0),FALSE))</f>
        <v/>
      </c>
      <c r="AK126">
        <f t="shared" si="7"/>
        <v>0</v>
      </c>
    </row>
    <row r="127" spans="1:37" x14ac:dyDescent="0.25">
      <c r="A127" s="2" t="s">
        <v>193</v>
      </c>
      <c r="B127" s="2" t="s">
        <v>199</v>
      </c>
      <c r="C127">
        <f>IF($B127=" ","",IF(ISERROR(1/VLOOKUP($B127,'Justerad allokering kvv'!$B$1:$AG$700,MATCH(C$1,'Justerad allokering kvv'!$B$1:$AF$1,0),FALSE)),VLOOKUP($B127,'Allokerad kvv'!$B$2:$AV$700,MATCH(C$1,'Allokerad kvv'!$B$1:$AV$1,0),FALSE),VLOOKUP($B127,'Justerad allokering kvv'!$B$1:$AG$700,MATCH(C$1,'Justerad allokering kvv'!$B$1:$AF$1,0),FALSE)))</f>
        <v>0</v>
      </c>
      <c r="D127">
        <f>IF($B127=" ","",IF(ISERROR(1/VLOOKUP($B127,'Justerad allokering kvv'!$B$1:$AG$700,MATCH(D$1,'Justerad allokering kvv'!$B$1:$AF$1,0),FALSE)),VLOOKUP($B127,'Allokerad kvv'!$B$2:$AV$700,MATCH(D$1,'Allokerad kvv'!$B$1:$AV$1,0),FALSE),VLOOKUP($B127,'Justerad allokering kvv'!$B$1:$AG$700,MATCH(D$1,'Justerad allokering kvv'!$B$1:$AF$1,0),FALSE)))</f>
        <v>0</v>
      </c>
      <c r="E127">
        <f>IF($B127=" ","",IF(ISERROR(1/VLOOKUP($B127,'Justerad allokering kvv'!$B$1:$AG$700,MATCH(E$1,'Justerad allokering kvv'!$B$1:$AF$1,0),FALSE)),VLOOKUP($B127,'Allokerad kvv'!$B$2:$AV$700,MATCH(E$1,'Allokerad kvv'!$B$1:$AV$1,0),FALSE),VLOOKUP($B127,'Justerad allokering kvv'!$B$1:$AG$700,MATCH(E$1,'Justerad allokering kvv'!$B$1:$AF$1,0),FALSE)))</f>
        <v>0</v>
      </c>
      <c r="F127">
        <f>IF($B127=" ","",IF(ISERROR(1/VLOOKUP($B127,'Justerad allokering kvv'!$B$1:$AG$700,MATCH(F$1,'Justerad allokering kvv'!$B$1:$AF$1,0),FALSE)),VLOOKUP($B127,'Allokerad kvv'!$B$2:$AV$700,MATCH(F$1,'Allokerad kvv'!$B$1:$AV$1,0),FALSE),VLOOKUP($B127,'Justerad allokering kvv'!$B$1:$AG$700,MATCH(F$1,'Justerad allokering kvv'!$B$1:$AF$1,0),FALSE)))</f>
        <v>0</v>
      </c>
      <c r="G127">
        <f>IF($B127=" ","",IF(ISERROR(1/VLOOKUP($B127,'Justerad allokering kvv'!$B$1:$AG$700,MATCH(G$1,'Justerad allokering kvv'!$B$1:$AF$1,0),FALSE)),VLOOKUP($B127,'Allokerad kvv'!$B$2:$AV$700,MATCH(G$1,'Allokerad kvv'!$B$1:$AV$1,0),FALSE),VLOOKUP($B127,'Justerad allokering kvv'!$B$1:$AG$700,MATCH(G$1,'Justerad allokering kvv'!$B$1:$AF$1,0),FALSE)))</f>
        <v>0</v>
      </c>
      <c r="H127">
        <f>IF($B127=" ","",IF(ISERROR(1/VLOOKUP($B127,'Justerad allokering kvv'!$B$1:$AG$700,MATCH(H$1,'Justerad allokering kvv'!$B$1:$AF$1,0),FALSE)),VLOOKUP($B127,'Allokerad kvv'!$B$2:$AV$700,MATCH(H$1,'Allokerad kvv'!$B$1:$AV$1,0),FALSE),VLOOKUP($B127,'Justerad allokering kvv'!$B$1:$AG$700,MATCH(H$1,'Justerad allokering kvv'!$B$1:$AF$1,0),FALSE)))</f>
        <v>0</v>
      </c>
      <c r="I127">
        <f>IF($B127=" ","",IF(ISERROR(1/VLOOKUP($B127,'Justerad allokering kvv'!$B$1:$AG$700,MATCH(I$1,'Justerad allokering kvv'!$B$1:$AF$1,0),FALSE)),VLOOKUP($B127,'Allokerad kvv'!$B$2:$AV$700,MATCH(I$1,'Allokerad kvv'!$B$1:$AV$1,0),FALSE),VLOOKUP($B127,'Justerad allokering kvv'!$B$1:$AG$700,MATCH(I$1,'Justerad allokering kvv'!$B$1:$AF$1,0),FALSE)))</f>
        <v>0</v>
      </c>
      <c r="J127">
        <f>IF($B127=" ","",IF(ISERROR(1/VLOOKUP($B127,'Justerad allokering kvv'!$B$1:$AG$700,MATCH(J$1,'Justerad allokering kvv'!$B$1:$AF$1,0),FALSE)),VLOOKUP($B127,'Allokerad kvv'!$B$2:$AV$700,MATCH(J$1,'Allokerad kvv'!$B$1:$AV$1,0),FALSE),VLOOKUP($B127,'Justerad allokering kvv'!$B$1:$AG$700,MATCH(J$1,'Justerad allokering kvv'!$B$1:$AF$1,0),FALSE)))</f>
        <v>0</v>
      </c>
      <c r="K127">
        <f>IF($B127=" ","",IF(ISERROR(1/VLOOKUP($B127,'Justerad allokering kvv'!$B$1:$AG$700,MATCH(K$1,'Justerad allokering kvv'!$B$1:$AF$1,0),FALSE)),VLOOKUP($B127,'Allokerad kvv'!$B$2:$AV$700,MATCH(K$1,'Allokerad kvv'!$B$1:$AV$1,0),FALSE),VLOOKUP($B127,'Justerad allokering kvv'!$B$1:$AG$700,MATCH(K$1,'Justerad allokering kvv'!$B$1:$AF$1,0),FALSE)))</f>
        <v>0</v>
      </c>
      <c r="L127">
        <f>IF($B127=" ","",IF(ISERROR(1/VLOOKUP($B127,'Justerad allokering kvv'!$B$1:$AG$700,MATCH(L$1,'Justerad allokering kvv'!$B$1:$AF$1,0),FALSE)),VLOOKUP($B127,'Allokerad kvv'!$B$2:$AV$700,MATCH(L$1,'Allokerad kvv'!$B$1:$AV$1,0),FALSE),VLOOKUP($B127,'Justerad allokering kvv'!$B$1:$AG$700,MATCH(L$1,'Justerad allokering kvv'!$B$1:$AF$1,0),FALSE)))</f>
        <v>0</v>
      </c>
      <c r="M127">
        <f>IF($B127=" ","",IF(ISERROR(1/VLOOKUP($B127,'Justerad allokering kvv'!$B$1:$AG$700,MATCH(M$1,'Justerad allokering kvv'!$B$1:$AF$1,0),FALSE)),VLOOKUP($B127,'Allokerad kvv'!$B$2:$AV$700,MATCH(M$1,'Allokerad kvv'!$B$1:$AV$1,0),FALSE),VLOOKUP($B127,'Justerad allokering kvv'!$B$1:$AG$700,MATCH(M$1,'Justerad allokering kvv'!$B$1:$AF$1,0),FALSE)))</f>
        <v>0</v>
      </c>
      <c r="N127">
        <f>IF($B127=" ","",IF(ISERROR(1/VLOOKUP($B127,'Justerad allokering kvv'!$B$1:$AG$700,MATCH(N$1,'Justerad allokering kvv'!$B$1:$AF$1,0),FALSE)),VLOOKUP($B127,'Allokerad kvv'!$B$2:$AV$700,MATCH(N$1,'Allokerad kvv'!$B$1:$AV$1,0),FALSE),VLOOKUP($B127,'Justerad allokering kvv'!$B$1:$AG$700,MATCH(N$1,'Justerad allokering kvv'!$B$1:$AF$1,0),FALSE)))</f>
        <v>0</v>
      </c>
      <c r="O127">
        <f>IF($B127=" ","",IF(ISERROR(1/VLOOKUP($B127,'Justerad allokering kvv'!$B$1:$AG$700,MATCH(O$1,'Justerad allokering kvv'!$B$1:$AF$1,0),FALSE)),VLOOKUP($B127,'Allokerad kvv'!$B$2:$AV$700,MATCH(O$1,'Allokerad kvv'!$B$1:$AV$1,0),FALSE),VLOOKUP($B127,'Justerad allokering kvv'!$B$1:$AG$700,MATCH(O$1,'Justerad allokering kvv'!$B$1:$AF$1,0),FALSE)))</f>
        <v>0</v>
      </c>
      <c r="P127">
        <f>IF($B127=" ","",IF(ISERROR(1/VLOOKUP($B127,'Justerad allokering kvv'!$B$1:$AG$700,MATCH(P$1,'Justerad allokering kvv'!$B$1:$AF$1,0),FALSE)),VLOOKUP($B127,'Allokerad kvv'!$B$2:$AV$700,MATCH(P$1,'Allokerad kvv'!$B$1:$AV$1,0),FALSE),VLOOKUP($B127,'Justerad allokering kvv'!$B$1:$AG$700,MATCH(P$1,'Justerad allokering kvv'!$B$1:$AF$1,0),FALSE)))</f>
        <v>0</v>
      </c>
      <c r="Q127">
        <f>IF($B127=" ","",IF(ISERROR(1/VLOOKUP($B127,'Justerad allokering kvv'!$B$1:$AG$700,MATCH(Q$1,'Justerad allokering kvv'!$B$1:$AF$1,0),FALSE)),VLOOKUP($B127,'Allokerad kvv'!$B$2:$AV$700,MATCH(Q$1,'Allokerad kvv'!$B$1:$AV$1,0),FALSE),VLOOKUP($B127,'Justerad allokering kvv'!$B$1:$AG$700,MATCH(Q$1,'Justerad allokering kvv'!$B$1:$AF$1,0),FALSE)))</f>
        <v>0</v>
      </c>
      <c r="R127">
        <f>IF($B127=" ","",IF(ISERROR(1/VLOOKUP($B127,'Justerad allokering kvv'!$B$1:$AG$700,MATCH(R$1,'Justerad allokering kvv'!$B$1:$AF$1,0),FALSE)),VLOOKUP($B127,'Allokerad kvv'!$B$2:$AV$700,MATCH(R$1,'Allokerad kvv'!$B$1:$AV$1,0),FALSE),VLOOKUP($B127,'Justerad allokering kvv'!$B$1:$AG$700,MATCH(R$1,'Justerad allokering kvv'!$B$1:$AF$1,0),FALSE)))</f>
        <v>0</v>
      </c>
      <c r="S127">
        <f>IF($B127=" ","",IF(ISERROR(1/VLOOKUP($B127,'Justerad allokering kvv'!$B$1:$AG$700,MATCH(S$1,'Justerad allokering kvv'!$B$1:$AF$1,0),FALSE)),VLOOKUP($B127,'Allokerad kvv'!$B$2:$AV$700,MATCH(S$1,'Allokerad kvv'!$B$1:$AV$1,0),FALSE),VLOOKUP($B127,'Justerad allokering kvv'!$B$1:$AG$700,MATCH(S$1,'Justerad allokering kvv'!$B$1:$AF$1,0),FALSE)))</f>
        <v>0</v>
      </c>
      <c r="T127">
        <f>IF($B127=" ","",IF(ISERROR(1/VLOOKUP($B127,'Justerad allokering kvv'!$B$1:$AG$700,MATCH(T$1,'Justerad allokering kvv'!$B$1:$AF$1,0),FALSE)),VLOOKUP($B127,'Allokerad kvv'!$B$2:$AV$700,MATCH(T$1,'Allokerad kvv'!$B$1:$AV$1,0),FALSE),VLOOKUP($B127,'Justerad allokering kvv'!$B$1:$AG$700,MATCH(T$1,'Justerad allokering kvv'!$B$1:$AF$1,0),FALSE)))</f>
        <v>0</v>
      </c>
      <c r="U127">
        <f>IF($B127=" ","",IF(ISERROR(1/VLOOKUP($B127,'Justerad allokering kvv'!$B$1:$AG$700,MATCH(U$1,'Justerad allokering kvv'!$B$1:$AF$1,0),FALSE)),VLOOKUP($B127,'Allokerad kvv'!$B$2:$AV$700,MATCH(U$1,'Allokerad kvv'!$B$1:$AV$1,0),FALSE),VLOOKUP($B127,'Justerad allokering kvv'!$B$1:$AG$700,MATCH(U$1,'Justerad allokering kvv'!$B$1:$AF$1,0),FALSE)))</f>
        <v>0</v>
      </c>
      <c r="V127">
        <f>IF($B127=" ","",IF(ISERROR(1/VLOOKUP($B127,'Justerad allokering kvv'!$B$1:$AG$700,MATCH(V$1,'Justerad allokering kvv'!$B$1:$AF$1,0),FALSE)),VLOOKUP($B127,'Allokerad kvv'!$B$2:$AV$700,MATCH(V$1,'Allokerad kvv'!$B$1:$AV$1,0),FALSE),VLOOKUP($B127,'Justerad allokering kvv'!$B$1:$AG$700,MATCH(V$1,'Justerad allokering kvv'!$B$1:$AF$1,0),FALSE)))</f>
        <v>0</v>
      </c>
      <c r="W127">
        <f>IF($B127=" ","",IF(ISERROR(1/VLOOKUP($B127,'Justerad allokering kvv'!$B$1:$AG$700,MATCH(W$1,'Justerad allokering kvv'!$B$1:$AF$1,0),FALSE)),VLOOKUP($B127,'Allokerad kvv'!$B$2:$AV$700,MATCH(W$1,'Allokerad kvv'!$B$1:$AV$1,0),FALSE),VLOOKUP($B127,'Justerad allokering kvv'!$B$1:$AG$700,MATCH(W$1,'Justerad allokering kvv'!$B$1:$AF$1,0),FALSE)))</f>
        <v>0</v>
      </c>
      <c r="X127">
        <f>IF($B127=" ","",IF(ISERROR(1/VLOOKUP($B127,'Justerad allokering kvv'!$B$1:$AG$700,MATCH(X$1,'Justerad allokering kvv'!$B$1:$AF$1,0),FALSE)),VLOOKUP($B127,'Allokerad kvv'!$B$2:$AV$700,MATCH(X$1,'Allokerad kvv'!$B$1:$AV$1,0),FALSE),VLOOKUP($B127,'Justerad allokering kvv'!$B$1:$AG$700,MATCH(X$1,'Justerad allokering kvv'!$B$1:$AF$1,0),FALSE)))</f>
        <v>0</v>
      </c>
      <c r="Y127">
        <f>IF($B127=" ","",IF(ISERROR(1/VLOOKUP($B127,'Justerad allokering kvv'!$B$1:$AG$700,MATCH(Y$1,'Justerad allokering kvv'!$B$1:$AF$1,0),FALSE)),VLOOKUP($B127,'Allokerad kvv'!$B$2:$AV$700,MATCH(Y$1,'Allokerad kvv'!$B$1:$AV$1,0),FALSE),VLOOKUP($B127,'Justerad allokering kvv'!$B$1:$AG$700,MATCH(Y$1,'Justerad allokering kvv'!$B$1:$AF$1,0),FALSE)))</f>
        <v>0</v>
      </c>
      <c r="AB127">
        <f>IFERROR(VLOOKUP($B127,Kraftvärmeprod!$B$1:$AO$424,MATCH("Tillförd energi från rökgaskondensering (GWh)",Kraftvärmeprod!$B$1:$AG$1,0),FALSE)/1,0)</f>
        <v>0</v>
      </c>
      <c r="AE127" s="122">
        <f t="shared" si="4"/>
        <v>0</v>
      </c>
      <c r="AG127">
        <f t="shared" si="5"/>
        <v>0</v>
      </c>
      <c r="AH127">
        <f t="shared" si="6"/>
        <v>0</v>
      </c>
      <c r="AI127" t="str">
        <f>IF(AH127=0,"",AH127/VLOOKUP(B127,Kraftvärmeprod!$B$1:$BC$480,MATCH("Summa tillförd energi exklusive rökgaskondensering",Kraftvärmeprod!$B$1:$BC$1,0),FALSE))</f>
        <v/>
      </c>
      <c r="AK127">
        <f t="shared" si="7"/>
        <v>0</v>
      </c>
    </row>
    <row r="128" spans="1:37" x14ac:dyDescent="0.25">
      <c r="A128" s="2" t="s">
        <v>200</v>
      </c>
      <c r="B128" s="2" t="s">
        <v>201</v>
      </c>
      <c r="C128">
        <f>IF($B128=" ","",IF(ISERROR(1/VLOOKUP($B128,'Justerad allokering kvv'!$B$1:$AG$700,MATCH(C$1,'Justerad allokering kvv'!$B$1:$AF$1,0),FALSE)),VLOOKUP($B128,'Allokerad kvv'!$B$2:$AV$700,MATCH(C$1,'Allokerad kvv'!$B$1:$AV$1,0),FALSE),VLOOKUP($B128,'Justerad allokering kvv'!$B$1:$AG$700,MATCH(C$1,'Justerad allokering kvv'!$B$1:$AF$1,0),FALSE)))</f>
        <v>0</v>
      </c>
      <c r="D128">
        <f>IF($B128=" ","",IF(ISERROR(1/VLOOKUP($B128,'Justerad allokering kvv'!$B$1:$AG$700,MATCH(D$1,'Justerad allokering kvv'!$B$1:$AF$1,0),FALSE)),VLOOKUP($B128,'Allokerad kvv'!$B$2:$AV$700,MATCH(D$1,'Allokerad kvv'!$B$1:$AV$1,0),FALSE),VLOOKUP($B128,'Justerad allokering kvv'!$B$1:$AG$700,MATCH(D$1,'Justerad allokering kvv'!$B$1:$AF$1,0),FALSE)))</f>
        <v>0</v>
      </c>
      <c r="E128">
        <f>IF($B128=" ","",IF(ISERROR(1/VLOOKUP($B128,'Justerad allokering kvv'!$B$1:$AG$700,MATCH(E$1,'Justerad allokering kvv'!$B$1:$AF$1,0),FALSE)),VLOOKUP($B128,'Allokerad kvv'!$B$2:$AV$700,MATCH(E$1,'Allokerad kvv'!$B$1:$AV$1,0),FALSE),VLOOKUP($B128,'Justerad allokering kvv'!$B$1:$AG$700,MATCH(E$1,'Justerad allokering kvv'!$B$1:$AF$1,0),FALSE)))</f>
        <v>0</v>
      </c>
      <c r="F128">
        <f>IF($B128=" ","",IF(ISERROR(1/VLOOKUP($B128,'Justerad allokering kvv'!$B$1:$AG$700,MATCH(F$1,'Justerad allokering kvv'!$B$1:$AF$1,0),FALSE)),VLOOKUP($B128,'Allokerad kvv'!$B$2:$AV$700,MATCH(F$1,'Allokerad kvv'!$B$1:$AV$1,0),FALSE),VLOOKUP($B128,'Justerad allokering kvv'!$B$1:$AG$700,MATCH(F$1,'Justerad allokering kvv'!$B$1:$AF$1,0),FALSE)))</f>
        <v>0</v>
      </c>
      <c r="G128">
        <f>IF($B128=" ","",IF(ISERROR(1/VLOOKUP($B128,'Justerad allokering kvv'!$B$1:$AG$700,MATCH(G$1,'Justerad allokering kvv'!$B$1:$AF$1,0),FALSE)),VLOOKUP($B128,'Allokerad kvv'!$B$2:$AV$700,MATCH(G$1,'Allokerad kvv'!$B$1:$AV$1,0),FALSE),VLOOKUP($B128,'Justerad allokering kvv'!$B$1:$AG$700,MATCH(G$1,'Justerad allokering kvv'!$B$1:$AF$1,0),FALSE)))</f>
        <v>0</v>
      </c>
      <c r="H128">
        <f>IF($B128=" ","",IF(ISERROR(1/VLOOKUP($B128,'Justerad allokering kvv'!$B$1:$AG$700,MATCH(H$1,'Justerad allokering kvv'!$B$1:$AF$1,0),FALSE)),VLOOKUP($B128,'Allokerad kvv'!$B$2:$AV$700,MATCH(H$1,'Allokerad kvv'!$B$1:$AV$1,0),FALSE),VLOOKUP($B128,'Justerad allokering kvv'!$B$1:$AG$700,MATCH(H$1,'Justerad allokering kvv'!$B$1:$AF$1,0),FALSE)))</f>
        <v>0</v>
      </c>
      <c r="I128">
        <f>IF($B128=" ","",IF(ISERROR(1/VLOOKUP($B128,'Justerad allokering kvv'!$B$1:$AG$700,MATCH(I$1,'Justerad allokering kvv'!$B$1:$AF$1,0),FALSE)),VLOOKUP($B128,'Allokerad kvv'!$B$2:$AV$700,MATCH(I$1,'Allokerad kvv'!$B$1:$AV$1,0),FALSE),VLOOKUP($B128,'Justerad allokering kvv'!$B$1:$AG$700,MATCH(I$1,'Justerad allokering kvv'!$B$1:$AF$1,0),FALSE)))</f>
        <v>0</v>
      </c>
      <c r="J128">
        <f>IF($B128=" ","",IF(ISERROR(1/VLOOKUP($B128,'Justerad allokering kvv'!$B$1:$AG$700,MATCH(J$1,'Justerad allokering kvv'!$B$1:$AF$1,0),FALSE)),VLOOKUP($B128,'Allokerad kvv'!$B$2:$AV$700,MATCH(J$1,'Allokerad kvv'!$B$1:$AV$1,0),FALSE),VLOOKUP($B128,'Justerad allokering kvv'!$B$1:$AG$700,MATCH(J$1,'Justerad allokering kvv'!$B$1:$AF$1,0),FALSE)))</f>
        <v>0</v>
      </c>
      <c r="K128">
        <f>IF($B128=" ","",IF(ISERROR(1/VLOOKUP($B128,'Justerad allokering kvv'!$B$1:$AG$700,MATCH(K$1,'Justerad allokering kvv'!$B$1:$AF$1,0),FALSE)),VLOOKUP($B128,'Allokerad kvv'!$B$2:$AV$700,MATCH(K$1,'Allokerad kvv'!$B$1:$AV$1,0),FALSE),VLOOKUP($B128,'Justerad allokering kvv'!$B$1:$AG$700,MATCH(K$1,'Justerad allokering kvv'!$B$1:$AF$1,0),FALSE)))</f>
        <v>0</v>
      </c>
      <c r="L128">
        <f>IF($B128=" ","",IF(ISERROR(1/VLOOKUP($B128,'Justerad allokering kvv'!$B$1:$AG$700,MATCH(L$1,'Justerad allokering kvv'!$B$1:$AF$1,0),FALSE)),VLOOKUP($B128,'Allokerad kvv'!$B$2:$AV$700,MATCH(L$1,'Allokerad kvv'!$B$1:$AV$1,0),FALSE),VLOOKUP($B128,'Justerad allokering kvv'!$B$1:$AG$700,MATCH(L$1,'Justerad allokering kvv'!$B$1:$AF$1,0),FALSE)))</f>
        <v>0</v>
      </c>
      <c r="M128">
        <f>IF($B128=" ","",IF(ISERROR(1/VLOOKUP($B128,'Justerad allokering kvv'!$B$1:$AG$700,MATCH(M$1,'Justerad allokering kvv'!$B$1:$AF$1,0),FALSE)),VLOOKUP($B128,'Allokerad kvv'!$B$2:$AV$700,MATCH(M$1,'Allokerad kvv'!$B$1:$AV$1,0),FALSE),VLOOKUP($B128,'Justerad allokering kvv'!$B$1:$AG$700,MATCH(M$1,'Justerad allokering kvv'!$B$1:$AF$1,0),FALSE)))</f>
        <v>0</v>
      </c>
      <c r="N128">
        <f>IF($B128=" ","",IF(ISERROR(1/VLOOKUP($B128,'Justerad allokering kvv'!$B$1:$AG$700,MATCH(N$1,'Justerad allokering kvv'!$B$1:$AF$1,0),FALSE)),VLOOKUP($B128,'Allokerad kvv'!$B$2:$AV$700,MATCH(N$1,'Allokerad kvv'!$B$1:$AV$1,0),FALSE),VLOOKUP($B128,'Justerad allokering kvv'!$B$1:$AG$700,MATCH(N$1,'Justerad allokering kvv'!$B$1:$AF$1,0),FALSE)))</f>
        <v>0</v>
      </c>
      <c r="O128">
        <f>IF($B128=" ","",IF(ISERROR(1/VLOOKUP($B128,'Justerad allokering kvv'!$B$1:$AG$700,MATCH(O$1,'Justerad allokering kvv'!$B$1:$AF$1,0),FALSE)),VLOOKUP($B128,'Allokerad kvv'!$B$2:$AV$700,MATCH(O$1,'Allokerad kvv'!$B$1:$AV$1,0),FALSE),VLOOKUP($B128,'Justerad allokering kvv'!$B$1:$AG$700,MATCH(O$1,'Justerad allokering kvv'!$B$1:$AF$1,0),FALSE)))</f>
        <v>0</v>
      </c>
      <c r="P128">
        <f>IF($B128=" ","",IF(ISERROR(1/VLOOKUP($B128,'Justerad allokering kvv'!$B$1:$AG$700,MATCH(P$1,'Justerad allokering kvv'!$B$1:$AF$1,0),FALSE)),VLOOKUP($B128,'Allokerad kvv'!$B$2:$AV$700,MATCH(P$1,'Allokerad kvv'!$B$1:$AV$1,0),FALSE),VLOOKUP($B128,'Justerad allokering kvv'!$B$1:$AG$700,MATCH(P$1,'Justerad allokering kvv'!$B$1:$AF$1,0),FALSE)))</f>
        <v>0</v>
      </c>
      <c r="Q128">
        <f>IF($B128=" ","",IF(ISERROR(1/VLOOKUP($B128,'Justerad allokering kvv'!$B$1:$AG$700,MATCH(Q$1,'Justerad allokering kvv'!$B$1:$AF$1,0),FALSE)),VLOOKUP($B128,'Allokerad kvv'!$B$2:$AV$700,MATCH(Q$1,'Allokerad kvv'!$B$1:$AV$1,0),FALSE),VLOOKUP($B128,'Justerad allokering kvv'!$B$1:$AG$700,MATCH(Q$1,'Justerad allokering kvv'!$B$1:$AF$1,0),FALSE)))</f>
        <v>0</v>
      </c>
      <c r="R128">
        <f>IF($B128=" ","",IF(ISERROR(1/VLOOKUP($B128,'Justerad allokering kvv'!$B$1:$AG$700,MATCH(R$1,'Justerad allokering kvv'!$B$1:$AF$1,0),FALSE)),VLOOKUP($B128,'Allokerad kvv'!$B$2:$AV$700,MATCH(R$1,'Allokerad kvv'!$B$1:$AV$1,0),FALSE),VLOOKUP($B128,'Justerad allokering kvv'!$B$1:$AG$700,MATCH(R$1,'Justerad allokering kvv'!$B$1:$AF$1,0),FALSE)))</f>
        <v>0</v>
      </c>
      <c r="S128">
        <f>IF($B128=" ","",IF(ISERROR(1/VLOOKUP($B128,'Justerad allokering kvv'!$B$1:$AG$700,MATCH(S$1,'Justerad allokering kvv'!$B$1:$AF$1,0),FALSE)),VLOOKUP($B128,'Allokerad kvv'!$B$2:$AV$700,MATCH(S$1,'Allokerad kvv'!$B$1:$AV$1,0),FALSE),VLOOKUP($B128,'Justerad allokering kvv'!$B$1:$AG$700,MATCH(S$1,'Justerad allokering kvv'!$B$1:$AF$1,0),FALSE)))</f>
        <v>0</v>
      </c>
      <c r="T128">
        <f>IF($B128=" ","",IF(ISERROR(1/VLOOKUP($B128,'Justerad allokering kvv'!$B$1:$AG$700,MATCH(T$1,'Justerad allokering kvv'!$B$1:$AF$1,0),FALSE)),VLOOKUP($B128,'Allokerad kvv'!$B$2:$AV$700,MATCH(T$1,'Allokerad kvv'!$B$1:$AV$1,0),FALSE),VLOOKUP($B128,'Justerad allokering kvv'!$B$1:$AG$700,MATCH(T$1,'Justerad allokering kvv'!$B$1:$AF$1,0),FALSE)))</f>
        <v>0</v>
      </c>
      <c r="U128">
        <f>IF($B128=" ","",IF(ISERROR(1/VLOOKUP($B128,'Justerad allokering kvv'!$B$1:$AG$700,MATCH(U$1,'Justerad allokering kvv'!$B$1:$AF$1,0),FALSE)),VLOOKUP($B128,'Allokerad kvv'!$B$2:$AV$700,MATCH(U$1,'Allokerad kvv'!$B$1:$AV$1,0),FALSE),VLOOKUP($B128,'Justerad allokering kvv'!$B$1:$AG$700,MATCH(U$1,'Justerad allokering kvv'!$B$1:$AF$1,0),FALSE)))</f>
        <v>0</v>
      </c>
      <c r="V128">
        <f>IF($B128=" ","",IF(ISERROR(1/VLOOKUP($B128,'Justerad allokering kvv'!$B$1:$AG$700,MATCH(V$1,'Justerad allokering kvv'!$B$1:$AF$1,0),FALSE)),VLOOKUP($B128,'Allokerad kvv'!$B$2:$AV$700,MATCH(V$1,'Allokerad kvv'!$B$1:$AV$1,0),FALSE),VLOOKUP($B128,'Justerad allokering kvv'!$B$1:$AG$700,MATCH(V$1,'Justerad allokering kvv'!$B$1:$AF$1,0),FALSE)))</f>
        <v>0</v>
      </c>
      <c r="W128">
        <f>IF($B128=" ","",IF(ISERROR(1/VLOOKUP($B128,'Justerad allokering kvv'!$B$1:$AG$700,MATCH(W$1,'Justerad allokering kvv'!$B$1:$AF$1,0),FALSE)),VLOOKUP($B128,'Allokerad kvv'!$B$2:$AV$700,MATCH(W$1,'Allokerad kvv'!$B$1:$AV$1,0),FALSE),VLOOKUP($B128,'Justerad allokering kvv'!$B$1:$AG$700,MATCH(W$1,'Justerad allokering kvv'!$B$1:$AF$1,0),FALSE)))</f>
        <v>0</v>
      </c>
      <c r="X128">
        <f>IF($B128=" ","",IF(ISERROR(1/VLOOKUP($B128,'Justerad allokering kvv'!$B$1:$AG$700,MATCH(X$1,'Justerad allokering kvv'!$B$1:$AF$1,0),FALSE)),VLOOKUP($B128,'Allokerad kvv'!$B$2:$AV$700,MATCH(X$1,'Allokerad kvv'!$B$1:$AV$1,0),FALSE),VLOOKUP($B128,'Justerad allokering kvv'!$B$1:$AG$700,MATCH(X$1,'Justerad allokering kvv'!$B$1:$AF$1,0),FALSE)))</f>
        <v>0</v>
      </c>
      <c r="Y128">
        <f>IF($B128=" ","",IF(ISERROR(1/VLOOKUP($B128,'Justerad allokering kvv'!$B$1:$AG$700,MATCH(Y$1,'Justerad allokering kvv'!$B$1:$AF$1,0),FALSE)),VLOOKUP($B128,'Allokerad kvv'!$B$2:$AV$700,MATCH(Y$1,'Allokerad kvv'!$B$1:$AV$1,0),FALSE),VLOOKUP($B128,'Justerad allokering kvv'!$B$1:$AG$700,MATCH(Y$1,'Justerad allokering kvv'!$B$1:$AF$1,0),FALSE)))</f>
        <v>0</v>
      </c>
      <c r="AB128">
        <f>IFERROR(VLOOKUP($B128,Kraftvärmeprod!$B$1:$AO$424,MATCH("Tillförd energi från rökgaskondensering (GWh)",Kraftvärmeprod!$B$1:$AG$1,0),FALSE)/1,0)</f>
        <v>0</v>
      </c>
      <c r="AE128" s="122">
        <f t="shared" si="4"/>
        <v>0</v>
      </c>
      <c r="AG128">
        <f t="shared" si="5"/>
        <v>0</v>
      </c>
      <c r="AH128">
        <f t="shared" si="6"/>
        <v>0</v>
      </c>
      <c r="AI128" t="str">
        <f>IF(AH128=0,"",AH128/VLOOKUP(B128,Kraftvärmeprod!$B$1:$BC$480,MATCH("Summa tillförd energi exklusive rökgaskondensering",Kraftvärmeprod!$B$1:$BC$1,0),FALSE))</f>
        <v/>
      </c>
      <c r="AK128">
        <f t="shared" si="7"/>
        <v>0</v>
      </c>
    </row>
    <row r="129" spans="1:37" x14ac:dyDescent="0.25">
      <c r="A129" s="2" t="s">
        <v>200</v>
      </c>
      <c r="B129" s="2" t="s">
        <v>202</v>
      </c>
      <c r="C129">
        <f>IF($B129=" ","",IF(ISERROR(1/VLOOKUP($B129,'Justerad allokering kvv'!$B$1:$AG$700,MATCH(C$1,'Justerad allokering kvv'!$B$1:$AF$1,0),FALSE)),VLOOKUP($B129,'Allokerad kvv'!$B$2:$AV$700,MATCH(C$1,'Allokerad kvv'!$B$1:$AV$1,0),FALSE),VLOOKUP($B129,'Justerad allokering kvv'!$B$1:$AG$700,MATCH(C$1,'Justerad allokering kvv'!$B$1:$AF$1,0),FALSE)))</f>
        <v>0</v>
      </c>
      <c r="D129">
        <f>IF($B129=" ","",IF(ISERROR(1/VLOOKUP($B129,'Justerad allokering kvv'!$B$1:$AG$700,MATCH(D$1,'Justerad allokering kvv'!$B$1:$AF$1,0),FALSE)),VLOOKUP($B129,'Allokerad kvv'!$B$2:$AV$700,MATCH(D$1,'Allokerad kvv'!$B$1:$AV$1,0),FALSE),VLOOKUP($B129,'Justerad allokering kvv'!$B$1:$AG$700,MATCH(D$1,'Justerad allokering kvv'!$B$1:$AF$1,0),FALSE)))</f>
        <v>0</v>
      </c>
      <c r="E129">
        <f>IF($B129=" ","",IF(ISERROR(1/VLOOKUP($B129,'Justerad allokering kvv'!$B$1:$AG$700,MATCH(E$1,'Justerad allokering kvv'!$B$1:$AF$1,0),FALSE)),VLOOKUP($B129,'Allokerad kvv'!$B$2:$AV$700,MATCH(E$1,'Allokerad kvv'!$B$1:$AV$1,0),FALSE),VLOOKUP($B129,'Justerad allokering kvv'!$B$1:$AG$700,MATCH(E$1,'Justerad allokering kvv'!$B$1:$AF$1,0),FALSE)))</f>
        <v>0</v>
      </c>
      <c r="F129">
        <f>IF($B129=" ","",IF(ISERROR(1/VLOOKUP($B129,'Justerad allokering kvv'!$B$1:$AG$700,MATCH(F$1,'Justerad allokering kvv'!$B$1:$AF$1,0),FALSE)),VLOOKUP($B129,'Allokerad kvv'!$B$2:$AV$700,MATCH(F$1,'Allokerad kvv'!$B$1:$AV$1,0),FALSE),VLOOKUP($B129,'Justerad allokering kvv'!$B$1:$AG$700,MATCH(F$1,'Justerad allokering kvv'!$B$1:$AF$1,0),FALSE)))</f>
        <v>0</v>
      </c>
      <c r="G129">
        <f>IF($B129=" ","",IF(ISERROR(1/VLOOKUP($B129,'Justerad allokering kvv'!$B$1:$AG$700,MATCH(G$1,'Justerad allokering kvv'!$B$1:$AF$1,0),FALSE)),VLOOKUP($B129,'Allokerad kvv'!$B$2:$AV$700,MATCH(G$1,'Allokerad kvv'!$B$1:$AV$1,0),FALSE),VLOOKUP($B129,'Justerad allokering kvv'!$B$1:$AG$700,MATCH(G$1,'Justerad allokering kvv'!$B$1:$AF$1,0),FALSE)))</f>
        <v>0</v>
      </c>
      <c r="H129">
        <f>IF($B129=" ","",IF(ISERROR(1/VLOOKUP($B129,'Justerad allokering kvv'!$B$1:$AG$700,MATCH(H$1,'Justerad allokering kvv'!$B$1:$AF$1,0),FALSE)),VLOOKUP($B129,'Allokerad kvv'!$B$2:$AV$700,MATCH(H$1,'Allokerad kvv'!$B$1:$AV$1,0),FALSE),VLOOKUP($B129,'Justerad allokering kvv'!$B$1:$AG$700,MATCH(H$1,'Justerad allokering kvv'!$B$1:$AF$1,0),FALSE)))</f>
        <v>0</v>
      </c>
      <c r="I129">
        <f>IF($B129=" ","",IF(ISERROR(1/VLOOKUP($B129,'Justerad allokering kvv'!$B$1:$AG$700,MATCH(I$1,'Justerad allokering kvv'!$B$1:$AF$1,0),FALSE)),VLOOKUP($B129,'Allokerad kvv'!$B$2:$AV$700,MATCH(I$1,'Allokerad kvv'!$B$1:$AV$1,0),FALSE),VLOOKUP($B129,'Justerad allokering kvv'!$B$1:$AG$700,MATCH(I$1,'Justerad allokering kvv'!$B$1:$AF$1,0),FALSE)))</f>
        <v>0</v>
      </c>
      <c r="J129">
        <f>IF($B129=" ","",IF(ISERROR(1/VLOOKUP($B129,'Justerad allokering kvv'!$B$1:$AG$700,MATCH(J$1,'Justerad allokering kvv'!$B$1:$AF$1,0),FALSE)),VLOOKUP($B129,'Allokerad kvv'!$B$2:$AV$700,MATCH(J$1,'Allokerad kvv'!$B$1:$AV$1,0),FALSE),VLOOKUP($B129,'Justerad allokering kvv'!$B$1:$AG$700,MATCH(J$1,'Justerad allokering kvv'!$B$1:$AF$1,0),FALSE)))</f>
        <v>0</v>
      </c>
      <c r="K129">
        <f>IF($B129=" ","",IF(ISERROR(1/VLOOKUP($B129,'Justerad allokering kvv'!$B$1:$AG$700,MATCH(K$1,'Justerad allokering kvv'!$B$1:$AF$1,0),FALSE)),VLOOKUP($B129,'Allokerad kvv'!$B$2:$AV$700,MATCH(K$1,'Allokerad kvv'!$B$1:$AV$1,0),FALSE),VLOOKUP($B129,'Justerad allokering kvv'!$B$1:$AG$700,MATCH(K$1,'Justerad allokering kvv'!$B$1:$AF$1,0),FALSE)))</f>
        <v>0</v>
      </c>
      <c r="L129">
        <f>IF($B129=" ","",IF(ISERROR(1/VLOOKUP($B129,'Justerad allokering kvv'!$B$1:$AG$700,MATCH(L$1,'Justerad allokering kvv'!$B$1:$AF$1,0),FALSE)),VLOOKUP($B129,'Allokerad kvv'!$B$2:$AV$700,MATCH(L$1,'Allokerad kvv'!$B$1:$AV$1,0),FALSE),VLOOKUP($B129,'Justerad allokering kvv'!$B$1:$AG$700,MATCH(L$1,'Justerad allokering kvv'!$B$1:$AF$1,0),FALSE)))</f>
        <v>0</v>
      </c>
      <c r="M129">
        <f>IF($B129=" ","",IF(ISERROR(1/VLOOKUP($B129,'Justerad allokering kvv'!$B$1:$AG$700,MATCH(M$1,'Justerad allokering kvv'!$B$1:$AF$1,0),FALSE)),VLOOKUP($B129,'Allokerad kvv'!$B$2:$AV$700,MATCH(M$1,'Allokerad kvv'!$B$1:$AV$1,0),FALSE),VLOOKUP($B129,'Justerad allokering kvv'!$B$1:$AG$700,MATCH(M$1,'Justerad allokering kvv'!$B$1:$AF$1,0),FALSE)))</f>
        <v>0</v>
      </c>
      <c r="N129">
        <f>IF($B129=" ","",IF(ISERROR(1/VLOOKUP($B129,'Justerad allokering kvv'!$B$1:$AG$700,MATCH(N$1,'Justerad allokering kvv'!$B$1:$AF$1,0),FALSE)),VLOOKUP($B129,'Allokerad kvv'!$B$2:$AV$700,MATCH(N$1,'Allokerad kvv'!$B$1:$AV$1,0),FALSE),VLOOKUP($B129,'Justerad allokering kvv'!$B$1:$AG$700,MATCH(N$1,'Justerad allokering kvv'!$B$1:$AF$1,0),FALSE)))</f>
        <v>0</v>
      </c>
      <c r="O129">
        <f>IF($B129=" ","",IF(ISERROR(1/VLOOKUP($B129,'Justerad allokering kvv'!$B$1:$AG$700,MATCH(O$1,'Justerad allokering kvv'!$B$1:$AF$1,0),FALSE)),VLOOKUP($B129,'Allokerad kvv'!$B$2:$AV$700,MATCH(O$1,'Allokerad kvv'!$B$1:$AV$1,0),FALSE),VLOOKUP($B129,'Justerad allokering kvv'!$B$1:$AG$700,MATCH(O$1,'Justerad allokering kvv'!$B$1:$AF$1,0),FALSE)))</f>
        <v>0</v>
      </c>
      <c r="P129">
        <f>IF($B129=" ","",IF(ISERROR(1/VLOOKUP($B129,'Justerad allokering kvv'!$B$1:$AG$700,MATCH(P$1,'Justerad allokering kvv'!$B$1:$AF$1,0),FALSE)),VLOOKUP($B129,'Allokerad kvv'!$B$2:$AV$700,MATCH(P$1,'Allokerad kvv'!$B$1:$AV$1,0),FALSE),VLOOKUP($B129,'Justerad allokering kvv'!$B$1:$AG$700,MATCH(P$1,'Justerad allokering kvv'!$B$1:$AF$1,0),FALSE)))</f>
        <v>0</v>
      </c>
      <c r="Q129">
        <f>IF($B129=" ","",IF(ISERROR(1/VLOOKUP($B129,'Justerad allokering kvv'!$B$1:$AG$700,MATCH(Q$1,'Justerad allokering kvv'!$B$1:$AF$1,0),FALSE)),VLOOKUP($B129,'Allokerad kvv'!$B$2:$AV$700,MATCH(Q$1,'Allokerad kvv'!$B$1:$AV$1,0),FALSE),VLOOKUP($B129,'Justerad allokering kvv'!$B$1:$AG$700,MATCH(Q$1,'Justerad allokering kvv'!$B$1:$AF$1,0),FALSE)))</f>
        <v>0</v>
      </c>
      <c r="R129">
        <f>IF($B129=" ","",IF(ISERROR(1/VLOOKUP($B129,'Justerad allokering kvv'!$B$1:$AG$700,MATCH(R$1,'Justerad allokering kvv'!$B$1:$AF$1,0),FALSE)),VLOOKUP($B129,'Allokerad kvv'!$B$2:$AV$700,MATCH(R$1,'Allokerad kvv'!$B$1:$AV$1,0),FALSE),VLOOKUP($B129,'Justerad allokering kvv'!$B$1:$AG$700,MATCH(R$1,'Justerad allokering kvv'!$B$1:$AF$1,0),FALSE)))</f>
        <v>0</v>
      </c>
      <c r="S129">
        <f>IF($B129=" ","",IF(ISERROR(1/VLOOKUP($B129,'Justerad allokering kvv'!$B$1:$AG$700,MATCH(S$1,'Justerad allokering kvv'!$B$1:$AF$1,0),FALSE)),VLOOKUP($B129,'Allokerad kvv'!$B$2:$AV$700,MATCH(S$1,'Allokerad kvv'!$B$1:$AV$1,0),FALSE),VLOOKUP($B129,'Justerad allokering kvv'!$B$1:$AG$700,MATCH(S$1,'Justerad allokering kvv'!$B$1:$AF$1,0),FALSE)))</f>
        <v>0</v>
      </c>
      <c r="T129">
        <f>IF($B129=" ","",IF(ISERROR(1/VLOOKUP($B129,'Justerad allokering kvv'!$B$1:$AG$700,MATCH(T$1,'Justerad allokering kvv'!$B$1:$AF$1,0),FALSE)),VLOOKUP($B129,'Allokerad kvv'!$B$2:$AV$700,MATCH(T$1,'Allokerad kvv'!$B$1:$AV$1,0),FALSE),VLOOKUP($B129,'Justerad allokering kvv'!$B$1:$AG$700,MATCH(T$1,'Justerad allokering kvv'!$B$1:$AF$1,0),FALSE)))</f>
        <v>0</v>
      </c>
      <c r="U129">
        <f>IF($B129=" ","",IF(ISERROR(1/VLOOKUP($B129,'Justerad allokering kvv'!$B$1:$AG$700,MATCH(U$1,'Justerad allokering kvv'!$B$1:$AF$1,0),FALSE)),VLOOKUP($B129,'Allokerad kvv'!$B$2:$AV$700,MATCH(U$1,'Allokerad kvv'!$B$1:$AV$1,0),FALSE),VLOOKUP($B129,'Justerad allokering kvv'!$B$1:$AG$700,MATCH(U$1,'Justerad allokering kvv'!$B$1:$AF$1,0),FALSE)))</f>
        <v>0</v>
      </c>
      <c r="V129">
        <f>IF($B129=" ","",IF(ISERROR(1/VLOOKUP($B129,'Justerad allokering kvv'!$B$1:$AG$700,MATCH(V$1,'Justerad allokering kvv'!$B$1:$AF$1,0),FALSE)),VLOOKUP($B129,'Allokerad kvv'!$B$2:$AV$700,MATCH(V$1,'Allokerad kvv'!$B$1:$AV$1,0),FALSE),VLOOKUP($B129,'Justerad allokering kvv'!$B$1:$AG$700,MATCH(V$1,'Justerad allokering kvv'!$B$1:$AF$1,0),FALSE)))</f>
        <v>0</v>
      </c>
      <c r="W129">
        <f>IF($B129=" ","",IF(ISERROR(1/VLOOKUP($B129,'Justerad allokering kvv'!$B$1:$AG$700,MATCH(W$1,'Justerad allokering kvv'!$B$1:$AF$1,0),FALSE)),VLOOKUP($B129,'Allokerad kvv'!$B$2:$AV$700,MATCH(W$1,'Allokerad kvv'!$B$1:$AV$1,0),FALSE),VLOOKUP($B129,'Justerad allokering kvv'!$B$1:$AG$700,MATCH(W$1,'Justerad allokering kvv'!$B$1:$AF$1,0),FALSE)))</f>
        <v>0</v>
      </c>
      <c r="X129">
        <f>IF($B129=" ","",IF(ISERROR(1/VLOOKUP($B129,'Justerad allokering kvv'!$B$1:$AG$700,MATCH(X$1,'Justerad allokering kvv'!$B$1:$AF$1,0),FALSE)),VLOOKUP($B129,'Allokerad kvv'!$B$2:$AV$700,MATCH(X$1,'Allokerad kvv'!$B$1:$AV$1,0),FALSE),VLOOKUP($B129,'Justerad allokering kvv'!$B$1:$AG$700,MATCH(X$1,'Justerad allokering kvv'!$B$1:$AF$1,0),FALSE)))</f>
        <v>0</v>
      </c>
      <c r="Y129">
        <f>IF($B129=" ","",IF(ISERROR(1/VLOOKUP($B129,'Justerad allokering kvv'!$B$1:$AG$700,MATCH(Y$1,'Justerad allokering kvv'!$B$1:$AF$1,0),FALSE)),VLOOKUP($B129,'Allokerad kvv'!$B$2:$AV$700,MATCH(Y$1,'Allokerad kvv'!$B$1:$AV$1,0),FALSE),VLOOKUP($B129,'Justerad allokering kvv'!$B$1:$AG$700,MATCH(Y$1,'Justerad allokering kvv'!$B$1:$AF$1,0),FALSE)))</f>
        <v>0</v>
      </c>
      <c r="AB129">
        <f>IFERROR(VLOOKUP($B129,Kraftvärmeprod!$B$1:$AO$424,MATCH("Tillförd energi från rökgaskondensering (GWh)",Kraftvärmeprod!$B$1:$AG$1,0),FALSE)/1,0)</f>
        <v>0</v>
      </c>
      <c r="AE129" s="122">
        <f t="shared" si="4"/>
        <v>0</v>
      </c>
      <c r="AG129">
        <f t="shared" si="5"/>
        <v>0</v>
      </c>
      <c r="AH129">
        <f t="shared" si="6"/>
        <v>0</v>
      </c>
      <c r="AI129" t="str">
        <f>IF(AH129=0,"",AH129/VLOOKUP(B129,Kraftvärmeprod!$B$1:$BC$480,MATCH("Summa tillförd energi exklusive rökgaskondensering",Kraftvärmeprod!$B$1:$BC$1,0),FALSE))</f>
        <v/>
      </c>
      <c r="AK129">
        <f t="shared" si="7"/>
        <v>0</v>
      </c>
    </row>
    <row r="130" spans="1:37" x14ac:dyDescent="0.25">
      <c r="A130" s="2" t="s">
        <v>203</v>
      </c>
      <c r="B130" s="2" t="s">
        <v>204</v>
      </c>
      <c r="C130">
        <f>IF($B130=" ","",IF(ISERROR(1/VLOOKUP($B130,'Justerad allokering kvv'!$B$1:$AG$700,MATCH(C$1,'Justerad allokering kvv'!$B$1:$AF$1,0),FALSE)),VLOOKUP($B130,'Allokerad kvv'!$B$2:$AV$700,MATCH(C$1,'Allokerad kvv'!$B$1:$AV$1,0),FALSE),VLOOKUP($B130,'Justerad allokering kvv'!$B$1:$AG$700,MATCH(C$1,'Justerad allokering kvv'!$B$1:$AF$1,0),FALSE)))</f>
        <v>0</v>
      </c>
      <c r="D130">
        <f>IF($B130=" ","",IF(ISERROR(1/VLOOKUP($B130,'Justerad allokering kvv'!$B$1:$AG$700,MATCH(D$1,'Justerad allokering kvv'!$B$1:$AF$1,0),FALSE)),VLOOKUP($B130,'Allokerad kvv'!$B$2:$AV$700,MATCH(D$1,'Allokerad kvv'!$B$1:$AV$1,0),FALSE),VLOOKUP($B130,'Justerad allokering kvv'!$B$1:$AG$700,MATCH(D$1,'Justerad allokering kvv'!$B$1:$AF$1,0),FALSE)))</f>
        <v>0</v>
      </c>
      <c r="E130">
        <f>IF($B130=" ","",IF(ISERROR(1/VLOOKUP($B130,'Justerad allokering kvv'!$B$1:$AG$700,MATCH(E$1,'Justerad allokering kvv'!$B$1:$AF$1,0),FALSE)),VLOOKUP($B130,'Allokerad kvv'!$B$2:$AV$700,MATCH(E$1,'Allokerad kvv'!$B$1:$AV$1,0),FALSE),VLOOKUP($B130,'Justerad allokering kvv'!$B$1:$AG$700,MATCH(E$1,'Justerad allokering kvv'!$B$1:$AF$1,0),FALSE)))</f>
        <v>0</v>
      </c>
      <c r="F130">
        <f>IF($B130=" ","",IF(ISERROR(1/VLOOKUP($B130,'Justerad allokering kvv'!$B$1:$AG$700,MATCH(F$1,'Justerad allokering kvv'!$B$1:$AF$1,0),FALSE)),VLOOKUP($B130,'Allokerad kvv'!$B$2:$AV$700,MATCH(F$1,'Allokerad kvv'!$B$1:$AV$1,0),FALSE),VLOOKUP($B130,'Justerad allokering kvv'!$B$1:$AG$700,MATCH(F$1,'Justerad allokering kvv'!$B$1:$AF$1,0),FALSE)))</f>
        <v>0</v>
      </c>
      <c r="G130">
        <f>IF($B130=" ","",IF(ISERROR(1/VLOOKUP($B130,'Justerad allokering kvv'!$B$1:$AG$700,MATCH(G$1,'Justerad allokering kvv'!$B$1:$AF$1,0),FALSE)),VLOOKUP($B130,'Allokerad kvv'!$B$2:$AV$700,MATCH(G$1,'Allokerad kvv'!$B$1:$AV$1,0),FALSE),VLOOKUP($B130,'Justerad allokering kvv'!$B$1:$AG$700,MATCH(G$1,'Justerad allokering kvv'!$B$1:$AF$1,0),FALSE)))</f>
        <v>0</v>
      </c>
      <c r="H130">
        <f>IF($B130=" ","",IF(ISERROR(1/VLOOKUP($B130,'Justerad allokering kvv'!$B$1:$AG$700,MATCH(H$1,'Justerad allokering kvv'!$B$1:$AF$1,0),FALSE)),VLOOKUP($B130,'Allokerad kvv'!$B$2:$AV$700,MATCH(H$1,'Allokerad kvv'!$B$1:$AV$1,0),FALSE),VLOOKUP($B130,'Justerad allokering kvv'!$B$1:$AG$700,MATCH(H$1,'Justerad allokering kvv'!$B$1:$AF$1,0),FALSE)))</f>
        <v>0</v>
      </c>
      <c r="I130">
        <f>IF($B130=" ","",IF(ISERROR(1/VLOOKUP($B130,'Justerad allokering kvv'!$B$1:$AG$700,MATCH(I$1,'Justerad allokering kvv'!$B$1:$AF$1,0),FALSE)),VLOOKUP($B130,'Allokerad kvv'!$B$2:$AV$700,MATCH(I$1,'Allokerad kvv'!$B$1:$AV$1,0),FALSE),VLOOKUP($B130,'Justerad allokering kvv'!$B$1:$AG$700,MATCH(I$1,'Justerad allokering kvv'!$B$1:$AF$1,0),FALSE)))</f>
        <v>0</v>
      </c>
      <c r="J130">
        <f>IF($B130=" ","",IF(ISERROR(1/VLOOKUP($B130,'Justerad allokering kvv'!$B$1:$AG$700,MATCH(J$1,'Justerad allokering kvv'!$B$1:$AF$1,0),FALSE)),VLOOKUP($B130,'Allokerad kvv'!$B$2:$AV$700,MATCH(J$1,'Allokerad kvv'!$B$1:$AV$1,0),FALSE),VLOOKUP($B130,'Justerad allokering kvv'!$B$1:$AG$700,MATCH(J$1,'Justerad allokering kvv'!$B$1:$AF$1,0),FALSE)))</f>
        <v>0</v>
      </c>
      <c r="K130">
        <f>IF($B130=" ","",IF(ISERROR(1/VLOOKUP($B130,'Justerad allokering kvv'!$B$1:$AG$700,MATCH(K$1,'Justerad allokering kvv'!$B$1:$AF$1,0),FALSE)),VLOOKUP($B130,'Allokerad kvv'!$B$2:$AV$700,MATCH(K$1,'Allokerad kvv'!$B$1:$AV$1,0),FALSE),VLOOKUP($B130,'Justerad allokering kvv'!$B$1:$AG$700,MATCH(K$1,'Justerad allokering kvv'!$B$1:$AF$1,0),FALSE)))</f>
        <v>0</v>
      </c>
      <c r="L130">
        <f>IF($B130=" ","",IF(ISERROR(1/VLOOKUP($B130,'Justerad allokering kvv'!$B$1:$AG$700,MATCH(L$1,'Justerad allokering kvv'!$B$1:$AF$1,0),FALSE)),VLOOKUP($B130,'Allokerad kvv'!$B$2:$AV$700,MATCH(L$1,'Allokerad kvv'!$B$1:$AV$1,0),FALSE),VLOOKUP($B130,'Justerad allokering kvv'!$B$1:$AG$700,MATCH(L$1,'Justerad allokering kvv'!$B$1:$AF$1,0),FALSE)))</f>
        <v>0</v>
      </c>
      <c r="M130">
        <f>IF($B130=" ","",IF(ISERROR(1/VLOOKUP($B130,'Justerad allokering kvv'!$B$1:$AG$700,MATCH(M$1,'Justerad allokering kvv'!$B$1:$AF$1,0),FALSE)),VLOOKUP($B130,'Allokerad kvv'!$B$2:$AV$700,MATCH(M$1,'Allokerad kvv'!$B$1:$AV$1,0),FALSE),VLOOKUP($B130,'Justerad allokering kvv'!$B$1:$AG$700,MATCH(M$1,'Justerad allokering kvv'!$B$1:$AF$1,0),FALSE)))</f>
        <v>0</v>
      </c>
      <c r="N130">
        <f>IF($B130=" ","",IF(ISERROR(1/VLOOKUP($B130,'Justerad allokering kvv'!$B$1:$AG$700,MATCH(N$1,'Justerad allokering kvv'!$B$1:$AF$1,0),FALSE)),VLOOKUP($B130,'Allokerad kvv'!$B$2:$AV$700,MATCH(N$1,'Allokerad kvv'!$B$1:$AV$1,0),FALSE),VLOOKUP($B130,'Justerad allokering kvv'!$B$1:$AG$700,MATCH(N$1,'Justerad allokering kvv'!$B$1:$AF$1,0),FALSE)))</f>
        <v>0</v>
      </c>
      <c r="O130">
        <f>IF($B130=" ","",IF(ISERROR(1/VLOOKUP($B130,'Justerad allokering kvv'!$B$1:$AG$700,MATCH(O$1,'Justerad allokering kvv'!$B$1:$AF$1,0),FALSE)),VLOOKUP($B130,'Allokerad kvv'!$B$2:$AV$700,MATCH(O$1,'Allokerad kvv'!$B$1:$AV$1,0),FALSE),VLOOKUP($B130,'Justerad allokering kvv'!$B$1:$AG$700,MATCH(O$1,'Justerad allokering kvv'!$B$1:$AF$1,0),FALSE)))</f>
        <v>0</v>
      </c>
      <c r="P130">
        <f>IF($B130=" ","",IF(ISERROR(1/VLOOKUP($B130,'Justerad allokering kvv'!$B$1:$AG$700,MATCH(P$1,'Justerad allokering kvv'!$B$1:$AF$1,0),FALSE)),VLOOKUP($B130,'Allokerad kvv'!$B$2:$AV$700,MATCH(P$1,'Allokerad kvv'!$B$1:$AV$1,0),FALSE),VLOOKUP($B130,'Justerad allokering kvv'!$B$1:$AG$700,MATCH(P$1,'Justerad allokering kvv'!$B$1:$AF$1,0),FALSE)))</f>
        <v>0</v>
      </c>
      <c r="Q130">
        <f>IF($B130=" ","",IF(ISERROR(1/VLOOKUP($B130,'Justerad allokering kvv'!$B$1:$AG$700,MATCH(Q$1,'Justerad allokering kvv'!$B$1:$AF$1,0),FALSE)),VLOOKUP($B130,'Allokerad kvv'!$B$2:$AV$700,MATCH(Q$1,'Allokerad kvv'!$B$1:$AV$1,0),FALSE),VLOOKUP($B130,'Justerad allokering kvv'!$B$1:$AG$700,MATCH(Q$1,'Justerad allokering kvv'!$B$1:$AF$1,0),FALSE)))</f>
        <v>0</v>
      </c>
      <c r="R130">
        <f>IF($B130=" ","",IF(ISERROR(1/VLOOKUP($B130,'Justerad allokering kvv'!$B$1:$AG$700,MATCH(R$1,'Justerad allokering kvv'!$B$1:$AF$1,0),FALSE)),VLOOKUP($B130,'Allokerad kvv'!$B$2:$AV$700,MATCH(R$1,'Allokerad kvv'!$B$1:$AV$1,0),FALSE),VLOOKUP($B130,'Justerad allokering kvv'!$B$1:$AG$700,MATCH(R$1,'Justerad allokering kvv'!$B$1:$AF$1,0),FALSE)))</f>
        <v>0</v>
      </c>
      <c r="S130">
        <f>IF($B130=" ","",IF(ISERROR(1/VLOOKUP($B130,'Justerad allokering kvv'!$B$1:$AG$700,MATCH(S$1,'Justerad allokering kvv'!$B$1:$AF$1,0),FALSE)),VLOOKUP($B130,'Allokerad kvv'!$B$2:$AV$700,MATCH(S$1,'Allokerad kvv'!$B$1:$AV$1,0),FALSE),VLOOKUP($B130,'Justerad allokering kvv'!$B$1:$AG$700,MATCH(S$1,'Justerad allokering kvv'!$B$1:$AF$1,0),FALSE)))</f>
        <v>0</v>
      </c>
      <c r="T130">
        <f>IF($B130=" ","",IF(ISERROR(1/VLOOKUP($B130,'Justerad allokering kvv'!$B$1:$AG$700,MATCH(T$1,'Justerad allokering kvv'!$B$1:$AF$1,0),FALSE)),VLOOKUP($B130,'Allokerad kvv'!$B$2:$AV$700,MATCH(T$1,'Allokerad kvv'!$B$1:$AV$1,0),FALSE),VLOOKUP($B130,'Justerad allokering kvv'!$B$1:$AG$700,MATCH(T$1,'Justerad allokering kvv'!$B$1:$AF$1,0),FALSE)))</f>
        <v>0</v>
      </c>
      <c r="U130">
        <f>IF($B130=" ","",IF(ISERROR(1/VLOOKUP($B130,'Justerad allokering kvv'!$B$1:$AG$700,MATCH(U$1,'Justerad allokering kvv'!$B$1:$AF$1,0),FALSE)),VLOOKUP($B130,'Allokerad kvv'!$B$2:$AV$700,MATCH(U$1,'Allokerad kvv'!$B$1:$AV$1,0),FALSE),VLOOKUP($B130,'Justerad allokering kvv'!$B$1:$AG$700,MATCH(U$1,'Justerad allokering kvv'!$B$1:$AF$1,0),FALSE)))</f>
        <v>0</v>
      </c>
      <c r="V130">
        <f>IF($B130=" ","",IF(ISERROR(1/VLOOKUP($B130,'Justerad allokering kvv'!$B$1:$AG$700,MATCH(V$1,'Justerad allokering kvv'!$B$1:$AF$1,0),FALSE)),VLOOKUP($B130,'Allokerad kvv'!$B$2:$AV$700,MATCH(V$1,'Allokerad kvv'!$B$1:$AV$1,0),FALSE),VLOOKUP($B130,'Justerad allokering kvv'!$B$1:$AG$700,MATCH(V$1,'Justerad allokering kvv'!$B$1:$AF$1,0),FALSE)))</f>
        <v>0</v>
      </c>
      <c r="W130">
        <f>IF($B130=" ","",IF(ISERROR(1/VLOOKUP($B130,'Justerad allokering kvv'!$B$1:$AG$700,MATCH(W$1,'Justerad allokering kvv'!$B$1:$AF$1,0),FALSE)),VLOOKUP($B130,'Allokerad kvv'!$B$2:$AV$700,MATCH(W$1,'Allokerad kvv'!$B$1:$AV$1,0),FALSE),VLOOKUP($B130,'Justerad allokering kvv'!$B$1:$AG$700,MATCH(W$1,'Justerad allokering kvv'!$B$1:$AF$1,0),FALSE)))</f>
        <v>0</v>
      </c>
      <c r="X130">
        <f>IF($B130=" ","",IF(ISERROR(1/VLOOKUP($B130,'Justerad allokering kvv'!$B$1:$AG$700,MATCH(X$1,'Justerad allokering kvv'!$B$1:$AF$1,0),FALSE)),VLOOKUP($B130,'Allokerad kvv'!$B$2:$AV$700,MATCH(X$1,'Allokerad kvv'!$B$1:$AV$1,0),FALSE),VLOOKUP($B130,'Justerad allokering kvv'!$B$1:$AG$700,MATCH(X$1,'Justerad allokering kvv'!$B$1:$AF$1,0),FALSE)))</f>
        <v>0</v>
      </c>
      <c r="Y130">
        <f>IF($B130=" ","",IF(ISERROR(1/VLOOKUP($B130,'Justerad allokering kvv'!$B$1:$AG$700,MATCH(Y$1,'Justerad allokering kvv'!$B$1:$AF$1,0),FALSE)),VLOOKUP($B130,'Allokerad kvv'!$B$2:$AV$700,MATCH(Y$1,'Allokerad kvv'!$B$1:$AV$1,0),FALSE),VLOOKUP($B130,'Justerad allokering kvv'!$B$1:$AG$700,MATCH(Y$1,'Justerad allokering kvv'!$B$1:$AF$1,0),FALSE)))</f>
        <v>0</v>
      </c>
      <c r="AB130">
        <f>IFERROR(VLOOKUP($B130,Kraftvärmeprod!$B$1:$AO$424,MATCH("Tillförd energi från rökgaskondensering (GWh)",Kraftvärmeprod!$B$1:$AG$1,0),FALSE)/1,0)</f>
        <v>0</v>
      </c>
      <c r="AE130" s="122">
        <f t="shared" si="4"/>
        <v>0</v>
      </c>
      <c r="AG130">
        <f t="shared" si="5"/>
        <v>0</v>
      </c>
      <c r="AH130">
        <f t="shared" si="6"/>
        <v>0</v>
      </c>
      <c r="AI130" t="str">
        <f>IF(AH130=0,"",AH130/VLOOKUP(B130,Kraftvärmeprod!$B$1:$BC$480,MATCH("Summa tillförd energi exklusive rökgaskondensering",Kraftvärmeprod!$B$1:$BC$1,0),FALSE))</f>
        <v/>
      </c>
      <c r="AK130">
        <f t="shared" si="7"/>
        <v>0</v>
      </c>
    </row>
    <row r="131" spans="1:37" x14ac:dyDescent="0.25">
      <c r="A131" s="2" t="s">
        <v>205</v>
      </c>
      <c r="B131" s="2" t="s">
        <v>206</v>
      </c>
      <c r="C131">
        <f>IF($B131=" ","",IF(ISERROR(1/VLOOKUP($B131,'Justerad allokering kvv'!$B$1:$AG$700,MATCH(C$1,'Justerad allokering kvv'!$B$1:$AF$1,0),FALSE)),VLOOKUP($B131,'Allokerad kvv'!$B$2:$AV$700,MATCH(C$1,'Allokerad kvv'!$B$1:$AV$1,0),FALSE),VLOOKUP($B131,'Justerad allokering kvv'!$B$1:$AG$700,MATCH(C$1,'Justerad allokering kvv'!$B$1:$AF$1,0),FALSE)))</f>
        <v>0</v>
      </c>
      <c r="D131">
        <f>IF($B131=" ","",IF(ISERROR(1/VLOOKUP($B131,'Justerad allokering kvv'!$B$1:$AG$700,MATCH(D$1,'Justerad allokering kvv'!$B$1:$AF$1,0),FALSE)),VLOOKUP($B131,'Allokerad kvv'!$B$2:$AV$700,MATCH(D$1,'Allokerad kvv'!$B$1:$AV$1,0),FALSE),VLOOKUP($B131,'Justerad allokering kvv'!$B$1:$AG$700,MATCH(D$1,'Justerad allokering kvv'!$B$1:$AF$1,0),FALSE)))</f>
        <v>0</v>
      </c>
      <c r="E131">
        <f>IF($B131=" ","",IF(ISERROR(1/VLOOKUP($B131,'Justerad allokering kvv'!$B$1:$AG$700,MATCH(E$1,'Justerad allokering kvv'!$B$1:$AF$1,0),FALSE)),VLOOKUP($B131,'Allokerad kvv'!$B$2:$AV$700,MATCH(E$1,'Allokerad kvv'!$B$1:$AV$1,0),FALSE),VLOOKUP($B131,'Justerad allokering kvv'!$B$1:$AG$700,MATCH(E$1,'Justerad allokering kvv'!$B$1:$AF$1,0),FALSE)))</f>
        <v>0</v>
      </c>
      <c r="F131">
        <f>IF($B131=" ","",IF(ISERROR(1/VLOOKUP($B131,'Justerad allokering kvv'!$B$1:$AG$700,MATCH(F$1,'Justerad allokering kvv'!$B$1:$AF$1,0),FALSE)),VLOOKUP($B131,'Allokerad kvv'!$B$2:$AV$700,MATCH(F$1,'Allokerad kvv'!$B$1:$AV$1,0),FALSE),VLOOKUP($B131,'Justerad allokering kvv'!$B$1:$AG$700,MATCH(F$1,'Justerad allokering kvv'!$B$1:$AF$1,0),FALSE)))</f>
        <v>0</v>
      </c>
      <c r="G131">
        <f>IF($B131=" ","",IF(ISERROR(1/VLOOKUP($B131,'Justerad allokering kvv'!$B$1:$AG$700,MATCH(G$1,'Justerad allokering kvv'!$B$1:$AF$1,0),FALSE)),VLOOKUP($B131,'Allokerad kvv'!$B$2:$AV$700,MATCH(G$1,'Allokerad kvv'!$B$1:$AV$1,0),FALSE),VLOOKUP($B131,'Justerad allokering kvv'!$B$1:$AG$700,MATCH(G$1,'Justerad allokering kvv'!$B$1:$AF$1,0),FALSE)))</f>
        <v>0</v>
      </c>
      <c r="H131">
        <f>IF($B131=" ","",IF(ISERROR(1/VLOOKUP($B131,'Justerad allokering kvv'!$B$1:$AG$700,MATCH(H$1,'Justerad allokering kvv'!$B$1:$AF$1,0),FALSE)),VLOOKUP($B131,'Allokerad kvv'!$B$2:$AV$700,MATCH(H$1,'Allokerad kvv'!$B$1:$AV$1,0),FALSE),VLOOKUP($B131,'Justerad allokering kvv'!$B$1:$AG$700,MATCH(H$1,'Justerad allokering kvv'!$B$1:$AF$1,0),FALSE)))</f>
        <v>0</v>
      </c>
      <c r="I131">
        <f>IF($B131=" ","",IF(ISERROR(1/VLOOKUP($B131,'Justerad allokering kvv'!$B$1:$AG$700,MATCH(I$1,'Justerad allokering kvv'!$B$1:$AF$1,0),FALSE)),VLOOKUP($B131,'Allokerad kvv'!$B$2:$AV$700,MATCH(I$1,'Allokerad kvv'!$B$1:$AV$1,0),FALSE),VLOOKUP($B131,'Justerad allokering kvv'!$B$1:$AG$700,MATCH(I$1,'Justerad allokering kvv'!$B$1:$AF$1,0),FALSE)))</f>
        <v>0</v>
      </c>
      <c r="J131">
        <f>IF($B131=" ","",IF(ISERROR(1/VLOOKUP($B131,'Justerad allokering kvv'!$B$1:$AG$700,MATCH(J$1,'Justerad allokering kvv'!$B$1:$AF$1,0),FALSE)),VLOOKUP($B131,'Allokerad kvv'!$B$2:$AV$700,MATCH(J$1,'Allokerad kvv'!$B$1:$AV$1,0),FALSE),VLOOKUP($B131,'Justerad allokering kvv'!$B$1:$AG$700,MATCH(J$1,'Justerad allokering kvv'!$B$1:$AF$1,0),FALSE)))</f>
        <v>0</v>
      </c>
      <c r="K131">
        <f>IF($B131=" ","",IF(ISERROR(1/VLOOKUP($B131,'Justerad allokering kvv'!$B$1:$AG$700,MATCH(K$1,'Justerad allokering kvv'!$B$1:$AF$1,0),FALSE)),VLOOKUP($B131,'Allokerad kvv'!$B$2:$AV$700,MATCH(K$1,'Allokerad kvv'!$B$1:$AV$1,0),FALSE),VLOOKUP($B131,'Justerad allokering kvv'!$B$1:$AG$700,MATCH(K$1,'Justerad allokering kvv'!$B$1:$AF$1,0),FALSE)))</f>
        <v>0</v>
      </c>
      <c r="L131">
        <f>IF($B131=" ","",IF(ISERROR(1/VLOOKUP($B131,'Justerad allokering kvv'!$B$1:$AG$700,MATCH(L$1,'Justerad allokering kvv'!$B$1:$AF$1,0),FALSE)),VLOOKUP($B131,'Allokerad kvv'!$B$2:$AV$700,MATCH(L$1,'Allokerad kvv'!$B$1:$AV$1,0),FALSE),VLOOKUP($B131,'Justerad allokering kvv'!$B$1:$AG$700,MATCH(L$1,'Justerad allokering kvv'!$B$1:$AF$1,0),FALSE)))</f>
        <v>0</v>
      </c>
      <c r="M131">
        <f>IF($B131=" ","",IF(ISERROR(1/VLOOKUP($B131,'Justerad allokering kvv'!$B$1:$AG$700,MATCH(M$1,'Justerad allokering kvv'!$B$1:$AF$1,0),FALSE)),VLOOKUP($B131,'Allokerad kvv'!$B$2:$AV$700,MATCH(M$1,'Allokerad kvv'!$B$1:$AV$1,0),FALSE),VLOOKUP($B131,'Justerad allokering kvv'!$B$1:$AG$700,MATCH(M$1,'Justerad allokering kvv'!$B$1:$AF$1,0),FALSE)))</f>
        <v>0</v>
      </c>
      <c r="N131">
        <f>IF($B131=" ","",IF(ISERROR(1/VLOOKUP($B131,'Justerad allokering kvv'!$B$1:$AG$700,MATCH(N$1,'Justerad allokering kvv'!$B$1:$AF$1,0),FALSE)),VLOOKUP($B131,'Allokerad kvv'!$B$2:$AV$700,MATCH(N$1,'Allokerad kvv'!$B$1:$AV$1,0),FALSE),VLOOKUP($B131,'Justerad allokering kvv'!$B$1:$AG$700,MATCH(N$1,'Justerad allokering kvv'!$B$1:$AF$1,0),FALSE)))</f>
        <v>0</v>
      </c>
      <c r="O131">
        <f>IF($B131=" ","",IF(ISERROR(1/VLOOKUP($B131,'Justerad allokering kvv'!$B$1:$AG$700,MATCH(O$1,'Justerad allokering kvv'!$B$1:$AF$1,0),FALSE)),VLOOKUP($B131,'Allokerad kvv'!$B$2:$AV$700,MATCH(O$1,'Allokerad kvv'!$B$1:$AV$1,0),FALSE),VLOOKUP($B131,'Justerad allokering kvv'!$B$1:$AG$700,MATCH(O$1,'Justerad allokering kvv'!$B$1:$AF$1,0),FALSE)))</f>
        <v>0</v>
      </c>
      <c r="P131">
        <f>IF($B131=" ","",IF(ISERROR(1/VLOOKUP($B131,'Justerad allokering kvv'!$B$1:$AG$700,MATCH(P$1,'Justerad allokering kvv'!$B$1:$AF$1,0),FALSE)),VLOOKUP($B131,'Allokerad kvv'!$B$2:$AV$700,MATCH(P$1,'Allokerad kvv'!$B$1:$AV$1,0),FALSE),VLOOKUP($B131,'Justerad allokering kvv'!$B$1:$AG$700,MATCH(P$1,'Justerad allokering kvv'!$B$1:$AF$1,0),FALSE)))</f>
        <v>0</v>
      </c>
      <c r="Q131">
        <f>IF($B131=" ","",IF(ISERROR(1/VLOOKUP($B131,'Justerad allokering kvv'!$B$1:$AG$700,MATCH(Q$1,'Justerad allokering kvv'!$B$1:$AF$1,0),FALSE)),VLOOKUP($B131,'Allokerad kvv'!$B$2:$AV$700,MATCH(Q$1,'Allokerad kvv'!$B$1:$AV$1,0),FALSE),VLOOKUP($B131,'Justerad allokering kvv'!$B$1:$AG$700,MATCH(Q$1,'Justerad allokering kvv'!$B$1:$AF$1,0),FALSE)))</f>
        <v>0</v>
      </c>
      <c r="R131">
        <f>IF($B131=" ","",IF(ISERROR(1/VLOOKUP($B131,'Justerad allokering kvv'!$B$1:$AG$700,MATCH(R$1,'Justerad allokering kvv'!$B$1:$AF$1,0),FALSE)),VLOOKUP($B131,'Allokerad kvv'!$B$2:$AV$700,MATCH(R$1,'Allokerad kvv'!$B$1:$AV$1,0),FALSE),VLOOKUP($B131,'Justerad allokering kvv'!$B$1:$AG$700,MATCH(R$1,'Justerad allokering kvv'!$B$1:$AF$1,0),FALSE)))</f>
        <v>0</v>
      </c>
      <c r="S131">
        <f>IF($B131=" ","",IF(ISERROR(1/VLOOKUP($B131,'Justerad allokering kvv'!$B$1:$AG$700,MATCH(S$1,'Justerad allokering kvv'!$B$1:$AF$1,0),FALSE)),VLOOKUP($B131,'Allokerad kvv'!$B$2:$AV$700,MATCH(S$1,'Allokerad kvv'!$B$1:$AV$1,0),FALSE),VLOOKUP($B131,'Justerad allokering kvv'!$B$1:$AG$700,MATCH(S$1,'Justerad allokering kvv'!$B$1:$AF$1,0),FALSE)))</f>
        <v>0</v>
      </c>
      <c r="T131">
        <f>IF($B131=" ","",IF(ISERROR(1/VLOOKUP($B131,'Justerad allokering kvv'!$B$1:$AG$700,MATCH(T$1,'Justerad allokering kvv'!$B$1:$AF$1,0),FALSE)),VLOOKUP($B131,'Allokerad kvv'!$B$2:$AV$700,MATCH(T$1,'Allokerad kvv'!$B$1:$AV$1,0),FALSE),VLOOKUP($B131,'Justerad allokering kvv'!$B$1:$AG$700,MATCH(T$1,'Justerad allokering kvv'!$B$1:$AF$1,0),FALSE)))</f>
        <v>0</v>
      </c>
      <c r="U131">
        <f>IF($B131=" ","",IF(ISERROR(1/VLOOKUP($B131,'Justerad allokering kvv'!$B$1:$AG$700,MATCH(U$1,'Justerad allokering kvv'!$B$1:$AF$1,0),FALSE)),VLOOKUP($B131,'Allokerad kvv'!$B$2:$AV$700,MATCH(U$1,'Allokerad kvv'!$B$1:$AV$1,0),FALSE),VLOOKUP($B131,'Justerad allokering kvv'!$B$1:$AG$700,MATCH(U$1,'Justerad allokering kvv'!$B$1:$AF$1,0),FALSE)))</f>
        <v>0</v>
      </c>
      <c r="V131">
        <f>IF($B131=" ","",IF(ISERROR(1/VLOOKUP($B131,'Justerad allokering kvv'!$B$1:$AG$700,MATCH(V$1,'Justerad allokering kvv'!$B$1:$AF$1,0),FALSE)),VLOOKUP($B131,'Allokerad kvv'!$B$2:$AV$700,MATCH(V$1,'Allokerad kvv'!$B$1:$AV$1,0),FALSE),VLOOKUP($B131,'Justerad allokering kvv'!$B$1:$AG$700,MATCH(V$1,'Justerad allokering kvv'!$B$1:$AF$1,0),FALSE)))</f>
        <v>0</v>
      </c>
      <c r="W131">
        <f>IF($B131=" ","",IF(ISERROR(1/VLOOKUP($B131,'Justerad allokering kvv'!$B$1:$AG$700,MATCH(W$1,'Justerad allokering kvv'!$B$1:$AF$1,0),FALSE)),VLOOKUP($B131,'Allokerad kvv'!$B$2:$AV$700,MATCH(W$1,'Allokerad kvv'!$B$1:$AV$1,0),FALSE),VLOOKUP($B131,'Justerad allokering kvv'!$B$1:$AG$700,MATCH(W$1,'Justerad allokering kvv'!$B$1:$AF$1,0),FALSE)))</f>
        <v>0</v>
      </c>
      <c r="X131">
        <f>IF($B131=" ","",IF(ISERROR(1/VLOOKUP($B131,'Justerad allokering kvv'!$B$1:$AG$700,MATCH(X$1,'Justerad allokering kvv'!$B$1:$AF$1,0),FALSE)),VLOOKUP($B131,'Allokerad kvv'!$B$2:$AV$700,MATCH(X$1,'Allokerad kvv'!$B$1:$AV$1,0),FALSE),VLOOKUP($B131,'Justerad allokering kvv'!$B$1:$AG$700,MATCH(X$1,'Justerad allokering kvv'!$B$1:$AF$1,0),FALSE)))</f>
        <v>0</v>
      </c>
      <c r="Y131">
        <f>IF($B131=" ","",IF(ISERROR(1/VLOOKUP($B131,'Justerad allokering kvv'!$B$1:$AG$700,MATCH(Y$1,'Justerad allokering kvv'!$B$1:$AF$1,0),FALSE)),VLOOKUP($B131,'Allokerad kvv'!$B$2:$AV$700,MATCH(Y$1,'Allokerad kvv'!$B$1:$AV$1,0),FALSE),VLOOKUP($B131,'Justerad allokering kvv'!$B$1:$AG$700,MATCH(Y$1,'Justerad allokering kvv'!$B$1:$AF$1,0),FALSE)))</f>
        <v>0</v>
      </c>
      <c r="AB131">
        <f>IFERROR(VLOOKUP($B131,Kraftvärmeprod!$B$1:$AO$424,MATCH("Tillförd energi från rökgaskondensering (GWh)",Kraftvärmeprod!$B$1:$AG$1,0),FALSE)/1,0)</f>
        <v>0</v>
      </c>
      <c r="AE131" s="122">
        <f t="shared" ref="AE131:AE194" si="8">SUM(C131:AB131)</f>
        <v>0</v>
      </c>
      <c r="AG131">
        <f t="shared" ref="AG131:AG194" si="9">AE131-R131</f>
        <v>0</v>
      </c>
      <c r="AH131">
        <f t="shared" ref="AH131:AH194" si="10">AG131-AB131</f>
        <v>0</v>
      </c>
      <c r="AI131" t="str">
        <f>IF(AH131=0,"",AH131/VLOOKUP(B131,Kraftvärmeprod!$B$1:$BC$480,MATCH("Summa tillförd energi exklusive rökgaskondensering",Kraftvärmeprod!$B$1:$BC$1,0),FALSE))</f>
        <v/>
      </c>
      <c r="AK131">
        <f t="shared" ref="AK131:AK194" si="11">E131+F131+J131+M131+N131+P131+S131+T131+U131+V131+X131+Y131+L131</f>
        <v>0</v>
      </c>
    </row>
    <row r="132" spans="1:37" x14ac:dyDescent="0.25">
      <c r="A132" s="2" t="s">
        <v>205</v>
      </c>
      <c r="B132" s="2" t="s">
        <v>207</v>
      </c>
      <c r="C132">
        <f>IF($B132=" ","",IF(ISERROR(1/VLOOKUP($B132,'Justerad allokering kvv'!$B$1:$AG$700,MATCH(C$1,'Justerad allokering kvv'!$B$1:$AF$1,0),FALSE)),VLOOKUP($B132,'Allokerad kvv'!$B$2:$AV$700,MATCH(C$1,'Allokerad kvv'!$B$1:$AV$1,0),FALSE),VLOOKUP($B132,'Justerad allokering kvv'!$B$1:$AG$700,MATCH(C$1,'Justerad allokering kvv'!$B$1:$AF$1,0),FALSE)))</f>
        <v>0</v>
      </c>
      <c r="D132">
        <f>IF($B132=" ","",IF(ISERROR(1/VLOOKUP($B132,'Justerad allokering kvv'!$B$1:$AG$700,MATCH(D$1,'Justerad allokering kvv'!$B$1:$AF$1,0),FALSE)),VLOOKUP($B132,'Allokerad kvv'!$B$2:$AV$700,MATCH(D$1,'Allokerad kvv'!$B$1:$AV$1,0),FALSE),VLOOKUP($B132,'Justerad allokering kvv'!$B$1:$AG$700,MATCH(D$1,'Justerad allokering kvv'!$B$1:$AF$1,0),FALSE)))</f>
        <v>0</v>
      </c>
      <c r="E132">
        <f>IF($B132=" ","",IF(ISERROR(1/VLOOKUP($B132,'Justerad allokering kvv'!$B$1:$AG$700,MATCH(E$1,'Justerad allokering kvv'!$B$1:$AF$1,0),FALSE)),VLOOKUP($B132,'Allokerad kvv'!$B$2:$AV$700,MATCH(E$1,'Allokerad kvv'!$B$1:$AV$1,0),FALSE),VLOOKUP($B132,'Justerad allokering kvv'!$B$1:$AG$700,MATCH(E$1,'Justerad allokering kvv'!$B$1:$AF$1,0),FALSE)))</f>
        <v>0</v>
      </c>
      <c r="F132">
        <f>IF($B132=" ","",IF(ISERROR(1/VLOOKUP($B132,'Justerad allokering kvv'!$B$1:$AG$700,MATCH(F$1,'Justerad allokering kvv'!$B$1:$AF$1,0),FALSE)),VLOOKUP($B132,'Allokerad kvv'!$B$2:$AV$700,MATCH(F$1,'Allokerad kvv'!$B$1:$AV$1,0),FALSE),VLOOKUP($B132,'Justerad allokering kvv'!$B$1:$AG$700,MATCH(F$1,'Justerad allokering kvv'!$B$1:$AF$1,0),FALSE)))</f>
        <v>0</v>
      </c>
      <c r="G132">
        <f>IF($B132=" ","",IF(ISERROR(1/VLOOKUP($B132,'Justerad allokering kvv'!$B$1:$AG$700,MATCH(G$1,'Justerad allokering kvv'!$B$1:$AF$1,0),FALSE)),VLOOKUP($B132,'Allokerad kvv'!$B$2:$AV$700,MATCH(G$1,'Allokerad kvv'!$B$1:$AV$1,0),FALSE),VLOOKUP($B132,'Justerad allokering kvv'!$B$1:$AG$700,MATCH(G$1,'Justerad allokering kvv'!$B$1:$AF$1,0),FALSE)))</f>
        <v>0</v>
      </c>
      <c r="H132">
        <f>IF($B132=" ","",IF(ISERROR(1/VLOOKUP($B132,'Justerad allokering kvv'!$B$1:$AG$700,MATCH(H$1,'Justerad allokering kvv'!$B$1:$AF$1,0),FALSE)),VLOOKUP($B132,'Allokerad kvv'!$B$2:$AV$700,MATCH(H$1,'Allokerad kvv'!$B$1:$AV$1,0),FALSE),VLOOKUP($B132,'Justerad allokering kvv'!$B$1:$AG$700,MATCH(H$1,'Justerad allokering kvv'!$B$1:$AF$1,0),FALSE)))</f>
        <v>0</v>
      </c>
      <c r="I132">
        <f>IF($B132=" ","",IF(ISERROR(1/VLOOKUP($B132,'Justerad allokering kvv'!$B$1:$AG$700,MATCH(I$1,'Justerad allokering kvv'!$B$1:$AF$1,0),FALSE)),VLOOKUP($B132,'Allokerad kvv'!$B$2:$AV$700,MATCH(I$1,'Allokerad kvv'!$B$1:$AV$1,0),FALSE),VLOOKUP($B132,'Justerad allokering kvv'!$B$1:$AG$700,MATCH(I$1,'Justerad allokering kvv'!$B$1:$AF$1,0),FALSE)))</f>
        <v>0</v>
      </c>
      <c r="J132">
        <f>IF($B132=" ","",IF(ISERROR(1/VLOOKUP($B132,'Justerad allokering kvv'!$B$1:$AG$700,MATCH(J$1,'Justerad allokering kvv'!$B$1:$AF$1,0),FALSE)),VLOOKUP($B132,'Allokerad kvv'!$B$2:$AV$700,MATCH(J$1,'Allokerad kvv'!$B$1:$AV$1,0),FALSE),VLOOKUP($B132,'Justerad allokering kvv'!$B$1:$AG$700,MATCH(J$1,'Justerad allokering kvv'!$B$1:$AF$1,0),FALSE)))</f>
        <v>0</v>
      </c>
      <c r="K132">
        <f>IF($B132=" ","",IF(ISERROR(1/VLOOKUP($B132,'Justerad allokering kvv'!$B$1:$AG$700,MATCH(K$1,'Justerad allokering kvv'!$B$1:$AF$1,0),FALSE)),VLOOKUP($B132,'Allokerad kvv'!$B$2:$AV$700,MATCH(K$1,'Allokerad kvv'!$B$1:$AV$1,0),FALSE),VLOOKUP($B132,'Justerad allokering kvv'!$B$1:$AG$700,MATCH(K$1,'Justerad allokering kvv'!$B$1:$AF$1,0),FALSE)))</f>
        <v>0</v>
      </c>
      <c r="L132">
        <f>IF($B132=" ","",IF(ISERROR(1/VLOOKUP($B132,'Justerad allokering kvv'!$B$1:$AG$700,MATCH(L$1,'Justerad allokering kvv'!$B$1:$AF$1,0),FALSE)),VLOOKUP($B132,'Allokerad kvv'!$B$2:$AV$700,MATCH(L$1,'Allokerad kvv'!$B$1:$AV$1,0),FALSE),VLOOKUP($B132,'Justerad allokering kvv'!$B$1:$AG$700,MATCH(L$1,'Justerad allokering kvv'!$B$1:$AF$1,0),FALSE)))</f>
        <v>0</v>
      </c>
      <c r="M132">
        <f>IF($B132=" ","",IF(ISERROR(1/VLOOKUP($B132,'Justerad allokering kvv'!$B$1:$AG$700,MATCH(M$1,'Justerad allokering kvv'!$B$1:$AF$1,0),FALSE)),VLOOKUP($B132,'Allokerad kvv'!$B$2:$AV$700,MATCH(M$1,'Allokerad kvv'!$B$1:$AV$1,0),FALSE),VLOOKUP($B132,'Justerad allokering kvv'!$B$1:$AG$700,MATCH(M$1,'Justerad allokering kvv'!$B$1:$AF$1,0),FALSE)))</f>
        <v>0</v>
      </c>
      <c r="N132">
        <f>IF($B132=" ","",IF(ISERROR(1/VLOOKUP($B132,'Justerad allokering kvv'!$B$1:$AG$700,MATCH(N$1,'Justerad allokering kvv'!$B$1:$AF$1,0),FALSE)),VLOOKUP($B132,'Allokerad kvv'!$B$2:$AV$700,MATCH(N$1,'Allokerad kvv'!$B$1:$AV$1,0),FALSE),VLOOKUP($B132,'Justerad allokering kvv'!$B$1:$AG$700,MATCH(N$1,'Justerad allokering kvv'!$B$1:$AF$1,0),FALSE)))</f>
        <v>0</v>
      </c>
      <c r="O132">
        <f>IF($B132=" ","",IF(ISERROR(1/VLOOKUP($B132,'Justerad allokering kvv'!$B$1:$AG$700,MATCH(O$1,'Justerad allokering kvv'!$B$1:$AF$1,0),FALSE)),VLOOKUP($B132,'Allokerad kvv'!$B$2:$AV$700,MATCH(O$1,'Allokerad kvv'!$B$1:$AV$1,0),FALSE),VLOOKUP($B132,'Justerad allokering kvv'!$B$1:$AG$700,MATCH(O$1,'Justerad allokering kvv'!$B$1:$AF$1,0),FALSE)))</f>
        <v>0</v>
      </c>
      <c r="P132">
        <f>IF($B132=" ","",IF(ISERROR(1/VLOOKUP($B132,'Justerad allokering kvv'!$B$1:$AG$700,MATCH(P$1,'Justerad allokering kvv'!$B$1:$AF$1,0),FALSE)),VLOOKUP($B132,'Allokerad kvv'!$B$2:$AV$700,MATCH(P$1,'Allokerad kvv'!$B$1:$AV$1,0),FALSE),VLOOKUP($B132,'Justerad allokering kvv'!$B$1:$AG$700,MATCH(P$1,'Justerad allokering kvv'!$B$1:$AF$1,0),FALSE)))</f>
        <v>0</v>
      </c>
      <c r="Q132">
        <f>IF($B132=" ","",IF(ISERROR(1/VLOOKUP($B132,'Justerad allokering kvv'!$B$1:$AG$700,MATCH(Q$1,'Justerad allokering kvv'!$B$1:$AF$1,0),FALSE)),VLOOKUP($B132,'Allokerad kvv'!$B$2:$AV$700,MATCH(Q$1,'Allokerad kvv'!$B$1:$AV$1,0),FALSE),VLOOKUP($B132,'Justerad allokering kvv'!$B$1:$AG$700,MATCH(Q$1,'Justerad allokering kvv'!$B$1:$AF$1,0),FALSE)))</f>
        <v>0</v>
      </c>
      <c r="R132">
        <f>IF($B132=" ","",IF(ISERROR(1/VLOOKUP($B132,'Justerad allokering kvv'!$B$1:$AG$700,MATCH(R$1,'Justerad allokering kvv'!$B$1:$AF$1,0),FALSE)),VLOOKUP($B132,'Allokerad kvv'!$B$2:$AV$700,MATCH(R$1,'Allokerad kvv'!$B$1:$AV$1,0),FALSE),VLOOKUP($B132,'Justerad allokering kvv'!$B$1:$AG$700,MATCH(R$1,'Justerad allokering kvv'!$B$1:$AF$1,0),FALSE)))</f>
        <v>0</v>
      </c>
      <c r="S132">
        <f>IF($B132=" ","",IF(ISERROR(1/VLOOKUP($B132,'Justerad allokering kvv'!$B$1:$AG$700,MATCH(S$1,'Justerad allokering kvv'!$B$1:$AF$1,0),FALSE)),VLOOKUP($B132,'Allokerad kvv'!$B$2:$AV$700,MATCH(S$1,'Allokerad kvv'!$B$1:$AV$1,0),FALSE),VLOOKUP($B132,'Justerad allokering kvv'!$B$1:$AG$700,MATCH(S$1,'Justerad allokering kvv'!$B$1:$AF$1,0),FALSE)))</f>
        <v>0</v>
      </c>
      <c r="T132">
        <f>IF($B132=" ","",IF(ISERROR(1/VLOOKUP($B132,'Justerad allokering kvv'!$B$1:$AG$700,MATCH(T$1,'Justerad allokering kvv'!$B$1:$AF$1,0),FALSE)),VLOOKUP($B132,'Allokerad kvv'!$B$2:$AV$700,MATCH(T$1,'Allokerad kvv'!$B$1:$AV$1,0),FALSE),VLOOKUP($B132,'Justerad allokering kvv'!$B$1:$AG$700,MATCH(T$1,'Justerad allokering kvv'!$B$1:$AF$1,0),FALSE)))</f>
        <v>0</v>
      </c>
      <c r="U132">
        <f>IF($B132=" ","",IF(ISERROR(1/VLOOKUP($B132,'Justerad allokering kvv'!$B$1:$AG$700,MATCH(U$1,'Justerad allokering kvv'!$B$1:$AF$1,0),FALSE)),VLOOKUP($B132,'Allokerad kvv'!$B$2:$AV$700,MATCH(U$1,'Allokerad kvv'!$B$1:$AV$1,0),FALSE),VLOOKUP($B132,'Justerad allokering kvv'!$B$1:$AG$700,MATCH(U$1,'Justerad allokering kvv'!$B$1:$AF$1,0),FALSE)))</f>
        <v>0</v>
      </c>
      <c r="V132">
        <f>IF($B132=" ","",IF(ISERROR(1/VLOOKUP($B132,'Justerad allokering kvv'!$B$1:$AG$700,MATCH(V$1,'Justerad allokering kvv'!$B$1:$AF$1,0),FALSE)),VLOOKUP($B132,'Allokerad kvv'!$B$2:$AV$700,MATCH(V$1,'Allokerad kvv'!$B$1:$AV$1,0),FALSE),VLOOKUP($B132,'Justerad allokering kvv'!$B$1:$AG$700,MATCH(V$1,'Justerad allokering kvv'!$B$1:$AF$1,0),FALSE)))</f>
        <v>0</v>
      </c>
      <c r="W132">
        <f>IF($B132=" ","",IF(ISERROR(1/VLOOKUP($B132,'Justerad allokering kvv'!$B$1:$AG$700,MATCH(W$1,'Justerad allokering kvv'!$B$1:$AF$1,0),FALSE)),VLOOKUP($B132,'Allokerad kvv'!$B$2:$AV$700,MATCH(W$1,'Allokerad kvv'!$B$1:$AV$1,0),FALSE),VLOOKUP($B132,'Justerad allokering kvv'!$B$1:$AG$700,MATCH(W$1,'Justerad allokering kvv'!$B$1:$AF$1,0),FALSE)))</f>
        <v>0</v>
      </c>
      <c r="X132">
        <f>IF($B132=" ","",IF(ISERROR(1/VLOOKUP($B132,'Justerad allokering kvv'!$B$1:$AG$700,MATCH(X$1,'Justerad allokering kvv'!$B$1:$AF$1,0),FALSE)),VLOOKUP($B132,'Allokerad kvv'!$B$2:$AV$700,MATCH(X$1,'Allokerad kvv'!$B$1:$AV$1,0),FALSE),VLOOKUP($B132,'Justerad allokering kvv'!$B$1:$AG$700,MATCH(X$1,'Justerad allokering kvv'!$B$1:$AF$1,0),FALSE)))</f>
        <v>0</v>
      </c>
      <c r="Y132">
        <f>IF($B132=" ","",IF(ISERROR(1/VLOOKUP($B132,'Justerad allokering kvv'!$B$1:$AG$700,MATCH(Y$1,'Justerad allokering kvv'!$B$1:$AF$1,0),FALSE)),VLOOKUP($B132,'Allokerad kvv'!$B$2:$AV$700,MATCH(Y$1,'Allokerad kvv'!$B$1:$AV$1,0),FALSE),VLOOKUP($B132,'Justerad allokering kvv'!$B$1:$AG$700,MATCH(Y$1,'Justerad allokering kvv'!$B$1:$AF$1,0),FALSE)))</f>
        <v>0</v>
      </c>
      <c r="AB132">
        <f>IFERROR(VLOOKUP($B132,Kraftvärmeprod!$B$1:$AO$424,MATCH("Tillförd energi från rökgaskondensering (GWh)",Kraftvärmeprod!$B$1:$AG$1,0),FALSE)/1,0)</f>
        <v>0</v>
      </c>
      <c r="AE132" s="122">
        <f t="shared" si="8"/>
        <v>0</v>
      </c>
      <c r="AG132">
        <f t="shared" si="9"/>
        <v>0</v>
      </c>
      <c r="AH132">
        <f t="shared" si="10"/>
        <v>0</v>
      </c>
      <c r="AI132" t="str">
        <f>IF(AH132=0,"",AH132/VLOOKUP(B132,Kraftvärmeprod!$B$1:$BC$480,MATCH("Summa tillförd energi exklusive rökgaskondensering",Kraftvärmeprod!$B$1:$BC$1,0),FALSE))</f>
        <v/>
      </c>
      <c r="AK132">
        <f t="shared" si="11"/>
        <v>0</v>
      </c>
    </row>
    <row r="133" spans="1:37" x14ac:dyDescent="0.25">
      <c r="A133" s="2" t="s">
        <v>205</v>
      </c>
      <c r="B133" s="2" t="s">
        <v>208</v>
      </c>
      <c r="C133">
        <f>IF($B133=" ","",IF(ISERROR(1/VLOOKUP($B133,'Justerad allokering kvv'!$B$1:$AG$700,MATCH(C$1,'Justerad allokering kvv'!$B$1:$AF$1,0),FALSE)),VLOOKUP($B133,'Allokerad kvv'!$B$2:$AV$700,MATCH(C$1,'Allokerad kvv'!$B$1:$AV$1,0),FALSE),VLOOKUP($B133,'Justerad allokering kvv'!$B$1:$AG$700,MATCH(C$1,'Justerad allokering kvv'!$B$1:$AF$1,0),FALSE)))</f>
        <v>0</v>
      </c>
      <c r="D133">
        <f>IF($B133=" ","",IF(ISERROR(1/VLOOKUP($B133,'Justerad allokering kvv'!$B$1:$AG$700,MATCH(D$1,'Justerad allokering kvv'!$B$1:$AF$1,0),FALSE)),VLOOKUP($B133,'Allokerad kvv'!$B$2:$AV$700,MATCH(D$1,'Allokerad kvv'!$B$1:$AV$1,0),FALSE),VLOOKUP($B133,'Justerad allokering kvv'!$B$1:$AG$700,MATCH(D$1,'Justerad allokering kvv'!$B$1:$AF$1,0),FALSE)))</f>
        <v>0</v>
      </c>
      <c r="E133">
        <f>IF($B133=" ","",IF(ISERROR(1/VLOOKUP($B133,'Justerad allokering kvv'!$B$1:$AG$700,MATCH(E$1,'Justerad allokering kvv'!$B$1:$AF$1,0),FALSE)),VLOOKUP($B133,'Allokerad kvv'!$B$2:$AV$700,MATCH(E$1,'Allokerad kvv'!$B$1:$AV$1,0),FALSE),VLOOKUP($B133,'Justerad allokering kvv'!$B$1:$AG$700,MATCH(E$1,'Justerad allokering kvv'!$B$1:$AF$1,0),FALSE)))</f>
        <v>0</v>
      </c>
      <c r="F133">
        <f>IF($B133=" ","",IF(ISERROR(1/VLOOKUP($B133,'Justerad allokering kvv'!$B$1:$AG$700,MATCH(F$1,'Justerad allokering kvv'!$B$1:$AF$1,0),FALSE)),VLOOKUP($B133,'Allokerad kvv'!$B$2:$AV$700,MATCH(F$1,'Allokerad kvv'!$B$1:$AV$1,0),FALSE),VLOOKUP($B133,'Justerad allokering kvv'!$B$1:$AG$700,MATCH(F$1,'Justerad allokering kvv'!$B$1:$AF$1,0),FALSE)))</f>
        <v>0</v>
      </c>
      <c r="G133">
        <f>IF($B133=" ","",IF(ISERROR(1/VLOOKUP($B133,'Justerad allokering kvv'!$B$1:$AG$700,MATCH(G$1,'Justerad allokering kvv'!$B$1:$AF$1,0),FALSE)),VLOOKUP($B133,'Allokerad kvv'!$B$2:$AV$700,MATCH(G$1,'Allokerad kvv'!$B$1:$AV$1,0),FALSE),VLOOKUP($B133,'Justerad allokering kvv'!$B$1:$AG$700,MATCH(G$1,'Justerad allokering kvv'!$B$1:$AF$1,0),FALSE)))</f>
        <v>0</v>
      </c>
      <c r="H133">
        <f>IF($B133=" ","",IF(ISERROR(1/VLOOKUP($B133,'Justerad allokering kvv'!$B$1:$AG$700,MATCH(H$1,'Justerad allokering kvv'!$B$1:$AF$1,0),FALSE)),VLOOKUP($B133,'Allokerad kvv'!$B$2:$AV$700,MATCH(H$1,'Allokerad kvv'!$B$1:$AV$1,0),FALSE),VLOOKUP($B133,'Justerad allokering kvv'!$B$1:$AG$700,MATCH(H$1,'Justerad allokering kvv'!$B$1:$AF$1,0),FALSE)))</f>
        <v>0</v>
      </c>
      <c r="I133">
        <f>IF($B133=" ","",IF(ISERROR(1/VLOOKUP($B133,'Justerad allokering kvv'!$B$1:$AG$700,MATCH(I$1,'Justerad allokering kvv'!$B$1:$AF$1,0),FALSE)),VLOOKUP($B133,'Allokerad kvv'!$B$2:$AV$700,MATCH(I$1,'Allokerad kvv'!$B$1:$AV$1,0),FALSE),VLOOKUP($B133,'Justerad allokering kvv'!$B$1:$AG$700,MATCH(I$1,'Justerad allokering kvv'!$B$1:$AF$1,0),FALSE)))</f>
        <v>0</v>
      </c>
      <c r="J133">
        <f>IF($B133=" ","",IF(ISERROR(1/VLOOKUP($B133,'Justerad allokering kvv'!$B$1:$AG$700,MATCH(J$1,'Justerad allokering kvv'!$B$1:$AF$1,0),FALSE)),VLOOKUP($B133,'Allokerad kvv'!$B$2:$AV$700,MATCH(J$1,'Allokerad kvv'!$B$1:$AV$1,0),FALSE),VLOOKUP($B133,'Justerad allokering kvv'!$B$1:$AG$700,MATCH(J$1,'Justerad allokering kvv'!$B$1:$AF$1,0),FALSE)))</f>
        <v>0</v>
      </c>
      <c r="K133">
        <f>IF($B133=" ","",IF(ISERROR(1/VLOOKUP($B133,'Justerad allokering kvv'!$B$1:$AG$700,MATCH(K$1,'Justerad allokering kvv'!$B$1:$AF$1,0),FALSE)),VLOOKUP($B133,'Allokerad kvv'!$B$2:$AV$700,MATCH(K$1,'Allokerad kvv'!$B$1:$AV$1,0),FALSE),VLOOKUP($B133,'Justerad allokering kvv'!$B$1:$AG$700,MATCH(K$1,'Justerad allokering kvv'!$B$1:$AF$1,0),FALSE)))</f>
        <v>0</v>
      </c>
      <c r="L133">
        <f>IF($B133=" ","",IF(ISERROR(1/VLOOKUP($B133,'Justerad allokering kvv'!$B$1:$AG$700,MATCH(L$1,'Justerad allokering kvv'!$B$1:$AF$1,0),FALSE)),VLOOKUP($B133,'Allokerad kvv'!$B$2:$AV$700,MATCH(L$1,'Allokerad kvv'!$B$1:$AV$1,0),FALSE),VLOOKUP($B133,'Justerad allokering kvv'!$B$1:$AG$700,MATCH(L$1,'Justerad allokering kvv'!$B$1:$AF$1,0),FALSE)))</f>
        <v>0</v>
      </c>
      <c r="M133">
        <f>IF($B133=" ","",IF(ISERROR(1/VLOOKUP($B133,'Justerad allokering kvv'!$B$1:$AG$700,MATCH(M$1,'Justerad allokering kvv'!$B$1:$AF$1,0),FALSE)),VLOOKUP($B133,'Allokerad kvv'!$B$2:$AV$700,MATCH(M$1,'Allokerad kvv'!$B$1:$AV$1,0),FALSE),VLOOKUP($B133,'Justerad allokering kvv'!$B$1:$AG$700,MATCH(M$1,'Justerad allokering kvv'!$B$1:$AF$1,0),FALSE)))</f>
        <v>0</v>
      </c>
      <c r="N133">
        <f>IF($B133=" ","",IF(ISERROR(1/VLOOKUP($B133,'Justerad allokering kvv'!$B$1:$AG$700,MATCH(N$1,'Justerad allokering kvv'!$B$1:$AF$1,0),FALSE)),VLOOKUP($B133,'Allokerad kvv'!$B$2:$AV$700,MATCH(N$1,'Allokerad kvv'!$B$1:$AV$1,0),FALSE),VLOOKUP($B133,'Justerad allokering kvv'!$B$1:$AG$700,MATCH(N$1,'Justerad allokering kvv'!$B$1:$AF$1,0),FALSE)))</f>
        <v>0</v>
      </c>
      <c r="O133">
        <f>IF($B133=" ","",IF(ISERROR(1/VLOOKUP($B133,'Justerad allokering kvv'!$B$1:$AG$700,MATCH(O$1,'Justerad allokering kvv'!$B$1:$AF$1,0),FALSE)),VLOOKUP($B133,'Allokerad kvv'!$B$2:$AV$700,MATCH(O$1,'Allokerad kvv'!$B$1:$AV$1,0),FALSE),VLOOKUP($B133,'Justerad allokering kvv'!$B$1:$AG$700,MATCH(O$1,'Justerad allokering kvv'!$B$1:$AF$1,0),FALSE)))</f>
        <v>0</v>
      </c>
      <c r="P133">
        <f>IF($B133=" ","",IF(ISERROR(1/VLOOKUP($B133,'Justerad allokering kvv'!$B$1:$AG$700,MATCH(P$1,'Justerad allokering kvv'!$B$1:$AF$1,0),FALSE)),VLOOKUP($B133,'Allokerad kvv'!$B$2:$AV$700,MATCH(P$1,'Allokerad kvv'!$B$1:$AV$1,0),FALSE),VLOOKUP($B133,'Justerad allokering kvv'!$B$1:$AG$700,MATCH(P$1,'Justerad allokering kvv'!$B$1:$AF$1,0),FALSE)))</f>
        <v>0</v>
      </c>
      <c r="Q133">
        <f>IF($B133=" ","",IF(ISERROR(1/VLOOKUP($B133,'Justerad allokering kvv'!$B$1:$AG$700,MATCH(Q$1,'Justerad allokering kvv'!$B$1:$AF$1,0),FALSE)),VLOOKUP($B133,'Allokerad kvv'!$B$2:$AV$700,MATCH(Q$1,'Allokerad kvv'!$B$1:$AV$1,0),FALSE),VLOOKUP($B133,'Justerad allokering kvv'!$B$1:$AG$700,MATCH(Q$1,'Justerad allokering kvv'!$B$1:$AF$1,0),FALSE)))</f>
        <v>0</v>
      </c>
      <c r="R133">
        <f>IF($B133=" ","",IF(ISERROR(1/VLOOKUP($B133,'Justerad allokering kvv'!$B$1:$AG$700,MATCH(R$1,'Justerad allokering kvv'!$B$1:$AF$1,0),FALSE)),VLOOKUP($B133,'Allokerad kvv'!$B$2:$AV$700,MATCH(R$1,'Allokerad kvv'!$B$1:$AV$1,0),FALSE),VLOOKUP($B133,'Justerad allokering kvv'!$B$1:$AG$700,MATCH(R$1,'Justerad allokering kvv'!$B$1:$AF$1,0),FALSE)))</f>
        <v>0</v>
      </c>
      <c r="S133">
        <f>IF($B133=" ","",IF(ISERROR(1/VLOOKUP($B133,'Justerad allokering kvv'!$B$1:$AG$700,MATCH(S$1,'Justerad allokering kvv'!$B$1:$AF$1,0),FALSE)),VLOOKUP($B133,'Allokerad kvv'!$B$2:$AV$700,MATCH(S$1,'Allokerad kvv'!$B$1:$AV$1,0),FALSE),VLOOKUP($B133,'Justerad allokering kvv'!$B$1:$AG$700,MATCH(S$1,'Justerad allokering kvv'!$B$1:$AF$1,0),FALSE)))</f>
        <v>0</v>
      </c>
      <c r="T133">
        <f>IF($B133=" ","",IF(ISERROR(1/VLOOKUP($B133,'Justerad allokering kvv'!$B$1:$AG$700,MATCH(T$1,'Justerad allokering kvv'!$B$1:$AF$1,0),FALSE)),VLOOKUP($B133,'Allokerad kvv'!$B$2:$AV$700,MATCH(T$1,'Allokerad kvv'!$B$1:$AV$1,0),FALSE),VLOOKUP($B133,'Justerad allokering kvv'!$B$1:$AG$700,MATCH(T$1,'Justerad allokering kvv'!$B$1:$AF$1,0),FALSE)))</f>
        <v>0</v>
      </c>
      <c r="U133">
        <f>IF($B133=" ","",IF(ISERROR(1/VLOOKUP($B133,'Justerad allokering kvv'!$B$1:$AG$700,MATCH(U$1,'Justerad allokering kvv'!$B$1:$AF$1,0),FALSE)),VLOOKUP($B133,'Allokerad kvv'!$B$2:$AV$700,MATCH(U$1,'Allokerad kvv'!$B$1:$AV$1,0),FALSE),VLOOKUP($B133,'Justerad allokering kvv'!$B$1:$AG$700,MATCH(U$1,'Justerad allokering kvv'!$B$1:$AF$1,0),FALSE)))</f>
        <v>0</v>
      </c>
      <c r="V133">
        <f>IF($B133=" ","",IF(ISERROR(1/VLOOKUP($B133,'Justerad allokering kvv'!$B$1:$AG$700,MATCH(V$1,'Justerad allokering kvv'!$B$1:$AF$1,0),FALSE)),VLOOKUP($B133,'Allokerad kvv'!$B$2:$AV$700,MATCH(V$1,'Allokerad kvv'!$B$1:$AV$1,0),FALSE),VLOOKUP($B133,'Justerad allokering kvv'!$B$1:$AG$700,MATCH(V$1,'Justerad allokering kvv'!$B$1:$AF$1,0),FALSE)))</f>
        <v>0</v>
      </c>
      <c r="W133">
        <f>IF($B133=" ","",IF(ISERROR(1/VLOOKUP($B133,'Justerad allokering kvv'!$B$1:$AG$700,MATCH(W$1,'Justerad allokering kvv'!$B$1:$AF$1,0),FALSE)),VLOOKUP($B133,'Allokerad kvv'!$B$2:$AV$700,MATCH(W$1,'Allokerad kvv'!$B$1:$AV$1,0),FALSE),VLOOKUP($B133,'Justerad allokering kvv'!$B$1:$AG$700,MATCH(W$1,'Justerad allokering kvv'!$B$1:$AF$1,0),FALSE)))</f>
        <v>0</v>
      </c>
      <c r="X133">
        <f>IF($B133=" ","",IF(ISERROR(1/VLOOKUP($B133,'Justerad allokering kvv'!$B$1:$AG$700,MATCH(X$1,'Justerad allokering kvv'!$B$1:$AF$1,0),FALSE)),VLOOKUP($B133,'Allokerad kvv'!$B$2:$AV$700,MATCH(X$1,'Allokerad kvv'!$B$1:$AV$1,0),FALSE),VLOOKUP($B133,'Justerad allokering kvv'!$B$1:$AG$700,MATCH(X$1,'Justerad allokering kvv'!$B$1:$AF$1,0),FALSE)))</f>
        <v>0</v>
      </c>
      <c r="Y133">
        <f>IF($B133=" ","",IF(ISERROR(1/VLOOKUP($B133,'Justerad allokering kvv'!$B$1:$AG$700,MATCH(Y$1,'Justerad allokering kvv'!$B$1:$AF$1,0),FALSE)),VLOOKUP($B133,'Allokerad kvv'!$B$2:$AV$700,MATCH(Y$1,'Allokerad kvv'!$B$1:$AV$1,0),FALSE),VLOOKUP($B133,'Justerad allokering kvv'!$B$1:$AG$700,MATCH(Y$1,'Justerad allokering kvv'!$B$1:$AF$1,0),FALSE)))</f>
        <v>0</v>
      </c>
      <c r="AB133">
        <f>IFERROR(VLOOKUP($B133,Kraftvärmeprod!$B$1:$AO$424,MATCH("Tillförd energi från rökgaskondensering (GWh)",Kraftvärmeprod!$B$1:$AG$1,0),FALSE)/1,0)</f>
        <v>0</v>
      </c>
      <c r="AE133" s="122">
        <f t="shared" si="8"/>
        <v>0</v>
      </c>
      <c r="AG133">
        <f t="shared" si="9"/>
        <v>0</v>
      </c>
      <c r="AH133">
        <f t="shared" si="10"/>
        <v>0</v>
      </c>
      <c r="AI133" t="str">
        <f>IF(AH133=0,"",AH133/VLOOKUP(B133,Kraftvärmeprod!$B$1:$BC$480,MATCH("Summa tillförd energi exklusive rökgaskondensering",Kraftvärmeprod!$B$1:$BC$1,0),FALSE))</f>
        <v/>
      </c>
      <c r="AK133">
        <f t="shared" si="11"/>
        <v>0</v>
      </c>
    </row>
    <row r="134" spans="1:37" x14ac:dyDescent="0.25">
      <c r="A134" s="2" t="s">
        <v>209</v>
      </c>
      <c r="B134" s="2" t="s">
        <v>210</v>
      </c>
      <c r="C134">
        <f>IF($B134=" ","",IF(ISERROR(1/VLOOKUP($B134,'Justerad allokering kvv'!$B$1:$AG$700,MATCH(C$1,'Justerad allokering kvv'!$B$1:$AF$1,0),FALSE)),VLOOKUP($B134,'Allokerad kvv'!$B$2:$AV$700,MATCH(C$1,'Allokerad kvv'!$B$1:$AV$1,0),FALSE),VLOOKUP($B134,'Justerad allokering kvv'!$B$1:$AG$700,MATCH(C$1,'Justerad allokering kvv'!$B$1:$AF$1,0),FALSE)))</f>
        <v>206.75299999999999</v>
      </c>
      <c r="D134">
        <f>IF($B134=" ","",IF(ISERROR(1/VLOOKUP($B134,'Justerad allokering kvv'!$B$1:$AG$700,MATCH(D$1,'Justerad allokering kvv'!$B$1:$AF$1,0),FALSE)),VLOOKUP($B134,'Allokerad kvv'!$B$2:$AV$700,MATCH(D$1,'Allokerad kvv'!$B$1:$AV$1,0),FALSE),VLOOKUP($B134,'Justerad allokering kvv'!$B$1:$AG$700,MATCH(D$1,'Justerad allokering kvv'!$B$1:$AF$1,0),FALSE)))</f>
        <v>0</v>
      </c>
      <c r="E134">
        <f>IF($B134=" ","",IF(ISERROR(1/VLOOKUP($B134,'Justerad allokering kvv'!$B$1:$AG$700,MATCH(E$1,'Justerad allokering kvv'!$B$1:$AF$1,0),FALSE)),VLOOKUP($B134,'Allokerad kvv'!$B$2:$AV$700,MATCH(E$1,'Allokerad kvv'!$B$1:$AV$1,0),FALSE),VLOOKUP($B134,'Justerad allokering kvv'!$B$1:$AG$700,MATCH(E$1,'Justerad allokering kvv'!$B$1:$AF$1,0),FALSE)))</f>
        <v>0</v>
      </c>
      <c r="F134">
        <f>IF($B134=" ","",IF(ISERROR(1/VLOOKUP($B134,'Justerad allokering kvv'!$B$1:$AG$700,MATCH(F$1,'Justerad allokering kvv'!$B$1:$AF$1,0),FALSE)),VLOOKUP($B134,'Allokerad kvv'!$B$2:$AV$700,MATCH(F$1,'Allokerad kvv'!$B$1:$AV$1,0),FALSE),VLOOKUP($B134,'Justerad allokering kvv'!$B$1:$AG$700,MATCH(F$1,'Justerad allokering kvv'!$B$1:$AF$1,0),FALSE)))</f>
        <v>0</v>
      </c>
      <c r="G134">
        <f>IF($B134=" ","",IF(ISERROR(1/VLOOKUP($B134,'Justerad allokering kvv'!$B$1:$AG$700,MATCH(G$1,'Justerad allokering kvv'!$B$1:$AF$1,0),FALSE)),VLOOKUP($B134,'Allokerad kvv'!$B$2:$AV$700,MATCH(G$1,'Allokerad kvv'!$B$1:$AV$1,0),FALSE),VLOOKUP($B134,'Justerad allokering kvv'!$B$1:$AG$700,MATCH(G$1,'Justerad allokering kvv'!$B$1:$AF$1,0),FALSE)))</f>
        <v>0.55577900000000002</v>
      </c>
      <c r="H134">
        <f>IF($B134=" ","",IF(ISERROR(1/VLOOKUP($B134,'Justerad allokering kvv'!$B$1:$AG$700,MATCH(H$1,'Justerad allokering kvv'!$B$1:$AF$1,0),FALSE)),VLOOKUP($B134,'Allokerad kvv'!$B$2:$AV$700,MATCH(H$1,'Allokerad kvv'!$B$1:$AV$1,0),FALSE),VLOOKUP($B134,'Justerad allokering kvv'!$B$1:$AG$700,MATCH(H$1,'Justerad allokering kvv'!$B$1:$AF$1,0),FALSE)))</f>
        <v>0</v>
      </c>
      <c r="I134">
        <f>IF($B134=" ","",IF(ISERROR(1/VLOOKUP($B134,'Justerad allokering kvv'!$B$1:$AG$700,MATCH(I$1,'Justerad allokering kvv'!$B$1:$AF$1,0),FALSE)),VLOOKUP($B134,'Allokerad kvv'!$B$2:$AV$700,MATCH(I$1,'Allokerad kvv'!$B$1:$AV$1,0),FALSE),VLOOKUP($B134,'Justerad allokering kvv'!$B$1:$AG$700,MATCH(I$1,'Justerad allokering kvv'!$B$1:$AF$1,0),FALSE)))</f>
        <v>0</v>
      </c>
      <c r="J134">
        <f>IF($B134=" ","",IF(ISERROR(1/VLOOKUP($B134,'Justerad allokering kvv'!$B$1:$AG$700,MATCH(J$1,'Justerad allokering kvv'!$B$1:$AF$1,0),FALSE)),VLOOKUP($B134,'Allokerad kvv'!$B$2:$AV$700,MATCH(J$1,'Allokerad kvv'!$B$1:$AV$1,0),FALSE),VLOOKUP($B134,'Justerad allokering kvv'!$B$1:$AG$700,MATCH(J$1,'Justerad allokering kvv'!$B$1:$AF$1,0),FALSE)))</f>
        <v>61.625399999999999</v>
      </c>
      <c r="K134">
        <f>IF($B134=" ","",IF(ISERROR(1/VLOOKUP($B134,'Justerad allokering kvv'!$B$1:$AG$700,MATCH(K$1,'Justerad allokering kvv'!$B$1:$AF$1,0),FALSE)),VLOOKUP($B134,'Allokerad kvv'!$B$2:$AV$700,MATCH(K$1,'Allokerad kvv'!$B$1:$AV$1,0),FALSE),VLOOKUP($B134,'Justerad allokering kvv'!$B$1:$AG$700,MATCH(K$1,'Justerad allokering kvv'!$B$1:$AF$1,0),FALSE)))</f>
        <v>0</v>
      </c>
      <c r="L134">
        <f>IF($B134=" ","",IF(ISERROR(1/VLOOKUP($B134,'Justerad allokering kvv'!$B$1:$AG$700,MATCH(L$1,'Justerad allokering kvv'!$B$1:$AF$1,0),FALSE)),VLOOKUP($B134,'Allokerad kvv'!$B$2:$AV$700,MATCH(L$1,'Allokerad kvv'!$B$1:$AV$1,0),FALSE),VLOOKUP($B134,'Justerad allokering kvv'!$B$1:$AG$700,MATCH(L$1,'Justerad allokering kvv'!$B$1:$AF$1,0),FALSE)))</f>
        <v>0</v>
      </c>
      <c r="M134">
        <f>IF($B134=" ","",IF(ISERROR(1/VLOOKUP($B134,'Justerad allokering kvv'!$B$1:$AG$700,MATCH(M$1,'Justerad allokering kvv'!$B$1:$AF$1,0),FALSE)),VLOOKUP($B134,'Allokerad kvv'!$B$2:$AV$700,MATCH(M$1,'Allokerad kvv'!$B$1:$AV$1,0),FALSE),VLOOKUP($B134,'Justerad allokering kvv'!$B$1:$AG$700,MATCH(M$1,'Justerad allokering kvv'!$B$1:$AF$1,0),FALSE)))</f>
        <v>0</v>
      </c>
      <c r="N134">
        <f>IF($B134=" ","",IF(ISERROR(1/VLOOKUP($B134,'Justerad allokering kvv'!$B$1:$AG$700,MATCH(N$1,'Justerad allokering kvv'!$B$1:$AF$1,0),FALSE)),VLOOKUP($B134,'Allokerad kvv'!$B$2:$AV$700,MATCH(N$1,'Allokerad kvv'!$B$1:$AV$1,0),FALSE),VLOOKUP($B134,'Justerad allokering kvv'!$B$1:$AG$700,MATCH(N$1,'Justerad allokering kvv'!$B$1:$AF$1,0),FALSE)))</f>
        <v>0</v>
      </c>
      <c r="O134">
        <f>IF($B134=" ","",IF(ISERROR(1/VLOOKUP($B134,'Justerad allokering kvv'!$B$1:$AG$700,MATCH(O$1,'Justerad allokering kvv'!$B$1:$AF$1,0),FALSE)),VLOOKUP($B134,'Allokerad kvv'!$B$2:$AV$700,MATCH(O$1,'Allokerad kvv'!$B$1:$AV$1,0),FALSE),VLOOKUP($B134,'Justerad allokering kvv'!$B$1:$AG$700,MATCH(O$1,'Justerad allokering kvv'!$B$1:$AF$1,0),FALSE)))</f>
        <v>0</v>
      </c>
      <c r="P134">
        <f>IF($B134=" ","",IF(ISERROR(1/VLOOKUP($B134,'Justerad allokering kvv'!$B$1:$AG$700,MATCH(P$1,'Justerad allokering kvv'!$B$1:$AF$1,0),FALSE)),VLOOKUP($B134,'Allokerad kvv'!$B$2:$AV$700,MATCH(P$1,'Allokerad kvv'!$B$1:$AV$1,0),FALSE),VLOOKUP($B134,'Justerad allokering kvv'!$B$1:$AG$700,MATCH(P$1,'Justerad allokering kvv'!$B$1:$AF$1,0),FALSE)))</f>
        <v>0</v>
      </c>
      <c r="Q134">
        <f>IF($B134=" ","",IF(ISERROR(1/VLOOKUP($B134,'Justerad allokering kvv'!$B$1:$AG$700,MATCH(Q$1,'Justerad allokering kvv'!$B$1:$AF$1,0),FALSE)),VLOOKUP($B134,'Allokerad kvv'!$B$2:$AV$700,MATCH(Q$1,'Allokerad kvv'!$B$1:$AV$1,0),FALSE),VLOOKUP($B134,'Justerad allokering kvv'!$B$1:$AG$700,MATCH(Q$1,'Justerad allokering kvv'!$B$1:$AF$1,0),FALSE)))</f>
        <v>0</v>
      </c>
      <c r="R134">
        <f>IF($B134=" ","",IF(ISERROR(1/VLOOKUP($B134,'Justerad allokering kvv'!$B$1:$AG$700,MATCH(R$1,'Justerad allokering kvv'!$B$1:$AF$1,0),FALSE)),VLOOKUP($B134,'Allokerad kvv'!$B$2:$AV$700,MATCH(R$1,'Allokerad kvv'!$B$1:$AV$1,0),FALSE),VLOOKUP($B134,'Justerad allokering kvv'!$B$1:$AG$700,MATCH(R$1,'Justerad allokering kvv'!$B$1:$AF$1,0),FALSE)))</f>
        <v>11.5289</v>
      </c>
      <c r="S134">
        <f>IF($B134=" ","",IF(ISERROR(1/VLOOKUP($B134,'Justerad allokering kvv'!$B$1:$AG$700,MATCH(S$1,'Justerad allokering kvv'!$B$1:$AF$1,0),FALSE)),VLOOKUP($B134,'Allokerad kvv'!$B$2:$AV$700,MATCH(S$1,'Allokerad kvv'!$B$1:$AV$1,0),FALSE),VLOOKUP($B134,'Justerad allokering kvv'!$B$1:$AG$700,MATCH(S$1,'Justerad allokering kvv'!$B$1:$AF$1,0),FALSE)))</f>
        <v>0</v>
      </c>
      <c r="T134">
        <f>IF($B134=" ","",IF(ISERROR(1/VLOOKUP($B134,'Justerad allokering kvv'!$B$1:$AG$700,MATCH(T$1,'Justerad allokering kvv'!$B$1:$AF$1,0),FALSE)),VLOOKUP($B134,'Allokerad kvv'!$B$2:$AV$700,MATCH(T$1,'Allokerad kvv'!$B$1:$AV$1,0),FALSE),VLOOKUP($B134,'Justerad allokering kvv'!$B$1:$AG$700,MATCH(T$1,'Justerad allokering kvv'!$B$1:$AF$1,0),FALSE)))</f>
        <v>0</v>
      </c>
      <c r="U134">
        <f>IF($B134=" ","",IF(ISERROR(1/VLOOKUP($B134,'Justerad allokering kvv'!$B$1:$AG$700,MATCH(U$1,'Justerad allokering kvv'!$B$1:$AF$1,0),FALSE)),VLOOKUP($B134,'Allokerad kvv'!$B$2:$AV$700,MATCH(U$1,'Allokerad kvv'!$B$1:$AV$1,0),FALSE),VLOOKUP($B134,'Justerad allokering kvv'!$B$1:$AG$700,MATCH(U$1,'Justerad allokering kvv'!$B$1:$AF$1,0),FALSE)))</f>
        <v>0</v>
      </c>
      <c r="V134">
        <f>IF($B134=" ","",IF(ISERROR(1/VLOOKUP($B134,'Justerad allokering kvv'!$B$1:$AG$700,MATCH(V$1,'Justerad allokering kvv'!$B$1:$AF$1,0),FALSE)),VLOOKUP($B134,'Allokerad kvv'!$B$2:$AV$700,MATCH(V$1,'Allokerad kvv'!$B$1:$AV$1,0),FALSE),VLOOKUP($B134,'Justerad allokering kvv'!$B$1:$AG$700,MATCH(V$1,'Justerad allokering kvv'!$B$1:$AF$1,0),FALSE)))</f>
        <v>0</v>
      </c>
      <c r="W134">
        <f>IF($B134=" ","",IF(ISERROR(1/VLOOKUP($B134,'Justerad allokering kvv'!$B$1:$AG$700,MATCH(W$1,'Justerad allokering kvv'!$B$1:$AF$1,0),FALSE)),VLOOKUP($B134,'Allokerad kvv'!$B$2:$AV$700,MATCH(W$1,'Allokerad kvv'!$B$1:$AV$1,0),FALSE),VLOOKUP($B134,'Justerad allokering kvv'!$B$1:$AG$700,MATCH(W$1,'Justerad allokering kvv'!$B$1:$AF$1,0),FALSE)))</f>
        <v>0</v>
      </c>
      <c r="X134">
        <f>IF($B134=" ","",IF(ISERROR(1/VLOOKUP($B134,'Justerad allokering kvv'!$B$1:$AG$700,MATCH(X$1,'Justerad allokering kvv'!$B$1:$AF$1,0),FALSE)),VLOOKUP($B134,'Allokerad kvv'!$B$2:$AV$700,MATCH(X$1,'Allokerad kvv'!$B$1:$AV$1,0),FALSE),VLOOKUP($B134,'Justerad allokering kvv'!$B$1:$AG$700,MATCH(X$1,'Justerad allokering kvv'!$B$1:$AF$1,0),FALSE)))</f>
        <v>0</v>
      </c>
      <c r="Y134">
        <f>IF($B134=" ","",IF(ISERROR(1/VLOOKUP($B134,'Justerad allokering kvv'!$B$1:$AG$700,MATCH(Y$1,'Justerad allokering kvv'!$B$1:$AF$1,0),FALSE)),VLOOKUP($B134,'Allokerad kvv'!$B$2:$AV$700,MATCH(Y$1,'Allokerad kvv'!$B$1:$AV$1,0),FALSE),VLOOKUP($B134,'Justerad allokering kvv'!$B$1:$AG$700,MATCH(Y$1,'Justerad allokering kvv'!$B$1:$AF$1,0),FALSE)))</f>
        <v>0</v>
      </c>
      <c r="AB134">
        <f>IFERROR(VLOOKUP($B134,Kraftvärmeprod!$B$1:$AO$424,MATCH("Tillförd energi från rökgaskondensering (GWh)",Kraftvärmeprod!$B$1:$AG$1,0),FALSE)/1,0)</f>
        <v>60.9</v>
      </c>
      <c r="AE134" s="122">
        <f t="shared" si="8"/>
        <v>341.36307899999997</v>
      </c>
      <c r="AG134">
        <f t="shared" si="9"/>
        <v>329.83417899999995</v>
      </c>
      <c r="AH134">
        <f t="shared" si="10"/>
        <v>268.93417899999997</v>
      </c>
      <c r="AI134">
        <f>IF(AH134=0,"",AH134/VLOOKUP(B134,Kraftvärmeprod!$B$1:$BC$480,MATCH("Summa tillförd energi exklusive rökgaskondensering",Kraftvärmeprod!$B$1:$BC$1,0),FALSE))</f>
        <v>0.61983396138572544</v>
      </c>
      <c r="AK134">
        <f t="shared" si="11"/>
        <v>61.625399999999999</v>
      </c>
    </row>
    <row r="135" spans="1:37" x14ac:dyDescent="0.25">
      <c r="A135" s="2" t="s">
        <v>211</v>
      </c>
      <c r="B135" s="2" t="s">
        <v>212</v>
      </c>
      <c r="C135">
        <f>IF($B135=" ","",IF(ISERROR(1/VLOOKUP($B135,'Justerad allokering kvv'!$B$1:$AG$700,MATCH(C$1,'Justerad allokering kvv'!$B$1:$AF$1,0),FALSE)),VLOOKUP($B135,'Allokerad kvv'!$B$2:$AV$700,MATCH(C$1,'Allokerad kvv'!$B$1:$AV$1,0),FALSE),VLOOKUP($B135,'Justerad allokering kvv'!$B$1:$AG$700,MATCH(C$1,'Justerad allokering kvv'!$B$1:$AF$1,0),FALSE)))</f>
        <v>0</v>
      </c>
      <c r="D135">
        <f>IF($B135=" ","",IF(ISERROR(1/VLOOKUP($B135,'Justerad allokering kvv'!$B$1:$AG$700,MATCH(D$1,'Justerad allokering kvv'!$B$1:$AF$1,0),FALSE)),VLOOKUP($B135,'Allokerad kvv'!$B$2:$AV$700,MATCH(D$1,'Allokerad kvv'!$B$1:$AV$1,0),FALSE),VLOOKUP($B135,'Justerad allokering kvv'!$B$1:$AG$700,MATCH(D$1,'Justerad allokering kvv'!$B$1:$AF$1,0),FALSE)))</f>
        <v>0</v>
      </c>
      <c r="E135">
        <f>IF($B135=" ","",IF(ISERROR(1/VLOOKUP($B135,'Justerad allokering kvv'!$B$1:$AG$700,MATCH(E$1,'Justerad allokering kvv'!$B$1:$AF$1,0),FALSE)),VLOOKUP($B135,'Allokerad kvv'!$B$2:$AV$700,MATCH(E$1,'Allokerad kvv'!$B$1:$AV$1,0),FALSE),VLOOKUP($B135,'Justerad allokering kvv'!$B$1:$AG$700,MATCH(E$1,'Justerad allokering kvv'!$B$1:$AF$1,0),FALSE)))</f>
        <v>0</v>
      </c>
      <c r="F135">
        <f>IF($B135=" ","",IF(ISERROR(1/VLOOKUP($B135,'Justerad allokering kvv'!$B$1:$AG$700,MATCH(F$1,'Justerad allokering kvv'!$B$1:$AF$1,0),FALSE)),VLOOKUP($B135,'Allokerad kvv'!$B$2:$AV$700,MATCH(F$1,'Allokerad kvv'!$B$1:$AV$1,0),FALSE),VLOOKUP($B135,'Justerad allokering kvv'!$B$1:$AG$700,MATCH(F$1,'Justerad allokering kvv'!$B$1:$AF$1,0),FALSE)))</f>
        <v>0</v>
      </c>
      <c r="G135">
        <f>IF($B135=" ","",IF(ISERROR(1/VLOOKUP($B135,'Justerad allokering kvv'!$B$1:$AG$700,MATCH(G$1,'Justerad allokering kvv'!$B$1:$AF$1,0),FALSE)),VLOOKUP($B135,'Allokerad kvv'!$B$2:$AV$700,MATCH(G$1,'Allokerad kvv'!$B$1:$AV$1,0),FALSE),VLOOKUP($B135,'Justerad allokering kvv'!$B$1:$AG$700,MATCH(G$1,'Justerad allokering kvv'!$B$1:$AF$1,0),FALSE)))</f>
        <v>0</v>
      </c>
      <c r="H135">
        <f>IF($B135=" ","",IF(ISERROR(1/VLOOKUP($B135,'Justerad allokering kvv'!$B$1:$AG$700,MATCH(H$1,'Justerad allokering kvv'!$B$1:$AF$1,0),FALSE)),VLOOKUP($B135,'Allokerad kvv'!$B$2:$AV$700,MATCH(H$1,'Allokerad kvv'!$B$1:$AV$1,0),FALSE),VLOOKUP($B135,'Justerad allokering kvv'!$B$1:$AG$700,MATCH(H$1,'Justerad allokering kvv'!$B$1:$AF$1,0),FALSE)))</f>
        <v>0</v>
      </c>
      <c r="I135">
        <f>IF($B135=" ","",IF(ISERROR(1/VLOOKUP($B135,'Justerad allokering kvv'!$B$1:$AG$700,MATCH(I$1,'Justerad allokering kvv'!$B$1:$AF$1,0),FALSE)),VLOOKUP($B135,'Allokerad kvv'!$B$2:$AV$700,MATCH(I$1,'Allokerad kvv'!$B$1:$AV$1,0),FALSE),VLOOKUP($B135,'Justerad allokering kvv'!$B$1:$AG$700,MATCH(I$1,'Justerad allokering kvv'!$B$1:$AF$1,0),FALSE)))</f>
        <v>0</v>
      </c>
      <c r="J135">
        <f>IF($B135=" ","",IF(ISERROR(1/VLOOKUP($B135,'Justerad allokering kvv'!$B$1:$AG$700,MATCH(J$1,'Justerad allokering kvv'!$B$1:$AF$1,0),FALSE)),VLOOKUP($B135,'Allokerad kvv'!$B$2:$AV$700,MATCH(J$1,'Allokerad kvv'!$B$1:$AV$1,0),FALSE),VLOOKUP($B135,'Justerad allokering kvv'!$B$1:$AG$700,MATCH(J$1,'Justerad allokering kvv'!$B$1:$AF$1,0),FALSE)))</f>
        <v>0</v>
      </c>
      <c r="K135">
        <f>IF($B135=" ","",IF(ISERROR(1/VLOOKUP($B135,'Justerad allokering kvv'!$B$1:$AG$700,MATCH(K$1,'Justerad allokering kvv'!$B$1:$AF$1,0),FALSE)),VLOOKUP($B135,'Allokerad kvv'!$B$2:$AV$700,MATCH(K$1,'Allokerad kvv'!$B$1:$AV$1,0),FALSE),VLOOKUP($B135,'Justerad allokering kvv'!$B$1:$AG$700,MATCH(K$1,'Justerad allokering kvv'!$B$1:$AF$1,0),FALSE)))</f>
        <v>0</v>
      </c>
      <c r="L135">
        <f>IF($B135=" ","",IF(ISERROR(1/VLOOKUP($B135,'Justerad allokering kvv'!$B$1:$AG$700,MATCH(L$1,'Justerad allokering kvv'!$B$1:$AF$1,0),FALSE)),VLOOKUP($B135,'Allokerad kvv'!$B$2:$AV$700,MATCH(L$1,'Allokerad kvv'!$B$1:$AV$1,0),FALSE),VLOOKUP($B135,'Justerad allokering kvv'!$B$1:$AG$700,MATCH(L$1,'Justerad allokering kvv'!$B$1:$AF$1,0),FALSE)))</f>
        <v>0</v>
      </c>
      <c r="M135">
        <f>IF($B135=" ","",IF(ISERROR(1/VLOOKUP($B135,'Justerad allokering kvv'!$B$1:$AG$700,MATCH(M$1,'Justerad allokering kvv'!$B$1:$AF$1,0),FALSE)),VLOOKUP($B135,'Allokerad kvv'!$B$2:$AV$700,MATCH(M$1,'Allokerad kvv'!$B$1:$AV$1,0),FALSE),VLOOKUP($B135,'Justerad allokering kvv'!$B$1:$AG$700,MATCH(M$1,'Justerad allokering kvv'!$B$1:$AF$1,0),FALSE)))</f>
        <v>0</v>
      </c>
      <c r="N135">
        <f>IF($B135=" ","",IF(ISERROR(1/VLOOKUP($B135,'Justerad allokering kvv'!$B$1:$AG$700,MATCH(N$1,'Justerad allokering kvv'!$B$1:$AF$1,0),FALSE)),VLOOKUP($B135,'Allokerad kvv'!$B$2:$AV$700,MATCH(N$1,'Allokerad kvv'!$B$1:$AV$1,0),FALSE),VLOOKUP($B135,'Justerad allokering kvv'!$B$1:$AG$700,MATCH(N$1,'Justerad allokering kvv'!$B$1:$AF$1,0),FALSE)))</f>
        <v>0</v>
      </c>
      <c r="O135">
        <f>IF($B135=" ","",IF(ISERROR(1/VLOOKUP($B135,'Justerad allokering kvv'!$B$1:$AG$700,MATCH(O$1,'Justerad allokering kvv'!$B$1:$AF$1,0),FALSE)),VLOOKUP($B135,'Allokerad kvv'!$B$2:$AV$700,MATCH(O$1,'Allokerad kvv'!$B$1:$AV$1,0),FALSE),VLOOKUP($B135,'Justerad allokering kvv'!$B$1:$AG$700,MATCH(O$1,'Justerad allokering kvv'!$B$1:$AF$1,0),FALSE)))</f>
        <v>0</v>
      </c>
      <c r="P135">
        <f>IF($B135=" ","",IF(ISERROR(1/VLOOKUP($B135,'Justerad allokering kvv'!$B$1:$AG$700,MATCH(P$1,'Justerad allokering kvv'!$B$1:$AF$1,0),FALSE)),VLOOKUP($B135,'Allokerad kvv'!$B$2:$AV$700,MATCH(P$1,'Allokerad kvv'!$B$1:$AV$1,0),FALSE),VLOOKUP($B135,'Justerad allokering kvv'!$B$1:$AG$700,MATCH(P$1,'Justerad allokering kvv'!$B$1:$AF$1,0),FALSE)))</f>
        <v>0</v>
      </c>
      <c r="Q135">
        <f>IF($B135=" ","",IF(ISERROR(1/VLOOKUP($B135,'Justerad allokering kvv'!$B$1:$AG$700,MATCH(Q$1,'Justerad allokering kvv'!$B$1:$AF$1,0),FALSE)),VLOOKUP($B135,'Allokerad kvv'!$B$2:$AV$700,MATCH(Q$1,'Allokerad kvv'!$B$1:$AV$1,0),FALSE),VLOOKUP($B135,'Justerad allokering kvv'!$B$1:$AG$700,MATCH(Q$1,'Justerad allokering kvv'!$B$1:$AF$1,0),FALSE)))</f>
        <v>0</v>
      </c>
      <c r="R135">
        <f>IF($B135=" ","",IF(ISERROR(1/VLOOKUP($B135,'Justerad allokering kvv'!$B$1:$AG$700,MATCH(R$1,'Justerad allokering kvv'!$B$1:$AF$1,0),FALSE)),VLOOKUP($B135,'Allokerad kvv'!$B$2:$AV$700,MATCH(R$1,'Allokerad kvv'!$B$1:$AV$1,0),FALSE),VLOOKUP($B135,'Justerad allokering kvv'!$B$1:$AG$700,MATCH(R$1,'Justerad allokering kvv'!$B$1:$AF$1,0),FALSE)))</f>
        <v>0</v>
      </c>
      <c r="S135">
        <f>IF($B135=" ","",IF(ISERROR(1/VLOOKUP($B135,'Justerad allokering kvv'!$B$1:$AG$700,MATCH(S$1,'Justerad allokering kvv'!$B$1:$AF$1,0),FALSE)),VLOOKUP($B135,'Allokerad kvv'!$B$2:$AV$700,MATCH(S$1,'Allokerad kvv'!$B$1:$AV$1,0),FALSE),VLOOKUP($B135,'Justerad allokering kvv'!$B$1:$AG$700,MATCH(S$1,'Justerad allokering kvv'!$B$1:$AF$1,0),FALSE)))</f>
        <v>0</v>
      </c>
      <c r="T135">
        <f>IF($B135=" ","",IF(ISERROR(1/VLOOKUP($B135,'Justerad allokering kvv'!$B$1:$AG$700,MATCH(T$1,'Justerad allokering kvv'!$B$1:$AF$1,0),FALSE)),VLOOKUP($B135,'Allokerad kvv'!$B$2:$AV$700,MATCH(T$1,'Allokerad kvv'!$B$1:$AV$1,0),FALSE),VLOOKUP($B135,'Justerad allokering kvv'!$B$1:$AG$700,MATCH(T$1,'Justerad allokering kvv'!$B$1:$AF$1,0),FALSE)))</f>
        <v>0</v>
      </c>
      <c r="U135">
        <f>IF($B135=" ","",IF(ISERROR(1/VLOOKUP($B135,'Justerad allokering kvv'!$B$1:$AG$700,MATCH(U$1,'Justerad allokering kvv'!$B$1:$AF$1,0),FALSE)),VLOOKUP($B135,'Allokerad kvv'!$B$2:$AV$700,MATCH(U$1,'Allokerad kvv'!$B$1:$AV$1,0),FALSE),VLOOKUP($B135,'Justerad allokering kvv'!$B$1:$AG$700,MATCH(U$1,'Justerad allokering kvv'!$B$1:$AF$1,0),FALSE)))</f>
        <v>0</v>
      </c>
      <c r="V135">
        <f>IF($B135=" ","",IF(ISERROR(1/VLOOKUP($B135,'Justerad allokering kvv'!$B$1:$AG$700,MATCH(V$1,'Justerad allokering kvv'!$B$1:$AF$1,0),FALSE)),VLOOKUP($B135,'Allokerad kvv'!$B$2:$AV$700,MATCH(V$1,'Allokerad kvv'!$B$1:$AV$1,0),FALSE),VLOOKUP($B135,'Justerad allokering kvv'!$B$1:$AG$700,MATCH(V$1,'Justerad allokering kvv'!$B$1:$AF$1,0),FALSE)))</f>
        <v>0</v>
      </c>
      <c r="W135">
        <f>IF($B135=" ","",IF(ISERROR(1/VLOOKUP($B135,'Justerad allokering kvv'!$B$1:$AG$700,MATCH(W$1,'Justerad allokering kvv'!$B$1:$AF$1,0),FALSE)),VLOOKUP($B135,'Allokerad kvv'!$B$2:$AV$700,MATCH(W$1,'Allokerad kvv'!$B$1:$AV$1,0),FALSE),VLOOKUP($B135,'Justerad allokering kvv'!$B$1:$AG$700,MATCH(W$1,'Justerad allokering kvv'!$B$1:$AF$1,0),FALSE)))</f>
        <v>0</v>
      </c>
      <c r="X135">
        <f>IF($B135=" ","",IF(ISERROR(1/VLOOKUP($B135,'Justerad allokering kvv'!$B$1:$AG$700,MATCH(X$1,'Justerad allokering kvv'!$B$1:$AF$1,0),FALSE)),VLOOKUP($B135,'Allokerad kvv'!$B$2:$AV$700,MATCH(X$1,'Allokerad kvv'!$B$1:$AV$1,0),FALSE),VLOOKUP($B135,'Justerad allokering kvv'!$B$1:$AG$700,MATCH(X$1,'Justerad allokering kvv'!$B$1:$AF$1,0),FALSE)))</f>
        <v>0</v>
      </c>
      <c r="Y135">
        <f>IF($B135=" ","",IF(ISERROR(1/VLOOKUP($B135,'Justerad allokering kvv'!$B$1:$AG$700,MATCH(Y$1,'Justerad allokering kvv'!$B$1:$AF$1,0),FALSE)),VLOOKUP($B135,'Allokerad kvv'!$B$2:$AV$700,MATCH(Y$1,'Allokerad kvv'!$B$1:$AV$1,0),FALSE),VLOOKUP($B135,'Justerad allokering kvv'!$B$1:$AG$700,MATCH(Y$1,'Justerad allokering kvv'!$B$1:$AF$1,0),FALSE)))</f>
        <v>0</v>
      </c>
      <c r="AB135">
        <f>IFERROR(VLOOKUP($B135,Kraftvärmeprod!$B$1:$AO$424,MATCH("Tillförd energi från rökgaskondensering (GWh)",Kraftvärmeprod!$B$1:$AG$1,0),FALSE)/1,0)</f>
        <v>0</v>
      </c>
      <c r="AE135" s="122">
        <f t="shared" si="8"/>
        <v>0</v>
      </c>
      <c r="AG135">
        <f t="shared" si="9"/>
        <v>0</v>
      </c>
      <c r="AH135">
        <f t="shared" si="10"/>
        <v>0</v>
      </c>
      <c r="AI135" t="str">
        <f>IF(AH135=0,"",AH135/VLOOKUP(B135,Kraftvärmeprod!$B$1:$BC$480,MATCH("Summa tillförd energi exklusive rökgaskondensering",Kraftvärmeprod!$B$1:$BC$1,0),FALSE))</f>
        <v/>
      </c>
      <c r="AK135">
        <f t="shared" si="11"/>
        <v>0</v>
      </c>
    </row>
    <row r="136" spans="1:37" x14ac:dyDescent="0.25">
      <c r="A136" s="2" t="s">
        <v>213</v>
      </c>
      <c r="B136" s="2" t="s">
        <v>214</v>
      </c>
      <c r="C136">
        <f>IF($B136=" ","",IF(ISERROR(1/VLOOKUP($B136,'Justerad allokering kvv'!$B$1:$AG$700,MATCH(C$1,'Justerad allokering kvv'!$B$1:$AF$1,0),FALSE)),VLOOKUP($B136,'Allokerad kvv'!$B$2:$AV$700,MATCH(C$1,'Allokerad kvv'!$B$1:$AV$1,0),FALSE),VLOOKUP($B136,'Justerad allokering kvv'!$B$1:$AG$700,MATCH(C$1,'Justerad allokering kvv'!$B$1:$AF$1,0),FALSE)))</f>
        <v>0</v>
      </c>
      <c r="D136">
        <f>IF($B136=" ","",IF(ISERROR(1/VLOOKUP($B136,'Justerad allokering kvv'!$B$1:$AG$700,MATCH(D$1,'Justerad allokering kvv'!$B$1:$AF$1,0),FALSE)),VLOOKUP($B136,'Allokerad kvv'!$B$2:$AV$700,MATCH(D$1,'Allokerad kvv'!$B$1:$AV$1,0),FALSE),VLOOKUP($B136,'Justerad allokering kvv'!$B$1:$AG$700,MATCH(D$1,'Justerad allokering kvv'!$B$1:$AF$1,0),FALSE)))</f>
        <v>0</v>
      </c>
      <c r="E136">
        <f>IF($B136=" ","",IF(ISERROR(1/VLOOKUP($B136,'Justerad allokering kvv'!$B$1:$AG$700,MATCH(E$1,'Justerad allokering kvv'!$B$1:$AF$1,0),FALSE)),VLOOKUP($B136,'Allokerad kvv'!$B$2:$AV$700,MATCH(E$1,'Allokerad kvv'!$B$1:$AV$1,0),FALSE),VLOOKUP($B136,'Justerad allokering kvv'!$B$1:$AG$700,MATCH(E$1,'Justerad allokering kvv'!$B$1:$AF$1,0),FALSE)))</f>
        <v>7.56846</v>
      </c>
      <c r="F136">
        <f>IF($B136=" ","",IF(ISERROR(1/VLOOKUP($B136,'Justerad allokering kvv'!$B$1:$AG$700,MATCH(F$1,'Justerad allokering kvv'!$B$1:$AF$1,0),FALSE)),VLOOKUP($B136,'Allokerad kvv'!$B$2:$AV$700,MATCH(F$1,'Allokerad kvv'!$B$1:$AV$1,0),FALSE),VLOOKUP($B136,'Justerad allokering kvv'!$B$1:$AG$700,MATCH(F$1,'Justerad allokering kvv'!$B$1:$AF$1,0),FALSE)))</f>
        <v>0</v>
      </c>
      <c r="G136">
        <f>IF($B136=" ","",IF(ISERROR(1/VLOOKUP($B136,'Justerad allokering kvv'!$B$1:$AG$700,MATCH(G$1,'Justerad allokering kvv'!$B$1:$AF$1,0),FALSE)),VLOOKUP($B136,'Allokerad kvv'!$B$2:$AV$700,MATCH(G$1,'Allokerad kvv'!$B$1:$AV$1,0),FALSE),VLOOKUP($B136,'Justerad allokering kvv'!$B$1:$AG$700,MATCH(G$1,'Justerad allokering kvv'!$B$1:$AF$1,0),FALSE)))</f>
        <v>0</v>
      </c>
      <c r="H136">
        <f>IF($B136=" ","",IF(ISERROR(1/VLOOKUP($B136,'Justerad allokering kvv'!$B$1:$AG$700,MATCH(H$1,'Justerad allokering kvv'!$B$1:$AF$1,0),FALSE)),VLOOKUP($B136,'Allokerad kvv'!$B$2:$AV$700,MATCH(H$1,'Allokerad kvv'!$B$1:$AV$1,0),FALSE),VLOOKUP($B136,'Justerad allokering kvv'!$B$1:$AG$700,MATCH(H$1,'Justerad allokering kvv'!$B$1:$AF$1,0),FALSE)))</f>
        <v>0</v>
      </c>
      <c r="I136">
        <f>IF($B136=" ","",IF(ISERROR(1/VLOOKUP($B136,'Justerad allokering kvv'!$B$1:$AG$700,MATCH(I$1,'Justerad allokering kvv'!$B$1:$AF$1,0),FALSE)),VLOOKUP($B136,'Allokerad kvv'!$B$2:$AV$700,MATCH(I$1,'Allokerad kvv'!$B$1:$AV$1,0),FALSE),VLOOKUP($B136,'Justerad allokering kvv'!$B$1:$AG$700,MATCH(I$1,'Justerad allokering kvv'!$B$1:$AF$1,0),FALSE)))</f>
        <v>0</v>
      </c>
      <c r="J136">
        <f>IF($B136=" ","",IF(ISERROR(1/VLOOKUP($B136,'Justerad allokering kvv'!$B$1:$AG$700,MATCH(J$1,'Justerad allokering kvv'!$B$1:$AF$1,0),FALSE)),VLOOKUP($B136,'Allokerad kvv'!$B$2:$AV$700,MATCH(J$1,'Allokerad kvv'!$B$1:$AV$1,0),FALSE),VLOOKUP($B136,'Justerad allokering kvv'!$B$1:$AG$700,MATCH(J$1,'Justerad allokering kvv'!$B$1:$AF$1,0),FALSE)))</f>
        <v>7.56846</v>
      </c>
      <c r="K136">
        <f>IF($B136=" ","",IF(ISERROR(1/VLOOKUP($B136,'Justerad allokering kvv'!$B$1:$AG$700,MATCH(K$1,'Justerad allokering kvv'!$B$1:$AF$1,0),FALSE)),VLOOKUP($B136,'Allokerad kvv'!$B$2:$AV$700,MATCH(K$1,'Allokerad kvv'!$B$1:$AV$1,0),FALSE),VLOOKUP($B136,'Justerad allokering kvv'!$B$1:$AG$700,MATCH(K$1,'Justerad allokering kvv'!$B$1:$AF$1,0),FALSE)))</f>
        <v>0</v>
      </c>
      <c r="L136">
        <f>IF($B136=" ","",IF(ISERROR(1/VLOOKUP($B136,'Justerad allokering kvv'!$B$1:$AG$700,MATCH(L$1,'Justerad allokering kvv'!$B$1:$AF$1,0),FALSE)),VLOOKUP($B136,'Allokerad kvv'!$B$2:$AV$700,MATCH(L$1,'Allokerad kvv'!$B$1:$AV$1,0),FALSE),VLOOKUP($B136,'Justerad allokering kvv'!$B$1:$AG$700,MATCH(L$1,'Justerad allokering kvv'!$B$1:$AF$1,0),FALSE)))</f>
        <v>0</v>
      </c>
      <c r="M136">
        <f>IF($B136=" ","",IF(ISERROR(1/VLOOKUP($B136,'Justerad allokering kvv'!$B$1:$AG$700,MATCH(M$1,'Justerad allokering kvv'!$B$1:$AF$1,0),FALSE)),VLOOKUP($B136,'Allokerad kvv'!$B$2:$AV$700,MATCH(M$1,'Allokerad kvv'!$B$1:$AV$1,0),FALSE),VLOOKUP($B136,'Justerad allokering kvv'!$B$1:$AG$700,MATCH(M$1,'Justerad allokering kvv'!$B$1:$AF$1,0),FALSE)))</f>
        <v>7.7024100000000004</v>
      </c>
      <c r="N136">
        <f>IF($B136=" ","",IF(ISERROR(1/VLOOKUP($B136,'Justerad allokering kvv'!$B$1:$AG$700,MATCH(N$1,'Justerad allokering kvv'!$B$1:$AF$1,0),FALSE)),VLOOKUP($B136,'Allokerad kvv'!$B$2:$AV$700,MATCH(N$1,'Allokerad kvv'!$B$1:$AV$1,0),FALSE),VLOOKUP($B136,'Justerad allokering kvv'!$B$1:$AG$700,MATCH(N$1,'Justerad allokering kvv'!$B$1:$AF$1,0),FALSE)))</f>
        <v>15.136900000000001</v>
      </c>
      <c r="O136">
        <f>IF($B136=" ","",IF(ISERROR(1/VLOOKUP($B136,'Justerad allokering kvv'!$B$1:$AG$700,MATCH(O$1,'Justerad allokering kvv'!$B$1:$AF$1,0),FALSE)),VLOOKUP($B136,'Allokerad kvv'!$B$2:$AV$700,MATCH(O$1,'Allokerad kvv'!$B$1:$AV$1,0),FALSE),VLOOKUP($B136,'Justerad allokering kvv'!$B$1:$AG$700,MATCH(O$1,'Justerad allokering kvv'!$B$1:$AF$1,0),FALSE)))</f>
        <v>0</v>
      </c>
      <c r="P136">
        <f>IF($B136=" ","",IF(ISERROR(1/VLOOKUP($B136,'Justerad allokering kvv'!$B$1:$AG$700,MATCH(P$1,'Justerad allokering kvv'!$B$1:$AF$1,0),FALSE)),VLOOKUP($B136,'Allokerad kvv'!$B$2:$AV$700,MATCH(P$1,'Allokerad kvv'!$B$1:$AV$1,0),FALSE),VLOOKUP($B136,'Justerad allokering kvv'!$B$1:$AG$700,MATCH(P$1,'Justerad allokering kvv'!$B$1:$AF$1,0),FALSE)))</f>
        <v>0</v>
      </c>
      <c r="Q136">
        <f>IF($B136=" ","",IF(ISERROR(1/VLOOKUP($B136,'Justerad allokering kvv'!$B$1:$AG$700,MATCH(Q$1,'Justerad allokering kvv'!$B$1:$AF$1,0),FALSE)),VLOOKUP($B136,'Allokerad kvv'!$B$2:$AV$700,MATCH(Q$1,'Allokerad kvv'!$B$1:$AV$1,0),FALSE),VLOOKUP($B136,'Justerad allokering kvv'!$B$1:$AG$700,MATCH(Q$1,'Justerad allokering kvv'!$B$1:$AF$1,0),FALSE)))</f>
        <v>0</v>
      </c>
      <c r="R136">
        <f>IF($B136=" ","",IF(ISERROR(1/VLOOKUP($B136,'Justerad allokering kvv'!$B$1:$AG$700,MATCH(R$1,'Justerad allokering kvv'!$B$1:$AF$1,0),FALSE)),VLOOKUP($B136,'Allokerad kvv'!$B$2:$AV$700,MATCH(R$1,'Allokerad kvv'!$B$1:$AV$1,0),FALSE),VLOOKUP($B136,'Justerad allokering kvv'!$B$1:$AG$700,MATCH(R$1,'Justerad allokering kvv'!$B$1:$AF$1,0),FALSE)))</f>
        <v>0.73675199999999996</v>
      </c>
      <c r="S136">
        <f>IF($B136=" ","",IF(ISERROR(1/VLOOKUP($B136,'Justerad allokering kvv'!$B$1:$AG$700,MATCH(S$1,'Justerad allokering kvv'!$B$1:$AF$1,0),FALSE)),VLOOKUP($B136,'Allokerad kvv'!$B$2:$AV$700,MATCH(S$1,'Allokerad kvv'!$B$1:$AV$1,0),FALSE),VLOOKUP($B136,'Justerad allokering kvv'!$B$1:$AG$700,MATCH(S$1,'Justerad allokering kvv'!$B$1:$AF$1,0),FALSE)))</f>
        <v>0</v>
      </c>
      <c r="T136">
        <f>IF($B136=" ","",IF(ISERROR(1/VLOOKUP($B136,'Justerad allokering kvv'!$B$1:$AG$700,MATCH(T$1,'Justerad allokering kvv'!$B$1:$AF$1,0),FALSE)),VLOOKUP($B136,'Allokerad kvv'!$B$2:$AV$700,MATCH(T$1,'Allokerad kvv'!$B$1:$AV$1,0),FALSE),VLOOKUP($B136,'Justerad allokering kvv'!$B$1:$AG$700,MATCH(T$1,'Justerad allokering kvv'!$B$1:$AF$1,0),FALSE)))</f>
        <v>0</v>
      </c>
      <c r="U136">
        <f>IF($B136=" ","",IF(ISERROR(1/VLOOKUP($B136,'Justerad allokering kvv'!$B$1:$AG$700,MATCH(U$1,'Justerad allokering kvv'!$B$1:$AF$1,0),FALSE)),VLOOKUP($B136,'Allokerad kvv'!$B$2:$AV$700,MATCH(U$1,'Allokerad kvv'!$B$1:$AV$1,0),FALSE),VLOOKUP($B136,'Justerad allokering kvv'!$B$1:$AG$700,MATCH(U$1,'Justerad allokering kvv'!$B$1:$AF$1,0),FALSE)))</f>
        <v>0</v>
      </c>
      <c r="V136">
        <f>IF($B136=" ","",IF(ISERROR(1/VLOOKUP($B136,'Justerad allokering kvv'!$B$1:$AG$700,MATCH(V$1,'Justerad allokering kvv'!$B$1:$AF$1,0),FALSE)),VLOOKUP($B136,'Allokerad kvv'!$B$2:$AV$700,MATCH(V$1,'Allokerad kvv'!$B$1:$AV$1,0),FALSE),VLOOKUP($B136,'Justerad allokering kvv'!$B$1:$AG$700,MATCH(V$1,'Justerad allokering kvv'!$B$1:$AF$1,0),FALSE)))</f>
        <v>0</v>
      </c>
      <c r="W136">
        <f>IF($B136=" ","",IF(ISERROR(1/VLOOKUP($B136,'Justerad allokering kvv'!$B$1:$AG$700,MATCH(W$1,'Justerad allokering kvv'!$B$1:$AF$1,0),FALSE)),VLOOKUP($B136,'Allokerad kvv'!$B$2:$AV$700,MATCH(W$1,'Allokerad kvv'!$B$1:$AV$1,0),FALSE),VLOOKUP($B136,'Justerad allokering kvv'!$B$1:$AG$700,MATCH(W$1,'Justerad allokering kvv'!$B$1:$AF$1,0),FALSE)))</f>
        <v>0</v>
      </c>
      <c r="X136">
        <f>IF($B136=" ","",IF(ISERROR(1/VLOOKUP($B136,'Justerad allokering kvv'!$B$1:$AG$700,MATCH(X$1,'Justerad allokering kvv'!$B$1:$AF$1,0),FALSE)),VLOOKUP($B136,'Allokerad kvv'!$B$2:$AV$700,MATCH(X$1,'Allokerad kvv'!$B$1:$AV$1,0),FALSE),VLOOKUP($B136,'Justerad allokering kvv'!$B$1:$AG$700,MATCH(X$1,'Justerad allokering kvv'!$B$1:$AF$1,0),FALSE)))</f>
        <v>0</v>
      </c>
      <c r="Y136">
        <f>IF($B136=" ","",IF(ISERROR(1/VLOOKUP($B136,'Justerad allokering kvv'!$B$1:$AG$700,MATCH(Y$1,'Justerad allokering kvv'!$B$1:$AF$1,0),FALSE)),VLOOKUP($B136,'Allokerad kvv'!$B$2:$AV$700,MATCH(Y$1,'Allokerad kvv'!$B$1:$AV$1,0),FALSE),VLOOKUP($B136,'Justerad allokering kvv'!$B$1:$AG$700,MATCH(Y$1,'Justerad allokering kvv'!$B$1:$AF$1,0),FALSE)))</f>
        <v>0</v>
      </c>
      <c r="AB136">
        <f>IFERROR(VLOOKUP($B136,Kraftvärmeprod!$B$1:$AO$424,MATCH("Tillförd energi från rökgaskondensering (GWh)",Kraftvärmeprod!$B$1:$AG$1,0),FALSE)/1,0)</f>
        <v>5.7</v>
      </c>
      <c r="AE136" s="122">
        <f t="shared" si="8"/>
        <v>44.412982000000007</v>
      </c>
      <c r="AG136">
        <f t="shared" si="9"/>
        <v>43.676230000000004</v>
      </c>
      <c r="AH136">
        <f t="shared" si="10"/>
        <v>37.976230000000001</v>
      </c>
      <c r="AI136">
        <f>IF(AH136=0,"",AH136/VLOOKUP(B136,Kraftvärmeprod!$B$1:$BC$480,MATCH("Summa tillförd energi exklusive rökgaskondensering",Kraftvärmeprod!$B$1:$BC$1,0),FALSE))</f>
        <v>0.66977477954144615</v>
      </c>
      <c r="AK136">
        <f t="shared" si="11"/>
        <v>37.976230000000001</v>
      </c>
    </row>
    <row r="137" spans="1:37" x14ac:dyDescent="0.25">
      <c r="A137" s="2" t="s">
        <v>213</v>
      </c>
      <c r="B137" s="2" t="s">
        <v>215</v>
      </c>
      <c r="C137">
        <f>IF($B137=" ","",IF(ISERROR(1/VLOOKUP($B137,'Justerad allokering kvv'!$B$1:$AG$700,MATCH(C$1,'Justerad allokering kvv'!$B$1:$AF$1,0),FALSE)),VLOOKUP($B137,'Allokerad kvv'!$B$2:$AV$700,MATCH(C$1,'Allokerad kvv'!$B$1:$AV$1,0),FALSE),VLOOKUP($B137,'Justerad allokering kvv'!$B$1:$AG$700,MATCH(C$1,'Justerad allokering kvv'!$B$1:$AF$1,0),FALSE)))</f>
        <v>0</v>
      </c>
      <c r="D137">
        <f>IF($B137=" ","",IF(ISERROR(1/VLOOKUP($B137,'Justerad allokering kvv'!$B$1:$AG$700,MATCH(D$1,'Justerad allokering kvv'!$B$1:$AF$1,0),FALSE)),VLOOKUP($B137,'Allokerad kvv'!$B$2:$AV$700,MATCH(D$1,'Allokerad kvv'!$B$1:$AV$1,0),FALSE),VLOOKUP($B137,'Justerad allokering kvv'!$B$1:$AG$700,MATCH(D$1,'Justerad allokering kvv'!$B$1:$AF$1,0),FALSE)))</f>
        <v>0</v>
      </c>
      <c r="E137">
        <f>IF($B137=" ","",IF(ISERROR(1/VLOOKUP($B137,'Justerad allokering kvv'!$B$1:$AG$700,MATCH(E$1,'Justerad allokering kvv'!$B$1:$AF$1,0),FALSE)),VLOOKUP($B137,'Allokerad kvv'!$B$2:$AV$700,MATCH(E$1,'Allokerad kvv'!$B$1:$AV$1,0),FALSE),VLOOKUP($B137,'Justerad allokering kvv'!$B$1:$AG$700,MATCH(E$1,'Justerad allokering kvv'!$B$1:$AF$1,0),FALSE)))</f>
        <v>0</v>
      </c>
      <c r="F137">
        <f>IF($B137=" ","",IF(ISERROR(1/VLOOKUP($B137,'Justerad allokering kvv'!$B$1:$AG$700,MATCH(F$1,'Justerad allokering kvv'!$B$1:$AF$1,0),FALSE)),VLOOKUP($B137,'Allokerad kvv'!$B$2:$AV$700,MATCH(F$1,'Allokerad kvv'!$B$1:$AV$1,0),FALSE),VLOOKUP($B137,'Justerad allokering kvv'!$B$1:$AG$700,MATCH(F$1,'Justerad allokering kvv'!$B$1:$AF$1,0),FALSE)))</f>
        <v>0</v>
      </c>
      <c r="G137">
        <f>IF($B137=" ","",IF(ISERROR(1/VLOOKUP($B137,'Justerad allokering kvv'!$B$1:$AG$700,MATCH(G$1,'Justerad allokering kvv'!$B$1:$AF$1,0),FALSE)),VLOOKUP($B137,'Allokerad kvv'!$B$2:$AV$700,MATCH(G$1,'Allokerad kvv'!$B$1:$AV$1,0),FALSE),VLOOKUP($B137,'Justerad allokering kvv'!$B$1:$AG$700,MATCH(G$1,'Justerad allokering kvv'!$B$1:$AF$1,0),FALSE)))</f>
        <v>0</v>
      </c>
      <c r="H137">
        <f>IF($B137=" ","",IF(ISERROR(1/VLOOKUP($B137,'Justerad allokering kvv'!$B$1:$AG$700,MATCH(H$1,'Justerad allokering kvv'!$B$1:$AF$1,0),FALSE)),VLOOKUP($B137,'Allokerad kvv'!$B$2:$AV$700,MATCH(H$1,'Allokerad kvv'!$B$1:$AV$1,0),FALSE),VLOOKUP($B137,'Justerad allokering kvv'!$B$1:$AG$700,MATCH(H$1,'Justerad allokering kvv'!$B$1:$AF$1,0),FALSE)))</f>
        <v>0</v>
      </c>
      <c r="I137">
        <f>IF($B137=" ","",IF(ISERROR(1/VLOOKUP($B137,'Justerad allokering kvv'!$B$1:$AG$700,MATCH(I$1,'Justerad allokering kvv'!$B$1:$AF$1,0),FALSE)),VLOOKUP($B137,'Allokerad kvv'!$B$2:$AV$700,MATCH(I$1,'Allokerad kvv'!$B$1:$AV$1,0),FALSE),VLOOKUP($B137,'Justerad allokering kvv'!$B$1:$AG$700,MATCH(I$1,'Justerad allokering kvv'!$B$1:$AF$1,0),FALSE)))</f>
        <v>0</v>
      </c>
      <c r="J137">
        <f>IF($B137=" ","",IF(ISERROR(1/VLOOKUP($B137,'Justerad allokering kvv'!$B$1:$AG$700,MATCH(J$1,'Justerad allokering kvv'!$B$1:$AF$1,0),FALSE)),VLOOKUP($B137,'Allokerad kvv'!$B$2:$AV$700,MATCH(J$1,'Allokerad kvv'!$B$1:$AV$1,0),FALSE),VLOOKUP($B137,'Justerad allokering kvv'!$B$1:$AG$700,MATCH(J$1,'Justerad allokering kvv'!$B$1:$AF$1,0),FALSE)))</f>
        <v>0</v>
      </c>
      <c r="K137">
        <f>IF($B137=" ","",IF(ISERROR(1/VLOOKUP($B137,'Justerad allokering kvv'!$B$1:$AG$700,MATCH(K$1,'Justerad allokering kvv'!$B$1:$AF$1,0),FALSE)),VLOOKUP($B137,'Allokerad kvv'!$B$2:$AV$700,MATCH(K$1,'Allokerad kvv'!$B$1:$AV$1,0),FALSE),VLOOKUP($B137,'Justerad allokering kvv'!$B$1:$AG$700,MATCH(K$1,'Justerad allokering kvv'!$B$1:$AF$1,0),FALSE)))</f>
        <v>0</v>
      </c>
      <c r="L137">
        <f>IF($B137=" ","",IF(ISERROR(1/VLOOKUP($B137,'Justerad allokering kvv'!$B$1:$AG$700,MATCH(L$1,'Justerad allokering kvv'!$B$1:$AF$1,0),FALSE)),VLOOKUP($B137,'Allokerad kvv'!$B$2:$AV$700,MATCH(L$1,'Allokerad kvv'!$B$1:$AV$1,0),FALSE),VLOOKUP($B137,'Justerad allokering kvv'!$B$1:$AG$700,MATCH(L$1,'Justerad allokering kvv'!$B$1:$AF$1,0),FALSE)))</f>
        <v>0</v>
      </c>
      <c r="M137">
        <f>IF($B137=" ","",IF(ISERROR(1/VLOOKUP($B137,'Justerad allokering kvv'!$B$1:$AG$700,MATCH(M$1,'Justerad allokering kvv'!$B$1:$AF$1,0),FALSE)),VLOOKUP($B137,'Allokerad kvv'!$B$2:$AV$700,MATCH(M$1,'Allokerad kvv'!$B$1:$AV$1,0),FALSE),VLOOKUP($B137,'Justerad allokering kvv'!$B$1:$AG$700,MATCH(M$1,'Justerad allokering kvv'!$B$1:$AF$1,0),FALSE)))</f>
        <v>0</v>
      </c>
      <c r="N137">
        <f>IF($B137=" ","",IF(ISERROR(1/VLOOKUP($B137,'Justerad allokering kvv'!$B$1:$AG$700,MATCH(N$1,'Justerad allokering kvv'!$B$1:$AF$1,0),FALSE)),VLOOKUP($B137,'Allokerad kvv'!$B$2:$AV$700,MATCH(N$1,'Allokerad kvv'!$B$1:$AV$1,0),FALSE),VLOOKUP($B137,'Justerad allokering kvv'!$B$1:$AG$700,MATCH(N$1,'Justerad allokering kvv'!$B$1:$AF$1,0),FALSE)))</f>
        <v>0</v>
      </c>
      <c r="O137">
        <f>IF($B137=" ","",IF(ISERROR(1/VLOOKUP($B137,'Justerad allokering kvv'!$B$1:$AG$700,MATCH(O$1,'Justerad allokering kvv'!$B$1:$AF$1,0),FALSE)),VLOOKUP($B137,'Allokerad kvv'!$B$2:$AV$700,MATCH(O$1,'Allokerad kvv'!$B$1:$AV$1,0),FALSE),VLOOKUP($B137,'Justerad allokering kvv'!$B$1:$AG$700,MATCH(O$1,'Justerad allokering kvv'!$B$1:$AF$1,0),FALSE)))</f>
        <v>0</v>
      </c>
      <c r="P137">
        <f>IF($B137=" ","",IF(ISERROR(1/VLOOKUP($B137,'Justerad allokering kvv'!$B$1:$AG$700,MATCH(P$1,'Justerad allokering kvv'!$B$1:$AF$1,0),FALSE)),VLOOKUP($B137,'Allokerad kvv'!$B$2:$AV$700,MATCH(P$1,'Allokerad kvv'!$B$1:$AV$1,0),FALSE),VLOOKUP($B137,'Justerad allokering kvv'!$B$1:$AG$700,MATCH(P$1,'Justerad allokering kvv'!$B$1:$AF$1,0),FALSE)))</f>
        <v>0</v>
      </c>
      <c r="Q137">
        <f>IF($B137=" ","",IF(ISERROR(1/VLOOKUP($B137,'Justerad allokering kvv'!$B$1:$AG$700,MATCH(Q$1,'Justerad allokering kvv'!$B$1:$AF$1,0),FALSE)),VLOOKUP($B137,'Allokerad kvv'!$B$2:$AV$700,MATCH(Q$1,'Allokerad kvv'!$B$1:$AV$1,0),FALSE),VLOOKUP($B137,'Justerad allokering kvv'!$B$1:$AG$700,MATCH(Q$1,'Justerad allokering kvv'!$B$1:$AF$1,0),FALSE)))</f>
        <v>0</v>
      </c>
      <c r="R137">
        <f>IF($B137=" ","",IF(ISERROR(1/VLOOKUP($B137,'Justerad allokering kvv'!$B$1:$AG$700,MATCH(R$1,'Justerad allokering kvv'!$B$1:$AF$1,0),FALSE)),VLOOKUP($B137,'Allokerad kvv'!$B$2:$AV$700,MATCH(R$1,'Allokerad kvv'!$B$1:$AV$1,0),FALSE),VLOOKUP($B137,'Justerad allokering kvv'!$B$1:$AG$700,MATCH(R$1,'Justerad allokering kvv'!$B$1:$AF$1,0),FALSE)))</f>
        <v>0</v>
      </c>
      <c r="S137">
        <f>IF($B137=" ","",IF(ISERROR(1/VLOOKUP($B137,'Justerad allokering kvv'!$B$1:$AG$700,MATCH(S$1,'Justerad allokering kvv'!$B$1:$AF$1,0),FALSE)),VLOOKUP($B137,'Allokerad kvv'!$B$2:$AV$700,MATCH(S$1,'Allokerad kvv'!$B$1:$AV$1,0),FALSE),VLOOKUP($B137,'Justerad allokering kvv'!$B$1:$AG$700,MATCH(S$1,'Justerad allokering kvv'!$B$1:$AF$1,0),FALSE)))</f>
        <v>0</v>
      </c>
      <c r="T137">
        <f>IF($B137=" ","",IF(ISERROR(1/VLOOKUP($B137,'Justerad allokering kvv'!$B$1:$AG$700,MATCH(T$1,'Justerad allokering kvv'!$B$1:$AF$1,0),FALSE)),VLOOKUP($B137,'Allokerad kvv'!$B$2:$AV$700,MATCH(T$1,'Allokerad kvv'!$B$1:$AV$1,0),FALSE),VLOOKUP($B137,'Justerad allokering kvv'!$B$1:$AG$700,MATCH(T$1,'Justerad allokering kvv'!$B$1:$AF$1,0),FALSE)))</f>
        <v>0</v>
      </c>
      <c r="U137">
        <f>IF($B137=" ","",IF(ISERROR(1/VLOOKUP($B137,'Justerad allokering kvv'!$B$1:$AG$700,MATCH(U$1,'Justerad allokering kvv'!$B$1:$AF$1,0),FALSE)),VLOOKUP($B137,'Allokerad kvv'!$B$2:$AV$700,MATCH(U$1,'Allokerad kvv'!$B$1:$AV$1,0),FALSE),VLOOKUP($B137,'Justerad allokering kvv'!$B$1:$AG$700,MATCH(U$1,'Justerad allokering kvv'!$B$1:$AF$1,0),FALSE)))</f>
        <v>0</v>
      </c>
      <c r="V137">
        <f>IF($B137=" ","",IF(ISERROR(1/VLOOKUP($B137,'Justerad allokering kvv'!$B$1:$AG$700,MATCH(V$1,'Justerad allokering kvv'!$B$1:$AF$1,0),FALSE)),VLOOKUP($B137,'Allokerad kvv'!$B$2:$AV$700,MATCH(V$1,'Allokerad kvv'!$B$1:$AV$1,0),FALSE),VLOOKUP($B137,'Justerad allokering kvv'!$B$1:$AG$700,MATCH(V$1,'Justerad allokering kvv'!$B$1:$AF$1,0),FALSE)))</f>
        <v>0</v>
      </c>
      <c r="W137">
        <f>IF($B137=" ","",IF(ISERROR(1/VLOOKUP($B137,'Justerad allokering kvv'!$B$1:$AG$700,MATCH(W$1,'Justerad allokering kvv'!$B$1:$AF$1,0),FALSE)),VLOOKUP($B137,'Allokerad kvv'!$B$2:$AV$700,MATCH(W$1,'Allokerad kvv'!$B$1:$AV$1,0),FALSE),VLOOKUP($B137,'Justerad allokering kvv'!$B$1:$AG$700,MATCH(W$1,'Justerad allokering kvv'!$B$1:$AF$1,0),FALSE)))</f>
        <v>0</v>
      </c>
      <c r="X137">
        <f>IF($B137=" ","",IF(ISERROR(1/VLOOKUP($B137,'Justerad allokering kvv'!$B$1:$AG$700,MATCH(X$1,'Justerad allokering kvv'!$B$1:$AF$1,0),FALSE)),VLOOKUP($B137,'Allokerad kvv'!$B$2:$AV$700,MATCH(X$1,'Allokerad kvv'!$B$1:$AV$1,0),FALSE),VLOOKUP($B137,'Justerad allokering kvv'!$B$1:$AG$700,MATCH(X$1,'Justerad allokering kvv'!$B$1:$AF$1,0),FALSE)))</f>
        <v>0</v>
      </c>
      <c r="Y137">
        <f>IF($B137=" ","",IF(ISERROR(1/VLOOKUP($B137,'Justerad allokering kvv'!$B$1:$AG$700,MATCH(Y$1,'Justerad allokering kvv'!$B$1:$AF$1,0),FALSE)),VLOOKUP($B137,'Allokerad kvv'!$B$2:$AV$700,MATCH(Y$1,'Allokerad kvv'!$B$1:$AV$1,0),FALSE),VLOOKUP($B137,'Justerad allokering kvv'!$B$1:$AG$700,MATCH(Y$1,'Justerad allokering kvv'!$B$1:$AF$1,0),FALSE)))</f>
        <v>0</v>
      </c>
      <c r="AB137">
        <f>IFERROR(VLOOKUP($B137,Kraftvärmeprod!$B$1:$AO$424,MATCH("Tillförd energi från rökgaskondensering (GWh)",Kraftvärmeprod!$B$1:$AG$1,0),FALSE)/1,0)</f>
        <v>0</v>
      </c>
      <c r="AE137" s="122">
        <f t="shared" si="8"/>
        <v>0</v>
      </c>
      <c r="AG137">
        <f t="shared" si="9"/>
        <v>0</v>
      </c>
      <c r="AH137">
        <f t="shared" si="10"/>
        <v>0</v>
      </c>
      <c r="AI137" t="str">
        <f>IF(AH137=0,"",AH137/VLOOKUP(B137,Kraftvärmeprod!$B$1:$BC$480,MATCH("Summa tillförd energi exklusive rökgaskondensering",Kraftvärmeprod!$B$1:$BC$1,0),FALSE))</f>
        <v/>
      </c>
      <c r="AK137">
        <f t="shared" si="11"/>
        <v>0</v>
      </c>
    </row>
    <row r="138" spans="1:37" x14ac:dyDescent="0.25">
      <c r="A138" s="2" t="s">
        <v>213</v>
      </c>
      <c r="B138" s="2" t="s">
        <v>216</v>
      </c>
      <c r="C138">
        <f>IF($B138=" ","",IF(ISERROR(1/VLOOKUP($B138,'Justerad allokering kvv'!$B$1:$AG$700,MATCH(C$1,'Justerad allokering kvv'!$B$1:$AF$1,0),FALSE)),VLOOKUP($B138,'Allokerad kvv'!$B$2:$AV$700,MATCH(C$1,'Allokerad kvv'!$B$1:$AV$1,0),FALSE),VLOOKUP($B138,'Justerad allokering kvv'!$B$1:$AG$700,MATCH(C$1,'Justerad allokering kvv'!$B$1:$AF$1,0),FALSE)))</f>
        <v>0</v>
      </c>
      <c r="D138">
        <f>IF($B138=" ","",IF(ISERROR(1/VLOOKUP($B138,'Justerad allokering kvv'!$B$1:$AG$700,MATCH(D$1,'Justerad allokering kvv'!$B$1:$AF$1,0),FALSE)),VLOOKUP($B138,'Allokerad kvv'!$B$2:$AV$700,MATCH(D$1,'Allokerad kvv'!$B$1:$AV$1,0),FALSE),VLOOKUP($B138,'Justerad allokering kvv'!$B$1:$AG$700,MATCH(D$1,'Justerad allokering kvv'!$B$1:$AF$1,0),FALSE)))</f>
        <v>0</v>
      </c>
      <c r="E138">
        <f>IF($B138=" ","",IF(ISERROR(1/VLOOKUP($B138,'Justerad allokering kvv'!$B$1:$AG$700,MATCH(E$1,'Justerad allokering kvv'!$B$1:$AF$1,0),FALSE)),VLOOKUP($B138,'Allokerad kvv'!$B$2:$AV$700,MATCH(E$1,'Allokerad kvv'!$B$1:$AV$1,0),FALSE),VLOOKUP($B138,'Justerad allokering kvv'!$B$1:$AG$700,MATCH(E$1,'Justerad allokering kvv'!$B$1:$AF$1,0),FALSE)))</f>
        <v>0</v>
      </c>
      <c r="F138">
        <f>IF($B138=" ","",IF(ISERROR(1/VLOOKUP($B138,'Justerad allokering kvv'!$B$1:$AG$700,MATCH(F$1,'Justerad allokering kvv'!$B$1:$AF$1,0),FALSE)),VLOOKUP($B138,'Allokerad kvv'!$B$2:$AV$700,MATCH(F$1,'Allokerad kvv'!$B$1:$AV$1,0),FALSE),VLOOKUP($B138,'Justerad allokering kvv'!$B$1:$AG$700,MATCH(F$1,'Justerad allokering kvv'!$B$1:$AF$1,0),FALSE)))</f>
        <v>0</v>
      </c>
      <c r="G138">
        <f>IF($B138=" ","",IF(ISERROR(1/VLOOKUP($B138,'Justerad allokering kvv'!$B$1:$AG$700,MATCH(G$1,'Justerad allokering kvv'!$B$1:$AF$1,0),FALSE)),VLOOKUP($B138,'Allokerad kvv'!$B$2:$AV$700,MATCH(G$1,'Allokerad kvv'!$B$1:$AV$1,0),FALSE),VLOOKUP($B138,'Justerad allokering kvv'!$B$1:$AG$700,MATCH(G$1,'Justerad allokering kvv'!$B$1:$AF$1,0),FALSE)))</f>
        <v>0</v>
      </c>
      <c r="H138">
        <f>IF($B138=" ","",IF(ISERROR(1/VLOOKUP($B138,'Justerad allokering kvv'!$B$1:$AG$700,MATCH(H$1,'Justerad allokering kvv'!$B$1:$AF$1,0),FALSE)),VLOOKUP($B138,'Allokerad kvv'!$B$2:$AV$700,MATCH(H$1,'Allokerad kvv'!$B$1:$AV$1,0),FALSE),VLOOKUP($B138,'Justerad allokering kvv'!$B$1:$AG$700,MATCH(H$1,'Justerad allokering kvv'!$B$1:$AF$1,0),FALSE)))</f>
        <v>0</v>
      </c>
      <c r="I138">
        <f>IF($B138=" ","",IF(ISERROR(1/VLOOKUP($B138,'Justerad allokering kvv'!$B$1:$AG$700,MATCH(I$1,'Justerad allokering kvv'!$B$1:$AF$1,0),FALSE)),VLOOKUP($B138,'Allokerad kvv'!$B$2:$AV$700,MATCH(I$1,'Allokerad kvv'!$B$1:$AV$1,0),FALSE),VLOOKUP($B138,'Justerad allokering kvv'!$B$1:$AG$700,MATCH(I$1,'Justerad allokering kvv'!$B$1:$AF$1,0),FALSE)))</f>
        <v>0</v>
      </c>
      <c r="J138">
        <f>IF($B138=" ","",IF(ISERROR(1/VLOOKUP($B138,'Justerad allokering kvv'!$B$1:$AG$700,MATCH(J$1,'Justerad allokering kvv'!$B$1:$AF$1,0),FALSE)),VLOOKUP($B138,'Allokerad kvv'!$B$2:$AV$700,MATCH(J$1,'Allokerad kvv'!$B$1:$AV$1,0),FALSE),VLOOKUP($B138,'Justerad allokering kvv'!$B$1:$AG$700,MATCH(J$1,'Justerad allokering kvv'!$B$1:$AF$1,0),FALSE)))</f>
        <v>0</v>
      </c>
      <c r="K138">
        <f>IF($B138=" ","",IF(ISERROR(1/VLOOKUP($B138,'Justerad allokering kvv'!$B$1:$AG$700,MATCH(K$1,'Justerad allokering kvv'!$B$1:$AF$1,0),FALSE)),VLOOKUP($B138,'Allokerad kvv'!$B$2:$AV$700,MATCH(K$1,'Allokerad kvv'!$B$1:$AV$1,0),FALSE),VLOOKUP($B138,'Justerad allokering kvv'!$B$1:$AG$700,MATCH(K$1,'Justerad allokering kvv'!$B$1:$AF$1,0),FALSE)))</f>
        <v>0</v>
      </c>
      <c r="L138">
        <f>IF($B138=" ","",IF(ISERROR(1/VLOOKUP($B138,'Justerad allokering kvv'!$B$1:$AG$700,MATCH(L$1,'Justerad allokering kvv'!$B$1:$AF$1,0),FALSE)),VLOOKUP($B138,'Allokerad kvv'!$B$2:$AV$700,MATCH(L$1,'Allokerad kvv'!$B$1:$AV$1,0),FALSE),VLOOKUP($B138,'Justerad allokering kvv'!$B$1:$AG$700,MATCH(L$1,'Justerad allokering kvv'!$B$1:$AF$1,0),FALSE)))</f>
        <v>0</v>
      </c>
      <c r="M138">
        <f>IF($B138=" ","",IF(ISERROR(1/VLOOKUP($B138,'Justerad allokering kvv'!$B$1:$AG$700,MATCH(M$1,'Justerad allokering kvv'!$B$1:$AF$1,0),FALSE)),VLOOKUP($B138,'Allokerad kvv'!$B$2:$AV$700,MATCH(M$1,'Allokerad kvv'!$B$1:$AV$1,0),FALSE),VLOOKUP($B138,'Justerad allokering kvv'!$B$1:$AG$700,MATCH(M$1,'Justerad allokering kvv'!$B$1:$AF$1,0),FALSE)))</f>
        <v>0</v>
      </c>
      <c r="N138">
        <f>IF($B138=" ","",IF(ISERROR(1/VLOOKUP($B138,'Justerad allokering kvv'!$B$1:$AG$700,MATCH(N$1,'Justerad allokering kvv'!$B$1:$AF$1,0),FALSE)),VLOOKUP($B138,'Allokerad kvv'!$B$2:$AV$700,MATCH(N$1,'Allokerad kvv'!$B$1:$AV$1,0),FALSE),VLOOKUP($B138,'Justerad allokering kvv'!$B$1:$AG$700,MATCH(N$1,'Justerad allokering kvv'!$B$1:$AF$1,0),FALSE)))</f>
        <v>0</v>
      </c>
      <c r="O138">
        <f>IF($B138=" ","",IF(ISERROR(1/VLOOKUP($B138,'Justerad allokering kvv'!$B$1:$AG$700,MATCH(O$1,'Justerad allokering kvv'!$B$1:$AF$1,0),FALSE)),VLOOKUP($B138,'Allokerad kvv'!$B$2:$AV$700,MATCH(O$1,'Allokerad kvv'!$B$1:$AV$1,0),FALSE),VLOOKUP($B138,'Justerad allokering kvv'!$B$1:$AG$700,MATCH(O$1,'Justerad allokering kvv'!$B$1:$AF$1,0),FALSE)))</f>
        <v>0</v>
      </c>
      <c r="P138">
        <f>IF($B138=" ","",IF(ISERROR(1/VLOOKUP($B138,'Justerad allokering kvv'!$B$1:$AG$700,MATCH(P$1,'Justerad allokering kvv'!$B$1:$AF$1,0),FALSE)),VLOOKUP($B138,'Allokerad kvv'!$B$2:$AV$700,MATCH(P$1,'Allokerad kvv'!$B$1:$AV$1,0),FALSE),VLOOKUP($B138,'Justerad allokering kvv'!$B$1:$AG$700,MATCH(P$1,'Justerad allokering kvv'!$B$1:$AF$1,0),FALSE)))</f>
        <v>0</v>
      </c>
      <c r="Q138">
        <f>IF($B138=" ","",IF(ISERROR(1/VLOOKUP($B138,'Justerad allokering kvv'!$B$1:$AG$700,MATCH(Q$1,'Justerad allokering kvv'!$B$1:$AF$1,0),FALSE)),VLOOKUP($B138,'Allokerad kvv'!$B$2:$AV$700,MATCH(Q$1,'Allokerad kvv'!$B$1:$AV$1,0),FALSE),VLOOKUP($B138,'Justerad allokering kvv'!$B$1:$AG$700,MATCH(Q$1,'Justerad allokering kvv'!$B$1:$AF$1,0),FALSE)))</f>
        <v>0</v>
      </c>
      <c r="R138">
        <f>IF($B138=" ","",IF(ISERROR(1/VLOOKUP($B138,'Justerad allokering kvv'!$B$1:$AG$700,MATCH(R$1,'Justerad allokering kvv'!$B$1:$AF$1,0),FALSE)),VLOOKUP($B138,'Allokerad kvv'!$B$2:$AV$700,MATCH(R$1,'Allokerad kvv'!$B$1:$AV$1,0),FALSE),VLOOKUP($B138,'Justerad allokering kvv'!$B$1:$AG$700,MATCH(R$1,'Justerad allokering kvv'!$B$1:$AF$1,0),FALSE)))</f>
        <v>0</v>
      </c>
      <c r="S138">
        <f>IF($B138=" ","",IF(ISERROR(1/VLOOKUP($B138,'Justerad allokering kvv'!$B$1:$AG$700,MATCH(S$1,'Justerad allokering kvv'!$B$1:$AF$1,0),FALSE)),VLOOKUP($B138,'Allokerad kvv'!$B$2:$AV$700,MATCH(S$1,'Allokerad kvv'!$B$1:$AV$1,0),FALSE),VLOOKUP($B138,'Justerad allokering kvv'!$B$1:$AG$700,MATCH(S$1,'Justerad allokering kvv'!$B$1:$AF$1,0),FALSE)))</f>
        <v>0</v>
      </c>
      <c r="T138">
        <f>IF($B138=" ","",IF(ISERROR(1/VLOOKUP($B138,'Justerad allokering kvv'!$B$1:$AG$700,MATCH(T$1,'Justerad allokering kvv'!$B$1:$AF$1,0),FALSE)),VLOOKUP($B138,'Allokerad kvv'!$B$2:$AV$700,MATCH(T$1,'Allokerad kvv'!$B$1:$AV$1,0),FALSE),VLOOKUP($B138,'Justerad allokering kvv'!$B$1:$AG$700,MATCH(T$1,'Justerad allokering kvv'!$B$1:$AF$1,0),FALSE)))</f>
        <v>0</v>
      </c>
      <c r="U138">
        <f>IF($B138=" ","",IF(ISERROR(1/VLOOKUP($B138,'Justerad allokering kvv'!$B$1:$AG$700,MATCH(U$1,'Justerad allokering kvv'!$B$1:$AF$1,0),FALSE)),VLOOKUP($B138,'Allokerad kvv'!$B$2:$AV$700,MATCH(U$1,'Allokerad kvv'!$B$1:$AV$1,0),FALSE),VLOOKUP($B138,'Justerad allokering kvv'!$B$1:$AG$700,MATCH(U$1,'Justerad allokering kvv'!$B$1:$AF$1,0),FALSE)))</f>
        <v>0</v>
      </c>
      <c r="V138">
        <f>IF($B138=" ","",IF(ISERROR(1/VLOOKUP($B138,'Justerad allokering kvv'!$B$1:$AG$700,MATCH(V$1,'Justerad allokering kvv'!$B$1:$AF$1,0),FALSE)),VLOOKUP($B138,'Allokerad kvv'!$B$2:$AV$700,MATCH(V$1,'Allokerad kvv'!$B$1:$AV$1,0),FALSE),VLOOKUP($B138,'Justerad allokering kvv'!$B$1:$AG$700,MATCH(V$1,'Justerad allokering kvv'!$B$1:$AF$1,0),FALSE)))</f>
        <v>0</v>
      </c>
      <c r="W138">
        <f>IF($B138=" ","",IF(ISERROR(1/VLOOKUP($B138,'Justerad allokering kvv'!$B$1:$AG$700,MATCH(W$1,'Justerad allokering kvv'!$B$1:$AF$1,0),FALSE)),VLOOKUP($B138,'Allokerad kvv'!$B$2:$AV$700,MATCH(W$1,'Allokerad kvv'!$B$1:$AV$1,0),FALSE),VLOOKUP($B138,'Justerad allokering kvv'!$B$1:$AG$700,MATCH(W$1,'Justerad allokering kvv'!$B$1:$AF$1,0),FALSE)))</f>
        <v>0</v>
      </c>
      <c r="X138">
        <f>IF($B138=" ","",IF(ISERROR(1/VLOOKUP($B138,'Justerad allokering kvv'!$B$1:$AG$700,MATCH(X$1,'Justerad allokering kvv'!$B$1:$AF$1,0),FALSE)),VLOOKUP($B138,'Allokerad kvv'!$B$2:$AV$700,MATCH(X$1,'Allokerad kvv'!$B$1:$AV$1,0),FALSE),VLOOKUP($B138,'Justerad allokering kvv'!$B$1:$AG$700,MATCH(X$1,'Justerad allokering kvv'!$B$1:$AF$1,0),FALSE)))</f>
        <v>0</v>
      </c>
      <c r="Y138">
        <f>IF($B138=" ","",IF(ISERROR(1/VLOOKUP($B138,'Justerad allokering kvv'!$B$1:$AG$700,MATCH(Y$1,'Justerad allokering kvv'!$B$1:$AF$1,0),FALSE)),VLOOKUP($B138,'Allokerad kvv'!$B$2:$AV$700,MATCH(Y$1,'Allokerad kvv'!$B$1:$AV$1,0),FALSE),VLOOKUP($B138,'Justerad allokering kvv'!$B$1:$AG$700,MATCH(Y$1,'Justerad allokering kvv'!$B$1:$AF$1,0),FALSE)))</f>
        <v>0</v>
      </c>
      <c r="AB138">
        <f>IFERROR(VLOOKUP($B138,Kraftvärmeprod!$B$1:$AO$424,MATCH("Tillförd energi från rökgaskondensering (GWh)",Kraftvärmeprod!$B$1:$AG$1,0),FALSE)/1,0)</f>
        <v>0</v>
      </c>
      <c r="AE138" s="122">
        <f t="shared" si="8"/>
        <v>0</v>
      </c>
      <c r="AG138">
        <f t="shared" si="9"/>
        <v>0</v>
      </c>
      <c r="AH138">
        <f t="shared" si="10"/>
        <v>0</v>
      </c>
      <c r="AI138" t="str">
        <f>IF(AH138=0,"",AH138/VLOOKUP(B138,Kraftvärmeprod!$B$1:$BC$480,MATCH("Summa tillförd energi exklusive rökgaskondensering",Kraftvärmeprod!$B$1:$BC$1,0),FALSE))</f>
        <v/>
      </c>
      <c r="AK138">
        <f t="shared" si="11"/>
        <v>0</v>
      </c>
    </row>
    <row r="139" spans="1:37" x14ac:dyDescent="0.25">
      <c r="A139" s="2" t="s">
        <v>213</v>
      </c>
      <c r="B139" s="2" t="s">
        <v>217</v>
      </c>
      <c r="C139">
        <f>IF($B139=" ","",IF(ISERROR(1/VLOOKUP($B139,'Justerad allokering kvv'!$B$1:$AG$700,MATCH(C$1,'Justerad allokering kvv'!$B$1:$AF$1,0),FALSE)),VLOOKUP($B139,'Allokerad kvv'!$B$2:$AV$700,MATCH(C$1,'Allokerad kvv'!$B$1:$AV$1,0),FALSE),VLOOKUP($B139,'Justerad allokering kvv'!$B$1:$AG$700,MATCH(C$1,'Justerad allokering kvv'!$B$1:$AF$1,0),FALSE)))</f>
        <v>0</v>
      </c>
      <c r="D139">
        <f>IF($B139=" ","",IF(ISERROR(1/VLOOKUP($B139,'Justerad allokering kvv'!$B$1:$AG$700,MATCH(D$1,'Justerad allokering kvv'!$B$1:$AF$1,0),FALSE)),VLOOKUP($B139,'Allokerad kvv'!$B$2:$AV$700,MATCH(D$1,'Allokerad kvv'!$B$1:$AV$1,0),FALSE),VLOOKUP($B139,'Justerad allokering kvv'!$B$1:$AG$700,MATCH(D$1,'Justerad allokering kvv'!$B$1:$AF$1,0),FALSE)))</f>
        <v>0</v>
      </c>
      <c r="E139">
        <f>IF($B139=" ","",IF(ISERROR(1/VLOOKUP($B139,'Justerad allokering kvv'!$B$1:$AG$700,MATCH(E$1,'Justerad allokering kvv'!$B$1:$AF$1,0),FALSE)),VLOOKUP($B139,'Allokerad kvv'!$B$2:$AV$700,MATCH(E$1,'Allokerad kvv'!$B$1:$AV$1,0),FALSE),VLOOKUP($B139,'Justerad allokering kvv'!$B$1:$AG$700,MATCH(E$1,'Justerad allokering kvv'!$B$1:$AF$1,0),FALSE)))</f>
        <v>7.2691999999999997</v>
      </c>
      <c r="F139">
        <f>IF($B139=" ","",IF(ISERROR(1/VLOOKUP($B139,'Justerad allokering kvv'!$B$1:$AG$700,MATCH(F$1,'Justerad allokering kvv'!$B$1:$AF$1,0),FALSE)),VLOOKUP($B139,'Allokerad kvv'!$B$2:$AV$700,MATCH(F$1,'Allokerad kvv'!$B$1:$AV$1,0),FALSE),VLOOKUP($B139,'Justerad allokering kvv'!$B$1:$AG$700,MATCH(F$1,'Justerad allokering kvv'!$B$1:$AF$1,0),FALSE)))</f>
        <v>0</v>
      </c>
      <c r="G139">
        <f>IF($B139=" ","",IF(ISERROR(1/VLOOKUP($B139,'Justerad allokering kvv'!$B$1:$AG$700,MATCH(G$1,'Justerad allokering kvv'!$B$1:$AF$1,0),FALSE)),VLOOKUP($B139,'Allokerad kvv'!$B$2:$AV$700,MATCH(G$1,'Allokerad kvv'!$B$1:$AV$1,0),FALSE),VLOOKUP($B139,'Justerad allokering kvv'!$B$1:$AG$700,MATCH(G$1,'Justerad allokering kvv'!$B$1:$AF$1,0),FALSE)))</f>
        <v>0</v>
      </c>
      <c r="H139">
        <f>IF($B139=" ","",IF(ISERROR(1/VLOOKUP($B139,'Justerad allokering kvv'!$B$1:$AG$700,MATCH(H$1,'Justerad allokering kvv'!$B$1:$AF$1,0),FALSE)),VLOOKUP($B139,'Allokerad kvv'!$B$2:$AV$700,MATCH(H$1,'Allokerad kvv'!$B$1:$AV$1,0),FALSE),VLOOKUP($B139,'Justerad allokering kvv'!$B$1:$AG$700,MATCH(H$1,'Justerad allokering kvv'!$B$1:$AF$1,0),FALSE)))</f>
        <v>0</v>
      </c>
      <c r="I139">
        <f>IF($B139=" ","",IF(ISERROR(1/VLOOKUP($B139,'Justerad allokering kvv'!$B$1:$AG$700,MATCH(I$1,'Justerad allokering kvv'!$B$1:$AF$1,0),FALSE)),VLOOKUP($B139,'Allokerad kvv'!$B$2:$AV$700,MATCH(I$1,'Allokerad kvv'!$B$1:$AV$1,0),FALSE),VLOOKUP($B139,'Justerad allokering kvv'!$B$1:$AG$700,MATCH(I$1,'Justerad allokering kvv'!$B$1:$AF$1,0),FALSE)))</f>
        <v>0</v>
      </c>
      <c r="J139">
        <f>IF($B139=" ","",IF(ISERROR(1/VLOOKUP($B139,'Justerad allokering kvv'!$B$1:$AG$700,MATCH(J$1,'Justerad allokering kvv'!$B$1:$AF$1,0),FALSE)),VLOOKUP($B139,'Allokerad kvv'!$B$2:$AV$700,MATCH(J$1,'Allokerad kvv'!$B$1:$AV$1,0),FALSE),VLOOKUP($B139,'Justerad allokering kvv'!$B$1:$AG$700,MATCH(J$1,'Justerad allokering kvv'!$B$1:$AF$1,0),FALSE)))</f>
        <v>7.2691999999999997</v>
      </c>
      <c r="K139">
        <f>IF($B139=" ","",IF(ISERROR(1/VLOOKUP($B139,'Justerad allokering kvv'!$B$1:$AG$700,MATCH(K$1,'Justerad allokering kvv'!$B$1:$AF$1,0),FALSE)),VLOOKUP($B139,'Allokerad kvv'!$B$2:$AV$700,MATCH(K$1,'Allokerad kvv'!$B$1:$AV$1,0),FALSE),VLOOKUP($B139,'Justerad allokering kvv'!$B$1:$AG$700,MATCH(K$1,'Justerad allokering kvv'!$B$1:$AF$1,0),FALSE)))</f>
        <v>0</v>
      </c>
      <c r="L139">
        <f>IF($B139=" ","",IF(ISERROR(1/VLOOKUP($B139,'Justerad allokering kvv'!$B$1:$AG$700,MATCH(L$1,'Justerad allokering kvv'!$B$1:$AF$1,0),FALSE)),VLOOKUP($B139,'Allokerad kvv'!$B$2:$AV$700,MATCH(L$1,'Allokerad kvv'!$B$1:$AV$1,0),FALSE),VLOOKUP($B139,'Justerad allokering kvv'!$B$1:$AG$700,MATCH(L$1,'Justerad allokering kvv'!$B$1:$AF$1,0),FALSE)))</f>
        <v>0</v>
      </c>
      <c r="M139">
        <f>IF($B139=" ","",IF(ISERROR(1/VLOOKUP($B139,'Justerad allokering kvv'!$B$1:$AG$700,MATCH(M$1,'Justerad allokering kvv'!$B$1:$AF$1,0),FALSE)),VLOOKUP($B139,'Allokerad kvv'!$B$2:$AV$700,MATCH(M$1,'Allokerad kvv'!$B$1:$AV$1,0),FALSE),VLOOKUP($B139,'Justerad allokering kvv'!$B$1:$AG$700,MATCH(M$1,'Justerad allokering kvv'!$B$1:$AF$1,0),FALSE)))</f>
        <v>7.41174</v>
      </c>
      <c r="N139">
        <f>IF($B139=" ","",IF(ISERROR(1/VLOOKUP($B139,'Justerad allokering kvv'!$B$1:$AG$700,MATCH(N$1,'Justerad allokering kvv'!$B$1:$AF$1,0),FALSE)),VLOOKUP($B139,'Allokerad kvv'!$B$2:$AV$700,MATCH(N$1,'Allokerad kvv'!$B$1:$AV$1,0),FALSE),VLOOKUP($B139,'Justerad allokering kvv'!$B$1:$AG$700,MATCH(N$1,'Justerad allokering kvv'!$B$1:$AF$1,0),FALSE)))</f>
        <v>14.538399999999999</v>
      </c>
      <c r="O139">
        <f>IF($B139=" ","",IF(ISERROR(1/VLOOKUP($B139,'Justerad allokering kvv'!$B$1:$AG$700,MATCH(O$1,'Justerad allokering kvv'!$B$1:$AF$1,0),FALSE)),VLOOKUP($B139,'Allokerad kvv'!$B$2:$AV$700,MATCH(O$1,'Allokerad kvv'!$B$1:$AV$1,0),FALSE),VLOOKUP($B139,'Justerad allokering kvv'!$B$1:$AG$700,MATCH(O$1,'Justerad allokering kvv'!$B$1:$AF$1,0),FALSE)))</f>
        <v>0</v>
      </c>
      <c r="P139">
        <f>IF($B139=" ","",IF(ISERROR(1/VLOOKUP($B139,'Justerad allokering kvv'!$B$1:$AG$700,MATCH(P$1,'Justerad allokering kvv'!$B$1:$AF$1,0),FALSE)),VLOOKUP($B139,'Allokerad kvv'!$B$2:$AV$700,MATCH(P$1,'Allokerad kvv'!$B$1:$AV$1,0),FALSE),VLOOKUP($B139,'Justerad allokering kvv'!$B$1:$AG$700,MATCH(P$1,'Justerad allokering kvv'!$B$1:$AF$1,0),FALSE)))</f>
        <v>0</v>
      </c>
      <c r="Q139">
        <f>IF($B139=" ","",IF(ISERROR(1/VLOOKUP($B139,'Justerad allokering kvv'!$B$1:$AG$700,MATCH(Q$1,'Justerad allokering kvv'!$B$1:$AF$1,0),FALSE)),VLOOKUP($B139,'Allokerad kvv'!$B$2:$AV$700,MATCH(Q$1,'Allokerad kvv'!$B$1:$AV$1,0),FALSE),VLOOKUP($B139,'Justerad allokering kvv'!$B$1:$AG$700,MATCH(Q$1,'Justerad allokering kvv'!$B$1:$AF$1,0),FALSE)))</f>
        <v>0</v>
      </c>
      <c r="R139">
        <f>IF($B139=" ","",IF(ISERROR(1/VLOOKUP($B139,'Justerad allokering kvv'!$B$1:$AG$700,MATCH(R$1,'Justerad allokering kvv'!$B$1:$AF$1,0),FALSE)),VLOOKUP($B139,'Allokerad kvv'!$B$2:$AV$700,MATCH(R$1,'Allokerad kvv'!$B$1:$AV$1,0),FALSE),VLOOKUP($B139,'Justerad allokering kvv'!$B$1:$AG$700,MATCH(R$1,'Justerad allokering kvv'!$B$1:$AF$1,0),FALSE)))</f>
        <v>0.38484000000000002</v>
      </c>
      <c r="S139">
        <f>IF($B139=" ","",IF(ISERROR(1/VLOOKUP($B139,'Justerad allokering kvv'!$B$1:$AG$700,MATCH(S$1,'Justerad allokering kvv'!$B$1:$AF$1,0),FALSE)),VLOOKUP($B139,'Allokerad kvv'!$B$2:$AV$700,MATCH(S$1,'Allokerad kvv'!$B$1:$AV$1,0),FALSE),VLOOKUP($B139,'Justerad allokering kvv'!$B$1:$AG$700,MATCH(S$1,'Justerad allokering kvv'!$B$1:$AF$1,0),FALSE)))</f>
        <v>0</v>
      </c>
      <c r="T139">
        <f>IF($B139=" ","",IF(ISERROR(1/VLOOKUP($B139,'Justerad allokering kvv'!$B$1:$AG$700,MATCH(T$1,'Justerad allokering kvv'!$B$1:$AF$1,0),FALSE)),VLOOKUP($B139,'Allokerad kvv'!$B$2:$AV$700,MATCH(T$1,'Allokerad kvv'!$B$1:$AV$1,0),FALSE),VLOOKUP($B139,'Justerad allokering kvv'!$B$1:$AG$700,MATCH(T$1,'Justerad allokering kvv'!$B$1:$AF$1,0),FALSE)))</f>
        <v>0</v>
      </c>
      <c r="U139">
        <f>IF($B139=" ","",IF(ISERROR(1/VLOOKUP($B139,'Justerad allokering kvv'!$B$1:$AG$700,MATCH(U$1,'Justerad allokering kvv'!$B$1:$AF$1,0),FALSE)),VLOOKUP($B139,'Allokerad kvv'!$B$2:$AV$700,MATCH(U$1,'Allokerad kvv'!$B$1:$AV$1,0),FALSE),VLOOKUP($B139,'Justerad allokering kvv'!$B$1:$AG$700,MATCH(U$1,'Justerad allokering kvv'!$B$1:$AF$1,0),FALSE)))</f>
        <v>0</v>
      </c>
      <c r="V139">
        <f>IF($B139=" ","",IF(ISERROR(1/VLOOKUP($B139,'Justerad allokering kvv'!$B$1:$AG$700,MATCH(V$1,'Justerad allokering kvv'!$B$1:$AF$1,0),FALSE)),VLOOKUP($B139,'Allokerad kvv'!$B$2:$AV$700,MATCH(V$1,'Allokerad kvv'!$B$1:$AV$1,0),FALSE),VLOOKUP($B139,'Justerad allokering kvv'!$B$1:$AG$700,MATCH(V$1,'Justerad allokering kvv'!$B$1:$AF$1,0),FALSE)))</f>
        <v>0</v>
      </c>
      <c r="W139">
        <f>IF($B139=" ","",IF(ISERROR(1/VLOOKUP($B139,'Justerad allokering kvv'!$B$1:$AG$700,MATCH(W$1,'Justerad allokering kvv'!$B$1:$AF$1,0),FALSE)),VLOOKUP($B139,'Allokerad kvv'!$B$2:$AV$700,MATCH(W$1,'Allokerad kvv'!$B$1:$AV$1,0),FALSE),VLOOKUP($B139,'Justerad allokering kvv'!$B$1:$AG$700,MATCH(W$1,'Justerad allokering kvv'!$B$1:$AF$1,0),FALSE)))</f>
        <v>0</v>
      </c>
      <c r="X139">
        <f>IF($B139=" ","",IF(ISERROR(1/VLOOKUP($B139,'Justerad allokering kvv'!$B$1:$AG$700,MATCH(X$1,'Justerad allokering kvv'!$B$1:$AF$1,0),FALSE)),VLOOKUP($B139,'Allokerad kvv'!$B$2:$AV$700,MATCH(X$1,'Allokerad kvv'!$B$1:$AV$1,0),FALSE),VLOOKUP($B139,'Justerad allokering kvv'!$B$1:$AG$700,MATCH(X$1,'Justerad allokering kvv'!$B$1:$AF$1,0),FALSE)))</f>
        <v>0</v>
      </c>
      <c r="Y139">
        <f>IF($B139=" ","",IF(ISERROR(1/VLOOKUP($B139,'Justerad allokering kvv'!$B$1:$AG$700,MATCH(Y$1,'Justerad allokering kvv'!$B$1:$AF$1,0),FALSE)),VLOOKUP($B139,'Allokerad kvv'!$B$2:$AV$700,MATCH(Y$1,'Allokerad kvv'!$B$1:$AV$1,0),FALSE),VLOOKUP($B139,'Justerad allokering kvv'!$B$1:$AG$700,MATCH(Y$1,'Justerad allokering kvv'!$B$1:$AF$1,0),FALSE)))</f>
        <v>0</v>
      </c>
      <c r="AB139">
        <f>IFERROR(VLOOKUP($B139,Kraftvärmeprod!$B$1:$AO$424,MATCH("Tillförd energi från rökgaskondensering (GWh)",Kraftvärmeprod!$B$1:$AG$1,0),FALSE)/1,0)</f>
        <v>5.3</v>
      </c>
      <c r="AE139" s="122">
        <f t="shared" si="8"/>
        <v>42.173379999999995</v>
      </c>
      <c r="AG139">
        <f t="shared" si="9"/>
        <v>41.788539999999998</v>
      </c>
      <c r="AH139">
        <f t="shared" si="10"/>
        <v>36.48854</v>
      </c>
      <c r="AI139">
        <f>IF(AH139=0,"",AH139/VLOOKUP(B139,Kraftvärmeprod!$B$1:$BC$480,MATCH("Summa tillförd energi exklusive rökgaskondensering",Kraftvärmeprod!$B$1:$BC$1,0),FALSE))</f>
        <v>0.71266679687500012</v>
      </c>
      <c r="AK139">
        <f t="shared" si="11"/>
        <v>36.48854</v>
      </c>
    </row>
    <row r="140" spans="1:37" x14ac:dyDescent="0.25">
      <c r="A140" s="2" t="s">
        <v>220</v>
      </c>
      <c r="B140" s="2" t="s">
        <v>221</v>
      </c>
      <c r="C140">
        <f>IF($B140=" ","",IF(ISERROR(1/VLOOKUP($B140,'Justerad allokering kvv'!$B$1:$AG$700,MATCH(C$1,'Justerad allokering kvv'!$B$1:$AF$1,0),FALSE)),VLOOKUP($B140,'Allokerad kvv'!$B$2:$AV$700,MATCH(C$1,'Allokerad kvv'!$B$1:$AV$1,0),FALSE),VLOOKUP($B140,'Justerad allokering kvv'!$B$1:$AG$700,MATCH(C$1,'Justerad allokering kvv'!$B$1:$AF$1,0),FALSE)))</f>
        <v>0</v>
      </c>
      <c r="D140">
        <f>IF($B140=" ","",IF(ISERROR(1/VLOOKUP($B140,'Justerad allokering kvv'!$B$1:$AG$700,MATCH(D$1,'Justerad allokering kvv'!$B$1:$AF$1,0),FALSE)),VLOOKUP($B140,'Allokerad kvv'!$B$2:$AV$700,MATCH(D$1,'Allokerad kvv'!$B$1:$AV$1,0),FALSE),VLOOKUP($B140,'Justerad allokering kvv'!$B$1:$AG$700,MATCH(D$1,'Justerad allokering kvv'!$B$1:$AF$1,0),FALSE)))</f>
        <v>0</v>
      </c>
      <c r="E140">
        <f>IF($B140=" ","",IF(ISERROR(1/VLOOKUP($B140,'Justerad allokering kvv'!$B$1:$AG$700,MATCH(E$1,'Justerad allokering kvv'!$B$1:$AF$1,0),FALSE)),VLOOKUP($B140,'Allokerad kvv'!$B$2:$AV$700,MATCH(E$1,'Allokerad kvv'!$B$1:$AV$1,0),FALSE),VLOOKUP($B140,'Justerad allokering kvv'!$B$1:$AG$700,MATCH(E$1,'Justerad allokering kvv'!$B$1:$AF$1,0),FALSE)))</f>
        <v>0</v>
      </c>
      <c r="F140">
        <f>IF($B140=" ","",IF(ISERROR(1/VLOOKUP($B140,'Justerad allokering kvv'!$B$1:$AG$700,MATCH(F$1,'Justerad allokering kvv'!$B$1:$AF$1,0),FALSE)),VLOOKUP($B140,'Allokerad kvv'!$B$2:$AV$700,MATCH(F$1,'Allokerad kvv'!$B$1:$AV$1,0),FALSE),VLOOKUP($B140,'Justerad allokering kvv'!$B$1:$AG$700,MATCH(F$1,'Justerad allokering kvv'!$B$1:$AF$1,0),FALSE)))</f>
        <v>0</v>
      </c>
      <c r="G140">
        <f>IF($B140=" ","",IF(ISERROR(1/VLOOKUP($B140,'Justerad allokering kvv'!$B$1:$AG$700,MATCH(G$1,'Justerad allokering kvv'!$B$1:$AF$1,0),FALSE)),VLOOKUP($B140,'Allokerad kvv'!$B$2:$AV$700,MATCH(G$1,'Allokerad kvv'!$B$1:$AV$1,0),FALSE),VLOOKUP($B140,'Justerad allokering kvv'!$B$1:$AG$700,MATCH(G$1,'Justerad allokering kvv'!$B$1:$AF$1,0),FALSE)))</f>
        <v>0</v>
      </c>
      <c r="H140">
        <f>IF($B140=" ","",IF(ISERROR(1/VLOOKUP($B140,'Justerad allokering kvv'!$B$1:$AG$700,MATCH(H$1,'Justerad allokering kvv'!$B$1:$AF$1,0),FALSE)),VLOOKUP($B140,'Allokerad kvv'!$B$2:$AV$700,MATCH(H$1,'Allokerad kvv'!$B$1:$AV$1,0),FALSE),VLOOKUP($B140,'Justerad allokering kvv'!$B$1:$AG$700,MATCH(H$1,'Justerad allokering kvv'!$B$1:$AF$1,0),FALSE)))</f>
        <v>0</v>
      </c>
      <c r="I140">
        <f>IF($B140=" ","",IF(ISERROR(1/VLOOKUP($B140,'Justerad allokering kvv'!$B$1:$AG$700,MATCH(I$1,'Justerad allokering kvv'!$B$1:$AF$1,0),FALSE)),VLOOKUP($B140,'Allokerad kvv'!$B$2:$AV$700,MATCH(I$1,'Allokerad kvv'!$B$1:$AV$1,0),FALSE),VLOOKUP($B140,'Justerad allokering kvv'!$B$1:$AG$700,MATCH(I$1,'Justerad allokering kvv'!$B$1:$AF$1,0),FALSE)))</f>
        <v>0</v>
      </c>
      <c r="J140">
        <f>IF($B140=" ","",IF(ISERROR(1/VLOOKUP($B140,'Justerad allokering kvv'!$B$1:$AG$700,MATCH(J$1,'Justerad allokering kvv'!$B$1:$AF$1,0),FALSE)),VLOOKUP($B140,'Allokerad kvv'!$B$2:$AV$700,MATCH(J$1,'Allokerad kvv'!$B$1:$AV$1,0),FALSE),VLOOKUP($B140,'Justerad allokering kvv'!$B$1:$AG$700,MATCH(J$1,'Justerad allokering kvv'!$B$1:$AF$1,0),FALSE)))</f>
        <v>0</v>
      </c>
      <c r="K140">
        <f>IF($B140=" ","",IF(ISERROR(1/VLOOKUP($B140,'Justerad allokering kvv'!$B$1:$AG$700,MATCH(K$1,'Justerad allokering kvv'!$B$1:$AF$1,0),FALSE)),VLOOKUP($B140,'Allokerad kvv'!$B$2:$AV$700,MATCH(K$1,'Allokerad kvv'!$B$1:$AV$1,0),FALSE),VLOOKUP($B140,'Justerad allokering kvv'!$B$1:$AG$700,MATCH(K$1,'Justerad allokering kvv'!$B$1:$AF$1,0),FALSE)))</f>
        <v>0</v>
      </c>
      <c r="L140">
        <f>IF($B140=" ","",IF(ISERROR(1/VLOOKUP($B140,'Justerad allokering kvv'!$B$1:$AG$700,MATCH(L$1,'Justerad allokering kvv'!$B$1:$AF$1,0),FALSE)),VLOOKUP($B140,'Allokerad kvv'!$B$2:$AV$700,MATCH(L$1,'Allokerad kvv'!$B$1:$AV$1,0),FALSE),VLOOKUP($B140,'Justerad allokering kvv'!$B$1:$AG$700,MATCH(L$1,'Justerad allokering kvv'!$B$1:$AF$1,0),FALSE)))</f>
        <v>0</v>
      </c>
      <c r="M140">
        <f>IF($B140=" ","",IF(ISERROR(1/VLOOKUP($B140,'Justerad allokering kvv'!$B$1:$AG$700,MATCH(M$1,'Justerad allokering kvv'!$B$1:$AF$1,0),FALSE)),VLOOKUP($B140,'Allokerad kvv'!$B$2:$AV$700,MATCH(M$1,'Allokerad kvv'!$B$1:$AV$1,0),FALSE),VLOOKUP($B140,'Justerad allokering kvv'!$B$1:$AG$700,MATCH(M$1,'Justerad allokering kvv'!$B$1:$AF$1,0),FALSE)))</f>
        <v>0</v>
      </c>
      <c r="N140">
        <f>IF($B140=" ","",IF(ISERROR(1/VLOOKUP($B140,'Justerad allokering kvv'!$B$1:$AG$700,MATCH(N$1,'Justerad allokering kvv'!$B$1:$AF$1,0),FALSE)),VLOOKUP($B140,'Allokerad kvv'!$B$2:$AV$700,MATCH(N$1,'Allokerad kvv'!$B$1:$AV$1,0),FALSE),VLOOKUP($B140,'Justerad allokering kvv'!$B$1:$AG$700,MATCH(N$1,'Justerad allokering kvv'!$B$1:$AF$1,0),FALSE)))</f>
        <v>0</v>
      </c>
      <c r="O140">
        <f>IF($B140=" ","",IF(ISERROR(1/VLOOKUP($B140,'Justerad allokering kvv'!$B$1:$AG$700,MATCH(O$1,'Justerad allokering kvv'!$B$1:$AF$1,0),FALSE)),VLOOKUP($B140,'Allokerad kvv'!$B$2:$AV$700,MATCH(O$1,'Allokerad kvv'!$B$1:$AV$1,0),FALSE),VLOOKUP($B140,'Justerad allokering kvv'!$B$1:$AG$700,MATCH(O$1,'Justerad allokering kvv'!$B$1:$AF$1,0),FALSE)))</f>
        <v>0</v>
      </c>
      <c r="P140">
        <f>IF($B140=" ","",IF(ISERROR(1/VLOOKUP($B140,'Justerad allokering kvv'!$B$1:$AG$700,MATCH(P$1,'Justerad allokering kvv'!$B$1:$AF$1,0),FALSE)),VLOOKUP($B140,'Allokerad kvv'!$B$2:$AV$700,MATCH(P$1,'Allokerad kvv'!$B$1:$AV$1,0),FALSE),VLOOKUP($B140,'Justerad allokering kvv'!$B$1:$AG$700,MATCH(P$1,'Justerad allokering kvv'!$B$1:$AF$1,0),FALSE)))</f>
        <v>0</v>
      </c>
      <c r="Q140">
        <f>IF($B140=" ","",IF(ISERROR(1/VLOOKUP($B140,'Justerad allokering kvv'!$B$1:$AG$700,MATCH(Q$1,'Justerad allokering kvv'!$B$1:$AF$1,0),FALSE)),VLOOKUP($B140,'Allokerad kvv'!$B$2:$AV$700,MATCH(Q$1,'Allokerad kvv'!$B$1:$AV$1,0),FALSE),VLOOKUP($B140,'Justerad allokering kvv'!$B$1:$AG$700,MATCH(Q$1,'Justerad allokering kvv'!$B$1:$AF$1,0),FALSE)))</f>
        <v>0</v>
      </c>
      <c r="R140">
        <f>IF($B140=" ","",IF(ISERROR(1/VLOOKUP($B140,'Justerad allokering kvv'!$B$1:$AG$700,MATCH(R$1,'Justerad allokering kvv'!$B$1:$AF$1,0),FALSE)),VLOOKUP($B140,'Allokerad kvv'!$B$2:$AV$700,MATCH(R$1,'Allokerad kvv'!$B$1:$AV$1,0),FALSE),VLOOKUP($B140,'Justerad allokering kvv'!$B$1:$AG$700,MATCH(R$1,'Justerad allokering kvv'!$B$1:$AF$1,0),FALSE)))</f>
        <v>0</v>
      </c>
      <c r="S140">
        <f>IF($B140=" ","",IF(ISERROR(1/VLOOKUP($B140,'Justerad allokering kvv'!$B$1:$AG$700,MATCH(S$1,'Justerad allokering kvv'!$B$1:$AF$1,0),FALSE)),VLOOKUP($B140,'Allokerad kvv'!$B$2:$AV$700,MATCH(S$1,'Allokerad kvv'!$B$1:$AV$1,0),FALSE),VLOOKUP($B140,'Justerad allokering kvv'!$B$1:$AG$700,MATCH(S$1,'Justerad allokering kvv'!$B$1:$AF$1,0),FALSE)))</f>
        <v>0</v>
      </c>
      <c r="T140">
        <f>IF($B140=" ","",IF(ISERROR(1/VLOOKUP($B140,'Justerad allokering kvv'!$B$1:$AG$700,MATCH(T$1,'Justerad allokering kvv'!$B$1:$AF$1,0),FALSE)),VLOOKUP($B140,'Allokerad kvv'!$B$2:$AV$700,MATCH(T$1,'Allokerad kvv'!$B$1:$AV$1,0),FALSE),VLOOKUP($B140,'Justerad allokering kvv'!$B$1:$AG$700,MATCH(T$1,'Justerad allokering kvv'!$B$1:$AF$1,0),FALSE)))</f>
        <v>0</v>
      </c>
      <c r="U140">
        <f>IF($B140=" ","",IF(ISERROR(1/VLOOKUP($B140,'Justerad allokering kvv'!$B$1:$AG$700,MATCH(U$1,'Justerad allokering kvv'!$B$1:$AF$1,0),FALSE)),VLOOKUP($B140,'Allokerad kvv'!$B$2:$AV$700,MATCH(U$1,'Allokerad kvv'!$B$1:$AV$1,0),FALSE),VLOOKUP($B140,'Justerad allokering kvv'!$B$1:$AG$700,MATCH(U$1,'Justerad allokering kvv'!$B$1:$AF$1,0),FALSE)))</f>
        <v>0</v>
      </c>
      <c r="V140">
        <f>IF($B140=" ","",IF(ISERROR(1/VLOOKUP($B140,'Justerad allokering kvv'!$B$1:$AG$700,MATCH(V$1,'Justerad allokering kvv'!$B$1:$AF$1,0),FALSE)),VLOOKUP($B140,'Allokerad kvv'!$B$2:$AV$700,MATCH(V$1,'Allokerad kvv'!$B$1:$AV$1,0),FALSE),VLOOKUP($B140,'Justerad allokering kvv'!$B$1:$AG$700,MATCH(V$1,'Justerad allokering kvv'!$B$1:$AF$1,0),FALSE)))</f>
        <v>0</v>
      </c>
      <c r="W140">
        <f>IF($B140=" ","",IF(ISERROR(1/VLOOKUP($B140,'Justerad allokering kvv'!$B$1:$AG$700,MATCH(W$1,'Justerad allokering kvv'!$B$1:$AF$1,0),FALSE)),VLOOKUP($B140,'Allokerad kvv'!$B$2:$AV$700,MATCH(W$1,'Allokerad kvv'!$B$1:$AV$1,0),FALSE),VLOOKUP($B140,'Justerad allokering kvv'!$B$1:$AG$700,MATCH(W$1,'Justerad allokering kvv'!$B$1:$AF$1,0),FALSE)))</f>
        <v>0</v>
      </c>
      <c r="X140">
        <f>IF($B140=" ","",IF(ISERROR(1/VLOOKUP($B140,'Justerad allokering kvv'!$B$1:$AG$700,MATCH(X$1,'Justerad allokering kvv'!$B$1:$AF$1,0),FALSE)),VLOOKUP($B140,'Allokerad kvv'!$B$2:$AV$700,MATCH(X$1,'Allokerad kvv'!$B$1:$AV$1,0),FALSE),VLOOKUP($B140,'Justerad allokering kvv'!$B$1:$AG$700,MATCH(X$1,'Justerad allokering kvv'!$B$1:$AF$1,0),FALSE)))</f>
        <v>0</v>
      </c>
      <c r="Y140">
        <f>IF($B140=" ","",IF(ISERROR(1/VLOOKUP($B140,'Justerad allokering kvv'!$B$1:$AG$700,MATCH(Y$1,'Justerad allokering kvv'!$B$1:$AF$1,0),FALSE)),VLOOKUP($B140,'Allokerad kvv'!$B$2:$AV$700,MATCH(Y$1,'Allokerad kvv'!$B$1:$AV$1,0),FALSE),VLOOKUP($B140,'Justerad allokering kvv'!$B$1:$AG$700,MATCH(Y$1,'Justerad allokering kvv'!$B$1:$AF$1,0),FALSE)))</f>
        <v>0</v>
      </c>
      <c r="AB140">
        <f>IFERROR(VLOOKUP($B140,Kraftvärmeprod!$B$1:$AO$424,MATCH("Tillförd energi från rökgaskondensering (GWh)",Kraftvärmeprod!$B$1:$AG$1,0),FALSE)/1,0)</f>
        <v>0</v>
      </c>
      <c r="AE140" s="122">
        <f t="shared" si="8"/>
        <v>0</v>
      </c>
      <c r="AG140">
        <f t="shared" si="9"/>
        <v>0</v>
      </c>
      <c r="AH140">
        <f t="shared" si="10"/>
        <v>0</v>
      </c>
      <c r="AI140" t="str">
        <f>IF(AH140=0,"",AH140/VLOOKUP(B140,Kraftvärmeprod!$B$1:$BC$480,MATCH("Summa tillförd energi exklusive rökgaskondensering",Kraftvärmeprod!$B$1:$BC$1,0),FALSE))</f>
        <v/>
      </c>
      <c r="AK140">
        <f t="shared" si="11"/>
        <v>0</v>
      </c>
    </row>
    <row r="141" spans="1:37" x14ac:dyDescent="0.25">
      <c r="A141" s="2" t="s">
        <v>222</v>
      </c>
      <c r="B141" s="2" t="s">
        <v>223</v>
      </c>
      <c r="C141">
        <f>IF($B141=" ","",IF(ISERROR(1/VLOOKUP($B141,'Justerad allokering kvv'!$B$1:$AG$700,MATCH(C$1,'Justerad allokering kvv'!$B$1:$AF$1,0),FALSE)),VLOOKUP($B141,'Allokerad kvv'!$B$2:$AV$700,MATCH(C$1,'Allokerad kvv'!$B$1:$AV$1,0),FALSE),VLOOKUP($B141,'Justerad allokering kvv'!$B$1:$AG$700,MATCH(C$1,'Justerad allokering kvv'!$B$1:$AF$1,0),FALSE)))</f>
        <v>0</v>
      </c>
      <c r="D141">
        <f>IF($B141=" ","",IF(ISERROR(1/VLOOKUP($B141,'Justerad allokering kvv'!$B$1:$AG$700,MATCH(D$1,'Justerad allokering kvv'!$B$1:$AF$1,0),FALSE)),VLOOKUP($B141,'Allokerad kvv'!$B$2:$AV$700,MATCH(D$1,'Allokerad kvv'!$B$1:$AV$1,0),FALSE),VLOOKUP($B141,'Justerad allokering kvv'!$B$1:$AG$700,MATCH(D$1,'Justerad allokering kvv'!$B$1:$AF$1,0),FALSE)))</f>
        <v>0</v>
      </c>
      <c r="E141">
        <f>IF($B141=" ","",IF(ISERROR(1/VLOOKUP($B141,'Justerad allokering kvv'!$B$1:$AG$700,MATCH(E$1,'Justerad allokering kvv'!$B$1:$AF$1,0),FALSE)),VLOOKUP($B141,'Allokerad kvv'!$B$2:$AV$700,MATCH(E$1,'Allokerad kvv'!$B$1:$AV$1,0),FALSE),VLOOKUP($B141,'Justerad allokering kvv'!$B$1:$AG$700,MATCH(E$1,'Justerad allokering kvv'!$B$1:$AF$1,0),FALSE)))</f>
        <v>28.153099999999998</v>
      </c>
      <c r="F141">
        <f>IF($B141=" ","",IF(ISERROR(1/VLOOKUP($B141,'Justerad allokering kvv'!$B$1:$AG$700,MATCH(F$1,'Justerad allokering kvv'!$B$1:$AF$1,0),FALSE)),VLOOKUP($B141,'Allokerad kvv'!$B$2:$AV$700,MATCH(F$1,'Allokerad kvv'!$B$1:$AV$1,0),FALSE),VLOOKUP($B141,'Justerad allokering kvv'!$B$1:$AG$700,MATCH(F$1,'Justerad allokering kvv'!$B$1:$AF$1,0),FALSE)))</f>
        <v>0</v>
      </c>
      <c r="G141">
        <f>IF($B141=" ","",IF(ISERROR(1/VLOOKUP($B141,'Justerad allokering kvv'!$B$1:$AG$700,MATCH(G$1,'Justerad allokering kvv'!$B$1:$AF$1,0),FALSE)),VLOOKUP($B141,'Allokerad kvv'!$B$2:$AV$700,MATCH(G$1,'Allokerad kvv'!$B$1:$AV$1,0),FALSE),VLOOKUP($B141,'Justerad allokering kvv'!$B$1:$AG$700,MATCH(G$1,'Justerad allokering kvv'!$B$1:$AF$1,0),FALSE)))</f>
        <v>0</v>
      </c>
      <c r="H141">
        <f>IF($B141=" ","",IF(ISERROR(1/VLOOKUP($B141,'Justerad allokering kvv'!$B$1:$AG$700,MATCH(H$1,'Justerad allokering kvv'!$B$1:$AF$1,0),FALSE)),VLOOKUP($B141,'Allokerad kvv'!$B$2:$AV$700,MATCH(H$1,'Allokerad kvv'!$B$1:$AV$1,0),FALSE),VLOOKUP($B141,'Justerad allokering kvv'!$B$1:$AG$700,MATCH(H$1,'Justerad allokering kvv'!$B$1:$AF$1,0),FALSE)))</f>
        <v>0</v>
      </c>
      <c r="I141">
        <f>IF($B141=" ","",IF(ISERROR(1/VLOOKUP($B141,'Justerad allokering kvv'!$B$1:$AG$700,MATCH(I$1,'Justerad allokering kvv'!$B$1:$AF$1,0),FALSE)),VLOOKUP($B141,'Allokerad kvv'!$B$2:$AV$700,MATCH(I$1,'Allokerad kvv'!$B$1:$AV$1,0),FALSE),VLOOKUP($B141,'Justerad allokering kvv'!$B$1:$AG$700,MATCH(I$1,'Justerad allokering kvv'!$B$1:$AF$1,0),FALSE)))</f>
        <v>0</v>
      </c>
      <c r="J141">
        <f>IF($B141=" ","",IF(ISERROR(1/VLOOKUP($B141,'Justerad allokering kvv'!$B$1:$AG$700,MATCH(J$1,'Justerad allokering kvv'!$B$1:$AF$1,0),FALSE)),VLOOKUP($B141,'Allokerad kvv'!$B$2:$AV$700,MATCH(J$1,'Allokerad kvv'!$B$1:$AV$1,0),FALSE),VLOOKUP($B141,'Justerad allokering kvv'!$B$1:$AG$700,MATCH(J$1,'Justerad allokering kvv'!$B$1:$AF$1,0),FALSE)))</f>
        <v>24.657</v>
      </c>
      <c r="K141">
        <f>IF($B141=" ","",IF(ISERROR(1/VLOOKUP($B141,'Justerad allokering kvv'!$B$1:$AG$700,MATCH(K$1,'Justerad allokering kvv'!$B$1:$AF$1,0),FALSE)),VLOOKUP($B141,'Allokerad kvv'!$B$2:$AV$700,MATCH(K$1,'Allokerad kvv'!$B$1:$AV$1,0),FALSE),VLOOKUP($B141,'Justerad allokering kvv'!$B$1:$AG$700,MATCH(K$1,'Justerad allokering kvv'!$B$1:$AF$1,0),FALSE)))</f>
        <v>0</v>
      </c>
      <c r="L141">
        <f>IF($B141=" ","",IF(ISERROR(1/VLOOKUP($B141,'Justerad allokering kvv'!$B$1:$AG$700,MATCH(L$1,'Justerad allokering kvv'!$B$1:$AF$1,0),FALSE)),VLOOKUP($B141,'Allokerad kvv'!$B$2:$AV$700,MATCH(L$1,'Allokerad kvv'!$B$1:$AV$1,0),FALSE),VLOOKUP($B141,'Justerad allokering kvv'!$B$1:$AG$700,MATCH(L$1,'Justerad allokering kvv'!$B$1:$AF$1,0),FALSE)))</f>
        <v>0</v>
      </c>
      <c r="M141">
        <f>IF($B141=" ","",IF(ISERROR(1/VLOOKUP($B141,'Justerad allokering kvv'!$B$1:$AG$700,MATCH(M$1,'Justerad allokering kvv'!$B$1:$AF$1,0),FALSE)),VLOOKUP($B141,'Allokerad kvv'!$B$2:$AV$700,MATCH(M$1,'Allokerad kvv'!$B$1:$AV$1,0),FALSE),VLOOKUP($B141,'Justerad allokering kvv'!$B$1:$AG$700,MATCH(M$1,'Justerad allokering kvv'!$B$1:$AF$1,0),FALSE)))</f>
        <v>11.5311</v>
      </c>
      <c r="N141">
        <f>IF($B141=" ","",IF(ISERROR(1/VLOOKUP($B141,'Justerad allokering kvv'!$B$1:$AG$700,MATCH(N$1,'Justerad allokering kvv'!$B$1:$AF$1,0),FALSE)),VLOOKUP($B141,'Allokerad kvv'!$B$2:$AV$700,MATCH(N$1,'Allokerad kvv'!$B$1:$AV$1,0),FALSE),VLOOKUP($B141,'Justerad allokering kvv'!$B$1:$AG$700,MATCH(N$1,'Justerad allokering kvv'!$B$1:$AF$1,0),FALSE)))</f>
        <v>19.136800000000001</v>
      </c>
      <c r="O141">
        <f>IF($B141=" ","",IF(ISERROR(1/VLOOKUP($B141,'Justerad allokering kvv'!$B$1:$AG$700,MATCH(O$1,'Justerad allokering kvv'!$B$1:$AF$1,0),FALSE)),VLOOKUP($B141,'Allokerad kvv'!$B$2:$AV$700,MATCH(O$1,'Allokerad kvv'!$B$1:$AV$1,0),FALSE),VLOOKUP($B141,'Justerad allokering kvv'!$B$1:$AG$700,MATCH(O$1,'Justerad allokering kvv'!$B$1:$AF$1,0),FALSE)))</f>
        <v>0</v>
      </c>
      <c r="P141">
        <f>IF($B141=" ","",IF(ISERROR(1/VLOOKUP($B141,'Justerad allokering kvv'!$B$1:$AG$700,MATCH(P$1,'Justerad allokering kvv'!$B$1:$AF$1,0),FALSE)),VLOOKUP($B141,'Allokerad kvv'!$B$2:$AV$700,MATCH(P$1,'Allokerad kvv'!$B$1:$AV$1,0),FALSE),VLOOKUP($B141,'Justerad allokering kvv'!$B$1:$AG$700,MATCH(P$1,'Justerad allokering kvv'!$B$1:$AF$1,0),FALSE)))</f>
        <v>0</v>
      </c>
      <c r="Q141">
        <f>IF($B141=" ","",IF(ISERROR(1/VLOOKUP($B141,'Justerad allokering kvv'!$B$1:$AG$700,MATCH(Q$1,'Justerad allokering kvv'!$B$1:$AF$1,0),FALSE)),VLOOKUP($B141,'Allokerad kvv'!$B$2:$AV$700,MATCH(Q$1,'Allokerad kvv'!$B$1:$AV$1,0),FALSE),VLOOKUP($B141,'Justerad allokering kvv'!$B$1:$AG$700,MATCH(Q$1,'Justerad allokering kvv'!$B$1:$AF$1,0),FALSE)))</f>
        <v>17.347200000000001</v>
      </c>
      <c r="R141">
        <f>IF($B141=" ","",IF(ISERROR(1/VLOOKUP($B141,'Justerad allokering kvv'!$B$1:$AG$700,MATCH(R$1,'Justerad allokering kvv'!$B$1:$AF$1,0),FALSE)),VLOOKUP($B141,'Allokerad kvv'!$B$2:$AV$700,MATCH(R$1,'Allokerad kvv'!$B$1:$AV$1,0),FALSE),VLOOKUP($B141,'Justerad allokering kvv'!$B$1:$AG$700,MATCH(R$1,'Justerad allokering kvv'!$B$1:$AF$1,0),FALSE)))</f>
        <v>3.64012</v>
      </c>
      <c r="S141">
        <f>IF($B141=" ","",IF(ISERROR(1/VLOOKUP($B141,'Justerad allokering kvv'!$B$1:$AG$700,MATCH(S$1,'Justerad allokering kvv'!$B$1:$AF$1,0),FALSE)),VLOOKUP($B141,'Allokerad kvv'!$B$2:$AV$700,MATCH(S$1,'Allokerad kvv'!$B$1:$AV$1,0),FALSE),VLOOKUP($B141,'Justerad allokering kvv'!$B$1:$AG$700,MATCH(S$1,'Justerad allokering kvv'!$B$1:$AF$1,0),FALSE)))</f>
        <v>0</v>
      </c>
      <c r="T141">
        <f>IF($B141=" ","",IF(ISERROR(1/VLOOKUP($B141,'Justerad allokering kvv'!$B$1:$AG$700,MATCH(T$1,'Justerad allokering kvv'!$B$1:$AF$1,0),FALSE)),VLOOKUP($B141,'Allokerad kvv'!$B$2:$AV$700,MATCH(T$1,'Allokerad kvv'!$B$1:$AV$1,0),FALSE),VLOOKUP($B141,'Justerad allokering kvv'!$B$1:$AG$700,MATCH(T$1,'Justerad allokering kvv'!$B$1:$AF$1,0),FALSE)))</f>
        <v>0</v>
      </c>
      <c r="U141">
        <f>IF($B141=" ","",IF(ISERROR(1/VLOOKUP($B141,'Justerad allokering kvv'!$B$1:$AG$700,MATCH(U$1,'Justerad allokering kvv'!$B$1:$AF$1,0),FALSE)),VLOOKUP($B141,'Allokerad kvv'!$B$2:$AV$700,MATCH(U$1,'Allokerad kvv'!$B$1:$AV$1,0),FALSE),VLOOKUP($B141,'Justerad allokering kvv'!$B$1:$AG$700,MATCH(U$1,'Justerad allokering kvv'!$B$1:$AF$1,0),FALSE)))</f>
        <v>0</v>
      </c>
      <c r="V141">
        <f>IF($B141=" ","",IF(ISERROR(1/VLOOKUP($B141,'Justerad allokering kvv'!$B$1:$AG$700,MATCH(V$1,'Justerad allokering kvv'!$B$1:$AF$1,0),FALSE)),VLOOKUP($B141,'Allokerad kvv'!$B$2:$AV$700,MATCH(V$1,'Allokerad kvv'!$B$1:$AV$1,0),FALSE),VLOOKUP($B141,'Justerad allokering kvv'!$B$1:$AG$700,MATCH(V$1,'Justerad allokering kvv'!$B$1:$AF$1,0),FALSE)))</f>
        <v>0</v>
      </c>
      <c r="W141">
        <f>IF($B141=" ","",IF(ISERROR(1/VLOOKUP($B141,'Justerad allokering kvv'!$B$1:$AG$700,MATCH(W$1,'Justerad allokering kvv'!$B$1:$AF$1,0),FALSE)),VLOOKUP($B141,'Allokerad kvv'!$B$2:$AV$700,MATCH(W$1,'Allokerad kvv'!$B$1:$AV$1,0),FALSE),VLOOKUP($B141,'Justerad allokering kvv'!$B$1:$AG$700,MATCH(W$1,'Justerad allokering kvv'!$B$1:$AF$1,0),FALSE)))</f>
        <v>0</v>
      </c>
      <c r="X141">
        <f>IF($B141=" ","",IF(ISERROR(1/VLOOKUP($B141,'Justerad allokering kvv'!$B$1:$AG$700,MATCH(X$1,'Justerad allokering kvv'!$B$1:$AF$1,0),FALSE)),VLOOKUP($B141,'Allokerad kvv'!$B$2:$AV$700,MATCH(X$1,'Allokerad kvv'!$B$1:$AV$1,0),FALSE),VLOOKUP($B141,'Justerad allokering kvv'!$B$1:$AG$700,MATCH(X$1,'Justerad allokering kvv'!$B$1:$AF$1,0),FALSE)))</f>
        <v>0</v>
      </c>
      <c r="Y141">
        <f>IF($B141=" ","",IF(ISERROR(1/VLOOKUP($B141,'Justerad allokering kvv'!$B$1:$AG$700,MATCH(Y$1,'Justerad allokering kvv'!$B$1:$AF$1,0),FALSE)),VLOOKUP($B141,'Allokerad kvv'!$B$2:$AV$700,MATCH(Y$1,'Allokerad kvv'!$B$1:$AV$1,0),FALSE),VLOOKUP($B141,'Justerad allokering kvv'!$B$1:$AG$700,MATCH(Y$1,'Justerad allokering kvv'!$B$1:$AF$1,0),FALSE)))</f>
        <v>0</v>
      </c>
      <c r="AB141">
        <f>IFERROR(VLOOKUP($B141,Kraftvärmeprod!$B$1:$AO$424,MATCH("Tillförd energi från rökgaskondensering (GWh)",Kraftvärmeprod!$B$1:$AG$1,0),FALSE)/1,0)</f>
        <v>32.08</v>
      </c>
      <c r="AE141" s="122">
        <f t="shared" si="8"/>
        <v>136.54532</v>
      </c>
      <c r="AG141">
        <f t="shared" si="9"/>
        <v>132.90520000000001</v>
      </c>
      <c r="AH141">
        <f t="shared" si="10"/>
        <v>100.82520000000001</v>
      </c>
      <c r="AI141">
        <f>IF(AH141=0,"",AH141/VLOOKUP(B141,Kraftvärmeprod!$B$1:$BC$480,MATCH("Summa tillförd energi exklusive rökgaskondensering",Kraftvärmeprod!$B$1:$BC$1,0),FALSE))</f>
        <v>0.61970006146281509</v>
      </c>
      <c r="AK141">
        <f t="shared" si="11"/>
        <v>83.478000000000009</v>
      </c>
    </row>
    <row r="142" spans="1:37" x14ac:dyDescent="0.25">
      <c r="A142" s="2" t="s">
        <v>224</v>
      </c>
      <c r="B142" s="2" t="s">
        <v>225</v>
      </c>
      <c r="C142">
        <f>IF($B142=" ","",IF(ISERROR(1/VLOOKUP($B142,'Justerad allokering kvv'!$B$1:$AG$700,MATCH(C$1,'Justerad allokering kvv'!$B$1:$AF$1,0),FALSE)),VLOOKUP($B142,'Allokerad kvv'!$B$2:$AV$700,MATCH(C$1,'Allokerad kvv'!$B$1:$AV$1,0),FALSE),VLOOKUP($B142,'Justerad allokering kvv'!$B$1:$AG$700,MATCH(C$1,'Justerad allokering kvv'!$B$1:$AF$1,0),FALSE)))</f>
        <v>111.6</v>
      </c>
      <c r="D142">
        <f>IF($B142=" ","",IF(ISERROR(1/VLOOKUP($B142,'Justerad allokering kvv'!$B$1:$AG$700,MATCH(D$1,'Justerad allokering kvv'!$B$1:$AF$1,0),FALSE)),VLOOKUP($B142,'Allokerad kvv'!$B$2:$AV$700,MATCH(D$1,'Allokerad kvv'!$B$1:$AV$1,0),FALSE),VLOOKUP($B142,'Justerad allokering kvv'!$B$1:$AG$700,MATCH(D$1,'Justerad allokering kvv'!$B$1:$AF$1,0),FALSE)))</f>
        <v>0</v>
      </c>
      <c r="E142">
        <f>IF($B142=" ","",IF(ISERROR(1/VLOOKUP($B142,'Justerad allokering kvv'!$B$1:$AG$700,MATCH(E$1,'Justerad allokering kvv'!$B$1:$AF$1,0),FALSE)),VLOOKUP($B142,'Allokerad kvv'!$B$2:$AV$700,MATCH(E$1,'Allokerad kvv'!$B$1:$AV$1,0),FALSE),VLOOKUP($B142,'Justerad allokering kvv'!$B$1:$AG$700,MATCH(E$1,'Justerad allokering kvv'!$B$1:$AF$1,0),FALSE)))</f>
        <v>0</v>
      </c>
      <c r="F142">
        <f>IF($B142=" ","",IF(ISERROR(1/VLOOKUP($B142,'Justerad allokering kvv'!$B$1:$AG$700,MATCH(F$1,'Justerad allokering kvv'!$B$1:$AF$1,0),FALSE)),VLOOKUP($B142,'Allokerad kvv'!$B$2:$AV$700,MATCH(F$1,'Allokerad kvv'!$B$1:$AV$1,0),FALSE),VLOOKUP($B142,'Justerad allokering kvv'!$B$1:$AG$700,MATCH(F$1,'Justerad allokering kvv'!$B$1:$AF$1,0),FALSE)))</f>
        <v>0</v>
      </c>
      <c r="G142">
        <f>IF($B142=" ","",IF(ISERROR(1/VLOOKUP($B142,'Justerad allokering kvv'!$B$1:$AG$700,MATCH(G$1,'Justerad allokering kvv'!$B$1:$AF$1,0),FALSE)),VLOOKUP($B142,'Allokerad kvv'!$B$2:$AV$700,MATCH(G$1,'Allokerad kvv'!$B$1:$AV$1,0),FALSE),VLOOKUP($B142,'Justerad allokering kvv'!$B$1:$AG$700,MATCH(G$1,'Justerad allokering kvv'!$B$1:$AF$1,0),FALSE)))</f>
        <v>0.50333399999999995</v>
      </c>
      <c r="H142">
        <f>IF($B142=" ","",IF(ISERROR(1/VLOOKUP($B142,'Justerad allokering kvv'!$B$1:$AG$700,MATCH(H$1,'Justerad allokering kvv'!$B$1:$AF$1,0),FALSE)),VLOOKUP($B142,'Allokerad kvv'!$B$2:$AV$700,MATCH(H$1,'Allokerad kvv'!$B$1:$AV$1,0),FALSE),VLOOKUP($B142,'Justerad allokering kvv'!$B$1:$AG$700,MATCH(H$1,'Justerad allokering kvv'!$B$1:$AF$1,0),FALSE)))</f>
        <v>0</v>
      </c>
      <c r="I142">
        <f>IF($B142=" ","",IF(ISERROR(1/VLOOKUP($B142,'Justerad allokering kvv'!$B$1:$AG$700,MATCH(I$1,'Justerad allokering kvv'!$B$1:$AF$1,0),FALSE)),VLOOKUP($B142,'Allokerad kvv'!$B$2:$AV$700,MATCH(I$1,'Allokerad kvv'!$B$1:$AV$1,0),FALSE),VLOOKUP($B142,'Justerad allokering kvv'!$B$1:$AG$700,MATCH(I$1,'Justerad allokering kvv'!$B$1:$AF$1,0),FALSE)))</f>
        <v>0</v>
      </c>
      <c r="J142">
        <f>IF($B142=" ","",IF(ISERROR(1/VLOOKUP($B142,'Justerad allokering kvv'!$B$1:$AG$700,MATCH(J$1,'Justerad allokering kvv'!$B$1:$AF$1,0),FALSE)),VLOOKUP($B142,'Allokerad kvv'!$B$2:$AV$700,MATCH(J$1,'Allokerad kvv'!$B$1:$AV$1,0),FALSE),VLOOKUP($B142,'Justerad allokering kvv'!$B$1:$AG$700,MATCH(J$1,'Justerad allokering kvv'!$B$1:$AF$1,0),FALSE)))</f>
        <v>0</v>
      </c>
      <c r="K142">
        <f>IF($B142=" ","",IF(ISERROR(1/VLOOKUP($B142,'Justerad allokering kvv'!$B$1:$AG$700,MATCH(K$1,'Justerad allokering kvv'!$B$1:$AF$1,0),FALSE)),VLOOKUP($B142,'Allokerad kvv'!$B$2:$AV$700,MATCH(K$1,'Allokerad kvv'!$B$1:$AV$1,0),FALSE),VLOOKUP($B142,'Justerad allokering kvv'!$B$1:$AG$700,MATCH(K$1,'Justerad allokering kvv'!$B$1:$AF$1,0),FALSE)))</f>
        <v>0</v>
      </c>
      <c r="L142">
        <f>IF($B142=" ","",IF(ISERROR(1/VLOOKUP($B142,'Justerad allokering kvv'!$B$1:$AG$700,MATCH(L$1,'Justerad allokering kvv'!$B$1:$AF$1,0),FALSE)),VLOOKUP($B142,'Allokerad kvv'!$B$2:$AV$700,MATCH(L$1,'Allokerad kvv'!$B$1:$AV$1,0),FALSE),VLOOKUP($B142,'Justerad allokering kvv'!$B$1:$AG$700,MATCH(L$1,'Justerad allokering kvv'!$B$1:$AF$1,0),FALSE)))</f>
        <v>0</v>
      </c>
      <c r="M142">
        <f>IF($B142=" ","",IF(ISERROR(1/VLOOKUP($B142,'Justerad allokering kvv'!$B$1:$AG$700,MATCH(M$1,'Justerad allokering kvv'!$B$1:$AF$1,0),FALSE)),VLOOKUP($B142,'Allokerad kvv'!$B$2:$AV$700,MATCH(M$1,'Allokerad kvv'!$B$1:$AV$1,0),FALSE),VLOOKUP($B142,'Justerad allokering kvv'!$B$1:$AG$700,MATCH(M$1,'Justerad allokering kvv'!$B$1:$AF$1,0),FALSE)))</f>
        <v>0</v>
      </c>
      <c r="N142">
        <f>IF($B142=" ","",IF(ISERROR(1/VLOOKUP($B142,'Justerad allokering kvv'!$B$1:$AG$700,MATCH(N$1,'Justerad allokering kvv'!$B$1:$AF$1,0),FALSE)),VLOOKUP($B142,'Allokerad kvv'!$B$2:$AV$700,MATCH(N$1,'Allokerad kvv'!$B$1:$AV$1,0),FALSE),VLOOKUP($B142,'Justerad allokering kvv'!$B$1:$AG$700,MATCH(N$1,'Justerad allokering kvv'!$B$1:$AF$1,0),FALSE)))</f>
        <v>0</v>
      </c>
      <c r="O142">
        <f>IF($B142=" ","",IF(ISERROR(1/VLOOKUP($B142,'Justerad allokering kvv'!$B$1:$AG$700,MATCH(O$1,'Justerad allokering kvv'!$B$1:$AF$1,0),FALSE)),VLOOKUP($B142,'Allokerad kvv'!$B$2:$AV$700,MATCH(O$1,'Allokerad kvv'!$B$1:$AV$1,0),FALSE),VLOOKUP($B142,'Justerad allokering kvv'!$B$1:$AG$700,MATCH(O$1,'Justerad allokering kvv'!$B$1:$AF$1,0),FALSE)))</f>
        <v>0</v>
      </c>
      <c r="P142">
        <f>IF($B142=" ","",IF(ISERROR(1/VLOOKUP($B142,'Justerad allokering kvv'!$B$1:$AG$700,MATCH(P$1,'Justerad allokering kvv'!$B$1:$AF$1,0),FALSE)),VLOOKUP($B142,'Allokerad kvv'!$B$2:$AV$700,MATCH(P$1,'Allokerad kvv'!$B$1:$AV$1,0),FALSE),VLOOKUP($B142,'Justerad allokering kvv'!$B$1:$AG$700,MATCH(P$1,'Justerad allokering kvv'!$B$1:$AF$1,0),FALSE)))</f>
        <v>0</v>
      </c>
      <c r="Q142">
        <f>IF($B142=" ","",IF(ISERROR(1/VLOOKUP($B142,'Justerad allokering kvv'!$B$1:$AG$700,MATCH(Q$1,'Justerad allokering kvv'!$B$1:$AF$1,0),FALSE)),VLOOKUP($B142,'Allokerad kvv'!$B$2:$AV$700,MATCH(Q$1,'Allokerad kvv'!$B$1:$AV$1,0),FALSE),VLOOKUP($B142,'Justerad allokering kvv'!$B$1:$AG$700,MATCH(Q$1,'Justerad allokering kvv'!$B$1:$AF$1,0),FALSE)))</f>
        <v>0</v>
      </c>
      <c r="R142">
        <f>IF($B142=" ","",IF(ISERROR(1/VLOOKUP($B142,'Justerad allokering kvv'!$B$1:$AG$700,MATCH(R$1,'Justerad allokering kvv'!$B$1:$AF$1,0),FALSE)),VLOOKUP($B142,'Allokerad kvv'!$B$2:$AV$700,MATCH(R$1,'Allokerad kvv'!$B$1:$AV$1,0),FALSE),VLOOKUP($B142,'Justerad allokering kvv'!$B$1:$AG$700,MATCH(R$1,'Justerad allokering kvv'!$B$1:$AF$1,0),FALSE)))</f>
        <v>0</v>
      </c>
      <c r="S142">
        <f>IF($B142=" ","",IF(ISERROR(1/VLOOKUP($B142,'Justerad allokering kvv'!$B$1:$AG$700,MATCH(S$1,'Justerad allokering kvv'!$B$1:$AF$1,0),FALSE)),VLOOKUP($B142,'Allokerad kvv'!$B$2:$AV$700,MATCH(S$1,'Allokerad kvv'!$B$1:$AV$1,0),FALSE),VLOOKUP($B142,'Justerad allokering kvv'!$B$1:$AG$700,MATCH(S$1,'Justerad allokering kvv'!$B$1:$AF$1,0),FALSE)))</f>
        <v>0</v>
      </c>
      <c r="T142">
        <f>IF($B142=" ","",IF(ISERROR(1/VLOOKUP($B142,'Justerad allokering kvv'!$B$1:$AG$700,MATCH(T$1,'Justerad allokering kvv'!$B$1:$AF$1,0),FALSE)),VLOOKUP($B142,'Allokerad kvv'!$B$2:$AV$700,MATCH(T$1,'Allokerad kvv'!$B$1:$AV$1,0),FALSE),VLOOKUP($B142,'Justerad allokering kvv'!$B$1:$AG$700,MATCH(T$1,'Justerad allokering kvv'!$B$1:$AF$1,0),FALSE)))</f>
        <v>0</v>
      </c>
      <c r="U142">
        <f>IF($B142=" ","",IF(ISERROR(1/VLOOKUP($B142,'Justerad allokering kvv'!$B$1:$AG$700,MATCH(U$1,'Justerad allokering kvv'!$B$1:$AF$1,0),FALSE)),VLOOKUP($B142,'Allokerad kvv'!$B$2:$AV$700,MATCH(U$1,'Allokerad kvv'!$B$1:$AV$1,0),FALSE),VLOOKUP($B142,'Justerad allokering kvv'!$B$1:$AG$700,MATCH(U$1,'Justerad allokering kvv'!$B$1:$AF$1,0),FALSE)))</f>
        <v>0</v>
      </c>
      <c r="V142">
        <f>IF($B142=" ","",IF(ISERROR(1/VLOOKUP($B142,'Justerad allokering kvv'!$B$1:$AG$700,MATCH(V$1,'Justerad allokering kvv'!$B$1:$AF$1,0),FALSE)),VLOOKUP($B142,'Allokerad kvv'!$B$2:$AV$700,MATCH(V$1,'Allokerad kvv'!$B$1:$AV$1,0),FALSE),VLOOKUP($B142,'Justerad allokering kvv'!$B$1:$AG$700,MATCH(V$1,'Justerad allokering kvv'!$B$1:$AF$1,0),FALSE)))</f>
        <v>0</v>
      </c>
      <c r="W142">
        <f>IF($B142=" ","",IF(ISERROR(1/VLOOKUP($B142,'Justerad allokering kvv'!$B$1:$AG$700,MATCH(W$1,'Justerad allokering kvv'!$B$1:$AF$1,0),FALSE)),VLOOKUP($B142,'Allokerad kvv'!$B$2:$AV$700,MATCH(W$1,'Allokerad kvv'!$B$1:$AV$1,0),FALSE),VLOOKUP($B142,'Justerad allokering kvv'!$B$1:$AG$700,MATCH(W$1,'Justerad allokering kvv'!$B$1:$AF$1,0),FALSE)))</f>
        <v>0</v>
      </c>
      <c r="X142">
        <f>IF($B142=" ","",IF(ISERROR(1/VLOOKUP($B142,'Justerad allokering kvv'!$B$1:$AG$700,MATCH(X$1,'Justerad allokering kvv'!$B$1:$AF$1,0),FALSE)),VLOOKUP($B142,'Allokerad kvv'!$B$2:$AV$700,MATCH(X$1,'Allokerad kvv'!$B$1:$AV$1,0),FALSE),VLOOKUP($B142,'Justerad allokering kvv'!$B$1:$AG$700,MATCH(X$1,'Justerad allokering kvv'!$B$1:$AF$1,0),FALSE)))</f>
        <v>0</v>
      </c>
      <c r="Y142">
        <f>IF($B142=" ","",IF(ISERROR(1/VLOOKUP($B142,'Justerad allokering kvv'!$B$1:$AG$700,MATCH(Y$1,'Justerad allokering kvv'!$B$1:$AF$1,0),FALSE)),VLOOKUP($B142,'Allokerad kvv'!$B$2:$AV$700,MATCH(Y$1,'Allokerad kvv'!$B$1:$AV$1,0),FALSE),VLOOKUP($B142,'Justerad allokering kvv'!$B$1:$AG$700,MATCH(Y$1,'Justerad allokering kvv'!$B$1:$AF$1,0),FALSE)))</f>
        <v>0</v>
      </c>
      <c r="AB142">
        <f>IFERROR(VLOOKUP($B142,Kraftvärmeprod!$B$1:$AO$424,MATCH("Tillförd energi från rökgaskondensering (GWh)",Kraftvärmeprod!$B$1:$AG$1,0),FALSE)/1,0)</f>
        <v>0</v>
      </c>
      <c r="AE142" s="122">
        <f t="shared" si="8"/>
        <v>112.10333399999999</v>
      </c>
      <c r="AG142">
        <f t="shared" si="9"/>
        <v>112.10333399999999</v>
      </c>
      <c r="AH142">
        <f t="shared" si="10"/>
        <v>112.10333399999999</v>
      </c>
      <c r="AI142">
        <f>IF(AH142=0,"",AH142/VLOOKUP(B142,Kraftvärmeprod!$B$1:$BC$480,MATCH("Summa tillförd energi exklusive rökgaskondensering",Kraftvärmeprod!$B$1:$BC$1,0),FALSE))</f>
        <v>0.78619351988217956</v>
      </c>
      <c r="AK142">
        <f t="shared" si="11"/>
        <v>0</v>
      </c>
    </row>
    <row r="143" spans="1:37" x14ac:dyDescent="0.25">
      <c r="A143" s="2" t="s">
        <v>224</v>
      </c>
      <c r="B143" s="2" t="s">
        <v>226</v>
      </c>
      <c r="C143">
        <f>IF($B143=" ","",IF(ISERROR(1/VLOOKUP($B143,'Justerad allokering kvv'!$B$1:$AG$700,MATCH(C$1,'Justerad allokering kvv'!$B$1:$AF$1,0),FALSE)),VLOOKUP($B143,'Allokerad kvv'!$B$2:$AV$700,MATCH(C$1,'Allokerad kvv'!$B$1:$AV$1,0),FALSE),VLOOKUP($B143,'Justerad allokering kvv'!$B$1:$AG$700,MATCH(C$1,'Justerad allokering kvv'!$B$1:$AF$1,0),FALSE)))</f>
        <v>0</v>
      </c>
      <c r="D143">
        <f>IF($B143=" ","",IF(ISERROR(1/VLOOKUP($B143,'Justerad allokering kvv'!$B$1:$AG$700,MATCH(D$1,'Justerad allokering kvv'!$B$1:$AF$1,0),FALSE)),VLOOKUP($B143,'Allokerad kvv'!$B$2:$AV$700,MATCH(D$1,'Allokerad kvv'!$B$1:$AV$1,0),FALSE),VLOOKUP($B143,'Justerad allokering kvv'!$B$1:$AG$700,MATCH(D$1,'Justerad allokering kvv'!$B$1:$AF$1,0),FALSE)))</f>
        <v>0</v>
      </c>
      <c r="E143">
        <f>IF($B143=" ","",IF(ISERROR(1/VLOOKUP($B143,'Justerad allokering kvv'!$B$1:$AG$700,MATCH(E$1,'Justerad allokering kvv'!$B$1:$AF$1,0),FALSE)),VLOOKUP($B143,'Allokerad kvv'!$B$2:$AV$700,MATCH(E$1,'Allokerad kvv'!$B$1:$AV$1,0),FALSE),VLOOKUP($B143,'Justerad allokering kvv'!$B$1:$AG$700,MATCH(E$1,'Justerad allokering kvv'!$B$1:$AF$1,0),FALSE)))</f>
        <v>0</v>
      </c>
      <c r="F143">
        <f>IF($B143=" ","",IF(ISERROR(1/VLOOKUP($B143,'Justerad allokering kvv'!$B$1:$AG$700,MATCH(F$1,'Justerad allokering kvv'!$B$1:$AF$1,0),FALSE)),VLOOKUP($B143,'Allokerad kvv'!$B$2:$AV$700,MATCH(F$1,'Allokerad kvv'!$B$1:$AV$1,0),FALSE),VLOOKUP($B143,'Justerad allokering kvv'!$B$1:$AG$700,MATCH(F$1,'Justerad allokering kvv'!$B$1:$AF$1,0),FALSE)))</f>
        <v>0</v>
      </c>
      <c r="G143">
        <f>IF($B143=" ","",IF(ISERROR(1/VLOOKUP($B143,'Justerad allokering kvv'!$B$1:$AG$700,MATCH(G$1,'Justerad allokering kvv'!$B$1:$AF$1,0),FALSE)),VLOOKUP($B143,'Allokerad kvv'!$B$2:$AV$700,MATCH(G$1,'Allokerad kvv'!$B$1:$AV$1,0),FALSE),VLOOKUP($B143,'Justerad allokering kvv'!$B$1:$AG$700,MATCH(G$1,'Justerad allokering kvv'!$B$1:$AF$1,0),FALSE)))</f>
        <v>0</v>
      </c>
      <c r="H143">
        <f>IF($B143=" ","",IF(ISERROR(1/VLOOKUP($B143,'Justerad allokering kvv'!$B$1:$AG$700,MATCH(H$1,'Justerad allokering kvv'!$B$1:$AF$1,0),FALSE)),VLOOKUP($B143,'Allokerad kvv'!$B$2:$AV$700,MATCH(H$1,'Allokerad kvv'!$B$1:$AV$1,0),FALSE),VLOOKUP($B143,'Justerad allokering kvv'!$B$1:$AG$700,MATCH(H$1,'Justerad allokering kvv'!$B$1:$AF$1,0),FALSE)))</f>
        <v>0</v>
      </c>
      <c r="I143">
        <f>IF($B143=" ","",IF(ISERROR(1/VLOOKUP($B143,'Justerad allokering kvv'!$B$1:$AG$700,MATCH(I$1,'Justerad allokering kvv'!$B$1:$AF$1,0),FALSE)),VLOOKUP($B143,'Allokerad kvv'!$B$2:$AV$700,MATCH(I$1,'Allokerad kvv'!$B$1:$AV$1,0),FALSE),VLOOKUP($B143,'Justerad allokering kvv'!$B$1:$AG$700,MATCH(I$1,'Justerad allokering kvv'!$B$1:$AF$1,0),FALSE)))</f>
        <v>0</v>
      </c>
      <c r="J143">
        <f>IF($B143=" ","",IF(ISERROR(1/VLOOKUP($B143,'Justerad allokering kvv'!$B$1:$AG$700,MATCH(J$1,'Justerad allokering kvv'!$B$1:$AF$1,0),FALSE)),VLOOKUP($B143,'Allokerad kvv'!$B$2:$AV$700,MATCH(J$1,'Allokerad kvv'!$B$1:$AV$1,0),FALSE),VLOOKUP($B143,'Justerad allokering kvv'!$B$1:$AG$700,MATCH(J$1,'Justerad allokering kvv'!$B$1:$AF$1,0),FALSE)))</f>
        <v>0</v>
      </c>
      <c r="K143">
        <f>IF($B143=" ","",IF(ISERROR(1/VLOOKUP($B143,'Justerad allokering kvv'!$B$1:$AG$700,MATCH(K$1,'Justerad allokering kvv'!$B$1:$AF$1,0),FALSE)),VLOOKUP($B143,'Allokerad kvv'!$B$2:$AV$700,MATCH(K$1,'Allokerad kvv'!$B$1:$AV$1,0),FALSE),VLOOKUP($B143,'Justerad allokering kvv'!$B$1:$AG$700,MATCH(K$1,'Justerad allokering kvv'!$B$1:$AF$1,0),FALSE)))</f>
        <v>0</v>
      </c>
      <c r="L143">
        <f>IF($B143=" ","",IF(ISERROR(1/VLOOKUP($B143,'Justerad allokering kvv'!$B$1:$AG$700,MATCH(L$1,'Justerad allokering kvv'!$B$1:$AF$1,0),FALSE)),VLOOKUP($B143,'Allokerad kvv'!$B$2:$AV$700,MATCH(L$1,'Allokerad kvv'!$B$1:$AV$1,0),FALSE),VLOOKUP($B143,'Justerad allokering kvv'!$B$1:$AG$700,MATCH(L$1,'Justerad allokering kvv'!$B$1:$AF$1,0),FALSE)))</f>
        <v>0</v>
      </c>
      <c r="M143">
        <f>IF($B143=" ","",IF(ISERROR(1/VLOOKUP($B143,'Justerad allokering kvv'!$B$1:$AG$700,MATCH(M$1,'Justerad allokering kvv'!$B$1:$AF$1,0),FALSE)),VLOOKUP($B143,'Allokerad kvv'!$B$2:$AV$700,MATCH(M$1,'Allokerad kvv'!$B$1:$AV$1,0),FALSE),VLOOKUP($B143,'Justerad allokering kvv'!$B$1:$AG$700,MATCH(M$1,'Justerad allokering kvv'!$B$1:$AF$1,0),FALSE)))</f>
        <v>0</v>
      </c>
      <c r="N143">
        <f>IF($B143=" ","",IF(ISERROR(1/VLOOKUP($B143,'Justerad allokering kvv'!$B$1:$AG$700,MATCH(N$1,'Justerad allokering kvv'!$B$1:$AF$1,0),FALSE)),VLOOKUP($B143,'Allokerad kvv'!$B$2:$AV$700,MATCH(N$1,'Allokerad kvv'!$B$1:$AV$1,0),FALSE),VLOOKUP($B143,'Justerad allokering kvv'!$B$1:$AG$700,MATCH(N$1,'Justerad allokering kvv'!$B$1:$AF$1,0),FALSE)))</f>
        <v>0</v>
      </c>
      <c r="O143">
        <f>IF($B143=" ","",IF(ISERROR(1/VLOOKUP($B143,'Justerad allokering kvv'!$B$1:$AG$700,MATCH(O$1,'Justerad allokering kvv'!$B$1:$AF$1,0),FALSE)),VLOOKUP($B143,'Allokerad kvv'!$B$2:$AV$700,MATCH(O$1,'Allokerad kvv'!$B$1:$AV$1,0),FALSE),VLOOKUP($B143,'Justerad allokering kvv'!$B$1:$AG$700,MATCH(O$1,'Justerad allokering kvv'!$B$1:$AF$1,0),FALSE)))</f>
        <v>0</v>
      </c>
      <c r="P143">
        <f>IF($B143=" ","",IF(ISERROR(1/VLOOKUP($B143,'Justerad allokering kvv'!$B$1:$AG$700,MATCH(P$1,'Justerad allokering kvv'!$B$1:$AF$1,0),FALSE)),VLOOKUP($B143,'Allokerad kvv'!$B$2:$AV$700,MATCH(P$1,'Allokerad kvv'!$B$1:$AV$1,0),FALSE),VLOOKUP($B143,'Justerad allokering kvv'!$B$1:$AG$700,MATCH(P$1,'Justerad allokering kvv'!$B$1:$AF$1,0),FALSE)))</f>
        <v>0</v>
      </c>
      <c r="Q143">
        <f>IF($B143=" ","",IF(ISERROR(1/VLOOKUP($B143,'Justerad allokering kvv'!$B$1:$AG$700,MATCH(Q$1,'Justerad allokering kvv'!$B$1:$AF$1,0),FALSE)),VLOOKUP($B143,'Allokerad kvv'!$B$2:$AV$700,MATCH(Q$1,'Allokerad kvv'!$B$1:$AV$1,0),FALSE),VLOOKUP($B143,'Justerad allokering kvv'!$B$1:$AG$700,MATCH(Q$1,'Justerad allokering kvv'!$B$1:$AF$1,0),FALSE)))</f>
        <v>0</v>
      </c>
      <c r="R143">
        <f>IF($B143=" ","",IF(ISERROR(1/VLOOKUP($B143,'Justerad allokering kvv'!$B$1:$AG$700,MATCH(R$1,'Justerad allokering kvv'!$B$1:$AF$1,0),FALSE)),VLOOKUP($B143,'Allokerad kvv'!$B$2:$AV$700,MATCH(R$1,'Allokerad kvv'!$B$1:$AV$1,0),FALSE),VLOOKUP($B143,'Justerad allokering kvv'!$B$1:$AG$700,MATCH(R$1,'Justerad allokering kvv'!$B$1:$AF$1,0),FALSE)))</f>
        <v>0</v>
      </c>
      <c r="S143">
        <f>IF($B143=" ","",IF(ISERROR(1/VLOOKUP($B143,'Justerad allokering kvv'!$B$1:$AG$700,MATCH(S$1,'Justerad allokering kvv'!$B$1:$AF$1,0),FALSE)),VLOOKUP($B143,'Allokerad kvv'!$B$2:$AV$700,MATCH(S$1,'Allokerad kvv'!$B$1:$AV$1,0),FALSE),VLOOKUP($B143,'Justerad allokering kvv'!$B$1:$AG$700,MATCH(S$1,'Justerad allokering kvv'!$B$1:$AF$1,0),FALSE)))</f>
        <v>0</v>
      </c>
      <c r="T143">
        <f>IF($B143=" ","",IF(ISERROR(1/VLOOKUP($B143,'Justerad allokering kvv'!$B$1:$AG$700,MATCH(T$1,'Justerad allokering kvv'!$B$1:$AF$1,0),FALSE)),VLOOKUP($B143,'Allokerad kvv'!$B$2:$AV$700,MATCH(T$1,'Allokerad kvv'!$B$1:$AV$1,0),FALSE),VLOOKUP($B143,'Justerad allokering kvv'!$B$1:$AG$700,MATCH(T$1,'Justerad allokering kvv'!$B$1:$AF$1,0),FALSE)))</f>
        <v>0</v>
      </c>
      <c r="U143">
        <f>IF($B143=" ","",IF(ISERROR(1/VLOOKUP($B143,'Justerad allokering kvv'!$B$1:$AG$700,MATCH(U$1,'Justerad allokering kvv'!$B$1:$AF$1,0),FALSE)),VLOOKUP($B143,'Allokerad kvv'!$B$2:$AV$700,MATCH(U$1,'Allokerad kvv'!$B$1:$AV$1,0),FALSE),VLOOKUP($B143,'Justerad allokering kvv'!$B$1:$AG$700,MATCH(U$1,'Justerad allokering kvv'!$B$1:$AF$1,0),FALSE)))</f>
        <v>0</v>
      </c>
      <c r="V143">
        <f>IF($B143=" ","",IF(ISERROR(1/VLOOKUP($B143,'Justerad allokering kvv'!$B$1:$AG$700,MATCH(V$1,'Justerad allokering kvv'!$B$1:$AF$1,0),FALSE)),VLOOKUP($B143,'Allokerad kvv'!$B$2:$AV$700,MATCH(V$1,'Allokerad kvv'!$B$1:$AV$1,0),FALSE),VLOOKUP($B143,'Justerad allokering kvv'!$B$1:$AG$700,MATCH(V$1,'Justerad allokering kvv'!$B$1:$AF$1,0),FALSE)))</f>
        <v>0</v>
      </c>
      <c r="W143">
        <f>IF($B143=" ","",IF(ISERROR(1/VLOOKUP($B143,'Justerad allokering kvv'!$B$1:$AG$700,MATCH(W$1,'Justerad allokering kvv'!$B$1:$AF$1,0),FALSE)),VLOOKUP($B143,'Allokerad kvv'!$B$2:$AV$700,MATCH(W$1,'Allokerad kvv'!$B$1:$AV$1,0),FALSE),VLOOKUP($B143,'Justerad allokering kvv'!$B$1:$AG$700,MATCH(W$1,'Justerad allokering kvv'!$B$1:$AF$1,0),FALSE)))</f>
        <v>0</v>
      </c>
      <c r="X143">
        <f>IF($B143=" ","",IF(ISERROR(1/VLOOKUP($B143,'Justerad allokering kvv'!$B$1:$AG$700,MATCH(X$1,'Justerad allokering kvv'!$B$1:$AF$1,0),FALSE)),VLOOKUP($B143,'Allokerad kvv'!$B$2:$AV$700,MATCH(X$1,'Allokerad kvv'!$B$1:$AV$1,0),FALSE),VLOOKUP($B143,'Justerad allokering kvv'!$B$1:$AG$700,MATCH(X$1,'Justerad allokering kvv'!$B$1:$AF$1,0),FALSE)))</f>
        <v>0</v>
      </c>
      <c r="Y143">
        <f>IF($B143=" ","",IF(ISERROR(1/VLOOKUP($B143,'Justerad allokering kvv'!$B$1:$AG$700,MATCH(Y$1,'Justerad allokering kvv'!$B$1:$AF$1,0),FALSE)),VLOOKUP($B143,'Allokerad kvv'!$B$2:$AV$700,MATCH(Y$1,'Allokerad kvv'!$B$1:$AV$1,0),FALSE),VLOOKUP($B143,'Justerad allokering kvv'!$B$1:$AG$700,MATCH(Y$1,'Justerad allokering kvv'!$B$1:$AF$1,0),FALSE)))</f>
        <v>0</v>
      </c>
      <c r="AB143">
        <f>IFERROR(VLOOKUP($B143,Kraftvärmeprod!$B$1:$AO$424,MATCH("Tillförd energi från rökgaskondensering (GWh)",Kraftvärmeprod!$B$1:$AG$1,0),FALSE)/1,0)</f>
        <v>0</v>
      </c>
      <c r="AE143" s="122">
        <f t="shared" si="8"/>
        <v>0</v>
      </c>
      <c r="AG143">
        <f t="shared" si="9"/>
        <v>0</v>
      </c>
      <c r="AH143">
        <f t="shared" si="10"/>
        <v>0</v>
      </c>
      <c r="AI143" t="str">
        <f>IF(AH143=0,"",AH143/VLOOKUP(B143,Kraftvärmeprod!$B$1:$BC$480,MATCH("Summa tillförd energi exklusive rökgaskondensering",Kraftvärmeprod!$B$1:$BC$1,0),FALSE))</f>
        <v/>
      </c>
      <c r="AK143">
        <f t="shared" si="11"/>
        <v>0</v>
      </c>
    </row>
    <row r="144" spans="1:37" x14ac:dyDescent="0.25">
      <c r="A144" s="2" t="s">
        <v>227</v>
      </c>
      <c r="B144" s="2" t="s">
        <v>228</v>
      </c>
      <c r="C144">
        <f>IF($B144=" ","",IF(ISERROR(1/VLOOKUP($B144,'Justerad allokering kvv'!$B$1:$AG$700,MATCH(C$1,'Justerad allokering kvv'!$B$1:$AF$1,0),FALSE)),VLOOKUP($B144,'Allokerad kvv'!$B$2:$AV$700,MATCH(C$1,'Allokerad kvv'!$B$1:$AV$1,0),FALSE),VLOOKUP($B144,'Justerad allokering kvv'!$B$1:$AG$700,MATCH(C$1,'Justerad allokering kvv'!$B$1:$AF$1,0),FALSE)))</f>
        <v>0</v>
      </c>
      <c r="D144">
        <f>IF($B144=" ","",IF(ISERROR(1/VLOOKUP($B144,'Justerad allokering kvv'!$B$1:$AG$700,MATCH(D$1,'Justerad allokering kvv'!$B$1:$AF$1,0),FALSE)),VLOOKUP($B144,'Allokerad kvv'!$B$2:$AV$700,MATCH(D$1,'Allokerad kvv'!$B$1:$AV$1,0),FALSE),VLOOKUP($B144,'Justerad allokering kvv'!$B$1:$AG$700,MATCH(D$1,'Justerad allokering kvv'!$B$1:$AF$1,0),FALSE)))</f>
        <v>0</v>
      </c>
      <c r="E144">
        <f>IF($B144=" ","",IF(ISERROR(1/VLOOKUP($B144,'Justerad allokering kvv'!$B$1:$AG$700,MATCH(E$1,'Justerad allokering kvv'!$B$1:$AF$1,0),FALSE)),VLOOKUP($B144,'Allokerad kvv'!$B$2:$AV$700,MATCH(E$1,'Allokerad kvv'!$B$1:$AV$1,0),FALSE),VLOOKUP($B144,'Justerad allokering kvv'!$B$1:$AG$700,MATCH(E$1,'Justerad allokering kvv'!$B$1:$AF$1,0),FALSE)))</f>
        <v>0</v>
      </c>
      <c r="F144">
        <f>IF($B144=" ","",IF(ISERROR(1/VLOOKUP($B144,'Justerad allokering kvv'!$B$1:$AG$700,MATCH(F$1,'Justerad allokering kvv'!$B$1:$AF$1,0),FALSE)),VLOOKUP($B144,'Allokerad kvv'!$B$2:$AV$700,MATCH(F$1,'Allokerad kvv'!$B$1:$AV$1,0),FALSE),VLOOKUP($B144,'Justerad allokering kvv'!$B$1:$AG$700,MATCH(F$1,'Justerad allokering kvv'!$B$1:$AF$1,0),FALSE)))</f>
        <v>0</v>
      </c>
      <c r="G144">
        <f>IF($B144=" ","",IF(ISERROR(1/VLOOKUP($B144,'Justerad allokering kvv'!$B$1:$AG$700,MATCH(G$1,'Justerad allokering kvv'!$B$1:$AF$1,0),FALSE)),VLOOKUP($B144,'Allokerad kvv'!$B$2:$AV$700,MATCH(G$1,'Allokerad kvv'!$B$1:$AV$1,0),FALSE),VLOOKUP($B144,'Justerad allokering kvv'!$B$1:$AG$700,MATCH(G$1,'Justerad allokering kvv'!$B$1:$AF$1,0),FALSE)))</f>
        <v>0</v>
      </c>
      <c r="H144">
        <f>IF($B144=" ","",IF(ISERROR(1/VLOOKUP($B144,'Justerad allokering kvv'!$B$1:$AG$700,MATCH(H$1,'Justerad allokering kvv'!$B$1:$AF$1,0),FALSE)),VLOOKUP($B144,'Allokerad kvv'!$B$2:$AV$700,MATCH(H$1,'Allokerad kvv'!$B$1:$AV$1,0),FALSE),VLOOKUP($B144,'Justerad allokering kvv'!$B$1:$AG$700,MATCH(H$1,'Justerad allokering kvv'!$B$1:$AF$1,0),FALSE)))</f>
        <v>0</v>
      </c>
      <c r="I144">
        <f>IF($B144=" ","",IF(ISERROR(1/VLOOKUP($B144,'Justerad allokering kvv'!$B$1:$AG$700,MATCH(I$1,'Justerad allokering kvv'!$B$1:$AF$1,0),FALSE)),VLOOKUP($B144,'Allokerad kvv'!$B$2:$AV$700,MATCH(I$1,'Allokerad kvv'!$B$1:$AV$1,0),FALSE),VLOOKUP($B144,'Justerad allokering kvv'!$B$1:$AG$700,MATCH(I$1,'Justerad allokering kvv'!$B$1:$AF$1,0),FALSE)))</f>
        <v>0</v>
      </c>
      <c r="J144">
        <f>IF($B144=" ","",IF(ISERROR(1/VLOOKUP($B144,'Justerad allokering kvv'!$B$1:$AG$700,MATCH(J$1,'Justerad allokering kvv'!$B$1:$AF$1,0),FALSE)),VLOOKUP($B144,'Allokerad kvv'!$B$2:$AV$700,MATCH(J$1,'Allokerad kvv'!$B$1:$AV$1,0),FALSE),VLOOKUP($B144,'Justerad allokering kvv'!$B$1:$AG$700,MATCH(J$1,'Justerad allokering kvv'!$B$1:$AF$1,0),FALSE)))</f>
        <v>0</v>
      </c>
      <c r="K144">
        <f>IF($B144=" ","",IF(ISERROR(1/VLOOKUP($B144,'Justerad allokering kvv'!$B$1:$AG$700,MATCH(K$1,'Justerad allokering kvv'!$B$1:$AF$1,0),FALSE)),VLOOKUP($B144,'Allokerad kvv'!$B$2:$AV$700,MATCH(K$1,'Allokerad kvv'!$B$1:$AV$1,0),FALSE),VLOOKUP($B144,'Justerad allokering kvv'!$B$1:$AG$700,MATCH(K$1,'Justerad allokering kvv'!$B$1:$AF$1,0),FALSE)))</f>
        <v>0</v>
      </c>
      <c r="L144">
        <f>IF($B144=" ","",IF(ISERROR(1/VLOOKUP($B144,'Justerad allokering kvv'!$B$1:$AG$700,MATCH(L$1,'Justerad allokering kvv'!$B$1:$AF$1,0),FALSE)),VLOOKUP($B144,'Allokerad kvv'!$B$2:$AV$700,MATCH(L$1,'Allokerad kvv'!$B$1:$AV$1,0),FALSE),VLOOKUP($B144,'Justerad allokering kvv'!$B$1:$AG$700,MATCH(L$1,'Justerad allokering kvv'!$B$1:$AF$1,0),FALSE)))</f>
        <v>0</v>
      </c>
      <c r="M144">
        <f>IF($B144=" ","",IF(ISERROR(1/VLOOKUP($B144,'Justerad allokering kvv'!$B$1:$AG$700,MATCH(M$1,'Justerad allokering kvv'!$B$1:$AF$1,0),FALSE)),VLOOKUP($B144,'Allokerad kvv'!$B$2:$AV$700,MATCH(M$1,'Allokerad kvv'!$B$1:$AV$1,0),FALSE),VLOOKUP($B144,'Justerad allokering kvv'!$B$1:$AG$700,MATCH(M$1,'Justerad allokering kvv'!$B$1:$AF$1,0),FALSE)))</f>
        <v>0</v>
      </c>
      <c r="N144">
        <f>IF($B144=" ","",IF(ISERROR(1/VLOOKUP($B144,'Justerad allokering kvv'!$B$1:$AG$700,MATCH(N$1,'Justerad allokering kvv'!$B$1:$AF$1,0),FALSE)),VLOOKUP($B144,'Allokerad kvv'!$B$2:$AV$700,MATCH(N$1,'Allokerad kvv'!$B$1:$AV$1,0),FALSE),VLOOKUP($B144,'Justerad allokering kvv'!$B$1:$AG$700,MATCH(N$1,'Justerad allokering kvv'!$B$1:$AF$1,0),FALSE)))</f>
        <v>0</v>
      </c>
      <c r="O144">
        <f>IF($B144=" ","",IF(ISERROR(1/VLOOKUP($B144,'Justerad allokering kvv'!$B$1:$AG$700,MATCH(O$1,'Justerad allokering kvv'!$B$1:$AF$1,0),FALSE)),VLOOKUP($B144,'Allokerad kvv'!$B$2:$AV$700,MATCH(O$1,'Allokerad kvv'!$B$1:$AV$1,0),FALSE),VLOOKUP($B144,'Justerad allokering kvv'!$B$1:$AG$700,MATCH(O$1,'Justerad allokering kvv'!$B$1:$AF$1,0),FALSE)))</f>
        <v>0</v>
      </c>
      <c r="P144">
        <f>IF($B144=" ","",IF(ISERROR(1/VLOOKUP($B144,'Justerad allokering kvv'!$B$1:$AG$700,MATCH(P$1,'Justerad allokering kvv'!$B$1:$AF$1,0),FALSE)),VLOOKUP($B144,'Allokerad kvv'!$B$2:$AV$700,MATCH(P$1,'Allokerad kvv'!$B$1:$AV$1,0),FALSE),VLOOKUP($B144,'Justerad allokering kvv'!$B$1:$AG$700,MATCH(P$1,'Justerad allokering kvv'!$B$1:$AF$1,0),FALSE)))</f>
        <v>0</v>
      </c>
      <c r="Q144">
        <f>IF($B144=" ","",IF(ISERROR(1/VLOOKUP($B144,'Justerad allokering kvv'!$B$1:$AG$700,MATCH(Q$1,'Justerad allokering kvv'!$B$1:$AF$1,0),FALSE)),VLOOKUP($B144,'Allokerad kvv'!$B$2:$AV$700,MATCH(Q$1,'Allokerad kvv'!$B$1:$AV$1,0),FALSE),VLOOKUP($B144,'Justerad allokering kvv'!$B$1:$AG$700,MATCH(Q$1,'Justerad allokering kvv'!$B$1:$AF$1,0),FALSE)))</f>
        <v>0</v>
      </c>
      <c r="R144">
        <f>IF($B144=" ","",IF(ISERROR(1/VLOOKUP($B144,'Justerad allokering kvv'!$B$1:$AG$700,MATCH(R$1,'Justerad allokering kvv'!$B$1:$AF$1,0),FALSE)),VLOOKUP($B144,'Allokerad kvv'!$B$2:$AV$700,MATCH(R$1,'Allokerad kvv'!$B$1:$AV$1,0),FALSE),VLOOKUP($B144,'Justerad allokering kvv'!$B$1:$AG$700,MATCH(R$1,'Justerad allokering kvv'!$B$1:$AF$1,0),FALSE)))</f>
        <v>0</v>
      </c>
      <c r="S144">
        <f>IF($B144=" ","",IF(ISERROR(1/VLOOKUP($B144,'Justerad allokering kvv'!$B$1:$AG$700,MATCH(S$1,'Justerad allokering kvv'!$B$1:$AF$1,0),FALSE)),VLOOKUP($B144,'Allokerad kvv'!$B$2:$AV$700,MATCH(S$1,'Allokerad kvv'!$B$1:$AV$1,0),FALSE),VLOOKUP($B144,'Justerad allokering kvv'!$B$1:$AG$700,MATCH(S$1,'Justerad allokering kvv'!$B$1:$AF$1,0),FALSE)))</f>
        <v>0</v>
      </c>
      <c r="T144">
        <f>IF($B144=" ","",IF(ISERROR(1/VLOOKUP($B144,'Justerad allokering kvv'!$B$1:$AG$700,MATCH(T$1,'Justerad allokering kvv'!$B$1:$AF$1,0),FALSE)),VLOOKUP($B144,'Allokerad kvv'!$B$2:$AV$700,MATCH(T$1,'Allokerad kvv'!$B$1:$AV$1,0),FALSE),VLOOKUP($B144,'Justerad allokering kvv'!$B$1:$AG$700,MATCH(T$1,'Justerad allokering kvv'!$B$1:$AF$1,0),FALSE)))</f>
        <v>0</v>
      </c>
      <c r="U144">
        <f>IF($B144=" ","",IF(ISERROR(1/VLOOKUP($B144,'Justerad allokering kvv'!$B$1:$AG$700,MATCH(U$1,'Justerad allokering kvv'!$B$1:$AF$1,0),FALSE)),VLOOKUP($B144,'Allokerad kvv'!$B$2:$AV$700,MATCH(U$1,'Allokerad kvv'!$B$1:$AV$1,0),FALSE),VLOOKUP($B144,'Justerad allokering kvv'!$B$1:$AG$700,MATCH(U$1,'Justerad allokering kvv'!$B$1:$AF$1,0),FALSE)))</f>
        <v>0</v>
      </c>
      <c r="V144">
        <f>IF($B144=" ","",IF(ISERROR(1/VLOOKUP($B144,'Justerad allokering kvv'!$B$1:$AG$700,MATCH(V$1,'Justerad allokering kvv'!$B$1:$AF$1,0),FALSE)),VLOOKUP($B144,'Allokerad kvv'!$B$2:$AV$700,MATCH(V$1,'Allokerad kvv'!$B$1:$AV$1,0),FALSE),VLOOKUP($B144,'Justerad allokering kvv'!$B$1:$AG$700,MATCH(V$1,'Justerad allokering kvv'!$B$1:$AF$1,0),FALSE)))</f>
        <v>0</v>
      </c>
      <c r="W144">
        <f>IF($B144=" ","",IF(ISERROR(1/VLOOKUP($B144,'Justerad allokering kvv'!$B$1:$AG$700,MATCH(W$1,'Justerad allokering kvv'!$B$1:$AF$1,0),FALSE)),VLOOKUP($B144,'Allokerad kvv'!$B$2:$AV$700,MATCH(W$1,'Allokerad kvv'!$B$1:$AV$1,0),FALSE),VLOOKUP($B144,'Justerad allokering kvv'!$B$1:$AG$700,MATCH(W$1,'Justerad allokering kvv'!$B$1:$AF$1,0),FALSE)))</f>
        <v>0</v>
      </c>
      <c r="X144">
        <f>IF($B144=" ","",IF(ISERROR(1/VLOOKUP($B144,'Justerad allokering kvv'!$B$1:$AG$700,MATCH(X$1,'Justerad allokering kvv'!$B$1:$AF$1,0),FALSE)),VLOOKUP($B144,'Allokerad kvv'!$B$2:$AV$700,MATCH(X$1,'Allokerad kvv'!$B$1:$AV$1,0),FALSE),VLOOKUP($B144,'Justerad allokering kvv'!$B$1:$AG$700,MATCH(X$1,'Justerad allokering kvv'!$B$1:$AF$1,0),FALSE)))</f>
        <v>0</v>
      </c>
      <c r="Y144">
        <f>IF($B144=" ","",IF(ISERROR(1/VLOOKUP($B144,'Justerad allokering kvv'!$B$1:$AG$700,MATCH(Y$1,'Justerad allokering kvv'!$B$1:$AF$1,0),FALSE)),VLOOKUP($B144,'Allokerad kvv'!$B$2:$AV$700,MATCH(Y$1,'Allokerad kvv'!$B$1:$AV$1,0),FALSE),VLOOKUP($B144,'Justerad allokering kvv'!$B$1:$AG$700,MATCH(Y$1,'Justerad allokering kvv'!$B$1:$AF$1,0),FALSE)))</f>
        <v>0</v>
      </c>
      <c r="AB144">
        <f>IFERROR(VLOOKUP($B144,Kraftvärmeprod!$B$1:$AO$424,MATCH("Tillförd energi från rökgaskondensering (GWh)",Kraftvärmeprod!$B$1:$AG$1,0),FALSE)/1,0)</f>
        <v>0</v>
      </c>
      <c r="AE144" s="122">
        <f t="shared" si="8"/>
        <v>0</v>
      </c>
      <c r="AG144">
        <f t="shared" si="9"/>
        <v>0</v>
      </c>
      <c r="AH144">
        <f t="shared" si="10"/>
        <v>0</v>
      </c>
      <c r="AI144" t="str">
        <f>IF(AH144=0,"",AH144/VLOOKUP(B144,Kraftvärmeprod!$B$1:$BC$480,MATCH("Summa tillförd energi exklusive rökgaskondensering",Kraftvärmeprod!$B$1:$BC$1,0),FALSE))</f>
        <v/>
      </c>
      <c r="AK144">
        <f t="shared" si="11"/>
        <v>0</v>
      </c>
    </row>
    <row r="145" spans="1:37" x14ac:dyDescent="0.25">
      <c r="A145" s="2" t="s">
        <v>229</v>
      </c>
      <c r="B145" s="2" t="s">
        <v>230</v>
      </c>
      <c r="C145">
        <f>IF($B145=" ","",IF(ISERROR(1/VLOOKUP($B145,'Justerad allokering kvv'!$B$1:$AG$700,MATCH(C$1,'Justerad allokering kvv'!$B$1:$AF$1,0),FALSE)),VLOOKUP($B145,'Allokerad kvv'!$B$2:$AV$700,MATCH(C$1,'Allokerad kvv'!$B$1:$AV$1,0),FALSE),VLOOKUP($B145,'Justerad allokering kvv'!$B$1:$AG$700,MATCH(C$1,'Justerad allokering kvv'!$B$1:$AF$1,0),FALSE)))</f>
        <v>0</v>
      </c>
      <c r="D145">
        <f>IF($B145=" ","",IF(ISERROR(1/VLOOKUP($B145,'Justerad allokering kvv'!$B$1:$AG$700,MATCH(D$1,'Justerad allokering kvv'!$B$1:$AF$1,0),FALSE)),VLOOKUP($B145,'Allokerad kvv'!$B$2:$AV$700,MATCH(D$1,'Allokerad kvv'!$B$1:$AV$1,0),FALSE),VLOOKUP($B145,'Justerad allokering kvv'!$B$1:$AG$700,MATCH(D$1,'Justerad allokering kvv'!$B$1:$AF$1,0),FALSE)))</f>
        <v>0</v>
      </c>
      <c r="E145">
        <f>IF($B145=" ","",IF(ISERROR(1/VLOOKUP($B145,'Justerad allokering kvv'!$B$1:$AG$700,MATCH(E$1,'Justerad allokering kvv'!$B$1:$AF$1,0),FALSE)),VLOOKUP($B145,'Allokerad kvv'!$B$2:$AV$700,MATCH(E$1,'Allokerad kvv'!$B$1:$AV$1,0),FALSE),VLOOKUP($B145,'Justerad allokering kvv'!$B$1:$AG$700,MATCH(E$1,'Justerad allokering kvv'!$B$1:$AF$1,0),FALSE)))</f>
        <v>0</v>
      </c>
      <c r="F145">
        <f>IF($B145=" ","",IF(ISERROR(1/VLOOKUP($B145,'Justerad allokering kvv'!$B$1:$AG$700,MATCH(F$1,'Justerad allokering kvv'!$B$1:$AF$1,0),FALSE)),VLOOKUP($B145,'Allokerad kvv'!$B$2:$AV$700,MATCH(F$1,'Allokerad kvv'!$B$1:$AV$1,0),FALSE),VLOOKUP($B145,'Justerad allokering kvv'!$B$1:$AG$700,MATCH(F$1,'Justerad allokering kvv'!$B$1:$AF$1,0),FALSE)))</f>
        <v>0</v>
      </c>
      <c r="G145">
        <f>IF($B145=" ","",IF(ISERROR(1/VLOOKUP($B145,'Justerad allokering kvv'!$B$1:$AG$700,MATCH(G$1,'Justerad allokering kvv'!$B$1:$AF$1,0),FALSE)),VLOOKUP($B145,'Allokerad kvv'!$B$2:$AV$700,MATCH(G$1,'Allokerad kvv'!$B$1:$AV$1,0),FALSE),VLOOKUP($B145,'Justerad allokering kvv'!$B$1:$AG$700,MATCH(G$1,'Justerad allokering kvv'!$B$1:$AF$1,0),FALSE)))</f>
        <v>0</v>
      </c>
      <c r="H145">
        <f>IF($B145=" ","",IF(ISERROR(1/VLOOKUP($B145,'Justerad allokering kvv'!$B$1:$AG$700,MATCH(H$1,'Justerad allokering kvv'!$B$1:$AF$1,0),FALSE)),VLOOKUP($B145,'Allokerad kvv'!$B$2:$AV$700,MATCH(H$1,'Allokerad kvv'!$B$1:$AV$1,0),FALSE),VLOOKUP($B145,'Justerad allokering kvv'!$B$1:$AG$700,MATCH(H$1,'Justerad allokering kvv'!$B$1:$AF$1,0),FALSE)))</f>
        <v>0</v>
      </c>
      <c r="I145">
        <f>IF($B145=" ","",IF(ISERROR(1/VLOOKUP($B145,'Justerad allokering kvv'!$B$1:$AG$700,MATCH(I$1,'Justerad allokering kvv'!$B$1:$AF$1,0),FALSE)),VLOOKUP($B145,'Allokerad kvv'!$B$2:$AV$700,MATCH(I$1,'Allokerad kvv'!$B$1:$AV$1,0),FALSE),VLOOKUP($B145,'Justerad allokering kvv'!$B$1:$AG$700,MATCH(I$1,'Justerad allokering kvv'!$B$1:$AF$1,0),FALSE)))</f>
        <v>0</v>
      </c>
      <c r="J145">
        <f>IF($B145=" ","",IF(ISERROR(1/VLOOKUP($B145,'Justerad allokering kvv'!$B$1:$AG$700,MATCH(J$1,'Justerad allokering kvv'!$B$1:$AF$1,0),FALSE)),VLOOKUP($B145,'Allokerad kvv'!$B$2:$AV$700,MATCH(J$1,'Allokerad kvv'!$B$1:$AV$1,0),FALSE),VLOOKUP($B145,'Justerad allokering kvv'!$B$1:$AG$700,MATCH(J$1,'Justerad allokering kvv'!$B$1:$AF$1,0),FALSE)))</f>
        <v>0</v>
      </c>
      <c r="K145">
        <f>IF($B145=" ","",IF(ISERROR(1/VLOOKUP($B145,'Justerad allokering kvv'!$B$1:$AG$700,MATCH(K$1,'Justerad allokering kvv'!$B$1:$AF$1,0),FALSE)),VLOOKUP($B145,'Allokerad kvv'!$B$2:$AV$700,MATCH(K$1,'Allokerad kvv'!$B$1:$AV$1,0),FALSE),VLOOKUP($B145,'Justerad allokering kvv'!$B$1:$AG$700,MATCH(K$1,'Justerad allokering kvv'!$B$1:$AF$1,0),FALSE)))</f>
        <v>0</v>
      </c>
      <c r="L145">
        <f>IF($B145=" ","",IF(ISERROR(1/VLOOKUP($B145,'Justerad allokering kvv'!$B$1:$AG$700,MATCH(L$1,'Justerad allokering kvv'!$B$1:$AF$1,0),FALSE)),VLOOKUP($B145,'Allokerad kvv'!$B$2:$AV$700,MATCH(L$1,'Allokerad kvv'!$B$1:$AV$1,0),FALSE),VLOOKUP($B145,'Justerad allokering kvv'!$B$1:$AG$700,MATCH(L$1,'Justerad allokering kvv'!$B$1:$AF$1,0),FALSE)))</f>
        <v>0</v>
      </c>
      <c r="M145">
        <f>IF($B145=" ","",IF(ISERROR(1/VLOOKUP($B145,'Justerad allokering kvv'!$B$1:$AG$700,MATCH(M$1,'Justerad allokering kvv'!$B$1:$AF$1,0),FALSE)),VLOOKUP($B145,'Allokerad kvv'!$B$2:$AV$700,MATCH(M$1,'Allokerad kvv'!$B$1:$AV$1,0),FALSE),VLOOKUP($B145,'Justerad allokering kvv'!$B$1:$AG$700,MATCH(M$1,'Justerad allokering kvv'!$B$1:$AF$1,0),FALSE)))</f>
        <v>0</v>
      </c>
      <c r="N145">
        <f>IF($B145=" ","",IF(ISERROR(1/VLOOKUP($B145,'Justerad allokering kvv'!$B$1:$AG$700,MATCH(N$1,'Justerad allokering kvv'!$B$1:$AF$1,0),FALSE)),VLOOKUP($B145,'Allokerad kvv'!$B$2:$AV$700,MATCH(N$1,'Allokerad kvv'!$B$1:$AV$1,0),FALSE),VLOOKUP($B145,'Justerad allokering kvv'!$B$1:$AG$700,MATCH(N$1,'Justerad allokering kvv'!$B$1:$AF$1,0),FALSE)))</f>
        <v>0</v>
      </c>
      <c r="O145">
        <f>IF($B145=" ","",IF(ISERROR(1/VLOOKUP($B145,'Justerad allokering kvv'!$B$1:$AG$700,MATCH(O$1,'Justerad allokering kvv'!$B$1:$AF$1,0),FALSE)),VLOOKUP($B145,'Allokerad kvv'!$B$2:$AV$700,MATCH(O$1,'Allokerad kvv'!$B$1:$AV$1,0),FALSE),VLOOKUP($B145,'Justerad allokering kvv'!$B$1:$AG$700,MATCH(O$1,'Justerad allokering kvv'!$B$1:$AF$1,0),FALSE)))</f>
        <v>0</v>
      </c>
      <c r="P145">
        <f>IF($B145=" ","",IF(ISERROR(1/VLOOKUP($B145,'Justerad allokering kvv'!$B$1:$AG$700,MATCH(P$1,'Justerad allokering kvv'!$B$1:$AF$1,0),FALSE)),VLOOKUP($B145,'Allokerad kvv'!$B$2:$AV$700,MATCH(P$1,'Allokerad kvv'!$B$1:$AV$1,0),FALSE),VLOOKUP($B145,'Justerad allokering kvv'!$B$1:$AG$700,MATCH(P$1,'Justerad allokering kvv'!$B$1:$AF$1,0),FALSE)))</f>
        <v>0</v>
      </c>
      <c r="Q145">
        <f>IF($B145=" ","",IF(ISERROR(1/VLOOKUP($B145,'Justerad allokering kvv'!$B$1:$AG$700,MATCH(Q$1,'Justerad allokering kvv'!$B$1:$AF$1,0),FALSE)),VLOOKUP($B145,'Allokerad kvv'!$B$2:$AV$700,MATCH(Q$1,'Allokerad kvv'!$B$1:$AV$1,0),FALSE),VLOOKUP($B145,'Justerad allokering kvv'!$B$1:$AG$700,MATCH(Q$1,'Justerad allokering kvv'!$B$1:$AF$1,0),FALSE)))</f>
        <v>0</v>
      </c>
      <c r="R145">
        <f>IF($B145=" ","",IF(ISERROR(1/VLOOKUP($B145,'Justerad allokering kvv'!$B$1:$AG$700,MATCH(R$1,'Justerad allokering kvv'!$B$1:$AF$1,0),FALSE)),VLOOKUP($B145,'Allokerad kvv'!$B$2:$AV$700,MATCH(R$1,'Allokerad kvv'!$B$1:$AV$1,0),FALSE),VLOOKUP($B145,'Justerad allokering kvv'!$B$1:$AG$700,MATCH(R$1,'Justerad allokering kvv'!$B$1:$AF$1,0),FALSE)))</f>
        <v>0</v>
      </c>
      <c r="S145">
        <f>IF($B145=" ","",IF(ISERROR(1/VLOOKUP($B145,'Justerad allokering kvv'!$B$1:$AG$700,MATCH(S$1,'Justerad allokering kvv'!$B$1:$AF$1,0),FALSE)),VLOOKUP($B145,'Allokerad kvv'!$B$2:$AV$700,MATCH(S$1,'Allokerad kvv'!$B$1:$AV$1,0),FALSE),VLOOKUP($B145,'Justerad allokering kvv'!$B$1:$AG$700,MATCH(S$1,'Justerad allokering kvv'!$B$1:$AF$1,0),FALSE)))</f>
        <v>0</v>
      </c>
      <c r="T145">
        <f>IF($B145=" ","",IF(ISERROR(1/VLOOKUP($B145,'Justerad allokering kvv'!$B$1:$AG$700,MATCH(T$1,'Justerad allokering kvv'!$B$1:$AF$1,0),FALSE)),VLOOKUP($B145,'Allokerad kvv'!$B$2:$AV$700,MATCH(T$1,'Allokerad kvv'!$B$1:$AV$1,0),FALSE),VLOOKUP($B145,'Justerad allokering kvv'!$B$1:$AG$700,MATCH(T$1,'Justerad allokering kvv'!$B$1:$AF$1,0),FALSE)))</f>
        <v>0</v>
      </c>
      <c r="U145">
        <f>IF($B145=" ","",IF(ISERROR(1/VLOOKUP($B145,'Justerad allokering kvv'!$B$1:$AG$700,MATCH(U$1,'Justerad allokering kvv'!$B$1:$AF$1,0),FALSE)),VLOOKUP($B145,'Allokerad kvv'!$B$2:$AV$700,MATCH(U$1,'Allokerad kvv'!$B$1:$AV$1,0),FALSE),VLOOKUP($B145,'Justerad allokering kvv'!$B$1:$AG$700,MATCH(U$1,'Justerad allokering kvv'!$B$1:$AF$1,0),FALSE)))</f>
        <v>0</v>
      </c>
      <c r="V145">
        <f>IF($B145=" ","",IF(ISERROR(1/VLOOKUP($B145,'Justerad allokering kvv'!$B$1:$AG$700,MATCH(V$1,'Justerad allokering kvv'!$B$1:$AF$1,0),FALSE)),VLOOKUP($B145,'Allokerad kvv'!$B$2:$AV$700,MATCH(V$1,'Allokerad kvv'!$B$1:$AV$1,0),FALSE),VLOOKUP($B145,'Justerad allokering kvv'!$B$1:$AG$700,MATCH(V$1,'Justerad allokering kvv'!$B$1:$AF$1,0),FALSE)))</f>
        <v>0</v>
      </c>
      <c r="W145">
        <f>IF($B145=" ","",IF(ISERROR(1/VLOOKUP($B145,'Justerad allokering kvv'!$B$1:$AG$700,MATCH(W$1,'Justerad allokering kvv'!$B$1:$AF$1,0),FALSE)),VLOOKUP($B145,'Allokerad kvv'!$B$2:$AV$700,MATCH(W$1,'Allokerad kvv'!$B$1:$AV$1,0),FALSE),VLOOKUP($B145,'Justerad allokering kvv'!$B$1:$AG$700,MATCH(W$1,'Justerad allokering kvv'!$B$1:$AF$1,0),FALSE)))</f>
        <v>0</v>
      </c>
      <c r="X145">
        <f>IF($B145=" ","",IF(ISERROR(1/VLOOKUP($B145,'Justerad allokering kvv'!$B$1:$AG$700,MATCH(X$1,'Justerad allokering kvv'!$B$1:$AF$1,0),FALSE)),VLOOKUP($B145,'Allokerad kvv'!$B$2:$AV$700,MATCH(X$1,'Allokerad kvv'!$B$1:$AV$1,0),FALSE),VLOOKUP($B145,'Justerad allokering kvv'!$B$1:$AG$700,MATCH(X$1,'Justerad allokering kvv'!$B$1:$AF$1,0),FALSE)))</f>
        <v>0</v>
      </c>
      <c r="Y145">
        <f>IF($B145=" ","",IF(ISERROR(1/VLOOKUP($B145,'Justerad allokering kvv'!$B$1:$AG$700,MATCH(Y$1,'Justerad allokering kvv'!$B$1:$AF$1,0),FALSE)),VLOOKUP($B145,'Allokerad kvv'!$B$2:$AV$700,MATCH(Y$1,'Allokerad kvv'!$B$1:$AV$1,0),FALSE),VLOOKUP($B145,'Justerad allokering kvv'!$B$1:$AG$700,MATCH(Y$1,'Justerad allokering kvv'!$B$1:$AF$1,0),FALSE)))</f>
        <v>0</v>
      </c>
      <c r="AB145">
        <f>IFERROR(VLOOKUP($B145,Kraftvärmeprod!$B$1:$AO$424,MATCH("Tillförd energi från rökgaskondensering (GWh)",Kraftvärmeprod!$B$1:$AG$1,0),FALSE)/1,0)</f>
        <v>0</v>
      </c>
      <c r="AE145" s="122">
        <f t="shared" si="8"/>
        <v>0</v>
      </c>
      <c r="AG145">
        <f t="shared" si="9"/>
        <v>0</v>
      </c>
      <c r="AH145">
        <f t="shared" si="10"/>
        <v>0</v>
      </c>
      <c r="AI145" t="str">
        <f>IF(AH145=0,"",AH145/VLOOKUP(B145,Kraftvärmeprod!$B$1:$BC$480,MATCH("Summa tillförd energi exklusive rökgaskondensering",Kraftvärmeprod!$B$1:$BC$1,0),FALSE))</f>
        <v/>
      </c>
      <c r="AK145">
        <f t="shared" si="11"/>
        <v>0</v>
      </c>
    </row>
    <row r="146" spans="1:37" x14ac:dyDescent="0.25">
      <c r="A146" s="2" t="s">
        <v>231</v>
      </c>
      <c r="B146" s="2" t="s">
        <v>232</v>
      </c>
      <c r="C146">
        <f>IF($B146=" ","",IF(ISERROR(1/VLOOKUP($B146,'Justerad allokering kvv'!$B$1:$AG$700,MATCH(C$1,'Justerad allokering kvv'!$B$1:$AF$1,0),FALSE)),VLOOKUP($B146,'Allokerad kvv'!$B$2:$AV$700,MATCH(C$1,'Allokerad kvv'!$B$1:$AV$1,0),FALSE),VLOOKUP($B146,'Justerad allokering kvv'!$B$1:$AG$700,MATCH(C$1,'Justerad allokering kvv'!$B$1:$AF$1,0),FALSE)))</f>
        <v>0</v>
      </c>
      <c r="D146">
        <f>IF($B146=" ","",IF(ISERROR(1/VLOOKUP($B146,'Justerad allokering kvv'!$B$1:$AG$700,MATCH(D$1,'Justerad allokering kvv'!$B$1:$AF$1,0),FALSE)),VLOOKUP($B146,'Allokerad kvv'!$B$2:$AV$700,MATCH(D$1,'Allokerad kvv'!$B$1:$AV$1,0),FALSE),VLOOKUP($B146,'Justerad allokering kvv'!$B$1:$AG$700,MATCH(D$1,'Justerad allokering kvv'!$B$1:$AF$1,0),FALSE)))</f>
        <v>0</v>
      </c>
      <c r="E146">
        <f>IF($B146=" ","",IF(ISERROR(1/VLOOKUP($B146,'Justerad allokering kvv'!$B$1:$AG$700,MATCH(E$1,'Justerad allokering kvv'!$B$1:$AF$1,0),FALSE)),VLOOKUP($B146,'Allokerad kvv'!$B$2:$AV$700,MATCH(E$1,'Allokerad kvv'!$B$1:$AV$1,0),FALSE),VLOOKUP($B146,'Justerad allokering kvv'!$B$1:$AG$700,MATCH(E$1,'Justerad allokering kvv'!$B$1:$AF$1,0),FALSE)))</f>
        <v>0</v>
      </c>
      <c r="F146">
        <f>IF($B146=" ","",IF(ISERROR(1/VLOOKUP($B146,'Justerad allokering kvv'!$B$1:$AG$700,MATCH(F$1,'Justerad allokering kvv'!$B$1:$AF$1,0),FALSE)),VLOOKUP($B146,'Allokerad kvv'!$B$2:$AV$700,MATCH(F$1,'Allokerad kvv'!$B$1:$AV$1,0),FALSE),VLOOKUP($B146,'Justerad allokering kvv'!$B$1:$AG$700,MATCH(F$1,'Justerad allokering kvv'!$B$1:$AF$1,0),FALSE)))</f>
        <v>0</v>
      </c>
      <c r="G146">
        <f>IF($B146=" ","",IF(ISERROR(1/VLOOKUP($B146,'Justerad allokering kvv'!$B$1:$AG$700,MATCH(G$1,'Justerad allokering kvv'!$B$1:$AF$1,0),FALSE)),VLOOKUP($B146,'Allokerad kvv'!$B$2:$AV$700,MATCH(G$1,'Allokerad kvv'!$B$1:$AV$1,0),FALSE),VLOOKUP($B146,'Justerad allokering kvv'!$B$1:$AG$700,MATCH(G$1,'Justerad allokering kvv'!$B$1:$AF$1,0),FALSE)))</f>
        <v>0</v>
      </c>
      <c r="H146">
        <f>IF($B146=" ","",IF(ISERROR(1/VLOOKUP($B146,'Justerad allokering kvv'!$B$1:$AG$700,MATCH(H$1,'Justerad allokering kvv'!$B$1:$AF$1,0),FALSE)),VLOOKUP($B146,'Allokerad kvv'!$B$2:$AV$700,MATCH(H$1,'Allokerad kvv'!$B$1:$AV$1,0),FALSE),VLOOKUP($B146,'Justerad allokering kvv'!$B$1:$AG$700,MATCH(H$1,'Justerad allokering kvv'!$B$1:$AF$1,0),FALSE)))</f>
        <v>0</v>
      </c>
      <c r="I146">
        <f>IF($B146=" ","",IF(ISERROR(1/VLOOKUP($B146,'Justerad allokering kvv'!$B$1:$AG$700,MATCH(I$1,'Justerad allokering kvv'!$B$1:$AF$1,0),FALSE)),VLOOKUP($B146,'Allokerad kvv'!$B$2:$AV$700,MATCH(I$1,'Allokerad kvv'!$B$1:$AV$1,0),FALSE),VLOOKUP($B146,'Justerad allokering kvv'!$B$1:$AG$700,MATCH(I$1,'Justerad allokering kvv'!$B$1:$AF$1,0),FALSE)))</f>
        <v>0</v>
      </c>
      <c r="J146">
        <f>IF($B146=" ","",IF(ISERROR(1/VLOOKUP($B146,'Justerad allokering kvv'!$B$1:$AG$700,MATCH(J$1,'Justerad allokering kvv'!$B$1:$AF$1,0),FALSE)),VLOOKUP($B146,'Allokerad kvv'!$B$2:$AV$700,MATCH(J$1,'Allokerad kvv'!$B$1:$AV$1,0),FALSE),VLOOKUP($B146,'Justerad allokering kvv'!$B$1:$AG$700,MATCH(J$1,'Justerad allokering kvv'!$B$1:$AF$1,0),FALSE)))</f>
        <v>0</v>
      </c>
      <c r="K146">
        <f>IF($B146=" ","",IF(ISERROR(1/VLOOKUP($B146,'Justerad allokering kvv'!$B$1:$AG$700,MATCH(K$1,'Justerad allokering kvv'!$B$1:$AF$1,0),FALSE)),VLOOKUP($B146,'Allokerad kvv'!$B$2:$AV$700,MATCH(K$1,'Allokerad kvv'!$B$1:$AV$1,0),FALSE),VLOOKUP($B146,'Justerad allokering kvv'!$B$1:$AG$700,MATCH(K$1,'Justerad allokering kvv'!$B$1:$AF$1,0),FALSE)))</f>
        <v>0</v>
      </c>
      <c r="L146">
        <f>IF($B146=" ","",IF(ISERROR(1/VLOOKUP($B146,'Justerad allokering kvv'!$B$1:$AG$700,MATCH(L$1,'Justerad allokering kvv'!$B$1:$AF$1,0),FALSE)),VLOOKUP($B146,'Allokerad kvv'!$B$2:$AV$700,MATCH(L$1,'Allokerad kvv'!$B$1:$AV$1,0),FALSE),VLOOKUP($B146,'Justerad allokering kvv'!$B$1:$AG$700,MATCH(L$1,'Justerad allokering kvv'!$B$1:$AF$1,0),FALSE)))</f>
        <v>0</v>
      </c>
      <c r="M146">
        <f>IF($B146=" ","",IF(ISERROR(1/VLOOKUP($B146,'Justerad allokering kvv'!$B$1:$AG$700,MATCH(M$1,'Justerad allokering kvv'!$B$1:$AF$1,0),FALSE)),VLOOKUP($B146,'Allokerad kvv'!$B$2:$AV$700,MATCH(M$1,'Allokerad kvv'!$B$1:$AV$1,0),FALSE),VLOOKUP($B146,'Justerad allokering kvv'!$B$1:$AG$700,MATCH(M$1,'Justerad allokering kvv'!$B$1:$AF$1,0),FALSE)))</f>
        <v>0</v>
      </c>
      <c r="N146">
        <f>IF($B146=" ","",IF(ISERROR(1/VLOOKUP($B146,'Justerad allokering kvv'!$B$1:$AG$700,MATCH(N$1,'Justerad allokering kvv'!$B$1:$AF$1,0),FALSE)),VLOOKUP($B146,'Allokerad kvv'!$B$2:$AV$700,MATCH(N$1,'Allokerad kvv'!$B$1:$AV$1,0),FALSE),VLOOKUP($B146,'Justerad allokering kvv'!$B$1:$AG$700,MATCH(N$1,'Justerad allokering kvv'!$B$1:$AF$1,0),FALSE)))</f>
        <v>0</v>
      </c>
      <c r="O146">
        <f>IF($B146=" ","",IF(ISERROR(1/VLOOKUP($B146,'Justerad allokering kvv'!$B$1:$AG$700,MATCH(O$1,'Justerad allokering kvv'!$B$1:$AF$1,0),FALSE)),VLOOKUP($B146,'Allokerad kvv'!$B$2:$AV$700,MATCH(O$1,'Allokerad kvv'!$B$1:$AV$1,0),FALSE),VLOOKUP($B146,'Justerad allokering kvv'!$B$1:$AG$700,MATCH(O$1,'Justerad allokering kvv'!$B$1:$AF$1,0),FALSE)))</f>
        <v>0</v>
      </c>
      <c r="P146">
        <f>IF($B146=" ","",IF(ISERROR(1/VLOOKUP($B146,'Justerad allokering kvv'!$B$1:$AG$700,MATCH(P$1,'Justerad allokering kvv'!$B$1:$AF$1,0),FALSE)),VLOOKUP($B146,'Allokerad kvv'!$B$2:$AV$700,MATCH(P$1,'Allokerad kvv'!$B$1:$AV$1,0),FALSE),VLOOKUP($B146,'Justerad allokering kvv'!$B$1:$AG$700,MATCH(P$1,'Justerad allokering kvv'!$B$1:$AF$1,0),FALSE)))</f>
        <v>0</v>
      </c>
      <c r="Q146">
        <f>IF($B146=" ","",IF(ISERROR(1/VLOOKUP($B146,'Justerad allokering kvv'!$B$1:$AG$700,MATCH(Q$1,'Justerad allokering kvv'!$B$1:$AF$1,0),FALSE)),VLOOKUP($B146,'Allokerad kvv'!$B$2:$AV$700,MATCH(Q$1,'Allokerad kvv'!$B$1:$AV$1,0),FALSE),VLOOKUP($B146,'Justerad allokering kvv'!$B$1:$AG$700,MATCH(Q$1,'Justerad allokering kvv'!$B$1:$AF$1,0),FALSE)))</f>
        <v>0</v>
      </c>
      <c r="R146">
        <f>IF($B146=" ","",IF(ISERROR(1/VLOOKUP($B146,'Justerad allokering kvv'!$B$1:$AG$700,MATCH(R$1,'Justerad allokering kvv'!$B$1:$AF$1,0),FALSE)),VLOOKUP($B146,'Allokerad kvv'!$B$2:$AV$700,MATCH(R$1,'Allokerad kvv'!$B$1:$AV$1,0),FALSE),VLOOKUP($B146,'Justerad allokering kvv'!$B$1:$AG$700,MATCH(R$1,'Justerad allokering kvv'!$B$1:$AF$1,0),FALSE)))</f>
        <v>0</v>
      </c>
      <c r="S146">
        <f>IF($B146=" ","",IF(ISERROR(1/VLOOKUP($B146,'Justerad allokering kvv'!$B$1:$AG$700,MATCH(S$1,'Justerad allokering kvv'!$B$1:$AF$1,0),FALSE)),VLOOKUP($B146,'Allokerad kvv'!$B$2:$AV$700,MATCH(S$1,'Allokerad kvv'!$B$1:$AV$1,0),FALSE),VLOOKUP($B146,'Justerad allokering kvv'!$B$1:$AG$700,MATCH(S$1,'Justerad allokering kvv'!$B$1:$AF$1,0),FALSE)))</f>
        <v>0</v>
      </c>
      <c r="T146">
        <f>IF($B146=" ","",IF(ISERROR(1/VLOOKUP($B146,'Justerad allokering kvv'!$B$1:$AG$700,MATCH(T$1,'Justerad allokering kvv'!$B$1:$AF$1,0),FALSE)),VLOOKUP($B146,'Allokerad kvv'!$B$2:$AV$700,MATCH(T$1,'Allokerad kvv'!$B$1:$AV$1,0),FALSE),VLOOKUP($B146,'Justerad allokering kvv'!$B$1:$AG$700,MATCH(T$1,'Justerad allokering kvv'!$B$1:$AF$1,0),FALSE)))</f>
        <v>0</v>
      </c>
      <c r="U146">
        <f>IF($B146=" ","",IF(ISERROR(1/VLOOKUP($B146,'Justerad allokering kvv'!$B$1:$AG$700,MATCH(U$1,'Justerad allokering kvv'!$B$1:$AF$1,0),FALSE)),VLOOKUP($B146,'Allokerad kvv'!$B$2:$AV$700,MATCH(U$1,'Allokerad kvv'!$B$1:$AV$1,0),FALSE),VLOOKUP($B146,'Justerad allokering kvv'!$B$1:$AG$700,MATCH(U$1,'Justerad allokering kvv'!$B$1:$AF$1,0),FALSE)))</f>
        <v>0</v>
      </c>
      <c r="V146">
        <f>IF($B146=" ","",IF(ISERROR(1/VLOOKUP($B146,'Justerad allokering kvv'!$B$1:$AG$700,MATCH(V$1,'Justerad allokering kvv'!$B$1:$AF$1,0),FALSE)),VLOOKUP($B146,'Allokerad kvv'!$B$2:$AV$700,MATCH(V$1,'Allokerad kvv'!$B$1:$AV$1,0),FALSE),VLOOKUP($B146,'Justerad allokering kvv'!$B$1:$AG$700,MATCH(V$1,'Justerad allokering kvv'!$B$1:$AF$1,0),FALSE)))</f>
        <v>0</v>
      </c>
      <c r="W146">
        <f>IF($B146=" ","",IF(ISERROR(1/VLOOKUP($B146,'Justerad allokering kvv'!$B$1:$AG$700,MATCH(W$1,'Justerad allokering kvv'!$B$1:$AF$1,0),FALSE)),VLOOKUP($B146,'Allokerad kvv'!$B$2:$AV$700,MATCH(W$1,'Allokerad kvv'!$B$1:$AV$1,0),FALSE),VLOOKUP($B146,'Justerad allokering kvv'!$B$1:$AG$700,MATCH(W$1,'Justerad allokering kvv'!$B$1:$AF$1,0),FALSE)))</f>
        <v>0</v>
      </c>
      <c r="X146">
        <f>IF($B146=" ","",IF(ISERROR(1/VLOOKUP($B146,'Justerad allokering kvv'!$B$1:$AG$700,MATCH(X$1,'Justerad allokering kvv'!$B$1:$AF$1,0),FALSE)),VLOOKUP($B146,'Allokerad kvv'!$B$2:$AV$700,MATCH(X$1,'Allokerad kvv'!$B$1:$AV$1,0),FALSE),VLOOKUP($B146,'Justerad allokering kvv'!$B$1:$AG$700,MATCH(X$1,'Justerad allokering kvv'!$B$1:$AF$1,0),FALSE)))</f>
        <v>0</v>
      </c>
      <c r="Y146">
        <f>IF($B146=" ","",IF(ISERROR(1/VLOOKUP($B146,'Justerad allokering kvv'!$B$1:$AG$700,MATCH(Y$1,'Justerad allokering kvv'!$B$1:$AF$1,0),FALSE)),VLOOKUP($B146,'Allokerad kvv'!$B$2:$AV$700,MATCH(Y$1,'Allokerad kvv'!$B$1:$AV$1,0),FALSE),VLOOKUP($B146,'Justerad allokering kvv'!$B$1:$AG$700,MATCH(Y$1,'Justerad allokering kvv'!$B$1:$AF$1,0),FALSE)))</f>
        <v>0</v>
      </c>
      <c r="AB146">
        <f>IFERROR(VLOOKUP($B146,Kraftvärmeprod!$B$1:$AO$424,MATCH("Tillförd energi från rökgaskondensering (GWh)",Kraftvärmeprod!$B$1:$AG$1,0),FALSE)/1,0)</f>
        <v>0</v>
      </c>
      <c r="AE146" s="122">
        <f t="shared" si="8"/>
        <v>0</v>
      </c>
      <c r="AG146">
        <f t="shared" si="9"/>
        <v>0</v>
      </c>
      <c r="AH146">
        <f t="shared" si="10"/>
        <v>0</v>
      </c>
      <c r="AI146" t="str">
        <f>IF(AH146=0,"",AH146/VLOOKUP(B146,Kraftvärmeprod!$B$1:$BC$480,MATCH("Summa tillförd energi exklusive rökgaskondensering",Kraftvärmeprod!$B$1:$BC$1,0),FALSE))</f>
        <v/>
      </c>
      <c r="AK146">
        <f t="shared" si="11"/>
        <v>0</v>
      </c>
    </row>
    <row r="147" spans="1:37" x14ac:dyDescent="0.25">
      <c r="A147" s="2" t="s">
        <v>231</v>
      </c>
      <c r="B147" s="2" t="s">
        <v>233</v>
      </c>
      <c r="C147">
        <f>IF($B147=" ","",IF(ISERROR(1/VLOOKUP($B147,'Justerad allokering kvv'!$B$1:$AG$700,MATCH(C$1,'Justerad allokering kvv'!$B$1:$AF$1,0),FALSE)),VLOOKUP($B147,'Allokerad kvv'!$B$2:$AV$700,MATCH(C$1,'Allokerad kvv'!$B$1:$AV$1,0),FALSE),VLOOKUP($B147,'Justerad allokering kvv'!$B$1:$AG$700,MATCH(C$1,'Justerad allokering kvv'!$B$1:$AF$1,0),FALSE)))</f>
        <v>0</v>
      </c>
      <c r="D147">
        <f>IF($B147=" ","",IF(ISERROR(1/VLOOKUP($B147,'Justerad allokering kvv'!$B$1:$AG$700,MATCH(D$1,'Justerad allokering kvv'!$B$1:$AF$1,0),FALSE)),VLOOKUP($B147,'Allokerad kvv'!$B$2:$AV$700,MATCH(D$1,'Allokerad kvv'!$B$1:$AV$1,0),FALSE),VLOOKUP($B147,'Justerad allokering kvv'!$B$1:$AG$700,MATCH(D$1,'Justerad allokering kvv'!$B$1:$AF$1,0),FALSE)))</f>
        <v>0</v>
      </c>
      <c r="E147">
        <f>IF($B147=" ","",IF(ISERROR(1/VLOOKUP($B147,'Justerad allokering kvv'!$B$1:$AG$700,MATCH(E$1,'Justerad allokering kvv'!$B$1:$AF$1,0),FALSE)),VLOOKUP($B147,'Allokerad kvv'!$B$2:$AV$700,MATCH(E$1,'Allokerad kvv'!$B$1:$AV$1,0),FALSE),VLOOKUP($B147,'Justerad allokering kvv'!$B$1:$AG$700,MATCH(E$1,'Justerad allokering kvv'!$B$1:$AF$1,0),FALSE)))</f>
        <v>0</v>
      </c>
      <c r="F147">
        <f>IF($B147=" ","",IF(ISERROR(1/VLOOKUP($B147,'Justerad allokering kvv'!$B$1:$AG$700,MATCH(F$1,'Justerad allokering kvv'!$B$1:$AF$1,0),FALSE)),VLOOKUP($B147,'Allokerad kvv'!$B$2:$AV$700,MATCH(F$1,'Allokerad kvv'!$B$1:$AV$1,0),FALSE),VLOOKUP($B147,'Justerad allokering kvv'!$B$1:$AG$700,MATCH(F$1,'Justerad allokering kvv'!$B$1:$AF$1,0),FALSE)))</f>
        <v>0</v>
      </c>
      <c r="G147">
        <f>IF($B147=" ","",IF(ISERROR(1/VLOOKUP($B147,'Justerad allokering kvv'!$B$1:$AG$700,MATCH(G$1,'Justerad allokering kvv'!$B$1:$AF$1,0),FALSE)),VLOOKUP($B147,'Allokerad kvv'!$B$2:$AV$700,MATCH(G$1,'Allokerad kvv'!$B$1:$AV$1,0),FALSE),VLOOKUP($B147,'Justerad allokering kvv'!$B$1:$AG$700,MATCH(G$1,'Justerad allokering kvv'!$B$1:$AF$1,0),FALSE)))</f>
        <v>0</v>
      </c>
      <c r="H147">
        <f>IF($B147=" ","",IF(ISERROR(1/VLOOKUP($B147,'Justerad allokering kvv'!$B$1:$AG$700,MATCH(H$1,'Justerad allokering kvv'!$B$1:$AF$1,0),FALSE)),VLOOKUP($B147,'Allokerad kvv'!$B$2:$AV$700,MATCH(H$1,'Allokerad kvv'!$B$1:$AV$1,0),FALSE),VLOOKUP($B147,'Justerad allokering kvv'!$B$1:$AG$700,MATCH(H$1,'Justerad allokering kvv'!$B$1:$AF$1,0),FALSE)))</f>
        <v>0</v>
      </c>
      <c r="I147">
        <f>IF($B147=" ","",IF(ISERROR(1/VLOOKUP($B147,'Justerad allokering kvv'!$B$1:$AG$700,MATCH(I$1,'Justerad allokering kvv'!$B$1:$AF$1,0),FALSE)),VLOOKUP($B147,'Allokerad kvv'!$B$2:$AV$700,MATCH(I$1,'Allokerad kvv'!$B$1:$AV$1,0),FALSE),VLOOKUP($B147,'Justerad allokering kvv'!$B$1:$AG$700,MATCH(I$1,'Justerad allokering kvv'!$B$1:$AF$1,0),FALSE)))</f>
        <v>0</v>
      </c>
      <c r="J147">
        <f>IF($B147=" ","",IF(ISERROR(1/VLOOKUP($B147,'Justerad allokering kvv'!$B$1:$AG$700,MATCH(J$1,'Justerad allokering kvv'!$B$1:$AF$1,0),FALSE)),VLOOKUP($B147,'Allokerad kvv'!$B$2:$AV$700,MATCH(J$1,'Allokerad kvv'!$B$1:$AV$1,0),FALSE),VLOOKUP($B147,'Justerad allokering kvv'!$B$1:$AG$700,MATCH(J$1,'Justerad allokering kvv'!$B$1:$AF$1,0),FALSE)))</f>
        <v>0</v>
      </c>
      <c r="K147">
        <f>IF($B147=" ","",IF(ISERROR(1/VLOOKUP($B147,'Justerad allokering kvv'!$B$1:$AG$700,MATCH(K$1,'Justerad allokering kvv'!$B$1:$AF$1,0),FALSE)),VLOOKUP($B147,'Allokerad kvv'!$B$2:$AV$700,MATCH(K$1,'Allokerad kvv'!$B$1:$AV$1,0),FALSE),VLOOKUP($B147,'Justerad allokering kvv'!$B$1:$AG$700,MATCH(K$1,'Justerad allokering kvv'!$B$1:$AF$1,0),FALSE)))</f>
        <v>0</v>
      </c>
      <c r="L147">
        <f>IF($B147=" ","",IF(ISERROR(1/VLOOKUP($B147,'Justerad allokering kvv'!$B$1:$AG$700,MATCH(L$1,'Justerad allokering kvv'!$B$1:$AF$1,0),FALSE)),VLOOKUP($B147,'Allokerad kvv'!$B$2:$AV$700,MATCH(L$1,'Allokerad kvv'!$B$1:$AV$1,0),FALSE),VLOOKUP($B147,'Justerad allokering kvv'!$B$1:$AG$700,MATCH(L$1,'Justerad allokering kvv'!$B$1:$AF$1,0),FALSE)))</f>
        <v>0</v>
      </c>
      <c r="M147">
        <f>IF($B147=" ","",IF(ISERROR(1/VLOOKUP($B147,'Justerad allokering kvv'!$B$1:$AG$700,MATCH(M$1,'Justerad allokering kvv'!$B$1:$AF$1,0),FALSE)),VLOOKUP($B147,'Allokerad kvv'!$B$2:$AV$700,MATCH(M$1,'Allokerad kvv'!$B$1:$AV$1,0),FALSE),VLOOKUP($B147,'Justerad allokering kvv'!$B$1:$AG$700,MATCH(M$1,'Justerad allokering kvv'!$B$1:$AF$1,0),FALSE)))</f>
        <v>0</v>
      </c>
      <c r="N147">
        <f>IF($B147=" ","",IF(ISERROR(1/VLOOKUP($B147,'Justerad allokering kvv'!$B$1:$AG$700,MATCH(N$1,'Justerad allokering kvv'!$B$1:$AF$1,0),FALSE)),VLOOKUP($B147,'Allokerad kvv'!$B$2:$AV$700,MATCH(N$1,'Allokerad kvv'!$B$1:$AV$1,0),FALSE),VLOOKUP($B147,'Justerad allokering kvv'!$B$1:$AG$700,MATCH(N$1,'Justerad allokering kvv'!$B$1:$AF$1,0),FALSE)))</f>
        <v>0</v>
      </c>
      <c r="O147">
        <f>IF($B147=" ","",IF(ISERROR(1/VLOOKUP($B147,'Justerad allokering kvv'!$B$1:$AG$700,MATCH(O$1,'Justerad allokering kvv'!$B$1:$AF$1,0),FALSE)),VLOOKUP($B147,'Allokerad kvv'!$B$2:$AV$700,MATCH(O$1,'Allokerad kvv'!$B$1:$AV$1,0),FALSE),VLOOKUP($B147,'Justerad allokering kvv'!$B$1:$AG$700,MATCH(O$1,'Justerad allokering kvv'!$B$1:$AF$1,0),FALSE)))</f>
        <v>0</v>
      </c>
      <c r="P147">
        <f>IF($B147=" ","",IF(ISERROR(1/VLOOKUP($B147,'Justerad allokering kvv'!$B$1:$AG$700,MATCH(P$1,'Justerad allokering kvv'!$B$1:$AF$1,0),FALSE)),VLOOKUP($B147,'Allokerad kvv'!$B$2:$AV$700,MATCH(P$1,'Allokerad kvv'!$B$1:$AV$1,0),FALSE),VLOOKUP($B147,'Justerad allokering kvv'!$B$1:$AG$700,MATCH(P$1,'Justerad allokering kvv'!$B$1:$AF$1,0),FALSE)))</f>
        <v>0</v>
      </c>
      <c r="Q147">
        <f>IF($B147=" ","",IF(ISERROR(1/VLOOKUP($B147,'Justerad allokering kvv'!$B$1:$AG$700,MATCH(Q$1,'Justerad allokering kvv'!$B$1:$AF$1,0),FALSE)),VLOOKUP($B147,'Allokerad kvv'!$B$2:$AV$700,MATCH(Q$1,'Allokerad kvv'!$B$1:$AV$1,0),FALSE),VLOOKUP($B147,'Justerad allokering kvv'!$B$1:$AG$700,MATCH(Q$1,'Justerad allokering kvv'!$B$1:$AF$1,0),FALSE)))</f>
        <v>0</v>
      </c>
      <c r="R147">
        <f>IF($B147=" ","",IF(ISERROR(1/VLOOKUP($B147,'Justerad allokering kvv'!$B$1:$AG$700,MATCH(R$1,'Justerad allokering kvv'!$B$1:$AF$1,0),FALSE)),VLOOKUP($B147,'Allokerad kvv'!$B$2:$AV$700,MATCH(R$1,'Allokerad kvv'!$B$1:$AV$1,0),FALSE),VLOOKUP($B147,'Justerad allokering kvv'!$B$1:$AG$700,MATCH(R$1,'Justerad allokering kvv'!$B$1:$AF$1,0),FALSE)))</f>
        <v>0</v>
      </c>
      <c r="S147">
        <f>IF($B147=" ","",IF(ISERROR(1/VLOOKUP($B147,'Justerad allokering kvv'!$B$1:$AG$700,MATCH(S$1,'Justerad allokering kvv'!$B$1:$AF$1,0),FALSE)),VLOOKUP($B147,'Allokerad kvv'!$B$2:$AV$700,MATCH(S$1,'Allokerad kvv'!$B$1:$AV$1,0),FALSE),VLOOKUP($B147,'Justerad allokering kvv'!$B$1:$AG$700,MATCH(S$1,'Justerad allokering kvv'!$B$1:$AF$1,0),FALSE)))</f>
        <v>0</v>
      </c>
      <c r="T147">
        <f>IF($B147=" ","",IF(ISERROR(1/VLOOKUP($B147,'Justerad allokering kvv'!$B$1:$AG$700,MATCH(T$1,'Justerad allokering kvv'!$B$1:$AF$1,0),FALSE)),VLOOKUP($B147,'Allokerad kvv'!$B$2:$AV$700,MATCH(T$1,'Allokerad kvv'!$B$1:$AV$1,0),FALSE),VLOOKUP($B147,'Justerad allokering kvv'!$B$1:$AG$700,MATCH(T$1,'Justerad allokering kvv'!$B$1:$AF$1,0),FALSE)))</f>
        <v>0</v>
      </c>
      <c r="U147">
        <f>IF($B147=" ","",IF(ISERROR(1/VLOOKUP($B147,'Justerad allokering kvv'!$B$1:$AG$700,MATCH(U$1,'Justerad allokering kvv'!$B$1:$AF$1,0),FALSE)),VLOOKUP($B147,'Allokerad kvv'!$B$2:$AV$700,MATCH(U$1,'Allokerad kvv'!$B$1:$AV$1,0),FALSE),VLOOKUP($B147,'Justerad allokering kvv'!$B$1:$AG$700,MATCH(U$1,'Justerad allokering kvv'!$B$1:$AF$1,0),FALSE)))</f>
        <v>0</v>
      </c>
      <c r="V147">
        <f>IF($B147=" ","",IF(ISERROR(1/VLOOKUP($B147,'Justerad allokering kvv'!$B$1:$AG$700,MATCH(V$1,'Justerad allokering kvv'!$B$1:$AF$1,0),FALSE)),VLOOKUP($B147,'Allokerad kvv'!$B$2:$AV$700,MATCH(V$1,'Allokerad kvv'!$B$1:$AV$1,0),FALSE),VLOOKUP($B147,'Justerad allokering kvv'!$B$1:$AG$700,MATCH(V$1,'Justerad allokering kvv'!$B$1:$AF$1,0),FALSE)))</f>
        <v>0</v>
      </c>
      <c r="W147">
        <f>IF($B147=" ","",IF(ISERROR(1/VLOOKUP($B147,'Justerad allokering kvv'!$B$1:$AG$700,MATCH(W$1,'Justerad allokering kvv'!$B$1:$AF$1,0),FALSE)),VLOOKUP($B147,'Allokerad kvv'!$B$2:$AV$700,MATCH(W$1,'Allokerad kvv'!$B$1:$AV$1,0),FALSE),VLOOKUP($B147,'Justerad allokering kvv'!$B$1:$AG$700,MATCH(W$1,'Justerad allokering kvv'!$B$1:$AF$1,0),FALSE)))</f>
        <v>0</v>
      </c>
      <c r="X147">
        <f>IF($B147=" ","",IF(ISERROR(1/VLOOKUP($B147,'Justerad allokering kvv'!$B$1:$AG$700,MATCH(X$1,'Justerad allokering kvv'!$B$1:$AF$1,0),FALSE)),VLOOKUP($B147,'Allokerad kvv'!$B$2:$AV$700,MATCH(X$1,'Allokerad kvv'!$B$1:$AV$1,0),FALSE),VLOOKUP($B147,'Justerad allokering kvv'!$B$1:$AG$700,MATCH(X$1,'Justerad allokering kvv'!$B$1:$AF$1,0),FALSE)))</f>
        <v>0</v>
      </c>
      <c r="Y147">
        <f>IF($B147=" ","",IF(ISERROR(1/VLOOKUP($B147,'Justerad allokering kvv'!$B$1:$AG$700,MATCH(Y$1,'Justerad allokering kvv'!$B$1:$AF$1,0),FALSE)),VLOOKUP($B147,'Allokerad kvv'!$B$2:$AV$700,MATCH(Y$1,'Allokerad kvv'!$B$1:$AV$1,0),FALSE),VLOOKUP($B147,'Justerad allokering kvv'!$B$1:$AG$700,MATCH(Y$1,'Justerad allokering kvv'!$B$1:$AF$1,0),FALSE)))</f>
        <v>0</v>
      </c>
      <c r="AB147">
        <f>IFERROR(VLOOKUP($B147,Kraftvärmeprod!$B$1:$AO$424,MATCH("Tillförd energi från rökgaskondensering (GWh)",Kraftvärmeprod!$B$1:$AG$1,0),FALSE)/1,0)</f>
        <v>0</v>
      </c>
      <c r="AE147" s="122">
        <f t="shared" si="8"/>
        <v>0</v>
      </c>
      <c r="AG147">
        <f t="shared" si="9"/>
        <v>0</v>
      </c>
      <c r="AH147">
        <f t="shared" si="10"/>
        <v>0</v>
      </c>
      <c r="AI147" t="str">
        <f>IF(AH147=0,"",AH147/VLOOKUP(B147,Kraftvärmeprod!$B$1:$BC$480,MATCH("Summa tillförd energi exklusive rökgaskondensering",Kraftvärmeprod!$B$1:$BC$1,0),FALSE))</f>
        <v/>
      </c>
      <c r="AK147">
        <f t="shared" si="11"/>
        <v>0</v>
      </c>
    </row>
    <row r="148" spans="1:37" x14ac:dyDescent="0.25">
      <c r="A148" s="2" t="s">
        <v>231</v>
      </c>
      <c r="B148" s="2" t="s">
        <v>234</v>
      </c>
      <c r="C148">
        <f>IF($B148=" ","",IF(ISERROR(1/VLOOKUP($B148,'Justerad allokering kvv'!$B$1:$AG$700,MATCH(C$1,'Justerad allokering kvv'!$B$1:$AF$1,0),FALSE)),VLOOKUP($B148,'Allokerad kvv'!$B$2:$AV$700,MATCH(C$1,'Allokerad kvv'!$B$1:$AV$1,0),FALSE),VLOOKUP($B148,'Justerad allokering kvv'!$B$1:$AG$700,MATCH(C$1,'Justerad allokering kvv'!$B$1:$AF$1,0),FALSE)))</f>
        <v>0</v>
      </c>
      <c r="D148">
        <f>IF($B148=" ","",IF(ISERROR(1/VLOOKUP($B148,'Justerad allokering kvv'!$B$1:$AG$700,MATCH(D$1,'Justerad allokering kvv'!$B$1:$AF$1,0),FALSE)),VLOOKUP($B148,'Allokerad kvv'!$B$2:$AV$700,MATCH(D$1,'Allokerad kvv'!$B$1:$AV$1,0),FALSE),VLOOKUP($B148,'Justerad allokering kvv'!$B$1:$AG$700,MATCH(D$1,'Justerad allokering kvv'!$B$1:$AF$1,0),FALSE)))</f>
        <v>0</v>
      </c>
      <c r="E148">
        <f>IF($B148=" ","",IF(ISERROR(1/VLOOKUP($B148,'Justerad allokering kvv'!$B$1:$AG$700,MATCH(E$1,'Justerad allokering kvv'!$B$1:$AF$1,0),FALSE)),VLOOKUP($B148,'Allokerad kvv'!$B$2:$AV$700,MATCH(E$1,'Allokerad kvv'!$B$1:$AV$1,0),FALSE),VLOOKUP($B148,'Justerad allokering kvv'!$B$1:$AG$700,MATCH(E$1,'Justerad allokering kvv'!$B$1:$AF$1,0),FALSE)))</f>
        <v>0</v>
      </c>
      <c r="F148">
        <f>IF($B148=" ","",IF(ISERROR(1/VLOOKUP($B148,'Justerad allokering kvv'!$B$1:$AG$700,MATCH(F$1,'Justerad allokering kvv'!$B$1:$AF$1,0),FALSE)),VLOOKUP($B148,'Allokerad kvv'!$B$2:$AV$700,MATCH(F$1,'Allokerad kvv'!$B$1:$AV$1,0),FALSE),VLOOKUP($B148,'Justerad allokering kvv'!$B$1:$AG$700,MATCH(F$1,'Justerad allokering kvv'!$B$1:$AF$1,0),FALSE)))</f>
        <v>0</v>
      </c>
      <c r="G148">
        <f>IF($B148=" ","",IF(ISERROR(1/VLOOKUP($B148,'Justerad allokering kvv'!$B$1:$AG$700,MATCH(G$1,'Justerad allokering kvv'!$B$1:$AF$1,0),FALSE)),VLOOKUP($B148,'Allokerad kvv'!$B$2:$AV$700,MATCH(G$1,'Allokerad kvv'!$B$1:$AV$1,0),FALSE),VLOOKUP($B148,'Justerad allokering kvv'!$B$1:$AG$700,MATCH(G$1,'Justerad allokering kvv'!$B$1:$AF$1,0),FALSE)))</f>
        <v>0</v>
      </c>
      <c r="H148">
        <f>IF($B148=" ","",IF(ISERROR(1/VLOOKUP($B148,'Justerad allokering kvv'!$B$1:$AG$700,MATCH(H$1,'Justerad allokering kvv'!$B$1:$AF$1,0),FALSE)),VLOOKUP($B148,'Allokerad kvv'!$B$2:$AV$700,MATCH(H$1,'Allokerad kvv'!$B$1:$AV$1,0),FALSE),VLOOKUP($B148,'Justerad allokering kvv'!$B$1:$AG$700,MATCH(H$1,'Justerad allokering kvv'!$B$1:$AF$1,0),FALSE)))</f>
        <v>0</v>
      </c>
      <c r="I148">
        <f>IF($B148=" ","",IF(ISERROR(1/VLOOKUP($B148,'Justerad allokering kvv'!$B$1:$AG$700,MATCH(I$1,'Justerad allokering kvv'!$B$1:$AF$1,0),FALSE)),VLOOKUP($B148,'Allokerad kvv'!$B$2:$AV$700,MATCH(I$1,'Allokerad kvv'!$B$1:$AV$1,0),FALSE),VLOOKUP($B148,'Justerad allokering kvv'!$B$1:$AG$700,MATCH(I$1,'Justerad allokering kvv'!$B$1:$AF$1,0),FALSE)))</f>
        <v>0</v>
      </c>
      <c r="J148">
        <f>IF($B148=" ","",IF(ISERROR(1/VLOOKUP($B148,'Justerad allokering kvv'!$B$1:$AG$700,MATCH(J$1,'Justerad allokering kvv'!$B$1:$AF$1,0),FALSE)),VLOOKUP($B148,'Allokerad kvv'!$B$2:$AV$700,MATCH(J$1,'Allokerad kvv'!$B$1:$AV$1,0),FALSE),VLOOKUP($B148,'Justerad allokering kvv'!$B$1:$AG$700,MATCH(J$1,'Justerad allokering kvv'!$B$1:$AF$1,0),FALSE)))</f>
        <v>0</v>
      </c>
      <c r="K148">
        <f>IF($B148=" ","",IF(ISERROR(1/VLOOKUP($B148,'Justerad allokering kvv'!$B$1:$AG$700,MATCH(K$1,'Justerad allokering kvv'!$B$1:$AF$1,0),FALSE)),VLOOKUP($B148,'Allokerad kvv'!$B$2:$AV$700,MATCH(K$1,'Allokerad kvv'!$B$1:$AV$1,0),FALSE),VLOOKUP($B148,'Justerad allokering kvv'!$B$1:$AG$700,MATCH(K$1,'Justerad allokering kvv'!$B$1:$AF$1,0),FALSE)))</f>
        <v>0</v>
      </c>
      <c r="L148">
        <f>IF($B148=" ","",IF(ISERROR(1/VLOOKUP($B148,'Justerad allokering kvv'!$B$1:$AG$700,MATCH(L$1,'Justerad allokering kvv'!$B$1:$AF$1,0),FALSE)),VLOOKUP($B148,'Allokerad kvv'!$B$2:$AV$700,MATCH(L$1,'Allokerad kvv'!$B$1:$AV$1,0),FALSE),VLOOKUP($B148,'Justerad allokering kvv'!$B$1:$AG$700,MATCH(L$1,'Justerad allokering kvv'!$B$1:$AF$1,0),FALSE)))</f>
        <v>0</v>
      </c>
      <c r="M148">
        <f>IF($B148=" ","",IF(ISERROR(1/VLOOKUP($B148,'Justerad allokering kvv'!$B$1:$AG$700,MATCH(M$1,'Justerad allokering kvv'!$B$1:$AF$1,0),FALSE)),VLOOKUP($B148,'Allokerad kvv'!$B$2:$AV$700,MATCH(M$1,'Allokerad kvv'!$B$1:$AV$1,0),FALSE),VLOOKUP($B148,'Justerad allokering kvv'!$B$1:$AG$700,MATCH(M$1,'Justerad allokering kvv'!$B$1:$AF$1,0),FALSE)))</f>
        <v>0</v>
      </c>
      <c r="N148">
        <f>IF($B148=" ","",IF(ISERROR(1/VLOOKUP($B148,'Justerad allokering kvv'!$B$1:$AG$700,MATCH(N$1,'Justerad allokering kvv'!$B$1:$AF$1,0),FALSE)),VLOOKUP($B148,'Allokerad kvv'!$B$2:$AV$700,MATCH(N$1,'Allokerad kvv'!$B$1:$AV$1,0),FALSE),VLOOKUP($B148,'Justerad allokering kvv'!$B$1:$AG$700,MATCH(N$1,'Justerad allokering kvv'!$B$1:$AF$1,0),FALSE)))</f>
        <v>0</v>
      </c>
      <c r="O148">
        <f>IF($B148=" ","",IF(ISERROR(1/VLOOKUP($B148,'Justerad allokering kvv'!$B$1:$AG$700,MATCH(O$1,'Justerad allokering kvv'!$B$1:$AF$1,0),FALSE)),VLOOKUP($B148,'Allokerad kvv'!$B$2:$AV$700,MATCH(O$1,'Allokerad kvv'!$B$1:$AV$1,0),FALSE),VLOOKUP($B148,'Justerad allokering kvv'!$B$1:$AG$700,MATCH(O$1,'Justerad allokering kvv'!$B$1:$AF$1,0),FALSE)))</f>
        <v>0</v>
      </c>
      <c r="P148">
        <f>IF($B148=" ","",IF(ISERROR(1/VLOOKUP($B148,'Justerad allokering kvv'!$B$1:$AG$700,MATCH(P$1,'Justerad allokering kvv'!$B$1:$AF$1,0),FALSE)),VLOOKUP($B148,'Allokerad kvv'!$B$2:$AV$700,MATCH(P$1,'Allokerad kvv'!$B$1:$AV$1,0),FALSE),VLOOKUP($B148,'Justerad allokering kvv'!$B$1:$AG$700,MATCH(P$1,'Justerad allokering kvv'!$B$1:$AF$1,0),FALSE)))</f>
        <v>0</v>
      </c>
      <c r="Q148">
        <f>IF($B148=" ","",IF(ISERROR(1/VLOOKUP($B148,'Justerad allokering kvv'!$B$1:$AG$700,MATCH(Q$1,'Justerad allokering kvv'!$B$1:$AF$1,0),FALSE)),VLOOKUP($B148,'Allokerad kvv'!$B$2:$AV$700,MATCH(Q$1,'Allokerad kvv'!$B$1:$AV$1,0),FALSE),VLOOKUP($B148,'Justerad allokering kvv'!$B$1:$AG$700,MATCH(Q$1,'Justerad allokering kvv'!$B$1:$AF$1,0),FALSE)))</f>
        <v>0</v>
      </c>
      <c r="R148">
        <f>IF($B148=" ","",IF(ISERROR(1/VLOOKUP($B148,'Justerad allokering kvv'!$B$1:$AG$700,MATCH(R$1,'Justerad allokering kvv'!$B$1:$AF$1,0),FALSE)),VLOOKUP($B148,'Allokerad kvv'!$B$2:$AV$700,MATCH(R$1,'Allokerad kvv'!$B$1:$AV$1,0),FALSE),VLOOKUP($B148,'Justerad allokering kvv'!$B$1:$AG$700,MATCH(R$1,'Justerad allokering kvv'!$B$1:$AF$1,0),FALSE)))</f>
        <v>0</v>
      </c>
      <c r="S148">
        <f>IF($B148=" ","",IF(ISERROR(1/VLOOKUP($B148,'Justerad allokering kvv'!$B$1:$AG$700,MATCH(S$1,'Justerad allokering kvv'!$B$1:$AF$1,0),FALSE)),VLOOKUP($B148,'Allokerad kvv'!$B$2:$AV$700,MATCH(S$1,'Allokerad kvv'!$B$1:$AV$1,0),FALSE),VLOOKUP($B148,'Justerad allokering kvv'!$B$1:$AG$700,MATCH(S$1,'Justerad allokering kvv'!$B$1:$AF$1,0),FALSE)))</f>
        <v>0</v>
      </c>
      <c r="T148">
        <f>IF($B148=" ","",IF(ISERROR(1/VLOOKUP($B148,'Justerad allokering kvv'!$B$1:$AG$700,MATCH(T$1,'Justerad allokering kvv'!$B$1:$AF$1,0),FALSE)),VLOOKUP($B148,'Allokerad kvv'!$B$2:$AV$700,MATCH(T$1,'Allokerad kvv'!$B$1:$AV$1,0),FALSE),VLOOKUP($B148,'Justerad allokering kvv'!$B$1:$AG$700,MATCH(T$1,'Justerad allokering kvv'!$B$1:$AF$1,0),FALSE)))</f>
        <v>0</v>
      </c>
      <c r="U148">
        <f>IF($B148=" ","",IF(ISERROR(1/VLOOKUP($B148,'Justerad allokering kvv'!$B$1:$AG$700,MATCH(U$1,'Justerad allokering kvv'!$B$1:$AF$1,0),FALSE)),VLOOKUP($B148,'Allokerad kvv'!$B$2:$AV$700,MATCH(U$1,'Allokerad kvv'!$B$1:$AV$1,0),FALSE),VLOOKUP($B148,'Justerad allokering kvv'!$B$1:$AG$700,MATCH(U$1,'Justerad allokering kvv'!$B$1:$AF$1,0),FALSE)))</f>
        <v>0</v>
      </c>
      <c r="V148">
        <f>IF($B148=" ","",IF(ISERROR(1/VLOOKUP($B148,'Justerad allokering kvv'!$B$1:$AG$700,MATCH(V$1,'Justerad allokering kvv'!$B$1:$AF$1,0),FALSE)),VLOOKUP($B148,'Allokerad kvv'!$B$2:$AV$700,MATCH(V$1,'Allokerad kvv'!$B$1:$AV$1,0),FALSE),VLOOKUP($B148,'Justerad allokering kvv'!$B$1:$AG$700,MATCH(V$1,'Justerad allokering kvv'!$B$1:$AF$1,0),FALSE)))</f>
        <v>0</v>
      </c>
      <c r="W148">
        <f>IF($B148=" ","",IF(ISERROR(1/VLOOKUP($B148,'Justerad allokering kvv'!$B$1:$AG$700,MATCH(W$1,'Justerad allokering kvv'!$B$1:$AF$1,0),FALSE)),VLOOKUP($B148,'Allokerad kvv'!$B$2:$AV$700,MATCH(W$1,'Allokerad kvv'!$B$1:$AV$1,0),FALSE),VLOOKUP($B148,'Justerad allokering kvv'!$B$1:$AG$700,MATCH(W$1,'Justerad allokering kvv'!$B$1:$AF$1,0),FALSE)))</f>
        <v>0</v>
      </c>
      <c r="X148">
        <f>IF($B148=" ","",IF(ISERROR(1/VLOOKUP($B148,'Justerad allokering kvv'!$B$1:$AG$700,MATCH(X$1,'Justerad allokering kvv'!$B$1:$AF$1,0),FALSE)),VLOOKUP($B148,'Allokerad kvv'!$B$2:$AV$700,MATCH(X$1,'Allokerad kvv'!$B$1:$AV$1,0),FALSE),VLOOKUP($B148,'Justerad allokering kvv'!$B$1:$AG$700,MATCH(X$1,'Justerad allokering kvv'!$B$1:$AF$1,0),FALSE)))</f>
        <v>0</v>
      </c>
      <c r="Y148">
        <f>IF($B148=" ","",IF(ISERROR(1/VLOOKUP($B148,'Justerad allokering kvv'!$B$1:$AG$700,MATCH(Y$1,'Justerad allokering kvv'!$B$1:$AF$1,0),FALSE)),VLOOKUP($B148,'Allokerad kvv'!$B$2:$AV$700,MATCH(Y$1,'Allokerad kvv'!$B$1:$AV$1,0),FALSE),VLOOKUP($B148,'Justerad allokering kvv'!$B$1:$AG$700,MATCH(Y$1,'Justerad allokering kvv'!$B$1:$AF$1,0),FALSE)))</f>
        <v>0</v>
      </c>
      <c r="AB148">
        <f>IFERROR(VLOOKUP($B148,Kraftvärmeprod!$B$1:$AO$424,MATCH("Tillförd energi från rökgaskondensering (GWh)",Kraftvärmeprod!$B$1:$AG$1,0),FALSE)/1,0)</f>
        <v>0</v>
      </c>
      <c r="AE148" s="122">
        <f t="shared" si="8"/>
        <v>0</v>
      </c>
      <c r="AG148">
        <f t="shared" si="9"/>
        <v>0</v>
      </c>
      <c r="AH148">
        <f t="shared" si="10"/>
        <v>0</v>
      </c>
      <c r="AI148" t="str">
        <f>IF(AH148=0,"",AH148/VLOOKUP(B148,Kraftvärmeprod!$B$1:$BC$480,MATCH("Summa tillförd energi exklusive rökgaskondensering",Kraftvärmeprod!$B$1:$BC$1,0),FALSE))</f>
        <v/>
      </c>
      <c r="AK148">
        <f t="shared" si="11"/>
        <v>0</v>
      </c>
    </row>
    <row r="149" spans="1:37" x14ac:dyDescent="0.25">
      <c r="A149" s="2" t="s">
        <v>231</v>
      </c>
      <c r="B149" s="2" t="s">
        <v>235</v>
      </c>
      <c r="C149">
        <f>IF($B149=" ","",IF(ISERROR(1/VLOOKUP($B149,'Justerad allokering kvv'!$B$1:$AG$700,MATCH(C$1,'Justerad allokering kvv'!$B$1:$AF$1,0),FALSE)),VLOOKUP($B149,'Allokerad kvv'!$B$2:$AV$700,MATCH(C$1,'Allokerad kvv'!$B$1:$AV$1,0),FALSE),VLOOKUP($B149,'Justerad allokering kvv'!$B$1:$AG$700,MATCH(C$1,'Justerad allokering kvv'!$B$1:$AF$1,0),FALSE)))</f>
        <v>0</v>
      </c>
      <c r="D149">
        <f>IF($B149=" ","",IF(ISERROR(1/VLOOKUP($B149,'Justerad allokering kvv'!$B$1:$AG$700,MATCH(D$1,'Justerad allokering kvv'!$B$1:$AF$1,0),FALSE)),VLOOKUP($B149,'Allokerad kvv'!$B$2:$AV$700,MATCH(D$1,'Allokerad kvv'!$B$1:$AV$1,0),FALSE),VLOOKUP($B149,'Justerad allokering kvv'!$B$1:$AG$700,MATCH(D$1,'Justerad allokering kvv'!$B$1:$AF$1,0),FALSE)))</f>
        <v>0</v>
      </c>
      <c r="E149">
        <f>IF($B149=" ","",IF(ISERROR(1/VLOOKUP($B149,'Justerad allokering kvv'!$B$1:$AG$700,MATCH(E$1,'Justerad allokering kvv'!$B$1:$AF$1,0),FALSE)),VLOOKUP($B149,'Allokerad kvv'!$B$2:$AV$700,MATCH(E$1,'Allokerad kvv'!$B$1:$AV$1,0),FALSE),VLOOKUP($B149,'Justerad allokering kvv'!$B$1:$AG$700,MATCH(E$1,'Justerad allokering kvv'!$B$1:$AF$1,0),FALSE)))</f>
        <v>39.017099999999999</v>
      </c>
      <c r="F149">
        <f>IF($B149=" ","",IF(ISERROR(1/VLOOKUP($B149,'Justerad allokering kvv'!$B$1:$AG$700,MATCH(F$1,'Justerad allokering kvv'!$B$1:$AF$1,0),FALSE)),VLOOKUP($B149,'Allokerad kvv'!$B$2:$AV$700,MATCH(F$1,'Allokerad kvv'!$B$1:$AV$1,0),FALSE),VLOOKUP($B149,'Justerad allokering kvv'!$B$1:$AG$700,MATCH(F$1,'Justerad allokering kvv'!$B$1:$AF$1,0),FALSE)))</f>
        <v>0</v>
      </c>
      <c r="G149">
        <f>IF($B149=" ","",IF(ISERROR(1/VLOOKUP($B149,'Justerad allokering kvv'!$B$1:$AG$700,MATCH(G$1,'Justerad allokering kvv'!$B$1:$AF$1,0),FALSE)),VLOOKUP($B149,'Allokerad kvv'!$B$2:$AV$700,MATCH(G$1,'Allokerad kvv'!$B$1:$AV$1,0),FALSE),VLOOKUP($B149,'Justerad allokering kvv'!$B$1:$AG$700,MATCH(G$1,'Justerad allokering kvv'!$B$1:$AF$1,0),FALSE)))</f>
        <v>0</v>
      </c>
      <c r="H149">
        <f>IF($B149=" ","",IF(ISERROR(1/VLOOKUP($B149,'Justerad allokering kvv'!$B$1:$AG$700,MATCH(H$1,'Justerad allokering kvv'!$B$1:$AF$1,0),FALSE)),VLOOKUP($B149,'Allokerad kvv'!$B$2:$AV$700,MATCH(H$1,'Allokerad kvv'!$B$1:$AV$1,0),FALSE),VLOOKUP($B149,'Justerad allokering kvv'!$B$1:$AG$700,MATCH(H$1,'Justerad allokering kvv'!$B$1:$AF$1,0),FALSE)))</f>
        <v>0</v>
      </c>
      <c r="I149">
        <f>IF($B149=" ","",IF(ISERROR(1/VLOOKUP($B149,'Justerad allokering kvv'!$B$1:$AG$700,MATCH(I$1,'Justerad allokering kvv'!$B$1:$AF$1,0),FALSE)),VLOOKUP($B149,'Allokerad kvv'!$B$2:$AV$700,MATCH(I$1,'Allokerad kvv'!$B$1:$AV$1,0),FALSE),VLOOKUP($B149,'Justerad allokering kvv'!$B$1:$AG$700,MATCH(I$1,'Justerad allokering kvv'!$B$1:$AF$1,0),FALSE)))</f>
        <v>0</v>
      </c>
      <c r="J149">
        <f>IF($B149=" ","",IF(ISERROR(1/VLOOKUP($B149,'Justerad allokering kvv'!$B$1:$AG$700,MATCH(J$1,'Justerad allokering kvv'!$B$1:$AF$1,0),FALSE)),VLOOKUP($B149,'Allokerad kvv'!$B$2:$AV$700,MATCH(J$1,'Allokerad kvv'!$B$1:$AV$1,0),FALSE),VLOOKUP($B149,'Justerad allokering kvv'!$B$1:$AG$700,MATCH(J$1,'Justerad allokering kvv'!$B$1:$AF$1,0),FALSE)))</f>
        <v>16.2928</v>
      </c>
      <c r="K149">
        <f>IF($B149=" ","",IF(ISERROR(1/VLOOKUP($B149,'Justerad allokering kvv'!$B$1:$AG$700,MATCH(K$1,'Justerad allokering kvv'!$B$1:$AF$1,0),FALSE)),VLOOKUP($B149,'Allokerad kvv'!$B$2:$AV$700,MATCH(K$1,'Allokerad kvv'!$B$1:$AV$1,0),FALSE),VLOOKUP($B149,'Justerad allokering kvv'!$B$1:$AG$700,MATCH(K$1,'Justerad allokering kvv'!$B$1:$AF$1,0),FALSE)))</f>
        <v>0</v>
      </c>
      <c r="L149">
        <f>IF($B149=" ","",IF(ISERROR(1/VLOOKUP($B149,'Justerad allokering kvv'!$B$1:$AG$700,MATCH(L$1,'Justerad allokering kvv'!$B$1:$AF$1,0),FALSE)),VLOOKUP($B149,'Allokerad kvv'!$B$2:$AV$700,MATCH(L$1,'Allokerad kvv'!$B$1:$AV$1,0),FALSE),VLOOKUP($B149,'Justerad allokering kvv'!$B$1:$AG$700,MATCH(L$1,'Justerad allokering kvv'!$B$1:$AF$1,0),FALSE)))</f>
        <v>45.877200000000002</v>
      </c>
      <c r="M149">
        <f>IF($B149=" ","",IF(ISERROR(1/VLOOKUP($B149,'Justerad allokering kvv'!$B$1:$AG$700,MATCH(M$1,'Justerad allokering kvv'!$B$1:$AF$1,0),FALSE)),VLOOKUP($B149,'Allokerad kvv'!$B$2:$AV$700,MATCH(M$1,'Allokerad kvv'!$B$1:$AV$1,0),FALSE),VLOOKUP($B149,'Justerad allokering kvv'!$B$1:$AG$700,MATCH(M$1,'Justerad allokering kvv'!$B$1:$AF$1,0),FALSE)))</f>
        <v>26.154299999999999</v>
      </c>
      <c r="N149">
        <f>IF($B149=" ","",IF(ISERROR(1/VLOOKUP($B149,'Justerad allokering kvv'!$B$1:$AG$700,MATCH(N$1,'Justerad allokering kvv'!$B$1:$AF$1,0),FALSE)),VLOOKUP($B149,'Allokerad kvv'!$B$2:$AV$700,MATCH(N$1,'Allokerad kvv'!$B$1:$AV$1,0),FALSE),VLOOKUP($B149,'Justerad allokering kvv'!$B$1:$AG$700,MATCH(N$1,'Justerad allokering kvv'!$B$1:$AF$1,0),FALSE)))</f>
        <v>82.750500000000002</v>
      </c>
      <c r="O149">
        <f>IF($B149=" ","",IF(ISERROR(1/VLOOKUP($B149,'Justerad allokering kvv'!$B$1:$AG$700,MATCH(O$1,'Justerad allokering kvv'!$B$1:$AF$1,0),FALSE)),VLOOKUP($B149,'Allokerad kvv'!$B$2:$AV$700,MATCH(O$1,'Allokerad kvv'!$B$1:$AV$1,0),FALSE),VLOOKUP($B149,'Justerad allokering kvv'!$B$1:$AG$700,MATCH(O$1,'Justerad allokering kvv'!$B$1:$AF$1,0),FALSE)))</f>
        <v>0</v>
      </c>
      <c r="P149">
        <f>IF($B149=" ","",IF(ISERROR(1/VLOOKUP($B149,'Justerad allokering kvv'!$B$1:$AG$700,MATCH(P$1,'Justerad allokering kvv'!$B$1:$AF$1,0),FALSE)),VLOOKUP($B149,'Allokerad kvv'!$B$2:$AV$700,MATCH(P$1,'Allokerad kvv'!$B$1:$AV$1,0),FALSE),VLOOKUP($B149,'Justerad allokering kvv'!$B$1:$AG$700,MATCH(P$1,'Justerad allokering kvv'!$B$1:$AF$1,0),FALSE)))</f>
        <v>0</v>
      </c>
      <c r="Q149">
        <f>IF($B149=" ","",IF(ISERROR(1/VLOOKUP($B149,'Justerad allokering kvv'!$B$1:$AG$700,MATCH(Q$1,'Justerad allokering kvv'!$B$1:$AF$1,0),FALSE)),VLOOKUP($B149,'Allokerad kvv'!$B$2:$AV$700,MATCH(Q$1,'Allokerad kvv'!$B$1:$AV$1,0),FALSE),VLOOKUP($B149,'Justerad allokering kvv'!$B$1:$AG$700,MATCH(Q$1,'Justerad allokering kvv'!$B$1:$AF$1,0),FALSE)))</f>
        <v>24.4437</v>
      </c>
      <c r="R149">
        <f>IF($B149=" ","",IF(ISERROR(1/VLOOKUP($B149,'Justerad allokering kvv'!$B$1:$AG$700,MATCH(R$1,'Justerad allokering kvv'!$B$1:$AF$1,0),FALSE)),VLOOKUP($B149,'Allokerad kvv'!$B$2:$AV$700,MATCH(R$1,'Allokerad kvv'!$B$1:$AV$1,0),FALSE),VLOOKUP($B149,'Justerad allokering kvv'!$B$1:$AG$700,MATCH(R$1,'Justerad allokering kvv'!$B$1:$AF$1,0),FALSE)))</f>
        <v>0</v>
      </c>
      <c r="S149">
        <f>IF($B149=" ","",IF(ISERROR(1/VLOOKUP($B149,'Justerad allokering kvv'!$B$1:$AG$700,MATCH(S$1,'Justerad allokering kvv'!$B$1:$AF$1,0),FALSE)),VLOOKUP($B149,'Allokerad kvv'!$B$2:$AV$700,MATCH(S$1,'Allokerad kvv'!$B$1:$AV$1,0),FALSE),VLOOKUP($B149,'Justerad allokering kvv'!$B$1:$AG$700,MATCH(S$1,'Justerad allokering kvv'!$B$1:$AF$1,0),FALSE)))</f>
        <v>3.04419</v>
      </c>
      <c r="T149">
        <f>IF($B149=" ","",IF(ISERROR(1/VLOOKUP($B149,'Justerad allokering kvv'!$B$1:$AG$700,MATCH(T$1,'Justerad allokering kvv'!$B$1:$AF$1,0),FALSE)),VLOOKUP($B149,'Allokerad kvv'!$B$2:$AV$700,MATCH(T$1,'Allokerad kvv'!$B$1:$AV$1,0),FALSE),VLOOKUP($B149,'Justerad allokering kvv'!$B$1:$AG$700,MATCH(T$1,'Justerad allokering kvv'!$B$1:$AF$1,0),FALSE)))</f>
        <v>7.2889099999999998E-2</v>
      </c>
      <c r="U149">
        <f>IF($B149=" ","",IF(ISERROR(1/VLOOKUP($B149,'Justerad allokering kvv'!$B$1:$AG$700,MATCH(U$1,'Justerad allokering kvv'!$B$1:$AF$1,0),FALSE)),VLOOKUP($B149,'Allokerad kvv'!$B$2:$AV$700,MATCH(U$1,'Allokerad kvv'!$B$1:$AV$1,0),FALSE),VLOOKUP($B149,'Justerad allokering kvv'!$B$1:$AG$700,MATCH(U$1,'Justerad allokering kvv'!$B$1:$AF$1,0),FALSE)))</f>
        <v>0</v>
      </c>
      <c r="V149">
        <f>IF($B149=" ","",IF(ISERROR(1/VLOOKUP($B149,'Justerad allokering kvv'!$B$1:$AG$700,MATCH(V$1,'Justerad allokering kvv'!$B$1:$AF$1,0),FALSE)),VLOOKUP($B149,'Allokerad kvv'!$B$2:$AV$700,MATCH(V$1,'Allokerad kvv'!$B$1:$AV$1,0),FALSE),VLOOKUP($B149,'Justerad allokering kvv'!$B$1:$AG$700,MATCH(V$1,'Justerad allokering kvv'!$B$1:$AF$1,0),FALSE)))</f>
        <v>0</v>
      </c>
      <c r="W149">
        <f>IF($B149=" ","",IF(ISERROR(1/VLOOKUP($B149,'Justerad allokering kvv'!$B$1:$AG$700,MATCH(W$1,'Justerad allokering kvv'!$B$1:$AF$1,0),FALSE)),VLOOKUP($B149,'Allokerad kvv'!$B$2:$AV$700,MATCH(W$1,'Allokerad kvv'!$B$1:$AV$1,0),FALSE),VLOOKUP($B149,'Justerad allokering kvv'!$B$1:$AG$700,MATCH(W$1,'Justerad allokering kvv'!$B$1:$AF$1,0),FALSE)))</f>
        <v>0</v>
      </c>
      <c r="X149">
        <f>IF($B149=" ","",IF(ISERROR(1/VLOOKUP($B149,'Justerad allokering kvv'!$B$1:$AG$700,MATCH(X$1,'Justerad allokering kvv'!$B$1:$AF$1,0),FALSE)),VLOOKUP($B149,'Allokerad kvv'!$B$2:$AV$700,MATCH(X$1,'Allokerad kvv'!$B$1:$AV$1,0),FALSE),VLOOKUP($B149,'Justerad allokering kvv'!$B$1:$AG$700,MATCH(X$1,'Justerad allokering kvv'!$B$1:$AF$1,0),FALSE)))</f>
        <v>0</v>
      </c>
      <c r="Y149">
        <f>IF($B149=" ","",IF(ISERROR(1/VLOOKUP($B149,'Justerad allokering kvv'!$B$1:$AG$700,MATCH(Y$1,'Justerad allokering kvv'!$B$1:$AF$1,0),FALSE)),VLOOKUP($B149,'Allokerad kvv'!$B$2:$AV$700,MATCH(Y$1,'Allokerad kvv'!$B$1:$AV$1,0),FALSE),VLOOKUP($B149,'Justerad allokering kvv'!$B$1:$AG$700,MATCH(Y$1,'Justerad allokering kvv'!$B$1:$AF$1,0),FALSE)))</f>
        <v>36.8733</v>
      </c>
      <c r="AB149">
        <f>IFERROR(VLOOKUP($B149,Kraftvärmeprod!$B$1:$AO$424,MATCH("Tillförd energi från rökgaskondensering (GWh)",Kraftvärmeprod!$B$1:$AG$1,0),FALSE)/1,0)</f>
        <v>123</v>
      </c>
      <c r="AE149" s="122">
        <f t="shared" si="8"/>
        <v>397.52597909999997</v>
      </c>
      <c r="AG149">
        <f t="shared" si="9"/>
        <v>397.52597909999997</v>
      </c>
      <c r="AH149">
        <f t="shared" si="10"/>
        <v>274.52597909999997</v>
      </c>
      <c r="AI149">
        <f>IF(AH149=0,"",AH149/VLOOKUP(B149,Kraftvärmeprod!$B$1:$BC$480,MATCH("Summa tillförd energi exklusive rökgaskondensering",Kraftvärmeprod!$B$1:$BC$1,0),FALSE))</f>
        <v>0.43214063169990707</v>
      </c>
      <c r="AK149">
        <f t="shared" si="11"/>
        <v>250.08227909999999</v>
      </c>
    </row>
    <row r="150" spans="1:37" x14ac:dyDescent="0.25">
      <c r="A150" s="2" t="s">
        <v>668</v>
      </c>
      <c r="B150" s="2" t="s">
        <v>665</v>
      </c>
      <c r="C150" t="str">
        <f>IF($B150=" ","",IF(ISERROR(1/VLOOKUP($B150,'Justerad allokering kvv'!$B$1:$AG$700,MATCH(C$1,'Justerad allokering kvv'!$B$1:$AF$1,0),FALSE)),VLOOKUP($B150,'Allokerad kvv'!$B$2:$AV$700,MATCH(C$1,'Allokerad kvv'!$B$1:$AV$1,0),FALSE),VLOOKUP($B150,'Justerad allokering kvv'!$B$1:$AG$700,MATCH(C$1,'Justerad allokering kvv'!$B$1:$AF$1,0),FALSE)))</f>
        <v/>
      </c>
      <c r="D150" t="str">
        <f>IF($B150=" ","",IF(ISERROR(1/VLOOKUP($B150,'Justerad allokering kvv'!$B$1:$AG$700,MATCH(D$1,'Justerad allokering kvv'!$B$1:$AF$1,0),FALSE)),VLOOKUP($B150,'Allokerad kvv'!$B$2:$AV$700,MATCH(D$1,'Allokerad kvv'!$B$1:$AV$1,0),FALSE),VLOOKUP($B150,'Justerad allokering kvv'!$B$1:$AG$700,MATCH(D$1,'Justerad allokering kvv'!$B$1:$AF$1,0),FALSE)))</f>
        <v/>
      </c>
      <c r="E150" t="str">
        <f>IF($B150=" ","",IF(ISERROR(1/VLOOKUP($B150,'Justerad allokering kvv'!$B$1:$AG$700,MATCH(E$1,'Justerad allokering kvv'!$B$1:$AF$1,0),FALSE)),VLOOKUP($B150,'Allokerad kvv'!$B$2:$AV$700,MATCH(E$1,'Allokerad kvv'!$B$1:$AV$1,0),FALSE),VLOOKUP($B150,'Justerad allokering kvv'!$B$1:$AG$700,MATCH(E$1,'Justerad allokering kvv'!$B$1:$AF$1,0),FALSE)))</f>
        <v/>
      </c>
      <c r="F150" t="str">
        <f>IF($B150=" ","",IF(ISERROR(1/VLOOKUP($B150,'Justerad allokering kvv'!$B$1:$AG$700,MATCH(F$1,'Justerad allokering kvv'!$B$1:$AF$1,0),FALSE)),VLOOKUP($B150,'Allokerad kvv'!$B$2:$AV$700,MATCH(F$1,'Allokerad kvv'!$B$1:$AV$1,0),FALSE),VLOOKUP($B150,'Justerad allokering kvv'!$B$1:$AG$700,MATCH(F$1,'Justerad allokering kvv'!$B$1:$AF$1,0),FALSE)))</f>
        <v/>
      </c>
      <c r="G150" t="str">
        <f>IF($B150=" ","",IF(ISERROR(1/VLOOKUP($B150,'Justerad allokering kvv'!$B$1:$AG$700,MATCH(G$1,'Justerad allokering kvv'!$B$1:$AF$1,0),FALSE)),VLOOKUP($B150,'Allokerad kvv'!$B$2:$AV$700,MATCH(G$1,'Allokerad kvv'!$B$1:$AV$1,0),FALSE),VLOOKUP($B150,'Justerad allokering kvv'!$B$1:$AG$700,MATCH(G$1,'Justerad allokering kvv'!$B$1:$AF$1,0),FALSE)))</f>
        <v/>
      </c>
      <c r="H150" t="str">
        <f>IF($B150=" ","",IF(ISERROR(1/VLOOKUP($B150,'Justerad allokering kvv'!$B$1:$AG$700,MATCH(H$1,'Justerad allokering kvv'!$B$1:$AF$1,0),FALSE)),VLOOKUP($B150,'Allokerad kvv'!$B$2:$AV$700,MATCH(H$1,'Allokerad kvv'!$B$1:$AV$1,0),FALSE),VLOOKUP($B150,'Justerad allokering kvv'!$B$1:$AG$700,MATCH(H$1,'Justerad allokering kvv'!$B$1:$AF$1,0),FALSE)))</f>
        <v/>
      </c>
      <c r="I150" t="str">
        <f>IF($B150=" ","",IF(ISERROR(1/VLOOKUP($B150,'Justerad allokering kvv'!$B$1:$AG$700,MATCH(I$1,'Justerad allokering kvv'!$B$1:$AF$1,0),FALSE)),VLOOKUP($B150,'Allokerad kvv'!$B$2:$AV$700,MATCH(I$1,'Allokerad kvv'!$B$1:$AV$1,0),FALSE),VLOOKUP($B150,'Justerad allokering kvv'!$B$1:$AG$700,MATCH(I$1,'Justerad allokering kvv'!$B$1:$AF$1,0),FALSE)))</f>
        <v/>
      </c>
      <c r="J150" t="str">
        <f>IF($B150=" ","",IF(ISERROR(1/VLOOKUP($B150,'Justerad allokering kvv'!$B$1:$AG$700,MATCH(J$1,'Justerad allokering kvv'!$B$1:$AF$1,0),FALSE)),VLOOKUP($B150,'Allokerad kvv'!$B$2:$AV$700,MATCH(J$1,'Allokerad kvv'!$B$1:$AV$1,0),FALSE),VLOOKUP($B150,'Justerad allokering kvv'!$B$1:$AG$700,MATCH(J$1,'Justerad allokering kvv'!$B$1:$AF$1,0),FALSE)))</f>
        <v/>
      </c>
      <c r="K150" t="str">
        <f>IF($B150=" ","",IF(ISERROR(1/VLOOKUP($B150,'Justerad allokering kvv'!$B$1:$AG$700,MATCH(K$1,'Justerad allokering kvv'!$B$1:$AF$1,0),FALSE)),VLOOKUP($B150,'Allokerad kvv'!$B$2:$AV$700,MATCH(K$1,'Allokerad kvv'!$B$1:$AV$1,0),FALSE),VLOOKUP($B150,'Justerad allokering kvv'!$B$1:$AG$700,MATCH(K$1,'Justerad allokering kvv'!$B$1:$AF$1,0),FALSE)))</f>
        <v/>
      </c>
      <c r="L150" t="str">
        <f>IF($B150=" ","",IF(ISERROR(1/VLOOKUP($B150,'Justerad allokering kvv'!$B$1:$AG$700,MATCH(L$1,'Justerad allokering kvv'!$B$1:$AF$1,0),FALSE)),VLOOKUP($B150,'Allokerad kvv'!$B$2:$AV$700,MATCH(L$1,'Allokerad kvv'!$B$1:$AV$1,0),FALSE),VLOOKUP($B150,'Justerad allokering kvv'!$B$1:$AG$700,MATCH(L$1,'Justerad allokering kvv'!$B$1:$AF$1,0),FALSE)))</f>
        <v/>
      </c>
      <c r="M150" t="str">
        <f>IF($B150=" ","",IF(ISERROR(1/VLOOKUP($B150,'Justerad allokering kvv'!$B$1:$AG$700,MATCH(M$1,'Justerad allokering kvv'!$B$1:$AF$1,0),FALSE)),VLOOKUP($B150,'Allokerad kvv'!$B$2:$AV$700,MATCH(M$1,'Allokerad kvv'!$B$1:$AV$1,0),FALSE),VLOOKUP($B150,'Justerad allokering kvv'!$B$1:$AG$700,MATCH(M$1,'Justerad allokering kvv'!$B$1:$AF$1,0),FALSE)))</f>
        <v/>
      </c>
      <c r="N150" t="str">
        <f>IF($B150=" ","",IF(ISERROR(1/VLOOKUP($B150,'Justerad allokering kvv'!$B$1:$AG$700,MATCH(N$1,'Justerad allokering kvv'!$B$1:$AF$1,0),FALSE)),VLOOKUP($B150,'Allokerad kvv'!$B$2:$AV$700,MATCH(N$1,'Allokerad kvv'!$B$1:$AV$1,0),FALSE),VLOOKUP($B150,'Justerad allokering kvv'!$B$1:$AG$700,MATCH(N$1,'Justerad allokering kvv'!$B$1:$AF$1,0),FALSE)))</f>
        <v/>
      </c>
      <c r="O150" t="str">
        <f>IF($B150=" ","",IF(ISERROR(1/VLOOKUP($B150,'Justerad allokering kvv'!$B$1:$AG$700,MATCH(O$1,'Justerad allokering kvv'!$B$1:$AF$1,0),FALSE)),VLOOKUP($B150,'Allokerad kvv'!$B$2:$AV$700,MATCH(O$1,'Allokerad kvv'!$B$1:$AV$1,0),FALSE),VLOOKUP($B150,'Justerad allokering kvv'!$B$1:$AG$700,MATCH(O$1,'Justerad allokering kvv'!$B$1:$AF$1,0),FALSE)))</f>
        <v/>
      </c>
      <c r="P150" t="str">
        <f>IF($B150=" ","",IF(ISERROR(1/VLOOKUP($B150,'Justerad allokering kvv'!$B$1:$AG$700,MATCH(P$1,'Justerad allokering kvv'!$B$1:$AF$1,0),FALSE)),VLOOKUP($B150,'Allokerad kvv'!$B$2:$AV$700,MATCH(P$1,'Allokerad kvv'!$B$1:$AV$1,0),FALSE),VLOOKUP($B150,'Justerad allokering kvv'!$B$1:$AG$700,MATCH(P$1,'Justerad allokering kvv'!$B$1:$AF$1,0),FALSE)))</f>
        <v/>
      </c>
      <c r="Q150" t="str">
        <f>IF($B150=" ","",IF(ISERROR(1/VLOOKUP($B150,'Justerad allokering kvv'!$B$1:$AG$700,MATCH(Q$1,'Justerad allokering kvv'!$B$1:$AF$1,0),FALSE)),VLOOKUP($B150,'Allokerad kvv'!$B$2:$AV$700,MATCH(Q$1,'Allokerad kvv'!$B$1:$AV$1,0),FALSE),VLOOKUP($B150,'Justerad allokering kvv'!$B$1:$AG$700,MATCH(Q$1,'Justerad allokering kvv'!$B$1:$AF$1,0),FALSE)))</f>
        <v/>
      </c>
      <c r="R150" t="str">
        <f>IF($B150=" ","",IF(ISERROR(1/VLOOKUP($B150,'Justerad allokering kvv'!$B$1:$AG$700,MATCH(R$1,'Justerad allokering kvv'!$B$1:$AF$1,0),FALSE)),VLOOKUP($B150,'Allokerad kvv'!$B$2:$AV$700,MATCH(R$1,'Allokerad kvv'!$B$1:$AV$1,0),FALSE),VLOOKUP($B150,'Justerad allokering kvv'!$B$1:$AG$700,MATCH(R$1,'Justerad allokering kvv'!$B$1:$AF$1,0),FALSE)))</f>
        <v/>
      </c>
      <c r="S150" t="str">
        <f>IF($B150=" ","",IF(ISERROR(1/VLOOKUP($B150,'Justerad allokering kvv'!$B$1:$AG$700,MATCH(S$1,'Justerad allokering kvv'!$B$1:$AF$1,0),FALSE)),VLOOKUP($B150,'Allokerad kvv'!$B$2:$AV$700,MATCH(S$1,'Allokerad kvv'!$B$1:$AV$1,0),FALSE),VLOOKUP($B150,'Justerad allokering kvv'!$B$1:$AG$700,MATCH(S$1,'Justerad allokering kvv'!$B$1:$AF$1,0),FALSE)))</f>
        <v/>
      </c>
      <c r="T150" t="str">
        <f>IF($B150=" ","",IF(ISERROR(1/VLOOKUP($B150,'Justerad allokering kvv'!$B$1:$AG$700,MATCH(T$1,'Justerad allokering kvv'!$B$1:$AF$1,0),FALSE)),VLOOKUP($B150,'Allokerad kvv'!$B$2:$AV$700,MATCH(T$1,'Allokerad kvv'!$B$1:$AV$1,0),FALSE),VLOOKUP($B150,'Justerad allokering kvv'!$B$1:$AG$700,MATCH(T$1,'Justerad allokering kvv'!$B$1:$AF$1,0),FALSE)))</f>
        <v/>
      </c>
      <c r="U150" t="str">
        <f>IF($B150=" ","",IF(ISERROR(1/VLOOKUP($B150,'Justerad allokering kvv'!$B$1:$AG$700,MATCH(U$1,'Justerad allokering kvv'!$B$1:$AF$1,0),FALSE)),VLOOKUP($B150,'Allokerad kvv'!$B$2:$AV$700,MATCH(U$1,'Allokerad kvv'!$B$1:$AV$1,0),FALSE),VLOOKUP($B150,'Justerad allokering kvv'!$B$1:$AG$700,MATCH(U$1,'Justerad allokering kvv'!$B$1:$AF$1,0),FALSE)))</f>
        <v/>
      </c>
      <c r="V150" t="str">
        <f>IF($B150=" ","",IF(ISERROR(1/VLOOKUP($B150,'Justerad allokering kvv'!$B$1:$AG$700,MATCH(V$1,'Justerad allokering kvv'!$B$1:$AF$1,0),FALSE)),VLOOKUP($B150,'Allokerad kvv'!$B$2:$AV$700,MATCH(V$1,'Allokerad kvv'!$B$1:$AV$1,0),FALSE),VLOOKUP($B150,'Justerad allokering kvv'!$B$1:$AG$700,MATCH(V$1,'Justerad allokering kvv'!$B$1:$AF$1,0),FALSE)))</f>
        <v/>
      </c>
      <c r="W150" t="str">
        <f>IF($B150=" ","",IF(ISERROR(1/VLOOKUP($B150,'Justerad allokering kvv'!$B$1:$AG$700,MATCH(W$1,'Justerad allokering kvv'!$B$1:$AF$1,0),FALSE)),VLOOKUP($B150,'Allokerad kvv'!$B$2:$AV$700,MATCH(W$1,'Allokerad kvv'!$B$1:$AV$1,0),FALSE),VLOOKUP($B150,'Justerad allokering kvv'!$B$1:$AG$700,MATCH(W$1,'Justerad allokering kvv'!$B$1:$AF$1,0),FALSE)))</f>
        <v/>
      </c>
      <c r="X150" t="str">
        <f>IF($B150=" ","",IF(ISERROR(1/VLOOKUP($B150,'Justerad allokering kvv'!$B$1:$AG$700,MATCH(X$1,'Justerad allokering kvv'!$B$1:$AF$1,0),FALSE)),VLOOKUP($B150,'Allokerad kvv'!$B$2:$AV$700,MATCH(X$1,'Allokerad kvv'!$B$1:$AV$1,0),FALSE),VLOOKUP($B150,'Justerad allokering kvv'!$B$1:$AG$700,MATCH(X$1,'Justerad allokering kvv'!$B$1:$AF$1,0),FALSE)))</f>
        <v/>
      </c>
      <c r="Y150" t="str">
        <f>IF($B150=" ","",IF(ISERROR(1/VLOOKUP($B150,'Justerad allokering kvv'!$B$1:$AG$700,MATCH(Y$1,'Justerad allokering kvv'!$B$1:$AF$1,0),FALSE)),VLOOKUP($B150,'Allokerad kvv'!$B$2:$AV$700,MATCH(Y$1,'Allokerad kvv'!$B$1:$AV$1,0),FALSE),VLOOKUP($B150,'Justerad allokering kvv'!$B$1:$AG$700,MATCH(Y$1,'Justerad allokering kvv'!$B$1:$AF$1,0),FALSE)))</f>
        <v/>
      </c>
      <c r="AB150">
        <f>IFERROR(VLOOKUP($B150,Kraftvärmeprod!$B$1:$AO$424,MATCH("Tillförd energi från rökgaskondensering (GWh)",Kraftvärmeprod!$B$1:$AG$1,0),FALSE)/1,0)</f>
        <v>0</v>
      </c>
      <c r="AE150" s="122">
        <f t="shared" si="8"/>
        <v>0</v>
      </c>
      <c r="AG150" t="e">
        <f t="shared" si="9"/>
        <v>#VALUE!</v>
      </c>
      <c r="AH150" t="e">
        <f t="shared" si="10"/>
        <v>#VALUE!</v>
      </c>
      <c r="AI150" t="e">
        <f>IF(AH150=0,"",AH150/VLOOKUP(B150,Kraftvärmeprod!$B$1:$BC$480,MATCH("Summa tillförd energi exklusive rökgaskondensering",Kraftvärmeprod!$B$1:$BC$1,0),FALSE))</f>
        <v>#VALUE!</v>
      </c>
      <c r="AK150" t="e">
        <f t="shared" si="11"/>
        <v>#VALUE!</v>
      </c>
    </row>
    <row r="151" spans="1:37" x14ac:dyDescent="0.25">
      <c r="A151" s="2" t="s">
        <v>238</v>
      </c>
      <c r="B151" s="2" t="s">
        <v>239</v>
      </c>
      <c r="C151">
        <f>IF($B151=" ","",IF(ISERROR(1/VLOOKUP($B151,'Justerad allokering kvv'!$B$1:$AG$700,MATCH(C$1,'Justerad allokering kvv'!$B$1:$AF$1,0),FALSE)),VLOOKUP($B151,'Allokerad kvv'!$B$2:$AV$700,MATCH(C$1,'Allokerad kvv'!$B$1:$AV$1,0),FALSE),VLOOKUP($B151,'Justerad allokering kvv'!$B$1:$AG$700,MATCH(C$1,'Justerad allokering kvv'!$B$1:$AF$1,0),FALSE)))</f>
        <v>0</v>
      </c>
      <c r="D151">
        <f>IF($B151=" ","",IF(ISERROR(1/VLOOKUP($B151,'Justerad allokering kvv'!$B$1:$AG$700,MATCH(D$1,'Justerad allokering kvv'!$B$1:$AF$1,0),FALSE)),VLOOKUP($B151,'Allokerad kvv'!$B$2:$AV$700,MATCH(D$1,'Allokerad kvv'!$B$1:$AV$1,0),FALSE),VLOOKUP($B151,'Justerad allokering kvv'!$B$1:$AG$700,MATCH(D$1,'Justerad allokering kvv'!$B$1:$AF$1,0),FALSE)))</f>
        <v>0</v>
      </c>
      <c r="E151">
        <f>IF($B151=" ","",IF(ISERROR(1/VLOOKUP($B151,'Justerad allokering kvv'!$B$1:$AG$700,MATCH(E$1,'Justerad allokering kvv'!$B$1:$AF$1,0),FALSE)),VLOOKUP($B151,'Allokerad kvv'!$B$2:$AV$700,MATCH(E$1,'Allokerad kvv'!$B$1:$AV$1,0),FALSE),VLOOKUP($B151,'Justerad allokering kvv'!$B$1:$AG$700,MATCH(E$1,'Justerad allokering kvv'!$B$1:$AF$1,0),FALSE)))</f>
        <v>0</v>
      </c>
      <c r="F151">
        <f>IF($B151=" ","",IF(ISERROR(1/VLOOKUP($B151,'Justerad allokering kvv'!$B$1:$AG$700,MATCH(F$1,'Justerad allokering kvv'!$B$1:$AF$1,0),FALSE)),VLOOKUP($B151,'Allokerad kvv'!$B$2:$AV$700,MATCH(F$1,'Allokerad kvv'!$B$1:$AV$1,0),FALSE),VLOOKUP($B151,'Justerad allokering kvv'!$B$1:$AG$700,MATCH(F$1,'Justerad allokering kvv'!$B$1:$AF$1,0),FALSE)))</f>
        <v>0</v>
      </c>
      <c r="G151">
        <f>IF($B151=" ","",IF(ISERROR(1/VLOOKUP($B151,'Justerad allokering kvv'!$B$1:$AG$700,MATCH(G$1,'Justerad allokering kvv'!$B$1:$AF$1,0),FALSE)),VLOOKUP($B151,'Allokerad kvv'!$B$2:$AV$700,MATCH(G$1,'Allokerad kvv'!$B$1:$AV$1,0),FALSE),VLOOKUP($B151,'Justerad allokering kvv'!$B$1:$AG$700,MATCH(G$1,'Justerad allokering kvv'!$B$1:$AF$1,0),FALSE)))</f>
        <v>0</v>
      </c>
      <c r="H151">
        <f>IF($B151=" ","",IF(ISERROR(1/VLOOKUP($B151,'Justerad allokering kvv'!$B$1:$AG$700,MATCH(H$1,'Justerad allokering kvv'!$B$1:$AF$1,0),FALSE)),VLOOKUP($B151,'Allokerad kvv'!$B$2:$AV$700,MATCH(H$1,'Allokerad kvv'!$B$1:$AV$1,0),FALSE),VLOOKUP($B151,'Justerad allokering kvv'!$B$1:$AG$700,MATCH(H$1,'Justerad allokering kvv'!$B$1:$AF$1,0),FALSE)))</f>
        <v>0</v>
      </c>
      <c r="I151">
        <f>IF($B151=" ","",IF(ISERROR(1/VLOOKUP($B151,'Justerad allokering kvv'!$B$1:$AG$700,MATCH(I$1,'Justerad allokering kvv'!$B$1:$AF$1,0),FALSE)),VLOOKUP($B151,'Allokerad kvv'!$B$2:$AV$700,MATCH(I$1,'Allokerad kvv'!$B$1:$AV$1,0),FALSE),VLOOKUP($B151,'Justerad allokering kvv'!$B$1:$AG$700,MATCH(I$1,'Justerad allokering kvv'!$B$1:$AF$1,0),FALSE)))</f>
        <v>0</v>
      </c>
      <c r="J151">
        <f>IF($B151=" ","",IF(ISERROR(1/VLOOKUP($B151,'Justerad allokering kvv'!$B$1:$AG$700,MATCH(J$1,'Justerad allokering kvv'!$B$1:$AF$1,0),FALSE)),VLOOKUP($B151,'Allokerad kvv'!$B$2:$AV$700,MATCH(J$1,'Allokerad kvv'!$B$1:$AV$1,0),FALSE),VLOOKUP($B151,'Justerad allokering kvv'!$B$1:$AG$700,MATCH(J$1,'Justerad allokering kvv'!$B$1:$AF$1,0),FALSE)))</f>
        <v>0</v>
      </c>
      <c r="K151">
        <f>IF($B151=" ","",IF(ISERROR(1/VLOOKUP($B151,'Justerad allokering kvv'!$B$1:$AG$700,MATCH(K$1,'Justerad allokering kvv'!$B$1:$AF$1,0),FALSE)),VLOOKUP($B151,'Allokerad kvv'!$B$2:$AV$700,MATCH(K$1,'Allokerad kvv'!$B$1:$AV$1,0),FALSE),VLOOKUP($B151,'Justerad allokering kvv'!$B$1:$AG$700,MATCH(K$1,'Justerad allokering kvv'!$B$1:$AF$1,0),FALSE)))</f>
        <v>0</v>
      </c>
      <c r="L151">
        <f>IF($B151=" ","",IF(ISERROR(1/VLOOKUP($B151,'Justerad allokering kvv'!$B$1:$AG$700,MATCH(L$1,'Justerad allokering kvv'!$B$1:$AF$1,0),FALSE)),VLOOKUP($B151,'Allokerad kvv'!$B$2:$AV$700,MATCH(L$1,'Allokerad kvv'!$B$1:$AV$1,0),FALSE),VLOOKUP($B151,'Justerad allokering kvv'!$B$1:$AG$700,MATCH(L$1,'Justerad allokering kvv'!$B$1:$AF$1,0),FALSE)))</f>
        <v>0</v>
      </c>
      <c r="M151">
        <f>IF($B151=" ","",IF(ISERROR(1/VLOOKUP($B151,'Justerad allokering kvv'!$B$1:$AG$700,MATCH(M$1,'Justerad allokering kvv'!$B$1:$AF$1,0),FALSE)),VLOOKUP($B151,'Allokerad kvv'!$B$2:$AV$700,MATCH(M$1,'Allokerad kvv'!$B$1:$AV$1,0),FALSE),VLOOKUP($B151,'Justerad allokering kvv'!$B$1:$AG$700,MATCH(M$1,'Justerad allokering kvv'!$B$1:$AF$1,0),FALSE)))</f>
        <v>0</v>
      </c>
      <c r="N151">
        <f>IF($B151=" ","",IF(ISERROR(1/VLOOKUP($B151,'Justerad allokering kvv'!$B$1:$AG$700,MATCH(N$1,'Justerad allokering kvv'!$B$1:$AF$1,0),FALSE)),VLOOKUP($B151,'Allokerad kvv'!$B$2:$AV$700,MATCH(N$1,'Allokerad kvv'!$B$1:$AV$1,0),FALSE),VLOOKUP($B151,'Justerad allokering kvv'!$B$1:$AG$700,MATCH(N$1,'Justerad allokering kvv'!$B$1:$AF$1,0),FALSE)))</f>
        <v>0</v>
      </c>
      <c r="O151">
        <f>IF($B151=" ","",IF(ISERROR(1/VLOOKUP($B151,'Justerad allokering kvv'!$B$1:$AG$700,MATCH(O$1,'Justerad allokering kvv'!$B$1:$AF$1,0),FALSE)),VLOOKUP($B151,'Allokerad kvv'!$B$2:$AV$700,MATCH(O$1,'Allokerad kvv'!$B$1:$AV$1,0),FALSE),VLOOKUP($B151,'Justerad allokering kvv'!$B$1:$AG$700,MATCH(O$1,'Justerad allokering kvv'!$B$1:$AF$1,0),FALSE)))</f>
        <v>0</v>
      </c>
      <c r="P151">
        <f>IF($B151=" ","",IF(ISERROR(1/VLOOKUP($B151,'Justerad allokering kvv'!$B$1:$AG$700,MATCH(P$1,'Justerad allokering kvv'!$B$1:$AF$1,0),FALSE)),VLOOKUP($B151,'Allokerad kvv'!$B$2:$AV$700,MATCH(P$1,'Allokerad kvv'!$B$1:$AV$1,0),FALSE),VLOOKUP($B151,'Justerad allokering kvv'!$B$1:$AG$700,MATCH(P$1,'Justerad allokering kvv'!$B$1:$AF$1,0),FALSE)))</f>
        <v>0</v>
      </c>
      <c r="Q151">
        <f>IF($B151=" ","",IF(ISERROR(1/VLOOKUP($B151,'Justerad allokering kvv'!$B$1:$AG$700,MATCH(Q$1,'Justerad allokering kvv'!$B$1:$AF$1,0),FALSE)),VLOOKUP($B151,'Allokerad kvv'!$B$2:$AV$700,MATCH(Q$1,'Allokerad kvv'!$B$1:$AV$1,0),FALSE),VLOOKUP($B151,'Justerad allokering kvv'!$B$1:$AG$700,MATCH(Q$1,'Justerad allokering kvv'!$B$1:$AF$1,0),FALSE)))</f>
        <v>0</v>
      </c>
      <c r="R151">
        <f>IF($B151=" ","",IF(ISERROR(1/VLOOKUP($B151,'Justerad allokering kvv'!$B$1:$AG$700,MATCH(R$1,'Justerad allokering kvv'!$B$1:$AF$1,0),FALSE)),VLOOKUP($B151,'Allokerad kvv'!$B$2:$AV$700,MATCH(R$1,'Allokerad kvv'!$B$1:$AV$1,0),FALSE),VLOOKUP($B151,'Justerad allokering kvv'!$B$1:$AG$700,MATCH(R$1,'Justerad allokering kvv'!$B$1:$AF$1,0),FALSE)))</f>
        <v>0</v>
      </c>
      <c r="S151">
        <f>IF($B151=" ","",IF(ISERROR(1/VLOOKUP($B151,'Justerad allokering kvv'!$B$1:$AG$700,MATCH(S$1,'Justerad allokering kvv'!$B$1:$AF$1,0),FALSE)),VLOOKUP($B151,'Allokerad kvv'!$B$2:$AV$700,MATCH(S$1,'Allokerad kvv'!$B$1:$AV$1,0),FALSE),VLOOKUP($B151,'Justerad allokering kvv'!$B$1:$AG$700,MATCH(S$1,'Justerad allokering kvv'!$B$1:$AF$1,0),FALSE)))</f>
        <v>0</v>
      </c>
      <c r="T151">
        <f>IF($B151=" ","",IF(ISERROR(1/VLOOKUP($B151,'Justerad allokering kvv'!$B$1:$AG$700,MATCH(T$1,'Justerad allokering kvv'!$B$1:$AF$1,0),FALSE)),VLOOKUP($B151,'Allokerad kvv'!$B$2:$AV$700,MATCH(T$1,'Allokerad kvv'!$B$1:$AV$1,0),FALSE),VLOOKUP($B151,'Justerad allokering kvv'!$B$1:$AG$700,MATCH(T$1,'Justerad allokering kvv'!$B$1:$AF$1,0),FALSE)))</f>
        <v>0</v>
      </c>
      <c r="U151">
        <f>IF($B151=" ","",IF(ISERROR(1/VLOOKUP($B151,'Justerad allokering kvv'!$B$1:$AG$700,MATCH(U$1,'Justerad allokering kvv'!$B$1:$AF$1,0),FALSE)),VLOOKUP($B151,'Allokerad kvv'!$B$2:$AV$700,MATCH(U$1,'Allokerad kvv'!$B$1:$AV$1,0),FALSE),VLOOKUP($B151,'Justerad allokering kvv'!$B$1:$AG$700,MATCH(U$1,'Justerad allokering kvv'!$B$1:$AF$1,0),FALSE)))</f>
        <v>0</v>
      </c>
      <c r="V151">
        <f>IF($B151=" ","",IF(ISERROR(1/VLOOKUP($B151,'Justerad allokering kvv'!$B$1:$AG$700,MATCH(V$1,'Justerad allokering kvv'!$B$1:$AF$1,0),FALSE)),VLOOKUP($B151,'Allokerad kvv'!$B$2:$AV$700,MATCH(V$1,'Allokerad kvv'!$B$1:$AV$1,0),FALSE),VLOOKUP($B151,'Justerad allokering kvv'!$B$1:$AG$700,MATCH(V$1,'Justerad allokering kvv'!$B$1:$AF$1,0),FALSE)))</f>
        <v>0</v>
      </c>
      <c r="W151">
        <f>IF($B151=" ","",IF(ISERROR(1/VLOOKUP($B151,'Justerad allokering kvv'!$B$1:$AG$700,MATCH(W$1,'Justerad allokering kvv'!$B$1:$AF$1,0),FALSE)),VLOOKUP($B151,'Allokerad kvv'!$B$2:$AV$700,MATCH(W$1,'Allokerad kvv'!$B$1:$AV$1,0),FALSE),VLOOKUP($B151,'Justerad allokering kvv'!$B$1:$AG$700,MATCH(W$1,'Justerad allokering kvv'!$B$1:$AF$1,0),FALSE)))</f>
        <v>0</v>
      </c>
      <c r="X151">
        <f>IF($B151=" ","",IF(ISERROR(1/VLOOKUP($B151,'Justerad allokering kvv'!$B$1:$AG$700,MATCH(X$1,'Justerad allokering kvv'!$B$1:$AF$1,0),FALSE)),VLOOKUP($B151,'Allokerad kvv'!$B$2:$AV$700,MATCH(X$1,'Allokerad kvv'!$B$1:$AV$1,0),FALSE),VLOOKUP($B151,'Justerad allokering kvv'!$B$1:$AG$700,MATCH(X$1,'Justerad allokering kvv'!$B$1:$AF$1,0),FALSE)))</f>
        <v>0</v>
      </c>
      <c r="Y151">
        <f>IF($B151=" ","",IF(ISERROR(1/VLOOKUP($B151,'Justerad allokering kvv'!$B$1:$AG$700,MATCH(Y$1,'Justerad allokering kvv'!$B$1:$AF$1,0),FALSE)),VLOOKUP($B151,'Allokerad kvv'!$B$2:$AV$700,MATCH(Y$1,'Allokerad kvv'!$B$1:$AV$1,0),FALSE),VLOOKUP($B151,'Justerad allokering kvv'!$B$1:$AG$700,MATCH(Y$1,'Justerad allokering kvv'!$B$1:$AF$1,0),FALSE)))</f>
        <v>0</v>
      </c>
      <c r="AB151">
        <f>IFERROR(VLOOKUP($B151,Kraftvärmeprod!$B$1:$AO$424,MATCH("Tillförd energi från rökgaskondensering (GWh)",Kraftvärmeprod!$B$1:$AG$1,0),FALSE)/1,0)</f>
        <v>0</v>
      </c>
      <c r="AE151" s="122">
        <f t="shared" si="8"/>
        <v>0</v>
      </c>
      <c r="AG151">
        <f t="shared" si="9"/>
        <v>0</v>
      </c>
      <c r="AH151">
        <f t="shared" si="10"/>
        <v>0</v>
      </c>
      <c r="AI151" t="str">
        <f>IF(AH151=0,"",AH151/VLOOKUP(B151,Kraftvärmeprod!$B$1:$BC$480,MATCH("Summa tillförd energi exklusive rökgaskondensering",Kraftvärmeprod!$B$1:$BC$1,0),FALSE))</f>
        <v/>
      </c>
      <c r="AK151">
        <f t="shared" si="11"/>
        <v>0</v>
      </c>
    </row>
    <row r="152" spans="1:37" x14ac:dyDescent="0.25">
      <c r="A152" s="2" t="s">
        <v>238</v>
      </c>
      <c r="B152" s="2" t="s">
        <v>240</v>
      </c>
      <c r="C152">
        <f>IF($B152=" ","",IF(ISERROR(1/VLOOKUP($B152,'Justerad allokering kvv'!$B$1:$AG$700,MATCH(C$1,'Justerad allokering kvv'!$B$1:$AF$1,0),FALSE)),VLOOKUP($B152,'Allokerad kvv'!$B$2:$AV$700,MATCH(C$1,'Allokerad kvv'!$B$1:$AV$1,0),FALSE),VLOOKUP($B152,'Justerad allokering kvv'!$B$1:$AG$700,MATCH(C$1,'Justerad allokering kvv'!$B$1:$AF$1,0),FALSE)))</f>
        <v>264.56799999999998</v>
      </c>
      <c r="D152">
        <f>IF($B152=" ","",IF(ISERROR(1/VLOOKUP($B152,'Justerad allokering kvv'!$B$1:$AG$700,MATCH(D$1,'Justerad allokering kvv'!$B$1:$AF$1,0),FALSE)),VLOOKUP($B152,'Allokerad kvv'!$B$2:$AV$700,MATCH(D$1,'Allokerad kvv'!$B$1:$AV$1,0),FALSE),VLOOKUP($B152,'Justerad allokering kvv'!$B$1:$AG$700,MATCH(D$1,'Justerad allokering kvv'!$B$1:$AF$1,0),FALSE)))</f>
        <v>0</v>
      </c>
      <c r="E152">
        <f>IF($B152=" ","",IF(ISERROR(1/VLOOKUP($B152,'Justerad allokering kvv'!$B$1:$AG$700,MATCH(E$1,'Justerad allokering kvv'!$B$1:$AF$1,0),FALSE)),VLOOKUP($B152,'Allokerad kvv'!$B$2:$AV$700,MATCH(E$1,'Allokerad kvv'!$B$1:$AV$1,0),FALSE),VLOOKUP($B152,'Justerad allokering kvv'!$B$1:$AG$700,MATCH(E$1,'Justerad allokering kvv'!$B$1:$AF$1,0),FALSE)))</f>
        <v>20.604199999999999</v>
      </c>
      <c r="F152">
        <f>IF($B152=" ","",IF(ISERROR(1/VLOOKUP($B152,'Justerad allokering kvv'!$B$1:$AG$700,MATCH(F$1,'Justerad allokering kvv'!$B$1:$AF$1,0),FALSE)),VLOOKUP($B152,'Allokerad kvv'!$B$2:$AV$700,MATCH(F$1,'Allokerad kvv'!$B$1:$AV$1,0),FALSE),VLOOKUP($B152,'Justerad allokering kvv'!$B$1:$AG$700,MATCH(F$1,'Justerad allokering kvv'!$B$1:$AF$1,0),FALSE)))</f>
        <v>0</v>
      </c>
      <c r="G152">
        <f>IF($B152=" ","",IF(ISERROR(1/VLOOKUP($B152,'Justerad allokering kvv'!$B$1:$AG$700,MATCH(G$1,'Justerad allokering kvv'!$B$1:$AF$1,0),FALSE)),VLOOKUP($B152,'Allokerad kvv'!$B$2:$AV$700,MATCH(G$1,'Allokerad kvv'!$B$1:$AV$1,0),FALSE),VLOOKUP($B152,'Justerad allokering kvv'!$B$1:$AG$700,MATCH(G$1,'Justerad allokering kvv'!$B$1:$AF$1,0),FALSE)))</f>
        <v>1.6303399999999999</v>
      </c>
      <c r="H152">
        <f>IF($B152=" ","",IF(ISERROR(1/VLOOKUP($B152,'Justerad allokering kvv'!$B$1:$AG$700,MATCH(H$1,'Justerad allokering kvv'!$B$1:$AF$1,0),FALSE)),VLOOKUP($B152,'Allokerad kvv'!$B$2:$AV$700,MATCH(H$1,'Allokerad kvv'!$B$1:$AV$1,0),FALSE),VLOOKUP($B152,'Justerad allokering kvv'!$B$1:$AG$700,MATCH(H$1,'Justerad allokering kvv'!$B$1:$AF$1,0),FALSE)))</f>
        <v>0</v>
      </c>
      <c r="I152">
        <f>IF($B152=" ","",IF(ISERROR(1/VLOOKUP($B152,'Justerad allokering kvv'!$B$1:$AG$700,MATCH(I$1,'Justerad allokering kvv'!$B$1:$AF$1,0),FALSE)),VLOOKUP($B152,'Allokerad kvv'!$B$2:$AV$700,MATCH(I$1,'Allokerad kvv'!$B$1:$AV$1,0),FALSE),VLOOKUP($B152,'Justerad allokering kvv'!$B$1:$AG$700,MATCH(I$1,'Justerad allokering kvv'!$B$1:$AF$1,0),FALSE)))</f>
        <v>0</v>
      </c>
      <c r="J152">
        <f>IF($B152=" ","",IF(ISERROR(1/VLOOKUP($B152,'Justerad allokering kvv'!$B$1:$AG$700,MATCH(J$1,'Justerad allokering kvv'!$B$1:$AF$1,0),FALSE)),VLOOKUP($B152,'Allokerad kvv'!$B$2:$AV$700,MATCH(J$1,'Allokerad kvv'!$B$1:$AV$1,0),FALSE),VLOOKUP($B152,'Justerad allokering kvv'!$B$1:$AG$700,MATCH(J$1,'Justerad allokering kvv'!$B$1:$AF$1,0),FALSE)))</f>
        <v>133.28700000000001</v>
      </c>
      <c r="K152">
        <f>IF($B152=" ","",IF(ISERROR(1/VLOOKUP($B152,'Justerad allokering kvv'!$B$1:$AG$700,MATCH(K$1,'Justerad allokering kvv'!$B$1:$AF$1,0),FALSE)),VLOOKUP($B152,'Allokerad kvv'!$B$2:$AV$700,MATCH(K$1,'Allokerad kvv'!$B$1:$AV$1,0),FALSE),VLOOKUP($B152,'Justerad allokering kvv'!$B$1:$AG$700,MATCH(K$1,'Justerad allokering kvv'!$B$1:$AF$1,0),FALSE)))</f>
        <v>0</v>
      </c>
      <c r="L152">
        <f>IF($B152=" ","",IF(ISERROR(1/VLOOKUP($B152,'Justerad allokering kvv'!$B$1:$AG$700,MATCH(L$1,'Justerad allokering kvv'!$B$1:$AF$1,0),FALSE)),VLOOKUP($B152,'Allokerad kvv'!$B$2:$AV$700,MATCH(L$1,'Allokerad kvv'!$B$1:$AV$1,0),FALSE),VLOOKUP($B152,'Justerad allokering kvv'!$B$1:$AG$700,MATCH(L$1,'Justerad allokering kvv'!$B$1:$AF$1,0),FALSE)))</f>
        <v>0</v>
      </c>
      <c r="M152">
        <f>IF($B152=" ","",IF(ISERROR(1/VLOOKUP($B152,'Justerad allokering kvv'!$B$1:$AG$700,MATCH(M$1,'Justerad allokering kvv'!$B$1:$AF$1,0),FALSE)),VLOOKUP($B152,'Allokerad kvv'!$B$2:$AV$700,MATCH(M$1,'Allokerad kvv'!$B$1:$AV$1,0),FALSE),VLOOKUP($B152,'Justerad allokering kvv'!$B$1:$AG$700,MATCH(M$1,'Justerad allokering kvv'!$B$1:$AF$1,0),FALSE)))</f>
        <v>5.80647</v>
      </c>
      <c r="N152">
        <f>IF($B152=" ","",IF(ISERROR(1/VLOOKUP($B152,'Justerad allokering kvv'!$B$1:$AG$700,MATCH(N$1,'Justerad allokering kvv'!$B$1:$AF$1,0),FALSE)),VLOOKUP($B152,'Allokerad kvv'!$B$2:$AV$700,MATCH(N$1,'Allokerad kvv'!$B$1:$AV$1,0),FALSE),VLOOKUP($B152,'Justerad allokering kvv'!$B$1:$AG$700,MATCH(N$1,'Justerad allokering kvv'!$B$1:$AF$1,0),FALSE)))</f>
        <v>31.773499999999999</v>
      </c>
      <c r="O152">
        <f>IF($B152=" ","",IF(ISERROR(1/VLOOKUP($B152,'Justerad allokering kvv'!$B$1:$AG$700,MATCH(O$1,'Justerad allokering kvv'!$B$1:$AF$1,0),FALSE)),VLOOKUP($B152,'Allokerad kvv'!$B$2:$AV$700,MATCH(O$1,'Allokerad kvv'!$B$1:$AV$1,0),FALSE),VLOOKUP($B152,'Justerad allokering kvv'!$B$1:$AG$700,MATCH(O$1,'Justerad allokering kvv'!$B$1:$AF$1,0),FALSE)))</f>
        <v>0</v>
      </c>
      <c r="P152">
        <f>IF($B152=" ","",IF(ISERROR(1/VLOOKUP($B152,'Justerad allokering kvv'!$B$1:$AG$700,MATCH(P$1,'Justerad allokering kvv'!$B$1:$AF$1,0),FALSE)),VLOOKUP($B152,'Allokerad kvv'!$B$2:$AV$700,MATCH(P$1,'Allokerad kvv'!$B$1:$AV$1,0),FALSE),VLOOKUP($B152,'Justerad allokering kvv'!$B$1:$AG$700,MATCH(P$1,'Justerad allokering kvv'!$B$1:$AF$1,0),FALSE)))</f>
        <v>0</v>
      </c>
      <c r="Q152">
        <f>IF($B152=" ","",IF(ISERROR(1/VLOOKUP($B152,'Justerad allokering kvv'!$B$1:$AG$700,MATCH(Q$1,'Justerad allokering kvv'!$B$1:$AF$1,0),FALSE)),VLOOKUP($B152,'Allokerad kvv'!$B$2:$AV$700,MATCH(Q$1,'Allokerad kvv'!$B$1:$AV$1,0),FALSE),VLOOKUP($B152,'Justerad allokering kvv'!$B$1:$AG$700,MATCH(Q$1,'Justerad allokering kvv'!$B$1:$AF$1,0),FALSE)))</f>
        <v>0</v>
      </c>
      <c r="R152">
        <f>IF($B152=" ","",IF(ISERROR(1/VLOOKUP($B152,'Justerad allokering kvv'!$B$1:$AG$700,MATCH(R$1,'Justerad allokering kvv'!$B$1:$AF$1,0),FALSE)),VLOOKUP($B152,'Allokerad kvv'!$B$2:$AV$700,MATCH(R$1,'Allokerad kvv'!$B$1:$AV$1,0),FALSE),VLOOKUP($B152,'Justerad allokering kvv'!$B$1:$AG$700,MATCH(R$1,'Justerad allokering kvv'!$B$1:$AF$1,0),FALSE)))</f>
        <v>15.624499999999999</v>
      </c>
      <c r="S152">
        <f>IF($B152=" ","",IF(ISERROR(1/VLOOKUP($B152,'Justerad allokering kvv'!$B$1:$AG$700,MATCH(S$1,'Justerad allokering kvv'!$B$1:$AF$1,0),FALSE)),VLOOKUP($B152,'Allokerad kvv'!$B$2:$AV$700,MATCH(S$1,'Allokerad kvv'!$B$1:$AV$1,0),FALSE),VLOOKUP($B152,'Justerad allokering kvv'!$B$1:$AG$700,MATCH(S$1,'Justerad allokering kvv'!$B$1:$AF$1,0),FALSE)))</f>
        <v>0</v>
      </c>
      <c r="T152">
        <f>IF($B152=" ","",IF(ISERROR(1/VLOOKUP($B152,'Justerad allokering kvv'!$B$1:$AG$700,MATCH(T$1,'Justerad allokering kvv'!$B$1:$AF$1,0),FALSE)),VLOOKUP($B152,'Allokerad kvv'!$B$2:$AV$700,MATCH(T$1,'Allokerad kvv'!$B$1:$AV$1,0),FALSE),VLOOKUP($B152,'Justerad allokering kvv'!$B$1:$AG$700,MATCH(T$1,'Justerad allokering kvv'!$B$1:$AF$1,0),FALSE)))</f>
        <v>0</v>
      </c>
      <c r="U152">
        <f>IF($B152=" ","",IF(ISERROR(1/VLOOKUP($B152,'Justerad allokering kvv'!$B$1:$AG$700,MATCH(U$1,'Justerad allokering kvv'!$B$1:$AF$1,0),FALSE)),VLOOKUP($B152,'Allokerad kvv'!$B$2:$AV$700,MATCH(U$1,'Allokerad kvv'!$B$1:$AV$1,0),FALSE),VLOOKUP($B152,'Justerad allokering kvv'!$B$1:$AG$700,MATCH(U$1,'Justerad allokering kvv'!$B$1:$AF$1,0),FALSE)))</f>
        <v>0</v>
      </c>
      <c r="V152">
        <f>IF($B152=" ","",IF(ISERROR(1/VLOOKUP($B152,'Justerad allokering kvv'!$B$1:$AG$700,MATCH(V$1,'Justerad allokering kvv'!$B$1:$AF$1,0),FALSE)),VLOOKUP($B152,'Allokerad kvv'!$B$2:$AV$700,MATCH(V$1,'Allokerad kvv'!$B$1:$AV$1,0),FALSE),VLOOKUP($B152,'Justerad allokering kvv'!$B$1:$AG$700,MATCH(V$1,'Justerad allokering kvv'!$B$1:$AF$1,0),FALSE)))</f>
        <v>0</v>
      </c>
      <c r="W152">
        <f>IF($B152=" ","",IF(ISERROR(1/VLOOKUP($B152,'Justerad allokering kvv'!$B$1:$AG$700,MATCH(W$1,'Justerad allokering kvv'!$B$1:$AF$1,0),FALSE)),VLOOKUP($B152,'Allokerad kvv'!$B$2:$AV$700,MATCH(W$1,'Allokerad kvv'!$B$1:$AV$1,0),FALSE),VLOOKUP($B152,'Justerad allokering kvv'!$B$1:$AG$700,MATCH(W$1,'Justerad allokering kvv'!$B$1:$AF$1,0),FALSE)))</f>
        <v>0</v>
      </c>
      <c r="X152">
        <f>IF($B152=" ","",IF(ISERROR(1/VLOOKUP($B152,'Justerad allokering kvv'!$B$1:$AG$700,MATCH(X$1,'Justerad allokering kvv'!$B$1:$AF$1,0),FALSE)),VLOOKUP($B152,'Allokerad kvv'!$B$2:$AV$700,MATCH(X$1,'Allokerad kvv'!$B$1:$AV$1,0),FALSE),VLOOKUP($B152,'Justerad allokering kvv'!$B$1:$AG$700,MATCH(X$1,'Justerad allokering kvv'!$B$1:$AF$1,0),FALSE)))</f>
        <v>0</v>
      </c>
      <c r="Y152">
        <f>IF($B152=" ","",IF(ISERROR(1/VLOOKUP($B152,'Justerad allokering kvv'!$B$1:$AG$700,MATCH(Y$1,'Justerad allokering kvv'!$B$1:$AF$1,0),FALSE)),VLOOKUP($B152,'Allokerad kvv'!$B$2:$AV$700,MATCH(Y$1,'Allokerad kvv'!$B$1:$AV$1,0),FALSE),VLOOKUP($B152,'Justerad allokering kvv'!$B$1:$AG$700,MATCH(Y$1,'Justerad allokering kvv'!$B$1:$AF$1,0),FALSE)))</f>
        <v>1.65493</v>
      </c>
      <c r="AB152">
        <f>IFERROR(VLOOKUP($B152,Kraftvärmeprod!$B$1:$AO$424,MATCH("Tillförd energi från rökgaskondensering (GWh)",Kraftvärmeprod!$B$1:$AG$1,0),FALSE)/1,0)</f>
        <v>104.961</v>
      </c>
      <c r="AE152" s="122">
        <f t="shared" si="8"/>
        <v>579.90993999999989</v>
      </c>
      <c r="AG152">
        <f t="shared" si="9"/>
        <v>564.28543999999988</v>
      </c>
      <c r="AH152">
        <f t="shared" si="10"/>
        <v>459.32443999999987</v>
      </c>
      <c r="AI152">
        <f>IF(AH152=0,"",AH152/VLOOKUP(B152,Kraftvärmeprod!$B$1:$BC$480,MATCH("Summa tillförd energi exklusive rökgaskondensering",Kraftvärmeprod!$B$1:$BC$1,0),FALSE))</f>
        <v>0.53840542948237047</v>
      </c>
      <c r="AK152">
        <f t="shared" si="11"/>
        <v>193.12609999999998</v>
      </c>
    </row>
    <row r="153" spans="1:37" x14ac:dyDescent="0.25">
      <c r="A153" s="2" t="s">
        <v>238</v>
      </c>
      <c r="B153" s="2" t="s">
        <v>241</v>
      </c>
      <c r="C153">
        <f>IF($B153=" ","",IF(ISERROR(1/VLOOKUP($B153,'Justerad allokering kvv'!$B$1:$AG$700,MATCH(C$1,'Justerad allokering kvv'!$B$1:$AF$1,0),FALSE)),VLOOKUP($B153,'Allokerad kvv'!$B$2:$AV$700,MATCH(C$1,'Allokerad kvv'!$B$1:$AV$1,0),FALSE),VLOOKUP($B153,'Justerad allokering kvv'!$B$1:$AG$700,MATCH(C$1,'Justerad allokering kvv'!$B$1:$AF$1,0),FALSE)))</f>
        <v>0</v>
      </c>
      <c r="D153">
        <f>IF($B153=" ","",IF(ISERROR(1/VLOOKUP($B153,'Justerad allokering kvv'!$B$1:$AG$700,MATCH(D$1,'Justerad allokering kvv'!$B$1:$AF$1,0),FALSE)),VLOOKUP($B153,'Allokerad kvv'!$B$2:$AV$700,MATCH(D$1,'Allokerad kvv'!$B$1:$AV$1,0),FALSE),VLOOKUP($B153,'Justerad allokering kvv'!$B$1:$AG$700,MATCH(D$1,'Justerad allokering kvv'!$B$1:$AF$1,0),FALSE)))</f>
        <v>0</v>
      </c>
      <c r="E153">
        <f>IF($B153=" ","",IF(ISERROR(1/VLOOKUP($B153,'Justerad allokering kvv'!$B$1:$AG$700,MATCH(E$1,'Justerad allokering kvv'!$B$1:$AF$1,0),FALSE)),VLOOKUP($B153,'Allokerad kvv'!$B$2:$AV$700,MATCH(E$1,'Allokerad kvv'!$B$1:$AV$1,0),FALSE),VLOOKUP($B153,'Justerad allokering kvv'!$B$1:$AG$700,MATCH(E$1,'Justerad allokering kvv'!$B$1:$AF$1,0),FALSE)))</f>
        <v>0</v>
      </c>
      <c r="F153">
        <f>IF($B153=" ","",IF(ISERROR(1/VLOOKUP($B153,'Justerad allokering kvv'!$B$1:$AG$700,MATCH(F$1,'Justerad allokering kvv'!$B$1:$AF$1,0),FALSE)),VLOOKUP($B153,'Allokerad kvv'!$B$2:$AV$700,MATCH(F$1,'Allokerad kvv'!$B$1:$AV$1,0),FALSE),VLOOKUP($B153,'Justerad allokering kvv'!$B$1:$AG$700,MATCH(F$1,'Justerad allokering kvv'!$B$1:$AF$1,0),FALSE)))</f>
        <v>0</v>
      </c>
      <c r="G153">
        <f>IF($B153=" ","",IF(ISERROR(1/VLOOKUP($B153,'Justerad allokering kvv'!$B$1:$AG$700,MATCH(G$1,'Justerad allokering kvv'!$B$1:$AF$1,0),FALSE)),VLOOKUP($B153,'Allokerad kvv'!$B$2:$AV$700,MATCH(G$1,'Allokerad kvv'!$B$1:$AV$1,0),FALSE),VLOOKUP($B153,'Justerad allokering kvv'!$B$1:$AG$700,MATCH(G$1,'Justerad allokering kvv'!$B$1:$AF$1,0),FALSE)))</f>
        <v>0</v>
      </c>
      <c r="H153">
        <f>IF($B153=" ","",IF(ISERROR(1/VLOOKUP($B153,'Justerad allokering kvv'!$B$1:$AG$700,MATCH(H$1,'Justerad allokering kvv'!$B$1:$AF$1,0),FALSE)),VLOOKUP($B153,'Allokerad kvv'!$B$2:$AV$700,MATCH(H$1,'Allokerad kvv'!$B$1:$AV$1,0),FALSE),VLOOKUP($B153,'Justerad allokering kvv'!$B$1:$AG$700,MATCH(H$1,'Justerad allokering kvv'!$B$1:$AF$1,0),FALSE)))</f>
        <v>0</v>
      </c>
      <c r="I153">
        <f>IF($B153=" ","",IF(ISERROR(1/VLOOKUP($B153,'Justerad allokering kvv'!$B$1:$AG$700,MATCH(I$1,'Justerad allokering kvv'!$B$1:$AF$1,0),FALSE)),VLOOKUP($B153,'Allokerad kvv'!$B$2:$AV$700,MATCH(I$1,'Allokerad kvv'!$B$1:$AV$1,0),FALSE),VLOOKUP($B153,'Justerad allokering kvv'!$B$1:$AG$700,MATCH(I$1,'Justerad allokering kvv'!$B$1:$AF$1,0),FALSE)))</f>
        <v>0</v>
      </c>
      <c r="J153">
        <f>IF($B153=" ","",IF(ISERROR(1/VLOOKUP($B153,'Justerad allokering kvv'!$B$1:$AG$700,MATCH(J$1,'Justerad allokering kvv'!$B$1:$AF$1,0),FALSE)),VLOOKUP($B153,'Allokerad kvv'!$B$2:$AV$700,MATCH(J$1,'Allokerad kvv'!$B$1:$AV$1,0),FALSE),VLOOKUP($B153,'Justerad allokering kvv'!$B$1:$AG$700,MATCH(J$1,'Justerad allokering kvv'!$B$1:$AF$1,0),FALSE)))</f>
        <v>0</v>
      </c>
      <c r="K153">
        <f>IF($B153=" ","",IF(ISERROR(1/VLOOKUP($B153,'Justerad allokering kvv'!$B$1:$AG$700,MATCH(K$1,'Justerad allokering kvv'!$B$1:$AF$1,0),FALSE)),VLOOKUP($B153,'Allokerad kvv'!$B$2:$AV$700,MATCH(K$1,'Allokerad kvv'!$B$1:$AV$1,0),FALSE),VLOOKUP($B153,'Justerad allokering kvv'!$B$1:$AG$700,MATCH(K$1,'Justerad allokering kvv'!$B$1:$AF$1,0),FALSE)))</f>
        <v>0</v>
      </c>
      <c r="L153">
        <f>IF($B153=" ","",IF(ISERROR(1/VLOOKUP($B153,'Justerad allokering kvv'!$B$1:$AG$700,MATCH(L$1,'Justerad allokering kvv'!$B$1:$AF$1,0),FALSE)),VLOOKUP($B153,'Allokerad kvv'!$B$2:$AV$700,MATCH(L$1,'Allokerad kvv'!$B$1:$AV$1,0),FALSE),VLOOKUP($B153,'Justerad allokering kvv'!$B$1:$AG$700,MATCH(L$1,'Justerad allokering kvv'!$B$1:$AF$1,0),FALSE)))</f>
        <v>0</v>
      </c>
      <c r="M153">
        <f>IF($B153=" ","",IF(ISERROR(1/VLOOKUP($B153,'Justerad allokering kvv'!$B$1:$AG$700,MATCH(M$1,'Justerad allokering kvv'!$B$1:$AF$1,0),FALSE)),VLOOKUP($B153,'Allokerad kvv'!$B$2:$AV$700,MATCH(M$1,'Allokerad kvv'!$B$1:$AV$1,0),FALSE),VLOOKUP($B153,'Justerad allokering kvv'!$B$1:$AG$700,MATCH(M$1,'Justerad allokering kvv'!$B$1:$AF$1,0),FALSE)))</f>
        <v>0</v>
      </c>
      <c r="N153">
        <f>IF($B153=" ","",IF(ISERROR(1/VLOOKUP($B153,'Justerad allokering kvv'!$B$1:$AG$700,MATCH(N$1,'Justerad allokering kvv'!$B$1:$AF$1,0),FALSE)),VLOOKUP($B153,'Allokerad kvv'!$B$2:$AV$700,MATCH(N$1,'Allokerad kvv'!$B$1:$AV$1,0),FALSE),VLOOKUP($B153,'Justerad allokering kvv'!$B$1:$AG$700,MATCH(N$1,'Justerad allokering kvv'!$B$1:$AF$1,0),FALSE)))</f>
        <v>0</v>
      </c>
      <c r="O153">
        <f>IF($B153=" ","",IF(ISERROR(1/VLOOKUP($B153,'Justerad allokering kvv'!$B$1:$AG$700,MATCH(O$1,'Justerad allokering kvv'!$B$1:$AF$1,0),FALSE)),VLOOKUP($B153,'Allokerad kvv'!$B$2:$AV$700,MATCH(O$1,'Allokerad kvv'!$B$1:$AV$1,0),FALSE),VLOOKUP($B153,'Justerad allokering kvv'!$B$1:$AG$700,MATCH(O$1,'Justerad allokering kvv'!$B$1:$AF$1,0),FALSE)))</f>
        <v>0</v>
      </c>
      <c r="P153">
        <f>IF($B153=" ","",IF(ISERROR(1/VLOOKUP($B153,'Justerad allokering kvv'!$B$1:$AG$700,MATCH(P$1,'Justerad allokering kvv'!$B$1:$AF$1,0),FALSE)),VLOOKUP($B153,'Allokerad kvv'!$B$2:$AV$700,MATCH(P$1,'Allokerad kvv'!$B$1:$AV$1,0),FALSE),VLOOKUP($B153,'Justerad allokering kvv'!$B$1:$AG$700,MATCH(P$1,'Justerad allokering kvv'!$B$1:$AF$1,0),FALSE)))</f>
        <v>0</v>
      </c>
      <c r="Q153">
        <f>IF($B153=" ","",IF(ISERROR(1/VLOOKUP($B153,'Justerad allokering kvv'!$B$1:$AG$700,MATCH(Q$1,'Justerad allokering kvv'!$B$1:$AF$1,0),FALSE)),VLOOKUP($B153,'Allokerad kvv'!$B$2:$AV$700,MATCH(Q$1,'Allokerad kvv'!$B$1:$AV$1,0),FALSE),VLOOKUP($B153,'Justerad allokering kvv'!$B$1:$AG$700,MATCH(Q$1,'Justerad allokering kvv'!$B$1:$AF$1,0),FALSE)))</f>
        <v>0</v>
      </c>
      <c r="R153">
        <f>IF($B153=" ","",IF(ISERROR(1/VLOOKUP($B153,'Justerad allokering kvv'!$B$1:$AG$700,MATCH(R$1,'Justerad allokering kvv'!$B$1:$AF$1,0),FALSE)),VLOOKUP($B153,'Allokerad kvv'!$B$2:$AV$700,MATCH(R$1,'Allokerad kvv'!$B$1:$AV$1,0),FALSE),VLOOKUP($B153,'Justerad allokering kvv'!$B$1:$AG$700,MATCH(R$1,'Justerad allokering kvv'!$B$1:$AF$1,0),FALSE)))</f>
        <v>0</v>
      </c>
      <c r="S153">
        <f>IF($B153=" ","",IF(ISERROR(1/VLOOKUP($B153,'Justerad allokering kvv'!$B$1:$AG$700,MATCH(S$1,'Justerad allokering kvv'!$B$1:$AF$1,0),FALSE)),VLOOKUP($B153,'Allokerad kvv'!$B$2:$AV$700,MATCH(S$1,'Allokerad kvv'!$B$1:$AV$1,0),FALSE),VLOOKUP($B153,'Justerad allokering kvv'!$B$1:$AG$700,MATCH(S$1,'Justerad allokering kvv'!$B$1:$AF$1,0),FALSE)))</f>
        <v>0</v>
      </c>
      <c r="T153">
        <f>IF($B153=" ","",IF(ISERROR(1/VLOOKUP($B153,'Justerad allokering kvv'!$B$1:$AG$700,MATCH(T$1,'Justerad allokering kvv'!$B$1:$AF$1,0),FALSE)),VLOOKUP($B153,'Allokerad kvv'!$B$2:$AV$700,MATCH(T$1,'Allokerad kvv'!$B$1:$AV$1,0),FALSE),VLOOKUP($B153,'Justerad allokering kvv'!$B$1:$AG$700,MATCH(T$1,'Justerad allokering kvv'!$B$1:$AF$1,0),FALSE)))</f>
        <v>0</v>
      </c>
      <c r="U153">
        <f>IF($B153=" ","",IF(ISERROR(1/VLOOKUP($B153,'Justerad allokering kvv'!$B$1:$AG$700,MATCH(U$1,'Justerad allokering kvv'!$B$1:$AF$1,0),FALSE)),VLOOKUP($B153,'Allokerad kvv'!$B$2:$AV$700,MATCH(U$1,'Allokerad kvv'!$B$1:$AV$1,0),FALSE),VLOOKUP($B153,'Justerad allokering kvv'!$B$1:$AG$700,MATCH(U$1,'Justerad allokering kvv'!$B$1:$AF$1,0),FALSE)))</f>
        <v>0</v>
      </c>
      <c r="V153">
        <f>IF($B153=" ","",IF(ISERROR(1/VLOOKUP($B153,'Justerad allokering kvv'!$B$1:$AG$700,MATCH(V$1,'Justerad allokering kvv'!$B$1:$AF$1,0),FALSE)),VLOOKUP($B153,'Allokerad kvv'!$B$2:$AV$700,MATCH(V$1,'Allokerad kvv'!$B$1:$AV$1,0),FALSE),VLOOKUP($B153,'Justerad allokering kvv'!$B$1:$AG$700,MATCH(V$1,'Justerad allokering kvv'!$B$1:$AF$1,0),FALSE)))</f>
        <v>0</v>
      </c>
      <c r="W153">
        <f>IF($B153=" ","",IF(ISERROR(1/VLOOKUP($B153,'Justerad allokering kvv'!$B$1:$AG$700,MATCH(W$1,'Justerad allokering kvv'!$B$1:$AF$1,0),FALSE)),VLOOKUP($B153,'Allokerad kvv'!$B$2:$AV$700,MATCH(W$1,'Allokerad kvv'!$B$1:$AV$1,0),FALSE),VLOOKUP($B153,'Justerad allokering kvv'!$B$1:$AG$700,MATCH(W$1,'Justerad allokering kvv'!$B$1:$AF$1,0),FALSE)))</f>
        <v>0</v>
      </c>
      <c r="X153">
        <f>IF($B153=" ","",IF(ISERROR(1/VLOOKUP($B153,'Justerad allokering kvv'!$B$1:$AG$700,MATCH(X$1,'Justerad allokering kvv'!$B$1:$AF$1,0),FALSE)),VLOOKUP($B153,'Allokerad kvv'!$B$2:$AV$700,MATCH(X$1,'Allokerad kvv'!$B$1:$AV$1,0),FALSE),VLOOKUP($B153,'Justerad allokering kvv'!$B$1:$AG$700,MATCH(X$1,'Justerad allokering kvv'!$B$1:$AF$1,0),FALSE)))</f>
        <v>0</v>
      </c>
      <c r="Y153">
        <f>IF($B153=" ","",IF(ISERROR(1/VLOOKUP($B153,'Justerad allokering kvv'!$B$1:$AG$700,MATCH(Y$1,'Justerad allokering kvv'!$B$1:$AF$1,0),FALSE)),VLOOKUP($B153,'Allokerad kvv'!$B$2:$AV$700,MATCH(Y$1,'Allokerad kvv'!$B$1:$AV$1,0),FALSE),VLOOKUP($B153,'Justerad allokering kvv'!$B$1:$AG$700,MATCH(Y$1,'Justerad allokering kvv'!$B$1:$AF$1,0),FALSE)))</f>
        <v>0</v>
      </c>
      <c r="AB153">
        <f>IFERROR(VLOOKUP($B153,Kraftvärmeprod!$B$1:$AO$424,MATCH("Tillförd energi från rökgaskondensering (GWh)",Kraftvärmeprod!$B$1:$AG$1,0),FALSE)/1,0)</f>
        <v>0</v>
      </c>
      <c r="AE153" s="122">
        <f t="shared" si="8"/>
        <v>0</v>
      </c>
      <c r="AG153">
        <f t="shared" si="9"/>
        <v>0</v>
      </c>
      <c r="AH153">
        <f t="shared" si="10"/>
        <v>0</v>
      </c>
      <c r="AI153" t="str">
        <f>IF(AH153=0,"",AH153/VLOOKUP(B153,Kraftvärmeprod!$B$1:$BC$480,MATCH("Summa tillförd energi exklusive rökgaskondensering",Kraftvärmeprod!$B$1:$BC$1,0),FALSE))</f>
        <v/>
      </c>
      <c r="AK153">
        <f t="shared" si="11"/>
        <v>0</v>
      </c>
    </row>
    <row r="154" spans="1:37" x14ac:dyDescent="0.25">
      <c r="A154" s="2" t="s">
        <v>238</v>
      </c>
      <c r="B154" s="2" t="s">
        <v>242</v>
      </c>
      <c r="C154">
        <f>IF($B154=" ","",IF(ISERROR(1/VLOOKUP($B154,'Justerad allokering kvv'!$B$1:$AG$700,MATCH(C$1,'Justerad allokering kvv'!$B$1:$AF$1,0),FALSE)),VLOOKUP($B154,'Allokerad kvv'!$B$2:$AV$700,MATCH(C$1,'Allokerad kvv'!$B$1:$AV$1,0),FALSE),VLOOKUP($B154,'Justerad allokering kvv'!$B$1:$AG$700,MATCH(C$1,'Justerad allokering kvv'!$B$1:$AF$1,0),FALSE)))</f>
        <v>0</v>
      </c>
      <c r="D154">
        <f>IF($B154=" ","",IF(ISERROR(1/VLOOKUP($B154,'Justerad allokering kvv'!$B$1:$AG$700,MATCH(D$1,'Justerad allokering kvv'!$B$1:$AF$1,0),FALSE)),VLOOKUP($B154,'Allokerad kvv'!$B$2:$AV$700,MATCH(D$1,'Allokerad kvv'!$B$1:$AV$1,0),FALSE),VLOOKUP($B154,'Justerad allokering kvv'!$B$1:$AG$700,MATCH(D$1,'Justerad allokering kvv'!$B$1:$AF$1,0),FALSE)))</f>
        <v>0</v>
      </c>
      <c r="E154">
        <f>IF($B154=" ","",IF(ISERROR(1/VLOOKUP($B154,'Justerad allokering kvv'!$B$1:$AG$700,MATCH(E$1,'Justerad allokering kvv'!$B$1:$AF$1,0),FALSE)),VLOOKUP($B154,'Allokerad kvv'!$B$2:$AV$700,MATCH(E$1,'Allokerad kvv'!$B$1:$AV$1,0),FALSE),VLOOKUP($B154,'Justerad allokering kvv'!$B$1:$AG$700,MATCH(E$1,'Justerad allokering kvv'!$B$1:$AF$1,0),FALSE)))</f>
        <v>0</v>
      </c>
      <c r="F154">
        <f>IF($B154=" ","",IF(ISERROR(1/VLOOKUP($B154,'Justerad allokering kvv'!$B$1:$AG$700,MATCH(F$1,'Justerad allokering kvv'!$B$1:$AF$1,0),FALSE)),VLOOKUP($B154,'Allokerad kvv'!$B$2:$AV$700,MATCH(F$1,'Allokerad kvv'!$B$1:$AV$1,0),FALSE),VLOOKUP($B154,'Justerad allokering kvv'!$B$1:$AG$700,MATCH(F$1,'Justerad allokering kvv'!$B$1:$AF$1,0),FALSE)))</f>
        <v>0</v>
      </c>
      <c r="G154">
        <f>IF($B154=" ","",IF(ISERROR(1/VLOOKUP($B154,'Justerad allokering kvv'!$B$1:$AG$700,MATCH(G$1,'Justerad allokering kvv'!$B$1:$AF$1,0),FALSE)),VLOOKUP($B154,'Allokerad kvv'!$B$2:$AV$700,MATCH(G$1,'Allokerad kvv'!$B$1:$AV$1,0),FALSE),VLOOKUP($B154,'Justerad allokering kvv'!$B$1:$AG$700,MATCH(G$1,'Justerad allokering kvv'!$B$1:$AF$1,0),FALSE)))</f>
        <v>0</v>
      </c>
      <c r="H154">
        <f>IF($B154=" ","",IF(ISERROR(1/VLOOKUP($B154,'Justerad allokering kvv'!$B$1:$AG$700,MATCH(H$1,'Justerad allokering kvv'!$B$1:$AF$1,0),FALSE)),VLOOKUP($B154,'Allokerad kvv'!$B$2:$AV$700,MATCH(H$1,'Allokerad kvv'!$B$1:$AV$1,0),FALSE),VLOOKUP($B154,'Justerad allokering kvv'!$B$1:$AG$700,MATCH(H$1,'Justerad allokering kvv'!$B$1:$AF$1,0),FALSE)))</f>
        <v>0</v>
      </c>
      <c r="I154">
        <f>IF($B154=" ","",IF(ISERROR(1/VLOOKUP($B154,'Justerad allokering kvv'!$B$1:$AG$700,MATCH(I$1,'Justerad allokering kvv'!$B$1:$AF$1,0),FALSE)),VLOOKUP($B154,'Allokerad kvv'!$B$2:$AV$700,MATCH(I$1,'Allokerad kvv'!$B$1:$AV$1,0),FALSE),VLOOKUP($B154,'Justerad allokering kvv'!$B$1:$AG$700,MATCH(I$1,'Justerad allokering kvv'!$B$1:$AF$1,0),FALSE)))</f>
        <v>0</v>
      </c>
      <c r="J154">
        <f>IF($B154=" ","",IF(ISERROR(1/VLOOKUP($B154,'Justerad allokering kvv'!$B$1:$AG$700,MATCH(J$1,'Justerad allokering kvv'!$B$1:$AF$1,0),FALSE)),VLOOKUP($B154,'Allokerad kvv'!$B$2:$AV$700,MATCH(J$1,'Allokerad kvv'!$B$1:$AV$1,0),FALSE),VLOOKUP($B154,'Justerad allokering kvv'!$B$1:$AG$700,MATCH(J$1,'Justerad allokering kvv'!$B$1:$AF$1,0),FALSE)))</f>
        <v>0</v>
      </c>
      <c r="K154">
        <f>IF($B154=" ","",IF(ISERROR(1/VLOOKUP($B154,'Justerad allokering kvv'!$B$1:$AG$700,MATCH(K$1,'Justerad allokering kvv'!$B$1:$AF$1,0),FALSE)),VLOOKUP($B154,'Allokerad kvv'!$B$2:$AV$700,MATCH(K$1,'Allokerad kvv'!$B$1:$AV$1,0),FALSE),VLOOKUP($B154,'Justerad allokering kvv'!$B$1:$AG$700,MATCH(K$1,'Justerad allokering kvv'!$B$1:$AF$1,0),FALSE)))</f>
        <v>0</v>
      </c>
      <c r="L154">
        <f>IF($B154=" ","",IF(ISERROR(1/VLOOKUP($B154,'Justerad allokering kvv'!$B$1:$AG$700,MATCH(L$1,'Justerad allokering kvv'!$B$1:$AF$1,0),FALSE)),VLOOKUP($B154,'Allokerad kvv'!$B$2:$AV$700,MATCH(L$1,'Allokerad kvv'!$B$1:$AV$1,0),FALSE),VLOOKUP($B154,'Justerad allokering kvv'!$B$1:$AG$700,MATCH(L$1,'Justerad allokering kvv'!$B$1:$AF$1,0),FALSE)))</f>
        <v>0</v>
      </c>
      <c r="M154">
        <f>IF($B154=" ","",IF(ISERROR(1/VLOOKUP($B154,'Justerad allokering kvv'!$B$1:$AG$700,MATCH(M$1,'Justerad allokering kvv'!$B$1:$AF$1,0),FALSE)),VLOOKUP($B154,'Allokerad kvv'!$B$2:$AV$700,MATCH(M$1,'Allokerad kvv'!$B$1:$AV$1,0),FALSE),VLOOKUP($B154,'Justerad allokering kvv'!$B$1:$AG$700,MATCH(M$1,'Justerad allokering kvv'!$B$1:$AF$1,0),FALSE)))</f>
        <v>0</v>
      </c>
      <c r="N154">
        <f>IF($B154=" ","",IF(ISERROR(1/VLOOKUP($B154,'Justerad allokering kvv'!$B$1:$AG$700,MATCH(N$1,'Justerad allokering kvv'!$B$1:$AF$1,0),FALSE)),VLOOKUP($B154,'Allokerad kvv'!$B$2:$AV$700,MATCH(N$1,'Allokerad kvv'!$B$1:$AV$1,0),FALSE),VLOOKUP($B154,'Justerad allokering kvv'!$B$1:$AG$700,MATCH(N$1,'Justerad allokering kvv'!$B$1:$AF$1,0),FALSE)))</f>
        <v>0</v>
      </c>
      <c r="O154">
        <f>IF($B154=" ","",IF(ISERROR(1/VLOOKUP($B154,'Justerad allokering kvv'!$B$1:$AG$700,MATCH(O$1,'Justerad allokering kvv'!$B$1:$AF$1,0),FALSE)),VLOOKUP($B154,'Allokerad kvv'!$B$2:$AV$700,MATCH(O$1,'Allokerad kvv'!$B$1:$AV$1,0),FALSE),VLOOKUP($B154,'Justerad allokering kvv'!$B$1:$AG$700,MATCH(O$1,'Justerad allokering kvv'!$B$1:$AF$1,0),FALSE)))</f>
        <v>0</v>
      </c>
      <c r="P154">
        <f>IF($B154=" ","",IF(ISERROR(1/VLOOKUP($B154,'Justerad allokering kvv'!$B$1:$AG$700,MATCH(P$1,'Justerad allokering kvv'!$B$1:$AF$1,0),FALSE)),VLOOKUP($B154,'Allokerad kvv'!$B$2:$AV$700,MATCH(P$1,'Allokerad kvv'!$B$1:$AV$1,0),FALSE),VLOOKUP($B154,'Justerad allokering kvv'!$B$1:$AG$700,MATCH(P$1,'Justerad allokering kvv'!$B$1:$AF$1,0),FALSE)))</f>
        <v>0</v>
      </c>
      <c r="Q154">
        <f>IF($B154=" ","",IF(ISERROR(1/VLOOKUP($B154,'Justerad allokering kvv'!$B$1:$AG$700,MATCH(Q$1,'Justerad allokering kvv'!$B$1:$AF$1,0),FALSE)),VLOOKUP($B154,'Allokerad kvv'!$B$2:$AV$700,MATCH(Q$1,'Allokerad kvv'!$B$1:$AV$1,0),FALSE),VLOOKUP($B154,'Justerad allokering kvv'!$B$1:$AG$700,MATCH(Q$1,'Justerad allokering kvv'!$B$1:$AF$1,0),FALSE)))</f>
        <v>0</v>
      </c>
      <c r="R154">
        <f>IF($B154=" ","",IF(ISERROR(1/VLOOKUP($B154,'Justerad allokering kvv'!$B$1:$AG$700,MATCH(R$1,'Justerad allokering kvv'!$B$1:$AF$1,0),FALSE)),VLOOKUP($B154,'Allokerad kvv'!$B$2:$AV$700,MATCH(R$1,'Allokerad kvv'!$B$1:$AV$1,0),FALSE),VLOOKUP($B154,'Justerad allokering kvv'!$B$1:$AG$700,MATCH(R$1,'Justerad allokering kvv'!$B$1:$AF$1,0),FALSE)))</f>
        <v>0</v>
      </c>
      <c r="S154">
        <f>IF($B154=" ","",IF(ISERROR(1/VLOOKUP($B154,'Justerad allokering kvv'!$B$1:$AG$700,MATCH(S$1,'Justerad allokering kvv'!$B$1:$AF$1,0),FALSE)),VLOOKUP($B154,'Allokerad kvv'!$B$2:$AV$700,MATCH(S$1,'Allokerad kvv'!$B$1:$AV$1,0),FALSE),VLOOKUP($B154,'Justerad allokering kvv'!$B$1:$AG$700,MATCH(S$1,'Justerad allokering kvv'!$B$1:$AF$1,0),FALSE)))</f>
        <v>0</v>
      </c>
      <c r="T154">
        <f>IF($B154=" ","",IF(ISERROR(1/VLOOKUP($B154,'Justerad allokering kvv'!$B$1:$AG$700,MATCH(T$1,'Justerad allokering kvv'!$B$1:$AF$1,0),FALSE)),VLOOKUP($B154,'Allokerad kvv'!$B$2:$AV$700,MATCH(T$1,'Allokerad kvv'!$B$1:$AV$1,0),FALSE),VLOOKUP($B154,'Justerad allokering kvv'!$B$1:$AG$700,MATCH(T$1,'Justerad allokering kvv'!$B$1:$AF$1,0),FALSE)))</f>
        <v>0</v>
      </c>
      <c r="U154">
        <f>IF($B154=" ","",IF(ISERROR(1/VLOOKUP($B154,'Justerad allokering kvv'!$B$1:$AG$700,MATCH(U$1,'Justerad allokering kvv'!$B$1:$AF$1,0),FALSE)),VLOOKUP($B154,'Allokerad kvv'!$B$2:$AV$700,MATCH(U$1,'Allokerad kvv'!$B$1:$AV$1,0),FALSE),VLOOKUP($B154,'Justerad allokering kvv'!$B$1:$AG$700,MATCH(U$1,'Justerad allokering kvv'!$B$1:$AF$1,0),FALSE)))</f>
        <v>0</v>
      </c>
      <c r="V154">
        <f>IF($B154=" ","",IF(ISERROR(1/VLOOKUP($B154,'Justerad allokering kvv'!$B$1:$AG$700,MATCH(V$1,'Justerad allokering kvv'!$B$1:$AF$1,0),FALSE)),VLOOKUP($B154,'Allokerad kvv'!$B$2:$AV$700,MATCH(V$1,'Allokerad kvv'!$B$1:$AV$1,0),FALSE),VLOOKUP($B154,'Justerad allokering kvv'!$B$1:$AG$700,MATCH(V$1,'Justerad allokering kvv'!$B$1:$AF$1,0),FALSE)))</f>
        <v>0</v>
      </c>
      <c r="W154">
        <f>IF($B154=" ","",IF(ISERROR(1/VLOOKUP($B154,'Justerad allokering kvv'!$B$1:$AG$700,MATCH(W$1,'Justerad allokering kvv'!$B$1:$AF$1,0),FALSE)),VLOOKUP($B154,'Allokerad kvv'!$B$2:$AV$700,MATCH(W$1,'Allokerad kvv'!$B$1:$AV$1,0),FALSE),VLOOKUP($B154,'Justerad allokering kvv'!$B$1:$AG$700,MATCH(W$1,'Justerad allokering kvv'!$B$1:$AF$1,0),FALSE)))</f>
        <v>0</v>
      </c>
      <c r="X154">
        <f>IF($B154=" ","",IF(ISERROR(1/VLOOKUP($B154,'Justerad allokering kvv'!$B$1:$AG$700,MATCH(X$1,'Justerad allokering kvv'!$B$1:$AF$1,0),FALSE)),VLOOKUP($B154,'Allokerad kvv'!$B$2:$AV$700,MATCH(X$1,'Allokerad kvv'!$B$1:$AV$1,0),FALSE),VLOOKUP($B154,'Justerad allokering kvv'!$B$1:$AG$700,MATCH(X$1,'Justerad allokering kvv'!$B$1:$AF$1,0),FALSE)))</f>
        <v>0</v>
      </c>
      <c r="Y154">
        <f>IF($B154=" ","",IF(ISERROR(1/VLOOKUP($B154,'Justerad allokering kvv'!$B$1:$AG$700,MATCH(Y$1,'Justerad allokering kvv'!$B$1:$AF$1,0),FALSE)),VLOOKUP($B154,'Allokerad kvv'!$B$2:$AV$700,MATCH(Y$1,'Allokerad kvv'!$B$1:$AV$1,0),FALSE),VLOOKUP($B154,'Justerad allokering kvv'!$B$1:$AG$700,MATCH(Y$1,'Justerad allokering kvv'!$B$1:$AF$1,0),FALSE)))</f>
        <v>0</v>
      </c>
      <c r="AB154">
        <f>IFERROR(VLOOKUP($B154,Kraftvärmeprod!$B$1:$AO$424,MATCH("Tillförd energi från rökgaskondensering (GWh)",Kraftvärmeprod!$B$1:$AG$1,0),FALSE)/1,0)</f>
        <v>0</v>
      </c>
      <c r="AE154" s="122">
        <f t="shared" si="8"/>
        <v>0</v>
      </c>
      <c r="AG154">
        <f t="shared" si="9"/>
        <v>0</v>
      </c>
      <c r="AH154">
        <f t="shared" si="10"/>
        <v>0</v>
      </c>
      <c r="AI154" t="str">
        <f>IF(AH154=0,"",AH154/VLOOKUP(B154,Kraftvärmeprod!$B$1:$BC$480,MATCH("Summa tillförd energi exklusive rökgaskondensering",Kraftvärmeprod!$B$1:$BC$1,0),FALSE))</f>
        <v/>
      </c>
      <c r="AK154">
        <f t="shared" si="11"/>
        <v>0</v>
      </c>
    </row>
    <row r="155" spans="1:37" x14ac:dyDescent="0.25">
      <c r="A155" s="2" t="s">
        <v>243</v>
      </c>
      <c r="B155" s="2" t="s">
        <v>244</v>
      </c>
      <c r="C155">
        <f>IF($B155=" ","",IF(ISERROR(1/VLOOKUP($B155,'Justerad allokering kvv'!$B$1:$AG$700,MATCH(C$1,'Justerad allokering kvv'!$B$1:$AF$1,0),FALSE)),VLOOKUP($B155,'Allokerad kvv'!$B$2:$AV$700,MATCH(C$1,'Allokerad kvv'!$B$1:$AV$1,0),FALSE),VLOOKUP($B155,'Justerad allokering kvv'!$B$1:$AG$700,MATCH(C$1,'Justerad allokering kvv'!$B$1:$AF$1,0),FALSE)))</f>
        <v>0</v>
      </c>
      <c r="D155">
        <f>IF($B155=" ","",IF(ISERROR(1/VLOOKUP($B155,'Justerad allokering kvv'!$B$1:$AG$700,MATCH(D$1,'Justerad allokering kvv'!$B$1:$AF$1,0),FALSE)),VLOOKUP($B155,'Allokerad kvv'!$B$2:$AV$700,MATCH(D$1,'Allokerad kvv'!$B$1:$AV$1,0),FALSE),VLOOKUP($B155,'Justerad allokering kvv'!$B$1:$AG$700,MATCH(D$1,'Justerad allokering kvv'!$B$1:$AF$1,0),FALSE)))</f>
        <v>0</v>
      </c>
      <c r="E155">
        <f>IF($B155=" ","",IF(ISERROR(1/VLOOKUP($B155,'Justerad allokering kvv'!$B$1:$AG$700,MATCH(E$1,'Justerad allokering kvv'!$B$1:$AF$1,0),FALSE)),VLOOKUP($B155,'Allokerad kvv'!$B$2:$AV$700,MATCH(E$1,'Allokerad kvv'!$B$1:$AV$1,0),FALSE),VLOOKUP($B155,'Justerad allokering kvv'!$B$1:$AG$700,MATCH(E$1,'Justerad allokering kvv'!$B$1:$AF$1,0),FALSE)))</f>
        <v>63.860500000000002</v>
      </c>
      <c r="F155">
        <f>IF($B155=" ","",IF(ISERROR(1/VLOOKUP($B155,'Justerad allokering kvv'!$B$1:$AG$700,MATCH(F$1,'Justerad allokering kvv'!$B$1:$AF$1,0),FALSE)),VLOOKUP($B155,'Allokerad kvv'!$B$2:$AV$700,MATCH(F$1,'Allokerad kvv'!$B$1:$AV$1,0),FALSE),VLOOKUP($B155,'Justerad allokering kvv'!$B$1:$AG$700,MATCH(F$1,'Justerad allokering kvv'!$B$1:$AF$1,0),FALSE)))</f>
        <v>0</v>
      </c>
      <c r="G155">
        <f>IF($B155=" ","",IF(ISERROR(1/VLOOKUP($B155,'Justerad allokering kvv'!$B$1:$AG$700,MATCH(G$1,'Justerad allokering kvv'!$B$1:$AF$1,0),FALSE)),VLOOKUP($B155,'Allokerad kvv'!$B$2:$AV$700,MATCH(G$1,'Allokerad kvv'!$B$1:$AV$1,0),FALSE),VLOOKUP($B155,'Justerad allokering kvv'!$B$1:$AG$700,MATCH(G$1,'Justerad allokering kvv'!$B$1:$AF$1,0),FALSE)))</f>
        <v>0</v>
      </c>
      <c r="H155">
        <f>IF($B155=" ","",IF(ISERROR(1/VLOOKUP($B155,'Justerad allokering kvv'!$B$1:$AG$700,MATCH(H$1,'Justerad allokering kvv'!$B$1:$AF$1,0),FALSE)),VLOOKUP($B155,'Allokerad kvv'!$B$2:$AV$700,MATCH(H$1,'Allokerad kvv'!$B$1:$AV$1,0),FALSE),VLOOKUP($B155,'Justerad allokering kvv'!$B$1:$AG$700,MATCH(H$1,'Justerad allokering kvv'!$B$1:$AF$1,0),FALSE)))</f>
        <v>0</v>
      </c>
      <c r="I155">
        <f>IF($B155=" ","",IF(ISERROR(1/VLOOKUP($B155,'Justerad allokering kvv'!$B$1:$AG$700,MATCH(I$1,'Justerad allokering kvv'!$B$1:$AF$1,0),FALSE)),VLOOKUP($B155,'Allokerad kvv'!$B$2:$AV$700,MATCH(I$1,'Allokerad kvv'!$B$1:$AV$1,0),FALSE),VLOOKUP($B155,'Justerad allokering kvv'!$B$1:$AG$700,MATCH(I$1,'Justerad allokering kvv'!$B$1:$AF$1,0),FALSE)))</f>
        <v>0</v>
      </c>
      <c r="J155">
        <f>IF($B155=" ","",IF(ISERROR(1/VLOOKUP($B155,'Justerad allokering kvv'!$B$1:$AG$700,MATCH(J$1,'Justerad allokering kvv'!$B$1:$AF$1,0),FALSE)),VLOOKUP($B155,'Allokerad kvv'!$B$2:$AV$700,MATCH(J$1,'Allokerad kvv'!$B$1:$AV$1,0),FALSE),VLOOKUP($B155,'Justerad allokering kvv'!$B$1:$AG$700,MATCH(J$1,'Justerad allokering kvv'!$B$1:$AF$1,0),FALSE)))</f>
        <v>137.804</v>
      </c>
      <c r="K155">
        <f>IF($B155=" ","",IF(ISERROR(1/VLOOKUP($B155,'Justerad allokering kvv'!$B$1:$AG$700,MATCH(K$1,'Justerad allokering kvv'!$B$1:$AF$1,0),FALSE)),VLOOKUP($B155,'Allokerad kvv'!$B$2:$AV$700,MATCH(K$1,'Allokerad kvv'!$B$1:$AV$1,0),FALSE),VLOOKUP($B155,'Justerad allokering kvv'!$B$1:$AG$700,MATCH(K$1,'Justerad allokering kvv'!$B$1:$AF$1,0),FALSE)))</f>
        <v>0</v>
      </c>
      <c r="L155">
        <f>IF($B155=" ","",IF(ISERROR(1/VLOOKUP($B155,'Justerad allokering kvv'!$B$1:$AG$700,MATCH(L$1,'Justerad allokering kvv'!$B$1:$AF$1,0),FALSE)),VLOOKUP($B155,'Allokerad kvv'!$B$2:$AV$700,MATCH(L$1,'Allokerad kvv'!$B$1:$AV$1,0),FALSE),VLOOKUP($B155,'Justerad allokering kvv'!$B$1:$AG$700,MATCH(L$1,'Justerad allokering kvv'!$B$1:$AF$1,0),FALSE)))</f>
        <v>0</v>
      </c>
      <c r="M155">
        <f>IF($B155=" ","",IF(ISERROR(1/VLOOKUP($B155,'Justerad allokering kvv'!$B$1:$AG$700,MATCH(M$1,'Justerad allokering kvv'!$B$1:$AF$1,0),FALSE)),VLOOKUP($B155,'Allokerad kvv'!$B$2:$AV$700,MATCH(M$1,'Allokerad kvv'!$B$1:$AV$1,0),FALSE),VLOOKUP($B155,'Justerad allokering kvv'!$B$1:$AG$700,MATCH(M$1,'Justerad allokering kvv'!$B$1:$AF$1,0),FALSE)))</f>
        <v>21.366900000000001</v>
      </c>
      <c r="N155">
        <f>IF($B155=" ","",IF(ISERROR(1/VLOOKUP($B155,'Justerad allokering kvv'!$B$1:$AG$700,MATCH(N$1,'Justerad allokering kvv'!$B$1:$AF$1,0),FALSE)),VLOOKUP($B155,'Allokerad kvv'!$B$2:$AV$700,MATCH(N$1,'Allokerad kvv'!$B$1:$AV$1,0),FALSE),VLOOKUP($B155,'Justerad allokering kvv'!$B$1:$AG$700,MATCH(N$1,'Justerad allokering kvv'!$B$1:$AF$1,0),FALSE)))</f>
        <v>0</v>
      </c>
      <c r="O155">
        <f>IF($B155=" ","",IF(ISERROR(1/VLOOKUP($B155,'Justerad allokering kvv'!$B$1:$AG$700,MATCH(O$1,'Justerad allokering kvv'!$B$1:$AF$1,0),FALSE)),VLOOKUP($B155,'Allokerad kvv'!$B$2:$AV$700,MATCH(O$1,'Allokerad kvv'!$B$1:$AV$1,0),FALSE),VLOOKUP($B155,'Justerad allokering kvv'!$B$1:$AG$700,MATCH(O$1,'Justerad allokering kvv'!$B$1:$AF$1,0),FALSE)))</f>
        <v>0</v>
      </c>
      <c r="P155">
        <f>IF($B155=" ","",IF(ISERROR(1/VLOOKUP($B155,'Justerad allokering kvv'!$B$1:$AG$700,MATCH(P$1,'Justerad allokering kvv'!$B$1:$AF$1,0),FALSE)),VLOOKUP($B155,'Allokerad kvv'!$B$2:$AV$700,MATCH(P$1,'Allokerad kvv'!$B$1:$AV$1,0),FALSE),VLOOKUP($B155,'Justerad allokering kvv'!$B$1:$AG$700,MATCH(P$1,'Justerad allokering kvv'!$B$1:$AF$1,0),FALSE)))</f>
        <v>0</v>
      </c>
      <c r="Q155">
        <f>IF($B155=" ","",IF(ISERROR(1/VLOOKUP($B155,'Justerad allokering kvv'!$B$1:$AG$700,MATCH(Q$1,'Justerad allokering kvv'!$B$1:$AF$1,0),FALSE)),VLOOKUP($B155,'Allokerad kvv'!$B$2:$AV$700,MATCH(Q$1,'Allokerad kvv'!$B$1:$AV$1,0),FALSE),VLOOKUP($B155,'Justerad allokering kvv'!$B$1:$AG$700,MATCH(Q$1,'Justerad allokering kvv'!$B$1:$AF$1,0),FALSE)))</f>
        <v>0</v>
      </c>
      <c r="R155">
        <f>IF($B155=" ","",IF(ISERROR(1/VLOOKUP($B155,'Justerad allokering kvv'!$B$1:$AG$700,MATCH(R$1,'Justerad allokering kvv'!$B$1:$AF$1,0),FALSE)),VLOOKUP($B155,'Allokerad kvv'!$B$2:$AV$700,MATCH(R$1,'Allokerad kvv'!$B$1:$AV$1,0),FALSE),VLOOKUP($B155,'Justerad allokering kvv'!$B$1:$AG$700,MATCH(R$1,'Justerad allokering kvv'!$B$1:$AF$1,0),FALSE)))</f>
        <v>9.1229200000000006</v>
      </c>
      <c r="S155">
        <f>IF($B155=" ","",IF(ISERROR(1/VLOOKUP($B155,'Justerad allokering kvv'!$B$1:$AG$700,MATCH(S$1,'Justerad allokering kvv'!$B$1:$AF$1,0),FALSE)),VLOOKUP($B155,'Allokerad kvv'!$B$2:$AV$700,MATCH(S$1,'Allokerad kvv'!$B$1:$AV$1,0),FALSE),VLOOKUP($B155,'Justerad allokering kvv'!$B$1:$AG$700,MATCH(S$1,'Justerad allokering kvv'!$B$1:$AF$1,0),FALSE)))</f>
        <v>0</v>
      </c>
      <c r="T155">
        <f>IF($B155=" ","",IF(ISERROR(1/VLOOKUP($B155,'Justerad allokering kvv'!$B$1:$AG$700,MATCH(T$1,'Justerad allokering kvv'!$B$1:$AF$1,0),FALSE)),VLOOKUP($B155,'Allokerad kvv'!$B$2:$AV$700,MATCH(T$1,'Allokerad kvv'!$B$1:$AV$1,0),FALSE),VLOOKUP($B155,'Justerad allokering kvv'!$B$1:$AG$700,MATCH(T$1,'Justerad allokering kvv'!$B$1:$AF$1,0),FALSE)))</f>
        <v>0</v>
      </c>
      <c r="U155">
        <f>IF($B155=" ","",IF(ISERROR(1/VLOOKUP($B155,'Justerad allokering kvv'!$B$1:$AG$700,MATCH(U$1,'Justerad allokering kvv'!$B$1:$AF$1,0),FALSE)),VLOOKUP($B155,'Allokerad kvv'!$B$2:$AV$700,MATCH(U$1,'Allokerad kvv'!$B$1:$AV$1,0),FALSE),VLOOKUP($B155,'Justerad allokering kvv'!$B$1:$AG$700,MATCH(U$1,'Justerad allokering kvv'!$B$1:$AF$1,0),FALSE)))</f>
        <v>0</v>
      </c>
      <c r="V155">
        <f>IF($B155=" ","",IF(ISERROR(1/VLOOKUP($B155,'Justerad allokering kvv'!$B$1:$AG$700,MATCH(V$1,'Justerad allokering kvv'!$B$1:$AF$1,0),FALSE)),VLOOKUP($B155,'Allokerad kvv'!$B$2:$AV$700,MATCH(V$1,'Allokerad kvv'!$B$1:$AV$1,0),FALSE),VLOOKUP($B155,'Justerad allokering kvv'!$B$1:$AG$700,MATCH(V$1,'Justerad allokering kvv'!$B$1:$AF$1,0),FALSE)))</f>
        <v>0</v>
      </c>
      <c r="W155">
        <f>IF($B155=" ","",IF(ISERROR(1/VLOOKUP($B155,'Justerad allokering kvv'!$B$1:$AG$700,MATCH(W$1,'Justerad allokering kvv'!$B$1:$AF$1,0),FALSE)),VLOOKUP($B155,'Allokerad kvv'!$B$2:$AV$700,MATCH(W$1,'Allokerad kvv'!$B$1:$AV$1,0),FALSE),VLOOKUP($B155,'Justerad allokering kvv'!$B$1:$AG$700,MATCH(W$1,'Justerad allokering kvv'!$B$1:$AF$1,0),FALSE)))</f>
        <v>0</v>
      </c>
      <c r="X155">
        <f>IF($B155=" ","",IF(ISERROR(1/VLOOKUP($B155,'Justerad allokering kvv'!$B$1:$AG$700,MATCH(X$1,'Justerad allokering kvv'!$B$1:$AF$1,0),FALSE)),VLOOKUP($B155,'Allokerad kvv'!$B$2:$AV$700,MATCH(X$1,'Allokerad kvv'!$B$1:$AV$1,0),FALSE),VLOOKUP($B155,'Justerad allokering kvv'!$B$1:$AG$700,MATCH(X$1,'Justerad allokering kvv'!$B$1:$AF$1,0),FALSE)))</f>
        <v>0</v>
      </c>
      <c r="Y155">
        <f>IF($B155=" ","",IF(ISERROR(1/VLOOKUP($B155,'Justerad allokering kvv'!$B$1:$AG$700,MATCH(Y$1,'Justerad allokering kvv'!$B$1:$AF$1,0),FALSE)),VLOOKUP($B155,'Allokerad kvv'!$B$2:$AV$700,MATCH(Y$1,'Allokerad kvv'!$B$1:$AV$1,0),FALSE),VLOOKUP($B155,'Justerad allokering kvv'!$B$1:$AG$700,MATCH(Y$1,'Justerad allokering kvv'!$B$1:$AF$1,0),FALSE)))</f>
        <v>0</v>
      </c>
      <c r="AB155">
        <f>IFERROR(VLOOKUP($B155,Kraftvärmeprod!$B$1:$AO$424,MATCH("Tillförd energi från rökgaskondensering (GWh)",Kraftvärmeprod!$B$1:$AG$1,0),FALSE)/1,0)</f>
        <v>91</v>
      </c>
      <c r="AE155" s="122">
        <f t="shared" si="8"/>
        <v>323.15431999999998</v>
      </c>
      <c r="AG155">
        <f t="shared" si="9"/>
        <v>314.03139999999996</v>
      </c>
      <c r="AH155">
        <f t="shared" si="10"/>
        <v>223.03139999999996</v>
      </c>
      <c r="AI155">
        <f>IF(AH155=0,"",AH155/VLOOKUP(B155,Kraftvärmeprod!$B$1:$BC$480,MATCH("Summa tillförd energi exklusive rökgaskondensering",Kraftvärmeprod!$B$1:$BC$1,0),FALSE))</f>
        <v>0.48015371367061349</v>
      </c>
      <c r="AK155">
        <f t="shared" si="11"/>
        <v>223.03140000000002</v>
      </c>
    </row>
    <row r="156" spans="1:37" x14ac:dyDescent="0.25">
      <c r="A156" s="2" t="s">
        <v>247</v>
      </c>
      <c r="B156" s="2" t="s">
        <v>248</v>
      </c>
      <c r="C156">
        <f>IF($B156=" ","",IF(ISERROR(1/VLOOKUP($B156,'Justerad allokering kvv'!$B$1:$AG$700,MATCH(C$1,'Justerad allokering kvv'!$B$1:$AF$1,0),FALSE)),VLOOKUP($B156,'Allokerad kvv'!$B$2:$AV$700,MATCH(C$1,'Allokerad kvv'!$B$1:$AV$1,0),FALSE),VLOOKUP($B156,'Justerad allokering kvv'!$B$1:$AG$700,MATCH(C$1,'Justerad allokering kvv'!$B$1:$AF$1,0),FALSE)))</f>
        <v>0</v>
      </c>
      <c r="D156">
        <f>IF($B156=" ","",IF(ISERROR(1/VLOOKUP($B156,'Justerad allokering kvv'!$B$1:$AG$700,MATCH(D$1,'Justerad allokering kvv'!$B$1:$AF$1,0),FALSE)),VLOOKUP($B156,'Allokerad kvv'!$B$2:$AV$700,MATCH(D$1,'Allokerad kvv'!$B$1:$AV$1,0),FALSE),VLOOKUP($B156,'Justerad allokering kvv'!$B$1:$AG$700,MATCH(D$1,'Justerad allokering kvv'!$B$1:$AF$1,0),FALSE)))</f>
        <v>0</v>
      </c>
      <c r="E156">
        <f>IF($B156=" ","",IF(ISERROR(1/VLOOKUP($B156,'Justerad allokering kvv'!$B$1:$AG$700,MATCH(E$1,'Justerad allokering kvv'!$B$1:$AF$1,0),FALSE)),VLOOKUP($B156,'Allokerad kvv'!$B$2:$AV$700,MATCH(E$1,'Allokerad kvv'!$B$1:$AV$1,0),FALSE),VLOOKUP($B156,'Justerad allokering kvv'!$B$1:$AG$700,MATCH(E$1,'Justerad allokering kvv'!$B$1:$AF$1,0),FALSE)))</f>
        <v>0</v>
      </c>
      <c r="F156">
        <f>IF($B156=" ","",IF(ISERROR(1/VLOOKUP($B156,'Justerad allokering kvv'!$B$1:$AG$700,MATCH(F$1,'Justerad allokering kvv'!$B$1:$AF$1,0),FALSE)),VLOOKUP($B156,'Allokerad kvv'!$B$2:$AV$700,MATCH(F$1,'Allokerad kvv'!$B$1:$AV$1,0),FALSE),VLOOKUP($B156,'Justerad allokering kvv'!$B$1:$AG$700,MATCH(F$1,'Justerad allokering kvv'!$B$1:$AF$1,0),FALSE)))</f>
        <v>0</v>
      </c>
      <c r="G156">
        <f>IF($B156=" ","",IF(ISERROR(1/VLOOKUP($B156,'Justerad allokering kvv'!$B$1:$AG$700,MATCH(G$1,'Justerad allokering kvv'!$B$1:$AF$1,0),FALSE)),VLOOKUP($B156,'Allokerad kvv'!$B$2:$AV$700,MATCH(G$1,'Allokerad kvv'!$B$1:$AV$1,0),FALSE),VLOOKUP($B156,'Justerad allokering kvv'!$B$1:$AG$700,MATCH(G$1,'Justerad allokering kvv'!$B$1:$AF$1,0),FALSE)))</f>
        <v>0</v>
      </c>
      <c r="H156">
        <f>IF($B156=" ","",IF(ISERROR(1/VLOOKUP($B156,'Justerad allokering kvv'!$B$1:$AG$700,MATCH(H$1,'Justerad allokering kvv'!$B$1:$AF$1,0),FALSE)),VLOOKUP($B156,'Allokerad kvv'!$B$2:$AV$700,MATCH(H$1,'Allokerad kvv'!$B$1:$AV$1,0),FALSE),VLOOKUP($B156,'Justerad allokering kvv'!$B$1:$AG$700,MATCH(H$1,'Justerad allokering kvv'!$B$1:$AF$1,0),FALSE)))</f>
        <v>0</v>
      </c>
      <c r="I156">
        <f>IF($B156=" ","",IF(ISERROR(1/VLOOKUP($B156,'Justerad allokering kvv'!$B$1:$AG$700,MATCH(I$1,'Justerad allokering kvv'!$B$1:$AF$1,0),FALSE)),VLOOKUP($B156,'Allokerad kvv'!$B$2:$AV$700,MATCH(I$1,'Allokerad kvv'!$B$1:$AV$1,0),FALSE),VLOOKUP($B156,'Justerad allokering kvv'!$B$1:$AG$700,MATCH(I$1,'Justerad allokering kvv'!$B$1:$AF$1,0),FALSE)))</f>
        <v>0</v>
      </c>
      <c r="J156">
        <f>IF($B156=" ","",IF(ISERROR(1/VLOOKUP($B156,'Justerad allokering kvv'!$B$1:$AG$700,MATCH(J$1,'Justerad allokering kvv'!$B$1:$AF$1,0),FALSE)),VLOOKUP($B156,'Allokerad kvv'!$B$2:$AV$700,MATCH(J$1,'Allokerad kvv'!$B$1:$AV$1,0),FALSE),VLOOKUP($B156,'Justerad allokering kvv'!$B$1:$AG$700,MATCH(J$1,'Justerad allokering kvv'!$B$1:$AF$1,0),FALSE)))</f>
        <v>0</v>
      </c>
      <c r="K156">
        <f>IF($B156=" ","",IF(ISERROR(1/VLOOKUP($B156,'Justerad allokering kvv'!$B$1:$AG$700,MATCH(K$1,'Justerad allokering kvv'!$B$1:$AF$1,0),FALSE)),VLOOKUP($B156,'Allokerad kvv'!$B$2:$AV$700,MATCH(K$1,'Allokerad kvv'!$B$1:$AV$1,0),FALSE),VLOOKUP($B156,'Justerad allokering kvv'!$B$1:$AG$700,MATCH(K$1,'Justerad allokering kvv'!$B$1:$AF$1,0),FALSE)))</f>
        <v>0</v>
      </c>
      <c r="L156">
        <f>IF($B156=" ","",IF(ISERROR(1/VLOOKUP($B156,'Justerad allokering kvv'!$B$1:$AG$700,MATCH(L$1,'Justerad allokering kvv'!$B$1:$AF$1,0),FALSE)),VLOOKUP($B156,'Allokerad kvv'!$B$2:$AV$700,MATCH(L$1,'Allokerad kvv'!$B$1:$AV$1,0),FALSE),VLOOKUP($B156,'Justerad allokering kvv'!$B$1:$AG$700,MATCH(L$1,'Justerad allokering kvv'!$B$1:$AF$1,0),FALSE)))</f>
        <v>0</v>
      </c>
      <c r="M156">
        <f>IF($B156=" ","",IF(ISERROR(1/VLOOKUP($B156,'Justerad allokering kvv'!$B$1:$AG$700,MATCH(M$1,'Justerad allokering kvv'!$B$1:$AF$1,0),FALSE)),VLOOKUP($B156,'Allokerad kvv'!$B$2:$AV$700,MATCH(M$1,'Allokerad kvv'!$B$1:$AV$1,0),FALSE),VLOOKUP($B156,'Justerad allokering kvv'!$B$1:$AG$700,MATCH(M$1,'Justerad allokering kvv'!$B$1:$AF$1,0),FALSE)))</f>
        <v>0</v>
      </c>
      <c r="N156">
        <f>IF($B156=" ","",IF(ISERROR(1/VLOOKUP($B156,'Justerad allokering kvv'!$B$1:$AG$700,MATCH(N$1,'Justerad allokering kvv'!$B$1:$AF$1,0),FALSE)),VLOOKUP($B156,'Allokerad kvv'!$B$2:$AV$700,MATCH(N$1,'Allokerad kvv'!$B$1:$AV$1,0),FALSE),VLOOKUP($B156,'Justerad allokering kvv'!$B$1:$AG$700,MATCH(N$1,'Justerad allokering kvv'!$B$1:$AF$1,0),FALSE)))</f>
        <v>0</v>
      </c>
      <c r="O156">
        <f>IF($B156=" ","",IF(ISERROR(1/VLOOKUP($B156,'Justerad allokering kvv'!$B$1:$AG$700,MATCH(O$1,'Justerad allokering kvv'!$B$1:$AF$1,0),FALSE)),VLOOKUP($B156,'Allokerad kvv'!$B$2:$AV$700,MATCH(O$1,'Allokerad kvv'!$B$1:$AV$1,0),FALSE),VLOOKUP($B156,'Justerad allokering kvv'!$B$1:$AG$700,MATCH(O$1,'Justerad allokering kvv'!$B$1:$AF$1,0),FALSE)))</f>
        <v>0</v>
      </c>
      <c r="P156">
        <f>IF($B156=" ","",IF(ISERROR(1/VLOOKUP($B156,'Justerad allokering kvv'!$B$1:$AG$700,MATCH(P$1,'Justerad allokering kvv'!$B$1:$AF$1,0),FALSE)),VLOOKUP($B156,'Allokerad kvv'!$B$2:$AV$700,MATCH(P$1,'Allokerad kvv'!$B$1:$AV$1,0),FALSE),VLOOKUP($B156,'Justerad allokering kvv'!$B$1:$AG$700,MATCH(P$1,'Justerad allokering kvv'!$B$1:$AF$1,0),FALSE)))</f>
        <v>0</v>
      </c>
      <c r="Q156">
        <f>IF($B156=" ","",IF(ISERROR(1/VLOOKUP($B156,'Justerad allokering kvv'!$B$1:$AG$700,MATCH(Q$1,'Justerad allokering kvv'!$B$1:$AF$1,0),FALSE)),VLOOKUP($B156,'Allokerad kvv'!$B$2:$AV$700,MATCH(Q$1,'Allokerad kvv'!$B$1:$AV$1,0),FALSE),VLOOKUP($B156,'Justerad allokering kvv'!$B$1:$AG$700,MATCH(Q$1,'Justerad allokering kvv'!$B$1:$AF$1,0),FALSE)))</f>
        <v>0</v>
      </c>
      <c r="R156">
        <f>IF($B156=" ","",IF(ISERROR(1/VLOOKUP($B156,'Justerad allokering kvv'!$B$1:$AG$700,MATCH(R$1,'Justerad allokering kvv'!$B$1:$AF$1,0),FALSE)),VLOOKUP($B156,'Allokerad kvv'!$B$2:$AV$700,MATCH(R$1,'Allokerad kvv'!$B$1:$AV$1,0),FALSE),VLOOKUP($B156,'Justerad allokering kvv'!$B$1:$AG$700,MATCH(R$1,'Justerad allokering kvv'!$B$1:$AF$1,0),FALSE)))</f>
        <v>0</v>
      </c>
      <c r="S156">
        <f>IF($B156=" ","",IF(ISERROR(1/VLOOKUP($B156,'Justerad allokering kvv'!$B$1:$AG$700,MATCH(S$1,'Justerad allokering kvv'!$B$1:$AF$1,0),FALSE)),VLOOKUP($B156,'Allokerad kvv'!$B$2:$AV$700,MATCH(S$1,'Allokerad kvv'!$B$1:$AV$1,0),FALSE),VLOOKUP($B156,'Justerad allokering kvv'!$B$1:$AG$700,MATCH(S$1,'Justerad allokering kvv'!$B$1:$AF$1,0),FALSE)))</f>
        <v>0</v>
      </c>
      <c r="T156">
        <f>IF($B156=" ","",IF(ISERROR(1/VLOOKUP($B156,'Justerad allokering kvv'!$B$1:$AG$700,MATCH(T$1,'Justerad allokering kvv'!$B$1:$AF$1,0),FALSE)),VLOOKUP($B156,'Allokerad kvv'!$B$2:$AV$700,MATCH(T$1,'Allokerad kvv'!$B$1:$AV$1,0),FALSE),VLOOKUP($B156,'Justerad allokering kvv'!$B$1:$AG$700,MATCH(T$1,'Justerad allokering kvv'!$B$1:$AF$1,0),FALSE)))</f>
        <v>0</v>
      </c>
      <c r="U156">
        <f>IF($B156=" ","",IF(ISERROR(1/VLOOKUP($B156,'Justerad allokering kvv'!$B$1:$AG$700,MATCH(U$1,'Justerad allokering kvv'!$B$1:$AF$1,0),FALSE)),VLOOKUP($B156,'Allokerad kvv'!$B$2:$AV$700,MATCH(U$1,'Allokerad kvv'!$B$1:$AV$1,0),FALSE),VLOOKUP($B156,'Justerad allokering kvv'!$B$1:$AG$700,MATCH(U$1,'Justerad allokering kvv'!$B$1:$AF$1,0),FALSE)))</f>
        <v>0</v>
      </c>
      <c r="V156">
        <f>IF($B156=" ","",IF(ISERROR(1/VLOOKUP($B156,'Justerad allokering kvv'!$B$1:$AG$700,MATCH(V$1,'Justerad allokering kvv'!$B$1:$AF$1,0),FALSE)),VLOOKUP($B156,'Allokerad kvv'!$B$2:$AV$700,MATCH(V$1,'Allokerad kvv'!$B$1:$AV$1,0),FALSE),VLOOKUP($B156,'Justerad allokering kvv'!$B$1:$AG$700,MATCH(V$1,'Justerad allokering kvv'!$B$1:$AF$1,0),FALSE)))</f>
        <v>0</v>
      </c>
      <c r="W156">
        <f>IF($B156=" ","",IF(ISERROR(1/VLOOKUP($B156,'Justerad allokering kvv'!$B$1:$AG$700,MATCH(W$1,'Justerad allokering kvv'!$B$1:$AF$1,0),FALSE)),VLOOKUP($B156,'Allokerad kvv'!$B$2:$AV$700,MATCH(W$1,'Allokerad kvv'!$B$1:$AV$1,0),FALSE),VLOOKUP($B156,'Justerad allokering kvv'!$B$1:$AG$700,MATCH(W$1,'Justerad allokering kvv'!$B$1:$AF$1,0),FALSE)))</f>
        <v>0</v>
      </c>
      <c r="X156">
        <f>IF($B156=" ","",IF(ISERROR(1/VLOOKUP($B156,'Justerad allokering kvv'!$B$1:$AG$700,MATCH(X$1,'Justerad allokering kvv'!$B$1:$AF$1,0),FALSE)),VLOOKUP($B156,'Allokerad kvv'!$B$2:$AV$700,MATCH(X$1,'Allokerad kvv'!$B$1:$AV$1,0),FALSE),VLOOKUP($B156,'Justerad allokering kvv'!$B$1:$AG$700,MATCH(X$1,'Justerad allokering kvv'!$B$1:$AF$1,0),FALSE)))</f>
        <v>0</v>
      </c>
      <c r="Y156">
        <f>IF($B156=" ","",IF(ISERROR(1/VLOOKUP($B156,'Justerad allokering kvv'!$B$1:$AG$700,MATCH(Y$1,'Justerad allokering kvv'!$B$1:$AF$1,0),FALSE)),VLOOKUP($B156,'Allokerad kvv'!$B$2:$AV$700,MATCH(Y$1,'Allokerad kvv'!$B$1:$AV$1,0),FALSE),VLOOKUP($B156,'Justerad allokering kvv'!$B$1:$AG$700,MATCH(Y$1,'Justerad allokering kvv'!$B$1:$AF$1,0),FALSE)))</f>
        <v>0</v>
      </c>
      <c r="AB156">
        <f>IFERROR(VLOOKUP($B156,Kraftvärmeprod!$B$1:$AO$424,MATCH("Tillförd energi från rökgaskondensering (GWh)",Kraftvärmeprod!$B$1:$AG$1,0),FALSE)/1,0)</f>
        <v>0</v>
      </c>
      <c r="AE156" s="122">
        <f t="shared" si="8"/>
        <v>0</v>
      </c>
      <c r="AG156">
        <f t="shared" si="9"/>
        <v>0</v>
      </c>
      <c r="AH156">
        <f t="shared" si="10"/>
        <v>0</v>
      </c>
      <c r="AI156" t="str">
        <f>IF(AH156=0,"",AH156/VLOOKUP(B156,Kraftvärmeprod!$B$1:$BC$480,MATCH("Summa tillförd energi exklusive rökgaskondensering",Kraftvärmeprod!$B$1:$BC$1,0),FALSE))</f>
        <v/>
      </c>
      <c r="AK156">
        <f t="shared" si="11"/>
        <v>0</v>
      </c>
    </row>
    <row r="157" spans="1:37" x14ac:dyDescent="0.25">
      <c r="A157" s="2" t="s">
        <v>253</v>
      </c>
      <c r="B157" s="2" t="s">
        <v>254</v>
      </c>
      <c r="C157">
        <f>IF($B157=" ","",IF(ISERROR(1/VLOOKUP($B157,'Justerad allokering kvv'!$B$1:$AG$700,MATCH(C$1,'Justerad allokering kvv'!$B$1:$AF$1,0),FALSE)),VLOOKUP($B157,'Allokerad kvv'!$B$2:$AV$700,MATCH(C$1,'Allokerad kvv'!$B$1:$AV$1,0),FALSE),VLOOKUP($B157,'Justerad allokering kvv'!$B$1:$AG$700,MATCH(C$1,'Justerad allokering kvv'!$B$1:$AF$1,0),FALSE)))</f>
        <v>0</v>
      </c>
      <c r="D157">
        <f>IF($B157=" ","",IF(ISERROR(1/VLOOKUP($B157,'Justerad allokering kvv'!$B$1:$AG$700,MATCH(D$1,'Justerad allokering kvv'!$B$1:$AF$1,0),FALSE)),VLOOKUP($B157,'Allokerad kvv'!$B$2:$AV$700,MATCH(D$1,'Allokerad kvv'!$B$1:$AV$1,0),FALSE),VLOOKUP($B157,'Justerad allokering kvv'!$B$1:$AG$700,MATCH(D$1,'Justerad allokering kvv'!$B$1:$AF$1,0),FALSE)))</f>
        <v>0</v>
      </c>
      <c r="E157">
        <f>IF($B157=" ","",IF(ISERROR(1/VLOOKUP($B157,'Justerad allokering kvv'!$B$1:$AG$700,MATCH(E$1,'Justerad allokering kvv'!$B$1:$AF$1,0),FALSE)),VLOOKUP($B157,'Allokerad kvv'!$B$2:$AV$700,MATCH(E$1,'Allokerad kvv'!$B$1:$AV$1,0),FALSE),VLOOKUP($B157,'Justerad allokering kvv'!$B$1:$AG$700,MATCH(E$1,'Justerad allokering kvv'!$B$1:$AF$1,0),FALSE)))</f>
        <v>0</v>
      </c>
      <c r="F157">
        <f>IF($B157=" ","",IF(ISERROR(1/VLOOKUP($B157,'Justerad allokering kvv'!$B$1:$AG$700,MATCH(F$1,'Justerad allokering kvv'!$B$1:$AF$1,0),FALSE)),VLOOKUP($B157,'Allokerad kvv'!$B$2:$AV$700,MATCH(F$1,'Allokerad kvv'!$B$1:$AV$1,0),FALSE),VLOOKUP($B157,'Justerad allokering kvv'!$B$1:$AG$700,MATCH(F$1,'Justerad allokering kvv'!$B$1:$AF$1,0),FALSE)))</f>
        <v>0</v>
      </c>
      <c r="G157">
        <f>IF($B157=" ","",IF(ISERROR(1/VLOOKUP($B157,'Justerad allokering kvv'!$B$1:$AG$700,MATCH(G$1,'Justerad allokering kvv'!$B$1:$AF$1,0),FALSE)),VLOOKUP($B157,'Allokerad kvv'!$B$2:$AV$700,MATCH(G$1,'Allokerad kvv'!$B$1:$AV$1,0),FALSE),VLOOKUP($B157,'Justerad allokering kvv'!$B$1:$AG$700,MATCH(G$1,'Justerad allokering kvv'!$B$1:$AF$1,0),FALSE)))</f>
        <v>1.4553700000000001</v>
      </c>
      <c r="H157">
        <f>IF($B157=" ","",IF(ISERROR(1/VLOOKUP($B157,'Justerad allokering kvv'!$B$1:$AG$700,MATCH(H$1,'Justerad allokering kvv'!$B$1:$AF$1,0),FALSE)),VLOOKUP($B157,'Allokerad kvv'!$B$2:$AV$700,MATCH(H$1,'Allokerad kvv'!$B$1:$AV$1,0),FALSE),VLOOKUP($B157,'Justerad allokering kvv'!$B$1:$AG$700,MATCH(H$1,'Justerad allokering kvv'!$B$1:$AF$1,0),FALSE)))</f>
        <v>0</v>
      </c>
      <c r="I157">
        <f>IF($B157=" ","",IF(ISERROR(1/VLOOKUP($B157,'Justerad allokering kvv'!$B$1:$AG$700,MATCH(I$1,'Justerad allokering kvv'!$B$1:$AF$1,0),FALSE)),VLOOKUP($B157,'Allokerad kvv'!$B$2:$AV$700,MATCH(I$1,'Allokerad kvv'!$B$1:$AV$1,0),FALSE),VLOOKUP($B157,'Justerad allokering kvv'!$B$1:$AG$700,MATCH(I$1,'Justerad allokering kvv'!$B$1:$AF$1,0),FALSE)))</f>
        <v>0</v>
      </c>
      <c r="J157">
        <f>IF($B157=" ","",IF(ISERROR(1/VLOOKUP($B157,'Justerad allokering kvv'!$B$1:$AG$700,MATCH(J$1,'Justerad allokering kvv'!$B$1:$AF$1,0),FALSE)),VLOOKUP($B157,'Allokerad kvv'!$B$2:$AV$700,MATCH(J$1,'Allokerad kvv'!$B$1:$AV$1,0),FALSE),VLOOKUP($B157,'Justerad allokering kvv'!$B$1:$AG$700,MATCH(J$1,'Justerad allokering kvv'!$B$1:$AF$1,0),FALSE)))</f>
        <v>0</v>
      </c>
      <c r="K157">
        <f>IF($B157=" ","",IF(ISERROR(1/VLOOKUP($B157,'Justerad allokering kvv'!$B$1:$AG$700,MATCH(K$1,'Justerad allokering kvv'!$B$1:$AF$1,0),FALSE)),VLOOKUP($B157,'Allokerad kvv'!$B$2:$AV$700,MATCH(K$1,'Allokerad kvv'!$B$1:$AV$1,0),FALSE),VLOOKUP($B157,'Justerad allokering kvv'!$B$1:$AG$700,MATCH(K$1,'Justerad allokering kvv'!$B$1:$AF$1,0),FALSE)))</f>
        <v>0</v>
      </c>
      <c r="L157">
        <f>IF($B157=" ","",IF(ISERROR(1/VLOOKUP($B157,'Justerad allokering kvv'!$B$1:$AG$700,MATCH(L$1,'Justerad allokering kvv'!$B$1:$AF$1,0),FALSE)),VLOOKUP($B157,'Allokerad kvv'!$B$2:$AV$700,MATCH(L$1,'Allokerad kvv'!$B$1:$AV$1,0),FALSE),VLOOKUP($B157,'Justerad allokering kvv'!$B$1:$AG$700,MATCH(L$1,'Justerad allokering kvv'!$B$1:$AF$1,0),FALSE)))</f>
        <v>0</v>
      </c>
      <c r="M157">
        <f>IF($B157=" ","",IF(ISERROR(1/VLOOKUP($B157,'Justerad allokering kvv'!$B$1:$AG$700,MATCH(M$1,'Justerad allokering kvv'!$B$1:$AF$1,0),FALSE)),VLOOKUP($B157,'Allokerad kvv'!$B$2:$AV$700,MATCH(M$1,'Allokerad kvv'!$B$1:$AV$1,0),FALSE),VLOOKUP($B157,'Justerad allokering kvv'!$B$1:$AG$700,MATCH(M$1,'Justerad allokering kvv'!$B$1:$AF$1,0),FALSE)))</f>
        <v>0</v>
      </c>
      <c r="N157">
        <f>IF($B157=" ","",IF(ISERROR(1/VLOOKUP($B157,'Justerad allokering kvv'!$B$1:$AG$700,MATCH(N$1,'Justerad allokering kvv'!$B$1:$AF$1,0),FALSE)),VLOOKUP($B157,'Allokerad kvv'!$B$2:$AV$700,MATCH(N$1,'Allokerad kvv'!$B$1:$AV$1,0),FALSE),VLOOKUP($B157,'Justerad allokering kvv'!$B$1:$AG$700,MATCH(N$1,'Justerad allokering kvv'!$B$1:$AF$1,0),FALSE)))</f>
        <v>0</v>
      </c>
      <c r="O157">
        <f>IF($B157=" ","",IF(ISERROR(1/VLOOKUP($B157,'Justerad allokering kvv'!$B$1:$AG$700,MATCH(O$1,'Justerad allokering kvv'!$B$1:$AF$1,0),FALSE)),VLOOKUP($B157,'Allokerad kvv'!$B$2:$AV$700,MATCH(O$1,'Allokerad kvv'!$B$1:$AV$1,0),FALSE),VLOOKUP($B157,'Justerad allokering kvv'!$B$1:$AG$700,MATCH(O$1,'Justerad allokering kvv'!$B$1:$AF$1,0),FALSE)))</f>
        <v>0</v>
      </c>
      <c r="P157">
        <f>IF($B157=" ","",IF(ISERROR(1/VLOOKUP($B157,'Justerad allokering kvv'!$B$1:$AG$700,MATCH(P$1,'Justerad allokering kvv'!$B$1:$AF$1,0),FALSE)),VLOOKUP($B157,'Allokerad kvv'!$B$2:$AV$700,MATCH(P$1,'Allokerad kvv'!$B$1:$AV$1,0),FALSE),VLOOKUP($B157,'Justerad allokering kvv'!$B$1:$AG$700,MATCH(P$1,'Justerad allokering kvv'!$B$1:$AF$1,0),FALSE)))</f>
        <v>0</v>
      </c>
      <c r="Q157">
        <f>IF($B157=" ","",IF(ISERROR(1/VLOOKUP($B157,'Justerad allokering kvv'!$B$1:$AG$700,MATCH(Q$1,'Justerad allokering kvv'!$B$1:$AF$1,0),FALSE)),VLOOKUP($B157,'Allokerad kvv'!$B$2:$AV$700,MATCH(Q$1,'Allokerad kvv'!$B$1:$AV$1,0),FALSE),VLOOKUP($B157,'Justerad allokering kvv'!$B$1:$AG$700,MATCH(Q$1,'Justerad allokering kvv'!$B$1:$AF$1,0),FALSE)))</f>
        <v>0</v>
      </c>
      <c r="R157">
        <f>IF($B157=" ","",IF(ISERROR(1/VLOOKUP($B157,'Justerad allokering kvv'!$B$1:$AG$700,MATCH(R$1,'Justerad allokering kvv'!$B$1:$AF$1,0),FALSE)),VLOOKUP($B157,'Allokerad kvv'!$B$2:$AV$700,MATCH(R$1,'Allokerad kvv'!$B$1:$AV$1,0),FALSE),VLOOKUP($B157,'Justerad allokering kvv'!$B$1:$AG$700,MATCH(R$1,'Justerad allokering kvv'!$B$1:$AF$1,0),FALSE)))</f>
        <v>15.9391</v>
      </c>
      <c r="S157">
        <f>IF($B157=" ","",IF(ISERROR(1/VLOOKUP($B157,'Justerad allokering kvv'!$B$1:$AG$700,MATCH(S$1,'Justerad allokering kvv'!$B$1:$AF$1,0),FALSE)),VLOOKUP($B157,'Allokerad kvv'!$B$2:$AV$700,MATCH(S$1,'Allokerad kvv'!$B$1:$AV$1,0),FALSE),VLOOKUP($B157,'Justerad allokering kvv'!$B$1:$AG$700,MATCH(S$1,'Justerad allokering kvv'!$B$1:$AF$1,0),FALSE)))</f>
        <v>0</v>
      </c>
      <c r="T157">
        <f>IF($B157=" ","",IF(ISERROR(1/VLOOKUP($B157,'Justerad allokering kvv'!$B$1:$AG$700,MATCH(T$1,'Justerad allokering kvv'!$B$1:$AF$1,0),FALSE)),VLOOKUP($B157,'Allokerad kvv'!$B$2:$AV$700,MATCH(T$1,'Allokerad kvv'!$B$1:$AV$1,0),FALSE),VLOOKUP($B157,'Justerad allokering kvv'!$B$1:$AG$700,MATCH(T$1,'Justerad allokering kvv'!$B$1:$AF$1,0),FALSE)))</f>
        <v>0</v>
      </c>
      <c r="U157">
        <f>IF($B157=" ","",IF(ISERROR(1/VLOOKUP($B157,'Justerad allokering kvv'!$B$1:$AG$700,MATCH(U$1,'Justerad allokering kvv'!$B$1:$AF$1,0),FALSE)),VLOOKUP($B157,'Allokerad kvv'!$B$2:$AV$700,MATCH(U$1,'Allokerad kvv'!$B$1:$AV$1,0),FALSE),VLOOKUP($B157,'Justerad allokering kvv'!$B$1:$AG$700,MATCH(U$1,'Justerad allokering kvv'!$B$1:$AF$1,0),FALSE)))</f>
        <v>0</v>
      </c>
      <c r="V157">
        <f>IF($B157=" ","",IF(ISERROR(1/VLOOKUP($B157,'Justerad allokering kvv'!$B$1:$AG$700,MATCH(V$1,'Justerad allokering kvv'!$B$1:$AF$1,0),FALSE)),VLOOKUP($B157,'Allokerad kvv'!$B$2:$AV$700,MATCH(V$1,'Allokerad kvv'!$B$1:$AV$1,0),FALSE),VLOOKUP($B157,'Justerad allokering kvv'!$B$1:$AG$700,MATCH(V$1,'Justerad allokering kvv'!$B$1:$AF$1,0),FALSE)))</f>
        <v>0</v>
      </c>
      <c r="W157">
        <f>IF($B157=" ","",IF(ISERROR(1/VLOOKUP($B157,'Justerad allokering kvv'!$B$1:$AG$700,MATCH(W$1,'Justerad allokering kvv'!$B$1:$AF$1,0),FALSE)),VLOOKUP($B157,'Allokerad kvv'!$B$2:$AV$700,MATCH(W$1,'Allokerad kvv'!$B$1:$AV$1,0),FALSE),VLOOKUP($B157,'Justerad allokering kvv'!$B$1:$AG$700,MATCH(W$1,'Justerad allokering kvv'!$B$1:$AF$1,0),FALSE)))</f>
        <v>0</v>
      </c>
      <c r="X157">
        <f>IF($B157=" ","",IF(ISERROR(1/VLOOKUP($B157,'Justerad allokering kvv'!$B$1:$AG$700,MATCH(X$1,'Justerad allokering kvv'!$B$1:$AF$1,0),FALSE)),VLOOKUP($B157,'Allokerad kvv'!$B$2:$AV$700,MATCH(X$1,'Allokerad kvv'!$B$1:$AV$1,0),FALSE),VLOOKUP($B157,'Justerad allokering kvv'!$B$1:$AG$700,MATCH(X$1,'Justerad allokering kvv'!$B$1:$AF$1,0),FALSE)))</f>
        <v>0</v>
      </c>
      <c r="Y157">
        <f>IF($B157=" ","",IF(ISERROR(1/VLOOKUP($B157,'Justerad allokering kvv'!$B$1:$AG$700,MATCH(Y$1,'Justerad allokering kvv'!$B$1:$AF$1,0),FALSE)),VLOOKUP($B157,'Allokerad kvv'!$B$2:$AV$700,MATCH(Y$1,'Allokerad kvv'!$B$1:$AV$1,0),FALSE),VLOOKUP($B157,'Justerad allokering kvv'!$B$1:$AG$700,MATCH(Y$1,'Justerad allokering kvv'!$B$1:$AF$1,0),FALSE)))</f>
        <v>295.57900000000001</v>
      </c>
      <c r="AB157">
        <f>IFERROR(VLOOKUP($B157,Kraftvärmeprod!$B$1:$AO$424,MATCH("Tillförd energi från rökgaskondensering (GWh)",Kraftvärmeprod!$B$1:$AG$1,0),FALSE)/1,0)</f>
        <v>121.264</v>
      </c>
      <c r="AE157" s="122">
        <f t="shared" si="8"/>
        <v>434.23747000000003</v>
      </c>
      <c r="AG157">
        <f t="shared" si="9"/>
        <v>418.29837000000003</v>
      </c>
      <c r="AH157">
        <f t="shared" si="10"/>
        <v>297.03437000000002</v>
      </c>
      <c r="AI157">
        <f>IF(AH157=0,"",AH157/VLOOKUP(B157,Kraftvärmeprod!$B$1:$BC$480,MATCH("Summa tillförd energi exklusive rökgaskondensering",Kraftvärmeprod!$B$1:$BC$1,0),FALSE))</f>
        <v>0.57273217553270472</v>
      </c>
      <c r="AK157">
        <f t="shared" si="11"/>
        <v>295.57900000000001</v>
      </c>
    </row>
    <row r="158" spans="1:37" x14ac:dyDescent="0.25">
      <c r="A158" s="2" t="s">
        <v>255</v>
      </c>
      <c r="B158" s="2" t="s">
        <v>256</v>
      </c>
      <c r="C158">
        <f>IF($B158=" ","",IF(ISERROR(1/VLOOKUP($B158,'Justerad allokering kvv'!$B$1:$AG$700,MATCH(C$1,'Justerad allokering kvv'!$B$1:$AF$1,0),FALSE)),VLOOKUP($B158,'Allokerad kvv'!$B$2:$AV$700,MATCH(C$1,'Allokerad kvv'!$B$1:$AV$1,0),FALSE),VLOOKUP($B158,'Justerad allokering kvv'!$B$1:$AG$700,MATCH(C$1,'Justerad allokering kvv'!$B$1:$AF$1,0),FALSE)))</f>
        <v>0</v>
      </c>
      <c r="D158">
        <f>IF($B158=" ","",IF(ISERROR(1/VLOOKUP($B158,'Justerad allokering kvv'!$B$1:$AG$700,MATCH(D$1,'Justerad allokering kvv'!$B$1:$AF$1,0),FALSE)),VLOOKUP($B158,'Allokerad kvv'!$B$2:$AV$700,MATCH(D$1,'Allokerad kvv'!$B$1:$AV$1,0),FALSE),VLOOKUP($B158,'Justerad allokering kvv'!$B$1:$AG$700,MATCH(D$1,'Justerad allokering kvv'!$B$1:$AF$1,0),FALSE)))</f>
        <v>0</v>
      </c>
      <c r="E158">
        <f>IF($B158=" ","",IF(ISERROR(1/VLOOKUP($B158,'Justerad allokering kvv'!$B$1:$AG$700,MATCH(E$1,'Justerad allokering kvv'!$B$1:$AF$1,0),FALSE)),VLOOKUP($B158,'Allokerad kvv'!$B$2:$AV$700,MATCH(E$1,'Allokerad kvv'!$B$1:$AV$1,0),FALSE),VLOOKUP($B158,'Justerad allokering kvv'!$B$1:$AG$700,MATCH(E$1,'Justerad allokering kvv'!$B$1:$AF$1,0),FALSE)))</f>
        <v>0</v>
      </c>
      <c r="F158">
        <f>IF($B158=" ","",IF(ISERROR(1/VLOOKUP($B158,'Justerad allokering kvv'!$B$1:$AG$700,MATCH(F$1,'Justerad allokering kvv'!$B$1:$AF$1,0),FALSE)),VLOOKUP($B158,'Allokerad kvv'!$B$2:$AV$700,MATCH(F$1,'Allokerad kvv'!$B$1:$AV$1,0),FALSE),VLOOKUP($B158,'Justerad allokering kvv'!$B$1:$AG$700,MATCH(F$1,'Justerad allokering kvv'!$B$1:$AF$1,0),FALSE)))</f>
        <v>0</v>
      </c>
      <c r="G158">
        <f>IF($B158=" ","",IF(ISERROR(1/VLOOKUP($B158,'Justerad allokering kvv'!$B$1:$AG$700,MATCH(G$1,'Justerad allokering kvv'!$B$1:$AF$1,0),FALSE)),VLOOKUP($B158,'Allokerad kvv'!$B$2:$AV$700,MATCH(G$1,'Allokerad kvv'!$B$1:$AV$1,0),FALSE),VLOOKUP($B158,'Justerad allokering kvv'!$B$1:$AG$700,MATCH(G$1,'Justerad allokering kvv'!$B$1:$AF$1,0),FALSE)))</f>
        <v>1.5624100000000001</v>
      </c>
      <c r="H158">
        <f>IF($B158=" ","",IF(ISERROR(1/VLOOKUP($B158,'Justerad allokering kvv'!$B$1:$AG$700,MATCH(H$1,'Justerad allokering kvv'!$B$1:$AF$1,0),FALSE)),VLOOKUP($B158,'Allokerad kvv'!$B$2:$AV$700,MATCH(H$1,'Allokerad kvv'!$B$1:$AV$1,0),FALSE),VLOOKUP($B158,'Justerad allokering kvv'!$B$1:$AG$700,MATCH(H$1,'Justerad allokering kvv'!$B$1:$AF$1,0),FALSE)))</f>
        <v>0</v>
      </c>
      <c r="I158">
        <f>IF($B158=" ","",IF(ISERROR(1/VLOOKUP($B158,'Justerad allokering kvv'!$B$1:$AG$700,MATCH(I$1,'Justerad allokering kvv'!$B$1:$AF$1,0),FALSE)),VLOOKUP($B158,'Allokerad kvv'!$B$2:$AV$700,MATCH(I$1,'Allokerad kvv'!$B$1:$AV$1,0),FALSE),VLOOKUP($B158,'Justerad allokering kvv'!$B$1:$AG$700,MATCH(I$1,'Justerad allokering kvv'!$B$1:$AF$1,0),FALSE)))</f>
        <v>0</v>
      </c>
      <c r="J158">
        <f>IF($B158=" ","",IF(ISERROR(1/VLOOKUP($B158,'Justerad allokering kvv'!$B$1:$AG$700,MATCH(J$1,'Justerad allokering kvv'!$B$1:$AF$1,0),FALSE)),VLOOKUP($B158,'Allokerad kvv'!$B$2:$AV$700,MATCH(J$1,'Allokerad kvv'!$B$1:$AV$1,0),FALSE),VLOOKUP($B158,'Justerad allokering kvv'!$B$1:$AG$700,MATCH(J$1,'Justerad allokering kvv'!$B$1:$AF$1,0),FALSE)))</f>
        <v>0</v>
      </c>
      <c r="K158">
        <f>IF($B158=" ","",IF(ISERROR(1/VLOOKUP($B158,'Justerad allokering kvv'!$B$1:$AG$700,MATCH(K$1,'Justerad allokering kvv'!$B$1:$AF$1,0),FALSE)),VLOOKUP($B158,'Allokerad kvv'!$B$2:$AV$700,MATCH(K$1,'Allokerad kvv'!$B$1:$AV$1,0),FALSE),VLOOKUP($B158,'Justerad allokering kvv'!$B$1:$AG$700,MATCH(K$1,'Justerad allokering kvv'!$B$1:$AF$1,0),FALSE)))</f>
        <v>0</v>
      </c>
      <c r="L158">
        <f>IF($B158=" ","",IF(ISERROR(1/VLOOKUP($B158,'Justerad allokering kvv'!$B$1:$AG$700,MATCH(L$1,'Justerad allokering kvv'!$B$1:$AF$1,0),FALSE)),VLOOKUP($B158,'Allokerad kvv'!$B$2:$AV$700,MATCH(L$1,'Allokerad kvv'!$B$1:$AV$1,0),FALSE),VLOOKUP($B158,'Justerad allokering kvv'!$B$1:$AG$700,MATCH(L$1,'Justerad allokering kvv'!$B$1:$AF$1,0),FALSE)))</f>
        <v>0</v>
      </c>
      <c r="M158">
        <f>IF($B158=" ","",IF(ISERROR(1/VLOOKUP($B158,'Justerad allokering kvv'!$B$1:$AG$700,MATCH(M$1,'Justerad allokering kvv'!$B$1:$AF$1,0),FALSE)),VLOOKUP($B158,'Allokerad kvv'!$B$2:$AV$700,MATCH(M$1,'Allokerad kvv'!$B$1:$AV$1,0),FALSE),VLOOKUP($B158,'Justerad allokering kvv'!$B$1:$AG$700,MATCH(M$1,'Justerad allokering kvv'!$B$1:$AF$1,0),FALSE)))</f>
        <v>0</v>
      </c>
      <c r="N158">
        <f>IF($B158=" ","",IF(ISERROR(1/VLOOKUP($B158,'Justerad allokering kvv'!$B$1:$AG$700,MATCH(N$1,'Justerad allokering kvv'!$B$1:$AF$1,0),FALSE)),VLOOKUP($B158,'Allokerad kvv'!$B$2:$AV$700,MATCH(N$1,'Allokerad kvv'!$B$1:$AV$1,0),FALSE),VLOOKUP($B158,'Justerad allokering kvv'!$B$1:$AG$700,MATCH(N$1,'Justerad allokering kvv'!$B$1:$AF$1,0),FALSE)))</f>
        <v>0</v>
      </c>
      <c r="O158">
        <f>IF($B158=" ","",IF(ISERROR(1/VLOOKUP($B158,'Justerad allokering kvv'!$B$1:$AG$700,MATCH(O$1,'Justerad allokering kvv'!$B$1:$AF$1,0),FALSE)),VLOOKUP($B158,'Allokerad kvv'!$B$2:$AV$700,MATCH(O$1,'Allokerad kvv'!$B$1:$AV$1,0),FALSE),VLOOKUP($B158,'Justerad allokering kvv'!$B$1:$AG$700,MATCH(O$1,'Justerad allokering kvv'!$B$1:$AF$1,0),FALSE)))</f>
        <v>0</v>
      </c>
      <c r="P158">
        <f>IF($B158=" ","",IF(ISERROR(1/VLOOKUP($B158,'Justerad allokering kvv'!$B$1:$AG$700,MATCH(P$1,'Justerad allokering kvv'!$B$1:$AF$1,0),FALSE)),VLOOKUP($B158,'Allokerad kvv'!$B$2:$AV$700,MATCH(P$1,'Allokerad kvv'!$B$1:$AV$1,0),FALSE),VLOOKUP($B158,'Justerad allokering kvv'!$B$1:$AG$700,MATCH(P$1,'Justerad allokering kvv'!$B$1:$AF$1,0),FALSE)))</f>
        <v>0</v>
      </c>
      <c r="Q158">
        <f>IF($B158=" ","",IF(ISERROR(1/VLOOKUP($B158,'Justerad allokering kvv'!$B$1:$AG$700,MATCH(Q$1,'Justerad allokering kvv'!$B$1:$AF$1,0),FALSE)),VLOOKUP($B158,'Allokerad kvv'!$B$2:$AV$700,MATCH(Q$1,'Allokerad kvv'!$B$1:$AV$1,0),FALSE),VLOOKUP($B158,'Justerad allokering kvv'!$B$1:$AG$700,MATCH(Q$1,'Justerad allokering kvv'!$B$1:$AF$1,0),FALSE)))</f>
        <v>0</v>
      </c>
      <c r="R158">
        <f>IF($B158=" ","",IF(ISERROR(1/VLOOKUP($B158,'Justerad allokering kvv'!$B$1:$AG$700,MATCH(R$1,'Justerad allokering kvv'!$B$1:$AF$1,0),FALSE)),VLOOKUP($B158,'Allokerad kvv'!$B$2:$AV$700,MATCH(R$1,'Allokerad kvv'!$B$1:$AV$1,0),FALSE),VLOOKUP($B158,'Justerad allokering kvv'!$B$1:$AG$700,MATCH(R$1,'Justerad allokering kvv'!$B$1:$AF$1,0),FALSE)))</f>
        <v>4.2661800000000003</v>
      </c>
      <c r="S158">
        <f>IF($B158=" ","",IF(ISERROR(1/VLOOKUP($B158,'Justerad allokering kvv'!$B$1:$AG$700,MATCH(S$1,'Justerad allokering kvv'!$B$1:$AF$1,0),FALSE)),VLOOKUP($B158,'Allokerad kvv'!$B$2:$AV$700,MATCH(S$1,'Allokerad kvv'!$B$1:$AV$1,0),FALSE),VLOOKUP($B158,'Justerad allokering kvv'!$B$1:$AG$700,MATCH(S$1,'Justerad allokering kvv'!$B$1:$AF$1,0),FALSE)))</f>
        <v>0</v>
      </c>
      <c r="T158">
        <f>IF($B158=" ","",IF(ISERROR(1/VLOOKUP($B158,'Justerad allokering kvv'!$B$1:$AG$700,MATCH(T$1,'Justerad allokering kvv'!$B$1:$AF$1,0),FALSE)),VLOOKUP($B158,'Allokerad kvv'!$B$2:$AV$700,MATCH(T$1,'Allokerad kvv'!$B$1:$AV$1,0),FALSE),VLOOKUP($B158,'Justerad allokering kvv'!$B$1:$AG$700,MATCH(T$1,'Justerad allokering kvv'!$B$1:$AF$1,0),FALSE)))</f>
        <v>0</v>
      </c>
      <c r="U158">
        <f>IF($B158=" ","",IF(ISERROR(1/VLOOKUP($B158,'Justerad allokering kvv'!$B$1:$AG$700,MATCH(U$1,'Justerad allokering kvv'!$B$1:$AF$1,0),FALSE)),VLOOKUP($B158,'Allokerad kvv'!$B$2:$AV$700,MATCH(U$1,'Allokerad kvv'!$B$1:$AV$1,0),FALSE),VLOOKUP($B158,'Justerad allokering kvv'!$B$1:$AG$700,MATCH(U$1,'Justerad allokering kvv'!$B$1:$AF$1,0),FALSE)))</f>
        <v>0</v>
      </c>
      <c r="V158">
        <f>IF($B158=" ","",IF(ISERROR(1/VLOOKUP($B158,'Justerad allokering kvv'!$B$1:$AG$700,MATCH(V$1,'Justerad allokering kvv'!$B$1:$AF$1,0),FALSE)),VLOOKUP($B158,'Allokerad kvv'!$B$2:$AV$700,MATCH(V$1,'Allokerad kvv'!$B$1:$AV$1,0),FALSE),VLOOKUP($B158,'Justerad allokering kvv'!$B$1:$AG$700,MATCH(V$1,'Justerad allokering kvv'!$B$1:$AF$1,0),FALSE)))</f>
        <v>0</v>
      </c>
      <c r="W158">
        <f>IF($B158=" ","",IF(ISERROR(1/VLOOKUP($B158,'Justerad allokering kvv'!$B$1:$AG$700,MATCH(W$1,'Justerad allokering kvv'!$B$1:$AF$1,0),FALSE)),VLOOKUP($B158,'Allokerad kvv'!$B$2:$AV$700,MATCH(W$1,'Allokerad kvv'!$B$1:$AV$1,0),FALSE),VLOOKUP($B158,'Justerad allokering kvv'!$B$1:$AG$700,MATCH(W$1,'Justerad allokering kvv'!$B$1:$AF$1,0),FALSE)))</f>
        <v>0</v>
      </c>
      <c r="X158">
        <f>IF($B158=" ","",IF(ISERROR(1/VLOOKUP($B158,'Justerad allokering kvv'!$B$1:$AG$700,MATCH(X$1,'Justerad allokering kvv'!$B$1:$AF$1,0),FALSE)),VLOOKUP($B158,'Allokerad kvv'!$B$2:$AV$700,MATCH(X$1,'Allokerad kvv'!$B$1:$AV$1,0),FALSE),VLOOKUP($B158,'Justerad allokering kvv'!$B$1:$AG$700,MATCH(X$1,'Justerad allokering kvv'!$B$1:$AF$1,0),FALSE)))</f>
        <v>0</v>
      </c>
      <c r="Y158">
        <f>IF($B158=" ","",IF(ISERROR(1/VLOOKUP($B158,'Justerad allokering kvv'!$B$1:$AG$700,MATCH(Y$1,'Justerad allokering kvv'!$B$1:$AF$1,0),FALSE)),VLOOKUP($B158,'Allokerad kvv'!$B$2:$AV$700,MATCH(Y$1,'Allokerad kvv'!$B$1:$AV$1,0),FALSE),VLOOKUP($B158,'Justerad allokering kvv'!$B$1:$AG$700,MATCH(Y$1,'Justerad allokering kvv'!$B$1:$AF$1,0),FALSE)))</f>
        <v>94.794499999999999</v>
      </c>
      <c r="AB158">
        <f>IFERROR(VLOOKUP($B158,Kraftvärmeprod!$B$1:$AO$424,MATCH("Tillförd energi från rökgaskondensering (GWh)",Kraftvärmeprod!$B$1:$AG$1,0),FALSE)/1,0)</f>
        <v>33</v>
      </c>
      <c r="AE158" s="122">
        <f t="shared" si="8"/>
        <v>133.62308999999999</v>
      </c>
      <c r="AG158">
        <f t="shared" si="9"/>
        <v>129.35691</v>
      </c>
      <c r="AH158">
        <f t="shared" si="10"/>
        <v>96.356909999999999</v>
      </c>
      <c r="AI158">
        <f>IF(AH158=0,"",AH158/VLOOKUP(B158,Kraftvärmeprod!$B$1:$BC$480,MATCH("Summa tillförd energi exklusive rökgaskondensering",Kraftvärmeprod!$B$1:$BC$1,0),FALSE))</f>
        <v>0.73554893129770993</v>
      </c>
      <c r="AK158">
        <f t="shared" si="11"/>
        <v>94.794499999999999</v>
      </c>
    </row>
    <row r="159" spans="1:37" x14ac:dyDescent="0.25">
      <c r="A159" s="2" t="s">
        <v>257</v>
      </c>
      <c r="B159" s="2" t="s">
        <v>258</v>
      </c>
      <c r="C159">
        <f>IF($B159=" ","",IF(ISERROR(1/VLOOKUP($B159,'Justerad allokering kvv'!$B$1:$AG$700,MATCH(C$1,'Justerad allokering kvv'!$B$1:$AF$1,0),FALSE)),VLOOKUP($B159,'Allokerad kvv'!$B$2:$AV$700,MATCH(C$1,'Allokerad kvv'!$B$1:$AV$1,0),FALSE),VLOOKUP($B159,'Justerad allokering kvv'!$B$1:$AG$700,MATCH(C$1,'Justerad allokering kvv'!$B$1:$AF$1,0),FALSE)))</f>
        <v>0</v>
      </c>
      <c r="D159">
        <f>IF($B159=" ","",IF(ISERROR(1/VLOOKUP($B159,'Justerad allokering kvv'!$B$1:$AG$700,MATCH(D$1,'Justerad allokering kvv'!$B$1:$AF$1,0),FALSE)),VLOOKUP($B159,'Allokerad kvv'!$B$2:$AV$700,MATCH(D$1,'Allokerad kvv'!$B$1:$AV$1,0),FALSE),VLOOKUP($B159,'Justerad allokering kvv'!$B$1:$AG$700,MATCH(D$1,'Justerad allokering kvv'!$B$1:$AF$1,0),FALSE)))</f>
        <v>0</v>
      </c>
      <c r="E159">
        <f>IF($B159=" ","",IF(ISERROR(1/VLOOKUP($B159,'Justerad allokering kvv'!$B$1:$AG$700,MATCH(E$1,'Justerad allokering kvv'!$B$1:$AF$1,0),FALSE)),VLOOKUP($B159,'Allokerad kvv'!$B$2:$AV$700,MATCH(E$1,'Allokerad kvv'!$B$1:$AV$1,0),FALSE),VLOOKUP($B159,'Justerad allokering kvv'!$B$1:$AG$700,MATCH(E$1,'Justerad allokering kvv'!$B$1:$AF$1,0),FALSE)))</f>
        <v>0</v>
      </c>
      <c r="F159">
        <f>IF($B159=" ","",IF(ISERROR(1/VLOOKUP($B159,'Justerad allokering kvv'!$B$1:$AG$700,MATCH(F$1,'Justerad allokering kvv'!$B$1:$AF$1,0),FALSE)),VLOOKUP($B159,'Allokerad kvv'!$B$2:$AV$700,MATCH(F$1,'Allokerad kvv'!$B$1:$AV$1,0),FALSE),VLOOKUP($B159,'Justerad allokering kvv'!$B$1:$AG$700,MATCH(F$1,'Justerad allokering kvv'!$B$1:$AF$1,0),FALSE)))</f>
        <v>0</v>
      </c>
      <c r="G159">
        <f>IF($B159=" ","",IF(ISERROR(1/VLOOKUP($B159,'Justerad allokering kvv'!$B$1:$AG$700,MATCH(G$1,'Justerad allokering kvv'!$B$1:$AF$1,0),FALSE)),VLOOKUP($B159,'Allokerad kvv'!$B$2:$AV$700,MATCH(G$1,'Allokerad kvv'!$B$1:$AV$1,0),FALSE),VLOOKUP($B159,'Justerad allokering kvv'!$B$1:$AG$700,MATCH(G$1,'Justerad allokering kvv'!$B$1:$AF$1,0),FALSE)))</f>
        <v>0</v>
      </c>
      <c r="H159">
        <f>IF($B159=" ","",IF(ISERROR(1/VLOOKUP($B159,'Justerad allokering kvv'!$B$1:$AG$700,MATCH(H$1,'Justerad allokering kvv'!$B$1:$AF$1,0),FALSE)),VLOOKUP($B159,'Allokerad kvv'!$B$2:$AV$700,MATCH(H$1,'Allokerad kvv'!$B$1:$AV$1,0),FALSE),VLOOKUP($B159,'Justerad allokering kvv'!$B$1:$AG$700,MATCH(H$1,'Justerad allokering kvv'!$B$1:$AF$1,0),FALSE)))</f>
        <v>0</v>
      </c>
      <c r="I159">
        <f>IF($B159=" ","",IF(ISERROR(1/VLOOKUP($B159,'Justerad allokering kvv'!$B$1:$AG$700,MATCH(I$1,'Justerad allokering kvv'!$B$1:$AF$1,0),FALSE)),VLOOKUP($B159,'Allokerad kvv'!$B$2:$AV$700,MATCH(I$1,'Allokerad kvv'!$B$1:$AV$1,0),FALSE),VLOOKUP($B159,'Justerad allokering kvv'!$B$1:$AG$700,MATCH(I$1,'Justerad allokering kvv'!$B$1:$AF$1,0),FALSE)))</f>
        <v>0</v>
      </c>
      <c r="J159">
        <f>IF($B159=" ","",IF(ISERROR(1/VLOOKUP($B159,'Justerad allokering kvv'!$B$1:$AG$700,MATCH(J$1,'Justerad allokering kvv'!$B$1:$AF$1,0),FALSE)),VLOOKUP($B159,'Allokerad kvv'!$B$2:$AV$700,MATCH(J$1,'Allokerad kvv'!$B$1:$AV$1,0),FALSE),VLOOKUP($B159,'Justerad allokering kvv'!$B$1:$AG$700,MATCH(J$1,'Justerad allokering kvv'!$B$1:$AF$1,0),FALSE)))</f>
        <v>0</v>
      </c>
      <c r="K159">
        <f>IF($B159=" ","",IF(ISERROR(1/VLOOKUP($B159,'Justerad allokering kvv'!$B$1:$AG$700,MATCH(K$1,'Justerad allokering kvv'!$B$1:$AF$1,0),FALSE)),VLOOKUP($B159,'Allokerad kvv'!$B$2:$AV$700,MATCH(K$1,'Allokerad kvv'!$B$1:$AV$1,0),FALSE),VLOOKUP($B159,'Justerad allokering kvv'!$B$1:$AG$700,MATCH(K$1,'Justerad allokering kvv'!$B$1:$AF$1,0),FALSE)))</f>
        <v>0</v>
      </c>
      <c r="L159">
        <f>IF($B159=" ","",IF(ISERROR(1/VLOOKUP($B159,'Justerad allokering kvv'!$B$1:$AG$700,MATCH(L$1,'Justerad allokering kvv'!$B$1:$AF$1,0),FALSE)),VLOOKUP($B159,'Allokerad kvv'!$B$2:$AV$700,MATCH(L$1,'Allokerad kvv'!$B$1:$AV$1,0),FALSE),VLOOKUP($B159,'Justerad allokering kvv'!$B$1:$AG$700,MATCH(L$1,'Justerad allokering kvv'!$B$1:$AF$1,0),FALSE)))</f>
        <v>0</v>
      </c>
      <c r="M159">
        <f>IF($B159=" ","",IF(ISERROR(1/VLOOKUP($B159,'Justerad allokering kvv'!$B$1:$AG$700,MATCH(M$1,'Justerad allokering kvv'!$B$1:$AF$1,0),FALSE)),VLOOKUP($B159,'Allokerad kvv'!$B$2:$AV$700,MATCH(M$1,'Allokerad kvv'!$B$1:$AV$1,0),FALSE),VLOOKUP($B159,'Justerad allokering kvv'!$B$1:$AG$700,MATCH(M$1,'Justerad allokering kvv'!$B$1:$AF$1,0),FALSE)))</f>
        <v>0</v>
      </c>
      <c r="N159">
        <f>IF($B159=" ","",IF(ISERROR(1/VLOOKUP($B159,'Justerad allokering kvv'!$B$1:$AG$700,MATCH(N$1,'Justerad allokering kvv'!$B$1:$AF$1,0),FALSE)),VLOOKUP($B159,'Allokerad kvv'!$B$2:$AV$700,MATCH(N$1,'Allokerad kvv'!$B$1:$AV$1,0),FALSE),VLOOKUP($B159,'Justerad allokering kvv'!$B$1:$AG$700,MATCH(N$1,'Justerad allokering kvv'!$B$1:$AF$1,0),FALSE)))</f>
        <v>0</v>
      </c>
      <c r="O159">
        <f>IF($B159=" ","",IF(ISERROR(1/VLOOKUP($B159,'Justerad allokering kvv'!$B$1:$AG$700,MATCH(O$1,'Justerad allokering kvv'!$B$1:$AF$1,0),FALSE)),VLOOKUP($B159,'Allokerad kvv'!$B$2:$AV$700,MATCH(O$1,'Allokerad kvv'!$B$1:$AV$1,0),FALSE),VLOOKUP($B159,'Justerad allokering kvv'!$B$1:$AG$700,MATCH(O$1,'Justerad allokering kvv'!$B$1:$AF$1,0),FALSE)))</f>
        <v>0</v>
      </c>
      <c r="P159">
        <f>IF($B159=" ","",IF(ISERROR(1/VLOOKUP($B159,'Justerad allokering kvv'!$B$1:$AG$700,MATCH(P$1,'Justerad allokering kvv'!$B$1:$AF$1,0),FALSE)),VLOOKUP($B159,'Allokerad kvv'!$B$2:$AV$700,MATCH(P$1,'Allokerad kvv'!$B$1:$AV$1,0),FALSE),VLOOKUP($B159,'Justerad allokering kvv'!$B$1:$AG$700,MATCH(P$1,'Justerad allokering kvv'!$B$1:$AF$1,0),FALSE)))</f>
        <v>0</v>
      </c>
      <c r="Q159">
        <f>IF($B159=" ","",IF(ISERROR(1/VLOOKUP($B159,'Justerad allokering kvv'!$B$1:$AG$700,MATCH(Q$1,'Justerad allokering kvv'!$B$1:$AF$1,0),FALSE)),VLOOKUP($B159,'Allokerad kvv'!$B$2:$AV$700,MATCH(Q$1,'Allokerad kvv'!$B$1:$AV$1,0),FALSE),VLOOKUP($B159,'Justerad allokering kvv'!$B$1:$AG$700,MATCH(Q$1,'Justerad allokering kvv'!$B$1:$AF$1,0),FALSE)))</f>
        <v>0</v>
      </c>
      <c r="R159">
        <f>IF($B159=" ","",IF(ISERROR(1/VLOOKUP($B159,'Justerad allokering kvv'!$B$1:$AG$700,MATCH(R$1,'Justerad allokering kvv'!$B$1:$AF$1,0),FALSE)),VLOOKUP($B159,'Allokerad kvv'!$B$2:$AV$700,MATCH(R$1,'Allokerad kvv'!$B$1:$AV$1,0),FALSE),VLOOKUP($B159,'Justerad allokering kvv'!$B$1:$AG$700,MATCH(R$1,'Justerad allokering kvv'!$B$1:$AF$1,0),FALSE)))</f>
        <v>0</v>
      </c>
      <c r="S159">
        <f>IF($B159=" ","",IF(ISERROR(1/VLOOKUP($B159,'Justerad allokering kvv'!$B$1:$AG$700,MATCH(S$1,'Justerad allokering kvv'!$B$1:$AF$1,0),FALSE)),VLOOKUP($B159,'Allokerad kvv'!$B$2:$AV$700,MATCH(S$1,'Allokerad kvv'!$B$1:$AV$1,0),FALSE),VLOOKUP($B159,'Justerad allokering kvv'!$B$1:$AG$700,MATCH(S$1,'Justerad allokering kvv'!$B$1:$AF$1,0),FALSE)))</f>
        <v>0</v>
      </c>
      <c r="T159">
        <f>IF($B159=" ","",IF(ISERROR(1/VLOOKUP($B159,'Justerad allokering kvv'!$B$1:$AG$700,MATCH(T$1,'Justerad allokering kvv'!$B$1:$AF$1,0),FALSE)),VLOOKUP($B159,'Allokerad kvv'!$B$2:$AV$700,MATCH(T$1,'Allokerad kvv'!$B$1:$AV$1,0),FALSE),VLOOKUP($B159,'Justerad allokering kvv'!$B$1:$AG$700,MATCH(T$1,'Justerad allokering kvv'!$B$1:$AF$1,0),FALSE)))</f>
        <v>0</v>
      </c>
      <c r="U159">
        <f>IF($B159=" ","",IF(ISERROR(1/VLOOKUP($B159,'Justerad allokering kvv'!$B$1:$AG$700,MATCH(U$1,'Justerad allokering kvv'!$B$1:$AF$1,0),FALSE)),VLOOKUP($B159,'Allokerad kvv'!$B$2:$AV$700,MATCH(U$1,'Allokerad kvv'!$B$1:$AV$1,0),FALSE),VLOOKUP($B159,'Justerad allokering kvv'!$B$1:$AG$700,MATCH(U$1,'Justerad allokering kvv'!$B$1:$AF$1,0),FALSE)))</f>
        <v>0</v>
      </c>
      <c r="V159">
        <f>IF($B159=" ","",IF(ISERROR(1/VLOOKUP($B159,'Justerad allokering kvv'!$B$1:$AG$700,MATCH(V$1,'Justerad allokering kvv'!$B$1:$AF$1,0),FALSE)),VLOOKUP($B159,'Allokerad kvv'!$B$2:$AV$700,MATCH(V$1,'Allokerad kvv'!$B$1:$AV$1,0),FALSE),VLOOKUP($B159,'Justerad allokering kvv'!$B$1:$AG$700,MATCH(V$1,'Justerad allokering kvv'!$B$1:$AF$1,0),FALSE)))</f>
        <v>0</v>
      </c>
      <c r="W159">
        <f>IF($B159=" ","",IF(ISERROR(1/VLOOKUP($B159,'Justerad allokering kvv'!$B$1:$AG$700,MATCH(W$1,'Justerad allokering kvv'!$B$1:$AF$1,0),FALSE)),VLOOKUP($B159,'Allokerad kvv'!$B$2:$AV$700,MATCH(W$1,'Allokerad kvv'!$B$1:$AV$1,0),FALSE),VLOOKUP($B159,'Justerad allokering kvv'!$B$1:$AG$700,MATCH(W$1,'Justerad allokering kvv'!$B$1:$AF$1,0),FALSE)))</f>
        <v>0</v>
      </c>
      <c r="X159">
        <f>IF($B159=" ","",IF(ISERROR(1/VLOOKUP($B159,'Justerad allokering kvv'!$B$1:$AG$700,MATCH(X$1,'Justerad allokering kvv'!$B$1:$AF$1,0),FALSE)),VLOOKUP($B159,'Allokerad kvv'!$B$2:$AV$700,MATCH(X$1,'Allokerad kvv'!$B$1:$AV$1,0),FALSE),VLOOKUP($B159,'Justerad allokering kvv'!$B$1:$AG$700,MATCH(X$1,'Justerad allokering kvv'!$B$1:$AF$1,0),FALSE)))</f>
        <v>0</v>
      </c>
      <c r="Y159">
        <f>IF($B159=" ","",IF(ISERROR(1/VLOOKUP($B159,'Justerad allokering kvv'!$B$1:$AG$700,MATCH(Y$1,'Justerad allokering kvv'!$B$1:$AF$1,0),FALSE)),VLOOKUP($B159,'Allokerad kvv'!$B$2:$AV$700,MATCH(Y$1,'Allokerad kvv'!$B$1:$AV$1,0),FALSE),VLOOKUP($B159,'Justerad allokering kvv'!$B$1:$AG$700,MATCH(Y$1,'Justerad allokering kvv'!$B$1:$AF$1,0),FALSE)))</f>
        <v>0</v>
      </c>
      <c r="AB159">
        <f>IFERROR(VLOOKUP($B159,Kraftvärmeprod!$B$1:$AO$424,MATCH("Tillförd energi från rökgaskondensering (GWh)",Kraftvärmeprod!$B$1:$AG$1,0),FALSE)/1,0)</f>
        <v>0</v>
      </c>
      <c r="AE159" s="122">
        <f t="shared" si="8"/>
        <v>0</v>
      </c>
      <c r="AG159">
        <f t="shared" si="9"/>
        <v>0</v>
      </c>
      <c r="AH159">
        <f t="shared" si="10"/>
        <v>0</v>
      </c>
      <c r="AI159" t="str">
        <f>IF(AH159=0,"",AH159/VLOOKUP(B159,Kraftvärmeprod!$B$1:$BC$480,MATCH("Summa tillförd energi exklusive rökgaskondensering",Kraftvärmeprod!$B$1:$BC$1,0),FALSE))</f>
        <v/>
      </c>
      <c r="AK159">
        <f t="shared" si="11"/>
        <v>0</v>
      </c>
    </row>
    <row r="160" spans="1:37" x14ac:dyDescent="0.25">
      <c r="A160" s="2" t="s">
        <v>259</v>
      </c>
      <c r="B160" s="2" t="s">
        <v>260</v>
      </c>
      <c r="C160">
        <f>IF($B160=" ","",IF(ISERROR(1/VLOOKUP($B160,'Justerad allokering kvv'!$B$1:$AG$700,MATCH(C$1,'Justerad allokering kvv'!$B$1:$AF$1,0),FALSE)),VLOOKUP($B160,'Allokerad kvv'!$B$2:$AV$700,MATCH(C$1,'Allokerad kvv'!$B$1:$AV$1,0),FALSE),VLOOKUP($B160,'Justerad allokering kvv'!$B$1:$AG$700,MATCH(C$1,'Justerad allokering kvv'!$B$1:$AF$1,0),FALSE)))</f>
        <v>127.23</v>
      </c>
      <c r="D160">
        <f>IF($B160=" ","",IF(ISERROR(1/VLOOKUP($B160,'Justerad allokering kvv'!$B$1:$AG$700,MATCH(D$1,'Justerad allokering kvv'!$B$1:$AF$1,0),FALSE)),VLOOKUP($B160,'Allokerad kvv'!$B$2:$AV$700,MATCH(D$1,'Allokerad kvv'!$B$1:$AV$1,0),FALSE),VLOOKUP($B160,'Justerad allokering kvv'!$B$1:$AG$700,MATCH(D$1,'Justerad allokering kvv'!$B$1:$AF$1,0),FALSE)))</f>
        <v>0</v>
      </c>
      <c r="E160">
        <f>IF($B160=" ","",IF(ISERROR(1/VLOOKUP($B160,'Justerad allokering kvv'!$B$1:$AG$700,MATCH(E$1,'Justerad allokering kvv'!$B$1:$AF$1,0),FALSE)),VLOOKUP($B160,'Allokerad kvv'!$B$2:$AV$700,MATCH(E$1,'Allokerad kvv'!$B$1:$AV$1,0),FALSE),VLOOKUP($B160,'Justerad allokering kvv'!$B$1:$AG$700,MATCH(E$1,'Justerad allokering kvv'!$B$1:$AF$1,0),FALSE)))</f>
        <v>0</v>
      </c>
      <c r="F160">
        <f>IF($B160=" ","",IF(ISERROR(1/VLOOKUP($B160,'Justerad allokering kvv'!$B$1:$AG$700,MATCH(F$1,'Justerad allokering kvv'!$B$1:$AF$1,0),FALSE)),VLOOKUP($B160,'Allokerad kvv'!$B$2:$AV$700,MATCH(F$1,'Allokerad kvv'!$B$1:$AV$1,0),FALSE),VLOOKUP($B160,'Justerad allokering kvv'!$B$1:$AG$700,MATCH(F$1,'Justerad allokering kvv'!$B$1:$AF$1,0),FALSE)))</f>
        <v>0</v>
      </c>
      <c r="G160">
        <f>IF($B160=" ","",IF(ISERROR(1/VLOOKUP($B160,'Justerad allokering kvv'!$B$1:$AG$700,MATCH(G$1,'Justerad allokering kvv'!$B$1:$AF$1,0),FALSE)),VLOOKUP($B160,'Allokerad kvv'!$B$2:$AV$700,MATCH(G$1,'Allokerad kvv'!$B$1:$AV$1,0),FALSE),VLOOKUP($B160,'Justerad allokering kvv'!$B$1:$AG$700,MATCH(G$1,'Justerad allokering kvv'!$B$1:$AF$1,0),FALSE)))</f>
        <v>0</v>
      </c>
      <c r="H160">
        <f>IF($B160=" ","",IF(ISERROR(1/VLOOKUP($B160,'Justerad allokering kvv'!$B$1:$AG$700,MATCH(H$1,'Justerad allokering kvv'!$B$1:$AF$1,0),FALSE)),VLOOKUP($B160,'Allokerad kvv'!$B$2:$AV$700,MATCH(H$1,'Allokerad kvv'!$B$1:$AV$1,0),FALSE),VLOOKUP($B160,'Justerad allokering kvv'!$B$1:$AG$700,MATCH(H$1,'Justerad allokering kvv'!$B$1:$AF$1,0),FALSE)))</f>
        <v>0</v>
      </c>
      <c r="I160">
        <f>IF($B160=" ","",IF(ISERROR(1/VLOOKUP($B160,'Justerad allokering kvv'!$B$1:$AG$700,MATCH(I$1,'Justerad allokering kvv'!$B$1:$AF$1,0),FALSE)),VLOOKUP($B160,'Allokerad kvv'!$B$2:$AV$700,MATCH(I$1,'Allokerad kvv'!$B$1:$AV$1,0),FALSE),VLOOKUP($B160,'Justerad allokering kvv'!$B$1:$AG$700,MATCH(I$1,'Justerad allokering kvv'!$B$1:$AF$1,0),FALSE)))</f>
        <v>0</v>
      </c>
      <c r="J160">
        <f>IF($B160=" ","",IF(ISERROR(1/VLOOKUP($B160,'Justerad allokering kvv'!$B$1:$AG$700,MATCH(J$1,'Justerad allokering kvv'!$B$1:$AF$1,0),FALSE)),VLOOKUP($B160,'Allokerad kvv'!$B$2:$AV$700,MATCH(J$1,'Allokerad kvv'!$B$1:$AV$1,0),FALSE),VLOOKUP($B160,'Justerad allokering kvv'!$B$1:$AG$700,MATCH(J$1,'Justerad allokering kvv'!$B$1:$AF$1,0),FALSE)))</f>
        <v>0</v>
      </c>
      <c r="K160">
        <f>IF($B160=" ","",IF(ISERROR(1/VLOOKUP($B160,'Justerad allokering kvv'!$B$1:$AG$700,MATCH(K$1,'Justerad allokering kvv'!$B$1:$AF$1,0),FALSE)),VLOOKUP($B160,'Allokerad kvv'!$B$2:$AV$700,MATCH(K$1,'Allokerad kvv'!$B$1:$AV$1,0),FALSE),VLOOKUP($B160,'Justerad allokering kvv'!$B$1:$AG$700,MATCH(K$1,'Justerad allokering kvv'!$B$1:$AF$1,0),FALSE)))</f>
        <v>0</v>
      </c>
      <c r="L160">
        <f>IF($B160=" ","",IF(ISERROR(1/VLOOKUP($B160,'Justerad allokering kvv'!$B$1:$AG$700,MATCH(L$1,'Justerad allokering kvv'!$B$1:$AF$1,0),FALSE)),VLOOKUP($B160,'Allokerad kvv'!$B$2:$AV$700,MATCH(L$1,'Allokerad kvv'!$B$1:$AV$1,0),FALSE),VLOOKUP($B160,'Justerad allokering kvv'!$B$1:$AG$700,MATCH(L$1,'Justerad allokering kvv'!$B$1:$AF$1,0),FALSE)))</f>
        <v>5.4445699999999997</v>
      </c>
      <c r="M160">
        <f>IF($B160=" ","",IF(ISERROR(1/VLOOKUP($B160,'Justerad allokering kvv'!$B$1:$AG$700,MATCH(M$1,'Justerad allokering kvv'!$B$1:$AF$1,0),FALSE)),VLOOKUP($B160,'Allokerad kvv'!$B$2:$AV$700,MATCH(M$1,'Allokerad kvv'!$B$1:$AV$1,0),FALSE),VLOOKUP($B160,'Justerad allokering kvv'!$B$1:$AG$700,MATCH(M$1,'Justerad allokering kvv'!$B$1:$AF$1,0),FALSE)))</f>
        <v>0</v>
      </c>
      <c r="N160">
        <f>IF($B160=" ","",IF(ISERROR(1/VLOOKUP($B160,'Justerad allokering kvv'!$B$1:$AG$700,MATCH(N$1,'Justerad allokering kvv'!$B$1:$AF$1,0),FALSE)),VLOOKUP($B160,'Allokerad kvv'!$B$2:$AV$700,MATCH(N$1,'Allokerad kvv'!$B$1:$AV$1,0),FALSE),VLOOKUP($B160,'Justerad allokering kvv'!$B$1:$AG$700,MATCH(N$1,'Justerad allokering kvv'!$B$1:$AF$1,0),FALSE)))</f>
        <v>0</v>
      </c>
      <c r="O160">
        <f>IF($B160=" ","",IF(ISERROR(1/VLOOKUP($B160,'Justerad allokering kvv'!$B$1:$AG$700,MATCH(O$1,'Justerad allokering kvv'!$B$1:$AF$1,0),FALSE)),VLOOKUP($B160,'Allokerad kvv'!$B$2:$AV$700,MATCH(O$1,'Allokerad kvv'!$B$1:$AV$1,0),FALSE),VLOOKUP($B160,'Justerad allokering kvv'!$B$1:$AG$700,MATCH(O$1,'Justerad allokering kvv'!$B$1:$AF$1,0),FALSE)))</f>
        <v>0</v>
      </c>
      <c r="P160">
        <f>IF($B160=" ","",IF(ISERROR(1/VLOOKUP($B160,'Justerad allokering kvv'!$B$1:$AG$700,MATCH(P$1,'Justerad allokering kvv'!$B$1:$AF$1,0),FALSE)),VLOOKUP($B160,'Allokerad kvv'!$B$2:$AV$700,MATCH(P$1,'Allokerad kvv'!$B$1:$AV$1,0),FALSE),VLOOKUP($B160,'Justerad allokering kvv'!$B$1:$AG$700,MATCH(P$1,'Justerad allokering kvv'!$B$1:$AF$1,0),FALSE)))</f>
        <v>0</v>
      </c>
      <c r="Q160">
        <f>IF($B160=" ","",IF(ISERROR(1/VLOOKUP($B160,'Justerad allokering kvv'!$B$1:$AG$700,MATCH(Q$1,'Justerad allokering kvv'!$B$1:$AF$1,0),FALSE)),VLOOKUP($B160,'Allokerad kvv'!$B$2:$AV$700,MATCH(Q$1,'Allokerad kvv'!$B$1:$AV$1,0),FALSE),VLOOKUP($B160,'Justerad allokering kvv'!$B$1:$AG$700,MATCH(Q$1,'Justerad allokering kvv'!$B$1:$AF$1,0),FALSE)))</f>
        <v>0</v>
      </c>
      <c r="R160">
        <f>IF($B160=" ","",IF(ISERROR(1/VLOOKUP($B160,'Justerad allokering kvv'!$B$1:$AG$700,MATCH(R$1,'Justerad allokering kvv'!$B$1:$AF$1,0),FALSE)),VLOOKUP($B160,'Allokerad kvv'!$B$2:$AV$700,MATCH(R$1,'Allokerad kvv'!$B$1:$AV$1,0),FALSE),VLOOKUP($B160,'Justerad allokering kvv'!$B$1:$AG$700,MATCH(R$1,'Justerad allokering kvv'!$B$1:$AF$1,0),FALSE)))</f>
        <v>5.9691200000000002</v>
      </c>
      <c r="S160">
        <f>IF($B160=" ","",IF(ISERROR(1/VLOOKUP($B160,'Justerad allokering kvv'!$B$1:$AG$700,MATCH(S$1,'Justerad allokering kvv'!$B$1:$AF$1,0),FALSE)),VLOOKUP($B160,'Allokerad kvv'!$B$2:$AV$700,MATCH(S$1,'Allokerad kvv'!$B$1:$AV$1,0),FALSE),VLOOKUP($B160,'Justerad allokering kvv'!$B$1:$AG$700,MATCH(S$1,'Justerad allokering kvv'!$B$1:$AF$1,0),FALSE)))</f>
        <v>0</v>
      </c>
      <c r="T160">
        <f>IF($B160=" ","",IF(ISERROR(1/VLOOKUP($B160,'Justerad allokering kvv'!$B$1:$AG$700,MATCH(T$1,'Justerad allokering kvv'!$B$1:$AF$1,0),FALSE)),VLOOKUP($B160,'Allokerad kvv'!$B$2:$AV$700,MATCH(T$1,'Allokerad kvv'!$B$1:$AV$1,0),FALSE),VLOOKUP($B160,'Justerad allokering kvv'!$B$1:$AG$700,MATCH(T$1,'Justerad allokering kvv'!$B$1:$AF$1,0),FALSE)))</f>
        <v>0</v>
      </c>
      <c r="U160">
        <f>IF($B160=" ","",IF(ISERROR(1/VLOOKUP($B160,'Justerad allokering kvv'!$B$1:$AG$700,MATCH(U$1,'Justerad allokering kvv'!$B$1:$AF$1,0),FALSE)),VLOOKUP($B160,'Allokerad kvv'!$B$2:$AV$700,MATCH(U$1,'Allokerad kvv'!$B$1:$AV$1,0),FALSE),VLOOKUP($B160,'Justerad allokering kvv'!$B$1:$AG$700,MATCH(U$1,'Justerad allokering kvv'!$B$1:$AF$1,0),FALSE)))</f>
        <v>0</v>
      </c>
      <c r="V160">
        <f>IF($B160=" ","",IF(ISERROR(1/VLOOKUP($B160,'Justerad allokering kvv'!$B$1:$AG$700,MATCH(V$1,'Justerad allokering kvv'!$B$1:$AF$1,0),FALSE)),VLOOKUP($B160,'Allokerad kvv'!$B$2:$AV$700,MATCH(V$1,'Allokerad kvv'!$B$1:$AV$1,0),FALSE),VLOOKUP($B160,'Justerad allokering kvv'!$B$1:$AG$700,MATCH(V$1,'Justerad allokering kvv'!$B$1:$AF$1,0),FALSE)))</f>
        <v>0</v>
      </c>
      <c r="W160">
        <f>IF($B160=" ","",IF(ISERROR(1/VLOOKUP($B160,'Justerad allokering kvv'!$B$1:$AG$700,MATCH(W$1,'Justerad allokering kvv'!$B$1:$AF$1,0),FALSE)),VLOOKUP($B160,'Allokerad kvv'!$B$2:$AV$700,MATCH(W$1,'Allokerad kvv'!$B$1:$AV$1,0),FALSE),VLOOKUP($B160,'Justerad allokering kvv'!$B$1:$AG$700,MATCH(W$1,'Justerad allokering kvv'!$B$1:$AF$1,0),FALSE)))</f>
        <v>0</v>
      </c>
      <c r="X160">
        <f>IF($B160=" ","",IF(ISERROR(1/VLOOKUP($B160,'Justerad allokering kvv'!$B$1:$AG$700,MATCH(X$1,'Justerad allokering kvv'!$B$1:$AF$1,0),FALSE)),VLOOKUP($B160,'Allokerad kvv'!$B$2:$AV$700,MATCH(X$1,'Allokerad kvv'!$B$1:$AV$1,0),FALSE),VLOOKUP($B160,'Justerad allokering kvv'!$B$1:$AG$700,MATCH(X$1,'Justerad allokering kvv'!$B$1:$AF$1,0),FALSE)))</f>
        <v>0</v>
      </c>
      <c r="Y160">
        <f>IF($B160=" ","",IF(ISERROR(1/VLOOKUP($B160,'Justerad allokering kvv'!$B$1:$AG$700,MATCH(Y$1,'Justerad allokering kvv'!$B$1:$AF$1,0),FALSE)),VLOOKUP($B160,'Allokerad kvv'!$B$2:$AV$700,MATCH(Y$1,'Allokerad kvv'!$B$1:$AV$1,0),FALSE),VLOOKUP($B160,'Justerad allokering kvv'!$B$1:$AG$700,MATCH(Y$1,'Justerad allokering kvv'!$B$1:$AF$1,0),FALSE)))</f>
        <v>0</v>
      </c>
      <c r="AB160">
        <f>IFERROR(VLOOKUP($B160,Kraftvärmeprod!$B$1:$AO$424,MATCH("Tillförd energi från rökgaskondensering (GWh)",Kraftvärmeprod!$B$1:$AG$1,0),FALSE)/1,0)</f>
        <v>22.396000000000001</v>
      </c>
      <c r="AE160" s="122">
        <f t="shared" si="8"/>
        <v>161.03969000000001</v>
      </c>
      <c r="AG160">
        <f t="shared" si="9"/>
        <v>155.07057</v>
      </c>
      <c r="AH160">
        <f t="shared" si="10"/>
        <v>132.67457000000002</v>
      </c>
      <c r="AI160">
        <f>IF(AH160=0,"",AH160/VLOOKUP(B160,Kraftvärmeprod!$B$1:$BC$480,MATCH("Summa tillförd energi exklusive rökgaskondensering",Kraftvärmeprod!$B$1:$BC$1,0),FALSE))</f>
        <v>0.62793234826398092</v>
      </c>
      <c r="AK160">
        <f t="shared" si="11"/>
        <v>5.4445699999999997</v>
      </c>
    </row>
    <row r="161" spans="1:37" x14ac:dyDescent="0.25">
      <c r="A161" s="2" t="s">
        <v>259</v>
      </c>
      <c r="B161" s="2" t="s">
        <v>261</v>
      </c>
      <c r="C161">
        <f>IF($B161=" ","",IF(ISERROR(1/VLOOKUP($B161,'Justerad allokering kvv'!$B$1:$AG$700,MATCH(C$1,'Justerad allokering kvv'!$B$1:$AF$1,0),FALSE)),VLOOKUP($B161,'Allokerad kvv'!$B$2:$AV$700,MATCH(C$1,'Allokerad kvv'!$B$1:$AV$1,0),FALSE),VLOOKUP($B161,'Justerad allokering kvv'!$B$1:$AG$700,MATCH(C$1,'Justerad allokering kvv'!$B$1:$AF$1,0),FALSE)))</f>
        <v>0</v>
      </c>
      <c r="D161">
        <f>IF($B161=" ","",IF(ISERROR(1/VLOOKUP($B161,'Justerad allokering kvv'!$B$1:$AG$700,MATCH(D$1,'Justerad allokering kvv'!$B$1:$AF$1,0),FALSE)),VLOOKUP($B161,'Allokerad kvv'!$B$2:$AV$700,MATCH(D$1,'Allokerad kvv'!$B$1:$AV$1,0),FALSE),VLOOKUP($B161,'Justerad allokering kvv'!$B$1:$AG$700,MATCH(D$1,'Justerad allokering kvv'!$B$1:$AF$1,0),FALSE)))</f>
        <v>0</v>
      </c>
      <c r="E161">
        <f>IF($B161=" ","",IF(ISERROR(1/VLOOKUP($B161,'Justerad allokering kvv'!$B$1:$AG$700,MATCH(E$1,'Justerad allokering kvv'!$B$1:$AF$1,0),FALSE)),VLOOKUP($B161,'Allokerad kvv'!$B$2:$AV$700,MATCH(E$1,'Allokerad kvv'!$B$1:$AV$1,0),FALSE),VLOOKUP($B161,'Justerad allokering kvv'!$B$1:$AG$700,MATCH(E$1,'Justerad allokering kvv'!$B$1:$AF$1,0),FALSE)))</f>
        <v>0</v>
      </c>
      <c r="F161">
        <f>IF($B161=" ","",IF(ISERROR(1/VLOOKUP($B161,'Justerad allokering kvv'!$B$1:$AG$700,MATCH(F$1,'Justerad allokering kvv'!$B$1:$AF$1,0),FALSE)),VLOOKUP($B161,'Allokerad kvv'!$B$2:$AV$700,MATCH(F$1,'Allokerad kvv'!$B$1:$AV$1,0),FALSE),VLOOKUP($B161,'Justerad allokering kvv'!$B$1:$AG$700,MATCH(F$1,'Justerad allokering kvv'!$B$1:$AF$1,0),FALSE)))</f>
        <v>0</v>
      </c>
      <c r="G161">
        <f>IF($B161=" ","",IF(ISERROR(1/VLOOKUP($B161,'Justerad allokering kvv'!$B$1:$AG$700,MATCH(G$1,'Justerad allokering kvv'!$B$1:$AF$1,0),FALSE)),VLOOKUP($B161,'Allokerad kvv'!$B$2:$AV$700,MATCH(G$1,'Allokerad kvv'!$B$1:$AV$1,0),FALSE),VLOOKUP($B161,'Justerad allokering kvv'!$B$1:$AG$700,MATCH(G$1,'Justerad allokering kvv'!$B$1:$AF$1,0),FALSE)))</f>
        <v>0</v>
      </c>
      <c r="H161">
        <f>IF($B161=" ","",IF(ISERROR(1/VLOOKUP($B161,'Justerad allokering kvv'!$B$1:$AG$700,MATCH(H$1,'Justerad allokering kvv'!$B$1:$AF$1,0),FALSE)),VLOOKUP($B161,'Allokerad kvv'!$B$2:$AV$700,MATCH(H$1,'Allokerad kvv'!$B$1:$AV$1,0),FALSE),VLOOKUP($B161,'Justerad allokering kvv'!$B$1:$AG$700,MATCH(H$1,'Justerad allokering kvv'!$B$1:$AF$1,0),FALSE)))</f>
        <v>0</v>
      </c>
      <c r="I161">
        <f>IF($B161=" ","",IF(ISERROR(1/VLOOKUP($B161,'Justerad allokering kvv'!$B$1:$AG$700,MATCH(I$1,'Justerad allokering kvv'!$B$1:$AF$1,0),FALSE)),VLOOKUP($B161,'Allokerad kvv'!$B$2:$AV$700,MATCH(I$1,'Allokerad kvv'!$B$1:$AV$1,0),FALSE),VLOOKUP($B161,'Justerad allokering kvv'!$B$1:$AG$700,MATCH(I$1,'Justerad allokering kvv'!$B$1:$AF$1,0),FALSE)))</f>
        <v>0</v>
      </c>
      <c r="J161">
        <f>IF($B161=" ","",IF(ISERROR(1/VLOOKUP($B161,'Justerad allokering kvv'!$B$1:$AG$700,MATCH(J$1,'Justerad allokering kvv'!$B$1:$AF$1,0),FALSE)),VLOOKUP($B161,'Allokerad kvv'!$B$2:$AV$700,MATCH(J$1,'Allokerad kvv'!$B$1:$AV$1,0),FALSE),VLOOKUP($B161,'Justerad allokering kvv'!$B$1:$AG$700,MATCH(J$1,'Justerad allokering kvv'!$B$1:$AF$1,0),FALSE)))</f>
        <v>0</v>
      </c>
      <c r="K161">
        <f>IF($B161=" ","",IF(ISERROR(1/VLOOKUP($B161,'Justerad allokering kvv'!$B$1:$AG$700,MATCH(K$1,'Justerad allokering kvv'!$B$1:$AF$1,0),FALSE)),VLOOKUP($B161,'Allokerad kvv'!$B$2:$AV$700,MATCH(K$1,'Allokerad kvv'!$B$1:$AV$1,0),FALSE),VLOOKUP($B161,'Justerad allokering kvv'!$B$1:$AG$700,MATCH(K$1,'Justerad allokering kvv'!$B$1:$AF$1,0),FALSE)))</f>
        <v>0</v>
      </c>
      <c r="L161">
        <f>IF($B161=" ","",IF(ISERROR(1/VLOOKUP($B161,'Justerad allokering kvv'!$B$1:$AG$700,MATCH(L$1,'Justerad allokering kvv'!$B$1:$AF$1,0),FALSE)),VLOOKUP($B161,'Allokerad kvv'!$B$2:$AV$700,MATCH(L$1,'Allokerad kvv'!$B$1:$AV$1,0),FALSE),VLOOKUP($B161,'Justerad allokering kvv'!$B$1:$AG$700,MATCH(L$1,'Justerad allokering kvv'!$B$1:$AF$1,0),FALSE)))</f>
        <v>0</v>
      </c>
      <c r="M161">
        <f>IF($B161=" ","",IF(ISERROR(1/VLOOKUP($B161,'Justerad allokering kvv'!$B$1:$AG$700,MATCH(M$1,'Justerad allokering kvv'!$B$1:$AF$1,0),FALSE)),VLOOKUP($B161,'Allokerad kvv'!$B$2:$AV$700,MATCH(M$1,'Allokerad kvv'!$B$1:$AV$1,0),FALSE),VLOOKUP($B161,'Justerad allokering kvv'!$B$1:$AG$700,MATCH(M$1,'Justerad allokering kvv'!$B$1:$AF$1,0),FALSE)))</f>
        <v>0</v>
      </c>
      <c r="N161">
        <f>IF($B161=" ","",IF(ISERROR(1/VLOOKUP($B161,'Justerad allokering kvv'!$B$1:$AG$700,MATCH(N$1,'Justerad allokering kvv'!$B$1:$AF$1,0),FALSE)),VLOOKUP($B161,'Allokerad kvv'!$B$2:$AV$700,MATCH(N$1,'Allokerad kvv'!$B$1:$AV$1,0),FALSE),VLOOKUP($B161,'Justerad allokering kvv'!$B$1:$AG$700,MATCH(N$1,'Justerad allokering kvv'!$B$1:$AF$1,0),FALSE)))</f>
        <v>0</v>
      </c>
      <c r="O161">
        <f>IF($B161=" ","",IF(ISERROR(1/VLOOKUP($B161,'Justerad allokering kvv'!$B$1:$AG$700,MATCH(O$1,'Justerad allokering kvv'!$B$1:$AF$1,0),FALSE)),VLOOKUP($B161,'Allokerad kvv'!$B$2:$AV$700,MATCH(O$1,'Allokerad kvv'!$B$1:$AV$1,0),FALSE),VLOOKUP($B161,'Justerad allokering kvv'!$B$1:$AG$700,MATCH(O$1,'Justerad allokering kvv'!$B$1:$AF$1,0),FALSE)))</f>
        <v>0</v>
      </c>
      <c r="P161">
        <f>IF($B161=" ","",IF(ISERROR(1/VLOOKUP($B161,'Justerad allokering kvv'!$B$1:$AG$700,MATCH(P$1,'Justerad allokering kvv'!$B$1:$AF$1,0),FALSE)),VLOOKUP($B161,'Allokerad kvv'!$B$2:$AV$700,MATCH(P$1,'Allokerad kvv'!$B$1:$AV$1,0),FALSE),VLOOKUP($B161,'Justerad allokering kvv'!$B$1:$AG$700,MATCH(P$1,'Justerad allokering kvv'!$B$1:$AF$1,0),FALSE)))</f>
        <v>0</v>
      </c>
      <c r="Q161">
        <f>IF($B161=" ","",IF(ISERROR(1/VLOOKUP($B161,'Justerad allokering kvv'!$B$1:$AG$700,MATCH(Q$1,'Justerad allokering kvv'!$B$1:$AF$1,0),FALSE)),VLOOKUP($B161,'Allokerad kvv'!$B$2:$AV$700,MATCH(Q$1,'Allokerad kvv'!$B$1:$AV$1,0),FALSE),VLOOKUP($B161,'Justerad allokering kvv'!$B$1:$AG$700,MATCH(Q$1,'Justerad allokering kvv'!$B$1:$AF$1,0),FALSE)))</f>
        <v>0</v>
      </c>
      <c r="R161">
        <f>IF($B161=" ","",IF(ISERROR(1/VLOOKUP($B161,'Justerad allokering kvv'!$B$1:$AG$700,MATCH(R$1,'Justerad allokering kvv'!$B$1:$AF$1,0),FALSE)),VLOOKUP($B161,'Allokerad kvv'!$B$2:$AV$700,MATCH(R$1,'Allokerad kvv'!$B$1:$AV$1,0),FALSE),VLOOKUP($B161,'Justerad allokering kvv'!$B$1:$AG$700,MATCH(R$1,'Justerad allokering kvv'!$B$1:$AF$1,0),FALSE)))</f>
        <v>0</v>
      </c>
      <c r="S161">
        <f>IF($B161=" ","",IF(ISERROR(1/VLOOKUP($B161,'Justerad allokering kvv'!$B$1:$AG$700,MATCH(S$1,'Justerad allokering kvv'!$B$1:$AF$1,0),FALSE)),VLOOKUP($B161,'Allokerad kvv'!$B$2:$AV$700,MATCH(S$1,'Allokerad kvv'!$B$1:$AV$1,0),FALSE),VLOOKUP($B161,'Justerad allokering kvv'!$B$1:$AG$700,MATCH(S$1,'Justerad allokering kvv'!$B$1:$AF$1,0),FALSE)))</f>
        <v>0</v>
      </c>
      <c r="T161">
        <f>IF($B161=" ","",IF(ISERROR(1/VLOOKUP($B161,'Justerad allokering kvv'!$B$1:$AG$700,MATCH(T$1,'Justerad allokering kvv'!$B$1:$AF$1,0),FALSE)),VLOOKUP($B161,'Allokerad kvv'!$B$2:$AV$700,MATCH(T$1,'Allokerad kvv'!$B$1:$AV$1,0),FALSE),VLOOKUP($B161,'Justerad allokering kvv'!$B$1:$AG$700,MATCH(T$1,'Justerad allokering kvv'!$B$1:$AF$1,0),FALSE)))</f>
        <v>0</v>
      </c>
      <c r="U161">
        <f>IF($B161=" ","",IF(ISERROR(1/VLOOKUP($B161,'Justerad allokering kvv'!$B$1:$AG$700,MATCH(U$1,'Justerad allokering kvv'!$B$1:$AF$1,0),FALSE)),VLOOKUP($B161,'Allokerad kvv'!$B$2:$AV$700,MATCH(U$1,'Allokerad kvv'!$B$1:$AV$1,0),FALSE),VLOOKUP($B161,'Justerad allokering kvv'!$B$1:$AG$700,MATCH(U$1,'Justerad allokering kvv'!$B$1:$AF$1,0),FALSE)))</f>
        <v>0</v>
      </c>
      <c r="V161">
        <f>IF($B161=" ","",IF(ISERROR(1/VLOOKUP($B161,'Justerad allokering kvv'!$B$1:$AG$700,MATCH(V$1,'Justerad allokering kvv'!$B$1:$AF$1,0),FALSE)),VLOOKUP($B161,'Allokerad kvv'!$B$2:$AV$700,MATCH(V$1,'Allokerad kvv'!$B$1:$AV$1,0),FALSE),VLOOKUP($B161,'Justerad allokering kvv'!$B$1:$AG$700,MATCH(V$1,'Justerad allokering kvv'!$B$1:$AF$1,0),FALSE)))</f>
        <v>0</v>
      </c>
      <c r="W161">
        <f>IF($B161=" ","",IF(ISERROR(1/VLOOKUP($B161,'Justerad allokering kvv'!$B$1:$AG$700,MATCH(W$1,'Justerad allokering kvv'!$B$1:$AF$1,0),FALSE)),VLOOKUP($B161,'Allokerad kvv'!$B$2:$AV$700,MATCH(W$1,'Allokerad kvv'!$B$1:$AV$1,0),FALSE),VLOOKUP($B161,'Justerad allokering kvv'!$B$1:$AG$700,MATCH(W$1,'Justerad allokering kvv'!$B$1:$AF$1,0),FALSE)))</f>
        <v>0</v>
      </c>
      <c r="X161">
        <f>IF($B161=" ","",IF(ISERROR(1/VLOOKUP($B161,'Justerad allokering kvv'!$B$1:$AG$700,MATCH(X$1,'Justerad allokering kvv'!$B$1:$AF$1,0),FALSE)),VLOOKUP($B161,'Allokerad kvv'!$B$2:$AV$700,MATCH(X$1,'Allokerad kvv'!$B$1:$AV$1,0),FALSE),VLOOKUP($B161,'Justerad allokering kvv'!$B$1:$AG$700,MATCH(X$1,'Justerad allokering kvv'!$B$1:$AF$1,0),FALSE)))</f>
        <v>0</v>
      </c>
      <c r="Y161">
        <f>IF($B161=" ","",IF(ISERROR(1/VLOOKUP($B161,'Justerad allokering kvv'!$B$1:$AG$700,MATCH(Y$1,'Justerad allokering kvv'!$B$1:$AF$1,0),FALSE)),VLOOKUP($B161,'Allokerad kvv'!$B$2:$AV$700,MATCH(Y$1,'Allokerad kvv'!$B$1:$AV$1,0),FALSE),VLOOKUP($B161,'Justerad allokering kvv'!$B$1:$AG$700,MATCH(Y$1,'Justerad allokering kvv'!$B$1:$AF$1,0),FALSE)))</f>
        <v>0</v>
      </c>
      <c r="AB161">
        <f>IFERROR(VLOOKUP($B161,Kraftvärmeprod!$B$1:$AO$424,MATCH("Tillförd energi från rökgaskondensering (GWh)",Kraftvärmeprod!$B$1:$AG$1,0),FALSE)/1,0)</f>
        <v>0</v>
      </c>
      <c r="AE161" s="122">
        <f t="shared" si="8"/>
        <v>0</v>
      </c>
      <c r="AG161">
        <f t="shared" si="9"/>
        <v>0</v>
      </c>
      <c r="AH161">
        <f t="shared" si="10"/>
        <v>0</v>
      </c>
      <c r="AI161" t="str">
        <f>IF(AH161=0,"",AH161/VLOOKUP(B161,Kraftvärmeprod!$B$1:$BC$480,MATCH("Summa tillförd energi exklusive rökgaskondensering",Kraftvärmeprod!$B$1:$BC$1,0),FALSE))</f>
        <v/>
      </c>
      <c r="AK161">
        <f t="shared" si="11"/>
        <v>0</v>
      </c>
    </row>
    <row r="162" spans="1:37" x14ac:dyDescent="0.25">
      <c r="A162" s="2" t="s">
        <v>262</v>
      </c>
      <c r="B162" s="2" t="s">
        <v>263</v>
      </c>
      <c r="C162">
        <f>IF($B162=" ","",IF(ISERROR(1/VLOOKUP($B162,'Justerad allokering kvv'!$B$1:$AG$700,MATCH(C$1,'Justerad allokering kvv'!$B$1:$AF$1,0),FALSE)),VLOOKUP($B162,'Allokerad kvv'!$B$2:$AV$700,MATCH(C$1,'Allokerad kvv'!$B$1:$AV$1,0),FALSE),VLOOKUP($B162,'Justerad allokering kvv'!$B$1:$AG$700,MATCH(C$1,'Justerad allokering kvv'!$B$1:$AF$1,0),FALSE)))</f>
        <v>0</v>
      </c>
      <c r="D162">
        <f>IF($B162=" ","",IF(ISERROR(1/VLOOKUP($B162,'Justerad allokering kvv'!$B$1:$AG$700,MATCH(D$1,'Justerad allokering kvv'!$B$1:$AF$1,0),FALSE)),VLOOKUP($B162,'Allokerad kvv'!$B$2:$AV$700,MATCH(D$1,'Allokerad kvv'!$B$1:$AV$1,0),FALSE),VLOOKUP($B162,'Justerad allokering kvv'!$B$1:$AG$700,MATCH(D$1,'Justerad allokering kvv'!$B$1:$AF$1,0),FALSE)))</f>
        <v>0</v>
      </c>
      <c r="E162">
        <f>IF($B162=" ","",IF(ISERROR(1/VLOOKUP($B162,'Justerad allokering kvv'!$B$1:$AG$700,MATCH(E$1,'Justerad allokering kvv'!$B$1:$AF$1,0),FALSE)),VLOOKUP($B162,'Allokerad kvv'!$B$2:$AV$700,MATCH(E$1,'Allokerad kvv'!$B$1:$AV$1,0),FALSE),VLOOKUP($B162,'Justerad allokering kvv'!$B$1:$AG$700,MATCH(E$1,'Justerad allokering kvv'!$B$1:$AF$1,0),FALSE)))</f>
        <v>20.869</v>
      </c>
      <c r="F162">
        <f>IF($B162=" ","",IF(ISERROR(1/VLOOKUP($B162,'Justerad allokering kvv'!$B$1:$AG$700,MATCH(F$1,'Justerad allokering kvv'!$B$1:$AF$1,0),FALSE)),VLOOKUP($B162,'Allokerad kvv'!$B$2:$AV$700,MATCH(F$1,'Allokerad kvv'!$B$1:$AV$1,0),FALSE),VLOOKUP($B162,'Justerad allokering kvv'!$B$1:$AG$700,MATCH(F$1,'Justerad allokering kvv'!$B$1:$AF$1,0),FALSE)))</f>
        <v>0</v>
      </c>
      <c r="G162">
        <f>IF($B162=" ","",IF(ISERROR(1/VLOOKUP($B162,'Justerad allokering kvv'!$B$1:$AG$700,MATCH(G$1,'Justerad allokering kvv'!$B$1:$AF$1,0),FALSE)),VLOOKUP($B162,'Allokerad kvv'!$B$2:$AV$700,MATCH(G$1,'Allokerad kvv'!$B$1:$AV$1,0),FALSE),VLOOKUP($B162,'Justerad allokering kvv'!$B$1:$AG$700,MATCH(G$1,'Justerad allokering kvv'!$B$1:$AF$1,0),FALSE)))</f>
        <v>0</v>
      </c>
      <c r="H162">
        <f>IF($B162=" ","",IF(ISERROR(1/VLOOKUP($B162,'Justerad allokering kvv'!$B$1:$AG$700,MATCH(H$1,'Justerad allokering kvv'!$B$1:$AF$1,0),FALSE)),VLOOKUP($B162,'Allokerad kvv'!$B$2:$AV$700,MATCH(H$1,'Allokerad kvv'!$B$1:$AV$1,0),FALSE),VLOOKUP($B162,'Justerad allokering kvv'!$B$1:$AG$700,MATCH(H$1,'Justerad allokering kvv'!$B$1:$AF$1,0),FALSE)))</f>
        <v>0</v>
      </c>
      <c r="I162">
        <f>IF($B162=" ","",IF(ISERROR(1/VLOOKUP($B162,'Justerad allokering kvv'!$B$1:$AG$700,MATCH(I$1,'Justerad allokering kvv'!$B$1:$AF$1,0),FALSE)),VLOOKUP($B162,'Allokerad kvv'!$B$2:$AV$700,MATCH(I$1,'Allokerad kvv'!$B$1:$AV$1,0),FALSE),VLOOKUP($B162,'Justerad allokering kvv'!$B$1:$AG$700,MATCH(I$1,'Justerad allokering kvv'!$B$1:$AF$1,0),FALSE)))</f>
        <v>0</v>
      </c>
      <c r="J162">
        <f>IF($B162=" ","",IF(ISERROR(1/VLOOKUP($B162,'Justerad allokering kvv'!$B$1:$AG$700,MATCH(J$1,'Justerad allokering kvv'!$B$1:$AF$1,0),FALSE)),VLOOKUP($B162,'Allokerad kvv'!$B$2:$AV$700,MATCH(J$1,'Allokerad kvv'!$B$1:$AV$1,0),FALSE),VLOOKUP($B162,'Justerad allokering kvv'!$B$1:$AG$700,MATCH(J$1,'Justerad allokering kvv'!$B$1:$AF$1,0),FALSE)))</f>
        <v>118.545</v>
      </c>
      <c r="K162">
        <f>IF($B162=" ","",IF(ISERROR(1/VLOOKUP($B162,'Justerad allokering kvv'!$B$1:$AG$700,MATCH(K$1,'Justerad allokering kvv'!$B$1:$AF$1,0),FALSE)),VLOOKUP($B162,'Allokerad kvv'!$B$2:$AV$700,MATCH(K$1,'Allokerad kvv'!$B$1:$AV$1,0),FALSE),VLOOKUP($B162,'Justerad allokering kvv'!$B$1:$AG$700,MATCH(K$1,'Justerad allokering kvv'!$B$1:$AF$1,0),FALSE)))</f>
        <v>10.026999999999999</v>
      </c>
      <c r="L162">
        <f>IF($B162=" ","",IF(ISERROR(1/VLOOKUP($B162,'Justerad allokering kvv'!$B$1:$AG$700,MATCH(L$1,'Justerad allokering kvv'!$B$1:$AF$1,0),FALSE)),VLOOKUP($B162,'Allokerad kvv'!$B$2:$AV$700,MATCH(L$1,'Allokerad kvv'!$B$1:$AV$1,0),FALSE),VLOOKUP($B162,'Justerad allokering kvv'!$B$1:$AG$700,MATCH(L$1,'Justerad allokering kvv'!$B$1:$AF$1,0),FALSE)))</f>
        <v>149.66900000000001</v>
      </c>
      <c r="M162">
        <f>IF($B162=" ","",IF(ISERROR(1/VLOOKUP($B162,'Justerad allokering kvv'!$B$1:$AG$700,MATCH(M$1,'Justerad allokering kvv'!$B$1:$AF$1,0),FALSE)),VLOOKUP($B162,'Allokerad kvv'!$B$2:$AV$700,MATCH(M$1,'Allokerad kvv'!$B$1:$AV$1,0),FALSE),VLOOKUP($B162,'Justerad allokering kvv'!$B$1:$AG$700,MATCH(M$1,'Justerad allokering kvv'!$B$1:$AF$1,0),FALSE)))</f>
        <v>22.434999999999999</v>
      </c>
      <c r="N162">
        <f>IF($B162=" ","",IF(ISERROR(1/VLOOKUP($B162,'Justerad allokering kvv'!$B$1:$AG$700,MATCH(N$1,'Justerad allokering kvv'!$B$1:$AF$1,0),FALSE)),VLOOKUP($B162,'Allokerad kvv'!$B$2:$AV$700,MATCH(N$1,'Allokerad kvv'!$B$1:$AV$1,0),FALSE),VLOOKUP($B162,'Justerad allokering kvv'!$B$1:$AG$700,MATCH(N$1,'Justerad allokering kvv'!$B$1:$AF$1,0),FALSE)))</f>
        <v>0</v>
      </c>
      <c r="O162">
        <f>IF($B162=" ","",IF(ISERROR(1/VLOOKUP($B162,'Justerad allokering kvv'!$B$1:$AG$700,MATCH(O$1,'Justerad allokering kvv'!$B$1:$AF$1,0),FALSE)),VLOOKUP($B162,'Allokerad kvv'!$B$2:$AV$700,MATCH(O$1,'Allokerad kvv'!$B$1:$AV$1,0),FALSE),VLOOKUP($B162,'Justerad allokering kvv'!$B$1:$AG$700,MATCH(O$1,'Justerad allokering kvv'!$B$1:$AF$1,0),FALSE)))</f>
        <v>0</v>
      </c>
      <c r="P162">
        <f>IF($B162=" ","",IF(ISERROR(1/VLOOKUP($B162,'Justerad allokering kvv'!$B$1:$AG$700,MATCH(P$1,'Justerad allokering kvv'!$B$1:$AF$1,0),FALSE)),VLOOKUP($B162,'Allokerad kvv'!$B$2:$AV$700,MATCH(P$1,'Allokerad kvv'!$B$1:$AV$1,0),FALSE),VLOOKUP($B162,'Justerad allokering kvv'!$B$1:$AG$700,MATCH(P$1,'Justerad allokering kvv'!$B$1:$AF$1,0),FALSE)))</f>
        <v>0</v>
      </c>
      <c r="Q162">
        <f>IF($B162=" ","",IF(ISERROR(1/VLOOKUP($B162,'Justerad allokering kvv'!$B$1:$AG$700,MATCH(Q$1,'Justerad allokering kvv'!$B$1:$AF$1,0),FALSE)),VLOOKUP($B162,'Allokerad kvv'!$B$2:$AV$700,MATCH(Q$1,'Allokerad kvv'!$B$1:$AV$1,0),FALSE),VLOOKUP($B162,'Justerad allokering kvv'!$B$1:$AG$700,MATCH(Q$1,'Justerad allokering kvv'!$B$1:$AF$1,0),FALSE)))</f>
        <v>33.564999999999998</v>
      </c>
      <c r="R162">
        <f>IF($B162=" ","",IF(ISERROR(1/VLOOKUP($B162,'Justerad allokering kvv'!$B$1:$AG$700,MATCH(R$1,'Justerad allokering kvv'!$B$1:$AF$1,0),FALSE)),VLOOKUP($B162,'Allokerad kvv'!$B$2:$AV$700,MATCH(R$1,'Allokerad kvv'!$B$1:$AV$1,0),FALSE),VLOOKUP($B162,'Justerad allokering kvv'!$B$1:$AG$700,MATCH(R$1,'Justerad allokering kvv'!$B$1:$AF$1,0),FALSE)))</f>
        <v>0</v>
      </c>
      <c r="S162">
        <f>IF($B162=" ","",IF(ISERROR(1/VLOOKUP($B162,'Justerad allokering kvv'!$B$1:$AG$700,MATCH(S$1,'Justerad allokering kvv'!$B$1:$AF$1,0),FALSE)),VLOOKUP($B162,'Allokerad kvv'!$B$2:$AV$700,MATCH(S$1,'Allokerad kvv'!$B$1:$AV$1,0),FALSE),VLOOKUP($B162,'Justerad allokering kvv'!$B$1:$AG$700,MATCH(S$1,'Justerad allokering kvv'!$B$1:$AF$1,0),FALSE)))</f>
        <v>0</v>
      </c>
      <c r="T162">
        <f>IF($B162=" ","",IF(ISERROR(1/VLOOKUP($B162,'Justerad allokering kvv'!$B$1:$AG$700,MATCH(T$1,'Justerad allokering kvv'!$B$1:$AF$1,0),FALSE)),VLOOKUP($B162,'Allokerad kvv'!$B$2:$AV$700,MATCH(T$1,'Allokerad kvv'!$B$1:$AV$1,0),FALSE),VLOOKUP($B162,'Justerad allokering kvv'!$B$1:$AG$700,MATCH(T$1,'Justerad allokering kvv'!$B$1:$AF$1,0),FALSE)))</f>
        <v>0</v>
      </c>
      <c r="U162">
        <f>IF($B162=" ","",IF(ISERROR(1/VLOOKUP($B162,'Justerad allokering kvv'!$B$1:$AG$700,MATCH(U$1,'Justerad allokering kvv'!$B$1:$AF$1,0),FALSE)),VLOOKUP($B162,'Allokerad kvv'!$B$2:$AV$700,MATCH(U$1,'Allokerad kvv'!$B$1:$AV$1,0),FALSE),VLOOKUP($B162,'Justerad allokering kvv'!$B$1:$AG$700,MATCH(U$1,'Justerad allokering kvv'!$B$1:$AF$1,0),FALSE)))</f>
        <v>0</v>
      </c>
      <c r="V162">
        <f>IF($B162=" ","",IF(ISERROR(1/VLOOKUP($B162,'Justerad allokering kvv'!$B$1:$AG$700,MATCH(V$1,'Justerad allokering kvv'!$B$1:$AF$1,0),FALSE)),VLOOKUP($B162,'Allokerad kvv'!$B$2:$AV$700,MATCH(V$1,'Allokerad kvv'!$B$1:$AV$1,0),FALSE),VLOOKUP($B162,'Justerad allokering kvv'!$B$1:$AG$700,MATCH(V$1,'Justerad allokering kvv'!$B$1:$AF$1,0),FALSE)))</f>
        <v>0</v>
      </c>
      <c r="W162">
        <f>IF($B162=" ","",IF(ISERROR(1/VLOOKUP($B162,'Justerad allokering kvv'!$B$1:$AG$700,MATCH(W$1,'Justerad allokering kvv'!$B$1:$AF$1,0),FALSE)),VLOOKUP($B162,'Allokerad kvv'!$B$2:$AV$700,MATCH(W$1,'Allokerad kvv'!$B$1:$AV$1,0),FALSE),VLOOKUP($B162,'Justerad allokering kvv'!$B$1:$AG$700,MATCH(W$1,'Justerad allokering kvv'!$B$1:$AF$1,0),FALSE)))</f>
        <v>0</v>
      </c>
      <c r="X162">
        <f>IF($B162=" ","",IF(ISERROR(1/VLOOKUP($B162,'Justerad allokering kvv'!$B$1:$AG$700,MATCH(X$1,'Justerad allokering kvv'!$B$1:$AF$1,0),FALSE)),VLOOKUP($B162,'Allokerad kvv'!$B$2:$AV$700,MATCH(X$1,'Allokerad kvv'!$B$1:$AV$1,0),FALSE),VLOOKUP($B162,'Justerad allokering kvv'!$B$1:$AG$700,MATCH(X$1,'Justerad allokering kvv'!$B$1:$AF$1,0),FALSE)))</f>
        <v>0</v>
      </c>
      <c r="Y162">
        <f>IF($B162=" ","",IF(ISERROR(1/VLOOKUP($B162,'Justerad allokering kvv'!$B$1:$AG$700,MATCH(Y$1,'Justerad allokering kvv'!$B$1:$AF$1,0),FALSE)),VLOOKUP($B162,'Allokerad kvv'!$B$2:$AV$700,MATCH(Y$1,'Allokerad kvv'!$B$1:$AV$1,0),FALSE),VLOOKUP($B162,'Justerad allokering kvv'!$B$1:$AG$700,MATCH(Y$1,'Justerad allokering kvv'!$B$1:$AF$1,0),FALSE)))</f>
        <v>0</v>
      </c>
      <c r="AB162">
        <f>IFERROR(VLOOKUP($B162,Kraftvärmeprod!$B$1:$AO$424,MATCH("Tillförd energi från rökgaskondensering (GWh)",Kraftvärmeprod!$B$1:$AG$1,0),FALSE)/1,0)</f>
        <v>105.575</v>
      </c>
      <c r="AE162" s="122">
        <f t="shared" si="8"/>
        <v>460.685</v>
      </c>
      <c r="AG162">
        <f t="shared" si="9"/>
        <v>460.685</v>
      </c>
      <c r="AH162">
        <f t="shared" si="10"/>
        <v>355.11</v>
      </c>
      <c r="AI162">
        <f>IF(AH162=0,"",AH162/VLOOKUP(B162,Kraftvärmeprod!$B$1:$BC$480,MATCH("Summa tillförd energi exklusive rökgaskondensering",Kraftvärmeprod!$B$1:$BC$1,0),FALSE))</f>
        <v>0.48794396016312891</v>
      </c>
      <c r="AK162">
        <f t="shared" si="11"/>
        <v>311.51800000000003</v>
      </c>
    </row>
    <row r="163" spans="1:37" x14ac:dyDescent="0.25">
      <c r="A163" s="2" t="s">
        <v>262</v>
      </c>
      <c r="B163" s="2" t="s">
        <v>264</v>
      </c>
      <c r="C163">
        <f>IF($B163=" ","",IF(ISERROR(1/VLOOKUP($B163,'Justerad allokering kvv'!$B$1:$AG$700,MATCH(C$1,'Justerad allokering kvv'!$B$1:$AF$1,0),FALSE)),VLOOKUP($B163,'Allokerad kvv'!$B$2:$AV$700,MATCH(C$1,'Allokerad kvv'!$B$1:$AV$1,0),FALSE),VLOOKUP($B163,'Justerad allokering kvv'!$B$1:$AG$700,MATCH(C$1,'Justerad allokering kvv'!$B$1:$AF$1,0),FALSE)))</f>
        <v>0</v>
      </c>
      <c r="D163">
        <f>IF($B163=" ","",IF(ISERROR(1/VLOOKUP($B163,'Justerad allokering kvv'!$B$1:$AG$700,MATCH(D$1,'Justerad allokering kvv'!$B$1:$AF$1,0),FALSE)),VLOOKUP($B163,'Allokerad kvv'!$B$2:$AV$700,MATCH(D$1,'Allokerad kvv'!$B$1:$AV$1,0),FALSE),VLOOKUP($B163,'Justerad allokering kvv'!$B$1:$AG$700,MATCH(D$1,'Justerad allokering kvv'!$B$1:$AF$1,0),FALSE)))</f>
        <v>0</v>
      </c>
      <c r="E163">
        <f>IF($B163=" ","",IF(ISERROR(1/VLOOKUP($B163,'Justerad allokering kvv'!$B$1:$AG$700,MATCH(E$1,'Justerad allokering kvv'!$B$1:$AF$1,0),FALSE)),VLOOKUP($B163,'Allokerad kvv'!$B$2:$AV$700,MATCH(E$1,'Allokerad kvv'!$B$1:$AV$1,0),FALSE),VLOOKUP($B163,'Justerad allokering kvv'!$B$1:$AG$700,MATCH(E$1,'Justerad allokering kvv'!$B$1:$AF$1,0),FALSE)))</f>
        <v>0</v>
      </c>
      <c r="F163">
        <f>IF($B163=" ","",IF(ISERROR(1/VLOOKUP($B163,'Justerad allokering kvv'!$B$1:$AG$700,MATCH(F$1,'Justerad allokering kvv'!$B$1:$AF$1,0),FALSE)),VLOOKUP($B163,'Allokerad kvv'!$B$2:$AV$700,MATCH(F$1,'Allokerad kvv'!$B$1:$AV$1,0),FALSE),VLOOKUP($B163,'Justerad allokering kvv'!$B$1:$AG$700,MATCH(F$1,'Justerad allokering kvv'!$B$1:$AF$1,0),FALSE)))</f>
        <v>0</v>
      </c>
      <c r="G163">
        <f>IF($B163=" ","",IF(ISERROR(1/VLOOKUP($B163,'Justerad allokering kvv'!$B$1:$AG$700,MATCH(G$1,'Justerad allokering kvv'!$B$1:$AF$1,0),FALSE)),VLOOKUP($B163,'Allokerad kvv'!$B$2:$AV$700,MATCH(G$1,'Allokerad kvv'!$B$1:$AV$1,0),FALSE),VLOOKUP($B163,'Justerad allokering kvv'!$B$1:$AG$700,MATCH(G$1,'Justerad allokering kvv'!$B$1:$AF$1,0),FALSE)))</f>
        <v>0</v>
      </c>
      <c r="H163">
        <f>IF($B163=" ","",IF(ISERROR(1/VLOOKUP($B163,'Justerad allokering kvv'!$B$1:$AG$700,MATCH(H$1,'Justerad allokering kvv'!$B$1:$AF$1,0),FALSE)),VLOOKUP($B163,'Allokerad kvv'!$B$2:$AV$700,MATCH(H$1,'Allokerad kvv'!$B$1:$AV$1,0),FALSE),VLOOKUP($B163,'Justerad allokering kvv'!$B$1:$AG$700,MATCH(H$1,'Justerad allokering kvv'!$B$1:$AF$1,0),FALSE)))</f>
        <v>0</v>
      </c>
      <c r="I163">
        <f>IF($B163=" ","",IF(ISERROR(1/VLOOKUP($B163,'Justerad allokering kvv'!$B$1:$AG$700,MATCH(I$1,'Justerad allokering kvv'!$B$1:$AF$1,0),FALSE)),VLOOKUP($B163,'Allokerad kvv'!$B$2:$AV$700,MATCH(I$1,'Allokerad kvv'!$B$1:$AV$1,0),FALSE),VLOOKUP($B163,'Justerad allokering kvv'!$B$1:$AG$700,MATCH(I$1,'Justerad allokering kvv'!$B$1:$AF$1,0),FALSE)))</f>
        <v>0</v>
      </c>
      <c r="J163">
        <f>IF($B163=" ","",IF(ISERROR(1/VLOOKUP($B163,'Justerad allokering kvv'!$B$1:$AG$700,MATCH(J$1,'Justerad allokering kvv'!$B$1:$AF$1,0),FALSE)),VLOOKUP($B163,'Allokerad kvv'!$B$2:$AV$700,MATCH(J$1,'Allokerad kvv'!$B$1:$AV$1,0),FALSE),VLOOKUP($B163,'Justerad allokering kvv'!$B$1:$AG$700,MATCH(J$1,'Justerad allokering kvv'!$B$1:$AF$1,0),FALSE)))</f>
        <v>0</v>
      </c>
      <c r="K163">
        <f>IF($B163=" ","",IF(ISERROR(1/VLOOKUP($B163,'Justerad allokering kvv'!$B$1:$AG$700,MATCH(K$1,'Justerad allokering kvv'!$B$1:$AF$1,0),FALSE)),VLOOKUP($B163,'Allokerad kvv'!$B$2:$AV$700,MATCH(K$1,'Allokerad kvv'!$B$1:$AV$1,0),FALSE),VLOOKUP($B163,'Justerad allokering kvv'!$B$1:$AG$700,MATCH(K$1,'Justerad allokering kvv'!$B$1:$AF$1,0),FALSE)))</f>
        <v>0</v>
      </c>
      <c r="L163">
        <f>IF($B163=" ","",IF(ISERROR(1/VLOOKUP($B163,'Justerad allokering kvv'!$B$1:$AG$700,MATCH(L$1,'Justerad allokering kvv'!$B$1:$AF$1,0),FALSE)),VLOOKUP($B163,'Allokerad kvv'!$B$2:$AV$700,MATCH(L$1,'Allokerad kvv'!$B$1:$AV$1,0),FALSE),VLOOKUP($B163,'Justerad allokering kvv'!$B$1:$AG$700,MATCH(L$1,'Justerad allokering kvv'!$B$1:$AF$1,0),FALSE)))</f>
        <v>0</v>
      </c>
      <c r="M163">
        <f>IF($B163=" ","",IF(ISERROR(1/VLOOKUP($B163,'Justerad allokering kvv'!$B$1:$AG$700,MATCH(M$1,'Justerad allokering kvv'!$B$1:$AF$1,0),FALSE)),VLOOKUP($B163,'Allokerad kvv'!$B$2:$AV$700,MATCH(M$1,'Allokerad kvv'!$B$1:$AV$1,0),FALSE),VLOOKUP($B163,'Justerad allokering kvv'!$B$1:$AG$700,MATCH(M$1,'Justerad allokering kvv'!$B$1:$AF$1,0),FALSE)))</f>
        <v>0</v>
      </c>
      <c r="N163">
        <f>IF($B163=" ","",IF(ISERROR(1/VLOOKUP($B163,'Justerad allokering kvv'!$B$1:$AG$700,MATCH(N$1,'Justerad allokering kvv'!$B$1:$AF$1,0),FALSE)),VLOOKUP($B163,'Allokerad kvv'!$B$2:$AV$700,MATCH(N$1,'Allokerad kvv'!$B$1:$AV$1,0),FALSE),VLOOKUP($B163,'Justerad allokering kvv'!$B$1:$AG$700,MATCH(N$1,'Justerad allokering kvv'!$B$1:$AF$1,0),FALSE)))</f>
        <v>0</v>
      </c>
      <c r="O163">
        <f>IF($B163=" ","",IF(ISERROR(1/VLOOKUP($B163,'Justerad allokering kvv'!$B$1:$AG$700,MATCH(O$1,'Justerad allokering kvv'!$B$1:$AF$1,0),FALSE)),VLOOKUP($B163,'Allokerad kvv'!$B$2:$AV$700,MATCH(O$1,'Allokerad kvv'!$B$1:$AV$1,0),FALSE),VLOOKUP($B163,'Justerad allokering kvv'!$B$1:$AG$700,MATCH(O$1,'Justerad allokering kvv'!$B$1:$AF$1,0),FALSE)))</f>
        <v>0</v>
      </c>
      <c r="P163">
        <f>IF($B163=" ","",IF(ISERROR(1/VLOOKUP($B163,'Justerad allokering kvv'!$B$1:$AG$700,MATCH(P$1,'Justerad allokering kvv'!$B$1:$AF$1,0),FALSE)),VLOOKUP($B163,'Allokerad kvv'!$B$2:$AV$700,MATCH(P$1,'Allokerad kvv'!$B$1:$AV$1,0),FALSE),VLOOKUP($B163,'Justerad allokering kvv'!$B$1:$AG$700,MATCH(P$1,'Justerad allokering kvv'!$B$1:$AF$1,0),FALSE)))</f>
        <v>0</v>
      </c>
      <c r="Q163">
        <f>IF($B163=" ","",IF(ISERROR(1/VLOOKUP($B163,'Justerad allokering kvv'!$B$1:$AG$700,MATCH(Q$1,'Justerad allokering kvv'!$B$1:$AF$1,0),FALSE)),VLOOKUP($B163,'Allokerad kvv'!$B$2:$AV$700,MATCH(Q$1,'Allokerad kvv'!$B$1:$AV$1,0),FALSE),VLOOKUP($B163,'Justerad allokering kvv'!$B$1:$AG$700,MATCH(Q$1,'Justerad allokering kvv'!$B$1:$AF$1,0),FALSE)))</f>
        <v>0</v>
      </c>
      <c r="R163">
        <f>IF($B163=" ","",IF(ISERROR(1/VLOOKUP($B163,'Justerad allokering kvv'!$B$1:$AG$700,MATCH(R$1,'Justerad allokering kvv'!$B$1:$AF$1,0),FALSE)),VLOOKUP($B163,'Allokerad kvv'!$B$2:$AV$700,MATCH(R$1,'Allokerad kvv'!$B$1:$AV$1,0),FALSE),VLOOKUP($B163,'Justerad allokering kvv'!$B$1:$AG$700,MATCH(R$1,'Justerad allokering kvv'!$B$1:$AF$1,0),FALSE)))</f>
        <v>0</v>
      </c>
      <c r="S163">
        <f>IF($B163=" ","",IF(ISERROR(1/VLOOKUP($B163,'Justerad allokering kvv'!$B$1:$AG$700,MATCH(S$1,'Justerad allokering kvv'!$B$1:$AF$1,0),FALSE)),VLOOKUP($B163,'Allokerad kvv'!$B$2:$AV$700,MATCH(S$1,'Allokerad kvv'!$B$1:$AV$1,0),FALSE),VLOOKUP($B163,'Justerad allokering kvv'!$B$1:$AG$700,MATCH(S$1,'Justerad allokering kvv'!$B$1:$AF$1,0),FALSE)))</f>
        <v>0</v>
      </c>
      <c r="T163">
        <f>IF($B163=" ","",IF(ISERROR(1/VLOOKUP($B163,'Justerad allokering kvv'!$B$1:$AG$700,MATCH(T$1,'Justerad allokering kvv'!$B$1:$AF$1,0),FALSE)),VLOOKUP($B163,'Allokerad kvv'!$B$2:$AV$700,MATCH(T$1,'Allokerad kvv'!$B$1:$AV$1,0),FALSE),VLOOKUP($B163,'Justerad allokering kvv'!$B$1:$AG$700,MATCH(T$1,'Justerad allokering kvv'!$B$1:$AF$1,0),FALSE)))</f>
        <v>0</v>
      </c>
      <c r="U163">
        <f>IF($B163=" ","",IF(ISERROR(1/VLOOKUP($B163,'Justerad allokering kvv'!$B$1:$AG$700,MATCH(U$1,'Justerad allokering kvv'!$B$1:$AF$1,0),FALSE)),VLOOKUP($B163,'Allokerad kvv'!$B$2:$AV$700,MATCH(U$1,'Allokerad kvv'!$B$1:$AV$1,0),FALSE),VLOOKUP($B163,'Justerad allokering kvv'!$B$1:$AG$700,MATCH(U$1,'Justerad allokering kvv'!$B$1:$AF$1,0),FALSE)))</f>
        <v>0</v>
      </c>
      <c r="V163">
        <f>IF($B163=" ","",IF(ISERROR(1/VLOOKUP($B163,'Justerad allokering kvv'!$B$1:$AG$700,MATCH(V$1,'Justerad allokering kvv'!$B$1:$AF$1,0),FALSE)),VLOOKUP($B163,'Allokerad kvv'!$B$2:$AV$700,MATCH(V$1,'Allokerad kvv'!$B$1:$AV$1,0),FALSE),VLOOKUP($B163,'Justerad allokering kvv'!$B$1:$AG$700,MATCH(V$1,'Justerad allokering kvv'!$B$1:$AF$1,0),FALSE)))</f>
        <v>0</v>
      </c>
      <c r="W163">
        <f>IF($B163=" ","",IF(ISERROR(1/VLOOKUP($B163,'Justerad allokering kvv'!$B$1:$AG$700,MATCH(W$1,'Justerad allokering kvv'!$B$1:$AF$1,0),FALSE)),VLOOKUP($B163,'Allokerad kvv'!$B$2:$AV$700,MATCH(W$1,'Allokerad kvv'!$B$1:$AV$1,0),FALSE),VLOOKUP($B163,'Justerad allokering kvv'!$B$1:$AG$700,MATCH(W$1,'Justerad allokering kvv'!$B$1:$AF$1,0),FALSE)))</f>
        <v>0</v>
      </c>
      <c r="X163">
        <f>IF($B163=" ","",IF(ISERROR(1/VLOOKUP($B163,'Justerad allokering kvv'!$B$1:$AG$700,MATCH(X$1,'Justerad allokering kvv'!$B$1:$AF$1,0),FALSE)),VLOOKUP($B163,'Allokerad kvv'!$B$2:$AV$700,MATCH(X$1,'Allokerad kvv'!$B$1:$AV$1,0),FALSE),VLOOKUP($B163,'Justerad allokering kvv'!$B$1:$AG$700,MATCH(X$1,'Justerad allokering kvv'!$B$1:$AF$1,0),FALSE)))</f>
        <v>0</v>
      </c>
      <c r="Y163">
        <f>IF($B163=" ","",IF(ISERROR(1/VLOOKUP($B163,'Justerad allokering kvv'!$B$1:$AG$700,MATCH(Y$1,'Justerad allokering kvv'!$B$1:$AF$1,0),FALSE)),VLOOKUP($B163,'Allokerad kvv'!$B$2:$AV$700,MATCH(Y$1,'Allokerad kvv'!$B$1:$AV$1,0),FALSE),VLOOKUP($B163,'Justerad allokering kvv'!$B$1:$AG$700,MATCH(Y$1,'Justerad allokering kvv'!$B$1:$AF$1,0),FALSE)))</f>
        <v>0</v>
      </c>
      <c r="AB163">
        <f>IFERROR(VLOOKUP($B163,Kraftvärmeprod!$B$1:$AO$424,MATCH("Tillförd energi från rökgaskondensering (GWh)",Kraftvärmeprod!$B$1:$AG$1,0),FALSE)/1,0)</f>
        <v>0</v>
      </c>
      <c r="AE163" s="122">
        <f t="shared" si="8"/>
        <v>0</v>
      </c>
      <c r="AG163">
        <f t="shared" si="9"/>
        <v>0</v>
      </c>
      <c r="AH163">
        <f t="shared" si="10"/>
        <v>0</v>
      </c>
      <c r="AI163" t="str">
        <f>IF(AH163=0,"",AH163/VLOOKUP(B163,Kraftvärmeprod!$B$1:$BC$480,MATCH("Summa tillförd energi exklusive rökgaskondensering",Kraftvärmeprod!$B$1:$BC$1,0),FALSE))</f>
        <v/>
      </c>
      <c r="AK163">
        <f t="shared" si="11"/>
        <v>0</v>
      </c>
    </row>
    <row r="164" spans="1:37" x14ac:dyDescent="0.25">
      <c r="A164" s="2" t="s">
        <v>265</v>
      </c>
      <c r="B164" s="2" t="s">
        <v>266</v>
      </c>
      <c r="C164">
        <f>IF($B164=" ","",IF(ISERROR(1/VLOOKUP($B164,'Justerad allokering kvv'!$B$1:$AG$700,MATCH(C$1,'Justerad allokering kvv'!$B$1:$AF$1,0),FALSE)),VLOOKUP($B164,'Allokerad kvv'!$B$2:$AV$700,MATCH(C$1,'Allokerad kvv'!$B$1:$AV$1,0),FALSE),VLOOKUP($B164,'Justerad allokering kvv'!$B$1:$AG$700,MATCH(C$1,'Justerad allokering kvv'!$B$1:$AF$1,0),FALSE)))</f>
        <v>0</v>
      </c>
      <c r="D164">
        <f>IF($B164=" ","",IF(ISERROR(1/VLOOKUP($B164,'Justerad allokering kvv'!$B$1:$AG$700,MATCH(D$1,'Justerad allokering kvv'!$B$1:$AF$1,0),FALSE)),VLOOKUP($B164,'Allokerad kvv'!$B$2:$AV$700,MATCH(D$1,'Allokerad kvv'!$B$1:$AV$1,0),FALSE),VLOOKUP($B164,'Justerad allokering kvv'!$B$1:$AG$700,MATCH(D$1,'Justerad allokering kvv'!$B$1:$AF$1,0),FALSE)))</f>
        <v>0</v>
      </c>
      <c r="E164">
        <f>IF($B164=" ","",IF(ISERROR(1/VLOOKUP($B164,'Justerad allokering kvv'!$B$1:$AG$700,MATCH(E$1,'Justerad allokering kvv'!$B$1:$AF$1,0),FALSE)),VLOOKUP($B164,'Allokerad kvv'!$B$2:$AV$700,MATCH(E$1,'Allokerad kvv'!$B$1:$AV$1,0),FALSE),VLOOKUP($B164,'Justerad allokering kvv'!$B$1:$AG$700,MATCH(E$1,'Justerad allokering kvv'!$B$1:$AF$1,0),FALSE)))</f>
        <v>0</v>
      </c>
      <c r="F164">
        <f>IF($B164=" ","",IF(ISERROR(1/VLOOKUP($B164,'Justerad allokering kvv'!$B$1:$AG$700,MATCH(F$1,'Justerad allokering kvv'!$B$1:$AF$1,0),FALSE)),VLOOKUP($B164,'Allokerad kvv'!$B$2:$AV$700,MATCH(F$1,'Allokerad kvv'!$B$1:$AV$1,0),FALSE),VLOOKUP($B164,'Justerad allokering kvv'!$B$1:$AG$700,MATCH(F$1,'Justerad allokering kvv'!$B$1:$AF$1,0),FALSE)))</f>
        <v>0</v>
      </c>
      <c r="G164">
        <f>IF($B164=" ","",IF(ISERROR(1/VLOOKUP($B164,'Justerad allokering kvv'!$B$1:$AG$700,MATCH(G$1,'Justerad allokering kvv'!$B$1:$AF$1,0),FALSE)),VLOOKUP($B164,'Allokerad kvv'!$B$2:$AV$700,MATCH(G$1,'Allokerad kvv'!$B$1:$AV$1,0),FALSE),VLOOKUP($B164,'Justerad allokering kvv'!$B$1:$AG$700,MATCH(G$1,'Justerad allokering kvv'!$B$1:$AF$1,0),FALSE)))</f>
        <v>0</v>
      </c>
      <c r="H164">
        <f>IF($B164=" ","",IF(ISERROR(1/VLOOKUP($B164,'Justerad allokering kvv'!$B$1:$AG$700,MATCH(H$1,'Justerad allokering kvv'!$B$1:$AF$1,0),FALSE)),VLOOKUP($B164,'Allokerad kvv'!$B$2:$AV$700,MATCH(H$1,'Allokerad kvv'!$B$1:$AV$1,0),FALSE),VLOOKUP($B164,'Justerad allokering kvv'!$B$1:$AG$700,MATCH(H$1,'Justerad allokering kvv'!$B$1:$AF$1,0),FALSE)))</f>
        <v>0</v>
      </c>
      <c r="I164">
        <f>IF($B164=" ","",IF(ISERROR(1/VLOOKUP($B164,'Justerad allokering kvv'!$B$1:$AG$700,MATCH(I$1,'Justerad allokering kvv'!$B$1:$AF$1,0),FALSE)),VLOOKUP($B164,'Allokerad kvv'!$B$2:$AV$700,MATCH(I$1,'Allokerad kvv'!$B$1:$AV$1,0),FALSE),VLOOKUP($B164,'Justerad allokering kvv'!$B$1:$AG$700,MATCH(I$1,'Justerad allokering kvv'!$B$1:$AF$1,0),FALSE)))</f>
        <v>0</v>
      </c>
      <c r="J164">
        <f>IF($B164=" ","",IF(ISERROR(1/VLOOKUP($B164,'Justerad allokering kvv'!$B$1:$AG$700,MATCH(J$1,'Justerad allokering kvv'!$B$1:$AF$1,0),FALSE)),VLOOKUP($B164,'Allokerad kvv'!$B$2:$AV$700,MATCH(J$1,'Allokerad kvv'!$B$1:$AV$1,0),FALSE),VLOOKUP($B164,'Justerad allokering kvv'!$B$1:$AG$700,MATCH(J$1,'Justerad allokering kvv'!$B$1:$AF$1,0),FALSE)))</f>
        <v>0</v>
      </c>
      <c r="K164">
        <f>IF($B164=" ","",IF(ISERROR(1/VLOOKUP($B164,'Justerad allokering kvv'!$B$1:$AG$700,MATCH(K$1,'Justerad allokering kvv'!$B$1:$AF$1,0),FALSE)),VLOOKUP($B164,'Allokerad kvv'!$B$2:$AV$700,MATCH(K$1,'Allokerad kvv'!$B$1:$AV$1,0),FALSE),VLOOKUP($B164,'Justerad allokering kvv'!$B$1:$AG$700,MATCH(K$1,'Justerad allokering kvv'!$B$1:$AF$1,0),FALSE)))</f>
        <v>0</v>
      </c>
      <c r="L164">
        <f>IF($B164=" ","",IF(ISERROR(1/VLOOKUP($B164,'Justerad allokering kvv'!$B$1:$AG$700,MATCH(L$1,'Justerad allokering kvv'!$B$1:$AF$1,0),FALSE)),VLOOKUP($B164,'Allokerad kvv'!$B$2:$AV$700,MATCH(L$1,'Allokerad kvv'!$B$1:$AV$1,0),FALSE),VLOOKUP($B164,'Justerad allokering kvv'!$B$1:$AG$700,MATCH(L$1,'Justerad allokering kvv'!$B$1:$AF$1,0),FALSE)))</f>
        <v>0</v>
      </c>
      <c r="M164">
        <f>IF($B164=" ","",IF(ISERROR(1/VLOOKUP($B164,'Justerad allokering kvv'!$B$1:$AG$700,MATCH(M$1,'Justerad allokering kvv'!$B$1:$AF$1,0),FALSE)),VLOOKUP($B164,'Allokerad kvv'!$B$2:$AV$700,MATCH(M$1,'Allokerad kvv'!$B$1:$AV$1,0),FALSE),VLOOKUP($B164,'Justerad allokering kvv'!$B$1:$AG$700,MATCH(M$1,'Justerad allokering kvv'!$B$1:$AF$1,0),FALSE)))</f>
        <v>0</v>
      </c>
      <c r="N164">
        <f>IF($B164=" ","",IF(ISERROR(1/VLOOKUP($B164,'Justerad allokering kvv'!$B$1:$AG$700,MATCH(N$1,'Justerad allokering kvv'!$B$1:$AF$1,0),FALSE)),VLOOKUP($B164,'Allokerad kvv'!$B$2:$AV$700,MATCH(N$1,'Allokerad kvv'!$B$1:$AV$1,0),FALSE),VLOOKUP($B164,'Justerad allokering kvv'!$B$1:$AG$700,MATCH(N$1,'Justerad allokering kvv'!$B$1:$AF$1,0),FALSE)))</f>
        <v>0</v>
      </c>
      <c r="O164">
        <f>IF($B164=" ","",IF(ISERROR(1/VLOOKUP($B164,'Justerad allokering kvv'!$B$1:$AG$700,MATCH(O$1,'Justerad allokering kvv'!$B$1:$AF$1,0),FALSE)),VLOOKUP($B164,'Allokerad kvv'!$B$2:$AV$700,MATCH(O$1,'Allokerad kvv'!$B$1:$AV$1,0),FALSE),VLOOKUP($B164,'Justerad allokering kvv'!$B$1:$AG$700,MATCH(O$1,'Justerad allokering kvv'!$B$1:$AF$1,0),FALSE)))</f>
        <v>0</v>
      </c>
      <c r="P164">
        <f>IF($B164=" ","",IF(ISERROR(1/VLOOKUP($B164,'Justerad allokering kvv'!$B$1:$AG$700,MATCH(P$1,'Justerad allokering kvv'!$B$1:$AF$1,0),FALSE)),VLOOKUP($B164,'Allokerad kvv'!$B$2:$AV$700,MATCH(P$1,'Allokerad kvv'!$B$1:$AV$1,0),FALSE),VLOOKUP($B164,'Justerad allokering kvv'!$B$1:$AG$700,MATCH(P$1,'Justerad allokering kvv'!$B$1:$AF$1,0),FALSE)))</f>
        <v>0</v>
      </c>
      <c r="Q164">
        <f>IF($B164=" ","",IF(ISERROR(1/VLOOKUP($B164,'Justerad allokering kvv'!$B$1:$AG$700,MATCH(Q$1,'Justerad allokering kvv'!$B$1:$AF$1,0),FALSE)),VLOOKUP($B164,'Allokerad kvv'!$B$2:$AV$700,MATCH(Q$1,'Allokerad kvv'!$B$1:$AV$1,0),FALSE),VLOOKUP($B164,'Justerad allokering kvv'!$B$1:$AG$700,MATCH(Q$1,'Justerad allokering kvv'!$B$1:$AF$1,0),FALSE)))</f>
        <v>0</v>
      </c>
      <c r="R164">
        <f>IF($B164=" ","",IF(ISERROR(1/VLOOKUP($B164,'Justerad allokering kvv'!$B$1:$AG$700,MATCH(R$1,'Justerad allokering kvv'!$B$1:$AF$1,0),FALSE)),VLOOKUP($B164,'Allokerad kvv'!$B$2:$AV$700,MATCH(R$1,'Allokerad kvv'!$B$1:$AV$1,0),FALSE),VLOOKUP($B164,'Justerad allokering kvv'!$B$1:$AG$700,MATCH(R$1,'Justerad allokering kvv'!$B$1:$AF$1,0),FALSE)))</f>
        <v>0</v>
      </c>
      <c r="S164">
        <f>IF($B164=" ","",IF(ISERROR(1/VLOOKUP($B164,'Justerad allokering kvv'!$B$1:$AG$700,MATCH(S$1,'Justerad allokering kvv'!$B$1:$AF$1,0),FALSE)),VLOOKUP($B164,'Allokerad kvv'!$B$2:$AV$700,MATCH(S$1,'Allokerad kvv'!$B$1:$AV$1,0),FALSE),VLOOKUP($B164,'Justerad allokering kvv'!$B$1:$AG$700,MATCH(S$1,'Justerad allokering kvv'!$B$1:$AF$1,0),FALSE)))</f>
        <v>0</v>
      </c>
      <c r="T164">
        <f>IF($B164=" ","",IF(ISERROR(1/VLOOKUP($B164,'Justerad allokering kvv'!$B$1:$AG$700,MATCH(T$1,'Justerad allokering kvv'!$B$1:$AF$1,0),FALSE)),VLOOKUP($B164,'Allokerad kvv'!$B$2:$AV$700,MATCH(T$1,'Allokerad kvv'!$B$1:$AV$1,0),FALSE),VLOOKUP($B164,'Justerad allokering kvv'!$B$1:$AG$700,MATCH(T$1,'Justerad allokering kvv'!$B$1:$AF$1,0),FALSE)))</f>
        <v>0</v>
      </c>
      <c r="U164">
        <f>IF($B164=" ","",IF(ISERROR(1/VLOOKUP($B164,'Justerad allokering kvv'!$B$1:$AG$700,MATCH(U$1,'Justerad allokering kvv'!$B$1:$AF$1,0),FALSE)),VLOOKUP($B164,'Allokerad kvv'!$B$2:$AV$700,MATCH(U$1,'Allokerad kvv'!$B$1:$AV$1,0),FALSE),VLOOKUP($B164,'Justerad allokering kvv'!$B$1:$AG$700,MATCH(U$1,'Justerad allokering kvv'!$B$1:$AF$1,0),FALSE)))</f>
        <v>0</v>
      </c>
      <c r="V164">
        <f>IF($B164=" ","",IF(ISERROR(1/VLOOKUP($B164,'Justerad allokering kvv'!$B$1:$AG$700,MATCH(V$1,'Justerad allokering kvv'!$B$1:$AF$1,0),FALSE)),VLOOKUP($B164,'Allokerad kvv'!$B$2:$AV$700,MATCH(V$1,'Allokerad kvv'!$B$1:$AV$1,0),FALSE),VLOOKUP($B164,'Justerad allokering kvv'!$B$1:$AG$700,MATCH(V$1,'Justerad allokering kvv'!$B$1:$AF$1,0),FALSE)))</f>
        <v>0</v>
      </c>
      <c r="W164">
        <f>IF($B164=" ","",IF(ISERROR(1/VLOOKUP($B164,'Justerad allokering kvv'!$B$1:$AG$700,MATCH(W$1,'Justerad allokering kvv'!$B$1:$AF$1,0),FALSE)),VLOOKUP($B164,'Allokerad kvv'!$B$2:$AV$700,MATCH(W$1,'Allokerad kvv'!$B$1:$AV$1,0),FALSE),VLOOKUP($B164,'Justerad allokering kvv'!$B$1:$AG$700,MATCH(W$1,'Justerad allokering kvv'!$B$1:$AF$1,0),FALSE)))</f>
        <v>0</v>
      </c>
      <c r="X164">
        <f>IF($B164=" ","",IF(ISERROR(1/VLOOKUP($B164,'Justerad allokering kvv'!$B$1:$AG$700,MATCH(X$1,'Justerad allokering kvv'!$B$1:$AF$1,0),FALSE)),VLOOKUP($B164,'Allokerad kvv'!$B$2:$AV$700,MATCH(X$1,'Allokerad kvv'!$B$1:$AV$1,0),FALSE),VLOOKUP($B164,'Justerad allokering kvv'!$B$1:$AG$700,MATCH(X$1,'Justerad allokering kvv'!$B$1:$AF$1,0),FALSE)))</f>
        <v>0</v>
      </c>
      <c r="Y164">
        <f>IF($B164=" ","",IF(ISERROR(1/VLOOKUP($B164,'Justerad allokering kvv'!$B$1:$AG$700,MATCH(Y$1,'Justerad allokering kvv'!$B$1:$AF$1,0),FALSE)),VLOOKUP($B164,'Allokerad kvv'!$B$2:$AV$700,MATCH(Y$1,'Allokerad kvv'!$B$1:$AV$1,0),FALSE),VLOOKUP($B164,'Justerad allokering kvv'!$B$1:$AG$700,MATCH(Y$1,'Justerad allokering kvv'!$B$1:$AF$1,0),FALSE)))</f>
        <v>0</v>
      </c>
      <c r="AB164">
        <f>IFERROR(VLOOKUP($B164,Kraftvärmeprod!$B$1:$AO$424,MATCH("Tillförd energi från rökgaskondensering (GWh)",Kraftvärmeprod!$B$1:$AG$1,0),FALSE)/1,0)</f>
        <v>0</v>
      </c>
      <c r="AE164" s="122">
        <f t="shared" si="8"/>
        <v>0</v>
      </c>
      <c r="AG164">
        <f t="shared" si="9"/>
        <v>0</v>
      </c>
      <c r="AH164">
        <f t="shared" si="10"/>
        <v>0</v>
      </c>
      <c r="AI164" t="str">
        <f>IF(AH164=0,"",AH164/VLOOKUP(B164,Kraftvärmeprod!$B$1:$BC$480,MATCH("Summa tillförd energi exklusive rökgaskondensering",Kraftvärmeprod!$B$1:$BC$1,0),FALSE))</f>
        <v/>
      </c>
      <c r="AK164">
        <f t="shared" si="11"/>
        <v>0</v>
      </c>
    </row>
    <row r="165" spans="1:37" x14ac:dyDescent="0.25">
      <c r="A165" s="2" t="s">
        <v>267</v>
      </c>
      <c r="B165" s="2" t="s">
        <v>268</v>
      </c>
      <c r="C165">
        <f>IF($B165=" ","",IF(ISERROR(1/VLOOKUP($B165,'Justerad allokering kvv'!$B$1:$AG$700,MATCH(C$1,'Justerad allokering kvv'!$B$1:$AF$1,0),FALSE)),VLOOKUP($B165,'Allokerad kvv'!$B$2:$AV$700,MATCH(C$1,'Allokerad kvv'!$B$1:$AV$1,0),FALSE),VLOOKUP($B165,'Justerad allokering kvv'!$B$1:$AG$700,MATCH(C$1,'Justerad allokering kvv'!$B$1:$AF$1,0),FALSE)))</f>
        <v>0</v>
      </c>
      <c r="D165">
        <f>IF($B165=" ","",IF(ISERROR(1/VLOOKUP($B165,'Justerad allokering kvv'!$B$1:$AG$700,MATCH(D$1,'Justerad allokering kvv'!$B$1:$AF$1,0),FALSE)),VLOOKUP($B165,'Allokerad kvv'!$B$2:$AV$700,MATCH(D$1,'Allokerad kvv'!$B$1:$AV$1,0),FALSE),VLOOKUP($B165,'Justerad allokering kvv'!$B$1:$AG$700,MATCH(D$1,'Justerad allokering kvv'!$B$1:$AF$1,0),FALSE)))</f>
        <v>0</v>
      </c>
      <c r="E165">
        <f>IF($B165=" ","",IF(ISERROR(1/VLOOKUP($B165,'Justerad allokering kvv'!$B$1:$AG$700,MATCH(E$1,'Justerad allokering kvv'!$B$1:$AF$1,0),FALSE)),VLOOKUP($B165,'Allokerad kvv'!$B$2:$AV$700,MATCH(E$1,'Allokerad kvv'!$B$1:$AV$1,0),FALSE),VLOOKUP($B165,'Justerad allokering kvv'!$B$1:$AG$700,MATCH(E$1,'Justerad allokering kvv'!$B$1:$AF$1,0),FALSE)))</f>
        <v>0</v>
      </c>
      <c r="F165">
        <f>IF($B165=" ","",IF(ISERROR(1/VLOOKUP($B165,'Justerad allokering kvv'!$B$1:$AG$700,MATCH(F$1,'Justerad allokering kvv'!$B$1:$AF$1,0),FALSE)),VLOOKUP($B165,'Allokerad kvv'!$B$2:$AV$700,MATCH(F$1,'Allokerad kvv'!$B$1:$AV$1,0),FALSE),VLOOKUP($B165,'Justerad allokering kvv'!$B$1:$AG$700,MATCH(F$1,'Justerad allokering kvv'!$B$1:$AF$1,0),FALSE)))</f>
        <v>0</v>
      </c>
      <c r="G165">
        <f>IF($B165=" ","",IF(ISERROR(1/VLOOKUP($B165,'Justerad allokering kvv'!$B$1:$AG$700,MATCH(G$1,'Justerad allokering kvv'!$B$1:$AF$1,0),FALSE)),VLOOKUP($B165,'Allokerad kvv'!$B$2:$AV$700,MATCH(G$1,'Allokerad kvv'!$B$1:$AV$1,0),FALSE),VLOOKUP($B165,'Justerad allokering kvv'!$B$1:$AG$700,MATCH(G$1,'Justerad allokering kvv'!$B$1:$AF$1,0),FALSE)))</f>
        <v>0</v>
      </c>
      <c r="H165">
        <f>IF($B165=" ","",IF(ISERROR(1/VLOOKUP($B165,'Justerad allokering kvv'!$B$1:$AG$700,MATCH(H$1,'Justerad allokering kvv'!$B$1:$AF$1,0),FALSE)),VLOOKUP($B165,'Allokerad kvv'!$B$2:$AV$700,MATCH(H$1,'Allokerad kvv'!$B$1:$AV$1,0),FALSE),VLOOKUP($B165,'Justerad allokering kvv'!$B$1:$AG$700,MATCH(H$1,'Justerad allokering kvv'!$B$1:$AF$1,0),FALSE)))</f>
        <v>0</v>
      </c>
      <c r="I165">
        <f>IF($B165=" ","",IF(ISERROR(1/VLOOKUP($B165,'Justerad allokering kvv'!$B$1:$AG$700,MATCH(I$1,'Justerad allokering kvv'!$B$1:$AF$1,0),FALSE)),VLOOKUP($B165,'Allokerad kvv'!$B$2:$AV$700,MATCH(I$1,'Allokerad kvv'!$B$1:$AV$1,0),FALSE),VLOOKUP($B165,'Justerad allokering kvv'!$B$1:$AG$700,MATCH(I$1,'Justerad allokering kvv'!$B$1:$AF$1,0),FALSE)))</f>
        <v>0</v>
      </c>
      <c r="J165">
        <f>IF($B165=" ","",IF(ISERROR(1/VLOOKUP($B165,'Justerad allokering kvv'!$B$1:$AG$700,MATCH(J$1,'Justerad allokering kvv'!$B$1:$AF$1,0),FALSE)),VLOOKUP($B165,'Allokerad kvv'!$B$2:$AV$700,MATCH(J$1,'Allokerad kvv'!$B$1:$AV$1,0),FALSE),VLOOKUP($B165,'Justerad allokering kvv'!$B$1:$AG$700,MATCH(J$1,'Justerad allokering kvv'!$B$1:$AF$1,0),FALSE)))</f>
        <v>0</v>
      </c>
      <c r="K165">
        <f>IF($B165=" ","",IF(ISERROR(1/VLOOKUP($B165,'Justerad allokering kvv'!$B$1:$AG$700,MATCH(K$1,'Justerad allokering kvv'!$B$1:$AF$1,0),FALSE)),VLOOKUP($B165,'Allokerad kvv'!$B$2:$AV$700,MATCH(K$1,'Allokerad kvv'!$B$1:$AV$1,0),FALSE),VLOOKUP($B165,'Justerad allokering kvv'!$B$1:$AG$700,MATCH(K$1,'Justerad allokering kvv'!$B$1:$AF$1,0),FALSE)))</f>
        <v>0</v>
      </c>
      <c r="L165">
        <f>IF($B165=" ","",IF(ISERROR(1/VLOOKUP($B165,'Justerad allokering kvv'!$B$1:$AG$700,MATCH(L$1,'Justerad allokering kvv'!$B$1:$AF$1,0),FALSE)),VLOOKUP($B165,'Allokerad kvv'!$B$2:$AV$700,MATCH(L$1,'Allokerad kvv'!$B$1:$AV$1,0),FALSE),VLOOKUP($B165,'Justerad allokering kvv'!$B$1:$AG$700,MATCH(L$1,'Justerad allokering kvv'!$B$1:$AF$1,0),FALSE)))</f>
        <v>0</v>
      </c>
      <c r="M165">
        <f>IF($B165=" ","",IF(ISERROR(1/VLOOKUP($B165,'Justerad allokering kvv'!$B$1:$AG$700,MATCH(M$1,'Justerad allokering kvv'!$B$1:$AF$1,0),FALSE)),VLOOKUP($B165,'Allokerad kvv'!$B$2:$AV$700,MATCH(M$1,'Allokerad kvv'!$B$1:$AV$1,0),FALSE),VLOOKUP($B165,'Justerad allokering kvv'!$B$1:$AG$700,MATCH(M$1,'Justerad allokering kvv'!$B$1:$AF$1,0),FALSE)))</f>
        <v>0</v>
      </c>
      <c r="N165">
        <f>IF($B165=" ","",IF(ISERROR(1/VLOOKUP($B165,'Justerad allokering kvv'!$B$1:$AG$700,MATCH(N$1,'Justerad allokering kvv'!$B$1:$AF$1,0),FALSE)),VLOOKUP($B165,'Allokerad kvv'!$B$2:$AV$700,MATCH(N$1,'Allokerad kvv'!$B$1:$AV$1,0),FALSE),VLOOKUP($B165,'Justerad allokering kvv'!$B$1:$AG$700,MATCH(N$1,'Justerad allokering kvv'!$B$1:$AF$1,0),FALSE)))</f>
        <v>0</v>
      </c>
      <c r="O165">
        <f>IF($B165=" ","",IF(ISERROR(1/VLOOKUP($B165,'Justerad allokering kvv'!$B$1:$AG$700,MATCH(O$1,'Justerad allokering kvv'!$B$1:$AF$1,0),FALSE)),VLOOKUP($B165,'Allokerad kvv'!$B$2:$AV$700,MATCH(O$1,'Allokerad kvv'!$B$1:$AV$1,0),FALSE),VLOOKUP($B165,'Justerad allokering kvv'!$B$1:$AG$700,MATCH(O$1,'Justerad allokering kvv'!$B$1:$AF$1,0),FALSE)))</f>
        <v>0</v>
      </c>
      <c r="P165">
        <f>IF($B165=" ","",IF(ISERROR(1/VLOOKUP($B165,'Justerad allokering kvv'!$B$1:$AG$700,MATCH(P$1,'Justerad allokering kvv'!$B$1:$AF$1,0),FALSE)),VLOOKUP($B165,'Allokerad kvv'!$B$2:$AV$700,MATCH(P$1,'Allokerad kvv'!$B$1:$AV$1,0),FALSE),VLOOKUP($B165,'Justerad allokering kvv'!$B$1:$AG$700,MATCH(P$1,'Justerad allokering kvv'!$B$1:$AF$1,0),FALSE)))</f>
        <v>0</v>
      </c>
      <c r="Q165">
        <f>IF($B165=" ","",IF(ISERROR(1/VLOOKUP($B165,'Justerad allokering kvv'!$B$1:$AG$700,MATCH(Q$1,'Justerad allokering kvv'!$B$1:$AF$1,0),FALSE)),VLOOKUP($B165,'Allokerad kvv'!$B$2:$AV$700,MATCH(Q$1,'Allokerad kvv'!$B$1:$AV$1,0),FALSE),VLOOKUP($B165,'Justerad allokering kvv'!$B$1:$AG$700,MATCH(Q$1,'Justerad allokering kvv'!$B$1:$AF$1,0),FALSE)))</f>
        <v>0</v>
      </c>
      <c r="R165">
        <f>IF($B165=" ","",IF(ISERROR(1/VLOOKUP($B165,'Justerad allokering kvv'!$B$1:$AG$700,MATCH(R$1,'Justerad allokering kvv'!$B$1:$AF$1,0),FALSE)),VLOOKUP($B165,'Allokerad kvv'!$B$2:$AV$700,MATCH(R$1,'Allokerad kvv'!$B$1:$AV$1,0),FALSE),VLOOKUP($B165,'Justerad allokering kvv'!$B$1:$AG$700,MATCH(R$1,'Justerad allokering kvv'!$B$1:$AF$1,0),FALSE)))</f>
        <v>0</v>
      </c>
      <c r="S165">
        <f>IF($B165=" ","",IF(ISERROR(1/VLOOKUP($B165,'Justerad allokering kvv'!$B$1:$AG$700,MATCH(S$1,'Justerad allokering kvv'!$B$1:$AF$1,0),FALSE)),VLOOKUP($B165,'Allokerad kvv'!$B$2:$AV$700,MATCH(S$1,'Allokerad kvv'!$B$1:$AV$1,0),FALSE),VLOOKUP($B165,'Justerad allokering kvv'!$B$1:$AG$700,MATCH(S$1,'Justerad allokering kvv'!$B$1:$AF$1,0),FALSE)))</f>
        <v>0</v>
      </c>
      <c r="T165">
        <f>IF($B165=" ","",IF(ISERROR(1/VLOOKUP($B165,'Justerad allokering kvv'!$B$1:$AG$700,MATCH(T$1,'Justerad allokering kvv'!$B$1:$AF$1,0),FALSE)),VLOOKUP($B165,'Allokerad kvv'!$B$2:$AV$700,MATCH(T$1,'Allokerad kvv'!$B$1:$AV$1,0),FALSE),VLOOKUP($B165,'Justerad allokering kvv'!$B$1:$AG$700,MATCH(T$1,'Justerad allokering kvv'!$B$1:$AF$1,0),FALSE)))</f>
        <v>0</v>
      </c>
      <c r="U165">
        <f>IF($B165=" ","",IF(ISERROR(1/VLOOKUP($B165,'Justerad allokering kvv'!$B$1:$AG$700,MATCH(U$1,'Justerad allokering kvv'!$B$1:$AF$1,0),FALSE)),VLOOKUP($B165,'Allokerad kvv'!$B$2:$AV$700,MATCH(U$1,'Allokerad kvv'!$B$1:$AV$1,0),FALSE),VLOOKUP($B165,'Justerad allokering kvv'!$B$1:$AG$700,MATCH(U$1,'Justerad allokering kvv'!$B$1:$AF$1,0),FALSE)))</f>
        <v>0</v>
      </c>
      <c r="V165">
        <f>IF($B165=" ","",IF(ISERROR(1/VLOOKUP($B165,'Justerad allokering kvv'!$B$1:$AG$700,MATCH(V$1,'Justerad allokering kvv'!$B$1:$AF$1,0),FALSE)),VLOOKUP($B165,'Allokerad kvv'!$B$2:$AV$700,MATCH(V$1,'Allokerad kvv'!$B$1:$AV$1,0),FALSE),VLOOKUP($B165,'Justerad allokering kvv'!$B$1:$AG$700,MATCH(V$1,'Justerad allokering kvv'!$B$1:$AF$1,0),FALSE)))</f>
        <v>0</v>
      </c>
      <c r="W165">
        <f>IF($B165=" ","",IF(ISERROR(1/VLOOKUP($B165,'Justerad allokering kvv'!$B$1:$AG$700,MATCH(W$1,'Justerad allokering kvv'!$B$1:$AF$1,0),FALSE)),VLOOKUP($B165,'Allokerad kvv'!$B$2:$AV$700,MATCH(W$1,'Allokerad kvv'!$B$1:$AV$1,0),FALSE),VLOOKUP($B165,'Justerad allokering kvv'!$B$1:$AG$700,MATCH(W$1,'Justerad allokering kvv'!$B$1:$AF$1,0),FALSE)))</f>
        <v>0</v>
      </c>
      <c r="X165">
        <f>IF($B165=" ","",IF(ISERROR(1/VLOOKUP($B165,'Justerad allokering kvv'!$B$1:$AG$700,MATCH(X$1,'Justerad allokering kvv'!$B$1:$AF$1,0),FALSE)),VLOOKUP($B165,'Allokerad kvv'!$B$2:$AV$700,MATCH(X$1,'Allokerad kvv'!$B$1:$AV$1,0),FALSE),VLOOKUP($B165,'Justerad allokering kvv'!$B$1:$AG$700,MATCH(X$1,'Justerad allokering kvv'!$B$1:$AF$1,0),FALSE)))</f>
        <v>0</v>
      </c>
      <c r="Y165">
        <f>IF($B165=" ","",IF(ISERROR(1/VLOOKUP($B165,'Justerad allokering kvv'!$B$1:$AG$700,MATCH(Y$1,'Justerad allokering kvv'!$B$1:$AF$1,0),FALSE)),VLOOKUP($B165,'Allokerad kvv'!$B$2:$AV$700,MATCH(Y$1,'Allokerad kvv'!$B$1:$AV$1,0),FALSE),VLOOKUP($B165,'Justerad allokering kvv'!$B$1:$AG$700,MATCH(Y$1,'Justerad allokering kvv'!$B$1:$AF$1,0),FALSE)))</f>
        <v>0</v>
      </c>
      <c r="AB165">
        <f>IFERROR(VLOOKUP($B165,Kraftvärmeprod!$B$1:$AO$424,MATCH("Tillförd energi från rökgaskondensering (GWh)",Kraftvärmeprod!$B$1:$AG$1,0),FALSE)/1,0)</f>
        <v>0</v>
      </c>
      <c r="AE165" s="122">
        <f t="shared" si="8"/>
        <v>0</v>
      </c>
      <c r="AG165">
        <f t="shared" si="9"/>
        <v>0</v>
      </c>
      <c r="AH165">
        <f t="shared" si="10"/>
        <v>0</v>
      </c>
      <c r="AI165" t="str">
        <f>IF(AH165=0,"",AH165/VLOOKUP(B165,Kraftvärmeprod!$B$1:$BC$480,MATCH("Summa tillförd energi exklusive rökgaskondensering",Kraftvärmeprod!$B$1:$BC$1,0),FALSE))</f>
        <v/>
      </c>
      <c r="AK165">
        <f t="shared" si="11"/>
        <v>0</v>
      </c>
    </row>
    <row r="166" spans="1:37" x14ac:dyDescent="0.25">
      <c r="A166" s="2" t="s">
        <v>267</v>
      </c>
      <c r="B166" s="2" t="s">
        <v>269</v>
      </c>
      <c r="C166">
        <f>IF($B166=" ","",IF(ISERROR(1/VLOOKUP($B166,'Justerad allokering kvv'!$B$1:$AG$700,MATCH(C$1,'Justerad allokering kvv'!$B$1:$AF$1,0),FALSE)),VLOOKUP($B166,'Allokerad kvv'!$B$2:$AV$700,MATCH(C$1,'Allokerad kvv'!$B$1:$AV$1,0),FALSE),VLOOKUP($B166,'Justerad allokering kvv'!$B$1:$AG$700,MATCH(C$1,'Justerad allokering kvv'!$B$1:$AF$1,0),FALSE)))</f>
        <v>0</v>
      </c>
      <c r="D166">
        <f>IF($B166=" ","",IF(ISERROR(1/VLOOKUP($B166,'Justerad allokering kvv'!$B$1:$AG$700,MATCH(D$1,'Justerad allokering kvv'!$B$1:$AF$1,0),FALSE)),VLOOKUP($B166,'Allokerad kvv'!$B$2:$AV$700,MATCH(D$1,'Allokerad kvv'!$B$1:$AV$1,0),FALSE),VLOOKUP($B166,'Justerad allokering kvv'!$B$1:$AG$700,MATCH(D$1,'Justerad allokering kvv'!$B$1:$AF$1,0),FALSE)))</f>
        <v>0</v>
      </c>
      <c r="E166">
        <f>IF($B166=" ","",IF(ISERROR(1/VLOOKUP($B166,'Justerad allokering kvv'!$B$1:$AG$700,MATCH(E$1,'Justerad allokering kvv'!$B$1:$AF$1,0),FALSE)),VLOOKUP($B166,'Allokerad kvv'!$B$2:$AV$700,MATCH(E$1,'Allokerad kvv'!$B$1:$AV$1,0),FALSE),VLOOKUP($B166,'Justerad allokering kvv'!$B$1:$AG$700,MATCH(E$1,'Justerad allokering kvv'!$B$1:$AF$1,0),FALSE)))</f>
        <v>0</v>
      </c>
      <c r="F166">
        <f>IF($B166=" ","",IF(ISERROR(1/VLOOKUP($B166,'Justerad allokering kvv'!$B$1:$AG$700,MATCH(F$1,'Justerad allokering kvv'!$B$1:$AF$1,0),FALSE)),VLOOKUP($B166,'Allokerad kvv'!$B$2:$AV$700,MATCH(F$1,'Allokerad kvv'!$B$1:$AV$1,0),FALSE),VLOOKUP($B166,'Justerad allokering kvv'!$B$1:$AG$700,MATCH(F$1,'Justerad allokering kvv'!$B$1:$AF$1,0),FALSE)))</f>
        <v>0</v>
      </c>
      <c r="G166">
        <f>IF($B166=" ","",IF(ISERROR(1/VLOOKUP($B166,'Justerad allokering kvv'!$B$1:$AG$700,MATCH(G$1,'Justerad allokering kvv'!$B$1:$AF$1,0),FALSE)),VLOOKUP($B166,'Allokerad kvv'!$B$2:$AV$700,MATCH(G$1,'Allokerad kvv'!$B$1:$AV$1,0),FALSE),VLOOKUP($B166,'Justerad allokering kvv'!$B$1:$AG$700,MATCH(G$1,'Justerad allokering kvv'!$B$1:$AF$1,0),FALSE)))</f>
        <v>0</v>
      </c>
      <c r="H166">
        <f>IF($B166=" ","",IF(ISERROR(1/VLOOKUP($B166,'Justerad allokering kvv'!$B$1:$AG$700,MATCH(H$1,'Justerad allokering kvv'!$B$1:$AF$1,0),FALSE)),VLOOKUP($B166,'Allokerad kvv'!$B$2:$AV$700,MATCH(H$1,'Allokerad kvv'!$B$1:$AV$1,0),FALSE),VLOOKUP($B166,'Justerad allokering kvv'!$B$1:$AG$700,MATCH(H$1,'Justerad allokering kvv'!$B$1:$AF$1,0),FALSE)))</f>
        <v>0</v>
      </c>
      <c r="I166">
        <f>IF($B166=" ","",IF(ISERROR(1/VLOOKUP($B166,'Justerad allokering kvv'!$B$1:$AG$700,MATCH(I$1,'Justerad allokering kvv'!$B$1:$AF$1,0),FALSE)),VLOOKUP($B166,'Allokerad kvv'!$B$2:$AV$700,MATCH(I$1,'Allokerad kvv'!$B$1:$AV$1,0),FALSE),VLOOKUP($B166,'Justerad allokering kvv'!$B$1:$AG$700,MATCH(I$1,'Justerad allokering kvv'!$B$1:$AF$1,0),FALSE)))</f>
        <v>0</v>
      </c>
      <c r="J166">
        <f>IF($B166=" ","",IF(ISERROR(1/VLOOKUP($B166,'Justerad allokering kvv'!$B$1:$AG$700,MATCH(J$1,'Justerad allokering kvv'!$B$1:$AF$1,0),FALSE)),VLOOKUP($B166,'Allokerad kvv'!$B$2:$AV$700,MATCH(J$1,'Allokerad kvv'!$B$1:$AV$1,0),FALSE),VLOOKUP($B166,'Justerad allokering kvv'!$B$1:$AG$700,MATCH(J$1,'Justerad allokering kvv'!$B$1:$AF$1,0),FALSE)))</f>
        <v>0</v>
      </c>
      <c r="K166">
        <f>IF($B166=" ","",IF(ISERROR(1/VLOOKUP($B166,'Justerad allokering kvv'!$B$1:$AG$700,MATCH(K$1,'Justerad allokering kvv'!$B$1:$AF$1,0),FALSE)),VLOOKUP($B166,'Allokerad kvv'!$B$2:$AV$700,MATCH(K$1,'Allokerad kvv'!$B$1:$AV$1,0),FALSE),VLOOKUP($B166,'Justerad allokering kvv'!$B$1:$AG$700,MATCH(K$1,'Justerad allokering kvv'!$B$1:$AF$1,0),FALSE)))</f>
        <v>0</v>
      </c>
      <c r="L166">
        <f>IF($B166=" ","",IF(ISERROR(1/VLOOKUP($B166,'Justerad allokering kvv'!$B$1:$AG$700,MATCH(L$1,'Justerad allokering kvv'!$B$1:$AF$1,0),FALSE)),VLOOKUP($B166,'Allokerad kvv'!$B$2:$AV$700,MATCH(L$1,'Allokerad kvv'!$B$1:$AV$1,0),FALSE),VLOOKUP($B166,'Justerad allokering kvv'!$B$1:$AG$700,MATCH(L$1,'Justerad allokering kvv'!$B$1:$AF$1,0),FALSE)))</f>
        <v>0</v>
      </c>
      <c r="M166">
        <f>IF($B166=" ","",IF(ISERROR(1/VLOOKUP($B166,'Justerad allokering kvv'!$B$1:$AG$700,MATCH(M$1,'Justerad allokering kvv'!$B$1:$AF$1,0),FALSE)),VLOOKUP($B166,'Allokerad kvv'!$B$2:$AV$700,MATCH(M$1,'Allokerad kvv'!$B$1:$AV$1,0),FALSE),VLOOKUP($B166,'Justerad allokering kvv'!$B$1:$AG$700,MATCH(M$1,'Justerad allokering kvv'!$B$1:$AF$1,0),FALSE)))</f>
        <v>0</v>
      </c>
      <c r="N166">
        <f>IF($B166=" ","",IF(ISERROR(1/VLOOKUP($B166,'Justerad allokering kvv'!$B$1:$AG$700,MATCH(N$1,'Justerad allokering kvv'!$B$1:$AF$1,0),FALSE)),VLOOKUP($B166,'Allokerad kvv'!$B$2:$AV$700,MATCH(N$1,'Allokerad kvv'!$B$1:$AV$1,0),FALSE),VLOOKUP($B166,'Justerad allokering kvv'!$B$1:$AG$700,MATCH(N$1,'Justerad allokering kvv'!$B$1:$AF$1,0),FALSE)))</f>
        <v>0</v>
      </c>
      <c r="O166">
        <f>IF($B166=" ","",IF(ISERROR(1/VLOOKUP($B166,'Justerad allokering kvv'!$B$1:$AG$700,MATCH(O$1,'Justerad allokering kvv'!$B$1:$AF$1,0),FALSE)),VLOOKUP($B166,'Allokerad kvv'!$B$2:$AV$700,MATCH(O$1,'Allokerad kvv'!$B$1:$AV$1,0),FALSE),VLOOKUP($B166,'Justerad allokering kvv'!$B$1:$AG$700,MATCH(O$1,'Justerad allokering kvv'!$B$1:$AF$1,0),FALSE)))</f>
        <v>0</v>
      </c>
      <c r="P166">
        <f>IF($B166=" ","",IF(ISERROR(1/VLOOKUP($B166,'Justerad allokering kvv'!$B$1:$AG$700,MATCH(P$1,'Justerad allokering kvv'!$B$1:$AF$1,0),FALSE)),VLOOKUP($B166,'Allokerad kvv'!$B$2:$AV$700,MATCH(P$1,'Allokerad kvv'!$B$1:$AV$1,0),FALSE),VLOOKUP($B166,'Justerad allokering kvv'!$B$1:$AG$700,MATCH(P$1,'Justerad allokering kvv'!$B$1:$AF$1,0),FALSE)))</f>
        <v>0</v>
      </c>
      <c r="Q166">
        <f>IF($B166=" ","",IF(ISERROR(1/VLOOKUP($B166,'Justerad allokering kvv'!$B$1:$AG$700,MATCH(Q$1,'Justerad allokering kvv'!$B$1:$AF$1,0),FALSE)),VLOOKUP($B166,'Allokerad kvv'!$B$2:$AV$700,MATCH(Q$1,'Allokerad kvv'!$B$1:$AV$1,0),FALSE),VLOOKUP($B166,'Justerad allokering kvv'!$B$1:$AG$700,MATCH(Q$1,'Justerad allokering kvv'!$B$1:$AF$1,0),FALSE)))</f>
        <v>0</v>
      </c>
      <c r="R166">
        <f>IF($B166=" ","",IF(ISERROR(1/VLOOKUP($B166,'Justerad allokering kvv'!$B$1:$AG$700,MATCH(R$1,'Justerad allokering kvv'!$B$1:$AF$1,0),FALSE)),VLOOKUP($B166,'Allokerad kvv'!$B$2:$AV$700,MATCH(R$1,'Allokerad kvv'!$B$1:$AV$1,0),FALSE),VLOOKUP($B166,'Justerad allokering kvv'!$B$1:$AG$700,MATCH(R$1,'Justerad allokering kvv'!$B$1:$AF$1,0),FALSE)))</f>
        <v>0</v>
      </c>
      <c r="S166">
        <f>IF($B166=" ","",IF(ISERROR(1/VLOOKUP($B166,'Justerad allokering kvv'!$B$1:$AG$700,MATCH(S$1,'Justerad allokering kvv'!$B$1:$AF$1,0),FALSE)),VLOOKUP($B166,'Allokerad kvv'!$B$2:$AV$700,MATCH(S$1,'Allokerad kvv'!$B$1:$AV$1,0),FALSE),VLOOKUP($B166,'Justerad allokering kvv'!$B$1:$AG$700,MATCH(S$1,'Justerad allokering kvv'!$B$1:$AF$1,0),FALSE)))</f>
        <v>0</v>
      </c>
      <c r="T166">
        <f>IF($B166=" ","",IF(ISERROR(1/VLOOKUP($B166,'Justerad allokering kvv'!$B$1:$AG$700,MATCH(T$1,'Justerad allokering kvv'!$B$1:$AF$1,0),FALSE)),VLOOKUP($B166,'Allokerad kvv'!$B$2:$AV$700,MATCH(T$1,'Allokerad kvv'!$B$1:$AV$1,0),FALSE),VLOOKUP($B166,'Justerad allokering kvv'!$B$1:$AG$700,MATCH(T$1,'Justerad allokering kvv'!$B$1:$AF$1,0),FALSE)))</f>
        <v>0</v>
      </c>
      <c r="U166">
        <f>IF($B166=" ","",IF(ISERROR(1/VLOOKUP($B166,'Justerad allokering kvv'!$B$1:$AG$700,MATCH(U$1,'Justerad allokering kvv'!$B$1:$AF$1,0),FALSE)),VLOOKUP($B166,'Allokerad kvv'!$B$2:$AV$700,MATCH(U$1,'Allokerad kvv'!$B$1:$AV$1,0),FALSE),VLOOKUP($B166,'Justerad allokering kvv'!$B$1:$AG$700,MATCH(U$1,'Justerad allokering kvv'!$B$1:$AF$1,0),FALSE)))</f>
        <v>0</v>
      </c>
      <c r="V166">
        <f>IF($B166=" ","",IF(ISERROR(1/VLOOKUP($B166,'Justerad allokering kvv'!$B$1:$AG$700,MATCH(V$1,'Justerad allokering kvv'!$B$1:$AF$1,0),FALSE)),VLOOKUP($B166,'Allokerad kvv'!$B$2:$AV$700,MATCH(V$1,'Allokerad kvv'!$B$1:$AV$1,0),FALSE),VLOOKUP($B166,'Justerad allokering kvv'!$B$1:$AG$700,MATCH(V$1,'Justerad allokering kvv'!$B$1:$AF$1,0),FALSE)))</f>
        <v>0</v>
      </c>
      <c r="W166">
        <f>IF($B166=" ","",IF(ISERROR(1/VLOOKUP($B166,'Justerad allokering kvv'!$B$1:$AG$700,MATCH(W$1,'Justerad allokering kvv'!$B$1:$AF$1,0),FALSE)),VLOOKUP($B166,'Allokerad kvv'!$B$2:$AV$700,MATCH(W$1,'Allokerad kvv'!$B$1:$AV$1,0),FALSE),VLOOKUP($B166,'Justerad allokering kvv'!$B$1:$AG$700,MATCH(W$1,'Justerad allokering kvv'!$B$1:$AF$1,0),FALSE)))</f>
        <v>0</v>
      </c>
      <c r="X166">
        <f>IF($B166=" ","",IF(ISERROR(1/VLOOKUP($B166,'Justerad allokering kvv'!$B$1:$AG$700,MATCH(X$1,'Justerad allokering kvv'!$B$1:$AF$1,0),FALSE)),VLOOKUP($B166,'Allokerad kvv'!$B$2:$AV$700,MATCH(X$1,'Allokerad kvv'!$B$1:$AV$1,0),FALSE),VLOOKUP($B166,'Justerad allokering kvv'!$B$1:$AG$700,MATCH(X$1,'Justerad allokering kvv'!$B$1:$AF$1,0),FALSE)))</f>
        <v>0</v>
      </c>
      <c r="Y166">
        <f>IF($B166=" ","",IF(ISERROR(1/VLOOKUP($B166,'Justerad allokering kvv'!$B$1:$AG$700,MATCH(Y$1,'Justerad allokering kvv'!$B$1:$AF$1,0),FALSE)),VLOOKUP($B166,'Allokerad kvv'!$B$2:$AV$700,MATCH(Y$1,'Allokerad kvv'!$B$1:$AV$1,0),FALSE),VLOOKUP($B166,'Justerad allokering kvv'!$B$1:$AG$700,MATCH(Y$1,'Justerad allokering kvv'!$B$1:$AF$1,0),FALSE)))</f>
        <v>0</v>
      </c>
      <c r="AB166">
        <f>IFERROR(VLOOKUP($B166,Kraftvärmeprod!$B$1:$AO$424,MATCH("Tillförd energi från rökgaskondensering (GWh)",Kraftvärmeprod!$B$1:$AG$1,0),FALSE)/1,0)</f>
        <v>0</v>
      </c>
      <c r="AE166" s="122">
        <f t="shared" si="8"/>
        <v>0</v>
      </c>
      <c r="AG166">
        <f t="shared" si="9"/>
        <v>0</v>
      </c>
      <c r="AH166">
        <f t="shared" si="10"/>
        <v>0</v>
      </c>
      <c r="AI166" t="str">
        <f>IF(AH166=0,"",AH166/VLOOKUP(B166,Kraftvärmeprod!$B$1:$BC$480,MATCH("Summa tillförd energi exklusive rökgaskondensering",Kraftvärmeprod!$B$1:$BC$1,0),FALSE))</f>
        <v/>
      </c>
      <c r="AK166">
        <f t="shared" si="11"/>
        <v>0</v>
      </c>
    </row>
    <row r="167" spans="1:37" x14ac:dyDescent="0.25">
      <c r="A167" s="2" t="s">
        <v>267</v>
      </c>
      <c r="B167" s="2" t="s">
        <v>270</v>
      </c>
      <c r="C167">
        <f>IF($B167=" ","",IF(ISERROR(1/VLOOKUP($B167,'Justerad allokering kvv'!$B$1:$AG$700,MATCH(C$1,'Justerad allokering kvv'!$B$1:$AF$1,0),FALSE)),VLOOKUP($B167,'Allokerad kvv'!$B$2:$AV$700,MATCH(C$1,'Allokerad kvv'!$B$1:$AV$1,0),FALSE),VLOOKUP($B167,'Justerad allokering kvv'!$B$1:$AG$700,MATCH(C$1,'Justerad allokering kvv'!$B$1:$AF$1,0),FALSE)))</f>
        <v>0</v>
      </c>
      <c r="D167">
        <f>IF($B167=" ","",IF(ISERROR(1/VLOOKUP($B167,'Justerad allokering kvv'!$B$1:$AG$700,MATCH(D$1,'Justerad allokering kvv'!$B$1:$AF$1,0),FALSE)),VLOOKUP($B167,'Allokerad kvv'!$B$2:$AV$700,MATCH(D$1,'Allokerad kvv'!$B$1:$AV$1,0),FALSE),VLOOKUP($B167,'Justerad allokering kvv'!$B$1:$AG$700,MATCH(D$1,'Justerad allokering kvv'!$B$1:$AF$1,0),FALSE)))</f>
        <v>0</v>
      </c>
      <c r="E167">
        <f>IF($B167=" ","",IF(ISERROR(1/VLOOKUP($B167,'Justerad allokering kvv'!$B$1:$AG$700,MATCH(E$1,'Justerad allokering kvv'!$B$1:$AF$1,0),FALSE)),VLOOKUP($B167,'Allokerad kvv'!$B$2:$AV$700,MATCH(E$1,'Allokerad kvv'!$B$1:$AV$1,0),FALSE),VLOOKUP($B167,'Justerad allokering kvv'!$B$1:$AG$700,MATCH(E$1,'Justerad allokering kvv'!$B$1:$AF$1,0),FALSE)))</f>
        <v>0</v>
      </c>
      <c r="F167">
        <f>IF($B167=" ","",IF(ISERROR(1/VLOOKUP($B167,'Justerad allokering kvv'!$B$1:$AG$700,MATCH(F$1,'Justerad allokering kvv'!$B$1:$AF$1,0),FALSE)),VLOOKUP($B167,'Allokerad kvv'!$B$2:$AV$700,MATCH(F$1,'Allokerad kvv'!$B$1:$AV$1,0),FALSE),VLOOKUP($B167,'Justerad allokering kvv'!$B$1:$AG$700,MATCH(F$1,'Justerad allokering kvv'!$B$1:$AF$1,0),FALSE)))</f>
        <v>0</v>
      </c>
      <c r="G167">
        <f>IF($B167=" ","",IF(ISERROR(1/VLOOKUP($B167,'Justerad allokering kvv'!$B$1:$AG$700,MATCH(G$1,'Justerad allokering kvv'!$B$1:$AF$1,0),FALSE)),VLOOKUP($B167,'Allokerad kvv'!$B$2:$AV$700,MATCH(G$1,'Allokerad kvv'!$B$1:$AV$1,0),FALSE),VLOOKUP($B167,'Justerad allokering kvv'!$B$1:$AG$700,MATCH(G$1,'Justerad allokering kvv'!$B$1:$AF$1,0),FALSE)))</f>
        <v>0</v>
      </c>
      <c r="H167">
        <f>IF($B167=" ","",IF(ISERROR(1/VLOOKUP($B167,'Justerad allokering kvv'!$B$1:$AG$700,MATCH(H$1,'Justerad allokering kvv'!$B$1:$AF$1,0),FALSE)),VLOOKUP($B167,'Allokerad kvv'!$B$2:$AV$700,MATCH(H$1,'Allokerad kvv'!$B$1:$AV$1,0),FALSE),VLOOKUP($B167,'Justerad allokering kvv'!$B$1:$AG$700,MATCH(H$1,'Justerad allokering kvv'!$B$1:$AF$1,0),FALSE)))</f>
        <v>0</v>
      </c>
      <c r="I167">
        <f>IF($B167=" ","",IF(ISERROR(1/VLOOKUP($B167,'Justerad allokering kvv'!$B$1:$AG$700,MATCH(I$1,'Justerad allokering kvv'!$B$1:$AF$1,0),FALSE)),VLOOKUP($B167,'Allokerad kvv'!$B$2:$AV$700,MATCH(I$1,'Allokerad kvv'!$B$1:$AV$1,0),FALSE),VLOOKUP($B167,'Justerad allokering kvv'!$B$1:$AG$700,MATCH(I$1,'Justerad allokering kvv'!$B$1:$AF$1,0),FALSE)))</f>
        <v>0</v>
      </c>
      <c r="J167">
        <f>IF($B167=" ","",IF(ISERROR(1/VLOOKUP($B167,'Justerad allokering kvv'!$B$1:$AG$700,MATCH(J$1,'Justerad allokering kvv'!$B$1:$AF$1,0),FALSE)),VLOOKUP($B167,'Allokerad kvv'!$B$2:$AV$700,MATCH(J$1,'Allokerad kvv'!$B$1:$AV$1,0),FALSE),VLOOKUP($B167,'Justerad allokering kvv'!$B$1:$AG$700,MATCH(J$1,'Justerad allokering kvv'!$B$1:$AF$1,0),FALSE)))</f>
        <v>0</v>
      </c>
      <c r="K167">
        <f>IF($B167=" ","",IF(ISERROR(1/VLOOKUP($B167,'Justerad allokering kvv'!$B$1:$AG$700,MATCH(K$1,'Justerad allokering kvv'!$B$1:$AF$1,0),FALSE)),VLOOKUP($B167,'Allokerad kvv'!$B$2:$AV$700,MATCH(K$1,'Allokerad kvv'!$B$1:$AV$1,0),FALSE),VLOOKUP($B167,'Justerad allokering kvv'!$B$1:$AG$700,MATCH(K$1,'Justerad allokering kvv'!$B$1:$AF$1,0),FALSE)))</f>
        <v>0</v>
      </c>
      <c r="L167">
        <f>IF($B167=" ","",IF(ISERROR(1/VLOOKUP($B167,'Justerad allokering kvv'!$B$1:$AG$700,MATCH(L$1,'Justerad allokering kvv'!$B$1:$AF$1,0),FALSE)),VLOOKUP($B167,'Allokerad kvv'!$B$2:$AV$700,MATCH(L$1,'Allokerad kvv'!$B$1:$AV$1,0),FALSE),VLOOKUP($B167,'Justerad allokering kvv'!$B$1:$AG$700,MATCH(L$1,'Justerad allokering kvv'!$B$1:$AF$1,0),FALSE)))</f>
        <v>0</v>
      </c>
      <c r="M167">
        <f>IF($B167=" ","",IF(ISERROR(1/VLOOKUP($B167,'Justerad allokering kvv'!$B$1:$AG$700,MATCH(M$1,'Justerad allokering kvv'!$B$1:$AF$1,0),FALSE)),VLOOKUP($B167,'Allokerad kvv'!$B$2:$AV$700,MATCH(M$1,'Allokerad kvv'!$B$1:$AV$1,0),FALSE),VLOOKUP($B167,'Justerad allokering kvv'!$B$1:$AG$700,MATCH(M$1,'Justerad allokering kvv'!$B$1:$AF$1,0),FALSE)))</f>
        <v>0</v>
      </c>
      <c r="N167">
        <f>IF($B167=" ","",IF(ISERROR(1/VLOOKUP($B167,'Justerad allokering kvv'!$B$1:$AG$700,MATCH(N$1,'Justerad allokering kvv'!$B$1:$AF$1,0),FALSE)),VLOOKUP($B167,'Allokerad kvv'!$B$2:$AV$700,MATCH(N$1,'Allokerad kvv'!$B$1:$AV$1,0),FALSE),VLOOKUP($B167,'Justerad allokering kvv'!$B$1:$AG$700,MATCH(N$1,'Justerad allokering kvv'!$B$1:$AF$1,0),FALSE)))</f>
        <v>0</v>
      </c>
      <c r="O167">
        <f>IF($B167=" ","",IF(ISERROR(1/VLOOKUP($B167,'Justerad allokering kvv'!$B$1:$AG$700,MATCH(O$1,'Justerad allokering kvv'!$B$1:$AF$1,0),FALSE)),VLOOKUP($B167,'Allokerad kvv'!$B$2:$AV$700,MATCH(O$1,'Allokerad kvv'!$B$1:$AV$1,0),FALSE),VLOOKUP($B167,'Justerad allokering kvv'!$B$1:$AG$700,MATCH(O$1,'Justerad allokering kvv'!$B$1:$AF$1,0),FALSE)))</f>
        <v>0</v>
      </c>
      <c r="P167">
        <f>IF($B167=" ","",IF(ISERROR(1/VLOOKUP($B167,'Justerad allokering kvv'!$B$1:$AG$700,MATCH(P$1,'Justerad allokering kvv'!$B$1:$AF$1,0),FALSE)),VLOOKUP($B167,'Allokerad kvv'!$B$2:$AV$700,MATCH(P$1,'Allokerad kvv'!$B$1:$AV$1,0),FALSE),VLOOKUP($B167,'Justerad allokering kvv'!$B$1:$AG$700,MATCH(P$1,'Justerad allokering kvv'!$B$1:$AF$1,0),FALSE)))</f>
        <v>0</v>
      </c>
      <c r="Q167">
        <f>IF($B167=" ","",IF(ISERROR(1/VLOOKUP($B167,'Justerad allokering kvv'!$B$1:$AG$700,MATCH(Q$1,'Justerad allokering kvv'!$B$1:$AF$1,0),FALSE)),VLOOKUP($B167,'Allokerad kvv'!$B$2:$AV$700,MATCH(Q$1,'Allokerad kvv'!$B$1:$AV$1,0),FALSE),VLOOKUP($B167,'Justerad allokering kvv'!$B$1:$AG$700,MATCH(Q$1,'Justerad allokering kvv'!$B$1:$AF$1,0),FALSE)))</f>
        <v>0</v>
      </c>
      <c r="R167">
        <f>IF($B167=" ","",IF(ISERROR(1/VLOOKUP($B167,'Justerad allokering kvv'!$B$1:$AG$700,MATCH(R$1,'Justerad allokering kvv'!$B$1:$AF$1,0),FALSE)),VLOOKUP($B167,'Allokerad kvv'!$B$2:$AV$700,MATCH(R$1,'Allokerad kvv'!$B$1:$AV$1,0),FALSE),VLOOKUP($B167,'Justerad allokering kvv'!$B$1:$AG$700,MATCH(R$1,'Justerad allokering kvv'!$B$1:$AF$1,0),FALSE)))</f>
        <v>0</v>
      </c>
      <c r="S167">
        <f>IF($B167=" ","",IF(ISERROR(1/VLOOKUP($B167,'Justerad allokering kvv'!$B$1:$AG$700,MATCH(S$1,'Justerad allokering kvv'!$B$1:$AF$1,0),FALSE)),VLOOKUP($B167,'Allokerad kvv'!$B$2:$AV$700,MATCH(S$1,'Allokerad kvv'!$B$1:$AV$1,0),FALSE),VLOOKUP($B167,'Justerad allokering kvv'!$B$1:$AG$700,MATCH(S$1,'Justerad allokering kvv'!$B$1:$AF$1,0),FALSE)))</f>
        <v>0</v>
      </c>
      <c r="T167">
        <f>IF($B167=" ","",IF(ISERROR(1/VLOOKUP($B167,'Justerad allokering kvv'!$B$1:$AG$700,MATCH(T$1,'Justerad allokering kvv'!$B$1:$AF$1,0),FALSE)),VLOOKUP($B167,'Allokerad kvv'!$B$2:$AV$700,MATCH(T$1,'Allokerad kvv'!$B$1:$AV$1,0),FALSE),VLOOKUP($B167,'Justerad allokering kvv'!$B$1:$AG$700,MATCH(T$1,'Justerad allokering kvv'!$B$1:$AF$1,0),FALSE)))</f>
        <v>0</v>
      </c>
      <c r="U167">
        <f>IF($B167=" ","",IF(ISERROR(1/VLOOKUP($B167,'Justerad allokering kvv'!$B$1:$AG$700,MATCH(U$1,'Justerad allokering kvv'!$B$1:$AF$1,0),FALSE)),VLOOKUP($B167,'Allokerad kvv'!$B$2:$AV$700,MATCH(U$1,'Allokerad kvv'!$B$1:$AV$1,0),FALSE),VLOOKUP($B167,'Justerad allokering kvv'!$B$1:$AG$700,MATCH(U$1,'Justerad allokering kvv'!$B$1:$AF$1,0),FALSE)))</f>
        <v>0</v>
      </c>
      <c r="V167">
        <f>IF($B167=" ","",IF(ISERROR(1/VLOOKUP($B167,'Justerad allokering kvv'!$B$1:$AG$700,MATCH(V$1,'Justerad allokering kvv'!$B$1:$AF$1,0),FALSE)),VLOOKUP($B167,'Allokerad kvv'!$B$2:$AV$700,MATCH(V$1,'Allokerad kvv'!$B$1:$AV$1,0),FALSE),VLOOKUP($B167,'Justerad allokering kvv'!$B$1:$AG$700,MATCH(V$1,'Justerad allokering kvv'!$B$1:$AF$1,0),FALSE)))</f>
        <v>0</v>
      </c>
      <c r="W167">
        <f>IF($B167=" ","",IF(ISERROR(1/VLOOKUP($B167,'Justerad allokering kvv'!$B$1:$AG$700,MATCH(W$1,'Justerad allokering kvv'!$B$1:$AF$1,0),FALSE)),VLOOKUP($B167,'Allokerad kvv'!$B$2:$AV$700,MATCH(W$1,'Allokerad kvv'!$B$1:$AV$1,0),FALSE),VLOOKUP($B167,'Justerad allokering kvv'!$B$1:$AG$700,MATCH(W$1,'Justerad allokering kvv'!$B$1:$AF$1,0),FALSE)))</f>
        <v>0</v>
      </c>
      <c r="X167">
        <f>IF($B167=" ","",IF(ISERROR(1/VLOOKUP($B167,'Justerad allokering kvv'!$B$1:$AG$700,MATCH(X$1,'Justerad allokering kvv'!$B$1:$AF$1,0),FALSE)),VLOOKUP($B167,'Allokerad kvv'!$B$2:$AV$700,MATCH(X$1,'Allokerad kvv'!$B$1:$AV$1,0),FALSE),VLOOKUP($B167,'Justerad allokering kvv'!$B$1:$AG$700,MATCH(X$1,'Justerad allokering kvv'!$B$1:$AF$1,0),FALSE)))</f>
        <v>0</v>
      </c>
      <c r="Y167">
        <f>IF($B167=" ","",IF(ISERROR(1/VLOOKUP($B167,'Justerad allokering kvv'!$B$1:$AG$700,MATCH(Y$1,'Justerad allokering kvv'!$B$1:$AF$1,0),FALSE)),VLOOKUP($B167,'Allokerad kvv'!$B$2:$AV$700,MATCH(Y$1,'Allokerad kvv'!$B$1:$AV$1,0),FALSE),VLOOKUP($B167,'Justerad allokering kvv'!$B$1:$AG$700,MATCH(Y$1,'Justerad allokering kvv'!$B$1:$AF$1,0),FALSE)))</f>
        <v>0</v>
      </c>
      <c r="AB167">
        <f>IFERROR(VLOOKUP($B167,Kraftvärmeprod!$B$1:$AO$424,MATCH("Tillförd energi från rökgaskondensering (GWh)",Kraftvärmeprod!$B$1:$AG$1,0),FALSE)/1,0)</f>
        <v>0</v>
      </c>
      <c r="AE167" s="122">
        <f t="shared" si="8"/>
        <v>0</v>
      </c>
      <c r="AG167">
        <f t="shared" si="9"/>
        <v>0</v>
      </c>
      <c r="AH167">
        <f t="shared" si="10"/>
        <v>0</v>
      </c>
      <c r="AI167" t="str">
        <f>IF(AH167=0,"",AH167/VLOOKUP(B167,Kraftvärmeprod!$B$1:$BC$480,MATCH("Summa tillförd energi exklusive rökgaskondensering",Kraftvärmeprod!$B$1:$BC$1,0),FALSE))</f>
        <v/>
      </c>
      <c r="AK167">
        <f t="shared" si="11"/>
        <v>0</v>
      </c>
    </row>
    <row r="168" spans="1:37" x14ac:dyDescent="0.25">
      <c r="A168" s="2" t="s">
        <v>267</v>
      </c>
      <c r="B168" s="2" t="s">
        <v>271</v>
      </c>
      <c r="C168">
        <f>IF($B168=" ","",IF(ISERROR(1/VLOOKUP($B168,'Justerad allokering kvv'!$B$1:$AG$700,MATCH(C$1,'Justerad allokering kvv'!$B$1:$AF$1,0),FALSE)),VLOOKUP($B168,'Allokerad kvv'!$B$2:$AV$700,MATCH(C$1,'Allokerad kvv'!$B$1:$AV$1,0),FALSE),VLOOKUP($B168,'Justerad allokering kvv'!$B$1:$AG$700,MATCH(C$1,'Justerad allokering kvv'!$B$1:$AF$1,0),FALSE)))</f>
        <v>0</v>
      </c>
      <c r="D168">
        <f>IF($B168=" ","",IF(ISERROR(1/VLOOKUP($B168,'Justerad allokering kvv'!$B$1:$AG$700,MATCH(D$1,'Justerad allokering kvv'!$B$1:$AF$1,0),FALSE)),VLOOKUP($B168,'Allokerad kvv'!$B$2:$AV$700,MATCH(D$1,'Allokerad kvv'!$B$1:$AV$1,0),FALSE),VLOOKUP($B168,'Justerad allokering kvv'!$B$1:$AG$700,MATCH(D$1,'Justerad allokering kvv'!$B$1:$AF$1,0),FALSE)))</f>
        <v>0</v>
      </c>
      <c r="E168">
        <f>IF($B168=" ","",IF(ISERROR(1/VLOOKUP($B168,'Justerad allokering kvv'!$B$1:$AG$700,MATCH(E$1,'Justerad allokering kvv'!$B$1:$AF$1,0),FALSE)),VLOOKUP($B168,'Allokerad kvv'!$B$2:$AV$700,MATCH(E$1,'Allokerad kvv'!$B$1:$AV$1,0),FALSE),VLOOKUP($B168,'Justerad allokering kvv'!$B$1:$AG$700,MATCH(E$1,'Justerad allokering kvv'!$B$1:$AF$1,0),FALSE)))</f>
        <v>22.645800000000001</v>
      </c>
      <c r="F168">
        <f>IF($B168=" ","",IF(ISERROR(1/VLOOKUP($B168,'Justerad allokering kvv'!$B$1:$AG$700,MATCH(F$1,'Justerad allokering kvv'!$B$1:$AF$1,0),FALSE)),VLOOKUP($B168,'Allokerad kvv'!$B$2:$AV$700,MATCH(F$1,'Allokerad kvv'!$B$1:$AV$1,0),FALSE),VLOOKUP($B168,'Justerad allokering kvv'!$B$1:$AG$700,MATCH(F$1,'Justerad allokering kvv'!$B$1:$AF$1,0),FALSE)))</f>
        <v>0</v>
      </c>
      <c r="G168">
        <f>IF($B168=" ","",IF(ISERROR(1/VLOOKUP($B168,'Justerad allokering kvv'!$B$1:$AG$700,MATCH(G$1,'Justerad allokering kvv'!$B$1:$AF$1,0),FALSE)),VLOOKUP($B168,'Allokerad kvv'!$B$2:$AV$700,MATCH(G$1,'Allokerad kvv'!$B$1:$AV$1,0),FALSE),VLOOKUP($B168,'Justerad allokering kvv'!$B$1:$AG$700,MATCH(G$1,'Justerad allokering kvv'!$B$1:$AF$1,0),FALSE)))</f>
        <v>0</v>
      </c>
      <c r="H168">
        <f>IF($B168=" ","",IF(ISERROR(1/VLOOKUP($B168,'Justerad allokering kvv'!$B$1:$AG$700,MATCH(H$1,'Justerad allokering kvv'!$B$1:$AF$1,0),FALSE)),VLOOKUP($B168,'Allokerad kvv'!$B$2:$AV$700,MATCH(H$1,'Allokerad kvv'!$B$1:$AV$1,0),FALSE),VLOOKUP($B168,'Justerad allokering kvv'!$B$1:$AG$700,MATCH(H$1,'Justerad allokering kvv'!$B$1:$AF$1,0),FALSE)))</f>
        <v>0</v>
      </c>
      <c r="I168">
        <f>IF($B168=" ","",IF(ISERROR(1/VLOOKUP($B168,'Justerad allokering kvv'!$B$1:$AG$700,MATCH(I$1,'Justerad allokering kvv'!$B$1:$AF$1,0),FALSE)),VLOOKUP($B168,'Allokerad kvv'!$B$2:$AV$700,MATCH(I$1,'Allokerad kvv'!$B$1:$AV$1,0),FALSE),VLOOKUP($B168,'Justerad allokering kvv'!$B$1:$AG$700,MATCH(I$1,'Justerad allokering kvv'!$B$1:$AF$1,0),FALSE)))</f>
        <v>0</v>
      </c>
      <c r="J168">
        <f>IF($B168=" ","",IF(ISERROR(1/VLOOKUP($B168,'Justerad allokering kvv'!$B$1:$AG$700,MATCH(J$1,'Justerad allokering kvv'!$B$1:$AF$1,0),FALSE)),VLOOKUP($B168,'Allokerad kvv'!$B$2:$AV$700,MATCH(J$1,'Allokerad kvv'!$B$1:$AV$1,0),FALSE),VLOOKUP($B168,'Justerad allokering kvv'!$B$1:$AG$700,MATCH(J$1,'Justerad allokering kvv'!$B$1:$AF$1,0),FALSE)))</f>
        <v>41.570099999999996</v>
      </c>
      <c r="K168">
        <f>IF($B168=" ","",IF(ISERROR(1/VLOOKUP($B168,'Justerad allokering kvv'!$B$1:$AG$700,MATCH(K$1,'Justerad allokering kvv'!$B$1:$AF$1,0),FALSE)),VLOOKUP($B168,'Allokerad kvv'!$B$2:$AV$700,MATCH(K$1,'Allokerad kvv'!$B$1:$AV$1,0),FALSE),VLOOKUP($B168,'Justerad allokering kvv'!$B$1:$AG$700,MATCH(K$1,'Justerad allokering kvv'!$B$1:$AF$1,0),FALSE)))</f>
        <v>0</v>
      </c>
      <c r="L168">
        <f>IF($B168=" ","",IF(ISERROR(1/VLOOKUP($B168,'Justerad allokering kvv'!$B$1:$AG$700,MATCH(L$1,'Justerad allokering kvv'!$B$1:$AF$1,0),FALSE)),VLOOKUP($B168,'Allokerad kvv'!$B$2:$AV$700,MATCH(L$1,'Allokerad kvv'!$B$1:$AV$1,0),FALSE),VLOOKUP($B168,'Justerad allokering kvv'!$B$1:$AG$700,MATCH(L$1,'Justerad allokering kvv'!$B$1:$AF$1,0),FALSE)))</f>
        <v>0</v>
      </c>
      <c r="M168">
        <f>IF($B168=" ","",IF(ISERROR(1/VLOOKUP($B168,'Justerad allokering kvv'!$B$1:$AG$700,MATCH(M$1,'Justerad allokering kvv'!$B$1:$AF$1,0),FALSE)),VLOOKUP($B168,'Allokerad kvv'!$B$2:$AV$700,MATCH(M$1,'Allokerad kvv'!$B$1:$AV$1,0),FALSE),VLOOKUP($B168,'Justerad allokering kvv'!$B$1:$AG$700,MATCH(M$1,'Justerad allokering kvv'!$B$1:$AF$1,0),FALSE)))</f>
        <v>0</v>
      </c>
      <c r="N168">
        <f>IF($B168=" ","",IF(ISERROR(1/VLOOKUP($B168,'Justerad allokering kvv'!$B$1:$AG$700,MATCH(N$1,'Justerad allokering kvv'!$B$1:$AF$1,0),FALSE)),VLOOKUP($B168,'Allokerad kvv'!$B$2:$AV$700,MATCH(N$1,'Allokerad kvv'!$B$1:$AV$1,0),FALSE),VLOOKUP($B168,'Justerad allokering kvv'!$B$1:$AG$700,MATCH(N$1,'Justerad allokering kvv'!$B$1:$AF$1,0),FALSE)))</f>
        <v>11.481299999999999</v>
      </c>
      <c r="O168">
        <f>IF($B168=" ","",IF(ISERROR(1/VLOOKUP($B168,'Justerad allokering kvv'!$B$1:$AG$700,MATCH(O$1,'Justerad allokering kvv'!$B$1:$AF$1,0),FALSE)),VLOOKUP($B168,'Allokerad kvv'!$B$2:$AV$700,MATCH(O$1,'Allokerad kvv'!$B$1:$AV$1,0),FALSE),VLOOKUP($B168,'Justerad allokering kvv'!$B$1:$AG$700,MATCH(O$1,'Justerad allokering kvv'!$B$1:$AF$1,0),FALSE)))</f>
        <v>0</v>
      </c>
      <c r="P168">
        <f>IF($B168=" ","",IF(ISERROR(1/VLOOKUP($B168,'Justerad allokering kvv'!$B$1:$AG$700,MATCH(P$1,'Justerad allokering kvv'!$B$1:$AF$1,0),FALSE)),VLOOKUP($B168,'Allokerad kvv'!$B$2:$AV$700,MATCH(P$1,'Allokerad kvv'!$B$1:$AV$1,0),FALSE),VLOOKUP($B168,'Justerad allokering kvv'!$B$1:$AG$700,MATCH(P$1,'Justerad allokering kvv'!$B$1:$AF$1,0),FALSE)))</f>
        <v>0</v>
      </c>
      <c r="Q168">
        <f>IF($B168=" ","",IF(ISERROR(1/VLOOKUP($B168,'Justerad allokering kvv'!$B$1:$AG$700,MATCH(Q$1,'Justerad allokering kvv'!$B$1:$AF$1,0),FALSE)),VLOOKUP($B168,'Allokerad kvv'!$B$2:$AV$700,MATCH(Q$1,'Allokerad kvv'!$B$1:$AV$1,0),FALSE),VLOOKUP($B168,'Justerad allokering kvv'!$B$1:$AG$700,MATCH(Q$1,'Justerad allokering kvv'!$B$1:$AF$1,0),FALSE)))</f>
        <v>0</v>
      </c>
      <c r="R168">
        <f>IF($B168=" ","",IF(ISERROR(1/VLOOKUP($B168,'Justerad allokering kvv'!$B$1:$AG$700,MATCH(R$1,'Justerad allokering kvv'!$B$1:$AF$1,0),FALSE)),VLOOKUP($B168,'Allokerad kvv'!$B$2:$AV$700,MATCH(R$1,'Allokerad kvv'!$B$1:$AV$1,0),FALSE),VLOOKUP($B168,'Justerad allokering kvv'!$B$1:$AG$700,MATCH(R$1,'Justerad allokering kvv'!$B$1:$AF$1,0),FALSE)))</f>
        <v>3.1672500000000001</v>
      </c>
      <c r="S168">
        <f>IF($B168=" ","",IF(ISERROR(1/VLOOKUP($B168,'Justerad allokering kvv'!$B$1:$AG$700,MATCH(S$1,'Justerad allokering kvv'!$B$1:$AF$1,0),FALSE)),VLOOKUP($B168,'Allokerad kvv'!$B$2:$AV$700,MATCH(S$1,'Allokerad kvv'!$B$1:$AV$1,0),FALSE),VLOOKUP($B168,'Justerad allokering kvv'!$B$1:$AG$700,MATCH(S$1,'Justerad allokering kvv'!$B$1:$AF$1,0),FALSE)))</f>
        <v>0</v>
      </c>
      <c r="T168">
        <f>IF($B168=" ","",IF(ISERROR(1/VLOOKUP($B168,'Justerad allokering kvv'!$B$1:$AG$700,MATCH(T$1,'Justerad allokering kvv'!$B$1:$AF$1,0),FALSE)),VLOOKUP($B168,'Allokerad kvv'!$B$2:$AV$700,MATCH(T$1,'Allokerad kvv'!$B$1:$AV$1,0),FALSE),VLOOKUP($B168,'Justerad allokering kvv'!$B$1:$AG$700,MATCH(T$1,'Justerad allokering kvv'!$B$1:$AF$1,0),FALSE)))</f>
        <v>0</v>
      </c>
      <c r="U168">
        <f>IF($B168=" ","",IF(ISERROR(1/VLOOKUP($B168,'Justerad allokering kvv'!$B$1:$AG$700,MATCH(U$1,'Justerad allokering kvv'!$B$1:$AF$1,0),FALSE)),VLOOKUP($B168,'Allokerad kvv'!$B$2:$AV$700,MATCH(U$1,'Allokerad kvv'!$B$1:$AV$1,0),FALSE),VLOOKUP($B168,'Justerad allokering kvv'!$B$1:$AG$700,MATCH(U$1,'Justerad allokering kvv'!$B$1:$AF$1,0),FALSE)))</f>
        <v>0</v>
      </c>
      <c r="V168">
        <f>IF($B168=" ","",IF(ISERROR(1/VLOOKUP($B168,'Justerad allokering kvv'!$B$1:$AG$700,MATCH(V$1,'Justerad allokering kvv'!$B$1:$AF$1,0),FALSE)),VLOOKUP($B168,'Allokerad kvv'!$B$2:$AV$700,MATCH(V$1,'Allokerad kvv'!$B$1:$AV$1,0),FALSE),VLOOKUP($B168,'Justerad allokering kvv'!$B$1:$AG$700,MATCH(V$1,'Justerad allokering kvv'!$B$1:$AF$1,0),FALSE)))</f>
        <v>0</v>
      </c>
      <c r="W168">
        <f>IF($B168=" ","",IF(ISERROR(1/VLOOKUP($B168,'Justerad allokering kvv'!$B$1:$AG$700,MATCH(W$1,'Justerad allokering kvv'!$B$1:$AF$1,0),FALSE)),VLOOKUP($B168,'Allokerad kvv'!$B$2:$AV$700,MATCH(W$1,'Allokerad kvv'!$B$1:$AV$1,0),FALSE),VLOOKUP($B168,'Justerad allokering kvv'!$B$1:$AG$700,MATCH(W$1,'Justerad allokering kvv'!$B$1:$AF$1,0),FALSE)))</f>
        <v>0</v>
      </c>
      <c r="X168">
        <f>IF($B168=" ","",IF(ISERROR(1/VLOOKUP($B168,'Justerad allokering kvv'!$B$1:$AG$700,MATCH(X$1,'Justerad allokering kvv'!$B$1:$AF$1,0),FALSE)),VLOOKUP($B168,'Allokerad kvv'!$B$2:$AV$700,MATCH(X$1,'Allokerad kvv'!$B$1:$AV$1,0),FALSE),VLOOKUP($B168,'Justerad allokering kvv'!$B$1:$AG$700,MATCH(X$1,'Justerad allokering kvv'!$B$1:$AF$1,0),FALSE)))</f>
        <v>0</v>
      </c>
      <c r="Y168">
        <f>IF($B168=" ","",IF(ISERROR(1/VLOOKUP($B168,'Justerad allokering kvv'!$B$1:$AG$700,MATCH(Y$1,'Justerad allokering kvv'!$B$1:$AF$1,0),FALSE)),VLOOKUP($B168,'Allokerad kvv'!$B$2:$AV$700,MATCH(Y$1,'Allokerad kvv'!$B$1:$AV$1,0),FALSE),VLOOKUP($B168,'Justerad allokering kvv'!$B$1:$AG$700,MATCH(Y$1,'Justerad allokering kvv'!$B$1:$AF$1,0),FALSE)))</f>
        <v>0</v>
      </c>
      <c r="AB168">
        <f>IFERROR(VLOOKUP($B168,Kraftvärmeprod!$B$1:$AO$424,MATCH("Tillförd energi från rökgaskondensering (GWh)",Kraftvärmeprod!$B$1:$AG$1,0),FALSE)/1,0)</f>
        <v>27.3</v>
      </c>
      <c r="AE168" s="122">
        <f t="shared" si="8"/>
        <v>106.16445</v>
      </c>
      <c r="AG168">
        <f t="shared" si="9"/>
        <v>102.99720000000001</v>
      </c>
      <c r="AH168">
        <f t="shared" si="10"/>
        <v>75.697200000000009</v>
      </c>
      <c r="AI168">
        <f>IF(AH168=0,"",AH168/VLOOKUP(B168,Kraftvärmeprod!$B$1:$BC$480,MATCH("Summa tillförd energi exklusive rökgaskondensering",Kraftvärmeprod!$B$1:$BC$1,0),FALSE))</f>
        <v>0.79181171548117169</v>
      </c>
      <c r="AK168">
        <f t="shared" si="11"/>
        <v>75.697200000000009</v>
      </c>
    </row>
    <row r="169" spans="1:37" x14ac:dyDescent="0.25">
      <c r="A169" s="2" t="s">
        <v>272</v>
      </c>
      <c r="B169" s="2" t="s">
        <v>273</v>
      </c>
      <c r="C169">
        <f>IF($B169=" ","",IF(ISERROR(1/VLOOKUP($B169,'Justerad allokering kvv'!$B$1:$AG$700,MATCH(C$1,'Justerad allokering kvv'!$B$1:$AF$1,0),FALSE)),VLOOKUP($B169,'Allokerad kvv'!$B$2:$AV$700,MATCH(C$1,'Allokerad kvv'!$B$1:$AV$1,0),FALSE),VLOOKUP($B169,'Justerad allokering kvv'!$B$1:$AG$700,MATCH(C$1,'Justerad allokering kvv'!$B$1:$AF$1,0),FALSE)))</f>
        <v>0</v>
      </c>
      <c r="D169">
        <f>IF($B169=" ","",IF(ISERROR(1/VLOOKUP($B169,'Justerad allokering kvv'!$B$1:$AG$700,MATCH(D$1,'Justerad allokering kvv'!$B$1:$AF$1,0),FALSE)),VLOOKUP($B169,'Allokerad kvv'!$B$2:$AV$700,MATCH(D$1,'Allokerad kvv'!$B$1:$AV$1,0),FALSE),VLOOKUP($B169,'Justerad allokering kvv'!$B$1:$AG$700,MATCH(D$1,'Justerad allokering kvv'!$B$1:$AF$1,0),FALSE)))</f>
        <v>0</v>
      </c>
      <c r="E169">
        <f>IF($B169=" ","",IF(ISERROR(1/VLOOKUP($B169,'Justerad allokering kvv'!$B$1:$AG$700,MATCH(E$1,'Justerad allokering kvv'!$B$1:$AF$1,0),FALSE)),VLOOKUP($B169,'Allokerad kvv'!$B$2:$AV$700,MATCH(E$1,'Allokerad kvv'!$B$1:$AV$1,0),FALSE),VLOOKUP($B169,'Justerad allokering kvv'!$B$1:$AG$700,MATCH(E$1,'Justerad allokering kvv'!$B$1:$AF$1,0),FALSE)))</f>
        <v>0</v>
      </c>
      <c r="F169">
        <f>IF($B169=" ","",IF(ISERROR(1/VLOOKUP($B169,'Justerad allokering kvv'!$B$1:$AG$700,MATCH(F$1,'Justerad allokering kvv'!$B$1:$AF$1,0),FALSE)),VLOOKUP($B169,'Allokerad kvv'!$B$2:$AV$700,MATCH(F$1,'Allokerad kvv'!$B$1:$AV$1,0),FALSE),VLOOKUP($B169,'Justerad allokering kvv'!$B$1:$AG$700,MATCH(F$1,'Justerad allokering kvv'!$B$1:$AF$1,0),FALSE)))</f>
        <v>0</v>
      </c>
      <c r="G169">
        <f>IF($B169=" ","",IF(ISERROR(1/VLOOKUP($B169,'Justerad allokering kvv'!$B$1:$AG$700,MATCH(G$1,'Justerad allokering kvv'!$B$1:$AF$1,0),FALSE)),VLOOKUP($B169,'Allokerad kvv'!$B$2:$AV$700,MATCH(G$1,'Allokerad kvv'!$B$1:$AV$1,0),FALSE),VLOOKUP($B169,'Justerad allokering kvv'!$B$1:$AG$700,MATCH(G$1,'Justerad allokering kvv'!$B$1:$AF$1,0),FALSE)))</f>
        <v>0</v>
      </c>
      <c r="H169">
        <f>IF($B169=" ","",IF(ISERROR(1/VLOOKUP($B169,'Justerad allokering kvv'!$B$1:$AG$700,MATCH(H$1,'Justerad allokering kvv'!$B$1:$AF$1,0),FALSE)),VLOOKUP($B169,'Allokerad kvv'!$B$2:$AV$700,MATCH(H$1,'Allokerad kvv'!$B$1:$AV$1,0),FALSE),VLOOKUP($B169,'Justerad allokering kvv'!$B$1:$AG$700,MATCH(H$1,'Justerad allokering kvv'!$B$1:$AF$1,0),FALSE)))</f>
        <v>0</v>
      </c>
      <c r="I169">
        <f>IF($B169=" ","",IF(ISERROR(1/VLOOKUP($B169,'Justerad allokering kvv'!$B$1:$AG$700,MATCH(I$1,'Justerad allokering kvv'!$B$1:$AF$1,0),FALSE)),VLOOKUP($B169,'Allokerad kvv'!$B$2:$AV$700,MATCH(I$1,'Allokerad kvv'!$B$1:$AV$1,0),FALSE),VLOOKUP($B169,'Justerad allokering kvv'!$B$1:$AG$700,MATCH(I$1,'Justerad allokering kvv'!$B$1:$AF$1,0),FALSE)))</f>
        <v>0</v>
      </c>
      <c r="J169">
        <f>IF($B169=" ","",IF(ISERROR(1/VLOOKUP($B169,'Justerad allokering kvv'!$B$1:$AG$700,MATCH(J$1,'Justerad allokering kvv'!$B$1:$AF$1,0),FALSE)),VLOOKUP($B169,'Allokerad kvv'!$B$2:$AV$700,MATCH(J$1,'Allokerad kvv'!$B$1:$AV$1,0),FALSE),VLOOKUP($B169,'Justerad allokering kvv'!$B$1:$AG$700,MATCH(J$1,'Justerad allokering kvv'!$B$1:$AF$1,0),FALSE)))</f>
        <v>0</v>
      </c>
      <c r="K169">
        <f>IF($B169=" ","",IF(ISERROR(1/VLOOKUP($B169,'Justerad allokering kvv'!$B$1:$AG$700,MATCH(K$1,'Justerad allokering kvv'!$B$1:$AF$1,0),FALSE)),VLOOKUP($B169,'Allokerad kvv'!$B$2:$AV$700,MATCH(K$1,'Allokerad kvv'!$B$1:$AV$1,0),FALSE),VLOOKUP($B169,'Justerad allokering kvv'!$B$1:$AG$700,MATCH(K$1,'Justerad allokering kvv'!$B$1:$AF$1,0),FALSE)))</f>
        <v>0</v>
      </c>
      <c r="L169">
        <f>IF($B169=" ","",IF(ISERROR(1/VLOOKUP($B169,'Justerad allokering kvv'!$B$1:$AG$700,MATCH(L$1,'Justerad allokering kvv'!$B$1:$AF$1,0),FALSE)),VLOOKUP($B169,'Allokerad kvv'!$B$2:$AV$700,MATCH(L$1,'Allokerad kvv'!$B$1:$AV$1,0),FALSE),VLOOKUP($B169,'Justerad allokering kvv'!$B$1:$AG$700,MATCH(L$1,'Justerad allokering kvv'!$B$1:$AF$1,0),FALSE)))</f>
        <v>0</v>
      </c>
      <c r="M169">
        <f>IF($B169=" ","",IF(ISERROR(1/VLOOKUP($B169,'Justerad allokering kvv'!$B$1:$AG$700,MATCH(M$1,'Justerad allokering kvv'!$B$1:$AF$1,0),FALSE)),VLOOKUP($B169,'Allokerad kvv'!$B$2:$AV$700,MATCH(M$1,'Allokerad kvv'!$B$1:$AV$1,0),FALSE),VLOOKUP($B169,'Justerad allokering kvv'!$B$1:$AG$700,MATCH(M$1,'Justerad allokering kvv'!$B$1:$AF$1,0),FALSE)))</f>
        <v>0</v>
      </c>
      <c r="N169">
        <f>IF($B169=" ","",IF(ISERROR(1/VLOOKUP($B169,'Justerad allokering kvv'!$B$1:$AG$700,MATCH(N$1,'Justerad allokering kvv'!$B$1:$AF$1,0),FALSE)),VLOOKUP($B169,'Allokerad kvv'!$B$2:$AV$700,MATCH(N$1,'Allokerad kvv'!$B$1:$AV$1,0),FALSE),VLOOKUP($B169,'Justerad allokering kvv'!$B$1:$AG$700,MATCH(N$1,'Justerad allokering kvv'!$B$1:$AF$1,0),FALSE)))</f>
        <v>0</v>
      </c>
      <c r="O169">
        <f>IF($B169=" ","",IF(ISERROR(1/VLOOKUP($B169,'Justerad allokering kvv'!$B$1:$AG$700,MATCH(O$1,'Justerad allokering kvv'!$B$1:$AF$1,0),FALSE)),VLOOKUP($B169,'Allokerad kvv'!$B$2:$AV$700,MATCH(O$1,'Allokerad kvv'!$B$1:$AV$1,0),FALSE),VLOOKUP($B169,'Justerad allokering kvv'!$B$1:$AG$700,MATCH(O$1,'Justerad allokering kvv'!$B$1:$AF$1,0),FALSE)))</f>
        <v>0</v>
      </c>
      <c r="P169">
        <f>IF($B169=" ","",IF(ISERROR(1/VLOOKUP($B169,'Justerad allokering kvv'!$B$1:$AG$700,MATCH(P$1,'Justerad allokering kvv'!$B$1:$AF$1,0),FALSE)),VLOOKUP($B169,'Allokerad kvv'!$B$2:$AV$700,MATCH(P$1,'Allokerad kvv'!$B$1:$AV$1,0),FALSE),VLOOKUP($B169,'Justerad allokering kvv'!$B$1:$AG$700,MATCH(P$1,'Justerad allokering kvv'!$B$1:$AF$1,0),FALSE)))</f>
        <v>0</v>
      </c>
      <c r="Q169">
        <f>IF($B169=" ","",IF(ISERROR(1/VLOOKUP($B169,'Justerad allokering kvv'!$B$1:$AG$700,MATCH(Q$1,'Justerad allokering kvv'!$B$1:$AF$1,0),FALSE)),VLOOKUP($B169,'Allokerad kvv'!$B$2:$AV$700,MATCH(Q$1,'Allokerad kvv'!$B$1:$AV$1,0),FALSE),VLOOKUP($B169,'Justerad allokering kvv'!$B$1:$AG$700,MATCH(Q$1,'Justerad allokering kvv'!$B$1:$AF$1,0),FALSE)))</f>
        <v>0</v>
      </c>
      <c r="R169">
        <f>IF($B169=" ","",IF(ISERROR(1/VLOOKUP($B169,'Justerad allokering kvv'!$B$1:$AG$700,MATCH(R$1,'Justerad allokering kvv'!$B$1:$AF$1,0),FALSE)),VLOOKUP($B169,'Allokerad kvv'!$B$2:$AV$700,MATCH(R$1,'Allokerad kvv'!$B$1:$AV$1,0),FALSE),VLOOKUP($B169,'Justerad allokering kvv'!$B$1:$AG$700,MATCH(R$1,'Justerad allokering kvv'!$B$1:$AF$1,0),FALSE)))</f>
        <v>0</v>
      </c>
      <c r="S169">
        <f>IF($B169=" ","",IF(ISERROR(1/VLOOKUP($B169,'Justerad allokering kvv'!$B$1:$AG$700,MATCH(S$1,'Justerad allokering kvv'!$B$1:$AF$1,0),FALSE)),VLOOKUP($B169,'Allokerad kvv'!$B$2:$AV$700,MATCH(S$1,'Allokerad kvv'!$B$1:$AV$1,0),FALSE),VLOOKUP($B169,'Justerad allokering kvv'!$B$1:$AG$700,MATCH(S$1,'Justerad allokering kvv'!$B$1:$AF$1,0),FALSE)))</f>
        <v>0</v>
      </c>
      <c r="T169">
        <f>IF($B169=" ","",IF(ISERROR(1/VLOOKUP($B169,'Justerad allokering kvv'!$B$1:$AG$700,MATCH(T$1,'Justerad allokering kvv'!$B$1:$AF$1,0),FALSE)),VLOOKUP($B169,'Allokerad kvv'!$B$2:$AV$700,MATCH(T$1,'Allokerad kvv'!$B$1:$AV$1,0),FALSE),VLOOKUP($B169,'Justerad allokering kvv'!$B$1:$AG$700,MATCH(T$1,'Justerad allokering kvv'!$B$1:$AF$1,0),FALSE)))</f>
        <v>0</v>
      </c>
      <c r="U169">
        <f>IF($B169=" ","",IF(ISERROR(1/VLOOKUP($B169,'Justerad allokering kvv'!$B$1:$AG$700,MATCH(U$1,'Justerad allokering kvv'!$B$1:$AF$1,0),FALSE)),VLOOKUP($B169,'Allokerad kvv'!$B$2:$AV$700,MATCH(U$1,'Allokerad kvv'!$B$1:$AV$1,0),FALSE),VLOOKUP($B169,'Justerad allokering kvv'!$B$1:$AG$700,MATCH(U$1,'Justerad allokering kvv'!$B$1:$AF$1,0),FALSE)))</f>
        <v>0</v>
      </c>
      <c r="V169">
        <f>IF($B169=" ","",IF(ISERROR(1/VLOOKUP($B169,'Justerad allokering kvv'!$B$1:$AG$700,MATCH(V$1,'Justerad allokering kvv'!$B$1:$AF$1,0),FALSE)),VLOOKUP($B169,'Allokerad kvv'!$B$2:$AV$700,MATCH(V$1,'Allokerad kvv'!$B$1:$AV$1,0),FALSE),VLOOKUP($B169,'Justerad allokering kvv'!$B$1:$AG$700,MATCH(V$1,'Justerad allokering kvv'!$B$1:$AF$1,0),FALSE)))</f>
        <v>0</v>
      </c>
      <c r="W169">
        <f>IF($B169=" ","",IF(ISERROR(1/VLOOKUP($B169,'Justerad allokering kvv'!$B$1:$AG$700,MATCH(W$1,'Justerad allokering kvv'!$B$1:$AF$1,0),FALSE)),VLOOKUP($B169,'Allokerad kvv'!$B$2:$AV$700,MATCH(W$1,'Allokerad kvv'!$B$1:$AV$1,0),FALSE),VLOOKUP($B169,'Justerad allokering kvv'!$B$1:$AG$700,MATCH(W$1,'Justerad allokering kvv'!$B$1:$AF$1,0),FALSE)))</f>
        <v>0</v>
      </c>
      <c r="X169">
        <f>IF($B169=" ","",IF(ISERROR(1/VLOOKUP($B169,'Justerad allokering kvv'!$B$1:$AG$700,MATCH(X$1,'Justerad allokering kvv'!$B$1:$AF$1,0),FALSE)),VLOOKUP($B169,'Allokerad kvv'!$B$2:$AV$700,MATCH(X$1,'Allokerad kvv'!$B$1:$AV$1,0),FALSE),VLOOKUP($B169,'Justerad allokering kvv'!$B$1:$AG$700,MATCH(X$1,'Justerad allokering kvv'!$B$1:$AF$1,0),FALSE)))</f>
        <v>0</v>
      </c>
      <c r="Y169">
        <f>IF($B169=" ","",IF(ISERROR(1/VLOOKUP($B169,'Justerad allokering kvv'!$B$1:$AG$700,MATCH(Y$1,'Justerad allokering kvv'!$B$1:$AF$1,0),FALSE)),VLOOKUP($B169,'Allokerad kvv'!$B$2:$AV$700,MATCH(Y$1,'Allokerad kvv'!$B$1:$AV$1,0),FALSE),VLOOKUP($B169,'Justerad allokering kvv'!$B$1:$AG$700,MATCH(Y$1,'Justerad allokering kvv'!$B$1:$AF$1,0),FALSE)))</f>
        <v>0</v>
      </c>
      <c r="AB169">
        <f>IFERROR(VLOOKUP($B169,Kraftvärmeprod!$B$1:$AO$424,MATCH("Tillförd energi från rökgaskondensering (GWh)",Kraftvärmeprod!$B$1:$AG$1,0),FALSE)/1,0)</f>
        <v>0</v>
      </c>
      <c r="AE169" s="122">
        <f t="shared" si="8"/>
        <v>0</v>
      </c>
      <c r="AG169">
        <f t="shared" si="9"/>
        <v>0</v>
      </c>
      <c r="AH169">
        <f t="shared" si="10"/>
        <v>0</v>
      </c>
      <c r="AI169" t="str">
        <f>IF(AH169=0,"",AH169/VLOOKUP(B169,Kraftvärmeprod!$B$1:$BC$480,MATCH("Summa tillförd energi exklusive rökgaskondensering",Kraftvärmeprod!$B$1:$BC$1,0),FALSE))</f>
        <v/>
      </c>
      <c r="AK169">
        <f t="shared" si="11"/>
        <v>0</v>
      </c>
    </row>
    <row r="170" spans="1:37" x14ac:dyDescent="0.25">
      <c r="A170" s="2" t="s">
        <v>272</v>
      </c>
      <c r="B170" s="2" t="s">
        <v>274</v>
      </c>
      <c r="C170">
        <f>IF($B170=" ","",IF(ISERROR(1/VLOOKUP($B170,'Justerad allokering kvv'!$B$1:$AG$700,MATCH(C$1,'Justerad allokering kvv'!$B$1:$AF$1,0),FALSE)),VLOOKUP($B170,'Allokerad kvv'!$B$2:$AV$700,MATCH(C$1,'Allokerad kvv'!$B$1:$AV$1,0),FALSE),VLOOKUP($B170,'Justerad allokering kvv'!$B$1:$AG$700,MATCH(C$1,'Justerad allokering kvv'!$B$1:$AF$1,0),FALSE)))</f>
        <v>0</v>
      </c>
      <c r="D170">
        <f>IF($B170=" ","",IF(ISERROR(1/VLOOKUP($B170,'Justerad allokering kvv'!$B$1:$AG$700,MATCH(D$1,'Justerad allokering kvv'!$B$1:$AF$1,0),FALSE)),VLOOKUP($B170,'Allokerad kvv'!$B$2:$AV$700,MATCH(D$1,'Allokerad kvv'!$B$1:$AV$1,0),FALSE),VLOOKUP($B170,'Justerad allokering kvv'!$B$1:$AG$700,MATCH(D$1,'Justerad allokering kvv'!$B$1:$AF$1,0),FALSE)))</f>
        <v>0</v>
      </c>
      <c r="E170">
        <f>IF($B170=" ","",IF(ISERROR(1/VLOOKUP($B170,'Justerad allokering kvv'!$B$1:$AG$700,MATCH(E$1,'Justerad allokering kvv'!$B$1:$AF$1,0),FALSE)),VLOOKUP($B170,'Allokerad kvv'!$B$2:$AV$700,MATCH(E$1,'Allokerad kvv'!$B$1:$AV$1,0),FALSE),VLOOKUP($B170,'Justerad allokering kvv'!$B$1:$AG$700,MATCH(E$1,'Justerad allokering kvv'!$B$1:$AF$1,0),FALSE)))</f>
        <v>0</v>
      </c>
      <c r="F170">
        <f>IF($B170=" ","",IF(ISERROR(1/VLOOKUP($B170,'Justerad allokering kvv'!$B$1:$AG$700,MATCH(F$1,'Justerad allokering kvv'!$B$1:$AF$1,0),FALSE)),VLOOKUP($B170,'Allokerad kvv'!$B$2:$AV$700,MATCH(F$1,'Allokerad kvv'!$B$1:$AV$1,0),FALSE),VLOOKUP($B170,'Justerad allokering kvv'!$B$1:$AG$700,MATCH(F$1,'Justerad allokering kvv'!$B$1:$AF$1,0),FALSE)))</f>
        <v>0</v>
      </c>
      <c r="G170">
        <f>IF($B170=" ","",IF(ISERROR(1/VLOOKUP($B170,'Justerad allokering kvv'!$B$1:$AG$700,MATCH(G$1,'Justerad allokering kvv'!$B$1:$AF$1,0),FALSE)),VLOOKUP($B170,'Allokerad kvv'!$B$2:$AV$700,MATCH(G$1,'Allokerad kvv'!$B$1:$AV$1,0),FALSE),VLOOKUP($B170,'Justerad allokering kvv'!$B$1:$AG$700,MATCH(G$1,'Justerad allokering kvv'!$B$1:$AF$1,0),FALSE)))</f>
        <v>0</v>
      </c>
      <c r="H170">
        <f>IF($B170=" ","",IF(ISERROR(1/VLOOKUP($B170,'Justerad allokering kvv'!$B$1:$AG$700,MATCH(H$1,'Justerad allokering kvv'!$B$1:$AF$1,0),FALSE)),VLOOKUP($B170,'Allokerad kvv'!$B$2:$AV$700,MATCH(H$1,'Allokerad kvv'!$B$1:$AV$1,0),FALSE),VLOOKUP($B170,'Justerad allokering kvv'!$B$1:$AG$700,MATCH(H$1,'Justerad allokering kvv'!$B$1:$AF$1,0),FALSE)))</f>
        <v>0</v>
      </c>
      <c r="I170">
        <f>IF($B170=" ","",IF(ISERROR(1/VLOOKUP($B170,'Justerad allokering kvv'!$B$1:$AG$700,MATCH(I$1,'Justerad allokering kvv'!$B$1:$AF$1,0),FALSE)),VLOOKUP($B170,'Allokerad kvv'!$B$2:$AV$700,MATCH(I$1,'Allokerad kvv'!$B$1:$AV$1,0),FALSE),VLOOKUP($B170,'Justerad allokering kvv'!$B$1:$AG$700,MATCH(I$1,'Justerad allokering kvv'!$B$1:$AF$1,0),FALSE)))</f>
        <v>0</v>
      </c>
      <c r="J170">
        <f>IF($B170=" ","",IF(ISERROR(1/VLOOKUP($B170,'Justerad allokering kvv'!$B$1:$AG$700,MATCH(J$1,'Justerad allokering kvv'!$B$1:$AF$1,0),FALSE)),VLOOKUP($B170,'Allokerad kvv'!$B$2:$AV$700,MATCH(J$1,'Allokerad kvv'!$B$1:$AV$1,0),FALSE),VLOOKUP($B170,'Justerad allokering kvv'!$B$1:$AG$700,MATCH(J$1,'Justerad allokering kvv'!$B$1:$AF$1,0),FALSE)))</f>
        <v>0</v>
      </c>
      <c r="K170">
        <f>IF($B170=" ","",IF(ISERROR(1/VLOOKUP($B170,'Justerad allokering kvv'!$B$1:$AG$700,MATCH(K$1,'Justerad allokering kvv'!$B$1:$AF$1,0),FALSE)),VLOOKUP($B170,'Allokerad kvv'!$B$2:$AV$700,MATCH(K$1,'Allokerad kvv'!$B$1:$AV$1,0),FALSE),VLOOKUP($B170,'Justerad allokering kvv'!$B$1:$AG$700,MATCH(K$1,'Justerad allokering kvv'!$B$1:$AF$1,0),FALSE)))</f>
        <v>0</v>
      </c>
      <c r="L170">
        <f>IF($B170=" ","",IF(ISERROR(1/VLOOKUP($B170,'Justerad allokering kvv'!$B$1:$AG$700,MATCH(L$1,'Justerad allokering kvv'!$B$1:$AF$1,0),FALSE)),VLOOKUP($B170,'Allokerad kvv'!$B$2:$AV$700,MATCH(L$1,'Allokerad kvv'!$B$1:$AV$1,0),FALSE),VLOOKUP($B170,'Justerad allokering kvv'!$B$1:$AG$700,MATCH(L$1,'Justerad allokering kvv'!$B$1:$AF$1,0),FALSE)))</f>
        <v>0</v>
      </c>
      <c r="M170">
        <f>IF($B170=" ","",IF(ISERROR(1/VLOOKUP($B170,'Justerad allokering kvv'!$B$1:$AG$700,MATCH(M$1,'Justerad allokering kvv'!$B$1:$AF$1,0),FALSE)),VLOOKUP($B170,'Allokerad kvv'!$B$2:$AV$700,MATCH(M$1,'Allokerad kvv'!$B$1:$AV$1,0),FALSE),VLOOKUP($B170,'Justerad allokering kvv'!$B$1:$AG$700,MATCH(M$1,'Justerad allokering kvv'!$B$1:$AF$1,0),FALSE)))</f>
        <v>0</v>
      </c>
      <c r="N170">
        <f>IF($B170=" ","",IF(ISERROR(1/VLOOKUP($B170,'Justerad allokering kvv'!$B$1:$AG$700,MATCH(N$1,'Justerad allokering kvv'!$B$1:$AF$1,0),FALSE)),VLOOKUP($B170,'Allokerad kvv'!$B$2:$AV$700,MATCH(N$1,'Allokerad kvv'!$B$1:$AV$1,0),FALSE),VLOOKUP($B170,'Justerad allokering kvv'!$B$1:$AG$700,MATCH(N$1,'Justerad allokering kvv'!$B$1:$AF$1,0),FALSE)))</f>
        <v>0</v>
      </c>
      <c r="O170">
        <f>IF($B170=" ","",IF(ISERROR(1/VLOOKUP($B170,'Justerad allokering kvv'!$B$1:$AG$700,MATCH(O$1,'Justerad allokering kvv'!$B$1:$AF$1,0),FALSE)),VLOOKUP($B170,'Allokerad kvv'!$B$2:$AV$700,MATCH(O$1,'Allokerad kvv'!$B$1:$AV$1,0),FALSE),VLOOKUP($B170,'Justerad allokering kvv'!$B$1:$AG$700,MATCH(O$1,'Justerad allokering kvv'!$B$1:$AF$1,0),FALSE)))</f>
        <v>0</v>
      </c>
      <c r="P170">
        <f>IF($B170=" ","",IF(ISERROR(1/VLOOKUP($B170,'Justerad allokering kvv'!$B$1:$AG$700,MATCH(P$1,'Justerad allokering kvv'!$B$1:$AF$1,0),FALSE)),VLOOKUP($B170,'Allokerad kvv'!$B$2:$AV$700,MATCH(P$1,'Allokerad kvv'!$B$1:$AV$1,0),FALSE),VLOOKUP($B170,'Justerad allokering kvv'!$B$1:$AG$700,MATCH(P$1,'Justerad allokering kvv'!$B$1:$AF$1,0),FALSE)))</f>
        <v>0</v>
      </c>
      <c r="Q170">
        <f>IF($B170=" ","",IF(ISERROR(1/VLOOKUP($B170,'Justerad allokering kvv'!$B$1:$AG$700,MATCH(Q$1,'Justerad allokering kvv'!$B$1:$AF$1,0),FALSE)),VLOOKUP($B170,'Allokerad kvv'!$B$2:$AV$700,MATCH(Q$1,'Allokerad kvv'!$B$1:$AV$1,0),FALSE),VLOOKUP($B170,'Justerad allokering kvv'!$B$1:$AG$700,MATCH(Q$1,'Justerad allokering kvv'!$B$1:$AF$1,0),FALSE)))</f>
        <v>0</v>
      </c>
      <c r="R170">
        <f>IF($B170=" ","",IF(ISERROR(1/VLOOKUP($B170,'Justerad allokering kvv'!$B$1:$AG$700,MATCH(R$1,'Justerad allokering kvv'!$B$1:$AF$1,0),FALSE)),VLOOKUP($B170,'Allokerad kvv'!$B$2:$AV$700,MATCH(R$1,'Allokerad kvv'!$B$1:$AV$1,0),FALSE),VLOOKUP($B170,'Justerad allokering kvv'!$B$1:$AG$700,MATCH(R$1,'Justerad allokering kvv'!$B$1:$AF$1,0),FALSE)))</f>
        <v>0</v>
      </c>
      <c r="S170">
        <f>IF($B170=" ","",IF(ISERROR(1/VLOOKUP($B170,'Justerad allokering kvv'!$B$1:$AG$700,MATCH(S$1,'Justerad allokering kvv'!$B$1:$AF$1,0),FALSE)),VLOOKUP($B170,'Allokerad kvv'!$B$2:$AV$700,MATCH(S$1,'Allokerad kvv'!$B$1:$AV$1,0),FALSE),VLOOKUP($B170,'Justerad allokering kvv'!$B$1:$AG$700,MATCH(S$1,'Justerad allokering kvv'!$B$1:$AF$1,0),FALSE)))</f>
        <v>0</v>
      </c>
      <c r="T170">
        <f>IF($B170=" ","",IF(ISERROR(1/VLOOKUP($B170,'Justerad allokering kvv'!$B$1:$AG$700,MATCH(T$1,'Justerad allokering kvv'!$B$1:$AF$1,0),FALSE)),VLOOKUP($B170,'Allokerad kvv'!$B$2:$AV$700,MATCH(T$1,'Allokerad kvv'!$B$1:$AV$1,0),FALSE),VLOOKUP($B170,'Justerad allokering kvv'!$B$1:$AG$700,MATCH(T$1,'Justerad allokering kvv'!$B$1:$AF$1,0),FALSE)))</f>
        <v>0</v>
      </c>
      <c r="U170">
        <f>IF($B170=" ","",IF(ISERROR(1/VLOOKUP($B170,'Justerad allokering kvv'!$B$1:$AG$700,MATCH(U$1,'Justerad allokering kvv'!$B$1:$AF$1,0),FALSE)),VLOOKUP($B170,'Allokerad kvv'!$B$2:$AV$700,MATCH(U$1,'Allokerad kvv'!$B$1:$AV$1,0),FALSE),VLOOKUP($B170,'Justerad allokering kvv'!$B$1:$AG$700,MATCH(U$1,'Justerad allokering kvv'!$B$1:$AF$1,0),FALSE)))</f>
        <v>0</v>
      </c>
      <c r="V170">
        <f>IF($B170=" ","",IF(ISERROR(1/VLOOKUP($B170,'Justerad allokering kvv'!$B$1:$AG$700,MATCH(V$1,'Justerad allokering kvv'!$B$1:$AF$1,0),FALSE)),VLOOKUP($B170,'Allokerad kvv'!$B$2:$AV$700,MATCH(V$1,'Allokerad kvv'!$B$1:$AV$1,0),FALSE),VLOOKUP($B170,'Justerad allokering kvv'!$B$1:$AG$700,MATCH(V$1,'Justerad allokering kvv'!$B$1:$AF$1,0),FALSE)))</f>
        <v>0</v>
      </c>
      <c r="W170">
        <f>IF($B170=" ","",IF(ISERROR(1/VLOOKUP($B170,'Justerad allokering kvv'!$B$1:$AG$700,MATCH(W$1,'Justerad allokering kvv'!$B$1:$AF$1,0),FALSE)),VLOOKUP($B170,'Allokerad kvv'!$B$2:$AV$700,MATCH(W$1,'Allokerad kvv'!$B$1:$AV$1,0),FALSE),VLOOKUP($B170,'Justerad allokering kvv'!$B$1:$AG$700,MATCH(W$1,'Justerad allokering kvv'!$B$1:$AF$1,0),FALSE)))</f>
        <v>0</v>
      </c>
      <c r="X170">
        <f>IF($B170=" ","",IF(ISERROR(1/VLOOKUP($B170,'Justerad allokering kvv'!$B$1:$AG$700,MATCH(X$1,'Justerad allokering kvv'!$B$1:$AF$1,0),FALSE)),VLOOKUP($B170,'Allokerad kvv'!$B$2:$AV$700,MATCH(X$1,'Allokerad kvv'!$B$1:$AV$1,0),FALSE),VLOOKUP($B170,'Justerad allokering kvv'!$B$1:$AG$700,MATCH(X$1,'Justerad allokering kvv'!$B$1:$AF$1,0),FALSE)))</f>
        <v>0</v>
      </c>
      <c r="Y170">
        <f>IF($B170=" ","",IF(ISERROR(1/VLOOKUP($B170,'Justerad allokering kvv'!$B$1:$AG$700,MATCH(Y$1,'Justerad allokering kvv'!$B$1:$AF$1,0),FALSE)),VLOOKUP($B170,'Allokerad kvv'!$B$2:$AV$700,MATCH(Y$1,'Allokerad kvv'!$B$1:$AV$1,0),FALSE),VLOOKUP($B170,'Justerad allokering kvv'!$B$1:$AG$700,MATCH(Y$1,'Justerad allokering kvv'!$B$1:$AF$1,0),FALSE)))</f>
        <v>0</v>
      </c>
      <c r="AB170">
        <f>IFERROR(VLOOKUP($B170,Kraftvärmeprod!$B$1:$AO$424,MATCH("Tillförd energi från rökgaskondensering (GWh)",Kraftvärmeprod!$B$1:$AG$1,0),FALSE)/1,0)</f>
        <v>0</v>
      </c>
      <c r="AE170" s="122">
        <f t="shared" si="8"/>
        <v>0</v>
      </c>
      <c r="AG170">
        <f t="shared" si="9"/>
        <v>0</v>
      </c>
      <c r="AH170">
        <f t="shared" si="10"/>
        <v>0</v>
      </c>
      <c r="AI170" t="str">
        <f>IF(AH170=0,"",AH170/VLOOKUP(B170,Kraftvärmeprod!$B$1:$BC$480,MATCH("Summa tillförd energi exklusive rökgaskondensering",Kraftvärmeprod!$B$1:$BC$1,0),FALSE))</f>
        <v/>
      </c>
      <c r="AK170">
        <f t="shared" si="11"/>
        <v>0</v>
      </c>
    </row>
    <row r="171" spans="1:37" x14ac:dyDescent="0.25">
      <c r="A171" s="2" t="s">
        <v>275</v>
      </c>
      <c r="B171" s="2" t="s">
        <v>276</v>
      </c>
      <c r="C171">
        <f>IF($B171=" ","",IF(ISERROR(1/VLOOKUP($B171,'Justerad allokering kvv'!$B$1:$AG$700,MATCH(C$1,'Justerad allokering kvv'!$B$1:$AF$1,0),FALSE)),VLOOKUP($B171,'Allokerad kvv'!$B$2:$AV$700,MATCH(C$1,'Allokerad kvv'!$B$1:$AV$1,0),FALSE),VLOOKUP($B171,'Justerad allokering kvv'!$B$1:$AG$700,MATCH(C$1,'Justerad allokering kvv'!$B$1:$AF$1,0),FALSE)))</f>
        <v>93.394400000000005</v>
      </c>
      <c r="D171">
        <f>IF($B171=" ","",IF(ISERROR(1/VLOOKUP($B171,'Justerad allokering kvv'!$B$1:$AG$700,MATCH(D$1,'Justerad allokering kvv'!$B$1:$AF$1,0),FALSE)),VLOOKUP($B171,'Allokerad kvv'!$B$2:$AV$700,MATCH(D$1,'Allokerad kvv'!$B$1:$AV$1,0),FALSE),VLOOKUP($B171,'Justerad allokering kvv'!$B$1:$AG$700,MATCH(D$1,'Justerad allokering kvv'!$B$1:$AF$1,0),FALSE)))</f>
        <v>0</v>
      </c>
      <c r="E171">
        <f>IF($B171=" ","",IF(ISERROR(1/VLOOKUP($B171,'Justerad allokering kvv'!$B$1:$AG$700,MATCH(E$1,'Justerad allokering kvv'!$B$1:$AF$1,0),FALSE)),VLOOKUP($B171,'Allokerad kvv'!$B$2:$AV$700,MATCH(E$1,'Allokerad kvv'!$B$1:$AV$1,0),FALSE),VLOOKUP($B171,'Justerad allokering kvv'!$B$1:$AG$700,MATCH(E$1,'Justerad allokering kvv'!$B$1:$AF$1,0),FALSE)))</f>
        <v>0</v>
      </c>
      <c r="F171">
        <f>IF($B171=" ","",IF(ISERROR(1/VLOOKUP($B171,'Justerad allokering kvv'!$B$1:$AG$700,MATCH(F$1,'Justerad allokering kvv'!$B$1:$AF$1,0),FALSE)),VLOOKUP($B171,'Allokerad kvv'!$B$2:$AV$700,MATCH(F$1,'Allokerad kvv'!$B$1:$AV$1,0),FALSE),VLOOKUP($B171,'Justerad allokering kvv'!$B$1:$AG$700,MATCH(F$1,'Justerad allokering kvv'!$B$1:$AF$1,0),FALSE)))</f>
        <v>0</v>
      </c>
      <c r="G171">
        <f>IF($B171=" ","",IF(ISERROR(1/VLOOKUP($B171,'Justerad allokering kvv'!$B$1:$AG$700,MATCH(G$1,'Justerad allokering kvv'!$B$1:$AF$1,0),FALSE)),VLOOKUP($B171,'Allokerad kvv'!$B$2:$AV$700,MATCH(G$1,'Allokerad kvv'!$B$1:$AV$1,0),FALSE),VLOOKUP($B171,'Justerad allokering kvv'!$B$1:$AG$700,MATCH(G$1,'Justerad allokering kvv'!$B$1:$AF$1,0),FALSE)))</f>
        <v>0.28814899999999999</v>
      </c>
      <c r="H171">
        <f>IF($B171=" ","",IF(ISERROR(1/VLOOKUP($B171,'Justerad allokering kvv'!$B$1:$AG$700,MATCH(H$1,'Justerad allokering kvv'!$B$1:$AF$1,0),FALSE)),VLOOKUP($B171,'Allokerad kvv'!$B$2:$AV$700,MATCH(H$1,'Allokerad kvv'!$B$1:$AV$1,0),FALSE),VLOOKUP($B171,'Justerad allokering kvv'!$B$1:$AG$700,MATCH(H$1,'Justerad allokering kvv'!$B$1:$AF$1,0),FALSE)))</f>
        <v>0</v>
      </c>
      <c r="I171">
        <f>IF($B171=" ","",IF(ISERROR(1/VLOOKUP($B171,'Justerad allokering kvv'!$B$1:$AG$700,MATCH(I$1,'Justerad allokering kvv'!$B$1:$AF$1,0),FALSE)),VLOOKUP($B171,'Allokerad kvv'!$B$2:$AV$700,MATCH(I$1,'Allokerad kvv'!$B$1:$AV$1,0),FALSE),VLOOKUP($B171,'Justerad allokering kvv'!$B$1:$AG$700,MATCH(I$1,'Justerad allokering kvv'!$B$1:$AF$1,0),FALSE)))</f>
        <v>0</v>
      </c>
      <c r="J171">
        <f>IF($B171=" ","",IF(ISERROR(1/VLOOKUP($B171,'Justerad allokering kvv'!$B$1:$AG$700,MATCH(J$1,'Justerad allokering kvv'!$B$1:$AF$1,0),FALSE)),VLOOKUP($B171,'Allokerad kvv'!$B$2:$AV$700,MATCH(J$1,'Allokerad kvv'!$B$1:$AV$1,0),FALSE),VLOOKUP($B171,'Justerad allokering kvv'!$B$1:$AG$700,MATCH(J$1,'Justerad allokering kvv'!$B$1:$AF$1,0),FALSE)))</f>
        <v>0</v>
      </c>
      <c r="K171">
        <f>IF($B171=" ","",IF(ISERROR(1/VLOOKUP($B171,'Justerad allokering kvv'!$B$1:$AG$700,MATCH(K$1,'Justerad allokering kvv'!$B$1:$AF$1,0),FALSE)),VLOOKUP($B171,'Allokerad kvv'!$B$2:$AV$700,MATCH(K$1,'Allokerad kvv'!$B$1:$AV$1,0),FALSE),VLOOKUP($B171,'Justerad allokering kvv'!$B$1:$AG$700,MATCH(K$1,'Justerad allokering kvv'!$B$1:$AF$1,0),FALSE)))</f>
        <v>0</v>
      </c>
      <c r="L171">
        <f>IF($B171=" ","",IF(ISERROR(1/VLOOKUP($B171,'Justerad allokering kvv'!$B$1:$AG$700,MATCH(L$1,'Justerad allokering kvv'!$B$1:$AF$1,0),FALSE)),VLOOKUP($B171,'Allokerad kvv'!$B$2:$AV$700,MATCH(L$1,'Allokerad kvv'!$B$1:$AV$1,0),FALSE),VLOOKUP($B171,'Justerad allokering kvv'!$B$1:$AG$700,MATCH(L$1,'Justerad allokering kvv'!$B$1:$AF$1,0),FALSE)))</f>
        <v>29.714200000000002</v>
      </c>
      <c r="M171">
        <f>IF($B171=" ","",IF(ISERROR(1/VLOOKUP($B171,'Justerad allokering kvv'!$B$1:$AG$700,MATCH(M$1,'Justerad allokering kvv'!$B$1:$AF$1,0),FALSE)),VLOOKUP($B171,'Allokerad kvv'!$B$2:$AV$700,MATCH(M$1,'Allokerad kvv'!$B$1:$AV$1,0),FALSE),VLOOKUP($B171,'Justerad allokering kvv'!$B$1:$AG$700,MATCH(M$1,'Justerad allokering kvv'!$B$1:$AF$1,0),FALSE)))</f>
        <v>0</v>
      </c>
      <c r="N171">
        <f>IF($B171=" ","",IF(ISERROR(1/VLOOKUP($B171,'Justerad allokering kvv'!$B$1:$AG$700,MATCH(N$1,'Justerad allokering kvv'!$B$1:$AF$1,0),FALSE)),VLOOKUP($B171,'Allokerad kvv'!$B$2:$AV$700,MATCH(N$1,'Allokerad kvv'!$B$1:$AV$1,0),FALSE),VLOOKUP($B171,'Justerad allokering kvv'!$B$1:$AG$700,MATCH(N$1,'Justerad allokering kvv'!$B$1:$AF$1,0),FALSE)))</f>
        <v>0</v>
      </c>
      <c r="O171">
        <f>IF($B171=" ","",IF(ISERROR(1/VLOOKUP($B171,'Justerad allokering kvv'!$B$1:$AG$700,MATCH(O$1,'Justerad allokering kvv'!$B$1:$AF$1,0),FALSE)),VLOOKUP($B171,'Allokerad kvv'!$B$2:$AV$700,MATCH(O$1,'Allokerad kvv'!$B$1:$AV$1,0),FALSE),VLOOKUP($B171,'Justerad allokering kvv'!$B$1:$AG$700,MATCH(O$1,'Justerad allokering kvv'!$B$1:$AF$1,0),FALSE)))</f>
        <v>0</v>
      </c>
      <c r="P171">
        <f>IF($B171=" ","",IF(ISERROR(1/VLOOKUP($B171,'Justerad allokering kvv'!$B$1:$AG$700,MATCH(P$1,'Justerad allokering kvv'!$B$1:$AF$1,0),FALSE)),VLOOKUP($B171,'Allokerad kvv'!$B$2:$AV$700,MATCH(P$1,'Allokerad kvv'!$B$1:$AV$1,0),FALSE),VLOOKUP($B171,'Justerad allokering kvv'!$B$1:$AG$700,MATCH(P$1,'Justerad allokering kvv'!$B$1:$AF$1,0),FALSE)))</f>
        <v>0</v>
      </c>
      <c r="Q171">
        <f>IF($B171=" ","",IF(ISERROR(1/VLOOKUP($B171,'Justerad allokering kvv'!$B$1:$AG$700,MATCH(Q$1,'Justerad allokering kvv'!$B$1:$AF$1,0),FALSE)),VLOOKUP($B171,'Allokerad kvv'!$B$2:$AV$700,MATCH(Q$1,'Allokerad kvv'!$B$1:$AV$1,0),FALSE),VLOOKUP($B171,'Justerad allokering kvv'!$B$1:$AG$700,MATCH(Q$1,'Justerad allokering kvv'!$B$1:$AF$1,0),FALSE)))</f>
        <v>0</v>
      </c>
      <c r="R171">
        <f>IF($B171=" ","",IF(ISERROR(1/VLOOKUP($B171,'Justerad allokering kvv'!$B$1:$AG$700,MATCH(R$1,'Justerad allokering kvv'!$B$1:$AF$1,0),FALSE)),VLOOKUP($B171,'Allokerad kvv'!$B$2:$AV$700,MATCH(R$1,'Allokerad kvv'!$B$1:$AV$1,0),FALSE),VLOOKUP($B171,'Justerad allokering kvv'!$B$1:$AG$700,MATCH(R$1,'Justerad allokering kvv'!$B$1:$AF$1,0),FALSE)))</f>
        <v>3.7277</v>
      </c>
      <c r="S171">
        <f>IF($B171=" ","",IF(ISERROR(1/VLOOKUP($B171,'Justerad allokering kvv'!$B$1:$AG$700,MATCH(S$1,'Justerad allokering kvv'!$B$1:$AF$1,0),FALSE)),VLOOKUP($B171,'Allokerad kvv'!$B$2:$AV$700,MATCH(S$1,'Allokerad kvv'!$B$1:$AV$1,0),FALSE),VLOOKUP($B171,'Justerad allokering kvv'!$B$1:$AG$700,MATCH(S$1,'Justerad allokering kvv'!$B$1:$AF$1,0),FALSE)))</f>
        <v>0</v>
      </c>
      <c r="T171">
        <f>IF($B171=" ","",IF(ISERROR(1/VLOOKUP($B171,'Justerad allokering kvv'!$B$1:$AG$700,MATCH(T$1,'Justerad allokering kvv'!$B$1:$AF$1,0),FALSE)),VLOOKUP($B171,'Allokerad kvv'!$B$2:$AV$700,MATCH(T$1,'Allokerad kvv'!$B$1:$AV$1,0),FALSE),VLOOKUP($B171,'Justerad allokering kvv'!$B$1:$AG$700,MATCH(T$1,'Justerad allokering kvv'!$B$1:$AF$1,0),FALSE)))</f>
        <v>0</v>
      </c>
      <c r="U171">
        <f>IF($B171=" ","",IF(ISERROR(1/VLOOKUP($B171,'Justerad allokering kvv'!$B$1:$AG$700,MATCH(U$1,'Justerad allokering kvv'!$B$1:$AF$1,0),FALSE)),VLOOKUP($B171,'Allokerad kvv'!$B$2:$AV$700,MATCH(U$1,'Allokerad kvv'!$B$1:$AV$1,0),FALSE),VLOOKUP($B171,'Justerad allokering kvv'!$B$1:$AG$700,MATCH(U$1,'Justerad allokering kvv'!$B$1:$AF$1,0),FALSE)))</f>
        <v>0</v>
      </c>
      <c r="V171">
        <f>IF($B171=" ","",IF(ISERROR(1/VLOOKUP($B171,'Justerad allokering kvv'!$B$1:$AG$700,MATCH(V$1,'Justerad allokering kvv'!$B$1:$AF$1,0),FALSE)),VLOOKUP($B171,'Allokerad kvv'!$B$2:$AV$700,MATCH(V$1,'Allokerad kvv'!$B$1:$AV$1,0),FALSE),VLOOKUP($B171,'Justerad allokering kvv'!$B$1:$AG$700,MATCH(V$1,'Justerad allokering kvv'!$B$1:$AF$1,0),FALSE)))</f>
        <v>0</v>
      </c>
      <c r="W171">
        <f>IF($B171=" ","",IF(ISERROR(1/VLOOKUP($B171,'Justerad allokering kvv'!$B$1:$AG$700,MATCH(W$1,'Justerad allokering kvv'!$B$1:$AF$1,0),FALSE)),VLOOKUP($B171,'Allokerad kvv'!$B$2:$AV$700,MATCH(W$1,'Allokerad kvv'!$B$1:$AV$1,0),FALSE),VLOOKUP($B171,'Justerad allokering kvv'!$B$1:$AG$700,MATCH(W$1,'Justerad allokering kvv'!$B$1:$AF$1,0),FALSE)))</f>
        <v>0</v>
      </c>
      <c r="X171">
        <f>IF($B171=" ","",IF(ISERROR(1/VLOOKUP($B171,'Justerad allokering kvv'!$B$1:$AG$700,MATCH(X$1,'Justerad allokering kvv'!$B$1:$AF$1,0),FALSE)),VLOOKUP($B171,'Allokerad kvv'!$B$2:$AV$700,MATCH(X$1,'Allokerad kvv'!$B$1:$AV$1,0),FALSE),VLOOKUP($B171,'Justerad allokering kvv'!$B$1:$AG$700,MATCH(X$1,'Justerad allokering kvv'!$B$1:$AF$1,0),FALSE)))</f>
        <v>0</v>
      </c>
      <c r="Y171">
        <f>IF($B171=" ","",IF(ISERROR(1/VLOOKUP($B171,'Justerad allokering kvv'!$B$1:$AG$700,MATCH(Y$1,'Justerad allokering kvv'!$B$1:$AF$1,0),FALSE)),VLOOKUP($B171,'Allokerad kvv'!$B$2:$AV$700,MATCH(Y$1,'Allokerad kvv'!$B$1:$AV$1,0),FALSE),VLOOKUP($B171,'Justerad allokering kvv'!$B$1:$AG$700,MATCH(Y$1,'Justerad allokering kvv'!$B$1:$AF$1,0),FALSE)))</f>
        <v>0</v>
      </c>
      <c r="AB171">
        <f>IFERROR(VLOOKUP($B171,Kraftvärmeprod!$B$1:$AO$424,MATCH("Tillförd energi från rökgaskondensering (GWh)",Kraftvärmeprod!$B$1:$AG$1,0),FALSE)/1,0)</f>
        <v>15.9</v>
      </c>
      <c r="AE171" s="122">
        <f t="shared" si="8"/>
        <v>143.024449</v>
      </c>
      <c r="AG171">
        <f t="shared" si="9"/>
        <v>139.29674900000001</v>
      </c>
      <c r="AH171">
        <f t="shared" si="10"/>
        <v>123.396749</v>
      </c>
      <c r="AI171">
        <f>IF(AH171=0,"",AH171/VLOOKUP(B171,Kraftvärmeprod!$B$1:$BC$480,MATCH("Summa tillförd energi exklusive rökgaskondensering",Kraftvärmeprod!$B$1:$BC$1,0),FALSE))</f>
        <v>0.57883558572293026</v>
      </c>
      <c r="AK171">
        <f t="shared" si="11"/>
        <v>29.714200000000002</v>
      </c>
    </row>
    <row r="172" spans="1:37" x14ac:dyDescent="0.25">
      <c r="A172" s="2" t="s">
        <v>277</v>
      </c>
      <c r="B172" s="2" t="s">
        <v>278</v>
      </c>
      <c r="C172">
        <f>IF($B172=" ","",IF(ISERROR(1/VLOOKUP($B172,'Justerad allokering kvv'!$B$1:$AG$700,MATCH(C$1,'Justerad allokering kvv'!$B$1:$AF$1,0),FALSE)),VLOOKUP($B172,'Allokerad kvv'!$B$2:$AV$700,MATCH(C$1,'Allokerad kvv'!$B$1:$AV$1,0),FALSE),VLOOKUP($B172,'Justerad allokering kvv'!$B$1:$AG$700,MATCH(C$1,'Justerad allokering kvv'!$B$1:$AF$1,0),FALSE)))</f>
        <v>0</v>
      </c>
      <c r="D172">
        <f>IF($B172=" ","",IF(ISERROR(1/VLOOKUP($B172,'Justerad allokering kvv'!$B$1:$AG$700,MATCH(D$1,'Justerad allokering kvv'!$B$1:$AF$1,0),FALSE)),VLOOKUP($B172,'Allokerad kvv'!$B$2:$AV$700,MATCH(D$1,'Allokerad kvv'!$B$1:$AV$1,0),FALSE),VLOOKUP($B172,'Justerad allokering kvv'!$B$1:$AG$700,MATCH(D$1,'Justerad allokering kvv'!$B$1:$AF$1,0),FALSE)))</f>
        <v>0</v>
      </c>
      <c r="E172">
        <f>IF($B172=" ","",IF(ISERROR(1/VLOOKUP($B172,'Justerad allokering kvv'!$B$1:$AG$700,MATCH(E$1,'Justerad allokering kvv'!$B$1:$AF$1,0),FALSE)),VLOOKUP($B172,'Allokerad kvv'!$B$2:$AV$700,MATCH(E$1,'Allokerad kvv'!$B$1:$AV$1,0),FALSE),VLOOKUP($B172,'Justerad allokering kvv'!$B$1:$AG$700,MATCH(E$1,'Justerad allokering kvv'!$B$1:$AF$1,0),FALSE)))</f>
        <v>0</v>
      </c>
      <c r="F172">
        <f>IF($B172=" ","",IF(ISERROR(1/VLOOKUP($B172,'Justerad allokering kvv'!$B$1:$AG$700,MATCH(F$1,'Justerad allokering kvv'!$B$1:$AF$1,0),FALSE)),VLOOKUP($B172,'Allokerad kvv'!$B$2:$AV$700,MATCH(F$1,'Allokerad kvv'!$B$1:$AV$1,0),FALSE),VLOOKUP($B172,'Justerad allokering kvv'!$B$1:$AG$700,MATCH(F$1,'Justerad allokering kvv'!$B$1:$AF$1,0),FALSE)))</f>
        <v>0</v>
      </c>
      <c r="G172">
        <f>IF($B172=" ","",IF(ISERROR(1/VLOOKUP($B172,'Justerad allokering kvv'!$B$1:$AG$700,MATCH(G$1,'Justerad allokering kvv'!$B$1:$AF$1,0),FALSE)),VLOOKUP($B172,'Allokerad kvv'!$B$2:$AV$700,MATCH(G$1,'Allokerad kvv'!$B$1:$AV$1,0),FALSE),VLOOKUP($B172,'Justerad allokering kvv'!$B$1:$AG$700,MATCH(G$1,'Justerad allokering kvv'!$B$1:$AF$1,0),FALSE)))</f>
        <v>0</v>
      </c>
      <c r="H172">
        <f>IF($B172=" ","",IF(ISERROR(1/VLOOKUP($B172,'Justerad allokering kvv'!$B$1:$AG$700,MATCH(H$1,'Justerad allokering kvv'!$B$1:$AF$1,0),FALSE)),VLOOKUP($B172,'Allokerad kvv'!$B$2:$AV$700,MATCH(H$1,'Allokerad kvv'!$B$1:$AV$1,0),FALSE),VLOOKUP($B172,'Justerad allokering kvv'!$B$1:$AG$700,MATCH(H$1,'Justerad allokering kvv'!$B$1:$AF$1,0),FALSE)))</f>
        <v>0</v>
      </c>
      <c r="I172">
        <f>IF($B172=" ","",IF(ISERROR(1/VLOOKUP($B172,'Justerad allokering kvv'!$B$1:$AG$700,MATCH(I$1,'Justerad allokering kvv'!$B$1:$AF$1,0),FALSE)),VLOOKUP($B172,'Allokerad kvv'!$B$2:$AV$700,MATCH(I$1,'Allokerad kvv'!$B$1:$AV$1,0),FALSE),VLOOKUP($B172,'Justerad allokering kvv'!$B$1:$AG$700,MATCH(I$1,'Justerad allokering kvv'!$B$1:$AF$1,0),FALSE)))</f>
        <v>0</v>
      </c>
      <c r="J172">
        <f>IF($B172=" ","",IF(ISERROR(1/VLOOKUP($B172,'Justerad allokering kvv'!$B$1:$AG$700,MATCH(J$1,'Justerad allokering kvv'!$B$1:$AF$1,0),FALSE)),VLOOKUP($B172,'Allokerad kvv'!$B$2:$AV$700,MATCH(J$1,'Allokerad kvv'!$B$1:$AV$1,0),FALSE),VLOOKUP($B172,'Justerad allokering kvv'!$B$1:$AG$700,MATCH(J$1,'Justerad allokering kvv'!$B$1:$AF$1,0),FALSE)))</f>
        <v>0</v>
      </c>
      <c r="K172">
        <f>IF($B172=" ","",IF(ISERROR(1/VLOOKUP($B172,'Justerad allokering kvv'!$B$1:$AG$700,MATCH(K$1,'Justerad allokering kvv'!$B$1:$AF$1,0),FALSE)),VLOOKUP($B172,'Allokerad kvv'!$B$2:$AV$700,MATCH(K$1,'Allokerad kvv'!$B$1:$AV$1,0),FALSE),VLOOKUP($B172,'Justerad allokering kvv'!$B$1:$AG$700,MATCH(K$1,'Justerad allokering kvv'!$B$1:$AF$1,0),FALSE)))</f>
        <v>0</v>
      </c>
      <c r="L172">
        <f>IF($B172=" ","",IF(ISERROR(1/VLOOKUP($B172,'Justerad allokering kvv'!$B$1:$AG$700,MATCH(L$1,'Justerad allokering kvv'!$B$1:$AF$1,0),FALSE)),VLOOKUP($B172,'Allokerad kvv'!$B$2:$AV$700,MATCH(L$1,'Allokerad kvv'!$B$1:$AV$1,0),FALSE),VLOOKUP($B172,'Justerad allokering kvv'!$B$1:$AG$700,MATCH(L$1,'Justerad allokering kvv'!$B$1:$AF$1,0),FALSE)))</f>
        <v>0</v>
      </c>
      <c r="M172">
        <f>IF($B172=" ","",IF(ISERROR(1/VLOOKUP($B172,'Justerad allokering kvv'!$B$1:$AG$700,MATCH(M$1,'Justerad allokering kvv'!$B$1:$AF$1,0),FALSE)),VLOOKUP($B172,'Allokerad kvv'!$B$2:$AV$700,MATCH(M$1,'Allokerad kvv'!$B$1:$AV$1,0),FALSE),VLOOKUP($B172,'Justerad allokering kvv'!$B$1:$AG$700,MATCH(M$1,'Justerad allokering kvv'!$B$1:$AF$1,0),FALSE)))</f>
        <v>0</v>
      </c>
      <c r="N172">
        <f>IF($B172=" ","",IF(ISERROR(1/VLOOKUP($B172,'Justerad allokering kvv'!$B$1:$AG$700,MATCH(N$1,'Justerad allokering kvv'!$B$1:$AF$1,0),FALSE)),VLOOKUP($B172,'Allokerad kvv'!$B$2:$AV$700,MATCH(N$1,'Allokerad kvv'!$B$1:$AV$1,0),FALSE),VLOOKUP($B172,'Justerad allokering kvv'!$B$1:$AG$700,MATCH(N$1,'Justerad allokering kvv'!$B$1:$AF$1,0),FALSE)))</f>
        <v>0</v>
      </c>
      <c r="O172">
        <f>IF($B172=" ","",IF(ISERROR(1/VLOOKUP($B172,'Justerad allokering kvv'!$B$1:$AG$700,MATCH(O$1,'Justerad allokering kvv'!$B$1:$AF$1,0),FALSE)),VLOOKUP($B172,'Allokerad kvv'!$B$2:$AV$700,MATCH(O$1,'Allokerad kvv'!$B$1:$AV$1,0),FALSE),VLOOKUP($B172,'Justerad allokering kvv'!$B$1:$AG$700,MATCH(O$1,'Justerad allokering kvv'!$B$1:$AF$1,0),FALSE)))</f>
        <v>0</v>
      </c>
      <c r="P172">
        <f>IF($B172=" ","",IF(ISERROR(1/VLOOKUP($B172,'Justerad allokering kvv'!$B$1:$AG$700,MATCH(P$1,'Justerad allokering kvv'!$B$1:$AF$1,0),FALSE)),VLOOKUP($B172,'Allokerad kvv'!$B$2:$AV$700,MATCH(P$1,'Allokerad kvv'!$B$1:$AV$1,0),FALSE),VLOOKUP($B172,'Justerad allokering kvv'!$B$1:$AG$700,MATCH(P$1,'Justerad allokering kvv'!$B$1:$AF$1,0),FALSE)))</f>
        <v>0</v>
      </c>
      <c r="Q172">
        <f>IF($B172=" ","",IF(ISERROR(1/VLOOKUP($B172,'Justerad allokering kvv'!$B$1:$AG$700,MATCH(Q$1,'Justerad allokering kvv'!$B$1:$AF$1,0),FALSE)),VLOOKUP($B172,'Allokerad kvv'!$B$2:$AV$700,MATCH(Q$1,'Allokerad kvv'!$B$1:$AV$1,0),FALSE),VLOOKUP($B172,'Justerad allokering kvv'!$B$1:$AG$700,MATCH(Q$1,'Justerad allokering kvv'!$B$1:$AF$1,0),FALSE)))</f>
        <v>0</v>
      </c>
      <c r="R172">
        <f>IF($B172=" ","",IF(ISERROR(1/VLOOKUP($B172,'Justerad allokering kvv'!$B$1:$AG$700,MATCH(R$1,'Justerad allokering kvv'!$B$1:$AF$1,0),FALSE)),VLOOKUP($B172,'Allokerad kvv'!$B$2:$AV$700,MATCH(R$1,'Allokerad kvv'!$B$1:$AV$1,0),FALSE),VLOOKUP($B172,'Justerad allokering kvv'!$B$1:$AG$700,MATCH(R$1,'Justerad allokering kvv'!$B$1:$AF$1,0),FALSE)))</f>
        <v>0</v>
      </c>
      <c r="S172">
        <f>IF($B172=" ","",IF(ISERROR(1/VLOOKUP($B172,'Justerad allokering kvv'!$B$1:$AG$700,MATCH(S$1,'Justerad allokering kvv'!$B$1:$AF$1,0),FALSE)),VLOOKUP($B172,'Allokerad kvv'!$B$2:$AV$700,MATCH(S$1,'Allokerad kvv'!$B$1:$AV$1,0),FALSE),VLOOKUP($B172,'Justerad allokering kvv'!$B$1:$AG$700,MATCH(S$1,'Justerad allokering kvv'!$B$1:$AF$1,0),FALSE)))</f>
        <v>0</v>
      </c>
      <c r="T172">
        <f>IF($B172=" ","",IF(ISERROR(1/VLOOKUP($B172,'Justerad allokering kvv'!$B$1:$AG$700,MATCH(T$1,'Justerad allokering kvv'!$B$1:$AF$1,0),FALSE)),VLOOKUP($B172,'Allokerad kvv'!$B$2:$AV$700,MATCH(T$1,'Allokerad kvv'!$B$1:$AV$1,0),FALSE),VLOOKUP($B172,'Justerad allokering kvv'!$B$1:$AG$700,MATCH(T$1,'Justerad allokering kvv'!$B$1:$AF$1,0),FALSE)))</f>
        <v>0</v>
      </c>
      <c r="U172">
        <f>IF($B172=" ","",IF(ISERROR(1/VLOOKUP($B172,'Justerad allokering kvv'!$B$1:$AG$700,MATCH(U$1,'Justerad allokering kvv'!$B$1:$AF$1,0),FALSE)),VLOOKUP($B172,'Allokerad kvv'!$B$2:$AV$700,MATCH(U$1,'Allokerad kvv'!$B$1:$AV$1,0),FALSE),VLOOKUP($B172,'Justerad allokering kvv'!$B$1:$AG$700,MATCH(U$1,'Justerad allokering kvv'!$B$1:$AF$1,0),FALSE)))</f>
        <v>0</v>
      </c>
      <c r="V172">
        <f>IF($B172=" ","",IF(ISERROR(1/VLOOKUP($B172,'Justerad allokering kvv'!$B$1:$AG$700,MATCH(V$1,'Justerad allokering kvv'!$B$1:$AF$1,0),FALSE)),VLOOKUP($B172,'Allokerad kvv'!$B$2:$AV$700,MATCH(V$1,'Allokerad kvv'!$B$1:$AV$1,0),FALSE),VLOOKUP($B172,'Justerad allokering kvv'!$B$1:$AG$700,MATCH(V$1,'Justerad allokering kvv'!$B$1:$AF$1,0),FALSE)))</f>
        <v>0</v>
      </c>
      <c r="W172">
        <f>IF($B172=" ","",IF(ISERROR(1/VLOOKUP($B172,'Justerad allokering kvv'!$B$1:$AG$700,MATCH(W$1,'Justerad allokering kvv'!$B$1:$AF$1,0),FALSE)),VLOOKUP($B172,'Allokerad kvv'!$B$2:$AV$700,MATCH(W$1,'Allokerad kvv'!$B$1:$AV$1,0),FALSE),VLOOKUP($B172,'Justerad allokering kvv'!$B$1:$AG$700,MATCH(W$1,'Justerad allokering kvv'!$B$1:$AF$1,0),FALSE)))</f>
        <v>0</v>
      </c>
      <c r="X172">
        <f>IF($B172=" ","",IF(ISERROR(1/VLOOKUP($B172,'Justerad allokering kvv'!$B$1:$AG$700,MATCH(X$1,'Justerad allokering kvv'!$B$1:$AF$1,0),FALSE)),VLOOKUP($B172,'Allokerad kvv'!$B$2:$AV$700,MATCH(X$1,'Allokerad kvv'!$B$1:$AV$1,0),FALSE),VLOOKUP($B172,'Justerad allokering kvv'!$B$1:$AG$700,MATCH(X$1,'Justerad allokering kvv'!$B$1:$AF$1,0),FALSE)))</f>
        <v>0</v>
      </c>
      <c r="Y172">
        <f>IF($B172=" ","",IF(ISERROR(1/VLOOKUP($B172,'Justerad allokering kvv'!$B$1:$AG$700,MATCH(Y$1,'Justerad allokering kvv'!$B$1:$AF$1,0),FALSE)),VLOOKUP($B172,'Allokerad kvv'!$B$2:$AV$700,MATCH(Y$1,'Allokerad kvv'!$B$1:$AV$1,0),FALSE),VLOOKUP($B172,'Justerad allokering kvv'!$B$1:$AG$700,MATCH(Y$1,'Justerad allokering kvv'!$B$1:$AF$1,0),FALSE)))</f>
        <v>0</v>
      </c>
      <c r="AB172">
        <f>IFERROR(VLOOKUP($B172,Kraftvärmeprod!$B$1:$AO$424,MATCH("Tillförd energi från rökgaskondensering (GWh)",Kraftvärmeprod!$B$1:$AG$1,0),FALSE)/1,0)</f>
        <v>0</v>
      </c>
      <c r="AE172" s="122">
        <f t="shared" si="8"/>
        <v>0</v>
      </c>
      <c r="AG172">
        <f t="shared" si="9"/>
        <v>0</v>
      </c>
      <c r="AH172">
        <f t="shared" si="10"/>
        <v>0</v>
      </c>
      <c r="AI172" t="str">
        <f>IF(AH172=0,"",AH172/VLOOKUP(B172,Kraftvärmeprod!$B$1:$BC$480,MATCH("Summa tillförd energi exklusive rökgaskondensering",Kraftvärmeprod!$B$1:$BC$1,0),FALSE))</f>
        <v/>
      </c>
      <c r="AK172">
        <f t="shared" si="11"/>
        <v>0</v>
      </c>
    </row>
    <row r="173" spans="1:37" x14ac:dyDescent="0.25">
      <c r="A173" s="2" t="s">
        <v>277</v>
      </c>
      <c r="B173" s="2" t="s">
        <v>279</v>
      </c>
      <c r="C173">
        <f>IF($B173=" ","",IF(ISERROR(1/VLOOKUP($B173,'Justerad allokering kvv'!$B$1:$AG$700,MATCH(C$1,'Justerad allokering kvv'!$B$1:$AF$1,0),FALSE)),VLOOKUP($B173,'Allokerad kvv'!$B$2:$AV$700,MATCH(C$1,'Allokerad kvv'!$B$1:$AV$1,0),FALSE),VLOOKUP($B173,'Justerad allokering kvv'!$B$1:$AG$700,MATCH(C$1,'Justerad allokering kvv'!$B$1:$AF$1,0),FALSE)))</f>
        <v>0</v>
      </c>
      <c r="D173">
        <f>IF($B173=" ","",IF(ISERROR(1/VLOOKUP($B173,'Justerad allokering kvv'!$B$1:$AG$700,MATCH(D$1,'Justerad allokering kvv'!$B$1:$AF$1,0),FALSE)),VLOOKUP($B173,'Allokerad kvv'!$B$2:$AV$700,MATCH(D$1,'Allokerad kvv'!$B$1:$AV$1,0),FALSE),VLOOKUP($B173,'Justerad allokering kvv'!$B$1:$AG$700,MATCH(D$1,'Justerad allokering kvv'!$B$1:$AF$1,0),FALSE)))</f>
        <v>0</v>
      </c>
      <c r="E173">
        <f>IF($B173=" ","",IF(ISERROR(1/VLOOKUP($B173,'Justerad allokering kvv'!$B$1:$AG$700,MATCH(E$1,'Justerad allokering kvv'!$B$1:$AF$1,0),FALSE)),VLOOKUP($B173,'Allokerad kvv'!$B$2:$AV$700,MATCH(E$1,'Allokerad kvv'!$B$1:$AV$1,0),FALSE),VLOOKUP($B173,'Justerad allokering kvv'!$B$1:$AG$700,MATCH(E$1,'Justerad allokering kvv'!$B$1:$AF$1,0),FALSE)))</f>
        <v>0</v>
      </c>
      <c r="F173">
        <f>IF($B173=" ","",IF(ISERROR(1/VLOOKUP($B173,'Justerad allokering kvv'!$B$1:$AG$700,MATCH(F$1,'Justerad allokering kvv'!$B$1:$AF$1,0),FALSE)),VLOOKUP($B173,'Allokerad kvv'!$B$2:$AV$700,MATCH(F$1,'Allokerad kvv'!$B$1:$AV$1,0),FALSE),VLOOKUP($B173,'Justerad allokering kvv'!$B$1:$AG$700,MATCH(F$1,'Justerad allokering kvv'!$B$1:$AF$1,0),FALSE)))</f>
        <v>0</v>
      </c>
      <c r="G173">
        <f>IF($B173=" ","",IF(ISERROR(1/VLOOKUP($B173,'Justerad allokering kvv'!$B$1:$AG$700,MATCH(G$1,'Justerad allokering kvv'!$B$1:$AF$1,0),FALSE)),VLOOKUP($B173,'Allokerad kvv'!$B$2:$AV$700,MATCH(G$1,'Allokerad kvv'!$B$1:$AV$1,0),FALSE),VLOOKUP($B173,'Justerad allokering kvv'!$B$1:$AG$700,MATCH(G$1,'Justerad allokering kvv'!$B$1:$AF$1,0),FALSE)))</f>
        <v>0</v>
      </c>
      <c r="H173">
        <f>IF($B173=" ","",IF(ISERROR(1/VLOOKUP($B173,'Justerad allokering kvv'!$B$1:$AG$700,MATCH(H$1,'Justerad allokering kvv'!$B$1:$AF$1,0),FALSE)),VLOOKUP($B173,'Allokerad kvv'!$B$2:$AV$700,MATCH(H$1,'Allokerad kvv'!$B$1:$AV$1,0),FALSE),VLOOKUP($B173,'Justerad allokering kvv'!$B$1:$AG$700,MATCH(H$1,'Justerad allokering kvv'!$B$1:$AF$1,0),FALSE)))</f>
        <v>0</v>
      </c>
      <c r="I173">
        <f>IF($B173=" ","",IF(ISERROR(1/VLOOKUP($B173,'Justerad allokering kvv'!$B$1:$AG$700,MATCH(I$1,'Justerad allokering kvv'!$B$1:$AF$1,0),FALSE)),VLOOKUP($B173,'Allokerad kvv'!$B$2:$AV$700,MATCH(I$1,'Allokerad kvv'!$B$1:$AV$1,0),FALSE),VLOOKUP($B173,'Justerad allokering kvv'!$B$1:$AG$700,MATCH(I$1,'Justerad allokering kvv'!$B$1:$AF$1,0),FALSE)))</f>
        <v>0</v>
      </c>
      <c r="J173">
        <f>IF($B173=" ","",IF(ISERROR(1/VLOOKUP($B173,'Justerad allokering kvv'!$B$1:$AG$700,MATCH(J$1,'Justerad allokering kvv'!$B$1:$AF$1,0),FALSE)),VLOOKUP($B173,'Allokerad kvv'!$B$2:$AV$700,MATCH(J$1,'Allokerad kvv'!$B$1:$AV$1,0),FALSE),VLOOKUP($B173,'Justerad allokering kvv'!$B$1:$AG$700,MATCH(J$1,'Justerad allokering kvv'!$B$1:$AF$1,0),FALSE)))</f>
        <v>0</v>
      </c>
      <c r="K173">
        <f>IF($B173=" ","",IF(ISERROR(1/VLOOKUP($B173,'Justerad allokering kvv'!$B$1:$AG$700,MATCH(K$1,'Justerad allokering kvv'!$B$1:$AF$1,0),FALSE)),VLOOKUP($B173,'Allokerad kvv'!$B$2:$AV$700,MATCH(K$1,'Allokerad kvv'!$B$1:$AV$1,0),FALSE),VLOOKUP($B173,'Justerad allokering kvv'!$B$1:$AG$700,MATCH(K$1,'Justerad allokering kvv'!$B$1:$AF$1,0),FALSE)))</f>
        <v>0</v>
      </c>
      <c r="L173">
        <f>IF($B173=" ","",IF(ISERROR(1/VLOOKUP($B173,'Justerad allokering kvv'!$B$1:$AG$700,MATCH(L$1,'Justerad allokering kvv'!$B$1:$AF$1,0),FALSE)),VLOOKUP($B173,'Allokerad kvv'!$B$2:$AV$700,MATCH(L$1,'Allokerad kvv'!$B$1:$AV$1,0),FALSE),VLOOKUP($B173,'Justerad allokering kvv'!$B$1:$AG$700,MATCH(L$1,'Justerad allokering kvv'!$B$1:$AF$1,0),FALSE)))</f>
        <v>0</v>
      </c>
      <c r="M173">
        <f>IF($B173=" ","",IF(ISERROR(1/VLOOKUP($B173,'Justerad allokering kvv'!$B$1:$AG$700,MATCH(M$1,'Justerad allokering kvv'!$B$1:$AF$1,0),FALSE)),VLOOKUP($B173,'Allokerad kvv'!$B$2:$AV$700,MATCH(M$1,'Allokerad kvv'!$B$1:$AV$1,0),FALSE),VLOOKUP($B173,'Justerad allokering kvv'!$B$1:$AG$700,MATCH(M$1,'Justerad allokering kvv'!$B$1:$AF$1,0),FALSE)))</f>
        <v>0</v>
      </c>
      <c r="N173">
        <f>IF($B173=" ","",IF(ISERROR(1/VLOOKUP($B173,'Justerad allokering kvv'!$B$1:$AG$700,MATCH(N$1,'Justerad allokering kvv'!$B$1:$AF$1,0),FALSE)),VLOOKUP($B173,'Allokerad kvv'!$B$2:$AV$700,MATCH(N$1,'Allokerad kvv'!$B$1:$AV$1,0),FALSE),VLOOKUP($B173,'Justerad allokering kvv'!$B$1:$AG$700,MATCH(N$1,'Justerad allokering kvv'!$B$1:$AF$1,0),FALSE)))</f>
        <v>0</v>
      </c>
      <c r="O173">
        <f>IF($B173=" ","",IF(ISERROR(1/VLOOKUP($B173,'Justerad allokering kvv'!$B$1:$AG$700,MATCH(O$1,'Justerad allokering kvv'!$B$1:$AF$1,0),FALSE)),VLOOKUP($B173,'Allokerad kvv'!$B$2:$AV$700,MATCH(O$1,'Allokerad kvv'!$B$1:$AV$1,0),FALSE),VLOOKUP($B173,'Justerad allokering kvv'!$B$1:$AG$700,MATCH(O$1,'Justerad allokering kvv'!$B$1:$AF$1,0),FALSE)))</f>
        <v>0</v>
      </c>
      <c r="P173">
        <f>IF($B173=" ","",IF(ISERROR(1/VLOOKUP($B173,'Justerad allokering kvv'!$B$1:$AG$700,MATCH(P$1,'Justerad allokering kvv'!$B$1:$AF$1,0),FALSE)),VLOOKUP($B173,'Allokerad kvv'!$B$2:$AV$700,MATCH(P$1,'Allokerad kvv'!$B$1:$AV$1,0),FALSE),VLOOKUP($B173,'Justerad allokering kvv'!$B$1:$AG$700,MATCH(P$1,'Justerad allokering kvv'!$B$1:$AF$1,0),FALSE)))</f>
        <v>0</v>
      </c>
      <c r="Q173">
        <f>IF($B173=" ","",IF(ISERROR(1/VLOOKUP($B173,'Justerad allokering kvv'!$B$1:$AG$700,MATCH(Q$1,'Justerad allokering kvv'!$B$1:$AF$1,0),FALSE)),VLOOKUP($B173,'Allokerad kvv'!$B$2:$AV$700,MATCH(Q$1,'Allokerad kvv'!$B$1:$AV$1,0),FALSE),VLOOKUP($B173,'Justerad allokering kvv'!$B$1:$AG$700,MATCH(Q$1,'Justerad allokering kvv'!$B$1:$AF$1,0),FALSE)))</f>
        <v>0</v>
      </c>
      <c r="R173">
        <f>IF($B173=" ","",IF(ISERROR(1/VLOOKUP($B173,'Justerad allokering kvv'!$B$1:$AG$700,MATCH(R$1,'Justerad allokering kvv'!$B$1:$AF$1,0),FALSE)),VLOOKUP($B173,'Allokerad kvv'!$B$2:$AV$700,MATCH(R$1,'Allokerad kvv'!$B$1:$AV$1,0),FALSE),VLOOKUP($B173,'Justerad allokering kvv'!$B$1:$AG$700,MATCH(R$1,'Justerad allokering kvv'!$B$1:$AF$1,0),FALSE)))</f>
        <v>0</v>
      </c>
      <c r="S173">
        <f>IF($B173=" ","",IF(ISERROR(1/VLOOKUP($B173,'Justerad allokering kvv'!$B$1:$AG$700,MATCH(S$1,'Justerad allokering kvv'!$B$1:$AF$1,0),FALSE)),VLOOKUP($B173,'Allokerad kvv'!$B$2:$AV$700,MATCH(S$1,'Allokerad kvv'!$B$1:$AV$1,0),FALSE),VLOOKUP($B173,'Justerad allokering kvv'!$B$1:$AG$700,MATCH(S$1,'Justerad allokering kvv'!$B$1:$AF$1,0),FALSE)))</f>
        <v>0</v>
      </c>
      <c r="T173">
        <f>IF($B173=" ","",IF(ISERROR(1/VLOOKUP($B173,'Justerad allokering kvv'!$B$1:$AG$700,MATCH(T$1,'Justerad allokering kvv'!$B$1:$AF$1,0),FALSE)),VLOOKUP($B173,'Allokerad kvv'!$B$2:$AV$700,MATCH(T$1,'Allokerad kvv'!$B$1:$AV$1,0),FALSE),VLOOKUP($B173,'Justerad allokering kvv'!$B$1:$AG$700,MATCH(T$1,'Justerad allokering kvv'!$B$1:$AF$1,0),FALSE)))</f>
        <v>0</v>
      </c>
      <c r="U173">
        <f>IF($B173=" ","",IF(ISERROR(1/VLOOKUP($B173,'Justerad allokering kvv'!$B$1:$AG$700,MATCH(U$1,'Justerad allokering kvv'!$B$1:$AF$1,0),FALSE)),VLOOKUP($B173,'Allokerad kvv'!$B$2:$AV$700,MATCH(U$1,'Allokerad kvv'!$B$1:$AV$1,0),FALSE),VLOOKUP($B173,'Justerad allokering kvv'!$B$1:$AG$700,MATCH(U$1,'Justerad allokering kvv'!$B$1:$AF$1,0),FALSE)))</f>
        <v>0</v>
      </c>
      <c r="V173">
        <f>IF($B173=" ","",IF(ISERROR(1/VLOOKUP($B173,'Justerad allokering kvv'!$B$1:$AG$700,MATCH(V$1,'Justerad allokering kvv'!$B$1:$AF$1,0),FALSE)),VLOOKUP($B173,'Allokerad kvv'!$B$2:$AV$700,MATCH(V$1,'Allokerad kvv'!$B$1:$AV$1,0),FALSE),VLOOKUP($B173,'Justerad allokering kvv'!$B$1:$AG$700,MATCH(V$1,'Justerad allokering kvv'!$B$1:$AF$1,0),FALSE)))</f>
        <v>0</v>
      </c>
      <c r="W173">
        <f>IF($B173=" ","",IF(ISERROR(1/VLOOKUP($B173,'Justerad allokering kvv'!$B$1:$AG$700,MATCH(W$1,'Justerad allokering kvv'!$B$1:$AF$1,0),FALSE)),VLOOKUP($B173,'Allokerad kvv'!$B$2:$AV$700,MATCH(W$1,'Allokerad kvv'!$B$1:$AV$1,0),FALSE),VLOOKUP($B173,'Justerad allokering kvv'!$B$1:$AG$700,MATCH(W$1,'Justerad allokering kvv'!$B$1:$AF$1,0),FALSE)))</f>
        <v>0</v>
      </c>
      <c r="X173">
        <f>IF($B173=" ","",IF(ISERROR(1/VLOOKUP($B173,'Justerad allokering kvv'!$B$1:$AG$700,MATCH(X$1,'Justerad allokering kvv'!$B$1:$AF$1,0),FALSE)),VLOOKUP($B173,'Allokerad kvv'!$B$2:$AV$700,MATCH(X$1,'Allokerad kvv'!$B$1:$AV$1,0),FALSE),VLOOKUP($B173,'Justerad allokering kvv'!$B$1:$AG$700,MATCH(X$1,'Justerad allokering kvv'!$B$1:$AF$1,0),FALSE)))</f>
        <v>0</v>
      </c>
      <c r="Y173">
        <f>IF($B173=" ","",IF(ISERROR(1/VLOOKUP($B173,'Justerad allokering kvv'!$B$1:$AG$700,MATCH(Y$1,'Justerad allokering kvv'!$B$1:$AF$1,0),FALSE)),VLOOKUP($B173,'Allokerad kvv'!$B$2:$AV$700,MATCH(Y$1,'Allokerad kvv'!$B$1:$AV$1,0),FALSE),VLOOKUP($B173,'Justerad allokering kvv'!$B$1:$AG$700,MATCH(Y$1,'Justerad allokering kvv'!$B$1:$AF$1,0),FALSE)))</f>
        <v>0</v>
      </c>
      <c r="AB173">
        <f>IFERROR(VLOOKUP($B173,Kraftvärmeprod!$B$1:$AO$424,MATCH("Tillförd energi från rökgaskondensering (GWh)",Kraftvärmeprod!$B$1:$AG$1,0),FALSE)/1,0)</f>
        <v>0</v>
      </c>
      <c r="AE173" s="122">
        <f t="shared" si="8"/>
        <v>0</v>
      </c>
      <c r="AG173">
        <f t="shared" si="9"/>
        <v>0</v>
      </c>
      <c r="AH173">
        <f t="shared" si="10"/>
        <v>0</v>
      </c>
      <c r="AI173" t="str">
        <f>IF(AH173=0,"",AH173/VLOOKUP(B173,Kraftvärmeprod!$B$1:$BC$480,MATCH("Summa tillförd energi exklusive rökgaskondensering",Kraftvärmeprod!$B$1:$BC$1,0),FALSE))</f>
        <v/>
      </c>
      <c r="AK173">
        <f t="shared" si="11"/>
        <v>0</v>
      </c>
    </row>
    <row r="174" spans="1:37" x14ac:dyDescent="0.25">
      <c r="A174" s="2" t="s">
        <v>277</v>
      </c>
      <c r="B174" s="2" t="s">
        <v>280</v>
      </c>
      <c r="C174">
        <f>IF($B174=" ","",IF(ISERROR(1/VLOOKUP($B174,'Justerad allokering kvv'!$B$1:$AG$700,MATCH(C$1,'Justerad allokering kvv'!$B$1:$AF$1,0),FALSE)),VLOOKUP($B174,'Allokerad kvv'!$B$2:$AV$700,MATCH(C$1,'Allokerad kvv'!$B$1:$AV$1,0),FALSE),VLOOKUP($B174,'Justerad allokering kvv'!$B$1:$AG$700,MATCH(C$1,'Justerad allokering kvv'!$B$1:$AF$1,0),FALSE)))</f>
        <v>0</v>
      </c>
      <c r="D174">
        <f>IF($B174=" ","",IF(ISERROR(1/VLOOKUP($B174,'Justerad allokering kvv'!$B$1:$AG$700,MATCH(D$1,'Justerad allokering kvv'!$B$1:$AF$1,0),FALSE)),VLOOKUP($B174,'Allokerad kvv'!$B$2:$AV$700,MATCH(D$1,'Allokerad kvv'!$B$1:$AV$1,0),FALSE),VLOOKUP($B174,'Justerad allokering kvv'!$B$1:$AG$700,MATCH(D$1,'Justerad allokering kvv'!$B$1:$AF$1,0),FALSE)))</f>
        <v>0</v>
      </c>
      <c r="E174">
        <f>IF($B174=" ","",IF(ISERROR(1/VLOOKUP($B174,'Justerad allokering kvv'!$B$1:$AG$700,MATCH(E$1,'Justerad allokering kvv'!$B$1:$AF$1,0),FALSE)),VLOOKUP($B174,'Allokerad kvv'!$B$2:$AV$700,MATCH(E$1,'Allokerad kvv'!$B$1:$AV$1,0),FALSE),VLOOKUP($B174,'Justerad allokering kvv'!$B$1:$AG$700,MATCH(E$1,'Justerad allokering kvv'!$B$1:$AF$1,0),FALSE)))</f>
        <v>0</v>
      </c>
      <c r="F174">
        <f>IF($B174=" ","",IF(ISERROR(1/VLOOKUP($B174,'Justerad allokering kvv'!$B$1:$AG$700,MATCH(F$1,'Justerad allokering kvv'!$B$1:$AF$1,0),FALSE)),VLOOKUP($B174,'Allokerad kvv'!$B$2:$AV$700,MATCH(F$1,'Allokerad kvv'!$B$1:$AV$1,0),FALSE),VLOOKUP($B174,'Justerad allokering kvv'!$B$1:$AG$700,MATCH(F$1,'Justerad allokering kvv'!$B$1:$AF$1,0),FALSE)))</f>
        <v>0</v>
      </c>
      <c r="G174">
        <f>IF($B174=" ","",IF(ISERROR(1/VLOOKUP($B174,'Justerad allokering kvv'!$B$1:$AG$700,MATCH(G$1,'Justerad allokering kvv'!$B$1:$AF$1,0),FALSE)),VLOOKUP($B174,'Allokerad kvv'!$B$2:$AV$700,MATCH(G$1,'Allokerad kvv'!$B$1:$AV$1,0),FALSE),VLOOKUP($B174,'Justerad allokering kvv'!$B$1:$AG$700,MATCH(G$1,'Justerad allokering kvv'!$B$1:$AF$1,0),FALSE)))</f>
        <v>0</v>
      </c>
      <c r="H174">
        <f>IF($B174=" ","",IF(ISERROR(1/VLOOKUP($B174,'Justerad allokering kvv'!$B$1:$AG$700,MATCH(H$1,'Justerad allokering kvv'!$B$1:$AF$1,0),FALSE)),VLOOKUP($B174,'Allokerad kvv'!$B$2:$AV$700,MATCH(H$1,'Allokerad kvv'!$B$1:$AV$1,0),FALSE),VLOOKUP($B174,'Justerad allokering kvv'!$B$1:$AG$700,MATCH(H$1,'Justerad allokering kvv'!$B$1:$AF$1,0),FALSE)))</f>
        <v>0</v>
      </c>
      <c r="I174">
        <f>IF($B174=" ","",IF(ISERROR(1/VLOOKUP($B174,'Justerad allokering kvv'!$B$1:$AG$700,MATCH(I$1,'Justerad allokering kvv'!$B$1:$AF$1,0),FALSE)),VLOOKUP($B174,'Allokerad kvv'!$B$2:$AV$700,MATCH(I$1,'Allokerad kvv'!$B$1:$AV$1,0),FALSE),VLOOKUP($B174,'Justerad allokering kvv'!$B$1:$AG$700,MATCH(I$1,'Justerad allokering kvv'!$B$1:$AF$1,0),FALSE)))</f>
        <v>0</v>
      </c>
      <c r="J174">
        <f>IF($B174=" ","",IF(ISERROR(1/VLOOKUP($B174,'Justerad allokering kvv'!$B$1:$AG$700,MATCH(J$1,'Justerad allokering kvv'!$B$1:$AF$1,0),FALSE)),VLOOKUP($B174,'Allokerad kvv'!$B$2:$AV$700,MATCH(J$1,'Allokerad kvv'!$B$1:$AV$1,0),FALSE),VLOOKUP($B174,'Justerad allokering kvv'!$B$1:$AG$700,MATCH(J$1,'Justerad allokering kvv'!$B$1:$AF$1,0),FALSE)))</f>
        <v>0</v>
      </c>
      <c r="K174">
        <f>IF($B174=" ","",IF(ISERROR(1/VLOOKUP($B174,'Justerad allokering kvv'!$B$1:$AG$700,MATCH(K$1,'Justerad allokering kvv'!$B$1:$AF$1,0),FALSE)),VLOOKUP($B174,'Allokerad kvv'!$B$2:$AV$700,MATCH(K$1,'Allokerad kvv'!$B$1:$AV$1,0),FALSE),VLOOKUP($B174,'Justerad allokering kvv'!$B$1:$AG$700,MATCH(K$1,'Justerad allokering kvv'!$B$1:$AF$1,0),FALSE)))</f>
        <v>0</v>
      </c>
      <c r="L174">
        <f>IF($B174=" ","",IF(ISERROR(1/VLOOKUP($B174,'Justerad allokering kvv'!$B$1:$AG$700,MATCH(L$1,'Justerad allokering kvv'!$B$1:$AF$1,0),FALSE)),VLOOKUP($B174,'Allokerad kvv'!$B$2:$AV$700,MATCH(L$1,'Allokerad kvv'!$B$1:$AV$1,0),FALSE),VLOOKUP($B174,'Justerad allokering kvv'!$B$1:$AG$700,MATCH(L$1,'Justerad allokering kvv'!$B$1:$AF$1,0),FALSE)))</f>
        <v>0</v>
      </c>
      <c r="M174">
        <f>IF($B174=" ","",IF(ISERROR(1/VLOOKUP($B174,'Justerad allokering kvv'!$B$1:$AG$700,MATCH(M$1,'Justerad allokering kvv'!$B$1:$AF$1,0),FALSE)),VLOOKUP($B174,'Allokerad kvv'!$B$2:$AV$700,MATCH(M$1,'Allokerad kvv'!$B$1:$AV$1,0),FALSE),VLOOKUP($B174,'Justerad allokering kvv'!$B$1:$AG$700,MATCH(M$1,'Justerad allokering kvv'!$B$1:$AF$1,0),FALSE)))</f>
        <v>0</v>
      </c>
      <c r="N174">
        <f>IF($B174=" ","",IF(ISERROR(1/VLOOKUP($B174,'Justerad allokering kvv'!$B$1:$AG$700,MATCH(N$1,'Justerad allokering kvv'!$B$1:$AF$1,0),FALSE)),VLOOKUP($B174,'Allokerad kvv'!$B$2:$AV$700,MATCH(N$1,'Allokerad kvv'!$B$1:$AV$1,0),FALSE),VLOOKUP($B174,'Justerad allokering kvv'!$B$1:$AG$700,MATCH(N$1,'Justerad allokering kvv'!$B$1:$AF$1,0),FALSE)))</f>
        <v>0</v>
      </c>
      <c r="O174">
        <f>IF($B174=" ","",IF(ISERROR(1/VLOOKUP($B174,'Justerad allokering kvv'!$B$1:$AG$700,MATCH(O$1,'Justerad allokering kvv'!$B$1:$AF$1,0),FALSE)),VLOOKUP($B174,'Allokerad kvv'!$B$2:$AV$700,MATCH(O$1,'Allokerad kvv'!$B$1:$AV$1,0),FALSE),VLOOKUP($B174,'Justerad allokering kvv'!$B$1:$AG$700,MATCH(O$1,'Justerad allokering kvv'!$B$1:$AF$1,0),FALSE)))</f>
        <v>0</v>
      </c>
      <c r="P174">
        <f>IF($B174=" ","",IF(ISERROR(1/VLOOKUP($B174,'Justerad allokering kvv'!$B$1:$AG$700,MATCH(P$1,'Justerad allokering kvv'!$B$1:$AF$1,0),FALSE)),VLOOKUP($B174,'Allokerad kvv'!$B$2:$AV$700,MATCH(P$1,'Allokerad kvv'!$B$1:$AV$1,0),FALSE),VLOOKUP($B174,'Justerad allokering kvv'!$B$1:$AG$700,MATCH(P$1,'Justerad allokering kvv'!$B$1:$AF$1,0),FALSE)))</f>
        <v>0</v>
      </c>
      <c r="Q174">
        <f>IF($B174=" ","",IF(ISERROR(1/VLOOKUP($B174,'Justerad allokering kvv'!$B$1:$AG$700,MATCH(Q$1,'Justerad allokering kvv'!$B$1:$AF$1,0),FALSE)),VLOOKUP($B174,'Allokerad kvv'!$B$2:$AV$700,MATCH(Q$1,'Allokerad kvv'!$B$1:$AV$1,0),FALSE),VLOOKUP($B174,'Justerad allokering kvv'!$B$1:$AG$700,MATCH(Q$1,'Justerad allokering kvv'!$B$1:$AF$1,0),FALSE)))</f>
        <v>0</v>
      </c>
      <c r="R174">
        <f>IF($B174=" ","",IF(ISERROR(1/VLOOKUP($B174,'Justerad allokering kvv'!$B$1:$AG$700,MATCH(R$1,'Justerad allokering kvv'!$B$1:$AF$1,0),FALSE)),VLOOKUP($B174,'Allokerad kvv'!$B$2:$AV$700,MATCH(R$1,'Allokerad kvv'!$B$1:$AV$1,0),FALSE),VLOOKUP($B174,'Justerad allokering kvv'!$B$1:$AG$700,MATCH(R$1,'Justerad allokering kvv'!$B$1:$AF$1,0),FALSE)))</f>
        <v>0</v>
      </c>
      <c r="S174">
        <f>IF($B174=" ","",IF(ISERROR(1/VLOOKUP($B174,'Justerad allokering kvv'!$B$1:$AG$700,MATCH(S$1,'Justerad allokering kvv'!$B$1:$AF$1,0),FALSE)),VLOOKUP($B174,'Allokerad kvv'!$B$2:$AV$700,MATCH(S$1,'Allokerad kvv'!$B$1:$AV$1,0),FALSE),VLOOKUP($B174,'Justerad allokering kvv'!$B$1:$AG$700,MATCH(S$1,'Justerad allokering kvv'!$B$1:$AF$1,0),FALSE)))</f>
        <v>0</v>
      </c>
      <c r="T174">
        <f>IF($B174=" ","",IF(ISERROR(1/VLOOKUP($B174,'Justerad allokering kvv'!$B$1:$AG$700,MATCH(T$1,'Justerad allokering kvv'!$B$1:$AF$1,0),FALSE)),VLOOKUP($B174,'Allokerad kvv'!$B$2:$AV$700,MATCH(T$1,'Allokerad kvv'!$B$1:$AV$1,0),FALSE),VLOOKUP($B174,'Justerad allokering kvv'!$B$1:$AG$700,MATCH(T$1,'Justerad allokering kvv'!$B$1:$AF$1,0),FALSE)))</f>
        <v>0</v>
      </c>
      <c r="U174">
        <f>IF($B174=" ","",IF(ISERROR(1/VLOOKUP($B174,'Justerad allokering kvv'!$B$1:$AG$700,MATCH(U$1,'Justerad allokering kvv'!$B$1:$AF$1,0),FALSE)),VLOOKUP($B174,'Allokerad kvv'!$B$2:$AV$700,MATCH(U$1,'Allokerad kvv'!$B$1:$AV$1,0),FALSE),VLOOKUP($B174,'Justerad allokering kvv'!$B$1:$AG$700,MATCH(U$1,'Justerad allokering kvv'!$B$1:$AF$1,0),FALSE)))</f>
        <v>0</v>
      </c>
      <c r="V174">
        <f>IF($B174=" ","",IF(ISERROR(1/VLOOKUP($B174,'Justerad allokering kvv'!$B$1:$AG$700,MATCH(V$1,'Justerad allokering kvv'!$B$1:$AF$1,0),FALSE)),VLOOKUP($B174,'Allokerad kvv'!$B$2:$AV$700,MATCH(V$1,'Allokerad kvv'!$B$1:$AV$1,0),FALSE),VLOOKUP($B174,'Justerad allokering kvv'!$B$1:$AG$700,MATCH(V$1,'Justerad allokering kvv'!$B$1:$AF$1,0),FALSE)))</f>
        <v>0</v>
      </c>
      <c r="W174">
        <f>IF($B174=" ","",IF(ISERROR(1/VLOOKUP($B174,'Justerad allokering kvv'!$B$1:$AG$700,MATCH(W$1,'Justerad allokering kvv'!$B$1:$AF$1,0),FALSE)),VLOOKUP($B174,'Allokerad kvv'!$B$2:$AV$700,MATCH(W$1,'Allokerad kvv'!$B$1:$AV$1,0),FALSE),VLOOKUP($B174,'Justerad allokering kvv'!$B$1:$AG$700,MATCH(W$1,'Justerad allokering kvv'!$B$1:$AF$1,0),FALSE)))</f>
        <v>0</v>
      </c>
      <c r="X174">
        <f>IF($B174=" ","",IF(ISERROR(1/VLOOKUP($B174,'Justerad allokering kvv'!$B$1:$AG$700,MATCH(X$1,'Justerad allokering kvv'!$B$1:$AF$1,0),FALSE)),VLOOKUP($B174,'Allokerad kvv'!$B$2:$AV$700,MATCH(X$1,'Allokerad kvv'!$B$1:$AV$1,0),FALSE),VLOOKUP($B174,'Justerad allokering kvv'!$B$1:$AG$700,MATCH(X$1,'Justerad allokering kvv'!$B$1:$AF$1,0),FALSE)))</f>
        <v>0</v>
      </c>
      <c r="Y174">
        <f>IF($B174=" ","",IF(ISERROR(1/VLOOKUP($B174,'Justerad allokering kvv'!$B$1:$AG$700,MATCH(Y$1,'Justerad allokering kvv'!$B$1:$AF$1,0),FALSE)),VLOOKUP($B174,'Allokerad kvv'!$B$2:$AV$700,MATCH(Y$1,'Allokerad kvv'!$B$1:$AV$1,0),FALSE),VLOOKUP($B174,'Justerad allokering kvv'!$B$1:$AG$700,MATCH(Y$1,'Justerad allokering kvv'!$B$1:$AF$1,0),FALSE)))</f>
        <v>0</v>
      </c>
      <c r="AB174">
        <f>IFERROR(VLOOKUP($B174,Kraftvärmeprod!$B$1:$AO$424,MATCH("Tillförd energi från rökgaskondensering (GWh)",Kraftvärmeprod!$B$1:$AG$1,0),FALSE)/1,0)</f>
        <v>0</v>
      </c>
      <c r="AE174" s="122">
        <f t="shared" si="8"/>
        <v>0</v>
      </c>
      <c r="AG174">
        <f t="shared" si="9"/>
        <v>0</v>
      </c>
      <c r="AH174">
        <f t="shared" si="10"/>
        <v>0</v>
      </c>
      <c r="AI174" t="str">
        <f>IF(AH174=0,"",AH174/VLOOKUP(B174,Kraftvärmeprod!$B$1:$BC$480,MATCH("Summa tillförd energi exklusive rökgaskondensering",Kraftvärmeprod!$B$1:$BC$1,0),FALSE))</f>
        <v/>
      </c>
      <c r="AK174">
        <f t="shared" si="11"/>
        <v>0</v>
      </c>
    </row>
    <row r="175" spans="1:37" x14ac:dyDescent="0.25">
      <c r="A175" s="2" t="s">
        <v>277</v>
      </c>
      <c r="B175" s="2" t="s">
        <v>281</v>
      </c>
      <c r="C175">
        <f>IF($B175=" ","",IF(ISERROR(1/VLOOKUP($B175,'Justerad allokering kvv'!$B$1:$AG$700,MATCH(C$1,'Justerad allokering kvv'!$B$1:$AF$1,0),FALSE)),VLOOKUP($B175,'Allokerad kvv'!$B$2:$AV$700,MATCH(C$1,'Allokerad kvv'!$B$1:$AV$1,0),FALSE),VLOOKUP($B175,'Justerad allokering kvv'!$B$1:$AG$700,MATCH(C$1,'Justerad allokering kvv'!$B$1:$AF$1,0),FALSE)))</f>
        <v>0</v>
      </c>
      <c r="D175">
        <f>IF($B175=" ","",IF(ISERROR(1/VLOOKUP($B175,'Justerad allokering kvv'!$B$1:$AG$700,MATCH(D$1,'Justerad allokering kvv'!$B$1:$AF$1,0),FALSE)),VLOOKUP($B175,'Allokerad kvv'!$B$2:$AV$700,MATCH(D$1,'Allokerad kvv'!$B$1:$AV$1,0),FALSE),VLOOKUP($B175,'Justerad allokering kvv'!$B$1:$AG$700,MATCH(D$1,'Justerad allokering kvv'!$B$1:$AF$1,0),FALSE)))</f>
        <v>0</v>
      </c>
      <c r="E175">
        <f>IF($B175=" ","",IF(ISERROR(1/VLOOKUP($B175,'Justerad allokering kvv'!$B$1:$AG$700,MATCH(E$1,'Justerad allokering kvv'!$B$1:$AF$1,0),FALSE)),VLOOKUP($B175,'Allokerad kvv'!$B$2:$AV$700,MATCH(E$1,'Allokerad kvv'!$B$1:$AV$1,0),FALSE),VLOOKUP($B175,'Justerad allokering kvv'!$B$1:$AG$700,MATCH(E$1,'Justerad allokering kvv'!$B$1:$AF$1,0),FALSE)))</f>
        <v>0</v>
      </c>
      <c r="F175">
        <f>IF($B175=" ","",IF(ISERROR(1/VLOOKUP($B175,'Justerad allokering kvv'!$B$1:$AG$700,MATCH(F$1,'Justerad allokering kvv'!$B$1:$AF$1,0),FALSE)),VLOOKUP($B175,'Allokerad kvv'!$B$2:$AV$700,MATCH(F$1,'Allokerad kvv'!$B$1:$AV$1,0),FALSE),VLOOKUP($B175,'Justerad allokering kvv'!$B$1:$AG$700,MATCH(F$1,'Justerad allokering kvv'!$B$1:$AF$1,0),FALSE)))</f>
        <v>0</v>
      </c>
      <c r="G175">
        <f>IF($B175=" ","",IF(ISERROR(1/VLOOKUP($B175,'Justerad allokering kvv'!$B$1:$AG$700,MATCH(G$1,'Justerad allokering kvv'!$B$1:$AF$1,0),FALSE)),VLOOKUP($B175,'Allokerad kvv'!$B$2:$AV$700,MATCH(G$1,'Allokerad kvv'!$B$1:$AV$1,0),FALSE),VLOOKUP($B175,'Justerad allokering kvv'!$B$1:$AG$700,MATCH(G$1,'Justerad allokering kvv'!$B$1:$AF$1,0),FALSE)))</f>
        <v>0</v>
      </c>
      <c r="H175">
        <f>IF($B175=" ","",IF(ISERROR(1/VLOOKUP($B175,'Justerad allokering kvv'!$B$1:$AG$700,MATCH(H$1,'Justerad allokering kvv'!$B$1:$AF$1,0),FALSE)),VLOOKUP($B175,'Allokerad kvv'!$B$2:$AV$700,MATCH(H$1,'Allokerad kvv'!$B$1:$AV$1,0),FALSE),VLOOKUP($B175,'Justerad allokering kvv'!$B$1:$AG$700,MATCH(H$1,'Justerad allokering kvv'!$B$1:$AF$1,0),FALSE)))</f>
        <v>0</v>
      </c>
      <c r="I175">
        <f>IF($B175=" ","",IF(ISERROR(1/VLOOKUP($B175,'Justerad allokering kvv'!$B$1:$AG$700,MATCH(I$1,'Justerad allokering kvv'!$B$1:$AF$1,0),FALSE)),VLOOKUP($B175,'Allokerad kvv'!$B$2:$AV$700,MATCH(I$1,'Allokerad kvv'!$B$1:$AV$1,0),FALSE),VLOOKUP($B175,'Justerad allokering kvv'!$B$1:$AG$700,MATCH(I$1,'Justerad allokering kvv'!$B$1:$AF$1,0),FALSE)))</f>
        <v>0</v>
      </c>
      <c r="J175">
        <f>IF($B175=" ","",IF(ISERROR(1/VLOOKUP($B175,'Justerad allokering kvv'!$B$1:$AG$700,MATCH(J$1,'Justerad allokering kvv'!$B$1:$AF$1,0),FALSE)),VLOOKUP($B175,'Allokerad kvv'!$B$2:$AV$700,MATCH(J$1,'Allokerad kvv'!$B$1:$AV$1,0),FALSE),VLOOKUP($B175,'Justerad allokering kvv'!$B$1:$AG$700,MATCH(J$1,'Justerad allokering kvv'!$B$1:$AF$1,0),FALSE)))</f>
        <v>0</v>
      </c>
      <c r="K175">
        <f>IF($B175=" ","",IF(ISERROR(1/VLOOKUP($B175,'Justerad allokering kvv'!$B$1:$AG$700,MATCH(K$1,'Justerad allokering kvv'!$B$1:$AF$1,0),FALSE)),VLOOKUP($B175,'Allokerad kvv'!$B$2:$AV$700,MATCH(K$1,'Allokerad kvv'!$B$1:$AV$1,0),FALSE),VLOOKUP($B175,'Justerad allokering kvv'!$B$1:$AG$700,MATCH(K$1,'Justerad allokering kvv'!$B$1:$AF$1,0),FALSE)))</f>
        <v>0</v>
      </c>
      <c r="L175">
        <f>IF($B175=" ","",IF(ISERROR(1/VLOOKUP($B175,'Justerad allokering kvv'!$B$1:$AG$700,MATCH(L$1,'Justerad allokering kvv'!$B$1:$AF$1,0),FALSE)),VLOOKUP($B175,'Allokerad kvv'!$B$2:$AV$700,MATCH(L$1,'Allokerad kvv'!$B$1:$AV$1,0),FALSE),VLOOKUP($B175,'Justerad allokering kvv'!$B$1:$AG$700,MATCH(L$1,'Justerad allokering kvv'!$B$1:$AF$1,0),FALSE)))</f>
        <v>0</v>
      </c>
      <c r="M175">
        <f>IF($B175=" ","",IF(ISERROR(1/VLOOKUP($B175,'Justerad allokering kvv'!$B$1:$AG$700,MATCH(M$1,'Justerad allokering kvv'!$B$1:$AF$1,0),FALSE)),VLOOKUP($B175,'Allokerad kvv'!$B$2:$AV$700,MATCH(M$1,'Allokerad kvv'!$B$1:$AV$1,0),FALSE),VLOOKUP($B175,'Justerad allokering kvv'!$B$1:$AG$700,MATCH(M$1,'Justerad allokering kvv'!$B$1:$AF$1,0),FALSE)))</f>
        <v>0</v>
      </c>
      <c r="N175">
        <f>IF($B175=" ","",IF(ISERROR(1/VLOOKUP($B175,'Justerad allokering kvv'!$B$1:$AG$700,MATCH(N$1,'Justerad allokering kvv'!$B$1:$AF$1,0),FALSE)),VLOOKUP($B175,'Allokerad kvv'!$B$2:$AV$700,MATCH(N$1,'Allokerad kvv'!$B$1:$AV$1,0),FALSE),VLOOKUP($B175,'Justerad allokering kvv'!$B$1:$AG$700,MATCH(N$1,'Justerad allokering kvv'!$B$1:$AF$1,0),FALSE)))</f>
        <v>0</v>
      </c>
      <c r="O175">
        <f>IF($B175=" ","",IF(ISERROR(1/VLOOKUP($B175,'Justerad allokering kvv'!$B$1:$AG$700,MATCH(O$1,'Justerad allokering kvv'!$B$1:$AF$1,0),FALSE)),VLOOKUP($B175,'Allokerad kvv'!$B$2:$AV$700,MATCH(O$1,'Allokerad kvv'!$B$1:$AV$1,0),FALSE),VLOOKUP($B175,'Justerad allokering kvv'!$B$1:$AG$700,MATCH(O$1,'Justerad allokering kvv'!$B$1:$AF$1,0),FALSE)))</f>
        <v>0</v>
      </c>
      <c r="P175">
        <f>IF($B175=" ","",IF(ISERROR(1/VLOOKUP($B175,'Justerad allokering kvv'!$B$1:$AG$700,MATCH(P$1,'Justerad allokering kvv'!$B$1:$AF$1,0),FALSE)),VLOOKUP($B175,'Allokerad kvv'!$B$2:$AV$700,MATCH(P$1,'Allokerad kvv'!$B$1:$AV$1,0),FALSE),VLOOKUP($B175,'Justerad allokering kvv'!$B$1:$AG$700,MATCH(P$1,'Justerad allokering kvv'!$B$1:$AF$1,0),FALSE)))</f>
        <v>0</v>
      </c>
      <c r="Q175">
        <f>IF($B175=" ","",IF(ISERROR(1/VLOOKUP($B175,'Justerad allokering kvv'!$B$1:$AG$700,MATCH(Q$1,'Justerad allokering kvv'!$B$1:$AF$1,0),FALSE)),VLOOKUP($B175,'Allokerad kvv'!$B$2:$AV$700,MATCH(Q$1,'Allokerad kvv'!$B$1:$AV$1,0),FALSE),VLOOKUP($B175,'Justerad allokering kvv'!$B$1:$AG$700,MATCH(Q$1,'Justerad allokering kvv'!$B$1:$AF$1,0),FALSE)))</f>
        <v>0</v>
      </c>
      <c r="R175">
        <f>IF($B175=" ","",IF(ISERROR(1/VLOOKUP($B175,'Justerad allokering kvv'!$B$1:$AG$700,MATCH(R$1,'Justerad allokering kvv'!$B$1:$AF$1,0),FALSE)),VLOOKUP($B175,'Allokerad kvv'!$B$2:$AV$700,MATCH(R$1,'Allokerad kvv'!$B$1:$AV$1,0),FALSE),VLOOKUP($B175,'Justerad allokering kvv'!$B$1:$AG$700,MATCH(R$1,'Justerad allokering kvv'!$B$1:$AF$1,0),FALSE)))</f>
        <v>0</v>
      </c>
      <c r="S175">
        <f>IF($B175=" ","",IF(ISERROR(1/VLOOKUP($B175,'Justerad allokering kvv'!$B$1:$AG$700,MATCH(S$1,'Justerad allokering kvv'!$B$1:$AF$1,0),FALSE)),VLOOKUP($B175,'Allokerad kvv'!$B$2:$AV$700,MATCH(S$1,'Allokerad kvv'!$B$1:$AV$1,0),FALSE),VLOOKUP($B175,'Justerad allokering kvv'!$B$1:$AG$700,MATCH(S$1,'Justerad allokering kvv'!$B$1:$AF$1,0),FALSE)))</f>
        <v>0</v>
      </c>
      <c r="T175">
        <f>IF($B175=" ","",IF(ISERROR(1/VLOOKUP($B175,'Justerad allokering kvv'!$B$1:$AG$700,MATCH(T$1,'Justerad allokering kvv'!$B$1:$AF$1,0),FALSE)),VLOOKUP($B175,'Allokerad kvv'!$B$2:$AV$700,MATCH(T$1,'Allokerad kvv'!$B$1:$AV$1,0),FALSE),VLOOKUP($B175,'Justerad allokering kvv'!$B$1:$AG$700,MATCH(T$1,'Justerad allokering kvv'!$B$1:$AF$1,0),FALSE)))</f>
        <v>0</v>
      </c>
      <c r="U175">
        <f>IF($B175=" ","",IF(ISERROR(1/VLOOKUP($B175,'Justerad allokering kvv'!$B$1:$AG$700,MATCH(U$1,'Justerad allokering kvv'!$B$1:$AF$1,0),FALSE)),VLOOKUP($B175,'Allokerad kvv'!$B$2:$AV$700,MATCH(U$1,'Allokerad kvv'!$B$1:$AV$1,0),FALSE),VLOOKUP($B175,'Justerad allokering kvv'!$B$1:$AG$700,MATCH(U$1,'Justerad allokering kvv'!$B$1:$AF$1,0),FALSE)))</f>
        <v>0</v>
      </c>
      <c r="V175">
        <f>IF($B175=" ","",IF(ISERROR(1/VLOOKUP($B175,'Justerad allokering kvv'!$B$1:$AG$700,MATCH(V$1,'Justerad allokering kvv'!$B$1:$AF$1,0),FALSE)),VLOOKUP($B175,'Allokerad kvv'!$B$2:$AV$700,MATCH(V$1,'Allokerad kvv'!$B$1:$AV$1,0),FALSE),VLOOKUP($B175,'Justerad allokering kvv'!$B$1:$AG$700,MATCH(V$1,'Justerad allokering kvv'!$B$1:$AF$1,0),FALSE)))</f>
        <v>0</v>
      </c>
      <c r="W175">
        <f>IF($B175=" ","",IF(ISERROR(1/VLOOKUP($B175,'Justerad allokering kvv'!$B$1:$AG$700,MATCH(W$1,'Justerad allokering kvv'!$B$1:$AF$1,0),FALSE)),VLOOKUP($B175,'Allokerad kvv'!$B$2:$AV$700,MATCH(W$1,'Allokerad kvv'!$B$1:$AV$1,0),FALSE),VLOOKUP($B175,'Justerad allokering kvv'!$B$1:$AG$700,MATCH(W$1,'Justerad allokering kvv'!$B$1:$AF$1,0),FALSE)))</f>
        <v>0</v>
      </c>
      <c r="X175">
        <f>IF($B175=" ","",IF(ISERROR(1/VLOOKUP($B175,'Justerad allokering kvv'!$B$1:$AG$700,MATCH(X$1,'Justerad allokering kvv'!$B$1:$AF$1,0),FALSE)),VLOOKUP($B175,'Allokerad kvv'!$B$2:$AV$700,MATCH(X$1,'Allokerad kvv'!$B$1:$AV$1,0),FALSE),VLOOKUP($B175,'Justerad allokering kvv'!$B$1:$AG$700,MATCH(X$1,'Justerad allokering kvv'!$B$1:$AF$1,0),FALSE)))</f>
        <v>0</v>
      </c>
      <c r="Y175">
        <f>IF($B175=" ","",IF(ISERROR(1/VLOOKUP($B175,'Justerad allokering kvv'!$B$1:$AG$700,MATCH(Y$1,'Justerad allokering kvv'!$B$1:$AF$1,0),FALSE)),VLOOKUP($B175,'Allokerad kvv'!$B$2:$AV$700,MATCH(Y$1,'Allokerad kvv'!$B$1:$AV$1,0),FALSE),VLOOKUP($B175,'Justerad allokering kvv'!$B$1:$AG$700,MATCH(Y$1,'Justerad allokering kvv'!$B$1:$AF$1,0),FALSE)))</f>
        <v>0</v>
      </c>
      <c r="AB175">
        <f>IFERROR(VLOOKUP($B175,Kraftvärmeprod!$B$1:$AO$424,MATCH("Tillförd energi från rökgaskondensering (GWh)",Kraftvärmeprod!$B$1:$AG$1,0),FALSE)/1,0)</f>
        <v>0</v>
      </c>
      <c r="AE175" s="122">
        <f t="shared" si="8"/>
        <v>0</v>
      </c>
      <c r="AG175">
        <f t="shared" si="9"/>
        <v>0</v>
      </c>
      <c r="AH175">
        <f t="shared" si="10"/>
        <v>0</v>
      </c>
      <c r="AI175" t="str">
        <f>IF(AH175=0,"",AH175/VLOOKUP(B175,Kraftvärmeprod!$B$1:$BC$480,MATCH("Summa tillförd energi exklusive rökgaskondensering",Kraftvärmeprod!$B$1:$BC$1,0),FALSE))</f>
        <v/>
      </c>
      <c r="AK175">
        <f t="shared" si="11"/>
        <v>0</v>
      </c>
    </row>
    <row r="176" spans="1:37" x14ac:dyDescent="0.25">
      <c r="A176" s="2" t="s">
        <v>277</v>
      </c>
      <c r="B176" s="2" t="s">
        <v>282</v>
      </c>
      <c r="C176">
        <f>IF($B176=" ","",IF(ISERROR(1/VLOOKUP($B176,'Justerad allokering kvv'!$B$1:$AG$700,MATCH(C$1,'Justerad allokering kvv'!$B$1:$AF$1,0),FALSE)),VLOOKUP($B176,'Allokerad kvv'!$B$2:$AV$700,MATCH(C$1,'Allokerad kvv'!$B$1:$AV$1,0),FALSE),VLOOKUP($B176,'Justerad allokering kvv'!$B$1:$AG$700,MATCH(C$1,'Justerad allokering kvv'!$B$1:$AF$1,0),FALSE)))</f>
        <v>0</v>
      </c>
      <c r="D176">
        <f>IF($B176=" ","",IF(ISERROR(1/VLOOKUP($B176,'Justerad allokering kvv'!$B$1:$AG$700,MATCH(D$1,'Justerad allokering kvv'!$B$1:$AF$1,0),FALSE)),VLOOKUP($B176,'Allokerad kvv'!$B$2:$AV$700,MATCH(D$1,'Allokerad kvv'!$B$1:$AV$1,0),FALSE),VLOOKUP($B176,'Justerad allokering kvv'!$B$1:$AG$700,MATCH(D$1,'Justerad allokering kvv'!$B$1:$AF$1,0),FALSE)))</f>
        <v>0</v>
      </c>
      <c r="E176">
        <f>IF($B176=" ","",IF(ISERROR(1/VLOOKUP($B176,'Justerad allokering kvv'!$B$1:$AG$700,MATCH(E$1,'Justerad allokering kvv'!$B$1:$AF$1,0),FALSE)),VLOOKUP($B176,'Allokerad kvv'!$B$2:$AV$700,MATCH(E$1,'Allokerad kvv'!$B$1:$AV$1,0),FALSE),VLOOKUP($B176,'Justerad allokering kvv'!$B$1:$AG$700,MATCH(E$1,'Justerad allokering kvv'!$B$1:$AF$1,0),FALSE)))</f>
        <v>0</v>
      </c>
      <c r="F176">
        <f>IF($B176=" ","",IF(ISERROR(1/VLOOKUP($B176,'Justerad allokering kvv'!$B$1:$AG$700,MATCH(F$1,'Justerad allokering kvv'!$B$1:$AF$1,0),FALSE)),VLOOKUP($B176,'Allokerad kvv'!$B$2:$AV$700,MATCH(F$1,'Allokerad kvv'!$B$1:$AV$1,0),FALSE),VLOOKUP($B176,'Justerad allokering kvv'!$B$1:$AG$700,MATCH(F$1,'Justerad allokering kvv'!$B$1:$AF$1,0),FALSE)))</f>
        <v>0</v>
      </c>
      <c r="G176">
        <f>IF($B176=" ","",IF(ISERROR(1/VLOOKUP($B176,'Justerad allokering kvv'!$B$1:$AG$700,MATCH(G$1,'Justerad allokering kvv'!$B$1:$AF$1,0),FALSE)),VLOOKUP($B176,'Allokerad kvv'!$B$2:$AV$700,MATCH(G$1,'Allokerad kvv'!$B$1:$AV$1,0),FALSE),VLOOKUP($B176,'Justerad allokering kvv'!$B$1:$AG$700,MATCH(G$1,'Justerad allokering kvv'!$B$1:$AF$1,0),FALSE)))</f>
        <v>0</v>
      </c>
      <c r="H176">
        <f>IF($B176=" ","",IF(ISERROR(1/VLOOKUP($B176,'Justerad allokering kvv'!$B$1:$AG$700,MATCH(H$1,'Justerad allokering kvv'!$B$1:$AF$1,0),FALSE)),VLOOKUP($B176,'Allokerad kvv'!$B$2:$AV$700,MATCH(H$1,'Allokerad kvv'!$B$1:$AV$1,0),FALSE),VLOOKUP($B176,'Justerad allokering kvv'!$B$1:$AG$700,MATCH(H$1,'Justerad allokering kvv'!$B$1:$AF$1,0),FALSE)))</f>
        <v>0</v>
      </c>
      <c r="I176">
        <f>IF($B176=" ","",IF(ISERROR(1/VLOOKUP($B176,'Justerad allokering kvv'!$B$1:$AG$700,MATCH(I$1,'Justerad allokering kvv'!$B$1:$AF$1,0),FALSE)),VLOOKUP($B176,'Allokerad kvv'!$B$2:$AV$700,MATCH(I$1,'Allokerad kvv'!$B$1:$AV$1,0),FALSE),VLOOKUP($B176,'Justerad allokering kvv'!$B$1:$AG$700,MATCH(I$1,'Justerad allokering kvv'!$B$1:$AF$1,0),FALSE)))</f>
        <v>0</v>
      </c>
      <c r="J176">
        <f>IF($B176=" ","",IF(ISERROR(1/VLOOKUP($B176,'Justerad allokering kvv'!$B$1:$AG$700,MATCH(J$1,'Justerad allokering kvv'!$B$1:$AF$1,0),FALSE)),VLOOKUP($B176,'Allokerad kvv'!$B$2:$AV$700,MATCH(J$1,'Allokerad kvv'!$B$1:$AV$1,0),FALSE),VLOOKUP($B176,'Justerad allokering kvv'!$B$1:$AG$700,MATCH(J$1,'Justerad allokering kvv'!$B$1:$AF$1,0),FALSE)))</f>
        <v>0</v>
      </c>
      <c r="K176">
        <f>IF($B176=" ","",IF(ISERROR(1/VLOOKUP($B176,'Justerad allokering kvv'!$B$1:$AG$700,MATCH(K$1,'Justerad allokering kvv'!$B$1:$AF$1,0),FALSE)),VLOOKUP($B176,'Allokerad kvv'!$B$2:$AV$700,MATCH(K$1,'Allokerad kvv'!$B$1:$AV$1,0),FALSE),VLOOKUP($B176,'Justerad allokering kvv'!$B$1:$AG$700,MATCH(K$1,'Justerad allokering kvv'!$B$1:$AF$1,0),FALSE)))</f>
        <v>0</v>
      </c>
      <c r="L176">
        <f>IF($B176=" ","",IF(ISERROR(1/VLOOKUP($B176,'Justerad allokering kvv'!$B$1:$AG$700,MATCH(L$1,'Justerad allokering kvv'!$B$1:$AF$1,0),FALSE)),VLOOKUP($B176,'Allokerad kvv'!$B$2:$AV$700,MATCH(L$1,'Allokerad kvv'!$B$1:$AV$1,0),FALSE),VLOOKUP($B176,'Justerad allokering kvv'!$B$1:$AG$700,MATCH(L$1,'Justerad allokering kvv'!$B$1:$AF$1,0),FALSE)))</f>
        <v>0</v>
      </c>
      <c r="M176">
        <f>IF($B176=" ","",IF(ISERROR(1/VLOOKUP($B176,'Justerad allokering kvv'!$B$1:$AG$700,MATCH(M$1,'Justerad allokering kvv'!$B$1:$AF$1,0),FALSE)),VLOOKUP($B176,'Allokerad kvv'!$B$2:$AV$700,MATCH(M$1,'Allokerad kvv'!$B$1:$AV$1,0),FALSE),VLOOKUP($B176,'Justerad allokering kvv'!$B$1:$AG$700,MATCH(M$1,'Justerad allokering kvv'!$B$1:$AF$1,0),FALSE)))</f>
        <v>0</v>
      </c>
      <c r="N176">
        <f>IF($B176=" ","",IF(ISERROR(1/VLOOKUP($B176,'Justerad allokering kvv'!$B$1:$AG$700,MATCH(N$1,'Justerad allokering kvv'!$B$1:$AF$1,0),FALSE)),VLOOKUP($B176,'Allokerad kvv'!$B$2:$AV$700,MATCH(N$1,'Allokerad kvv'!$B$1:$AV$1,0),FALSE),VLOOKUP($B176,'Justerad allokering kvv'!$B$1:$AG$700,MATCH(N$1,'Justerad allokering kvv'!$B$1:$AF$1,0),FALSE)))</f>
        <v>0</v>
      </c>
      <c r="O176">
        <f>IF($B176=" ","",IF(ISERROR(1/VLOOKUP($B176,'Justerad allokering kvv'!$B$1:$AG$700,MATCH(O$1,'Justerad allokering kvv'!$B$1:$AF$1,0),FALSE)),VLOOKUP($B176,'Allokerad kvv'!$B$2:$AV$700,MATCH(O$1,'Allokerad kvv'!$B$1:$AV$1,0),FALSE),VLOOKUP($B176,'Justerad allokering kvv'!$B$1:$AG$700,MATCH(O$1,'Justerad allokering kvv'!$B$1:$AF$1,0),FALSE)))</f>
        <v>0</v>
      </c>
      <c r="P176">
        <f>IF($B176=" ","",IF(ISERROR(1/VLOOKUP($B176,'Justerad allokering kvv'!$B$1:$AG$700,MATCH(P$1,'Justerad allokering kvv'!$B$1:$AF$1,0),FALSE)),VLOOKUP($B176,'Allokerad kvv'!$B$2:$AV$700,MATCH(P$1,'Allokerad kvv'!$B$1:$AV$1,0),FALSE),VLOOKUP($B176,'Justerad allokering kvv'!$B$1:$AG$700,MATCH(P$1,'Justerad allokering kvv'!$B$1:$AF$1,0),FALSE)))</f>
        <v>0</v>
      </c>
      <c r="Q176">
        <f>IF($B176=" ","",IF(ISERROR(1/VLOOKUP($B176,'Justerad allokering kvv'!$B$1:$AG$700,MATCH(Q$1,'Justerad allokering kvv'!$B$1:$AF$1,0),FALSE)),VLOOKUP($B176,'Allokerad kvv'!$B$2:$AV$700,MATCH(Q$1,'Allokerad kvv'!$B$1:$AV$1,0),FALSE),VLOOKUP($B176,'Justerad allokering kvv'!$B$1:$AG$700,MATCH(Q$1,'Justerad allokering kvv'!$B$1:$AF$1,0),FALSE)))</f>
        <v>0</v>
      </c>
      <c r="R176">
        <f>IF($B176=" ","",IF(ISERROR(1/VLOOKUP($B176,'Justerad allokering kvv'!$B$1:$AG$700,MATCH(R$1,'Justerad allokering kvv'!$B$1:$AF$1,0),FALSE)),VLOOKUP($B176,'Allokerad kvv'!$B$2:$AV$700,MATCH(R$1,'Allokerad kvv'!$B$1:$AV$1,0),FALSE),VLOOKUP($B176,'Justerad allokering kvv'!$B$1:$AG$700,MATCH(R$1,'Justerad allokering kvv'!$B$1:$AF$1,0),FALSE)))</f>
        <v>0</v>
      </c>
      <c r="S176">
        <f>IF($B176=" ","",IF(ISERROR(1/VLOOKUP($B176,'Justerad allokering kvv'!$B$1:$AG$700,MATCH(S$1,'Justerad allokering kvv'!$B$1:$AF$1,0),FALSE)),VLOOKUP($B176,'Allokerad kvv'!$B$2:$AV$700,MATCH(S$1,'Allokerad kvv'!$B$1:$AV$1,0),FALSE),VLOOKUP($B176,'Justerad allokering kvv'!$B$1:$AG$700,MATCH(S$1,'Justerad allokering kvv'!$B$1:$AF$1,0),FALSE)))</f>
        <v>0</v>
      </c>
      <c r="T176">
        <f>IF($B176=" ","",IF(ISERROR(1/VLOOKUP($B176,'Justerad allokering kvv'!$B$1:$AG$700,MATCH(T$1,'Justerad allokering kvv'!$B$1:$AF$1,0),FALSE)),VLOOKUP($B176,'Allokerad kvv'!$B$2:$AV$700,MATCH(T$1,'Allokerad kvv'!$B$1:$AV$1,0),FALSE),VLOOKUP($B176,'Justerad allokering kvv'!$B$1:$AG$700,MATCH(T$1,'Justerad allokering kvv'!$B$1:$AF$1,0),FALSE)))</f>
        <v>0</v>
      </c>
      <c r="U176">
        <f>IF($B176=" ","",IF(ISERROR(1/VLOOKUP($B176,'Justerad allokering kvv'!$B$1:$AG$700,MATCH(U$1,'Justerad allokering kvv'!$B$1:$AF$1,0),FALSE)),VLOOKUP($B176,'Allokerad kvv'!$B$2:$AV$700,MATCH(U$1,'Allokerad kvv'!$B$1:$AV$1,0),FALSE),VLOOKUP($B176,'Justerad allokering kvv'!$B$1:$AG$700,MATCH(U$1,'Justerad allokering kvv'!$B$1:$AF$1,0),FALSE)))</f>
        <v>0</v>
      </c>
      <c r="V176">
        <f>IF($B176=" ","",IF(ISERROR(1/VLOOKUP($B176,'Justerad allokering kvv'!$B$1:$AG$700,MATCH(V$1,'Justerad allokering kvv'!$B$1:$AF$1,0),FALSE)),VLOOKUP($B176,'Allokerad kvv'!$B$2:$AV$700,MATCH(V$1,'Allokerad kvv'!$B$1:$AV$1,0),FALSE),VLOOKUP($B176,'Justerad allokering kvv'!$B$1:$AG$700,MATCH(V$1,'Justerad allokering kvv'!$B$1:$AF$1,0),FALSE)))</f>
        <v>0</v>
      </c>
      <c r="W176">
        <f>IF($B176=" ","",IF(ISERROR(1/VLOOKUP($B176,'Justerad allokering kvv'!$B$1:$AG$700,MATCH(W$1,'Justerad allokering kvv'!$B$1:$AF$1,0),FALSE)),VLOOKUP($B176,'Allokerad kvv'!$B$2:$AV$700,MATCH(W$1,'Allokerad kvv'!$B$1:$AV$1,0),FALSE),VLOOKUP($B176,'Justerad allokering kvv'!$B$1:$AG$700,MATCH(W$1,'Justerad allokering kvv'!$B$1:$AF$1,0),FALSE)))</f>
        <v>0</v>
      </c>
      <c r="X176">
        <f>IF($B176=" ","",IF(ISERROR(1/VLOOKUP($B176,'Justerad allokering kvv'!$B$1:$AG$700,MATCH(X$1,'Justerad allokering kvv'!$B$1:$AF$1,0),FALSE)),VLOOKUP($B176,'Allokerad kvv'!$B$2:$AV$700,MATCH(X$1,'Allokerad kvv'!$B$1:$AV$1,0),FALSE),VLOOKUP($B176,'Justerad allokering kvv'!$B$1:$AG$700,MATCH(X$1,'Justerad allokering kvv'!$B$1:$AF$1,0),FALSE)))</f>
        <v>0</v>
      </c>
      <c r="Y176">
        <f>IF($B176=" ","",IF(ISERROR(1/VLOOKUP($B176,'Justerad allokering kvv'!$B$1:$AG$700,MATCH(Y$1,'Justerad allokering kvv'!$B$1:$AF$1,0),FALSE)),VLOOKUP($B176,'Allokerad kvv'!$B$2:$AV$700,MATCH(Y$1,'Allokerad kvv'!$B$1:$AV$1,0),FALSE),VLOOKUP($B176,'Justerad allokering kvv'!$B$1:$AG$700,MATCH(Y$1,'Justerad allokering kvv'!$B$1:$AF$1,0),FALSE)))</f>
        <v>0</v>
      </c>
      <c r="AB176">
        <f>IFERROR(VLOOKUP($B176,Kraftvärmeprod!$B$1:$AO$424,MATCH("Tillförd energi från rökgaskondensering (GWh)",Kraftvärmeprod!$B$1:$AG$1,0),FALSE)/1,0)</f>
        <v>0</v>
      </c>
      <c r="AE176" s="122">
        <f t="shared" si="8"/>
        <v>0</v>
      </c>
      <c r="AG176">
        <f t="shared" si="9"/>
        <v>0</v>
      </c>
      <c r="AH176">
        <f t="shared" si="10"/>
        <v>0</v>
      </c>
      <c r="AI176" t="str">
        <f>IF(AH176=0,"",AH176/VLOOKUP(B176,Kraftvärmeprod!$B$1:$BC$480,MATCH("Summa tillförd energi exklusive rökgaskondensering",Kraftvärmeprod!$B$1:$BC$1,0),FALSE))</f>
        <v/>
      </c>
      <c r="AK176">
        <f t="shared" si="11"/>
        <v>0</v>
      </c>
    </row>
    <row r="177" spans="1:37" x14ac:dyDescent="0.25">
      <c r="A177" s="2" t="s">
        <v>277</v>
      </c>
      <c r="B177" s="2" t="s">
        <v>283</v>
      </c>
      <c r="C177">
        <f>IF($B177=" ","",IF(ISERROR(1/VLOOKUP($B177,'Justerad allokering kvv'!$B$1:$AG$700,MATCH(C$1,'Justerad allokering kvv'!$B$1:$AF$1,0),FALSE)),VLOOKUP($B177,'Allokerad kvv'!$B$2:$AV$700,MATCH(C$1,'Allokerad kvv'!$B$1:$AV$1,0),FALSE),VLOOKUP($B177,'Justerad allokering kvv'!$B$1:$AG$700,MATCH(C$1,'Justerad allokering kvv'!$B$1:$AF$1,0),FALSE)))</f>
        <v>0</v>
      </c>
      <c r="D177">
        <f>IF($B177=" ","",IF(ISERROR(1/VLOOKUP($B177,'Justerad allokering kvv'!$B$1:$AG$700,MATCH(D$1,'Justerad allokering kvv'!$B$1:$AF$1,0),FALSE)),VLOOKUP($B177,'Allokerad kvv'!$B$2:$AV$700,MATCH(D$1,'Allokerad kvv'!$B$1:$AV$1,0),FALSE),VLOOKUP($B177,'Justerad allokering kvv'!$B$1:$AG$700,MATCH(D$1,'Justerad allokering kvv'!$B$1:$AF$1,0),FALSE)))</f>
        <v>0</v>
      </c>
      <c r="E177">
        <f>IF($B177=" ","",IF(ISERROR(1/VLOOKUP($B177,'Justerad allokering kvv'!$B$1:$AG$700,MATCH(E$1,'Justerad allokering kvv'!$B$1:$AF$1,0),FALSE)),VLOOKUP($B177,'Allokerad kvv'!$B$2:$AV$700,MATCH(E$1,'Allokerad kvv'!$B$1:$AV$1,0),FALSE),VLOOKUP($B177,'Justerad allokering kvv'!$B$1:$AG$700,MATCH(E$1,'Justerad allokering kvv'!$B$1:$AF$1,0),FALSE)))</f>
        <v>0</v>
      </c>
      <c r="F177">
        <f>IF($B177=" ","",IF(ISERROR(1/VLOOKUP($B177,'Justerad allokering kvv'!$B$1:$AG$700,MATCH(F$1,'Justerad allokering kvv'!$B$1:$AF$1,0),FALSE)),VLOOKUP($B177,'Allokerad kvv'!$B$2:$AV$700,MATCH(F$1,'Allokerad kvv'!$B$1:$AV$1,0),FALSE),VLOOKUP($B177,'Justerad allokering kvv'!$B$1:$AG$700,MATCH(F$1,'Justerad allokering kvv'!$B$1:$AF$1,0),FALSE)))</f>
        <v>0</v>
      </c>
      <c r="G177">
        <f>IF($B177=" ","",IF(ISERROR(1/VLOOKUP($B177,'Justerad allokering kvv'!$B$1:$AG$700,MATCH(G$1,'Justerad allokering kvv'!$B$1:$AF$1,0),FALSE)),VLOOKUP($B177,'Allokerad kvv'!$B$2:$AV$700,MATCH(G$1,'Allokerad kvv'!$B$1:$AV$1,0),FALSE),VLOOKUP($B177,'Justerad allokering kvv'!$B$1:$AG$700,MATCH(G$1,'Justerad allokering kvv'!$B$1:$AF$1,0),FALSE)))</f>
        <v>0</v>
      </c>
      <c r="H177">
        <f>IF($B177=" ","",IF(ISERROR(1/VLOOKUP($B177,'Justerad allokering kvv'!$B$1:$AG$700,MATCH(H$1,'Justerad allokering kvv'!$B$1:$AF$1,0),FALSE)),VLOOKUP($B177,'Allokerad kvv'!$B$2:$AV$700,MATCH(H$1,'Allokerad kvv'!$B$1:$AV$1,0),FALSE),VLOOKUP($B177,'Justerad allokering kvv'!$B$1:$AG$700,MATCH(H$1,'Justerad allokering kvv'!$B$1:$AF$1,0),FALSE)))</f>
        <v>0</v>
      </c>
      <c r="I177">
        <f>IF($B177=" ","",IF(ISERROR(1/VLOOKUP($B177,'Justerad allokering kvv'!$B$1:$AG$700,MATCH(I$1,'Justerad allokering kvv'!$B$1:$AF$1,0),FALSE)),VLOOKUP($B177,'Allokerad kvv'!$B$2:$AV$700,MATCH(I$1,'Allokerad kvv'!$B$1:$AV$1,0),FALSE),VLOOKUP($B177,'Justerad allokering kvv'!$B$1:$AG$700,MATCH(I$1,'Justerad allokering kvv'!$B$1:$AF$1,0),FALSE)))</f>
        <v>0</v>
      </c>
      <c r="J177">
        <f>IF($B177=" ","",IF(ISERROR(1/VLOOKUP($B177,'Justerad allokering kvv'!$B$1:$AG$700,MATCH(J$1,'Justerad allokering kvv'!$B$1:$AF$1,0),FALSE)),VLOOKUP($B177,'Allokerad kvv'!$B$2:$AV$700,MATCH(J$1,'Allokerad kvv'!$B$1:$AV$1,0),FALSE),VLOOKUP($B177,'Justerad allokering kvv'!$B$1:$AG$700,MATCH(J$1,'Justerad allokering kvv'!$B$1:$AF$1,0),FALSE)))</f>
        <v>0</v>
      </c>
      <c r="K177">
        <f>IF($B177=" ","",IF(ISERROR(1/VLOOKUP($B177,'Justerad allokering kvv'!$B$1:$AG$700,MATCH(K$1,'Justerad allokering kvv'!$B$1:$AF$1,0),FALSE)),VLOOKUP($B177,'Allokerad kvv'!$B$2:$AV$700,MATCH(K$1,'Allokerad kvv'!$B$1:$AV$1,0),FALSE),VLOOKUP($B177,'Justerad allokering kvv'!$B$1:$AG$700,MATCH(K$1,'Justerad allokering kvv'!$B$1:$AF$1,0),FALSE)))</f>
        <v>0</v>
      </c>
      <c r="L177">
        <f>IF($B177=" ","",IF(ISERROR(1/VLOOKUP($B177,'Justerad allokering kvv'!$B$1:$AG$700,MATCH(L$1,'Justerad allokering kvv'!$B$1:$AF$1,0),FALSE)),VLOOKUP($B177,'Allokerad kvv'!$B$2:$AV$700,MATCH(L$1,'Allokerad kvv'!$B$1:$AV$1,0),FALSE),VLOOKUP($B177,'Justerad allokering kvv'!$B$1:$AG$700,MATCH(L$1,'Justerad allokering kvv'!$B$1:$AF$1,0),FALSE)))</f>
        <v>0</v>
      </c>
      <c r="M177">
        <f>IF($B177=" ","",IF(ISERROR(1/VLOOKUP($B177,'Justerad allokering kvv'!$B$1:$AG$700,MATCH(M$1,'Justerad allokering kvv'!$B$1:$AF$1,0),FALSE)),VLOOKUP($B177,'Allokerad kvv'!$B$2:$AV$700,MATCH(M$1,'Allokerad kvv'!$B$1:$AV$1,0),FALSE),VLOOKUP($B177,'Justerad allokering kvv'!$B$1:$AG$700,MATCH(M$1,'Justerad allokering kvv'!$B$1:$AF$1,0),FALSE)))</f>
        <v>0</v>
      </c>
      <c r="N177">
        <f>IF($B177=" ","",IF(ISERROR(1/VLOOKUP($B177,'Justerad allokering kvv'!$B$1:$AG$700,MATCH(N$1,'Justerad allokering kvv'!$B$1:$AF$1,0),FALSE)),VLOOKUP($B177,'Allokerad kvv'!$B$2:$AV$700,MATCH(N$1,'Allokerad kvv'!$B$1:$AV$1,0),FALSE),VLOOKUP($B177,'Justerad allokering kvv'!$B$1:$AG$700,MATCH(N$1,'Justerad allokering kvv'!$B$1:$AF$1,0),FALSE)))</f>
        <v>0</v>
      </c>
      <c r="O177">
        <f>IF($B177=" ","",IF(ISERROR(1/VLOOKUP($B177,'Justerad allokering kvv'!$B$1:$AG$700,MATCH(O$1,'Justerad allokering kvv'!$B$1:$AF$1,0),FALSE)),VLOOKUP($B177,'Allokerad kvv'!$B$2:$AV$700,MATCH(O$1,'Allokerad kvv'!$B$1:$AV$1,0),FALSE),VLOOKUP($B177,'Justerad allokering kvv'!$B$1:$AG$700,MATCH(O$1,'Justerad allokering kvv'!$B$1:$AF$1,0),FALSE)))</f>
        <v>0</v>
      </c>
      <c r="P177">
        <f>IF($B177=" ","",IF(ISERROR(1/VLOOKUP($B177,'Justerad allokering kvv'!$B$1:$AG$700,MATCH(P$1,'Justerad allokering kvv'!$B$1:$AF$1,0),FALSE)),VLOOKUP($B177,'Allokerad kvv'!$B$2:$AV$700,MATCH(P$1,'Allokerad kvv'!$B$1:$AV$1,0),FALSE),VLOOKUP($B177,'Justerad allokering kvv'!$B$1:$AG$700,MATCH(P$1,'Justerad allokering kvv'!$B$1:$AF$1,0),FALSE)))</f>
        <v>0</v>
      </c>
      <c r="Q177">
        <f>IF($B177=" ","",IF(ISERROR(1/VLOOKUP($B177,'Justerad allokering kvv'!$B$1:$AG$700,MATCH(Q$1,'Justerad allokering kvv'!$B$1:$AF$1,0),FALSE)),VLOOKUP($B177,'Allokerad kvv'!$B$2:$AV$700,MATCH(Q$1,'Allokerad kvv'!$B$1:$AV$1,0),FALSE),VLOOKUP($B177,'Justerad allokering kvv'!$B$1:$AG$700,MATCH(Q$1,'Justerad allokering kvv'!$B$1:$AF$1,0),FALSE)))</f>
        <v>0</v>
      </c>
      <c r="R177">
        <f>IF($B177=" ","",IF(ISERROR(1/VLOOKUP($B177,'Justerad allokering kvv'!$B$1:$AG$700,MATCH(R$1,'Justerad allokering kvv'!$B$1:$AF$1,0),FALSE)),VLOOKUP($B177,'Allokerad kvv'!$B$2:$AV$700,MATCH(R$1,'Allokerad kvv'!$B$1:$AV$1,0),FALSE),VLOOKUP($B177,'Justerad allokering kvv'!$B$1:$AG$700,MATCH(R$1,'Justerad allokering kvv'!$B$1:$AF$1,0),FALSE)))</f>
        <v>0</v>
      </c>
      <c r="S177">
        <f>IF($B177=" ","",IF(ISERROR(1/VLOOKUP($B177,'Justerad allokering kvv'!$B$1:$AG$700,MATCH(S$1,'Justerad allokering kvv'!$B$1:$AF$1,0),FALSE)),VLOOKUP($B177,'Allokerad kvv'!$B$2:$AV$700,MATCH(S$1,'Allokerad kvv'!$B$1:$AV$1,0),FALSE),VLOOKUP($B177,'Justerad allokering kvv'!$B$1:$AG$700,MATCH(S$1,'Justerad allokering kvv'!$B$1:$AF$1,0),FALSE)))</f>
        <v>0</v>
      </c>
      <c r="T177">
        <f>IF($B177=" ","",IF(ISERROR(1/VLOOKUP($B177,'Justerad allokering kvv'!$B$1:$AG$700,MATCH(T$1,'Justerad allokering kvv'!$B$1:$AF$1,0),FALSE)),VLOOKUP($B177,'Allokerad kvv'!$B$2:$AV$700,MATCH(T$1,'Allokerad kvv'!$B$1:$AV$1,0),FALSE),VLOOKUP($B177,'Justerad allokering kvv'!$B$1:$AG$700,MATCH(T$1,'Justerad allokering kvv'!$B$1:$AF$1,0),FALSE)))</f>
        <v>0</v>
      </c>
      <c r="U177">
        <f>IF($B177=" ","",IF(ISERROR(1/VLOOKUP($B177,'Justerad allokering kvv'!$B$1:$AG$700,MATCH(U$1,'Justerad allokering kvv'!$B$1:$AF$1,0),FALSE)),VLOOKUP($B177,'Allokerad kvv'!$B$2:$AV$700,MATCH(U$1,'Allokerad kvv'!$B$1:$AV$1,0),FALSE),VLOOKUP($B177,'Justerad allokering kvv'!$B$1:$AG$700,MATCH(U$1,'Justerad allokering kvv'!$B$1:$AF$1,0),FALSE)))</f>
        <v>0</v>
      </c>
      <c r="V177">
        <f>IF($B177=" ","",IF(ISERROR(1/VLOOKUP($B177,'Justerad allokering kvv'!$B$1:$AG$700,MATCH(V$1,'Justerad allokering kvv'!$B$1:$AF$1,0),FALSE)),VLOOKUP($B177,'Allokerad kvv'!$B$2:$AV$700,MATCH(V$1,'Allokerad kvv'!$B$1:$AV$1,0),FALSE),VLOOKUP($B177,'Justerad allokering kvv'!$B$1:$AG$700,MATCH(V$1,'Justerad allokering kvv'!$B$1:$AF$1,0),FALSE)))</f>
        <v>0</v>
      </c>
      <c r="W177">
        <f>IF($B177=" ","",IF(ISERROR(1/VLOOKUP($B177,'Justerad allokering kvv'!$B$1:$AG$700,MATCH(W$1,'Justerad allokering kvv'!$B$1:$AF$1,0),FALSE)),VLOOKUP($B177,'Allokerad kvv'!$B$2:$AV$700,MATCH(W$1,'Allokerad kvv'!$B$1:$AV$1,0),FALSE),VLOOKUP($B177,'Justerad allokering kvv'!$B$1:$AG$700,MATCH(W$1,'Justerad allokering kvv'!$B$1:$AF$1,0),FALSE)))</f>
        <v>0</v>
      </c>
      <c r="X177">
        <f>IF($B177=" ","",IF(ISERROR(1/VLOOKUP($B177,'Justerad allokering kvv'!$B$1:$AG$700,MATCH(X$1,'Justerad allokering kvv'!$B$1:$AF$1,0),FALSE)),VLOOKUP($B177,'Allokerad kvv'!$B$2:$AV$700,MATCH(X$1,'Allokerad kvv'!$B$1:$AV$1,0),FALSE),VLOOKUP($B177,'Justerad allokering kvv'!$B$1:$AG$700,MATCH(X$1,'Justerad allokering kvv'!$B$1:$AF$1,0),FALSE)))</f>
        <v>0</v>
      </c>
      <c r="Y177">
        <f>IF($B177=" ","",IF(ISERROR(1/VLOOKUP($B177,'Justerad allokering kvv'!$B$1:$AG$700,MATCH(Y$1,'Justerad allokering kvv'!$B$1:$AF$1,0),FALSE)),VLOOKUP($B177,'Allokerad kvv'!$B$2:$AV$700,MATCH(Y$1,'Allokerad kvv'!$B$1:$AV$1,0),FALSE),VLOOKUP($B177,'Justerad allokering kvv'!$B$1:$AG$700,MATCH(Y$1,'Justerad allokering kvv'!$B$1:$AF$1,0),FALSE)))</f>
        <v>0</v>
      </c>
      <c r="AB177">
        <f>IFERROR(VLOOKUP($B177,Kraftvärmeprod!$B$1:$AO$424,MATCH("Tillförd energi från rökgaskondensering (GWh)",Kraftvärmeprod!$B$1:$AG$1,0),FALSE)/1,0)</f>
        <v>0</v>
      </c>
      <c r="AE177" s="122">
        <f t="shared" si="8"/>
        <v>0</v>
      </c>
      <c r="AG177">
        <f t="shared" si="9"/>
        <v>0</v>
      </c>
      <c r="AH177">
        <f t="shared" si="10"/>
        <v>0</v>
      </c>
      <c r="AI177" t="str">
        <f>IF(AH177=0,"",AH177/VLOOKUP(B177,Kraftvärmeprod!$B$1:$BC$480,MATCH("Summa tillförd energi exklusive rökgaskondensering",Kraftvärmeprod!$B$1:$BC$1,0),FALSE))</f>
        <v/>
      </c>
      <c r="AK177">
        <f t="shared" si="11"/>
        <v>0</v>
      </c>
    </row>
    <row r="178" spans="1:37" x14ac:dyDescent="0.25">
      <c r="A178" s="2" t="s">
        <v>277</v>
      </c>
      <c r="B178" s="2" t="s">
        <v>284</v>
      </c>
      <c r="C178">
        <f>IF($B178=" ","",IF(ISERROR(1/VLOOKUP($B178,'Justerad allokering kvv'!$B$1:$AG$700,MATCH(C$1,'Justerad allokering kvv'!$B$1:$AF$1,0),FALSE)),VLOOKUP($B178,'Allokerad kvv'!$B$2:$AV$700,MATCH(C$1,'Allokerad kvv'!$B$1:$AV$1,0),FALSE),VLOOKUP($B178,'Justerad allokering kvv'!$B$1:$AG$700,MATCH(C$1,'Justerad allokering kvv'!$B$1:$AF$1,0),FALSE)))</f>
        <v>0</v>
      </c>
      <c r="D178">
        <f>IF($B178=" ","",IF(ISERROR(1/VLOOKUP($B178,'Justerad allokering kvv'!$B$1:$AG$700,MATCH(D$1,'Justerad allokering kvv'!$B$1:$AF$1,0),FALSE)),VLOOKUP($B178,'Allokerad kvv'!$B$2:$AV$700,MATCH(D$1,'Allokerad kvv'!$B$1:$AV$1,0),FALSE),VLOOKUP($B178,'Justerad allokering kvv'!$B$1:$AG$700,MATCH(D$1,'Justerad allokering kvv'!$B$1:$AF$1,0),FALSE)))</f>
        <v>0</v>
      </c>
      <c r="E178">
        <f>IF($B178=" ","",IF(ISERROR(1/VLOOKUP($B178,'Justerad allokering kvv'!$B$1:$AG$700,MATCH(E$1,'Justerad allokering kvv'!$B$1:$AF$1,0),FALSE)),VLOOKUP($B178,'Allokerad kvv'!$B$2:$AV$700,MATCH(E$1,'Allokerad kvv'!$B$1:$AV$1,0),FALSE),VLOOKUP($B178,'Justerad allokering kvv'!$B$1:$AG$700,MATCH(E$1,'Justerad allokering kvv'!$B$1:$AF$1,0),FALSE)))</f>
        <v>0</v>
      </c>
      <c r="F178">
        <f>IF($B178=" ","",IF(ISERROR(1/VLOOKUP($B178,'Justerad allokering kvv'!$B$1:$AG$700,MATCH(F$1,'Justerad allokering kvv'!$B$1:$AF$1,0),FALSE)),VLOOKUP($B178,'Allokerad kvv'!$B$2:$AV$700,MATCH(F$1,'Allokerad kvv'!$B$1:$AV$1,0),FALSE),VLOOKUP($B178,'Justerad allokering kvv'!$B$1:$AG$700,MATCH(F$1,'Justerad allokering kvv'!$B$1:$AF$1,0),FALSE)))</f>
        <v>0</v>
      </c>
      <c r="G178">
        <f>IF($B178=" ","",IF(ISERROR(1/VLOOKUP($B178,'Justerad allokering kvv'!$B$1:$AG$700,MATCH(G$1,'Justerad allokering kvv'!$B$1:$AF$1,0),FALSE)),VLOOKUP($B178,'Allokerad kvv'!$B$2:$AV$700,MATCH(G$1,'Allokerad kvv'!$B$1:$AV$1,0),FALSE),VLOOKUP($B178,'Justerad allokering kvv'!$B$1:$AG$700,MATCH(G$1,'Justerad allokering kvv'!$B$1:$AF$1,0),FALSE)))</f>
        <v>0</v>
      </c>
      <c r="H178">
        <f>IF($B178=" ","",IF(ISERROR(1/VLOOKUP($B178,'Justerad allokering kvv'!$B$1:$AG$700,MATCH(H$1,'Justerad allokering kvv'!$B$1:$AF$1,0),FALSE)),VLOOKUP($B178,'Allokerad kvv'!$B$2:$AV$700,MATCH(H$1,'Allokerad kvv'!$B$1:$AV$1,0),FALSE),VLOOKUP($B178,'Justerad allokering kvv'!$B$1:$AG$700,MATCH(H$1,'Justerad allokering kvv'!$B$1:$AF$1,0),FALSE)))</f>
        <v>0</v>
      </c>
      <c r="I178">
        <f>IF($B178=" ","",IF(ISERROR(1/VLOOKUP($B178,'Justerad allokering kvv'!$B$1:$AG$700,MATCH(I$1,'Justerad allokering kvv'!$B$1:$AF$1,0),FALSE)),VLOOKUP($B178,'Allokerad kvv'!$B$2:$AV$700,MATCH(I$1,'Allokerad kvv'!$B$1:$AV$1,0),FALSE),VLOOKUP($B178,'Justerad allokering kvv'!$B$1:$AG$700,MATCH(I$1,'Justerad allokering kvv'!$B$1:$AF$1,0),FALSE)))</f>
        <v>0</v>
      </c>
      <c r="J178">
        <f>IF($B178=" ","",IF(ISERROR(1/VLOOKUP($B178,'Justerad allokering kvv'!$B$1:$AG$700,MATCH(J$1,'Justerad allokering kvv'!$B$1:$AF$1,0),FALSE)),VLOOKUP($B178,'Allokerad kvv'!$B$2:$AV$700,MATCH(J$1,'Allokerad kvv'!$B$1:$AV$1,0),FALSE),VLOOKUP($B178,'Justerad allokering kvv'!$B$1:$AG$700,MATCH(J$1,'Justerad allokering kvv'!$B$1:$AF$1,0),FALSE)))</f>
        <v>0</v>
      </c>
      <c r="K178">
        <f>IF($B178=" ","",IF(ISERROR(1/VLOOKUP($B178,'Justerad allokering kvv'!$B$1:$AG$700,MATCH(K$1,'Justerad allokering kvv'!$B$1:$AF$1,0),FALSE)),VLOOKUP($B178,'Allokerad kvv'!$B$2:$AV$700,MATCH(K$1,'Allokerad kvv'!$B$1:$AV$1,0),FALSE),VLOOKUP($B178,'Justerad allokering kvv'!$B$1:$AG$700,MATCH(K$1,'Justerad allokering kvv'!$B$1:$AF$1,0),FALSE)))</f>
        <v>0</v>
      </c>
      <c r="L178">
        <f>IF($B178=" ","",IF(ISERROR(1/VLOOKUP($B178,'Justerad allokering kvv'!$B$1:$AG$700,MATCH(L$1,'Justerad allokering kvv'!$B$1:$AF$1,0),FALSE)),VLOOKUP($B178,'Allokerad kvv'!$B$2:$AV$700,MATCH(L$1,'Allokerad kvv'!$B$1:$AV$1,0),FALSE),VLOOKUP($B178,'Justerad allokering kvv'!$B$1:$AG$700,MATCH(L$1,'Justerad allokering kvv'!$B$1:$AF$1,0),FALSE)))</f>
        <v>0</v>
      </c>
      <c r="M178">
        <f>IF($B178=" ","",IF(ISERROR(1/VLOOKUP($B178,'Justerad allokering kvv'!$B$1:$AG$700,MATCH(M$1,'Justerad allokering kvv'!$B$1:$AF$1,0),FALSE)),VLOOKUP($B178,'Allokerad kvv'!$B$2:$AV$700,MATCH(M$1,'Allokerad kvv'!$B$1:$AV$1,0),FALSE),VLOOKUP($B178,'Justerad allokering kvv'!$B$1:$AG$700,MATCH(M$1,'Justerad allokering kvv'!$B$1:$AF$1,0),FALSE)))</f>
        <v>0</v>
      </c>
      <c r="N178">
        <f>IF($B178=" ","",IF(ISERROR(1/VLOOKUP($B178,'Justerad allokering kvv'!$B$1:$AG$700,MATCH(N$1,'Justerad allokering kvv'!$B$1:$AF$1,0),FALSE)),VLOOKUP($B178,'Allokerad kvv'!$B$2:$AV$700,MATCH(N$1,'Allokerad kvv'!$B$1:$AV$1,0),FALSE),VLOOKUP($B178,'Justerad allokering kvv'!$B$1:$AG$700,MATCH(N$1,'Justerad allokering kvv'!$B$1:$AF$1,0),FALSE)))</f>
        <v>0</v>
      </c>
      <c r="O178">
        <f>IF($B178=" ","",IF(ISERROR(1/VLOOKUP($B178,'Justerad allokering kvv'!$B$1:$AG$700,MATCH(O$1,'Justerad allokering kvv'!$B$1:$AF$1,0),FALSE)),VLOOKUP($B178,'Allokerad kvv'!$B$2:$AV$700,MATCH(O$1,'Allokerad kvv'!$B$1:$AV$1,0),FALSE),VLOOKUP($B178,'Justerad allokering kvv'!$B$1:$AG$700,MATCH(O$1,'Justerad allokering kvv'!$B$1:$AF$1,0),FALSE)))</f>
        <v>0</v>
      </c>
      <c r="P178">
        <f>IF($B178=" ","",IF(ISERROR(1/VLOOKUP($B178,'Justerad allokering kvv'!$B$1:$AG$700,MATCH(P$1,'Justerad allokering kvv'!$B$1:$AF$1,0),FALSE)),VLOOKUP($B178,'Allokerad kvv'!$B$2:$AV$700,MATCH(P$1,'Allokerad kvv'!$B$1:$AV$1,0),FALSE),VLOOKUP($B178,'Justerad allokering kvv'!$B$1:$AG$700,MATCH(P$1,'Justerad allokering kvv'!$B$1:$AF$1,0),FALSE)))</f>
        <v>0</v>
      </c>
      <c r="Q178">
        <f>IF($B178=" ","",IF(ISERROR(1/VLOOKUP($B178,'Justerad allokering kvv'!$B$1:$AG$700,MATCH(Q$1,'Justerad allokering kvv'!$B$1:$AF$1,0),FALSE)),VLOOKUP($B178,'Allokerad kvv'!$B$2:$AV$700,MATCH(Q$1,'Allokerad kvv'!$B$1:$AV$1,0),FALSE),VLOOKUP($B178,'Justerad allokering kvv'!$B$1:$AG$700,MATCH(Q$1,'Justerad allokering kvv'!$B$1:$AF$1,0),FALSE)))</f>
        <v>0</v>
      </c>
      <c r="R178">
        <f>IF($B178=" ","",IF(ISERROR(1/VLOOKUP($B178,'Justerad allokering kvv'!$B$1:$AG$700,MATCH(R$1,'Justerad allokering kvv'!$B$1:$AF$1,0),FALSE)),VLOOKUP($B178,'Allokerad kvv'!$B$2:$AV$700,MATCH(R$1,'Allokerad kvv'!$B$1:$AV$1,0),FALSE),VLOOKUP($B178,'Justerad allokering kvv'!$B$1:$AG$700,MATCH(R$1,'Justerad allokering kvv'!$B$1:$AF$1,0),FALSE)))</f>
        <v>0</v>
      </c>
      <c r="S178">
        <f>IF($B178=" ","",IF(ISERROR(1/VLOOKUP($B178,'Justerad allokering kvv'!$B$1:$AG$700,MATCH(S$1,'Justerad allokering kvv'!$B$1:$AF$1,0),FALSE)),VLOOKUP($B178,'Allokerad kvv'!$B$2:$AV$700,MATCH(S$1,'Allokerad kvv'!$B$1:$AV$1,0),FALSE),VLOOKUP($B178,'Justerad allokering kvv'!$B$1:$AG$700,MATCH(S$1,'Justerad allokering kvv'!$B$1:$AF$1,0),FALSE)))</f>
        <v>0</v>
      </c>
      <c r="T178">
        <f>IF($B178=" ","",IF(ISERROR(1/VLOOKUP($B178,'Justerad allokering kvv'!$B$1:$AG$700,MATCH(T$1,'Justerad allokering kvv'!$B$1:$AF$1,0),FALSE)),VLOOKUP($B178,'Allokerad kvv'!$B$2:$AV$700,MATCH(T$1,'Allokerad kvv'!$B$1:$AV$1,0),FALSE),VLOOKUP($B178,'Justerad allokering kvv'!$B$1:$AG$700,MATCH(T$1,'Justerad allokering kvv'!$B$1:$AF$1,0),FALSE)))</f>
        <v>0</v>
      </c>
      <c r="U178">
        <f>IF($B178=" ","",IF(ISERROR(1/VLOOKUP($B178,'Justerad allokering kvv'!$B$1:$AG$700,MATCH(U$1,'Justerad allokering kvv'!$B$1:$AF$1,0),FALSE)),VLOOKUP($B178,'Allokerad kvv'!$B$2:$AV$700,MATCH(U$1,'Allokerad kvv'!$B$1:$AV$1,0),FALSE),VLOOKUP($B178,'Justerad allokering kvv'!$B$1:$AG$700,MATCH(U$1,'Justerad allokering kvv'!$B$1:$AF$1,0),FALSE)))</f>
        <v>0</v>
      </c>
      <c r="V178">
        <f>IF($B178=" ","",IF(ISERROR(1/VLOOKUP($B178,'Justerad allokering kvv'!$B$1:$AG$700,MATCH(V$1,'Justerad allokering kvv'!$B$1:$AF$1,0),FALSE)),VLOOKUP($B178,'Allokerad kvv'!$B$2:$AV$700,MATCH(V$1,'Allokerad kvv'!$B$1:$AV$1,0),FALSE),VLOOKUP($B178,'Justerad allokering kvv'!$B$1:$AG$700,MATCH(V$1,'Justerad allokering kvv'!$B$1:$AF$1,0),FALSE)))</f>
        <v>0</v>
      </c>
      <c r="W178">
        <f>IF($B178=" ","",IF(ISERROR(1/VLOOKUP($B178,'Justerad allokering kvv'!$B$1:$AG$700,MATCH(W$1,'Justerad allokering kvv'!$B$1:$AF$1,0),FALSE)),VLOOKUP($B178,'Allokerad kvv'!$B$2:$AV$700,MATCH(W$1,'Allokerad kvv'!$B$1:$AV$1,0),FALSE),VLOOKUP($B178,'Justerad allokering kvv'!$B$1:$AG$700,MATCH(W$1,'Justerad allokering kvv'!$B$1:$AF$1,0),FALSE)))</f>
        <v>0</v>
      </c>
      <c r="X178">
        <f>IF($B178=" ","",IF(ISERROR(1/VLOOKUP($B178,'Justerad allokering kvv'!$B$1:$AG$700,MATCH(X$1,'Justerad allokering kvv'!$B$1:$AF$1,0),FALSE)),VLOOKUP($B178,'Allokerad kvv'!$B$2:$AV$700,MATCH(X$1,'Allokerad kvv'!$B$1:$AV$1,0),FALSE),VLOOKUP($B178,'Justerad allokering kvv'!$B$1:$AG$700,MATCH(X$1,'Justerad allokering kvv'!$B$1:$AF$1,0),FALSE)))</f>
        <v>0</v>
      </c>
      <c r="Y178">
        <f>IF($B178=" ","",IF(ISERROR(1/VLOOKUP($B178,'Justerad allokering kvv'!$B$1:$AG$700,MATCH(Y$1,'Justerad allokering kvv'!$B$1:$AF$1,0),FALSE)),VLOOKUP($B178,'Allokerad kvv'!$B$2:$AV$700,MATCH(Y$1,'Allokerad kvv'!$B$1:$AV$1,0),FALSE),VLOOKUP($B178,'Justerad allokering kvv'!$B$1:$AG$700,MATCH(Y$1,'Justerad allokering kvv'!$B$1:$AF$1,0),FALSE)))</f>
        <v>0</v>
      </c>
      <c r="AB178">
        <f>IFERROR(VLOOKUP($B178,Kraftvärmeprod!$B$1:$AO$424,MATCH("Tillförd energi från rökgaskondensering (GWh)",Kraftvärmeprod!$B$1:$AG$1,0),FALSE)/1,0)</f>
        <v>0</v>
      </c>
      <c r="AE178" s="122">
        <f t="shared" si="8"/>
        <v>0</v>
      </c>
      <c r="AG178">
        <f t="shared" si="9"/>
        <v>0</v>
      </c>
      <c r="AH178">
        <f t="shared" si="10"/>
        <v>0</v>
      </c>
      <c r="AI178" t="str">
        <f>IF(AH178=0,"",AH178/VLOOKUP(B178,Kraftvärmeprod!$B$1:$BC$480,MATCH("Summa tillförd energi exklusive rökgaskondensering",Kraftvärmeprod!$B$1:$BC$1,0),FALSE))</f>
        <v/>
      </c>
      <c r="AK178">
        <f t="shared" si="11"/>
        <v>0</v>
      </c>
    </row>
    <row r="179" spans="1:37" x14ac:dyDescent="0.25">
      <c r="A179" s="2" t="s">
        <v>277</v>
      </c>
      <c r="B179" s="2" t="s">
        <v>285</v>
      </c>
      <c r="C179">
        <f>IF($B179=" ","",IF(ISERROR(1/VLOOKUP($B179,'Justerad allokering kvv'!$B$1:$AG$700,MATCH(C$1,'Justerad allokering kvv'!$B$1:$AF$1,0),FALSE)),VLOOKUP($B179,'Allokerad kvv'!$B$2:$AV$700,MATCH(C$1,'Allokerad kvv'!$B$1:$AV$1,0),FALSE),VLOOKUP($B179,'Justerad allokering kvv'!$B$1:$AG$700,MATCH(C$1,'Justerad allokering kvv'!$B$1:$AF$1,0),FALSE)))</f>
        <v>0</v>
      </c>
      <c r="D179">
        <f>IF($B179=" ","",IF(ISERROR(1/VLOOKUP($B179,'Justerad allokering kvv'!$B$1:$AG$700,MATCH(D$1,'Justerad allokering kvv'!$B$1:$AF$1,0),FALSE)),VLOOKUP($B179,'Allokerad kvv'!$B$2:$AV$700,MATCH(D$1,'Allokerad kvv'!$B$1:$AV$1,0),FALSE),VLOOKUP($B179,'Justerad allokering kvv'!$B$1:$AG$700,MATCH(D$1,'Justerad allokering kvv'!$B$1:$AF$1,0),FALSE)))</f>
        <v>0</v>
      </c>
      <c r="E179">
        <f>IF($B179=" ","",IF(ISERROR(1/VLOOKUP($B179,'Justerad allokering kvv'!$B$1:$AG$700,MATCH(E$1,'Justerad allokering kvv'!$B$1:$AF$1,0),FALSE)),VLOOKUP($B179,'Allokerad kvv'!$B$2:$AV$700,MATCH(E$1,'Allokerad kvv'!$B$1:$AV$1,0),FALSE),VLOOKUP($B179,'Justerad allokering kvv'!$B$1:$AG$700,MATCH(E$1,'Justerad allokering kvv'!$B$1:$AF$1,0),FALSE)))</f>
        <v>0</v>
      </c>
      <c r="F179">
        <f>IF($B179=" ","",IF(ISERROR(1/VLOOKUP($B179,'Justerad allokering kvv'!$B$1:$AG$700,MATCH(F$1,'Justerad allokering kvv'!$B$1:$AF$1,0),FALSE)),VLOOKUP($B179,'Allokerad kvv'!$B$2:$AV$700,MATCH(F$1,'Allokerad kvv'!$B$1:$AV$1,0),FALSE),VLOOKUP($B179,'Justerad allokering kvv'!$B$1:$AG$700,MATCH(F$1,'Justerad allokering kvv'!$B$1:$AF$1,0),FALSE)))</f>
        <v>0</v>
      </c>
      <c r="G179">
        <f>IF($B179=" ","",IF(ISERROR(1/VLOOKUP($B179,'Justerad allokering kvv'!$B$1:$AG$700,MATCH(G$1,'Justerad allokering kvv'!$B$1:$AF$1,0),FALSE)),VLOOKUP($B179,'Allokerad kvv'!$B$2:$AV$700,MATCH(G$1,'Allokerad kvv'!$B$1:$AV$1,0),FALSE),VLOOKUP($B179,'Justerad allokering kvv'!$B$1:$AG$700,MATCH(G$1,'Justerad allokering kvv'!$B$1:$AF$1,0),FALSE)))</f>
        <v>0</v>
      </c>
      <c r="H179">
        <f>IF($B179=" ","",IF(ISERROR(1/VLOOKUP($B179,'Justerad allokering kvv'!$B$1:$AG$700,MATCH(H$1,'Justerad allokering kvv'!$B$1:$AF$1,0),FALSE)),VLOOKUP($B179,'Allokerad kvv'!$B$2:$AV$700,MATCH(H$1,'Allokerad kvv'!$B$1:$AV$1,0),FALSE),VLOOKUP($B179,'Justerad allokering kvv'!$B$1:$AG$700,MATCH(H$1,'Justerad allokering kvv'!$B$1:$AF$1,0),FALSE)))</f>
        <v>0</v>
      </c>
      <c r="I179">
        <f>IF($B179=" ","",IF(ISERROR(1/VLOOKUP($B179,'Justerad allokering kvv'!$B$1:$AG$700,MATCH(I$1,'Justerad allokering kvv'!$B$1:$AF$1,0),FALSE)),VLOOKUP($B179,'Allokerad kvv'!$B$2:$AV$700,MATCH(I$1,'Allokerad kvv'!$B$1:$AV$1,0),FALSE),VLOOKUP($B179,'Justerad allokering kvv'!$B$1:$AG$700,MATCH(I$1,'Justerad allokering kvv'!$B$1:$AF$1,0),FALSE)))</f>
        <v>0</v>
      </c>
      <c r="J179">
        <f>IF($B179=" ","",IF(ISERROR(1/VLOOKUP($B179,'Justerad allokering kvv'!$B$1:$AG$700,MATCH(J$1,'Justerad allokering kvv'!$B$1:$AF$1,0),FALSE)),VLOOKUP($B179,'Allokerad kvv'!$B$2:$AV$700,MATCH(J$1,'Allokerad kvv'!$B$1:$AV$1,0),FALSE),VLOOKUP($B179,'Justerad allokering kvv'!$B$1:$AG$700,MATCH(J$1,'Justerad allokering kvv'!$B$1:$AF$1,0),FALSE)))</f>
        <v>0</v>
      </c>
      <c r="K179">
        <f>IF($B179=" ","",IF(ISERROR(1/VLOOKUP($B179,'Justerad allokering kvv'!$B$1:$AG$700,MATCH(K$1,'Justerad allokering kvv'!$B$1:$AF$1,0),FALSE)),VLOOKUP($B179,'Allokerad kvv'!$B$2:$AV$700,MATCH(K$1,'Allokerad kvv'!$B$1:$AV$1,0),FALSE),VLOOKUP($B179,'Justerad allokering kvv'!$B$1:$AG$700,MATCH(K$1,'Justerad allokering kvv'!$B$1:$AF$1,0),FALSE)))</f>
        <v>0</v>
      </c>
      <c r="L179">
        <f>IF($B179=" ","",IF(ISERROR(1/VLOOKUP($B179,'Justerad allokering kvv'!$B$1:$AG$700,MATCH(L$1,'Justerad allokering kvv'!$B$1:$AF$1,0),FALSE)),VLOOKUP($B179,'Allokerad kvv'!$B$2:$AV$700,MATCH(L$1,'Allokerad kvv'!$B$1:$AV$1,0),FALSE),VLOOKUP($B179,'Justerad allokering kvv'!$B$1:$AG$700,MATCH(L$1,'Justerad allokering kvv'!$B$1:$AF$1,0),FALSE)))</f>
        <v>0</v>
      </c>
      <c r="M179">
        <f>IF($B179=" ","",IF(ISERROR(1/VLOOKUP($B179,'Justerad allokering kvv'!$B$1:$AG$700,MATCH(M$1,'Justerad allokering kvv'!$B$1:$AF$1,0),FALSE)),VLOOKUP($B179,'Allokerad kvv'!$B$2:$AV$700,MATCH(M$1,'Allokerad kvv'!$B$1:$AV$1,0),FALSE),VLOOKUP($B179,'Justerad allokering kvv'!$B$1:$AG$700,MATCH(M$1,'Justerad allokering kvv'!$B$1:$AF$1,0),FALSE)))</f>
        <v>0</v>
      </c>
      <c r="N179">
        <f>IF($B179=" ","",IF(ISERROR(1/VLOOKUP($B179,'Justerad allokering kvv'!$B$1:$AG$700,MATCH(N$1,'Justerad allokering kvv'!$B$1:$AF$1,0),FALSE)),VLOOKUP($B179,'Allokerad kvv'!$B$2:$AV$700,MATCH(N$1,'Allokerad kvv'!$B$1:$AV$1,0),FALSE),VLOOKUP($B179,'Justerad allokering kvv'!$B$1:$AG$700,MATCH(N$1,'Justerad allokering kvv'!$B$1:$AF$1,0),FALSE)))</f>
        <v>0</v>
      </c>
      <c r="O179">
        <f>IF($B179=" ","",IF(ISERROR(1/VLOOKUP($B179,'Justerad allokering kvv'!$B$1:$AG$700,MATCH(O$1,'Justerad allokering kvv'!$B$1:$AF$1,0),FALSE)),VLOOKUP($B179,'Allokerad kvv'!$B$2:$AV$700,MATCH(O$1,'Allokerad kvv'!$B$1:$AV$1,0),FALSE),VLOOKUP($B179,'Justerad allokering kvv'!$B$1:$AG$700,MATCH(O$1,'Justerad allokering kvv'!$B$1:$AF$1,0),FALSE)))</f>
        <v>0</v>
      </c>
      <c r="P179">
        <f>IF($B179=" ","",IF(ISERROR(1/VLOOKUP($B179,'Justerad allokering kvv'!$B$1:$AG$700,MATCH(P$1,'Justerad allokering kvv'!$B$1:$AF$1,0),FALSE)),VLOOKUP($B179,'Allokerad kvv'!$B$2:$AV$700,MATCH(P$1,'Allokerad kvv'!$B$1:$AV$1,0),FALSE),VLOOKUP($B179,'Justerad allokering kvv'!$B$1:$AG$700,MATCH(P$1,'Justerad allokering kvv'!$B$1:$AF$1,0),FALSE)))</f>
        <v>0</v>
      </c>
      <c r="Q179">
        <f>IF($B179=" ","",IF(ISERROR(1/VLOOKUP($B179,'Justerad allokering kvv'!$B$1:$AG$700,MATCH(Q$1,'Justerad allokering kvv'!$B$1:$AF$1,0),FALSE)),VLOOKUP($B179,'Allokerad kvv'!$B$2:$AV$700,MATCH(Q$1,'Allokerad kvv'!$B$1:$AV$1,0),FALSE),VLOOKUP($B179,'Justerad allokering kvv'!$B$1:$AG$700,MATCH(Q$1,'Justerad allokering kvv'!$B$1:$AF$1,0),FALSE)))</f>
        <v>0</v>
      </c>
      <c r="R179">
        <f>IF($B179=" ","",IF(ISERROR(1/VLOOKUP($B179,'Justerad allokering kvv'!$B$1:$AG$700,MATCH(R$1,'Justerad allokering kvv'!$B$1:$AF$1,0),FALSE)),VLOOKUP($B179,'Allokerad kvv'!$B$2:$AV$700,MATCH(R$1,'Allokerad kvv'!$B$1:$AV$1,0),FALSE),VLOOKUP($B179,'Justerad allokering kvv'!$B$1:$AG$700,MATCH(R$1,'Justerad allokering kvv'!$B$1:$AF$1,0),FALSE)))</f>
        <v>0</v>
      </c>
      <c r="S179">
        <f>IF($B179=" ","",IF(ISERROR(1/VLOOKUP($B179,'Justerad allokering kvv'!$B$1:$AG$700,MATCH(S$1,'Justerad allokering kvv'!$B$1:$AF$1,0),FALSE)),VLOOKUP($B179,'Allokerad kvv'!$B$2:$AV$700,MATCH(S$1,'Allokerad kvv'!$B$1:$AV$1,0),FALSE),VLOOKUP($B179,'Justerad allokering kvv'!$B$1:$AG$700,MATCH(S$1,'Justerad allokering kvv'!$B$1:$AF$1,0),FALSE)))</f>
        <v>0</v>
      </c>
      <c r="T179">
        <f>IF($B179=" ","",IF(ISERROR(1/VLOOKUP($B179,'Justerad allokering kvv'!$B$1:$AG$700,MATCH(T$1,'Justerad allokering kvv'!$B$1:$AF$1,0),FALSE)),VLOOKUP($B179,'Allokerad kvv'!$B$2:$AV$700,MATCH(T$1,'Allokerad kvv'!$B$1:$AV$1,0),FALSE),VLOOKUP($B179,'Justerad allokering kvv'!$B$1:$AG$700,MATCH(T$1,'Justerad allokering kvv'!$B$1:$AF$1,0),FALSE)))</f>
        <v>0</v>
      </c>
      <c r="U179">
        <f>IF($B179=" ","",IF(ISERROR(1/VLOOKUP($B179,'Justerad allokering kvv'!$B$1:$AG$700,MATCH(U$1,'Justerad allokering kvv'!$B$1:$AF$1,0),FALSE)),VLOOKUP($B179,'Allokerad kvv'!$B$2:$AV$700,MATCH(U$1,'Allokerad kvv'!$B$1:$AV$1,0),FALSE),VLOOKUP($B179,'Justerad allokering kvv'!$B$1:$AG$700,MATCH(U$1,'Justerad allokering kvv'!$B$1:$AF$1,0),FALSE)))</f>
        <v>0</v>
      </c>
      <c r="V179">
        <f>IF($B179=" ","",IF(ISERROR(1/VLOOKUP($B179,'Justerad allokering kvv'!$B$1:$AG$700,MATCH(V$1,'Justerad allokering kvv'!$B$1:$AF$1,0),FALSE)),VLOOKUP($B179,'Allokerad kvv'!$B$2:$AV$700,MATCH(V$1,'Allokerad kvv'!$B$1:$AV$1,0),FALSE),VLOOKUP($B179,'Justerad allokering kvv'!$B$1:$AG$700,MATCH(V$1,'Justerad allokering kvv'!$B$1:$AF$1,0),FALSE)))</f>
        <v>0</v>
      </c>
      <c r="W179">
        <f>IF($B179=" ","",IF(ISERROR(1/VLOOKUP($B179,'Justerad allokering kvv'!$B$1:$AG$700,MATCH(W$1,'Justerad allokering kvv'!$B$1:$AF$1,0),FALSE)),VLOOKUP($B179,'Allokerad kvv'!$B$2:$AV$700,MATCH(W$1,'Allokerad kvv'!$B$1:$AV$1,0),FALSE),VLOOKUP($B179,'Justerad allokering kvv'!$B$1:$AG$700,MATCH(W$1,'Justerad allokering kvv'!$B$1:$AF$1,0),FALSE)))</f>
        <v>0</v>
      </c>
      <c r="X179">
        <f>IF($B179=" ","",IF(ISERROR(1/VLOOKUP($B179,'Justerad allokering kvv'!$B$1:$AG$700,MATCH(X$1,'Justerad allokering kvv'!$B$1:$AF$1,0),FALSE)),VLOOKUP($B179,'Allokerad kvv'!$B$2:$AV$700,MATCH(X$1,'Allokerad kvv'!$B$1:$AV$1,0),FALSE),VLOOKUP($B179,'Justerad allokering kvv'!$B$1:$AG$700,MATCH(X$1,'Justerad allokering kvv'!$B$1:$AF$1,0),FALSE)))</f>
        <v>0</v>
      </c>
      <c r="Y179">
        <f>IF($B179=" ","",IF(ISERROR(1/VLOOKUP($B179,'Justerad allokering kvv'!$B$1:$AG$700,MATCH(Y$1,'Justerad allokering kvv'!$B$1:$AF$1,0),FALSE)),VLOOKUP($B179,'Allokerad kvv'!$B$2:$AV$700,MATCH(Y$1,'Allokerad kvv'!$B$1:$AV$1,0),FALSE),VLOOKUP($B179,'Justerad allokering kvv'!$B$1:$AG$700,MATCH(Y$1,'Justerad allokering kvv'!$B$1:$AF$1,0),FALSE)))</f>
        <v>0</v>
      </c>
      <c r="AB179">
        <f>IFERROR(VLOOKUP($B179,Kraftvärmeprod!$B$1:$AO$424,MATCH("Tillförd energi från rökgaskondensering (GWh)",Kraftvärmeprod!$B$1:$AG$1,0),FALSE)/1,0)</f>
        <v>0</v>
      </c>
      <c r="AE179" s="122">
        <f t="shared" si="8"/>
        <v>0</v>
      </c>
      <c r="AG179">
        <f t="shared" si="9"/>
        <v>0</v>
      </c>
      <c r="AH179">
        <f t="shared" si="10"/>
        <v>0</v>
      </c>
      <c r="AI179" t="str">
        <f>IF(AH179=0,"",AH179/VLOOKUP(B179,Kraftvärmeprod!$B$1:$BC$480,MATCH("Summa tillförd energi exklusive rökgaskondensering",Kraftvärmeprod!$B$1:$BC$1,0),FALSE))</f>
        <v/>
      </c>
      <c r="AK179">
        <f t="shared" si="11"/>
        <v>0</v>
      </c>
    </row>
    <row r="180" spans="1:37" x14ac:dyDescent="0.25">
      <c r="A180" s="2" t="s">
        <v>286</v>
      </c>
      <c r="B180" s="2" t="s">
        <v>287</v>
      </c>
      <c r="C180">
        <f>IF($B180=" ","",IF(ISERROR(1/VLOOKUP($B180,'Justerad allokering kvv'!$B$1:$AG$700,MATCH(C$1,'Justerad allokering kvv'!$B$1:$AF$1,0),FALSE)),VLOOKUP($B180,'Allokerad kvv'!$B$2:$AV$700,MATCH(C$1,'Allokerad kvv'!$B$1:$AV$1,0),FALSE),VLOOKUP($B180,'Justerad allokering kvv'!$B$1:$AG$700,MATCH(C$1,'Justerad allokering kvv'!$B$1:$AF$1,0),FALSE)))</f>
        <v>0</v>
      </c>
      <c r="D180">
        <f>IF($B180=" ","",IF(ISERROR(1/VLOOKUP($B180,'Justerad allokering kvv'!$B$1:$AG$700,MATCH(D$1,'Justerad allokering kvv'!$B$1:$AF$1,0),FALSE)),VLOOKUP($B180,'Allokerad kvv'!$B$2:$AV$700,MATCH(D$1,'Allokerad kvv'!$B$1:$AV$1,0),FALSE),VLOOKUP($B180,'Justerad allokering kvv'!$B$1:$AG$700,MATCH(D$1,'Justerad allokering kvv'!$B$1:$AF$1,0),FALSE)))</f>
        <v>0</v>
      </c>
      <c r="E180">
        <f>IF($B180=" ","",IF(ISERROR(1/VLOOKUP($B180,'Justerad allokering kvv'!$B$1:$AG$700,MATCH(E$1,'Justerad allokering kvv'!$B$1:$AF$1,0),FALSE)),VLOOKUP($B180,'Allokerad kvv'!$B$2:$AV$700,MATCH(E$1,'Allokerad kvv'!$B$1:$AV$1,0),FALSE),VLOOKUP($B180,'Justerad allokering kvv'!$B$1:$AG$700,MATCH(E$1,'Justerad allokering kvv'!$B$1:$AF$1,0),FALSE)))</f>
        <v>0</v>
      </c>
      <c r="F180">
        <f>IF($B180=" ","",IF(ISERROR(1/VLOOKUP($B180,'Justerad allokering kvv'!$B$1:$AG$700,MATCH(F$1,'Justerad allokering kvv'!$B$1:$AF$1,0),FALSE)),VLOOKUP($B180,'Allokerad kvv'!$B$2:$AV$700,MATCH(F$1,'Allokerad kvv'!$B$1:$AV$1,0),FALSE),VLOOKUP($B180,'Justerad allokering kvv'!$B$1:$AG$700,MATCH(F$1,'Justerad allokering kvv'!$B$1:$AF$1,0),FALSE)))</f>
        <v>0</v>
      </c>
      <c r="G180">
        <f>IF($B180=" ","",IF(ISERROR(1/VLOOKUP($B180,'Justerad allokering kvv'!$B$1:$AG$700,MATCH(G$1,'Justerad allokering kvv'!$B$1:$AF$1,0),FALSE)),VLOOKUP($B180,'Allokerad kvv'!$B$2:$AV$700,MATCH(G$1,'Allokerad kvv'!$B$1:$AV$1,0),FALSE),VLOOKUP($B180,'Justerad allokering kvv'!$B$1:$AG$700,MATCH(G$1,'Justerad allokering kvv'!$B$1:$AF$1,0),FALSE)))</f>
        <v>0</v>
      </c>
      <c r="H180">
        <f>IF($B180=" ","",IF(ISERROR(1/VLOOKUP($B180,'Justerad allokering kvv'!$B$1:$AG$700,MATCH(H$1,'Justerad allokering kvv'!$B$1:$AF$1,0),FALSE)),VLOOKUP($B180,'Allokerad kvv'!$B$2:$AV$700,MATCH(H$1,'Allokerad kvv'!$B$1:$AV$1,0),FALSE),VLOOKUP($B180,'Justerad allokering kvv'!$B$1:$AG$700,MATCH(H$1,'Justerad allokering kvv'!$B$1:$AF$1,0),FALSE)))</f>
        <v>0</v>
      </c>
      <c r="I180">
        <f>IF($B180=" ","",IF(ISERROR(1/VLOOKUP($B180,'Justerad allokering kvv'!$B$1:$AG$700,MATCH(I$1,'Justerad allokering kvv'!$B$1:$AF$1,0),FALSE)),VLOOKUP($B180,'Allokerad kvv'!$B$2:$AV$700,MATCH(I$1,'Allokerad kvv'!$B$1:$AV$1,0),FALSE),VLOOKUP($B180,'Justerad allokering kvv'!$B$1:$AG$700,MATCH(I$1,'Justerad allokering kvv'!$B$1:$AF$1,0),FALSE)))</f>
        <v>0</v>
      </c>
      <c r="J180">
        <f>IF($B180=" ","",IF(ISERROR(1/VLOOKUP($B180,'Justerad allokering kvv'!$B$1:$AG$700,MATCH(J$1,'Justerad allokering kvv'!$B$1:$AF$1,0),FALSE)),VLOOKUP($B180,'Allokerad kvv'!$B$2:$AV$700,MATCH(J$1,'Allokerad kvv'!$B$1:$AV$1,0),FALSE),VLOOKUP($B180,'Justerad allokering kvv'!$B$1:$AG$700,MATCH(J$1,'Justerad allokering kvv'!$B$1:$AF$1,0),FALSE)))</f>
        <v>0</v>
      </c>
      <c r="K180">
        <f>IF($B180=" ","",IF(ISERROR(1/VLOOKUP($B180,'Justerad allokering kvv'!$B$1:$AG$700,MATCH(K$1,'Justerad allokering kvv'!$B$1:$AF$1,0),FALSE)),VLOOKUP($B180,'Allokerad kvv'!$B$2:$AV$700,MATCH(K$1,'Allokerad kvv'!$B$1:$AV$1,0),FALSE),VLOOKUP($B180,'Justerad allokering kvv'!$B$1:$AG$700,MATCH(K$1,'Justerad allokering kvv'!$B$1:$AF$1,0),FALSE)))</f>
        <v>0</v>
      </c>
      <c r="L180">
        <f>IF($B180=" ","",IF(ISERROR(1/VLOOKUP($B180,'Justerad allokering kvv'!$B$1:$AG$700,MATCH(L$1,'Justerad allokering kvv'!$B$1:$AF$1,0),FALSE)),VLOOKUP($B180,'Allokerad kvv'!$B$2:$AV$700,MATCH(L$1,'Allokerad kvv'!$B$1:$AV$1,0),FALSE),VLOOKUP($B180,'Justerad allokering kvv'!$B$1:$AG$700,MATCH(L$1,'Justerad allokering kvv'!$B$1:$AF$1,0),FALSE)))</f>
        <v>0</v>
      </c>
      <c r="M180">
        <f>IF($B180=" ","",IF(ISERROR(1/VLOOKUP($B180,'Justerad allokering kvv'!$B$1:$AG$700,MATCH(M$1,'Justerad allokering kvv'!$B$1:$AF$1,0),FALSE)),VLOOKUP($B180,'Allokerad kvv'!$B$2:$AV$700,MATCH(M$1,'Allokerad kvv'!$B$1:$AV$1,0),FALSE),VLOOKUP($B180,'Justerad allokering kvv'!$B$1:$AG$700,MATCH(M$1,'Justerad allokering kvv'!$B$1:$AF$1,0),FALSE)))</f>
        <v>0</v>
      </c>
      <c r="N180">
        <f>IF($B180=" ","",IF(ISERROR(1/VLOOKUP($B180,'Justerad allokering kvv'!$B$1:$AG$700,MATCH(N$1,'Justerad allokering kvv'!$B$1:$AF$1,0),FALSE)),VLOOKUP($B180,'Allokerad kvv'!$B$2:$AV$700,MATCH(N$1,'Allokerad kvv'!$B$1:$AV$1,0),FALSE),VLOOKUP($B180,'Justerad allokering kvv'!$B$1:$AG$700,MATCH(N$1,'Justerad allokering kvv'!$B$1:$AF$1,0),FALSE)))</f>
        <v>0</v>
      </c>
      <c r="O180">
        <f>IF($B180=" ","",IF(ISERROR(1/VLOOKUP($B180,'Justerad allokering kvv'!$B$1:$AG$700,MATCH(O$1,'Justerad allokering kvv'!$B$1:$AF$1,0),FALSE)),VLOOKUP($B180,'Allokerad kvv'!$B$2:$AV$700,MATCH(O$1,'Allokerad kvv'!$B$1:$AV$1,0),FALSE),VLOOKUP($B180,'Justerad allokering kvv'!$B$1:$AG$700,MATCH(O$1,'Justerad allokering kvv'!$B$1:$AF$1,0),FALSE)))</f>
        <v>0</v>
      </c>
      <c r="P180">
        <f>IF($B180=" ","",IF(ISERROR(1/VLOOKUP($B180,'Justerad allokering kvv'!$B$1:$AG$700,MATCH(P$1,'Justerad allokering kvv'!$B$1:$AF$1,0),FALSE)),VLOOKUP($B180,'Allokerad kvv'!$B$2:$AV$700,MATCH(P$1,'Allokerad kvv'!$B$1:$AV$1,0),FALSE),VLOOKUP($B180,'Justerad allokering kvv'!$B$1:$AG$700,MATCH(P$1,'Justerad allokering kvv'!$B$1:$AF$1,0),FALSE)))</f>
        <v>0</v>
      </c>
      <c r="Q180">
        <f>IF($B180=" ","",IF(ISERROR(1/VLOOKUP($B180,'Justerad allokering kvv'!$B$1:$AG$700,MATCH(Q$1,'Justerad allokering kvv'!$B$1:$AF$1,0),FALSE)),VLOOKUP($B180,'Allokerad kvv'!$B$2:$AV$700,MATCH(Q$1,'Allokerad kvv'!$B$1:$AV$1,0),FALSE),VLOOKUP($B180,'Justerad allokering kvv'!$B$1:$AG$700,MATCH(Q$1,'Justerad allokering kvv'!$B$1:$AF$1,0),FALSE)))</f>
        <v>0</v>
      </c>
      <c r="R180">
        <f>IF($B180=" ","",IF(ISERROR(1/VLOOKUP($B180,'Justerad allokering kvv'!$B$1:$AG$700,MATCH(R$1,'Justerad allokering kvv'!$B$1:$AF$1,0),FALSE)),VLOOKUP($B180,'Allokerad kvv'!$B$2:$AV$700,MATCH(R$1,'Allokerad kvv'!$B$1:$AV$1,0),FALSE),VLOOKUP($B180,'Justerad allokering kvv'!$B$1:$AG$700,MATCH(R$1,'Justerad allokering kvv'!$B$1:$AF$1,0),FALSE)))</f>
        <v>0</v>
      </c>
      <c r="S180">
        <f>IF($B180=" ","",IF(ISERROR(1/VLOOKUP($B180,'Justerad allokering kvv'!$B$1:$AG$700,MATCH(S$1,'Justerad allokering kvv'!$B$1:$AF$1,0),FALSE)),VLOOKUP($B180,'Allokerad kvv'!$B$2:$AV$700,MATCH(S$1,'Allokerad kvv'!$B$1:$AV$1,0),FALSE),VLOOKUP($B180,'Justerad allokering kvv'!$B$1:$AG$700,MATCH(S$1,'Justerad allokering kvv'!$B$1:$AF$1,0),FALSE)))</f>
        <v>0</v>
      </c>
      <c r="T180">
        <f>IF($B180=" ","",IF(ISERROR(1/VLOOKUP($B180,'Justerad allokering kvv'!$B$1:$AG$700,MATCH(T$1,'Justerad allokering kvv'!$B$1:$AF$1,0),FALSE)),VLOOKUP($B180,'Allokerad kvv'!$B$2:$AV$700,MATCH(T$1,'Allokerad kvv'!$B$1:$AV$1,0),FALSE),VLOOKUP($B180,'Justerad allokering kvv'!$B$1:$AG$700,MATCH(T$1,'Justerad allokering kvv'!$B$1:$AF$1,0),FALSE)))</f>
        <v>0</v>
      </c>
      <c r="U180">
        <f>IF($B180=" ","",IF(ISERROR(1/VLOOKUP($B180,'Justerad allokering kvv'!$B$1:$AG$700,MATCH(U$1,'Justerad allokering kvv'!$B$1:$AF$1,0),FALSE)),VLOOKUP($B180,'Allokerad kvv'!$B$2:$AV$700,MATCH(U$1,'Allokerad kvv'!$B$1:$AV$1,0),FALSE),VLOOKUP($B180,'Justerad allokering kvv'!$B$1:$AG$700,MATCH(U$1,'Justerad allokering kvv'!$B$1:$AF$1,0),FALSE)))</f>
        <v>0</v>
      </c>
      <c r="V180">
        <f>IF($B180=" ","",IF(ISERROR(1/VLOOKUP($B180,'Justerad allokering kvv'!$B$1:$AG$700,MATCH(V$1,'Justerad allokering kvv'!$B$1:$AF$1,0),FALSE)),VLOOKUP($B180,'Allokerad kvv'!$B$2:$AV$700,MATCH(V$1,'Allokerad kvv'!$B$1:$AV$1,0),FALSE),VLOOKUP($B180,'Justerad allokering kvv'!$B$1:$AG$700,MATCH(V$1,'Justerad allokering kvv'!$B$1:$AF$1,0),FALSE)))</f>
        <v>0</v>
      </c>
      <c r="W180">
        <f>IF($B180=" ","",IF(ISERROR(1/VLOOKUP($B180,'Justerad allokering kvv'!$B$1:$AG$700,MATCH(W$1,'Justerad allokering kvv'!$B$1:$AF$1,0),FALSE)),VLOOKUP($B180,'Allokerad kvv'!$B$2:$AV$700,MATCH(W$1,'Allokerad kvv'!$B$1:$AV$1,0),FALSE),VLOOKUP($B180,'Justerad allokering kvv'!$B$1:$AG$700,MATCH(W$1,'Justerad allokering kvv'!$B$1:$AF$1,0),FALSE)))</f>
        <v>0</v>
      </c>
      <c r="X180">
        <f>IF($B180=" ","",IF(ISERROR(1/VLOOKUP($B180,'Justerad allokering kvv'!$B$1:$AG$700,MATCH(X$1,'Justerad allokering kvv'!$B$1:$AF$1,0),FALSE)),VLOOKUP($B180,'Allokerad kvv'!$B$2:$AV$700,MATCH(X$1,'Allokerad kvv'!$B$1:$AV$1,0),FALSE),VLOOKUP($B180,'Justerad allokering kvv'!$B$1:$AG$700,MATCH(X$1,'Justerad allokering kvv'!$B$1:$AF$1,0),FALSE)))</f>
        <v>0</v>
      </c>
      <c r="Y180">
        <f>IF($B180=" ","",IF(ISERROR(1/VLOOKUP($B180,'Justerad allokering kvv'!$B$1:$AG$700,MATCH(Y$1,'Justerad allokering kvv'!$B$1:$AF$1,0),FALSE)),VLOOKUP($B180,'Allokerad kvv'!$B$2:$AV$700,MATCH(Y$1,'Allokerad kvv'!$B$1:$AV$1,0),FALSE),VLOOKUP($B180,'Justerad allokering kvv'!$B$1:$AG$700,MATCH(Y$1,'Justerad allokering kvv'!$B$1:$AF$1,0),FALSE)))</f>
        <v>0</v>
      </c>
      <c r="AB180">
        <f>IFERROR(VLOOKUP($B180,Kraftvärmeprod!$B$1:$AO$424,MATCH("Tillförd energi från rökgaskondensering (GWh)",Kraftvärmeprod!$B$1:$AG$1,0),FALSE)/1,0)</f>
        <v>0</v>
      </c>
      <c r="AE180" s="122">
        <f t="shared" si="8"/>
        <v>0</v>
      </c>
      <c r="AG180">
        <f t="shared" si="9"/>
        <v>0</v>
      </c>
      <c r="AH180">
        <f t="shared" si="10"/>
        <v>0</v>
      </c>
      <c r="AI180" t="str">
        <f>IF(AH180=0,"",AH180/VLOOKUP(B180,Kraftvärmeprod!$B$1:$BC$480,MATCH("Summa tillförd energi exklusive rökgaskondensering",Kraftvärmeprod!$B$1:$BC$1,0),FALSE))</f>
        <v/>
      </c>
      <c r="AK180">
        <f t="shared" si="11"/>
        <v>0</v>
      </c>
    </row>
    <row r="181" spans="1:37" x14ac:dyDescent="0.25">
      <c r="A181" s="2" t="s">
        <v>291</v>
      </c>
      <c r="B181" s="2" t="s">
        <v>10</v>
      </c>
      <c r="C181">
        <f>IF($B181=" ","",IF(ISERROR(1/VLOOKUP($B181,'Justerad allokering kvv'!$B$1:$AG$700,MATCH(C$1,'Justerad allokering kvv'!$B$1:$AF$1,0),FALSE)),VLOOKUP($B181,'Allokerad kvv'!$B$2:$AV$700,MATCH(C$1,'Allokerad kvv'!$B$1:$AV$1,0),FALSE),VLOOKUP($B181,'Justerad allokering kvv'!$B$1:$AG$700,MATCH(C$1,'Justerad allokering kvv'!$B$1:$AF$1,0),FALSE)))</f>
        <v>0</v>
      </c>
      <c r="D181">
        <f>IF($B181=" ","",IF(ISERROR(1/VLOOKUP($B181,'Justerad allokering kvv'!$B$1:$AG$700,MATCH(D$1,'Justerad allokering kvv'!$B$1:$AF$1,0),FALSE)),VLOOKUP($B181,'Allokerad kvv'!$B$2:$AV$700,MATCH(D$1,'Allokerad kvv'!$B$1:$AV$1,0),FALSE),VLOOKUP($B181,'Justerad allokering kvv'!$B$1:$AG$700,MATCH(D$1,'Justerad allokering kvv'!$B$1:$AF$1,0),FALSE)))</f>
        <v>0</v>
      </c>
      <c r="E181">
        <f>IF($B181=" ","",IF(ISERROR(1/VLOOKUP($B181,'Justerad allokering kvv'!$B$1:$AG$700,MATCH(E$1,'Justerad allokering kvv'!$B$1:$AF$1,0),FALSE)),VLOOKUP($B181,'Allokerad kvv'!$B$2:$AV$700,MATCH(E$1,'Allokerad kvv'!$B$1:$AV$1,0),FALSE),VLOOKUP($B181,'Justerad allokering kvv'!$B$1:$AG$700,MATCH(E$1,'Justerad allokering kvv'!$B$1:$AF$1,0),FALSE)))</f>
        <v>0</v>
      </c>
      <c r="F181">
        <f>IF($B181=" ","",IF(ISERROR(1/VLOOKUP($B181,'Justerad allokering kvv'!$B$1:$AG$700,MATCH(F$1,'Justerad allokering kvv'!$B$1:$AF$1,0),FALSE)),VLOOKUP($B181,'Allokerad kvv'!$B$2:$AV$700,MATCH(F$1,'Allokerad kvv'!$B$1:$AV$1,0),FALSE),VLOOKUP($B181,'Justerad allokering kvv'!$B$1:$AG$700,MATCH(F$1,'Justerad allokering kvv'!$B$1:$AF$1,0),FALSE)))</f>
        <v>0</v>
      </c>
      <c r="G181">
        <f>IF($B181=" ","",IF(ISERROR(1/VLOOKUP($B181,'Justerad allokering kvv'!$B$1:$AG$700,MATCH(G$1,'Justerad allokering kvv'!$B$1:$AF$1,0),FALSE)),VLOOKUP($B181,'Allokerad kvv'!$B$2:$AV$700,MATCH(G$1,'Allokerad kvv'!$B$1:$AV$1,0),FALSE),VLOOKUP($B181,'Justerad allokering kvv'!$B$1:$AG$700,MATCH(G$1,'Justerad allokering kvv'!$B$1:$AF$1,0),FALSE)))</f>
        <v>0</v>
      </c>
      <c r="H181">
        <f>IF($B181=" ","",IF(ISERROR(1/VLOOKUP($B181,'Justerad allokering kvv'!$B$1:$AG$700,MATCH(H$1,'Justerad allokering kvv'!$B$1:$AF$1,0),FALSE)),VLOOKUP($B181,'Allokerad kvv'!$B$2:$AV$700,MATCH(H$1,'Allokerad kvv'!$B$1:$AV$1,0),FALSE),VLOOKUP($B181,'Justerad allokering kvv'!$B$1:$AG$700,MATCH(H$1,'Justerad allokering kvv'!$B$1:$AF$1,0),FALSE)))</f>
        <v>0</v>
      </c>
      <c r="I181">
        <f>IF($B181=" ","",IF(ISERROR(1/VLOOKUP($B181,'Justerad allokering kvv'!$B$1:$AG$700,MATCH(I$1,'Justerad allokering kvv'!$B$1:$AF$1,0),FALSE)),VLOOKUP($B181,'Allokerad kvv'!$B$2:$AV$700,MATCH(I$1,'Allokerad kvv'!$B$1:$AV$1,0),FALSE),VLOOKUP($B181,'Justerad allokering kvv'!$B$1:$AG$700,MATCH(I$1,'Justerad allokering kvv'!$B$1:$AF$1,0),FALSE)))</f>
        <v>0</v>
      </c>
      <c r="J181">
        <f>IF($B181=" ","",IF(ISERROR(1/VLOOKUP($B181,'Justerad allokering kvv'!$B$1:$AG$700,MATCH(J$1,'Justerad allokering kvv'!$B$1:$AF$1,0),FALSE)),VLOOKUP($B181,'Allokerad kvv'!$B$2:$AV$700,MATCH(J$1,'Allokerad kvv'!$B$1:$AV$1,0),FALSE),VLOOKUP($B181,'Justerad allokering kvv'!$B$1:$AG$700,MATCH(J$1,'Justerad allokering kvv'!$B$1:$AF$1,0),FALSE)))</f>
        <v>0</v>
      </c>
      <c r="K181">
        <f>IF($B181=" ","",IF(ISERROR(1/VLOOKUP($B181,'Justerad allokering kvv'!$B$1:$AG$700,MATCH(K$1,'Justerad allokering kvv'!$B$1:$AF$1,0),FALSE)),VLOOKUP($B181,'Allokerad kvv'!$B$2:$AV$700,MATCH(K$1,'Allokerad kvv'!$B$1:$AV$1,0),FALSE),VLOOKUP($B181,'Justerad allokering kvv'!$B$1:$AG$700,MATCH(K$1,'Justerad allokering kvv'!$B$1:$AF$1,0),FALSE)))</f>
        <v>0</v>
      </c>
      <c r="L181">
        <f>IF($B181=" ","",IF(ISERROR(1/VLOOKUP($B181,'Justerad allokering kvv'!$B$1:$AG$700,MATCH(L$1,'Justerad allokering kvv'!$B$1:$AF$1,0),FALSE)),VLOOKUP($B181,'Allokerad kvv'!$B$2:$AV$700,MATCH(L$1,'Allokerad kvv'!$B$1:$AV$1,0),FALSE),VLOOKUP($B181,'Justerad allokering kvv'!$B$1:$AG$700,MATCH(L$1,'Justerad allokering kvv'!$B$1:$AF$1,0),FALSE)))</f>
        <v>0</v>
      </c>
      <c r="M181">
        <f>IF($B181=" ","",IF(ISERROR(1/VLOOKUP($B181,'Justerad allokering kvv'!$B$1:$AG$700,MATCH(M$1,'Justerad allokering kvv'!$B$1:$AF$1,0),FALSE)),VLOOKUP($B181,'Allokerad kvv'!$B$2:$AV$700,MATCH(M$1,'Allokerad kvv'!$B$1:$AV$1,0),FALSE),VLOOKUP($B181,'Justerad allokering kvv'!$B$1:$AG$700,MATCH(M$1,'Justerad allokering kvv'!$B$1:$AF$1,0),FALSE)))</f>
        <v>0</v>
      </c>
      <c r="N181">
        <f>IF($B181=" ","",IF(ISERROR(1/VLOOKUP($B181,'Justerad allokering kvv'!$B$1:$AG$700,MATCH(N$1,'Justerad allokering kvv'!$B$1:$AF$1,0),FALSE)),VLOOKUP($B181,'Allokerad kvv'!$B$2:$AV$700,MATCH(N$1,'Allokerad kvv'!$B$1:$AV$1,0),FALSE),VLOOKUP($B181,'Justerad allokering kvv'!$B$1:$AG$700,MATCH(N$1,'Justerad allokering kvv'!$B$1:$AF$1,0),FALSE)))</f>
        <v>0</v>
      </c>
      <c r="O181">
        <f>IF($B181=" ","",IF(ISERROR(1/VLOOKUP($B181,'Justerad allokering kvv'!$B$1:$AG$700,MATCH(O$1,'Justerad allokering kvv'!$B$1:$AF$1,0),FALSE)),VLOOKUP($B181,'Allokerad kvv'!$B$2:$AV$700,MATCH(O$1,'Allokerad kvv'!$B$1:$AV$1,0),FALSE),VLOOKUP($B181,'Justerad allokering kvv'!$B$1:$AG$700,MATCH(O$1,'Justerad allokering kvv'!$B$1:$AF$1,0),FALSE)))</f>
        <v>0</v>
      </c>
      <c r="P181">
        <f>IF($B181=" ","",IF(ISERROR(1/VLOOKUP($B181,'Justerad allokering kvv'!$B$1:$AG$700,MATCH(P$1,'Justerad allokering kvv'!$B$1:$AF$1,0),FALSE)),VLOOKUP($B181,'Allokerad kvv'!$B$2:$AV$700,MATCH(P$1,'Allokerad kvv'!$B$1:$AV$1,0),FALSE),VLOOKUP($B181,'Justerad allokering kvv'!$B$1:$AG$700,MATCH(P$1,'Justerad allokering kvv'!$B$1:$AF$1,0),FALSE)))</f>
        <v>0</v>
      </c>
      <c r="Q181">
        <f>IF($B181=" ","",IF(ISERROR(1/VLOOKUP($B181,'Justerad allokering kvv'!$B$1:$AG$700,MATCH(Q$1,'Justerad allokering kvv'!$B$1:$AF$1,0),FALSE)),VLOOKUP($B181,'Allokerad kvv'!$B$2:$AV$700,MATCH(Q$1,'Allokerad kvv'!$B$1:$AV$1,0),FALSE),VLOOKUP($B181,'Justerad allokering kvv'!$B$1:$AG$700,MATCH(Q$1,'Justerad allokering kvv'!$B$1:$AF$1,0),FALSE)))</f>
        <v>0</v>
      </c>
      <c r="R181">
        <f>IF($B181=" ","",IF(ISERROR(1/VLOOKUP($B181,'Justerad allokering kvv'!$B$1:$AG$700,MATCH(R$1,'Justerad allokering kvv'!$B$1:$AF$1,0),FALSE)),VLOOKUP($B181,'Allokerad kvv'!$B$2:$AV$700,MATCH(R$1,'Allokerad kvv'!$B$1:$AV$1,0),FALSE),VLOOKUP($B181,'Justerad allokering kvv'!$B$1:$AG$700,MATCH(R$1,'Justerad allokering kvv'!$B$1:$AF$1,0),FALSE)))</f>
        <v>0</v>
      </c>
      <c r="S181">
        <f>IF($B181=" ","",IF(ISERROR(1/VLOOKUP($B181,'Justerad allokering kvv'!$B$1:$AG$700,MATCH(S$1,'Justerad allokering kvv'!$B$1:$AF$1,0),FALSE)),VLOOKUP($B181,'Allokerad kvv'!$B$2:$AV$700,MATCH(S$1,'Allokerad kvv'!$B$1:$AV$1,0),FALSE),VLOOKUP($B181,'Justerad allokering kvv'!$B$1:$AG$700,MATCH(S$1,'Justerad allokering kvv'!$B$1:$AF$1,0),FALSE)))</f>
        <v>0</v>
      </c>
      <c r="T181">
        <f>IF($B181=" ","",IF(ISERROR(1/VLOOKUP($B181,'Justerad allokering kvv'!$B$1:$AG$700,MATCH(T$1,'Justerad allokering kvv'!$B$1:$AF$1,0),FALSE)),VLOOKUP($B181,'Allokerad kvv'!$B$2:$AV$700,MATCH(T$1,'Allokerad kvv'!$B$1:$AV$1,0),FALSE),VLOOKUP($B181,'Justerad allokering kvv'!$B$1:$AG$700,MATCH(T$1,'Justerad allokering kvv'!$B$1:$AF$1,0),FALSE)))</f>
        <v>0</v>
      </c>
      <c r="U181">
        <f>IF($B181=" ","",IF(ISERROR(1/VLOOKUP($B181,'Justerad allokering kvv'!$B$1:$AG$700,MATCH(U$1,'Justerad allokering kvv'!$B$1:$AF$1,0),FALSE)),VLOOKUP($B181,'Allokerad kvv'!$B$2:$AV$700,MATCH(U$1,'Allokerad kvv'!$B$1:$AV$1,0),FALSE),VLOOKUP($B181,'Justerad allokering kvv'!$B$1:$AG$700,MATCH(U$1,'Justerad allokering kvv'!$B$1:$AF$1,0),FALSE)))</f>
        <v>0</v>
      </c>
      <c r="V181">
        <f>IF($B181=" ","",IF(ISERROR(1/VLOOKUP($B181,'Justerad allokering kvv'!$B$1:$AG$700,MATCH(V$1,'Justerad allokering kvv'!$B$1:$AF$1,0),FALSE)),VLOOKUP($B181,'Allokerad kvv'!$B$2:$AV$700,MATCH(V$1,'Allokerad kvv'!$B$1:$AV$1,0),FALSE),VLOOKUP($B181,'Justerad allokering kvv'!$B$1:$AG$700,MATCH(V$1,'Justerad allokering kvv'!$B$1:$AF$1,0),FALSE)))</f>
        <v>0</v>
      </c>
      <c r="W181">
        <f>IF($B181=" ","",IF(ISERROR(1/VLOOKUP($B181,'Justerad allokering kvv'!$B$1:$AG$700,MATCH(W$1,'Justerad allokering kvv'!$B$1:$AF$1,0),FALSE)),VLOOKUP($B181,'Allokerad kvv'!$B$2:$AV$700,MATCH(W$1,'Allokerad kvv'!$B$1:$AV$1,0),FALSE),VLOOKUP($B181,'Justerad allokering kvv'!$B$1:$AG$700,MATCH(W$1,'Justerad allokering kvv'!$B$1:$AF$1,0),FALSE)))</f>
        <v>0</v>
      </c>
      <c r="X181">
        <f>IF($B181=" ","",IF(ISERROR(1/VLOOKUP($B181,'Justerad allokering kvv'!$B$1:$AG$700,MATCH(X$1,'Justerad allokering kvv'!$B$1:$AF$1,0),FALSE)),VLOOKUP($B181,'Allokerad kvv'!$B$2:$AV$700,MATCH(X$1,'Allokerad kvv'!$B$1:$AV$1,0),FALSE),VLOOKUP($B181,'Justerad allokering kvv'!$B$1:$AG$700,MATCH(X$1,'Justerad allokering kvv'!$B$1:$AF$1,0),FALSE)))</f>
        <v>0</v>
      </c>
      <c r="Y181">
        <f>IF($B181=" ","",IF(ISERROR(1/VLOOKUP($B181,'Justerad allokering kvv'!$B$1:$AG$700,MATCH(Y$1,'Justerad allokering kvv'!$B$1:$AF$1,0),FALSE)),VLOOKUP($B181,'Allokerad kvv'!$B$2:$AV$700,MATCH(Y$1,'Allokerad kvv'!$B$1:$AV$1,0),FALSE),VLOOKUP($B181,'Justerad allokering kvv'!$B$1:$AG$700,MATCH(Y$1,'Justerad allokering kvv'!$B$1:$AF$1,0),FALSE)))</f>
        <v>0</v>
      </c>
      <c r="AB181">
        <f>IFERROR(VLOOKUP($B181,Kraftvärmeprod!$B$1:$AO$424,MATCH("Tillförd energi från rökgaskondensering (GWh)",Kraftvärmeprod!$B$1:$AG$1,0),FALSE)/1,0)</f>
        <v>0</v>
      </c>
      <c r="AE181" s="122">
        <f t="shared" si="8"/>
        <v>0</v>
      </c>
      <c r="AG181">
        <f t="shared" si="9"/>
        <v>0</v>
      </c>
      <c r="AH181">
        <f t="shared" si="10"/>
        <v>0</v>
      </c>
      <c r="AI181" t="str">
        <f>IF(AH181=0,"",AH181/VLOOKUP(B181,Kraftvärmeprod!$B$1:$BC$480,MATCH("Summa tillförd energi exklusive rökgaskondensering",Kraftvärmeprod!$B$1:$BC$1,0),FALSE))</f>
        <v/>
      </c>
      <c r="AK181">
        <f t="shared" si="11"/>
        <v>0</v>
      </c>
    </row>
    <row r="182" spans="1:37" x14ac:dyDescent="0.25">
      <c r="A182" s="2" t="s">
        <v>291</v>
      </c>
      <c r="B182" s="2" t="s">
        <v>292</v>
      </c>
      <c r="C182">
        <f>IF($B182=" ","",IF(ISERROR(1/VLOOKUP($B182,'Justerad allokering kvv'!$B$1:$AG$700,MATCH(C$1,'Justerad allokering kvv'!$B$1:$AF$1,0),FALSE)),VLOOKUP($B182,'Allokerad kvv'!$B$2:$AV$700,MATCH(C$1,'Allokerad kvv'!$B$1:$AV$1,0),FALSE),VLOOKUP($B182,'Justerad allokering kvv'!$B$1:$AG$700,MATCH(C$1,'Justerad allokering kvv'!$B$1:$AF$1,0),FALSE)))</f>
        <v>0</v>
      </c>
      <c r="D182">
        <f>IF($B182=" ","",IF(ISERROR(1/VLOOKUP($B182,'Justerad allokering kvv'!$B$1:$AG$700,MATCH(D$1,'Justerad allokering kvv'!$B$1:$AF$1,0),FALSE)),VLOOKUP($B182,'Allokerad kvv'!$B$2:$AV$700,MATCH(D$1,'Allokerad kvv'!$B$1:$AV$1,0),FALSE),VLOOKUP($B182,'Justerad allokering kvv'!$B$1:$AG$700,MATCH(D$1,'Justerad allokering kvv'!$B$1:$AF$1,0),FALSE)))</f>
        <v>0</v>
      </c>
      <c r="E182">
        <f>IF($B182=" ","",IF(ISERROR(1/VLOOKUP($B182,'Justerad allokering kvv'!$B$1:$AG$700,MATCH(E$1,'Justerad allokering kvv'!$B$1:$AF$1,0),FALSE)),VLOOKUP($B182,'Allokerad kvv'!$B$2:$AV$700,MATCH(E$1,'Allokerad kvv'!$B$1:$AV$1,0),FALSE),VLOOKUP($B182,'Justerad allokering kvv'!$B$1:$AG$700,MATCH(E$1,'Justerad allokering kvv'!$B$1:$AF$1,0),FALSE)))</f>
        <v>0</v>
      </c>
      <c r="F182">
        <f>IF($B182=" ","",IF(ISERROR(1/VLOOKUP($B182,'Justerad allokering kvv'!$B$1:$AG$700,MATCH(F$1,'Justerad allokering kvv'!$B$1:$AF$1,0),FALSE)),VLOOKUP($B182,'Allokerad kvv'!$B$2:$AV$700,MATCH(F$1,'Allokerad kvv'!$B$1:$AV$1,0),FALSE),VLOOKUP($B182,'Justerad allokering kvv'!$B$1:$AG$700,MATCH(F$1,'Justerad allokering kvv'!$B$1:$AF$1,0),FALSE)))</f>
        <v>0</v>
      </c>
      <c r="G182">
        <f>IF($B182=" ","",IF(ISERROR(1/VLOOKUP($B182,'Justerad allokering kvv'!$B$1:$AG$700,MATCH(G$1,'Justerad allokering kvv'!$B$1:$AF$1,0),FALSE)),VLOOKUP($B182,'Allokerad kvv'!$B$2:$AV$700,MATCH(G$1,'Allokerad kvv'!$B$1:$AV$1,0),FALSE),VLOOKUP($B182,'Justerad allokering kvv'!$B$1:$AG$700,MATCH(G$1,'Justerad allokering kvv'!$B$1:$AF$1,0),FALSE)))</f>
        <v>0</v>
      </c>
      <c r="H182">
        <f>IF($B182=" ","",IF(ISERROR(1/VLOOKUP($B182,'Justerad allokering kvv'!$B$1:$AG$700,MATCH(H$1,'Justerad allokering kvv'!$B$1:$AF$1,0),FALSE)),VLOOKUP($B182,'Allokerad kvv'!$B$2:$AV$700,MATCH(H$1,'Allokerad kvv'!$B$1:$AV$1,0),FALSE),VLOOKUP($B182,'Justerad allokering kvv'!$B$1:$AG$700,MATCH(H$1,'Justerad allokering kvv'!$B$1:$AF$1,0),FALSE)))</f>
        <v>0</v>
      </c>
      <c r="I182">
        <f>IF($B182=" ","",IF(ISERROR(1/VLOOKUP($B182,'Justerad allokering kvv'!$B$1:$AG$700,MATCH(I$1,'Justerad allokering kvv'!$B$1:$AF$1,0),FALSE)),VLOOKUP($B182,'Allokerad kvv'!$B$2:$AV$700,MATCH(I$1,'Allokerad kvv'!$B$1:$AV$1,0),FALSE),VLOOKUP($B182,'Justerad allokering kvv'!$B$1:$AG$700,MATCH(I$1,'Justerad allokering kvv'!$B$1:$AF$1,0),FALSE)))</f>
        <v>0</v>
      </c>
      <c r="J182">
        <f>IF($B182=" ","",IF(ISERROR(1/VLOOKUP($B182,'Justerad allokering kvv'!$B$1:$AG$700,MATCH(J$1,'Justerad allokering kvv'!$B$1:$AF$1,0),FALSE)),VLOOKUP($B182,'Allokerad kvv'!$B$2:$AV$700,MATCH(J$1,'Allokerad kvv'!$B$1:$AV$1,0),FALSE),VLOOKUP($B182,'Justerad allokering kvv'!$B$1:$AG$700,MATCH(J$1,'Justerad allokering kvv'!$B$1:$AF$1,0),FALSE)))</f>
        <v>0</v>
      </c>
      <c r="K182">
        <f>IF($B182=" ","",IF(ISERROR(1/VLOOKUP($B182,'Justerad allokering kvv'!$B$1:$AG$700,MATCH(K$1,'Justerad allokering kvv'!$B$1:$AF$1,0),FALSE)),VLOOKUP($B182,'Allokerad kvv'!$B$2:$AV$700,MATCH(K$1,'Allokerad kvv'!$B$1:$AV$1,0),FALSE),VLOOKUP($B182,'Justerad allokering kvv'!$B$1:$AG$700,MATCH(K$1,'Justerad allokering kvv'!$B$1:$AF$1,0),FALSE)))</f>
        <v>0</v>
      </c>
      <c r="L182">
        <f>IF($B182=" ","",IF(ISERROR(1/VLOOKUP($B182,'Justerad allokering kvv'!$B$1:$AG$700,MATCH(L$1,'Justerad allokering kvv'!$B$1:$AF$1,0),FALSE)),VLOOKUP($B182,'Allokerad kvv'!$B$2:$AV$700,MATCH(L$1,'Allokerad kvv'!$B$1:$AV$1,0),FALSE),VLOOKUP($B182,'Justerad allokering kvv'!$B$1:$AG$700,MATCH(L$1,'Justerad allokering kvv'!$B$1:$AF$1,0),FALSE)))</f>
        <v>0</v>
      </c>
      <c r="M182">
        <f>IF($B182=" ","",IF(ISERROR(1/VLOOKUP($B182,'Justerad allokering kvv'!$B$1:$AG$700,MATCH(M$1,'Justerad allokering kvv'!$B$1:$AF$1,0),FALSE)),VLOOKUP($B182,'Allokerad kvv'!$B$2:$AV$700,MATCH(M$1,'Allokerad kvv'!$B$1:$AV$1,0),FALSE),VLOOKUP($B182,'Justerad allokering kvv'!$B$1:$AG$700,MATCH(M$1,'Justerad allokering kvv'!$B$1:$AF$1,0),FALSE)))</f>
        <v>0</v>
      </c>
      <c r="N182">
        <f>IF($B182=" ","",IF(ISERROR(1/VLOOKUP($B182,'Justerad allokering kvv'!$B$1:$AG$700,MATCH(N$1,'Justerad allokering kvv'!$B$1:$AF$1,0),FALSE)),VLOOKUP($B182,'Allokerad kvv'!$B$2:$AV$700,MATCH(N$1,'Allokerad kvv'!$B$1:$AV$1,0),FALSE),VLOOKUP($B182,'Justerad allokering kvv'!$B$1:$AG$700,MATCH(N$1,'Justerad allokering kvv'!$B$1:$AF$1,0),FALSE)))</f>
        <v>0</v>
      </c>
      <c r="O182">
        <f>IF($B182=" ","",IF(ISERROR(1/VLOOKUP($B182,'Justerad allokering kvv'!$B$1:$AG$700,MATCH(O$1,'Justerad allokering kvv'!$B$1:$AF$1,0),FALSE)),VLOOKUP($B182,'Allokerad kvv'!$B$2:$AV$700,MATCH(O$1,'Allokerad kvv'!$B$1:$AV$1,0),FALSE),VLOOKUP($B182,'Justerad allokering kvv'!$B$1:$AG$700,MATCH(O$1,'Justerad allokering kvv'!$B$1:$AF$1,0),FALSE)))</f>
        <v>0</v>
      </c>
      <c r="P182">
        <f>IF($B182=" ","",IF(ISERROR(1/VLOOKUP($B182,'Justerad allokering kvv'!$B$1:$AG$700,MATCH(P$1,'Justerad allokering kvv'!$B$1:$AF$1,0),FALSE)),VLOOKUP($B182,'Allokerad kvv'!$B$2:$AV$700,MATCH(P$1,'Allokerad kvv'!$B$1:$AV$1,0),FALSE),VLOOKUP($B182,'Justerad allokering kvv'!$B$1:$AG$700,MATCH(P$1,'Justerad allokering kvv'!$B$1:$AF$1,0),FALSE)))</f>
        <v>0</v>
      </c>
      <c r="Q182">
        <f>IF($B182=" ","",IF(ISERROR(1/VLOOKUP($B182,'Justerad allokering kvv'!$B$1:$AG$700,MATCH(Q$1,'Justerad allokering kvv'!$B$1:$AF$1,0),FALSE)),VLOOKUP($B182,'Allokerad kvv'!$B$2:$AV$700,MATCH(Q$1,'Allokerad kvv'!$B$1:$AV$1,0),FALSE),VLOOKUP($B182,'Justerad allokering kvv'!$B$1:$AG$700,MATCH(Q$1,'Justerad allokering kvv'!$B$1:$AF$1,0),FALSE)))</f>
        <v>0</v>
      </c>
      <c r="R182">
        <f>IF($B182=" ","",IF(ISERROR(1/VLOOKUP($B182,'Justerad allokering kvv'!$B$1:$AG$700,MATCH(R$1,'Justerad allokering kvv'!$B$1:$AF$1,0),FALSE)),VLOOKUP($B182,'Allokerad kvv'!$B$2:$AV$700,MATCH(R$1,'Allokerad kvv'!$B$1:$AV$1,0),FALSE),VLOOKUP($B182,'Justerad allokering kvv'!$B$1:$AG$700,MATCH(R$1,'Justerad allokering kvv'!$B$1:$AF$1,0),FALSE)))</f>
        <v>0</v>
      </c>
      <c r="S182">
        <f>IF($B182=" ","",IF(ISERROR(1/VLOOKUP($B182,'Justerad allokering kvv'!$B$1:$AG$700,MATCH(S$1,'Justerad allokering kvv'!$B$1:$AF$1,0),FALSE)),VLOOKUP($B182,'Allokerad kvv'!$B$2:$AV$700,MATCH(S$1,'Allokerad kvv'!$B$1:$AV$1,0),FALSE),VLOOKUP($B182,'Justerad allokering kvv'!$B$1:$AG$700,MATCH(S$1,'Justerad allokering kvv'!$B$1:$AF$1,0),FALSE)))</f>
        <v>0</v>
      </c>
      <c r="T182">
        <f>IF($B182=" ","",IF(ISERROR(1/VLOOKUP($B182,'Justerad allokering kvv'!$B$1:$AG$700,MATCH(T$1,'Justerad allokering kvv'!$B$1:$AF$1,0),FALSE)),VLOOKUP($B182,'Allokerad kvv'!$B$2:$AV$700,MATCH(T$1,'Allokerad kvv'!$B$1:$AV$1,0),FALSE),VLOOKUP($B182,'Justerad allokering kvv'!$B$1:$AG$700,MATCH(T$1,'Justerad allokering kvv'!$B$1:$AF$1,0),FALSE)))</f>
        <v>0</v>
      </c>
      <c r="U182">
        <f>IF($B182=" ","",IF(ISERROR(1/VLOOKUP($B182,'Justerad allokering kvv'!$B$1:$AG$700,MATCH(U$1,'Justerad allokering kvv'!$B$1:$AF$1,0),FALSE)),VLOOKUP($B182,'Allokerad kvv'!$B$2:$AV$700,MATCH(U$1,'Allokerad kvv'!$B$1:$AV$1,0),FALSE),VLOOKUP($B182,'Justerad allokering kvv'!$B$1:$AG$700,MATCH(U$1,'Justerad allokering kvv'!$B$1:$AF$1,0),FALSE)))</f>
        <v>0</v>
      </c>
      <c r="V182">
        <f>IF($B182=" ","",IF(ISERROR(1/VLOOKUP($B182,'Justerad allokering kvv'!$B$1:$AG$700,MATCH(V$1,'Justerad allokering kvv'!$B$1:$AF$1,0),FALSE)),VLOOKUP($B182,'Allokerad kvv'!$B$2:$AV$700,MATCH(V$1,'Allokerad kvv'!$B$1:$AV$1,0),FALSE),VLOOKUP($B182,'Justerad allokering kvv'!$B$1:$AG$700,MATCH(V$1,'Justerad allokering kvv'!$B$1:$AF$1,0),FALSE)))</f>
        <v>0</v>
      </c>
      <c r="W182">
        <f>IF($B182=" ","",IF(ISERROR(1/VLOOKUP($B182,'Justerad allokering kvv'!$B$1:$AG$700,MATCH(W$1,'Justerad allokering kvv'!$B$1:$AF$1,0),FALSE)),VLOOKUP($B182,'Allokerad kvv'!$B$2:$AV$700,MATCH(W$1,'Allokerad kvv'!$B$1:$AV$1,0),FALSE),VLOOKUP($B182,'Justerad allokering kvv'!$B$1:$AG$700,MATCH(W$1,'Justerad allokering kvv'!$B$1:$AF$1,0),FALSE)))</f>
        <v>0</v>
      </c>
      <c r="X182">
        <f>IF($B182=" ","",IF(ISERROR(1/VLOOKUP($B182,'Justerad allokering kvv'!$B$1:$AG$700,MATCH(X$1,'Justerad allokering kvv'!$B$1:$AF$1,0),FALSE)),VLOOKUP($B182,'Allokerad kvv'!$B$2:$AV$700,MATCH(X$1,'Allokerad kvv'!$B$1:$AV$1,0),FALSE),VLOOKUP($B182,'Justerad allokering kvv'!$B$1:$AG$700,MATCH(X$1,'Justerad allokering kvv'!$B$1:$AF$1,0),FALSE)))</f>
        <v>0</v>
      </c>
      <c r="Y182">
        <f>IF($B182=" ","",IF(ISERROR(1/VLOOKUP($B182,'Justerad allokering kvv'!$B$1:$AG$700,MATCH(Y$1,'Justerad allokering kvv'!$B$1:$AF$1,0),FALSE)),VLOOKUP($B182,'Allokerad kvv'!$B$2:$AV$700,MATCH(Y$1,'Allokerad kvv'!$B$1:$AV$1,0),FALSE),VLOOKUP($B182,'Justerad allokering kvv'!$B$1:$AG$700,MATCH(Y$1,'Justerad allokering kvv'!$B$1:$AF$1,0),FALSE)))</f>
        <v>0</v>
      </c>
      <c r="AB182">
        <f>IFERROR(VLOOKUP($B182,Kraftvärmeprod!$B$1:$AO$424,MATCH("Tillförd energi från rökgaskondensering (GWh)",Kraftvärmeprod!$B$1:$AG$1,0),FALSE)/1,0)</f>
        <v>0</v>
      </c>
      <c r="AE182" s="122">
        <f t="shared" si="8"/>
        <v>0</v>
      </c>
      <c r="AG182">
        <f t="shared" si="9"/>
        <v>0</v>
      </c>
      <c r="AH182">
        <f t="shared" si="10"/>
        <v>0</v>
      </c>
      <c r="AI182" t="str">
        <f>IF(AH182=0,"",AH182/VLOOKUP(B182,Kraftvärmeprod!$B$1:$BC$480,MATCH("Summa tillförd energi exklusive rökgaskondensering",Kraftvärmeprod!$B$1:$BC$1,0),FALSE))</f>
        <v/>
      </c>
      <c r="AK182">
        <f t="shared" si="11"/>
        <v>0</v>
      </c>
    </row>
    <row r="183" spans="1:37" x14ac:dyDescent="0.25">
      <c r="A183" s="2" t="s">
        <v>291</v>
      </c>
      <c r="B183" s="2" t="s">
        <v>293</v>
      </c>
      <c r="C183">
        <f>IF($B183=" ","",IF(ISERROR(1/VLOOKUP($B183,'Justerad allokering kvv'!$B$1:$AG$700,MATCH(C$1,'Justerad allokering kvv'!$B$1:$AF$1,0),FALSE)),VLOOKUP($B183,'Allokerad kvv'!$B$2:$AV$700,MATCH(C$1,'Allokerad kvv'!$B$1:$AV$1,0),FALSE),VLOOKUP($B183,'Justerad allokering kvv'!$B$1:$AG$700,MATCH(C$1,'Justerad allokering kvv'!$B$1:$AF$1,0),FALSE)))</f>
        <v>0</v>
      </c>
      <c r="D183">
        <f>IF($B183=" ","",IF(ISERROR(1/VLOOKUP($B183,'Justerad allokering kvv'!$B$1:$AG$700,MATCH(D$1,'Justerad allokering kvv'!$B$1:$AF$1,0),FALSE)),VLOOKUP($B183,'Allokerad kvv'!$B$2:$AV$700,MATCH(D$1,'Allokerad kvv'!$B$1:$AV$1,0),FALSE),VLOOKUP($B183,'Justerad allokering kvv'!$B$1:$AG$700,MATCH(D$1,'Justerad allokering kvv'!$B$1:$AF$1,0),FALSE)))</f>
        <v>0</v>
      </c>
      <c r="E183">
        <f>IF($B183=" ","",IF(ISERROR(1/VLOOKUP($B183,'Justerad allokering kvv'!$B$1:$AG$700,MATCH(E$1,'Justerad allokering kvv'!$B$1:$AF$1,0),FALSE)),VLOOKUP($B183,'Allokerad kvv'!$B$2:$AV$700,MATCH(E$1,'Allokerad kvv'!$B$1:$AV$1,0),FALSE),VLOOKUP($B183,'Justerad allokering kvv'!$B$1:$AG$700,MATCH(E$1,'Justerad allokering kvv'!$B$1:$AF$1,0),FALSE)))</f>
        <v>0</v>
      </c>
      <c r="F183">
        <f>IF($B183=" ","",IF(ISERROR(1/VLOOKUP($B183,'Justerad allokering kvv'!$B$1:$AG$700,MATCH(F$1,'Justerad allokering kvv'!$B$1:$AF$1,0),FALSE)),VLOOKUP($B183,'Allokerad kvv'!$B$2:$AV$700,MATCH(F$1,'Allokerad kvv'!$B$1:$AV$1,0),FALSE),VLOOKUP($B183,'Justerad allokering kvv'!$B$1:$AG$700,MATCH(F$1,'Justerad allokering kvv'!$B$1:$AF$1,0),FALSE)))</f>
        <v>0</v>
      </c>
      <c r="G183">
        <f>IF($B183=" ","",IF(ISERROR(1/VLOOKUP($B183,'Justerad allokering kvv'!$B$1:$AG$700,MATCH(G$1,'Justerad allokering kvv'!$B$1:$AF$1,0),FALSE)),VLOOKUP($B183,'Allokerad kvv'!$B$2:$AV$700,MATCH(G$1,'Allokerad kvv'!$B$1:$AV$1,0),FALSE),VLOOKUP($B183,'Justerad allokering kvv'!$B$1:$AG$700,MATCH(G$1,'Justerad allokering kvv'!$B$1:$AF$1,0),FALSE)))</f>
        <v>0</v>
      </c>
      <c r="H183">
        <f>IF($B183=" ","",IF(ISERROR(1/VLOOKUP($B183,'Justerad allokering kvv'!$B$1:$AG$700,MATCH(H$1,'Justerad allokering kvv'!$B$1:$AF$1,0),FALSE)),VLOOKUP($B183,'Allokerad kvv'!$B$2:$AV$700,MATCH(H$1,'Allokerad kvv'!$B$1:$AV$1,0),FALSE),VLOOKUP($B183,'Justerad allokering kvv'!$B$1:$AG$700,MATCH(H$1,'Justerad allokering kvv'!$B$1:$AF$1,0),FALSE)))</f>
        <v>0</v>
      </c>
      <c r="I183">
        <f>IF($B183=" ","",IF(ISERROR(1/VLOOKUP($B183,'Justerad allokering kvv'!$B$1:$AG$700,MATCH(I$1,'Justerad allokering kvv'!$B$1:$AF$1,0),FALSE)),VLOOKUP($B183,'Allokerad kvv'!$B$2:$AV$700,MATCH(I$1,'Allokerad kvv'!$B$1:$AV$1,0),FALSE),VLOOKUP($B183,'Justerad allokering kvv'!$B$1:$AG$700,MATCH(I$1,'Justerad allokering kvv'!$B$1:$AF$1,0),FALSE)))</f>
        <v>0</v>
      </c>
      <c r="J183">
        <f>IF($B183=" ","",IF(ISERROR(1/VLOOKUP($B183,'Justerad allokering kvv'!$B$1:$AG$700,MATCH(J$1,'Justerad allokering kvv'!$B$1:$AF$1,0),FALSE)),VLOOKUP($B183,'Allokerad kvv'!$B$2:$AV$700,MATCH(J$1,'Allokerad kvv'!$B$1:$AV$1,0),FALSE),VLOOKUP($B183,'Justerad allokering kvv'!$B$1:$AG$700,MATCH(J$1,'Justerad allokering kvv'!$B$1:$AF$1,0),FALSE)))</f>
        <v>0</v>
      </c>
      <c r="K183">
        <f>IF($B183=" ","",IF(ISERROR(1/VLOOKUP($B183,'Justerad allokering kvv'!$B$1:$AG$700,MATCH(K$1,'Justerad allokering kvv'!$B$1:$AF$1,0),FALSE)),VLOOKUP($B183,'Allokerad kvv'!$B$2:$AV$700,MATCH(K$1,'Allokerad kvv'!$B$1:$AV$1,0),FALSE),VLOOKUP($B183,'Justerad allokering kvv'!$B$1:$AG$700,MATCH(K$1,'Justerad allokering kvv'!$B$1:$AF$1,0),FALSE)))</f>
        <v>0</v>
      </c>
      <c r="L183">
        <f>IF($B183=" ","",IF(ISERROR(1/VLOOKUP($B183,'Justerad allokering kvv'!$B$1:$AG$700,MATCH(L$1,'Justerad allokering kvv'!$B$1:$AF$1,0),FALSE)),VLOOKUP($B183,'Allokerad kvv'!$B$2:$AV$700,MATCH(L$1,'Allokerad kvv'!$B$1:$AV$1,0),FALSE),VLOOKUP($B183,'Justerad allokering kvv'!$B$1:$AG$700,MATCH(L$1,'Justerad allokering kvv'!$B$1:$AF$1,0),FALSE)))</f>
        <v>0</v>
      </c>
      <c r="M183">
        <f>IF($B183=" ","",IF(ISERROR(1/VLOOKUP($B183,'Justerad allokering kvv'!$B$1:$AG$700,MATCH(M$1,'Justerad allokering kvv'!$B$1:$AF$1,0),FALSE)),VLOOKUP($B183,'Allokerad kvv'!$B$2:$AV$700,MATCH(M$1,'Allokerad kvv'!$B$1:$AV$1,0),FALSE),VLOOKUP($B183,'Justerad allokering kvv'!$B$1:$AG$700,MATCH(M$1,'Justerad allokering kvv'!$B$1:$AF$1,0),FALSE)))</f>
        <v>0</v>
      </c>
      <c r="N183">
        <f>IF($B183=" ","",IF(ISERROR(1/VLOOKUP($B183,'Justerad allokering kvv'!$B$1:$AG$700,MATCH(N$1,'Justerad allokering kvv'!$B$1:$AF$1,0),FALSE)),VLOOKUP($B183,'Allokerad kvv'!$B$2:$AV$700,MATCH(N$1,'Allokerad kvv'!$B$1:$AV$1,0),FALSE),VLOOKUP($B183,'Justerad allokering kvv'!$B$1:$AG$700,MATCH(N$1,'Justerad allokering kvv'!$B$1:$AF$1,0),FALSE)))</f>
        <v>0</v>
      </c>
      <c r="O183">
        <f>IF($B183=" ","",IF(ISERROR(1/VLOOKUP($B183,'Justerad allokering kvv'!$B$1:$AG$700,MATCH(O$1,'Justerad allokering kvv'!$B$1:$AF$1,0),FALSE)),VLOOKUP($B183,'Allokerad kvv'!$B$2:$AV$700,MATCH(O$1,'Allokerad kvv'!$B$1:$AV$1,0),FALSE),VLOOKUP($B183,'Justerad allokering kvv'!$B$1:$AG$700,MATCH(O$1,'Justerad allokering kvv'!$B$1:$AF$1,0),FALSE)))</f>
        <v>0</v>
      </c>
      <c r="P183">
        <f>IF($B183=" ","",IF(ISERROR(1/VLOOKUP($B183,'Justerad allokering kvv'!$B$1:$AG$700,MATCH(P$1,'Justerad allokering kvv'!$B$1:$AF$1,0),FALSE)),VLOOKUP($B183,'Allokerad kvv'!$B$2:$AV$700,MATCH(P$1,'Allokerad kvv'!$B$1:$AV$1,0),FALSE),VLOOKUP($B183,'Justerad allokering kvv'!$B$1:$AG$700,MATCH(P$1,'Justerad allokering kvv'!$B$1:$AF$1,0),FALSE)))</f>
        <v>0</v>
      </c>
      <c r="Q183">
        <f>IF($B183=" ","",IF(ISERROR(1/VLOOKUP($B183,'Justerad allokering kvv'!$B$1:$AG$700,MATCH(Q$1,'Justerad allokering kvv'!$B$1:$AF$1,0),FALSE)),VLOOKUP($B183,'Allokerad kvv'!$B$2:$AV$700,MATCH(Q$1,'Allokerad kvv'!$B$1:$AV$1,0),FALSE),VLOOKUP($B183,'Justerad allokering kvv'!$B$1:$AG$700,MATCH(Q$1,'Justerad allokering kvv'!$B$1:$AF$1,0),FALSE)))</f>
        <v>0</v>
      </c>
      <c r="R183">
        <f>IF($B183=" ","",IF(ISERROR(1/VLOOKUP($B183,'Justerad allokering kvv'!$B$1:$AG$700,MATCH(R$1,'Justerad allokering kvv'!$B$1:$AF$1,0),FALSE)),VLOOKUP($B183,'Allokerad kvv'!$B$2:$AV$700,MATCH(R$1,'Allokerad kvv'!$B$1:$AV$1,0),FALSE),VLOOKUP($B183,'Justerad allokering kvv'!$B$1:$AG$700,MATCH(R$1,'Justerad allokering kvv'!$B$1:$AF$1,0),FALSE)))</f>
        <v>0</v>
      </c>
      <c r="S183">
        <f>IF($B183=" ","",IF(ISERROR(1/VLOOKUP($B183,'Justerad allokering kvv'!$B$1:$AG$700,MATCH(S$1,'Justerad allokering kvv'!$B$1:$AF$1,0),FALSE)),VLOOKUP($B183,'Allokerad kvv'!$B$2:$AV$700,MATCH(S$1,'Allokerad kvv'!$B$1:$AV$1,0),FALSE),VLOOKUP($B183,'Justerad allokering kvv'!$B$1:$AG$700,MATCH(S$1,'Justerad allokering kvv'!$B$1:$AF$1,0),FALSE)))</f>
        <v>0</v>
      </c>
      <c r="T183">
        <f>IF($B183=" ","",IF(ISERROR(1/VLOOKUP($B183,'Justerad allokering kvv'!$B$1:$AG$700,MATCH(T$1,'Justerad allokering kvv'!$B$1:$AF$1,0),FALSE)),VLOOKUP($B183,'Allokerad kvv'!$B$2:$AV$700,MATCH(T$1,'Allokerad kvv'!$B$1:$AV$1,0),FALSE),VLOOKUP($B183,'Justerad allokering kvv'!$B$1:$AG$700,MATCH(T$1,'Justerad allokering kvv'!$B$1:$AF$1,0),FALSE)))</f>
        <v>0</v>
      </c>
      <c r="U183">
        <f>IF($B183=" ","",IF(ISERROR(1/VLOOKUP($B183,'Justerad allokering kvv'!$B$1:$AG$700,MATCH(U$1,'Justerad allokering kvv'!$B$1:$AF$1,0),FALSE)),VLOOKUP($B183,'Allokerad kvv'!$B$2:$AV$700,MATCH(U$1,'Allokerad kvv'!$B$1:$AV$1,0),FALSE),VLOOKUP($B183,'Justerad allokering kvv'!$B$1:$AG$700,MATCH(U$1,'Justerad allokering kvv'!$B$1:$AF$1,0),FALSE)))</f>
        <v>0</v>
      </c>
      <c r="V183">
        <f>IF($B183=" ","",IF(ISERROR(1/VLOOKUP($B183,'Justerad allokering kvv'!$B$1:$AG$700,MATCH(V$1,'Justerad allokering kvv'!$B$1:$AF$1,0),FALSE)),VLOOKUP($B183,'Allokerad kvv'!$B$2:$AV$700,MATCH(V$1,'Allokerad kvv'!$B$1:$AV$1,0),FALSE),VLOOKUP($B183,'Justerad allokering kvv'!$B$1:$AG$700,MATCH(V$1,'Justerad allokering kvv'!$B$1:$AF$1,0),FALSE)))</f>
        <v>0</v>
      </c>
      <c r="W183">
        <f>IF($B183=" ","",IF(ISERROR(1/VLOOKUP($B183,'Justerad allokering kvv'!$B$1:$AG$700,MATCH(W$1,'Justerad allokering kvv'!$B$1:$AF$1,0),FALSE)),VLOOKUP($B183,'Allokerad kvv'!$B$2:$AV$700,MATCH(W$1,'Allokerad kvv'!$B$1:$AV$1,0),FALSE),VLOOKUP($B183,'Justerad allokering kvv'!$B$1:$AG$700,MATCH(W$1,'Justerad allokering kvv'!$B$1:$AF$1,0),FALSE)))</f>
        <v>0</v>
      </c>
      <c r="X183">
        <f>IF($B183=" ","",IF(ISERROR(1/VLOOKUP($B183,'Justerad allokering kvv'!$B$1:$AG$700,MATCH(X$1,'Justerad allokering kvv'!$B$1:$AF$1,0),FALSE)),VLOOKUP($B183,'Allokerad kvv'!$B$2:$AV$700,MATCH(X$1,'Allokerad kvv'!$B$1:$AV$1,0),FALSE),VLOOKUP($B183,'Justerad allokering kvv'!$B$1:$AG$700,MATCH(X$1,'Justerad allokering kvv'!$B$1:$AF$1,0),FALSE)))</f>
        <v>0</v>
      </c>
      <c r="Y183">
        <f>IF($B183=" ","",IF(ISERROR(1/VLOOKUP($B183,'Justerad allokering kvv'!$B$1:$AG$700,MATCH(Y$1,'Justerad allokering kvv'!$B$1:$AF$1,0),FALSE)),VLOOKUP($B183,'Allokerad kvv'!$B$2:$AV$700,MATCH(Y$1,'Allokerad kvv'!$B$1:$AV$1,0),FALSE),VLOOKUP($B183,'Justerad allokering kvv'!$B$1:$AG$700,MATCH(Y$1,'Justerad allokering kvv'!$B$1:$AF$1,0),FALSE)))</f>
        <v>0</v>
      </c>
      <c r="AB183">
        <f>IFERROR(VLOOKUP($B183,Kraftvärmeprod!$B$1:$AO$424,MATCH("Tillförd energi från rökgaskondensering (GWh)",Kraftvärmeprod!$B$1:$AG$1,0),FALSE)/1,0)</f>
        <v>0</v>
      </c>
      <c r="AE183" s="122">
        <f t="shared" si="8"/>
        <v>0</v>
      </c>
      <c r="AG183">
        <f t="shared" si="9"/>
        <v>0</v>
      </c>
      <c r="AH183">
        <f t="shared" si="10"/>
        <v>0</v>
      </c>
      <c r="AI183" t="str">
        <f>IF(AH183=0,"",AH183/VLOOKUP(B183,Kraftvärmeprod!$B$1:$BC$480,MATCH("Summa tillförd energi exklusive rökgaskondensering",Kraftvärmeprod!$B$1:$BC$1,0),FALSE))</f>
        <v/>
      </c>
      <c r="AK183">
        <f t="shared" si="11"/>
        <v>0</v>
      </c>
    </row>
    <row r="184" spans="1:37" x14ac:dyDescent="0.25">
      <c r="A184" s="2" t="s">
        <v>291</v>
      </c>
      <c r="B184" s="2" t="s">
        <v>294</v>
      </c>
      <c r="C184">
        <f>IF($B184=" ","",IF(ISERROR(1/VLOOKUP($B184,'Justerad allokering kvv'!$B$1:$AG$700,MATCH(C$1,'Justerad allokering kvv'!$B$1:$AF$1,0),FALSE)),VLOOKUP($B184,'Allokerad kvv'!$B$2:$AV$700,MATCH(C$1,'Allokerad kvv'!$B$1:$AV$1,0),FALSE),VLOOKUP($B184,'Justerad allokering kvv'!$B$1:$AG$700,MATCH(C$1,'Justerad allokering kvv'!$B$1:$AF$1,0),FALSE)))</f>
        <v>0</v>
      </c>
      <c r="D184">
        <f>IF($B184=" ","",IF(ISERROR(1/VLOOKUP($B184,'Justerad allokering kvv'!$B$1:$AG$700,MATCH(D$1,'Justerad allokering kvv'!$B$1:$AF$1,0),FALSE)),VLOOKUP($B184,'Allokerad kvv'!$B$2:$AV$700,MATCH(D$1,'Allokerad kvv'!$B$1:$AV$1,0),FALSE),VLOOKUP($B184,'Justerad allokering kvv'!$B$1:$AG$700,MATCH(D$1,'Justerad allokering kvv'!$B$1:$AF$1,0),FALSE)))</f>
        <v>0</v>
      </c>
      <c r="E184">
        <f>IF($B184=" ","",IF(ISERROR(1/VLOOKUP($B184,'Justerad allokering kvv'!$B$1:$AG$700,MATCH(E$1,'Justerad allokering kvv'!$B$1:$AF$1,0),FALSE)),VLOOKUP($B184,'Allokerad kvv'!$B$2:$AV$700,MATCH(E$1,'Allokerad kvv'!$B$1:$AV$1,0),FALSE),VLOOKUP($B184,'Justerad allokering kvv'!$B$1:$AG$700,MATCH(E$1,'Justerad allokering kvv'!$B$1:$AF$1,0),FALSE)))</f>
        <v>0</v>
      </c>
      <c r="F184">
        <f>IF($B184=" ","",IF(ISERROR(1/VLOOKUP($B184,'Justerad allokering kvv'!$B$1:$AG$700,MATCH(F$1,'Justerad allokering kvv'!$B$1:$AF$1,0),FALSE)),VLOOKUP($B184,'Allokerad kvv'!$B$2:$AV$700,MATCH(F$1,'Allokerad kvv'!$B$1:$AV$1,0),FALSE),VLOOKUP($B184,'Justerad allokering kvv'!$B$1:$AG$700,MATCH(F$1,'Justerad allokering kvv'!$B$1:$AF$1,0),FALSE)))</f>
        <v>0</v>
      </c>
      <c r="G184">
        <f>IF($B184=" ","",IF(ISERROR(1/VLOOKUP($B184,'Justerad allokering kvv'!$B$1:$AG$700,MATCH(G$1,'Justerad allokering kvv'!$B$1:$AF$1,0),FALSE)),VLOOKUP($B184,'Allokerad kvv'!$B$2:$AV$700,MATCH(G$1,'Allokerad kvv'!$B$1:$AV$1,0),FALSE),VLOOKUP($B184,'Justerad allokering kvv'!$B$1:$AG$700,MATCH(G$1,'Justerad allokering kvv'!$B$1:$AF$1,0),FALSE)))</f>
        <v>0</v>
      </c>
      <c r="H184">
        <f>IF($B184=" ","",IF(ISERROR(1/VLOOKUP($B184,'Justerad allokering kvv'!$B$1:$AG$700,MATCH(H$1,'Justerad allokering kvv'!$B$1:$AF$1,0),FALSE)),VLOOKUP($B184,'Allokerad kvv'!$B$2:$AV$700,MATCH(H$1,'Allokerad kvv'!$B$1:$AV$1,0),FALSE),VLOOKUP($B184,'Justerad allokering kvv'!$B$1:$AG$700,MATCH(H$1,'Justerad allokering kvv'!$B$1:$AF$1,0),FALSE)))</f>
        <v>0</v>
      </c>
      <c r="I184">
        <f>IF($B184=" ","",IF(ISERROR(1/VLOOKUP($B184,'Justerad allokering kvv'!$B$1:$AG$700,MATCH(I$1,'Justerad allokering kvv'!$B$1:$AF$1,0),FALSE)),VLOOKUP($B184,'Allokerad kvv'!$B$2:$AV$700,MATCH(I$1,'Allokerad kvv'!$B$1:$AV$1,0),FALSE),VLOOKUP($B184,'Justerad allokering kvv'!$B$1:$AG$700,MATCH(I$1,'Justerad allokering kvv'!$B$1:$AF$1,0),FALSE)))</f>
        <v>0</v>
      </c>
      <c r="J184">
        <f>IF($B184=" ","",IF(ISERROR(1/VLOOKUP($B184,'Justerad allokering kvv'!$B$1:$AG$700,MATCH(J$1,'Justerad allokering kvv'!$B$1:$AF$1,0),FALSE)),VLOOKUP($B184,'Allokerad kvv'!$B$2:$AV$700,MATCH(J$1,'Allokerad kvv'!$B$1:$AV$1,0),FALSE),VLOOKUP($B184,'Justerad allokering kvv'!$B$1:$AG$700,MATCH(J$1,'Justerad allokering kvv'!$B$1:$AF$1,0),FALSE)))</f>
        <v>0</v>
      </c>
      <c r="K184">
        <f>IF($B184=" ","",IF(ISERROR(1/VLOOKUP($B184,'Justerad allokering kvv'!$B$1:$AG$700,MATCH(K$1,'Justerad allokering kvv'!$B$1:$AF$1,0),FALSE)),VLOOKUP($B184,'Allokerad kvv'!$B$2:$AV$700,MATCH(K$1,'Allokerad kvv'!$B$1:$AV$1,0),FALSE),VLOOKUP($B184,'Justerad allokering kvv'!$B$1:$AG$700,MATCH(K$1,'Justerad allokering kvv'!$B$1:$AF$1,0),FALSE)))</f>
        <v>0</v>
      </c>
      <c r="L184">
        <f>IF($B184=" ","",IF(ISERROR(1/VLOOKUP($B184,'Justerad allokering kvv'!$B$1:$AG$700,MATCH(L$1,'Justerad allokering kvv'!$B$1:$AF$1,0),FALSE)),VLOOKUP($B184,'Allokerad kvv'!$B$2:$AV$700,MATCH(L$1,'Allokerad kvv'!$B$1:$AV$1,0),FALSE),VLOOKUP($B184,'Justerad allokering kvv'!$B$1:$AG$700,MATCH(L$1,'Justerad allokering kvv'!$B$1:$AF$1,0),FALSE)))</f>
        <v>0</v>
      </c>
      <c r="M184">
        <f>IF($B184=" ","",IF(ISERROR(1/VLOOKUP($B184,'Justerad allokering kvv'!$B$1:$AG$700,MATCH(M$1,'Justerad allokering kvv'!$B$1:$AF$1,0),FALSE)),VLOOKUP($B184,'Allokerad kvv'!$B$2:$AV$700,MATCH(M$1,'Allokerad kvv'!$B$1:$AV$1,0),FALSE),VLOOKUP($B184,'Justerad allokering kvv'!$B$1:$AG$700,MATCH(M$1,'Justerad allokering kvv'!$B$1:$AF$1,0),FALSE)))</f>
        <v>0</v>
      </c>
      <c r="N184">
        <f>IF($B184=" ","",IF(ISERROR(1/VLOOKUP($B184,'Justerad allokering kvv'!$B$1:$AG$700,MATCH(N$1,'Justerad allokering kvv'!$B$1:$AF$1,0),FALSE)),VLOOKUP($B184,'Allokerad kvv'!$B$2:$AV$700,MATCH(N$1,'Allokerad kvv'!$B$1:$AV$1,0),FALSE),VLOOKUP($B184,'Justerad allokering kvv'!$B$1:$AG$700,MATCH(N$1,'Justerad allokering kvv'!$B$1:$AF$1,0),FALSE)))</f>
        <v>0</v>
      </c>
      <c r="O184">
        <f>IF($B184=" ","",IF(ISERROR(1/VLOOKUP($B184,'Justerad allokering kvv'!$B$1:$AG$700,MATCH(O$1,'Justerad allokering kvv'!$B$1:$AF$1,0),FALSE)),VLOOKUP($B184,'Allokerad kvv'!$B$2:$AV$700,MATCH(O$1,'Allokerad kvv'!$B$1:$AV$1,0),FALSE),VLOOKUP($B184,'Justerad allokering kvv'!$B$1:$AG$700,MATCH(O$1,'Justerad allokering kvv'!$B$1:$AF$1,0),FALSE)))</f>
        <v>0</v>
      </c>
      <c r="P184">
        <f>IF($B184=" ","",IF(ISERROR(1/VLOOKUP($B184,'Justerad allokering kvv'!$B$1:$AG$700,MATCH(P$1,'Justerad allokering kvv'!$B$1:$AF$1,0),FALSE)),VLOOKUP($B184,'Allokerad kvv'!$B$2:$AV$700,MATCH(P$1,'Allokerad kvv'!$B$1:$AV$1,0),FALSE),VLOOKUP($B184,'Justerad allokering kvv'!$B$1:$AG$700,MATCH(P$1,'Justerad allokering kvv'!$B$1:$AF$1,0),FALSE)))</f>
        <v>0</v>
      </c>
      <c r="Q184">
        <f>IF($B184=" ","",IF(ISERROR(1/VLOOKUP($B184,'Justerad allokering kvv'!$B$1:$AG$700,MATCH(Q$1,'Justerad allokering kvv'!$B$1:$AF$1,0),FALSE)),VLOOKUP($B184,'Allokerad kvv'!$B$2:$AV$700,MATCH(Q$1,'Allokerad kvv'!$B$1:$AV$1,0),FALSE),VLOOKUP($B184,'Justerad allokering kvv'!$B$1:$AG$700,MATCH(Q$1,'Justerad allokering kvv'!$B$1:$AF$1,0),FALSE)))</f>
        <v>0</v>
      </c>
      <c r="R184">
        <f>IF($B184=" ","",IF(ISERROR(1/VLOOKUP($B184,'Justerad allokering kvv'!$B$1:$AG$700,MATCH(R$1,'Justerad allokering kvv'!$B$1:$AF$1,0),FALSE)),VLOOKUP($B184,'Allokerad kvv'!$B$2:$AV$700,MATCH(R$1,'Allokerad kvv'!$B$1:$AV$1,0),FALSE),VLOOKUP($B184,'Justerad allokering kvv'!$B$1:$AG$700,MATCH(R$1,'Justerad allokering kvv'!$B$1:$AF$1,0),FALSE)))</f>
        <v>0</v>
      </c>
      <c r="S184">
        <f>IF($B184=" ","",IF(ISERROR(1/VLOOKUP($B184,'Justerad allokering kvv'!$B$1:$AG$700,MATCH(S$1,'Justerad allokering kvv'!$B$1:$AF$1,0),FALSE)),VLOOKUP($B184,'Allokerad kvv'!$B$2:$AV$700,MATCH(S$1,'Allokerad kvv'!$B$1:$AV$1,0),FALSE),VLOOKUP($B184,'Justerad allokering kvv'!$B$1:$AG$700,MATCH(S$1,'Justerad allokering kvv'!$B$1:$AF$1,0),FALSE)))</f>
        <v>0</v>
      </c>
      <c r="T184">
        <f>IF($B184=" ","",IF(ISERROR(1/VLOOKUP($B184,'Justerad allokering kvv'!$B$1:$AG$700,MATCH(T$1,'Justerad allokering kvv'!$B$1:$AF$1,0),FALSE)),VLOOKUP($B184,'Allokerad kvv'!$B$2:$AV$700,MATCH(T$1,'Allokerad kvv'!$B$1:$AV$1,0),FALSE),VLOOKUP($B184,'Justerad allokering kvv'!$B$1:$AG$700,MATCH(T$1,'Justerad allokering kvv'!$B$1:$AF$1,0),FALSE)))</f>
        <v>0</v>
      </c>
      <c r="U184">
        <f>IF($B184=" ","",IF(ISERROR(1/VLOOKUP($B184,'Justerad allokering kvv'!$B$1:$AG$700,MATCH(U$1,'Justerad allokering kvv'!$B$1:$AF$1,0),FALSE)),VLOOKUP($B184,'Allokerad kvv'!$B$2:$AV$700,MATCH(U$1,'Allokerad kvv'!$B$1:$AV$1,0),FALSE),VLOOKUP($B184,'Justerad allokering kvv'!$B$1:$AG$700,MATCH(U$1,'Justerad allokering kvv'!$B$1:$AF$1,0),FALSE)))</f>
        <v>0</v>
      </c>
      <c r="V184">
        <f>IF($B184=" ","",IF(ISERROR(1/VLOOKUP($B184,'Justerad allokering kvv'!$B$1:$AG$700,MATCH(V$1,'Justerad allokering kvv'!$B$1:$AF$1,0),FALSE)),VLOOKUP($B184,'Allokerad kvv'!$B$2:$AV$700,MATCH(V$1,'Allokerad kvv'!$B$1:$AV$1,0),FALSE),VLOOKUP($B184,'Justerad allokering kvv'!$B$1:$AG$700,MATCH(V$1,'Justerad allokering kvv'!$B$1:$AF$1,0),FALSE)))</f>
        <v>0</v>
      </c>
      <c r="W184">
        <f>IF($B184=" ","",IF(ISERROR(1/VLOOKUP($B184,'Justerad allokering kvv'!$B$1:$AG$700,MATCH(W$1,'Justerad allokering kvv'!$B$1:$AF$1,0),FALSE)),VLOOKUP($B184,'Allokerad kvv'!$B$2:$AV$700,MATCH(W$1,'Allokerad kvv'!$B$1:$AV$1,0),FALSE),VLOOKUP($B184,'Justerad allokering kvv'!$B$1:$AG$700,MATCH(W$1,'Justerad allokering kvv'!$B$1:$AF$1,0),FALSE)))</f>
        <v>0</v>
      </c>
      <c r="X184">
        <f>IF($B184=" ","",IF(ISERROR(1/VLOOKUP($B184,'Justerad allokering kvv'!$B$1:$AG$700,MATCH(X$1,'Justerad allokering kvv'!$B$1:$AF$1,0),FALSE)),VLOOKUP($B184,'Allokerad kvv'!$B$2:$AV$700,MATCH(X$1,'Allokerad kvv'!$B$1:$AV$1,0),FALSE),VLOOKUP($B184,'Justerad allokering kvv'!$B$1:$AG$700,MATCH(X$1,'Justerad allokering kvv'!$B$1:$AF$1,0),FALSE)))</f>
        <v>0</v>
      </c>
      <c r="Y184">
        <f>IF($B184=" ","",IF(ISERROR(1/VLOOKUP($B184,'Justerad allokering kvv'!$B$1:$AG$700,MATCH(Y$1,'Justerad allokering kvv'!$B$1:$AF$1,0),FALSE)),VLOOKUP($B184,'Allokerad kvv'!$B$2:$AV$700,MATCH(Y$1,'Allokerad kvv'!$B$1:$AV$1,0),FALSE),VLOOKUP($B184,'Justerad allokering kvv'!$B$1:$AG$700,MATCH(Y$1,'Justerad allokering kvv'!$B$1:$AF$1,0),FALSE)))</f>
        <v>0</v>
      </c>
      <c r="AB184">
        <f>IFERROR(VLOOKUP($B184,Kraftvärmeprod!$B$1:$AO$424,MATCH("Tillförd energi från rökgaskondensering (GWh)",Kraftvärmeprod!$B$1:$AG$1,0),FALSE)/1,0)</f>
        <v>0</v>
      </c>
      <c r="AE184" s="122">
        <f t="shared" si="8"/>
        <v>0</v>
      </c>
      <c r="AG184">
        <f t="shared" si="9"/>
        <v>0</v>
      </c>
      <c r="AH184">
        <f t="shared" si="10"/>
        <v>0</v>
      </c>
      <c r="AI184" t="str">
        <f>IF(AH184=0,"",AH184/VLOOKUP(B184,Kraftvärmeprod!$B$1:$BC$480,MATCH("Summa tillförd energi exklusive rökgaskondensering",Kraftvärmeprod!$B$1:$BC$1,0),FALSE))</f>
        <v/>
      </c>
      <c r="AK184">
        <f t="shared" si="11"/>
        <v>0</v>
      </c>
    </row>
    <row r="185" spans="1:37" x14ac:dyDescent="0.25">
      <c r="A185" s="2" t="s">
        <v>295</v>
      </c>
      <c r="B185" s="2" t="s">
        <v>296</v>
      </c>
      <c r="C185">
        <f>IF($B185=" ","",IF(ISERROR(1/VLOOKUP($B185,'Justerad allokering kvv'!$B$1:$AG$700,MATCH(C$1,'Justerad allokering kvv'!$B$1:$AF$1,0),FALSE)),VLOOKUP($B185,'Allokerad kvv'!$B$2:$AV$700,MATCH(C$1,'Allokerad kvv'!$B$1:$AV$1,0),FALSE),VLOOKUP($B185,'Justerad allokering kvv'!$B$1:$AG$700,MATCH(C$1,'Justerad allokering kvv'!$B$1:$AF$1,0),FALSE)))</f>
        <v>0</v>
      </c>
      <c r="D185">
        <f>IF($B185=" ","",IF(ISERROR(1/VLOOKUP($B185,'Justerad allokering kvv'!$B$1:$AG$700,MATCH(D$1,'Justerad allokering kvv'!$B$1:$AF$1,0),FALSE)),VLOOKUP($B185,'Allokerad kvv'!$B$2:$AV$700,MATCH(D$1,'Allokerad kvv'!$B$1:$AV$1,0),FALSE),VLOOKUP($B185,'Justerad allokering kvv'!$B$1:$AG$700,MATCH(D$1,'Justerad allokering kvv'!$B$1:$AF$1,0),FALSE)))</f>
        <v>0</v>
      </c>
      <c r="E185">
        <f>IF($B185=" ","",IF(ISERROR(1/VLOOKUP($B185,'Justerad allokering kvv'!$B$1:$AG$700,MATCH(E$1,'Justerad allokering kvv'!$B$1:$AF$1,0),FALSE)),VLOOKUP($B185,'Allokerad kvv'!$B$2:$AV$700,MATCH(E$1,'Allokerad kvv'!$B$1:$AV$1,0),FALSE),VLOOKUP($B185,'Justerad allokering kvv'!$B$1:$AG$700,MATCH(E$1,'Justerad allokering kvv'!$B$1:$AF$1,0),FALSE)))</f>
        <v>0</v>
      </c>
      <c r="F185">
        <f>IF($B185=" ","",IF(ISERROR(1/VLOOKUP($B185,'Justerad allokering kvv'!$B$1:$AG$700,MATCH(F$1,'Justerad allokering kvv'!$B$1:$AF$1,0),FALSE)),VLOOKUP($B185,'Allokerad kvv'!$B$2:$AV$700,MATCH(F$1,'Allokerad kvv'!$B$1:$AV$1,0),FALSE),VLOOKUP($B185,'Justerad allokering kvv'!$B$1:$AG$700,MATCH(F$1,'Justerad allokering kvv'!$B$1:$AF$1,0),FALSE)))</f>
        <v>0</v>
      </c>
      <c r="G185">
        <f>IF($B185=" ","",IF(ISERROR(1/VLOOKUP($B185,'Justerad allokering kvv'!$B$1:$AG$700,MATCH(G$1,'Justerad allokering kvv'!$B$1:$AF$1,0),FALSE)),VLOOKUP($B185,'Allokerad kvv'!$B$2:$AV$700,MATCH(G$1,'Allokerad kvv'!$B$1:$AV$1,0),FALSE),VLOOKUP($B185,'Justerad allokering kvv'!$B$1:$AG$700,MATCH(G$1,'Justerad allokering kvv'!$B$1:$AF$1,0),FALSE)))</f>
        <v>0</v>
      </c>
      <c r="H185">
        <f>IF($B185=" ","",IF(ISERROR(1/VLOOKUP($B185,'Justerad allokering kvv'!$B$1:$AG$700,MATCH(H$1,'Justerad allokering kvv'!$B$1:$AF$1,0),FALSE)),VLOOKUP($B185,'Allokerad kvv'!$B$2:$AV$700,MATCH(H$1,'Allokerad kvv'!$B$1:$AV$1,0),FALSE),VLOOKUP($B185,'Justerad allokering kvv'!$B$1:$AG$700,MATCH(H$1,'Justerad allokering kvv'!$B$1:$AF$1,0),FALSE)))</f>
        <v>0</v>
      </c>
      <c r="I185">
        <f>IF($B185=" ","",IF(ISERROR(1/VLOOKUP($B185,'Justerad allokering kvv'!$B$1:$AG$700,MATCH(I$1,'Justerad allokering kvv'!$B$1:$AF$1,0),FALSE)),VLOOKUP($B185,'Allokerad kvv'!$B$2:$AV$700,MATCH(I$1,'Allokerad kvv'!$B$1:$AV$1,0),FALSE),VLOOKUP($B185,'Justerad allokering kvv'!$B$1:$AG$700,MATCH(I$1,'Justerad allokering kvv'!$B$1:$AF$1,0),FALSE)))</f>
        <v>0</v>
      </c>
      <c r="J185">
        <f>IF($B185=" ","",IF(ISERROR(1/VLOOKUP($B185,'Justerad allokering kvv'!$B$1:$AG$700,MATCH(J$1,'Justerad allokering kvv'!$B$1:$AF$1,0),FALSE)),VLOOKUP($B185,'Allokerad kvv'!$B$2:$AV$700,MATCH(J$1,'Allokerad kvv'!$B$1:$AV$1,0),FALSE),VLOOKUP($B185,'Justerad allokering kvv'!$B$1:$AG$700,MATCH(J$1,'Justerad allokering kvv'!$B$1:$AF$1,0),FALSE)))</f>
        <v>0</v>
      </c>
      <c r="K185">
        <f>IF($B185=" ","",IF(ISERROR(1/VLOOKUP($B185,'Justerad allokering kvv'!$B$1:$AG$700,MATCH(K$1,'Justerad allokering kvv'!$B$1:$AF$1,0),FALSE)),VLOOKUP($B185,'Allokerad kvv'!$B$2:$AV$700,MATCH(K$1,'Allokerad kvv'!$B$1:$AV$1,0),FALSE),VLOOKUP($B185,'Justerad allokering kvv'!$B$1:$AG$700,MATCH(K$1,'Justerad allokering kvv'!$B$1:$AF$1,0),FALSE)))</f>
        <v>0</v>
      </c>
      <c r="L185">
        <f>IF($B185=" ","",IF(ISERROR(1/VLOOKUP($B185,'Justerad allokering kvv'!$B$1:$AG$700,MATCH(L$1,'Justerad allokering kvv'!$B$1:$AF$1,0),FALSE)),VLOOKUP($B185,'Allokerad kvv'!$B$2:$AV$700,MATCH(L$1,'Allokerad kvv'!$B$1:$AV$1,0),FALSE),VLOOKUP($B185,'Justerad allokering kvv'!$B$1:$AG$700,MATCH(L$1,'Justerad allokering kvv'!$B$1:$AF$1,0),FALSE)))</f>
        <v>0</v>
      </c>
      <c r="M185">
        <f>IF($B185=" ","",IF(ISERROR(1/VLOOKUP($B185,'Justerad allokering kvv'!$B$1:$AG$700,MATCH(M$1,'Justerad allokering kvv'!$B$1:$AF$1,0),FALSE)),VLOOKUP($B185,'Allokerad kvv'!$B$2:$AV$700,MATCH(M$1,'Allokerad kvv'!$B$1:$AV$1,0),FALSE),VLOOKUP($B185,'Justerad allokering kvv'!$B$1:$AG$700,MATCH(M$1,'Justerad allokering kvv'!$B$1:$AF$1,0),FALSE)))</f>
        <v>0</v>
      </c>
      <c r="N185">
        <f>IF($B185=" ","",IF(ISERROR(1/VLOOKUP($B185,'Justerad allokering kvv'!$B$1:$AG$700,MATCH(N$1,'Justerad allokering kvv'!$B$1:$AF$1,0),FALSE)),VLOOKUP($B185,'Allokerad kvv'!$B$2:$AV$700,MATCH(N$1,'Allokerad kvv'!$B$1:$AV$1,0),FALSE),VLOOKUP($B185,'Justerad allokering kvv'!$B$1:$AG$700,MATCH(N$1,'Justerad allokering kvv'!$B$1:$AF$1,0),FALSE)))</f>
        <v>0</v>
      </c>
      <c r="O185">
        <f>IF($B185=" ","",IF(ISERROR(1/VLOOKUP($B185,'Justerad allokering kvv'!$B$1:$AG$700,MATCH(O$1,'Justerad allokering kvv'!$B$1:$AF$1,0),FALSE)),VLOOKUP($B185,'Allokerad kvv'!$B$2:$AV$700,MATCH(O$1,'Allokerad kvv'!$B$1:$AV$1,0),FALSE),VLOOKUP($B185,'Justerad allokering kvv'!$B$1:$AG$700,MATCH(O$1,'Justerad allokering kvv'!$B$1:$AF$1,0),FALSE)))</f>
        <v>0</v>
      </c>
      <c r="P185">
        <f>IF($B185=" ","",IF(ISERROR(1/VLOOKUP($B185,'Justerad allokering kvv'!$B$1:$AG$700,MATCH(P$1,'Justerad allokering kvv'!$B$1:$AF$1,0),FALSE)),VLOOKUP($B185,'Allokerad kvv'!$B$2:$AV$700,MATCH(P$1,'Allokerad kvv'!$B$1:$AV$1,0),FALSE),VLOOKUP($B185,'Justerad allokering kvv'!$B$1:$AG$700,MATCH(P$1,'Justerad allokering kvv'!$B$1:$AF$1,0),FALSE)))</f>
        <v>0</v>
      </c>
      <c r="Q185">
        <f>IF($B185=" ","",IF(ISERROR(1/VLOOKUP($B185,'Justerad allokering kvv'!$B$1:$AG$700,MATCH(Q$1,'Justerad allokering kvv'!$B$1:$AF$1,0),FALSE)),VLOOKUP($B185,'Allokerad kvv'!$B$2:$AV$700,MATCH(Q$1,'Allokerad kvv'!$B$1:$AV$1,0),FALSE),VLOOKUP($B185,'Justerad allokering kvv'!$B$1:$AG$700,MATCH(Q$1,'Justerad allokering kvv'!$B$1:$AF$1,0),FALSE)))</f>
        <v>0</v>
      </c>
      <c r="R185">
        <f>IF($B185=" ","",IF(ISERROR(1/VLOOKUP($B185,'Justerad allokering kvv'!$B$1:$AG$700,MATCH(R$1,'Justerad allokering kvv'!$B$1:$AF$1,0),FALSE)),VLOOKUP($B185,'Allokerad kvv'!$B$2:$AV$700,MATCH(R$1,'Allokerad kvv'!$B$1:$AV$1,0),FALSE),VLOOKUP($B185,'Justerad allokering kvv'!$B$1:$AG$700,MATCH(R$1,'Justerad allokering kvv'!$B$1:$AF$1,0),FALSE)))</f>
        <v>0</v>
      </c>
      <c r="S185">
        <f>IF($B185=" ","",IF(ISERROR(1/VLOOKUP($B185,'Justerad allokering kvv'!$B$1:$AG$700,MATCH(S$1,'Justerad allokering kvv'!$B$1:$AF$1,0),FALSE)),VLOOKUP($B185,'Allokerad kvv'!$B$2:$AV$700,MATCH(S$1,'Allokerad kvv'!$B$1:$AV$1,0),FALSE),VLOOKUP($B185,'Justerad allokering kvv'!$B$1:$AG$700,MATCH(S$1,'Justerad allokering kvv'!$B$1:$AF$1,0),FALSE)))</f>
        <v>0</v>
      </c>
      <c r="T185">
        <f>IF($B185=" ","",IF(ISERROR(1/VLOOKUP($B185,'Justerad allokering kvv'!$B$1:$AG$700,MATCH(T$1,'Justerad allokering kvv'!$B$1:$AF$1,0),FALSE)),VLOOKUP($B185,'Allokerad kvv'!$B$2:$AV$700,MATCH(T$1,'Allokerad kvv'!$B$1:$AV$1,0),FALSE),VLOOKUP($B185,'Justerad allokering kvv'!$B$1:$AG$700,MATCH(T$1,'Justerad allokering kvv'!$B$1:$AF$1,0),FALSE)))</f>
        <v>0</v>
      </c>
      <c r="U185">
        <f>IF($B185=" ","",IF(ISERROR(1/VLOOKUP($B185,'Justerad allokering kvv'!$B$1:$AG$700,MATCH(U$1,'Justerad allokering kvv'!$B$1:$AF$1,0),FALSE)),VLOOKUP($B185,'Allokerad kvv'!$B$2:$AV$700,MATCH(U$1,'Allokerad kvv'!$B$1:$AV$1,0),FALSE),VLOOKUP($B185,'Justerad allokering kvv'!$B$1:$AG$700,MATCH(U$1,'Justerad allokering kvv'!$B$1:$AF$1,0),FALSE)))</f>
        <v>0</v>
      </c>
      <c r="V185">
        <f>IF($B185=" ","",IF(ISERROR(1/VLOOKUP($B185,'Justerad allokering kvv'!$B$1:$AG$700,MATCH(V$1,'Justerad allokering kvv'!$B$1:$AF$1,0),FALSE)),VLOOKUP($B185,'Allokerad kvv'!$B$2:$AV$700,MATCH(V$1,'Allokerad kvv'!$B$1:$AV$1,0),FALSE),VLOOKUP($B185,'Justerad allokering kvv'!$B$1:$AG$700,MATCH(V$1,'Justerad allokering kvv'!$B$1:$AF$1,0),FALSE)))</f>
        <v>0</v>
      </c>
      <c r="W185">
        <f>IF($B185=" ","",IF(ISERROR(1/VLOOKUP($B185,'Justerad allokering kvv'!$B$1:$AG$700,MATCH(W$1,'Justerad allokering kvv'!$B$1:$AF$1,0),FALSE)),VLOOKUP($B185,'Allokerad kvv'!$B$2:$AV$700,MATCH(W$1,'Allokerad kvv'!$B$1:$AV$1,0),FALSE),VLOOKUP($B185,'Justerad allokering kvv'!$B$1:$AG$700,MATCH(W$1,'Justerad allokering kvv'!$B$1:$AF$1,0),FALSE)))</f>
        <v>0</v>
      </c>
      <c r="X185">
        <f>IF($B185=" ","",IF(ISERROR(1/VLOOKUP($B185,'Justerad allokering kvv'!$B$1:$AG$700,MATCH(X$1,'Justerad allokering kvv'!$B$1:$AF$1,0),FALSE)),VLOOKUP($B185,'Allokerad kvv'!$B$2:$AV$700,MATCH(X$1,'Allokerad kvv'!$B$1:$AV$1,0),FALSE),VLOOKUP($B185,'Justerad allokering kvv'!$B$1:$AG$700,MATCH(X$1,'Justerad allokering kvv'!$B$1:$AF$1,0),FALSE)))</f>
        <v>0</v>
      </c>
      <c r="Y185">
        <f>IF($B185=" ","",IF(ISERROR(1/VLOOKUP($B185,'Justerad allokering kvv'!$B$1:$AG$700,MATCH(Y$1,'Justerad allokering kvv'!$B$1:$AF$1,0),FALSE)),VLOOKUP($B185,'Allokerad kvv'!$B$2:$AV$700,MATCH(Y$1,'Allokerad kvv'!$B$1:$AV$1,0),FALSE),VLOOKUP($B185,'Justerad allokering kvv'!$B$1:$AG$700,MATCH(Y$1,'Justerad allokering kvv'!$B$1:$AF$1,0),FALSE)))</f>
        <v>0</v>
      </c>
      <c r="AB185">
        <f>IFERROR(VLOOKUP($B185,Kraftvärmeprod!$B$1:$AO$424,MATCH("Tillförd energi från rökgaskondensering (GWh)",Kraftvärmeprod!$B$1:$AG$1,0),FALSE)/1,0)</f>
        <v>0</v>
      </c>
      <c r="AE185" s="122">
        <f t="shared" si="8"/>
        <v>0</v>
      </c>
      <c r="AG185">
        <f t="shared" si="9"/>
        <v>0</v>
      </c>
      <c r="AH185">
        <f t="shared" si="10"/>
        <v>0</v>
      </c>
      <c r="AI185" t="str">
        <f>IF(AH185=0,"",AH185/VLOOKUP(B185,Kraftvärmeprod!$B$1:$BC$480,MATCH("Summa tillförd energi exklusive rökgaskondensering",Kraftvärmeprod!$B$1:$BC$1,0),FALSE))</f>
        <v/>
      </c>
      <c r="AK185">
        <f t="shared" si="11"/>
        <v>0</v>
      </c>
    </row>
    <row r="186" spans="1:37" x14ac:dyDescent="0.25">
      <c r="A186" s="2" t="s">
        <v>670</v>
      </c>
      <c r="B186" s="2" t="s">
        <v>665</v>
      </c>
      <c r="C186" t="str">
        <f>IF($B186=" ","",IF(ISERROR(1/VLOOKUP($B186,'Justerad allokering kvv'!$B$1:$AG$700,MATCH(C$1,'Justerad allokering kvv'!$B$1:$AF$1,0),FALSE)),VLOOKUP($B186,'Allokerad kvv'!$B$2:$AV$700,MATCH(C$1,'Allokerad kvv'!$B$1:$AV$1,0),FALSE),VLOOKUP($B186,'Justerad allokering kvv'!$B$1:$AG$700,MATCH(C$1,'Justerad allokering kvv'!$B$1:$AF$1,0),FALSE)))</f>
        <v/>
      </c>
      <c r="D186" t="str">
        <f>IF($B186=" ","",IF(ISERROR(1/VLOOKUP($B186,'Justerad allokering kvv'!$B$1:$AG$700,MATCH(D$1,'Justerad allokering kvv'!$B$1:$AF$1,0),FALSE)),VLOOKUP($B186,'Allokerad kvv'!$B$2:$AV$700,MATCH(D$1,'Allokerad kvv'!$B$1:$AV$1,0),FALSE),VLOOKUP($B186,'Justerad allokering kvv'!$B$1:$AG$700,MATCH(D$1,'Justerad allokering kvv'!$B$1:$AF$1,0),FALSE)))</f>
        <v/>
      </c>
      <c r="E186" t="str">
        <f>IF($B186=" ","",IF(ISERROR(1/VLOOKUP($B186,'Justerad allokering kvv'!$B$1:$AG$700,MATCH(E$1,'Justerad allokering kvv'!$B$1:$AF$1,0),FALSE)),VLOOKUP($B186,'Allokerad kvv'!$B$2:$AV$700,MATCH(E$1,'Allokerad kvv'!$B$1:$AV$1,0),FALSE),VLOOKUP($B186,'Justerad allokering kvv'!$B$1:$AG$700,MATCH(E$1,'Justerad allokering kvv'!$B$1:$AF$1,0),FALSE)))</f>
        <v/>
      </c>
      <c r="F186" t="str">
        <f>IF($B186=" ","",IF(ISERROR(1/VLOOKUP($B186,'Justerad allokering kvv'!$B$1:$AG$700,MATCH(F$1,'Justerad allokering kvv'!$B$1:$AF$1,0),FALSE)),VLOOKUP($B186,'Allokerad kvv'!$B$2:$AV$700,MATCH(F$1,'Allokerad kvv'!$B$1:$AV$1,0),FALSE),VLOOKUP($B186,'Justerad allokering kvv'!$B$1:$AG$700,MATCH(F$1,'Justerad allokering kvv'!$B$1:$AF$1,0),FALSE)))</f>
        <v/>
      </c>
      <c r="G186" t="str">
        <f>IF($B186=" ","",IF(ISERROR(1/VLOOKUP($B186,'Justerad allokering kvv'!$B$1:$AG$700,MATCH(G$1,'Justerad allokering kvv'!$B$1:$AF$1,0),FALSE)),VLOOKUP($B186,'Allokerad kvv'!$B$2:$AV$700,MATCH(G$1,'Allokerad kvv'!$B$1:$AV$1,0),FALSE),VLOOKUP($B186,'Justerad allokering kvv'!$B$1:$AG$700,MATCH(G$1,'Justerad allokering kvv'!$B$1:$AF$1,0),FALSE)))</f>
        <v/>
      </c>
      <c r="H186" t="str">
        <f>IF($B186=" ","",IF(ISERROR(1/VLOOKUP($B186,'Justerad allokering kvv'!$B$1:$AG$700,MATCH(H$1,'Justerad allokering kvv'!$B$1:$AF$1,0),FALSE)),VLOOKUP($B186,'Allokerad kvv'!$B$2:$AV$700,MATCH(H$1,'Allokerad kvv'!$B$1:$AV$1,0),FALSE),VLOOKUP($B186,'Justerad allokering kvv'!$B$1:$AG$700,MATCH(H$1,'Justerad allokering kvv'!$B$1:$AF$1,0),FALSE)))</f>
        <v/>
      </c>
      <c r="I186" t="str">
        <f>IF($B186=" ","",IF(ISERROR(1/VLOOKUP($B186,'Justerad allokering kvv'!$B$1:$AG$700,MATCH(I$1,'Justerad allokering kvv'!$B$1:$AF$1,0),FALSE)),VLOOKUP($B186,'Allokerad kvv'!$B$2:$AV$700,MATCH(I$1,'Allokerad kvv'!$B$1:$AV$1,0),FALSE),VLOOKUP($B186,'Justerad allokering kvv'!$B$1:$AG$700,MATCH(I$1,'Justerad allokering kvv'!$B$1:$AF$1,0),FALSE)))</f>
        <v/>
      </c>
      <c r="J186" t="str">
        <f>IF($B186=" ","",IF(ISERROR(1/VLOOKUP($B186,'Justerad allokering kvv'!$B$1:$AG$700,MATCH(J$1,'Justerad allokering kvv'!$B$1:$AF$1,0),FALSE)),VLOOKUP($B186,'Allokerad kvv'!$B$2:$AV$700,MATCH(J$1,'Allokerad kvv'!$B$1:$AV$1,0),FALSE),VLOOKUP($B186,'Justerad allokering kvv'!$B$1:$AG$700,MATCH(J$1,'Justerad allokering kvv'!$B$1:$AF$1,0),FALSE)))</f>
        <v/>
      </c>
      <c r="K186" t="str">
        <f>IF($B186=" ","",IF(ISERROR(1/VLOOKUP($B186,'Justerad allokering kvv'!$B$1:$AG$700,MATCH(K$1,'Justerad allokering kvv'!$B$1:$AF$1,0),FALSE)),VLOOKUP($B186,'Allokerad kvv'!$B$2:$AV$700,MATCH(K$1,'Allokerad kvv'!$B$1:$AV$1,0),FALSE),VLOOKUP($B186,'Justerad allokering kvv'!$B$1:$AG$700,MATCH(K$1,'Justerad allokering kvv'!$B$1:$AF$1,0),FALSE)))</f>
        <v/>
      </c>
      <c r="L186" t="str">
        <f>IF($B186=" ","",IF(ISERROR(1/VLOOKUP($B186,'Justerad allokering kvv'!$B$1:$AG$700,MATCH(L$1,'Justerad allokering kvv'!$B$1:$AF$1,0),FALSE)),VLOOKUP($B186,'Allokerad kvv'!$B$2:$AV$700,MATCH(L$1,'Allokerad kvv'!$B$1:$AV$1,0),FALSE),VLOOKUP($B186,'Justerad allokering kvv'!$B$1:$AG$700,MATCH(L$1,'Justerad allokering kvv'!$B$1:$AF$1,0),FALSE)))</f>
        <v/>
      </c>
      <c r="M186" t="str">
        <f>IF($B186=" ","",IF(ISERROR(1/VLOOKUP($B186,'Justerad allokering kvv'!$B$1:$AG$700,MATCH(M$1,'Justerad allokering kvv'!$B$1:$AF$1,0),FALSE)),VLOOKUP($B186,'Allokerad kvv'!$B$2:$AV$700,MATCH(M$1,'Allokerad kvv'!$B$1:$AV$1,0),FALSE),VLOOKUP($B186,'Justerad allokering kvv'!$B$1:$AG$700,MATCH(M$1,'Justerad allokering kvv'!$B$1:$AF$1,0),FALSE)))</f>
        <v/>
      </c>
      <c r="N186" t="str">
        <f>IF($B186=" ","",IF(ISERROR(1/VLOOKUP($B186,'Justerad allokering kvv'!$B$1:$AG$700,MATCH(N$1,'Justerad allokering kvv'!$B$1:$AF$1,0),FALSE)),VLOOKUP($B186,'Allokerad kvv'!$B$2:$AV$700,MATCH(N$1,'Allokerad kvv'!$B$1:$AV$1,0),FALSE),VLOOKUP($B186,'Justerad allokering kvv'!$B$1:$AG$700,MATCH(N$1,'Justerad allokering kvv'!$B$1:$AF$1,0),FALSE)))</f>
        <v/>
      </c>
      <c r="O186" t="str">
        <f>IF($B186=" ","",IF(ISERROR(1/VLOOKUP($B186,'Justerad allokering kvv'!$B$1:$AG$700,MATCH(O$1,'Justerad allokering kvv'!$B$1:$AF$1,0),FALSE)),VLOOKUP($B186,'Allokerad kvv'!$B$2:$AV$700,MATCH(O$1,'Allokerad kvv'!$B$1:$AV$1,0),FALSE),VLOOKUP($B186,'Justerad allokering kvv'!$B$1:$AG$700,MATCH(O$1,'Justerad allokering kvv'!$B$1:$AF$1,0),FALSE)))</f>
        <v/>
      </c>
      <c r="P186" t="str">
        <f>IF($B186=" ","",IF(ISERROR(1/VLOOKUP($B186,'Justerad allokering kvv'!$B$1:$AG$700,MATCH(P$1,'Justerad allokering kvv'!$B$1:$AF$1,0),FALSE)),VLOOKUP($B186,'Allokerad kvv'!$B$2:$AV$700,MATCH(P$1,'Allokerad kvv'!$B$1:$AV$1,0),FALSE),VLOOKUP($B186,'Justerad allokering kvv'!$B$1:$AG$700,MATCH(P$1,'Justerad allokering kvv'!$B$1:$AF$1,0),FALSE)))</f>
        <v/>
      </c>
      <c r="Q186" t="str">
        <f>IF($B186=" ","",IF(ISERROR(1/VLOOKUP($B186,'Justerad allokering kvv'!$B$1:$AG$700,MATCH(Q$1,'Justerad allokering kvv'!$B$1:$AF$1,0),FALSE)),VLOOKUP($B186,'Allokerad kvv'!$B$2:$AV$700,MATCH(Q$1,'Allokerad kvv'!$B$1:$AV$1,0),FALSE),VLOOKUP($B186,'Justerad allokering kvv'!$B$1:$AG$700,MATCH(Q$1,'Justerad allokering kvv'!$B$1:$AF$1,0),FALSE)))</f>
        <v/>
      </c>
      <c r="R186" t="str">
        <f>IF($B186=" ","",IF(ISERROR(1/VLOOKUP($B186,'Justerad allokering kvv'!$B$1:$AG$700,MATCH(R$1,'Justerad allokering kvv'!$B$1:$AF$1,0),FALSE)),VLOOKUP($B186,'Allokerad kvv'!$B$2:$AV$700,MATCH(R$1,'Allokerad kvv'!$B$1:$AV$1,0),FALSE),VLOOKUP($B186,'Justerad allokering kvv'!$B$1:$AG$700,MATCH(R$1,'Justerad allokering kvv'!$B$1:$AF$1,0),FALSE)))</f>
        <v/>
      </c>
      <c r="S186" t="str">
        <f>IF($B186=" ","",IF(ISERROR(1/VLOOKUP($B186,'Justerad allokering kvv'!$B$1:$AG$700,MATCH(S$1,'Justerad allokering kvv'!$B$1:$AF$1,0),FALSE)),VLOOKUP($B186,'Allokerad kvv'!$B$2:$AV$700,MATCH(S$1,'Allokerad kvv'!$B$1:$AV$1,0),FALSE),VLOOKUP($B186,'Justerad allokering kvv'!$B$1:$AG$700,MATCH(S$1,'Justerad allokering kvv'!$B$1:$AF$1,0),FALSE)))</f>
        <v/>
      </c>
      <c r="T186" t="str">
        <f>IF($B186=" ","",IF(ISERROR(1/VLOOKUP($B186,'Justerad allokering kvv'!$B$1:$AG$700,MATCH(T$1,'Justerad allokering kvv'!$B$1:$AF$1,0),FALSE)),VLOOKUP($B186,'Allokerad kvv'!$B$2:$AV$700,MATCH(T$1,'Allokerad kvv'!$B$1:$AV$1,0),FALSE),VLOOKUP($B186,'Justerad allokering kvv'!$B$1:$AG$700,MATCH(T$1,'Justerad allokering kvv'!$B$1:$AF$1,0),FALSE)))</f>
        <v/>
      </c>
      <c r="U186" t="str">
        <f>IF($B186=" ","",IF(ISERROR(1/VLOOKUP($B186,'Justerad allokering kvv'!$B$1:$AG$700,MATCH(U$1,'Justerad allokering kvv'!$B$1:$AF$1,0),FALSE)),VLOOKUP($B186,'Allokerad kvv'!$B$2:$AV$700,MATCH(U$1,'Allokerad kvv'!$B$1:$AV$1,0),FALSE),VLOOKUP($B186,'Justerad allokering kvv'!$B$1:$AG$700,MATCH(U$1,'Justerad allokering kvv'!$B$1:$AF$1,0),FALSE)))</f>
        <v/>
      </c>
      <c r="V186" t="str">
        <f>IF($B186=" ","",IF(ISERROR(1/VLOOKUP($B186,'Justerad allokering kvv'!$B$1:$AG$700,MATCH(V$1,'Justerad allokering kvv'!$B$1:$AF$1,0),FALSE)),VLOOKUP($B186,'Allokerad kvv'!$B$2:$AV$700,MATCH(V$1,'Allokerad kvv'!$B$1:$AV$1,0),FALSE),VLOOKUP($B186,'Justerad allokering kvv'!$B$1:$AG$700,MATCH(V$1,'Justerad allokering kvv'!$B$1:$AF$1,0),FALSE)))</f>
        <v/>
      </c>
      <c r="W186" t="str">
        <f>IF($B186=" ","",IF(ISERROR(1/VLOOKUP($B186,'Justerad allokering kvv'!$B$1:$AG$700,MATCH(W$1,'Justerad allokering kvv'!$B$1:$AF$1,0),FALSE)),VLOOKUP($B186,'Allokerad kvv'!$B$2:$AV$700,MATCH(W$1,'Allokerad kvv'!$B$1:$AV$1,0),FALSE),VLOOKUP($B186,'Justerad allokering kvv'!$B$1:$AG$700,MATCH(W$1,'Justerad allokering kvv'!$B$1:$AF$1,0),FALSE)))</f>
        <v/>
      </c>
      <c r="X186" t="str">
        <f>IF($B186=" ","",IF(ISERROR(1/VLOOKUP($B186,'Justerad allokering kvv'!$B$1:$AG$700,MATCH(X$1,'Justerad allokering kvv'!$B$1:$AF$1,0),FALSE)),VLOOKUP($B186,'Allokerad kvv'!$B$2:$AV$700,MATCH(X$1,'Allokerad kvv'!$B$1:$AV$1,0),FALSE),VLOOKUP($B186,'Justerad allokering kvv'!$B$1:$AG$700,MATCH(X$1,'Justerad allokering kvv'!$B$1:$AF$1,0),FALSE)))</f>
        <v/>
      </c>
      <c r="Y186" t="str">
        <f>IF($B186=" ","",IF(ISERROR(1/VLOOKUP($B186,'Justerad allokering kvv'!$B$1:$AG$700,MATCH(Y$1,'Justerad allokering kvv'!$B$1:$AF$1,0),FALSE)),VLOOKUP($B186,'Allokerad kvv'!$B$2:$AV$700,MATCH(Y$1,'Allokerad kvv'!$B$1:$AV$1,0),FALSE),VLOOKUP($B186,'Justerad allokering kvv'!$B$1:$AG$700,MATCH(Y$1,'Justerad allokering kvv'!$B$1:$AF$1,0),FALSE)))</f>
        <v/>
      </c>
      <c r="AB186">
        <f>IFERROR(VLOOKUP($B186,Kraftvärmeprod!$B$1:$AO$424,MATCH("Tillförd energi från rökgaskondensering (GWh)",Kraftvärmeprod!$B$1:$AG$1,0),FALSE)/1,0)</f>
        <v>0</v>
      </c>
      <c r="AE186" s="122">
        <f t="shared" si="8"/>
        <v>0</v>
      </c>
      <c r="AG186" t="e">
        <f t="shared" si="9"/>
        <v>#VALUE!</v>
      </c>
      <c r="AH186" t="e">
        <f t="shared" si="10"/>
        <v>#VALUE!</v>
      </c>
      <c r="AI186" t="e">
        <f>IF(AH186=0,"",AH186/VLOOKUP(B186,Kraftvärmeprod!$B$1:$BC$480,MATCH("Summa tillförd energi exklusive rökgaskondensering",Kraftvärmeprod!$B$1:$BC$1,0),FALSE))</f>
        <v>#VALUE!</v>
      </c>
      <c r="AK186" t="e">
        <f t="shared" si="11"/>
        <v>#VALUE!</v>
      </c>
    </row>
    <row r="187" spans="1:37" x14ac:dyDescent="0.25">
      <c r="A187" s="2" t="s">
        <v>297</v>
      </c>
      <c r="B187" s="2" t="s">
        <v>298</v>
      </c>
      <c r="C187">
        <f>IF($B187=" ","",IF(ISERROR(1/VLOOKUP($B187,'Justerad allokering kvv'!$B$1:$AG$700,MATCH(C$1,'Justerad allokering kvv'!$B$1:$AF$1,0),FALSE)),VLOOKUP($B187,'Allokerad kvv'!$B$2:$AV$700,MATCH(C$1,'Allokerad kvv'!$B$1:$AV$1,0),FALSE),VLOOKUP($B187,'Justerad allokering kvv'!$B$1:$AG$700,MATCH(C$1,'Justerad allokering kvv'!$B$1:$AF$1,0),FALSE)))</f>
        <v>0</v>
      </c>
      <c r="D187">
        <f>IF($B187=" ","",IF(ISERROR(1/VLOOKUP($B187,'Justerad allokering kvv'!$B$1:$AG$700,MATCH(D$1,'Justerad allokering kvv'!$B$1:$AF$1,0),FALSE)),VLOOKUP($B187,'Allokerad kvv'!$B$2:$AV$700,MATCH(D$1,'Allokerad kvv'!$B$1:$AV$1,0),FALSE),VLOOKUP($B187,'Justerad allokering kvv'!$B$1:$AG$700,MATCH(D$1,'Justerad allokering kvv'!$B$1:$AF$1,0),FALSE)))</f>
        <v>0</v>
      </c>
      <c r="E187">
        <f>IF($B187=" ","",IF(ISERROR(1/VLOOKUP($B187,'Justerad allokering kvv'!$B$1:$AG$700,MATCH(E$1,'Justerad allokering kvv'!$B$1:$AF$1,0),FALSE)),VLOOKUP($B187,'Allokerad kvv'!$B$2:$AV$700,MATCH(E$1,'Allokerad kvv'!$B$1:$AV$1,0),FALSE),VLOOKUP($B187,'Justerad allokering kvv'!$B$1:$AG$700,MATCH(E$1,'Justerad allokering kvv'!$B$1:$AF$1,0),FALSE)))</f>
        <v>0</v>
      </c>
      <c r="F187">
        <f>IF($B187=" ","",IF(ISERROR(1/VLOOKUP($B187,'Justerad allokering kvv'!$B$1:$AG$700,MATCH(F$1,'Justerad allokering kvv'!$B$1:$AF$1,0),FALSE)),VLOOKUP($B187,'Allokerad kvv'!$B$2:$AV$700,MATCH(F$1,'Allokerad kvv'!$B$1:$AV$1,0),FALSE),VLOOKUP($B187,'Justerad allokering kvv'!$B$1:$AG$700,MATCH(F$1,'Justerad allokering kvv'!$B$1:$AF$1,0),FALSE)))</f>
        <v>0</v>
      </c>
      <c r="G187">
        <f>IF($B187=" ","",IF(ISERROR(1/VLOOKUP($B187,'Justerad allokering kvv'!$B$1:$AG$700,MATCH(G$1,'Justerad allokering kvv'!$B$1:$AF$1,0),FALSE)),VLOOKUP($B187,'Allokerad kvv'!$B$2:$AV$700,MATCH(G$1,'Allokerad kvv'!$B$1:$AV$1,0),FALSE),VLOOKUP($B187,'Justerad allokering kvv'!$B$1:$AG$700,MATCH(G$1,'Justerad allokering kvv'!$B$1:$AF$1,0),FALSE)))</f>
        <v>0</v>
      </c>
      <c r="H187">
        <f>IF($B187=" ","",IF(ISERROR(1/VLOOKUP($B187,'Justerad allokering kvv'!$B$1:$AG$700,MATCH(H$1,'Justerad allokering kvv'!$B$1:$AF$1,0),FALSE)),VLOOKUP($B187,'Allokerad kvv'!$B$2:$AV$700,MATCH(H$1,'Allokerad kvv'!$B$1:$AV$1,0),FALSE),VLOOKUP($B187,'Justerad allokering kvv'!$B$1:$AG$700,MATCH(H$1,'Justerad allokering kvv'!$B$1:$AF$1,0),FALSE)))</f>
        <v>0</v>
      </c>
      <c r="I187">
        <f>IF($B187=" ","",IF(ISERROR(1/VLOOKUP($B187,'Justerad allokering kvv'!$B$1:$AG$700,MATCH(I$1,'Justerad allokering kvv'!$B$1:$AF$1,0),FALSE)),VLOOKUP($B187,'Allokerad kvv'!$B$2:$AV$700,MATCH(I$1,'Allokerad kvv'!$B$1:$AV$1,0),FALSE),VLOOKUP($B187,'Justerad allokering kvv'!$B$1:$AG$700,MATCH(I$1,'Justerad allokering kvv'!$B$1:$AF$1,0),FALSE)))</f>
        <v>0</v>
      </c>
      <c r="J187">
        <f>IF($B187=" ","",IF(ISERROR(1/VLOOKUP($B187,'Justerad allokering kvv'!$B$1:$AG$700,MATCH(J$1,'Justerad allokering kvv'!$B$1:$AF$1,0),FALSE)),VLOOKUP($B187,'Allokerad kvv'!$B$2:$AV$700,MATCH(J$1,'Allokerad kvv'!$B$1:$AV$1,0),FALSE),VLOOKUP($B187,'Justerad allokering kvv'!$B$1:$AG$700,MATCH(J$1,'Justerad allokering kvv'!$B$1:$AF$1,0),FALSE)))</f>
        <v>0</v>
      </c>
      <c r="K187">
        <f>IF($B187=" ","",IF(ISERROR(1/VLOOKUP($B187,'Justerad allokering kvv'!$B$1:$AG$700,MATCH(K$1,'Justerad allokering kvv'!$B$1:$AF$1,0),FALSE)),VLOOKUP($B187,'Allokerad kvv'!$B$2:$AV$700,MATCH(K$1,'Allokerad kvv'!$B$1:$AV$1,0),FALSE),VLOOKUP($B187,'Justerad allokering kvv'!$B$1:$AG$700,MATCH(K$1,'Justerad allokering kvv'!$B$1:$AF$1,0),FALSE)))</f>
        <v>0</v>
      </c>
      <c r="L187">
        <f>IF($B187=" ","",IF(ISERROR(1/VLOOKUP($B187,'Justerad allokering kvv'!$B$1:$AG$700,MATCH(L$1,'Justerad allokering kvv'!$B$1:$AF$1,0),FALSE)),VLOOKUP($B187,'Allokerad kvv'!$B$2:$AV$700,MATCH(L$1,'Allokerad kvv'!$B$1:$AV$1,0),FALSE),VLOOKUP($B187,'Justerad allokering kvv'!$B$1:$AG$700,MATCH(L$1,'Justerad allokering kvv'!$B$1:$AF$1,0),FALSE)))</f>
        <v>0</v>
      </c>
      <c r="M187">
        <f>IF($B187=" ","",IF(ISERROR(1/VLOOKUP($B187,'Justerad allokering kvv'!$B$1:$AG$700,MATCH(M$1,'Justerad allokering kvv'!$B$1:$AF$1,0),FALSE)),VLOOKUP($B187,'Allokerad kvv'!$B$2:$AV$700,MATCH(M$1,'Allokerad kvv'!$B$1:$AV$1,0),FALSE),VLOOKUP($B187,'Justerad allokering kvv'!$B$1:$AG$700,MATCH(M$1,'Justerad allokering kvv'!$B$1:$AF$1,0),FALSE)))</f>
        <v>0</v>
      </c>
      <c r="N187">
        <f>IF($B187=" ","",IF(ISERROR(1/VLOOKUP($B187,'Justerad allokering kvv'!$B$1:$AG$700,MATCH(N$1,'Justerad allokering kvv'!$B$1:$AF$1,0),FALSE)),VLOOKUP($B187,'Allokerad kvv'!$B$2:$AV$700,MATCH(N$1,'Allokerad kvv'!$B$1:$AV$1,0),FALSE),VLOOKUP($B187,'Justerad allokering kvv'!$B$1:$AG$700,MATCH(N$1,'Justerad allokering kvv'!$B$1:$AF$1,0),FALSE)))</f>
        <v>0</v>
      </c>
      <c r="O187">
        <f>IF($B187=" ","",IF(ISERROR(1/VLOOKUP($B187,'Justerad allokering kvv'!$B$1:$AG$700,MATCH(O$1,'Justerad allokering kvv'!$B$1:$AF$1,0),FALSE)),VLOOKUP($B187,'Allokerad kvv'!$B$2:$AV$700,MATCH(O$1,'Allokerad kvv'!$B$1:$AV$1,0),FALSE),VLOOKUP($B187,'Justerad allokering kvv'!$B$1:$AG$700,MATCH(O$1,'Justerad allokering kvv'!$B$1:$AF$1,0),FALSE)))</f>
        <v>0</v>
      </c>
      <c r="P187">
        <f>IF($B187=" ","",IF(ISERROR(1/VLOOKUP($B187,'Justerad allokering kvv'!$B$1:$AG$700,MATCH(P$1,'Justerad allokering kvv'!$B$1:$AF$1,0),FALSE)),VLOOKUP($B187,'Allokerad kvv'!$B$2:$AV$700,MATCH(P$1,'Allokerad kvv'!$B$1:$AV$1,0),FALSE),VLOOKUP($B187,'Justerad allokering kvv'!$B$1:$AG$700,MATCH(P$1,'Justerad allokering kvv'!$B$1:$AF$1,0),FALSE)))</f>
        <v>0</v>
      </c>
      <c r="Q187">
        <f>IF($B187=" ","",IF(ISERROR(1/VLOOKUP($B187,'Justerad allokering kvv'!$B$1:$AG$700,MATCH(Q$1,'Justerad allokering kvv'!$B$1:$AF$1,0),FALSE)),VLOOKUP($B187,'Allokerad kvv'!$B$2:$AV$700,MATCH(Q$1,'Allokerad kvv'!$B$1:$AV$1,0),FALSE),VLOOKUP($B187,'Justerad allokering kvv'!$B$1:$AG$700,MATCH(Q$1,'Justerad allokering kvv'!$B$1:$AF$1,0),FALSE)))</f>
        <v>0</v>
      </c>
      <c r="R187">
        <f>IF($B187=" ","",IF(ISERROR(1/VLOOKUP($B187,'Justerad allokering kvv'!$B$1:$AG$700,MATCH(R$1,'Justerad allokering kvv'!$B$1:$AF$1,0),FALSE)),VLOOKUP($B187,'Allokerad kvv'!$B$2:$AV$700,MATCH(R$1,'Allokerad kvv'!$B$1:$AV$1,0),FALSE),VLOOKUP($B187,'Justerad allokering kvv'!$B$1:$AG$700,MATCH(R$1,'Justerad allokering kvv'!$B$1:$AF$1,0),FALSE)))</f>
        <v>0</v>
      </c>
      <c r="S187">
        <f>IF($B187=" ","",IF(ISERROR(1/VLOOKUP($B187,'Justerad allokering kvv'!$B$1:$AG$700,MATCH(S$1,'Justerad allokering kvv'!$B$1:$AF$1,0),FALSE)),VLOOKUP($B187,'Allokerad kvv'!$B$2:$AV$700,MATCH(S$1,'Allokerad kvv'!$B$1:$AV$1,0),FALSE),VLOOKUP($B187,'Justerad allokering kvv'!$B$1:$AG$700,MATCH(S$1,'Justerad allokering kvv'!$B$1:$AF$1,0),FALSE)))</f>
        <v>0</v>
      </c>
      <c r="T187">
        <f>IF($B187=" ","",IF(ISERROR(1/VLOOKUP($B187,'Justerad allokering kvv'!$B$1:$AG$700,MATCH(T$1,'Justerad allokering kvv'!$B$1:$AF$1,0),FALSE)),VLOOKUP($B187,'Allokerad kvv'!$B$2:$AV$700,MATCH(T$1,'Allokerad kvv'!$B$1:$AV$1,0),FALSE),VLOOKUP($B187,'Justerad allokering kvv'!$B$1:$AG$700,MATCH(T$1,'Justerad allokering kvv'!$B$1:$AF$1,0),FALSE)))</f>
        <v>0</v>
      </c>
      <c r="U187">
        <f>IF($B187=" ","",IF(ISERROR(1/VLOOKUP($B187,'Justerad allokering kvv'!$B$1:$AG$700,MATCH(U$1,'Justerad allokering kvv'!$B$1:$AF$1,0),FALSE)),VLOOKUP($B187,'Allokerad kvv'!$B$2:$AV$700,MATCH(U$1,'Allokerad kvv'!$B$1:$AV$1,0),FALSE),VLOOKUP($B187,'Justerad allokering kvv'!$B$1:$AG$700,MATCH(U$1,'Justerad allokering kvv'!$B$1:$AF$1,0),FALSE)))</f>
        <v>0</v>
      </c>
      <c r="V187">
        <f>IF($B187=" ","",IF(ISERROR(1/VLOOKUP($B187,'Justerad allokering kvv'!$B$1:$AG$700,MATCH(V$1,'Justerad allokering kvv'!$B$1:$AF$1,0),FALSE)),VLOOKUP($B187,'Allokerad kvv'!$B$2:$AV$700,MATCH(V$1,'Allokerad kvv'!$B$1:$AV$1,0),FALSE),VLOOKUP($B187,'Justerad allokering kvv'!$B$1:$AG$700,MATCH(V$1,'Justerad allokering kvv'!$B$1:$AF$1,0),FALSE)))</f>
        <v>0</v>
      </c>
      <c r="W187">
        <f>IF($B187=" ","",IF(ISERROR(1/VLOOKUP($B187,'Justerad allokering kvv'!$B$1:$AG$700,MATCH(W$1,'Justerad allokering kvv'!$B$1:$AF$1,0),FALSE)),VLOOKUP($B187,'Allokerad kvv'!$B$2:$AV$700,MATCH(W$1,'Allokerad kvv'!$B$1:$AV$1,0),FALSE),VLOOKUP($B187,'Justerad allokering kvv'!$B$1:$AG$700,MATCH(W$1,'Justerad allokering kvv'!$B$1:$AF$1,0),FALSE)))</f>
        <v>0</v>
      </c>
      <c r="X187">
        <f>IF($B187=" ","",IF(ISERROR(1/VLOOKUP($B187,'Justerad allokering kvv'!$B$1:$AG$700,MATCH(X$1,'Justerad allokering kvv'!$B$1:$AF$1,0),FALSE)),VLOOKUP($B187,'Allokerad kvv'!$B$2:$AV$700,MATCH(X$1,'Allokerad kvv'!$B$1:$AV$1,0),FALSE),VLOOKUP($B187,'Justerad allokering kvv'!$B$1:$AG$700,MATCH(X$1,'Justerad allokering kvv'!$B$1:$AF$1,0),FALSE)))</f>
        <v>0</v>
      </c>
      <c r="Y187">
        <f>IF($B187=" ","",IF(ISERROR(1/VLOOKUP($B187,'Justerad allokering kvv'!$B$1:$AG$700,MATCH(Y$1,'Justerad allokering kvv'!$B$1:$AF$1,0),FALSE)),VLOOKUP($B187,'Allokerad kvv'!$B$2:$AV$700,MATCH(Y$1,'Allokerad kvv'!$B$1:$AV$1,0),FALSE),VLOOKUP($B187,'Justerad allokering kvv'!$B$1:$AG$700,MATCH(Y$1,'Justerad allokering kvv'!$B$1:$AF$1,0),FALSE)))</f>
        <v>0</v>
      </c>
      <c r="AB187">
        <f>IFERROR(VLOOKUP($B187,Kraftvärmeprod!$B$1:$AO$424,MATCH("Tillförd energi från rökgaskondensering (GWh)",Kraftvärmeprod!$B$1:$AG$1,0),FALSE)/1,0)</f>
        <v>0</v>
      </c>
      <c r="AE187" s="122">
        <f t="shared" si="8"/>
        <v>0</v>
      </c>
      <c r="AG187">
        <f t="shared" si="9"/>
        <v>0</v>
      </c>
      <c r="AH187">
        <f t="shared" si="10"/>
        <v>0</v>
      </c>
      <c r="AI187" t="str">
        <f>IF(AH187=0,"",AH187/VLOOKUP(B187,Kraftvärmeprod!$B$1:$BC$480,MATCH("Summa tillförd energi exklusive rökgaskondensering",Kraftvärmeprod!$B$1:$BC$1,0),FALSE))</f>
        <v/>
      </c>
      <c r="AK187">
        <f t="shared" si="11"/>
        <v>0</v>
      </c>
    </row>
    <row r="188" spans="1:37" x14ac:dyDescent="0.25">
      <c r="A188" s="2" t="s">
        <v>299</v>
      </c>
      <c r="B188" s="2" t="s">
        <v>300</v>
      </c>
      <c r="C188">
        <f>IF($B188=" ","",IF(ISERROR(1/VLOOKUP($B188,'Justerad allokering kvv'!$B$1:$AG$700,MATCH(C$1,'Justerad allokering kvv'!$B$1:$AF$1,0),FALSE)),VLOOKUP($B188,'Allokerad kvv'!$B$2:$AV$700,MATCH(C$1,'Allokerad kvv'!$B$1:$AV$1,0),FALSE),VLOOKUP($B188,'Justerad allokering kvv'!$B$1:$AG$700,MATCH(C$1,'Justerad allokering kvv'!$B$1:$AF$1,0),FALSE)))</f>
        <v>101.973</v>
      </c>
      <c r="D188">
        <f>IF($B188=" ","",IF(ISERROR(1/VLOOKUP($B188,'Justerad allokering kvv'!$B$1:$AG$700,MATCH(D$1,'Justerad allokering kvv'!$B$1:$AF$1,0),FALSE)),VLOOKUP($B188,'Allokerad kvv'!$B$2:$AV$700,MATCH(D$1,'Allokerad kvv'!$B$1:$AV$1,0),FALSE),VLOOKUP($B188,'Justerad allokering kvv'!$B$1:$AG$700,MATCH(D$1,'Justerad allokering kvv'!$B$1:$AF$1,0),FALSE)))</f>
        <v>0</v>
      </c>
      <c r="E188">
        <f>IF($B188=" ","",IF(ISERROR(1/VLOOKUP($B188,'Justerad allokering kvv'!$B$1:$AG$700,MATCH(E$1,'Justerad allokering kvv'!$B$1:$AF$1,0),FALSE)),VLOOKUP($B188,'Allokerad kvv'!$B$2:$AV$700,MATCH(E$1,'Allokerad kvv'!$B$1:$AV$1,0),FALSE),VLOOKUP($B188,'Justerad allokering kvv'!$B$1:$AG$700,MATCH(E$1,'Justerad allokering kvv'!$B$1:$AF$1,0),FALSE)))</f>
        <v>0</v>
      </c>
      <c r="F188">
        <f>IF($B188=" ","",IF(ISERROR(1/VLOOKUP($B188,'Justerad allokering kvv'!$B$1:$AG$700,MATCH(F$1,'Justerad allokering kvv'!$B$1:$AF$1,0),FALSE)),VLOOKUP($B188,'Allokerad kvv'!$B$2:$AV$700,MATCH(F$1,'Allokerad kvv'!$B$1:$AV$1,0),FALSE),VLOOKUP($B188,'Justerad allokering kvv'!$B$1:$AG$700,MATCH(F$1,'Justerad allokering kvv'!$B$1:$AF$1,0),FALSE)))</f>
        <v>0</v>
      </c>
      <c r="G188">
        <f>IF($B188=" ","",IF(ISERROR(1/VLOOKUP($B188,'Justerad allokering kvv'!$B$1:$AG$700,MATCH(G$1,'Justerad allokering kvv'!$B$1:$AF$1,0),FALSE)),VLOOKUP($B188,'Allokerad kvv'!$B$2:$AV$700,MATCH(G$1,'Allokerad kvv'!$B$1:$AV$1,0),FALSE),VLOOKUP($B188,'Justerad allokering kvv'!$B$1:$AG$700,MATCH(G$1,'Justerad allokering kvv'!$B$1:$AF$1,0),FALSE)))</f>
        <v>0</v>
      </c>
      <c r="H188">
        <f>IF($B188=" ","",IF(ISERROR(1/VLOOKUP($B188,'Justerad allokering kvv'!$B$1:$AG$700,MATCH(H$1,'Justerad allokering kvv'!$B$1:$AF$1,0),FALSE)),VLOOKUP($B188,'Allokerad kvv'!$B$2:$AV$700,MATCH(H$1,'Allokerad kvv'!$B$1:$AV$1,0),FALSE),VLOOKUP($B188,'Justerad allokering kvv'!$B$1:$AG$700,MATCH(H$1,'Justerad allokering kvv'!$B$1:$AF$1,0),FALSE)))</f>
        <v>0</v>
      </c>
      <c r="I188">
        <f>IF($B188=" ","",IF(ISERROR(1/VLOOKUP($B188,'Justerad allokering kvv'!$B$1:$AG$700,MATCH(I$1,'Justerad allokering kvv'!$B$1:$AF$1,0),FALSE)),VLOOKUP($B188,'Allokerad kvv'!$B$2:$AV$700,MATCH(I$1,'Allokerad kvv'!$B$1:$AV$1,0),FALSE),VLOOKUP($B188,'Justerad allokering kvv'!$B$1:$AG$700,MATCH(I$1,'Justerad allokering kvv'!$B$1:$AF$1,0),FALSE)))</f>
        <v>0</v>
      </c>
      <c r="J188">
        <f>IF($B188=" ","",IF(ISERROR(1/VLOOKUP($B188,'Justerad allokering kvv'!$B$1:$AG$700,MATCH(J$1,'Justerad allokering kvv'!$B$1:$AF$1,0),FALSE)),VLOOKUP($B188,'Allokerad kvv'!$B$2:$AV$700,MATCH(J$1,'Allokerad kvv'!$B$1:$AV$1,0),FALSE),VLOOKUP($B188,'Justerad allokering kvv'!$B$1:$AG$700,MATCH(J$1,'Justerad allokering kvv'!$B$1:$AF$1,0),FALSE)))</f>
        <v>0</v>
      </c>
      <c r="K188">
        <f>IF($B188=" ","",IF(ISERROR(1/VLOOKUP($B188,'Justerad allokering kvv'!$B$1:$AG$700,MATCH(K$1,'Justerad allokering kvv'!$B$1:$AF$1,0),FALSE)),VLOOKUP($B188,'Allokerad kvv'!$B$2:$AV$700,MATCH(K$1,'Allokerad kvv'!$B$1:$AV$1,0),FALSE),VLOOKUP($B188,'Justerad allokering kvv'!$B$1:$AG$700,MATCH(K$1,'Justerad allokering kvv'!$B$1:$AF$1,0),FALSE)))</f>
        <v>0</v>
      </c>
      <c r="L188">
        <f>IF($B188=" ","",IF(ISERROR(1/VLOOKUP($B188,'Justerad allokering kvv'!$B$1:$AG$700,MATCH(L$1,'Justerad allokering kvv'!$B$1:$AF$1,0),FALSE)),VLOOKUP($B188,'Allokerad kvv'!$B$2:$AV$700,MATCH(L$1,'Allokerad kvv'!$B$1:$AV$1,0),FALSE),VLOOKUP($B188,'Justerad allokering kvv'!$B$1:$AG$700,MATCH(L$1,'Justerad allokering kvv'!$B$1:$AF$1,0),FALSE)))</f>
        <v>0</v>
      </c>
      <c r="M188">
        <f>IF($B188=" ","",IF(ISERROR(1/VLOOKUP($B188,'Justerad allokering kvv'!$B$1:$AG$700,MATCH(M$1,'Justerad allokering kvv'!$B$1:$AF$1,0),FALSE)),VLOOKUP($B188,'Allokerad kvv'!$B$2:$AV$700,MATCH(M$1,'Allokerad kvv'!$B$1:$AV$1,0),FALSE),VLOOKUP($B188,'Justerad allokering kvv'!$B$1:$AG$700,MATCH(M$1,'Justerad allokering kvv'!$B$1:$AF$1,0),FALSE)))</f>
        <v>0</v>
      </c>
      <c r="N188">
        <f>IF($B188=" ","",IF(ISERROR(1/VLOOKUP($B188,'Justerad allokering kvv'!$B$1:$AG$700,MATCH(N$1,'Justerad allokering kvv'!$B$1:$AF$1,0),FALSE)),VLOOKUP($B188,'Allokerad kvv'!$B$2:$AV$700,MATCH(N$1,'Allokerad kvv'!$B$1:$AV$1,0),FALSE),VLOOKUP($B188,'Justerad allokering kvv'!$B$1:$AG$700,MATCH(N$1,'Justerad allokering kvv'!$B$1:$AF$1,0),FALSE)))</f>
        <v>0</v>
      </c>
      <c r="O188">
        <f>IF($B188=" ","",IF(ISERROR(1/VLOOKUP($B188,'Justerad allokering kvv'!$B$1:$AG$700,MATCH(O$1,'Justerad allokering kvv'!$B$1:$AF$1,0),FALSE)),VLOOKUP($B188,'Allokerad kvv'!$B$2:$AV$700,MATCH(O$1,'Allokerad kvv'!$B$1:$AV$1,0),FALSE),VLOOKUP($B188,'Justerad allokering kvv'!$B$1:$AG$700,MATCH(O$1,'Justerad allokering kvv'!$B$1:$AF$1,0),FALSE)))</f>
        <v>0</v>
      </c>
      <c r="P188">
        <f>IF($B188=" ","",IF(ISERROR(1/VLOOKUP($B188,'Justerad allokering kvv'!$B$1:$AG$700,MATCH(P$1,'Justerad allokering kvv'!$B$1:$AF$1,0),FALSE)),VLOOKUP($B188,'Allokerad kvv'!$B$2:$AV$700,MATCH(P$1,'Allokerad kvv'!$B$1:$AV$1,0),FALSE),VLOOKUP($B188,'Justerad allokering kvv'!$B$1:$AG$700,MATCH(P$1,'Justerad allokering kvv'!$B$1:$AF$1,0),FALSE)))</f>
        <v>0</v>
      </c>
      <c r="Q188">
        <f>IF($B188=" ","",IF(ISERROR(1/VLOOKUP($B188,'Justerad allokering kvv'!$B$1:$AG$700,MATCH(Q$1,'Justerad allokering kvv'!$B$1:$AF$1,0),FALSE)),VLOOKUP($B188,'Allokerad kvv'!$B$2:$AV$700,MATCH(Q$1,'Allokerad kvv'!$B$1:$AV$1,0),FALSE),VLOOKUP($B188,'Justerad allokering kvv'!$B$1:$AG$700,MATCH(Q$1,'Justerad allokering kvv'!$B$1:$AF$1,0),FALSE)))</f>
        <v>0</v>
      </c>
      <c r="R188">
        <f>IF($B188=" ","",IF(ISERROR(1/VLOOKUP($B188,'Justerad allokering kvv'!$B$1:$AG$700,MATCH(R$1,'Justerad allokering kvv'!$B$1:$AF$1,0),FALSE)),VLOOKUP($B188,'Allokerad kvv'!$B$2:$AV$700,MATCH(R$1,'Allokerad kvv'!$B$1:$AV$1,0),FALSE),VLOOKUP($B188,'Justerad allokering kvv'!$B$1:$AG$700,MATCH(R$1,'Justerad allokering kvv'!$B$1:$AF$1,0),FALSE)))</f>
        <v>8.1110000000000007</v>
      </c>
      <c r="S188">
        <f>IF($B188=" ","",IF(ISERROR(1/VLOOKUP($B188,'Justerad allokering kvv'!$B$1:$AG$700,MATCH(S$1,'Justerad allokering kvv'!$B$1:$AF$1,0),FALSE)),VLOOKUP($B188,'Allokerad kvv'!$B$2:$AV$700,MATCH(S$1,'Allokerad kvv'!$B$1:$AV$1,0),FALSE),VLOOKUP($B188,'Justerad allokering kvv'!$B$1:$AG$700,MATCH(S$1,'Justerad allokering kvv'!$B$1:$AF$1,0),FALSE)))</f>
        <v>0</v>
      </c>
      <c r="T188">
        <f>IF($B188=" ","",IF(ISERROR(1/VLOOKUP($B188,'Justerad allokering kvv'!$B$1:$AG$700,MATCH(T$1,'Justerad allokering kvv'!$B$1:$AF$1,0),FALSE)),VLOOKUP($B188,'Allokerad kvv'!$B$2:$AV$700,MATCH(T$1,'Allokerad kvv'!$B$1:$AV$1,0),FALSE),VLOOKUP($B188,'Justerad allokering kvv'!$B$1:$AG$700,MATCH(T$1,'Justerad allokering kvv'!$B$1:$AF$1,0),FALSE)))</f>
        <v>0</v>
      </c>
      <c r="U188">
        <f>IF($B188=" ","",IF(ISERROR(1/VLOOKUP($B188,'Justerad allokering kvv'!$B$1:$AG$700,MATCH(U$1,'Justerad allokering kvv'!$B$1:$AF$1,0),FALSE)),VLOOKUP($B188,'Allokerad kvv'!$B$2:$AV$700,MATCH(U$1,'Allokerad kvv'!$B$1:$AV$1,0),FALSE),VLOOKUP($B188,'Justerad allokering kvv'!$B$1:$AG$700,MATCH(U$1,'Justerad allokering kvv'!$B$1:$AF$1,0),FALSE)))</f>
        <v>0</v>
      </c>
      <c r="V188">
        <f>IF($B188=" ","",IF(ISERROR(1/VLOOKUP($B188,'Justerad allokering kvv'!$B$1:$AG$700,MATCH(V$1,'Justerad allokering kvv'!$B$1:$AF$1,0),FALSE)),VLOOKUP($B188,'Allokerad kvv'!$B$2:$AV$700,MATCH(V$1,'Allokerad kvv'!$B$1:$AV$1,0),FALSE),VLOOKUP($B188,'Justerad allokering kvv'!$B$1:$AG$700,MATCH(V$1,'Justerad allokering kvv'!$B$1:$AF$1,0),FALSE)))</f>
        <v>0</v>
      </c>
      <c r="W188">
        <f>IF($B188=" ","",IF(ISERROR(1/VLOOKUP($B188,'Justerad allokering kvv'!$B$1:$AG$700,MATCH(W$1,'Justerad allokering kvv'!$B$1:$AF$1,0),FALSE)),VLOOKUP($B188,'Allokerad kvv'!$B$2:$AV$700,MATCH(W$1,'Allokerad kvv'!$B$1:$AV$1,0),FALSE),VLOOKUP($B188,'Justerad allokering kvv'!$B$1:$AG$700,MATCH(W$1,'Justerad allokering kvv'!$B$1:$AF$1,0),FALSE)))</f>
        <v>0</v>
      </c>
      <c r="X188">
        <f>IF($B188=" ","",IF(ISERROR(1/VLOOKUP($B188,'Justerad allokering kvv'!$B$1:$AG$700,MATCH(X$1,'Justerad allokering kvv'!$B$1:$AF$1,0),FALSE)),VLOOKUP($B188,'Allokerad kvv'!$B$2:$AV$700,MATCH(X$1,'Allokerad kvv'!$B$1:$AV$1,0),FALSE),VLOOKUP($B188,'Justerad allokering kvv'!$B$1:$AG$700,MATCH(X$1,'Justerad allokering kvv'!$B$1:$AF$1,0),FALSE)))</f>
        <v>0</v>
      </c>
      <c r="Y188">
        <f>IF($B188=" ","",IF(ISERROR(1/VLOOKUP($B188,'Justerad allokering kvv'!$B$1:$AG$700,MATCH(Y$1,'Justerad allokering kvv'!$B$1:$AF$1,0),FALSE)),VLOOKUP($B188,'Allokerad kvv'!$B$2:$AV$700,MATCH(Y$1,'Allokerad kvv'!$B$1:$AV$1,0),FALSE),VLOOKUP($B188,'Justerad allokering kvv'!$B$1:$AG$700,MATCH(Y$1,'Justerad allokering kvv'!$B$1:$AF$1,0),FALSE)))</f>
        <v>0</v>
      </c>
      <c r="AB188">
        <f>IFERROR(VLOOKUP($B188,Kraftvärmeprod!$B$1:$AO$424,MATCH("Tillförd energi från rökgaskondensering (GWh)",Kraftvärmeprod!$B$1:$AG$1,0),FALSE)/1,0)</f>
        <v>15.797000000000001</v>
      </c>
      <c r="AE188" s="122">
        <f t="shared" si="8"/>
        <v>125.881</v>
      </c>
      <c r="AG188">
        <f t="shared" si="9"/>
        <v>117.77</v>
      </c>
      <c r="AH188">
        <f t="shared" si="10"/>
        <v>101.973</v>
      </c>
      <c r="AI188">
        <f>IF(AH188=0,"",AH188/VLOOKUP(B188,Kraftvärmeprod!$B$1:$BC$480,MATCH("Summa tillförd energi exklusive rökgaskondensering",Kraftvärmeprod!$B$1:$BC$1,0),FALSE))</f>
        <v>0.6272520929317037</v>
      </c>
      <c r="AK188">
        <f t="shared" si="11"/>
        <v>0</v>
      </c>
    </row>
    <row r="189" spans="1:37" x14ac:dyDescent="0.25">
      <c r="A189" s="2" t="s">
        <v>301</v>
      </c>
      <c r="B189" s="2" t="s">
        <v>302</v>
      </c>
      <c r="C189">
        <f>IF($B189=" ","",IF(ISERROR(1/VLOOKUP($B189,'Justerad allokering kvv'!$B$1:$AG$700,MATCH(C$1,'Justerad allokering kvv'!$B$1:$AF$1,0),FALSE)),VLOOKUP($B189,'Allokerad kvv'!$B$2:$AV$700,MATCH(C$1,'Allokerad kvv'!$B$1:$AV$1,0),FALSE),VLOOKUP($B189,'Justerad allokering kvv'!$B$1:$AG$700,MATCH(C$1,'Justerad allokering kvv'!$B$1:$AF$1,0),FALSE)))</f>
        <v>0</v>
      </c>
      <c r="D189">
        <f>IF($B189=" ","",IF(ISERROR(1/VLOOKUP($B189,'Justerad allokering kvv'!$B$1:$AG$700,MATCH(D$1,'Justerad allokering kvv'!$B$1:$AF$1,0),FALSE)),VLOOKUP($B189,'Allokerad kvv'!$B$2:$AV$700,MATCH(D$1,'Allokerad kvv'!$B$1:$AV$1,0),FALSE),VLOOKUP($B189,'Justerad allokering kvv'!$B$1:$AG$700,MATCH(D$1,'Justerad allokering kvv'!$B$1:$AF$1,0),FALSE)))</f>
        <v>0</v>
      </c>
      <c r="E189">
        <f>IF($B189=" ","",IF(ISERROR(1/VLOOKUP($B189,'Justerad allokering kvv'!$B$1:$AG$700,MATCH(E$1,'Justerad allokering kvv'!$B$1:$AF$1,0),FALSE)),VLOOKUP($B189,'Allokerad kvv'!$B$2:$AV$700,MATCH(E$1,'Allokerad kvv'!$B$1:$AV$1,0),FALSE),VLOOKUP($B189,'Justerad allokering kvv'!$B$1:$AG$700,MATCH(E$1,'Justerad allokering kvv'!$B$1:$AF$1,0),FALSE)))</f>
        <v>0</v>
      </c>
      <c r="F189">
        <f>IF($B189=" ","",IF(ISERROR(1/VLOOKUP($B189,'Justerad allokering kvv'!$B$1:$AG$700,MATCH(F$1,'Justerad allokering kvv'!$B$1:$AF$1,0),FALSE)),VLOOKUP($B189,'Allokerad kvv'!$B$2:$AV$700,MATCH(F$1,'Allokerad kvv'!$B$1:$AV$1,0),FALSE),VLOOKUP($B189,'Justerad allokering kvv'!$B$1:$AG$700,MATCH(F$1,'Justerad allokering kvv'!$B$1:$AF$1,0),FALSE)))</f>
        <v>0</v>
      </c>
      <c r="G189">
        <f>IF($B189=" ","",IF(ISERROR(1/VLOOKUP($B189,'Justerad allokering kvv'!$B$1:$AG$700,MATCH(G$1,'Justerad allokering kvv'!$B$1:$AF$1,0),FALSE)),VLOOKUP($B189,'Allokerad kvv'!$B$2:$AV$700,MATCH(G$1,'Allokerad kvv'!$B$1:$AV$1,0),FALSE),VLOOKUP($B189,'Justerad allokering kvv'!$B$1:$AG$700,MATCH(G$1,'Justerad allokering kvv'!$B$1:$AF$1,0),FALSE)))</f>
        <v>0</v>
      </c>
      <c r="H189">
        <f>IF($B189=" ","",IF(ISERROR(1/VLOOKUP($B189,'Justerad allokering kvv'!$B$1:$AG$700,MATCH(H$1,'Justerad allokering kvv'!$B$1:$AF$1,0),FALSE)),VLOOKUP($B189,'Allokerad kvv'!$B$2:$AV$700,MATCH(H$1,'Allokerad kvv'!$B$1:$AV$1,0),FALSE),VLOOKUP($B189,'Justerad allokering kvv'!$B$1:$AG$700,MATCH(H$1,'Justerad allokering kvv'!$B$1:$AF$1,0),FALSE)))</f>
        <v>0</v>
      </c>
      <c r="I189">
        <f>IF($B189=" ","",IF(ISERROR(1/VLOOKUP($B189,'Justerad allokering kvv'!$B$1:$AG$700,MATCH(I$1,'Justerad allokering kvv'!$B$1:$AF$1,0),FALSE)),VLOOKUP($B189,'Allokerad kvv'!$B$2:$AV$700,MATCH(I$1,'Allokerad kvv'!$B$1:$AV$1,0),FALSE),VLOOKUP($B189,'Justerad allokering kvv'!$B$1:$AG$700,MATCH(I$1,'Justerad allokering kvv'!$B$1:$AF$1,0),FALSE)))</f>
        <v>0</v>
      </c>
      <c r="J189">
        <f>IF($B189=" ","",IF(ISERROR(1/VLOOKUP($B189,'Justerad allokering kvv'!$B$1:$AG$700,MATCH(J$1,'Justerad allokering kvv'!$B$1:$AF$1,0),FALSE)),VLOOKUP($B189,'Allokerad kvv'!$B$2:$AV$700,MATCH(J$1,'Allokerad kvv'!$B$1:$AV$1,0),FALSE),VLOOKUP($B189,'Justerad allokering kvv'!$B$1:$AG$700,MATCH(J$1,'Justerad allokering kvv'!$B$1:$AF$1,0),FALSE)))</f>
        <v>0</v>
      </c>
      <c r="K189">
        <f>IF($B189=" ","",IF(ISERROR(1/VLOOKUP($B189,'Justerad allokering kvv'!$B$1:$AG$700,MATCH(K$1,'Justerad allokering kvv'!$B$1:$AF$1,0),FALSE)),VLOOKUP($B189,'Allokerad kvv'!$B$2:$AV$700,MATCH(K$1,'Allokerad kvv'!$B$1:$AV$1,0),FALSE),VLOOKUP($B189,'Justerad allokering kvv'!$B$1:$AG$700,MATCH(K$1,'Justerad allokering kvv'!$B$1:$AF$1,0),FALSE)))</f>
        <v>0</v>
      </c>
      <c r="L189">
        <f>IF($B189=" ","",IF(ISERROR(1/VLOOKUP($B189,'Justerad allokering kvv'!$B$1:$AG$700,MATCH(L$1,'Justerad allokering kvv'!$B$1:$AF$1,0),FALSE)),VLOOKUP($B189,'Allokerad kvv'!$B$2:$AV$700,MATCH(L$1,'Allokerad kvv'!$B$1:$AV$1,0),FALSE),VLOOKUP($B189,'Justerad allokering kvv'!$B$1:$AG$700,MATCH(L$1,'Justerad allokering kvv'!$B$1:$AF$1,0),FALSE)))</f>
        <v>0</v>
      </c>
      <c r="M189">
        <f>IF($B189=" ","",IF(ISERROR(1/VLOOKUP($B189,'Justerad allokering kvv'!$B$1:$AG$700,MATCH(M$1,'Justerad allokering kvv'!$B$1:$AF$1,0),FALSE)),VLOOKUP($B189,'Allokerad kvv'!$B$2:$AV$700,MATCH(M$1,'Allokerad kvv'!$B$1:$AV$1,0),FALSE),VLOOKUP($B189,'Justerad allokering kvv'!$B$1:$AG$700,MATCH(M$1,'Justerad allokering kvv'!$B$1:$AF$1,0),FALSE)))</f>
        <v>0</v>
      </c>
      <c r="N189">
        <f>IF($B189=" ","",IF(ISERROR(1/VLOOKUP($B189,'Justerad allokering kvv'!$B$1:$AG$700,MATCH(N$1,'Justerad allokering kvv'!$B$1:$AF$1,0),FALSE)),VLOOKUP($B189,'Allokerad kvv'!$B$2:$AV$700,MATCH(N$1,'Allokerad kvv'!$B$1:$AV$1,0),FALSE),VLOOKUP($B189,'Justerad allokering kvv'!$B$1:$AG$700,MATCH(N$1,'Justerad allokering kvv'!$B$1:$AF$1,0),FALSE)))</f>
        <v>0</v>
      </c>
      <c r="O189">
        <f>IF($B189=" ","",IF(ISERROR(1/VLOOKUP($B189,'Justerad allokering kvv'!$B$1:$AG$700,MATCH(O$1,'Justerad allokering kvv'!$B$1:$AF$1,0),FALSE)),VLOOKUP($B189,'Allokerad kvv'!$B$2:$AV$700,MATCH(O$1,'Allokerad kvv'!$B$1:$AV$1,0),FALSE),VLOOKUP($B189,'Justerad allokering kvv'!$B$1:$AG$700,MATCH(O$1,'Justerad allokering kvv'!$B$1:$AF$1,0),FALSE)))</f>
        <v>0</v>
      </c>
      <c r="P189">
        <f>IF($B189=" ","",IF(ISERROR(1/VLOOKUP($B189,'Justerad allokering kvv'!$B$1:$AG$700,MATCH(P$1,'Justerad allokering kvv'!$B$1:$AF$1,0),FALSE)),VLOOKUP($B189,'Allokerad kvv'!$B$2:$AV$700,MATCH(P$1,'Allokerad kvv'!$B$1:$AV$1,0),FALSE),VLOOKUP($B189,'Justerad allokering kvv'!$B$1:$AG$700,MATCH(P$1,'Justerad allokering kvv'!$B$1:$AF$1,0),FALSE)))</f>
        <v>0</v>
      </c>
      <c r="Q189">
        <f>IF($B189=" ","",IF(ISERROR(1/VLOOKUP($B189,'Justerad allokering kvv'!$B$1:$AG$700,MATCH(Q$1,'Justerad allokering kvv'!$B$1:$AF$1,0),FALSE)),VLOOKUP($B189,'Allokerad kvv'!$B$2:$AV$700,MATCH(Q$1,'Allokerad kvv'!$B$1:$AV$1,0),FALSE),VLOOKUP($B189,'Justerad allokering kvv'!$B$1:$AG$700,MATCH(Q$1,'Justerad allokering kvv'!$B$1:$AF$1,0),FALSE)))</f>
        <v>0</v>
      </c>
      <c r="R189">
        <f>IF($B189=" ","",IF(ISERROR(1/VLOOKUP($B189,'Justerad allokering kvv'!$B$1:$AG$700,MATCH(R$1,'Justerad allokering kvv'!$B$1:$AF$1,0),FALSE)),VLOOKUP($B189,'Allokerad kvv'!$B$2:$AV$700,MATCH(R$1,'Allokerad kvv'!$B$1:$AV$1,0),FALSE),VLOOKUP($B189,'Justerad allokering kvv'!$B$1:$AG$700,MATCH(R$1,'Justerad allokering kvv'!$B$1:$AF$1,0),FALSE)))</f>
        <v>0</v>
      </c>
      <c r="S189">
        <f>IF($B189=" ","",IF(ISERROR(1/VLOOKUP($B189,'Justerad allokering kvv'!$B$1:$AG$700,MATCH(S$1,'Justerad allokering kvv'!$B$1:$AF$1,0),FALSE)),VLOOKUP($B189,'Allokerad kvv'!$B$2:$AV$700,MATCH(S$1,'Allokerad kvv'!$B$1:$AV$1,0),FALSE),VLOOKUP($B189,'Justerad allokering kvv'!$B$1:$AG$700,MATCH(S$1,'Justerad allokering kvv'!$B$1:$AF$1,0),FALSE)))</f>
        <v>0</v>
      </c>
      <c r="T189">
        <f>IF($B189=" ","",IF(ISERROR(1/VLOOKUP($B189,'Justerad allokering kvv'!$B$1:$AG$700,MATCH(T$1,'Justerad allokering kvv'!$B$1:$AF$1,0),FALSE)),VLOOKUP($B189,'Allokerad kvv'!$B$2:$AV$700,MATCH(T$1,'Allokerad kvv'!$B$1:$AV$1,0),FALSE),VLOOKUP($B189,'Justerad allokering kvv'!$B$1:$AG$700,MATCH(T$1,'Justerad allokering kvv'!$B$1:$AF$1,0),FALSE)))</f>
        <v>0</v>
      </c>
      <c r="U189">
        <f>IF($B189=" ","",IF(ISERROR(1/VLOOKUP($B189,'Justerad allokering kvv'!$B$1:$AG$700,MATCH(U$1,'Justerad allokering kvv'!$B$1:$AF$1,0),FALSE)),VLOOKUP($B189,'Allokerad kvv'!$B$2:$AV$700,MATCH(U$1,'Allokerad kvv'!$B$1:$AV$1,0),FALSE),VLOOKUP($B189,'Justerad allokering kvv'!$B$1:$AG$700,MATCH(U$1,'Justerad allokering kvv'!$B$1:$AF$1,0),FALSE)))</f>
        <v>0</v>
      </c>
      <c r="V189">
        <f>IF($B189=" ","",IF(ISERROR(1/VLOOKUP($B189,'Justerad allokering kvv'!$B$1:$AG$700,MATCH(V$1,'Justerad allokering kvv'!$B$1:$AF$1,0),FALSE)),VLOOKUP($B189,'Allokerad kvv'!$B$2:$AV$700,MATCH(V$1,'Allokerad kvv'!$B$1:$AV$1,0),FALSE),VLOOKUP($B189,'Justerad allokering kvv'!$B$1:$AG$700,MATCH(V$1,'Justerad allokering kvv'!$B$1:$AF$1,0),FALSE)))</f>
        <v>0</v>
      </c>
      <c r="W189">
        <f>IF($B189=" ","",IF(ISERROR(1/VLOOKUP($B189,'Justerad allokering kvv'!$B$1:$AG$700,MATCH(W$1,'Justerad allokering kvv'!$B$1:$AF$1,0),FALSE)),VLOOKUP($B189,'Allokerad kvv'!$B$2:$AV$700,MATCH(W$1,'Allokerad kvv'!$B$1:$AV$1,0),FALSE),VLOOKUP($B189,'Justerad allokering kvv'!$B$1:$AG$700,MATCH(W$1,'Justerad allokering kvv'!$B$1:$AF$1,0),FALSE)))</f>
        <v>0</v>
      </c>
      <c r="X189">
        <f>IF($B189=" ","",IF(ISERROR(1/VLOOKUP($B189,'Justerad allokering kvv'!$B$1:$AG$700,MATCH(X$1,'Justerad allokering kvv'!$B$1:$AF$1,0),FALSE)),VLOOKUP($B189,'Allokerad kvv'!$B$2:$AV$700,MATCH(X$1,'Allokerad kvv'!$B$1:$AV$1,0),FALSE),VLOOKUP($B189,'Justerad allokering kvv'!$B$1:$AG$700,MATCH(X$1,'Justerad allokering kvv'!$B$1:$AF$1,0),FALSE)))</f>
        <v>0</v>
      </c>
      <c r="Y189">
        <f>IF($B189=" ","",IF(ISERROR(1/VLOOKUP($B189,'Justerad allokering kvv'!$B$1:$AG$700,MATCH(Y$1,'Justerad allokering kvv'!$B$1:$AF$1,0),FALSE)),VLOOKUP($B189,'Allokerad kvv'!$B$2:$AV$700,MATCH(Y$1,'Allokerad kvv'!$B$1:$AV$1,0),FALSE),VLOOKUP($B189,'Justerad allokering kvv'!$B$1:$AG$700,MATCH(Y$1,'Justerad allokering kvv'!$B$1:$AF$1,0),FALSE)))</f>
        <v>0</v>
      </c>
      <c r="AB189">
        <f>IFERROR(VLOOKUP($B189,Kraftvärmeprod!$B$1:$AO$424,MATCH("Tillförd energi från rökgaskondensering (GWh)",Kraftvärmeprod!$B$1:$AG$1,0),FALSE)/1,0)</f>
        <v>0</v>
      </c>
      <c r="AE189" s="122">
        <f t="shared" si="8"/>
        <v>0</v>
      </c>
      <c r="AG189">
        <f t="shared" si="9"/>
        <v>0</v>
      </c>
      <c r="AH189">
        <f t="shared" si="10"/>
        <v>0</v>
      </c>
      <c r="AI189" t="str">
        <f>IF(AH189=0,"",AH189/VLOOKUP(B189,Kraftvärmeprod!$B$1:$BC$480,MATCH("Summa tillförd energi exklusive rökgaskondensering",Kraftvärmeprod!$B$1:$BC$1,0),FALSE))</f>
        <v/>
      </c>
      <c r="AK189">
        <f t="shared" si="11"/>
        <v>0</v>
      </c>
    </row>
    <row r="190" spans="1:37" x14ac:dyDescent="0.25">
      <c r="A190" s="2" t="s">
        <v>303</v>
      </c>
      <c r="B190" s="2" t="s">
        <v>304</v>
      </c>
      <c r="C190">
        <f>IF($B190=" ","",IF(ISERROR(1/VLOOKUP($B190,'Justerad allokering kvv'!$B$1:$AG$700,MATCH(C$1,'Justerad allokering kvv'!$B$1:$AF$1,0),FALSE)),VLOOKUP($B190,'Allokerad kvv'!$B$2:$AV$700,MATCH(C$1,'Allokerad kvv'!$B$1:$AV$1,0),FALSE),VLOOKUP($B190,'Justerad allokering kvv'!$B$1:$AG$700,MATCH(C$1,'Justerad allokering kvv'!$B$1:$AF$1,0),FALSE)))</f>
        <v>0</v>
      </c>
      <c r="D190">
        <f>IF($B190=" ","",IF(ISERROR(1/VLOOKUP($B190,'Justerad allokering kvv'!$B$1:$AG$700,MATCH(D$1,'Justerad allokering kvv'!$B$1:$AF$1,0),FALSE)),VLOOKUP($B190,'Allokerad kvv'!$B$2:$AV$700,MATCH(D$1,'Allokerad kvv'!$B$1:$AV$1,0),FALSE),VLOOKUP($B190,'Justerad allokering kvv'!$B$1:$AG$700,MATCH(D$1,'Justerad allokering kvv'!$B$1:$AF$1,0),FALSE)))</f>
        <v>0</v>
      </c>
      <c r="E190">
        <f>IF($B190=" ","",IF(ISERROR(1/VLOOKUP($B190,'Justerad allokering kvv'!$B$1:$AG$700,MATCH(E$1,'Justerad allokering kvv'!$B$1:$AF$1,0),FALSE)),VLOOKUP($B190,'Allokerad kvv'!$B$2:$AV$700,MATCH(E$1,'Allokerad kvv'!$B$1:$AV$1,0),FALSE),VLOOKUP($B190,'Justerad allokering kvv'!$B$1:$AG$700,MATCH(E$1,'Justerad allokering kvv'!$B$1:$AF$1,0),FALSE)))</f>
        <v>0</v>
      </c>
      <c r="F190">
        <f>IF($B190=" ","",IF(ISERROR(1/VLOOKUP($B190,'Justerad allokering kvv'!$B$1:$AG$700,MATCH(F$1,'Justerad allokering kvv'!$B$1:$AF$1,0),FALSE)),VLOOKUP($B190,'Allokerad kvv'!$B$2:$AV$700,MATCH(F$1,'Allokerad kvv'!$B$1:$AV$1,0),FALSE),VLOOKUP($B190,'Justerad allokering kvv'!$B$1:$AG$700,MATCH(F$1,'Justerad allokering kvv'!$B$1:$AF$1,0),FALSE)))</f>
        <v>0</v>
      </c>
      <c r="G190">
        <f>IF($B190=" ","",IF(ISERROR(1/VLOOKUP($B190,'Justerad allokering kvv'!$B$1:$AG$700,MATCH(G$1,'Justerad allokering kvv'!$B$1:$AF$1,0),FALSE)),VLOOKUP($B190,'Allokerad kvv'!$B$2:$AV$700,MATCH(G$1,'Allokerad kvv'!$B$1:$AV$1,0),FALSE),VLOOKUP($B190,'Justerad allokering kvv'!$B$1:$AG$700,MATCH(G$1,'Justerad allokering kvv'!$B$1:$AF$1,0),FALSE)))</f>
        <v>0</v>
      </c>
      <c r="H190">
        <f>IF($B190=" ","",IF(ISERROR(1/VLOOKUP($B190,'Justerad allokering kvv'!$B$1:$AG$700,MATCH(H$1,'Justerad allokering kvv'!$B$1:$AF$1,0),FALSE)),VLOOKUP($B190,'Allokerad kvv'!$B$2:$AV$700,MATCH(H$1,'Allokerad kvv'!$B$1:$AV$1,0),FALSE),VLOOKUP($B190,'Justerad allokering kvv'!$B$1:$AG$700,MATCH(H$1,'Justerad allokering kvv'!$B$1:$AF$1,0),FALSE)))</f>
        <v>0</v>
      </c>
      <c r="I190">
        <f>IF($B190=" ","",IF(ISERROR(1/VLOOKUP($B190,'Justerad allokering kvv'!$B$1:$AG$700,MATCH(I$1,'Justerad allokering kvv'!$B$1:$AF$1,0),FALSE)),VLOOKUP($B190,'Allokerad kvv'!$B$2:$AV$700,MATCH(I$1,'Allokerad kvv'!$B$1:$AV$1,0),FALSE),VLOOKUP($B190,'Justerad allokering kvv'!$B$1:$AG$700,MATCH(I$1,'Justerad allokering kvv'!$B$1:$AF$1,0),FALSE)))</f>
        <v>0</v>
      </c>
      <c r="J190">
        <f>IF($B190=" ","",IF(ISERROR(1/VLOOKUP($B190,'Justerad allokering kvv'!$B$1:$AG$700,MATCH(J$1,'Justerad allokering kvv'!$B$1:$AF$1,0),FALSE)),VLOOKUP($B190,'Allokerad kvv'!$B$2:$AV$700,MATCH(J$1,'Allokerad kvv'!$B$1:$AV$1,0),FALSE),VLOOKUP($B190,'Justerad allokering kvv'!$B$1:$AG$700,MATCH(J$1,'Justerad allokering kvv'!$B$1:$AF$1,0),FALSE)))</f>
        <v>0</v>
      </c>
      <c r="K190">
        <f>IF($B190=" ","",IF(ISERROR(1/VLOOKUP($B190,'Justerad allokering kvv'!$B$1:$AG$700,MATCH(K$1,'Justerad allokering kvv'!$B$1:$AF$1,0),FALSE)),VLOOKUP($B190,'Allokerad kvv'!$B$2:$AV$700,MATCH(K$1,'Allokerad kvv'!$B$1:$AV$1,0),FALSE),VLOOKUP($B190,'Justerad allokering kvv'!$B$1:$AG$700,MATCH(K$1,'Justerad allokering kvv'!$B$1:$AF$1,0),FALSE)))</f>
        <v>0</v>
      </c>
      <c r="L190">
        <f>IF($B190=" ","",IF(ISERROR(1/VLOOKUP($B190,'Justerad allokering kvv'!$B$1:$AG$700,MATCH(L$1,'Justerad allokering kvv'!$B$1:$AF$1,0),FALSE)),VLOOKUP($B190,'Allokerad kvv'!$B$2:$AV$700,MATCH(L$1,'Allokerad kvv'!$B$1:$AV$1,0),FALSE),VLOOKUP($B190,'Justerad allokering kvv'!$B$1:$AG$700,MATCH(L$1,'Justerad allokering kvv'!$B$1:$AF$1,0),FALSE)))</f>
        <v>0</v>
      </c>
      <c r="M190">
        <f>IF($B190=" ","",IF(ISERROR(1/VLOOKUP($B190,'Justerad allokering kvv'!$B$1:$AG$700,MATCH(M$1,'Justerad allokering kvv'!$B$1:$AF$1,0),FALSE)),VLOOKUP($B190,'Allokerad kvv'!$B$2:$AV$700,MATCH(M$1,'Allokerad kvv'!$B$1:$AV$1,0),FALSE),VLOOKUP($B190,'Justerad allokering kvv'!$B$1:$AG$700,MATCH(M$1,'Justerad allokering kvv'!$B$1:$AF$1,0),FALSE)))</f>
        <v>0</v>
      </c>
      <c r="N190">
        <f>IF($B190=" ","",IF(ISERROR(1/VLOOKUP($B190,'Justerad allokering kvv'!$B$1:$AG$700,MATCH(N$1,'Justerad allokering kvv'!$B$1:$AF$1,0),FALSE)),VLOOKUP($B190,'Allokerad kvv'!$B$2:$AV$700,MATCH(N$1,'Allokerad kvv'!$B$1:$AV$1,0),FALSE),VLOOKUP($B190,'Justerad allokering kvv'!$B$1:$AG$700,MATCH(N$1,'Justerad allokering kvv'!$B$1:$AF$1,0),FALSE)))</f>
        <v>0</v>
      </c>
      <c r="O190">
        <f>IF($B190=" ","",IF(ISERROR(1/VLOOKUP($B190,'Justerad allokering kvv'!$B$1:$AG$700,MATCH(O$1,'Justerad allokering kvv'!$B$1:$AF$1,0),FALSE)),VLOOKUP($B190,'Allokerad kvv'!$B$2:$AV$700,MATCH(O$1,'Allokerad kvv'!$B$1:$AV$1,0),FALSE),VLOOKUP($B190,'Justerad allokering kvv'!$B$1:$AG$700,MATCH(O$1,'Justerad allokering kvv'!$B$1:$AF$1,0),FALSE)))</f>
        <v>0</v>
      </c>
      <c r="P190">
        <f>IF($B190=" ","",IF(ISERROR(1/VLOOKUP($B190,'Justerad allokering kvv'!$B$1:$AG$700,MATCH(P$1,'Justerad allokering kvv'!$B$1:$AF$1,0),FALSE)),VLOOKUP($B190,'Allokerad kvv'!$B$2:$AV$700,MATCH(P$1,'Allokerad kvv'!$B$1:$AV$1,0),FALSE),VLOOKUP($B190,'Justerad allokering kvv'!$B$1:$AG$700,MATCH(P$1,'Justerad allokering kvv'!$B$1:$AF$1,0),FALSE)))</f>
        <v>0</v>
      </c>
      <c r="Q190">
        <f>IF($B190=" ","",IF(ISERROR(1/VLOOKUP($B190,'Justerad allokering kvv'!$B$1:$AG$700,MATCH(Q$1,'Justerad allokering kvv'!$B$1:$AF$1,0),FALSE)),VLOOKUP($B190,'Allokerad kvv'!$B$2:$AV$700,MATCH(Q$1,'Allokerad kvv'!$B$1:$AV$1,0),FALSE),VLOOKUP($B190,'Justerad allokering kvv'!$B$1:$AG$700,MATCH(Q$1,'Justerad allokering kvv'!$B$1:$AF$1,0),FALSE)))</f>
        <v>0</v>
      </c>
      <c r="R190">
        <f>IF($B190=" ","",IF(ISERROR(1/VLOOKUP($B190,'Justerad allokering kvv'!$B$1:$AG$700,MATCH(R$1,'Justerad allokering kvv'!$B$1:$AF$1,0),FALSE)),VLOOKUP($B190,'Allokerad kvv'!$B$2:$AV$700,MATCH(R$1,'Allokerad kvv'!$B$1:$AV$1,0),FALSE),VLOOKUP($B190,'Justerad allokering kvv'!$B$1:$AG$700,MATCH(R$1,'Justerad allokering kvv'!$B$1:$AF$1,0),FALSE)))</f>
        <v>0</v>
      </c>
      <c r="S190">
        <f>IF($B190=" ","",IF(ISERROR(1/VLOOKUP($B190,'Justerad allokering kvv'!$B$1:$AG$700,MATCH(S$1,'Justerad allokering kvv'!$B$1:$AF$1,0),FALSE)),VLOOKUP($B190,'Allokerad kvv'!$B$2:$AV$700,MATCH(S$1,'Allokerad kvv'!$B$1:$AV$1,0),FALSE),VLOOKUP($B190,'Justerad allokering kvv'!$B$1:$AG$700,MATCH(S$1,'Justerad allokering kvv'!$B$1:$AF$1,0),FALSE)))</f>
        <v>0</v>
      </c>
      <c r="T190">
        <f>IF($B190=" ","",IF(ISERROR(1/VLOOKUP($B190,'Justerad allokering kvv'!$B$1:$AG$700,MATCH(T$1,'Justerad allokering kvv'!$B$1:$AF$1,0),FALSE)),VLOOKUP($B190,'Allokerad kvv'!$B$2:$AV$700,MATCH(T$1,'Allokerad kvv'!$B$1:$AV$1,0),FALSE),VLOOKUP($B190,'Justerad allokering kvv'!$B$1:$AG$700,MATCH(T$1,'Justerad allokering kvv'!$B$1:$AF$1,0),FALSE)))</f>
        <v>0</v>
      </c>
      <c r="U190">
        <f>IF($B190=" ","",IF(ISERROR(1/VLOOKUP($B190,'Justerad allokering kvv'!$B$1:$AG$700,MATCH(U$1,'Justerad allokering kvv'!$B$1:$AF$1,0),FALSE)),VLOOKUP($B190,'Allokerad kvv'!$B$2:$AV$700,MATCH(U$1,'Allokerad kvv'!$B$1:$AV$1,0),FALSE),VLOOKUP($B190,'Justerad allokering kvv'!$B$1:$AG$700,MATCH(U$1,'Justerad allokering kvv'!$B$1:$AF$1,0),FALSE)))</f>
        <v>0</v>
      </c>
      <c r="V190">
        <f>IF($B190=" ","",IF(ISERROR(1/VLOOKUP($B190,'Justerad allokering kvv'!$B$1:$AG$700,MATCH(V$1,'Justerad allokering kvv'!$B$1:$AF$1,0),FALSE)),VLOOKUP($B190,'Allokerad kvv'!$B$2:$AV$700,MATCH(V$1,'Allokerad kvv'!$B$1:$AV$1,0),FALSE),VLOOKUP($B190,'Justerad allokering kvv'!$B$1:$AG$700,MATCH(V$1,'Justerad allokering kvv'!$B$1:$AF$1,0),FALSE)))</f>
        <v>0</v>
      </c>
      <c r="W190">
        <f>IF($B190=" ","",IF(ISERROR(1/VLOOKUP($B190,'Justerad allokering kvv'!$B$1:$AG$700,MATCH(W$1,'Justerad allokering kvv'!$B$1:$AF$1,0),FALSE)),VLOOKUP($B190,'Allokerad kvv'!$B$2:$AV$700,MATCH(W$1,'Allokerad kvv'!$B$1:$AV$1,0),FALSE),VLOOKUP($B190,'Justerad allokering kvv'!$B$1:$AG$700,MATCH(W$1,'Justerad allokering kvv'!$B$1:$AF$1,0),FALSE)))</f>
        <v>0</v>
      </c>
      <c r="X190">
        <f>IF($B190=" ","",IF(ISERROR(1/VLOOKUP($B190,'Justerad allokering kvv'!$B$1:$AG$700,MATCH(X$1,'Justerad allokering kvv'!$B$1:$AF$1,0),FALSE)),VLOOKUP($B190,'Allokerad kvv'!$B$2:$AV$700,MATCH(X$1,'Allokerad kvv'!$B$1:$AV$1,0),FALSE),VLOOKUP($B190,'Justerad allokering kvv'!$B$1:$AG$700,MATCH(X$1,'Justerad allokering kvv'!$B$1:$AF$1,0),FALSE)))</f>
        <v>0</v>
      </c>
      <c r="Y190">
        <f>IF($B190=" ","",IF(ISERROR(1/VLOOKUP($B190,'Justerad allokering kvv'!$B$1:$AG$700,MATCH(Y$1,'Justerad allokering kvv'!$B$1:$AF$1,0),FALSE)),VLOOKUP($B190,'Allokerad kvv'!$B$2:$AV$700,MATCH(Y$1,'Allokerad kvv'!$B$1:$AV$1,0),FALSE),VLOOKUP($B190,'Justerad allokering kvv'!$B$1:$AG$700,MATCH(Y$1,'Justerad allokering kvv'!$B$1:$AF$1,0),FALSE)))</f>
        <v>0</v>
      </c>
      <c r="AB190">
        <f>IFERROR(VLOOKUP($B190,Kraftvärmeprod!$B$1:$AO$424,MATCH("Tillförd energi från rökgaskondensering (GWh)",Kraftvärmeprod!$B$1:$AG$1,0),FALSE)/1,0)</f>
        <v>0</v>
      </c>
      <c r="AE190" s="122">
        <f t="shared" si="8"/>
        <v>0</v>
      </c>
      <c r="AG190">
        <f t="shared" si="9"/>
        <v>0</v>
      </c>
      <c r="AH190">
        <f t="shared" si="10"/>
        <v>0</v>
      </c>
      <c r="AI190" t="str">
        <f>IF(AH190=0,"",AH190/VLOOKUP(B190,Kraftvärmeprod!$B$1:$BC$480,MATCH("Summa tillförd energi exklusive rökgaskondensering",Kraftvärmeprod!$B$1:$BC$1,0),FALSE))</f>
        <v/>
      </c>
      <c r="AK190">
        <f t="shared" si="11"/>
        <v>0</v>
      </c>
    </row>
    <row r="191" spans="1:37" x14ac:dyDescent="0.25">
      <c r="A191" s="2" t="s">
        <v>303</v>
      </c>
      <c r="B191" s="2" t="s">
        <v>305</v>
      </c>
      <c r="C191">
        <f>IF($B191=" ","",IF(ISERROR(1/VLOOKUP($B191,'Justerad allokering kvv'!$B$1:$AG$700,MATCH(C$1,'Justerad allokering kvv'!$B$1:$AF$1,0),FALSE)),VLOOKUP($B191,'Allokerad kvv'!$B$2:$AV$700,MATCH(C$1,'Allokerad kvv'!$B$1:$AV$1,0),FALSE),VLOOKUP($B191,'Justerad allokering kvv'!$B$1:$AG$700,MATCH(C$1,'Justerad allokering kvv'!$B$1:$AF$1,0),FALSE)))</f>
        <v>0</v>
      </c>
      <c r="D191">
        <f>IF($B191=" ","",IF(ISERROR(1/VLOOKUP($B191,'Justerad allokering kvv'!$B$1:$AG$700,MATCH(D$1,'Justerad allokering kvv'!$B$1:$AF$1,0),FALSE)),VLOOKUP($B191,'Allokerad kvv'!$B$2:$AV$700,MATCH(D$1,'Allokerad kvv'!$B$1:$AV$1,0),FALSE),VLOOKUP($B191,'Justerad allokering kvv'!$B$1:$AG$700,MATCH(D$1,'Justerad allokering kvv'!$B$1:$AF$1,0),FALSE)))</f>
        <v>0</v>
      </c>
      <c r="E191">
        <f>IF($B191=" ","",IF(ISERROR(1/VLOOKUP($B191,'Justerad allokering kvv'!$B$1:$AG$700,MATCH(E$1,'Justerad allokering kvv'!$B$1:$AF$1,0),FALSE)),VLOOKUP($B191,'Allokerad kvv'!$B$2:$AV$700,MATCH(E$1,'Allokerad kvv'!$B$1:$AV$1,0),FALSE),VLOOKUP($B191,'Justerad allokering kvv'!$B$1:$AG$700,MATCH(E$1,'Justerad allokering kvv'!$B$1:$AF$1,0),FALSE)))</f>
        <v>0</v>
      </c>
      <c r="F191">
        <f>IF($B191=" ","",IF(ISERROR(1/VLOOKUP($B191,'Justerad allokering kvv'!$B$1:$AG$700,MATCH(F$1,'Justerad allokering kvv'!$B$1:$AF$1,0),FALSE)),VLOOKUP($B191,'Allokerad kvv'!$B$2:$AV$700,MATCH(F$1,'Allokerad kvv'!$B$1:$AV$1,0),FALSE),VLOOKUP($B191,'Justerad allokering kvv'!$B$1:$AG$700,MATCH(F$1,'Justerad allokering kvv'!$B$1:$AF$1,0),FALSE)))</f>
        <v>0</v>
      </c>
      <c r="G191">
        <f>IF($B191=" ","",IF(ISERROR(1/VLOOKUP($B191,'Justerad allokering kvv'!$B$1:$AG$700,MATCH(G$1,'Justerad allokering kvv'!$B$1:$AF$1,0),FALSE)),VLOOKUP($B191,'Allokerad kvv'!$B$2:$AV$700,MATCH(G$1,'Allokerad kvv'!$B$1:$AV$1,0),FALSE),VLOOKUP($B191,'Justerad allokering kvv'!$B$1:$AG$700,MATCH(G$1,'Justerad allokering kvv'!$B$1:$AF$1,0),FALSE)))</f>
        <v>0</v>
      </c>
      <c r="H191">
        <f>IF($B191=" ","",IF(ISERROR(1/VLOOKUP($B191,'Justerad allokering kvv'!$B$1:$AG$700,MATCH(H$1,'Justerad allokering kvv'!$B$1:$AF$1,0),FALSE)),VLOOKUP($B191,'Allokerad kvv'!$B$2:$AV$700,MATCH(H$1,'Allokerad kvv'!$B$1:$AV$1,0),FALSE),VLOOKUP($B191,'Justerad allokering kvv'!$B$1:$AG$700,MATCH(H$1,'Justerad allokering kvv'!$B$1:$AF$1,0),FALSE)))</f>
        <v>0</v>
      </c>
      <c r="I191">
        <f>IF($B191=" ","",IF(ISERROR(1/VLOOKUP($B191,'Justerad allokering kvv'!$B$1:$AG$700,MATCH(I$1,'Justerad allokering kvv'!$B$1:$AF$1,0),FALSE)),VLOOKUP($B191,'Allokerad kvv'!$B$2:$AV$700,MATCH(I$1,'Allokerad kvv'!$B$1:$AV$1,0),FALSE),VLOOKUP($B191,'Justerad allokering kvv'!$B$1:$AG$700,MATCH(I$1,'Justerad allokering kvv'!$B$1:$AF$1,0),FALSE)))</f>
        <v>0</v>
      </c>
      <c r="J191">
        <f>IF($B191=" ","",IF(ISERROR(1/VLOOKUP($B191,'Justerad allokering kvv'!$B$1:$AG$700,MATCH(J$1,'Justerad allokering kvv'!$B$1:$AF$1,0),FALSE)),VLOOKUP($B191,'Allokerad kvv'!$B$2:$AV$700,MATCH(J$1,'Allokerad kvv'!$B$1:$AV$1,0),FALSE),VLOOKUP($B191,'Justerad allokering kvv'!$B$1:$AG$700,MATCH(J$1,'Justerad allokering kvv'!$B$1:$AF$1,0),FALSE)))</f>
        <v>0</v>
      </c>
      <c r="K191">
        <f>IF($B191=" ","",IF(ISERROR(1/VLOOKUP($B191,'Justerad allokering kvv'!$B$1:$AG$700,MATCH(K$1,'Justerad allokering kvv'!$B$1:$AF$1,0),FALSE)),VLOOKUP($B191,'Allokerad kvv'!$B$2:$AV$700,MATCH(K$1,'Allokerad kvv'!$B$1:$AV$1,0),FALSE),VLOOKUP($B191,'Justerad allokering kvv'!$B$1:$AG$700,MATCH(K$1,'Justerad allokering kvv'!$B$1:$AF$1,0),FALSE)))</f>
        <v>0</v>
      </c>
      <c r="L191">
        <f>IF($B191=" ","",IF(ISERROR(1/VLOOKUP($B191,'Justerad allokering kvv'!$B$1:$AG$700,MATCH(L$1,'Justerad allokering kvv'!$B$1:$AF$1,0),FALSE)),VLOOKUP($B191,'Allokerad kvv'!$B$2:$AV$700,MATCH(L$1,'Allokerad kvv'!$B$1:$AV$1,0),FALSE),VLOOKUP($B191,'Justerad allokering kvv'!$B$1:$AG$700,MATCH(L$1,'Justerad allokering kvv'!$B$1:$AF$1,0),FALSE)))</f>
        <v>0</v>
      </c>
      <c r="M191">
        <f>IF($B191=" ","",IF(ISERROR(1/VLOOKUP($B191,'Justerad allokering kvv'!$B$1:$AG$700,MATCH(M$1,'Justerad allokering kvv'!$B$1:$AF$1,0),FALSE)),VLOOKUP($B191,'Allokerad kvv'!$B$2:$AV$700,MATCH(M$1,'Allokerad kvv'!$B$1:$AV$1,0),FALSE),VLOOKUP($B191,'Justerad allokering kvv'!$B$1:$AG$700,MATCH(M$1,'Justerad allokering kvv'!$B$1:$AF$1,0),FALSE)))</f>
        <v>0</v>
      </c>
      <c r="N191">
        <f>IF($B191=" ","",IF(ISERROR(1/VLOOKUP($B191,'Justerad allokering kvv'!$B$1:$AG$700,MATCH(N$1,'Justerad allokering kvv'!$B$1:$AF$1,0),FALSE)),VLOOKUP($B191,'Allokerad kvv'!$B$2:$AV$700,MATCH(N$1,'Allokerad kvv'!$B$1:$AV$1,0),FALSE),VLOOKUP($B191,'Justerad allokering kvv'!$B$1:$AG$700,MATCH(N$1,'Justerad allokering kvv'!$B$1:$AF$1,0),FALSE)))</f>
        <v>0</v>
      </c>
      <c r="O191">
        <f>IF($B191=" ","",IF(ISERROR(1/VLOOKUP($B191,'Justerad allokering kvv'!$B$1:$AG$700,MATCH(O$1,'Justerad allokering kvv'!$B$1:$AF$1,0),FALSE)),VLOOKUP($B191,'Allokerad kvv'!$B$2:$AV$700,MATCH(O$1,'Allokerad kvv'!$B$1:$AV$1,0),FALSE),VLOOKUP($B191,'Justerad allokering kvv'!$B$1:$AG$700,MATCH(O$1,'Justerad allokering kvv'!$B$1:$AF$1,0),FALSE)))</f>
        <v>0</v>
      </c>
      <c r="P191">
        <f>IF($B191=" ","",IF(ISERROR(1/VLOOKUP($B191,'Justerad allokering kvv'!$B$1:$AG$700,MATCH(P$1,'Justerad allokering kvv'!$B$1:$AF$1,0),FALSE)),VLOOKUP($B191,'Allokerad kvv'!$B$2:$AV$700,MATCH(P$1,'Allokerad kvv'!$B$1:$AV$1,0),FALSE),VLOOKUP($B191,'Justerad allokering kvv'!$B$1:$AG$700,MATCH(P$1,'Justerad allokering kvv'!$B$1:$AF$1,0),FALSE)))</f>
        <v>0</v>
      </c>
      <c r="Q191">
        <f>IF($B191=" ","",IF(ISERROR(1/VLOOKUP($B191,'Justerad allokering kvv'!$B$1:$AG$700,MATCH(Q$1,'Justerad allokering kvv'!$B$1:$AF$1,0),FALSE)),VLOOKUP($B191,'Allokerad kvv'!$B$2:$AV$700,MATCH(Q$1,'Allokerad kvv'!$B$1:$AV$1,0),FALSE),VLOOKUP($B191,'Justerad allokering kvv'!$B$1:$AG$700,MATCH(Q$1,'Justerad allokering kvv'!$B$1:$AF$1,0),FALSE)))</f>
        <v>0</v>
      </c>
      <c r="R191">
        <f>IF($B191=" ","",IF(ISERROR(1/VLOOKUP($B191,'Justerad allokering kvv'!$B$1:$AG$700,MATCH(R$1,'Justerad allokering kvv'!$B$1:$AF$1,0),FALSE)),VLOOKUP($B191,'Allokerad kvv'!$B$2:$AV$700,MATCH(R$1,'Allokerad kvv'!$B$1:$AV$1,0),FALSE),VLOOKUP($B191,'Justerad allokering kvv'!$B$1:$AG$700,MATCH(R$1,'Justerad allokering kvv'!$B$1:$AF$1,0),FALSE)))</f>
        <v>0</v>
      </c>
      <c r="S191">
        <f>IF($B191=" ","",IF(ISERROR(1/VLOOKUP($B191,'Justerad allokering kvv'!$B$1:$AG$700,MATCH(S$1,'Justerad allokering kvv'!$B$1:$AF$1,0),FALSE)),VLOOKUP($B191,'Allokerad kvv'!$B$2:$AV$700,MATCH(S$1,'Allokerad kvv'!$B$1:$AV$1,0),FALSE),VLOOKUP($B191,'Justerad allokering kvv'!$B$1:$AG$700,MATCH(S$1,'Justerad allokering kvv'!$B$1:$AF$1,0),FALSE)))</f>
        <v>0</v>
      </c>
      <c r="T191">
        <f>IF($B191=" ","",IF(ISERROR(1/VLOOKUP($B191,'Justerad allokering kvv'!$B$1:$AG$700,MATCH(T$1,'Justerad allokering kvv'!$B$1:$AF$1,0),FALSE)),VLOOKUP($B191,'Allokerad kvv'!$B$2:$AV$700,MATCH(T$1,'Allokerad kvv'!$B$1:$AV$1,0),FALSE),VLOOKUP($B191,'Justerad allokering kvv'!$B$1:$AG$700,MATCH(T$1,'Justerad allokering kvv'!$B$1:$AF$1,0),FALSE)))</f>
        <v>0</v>
      </c>
      <c r="U191">
        <f>IF($B191=" ","",IF(ISERROR(1/VLOOKUP($B191,'Justerad allokering kvv'!$B$1:$AG$700,MATCH(U$1,'Justerad allokering kvv'!$B$1:$AF$1,0),FALSE)),VLOOKUP($B191,'Allokerad kvv'!$B$2:$AV$700,MATCH(U$1,'Allokerad kvv'!$B$1:$AV$1,0),FALSE),VLOOKUP($B191,'Justerad allokering kvv'!$B$1:$AG$700,MATCH(U$1,'Justerad allokering kvv'!$B$1:$AF$1,0),FALSE)))</f>
        <v>0</v>
      </c>
      <c r="V191">
        <f>IF($B191=" ","",IF(ISERROR(1/VLOOKUP($B191,'Justerad allokering kvv'!$B$1:$AG$700,MATCH(V$1,'Justerad allokering kvv'!$B$1:$AF$1,0),FALSE)),VLOOKUP($B191,'Allokerad kvv'!$B$2:$AV$700,MATCH(V$1,'Allokerad kvv'!$B$1:$AV$1,0),FALSE),VLOOKUP($B191,'Justerad allokering kvv'!$B$1:$AG$700,MATCH(V$1,'Justerad allokering kvv'!$B$1:$AF$1,0),FALSE)))</f>
        <v>0</v>
      </c>
      <c r="W191">
        <f>IF($B191=" ","",IF(ISERROR(1/VLOOKUP($B191,'Justerad allokering kvv'!$B$1:$AG$700,MATCH(W$1,'Justerad allokering kvv'!$B$1:$AF$1,0),FALSE)),VLOOKUP($B191,'Allokerad kvv'!$B$2:$AV$700,MATCH(W$1,'Allokerad kvv'!$B$1:$AV$1,0),FALSE),VLOOKUP($B191,'Justerad allokering kvv'!$B$1:$AG$700,MATCH(W$1,'Justerad allokering kvv'!$B$1:$AF$1,0),FALSE)))</f>
        <v>0</v>
      </c>
      <c r="X191">
        <f>IF($B191=" ","",IF(ISERROR(1/VLOOKUP($B191,'Justerad allokering kvv'!$B$1:$AG$700,MATCH(X$1,'Justerad allokering kvv'!$B$1:$AF$1,0),FALSE)),VLOOKUP($B191,'Allokerad kvv'!$B$2:$AV$700,MATCH(X$1,'Allokerad kvv'!$B$1:$AV$1,0),FALSE),VLOOKUP($B191,'Justerad allokering kvv'!$B$1:$AG$700,MATCH(X$1,'Justerad allokering kvv'!$B$1:$AF$1,0),FALSE)))</f>
        <v>0</v>
      </c>
      <c r="Y191">
        <f>IF($B191=" ","",IF(ISERROR(1/VLOOKUP($B191,'Justerad allokering kvv'!$B$1:$AG$700,MATCH(Y$1,'Justerad allokering kvv'!$B$1:$AF$1,0),FALSE)),VLOOKUP($B191,'Allokerad kvv'!$B$2:$AV$700,MATCH(Y$1,'Allokerad kvv'!$B$1:$AV$1,0),FALSE),VLOOKUP($B191,'Justerad allokering kvv'!$B$1:$AG$700,MATCH(Y$1,'Justerad allokering kvv'!$B$1:$AF$1,0),FALSE)))</f>
        <v>0</v>
      </c>
      <c r="AB191">
        <f>IFERROR(VLOOKUP($B191,Kraftvärmeprod!$B$1:$AO$424,MATCH("Tillförd energi från rökgaskondensering (GWh)",Kraftvärmeprod!$B$1:$AG$1,0),FALSE)/1,0)</f>
        <v>0</v>
      </c>
      <c r="AE191" s="122">
        <f t="shared" si="8"/>
        <v>0</v>
      </c>
      <c r="AG191">
        <f t="shared" si="9"/>
        <v>0</v>
      </c>
      <c r="AH191">
        <f t="shared" si="10"/>
        <v>0</v>
      </c>
      <c r="AI191" t="str">
        <f>IF(AH191=0,"",AH191/VLOOKUP(B191,Kraftvärmeprod!$B$1:$BC$480,MATCH("Summa tillförd energi exklusive rökgaskondensering",Kraftvärmeprod!$B$1:$BC$1,0),FALSE))</f>
        <v/>
      </c>
      <c r="AK191">
        <f t="shared" si="11"/>
        <v>0</v>
      </c>
    </row>
    <row r="192" spans="1:37" x14ac:dyDescent="0.25">
      <c r="A192" s="2" t="s">
        <v>303</v>
      </c>
      <c r="B192" s="2" t="s">
        <v>306</v>
      </c>
      <c r="C192">
        <f>IF($B192=" ","",IF(ISERROR(1/VLOOKUP($B192,'Justerad allokering kvv'!$B$1:$AG$700,MATCH(C$1,'Justerad allokering kvv'!$B$1:$AF$1,0),FALSE)),VLOOKUP($B192,'Allokerad kvv'!$B$2:$AV$700,MATCH(C$1,'Allokerad kvv'!$B$1:$AV$1,0),FALSE),VLOOKUP($B192,'Justerad allokering kvv'!$B$1:$AG$700,MATCH(C$1,'Justerad allokering kvv'!$B$1:$AF$1,0),FALSE)))</f>
        <v>0</v>
      </c>
      <c r="D192">
        <f>IF($B192=" ","",IF(ISERROR(1/VLOOKUP($B192,'Justerad allokering kvv'!$B$1:$AG$700,MATCH(D$1,'Justerad allokering kvv'!$B$1:$AF$1,0),FALSE)),VLOOKUP($B192,'Allokerad kvv'!$B$2:$AV$700,MATCH(D$1,'Allokerad kvv'!$B$1:$AV$1,0),FALSE),VLOOKUP($B192,'Justerad allokering kvv'!$B$1:$AG$700,MATCH(D$1,'Justerad allokering kvv'!$B$1:$AF$1,0),FALSE)))</f>
        <v>0</v>
      </c>
      <c r="E192">
        <f>IF($B192=" ","",IF(ISERROR(1/VLOOKUP($B192,'Justerad allokering kvv'!$B$1:$AG$700,MATCH(E$1,'Justerad allokering kvv'!$B$1:$AF$1,0),FALSE)),VLOOKUP($B192,'Allokerad kvv'!$B$2:$AV$700,MATCH(E$1,'Allokerad kvv'!$B$1:$AV$1,0),FALSE),VLOOKUP($B192,'Justerad allokering kvv'!$B$1:$AG$700,MATCH(E$1,'Justerad allokering kvv'!$B$1:$AF$1,0),FALSE)))</f>
        <v>0</v>
      </c>
      <c r="F192">
        <f>IF($B192=" ","",IF(ISERROR(1/VLOOKUP($B192,'Justerad allokering kvv'!$B$1:$AG$700,MATCH(F$1,'Justerad allokering kvv'!$B$1:$AF$1,0),FALSE)),VLOOKUP($B192,'Allokerad kvv'!$B$2:$AV$700,MATCH(F$1,'Allokerad kvv'!$B$1:$AV$1,0),FALSE),VLOOKUP($B192,'Justerad allokering kvv'!$B$1:$AG$700,MATCH(F$1,'Justerad allokering kvv'!$B$1:$AF$1,0),FALSE)))</f>
        <v>0</v>
      </c>
      <c r="G192">
        <f>IF($B192=" ","",IF(ISERROR(1/VLOOKUP($B192,'Justerad allokering kvv'!$B$1:$AG$700,MATCH(G$1,'Justerad allokering kvv'!$B$1:$AF$1,0),FALSE)),VLOOKUP($B192,'Allokerad kvv'!$B$2:$AV$700,MATCH(G$1,'Allokerad kvv'!$B$1:$AV$1,0),FALSE),VLOOKUP($B192,'Justerad allokering kvv'!$B$1:$AG$700,MATCH(G$1,'Justerad allokering kvv'!$B$1:$AF$1,0),FALSE)))</f>
        <v>0</v>
      </c>
      <c r="H192">
        <f>IF($B192=" ","",IF(ISERROR(1/VLOOKUP($B192,'Justerad allokering kvv'!$B$1:$AG$700,MATCH(H$1,'Justerad allokering kvv'!$B$1:$AF$1,0),FALSE)),VLOOKUP($B192,'Allokerad kvv'!$B$2:$AV$700,MATCH(H$1,'Allokerad kvv'!$B$1:$AV$1,0),FALSE),VLOOKUP($B192,'Justerad allokering kvv'!$B$1:$AG$700,MATCH(H$1,'Justerad allokering kvv'!$B$1:$AF$1,0),FALSE)))</f>
        <v>0</v>
      </c>
      <c r="I192">
        <f>IF($B192=" ","",IF(ISERROR(1/VLOOKUP($B192,'Justerad allokering kvv'!$B$1:$AG$700,MATCH(I$1,'Justerad allokering kvv'!$B$1:$AF$1,0),FALSE)),VLOOKUP($B192,'Allokerad kvv'!$B$2:$AV$700,MATCH(I$1,'Allokerad kvv'!$B$1:$AV$1,0),FALSE),VLOOKUP($B192,'Justerad allokering kvv'!$B$1:$AG$700,MATCH(I$1,'Justerad allokering kvv'!$B$1:$AF$1,0),FALSE)))</f>
        <v>0</v>
      </c>
      <c r="J192">
        <f>IF($B192=" ","",IF(ISERROR(1/VLOOKUP($B192,'Justerad allokering kvv'!$B$1:$AG$700,MATCH(J$1,'Justerad allokering kvv'!$B$1:$AF$1,0),FALSE)),VLOOKUP($B192,'Allokerad kvv'!$B$2:$AV$700,MATCH(J$1,'Allokerad kvv'!$B$1:$AV$1,0),FALSE),VLOOKUP($B192,'Justerad allokering kvv'!$B$1:$AG$700,MATCH(J$1,'Justerad allokering kvv'!$B$1:$AF$1,0),FALSE)))</f>
        <v>0</v>
      </c>
      <c r="K192">
        <f>IF($B192=" ","",IF(ISERROR(1/VLOOKUP($B192,'Justerad allokering kvv'!$B$1:$AG$700,MATCH(K$1,'Justerad allokering kvv'!$B$1:$AF$1,0),FALSE)),VLOOKUP($B192,'Allokerad kvv'!$B$2:$AV$700,MATCH(K$1,'Allokerad kvv'!$B$1:$AV$1,0),FALSE),VLOOKUP($B192,'Justerad allokering kvv'!$B$1:$AG$700,MATCH(K$1,'Justerad allokering kvv'!$B$1:$AF$1,0),FALSE)))</f>
        <v>0</v>
      </c>
      <c r="L192">
        <f>IF($B192=" ","",IF(ISERROR(1/VLOOKUP($B192,'Justerad allokering kvv'!$B$1:$AG$700,MATCH(L$1,'Justerad allokering kvv'!$B$1:$AF$1,0),FALSE)),VLOOKUP($B192,'Allokerad kvv'!$B$2:$AV$700,MATCH(L$1,'Allokerad kvv'!$B$1:$AV$1,0),FALSE),VLOOKUP($B192,'Justerad allokering kvv'!$B$1:$AG$700,MATCH(L$1,'Justerad allokering kvv'!$B$1:$AF$1,0),FALSE)))</f>
        <v>0</v>
      </c>
      <c r="M192">
        <f>IF($B192=" ","",IF(ISERROR(1/VLOOKUP($B192,'Justerad allokering kvv'!$B$1:$AG$700,MATCH(M$1,'Justerad allokering kvv'!$B$1:$AF$1,0),FALSE)),VLOOKUP($B192,'Allokerad kvv'!$B$2:$AV$700,MATCH(M$1,'Allokerad kvv'!$B$1:$AV$1,0),FALSE),VLOOKUP($B192,'Justerad allokering kvv'!$B$1:$AG$700,MATCH(M$1,'Justerad allokering kvv'!$B$1:$AF$1,0),FALSE)))</f>
        <v>0</v>
      </c>
      <c r="N192">
        <f>IF($B192=" ","",IF(ISERROR(1/VLOOKUP($B192,'Justerad allokering kvv'!$B$1:$AG$700,MATCH(N$1,'Justerad allokering kvv'!$B$1:$AF$1,0),FALSE)),VLOOKUP($B192,'Allokerad kvv'!$B$2:$AV$700,MATCH(N$1,'Allokerad kvv'!$B$1:$AV$1,0),FALSE),VLOOKUP($B192,'Justerad allokering kvv'!$B$1:$AG$700,MATCH(N$1,'Justerad allokering kvv'!$B$1:$AF$1,0),FALSE)))</f>
        <v>0</v>
      </c>
      <c r="O192">
        <f>IF($B192=" ","",IF(ISERROR(1/VLOOKUP($B192,'Justerad allokering kvv'!$B$1:$AG$700,MATCH(O$1,'Justerad allokering kvv'!$B$1:$AF$1,0),FALSE)),VLOOKUP($B192,'Allokerad kvv'!$B$2:$AV$700,MATCH(O$1,'Allokerad kvv'!$B$1:$AV$1,0),FALSE),VLOOKUP($B192,'Justerad allokering kvv'!$B$1:$AG$700,MATCH(O$1,'Justerad allokering kvv'!$B$1:$AF$1,0),FALSE)))</f>
        <v>0</v>
      </c>
      <c r="P192">
        <f>IF($B192=" ","",IF(ISERROR(1/VLOOKUP($B192,'Justerad allokering kvv'!$B$1:$AG$700,MATCH(P$1,'Justerad allokering kvv'!$B$1:$AF$1,0),FALSE)),VLOOKUP($B192,'Allokerad kvv'!$B$2:$AV$700,MATCH(P$1,'Allokerad kvv'!$B$1:$AV$1,0),FALSE),VLOOKUP($B192,'Justerad allokering kvv'!$B$1:$AG$700,MATCH(P$1,'Justerad allokering kvv'!$B$1:$AF$1,0),FALSE)))</f>
        <v>0</v>
      </c>
      <c r="Q192">
        <f>IF($B192=" ","",IF(ISERROR(1/VLOOKUP($B192,'Justerad allokering kvv'!$B$1:$AG$700,MATCH(Q$1,'Justerad allokering kvv'!$B$1:$AF$1,0),FALSE)),VLOOKUP($B192,'Allokerad kvv'!$B$2:$AV$700,MATCH(Q$1,'Allokerad kvv'!$B$1:$AV$1,0),FALSE),VLOOKUP($B192,'Justerad allokering kvv'!$B$1:$AG$700,MATCH(Q$1,'Justerad allokering kvv'!$B$1:$AF$1,0),FALSE)))</f>
        <v>0</v>
      </c>
      <c r="R192">
        <f>IF($B192=" ","",IF(ISERROR(1/VLOOKUP($B192,'Justerad allokering kvv'!$B$1:$AG$700,MATCH(R$1,'Justerad allokering kvv'!$B$1:$AF$1,0),FALSE)),VLOOKUP($B192,'Allokerad kvv'!$B$2:$AV$700,MATCH(R$1,'Allokerad kvv'!$B$1:$AV$1,0),FALSE),VLOOKUP($B192,'Justerad allokering kvv'!$B$1:$AG$700,MATCH(R$1,'Justerad allokering kvv'!$B$1:$AF$1,0),FALSE)))</f>
        <v>0</v>
      </c>
      <c r="S192">
        <f>IF($B192=" ","",IF(ISERROR(1/VLOOKUP($B192,'Justerad allokering kvv'!$B$1:$AG$700,MATCH(S$1,'Justerad allokering kvv'!$B$1:$AF$1,0),FALSE)),VLOOKUP($B192,'Allokerad kvv'!$B$2:$AV$700,MATCH(S$1,'Allokerad kvv'!$B$1:$AV$1,0),FALSE),VLOOKUP($B192,'Justerad allokering kvv'!$B$1:$AG$700,MATCH(S$1,'Justerad allokering kvv'!$B$1:$AF$1,0),FALSE)))</f>
        <v>0</v>
      </c>
      <c r="T192">
        <f>IF($B192=" ","",IF(ISERROR(1/VLOOKUP($B192,'Justerad allokering kvv'!$B$1:$AG$700,MATCH(T$1,'Justerad allokering kvv'!$B$1:$AF$1,0),FALSE)),VLOOKUP($B192,'Allokerad kvv'!$B$2:$AV$700,MATCH(T$1,'Allokerad kvv'!$B$1:$AV$1,0),FALSE),VLOOKUP($B192,'Justerad allokering kvv'!$B$1:$AG$700,MATCH(T$1,'Justerad allokering kvv'!$B$1:$AF$1,0),FALSE)))</f>
        <v>0</v>
      </c>
      <c r="U192">
        <f>IF($B192=" ","",IF(ISERROR(1/VLOOKUP($B192,'Justerad allokering kvv'!$B$1:$AG$700,MATCH(U$1,'Justerad allokering kvv'!$B$1:$AF$1,0),FALSE)),VLOOKUP($B192,'Allokerad kvv'!$B$2:$AV$700,MATCH(U$1,'Allokerad kvv'!$B$1:$AV$1,0),FALSE),VLOOKUP($B192,'Justerad allokering kvv'!$B$1:$AG$700,MATCH(U$1,'Justerad allokering kvv'!$B$1:$AF$1,0),FALSE)))</f>
        <v>0</v>
      </c>
      <c r="V192">
        <f>IF($B192=" ","",IF(ISERROR(1/VLOOKUP($B192,'Justerad allokering kvv'!$B$1:$AG$700,MATCH(V$1,'Justerad allokering kvv'!$B$1:$AF$1,0),FALSE)),VLOOKUP($B192,'Allokerad kvv'!$B$2:$AV$700,MATCH(V$1,'Allokerad kvv'!$B$1:$AV$1,0),FALSE),VLOOKUP($B192,'Justerad allokering kvv'!$B$1:$AG$700,MATCH(V$1,'Justerad allokering kvv'!$B$1:$AF$1,0),FALSE)))</f>
        <v>0</v>
      </c>
      <c r="W192">
        <f>IF($B192=" ","",IF(ISERROR(1/VLOOKUP($B192,'Justerad allokering kvv'!$B$1:$AG$700,MATCH(W$1,'Justerad allokering kvv'!$B$1:$AF$1,0),FALSE)),VLOOKUP($B192,'Allokerad kvv'!$B$2:$AV$700,MATCH(W$1,'Allokerad kvv'!$B$1:$AV$1,0),FALSE),VLOOKUP($B192,'Justerad allokering kvv'!$B$1:$AG$700,MATCH(W$1,'Justerad allokering kvv'!$B$1:$AF$1,0),FALSE)))</f>
        <v>0</v>
      </c>
      <c r="X192">
        <f>IF($B192=" ","",IF(ISERROR(1/VLOOKUP($B192,'Justerad allokering kvv'!$B$1:$AG$700,MATCH(X$1,'Justerad allokering kvv'!$B$1:$AF$1,0),FALSE)),VLOOKUP($B192,'Allokerad kvv'!$B$2:$AV$700,MATCH(X$1,'Allokerad kvv'!$B$1:$AV$1,0),FALSE),VLOOKUP($B192,'Justerad allokering kvv'!$B$1:$AG$700,MATCH(X$1,'Justerad allokering kvv'!$B$1:$AF$1,0),FALSE)))</f>
        <v>0</v>
      </c>
      <c r="Y192">
        <f>IF($B192=" ","",IF(ISERROR(1/VLOOKUP($B192,'Justerad allokering kvv'!$B$1:$AG$700,MATCH(Y$1,'Justerad allokering kvv'!$B$1:$AF$1,0),FALSE)),VLOOKUP($B192,'Allokerad kvv'!$B$2:$AV$700,MATCH(Y$1,'Allokerad kvv'!$B$1:$AV$1,0),FALSE),VLOOKUP($B192,'Justerad allokering kvv'!$B$1:$AG$700,MATCH(Y$1,'Justerad allokering kvv'!$B$1:$AF$1,0),FALSE)))</f>
        <v>0</v>
      </c>
      <c r="AB192">
        <f>IFERROR(VLOOKUP($B192,Kraftvärmeprod!$B$1:$AO$424,MATCH("Tillförd energi från rökgaskondensering (GWh)",Kraftvärmeprod!$B$1:$AG$1,0),FALSE)/1,0)</f>
        <v>0</v>
      </c>
      <c r="AE192" s="122">
        <f t="shared" si="8"/>
        <v>0</v>
      </c>
      <c r="AG192">
        <f t="shared" si="9"/>
        <v>0</v>
      </c>
      <c r="AH192">
        <f t="shared" si="10"/>
        <v>0</v>
      </c>
      <c r="AI192" t="str">
        <f>IF(AH192=0,"",AH192/VLOOKUP(B192,Kraftvärmeprod!$B$1:$BC$480,MATCH("Summa tillförd energi exklusive rökgaskondensering",Kraftvärmeprod!$B$1:$BC$1,0),FALSE))</f>
        <v/>
      </c>
      <c r="AK192">
        <f t="shared" si="11"/>
        <v>0</v>
      </c>
    </row>
    <row r="193" spans="1:37" x14ac:dyDescent="0.25">
      <c r="A193" s="2" t="s">
        <v>303</v>
      </c>
      <c r="B193" s="2" t="s">
        <v>307</v>
      </c>
      <c r="C193">
        <f>IF($B193=" ","",IF(ISERROR(1/VLOOKUP($B193,'Justerad allokering kvv'!$B$1:$AG$700,MATCH(C$1,'Justerad allokering kvv'!$B$1:$AF$1,0),FALSE)),VLOOKUP($B193,'Allokerad kvv'!$B$2:$AV$700,MATCH(C$1,'Allokerad kvv'!$B$1:$AV$1,0),FALSE),VLOOKUP($B193,'Justerad allokering kvv'!$B$1:$AG$700,MATCH(C$1,'Justerad allokering kvv'!$B$1:$AF$1,0),FALSE)))</f>
        <v>0</v>
      </c>
      <c r="D193">
        <f>IF($B193=" ","",IF(ISERROR(1/VLOOKUP($B193,'Justerad allokering kvv'!$B$1:$AG$700,MATCH(D$1,'Justerad allokering kvv'!$B$1:$AF$1,0),FALSE)),VLOOKUP($B193,'Allokerad kvv'!$B$2:$AV$700,MATCH(D$1,'Allokerad kvv'!$B$1:$AV$1,0),FALSE),VLOOKUP($B193,'Justerad allokering kvv'!$B$1:$AG$700,MATCH(D$1,'Justerad allokering kvv'!$B$1:$AF$1,0),FALSE)))</f>
        <v>0</v>
      </c>
      <c r="E193">
        <f>IF($B193=" ","",IF(ISERROR(1/VLOOKUP($B193,'Justerad allokering kvv'!$B$1:$AG$700,MATCH(E$1,'Justerad allokering kvv'!$B$1:$AF$1,0),FALSE)),VLOOKUP($B193,'Allokerad kvv'!$B$2:$AV$700,MATCH(E$1,'Allokerad kvv'!$B$1:$AV$1,0),FALSE),VLOOKUP($B193,'Justerad allokering kvv'!$B$1:$AG$700,MATCH(E$1,'Justerad allokering kvv'!$B$1:$AF$1,0),FALSE)))</f>
        <v>0</v>
      </c>
      <c r="F193">
        <f>IF($B193=" ","",IF(ISERROR(1/VLOOKUP($B193,'Justerad allokering kvv'!$B$1:$AG$700,MATCH(F$1,'Justerad allokering kvv'!$B$1:$AF$1,0),FALSE)),VLOOKUP($B193,'Allokerad kvv'!$B$2:$AV$700,MATCH(F$1,'Allokerad kvv'!$B$1:$AV$1,0),FALSE),VLOOKUP($B193,'Justerad allokering kvv'!$B$1:$AG$700,MATCH(F$1,'Justerad allokering kvv'!$B$1:$AF$1,0),FALSE)))</f>
        <v>0</v>
      </c>
      <c r="G193">
        <f>IF($B193=" ","",IF(ISERROR(1/VLOOKUP($B193,'Justerad allokering kvv'!$B$1:$AG$700,MATCH(G$1,'Justerad allokering kvv'!$B$1:$AF$1,0),FALSE)),VLOOKUP($B193,'Allokerad kvv'!$B$2:$AV$700,MATCH(G$1,'Allokerad kvv'!$B$1:$AV$1,0),FALSE),VLOOKUP($B193,'Justerad allokering kvv'!$B$1:$AG$700,MATCH(G$1,'Justerad allokering kvv'!$B$1:$AF$1,0),FALSE)))</f>
        <v>0</v>
      </c>
      <c r="H193">
        <f>IF($B193=" ","",IF(ISERROR(1/VLOOKUP($B193,'Justerad allokering kvv'!$B$1:$AG$700,MATCH(H$1,'Justerad allokering kvv'!$B$1:$AF$1,0),FALSE)),VLOOKUP($B193,'Allokerad kvv'!$B$2:$AV$700,MATCH(H$1,'Allokerad kvv'!$B$1:$AV$1,0),FALSE),VLOOKUP($B193,'Justerad allokering kvv'!$B$1:$AG$700,MATCH(H$1,'Justerad allokering kvv'!$B$1:$AF$1,0),FALSE)))</f>
        <v>0</v>
      </c>
      <c r="I193">
        <f>IF($B193=" ","",IF(ISERROR(1/VLOOKUP($B193,'Justerad allokering kvv'!$B$1:$AG$700,MATCH(I$1,'Justerad allokering kvv'!$B$1:$AF$1,0),FALSE)),VLOOKUP($B193,'Allokerad kvv'!$B$2:$AV$700,MATCH(I$1,'Allokerad kvv'!$B$1:$AV$1,0),FALSE),VLOOKUP($B193,'Justerad allokering kvv'!$B$1:$AG$700,MATCH(I$1,'Justerad allokering kvv'!$B$1:$AF$1,0),FALSE)))</f>
        <v>0</v>
      </c>
      <c r="J193">
        <f>IF($B193=" ","",IF(ISERROR(1/VLOOKUP($B193,'Justerad allokering kvv'!$B$1:$AG$700,MATCH(J$1,'Justerad allokering kvv'!$B$1:$AF$1,0),FALSE)),VLOOKUP($B193,'Allokerad kvv'!$B$2:$AV$700,MATCH(J$1,'Allokerad kvv'!$B$1:$AV$1,0),FALSE),VLOOKUP($B193,'Justerad allokering kvv'!$B$1:$AG$700,MATCH(J$1,'Justerad allokering kvv'!$B$1:$AF$1,0),FALSE)))</f>
        <v>0</v>
      </c>
      <c r="K193">
        <f>IF($B193=" ","",IF(ISERROR(1/VLOOKUP($B193,'Justerad allokering kvv'!$B$1:$AG$700,MATCH(K$1,'Justerad allokering kvv'!$B$1:$AF$1,0),FALSE)),VLOOKUP($B193,'Allokerad kvv'!$B$2:$AV$700,MATCH(K$1,'Allokerad kvv'!$B$1:$AV$1,0),FALSE),VLOOKUP($B193,'Justerad allokering kvv'!$B$1:$AG$700,MATCH(K$1,'Justerad allokering kvv'!$B$1:$AF$1,0),FALSE)))</f>
        <v>0</v>
      </c>
      <c r="L193">
        <f>IF($B193=" ","",IF(ISERROR(1/VLOOKUP($B193,'Justerad allokering kvv'!$B$1:$AG$700,MATCH(L$1,'Justerad allokering kvv'!$B$1:$AF$1,0),FALSE)),VLOOKUP($B193,'Allokerad kvv'!$B$2:$AV$700,MATCH(L$1,'Allokerad kvv'!$B$1:$AV$1,0),FALSE),VLOOKUP($B193,'Justerad allokering kvv'!$B$1:$AG$700,MATCH(L$1,'Justerad allokering kvv'!$B$1:$AF$1,0),FALSE)))</f>
        <v>0</v>
      </c>
      <c r="M193">
        <f>IF($B193=" ","",IF(ISERROR(1/VLOOKUP($B193,'Justerad allokering kvv'!$B$1:$AG$700,MATCH(M$1,'Justerad allokering kvv'!$B$1:$AF$1,0),FALSE)),VLOOKUP($B193,'Allokerad kvv'!$B$2:$AV$700,MATCH(M$1,'Allokerad kvv'!$B$1:$AV$1,0),FALSE),VLOOKUP($B193,'Justerad allokering kvv'!$B$1:$AG$700,MATCH(M$1,'Justerad allokering kvv'!$B$1:$AF$1,0),FALSE)))</f>
        <v>0</v>
      </c>
      <c r="N193">
        <f>IF($B193=" ","",IF(ISERROR(1/VLOOKUP($B193,'Justerad allokering kvv'!$B$1:$AG$700,MATCH(N$1,'Justerad allokering kvv'!$B$1:$AF$1,0),FALSE)),VLOOKUP($B193,'Allokerad kvv'!$B$2:$AV$700,MATCH(N$1,'Allokerad kvv'!$B$1:$AV$1,0),FALSE),VLOOKUP($B193,'Justerad allokering kvv'!$B$1:$AG$700,MATCH(N$1,'Justerad allokering kvv'!$B$1:$AF$1,0),FALSE)))</f>
        <v>0</v>
      </c>
      <c r="O193">
        <f>IF($B193=" ","",IF(ISERROR(1/VLOOKUP($B193,'Justerad allokering kvv'!$B$1:$AG$700,MATCH(O$1,'Justerad allokering kvv'!$B$1:$AF$1,0),FALSE)),VLOOKUP($B193,'Allokerad kvv'!$B$2:$AV$700,MATCH(O$1,'Allokerad kvv'!$B$1:$AV$1,0),FALSE),VLOOKUP($B193,'Justerad allokering kvv'!$B$1:$AG$700,MATCH(O$1,'Justerad allokering kvv'!$B$1:$AF$1,0),FALSE)))</f>
        <v>0</v>
      </c>
      <c r="P193">
        <f>IF($B193=" ","",IF(ISERROR(1/VLOOKUP($B193,'Justerad allokering kvv'!$B$1:$AG$700,MATCH(P$1,'Justerad allokering kvv'!$B$1:$AF$1,0),FALSE)),VLOOKUP($B193,'Allokerad kvv'!$B$2:$AV$700,MATCH(P$1,'Allokerad kvv'!$B$1:$AV$1,0),FALSE),VLOOKUP($B193,'Justerad allokering kvv'!$B$1:$AG$700,MATCH(P$1,'Justerad allokering kvv'!$B$1:$AF$1,0),FALSE)))</f>
        <v>0</v>
      </c>
      <c r="Q193">
        <f>IF($B193=" ","",IF(ISERROR(1/VLOOKUP($B193,'Justerad allokering kvv'!$B$1:$AG$700,MATCH(Q$1,'Justerad allokering kvv'!$B$1:$AF$1,0),FALSE)),VLOOKUP($B193,'Allokerad kvv'!$B$2:$AV$700,MATCH(Q$1,'Allokerad kvv'!$B$1:$AV$1,0),FALSE),VLOOKUP($B193,'Justerad allokering kvv'!$B$1:$AG$700,MATCH(Q$1,'Justerad allokering kvv'!$B$1:$AF$1,0),FALSE)))</f>
        <v>0</v>
      </c>
      <c r="R193">
        <f>IF($B193=" ","",IF(ISERROR(1/VLOOKUP($B193,'Justerad allokering kvv'!$B$1:$AG$700,MATCH(R$1,'Justerad allokering kvv'!$B$1:$AF$1,0),FALSE)),VLOOKUP($B193,'Allokerad kvv'!$B$2:$AV$700,MATCH(R$1,'Allokerad kvv'!$B$1:$AV$1,0),FALSE),VLOOKUP($B193,'Justerad allokering kvv'!$B$1:$AG$700,MATCH(R$1,'Justerad allokering kvv'!$B$1:$AF$1,0),FALSE)))</f>
        <v>0</v>
      </c>
      <c r="S193">
        <f>IF($B193=" ","",IF(ISERROR(1/VLOOKUP($B193,'Justerad allokering kvv'!$B$1:$AG$700,MATCH(S$1,'Justerad allokering kvv'!$B$1:$AF$1,0),FALSE)),VLOOKUP($B193,'Allokerad kvv'!$B$2:$AV$700,MATCH(S$1,'Allokerad kvv'!$B$1:$AV$1,0),FALSE),VLOOKUP($B193,'Justerad allokering kvv'!$B$1:$AG$700,MATCH(S$1,'Justerad allokering kvv'!$B$1:$AF$1,0),FALSE)))</f>
        <v>0</v>
      </c>
      <c r="T193">
        <f>IF($B193=" ","",IF(ISERROR(1/VLOOKUP($B193,'Justerad allokering kvv'!$B$1:$AG$700,MATCH(T$1,'Justerad allokering kvv'!$B$1:$AF$1,0),FALSE)),VLOOKUP($B193,'Allokerad kvv'!$B$2:$AV$700,MATCH(T$1,'Allokerad kvv'!$B$1:$AV$1,0),FALSE),VLOOKUP($B193,'Justerad allokering kvv'!$B$1:$AG$700,MATCH(T$1,'Justerad allokering kvv'!$B$1:$AF$1,0),FALSE)))</f>
        <v>0</v>
      </c>
      <c r="U193">
        <f>IF($B193=" ","",IF(ISERROR(1/VLOOKUP($B193,'Justerad allokering kvv'!$B$1:$AG$700,MATCH(U$1,'Justerad allokering kvv'!$B$1:$AF$1,0),FALSE)),VLOOKUP($B193,'Allokerad kvv'!$B$2:$AV$700,MATCH(U$1,'Allokerad kvv'!$B$1:$AV$1,0),FALSE),VLOOKUP($B193,'Justerad allokering kvv'!$B$1:$AG$700,MATCH(U$1,'Justerad allokering kvv'!$B$1:$AF$1,0),FALSE)))</f>
        <v>0</v>
      </c>
      <c r="V193">
        <f>IF($B193=" ","",IF(ISERROR(1/VLOOKUP($B193,'Justerad allokering kvv'!$B$1:$AG$700,MATCH(V$1,'Justerad allokering kvv'!$B$1:$AF$1,0),FALSE)),VLOOKUP($B193,'Allokerad kvv'!$B$2:$AV$700,MATCH(V$1,'Allokerad kvv'!$B$1:$AV$1,0),FALSE),VLOOKUP($B193,'Justerad allokering kvv'!$B$1:$AG$700,MATCH(V$1,'Justerad allokering kvv'!$B$1:$AF$1,0),FALSE)))</f>
        <v>0</v>
      </c>
      <c r="W193">
        <f>IF($B193=" ","",IF(ISERROR(1/VLOOKUP($B193,'Justerad allokering kvv'!$B$1:$AG$700,MATCH(W$1,'Justerad allokering kvv'!$B$1:$AF$1,0),FALSE)),VLOOKUP($B193,'Allokerad kvv'!$B$2:$AV$700,MATCH(W$1,'Allokerad kvv'!$B$1:$AV$1,0),FALSE),VLOOKUP($B193,'Justerad allokering kvv'!$B$1:$AG$700,MATCH(W$1,'Justerad allokering kvv'!$B$1:$AF$1,0),FALSE)))</f>
        <v>0</v>
      </c>
      <c r="X193">
        <f>IF($B193=" ","",IF(ISERROR(1/VLOOKUP($B193,'Justerad allokering kvv'!$B$1:$AG$700,MATCH(X$1,'Justerad allokering kvv'!$B$1:$AF$1,0),FALSE)),VLOOKUP($B193,'Allokerad kvv'!$B$2:$AV$700,MATCH(X$1,'Allokerad kvv'!$B$1:$AV$1,0),FALSE),VLOOKUP($B193,'Justerad allokering kvv'!$B$1:$AG$700,MATCH(X$1,'Justerad allokering kvv'!$B$1:$AF$1,0),FALSE)))</f>
        <v>0</v>
      </c>
      <c r="Y193">
        <f>IF($B193=" ","",IF(ISERROR(1/VLOOKUP($B193,'Justerad allokering kvv'!$B$1:$AG$700,MATCH(Y$1,'Justerad allokering kvv'!$B$1:$AF$1,0),FALSE)),VLOOKUP($B193,'Allokerad kvv'!$B$2:$AV$700,MATCH(Y$1,'Allokerad kvv'!$B$1:$AV$1,0),FALSE),VLOOKUP($B193,'Justerad allokering kvv'!$B$1:$AG$700,MATCH(Y$1,'Justerad allokering kvv'!$B$1:$AF$1,0),FALSE)))</f>
        <v>0</v>
      </c>
      <c r="AB193">
        <f>IFERROR(VLOOKUP($B193,Kraftvärmeprod!$B$1:$AO$424,MATCH("Tillförd energi från rökgaskondensering (GWh)",Kraftvärmeprod!$B$1:$AG$1,0),FALSE)/1,0)</f>
        <v>0</v>
      </c>
      <c r="AE193" s="122">
        <f t="shared" si="8"/>
        <v>0</v>
      </c>
      <c r="AG193">
        <f t="shared" si="9"/>
        <v>0</v>
      </c>
      <c r="AH193">
        <f t="shared" si="10"/>
        <v>0</v>
      </c>
      <c r="AI193" t="str">
        <f>IF(AH193=0,"",AH193/VLOOKUP(B193,Kraftvärmeprod!$B$1:$BC$480,MATCH("Summa tillförd energi exklusive rökgaskondensering",Kraftvärmeprod!$B$1:$BC$1,0),FALSE))</f>
        <v/>
      </c>
      <c r="AK193">
        <f t="shared" si="11"/>
        <v>0</v>
      </c>
    </row>
    <row r="194" spans="1:37" x14ac:dyDescent="0.25">
      <c r="A194" s="2" t="s">
        <v>308</v>
      </c>
      <c r="B194" s="2" t="s">
        <v>309</v>
      </c>
      <c r="C194">
        <f>IF($B194=" ","",IF(ISERROR(1/VLOOKUP($B194,'Justerad allokering kvv'!$B$1:$AG$700,MATCH(C$1,'Justerad allokering kvv'!$B$1:$AF$1,0),FALSE)),VLOOKUP($B194,'Allokerad kvv'!$B$2:$AV$700,MATCH(C$1,'Allokerad kvv'!$B$1:$AV$1,0),FALSE),VLOOKUP($B194,'Justerad allokering kvv'!$B$1:$AG$700,MATCH(C$1,'Justerad allokering kvv'!$B$1:$AF$1,0),FALSE)))</f>
        <v>114.40600000000001</v>
      </c>
      <c r="D194">
        <f>IF($B194=" ","",IF(ISERROR(1/VLOOKUP($B194,'Justerad allokering kvv'!$B$1:$AG$700,MATCH(D$1,'Justerad allokering kvv'!$B$1:$AF$1,0),FALSE)),VLOOKUP($B194,'Allokerad kvv'!$B$2:$AV$700,MATCH(D$1,'Allokerad kvv'!$B$1:$AV$1,0),FALSE),VLOOKUP($B194,'Justerad allokering kvv'!$B$1:$AG$700,MATCH(D$1,'Justerad allokering kvv'!$B$1:$AF$1,0),FALSE)))</f>
        <v>0</v>
      </c>
      <c r="E194">
        <f>IF($B194=" ","",IF(ISERROR(1/VLOOKUP($B194,'Justerad allokering kvv'!$B$1:$AG$700,MATCH(E$1,'Justerad allokering kvv'!$B$1:$AF$1,0),FALSE)),VLOOKUP($B194,'Allokerad kvv'!$B$2:$AV$700,MATCH(E$1,'Allokerad kvv'!$B$1:$AV$1,0),FALSE),VLOOKUP($B194,'Justerad allokering kvv'!$B$1:$AG$700,MATCH(E$1,'Justerad allokering kvv'!$B$1:$AF$1,0),FALSE)))</f>
        <v>0</v>
      </c>
      <c r="F194">
        <f>IF($B194=" ","",IF(ISERROR(1/VLOOKUP($B194,'Justerad allokering kvv'!$B$1:$AG$700,MATCH(F$1,'Justerad allokering kvv'!$B$1:$AF$1,0),FALSE)),VLOOKUP($B194,'Allokerad kvv'!$B$2:$AV$700,MATCH(F$1,'Allokerad kvv'!$B$1:$AV$1,0),FALSE),VLOOKUP($B194,'Justerad allokering kvv'!$B$1:$AG$700,MATCH(F$1,'Justerad allokering kvv'!$B$1:$AF$1,0),FALSE)))</f>
        <v>0</v>
      </c>
      <c r="G194">
        <f>IF($B194=" ","",IF(ISERROR(1/VLOOKUP($B194,'Justerad allokering kvv'!$B$1:$AG$700,MATCH(G$1,'Justerad allokering kvv'!$B$1:$AF$1,0),FALSE)),VLOOKUP($B194,'Allokerad kvv'!$B$2:$AV$700,MATCH(G$1,'Allokerad kvv'!$B$1:$AV$1,0),FALSE),VLOOKUP($B194,'Justerad allokering kvv'!$B$1:$AG$700,MATCH(G$1,'Justerad allokering kvv'!$B$1:$AF$1,0),FALSE)))</f>
        <v>8.9969999999999994E-2</v>
      </c>
      <c r="H194">
        <f>IF($B194=" ","",IF(ISERROR(1/VLOOKUP($B194,'Justerad allokering kvv'!$B$1:$AG$700,MATCH(H$1,'Justerad allokering kvv'!$B$1:$AF$1,0),FALSE)),VLOOKUP($B194,'Allokerad kvv'!$B$2:$AV$700,MATCH(H$1,'Allokerad kvv'!$B$1:$AV$1,0),FALSE),VLOOKUP($B194,'Justerad allokering kvv'!$B$1:$AG$700,MATCH(H$1,'Justerad allokering kvv'!$B$1:$AF$1,0),FALSE)))</f>
        <v>0</v>
      </c>
      <c r="I194">
        <f>IF($B194=" ","",IF(ISERROR(1/VLOOKUP($B194,'Justerad allokering kvv'!$B$1:$AG$700,MATCH(I$1,'Justerad allokering kvv'!$B$1:$AF$1,0),FALSE)),VLOOKUP($B194,'Allokerad kvv'!$B$2:$AV$700,MATCH(I$1,'Allokerad kvv'!$B$1:$AV$1,0),FALSE),VLOOKUP($B194,'Justerad allokering kvv'!$B$1:$AG$700,MATCH(I$1,'Justerad allokering kvv'!$B$1:$AF$1,0),FALSE)))</f>
        <v>0</v>
      </c>
      <c r="J194">
        <f>IF($B194=" ","",IF(ISERROR(1/VLOOKUP($B194,'Justerad allokering kvv'!$B$1:$AG$700,MATCH(J$1,'Justerad allokering kvv'!$B$1:$AF$1,0),FALSE)),VLOOKUP($B194,'Allokerad kvv'!$B$2:$AV$700,MATCH(J$1,'Allokerad kvv'!$B$1:$AV$1,0),FALSE),VLOOKUP($B194,'Justerad allokering kvv'!$B$1:$AG$700,MATCH(J$1,'Justerad allokering kvv'!$B$1:$AF$1,0),FALSE)))</f>
        <v>0</v>
      </c>
      <c r="K194">
        <f>IF($B194=" ","",IF(ISERROR(1/VLOOKUP($B194,'Justerad allokering kvv'!$B$1:$AG$700,MATCH(K$1,'Justerad allokering kvv'!$B$1:$AF$1,0),FALSE)),VLOOKUP($B194,'Allokerad kvv'!$B$2:$AV$700,MATCH(K$1,'Allokerad kvv'!$B$1:$AV$1,0),FALSE),VLOOKUP($B194,'Justerad allokering kvv'!$B$1:$AG$700,MATCH(K$1,'Justerad allokering kvv'!$B$1:$AF$1,0),FALSE)))</f>
        <v>0</v>
      </c>
      <c r="L194">
        <f>IF($B194=" ","",IF(ISERROR(1/VLOOKUP($B194,'Justerad allokering kvv'!$B$1:$AG$700,MATCH(L$1,'Justerad allokering kvv'!$B$1:$AF$1,0),FALSE)),VLOOKUP($B194,'Allokerad kvv'!$B$2:$AV$700,MATCH(L$1,'Allokerad kvv'!$B$1:$AV$1,0),FALSE),VLOOKUP($B194,'Justerad allokering kvv'!$B$1:$AG$700,MATCH(L$1,'Justerad allokering kvv'!$B$1:$AF$1,0),FALSE)))</f>
        <v>13.327299999999999</v>
      </c>
      <c r="M194">
        <f>IF($B194=" ","",IF(ISERROR(1/VLOOKUP($B194,'Justerad allokering kvv'!$B$1:$AG$700,MATCH(M$1,'Justerad allokering kvv'!$B$1:$AF$1,0),FALSE)),VLOOKUP($B194,'Allokerad kvv'!$B$2:$AV$700,MATCH(M$1,'Allokerad kvv'!$B$1:$AV$1,0),FALSE),VLOOKUP($B194,'Justerad allokering kvv'!$B$1:$AG$700,MATCH(M$1,'Justerad allokering kvv'!$B$1:$AF$1,0),FALSE)))</f>
        <v>0</v>
      </c>
      <c r="N194">
        <f>IF($B194=" ","",IF(ISERROR(1/VLOOKUP($B194,'Justerad allokering kvv'!$B$1:$AG$700,MATCH(N$1,'Justerad allokering kvv'!$B$1:$AF$1,0),FALSE)),VLOOKUP($B194,'Allokerad kvv'!$B$2:$AV$700,MATCH(N$1,'Allokerad kvv'!$B$1:$AV$1,0),FALSE),VLOOKUP($B194,'Justerad allokering kvv'!$B$1:$AG$700,MATCH(N$1,'Justerad allokering kvv'!$B$1:$AF$1,0),FALSE)))</f>
        <v>0</v>
      </c>
      <c r="O194">
        <f>IF($B194=" ","",IF(ISERROR(1/VLOOKUP($B194,'Justerad allokering kvv'!$B$1:$AG$700,MATCH(O$1,'Justerad allokering kvv'!$B$1:$AF$1,0),FALSE)),VLOOKUP($B194,'Allokerad kvv'!$B$2:$AV$700,MATCH(O$1,'Allokerad kvv'!$B$1:$AV$1,0),FALSE),VLOOKUP($B194,'Justerad allokering kvv'!$B$1:$AG$700,MATCH(O$1,'Justerad allokering kvv'!$B$1:$AF$1,0),FALSE)))</f>
        <v>0</v>
      </c>
      <c r="P194">
        <f>IF($B194=" ","",IF(ISERROR(1/VLOOKUP($B194,'Justerad allokering kvv'!$B$1:$AG$700,MATCH(P$1,'Justerad allokering kvv'!$B$1:$AF$1,0),FALSE)),VLOOKUP($B194,'Allokerad kvv'!$B$2:$AV$700,MATCH(P$1,'Allokerad kvv'!$B$1:$AV$1,0),FALSE),VLOOKUP($B194,'Justerad allokering kvv'!$B$1:$AG$700,MATCH(P$1,'Justerad allokering kvv'!$B$1:$AF$1,0),FALSE)))</f>
        <v>0</v>
      </c>
      <c r="Q194">
        <f>IF($B194=" ","",IF(ISERROR(1/VLOOKUP($B194,'Justerad allokering kvv'!$B$1:$AG$700,MATCH(Q$1,'Justerad allokering kvv'!$B$1:$AF$1,0),FALSE)),VLOOKUP($B194,'Allokerad kvv'!$B$2:$AV$700,MATCH(Q$1,'Allokerad kvv'!$B$1:$AV$1,0),FALSE),VLOOKUP($B194,'Justerad allokering kvv'!$B$1:$AG$700,MATCH(Q$1,'Justerad allokering kvv'!$B$1:$AF$1,0),FALSE)))</f>
        <v>33.9099</v>
      </c>
      <c r="R194">
        <f>IF($B194=" ","",IF(ISERROR(1/VLOOKUP($B194,'Justerad allokering kvv'!$B$1:$AG$700,MATCH(R$1,'Justerad allokering kvv'!$B$1:$AF$1,0),FALSE)),VLOOKUP($B194,'Allokerad kvv'!$B$2:$AV$700,MATCH(R$1,'Allokerad kvv'!$B$1:$AV$1,0),FALSE),VLOOKUP($B194,'Justerad allokering kvv'!$B$1:$AG$700,MATCH(R$1,'Justerad allokering kvv'!$B$1:$AF$1,0),FALSE)))</f>
        <v>4.5324600000000004</v>
      </c>
      <c r="S194">
        <f>IF($B194=" ","",IF(ISERROR(1/VLOOKUP($B194,'Justerad allokering kvv'!$B$1:$AG$700,MATCH(S$1,'Justerad allokering kvv'!$B$1:$AF$1,0),FALSE)),VLOOKUP($B194,'Allokerad kvv'!$B$2:$AV$700,MATCH(S$1,'Allokerad kvv'!$B$1:$AV$1,0),FALSE),VLOOKUP($B194,'Justerad allokering kvv'!$B$1:$AG$700,MATCH(S$1,'Justerad allokering kvv'!$B$1:$AF$1,0),FALSE)))</f>
        <v>0</v>
      </c>
      <c r="T194">
        <f>IF($B194=" ","",IF(ISERROR(1/VLOOKUP($B194,'Justerad allokering kvv'!$B$1:$AG$700,MATCH(T$1,'Justerad allokering kvv'!$B$1:$AF$1,0),FALSE)),VLOOKUP($B194,'Allokerad kvv'!$B$2:$AV$700,MATCH(T$1,'Allokerad kvv'!$B$1:$AV$1,0),FALSE),VLOOKUP($B194,'Justerad allokering kvv'!$B$1:$AG$700,MATCH(T$1,'Justerad allokering kvv'!$B$1:$AF$1,0),FALSE)))</f>
        <v>0</v>
      </c>
      <c r="U194">
        <f>IF($B194=" ","",IF(ISERROR(1/VLOOKUP($B194,'Justerad allokering kvv'!$B$1:$AG$700,MATCH(U$1,'Justerad allokering kvv'!$B$1:$AF$1,0),FALSE)),VLOOKUP($B194,'Allokerad kvv'!$B$2:$AV$700,MATCH(U$1,'Allokerad kvv'!$B$1:$AV$1,0),FALSE),VLOOKUP($B194,'Justerad allokering kvv'!$B$1:$AG$700,MATCH(U$1,'Justerad allokering kvv'!$B$1:$AF$1,0),FALSE)))</f>
        <v>0</v>
      </c>
      <c r="V194">
        <f>IF($B194=" ","",IF(ISERROR(1/VLOOKUP($B194,'Justerad allokering kvv'!$B$1:$AG$700,MATCH(V$1,'Justerad allokering kvv'!$B$1:$AF$1,0),FALSE)),VLOOKUP($B194,'Allokerad kvv'!$B$2:$AV$700,MATCH(V$1,'Allokerad kvv'!$B$1:$AV$1,0),FALSE),VLOOKUP($B194,'Justerad allokering kvv'!$B$1:$AG$700,MATCH(V$1,'Justerad allokering kvv'!$B$1:$AF$1,0),FALSE)))</f>
        <v>0</v>
      </c>
      <c r="W194">
        <f>IF($B194=" ","",IF(ISERROR(1/VLOOKUP($B194,'Justerad allokering kvv'!$B$1:$AG$700,MATCH(W$1,'Justerad allokering kvv'!$B$1:$AF$1,0),FALSE)),VLOOKUP($B194,'Allokerad kvv'!$B$2:$AV$700,MATCH(W$1,'Allokerad kvv'!$B$1:$AV$1,0),FALSE),VLOOKUP($B194,'Justerad allokering kvv'!$B$1:$AG$700,MATCH(W$1,'Justerad allokering kvv'!$B$1:$AF$1,0),FALSE)))</f>
        <v>0</v>
      </c>
      <c r="X194">
        <f>IF($B194=" ","",IF(ISERROR(1/VLOOKUP($B194,'Justerad allokering kvv'!$B$1:$AG$700,MATCH(X$1,'Justerad allokering kvv'!$B$1:$AF$1,0),FALSE)),VLOOKUP($B194,'Allokerad kvv'!$B$2:$AV$700,MATCH(X$1,'Allokerad kvv'!$B$1:$AV$1,0),FALSE),VLOOKUP($B194,'Justerad allokering kvv'!$B$1:$AG$700,MATCH(X$1,'Justerad allokering kvv'!$B$1:$AF$1,0),FALSE)))</f>
        <v>0</v>
      </c>
      <c r="Y194">
        <f>IF($B194=" ","",IF(ISERROR(1/VLOOKUP($B194,'Justerad allokering kvv'!$B$1:$AG$700,MATCH(Y$1,'Justerad allokering kvv'!$B$1:$AF$1,0),FALSE)),VLOOKUP($B194,'Allokerad kvv'!$B$2:$AV$700,MATCH(Y$1,'Allokerad kvv'!$B$1:$AV$1,0),FALSE),VLOOKUP($B194,'Justerad allokering kvv'!$B$1:$AG$700,MATCH(Y$1,'Justerad allokering kvv'!$B$1:$AF$1,0),FALSE)))</f>
        <v>0</v>
      </c>
      <c r="AB194">
        <f>IFERROR(VLOOKUP($B194,Kraftvärmeprod!$B$1:$AO$424,MATCH("Tillförd energi från rökgaskondensering (GWh)",Kraftvärmeprod!$B$1:$AG$1,0),FALSE)/1,0)</f>
        <v>0</v>
      </c>
      <c r="AE194" s="122">
        <f t="shared" si="8"/>
        <v>166.26562999999999</v>
      </c>
      <c r="AG194">
        <f t="shared" si="9"/>
        <v>161.73316999999997</v>
      </c>
      <c r="AH194">
        <f t="shared" si="10"/>
        <v>161.73316999999997</v>
      </c>
      <c r="AI194">
        <f>IF(AH194=0,"",AH194/VLOOKUP(B194,Kraftvärmeprod!$B$1:$BC$480,MATCH("Summa tillförd energi exklusive rökgaskondensering",Kraftvärmeprod!$B$1:$BC$1,0),FALSE))</f>
        <v>0.75540948155067711</v>
      </c>
      <c r="AK194">
        <f t="shared" si="11"/>
        <v>13.327299999999999</v>
      </c>
    </row>
    <row r="195" spans="1:37" x14ac:dyDescent="0.25">
      <c r="A195" s="2" t="s">
        <v>310</v>
      </c>
      <c r="B195" s="2" t="s">
        <v>311</v>
      </c>
      <c r="C195">
        <f>IF($B195=" ","",IF(ISERROR(1/VLOOKUP($B195,'Justerad allokering kvv'!$B$1:$AG$700,MATCH(C$1,'Justerad allokering kvv'!$B$1:$AF$1,0),FALSE)),VLOOKUP($B195,'Allokerad kvv'!$B$2:$AV$700,MATCH(C$1,'Allokerad kvv'!$B$1:$AV$1,0),FALSE),VLOOKUP($B195,'Justerad allokering kvv'!$B$1:$AG$700,MATCH(C$1,'Justerad allokering kvv'!$B$1:$AF$1,0),FALSE)))</f>
        <v>0</v>
      </c>
      <c r="D195">
        <f>IF($B195=" ","",IF(ISERROR(1/VLOOKUP($B195,'Justerad allokering kvv'!$B$1:$AG$700,MATCH(D$1,'Justerad allokering kvv'!$B$1:$AF$1,0),FALSE)),VLOOKUP($B195,'Allokerad kvv'!$B$2:$AV$700,MATCH(D$1,'Allokerad kvv'!$B$1:$AV$1,0),FALSE),VLOOKUP($B195,'Justerad allokering kvv'!$B$1:$AG$700,MATCH(D$1,'Justerad allokering kvv'!$B$1:$AF$1,0),FALSE)))</f>
        <v>0</v>
      </c>
      <c r="E195">
        <f>IF($B195=" ","",IF(ISERROR(1/VLOOKUP($B195,'Justerad allokering kvv'!$B$1:$AG$700,MATCH(E$1,'Justerad allokering kvv'!$B$1:$AF$1,0),FALSE)),VLOOKUP($B195,'Allokerad kvv'!$B$2:$AV$700,MATCH(E$1,'Allokerad kvv'!$B$1:$AV$1,0),FALSE),VLOOKUP($B195,'Justerad allokering kvv'!$B$1:$AG$700,MATCH(E$1,'Justerad allokering kvv'!$B$1:$AF$1,0),FALSE)))</f>
        <v>0</v>
      </c>
      <c r="F195">
        <f>IF($B195=" ","",IF(ISERROR(1/VLOOKUP($B195,'Justerad allokering kvv'!$B$1:$AG$700,MATCH(F$1,'Justerad allokering kvv'!$B$1:$AF$1,0),FALSE)),VLOOKUP($B195,'Allokerad kvv'!$B$2:$AV$700,MATCH(F$1,'Allokerad kvv'!$B$1:$AV$1,0),FALSE),VLOOKUP($B195,'Justerad allokering kvv'!$B$1:$AG$700,MATCH(F$1,'Justerad allokering kvv'!$B$1:$AF$1,0),FALSE)))</f>
        <v>0</v>
      </c>
      <c r="G195">
        <f>IF($B195=" ","",IF(ISERROR(1/VLOOKUP($B195,'Justerad allokering kvv'!$B$1:$AG$700,MATCH(G$1,'Justerad allokering kvv'!$B$1:$AF$1,0),FALSE)),VLOOKUP($B195,'Allokerad kvv'!$B$2:$AV$700,MATCH(G$1,'Allokerad kvv'!$B$1:$AV$1,0),FALSE),VLOOKUP($B195,'Justerad allokering kvv'!$B$1:$AG$700,MATCH(G$1,'Justerad allokering kvv'!$B$1:$AF$1,0),FALSE)))</f>
        <v>0</v>
      </c>
      <c r="H195">
        <f>IF($B195=" ","",IF(ISERROR(1/VLOOKUP($B195,'Justerad allokering kvv'!$B$1:$AG$700,MATCH(H$1,'Justerad allokering kvv'!$B$1:$AF$1,0),FALSE)),VLOOKUP($B195,'Allokerad kvv'!$B$2:$AV$700,MATCH(H$1,'Allokerad kvv'!$B$1:$AV$1,0),FALSE),VLOOKUP($B195,'Justerad allokering kvv'!$B$1:$AG$700,MATCH(H$1,'Justerad allokering kvv'!$B$1:$AF$1,0),FALSE)))</f>
        <v>0</v>
      </c>
      <c r="I195">
        <f>IF($B195=" ","",IF(ISERROR(1/VLOOKUP($B195,'Justerad allokering kvv'!$B$1:$AG$700,MATCH(I$1,'Justerad allokering kvv'!$B$1:$AF$1,0),FALSE)),VLOOKUP($B195,'Allokerad kvv'!$B$2:$AV$700,MATCH(I$1,'Allokerad kvv'!$B$1:$AV$1,0),FALSE),VLOOKUP($B195,'Justerad allokering kvv'!$B$1:$AG$700,MATCH(I$1,'Justerad allokering kvv'!$B$1:$AF$1,0),FALSE)))</f>
        <v>0</v>
      </c>
      <c r="J195">
        <f>IF($B195=" ","",IF(ISERROR(1/VLOOKUP($B195,'Justerad allokering kvv'!$B$1:$AG$700,MATCH(J$1,'Justerad allokering kvv'!$B$1:$AF$1,0),FALSE)),VLOOKUP($B195,'Allokerad kvv'!$B$2:$AV$700,MATCH(J$1,'Allokerad kvv'!$B$1:$AV$1,0),FALSE),VLOOKUP($B195,'Justerad allokering kvv'!$B$1:$AG$700,MATCH(J$1,'Justerad allokering kvv'!$B$1:$AF$1,0),FALSE)))</f>
        <v>0</v>
      </c>
      <c r="K195">
        <f>IF($B195=" ","",IF(ISERROR(1/VLOOKUP($B195,'Justerad allokering kvv'!$B$1:$AG$700,MATCH(K$1,'Justerad allokering kvv'!$B$1:$AF$1,0),FALSE)),VLOOKUP($B195,'Allokerad kvv'!$B$2:$AV$700,MATCH(K$1,'Allokerad kvv'!$B$1:$AV$1,0),FALSE),VLOOKUP($B195,'Justerad allokering kvv'!$B$1:$AG$700,MATCH(K$1,'Justerad allokering kvv'!$B$1:$AF$1,0),FALSE)))</f>
        <v>0</v>
      </c>
      <c r="L195">
        <f>IF($B195=" ","",IF(ISERROR(1/VLOOKUP($B195,'Justerad allokering kvv'!$B$1:$AG$700,MATCH(L$1,'Justerad allokering kvv'!$B$1:$AF$1,0),FALSE)),VLOOKUP($B195,'Allokerad kvv'!$B$2:$AV$700,MATCH(L$1,'Allokerad kvv'!$B$1:$AV$1,0),FALSE),VLOOKUP($B195,'Justerad allokering kvv'!$B$1:$AG$700,MATCH(L$1,'Justerad allokering kvv'!$B$1:$AF$1,0),FALSE)))</f>
        <v>0</v>
      </c>
      <c r="M195">
        <f>IF($B195=" ","",IF(ISERROR(1/VLOOKUP($B195,'Justerad allokering kvv'!$B$1:$AG$700,MATCH(M$1,'Justerad allokering kvv'!$B$1:$AF$1,0),FALSE)),VLOOKUP($B195,'Allokerad kvv'!$B$2:$AV$700,MATCH(M$1,'Allokerad kvv'!$B$1:$AV$1,0),FALSE),VLOOKUP($B195,'Justerad allokering kvv'!$B$1:$AG$700,MATCH(M$1,'Justerad allokering kvv'!$B$1:$AF$1,0),FALSE)))</f>
        <v>0</v>
      </c>
      <c r="N195">
        <f>IF($B195=" ","",IF(ISERROR(1/VLOOKUP($B195,'Justerad allokering kvv'!$B$1:$AG$700,MATCH(N$1,'Justerad allokering kvv'!$B$1:$AF$1,0),FALSE)),VLOOKUP($B195,'Allokerad kvv'!$B$2:$AV$700,MATCH(N$1,'Allokerad kvv'!$B$1:$AV$1,0),FALSE),VLOOKUP($B195,'Justerad allokering kvv'!$B$1:$AG$700,MATCH(N$1,'Justerad allokering kvv'!$B$1:$AF$1,0),FALSE)))</f>
        <v>0</v>
      </c>
      <c r="O195">
        <f>IF($B195=" ","",IF(ISERROR(1/VLOOKUP($B195,'Justerad allokering kvv'!$B$1:$AG$700,MATCH(O$1,'Justerad allokering kvv'!$B$1:$AF$1,0),FALSE)),VLOOKUP($B195,'Allokerad kvv'!$B$2:$AV$700,MATCH(O$1,'Allokerad kvv'!$B$1:$AV$1,0),FALSE),VLOOKUP($B195,'Justerad allokering kvv'!$B$1:$AG$700,MATCH(O$1,'Justerad allokering kvv'!$B$1:$AF$1,0),FALSE)))</f>
        <v>0</v>
      </c>
      <c r="P195">
        <f>IF($B195=" ","",IF(ISERROR(1/VLOOKUP($B195,'Justerad allokering kvv'!$B$1:$AG$700,MATCH(P$1,'Justerad allokering kvv'!$B$1:$AF$1,0),FALSE)),VLOOKUP($B195,'Allokerad kvv'!$B$2:$AV$700,MATCH(P$1,'Allokerad kvv'!$B$1:$AV$1,0),FALSE),VLOOKUP($B195,'Justerad allokering kvv'!$B$1:$AG$700,MATCH(P$1,'Justerad allokering kvv'!$B$1:$AF$1,0),FALSE)))</f>
        <v>0</v>
      </c>
      <c r="Q195">
        <f>IF($B195=" ","",IF(ISERROR(1/VLOOKUP($B195,'Justerad allokering kvv'!$B$1:$AG$700,MATCH(Q$1,'Justerad allokering kvv'!$B$1:$AF$1,0),FALSE)),VLOOKUP($B195,'Allokerad kvv'!$B$2:$AV$700,MATCH(Q$1,'Allokerad kvv'!$B$1:$AV$1,0),FALSE),VLOOKUP($B195,'Justerad allokering kvv'!$B$1:$AG$700,MATCH(Q$1,'Justerad allokering kvv'!$B$1:$AF$1,0),FALSE)))</f>
        <v>0</v>
      </c>
      <c r="R195">
        <f>IF($B195=" ","",IF(ISERROR(1/VLOOKUP($B195,'Justerad allokering kvv'!$B$1:$AG$700,MATCH(R$1,'Justerad allokering kvv'!$B$1:$AF$1,0),FALSE)),VLOOKUP($B195,'Allokerad kvv'!$B$2:$AV$700,MATCH(R$1,'Allokerad kvv'!$B$1:$AV$1,0),FALSE),VLOOKUP($B195,'Justerad allokering kvv'!$B$1:$AG$700,MATCH(R$1,'Justerad allokering kvv'!$B$1:$AF$1,0),FALSE)))</f>
        <v>0</v>
      </c>
      <c r="S195">
        <f>IF($B195=" ","",IF(ISERROR(1/VLOOKUP($B195,'Justerad allokering kvv'!$B$1:$AG$700,MATCH(S$1,'Justerad allokering kvv'!$B$1:$AF$1,0),FALSE)),VLOOKUP($B195,'Allokerad kvv'!$B$2:$AV$700,MATCH(S$1,'Allokerad kvv'!$B$1:$AV$1,0),FALSE),VLOOKUP($B195,'Justerad allokering kvv'!$B$1:$AG$700,MATCH(S$1,'Justerad allokering kvv'!$B$1:$AF$1,0),FALSE)))</f>
        <v>0</v>
      </c>
      <c r="T195">
        <f>IF($B195=" ","",IF(ISERROR(1/VLOOKUP($B195,'Justerad allokering kvv'!$B$1:$AG$700,MATCH(T$1,'Justerad allokering kvv'!$B$1:$AF$1,0),FALSE)),VLOOKUP($B195,'Allokerad kvv'!$B$2:$AV$700,MATCH(T$1,'Allokerad kvv'!$B$1:$AV$1,0),FALSE),VLOOKUP($B195,'Justerad allokering kvv'!$B$1:$AG$700,MATCH(T$1,'Justerad allokering kvv'!$B$1:$AF$1,0),FALSE)))</f>
        <v>0</v>
      </c>
      <c r="U195">
        <f>IF($B195=" ","",IF(ISERROR(1/VLOOKUP($B195,'Justerad allokering kvv'!$B$1:$AG$700,MATCH(U$1,'Justerad allokering kvv'!$B$1:$AF$1,0),FALSE)),VLOOKUP($B195,'Allokerad kvv'!$B$2:$AV$700,MATCH(U$1,'Allokerad kvv'!$B$1:$AV$1,0),FALSE),VLOOKUP($B195,'Justerad allokering kvv'!$B$1:$AG$700,MATCH(U$1,'Justerad allokering kvv'!$B$1:$AF$1,0),FALSE)))</f>
        <v>0</v>
      </c>
      <c r="V195">
        <f>IF($B195=" ","",IF(ISERROR(1/VLOOKUP($B195,'Justerad allokering kvv'!$B$1:$AG$700,MATCH(V$1,'Justerad allokering kvv'!$B$1:$AF$1,0),FALSE)),VLOOKUP($B195,'Allokerad kvv'!$B$2:$AV$700,MATCH(V$1,'Allokerad kvv'!$B$1:$AV$1,0),FALSE),VLOOKUP($B195,'Justerad allokering kvv'!$B$1:$AG$700,MATCH(V$1,'Justerad allokering kvv'!$B$1:$AF$1,0),FALSE)))</f>
        <v>0</v>
      </c>
      <c r="W195">
        <f>IF($B195=" ","",IF(ISERROR(1/VLOOKUP($B195,'Justerad allokering kvv'!$B$1:$AG$700,MATCH(W$1,'Justerad allokering kvv'!$B$1:$AF$1,0),FALSE)),VLOOKUP($B195,'Allokerad kvv'!$B$2:$AV$700,MATCH(W$1,'Allokerad kvv'!$B$1:$AV$1,0),FALSE),VLOOKUP($B195,'Justerad allokering kvv'!$B$1:$AG$700,MATCH(W$1,'Justerad allokering kvv'!$B$1:$AF$1,0),FALSE)))</f>
        <v>0</v>
      </c>
      <c r="X195">
        <f>IF($B195=" ","",IF(ISERROR(1/VLOOKUP($B195,'Justerad allokering kvv'!$B$1:$AG$700,MATCH(X$1,'Justerad allokering kvv'!$B$1:$AF$1,0),FALSE)),VLOOKUP($B195,'Allokerad kvv'!$B$2:$AV$700,MATCH(X$1,'Allokerad kvv'!$B$1:$AV$1,0),FALSE),VLOOKUP($B195,'Justerad allokering kvv'!$B$1:$AG$700,MATCH(X$1,'Justerad allokering kvv'!$B$1:$AF$1,0),FALSE)))</f>
        <v>0</v>
      </c>
      <c r="Y195">
        <f>IF($B195=" ","",IF(ISERROR(1/VLOOKUP($B195,'Justerad allokering kvv'!$B$1:$AG$700,MATCH(Y$1,'Justerad allokering kvv'!$B$1:$AF$1,0),FALSE)),VLOOKUP($B195,'Allokerad kvv'!$B$2:$AV$700,MATCH(Y$1,'Allokerad kvv'!$B$1:$AV$1,0),FALSE),VLOOKUP($B195,'Justerad allokering kvv'!$B$1:$AG$700,MATCH(Y$1,'Justerad allokering kvv'!$B$1:$AF$1,0),FALSE)))</f>
        <v>0</v>
      </c>
      <c r="AB195">
        <f>IFERROR(VLOOKUP($B195,Kraftvärmeprod!$B$1:$AO$424,MATCH("Tillförd energi från rökgaskondensering (GWh)",Kraftvärmeprod!$B$1:$AG$1,0),FALSE)/1,0)</f>
        <v>0</v>
      </c>
      <c r="AE195" s="122">
        <f t="shared" ref="AE195:AE258" si="12">SUM(C195:AB195)</f>
        <v>0</v>
      </c>
      <c r="AG195">
        <f t="shared" ref="AG195:AG258" si="13">AE195-R195</f>
        <v>0</v>
      </c>
      <c r="AH195">
        <f t="shared" ref="AH195:AH258" si="14">AG195-AB195</f>
        <v>0</v>
      </c>
      <c r="AI195" t="str">
        <f>IF(AH195=0,"",AH195/VLOOKUP(B195,Kraftvärmeprod!$B$1:$BC$480,MATCH("Summa tillförd energi exklusive rökgaskondensering",Kraftvärmeprod!$B$1:$BC$1,0),FALSE))</f>
        <v/>
      </c>
      <c r="AK195">
        <f t="shared" ref="AK195:AK258" si="15">E195+F195+J195+M195+N195+P195+S195+T195+U195+V195+X195+Y195+L195</f>
        <v>0</v>
      </c>
    </row>
    <row r="196" spans="1:37" x14ac:dyDescent="0.25">
      <c r="A196" s="2" t="s">
        <v>310</v>
      </c>
      <c r="B196" s="2" t="s">
        <v>312</v>
      </c>
      <c r="C196">
        <f>IF($B196=" ","",IF(ISERROR(1/VLOOKUP($B196,'Justerad allokering kvv'!$B$1:$AG$700,MATCH(C$1,'Justerad allokering kvv'!$B$1:$AF$1,0),FALSE)),VLOOKUP($B196,'Allokerad kvv'!$B$2:$AV$700,MATCH(C$1,'Allokerad kvv'!$B$1:$AV$1,0),FALSE),VLOOKUP($B196,'Justerad allokering kvv'!$B$1:$AG$700,MATCH(C$1,'Justerad allokering kvv'!$B$1:$AF$1,0),FALSE)))</f>
        <v>0</v>
      </c>
      <c r="D196">
        <f>IF($B196=" ","",IF(ISERROR(1/VLOOKUP($B196,'Justerad allokering kvv'!$B$1:$AG$700,MATCH(D$1,'Justerad allokering kvv'!$B$1:$AF$1,0),FALSE)),VLOOKUP($B196,'Allokerad kvv'!$B$2:$AV$700,MATCH(D$1,'Allokerad kvv'!$B$1:$AV$1,0),FALSE),VLOOKUP($B196,'Justerad allokering kvv'!$B$1:$AG$700,MATCH(D$1,'Justerad allokering kvv'!$B$1:$AF$1,0),FALSE)))</f>
        <v>0</v>
      </c>
      <c r="E196">
        <f>IF($B196=" ","",IF(ISERROR(1/VLOOKUP($B196,'Justerad allokering kvv'!$B$1:$AG$700,MATCH(E$1,'Justerad allokering kvv'!$B$1:$AF$1,0),FALSE)),VLOOKUP($B196,'Allokerad kvv'!$B$2:$AV$700,MATCH(E$1,'Allokerad kvv'!$B$1:$AV$1,0),FALSE),VLOOKUP($B196,'Justerad allokering kvv'!$B$1:$AG$700,MATCH(E$1,'Justerad allokering kvv'!$B$1:$AF$1,0),FALSE)))</f>
        <v>0</v>
      </c>
      <c r="F196">
        <f>IF($B196=" ","",IF(ISERROR(1/VLOOKUP($B196,'Justerad allokering kvv'!$B$1:$AG$700,MATCH(F$1,'Justerad allokering kvv'!$B$1:$AF$1,0),FALSE)),VLOOKUP($B196,'Allokerad kvv'!$B$2:$AV$700,MATCH(F$1,'Allokerad kvv'!$B$1:$AV$1,0),FALSE),VLOOKUP($B196,'Justerad allokering kvv'!$B$1:$AG$700,MATCH(F$1,'Justerad allokering kvv'!$B$1:$AF$1,0),FALSE)))</f>
        <v>0</v>
      </c>
      <c r="G196">
        <f>IF($B196=" ","",IF(ISERROR(1/VLOOKUP($B196,'Justerad allokering kvv'!$B$1:$AG$700,MATCH(G$1,'Justerad allokering kvv'!$B$1:$AF$1,0),FALSE)),VLOOKUP($B196,'Allokerad kvv'!$B$2:$AV$700,MATCH(G$1,'Allokerad kvv'!$B$1:$AV$1,0),FALSE),VLOOKUP($B196,'Justerad allokering kvv'!$B$1:$AG$700,MATCH(G$1,'Justerad allokering kvv'!$B$1:$AF$1,0),FALSE)))</f>
        <v>0</v>
      </c>
      <c r="H196">
        <f>IF($B196=" ","",IF(ISERROR(1/VLOOKUP($B196,'Justerad allokering kvv'!$B$1:$AG$700,MATCH(H$1,'Justerad allokering kvv'!$B$1:$AF$1,0),FALSE)),VLOOKUP($B196,'Allokerad kvv'!$B$2:$AV$700,MATCH(H$1,'Allokerad kvv'!$B$1:$AV$1,0),FALSE),VLOOKUP($B196,'Justerad allokering kvv'!$B$1:$AG$700,MATCH(H$1,'Justerad allokering kvv'!$B$1:$AF$1,0),FALSE)))</f>
        <v>0</v>
      </c>
      <c r="I196">
        <f>IF($B196=" ","",IF(ISERROR(1/VLOOKUP($B196,'Justerad allokering kvv'!$B$1:$AG$700,MATCH(I$1,'Justerad allokering kvv'!$B$1:$AF$1,0),FALSE)),VLOOKUP($B196,'Allokerad kvv'!$B$2:$AV$700,MATCH(I$1,'Allokerad kvv'!$B$1:$AV$1,0),FALSE),VLOOKUP($B196,'Justerad allokering kvv'!$B$1:$AG$700,MATCH(I$1,'Justerad allokering kvv'!$B$1:$AF$1,0),FALSE)))</f>
        <v>0</v>
      </c>
      <c r="J196">
        <f>IF($B196=" ","",IF(ISERROR(1/VLOOKUP($B196,'Justerad allokering kvv'!$B$1:$AG$700,MATCH(J$1,'Justerad allokering kvv'!$B$1:$AF$1,0),FALSE)),VLOOKUP($B196,'Allokerad kvv'!$B$2:$AV$700,MATCH(J$1,'Allokerad kvv'!$B$1:$AV$1,0),FALSE),VLOOKUP($B196,'Justerad allokering kvv'!$B$1:$AG$700,MATCH(J$1,'Justerad allokering kvv'!$B$1:$AF$1,0),FALSE)))</f>
        <v>0</v>
      </c>
      <c r="K196">
        <f>IF($B196=" ","",IF(ISERROR(1/VLOOKUP($B196,'Justerad allokering kvv'!$B$1:$AG$700,MATCH(K$1,'Justerad allokering kvv'!$B$1:$AF$1,0),FALSE)),VLOOKUP($B196,'Allokerad kvv'!$B$2:$AV$700,MATCH(K$1,'Allokerad kvv'!$B$1:$AV$1,0),FALSE),VLOOKUP($B196,'Justerad allokering kvv'!$B$1:$AG$700,MATCH(K$1,'Justerad allokering kvv'!$B$1:$AF$1,0),FALSE)))</f>
        <v>0</v>
      </c>
      <c r="L196">
        <f>IF($B196=" ","",IF(ISERROR(1/VLOOKUP($B196,'Justerad allokering kvv'!$B$1:$AG$700,MATCH(L$1,'Justerad allokering kvv'!$B$1:$AF$1,0),FALSE)),VLOOKUP($B196,'Allokerad kvv'!$B$2:$AV$700,MATCH(L$1,'Allokerad kvv'!$B$1:$AV$1,0),FALSE),VLOOKUP($B196,'Justerad allokering kvv'!$B$1:$AG$700,MATCH(L$1,'Justerad allokering kvv'!$B$1:$AF$1,0),FALSE)))</f>
        <v>0</v>
      </c>
      <c r="M196">
        <f>IF($B196=" ","",IF(ISERROR(1/VLOOKUP($B196,'Justerad allokering kvv'!$B$1:$AG$700,MATCH(M$1,'Justerad allokering kvv'!$B$1:$AF$1,0),FALSE)),VLOOKUP($B196,'Allokerad kvv'!$B$2:$AV$700,MATCH(M$1,'Allokerad kvv'!$B$1:$AV$1,0),FALSE),VLOOKUP($B196,'Justerad allokering kvv'!$B$1:$AG$700,MATCH(M$1,'Justerad allokering kvv'!$B$1:$AF$1,0),FALSE)))</f>
        <v>0</v>
      </c>
      <c r="N196">
        <f>IF($B196=" ","",IF(ISERROR(1/VLOOKUP($B196,'Justerad allokering kvv'!$B$1:$AG$700,MATCH(N$1,'Justerad allokering kvv'!$B$1:$AF$1,0),FALSE)),VLOOKUP($B196,'Allokerad kvv'!$B$2:$AV$700,MATCH(N$1,'Allokerad kvv'!$B$1:$AV$1,0),FALSE),VLOOKUP($B196,'Justerad allokering kvv'!$B$1:$AG$700,MATCH(N$1,'Justerad allokering kvv'!$B$1:$AF$1,0),FALSE)))</f>
        <v>0</v>
      </c>
      <c r="O196">
        <f>IF($B196=" ","",IF(ISERROR(1/VLOOKUP($B196,'Justerad allokering kvv'!$B$1:$AG$700,MATCH(O$1,'Justerad allokering kvv'!$B$1:$AF$1,0),FALSE)),VLOOKUP($B196,'Allokerad kvv'!$B$2:$AV$700,MATCH(O$1,'Allokerad kvv'!$B$1:$AV$1,0),FALSE),VLOOKUP($B196,'Justerad allokering kvv'!$B$1:$AG$700,MATCH(O$1,'Justerad allokering kvv'!$B$1:$AF$1,0),FALSE)))</f>
        <v>0</v>
      </c>
      <c r="P196">
        <f>IF($B196=" ","",IF(ISERROR(1/VLOOKUP($B196,'Justerad allokering kvv'!$B$1:$AG$700,MATCH(P$1,'Justerad allokering kvv'!$B$1:$AF$1,0),FALSE)),VLOOKUP($B196,'Allokerad kvv'!$B$2:$AV$700,MATCH(P$1,'Allokerad kvv'!$B$1:$AV$1,0),FALSE),VLOOKUP($B196,'Justerad allokering kvv'!$B$1:$AG$700,MATCH(P$1,'Justerad allokering kvv'!$B$1:$AF$1,0),FALSE)))</f>
        <v>0</v>
      </c>
      <c r="Q196">
        <f>IF($B196=" ","",IF(ISERROR(1/VLOOKUP($B196,'Justerad allokering kvv'!$B$1:$AG$700,MATCH(Q$1,'Justerad allokering kvv'!$B$1:$AF$1,0),FALSE)),VLOOKUP($B196,'Allokerad kvv'!$B$2:$AV$700,MATCH(Q$1,'Allokerad kvv'!$B$1:$AV$1,0),FALSE),VLOOKUP($B196,'Justerad allokering kvv'!$B$1:$AG$700,MATCH(Q$1,'Justerad allokering kvv'!$B$1:$AF$1,0),FALSE)))</f>
        <v>0</v>
      </c>
      <c r="R196">
        <f>IF($B196=" ","",IF(ISERROR(1/VLOOKUP($B196,'Justerad allokering kvv'!$B$1:$AG$700,MATCH(R$1,'Justerad allokering kvv'!$B$1:$AF$1,0),FALSE)),VLOOKUP($B196,'Allokerad kvv'!$B$2:$AV$700,MATCH(R$1,'Allokerad kvv'!$B$1:$AV$1,0),FALSE),VLOOKUP($B196,'Justerad allokering kvv'!$B$1:$AG$700,MATCH(R$1,'Justerad allokering kvv'!$B$1:$AF$1,0),FALSE)))</f>
        <v>0</v>
      </c>
      <c r="S196">
        <f>IF($B196=" ","",IF(ISERROR(1/VLOOKUP($B196,'Justerad allokering kvv'!$B$1:$AG$700,MATCH(S$1,'Justerad allokering kvv'!$B$1:$AF$1,0),FALSE)),VLOOKUP($B196,'Allokerad kvv'!$B$2:$AV$700,MATCH(S$1,'Allokerad kvv'!$B$1:$AV$1,0),FALSE),VLOOKUP($B196,'Justerad allokering kvv'!$B$1:$AG$700,MATCH(S$1,'Justerad allokering kvv'!$B$1:$AF$1,0),FALSE)))</f>
        <v>0</v>
      </c>
      <c r="T196">
        <f>IF($B196=" ","",IF(ISERROR(1/VLOOKUP($B196,'Justerad allokering kvv'!$B$1:$AG$700,MATCH(T$1,'Justerad allokering kvv'!$B$1:$AF$1,0),FALSE)),VLOOKUP($B196,'Allokerad kvv'!$B$2:$AV$700,MATCH(T$1,'Allokerad kvv'!$B$1:$AV$1,0),FALSE),VLOOKUP($B196,'Justerad allokering kvv'!$B$1:$AG$700,MATCH(T$1,'Justerad allokering kvv'!$B$1:$AF$1,0),FALSE)))</f>
        <v>0</v>
      </c>
      <c r="U196">
        <f>IF($B196=" ","",IF(ISERROR(1/VLOOKUP($B196,'Justerad allokering kvv'!$B$1:$AG$700,MATCH(U$1,'Justerad allokering kvv'!$B$1:$AF$1,0),FALSE)),VLOOKUP($B196,'Allokerad kvv'!$B$2:$AV$700,MATCH(U$1,'Allokerad kvv'!$B$1:$AV$1,0),FALSE),VLOOKUP($B196,'Justerad allokering kvv'!$B$1:$AG$700,MATCH(U$1,'Justerad allokering kvv'!$B$1:$AF$1,0),FALSE)))</f>
        <v>0</v>
      </c>
      <c r="V196">
        <f>IF($B196=" ","",IF(ISERROR(1/VLOOKUP($B196,'Justerad allokering kvv'!$B$1:$AG$700,MATCH(V$1,'Justerad allokering kvv'!$B$1:$AF$1,0),FALSE)),VLOOKUP($B196,'Allokerad kvv'!$B$2:$AV$700,MATCH(V$1,'Allokerad kvv'!$B$1:$AV$1,0),FALSE),VLOOKUP($B196,'Justerad allokering kvv'!$B$1:$AG$700,MATCH(V$1,'Justerad allokering kvv'!$B$1:$AF$1,0),FALSE)))</f>
        <v>0</v>
      </c>
      <c r="W196">
        <f>IF($B196=" ","",IF(ISERROR(1/VLOOKUP($B196,'Justerad allokering kvv'!$B$1:$AG$700,MATCH(W$1,'Justerad allokering kvv'!$B$1:$AF$1,0),FALSE)),VLOOKUP($B196,'Allokerad kvv'!$B$2:$AV$700,MATCH(W$1,'Allokerad kvv'!$B$1:$AV$1,0),FALSE),VLOOKUP($B196,'Justerad allokering kvv'!$B$1:$AG$700,MATCH(W$1,'Justerad allokering kvv'!$B$1:$AF$1,0),FALSE)))</f>
        <v>0</v>
      </c>
      <c r="X196">
        <f>IF($B196=" ","",IF(ISERROR(1/VLOOKUP($B196,'Justerad allokering kvv'!$B$1:$AG$700,MATCH(X$1,'Justerad allokering kvv'!$B$1:$AF$1,0),FALSE)),VLOOKUP($B196,'Allokerad kvv'!$B$2:$AV$700,MATCH(X$1,'Allokerad kvv'!$B$1:$AV$1,0),FALSE),VLOOKUP($B196,'Justerad allokering kvv'!$B$1:$AG$700,MATCH(X$1,'Justerad allokering kvv'!$B$1:$AF$1,0),FALSE)))</f>
        <v>0</v>
      </c>
      <c r="Y196">
        <f>IF($B196=" ","",IF(ISERROR(1/VLOOKUP($B196,'Justerad allokering kvv'!$B$1:$AG$700,MATCH(Y$1,'Justerad allokering kvv'!$B$1:$AF$1,0),FALSE)),VLOOKUP($B196,'Allokerad kvv'!$B$2:$AV$700,MATCH(Y$1,'Allokerad kvv'!$B$1:$AV$1,0),FALSE),VLOOKUP($B196,'Justerad allokering kvv'!$B$1:$AG$700,MATCH(Y$1,'Justerad allokering kvv'!$B$1:$AF$1,0),FALSE)))</f>
        <v>0</v>
      </c>
      <c r="AB196">
        <f>IFERROR(VLOOKUP($B196,Kraftvärmeprod!$B$1:$AO$424,MATCH("Tillförd energi från rökgaskondensering (GWh)",Kraftvärmeprod!$B$1:$AG$1,0),FALSE)/1,0)</f>
        <v>0</v>
      </c>
      <c r="AE196" s="122">
        <f t="shared" si="12"/>
        <v>0</v>
      </c>
      <c r="AG196">
        <f t="shared" si="13"/>
        <v>0</v>
      </c>
      <c r="AH196">
        <f t="shared" si="14"/>
        <v>0</v>
      </c>
      <c r="AI196" t="str">
        <f>IF(AH196=0,"",AH196/VLOOKUP(B196,Kraftvärmeprod!$B$1:$BC$480,MATCH("Summa tillförd energi exklusive rökgaskondensering",Kraftvärmeprod!$B$1:$BC$1,0),FALSE))</f>
        <v/>
      </c>
      <c r="AK196">
        <f t="shared" si="15"/>
        <v>0</v>
      </c>
    </row>
    <row r="197" spans="1:37" x14ac:dyDescent="0.25">
      <c r="A197" s="2" t="s">
        <v>310</v>
      </c>
      <c r="B197" s="2" t="s">
        <v>313</v>
      </c>
      <c r="C197">
        <f>IF($B197=" ","",IF(ISERROR(1/VLOOKUP($B197,'Justerad allokering kvv'!$B$1:$AG$700,MATCH(C$1,'Justerad allokering kvv'!$B$1:$AF$1,0),FALSE)),VLOOKUP($B197,'Allokerad kvv'!$B$2:$AV$700,MATCH(C$1,'Allokerad kvv'!$B$1:$AV$1,0),FALSE),VLOOKUP($B197,'Justerad allokering kvv'!$B$1:$AG$700,MATCH(C$1,'Justerad allokering kvv'!$B$1:$AF$1,0),FALSE)))</f>
        <v>0</v>
      </c>
      <c r="D197">
        <f>IF($B197=" ","",IF(ISERROR(1/VLOOKUP($B197,'Justerad allokering kvv'!$B$1:$AG$700,MATCH(D$1,'Justerad allokering kvv'!$B$1:$AF$1,0),FALSE)),VLOOKUP($B197,'Allokerad kvv'!$B$2:$AV$700,MATCH(D$1,'Allokerad kvv'!$B$1:$AV$1,0),FALSE),VLOOKUP($B197,'Justerad allokering kvv'!$B$1:$AG$700,MATCH(D$1,'Justerad allokering kvv'!$B$1:$AF$1,0),FALSE)))</f>
        <v>0</v>
      </c>
      <c r="E197">
        <f>IF($B197=" ","",IF(ISERROR(1/VLOOKUP($B197,'Justerad allokering kvv'!$B$1:$AG$700,MATCH(E$1,'Justerad allokering kvv'!$B$1:$AF$1,0),FALSE)),VLOOKUP($B197,'Allokerad kvv'!$B$2:$AV$700,MATCH(E$1,'Allokerad kvv'!$B$1:$AV$1,0),FALSE),VLOOKUP($B197,'Justerad allokering kvv'!$B$1:$AG$700,MATCH(E$1,'Justerad allokering kvv'!$B$1:$AF$1,0),FALSE)))</f>
        <v>0</v>
      </c>
      <c r="F197">
        <f>IF($B197=" ","",IF(ISERROR(1/VLOOKUP($B197,'Justerad allokering kvv'!$B$1:$AG$700,MATCH(F$1,'Justerad allokering kvv'!$B$1:$AF$1,0),FALSE)),VLOOKUP($B197,'Allokerad kvv'!$B$2:$AV$700,MATCH(F$1,'Allokerad kvv'!$B$1:$AV$1,0),FALSE),VLOOKUP($B197,'Justerad allokering kvv'!$B$1:$AG$700,MATCH(F$1,'Justerad allokering kvv'!$B$1:$AF$1,0),FALSE)))</f>
        <v>0</v>
      </c>
      <c r="G197">
        <f>IF($B197=" ","",IF(ISERROR(1/VLOOKUP($B197,'Justerad allokering kvv'!$B$1:$AG$700,MATCH(G$1,'Justerad allokering kvv'!$B$1:$AF$1,0),FALSE)),VLOOKUP($B197,'Allokerad kvv'!$B$2:$AV$700,MATCH(G$1,'Allokerad kvv'!$B$1:$AV$1,0),FALSE),VLOOKUP($B197,'Justerad allokering kvv'!$B$1:$AG$700,MATCH(G$1,'Justerad allokering kvv'!$B$1:$AF$1,0),FALSE)))</f>
        <v>0</v>
      </c>
      <c r="H197">
        <f>IF($B197=" ","",IF(ISERROR(1/VLOOKUP($B197,'Justerad allokering kvv'!$B$1:$AG$700,MATCH(H$1,'Justerad allokering kvv'!$B$1:$AF$1,0),FALSE)),VLOOKUP($B197,'Allokerad kvv'!$B$2:$AV$700,MATCH(H$1,'Allokerad kvv'!$B$1:$AV$1,0),FALSE),VLOOKUP($B197,'Justerad allokering kvv'!$B$1:$AG$700,MATCH(H$1,'Justerad allokering kvv'!$B$1:$AF$1,0),FALSE)))</f>
        <v>0</v>
      </c>
      <c r="I197">
        <f>IF($B197=" ","",IF(ISERROR(1/VLOOKUP($B197,'Justerad allokering kvv'!$B$1:$AG$700,MATCH(I$1,'Justerad allokering kvv'!$B$1:$AF$1,0),FALSE)),VLOOKUP($B197,'Allokerad kvv'!$B$2:$AV$700,MATCH(I$1,'Allokerad kvv'!$B$1:$AV$1,0),FALSE),VLOOKUP($B197,'Justerad allokering kvv'!$B$1:$AG$700,MATCH(I$1,'Justerad allokering kvv'!$B$1:$AF$1,0),FALSE)))</f>
        <v>0</v>
      </c>
      <c r="J197">
        <f>IF($B197=" ","",IF(ISERROR(1/VLOOKUP($B197,'Justerad allokering kvv'!$B$1:$AG$700,MATCH(J$1,'Justerad allokering kvv'!$B$1:$AF$1,0),FALSE)),VLOOKUP($B197,'Allokerad kvv'!$B$2:$AV$700,MATCH(J$1,'Allokerad kvv'!$B$1:$AV$1,0),FALSE),VLOOKUP($B197,'Justerad allokering kvv'!$B$1:$AG$700,MATCH(J$1,'Justerad allokering kvv'!$B$1:$AF$1,0),FALSE)))</f>
        <v>0</v>
      </c>
      <c r="K197">
        <f>IF($B197=" ","",IF(ISERROR(1/VLOOKUP($B197,'Justerad allokering kvv'!$B$1:$AG$700,MATCH(K$1,'Justerad allokering kvv'!$B$1:$AF$1,0),FALSE)),VLOOKUP($B197,'Allokerad kvv'!$B$2:$AV$700,MATCH(K$1,'Allokerad kvv'!$B$1:$AV$1,0),FALSE),VLOOKUP($B197,'Justerad allokering kvv'!$B$1:$AG$700,MATCH(K$1,'Justerad allokering kvv'!$B$1:$AF$1,0),FALSE)))</f>
        <v>0</v>
      </c>
      <c r="L197">
        <f>IF($B197=" ","",IF(ISERROR(1/VLOOKUP($B197,'Justerad allokering kvv'!$B$1:$AG$700,MATCH(L$1,'Justerad allokering kvv'!$B$1:$AF$1,0),FALSE)),VLOOKUP($B197,'Allokerad kvv'!$B$2:$AV$700,MATCH(L$1,'Allokerad kvv'!$B$1:$AV$1,0),FALSE),VLOOKUP($B197,'Justerad allokering kvv'!$B$1:$AG$700,MATCH(L$1,'Justerad allokering kvv'!$B$1:$AF$1,0),FALSE)))</f>
        <v>0</v>
      </c>
      <c r="M197">
        <f>IF($B197=" ","",IF(ISERROR(1/VLOOKUP($B197,'Justerad allokering kvv'!$B$1:$AG$700,MATCH(M$1,'Justerad allokering kvv'!$B$1:$AF$1,0),FALSE)),VLOOKUP($B197,'Allokerad kvv'!$B$2:$AV$700,MATCH(M$1,'Allokerad kvv'!$B$1:$AV$1,0),FALSE),VLOOKUP($B197,'Justerad allokering kvv'!$B$1:$AG$700,MATCH(M$1,'Justerad allokering kvv'!$B$1:$AF$1,0),FALSE)))</f>
        <v>0</v>
      </c>
      <c r="N197">
        <f>IF($B197=" ","",IF(ISERROR(1/VLOOKUP($B197,'Justerad allokering kvv'!$B$1:$AG$700,MATCH(N$1,'Justerad allokering kvv'!$B$1:$AF$1,0),FALSE)),VLOOKUP($B197,'Allokerad kvv'!$B$2:$AV$700,MATCH(N$1,'Allokerad kvv'!$B$1:$AV$1,0),FALSE),VLOOKUP($B197,'Justerad allokering kvv'!$B$1:$AG$700,MATCH(N$1,'Justerad allokering kvv'!$B$1:$AF$1,0),FALSE)))</f>
        <v>0</v>
      </c>
      <c r="O197">
        <f>IF($B197=" ","",IF(ISERROR(1/VLOOKUP($B197,'Justerad allokering kvv'!$B$1:$AG$700,MATCH(O$1,'Justerad allokering kvv'!$B$1:$AF$1,0),FALSE)),VLOOKUP($B197,'Allokerad kvv'!$B$2:$AV$700,MATCH(O$1,'Allokerad kvv'!$B$1:$AV$1,0),FALSE),VLOOKUP($B197,'Justerad allokering kvv'!$B$1:$AG$700,MATCH(O$1,'Justerad allokering kvv'!$B$1:$AF$1,0),FALSE)))</f>
        <v>0</v>
      </c>
      <c r="P197">
        <f>IF($B197=" ","",IF(ISERROR(1/VLOOKUP($B197,'Justerad allokering kvv'!$B$1:$AG$700,MATCH(P$1,'Justerad allokering kvv'!$B$1:$AF$1,0),FALSE)),VLOOKUP($B197,'Allokerad kvv'!$B$2:$AV$700,MATCH(P$1,'Allokerad kvv'!$B$1:$AV$1,0),FALSE),VLOOKUP($B197,'Justerad allokering kvv'!$B$1:$AG$700,MATCH(P$1,'Justerad allokering kvv'!$B$1:$AF$1,0),FALSE)))</f>
        <v>0</v>
      </c>
      <c r="Q197">
        <f>IF($B197=" ","",IF(ISERROR(1/VLOOKUP($B197,'Justerad allokering kvv'!$B$1:$AG$700,MATCH(Q$1,'Justerad allokering kvv'!$B$1:$AF$1,0),FALSE)),VLOOKUP($B197,'Allokerad kvv'!$B$2:$AV$700,MATCH(Q$1,'Allokerad kvv'!$B$1:$AV$1,0),FALSE),VLOOKUP($B197,'Justerad allokering kvv'!$B$1:$AG$700,MATCH(Q$1,'Justerad allokering kvv'!$B$1:$AF$1,0),FALSE)))</f>
        <v>0</v>
      </c>
      <c r="R197">
        <f>IF($B197=" ","",IF(ISERROR(1/VLOOKUP($B197,'Justerad allokering kvv'!$B$1:$AG$700,MATCH(R$1,'Justerad allokering kvv'!$B$1:$AF$1,0),FALSE)),VLOOKUP($B197,'Allokerad kvv'!$B$2:$AV$700,MATCH(R$1,'Allokerad kvv'!$B$1:$AV$1,0),FALSE),VLOOKUP($B197,'Justerad allokering kvv'!$B$1:$AG$700,MATCH(R$1,'Justerad allokering kvv'!$B$1:$AF$1,0),FALSE)))</f>
        <v>0</v>
      </c>
      <c r="S197">
        <f>IF($B197=" ","",IF(ISERROR(1/VLOOKUP($B197,'Justerad allokering kvv'!$B$1:$AG$700,MATCH(S$1,'Justerad allokering kvv'!$B$1:$AF$1,0),FALSE)),VLOOKUP($B197,'Allokerad kvv'!$B$2:$AV$700,MATCH(S$1,'Allokerad kvv'!$B$1:$AV$1,0),FALSE),VLOOKUP($B197,'Justerad allokering kvv'!$B$1:$AG$700,MATCH(S$1,'Justerad allokering kvv'!$B$1:$AF$1,0),FALSE)))</f>
        <v>0</v>
      </c>
      <c r="T197">
        <f>IF($B197=" ","",IF(ISERROR(1/VLOOKUP($B197,'Justerad allokering kvv'!$B$1:$AG$700,MATCH(T$1,'Justerad allokering kvv'!$B$1:$AF$1,0),FALSE)),VLOOKUP($B197,'Allokerad kvv'!$B$2:$AV$700,MATCH(T$1,'Allokerad kvv'!$B$1:$AV$1,0),FALSE),VLOOKUP($B197,'Justerad allokering kvv'!$B$1:$AG$700,MATCH(T$1,'Justerad allokering kvv'!$B$1:$AF$1,0),FALSE)))</f>
        <v>0</v>
      </c>
      <c r="U197">
        <f>IF($B197=" ","",IF(ISERROR(1/VLOOKUP($B197,'Justerad allokering kvv'!$B$1:$AG$700,MATCH(U$1,'Justerad allokering kvv'!$B$1:$AF$1,0),FALSE)),VLOOKUP($B197,'Allokerad kvv'!$B$2:$AV$700,MATCH(U$1,'Allokerad kvv'!$B$1:$AV$1,0),FALSE),VLOOKUP($B197,'Justerad allokering kvv'!$B$1:$AG$700,MATCH(U$1,'Justerad allokering kvv'!$B$1:$AF$1,0),FALSE)))</f>
        <v>0</v>
      </c>
      <c r="V197">
        <f>IF($B197=" ","",IF(ISERROR(1/VLOOKUP($B197,'Justerad allokering kvv'!$B$1:$AG$700,MATCH(V$1,'Justerad allokering kvv'!$B$1:$AF$1,0),FALSE)),VLOOKUP($B197,'Allokerad kvv'!$B$2:$AV$700,MATCH(V$1,'Allokerad kvv'!$B$1:$AV$1,0),FALSE),VLOOKUP($B197,'Justerad allokering kvv'!$B$1:$AG$700,MATCH(V$1,'Justerad allokering kvv'!$B$1:$AF$1,0),FALSE)))</f>
        <v>0</v>
      </c>
      <c r="W197">
        <f>IF($B197=" ","",IF(ISERROR(1/VLOOKUP($B197,'Justerad allokering kvv'!$B$1:$AG$700,MATCH(W$1,'Justerad allokering kvv'!$B$1:$AF$1,0),FALSE)),VLOOKUP($B197,'Allokerad kvv'!$B$2:$AV$700,MATCH(W$1,'Allokerad kvv'!$B$1:$AV$1,0),FALSE),VLOOKUP($B197,'Justerad allokering kvv'!$B$1:$AG$700,MATCH(W$1,'Justerad allokering kvv'!$B$1:$AF$1,0),FALSE)))</f>
        <v>0</v>
      </c>
      <c r="X197">
        <f>IF($B197=" ","",IF(ISERROR(1/VLOOKUP($B197,'Justerad allokering kvv'!$B$1:$AG$700,MATCH(X$1,'Justerad allokering kvv'!$B$1:$AF$1,0),FALSE)),VLOOKUP($B197,'Allokerad kvv'!$B$2:$AV$700,MATCH(X$1,'Allokerad kvv'!$B$1:$AV$1,0),FALSE),VLOOKUP($B197,'Justerad allokering kvv'!$B$1:$AG$700,MATCH(X$1,'Justerad allokering kvv'!$B$1:$AF$1,0),FALSE)))</f>
        <v>0</v>
      </c>
      <c r="Y197">
        <f>IF($B197=" ","",IF(ISERROR(1/VLOOKUP($B197,'Justerad allokering kvv'!$B$1:$AG$700,MATCH(Y$1,'Justerad allokering kvv'!$B$1:$AF$1,0),FALSE)),VLOOKUP($B197,'Allokerad kvv'!$B$2:$AV$700,MATCH(Y$1,'Allokerad kvv'!$B$1:$AV$1,0),FALSE),VLOOKUP($B197,'Justerad allokering kvv'!$B$1:$AG$700,MATCH(Y$1,'Justerad allokering kvv'!$B$1:$AF$1,0),FALSE)))</f>
        <v>0</v>
      </c>
      <c r="AB197">
        <f>IFERROR(VLOOKUP($B197,Kraftvärmeprod!$B$1:$AO$424,MATCH("Tillförd energi från rökgaskondensering (GWh)",Kraftvärmeprod!$B$1:$AG$1,0),FALSE)/1,0)</f>
        <v>0</v>
      </c>
      <c r="AE197" s="122">
        <f t="shared" si="12"/>
        <v>0</v>
      </c>
      <c r="AG197">
        <f t="shared" si="13"/>
        <v>0</v>
      </c>
      <c r="AH197">
        <f t="shared" si="14"/>
        <v>0</v>
      </c>
      <c r="AI197" t="str">
        <f>IF(AH197=0,"",AH197/VLOOKUP(B197,Kraftvärmeprod!$B$1:$BC$480,MATCH("Summa tillförd energi exklusive rökgaskondensering",Kraftvärmeprod!$B$1:$BC$1,0),FALSE))</f>
        <v/>
      </c>
      <c r="AK197">
        <f t="shared" si="15"/>
        <v>0</v>
      </c>
    </row>
    <row r="198" spans="1:37" x14ac:dyDescent="0.25">
      <c r="A198" s="2" t="s">
        <v>314</v>
      </c>
      <c r="B198" s="2" t="s">
        <v>315</v>
      </c>
      <c r="C198">
        <f>IF($B198=" ","",IF(ISERROR(1/VLOOKUP($B198,'Justerad allokering kvv'!$B$1:$AG$700,MATCH(C$1,'Justerad allokering kvv'!$B$1:$AF$1,0),FALSE)),VLOOKUP($B198,'Allokerad kvv'!$B$2:$AV$700,MATCH(C$1,'Allokerad kvv'!$B$1:$AV$1,0),FALSE),VLOOKUP($B198,'Justerad allokering kvv'!$B$1:$AG$700,MATCH(C$1,'Justerad allokering kvv'!$B$1:$AF$1,0),FALSE)))</f>
        <v>0</v>
      </c>
      <c r="D198">
        <f>IF($B198=" ","",IF(ISERROR(1/VLOOKUP($B198,'Justerad allokering kvv'!$B$1:$AG$700,MATCH(D$1,'Justerad allokering kvv'!$B$1:$AF$1,0),FALSE)),VLOOKUP($B198,'Allokerad kvv'!$B$2:$AV$700,MATCH(D$1,'Allokerad kvv'!$B$1:$AV$1,0),FALSE),VLOOKUP($B198,'Justerad allokering kvv'!$B$1:$AG$700,MATCH(D$1,'Justerad allokering kvv'!$B$1:$AF$1,0),FALSE)))</f>
        <v>0</v>
      </c>
      <c r="E198">
        <f>IF($B198=" ","",IF(ISERROR(1/VLOOKUP($B198,'Justerad allokering kvv'!$B$1:$AG$700,MATCH(E$1,'Justerad allokering kvv'!$B$1:$AF$1,0),FALSE)),VLOOKUP($B198,'Allokerad kvv'!$B$2:$AV$700,MATCH(E$1,'Allokerad kvv'!$B$1:$AV$1,0),FALSE),VLOOKUP($B198,'Justerad allokering kvv'!$B$1:$AG$700,MATCH(E$1,'Justerad allokering kvv'!$B$1:$AF$1,0),FALSE)))</f>
        <v>0</v>
      </c>
      <c r="F198">
        <f>IF($B198=" ","",IF(ISERROR(1/VLOOKUP($B198,'Justerad allokering kvv'!$B$1:$AG$700,MATCH(F$1,'Justerad allokering kvv'!$B$1:$AF$1,0),FALSE)),VLOOKUP($B198,'Allokerad kvv'!$B$2:$AV$700,MATCH(F$1,'Allokerad kvv'!$B$1:$AV$1,0),FALSE),VLOOKUP($B198,'Justerad allokering kvv'!$B$1:$AG$700,MATCH(F$1,'Justerad allokering kvv'!$B$1:$AF$1,0),FALSE)))</f>
        <v>0</v>
      </c>
      <c r="G198">
        <f>IF($B198=" ","",IF(ISERROR(1/VLOOKUP($B198,'Justerad allokering kvv'!$B$1:$AG$700,MATCH(G$1,'Justerad allokering kvv'!$B$1:$AF$1,0),FALSE)),VLOOKUP($B198,'Allokerad kvv'!$B$2:$AV$700,MATCH(G$1,'Allokerad kvv'!$B$1:$AV$1,0),FALSE),VLOOKUP($B198,'Justerad allokering kvv'!$B$1:$AG$700,MATCH(G$1,'Justerad allokering kvv'!$B$1:$AF$1,0),FALSE)))</f>
        <v>0</v>
      </c>
      <c r="H198">
        <f>IF($B198=" ","",IF(ISERROR(1/VLOOKUP($B198,'Justerad allokering kvv'!$B$1:$AG$700,MATCH(H$1,'Justerad allokering kvv'!$B$1:$AF$1,0),FALSE)),VLOOKUP($B198,'Allokerad kvv'!$B$2:$AV$700,MATCH(H$1,'Allokerad kvv'!$B$1:$AV$1,0),FALSE),VLOOKUP($B198,'Justerad allokering kvv'!$B$1:$AG$700,MATCH(H$1,'Justerad allokering kvv'!$B$1:$AF$1,0),FALSE)))</f>
        <v>0</v>
      </c>
      <c r="I198">
        <f>IF($B198=" ","",IF(ISERROR(1/VLOOKUP($B198,'Justerad allokering kvv'!$B$1:$AG$700,MATCH(I$1,'Justerad allokering kvv'!$B$1:$AF$1,0),FALSE)),VLOOKUP($B198,'Allokerad kvv'!$B$2:$AV$700,MATCH(I$1,'Allokerad kvv'!$B$1:$AV$1,0),FALSE),VLOOKUP($B198,'Justerad allokering kvv'!$B$1:$AG$700,MATCH(I$1,'Justerad allokering kvv'!$B$1:$AF$1,0),FALSE)))</f>
        <v>0</v>
      </c>
      <c r="J198">
        <f>IF($B198=" ","",IF(ISERROR(1/VLOOKUP($B198,'Justerad allokering kvv'!$B$1:$AG$700,MATCH(J$1,'Justerad allokering kvv'!$B$1:$AF$1,0),FALSE)),VLOOKUP($B198,'Allokerad kvv'!$B$2:$AV$700,MATCH(J$1,'Allokerad kvv'!$B$1:$AV$1,0),FALSE),VLOOKUP($B198,'Justerad allokering kvv'!$B$1:$AG$700,MATCH(J$1,'Justerad allokering kvv'!$B$1:$AF$1,0),FALSE)))</f>
        <v>0</v>
      </c>
      <c r="K198">
        <f>IF($B198=" ","",IF(ISERROR(1/VLOOKUP($B198,'Justerad allokering kvv'!$B$1:$AG$700,MATCH(K$1,'Justerad allokering kvv'!$B$1:$AF$1,0),FALSE)),VLOOKUP($B198,'Allokerad kvv'!$B$2:$AV$700,MATCH(K$1,'Allokerad kvv'!$B$1:$AV$1,0),FALSE),VLOOKUP($B198,'Justerad allokering kvv'!$B$1:$AG$700,MATCH(K$1,'Justerad allokering kvv'!$B$1:$AF$1,0),FALSE)))</f>
        <v>0</v>
      </c>
      <c r="L198">
        <f>IF($B198=" ","",IF(ISERROR(1/VLOOKUP($B198,'Justerad allokering kvv'!$B$1:$AG$700,MATCH(L$1,'Justerad allokering kvv'!$B$1:$AF$1,0),FALSE)),VLOOKUP($B198,'Allokerad kvv'!$B$2:$AV$700,MATCH(L$1,'Allokerad kvv'!$B$1:$AV$1,0),FALSE),VLOOKUP($B198,'Justerad allokering kvv'!$B$1:$AG$700,MATCH(L$1,'Justerad allokering kvv'!$B$1:$AF$1,0),FALSE)))</f>
        <v>0</v>
      </c>
      <c r="M198">
        <f>IF($B198=" ","",IF(ISERROR(1/VLOOKUP($B198,'Justerad allokering kvv'!$B$1:$AG$700,MATCH(M$1,'Justerad allokering kvv'!$B$1:$AF$1,0),FALSE)),VLOOKUP($B198,'Allokerad kvv'!$B$2:$AV$700,MATCH(M$1,'Allokerad kvv'!$B$1:$AV$1,0),FALSE),VLOOKUP($B198,'Justerad allokering kvv'!$B$1:$AG$700,MATCH(M$1,'Justerad allokering kvv'!$B$1:$AF$1,0),FALSE)))</f>
        <v>0</v>
      </c>
      <c r="N198">
        <f>IF($B198=" ","",IF(ISERROR(1/VLOOKUP($B198,'Justerad allokering kvv'!$B$1:$AG$700,MATCH(N$1,'Justerad allokering kvv'!$B$1:$AF$1,0),FALSE)),VLOOKUP($B198,'Allokerad kvv'!$B$2:$AV$700,MATCH(N$1,'Allokerad kvv'!$B$1:$AV$1,0),FALSE),VLOOKUP($B198,'Justerad allokering kvv'!$B$1:$AG$700,MATCH(N$1,'Justerad allokering kvv'!$B$1:$AF$1,0),FALSE)))</f>
        <v>0</v>
      </c>
      <c r="O198">
        <f>IF($B198=" ","",IF(ISERROR(1/VLOOKUP($B198,'Justerad allokering kvv'!$B$1:$AG$700,MATCH(O$1,'Justerad allokering kvv'!$B$1:$AF$1,0),FALSE)),VLOOKUP($B198,'Allokerad kvv'!$B$2:$AV$700,MATCH(O$1,'Allokerad kvv'!$B$1:$AV$1,0),FALSE),VLOOKUP($B198,'Justerad allokering kvv'!$B$1:$AG$700,MATCH(O$1,'Justerad allokering kvv'!$B$1:$AF$1,0),FALSE)))</f>
        <v>0</v>
      </c>
      <c r="P198">
        <f>IF($B198=" ","",IF(ISERROR(1/VLOOKUP($B198,'Justerad allokering kvv'!$B$1:$AG$700,MATCH(P$1,'Justerad allokering kvv'!$B$1:$AF$1,0),FALSE)),VLOOKUP($B198,'Allokerad kvv'!$B$2:$AV$700,MATCH(P$1,'Allokerad kvv'!$B$1:$AV$1,0),FALSE),VLOOKUP($B198,'Justerad allokering kvv'!$B$1:$AG$700,MATCH(P$1,'Justerad allokering kvv'!$B$1:$AF$1,0),FALSE)))</f>
        <v>0</v>
      </c>
      <c r="Q198">
        <f>IF($B198=" ","",IF(ISERROR(1/VLOOKUP($B198,'Justerad allokering kvv'!$B$1:$AG$700,MATCH(Q$1,'Justerad allokering kvv'!$B$1:$AF$1,0),FALSE)),VLOOKUP($B198,'Allokerad kvv'!$B$2:$AV$700,MATCH(Q$1,'Allokerad kvv'!$B$1:$AV$1,0),FALSE),VLOOKUP($B198,'Justerad allokering kvv'!$B$1:$AG$700,MATCH(Q$1,'Justerad allokering kvv'!$B$1:$AF$1,0),FALSE)))</f>
        <v>0</v>
      </c>
      <c r="R198">
        <f>IF($B198=" ","",IF(ISERROR(1/VLOOKUP($B198,'Justerad allokering kvv'!$B$1:$AG$700,MATCH(R$1,'Justerad allokering kvv'!$B$1:$AF$1,0),FALSE)),VLOOKUP($B198,'Allokerad kvv'!$B$2:$AV$700,MATCH(R$1,'Allokerad kvv'!$B$1:$AV$1,0),FALSE),VLOOKUP($B198,'Justerad allokering kvv'!$B$1:$AG$700,MATCH(R$1,'Justerad allokering kvv'!$B$1:$AF$1,0),FALSE)))</f>
        <v>0</v>
      </c>
      <c r="S198">
        <f>IF($B198=" ","",IF(ISERROR(1/VLOOKUP($B198,'Justerad allokering kvv'!$B$1:$AG$700,MATCH(S$1,'Justerad allokering kvv'!$B$1:$AF$1,0),FALSE)),VLOOKUP($B198,'Allokerad kvv'!$B$2:$AV$700,MATCH(S$1,'Allokerad kvv'!$B$1:$AV$1,0),FALSE),VLOOKUP($B198,'Justerad allokering kvv'!$B$1:$AG$700,MATCH(S$1,'Justerad allokering kvv'!$B$1:$AF$1,0),FALSE)))</f>
        <v>0</v>
      </c>
      <c r="T198">
        <f>IF($B198=" ","",IF(ISERROR(1/VLOOKUP($B198,'Justerad allokering kvv'!$B$1:$AG$700,MATCH(T$1,'Justerad allokering kvv'!$B$1:$AF$1,0),FALSE)),VLOOKUP($B198,'Allokerad kvv'!$B$2:$AV$700,MATCH(T$1,'Allokerad kvv'!$B$1:$AV$1,0),FALSE),VLOOKUP($B198,'Justerad allokering kvv'!$B$1:$AG$700,MATCH(T$1,'Justerad allokering kvv'!$B$1:$AF$1,0),FALSE)))</f>
        <v>0</v>
      </c>
      <c r="U198">
        <f>IF($B198=" ","",IF(ISERROR(1/VLOOKUP($B198,'Justerad allokering kvv'!$B$1:$AG$700,MATCH(U$1,'Justerad allokering kvv'!$B$1:$AF$1,0),FALSE)),VLOOKUP($B198,'Allokerad kvv'!$B$2:$AV$700,MATCH(U$1,'Allokerad kvv'!$B$1:$AV$1,0),FALSE),VLOOKUP($B198,'Justerad allokering kvv'!$B$1:$AG$700,MATCH(U$1,'Justerad allokering kvv'!$B$1:$AF$1,0),FALSE)))</f>
        <v>0</v>
      </c>
      <c r="V198">
        <f>IF($B198=" ","",IF(ISERROR(1/VLOOKUP($B198,'Justerad allokering kvv'!$B$1:$AG$700,MATCH(V$1,'Justerad allokering kvv'!$B$1:$AF$1,0),FALSE)),VLOOKUP($B198,'Allokerad kvv'!$B$2:$AV$700,MATCH(V$1,'Allokerad kvv'!$B$1:$AV$1,0),FALSE),VLOOKUP($B198,'Justerad allokering kvv'!$B$1:$AG$700,MATCH(V$1,'Justerad allokering kvv'!$B$1:$AF$1,0),FALSE)))</f>
        <v>0</v>
      </c>
      <c r="W198">
        <f>IF($B198=" ","",IF(ISERROR(1/VLOOKUP($B198,'Justerad allokering kvv'!$B$1:$AG$700,MATCH(W$1,'Justerad allokering kvv'!$B$1:$AF$1,0),FALSE)),VLOOKUP($B198,'Allokerad kvv'!$B$2:$AV$700,MATCH(W$1,'Allokerad kvv'!$B$1:$AV$1,0),FALSE),VLOOKUP($B198,'Justerad allokering kvv'!$B$1:$AG$700,MATCH(W$1,'Justerad allokering kvv'!$B$1:$AF$1,0),FALSE)))</f>
        <v>0</v>
      </c>
      <c r="X198">
        <f>IF($B198=" ","",IF(ISERROR(1/VLOOKUP($B198,'Justerad allokering kvv'!$B$1:$AG$700,MATCH(X$1,'Justerad allokering kvv'!$B$1:$AF$1,0),FALSE)),VLOOKUP($B198,'Allokerad kvv'!$B$2:$AV$700,MATCH(X$1,'Allokerad kvv'!$B$1:$AV$1,0),FALSE),VLOOKUP($B198,'Justerad allokering kvv'!$B$1:$AG$700,MATCH(X$1,'Justerad allokering kvv'!$B$1:$AF$1,0),FALSE)))</f>
        <v>0</v>
      </c>
      <c r="Y198">
        <f>IF($B198=" ","",IF(ISERROR(1/VLOOKUP($B198,'Justerad allokering kvv'!$B$1:$AG$700,MATCH(Y$1,'Justerad allokering kvv'!$B$1:$AF$1,0),FALSE)),VLOOKUP($B198,'Allokerad kvv'!$B$2:$AV$700,MATCH(Y$1,'Allokerad kvv'!$B$1:$AV$1,0),FALSE),VLOOKUP($B198,'Justerad allokering kvv'!$B$1:$AG$700,MATCH(Y$1,'Justerad allokering kvv'!$B$1:$AF$1,0),FALSE)))</f>
        <v>0</v>
      </c>
      <c r="AB198">
        <f>IFERROR(VLOOKUP($B198,Kraftvärmeprod!$B$1:$AO$424,MATCH("Tillförd energi från rökgaskondensering (GWh)",Kraftvärmeprod!$B$1:$AG$1,0),FALSE)/1,0)</f>
        <v>0</v>
      </c>
      <c r="AE198" s="122">
        <f t="shared" si="12"/>
        <v>0</v>
      </c>
      <c r="AG198">
        <f t="shared" si="13"/>
        <v>0</v>
      </c>
      <c r="AH198">
        <f t="shared" si="14"/>
        <v>0</v>
      </c>
      <c r="AI198" t="str">
        <f>IF(AH198=0,"",AH198/VLOOKUP(B198,Kraftvärmeprod!$B$1:$BC$480,MATCH("Summa tillförd energi exklusive rökgaskondensering",Kraftvärmeprod!$B$1:$BC$1,0),FALSE))</f>
        <v/>
      </c>
      <c r="AK198">
        <f t="shared" si="15"/>
        <v>0</v>
      </c>
    </row>
    <row r="199" spans="1:37" x14ac:dyDescent="0.25">
      <c r="A199" s="2" t="s">
        <v>314</v>
      </c>
      <c r="B199" s="2" t="s">
        <v>316</v>
      </c>
      <c r="C199">
        <f>IF($B199=" ","",IF(ISERROR(1/VLOOKUP($B199,'Justerad allokering kvv'!$B$1:$AG$700,MATCH(C$1,'Justerad allokering kvv'!$B$1:$AF$1,0),FALSE)),VLOOKUP($B199,'Allokerad kvv'!$B$2:$AV$700,MATCH(C$1,'Allokerad kvv'!$B$1:$AV$1,0),FALSE),VLOOKUP($B199,'Justerad allokering kvv'!$B$1:$AG$700,MATCH(C$1,'Justerad allokering kvv'!$B$1:$AF$1,0),FALSE)))</f>
        <v>0</v>
      </c>
      <c r="D199">
        <f>IF($B199=" ","",IF(ISERROR(1/VLOOKUP($B199,'Justerad allokering kvv'!$B$1:$AG$700,MATCH(D$1,'Justerad allokering kvv'!$B$1:$AF$1,0),FALSE)),VLOOKUP($B199,'Allokerad kvv'!$B$2:$AV$700,MATCH(D$1,'Allokerad kvv'!$B$1:$AV$1,0),FALSE),VLOOKUP($B199,'Justerad allokering kvv'!$B$1:$AG$700,MATCH(D$1,'Justerad allokering kvv'!$B$1:$AF$1,0),FALSE)))</f>
        <v>0</v>
      </c>
      <c r="E199">
        <f>IF($B199=" ","",IF(ISERROR(1/VLOOKUP($B199,'Justerad allokering kvv'!$B$1:$AG$700,MATCH(E$1,'Justerad allokering kvv'!$B$1:$AF$1,0),FALSE)),VLOOKUP($B199,'Allokerad kvv'!$B$2:$AV$700,MATCH(E$1,'Allokerad kvv'!$B$1:$AV$1,0),FALSE),VLOOKUP($B199,'Justerad allokering kvv'!$B$1:$AG$700,MATCH(E$1,'Justerad allokering kvv'!$B$1:$AF$1,0),FALSE)))</f>
        <v>0</v>
      </c>
      <c r="F199">
        <f>IF($B199=" ","",IF(ISERROR(1/VLOOKUP($B199,'Justerad allokering kvv'!$B$1:$AG$700,MATCH(F$1,'Justerad allokering kvv'!$B$1:$AF$1,0),FALSE)),VLOOKUP($B199,'Allokerad kvv'!$B$2:$AV$700,MATCH(F$1,'Allokerad kvv'!$B$1:$AV$1,0),FALSE),VLOOKUP($B199,'Justerad allokering kvv'!$B$1:$AG$700,MATCH(F$1,'Justerad allokering kvv'!$B$1:$AF$1,0),FALSE)))</f>
        <v>0</v>
      </c>
      <c r="G199">
        <f>IF($B199=" ","",IF(ISERROR(1/VLOOKUP($B199,'Justerad allokering kvv'!$B$1:$AG$700,MATCH(G$1,'Justerad allokering kvv'!$B$1:$AF$1,0),FALSE)),VLOOKUP($B199,'Allokerad kvv'!$B$2:$AV$700,MATCH(G$1,'Allokerad kvv'!$B$1:$AV$1,0),FALSE),VLOOKUP($B199,'Justerad allokering kvv'!$B$1:$AG$700,MATCH(G$1,'Justerad allokering kvv'!$B$1:$AF$1,0),FALSE)))</f>
        <v>0</v>
      </c>
      <c r="H199">
        <f>IF($B199=" ","",IF(ISERROR(1/VLOOKUP($B199,'Justerad allokering kvv'!$B$1:$AG$700,MATCH(H$1,'Justerad allokering kvv'!$B$1:$AF$1,0),FALSE)),VLOOKUP($B199,'Allokerad kvv'!$B$2:$AV$700,MATCH(H$1,'Allokerad kvv'!$B$1:$AV$1,0),FALSE),VLOOKUP($B199,'Justerad allokering kvv'!$B$1:$AG$700,MATCH(H$1,'Justerad allokering kvv'!$B$1:$AF$1,0),FALSE)))</f>
        <v>0</v>
      </c>
      <c r="I199">
        <f>IF($B199=" ","",IF(ISERROR(1/VLOOKUP($B199,'Justerad allokering kvv'!$B$1:$AG$700,MATCH(I$1,'Justerad allokering kvv'!$B$1:$AF$1,0),FALSE)),VLOOKUP($B199,'Allokerad kvv'!$B$2:$AV$700,MATCH(I$1,'Allokerad kvv'!$B$1:$AV$1,0),FALSE),VLOOKUP($B199,'Justerad allokering kvv'!$B$1:$AG$700,MATCH(I$1,'Justerad allokering kvv'!$B$1:$AF$1,0),FALSE)))</f>
        <v>0</v>
      </c>
      <c r="J199">
        <f>IF($B199=" ","",IF(ISERROR(1/VLOOKUP($B199,'Justerad allokering kvv'!$B$1:$AG$700,MATCH(J$1,'Justerad allokering kvv'!$B$1:$AF$1,0),FALSE)),VLOOKUP($B199,'Allokerad kvv'!$B$2:$AV$700,MATCH(J$1,'Allokerad kvv'!$B$1:$AV$1,0),FALSE),VLOOKUP($B199,'Justerad allokering kvv'!$B$1:$AG$700,MATCH(J$1,'Justerad allokering kvv'!$B$1:$AF$1,0),FALSE)))</f>
        <v>0</v>
      </c>
      <c r="K199">
        <f>IF($B199=" ","",IF(ISERROR(1/VLOOKUP($B199,'Justerad allokering kvv'!$B$1:$AG$700,MATCH(K$1,'Justerad allokering kvv'!$B$1:$AF$1,0),FALSE)),VLOOKUP($B199,'Allokerad kvv'!$B$2:$AV$700,MATCH(K$1,'Allokerad kvv'!$B$1:$AV$1,0),FALSE),VLOOKUP($B199,'Justerad allokering kvv'!$B$1:$AG$700,MATCH(K$1,'Justerad allokering kvv'!$B$1:$AF$1,0),FALSE)))</f>
        <v>0</v>
      </c>
      <c r="L199">
        <f>IF($B199=" ","",IF(ISERROR(1/VLOOKUP($B199,'Justerad allokering kvv'!$B$1:$AG$700,MATCH(L$1,'Justerad allokering kvv'!$B$1:$AF$1,0),FALSE)),VLOOKUP($B199,'Allokerad kvv'!$B$2:$AV$700,MATCH(L$1,'Allokerad kvv'!$B$1:$AV$1,0),FALSE),VLOOKUP($B199,'Justerad allokering kvv'!$B$1:$AG$700,MATCH(L$1,'Justerad allokering kvv'!$B$1:$AF$1,0),FALSE)))</f>
        <v>0</v>
      </c>
      <c r="M199">
        <f>IF($B199=" ","",IF(ISERROR(1/VLOOKUP($B199,'Justerad allokering kvv'!$B$1:$AG$700,MATCH(M$1,'Justerad allokering kvv'!$B$1:$AF$1,0),FALSE)),VLOOKUP($B199,'Allokerad kvv'!$B$2:$AV$700,MATCH(M$1,'Allokerad kvv'!$B$1:$AV$1,0),FALSE),VLOOKUP($B199,'Justerad allokering kvv'!$B$1:$AG$700,MATCH(M$1,'Justerad allokering kvv'!$B$1:$AF$1,0),FALSE)))</f>
        <v>0</v>
      </c>
      <c r="N199">
        <f>IF($B199=" ","",IF(ISERROR(1/VLOOKUP($B199,'Justerad allokering kvv'!$B$1:$AG$700,MATCH(N$1,'Justerad allokering kvv'!$B$1:$AF$1,0),FALSE)),VLOOKUP($B199,'Allokerad kvv'!$B$2:$AV$700,MATCH(N$1,'Allokerad kvv'!$B$1:$AV$1,0),FALSE),VLOOKUP($B199,'Justerad allokering kvv'!$B$1:$AG$700,MATCH(N$1,'Justerad allokering kvv'!$B$1:$AF$1,0),FALSE)))</f>
        <v>0</v>
      </c>
      <c r="O199">
        <f>IF($B199=" ","",IF(ISERROR(1/VLOOKUP($B199,'Justerad allokering kvv'!$B$1:$AG$700,MATCH(O$1,'Justerad allokering kvv'!$B$1:$AF$1,0),FALSE)),VLOOKUP($B199,'Allokerad kvv'!$B$2:$AV$700,MATCH(O$1,'Allokerad kvv'!$B$1:$AV$1,0),FALSE),VLOOKUP($B199,'Justerad allokering kvv'!$B$1:$AG$700,MATCH(O$1,'Justerad allokering kvv'!$B$1:$AF$1,0),FALSE)))</f>
        <v>0</v>
      </c>
      <c r="P199">
        <f>IF($B199=" ","",IF(ISERROR(1/VLOOKUP($B199,'Justerad allokering kvv'!$B$1:$AG$700,MATCH(P$1,'Justerad allokering kvv'!$B$1:$AF$1,0),FALSE)),VLOOKUP($B199,'Allokerad kvv'!$B$2:$AV$700,MATCH(P$1,'Allokerad kvv'!$B$1:$AV$1,0),FALSE),VLOOKUP($B199,'Justerad allokering kvv'!$B$1:$AG$700,MATCH(P$1,'Justerad allokering kvv'!$B$1:$AF$1,0),FALSE)))</f>
        <v>0</v>
      </c>
      <c r="Q199">
        <f>IF($B199=" ","",IF(ISERROR(1/VLOOKUP($B199,'Justerad allokering kvv'!$B$1:$AG$700,MATCH(Q$1,'Justerad allokering kvv'!$B$1:$AF$1,0),FALSE)),VLOOKUP($B199,'Allokerad kvv'!$B$2:$AV$700,MATCH(Q$1,'Allokerad kvv'!$B$1:$AV$1,0),FALSE),VLOOKUP($B199,'Justerad allokering kvv'!$B$1:$AG$700,MATCH(Q$1,'Justerad allokering kvv'!$B$1:$AF$1,0),FALSE)))</f>
        <v>0</v>
      </c>
      <c r="R199">
        <f>IF($B199=" ","",IF(ISERROR(1/VLOOKUP($B199,'Justerad allokering kvv'!$B$1:$AG$700,MATCH(R$1,'Justerad allokering kvv'!$B$1:$AF$1,0),FALSE)),VLOOKUP($B199,'Allokerad kvv'!$B$2:$AV$700,MATCH(R$1,'Allokerad kvv'!$B$1:$AV$1,0),FALSE),VLOOKUP($B199,'Justerad allokering kvv'!$B$1:$AG$700,MATCH(R$1,'Justerad allokering kvv'!$B$1:$AF$1,0),FALSE)))</f>
        <v>0</v>
      </c>
      <c r="S199">
        <f>IF($B199=" ","",IF(ISERROR(1/VLOOKUP($B199,'Justerad allokering kvv'!$B$1:$AG$700,MATCH(S$1,'Justerad allokering kvv'!$B$1:$AF$1,0),FALSE)),VLOOKUP($B199,'Allokerad kvv'!$B$2:$AV$700,MATCH(S$1,'Allokerad kvv'!$B$1:$AV$1,0),FALSE),VLOOKUP($B199,'Justerad allokering kvv'!$B$1:$AG$700,MATCH(S$1,'Justerad allokering kvv'!$B$1:$AF$1,0),FALSE)))</f>
        <v>0</v>
      </c>
      <c r="T199">
        <f>IF($B199=" ","",IF(ISERROR(1/VLOOKUP($B199,'Justerad allokering kvv'!$B$1:$AG$700,MATCH(T$1,'Justerad allokering kvv'!$B$1:$AF$1,0),FALSE)),VLOOKUP($B199,'Allokerad kvv'!$B$2:$AV$700,MATCH(T$1,'Allokerad kvv'!$B$1:$AV$1,0),FALSE),VLOOKUP($B199,'Justerad allokering kvv'!$B$1:$AG$700,MATCH(T$1,'Justerad allokering kvv'!$B$1:$AF$1,0),FALSE)))</f>
        <v>0</v>
      </c>
      <c r="U199">
        <f>IF($B199=" ","",IF(ISERROR(1/VLOOKUP($B199,'Justerad allokering kvv'!$B$1:$AG$700,MATCH(U$1,'Justerad allokering kvv'!$B$1:$AF$1,0),FALSE)),VLOOKUP($B199,'Allokerad kvv'!$B$2:$AV$700,MATCH(U$1,'Allokerad kvv'!$B$1:$AV$1,0),FALSE),VLOOKUP($B199,'Justerad allokering kvv'!$B$1:$AG$700,MATCH(U$1,'Justerad allokering kvv'!$B$1:$AF$1,0),FALSE)))</f>
        <v>0</v>
      </c>
      <c r="V199">
        <f>IF($B199=" ","",IF(ISERROR(1/VLOOKUP($B199,'Justerad allokering kvv'!$B$1:$AG$700,MATCH(V$1,'Justerad allokering kvv'!$B$1:$AF$1,0),FALSE)),VLOOKUP($B199,'Allokerad kvv'!$B$2:$AV$700,MATCH(V$1,'Allokerad kvv'!$B$1:$AV$1,0),FALSE),VLOOKUP($B199,'Justerad allokering kvv'!$B$1:$AG$700,MATCH(V$1,'Justerad allokering kvv'!$B$1:$AF$1,0),FALSE)))</f>
        <v>0</v>
      </c>
      <c r="W199">
        <f>IF($B199=" ","",IF(ISERROR(1/VLOOKUP($B199,'Justerad allokering kvv'!$B$1:$AG$700,MATCH(W$1,'Justerad allokering kvv'!$B$1:$AF$1,0),FALSE)),VLOOKUP($B199,'Allokerad kvv'!$B$2:$AV$700,MATCH(W$1,'Allokerad kvv'!$B$1:$AV$1,0),FALSE),VLOOKUP($B199,'Justerad allokering kvv'!$B$1:$AG$700,MATCH(W$1,'Justerad allokering kvv'!$B$1:$AF$1,0),FALSE)))</f>
        <v>0</v>
      </c>
      <c r="X199">
        <f>IF($B199=" ","",IF(ISERROR(1/VLOOKUP($B199,'Justerad allokering kvv'!$B$1:$AG$700,MATCH(X$1,'Justerad allokering kvv'!$B$1:$AF$1,0),FALSE)),VLOOKUP($B199,'Allokerad kvv'!$B$2:$AV$700,MATCH(X$1,'Allokerad kvv'!$B$1:$AV$1,0),FALSE),VLOOKUP($B199,'Justerad allokering kvv'!$B$1:$AG$700,MATCH(X$1,'Justerad allokering kvv'!$B$1:$AF$1,0),FALSE)))</f>
        <v>0</v>
      </c>
      <c r="Y199">
        <f>IF($B199=" ","",IF(ISERROR(1/VLOOKUP($B199,'Justerad allokering kvv'!$B$1:$AG$700,MATCH(Y$1,'Justerad allokering kvv'!$B$1:$AF$1,0),FALSE)),VLOOKUP($B199,'Allokerad kvv'!$B$2:$AV$700,MATCH(Y$1,'Allokerad kvv'!$B$1:$AV$1,0),FALSE),VLOOKUP($B199,'Justerad allokering kvv'!$B$1:$AG$700,MATCH(Y$1,'Justerad allokering kvv'!$B$1:$AF$1,0),FALSE)))</f>
        <v>0</v>
      </c>
      <c r="AB199">
        <f>IFERROR(VLOOKUP($B199,Kraftvärmeprod!$B$1:$AO$424,MATCH("Tillförd energi från rökgaskondensering (GWh)",Kraftvärmeprod!$B$1:$AG$1,0),FALSE)/1,0)</f>
        <v>0</v>
      </c>
      <c r="AE199" s="122">
        <f t="shared" si="12"/>
        <v>0</v>
      </c>
      <c r="AG199">
        <f t="shared" si="13"/>
        <v>0</v>
      </c>
      <c r="AH199">
        <f t="shared" si="14"/>
        <v>0</v>
      </c>
      <c r="AI199" t="str">
        <f>IF(AH199=0,"",AH199/VLOOKUP(B199,Kraftvärmeprod!$B$1:$BC$480,MATCH("Summa tillförd energi exklusive rökgaskondensering",Kraftvärmeprod!$B$1:$BC$1,0),FALSE))</f>
        <v/>
      </c>
      <c r="AK199">
        <f t="shared" si="15"/>
        <v>0</v>
      </c>
    </row>
    <row r="200" spans="1:37" x14ac:dyDescent="0.25">
      <c r="A200" s="2" t="s">
        <v>317</v>
      </c>
      <c r="B200" s="13" t="s">
        <v>1022</v>
      </c>
      <c r="C200">
        <f>IF($B200=" ","",IF(ISERROR(1/VLOOKUP($B200,'Justerad allokering kvv'!$B$1:$AG$700,MATCH(C$1,'Justerad allokering kvv'!$B$1:$AF$1,0),FALSE)),VLOOKUP($B200,'Allokerad kvv'!$B$2:$AV$700,MATCH(C$1,'Allokerad kvv'!$B$1:$AV$1,0),FALSE),VLOOKUP($B200,'Justerad allokering kvv'!$B$1:$AG$700,MATCH(C$1,'Justerad allokering kvv'!$B$1:$AF$1,0),FALSE)))</f>
        <v>0</v>
      </c>
      <c r="D200">
        <f>IF($B200=" ","",IF(ISERROR(1/VLOOKUP($B200,'Justerad allokering kvv'!$B$1:$AG$700,MATCH(D$1,'Justerad allokering kvv'!$B$1:$AF$1,0),FALSE)),VLOOKUP($B200,'Allokerad kvv'!$B$2:$AV$700,MATCH(D$1,'Allokerad kvv'!$B$1:$AV$1,0),FALSE),VLOOKUP($B200,'Justerad allokering kvv'!$B$1:$AG$700,MATCH(D$1,'Justerad allokering kvv'!$B$1:$AF$1,0),FALSE)))</f>
        <v>0</v>
      </c>
      <c r="E200">
        <f>IF($B200=" ","",IF(ISERROR(1/VLOOKUP($B200,'Justerad allokering kvv'!$B$1:$AG$700,MATCH(E$1,'Justerad allokering kvv'!$B$1:$AF$1,0),FALSE)),VLOOKUP($B200,'Allokerad kvv'!$B$2:$AV$700,MATCH(E$1,'Allokerad kvv'!$B$1:$AV$1,0),FALSE),VLOOKUP($B200,'Justerad allokering kvv'!$B$1:$AG$700,MATCH(E$1,'Justerad allokering kvv'!$B$1:$AF$1,0),FALSE)))</f>
        <v>0</v>
      </c>
      <c r="F200">
        <f>IF($B200=" ","",IF(ISERROR(1/VLOOKUP($B200,'Justerad allokering kvv'!$B$1:$AG$700,MATCH(F$1,'Justerad allokering kvv'!$B$1:$AF$1,0),FALSE)),VLOOKUP($B200,'Allokerad kvv'!$B$2:$AV$700,MATCH(F$1,'Allokerad kvv'!$B$1:$AV$1,0),FALSE),VLOOKUP($B200,'Justerad allokering kvv'!$B$1:$AG$700,MATCH(F$1,'Justerad allokering kvv'!$B$1:$AF$1,0),FALSE)))</f>
        <v>0</v>
      </c>
      <c r="G200">
        <f>IF($B200=" ","",IF(ISERROR(1/VLOOKUP($B200,'Justerad allokering kvv'!$B$1:$AG$700,MATCH(G$1,'Justerad allokering kvv'!$B$1:$AF$1,0),FALSE)),VLOOKUP($B200,'Allokerad kvv'!$B$2:$AV$700,MATCH(G$1,'Allokerad kvv'!$B$1:$AV$1,0),FALSE),VLOOKUP($B200,'Justerad allokering kvv'!$B$1:$AG$700,MATCH(G$1,'Justerad allokering kvv'!$B$1:$AF$1,0),FALSE)))</f>
        <v>0</v>
      </c>
      <c r="H200">
        <f>IF($B200=" ","",IF(ISERROR(1/VLOOKUP($B200,'Justerad allokering kvv'!$B$1:$AG$700,MATCH(H$1,'Justerad allokering kvv'!$B$1:$AF$1,0),FALSE)),VLOOKUP($B200,'Allokerad kvv'!$B$2:$AV$700,MATCH(H$1,'Allokerad kvv'!$B$1:$AV$1,0),FALSE),VLOOKUP($B200,'Justerad allokering kvv'!$B$1:$AG$700,MATCH(H$1,'Justerad allokering kvv'!$B$1:$AF$1,0),FALSE)))</f>
        <v>0</v>
      </c>
      <c r="I200">
        <f>IF($B200=" ","",IF(ISERROR(1/VLOOKUP($B200,'Justerad allokering kvv'!$B$1:$AG$700,MATCH(I$1,'Justerad allokering kvv'!$B$1:$AF$1,0),FALSE)),VLOOKUP($B200,'Allokerad kvv'!$B$2:$AV$700,MATCH(I$1,'Allokerad kvv'!$B$1:$AV$1,0),FALSE),VLOOKUP($B200,'Justerad allokering kvv'!$B$1:$AG$700,MATCH(I$1,'Justerad allokering kvv'!$B$1:$AF$1,0),FALSE)))</f>
        <v>0</v>
      </c>
      <c r="J200">
        <f>IF($B200=" ","",IF(ISERROR(1/VLOOKUP($B200,'Justerad allokering kvv'!$B$1:$AG$700,MATCH(J$1,'Justerad allokering kvv'!$B$1:$AF$1,0),FALSE)),VLOOKUP($B200,'Allokerad kvv'!$B$2:$AV$700,MATCH(J$1,'Allokerad kvv'!$B$1:$AV$1,0),FALSE),VLOOKUP($B200,'Justerad allokering kvv'!$B$1:$AG$700,MATCH(J$1,'Justerad allokering kvv'!$B$1:$AF$1,0),FALSE)))</f>
        <v>0</v>
      </c>
      <c r="K200">
        <f>IF($B200=" ","",IF(ISERROR(1/VLOOKUP($B200,'Justerad allokering kvv'!$B$1:$AG$700,MATCH(K$1,'Justerad allokering kvv'!$B$1:$AF$1,0),FALSE)),VLOOKUP($B200,'Allokerad kvv'!$B$2:$AV$700,MATCH(K$1,'Allokerad kvv'!$B$1:$AV$1,0),FALSE),VLOOKUP($B200,'Justerad allokering kvv'!$B$1:$AG$700,MATCH(K$1,'Justerad allokering kvv'!$B$1:$AF$1,0),FALSE)))</f>
        <v>0</v>
      </c>
      <c r="L200">
        <f>IF($B200=" ","",IF(ISERROR(1/VLOOKUP($B200,'Justerad allokering kvv'!$B$1:$AG$700,MATCH(L$1,'Justerad allokering kvv'!$B$1:$AF$1,0),FALSE)),VLOOKUP($B200,'Allokerad kvv'!$B$2:$AV$700,MATCH(L$1,'Allokerad kvv'!$B$1:$AV$1,0),FALSE),VLOOKUP($B200,'Justerad allokering kvv'!$B$1:$AG$700,MATCH(L$1,'Justerad allokering kvv'!$B$1:$AF$1,0),FALSE)))</f>
        <v>0</v>
      </c>
      <c r="M200">
        <f>IF($B200=" ","",IF(ISERROR(1/VLOOKUP($B200,'Justerad allokering kvv'!$B$1:$AG$700,MATCH(M$1,'Justerad allokering kvv'!$B$1:$AF$1,0),FALSE)),VLOOKUP($B200,'Allokerad kvv'!$B$2:$AV$700,MATCH(M$1,'Allokerad kvv'!$B$1:$AV$1,0),FALSE),VLOOKUP($B200,'Justerad allokering kvv'!$B$1:$AG$700,MATCH(M$1,'Justerad allokering kvv'!$B$1:$AF$1,0),FALSE)))</f>
        <v>0</v>
      </c>
      <c r="N200">
        <f>IF($B200=" ","",IF(ISERROR(1/VLOOKUP($B200,'Justerad allokering kvv'!$B$1:$AG$700,MATCH(N$1,'Justerad allokering kvv'!$B$1:$AF$1,0),FALSE)),VLOOKUP($B200,'Allokerad kvv'!$B$2:$AV$700,MATCH(N$1,'Allokerad kvv'!$B$1:$AV$1,0),FALSE),VLOOKUP($B200,'Justerad allokering kvv'!$B$1:$AG$700,MATCH(N$1,'Justerad allokering kvv'!$B$1:$AF$1,0),FALSE)))</f>
        <v>0</v>
      </c>
      <c r="O200">
        <f>IF($B200=" ","",IF(ISERROR(1/VLOOKUP($B200,'Justerad allokering kvv'!$B$1:$AG$700,MATCH(O$1,'Justerad allokering kvv'!$B$1:$AF$1,0),FALSE)),VLOOKUP($B200,'Allokerad kvv'!$B$2:$AV$700,MATCH(O$1,'Allokerad kvv'!$B$1:$AV$1,0),FALSE),VLOOKUP($B200,'Justerad allokering kvv'!$B$1:$AG$700,MATCH(O$1,'Justerad allokering kvv'!$B$1:$AF$1,0),FALSE)))</f>
        <v>0</v>
      </c>
      <c r="P200">
        <f>IF($B200=" ","",IF(ISERROR(1/VLOOKUP($B200,'Justerad allokering kvv'!$B$1:$AG$700,MATCH(P$1,'Justerad allokering kvv'!$B$1:$AF$1,0),FALSE)),VLOOKUP($B200,'Allokerad kvv'!$B$2:$AV$700,MATCH(P$1,'Allokerad kvv'!$B$1:$AV$1,0),FALSE),VLOOKUP($B200,'Justerad allokering kvv'!$B$1:$AG$700,MATCH(P$1,'Justerad allokering kvv'!$B$1:$AF$1,0),FALSE)))</f>
        <v>0</v>
      </c>
      <c r="Q200">
        <f>IF($B200=" ","",IF(ISERROR(1/VLOOKUP($B200,'Justerad allokering kvv'!$B$1:$AG$700,MATCH(Q$1,'Justerad allokering kvv'!$B$1:$AF$1,0),FALSE)),VLOOKUP($B200,'Allokerad kvv'!$B$2:$AV$700,MATCH(Q$1,'Allokerad kvv'!$B$1:$AV$1,0),FALSE),VLOOKUP($B200,'Justerad allokering kvv'!$B$1:$AG$700,MATCH(Q$1,'Justerad allokering kvv'!$B$1:$AF$1,0),FALSE)))</f>
        <v>0</v>
      </c>
      <c r="R200">
        <f>IF($B200=" ","",IF(ISERROR(1/VLOOKUP($B200,'Justerad allokering kvv'!$B$1:$AG$700,MATCH(R$1,'Justerad allokering kvv'!$B$1:$AF$1,0),FALSE)),VLOOKUP($B200,'Allokerad kvv'!$B$2:$AV$700,MATCH(R$1,'Allokerad kvv'!$B$1:$AV$1,0),FALSE),VLOOKUP($B200,'Justerad allokering kvv'!$B$1:$AG$700,MATCH(R$1,'Justerad allokering kvv'!$B$1:$AF$1,0),FALSE)))</f>
        <v>0</v>
      </c>
      <c r="S200">
        <f>IF($B200=" ","",IF(ISERROR(1/VLOOKUP($B200,'Justerad allokering kvv'!$B$1:$AG$700,MATCH(S$1,'Justerad allokering kvv'!$B$1:$AF$1,0),FALSE)),VLOOKUP($B200,'Allokerad kvv'!$B$2:$AV$700,MATCH(S$1,'Allokerad kvv'!$B$1:$AV$1,0),FALSE),VLOOKUP($B200,'Justerad allokering kvv'!$B$1:$AG$700,MATCH(S$1,'Justerad allokering kvv'!$B$1:$AF$1,0),FALSE)))</f>
        <v>0</v>
      </c>
      <c r="T200">
        <f>IF($B200=" ","",IF(ISERROR(1/VLOOKUP($B200,'Justerad allokering kvv'!$B$1:$AG$700,MATCH(T$1,'Justerad allokering kvv'!$B$1:$AF$1,0),FALSE)),VLOOKUP($B200,'Allokerad kvv'!$B$2:$AV$700,MATCH(T$1,'Allokerad kvv'!$B$1:$AV$1,0),FALSE),VLOOKUP($B200,'Justerad allokering kvv'!$B$1:$AG$700,MATCH(T$1,'Justerad allokering kvv'!$B$1:$AF$1,0),FALSE)))</f>
        <v>0</v>
      </c>
      <c r="U200">
        <f>IF($B200=" ","",IF(ISERROR(1/VLOOKUP($B200,'Justerad allokering kvv'!$B$1:$AG$700,MATCH(U$1,'Justerad allokering kvv'!$B$1:$AF$1,0),FALSE)),VLOOKUP($B200,'Allokerad kvv'!$B$2:$AV$700,MATCH(U$1,'Allokerad kvv'!$B$1:$AV$1,0),FALSE),VLOOKUP($B200,'Justerad allokering kvv'!$B$1:$AG$700,MATCH(U$1,'Justerad allokering kvv'!$B$1:$AF$1,0),FALSE)))</f>
        <v>0</v>
      </c>
      <c r="V200">
        <f>IF($B200=" ","",IF(ISERROR(1/VLOOKUP($B200,'Justerad allokering kvv'!$B$1:$AG$700,MATCH(V$1,'Justerad allokering kvv'!$B$1:$AF$1,0),FALSE)),VLOOKUP($B200,'Allokerad kvv'!$B$2:$AV$700,MATCH(V$1,'Allokerad kvv'!$B$1:$AV$1,0),FALSE),VLOOKUP($B200,'Justerad allokering kvv'!$B$1:$AG$700,MATCH(V$1,'Justerad allokering kvv'!$B$1:$AF$1,0),FALSE)))</f>
        <v>0</v>
      </c>
      <c r="W200">
        <f>IF($B200=" ","",IF(ISERROR(1/VLOOKUP($B200,'Justerad allokering kvv'!$B$1:$AG$700,MATCH(W$1,'Justerad allokering kvv'!$B$1:$AF$1,0),FALSE)),VLOOKUP($B200,'Allokerad kvv'!$B$2:$AV$700,MATCH(W$1,'Allokerad kvv'!$B$1:$AV$1,0),FALSE),VLOOKUP($B200,'Justerad allokering kvv'!$B$1:$AG$700,MATCH(W$1,'Justerad allokering kvv'!$B$1:$AF$1,0),FALSE)))</f>
        <v>0</v>
      </c>
      <c r="X200">
        <f>IF($B200=" ","",IF(ISERROR(1/VLOOKUP($B200,'Justerad allokering kvv'!$B$1:$AG$700,MATCH(X$1,'Justerad allokering kvv'!$B$1:$AF$1,0),FALSE)),VLOOKUP($B200,'Allokerad kvv'!$B$2:$AV$700,MATCH(X$1,'Allokerad kvv'!$B$1:$AV$1,0),FALSE),VLOOKUP($B200,'Justerad allokering kvv'!$B$1:$AG$700,MATCH(X$1,'Justerad allokering kvv'!$B$1:$AF$1,0),FALSE)))</f>
        <v>0</v>
      </c>
      <c r="Y200">
        <f>IF($B200=" ","",IF(ISERROR(1/VLOOKUP($B200,'Justerad allokering kvv'!$B$1:$AG$700,MATCH(Y$1,'Justerad allokering kvv'!$B$1:$AF$1,0),FALSE)),VLOOKUP($B200,'Allokerad kvv'!$B$2:$AV$700,MATCH(Y$1,'Allokerad kvv'!$B$1:$AV$1,0),FALSE),VLOOKUP($B200,'Justerad allokering kvv'!$B$1:$AG$700,MATCH(Y$1,'Justerad allokering kvv'!$B$1:$AF$1,0),FALSE)))</f>
        <v>0</v>
      </c>
      <c r="AB200">
        <f>IFERROR(VLOOKUP($B200,Kraftvärmeprod!$B$1:$AO$424,MATCH("Tillförd energi från rökgaskondensering (GWh)",Kraftvärmeprod!$B$1:$AG$1,0),FALSE)/1,0)</f>
        <v>0</v>
      </c>
      <c r="AE200" s="122">
        <f t="shared" si="12"/>
        <v>0</v>
      </c>
      <c r="AG200">
        <f t="shared" si="13"/>
        <v>0</v>
      </c>
      <c r="AH200">
        <f t="shared" si="14"/>
        <v>0</v>
      </c>
      <c r="AI200" t="str">
        <f>IF(AH200=0,"",AH200/VLOOKUP(B200,Kraftvärmeprod!$B$1:$BC$480,MATCH("Summa tillförd energi exklusive rökgaskondensering",Kraftvärmeprod!$B$1:$BC$1,0),FALSE))</f>
        <v/>
      </c>
      <c r="AK200">
        <f t="shared" si="15"/>
        <v>0</v>
      </c>
    </row>
    <row r="201" spans="1:37" x14ac:dyDescent="0.25">
      <c r="A201" s="2" t="s">
        <v>319</v>
      </c>
      <c r="B201" s="2" t="s">
        <v>320</v>
      </c>
      <c r="C201">
        <f>IF($B201=" ","",IF(ISERROR(1/VLOOKUP($B201,'Justerad allokering kvv'!$B$1:$AG$700,MATCH(C$1,'Justerad allokering kvv'!$B$1:$AF$1,0),FALSE)),VLOOKUP($B201,'Allokerad kvv'!$B$2:$AV$700,MATCH(C$1,'Allokerad kvv'!$B$1:$AV$1,0),FALSE),VLOOKUP($B201,'Justerad allokering kvv'!$B$1:$AG$700,MATCH(C$1,'Justerad allokering kvv'!$B$1:$AF$1,0),FALSE)))</f>
        <v>0</v>
      </c>
      <c r="D201">
        <f>IF($B201=" ","",IF(ISERROR(1/VLOOKUP($B201,'Justerad allokering kvv'!$B$1:$AG$700,MATCH(D$1,'Justerad allokering kvv'!$B$1:$AF$1,0),FALSE)),VLOOKUP($B201,'Allokerad kvv'!$B$2:$AV$700,MATCH(D$1,'Allokerad kvv'!$B$1:$AV$1,0),FALSE),VLOOKUP($B201,'Justerad allokering kvv'!$B$1:$AG$700,MATCH(D$1,'Justerad allokering kvv'!$B$1:$AF$1,0),FALSE)))</f>
        <v>0</v>
      </c>
      <c r="E201">
        <f>IF($B201=" ","",IF(ISERROR(1/VLOOKUP($B201,'Justerad allokering kvv'!$B$1:$AG$700,MATCH(E$1,'Justerad allokering kvv'!$B$1:$AF$1,0),FALSE)),VLOOKUP($B201,'Allokerad kvv'!$B$2:$AV$700,MATCH(E$1,'Allokerad kvv'!$B$1:$AV$1,0),FALSE),VLOOKUP($B201,'Justerad allokering kvv'!$B$1:$AG$700,MATCH(E$1,'Justerad allokering kvv'!$B$1:$AF$1,0),FALSE)))</f>
        <v>0</v>
      </c>
      <c r="F201">
        <f>IF($B201=" ","",IF(ISERROR(1/VLOOKUP($B201,'Justerad allokering kvv'!$B$1:$AG$700,MATCH(F$1,'Justerad allokering kvv'!$B$1:$AF$1,0),FALSE)),VLOOKUP($B201,'Allokerad kvv'!$B$2:$AV$700,MATCH(F$1,'Allokerad kvv'!$B$1:$AV$1,0),FALSE),VLOOKUP($B201,'Justerad allokering kvv'!$B$1:$AG$700,MATCH(F$1,'Justerad allokering kvv'!$B$1:$AF$1,0),FALSE)))</f>
        <v>0</v>
      </c>
      <c r="G201">
        <f>IF($B201=" ","",IF(ISERROR(1/VLOOKUP($B201,'Justerad allokering kvv'!$B$1:$AG$700,MATCH(G$1,'Justerad allokering kvv'!$B$1:$AF$1,0),FALSE)),VLOOKUP($B201,'Allokerad kvv'!$B$2:$AV$700,MATCH(G$1,'Allokerad kvv'!$B$1:$AV$1,0),FALSE),VLOOKUP($B201,'Justerad allokering kvv'!$B$1:$AG$700,MATCH(G$1,'Justerad allokering kvv'!$B$1:$AF$1,0),FALSE)))</f>
        <v>0</v>
      </c>
      <c r="H201">
        <f>IF($B201=" ","",IF(ISERROR(1/VLOOKUP($B201,'Justerad allokering kvv'!$B$1:$AG$700,MATCH(H$1,'Justerad allokering kvv'!$B$1:$AF$1,0),FALSE)),VLOOKUP($B201,'Allokerad kvv'!$B$2:$AV$700,MATCH(H$1,'Allokerad kvv'!$B$1:$AV$1,0),FALSE),VLOOKUP($B201,'Justerad allokering kvv'!$B$1:$AG$700,MATCH(H$1,'Justerad allokering kvv'!$B$1:$AF$1,0),FALSE)))</f>
        <v>0</v>
      </c>
      <c r="I201">
        <f>IF($B201=" ","",IF(ISERROR(1/VLOOKUP($B201,'Justerad allokering kvv'!$B$1:$AG$700,MATCH(I$1,'Justerad allokering kvv'!$B$1:$AF$1,0),FALSE)),VLOOKUP($B201,'Allokerad kvv'!$B$2:$AV$700,MATCH(I$1,'Allokerad kvv'!$B$1:$AV$1,0),FALSE),VLOOKUP($B201,'Justerad allokering kvv'!$B$1:$AG$700,MATCH(I$1,'Justerad allokering kvv'!$B$1:$AF$1,0),FALSE)))</f>
        <v>0</v>
      </c>
      <c r="J201">
        <f>IF($B201=" ","",IF(ISERROR(1/VLOOKUP($B201,'Justerad allokering kvv'!$B$1:$AG$700,MATCH(J$1,'Justerad allokering kvv'!$B$1:$AF$1,0),FALSE)),VLOOKUP($B201,'Allokerad kvv'!$B$2:$AV$700,MATCH(J$1,'Allokerad kvv'!$B$1:$AV$1,0),FALSE),VLOOKUP($B201,'Justerad allokering kvv'!$B$1:$AG$700,MATCH(J$1,'Justerad allokering kvv'!$B$1:$AF$1,0),FALSE)))</f>
        <v>0</v>
      </c>
      <c r="K201">
        <f>IF($B201=" ","",IF(ISERROR(1/VLOOKUP($B201,'Justerad allokering kvv'!$B$1:$AG$700,MATCH(K$1,'Justerad allokering kvv'!$B$1:$AF$1,0),FALSE)),VLOOKUP($B201,'Allokerad kvv'!$B$2:$AV$700,MATCH(K$1,'Allokerad kvv'!$B$1:$AV$1,0),FALSE),VLOOKUP($B201,'Justerad allokering kvv'!$B$1:$AG$700,MATCH(K$1,'Justerad allokering kvv'!$B$1:$AF$1,0),FALSE)))</f>
        <v>0</v>
      </c>
      <c r="L201">
        <f>IF($B201=" ","",IF(ISERROR(1/VLOOKUP($B201,'Justerad allokering kvv'!$B$1:$AG$700,MATCH(L$1,'Justerad allokering kvv'!$B$1:$AF$1,0),FALSE)),VLOOKUP($B201,'Allokerad kvv'!$B$2:$AV$700,MATCH(L$1,'Allokerad kvv'!$B$1:$AV$1,0),FALSE),VLOOKUP($B201,'Justerad allokering kvv'!$B$1:$AG$700,MATCH(L$1,'Justerad allokering kvv'!$B$1:$AF$1,0),FALSE)))</f>
        <v>0</v>
      </c>
      <c r="M201">
        <f>IF($B201=" ","",IF(ISERROR(1/VLOOKUP($B201,'Justerad allokering kvv'!$B$1:$AG$700,MATCH(M$1,'Justerad allokering kvv'!$B$1:$AF$1,0),FALSE)),VLOOKUP($B201,'Allokerad kvv'!$B$2:$AV$700,MATCH(M$1,'Allokerad kvv'!$B$1:$AV$1,0),FALSE),VLOOKUP($B201,'Justerad allokering kvv'!$B$1:$AG$700,MATCH(M$1,'Justerad allokering kvv'!$B$1:$AF$1,0),FALSE)))</f>
        <v>0</v>
      </c>
      <c r="N201">
        <f>IF($B201=" ","",IF(ISERROR(1/VLOOKUP($B201,'Justerad allokering kvv'!$B$1:$AG$700,MATCH(N$1,'Justerad allokering kvv'!$B$1:$AF$1,0),FALSE)),VLOOKUP($B201,'Allokerad kvv'!$B$2:$AV$700,MATCH(N$1,'Allokerad kvv'!$B$1:$AV$1,0),FALSE),VLOOKUP($B201,'Justerad allokering kvv'!$B$1:$AG$700,MATCH(N$1,'Justerad allokering kvv'!$B$1:$AF$1,0),FALSE)))</f>
        <v>0</v>
      </c>
      <c r="O201">
        <f>IF($B201=" ","",IF(ISERROR(1/VLOOKUP($B201,'Justerad allokering kvv'!$B$1:$AG$700,MATCH(O$1,'Justerad allokering kvv'!$B$1:$AF$1,0),FALSE)),VLOOKUP($B201,'Allokerad kvv'!$B$2:$AV$700,MATCH(O$1,'Allokerad kvv'!$B$1:$AV$1,0),FALSE),VLOOKUP($B201,'Justerad allokering kvv'!$B$1:$AG$700,MATCH(O$1,'Justerad allokering kvv'!$B$1:$AF$1,0),FALSE)))</f>
        <v>0</v>
      </c>
      <c r="P201">
        <f>IF($B201=" ","",IF(ISERROR(1/VLOOKUP($B201,'Justerad allokering kvv'!$B$1:$AG$700,MATCH(P$1,'Justerad allokering kvv'!$B$1:$AF$1,0),FALSE)),VLOOKUP($B201,'Allokerad kvv'!$B$2:$AV$700,MATCH(P$1,'Allokerad kvv'!$B$1:$AV$1,0),FALSE),VLOOKUP($B201,'Justerad allokering kvv'!$B$1:$AG$700,MATCH(P$1,'Justerad allokering kvv'!$B$1:$AF$1,0),FALSE)))</f>
        <v>0</v>
      </c>
      <c r="Q201">
        <f>IF($B201=" ","",IF(ISERROR(1/VLOOKUP($B201,'Justerad allokering kvv'!$B$1:$AG$700,MATCH(Q$1,'Justerad allokering kvv'!$B$1:$AF$1,0),FALSE)),VLOOKUP($B201,'Allokerad kvv'!$B$2:$AV$700,MATCH(Q$1,'Allokerad kvv'!$B$1:$AV$1,0),FALSE),VLOOKUP($B201,'Justerad allokering kvv'!$B$1:$AG$700,MATCH(Q$1,'Justerad allokering kvv'!$B$1:$AF$1,0),FALSE)))</f>
        <v>0</v>
      </c>
      <c r="R201">
        <f>IF($B201=" ","",IF(ISERROR(1/VLOOKUP($B201,'Justerad allokering kvv'!$B$1:$AG$700,MATCH(R$1,'Justerad allokering kvv'!$B$1:$AF$1,0),FALSE)),VLOOKUP($B201,'Allokerad kvv'!$B$2:$AV$700,MATCH(R$1,'Allokerad kvv'!$B$1:$AV$1,0),FALSE),VLOOKUP($B201,'Justerad allokering kvv'!$B$1:$AG$700,MATCH(R$1,'Justerad allokering kvv'!$B$1:$AF$1,0),FALSE)))</f>
        <v>0</v>
      </c>
      <c r="S201">
        <f>IF($B201=" ","",IF(ISERROR(1/VLOOKUP($B201,'Justerad allokering kvv'!$B$1:$AG$700,MATCH(S$1,'Justerad allokering kvv'!$B$1:$AF$1,0),FALSE)),VLOOKUP($B201,'Allokerad kvv'!$B$2:$AV$700,MATCH(S$1,'Allokerad kvv'!$B$1:$AV$1,0),FALSE),VLOOKUP($B201,'Justerad allokering kvv'!$B$1:$AG$700,MATCH(S$1,'Justerad allokering kvv'!$B$1:$AF$1,0),FALSE)))</f>
        <v>0</v>
      </c>
      <c r="T201">
        <f>IF($B201=" ","",IF(ISERROR(1/VLOOKUP($B201,'Justerad allokering kvv'!$B$1:$AG$700,MATCH(T$1,'Justerad allokering kvv'!$B$1:$AF$1,0),FALSE)),VLOOKUP($B201,'Allokerad kvv'!$B$2:$AV$700,MATCH(T$1,'Allokerad kvv'!$B$1:$AV$1,0),FALSE),VLOOKUP($B201,'Justerad allokering kvv'!$B$1:$AG$700,MATCH(T$1,'Justerad allokering kvv'!$B$1:$AF$1,0),FALSE)))</f>
        <v>0</v>
      </c>
      <c r="U201">
        <f>IF($B201=" ","",IF(ISERROR(1/VLOOKUP($B201,'Justerad allokering kvv'!$B$1:$AG$700,MATCH(U$1,'Justerad allokering kvv'!$B$1:$AF$1,0),FALSE)),VLOOKUP($B201,'Allokerad kvv'!$B$2:$AV$700,MATCH(U$1,'Allokerad kvv'!$B$1:$AV$1,0),FALSE),VLOOKUP($B201,'Justerad allokering kvv'!$B$1:$AG$700,MATCH(U$1,'Justerad allokering kvv'!$B$1:$AF$1,0),FALSE)))</f>
        <v>0</v>
      </c>
      <c r="V201">
        <f>IF($B201=" ","",IF(ISERROR(1/VLOOKUP($B201,'Justerad allokering kvv'!$B$1:$AG$700,MATCH(V$1,'Justerad allokering kvv'!$B$1:$AF$1,0),FALSE)),VLOOKUP($B201,'Allokerad kvv'!$B$2:$AV$700,MATCH(V$1,'Allokerad kvv'!$B$1:$AV$1,0),FALSE),VLOOKUP($B201,'Justerad allokering kvv'!$B$1:$AG$700,MATCH(V$1,'Justerad allokering kvv'!$B$1:$AF$1,0),FALSE)))</f>
        <v>0</v>
      </c>
      <c r="W201">
        <f>IF($B201=" ","",IF(ISERROR(1/VLOOKUP($B201,'Justerad allokering kvv'!$B$1:$AG$700,MATCH(W$1,'Justerad allokering kvv'!$B$1:$AF$1,0),FALSE)),VLOOKUP($B201,'Allokerad kvv'!$B$2:$AV$700,MATCH(W$1,'Allokerad kvv'!$B$1:$AV$1,0),FALSE),VLOOKUP($B201,'Justerad allokering kvv'!$B$1:$AG$700,MATCH(W$1,'Justerad allokering kvv'!$B$1:$AF$1,0),FALSE)))</f>
        <v>0</v>
      </c>
      <c r="X201">
        <f>IF($B201=" ","",IF(ISERROR(1/VLOOKUP($B201,'Justerad allokering kvv'!$B$1:$AG$700,MATCH(X$1,'Justerad allokering kvv'!$B$1:$AF$1,0),FALSE)),VLOOKUP($B201,'Allokerad kvv'!$B$2:$AV$700,MATCH(X$1,'Allokerad kvv'!$B$1:$AV$1,0),FALSE),VLOOKUP($B201,'Justerad allokering kvv'!$B$1:$AG$700,MATCH(X$1,'Justerad allokering kvv'!$B$1:$AF$1,0),FALSE)))</f>
        <v>0</v>
      </c>
      <c r="Y201">
        <f>IF($B201=" ","",IF(ISERROR(1/VLOOKUP($B201,'Justerad allokering kvv'!$B$1:$AG$700,MATCH(Y$1,'Justerad allokering kvv'!$B$1:$AF$1,0),FALSE)),VLOOKUP($B201,'Allokerad kvv'!$B$2:$AV$700,MATCH(Y$1,'Allokerad kvv'!$B$1:$AV$1,0),FALSE),VLOOKUP($B201,'Justerad allokering kvv'!$B$1:$AG$700,MATCH(Y$1,'Justerad allokering kvv'!$B$1:$AF$1,0),FALSE)))</f>
        <v>0</v>
      </c>
      <c r="AB201">
        <f>IFERROR(VLOOKUP($B201,Kraftvärmeprod!$B$1:$AO$424,MATCH("Tillförd energi från rökgaskondensering (GWh)",Kraftvärmeprod!$B$1:$AG$1,0),FALSE)/1,0)</f>
        <v>0</v>
      </c>
      <c r="AE201" s="122">
        <f t="shared" si="12"/>
        <v>0</v>
      </c>
      <c r="AG201">
        <f t="shared" si="13"/>
        <v>0</v>
      </c>
      <c r="AH201">
        <f t="shared" si="14"/>
        <v>0</v>
      </c>
      <c r="AI201" t="str">
        <f>IF(AH201=0,"",AH201/VLOOKUP(B201,Kraftvärmeprod!$B$1:$BC$480,MATCH("Summa tillförd energi exklusive rökgaskondensering",Kraftvärmeprod!$B$1:$BC$1,0),FALSE))</f>
        <v/>
      </c>
      <c r="AK201">
        <f t="shared" si="15"/>
        <v>0</v>
      </c>
    </row>
    <row r="202" spans="1:37" x14ac:dyDescent="0.25">
      <c r="A202" s="2" t="s">
        <v>321</v>
      </c>
      <c r="B202" s="2" t="s">
        <v>322</v>
      </c>
      <c r="C202">
        <f>IF($B202=" ","",IF(ISERROR(1/VLOOKUP($B202,'Justerad allokering kvv'!$B$1:$AG$700,MATCH(C$1,'Justerad allokering kvv'!$B$1:$AF$1,0),FALSE)),VLOOKUP($B202,'Allokerad kvv'!$B$2:$AV$700,MATCH(C$1,'Allokerad kvv'!$B$1:$AV$1,0),FALSE),VLOOKUP($B202,'Justerad allokering kvv'!$B$1:$AG$700,MATCH(C$1,'Justerad allokering kvv'!$B$1:$AF$1,0),FALSE)))</f>
        <v>0</v>
      </c>
      <c r="D202">
        <f>IF($B202=" ","",IF(ISERROR(1/VLOOKUP($B202,'Justerad allokering kvv'!$B$1:$AG$700,MATCH(D$1,'Justerad allokering kvv'!$B$1:$AF$1,0),FALSE)),VLOOKUP($B202,'Allokerad kvv'!$B$2:$AV$700,MATCH(D$1,'Allokerad kvv'!$B$1:$AV$1,0),FALSE),VLOOKUP($B202,'Justerad allokering kvv'!$B$1:$AG$700,MATCH(D$1,'Justerad allokering kvv'!$B$1:$AF$1,0),FALSE)))</f>
        <v>0</v>
      </c>
      <c r="E202">
        <f>IF($B202=" ","",IF(ISERROR(1/VLOOKUP($B202,'Justerad allokering kvv'!$B$1:$AG$700,MATCH(E$1,'Justerad allokering kvv'!$B$1:$AF$1,0),FALSE)),VLOOKUP($B202,'Allokerad kvv'!$B$2:$AV$700,MATCH(E$1,'Allokerad kvv'!$B$1:$AV$1,0),FALSE),VLOOKUP($B202,'Justerad allokering kvv'!$B$1:$AG$700,MATCH(E$1,'Justerad allokering kvv'!$B$1:$AF$1,0),FALSE)))</f>
        <v>10.440300000000001</v>
      </c>
      <c r="F202">
        <f>IF($B202=" ","",IF(ISERROR(1/VLOOKUP($B202,'Justerad allokering kvv'!$B$1:$AG$700,MATCH(F$1,'Justerad allokering kvv'!$B$1:$AF$1,0),FALSE)),VLOOKUP($B202,'Allokerad kvv'!$B$2:$AV$700,MATCH(F$1,'Allokerad kvv'!$B$1:$AV$1,0),FALSE),VLOOKUP($B202,'Justerad allokering kvv'!$B$1:$AG$700,MATCH(F$1,'Justerad allokering kvv'!$B$1:$AF$1,0),FALSE)))</f>
        <v>0</v>
      </c>
      <c r="G202">
        <f>IF($B202=" ","",IF(ISERROR(1/VLOOKUP($B202,'Justerad allokering kvv'!$B$1:$AG$700,MATCH(G$1,'Justerad allokering kvv'!$B$1:$AF$1,0),FALSE)),VLOOKUP($B202,'Allokerad kvv'!$B$2:$AV$700,MATCH(G$1,'Allokerad kvv'!$B$1:$AV$1,0),FALSE),VLOOKUP($B202,'Justerad allokering kvv'!$B$1:$AG$700,MATCH(G$1,'Justerad allokering kvv'!$B$1:$AF$1,0),FALSE)))</f>
        <v>0</v>
      </c>
      <c r="H202">
        <f>IF($B202=" ","",IF(ISERROR(1/VLOOKUP($B202,'Justerad allokering kvv'!$B$1:$AG$700,MATCH(H$1,'Justerad allokering kvv'!$B$1:$AF$1,0),FALSE)),VLOOKUP($B202,'Allokerad kvv'!$B$2:$AV$700,MATCH(H$1,'Allokerad kvv'!$B$1:$AV$1,0),FALSE),VLOOKUP($B202,'Justerad allokering kvv'!$B$1:$AG$700,MATCH(H$1,'Justerad allokering kvv'!$B$1:$AF$1,0),FALSE)))</f>
        <v>0</v>
      </c>
      <c r="I202">
        <f>IF($B202=" ","",IF(ISERROR(1/VLOOKUP($B202,'Justerad allokering kvv'!$B$1:$AG$700,MATCH(I$1,'Justerad allokering kvv'!$B$1:$AF$1,0),FALSE)),VLOOKUP($B202,'Allokerad kvv'!$B$2:$AV$700,MATCH(I$1,'Allokerad kvv'!$B$1:$AV$1,0),FALSE),VLOOKUP($B202,'Justerad allokering kvv'!$B$1:$AG$700,MATCH(I$1,'Justerad allokering kvv'!$B$1:$AF$1,0),FALSE)))</f>
        <v>0</v>
      </c>
      <c r="J202">
        <f>IF($B202=" ","",IF(ISERROR(1/VLOOKUP($B202,'Justerad allokering kvv'!$B$1:$AG$700,MATCH(J$1,'Justerad allokering kvv'!$B$1:$AF$1,0),FALSE)),VLOOKUP($B202,'Allokerad kvv'!$B$2:$AV$700,MATCH(J$1,'Allokerad kvv'!$B$1:$AV$1,0),FALSE),VLOOKUP($B202,'Justerad allokering kvv'!$B$1:$AG$700,MATCH(J$1,'Justerad allokering kvv'!$B$1:$AF$1,0),FALSE)))</f>
        <v>35.5261</v>
      </c>
      <c r="K202">
        <f>IF($B202=" ","",IF(ISERROR(1/VLOOKUP($B202,'Justerad allokering kvv'!$B$1:$AG$700,MATCH(K$1,'Justerad allokering kvv'!$B$1:$AF$1,0),FALSE)),VLOOKUP($B202,'Allokerad kvv'!$B$2:$AV$700,MATCH(K$1,'Allokerad kvv'!$B$1:$AV$1,0),FALSE),VLOOKUP($B202,'Justerad allokering kvv'!$B$1:$AG$700,MATCH(K$1,'Justerad allokering kvv'!$B$1:$AF$1,0),FALSE)))</f>
        <v>0</v>
      </c>
      <c r="L202">
        <f>IF($B202=" ","",IF(ISERROR(1/VLOOKUP($B202,'Justerad allokering kvv'!$B$1:$AG$700,MATCH(L$1,'Justerad allokering kvv'!$B$1:$AF$1,0),FALSE)),VLOOKUP($B202,'Allokerad kvv'!$B$2:$AV$700,MATCH(L$1,'Allokerad kvv'!$B$1:$AV$1,0),FALSE),VLOOKUP($B202,'Justerad allokering kvv'!$B$1:$AG$700,MATCH(L$1,'Justerad allokering kvv'!$B$1:$AF$1,0),FALSE)))</f>
        <v>0</v>
      </c>
      <c r="M202">
        <f>IF($B202=" ","",IF(ISERROR(1/VLOOKUP($B202,'Justerad allokering kvv'!$B$1:$AG$700,MATCH(M$1,'Justerad allokering kvv'!$B$1:$AF$1,0),FALSE)),VLOOKUP($B202,'Allokerad kvv'!$B$2:$AV$700,MATCH(M$1,'Allokerad kvv'!$B$1:$AV$1,0),FALSE),VLOOKUP($B202,'Justerad allokering kvv'!$B$1:$AG$700,MATCH(M$1,'Justerad allokering kvv'!$B$1:$AF$1,0),FALSE)))</f>
        <v>0</v>
      </c>
      <c r="N202">
        <f>IF($B202=" ","",IF(ISERROR(1/VLOOKUP($B202,'Justerad allokering kvv'!$B$1:$AG$700,MATCH(N$1,'Justerad allokering kvv'!$B$1:$AF$1,0),FALSE)),VLOOKUP($B202,'Allokerad kvv'!$B$2:$AV$700,MATCH(N$1,'Allokerad kvv'!$B$1:$AV$1,0),FALSE),VLOOKUP($B202,'Justerad allokering kvv'!$B$1:$AG$700,MATCH(N$1,'Justerad allokering kvv'!$B$1:$AF$1,0),FALSE)))</f>
        <v>25.738299999999999</v>
      </c>
      <c r="O202">
        <f>IF($B202=" ","",IF(ISERROR(1/VLOOKUP($B202,'Justerad allokering kvv'!$B$1:$AG$700,MATCH(O$1,'Justerad allokering kvv'!$B$1:$AF$1,0),FALSE)),VLOOKUP($B202,'Allokerad kvv'!$B$2:$AV$700,MATCH(O$1,'Allokerad kvv'!$B$1:$AV$1,0),FALSE),VLOOKUP($B202,'Justerad allokering kvv'!$B$1:$AG$700,MATCH(O$1,'Justerad allokering kvv'!$B$1:$AF$1,0),FALSE)))</f>
        <v>0</v>
      </c>
      <c r="P202">
        <f>IF($B202=" ","",IF(ISERROR(1/VLOOKUP($B202,'Justerad allokering kvv'!$B$1:$AG$700,MATCH(P$1,'Justerad allokering kvv'!$B$1:$AF$1,0),FALSE)),VLOOKUP($B202,'Allokerad kvv'!$B$2:$AV$700,MATCH(P$1,'Allokerad kvv'!$B$1:$AV$1,0),FALSE),VLOOKUP($B202,'Justerad allokering kvv'!$B$1:$AG$700,MATCH(P$1,'Justerad allokering kvv'!$B$1:$AF$1,0),FALSE)))</f>
        <v>0</v>
      </c>
      <c r="Q202">
        <f>IF($B202=" ","",IF(ISERROR(1/VLOOKUP($B202,'Justerad allokering kvv'!$B$1:$AG$700,MATCH(Q$1,'Justerad allokering kvv'!$B$1:$AF$1,0),FALSE)),VLOOKUP($B202,'Allokerad kvv'!$B$2:$AV$700,MATCH(Q$1,'Allokerad kvv'!$B$1:$AV$1,0),FALSE),VLOOKUP($B202,'Justerad allokering kvv'!$B$1:$AG$700,MATCH(Q$1,'Justerad allokering kvv'!$B$1:$AF$1,0),FALSE)))</f>
        <v>0</v>
      </c>
      <c r="R202">
        <f>IF($B202=" ","",IF(ISERROR(1/VLOOKUP($B202,'Justerad allokering kvv'!$B$1:$AG$700,MATCH(R$1,'Justerad allokering kvv'!$B$1:$AF$1,0),FALSE)),VLOOKUP($B202,'Allokerad kvv'!$B$2:$AV$700,MATCH(R$1,'Allokerad kvv'!$B$1:$AV$1,0),FALSE),VLOOKUP($B202,'Justerad allokering kvv'!$B$1:$AG$700,MATCH(R$1,'Justerad allokering kvv'!$B$1:$AF$1,0),FALSE)))</f>
        <v>1.88506</v>
      </c>
      <c r="S202">
        <f>IF($B202=" ","",IF(ISERROR(1/VLOOKUP($B202,'Justerad allokering kvv'!$B$1:$AG$700,MATCH(S$1,'Justerad allokering kvv'!$B$1:$AF$1,0),FALSE)),VLOOKUP($B202,'Allokerad kvv'!$B$2:$AV$700,MATCH(S$1,'Allokerad kvv'!$B$1:$AV$1,0),FALSE),VLOOKUP($B202,'Justerad allokering kvv'!$B$1:$AG$700,MATCH(S$1,'Justerad allokering kvv'!$B$1:$AF$1,0),FALSE)))</f>
        <v>0</v>
      </c>
      <c r="T202">
        <f>IF($B202=" ","",IF(ISERROR(1/VLOOKUP($B202,'Justerad allokering kvv'!$B$1:$AG$700,MATCH(T$1,'Justerad allokering kvv'!$B$1:$AF$1,0),FALSE)),VLOOKUP($B202,'Allokerad kvv'!$B$2:$AV$700,MATCH(T$1,'Allokerad kvv'!$B$1:$AV$1,0),FALSE),VLOOKUP($B202,'Justerad allokering kvv'!$B$1:$AG$700,MATCH(T$1,'Justerad allokering kvv'!$B$1:$AF$1,0),FALSE)))</f>
        <v>0</v>
      </c>
      <c r="U202">
        <f>IF($B202=" ","",IF(ISERROR(1/VLOOKUP($B202,'Justerad allokering kvv'!$B$1:$AG$700,MATCH(U$1,'Justerad allokering kvv'!$B$1:$AF$1,0),FALSE)),VLOOKUP($B202,'Allokerad kvv'!$B$2:$AV$700,MATCH(U$1,'Allokerad kvv'!$B$1:$AV$1,0),FALSE),VLOOKUP($B202,'Justerad allokering kvv'!$B$1:$AG$700,MATCH(U$1,'Justerad allokering kvv'!$B$1:$AF$1,0),FALSE)))</f>
        <v>0</v>
      </c>
      <c r="V202">
        <f>IF($B202=" ","",IF(ISERROR(1/VLOOKUP($B202,'Justerad allokering kvv'!$B$1:$AG$700,MATCH(V$1,'Justerad allokering kvv'!$B$1:$AF$1,0),FALSE)),VLOOKUP($B202,'Allokerad kvv'!$B$2:$AV$700,MATCH(V$1,'Allokerad kvv'!$B$1:$AV$1,0),FALSE),VLOOKUP($B202,'Justerad allokering kvv'!$B$1:$AG$700,MATCH(V$1,'Justerad allokering kvv'!$B$1:$AF$1,0),FALSE)))</f>
        <v>0</v>
      </c>
      <c r="W202">
        <f>IF($B202=" ","",IF(ISERROR(1/VLOOKUP($B202,'Justerad allokering kvv'!$B$1:$AG$700,MATCH(W$1,'Justerad allokering kvv'!$B$1:$AF$1,0),FALSE)),VLOOKUP($B202,'Allokerad kvv'!$B$2:$AV$700,MATCH(W$1,'Allokerad kvv'!$B$1:$AV$1,0),FALSE),VLOOKUP($B202,'Justerad allokering kvv'!$B$1:$AG$700,MATCH(W$1,'Justerad allokering kvv'!$B$1:$AF$1,0),FALSE)))</f>
        <v>0</v>
      </c>
      <c r="X202">
        <f>IF($B202=" ","",IF(ISERROR(1/VLOOKUP($B202,'Justerad allokering kvv'!$B$1:$AG$700,MATCH(X$1,'Justerad allokering kvv'!$B$1:$AF$1,0),FALSE)),VLOOKUP($B202,'Allokerad kvv'!$B$2:$AV$700,MATCH(X$1,'Allokerad kvv'!$B$1:$AV$1,0),FALSE),VLOOKUP($B202,'Justerad allokering kvv'!$B$1:$AG$700,MATCH(X$1,'Justerad allokering kvv'!$B$1:$AF$1,0),FALSE)))</f>
        <v>0</v>
      </c>
      <c r="Y202">
        <f>IF($B202=" ","",IF(ISERROR(1/VLOOKUP($B202,'Justerad allokering kvv'!$B$1:$AG$700,MATCH(Y$1,'Justerad allokering kvv'!$B$1:$AF$1,0),FALSE)),VLOOKUP($B202,'Allokerad kvv'!$B$2:$AV$700,MATCH(Y$1,'Allokerad kvv'!$B$1:$AV$1,0),FALSE),VLOOKUP($B202,'Justerad allokering kvv'!$B$1:$AG$700,MATCH(Y$1,'Justerad allokering kvv'!$B$1:$AF$1,0),FALSE)))</f>
        <v>0</v>
      </c>
      <c r="AB202">
        <f>IFERROR(VLOOKUP($B202,Kraftvärmeprod!$B$1:$AO$424,MATCH("Tillförd energi från rökgaskondensering (GWh)",Kraftvärmeprod!$B$1:$AG$1,0),FALSE)/1,0)</f>
        <v>15.2</v>
      </c>
      <c r="AE202" s="122">
        <f t="shared" si="12"/>
        <v>88.789760000000001</v>
      </c>
      <c r="AG202">
        <f t="shared" si="13"/>
        <v>86.904700000000005</v>
      </c>
      <c r="AH202">
        <f t="shared" si="14"/>
        <v>71.704700000000003</v>
      </c>
      <c r="AI202">
        <f>IF(AH202=0,"",AH202/VLOOKUP(B202,Kraftvärmeprod!$B$1:$BC$480,MATCH("Summa tillförd energi exklusive rökgaskondensering",Kraftvärmeprod!$B$1:$BC$1,0),FALSE))</f>
        <v>0.7250222446916077</v>
      </c>
      <c r="AK202">
        <f t="shared" si="15"/>
        <v>71.704700000000003</v>
      </c>
    </row>
    <row r="203" spans="1:37" x14ac:dyDescent="0.25">
      <c r="A203" s="2" t="s">
        <v>321</v>
      </c>
      <c r="B203" s="2" t="s">
        <v>323</v>
      </c>
      <c r="C203">
        <f>IF($B203=" ","",IF(ISERROR(1/VLOOKUP($B203,'Justerad allokering kvv'!$B$1:$AG$700,MATCH(C$1,'Justerad allokering kvv'!$B$1:$AF$1,0),FALSE)),VLOOKUP($B203,'Allokerad kvv'!$B$2:$AV$700,MATCH(C$1,'Allokerad kvv'!$B$1:$AV$1,0),FALSE),VLOOKUP($B203,'Justerad allokering kvv'!$B$1:$AG$700,MATCH(C$1,'Justerad allokering kvv'!$B$1:$AF$1,0),FALSE)))</f>
        <v>0</v>
      </c>
      <c r="D203">
        <f>IF($B203=" ","",IF(ISERROR(1/VLOOKUP($B203,'Justerad allokering kvv'!$B$1:$AG$700,MATCH(D$1,'Justerad allokering kvv'!$B$1:$AF$1,0),FALSE)),VLOOKUP($B203,'Allokerad kvv'!$B$2:$AV$700,MATCH(D$1,'Allokerad kvv'!$B$1:$AV$1,0),FALSE),VLOOKUP($B203,'Justerad allokering kvv'!$B$1:$AG$700,MATCH(D$1,'Justerad allokering kvv'!$B$1:$AF$1,0),FALSE)))</f>
        <v>0</v>
      </c>
      <c r="E203">
        <f>IF($B203=" ","",IF(ISERROR(1/VLOOKUP($B203,'Justerad allokering kvv'!$B$1:$AG$700,MATCH(E$1,'Justerad allokering kvv'!$B$1:$AF$1,0),FALSE)),VLOOKUP($B203,'Allokerad kvv'!$B$2:$AV$700,MATCH(E$1,'Allokerad kvv'!$B$1:$AV$1,0),FALSE),VLOOKUP($B203,'Justerad allokering kvv'!$B$1:$AG$700,MATCH(E$1,'Justerad allokering kvv'!$B$1:$AF$1,0),FALSE)))</f>
        <v>0</v>
      </c>
      <c r="F203">
        <f>IF($B203=" ","",IF(ISERROR(1/VLOOKUP($B203,'Justerad allokering kvv'!$B$1:$AG$700,MATCH(F$1,'Justerad allokering kvv'!$B$1:$AF$1,0),FALSE)),VLOOKUP($B203,'Allokerad kvv'!$B$2:$AV$700,MATCH(F$1,'Allokerad kvv'!$B$1:$AV$1,0),FALSE),VLOOKUP($B203,'Justerad allokering kvv'!$B$1:$AG$700,MATCH(F$1,'Justerad allokering kvv'!$B$1:$AF$1,0),FALSE)))</f>
        <v>0</v>
      </c>
      <c r="G203">
        <f>IF($B203=" ","",IF(ISERROR(1/VLOOKUP($B203,'Justerad allokering kvv'!$B$1:$AG$700,MATCH(G$1,'Justerad allokering kvv'!$B$1:$AF$1,0),FALSE)),VLOOKUP($B203,'Allokerad kvv'!$B$2:$AV$700,MATCH(G$1,'Allokerad kvv'!$B$1:$AV$1,0),FALSE),VLOOKUP($B203,'Justerad allokering kvv'!$B$1:$AG$700,MATCH(G$1,'Justerad allokering kvv'!$B$1:$AF$1,0),FALSE)))</f>
        <v>0</v>
      </c>
      <c r="H203">
        <f>IF($B203=" ","",IF(ISERROR(1/VLOOKUP($B203,'Justerad allokering kvv'!$B$1:$AG$700,MATCH(H$1,'Justerad allokering kvv'!$B$1:$AF$1,0),FALSE)),VLOOKUP($B203,'Allokerad kvv'!$B$2:$AV$700,MATCH(H$1,'Allokerad kvv'!$B$1:$AV$1,0),FALSE),VLOOKUP($B203,'Justerad allokering kvv'!$B$1:$AG$700,MATCH(H$1,'Justerad allokering kvv'!$B$1:$AF$1,0),FALSE)))</f>
        <v>0</v>
      </c>
      <c r="I203">
        <f>IF($B203=" ","",IF(ISERROR(1/VLOOKUP($B203,'Justerad allokering kvv'!$B$1:$AG$700,MATCH(I$1,'Justerad allokering kvv'!$B$1:$AF$1,0),FALSE)),VLOOKUP($B203,'Allokerad kvv'!$B$2:$AV$700,MATCH(I$1,'Allokerad kvv'!$B$1:$AV$1,0),FALSE),VLOOKUP($B203,'Justerad allokering kvv'!$B$1:$AG$700,MATCH(I$1,'Justerad allokering kvv'!$B$1:$AF$1,0),FALSE)))</f>
        <v>0</v>
      </c>
      <c r="J203">
        <f>IF($B203=" ","",IF(ISERROR(1/VLOOKUP($B203,'Justerad allokering kvv'!$B$1:$AG$700,MATCH(J$1,'Justerad allokering kvv'!$B$1:$AF$1,0),FALSE)),VLOOKUP($B203,'Allokerad kvv'!$B$2:$AV$700,MATCH(J$1,'Allokerad kvv'!$B$1:$AV$1,0),FALSE),VLOOKUP($B203,'Justerad allokering kvv'!$B$1:$AG$700,MATCH(J$1,'Justerad allokering kvv'!$B$1:$AF$1,0),FALSE)))</f>
        <v>0</v>
      </c>
      <c r="K203">
        <f>IF($B203=" ","",IF(ISERROR(1/VLOOKUP($B203,'Justerad allokering kvv'!$B$1:$AG$700,MATCH(K$1,'Justerad allokering kvv'!$B$1:$AF$1,0),FALSE)),VLOOKUP($B203,'Allokerad kvv'!$B$2:$AV$700,MATCH(K$1,'Allokerad kvv'!$B$1:$AV$1,0),FALSE),VLOOKUP($B203,'Justerad allokering kvv'!$B$1:$AG$700,MATCH(K$1,'Justerad allokering kvv'!$B$1:$AF$1,0),FALSE)))</f>
        <v>0</v>
      </c>
      <c r="L203">
        <f>IF($B203=" ","",IF(ISERROR(1/VLOOKUP($B203,'Justerad allokering kvv'!$B$1:$AG$700,MATCH(L$1,'Justerad allokering kvv'!$B$1:$AF$1,0),FALSE)),VLOOKUP($B203,'Allokerad kvv'!$B$2:$AV$700,MATCH(L$1,'Allokerad kvv'!$B$1:$AV$1,0),FALSE),VLOOKUP($B203,'Justerad allokering kvv'!$B$1:$AG$700,MATCH(L$1,'Justerad allokering kvv'!$B$1:$AF$1,0),FALSE)))</f>
        <v>0</v>
      </c>
      <c r="M203">
        <f>IF($B203=" ","",IF(ISERROR(1/VLOOKUP($B203,'Justerad allokering kvv'!$B$1:$AG$700,MATCH(M$1,'Justerad allokering kvv'!$B$1:$AF$1,0),FALSE)),VLOOKUP($B203,'Allokerad kvv'!$B$2:$AV$700,MATCH(M$1,'Allokerad kvv'!$B$1:$AV$1,0),FALSE),VLOOKUP($B203,'Justerad allokering kvv'!$B$1:$AG$700,MATCH(M$1,'Justerad allokering kvv'!$B$1:$AF$1,0),FALSE)))</f>
        <v>0</v>
      </c>
      <c r="N203">
        <f>IF($B203=" ","",IF(ISERROR(1/VLOOKUP($B203,'Justerad allokering kvv'!$B$1:$AG$700,MATCH(N$1,'Justerad allokering kvv'!$B$1:$AF$1,0),FALSE)),VLOOKUP($B203,'Allokerad kvv'!$B$2:$AV$700,MATCH(N$1,'Allokerad kvv'!$B$1:$AV$1,0),FALSE),VLOOKUP($B203,'Justerad allokering kvv'!$B$1:$AG$700,MATCH(N$1,'Justerad allokering kvv'!$B$1:$AF$1,0),FALSE)))</f>
        <v>0</v>
      </c>
      <c r="O203">
        <f>IF($B203=" ","",IF(ISERROR(1/VLOOKUP($B203,'Justerad allokering kvv'!$B$1:$AG$700,MATCH(O$1,'Justerad allokering kvv'!$B$1:$AF$1,0),FALSE)),VLOOKUP($B203,'Allokerad kvv'!$B$2:$AV$700,MATCH(O$1,'Allokerad kvv'!$B$1:$AV$1,0),FALSE),VLOOKUP($B203,'Justerad allokering kvv'!$B$1:$AG$700,MATCH(O$1,'Justerad allokering kvv'!$B$1:$AF$1,0),FALSE)))</f>
        <v>0</v>
      </c>
      <c r="P203">
        <f>IF($B203=" ","",IF(ISERROR(1/VLOOKUP($B203,'Justerad allokering kvv'!$B$1:$AG$700,MATCH(P$1,'Justerad allokering kvv'!$B$1:$AF$1,0),FALSE)),VLOOKUP($B203,'Allokerad kvv'!$B$2:$AV$700,MATCH(P$1,'Allokerad kvv'!$B$1:$AV$1,0),FALSE),VLOOKUP($B203,'Justerad allokering kvv'!$B$1:$AG$700,MATCH(P$1,'Justerad allokering kvv'!$B$1:$AF$1,0),FALSE)))</f>
        <v>0</v>
      </c>
      <c r="Q203">
        <f>IF($B203=" ","",IF(ISERROR(1/VLOOKUP($B203,'Justerad allokering kvv'!$B$1:$AG$700,MATCH(Q$1,'Justerad allokering kvv'!$B$1:$AF$1,0),FALSE)),VLOOKUP($B203,'Allokerad kvv'!$B$2:$AV$700,MATCH(Q$1,'Allokerad kvv'!$B$1:$AV$1,0),FALSE),VLOOKUP($B203,'Justerad allokering kvv'!$B$1:$AG$700,MATCH(Q$1,'Justerad allokering kvv'!$B$1:$AF$1,0),FALSE)))</f>
        <v>0</v>
      </c>
      <c r="R203">
        <f>IF($B203=" ","",IF(ISERROR(1/VLOOKUP($B203,'Justerad allokering kvv'!$B$1:$AG$700,MATCH(R$1,'Justerad allokering kvv'!$B$1:$AF$1,0),FALSE)),VLOOKUP($B203,'Allokerad kvv'!$B$2:$AV$700,MATCH(R$1,'Allokerad kvv'!$B$1:$AV$1,0),FALSE),VLOOKUP($B203,'Justerad allokering kvv'!$B$1:$AG$700,MATCH(R$1,'Justerad allokering kvv'!$B$1:$AF$1,0),FALSE)))</f>
        <v>0</v>
      </c>
      <c r="S203">
        <f>IF($B203=" ","",IF(ISERROR(1/VLOOKUP($B203,'Justerad allokering kvv'!$B$1:$AG$700,MATCH(S$1,'Justerad allokering kvv'!$B$1:$AF$1,0),FALSE)),VLOOKUP($B203,'Allokerad kvv'!$B$2:$AV$700,MATCH(S$1,'Allokerad kvv'!$B$1:$AV$1,0),FALSE),VLOOKUP($B203,'Justerad allokering kvv'!$B$1:$AG$700,MATCH(S$1,'Justerad allokering kvv'!$B$1:$AF$1,0),FALSE)))</f>
        <v>0</v>
      </c>
      <c r="T203">
        <f>IF($B203=" ","",IF(ISERROR(1/VLOOKUP($B203,'Justerad allokering kvv'!$B$1:$AG$700,MATCH(T$1,'Justerad allokering kvv'!$B$1:$AF$1,0),FALSE)),VLOOKUP($B203,'Allokerad kvv'!$B$2:$AV$700,MATCH(T$1,'Allokerad kvv'!$B$1:$AV$1,0),FALSE),VLOOKUP($B203,'Justerad allokering kvv'!$B$1:$AG$700,MATCH(T$1,'Justerad allokering kvv'!$B$1:$AF$1,0),FALSE)))</f>
        <v>0</v>
      </c>
      <c r="U203">
        <f>IF($B203=" ","",IF(ISERROR(1/VLOOKUP($B203,'Justerad allokering kvv'!$B$1:$AG$700,MATCH(U$1,'Justerad allokering kvv'!$B$1:$AF$1,0),FALSE)),VLOOKUP($B203,'Allokerad kvv'!$B$2:$AV$700,MATCH(U$1,'Allokerad kvv'!$B$1:$AV$1,0),FALSE),VLOOKUP($B203,'Justerad allokering kvv'!$B$1:$AG$700,MATCH(U$1,'Justerad allokering kvv'!$B$1:$AF$1,0),FALSE)))</f>
        <v>0</v>
      </c>
      <c r="V203">
        <f>IF($B203=" ","",IF(ISERROR(1/VLOOKUP($B203,'Justerad allokering kvv'!$B$1:$AG$700,MATCH(V$1,'Justerad allokering kvv'!$B$1:$AF$1,0),FALSE)),VLOOKUP($B203,'Allokerad kvv'!$B$2:$AV$700,MATCH(V$1,'Allokerad kvv'!$B$1:$AV$1,0),FALSE),VLOOKUP($B203,'Justerad allokering kvv'!$B$1:$AG$700,MATCH(V$1,'Justerad allokering kvv'!$B$1:$AF$1,0),FALSE)))</f>
        <v>0</v>
      </c>
      <c r="W203">
        <f>IF($B203=" ","",IF(ISERROR(1/VLOOKUP($B203,'Justerad allokering kvv'!$B$1:$AG$700,MATCH(W$1,'Justerad allokering kvv'!$B$1:$AF$1,0),FALSE)),VLOOKUP($B203,'Allokerad kvv'!$B$2:$AV$700,MATCH(W$1,'Allokerad kvv'!$B$1:$AV$1,0),FALSE),VLOOKUP($B203,'Justerad allokering kvv'!$B$1:$AG$700,MATCH(W$1,'Justerad allokering kvv'!$B$1:$AF$1,0),FALSE)))</f>
        <v>0</v>
      </c>
      <c r="X203">
        <f>IF($B203=" ","",IF(ISERROR(1/VLOOKUP($B203,'Justerad allokering kvv'!$B$1:$AG$700,MATCH(X$1,'Justerad allokering kvv'!$B$1:$AF$1,0),FALSE)),VLOOKUP($B203,'Allokerad kvv'!$B$2:$AV$700,MATCH(X$1,'Allokerad kvv'!$B$1:$AV$1,0),FALSE),VLOOKUP($B203,'Justerad allokering kvv'!$B$1:$AG$700,MATCH(X$1,'Justerad allokering kvv'!$B$1:$AF$1,0),FALSE)))</f>
        <v>0</v>
      </c>
      <c r="Y203">
        <f>IF($B203=" ","",IF(ISERROR(1/VLOOKUP($B203,'Justerad allokering kvv'!$B$1:$AG$700,MATCH(Y$1,'Justerad allokering kvv'!$B$1:$AF$1,0),FALSE)),VLOOKUP($B203,'Allokerad kvv'!$B$2:$AV$700,MATCH(Y$1,'Allokerad kvv'!$B$1:$AV$1,0),FALSE),VLOOKUP($B203,'Justerad allokering kvv'!$B$1:$AG$700,MATCH(Y$1,'Justerad allokering kvv'!$B$1:$AF$1,0),FALSE)))</f>
        <v>0</v>
      </c>
      <c r="AB203">
        <f>IFERROR(VLOOKUP($B203,Kraftvärmeprod!$B$1:$AO$424,MATCH("Tillförd energi från rökgaskondensering (GWh)",Kraftvärmeprod!$B$1:$AG$1,0),FALSE)/1,0)</f>
        <v>0</v>
      </c>
      <c r="AE203" s="122">
        <f t="shared" si="12"/>
        <v>0</v>
      </c>
      <c r="AG203">
        <f t="shared" si="13"/>
        <v>0</v>
      </c>
      <c r="AH203">
        <f t="shared" si="14"/>
        <v>0</v>
      </c>
      <c r="AI203" t="str">
        <f>IF(AH203=0,"",AH203/VLOOKUP(B203,Kraftvärmeprod!$B$1:$BC$480,MATCH("Summa tillförd energi exklusive rökgaskondensering",Kraftvärmeprod!$B$1:$BC$1,0),FALSE))</f>
        <v/>
      </c>
      <c r="AK203">
        <f t="shared" si="15"/>
        <v>0</v>
      </c>
    </row>
    <row r="204" spans="1:37" x14ac:dyDescent="0.25">
      <c r="A204" s="2" t="s">
        <v>321</v>
      </c>
      <c r="B204" s="2" t="s">
        <v>324</v>
      </c>
      <c r="C204">
        <f>IF($B204=" ","",IF(ISERROR(1/VLOOKUP($B204,'Justerad allokering kvv'!$B$1:$AG$700,MATCH(C$1,'Justerad allokering kvv'!$B$1:$AF$1,0),FALSE)),VLOOKUP($B204,'Allokerad kvv'!$B$2:$AV$700,MATCH(C$1,'Allokerad kvv'!$B$1:$AV$1,0),FALSE),VLOOKUP($B204,'Justerad allokering kvv'!$B$1:$AG$700,MATCH(C$1,'Justerad allokering kvv'!$B$1:$AF$1,0),FALSE)))</f>
        <v>0</v>
      </c>
      <c r="D204">
        <f>IF($B204=" ","",IF(ISERROR(1/VLOOKUP($B204,'Justerad allokering kvv'!$B$1:$AG$700,MATCH(D$1,'Justerad allokering kvv'!$B$1:$AF$1,0),FALSE)),VLOOKUP($B204,'Allokerad kvv'!$B$2:$AV$700,MATCH(D$1,'Allokerad kvv'!$B$1:$AV$1,0),FALSE),VLOOKUP($B204,'Justerad allokering kvv'!$B$1:$AG$700,MATCH(D$1,'Justerad allokering kvv'!$B$1:$AF$1,0),FALSE)))</f>
        <v>0</v>
      </c>
      <c r="E204">
        <f>IF($B204=" ","",IF(ISERROR(1/VLOOKUP($B204,'Justerad allokering kvv'!$B$1:$AG$700,MATCH(E$1,'Justerad allokering kvv'!$B$1:$AF$1,0),FALSE)),VLOOKUP($B204,'Allokerad kvv'!$B$2:$AV$700,MATCH(E$1,'Allokerad kvv'!$B$1:$AV$1,0),FALSE),VLOOKUP($B204,'Justerad allokering kvv'!$B$1:$AG$700,MATCH(E$1,'Justerad allokering kvv'!$B$1:$AF$1,0),FALSE)))</f>
        <v>0</v>
      </c>
      <c r="F204">
        <f>IF($B204=" ","",IF(ISERROR(1/VLOOKUP($B204,'Justerad allokering kvv'!$B$1:$AG$700,MATCH(F$1,'Justerad allokering kvv'!$B$1:$AF$1,0),FALSE)),VLOOKUP($B204,'Allokerad kvv'!$B$2:$AV$700,MATCH(F$1,'Allokerad kvv'!$B$1:$AV$1,0),FALSE),VLOOKUP($B204,'Justerad allokering kvv'!$B$1:$AG$700,MATCH(F$1,'Justerad allokering kvv'!$B$1:$AF$1,0),FALSE)))</f>
        <v>0</v>
      </c>
      <c r="G204">
        <f>IF($B204=" ","",IF(ISERROR(1/VLOOKUP($B204,'Justerad allokering kvv'!$B$1:$AG$700,MATCH(G$1,'Justerad allokering kvv'!$B$1:$AF$1,0),FALSE)),VLOOKUP($B204,'Allokerad kvv'!$B$2:$AV$700,MATCH(G$1,'Allokerad kvv'!$B$1:$AV$1,0),FALSE),VLOOKUP($B204,'Justerad allokering kvv'!$B$1:$AG$700,MATCH(G$1,'Justerad allokering kvv'!$B$1:$AF$1,0),FALSE)))</f>
        <v>0</v>
      </c>
      <c r="H204">
        <f>IF($B204=" ","",IF(ISERROR(1/VLOOKUP($B204,'Justerad allokering kvv'!$B$1:$AG$700,MATCH(H$1,'Justerad allokering kvv'!$B$1:$AF$1,0),FALSE)),VLOOKUP($B204,'Allokerad kvv'!$B$2:$AV$700,MATCH(H$1,'Allokerad kvv'!$B$1:$AV$1,0),FALSE),VLOOKUP($B204,'Justerad allokering kvv'!$B$1:$AG$700,MATCH(H$1,'Justerad allokering kvv'!$B$1:$AF$1,0),FALSE)))</f>
        <v>0</v>
      </c>
      <c r="I204">
        <f>IF($B204=" ","",IF(ISERROR(1/VLOOKUP($B204,'Justerad allokering kvv'!$B$1:$AG$700,MATCH(I$1,'Justerad allokering kvv'!$B$1:$AF$1,0),FALSE)),VLOOKUP($B204,'Allokerad kvv'!$B$2:$AV$700,MATCH(I$1,'Allokerad kvv'!$B$1:$AV$1,0),FALSE),VLOOKUP($B204,'Justerad allokering kvv'!$B$1:$AG$700,MATCH(I$1,'Justerad allokering kvv'!$B$1:$AF$1,0),FALSE)))</f>
        <v>0</v>
      </c>
      <c r="J204">
        <f>IF($B204=" ","",IF(ISERROR(1/VLOOKUP($B204,'Justerad allokering kvv'!$B$1:$AG$700,MATCH(J$1,'Justerad allokering kvv'!$B$1:$AF$1,0),FALSE)),VLOOKUP($B204,'Allokerad kvv'!$B$2:$AV$700,MATCH(J$1,'Allokerad kvv'!$B$1:$AV$1,0),FALSE),VLOOKUP($B204,'Justerad allokering kvv'!$B$1:$AG$700,MATCH(J$1,'Justerad allokering kvv'!$B$1:$AF$1,0),FALSE)))</f>
        <v>0</v>
      </c>
      <c r="K204">
        <f>IF($B204=" ","",IF(ISERROR(1/VLOOKUP($B204,'Justerad allokering kvv'!$B$1:$AG$700,MATCH(K$1,'Justerad allokering kvv'!$B$1:$AF$1,0),FALSE)),VLOOKUP($B204,'Allokerad kvv'!$B$2:$AV$700,MATCH(K$1,'Allokerad kvv'!$B$1:$AV$1,0),FALSE),VLOOKUP($B204,'Justerad allokering kvv'!$B$1:$AG$700,MATCH(K$1,'Justerad allokering kvv'!$B$1:$AF$1,0),FALSE)))</f>
        <v>0</v>
      </c>
      <c r="L204">
        <f>IF($B204=" ","",IF(ISERROR(1/VLOOKUP($B204,'Justerad allokering kvv'!$B$1:$AG$700,MATCH(L$1,'Justerad allokering kvv'!$B$1:$AF$1,0),FALSE)),VLOOKUP($B204,'Allokerad kvv'!$B$2:$AV$700,MATCH(L$1,'Allokerad kvv'!$B$1:$AV$1,0),FALSE),VLOOKUP($B204,'Justerad allokering kvv'!$B$1:$AG$700,MATCH(L$1,'Justerad allokering kvv'!$B$1:$AF$1,0),FALSE)))</f>
        <v>0</v>
      </c>
      <c r="M204">
        <f>IF($B204=" ","",IF(ISERROR(1/VLOOKUP($B204,'Justerad allokering kvv'!$B$1:$AG$700,MATCH(M$1,'Justerad allokering kvv'!$B$1:$AF$1,0),FALSE)),VLOOKUP($B204,'Allokerad kvv'!$B$2:$AV$700,MATCH(M$1,'Allokerad kvv'!$B$1:$AV$1,0),FALSE),VLOOKUP($B204,'Justerad allokering kvv'!$B$1:$AG$700,MATCH(M$1,'Justerad allokering kvv'!$B$1:$AF$1,0),FALSE)))</f>
        <v>0</v>
      </c>
      <c r="N204">
        <f>IF($B204=" ","",IF(ISERROR(1/VLOOKUP($B204,'Justerad allokering kvv'!$B$1:$AG$700,MATCH(N$1,'Justerad allokering kvv'!$B$1:$AF$1,0),FALSE)),VLOOKUP($B204,'Allokerad kvv'!$B$2:$AV$700,MATCH(N$1,'Allokerad kvv'!$B$1:$AV$1,0),FALSE),VLOOKUP($B204,'Justerad allokering kvv'!$B$1:$AG$700,MATCH(N$1,'Justerad allokering kvv'!$B$1:$AF$1,0),FALSE)))</f>
        <v>0</v>
      </c>
      <c r="O204">
        <f>IF($B204=" ","",IF(ISERROR(1/VLOOKUP($B204,'Justerad allokering kvv'!$B$1:$AG$700,MATCH(O$1,'Justerad allokering kvv'!$B$1:$AF$1,0),FALSE)),VLOOKUP($B204,'Allokerad kvv'!$B$2:$AV$700,MATCH(O$1,'Allokerad kvv'!$B$1:$AV$1,0),FALSE),VLOOKUP($B204,'Justerad allokering kvv'!$B$1:$AG$700,MATCH(O$1,'Justerad allokering kvv'!$B$1:$AF$1,0),FALSE)))</f>
        <v>0</v>
      </c>
      <c r="P204">
        <f>IF($B204=" ","",IF(ISERROR(1/VLOOKUP($B204,'Justerad allokering kvv'!$B$1:$AG$700,MATCH(P$1,'Justerad allokering kvv'!$B$1:$AF$1,0),FALSE)),VLOOKUP($B204,'Allokerad kvv'!$B$2:$AV$700,MATCH(P$1,'Allokerad kvv'!$B$1:$AV$1,0),FALSE),VLOOKUP($B204,'Justerad allokering kvv'!$B$1:$AG$700,MATCH(P$1,'Justerad allokering kvv'!$B$1:$AF$1,0),FALSE)))</f>
        <v>0</v>
      </c>
      <c r="Q204">
        <f>IF($B204=" ","",IF(ISERROR(1/VLOOKUP($B204,'Justerad allokering kvv'!$B$1:$AG$700,MATCH(Q$1,'Justerad allokering kvv'!$B$1:$AF$1,0),FALSE)),VLOOKUP($B204,'Allokerad kvv'!$B$2:$AV$700,MATCH(Q$1,'Allokerad kvv'!$B$1:$AV$1,0),FALSE),VLOOKUP($B204,'Justerad allokering kvv'!$B$1:$AG$700,MATCH(Q$1,'Justerad allokering kvv'!$B$1:$AF$1,0),FALSE)))</f>
        <v>0</v>
      </c>
      <c r="R204">
        <f>IF($B204=" ","",IF(ISERROR(1/VLOOKUP($B204,'Justerad allokering kvv'!$B$1:$AG$700,MATCH(R$1,'Justerad allokering kvv'!$B$1:$AF$1,0),FALSE)),VLOOKUP($B204,'Allokerad kvv'!$B$2:$AV$700,MATCH(R$1,'Allokerad kvv'!$B$1:$AV$1,0),FALSE),VLOOKUP($B204,'Justerad allokering kvv'!$B$1:$AG$700,MATCH(R$1,'Justerad allokering kvv'!$B$1:$AF$1,0),FALSE)))</f>
        <v>0</v>
      </c>
      <c r="S204">
        <f>IF($B204=" ","",IF(ISERROR(1/VLOOKUP($B204,'Justerad allokering kvv'!$B$1:$AG$700,MATCH(S$1,'Justerad allokering kvv'!$B$1:$AF$1,0),FALSE)),VLOOKUP($B204,'Allokerad kvv'!$B$2:$AV$700,MATCH(S$1,'Allokerad kvv'!$B$1:$AV$1,0),FALSE),VLOOKUP($B204,'Justerad allokering kvv'!$B$1:$AG$700,MATCH(S$1,'Justerad allokering kvv'!$B$1:$AF$1,0),FALSE)))</f>
        <v>0</v>
      </c>
      <c r="T204">
        <f>IF($B204=" ","",IF(ISERROR(1/VLOOKUP($B204,'Justerad allokering kvv'!$B$1:$AG$700,MATCH(T$1,'Justerad allokering kvv'!$B$1:$AF$1,0),FALSE)),VLOOKUP($B204,'Allokerad kvv'!$B$2:$AV$700,MATCH(T$1,'Allokerad kvv'!$B$1:$AV$1,0),FALSE),VLOOKUP($B204,'Justerad allokering kvv'!$B$1:$AG$700,MATCH(T$1,'Justerad allokering kvv'!$B$1:$AF$1,0),FALSE)))</f>
        <v>0</v>
      </c>
      <c r="U204">
        <f>IF($B204=" ","",IF(ISERROR(1/VLOOKUP($B204,'Justerad allokering kvv'!$B$1:$AG$700,MATCH(U$1,'Justerad allokering kvv'!$B$1:$AF$1,0),FALSE)),VLOOKUP($B204,'Allokerad kvv'!$B$2:$AV$700,MATCH(U$1,'Allokerad kvv'!$B$1:$AV$1,0),FALSE),VLOOKUP($B204,'Justerad allokering kvv'!$B$1:$AG$700,MATCH(U$1,'Justerad allokering kvv'!$B$1:$AF$1,0),FALSE)))</f>
        <v>0</v>
      </c>
      <c r="V204">
        <f>IF($B204=" ","",IF(ISERROR(1/VLOOKUP($B204,'Justerad allokering kvv'!$B$1:$AG$700,MATCH(V$1,'Justerad allokering kvv'!$B$1:$AF$1,0),FALSE)),VLOOKUP($B204,'Allokerad kvv'!$B$2:$AV$700,MATCH(V$1,'Allokerad kvv'!$B$1:$AV$1,0),FALSE),VLOOKUP($B204,'Justerad allokering kvv'!$B$1:$AG$700,MATCH(V$1,'Justerad allokering kvv'!$B$1:$AF$1,0),FALSE)))</f>
        <v>0</v>
      </c>
      <c r="W204">
        <f>IF($B204=" ","",IF(ISERROR(1/VLOOKUP($B204,'Justerad allokering kvv'!$B$1:$AG$700,MATCH(W$1,'Justerad allokering kvv'!$B$1:$AF$1,0),FALSE)),VLOOKUP($B204,'Allokerad kvv'!$B$2:$AV$700,MATCH(W$1,'Allokerad kvv'!$B$1:$AV$1,0),FALSE),VLOOKUP($B204,'Justerad allokering kvv'!$B$1:$AG$700,MATCH(W$1,'Justerad allokering kvv'!$B$1:$AF$1,0),FALSE)))</f>
        <v>0</v>
      </c>
      <c r="X204">
        <f>IF($B204=" ","",IF(ISERROR(1/VLOOKUP($B204,'Justerad allokering kvv'!$B$1:$AG$700,MATCH(X$1,'Justerad allokering kvv'!$B$1:$AF$1,0),FALSE)),VLOOKUP($B204,'Allokerad kvv'!$B$2:$AV$700,MATCH(X$1,'Allokerad kvv'!$B$1:$AV$1,0),FALSE),VLOOKUP($B204,'Justerad allokering kvv'!$B$1:$AG$700,MATCH(X$1,'Justerad allokering kvv'!$B$1:$AF$1,0),FALSE)))</f>
        <v>0</v>
      </c>
      <c r="Y204">
        <f>IF($B204=" ","",IF(ISERROR(1/VLOOKUP($B204,'Justerad allokering kvv'!$B$1:$AG$700,MATCH(Y$1,'Justerad allokering kvv'!$B$1:$AF$1,0),FALSE)),VLOOKUP($B204,'Allokerad kvv'!$B$2:$AV$700,MATCH(Y$1,'Allokerad kvv'!$B$1:$AV$1,0),FALSE),VLOOKUP($B204,'Justerad allokering kvv'!$B$1:$AG$700,MATCH(Y$1,'Justerad allokering kvv'!$B$1:$AF$1,0),FALSE)))</f>
        <v>0</v>
      </c>
      <c r="AB204">
        <f>IFERROR(VLOOKUP($B204,Kraftvärmeprod!$B$1:$AO$424,MATCH("Tillförd energi från rökgaskondensering (GWh)",Kraftvärmeprod!$B$1:$AG$1,0),FALSE)/1,0)</f>
        <v>0</v>
      </c>
      <c r="AE204" s="122">
        <f t="shared" si="12"/>
        <v>0</v>
      </c>
      <c r="AG204">
        <f t="shared" si="13"/>
        <v>0</v>
      </c>
      <c r="AH204">
        <f t="shared" si="14"/>
        <v>0</v>
      </c>
      <c r="AI204" t="str">
        <f>IF(AH204=0,"",AH204/VLOOKUP(B204,Kraftvärmeprod!$B$1:$BC$480,MATCH("Summa tillförd energi exklusive rökgaskondensering",Kraftvärmeprod!$B$1:$BC$1,0),FALSE))</f>
        <v/>
      </c>
      <c r="AK204">
        <f t="shared" si="15"/>
        <v>0</v>
      </c>
    </row>
    <row r="205" spans="1:37" x14ac:dyDescent="0.25">
      <c r="A205" s="2" t="s">
        <v>327</v>
      </c>
      <c r="B205" s="2" t="s">
        <v>328</v>
      </c>
      <c r="C205">
        <f>IF($B205=" ","",IF(ISERROR(1/VLOOKUP($B205,'Justerad allokering kvv'!$B$1:$AG$700,MATCH(C$1,'Justerad allokering kvv'!$B$1:$AF$1,0),FALSE)),VLOOKUP($B205,'Allokerad kvv'!$B$2:$AV$700,MATCH(C$1,'Allokerad kvv'!$B$1:$AV$1,0),FALSE),VLOOKUP($B205,'Justerad allokering kvv'!$B$1:$AG$700,MATCH(C$1,'Justerad allokering kvv'!$B$1:$AF$1,0),FALSE)))</f>
        <v>0</v>
      </c>
      <c r="D205">
        <f>IF($B205=" ","",IF(ISERROR(1/VLOOKUP($B205,'Justerad allokering kvv'!$B$1:$AG$700,MATCH(D$1,'Justerad allokering kvv'!$B$1:$AF$1,0),FALSE)),VLOOKUP($B205,'Allokerad kvv'!$B$2:$AV$700,MATCH(D$1,'Allokerad kvv'!$B$1:$AV$1,0),FALSE),VLOOKUP($B205,'Justerad allokering kvv'!$B$1:$AG$700,MATCH(D$1,'Justerad allokering kvv'!$B$1:$AF$1,0),FALSE)))</f>
        <v>0</v>
      </c>
      <c r="E205">
        <f>IF($B205=" ","",IF(ISERROR(1/VLOOKUP($B205,'Justerad allokering kvv'!$B$1:$AG$700,MATCH(E$1,'Justerad allokering kvv'!$B$1:$AF$1,0),FALSE)),VLOOKUP($B205,'Allokerad kvv'!$B$2:$AV$700,MATCH(E$1,'Allokerad kvv'!$B$1:$AV$1,0),FALSE),VLOOKUP($B205,'Justerad allokering kvv'!$B$1:$AG$700,MATCH(E$1,'Justerad allokering kvv'!$B$1:$AF$1,0),FALSE)))</f>
        <v>0</v>
      </c>
      <c r="F205">
        <f>IF($B205=" ","",IF(ISERROR(1/VLOOKUP($B205,'Justerad allokering kvv'!$B$1:$AG$700,MATCH(F$1,'Justerad allokering kvv'!$B$1:$AF$1,0),FALSE)),VLOOKUP($B205,'Allokerad kvv'!$B$2:$AV$700,MATCH(F$1,'Allokerad kvv'!$B$1:$AV$1,0),FALSE),VLOOKUP($B205,'Justerad allokering kvv'!$B$1:$AG$700,MATCH(F$1,'Justerad allokering kvv'!$B$1:$AF$1,0),FALSE)))</f>
        <v>0</v>
      </c>
      <c r="G205">
        <f>IF($B205=" ","",IF(ISERROR(1/VLOOKUP($B205,'Justerad allokering kvv'!$B$1:$AG$700,MATCH(G$1,'Justerad allokering kvv'!$B$1:$AF$1,0),FALSE)),VLOOKUP($B205,'Allokerad kvv'!$B$2:$AV$700,MATCH(G$1,'Allokerad kvv'!$B$1:$AV$1,0),FALSE),VLOOKUP($B205,'Justerad allokering kvv'!$B$1:$AG$700,MATCH(G$1,'Justerad allokering kvv'!$B$1:$AF$1,0),FALSE)))</f>
        <v>2.3028300000000002</v>
      </c>
      <c r="H205">
        <f>IF($B205=" ","",IF(ISERROR(1/VLOOKUP($B205,'Justerad allokering kvv'!$B$1:$AG$700,MATCH(H$1,'Justerad allokering kvv'!$B$1:$AF$1,0),FALSE)),VLOOKUP($B205,'Allokerad kvv'!$B$2:$AV$700,MATCH(H$1,'Allokerad kvv'!$B$1:$AV$1,0),FALSE),VLOOKUP($B205,'Justerad allokering kvv'!$B$1:$AG$700,MATCH(H$1,'Justerad allokering kvv'!$B$1:$AF$1,0),FALSE)))</f>
        <v>0</v>
      </c>
      <c r="I205">
        <f>IF($B205=" ","",IF(ISERROR(1/VLOOKUP($B205,'Justerad allokering kvv'!$B$1:$AG$700,MATCH(I$1,'Justerad allokering kvv'!$B$1:$AF$1,0),FALSE)),VLOOKUP($B205,'Allokerad kvv'!$B$2:$AV$700,MATCH(I$1,'Allokerad kvv'!$B$1:$AV$1,0),FALSE),VLOOKUP($B205,'Justerad allokering kvv'!$B$1:$AG$700,MATCH(I$1,'Justerad allokering kvv'!$B$1:$AF$1,0),FALSE)))</f>
        <v>0</v>
      </c>
      <c r="J205">
        <f>IF($B205=" ","",IF(ISERROR(1/VLOOKUP($B205,'Justerad allokering kvv'!$B$1:$AG$700,MATCH(J$1,'Justerad allokering kvv'!$B$1:$AF$1,0),FALSE)),VLOOKUP($B205,'Allokerad kvv'!$B$2:$AV$700,MATCH(J$1,'Allokerad kvv'!$B$1:$AV$1,0),FALSE),VLOOKUP($B205,'Justerad allokering kvv'!$B$1:$AG$700,MATCH(J$1,'Justerad allokering kvv'!$B$1:$AF$1,0),FALSE)))</f>
        <v>30.943300000000001</v>
      </c>
      <c r="K205">
        <f>IF($B205=" ","",IF(ISERROR(1/VLOOKUP($B205,'Justerad allokering kvv'!$B$1:$AG$700,MATCH(K$1,'Justerad allokering kvv'!$B$1:$AF$1,0),FALSE)),VLOOKUP($B205,'Allokerad kvv'!$B$2:$AV$700,MATCH(K$1,'Allokerad kvv'!$B$1:$AV$1,0),FALSE),VLOOKUP($B205,'Justerad allokering kvv'!$B$1:$AG$700,MATCH(K$1,'Justerad allokering kvv'!$B$1:$AF$1,0),FALSE)))</f>
        <v>0</v>
      </c>
      <c r="L205">
        <f>IF($B205=" ","",IF(ISERROR(1/VLOOKUP($B205,'Justerad allokering kvv'!$B$1:$AG$700,MATCH(L$1,'Justerad allokering kvv'!$B$1:$AF$1,0),FALSE)),VLOOKUP($B205,'Allokerad kvv'!$B$2:$AV$700,MATCH(L$1,'Allokerad kvv'!$B$1:$AV$1,0),FALSE),VLOOKUP($B205,'Justerad allokering kvv'!$B$1:$AG$700,MATCH(L$1,'Justerad allokering kvv'!$B$1:$AF$1,0),FALSE)))</f>
        <v>0</v>
      </c>
      <c r="M205">
        <f>IF($B205=" ","",IF(ISERROR(1/VLOOKUP($B205,'Justerad allokering kvv'!$B$1:$AG$700,MATCH(M$1,'Justerad allokering kvv'!$B$1:$AF$1,0),FALSE)),VLOOKUP($B205,'Allokerad kvv'!$B$2:$AV$700,MATCH(M$1,'Allokerad kvv'!$B$1:$AV$1,0),FALSE),VLOOKUP($B205,'Justerad allokering kvv'!$B$1:$AG$700,MATCH(M$1,'Justerad allokering kvv'!$B$1:$AF$1,0),FALSE)))</f>
        <v>0</v>
      </c>
      <c r="N205">
        <f>IF($B205=" ","",IF(ISERROR(1/VLOOKUP($B205,'Justerad allokering kvv'!$B$1:$AG$700,MATCH(N$1,'Justerad allokering kvv'!$B$1:$AF$1,0),FALSE)),VLOOKUP($B205,'Allokerad kvv'!$B$2:$AV$700,MATCH(N$1,'Allokerad kvv'!$B$1:$AV$1,0),FALSE),VLOOKUP($B205,'Justerad allokering kvv'!$B$1:$AG$700,MATCH(N$1,'Justerad allokering kvv'!$B$1:$AF$1,0),FALSE)))</f>
        <v>3.8824000000000001</v>
      </c>
      <c r="O205">
        <f>IF($B205=" ","",IF(ISERROR(1/VLOOKUP($B205,'Justerad allokering kvv'!$B$1:$AG$700,MATCH(O$1,'Justerad allokering kvv'!$B$1:$AF$1,0),FALSE)),VLOOKUP($B205,'Allokerad kvv'!$B$2:$AV$700,MATCH(O$1,'Allokerad kvv'!$B$1:$AV$1,0),FALSE),VLOOKUP($B205,'Justerad allokering kvv'!$B$1:$AG$700,MATCH(O$1,'Justerad allokering kvv'!$B$1:$AF$1,0),FALSE)))</f>
        <v>0</v>
      </c>
      <c r="P205">
        <f>IF($B205=" ","",IF(ISERROR(1/VLOOKUP($B205,'Justerad allokering kvv'!$B$1:$AG$700,MATCH(P$1,'Justerad allokering kvv'!$B$1:$AF$1,0),FALSE)),VLOOKUP($B205,'Allokerad kvv'!$B$2:$AV$700,MATCH(P$1,'Allokerad kvv'!$B$1:$AV$1,0),FALSE),VLOOKUP($B205,'Justerad allokering kvv'!$B$1:$AG$700,MATCH(P$1,'Justerad allokering kvv'!$B$1:$AF$1,0),FALSE)))</f>
        <v>0</v>
      </c>
      <c r="Q205">
        <f>IF($B205=" ","",IF(ISERROR(1/VLOOKUP($B205,'Justerad allokering kvv'!$B$1:$AG$700,MATCH(Q$1,'Justerad allokering kvv'!$B$1:$AF$1,0),FALSE)),VLOOKUP($B205,'Allokerad kvv'!$B$2:$AV$700,MATCH(Q$1,'Allokerad kvv'!$B$1:$AV$1,0),FALSE),VLOOKUP($B205,'Justerad allokering kvv'!$B$1:$AG$700,MATCH(Q$1,'Justerad allokering kvv'!$B$1:$AF$1,0),FALSE)))</f>
        <v>0</v>
      </c>
      <c r="R205">
        <f>IF($B205=" ","",IF(ISERROR(1/VLOOKUP($B205,'Justerad allokering kvv'!$B$1:$AG$700,MATCH(R$1,'Justerad allokering kvv'!$B$1:$AF$1,0),FALSE)),VLOOKUP($B205,'Allokerad kvv'!$B$2:$AV$700,MATCH(R$1,'Allokerad kvv'!$B$1:$AV$1,0),FALSE),VLOOKUP($B205,'Justerad allokering kvv'!$B$1:$AG$700,MATCH(R$1,'Justerad allokering kvv'!$B$1:$AF$1,0),FALSE)))</f>
        <v>0</v>
      </c>
      <c r="S205">
        <f>IF($B205=" ","",IF(ISERROR(1/VLOOKUP($B205,'Justerad allokering kvv'!$B$1:$AG$700,MATCH(S$1,'Justerad allokering kvv'!$B$1:$AF$1,0),FALSE)),VLOOKUP($B205,'Allokerad kvv'!$B$2:$AV$700,MATCH(S$1,'Allokerad kvv'!$B$1:$AV$1,0),FALSE),VLOOKUP($B205,'Justerad allokering kvv'!$B$1:$AG$700,MATCH(S$1,'Justerad allokering kvv'!$B$1:$AF$1,0),FALSE)))</f>
        <v>0</v>
      </c>
      <c r="T205">
        <f>IF($B205=" ","",IF(ISERROR(1/VLOOKUP($B205,'Justerad allokering kvv'!$B$1:$AG$700,MATCH(T$1,'Justerad allokering kvv'!$B$1:$AF$1,0),FALSE)),VLOOKUP($B205,'Allokerad kvv'!$B$2:$AV$700,MATCH(T$1,'Allokerad kvv'!$B$1:$AV$1,0),FALSE),VLOOKUP($B205,'Justerad allokering kvv'!$B$1:$AG$700,MATCH(T$1,'Justerad allokering kvv'!$B$1:$AF$1,0),FALSE)))</f>
        <v>0</v>
      </c>
      <c r="U205">
        <f>IF($B205=" ","",IF(ISERROR(1/VLOOKUP($B205,'Justerad allokering kvv'!$B$1:$AG$700,MATCH(U$1,'Justerad allokering kvv'!$B$1:$AF$1,0),FALSE)),VLOOKUP($B205,'Allokerad kvv'!$B$2:$AV$700,MATCH(U$1,'Allokerad kvv'!$B$1:$AV$1,0),FALSE),VLOOKUP($B205,'Justerad allokering kvv'!$B$1:$AG$700,MATCH(U$1,'Justerad allokering kvv'!$B$1:$AF$1,0),FALSE)))</f>
        <v>0</v>
      </c>
      <c r="V205">
        <f>IF($B205=" ","",IF(ISERROR(1/VLOOKUP($B205,'Justerad allokering kvv'!$B$1:$AG$700,MATCH(V$1,'Justerad allokering kvv'!$B$1:$AF$1,0),FALSE)),VLOOKUP($B205,'Allokerad kvv'!$B$2:$AV$700,MATCH(V$1,'Allokerad kvv'!$B$1:$AV$1,0),FALSE),VLOOKUP($B205,'Justerad allokering kvv'!$B$1:$AG$700,MATCH(V$1,'Justerad allokering kvv'!$B$1:$AF$1,0),FALSE)))</f>
        <v>0</v>
      </c>
      <c r="W205">
        <f>IF($B205=" ","",IF(ISERROR(1/VLOOKUP($B205,'Justerad allokering kvv'!$B$1:$AG$700,MATCH(W$1,'Justerad allokering kvv'!$B$1:$AF$1,0),FALSE)),VLOOKUP($B205,'Allokerad kvv'!$B$2:$AV$700,MATCH(W$1,'Allokerad kvv'!$B$1:$AV$1,0),FALSE),VLOOKUP($B205,'Justerad allokering kvv'!$B$1:$AG$700,MATCH(W$1,'Justerad allokering kvv'!$B$1:$AF$1,0),FALSE)))</f>
        <v>0</v>
      </c>
      <c r="X205">
        <f>IF($B205=" ","",IF(ISERROR(1/VLOOKUP($B205,'Justerad allokering kvv'!$B$1:$AG$700,MATCH(X$1,'Justerad allokering kvv'!$B$1:$AF$1,0),FALSE)),VLOOKUP($B205,'Allokerad kvv'!$B$2:$AV$700,MATCH(X$1,'Allokerad kvv'!$B$1:$AV$1,0),FALSE),VLOOKUP($B205,'Justerad allokering kvv'!$B$1:$AG$700,MATCH(X$1,'Justerad allokering kvv'!$B$1:$AF$1,0),FALSE)))</f>
        <v>0</v>
      </c>
      <c r="Y205">
        <f>IF($B205=" ","",IF(ISERROR(1/VLOOKUP($B205,'Justerad allokering kvv'!$B$1:$AG$700,MATCH(Y$1,'Justerad allokering kvv'!$B$1:$AF$1,0),FALSE)),VLOOKUP($B205,'Allokerad kvv'!$B$2:$AV$700,MATCH(Y$1,'Allokerad kvv'!$B$1:$AV$1,0),FALSE),VLOOKUP($B205,'Justerad allokering kvv'!$B$1:$AG$700,MATCH(Y$1,'Justerad allokering kvv'!$B$1:$AF$1,0),FALSE)))</f>
        <v>0</v>
      </c>
      <c r="AB205">
        <f>IFERROR(VLOOKUP($B205,Kraftvärmeprod!$B$1:$AO$424,MATCH("Tillförd energi från rökgaskondensering (GWh)",Kraftvärmeprod!$B$1:$AG$1,0),FALSE)/1,0)</f>
        <v>0</v>
      </c>
      <c r="AE205" s="122">
        <f t="shared" si="12"/>
        <v>37.128529999999998</v>
      </c>
      <c r="AG205">
        <f t="shared" si="13"/>
        <v>37.128529999999998</v>
      </c>
      <c r="AH205">
        <f t="shared" si="14"/>
        <v>37.128529999999998</v>
      </c>
      <c r="AI205">
        <f>IF(AH205=0,"",AH205/VLOOKUP(B205,Kraftvärmeprod!$B$1:$BC$480,MATCH("Summa tillförd energi exklusive rökgaskondensering",Kraftvärmeprod!$B$1:$BC$1,0),FALSE))</f>
        <v>0.58286546310832021</v>
      </c>
      <c r="AK205">
        <f t="shared" si="15"/>
        <v>34.825699999999998</v>
      </c>
    </row>
    <row r="206" spans="1:37" x14ac:dyDescent="0.25">
      <c r="A206" s="2" t="s">
        <v>329</v>
      </c>
      <c r="B206" s="2" t="s">
        <v>330</v>
      </c>
      <c r="C206">
        <f>IF($B206=" ","",IF(ISERROR(1/VLOOKUP($B206,'Justerad allokering kvv'!$B$1:$AG$700,MATCH(C$1,'Justerad allokering kvv'!$B$1:$AF$1,0),FALSE)),VLOOKUP($B206,'Allokerad kvv'!$B$2:$AV$700,MATCH(C$1,'Allokerad kvv'!$B$1:$AV$1,0),FALSE),VLOOKUP($B206,'Justerad allokering kvv'!$B$1:$AG$700,MATCH(C$1,'Justerad allokering kvv'!$B$1:$AF$1,0),FALSE)))</f>
        <v>0</v>
      </c>
      <c r="D206">
        <f>IF($B206=" ","",IF(ISERROR(1/VLOOKUP($B206,'Justerad allokering kvv'!$B$1:$AG$700,MATCH(D$1,'Justerad allokering kvv'!$B$1:$AF$1,0),FALSE)),VLOOKUP($B206,'Allokerad kvv'!$B$2:$AV$700,MATCH(D$1,'Allokerad kvv'!$B$1:$AV$1,0),FALSE),VLOOKUP($B206,'Justerad allokering kvv'!$B$1:$AG$700,MATCH(D$1,'Justerad allokering kvv'!$B$1:$AF$1,0),FALSE)))</f>
        <v>0</v>
      </c>
      <c r="E206">
        <f>IF($B206=" ","",IF(ISERROR(1/VLOOKUP($B206,'Justerad allokering kvv'!$B$1:$AG$700,MATCH(E$1,'Justerad allokering kvv'!$B$1:$AF$1,0),FALSE)),VLOOKUP($B206,'Allokerad kvv'!$B$2:$AV$700,MATCH(E$1,'Allokerad kvv'!$B$1:$AV$1,0),FALSE),VLOOKUP($B206,'Justerad allokering kvv'!$B$1:$AG$700,MATCH(E$1,'Justerad allokering kvv'!$B$1:$AF$1,0),FALSE)))</f>
        <v>0</v>
      </c>
      <c r="F206">
        <f>IF($B206=" ","",IF(ISERROR(1/VLOOKUP($B206,'Justerad allokering kvv'!$B$1:$AG$700,MATCH(F$1,'Justerad allokering kvv'!$B$1:$AF$1,0),FALSE)),VLOOKUP($B206,'Allokerad kvv'!$B$2:$AV$700,MATCH(F$1,'Allokerad kvv'!$B$1:$AV$1,0),FALSE),VLOOKUP($B206,'Justerad allokering kvv'!$B$1:$AG$700,MATCH(F$1,'Justerad allokering kvv'!$B$1:$AF$1,0),FALSE)))</f>
        <v>0</v>
      </c>
      <c r="G206">
        <f>IF($B206=" ","",IF(ISERROR(1/VLOOKUP($B206,'Justerad allokering kvv'!$B$1:$AG$700,MATCH(G$1,'Justerad allokering kvv'!$B$1:$AF$1,0),FALSE)),VLOOKUP($B206,'Allokerad kvv'!$B$2:$AV$700,MATCH(G$1,'Allokerad kvv'!$B$1:$AV$1,0),FALSE),VLOOKUP($B206,'Justerad allokering kvv'!$B$1:$AG$700,MATCH(G$1,'Justerad allokering kvv'!$B$1:$AF$1,0),FALSE)))</f>
        <v>0</v>
      </c>
      <c r="H206">
        <f>IF($B206=" ","",IF(ISERROR(1/VLOOKUP($B206,'Justerad allokering kvv'!$B$1:$AG$700,MATCH(H$1,'Justerad allokering kvv'!$B$1:$AF$1,0),FALSE)),VLOOKUP($B206,'Allokerad kvv'!$B$2:$AV$700,MATCH(H$1,'Allokerad kvv'!$B$1:$AV$1,0),FALSE),VLOOKUP($B206,'Justerad allokering kvv'!$B$1:$AG$700,MATCH(H$1,'Justerad allokering kvv'!$B$1:$AF$1,0),FALSE)))</f>
        <v>0</v>
      </c>
      <c r="I206">
        <f>IF($B206=" ","",IF(ISERROR(1/VLOOKUP($B206,'Justerad allokering kvv'!$B$1:$AG$700,MATCH(I$1,'Justerad allokering kvv'!$B$1:$AF$1,0),FALSE)),VLOOKUP($B206,'Allokerad kvv'!$B$2:$AV$700,MATCH(I$1,'Allokerad kvv'!$B$1:$AV$1,0),FALSE),VLOOKUP($B206,'Justerad allokering kvv'!$B$1:$AG$700,MATCH(I$1,'Justerad allokering kvv'!$B$1:$AF$1,0),FALSE)))</f>
        <v>0</v>
      </c>
      <c r="J206">
        <f>IF($B206=" ","",IF(ISERROR(1/VLOOKUP($B206,'Justerad allokering kvv'!$B$1:$AG$700,MATCH(J$1,'Justerad allokering kvv'!$B$1:$AF$1,0),FALSE)),VLOOKUP($B206,'Allokerad kvv'!$B$2:$AV$700,MATCH(J$1,'Allokerad kvv'!$B$1:$AV$1,0),FALSE),VLOOKUP($B206,'Justerad allokering kvv'!$B$1:$AG$700,MATCH(J$1,'Justerad allokering kvv'!$B$1:$AF$1,0),FALSE)))</f>
        <v>0</v>
      </c>
      <c r="K206">
        <f>IF($B206=" ","",IF(ISERROR(1/VLOOKUP($B206,'Justerad allokering kvv'!$B$1:$AG$700,MATCH(K$1,'Justerad allokering kvv'!$B$1:$AF$1,0),FALSE)),VLOOKUP($B206,'Allokerad kvv'!$B$2:$AV$700,MATCH(K$1,'Allokerad kvv'!$B$1:$AV$1,0),FALSE),VLOOKUP($B206,'Justerad allokering kvv'!$B$1:$AG$700,MATCH(K$1,'Justerad allokering kvv'!$B$1:$AF$1,0),FALSE)))</f>
        <v>0</v>
      </c>
      <c r="L206">
        <f>IF($B206=" ","",IF(ISERROR(1/VLOOKUP($B206,'Justerad allokering kvv'!$B$1:$AG$700,MATCH(L$1,'Justerad allokering kvv'!$B$1:$AF$1,0),FALSE)),VLOOKUP($B206,'Allokerad kvv'!$B$2:$AV$700,MATCH(L$1,'Allokerad kvv'!$B$1:$AV$1,0),FALSE),VLOOKUP($B206,'Justerad allokering kvv'!$B$1:$AG$700,MATCH(L$1,'Justerad allokering kvv'!$B$1:$AF$1,0),FALSE)))</f>
        <v>0</v>
      </c>
      <c r="M206">
        <f>IF($B206=" ","",IF(ISERROR(1/VLOOKUP($B206,'Justerad allokering kvv'!$B$1:$AG$700,MATCH(M$1,'Justerad allokering kvv'!$B$1:$AF$1,0),FALSE)),VLOOKUP($B206,'Allokerad kvv'!$B$2:$AV$700,MATCH(M$1,'Allokerad kvv'!$B$1:$AV$1,0),FALSE),VLOOKUP($B206,'Justerad allokering kvv'!$B$1:$AG$700,MATCH(M$1,'Justerad allokering kvv'!$B$1:$AF$1,0),FALSE)))</f>
        <v>0</v>
      </c>
      <c r="N206">
        <f>IF($B206=" ","",IF(ISERROR(1/VLOOKUP($B206,'Justerad allokering kvv'!$B$1:$AG$700,MATCH(N$1,'Justerad allokering kvv'!$B$1:$AF$1,0),FALSE)),VLOOKUP($B206,'Allokerad kvv'!$B$2:$AV$700,MATCH(N$1,'Allokerad kvv'!$B$1:$AV$1,0),FALSE),VLOOKUP($B206,'Justerad allokering kvv'!$B$1:$AG$700,MATCH(N$1,'Justerad allokering kvv'!$B$1:$AF$1,0),FALSE)))</f>
        <v>0</v>
      </c>
      <c r="O206">
        <f>IF($B206=" ","",IF(ISERROR(1/VLOOKUP($B206,'Justerad allokering kvv'!$B$1:$AG$700,MATCH(O$1,'Justerad allokering kvv'!$B$1:$AF$1,0),FALSE)),VLOOKUP($B206,'Allokerad kvv'!$B$2:$AV$700,MATCH(O$1,'Allokerad kvv'!$B$1:$AV$1,0),FALSE),VLOOKUP($B206,'Justerad allokering kvv'!$B$1:$AG$700,MATCH(O$1,'Justerad allokering kvv'!$B$1:$AF$1,0),FALSE)))</f>
        <v>0</v>
      </c>
      <c r="P206">
        <f>IF($B206=" ","",IF(ISERROR(1/VLOOKUP($B206,'Justerad allokering kvv'!$B$1:$AG$700,MATCH(P$1,'Justerad allokering kvv'!$B$1:$AF$1,0),FALSE)),VLOOKUP($B206,'Allokerad kvv'!$B$2:$AV$700,MATCH(P$1,'Allokerad kvv'!$B$1:$AV$1,0),FALSE),VLOOKUP($B206,'Justerad allokering kvv'!$B$1:$AG$700,MATCH(P$1,'Justerad allokering kvv'!$B$1:$AF$1,0),FALSE)))</f>
        <v>0</v>
      </c>
      <c r="Q206">
        <f>IF($B206=" ","",IF(ISERROR(1/VLOOKUP($B206,'Justerad allokering kvv'!$B$1:$AG$700,MATCH(Q$1,'Justerad allokering kvv'!$B$1:$AF$1,0),FALSE)),VLOOKUP($B206,'Allokerad kvv'!$B$2:$AV$700,MATCH(Q$1,'Allokerad kvv'!$B$1:$AV$1,0),FALSE),VLOOKUP($B206,'Justerad allokering kvv'!$B$1:$AG$700,MATCH(Q$1,'Justerad allokering kvv'!$B$1:$AF$1,0),FALSE)))</f>
        <v>0</v>
      </c>
      <c r="R206">
        <f>IF($B206=" ","",IF(ISERROR(1/VLOOKUP($B206,'Justerad allokering kvv'!$B$1:$AG$700,MATCH(R$1,'Justerad allokering kvv'!$B$1:$AF$1,0),FALSE)),VLOOKUP($B206,'Allokerad kvv'!$B$2:$AV$700,MATCH(R$1,'Allokerad kvv'!$B$1:$AV$1,0),FALSE),VLOOKUP($B206,'Justerad allokering kvv'!$B$1:$AG$700,MATCH(R$1,'Justerad allokering kvv'!$B$1:$AF$1,0),FALSE)))</f>
        <v>0</v>
      </c>
      <c r="S206">
        <f>IF($B206=" ","",IF(ISERROR(1/VLOOKUP($B206,'Justerad allokering kvv'!$B$1:$AG$700,MATCH(S$1,'Justerad allokering kvv'!$B$1:$AF$1,0),FALSE)),VLOOKUP($B206,'Allokerad kvv'!$B$2:$AV$700,MATCH(S$1,'Allokerad kvv'!$B$1:$AV$1,0),FALSE),VLOOKUP($B206,'Justerad allokering kvv'!$B$1:$AG$700,MATCH(S$1,'Justerad allokering kvv'!$B$1:$AF$1,0),FALSE)))</f>
        <v>0</v>
      </c>
      <c r="T206">
        <f>IF($B206=" ","",IF(ISERROR(1/VLOOKUP($B206,'Justerad allokering kvv'!$B$1:$AG$700,MATCH(T$1,'Justerad allokering kvv'!$B$1:$AF$1,0),FALSE)),VLOOKUP($B206,'Allokerad kvv'!$B$2:$AV$700,MATCH(T$1,'Allokerad kvv'!$B$1:$AV$1,0),FALSE),VLOOKUP($B206,'Justerad allokering kvv'!$B$1:$AG$700,MATCH(T$1,'Justerad allokering kvv'!$B$1:$AF$1,0),FALSE)))</f>
        <v>0</v>
      </c>
      <c r="U206">
        <f>IF($B206=" ","",IF(ISERROR(1/VLOOKUP($B206,'Justerad allokering kvv'!$B$1:$AG$700,MATCH(U$1,'Justerad allokering kvv'!$B$1:$AF$1,0),FALSE)),VLOOKUP($B206,'Allokerad kvv'!$B$2:$AV$700,MATCH(U$1,'Allokerad kvv'!$B$1:$AV$1,0),FALSE),VLOOKUP($B206,'Justerad allokering kvv'!$B$1:$AG$700,MATCH(U$1,'Justerad allokering kvv'!$B$1:$AF$1,0),FALSE)))</f>
        <v>0</v>
      </c>
      <c r="V206">
        <f>IF($B206=" ","",IF(ISERROR(1/VLOOKUP($B206,'Justerad allokering kvv'!$B$1:$AG$700,MATCH(V$1,'Justerad allokering kvv'!$B$1:$AF$1,0),FALSE)),VLOOKUP($B206,'Allokerad kvv'!$B$2:$AV$700,MATCH(V$1,'Allokerad kvv'!$B$1:$AV$1,0),FALSE),VLOOKUP($B206,'Justerad allokering kvv'!$B$1:$AG$700,MATCH(V$1,'Justerad allokering kvv'!$B$1:$AF$1,0),FALSE)))</f>
        <v>0</v>
      </c>
      <c r="W206">
        <f>IF($B206=" ","",IF(ISERROR(1/VLOOKUP($B206,'Justerad allokering kvv'!$B$1:$AG$700,MATCH(W$1,'Justerad allokering kvv'!$B$1:$AF$1,0),FALSE)),VLOOKUP($B206,'Allokerad kvv'!$B$2:$AV$700,MATCH(W$1,'Allokerad kvv'!$B$1:$AV$1,0),FALSE),VLOOKUP($B206,'Justerad allokering kvv'!$B$1:$AG$700,MATCH(W$1,'Justerad allokering kvv'!$B$1:$AF$1,0),FALSE)))</f>
        <v>0</v>
      </c>
      <c r="X206">
        <f>IF($B206=" ","",IF(ISERROR(1/VLOOKUP($B206,'Justerad allokering kvv'!$B$1:$AG$700,MATCH(X$1,'Justerad allokering kvv'!$B$1:$AF$1,0),FALSE)),VLOOKUP($B206,'Allokerad kvv'!$B$2:$AV$700,MATCH(X$1,'Allokerad kvv'!$B$1:$AV$1,0),FALSE),VLOOKUP($B206,'Justerad allokering kvv'!$B$1:$AG$700,MATCH(X$1,'Justerad allokering kvv'!$B$1:$AF$1,0),FALSE)))</f>
        <v>0</v>
      </c>
      <c r="Y206">
        <f>IF($B206=" ","",IF(ISERROR(1/VLOOKUP($B206,'Justerad allokering kvv'!$B$1:$AG$700,MATCH(Y$1,'Justerad allokering kvv'!$B$1:$AF$1,0),FALSE)),VLOOKUP($B206,'Allokerad kvv'!$B$2:$AV$700,MATCH(Y$1,'Allokerad kvv'!$B$1:$AV$1,0),FALSE),VLOOKUP($B206,'Justerad allokering kvv'!$B$1:$AG$700,MATCH(Y$1,'Justerad allokering kvv'!$B$1:$AF$1,0),FALSE)))</f>
        <v>0</v>
      </c>
      <c r="AB206">
        <f>IFERROR(VLOOKUP($B206,Kraftvärmeprod!$B$1:$AO$424,MATCH("Tillförd energi från rökgaskondensering (GWh)",Kraftvärmeprod!$B$1:$AG$1,0),FALSE)/1,0)</f>
        <v>0</v>
      </c>
      <c r="AE206" s="122">
        <f t="shared" si="12"/>
        <v>0</v>
      </c>
      <c r="AG206">
        <f t="shared" si="13"/>
        <v>0</v>
      </c>
      <c r="AH206">
        <f t="shared" si="14"/>
        <v>0</v>
      </c>
      <c r="AI206" t="str">
        <f>IF(AH206=0,"",AH206/VLOOKUP(B206,Kraftvärmeprod!$B$1:$BC$480,MATCH("Summa tillförd energi exklusive rökgaskondensering",Kraftvärmeprod!$B$1:$BC$1,0),FALSE))</f>
        <v/>
      </c>
      <c r="AK206">
        <f t="shared" si="15"/>
        <v>0</v>
      </c>
    </row>
    <row r="207" spans="1:37" x14ac:dyDescent="0.25">
      <c r="A207" s="2" t="s">
        <v>331</v>
      </c>
      <c r="B207" s="2" t="s">
        <v>332</v>
      </c>
      <c r="C207">
        <f>IF($B207=" ","",IF(ISERROR(1/VLOOKUP($B207,'Justerad allokering kvv'!$B$1:$AG$700,MATCH(C$1,'Justerad allokering kvv'!$B$1:$AF$1,0),FALSE)),VLOOKUP($B207,'Allokerad kvv'!$B$2:$AV$700,MATCH(C$1,'Allokerad kvv'!$B$1:$AV$1,0),FALSE),VLOOKUP($B207,'Justerad allokering kvv'!$B$1:$AG$700,MATCH(C$1,'Justerad allokering kvv'!$B$1:$AF$1,0),FALSE)))</f>
        <v>0</v>
      </c>
      <c r="D207">
        <f>IF($B207=" ","",IF(ISERROR(1/VLOOKUP($B207,'Justerad allokering kvv'!$B$1:$AG$700,MATCH(D$1,'Justerad allokering kvv'!$B$1:$AF$1,0),FALSE)),VLOOKUP($B207,'Allokerad kvv'!$B$2:$AV$700,MATCH(D$1,'Allokerad kvv'!$B$1:$AV$1,0),FALSE),VLOOKUP($B207,'Justerad allokering kvv'!$B$1:$AG$700,MATCH(D$1,'Justerad allokering kvv'!$B$1:$AF$1,0),FALSE)))</f>
        <v>0</v>
      </c>
      <c r="E207">
        <f>IF($B207=" ","",IF(ISERROR(1/VLOOKUP($B207,'Justerad allokering kvv'!$B$1:$AG$700,MATCH(E$1,'Justerad allokering kvv'!$B$1:$AF$1,0),FALSE)),VLOOKUP($B207,'Allokerad kvv'!$B$2:$AV$700,MATCH(E$1,'Allokerad kvv'!$B$1:$AV$1,0),FALSE),VLOOKUP($B207,'Justerad allokering kvv'!$B$1:$AG$700,MATCH(E$1,'Justerad allokering kvv'!$B$1:$AF$1,0),FALSE)))</f>
        <v>0</v>
      </c>
      <c r="F207">
        <f>IF($B207=" ","",IF(ISERROR(1/VLOOKUP($B207,'Justerad allokering kvv'!$B$1:$AG$700,MATCH(F$1,'Justerad allokering kvv'!$B$1:$AF$1,0),FALSE)),VLOOKUP($B207,'Allokerad kvv'!$B$2:$AV$700,MATCH(F$1,'Allokerad kvv'!$B$1:$AV$1,0),FALSE),VLOOKUP($B207,'Justerad allokering kvv'!$B$1:$AG$700,MATCH(F$1,'Justerad allokering kvv'!$B$1:$AF$1,0),FALSE)))</f>
        <v>0</v>
      </c>
      <c r="G207">
        <f>IF($B207=" ","",IF(ISERROR(1/VLOOKUP($B207,'Justerad allokering kvv'!$B$1:$AG$700,MATCH(G$1,'Justerad allokering kvv'!$B$1:$AF$1,0),FALSE)),VLOOKUP($B207,'Allokerad kvv'!$B$2:$AV$700,MATCH(G$1,'Allokerad kvv'!$B$1:$AV$1,0),FALSE),VLOOKUP($B207,'Justerad allokering kvv'!$B$1:$AG$700,MATCH(G$1,'Justerad allokering kvv'!$B$1:$AF$1,0),FALSE)))</f>
        <v>0</v>
      </c>
      <c r="H207">
        <f>IF($B207=" ","",IF(ISERROR(1/VLOOKUP($B207,'Justerad allokering kvv'!$B$1:$AG$700,MATCH(H$1,'Justerad allokering kvv'!$B$1:$AF$1,0),FALSE)),VLOOKUP($B207,'Allokerad kvv'!$B$2:$AV$700,MATCH(H$1,'Allokerad kvv'!$B$1:$AV$1,0),FALSE),VLOOKUP($B207,'Justerad allokering kvv'!$B$1:$AG$700,MATCH(H$1,'Justerad allokering kvv'!$B$1:$AF$1,0),FALSE)))</f>
        <v>0</v>
      </c>
      <c r="I207">
        <f>IF($B207=" ","",IF(ISERROR(1/VLOOKUP($B207,'Justerad allokering kvv'!$B$1:$AG$700,MATCH(I$1,'Justerad allokering kvv'!$B$1:$AF$1,0),FALSE)),VLOOKUP($B207,'Allokerad kvv'!$B$2:$AV$700,MATCH(I$1,'Allokerad kvv'!$B$1:$AV$1,0),FALSE),VLOOKUP($B207,'Justerad allokering kvv'!$B$1:$AG$700,MATCH(I$1,'Justerad allokering kvv'!$B$1:$AF$1,0),FALSE)))</f>
        <v>0</v>
      </c>
      <c r="J207">
        <f>IF($B207=" ","",IF(ISERROR(1/VLOOKUP($B207,'Justerad allokering kvv'!$B$1:$AG$700,MATCH(J$1,'Justerad allokering kvv'!$B$1:$AF$1,0),FALSE)),VLOOKUP($B207,'Allokerad kvv'!$B$2:$AV$700,MATCH(J$1,'Allokerad kvv'!$B$1:$AV$1,0),FALSE),VLOOKUP($B207,'Justerad allokering kvv'!$B$1:$AG$700,MATCH(J$1,'Justerad allokering kvv'!$B$1:$AF$1,0),FALSE)))</f>
        <v>0</v>
      </c>
      <c r="K207">
        <f>IF($B207=" ","",IF(ISERROR(1/VLOOKUP($B207,'Justerad allokering kvv'!$B$1:$AG$700,MATCH(K$1,'Justerad allokering kvv'!$B$1:$AF$1,0),FALSE)),VLOOKUP($B207,'Allokerad kvv'!$B$2:$AV$700,MATCH(K$1,'Allokerad kvv'!$B$1:$AV$1,0),FALSE),VLOOKUP($B207,'Justerad allokering kvv'!$B$1:$AG$700,MATCH(K$1,'Justerad allokering kvv'!$B$1:$AF$1,0),FALSE)))</f>
        <v>0</v>
      </c>
      <c r="L207">
        <f>IF($B207=" ","",IF(ISERROR(1/VLOOKUP($B207,'Justerad allokering kvv'!$B$1:$AG$700,MATCH(L$1,'Justerad allokering kvv'!$B$1:$AF$1,0),FALSE)),VLOOKUP($B207,'Allokerad kvv'!$B$2:$AV$700,MATCH(L$1,'Allokerad kvv'!$B$1:$AV$1,0),FALSE),VLOOKUP($B207,'Justerad allokering kvv'!$B$1:$AG$700,MATCH(L$1,'Justerad allokering kvv'!$B$1:$AF$1,0),FALSE)))</f>
        <v>0</v>
      </c>
      <c r="M207">
        <f>IF($B207=" ","",IF(ISERROR(1/VLOOKUP($B207,'Justerad allokering kvv'!$B$1:$AG$700,MATCH(M$1,'Justerad allokering kvv'!$B$1:$AF$1,0),FALSE)),VLOOKUP($B207,'Allokerad kvv'!$B$2:$AV$700,MATCH(M$1,'Allokerad kvv'!$B$1:$AV$1,0),FALSE),VLOOKUP($B207,'Justerad allokering kvv'!$B$1:$AG$700,MATCH(M$1,'Justerad allokering kvv'!$B$1:$AF$1,0),FALSE)))</f>
        <v>0</v>
      </c>
      <c r="N207">
        <f>IF($B207=" ","",IF(ISERROR(1/VLOOKUP($B207,'Justerad allokering kvv'!$B$1:$AG$700,MATCH(N$1,'Justerad allokering kvv'!$B$1:$AF$1,0),FALSE)),VLOOKUP($B207,'Allokerad kvv'!$B$2:$AV$700,MATCH(N$1,'Allokerad kvv'!$B$1:$AV$1,0),FALSE),VLOOKUP($B207,'Justerad allokering kvv'!$B$1:$AG$700,MATCH(N$1,'Justerad allokering kvv'!$B$1:$AF$1,0),FALSE)))</f>
        <v>0</v>
      </c>
      <c r="O207">
        <f>IF($B207=" ","",IF(ISERROR(1/VLOOKUP($B207,'Justerad allokering kvv'!$B$1:$AG$700,MATCH(O$1,'Justerad allokering kvv'!$B$1:$AF$1,0),FALSE)),VLOOKUP($B207,'Allokerad kvv'!$B$2:$AV$700,MATCH(O$1,'Allokerad kvv'!$B$1:$AV$1,0),FALSE),VLOOKUP($B207,'Justerad allokering kvv'!$B$1:$AG$700,MATCH(O$1,'Justerad allokering kvv'!$B$1:$AF$1,0),FALSE)))</f>
        <v>0</v>
      </c>
      <c r="P207">
        <f>IF($B207=" ","",IF(ISERROR(1/VLOOKUP($B207,'Justerad allokering kvv'!$B$1:$AG$700,MATCH(P$1,'Justerad allokering kvv'!$B$1:$AF$1,0),FALSE)),VLOOKUP($B207,'Allokerad kvv'!$B$2:$AV$700,MATCH(P$1,'Allokerad kvv'!$B$1:$AV$1,0),FALSE),VLOOKUP($B207,'Justerad allokering kvv'!$B$1:$AG$700,MATCH(P$1,'Justerad allokering kvv'!$B$1:$AF$1,0),FALSE)))</f>
        <v>0</v>
      </c>
      <c r="Q207">
        <f>IF($B207=" ","",IF(ISERROR(1/VLOOKUP($B207,'Justerad allokering kvv'!$B$1:$AG$700,MATCH(Q$1,'Justerad allokering kvv'!$B$1:$AF$1,0),FALSE)),VLOOKUP($B207,'Allokerad kvv'!$B$2:$AV$700,MATCH(Q$1,'Allokerad kvv'!$B$1:$AV$1,0),FALSE),VLOOKUP($B207,'Justerad allokering kvv'!$B$1:$AG$700,MATCH(Q$1,'Justerad allokering kvv'!$B$1:$AF$1,0),FALSE)))</f>
        <v>0</v>
      </c>
      <c r="R207">
        <f>IF($B207=" ","",IF(ISERROR(1/VLOOKUP($B207,'Justerad allokering kvv'!$B$1:$AG$700,MATCH(R$1,'Justerad allokering kvv'!$B$1:$AF$1,0),FALSE)),VLOOKUP($B207,'Allokerad kvv'!$B$2:$AV$700,MATCH(R$1,'Allokerad kvv'!$B$1:$AV$1,0),FALSE),VLOOKUP($B207,'Justerad allokering kvv'!$B$1:$AG$700,MATCH(R$1,'Justerad allokering kvv'!$B$1:$AF$1,0),FALSE)))</f>
        <v>0</v>
      </c>
      <c r="S207">
        <f>IF($B207=" ","",IF(ISERROR(1/VLOOKUP($B207,'Justerad allokering kvv'!$B$1:$AG$700,MATCH(S$1,'Justerad allokering kvv'!$B$1:$AF$1,0),FALSE)),VLOOKUP($B207,'Allokerad kvv'!$B$2:$AV$700,MATCH(S$1,'Allokerad kvv'!$B$1:$AV$1,0),FALSE),VLOOKUP($B207,'Justerad allokering kvv'!$B$1:$AG$700,MATCH(S$1,'Justerad allokering kvv'!$B$1:$AF$1,0),FALSE)))</f>
        <v>0</v>
      </c>
      <c r="T207">
        <f>IF($B207=" ","",IF(ISERROR(1/VLOOKUP($B207,'Justerad allokering kvv'!$B$1:$AG$700,MATCH(T$1,'Justerad allokering kvv'!$B$1:$AF$1,0),FALSE)),VLOOKUP($B207,'Allokerad kvv'!$B$2:$AV$700,MATCH(T$1,'Allokerad kvv'!$B$1:$AV$1,0),FALSE),VLOOKUP($B207,'Justerad allokering kvv'!$B$1:$AG$700,MATCH(T$1,'Justerad allokering kvv'!$B$1:$AF$1,0),FALSE)))</f>
        <v>0</v>
      </c>
      <c r="U207">
        <f>IF($B207=" ","",IF(ISERROR(1/VLOOKUP($B207,'Justerad allokering kvv'!$B$1:$AG$700,MATCH(U$1,'Justerad allokering kvv'!$B$1:$AF$1,0),FALSE)),VLOOKUP($B207,'Allokerad kvv'!$B$2:$AV$700,MATCH(U$1,'Allokerad kvv'!$B$1:$AV$1,0),FALSE),VLOOKUP($B207,'Justerad allokering kvv'!$B$1:$AG$700,MATCH(U$1,'Justerad allokering kvv'!$B$1:$AF$1,0),FALSE)))</f>
        <v>0</v>
      </c>
      <c r="V207">
        <f>IF($B207=" ","",IF(ISERROR(1/VLOOKUP($B207,'Justerad allokering kvv'!$B$1:$AG$700,MATCH(V$1,'Justerad allokering kvv'!$B$1:$AF$1,0),FALSE)),VLOOKUP($B207,'Allokerad kvv'!$B$2:$AV$700,MATCH(V$1,'Allokerad kvv'!$B$1:$AV$1,0),FALSE),VLOOKUP($B207,'Justerad allokering kvv'!$B$1:$AG$700,MATCH(V$1,'Justerad allokering kvv'!$B$1:$AF$1,0),FALSE)))</f>
        <v>0</v>
      </c>
      <c r="W207">
        <f>IF($B207=" ","",IF(ISERROR(1/VLOOKUP($B207,'Justerad allokering kvv'!$B$1:$AG$700,MATCH(W$1,'Justerad allokering kvv'!$B$1:$AF$1,0),FALSE)),VLOOKUP($B207,'Allokerad kvv'!$B$2:$AV$700,MATCH(W$1,'Allokerad kvv'!$B$1:$AV$1,0),FALSE),VLOOKUP($B207,'Justerad allokering kvv'!$B$1:$AG$700,MATCH(W$1,'Justerad allokering kvv'!$B$1:$AF$1,0),FALSE)))</f>
        <v>0</v>
      </c>
      <c r="X207">
        <f>IF($B207=" ","",IF(ISERROR(1/VLOOKUP($B207,'Justerad allokering kvv'!$B$1:$AG$700,MATCH(X$1,'Justerad allokering kvv'!$B$1:$AF$1,0),FALSE)),VLOOKUP($B207,'Allokerad kvv'!$B$2:$AV$700,MATCH(X$1,'Allokerad kvv'!$B$1:$AV$1,0),FALSE),VLOOKUP($B207,'Justerad allokering kvv'!$B$1:$AG$700,MATCH(X$1,'Justerad allokering kvv'!$B$1:$AF$1,0),FALSE)))</f>
        <v>0</v>
      </c>
      <c r="Y207">
        <f>IF($B207=" ","",IF(ISERROR(1/VLOOKUP($B207,'Justerad allokering kvv'!$B$1:$AG$700,MATCH(Y$1,'Justerad allokering kvv'!$B$1:$AF$1,0),FALSE)),VLOOKUP($B207,'Allokerad kvv'!$B$2:$AV$700,MATCH(Y$1,'Allokerad kvv'!$B$1:$AV$1,0),FALSE),VLOOKUP($B207,'Justerad allokering kvv'!$B$1:$AG$700,MATCH(Y$1,'Justerad allokering kvv'!$B$1:$AF$1,0),FALSE)))</f>
        <v>0</v>
      </c>
      <c r="AB207">
        <f>IFERROR(VLOOKUP($B207,Kraftvärmeprod!$B$1:$AO$424,MATCH("Tillförd energi från rökgaskondensering (GWh)",Kraftvärmeprod!$B$1:$AG$1,0),FALSE)/1,0)</f>
        <v>0</v>
      </c>
      <c r="AE207" s="122">
        <f t="shared" si="12"/>
        <v>0</v>
      </c>
      <c r="AG207">
        <f t="shared" si="13"/>
        <v>0</v>
      </c>
      <c r="AH207">
        <f t="shared" si="14"/>
        <v>0</v>
      </c>
      <c r="AI207" t="str">
        <f>IF(AH207=0,"",AH207/VLOOKUP(B207,Kraftvärmeprod!$B$1:$BC$480,MATCH("Summa tillförd energi exklusive rökgaskondensering",Kraftvärmeprod!$B$1:$BC$1,0),FALSE))</f>
        <v/>
      </c>
      <c r="AK207">
        <f t="shared" si="15"/>
        <v>0</v>
      </c>
    </row>
    <row r="208" spans="1:37" x14ac:dyDescent="0.25">
      <c r="A208" s="2" t="s">
        <v>333</v>
      </c>
      <c r="B208" s="2" t="s">
        <v>334</v>
      </c>
      <c r="C208">
        <f>IF($B208=" ","",IF(ISERROR(1/VLOOKUP($B208,'Justerad allokering kvv'!$B$1:$AG$700,MATCH(C$1,'Justerad allokering kvv'!$B$1:$AF$1,0),FALSE)),VLOOKUP($B208,'Allokerad kvv'!$B$2:$AV$700,MATCH(C$1,'Allokerad kvv'!$B$1:$AV$1,0),FALSE),VLOOKUP($B208,'Justerad allokering kvv'!$B$1:$AG$700,MATCH(C$1,'Justerad allokering kvv'!$B$1:$AF$1,0),FALSE)))</f>
        <v>0</v>
      </c>
      <c r="D208">
        <f>IF($B208=" ","",IF(ISERROR(1/VLOOKUP($B208,'Justerad allokering kvv'!$B$1:$AG$700,MATCH(D$1,'Justerad allokering kvv'!$B$1:$AF$1,0),FALSE)),VLOOKUP($B208,'Allokerad kvv'!$B$2:$AV$700,MATCH(D$1,'Allokerad kvv'!$B$1:$AV$1,0),FALSE),VLOOKUP($B208,'Justerad allokering kvv'!$B$1:$AG$700,MATCH(D$1,'Justerad allokering kvv'!$B$1:$AF$1,0),FALSE)))</f>
        <v>0</v>
      </c>
      <c r="E208">
        <f>IF($B208=" ","",IF(ISERROR(1/VLOOKUP($B208,'Justerad allokering kvv'!$B$1:$AG$700,MATCH(E$1,'Justerad allokering kvv'!$B$1:$AF$1,0),FALSE)),VLOOKUP($B208,'Allokerad kvv'!$B$2:$AV$700,MATCH(E$1,'Allokerad kvv'!$B$1:$AV$1,0),FALSE),VLOOKUP($B208,'Justerad allokering kvv'!$B$1:$AG$700,MATCH(E$1,'Justerad allokering kvv'!$B$1:$AF$1,0),FALSE)))</f>
        <v>0</v>
      </c>
      <c r="F208">
        <f>IF($B208=" ","",IF(ISERROR(1/VLOOKUP($B208,'Justerad allokering kvv'!$B$1:$AG$700,MATCH(F$1,'Justerad allokering kvv'!$B$1:$AF$1,0),FALSE)),VLOOKUP($B208,'Allokerad kvv'!$B$2:$AV$700,MATCH(F$1,'Allokerad kvv'!$B$1:$AV$1,0),FALSE),VLOOKUP($B208,'Justerad allokering kvv'!$B$1:$AG$700,MATCH(F$1,'Justerad allokering kvv'!$B$1:$AF$1,0),FALSE)))</f>
        <v>0</v>
      </c>
      <c r="G208">
        <f>IF($B208=" ","",IF(ISERROR(1/VLOOKUP($B208,'Justerad allokering kvv'!$B$1:$AG$700,MATCH(G$1,'Justerad allokering kvv'!$B$1:$AF$1,0),FALSE)),VLOOKUP($B208,'Allokerad kvv'!$B$2:$AV$700,MATCH(G$1,'Allokerad kvv'!$B$1:$AV$1,0),FALSE),VLOOKUP($B208,'Justerad allokering kvv'!$B$1:$AG$700,MATCH(G$1,'Justerad allokering kvv'!$B$1:$AF$1,0),FALSE)))</f>
        <v>0</v>
      </c>
      <c r="H208">
        <f>IF($B208=" ","",IF(ISERROR(1/VLOOKUP($B208,'Justerad allokering kvv'!$B$1:$AG$700,MATCH(H$1,'Justerad allokering kvv'!$B$1:$AF$1,0),FALSE)),VLOOKUP($B208,'Allokerad kvv'!$B$2:$AV$700,MATCH(H$1,'Allokerad kvv'!$B$1:$AV$1,0),FALSE),VLOOKUP($B208,'Justerad allokering kvv'!$B$1:$AG$700,MATCH(H$1,'Justerad allokering kvv'!$B$1:$AF$1,0),FALSE)))</f>
        <v>0</v>
      </c>
      <c r="I208">
        <f>IF($B208=" ","",IF(ISERROR(1/VLOOKUP($B208,'Justerad allokering kvv'!$B$1:$AG$700,MATCH(I$1,'Justerad allokering kvv'!$B$1:$AF$1,0),FALSE)),VLOOKUP($B208,'Allokerad kvv'!$B$2:$AV$700,MATCH(I$1,'Allokerad kvv'!$B$1:$AV$1,0),FALSE),VLOOKUP($B208,'Justerad allokering kvv'!$B$1:$AG$700,MATCH(I$1,'Justerad allokering kvv'!$B$1:$AF$1,0),FALSE)))</f>
        <v>0</v>
      </c>
      <c r="J208">
        <f>IF($B208=" ","",IF(ISERROR(1/VLOOKUP($B208,'Justerad allokering kvv'!$B$1:$AG$700,MATCH(J$1,'Justerad allokering kvv'!$B$1:$AF$1,0),FALSE)),VLOOKUP($B208,'Allokerad kvv'!$B$2:$AV$700,MATCH(J$1,'Allokerad kvv'!$B$1:$AV$1,0),FALSE),VLOOKUP($B208,'Justerad allokering kvv'!$B$1:$AG$700,MATCH(J$1,'Justerad allokering kvv'!$B$1:$AF$1,0),FALSE)))</f>
        <v>0</v>
      </c>
      <c r="K208">
        <f>IF($B208=" ","",IF(ISERROR(1/VLOOKUP($B208,'Justerad allokering kvv'!$B$1:$AG$700,MATCH(K$1,'Justerad allokering kvv'!$B$1:$AF$1,0),FALSE)),VLOOKUP($B208,'Allokerad kvv'!$B$2:$AV$700,MATCH(K$1,'Allokerad kvv'!$B$1:$AV$1,0),FALSE),VLOOKUP($B208,'Justerad allokering kvv'!$B$1:$AG$700,MATCH(K$1,'Justerad allokering kvv'!$B$1:$AF$1,0),FALSE)))</f>
        <v>0</v>
      </c>
      <c r="L208">
        <f>IF($B208=" ","",IF(ISERROR(1/VLOOKUP($B208,'Justerad allokering kvv'!$B$1:$AG$700,MATCH(L$1,'Justerad allokering kvv'!$B$1:$AF$1,0),FALSE)),VLOOKUP($B208,'Allokerad kvv'!$B$2:$AV$700,MATCH(L$1,'Allokerad kvv'!$B$1:$AV$1,0),FALSE),VLOOKUP($B208,'Justerad allokering kvv'!$B$1:$AG$700,MATCH(L$1,'Justerad allokering kvv'!$B$1:$AF$1,0),FALSE)))</f>
        <v>0</v>
      </c>
      <c r="M208">
        <f>IF($B208=" ","",IF(ISERROR(1/VLOOKUP($B208,'Justerad allokering kvv'!$B$1:$AG$700,MATCH(M$1,'Justerad allokering kvv'!$B$1:$AF$1,0),FALSE)),VLOOKUP($B208,'Allokerad kvv'!$B$2:$AV$700,MATCH(M$1,'Allokerad kvv'!$B$1:$AV$1,0),FALSE),VLOOKUP($B208,'Justerad allokering kvv'!$B$1:$AG$700,MATCH(M$1,'Justerad allokering kvv'!$B$1:$AF$1,0),FALSE)))</f>
        <v>0</v>
      </c>
      <c r="N208">
        <f>IF($B208=" ","",IF(ISERROR(1/VLOOKUP($B208,'Justerad allokering kvv'!$B$1:$AG$700,MATCH(N$1,'Justerad allokering kvv'!$B$1:$AF$1,0),FALSE)),VLOOKUP($B208,'Allokerad kvv'!$B$2:$AV$700,MATCH(N$1,'Allokerad kvv'!$B$1:$AV$1,0),FALSE),VLOOKUP($B208,'Justerad allokering kvv'!$B$1:$AG$700,MATCH(N$1,'Justerad allokering kvv'!$B$1:$AF$1,0),FALSE)))</f>
        <v>0</v>
      </c>
      <c r="O208">
        <f>IF($B208=" ","",IF(ISERROR(1/VLOOKUP($B208,'Justerad allokering kvv'!$B$1:$AG$700,MATCH(O$1,'Justerad allokering kvv'!$B$1:$AF$1,0),FALSE)),VLOOKUP($B208,'Allokerad kvv'!$B$2:$AV$700,MATCH(O$1,'Allokerad kvv'!$B$1:$AV$1,0),FALSE),VLOOKUP($B208,'Justerad allokering kvv'!$B$1:$AG$700,MATCH(O$1,'Justerad allokering kvv'!$B$1:$AF$1,0),FALSE)))</f>
        <v>0</v>
      </c>
      <c r="P208">
        <f>IF($B208=" ","",IF(ISERROR(1/VLOOKUP($B208,'Justerad allokering kvv'!$B$1:$AG$700,MATCH(P$1,'Justerad allokering kvv'!$B$1:$AF$1,0),FALSE)),VLOOKUP($B208,'Allokerad kvv'!$B$2:$AV$700,MATCH(P$1,'Allokerad kvv'!$B$1:$AV$1,0),FALSE),VLOOKUP($B208,'Justerad allokering kvv'!$B$1:$AG$700,MATCH(P$1,'Justerad allokering kvv'!$B$1:$AF$1,0),FALSE)))</f>
        <v>0</v>
      </c>
      <c r="Q208">
        <f>IF($B208=" ","",IF(ISERROR(1/VLOOKUP($B208,'Justerad allokering kvv'!$B$1:$AG$700,MATCH(Q$1,'Justerad allokering kvv'!$B$1:$AF$1,0),FALSE)),VLOOKUP($B208,'Allokerad kvv'!$B$2:$AV$700,MATCH(Q$1,'Allokerad kvv'!$B$1:$AV$1,0),FALSE),VLOOKUP($B208,'Justerad allokering kvv'!$B$1:$AG$700,MATCH(Q$1,'Justerad allokering kvv'!$B$1:$AF$1,0),FALSE)))</f>
        <v>0</v>
      </c>
      <c r="R208">
        <f>IF($B208=" ","",IF(ISERROR(1/VLOOKUP($B208,'Justerad allokering kvv'!$B$1:$AG$700,MATCH(R$1,'Justerad allokering kvv'!$B$1:$AF$1,0),FALSE)),VLOOKUP($B208,'Allokerad kvv'!$B$2:$AV$700,MATCH(R$1,'Allokerad kvv'!$B$1:$AV$1,0),FALSE),VLOOKUP($B208,'Justerad allokering kvv'!$B$1:$AG$700,MATCH(R$1,'Justerad allokering kvv'!$B$1:$AF$1,0),FALSE)))</f>
        <v>0</v>
      </c>
      <c r="S208">
        <f>IF($B208=" ","",IF(ISERROR(1/VLOOKUP($B208,'Justerad allokering kvv'!$B$1:$AG$700,MATCH(S$1,'Justerad allokering kvv'!$B$1:$AF$1,0),FALSE)),VLOOKUP($B208,'Allokerad kvv'!$B$2:$AV$700,MATCH(S$1,'Allokerad kvv'!$B$1:$AV$1,0),FALSE),VLOOKUP($B208,'Justerad allokering kvv'!$B$1:$AG$700,MATCH(S$1,'Justerad allokering kvv'!$B$1:$AF$1,0),FALSE)))</f>
        <v>0</v>
      </c>
      <c r="T208">
        <f>IF($B208=" ","",IF(ISERROR(1/VLOOKUP($B208,'Justerad allokering kvv'!$B$1:$AG$700,MATCH(T$1,'Justerad allokering kvv'!$B$1:$AF$1,0),FALSE)),VLOOKUP($B208,'Allokerad kvv'!$B$2:$AV$700,MATCH(T$1,'Allokerad kvv'!$B$1:$AV$1,0),FALSE),VLOOKUP($B208,'Justerad allokering kvv'!$B$1:$AG$700,MATCH(T$1,'Justerad allokering kvv'!$B$1:$AF$1,0),FALSE)))</f>
        <v>0</v>
      </c>
      <c r="U208">
        <f>IF($B208=" ","",IF(ISERROR(1/VLOOKUP($B208,'Justerad allokering kvv'!$B$1:$AG$700,MATCH(U$1,'Justerad allokering kvv'!$B$1:$AF$1,0),FALSE)),VLOOKUP($B208,'Allokerad kvv'!$B$2:$AV$700,MATCH(U$1,'Allokerad kvv'!$B$1:$AV$1,0),FALSE),VLOOKUP($B208,'Justerad allokering kvv'!$B$1:$AG$700,MATCH(U$1,'Justerad allokering kvv'!$B$1:$AF$1,0),FALSE)))</f>
        <v>0</v>
      </c>
      <c r="V208">
        <f>IF($B208=" ","",IF(ISERROR(1/VLOOKUP($B208,'Justerad allokering kvv'!$B$1:$AG$700,MATCH(V$1,'Justerad allokering kvv'!$B$1:$AF$1,0),FALSE)),VLOOKUP($B208,'Allokerad kvv'!$B$2:$AV$700,MATCH(V$1,'Allokerad kvv'!$B$1:$AV$1,0),FALSE),VLOOKUP($B208,'Justerad allokering kvv'!$B$1:$AG$700,MATCH(V$1,'Justerad allokering kvv'!$B$1:$AF$1,0),FALSE)))</f>
        <v>0</v>
      </c>
      <c r="W208">
        <f>IF($B208=" ","",IF(ISERROR(1/VLOOKUP($B208,'Justerad allokering kvv'!$B$1:$AG$700,MATCH(W$1,'Justerad allokering kvv'!$B$1:$AF$1,0),FALSE)),VLOOKUP($B208,'Allokerad kvv'!$B$2:$AV$700,MATCH(W$1,'Allokerad kvv'!$B$1:$AV$1,0),FALSE),VLOOKUP($B208,'Justerad allokering kvv'!$B$1:$AG$700,MATCH(W$1,'Justerad allokering kvv'!$B$1:$AF$1,0),FALSE)))</f>
        <v>0</v>
      </c>
      <c r="X208">
        <f>IF($B208=" ","",IF(ISERROR(1/VLOOKUP($B208,'Justerad allokering kvv'!$B$1:$AG$700,MATCH(X$1,'Justerad allokering kvv'!$B$1:$AF$1,0),FALSE)),VLOOKUP($B208,'Allokerad kvv'!$B$2:$AV$700,MATCH(X$1,'Allokerad kvv'!$B$1:$AV$1,0),FALSE),VLOOKUP($B208,'Justerad allokering kvv'!$B$1:$AG$700,MATCH(X$1,'Justerad allokering kvv'!$B$1:$AF$1,0),FALSE)))</f>
        <v>0</v>
      </c>
      <c r="Y208">
        <f>IF($B208=" ","",IF(ISERROR(1/VLOOKUP($B208,'Justerad allokering kvv'!$B$1:$AG$700,MATCH(Y$1,'Justerad allokering kvv'!$B$1:$AF$1,0),FALSE)),VLOOKUP($B208,'Allokerad kvv'!$B$2:$AV$700,MATCH(Y$1,'Allokerad kvv'!$B$1:$AV$1,0),FALSE),VLOOKUP($B208,'Justerad allokering kvv'!$B$1:$AG$700,MATCH(Y$1,'Justerad allokering kvv'!$B$1:$AF$1,0),FALSE)))</f>
        <v>0</v>
      </c>
      <c r="AB208">
        <f>IFERROR(VLOOKUP($B208,Kraftvärmeprod!$B$1:$AO$424,MATCH("Tillförd energi från rökgaskondensering (GWh)",Kraftvärmeprod!$B$1:$AG$1,0),FALSE)/1,0)</f>
        <v>0</v>
      </c>
      <c r="AE208" s="122">
        <f t="shared" si="12"/>
        <v>0</v>
      </c>
      <c r="AG208">
        <f t="shared" si="13"/>
        <v>0</v>
      </c>
      <c r="AH208">
        <f t="shared" si="14"/>
        <v>0</v>
      </c>
      <c r="AI208" t="str">
        <f>IF(AH208=0,"",AH208/VLOOKUP(B208,Kraftvärmeprod!$B$1:$BC$480,MATCH("Summa tillförd energi exklusive rökgaskondensering",Kraftvärmeprod!$B$1:$BC$1,0),FALSE))</f>
        <v/>
      </c>
      <c r="AK208">
        <f t="shared" si="15"/>
        <v>0</v>
      </c>
    </row>
    <row r="209" spans="1:37" x14ac:dyDescent="0.25">
      <c r="A209" s="2" t="s">
        <v>333</v>
      </c>
      <c r="B209" s="2" t="s">
        <v>335</v>
      </c>
      <c r="C209">
        <f>IF($B209=" ","",IF(ISERROR(1/VLOOKUP($B209,'Justerad allokering kvv'!$B$1:$AG$700,MATCH(C$1,'Justerad allokering kvv'!$B$1:$AF$1,0),FALSE)),VLOOKUP($B209,'Allokerad kvv'!$B$2:$AV$700,MATCH(C$1,'Allokerad kvv'!$B$1:$AV$1,0),FALSE),VLOOKUP($B209,'Justerad allokering kvv'!$B$1:$AG$700,MATCH(C$1,'Justerad allokering kvv'!$B$1:$AF$1,0),FALSE)))</f>
        <v>0</v>
      </c>
      <c r="D209">
        <f>IF($B209=" ","",IF(ISERROR(1/VLOOKUP($B209,'Justerad allokering kvv'!$B$1:$AG$700,MATCH(D$1,'Justerad allokering kvv'!$B$1:$AF$1,0),FALSE)),VLOOKUP($B209,'Allokerad kvv'!$B$2:$AV$700,MATCH(D$1,'Allokerad kvv'!$B$1:$AV$1,0),FALSE),VLOOKUP($B209,'Justerad allokering kvv'!$B$1:$AG$700,MATCH(D$1,'Justerad allokering kvv'!$B$1:$AF$1,0),FALSE)))</f>
        <v>0</v>
      </c>
      <c r="E209">
        <f>IF($B209=" ","",IF(ISERROR(1/VLOOKUP($B209,'Justerad allokering kvv'!$B$1:$AG$700,MATCH(E$1,'Justerad allokering kvv'!$B$1:$AF$1,0),FALSE)),VLOOKUP($B209,'Allokerad kvv'!$B$2:$AV$700,MATCH(E$1,'Allokerad kvv'!$B$1:$AV$1,0),FALSE),VLOOKUP($B209,'Justerad allokering kvv'!$B$1:$AG$700,MATCH(E$1,'Justerad allokering kvv'!$B$1:$AF$1,0),FALSE)))</f>
        <v>0</v>
      </c>
      <c r="F209">
        <f>IF($B209=" ","",IF(ISERROR(1/VLOOKUP($B209,'Justerad allokering kvv'!$B$1:$AG$700,MATCH(F$1,'Justerad allokering kvv'!$B$1:$AF$1,0),FALSE)),VLOOKUP($B209,'Allokerad kvv'!$B$2:$AV$700,MATCH(F$1,'Allokerad kvv'!$B$1:$AV$1,0),FALSE),VLOOKUP($B209,'Justerad allokering kvv'!$B$1:$AG$700,MATCH(F$1,'Justerad allokering kvv'!$B$1:$AF$1,0),FALSE)))</f>
        <v>0</v>
      </c>
      <c r="G209">
        <f>IF($B209=" ","",IF(ISERROR(1/VLOOKUP($B209,'Justerad allokering kvv'!$B$1:$AG$700,MATCH(G$1,'Justerad allokering kvv'!$B$1:$AF$1,0),FALSE)),VLOOKUP($B209,'Allokerad kvv'!$B$2:$AV$700,MATCH(G$1,'Allokerad kvv'!$B$1:$AV$1,0),FALSE),VLOOKUP($B209,'Justerad allokering kvv'!$B$1:$AG$700,MATCH(G$1,'Justerad allokering kvv'!$B$1:$AF$1,0),FALSE)))</f>
        <v>0</v>
      </c>
      <c r="H209">
        <f>IF($B209=" ","",IF(ISERROR(1/VLOOKUP($B209,'Justerad allokering kvv'!$B$1:$AG$700,MATCH(H$1,'Justerad allokering kvv'!$B$1:$AF$1,0),FALSE)),VLOOKUP($B209,'Allokerad kvv'!$B$2:$AV$700,MATCH(H$1,'Allokerad kvv'!$B$1:$AV$1,0),FALSE),VLOOKUP($B209,'Justerad allokering kvv'!$B$1:$AG$700,MATCH(H$1,'Justerad allokering kvv'!$B$1:$AF$1,0),FALSE)))</f>
        <v>0</v>
      </c>
      <c r="I209">
        <f>IF($B209=" ","",IF(ISERROR(1/VLOOKUP($B209,'Justerad allokering kvv'!$B$1:$AG$700,MATCH(I$1,'Justerad allokering kvv'!$B$1:$AF$1,0),FALSE)),VLOOKUP($B209,'Allokerad kvv'!$B$2:$AV$700,MATCH(I$1,'Allokerad kvv'!$B$1:$AV$1,0),FALSE),VLOOKUP($B209,'Justerad allokering kvv'!$B$1:$AG$700,MATCH(I$1,'Justerad allokering kvv'!$B$1:$AF$1,0),FALSE)))</f>
        <v>0</v>
      </c>
      <c r="J209">
        <f>IF($B209=" ","",IF(ISERROR(1/VLOOKUP($B209,'Justerad allokering kvv'!$B$1:$AG$700,MATCH(J$1,'Justerad allokering kvv'!$B$1:$AF$1,0),FALSE)),VLOOKUP($B209,'Allokerad kvv'!$B$2:$AV$700,MATCH(J$1,'Allokerad kvv'!$B$1:$AV$1,0),FALSE),VLOOKUP($B209,'Justerad allokering kvv'!$B$1:$AG$700,MATCH(J$1,'Justerad allokering kvv'!$B$1:$AF$1,0),FALSE)))</f>
        <v>0</v>
      </c>
      <c r="K209">
        <f>IF($B209=" ","",IF(ISERROR(1/VLOOKUP($B209,'Justerad allokering kvv'!$B$1:$AG$700,MATCH(K$1,'Justerad allokering kvv'!$B$1:$AF$1,0),FALSE)),VLOOKUP($B209,'Allokerad kvv'!$B$2:$AV$700,MATCH(K$1,'Allokerad kvv'!$B$1:$AV$1,0),FALSE),VLOOKUP($B209,'Justerad allokering kvv'!$B$1:$AG$700,MATCH(K$1,'Justerad allokering kvv'!$B$1:$AF$1,0),FALSE)))</f>
        <v>0</v>
      </c>
      <c r="L209">
        <f>IF($B209=" ","",IF(ISERROR(1/VLOOKUP($B209,'Justerad allokering kvv'!$B$1:$AG$700,MATCH(L$1,'Justerad allokering kvv'!$B$1:$AF$1,0),FALSE)),VLOOKUP($B209,'Allokerad kvv'!$B$2:$AV$700,MATCH(L$1,'Allokerad kvv'!$B$1:$AV$1,0),FALSE),VLOOKUP($B209,'Justerad allokering kvv'!$B$1:$AG$700,MATCH(L$1,'Justerad allokering kvv'!$B$1:$AF$1,0),FALSE)))</f>
        <v>0</v>
      </c>
      <c r="M209">
        <f>IF($B209=" ","",IF(ISERROR(1/VLOOKUP($B209,'Justerad allokering kvv'!$B$1:$AG$700,MATCH(M$1,'Justerad allokering kvv'!$B$1:$AF$1,0),FALSE)),VLOOKUP($B209,'Allokerad kvv'!$B$2:$AV$700,MATCH(M$1,'Allokerad kvv'!$B$1:$AV$1,0),FALSE),VLOOKUP($B209,'Justerad allokering kvv'!$B$1:$AG$700,MATCH(M$1,'Justerad allokering kvv'!$B$1:$AF$1,0),FALSE)))</f>
        <v>0</v>
      </c>
      <c r="N209">
        <f>IF($B209=" ","",IF(ISERROR(1/VLOOKUP($B209,'Justerad allokering kvv'!$B$1:$AG$700,MATCH(N$1,'Justerad allokering kvv'!$B$1:$AF$1,0),FALSE)),VLOOKUP($B209,'Allokerad kvv'!$B$2:$AV$700,MATCH(N$1,'Allokerad kvv'!$B$1:$AV$1,0),FALSE),VLOOKUP($B209,'Justerad allokering kvv'!$B$1:$AG$700,MATCH(N$1,'Justerad allokering kvv'!$B$1:$AF$1,0),FALSE)))</f>
        <v>0</v>
      </c>
      <c r="O209">
        <f>IF($B209=" ","",IF(ISERROR(1/VLOOKUP($B209,'Justerad allokering kvv'!$B$1:$AG$700,MATCH(O$1,'Justerad allokering kvv'!$B$1:$AF$1,0),FALSE)),VLOOKUP($B209,'Allokerad kvv'!$B$2:$AV$700,MATCH(O$1,'Allokerad kvv'!$B$1:$AV$1,0),FALSE),VLOOKUP($B209,'Justerad allokering kvv'!$B$1:$AG$700,MATCH(O$1,'Justerad allokering kvv'!$B$1:$AF$1,0),FALSE)))</f>
        <v>0</v>
      </c>
      <c r="P209">
        <f>IF($B209=" ","",IF(ISERROR(1/VLOOKUP($B209,'Justerad allokering kvv'!$B$1:$AG$700,MATCH(P$1,'Justerad allokering kvv'!$B$1:$AF$1,0),FALSE)),VLOOKUP($B209,'Allokerad kvv'!$B$2:$AV$700,MATCH(P$1,'Allokerad kvv'!$B$1:$AV$1,0),FALSE),VLOOKUP($B209,'Justerad allokering kvv'!$B$1:$AG$700,MATCH(P$1,'Justerad allokering kvv'!$B$1:$AF$1,0),FALSE)))</f>
        <v>0</v>
      </c>
      <c r="Q209">
        <f>IF($B209=" ","",IF(ISERROR(1/VLOOKUP($B209,'Justerad allokering kvv'!$B$1:$AG$700,MATCH(Q$1,'Justerad allokering kvv'!$B$1:$AF$1,0),FALSE)),VLOOKUP($B209,'Allokerad kvv'!$B$2:$AV$700,MATCH(Q$1,'Allokerad kvv'!$B$1:$AV$1,0),FALSE),VLOOKUP($B209,'Justerad allokering kvv'!$B$1:$AG$700,MATCH(Q$1,'Justerad allokering kvv'!$B$1:$AF$1,0),FALSE)))</f>
        <v>0</v>
      </c>
      <c r="R209">
        <f>IF($B209=" ","",IF(ISERROR(1/VLOOKUP($B209,'Justerad allokering kvv'!$B$1:$AG$700,MATCH(R$1,'Justerad allokering kvv'!$B$1:$AF$1,0),FALSE)),VLOOKUP($B209,'Allokerad kvv'!$B$2:$AV$700,MATCH(R$1,'Allokerad kvv'!$B$1:$AV$1,0),FALSE),VLOOKUP($B209,'Justerad allokering kvv'!$B$1:$AG$700,MATCH(R$1,'Justerad allokering kvv'!$B$1:$AF$1,0),FALSE)))</f>
        <v>0</v>
      </c>
      <c r="S209">
        <f>IF($B209=" ","",IF(ISERROR(1/VLOOKUP($B209,'Justerad allokering kvv'!$B$1:$AG$700,MATCH(S$1,'Justerad allokering kvv'!$B$1:$AF$1,0),FALSE)),VLOOKUP($B209,'Allokerad kvv'!$B$2:$AV$700,MATCH(S$1,'Allokerad kvv'!$B$1:$AV$1,0),FALSE),VLOOKUP($B209,'Justerad allokering kvv'!$B$1:$AG$700,MATCH(S$1,'Justerad allokering kvv'!$B$1:$AF$1,0),FALSE)))</f>
        <v>0</v>
      </c>
      <c r="T209">
        <f>IF($B209=" ","",IF(ISERROR(1/VLOOKUP($B209,'Justerad allokering kvv'!$B$1:$AG$700,MATCH(T$1,'Justerad allokering kvv'!$B$1:$AF$1,0),FALSE)),VLOOKUP($B209,'Allokerad kvv'!$B$2:$AV$700,MATCH(T$1,'Allokerad kvv'!$B$1:$AV$1,0),FALSE),VLOOKUP($B209,'Justerad allokering kvv'!$B$1:$AG$700,MATCH(T$1,'Justerad allokering kvv'!$B$1:$AF$1,0),FALSE)))</f>
        <v>0</v>
      </c>
      <c r="U209">
        <f>IF($B209=" ","",IF(ISERROR(1/VLOOKUP($B209,'Justerad allokering kvv'!$B$1:$AG$700,MATCH(U$1,'Justerad allokering kvv'!$B$1:$AF$1,0),FALSE)),VLOOKUP($B209,'Allokerad kvv'!$B$2:$AV$700,MATCH(U$1,'Allokerad kvv'!$B$1:$AV$1,0),FALSE),VLOOKUP($B209,'Justerad allokering kvv'!$B$1:$AG$700,MATCH(U$1,'Justerad allokering kvv'!$B$1:$AF$1,0),FALSE)))</f>
        <v>0</v>
      </c>
      <c r="V209">
        <f>IF($B209=" ","",IF(ISERROR(1/VLOOKUP($B209,'Justerad allokering kvv'!$B$1:$AG$700,MATCH(V$1,'Justerad allokering kvv'!$B$1:$AF$1,0),FALSE)),VLOOKUP($B209,'Allokerad kvv'!$B$2:$AV$700,MATCH(V$1,'Allokerad kvv'!$B$1:$AV$1,0),FALSE),VLOOKUP($B209,'Justerad allokering kvv'!$B$1:$AG$700,MATCH(V$1,'Justerad allokering kvv'!$B$1:$AF$1,0),FALSE)))</f>
        <v>0</v>
      </c>
      <c r="W209">
        <f>IF($B209=" ","",IF(ISERROR(1/VLOOKUP($B209,'Justerad allokering kvv'!$B$1:$AG$700,MATCH(W$1,'Justerad allokering kvv'!$B$1:$AF$1,0),FALSE)),VLOOKUP($B209,'Allokerad kvv'!$B$2:$AV$700,MATCH(W$1,'Allokerad kvv'!$B$1:$AV$1,0),FALSE),VLOOKUP($B209,'Justerad allokering kvv'!$B$1:$AG$700,MATCH(W$1,'Justerad allokering kvv'!$B$1:$AF$1,0),FALSE)))</f>
        <v>0</v>
      </c>
      <c r="X209">
        <f>IF($B209=" ","",IF(ISERROR(1/VLOOKUP($B209,'Justerad allokering kvv'!$B$1:$AG$700,MATCH(X$1,'Justerad allokering kvv'!$B$1:$AF$1,0),FALSE)),VLOOKUP($B209,'Allokerad kvv'!$B$2:$AV$700,MATCH(X$1,'Allokerad kvv'!$B$1:$AV$1,0),FALSE),VLOOKUP($B209,'Justerad allokering kvv'!$B$1:$AG$700,MATCH(X$1,'Justerad allokering kvv'!$B$1:$AF$1,0),FALSE)))</f>
        <v>0</v>
      </c>
      <c r="Y209">
        <f>IF($B209=" ","",IF(ISERROR(1/VLOOKUP($B209,'Justerad allokering kvv'!$B$1:$AG$700,MATCH(Y$1,'Justerad allokering kvv'!$B$1:$AF$1,0),FALSE)),VLOOKUP($B209,'Allokerad kvv'!$B$2:$AV$700,MATCH(Y$1,'Allokerad kvv'!$B$1:$AV$1,0),FALSE),VLOOKUP($B209,'Justerad allokering kvv'!$B$1:$AG$700,MATCH(Y$1,'Justerad allokering kvv'!$B$1:$AF$1,0),FALSE)))</f>
        <v>0</v>
      </c>
      <c r="AB209">
        <f>IFERROR(VLOOKUP($B209,Kraftvärmeprod!$B$1:$AO$424,MATCH("Tillförd energi från rökgaskondensering (GWh)",Kraftvärmeprod!$B$1:$AG$1,0),FALSE)/1,0)</f>
        <v>0</v>
      </c>
      <c r="AE209" s="122">
        <f t="shared" si="12"/>
        <v>0</v>
      </c>
      <c r="AG209">
        <f t="shared" si="13"/>
        <v>0</v>
      </c>
      <c r="AH209">
        <f t="shared" si="14"/>
        <v>0</v>
      </c>
      <c r="AI209" t="str">
        <f>IF(AH209=0,"",AH209/VLOOKUP(B209,Kraftvärmeprod!$B$1:$BC$480,MATCH("Summa tillförd energi exklusive rökgaskondensering",Kraftvärmeprod!$B$1:$BC$1,0),FALSE))</f>
        <v/>
      </c>
      <c r="AK209">
        <f t="shared" si="15"/>
        <v>0</v>
      </c>
    </row>
    <row r="210" spans="1:37" x14ac:dyDescent="0.25">
      <c r="A210" s="2" t="s">
        <v>333</v>
      </c>
      <c r="B210" s="2" t="s">
        <v>336</v>
      </c>
      <c r="C210">
        <f>IF($B210=" ","",IF(ISERROR(1/VLOOKUP($B210,'Justerad allokering kvv'!$B$1:$AG$700,MATCH(C$1,'Justerad allokering kvv'!$B$1:$AF$1,0),FALSE)),VLOOKUP($B210,'Allokerad kvv'!$B$2:$AV$700,MATCH(C$1,'Allokerad kvv'!$B$1:$AV$1,0),FALSE),VLOOKUP($B210,'Justerad allokering kvv'!$B$1:$AG$700,MATCH(C$1,'Justerad allokering kvv'!$B$1:$AF$1,0),FALSE)))</f>
        <v>349.49900000000002</v>
      </c>
      <c r="D210">
        <f>IF($B210=" ","",IF(ISERROR(1/VLOOKUP($B210,'Justerad allokering kvv'!$B$1:$AG$700,MATCH(D$1,'Justerad allokering kvv'!$B$1:$AF$1,0),FALSE)),VLOOKUP($B210,'Allokerad kvv'!$B$2:$AV$700,MATCH(D$1,'Allokerad kvv'!$B$1:$AV$1,0),FALSE),VLOOKUP($B210,'Justerad allokering kvv'!$B$1:$AG$700,MATCH(D$1,'Justerad allokering kvv'!$B$1:$AF$1,0),FALSE)))</f>
        <v>0</v>
      </c>
      <c r="E210">
        <f>IF($B210=" ","",IF(ISERROR(1/VLOOKUP($B210,'Justerad allokering kvv'!$B$1:$AG$700,MATCH(E$1,'Justerad allokering kvv'!$B$1:$AF$1,0),FALSE)),VLOOKUP($B210,'Allokerad kvv'!$B$2:$AV$700,MATCH(E$1,'Allokerad kvv'!$B$1:$AV$1,0),FALSE),VLOOKUP($B210,'Justerad allokering kvv'!$B$1:$AG$700,MATCH(E$1,'Justerad allokering kvv'!$B$1:$AF$1,0),FALSE)))</f>
        <v>0.87052799999999997</v>
      </c>
      <c r="F210">
        <f>IF($B210=" ","",IF(ISERROR(1/VLOOKUP($B210,'Justerad allokering kvv'!$B$1:$AG$700,MATCH(F$1,'Justerad allokering kvv'!$B$1:$AF$1,0),FALSE)),VLOOKUP($B210,'Allokerad kvv'!$B$2:$AV$700,MATCH(F$1,'Allokerad kvv'!$B$1:$AV$1,0),FALSE),VLOOKUP($B210,'Justerad allokering kvv'!$B$1:$AG$700,MATCH(F$1,'Justerad allokering kvv'!$B$1:$AF$1,0),FALSE)))</f>
        <v>0</v>
      </c>
      <c r="G210">
        <f>IF($B210=" ","",IF(ISERROR(1/VLOOKUP($B210,'Justerad allokering kvv'!$B$1:$AG$700,MATCH(G$1,'Justerad allokering kvv'!$B$1:$AF$1,0),FALSE)),VLOOKUP($B210,'Allokerad kvv'!$B$2:$AV$700,MATCH(G$1,'Allokerad kvv'!$B$1:$AV$1,0),FALSE),VLOOKUP($B210,'Justerad allokering kvv'!$B$1:$AG$700,MATCH(G$1,'Justerad allokering kvv'!$B$1:$AF$1,0),FALSE)))</f>
        <v>3.2172399999999999</v>
      </c>
      <c r="H210">
        <f>IF($B210=" ","",IF(ISERROR(1/VLOOKUP($B210,'Justerad allokering kvv'!$B$1:$AG$700,MATCH(H$1,'Justerad allokering kvv'!$B$1:$AF$1,0),FALSE)),VLOOKUP($B210,'Allokerad kvv'!$B$2:$AV$700,MATCH(H$1,'Allokerad kvv'!$B$1:$AV$1,0),FALSE),VLOOKUP($B210,'Justerad allokering kvv'!$B$1:$AG$700,MATCH(H$1,'Justerad allokering kvv'!$B$1:$AF$1,0),FALSE)))</f>
        <v>0</v>
      </c>
      <c r="I210">
        <f>IF($B210=" ","",IF(ISERROR(1/VLOOKUP($B210,'Justerad allokering kvv'!$B$1:$AG$700,MATCH(I$1,'Justerad allokering kvv'!$B$1:$AF$1,0),FALSE)),VLOOKUP($B210,'Allokerad kvv'!$B$2:$AV$700,MATCH(I$1,'Allokerad kvv'!$B$1:$AV$1,0),FALSE),VLOOKUP($B210,'Justerad allokering kvv'!$B$1:$AG$700,MATCH(I$1,'Justerad allokering kvv'!$B$1:$AF$1,0),FALSE)))</f>
        <v>0</v>
      </c>
      <c r="J210">
        <f>IF($B210=" ","",IF(ISERROR(1/VLOOKUP($B210,'Justerad allokering kvv'!$B$1:$AG$700,MATCH(J$1,'Justerad allokering kvv'!$B$1:$AF$1,0),FALSE)),VLOOKUP($B210,'Allokerad kvv'!$B$2:$AV$700,MATCH(J$1,'Allokerad kvv'!$B$1:$AV$1,0),FALSE),VLOOKUP($B210,'Justerad allokering kvv'!$B$1:$AG$700,MATCH(J$1,'Justerad allokering kvv'!$B$1:$AF$1,0),FALSE)))</f>
        <v>1.57192</v>
      </c>
      <c r="K210">
        <f>IF($B210=" ","",IF(ISERROR(1/VLOOKUP($B210,'Justerad allokering kvv'!$B$1:$AG$700,MATCH(K$1,'Justerad allokering kvv'!$B$1:$AF$1,0),FALSE)),VLOOKUP($B210,'Allokerad kvv'!$B$2:$AV$700,MATCH(K$1,'Allokerad kvv'!$B$1:$AV$1,0),FALSE),VLOOKUP($B210,'Justerad allokering kvv'!$B$1:$AG$700,MATCH(K$1,'Justerad allokering kvv'!$B$1:$AF$1,0),FALSE)))</f>
        <v>0</v>
      </c>
      <c r="L210">
        <f>IF($B210=" ","",IF(ISERROR(1/VLOOKUP($B210,'Justerad allokering kvv'!$B$1:$AG$700,MATCH(L$1,'Justerad allokering kvv'!$B$1:$AF$1,0),FALSE)),VLOOKUP($B210,'Allokerad kvv'!$B$2:$AV$700,MATCH(L$1,'Allokerad kvv'!$B$1:$AV$1,0),FALSE),VLOOKUP($B210,'Justerad allokering kvv'!$B$1:$AG$700,MATCH(L$1,'Justerad allokering kvv'!$B$1:$AF$1,0),FALSE)))</f>
        <v>5.0490599999999999</v>
      </c>
      <c r="M210">
        <f>IF($B210=" ","",IF(ISERROR(1/VLOOKUP($B210,'Justerad allokering kvv'!$B$1:$AG$700,MATCH(M$1,'Justerad allokering kvv'!$B$1:$AF$1,0),FALSE)),VLOOKUP($B210,'Allokerad kvv'!$B$2:$AV$700,MATCH(M$1,'Allokerad kvv'!$B$1:$AV$1,0),FALSE),VLOOKUP($B210,'Justerad allokering kvv'!$B$1:$AG$700,MATCH(M$1,'Justerad allokering kvv'!$B$1:$AF$1,0),FALSE)))</f>
        <v>1.57192</v>
      </c>
      <c r="N210">
        <f>IF($B210=" ","",IF(ISERROR(1/VLOOKUP($B210,'Justerad allokering kvv'!$B$1:$AG$700,MATCH(N$1,'Justerad allokering kvv'!$B$1:$AF$1,0),FALSE)),VLOOKUP($B210,'Allokerad kvv'!$B$2:$AV$700,MATCH(N$1,'Allokerad kvv'!$B$1:$AV$1,0),FALSE),VLOOKUP($B210,'Justerad allokering kvv'!$B$1:$AG$700,MATCH(N$1,'Justerad allokering kvv'!$B$1:$AF$1,0),FALSE)))</f>
        <v>2.2633700000000001</v>
      </c>
      <c r="O210">
        <f>IF($B210=" ","",IF(ISERROR(1/VLOOKUP($B210,'Justerad allokering kvv'!$B$1:$AG$700,MATCH(O$1,'Justerad allokering kvv'!$B$1:$AF$1,0),FALSE)),VLOOKUP($B210,'Allokerad kvv'!$B$2:$AV$700,MATCH(O$1,'Allokerad kvv'!$B$1:$AV$1,0),FALSE),VLOOKUP($B210,'Justerad allokering kvv'!$B$1:$AG$700,MATCH(O$1,'Justerad allokering kvv'!$B$1:$AF$1,0),FALSE)))</f>
        <v>97.751000000000005</v>
      </c>
      <c r="P210">
        <f>IF($B210=" ","",IF(ISERROR(1/VLOOKUP($B210,'Justerad allokering kvv'!$B$1:$AG$700,MATCH(P$1,'Justerad allokering kvv'!$B$1:$AF$1,0),FALSE)),VLOOKUP($B210,'Allokerad kvv'!$B$2:$AV$700,MATCH(P$1,'Allokerad kvv'!$B$1:$AV$1,0),FALSE),VLOOKUP($B210,'Justerad allokering kvv'!$B$1:$AG$700,MATCH(P$1,'Justerad allokering kvv'!$B$1:$AF$1,0),FALSE)))</f>
        <v>2.0009700000000001</v>
      </c>
      <c r="Q210">
        <f>IF($B210=" ","",IF(ISERROR(1/VLOOKUP($B210,'Justerad allokering kvv'!$B$1:$AG$700,MATCH(Q$1,'Justerad allokering kvv'!$B$1:$AF$1,0),FALSE)),VLOOKUP($B210,'Allokerad kvv'!$B$2:$AV$700,MATCH(Q$1,'Allokerad kvv'!$B$1:$AV$1,0),FALSE),VLOOKUP($B210,'Justerad allokering kvv'!$B$1:$AG$700,MATCH(Q$1,'Justerad allokering kvv'!$B$1:$AF$1,0),FALSE)))</f>
        <v>0</v>
      </c>
      <c r="R210">
        <f>IF($B210=" ","",IF(ISERROR(1/VLOOKUP($B210,'Justerad allokering kvv'!$B$1:$AG$700,MATCH(R$1,'Justerad allokering kvv'!$B$1:$AF$1,0),FALSE)),VLOOKUP($B210,'Allokerad kvv'!$B$2:$AV$700,MATCH(R$1,'Allokerad kvv'!$B$1:$AV$1,0),FALSE),VLOOKUP($B210,'Justerad allokering kvv'!$B$1:$AG$700,MATCH(R$1,'Justerad allokering kvv'!$B$1:$AF$1,0),FALSE)))</f>
        <v>37.457799999999999</v>
      </c>
      <c r="S210">
        <f>IF($B210=" ","",IF(ISERROR(1/VLOOKUP($B210,'Justerad allokering kvv'!$B$1:$AG$700,MATCH(S$1,'Justerad allokering kvv'!$B$1:$AF$1,0),FALSE)),VLOOKUP($B210,'Allokerad kvv'!$B$2:$AV$700,MATCH(S$1,'Allokerad kvv'!$B$1:$AV$1,0),FALSE),VLOOKUP($B210,'Justerad allokering kvv'!$B$1:$AG$700,MATCH(S$1,'Justerad allokering kvv'!$B$1:$AF$1,0),FALSE)))</f>
        <v>0</v>
      </c>
      <c r="T210">
        <f>IF($B210=" ","",IF(ISERROR(1/VLOOKUP($B210,'Justerad allokering kvv'!$B$1:$AG$700,MATCH(T$1,'Justerad allokering kvv'!$B$1:$AF$1,0),FALSE)),VLOOKUP($B210,'Allokerad kvv'!$B$2:$AV$700,MATCH(T$1,'Allokerad kvv'!$B$1:$AV$1,0),FALSE),VLOOKUP($B210,'Justerad allokering kvv'!$B$1:$AG$700,MATCH(T$1,'Justerad allokering kvv'!$B$1:$AF$1,0),FALSE)))</f>
        <v>0</v>
      </c>
      <c r="U210">
        <f>IF($B210=" ","",IF(ISERROR(1/VLOOKUP($B210,'Justerad allokering kvv'!$B$1:$AG$700,MATCH(U$1,'Justerad allokering kvv'!$B$1:$AF$1,0),FALSE)),VLOOKUP($B210,'Allokerad kvv'!$B$2:$AV$700,MATCH(U$1,'Allokerad kvv'!$B$1:$AV$1,0),FALSE),VLOOKUP($B210,'Justerad allokering kvv'!$B$1:$AG$700,MATCH(U$1,'Justerad allokering kvv'!$B$1:$AF$1,0),FALSE)))</f>
        <v>0</v>
      </c>
      <c r="V210">
        <f>IF($B210=" ","",IF(ISERROR(1/VLOOKUP($B210,'Justerad allokering kvv'!$B$1:$AG$700,MATCH(V$1,'Justerad allokering kvv'!$B$1:$AF$1,0),FALSE)),VLOOKUP($B210,'Allokerad kvv'!$B$2:$AV$700,MATCH(V$1,'Allokerad kvv'!$B$1:$AV$1,0),FALSE),VLOOKUP($B210,'Justerad allokering kvv'!$B$1:$AG$700,MATCH(V$1,'Justerad allokering kvv'!$B$1:$AF$1,0),FALSE)))</f>
        <v>6.6948599999999997E-2</v>
      </c>
      <c r="W210">
        <f>IF($B210=" ","",IF(ISERROR(1/VLOOKUP($B210,'Justerad allokering kvv'!$B$1:$AG$700,MATCH(W$1,'Justerad allokering kvv'!$B$1:$AF$1,0),FALSE)),VLOOKUP($B210,'Allokerad kvv'!$B$2:$AV$700,MATCH(W$1,'Allokerad kvv'!$B$1:$AV$1,0),FALSE),VLOOKUP($B210,'Justerad allokering kvv'!$B$1:$AG$700,MATCH(W$1,'Justerad allokering kvv'!$B$1:$AF$1,0),FALSE)))</f>
        <v>0</v>
      </c>
      <c r="X210">
        <f>IF($B210=" ","",IF(ISERROR(1/VLOOKUP($B210,'Justerad allokering kvv'!$B$1:$AG$700,MATCH(X$1,'Justerad allokering kvv'!$B$1:$AF$1,0),FALSE)),VLOOKUP($B210,'Allokerad kvv'!$B$2:$AV$700,MATCH(X$1,'Allokerad kvv'!$B$1:$AV$1,0),FALSE),VLOOKUP($B210,'Justerad allokering kvv'!$B$1:$AG$700,MATCH(X$1,'Justerad allokering kvv'!$B$1:$AF$1,0),FALSE)))</f>
        <v>0</v>
      </c>
      <c r="Y210">
        <f>IF($B210=" ","",IF(ISERROR(1/VLOOKUP($B210,'Justerad allokering kvv'!$B$1:$AG$700,MATCH(Y$1,'Justerad allokering kvv'!$B$1:$AF$1,0),FALSE)),VLOOKUP($B210,'Allokerad kvv'!$B$2:$AV$700,MATCH(Y$1,'Allokerad kvv'!$B$1:$AV$1,0),FALSE),VLOOKUP($B210,'Justerad allokering kvv'!$B$1:$AG$700,MATCH(Y$1,'Justerad allokering kvv'!$B$1:$AF$1,0),FALSE)))</f>
        <v>0</v>
      </c>
      <c r="AB210">
        <f>IFERROR(VLOOKUP($B210,Kraftvärmeprod!$B$1:$AO$424,MATCH("Tillförd energi från rökgaskondensering (GWh)",Kraftvärmeprod!$B$1:$AG$1,0),FALSE)/1,0)</f>
        <v>0</v>
      </c>
      <c r="AE210" s="122">
        <f t="shared" si="12"/>
        <v>501.31975660000001</v>
      </c>
      <c r="AG210">
        <f t="shared" si="13"/>
        <v>463.86195659999998</v>
      </c>
      <c r="AH210">
        <f t="shared" si="14"/>
        <v>463.86195659999998</v>
      </c>
      <c r="AI210">
        <f>IF(AH210=0,"",AH210/VLOOKUP(B210,Kraftvärmeprod!$B$1:$BC$480,MATCH("Summa tillförd energi exklusive rökgaskondensering",Kraftvärmeprod!$B$1:$BC$1,0),FALSE))</f>
        <v>0.46910182397378725</v>
      </c>
      <c r="AK210">
        <f t="shared" si="15"/>
        <v>13.394716599999999</v>
      </c>
    </row>
    <row r="211" spans="1:37" x14ac:dyDescent="0.25">
      <c r="A211" s="2" t="s">
        <v>333</v>
      </c>
      <c r="B211" s="2" t="s">
        <v>337</v>
      </c>
      <c r="C211">
        <f>IF($B211=" ","",IF(ISERROR(1/VLOOKUP($B211,'Justerad allokering kvv'!$B$1:$AG$700,MATCH(C$1,'Justerad allokering kvv'!$B$1:$AF$1,0),FALSE)),VLOOKUP($B211,'Allokerad kvv'!$B$2:$AV$700,MATCH(C$1,'Allokerad kvv'!$B$1:$AV$1,0),FALSE),VLOOKUP($B211,'Justerad allokering kvv'!$B$1:$AG$700,MATCH(C$1,'Justerad allokering kvv'!$B$1:$AF$1,0),FALSE)))</f>
        <v>2.02718E-2</v>
      </c>
      <c r="D211">
        <f>IF($B211=" ","",IF(ISERROR(1/VLOOKUP($B211,'Justerad allokering kvv'!$B$1:$AG$700,MATCH(D$1,'Justerad allokering kvv'!$B$1:$AF$1,0),FALSE)),VLOOKUP($B211,'Allokerad kvv'!$B$2:$AV$700,MATCH(D$1,'Allokerad kvv'!$B$1:$AV$1,0),FALSE),VLOOKUP($B211,'Justerad allokering kvv'!$B$1:$AG$700,MATCH(D$1,'Justerad allokering kvv'!$B$1:$AF$1,0),FALSE)))</f>
        <v>0</v>
      </c>
      <c r="E211">
        <f>IF($B211=" ","",IF(ISERROR(1/VLOOKUP($B211,'Justerad allokering kvv'!$B$1:$AG$700,MATCH(E$1,'Justerad allokering kvv'!$B$1:$AF$1,0),FALSE)),VLOOKUP($B211,'Allokerad kvv'!$B$2:$AV$700,MATCH(E$1,'Allokerad kvv'!$B$1:$AV$1,0),FALSE),VLOOKUP($B211,'Justerad allokering kvv'!$B$1:$AG$700,MATCH(E$1,'Justerad allokering kvv'!$B$1:$AF$1,0),FALSE)))</f>
        <v>2.0593999999999999E-3</v>
      </c>
      <c r="F211">
        <f>IF($B211=" ","",IF(ISERROR(1/VLOOKUP($B211,'Justerad allokering kvv'!$B$1:$AG$700,MATCH(F$1,'Justerad allokering kvv'!$B$1:$AF$1,0),FALSE)),VLOOKUP($B211,'Allokerad kvv'!$B$2:$AV$700,MATCH(F$1,'Allokerad kvv'!$B$1:$AV$1,0),FALSE),VLOOKUP($B211,'Justerad allokering kvv'!$B$1:$AG$700,MATCH(F$1,'Justerad allokering kvv'!$B$1:$AF$1,0),FALSE)))</f>
        <v>0</v>
      </c>
      <c r="G211">
        <f>IF($B211=" ","",IF(ISERROR(1/VLOOKUP($B211,'Justerad allokering kvv'!$B$1:$AG$700,MATCH(G$1,'Justerad allokering kvv'!$B$1:$AF$1,0),FALSE)),VLOOKUP($B211,'Allokerad kvv'!$B$2:$AV$700,MATCH(G$1,'Allokerad kvv'!$B$1:$AV$1,0),FALSE),VLOOKUP($B211,'Justerad allokering kvv'!$B$1:$AG$700,MATCH(G$1,'Justerad allokering kvv'!$B$1:$AF$1,0),FALSE)))</f>
        <v>3.0266499999999998E-4</v>
      </c>
      <c r="H211">
        <f>IF($B211=" ","",IF(ISERROR(1/VLOOKUP($B211,'Justerad allokering kvv'!$B$1:$AG$700,MATCH(H$1,'Justerad allokering kvv'!$B$1:$AF$1,0),FALSE)),VLOOKUP($B211,'Allokerad kvv'!$B$2:$AV$700,MATCH(H$1,'Allokerad kvv'!$B$1:$AV$1,0),FALSE),VLOOKUP($B211,'Justerad allokering kvv'!$B$1:$AG$700,MATCH(H$1,'Justerad allokering kvv'!$B$1:$AF$1,0),FALSE)))</f>
        <v>0</v>
      </c>
      <c r="I211">
        <f>IF($B211=" ","",IF(ISERROR(1/VLOOKUP($B211,'Justerad allokering kvv'!$B$1:$AG$700,MATCH(I$1,'Justerad allokering kvv'!$B$1:$AF$1,0),FALSE)),VLOOKUP($B211,'Allokerad kvv'!$B$2:$AV$700,MATCH(I$1,'Allokerad kvv'!$B$1:$AV$1,0),FALSE),VLOOKUP($B211,'Justerad allokering kvv'!$B$1:$AG$700,MATCH(I$1,'Justerad allokering kvv'!$B$1:$AF$1,0),FALSE)))</f>
        <v>0</v>
      </c>
      <c r="J211">
        <f>IF($B211=" ","",IF(ISERROR(1/VLOOKUP($B211,'Justerad allokering kvv'!$B$1:$AG$700,MATCH(J$1,'Justerad allokering kvv'!$B$1:$AF$1,0),FALSE)),VLOOKUP($B211,'Allokerad kvv'!$B$2:$AV$700,MATCH(J$1,'Allokerad kvv'!$B$1:$AV$1,0),FALSE),VLOOKUP($B211,'Justerad allokering kvv'!$B$1:$AG$700,MATCH(J$1,'Justerad allokering kvv'!$B$1:$AF$1,0),FALSE)))</f>
        <v>3.7059200000000001E-3</v>
      </c>
      <c r="K211">
        <f>IF($B211=" ","",IF(ISERROR(1/VLOOKUP($B211,'Justerad allokering kvv'!$B$1:$AG$700,MATCH(K$1,'Justerad allokering kvv'!$B$1:$AF$1,0),FALSE)),VLOOKUP($B211,'Allokerad kvv'!$B$2:$AV$700,MATCH(K$1,'Allokerad kvv'!$B$1:$AV$1,0),FALSE),VLOOKUP($B211,'Justerad allokering kvv'!$B$1:$AG$700,MATCH(K$1,'Justerad allokering kvv'!$B$1:$AF$1,0),FALSE)))</f>
        <v>0</v>
      </c>
      <c r="L211">
        <f>IF($B211=" ","",IF(ISERROR(1/VLOOKUP($B211,'Justerad allokering kvv'!$B$1:$AG$700,MATCH(L$1,'Justerad allokering kvv'!$B$1:$AF$1,0),FALSE)),VLOOKUP($B211,'Allokerad kvv'!$B$2:$AV$700,MATCH(L$1,'Allokerad kvv'!$B$1:$AV$1,0),FALSE),VLOOKUP($B211,'Justerad allokering kvv'!$B$1:$AG$700,MATCH(L$1,'Justerad allokering kvv'!$B$1:$AF$1,0),FALSE)))</f>
        <v>5.01419E-3</v>
      </c>
      <c r="M211">
        <f>IF($B211=" ","",IF(ISERROR(1/VLOOKUP($B211,'Justerad allokering kvv'!$B$1:$AG$700,MATCH(M$1,'Justerad allokering kvv'!$B$1:$AF$1,0),FALSE)),VLOOKUP($B211,'Allokerad kvv'!$B$2:$AV$700,MATCH(M$1,'Allokerad kvv'!$B$1:$AV$1,0),FALSE),VLOOKUP($B211,'Justerad allokering kvv'!$B$1:$AG$700,MATCH(M$1,'Justerad allokering kvv'!$B$1:$AF$1,0),FALSE)))</f>
        <v>3.7109E-3</v>
      </c>
      <c r="N211">
        <f>IF($B211=" ","",IF(ISERROR(1/VLOOKUP($B211,'Justerad allokering kvv'!$B$1:$AG$700,MATCH(N$1,'Justerad allokering kvv'!$B$1:$AF$1,0),FALSE)),VLOOKUP($B211,'Allokerad kvv'!$B$2:$AV$700,MATCH(N$1,'Allokerad kvv'!$B$1:$AV$1,0),FALSE),VLOOKUP($B211,'Justerad allokering kvv'!$B$1:$AG$700,MATCH(N$1,'Justerad allokering kvv'!$B$1:$AF$1,0),FALSE)))</f>
        <v>5.3425E-3</v>
      </c>
      <c r="O211">
        <f>IF($B211=" ","",IF(ISERROR(1/VLOOKUP($B211,'Justerad allokering kvv'!$B$1:$AG$700,MATCH(O$1,'Justerad allokering kvv'!$B$1:$AF$1,0),FALSE)),VLOOKUP($B211,'Allokerad kvv'!$B$2:$AV$700,MATCH(O$1,'Allokerad kvv'!$B$1:$AV$1,0),FALSE),VLOOKUP($B211,'Justerad allokering kvv'!$B$1:$AG$700,MATCH(O$1,'Justerad allokering kvv'!$B$1:$AF$1,0),FALSE)))</f>
        <v>3.0416699999999998E-3</v>
      </c>
      <c r="P211">
        <f>IF($B211=" ","",IF(ISERROR(1/VLOOKUP($B211,'Justerad allokering kvv'!$B$1:$AG$700,MATCH(P$1,'Justerad allokering kvv'!$B$1:$AF$1,0),FALSE)),VLOOKUP($B211,'Allokerad kvv'!$B$2:$AV$700,MATCH(P$1,'Allokerad kvv'!$B$1:$AV$1,0),FALSE),VLOOKUP($B211,'Justerad allokering kvv'!$B$1:$AG$700,MATCH(P$1,'Justerad allokering kvv'!$B$1:$AF$1,0),FALSE)))</f>
        <v>1.603E-3</v>
      </c>
      <c r="Q211">
        <f>IF($B211=" ","",IF(ISERROR(1/VLOOKUP($B211,'Justerad allokering kvv'!$B$1:$AG$700,MATCH(Q$1,'Justerad allokering kvv'!$B$1:$AF$1,0),FALSE)),VLOOKUP($B211,'Allokerad kvv'!$B$2:$AV$700,MATCH(Q$1,'Allokerad kvv'!$B$1:$AV$1,0),FALSE),VLOOKUP($B211,'Justerad allokering kvv'!$B$1:$AG$700,MATCH(Q$1,'Justerad allokering kvv'!$B$1:$AF$1,0),FALSE)))</f>
        <v>1.0998099999999999E-3</v>
      </c>
      <c r="R211">
        <f>IF($B211=" ","",IF(ISERROR(1/VLOOKUP($B211,'Justerad allokering kvv'!$B$1:$AG$700,MATCH(R$1,'Justerad allokering kvv'!$B$1:$AF$1,0),FALSE)),VLOOKUP($B211,'Allokerad kvv'!$B$2:$AV$700,MATCH(R$1,'Allokerad kvv'!$B$1:$AV$1,0),FALSE),VLOOKUP($B211,'Justerad allokering kvv'!$B$1:$AG$700,MATCH(R$1,'Justerad allokering kvv'!$B$1:$AF$1,0),FALSE)))</f>
        <v>1.7231099999999999E-3</v>
      </c>
      <c r="S211">
        <f>IF($B211=" ","",IF(ISERROR(1/VLOOKUP($B211,'Justerad allokering kvv'!$B$1:$AG$700,MATCH(S$1,'Justerad allokering kvv'!$B$1:$AF$1,0),FALSE)),VLOOKUP($B211,'Allokerad kvv'!$B$2:$AV$700,MATCH(S$1,'Allokerad kvv'!$B$1:$AV$1,0),FALSE),VLOOKUP($B211,'Justerad allokering kvv'!$B$1:$AG$700,MATCH(S$1,'Justerad allokering kvv'!$B$1:$AF$1,0),FALSE)))</f>
        <v>0</v>
      </c>
      <c r="T211">
        <f>IF($B211=" ","",IF(ISERROR(1/VLOOKUP($B211,'Justerad allokering kvv'!$B$1:$AG$700,MATCH(T$1,'Justerad allokering kvv'!$B$1:$AF$1,0),FALSE)),VLOOKUP($B211,'Allokerad kvv'!$B$2:$AV$700,MATCH(T$1,'Allokerad kvv'!$B$1:$AV$1,0),FALSE),VLOOKUP($B211,'Justerad allokering kvv'!$B$1:$AG$700,MATCH(T$1,'Justerad allokering kvv'!$B$1:$AF$1,0),FALSE)))</f>
        <v>0</v>
      </c>
      <c r="U211">
        <f>IF($B211=" ","",IF(ISERROR(1/VLOOKUP($B211,'Justerad allokering kvv'!$B$1:$AG$700,MATCH(U$1,'Justerad allokering kvv'!$B$1:$AF$1,0),FALSE)),VLOOKUP($B211,'Allokerad kvv'!$B$2:$AV$700,MATCH(U$1,'Allokerad kvv'!$B$1:$AV$1,0),FALSE),VLOOKUP($B211,'Justerad allokering kvv'!$B$1:$AG$700,MATCH(U$1,'Justerad allokering kvv'!$B$1:$AF$1,0),FALSE)))</f>
        <v>0</v>
      </c>
      <c r="V211">
        <f>IF($B211=" ","",IF(ISERROR(1/VLOOKUP($B211,'Justerad allokering kvv'!$B$1:$AG$700,MATCH(V$1,'Justerad allokering kvv'!$B$1:$AF$1,0),FALSE)),VLOOKUP($B211,'Allokerad kvv'!$B$2:$AV$700,MATCH(V$1,'Allokerad kvv'!$B$1:$AV$1,0),FALSE),VLOOKUP($B211,'Justerad allokering kvv'!$B$1:$AG$700,MATCH(V$1,'Justerad allokering kvv'!$B$1:$AF$1,0),FALSE)))</f>
        <v>1.56212E-4</v>
      </c>
      <c r="W211">
        <f>IF($B211=" ","",IF(ISERROR(1/VLOOKUP($B211,'Justerad allokering kvv'!$B$1:$AG$700,MATCH(W$1,'Justerad allokering kvv'!$B$1:$AF$1,0),FALSE)),VLOOKUP($B211,'Allokerad kvv'!$B$2:$AV$700,MATCH(W$1,'Allokerad kvv'!$B$1:$AV$1,0),FALSE),VLOOKUP($B211,'Justerad allokering kvv'!$B$1:$AG$700,MATCH(W$1,'Justerad allokering kvv'!$B$1:$AF$1,0),FALSE)))</f>
        <v>0</v>
      </c>
      <c r="X211">
        <f>IF($B211=" ","",IF(ISERROR(1/VLOOKUP($B211,'Justerad allokering kvv'!$B$1:$AG$700,MATCH(X$1,'Justerad allokering kvv'!$B$1:$AF$1,0),FALSE)),VLOOKUP($B211,'Allokerad kvv'!$B$2:$AV$700,MATCH(X$1,'Allokerad kvv'!$B$1:$AV$1,0),FALSE),VLOOKUP($B211,'Justerad allokering kvv'!$B$1:$AG$700,MATCH(X$1,'Justerad allokering kvv'!$B$1:$AF$1,0),FALSE)))</f>
        <v>0</v>
      </c>
      <c r="Y211">
        <f>IF($B211=" ","",IF(ISERROR(1/VLOOKUP($B211,'Justerad allokering kvv'!$B$1:$AG$700,MATCH(Y$1,'Justerad allokering kvv'!$B$1:$AF$1,0),FALSE)),VLOOKUP($B211,'Allokerad kvv'!$B$2:$AV$700,MATCH(Y$1,'Allokerad kvv'!$B$1:$AV$1,0),FALSE),VLOOKUP($B211,'Justerad allokering kvv'!$B$1:$AG$700,MATCH(Y$1,'Justerad allokering kvv'!$B$1:$AF$1,0),FALSE)))</f>
        <v>0</v>
      </c>
      <c r="AB211">
        <f>IFERROR(VLOOKUP($B211,Kraftvärmeprod!$B$1:$AO$424,MATCH("Tillförd energi från rökgaskondensering (GWh)",Kraftvärmeprod!$B$1:$AG$1,0),FALSE)/1,0)</f>
        <v>0</v>
      </c>
      <c r="AE211" s="122">
        <f t="shared" si="12"/>
        <v>4.8031177000000008E-2</v>
      </c>
      <c r="AG211">
        <f t="shared" si="13"/>
        <v>4.6308067000000008E-2</v>
      </c>
      <c r="AH211">
        <f t="shared" si="14"/>
        <v>4.6308067000000008E-2</v>
      </c>
      <c r="AI211">
        <f>IF(AH211=0,"",AH211/VLOOKUP(B211,Kraftvärmeprod!$B$1:$BC$480,MATCH("Summa tillförd energi exklusive rökgaskondensering",Kraftvärmeprod!$B$1:$BC$1,0),FALSE))</f>
        <v>0.47997581882255391</v>
      </c>
      <c r="AK211">
        <f t="shared" si="15"/>
        <v>2.1592121999999998E-2</v>
      </c>
    </row>
    <row r="212" spans="1:37" x14ac:dyDescent="0.25">
      <c r="A212" s="2" t="s">
        <v>338</v>
      </c>
      <c r="B212" s="2" t="s">
        <v>339</v>
      </c>
      <c r="C212">
        <f>IF($B212=" ","",IF(ISERROR(1/VLOOKUP($B212,'Justerad allokering kvv'!$B$1:$AG$700,MATCH(C$1,'Justerad allokering kvv'!$B$1:$AF$1,0),FALSE)),VLOOKUP($B212,'Allokerad kvv'!$B$2:$AV$700,MATCH(C$1,'Allokerad kvv'!$B$1:$AV$1,0),FALSE),VLOOKUP($B212,'Justerad allokering kvv'!$B$1:$AG$700,MATCH(C$1,'Justerad allokering kvv'!$B$1:$AF$1,0),FALSE)))</f>
        <v>0</v>
      </c>
      <c r="D212">
        <f>IF($B212=" ","",IF(ISERROR(1/VLOOKUP($B212,'Justerad allokering kvv'!$B$1:$AG$700,MATCH(D$1,'Justerad allokering kvv'!$B$1:$AF$1,0),FALSE)),VLOOKUP($B212,'Allokerad kvv'!$B$2:$AV$700,MATCH(D$1,'Allokerad kvv'!$B$1:$AV$1,0),FALSE),VLOOKUP($B212,'Justerad allokering kvv'!$B$1:$AG$700,MATCH(D$1,'Justerad allokering kvv'!$B$1:$AF$1,0),FALSE)))</f>
        <v>0</v>
      </c>
      <c r="E212">
        <f>IF($B212=" ","",IF(ISERROR(1/VLOOKUP($B212,'Justerad allokering kvv'!$B$1:$AG$700,MATCH(E$1,'Justerad allokering kvv'!$B$1:$AF$1,0),FALSE)),VLOOKUP($B212,'Allokerad kvv'!$B$2:$AV$700,MATCH(E$1,'Allokerad kvv'!$B$1:$AV$1,0),FALSE),VLOOKUP($B212,'Justerad allokering kvv'!$B$1:$AG$700,MATCH(E$1,'Justerad allokering kvv'!$B$1:$AF$1,0),FALSE)))</f>
        <v>65.361000000000004</v>
      </c>
      <c r="F212">
        <f>IF($B212=" ","",IF(ISERROR(1/VLOOKUP($B212,'Justerad allokering kvv'!$B$1:$AG$700,MATCH(F$1,'Justerad allokering kvv'!$B$1:$AF$1,0),FALSE)),VLOOKUP($B212,'Allokerad kvv'!$B$2:$AV$700,MATCH(F$1,'Allokerad kvv'!$B$1:$AV$1,0),FALSE),VLOOKUP($B212,'Justerad allokering kvv'!$B$1:$AG$700,MATCH(F$1,'Justerad allokering kvv'!$B$1:$AF$1,0),FALSE)))</f>
        <v>0</v>
      </c>
      <c r="G212">
        <f>IF($B212=" ","",IF(ISERROR(1/VLOOKUP($B212,'Justerad allokering kvv'!$B$1:$AG$700,MATCH(G$1,'Justerad allokering kvv'!$B$1:$AF$1,0),FALSE)),VLOOKUP($B212,'Allokerad kvv'!$B$2:$AV$700,MATCH(G$1,'Allokerad kvv'!$B$1:$AV$1,0),FALSE),VLOOKUP($B212,'Justerad allokering kvv'!$B$1:$AG$700,MATCH(G$1,'Justerad allokering kvv'!$B$1:$AF$1,0),FALSE)))</f>
        <v>0.25735999999999998</v>
      </c>
      <c r="H212">
        <f>IF($B212=" ","",IF(ISERROR(1/VLOOKUP($B212,'Justerad allokering kvv'!$B$1:$AG$700,MATCH(H$1,'Justerad allokering kvv'!$B$1:$AF$1,0),FALSE)),VLOOKUP($B212,'Allokerad kvv'!$B$2:$AV$700,MATCH(H$1,'Allokerad kvv'!$B$1:$AV$1,0),FALSE),VLOOKUP($B212,'Justerad allokering kvv'!$B$1:$AG$700,MATCH(H$1,'Justerad allokering kvv'!$B$1:$AF$1,0),FALSE)))</f>
        <v>0</v>
      </c>
      <c r="I212">
        <f>IF($B212=" ","",IF(ISERROR(1/VLOOKUP($B212,'Justerad allokering kvv'!$B$1:$AG$700,MATCH(I$1,'Justerad allokering kvv'!$B$1:$AF$1,0),FALSE)),VLOOKUP($B212,'Allokerad kvv'!$B$2:$AV$700,MATCH(I$1,'Allokerad kvv'!$B$1:$AV$1,0),FALSE),VLOOKUP($B212,'Justerad allokering kvv'!$B$1:$AG$700,MATCH(I$1,'Justerad allokering kvv'!$B$1:$AF$1,0),FALSE)))</f>
        <v>0</v>
      </c>
      <c r="J212">
        <f>IF($B212=" ","",IF(ISERROR(1/VLOOKUP($B212,'Justerad allokering kvv'!$B$1:$AG$700,MATCH(J$1,'Justerad allokering kvv'!$B$1:$AF$1,0),FALSE)),VLOOKUP($B212,'Allokerad kvv'!$B$2:$AV$700,MATCH(J$1,'Allokerad kvv'!$B$1:$AV$1,0),FALSE),VLOOKUP($B212,'Justerad allokering kvv'!$B$1:$AG$700,MATCH(J$1,'Justerad allokering kvv'!$B$1:$AF$1,0),FALSE)))</f>
        <v>62.526699999999998</v>
      </c>
      <c r="K212">
        <f>IF($B212=" ","",IF(ISERROR(1/VLOOKUP($B212,'Justerad allokering kvv'!$B$1:$AG$700,MATCH(K$1,'Justerad allokering kvv'!$B$1:$AF$1,0),FALSE)),VLOOKUP($B212,'Allokerad kvv'!$B$2:$AV$700,MATCH(K$1,'Allokerad kvv'!$B$1:$AV$1,0),FALSE),VLOOKUP($B212,'Justerad allokering kvv'!$B$1:$AG$700,MATCH(K$1,'Justerad allokering kvv'!$B$1:$AF$1,0),FALSE)))</f>
        <v>0</v>
      </c>
      <c r="L212">
        <f>IF($B212=" ","",IF(ISERROR(1/VLOOKUP($B212,'Justerad allokering kvv'!$B$1:$AG$700,MATCH(L$1,'Justerad allokering kvv'!$B$1:$AF$1,0),FALSE)),VLOOKUP($B212,'Allokerad kvv'!$B$2:$AV$700,MATCH(L$1,'Allokerad kvv'!$B$1:$AV$1,0),FALSE),VLOOKUP($B212,'Justerad allokering kvv'!$B$1:$AG$700,MATCH(L$1,'Justerad allokering kvv'!$B$1:$AF$1,0),FALSE)))</f>
        <v>42.892800000000001</v>
      </c>
      <c r="M212">
        <f>IF($B212=" ","",IF(ISERROR(1/VLOOKUP($B212,'Justerad allokering kvv'!$B$1:$AG$700,MATCH(M$1,'Justerad allokering kvv'!$B$1:$AF$1,0),FALSE)),VLOOKUP($B212,'Allokerad kvv'!$B$2:$AV$700,MATCH(M$1,'Allokerad kvv'!$B$1:$AV$1,0),FALSE),VLOOKUP($B212,'Justerad allokering kvv'!$B$1:$AG$700,MATCH(M$1,'Justerad allokering kvv'!$B$1:$AF$1,0),FALSE)))</f>
        <v>0</v>
      </c>
      <c r="N212">
        <f>IF($B212=" ","",IF(ISERROR(1/VLOOKUP($B212,'Justerad allokering kvv'!$B$1:$AG$700,MATCH(N$1,'Justerad allokering kvv'!$B$1:$AF$1,0),FALSE)),VLOOKUP($B212,'Allokerad kvv'!$B$2:$AV$700,MATCH(N$1,'Allokerad kvv'!$B$1:$AV$1,0),FALSE),VLOOKUP($B212,'Justerad allokering kvv'!$B$1:$AG$700,MATCH(N$1,'Justerad allokering kvv'!$B$1:$AF$1,0),FALSE)))</f>
        <v>1.28434</v>
      </c>
      <c r="O212">
        <f>IF($B212=" ","",IF(ISERROR(1/VLOOKUP($B212,'Justerad allokering kvv'!$B$1:$AG$700,MATCH(O$1,'Justerad allokering kvv'!$B$1:$AF$1,0),FALSE)),VLOOKUP($B212,'Allokerad kvv'!$B$2:$AV$700,MATCH(O$1,'Allokerad kvv'!$B$1:$AV$1,0),FALSE),VLOOKUP($B212,'Justerad allokering kvv'!$B$1:$AG$700,MATCH(O$1,'Justerad allokering kvv'!$B$1:$AF$1,0),FALSE)))</f>
        <v>0</v>
      </c>
      <c r="P212">
        <f>IF($B212=" ","",IF(ISERROR(1/VLOOKUP($B212,'Justerad allokering kvv'!$B$1:$AG$700,MATCH(P$1,'Justerad allokering kvv'!$B$1:$AF$1,0),FALSE)),VLOOKUP($B212,'Allokerad kvv'!$B$2:$AV$700,MATCH(P$1,'Allokerad kvv'!$B$1:$AV$1,0),FALSE),VLOOKUP($B212,'Justerad allokering kvv'!$B$1:$AG$700,MATCH(P$1,'Justerad allokering kvv'!$B$1:$AF$1,0),FALSE)))</f>
        <v>0</v>
      </c>
      <c r="Q212">
        <f>IF($B212=" ","",IF(ISERROR(1/VLOOKUP($B212,'Justerad allokering kvv'!$B$1:$AG$700,MATCH(Q$1,'Justerad allokering kvv'!$B$1:$AF$1,0),FALSE)),VLOOKUP($B212,'Allokerad kvv'!$B$2:$AV$700,MATCH(Q$1,'Allokerad kvv'!$B$1:$AV$1,0),FALSE),VLOOKUP($B212,'Justerad allokering kvv'!$B$1:$AG$700,MATCH(Q$1,'Justerad allokering kvv'!$B$1:$AF$1,0),FALSE)))</f>
        <v>7.12052</v>
      </c>
      <c r="R212">
        <f>IF($B212=" ","",IF(ISERROR(1/VLOOKUP($B212,'Justerad allokering kvv'!$B$1:$AG$700,MATCH(R$1,'Justerad allokering kvv'!$B$1:$AF$1,0),FALSE)),VLOOKUP($B212,'Allokerad kvv'!$B$2:$AV$700,MATCH(R$1,'Allokerad kvv'!$B$1:$AV$1,0),FALSE),VLOOKUP($B212,'Justerad allokering kvv'!$B$1:$AG$700,MATCH(R$1,'Justerad allokering kvv'!$B$1:$AF$1,0),FALSE)))</f>
        <v>7.6158299999999999</v>
      </c>
      <c r="S212">
        <f>IF($B212=" ","",IF(ISERROR(1/VLOOKUP($B212,'Justerad allokering kvv'!$B$1:$AG$700,MATCH(S$1,'Justerad allokering kvv'!$B$1:$AF$1,0),FALSE)),VLOOKUP($B212,'Allokerad kvv'!$B$2:$AV$700,MATCH(S$1,'Allokerad kvv'!$B$1:$AV$1,0),FALSE),VLOOKUP($B212,'Justerad allokering kvv'!$B$1:$AG$700,MATCH(S$1,'Justerad allokering kvv'!$B$1:$AF$1,0),FALSE)))</f>
        <v>8.0119600000000002</v>
      </c>
      <c r="T212">
        <f>IF($B212=" ","",IF(ISERROR(1/VLOOKUP($B212,'Justerad allokering kvv'!$B$1:$AG$700,MATCH(T$1,'Justerad allokering kvv'!$B$1:$AF$1,0),FALSE)),VLOOKUP($B212,'Allokerad kvv'!$B$2:$AV$700,MATCH(T$1,'Allokerad kvv'!$B$1:$AV$1,0),FALSE),VLOOKUP($B212,'Justerad allokering kvv'!$B$1:$AG$700,MATCH(T$1,'Justerad allokering kvv'!$B$1:$AF$1,0),FALSE)))</f>
        <v>0</v>
      </c>
      <c r="U212">
        <f>IF($B212=" ","",IF(ISERROR(1/VLOOKUP($B212,'Justerad allokering kvv'!$B$1:$AG$700,MATCH(U$1,'Justerad allokering kvv'!$B$1:$AF$1,0),FALSE)),VLOOKUP($B212,'Allokerad kvv'!$B$2:$AV$700,MATCH(U$1,'Allokerad kvv'!$B$1:$AV$1,0),FALSE),VLOOKUP($B212,'Justerad allokering kvv'!$B$1:$AG$700,MATCH(U$1,'Justerad allokering kvv'!$B$1:$AF$1,0),FALSE)))</f>
        <v>0</v>
      </c>
      <c r="V212">
        <f>IF($B212=" ","",IF(ISERROR(1/VLOOKUP($B212,'Justerad allokering kvv'!$B$1:$AG$700,MATCH(V$1,'Justerad allokering kvv'!$B$1:$AF$1,0),FALSE)),VLOOKUP($B212,'Allokerad kvv'!$B$2:$AV$700,MATCH(V$1,'Allokerad kvv'!$B$1:$AV$1,0),FALSE),VLOOKUP($B212,'Justerad allokering kvv'!$B$1:$AG$700,MATCH(V$1,'Justerad allokering kvv'!$B$1:$AF$1,0),FALSE)))</f>
        <v>0</v>
      </c>
      <c r="W212">
        <f>IF($B212=" ","",IF(ISERROR(1/VLOOKUP($B212,'Justerad allokering kvv'!$B$1:$AG$700,MATCH(W$1,'Justerad allokering kvv'!$B$1:$AF$1,0),FALSE)),VLOOKUP($B212,'Allokerad kvv'!$B$2:$AV$700,MATCH(W$1,'Allokerad kvv'!$B$1:$AV$1,0),FALSE),VLOOKUP($B212,'Justerad allokering kvv'!$B$1:$AG$700,MATCH(W$1,'Justerad allokering kvv'!$B$1:$AF$1,0),FALSE)))</f>
        <v>0</v>
      </c>
      <c r="X212">
        <f>IF($B212=" ","",IF(ISERROR(1/VLOOKUP($B212,'Justerad allokering kvv'!$B$1:$AG$700,MATCH(X$1,'Justerad allokering kvv'!$B$1:$AF$1,0),FALSE)),VLOOKUP($B212,'Allokerad kvv'!$B$2:$AV$700,MATCH(X$1,'Allokerad kvv'!$B$1:$AV$1,0),FALSE),VLOOKUP($B212,'Justerad allokering kvv'!$B$1:$AG$700,MATCH(X$1,'Justerad allokering kvv'!$B$1:$AF$1,0),FALSE)))</f>
        <v>0</v>
      </c>
      <c r="Y212">
        <f>IF($B212=" ","",IF(ISERROR(1/VLOOKUP($B212,'Justerad allokering kvv'!$B$1:$AG$700,MATCH(Y$1,'Justerad allokering kvv'!$B$1:$AF$1,0),FALSE)),VLOOKUP($B212,'Allokerad kvv'!$B$2:$AV$700,MATCH(Y$1,'Allokerad kvv'!$B$1:$AV$1,0),FALSE),VLOOKUP($B212,'Justerad allokering kvv'!$B$1:$AG$700,MATCH(Y$1,'Justerad allokering kvv'!$B$1:$AF$1,0),FALSE)))</f>
        <v>0</v>
      </c>
      <c r="AB212">
        <f>IFERROR(VLOOKUP($B212,Kraftvärmeprod!$B$1:$AO$424,MATCH("Tillförd energi från rökgaskondensering (GWh)",Kraftvärmeprod!$B$1:$AG$1,0),FALSE)/1,0)</f>
        <v>109.81100000000001</v>
      </c>
      <c r="AE212" s="122">
        <f t="shared" si="12"/>
        <v>304.88150999999993</v>
      </c>
      <c r="AG212">
        <f t="shared" si="13"/>
        <v>297.26567999999992</v>
      </c>
      <c r="AH212">
        <f t="shared" si="14"/>
        <v>187.45467999999991</v>
      </c>
      <c r="AI212">
        <f>IF(AH212=0,"",AH212/VLOOKUP(B212,Kraftvärmeprod!$B$1:$BC$480,MATCH("Summa tillförd energi exklusive rökgaskondensering",Kraftvärmeprod!$B$1:$BC$1,0),FALSE))</f>
        <v>0.45408002945572296</v>
      </c>
      <c r="AK212">
        <f t="shared" si="15"/>
        <v>180.07679999999996</v>
      </c>
    </row>
    <row r="213" spans="1:37" x14ac:dyDescent="0.25">
      <c r="A213" s="2" t="s">
        <v>338</v>
      </c>
      <c r="B213" s="2" t="s">
        <v>340</v>
      </c>
      <c r="C213">
        <f>IF($B213=" ","",IF(ISERROR(1/VLOOKUP($B213,'Justerad allokering kvv'!$B$1:$AG$700,MATCH(C$1,'Justerad allokering kvv'!$B$1:$AF$1,0),FALSE)),VLOOKUP($B213,'Allokerad kvv'!$B$2:$AV$700,MATCH(C$1,'Allokerad kvv'!$B$1:$AV$1,0),FALSE),VLOOKUP($B213,'Justerad allokering kvv'!$B$1:$AG$700,MATCH(C$1,'Justerad allokering kvv'!$B$1:$AF$1,0),FALSE)))</f>
        <v>0</v>
      </c>
      <c r="D213">
        <f>IF($B213=" ","",IF(ISERROR(1/VLOOKUP($B213,'Justerad allokering kvv'!$B$1:$AG$700,MATCH(D$1,'Justerad allokering kvv'!$B$1:$AF$1,0),FALSE)),VLOOKUP($B213,'Allokerad kvv'!$B$2:$AV$700,MATCH(D$1,'Allokerad kvv'!$B$1:$AV$1,0),FALSE),VLOOKUP($B213,'Justerad allokering kvv'!$B$1:$AG$700,MATCH(D$1,'Justerad allokering kvv'!$B$1:$AF$1,0),FALSE)))</f>
        <v>0</v>
      </c>
      <c r="E213">
        <f>IF($B213=" ","",IF(ISERROR(1/VLOOKUP($B213,'Justerad allokering kvv'!$B$1:$AG$700,MATCH(E$1,'Justerad allokering kvv'!$B$1:$AF$1,0),FALSE)),VLOOKUP($B213,'Allokerad kvv'!$B$2:$AV$700,MATCH(E$1,'Allokerad kvv'!$B$1:$AV$1,0),FALSE),VLOOKUP($B213,'Justerad allokering kvv'!$B$1:$AG$700,MATCH(E$1,'Justerad allokering kvv'!$B$1:$AF$1,0),FALSE)))</f>
        <v>19.973600000000001</v>
      </c>
      <c r="F213">
        <f>IF($B213=" ","",IF(ISERROR(1/VLOOKUP($B213,'Justerad allokering kvv'!$B$1:$AG$700,MATCH(F$1,'Justerad allokering kvv'!$B$1:$AF$1,0),FALSE)),VLOOKUP($B213,'Allokerad kvv'!$B$2:$AV$700,MATCH(F$1,'Allokerad kvv'!$B$1:$AV$1,0),FALSE),VLOOKUP($B213,'Justerad allokering kvv'!$B$1:$AG$700,MATCH(F$1,'Justerad allokering kvv'!$B$1:$AF$1,0),FALSE)))</f>
        <v>0</v>
      </c>
      <c r="G213">
        <f>IF($B213=" ","",IF(ISERROR(1/VLOOKUP($B213,'Justerad allokering kvv'!$B$1:$AG$700,MATCH(G$1,'Justerad allokering kvv'!$B$1:$AF$1,0),FALSE)),VLOOKUP($B213,'Allokerad kvv'!$B$2:$AV$700,MATCH(G$1,'Allokerad kvv'!$B$1:$AV$1,0),FALSE),VLOOKUP($B213,'Justerad allokering kvv'!$B$1:$AG$700,MATCH(G$1,'Justerad allokering kvv'!$B$1:$AF$1,0),FALSE)))</f>
        <v>0</v>
      </c>
      <c r="H213">
        <f>IF($B213=" ","",IF(ISERROR(1/VLOOKUP($B213,'Justerad allokering kvv'!$B$1:$AG$700,MATCH(H$1,'Justerad allokering kvv'!$B$1:$AF$1,0),FALSE)),VLOOKUP($B213,'Allokerad kvv'!$B$2:$AV$700,MATCH(H$1,'Allokerad kvv'!$B$1:$AV$1,0),FALSE),VLOOKUP($B213,'Justerad allokering kvv'!$B$1:$AG$700,MATCH(H$1,'Justerad allokering kvv'!$B$1:$AF$1,0),FALSE)))</f>
        <v>0</v>
      </c>
      <c r="I213">
        <f>IF($B213=" ","",IF(ISERROR(1/VLOOKUP($B213,'Justerad allokering kvv'!$B$1:$AG$700,MATCH(I$1,'Justerad allokering kvv'!$B$1:$AF$1,0),FALSE)),VLOOKUP($B213,'Allokerad kvv'!$B$2:$AV$700,MATCH(I$1,'Allokerad kvv'!$B$1:$AV$1,0),FALSE),VLOOKUP($B213,'Justerad allokering kvv'!$B$1:$AG$700,MATCH(I$1,'Justerad allokering kvv'!$B$1:$AF$1,0),FALSE)))</f>
        <v>0</v>
      </c>
      <c r="J213">
        <f>IF($B213=" ","",IF(ISERROR(1/VLOOKUP($B213,'Justerad allokering kvv'!$B$1:$AG$700,MATCH(J$1,'Justerad allokering kvv'!$B$1:$AF$1,0),FALSE)),VLOOKUP($B213,'Allokerad kvv'!$B$2:$AV$700,MATCH(J$1,'Allokerad kvv'!$B$1:$AV$1,0),FALSE),VLOOKUP($B213,'Justerad allokering kvv'!$B$1:$AG$700,MATCH(J$1,'Justerad allokering kvv'!$B$1:$AF$1,0),FALSE)))</f>
        <v>0</v>
      </c>
      <c r="K213">
        <f>IF($B213=" ","",IF(ISERROR(1/VLOOKUP($B213,'Justerad allokering kvv'!$B$1:$AG$700,MATCH(K$1,'Justerad allokering kvv'!$B$1:$AF$1,0),FALSE)),VLOOKUP($B213,'Allokerad kvv'!$B$2:$AV$700,MATCH(K$1,'Allokerad kvv'!$B$1:$AV$1,0),FALSE),VLOOKUP($B213,'Justerad allokering kvv'!$B$1:$AG$700,MATCH(K$1,'Justerad allokering kvv'!$B$1:$AF$1,0),FALSE)))</f>
        <v>0</v>
      </c>
      <c r="L213">
        <f>IF($B213=" ","",IF(ISERROR(1/VLOOKUP($B213,'Justerad allokering kvv'!$B$1:$AG$700,MATCH(L$1,'Justerad allokering kvv'!$B$1:$AF$1,0),FALSE)),VLOOKUP($B213,'Allokerad kvv'!$B$2:$AV$700,MATCH(L$1,'Allokerad kvv'!$B$1:$AV$1,0),FALSE),VLOOKUP($B213,'Justerad allokering kvv'!$B$1:$AG$700,MATCH(L$1,'Justerad allokering kvv'!$B$1:$AF$1,0),FALSE)))</f>
        <v>0</v>
      </c>
      <c r="M213">
        <f>IF($B213=" ","",IF(ISERROR(1/VLOOKUP($B213,'Justerad allokering kvv'!$B$1:$AG$700,MATCH(M$1,'Justerad allokering kvv'!$B$1:$AF$1,0),FALSE)),VLOOKUP($B213,'Allokerad kvv'!$B$2:$AV$700,MATCH(M$1,'Allokerad kvv'!$B$1:$AV$1,0),FALSE),VLOOKUP($B213,'Justerad allokering kvv'!$B$1:$AG$700,MATCH(M$1,'Justerad allokering kvv'!$B$1:$AF$1,0),FALSE)))</f>
        <v>0</v>
      </c>
      <c r="N213">
        <f>IF($B213=" ","",IF(ISERROR(1/VLOOKUP($B213,'Justerad allokering kvv'!$B$1:$AG$700,MATCH(N$1,'Justerad allokering kvv'!$B$1:$AF$1,0),FALSE)),VLOOKUP($B213,'Allokerad kvv'!$B$2:$AV$700,MATCH(N$1,'Allokerad kvv'!$B$1:$AV$1,0),FALSE),VLOOKUP($B213,'Justerad allokering kvv'!$B$1:$AG$700,MATCH(N$1,'Justerad allokering kvv'!$B$1:$AF$1,0),FALSE)))</f>
        <v>0</v>
      </c>
      <c r="O213">
        <f>IF($B213=" ","",IF(ISERROR(1/VLOOKUP($B213,'Justerad allokering kvv'!$B$1:$AG$700,MATCH(O$1,'Justerad allokering kvv'!$B$1:$AF$1,0),FALSE)),VLOOKUP($B213,'Allokerad kvv'!$B$2:$AV$700,MATCH(O$1,'Allokerad kvv'!$B$1:$AV$1,0),FALSE),VLOOKUP($B213,'Justerad allokering kvv'!$B$1:$AG$700,MATCH(O$1,'Justerad allokering kvv'!$B$1:$AF$1,0),FALSE)))</f>
        <v>0</v>
      </c>
      <c r="P213">
        <f>IF($B213=" ","",IF(ISERROR(1/VLOOKUP($B213,'Justerad allokering kvv'!$B$1:$AG$700,MATCH(P$1,'Justerad allokering kvv'!$B$1:$AF$1,0),FALSE)),VLOOKUP($B213,'Allokerad kvv'!$B$2:$AV$700,MATCH(P$1,'Allokerad kvv'!$B$1:$AV$1,0),FALSE),VLOOKUP($B213,'Justerad allokering kvv'!$B$1:$AG$700,MATCH(P$1,'Justerad allokering kvv'!$B$1:$AF$1,0),FALSE)))</f>
        <v>0</v>
      </c>
      <c r="Q213">
        <f>IF($B213=" ","",IF(ISERROR(1/VLOOKUP($B213,'Justerad allokering kvv'!$B$1:$AG$700,MATCH(Q$1,'Justerad allokering kvv'!$B$1:$AF$1,0),FALSE)),VLOOKUP($B213,'Allokerad kvv'!$B$2:$AV$700,MATCH(Q$1,'Allokerad kvv'!$B$1:$AV$1,0),FALSE),VLOOKUP($B213,'Justerad allokering kvv'!$B$1:$AG$700,MATCH(Q$1,'Justerad allokering kvv'!$B$1:$AF$1,0),FALSE)))</f>
        <v>0</v>
      </c>
      <c r="R213">
        <f>IF($B213=" ","",IF(ISERROR(1/VLOOKUP($B213,'Justerad allokering kvv'!$B$1:$AG$700,MATCH(R$1,'Justerad allokering kvv'!$B$1:$AF$1,0),FALSE)),VLOOKUP($B213,'Allokerad kvv'!$B$2:$AV$700,MATCH(R$1,'Allokerad kvv'!$B$1:$AV$1,0),FALSE),VLOOKUP($B213,'Justerad allokering kvv'!$B$1:$AG$700,MATCH(R$1,'Justerad allokering kvv'!$B$1:$AF$1,0),FALSE)))</f>
        <v>0.81912799999999997</v>
      </c>
      <c r="S213">
        <f>IF($B213=" ","",IF(ISERROR(1/VLOOKUP($B213,'Justerad allokering kvv'!$B$1:$AG$700,MATCH(S$1,'Justerad allokering kvv'!$B$1:$AF$1,0),FALSE)),VLOOKUP($B213,'Allokerad kvv'!$B$2:$AV$700,MATCH(S$1,'Allokerad kvv'!$B$1:$AV$1,0),FALSE),VLOOKUP($B213,'Justerad allokering kvv'!$B$1:$AG$700,MATCH(S$1,'Justerad allokering kvv'!$B$1:$AF$1,0),FALSE)))</f>
        <v>0</v>
      </c>
      <c r="T213">
        <f>IF($B213=" ","",IF(ISERROR(1/VLOOKUP($B213,'Justerad allokering kvv'!$B$1:$AG$700,MATCH(T$1,'Justerad allokering kvv'!$B$1:$AF$1,0),FALSE)),VLOOKUP($B213,'Allokerad kvv'!$B$2:$AV$700,MATCH(T$1,'Allokerad kvv'!$B$1:$AV$1,0),FALSE),VLOOKUP($B213,'Justerad allokering kvv'!$B$1:$AG$700,MATCH(T$1,'Justerad allokering kvv'!$B$1:$AF$1,0),FALSE)))</f>
        <v>0</v>
      </c>
      <c r="U213">
        <f>IF($B213=" ","",IF(ISERROR(1/VLOOKUP($B213,'Justerad allokering kvv'!$B$1:$AG$700,MATCH(U$1,'Justerad allokering kvv'!$B$1:$AF$1,0),FALSE)),VLOOKUP($B213,'Allokerad kvv'!$B$2:$AV$700,MATCH(U$1,'Allokerad kvv'!$B$1:$AV$1,0),FALSE),VLOOKUP($B213,'Justerad allokering kvv'!$B$1:$AG$700,MATCH(U$1,'Justerad allokering kvv'!$B$1:$AF$1,0),FALSE)))</f>
        <v>0</v>
      </c>
      <c r="V213">
        <f>IF($B213=" ","",IF(ISERROR(1/VLOOKUP($B213,'Justerad allokering kvv'!$B$1:$AG$700,MATCH(V$1,'Justerad allokering kvv'!$B$1:$AF$1,0),FALSE)),VLOOKUP($B213,'Allokerad kvv'!$B$2:$AV$700,MATCH(V$1,'Allokerad kvv'!$B$1:$AV$1,0),FALSE),VLOOKUP($B213,'Justerad allokering kvv'!$B$1:$AG$700,MATCH(V$1,'Justerad allokering kvv'!$B$1:$AF$1,0),FALSE)))</f>
        <v>0</v>
      </c>
      <c r="W213">
        <f>IF($B213=" ","",IF(ISERROR(1/VLOOKUP($B213,'Justerad allokering kvv'!$B$1:$AG$700,MATCH(W$1,'Justerad allokering kvv'!$B$1:$AF$1,0),FALSE)),VLOOKUP($B213,'Allokerad kvv'!$B$2:$AV$700,MATCH(W$1,'Allokerad kvv'!$B$1:$AV$1,0),FALSE),VLOOKUP($B213,'Justerad allokering kvv'!$B$1:$AG$700,MATCH(W$1,'Justerad allokering kvv'!$B$1:$AF$1,0),FALSE)))</f>
        <v>0</v>
      </c>
      <c r="X213">
        <f>IF($B213=" ","",IF(ISERROR(1/VLOOKUP($B213,'Justerad allokering kvv'!$B$1:$AG$700,MATCH(X$1,'Justerad allokering kvv'!$B$1:$AF$1,0),FALSE)),VLOOKUP($B213,'Allokerad kvv'!$B$2:$AV$700,MATCH(X$1,'Allokerad kvv'!$B$1:$AV$1,0),FALSE),VLOOKUP($B213,'Justerad allokering kvv'!$B$1:$AG$700,MATCH(X$1,'Justerad allokering kvv'!$B$1:$AF$1,0),FALSE)))</f>
        <v>0</v>
      </c>
      <c r="Y213">
        <f>IF($B213=" ","",IF(ISERROR(1/VLOOKUP($B213,'Justerad allokering kvv'!$B$1:$AG$700,MATCH(Y$1,'Justerad allokering kvv'!$B$1:$AF$1,0),FALSE)),VLOOKUP($B213,'Allokerad kvv'!$B$2:$AV$700,MATCH(Y$1,'Allokerad kvv'!$B$1:$AV$1,0),FALSE),VLOOKUP($B213,'Justerad allokering kvv'!$B$1:$AG$700,MATCH(Y$1,'Justerad allokering kvv'!$B$1:$AF$1,0),FALSE)))</f>
        <v>0</v>
      </c>
      <c r="AB213">
        <f>IFERROR(VLOOKUP($B213,Kraftvärmeprod!$B$1:$AO$424,MATCH("Tillförd energi från rökgaskondensering (GWh)",Kraftvärmeprod!$B$1:$AG$1,0),FALSE)/1,0)</f>
        <v>11.74</v>
      </c>
      <c r="AE213" s="122">
        <f t="shared" si="12"/>
        <v>32.532727999999999</v>
      </c>
      <c r="AG213">
        <f t="shared" si="13"/>
        <v>31.7136</v>
      </c>
      <c r="AH213">
        <f t="shared" si="14"/>
        <v>19.973599999999998</v>
      </c>
      <c r="AI213">
        <f>IF(AH213=0,"",AH213/VLOOKUP(B213,Kraftvärmeprod!$B$1:$BC$480,MATCH("Summa tillförd energi exklusive rökgaskondensering",Kraftvärmeprod!$B$1:$BC$1,0),FALSE))</f>
        <v>0.45255692760847399</v>
      </c>
      <c r="AK213">
        <f t="shared" si="15"/>
        <v>19.973600000000001</v>
      </c>
    </row>
    <row r="214" spans="1:37" x14ac:dyDescent="0.25">
      <c r="A214" s="2" t="s">
        <v>338</v>
      </c>
      <c r="B214" s="2" t="s">
        <v>341</v>
      </c>
      <c r="C214">
        <f>IF($B214=" ","",IF(ISERROR(1/VLOOKUP($B214,'Justerad allokering kvv'!$B$1:$AG$700,MATCH(C$1,'Justerad allokering kvv'!$B$1:$AF$1,0),FALSE)),VLOOKUP($B214,'Allokerad kvv'!$B$2:$AV$700,MATCH(C$1,'Allokerad kvv'!$B$1:$AV$1,0),FALSE),VLOOKUP($B214,'Justerad allokering kvv'!$B$1:$AG$700,MATCH(C$1,'Justerad allokering kvv'!$B$1:$AF$1,0),FALSE)))</f>
        <v>0</v>
      </c>
      <c r="D214">
        <f>IF($B214=" ","",IF(ISERROR(1/VLOOKUP($B214,'Justerad allokering kvv'!$B$1:$AG$700,MATCH(D$1,'Justerad allokering kvv'!$B$1:$AF$1,0),FALSE)),VLOOKUP($B214,'Allokerad kvv'!$B$2:$AV$700,MATCH(D$1,'Allokerad kvv'!$B$1:$AV$1,0),FALSE),VLOOKUP($B214,'Justerad allokering kvv'!$B$1:$AG$700,MATCH(D$1,'Justerad allokering kvv'!$B$1:$AF$1,0),FALSE)))</f>
        <v>0</v>
      </c>
      <c r="E214">
        <f>IF($B214=" ","",IF(ISERROR(1/VLOOKUP($B214,'Justerad allokering kvv'!$B$1:$AG$700,MATCH(E$1,'Justerad allokering kvv'!$B$1:$AF$1,0),FALSE)),VLOOKUP($B214,'Allokerad kvv'!$B$2:$AV$700,MATCH(E$1,'Allokerad kvv'!$B$1:$AV$1,0),FALSE),VLOOKUP($B214,'Justerad allokering kvv'!$B$1:$AG$700,MATCH(E$1,'Justerad allokering kvv'!$B$1:$AF$1,0),FALSE)))</f>
        <v>3.5895299999999999</v>
      </c>
      <c r="F214">
        <f>IF($B214=" ","",IF(ISERROR(1/VLOOKUP($B214,'Justerad allokering kvv'!$B$1:$AG$700,MATCH(F$1,'Justerad allokering kvv'!$B$1:$AF$1,0),FALSE)),VLOOKUP($B214,'Allokerad kvv'!$B$2:$AV$700,MATCH(F$1,'Allokerad kvv'!$B$1:$AV$1,0),FALSE),VLOOKUP($B214,'Justerad allokering kvv'!$B$1:$AG$700,MATCH(F$1,'Justerad allokering kvv'!$B$1:$AF$1,0),FALSE)))</f>
        <v>0</v>
      </c>
      <c r="G214">
        <f>IF($B214=" ","",IF(ISERROR(1/VLOOKUP($B214,'Justerad allokering kvv'!$B$1:$AG$700,MATCH(G$1,'Justerad allokering kvv'!$B$1:$AF$1,0),FALSE)),VLOOKUP($B214,'Allokerad kvv'!$B$2:$AV$700,MATCH(G$1,'Allokerad kvv'!$B$1:$AV$1,0),FALSE),VLOOKUP($B214,'Justerad allokering kvv'!$B$1:$AG$700,MATCH(G$1,'Justerad allokering kvv'!$B$1:$AF$1,0),FALSE)))</f>
        <v>0</v>
      </c>
      <c r="H214">
        <f>IF($B214=" ","",IF(ISERROR(1/VLOOKUP($B214,'Justerad allokering kvv'!$B$1:$AG$700,MATCH(H$1,'Justerad allokering kvv'!$B$1:$AF$1,0),FALSE)),VLOOKUP($B214,'Allokerad kvv'!$B$2:$AV$700,MATCH(H$1,'Allokerad kvv'!$B$1:$AV$1,0),FALSE),VLOOKUP($B214,'Justerad allokering kvv'!$B$1:$AG$700,MATCH(H$1,'Justerad allokering kvv'!$B$1:$AF$1,0),FALSE)))</f>
        <v>0</v>
      </c>
      <c r="I214">
        <f>IF($B214=" ","",IF(ISERROR(1/VLOOKUP($B214,'Justerad allokering kvv'!$B$1:$AG$700,MATCH(I$1,'Justerad allokering kvv'!$B$1:$AF$1,0),FALSE)),VLOOKUP($B214,'Allokerad kvv'!$B$2:$AV$700,MATCH(I$1,'Allokerad kvv'!$B$1:$AV$1,0),FALSE),VLOOKUP($B214,'Justerad allokering kvv'!$B$1:$AG$700,MATCH(I$1,'Justerad allokering kvv'!$B$1:$AF$1,0),FALSE)))</f>
        <v>0</v>
      </c>
      <c r="J214">
        <f>IF($B214=" ","",IF(ISERROR(1/VLOOKUP($B214,'Justerad allokering kvv'!$B$1:$AG$700,MATCH(J$1,'Justerad allokering kvv'!$B$1:$AF$1,0),FALSE)),VLOOKUP($B214,'Allokerad kvv'!$B$2:$AV$700,MATCH(J$1,'Allokerad kvv'!$B$1:$AV$1,0),FALSE),VLOOKUP($B214,'Justerad allokering kvv'!$B$1:$AG$700,MATCH(J$1,'Justerad allokering kvv'!$B$1:$AF$1,0),FALSE)))</f>
        <v>4.5330700000000004</v>
      </c>
      <c r="K214">
        <f>IF($B214=" ","",IF(ISERROR(1/VLOOKUP($B214,'Justerad allokering kvv'!$B$1:$AG$700,MATCH(K$1,'Justerad allokering kvv'!$B$1:$AF$1,0),FALSE)),VLOOKUP($B214,'Allokerad kvv'!$B$2:$AV$700,MATCH(K$1,'Allokerad kvv'!$B$1:$AV$1,0),FALSE),VLOOKUP($B214,'Justerad allokering kvv'!$B$1:$AG$700,MATCH(K$1,'Justerad allokering kvv'!$B$1:$AF$1,0),FALSE)))</f>
        <v>0</v>
      </c>
      <c r="L214">
        <f>IF($B214=" ","",IF(ISERROR(1/VLOOKUP($B214,'Justerad allokering kvv'!$B$1:$AG$700,MATCH(L$1,'Justerad allokering kvv'!$B$1:$AF$1,0),FALSE)),VLOOKUP($B214,'Allokerad kvv'!$B$2:$AV$700,MATCH(L$1,'Allokerad kvv'!$B$1:$AV$1,0),FALSE),VLOOKUP($B214,'Justerad allokering kvv'!$B$1:$AG$700,MATCH(L$1,'Justerad allokering kvv'!$B$1:$AF$1,0),FALSE)))</f>
        <v>0</v>
      </c>
      <c r="M214">
        <f>IF($B214=" ","",IF(ISERROR(1/VLOOKUP($B214,'Justerad allokering kvv'!$B$1:$AG$700,MATCH(M$1,'Justerad allokering kvv'!$B$1:$AF$1,0),FALSE)),VLOOKUP($B214,'Allokerad kvv'!$B$2:$AV$700,MATCH(M$1,'Allokerad kvv'!$B$1:$AV$1,0),FALSE),VLOOKUP($B214,'Justerad allokering kvv'!$B$1:$AG$700,MATCH(M$1,'Justerad allokering kvv'!$B$1:$AF$1,0),FALSE)))</f>
        <v>0</v>
      </c>
      <c r="N214">
        <f>IF($B214=" ","",IF(ISERROR(1/VLOOKUP($B214,'Justerad allokering kvv'!$B$1:$AG$700,MATCH(N$1,'Justerad allokering kvv'!$B$1:$AF$1,0),FALSE)),VLOOKUP($B214,'Allokerad kvv'!$B$2:$AV$700,MATCH(N$1,'Allokerad kvv'!$B$1:$AV$1,0),FALSE),VLOOKUP($B214,'Justerad allokering kvv'!$B$1:$AG$700,MATCH(N$1,'Justerad allokering kvv'!$B$1:$AF$1,0),FALSE)))</f>
        <v>0</v>
      </c>
      <c r="O214">
        <f>IF($B214=" ","",IF(ISERROR(1/VLOOKUP($B214,'Justerad allokering kvv'!$B$1:$AG$700,MATCH(O$1,'Justerad allokering kvv'!$B$1:$AF$1,0),FALSE)),VLOOKUP($B214,'Allokerad kvv'!$B$2:$AV$700,MATCH(O$1,'Allokerad kvv'!$B$1:$AV$1,0),FALSE),VLOOKUP($B214,'Justerad allokering kvv'!$B$1:$AG$700,MATCH(O$1,'Justerad allokering kvv'!$B$1:$AF$1,0),FALSE)))</f>
        <v>0</v>
      </c>
      <c r="P214">
        <f>IF($B214=" ","",IF(ISERROR(1/VLOOKUP($B214,'Justerad allokering kvv'!$B$1:$AG$700,MATCH(P$1,'Justerad allokering kvv'!$B$1:$AF$1,0),FALSE)),VLOOKUP($B214,'Allokerad kvv'!$B$2:$AV$700,MATCH(P$1,'Allokerad kvv'!$B$1:$AV$1,0),FALSE),VLOOKUP($B214,'Justerad allokering kvv'!$B$1:$AG$700,MATCH(P$1,'Justerad allokering kvv'!$B$1:$AF$1,0),FALSE)))</f>
        <v>0</v>
      </c>
      <c r="Q214">
        <f>IF($B214=" ","",IF(ISERROR(1/VLOOKUP($B214,'Justerad allokering kvv'!$B$1:$AG$700,MATCH(Q$1,'Justerad allokering kvv'!$B$1:$AF$1,0),FALSE)),VLOOKUP($B214,'Allokerad kvv'!$B$2:$AV$700,MATCH(Q$1,'Allokerad kvv'!$B$1:$AV$1,0),FALSE),VLOOKUP($B214,'Justerad allokering kvv'!$B$1:$AG$700,MATCH(Q$1,'Justerad allokering kvv'!$B$1:$AF$1,0),FALSE)))</f>
        <v>0</v>
      </c>
      <c r="R214">
        <f>IF($B214=" ","",IF(ISERROR(1/VLOOKUP($B214,'Justerad allokering kvv'!$B$1:$AG$700,MATCH(R$1,'Justerad allokering kvv'!$B$1:$AF$1,0),FALSE)),VLOOKUP($B214,'Allokerad kvv'!$B$2:$AV$700,MATCH(R$1,'Allokerad kvv'!$B$1:$AV$1,0),FALSE),VLOOKUP($B214,'Justerad allokering kvv'!$B$1:$AG$700,MATCH(R$1,'Justerad allokering kvv'!$B$1:$AF$1,0),FALSE)))</f>
        <v>0.33306799999999998</v>
      </c>
      <c r="S214">
        <f>IF($B214=" ","",IF(ISERROR(1/VLOOKUP($B214,'Justerad allokering kvv'!$B$1:$AG$700,MATCH(S$1,'Justerad allokering kvv'!$B$1:$AF$1,0),FALSE)),VLOOKUP($B214,'Allokerad kvv'!$B$2:$AV$700,MATCH(S$1,'Allokerad kvv'!$B$1:$AV$1,0),FALSE),VLOOKUP($B214,'Justerad allokering kvv'!$B$1:$AG$700,MATCH(S$1,'Justerad allokering kvv'!$B$1:$AF$1,0),FALSE)))</f>
        <v>0</v>
      </c>
      <c r="T214">
        <f>IF($B214=" ","",IF(ISERROR(1/VLOOKUP($B214,'Justerad allokering kvv'!$B$1:$AG$700,MATCH(T$1,'Justerad allokering kvv'!$B$1:$AF$1,0),FALSE)),VLOOKUP($B214,'Allokerad kvv'!$B$2:$AV$700,MATCH(T$1,'Allokerad kvv'!$B$1:$AV$1,0),FALSE),VLOOKUP($B214,'Justerad allokering kvv'!$B$1:$AG$700,MATCH(T$1,'Justerad allokering kvv'!$B$1:$AF$1,0),FALSE)))</f>
        <v>0</v>
      </c>
      <c r="U214">
        <f>IF($B214=" ","",IF(ISERROR(1/VLOOKUP($B214,'Justerad allokering kvv'!$B$1:$AG$700,MATCH(U$1,'Justerad allokering kvv'!$B$1:$AF$1,0),FALSE)),VLOOKUP($B214,'Allokerad kvv'!$B$2:$AV$700,MATCH(U$1,'Allokerad kvv'!$B$1:$AV$1,0),FALSE),VLOOKUP($B214,'Justerad allokering kvv'!$B$1:$AG$700,MATCH(U$1,'Justerad allokering kvv'!$B$1:$AF$1,0),FALSE)))</f>
        <v>0</v>
      </c>
      <c r="V214">
        <f>IF($B214=" ","",IF(ISERROR(1/VLOOKUP($B214,'Justerad allokering kvv'!$B$1:$AG$700,MATCH(V$1,'Justerad allokering kvv'!$B$1:$AF$1,0),FALSE)),VLOOKUP($B214,'Allokerad kvv'!$B$2:$AV$700,MATCH(V$1,'Allokerad kvv'!$B$1:$AV$1,0),FALSE),VLOOKUP($B214,'Justerad allokering kvv'!$B$1:$AG$700,MATCH(V$1,'Justerad allokering kvv'!$B$1:$AF$1,0),FALSE)))</f>
        <v>0</v>
      </c>
      <c r="W214">
        <f>IF($B214=" ","",IF(ISERROR(1/VLOOKUP($B214,'Justerad allokering kvv'!$B$1:$AG$700,MATCH(W$1,'Justerad allokering kvv'!$B$1:$AF$1,0),FALSE)),VLOOKUP($B214,'Allokerad kvv'!$B$2:$AV$700,MATCH(W$1,'Allokerad kvv'!$B$1:$AV$1,0),FALSE),VLOOKUP($B214,'Justerad allokering kvv'!$B$1:$AG$700,MATCH(W$1,'Justerad allokering kvv'!$B$1:$AF$1,0),FALSE)))</f>
        <v>0</v>
      </c>
      <c r="X214">
        <f>IF($B214=" ","",IF(ISERROR(1/VLOOKUP($B214,'Justerad allokering kvv'!$B$1:$AG$700,MATCH(X$1,'Justerad allokering kvv'!$B$1:$AF$1,0),FALSE)),VLOOKUP($B214,'Allokerad kvv'!$B$2:$AV$700,MATCH(X$1,'Allokerad kvv'!$B$1:$AV$1,0),FALSE),VLOOKUP($B214,'Justerad allokering kvv'!$B$1:$AG$700,MATCH(X$1,'Justerad allokering kvv'!$B$1:$AF$1,0),FALSE)))</f>
        <v>0</v>
      </c>
      <c r="Y214">
        <f>IF($B214=" ","",IF(ISERROR(1/VLOOKUP($B214,'Justerad allokering kvv'!$B$1:$AG$700,MATCH(Y$1,'Justerad allokering kvv'!$B$1:$AF$1,0),FALSE)),VLOOKUP($B214,'Allokerad kvv'!$B$2:$AV$700,MATCH(Y$1,'Allokerad kvv'!$B$1:$AV$1,0),FALSE),VLOOKUP($B214,'Justerad allokering kvv'!$B$1:$AG$700,MATCH(Y$1,'Justerad allokering kvv'!$B$1:$AF$1,0),FALSE)))</f>
        <v>0</v>
      </c>
      <c r="AB214">
        <f>IFERROR(VLOOKUP($B214,Kraftvärmeprod!$B$1:$AO$424,MATCH("Tillförd energi från rökgaskondensering (GWh)",Kraftvärmeprod!$B$1:$AG$1,0),FALSE)/1,0)</f>
        <v>4.7750000000000004</v>
      </c>
      <c r="AE214" s="122">
        <f t="shared" si="12"/>
        <v>13.230668000000001</v>
      </c>
      <c r="AG214">
        <f t="shared" si="13"/>
        <v>12.897600000000001</v>
      </c>
      <c r="AH214">
        <f t="shared" si="14"/>
        <v>8.1226000000000003</v>
      </c>
      <c r="AI214">
        <f>IF(AH214=0,"",AH214/VLOOKUP(B214,Kraftvärmeprod!$B$1:$BC$480,MATCH("Summa tillförd energi exklusive rökgaskondensering",Kraftvärmeprod!$B$1:$BC$1,0),FALSE))</f>
        <v>0.45253774583542267</v>
      </c>
      <c r="AK214">
        <f t="shared" si="15"/>
        <v>8.1226000000000003</v>
      </c>
    </row>
    <row r="215" spans="1:37" x14ac:dyDescent="0.25">
      <c r="A215" s="2" t="s">
        <v>351</v>
      </c>
      <c r="B215" s="2" t="s">
        <v>352</v>
      </c>
      <c r="C215">
        <f>IF($B215=" ","",IF(ISERROR(1/VLOOKUP($B215,'Justerad allokering kvv'!$B$1:$AG$700,MATCH(C$1,'Justerad allokering kvv'!$B$1:$AF$1,0),FALSE)),VLOOKUP($B215,'Allokerad kvv'!$B$2:$AV$700,MATCH(C$1,'Allokerad kvv'!$B$1:$AV$1,0),FALSE),VLOOKUP($B215,'Justerad allokering kvv'!$B$1:$AG$700,MATCH(C$1,'Justerad allokering kvv'!$B$1:$AF$1,0),FALSE)))</f>
        <v>0</v>
      </c>
      <c r="D215">
        <f>IF($B215=" ","",IF(ISERROR(1/VLOOKUP($B215,'Justerad allokering kvv'!$B$1:$AG$700,MATCH(D$1,'Justerad allokering kvv'!$B$1:$AF$1,0),FALSE)),VLOOKUP($B215,'Allokerad kvv'!$B$2:$AV$700,MATCH(D$1,'Allokerad kvv'!$B$1:$AV$1,0),FALSE),VLOOKUP($B215,'Justerad allokering kvv'!$B$1:$AG$700,MATCH(D$1,'Justerad allokering kvv'!$B$1:$AF$1,0),FALSE)))</f>
        <v>0</v>
      </c>
      <c r="E215">
        <f>IF($B215=" ","",IF(ISERROR(1/VLOOKUP($B215,'Justerad allokering kvv'!$B$1:$AG$700,MATCH(E$1,'Justerad allokering kvv'!$B$1:$AF$1,0),FALSE)),VLOOKUP($B215,'Allokerad kvv'!$B$2:$AV$700,MATCH(E$1,'Allokerad kvv'!$B$1:$AV$1,0),FALSE),VLOOKUP($B215,'Justerad allokering kvv'!$B$1:$AG$700,MATCH(E$1,'Justerad allokering kvv'!$B$1:$AF$1,0),FALSE)))</f>
        <v>0</v>
      </c>
      <c r="F215">
        <f>IF($B215=" ","",IF(ISERROR(1/VLOOKUP($B215,'Justerad allokering kvv'!$B$1:$AG$700,MATCH(F$1,'Justerad allokering kvv'!$B$1:$AF$1,0),FALSE)),VLOOKUP($B215,'Allokerad kvv'!$B$2:$AV$700,MATCH(F$1,'Allokerad kvv'!$B$1:$AV$1,0),FALSE),VLOOKUP($B215,'Justerad allokering kvv'!$B$1:$AG$700,MATCH(F$1,'Justerad allokering kvv'!$B$1:$AF$1,0),FALSE)))</f>
        <v>0</v>
      </c>
      <c r="G215">
        <f>IF($B215=" ","",IF(ISERROR(1/VLOOKUP($B215,'Justerad allokering kvv'!$B$1:$AG$700,MATCH(G$1,'Justerad allokering kvv'!$B$1:$AF$1,0),FALSE)),VLOOKUP($B215,'Allokerad kvv'!$B$2:$AV$700,MATCH(G$1,'Allokerad kvv'!$B$1:$AV$1,0),FALSE),VLOOKUP($B215,'Justerad allokering kvv'!$B$1:$AG$700,MATCH(G$1,'Justerad allokering kvv'!$B$1:$AF$1,0),FALSE)))</f>
        <v>0</v>
      </c>
      <c r="H215">
        <f>IF($B215=" ","",IF(ISERROR(1/VLOOKUP($B215,'Justerad allokering kvv'!$B$1:$AG$700,MATCH(H$1,'Justerad allokering kvv'!$B$1:$AF$1,0),FALSE)),VLOOKUP($B215,'Allokerad kvv'!$B$2:$AV$700,MATCH(H$1,'Allokerad kvv'!$B$1:$AV$1,0),FALSE),VLOOKUP($B215,'Justerad allokering kvv'!$B$1:$AG$700,MATCH(H$1,'Justerad allokering kvv'!$B$1:$AF$1,0),FALSE)))</f>
        <v>0</v>
      </c>
      <c r="I215">
        <f>IF($B215=" ","",IF(ISERROR(1/VLOOKUP($B215,'Justerad allokering kvv'!$B$1:$AG$700,MATCH(I$1,'Justerad allokering kvv'!$B$1:$AF$1,0),FALSE)),VLOOKUP($B215,'Allokerad kvv'!$B$2:$AV$700,MATCH(I$1,'Allokerad kvv'!$B$1:$AV$1,0),FALSE),VLOOKUP($B215,'Justerad allokering kvv'!$B$1:$AG$700,MATCH(I$1,'Justerad allokering kvv'!$B$1:$AF$1,0),FALSE)))</f>
        <v>0</v>
      </c>
      <c r="J215">
        <f>IF($B215=" ","",IF(ISERROR(1/VLOOKUP($B215,'Justerad allokering kvv'!$B$1:$AG$700,MATCH(J$1,'Justerad allokering kvv'!$B$1:$AF$1,0),FALSE)),VLOOKUP($B215,'Allokerad kvv'!$B$2:$AV$700,MATCH(J$1,'Allokerad kvv'!$B$1:$AV$1,0),FALSE),VLOOKUP($B215,'Justerad allokering kvv'!$B$1:$AG$700,MATCH(J$1,'Justerad allokering kvv'!$B$1:$AF$1,0),FALSE)))</f>
        <v>0</v>
      </c>
      <c r="K215">
        <f>IF($B215=" ","",IF(ISERROR(1/VLOOKUP($B215,'Justerad allokering kvv'!$B$1:$AG$700,MATCH(K$1,'Justerad allokering kvv'!$B$1:$AF$1,0),FALSE)),VLOOKUP($B215,'Allokerad kvv'!$B$2:$AV$700,MATCH(K$1,'Allokerad kvv'!$B$1:$AV$1,0),FALSE),VLOOKUP($B215,'Justerad allokering kvv'!$B$1:$AG$700,MATCH(K$1,'Justerad allokering kvv'!$B$1:$AF$1,0),FALSE)))</f>
        <v>0</v>
      </c>
      <c r="L215">
        <f>IF($B215=" ","",IF(ISERROR(1/VLOOKUP($B215,'Justerad allokering kvv'!$B$1:$AG$700,MATCH(L$1,'Justerad allokering kvv'!$B$1:$AF$1,0),FALSE)),VLOOKUP($B215,'Allokerad kvv'!$B$2:$AV$700,MATCH(L$1,'Allokerad kvv'!$B$1:$AV$1,0),FALSE),VLOOKUP($B215,'Justerad allokering kvv'!$B$1:$AG$700,MATCH(L$1,'Justerad allokering kvv'!$B$1:$AF$1,0),FALSE)))</f>
        <v>0</v>
      </c>
      <c r="M215">
        <f>IF($B215=" ","",IF(ISERROR(1/VLOOKUP($B215,'Justerad allokering kvv'!$B$1:$AG$700,MATCH(M$1,'Justerad allokering kvv'!$B$1:$AF$1,0),FALSE)),VLOOKUP($B215,'Allokerad kvv'!$B$2:$AV$700,MATCH(M$1,'Allokerad kvv'!$B$1:$AV$1,0),FALSE),VLOOKUP($B215,'Justerad allokering kvv'!$B$1:$AG$700,MATCH(M$1,'Justerad allokering kvv'!$B$1:$AF$1,0),FALSE)))</f>
        <v>0</v>
      </c>
      <c r="N215">
        <f>IF($B215=" ","",IF(ISERROR(1/VLOOKUP($B215,'Justerad allokering kvv'!$B$1:$AG$700,MATCH(N$1,'Justerad allokering kvv'!$B$1:$AF$1,0),FALSE)),VLOOKUP($B215,'Allokerad kvv'!$B$2:$AV$700,MATCH(N$1,'Allokerad kvv'!$B$1:$AV$1,0),FALSE),VLOOKUP($B215,'Justerad allokering kvv'!$B$1:$AG$700,MATCH(N$1,'Justerad allokering kvv'!$B$1:$AF$1,0),FALSE)))</f>
        <v>0</v>
      </c>
      <c r="O215">
        <f>IF($B215=" ","",IF(ISERROR(1/VLOOKUP($B215,'Justerad allokering kvv'!$B$1:$AG$700,MATCH(O$1,'Justerad allokering kvv'!$B$1:$AF$1,0),FALSE)),VLOOKUP($B215,'Allokerad kvv'!$B$2:$AV$700,MATCH(O$1,'Allokerad kvv'!$B$1:$AV$1,0),FALSE),VLOOKUP($B215,'Justerad allokering kvv'!$B$1:$AG$700,MATCH(O$1,'Justerad allokering kvv'!$B$1:$AF$1,0),FALSE)))</f>
        <v>0</v>
      </c>
      <c r="P215">
        <f>IF($B215=" ","",IF(ISERROR(1/VLOOKUP($B215,'Justerad allokering kvv'!$B$1:$AG$700,MATCH(P$1,'Justerad allokering kvv'!$B$1:$AF$1,0),FALSE)),VLOOKUP($B215,'Allokerad kvv'!$B$2:$AV$700,MATCH(P$1,'Allokerad kvv'!$B$1:$AV$1,0),FALSE),VLOOKUP($B215,'Justerad allokering kvv'!$B$1:$AG$700,MATCH(P$1,'Justerad allokering kvv'!$B$1:$AF$1,0),FALSE)))</f>
        <v>0</v>
      </c>
      <c r="Q215">
        <f>IF($B215=" ","",IF(ISERROR(1/VLOOKUP($B215,'Justerad allokering kvv'!$B$1:$AG$700,MATCH(Q$1,'Justerad allokering kvv'!$B$1:$AF$1,0),FALSE)),VLOOKUP($B215,'Allokerad kvv'!$B$2:$AV$700,MATCH(Q$1,'Allokerad kvv'!$B$1:$AV$1,0),FALSE),VLOOKUP($B215,'Justerad allokering kvv'!$B$1:$AG$700,MATCH(Q$1,'Justerad allokering kvv'!$B$1:$AF$1,0),FALSE)))</f>
        <v>0</v>
      </c>
      <c r="R215">
        <f>IF($B215=" ","",IF(ISERROR(1/VLOOKUP($B215,'Justerad allokering kvv'!$B$1:$AG$700,MATCH(R$1,'Justerad allokering kvv'!$B$1:$AF$1,0),FALSE)),VLOOKUP($B215,'Allokerad kvv'!$B$2:$AV$700,MATCH(R$1,'Allokerad kvv'!$B$1:$AV$1,0),FALSE),VLOOKUP($B215,'Justerad allokering kvv'!$B$1:$AG$700,MATCH(R$1,'Justerad allokering kvv'!$B$1:$AF$1,0),FALSE)))</f>
        <v>0</v>
      </c>
      <c r="S215">
        <f>IF($B215=" ","",IF(ISERROR(1/VLOOKUP($B215,'Justerad allokering kvv'!$B$1:$AG$700,MATCH(S$1,'Justerad allokering kvv'!$B$1:$AF$1,0),FALSE)),VLOOKUP($B215,'Allokerad kvv'!$B$2:$AV$700,MATCH(S$1,'Allokerad kvv'!$B$1:$AV$1,0),FALSE),VLOOKUP($B215,'Justerad allokering kvv'!$B$1:$AG$700,MATCH(S$1,'Justerad allokering kvv'!$B$1:$AF$1,0),FALSE)))</f>
        <v>0</v>
      </c>
      <c r="T215">
        <f>IF($B215=" ","",IF(ISERROR(1/VLOOKUP($B215,'Justerad allokering kvv'!$B$1:$AG$700,MATCH(T$1,'Justerad allokering kvv'!$B$1:$AF$1,0),FALSE)),VLOOKUP($B215,'Allokerad kvv'!$B$2:$AV$700,MATCH(T$1,'Allokerad kvv'!$B$1:$AV$1,0),FALSE),VLOOKUP($B215,'Justerad allokering kvv'!$B$1:$AG$700,MATCH(T$1,'Justerad allokering kvv'!$B$1:$AF$1,0),FALSE)))</f>
        <v>0</v>
      </c>
      <c r="U215">
        <f>IF($B215=" ","",IF(ISERROR(1/VLOOKUP($B215,'Justerad allokering kvv'!$B$1:$AG$700,MATCH(U$1,'Justerad allokering kvv'!$B$1:$AF$1,0),FALSE)),VLOOKUP($B215,'Allokerad kvv'!$B$2:$AV$700,MATCH(U$1,'Allokerad kvv'!$B$1:$AV$1,0),FALSE),VLOOKUP($B215,'Justerad allokering kvv'!$B$1:$AG$700,MATCH(U$1,'Justerad allokering kvv'!$B$1:$AF$1,0),FALSE)))</f>
        <v>0</v>
      </c>
      <c r="V215">
        <f>IF($B215=" ","",IF(ISERROR(1/VLOOKUP($B215,'Justerad allokering kvv'!$B$1:$AG$700,MATCH(V$1,'Justerad allokering kvv'!$B$1:$AF$1,0),FALSE)),VLOOKUP($B215,'Allokerad kvv'!$B$2:$AV$700,MATCH(V$1,'Allokerad kvv'!$B$1:$AV$1,0),FALSE),VLOOKUP($B215,'Justerad allokering kvv'!$B$1:$AG$700,MATCH(V$1,'Justerad allokering kvv'!$B$1:$AF$1,0),FALSE)))</f>
        <v>0</v>
      </c>
      <c r="W215">
        <f>IF($B215=" ","",IF(ISERROR(1/VLOOKUP($B215,'Justerad allokering kvv'!$B$1:$AG$700,MATCH(W$1,'Justerad allokering kvv'!$B$1:$AF$1,0),FALSE)),VLOOKUP($B215,'Allokerad kvv'!$B$2:$AV$700,MATCH(W$1,'Allokerad kvv'!$B$1:$AV$1,0),FALSE),VLOOKUP($B215,'Justerad allokering kvv'!$B$1:$AG$700,MATCH(W$1,'Justerad allokering kvv'!$B$1:$AF$1,0),FALSE)))</f>
        <v>0</v>
      </c>
      <c r="X215">
        <f>IF($B215=" ","",IF(ISERROR(1/VLOOKUP($B215,'Justerad allokering kvv'!$B$1:$AG$700,MATCH(X$1,'Justerad allokering kvv'!$B$1:$AF$1,0),FALSE)),VLOOKUP($B215,'Allokerad kvv'!$B$2:$AV$700,MATCH(X$1,'Allokerad kvv'!$B$1:$AV$1,0),FALSE),VLOOKUP($B215,'Justerad allokering kvv'!$B$1:$AG$700,MATCH(X$1,'Justerad allokering kvv'!$B$1:$AF$1,0),FALSE)))</f>
        <v>0</v>
      </c>
      <c r="Y215">
        <f>IF($B215=" ","",IF(ISERROR(1/VLOOKUP($B215,'Justerad allokering kvv'!$B$1:$AG$700,MATCH(Y$1,'Justerad allokering kvv'!$B$1:$AF$1,0),FALSE)),VLOOKUP($B215,'Allokerad kvv'!$B$2:$AV$700,MATCH(Y$1,'Allokerad kvv'!$B$1:$AV$1,0),FALSE),VLOOKUP($B215,'Justerad allokering kvv'!$B$1:$AG$700,MATCH(Y$1,'Justerad allokering kvv'!$B$1:$AF$1,0),FALSE)))</f>
        <v>0</v>
      </c>
      <c r="AB215">
        <f>IFERROR(VLOOKUP($B215,Kraftvärmeprod!$B$1:$AO$424,MATCH("Tillförd energi från rökgaskondensering (GWh)",Kraftvärmeprod!$B$1:$AG$1,0),FALSE)/1,0)</f>
        <v>0</v>
      </c>
      <c r="AE215" s="122">
        <f t="shared" si="12"/>
        <v>0</v>
      </c>
      <c r="AG215">
        <f t="shared" si="13"/>
        <v>0</v>
      </c>
      <c r="AH215">
        <f t="shared" si="14"/>
        <v>0</v>
      </c>
      <c r="AI215" t="str">
        <f>IF(AH215=0,"",AH215/VLOOKUP(B215,Kraftvärmeprod!$B$1:$BC$480,MATCH("Summa tillförd energi exklusive rökgaskondensering",Kraftvärmeprod!$B$1:$BC$1,0),FALSE))</f>
        <v/>
      </c>
      <c r="AK215">
        <f t="shared" si="15"/>
        <v>0</v>
      </c>
    </row>
    <row r="216" spans="1:37" x14ac:dyDescent="0.25">
      <c r="A216" s="2" t="s">
        <v>353</v>
      </c>
      <c r="B216" s="2" t="s">
        <v>354</v>
      </c>
      <c r="C216">
        <f>IF($B216=" ","",IF(ISERROR(1/VLOOKUP($B216,'Justerad allokering kvv'!$B$1:$AG$700,MATCH(C$1,'Justerad allokering kvv'!$B$1:$AF$1,0),FALSE)),VLOOKUP($B216,'Allokerad kvv'!$B$2:$AV$700,MATCH(C$1,'Allokerad kvv'!$B$1:$AV$1,0),FALSE),VLOOKUP($B216,'Justerad allokering kvv'!$B$1:$AG$700,MATCH(C$1,'Justerad allokering kvv'!$B$1:$AF$1,0),FALSE)))</f>
        <v>0</v>
      </c>
      <c r="D216">
        <f>IF($B216=" ","",IF(ISERROR(1/VLOOKUP($B216,'Justerad allokering kvv'!$B$1:$AG$700,MATCH(D$1,'Justerad allokering kvv'!$B$1:$AF$1,0),FALSE)),VLOOKUP($B216,'Allokerad kvv'!$B$2:$AV$700,MATCH(D$1,'Allokerad kvv'!$B$1:$AV$1,0),FALSE),VLOOKUP($B216,'Justerad allokering kvv'!$B$1:$AG$700,MATCH(D$1,'Justerad allokering kvv'!$B$1:$AF$1,0),FALSE)))</f>
        <v>0</v>
      </c>
      <c r="E216">
        <f>IF($B216=" ","",IF(ISERROR(1/VLOOKUP($B216,'Justerad allokering kvv'!$B$1:$AG$700,MATCH(E$1,'Justerad allokering kvv'!$B$1:$AF$1,0),FALSE)),VLOOKUP($B216,'Allokerad kvv'!$B$2:$AV$700,MATCH(E$1,'Allokerad kvv'!$B$1:$AV$1,0),FALSE),VLOOKUP($B216,'Justerad allokering kvv'!$B$1:$AG$700,MATCH(E$1,'Justerad allokering kvv'!$B$1:$AF$1,0),FALSE)))</f>
        <v>0</v>
      </c>
      <c r="F216">
        <f>IF($B216=" ","",IF(ISERROR(1/VLOOKUP($B216,'Justerad allokering kvv'!$B$1:$AG$700,MATCH(F$1,'Justerad allokering kvv'!$B$1:$AF$1,0),FALSE)),VLOOKUP($B216,'Allokerad kvv'!$B$2:$AV$700,MATCH(F$1,'Allokerad kvv'!$B$1:$AV$1,0),FALSE),VLOOKUP($B216,'Justerad allokering kvv'!$B$1:$AG$700,MATCH(F$1,'Justerad allokering kvv'!$B$1:$AF$1,0),FALSE)))</f>
        <v>0</v>
      </c>
      <c r="G216">
        <f>IF($B216=" ","",IF(ISERROR(1/VLOOKUP($B216,'Justerad allokering kvv'!$B$1:$AG$700,MATCH(G$1,'Justerad allokering kvv'!$B$1:$AF$1,0),FALSE)),VLOOKUP($B216,'Allokerad kvv'!$B$2:$AV$700,MATCH(G$1,'Allokerad kvv'!$B$1:$AV$1,0),FALSE),VLOOKUP($B216,'Justerad allokering kvv'!$B$1:$AG$700,MATCH(G$1,'Justerad allokering kvv'!$B$1:$AF$1,0),FALSE)))</f>
        <v>0</v>
      </c>
      <c r="H216">
        <f>IF($B216=" ","",IF(ISERROR(1/VLOOKUP($B216,'Justerad allokering kvv'!$B$1:$AG$700,MATCH(H$1,'Justerad allokering kvv'!$B$1:$AF$1,0),FALSE)),VLOOKUP($B216,'Allokerad kvv'!$B$2:$AV$700,MATCH(H$1,'Allokerad kvv'!$B$1:$AV$1,0),FALSE),VLOOKUP($B216,'Justerad allokering kvv'!$B$1:$AG$700,MATCH(H$1,'Justerad allokering kvv'!$B$1:$AF$1,0),FALSE)))</f>
        <v>0</v>
      </c>
      <c r="I216">
        <f>IF($B216=" ","",IF(ISERROR(1/VLOOKUP($B216,'Justerad allokering kvv'!$B$1:$AG$700,MATCH(I$1,'Justerad allokering kvv'!$B$1:$AF$1,0),FALSE)),VLOOKUP($B216,'Allokerad kvv'!$B$2:$AV$700,MATCH(I$1,'Allokerad kvv'!$B$1:$AV$1,0),FALSE),VLOOKUP($B216,'Justerad allokering kvv'!$B$1:$AG$700,MATCH(I$1,'Justerad allokering kvv'!$B$1:$AF$1,0),FALSE)))</f>
        <v>0</v>
      </c>
      <c r="J216">
        <f>IF($B216=" ","",IF(ISERROR(1/VLOOKUP($B216,'Justerad allokering kvv'!$B$1:$AG$700,MATCH(J$1,'Justerad allokering kvv'!$B$1:$AF$1,0),FALSE)),VLOOKUP($B216,'Allokerad kvv'!$B$2:$AV$700,MATCH(J$1,'Allokerad kvv'!$B$1:$AV$1,0),FALSE),VLOOKUP($B216,'Justerad allokering kvv'!$B$1:$AG$700,MATCH(J$1,'Justerad allokering kvv'!$B$1:$AF$1,0),FALSE)))</f>
        <v>0</v>
      </c>
      <c r="K216">
        <f>IF($B216=" ","",IF(ISERROR(1/VLOOKUP($B216,'Justerad allokering kvv'!$B$1:$AG$700,MATCH(K$1,'Justerad allokering kvv'!$B$1:$AF$1,0),FALSE)),VLOOKUP($B216,'Allokerad kvv'!$B$2:$AV$700,MATCH(K$1,'Allokerad kvv'!$B$1:$AV$1,0),FALSE),VLOOKUP($B216,'Justerad allokering kvv'!$B$1:$AG$700,MATCH(K$1,'Justerad allokering kvv'!$B$1:$AF$1,0),FALSE)))</f>
        <v>0</v>
      </c>
      <c r="L216">
        <f>IF($B216=" ","",IF(ISERROR(1/VLOOKUP($B216,'Justerad allokering kvv'!$B$1:$AG$700,MATCH(L$1,'Justerad allokering kvv'!$B$1:$AF$1,0),FALSE)),VLOOKUP($B216,'Allokerad kvv'!$B$2:$AV$700,MATCH(L$1,'Allokerad kvv'!$B$1:$AV$1,0),FALSE),VLOOKUP($B216,'Justerad allokering kvv'!$B$1:$AG$700,MATCH(L$1,'Justerad allokering kvv'!$B$1:$AF$1,0),FALSE)))</f>
        <v>0</v>
      </c>
      <c r="M216">
        <f>IF($B216=" ","",IF(ISERROR(1/VLOOKUP($B216,'Justerad allokering kvv'!$B$1:$AG$700,MATCH(M$1,'Justerad allokering kvv'!$B$1:$AF$1,0),FALSE)),VLOOKUP($B216,'Allokerad kvv'!$B$2:$AV$700,MATCH(M$1,'Allokerad kvv'!$B$1:$AV$1,0),FALSE),VLOOKUP($B216,'Justerad allokering kvv'!$B$1:$AG$700,MATCH(M$1,'Justerad allokering kvv'!$B$1:$AF$1,0),FALSE)))</f>
        <v>0</v>
      </c>
      <c r="N216">
        <f>IF($B216=" ","",IF(ISERROR(1/VLOOKUP($B216,'Justerad allokering kvv'!$B$1:$AG$700,MATCH(N$1,'Justerad allokering kvv'!$B$1:$AF$1,0),FALSE)),VLOOKUP($B216,'Allokerad kvv'!$B$2:$AV$700,MATCH(N$1,'Allokerad kvv'!$B$1:$AV$1,0),FALSE),VLOOKUP($B216,'Justerad allokering kvv'!$B$1:$AG$700,MATCH(N$1,'Justerad allokering kvv'!$B$1:$AF$1,0),FALSE)))</f>
        <v>0</v>
      </c>
      <c r="O216">
        <f>IF($B216=" ","",IF(ISERROR(1/VLOOKUP($B216,'Justerad allokering kvv'!$B$1:$AG$700,MATCH(O$1,'Justerad allokering kvv'!$B$1:$AF$1,0),FALSE)),VLOOKUP($B216,'Allokerad kvv'!$B$2:$AV$700,MATCH(O$1,'Allokerad kvv'!$B$1:$AV$1,0),FALSE),VLOOKUP($B216,'Justerad allokering kvv'!$B$1:$AG$700,MATCH(O$1,'Justerad allokering kvv'!$B$1:$AF$1,0),FALSE)))</f>
        <v>0</v>
      </c>
      <c r="P216">
        <f>IF($B216=" ","",IF(ISERROR(1/VLOOKUP($B216,'Justerad allokering kvv'!$B$1:$AG$700,MATCH(P$1,'Justerad allokering kvv'!$B$1:$AF$1,0),FALSE)),VLOOKUP($B216,'Allokerad kvv'!$B$2:$AV$700,MATCH(P$1,'Allokerad kvv'!$B$1:$AV$1,0),FALSE),VLOOKUP($B216,'Justerad allokering kvv'!$B$1:$AG$700,MATCH(P$1,'Justerad allokering kvv'!$B$1:$AF$1,0),FALSE)))</f>
        <v>0</v>
      </c>
      <c r="Q216">
        <f>IF($B216=" ","",IF(ISERROR(1/VLOOKUP($B216,'Justerad allokering kvv'!$B$1:$AG$700,MATCH(Q$1,'Justerad allokering kvv'!$B$1:$AF$1,0),FALSE)),VLOOKUP($B216,'Allokerad kvv'!$B$2:$AV$700,MATCH(Q$1,'Allokerad kvv'!$B$1:$AV$1,0),FALSE),VLOOKUP($B216,'Justerad allokering kvv'!$B$1:$AG$700,MATCH(Q$1,'Justerad allokering kvv'!$B$1:$AF$1,0),FALSE)))</f>
        <v>0</v>
      </c>
      <c r="R216">
        <f>IF($B216=" ","",IF(ISERROR(1/VLOOKUP($B216,'Justerad allokering kvv'!$B$1:$AG$700,MATCH(R$1,'Justerad allokering kvv'!$B$1:$AF$1,0),FALSE)),VLOOKUP($B216,'Allokerad kvv'!$B$2:$AV$700,MATCH(R$1,'Allokerad kvv'!$B$1:$AV$1,0),FALSE),VLOOKUP($B216,'Justerad allokering kvv'!$B$1:$AG$700,MATCH(R$1,'Justerad allokering kvv'!$B$1:$AF$1,0),FALSE)))</f>
        <v>0</v>
      </c>
      <c r="S216">
        <f>IF($B216=" ","",IF(ISERROR(1/VLOOKUP($B216,'Justerad allokering kvv'!$B$1:$AG$700,MATCH(S$1,'Justerad allokering kvv'!$B$1:$AF$1,0),FALSE)),VLOOKUP($B216,'Allokerad kvv'!$B$2:$AV$700,MATCH(S$1,'Allokerad kvv'!$B$1:$AV$1,0),FALSE),VLOOKUP($B216,'Justerad allokering kvv'!$B$1:$AG$700,MATCH(S$1,'Justerad allokering kvv'!$B$1:$AF$1,0),FALSE)))</f>
        <v>0</v>
      </c>
      <c r="T216">
        <f>IF($B216=" ","",IF(ISERROR(1/VLOOKUP($B216,'Justerad allokering kvv'!$B$1:$AG$700,MATCH(T$1,'Justerad allokering kvv'!$B$1:$AF$1,0),FALSE)),VLOOKUP($B216,'Allokerad kvv'!$B$2:$AV$700,MATCH(T$1,'Allokerad kvv'!$B$1:$AV$1,0),FALSE),VLOOKUP($B216,'Justerad allokering kvv'!$B$1:$AG$700,MATCH(T$1,'Justerad allokering kvv'!$B$1:$AF$1,0),FALSE)))</f>
        <v>0</v>
      </c>
      <c r="U216">
        <f>IF($B216=" ","",IF(ISERROR(1/VLOOKUP($B216,'Justerad allokering kvv'!$B$1:$AG$700,MATCH(U$1,'Justerad allokering kvv'!$B$1:$AF$1,0),FALSE)),VLOOKUP($B216,'Allokerad kvv'!$B$2:$AV$700,MATCH(U$1,'Allokerad kvv'!$B$1:$AV$1,0),FALSE),VLOOKUP($B216,'Justerad allokering kvv'!$B$1:$AG$700,MATCH(U$1,'Justerad allokering kvv'!$B$1:$AF$1,0),FALSE)))</f>
        <v>0</v>
      </c>
      <c r="V216">
        <f>IF($B216=" ","",IF(ISERROR(1/VLOOKUP($B216,'Justerad allokering kvv'!$B$1:$AG$700,MATCH(V$1,'Justerad allokering kvv'!$B$1:$AF$1,0),FALSE)),VLOOKUP($B216,'Allokerad kvv'!$B$2:$AV$700,MATCH(V$1,'Allokerad kvv'!$B$1:$AV$1,0),FALSE),VLOOKUP($B216,'Justerad allokering kvv'!$B$1:$AG$700,MATCH(V$1,'Justerad allokering kvv'!$B$1:$AF$1,0),FALSE)))</f>
        <v>0</v>
      </c>
      <c r="W216">
        <f>IF($B216=" ","",IF(ISERROR(1/VLOOKUP($B216,'Justerad allokering kvv'!$B$1:$AG$700,MATCH(W$1,'Justerad allokering kvv'!$B$1:$AF$1,0),FALSE)),VLOOKUP($B216,'Allokerad kvv'!$B$2:$AV$700,MATCH(W$1,'Allokerad kvv'!$B$1:$AV$1,0),FALSE),VLOOKUP($B216,'Justerad allokering kvv'!$B$1:$AG$700,MATCH(W$1,'Justerad allokering kvv'!$B$1:$AF$1,0),FALSE)))</f>
        <v>0</v>
      </c>
      <c r="X216">
        <f>IF($B216=" ","",IF(ISERROR(1/VLOOKUP($B216,'Justerad allokering kvv'!$B$1:$AG$700,MATCH(X$1,'Justerad allokering kvv'!$B$1:$AF$1,0),FALSE)),VLOOKUP($B216,'Allokerad kvv'!$B$2:$AV$700,MATCH(X$1,'Allokerad kvv'!$B$1:$AV$1,0),FALSE),VLOOKUP($B216,'Justerad allokering kvv'!$B$1:$AG$700,MATCH(X$1,'Justerad allokering kvv'!$B$1:$AF$1,0),FALSE)))</f>
        <v>0</v>
      </c>
      <c r="Y216">
        <f>IF($B216=" ","",IF(ISERROR(1/VLOOKUP($B216,'Justerad allokering kvv'!$B$1:$AG$700,MATCH(Y$1,'Justerad allokering kvv'!$B$1:$AF$1,0),FALSE)),VLOOKUP($B216,'Allokerad kvv'!$B$2:$AV$700,MATCH(Y$1,'Allokerad kvv'!$B$1:$AV$1,0),FALSE),VLOOKUP($B216,'Justerad allokering kvv'!$B$1:$AG$700,MATCH(Y$1,'Justerad allokering kvv'!$B$1:$AF$1,0),FALSE)))</f>
        <v>0</v>
      </c>
      <c r="AB216">
        <f>IFERROR(VLOOKUP($B216,Kraftvärmeprod!$B$1:$AO$424,MATCH("Tillförd energi från rökgaskondensering (GWh)",Kraftvärmeprod!$B$1:$AG$1,0),FALSE)/1,0)</f>
        <v>0</v>
      </c>
      <c r="AE216" s="122">
        <f t="shared" si="12"/>
        <v>0</v>
      </c>
      <c r="AG216">
        <f t="shared" si="13"/>
        <v>0</v>
      </c>
      <c r="AH216">
        <f t="shared" si="14"/>
        <v>0</v>
      </c>
      <c r="AI216" t="str">
        <f>IF(AH216=0,"",AH216/VLOOKUP(B216,Kraftvärmeprod!$B$1:$BC$480,MATCH("Summa tillförd energi exklusive rökgaskondensering",Kraftvärmeprod!$B$1:$BC$1,0),FALSE))</f>
        <v/>
      </c>
      <c r="AK216">
        <f t="shared" si="15"/>
        <v>0</v>
      </c>
    </row>
    <row r="217" spans="1:37" x14ac:dyDescent="0.25">
      <c r="A217" s="2" t="s">
        <v>353</v>
      </c>
      <c r="B217" s="2" t="s">
        <v>355</v>
      </c>
      <c r="C217">
        <f>IF($B217=" ","",IF(ISERROR(1/VLOOKUP($B217,'Justerad allokering kvv'!$B$1:$AG$700,MATCH(C$1,'Justerad allokering kvv'!$B$1:$AF$1,0),FALSE)),VLOOKUP($B217,'Allokerad kvv'!$B$2:$AV$700,MATCH(C$1,'Allokerad kvv'!$B$1:$AV$1,0),FALSE),VLOOKUP($B217,'Justerad allokering kvv'!$B$1:$AG$700,MATCH(C$1,'Justerad allokering kvv'!$B$1:$AF$1,0),FALSE)))</f>
        <v>0</v>
      </c>
      <c r="D217">
        <f>IF($B217=" ","",IF(ISERROR(1/VLOOKUP($B217,'Justerad allokering kvv'!$B$1:$AG$700,MATCH(D$1,'Justerad allokering kvv'!$B$1:$AF$1,0),FALSE)),VLOOKUP($B217,'Allokerad kvv'!$B$2:$AV$700,MATCH(D$1,'Allokerad kvv'!$B$1:$AV$1,0),FALSE),VLOOKUP($B217,'Justerad allokering kvv'!$B$1:$AG$700,MATCH(D$1,'Justerad allokering kvv'!$B$1:$AF$1,0),FALSE)))</f>
        <v>0</v>
      </c>
      <c r="E217">
        <f>IF($B217=" ","",IF(ISERROR(1/VLOOKUP($B217,'Justerad allokering kvv'!$B$1:$AG$700,MATCH(E$1,'Justerad allokering kvv'!$B$1:$AF$1,0),FALSE)),VLOOKUP($B217,'Allokerad kvv'!$B$2:$AV$700,MATCH(E$1,'Allokerad kvv'!$B$1:$AV$1,0),FALSE),VLOOKUP($B217,'Justerad allokering kvv'!$B$1:$AG$700,MATCH(E$1,'Justerad allokering kvv'!$B$1:$AF$1,0),FALSE)))</f>
        <v>2.67903</v>
      </c>
      <c r="F217">
        <f>IF($B217=" ","",IF(ISERROR(1/VLOOKUP($B217,'Justerad allokering kvv'!$B$1:$AG$700,MATCH(F$1,'Justerad allokering kvv'!$B$1:$AF$1,0),FALSE)),VLOOKUP($B217,'Allokerad kvv'!$B$2:$AV$700,MATCH(F$1,'Allokerad kvv'!$B$1:$AV$1,0),FALSE),VLOOKUP($B217,'Justerad allokering kvv'!$B$1:$AG$700,MATCH(F$1,'Justerad allokering kvv'!$B$1:$AF$1,0),FALSE)))</f>
        <v>0</v>
      </c>
      <c r="G217">
        <f>IF($B217=" ","",IF(ISERROR(1/VLOOKUP($B217,'Justerad allokering kvv'!$B$1:$AG$700,MATCH(G$1,'Justerad allokering kvv'!$B$1:$AF$1,0),FALSE)),VLOOKUP($B217,'Allokerad kvv'!$B$2:$AV$700,MATCH(G$1,'Allokerad kvv'!$B$1:$AV$1,0),FALSE),VLOOKUP($B217,'Justerad allokering kvv'!$B$1:$AG$700,MATCH(G$1,'Justerad allokering kvv'!$B$1:$AF$1,0),FALSE)))</f>
        <v>0</v>
      </c>
      <c r="H217">
        <f>IF($B217=" ","",IF(ISERROR(1/VLOOKUP($B217,'Justerad allokering kvv'!$B$1:$AG$700,MATCH(H$1,'Justerad allokering kvv'!$B$1:$AF$1,0),FALSE)),VLOOKUP($B217,'Allokerad kvv'!$B$2:$AV$700,MATCH(H$1,'Allokerad kvv'!$B$1:$AV$1,0),FALSE),VLOOKUP($B217,'Justerad allokering kvv'!$B$1:$AG$700,MATCH(H$1,'Justerad allokering kvv'!$B$1:$AF$1,0),FALSE)))</f>
        <v>0</v>
      </c>
      <c r="I217">
        <f>IF($B217=" ","",IF(ISERROR(1/VLOOKUP($B217,'Justerad allokering kvv'!$B$1:$AG$700,MATCH(I$1,'Justerad allokering kvv'!$B$1:$AF$1,0),FALSE)),VLOOKUP($B217,'Allokerad kvv'!$B$2:$AV$700,MATCH(I$1,'Allokerad kvv'!$B$1:$AV$1,0),FALSE),VLOOKUP($B217,'Justerad allokering kvv'!$B$1:$AG$700,MATCH(I$1,'Justerad allokering kvv'!$B$1:$AF$1,0),FALSE)))</f>
        <v>0</v>
      </c>
      <c r="J217">
        <f>IF($B217=" ","",IF(ISERROR(1/VLOOKUP($B217,'Justerad allokering kvv'!$B$1:$AG$700,MATCH(J$1,'Justerad allokering kvv'!$B$1:$AF$1,0),FALSE)),VLOOKUP($B217,'Allokerad kvv'!$B$2:$AV$700,MATCH(J$1,'Allokerad kvv'!$B$1:$AV$1,0),FALSE),VLOOKUP($B217,'Justerad allokering kvv'!$B$1:$AG$700,MATCH(J$1,'Justerad allokering kvv'!$B$1:$AF$1,0),FALSE)))</f>
        <v>66.222399999999993</v>
      </c>
      <c r="K217">
        <f>IF($B217=" ","",IF(ISERROR(1/VLOOKUP($B217,'Justerad allokering kvv'!$B$1:$AG$700,MATCH(K$1,'Justerad allokering kvv'!$B$1:$AF$1,0),FALSE)),VLOOKUP($B217,'Allokerad kvv'!$B$2:$AV$700,MATCH(K$1,'Allokerad kvv'!$B$1:$AV$1,0),FALSE),VLOOKUP($B217,'Justerad allokering kvv'!$B$1:$AG$700,MATCH(K$1,'Justerad allokering kvv'!$B$1:$AF$1,0),FALSE)))</f>
        <v>0</v>
      </c>
      <c r="L217">
        <f>IF($B217=" ","",IF(ISERROR(1/VLOOKUP($B217,'Justerad allokering kvv'!$B$1:$AG$700,MATCH(L$1,'Justerad allokering kvv'!$B$1:$AF$1,0),FALSE)),VLOOKUP($B217,'Allokerad kvv'!$B$2:$AV$700,MATCH(L$1,'Allokerad kvv'!$B$1:$AV$1,0),FALSE),VLOOKUP($B217,'Justerad allokering kvv'!$B$1:$AG$700,MATCH(L$1,'Justerad allokering kvv'!$B$1:$AF$1,0),FALSE)))</f>
        <v>0</v>
      </c>
      <c r="M217">
        <f>IF($B217=" ","",IF(ISERROR(1/VLOOKUP($B217,'Justerad allokering kvv'!$B$1:$AG$700,MATCH(M$1,'Justerad allokering kvv'!$B$1:$AF$1,0),FALSE)),VLOOKUP($B217,'Allokerad kvv'!$B$2:$AV$700,MATCH(M$1,'Allokerad kvv'!$B$1:$AV$1,0),FALSE),VLOOKUP($B217,'Justerad allokering kvv'!$B$1:$AG$700,MATCH(M$1,'Justerad allokering kvv'!$B$1:$AF$1,0),FALSE)))</f>
        <v>0</v>
      </c>
      <c r="N217">
        <f>IF($B217=" ","",IF(ISERROR(1/VLOOKUP($B217,'Justerad allokering kvv'!$B$1:$AG$700,MATCH(N$1,'Justerad allokering kvv'!$B$1:$AF$1,0),FALSE)),VLOOKUP($B217,'Allokerad kvv'!$B$2:$AV$700,MATCH(N$1,'Allokerad kvv'!$B$1:$AV$1,0),FALSE),VLOOKUP($B217,'Justerad allokering kvv'!$B$1:$AG$700,MATCH(N$1,'Justerad allokering kvv'!$B$1:$AF$1,0),FALSE)))</f>
        <v>7.5064099999999998</v>
      </c>
      <c r="O217">
        <f>IF($B217=" ","",IF(ISERROR(1/VLOOKUP($B217,'Justerad allokering kvv'!$B$1:$AG$700,MATCH(O$1,'Justerad allokering kvv'!$B$1:$AF$1,0),FALSE)),VLOOKUP($B217,'Allokerad kvv'!$B$2:$AV$700,MATCH(O$1,'Allokerad kvv'!$B$1:$AV$1,0),FALSE),VLOOKUP($B217,'Justerad allokering kvv'!$B$1:$AG$700,MATCH(O$1,'Justerad allokering kvv'!$B$1:$AF$1,0),FALSE)))</f>
        <v>0</v>
      </c>
      <c r="P217">
        <f>IF($B217=" ","",IF(ISERROR(1/VLOOKUP($B217,'Justerad allokering kvv'!$B$1:$AG$700,MATCH(P$1,'Justerad allokering kvv'!$B$1:$AF$1,0),FALSE)),VLOOKUP($B217,'Allokerad kvv'!$B$2:$AV$700,MATCH(P$1,'Allokerad kvv'!$B$1:$AV$1,0),FALSE),VLOOKUP($B217,'Justerad allokering kvv'!$B$1:$AG$700,MATCH(P$1,'Justerad allokering kvv'!$B$1:$AF$1,0),FALSE)))</f>
        <v>0</v>
      </c>
      <c r="Q217">
        <f>IF($B217=" ","",IF(ISERROR(1/VLOOKUP($B217,'Justerad allokering kvv'!$B$1:$AG$700,MATCH(Q$1,'Justerad allokering kvv'!$B$1:$AF$1,0),FALSE)),VLOOKUP($B217,'Allokerad kvv'!$B$2:$AV$700,MATCH(Q$1,'Allokerad kvv'!$B$1:$AV$1,0),FALSE),VLOOKUP($B217,'Justerad allokering kvv'!$B$1:$AG$700,MATCH(Q$1,'Justerad allokering kvv'!$B$1:$AF$1,0),FALSE)))</f>
        <v>0</v>
      </c>
      <c r="R217">
        <f>IF($B217=" ","",IF(ISERROR(1/VLOOKUP($B217,'Justerad allokering kvv'!$B$1:$AG$700,MATCH(R$1,'Justerad allokering kvv'!$B$1:$AF$1,0),FALSE)),VLOOKUP($B217,'Allokerad kvv'!$B$2:$AV$700,MATCH(R$1,'Allokerad kvv'!$B$1:$AV$1,0),FALSE),VLOOKUP($B217,'Justerad allokering kvv'!$B$1:$AG$700,MATCH(R$1,'Justerad allokering kvv'!$B$1:$AF$1,0),FALSE)))</f>
        <v>0.81798199999999999</v>
      </c>
      <c r="S217">
        <f>IF($B217=" ","",IF(ISERROR(1/VLOOKUP($B217,'Justerad allokering kvv'!$B$1:$AG$700,MATCH(S$1,'Justerad allokering kvv'!$B$1:$AF$1,0),FALSE)),VLOOKUP($B217,'Allokerad kvv'!$B$2:$AV$700,MATCH(S$1,'Allokerad kvv'!$B$1:$AV$1,0),FALSE),VLOOKUP($B217,'Justerad allokering kvv'!$B$1:$AG$700,MATCH(S$1,'Justerad allokering kvv'!$B$1:$AF$1,0),FALSE)))</f>
        <v>0</v>
      </c>
      <c r="T217">
        <f>IF($B217=" ","",IF(ISERROR(1/VLOOKUP($B217,'Justerad allokering kvv'!$B$1:$AG$700,MATCH(T$1,'Justerad allokering kvv'!$B$1:$AF$1,0),FALSE)),VLOOKUP($B217,'Allokerad kvv'!$B$2:$AV$700,MATCH(T$1,'Allokerad kvv'!$B$1:$AV$1,0),FALSE),VLOOKUP($B217,'Justerad allokering kvv'!$B$1:$AG$700,MATCH(T$1,'Justerad allokering kvv'!$B$1:$AF$1,0),FALSE)))</f>
        <v>0</v>
      </c>
      <c r="U217">
        <f>IF($B217=" ","",IF(ISERROR(1/VLOOKUP($B217,'Justerad allokering kvv'!$B$1:$AG$700,MATCH(U$1,'Justerad allokering kvv'!$B$1:$AF$1,0),FALSE)),VLOOKUP($B217,'Allokerad kvv'!$B$2:$AV$700,MATCH(U$1,'Allokerad kvv'!$B$1:$AV$1,0),FALSE),VLOOKUP($B217,'Justerad allokering kvv'!$B$1:$AG$700,MATCH(U$1,'Justerad allokering kvv'!$B$1:$AF$1,0),FALSE)))</f>
        <v>0</v>
      </c>
      <c r="V217">
        <f>IF($B217=" ","",IF(ISERROR(1/VLOOKUP($B217,'Justerad allokering kvv'!$B$1:$AG$700,MATCH(V$1,'Justerad allokering kvv'!$B$1:$AF$1,0),FALSE)),VLOOKUP($B217,'Allokerad kvv'!$B$2:$AV$700,MATCH(V$1,'Allokerad kvv'!$B$1:$AV$1,0),FALSE),VLOOKUP($B217,'Justerad allokering kvv'!$B$1:$AG$700,MATCH(V$1,'Justerad allokering kvv'!$B$1:$AF$1,0),FALSE)))</f>
        <v>0</v>
      </c>
      <c r="W217">
        <f>IF($B217=" ","",IF(ISERROR(1/VLOOKUP($B217,'Justerad allokering kvv'!$B$1:$AG$700,MATCH(W$1,'Justerad allokering kvv'!$B$1:$AF$1,0),FALSE)),VLOOKUP($B217,'Allokerad kvv'!$B$2:$AV$700,MATCH(W$1,'Allokerad kvv'!$B$1:$AV$1,0),FALSE),VLOOKUP($B217,'Justerad allokering kvv'!$B$1:$AG$700,MATCH(W$1,'Justerad allokering kvv'!$B$1:$AF$1,0),FALSE)))</f>
        <v>0</v>
      </c>
      <c r="X217">
        <f>IF($B217=" ","",IF(ISERROR(1/VLOOKUP($B217,'Justerad allokering kvv'!$B$1:$AG$700,MATCH(X$1,'Justerad allokering kvv'!$B$1:$AF$1,0),FALSE)),VLOOKUP($B217,'Allokerad kvv'!$B$2:$AV$700,MATCH(X$1,'Allokerad kvv'!$B$1:$AV$1,0),FALSE),VLOOKUP($B217,'Justerad allokering kvv'!$B$1:$AG$700,MATCH(X$1,'Justerad allokering kvv'!$B$1:$AF$1,0),FALSE)))</f>
        <v>0</v>
      </c>
      <c r="Y217">
        <f>IF($B217=" ","",IF(ISERROR(1/VLOOKUP($B217,'Justerad allokering kvv'!$B$1:$AG$700,MATCH(Y$1,'Justerad allokering kvv'!$B$1:$AF$1,0),FALSE)),VLOOKUP($B217,'Allokerad kvv'!$B$2:$AV$700,MATCH(Y$1,'Allokerad kvv'!$B$1:$AV$1,0),FALSE),VLOOKUP($B217,'Justerad allokering kvv'!$B$1:$AG$700,MATCH(Y$1,'Justerad allokering kvv'!$B$1:$AF$1,0),FALSE)))</f>
        <v>0</v>
      </c>
      <c r="AB217">
        <f>IFERROR(VLOOKUP($B217,Kraftvärmeprod!$B$1:$AO$424,MATCH("Tillförd energi från rökgaskondensering (GWh)",Kraftvärmeprod!$B$1:$AG$1,0),FALSE)/1,0)</f>
        <v>20.045999999999999</v>
      </c>
      <c r="AE217" s="122">
        <f t="shared" si="12"/>
        <v>97.271821999999986</v>
      </c>
      <c r="AG217">
        <f t="shared" si="13"/>
        <v>96.453839999999985</v>
      </c>
      <c r="AH217">
        <f t="shared" si="14"/>
        <v>76.407839999999993</v>
      </c>
      <c r="AI217">
        <f>IF(AH217=0,"",AH217/VLOOKUP(B217,Kraftvärmeprod!$B$1:$BC$480,MATCH("Summa tillförd energi exklusive rökgaskondensering",Kraftvärmeprod!$B$1:$BC$1,0),FALSE))</f>
        <v>0.60997932350334894</v>
      </c>
      <c r="AK217">
        <f t="shared" si="15"/>
        <v>76.407839999999993</v>
      </c>
    </row>
    <row r="218" spans="1:37" x14ac:dyDescent="0.25">
      <c r="A218" s="2" t="s">
        <v>353</v>
      </c>
      <c r="B218" s="2" t="s">
        <v>356</v>
      </c>
      <c r="C218">
        <f>IF($B218=" ","",IF(ISERROR(1/VLOOKUP($B218,'Justerad allokering kvv'!$B$1:$AG$700,MATCH(C$1,'Justerad allokering kvv'!$B$1:$AF$1,0),FALSE)),VLOOKUP($B218,'Allokerad kvv'!$B$2:$AV$700,MATCH(C$1,'Allokerad kvv'!$B$1:$AV$1,0),FALSE),VLOOKUP($B218,'Justerad allokering kvv'!$B$1:$AG$700,MATCH(C$1,'Justerad allokering kvv'!$B$1:$AF$1,0),FALSE)))</f>
        <v>0</v>
      </c>
      <c r="D218">
        <f>IF($B218=" ","",IF(ISERROR(1/VLOOKUP($B218,'Justerad allokering kvv'!$B$1:$AG$700,MATCH(D$1,'Justerad allokering kvv'!$B$1:$AF$1,0),FALSE)),VLOOKUP($B218,'Allokerad kvv'!$B$2:$AV$700,MATCH(D$1,'Allokerad kvv'!$B$1:$AV$1,0),FALSE),VLOOKUP($B218,'Justerad allokering kvv'!$B$1:$AG$700,MATCH(D$1,'Justerad allokering kvv'!$B$1:$AF$1,0),FALSE)))</f>
        <v>0</v>
      </c>
      <c r="E218">
        <f>IF($B218=" ","",IF(ISERROR(1/VLOOKUP($B218,'Justerad allokering kvv'!$B$1:$AG$700,MATCH(E$1,'Justerad allokering kvv'!$B$1:$AF$1,0),FALSE)),VLOOKUP($B218,'Allokerad kvv'!$B$2:$AV$700,MATCH(E$1,'Allokerad kvv'!$B$1:$AV$1,0),FALSE),VLOOKUP($B218,'Justerad allokering kvv'!$B$1:$AG$700,MATCH(E$1,'Justerad allokering kvv'!$B$1:$AF$1,0),FALSE)))</f>
        <v>0</v>
      </c>
      <c r="F218">
        <f>IF($B218=" ","",IF(ISERROR(1/VLOOKUP($B218,'Justerad allokering kvv'!$B$1:$AG$700,MATCH(F$1,'Justerad allokering kvv'!$B$1:$AF$1,0),FALSE)),VLOOKUP($B218,'Allokerad kvv'!$B$2:$AV$700,MATCH(F$1,'Allokerad kvv'!$B$1:$AV$1,0),FALSE),VLOOKUP($B218,'Justerad allokering kvv'!$B$1:$AG$700,MATCH(F$1,'Justerad allokering kvv'!$B$1:$AF$1,0),FALSE)))</f>
        <v>0</v>
      </c>
      <c r="G218">
        <f>IF($B218=" ","",IF(ISERROR(1/VLOOKUP($B218,'Justerad allokering kvv'!$B$1:$AG$700,MATCH(G$1,'Justerad allokering kvv'!$B$1:$AF$1,0),FALSE)),VLOOKUP($B218,'Allokerad kvv'!$B$2:$AV$700,MATCH(G$1,'Allokerad kvv'!$B$1:$AV$1,0),FALSE),VLOOKUP($B218,'Justerad allokering kvv'!$B$1:$AG$700,MATCH(G$1,'Justerad allokering kvv'!$B$1:$AF$1,0),FALSE)))</f>
        <v>0</v>
      </c>
      <c r="H218">
        <f>IF($B218=" ","",IF(ISERROR(1/VLOOKUP($B218,'Justerad allokering kvv'!$B$1:$AG$700,MATCH(H$1,'Justerad allokering kvv'!$B$1:$AF$1,0),FALSE)),VLOOKUP($B218,'Allokerad kvv'!$B$2:$AV$700,MATCH(H$1,'Allokerad kvv'!$B$1:$AV$1,0),FALSE),VLOOKUP($B218,'Justerad allokering kvv'!$B$1:$AG$700,MATCH(H$1,'Justerad allokering kvv'!$B$1:$AF$1,0),FALSE)))</f>
        <v>0</v>
      </c>
      <c r="I218">
        <f>IF($B218=" ","",IF(ISERROR(1/VLOOKUP($B218,'Justerad allokering kvv'!$B$1:$AG$700,MATCH(I$1,'Justerad allokering kvv'!$B$1:$AF$1,0),FALSE)),VLOOKUP($B218,'Allokerad kvv'!$B$2:$AV$700,MATCH(I$1,'Allokerad kvv'!$B$1:$AV$1,0),FALSE),VLOOKUP($B218,'Justerad allokering kvv'!$B$1:$AG$700,MATCH(I$1,'Justerad allokering kvv'!$B$1:$AF$1,0),FALSE)))</f>
        <v>0</v>
      </c>
      <c r="J218">
        <f>IF($B218=" ","",IF(ISERROR(1/VLOOKUP($B218,'Justerad allokering kvv'!$B$1:$AG$700,MATCH(J$1,'Justerad allokering kvv'!$B$1:$AF$1,0),FALSE)),VLOOKUP($B218,'Allokerad kvv'!$B$2:$AV$700,MATCH(J$1,'Allokerad kvv'!$B$1:$AV$1,0),FALSE),VLOOKUP($B218,'Justerad allokering kvv'!$B$1:$AG$700,MATCH(J$1,'Justerad allokering kvv'!$B$1:$AF$1,0),FALSE)))</f>
        <v>0</v>
      </c>
      <c r="K218">
        <f>IF($B218=" ","",IF(ISERROR(1/VLOOKUP($B218,'Justerad allokering kvv'!$B$1:$AG$700,MATCH(K$1,'Justerad allokering kvv'!$B$1:$AF$1,0),FALSE)),VLOOKUP($B218,'Allokerad kvv'!$B$2:$AV$700,MATCH(K$1,'Allokerad kvv'!$B$1:$AV$1,0),FALSE),VLOOKUP($B218,'Justerad allokering kvv'!$B$1:$AG$700,MATCH(K$1,'Justerad allokering kvv'!$B$1:$AF$1,0),FALSE)))</f>
        <v>0</v>
      </c>
      <c r="L218">
        <f>IF($B218=" ","",IF(ISERROR(1/VLOOKUP($B218,'Justerad allokering kvv'!$B$1:$AG$700,MATCH(L$1,'Justerad allokering kvv'!$B$1:$AF$1,0),FALSE)),VLOOKUP($B218,'Allokerad kvv'!$B$2:$AV$700,MATCH(L$1,'Allokerad kvv'!$B$1:$AV$1,0),FALSE),VLOOKUP($B218,'Justerad allokering kvv'!$B$1:$AG$700,MATCH(L$1,'Justerad allokering kvv'!$B$1:$AF$1,0),FALSE)))</f>
        <v>0</v>
      </c>
      <c r="M218">
        <f>IF($B218=" ","",IF(ISERROR(1/VLOOKUP($B218,'Justerad allokering kvv'!$B$1:$AG$700,MATCH(M$1,'Justerad allokering kvv'!$B$1:$AF$1,0),FALSE)),VLOOKUP($B218,'Allokerad kvv'!$B$2:$AV$700,MATCH(M$1,'Allokerad kvv'!$B$1:$AV$1,0),FALSE),VLOOKUP($B218,'Justerad allokering kvv'!$B$1:$AG$700,MATCH(M$1,'Justerad allokering kvv'!$B$1:$AF$1,0),FALSE)))</f>
        <v>0</v>
      </c>
      <c r="N218">
        <f>IF($B218=" ","",IF(ISERROR(1/VLOOKUP($B218,'Justerad allokering kvv'!$B$1:$AG$700,MATCH(N$1,'Justerad allokering kvv'!$B$1:$AF$1,0),FALSE)),VLOOKUP($B218,'Allokerad kvv'!$B$2:$AV$700,MATCH(N$1,'Allokerad kvv'!$B$1:$AV$1,0),FALSE),VLOOKUP($B218,'Justerad allokering kvv'!$B$1:$AG$700,MATCH(N$1,'Justerad allokering kvv'!$B$1:$AF$1,0),FALSE)))</f>
        <v>0</v>
      </c>
      <c r="O218">
        <f>IF($B218=" ","",IF(ISERROR(1/VLOOKUP($B218,'Justerad allokering kvv'!$B$1:$AG$700,MATCH(O$1,'Justerad allokering kvv'!$B$1:$AF$1,0),FALSE)),VLOOKUP($B218,'Allokerad kvv'!$B$2:$AV$700,MATCH(O$1,'Allokerad kvv'!$B$1:$AV$1,0),FALSE),VLOOKUP($B218,'Justerad allokering kvv'!$B$1:$AG$700,MATCH(O$1,'Justerad allokering kvv'!$B$1:$AF$1,0),FALSE)))</f>
        <v>0</v>
      </c>
      <c r="P218">
        <f>IF($B218=" ","",IF(ISERROR(1/VLOOKUP($B218,'Justerad allokering kvv'!$B$1:$AG$700,MATCH(P$1,'Justerad allokering kvv'!$B$1:$AF$1,0),FALSE)),VLOOKUP($B218,'Allokerad kvv'!$B$2:$AV$700,MATCH(P$1,'Allokerad kvv'!$B$1:$AV$1,0),FALSE),VLOOKUP($B218,'Justerad allokering kvv'!$B$1:$AG$700,MATCH(P$1,'Justerad allokering kvv'!$B$1:$AF$1,0),FALSE)))</f>
        <v>0</v>
      </c>
      <c r="Q218">
        <f>IF($B218=" ","",IF(ISERROR(1/VLOOKUP($B218,'Justerad allokering kvv'!$B$1:$AG$700,MATCH(Q$1,'Justerad allokering kvv'!$B$1:$AF$1,0),FALSE)),VLOOKUP($B218,'Allokerad kvv'!$B$2:$AV$700,MATCH(Q$1,'Allokerad kvv'!$B$1:$AV$1,0),FALSE),VLOOKUP($B218,'Justerad allokering kvv'!$B$1:$AG$700,MATCH(Q$1,'Justerad allokering kvv'!$B$1:$AF$1,0),FALSE)))</f>
        <v>0</v>
      </c>
      <c r="R218">
        <f>IF($B218=" ","",IF(ISERROR(1/VLOOKUP($B218,'Justerad allokering kvv'!$B$1:$AG$700,MATCH(R$1,'Justerad allokering kvv'!$B$1:$AF$1,0),FALSE)),VLOOKUP($B218,'Allokerad kvv'!$B$2:$AV$700,MATCH(R$1,'Allokerad kvv'!$B$1:$AV$1,0),FALSE),VLOOKUP($B218,'Justerad allokering kvv'!$B$1:$AG$700,MATCH(R$1,'Justerad allokering kvv'!$B$1:$AF$1,0),FALSE)))</f>
        <v>0</v>
      </c>
      <c r="S218">
        <f>IF($B218=" ","",IF(ISERROR(1/VLOOKUP($B218,'Justerad allokering kvv'!$B$1:$AG$700,MATCH(S$1,'Justerad allokering kvv'!$B$1:$AF$1,0),FALSE)),VLOOKUP($B218,'Allokerad kvv'!$B$2:$AV$700,MATCH(S$1,'Allokerad kvv'!$B$1:$AV$1,0),FALSE),VLOOKUP($B218,'Justerad allokering kvv'!$B$1:$AG$700,MATCH(S$1,'Justerad allokering kvv'!$B$1:$AF$1,0),FALSE)))</f>
        <v>0</v>
      </c>
      <c r="T218">
        <f>IF($B218=" ","",IF(ISERROR(1/VLOOKUP($B218,'Justerad allokering kvv'!$B$1:$AG$700,MATCH(T$1,'Justerad allokering kvv'!$B$1:$AF$1,0),FALSE)),VLOOKUP($B218,'Allokerad kvv'!$B$2:$AV$700,MATCH(T$1,'Allokerad kvv'!$B$1:$AV$1,0),FALSE),VLOOKUP($B218,'Justerad allokering kvv'!$B$1:$AG$700,MATCH(T$1,'Justerad allokering kvv'!$B$1:$AF$1,0),FALSE)))</f>
        <v>0</v>
      </c>
      <c r="U218">
        <f>IF($B218=" ","",IF(ISERROR(1/VLOOKUP($B218,'Justerad allokering kvv'!$B$1:$AG$700,MATCH(U$1,'Justerad allokering kvv'!$B$1:$AF$1,0),FALSE)),VLOOKUP($B218,'Allokerad kvv'!$B$2:$AV$700,MATCH(U$1,'Allokerad kvv'!$B$1:$AV$1,0),FALSE),VLOOKUP($B218,'Justerad allokering kvv'!$B$1:$AG$700,MATCH(U$1,'Justerad allokering kvv'!$B$1:$AF$1,0),FALSE)))</f>
        <v>0</v>
      </c>
      <c r="V218">
        <f>IF($B218=" ","",IF(ISERROR(1/VLOOKUP($B218,'Justerad allokering kvv'!$B$1:$AG$700,MATCH(V$1,'Justerad allokering kvv'!$B$1:$AF$1,0),FALSE)),VLOOKUP($B218,'Allokerad kvv'!$B$2:$AV$700,MATCH(V$1,'Allokerad kvv'!$B$1:$AV$1,0),FALSE),VLOOKUP($B218,'Justerad allokering kvv'!$B$1:$AG$700,MATCH(V$1,'Justerad allokering kvv'!$B$1:$AF$1,0),FALSE)))</f>
        <v>0</v>
      </c>
      <c r="W218">
        <f>IF($B218=" ","",IF(ISERROR(1/VLOOKUP($B218,'Justerad allokering kvv'!$B$1:$AG$700,MATCH(W$1,'Justerad allokering kvv'!$B$1:$AF$1,0),FALSE)),VLOOKUP($B218,'Allokerad kvv'!$B$2:$AV$700,MATCH(W$1,'Allokerad kvv'!$B$1:$AV$1,0),FALSE),VLOOKUP($B218,'Justerad allokering kvv'!$B$1:$AG$700,MATCH(W$1,'Justerad allokering kvv'!$B$1:$AF$1,0),FALSE)))</f>
        <v>0</v>
      </c>
      <c r="X218">
        <f>IF($B218=" ","",IF(ISERROR(1/VLOOKUP($B218,'Justerad allokering kvv'!$B$1:$AG$700,MATCH(X$1,'Justerad allokering kvv'!$B$1:$AF$1,0),FALSE)),VLOOKUP($B218,'Allokerad kvv'!$B$2:$AV$700,MATCH(X$1,'Allokerad kvv'!$B$1:$AV$1,0),FALSE),VLOOKUP($B218,'Justerad allokering kvv'!$B$1:$AG$700,MATCH(X$1,'Justerad allokering kvv'!$B$1:$AF$1,0),FALSE)))</f>
        <v>0</v>
      </c>
      <c r="Y218">
        <f>IF($B218=" ","",IF(ISERROR(1/VLOOKUP($B218,'Justerad allokering kvv'!$B$1:$AG$700,MATCH(Y$1,'Justerad allokering kvv'!$B$1:$AF$1,0),FALSE)),VLOOKUP($B218,'Allokerad kvv'!$B$2:$AV$700,MATCH(Y$1,'Allokerad kvv'!$B$1:$AV$1,0),FALSE),VLOOKUP($B218,'Justerad allokering kvv'!$B$1:$AG$700,MATCH(Y$1,'Justerad allokering kvv'!$B$1:$AF$1,0),FALSE)))</f>
        <v>0</v>
      </c>
      <c r="AB218">
        <f>IFERROR(VLOOKUP($B218,Kraftvärmeprod!$B$1:$AO$424,MATCH("Tillförd energi från rökgaskondensering (GWh)",Kraftvärmeprod!$B$1:$AG$1,0),FALSE)/1,0)</f>
        <v>0</v>
      </c>
      <c r="AE218" s="122">
        <f t="shared" si="12"/>
        <v>0</v>
      </c>
      <c r="AG218">
        <f t="shared" si="13"/>
        <v>0</v>
      </c>
      <c r="AH218">
        <f t="shared" si="14"/>
        <v>0</v>
      </c>
      <c r="AI218" t="str">
        <f>IF(AH218=0,"",AH218/VLOOKUP(B218,Kraftvärmeprod!$B$1:$BC$480,MATCH("Summa tillförd energi exklusive rökgaskondensering",Kraftvärmeprod!$B$1:$BC$1,0),FALSE))</f>
        <v/>
      </c>
      <c r="AK218">
        <f t="shared" si="15"/>
        <v>0</v>
      </c>
    </row>
    <row r="219" spans="1:37" x14ac:dyDescent="0.25">
      <c r="A219" s="2" t="s">
        <v>357</v>
      </c>
      <c r="B219" s="2" t="s">
        <v>358</v>
      </c>
      <c r="C219">
        <f>IF($B219=" ","",IF(ISERROR(1/VLOOKUP($B219,'Justerad allokering kvv'!$B$1:$AG$700,MATCH(C$1,'Justerad allokering kvv'!$B$1:$AF$1,0),FALSE)),VLOOKUP($B219,'Allokerad kvv'!$B$2:$AV$700,MATCH(C$1,'Allokerad kvv'!$B$1:$AV$1,0),FALSE),VLOOKUP($B219,'Justerad allokering kvv'!$B$1:$AG$700,MATCH(C$1,'Justerad allokering kvv'!$B$1:$AF$1,0),FALSE)))</f>
        <v>0</v>
      </c>
      <c r="D219">
        <f>IF($B219=" ","",IF(ISERROR(1/VLOOKUP($B219,'Justerad allokering kvv'!$B$1:$AG$700,MATCH(D$1,'Justerad allokering kvv'!$B$1:$AF$1,0),FALSE)),VLOOKUP($B219,'Allokerad kvv'!$B$2:$AV$700,MATCH(D$1,'Allokerad kvv'!$B$1:$AV$1,0),FALSE),VLOOKUP($B219,'Justerad allokering kvv'!$B$1:$AG$700,MATCH(D$1,'Justerad allokering kvv'!$B$1:$AF$1,0),FALSE)))</f>
        <v>0</v>
      </c>
      <c r="E219">
        <f>IF($B219=" ","",IF(ISERROR(1/VLOOKUP($B219,'Justerad allokering kvv'!$B$1:$AG$700,MATCH(E$1,'Justerad allokering kvv'!$B$1:$AF$1,0),FALSE)),VLOOKUP($B219,'Allokerad kvv'!$B$2:$AV$700,MATCH(E$1,'Allokerad kvv'!$B$1:$AV$1,0),FALSE),VLOOKUP($B219,'Justerad allokering kvv'!$B$1:$AG$700,MATCH(E$1,'Justerad allokering kvv'!$B$1:$AF$1,0),FALSE)))</f>
        <v>0</v>
      </c>
      <c r="F219">
        <f>IF($B219=" ","",IF(ISERROR(1/VLOOKUP($B219,'Justerad allokering kvv'!$B$1:$AG$700,MATCH(F$1,'Justerad allokering kvv'!$B$1:$AF$1,0),FALSE)),VLOOKUP($B219,'Allokerad kvv'!$B$2:$AV$700,MATCH(F$1,'Allokerad kvv'!$B$1:$AV$1,0),FALSE),VLOOKUP($B219,'Justerad allokering kvv'!$B$1:$AG$700,MATCH(F$1,'Justerad allokering kvv'!$B$1:$AF$1,0),FALSE)))</f>
        <v>0</v>
      </c>
      <c r="G219">
        <f>IF($B219=" ","",IF(ISERROR(1/VLOOKUP($B219,'Justerad allokering kvv'!$B$1:$AG$700,MATCH(G$1,'Justerad allokering kvv'!$B$1:$AF$1,0),FALSE)),VLOOKUP($B219,'Allokerad kvv'!$B$2:$AV$700,MATCH(G$1,'Allokerad kvv'!$B$1:$AV$1,0),FALSE),VLOOKUP($B219,'Justerad allokering kvv'!$B$1:$AG$700,MATCH(G$1,'Justerad allokering kvv'!$B$1:$AF$1,0),FALSE)))</f>
        <v>2.04766</v>
      </c>
      <c r="H219">
        <f>IF($B219=" ","",IF(ISERROR(1/VLOOKUP($B219,'Justerad allokering kvv'!$B$1:$AG$700,MATCH(H$1,'Justerad allokering kvv'!$B$1:$AF$1,0),FALSE)),VLOOKUP($B219,'Allokerad kvv'!$B$2:$AV$700,MATCH(H$1,'Allokerad kvv'!$B$1:$AV$1,0),FALSE),VLOOKUP($B219,'Justerad allokering kvv'!$B$1:$AG$700,MATCH(H$1,'Justerad allokering kvv'!$B$1:$AF$1,0),FALSE)))</f>
        <v>0</v>
      </c>
      <c r="I219">
        <f>IF($B219=" ","",IF(ISERROR(1/VLOOKUP($B219,'Justerad allokering kvv'!$B$1:$AG$700,MATCH(I$1,'Justerad allokering kvv'!$B$1:$AF$1,0),FALSE)),VLOOKUP($B219,'Allokerad kvv'!$B$2:$AV$700,MATCH(I$1,'Allokerad kvv'!$B$1:$AV$1,0),FALSE),VLOOKUP($B219,'Justerad allokering kvv'!$B$1:$AG$700,MATCH(I$1,'Justerad allokering kvv'!$B$1:$AF$1,0),FALSE)))</f>
        <v>0</v>
      </c>
      <c r="J219">
        <f>IF($B219=" ","",IF(ISERROR(1/VLOOKUP($B219,'Justerad allokering kvv'!$B$1:$AG$700,MATCH(J$1,'Justerad allokering kvv'!$B$1:$AF$1,0),FALSE)),VLOOKUP($B219,'Allokerad kvv'!$B$2:$AV$700,MATCH(J$1,'Allokerad kvv'!$B$1:$AV$1,0),FALSE),VLOOKUP($B219,'Justerad allokering kvv'!$B$1:$AG$700,MATCH(J$1,'Justerad allokering kvv'!$B$1:$AF$1,0),FALSE)))</f>
        <v>44.3489</v>
      </c>
      <c r="K219">
        <f>IF($B219=" ","",IF(ISERROR(1/VLOOKUP($B219,'Justerad allokering kvv'!$B$1:$AG$700,MATCH(K$1,'Justerad allokering kvv'!$B$1:$AF$1,0),FALSE)),VLOOKUP($B219,'Allokerad kvv'!$B$2:$AV$700,MATCH(K$1,'Allokerad kvv'!$B$1:$AV$1,0),FALSE),VLOOKUP($B219,'Justerad allokering kvv'!$B$1:$AG$700,MATCH(K$1,'Justerad allokering kvv'!$B$1:$AF$1,0),FALSE)))</f>
        <v>0</v>
      </c>
      <c r="L219">
        <f>IF($B219=" ","",IF(ISERROR(1/VLOOKUP($B219,'Justerad allokering kvv'!$B$1:$AG$700,MATCH(L$1,'Justerad allokering kvv'!$B$1:$AF$1,0),FALSE)),VLOOKUP($B219,'Allokerad kvv'!$B$2:$AV$700,MATCH(L$1,'Allokerad kvv'!$B$1:$AV$1,0),FALSE),VLOOKUP($B219,'Justerad allokering kvv'!$B$1:$AG$700,MATCH(L$1,'Justerad allokering kvv'!$B$1:$AF$1,0),FALSE)))</f>
        <v>0</v>
      </c>
      <c r="M219">
        <f>IF($B219=" ","",IF(ISERROR(1/VLOOKUP($B219,'Justerad allokering kvv'!$B$1:$AG$700,MATCH(M$1,'Justerad allokering kvv'!$B$1:$AF$1,0),FALSE)),VLOOKUP($B219,'Allokerad kvv'!$B$2:$AV$700,MATCH(M$1,'Allokerad kvv'!$B$1:$AV$1,0),FALSE),VLOOKUP($B219,'Justerad allokering kvv'!$B$1:$AG$700,MATCH(M$1,'Justerad allokering kvv'!$B$1:$AF$1,0),FALSE)))</f>
        <v>110.69</v>
      </c>
      <c r="N219">
        <f>IF($B219=" ","",IF(ISERROR(1/VLOOKUP($B219,'Justerad allokering kvv'!$B$1:$AG$700,MATCH(N$1,'Justerad allokering kvv'!$B$1:$AF$1,0),FALSE)),VLOOKUP($B219,'Allokerad kvv'!$B$2:$AV$700,MATCH(N$1,'Allokerad kvv'!$B$1:$AV$1,0),FALSE),VLOOKUP($B219,'Justerad allokering kvv'!$B$1:$AG$700,MATCH(N$1,'Justerad allokering kvv'!$B$1:$AF$1,0),FALSE)))</f>
        <v>1.36879</v>
      </c>
      <c r="O219">
        <f>IF($B219=" ","",IF(ISERROR(1/VLOOKUP($B219,'Justerad allokering kvv'!$B$1:$AG$700,MATCH(O$1,'Justerad allokering kvv'!$B$1:$AF$1,0),FALSE)),VLOOKUP($B219,'Allokerad kvv'!$B$2:$AV$700,MATCH(O$1,'Allokerad kvv'!$B$1:$AV$1,0),FALSE),VLOOKUP($B219,'Justerad allokering kvv'!$B$1:$AG$700,MATCH(O$1,'Justerad allokering kvv'!$B$1:$AF$1,0),FALSE)))</f>
        <v>0</v>
      </c>
      <c r="P219">
        <f>IF($B219=" ","",IF(ISERROR(1/VLOOKUP($B219,'Justerad allokering kvv'!$B$1:$AG$700,MATCH(P$1,'Justerad allokering kvv'!$B$1:$AF$1,0),FALSE)),VLOOKUP($B219,'Allokerad kvv'!$B$2:$AV$700,MATCH(P$1,'Allokerad kvv'!$B$1:$AV$1,0),FALSE),VLOOKUP($B219,'Justerad allokering kvv'!$B$1:$AG$700,MATCH(P$1,'Justerad allokering kvv'!$B$1:$AF$1,0),FALSE)))</f>
        <v>0</v>
      </c>
      <c r="Q219">
        <f>IF($B219=" ","",IF(ISERROR(1/VLOOKUP($B219,'Justerad allokering kvv'!$B$1:$AG$700,MATCH(Q$1,'Justerad allokering kvv'!$B$1:$AF$1,0),FALSE)),VLOOKUP($B219,'Allokerad kvv'!$B$2:$AV$700,MATCH(Q$1,'Allokerad kvv'!$B$1:$AV$1,0),FALSE),VLOOKUP($B219,'Justerad allokering kvv'!$B$1:$AG$700,MATCH(Q$1,'Justerad allokering kvv'!$B$1:$AF$1,0),FALSE)))</f>
        <v>0</v>
      </c>
      <c r="R219">
        <f>IF($B219=" ","",IF(ISERROR(1/VLOOKUP($B219,'Justerad allokering kvv'!$B$1:$AG$700,MATCH(R$1,'Justerad allokering kvv'!$B$1:$AF$1,0),FALSE)),VLOOKUP($B219,'Allokerad kvv'!$B$2:$AV$700,MATCH(R$1,'Allokerad kvv'!$B$1:$AV$1,0),FALSE),VLOOKUP($B219,'Justerad allokering kvv'!$B$1:$AG$700,MATCH(R$1,'Justerad allokering kvv'!$B$1:$AF$1,0),FALSE)))</f>
        <v>3.6510400000000001</v>
      </c>
      <c r="S219">
        <f>IF($B219=" ","",IF(ISERROR(1/VLOOKUP($B219,'Justerad allokering kvv'!$B$1:$AG$700,MATCH(S$1,'Justerad allokering kvv'!$B$1:$AF$1,0),FALSE)),VLOOKUP($B219,'Allokerad kvv'!$B$2:$AV$700,MATCH(S$1,'Allokerad kvv'!$B$1:$AV$1,0),FALSE),VLOOKUP($B219,'Justerad allokering kvv'!$B$1:$AG$700,MATCH(S$1,'Justerad allokering kvv'!$B$1:$AF$1,0),FALSE)))</f>
        <v>0</v>
      </c>
      <c r="T219">
        <f>IF($B219=" ","",IF(ISERROR(1/VLOOKUP($B219,'Justerad allokering kvv'!$B$1:$AG$700,MATCH(T$1,'Justerad allokering kvv'!$B$1:$AF$1,0),FALSE)),VLOOKUP($B219,'Allokerad kvv'!$B$2:$AV$700,MATCH(T$1,'Allokerad kvv'!$B$1:$AV$1,0),FALSE),VLOOKUP($B219,'Justerad allokering kvv'!$B$1:$AG$700,MATCH(T$1,'Justerad allokering kvv'!$B$1:$AF$1,0),FALSE)))</f>
        <v>0</v>
      </c>
      <c r="U219">
        <f>IF($B219=" ","",IF(ISERROR(1/VLOOKUP($B219,'Justerad allokering kvv'!$B$1:$AG$700,MATCH(U$1,'Justerad allokering kvv'!$B$1:$AF$1,0),FALSE)),VLOOKUP($B219,'Allokerad kvv'!$B$2:$AV$700,MATCH(U$1,'Allokerad kvv'!$B$1:$AV$1,0),FALSE),VLOOKUP($B219,'Justerad allokering kvv'!$B$1:$AG$700,MATCH(U$1,'Justerad allokering kvv'!$B$1:$AF$1,0),FALSE)))</f>
        <v>0</v>
      </c>
      <c r="V219">
        <f>IF($B219=" ","",IF(ISERROR(1/VLOOKUP($B219,'Justerad allokering kvv'!$B$1:$AG$700,MATCH(V$1,'Justerad allokering kvv'!$B$1:$AF$1,0),FALSE)),VLOOKUP($B219,'Allokerad kvv'!$B$2:$AV$700,MATCH(V$1,'Allokerad kvv'!$B$1:$AV$1,0),FALSE),VLOOKUP($B219,'Justerad allokering kvv'!$B$1:$AG$700,MATCH(V$1,'Justerad allokering kvv'!$B$1:$AF$1,0),FALSE)))</f>
        <v>0</v>
      </c>
      <c r="W219">
        <f>IF($B219=" ","",IF(ISERROR(1/VLOOKUP($B219,'Justerad allokering kvv'!$B$1:$AG$700,MATCH(W$1,'Justerad allokering kvv'!$B$1:$AF$1,0),FALSE)),VLOOKUP($B219,'Allokerad kvv'!$B$2:$AV$700,MATCH(W$1,'Allokerad kvv'!$B$1:$AV$1,0),FALSE),VLOOKUP($B219,'Justerad allokering kvv'!$B$1:$AG$700,MATCH(W$1,'Justerad allokering kvv'!$B$1:$AF$1,0),FALSE)))</f>
        <v>0</v>
      </c>
      <c r="X219">
        <f>IF($B219=" ","",IF(ISERROR(1/VLOOKUP($B219,'Justerad allokering kvv'!$B$1:$AG$700,MATCH(X$1,'Justerad allokering kvv'!$B$1:$AF$1,0),FALSE)),VLOOKUP($B219,'Allokerad kvv'!$B$2:$AV$700,MATCH(X$1,'Allokerad kvv'!$B$1:$AV$1,0),FALSE),VLOOKUP($B219,'Justerad allokering kvv'!$B$1:$AG$700,MATCH(X$1,'Justerad allokering kvv'!$B$1:$AF$1,0),FALSE)))</f>
        <v>0</v>
      </c>
      <c r="Y219">
        <f>IF($B219=" ","",IF(ISERROR(1/VLOOKUP($B219,'Justerad allokering kvv'!$B$1:$AG$700,MATCH(Y$1,'Justerad allokering kvv'!$B$1:$AF$1,0),FALSE)),VLOOKUP($B219,'Allokerad kvv'!$B$2:$AV$700,MATCH(Y$1,'Allokerad kvv'!$B$1:$AV$1,0),FALSE),VLOOKUP($B219,'Justerad allokering kvv'!$B$1:$AG$700,MATCH(Y$1,'Justerad allokering kvv'!$B$1:$AF$1,0),FALSE)))</f>
        <v>0</v>
      </c>
      <c r="AB219">
        <f>IFERROR(VLOOKUP($B219,Kraftvärmeprod!$B$1:$AO$424,MATCH("Tillförd energi från rökgaskondensering (GWh)",Kraftvärmeprod!$B$1:$AG$1,0),FALSE)/1,0)</f>
        <v>0</v>
      </c>
      <c r="AE219" s="122">
        <f t="shared" si="12"/>
        <v>162.10638999999998</v>
      </c>
      <c r="AG219">
        <f t="shared" si="13"/>
        <v>158.45534999999998</v>
      </c>
      <c r="AH219">
        <f t="shared" si="14"/>
        <v>158.45534999999998</v>
      </c>
      <c r="AI219">
        <f>IF(AH219=0,"",AH219/VLOOKUP(B219,Kraftvärmeprod!$B$1:$BC$480,MATCH("Summa tillförd energi exklusive rökgaskondensering",Kraftvärmeprod!$B$1:$BC$1,0),FALSE))</f>
        <v>0.91276123271889398</v>
      </c>
      <c r="AK219">
        <f t="shared" si="15"/>
        <v>156.40769</v>
      </c>
    </row>
    <row r="220" spans="1:37" x14ac:dyDescent="0.25">
      <c r="A220" s="2" t="s">
        <v>359</v>
      </c>
      <c r="B220" s="2" t="s">
        <v>360</v>
      </c>
      <c r="C220">
        <f>IF($B220=" ","",IF(ISERROR(1/VLOOKUP($B220,'Justerad allokering kvv'!$B$1:$AG$700,MATCH(C$1,'Justerad allokering kvv'!$B$1:$AF$1,0),FALSE)),VLOOKUP($B220,'Allokerad kvv'!$B$2:$AV$700,MATCH(C$1,'Allokerad kvv'!$B$1:$AV$1,0),FALSE),VLOOKUP($B220,'Justerad allokering kvv'!$B$1:$AG$700,MATCH(C$1,'Justerad allokering kvv'!$B$1:$AF$1,0),FALSE)))</f>
        <v>0</v>
      </c>
      <c r="D220">
        <f>IF($B220=" ","",IF(ISERROR(1/VLOOKUP($B220,'Justerad allokering kvv'!$B$1:$AG$700,MATCH(D$1,'Justerad allokering kvv'!$B$1:$AF$1,0),FALSE)),VLOOKUP($B220,'Allokerad kvv'!$B$2:$AV$700,MATCH(D$1,'Allokerad kvv'!$B$1:$AV$1,0),FALSE),VLOOKUP($B220,'Justerad allokering kvv'!$B$1:$AG$700,MATCH(D$1,'Justerad allokering kvv'!$B$1:$AF$1,0),FALSE)))</f>
        <v>0</v>
      </c>
      <c r="E220">
        <f>IF($B220=" ","",IF(ISERROR(1/VLOOKUP($B220,'Justerad allokering kvv'!$B$1:$AG$700,MATCH(E$1,'Justerad allokering kvv'!$B$1:$AF$1,0),FALSE)),VLOOKUP($B220,'Allokerad kvv'!$B$2:$AV$700,MATCH(E$1,'Allokerad kvv'!$B$1:$AV$1,0),FALSE),VLOOKUP($B220,'Justerad allokering kvv'!$B$1:$AG$700,MATCH(E$1,'Justerad allokering kvv'!$B$1:$AF$1,0),FALSE)))</f>
        <v>0</v>
      </c>
      <c r="F220">
        <f>IF($B220=" ","",IF(ISERROR(1/VLOOKUP($B220,'Justerad allokering kvv'!$B$1:$AG$700,MATCH(F$1,'Justerad allokering kvv'!$B$1:$AF$1,0),FALSE)),VLOOKUP($B220,'Allokerad kvv'!$B$2:$AV$700,MATCH(F$1,'Allokerad kvv'!$B$1:$AV$1,0),FALSE),VLOOKUP($B220,'Justerad allokering kvv'!$B$1:$AG$700,MATCH(F$1,'Justerad allokering kvv'!$B$1:$AF$1,0),FALSE)))</f>
        <v>0</v>
      </c>
      <c r="G220">
        <f>IF($B220=" ","",IF(ISERROR(1/VLOOKUP($B220,'Justerad allokering kvv'!$B$1:$AG$700,MATCH(G$1,'Justerad allokering kvv'!$B$1:$AF$1,0),FALSE)),VLOOKUP($B220,'Allokerad kvv'!$B$2:$AV$700,MATCH(G$1,'Allokerad kvv'!$B$1:$AV$1,0),FALSE),VLOOKUP($B220,'Justerad allokering kvv'!$B$1:$AG$700,MATCH(G$1,'Justerad allokering kvv'!$B$1:$AF$1,0),FALSE)))</f>
        <v>0</v>
      </c>
      <c r="H220">
        <f>IF($B220=" ","",IF(ISERROR(1/VLOOKUP($B220,'Justerad allokering kvv'!$B$1:$AG$700,MATCH(H$1,'Justerad allokering kvv'!$B$1:$AF$1,0),FALSE)),VLOOKUP($B220,'Allokerad kvv'!$B$2:$AV$700,MATCH(H$1,'Allokerad kvv'!$B$1:$AV$1,0),FALSE),VLOOKUP($B220,'Justerad allokering kvv'!$B$1:$AG$700,MATCH(H$1,'Justerad allokering kvv'!$B$1:$AF$1,0),FALSE)))</f>
        <v>0</v>
      </c>
      <c r="I220">
        <f>IF($B220=" ","",IF(ISERROR(1/VLOOKUP($B220,'Justerad allokering kvv'!$B$1:$AG$700,MATCH(I$1,'Justerad allokering kvv'!$B$1:$AF$1,0),FALSE)),VLOOKUP($B220,'Allokerad kvv'!$B$2:$AV$700,MATCH(I$1,'Allokerad kvv'!$B$1:$AV$1,0),FALSE),VLOOKUP($B220,'Justerad allokering kvv'!$B$1:$AG$700,MATCH(I$1,'Justerad allokering kvv'!$B$1:$AF$1,0),FALSE)))</f>
        <v>0</v>
      </c>
      <c r="J220">
        <f>IF($B220=" ","",IF(ISERROR(1/VLOOKUP($B220,'Justerad allokering kvv'!$B$1:$AG$700,MATCH(J$1,'Justerad allokering kvv'!$B$1:$AF$1,0),FALSE)),VLOOKUP($B220,'Allokerad kvv'!$B$2:$AV$700,MATCH(J$1,'Allokerad kvv'!$B$1:$AV$1,0),FALSE),VLOOKUP($B220,'Justerad allokering kvv'!$B$1:$AG$700,MATCH(J$1,'Justerad allokering kvv'!$B$1:$AF$1,0),FALSE)))</f>
        <v>0</v>
      </c>
      <c r="K220">
        <f>IF($B220=" ","",IF(ISERROR(1/VLOOKUP($B220,'Justerad allokering kvv'!$B$1:$AG$700,MATCH(K$1,'Justerad allokering kvv'!$B$1:$AF$1,0),FALSE)),VLOOKUP($B220,'Allokerad kvv'!$B$2:$AV$700,MATCH(K$1,'Allokerad kvv'!$B$1:$AV$1,0),FALSE),VLOOKUP($B220,'Justerad allokering kvv'!$B$1:$AG$700,MATCH(K$1,'Justerad allokering kvv'!$B$1:$AF$1,0),FALSE)))</f>
        <v>0</v>
      </c>
      <c r="L220">
        <f>IF($B220=" ","",IF(ISERROR(1/VLOOKUP($B220,'Justerad allokering kvv'!$B$1:$AG$700,MATCH(L$1,'Justerad allokering kvv'!$B$1:$AF$1,0),FALSE)),VLOOKUP($B220,'Allokerad kvv'!$B$2:$AV$700,MATCH(L$1,'Allokerad kvv'!$B$1:$AV$1,0),FALSE),VLOOKUP($B220,'Justerad allokering kvv'!$B$1:$AG$700,MATCH(L$1,'Justerad allokering kvv'!$B$1:$AF$1,0),FALSE)))</f>
        <v>0</v>
      </c>
      <c r="M220">
        <f>IF($B220=" ","",IF(ISERROR(1/VLOOKUP($B220,'Justerad allokering kvv'!$B$1:$AG$700,MATCH(M$1,'Justerad allokering kvv'!$B$1:$AF$1,0),FALSE)),VLOOKUP($B220,'Allokerad kvv'!$B$2:$AV$700,MATCH(M$1,'Allokerad kvv'!$B$1:$AV$1,0),FALSE),VLOOKUP($B220,'Justerad allokering kvv'!$B$1:$AG$700,MATCH(M$1,'Justerad allokering kvv'!$B$1:$AF$1,0),FALSE)))</f>
        <v>0</v>
      </c>
      <c r="N220">
        <f>IF($B220=" ","",IF(ISERROR(1/VLOOKUP($B220,'Justerad allokering kvv'!$B$1:$AG$700,MATCH(N$1,'Justerad allokering kvv'!$B$1:$AF$1,0),FALSE)),VLOOKUP($B220,'Allokerad kvv'!$B$2:$AV$700,MATCH(N$1,'Allokerad kvv'!$B$1:$AV$1,0),FALSE),VLOOKUP($B220,'Justerad allokering kvv'!$B$1:$AG$700,MATCH(N$1,'Justerad allokering kvv'!$B$1:$AF$1,0),FALSE)))</f>
        <v>0</v>
      </c>
      <c r="O220">
        <f>IF($B220=" ","",IF(ISERROR(1/VLOOKUP($B220,'Justerad allokering kvv'!$B$1:$AG$700,MATCH(O$1,'Justerad allokering kvv'!$B$1:$AF$1,0),FALSE)),VLOOKUP($B220,'Allokerad kvv'!$B$2:$AV$700,MATCH(O$1,'Allokerad kvv'!$B$1:$AV$1,0),FALSE),VLOOKUP($B220,'Justerad allokering kvv'!$B$1:$AG$700,MATCH(O$1,'Justerad allokering kvv'!$B$1:$AF$1,0),FALSE)))</f>
        <v>0</v>
      </c>
      <c r="P220">
        <f>IF($B220=" ","",IF(ISERROR(1/VLOOKUP($B220,'Justerad allokering kvv'!$B$1:$AG$700,MATCH(P$1,'Justerad allokering kvv'!$B$1:$AF$1,0),FALSE)),VLOOKUP($B220,'Allokerad kvv'!$B$2:$AV$700,MATCH(P$1,'Allokerad kvv'!$B$1:$AV$1,0),FALSE),VLOOKUP($B220,'Justerad allokering kvv'!$B$1:$AG$700,MATCH(P$1,'Justerad allokering kvv'!$B$1:$AF$1,0),FALSE)))</f>
        <v>0</v>
      </c>
      <c r="Q220">
        <f>IF($B220=" ","",IF(ISERROR(1/VLOOKUP($B220,'Justerad allokering kvv'!$B$1:$AG$700,MATCH(Q$1,'Justerad allokering kvv'!$B$1:$AF$1,0),FALSE)),VLOOKUP($B220,'Allokerad kvv'!$B$2:$AV$700,MATCH(Q$1,'Allokerad kvv'!$B$1:$AV$1,0),FALSE),VLOOKUP($B220,'Justerad allokering kvv'!$B$1:$AG$700,MATCH(Q$1,'Justerad allokering kvv'!$B$1:$AF$1,0),FALSE)))</f>
        <v>0</v>
      </c>
      <c r="R220">
        <f>IF($B220=" ","",IF(ISERROR(1/VLOOKUP($B220,'Justerad allokering kvv'!$B$1:$AG$700,MATCH(R$1,'Justerad allokering kvv'!$B$1:$AF$1,0),FALSE)),VLOOKUP($B220,'Allokerad kvv'!$B$2:$AV$700,MATCH(R$1,'Allokerad kvv'!$B$1:$AV$1,0),FALSE),VLOOKUP($B220,'Justerad allokering kvv'!$B$1:$AG$700,MATCH(R$1,'Justerad allokering kvv'!$B$1:$AF$1,0),FALSE)))</f>
        <v>0</v>
      </c>
      <c r="S220">
        <f>IF($B220=" ","",IF(ISERROR(1/VLOOKUP($B220,'Justerad allokering kvv'!$B$1:$AG$700,MATCH(S$1,'Justerad allokering kvv'!$B$1:$AF$1,0),FALSE)),VLOOKUP($B220,'Allokerad kvv'!$B$2:$AV$700,MATCH(S$1,'Allokerad kvv'!$B$1:$AV$1,0),FALSE),VLOOKUP($B220,'Justerad allokering kvv'!$B$1:$AG$700,MATCH(S$1,'Justerad allokering kvv'!$B$1:$AF$1,0),FALSE)))</f>
        <v>0</v>
      </c>
      <c r="T220">
        <f>IF($B220=" ","",IF(ISERROR(1/VLOOKUP($B220,'Justerad allokering kvv'!$B$1:$AG$700,MATCH(T$1,'Justerad allokering kvv'!$B$1:$AF$1,0),FALSE)),VLOOKUP($B220,'Allokerad kvv'!$B$2:$AV$700,MATCH(T$1,'Allokerad kvv'!$B$1:$AV$1,0),FALSE),VLOOKUP($B220,'Justerad allokering kvv'!$B$1:$AG$700,MATCH(T$1,'Justerad allokering kvv'!$B$1:$AF$1,0),FALSE)))</f>
        <v>0</v>
      </c>
      <c r="U220">
        <f>IF($B220=" ","",IF(ISERROR(1/VLOOKUP($B220,'Justerad allokering kvv'!$B$1:$AG$700,MATCH(U$1,'Justerad allokering kvv'!$B$1:$AF$1,0),FALSE)),VLOOKUP($B220,'Allokerad kvv'!$B$2:$AV$700,MATCH(U$1,'Allokerad kvv'!$B$1:$AV$1,0),FALSE),VLOOKUP($B220,'Justerad allokering kvv'!$B$1:$AG$700,MATCH(U$1,'Justerad allokering kvv'!$B$1:$AF$1,0),FALSE)))</f>
        <v>0</v>
      </c>
      <c r="V220">
        <f>IF($B220=" ","",IF(ISERROR(1/VLOOKUP($B220,'Justerad allokering kvv'!$B$1:$AG$700,MATCH(V$1,'Justerad allokering kvv'!$B$1:$AF$1,0),FALSE)),VLOOKUP($B220,'Allokerad kvv'!$B$2:$AV$700,MATCH(V$1,'Allokerad kvv'!$B$1:$AV$1,0),FALSE),VLOOKUP($B220,'Justerad allokering kvv'!$B$1:$AG$700,MATCH(V$1,'Justerad allokering kvv'!$B$1:$AF$1,0),FALSE)))</f>
        <v>0</v>
      </c>
      <c r="W220">
        <f>IF($B220=" ","",IF(ISERROR(1/VLOOKUP($B220,'Justerad allokering kvv'!$B$1:$AG$700,MATCH(W$1,'Justerad allokering kvv'!$B$1:$AF$1,0),FALSE)),VLOOKUP($B220,'Allokerad kvv'!$B$2:$AV$700,MATCH(W$1,'Allokerad kvv'!$B$1:$AV$1,0),FALSE),VLOOKUP($B220,'Justerad allokering kvv'!$B$1:$AG$700,MATCH(W$1,'Justerad allokering kvv'!$B$1:$AF$1,0),FALSE)))</f>
        <v>0</v>
      </c>
      <c r="X220">
        <f>IF($B220=" ","",IF(ISERROR(1/VLOOKUP($B220,'Justerad allokering kvv'!$B$1:$AG$700,MATCH(X$1,'Justerad allokering kvv'!$B$1:$AF$1,0),FALSE)),VLOOKUP($B220,'Allokerad kvv'!$B$2:$AV$700,MATCH(X$1,'Allokerad kvv'!$B$1:$AV$1,0),FALSE),VLOOKUP($B220,'Justerad allokering kvv'!$B$1:$AG$700,MATCH(X$1,'Justerad allokering kvv'!$B$1:$AF$1,0),FALSE)))</f>
        <v>0</v>
      </c>
      <c r="Y220">
        <f>IF($B220=" ","",IF(ISERROR(1/VLOOKUP($B220,'Justerad allokering kvv'!$B$1:$AG$700,MATCH(Y$1,'Justerad allokering kvv'!$B$1:$AF$1,0),FALSE)),VLOOKUP($B220,'Allokerad kvv'!$B$2:$AV$700,MATCH(Y$1,'Allokerad kvv'!$B$1:$AV$1,0),FALSE),VLOOKUP($B220,'Justerad allokering kvv'!$B$1:$AG$700,MATCH(Y$1,'Justerad allokering kvv'!$B$1:$AF$1,0),FALSE)))</f>
        <v>0</v>
      </c>
      <c r="AB220">
        <f>IFERROR(VLOOKUP($B220,Kraftvärmeprod!$B$1:$AO$424,MATCH("Tillförd energi från rökgaskondensering (GWh)",Kraftvärmeprod!$B$1:$AG$1,0),FALSE)/1,0)</f>
        <v>0</v>
      </c>
      <c r="AE220" s="122">
        <f t="shared" si="12"/>
        <v>0</v>
      </c>
      <c r="AG220">
        <f t="shared" si="13"/>
        <v>0</v>
      </c>
      <c r="AH220">
        <f t="shared" si="14"/>
        <v>0</v>
      </c>
      <c r="AI220" t="str">
        <f>IF(AH220=0,"",AH220/VLOOKUP(B220,Kraftvärmeprod!$B$1:$BC$480,MATCH("Summa tillförd energi exklusive rökgaskondensering",Kraftvärmeprod!$B$1:$BC$1,0),FALSE))</f>
        <v/>
      </c>
      <c r="AK220">
        <f t="shared" si="15"/>
        <v>0</v>
      </c>
    </row>
    <row r="221" spans="1:37" x14ac:dyDescent="0.25">
      <c r="A221" s="2" t="s">
        <v>359</v>
      </c>
      <c r="B221" s="2" t="s">
        <v>361</v>
      </c>
      <c r="C221">
        <f>IF($B221=" ","",IF(ISERROR(1/VLOOKUP($B221,'Justerad allokering kvv'!$B$1:$AG$700,MATCH(C$1,'Justerad allokering kvv'!$B$1:$AF$1,0),FALSE)),VLOOKUP($B221,'Allokerad kvv'!$B$2:$AV$700,MATCH(C$1,'Allokerad kvv'!$B$1:$AV$1,0),FALSE),VLOOKUP($B221,'Justerad allokering kvv'!$B$1:$AG$700,MATCH(C$1,'Justerad allokering kvv'!$B$1:$AF$1,0),FALSE)))</f>
        <v>0</v>
      </c>
      <c r="D221">
        <f>IF($B221=" ","",IF(ISERROR(1/VLOOKUP($B221,'Justerad allokering kvv'!$B$1:$AG$700,MATCH(D$1,'Justerad allokering kvv'!$B$1:$AF$1,0),FALSE)),VLOOKUP($B221,'Allokerad kvv'!$B$2:$AV$700,MATCH(D$1,'Allokerad kvv'!$B$1:$AV$1,0),FALSE),VLOOKUP($B221,'Justerad allokering kvv'!$B$1:$AG$700,MATCH(D$1,'Justerad allokering kvv'!$B$1:$AF$1,0),FALSE)))</f>
        <v>0</v>
      </c>
      <c r="E221">
        <f>IF($B221=" ","",IF(ISERROR(1/VLOOKUP($B221,'Justerad allokering kvv'!$B$1:$AG$700,MATCH(E$1,'Justerad allokering kvv'!$B$1:$AF$1,0),FALSE)),VLOOKUP($B221,'Allokerad kvv'!$B$2:$AV$700,MATCH(E$1,'Allokerad kvv'!$B$1:$AV$1,0),FALSE),VLOOKUP($B221,'Justerad allokering kvv'!$B$1:$AG$700,MATCH(E$1,'Justerad allokering kvv'!$B$1:$AF$1,0),FALSE)))</f>
        <v>0</v>
      </c>
      <c r="F221">
        <f>IF($B221=" ","",IF(ISERROR(1/VLOOKUP($B221,'Justerad allokering kvv'!$B$1:$AG$700,MATCH(F$1,'Justerad allokering kvv'!$B$1:$AF$1,0),FALSE)),VLOOKUP($B221,'Allokerad kvv'!$B$2:$AV$700,MATCH(F$1,'Allokerad kvv'!$B$1:$AV$1,0),FALSE),VLOOKUP($B221,'Justerad allokering kvv'!$B$1:$AG$700,MATCH(F$1,'Justerad allokering kvv'!$B$1:$AF$1,0),FALSE)))</f>
        <v>0</v>
      </c>
      <c r="G221">
        <f>IF($B221=" ","",IF(ISERROR(1/VLOOKUP($B221,'Justerad allokering kvv'!$B$1:$AG$700,MATCH(G$1,'Justerad allokering kvv'!$B$1:$AF$1,0),FALSE)),VLOOKUP($B221,'Allokerad kvv'!$B$2:$AV$700,MATCH(G$1,'Allokerad kvv'!$B$1:$AV$1,0),FALSE),VLOOKUP($B221,'Justerad allokering kvv'!$B$1:$AG$700,MATCH(G$1,'Justerad allokering kvv'!$B$1:$AF$1,0),FALSE)))</f>
        <v>0</v>
      </c>
      <c r="H221">
        <f>IF($B221=" ","",IF(ISERROR(1/VLOOKUP($B221,'Justerad allokering kvv'!$B$1:$AG$700,MATCH(H$1,'Justerad allokering kvv'!$B$1:$AF$1,0),FALSE)),VLOOKUP($B221,'Allokerad kvv'!$B$2:$AV$700,MATCH(H$1,'Allokerad kvv'!$B$1:$AV$1,0),FALSE),VLOOKUP($B221,'Justerad allokering kvv'!$B$1:$AG$700,MATCH(H$1,'Justerad allokering kvv'!$B$1:$AF$1,0),FALSE)))</f>
        <v>0</v>
      </c>
      <c r="I221">
        <f>IF($B221=" ","",IF(ISERROR(1/VLOOKUP($B221,'Justerad allokering kvv'!$B$1:$AG$700,MATCH(I$1,'Justerad allokering kvv'!$B$1:$AF$1,0),FALSE)),VLOOKUP($B221,'Allokerad kvv'!$B$2:$AV$700,MATCH(I$1,'Allokerad kvv'!$B$1:$AV$1,0),FALSE),VLOOKUP($B221,'Justerad allokering kvv'!$B$1:$AG$700,MATCH(I$1,'Justerad allokering kvv'!$B$1:$AF$1,0),FALSE)))</f>
        <v>0</v>
      </c>
      <c r="J221">
        <f>IF($B221=" ","",IF(ISERROR(1/VLOOKUP($B221,'Justerad allokering kvv'!$B$1:$AG$700,MATCH(J$1,'Justerad allokering kvv'!$B$1:$AF$1,0),FALSE)),VLOOKUP($B221,'Allokerad kvv'!$B$2:$AV$700,MATCH(J$1,'Allokerad kvv'!$B$1:$AV$1,0),FALSE),VLOOKUP($B221,'Justerad allokering kvv'!$B$1:$AG$700,MATCH(J$1,'Justerad allokering kvv'!$B$1:$AF$1,0),FALSE)))</f>
        <v>0</v>
      </c>
      <c r="K221">
        <f>IF($B221=" ","",IF(ISERROR(1/VLOOKUP($B221,'Justerad allokering kvv'!$B$1:$AG$700,MATCH(K$1,'Justerad allokering kvv'!$B$1:$AF$1,0),FALSE)),VLOOKUP($B221,'Allokerad kvv'!$B$2:$AV$700,MATCH(K$1,'Allokerad kvv'!$B$1:$AV$1,0),FALSE),VLOOKUP($B221,'Justerad allokering kvv'!$B$1:$AG$700,MATCH(K$1,'Justerad allokering kvv'!$B$1:$AF$1,0),FALSE)))</f>
        <v>0</v>
      </c>
      <c r="L221">
        <f>IF($B221=" ","",IF(ISERROR(1/VLOOKUP($B221,'Justerad allokering kvv'!$B$1:$AG$700,MATCH(L$1,'Justerad allokering kvv'!$B$1:$AF$1,0),FALSE)),VLOOKUP($B221,'Allokerad kvv'!$B$2:$AV$700,MATCH(L$1,'Allokerad kvv'!$B$1:$AV$1,0),FALSE),VLOOKUP($B221,'Justerad allokering kvv'!$B$1:$AG$700,MATCH(L$1,'Justerad allokering kvv'!$B$1:$AF$1,0),FALSE)))</f>
        <v>0</v>
      </c>
      <c r="M221">
        <f>IF($B221=" ","",IF(ISERROR(1/VLOOKUP($B221,'Justerad allokering kvv'!$B$1:$AG$700,MATCH(M$1,'Justerad allokering kvv'!$B$1:$AF$1,0),FALSE)),VLOOKUP($B221,'Allokerad kvv'!$B$2:$AV$700,MATCH(M$1,'Allokerad kvv'!$B$1:$AV$1,0),FALSE),VLOOKUP($B221,'Justerad allokering kvv'!$B$1:$AG$700,MATCH(M$1,'Justerad allokering kvv'!$B$1:$AF$1,0),FALSE)))</f>
        <v>0</v>
      </c>
      <c r="N221">
        <f>IF($B221=" ","",IF(ISERROR(1/VLOOKUP($B221,'Justerad allokering kvv'!$B$1:$AG$700,MATCH(N$1,'Justerad allokering kvv'!$B$1:$AF$1,0),FALSE)),VLOOKUP($B221,'Allokerad kvv'!$B$2:$AV$700,MATCH(N$1,'Allokerad kvv'!$B$1:$AV$1,0),FALSE),VLOOKUP($B221,'Justerad allokering kvv'!$B$1:$AG$700,MATCH(N$1,'Justerad allokering kvv'!$B$1:$AF$1,0),FALSE)))</f>
        <v>0</v>
      </c>
      <c r="O221">
        <f>IF($B221=" ","",IF(ISERROR(1/VLOOKUP($B221,'Justerad allokering kvv'!$B$1:$AG$700,MATCH(O$1,'Justerad allokering kvv'!$B$1:$AF$1,0),FALSE)),VLOOKUP($B221,'Allokerad kvv'!$B$2:$AV$700,MATCH(O$1,'Allokerad kvv'!$B$1:$AV$1,0),FALSE),VLOOKUP($B221,'Justerad allokering kvv'!$B$1:$AG$700,MATCH(O$1,'Justerad allokering kvv'!$B$1:$AF$1,0),FALSE)))</f>
        <v>0</v>
      </c>
      <c r="P221">
        <f>IF($B221=" ","",IF(ISERROR(1/VLOOKUP($B221,'Justerad allokering kvv'!$B$1:$AG$700,MATCH(P$1,'Justerad allokering kvv'!$B$1:$AF$1,0),FALSE)),VLOOKUP($B221,'Allokerad kvv'!$B$2:$AV$700,MATCH(P$1,'Allokerad kvv'!$B$1:$AV$1,0),FALSE),VLOOKUP($B221,'Justerad allokering kvv'!$B$1:$AG$700,MATCH(P$1,'Justerad allokering kvv'!$B$1:$AF$1,0),FALSE)))</f>
        <v>0</v>
      </c>
      <c r="Q221">
        <f>IF($B221=" ","",IF(ISERROR(1/VLOOKUP($B221,'Justerad allokering kvv'!$B$1:$AG$700,MATCH(Q$1,'Justerad allokering kvv'!$B$1:$AF$1,0),FALSE)),VLOOKUP($B221,'Allokerad kvv'!$B$2:$AV$700,MATCH(Q$1,'Allokerad kvv'!$B$1:$AV$1,0),FALSE),VLOOKUP($B221,'Justerad allokering kvv'!$B$1:$AG$700,MATCH(Q$1,'Justerad allokering kvv'!$B$1:$AF$1,0),FALSE)))</f>
        <v>0</v>
      </c>
      <c r="R221">
        <f>IF($B221=" ","",IF(ISERROR(1/VLOOKUP($B221,'Justerad allokering kvv'!$B$1:$AG$700,MATCH(R$1,'Justerad allokering kvv'!$B$1:$AF$1,0),FALSE)),VLOOKUP($B221,'Allokerad kvv'!$B$2:$AV$700,MATCH(R$1,'Allokerad kvv'!$B$1:$AV$1,0),FALSE),VLOOKUP($B221,'Justerad allokering kvv'!$B$1:$AG$700,MATCH(R$1,'Justerad allokering kvv'!$B$1:$AF$1,0),FALSE)))</f>
        <v>0</v>
      </c>
      <c r="S221">
        <f>IF($B221=" ","",IF(ISERROR(1/VLOOKUP($B221,'Justerad allokering kvv'!$B$1:$AG$700,MATCH(S$1,'Justerad allokering kvv'!$B$1:$AF$1,0),FALSE)),VLOOKUP($B221,'Allokerad kvv'!$B$2:$AV$700,MATCH(S$1,'Allokerad kvv'!$B$1:$AV$1,0),FALSE),VLOOKUP($B221,'Justerad allokering kvv'!$B$1:$AG$700,MATCH(S$1,'Justerad allokering kvv'!$B$1:$AF$1,0),FALSE)))</f>
        <v>0</v>
      </c>
      <c r="T221">
        <f>IF($B221=" ","",IF(ISERROR(1/VLOOKUP($B221,'Justerad allokering kvv'!$B$1:$AG$700,MATCH(T$1,'Justerad allokering kvv'!$B$1:$AF$1,0),FALSE)),VLOOKUP($B221,'Allokerad kvv'!$B$2:$AV$700,MATCH(T$1,'Allokerad kvv'!$B$1:$AV$1,0),FALSE),VLOOKUP($B221,'Justerad allokering kvv'!$B$1:$AG$700,MATCH(T$1,'Justerad allokering kvv'!$B$1:$AF$1,0),FALSE)))</f>
        <v>0</v>
      </c>
      <c r="U221">
        <f>IF($B221=" ","",IF(ISERROR(1/VLOOKUP($B221,'Justerad allokering kvv'!$B$1:$AG$700,MATCH(U$1,'Justerad allokering kvv'!$B$1:$AF$1,0),FALSE)),VLOOKUP($B221,'Allokerad kvv'!$B$2:$AV$700,MATCH(U$1,'Allokerad kvv'!$B$1:$AV$1,0),FALSE),VLOOKUP($B221,'Justerad allokering kvv'!$B$1:$AG$700,MATCH(U$1,'Justerad allokering kvv'!$B$1:$AF$1,0),FALSE)))</f>
        <v>0</v>
      </c>
      <c r="V221">
        <f>IF($B221=" ","",IF(ISERROR(1/VLOOKUP($B221,'Justerad allokering kvv'!$B$1:$AG$700,MATCH(V$1,'Justerad allokering kvv'!$B$1:$AF$1,0),FALSE)),VLOOKUP($B221,'Allokerad kvv'!$B$2:$AV$700,MATCH(V$1,'Allokerad kvv'!$B$1:$AV$1,0),FALSE),VLOOKUP($B221,'Justerad allokering kvv'!$B$1:$AG$700,MATCH(V$1,'Justerad allokering kvv'!$B$1:$AF$1,0),FALSE)))</f>
        <v>0</v>
      </c>
      <c r="W221">
        <f>IF($B221=" ","",IF(ISERROR(1/VLOOKUP($B221,'Justerad allokering kvv'!$B$1:$AG$700,MATCH(W$1,'Justerad allokering kvv'!$B$1:$AF$1,0),FALSE)),VLOOKUP($B221,'Allokerad kvv'!$B$2:$AV$700,MATCH(W$1,'Allokerad kvv'!$B$1:$AV$1,0),FALSE),VLOOKUP($B221,'Justerad allokering kvv'!$B$1:$AG$700,MATCH(W$1,'Justerad allokering kvv'!$B$1:$AF$1,0),FALSE)))</f>
        <v>0</v>
      </c>
      <c r="X221">
        <f>IF($B221=" ","",IF(ISERROR(1/VLOOKUP($B221,'Justerad allokering kvv'!$B$1:$AG$700,MATCH(X$1,'Justerad allokering kvv'!$B$1:$AF$1,0),FALSE)),VLOOKUP($B221,'Allokerad kvv'!$B$2:$AV$700,MATCH(X$1,'Allokerad kvv'!$B$1:$AV$1,0),FALSE),VLOOKUP($B221,'Justerad allokering kvv'!$B$1:$AG$700,MATCH(X$1,'Justerad allokering kvv'!$B$1:$AF$1,0),FALSE)))</f>
        <v>0</v>
      </c>
      <c r="Y221">
        <f>IF($B221=" ","",IF(ISERROR(1/VLOOKUP($B221,'Justerad allokering kvv'!$B$1:$AG$700,MATCH(Y$1,'Justerad allokering kvv'!$B$1:$AF$1,0),FALSE)),VLOOKUP($B221,'Allokerad kvv'!$B$2:$AV$700,MATCH(Y$1,'Allokerad kvv'!$B$1:$AV$1,0),FALSE),VLOOKUP($B221,'Justerad allokering kvv'!$B$1:$AG$700,MATCH(Y$1,'Justerad allokering kvv'!$B$1:$AF$1,0),FALSE)))</f>
        <v>0</v>
      </c>
      <c r="AB221">
        <f>IFERROR(VLOOKUP($B221,Kraftvärmeprod!$B$1:$AO$424,MATCH("Tillförd energi från rökgaskondensering (GWh)",Kraftvärmeprod!$B$1:$AG$1,0),FALSE)/1,0)</f>
        <v>0</v>
      </c>
      <c r="AE221" s="122">
        <f t="shared" si="12"/>
        <v>0</v>
      </c>
      <c r="AG221">
        <f t="shared" si="13"/>
        <v>0</v>
      </c>
      <c r="AH221">
        <f t="shared" si="14"/>
        <v>0</v>
      </c>
      <c r="AI221" t="str">
        <f>IF(AH221=0,"",AH221/VLOOKUP(B221,Kraftvärmeprod!$B$1:$BC$480,MATCH("Summa tillförd energi exklusive rökgaskondensering",Kraftvärmeprod!$B$1:$BC$1,0),FALSE))</f>
        <v/>
      </c>
      <c r="AK221">
        <f t="shared" si="15"/>
        <v>0</v>
      </c>
    </row>
    <row r="222" spans="1:37" x14ac:dyDescent="0.25">
      <c r="A222" s="2" t="s">
        <v>359</v>
      </c>
      <c r="B222" s="2" t="s">
        <v>362</v>
      </c>
      <c r="C222">
        <f>IF($B222=" ","",IF(ISERROR(1/VLOOKUP($B222,'Justerad allokering kvv'!$B$1:$AG$700,MATCH(C$1,'Justerad allokering kvv'!$B$1:$AF$1,0),FALSE)),VLOOKUP($B222,'Allokerad kvv'!$B$2:$AV$700,MATCH(C$1,'Allokerad kvv'!$B$1:$AV$1,0),FALSE),VLOOKUP($B222,'Justerad allokering kvv'!$B$1:$AG$700,MATCH(C$1,'Justerad allokering kvv'!$B$1:$AF$1,0),FALSE)))</f>
        <v>0</v>
      </c>
      <c r="D222">
        <f>IF($B222=" ","",IF(ISERROR(1/VLOOKUP($B222,'Justerad allokering kvv'!$B$1:$AG$700,MATCH(D$1,'Justerad allokering kvv'!$B$1:$AF$1,0),FALSE)),VLOOKUP($B222,'Allokerad kvv'!$B$2:$AV$700,MATCH(D$1,'Allokerad kvv'!$B$1:$AV$1,0),FALSE),VLOOKUP($B222,'Justerad allokering kvv'!$B$1:$AG$700,MATCH(D$1,'Justerad allokering kvv'!$B$1:$AF$1,0),FALSE)))</f>
        <v>0</v>
      </c>
      <c r="E222">
        <f>IF($B222=" ","",IF(ISERROR(1/VLOOKUP($B222,'Justerad allokering kvv'!$B$1:$AG$700,MATCH(E$1,'Justerad allokering kvv'!$B$1:$AF$1,0),FALSE)),VLOOKUP($B222,'Allokerad kvv'!$B$2:$AV$700,MATCH(E$1,'Allokerad kvv'!$B$1:$AV$1,0),FALSE),VLOOKUP($B222,'Justerad allokering kvv'!$B$1:$AG$700,MATCH(E$1,'Justerad allokering kvv'!$B$1:$AF$1,0),FALSE)))</f>
        <v>0</v>
      </c>
      <c r="F222">
        <f>IF($B222=" ","",IF(ISERROR(1/VLOOKUP($B222,'Justerad allokering kvv'!$B$1:$AG$700,MATCH(F$1,'Justerad allokering kvv'!$B$1:$AF$1,0),FALSE)),VLOOKUP($B222,'Allokerad kvv'!$B$2:$AV$700,MATCH(F$1,'Allokerad kvv'!$B$1:$AV$1,0),FALSE),VLOOKUP($B222,'Justerad allokering kvv'!$B$1:$AG$700,MATCH(F$1,'Justerad allokering kvv'!$B$1:$AF$1,0),FALSE)))</f>
        <v>0</v>
      </c>
      <c r="G222">
        <f>IF($B222=" ","",IF(ISERROR(1/VLOOKUP($B222,'Justerad allokering kvv'!$B$1:$AG$700,MATCH(G$1,'Justerad allokering kvv'!$B$1:$AF$1,0),FALSE)),VLOOKUP($B222,'Allokerad kvv'!$B$2:$AV$700,MATCH(G$1,'Allokerad kvv'!$B$1:$AV$1,0),FALSE),VLOOKUP($B222,'Justerad allokering kvv'!$B$1:$AG$700,MATCH(G$1,'Justerad allokering kvv'!$B$1:$AF$1,0),FALSE)))</f>
        <v>0</v>
      </c>
      <c r="H222">
        <f>IF($B222=" ","",IF(ISERROR(1/VLOOKUP($B222,'Justerad allokering kvv'!$B$1:$AG$700,MATCH(H$1,'Justerad allokering kvv'!$B$1:$AF$1,0),FALSE)),VLOOKUP($B222,'Allokerad kvv'!$B$2:$AV$700,MATCH(H$1,'Allokerad kvv'!$B$1:$AV$1,0),FALSE),VLOOKUP($B222,'Justerad allokering kvv'!$B$1:$AG$700,MATCH(H$1,'Justerad allokering kvv'!$B$1:$AF$1,0),FALSE)))</f>
        <v>0</v>
      </c>
      <c r="I222">
        <f>IF($B222=" ","",IF(ISERROR(1/VLOOKUP($B222,'Justerad allokering kvv'!$B$1:$AG$700,MATCH(I$1,'Justerad allokering kvv'!$B$1:$AF$1,0),FALSE)),VLOOKUP($B222,'Allokerad kvv'!$B$2:$AV$700,MATCH(I$1,'Allokerad kvv'!$B$1:$AV$1,0),FALSE),VLOOKUP($B222,'Justerad allokering kvv'!$B$1:$AG$700,MATCH(I$1,'Justerad allokering kvv'!$B$1:$AF$1,0),FALSE)))</f>
        <v>0</v>
      </c>
      <c r="J222">
        <f>IF($B222=" ","",IF(ISERROR(1/VLOOKUP($B222,'Justerad allokering kvv'!$B$1:$AG$700,MATCH(J$1,'Justerad allokering kvv'!$B$1:$AF$1,0),FALSE)),VLOOKUP($B222,'Allokerad kvv'!$B$2:$AV$700,MATCH(J$1,'Allokerad kvv'!$B$1:$AV$1,0),FALSE),VLOOKUP($B222,'Justerad allokering kvv'!$B$1:$AG$700,MATCH(J$1,'Justerad allokering kvv'!$B$1:$AF$1,0),FALSE)))</f>
        <v>79.529899999999998</v>
      </c>
      <c r="K222">
        <f>IF($B222=" ","",IF(ISERROR(1/VLOOKUP($B222,'Justerad allokering kvv'!$B$1:$AG$700,MATCH(K$1,'Justerad allokering kvv'!$B$1:$AF$1,0),FALSE)),VLOOKUP($B222,'Allokerad kvv'!$B$2:$AV$700,MATCH(K$1,'Allokerad kvv'!$B$1:$AV$1,0),FALSE),VLOOKUP($B222,'Justerad allokering kvv'!$B$1:$AG$700,MATCH(K$1,'Justerad allokering kvv'!$B$1:$AF$1,0),FALSE)))</f>
        <v>0</v>
      </c>
      <c r="L222">
        <f>IF($B222=" ","",IF(ISERROR(1/VLOOKUP($B222,'Justerad allokering kvv'!$B$1:$AG$700,MATCH(L$1,'Justerad allokering kvv'!$B$1:$AF$1,0),FALSE)),VLOOKUP($B222,'Allokerad kvv'!$B$2:$AV$700,MATCH(L$1,'Allokerad kvv'!$B$1:$AV$1,0),FALSE),VLOOKUP($B222,'Justerad allokering kvv'!$B$1:$AG$700,MATCH(L$1,'Justerad allokering kvv'!$B$1:$AF$1,0),FALSE)))</f>
        <v>0</v>
      </c>
      <c r="M222">
        <f>IF($B222=" ","",IF(ISERROR(1/VLOOKUP($B222,'Justerad allokering kvv'!$B$1:$AG$700,MATCH(M$1,'Justerad allokering kvv'!$B$1:$AF$1,0),FALSE)),VLOOKUP($B222,'Allokerad kvv'!$B$2:$AV$700,MATCH(M$1,'Allokerad kvv'!$B$1:$AV$1,0),FALSE),VLOOKUP($B222,'Justerad allokering kvv'!$B$1:$AG$700,MATCH(M$1,'Justerad allokering kvv'!$B$1:$AF$1,0),FALSE)))</f>
        <v>0</v>
      </c>
      <c r="N222">
        <f>IF($B222=" ","",IF(ISERROR(1/VLOOKUP($B222,'Justerad allokering kvv'!$B$1:$AG$700,MATCH(N$1,'Justerad allokering kvv'!$B$1:$AF$1,0),FALSE)),VLOOKUP($B222,'Allokerad kvv'!$B$2:$AV$700,MATCH(N$1,'Allokerad kvv'!$B$1:$AV$1,0),FALSE),VLOOKUP($B222,'Justerad allokering kvv'!$B$1:$AG$700,MATCH(N$1,'Justerad allokering kvv'!$B$1:$AF$1,0),FALSE)))</f>
        <v>0</v>
      </c>
      <c r="O222">
        <f>IF($B222=" ","",IF(ISERROR(1/VLOOKUP($B222,'Justerad allokering kvv'!$B$1:$AG$700,MATCH(O$1,'Justerad allokering kvv'!$B$1:$AF$1,0),FALSE)),VLOOKUP($B222,'Allokerad kvv'!$B$2:$AV$700,MATCH(O$1,'Allokerad kvv'!$B$1:$AV$1,0),FALSE),VLOOKUP($B222,'Justerad allokering kvv'!$B$1:$AG$700,MATCH(O$1,'Justerad allokering kvv'!$B$1:$AF$1,0),FALSE)))</f>
        <v>0</v>
      </c>
      <c r="P222">
        <f>IF($B222=" ","",IF(ISERROR(1/VLOOKUP($B222,'Justerad allokering kvv'!$B$1:$AG$700,MATCH(P$1,'Justerad allokering kvv'!$B$1:$AF$1,0),FALSE)),VLOOKUP($B222,'Allokerad kvv'!$B$2:$AV$700,MATCH(P$1,'Allokerad kvv'!$B$1:$AV$1,0),FALSE),VLOOKUP($B222,'Justerad allokering kvv'!$B$1:$AG$700,MATCH(P$1,'Justerad allokering kvv'!$B$1:$AF$1,0),FALSE)))</f>
        <v>0</v>
      </c>
      <c r="Q222">
        <f>IF($B222=" ","",IF(ISERROR(1/VLOOKUP($B222,'Justerad allokering kvv'!$B$1:$AG$700,MATCH(Q$1,'Justerad allokering kvv'!$B$1:$AF$1,0),FALSE)),VLOOKUP($B222,'Allokerad kvv'!$B$2:$AV$700,MATCH(Q$1,'Allokerad kvv'!$B$1:$AV$1,0),FALSE),VLOOKUP($B222,'Justerad allokering kvv'!$B$1:$AG$700,MATCH(Q$1,'Justerad allokering kvv'!$B$1:$AF$1,0),FALSE)))</f>
        <v>0</v>
      </c>
      <c r="R222">
        <f>IF($B222=" ","",IF(ISERROR(1/VLOOKUP($B222,'Justerad allokering kvv'!$B$1:$AG$700,MATCH(R$1,'Justerad allokering kvv'!$B$1:$AF$1,0),FALSE)),VLOOKUP($B222,'Allokerad kvv'!$B$2:$AV$700,MATCH(R$1,'Allokerad kvv'!$B$1:$AV$1,0),FALSE),VLOOKUP($B222,'Justerad allokering kvv'!$B$1:$AG$700,MATCH(R$1,'Justerad allokering kvv'!$B$1:$AF$1,0),FALSE)))</f>
        <v>3.1790799999999999</v>
      </c>
      <c r="S222">
        <f>IF($B222=" ","",IF(ISERROR(1/VLOOKUP($B222,'Justerad allokering kvv'!$B$1:$AG$700,MATCH(S$1,'Justerad allokering kvv'!$B$1:$AF$1,0),FALSE)),VLOOKUP($B222,'Allokerad kvv'!$B$2:$AV$700,MATCH(S$1,'Allokerad kvv'!$B$1:$AV$1,0),FALSE),VLOOKUP($B222,'Justerad allokering kvv'!$B$1:$AG$700,MATCH(S$1,'Justerad allokering kvv'!$B$1:$AF$1,0),FALSE)))</f>
        <v>0</v>
      </c>
      <c r="T222">
        <f>IF($B222=" ","",IF(ISERROR(1/VLOOKUP($B222,'Justerad allokering kvv'!$B$1:$AG$700,MATCH(T$1,'Justerad allokering kvv'!$B$1:$AF$1,0),FALSE)),VLOOKUP($B222,'Allokerad kvv'!$B$2:$AV$700,MATCH(T$1,'Allokerad kvv'!$B$1:$AV$1,0),FALSE),VLOOKUP($B222,'Justerad allokering kvv'!$B$1:$AG$700,MATCH(T$1,'Justerad allokering kvv'!$B$1:$AF$1,0),FALSE)))</f>
        <v>0</v>
      </c>
      <c r="U222">
        <f>IF($B222=" ","",IF(ISERROR(1/VLOOKUP($B222,'Justerad allokering kvv'!$B$1:$AG$700,MATCH(U$1,'Justerad allokering kvv'!$B$1:$AF$1,0),FALSE)),VLOOKUP($B222,'Allokerad kvv'!$B$2:$AV$700,MATCH(U$1,'Allokerad kvv'!$B$1:$AV$1,0),FALSE),VLOOKUP($B222,'Justerad allokering kvv'!$B$1:$AG$700,MATCH(U$1,'Justerad allokering kvv'!$B$1:$AF$1,0),FALSE)))</f>
        <v>0</v>
      </c>
      <c r="V222">
        <f>IF($B222=" ","",IF(ISERROR(1/VLOOKUP($B222,'Justerad allokering kvv'!$B$1:$AG$700,MATCH(V$1,'Justerad allokering kvv'!$B$1:$AF$1,0),FALSE)),VLOOKUP($B222,'Allokerad kvv'!$B$2:$AV$700,MATCH(V$1,'Allokerad kvv'!$B$1:$AV$1,0),FALSE),VLOOKUP($B222,'Justerad allokering kvv'!$B$1:$AG$700,MATCH(V$1,'Justerad allokering kvv'!$B$1:$AF$1,0),FALSE)))</f>
        <v>0</v>
      </c>
      <c r="W222">
        <f>IF($B222=" ","",IF(ISERROR(1/VLOOKUP($B222,'Justerad allokering kvv'!$B$1:$AG$700,MATCH(W$1,'Justerad allokering kvv'!$B$1:$AF$1,0),FALSE)),VLOOKUP($B222,'Allokerad kvv'!$B$2:$AV$700,MATCH(W$1,'Allokerad kvv'!$B$1:$AV$1,0),FALSE),VLOOKUP($B222,'Justerad allokering kvv'!$B$1:$AG$700,MATCH(W$1,'Justerad allokering kvv'!$B$1:$AF$1,0),FALSE)))</f>
        <v>0</v>
      </c>
      <c r="X222">
        <f>IF($B222=" ","",IF(ISERROR(1/VLOOKUP($B222,'Justerad allokering kvv'!$B$1:$AG$700,MATCH(X$1,'Justerad allokering kvv'!$B$1:$AF$1,0),FALSE)),VLOOKUP($B222,'Allokerad kvv'!$B$2:$AV$700,MATCH(X$1,'Allokerad kvv'!$B$1:$AV$1,0),FALSE),VLOOKUP($B222,'Justerad allokering kvv'!$B$1:$AG$700,MATCH(X$1,'Justerad allokering kvv'!$B$1:$AF$1,0),FALSE)))</f>
        <v>0</v>
      </c>
      <c r="Y222">
        <f>IF($B222=" ","",IF(ISERROR(1/VLOOKUP($B222,'Justerad allokering kvv'!$B$1:$AG$700,MATCH(Y$1,'Justerad allokering kvv'!$B$1:$AF$1,0),FALSE)),VLOOKUP($B222,'Allokerad kvv'!$B$2:$AV$700,MATCH(Y$1,'Allokerad kvv'!$B$1:$AV$1,0),FALSE),VLOOKUP($B222,'Justerad allokering kvv'!$B$1:$AG$700,MATCH(Y$1,'Justerad allokering kvv'!$B$1:$AF$1,0),FALSE)))</f>
        <v>0</v>
      </c>
      <c r="AB222">
        <f>IFERROR(VLOOKUP($B222,Kraftvärmeprod!$B$1:$AO$424,MATCH("Tillförd energi från rökgaskondensering (GWh)",Kraftvärmeprod!$B$1:$AG$1,0),FALSE)/1,0)</f>
        <v>25.7</v>
      </c>
      <c r="AE222" s="122">
        <f t="shared" si="12"/>
        <v>108.40898</v>
      </c>
      <c r="AG222">
        <f t="shared" si="13"/>
        <v>105.2299</v>
      </c>
      <c r="AH222">
        <f t="shared" si="14"/>
        <v>79.529899999999998</v>
      </c>
      <c r="AI222">
        <f>IF(AH222=0,"",AH222/VLOOKUP(B222,Kraftvärmeprod!$B$1:$BC$480,MATCH("Summa tillförd energi exklusive rökgaskondensering",Kraftvärmeprod!$B$1:$BC$1,0),FALSE))</f>
        <v>0.52984610259826781</v>
      </c>
      <c r="AK222">
        <f t="shared" si="15"/>
        <v>79.529899999999998</v>
      </c>
    </row>
    <row r="223" spans="1:37" x14ac:dyDescent="0.25">
      <c r="A223" s="2" t="s">
        <v>363</v>
      </c>
      <c r="B223" s="2" t="s">
        <v>364</v>
      </c>
      <c r="C223">
        <f>IF($B223=" ","",IF(ISERROR(1/VLOOKUP($B223,'Justerad allokering kvv'!$B$1:$AG$700,MATCH(C$1,'Justerad allokering kvv'!$B$1:$AF$1,0),FALSE)),VLOOKUP($B223,'Allokerad kvv'!$B$2:$AV$700,MATCH(C$1,'Allokerad kvv'!$B$1:$AV$1,0),FALSE),VLOOKUP($B223,'Justerad allokering kvv'!$B$1:$AG$700,MATCH(C$1,'Justerad allokering kvv'!$B$1:$AF$1,0),FALSE)))</f>
        <v>0</v>
      </c>
      <c r="D223">
        <f>IF($B223=" ","",IF(ISERROR(1/VLOOKUP($B223,'Justerad allokering kvv'!$B$1:$AG$700,MATCH(D$1,'Justerad allokering kvv'!$B$1:$AF$1,0),FALSE)),VLOOKUP($B223,'Allokerad kvv'!$B$2:$AV$700,MATCH(D$1,'Allokerad kvv'!$B$1:$AV$1,0),FALSE),VLOOKUP($B223,'Justerad allokering kvv'!$B$1:$AG$700,MATCH(D$1,'Justerad allokering kvv'!$B$1:$AF$1,0),FALSE)))</f>
        <v>0</v>
      </c>
      <c r="E223">
        <f>IF($B223=" ","",IF(ISERROR(1/VLOOKUP($B223,'Justerad allokering kvv'!$B$1:$AG$700,MATCH(E$1,'Justerad allokering kvv'!$B$1:$AF$1,0),FALSE)),VLOOKUP($B223,'Allokerad kvv'!$B$2:$AV$700,MATCH(E$1,'Allokerad kvv'!$B$1:$AV$1,0),FALSE),VLOOKUP($B223,'Justerad allokering kvv'!$B$1:$AG$700,MATCH(E$1,'Justerad allokering kvv'!$B$1:$AF$1,0),FALSE)))</f>
        <v>0</v>
      </c>
      <c r="F223">
        <f>IF($B223=" ","",IF(ISERROR(1/VLOOKUP($B223,'Justerad allokering kvv'!$B$1:$AG$700,MATCH(F$1,'Justerad allokering kvv'!$B$1:$AF$1,0),FALSE)),VLOOKUP($B223,'Allokerad kvv'!$B$2:$AV$700,MATCH(F$1,'Allokerad kvv'!$B$1:$AV$1,0),FALSE),VLOOKUP($B223,'Justerad allokering kvv'!$B$1:$AG$700,MATCH(F$1,'Justerad allokering kvv'!$B$1:$AF$1,0),FALSE)))</f>
        <v>0</v>
      </c>
      <c r="G223">
        <f>IF($B223=" ","",IF(ISERROR(1/VLOOKUP($B223,'Justerad allokering kvv'!$B$1:$AG$700,MATCH(G$1,'Justerad allokering kvv'!$B$1:$AF$1,0),FALSE)),VLOOKUP($B223,'Allokerad kvv'!$B$2:$AV$700,MATCH(G$1,'Allokerad kvv'!$B$1:$AV$1,0),FALSE),VLOOKUP($B223,'Justerad allokering kvv'!$B$1:$AG$700,MATCH(G$1,'Justerad allokering kvv'!$B$1:$AF$1,0),FALSE)))</f>
        <v>0</v>
      </c>
      <c r="H223">
        <f>IF($B223=" ","",IF(ISERROR(1/VLOOKUP($B223,'Justerad allokering kvv'!$B$1:$AG$700,MATCH(H$1,'Justerad allokering kvv'!$B$1:$AF$1,0),FALSE)),VLOOKUP($B223,'Allokerad kvv'!$B$2:$AV$700,MATCH(H$1,'Allokerad kvv'!$B$1:$AV$1,0),FALSE),VLOOKUP($B223,'Justerad allokering kvv'!$B$1:$AG$700,MATCH(H$1,'Justerad allokering kvv'!$B$1:$AF$1,0),FALSE)))</f>
        <v>0</v>
      </c>
      <c r="I223">
        <f>IF($B223=" ","",IF(ISERROR(1/VLOOKUP($B223,'Justerad allokering kvv'!$B$1:$AG$700,MATCH(I$1,'Justerad allokering kvv'!$B$1:$AF$1,0),FALSE)),VLOOKUP($B223,'Allokerad kvv'!$B$2:$AV$700,MATCH(I$1,'Allokerad kvv'!$B$1:$AV$1,0),FALSE),VLOOKUP($B223,'Justerad allokering kvv'!$B$1:$AG$700,MATCH(I$1,'Justerad allokering kvv'!$B$1:$AF$1,0),FALSE)))</f>
        <v>0</v>
      </c>
      <c r="J223">
        <f>IF($B223=" ","",IF(ISERROR(1/VLOOKUP($B223,'Justerad allokering kvv'!$B$1:$AG$700,MATCH(J$1,'Justerad allokering kvv'!$B$1:$AF$1,0),FALSE)),VLOOKUP($B223,'Allokerad kvv'!$B$2:$AV$700,MATCH(J$1,'Allokerad kvv'!$B$1:$AV$1,0),FALSE),VLOOKUP($B223,'Justerad allokering kvv'!$B$1:$AG$700,MATCH(J$1,'Justerad allokering kvv'!$B$1:$AF$1,0),FALSE)))</f>
        <v>0</v>
      </c>
      <c r="K223">
        <f>IF($B223=" ","",IF(ISERROR(1/VLOOKUP($B223,'Justerad allokering kvv'!$B$1:$AG$700,MATCH(K$1,'Justerad allokering kvv'!$B$1:$AF$1,0),FALSE)),VLOOKUP($B223,'Allokerad kvv'!$B$2:$AV$700,MATCH(K$1,'Allokerad kvv'!$B$1:$AV$1,0),FALSE),VLOOKUP($B223,'Justerad allokering kvv'!$B$1:$AG$700,MATCH(K$1,'Justerad allokering kvv'!$B$1:$AF$1,0),FALSE)))</f>
        <v>0</v>
      </c>
      <c r="L223">
        <f>IF($B223=" ","",IF(ISERROR(1/VLOOKUP($B223,'Justerad allokering kvv'!$B$1:$AG$700,MATCH(L$1,'Justerad allokering kvv'!$B$1:$AF$1,0),FALSE)),VLOOKUP($B223,'Allokerad kvv'!$B$2:$AV$700,MATCH(L$1,'Allokerad kvv'!$B$1:$AV$1,0),FALSE),VLOOKUP($B223,'Justerad allokering kvv'!$B$1:$AG$700,MATCH(L$1,'Justerad allokering kvv'!$B$1:$AF$1,0),FALSE)))</f>
        <v>0</v>
      </c>
      <c r="M223">
        <f>IF($B223=" ","",IF(ISERROR(1/VLOOKUP($B223,'Justerad allokering kvv'!$B$1:$AG$700,MATCH(M$1,'Justerad allokering kvv'!$B$1:$AF$1,0),FALSE)),VLOOKUP($B223,'Allokerad kvv'!$B$2:$AV$700,MATCH(M$1,'Allokerad kvv'!$B$1:$AV$1,0),FALSE),VLOOKUP($B223,'Justerad allokering kvv'!$B$1:$AG$700,MATCH(M$1,'Justerad allokering kvv'!$B$1:$AF$1,0),FALSE)))</f>
        <v>0</v>
      </c>
      <c r="N223">
        <f>IF($B223=" ","",IF(ISERROR(1/VLOOKUP($B223,'Justerad allokering kvv'!$B$1:$AG$700,MATCH(N$1,'Justerad allokering kvv'!$B$1:$AF$1,0),FALSE)),VLOOKUP($B223,'Allokerad kvv'!$B$2:$AV$700,MATCH(N$1,'Allokerad kvv'!$B$1:$AV$1,0),FALSE),VLOOKUP($B223,'Justerad allokering kvv'!$B$1:$AG$700,MATCH(N$1,'Justerad allokering kvv'!$B$1:$AF$1,0),FALSE)))</f>
        <v>0</v>
      </c>
      <c r="O223">
        <f>IF($B223=" ","",IF(ISERROR(1/VLOOKUP($B223,'Justerad allokering kvv'!$B$1:$AG$700,MATCH(O$1,'Justerad allokering kvv'!$B$1:$AF$1,0),FALSE)),VLOOKUP($B223,'Allokerad kvv'!$B$2:$AV$700,MATCH(O$1,'Allokerad kvv'!$B$1:$AV$1,0),FALSE),VLOOKUP($B223,'Justerad allokering kvv'!$B$1:$AG$700,MATCH(O$1,'Justerad allokering kvv'!$B$1:$AF$1,0),FALSE)))</f>
        <v>0</v>
      </c>
      <c r="P223">
        <f>IF($B223=" ","",IF(ISERROR(1/VLOOKUP($B223,'Justerad allokering kvv'!$B$1:$AG$700,MATCH(P$1,'Justerad allokering kvv'!$B$1:$AF$1,0),FALSE)),VLOOKUP($B223,'Allokerad kvv'!$B$2:$AV$700,MATCH(P$1,'Allokerad kvv'!$B$1:$AV$1,0),FALSE),VLOOKUP($B223,'Justerad allokering kvv'!$B$1:$AG$700,MATCH(P$1,'Justerad allokering kvv'!$B$1:$AF$1,0),FALSE)))</f>
        <v>0</v>
      </c>
      <c r="Q223">
        <f>IF($B223=" ","",IF(ISERROR(1/VLOOKUP($B223,'Justerad allokering kvv'!$B$1:$AG$700,MATCH(Q$1,'Justerad allokering kvv'!$B$1:$AF$1,0),FALSE)),VLOOKUP($B223,'Allokerad kvv'!$B$2:$AV$700,MATCH(Q$1,'Allokerad kvv'!$B$1:$AV$1,0),FALSE),VLOOKUP($B223,'Justerad allokering kvv'!$B$1:$AG$700,MATCH(Q$1,'Justerad allokering kvv'!$B$1:$AF$1,0),FALSE)))</f>
        <v>0</v>
      </c>
      <c r="R223">
        <f>IF($B223=" ","",IF(ISERROR(1/VLOOKUP($B223,'Justerad allokering kvv'!$B$1:$AG$700,MATCH(R$1,'Justerad allokering kvv'!$B$1:$AF$1,0),FALSE)),VLOOKUP($B223,'Allokerad kvv'!$B$2:$AV$700,MATCH(R$1,'Allokerad kvv'!$B$1:$AV$1,0),FALSE),VLOOKUP($B223,'Justerad allokering kvv'!$B$1:$AG$700,MATCH(R$1,'Justerad allokering kvv'!$B$1:$AF$1,0),FALSE)))</f>
        <v>0</v>
      </c>
      <c r="S223">
        <f>IF($B223=" ","",IF(ISERROR(1/VLOOKUP($B223,'Justerad allokering kvv'!$B$1:$AG$700,MATCH(S$1,'Justerad allokering kvv'!$B$1:$AF$1,0),FALSE)),VLOOKUP($B223,'Allokerad kvv'!$B$2:$AV$700,MATCH(S$1,'Allokerad kvv'!$B$1:$AV$1,0),FALSE),VLOOKUP($B223,'Justerad allokering kvv'!$B$1:$AG$700,MATCH(S$1,'Justerad allokering kvv'!$B$1:$AF$1,0),FALSE)))</f>
        <v>0</v>
      </c>
      <c r="T223">
        <f>IF($B223=" ","",IF(ISERROR(1/VLOOKUP($B223,'Justerad allokering kvv'!$B$1:$AG$700,MATCH(T$1,'Justerad allokering kvv'!$B$1:$AF$1,0),FALSE)),VLOOKUP($B223,'Allokerad kvv'!$B$2:$AV$700,MATCH(T$1,'Allokerad kvv'!$B$1:$AV$1,0),FALSE),VLOOKUP($B223,'Justerad allokering kvv'!$B$1:$AG$700,MATCH(T$1,'Justerad allokering kvv'!$B$1:$AF$1,0),FALSE)))</f>
        <v>0</v>
      </c>
      <c r="U223">
        <f>IF($B223=" ","",IF(ISERROR(1/VLOOKUP($B223,'Justerad allokering kvv'!$B$1:$AG$700,MATCH(U$1,'Justerad allokering kvv'!$B$1:$AF$1,0),FALSE)),VLOOKUP($B223,'Allokerad kvv'!$B$2:$AV$700,MATCH(U$1,'Allokerad kvv'!$B$1:$AV$1,0),FALSE),VLOOKUP($B223,'Justerad allokering kvv'!$B$1:$AG$700,MATCH(U$1,'Justerad allokering kvv'!$B$1:$AF$1,0),FALSE)))</f>
        <v>0</v>
      </c>
      <c r="V223">
        <f>IF($B223=" ","",IF(ISERROR(1/VLOOKUP($B223,'Justerad allokering kvv'!$B$1:$AG$700,MATCH(V$1,'Justerad allokering kvv'!$B$1:$AF$1,0),FALSE)),VLOOKUP($B223,'Allokerad kvv'!$B$2:$AV$700,MATCH(V$1,'Allokerad kvv'!$B$1:$AV$1,0),FALSE),VLOOKUP($B223,'Justerad allokering kvv'!$B$1:$AG$700,MATCH(V$1,'Justerad allokering kvv'!$B$1:$AF$1,0),FALSE)))</f>
        <v>0</v>
      </c>
      <c r="W223">
        <f>IF($B223=" ","",IF(ISERROR(1/VLOOKUP($B223,'Justerad allokering kvv'!$B$1:$AG$700,MATCH(W$1,'Justerad allokering kvv'!$B$1:$AF$1,0),FALSE)),VLOOKUP($B223,'Allokerad kvv'!$B$2:$AV$700,MATCH(W$1,'Allokerad kvv'!$B$1:$AV$1,0),FALSE),VLOOKUP($B223,'Justerad allokering kvv'!$B$1:$AG$700,MATCH(W$1,'Justerad allokering kvv'!$B$1:$AF$1,0),FALSE)))</f>
        <v>0</v>
      </c>
      <c r="X223">
        <f>IF($B223=" ","",IF(ISERROR(1/VLOOKUP($B223,'Justerad allokering kvv'!$B$1:$AG$700,MATCH(X$1,'Justerad allokering kvv'!$B$1:$AF$1,0),FALSE)),VLOOKUP($B223,'Allokerad kvv'!$B$2:$AV$700,MATCH(X$1,'Allokerad kvv'!$B$1:$AV$1,0),FALSE),VLOOKUP($B223,'Justerad allokering kvv'!$B$1:$AG$700,MATCH(X$1,'Justerad allokering kvv'!$B$1:$AF$1,0),FALSE)))</f>
        <v>0</v>
      </c>
      <c r="Y223">
        <f>IF($B223=" ","",IF(ISERROR(1/VLOOKUP($B223,'Justerad allokering kvv'!$B$1:$AG$700,MATCH(Y$1,'Justerad allokering kvv'!$B$1:$AF$1,0),FALSE)),VLOOKUP($B223,'Allokerad kvv'!$B$2:$AV$700,MATCH(Y$1,'Allokerad kvv'!$B$1:$AV$1,0),FALSE),VLOOKUP($B223,'Justerad allokering kvv'!$B$1:$AG$700,MATCH(Y$1,'Justerad allokering kvv'!$B$1:$AF$1,0),FALSE)))</f>
        <v>0</v>
      </c>
      <c r="AB223">
        <f>IFERROR(VLOOKUP($B223,Kraftvärmeprod!$B$1:$AO$424,MATCH("Tillförd energi från rökgaskondensering (GWh)",Kraftvärmeprod!$B$1:$AG$1,0),FALSE)/1,0)</f>
        <v>0</v>
      </c>
      <c r="AE223" s="122">
        <f t="shared" si="12"/>
        <v>0</v>
      </c>
      <c r="AG223">
        <f t="shared" si="13"/>
        <v>0</v>
      </c>
      <c r="AH223">
        <f t="shared" si="14"/>
        <v>0</v>
      </c>
      <c r="AI223" t="str">
        <f>IF(AH223=0,"",AH223/VLOOKUP(B223,Kraftvärmeprod!$B$1:$BC$480,MATCH("Summa tillförd energi exklusive rökgaskondensering",Kraftvärmeprod!$B$1:$BC$1,0),FALSE))</f>
        <v/>
      </c>
      <c r="AK223">
        <f t="shared" si="15"/>
        <v>0</v>
      </c>
    </row>
    <row r="224" spans="1:37" x14ac:dyDescent="0.25">
      <c r="A224" s="2" t="s">
        <v>365</v>
      </c>
      <c r="B224" s="2" t="s">
        <v>366</v>
      </c>
      <c r="C224">
        <f>IF($B224=" ","",IF(ISERROR(1/VLOOKUP($B224,'Justerad allokering kvv'!$B$1:$AG$700,MATCH(C$1,'Justerad allokering kvv'!$B$1:$AF$1,0),FALSE)),VLOOKUP($B224,'Allokerad kvv'!$B$2:$AV$700,MATCH(C$1,'Allokerad kvv'!$B$1:$AV$1,0),FALSE),VLOOKUP($B224,'Justerad allokering kvv'!$B$1:$AG$700,MATCH(C$1,'Justerad allokering kvv'!$B$1:$AF$1,0),FALSE)))</f>
        <v>0</v>
      </c>
      <c r="D224">
        <f>IF($B224=" ","",IF(ISERROR(1/VLOOKUP($B224,'Justerad allokering kvv'!$B$1:$AG$700,MATCH(D$1,'Justerad allokering kvv'!$B$1:$AF$1,0),FALSE)),VLOOKUP($B224,'Allokerad kvv'!$B$2:$AV$700,MATCH(D$1,'Allokerad kvv'!$B$1:$AV$1,0),FALSE),VLOOKUP($B224,'Justerad allokering kvv'!$B$1:$AG$700,MATCH(D$1,'Justerad allokering kvv'!$B$1:$AF$1,0),FALSE)))</f>
        <v>0</v>
      </c>
      <c r="E224">
        <f>IF($B224=" ","",IF(ISERROR(1/VLOOKUP($B224,'Justerad allokering kvv'!$B$1:$AG$700,MATCH(E$1,'Justerad allokering kvv'!$B$1:$AF$1,0),FALSE)),VLOOKUP($B224,'Allokerad kvv'!$B$2:$AV$700,MATCH(E$1,'Allokerad kvv'!$B$1:$AV$1,0),FALSE),VLOOKUP($B224,'Justerad allokering kvv'!$B$1:$AG$700,MATCH(E$1,'Justerad allokering kvv'!$B$1:$AF$1,0),FALSE)))</f>
        <v>25.060500000000001</v>
      </c>
      <c r="F224">
        <f>IF($B224=" ","",IF(ISERROR(1/VLOOKUP($B224,'Justerad allokering kvv'!$B$1:$AG$700,MATCH(F$1,'Justerad allokering kvv'!$B$1:$AF$1,0),FALSE)),VLOOKUP($B224,'Allokerad kvv'!$B$2:$AV$700,MATCH(F$1,'Allokerad kvv'!$B$1:$AV$1,0),FALSE),VLOOKUP($B224,'Justerad allokering kvv'!$B$1:$AG$700,MATCH(F$1,'Justerad allokering kvv'!$B$1:$AF$1,0),FALSE)))</f>
        <v>0</v>
      </c>
      <c r="G224">
        <f>IF($B224=" ","",IF(ISERROR(1/VLOOKUP($B224,'Justerad allokering kvv'!$B$1:$AG$700,MATCH(G$1,'Justerad allokering kvv'!$B$1:$AF$1,0),FALSE)),VLOOKUP($B224,'Allokerad kvv'!$B$2:$AV$700,MATCH(G$1,'Allokerad kvv'!$B$1:$AV$1,0),FALSE),VLOOKUP($B224,'Justerad allokering kvv'!$B$1:$AG$700,MATCH(G$1,'Justerad allokering kvv'!$B$1:$AF$1,0),FALSE)))</f>
        <v>0</v>
      </c>
      <c r="H224">
        <f>IF($B224=" ","",IF(ISERROR(1/VLOOKUP($B224,'Justerad allokering kvv'!$B$1:$AG$700,MATCH(H$1,'Justerad allokering kvv'!$B$1:$AF$1,0),FALSE)),VLOOKUP($B224,'Allokerad kvv'!$B$2:$AV$700,MATCH(H$1,'Allokerad kvv'!$B$1:$AV$1,0),FALSE),VLOOKUP($B224,'Justerad allokering kvv'!$B$1:$AG$700,MATCH(H$1,'Justerad allokering kvv'!$B$1:$AF$1,0),FALSE)))</f>
        <v>0</v>
      </c>
      <c r="I224">
        <f>IF($B224=" ","",IF(ISERROR(1/VLOOKUP($B224,'Justerad allokering kvv'!$B$1:$AG$700,MATCH(I$1,'Justerad allokering kvv'!$B$1:$AF$1,0),FALSE)),VLOOKUP($B224,'Allokerad kvv'!$B$2:$AV$700,MATCH(I$1,'Allokerad kvv'!$B$1:$AV$1,0),FALSE),VLOOKUP($B224,'Justerad allokering kvv'!$B$1:$AG$700,MATCH(I$1,'Justerad allokering kvv'!$B$1:$AF$1,0),FALSE)))</f>
        <v>0</v>
      </c>
      <c r="J224">
        <f>IF($B224=" ","",IF(ISERROR(1/VLOOKUP($B224,'Justerad allokering kvv'!$B$1:$AG$700,MATCH(J$1,'Justerad allokering kvv'!$B$1:$AF$1,0),FALSE)),VLOOKUP($B224,'Allokerad kvv'!$B$2:$AV$700,MATCH(J$1,'Allokerad kvv'!$B$1:$AV$1,0),FALSE),VLOOKUP($B224,'Justerad allokering kvv'!$B$1:$AG$700,MATCH(J$1,'Justerad allokering kvv'!$B$1:$AF$1,0),FALSE)))</f>
        <v>5.8667600000000002</v>
      </c>
      <c r="K224">
        <f>IF($B224=" ","",IF(ISERROR(1/VLOOKUP($B224,'Justerad allokering kvv'!$B$1:$AG$700,MATCH(K$1,'Justerad allokering kvv'!$B$1:$AF$1,0),FALSE)),VLOOKUP($B224,'Allokerad kvv'!$B$2:$AV$700,MATCH(K$1,'Allokerad kvv'!$B$1:$AV$1,0),FALSE),VLOOKUP($B224,'Justerad allokering kvv'!$B$1:$AG$700,MATCH(K$1,'Justerad allokering kvv'!$B$1:$AF$1,0),FALSE)))</f>
        <v>0</v>
      </c>
      <c r="L224">
        <f>IF($B224=" ","",IF(ISERROR(1/VLOOKUP($B224,'Justerad allokering kvv'!$B$1:$AG$700,MATCH(L$1,'Justerad allokering kvv'!$B$1:$AF$1,0),FALSE)),VLOOKUP($B224,'Allokerad kvv'!$B$2:$AV$700,MATCH(L$1,'Allokerad kvv'!$B$1:$AV$1,0),FALSE),VLOOKUP($B224,'Justerad allokering kvv'!$B$1:$AG$700,MATCH(L$1,'Justerad allokering kvv'!$B$1:$AF$1,0),FALSE)))</f>
        <v>0</v>
      </c>
      <c r="M224">
        <f>IF($B224=" ","",IF(ISERROR(1/VLOOKUP($B224,'Justerad allokering kvv'!$B$1:$AG$700,MATCH(M$1,'Justerad allokering kvv'!$B$1:$AF$1,0),FALSE)),VLOOKUP($B224,'Allokerad kvv'!$B$2:$AV$700,MATCH(M$1,'Allokerad kvv'!$B$1:$AV$1,0),FALSE),VLOOKUP($B224,'Justerad allokering kvv'!$B$1:$AG$700,MATCH(M$1,'Justerad allokering kvv'!$B$1:$AF$1,0),FALSE)))</f>
        <v>11.1541</v>
      </c>
      <c r="N224">
        <f>IF($B224=" ","",IF(ISERROR(1/VLOOKUP($B224,'Justerad allokering kvv'!$B$1:$AG$700,MATCH(N$1,'Justerad allokering kvv'!$B$1:$AF$1,0),FALSE)),VLOOKUP($B224,'Allokerad kvv'!$B$2:$AV$700,MATCH(N$1,'Allokerad kvv'!$B$1:$AV$1,0),FALSE),VLOOKUP($B224,'Justerad allokering kvv'!$B$1:$AG$700,MATCH(N$1,'Justerad allokering kvv'!$B$1:$AF$1,0),FALSE)))</f>
        <v>13.9064</v>
      </c>
      <c r="O224">
        <f>IF($B224=" ","",IF(ISERROR(1/VLOOKUP($B224,'Justerad allokering kvv'!$B$1:$AG$700,MATCH(O$1,'Justerad allokering kvv'!$B$1:$AF$1,0),FALSE)),VLOOKUP($B224,'Allokerad kvv'!$B$2:$AV$700,MATCH(O$1,'Allokerad kvv'!$B$1:$AV$1,0),FALSE),VLOOKUP($B224,'Justerad allokering kvv'!$B$1:$AG$700,MATCH(O$1,'Justerad allokering kvv'!$B$1:$AF$1,0),FALSE)))</f>
        <v>0</v>
      </c>
      <c r="P224">
        <f>IF($B224=" ","",IF(ISERROR(1/VLOOKUP($B224,'Justerad allokering kvv'!$B$1:$AG$700,MATCH(P$1,'Justerad allokering kvv'!$B$1:$AF$1,0),FALSE)),VLOOKUP($B224,'Allokerad kvv'!$B$2:$AV$700,MATCH(P$1,'Allokerad kvv'!$B$1:$AV$1,0),FALSE),VLOOKUP($B224,'Justerad allokering kvv'!$B$1:$AG$700,MATCH(P$1,'Justerad allokering kvv'!$B$1:$AF$1,0),FALSE)))</f>
        <v>0</v>
      </c>
      <c r="Q224">
        <f>IF($B224=" ","",IF(ISERROR(1/VLOOKUP($B224,'Justerad allokering kvv'!$B$1:$AG$700,MATCH(Q$1,'Justerad allokering kvv'!$B$1:$AF$1,0),FALSE)),VLOOKUP($B224,'Allokerad kvv'!$B$2:$AV$700,MATCH(Q$1,'Allokerad kvv'!$B$1:$AV$1,0),FALSE),VLOOKUP($B224,'Justerad allokering kvv'!$B$1:$AG$700,MATCH(Q$1,'Justerad allokering kvv'!$B$1:$AF$1,0),FALSE)))</f>
        <v>0</v>
      </c>
      <c r="R224">
        <f>IF($B224=" ","",IF(ISERROR(1/VLOOKUP($B224,'Justerad allokering kvv'!$B$1:$AG$700,MATCH(R$1,'Justerad allokering kvv'!$B$1:$AF$1,0),FALSE)),VLOOKUP($B224,'Allokerad kvv'!$B$2:$AV$700,MATCH(R$1,'Allokerad kvv'!$B$1:$AV$1,0),FALSE),VLOOKUP($B224,'Justerad allokering kvv'!$B$1:$AG$700,MATCH(R$1,'Justerad allokering kvv'!$B$1:$AF$1,0),FALSE)))</f>
        <v>1.52101</v>
      </c>
      <c r="S224">
        <f>IF($B224=" ","",IF(ISERROR(1/VLOOKUP($B224,'Justerad allokering kvv'!$B$1:$AG$700,MATCH(S$1,'Justerad allokering kvv'!$B$1:$AF$1,0),FALSE)),VLOOKUP($B224,'Allokerad kvv'!$B$2:$AV$700,MATCH(S$1,'Allokerad kvv'!$B$1:$AV$1,0),FALSE),VLOOKUP($B224,'Justerad allokering kvv'!$B$1:$AG$700,MATCH(S$1,'Justerad allokering kvv'!$B$1:$AF$1,0),FALSE)))</f>
        <v>0</v>
      </c>
      <c r="T224">
        <f>IF($B224=" ","",IF(ISERROR(1/VLOOKUP($B224,'Justerad allokering kvv'!$B$1:$AG$700,MATCH(T$1,'Justerad allokering kvv'!$B$1:$AF$1,0),FALSE)),VLOOKUP($B224,'Allokerad kvv'!$B$2:$AV$700,MATCH(T$1,'Allokerad kvv'!$B$1:$AV$1,0),FALSE),VLOOKUP($B224,'Justerad allokering kvv'!$B$1:$AG$700,MATCH(T$1,'Justerad allokering kvv'!$B$1:$AF$1,0),FALSE)))</f>
        <v>0</v>
      </c>
      <c r="U224">
        <f>IF($B224=" ","",IF(ISERROR(1/VLOOKUP($B224,'Justerad allokering kvv'!$B$1:$AG$700,MATCH(U$1,'Justerad allokering kvv'!$B$1:$AF$1,0),FALSE)),VLOOKUP($B224,'Allokerad kvv'!$B$2:$AV$700,MATCH(U$1,'Allokerad kvv'!$B$1:$AV$1,0),FALSE),VLOOKUP($B224,'Justerad allokering kvv'!$B$1:$AG$700,MATCH(U$1,'Justerad allokering kvv'!$B$1:$AF$1,0),FALSE)))</f>
        <v>0</v>
      </c>
      <c r="V224">
        <f>IF($B224=" ","",IF(ISERROR(1/VLOOKUP($B224,'Justerad allokering kvv'!$B$1:$AG$700,MATCH(V$1,'Justerad allokering kvv'!$B$1:$AF$1,0),FALSE)),VLOOKUP($B224,'Allokerad kvv'!$B$2:$AV$700,MATCH(V$1,'Allokerad kvv'!$B$1:$AV$1,0),FALSE),VLOOKUP($B224,'Justerad allokering kvv'!$B$1:$AG$700,MATCH(V$1,'Justerad allokering kvv'!$B$1:$AF$1,0),FALSE)))</f>
        <v>0</v>
      </c>
      <c r="W224">
        <f>IF($B224=" ","",IF(ISERROR(1/VLOOKUP($B224,'Justerad allokering kvv'!$B$1:$AG$700,MATCH(W$1,'Justerad allokering kvv'!$B$1:$AF$1,0),FALSE)),VLOOKUP($B224,'Allokerad kvv'!$B$2:$AV$700,MATCH(W$1,'Allokerad kvv'!$B$1:$AV$1,0),FALSE),VLOOKUP($B224,'Justerad allokering kvv'!$B$1:$AG$700,MATCH(W$1,'Justerad allokering kvv'!$B$1:$AF$1,0),FALSE)))</f>
        <v>0</v>
      </c>
      <c r="X224">
        <f>IF($B224=" ","",IF(ISERROR(1/VLOOKUP($B224,'Justerad allokering kvv'!$B$1:$AG$700,MATCH(X$1,'Justerad allokering kvv'!$B$1:$AF$1,0),FALSE)),VLOOKUP($B224,'Allokerad kvv'!$B$2:$AV$700,MATCH(X$1,'Allokerad kvv'!$B$1:$AV$1,0),FALSE),VLOOKUP($B224,'Justerad allokering kvv'!$B$1:$AG$700,MATCH(X$1,'Justerad allokering kvv'!$B$1:$AF$1,0),FALSE)))</f>
        <v>0</v>
      </c>
      <c r="Y224">
        <f>IF($B224=" ","",IF(ISERROR(1/VLOOKUP($B224,'Justerad allokering kvv'!$B$1:$AG$700,MATCH(Y$1,'Justerad allokering kvv'!$B$1:$AF$1,0),FALSE)),VLOOKUP($B224,'Allokerad kvv'!$B$2:$AV$700,MATCH(Y$1,'Allokerad kvv'!$B$1:$AV$1,0),FALSE),VLOOKUP($B224,'Justerad allokering kvv'!$B$1:$AG$700,MATCH(Y$1,'Justerad allokering kvv'!$B$1:$AF$1,0),FALSE)))</f>
        <v>0</v>
      </c>
      <c r="AB224">
        <f>IFERROR(VLOOKUP($B224,Kraftvärmeprod!$B$1:$AO$424,MATCH("Tillförd energi från rökgaskondensering (GWh)",Kraftvärmeprod!$B$1:$AG$1,0),FALSE)/1,0)</f>
        <v>10.7</v>
      </c>
      <c r="AE224" s="122">
        <f t="shared" si="12"/>
        <v>68.208770000000001</v>
      </c>
      <c r="AG224">
        <f t="shared" si="13"/>
        <v>66.687759999999997</v>
      </c>
      <c r="AH224">
        <f t="shared" si="14"/>
        <v>55.987759999999994</v>
      </c>
      <c r="AI224">
        <f>IF(AH224=0,"",AH224/VLOOKUP(B224,Kraftvärmeprod!$B$1:$BC$480,MATCH("Summa tillförd energi exklusive rökgaskondensering",Kraftvärmeprod!$B$1:$BC$1,0),FALSE))</f>
        <v>0.72429184993531681</v>
      </c>
      <c r="AK224">
        <f t="shared" si="15"/>
        <v>55.987760000000002</v>
      </c>
    </row>
    <row r="225" spans="1:37" x14ac:dyDescent="0.25">
      <c r="A225" s="2" t="s">
        <v>367</v>
      </c>
      <c r="B225" s="2" t="s">
        <v>368</v>
      </c>
      <c r="C225">
        <f>IF($B225=" ","",IF(ISERROR(1/VLOOKUP($B225,'Justerad allokering kvv'!$B$1:$AG$700,MATCH(C$1,'Justerad allokering kvv'!$B$1:$AF$1,0),FALSE)),VLOOKUP($B225,'Allokerad kvv'!$B$2:$AV$700,MATCH(C$1,'Allokerad kvv'!$B$1:$AV$1,0),FALSE),VLOOKUP($B225,'Justerad allokering kvv'!$B$1:$AG$700,MATCH(C$1,'Justerad allokering kvv'!$B$1:$AF$1,0),FALSE)))</f>
        <v>0</v>
      </c>
      <c r="D225">
        <f>IF($B225=" ","",IF(ISERROR(1/VLOOKUP($B225,'Justerad allokering kvv'!$B$1:$AG$700,MATCH(D$1,'Justerad allokering kvv'!$B$1:$AF$1,0),FALSE)),VLOOKUP($B225,'Allokerad kvv'!$B$2:$AV$700,MATCH(D$1,'Allokerad kvv'!$B$1:$AV$1,0),FALSE),VLOOKUP($B225,'Justerad allokering kvv'!$B$1:$AG$700,MATCH(D$1,'Justerad allokering kvv'!$B$1:$AF$1,0),FALSE)))</f>
        <v>0</v>
      </c>
      <c r="E225">
        <f>IF($B225=" ","",IF(ISERROR(1/VLOOKUP($B225,'Justerad allokering kvv'!$B$1:$AG$700,MATCH(E$1,'Justerad allokering kvv'!$B$1:$AF$1,0),FALSE)),VLOOKUP($B225,'Allokerad kvv'!$B$2:$AV$700,MATCH(E$1,'Allokerad kvv'!$B$1:$AV$1,0),FALSE),VLOOKUP($B225,'Justerad allokering kvv'!$B$1:$AG$700,MATCH(E$1,'Justerad allokering kvv'!$B$1:$AF$1,0),FALSE)))</f>
        <v>0</v>
      </c>
      <c r="F225">
        <f>IF($B225=" ","",IF(ISERROR(1/VLOOKUP($B225,'Justerad allokering kvv'!$B$1:$AG$700,MATCH(F$1,'Justerad allokering kvv'!$B$1:$AF$1,0),FALSE)),VLOOKUP($B225,'Allokerad kvv'!$B$2:$AV$700,MATCH(F$1,'Allokerad kvv'!$B$1:$AV$1,0),FALSE),VLOOKUP($B225,'Justerad allokering kvv'!$B$1:$AG$700,MATCH(F$1,'Justerad allokering kvv'!$B$1:$AF$1,0),FALSE)))</f>
        <v>0</v>
      </c>
      <c r="G225">
        <f>IF($B225=" ","",IF(ISERROR(1/VLOOKUP($B225,'Justerad allokering kvv'!$B$1:$AG$700,MATCH(G$1,'Justerad allokering kvv'!$B$1:$AF$1,0),FALSE)),VLOOKUP($B225,'Allokerad kvv'!$B$2:$AV$700,MATCH(G$1,'Allokerad kvv'!$B$1:$AV$1,0),FALSE),VLOOKUP($B225,'Justerad allokering kvv'!$B$1:$AG$700,MATCH(G$1,'Justerad allokering kvv'!$B$1:$AF$1,0),FALSE)))</f>
        <v>0</v>
      </c>
      <c r="H225">
        <f>IF($B225=" ","",IF(ISERROR(1/VLOOKUP($B225,'Justerad allokering kvv'!$B$1:$AG$700,MATCH(H$1,'Justerad allokering kvv'!$B$1:$AF$1,0),FALSE)),VLOOKUP($B225,'Allokerad kvv'!$B$2:$AV$700,MATCH(H$1,'Allokerad kvv'!$B$1:$AV$1,0),FALSE),VLOOKUP($B225,'Justerad allokering kvv'!$B$1:$AG$700,MATCH(H$1,'Justerad allokering kvv'!$B$1:$AF$1,0),FALSE)))</f>
        <v>0</v>
      </c>
      <c r="I225">
        <f>IF($B225=" ","",IF(ISERROR(1/VLOOKUP($B225,'Justerad allokering kvv'!$B$1:$AG$700,MATCH(I$1,'Justerad allokering kvv'!$B$1:$AF$1,0),FALSE)),VLOOKUP($B225,'Allokerad kvv'!$B$2:$AV$700,MATCH(I$1,'Allokerad kvv'!$B$1:$AV$1,0),FALSE),VLOOKUP($B225,'Justerad allokering kvv'!$B$1:$AG$700,MATCH(I$1,'Justerad allokering kvv'!$B$1:$AF$1,0),FALSE)))</f>
        <v>0</v>
      </c>
      <c r="J225">
        <f>IF($B225=" ","",IF(ISERROR(1/VLOOKUP($B225,'Justerad allokering kvv'!$B$1:$AG$700,MATCH(J$1,'Justerad allokering kvv'!$B$1:$AF$1,0),FALSE)),VLOOKUP($B225,'Allokerad kvv'!$B$2:$AV$700,MATCH(J$1,'Allokerad kvv'!$B$1:$AV$1,0),FALSE),VLOOKUP($B225,'Justerad allokering kvv'!$B$1:$AG$700,MATCH(J$1,'Justerad allokering kvv'!$B$1:$AF$1,0),FALSE)))</f>
        <v>0</v>
      </c>
      <c r="K225">
        <f>IF($B225=" ","",IF(ISERROR(1/VLOOKUP($B225,'Justerad allokering kvv'!$B$1:$AG$700,MATCH(K$1,'Justerad allokering kvv'!$B$1:$AF$1,0),FALSE)),VLOOKUP($B225,'Allokerad kvv'!$B$2:$AV$700,MATCH(K$1,'Allokerad kvv'!$B$1:$AV$1,0),FALSE),VLOOKUP($B225,'Justerad allokering kvv'!$B$1:$AG$700,MATCH(K$1,'Justerad allokering kvv'!$B$1:$AF$1,0),FALSE)))</f>
        <v>0</v>
      </c>
      <c r="L225">
        <f>IF($B225=" ","",IF(ISERROR(1/VLOOKUP($B225,'Justerad allokering kvv'!$B$1:$AG$700,MATCH(L$1,'Justerad allokering kvv'!$B$1:$AF$1,0),FALSE)),VLOOKUP($B225,'Allokerad kvv'!$B$2:$AV$700,MATCH(L$1,'Allokerad kvv'!$B$1:$AV$1,0),FALSE),VLOOKUP($B225,'Justerad allokering kvv'!$B$1:$AG$700,MATCH(L$1,'Justerad allokering kvv'!$B$1:$AF$1,0),FALSE)))</f>
        <v>0</v>
      </c>
      <c r="M225">
        <f>IF($B225=" ","",IF(ISERROR(1/VLOOKUP($B225,'Justerad allokering kvv'!$B$1:$AG$700,MATCH(M$1,'Justerad allokering kvv'!$B$1:$AF$1,0),FALSE)),VLOOKUP($B225,'Allokerad kvv'!$B$2:$AV$700,MATCH(M$1,'Allokerad kvv'!$B$1:$AV$1,0),FALSE),VLOOKUP($B225,'Justerad allokering kvv'!$B$1:$AG$700,MATCH(M$1,'Justerad allokering kvv'!$B$1:$AF$1,0),FALSE)))</f>
        <v>0</v>
      </c>
      <c r="N225">
        <f>IF($B225=" ","",IF(ISERROR(1/VLOOKUP($B225,'Justerad allokering kvv'!$B$1:$AG$700,MATCH(N$1,'Justerad allokering kvv'!$B$1:$AF$1,0),FALSE)),VLOOKUP($B225,'Allokerad kvv'!$B$2:$AV$700,MATCH(N$1,'Allokerad kvv'!$B$1:$AV$1,0),FALSE),VLOOKUP($B225,'Justerad allokering kvv'!$B$1:$AG$700,MATCH(N$1,'Justerad allokering kvv'!$B$1:$AF$1,0),FALSE)))</f>
        <v>0</v>
      </c>
      <c r="O225">
        <f>IF($B225=" ","",IF(ISERROR(1/VLOOKUP($B225,'Justerad allokering kvv'!$B$1:$AG$700,MATCH(O$1,'Justerad allokering kvv'!$B$1:$AF$1,0),FALSE)),VLOOKUP($B225,'Allokerad kvv'!$B$2:$AV$700,MATCH(O$1,'Allokerad kvv'!$B$1:$AV$1,0),FALSE),VLOOKUP($B225,'Justerad allokering kvv'!$B$1:$AG$700,MATCH(O$1,'Justerad allokering kvv'!$B$1:$AF$1,0),FALSE)))</f>
        <v>0</v>
      </c>
      <c r="P225">
        <f>IF($B225=" ","",IF(ISERROR(1/VLOOKUP($B225,'Justerad allokering kvv'!$B$1:$AG$700,MATCH(P$1,'Justerad allokering kvv'!$B$1:$AF$1,0),FALSE)),VLOOKUP($B225,'Allokerad kvv'!$B$2:$AV$700,MATCH(P$1,'Allokerad kvv'!$B$1:$AV$1,0),FALSE),VLOOKUP($B225,'Justerad allokering kvv'!$B$1:$AG$700,MATCH(P$1,'Justerad allokering kvv'!$B$1:$AF$1,0),FALSE)))</f>
        <v>0</v>
      </c>
      <c r="Q225">
        <f>IF($B225=" ","",IF(ISERROR(1/VLOOKUP($B225,'Justerad allokering kvv'!$B$1:$AG$700,MATCH(Q$1,'Justerad allokering kvv'!$B$1:$AF$1,0),FALSE)),VLOOKUP($B225,'Allokerad kvv'!$B$2:$AV$700,MATCH(Q$1,'Allokerad kvv'!$B$1:$AV$1,0),FALSE),VLOOKUP($B225,'Justerad allokering kvv'!$B$1:$AG$700,MATCH(Q$1,'Justerad allokering kvv'!$B$1:$AF$1,0),FALSE)))</f>
        <v>0</v>
      </c>
      <c r="R225">
        <f>IF($B225=" ","",IF(ISERROR(1/VLOOKUP($B225,'Justerad allokering kvv'!$B$1:$AG$700,MATCH(R$1,'Justerad allokering kvv'!$B$1:$AF$1,0),FALSE)),VLOOKUP($B225,'Allokerad kvv'!$B$2:$AV$700,MATCH(R$1,'Allokerad kvv'!$B$1:$AV$1,0),FALSE),VLOOKUP($B225,'Justerad allokering kvv'!$B$1:$AG$700,MATCH(R$1,'Justerad allokering kvv'!$B$1:$AF$1,0),FALSE)))</f>
        <v>0</v>
      </c>
      <c r="S225">
        <f>IF($B225=" ","",IF(ISERROR(1/VLOOKUP($B225,'Justerad allokering kvv'!$B$1:$AG$700,MATCH(S$1,'Justerad allokering kvv'!$B$1:$AF$1,0),FALSE)),VLOOKUP($B225,'Allokerad kvv'!$B$2:$AV$700,MATCH(S$1,'Allokerad kvv'!$B$1:$AV$1,0),FALSE),VLOOKUP($B225,'Justerad allokering kvv'!$B$1:$AG$700,MATCH(S$1,'Justerad allokering kvv'!$B$1:$AF$1,0),FALSE)))</f>
        <v>0</v>
      </c>
      <c r="T225">
        <f>IF($B225=" ","",IF(ISERROR(1/VLOOKUP($B225,'Justerad allokering kvv'!$B$1:$AG$700,MATCH(T$1,'Justerad allokering kvv'!$B$1:$AF$1,0),FALSE)),VLOOKUP($B225,'Allokerad kvv'!$B$2:$AV$700,MATCH(T$1,'Allokerad kvv'!$B$1:$AV$1,0),FALSE),VLOOKUP($B225,'Justerad allokering kvv'!$B$1:$AG$700,MATCH(T$1,'Justerad allokering kvv'!$B$1:$AF$1,0),FALSE)))</f>
        <v>0</v>
      </c>
      <c r="U225">
        <f>IF($B225=" ","",IF(ISERROR(1/VLOOKUP($B225,'Justerad allokering kvv'!$B$1:$AG$700,MATCH(U$1,'Justerad allokering kvv'!$B$1:$AF$1,0),FALSE)),VLOOKUP($B225,'Allokerad kvv'!$B$2:$AV$700,MATCH(U$1,'Allokerad kvv'!$B$1:$AV$1,0),FALSE),VLOOKUP($B225,'Justerad allokering kvv'!$B$1:$AG$700,MATCH(U$1,'Justerad allokering kvv'!$B$1:$AF$1,0),FALSE)))</f>
        <v>0</v>
      </c>
      <c r="V225">
        <f>IF($B225=" ","",IF(ISERROR(1/VLOOKUP($B225,'Justerad allokering kvv'!$B$1:$AG$700,MATCH(V$1,'Justerad allokering kvv'!$B$1:$AF$1,0),FALSE)),VLOOKUP($B225,'Allokerad kvv'!$B$2:$AV$700,MATCH(V$1,'Allokerad kvv'!$B$1:$AV$1,0),FALSE),VLOOKUP($B225,'Justerad allokering kvv'!$B$1:$AG$700,MATCH(V$1,'Justerad allokering kvv'!$B$1:$AF$1,0),FALSE)))</f>
        <v>0</v>
      </c>
      <c r="W225">
        <f>IF($B225=" ","",IF(ISERROR(1/VLOOKUP($B225,'Justerad allokering kvv'!$B$1:$AG$700,MATCH(W$1,'Justerad allokering kvv'!$B$1:$AF$1,0),FALSE)),VLOOKUP($B225,'Allokerad kvv'!$B$2:$AV$700,MATCH(W$1,'Allokerad kvv'!$B$1:$AV$1,0),FALSE),VLOOKUP($B225,'Justerad allokering kvv'!$B$1:$AG$700,MATCH(W$1,'Justerad allokering kvv'!$B$1:$AF$1,0),FALSE)))</f>
        <v>0</v>
      </c>
      <c r="X225">
        <f>IF($B225=" ","",IF(ISERROR(1/VLOOKUP($B225,'Justerad allokering kvv'!$B$1:$AG$700,MATCH(X$1,'Justerad allokering kvv'!$B$1:$AF$1,0),FALSE)),VLOOKUP($B225,'Allokerad kvv'!$B$2:$AV$700,MATCH(X$1,'Allokerad kvv'!$B$1:$AV$1,0),FALSE),VLOOKUP($B225,'Justerad allokering kvv'!$B$1:$AG$700,MATCH(X$1,'Justerad allokering kvv'!$B$1:$AF$1,0),FALSE)))</f>
        <v>0</v>
      </c>
      <c r="Y225">
        <f>IF($B225=" ","",IF(ISERROR(1/VLOOKUP($B225,'Justerad allokering kvv'!$B$1:$AG$700,MATCH(Y$1,'Justerad allokering kvv'!$B$1:$AF$1,0),FALSE)),VLOOKUP($B225,'Allokerad kvv'!$B$2:$AV$700,MATCH(Y$1,'Allokerad kvv'!$B$1:$AV$1,0),FALSE),VLOOKUP($B225,'Justerad allokering kvv'!$B$1:$AG$700,MATCH(Y$1,'Justerad allokering kvv'!$B$1:$AF$1,0),FALSE)))</f>
        <v>0</v>
      </c>
      <c r="AB225">
        <f>IFERROR(VLOOKUP($B225,Kraftvärmeprod!$B$1:$AO$424,MATCH("Tillförd energi från rökgaskondensering (GWh)",Kraftvärmeprod!$B$1:$AG$1,0),FALSE)/1,0)</f>
        <v>0</v>
      </c>
      <c r="AE225" s="122">
        <f t="shared" si="12"/>
        <v>0</v>
      </c>
      <c r="AG225">
        <f t="shared" si="13"/>
        <v>0</v>
      </c>
      <c r="AH225">
        <f t="shared" si="14"/>
        <v>0</v>
      </c>
      <c r="AI225" t="str">
        <f>IF(AH225=0,"",AH225/VLOOKUP(B225,Kraftvärmeprod!$B$1:$BC$480,MATCH("Summa tillförd energi exklusive rökgaskondensering",Kraftvärmeprod!$B$1:$BC$1,0),FALSE))</f>
        <v/>
      </c>
      <c r="AK225">
        <f t="shared" si="15"/>
        <v>0</v>
      </c>
    </row>
    <row r="226" spans="1:37" x14ac:dyDescent="0.25">
      <c r="A226" s="2" t="s">
        <v>674</v>
      </c>
      <c r="B226" s="2" t="s">
        <v>665</v>
      </c>
      <c r="C226" t="str">
        <f>IF($B226=" ","",IF(ISERROR(1/VLOOKUP($B226,'Justerad allokering kvv'!$B$1:$AG$700,MATCH(C$1,'Justerad allokering kvv'!$B$1:$AF$1,0),FALSE)),VLOOKUP($B226,'Allokerad kvv'!$B$2:$AV$700,MATCH(C$1,'Allokerad kvv'!$B$1:$AV$1,0),FALSE),VLOOKUP($B226,'Justerad allokering kvv'!$B$1:$AG$700,MATCH(C$1,'Justerad allokering kvv'!$B$1:$AF$1,0),FALSE)))</f>
        <v/>
      </c>
      <c r="D226" t="str">
        <f>IF($B226=" ","",IF(ISERROR(1/VLOOKUP($B226,'Justerad allokering kvv'!$B$1:$AG$700,MATCH(D$1,'Justerad allokering kvv'!$B$1:$AF$1,0),FALSE)),VLOOKUP($B226,'Allokerad kvv'!$B$2:$AV$700,MATCH(D$1,'Allokerad kvv'!$B$1:$AV$1,0),FALSE),VLOOKUP($B226,'Justerad allokering kvv'!$B$1:$AG$700,MATCH(D$1,'Justerad allokering kvv'!$B$1:$AF$1,0),FALSE)))</f>
        <v/>
      </c>
      <c r="E226" t="str">
        <f>IF($B226=" ","",IF(ISERROR(1/VLOOKUP($B226,'Justerad allokering kvv'!$B$1:$AG$700,MATCH(E$1,'Justerad allokering kvv'!$B$1:$AF$1,0),FALSE)),VLOOKUP($B226,'Allokerad kvv'!$B$2:$AV$700,MATCH(E$1,'Allokerad kvv'!$B$1:$AV$1,0),FALSE),VLOOKUP($B226,'Justerad allokering kvv'!$B$1:$AG$700,MATCH(E$1,'Justerad allokering kvv'!$B$1:$AF$1,0),FALSE)))</f>
        <v/>
      </c>
      <c r="F226" t="str">
        <f>IF($B226=" ","",IF(ISERROR(1/VLOOKUP($B226,'Justerad allokering kvv'!$B$1:$AG$700,MATCH(F$1,'Justerad allokering kvv'!$B$1:$AF$1,0),FALSE)),VLOOKUP($B226,'Allokerad kvv'!$B$2:$AV$700,MATCH(F$1,'Allokerad kvv'!$B$1:$AV$1,0),FALSE),VLOOKUP($B226,'Justerad allokering kvv'!$B$1:$AG$700,MATCH(F$1,'Justerad allokering kvv'!$B$1:$AF$1,0),FALSE)))</f>
        <v/>
      </c>
      <c r="G226" t="str">
        <f>IF($B226=" ","",IF(ISERROR(1/VLOOKUP($B226,'Justerad allokering kvv'!$B$1:$AG$700,MATCH(G$1,'Justerad allokering kvv'!$B$1:$AF$1,0),FALSE)),VLOOKUP($B226,'Allokerad kvv'!$B$2:$AV$700,MATCH(G$1,'Allokerad kvv'!$B$1:$AV$1,0),FALSE),VLOOKUP($B226,'Justerad allokering kvv'!$B$1:$AG$700,MATCH(G$1,'Justerad allokering kvv'!$B$1:$AF$1,0),FALSE)))</f>
        <v/>
      </c>
      <c r="H226" t="str">
        <f>IF($B226=" ","",IF(ISERROR(1/VLOOKUP($B226,'Justerad allokering kvv'!$B$1:$AG$700,MATCH(H$1,'Justerad allokering kvv'!$B$1:$AF$1,0),FALSE)),VLOOKUP($B226,'Allokerad kvv'!$B$2:$AV$700,MATCH(H$1,'Allokerad kvv'!$B$1:$AV$1,0),FALSE),VLOOKUP($B226,'Justerad allokering kvv'!$B$1:$AG$700,MATCH(H$1,'Justerad allokering kvv'!$B$1:$AF$1,0),FALSE)))</f>
        <v/>
      </c>
      <c r="I226" t="str">
        <f>IF($B226=" ","",IF(ISERROR(1/VLOOKUP($B226,'Justerad allokering kvv'!$B$1:$AG$700,MATCH(I$1,'Justerad allokering kvv'!$B$1:$AF$1,0),FALSE)),VLOOKUP($B226,'Allokerad kvv'!$B$2:$AV$700,MATCH(I$1,'Allokerad kvv'!$B$1:$AV$1,0),FALSE),VLOOKUP($B226,'Justerad allokering kvv'!$B$1:$AG$700,MATCH(I$1,'Justerad allokering kvv'!$B$1:$AF$1,0),FALSE)))</f>
        <v/>
      </c>
      <c r="J226" t="str">
        <f>IF($B226=" ","",IF(ISERROR(1/VLOOKUP($B226,'Justerad allokering kvv'!$B$1:$AG$700,MATCH(J$1,'Justerad allokering kvv'!$B$1:$AF$1,0),FALSE)),VLOOKUP($B226,'Allokerad kvv'!$B$2:$AV$700,MATCH(J$1,'Allokerad kvv'!$B$1:$AV$1,0),FALSE),VLOOKUP($B226,'Justerad allokering kvv'!$B$1:$AG$700,MATCH(J$1,'Justerad allokering kvv'!$B$1:$AF$1,0),FALSE)))</f>
        <v/>
      </c>
      <c r="K226" t="str">
        <f>IF($B226=" ","",IF(ISERROR(1/VLOOKUP($B226,'Justerad allokering kvv'!$B$1:$AG$700,MATCH(K$1,'Justerad allokering kvv'!$B$1:$AF$1,0),FALSE)),VLOOKUP($B226,'Allokerad kvv'!$B$2:$AV$700,MATCH(K$1,'Allokerad kvv'!$B$1:$AV$1,0),FALSE),VLOOKUP($B226,'Justerad allokering kvv'!$B$1:$AG$700,MATCH(K$1,'Justerad allokering kvv'!$B$1:$AF$1,0),FALSE)))</f>
        <v/>
      </c>
      <c r="L226" t="str">
        <f>IF($B226=" ","",IF(ISERROR(1/VLOOKUP($B226,'Justerad allokering kvv'!$B$1:$AG$700,MATCH(L$1,'Justerad allokering kvv'!$B$1:$AF$1,0),FALSE)),VLOOKUP($B226,'Allokerad kvv'!$B$2:$AV$700,MATCH(L$1,'Allokerad kvv'!$B$1:$AV$1,0),FALSE),VLOOKUP($B226,'Justerad allokering kvv'!$B$1:$AG$700,MATCH(L$1,'Justerad allokering kvv'!$B$1:$AF$1,0),FALSE)))</f>
        <v/>
      </c>
      <c r="M226" t="str">
        <f>IF($B226=" ","",IF(ISERROR(1/VLOOKUP($B226,'Justerad allokering kvv'!$B$1:$AG$700,MATCH(M$1,'Justerad allokering kvv'!$B$1:$AF$1,0),FALSE)),VLOOKUP($B226,'Allokerad kvv'!$B$2:$AV$700,MATCH(M$1,'Allokerad kvv'!$B$1:$AV$1,0),FALSE),VLOOKUP($B226,'Justerad allokering kvv'!$B$1:$AG$700,MATCH(M$1,'Justerad allokering kvv'!$B$1:$AF$1,0),FALSE)))</f>
        <v/>
      </c>
      <c r="N226" t="str">
        <f>IF($B226=" ","",IF(ISERROR(1/VLOOKUP($B226,'Justerad allokering kvv'!$B$1:$AG$700,MATCH(N$1,'Justerad allokering kvv'!$B$1:$AF$1,0),FALSE)),VLOOKUP($B226,'Allokerad kvv'!$B$2:$AV$700,MATCH(N$1,'Allokerad kvv'!$B$1:$AV$1,0),FALSE),VLOOKUP($B226,'Justerad allokering kvv'!$B$1:$AG$700,MATCH(N$1,'Justerad allokering kvv'!$B$1:$AF$1,0),FALSE)))</f>
        <v/>
      </c>
      <c r="O226" t="str">
        <f>IF($B226=" ","",IF(ISERROR(1/VLOOKUP($B226,'Justerad allokering kvv'!$B$1:$AG$700,MATCH(O$1,'Justerad allokering kvv'!$B$1:$AF$1,0),FALSE)),VLOOKUP($B226,'Allokerad kvv'!$B$2:$AV$700,MATCH(O$1,'Allokerad kvv'!$B$1:$AV$1,0),FALSE),VLOOKUP($B226,'Justerad allokering kvv'!$B$1:$AG$700,MATCH(O$1,'Justerad allokering kvv'!$B$1:$AF$1,0),FALSE)))</f>
        <v/>
      </c>
      <c r="P226" t="str">
        <f>IF($B226=" ","",IF(ISERROR(1/VLOOKUP($B226,'Justerad allokering kvv'!$B$1:$AG$700,MATCH(P$1,'Justerad allokering kvv'!$B$1:$AF$1,0),FALSE)),VLOOKUP($B226,'Allokerad kvv'!$B$2:$AV$700,MATCH(P$1,'Allokerad kvv'!$B$1:$AV$1,0),FALSE),VLOOKUP($B226,'Justerad allokering kvv'!$B$1:$AG$700,MATCH(P$1,'Justerad allokering kvv'!$B$1:$AF$1,0),FALSE)))</f>
        <v/>
      </c>
      <c r="Q226" t="str">
        <f>IF($B226=" ","",IF(ISERROR(1/VLOOKUP($B226,'Justerad allokering kvv'!$B$1:$AG$700,MATCH(Q$1,'Justerad allokering kvv'!$B$1:$AF$1,0),FALSE)),VLOOKUP($B226,'Allokerad kvv'!$B$2:$AV$700,MATCH(Q$1,'Allokerad kvv'!$B$1:$AV$1,0),FALSE),VLOOKUP($B226,'Justerad allokering kvv'!$B$1:$AG$700,MATCH(Q$1,'Justerad allokering kvv'!$B$1:$AF$1,0),FALSE)))</f>
        <v/>
      </c>
      <c r="R226" t="str">
        <f>IF($B226=" ","",IF(ISERROR(1/VLOOKUP($B226,'Justerad allokering kvv'!$B$1:$AG$700,MATCH(R$1,'Justerad allokering kvv'!$B$1:$AF$1,0),FALSE)),VLOOKUP($B226,'Allokerad kvv'!$B$2:$AV$700,MATCH(R$1,'Allokerad kvv'!$B$1:$AV$1,0),FALSE),VLOOKUP($B226,'Justerad allokering kvv'!$B$1:$AG$700,MATCH(R$1,'Justerad allokering kvv'!$B$1:$AF$1,0),FALSE)))</f>
        <v/>
      </c>
      <c r="S226" t="str">
        <f>IF($B226=" ","",IF(ISERROR(1/VLOOKUP($B226,'Justerad allokering kvv'!$B$1:$AG$700,MATCH(S$1,'Justerad allokering kvv'!$B$1:$AF$1,0),FALSE)),VLOOKUP($B226,'Allokerad kvv'!$B$2:$AV$700,MATCH(S$1,'Allokerad kvv'!$B$1:$AV$1,0),FALSE),VLOOKUP($B226,'Justerad allokering kvv'!$B$1:$AG$700,MATCH(S$1,'Justerad allokering kvv'!$B$1:$AF$1,0),FALSE)))</f>
        <v/>
      </c>
      <c r="T226" t="str">
        <f>IF($B226=" ","",IF(ISERROR(1/VLOOKUP($B226,'Justerad allokering kvv'!$B$1:$AG$700,MATCH(T$1,'Justerad allokering kvv'!$B$1:$AF$1,0),FALSE)),VLOOKUP($B226,'Allokerad kvv'!$B$2:$AV$700,MATCH(T$1,'Allokerad kvv'!$B$1:$AV$1,0),FALSE),VLOOKUP($B226,'Justerad allokering kvv'!$B$1:$AG$700,MATCH(T$1,'Justerad allokering kvv'!$B$1:$AF$1,0),FALSE)))</f>
        <v/>
      </c>
      <c r="U226" t="str">
        <f>IF($B226=" ","",IF(ISERROR(1/VLOOKUP($B226,'Justerad allokering kvv'!$B$1:$AG$700,MATCH(U$1,'Justerad allokering kvv'!$B$1:$AF$1,0),FALSE)),VLOOKUP($B226,'Allokerad kvv'!$B$2:$AV$700,MATCH(U$1,'Allokerad kvv'!$B$1:$AV$1,0),FALSE),VLOOKUP($B226,'Justerad allokering kvv'!$B$1:$AG$700,MATCH(U$1,'Justerad allokering kvv'!$B$1:$AF$1,0),FALSE)))</f>
        <v/>
      </c>
      <c r="V226" t="str">
        <f>IF($B226=" ","",IF(ISERROR(1/VLOOKUP($B226,'Justerad allokering kvv'!$B$1:$AG$700,MATCH(V$1,'Justerad allokering kvv'!$B$1:$AF$1,0),FALSE)),VLOOKUP($B226,'Allokerad kvv'!$B$2:$AV$700,MATCH(V$1,'Allokerad kvv'!$B$1:$AV$1,0),FALSE),VLOOKUP($B226,'Justerad allokering kvv'!$B$1:$AG$700,MATCH(V$1,'Justerad allokering kvv'!$B$1:$AF$1,0),FALSE)))</f>
        <v/>
      </c>
      <c r="W226" t="str">
        <f>IF($B226=" ","",IF(ISERROR(1/VLOOKUP($B226,'Justerad allokering kvv'!$B$1:$AG$700,MATCH(W$1,'Justerad allokering kvv'!$B$1:$AF$1,0),FALSE)),VLOOKUP($B226,'Allokerad kvv'!$B$2:$AV$700,MATCH(W$1,'Allokerad kvv'!$B$1:$AV$1,0),FALSE),VLOOKUP($B226,'Justerad allokering kvv'!$B$1:$AG$700,MATCH(W$1,'Justerad allokering kvv'!$B$1:$AF$1,0),FALSE)))</f>
        <v/>
      </c>
      <c r="X226" t="str">
        <f>IF($B226=" ","",IF(ISERROR(1/VLOOKUP($B226,'Justerad allokering kvv'!$B$1:$AG$700,MATCH(X$1,'Justerad allokering kvv'!$B$1:$AF$1,0),FALSE)),VLOOKUP($B226,'Allokerad kvv'!$B$2:$AV$700,MATCH(X$1,'Allokerad kvv'!$B$1:$AV$1,0),FALSE),VLOOKUP($B226,'Justerad allokering kvv'!$B$1:$AG$700,MATCH(X$1,'Justerad allokering kvv'!$B$1:$AF$1,0),FALSE)))</f>
        <v/>
      </c>
      <c r="Y226" t="str">
        <f>IF($B226=" ","",IF(ISERROR(1/VLOOKUP($B226,'Justerad allokering kvv'!$B$1:$AG$700,MATCH(Y$1,'Justerad allokering kvv'!$B$1:$AF$1,0),FALSE)),VLOOKUP($B226,'Allokerad kvv'!$B$2:$AV$700,MATCH(Y$1,'Allokerad kvv'!$B$1:$AV$1,0),FALSE),VLOOKUP($B226,'Justerad allokering kvv'!$B$1:$AG$700,MATCH(Y$1,'Justerad allokering kvv'!$B$1:$AF$1,0),FALSE)))</f>
        <v/>
      </c>
      <c r="AB226">
        <f>IFERROR(VLOOKUP($B226,Kraftvärmeprod!$B$1:$AO$424,MATCH("Tillförd energi från rökgaskondensering (GWh)",Kraftvärmeprod!$B$1:$AG$1,0),FALSE)/1,0)</f>
        <v>0</v>
      </c>
      <c r="AE226" s="122">
        <f t="shared" si="12"/>
        <v>0</v>
      </c>
      <c r="AG226" t="e">
        <f t="shared" si="13"/>
        <v>#VALUE!</v>
      </c>
      <c r="AH226" t="e">
        <f t="shared" si="14"/>
        <v>#VALUE!</v>
      </c>
      <c r="AI226" t="e">
        <f>IF(AH226=0,"",AH226/VLOOKUP(B226,Kraftvärmeprod!$B$1:$BC$480,MATCH("Summa tillförd energi exklusive rökgaskondensering",Kraftvärmeprod!$B$1:$BC$1,0),FALSE))</f>
        <v>#VALUE!</v>
      </c>
      <c r="AK226" t="e">
        <f t="shared" si="15"/>
        <v>#VALUE!</v>
      </c>
    </row>
    <row r="227" spans="1:37" x14ac:dyDescent="0.25">
      <c r="A227" s="2" t="s">
        <v>371</v>
      </c>
      <c r="B227" s="2" t="s">
        <v>372</v>
      </c>
      <c r="C227">
        <f>IF($B227=" ","",IF(ISERROR(1/VLOOKUP($B227,'Justerad allokering kvv'!$B$1:$AG$700,MATCH(C$1,'Justerad allokering kvv'!$B$1:$AF$1,0),FALSE)),VLOOKUP($B227,'Allokerad kvv'!$B$2:$AV$700,MATCH(C$1,'Allokerad kvv'!$B$1:$AV$1,0),FALSE),VLOOKUP($B227,'Justerad allokering kvv'!$B$1:$AG$700,MATCH(C$1,'Justerad allokering kvv'!$B$1:$AF$1,0),FALSE)))</f>
        <v>0</v>
      </c>
      <c r="D227">
        <f>IF($B227=" ","",IF(ISERROR(1/VLOOKUP($B227,'Justerad allokering kvv'!$B$1:$AG$700,MATCH(D$1,'Justerad allokering kvv'!$B$1:$AF$1,0),FALSE)),VLOOKUP($B227,'Allokerad kvv'!$B$2:$AV$700,MATCH(D$1,'Allokerad kvv'!$B$1:$AV$1,0),FALSE),VLOOKUP($B227,'Justerad allokering kvv'!$B$1:$AG$700,MATCH(D$1,'Justerad allokering kvv'!$B$1:$AF$1,0),FALSE)))</f>
        <v>0</v>
      </c>
      <c r="E227">
        <f>IF($B227=" ","",IF(ISERROR(1/VLOOKUP($B227,'Justerad allokering kvv'!$B$1:$AG$700,MATCH(E$1,'Justerad allokering kvv'!$B$1:$AF$1,0),FALSE)),VLOOKUP($B227,'Allokerad kvv'!$B$2:$AV$700,MATCH(E$1,'Allokerad kvv'!$B$1:$AV$1,0),FALSE),VLOOKUP($B227,'Justerad allokering kvv'!$B$1:$AG$700,MATCH(E$1,'Justerad allokering kvv'!$B$1:$AF$1,0),FALSE)))</f>
        <v>0</v>
      </c>
      <c r="F227">
        <f>IF($B227=" ","",IF(ISERROR(1/VLOOKUP($B227,'Justerad allokering kvv'!$B$1:$AG$700,MATCH(F$1,'Justerad allokering kvv'!$B$1:$AF$1,0),FALSE)),VLOOKUP($B227,'Allokerad kvv'!$B$2:$AV$700,MATCH(F$1,'Allokerad kvv'!$B$1:$AV$1,0),FALSE),VLOOKUP($B227,'Justerad allokering kvv'!$B$1:$AG$700,MATCH(F$1,'Justerad allokering kvv'!$B$1:$AF$1,0),FALSE)))</f>
        <v>0</v>
      </c>
      <c r="G227">
        <f>IF($B227=" ","",IF(ISERROR(1/VLOOKUP($B227,'Justerad allokering kvv'!$B$1:$AG$700,MATCH(G$1,'Justerad allokering kvv'!$B$1:$AF$1,0),FALSE)),VLOOKUP($B227,'Allokerad kvv'!$B$2:$AV$700,MATCH(G$1,'Allokerad kvv'!$B$1:$AV$1,0),FALSE),VLOOKUP($B227,'Justerad allokering kvv'!$B$1:$AG$700,MATCH(G$1,'Justerad allokering kvv'!$B$1:$AF$1,0),FALSE)))</f>
        <v>0</v>
      </c>
      <c r="H227">
        <f>IF($B227=" ","",IF(ISERROR(1/VLOOKUP($B227,'Justerad allokering kvv'!$B$1:$AG$700,MATCH(H$1,'Justerad allokering kvv'!$B$1:$AF$1,0),FALSE)),VLOOKUP($B227,'Allokerad kvv'!$B$2:$AV$700,MATCH(H$1,'Allokerad kvv'!$B$1:$AV$1,0),FALSE),VLOOKUP($B227,'Justerad allokering kvv'!$B$1:$AG$700,MATCH(H$1,'Justerad allokering kvv'!$B$1:$AF$1,0),FALSE)))</f>
        <v>0</v>
      </c>
      <c r="I227">
        <f>IF($B227=" ","",IF(ISERROR(1/VLOOKUP($B227,'Justerad allokering kvv'!$B$1:$AG$700,MATCH(I$1,'Justerad allokering kvv'!$B$1:$AF$1,0),FALSE)),VLOOKUP($B227,'Allokerad kvv'!$B$2:$AV$700,MATCH(I$1,'Allokerad kvv'!$B$1:$AV$1,0),FALSE),VLOOKUP($B227,'Justerad allokering kvv'!$B$1:$AG$700,MATCH(I$1,'Justerad allokering kvv'!$B$1:$AF$1,0),FALSE)))</f>
        <v>0</v>
      </c>
      <c r="J227">
        <f>IF($B227=" ","",IF(ISERROR(1/VLOOKUP($B227,'Justerad allokering kvv'!$B$1:$AG$700,MATCH(J$1,'Justerad allokering kvv'!$B$1:$AF$1,0),FALSE)),VLOOKUP($B227,'Allokerad kvv'!$B$2:$AV$700,MATCH(J$1,'Allokerad kvv'!$B$1:$AV$1,0),FALSE),VLOOKUP($B227,'Justerad allokering kvv'!$B$1:$AG$700,MATCH(J$1,'Justerad allokering kvv'!$B$1:$AF$1,0),FALSE)))</f>
        <v>0</v>
      </c>
      <c r="K227">
        <f>IF($B227=" ","",IF(ISERROR(1/VLOOKUP($B227,'Justerad allokering kvv'!$B$1:$AG$700,MATCH(K$1,'Justerad allokering kvv'!$B$1:$AF$1,0),FALSE)),VLOOKUP($B227,'Allokerad kvv'!$B$2:$AV$700,MATCH(K$1,'Allokerad kvv'!$B$1:$AV$1,0),FALSE),VLOOKUP($B227,'Justerad allokering kvv'!$B$1:$AG$700,MATCH(K$1,'Justerad allokering kvv'!$B$1:$AF$1,0),FALSE)))</f>
        <v>0</v>
      </c>
      <c r="L227">
        <f>IF($B227=" ","",IF(ISERROR(1/VLOOKUP($B227,'Justerad allokering kvv'!$B$1:$AG$700,MATCH(L$1,'Justerad allokering kvv'!$B$1:$AF$1,0),FALSE)),VLOOKUP($B227,'Allokerad kvv'!$B$2:$AV$700,MATCH(L$1,'Allokerad kvv'!$B$1:$AV$1,0),FALSE),VLOOKUP($B227,'Justerad allokering kvv'!$B$1:$AG$700,MATCH(L$1,'Justerad allokering kvv'!$B$1:$AF$1,0),FALSE)))</f>
        <v>0</v>
      </c>
      <c r="M227">
        <f>IF($B227=" ","",IF(ISERROR(1/VLOOKUP($B227,'Justerad allokering kvv'!$B$1:$AG$700,MATCH(M$1,'Justerad allokering kvv'!$B$1:$AF$1,0),FALSE)),VLOOKUP($B227,'Allokerad kvv'!$B$2:$AV$700,MATCH(M$1,'Allokerad kvv'!$B$1:$AV$1,0),FALSE),VLOOKUP($B227,'Justerad allokering kvv'!$B$1:$AG$700,MATCH(M$1,'Justerad allokering kvv'!$B$1:$AF$1,0),FALSE)))</f>
        <v>0</v>
      </c>
      <c r="N227">
        <f>IF($B227=" ","",IF(ISERROR(1/VLOOKUP($B227,'Justerad allokering kvv'!$B$1:$AG$700,MATCH(N$1,'Justerad allokering kvv'!$B$1:$AF$1,0),FALSE)),VLOOKUP($B227,'Allokerad kvv'!$B$2:$AV$700,MATCH(N$1,'Allokerad kvv'!$B$1:$AV$1,0),FALSE),VLOOKUP($B227,'Justerad allokering kvv'!$B$1:$AG$700,MATCH(N$1,'Justerad allokering kvv'!$B$1:$AF$1,0),FALSE)))</f>
        <v>0</v>
      </c>
      <c r="O227">
        <f>IF($B227=" ","",IF(ISERROR(1/VLOOKUP($B227,'Justerad allokering kvv'!$B$1:$AG$700,MATCH(O$1,'Justerad allokering kvv'!$B$1:$AF$1,0),FALSE)),VLOOKUP($B227,'Allokerad kvv'!$B$2:$AV$700,MATCH(O$1,'Allokerad kvv'!$B$1:$AV$1,0),FALSE),VLOOKUP($B227,'Justerad allokering kvv'!$B$1:$AG$700,MATCH(O$1,'Justerad allokering kvv'!$B$1:$AF$1,0),FALSE)))</f>
        <v>0</v>
      </c>
      <c r="P227">
        <f>IF($B227=" ","",IF(ISERROR(1/VLOOKUP($B227,'Justerad allokering kvv'!$B$1:$AG$700,MATCH(P$1,'Justerad allokering kvv'!$B$1:$AF$1,0),FALSE)),VLOOKUP($B227,'Allokerad kvv'!$B$2:$AV$700,MATCH(P$1,'Allokerad kvv'!$B$1:$AV$1,0),FALSE),VLOOKUP($B227,'Justerad allokering kvv'!$B$1:$AG$700,MATCH(P$1,'Justerad allokering kvv'!$B$1:$AF$1,0),FALSE)))</f>
        <v>0</v>
      </c>
      <c r="Q227">
        <f>IF($B227=" ","",IF(ISERROR(1/VLOOKUP($B227,'Justerad allokering kvv'!$B$1:$AG$700,MATCH(Q$1,'Justerad allokering kvv'!$B$1:$AF$1,0),FALSE)),VLOOKUP($B227,'Allokerad kvv'!$B$2:$AV$700,MATCH(Q$1,'Allokerad kvv'!$B$1:$AV$1,0),FALSE),VLOOKUP($B227,'Justerad allokering kvv'!$B$1:$AG$700,MATCH(Q$1,'Justerad allokering kvv'!$B$1:$AF$1,0),FALSE)))</f>
        <v>0</v>
      </c>
      <c r="R227">
        <f>IF($B227=" ","",IF(ISERROR(1/VLOOKUP($B227,'Justerad allokering kvv'!$B$1:$AG$700,MATCH(R$1,'Justerad allokering kvv'!$B$1:$AF$1,0),FALSE)),VLOOKUP($B227,'Allokerad kvv'!$B$2:$AV$700,MATCH(R$1,'Allokerad kvv'!$B$1:$AV$1,0),FALSE),VLOOKUP($B227,'Justerad allokering kvv'!$B$1:$AG$700,MATCH(R$1,'Justerad allokering kvv'!$B$1:$AF$1,0),FALSE)))</f>
        <v>0</v>
      </c>
      <c r="S227">
        <f>IF($B227=" ","",IF(ISERROR(1/VLOOKUP($B227,'Justerad allokering kvv'!$B$1:$AG$700,MATCH(S$1,'Justerad allokering kvv'!$B$1:$AF$1,0),FALSE)),VLOOKUP($B227,'Allokerad kvv'!$B$2:$AV$700,MATCH(S$1,'Allokerad kvv'!$B$1:$AV$1,0),FALSE),VLOOKUP($B227,'Justerad allokering kvv'!$B$1:$AG$700,MATCH(S$1,'Justerad allokering kvv'!$B$1:$AF$1,0),FALSE)))</f>
        <v>0</v>
      </c>
      <c r="T227">
        <f>IF($B227=" ","",IF(ISERROR(1/VLOOKUP($B227,'Justerad allokering kvv'!$B$1:$AG$700,MATCH(T$1,'Justerad allokering kvv'!$B$1:$AF$1,0),FALSE)),VLOOKUP($B227,'Allokerad kvv'!$B$2:$AV$700,MATCH(T$1,'Allokerad kvv'!$B$1:$AV$1,0),FALSE),VLOOKUP($B227,'Justerad allokering kvv'!$B$1:$AG$700,MATCH(T$1,'Justerad allokering kvv'!$B$1:$AF$1,0),FALSE)))</f>
        <v>0</v>
      </c>
      <c r="U227">
        <f>IF($B227=" ","",IF(ISERROR(1/VLOOKUP($B227,'Justerad allokering kvv'!$B$1:$AG$700,MATCH(U$1,'Justerad allokering kvv'!$B$1:$AF$1,0),FALSE)),VLOOKUP($B227,'Allokerad kvv'!$B$2:$AV$700,MATCH(U$1,'Allokerad kvv'!$B$1:$AV$1,0),FALSE),VLOOKUP($B227,'Justerad allokering kvv'!$B$1:$AG$700,MATCH(U$1,'Justerad allokering kvv'!$B$1:$AF$1,0),FALSE)))</f>
        <v>0</v>
      </c>
      <c r="V227">
        <f>IF($B227=" ","",IF(ISERROR(1/VLOOKUP($B227,'Justerad allokering kvv'!$B$1:$AG$700,MATCH(V$1,'Justerad allokering kvv'!$B$1:$AF$1,0),FALSE)),VLOOKUP($B227,'Allokerad kvv'!$B$2:$AV$700,MATCH(V$1,'Allokerad kvv'!$B$1:$AV$1,0),FALSE),VLOOKUP($B227,'Justerad allokering kvv'!$B$1:$AG$700,MATCH(V$1,'Justerad allokering kvv'!$B$1:$AF$1,0),FALSE)))</f>
        <v>0</v>
      </c>
      <c r="W227">
        <f>IF($B227=" ","",IF(ISERROR(1/VLOOKUP($B227,'Justerad allokering kvv'!$B$1:$AG$700,MATCH(W$1,'Justerad allokering kvv'!$B$1:$AF$1,0),FALSE)),VLOOKUP($B227,'Allokerad kvv'!$B$2:$AV$700,MATCH(W$1,'Allokerad kvv'!$B$1:$AV$1,0),FALSE),VLOOKUP($B227,'Justerad allokering kvv'!$B$1:$AG$700,MATCH(W$1,'Justerad allokering kvv'!$B$1:$AF$1,0),FALSE)))</f>
        <v>0</v>
      </c>
      <c r="X227">
        <f>IF($B227=" ","",IF(ISERROR(1/VLOOKUP($B227,'Justerad allokering kvv'!$B$1:$AG$700,MATCH(X$1,'Justerad allokering kvv'!$B$1:$AF$1,0),FALSE)),VLOOKUP($B227,'Allokerad kvv'!$B$2:$AV$700,MATCH(X$1,'Allokerad kvv'!$B$1:$AV$1,0),FALSE),VLOOKUP($B227,'Justerad allokering kvv'!$B$1:$AG$700,MATCH(X$1,'Justerad allokering kvv'!$B$1:$AF$1,0),FALSE)))</f>
        <v>0</v>
      </c>
      <c r="Y227">
        <f>IF($B227=" ","",IF(ISERROR(1/VLOOKUP($B227,'Justerad allokering kvv'!$B$1:$AG$700,MATCH(Y$1,'Justerad allokering kvv'!$B$1:$AF$1,0),FALSE)),VLOOKUP($B227,'Allokerad kvv'!$B$2:$AV$700,MATCH(Y$1,'Allokerad kvv'!$B$1:$AV$1,0),FALSE),VLOOKUP($B227,'Justerad allokering kvv'!$B$1:$AG$700,MATCH(Y$1,'Justerad allokering kvv'!$B$1:$AF$1,0),FALSE)))</f>
        <v>0</v>
      </c>
      <c r="AB227">
        <f>IFERROR(VLOOKUP($B227,Kraftvärmeprod!$B$1:$AO$424,MATCH("Tillförd energi från rökgaskondensering (GWh)",Kraftvärmeprod!$B$1:$AG$1,0),FALSE)/1,0)</f>
        <v>0</v>
      </c>
      <c r="AE227" s="122">
        <f t="shared" si="12"/>
        <v>0</v>
      </c>
      <c r="AG227">
        <f t="shared" si="13"/>
        <v>0</v>
      </c>
      <c r="AH227">
        <f t="shared" si="14"/>
        <v>0</v>
      </c>
      <c r="AI227" t="str">
        <f>IF(AH227=0,"",AH227/VLOOKUP(B227,Kraftvärmeprod!$B$1:$BC$480,MATCH("Summa tillförd energi exklusive rökgaskondensering",Kraftvärmeprod!$B$1:$BC$1,0),FALSE))</f>
        <v/>
      </c>
      <c r="AK227">
        <f t="shared" si="15"/>
        <v>0</v>
      </c>
    </row>
    <row r="228" spans="1:37" x14ac:dyDescent="0.25">
      <c r="A228" s="2" t="s">
        <v>373</v>
      </c>
      <c r="B228" s="2" t="s">
        <v>374</v>
      </c>
      <c r="C228">
        <f>IF($B228=" ","",IF(ISERROR(1/VLOOKUP($B228,'Justerad allokering kvv'!$B$1:$AG$700,MATCH(C$1,'Justerad allokering kvv'!$B$1:$AF$1,0),FALSE)),VLOOKUP($B228,'Allokerad kvv'!$B$2:$AV$700,MATCH(C$1,'Allokerad kvv'!$B$1:$AV$1,0),FALSE),VLOOKUP($B228,'Justerad allokering kvv'!$B$1:$AG$700,MATCH(C$1,'Justerad allokering kvv'!$B$1:$AF$1,0),FALSE)))</f>
        <v>0</v>
      </c>
      <c r="D228">
        <f>IF($B228=" ","",IF(ISERROR(1/VLOOKUP($B228,'Justerad allokering kvv'!$B$1:$AG$700,MATCH(D$1,'Justerad allokering kvv'!$B$1:$AF$1,0),FALSE)),VLOOKUP($B228,'Allokerad kvv'!$B$2:$AV$700,MATCH(D$1,'Allokerad kvv'!$B$1:$AV$1,0),FALSE),VLOOKUP($B228,'Justerad allokering kvv'!$B$1:$AG$700,MATCH(D$1,'Justerad allokering kvv'!$B$1:$AF$1,0),FALSE)))</f>
        <v>0</v>
      </c>
      <c r="E228">
        <f>IF($B228=" ","",IF(ISERROR(1/VLOOKUP($B228,'Justerad allokering kvv'!$B$1:$AG$700,MATCH(E$1,'Justerad allokering kvv'!$B$1:$AF$1,0),FALSE)),VLOOKUP($B228,'Allokerad kvv'!$B$2:$AV$700,MATCH(E$1,'Allokerad kvv'!$B$1:$AV$1,0),FALSE),VLOOKUP($B228,'Justerad allokering kvv'!$B$1:$AG$700,MATCH(E$1,'Justerad allokering kvv'!$B$1:$AF$1,0),FALSE)))</f>
        <v>0</v>
      </c>
      <c r="F228">
        <f>IF($B228=" ","",IF(ISERROR(1/VLOOKUP($B228,'Justerad allokering kvv'!$B$1:$AG$700,MATCH(F$1,'Justerad allokering kvv'!$B$1:$AF$1,0),FALSE)),VLOOKUP($B228,'Allokerad kvv'!$B$2:$AV$700,MATCH(F$1,'Allokerad kvv'!$B$1:$AV$1,0),FALSE),VLOOKUP($B228,'Justerad allokering kvv'!$B$1:$AG$700,MATCH(F$1,'Justerad allokering kvv'!$B$1:$AF$1,0),FALSE)))</f>
        <v>0</v>
      </c>
      <c r="G228">
        <f>IF($B228=" ","",IF(ISERROR(1/VLOOKUP($B228,'Justerad allokering kvv'!$B$1:$AG$700,MATCH(G$1,'Justerad allokering kvv'!$B$1:$AF$1,0),FALSE)),VLOOKUP($B228,'Allokerad kvv'!$B$2:$AV$700,MATCH(G$1,'Allokerad kvv'!$B$1:$AV$1,0),FALSE),VLOOKUP($B228,'Justerad allokering kvv'!$B$1:$AG$700,MATCH(G$1,'Justerad allokering kvv'!$B$1:$AF$1,0),FALSE)))</f>
        <v>0</v>
      </c>
      <c r="H228">
        <f>IF($B228=" ","",IF(ISERROR(1/VLOOKUP($B228,'Justerad allokering kvv'!$B$1:$AG$700,MATCH(H$1,'Justerad allokering kvv'!$B$1:$AF$1,0),FALSE)),VLOOKUP($B228,'Allokerad kvv'!$B$2:$AV$700,MATCH(H$1,'Allokerad kvv'!$B$1:$AV$1,0),FALSE),VLOOKUP($B228,'Justerad allokering kvv'!$B$1:$AG$700,MATCH(H$1,'Justerad allokering kvv'!$B$1:$AF$1,0),FALSE)))</f>
        <v>0</v>
      </c>
      <c r="I228">
        <f>IF($B228=" ","",IF(ISERROR(1/VLOOKUP($B228,'Justerad allokering kvv'!$B$1:$AG$700,MATCH(I$1,'Justerad allokering kvv'!$B$1:$AF$1,0),FALSE)),VLOOKUP($B228,'Allokerad kvv'!$B$2:$AV$700,MATCH(I$1,'Allokerad kvv'!$B$1:$AV$1,0),FALSE),VLOOKUP($B228,'Justerad allokering kvv'!$B$1:$AG$700,MATCH(I$1,'Justerad allokering kvv'!$B$1:$AF$1,0),FALSE)))</f>
        <v>0</v>
      </c>
      <c r="J228">
        <f>IF($B228=" ","",IF(ISERROR(1/VLOOKUP($B228,'Justerad allokering kvv'!$B$1:$AG$700,MATCH(J$1,'Justerad allokering kvv'!$B$1:$AF$1,0),FALSE)),VLOOKUP($B228,'Allokerad kvv'!$B$2:$AV$700,MATCH(J$1,'Allokerad kvv'!$B$1:$AV$1,0),FALSE),VLOOKUP($B228,'Justerad allokering kvv'!$B$1:$AG$700,MATCH(J$1,'Justerad allokering kvv'!$B$1:$AF$1,0),FALSE)))</f>
        <v>0</v>
      </c>
      <c r="K228">
        <f>IF($B228=" ","",IF(ISERROR(1/VLOOKUP($B228,'Justerad allokering kvv'!$B$1:$AG$700,MATCH(K$1,'Justerad allokering kvv'!$B$1:$AF$1,0),FALSE)),VLOOKUP($B228,'Allokerad kvv'!$B$2:$AV$700,MATCH(K$1,'Allokerad kvv'!$B$1:$AV$1,0),FALSE),VLOOKUP($B228,'Justerad allokering kvv'!$B$1:$AG$700,MATCH(K$1,'Justerad allokering kvv'!$B$1:$AF$1,0),FALSE)))</f>
        <v>0</v>
      </c>
      <c r="L228">
        <f>IF($B228=" ","",IF(ISERROR(1/VLOOKUP($B228,'Justerad allokering kvv'!$B$1:$AG$700,MATCH(L$1,'Justerad allokering kvv'!$B$1:$AF$1,0),FALSE)),VLOOKUP($B228,'Allokerad kvv'!$B$2:$AV$700,MATCH(L$1,'Allokerad kvv'!$B$1:$AV$1,0),FALSE),VLOOKUP($B228,'Justerad allokering kvv'!$B$1:$AG$700,MATCH(L$1,'Justerad allokering kvv'!$B$1:$AF$1,0),FALSE)))</f>
        <v>0</v>
      </c>
      <c r="M228">
        <f>IF($B228=" ","",IF(ISERROR(1/VLOOKUP($B228,'Justerad allokering kvv'!$B$1:$AG$700,MATCH(M$1,'Justerad allokering kvv'!$B$1:$AF$1,0),FALSE)),VLOOKUP($B228,'Allokerad kvv'!$B$2:$AV$700,MATCH(M$1,'Allokerad kvv'!$B$1:$AV$1,0),FALSE),VLOOKUP($B228,'Justerad allokering kvv'!$B$1:$AG$700,MATCH(M$1,'Justerad allokering kvv'!$B$1:$AF$1,0),FALSE)))</f>
        <v>0</v>
      </c>
      <c r="N228">
        <f>IF($B228=" ","",IF(ISERROR(1/VLOOKUP($B228,'Justerad allokering kvv'!$B$1:$AG$700,MATCH(N$1,'Justerad allokering kvv'!$B$1:$AF$1,0),FALSE)),VLOOKUP($B228,'Allokerad kvv'!$B$2:$AV$700,MATCH(N$1,'Allokerad kvv'!$B$1:$AV$1,0),FALSE),VLOOKUP($B228,'Justerad allokering kvv'!$B$1:$AG$700,MATCH(N$1,'Justerad allokering kvv'!$B$1:$AF$1,0),FALSE)))</f>
        <v>0</v>
      </c>
      <c r="O228">
        <f>IF($B228=" ","",IF(ISERROR(1/VLOOKUP($B228,'Justerad allokering kvv'!$B$1:$AG$700,MATCH(O$1,'Justerad allokering kvv'!$B$1:$AF$1,0),FALSE)),VLOOKUP($B228,'Allokerad kvv'!$B$2:$AV$700,MATCH(O$1,'Allokerad kvv'!$B$1:$AV$1,0),FALSE),VLOOKUP($B228,'Justerad allokering kvv'!$B$1:$AG$700,MATCH(O$1,'Justerad allokering kvv'!$B$1:$AF$1,0),FALSE)))</f>
        <v>0</v>
      </c>
      <c r="P228">
        <f>IF($B228=" ","",IF(ISERROR(1/VLOOKUP($B228,'Justerad allokering kvv'!$B$1:$AG$700,MATCH(P$1,'Justerad allokering kvv'!$B$1:$AF$1,0),FALSE)),VLOOKUP($B228,'Allokerad kvv'!$B$2:$AV$700,MATCH(P$1,'Allokerad kvv'!$B$1:$AV$1,0),FALSE),VLOOKUP($B228,'Justerad allokering kvv'!$B$1:$AG$700,MATCH(P$1,'Justerad allokering kvv'!$B$1:$AF$1,0),FALSE)))</f>
        <v>0</v>
      </c>
      <c r="Q228">
        <f>IF($B228=" ","",IF(ISERROR(1/VLOOKUP($B228,'Justerad allokering kvv'!$B$1:$AG$700,MATCH(Q$1,'Justerad allokering kvv'!$B$1:$AF$1,0),FALSE)),VLOOKUP($B228,'Allokerad kvv'!$B$2:$AV$700,MATCH(Q$1,'Allokerad kvv'!$B$1:$AV$1,0),FALSE),VLOOKUP($B228,'Justerad allokering kvv'!$B$1:$AG$700,MATCH(Q$1,'Justerad allokering kvv'!$B$1:$AF$1,0),FALSE)))</f>
        <v>0</v>
      </c>
      <c r="R228">
        <f>IF($B228=" ","",IF(ISERROR(1/VLOOKUP($B228,'Justerad allokering kvv'!$B$1:$AG$700,MATCH(R$1,'Justerad allokering kvv'!$B$1:$AF$1,0),FALSE)),VLOOKUP($B228,'Allokerad kvv'!$B$2:$AV$700,MATCH(R$1,'Allokerad kvv'!$B$1:$AV$1,0),FALSE),VLOOKUP($B228,'Justerad allokering kvv'!$B$1:$AG$700,MATCH(R$1,'Justerad allokering kvv'!$B$1:$AF$1,0),FALSE)))</f>
        <v>0</v>
      </c>
      <c r="S228">
        <f>IF($B228=" ","",IF(ISERROR(1/VLOOKUP($B228,'Justerad allokering kvv'!$B$1:$AG$700,MATCH(S$1,'Justerad allokering kvv'!$B$1:$AF$1,0),FALSE)),VLOOKUP($B228,'Allokerad kvv'!$B$2:$AV$700,MATCH(S$1,'Allokerad kvv'!$B$1:$AV$1,0),FALSE),VLOOKUP($B228,'Justerad allokering kvv'!$B$1:$AG$700,MATCH(S$1,'Justerad allokering kvv'!$B$1:$AF$1,0),FALSE)))</f>
        <v>0</v>
      </c>
      <c r="T228">
        <f>IF($B228=" ","",IF(ISERROR(1/VLOOKUP($B228,'Justerad allokering kvv'!$B$1:$AG$700,MATCH(T$1,'Justerad allokering kvv'!$B$1:$AF$1,0),FALSE)),VLOOKUP($B228,'Allokerad kvv'!$B$2:$AV$700,MATCH(T$1,'Allokerad kvv'!$B$1:$AV$1,0),FALSE),VLOOKUP($B228,'Justerad allokering kvv'!$B$1:$AG$700,MATCH(T$1,'Justerad allokering kvv'!$B$1:$AF$1,0),FALSE)))</f>
        <v>0</v>
      </c>
      <c r="U228">
        <f>IF($B228=" ","",IF(ISERROR(1/VLOOKUP($B228,'Justerad allokering kvv'!$B$1:$AG$700,MATCH(U$1,'Justerad allokering kvv'!$B$1:$AF$1,0),FALSE)),VLOOKUP($B228,'Allokerad kvv'!$B$2:$AV$700,MATCH(U$1,'Allokerad kvv'!$B$1:$AV$1,0),FALSE),VLOOKUP($B228,'Justerad allokering kvv'!$B$1:$AG$700,MATCH(U$1,'Justerad allokering kvv'!$B$1:$AF$1,0),FALSE)))</f>
        <v>0</v>
      </c>
      <c r="V228">
        <f>IF($B228=" ","",IF(ISERROR(1/VLOOKUP($B228,'Justerad allokering kvv'!$B$1:$AG$700,MATCH(V$1,'Justerad allokering kvv'!$B$1:$AF$1,0),FALSE)),VLOOKUP($B228,'Allokerad kvv'!$B$2:$AV$700,MATCH(V$1,'Allokerad kvv'!$B$1:$AV$1,0),FALSE),VLOOKUP($B228,'Justerad allokering kvv'!$B$1:$AG$700,MATCH(V$1,'Justerad allokering kvv'!$B$1:$AF$1,0),FALSE)))</f>
        <v>0</v>
      </c>
      <c r="W228">
        <f>IF($B228=" ","",IF(ISERROR(1/VLOOKUP($B228,'Justerad allokering kvv'!$B$1:$AG$700,MATCH(W$1,'Justerad allokering kvv'!$B$1:$AF$1,0),FALSE)),VLOOKUP($B228,'Allokerad kvv'!$B$2:$AV$700,MATCH(W$1,'Allokerad kvv'!$B$1:$AV$1,0),FALSE),VLOOKUP($B228,'Justerad allokering kvv'!$B$1:$AG$700,MATCH(W$1,'Justerad allokering kvv'!$B$1:$AF$1,0),FALSE)))</f>
        <v>0</v>
      </c>
      <c r="X228">
        <f>IF($B228=" ","",IF(ISERROR(1/VLOOKUP($B228,'Justerad allokering kvv'!$B$1:$AG$700,MATCH(X$1,'Justerad allokering kvv'!$B$1:$AF$1,0),FALSE)),VLOOKUP($B228,'Allokerad kvv'!$B$2:$AV$700,MATCH(X$1,'Allokerad kvv'!$B$1:$AV$1,0),FALSE),VLOOKUP($B228,'Justerad allokering kvv'!$B$1:$AG$700,MATCH(X$1,'Justerad allokering kvv'!$B$1:$AF$1,0),FALSE)))</f>
        <v>0</v>
      </c>
      <c r="Y228">
        <f>IF($B228=" ","",IF(ISERROR(1/VLOOKUP($B228,'Justerad allokering kvv'!$B$1:$AG$700,MATCH(Y$1,'Justerad allokering kvv'!$B$1:$AF$1,0),FALSE)),VLOOKUP($B228,'Allokerad kvv'!$B$2:$AV$700,MATCH(Y$1,'Allokerad kvv'!$B$1:$AV$1,0),FALSE),VLOOKUP($B228,'Justerad allokering kvv'!$B$1:$AG$700,MATCH(Y$1,'Justerad allokering kvv'!$B$1:$AF$1,0),FALSE)))</f>
        <v>0</v>
      </c>
      <c r="AB228">
        <f>IFERROR(VLOOKUP($B228,Kraftvärmeprod!$B$1:$AO$424,MATCH("Tillförd energi från rökgaskondensering (GWh)",Kraftvärmeprod!$B$1:$AG$1,0),FALSE)/1,0)</f>
        <v>0</v>
      </c>
      <c r="AE228" s="122">
        <f t="shared" si="12"/>
        <v>0</v>
      </c>
      <c r="AG228">
        <f t="shared" si="13"/>
        <v>0</v>
      </c>
      <c r="AH228">
        <f t="shared" si="14"/>
        <v>0</v>
      </c>
      <c r="AI228" t="str">
        <f>IF(AH228=0,"",AH228/VLOOKUP(B228,Kraftvärmeprod!$B$1:$BC$480,MATCH("Summa tillförd energi exklusive rökgaskondensering",Kraftvärmeprod!$B$1:$BC$1,0),FALSE))</f>
        <v/>
      </c>
      <c r="AK228">
        <f t="shared" si="15"/>
        <v>0</v>
      </c>
    </row>
    <row r="229" spans="1:37" x14ac:dyDescent="0.25">
      <c r="A229" s="2" t="s">
        <v>373</v>
      </c>
      <c r="B229" s="2" t="s">
        <v>375</v>
      </c>
      <c r="C229">
        <f>IF($B229=" ","",IF(ISERROR(1/VLOOKUP($B229,'Justerad allokering kvv'!$B$1:$AG$700,MATCH(C$1,'Justerad allokering kvv'!$B$1:$AF$1,0),FALSE)),VLOOKUP($B229,'Allokerad kvv'!$B$2:$AV$700,MATCH(C$1,'Allokerad kvv'!$B$1:$AV$1,0),FALSE),VLOOKUP($B229,'Justerad allokering kvv'!$B$1:$AG$700,MATCH(C$1,'Justerad allokering kvv'!$B$1:$AF$1,0),FALSE)))</f>
        <v>0</v>
      </c>
      <c r="D229">
        <f>IF($B229=" ","",IF(ISERROR(1/VLOOKUP($B229,'Justerad allokering kvv'!$B$1:$AG$700,MATCH(D$1,'Justerad allokering kvv'!$B$1:$AF$1,0),FALSE)),VLOOKUP($B229,'Allokerad kvv'!$B$2:$AV$700,MATCH(D$1,'Allokerad kvv'!$B$1:$AV$1,0),FALSE),VLOOKUP($B229,'Justerad allokering kvv'!$B$1:$AG$700,MATCH(D$1,'Justerad allokering kvv'!$B$1:$AF$1,0),FALSE)))</f>
        <v>0</v>
      </c>
      <c r="E229">
        <f>IF($B229=" ","",IF(ISERROR(1/VLOOKUP($B229,'Justerad allokering kvv'!$B$1:$AG$700,MATCH(E$1,'Justerad allokering kvv'!$B$1:$AF$1,0),FALSE)),VLOOKUP($B229,'Allokerad kvv'!$B$2:$AV$700,MATCH(E$1,'Allokerad kvv'!$B$1:$AV$1,0),FALSE),VLOOKUP($B229,'Justerad allokering kvv'!$B$1:$AG$700,MATCH(E$1,'Justerad allokering kvv'!$B$1:$AF$1,0),FALSE)))</f>
        <v>0</v>
      </c>
      <c r="F229">
        <f>IF($B229=" ","",IF(ISERROR(1/VLOOKUP($B229,'Justerad allokering kvv'!$B$1:$AG$700,MATCH(F$1,'Justerad allokering kvv'!$B$1:$AF$1,0),FALSE)),VLOOKUP($B229,'Allokerad kvv'!$B$2:$AV$700,MATCH(F$1,'Allokerad kvv'!$B$1:$AV$1,0),FALSE),VLOOKUP($B229,'Justerad allokering kvv'!$B$1:$AG$700,MATCH(F$1,'Justerad allokering kvv'!$B$1:$AF$1,0),FALSE)))</f>
        <v>0</v>
      </c>
      <c r="G229">
        <f>IF($B229=" ","",IF(ISERROR(1/VLOOKUP($B229,'Justerad allokering kvv'!$B$1:$AG$700,MATCH(G$1,'Justerad allokering kvv'!$B$1:$AF$1,0),FALSE)),VLOOKUP($B229,'Allokerad kvv'!$B$2:$AV$700,MATCH(G$1,'Allokerad kvv'!$B$1:$AV$1,0),FALSE),VLOOKUP($B229,'Justerad allokering kvv'!$B$1:$AG$700,MATCH(G$1,'Justerad allokering kvv'!$B$1:$AF$1,0),FALSE)))</f>
        <v>0</v>
      </c>
      <c r="H229">
        <f>IF($B229=" ","",IF(ISERROR(1/VLOOKUP($B229,'Justerad allokering kvv'!$B$1:$AG$700,MATCH(H$1,'Justerad allokering kvv'!$B$1:$AF$1,0),FALSE)),VLOOKUP($B229,'Allokerad kvv'!$B$2:$AV$700,MATCH(H$1,'Allokerad kvv'!$B$1:$AV$1,0),FALSE),VLOOKUP($B229,'Justerad allokering kvv'!$B$1:$AG$700,MATCH(H$1,'Justerad allokering kvv'!$B$1:$AF$1,0),FALSE)))</f>
        <v>0</v>
      </c>
      <c r="I229">
        <f>IF($B229=" ","",IF(ISERROR(1/VLOOKUP($B229,'Justerad allokering kvv'!$B$1:$AG$700,MATCH(I$1,'Justerad allokering kvv'!$B$1:$AF$1,0),FALSE)),VLOOKUP($B229,'Allokerad kvv'!$B$2:$AV$700,MATCH(I$1,'Allokerad kvv'!$B$1:$AV$1,0),FALSE),VLOOKUP($B229,'Justerad allokering kvv'!$B$1:$AG$700,MATCH(I$1,'Justerad allokering kvv'!$B$1:$AF$1,0),FALSE)))</f>
        <v>0</v>
      </c>
      <c r="J229">
        <f>IF($B229=" ","",IF(ISERROR(1/VLOOKUP($B229,'Justerad allokering kvv'!$B$1:$AG$700,MATCH(J$1,'Justerad allokering kvv'!$B$1:$AF$1,0),FALSE)),VLOOKUP($B229,'Allokerad kvv'!$B$2:$AV$700,MATCH(J$1,'Allokerad kvv'!$B$1:$AV$1,0),FALSE),VLOOKUP($B229,'Justerad allokering kvv'!$B$1:$AG$700,MATCH(J$1,'Justerad allokering kvv'!$B$1:$AF$1,0),FALSE)))</f>
        <v>0</v>
      </c>
      <c r="K229">
        <f>IF($B229=" ","",IF(ISERROR(1/VLOOKUP($B229,'Justerad allokering kvv'!$B$1:$AG$700,MATCH(K$1,'Justerad allokering kvv'!$B$1:$AF$1,0),FALSE)),VLOOKUP($B229,'Allokerad kvv'!$B$2:$AV$700,MATCH(K$1,'Allokerad kvv'!$B$1:$AV$1,0),FALSE),VLOOKUP($B229,'Justerad allokering kvv'!$B$1:$AG$700,MATCH(K$1,'Justerad allokering kvv'!$B$1:$AF$1,0),FALSE)))</f>
        <v>0</v>
      </c>
      <c r="L229">
        <f>IF($B229=" ","",IF(ISERROR(1/VLOOKUP($B229,'Justerad allokering kvv'!$B$1:$AG$700,MATCH(L$1,'Justerad allokering kvv'!$B$1:$AF$1,0),FALSE)),VLOOKUP($B229,'Allokerad kvv'!$B$2:$AV$700,MATCH(L$1,'Allokerad kvv'!$B$1:$AV$1,0),FALSE),VLOOKUP($B229,'Justerad allokering kvv'!$B$1:$AG$700,MATCH(L$1,'Justerad allokering kvv'!$B$1:$AF$1,0),FALSE)))</f>
        <v>0</v>
      </c>
      <c r="M229">
        <f>IF($B229=" ","",IF(ISERROR(1/VLOOKUP($B229,'Justerad allokering kvv'!$B$1:$AG$700,MATCH(M$1,'Justerad allokering kvv'!$B$1:$AF$1,0),FALSE)),VLOOKUP($B229,'Allokerad kvv'!$B$2:$AV$700,MATCH(M$1,'Allokerad kvv'!$B$1:$AV$1,0),FALSE),VLOOKUP($B229,'Justerad allokering kvv'!$B$1:$AG$700,MATCH(M$1,'Justerad allokering kvv'!$B$1:$AF$1,0),FALSE)))</f>
        <v>0</v>
      </c>
      <c r="N229">
        <f>IF($B229=" ","",IF(ISERROR(1/VLOOKUP($B229,'Justerad allokering kvv'!$B$1:$AG$700,MATCH(N$1,'Justerad allokering kvv'!$B$1:$AF$1,0),FALSE)),VLOOKUP($B229,'Allokerad kvv'!$B$2:$AV$700,MATCH(N$1,'Allokerad kvv'!$B$1:$AV$1,0),FALSE),VLOOKUP($B229,'Justerad allokering kvv'!$B$1:$AG$700,MATCH(N$1,'Justerad allokering kvv'!$B$1:$AF$1,0),FALSE)))</f>
        <v>0</v>
      </c>
      <c r="O229">
        <f>IF($B229=" ","",IF(ISERROR(1/VLOOKUP($B229,'Justerad allokering kvv'!$B$1:$AG$700,MATCH(O$1,'Justerad allokering kvv'!$B$1:$AF$1,0),FALSE)),VLOOKUP($B229,'Allokerad kvv'!$B$2:$AV$700,MATCH(O$1,'Allokerad kvv'!$B$1:$AV$1,0),FALSE),VLOOKUP($B229,'Justerad allokering kvv'!$B$1:$AG$700,MATCH(O$1,'Justerad allokering kvv'!$B$1:$AF$1,0),FALSE)))</f>
        <v>0</v>
      </c>
      <c r="P229">
        <f>IF($B229=" ","",IF(ISERROR(1/VLOOKUP($B229,'Justerad allokering kvv'!$B$1:$AG$700,MATCH(P$1,'Justerad allokering kvv'!$B$1:$AF$1,0),FALSE)),VLOOKUP($B229,'Allokerad kvv'!$B$2:$AV$700,MATCH(P$1,'Allokerad kvv'!$B$1:$AV$1,0),FALSE),VLOOKUP($B229,'Justerad allokering kvv'!$B$1:$AG$700,MATCH(P$1,'Justerad allokering kvv'!$B$1:$AF$1,0),FALSE)))</f>
        <v>0</v>
      </c>
      <c r="Q229">
        <f>IF($B229=" ","",IF(ISERROR(1/VLOOKUP($B229,'Justerad allokering kvv'!$B$1:$AG$700,MATCH(Q$1,'Justerad allokering kvv'!$B$1:$AF$1,0),FALSE)),VLOOKUP($B229,'Allokerad kvv'!$B$2:$AV$700,MATCH(Q$1,'Allokerad kvv'!$B$1:$AV$1,0),FALSE),VLOOKUP($B229,'Justerad allokering kvv'!$B$1:$AG$700,MATCH(Q$1,'Justerad allokering kvv'!$B$1:$AF$1,0),FALSE)))</f>
        <v>0</v>
      </c>
      <c r="R229">
        <f>IF($B229=" ","",IF(ISERROR(1/VLOOKUP($B229,'Justerad allokering kvv'!$B$1:$AG$700,MATCH(R$1,'Justerad allokering kvv'!$B$1:$AF$1,0),FALSE)),VLOOKUP($B229,'Allokerad kvv'!$B$2:$AV$700,MATCH(R$1,'Allokerad kvv'!$B$1:$AV$1,0),FALSE),VLOOKUP($B229,'Justerad allokering kvv'!$B$1:$AG$700,MATCH(R$1,'Justerad allokering kvv'!$B$1:$AF$1,0),FALSE)))</f>
        <v>0</v>
      </c>
      <c r="S229">
        <f>IF($B229=" ","",IF(ISERROR(1/VLOOKUP($B229,'Justerad allokering kvv'!$B$1:$AG$700,MATCH(S$1,'Justerad allokering kvv'!$B$1:$AF$1,0),FALSE)),VLOOKUP($B229,'Allokerad kvv'!$B$2:$AV$700,MATCH(S$1,'Allokerad kvv'!$B$1:$AV$1,0),FALSE),VLOOKUP($B229,'Justerad allokering kvv'!$B$1:$AG$700,MATCH(S$1,'Justerad allokering kvv'!$B$1:$AF$1,0),FALSE)))</f>
        <v>0</v>
      </c>
      <c r="T229">
        <f>IF($B229=" ","",IF(ISERROR(1/VLOOKUP($B229,'Justerad allokering kvv'!$B$1:$AG$700,MATCH(T$1,'Justerad allokering kvv'!$B$1:$AF$1,0),FALSE)),VLOOKUP($B229,'Allokerad kvv'!$B$2:$AV$700,MATCH(T$1,'Allokerad kvv'!$B$1:$AV$1,0),FALSE),VLOOKUP($B229,'Justerad allokering kvv'!$B$1:$AG$700,MATCH(T$1,'Justerad allokering kvv'!$B$1:$AF$1,0),FALSE)))</f>
        <v>0</v>
      </c>
      <c r="U229">
        <f>IF($B229=" ","",IF(ISERROR(1/VLOOKUP($B229,'Justerad allokering kvv'!$B$1:$AG$700,MATCH(U$1,'Justerad allokering kvv'!$B$1:$AF$1,0),FALSE)),VLOOKUP($B229,'Allokerad kvv'!$B$2:$AV$700,MATCH(U$1,'Allokerad kvv'!$B$1:$AV$1,0),FALSE),VLOOKUP($B229,'Justerad allokering kvv'!$B$1:$AG$700,MATCH(U$1,'Justerad allokering kvv'!$B$1:$AF$1,0),FALSE)))</f>
        <v>0</v>
      </c>
      <c r="V229">
        <f>IF($B229=" ","",IF(ISERROR(1/VLOOKUP($B229,'Justerad allokering kvv'!$B$1:$AG$700,MATCH(V$1,'Justerad allokering kvv'!$B$1:$AF$1,0),FALSE)),VLOOKUP($B229,'Allokerad kvv'!$B$2:$AV$700,MATCH(V$1,'Allokerad kvv'!$B$1:$AV$1,0),FALSE),VLOOKUP($B229,'Justerad allokering kvv'!$B$1:$AG$700,MATCH(V$1,'Justerad allokering kvv'!$B$1:$AF$1,0),FALSE)))</f>
        <v>0</v>
      </c>
      <c r="W229">
        <f>IF($B229=" ","",IF(ISERROR(1/VLOOKUP($B229,'Justerad allokering kvv'!$B$1:$AG$700,MATCH(W$1,'Justerad allokering kvv'!$B$1:$AF$1,0),FALSE)),VLOOKUP($B229,'Allokerad kvv'!$B$2:$AV$700,MATCH(W$1,'Allokerad kvv'!$B$1:$AV$1,0),FALSE),VLOOKUP($B229,'Justerad allokering kvv'!$B$1:$AG$700,MATCH(W$1,'Justerad allokering kvv'!$B$1:$AF$1,0),FALSE)))</f>
        <v>0</v>
      </c>
      <c r="X229">
        <f>IF($B229=" ","",IF(ISERROR(1/VLOOKUP($B229,'Justerad allokering kvv'!$B$1:$AG$700,MATCH(X$1,'Justerad allokering kvv'!$B$1:$AF$1,0),FALSE)),VLOOKUP($B229,'Allokerad kvv'!$B$2:$AV$700,MATCH(X$1,'Allokerad kvv'!$B$1:$AV$1,0),FALSE),VLOOKUP($B229,'Justerad allokering kvv'!$B$1:$AG$700,MATCH(X$1,'Justerad allokering kvv'!$B$1:$AF$1,0),FALSE)))</f>
        <v>0</v>
      </c>
      <c r="Y229">
        <f>IF($B229=" ","",IF(ISERROR(1/VLOOKUP($B229,'Justerad allokering kvv'!$B$1:$AG$700,MATCH(Y$1,'Justerad allokering kvv'!$B$1:$AF$1,0),FALSE)),VLOOKUP($B229,'Allokerad kvv'!$B$2:$AV$700,MATCH(Y$1,'Allokerad kvv'!$B$1:$AV$1,0),FALSE),VLOOKUP($B229,'Justerad allokering kvv'!$B$1:$AG$700,MATCH(Y$1,'Justerad allokering kvv'!$B$1:$AF$1,0),FALSE)))</f>
        <v>0</v>
      </c>
      <c r="AB229">
        <f>IFERROR(VLOOKUP($B229,Kraftvärmeprod!$B$1:$AO$424,MATCH("Tillförd energi från rökgaskondensering (GWh)",Kraftvärmeprod!$B$1:$AG$1,0),FALSE)/1,0)</f>
        <v>0</v>
      </c>
      <c r="AE229" s="122">
        <f t="shared" si="12"/>
        <v>0</v>
      </c>
      <c r="AG229">
        <f t="shared" si="13"/>
        <v>0</v>
      </c>
      <c r="AH229">
        <f t="shared" si="14"/>
        <v>0</v>
      </c>
      <c r="AI229" t="str">
        <f>IF(AH229=0,"",AH229/VLOOKUP(B229,Kraftvärmeprod!$B$1:$BC$480,MATCH("Summa tillförd energi exklusive rökgaskondensering",Kraftvärmeprod!$B$1:$BC$1,0),FALSE))</f>
        <v/>
      </c>
      <c r="AK229">
        <f t="shared" si="15"/>
        <v>0</v>
      </c>
    </row>
    <row r="230" spans="1:37" x14ac:dyDescent="0.25">
      <c r="A230" s="2" t="s">
        <v>373</v>
      </c>
      <c r="B230" s="2" t="s">
        <v>376</v>
      </c>
      <c r="C230">
        <f>IF($B230=" ","",IF(ISERROR(1/VLOOKUP($B230,'Justerad allokering kvv'!$B$1:$AG$700,MATCH(C$1,'Justerad allokering kvv'!$B$1:$AF$1,0),FALSE)),VLOOKUP($B230,'Allokerad kvv'!$B$2:$AV$700,MATCH(C$1,'Allokerad kvv'!$B$1:$AV$1,0),FALSE),VLOOKUP($B230,'Justerad allokering kvv'!$B$1:$AG$700,MATCH(C$1,'Justerad allokering kvv'!$B$1:$AF$1,0),FALSE)))</f>
        <v>0</v>
      </c>
      <c r="D230">
        <f>IF($B230=" ","",IF(ISERROR(1/VLOOKUP($B230,'Justerad allokering kvv'!$B$1:$AG$700,MATCH(D$1,'Justerad allokering kvv'!$B$1:$AF$1,0),FALSE)),VLOOKUP($B230,'Allokerad kvv'!$B$2:$AV$700,MATCH(D$1,'Allokerad kvv'!$B$1:$AV$1,0),FALSE),VLOOKUP($B230,'Justerad allokering kvv'!$B$1:$AG$700,MATCH(D$1,'Justerad allokering kvv'!$B$1:$AF$1,0),FALSE)))</f>
        <v>0</v>
      </c>
      <c r="E230">
        <f>IF($B230=" ","",IF(ISERROR(1/VLOOKUP($B230,'Justerad allokering kvv'!$B$1:$AG$700,MATCH(E$1,'Justerad allokering kvv'!$B$1:$AF$1,0),FALSE)),VLOOKUP($B230,'Allokerad kvv'!$B$2:$AV$700,MATCH(E$1,'Allokerad kvv'!$B$1:$AV$1,0),FALSE),VLOOKUP($B230,'Justerad allokering kvv'!$B$1:$AG$700,MATCH(E$1,'Justerad allokering kvv'!$B$1:$AF$1,0),FALSE)))</f>
        <v>0</v>
      </c>
      <c r="F230">
        <f>IF($B230=" ","",IF(ISERROR(1/VLOOKUP($B230,'Justerad allokering kvv'!$B$1:$AG$700,MATCH(F$1,'Justerad allokering kvv'!$B$1:$AF$1,0),FALSE)),VLOOKUP($B230,'Allokerad kvv'!$B$2:$AV$700,MATCH(F$1,'Allokerad kvv'!$B$1:$AV$1,0),FALSE),VLOOKUP($B230,'Justerad allokering kvv'!$B$1:$AG$700,MATCH(F$1,'Justerad allokering kvv'!$B$1:$AF$1,0),FALSE)))</f>
        <v>0</v>
      </c>
      <c r="G230">
        <f>IF($B230=" ","",IF(ISERROR(1/VLOOKUP($B230,'Justerad allokering kvv'!$B$1:$AG$700,MATCH(G$1,'Justerad allokering kvv'!$B$1:$AF$1,0),FALSE)),VLOOKUP($B230,'Allokerad kvv'!$B$2:$AV$700,MATCH(G$1,'Allokerad kvv'!$B$1:$AV$1,0),FALSE),VLOOKUP($B230,'Justerad allokering kvv'!$B$1:$AG$700,MATCH(G$1,'Justerad allokering kvv'!$B$1:$AF$1,0),FALSE)))</f>
        <v>0</v>
      </c>
      <c r="H230">
        <f>IF($B230=" ","",IF(ISERROR(1/VLOOKUP($B230,'Justerad allokering kvv'!$B$1:$AG$700,MATCH(H$1,'Justerad allokering kvv'!$B$1:$AF$1,0),FALSE)),VLOOKUP($B230,'Allokerad kvv'!$B$2:$AV$700,MATCH(H$1,'Allokerad kvv'!$B$1:$AV$1,0),FALSE),VLOOKUP($B230,'Justerad allokering kvv'!$B$1:$AG$700,MATCH(H$1,'Justerad allokering kvv'!$B$1:$AF$1,0),FALSE)))</f>
        <v>0</v>
      </c>
      <c r="I230">
        <f>IF($B230=" ","",IF(ISERROR(1/VLOOKUP($B230,'Justerad allokering kvv'!$B$1:$AG$700,MATCH(I$1,'Justerad allokering kvv'!$B$1:$AF$1,0),FALSE)),VLOOKUP($B230,'Allokerad kvv'!$B$2:$AV$700,MATCH(I$1,'Allokerad kvv'!$B$1:$AV$1,0),FALSE),VLOOKUP($B230,'Justerad allokering kvv'!$B$1:$AG$700,MATCH(I$1,'Justerad allokering kvv'!$B$1:$AF$1,0),FALSE)))</f>
        <v>0</v>
      </c>
      <c r="J230">
        <f>IF($B230=" ","",IF(ISERROR(1/VLOOKUP($B230,'Justerad allokering kvv'!$B$1:$AG$700,MATCH(J$1,'Justerad allokering kvv'!$B$1:$AF$1,0),FALSE)),VLOOKUP($B230,'Allokerad kvv'!$B$2:$AV$700,MATCH(J$1,'Allokerad kvv'!$B$1:$AV$1,0),FALSE),VLOOKUP($B230,'Justerad allokering kvv'!$B$1:$AG$700,MATCH(J$1,'Justerad allokering kvv'!$B$1:$AF$1,0),FALSE)))</f>
        <v>0</v>
      </c>
      <c r="K230">
        <f>IF($B230=" ","",IF(ISERROR(1/VLOOKUP($B230,'Justerad allokering kvv'!$B$1:$AG$700,MATCH(K$1,'Justerad allokering kvv'!$B$1:$AF$1,0),FALSE)),VLOOKUP($B230,'Allokerad kvv'!$B$2:$AV$700,MATCH(K$1,'Allokerad kvv'!$B$1:$AV$1,0),FALSE),VLOOKUP($B230,'Justerad allokering kvv'!$B$1:$AG$700,MATCH(K$1,'Justerad allokering kvv'!$B$1:$AF$1,0),FALSE)))</f>
        <v>0</v>
      </c>
      <c r="L230">
        <f>IF($B230=" ","",IF(ISERROR(1/VLOOKUP($B230,'Justerad allokering kvv'!$B$1:$AG$700,MATCH(L$1,'Justerad allokering kvv'!$B$1:$AF$1,0),FALSE)),VLOOKUP($B230,'Allokerad kvv'!$B$2:$AV$700,MATCH(L$1,'Allokerad kvv'!$B$1:$AV$1,0),FALSE),VLOOKUP($B230,'Justerad allokering kvv'!$B$1:$AG$700,MATCH(L$1,'Justerad allokering kvv'!$B$1:$AF$1,0),FALSE)))</f>
        <v>0</v>
      </c>
      <c r="M230">
        <f>IF($B230=" ","",IF(ISERROR(1/VLOOKUP($B230,'Justerad allokering kvv'!$B$1:$AG$700,MATCH(M$1,'Justerad allokering kvv'!$B$1:$AF$1,0),FALSE)),VLOOKUP($B230,'Allokerad kvv'!$B$2:$AV$700,MATCH(M$1,'Allokerad kvv'!$B$1:$AV$1,0),FALSE),VLOOKUP($B230,'Justerad allokering kvv'!$B$1:$AG$700,MATCH(M$1,'Justerad allokering kvv'!$B$1:$AF$1,0),FALSE)))</f>
        <v>0</v>
      </c>
      <c r="N230">
        <f>IF($B230=" ","",IF(ISERROR(1/VLOOKUP($B230,'Justerad allokering kvv'!$B$1:$AG$700,MATCH(N$1,'Justerad allokering kvv'!$B$1:$AF$1,0),FALSE)),VLOOKUP($B230,'Allokerad kvv'!$B$2:$AV$700,MATCH(N$1,'Allokerad kvv'!$B$1:$AV$1,0),FALSE),VLOOKUP($B230,'Justerad allokering kvv'!$B$1:$AG$700,MATCH(N$1,'Justerad allokering kvv'!$B$1:$AF$1,0),FALSE)))</f>
        <v>0</v>
      </c>
      <c r="O230">
        <f>IF($B230=" ","",IF(ISERROR(1/VLOOKUP($B230,'Justerad allokering kvv'!$B$1:$AG$700,MATCH(O$1,'Justerad allokering kvv'!$B$1:$AF$1,0),FALSE)),VLOOKUP($B230,'Allokerad kvv'!$B$2:$AV$700,MATCH(O$1,'Allokerad kvv'!$B$1:$AV$1,0),FALSE),VLOOKUP($B230,'Justerad allokering kvv'!$B$1:$AG$700,MATCH(O$1,'Justerad allokering kvv'!$B$1:$AF$1,0),FALSE)))</f>
        <v>0</v>
      </c>
      <c r="P230">
        <f>IF($B230=" ","",IF(ISERROR(1/VLOOKUP($B230,'Justerad allokering kvv'!$B$1:$AG$700,MATCH(P$1,'Justerad allokering kvv'!$B$1:$AF$1,0),FALSE)),VLOOKUP($B230,'Allokerad kvv'!$B$2:$AV$700,MATCH(P$1,'Allokerad kvv'!$B$1:$AV$1,0),FALSE),VLOOKUP($B230,'Justerad allokering kvv'!$B$1:$AG$700,MATCH(P$1,'Justerad allokering kvv'!$B$1:$AF$1,0),FALSE)))</f>
        <v>0</v>
      </c>
      <c r="Q230">
        <f>IF($B230=" ","",IF(ISERROR(1/VLOOKUP($B230,'Justerad allokering kvv'!$B$1:$AG$700,MATCH(Q$1,'Justerad allokering kvv'!$B$1:$AF$1,0),FALSE)),VLOOKUP($B230,'Allokerad kvv'!$B$2:$AV$700,MATCH(Q$1,'Allokerad kvv'!$B$1:$AV$1,0),FALSE),VLOOKUP($B230,'Justerad allokering kvv'!$B$1:$AG$700,MATCH(Q$1,'Justerad allokering kvv'!$B$1:$AF$1,0),FALSE)))</f>
        <v>0</v>
      </c>
      <c r="R230">
        <f>IF($B230=" ","",IF(ISERROR(1/VLOOKUP($B230,'Justerad allokering kvv'!$B$1:$AG$700,MATCH(R$1,'Justerad allokering kvv'!$B$1:$AF$1,0),FALSE)),VLOOKUP($B230,'Allokerad kvv'!$B$2:$AV$700,MATCH(R$1,'Allokerad kvv'!$B$1:$AV$1,0),FALSE),VLOOKUP($B230,'Justerad allokering kvv'!$B$1:$AG$700,MATCH(R$1,'Justerad allokering kvv'!$B$1:$AF$1,0),FALSE)))</f>
        <v>0</v>
      </c>
      <c r="S230">
        <f>IF($B230=" ","",IF(ISERROR(1/VLOOKUP($B230,'Justerad allokering kvv'!$B$1:$AG$700,MATCH(S$1,'Justerad allokering kvv'!$B$1:$AF$1,0),FALSE)),VLOOKUP($B230,'Allokerad kvv'!$B$2:$AV$700,MATCH(S$1,'Allokerad kvv'!$B$1:$AV$1,0),FALSE),VLOOKUP($B230,'Justerad allokering kvv'!$B$1:$AG$700,MATCH(S$1,'Justerad allokering kvv'!$B$1:$AF$1,0),FALSE)))</f>
        <v>0</v>
      </c>
      <c r="T230">
        <f>IF($B230=" ","",IF(ISERROR(1/VLOOKUP($B230,'Justerad allokering kvv'!$B$1:$AG$700,MATCH(T$1,'Justerad allokering kvv'!$B$1:$AF$1,0),FALSE)),VLOOKUP($B230,'Allokerad kvv'!$B$2:$AV$700,MATCH(T$1,'Allokerad kvv'!$B$1:$AV$1,0),FALSE),VLOOKUP($B230,'Justerad allokering kvv'!$B$1:$AG$700,MATCH(T$1,'Justerad allokering kvv'!$B$1:$AF$1,0),FALSE)))</f>
        <v>0</v>
      </c>
      <c r="U230">
        <f>IF($B230=" ","",IF(ISERROR(1/VLOOKUP($B230,'Justerad allokering kvv'!$B$1:$AG$700,MATCH(U$1,'Justerad allokering kvv'!$B$1:$AF$1,0),FALSE)),VLOOKUP($B230,'Allokerad kvv'!$B$2:$AV$700,MATCH(U$1,'Allokerad kvv'!$B$1:$AV$1,0),FALSE),VLOOKUP($B230,'Justerad allokering kvv'!$B$1:$AG$700,MATCH(U$1,'Justerad allokering kvv'!$B$1:$AF$1,0),FALSE)))</f>
        <v>0</v>
      </c>
      <c r="V230">
        <f>IF($B230=" ","",IF(ISERROR(1/VLOOKUP($B230,'Justerad allokering kvv'!$B$1:$AG$700,MATCH(V$1,'Justerad allokering kvv'!$B$1:$AF$1,0),FALSE)),VLOOKUP($B230,'Allokerad kvv'!$B$2:$AV$700,MATCH(V$1,'Allokerad kvv'!$B$1:$AV$1,0),FALSE),VLOOKUP($B230,'Justerad allokering kvv'!$B$1:$AG$700,MATCH(V$1,'Justerad allokering kvv'!$B$1:$AF$1,0),FALSE)))</f>
        <v>0</v>
      </c>
      <c r="W230">
        <f>IF($B230=" ","",IF(ISERROR(1/VLOOKUP($B230,'Justerad allokering kvv'!$B$1:$AG$700,MATCH(W$1,'Justerad allokering kvv'!$B$1:$AF$1,0),FALSE)),VLOOKUP($B230,'Allokerad kvv'!$B$2:$AV$700,MATCH(W$1,'Allokerad kvv'!$B$1:$AV$1,0),FALSE),VLOOKUP($B230,'Justerad allokering kvv'!$B$1:$AG$700,MATCH(W$1,'Justerad allokering kvv'!$B$1:$AF$1,0),FALSE)))</f>
        <v>0</v>
      </c>
      <c r="X230">
        <f>IF($B230=" ","",IF(ISERROR(1/VLOOKUP($B230,'Justerad allokering kvv'!$B$1:$AG$700,MATCH(X$1,'Justerad allokering kvv'!$B$1:$AF$1,0),FALSE)),VLOOKUP($B230,'Allokerad kvv'!$B$2:$AV$700,MATCH(X$1,'Allokerad kvv'!$B$1:$AV$1,0),FALSE),VLOOKUP($B230,'Justerad allokering kvv'!$B$1:$AG$700,MATCH(X$1,'Justerad allokering kvv'!$B$1:$AF$1,0),FALSE)))</f>
        <v>0</v>
      </c>
      <c r="Y230">
        <f>IF($B230=" ","",IF(ISERROR(1/VLOOKUP($B230,'Justerad allokering kvv'!$B$1:$AG$700,MATCH(Y$1,'Justerad allokering kvv'!$B$1:$AF$1,0),FALSE)),VLOOKUP($B230,'Allokerad kvv'!$B$2:$AV$700,MATCH(Y$1,'Allokerad kvv'!$B$1:$AV$1,0),FALSE),VLOOKUP($B230,'Justerad allokering kvv'!$B$1:$AG$700,MATCH(Y$1,'Justerad allokering kvv'!$B$1:$AF$1,0),FALSE)))</f>
        <v>0</v>
      </c>
      <c r="AB230">
        <f>IFERROR(VLOOKUP($B230,Kraftvärmeprod!$B$1:$AO$424,MATCH("Tillförd energi från rökgaskondensering (GWh)",Kraftvärmeprod!$B$1:$AG$1,0),FALSE)/1,0)</f>
        <v>0</v>
      </c>
      <c r="AE230" s="122">
        <f t="shared" si="12"/>
        <v>0</v>
      </c>
      <c r="AG230">
        <f t="shared" si="13"/>
        <v>0</v>
      </c>
      <c r="AH230">
        <f t="shared" si="14"/>
        <v>0</v>
      </c>
      <c r="AI230" t="str">
        <f>IF(AH230=0,"",AH230/VLOOKUP(B230,Kraftvärmeprod!$B$1:$BC$480,MATCH("Summa tillförd energi exklusive rökgaskondensering",Kraftvärmeprod!$B$1:$BC$1,0),FALSE))</f>
        <v/>
      </c>
      <c r="AK230">
        <f t="shared" si="15"/>
        <v>0</v>
      </c>
    </row>
    <row r="231" spans="1:37" x14ac:dyDescent="0.25">
      <c r="A231" s="2" t="s">
        <v>373</v>
      </c>
      <c r="B231" s="2" t="s">
        <v>377</v>
      </c>
      <c r="C231">
        <f>IF($B231=" ","",IF(ISERROR(1/VLOOKUP($B231,'Justerad allokering kvv'!$B$1:$AG$700,MATCH(C$1,'Justerad allokering kvv'!$B$1:$AF$1,0),FALSE)),VLOOKUP($B231,'Allokerad kvv'!$B$2:$AV$700,MATCH(C$1,'Allokerad kvv'!$B$1:$AV$1,0),FALSE),VLOOKUP($B231,'Justerad allokering kvv'!$B$1:$AG$700,MATCH(C$1,'Justerad allokering kvv'!$B$1:$AF$1,0),FALSE)))</f>
        <v>0</v>
      </c>
      <c r="D231">
        <f>IF($B231=" ","",IF(ISERROR(1/VLOOKUP($B231,'Justerad allokering kvv'!$B$1:$AG$700,MATCH(D$1,'Justerad allokering kvv'!$B$1:$AF$1,0),FALSE)),VLOOKUP($B231,'Allokerad kvv'!$B$2:$AV$700,MATCH(D$1,'Allokerad kvv'!$B$1:$AV$1,0),FALSE),VLOOKUP($B231,'Justerad allokering kvv'!$B$1:$AG$700,MATCH(D$1,'Justerad allokering kvv'!$B$1:$AF$1,0),FALSE)))</f>
        <v>0</v>
      </c>
      <c r="E231">
        <f>IF($B231=" ","",IF(ISERROR(1/VLOOKUP($B231,'Justerad allokering kvv'!$B$1:$AG$700,MATCH(E$1,'Justerad allokering kvv'!$B$1:$AF$1,0),FALSE)),VLOOKUP($B231,'Allokerad kvv'!$B$2:$AV$700,MATCH(E$1,'Allokerad kvv'!$B$1:$AV$1,0),FALSE),VLOOKUP($B231,'Justerad allokering kvv'!$B$1:$AG$700,MATCH(E$1,'Justerad allokering kvv'!$B$1:$AF$1,0),FALSE)))</f>
        <v>0</v>
      </c>
      <c r="F231">
        <f>IF($B231=" ","",IF(ISERROR(1/VLOOKUP($B231,'Justerad allokering kvv'!$B$1:$AG$700,MATCH(F$1,'Justerad allokering kvv'!$B$1:$AF$1,0),FALSE)),VLOOKUP($B231,'Allokerad kvv'!$B$2:$AV$700,MATCH(F$1,'Allokerad kvv'!$B$1:$AV$1,0),FALSE),VLOOKUP($B231,'Justerad allokering kvv'!$B$1:$AG$700,MATCH(F$1,'Justerad allokering kvv'!$B$1:$AF$1,0),FALSE)))</f>
        <v>0</v>
      </c>
      <c r="G231">
        <f>IF($B231=" ","",IF(ISERROR(1/VLOOKUP($B231,'Justerad allokering kvv'!$B$1:$AG$700,MATCH(G$1,'Justerad allokering kvv'!$B$1:$AF$1,0),FALSE)),VLOOKUP($B231,'Allokerad kvv'!$B$2:$AV$700,MATCH(G$1,'Allokerad kvv'!$B$1:$AV$1,0),FALSE),VLOOKUP($B231,'Justerad allokering kvv'!$B$1:$AG$700,MATCH(G$1,'Justerad allokering kvv'!$B$1:$AF$1,0),FALSE)))</f>
        <v>0</v>
      </c>
      <c r="H231">
        <f>IF($B231=" ","",IF(ISERROR(1/VLOOKUP($B231,'Justerad allokering kvv'!$B$1:$AG$700,MATCH(H$1,'Justerad allokering kvv'!$B$1:$AF$1,0),FALSE)),VLOOKUP($B231,'Allokerad kvv'!$B$2:$AV$700,MATCH(H$1,'Allokerad kvv'!$B$1:$AV$1,0),FALSE),VLOOKUP($B231,'Justerad allokering kvv'!$B$1:$AG$700,MATCH(H$1,'Justerad allokering kvv'!$B$1:$AF$1,0),FALSE)))</f>
        <v>0</v>
      </c>
      <c r="I231">
        <f>IF($B231=" ","",IF(ISERROR(1/VLOOKUP($B231,'Justerad allokering kvv'!$B$1:$AG$700,MATCH(I$1,'Justerad allokering kvv'!$B$1:$AF$1,0),FALSE)),VLOOKUP($B231,'Allokerad kvv'!$B$2:$AV$700,MATCH(I$1,'Allokerad kvv'!$B$1:$AV$1,0),FALSE),VLOOKUP($B231,'Justerad allokering kvv'!$B$1:$AG$700,MATCH(I$1,'Justerad allokering kvv'!$B$1:$AF$1,0),FALSE)))</f>
        <v>0</v>
      </c>
      <c r="J231">
        <f>IF($B231=" ","",IF(ISERROR(1/VLOOKUP($B231,'Justerad allokering kvv'!$B$1:$AG$700,MATCH(J$1,'Justerad allokering kvv'!$B$1:$AF$1,0),FALSE)),VLOOKUP($B231,'Allokerad kvv'!$B$2:$AV$700,MATCH(J$1,'Allokerad kvv'!$B$1:$AV$1,0),FALSE),VLOOKUP($B231,'Justerad allokering kvv'!$B$1:$AG$700,MATCH(J$1,'Justerad allokering kvv'!$B$1:$AF$1,0),FALSE)))</f>
        <v>0</v>
      </c>
      <c r="K231">
        <f>IF($B231=" ","",IF(ISERROR(1/VLOOKUP($B231,'Justerad allokering kvv'!$B$1:$AG$700,MATCH(K$1,'Justerad allokering kvv'!$B$1:$AF$1,0),FALSE)),VLOOKUP($B231,'Allokerad kvv'!$B$2:$AV$700,MATCH(K$1,'Allokerad kvv'!$B$1:$AV$1,0),FALSE),VLOOKUP($B231,'Justerad allokering kvv'!$B$1:$AG$700,MATCH(K$1,'Justerad allokering kvv'!$B$1:$AF$1,0),FALSE)))</f>
        <v>0</v>
      </c>
      <c r="L231">
        <f>IF($B231=" ","",IF(ISERROR(1/VLOOKUP($B231,'Justerad allokering kvv'!$B$1:$AG$700,MATCH(L$1,'Justerad allokering kvv'!$B$1:$AF$1,0),FALSE)),VLOOKUP($B231,'Allokerad kvv'!$B$2:$AV$700,MATCH(L$1,'Allokerad kvv'!$B$1:$AV$1,0),FALSE),VLOOKUP($B231,'Justerad allokering kvv'!$B$1:$AG$700,MATCH(L$1,'Justerad allokering kvv'!$B$1:$AF$1,0),FALSE)))</f>
        <v>0</v>
      </c>
      <c r="M231">
        <f>IF($B231=" ","",IF(ISERROR(1/VLOOKUP($B231,'Justerad allokering kvv'!$B$1:$AG$700,MATCH(M$1,'Justerad allokering kvv'!$B$1:$AF$1,0),FALSE)),VLOOKUP($B231,'Allokerad kvv'!$B$2:$AV$700,MATCH(M$1,'Allokerad kvv'!$B$1:$AV$1,0),FALSE),VLOOKUP($B231,'Justerad allokering kvv'!$B$1:$AG$700,MATCH(M$1,'Justerad allokering kvv'!$B$1:$AF$1,0),FALSE)))</f>
        <v>0</v>
      </c>
      <c r="N231">
        <f>IF($B231=" ","",IF(ISERROR(1/VLOOKUP($B231,'Justerad allokering kvv'!$B$1:$AG$700,MATCH(N$1,'Justerad allokering kvv'!$B$1:$AF$1,0),FALSE)),VLOOKUP($B231,'Allokerad kvv'!$B$2:$AV$700,MATCH(N$1,'Allokerad kvv'!$B$1:$AV$1,0),FALSE),VLOOKUP($B231,'Justerad allokering kvv'!$B$1:$AG$700,MATCH(N$1,'Justerad allokering kvv'!$B$1:$AF$1,0),FALSE)))</f>
        <v>0</v>
      </c>
      <c r="O231">
        <f>IF($B231=" ","",IF(ISERROR(1/VLOOKUP($B231,'Justerad allokering kvv'!$B$1:$AG$700,MATCH(O$1,'Justerad allokering kvv'!$B$1:$AF$1,0),FALSE)),VLOOKUP($B231,'Allokerad kvv'!$B$2:$AV$700,MATCH(O$1,'Allokerad kvv'!$B$1:$AV$1,0),FALSE),VLOOKUP($B231,'Justerad allokering kvv'!$B$1:$AG$700,MATCH(O$1,'Justerad allokering kvv'!$B$1:$AF$1,0),FALSE)))</f>
        <v>0</v>
      </c>
      <c r="P231">
        <f>IF($B231=" ","",IF(ISERROR(1/VLOOKUP($B231,'Justerad allokering kvv'!$B$1:$AG$700,MATCH(P$1,'Justerad allokering kvv'!$B$1:$AF$1,0),FALSE)),VLOOKUP($B231,'Allokerad kvv'!$B$2:$AV$700,MATCH(P$1,'Allokerad kvv'!$B$1:$AV$1,0),FALSE),VLOOKUP($B231,'Justerad allokering kvv'!$B$1:$AG$700,MATCH(P$1,'Justerad allokering kvv'!$B$1:$AF$1,0),FALSE)))</f>
        <v>0</v>
      </c>
      <c r="Q231">
        <f>IF($B231=" ","",IF(ISERROR(1/VLOOKUP($B231,'Justerad allokering kvv'!$B$1:$AG$700,MATCH(Q$1,'Justerad allokering kvv'!$B$1:$AF$1,0),FALSE)),VLOOKUP($B231,'Allokerad kvv'!$B$2:$AV$700,MATCH(Q$1,'Allokerad kvv'!$B$1:$AV$1,0),FALSE),VLOOKUP($B231,'Justerad allokering kvv'!$B$1:$AG$700,MATCH(Q$1,'Justerad allokering kvv'!$B$1:$AF$1,0),FALSE)))</f>
        <v>0</v>
      </c>
      <c r="R231">
        <f>IF($B231=" ","",IF(ISERROR(1/VLOOKUP($B231,'Justerad allokering kvv'!$B$1:$AG$700,MATCH(R$1,'Justerad allokering kvv'!$B$1:$AF$1,0),FALSE)),VLOOKUP($B231,'Allokerad kvv'!$B$2:$AV$700,MATCH(R$1,'Allokerad kvv'!$B$1:$AV$1,0),FALSE),VLOOKUP($B231,'Justerad allokering kvv'!$B$1:$AG$700,MATCH(R$1,'Justerad allokering kvv'!$B$1:$AF$1,0),FALSE)))</f>
        <v>0</v>
      </c>
      <c r="S231">
        <f>IF($B231=" ","",IF(ISERROR(1/VLOOKUP($B231,'Justerad allokering kvv'!$B$1:$AG$700,MATCH(S$1,'Justerad allokering kvv'!$B$1:$AF$1,0),FALSE)),VLOOKUP($B231,'Allokerad kvv'!$B$2:$AV$700,MATCH(S$1,'Allokerad kvv'!$B$1:$AV$1,0),FALSE),VLOOKUP($B231,'Justerad allokering kvv'!$B$1:$AG$700,MATCH(S$1,'Justerad allokering kvv'!$B$1:$AF$1,0),FALSE)))</f>
        <v>0</v>
      </c>
      <c r="T231">
        <f>IF($B231=" ","",IF(ISERROR(1/VLOOKUP($B231,'Justerad allokering kvv'!$B$1:$AG$700,MATCH(T$1,'Justerad allokering kvv'!$B$1:$AF$1,0),FALSE)),VLOOKUP($B231,'Allokerad kvv'!$B$2:$AV$700,MATCH(T$1,'Allokerad kvv'!$B$1:$AV$1,0),FALSE),VLOOKUP($B231,'Justerad allokering kvv'!$B$1:$AG$700,MATCH(T$1,'Justerad allokering kvv'!$B$1:$AF$1,0),FALSE)))</f>
        <v>0</v>
      </c>
      <c r="U231">
        <f>IF($B231=" ","",IF(ISERROR(1/VLOOKUP($B231,'Justerad allokering kvv'!$B$1:$AG$700,MATCH(U$1,'Justerad allokering kvv'!$B$1:$AF$1,0),FALSE)),VLOOKUP($B231,'Allokerad kvv'!$B$2:$AV$700,MATCH(U$1,'Allokerad kvv'!$B$1:$AV$1,0),FALSE),VLOOKUP($B231,'Justerad allokering kvv'!$B$1:$AG$700,MATCH(U$1,'Justerad allokering kvv'!$B$1:$AF$1,0),FALSE)))</f>
        <v>0</v>
      </c>
      <c r="V231">
        <f>IF($B231=" ","",IF(ISERROR(1/VLOOKUP($B231,'Justerad allokering kvv'!$B$1:$AG$700,MATCH(V$1,'Justerad allokering kvv'!$B$1:$AF$1,0),FALSE)),VLOOKUP($B231,'Allokerad kvv'!$B$2:$AV$700,MATCH(V$1,'Allokerad kvv'!$B$1:$AV$1,0),FALSE),VLOOKUP($B231,'Justerad allokering kvv'!$B$1:$AG$700,MATCH(V$1,'Justerad allokering kvv'!$B$1:$AF$1,0),FALSE)))</f>
        <v>0</v>
      </c>
      <c r="W231">
        <f>IF($B231=" ","",IF(ISERROR(1/VLOOKUP($B231,'Justerad allokering kvv'!$B$1:$AG$700,MATCH(W$1,'Justerad allokering kvv'!$B$1:$AF$1,0),FALSE)),VLOOKUP($B231,'Allokerad kvv'!$B$2:$AV$700,MATCH(W$1,'Allokerad kvv'!$B$1:$AV$1,0),FALSE),VLOOKUP($B231,'Justerad allokering kvv'!$B$1:$AG$700,MATCH(W$1,'Justerad allokering kvv'!$B$1:$AF$1,0),FALSE)))</f>
        <v>0</v>
      </c>
      <c r="X231">
        <f>IF($B231=" ","",IF(ISERROR(1/VLOOKUP($B231,'Justerad allokering kvv'!$B$1:$AG$700,MATCH(X$1,'Justerad allokering kvv'!$B$1:$AF$1,0),FALSE)),VLOOKUP($B231,'Allokerad kvv'!$B$2:$AV$700,MATCH(X$1,'Allokerad kvv'!$B$1:$AV$1,0),FALSE),VLOOKUP($B231,'Justerad allokering kvv'!$B$1:$AG$700,MATCH(X$1,'Justerad allokering kvv'!$B$1:$AF$1,0),FALSE)))</f>
        <v>0</v>
      </c>
      <c r="Y231">
        <f>IF($B231=" ","",IF(ISERROR(1/VLOOKUP($B231,'Justerad allokering kvv'!$B$1:$AG$700,MATCH(Y$1,'Justerad allokering kvv'!$B$1:$AF$1,0),FALSE)),VLOOKUP($B231,'Allokerad kvv'!$B$2:$AV$700,MATCH(Y$1,'Allokerad kvv'!$B$1:$AV$1,0),FALSE),VLOOKUP($B231,'Justerad allokering kvv'!$B$1:$AG$700,MATCH(Y$1,'Justerad allokering kvv'!$B$1:$AF$1,0),FALSE)))</f>
        <v>0</v>
      </c>
      <c r="AB231">
        <f>IFERROR(VLOOKUP($B231,Kraftvärmeprod!$B$1:$AO$424,MATCH("Tillförd energi från rökgaskondensering (GWh)",Kraftvärmeprod!$B$1:$AG$1,0),FALSE)/1,0)</f>
        <v>0</v>
      </c>
      <c r="AE231" s="122">
        <f t="shared" si="12"/>
        <v>0</v>
      </c>
      <c r="AG231">
        <f t="shared" si="13"/>
        <v>0</v>
      </c>
      <c r="AH231">
        <f t="shared" si="14"/>
        <v>0</v>
      </c>
      <c r="AI231" t="str">
        <f>IF(AH231=0,"",AH231/VLOOKUP(B231,Kraftvärmeprod!$B$1:$BC$480,MATCH("Summa tillförd energi exklusive rökgaskondensering",Kraftvärmeprod!$B$1:$BC$1,0),FALSE))</f>
        <v/>
      </c>
      <c r="AK231">
        <f t="shared" si="15"/>
        <v>0</v>
      </c>
    </row>
    <row r="232" spans="1:37" x14ac:dyDescent="0.25">
      <c r="A232" s="2" t="s">
        <v>378</v>
      </c>
      <c r="B232" s="2" t="s">
        <v>379</v>
      </c>
      <c r="C232">
        <f>IF($B232=" ","",IF(ISERROR(1/VLOOKUP($B232,'Justerad allokering kvv'!$B$1:$AG$700,MATCH(C$1,'Justerad allokering kvv'!$B$1:$AF$1,0),FALSE)),VLOOKUP($B232,'Allokerad kvv'!$B$2:$AV$700,MATCH(C$1,'Allokerad kvv'!$B$1:$AV$1,0),FALSE),VLOOKUP($B232,'Justerad allokering kvv'!$B$1:$AG$700,MATCH(C$1,'Justerad allokering kvv'!$B$1:$AF$1,0),FALSE)))</f>
        <v>0</v>
      </c>
      <c r="D232">
        <f>IF($B232=" ","",IF(ISERROR(1/VLOOKUP($B232,'Justerad allokering kvv'!$B$1:$AG$700,MATCH(D$1,'Justerad allokering kvv'!$B$1:$AF$1,0),FALSE)),VLOOKUP($B232,'Allokerad kvv'!$B$2:$AV$700,MATCH(D$1,'Allokerad kvv'!$B$1:$AV$1,0),FALSE),VLOOKUP($B232,'Justerad allokering kvv'!$B$1:$AG$700,MATCH(D$1,'Justerad allokering kvv'!$B$1:$AF$1,0),FALSE)))</f>
        <v>0</v>
      </c>
      <c r="E232">
        <f>IF($B232=" ","",IF(ISERROR(1/VLOOKUP($B232,'Justerad allokering kvv'!$B$1:$AG$700,MATCH(E$1,'Justerad allokering kvv'!$B$1:$AF$1,0),FALSE)),VLOOKUP($B232,'Allokerad kvv'!$B$2:$AV$700,MATCH(E$1,'Allokerad kvv'!$B$1:$AV$1,0),FALSE),VLOOKUP($B232,'Justerad allokering kvv'!$B$1:$AG$700,MATCH(E$1,'Justerad allokering kvv'!$B$1:$AF$1,0),FALSE)))</f>
        <v>0</v>
      </c>
      <c r="F232">
        <f>IF($B232=" ","",IF(ISERROR(1/VLOOKUP($B232,'Justerad allokering kvv'!$B$1:$AG$700,MATCH(F$1,'Justerad allokering kvv'!$B$1:$AF$1,0),FALSE)),VLOOKUP($B232,'Allokerad kvv'!$B$2:$AV$700,MATCH(F$1,'Allokerad kvv'!$B$1:$AV$1,0),FALSE),VLOOKUP($B232,'Justerad allokering kvv'!$B$1:$AG$700,MATCH(F$1,'Justerad allokering kvv'!$B$1:$AF$1,0),FALSE)))</f>
        <v>0</v>
      </c>
      <c r="G232">
        <f>IF($B232=" ","",IF(ISERROR(1/VLOOKUP($B232,'Justerad allokering kvv'!$B$1:$AG$700,MATCH(G$1,'Justerad allokering kvv'!$B$1:$AF$1,0),FALSE)),VLOOKUP($B232,'Allokerad kvv'!$B$2:$AV$700,MATCH(G$1,'Allokerad kvv'!$B$1:$AV$1,0),FALSE),VLOOKUP($B232,'Justerad allokering kvv'!$B$1:$AG$700,MATCH(G$1,'Justerad allokering kvv'!$B$1:$AF$1,0),FALSE)))</f>
        <v>0</v>
      </c>
      <c r="H232">
        <f>IF($B232=" ","",IF(ISERROR(1/VLOOKUP($B232,'Justerad allokering kvv'!$B$1:$AG$700,MATCH(H$1,'Justerad allokering kvv'!$B$1:$AF$1,0),FALSE)),VLOOKUP($B232,'Allokerad kvv'!$B$2:$AV$700,MATCH(H$1,'Allokerad kvv'!$B$1:$AV$1,0),FALSE),VLOOKUP($B232,'Justerad allokering kvv'!$B$1:$AG$700,MATCH(H$1,'Justerad allokering kvv'!$B$1:$AF$1,0),FALSE)))</f>
        <v>0</v>
      </c>
      <c r="I232">
        <f>IF($B232=" ","",IF(ISERROR(1/VLOOKUP($B232,'Justerad allokering kvv'!$B$1:$AG$700,MATCH(I$1,'Justerad allokering kvv'!$B$1:$AF$1,0),FALSE)),VLOOKUP($B232,'Allokerad kvv'!$B$2:$AV$700,MATCH(I$1,'Allokerad kvv'!$B$1:$AV$1,0),FALSE),VLOOKUP($B232,'Justerad allokering kvv'!$B$1:$AG$700,MATCH(I$1,'Justerad allokering kvv'!$B$1:$AF$1,0),FALSE)))</f>
        <v>0</v>
      </c>
      <c r="J232">
        <f>IF($B232=" ","",IF(ISERROR(1/VLOOKUP($B232,'Justerad allokering kvv'!$B$1:$AG$700,MATCH(J$1,'Justerad allokering kvv'!$B$1:$AF$1,0),FALSE)),VLOOKUP($B232,'Allokerad kvv'!$B$2:$AV$700,MATCH(J$1,'Allokerad kvv'!$B$1:$AV$1,0),FALSE),VLOOKUP($B232,'Justerad allokering kvv'!$B$1:$AG$700,MATCH(J$1,'Justerad allokering kvv'!$B$1:$AF$1,0),FALSE)))</f>
        <v>0</v>
      </c>
      <c r="K232">
        <f>IF($B232=" ","",IF(ISERROR(1/VLOOKUP($B232,'Justerad allokering kvv'!$B$1:$AG$700,MATCH(K$1,'Justerad allokering kvv'!$B$1:$AF$1,0),FALSE)),VLOOKUP($B232,'Allokerad kvv'!$B$2:$AV$700,MATCH(K$1,'Allokerad kvv'!$B$1:$AV$1,0),FALSE),VLOOKUP($B232,'Justerad allokering kvv'!$B$1:$AG$700,MATCH(K$1,'Justerad allokering kvv'!$B$1:$AF$1,0),FALSE)))</f>
        <v>0</v>
      </c>
      <c r="L232">
        <f>IF($B232=" ","",IF(ISERROR(1/VLOOKUP($B232,'Justerad allokering kvv'!$B$1:$AG$700,MATCH(L$1,'Justerad allokering kvv'!$B$1:$AF$1,0),FALSE)),VLOOKUP($B232,'Allokerad kvv'!$B$2:$AV$700,MATCH(L$1,'Allokerad kvv'!$B$1:$AV$1,0),FALSE),VLOOKUP($B232,'Justerad allokering kvv'!$B$1:$AG$700,MATCH(L$1,'Justerad allokering kvv'!$B$1:$AF$1,0),FALSE)))</f>
        <v>0</v>
      </c>
      <c r="M232">
        <f>IF($B232=" ","",IF(ISERROR(1/VLOOKUP($B232,'Justerad allokering kvv'!$B$1:$AG$700,MATCH(M$1,'Justerad allokering kvv'!$B$1:$AF$1,0),FALSE)),VLOOKUP($B232,'Allokerad kvv'!$B$2:$AV$700,MATCH(M$1,'Allokerad kvv'!$B$1:$AV$1,0),FALSE),VLOOKUP($B232,'Justerad allokering kvv'!$B$1:$AG$700,MATCH(M$1,'Justerad allokering kvv'!$B$1:$AF$1,0),FALSE)))</f>
        <v>0</v>
      </c>
      <c r="N232">
        <f>IF($B232=" ","",IF(ISERROR(1/VLOOKUP($B232,'Justerad allokering kvv'!$B$1:$AG$700,MATCH(N$1,'Justerad allokering kvv'!$B$1:$AF$1,0),FALSE)),VLOOKUP($B232,'Allokerad kvv'!$B$2:$AV$700,MATCH(N$1,'Allokerad kvv'!$B$1:$AV$1,0),FALSE),VLOOKUP($B232,'Justerad allokering kvv'!$B$1:$AG$700,MATCH(N$1,'Justerad allokering kvv'!$B$1:$AF$1,0),FALSE)))</f>
        <v>0</v>
      </c>
      <c r="O232">
        <f>IF($B232=" ","",IF(ISERROR(1/VLOOKUP($B232,'Justerad allokering kvv'!$B$1:$AG$700,MATCH(O$1,'Justerad allokering kvv'!$B$1:$AF$1,0),FALSE)),VLOOKUP($B232,'Allokerad kvv'!$B$2:$AV$700,MATCH(O$1,'Allokerad kvv'!$B$1:$AV$1,0),FALSE),VLOOKUP($B232,'Justerad allokering kvv'!$B$1:$AG$700,MATCH(O$1,'Justerad allokering kvv'!$B$1:$AF$1,0),FALSE)))</f>
        <v>0</v>
      </c>
      <c r="P232">
        <f>IF($B232=" ","",IF(ISERROR(1/VLOOKUP($B232,'Justerad allokering kvv'!$B$1:$AG$700,MATCH(P$1,'Justerad allokering kvv'!$B$1:$AF$1,0),FALSE)),VLOOKUP($B232,'Allokerad kvv'!$B$2:$AV$700,MATCH(P$1,'Allokerad kvv'!$B$1:$AV$1,0),FALSE),VLOOKUP($B232,'Justerad allokering kvv'!$B$1:$AG$700,MATCH(P$1,'Justerad allokering kvv'!$B$1:$AF$1,0),FALSE)))</f>
        <v>0</v>
      </c>
      <c r="Q232">
        <f>IF($B232=" ","",IF(ISERROR(1/VLOOKUP($B232,'Justerad allokering kvv'!$B$1:$AG$700,MATCH(Q$1,'Justerad allokering kvv'!$B$1:$AF$1,0),FALSE)),VLOOKUP($B232,'Allokerad kvv'!$B$2:$AV$700,MATCH(Q$1,'Allokerad kvv'!$B$1:$AV$1,0),FALSE),VLOOKUP($B232,'Justerad allokering kvv'!$B$1:$AG$700,MATCH(Q$1,'Justerad allokering kvv'!$B$1:$AF$1,0),FALSE)))</f>
        <v>0</v>
      </c>
      <c r="R232">
        <f>IF($B232=" ","",IF(ISERROR(1/VLOOKUP($B232,'Justerad allokering kvv'!$B$1:$AG$700,MATCH(R$1,'Justerad allokering kvv'!$B$1:$AF$1,0),FALSE)),VLOOKUP($B232,'Allokerad kvv'!$B$2:$AV$700,MATCH(R$1,'Allokerad kvv'!$B$1:$AV$1,0),FALSE),VLOOKUP($B232,'Justerad allokering kvv'!$B$1:$AG$700,MATCH(R$1,'Justerad allokering kvv'!$B$1:$AF$1,0),FALSE)))</f>
        <v>0</v>
      </c>
      <c r="S232">
        <f>IF($B232=" ","",IF(ISERROR(1/VLOOKUP($B232,'Justerad allokering kvv'!$B$1:$AG$700,MATCH(S$1,'Justerad allokering kvv'!$B$1:$AF$1,0),FALSE)),VLOOKUP($B232,'Allokerad kvv'!$B$2:$AV$700,MATCH(S$1,'Allokerad kvv'!$B$1:$AV$1,0),FALSE),VLOOKUP($B232,'Justerad allokering kvv'!$B$1:$AG$700,MATCH(S$1,'Justerad allokering kvv'!$B$1:$AF$1,0),FALSE)))</f>
        <v>0</v>
      </c>
      <c r="T232">
        <f>IF($B232=" ","",IF(ISERROR(1/VLOOKUP($B232,'Justerad allokering kvv'!$B$1:$AG$700,MATCH(T$1,'Justerad allokering kvv'!$B$1:$AF$1,0),FALSE)),VLOOKUP($B232,'Allokerad kvv'!$B$2:$AV$700,MATCH(T$1,'Allokerad kvv'!$B$1:$AV$1,0),FALSE),VLOOKUP($B232,'Justerad allokering kvv'!$B$1:$AG$700,MATCH(T$1,'Justerad allokering kvv'!$B$1:$AF$1,0),FALSE)))</f>
        <v>0</v>
      </c>
      <c r="U232">
        <f>IF($B232=" ","",IF(ISERROR(1/VLOOKUP($B232,'Justerad allokering kvv'!$B$1:$AG$700,MATCH(U$1,'Justerad allokering kvv'!$B$1:$AF$1,0),FALSE)),VLOOKUP($B232,'Allokerad kvv'!$B$2:$AV$700,MATCH(U$1,'Allokerad kvv'!$B$1:$AV$1,0),FALSE),VLOOKUP($B232,'Justerad allokering kvv'!$B$1:$AG$700,MATCH(U$1,'Justerad allokering kvv'!$B$1:$AF$1,0),FALSE)))</f>
        <v>0</v>
      </c>
      <c r="V232">
        <f>IF($B232=" ","",IF(ISERROR(1/VLOOKUP($B232,'Justerad allokering kvv'!$B$1:$AG$700,MATCH(V$1,'Justerad allokering kvv'!$B$1:$AF$1,0),FALSE)),VLOOKUP($B232,'Allokerad kvv'!$B$2:$AV$700,MATCH(V$1,'Allokerad kvv'!$B$1:$AV$1,0),FALSE),VLOOKUP($B232,'Justerad allokering kvv'!$B$1:$AG$700,MATCH(V$1,'Justerad allokering kvv'!$B$1:$AF$1,0),FALSE)))</f>
        <v>0</v>
      </c>
      <c r="W232">
        <f>IF($B232=" ","",IF(ISERROR(1/VLOOKUP($B232,'Justerad allokering kvv'!$B$1:$AG$700,MATCH(W$1,'Justerad allokering kvv'!$B$1:$AF$1,0),FALSE)),VLOOKUP($B232,'Allokerad kvv'!$B$2:$AV$700,MATCH(W$1,'Allokerad kvv'!$B$1:$AV$1,0),FALSE),VLOOKUP($B232,'Justerad allokering kvv'!$B$1:$AG$700,MATCH(W$1,'Justerad allokering kvv'!$B$1:$AF$1,0),FALSE)))</f>
        <v>0</v>
      </c>
      <c r="X232">
        <f>IF($B232=" ","",IF(ISERROR(1/VLOOKUP($B232,'Justerad allokering kvv'!$B$1:$AG$700,MATCH(X$1,'Justerad allokering kvv'!$B$1:$AF$1,0),FALSE)),VLOOKUP($B232,'Allokerad kvv'!$B$2:$AV$700,MATCH(X$1,'Allokerad kvv'!$B$1:$AV$1,0),FALSE),VLOOKUP($B232,'Justerad allokering kvv'!$B$1:$AG$700,MATCH(X$1,'Justerad allokering kvv'!$B$1:$AF$1,0),FALSE)))</f>
        <v>0</v>
      </c>
      <c r="Y232">
        <f>IF($B232=" ","",IF(ISERROR(1/VLOOKUP($B232,'Justerad allokering kvv'!$B$1:$AG$700,MATCH(Y$1,'Justerad allokering kvv'!$B$1:$AF$1,0),FALSE)),VLOOKUP($B232,'Allokerad kvv'!$B$2:$AV$700,MATCH(Y$1,'Allokerad kvv'!$B$1:$AV$1,0),FALSE),VLOOKUP($B232,'Justerad allokering kvv'!$B$1:$AG$700,MATCH(Y$1,'Justerad allokering kvv'!$B$1:$AF$1,0),FALSE)))</f>
        <v>0</v>
      </c>
      <c r="AB232">
        <f>IFERROR(VLOOKUP($B232,Kraftvärmeprod!$B$1:$AO$424,MATCH("Tillförd energi från rökgaskondensering (GWh)",Kraftvärmeprod!$B$1:$AG$1,0),FALSE)/1,0)</f>
        <v>0</v>
      </c>
      <c r="AE232" s="122">
        <f t="shared" si="12"/>
        <v>0</v>
      </c>
      <c r="AG232">
        <f t="shared" si="13"/>
        <v>0</v>
      </c>
      <c r="AH232">
        <f t="shared" si="14"/>
        <v>0</v>
      </c>
      <c r="AI232" t="str">
        <f>IF(AH232=0,"",AH232/VLOOKUP(B232,Kraftvärmeprod!$B$1:$BC$480,MATCH("Summa tillförd energi exklusive rökgaskondensering",Kraftvärmeprod!$B$1:$BC$1,0),FALSE))</f>
        <v/>
      </c>
      <c r="AK232">
        <f t="shared" si="15"/>
        <v>0</v>
      </c>
    </row>
    <row r="233" spans="1:37" x14ac:dyDescent="0.25">
      <c r="A233" s="2" t="s">
        <v>380</v>
      </c>
      <c r="B233" s="2" t="s">
        <v>381</v>
      </c>
      <c r="C233">
        <f>IF($B233=" ","",IF(ISERROR(1/VLOOKUP($B233,'Justerad allokering kvv'!$B$1:$AG$700,MATCH(C$1,'Justerad allokering kvv'!$B$1:$AF$1,0),FALSE)),VLOOKUP($B233,'Allokerad kvv'!$B$2:$AV$700,MATCH(C$1,'Allokerad kvv'!$B$1:$AV$1,0),FALSE),VLOOKUP($B233,'Justerad allokering kvv'!$B$1:$AG$700,MATCH(C$1,'Justerad allokering kvv'!$B$1:$AF$1,0),FALSE)))</f>
        <v>0</v>
      </c>
      <c r="D233">
        <f>IF($B233=" ","",IF(ISERROR(1/VLOOKUP($B233,'Justerad allokering kvv'!$B$1:$AG$700,MATCH(D$1,'Justerad allokering kvv'!$B$1:$AF$1,0),FALSE)),VLOOKUP($B233,'Allokerad kvv'!$B$2:$AV$700,MATCH(D$1,'Allokerad kvv'!$B$1:$AV$1,0),FALSE),VLOOKUP($B233,'Justerad allokering kvv'!$B$1:$AG$700,MATCH(D$1,'Justerad allokering kvv'!$B$1:$AF$1,0),FALSE)))</f>
        <v>0</v>
      </c>
      <c r="E233">
        <f>IF($B233=" ","",IF(ISERROR(1/VLOOKUP($B233,'Justerad allokering kvv'!$B$1:$AG$700,MATCH(E$1,'Justerad allokering kvv'!$B$1:$AF$1,0),FALSE)),VLOOKUP($B233,'Allokerad kvv'!$B$2:$AV$700,MATCH(E$1,'Allokerad kvv'!$B$1:$AV$1,0),FALSE),VLOOKUP($B233,'Justerad allokering kvv'!$B$1:$AG$700,MATCH(E$1,'Justerad allokering kvv'!$B$1:$AF$1,0),FALSE)))</f>
        <v>0</v>
      </c>
      <c r="F233">
        <f>IF($B233=" ","",IF(ISERROR(1/VLOOKUP($B233,'Justerad allokering kvv'!$B$1:$AG$700,MATCH(F$1,'Justerad allokering kvv'!$B$1:$AF$1,0),FALSE)),VLOOKUP($B233,'Allokerad kvv'!$B$2:$AV$700,MATCH(F$1,'Allokerad kvv'!$B$1:$AV$1,0),FALSE),VLOOKUP($B233,'Justerad allokering kvv'!$B$1:$AG$700,MATCH(F$1,'Justerad allokering kvv'!$B$1:$AF$1,0),FALSE)))</f>
        <v>0</v>
      </c>
      <c r="G233">
        <f>IF($B233=" ","",IF(ISERROR(1/VLOOKUP($B233,'Justerad allokering kvv'!$B$1:$AG$700,MATCH(G$1,'Justerad allokering kvv'!$B$1:$AF$1,0),FALSE)),VLOOKUP($B233,'Allokerad kvv'!$B$2:$AV$700,MATCH(G$1,'Allokerad kvv'!$B$1:$AV$1,0),FALSE),VLOOKUP($B233,'Justerad allokering kvv'!$B$1:$AG$700,MATCH(G$1,'Justerad allokering kvv'!$B$1:$AF$1,0),FALSE)))</f>
        <v>0</v>
      </c>
      <c r="H233">
        <f>IF($B233=" ","",IF(ISERROR(1/VLOOKUP($B233,'Justerad allokering kvv'!$B$1:$AG$700,MATCH(H$1,'Justerad allokering kvv'!$B$1:$AF$1,0),FALSE)),VLOOKUP($B233,'Allokerad kvv'!$B$2:$AV$700,MATCH(H$1,'Allokerad kvv'!$B$1:$AV$1,0),FALSE),VLOOKUP($B233,'Justerad allokering kvv'!$B$1:$AG$700,MATCH(H$1,'Justerad allokering kvv'!$B$1:$AF$1,0),FALSE)))</f>
        <v>0</v>
      </c>
      <c r="I233">
        <f>IF($B233=" ","",IF(ISERROR(1/VLOOKUP($B233,'Justerad allokering kvv'!$B$1:$AG$700,MATCH(I$1,'Justerad allokering kvv'!$B$1:$AF$1,0),FALSE)),VLOOKUP($B233,'Allokerad kvv'!$B$2:$AV$700,MATCH(I$1,'Allokerad kvv'!$B$1:$AV$1,0),FALSE),VLOOKUP($B233,'Justerad allokering kvv'!$B$1:$AG$700,MATCH(I$1,'Justerad allokering kvv'!$B$1:$AF$1,0),FALSE)))</f>
        <v>0</v>
      </c>
      <c r="J233">
        <f>IF($B233=" ","",IF(ISERROR(1/VLOOKUP($B233,'Justerad allokering kvv'!$B$1:$AG$700,MATCH(J$1,'Justerad allokering kvv'!$B$1:$AF$1,0),FALSE)),VLOOKUP($B233,'Allokerad kvv'!$B$2:$AV$700,MATCH(J$1,'Allokerad kvv'!$B$1:$AV$1,0),FALSE),VLOOKUP($B233,'Justerad allokering kvv'!$B$1:$AG$700,MATCH(J$1,'Justerad allokering kvv'!$B$1:$AF$1,0),FALSE)))</f>
        <v>0</v>
      </c>
      <c r="K233">
        <f>IF($B233=" ","",IF(ISERROR(1/VLOOKUP($B233,'Justerad allokering kvv'!$B$1:$AG$700,MATCH(K$1,'Justerad allokering kvv'!$B$1:$AF$1,0),FALSE)),VLOOKUP($B233,'Allokerad kvv'!$B$2:$AV$700,MATCH(K$1,'Allokerad kvv'!$B$1:$AV$1,0),FALSE),VLOOKUP($B233,'Justerad allokering kvv'!$B$1:$AG$700,MATCH(K$1,'Justerad allokering kvv'!$B$1:$AF$1,0),FALSE)))</f>
        <v>0</v>
      </c>
      <c r="L233">
        <f>IF($B233=" ","",IF(ISERROR(1/VLOOKUP($B233,'Justerad allokering kvv'!$B$1:$AG$700,MATCH(L$1,'Justerad allokering kvv'!$B$1:$AF$1,0),FALSE)),VLOOKUP($B233,'Allokerad kvv'!$B$2:$AV$700,MATCH(L$1,'Allokerad kvv'!$B$1:$AV$1,0),FALSE),VLOOKUP($B233,'Justerad allokering kvv'!$B$1:$AG$700,MATCH(L$1,'Justerad allokering kvv'!$B$1:$AF$1,0),FALSE)))</f>
        <v>0</v>
      </c>
      <c r="M233">
        <f>IF($B233=" ","",IF(ISERROR(1/VLOOKUP($B233,'Justerad allokering kvv'!$B$1:$AG$700,MATCH(M$1,'Justerad allokering kvv'!$B$1:$AF$1,0),FALSE)),VLOOKUP($B233,'Allokerad kvv'!$B$2:$AV$700,MATCH(M$1,'Allokerad kvv'!$B$1:$AV$1,0),FALSE),VLOOKUP($B233,'Justerad allokering kvv'!$B$1:$AG$700,MATCH(M$1,'Justerad allokering kvv'!$B$1:$AF$1,0),FALSE)))</f>
        <v>0</v>
      </c>
      <c r="N233">
        <f>IF($B233=" ","",IF(ISERROR(1/VLOOKUP($B233,'Justerad allokering kvv'!$B$1:$AG$700,MATCH(N$1,'Justerad allokering kvv'!$B$1:$AF$1,0),FALSE)),VLOOKUP($B233,'Allokerad kvv'!$B$2:$AV$700,MATCH(N$1,'Allokerad kvv'!$B$1:$AV$1,0),FALSE),VLOOKUP($B233,'Justerad allokering kvv'!$B$1:$AG$700,MATCH(N$1,'Justerad allokering kvv'!$B$1:$AF$1,0),FALSE)))</f>
        <v>0</v>
      </c>
      <c r="O233">
        <f>IF($B233=" ","",IF(ISERROR(1/VLOOKUP($B233,'Justerad allokering kvv'!$B$1:$AG$700,MATCH(O$1,'Justerad allokering kvv'!$B$1:$AF$1,0),FALSE)),VLOOKUP($B233,'Allokerad kvv'!$B$2:$AV$700,MATCH(O$1,'Allokerad kvv'!$B$1:$AV$1,0),FALSE),VLOOKUP($B233,'Justerad allokering kvv'!$B$1:$AG$700,MATCH(O$1,'Justerad allokering kvv'!$B$1:$AF$1,0),FALSE)))</f>
        <v>0</v>
      </c>
      <c r="P233">
        <f>IF($B233=" ","",IF(ISERROR(1/VLOOKUP($B233,'Justerad allokering kvv'!$B$1:$AG$700,MATCH(P$1,'Justerad allokering kvv'!$B$1:$AF$1,0),FALSE)),VLOOKUP($B233,'Allokerad kvv'!$B$2:$AV$700,MATCH(P$1,'Allokerad kvv'!$B$1:$AV$1,0),FALSE),VLOOKUP($B233,'Justerad allokering kvv'!$B$1:$AG$700,MATCH(P$1,'Justerad allokering kvv'!$B$1:$AF$1,0),FALSE)))</f>
        <v>0</v>
      </c>
      <c r="Q233">
        <f>IF($B233=" ","",IF(ISERROR(1/VLOOKUP($B233,'Justerad allokering kvv'!$B$1:$AG$700,MATCH(Q$1,'Justerad allokering kvv'!$B$1:$AF$1,0),FALSE)),VLOOKUP($B233,'Allokerad kvv'!$B$2:$AV$700,MATCH(Q$1,'Allokerad kvv'!$B$1:$AV$1,0),FALSE),VLOOKUP($B233,'Justerad allokering kvv'!$B$1:$AG$700,MATCH(Q$1,'Justerad allokering kvv'!$B$1:$AF$1,0),FALSE)))</f>
        <v>0</v>
      </c>
      <c r="R233">
        <f>IF($B233=" ","",IF(ISERROR(1/VLOOKUP($B233,'Justerad allokering kvv'!$B$1:$AG$700,MATCH(R$1,'Justerad allokering kvv'!$B$1:$AF$1,0),FALSE)),VLOOKUP($B233,'Allokerad kvv'!$B$2:$AV$700,MATCH(R$1,'Allokerad kvv'!$B$1:$AV$1,0),FALSE),VLOOKUP($B233,'Justerad allokering kvv'!$B$1:$AG$700,MATCH(R$1,'Justerad allokering kvv'!$B$1:$AF$1,0),FALSE)))</f>
        <v>0</v>
      </c>
      <c r="S233">
        <f>IF($B233=" ","",IF(ISERROR(1/VLOOKUP($B233,'Justerad allokering kvv'!$B$1:$AG$700,MATCH(S$1,'Justerad allokering kvv'!$B$1:$AF$1,0),FALSE)),VLOOKUP($B233,'Allokerad kvv'!$B$2:$AV$700,MATCH(S$1,'Allokerad kvv'!$B$1:$AV$1,0),FALSE),VLOOKUP($B233,'Justerad allokering kvv'!$B$1:$AG$700,MATCH(S$1,'Justerad allokering kvv'!$B$1:$AF$1,0),FALSE)))</f>
        <v>0</v>
      </c>
      <c r="T233">
        <f>IF($B233=" ","",IF(ISERROR(1/VLOOKUP($B233,'Justerad allokering kvv'!$B$1:$AG$700,MATCH(T$1,'Justerad allokering kvv'!$B$1:$AF$1,0),FALSE)),VLOOKUP($B233,'Allokerad kvv'!$B$2:$AV$700,MATCH(T$1,'Allokerad kvv'!$B$1:$AV$1,0),FALSE),VLOOKUP($B233,'Justerad allokering kvv'!$B$1:$AG$700,MATCH(T$1,'Justerad allokering kvv'!$B$1:$AF$1,0),FALSE)))</f>
        <v>0</v>
      </c>
      <c r="U233">
        <f>IF($B233=" ","",IF(ISERROR(1/VLOOKUP($B233,'Justerad allokering kvv'!$B$1:$AG$700,MATCH(U$1,'Justerad allokering kvv'!$B$1:$AF$1,0),FALSE)),VLOOKUP($B233,'Allokerad kvv'!$B$2:$AV$700,MATCH(U$1,'Allokerad kvv'!$B$1:$AV$1,0),FALSE),VLOOKUP($B233,'Justerad allokering kvv'!$B$1:$AG$700,MATCH(U$1,'Justerad allokering kvv'!$B$1:$AF$1,0),FALSE)))</f>
        <v>0</v>
      </c>
      <c r="V233">
        <f>IF($B233=" ","",IF(ISERROR(1/VLOOKUP($B233,'Justerad allokering kvv'!$B$1:$AG$700,MATCH(V$1,'Justerad allokering kvv'!$B$1:$AF$1,0),FALSE)),VLOOKUP($B233,'Allokerad kvv'!$B$2:$AV$700,MATCH(V$1,'Allokerad kvv'!$B$1:$AV$1,0),FALSE),VLOOKUP($B233,'Justerad allokering kvv'!$B$1:$AG$700,MATCH(V$1,'Justerad allokering kvv'!$B$1:$AF$1,0),FALSE)))</f>
        <v>0</v>
      </c>
      <c r="W233">
        <f>IF($B233=" ","",IF(ISERROR(1/VLOOKUP($B233,'Justerad allokering kvv'!$B$1:$AG$700,MATCH(W$1,'Justerad allokering kvv'!$B$1:$AF$1,0),FALSE)),VLOOKUP($B233,'Allokerad kvv'!$B$2:$AV$700,MATCH(W$1,'Allokerad kvv'!$B$1:$AV$1,0),FALSE),VLOOKUP($B233,'Justerad allokering kvv'!$B$1:$AG$700,MATCH(W$1,'Justerad allokering kvv'!$B$1:$AF$1,0),FALSE)))</f>
        <v>0</v>
      </c>
      <c r="X233">
        <f>IF($B233=" ","",IF(ISERROR(1/VLOOKUP($B233,'Justerad allokering kvv'!$B$1:$AG$700,MATCH(X$1,'Justerad allokering kvv'!$B$1:$AF$1,0),FALSE)),VLOOKUP($B233,'Allokerad kvv'!$B$2:$AV$700,MATCH(X$1,'Allokerad kvv'!$B$1:$AV$1,0),FALSE),VLOOKUP($B233,'Justerad allokering kvv'!$B$1:$AG$700,MATCH(X$1,'Justerad allokering kvv'!$B$1:$AF$1,0),FALSE)))</f>
        <v>0</v>
      </c>
      <c r="Y233">
        <f>IF($B233=" ","",IF(ISERROR(1/VLOOKUP($B233,'Justerad allokering kvv'!$B$1:$AG$700,MATCH(Y$1,'Justerad allokering kvv'!$B$1:$AF$1,0),FALSE)),VLOOKUP($B233,'Allokerad kvv'!$B$2:$AV$700,MATCH(Y$1,'Allokerad kvv'!$B$1:$AV$1,0),FALSE),VLOOKUP($B233,'Justerad allokering kvv'!$B$1:$AG$700,MATCH(Y$1,'Justerad allokering kvv'!$B$1:$AF$1,0),FALSE)))</f>
        <v>0</v>
      </c>
      <c r="AB233">
        <f>IFERROR(VLOOKUP($B233,Kraftvärmeprod!$B$1:$AO$424,MATCH("Tillförd energi från rökgaskondensering (GWh)",Kraftvärmeprod!$B$1:$AG$1,0),FALSE)/1,0)</f>
        <v>0</v>
      </c>
      <c r="AE233" s="122">
        <f t="shared" si="12"/>
        <v>0</v>
      </c>
      <c r="AG233">
        <f t="shared" si="13"/>
        <v>0</v>
      </c>
      <c r="AH233">
        <f t="shared" si="14"/>
        <v>0</v>
      </c>
      <c r="AI233" t="str">
        <f>IF(AH233=0,"",AH233/VLOOKUP(B233,Kraftvärmeprod!$B$1:$BC$480,MATCH("Summa tillförd energi exklusive rökgaskondensering",Kraftvärmeprod!$B$1:$BC$1,0),FALSE))</f>
        <v/>
      </c>
      <c r="AK233">
        <f t="shared" si="15"/>
        <v>0</v>
      </c>
    </row>
    <row r="234" spans="1:37" x14ac:dyDescent="0.25">
      <c r="A234" s="2" t="s">
        <v>382</v>
      </c>
      <c r="B234" s="2" t="s">
        <v>383</v>
      </c>
      <c r="C234">
        <f>IF($B234=" ","",IF(ISERROR(1/VLOOKUP($B234,'Justerad allokering kvv'!$B$1:$AG$700,MATCH(C$1,'Justerad allokering kvv'!$B$1:$AF$1,0),FALSE)),VLOOKUP($B234,'Allokerad kvv'!$B$2:$AV$700,MATCH(C$1,'Allokerad kvv'!$B$1:$AV$1,0),FALSE),VLOOKUP($B234,'Justerad allokering kvv'!$B$1:$AG$700,MATCH(C$1,'Justerad allokering kvv'!$B$1:$AF$1,0),FALSE)))</f>
        <v>0</v>
      </c>
      <c r="D234">
        <f>IF($B234=" ","",IF(ISERROR(1/VLOOKUP($B234,'Justerad allokering kvv'!$B$1:$AG$700,MATCH(D$1,'Justerad allokering kvv'!$B$1:$AF$1,0),FALSE)),VLOOKUP($B234,'Allokerad kvv'!$B$2:$AV$700,MATCH(D$1,'Allokerad kvv'!$B$1:$AV$1,0),FALSE),VLOOKUP($B234,'Justerad allokering kvv'!$B$1:$AG$700,MATCH(D$1,'Justerad allokering kvv'!$B$1:$AF$1,0),FALSE)))</f>
        <v>0</v>
      </c>
      <c r="E234">
        <f>IF($B234=" ","",IF(ISERROR(1/VLOOKUP($B234,'Justerad allokering kvv'!$B$1:$AG$700,MATCH(E$1,'Justerad allokering kvv'!$B$1:$AF$1,0),FALSE)),VLOOKUP($B234,'Allokerad kvv'!$B$2:$AV$700,MATCH(E$1,'Allokerad kvv'!$B$1:$AV$1,0),FALSE),VLOOKUP($B234,'Justerad allokering kvv'!$B$1:$AG$700,MATCH(E$1,'Justerad allokering kvv'!$B$1:$AF$1,0),FALSE)))</f>
        <v>0</v>
      </c>
      <c r="F234">
        <f>IF($B234=" ","",IF(ISERROR(1/VLOOKUP($B234,'Justerad allokering kvv'!$B$1:$AG$700,MATCH(F$1,'Justerad allokering kvv'!$B$1:$AF$1,0),FALSE)),VLOOKUP($B234,'Allokerad kvv'!$B$2:$AV$700,MATCH(F$1,'Allokerad kvv'!$B$1:$AV$1,0),FALSE),VLOOKUP($B234,'Justerad allokering kvv'!$B$1:$AG$700,MATCH(F$1,'Justerad allokering kvv'!$B$1:$AF$1,0),FALSE)))</f>
        <v>0</v>
      </c>
      <c r="G234">
        <f>IF($B234=" ","",IF(ISERROR(1/VLOOKUP($B234,'Justerad allokering kvv'!$B$1:$AG$700,MATCH(G$1,'Justerad allokering kvv'!$B$1:$AF$1,0),FALSE)),VLOOKUP($B234,'Allokerad kvv'!$B$2:$AV$700,MATCH(G$1,'Allokerad kvv'!$B$1:$AV$1,0),FALSE),VLOOKUP($B234,'Justerad allokering kvv'!$B$1:$AG$700,MATCH(G$1,'Justerad allokering kvv'!$B$1:$AF$1,0),FALSE)))</f>
        <v>0</v>
      </c>
      <c r="H234">
        <f>IF($B234=" ","",IF(ISERROR(1/VLOOKUP($B234,'Justerad allokering kvv'!$B$1:$AG$700,MATCH(H$1,'Justerad allokering kvv'!$B$1:$AF$1,0),FALSE)),VLOOKUP($B234,'Allokerad kvv'!$B$2:$AV$700,MATCH(H$1,'Allokerad kvv'!$B$1:$AV$1,0),FALSE),VLOOKUP($B234,'Justerad allokering kvv'!$B$1:$AG$700,MATCH(H$1,'Justerad allokering kvv'!$B$1:$AF$1,0),FALSE)))</f>
        <v>0</v>
      </c>
      <c r="I234">
        <f>IF($B234=" ","",IF(ISERROR(1/VLOOKUP($B234,'Justerad allokering kvv'!$B$1:$AG$700,MATCH(I$1,'Justerad allokering kvv'!$B$1:$AF$1,0),FALSE)),VLOOKUP($B234,'Allokerad kvv'!$B$2:$AV$700,MATCH(I$1,'Allokerad kvv'!$B$1:$AV$1,0),FALSE),VLOOKUP($B234,'Justerad allokering kvv'!$B$1:$AG$700,MATCH(I$1,'Justerad allokering kvv'!$B$1:$AF$1,0),FALSE)))</f>
        <v>0</v>
      </c>
      <c r="J234">
        <f>IF($B234=" ","",IF(ISERROR(1/VLOOKUP($B234,'Justerad allokering kvv'!$B$1:$AG$700,MATCH(J$1,'Justerad allokering kvv'!$B$1:$AF$1,0),FALSE)),VLOOKUP($B234,'Allokerad kvv'!$B$2:$AV$700,MATCH(J$1,'Allokerad kvv'!$B$1:$AV$1,0),FALSE),VLOOKUP($B234,'Justerad allokering kvv'!$B$1:$AG$700,MATCH(J$1,'Justerad allokering kvv'!$B$1:$AF$1,0),FALSE)))</f>
        <v>0</v>
      </c>
      <c r="K234">
        <f>IF($B234=" ","",IF(ISERROR(1/VLOOKUP($B234,'Justerad allokering kvv'!$B$1:$AG$700,MATCH(K$1,'Justerad allokering kvv'!$B$1:$AF$1,0),FALSE)),VLOOKUP($B234,'Allokerad kvv'!$B$2:$AV$700,MATCH(K$1,'Allokerad kvv'!$B$1:$AV$1,0),FALSE),VLOOKUP($B234,'Justerad allokering kvv'!$B$1:$AG$700,MATCH(K$1,'Justerad allokering kvv'!$B$1:$AF$1,0),FALSE)))</f>
        <v>0</v>
      </c>
      <c r="L234">
        <f>IF($B234=" ","",IF(ISERROR(1/VLOOKUP($B234,'Justerad allokering kvv'!$B$1:$AG$700,MATCH(L$1,'Justerad allokering kvv'!$B$1:$AF$1,0),FALSE)),VLOOKUP($B234,'Allokerad kvv'!$B$2:$AV$700,MATCH(L$1,'Allokerad kvv'!$B$1:$AV$1,0),FALSE),VLOOKUP($B234,'Justerad allokering kvv'!$B$1:$AG$700,MATCH(L$1,'Justerad allokering kvv'!$B$1:$AF$1,0),FALSE)))</f>
        <v>0</v>
      </c>
      <c r="M234">
        <f>IF($B234=" ","",IF(ISERROR(1/VLOOKUP($B234,'Justerad allokering kvv'!$B$1:$AG$700,MATCH(M$1,'Justerad allokering kvv'!$B$1:$AF$1,0),FALSE)),VLOOKUP($B234,'Allokerad kvv'!$B$2:$AV$700,MATCH(M$1,'Allokerad kvv'!$B$1:$AV$1,0),FALSE),VLOOKUP($B234,'Justerad allokering kvv'!$B$1:$AG$700,MATCH(M$1,'Justerad allokering kvv'!$B$1:$AF$1,0),FALSE)))</f>
        <v>0</v>
      </c>
      <c r="N234">
        <f>IF($B234=" ","",IF(ISERROR(1/VLOOKUP($B234,'Justerad allokering kvv'!$B$1:$AG$700,MATCH(N$1,'Justerad allokering kvv'!$B$1:$AF$1,0),FALSE)),VLOOKUP($B234,'Allokerad kvv'!$B$2:$AV$700,MATCH(N$1,'Allokerad kvv'!$B$1:$AV$1,0),FALSE),VLOOKUP($B234,'Justerad allokering kvv'!$B$1:$AG$700,MATCH(N$1,'Justerad allokering kvv'!$B$1:$AF$1,0),FALSE)))</f>
        <v>0</v>
      </c>
      <c r="O234">
        <f>IF($B234=" ","",IF(ISERROR(1/VLOOKUP($B234,'Justerad allokering kvv'!$B$1:$AG$700,MATCH(O$1,'Justerad allokering kvv'!$B$1:$AF$1,0),FALSE)),VLOOKUP($B234,'Allokerad kvv'!$B$2:$AV$700,MATCH(O$1,'Allokerad kvv'!$B$1:$AV$1,0),FALSE),VLOOKUP($B234,'Justerad allokering kvv'!$B$1:$AG$700,MATCH(O$1,'Justerad allokering kvv'!$B$1:$AF$1,0),FALSE)))</f>
        <v>0</v>
      </c>
      <c r="P234">
        <f>IF($B234=" ","",IF(ISERROR(1/VLOOKUP($B234,'Justerad allokering kvv'!$B$1:$AG$700,MATCH(P$1,'Justerad allokering kvv'!$B$1:$AF$1,0),FALSE)),VLOOKUP($B234,'Allokerad kvv'!$B$2:$AV$700,MATCH(P$1,'Allokerad kvv'!$B$1:$AV$1,0),FALSE),VLOOKUP($B234,'Justerad allokering kvv'!$B$1:$AG$700,MATCH(P$1,'Justerad allokering kvv'!$B$1:$AF$1,0),FALSE)))</f>
        <v>0</v>
      </c>
      <c r="Q234">
        <f>IF($B234=" ","",IF(ISERROR(1/VLOOKUP($B234,'Justerad allokering kvv'!$B$1:$AG$700,MATCH(Q$1,'Justerad allokering kvv'!$B$1:$AF$1,0),FALSE)),VLOOKUP($B234,'Allokerad kvv'!$B$2:$AV$700,MATCH(Q$1,'Allokerad kvv'!$B$1:$AV$1,0),FALSE),VLOOKUP($B234,'Justerad allokering kvv'!$B$1:$AG$700,MATCH(Q$1,'Justerad allokering kvv'!$B$1:$AF$1,0),FALSE)))</f>
        <v>0</v>
      </c>
      <c r="R234">
        <f>IF($B234=" ","",IF(ISERROR(1/VLOOKUP($B234,'Justerad allokering kvv'!$B$1:$AG$700,MATCH(R$1,'Justerad allokering kvv'!$B$1:$AF$1,0),FALSE)),VLOOKUP($B234,'Allokerad kvv'!$B$2:$AV$700,MATCH(R$1,'Allokerad kvv'!$B$1:$AV$1,0),FALSE),VLOOKUP($B234,'Justerad allokering kvv'!$B$1:$AG$700,MATCH(R$1,'Justerad allokering kvv'!$B$1:$AF$1,0),FALSE)))</f>
        <v>0</v>
      </c>
      <c r="S234">
        <f>IF($B234=" ","",IF(ISERROR(1/VLOOKUP($B234,'Justerad allokering kvv'!$B$1:$AG$700,MATCH(S$1,'Justerad allokering kvv'!$B$1:$AF$1,0),FALSE)),VLOOKUP($B234,'Allokerad kvv'!$B$2:$AV$700,MATCH(S$1,'Allokerad kvv'!$B$1:$AV$1,0),FALSE),VLOOKUP($B234,'Justerad allokering kvv'!$B$1:$AG$700,MATCH(S$1,'Justerad allokering kvv'!$B$1:$AF$1,0),FALSE)))</f>
        <v>0</v>
      </c>
      <c r="T234">
        <f>IF($B234=" ","",IF(ISERROR(1/VLOOKUP($B234,'Justerad allokering kvv'!$B$1:$AG$700,MATCH(T$1,'Justerad allokering kvv'!$B$1:$AF$1,0),FALSE)),VLOOKUP($B234,'Allokerad kvv'!$B$2:$AV$700,MATCH(T$1,'Allokerad kvv'!$B$1:$AV$1,0),FALSE),VLOOKUP($B234,'Justerad allokering kvv'!$B$1:$AG$700,MATCH(T$1,'Justerad allokering kvv'!$B$1:$AF$1,0),FALSE)))</f>
        <v>0</v>
      </c>
      <c r="U234">
        <f>IF($B234=" ","",IF(ISERROR(1/VLOOKUP($B234,'Justerad allokering kvv'!$B$1:$AG$700,MATCH(U$1,'Justerad allokering kvv'!$B$1:$AF$1,0),FALSE)),VLOOKUP($B234,'Allokerad kvv'!$B$2:$AV$700,MATCH(U$1,'Allokerad kvv'!$B$1:$AV$1,0),FALSE),VLOOKUP($B234,'Justerad allokering kvv'!$B$1:$AG$700,MATCH(U$1,'Justerad allokering kvv'!$B$1:$AF$1,0),FALSE)))</f>
        <v>0</v>
      </c>
      <c r="V234">
        <f>IF($B234=" ","",IF(ISERROR(1/VLOOKUP($B234,'Justerad allokering kvv'!$B$1:$AG$700,MATCH(V$1,'Justerad allokering kvv'!$B$1:$AF$1,0),FALSE)),VLOOKUP($B234,'Allokerad kvv'!$B$2:$AV$700,MATCH(V$1,'Allokerad kvv'!$B$1:$AV$1,0),FALSE),VLOOKUP($B234,'Justerad allokering kvv'!$B$1:$AG$700,MATCH(V$1,'Justerad allokering kvv'!$B$1:$AF$1,0),FALSE)))</f>
        <v>0</v>
      </c>
      <c r="W234">
        <f>IF($B234=" ","",IF(ISERROR(1/VLOOKUP($B234,'Justerad allokering kvv'!$B$1:$AG$700,MATCH(W$1,'Justerad allokering kvv'!$B$1:$AF$1,0),FALSE)),VLOOKUP($B234,'Allokerad kvv'!$B$2:$AV$700,MATCH(W$1,'Allokerad kvv'!$B$1:$AV$1,0),FALSE),VLOOKUP($B234,'Justerad allokering kvv'!$B$1:$AG$700,MATCH(W$1,'Justerad allokering kvv'!$B$1:$AF$1,0),FALSE)))</f>
        <v>0</v>
      </c>
      <c r="X234">
        <f>IF($B234=" ","",IF(ISERROR(1/VLOOKUP($B234,'Justerad allokering kvv'!$B$1:$AG$700,MATCH(X$1,'Justerad allokering kvv'!$B$1:$AF$1,0),FALSE)),VLOOKUP($B234,'Allokerad kvv'!$B$2:$AV$700,MATCH(X$1,'Allokerad kvv'!$B$1:$AV$1,0),FALSE),VLOOKUP($B234,'Justerad allokering kvv'!$B$1:$AG$700,MATCH(X$1,'Justerad allokering kvv'!$B$1:$AF$1,0),FALSE)))</f>
        <v>0</v>
      </c>
      <c r="Y234">
        <f>IF($B234=" ","",IF(ISERROR(1/VLOOKUP($B234,'Justerad allokering kvv'!$B$1:$AG$700,MATCH(Y$1,'Justerad allokering kvv'!$B$1:$AF$1,0),FALSE)),VLOOKUP($B234,'Allokerad kvv'!$B$2:$AV$700,MATCH(Y$1,'Allokerad kvv'!$B$1:$AV$1,0),FALSE),VLOOKUP($B234,'Justerad allokering kvv'!$B$1:$AG$700,MATCH(Y$1,'Justerad allokering kvv'!$B$1:$AF$1,0),FALSE)))</f>
        <v>0</v>
      </c>
      <c r="AB234">
        <f>IFERROR(VLOOKUP($B234,Kraftvärmeprod!$B$1:$AO$424,MATCH("Tillförd energi från rökgaskondensering (GWh)",Kraftvärmeprod!$B$1:$AG$1,0),FALSE)/1,0)</f>
        <v>0</v>
      </c>
      <c r="AE234" s="122">
        <f t="shared" si="12"/>
        <v>0</v>
      </c>
      <c r="AG234">
        <f t="shared" si="13"/>
        <v>0</v>
      </c>
      <c r="AH234">
        <f t="shared" si="14"/>
        <v>0</v>
      </c>
      <c r="AI234" t="str">
        <f>IF(AH234=0,"",AH234/VLOOKUP(B234,Kraftvärmeprod!$B$1:$BC$480,MATCH("Summa tillförd energi exklusive rökgaskondensering",Kraftvärmeprod!$B$1:$BC$1,0),FALSE))</f>
        <v/>
      </c>
      <c r="AK234">
        <f t="shared" si="15"/>
        <v>0</v>
      </c>
    </row>
    <row r="235" spans="1:37" x14ac:dyDescent="0.25">
      <c r="A235" s="2" t="s">
        <v>382</v>
      </c>
      <c r="B235" s="2" t="s">
        <v>384</v>
      </c>
      <c r="C235">
        <f>IF($B235=" ","",IF(ISERROR(1/VLOOKUP($B235,'Justerad allokering kvv'!$B$1:$AG$700,MATCH(C$1,'Justerad allokering kvv'!$B$1:$AF$1,0),FALSE)),VLOOKUP($B235,'Allokerad kvv'!$B$2:$AV$700,MATCH(C$1,'Allokerad kvv'!$B$1:$AV$1,0),FALSE),VLOOKUP($B235,'Justerad allokering kvv'!$B$1:$AG$700,MATCH(C$1,'Justerad allokering kvv'!$B$1:$AF$1,0),FALSE)))</f>
        <v>0</v>
      </c>
      <c r="D235">
        <f>IF($B235=" ","",IF(ISERROR(1/VLOOKUP($B235,'Justerad allokering kvv'!$B$1:$AG$700,MATCH(D$1,'Justerad allokering kvv'!$B$1:$AF$1,0),FALSE)),VLOOKUP($B235,'Allokerad kvv'!$B$2:$AV$700,MATCH(D$1,'Allokerad kvv'!$B$1:$AV$1,0),FALSE),VLOOKUP($B235,'Justerad allokering kvv'!$B$1:$AG$700,MATCH(D$1,'Justerad allokering kvv'!$B$1:$AF$1,0),FALSE)))</f>
        <v>0</v>
      </c>
      <c r="E235">
        <f>IF($B235=" ","",IF(ISERROR(1/VLOOKUP($B235,'Justerad allokering kvv'!$B$1:$AG$700,MATCH(E$1,'Justerad allokering kvv'!$B$1:$AF$1,0),FALSE)),VLOOKUP($B235,'Allokerad kvv'!$B$2:$AV$700,MATCH(E$1,'Allokerad kvv'!$B$1:$AV$1,0),FALSE),VLOOKUP($B235,'Justerad allokering kvv'!$B$1:$AG$700,MATCH(E$1,'Justerad allokering kvv'!$B$1:$AF$1,0),FALSE)))</f>
        <v>0</v>
      </c>
      <c r="F235">
        <f>IF($B235=" ","",IF(ISERROR(1/VLOOKUP($B235,'Justerad allokering kvv'!$B$1:$AG$700,MATCH(F$1,'Justerad allokering kvv'!$B$1:$AF$1,0),FALSE)),VLOOKUP($B235,'Allokerad kvv'!$B$2:$AV$700,MATCH(F$1,'Allokerad kvv'!$B$1:$AV$1,0),FALSE),VLOOKUP($B235,'Justerad allokering kvv'!$B$1:$AG$700,MATCH(F$1,'Justerad allokering kvv'!$B$1:$AF$1,0),FALSE)))</f>
        <v>0</v>
      </c>
      <c r="G235">
        <f>IF($B235=" ","",IF(ISERROR(1/VLOOKUP($B235,'Justerad allokering kvv'!$B$1:$AG$700,MATCH(G$1,'Justerad allokering kvv'!$B$1:$AF$1,0),FALSE)),VLOOKUP($B235,'Allokerad kvv'!$B$2:$AV$700,MATCH(G$1,'Allokerad kvv'!$B$1:$AV$1,0),FALSE),VLOOKUP($B235,'Justerad allokering kvv'!$B$1:$AG$700,MATCH(G$1,'Justerad allokering kvv'!$B$1:$AF$1,0),FALSE)))</f>
        <v>0</v>
      </c>
      <c r="H235">
        <f>IF($B235=" ","",IF(ISERROR(1/VLOOKUP($B235,'Justerad allokering kvv'!$B$1:$AG$700,MATCH(H$1,'Justerad allokering kvv'!$B$1:$AF$1,0),FALSE)),VLOOKUP($B235,'Allokerad kvv'!$B$2:$AV$700,MATCH(H$1,'Allokerad kvv'!$B$1:$AV$1,0),FALSE),VLOOKUP($B235,'Justerad allokering kvv'!$B$1:$AG$700,MATCH(H$1,'Justerad allokering kvv'!$B$1:$AF$1,0),FALSE)))</f>
        <v>0</v>
      </c>
      <c r="I235">
        <f>IF($B235=" ","",IF(ISERROR(1/VLOOKUP($B235,'Justerad allokering kvv'!$B$1:$AG$700,MATCH(I$1,'Justerad allokering kvv'!$B$1:$AF$1,0),FALSE)),VLOOKUP($B235,'Allokerad kvv'!$B$2:$AV$700,MATCH(I$1,'Allokerad kvv'!$B$1:$AV$1,0),FALSE),VLOOKUP($B235,'Justerad allokering kvv'!$B$1:$AG$700,MATCH(I$1,'Justerad allokering kvv'!$B$1:$AF$1,0),FALSE)))</f>
        <v>0</v>
      </c>
      <c r="J235">
        <f>IF($B235=" ","",IF(ISERROR(1/VLOOKUP($B235,'Justerad allokering kvv'!$B$1:$AG$700,MATCH(J$1,'Justerad allokering kvv'!$B$1:$AF$1,0),FALSE)),VLOOKUP($B235,'Allokerad kvv'!$B$2:$AV$700,MATCH(J$1,'Allokerad kvv'!$B$1:$AV$1,0),FALSE),VLOOKUP($B235,'Justerad allokering kvv'!$B$1:$AG$700,MATCH(J$1,'Justerad allokering kvv'!$B$1:$AF$1,0),FALSE)))</f>
        <v>0</v>
      </c>
      <c r="K235">
        <f>IF($B235=" ","",IF(ISERROR(1/VLOOKUP($B235,'Justerad allokering kvv'!$B$1:$AG$700,MATCH(K$1,'Justerad allokering kvv'!$B$1:$AF$1,0),FALSE)),VLOOKUP($B235,'Allokerad kvv'!$B$2:$AV$700,MATCH(K$1,'Allokerad kvv'!$B$1:$AV$1,0),FALSE),VLOOKUP($B235,'Justerad allokering kvv'!$B$1:$AG$700,MATCH(K$1,'Justerad allokering kvv'!$B$1:$AF$1,0),FALSE)))</f>
        <v>0</v>
      </c>
      <c r="L235">
        <f>IF($B235=" ","",IF(ISERROR(1/VLOOKUP($B235,'Justerad allokering kvv'!$B$1:$AG$700,MATCH(L$1,'Justerad allokering kvv'!$B$1:$AF$1,0),FALSE)),VLOOKUP($B235,'Allokerad kvv'!$B$2:$AV$700,MATCH(L$1,'Allokerad kvv'!$B$1:$AV$1,0),FALSE),VLOOKUP($B235,'Justerad allokering kvv'!$B$1:$AG$700,MATCH(L$1,'Justerad allokering kvv'!$B$1:$AF$1,0),FALSE)))</f>
        <v>0</v>
      </c>
      <c r="M235">
        <f>IF($B235=" ","",IF(ISERROR(1/VLOOKUP($B235,'Justerad allokering kvv'!$B$1:$AG$700,MATCH(M$1,'Justerad allokering kvv'!$B$1:$AF$1,0),FALSE)),VLOOKUP($B235,'Allokerad kvv'!$B$2:$AV$700,MATCH(M$1,'Allokerad kvv'!$B$1:$AV$1,0),FALSE),VLOOKUP($B235,'Justerad allokering kvv'!$B$1:$AG$700,MATCH(M$1,'Justerad allokering kvv'!$B$1:$AF$1,0),FALSE)))</f>
        <v>0</v>
      </c>
      <c r="N235">
        <f>IF($B235=" ","",IF(ISERROR(1/VLOOKUP($B235,'Justerad allokering kvv'!$B$1:$AG$700,MATCH(N$1,'Justerad allokering kvv'!$B$1:$AF$1,0),FALSE)),VLOOKUP($B235,'Allokerad kvv'!$B$2:$AV$700,MATCH(N$1,'Allokerad kvv'!$B$1:$AV$1,0),FALSE),VLOOKUP($B235,'Justerad allokering kvv'!$B$1:$AG$700,MATCH(N$1,'Justerad allokering kvv'!$B$1:$AF$1,0),FALSE)))</f>
        <v>0</v>
      </c>
      <c r="O235">
        <f>IF($B235=" ","",IF(ISERROR(1/VLOOKUP($B235,'Justerad allokering kvv'!$B$1:$AG$700,MATCH(O$1,'Justerad allokering kvv'!$B$1:$AF$1,0),FALSE)),VLOOKUP($B235,'Allokerad kvv'!$B$2:$AV$700,MATCH(O$1,'Allokerad kvv'!$B$1:$AV$1,0),FALSE),VLOOKUP($B235,'Justerad allokering kvv'!$B$1:$AG$700,MATCH(O$1,'Justerad allokering kvv'!$B$1:$AF$1,0),FALSE)))</f>
        <v>0</v>
      </c>
      <c r="P235">
        <f>IF($B235=" ","",IF(ISERROR(1/VLOOKUP($B235,'Justerad allokering kvv'!$B$1:$AG$700,MATCH(P$1,'Justerad allokering kvv'!$B$1:$AF$1,0),FALSE)),VLOOKUP($B235,'Allokerad kvv'!$B$2:$AV$700,MATCH(P$1,'Allokerad kvv'!$B$1:$AV$1,0),FALSE),VLOOKUP($B235,'Justerad allokering kvv'!$B$1:$AG$700,MATCH(P$1,'Justerad allokering kvv'!$B$1:$AF$1,0),FALSE)))</f>
        <v>0</v>
      </c>
      <c r="Q235">
        <f>IF($B235=" ","",IF(ISERROR(1/VLOOKUP($B235,'Justerad allokering kvv'!$B$1:$AG$700,MATCH(Q$1,'Justerad allokering kvv'!$B$1:$AF$1,0),FALSE)),VLOOKUP($B235,'Allokerad kvv'!$B$2:$AV$700,MATCH(Q$1,'Allokerad kvv'!$B$1:$AV$1,0),FALSE),VLOOKUP($B235,'Justerad allokering kvv'!$B$1:$AG$700,MATCH(Q$1,'Justerad allokering kvv'!$B$1:$AF$1,0),FALSE)))</f>
        <v>0</v>
      </c>
      <c r="R235">
        <f>IF($B235=" ","",IF(ISERROR(1/VLOOKUP($B235,'Justerad allokering kvv'!$B$1:$AG$700,MATCH(R$1,'Justerad allokering kvv'!$B$1:$AF$1,0),FALSE)),VLOOKUP($B235,'Allokerad kvv'!$B$2:$AV$700,MATCH(R$1,'Allokerad kvv'!$B$1:$AV$1,0),FALSE),VLOOKUP($B235,'Justerad allokering kvv'!$B$1:$AG$700,MATCH(R$1,'Justerad allokering kvv'!$B$1:$AF$1,0),FALSE)))</f>
        <v>0</v>
      </c>
      <c r="S235">
        <f>IF($B235=" ","",IF(ISERROR(1/VLOOKUP($B235,'Justerad allokering kvv'!$B$1:$AG$700,MATCH(S$1,'Justerad allokering kvv'!$B$1:$AF$1,0),FALSE)),VLOOKUP($B235,'Allokerad kvv'!$B$2:$AV$700,MATCH(S$1,'Allokerad kvv'!$B$1:$AV$1,0),FALSE),VLOOKUP($B235,'Justerad allokering kvv'!$B$1:$AG$700,MATCH(S$1,'Justerad allokering kvv'!$B$1:$AF$1,0),FALSE)))</f>
        <v>0</v>
      </c>
      <c r="T235">
        <f>IF($B235=" ","",IF(ISERROR(1/VLOOKUP($B235,'Justerad allokering kvv'!$B$1:$AG$700,MATCH(T$1,'Justerad allokering kvv'!$B$1:$AF$1,0),FALSE)),VLOOKUP($B235,'Allokerad kvv'!$B$2:$AV$700,MATCH(T$1,'Allokerad kvv'!$B$1:$AV$1,0),FALSE),VLOOKUP($B235,'Justerad allokering kvv'!$B$1:$AG$700,MATCH(T$1,'Justerad allokering kvv'!$B$1:$AF$1,0),FALSE)))</f>
        <v>0</v>
      </c>
      <c r="U235">
        <f>IF($B235=" ","",IF(ISERROR(1/VLOOKUP($B235,'Justerad allokering kvv'!$B$1:$AG$700,MATCH(U$1,'Justerad allokering kvv'!$B$1:$AF$1,0),FALSE)),VLOOKUP($B235,'Allokerad kvv'!$B$2:$AV$700,MATCH(U$1,'Allokerad kvv'!$B$1:$AV$1,0),FALSE),VLOOKUP($B235,'Justerad allokering kvv'!$B$1:$AG$700,MATCH(U$1,'Justerad allokering kvv'!$B$1:$AF$1,0),FALSE)))</f>
        <v>0</v>
      </c>
      <c r="V235">
        <f>IF($B235=" ","",IF(ISERROR(1/VLOOKUP($B235,'Justerad allokering kvv'!$B$1:$AG$700,MATCH(V$1,'Justerad allokering kvv'!$B$1:$AF$1,0),FALSE)),VLOOKUP($B235,'Allokerad kvv'!$B$2:$AV$700,MATCH(V$1,'Allokerad kvv'!$B$1:$AV$1,0),FALSE),VLOOKUP($B235,'Justerad allokering kvv'!$B$1:$AG$700,MATCH(V$1,'Justerad allokering kvv'!$B$1:$AF$1,0),FALSE)))</f>
        <v>0</v>
      </c>
      <c r="W235">
        <f>IF($B235=" ","",IF(ISERROR(1/VLOOKUP($B235,'Justerad allokering kvv'!$B$1:$AG$700,MATCH(W$1,'Justerad allokering kvv'!$B$1:$AF$1,0),FALSE)),VLOOKUP($B235,'Allokerad kvv'!$B$2:$AV$700,MATCH(W$1,'Allokerad kvv'!$B$1:$AV$1,0),FALSE),VLOOKUP($B235,'Justerad allokering kvv'!$B$1:$AG$700,MATCH(W$1,'Justerad allokering kvv'!$B$1:$AF$1,0),FALSE)))</f>
        <v>0</v>
      </c>
      <c r="X235">
        <f>IF($B235=" ","",IF(ISERROR(1/VLOOKUP($B235,'Justerad allokering kvv'!$B$1:$AG$700,MATCH(X$1,'Justerad allokering kvv'!$B$1:$AF$1,0),FALSE)),VLOOKUP($B235,'Allokerad kvv'!$B$2:$AV$700,MATCH(X$1,'Allokerad kvv'!$B$1:$AV$1,0),FALSE),VLOOKUP($B235,'Justerad allokering kvv'!$B$1:$AG$700,MATCH(X$1,'Justerad allokering kvv'!$B$1:$AF$1,0),FALSE)))</f>
        <v>0</v>
      </c>
      <c r="Y235">
        <f>IF($B235=" ","",IF(ISERROR(1/VLOOKUP($B235,'Justerad allokering kvv'!$B$1:$AG$700,MATCH(Y$1,'Justerad allokering kvv'!$B$1:$AF$1,0),FALSE)),VLOOKUP($B235,'Allokerad kvv'!$B$2:$AV$700,MATCH(Y$1,'Allokerad kvv'!$B$1:$AV$1,0),FALSE),VLOOKUP($B235,'Justerad allokering kvv'!$B$1:$AG$700,MATCH(Y$1,'Justerad allokering kvv'!$B$1:$AF$1,0),FALSE)))</f>
        <v>0</v>
      </c>
      <c r="AB235">
        <f>IFERROR(VLOOKUP($B235,Kraftvärmeprod!$B$1:$AO$424,MATCH("Tillförd energi från rökgaskondensering (GWh)",Kraftvärmeprod!$B$1:$AG$1,0),FALSE)/1,0)</f>
        <v>0</v>
      </c>
      <c r="AE235" s="122">
        <f t="shared" si="12"/>
        <v>0</v>
      </c>
      <c r="AG235">
        <f t="shared" si="13"/>
        <v>0</v>
      </c>
      <c r="AH235">
        <f t="shared" si="14"/>
        <v>0</v>
      </c>
      <c r="AI235" t="str">
        <f>IF(AH235=0,"",AH235/VLOOKUP(B235,Kraftvärmeprod!$B$1:$BC$480,MATCH("Summa tillförd energi exklusive rökgaskondensering",Kraftvärmeprod!$B$1:$BC$1,0),FALSE))</f>
        <v/>
      </c>
      <c r="AK235">
        <f t="shared" si="15"/>
        <v>0</v>
      </c>
    </row>
    <row r="236" spans="1:37" x14ac:dyDescent="0.25">
      <c r="A236" s="2" t="s">
        <v>382</v>
      </c>
      <c r="B236" s="2" t="s">
        <v>385</v>
      </c>
      <c r="C236">
        <f>IF($B236=" ","",IF(ISERROR(1/VLOOKUP($B236,'Justerad allokering kvv'!$B$1:$AG$700,MATCH(C$1,'Justerad allokering kvv'!$B$1:$AF$1,0),FALSE)),VLOOKUP($B236,'Allokerad kvv'!$B$2:$AV$700,MATCH(C$1,'Allokerad kvv'!$B$1:$AV$1,0),FALSE),VLOOKUP($B236,'Justerad allokering kvv'!$B$1:$AG$700,MATCH(C$1,'Justerad allokering kvv'!$B$1:$AF$1,0),FALSE)))</f>
        <v>0</v>
      </c>
      <c r="D236">
        <f>IF($B236=" ","",IF(ISERROR(1/VLOOKUP($B236,'Justerad allokering kvv'!$B$1:$AG$700,MATCH(D$1,'Justerad allokering kvv'!$B$1:$AF$1,0),FALSE)),VLOOKUP($B236,'Allokerad kvv'!$B$2:$AV$700,MATCH(D$1,'Allokerad kvv'!$B$1:$AV$1,0),FALSE),VLOOKUP($B236,'Justerad allokering kvv'!$B$1:$AG$700,MATCH(D$1,'Justerad allokering kvv'!$B$1:$AF$1,0),FALSE)))</f>
        <v>0</v>
      </c>
      <c r="E236">
        <f>IF($B236=" ","",IF(ISERROR(1/VLOOKUP($B236,'Justerad allokering kvv'!$B$1:$AG$700,MATCH(E$1,'Justerad allokering kvv'!$B$1:$AF$1,0),FALSE)),VLOOKUP($B236,'Allokerad kvv'!$B$2:$AV$700,MATCH(E$1,'Allokerad kvv'!$B$1:$AV$1,0),FALSE),VLOOKUP($B236,'Justerad allokering kvv'!$B$1:$AG$700,MATCH(E$1,'Justerad allokering kvv'!$B$1:$AF$1,0),FALSE)))</f>
        <v>0</v>
      </c>
      <c r="F236">
        <f>IF($B236=" ","",IF(ISERROR(1/VLOOKUP($B236,'Justerad allokering kvv'!$B$1:$AG$700,MATCH(F$1,'Justerad allokering kvv'!$B$1:$AF$1,0),FALSE)),VLOOKUP($B236,'Allokerad kvv'!$B$2:$AV$700,MATCH(F$1,'Allokerad kvv'!$B$1:$AV$1,0),FALSE),VLOOKUP($B236,'Justerad allokering kvv'!$B$1:$AG$700,MATCH(F$1,'Justerad allokering kvv'!$B$1:$AF$1,0),FALSE)))</f>
        <v>0</v>
      </c>
      <c r="G236">
        <f>IF($B236=" ","",IF(ISERROR(1/VLOOKUP($B236,'Justerad allokering kvv'!$B$1:$AG$700,MATCH(G$1,'Justerad allokering kvv'!$B$1:$AF$1,0),FALSE)),VLOOKUP($B236,'Allokerad kvv'!$B$2:$AV$700,MATCH(G$1,'Allokerad kvv'!$B$1:$AV$1,0),FALSE),VLOOKUP($B236,'Justerad allokering kvv'!$B$1:$AG$700,MATCH(G$1,'Justerad allokering kvv'!$B$1:$AF$1,0),FALSE)))</f>
        <v>0</v>
      </c>
      <c r="H236">
        <f>IF($B236=" ","",IF(ISERROR(1/VLOOKUP($B236,'Justerad allokering kvv'!$B$1:$AG$700,MATCH(H$1,'Justerad allokering kvv'!$B$1:$AF$1,0),FALSE)),VLOOKUP($B236,'Allokerad kvv'!$B$2:$AV$700,MATCH(H$1,'Allokerad kvv'!$B$1:$AV$1,0),FALSE),VLOOKUP($B236,'Justerad allokering kvv'!$B$1:$AG$700,MATCH(H$1,'Justerad allokering kvv'!$B$1:$AF$1,0),FALSE)))</f>
        <v>0</v>
      </c>
      <c r="I236">
        <f>IF($B236=" ","",IF(ISERROR(1/VLOOKUP($B236,'Justerad allokering kvv'!$B$1:$AG$700,MATCH(I$1,'Justerad allokering kvv'!$B$1:$AF$1,0),FALSE)),VLOOKUP($B236,'Allokerad kvv'!$B$2:$AV$700,MATCH(I$1,'Allokerad kvv'!$B$1:$AV$1,0),FALSE),VLOOKUP($B236,'Justerad allokering kvv'!$B$1:$AG$700,MATCH(I$1,'Justerad allokering kvv'!$B$1:$AF$1,0),FALSE)))</f>
        <v>0</v>
      </c>
      <c r="J236">
        <f>IF($B236=" ","",IF(ISERROR(1/VLOOKUP($B236,'Justerad allokering kvv'!$B$1:$AG$700,MATCH(J$1,'Justerad allokering kvv'!$B$1:$AF$1,0),FALSE)),VLOOKUP($B236,'Allokerad kvv'!$B$2:$AV$700,MATCH(J$1,'Allokerad kvv'!$B$1:$AV$1,0),FALSE),VLOOKUP($B236,'Justerad allokering kvv'!$B$1:$AG$700,MATCH(J$1,'Justerad allokering kvv'!$B$1:$AF$1,0),FALSE)))</f>
        <v>0</v>
      </c>
      <c r="K236">
        <f>IF($B236=" ","",IF(ISERROR(1/VLOOKUP($B236,'Justerad allokering kvv'!$B$1:$AG$700,MATCH(K$1,'Justerad allokering kvv'!$B$1:$AF$1,0),FALSE)),VLOOKUP($B236,'Allokerad kvv'!$B$2:$AV$700,MATCH(K$1,'Allokerad kvv'!$B$1:$AV$1,0),FALSE),VLOOKUP($B236,'Justerad allokering kvv'!$B$1:$AG$700,MATCH(K$1,'Justerad allokering kvv'!$B$1:$AF$1,0),FALSE)))</f>
        <v>0</v>
      </c>
      <c r="L236">
        <f>IF($B236=" ","",IF(ISERROR(1/VLOOKUP($B236,'Justerad allokering kvv'!$B$1:$AG$700,MATCH(L$1,'Justerad allokering kvv'!$B$1:$AF$1,0),FALSE)),VLOOKUP($B236,'Allokerad kvv'!$B$2:$AV$700,MATCH(L$1,'Allokerad kvv'!$B$1:$AV$1,0),FALSE),VLOOKUP($B236,'Justerad allokering kvv'!$B$1:$AG$700,MATCH(L$1,'Justerad allokering kvv'!$B$1:$AF$1,0),FALSE)))</f>
        <v>0</v>
      </c>
      <c r="M236">
        <f>IF($B236=" ","",IF(ISERROR(1/VLOOKUP($B236,'Justerad allokering kvv'!$B$1:$AG$700,MATCH(M$1,'Justerad allokering kvv'!$B$1:$AF$1,0),FALSE)),VLOOKUP($B236,'Allokerad kvv'!$B$2:$AV$700,MATCH(M$1,'Allokerad kvv'!$B$1:$AV$1,0),FALSE),VLOOKUP($B236,'Justerad allokering kvv'!$B$1:$AG$700,MATCH(M$1,'Justerad allokering kvv'!$B$1:$AF$1,0),FALSE)))</f>
        <v>0</v>
      </c>
      <c r="N236">
        <f>IF($B236=" ","",IF(ISERROR(1/VLOOKUP($B236,'Justerad allokering kvv'!$B$1:$AG$700,MATCH(N$1,'Justerad allokering kvv'!$B$1:$AF$1,0),FALSE)),VLOOKUP($B236,'Allokerad kvv'!$B$2:$AV$700,MATCH(N$1,'Allokerad kvv'!$B$1:$AV$1,0),FALSE),VLOOKUP($B236,'Justerad allokering kvv'!$B$1:$AG$700,MATCH(N$1,'Justerad allokering kvv'!$B$1:$AF$1,0),FALSE)))</f>
        <v>0</v>
      </c>
      <c r="O236">
        <f>IF($B236=" ","",IF(ISERROR(1/VLOOKUP($B236,'Justerad allokering kvv'!$B$1:$AG$700,MATCH(O$1,'Justerad allokering kvv'!$B$1:$AF$1,0),FALSE)),VLOOKUP($B236,'Allokerad kvv'!$B$2:$AV$700,MATCH(O$1,'Allokerad kvv'!$B$1:$AV$1,0),FALSE),VLOOKUP($B236,'Justerad allokering kvv'!$B$1:$AG$700,MATCH(O$1,'Justerad allokering kvv'!$B$1:$AF$1,0),FALSE)))</f>
        <v>0</v>
      </c>
      <c r="P236">
        <f>IF($B236=" ","",IF(ISERROR(1/VLOOKUP($B236,'Justerad allokering kvv'!$B$1:$AG$700,MATCH(P$1,'Justerad allokering kvv'!$B$1:$AF$1,0),FALSE)),VLOOKUP($B236,'Allokerad kvv'!$B$2:$AV$700,MATCH(P$1,'Allokerad kvv'!$B$1:$AV$1,0),FALSE),VLOOKUP($B236,'Justerad allokering kvv'!$B$1:$AG$700,MATCH(P$1,'Justerad allokering kvv'!$B$1:$AF$1,0),FALSE)))</f>
        <v>0</v>
      </c>
      <c r="Q236">
        <f>IF($B236=" ","",IF(ISERROR(1/VLOOKUP($B236,'Justerad allokering kvv'!$B$1:$AG$700,MATCH(Q$1,'Justerad allokering kvv'!$B$1:$AF$1,0),FALSE)),VLOOKUP($B236,'Allokerad kvv'!$B$2:$AV$700,MATCH(Q$1,'Allokerad kvv'!$B$1:$AV$1,0),FALSE),VLOOKUP($B236,'Justerad allokering kvv'!$B$1:$AG$700,MATCH(Q$1,'Justerad allokering kvv'!$B$1:$AF$1,0),FALSE)))</f>
        <v>0</v>
      </c>
      <c r="R236">
        <f>IF($B236=" ","",IF(ISERROR(1/VLOOKUP($B236,'Justerad allokering kvv'!$B$1:$AG$700,MATCH(R$1,'Justerad allokering kvv'!$B$1:$AF$1,0),FALSE)),VLOOKUP($B236,'Allokerad kvv'!$B$2:$AV$700,MATCH(R$1,'Allokerad kvv'!$B$1:$AV$1,0),FALSE),VLOOKUP($B236,'Justerad allokering kvv'!$B$1:$AG$700,MATCH(R$1,'Justerad allokering kvv'!$B$1:$AF$1,0),FALSE)))</f>
        <v>0</v>
      </c>
      <c r="S236">
        <f>IF($B236=" ","",IF(ISERROR(1/VLOOKUP($B236,'Justerad allokering kvv'!$B$1:$AG$700,MATCH(S$1,'Justerad allokering kvv'!$B$1:$AF$1,0),FALSE)),VLOOKUP($B236,'Allokerad kvv'!$B$2:$AV$700,MATCH(S$1,'Allokerad kvv'!$B$1:$AV$1,0),FALSE),VLOOKUP($B236,'Justerad allokering kvv'!$B$1:$AG$700,MATCH(S$1,'Justerad allokering kvv'!$B$1:$AF$1,0),FALSE)))</f>
        <v>0</v>
      </c>
      <c r="T236">
        <f>IF($B236=" ","",IF(ISERROR(1/VLOOKUP($B236,'Justerad allokering kvv'!$B$1:$AG$700,MATCH(T$1,'Justerad allokering kvv'!$B$1:$AF$1,0),FALSE)),VLOOKUP($B236,'Allokerad kvv'!$B$2:$AV$700,MATCH(T$1,'Allokerad kvv'!$B$1:$AV$1,0),FALSE),VLOOKUP($B236,'Justerad allokering kvv'!$B$1:$AG$700,MATCH(T$1,'Justerad allokering kvv'!$B$1:$AF$1,0),FALSE)))</f>
        <v>0</v>
      </c>
      <c r="U236">
        <f>IF($B236=" ","",IF(ISERROR(1/VLOOKUP($B236,'Justerad allokering kvv'!$B$1:$AG$700,MATCH(U$1,'Justerad allokering kvv'!$B$1:$AF$1,0),FALSE)),VLOOKUP($B236,'Allokerad kvv'!$B$2:$AV$700,MATCH(U$1,'Allokerad kvv'!$B$1:$AV$1,0),FALSE),VLOOKUP($B236,'Justerad allokering kvv'!$B$1:$AG$700,MATCH(U$1,'Justerad allokering kvv'!$B$1:$AF$1,0),FALSE)))</f>
        <v>0</v>
      </c>
      <c r="V236">
        <f>IF($B236=" ","",IF(ISERROR(1/VLOOKUP($B236,'Justerad allokering kvv'!$B$1:$AG$700,MATCH(V$1,'Justerad allokering kvv'!$B$1:$AF$1,0),FALSE)),VLOOKUP($B236,'Allokerad kvv'!$B$2:$AV$700,MATCH(V$1,'Allokerad kvv'!$B$1:$AV$1,0),FALSE),VLOOKUP($B236,'Justerad allokering kvv'!$B$1:$AG$700,MATCH(V$1,'Justerad allokering kvv'!$B$1:$AF$1,0),FALSE)))</f>
        <v>0</v>
      </c>
      <c r="W236">
        <f>IF($B236=" ","",IF(ISERROR(1/VLOOKUP($B236,'Justerad allokering kvv'!$B$1:$AG$700,MATCH(W$1,'Justerad allokering kvv'!$B$1:$AF$1,0),FALSE)),VLOOKUP($B236,'Allokerad kvv'!$B$2:$AV$700,MATCH(W$1,'Allokerad kvv'!$B$1:$AV$1,0),FALSE),VLOOKUP($B236,'Justerad allokering kvv'!$B$1:$AG$700,MATCH(W$1,'Justerad allokering kvv'!$B$1:$AF$1,0),FALSE)))</f>
        <v>0</v>
      </c>
      <c r="X236">
        <f>IF($B236=" ","",IF(ISERROR(1/VLOOKUP($B236,'Justerad allokering kvv'!$B$1:$AG$700,MATCH(X$1,'Justerad allokering kvv'!$B$1:$AF$1,0),FALSE)),VLOOKUP($B236,'Allokerad kvv'!$B$2:$AV$700,MATCH(X$1,'Allokerad kvv'!$B$1:$AV$1,0),FALSE),VLOOKUP($B236,'Justerad allokering kvv'!$B$1:$AG$700,MATCH(X$1,'Justerad allokering kvv'!$B$1:$AF$1,0),FALSE)))</f>
        <v>0</v>
      </c>
      <c r="Y236">
        <f>IF($B236=" ","",IF(ISERROR(1/VLOOKUP($B236,'Justerad allokering kvv'!$B$1:$AG$700,MATCH(Y$1,'Justerad allokering kvv'!$B$1:$AF$1,0),FALSE)),VLOOKUP($B236,'Allokerad kvv'!$B$2:$AV$700,MATCH(Y$1,'Allokerad kvv'!$B$1:$AV$1,0),FALSE),VLOOKUP($B236,'Justerad allokering kvv'!$B$1:$AG$700,MATCH(Y$1,'Justerad allokering kvv'!$B$1:$AF$1,0),FALSE)))</f>
        <v>0</v>
      </c>
      <c r="AB236">
        <f>IFERROR(VLOOKUP($B236,Kraftvärmeprod!$B$1:$AO$424,MATCH("Tillförd energi från rökgaskondensering (GWh)",Kraftvärmeprod!$B$1:$AG$1,0),FALSE)/1,0)</f>
        <v>0</v>
      </c>
      <c r="AE236" s="122">
        <f t="shared" si="12"/>
        <v>0</v>
      </c>
      <c r="AG236">
        <f t="shared" si="13"/>
        <v>0</v>
      </c>
      <c r="AH236">
        <f t="shared" si="14"/>
        <v>0</v>
      </c>
      <c r="AI236" t="str">
        <f>IF(AH236=0,"",AH236/VLOOKUP(B236,Kraftvärmeprod!$B$1:$BC$480,MATCH("Summa tillförd energi exklusive rökgaskondensering",Kraftvärmeprod!$B$1:$BC$1,0),FALSE))</f>
        <v/>
      </c>
      <c r="AK236">
        <f t="shared" si="15"/>
        <v>0</v>
      </c>
    </row>
    <row r="237" spans="1:37" x14ac:dyDescent="0.25">
      <c r="A237" s="2" t="s">
        <v>382</v>
      </c>
      <c r="B237" s="2" t="s">
        <v>386</v>
      </c>
      <c r="C237">
        <f>IF($B237=" ","",IF(ISERROR(1/VLOOKUP($B237,'Justerad allokering kvv'!$B$1:$AG$700,MATCH(C$1,'Justerad allokering kvv'!$B$1:$AF$1,0),FALSE)),VLOOKUP($B237,'Allokerad kvv'!$B$2:$AV$700,MATCH(C$1,'Allokerad kvv'!$B$1:$AV$1,0),FALSE),VLOOKUP($B237,'Justerad allokering kvv'!$B$1:$AG$700,MATCH(C$1,'Justerad allokering kvv'!$B$1:$AF$1,0),FALSE)))</f>
        <v>0</v>
      </c>
      <c r="D237">
        <f>IF($B237=" ","",IF(ISERROR(1/VLOOKUP($B237,'Justerad allokering kvv'!$B$1:$AG$700,MATCH(D$1,'Justerad allokering kvv'!$B$1:$AF$1,0),FALSE)),VLOOKUP($B237,'Allokerad kvv'!$B$2:$AV$700,MATCH(D$1,'Allokerad kvv'!$B$1:$AV$1,0),FALSE),VLOOKUP($B237,'Justerad allokering kvv'!$B$1:$AG$700,MATCH(D$1,'Justerad allokering kvv'!$B$1:$AF$1,0),FALSE)))</f>
        <v>0</v>
      </c>
      <c r="E237">
        <f>IF($B237=" ","",IF(ISERROR(1/VLOOKUP($B237,'Justerad allokering kvv'!$B$1:$AG$700,MATCH(E$1,'Justerad allokering kvv'!$B$1:$AF$1,0),FALSE)),VLOOKUP($B237,'Allokerad kvv'!$B$2:$AV$700,MATCH(E$1,'Allokerad kvv'!$B$1:$AV$1,0),FALSE),VLOOKUP($B237,'Justerad allokering kvv'!$B$1:$AG$700,MATCH(E$1,'Justerad allokering kvv'!$B$1:$AF$1,0),FALSE)))</f>
        <v>0</v>
      </c>
      <c r="F237">
        <f>IF($B237=" ","",IF(ISERROR(1/VLOOKUP($B237,'Justerad allokering kvv'!$B$1:$AG$700,MATCH(F$1,'Justerad allokering kvv'!$B$1:$AF$1,0),FALSE)),VLOOKUP($B237,'Allokerad kvv'!$B$2:$AV$700,MATCH(F$1,'Allokerad kvv'!$B$1:$AV$1,0),FALSE),VLOOKUP($B237,'Justerad allokering kvv'!$B$1:$AG$700,MATCH(F$1,'Justerad allokering kvv'!$B$1:$AF$1,0),FALSE)))</f>
        <v>0</v>
      </c>
      <c r="G237">
        <f>IF($B237=" ","",IF(ISERROR(1/VLOOKUP($B237,'Justerad allokering kvv'!$B$1:$AG$700,MATCH(G$1,'Justerad allokering kvv'!$B$1:$AF$1,0),FALSE)),VLOOKUP($B237,'Allokerad kvv'!$B$2:$AV$700,MATCH(G$1,'Allokerad kvv'!$B$1:$AV$1,0),FALSE),VLOOKUP($B237,'Justerad allokering kvv'!$B$1:$AG$700,MATCH(G$1,'Justerad allokering kvv'!$B$1:$AF$1,0),FALSE)))</f>
        <v>0</v>
      </c>
      <c r="H237">
        <f>IF($B237=" ","",IF(ISERROR(1/VLOOKUP($B237,'Justerad allokering kvv'!$B$1:$AG$700,MATCH(H$1,'Justerad allokering kvv'!$B$1:$AF$1,0),FALSE)),VLOOKUP($B237,'Allokerad kvv'!$B$2:$AV$700,MATCH(H$1,'Allokerad kvv'!$B$1:$AV$1,0),FALSE),VLOOKUP($B237,'Justerad allokering kvv'!$B$1:$AG$700,MATCH(H$1,'Justerad allokering kvv'!$B$1:$AF$1,0),FALSE)))</f>
        <v>0</v>
      </c>
      <c r="I237">
        <f>IF($B237=" ","",IF(ISERROR(1/VLOOKUP($B237,'Justerad allokering kvv'!$B$1:$AG$700,MATCH(I$1,'Justerad allokering kvv'!$B$1:$AF$1,0),FALSE)),VLOOKUP($B237,'Allokerad kvv'!$B$2:$AV$700,MATCH(I$1,'Allokerad kvv'!$B$1:$AV$1,0),FALSE),VLOOKUP($B237,'Justerad allokering kvv'!$B$1:$AG$700,MATCH(I$1,'Justerad allokering kvv'!$B$1:$AF$1,0),FALSE)))</f>
        <v>0</v>
      </c>
      <c r="J237">
        <f>IF($B237=" ","",IF(ISERROR(1/VLOOKUP($B237,'Justerad allokering kvv'!$B$1:$AG$700,MATCH(J$1,'Justerad allokering kvv'!$B$1:$AF$1,0),FALSE)),VLOOKUP($B237,'Allokerad kvv'!$B$2:$AV$700,MATCH(J$1,'Allokerad kvv'!$B$1:$AV$1,0),FALSE),VLOOKUP($B237,'Justerad allokering kvv'!$B$1:$AG$700,MATCH(J$1,'Justerad allokering kvv'!$B$1:$AF$1,0),FALSE)))</f>
        <v>0</v>
      </c>
      <c r="K237">
        <f>IF($B237=" ","",IF(ISERROR(1/VLOOKUP($B237,'Justerad allokering kvv'!$B$1:$AG$700,MATCH(K$1,'Justerad allokering kvv'!$B$1:$AF$1,0),FALSE)),VLOOKUP($B237,'Allokerad kvv'!$B$2:$AV$700,MATCH(K$1,'Allokerad kvv'!$B$1:$AV$1,0),FALSE),VLOOKUP($B237,'Justerad allokering kvv'!$B$1:$AG$700,MATCH(K$1,'Justerad allokering kvv'!$B$1:$AF$1,0),FALSE)))</f>
        <v>0</v>
      </c>
      <c r="L237">
        <f>IF($B237=" ","",IF(ISERROR(1/VLOOKUP($B237,'Justerad allokering kvv'!$B$1:$AG$700,MATCH(L$1,'Justerad allokering kvv'!$B$1:$AF$1,0),FALSE)),VLOOKUP($B237,'Allokerad kvv'!$B$2:$AV$700,MATCH(L$1,'Allokerad kvv'!$B$1:$AV$1,0),FALSE),VLOOKUP($B237,'Justerad allokering kvv'!$B$1:$AG$700,MATCH(L$1,'Justerad allokering kvv'!$B$1:$AF$1,0),FALSE)))</f>
        <v>0</v>
      </c>
      <c r="M237">
        <f>IF($B237=" ","",IF(ISERROR(1/VLOOKUP($B237,'Justerad allokering kvv'!$B$1:$AG$700,MATCH(M$1,'Justerad allokering kvv'!$B$1:$AF$1,0),FALSE)),VLOOKUP($B237,'Allokerad kvv'!$B$2:$AV$700,MATCH(M$1,'Allokerad kvv'!$B$1:$AV$1,0),FALSE),VLOOKUP($B237,'Justerad allokering kvv'!$B$1:$AG$700,MATCH(M$1,'Justerad allokering kvv'!$B$1:$AF$1,0),FALSE)))</f>
        <v>0</v>
      </c>
      <c r="N237">
        <f>IF($B237=" ","",IF(ISERROR(1/VLOOKUP($B237,'Justerad allokering kvv'!$B$1:$AG$700,MATCH(N$1,'Justerad allokering kvv'!$B$1:$AF$1,0),FALSE)),VLOOKUP($B237,'Allokerad kvv'!$B$2:$AV$700,MATCH(N$1,'Allokerad kvv'!$B$1:$AV$1,0),FALSE),VLOOKUP($B237,'Justerad allokering kvv'!$B$1:$AG$700,MATCH(N$1,'Justerad allokering kvv'!$B$1:$AF$1,0),FALSE)))</f>
        <v>0</v>
      </c>
      <c r="O237">
        <f>IF($B237=" ","",IF(ISERROR(1/VLOOKUP($B237,'Justerad allokering kvv'!$B$1:$AG$700,MATCH(O$1,'Justerad allokering kvv'!$B$1:$AF$1,0),FALSE)),VLOOKUP($B237,'Allokerad kvv'!$B$2:$AV$700,MATCH(O$1,'Allokerad kvv'!$B$1:$AV$1,0),FALSE),VLOOKUP($B237,'Justerad allokering kvv'!$B$1:$AG$700,MATCH(O$1,'Justerad allokering kvv'!$B$1:$AF$1,0),FALSE)))</f>
        <v>0</v>
      </c>
      <c r="P237">
        <f>IF($B237=" ","",IF(ISERROR(1/VLOOKUP($B237,'Justerad allokering kvv'!$B$1:$AG$700,MATCH(P$1,'Justerad allokering kvv'!$B$1:$AF$1,0),FALSE)),VLOOKUP($B237,'Allokerad kvv'!$B$2:$AV$700,MATCH(P$1,'Allokerad kvv'!$B$1:$AV$1,0),FALSE),VLOOKUP($B237,'Justerad allokering kvv'!$B$1:$AG$700,MATCH(P$1,'Justerad allokering kvv'!$B$1:$AF$1,0),FALSE)))</f>
        <v>0</v>
      </c>
      <c r="Q237">
        <f>IF($B237=" ","",IF(ISERROR(1/VLOOKUP($B237,'Justerad allokering kvv'!$B$1:$AG$700,MATCH(Q$1,'Justerad allokering kvv'!$B$1:$AF$1,0),FALSE)),VLOOKUP($B237,'Allokerad kvv'!$B$2:$AV$700,MATCH(Q$1,'Allokerad kvv'!$B$1:$AV$1,0),FALSE),VLOOKUP($B237,'Justerad allokering kvv'!$B$1:$AG$700,MATCH(Q$1,'Justerad allokering kvv'!$B$1:$AF$1,0),FALSE)))</f>
        <v>0</v>
      </c>
      <c r="R237">
        <f>IF($B237=" ","",IF(ISERROR(1/VLOOKUP($B237,'Justerad allokering kvv'!$B$1:$AG$700,MATCH(R$1,'Justerad allokering kvv'!$B$1:$AF$1,0),FALSE)),VLOOKUP($B237,'Allokerad kvv'!$B$2:$AV$700,MATCH(R$1,'Allokerad kvv'!$B$1:$AV$1,0),FALSE),VLOOKUP($B237,'Justerad allokering kvv'!$B$1:$AG$700,MATCH(R$1,'Justerad allokering kvv'!$B$1:$AF$1,0),FALSE)))</f>
        <v>0</v>
      </c>
      <c r="S237">
        <f>IF($B237=" ","",IF(ISERROR(1/VLOOKUP($B237,'Justerad allokering kvv'!$B$1:$AG$700,MATCH(S$1,'Justerad allokering kvv'!$B$1:$AF$1,0),FALSE)),VLOOKUP($B237,'Allokerad kvv'!$B$2:$AV$700,MATCH(S$1,'Allokerad kvv'!$B$1:$AV$1,0),FALSE),VLOOKUP($B237,'Justerad allokering kvv'!$B$1:$AG$700,MATCH(S$1,'Justerad allokering kvv'!$B$1:$AF$1,0),FALSE)))</f>
        <v>0</v>
      </c>
      <c r="T237">
        <f>IF($B237=" ","",IF(ISERROR(1/VLOOKUP($B237,'Justerad allokering kvv'!$B$1:$AG$700,MATCH(T$1,'Justerad allokering kvv'!$B$1:$AF$1,0),FALSE)),VLOOKUP($B237,'Allokerad kvv'!$B$2:$AV$700,MATCH(T$1,'Allokerad kvv'!$B$1:$AV$1,0),FALSE),VLOOKUP($B237,'Justerad allokering kvv'!$B$1:$AG$700,MATCH(T$1,'Justerad allokering kvv'!$B$1:$AF$1,0),FALSE)))</f>
        <v>0</v>
      </c>
      <c r="U237">
        <f>IF($B237=" ","",IF(ISERROR(1/VLOOKUP($B237,'Justerad allokering kvv'!$B$1:$AG$700,MATCH(U$1,'Justerad allokering kvv'!$B$1:$AF$1,0),FALSE)),VLOOKUP($B237,'Allokerad kvv'!$B$2:$AV$700,MATCH(U$1,'Allokerad kvv'!$B$1:$AV$1,0),FALSE),VLOOKUP($B237,'Justerad allokering kvv'!$B$1:$AG$700,MATCH(U$1,'Justerad allokering kvv'!$B$1:$AF$1,0),FALSE)))</f>
        <v>0</v>
      </c>
      <c r="V237">
        <f>IF($B237=" ","",IF(ISERROR(1/VLOOKUP($B237,'Justerad allokering kvv'!$B$1:$AG$700,MATCH(V$1,'Justerad allokering kvv'!$B$1:$AF$1,0),FALSE)),VLOOKUP($B237,'Allokerad kvv'!$B$2:$AV$700,MATCH(V$1,'Allokerad kvv'!$B$1:$AV$1,0),FALSE),VLOOKUP($B237,'Justerad allokering kvv'!$B$1:$AG$700,MATCH(V$1,'Justerad allokering kvv'!$B$1:$AF$1,0),FALSE)))</f>
        <v>0</v>
      </c>
      <c r="W237">
        <f>IF($B237=" ","",IF(ISERROR(1/VLOOKUP($B237,'Justerad allokering kvv'!$B$1:$AG$700,MATCH(W$1,'Justerad allokering kvv'!$B$1:$AF$1,0),FALSE)),VLOOKUP($B237,'Allokerad kvv'!$B$2:$AV$700,MATCH(W$1,'Allokerad kvv'!$B$1:$AV$1,0),FALSE),VLOOKUP($B237,'Justerad allokering kvv'!$B$1:$AG$700,MATCH(W$1,'Justerad allokering kvv'!$B$1:$AF$1,0),FALSE)))</f>
        <v>0</v>
      </c>
      <c r="X237">
        <f>IF($B237=" ","",IF(ISERROR(1/VLOOKUP($B237,'Justerad allokering kvv'!$B$1:$AG$700,MATCH(X$1,'Justerad allokering kvv'!$B$1:$AF$1,0),FALSE)),VLOOKUP($B237,'Allokerad kvv'!$B$2:$AV$700,MATCH(X$1,'Allokerad kvv'!$B$1:$AV$1,0),FALSE),VLOOKUP($B237,'Justerad allokering kvv'!$B$1:$AG$700,MATCH(X$1,'Justerad allokering kvv'!$B$1:$AF$1,0),FALSE)))</f>
        <v>0</v>
      </c>
      <c r="Y237">
        <f>IF($B237=" ","",IF(ISERROR(1/VLOOKUP($B237,'Justerad allokering kvv'!$B$1:$AG$700,MATCH(Y$1,'Justerad allokering kvv'!$B$1:$AF$1,0),FALSE)),VLOOKUP($B237,'Allokerad kvv'!$B$2:$AV$700,MATCH(Y$1,'Allokerad kvv'!$B$1:$AV$1,0),FALSE),VLOOKUP($B237,'Justerad allokering kvv'!$B$1:$AG$700,MATCH(Y$1,'Justerad allokering kvv'!$B$1:$AF$1,0),FALSE)))</f>
        <v>0</v>
      </c>
      <c r="AB237">
        <f>IFERROR(VLOOKUP($B237,Kraftvärmeprod!$B$1:$AO$424,MATCH("Tillförd energi från rökgaskondensering (GWh)",Kraftvärmeprod!$B$1:$AG$1,0),FALSE)/1,0)</f>
        <v>0</v>
      </c>
      <c r="AE237" s="122">
        <f t="shared" si="12"/>
        <v>0</v>
      </c>
      <c r="AG237">
        <f t="shared" si="13"/>
        <v>0</v>
      </c>
      <c r="AH237">
        <f t="shared" si="14"/>
        <v>0</v>
      </c>
      <c r="AI237" t="str">
        <f>IF(AH237=0,"",AH237/VLOOKUP(B237,Kraftvärmeprod!$B$1:$BC$480,MATCH("Summa tillförd energi exklusive rökgaskondensering",Kraftvärmeprod!$B$1:$BC$1,0),FALSE))</f>
        <v/>
      </c>
      <c r="AK237">
        <f t="shared" si="15"/>
        <v>0</v>
      </c>
    </row>
    <row r="238" spans="1:37" x14ac:dyDescent="0.25">
      <c r="A238" s="2" t="s">
        <v>382</v>
      </c>
      <c r="B238" s="2" t="s">
        <v>387</v>
      </c>
      <c r="C238">
        <f>IF($B238=" ","",IF(ISERROR(1/VLOOKUP($B238,'Justerad allokering kvv'!$B$1:$AG$700,MATCH(C$1,'Justerad allokering kvv'!$B$1:$AF$1,0),FALSE)),VLOOKUP($B238,'Allokerad kvv'!$B$2:$AV$700,MATCH(C$1,'Allokerad kvv'!$B$1:$AV$1,0),FALSE),VLOOKUP($B238,'Justerad allokering kvv'!$B$1:$AG$700,MATCH(C$1,'Justerad allokering kvv'!$B$1:$AF$1,0),FALSE)))</f>
        <v>0</v>
      </c>
      <c r="D238">
        <f>IF($B238=" ","",IF(ISERROR(1/VLOOKUP($B238,'Justerad allokering kvv'!$B$1:$AG$700,MATCH(D$1,'Justerad allokering kvv'!$B$1:$AF$1,0),FALSE)),VLOOKUP($B238,'Allokerad kvv'!$B$2:$AV$700,MATCH(D$1,'Allokerad kvv'!$B$1:$AV$1,0),FALSE),VLOOKUP($B238,'Justerad allokering kvv'!$B$1:$AG$700,MATCH(D$1,'Justerad allokering kvv'!$B$1:$AF$1,0),FALSE)))</f>
        <v>0</v>
      </c>
      <c r="E238">
        <f>IF($B238=" ","",IF(ISERROR(1/VLOOKUP($B238,'Justerad allokering kvv'!$B$1:$AG$700,MATCH(E$1,'Justerad allokering kvv'!$B$1:$AF$1,0),FALSE)),VLOOKUP($B238,'Allokerad kvv'!$B$2:$AV$700,MATCH(E$1,'Allokerad kvv'!$B$1:$AV$1,0),FALSE),VLOOKUP($B238,'Justerad allokering kvv'!$B$1:$AG$700,MATCH(E$1,'Justerad allokering kvv'!$B$1:$AF$1,0),FALSE)))</f>
        <v>0</v>
      </c>
      <c r="F238">
        <f>IF($B238=" ","",IF(ISERROR(1/VLOOKUP($B238,'Justerad allokering kvv'!$B$1:$AG$700,MATCH(F$1,'Justerad allokering kvv'!$B$1:$AF$1,0),FALSE)),VLOOKUP($B238,'Allokerad kvv'!$B$2:$AV$700,MATCH(F$1,'Allokerad kvv'!$B$1:$AV$1,0),FALSE),VLOOKUP($B238,'Justerad allokering kvv'!$B$1:$AG$700,MATCH(F$1,'Justerad allokering kvv'!$B$1:$AF$1,0),FALSE)))</f>
        <v>0</v>
      </c>
      <c r="G238">
        <f>IF($B238=" ","",IF(ISERROR(1/VLOOKUP($B238,'Justerad allokering kvv'!$B$1:$AG$700,MATCH(G$1,'Justerad allokering kvv'!$B$1:$AF$1,0),FALSE)),VLOOKUP($B238,'Allokerad kvv'!$B$2:$AV$700,MATCH(G$1,'Allokerad kvv'!$B$1:$AV$1,0),FALSE),VLOOKUP($B238,'Justerad allokering kvv'!$B$1:$AG$700,MATCH(G$1,'Justerad allokering kvv'!$B$1:$AF$1,0),FALSE)))</f>
        <v>0</v>
      </c>
      <c r="H238">
        <f>IF($B238=" ","",IF(ISERROR(1/VLOOKUP($B238,'Justerad allokering kvv'!$B$1:$AG$700,MATCH(H$1,'Justerad allokering kvv'!$B$1:$AF$1,0),FALSE)),VLOOKUP($B238,'Allokerad kvv'!$B$2:$AV$700,MATCH(H$1,'Allokerad kvv'!$B$1:$AV$1,0),FALSE),VLOOKUP($B238,'Justerad allokering kvv'!$B$1:$AG$700,MATCH(H$1,'Justerad allokering kvv'!$B$1:$AF$1,0),FALSE)))</f>
        <v>0</v>
      </c>
      <c r="I238">
        <f>IF($B238=" ","",IF(ISERROR(1/VLOOKUP($B238,'Justerad allokering kvv'!$B$1:$AG$700,MATCH(I$1,'Justerad allokering kvv'!$B$1:$AF$1,0),FALSE)),VLOOKUP($B238,'Allokerad kvv'!$B$2:$AV$700,MATCH(I$1,'Allokerad kvv'!$B$1:$AV$1,0),FALSE),VLOOKUP($B238,'Justerad allokering kvv'!$B$1:$AG$700,MATCH(I$1,'Justerad allokering kvv'!$B$1:$AF$1,0),FALSE)))</f>
        <v>0</v>
      </c>
      <c r="J238">
        <f>IF($B238=" ","",IF(ISERROR(1/VLOOKUP($B238,'Justerad allokering kvv'!$B$1:$AG$700,MATCH(J$1,'Justerad allokering kvv'!$B$1:$AF$1,0),FALSE)),VLOOKUP($B238,'Allokerad kvv'!$B$2:$AV$700,MATCH(J$1,'Allokerad kvv'!$B$1:$AV$1,0),FALSE),VLOOKUP($B238,'Justerad allokering kvv'!$B$1:$AG$700,MATCH(J$1,'Justerad allokering kvv'!$B$1:$AF$1,0),FALSE)))</f>
        <v>0</v>
      </c>
      <c r="K238">
        <f>IF($B238=" ","",IF(ISERROR(1/VLOOKUP($B238,'Justerad allokering kvv'!$B$1:$AG$700,MATCH(K$1,'Justerad allokering kvv'!$B$1:$AF$1,0),FALSE)),VLOOKUP($B238,'Allokerad kvv'!$B$2:$AV$700,MATCH(K$1,'Allokerad kvv'!$B$1:$AV$1,0),FALSE),VLOOKUP($B238,'Justerad allokering kvv'!$B$1:$AG$700,MATCH(K$1,'Justerad allokering kvv'!$B$1:$AF$1,0),FALSE)))</f>
        <v>0</v>
      </c>
      <c r="L238">
        <f>IF($B238=" ","",IF(ISERROR(1/VLOOKUP($B238,'Justerad allokering kvv'!$B$1:$AG$700,MATCH(L$1,'Justerad allokering kvv'!$B$1:$AF$1,0),FALSE)),VLOOKUP($B238,'Allokerad kvv'!$B$2:$AV$700,MATCH(L$1,'Allokerad kvv'!$B$1:$AV$1,0),FALSE),VLOOKUP($B238,'Justerad allokering kvv'!$B$1:$AG$700,MATCH(L$1,'Justerad allokering kvv'!$B$1:$AF$1,0),FALSE)))</f>
        <v>0</v>
      </c>
      <c r="M238">
        <f>IF($B238=" ","",IF(ISERROR(1/VLOOKUP($B238,'Justerad allokering kvv'!$B$1:$AG$700,MATCH(M$1,'Justerad allokering kvv'!$B$1:$AF$1,0),FALSE)),VLOOKUP($B238,'Allokerad kvv'!$B$2:$AV$700,MATCH(M$1,'Allokerad kvv'!$B$1:$AV$1,0),FALSE),VLOOKUP($B238,'Justerad allokering kvv'!$B$1:$AG$700,MATCH(M$1,'Justerad allokering kvv'!$B$1:$AF$1,0),FALSE)))</f>
        <v>0</v>
      </c>
      <c r="N238">
        <f>IF($B238=" ","",IF(ISERROR(1/VLOOKUP($B238,'Justerad allokering kvv'!$B$1:$AG$700,MATCH(N$1,'Justerad allokering kvv'!$B$1:$AF$1,0),FALSE)),VLOOKUP($B238,'Allokerad kvv'!$B$2:$AV$700,MATCH(N$1,'Allokerad kvv'!$B$1:$AV$1,0),FALSE),VLOOKUP($B238,'Justerad allokering kvv'!$B$1:$AG$700,MATCH(N$1,'Justerad allokering kvv'!$B$1:$AF$1,0),FALSE)))</f>
        <v>0</v>
      </c>
      <c r="O238">
        <f>IF($B238=" ","",IF(ISERROR(1/VLOOKUP($B238,'Justerad allokering kvv'!$B$1:$AG$700,MATCH(O$1,'Justerad allokering kvv'!$B$1:$AF$1,0),FALSE)),VLOOKUP($B238,'Allokerad kvv'!$B$2:$AV$700,MATCH(O$1,'Allokerad kvv'!$B$1:$AV$1,0),FALSE),VLOOKUP($B238,'Justerad allokering kvv'!$B$1:$AG$700,MATCH(O$1,'Justerad allokering kvv'!$B$1:$AF$1,0),FALSE)))</f>
        <v>0</v>
      </c>
      <c r="P238">
        <f>IF($B238=" ","",IF(ISERROR(1/VLOOKUP($B238,'Justerad allokering kvv'!$B$1:$AG$700,MATCH(P$1,'Justerad allokering kvv'!$B$1:$AF$1,0),FALSE)),VLOOKUP($B238,'Allokerad kvv'!$B$2:$AV$700,MATCH(P$1,'Allokerad kvv'!$B$1:$AV$1,0),FALSE),VLOOKUP($B238,'Justerad allokering kvv'!$B$1:$AG$700,MATCH(P$1,'Justerad allokering kvv'!$B$1:$AF$1,0),FALSE)))</f>
        <v>0</v>
      </c>
      <c r="Q238">
        <f>IF($B238=" ","",IF(ISERROR(1/VLOOKUP($B238,'Justerad allokering kvv'!$B$1:$AG$700,MATCH(Q$1,'Justerad allokering kvv'!$B$1:$AF$1,0),FALSE)),VLOOKUP($B238,'Allokerad kvv'!$B$2:$AV$700,MATCH(Q$1,'Allokerad kvv'!$B$1:$AV$1,0),FALSE),VLOOKUP($B238,'Justerad allokering kvv'!$B$1:$AG$700,MATCH(Q$1,'Justerad allokering kvv'!$B$1:$AF$1,0),FALSE)))</f>
        <v>0</v>
      </c>
      <c r="R238">
        <f>IF($B238=" ","",IF(ISERROR(1/VLOOKUP($B238,'Justerad allokering kvv'!$B$1:$AG$700,MATCH(R$1,'Justerad allokering kvv'!$B$1:$AF$1,0),FALSE)),VLOOKUP($B238,'Allokerad kvv'!$B$2:$AV$700,MATCH(R$1,'Allokerad kvv'!$B$1:$AV$1,0),FALSE),VLOOKUP($B238,'Justerad allokering kvv'!$B$1:$AG$700,MATCH(R$1,'Justerad allokering kvv'!$B$1:$AF$1,0),FALSE)))</f>
        <v>0</v>
      </c>
      <c r="S238">
        <f>IF($B238=" ","",IF(ISERROR(1/VLOOKUP($B238,'Justerad allokering kvv'!$B$1:$AG$700,MATCH(S$1,'Justerad allokering kvv'!$B$1:$AF$1,0),FALSE)),VLOOKUP($B238,'Allokerad kvv'!$B$2:$AV$700,MATCH(S$1,'Allokerad kvv'!$B$1:$AV$1,0),FALSE),VLOOKUP($B238,'Justerad allokering kvv'!$B$1:$AG$700,MATCH(S$1,'Justerad allokering kvv'!$B$1:$AF$1,0),FALSE)))</f>
        <v>0</v>
      </c>
      <c r="T238">
        <f>IF($B238=" ","",IF(ISERROR(1/VLOOKUP($B238,'Justerad allokering kvv'!$B$1:$AG$700,MATCH(T$1,'Justerad allokering kvv'!$B$1:$AF$1,0),FALSE)),VLOOKUP($B238,'Allokerad kvv'!$B$2:$AV$700,MATCH(T$1,'Allokerad kvv'!$B$1:$AV$1,0),FALSE),VLOOKUP($B238,'Justerad allokering kvv'!$B$1:$AG$700,MATCH(T$1,'Justerad allokering kvv'!$B$1:$AF$1,0),FALSE)))</f>
        <v>0</v>
      </c>
      <c r="U238">
        <f>IF($B238=" ","",IF(ISERROR(1/VLOOKUP($B238,'Justerad allokering kvv'!$B$1:$AG$700,MATCH(U$1,'Justerad allokering kvv'!$B$1:$AF$1,0),FALSE)),VLOOKUP($B238,'Allokerad kvv'!$B$2:$AV$700,MATCH(U$1,'Allokerad kvv'!$B$1:$AV$1,0),FALSE),VLOOKUP($B238,'Justerad allokering kvv'!$B$1:$AG$700,MATCH(U$1,'Justerad allokering kvv'!$B$1:$AF$1,0),FALSE)))</f>
        <v>0</v>
      </c>
      <c r="V238">
        <f>IF($B238=" ","",IF(ISERROR(1/VLOOKUP($B238,'Justerad allokering kvv'!$B$1:$AG$700,MATCH(V$1,'Justerad allokering kvv'!$B$1:$AF$1,0),FALSE)),VLOOKUP($B238,'Allokerad kvv'!$B$2:$AV$700,MATCH(V$1,'Allokerad kvv'!$B$1:$AV$1,0),FALSE),VLOOKUP($B238,'Justerad allokering kvv'!$B$1:$AG$700,MATCH(V$1,'Justerad allokering kvv'!$B$1:$AF$1,0),FALSE)))</f>
        <v>0</v>
      </c>
      <c r="W238">
        <f>IF($B238=" ","",IF(ISERROR(1/VLOOKUP($B238,'Justerad allokering kvv'!$B$1:$AG$700,MATCH(W$1,'Justerad allokering kvv'!$B$1:$AF$1,0),FALSE)),VLOOKUP($B238,'Allokerad kvv'!$B$2:$AV$700,MATCH(W$1,'Allokerad kvv'!$B$1:$AV$1,0),FALSE),VLOOKUP($B238,'Justerad allokering kvv'!$B$1:$AG$700,MATCH(W$1,'Justerad allokering kvv'!$B$1:$AF$1,0),FALSE)))</f>
        <v>0</v>
      </c>
      <c r="X238">
        <f>IF($B238=" ","",IF(ISERROR(1/VLOOKUP($B238,'Justerad allokering kvv'!$B$1:$AG$700,MATCH(X$1,'Justerad allokering kvv'!$B$1:$AF$1,0),FALSE)),VLOOKUP($B238,'Allokerad kvv'!$B$2:$AV$700,MATCH(X$1,'Allokerad kvv'!$B$1:$AV$1,0),FALSE),VLOOKUP($B238,'Justerad allokering kvv'!$B$1:$AG$700,MATCH(X$1,'Justerad allokering kvv'!$B$1:$AF$1,0),FALSE)))</f>
        <v>0</v>
      </c>
      <c r="Y238">
        <f>IF($B238=" ","",IF(ISERROR(1/VLOOKUP($B238,'Justerad allokering kvv'!$B$1:$AG$700,MATCH(Y$1,'Justerad allokering kvv'!$B$1:$AF$1,0),FALSE)),VLOOKUP($B238,'Allokerad kvv'!$B$2:$AV$700,MATCH(Y$1,'Allokerad kvv'!$B$1:$AV$1,0),FALSE),VLOOKUP($B238,'Justerad allokering kvv'!$B$1:$AG$700,MATCH(Y$1,'Justerad allokering kvv'!$B$1:$AF$1,0),FALSE)))</f>
        <v>0</v>
      </c>
      <c r="AB238">
        <f>IFERROR(VLOOKUP($B238,Kraftvärmeprod!$B$1:$AO$424,MATCH("Tillförd energi från rökgaskondensering (GWh)",Kraftvärmeprod!$B$1:$AG$1,0),FALSE)/1,0)</f>
        <v>0</v>
      </c>
      <c r="AE238" s="122">
        <f t="shared" si="12"/>
        <v>0</v>
      </c>
      <c r="AG238">
        <f t="shared" si="13"/>
        <v>0</v>
      </c>
      <c r="AH238">
        <f t="shared" si="14"/>
        <v>0</v>
      </c>
      <c r="AI238" t="str">
        <f>IF(AH238=0,"",AH238/VLOOKUP(B238,Kraftvärmeprod!$B$1:$BC$480,MATCH("Summa tillförd energi exklusive rökgaskondensering",Kraftvärmeprod!$B$1:$BC$1,0),FALSE))</f>
        <v/>
      </c>
      <c r="AK238">
        <f t="shared" si="15"/>
        <v>0</v>
      </c>
    </row>
    <row r="239" spans="1:37" x14ac:dyDescent="0.25">
      <c r="A239" s="2" t="s">
        <v>382</v>
      </c>
      <c r="B239" s="2" t="s">
        <v>388</v>
      </c>
      <c r="C239">
        <f>IF($B239=" ","",IF(ISERROR(1/VLOOKUP($B239,'Justerad allokering kvv'!$B$1:$AG$700,MATCH(C$1,'Justerad allokering kvv'!$B$1:$AF$1,0),FALSE)),VLOOKUP($B239,'Allokerad kvv'!$B$2:$AV$700,MATCH(C$1,'Allokerad kvv'!$B$1:$AV$1,0),FALSE),VLOOKUP($B239,'Justerad allokering kvv'!$B$1:$AG$700,MATCH(C$1,'Justerad allokering kvv'!$B$1:$AF$1,0),FALSE)))</f>
        <v>0</v>
      </c>
      <c r="D239">
        <f>IF($B239=" ","",IF(ISERROR(1/VLOOKUP($B239,'Justerad allokering kvv'!$B$1:$AG$700,MATCH(D$1,'Justerad allokering kvv'!$B$1:$AF$1,0),FALSE)),VLOOKUP($B239,'Allokerad kvv'!$B$2:$AV$700,MATCH(D$1,'Allokerad kvv'!$B$1:$AV$1,0),FALSE),VLOOKUP($B239,'Justerad allokering kvv'!$B$1:$AG$700,MATCH(D$1,'Justerad allokering kvv'!$B$1:$AF$1,0),FALSE)))</f>
        <v>0</v>
      </c>
      <c r="E239">
        <f>IF($B239=" ","",IF(ISERROR(1/VLOOKUP($B239,'Justerad allokering kvv'!$B$1:$AG$700,MATCH(E$1,'Justerad allokering kvv'!$B$1:$AF$1,0),FALSE)),VLOOKUP($B239,'Allokerad kvv'!$B$2:$AV$700,MATCH(E$1,'Allokerad kvv'!$B$1:$AV$1,0),FALSE),VLOOKUP($B239,'Justerad allokering kvv'!$B$1:$AG$700,MATCH(E$1,'Justerad allokering kvv'!$B$1:$AF$1,0),FALSE)))</f>
        <v>0</v>
      </c>
      <c r="F239">
        <f>IF($B239=" ","",IF(ISERROR(1/VLOOKUP($B239,'Justerad allokering kvv'!$B$1:$AG$700,MATCH(F$1,'Justerad allokering kvv'!$B$1:$AF$1,0),FALSE)),VLOOKUP($B239,'Allokerad kvv'!$B$2:$AV$700,MATCH(F$1,'Allokerad kvv'!$B$1:$AV$1,0),FALSE),VLOOKUP($B239,'Justerad allokering kvv'!$B$1:$AG$700,MATCH(F$1,'Justerad allokering kvv'!$B$1:$AF$1,0),FALSE)))</f>
        <v>0</v>
      </c>
      <c r="G239">
        <f>IF($B239=" ","",IF(ISERROR(1/VLOOKUP($B239,'Justerad allokering kvv'!$B$1:$AG$700,MATCH(G$1,'Justerad allokering kvv'!$B$1:$AF$1,0),FALSE)),VLOOKUP($B239,'Allokerad kvv'!$B$2:$AV$700,MATCH(G$1,'Allokerad kvv'!$B$1:$AV$1,0),FALSE),VLOOKUP($B239,'Justerad allokering kvv'!$B$1:$AG$700,MATCH(G$1,'Justerad allokering kvv'!$B$1:$AF$1,0),FALSE)))</f>
        <v>0</v>
      </c>
      <c r="H239">
        <f>IF($B239=" ","",IF(ISERROR(1/VLOOKUP($B239,'Justerad allokering kvv'!$B$1:$AG$700,MATCH(H$1,'Justerad allokering kvv'!$B$1:$AF$1,0),FALSE)),VLOOKUP($B239,'Allokerad kvv'!$B$2:$AV$700,MATCH(H$1,'Allokerad kvv'!$B$1:$AV$1,0),FALSE),VLOOKUP($B239,'Justerad allokering kvv'!$B$1:$AG$700,MATCH(H$1,'Justerad allokering kvv'!$B$1:$AF$1,0),FALSE)))</f>
        <v>0</v>
      </c>
      <c r="I239">
        <f>IF($B239=" ","",IF(ISERROR(1/VLOOKUP($B239,'Justerad allokering kvv'!$B$1:$AG$700,MATCH(I$1,'Justerad allokering kvv'!$B$1:$AF$1,0),FALSE)),VLOOKUP($B239,'Allokerad kvv'!$B$2:$AV$700,MATCH(I$1,'Allokerad kvv'!$B$1:$AV$1,0),FALSE),VLOOKUP($B239,'Justerad allokering kvv'!$B$1:$AG$700,MATCH(I$1,'Justerad allokering kvv'!$B$1:$AF$1,0),FALSE)))</f>
        <v>0</v>
      </c>
      <c r="J239">
        <f>IF($B239=" ","",IF(ISERROR(1/VLOOKUP($B239,'Justerad allokering kvv'!$B$1:$AG$700,MATCH(J$1,'Justerad allokering kvv'!$B$1:$AF$1,0),FALSE)),VLOOKUP($B239,'Allokerad kvv'!$B$2:$AV$700,MATCH(J$1,'Allokerad kvv'!$B$1:$AV$1,0),FALSE),VLOOKUP($B239,'Justerad allokering kvv'!$B$1:$AG$700,MATCH(J$1,'Justerad allokering kvv'!$B$1:$AF$1,0),FALSE)))</f>
        <v>0</v>
      </c>
      <c r="K239">
        <f>IF($B239=" ","",IF(ISERROR(1/VLOOKUP($B239,'Justerad allokering kvv'!$B$1:$AG$700,MATCH(K$1,'Justerad allokering kvv'!$B$1:$AF$1,0),FALSE)),VLOOKUP($B239,'Allokerad kvv'!$B$2:$AV$700,MATCH(K$1,'Allokerad kvv'!$B$1:$AV$1,0),FALSE),VLOOKUP($B239,'Justerad allokering kvv'!$B$1:$AG$700,MATCH(K$1,'Justerad allokering kvv'!$B$1:$AF$1,0),FALSE)))</f>
        <v>0</v>
      </c>
      <c r="L239">
        <f>IF($B239=" ","",IF(ISERROR(1/VLOOKUP($B239,'Justerad allokering kvv'!$B$1:$AG$700,MATCH(L$1,'Justerad allokering kvv'!$B$1:$AF$1,0),FALSE)),VLOOKUP($B239,'Allokerad kvv'!$B$2:$AV$700,MATCH(L$1,'Allokerad kvv'!$B$1:$AV$1,0),FALSE),VLOOKUP($B239,'Justerad allokering kvv'!$B$1:$AG$700,MATCH(L$1,'Justerad allokering kvv'!$B$1:$AF$1,0),FALSE)))</f>
        <v>0</v>
      </c>
      <c r="M239">
        <f>IF($B239=" ","",IF(ISERROR(1/VLOOKUP($B239,'Justerad allokering kvv'!$B$1:$AG$700,MATCH(M$1,'Justerad allokering kvv'!$B$1:$AF$1,0),FALSE)),VLOOKUP($B239,'Allokerad kvv'!$B$2:$AV$700,MATCH(M$1,'Allokerad kvv'!$B$1:$AV$1,0),FALSE),VLOOKUP($B239,'Justerad allokering kvv'!$B$1:$AG$700,MATCH(M$1,'Justerad allokering kvv'!$B$1:$AF$1,0),FALSE)))</f>
        <v>0</v>
      </c>
      <c r="N239">
        <f>IF($B239=" ","",IF(ISERROR(1/VLOOKUP($B239,'Justerad allokering kvv'!$B$1:$AG$700,MATCH(N$1,'Justerad allokering kvv'!$B$1:$AF$1,0),FALSE)),VLOOKUP($B239,'Allokerad kvv'!$B$2:$AV$700,MATCH(N$1,'Allokerad kvv'!$B$1:$AV$1,0),FALSE),VLOOKUP($B239,'Justerad allokering kvv'!$B$1:$AG$700,MATCH(N$1,'Justerad allokering kvv'!$B$1:$AF$1,0),FALSE)))</f>
        <v>0</v>
      </c>
      <c r="O239">
        <f>IF($B239=" ","",IF(ISERROR(1/VLOOKUP($B239,'Justerad allokering kvv'!$B$1:$AG$700,MATCH(O$1,'Justerad allokering kvv'!$B$1:$AF$1,0),FALSE)),VLOOKUP($B239,'Allokerad kvv'!$B$2:$AV$700,MATCH(O$1,'Allokerad kvv'!$B$1:$AV$1,0),FALSE),VLOOKUP($B239,'Justerad allokering kvv'!$B$1:$AG$700,MATCH(O$1,'Justerad allokering kvv'!$B$1:$AF$1,0),FALSE)))</f>
        <v>0</v>
      </c>
      <c r="P239">
        <f>IF($B239=" ","",IF(ISERROR(1/VLOOKUP($B239,'Justerad allokering kvv'!$B$1:$AG$700,MATCH(P$1,'Justerad allokering kvv'!$B$1:$AF$1,0),FALSE)),VLOOKUP($B239,'Allokerad kvv'!$B$2:$AV$700,MATCH(P$1,'Allokerad kvv'!$B$1:$AV$1,0),FALSE),VLOOKUP($B239,'Justerad allokering kvv'!$B$1:$AG$700,MATCH(P$1,'Justerad allokering kvv'!$B$1:$AF$1,0),FALSE)))</f>
        <v>0</v>
      </c>
      <c r="Q239">
        <f>IF($B239=" ","",IF(ISERROR(1/VLOOKUP($B239,'Justerad allokering kvv'!$B$1:$AG$700,MATCH(Q$1,'Justerad allokering kvv'!$B$1:$AF$1,0),FALSE)),VLOOKUP($B239,'Allokerad kvv'!$B$2:$AV$700,MATCH(Q$1,'Allokerad kvv'!$B$1:$AV$1,0),FALSE),VLOOKUP($B239,'Justerad allokering kvv'!$B$1:$AG$700,MATCH(Q$1,'Justerad allokering kvv'!$B$1:$AF$1,0),FALSE)))</f>
        <v>0</v>
      </c>
      <c r="R239">
        <f>IF($B239=" ","",IF(ISERROR(1/VLOOKUP($B239,'Justerad allokering kvv'!$B$1:$AG$700,MATCH(R$1,'Justerad allokering kvv'!$B$1:$AF$1,0),FALSE)),VLOOKUP($B239,'Allokerad kvv'!$B$2:$AV$700,MATCH(R$1,'Allokerad kvv'!$B$1:$AV$1,0),FALSE),VLOOKUP($B239,'Justerad allokering kvv'!$B$1:$AG$700,MATCH(R$1,'Justerad allokering kvv'!$B$1:$AF$1,0),FALSE)))</f>
        <v>0</v>
      </c>
      <c r="S239">
        <f>IF($B239=" ","",IF(ISERROR(1/VLOOKUP($B239,'Justerad allokering kvv'!$B$1:$AG$700,MATCH(S$1,'Justerad allokering kvv'!$B$1:$AF$1,0),FALSE)),VLOOKUP($B239,'Allokerad kvv'!$B$2:$AV$700,MATCH(S$1,'Allokerad kvv'!$B$1:$AV$1,0),FALSE),VLOOKUP($B239,'Justerad allokering kvv'!$B$1:$AG$700,MATCH(S$1,'Justerad allokering kvv'!$B$1:$AF$1,0),FALSE)))</f>
        <v>0</v>
      </c>
      <c r="T239">
        <f>IF($B239=" ","",IF(ISERROR(1/VLOOKUP($B239,'Justerad allokering kvv'!$B$1:$AG$700,MATCH(T$1,'Justerad allokering kvv'!$B$1:$AF$1,0),FALSE)),VLOOKUP($B239,'Allokerad kvv'!$B$2:$AV$700,MATCH(T$1,'Allokerad kvv'!$B$1:$AV$1,0),FALSE),VLOOKUP($B239,'Justerad allokering kvv'!$B$1:$AG$700,MATCH(T$1,'Justerad allokering kvv'!$B$1:$AF$1,0),FALSE)))</f>
        <v>0</v>
      </c>
      <c r="U239">
        <f>IF($B239=" ","",IF(ISERROR(1/VLOOKUP($B239,'Justerad allokering kvv'!$B$1:$AG$700,MATCH(U$1,'Justerad allokering kvv'!$B$1:$AF$1,0),FALSE)),VLOOKUP($B239,'Allokerad kvv'!$B$2:$AV$700,MATCH(U$1,'Allokerad kvv'!$B$1:$AV$1,0),FALSE),VLOOKUP($B239,'Justerad allokering kvv'!$B$1:$AG$700,MATCH(U$1,'Justerad allokering kvv'!$B$1:$AF$1,0),FALSE)))</f>
        <v>0</v>
      </c>
      <c r="V239">
        <f>IF($B239=" ","",IF(ISERROR(1/VLOOKUP($B239,'Justerad allokering kvv'!$B$1:$AG$700,MATCH(V$1,'Justerad allokering kvv'!$B$1:$AF$1,0),FALSE)),VLOOKUP($B239,'Allokerad kvv'!$B$2:$AV$700,MATCH(V$1,'Allokerad kvv'!$B$1:$AV$1,0),FALSE),VLOOKUP($B239,'Justerad allokering kvv'!$B$1:$AG$700,MATCH(V$1,'Justerad allokering kvv'!$B$1:$AF$1,0),FALSE)))</f>
        <v>0</v>
      </c>
      <c r="W239">
        <f>IF($B239=" ","",IF(ISERROR(1/VLOOKUP($B239,'Justerad allokering kvv'!$B$1:$AG$700,MATCH(W$1,'Justerad allokering kvv'!$B$1:$AF$1,0),FALSE)),VLOOKUP($B239,'Allokerad kvv'!$B$2:$AV$700,MATCH(W$1,'Allokerad kvv'!$B$1:$AV$1,0),FALSE),VLOOKUP($B239,'Justerad allokering kvv'!$B$1:$AG$700,MATCH(W$1,'Justerad allokering kvv'!$B$1:$AF$1,0),FALSE)))</f>
        <v>0</v>
      </c>
      <c r="X239">
        <f>IF($B239=" ","",IF(ISERROR(1/VLOOKUP($B239,'Justerad allokering kvv'!$B$1:$AG$700,MATCH(X$1,'Justerad allokering kvv'!$B$1:$AF$1,0),FALSE)),VLOOKUP($B239,'Allokerad kvv'!$B$2:$AV$700,MATCH(X$1,'Allokerad kvv'!$B$1:$AV$1,0),FALSE),VLOOKUP($B239,'Justerad allokering kvv'!$B$1:$AG$700,MATCH(X$1,'Justerad allokering kvv'!$B$1:$AF$1,0),FALSE)))</f>
        <v>0</v>
      </c>
      <c r="Y239">
        <f>IF($B239=" ","",IF(ISERROR(1/VLOOKUP($B239,'Justerad allokering kvv'!$B$1:$AG$700,MATCH(Y$1,'Justerad allokering kvv'!$B$1:$AF$1,0),FALSE)),VLOOKUP($B239,'Allokerad kvv'!$B$2:$AV$700,MATCH(Y$1,'Allokerad kvv'!$B$1:$AV$1,0),FALSE),VLOOKUP($B239,'Justerad allokering kvv'!$B$1:$AG$700,MATCH(Y$1,'Justerad allokering kvv'!$B$1:$AF$1,0),FALSE)))</f>
        <v>0</v>
      </c>
      <c r="AB239">
        <f>IFERROR(VLOOKUP($B239,Kraftvärmeprod!$B$1:$AO$424,MATCH("Tillförd energi från rökgaskondensering (GWh)",Kraftvärmeprod!$B$1:$AG$1,0),FALSE)/1,0)</f>
        <v>0</v>
      </c>
      <c r="AE239" s="122">
        <f t="shared" si="12"/>
        <v>0</v>
      </c>
      <c r="AG239">
        <f t="shared" si="13"/>
        <v>0</v>
      </c>
      <c r="AH239">
        <f t="shared" si="14"/>
        <v>0</v>
      </c>
      <c r="AI239" t="str">
        <f>IF(AH239=0,"",AH239/VLOOKUP(B239,Kraftvärmeprod!$B$1:$BC$480,MATCH("Summa tillförd energi exklusive rökgaskondensering",Kraftvärmeprod!$B$1:$BC$1,0),FALSE))</f>
        <v/>
      </c>
      <c r="AK239">
        <f t="shared" si="15"/>
        <v>0</v>
      </c>
    </row>
    <row r="240" spans="1:37" x14ac:dyDescent="0.25">
      <c r="A240" s="2" t="s">
        <v>382</v>
      </c>
      <c r="B240" s="2" t="s">
        <v>389</v>
      </c>
      <c r="C240">
        <f>IF($B240=" ","",IF(ISERROR(1/VLOOKUP($B240,'Justerad allokering kvv'!$B$1:$AG$700,MATCH(C$1,'Justerad allokering kvv'!$B$1:$AF$1,0),FALSE)),VLOOKUP($B240,'Allokerad kvv'!$B$2:$AV$700,MATCH(C$1,'Allokerad kvv'!$B$1:$AV$1,0),FALSE),VLOOKUP($B240,'Justerad allokering kvv'!$B$1:$AG$700,MATCH(C$1,'Justerad allokering kvv'!$B$1:$AF$1,0),FALSE)))</f>
        <v>0</v>
      </c>
      <c r="D240">
        <f>IF($B240=" ","",IF(ISERROR(1/VLOOKUP($B240,'Justerad allokering kvv'!$B$1:$AG$700,MATCH(D$1,'Justerad allokering kvv'!$B$1:$AF$1,0),FALSE)),VLOOKUP($B240,'Allokerad kvv'!$B$2:$AV$700,MATCH(D$1,'Allokerad kvv'!$B$1:$AV$1,0),FALSE),VLOOKUP($B240,'Justerad allokering kvv'!$B$1:$AG$700,MATCH(D$1,'Justerad allokering kvv'!$B$1:$AF$1,0),FALSE)))</f>
        <v>0</v>
      </c>
      <c r="E240">
        <f>IF($B240=" ","",IF(ISERROR(1/VLOOKUP($B240,'Justerad allokering kvv'!$B$1:$AG$700,MATCH(E$1,'Justerad allokering kvv'!$B$1:$AF$1,0),FALSE)),VLOOKUP($B240,'Allokerad kvv'!$B$2:$AV$700,MATCH(E$1,'Allokerad kvv'!$B$1:$AV$1,0),FALSE),VLOOKUP($B240,'Justerad allokering kvv'!$B$1:$AG$700,MATCH(E$1,'Justerad allokering kvv'!$B$1:$AF$1,0),FALSE)))</f>
        <v>0</v>
      </c>
      <c r="F240">
        <f>IF($B240=" ","",IF(ISERROR(1/VLOOKUP($B240,'Justerad allokering kvv'!$B$1:$AG$700,MATCH(F$1,'Justerad allokering kvv'!$B$1:$AF$1,0),FALSE)),VLOOKUP($B240,'Allokerad kvv'!$B$2:$AV$700,MATCH(F$1,'Allokerad kvv'!$B$1:$AV$1,0),FALSE),VLOOKUP($B240,'Justerad allokering kvv'!$B$1:$AG$700,MATCH(F$1,'Justerad allokering kvv'!$B$1:$AF$1,0),FALSE)))</f>
        <v>0</v>
      </c>
      <c r="G240">
        <f>IF($B240=" ","",IF(ISERROR(1/VLOOKUP($B240,'Justerad allokering kvv'!$B$1:$AG$700,MATCH(G$1,'Justerad allokering kvv'!$B$1:$AF$1,0),FALSE)),VLOOKUP($B240,'Allokerad kvv'!$B$2:$AV$700,MATCH(G$1,'Allokerad kvv'!$B$1:$AV$1,0),FALSE),VLOOKUP($B240,'Justerad allokering kvv'!$B$1:$AG$700,MATCH(G$1,'Justerad allokering kvv'!$B$1:$AF$1,0),FALSE)))</f>
        <v>0</v>
      </c>
      <c r="H240">
        <f>IF($B240=" ","",IF(ISERROR(1/VLOOKUP($B240,'Justerad allokering kvv'!$B$1:$AG$700,MATCH(H$1,'Justerad allokering kvv'!$B$1:$AF$1,0),FALSE)),VLOOKUP($B240,'Allokerad kvv'!$B$2:$AV$700,MATCH(H$1,'Allokerad kvv'!$B$1:$AV$1,0),FALSE),VLOOKUP($B240,'Justerad allokering kvv'!$B$1:$AG$700,MATCH(H$1,'Justerad allokering kvv'!$B$1:$AF$1,0),FALSE)))</f>
        <v>0</v>
      </c>
      <c r="I240">
        <f>IF($B240=" ","",IF(ISERROR(1/VLOOKUP($B240,'Justerad allokering kvv'!$B$1:$AG$700,MATCH(I$1,'Justerad allokering kvv'!$B$1:$AF$1,0),FALSE)),VLOOKUP($B240,'Allokerad kvv'!$B$2:$AV$700,MATCH(I$1,'Allokerad kvv'!$B$1:$AV$1,0),FALSE),VLOOKUP($B240,'Justerad allokering kvv'!$B$1:$AG$700,MATCH(I$1,'Justerad allokering kvv'!$B$1:$AF$1,0),FALSE)))</f>
        <v>0</v>
      </c>
      <c r="J240">
        <f>IF($B240=" ","",IF(ISERROR(1/VLOOKUP($B240,'Justerad allokering kvv'!$B$1:$AG$700,MATCH(J$1,'Justerad allokering kvv'!$B$1:$AF$1,0),FALSE)),VLOOKUP($B240,'Allokerad kvv'!$B$2:$AV$700,MATCH(J$1,'Allokerad kvv'!$B$1:$AV$1,0),FALSE),VLOOKUP($B240,'Justerad allokering kvv'!$B$1:$AG$700,MATCH(J$1,'Justerad allokering kvv'!$B$1:$AF$1,0),FALSE)))</f>
        <v>0</v>
      </c>
      <c r="K240">
        <f>IF($B240=" ","",IF(ISERROR(1/VLOOKUP($B240,'Justerad allokering kvv'!$B$1:$AG$700,MATCH(K$1,'Justerad allokering kvv'!$B$1:$AF$1,0),FALSE)),VLOOKUP($B240,'Allokerad kvv'!$B$2:$AV$700,MATCH(K$1,'Allokerad kvv'!$B$1:$AV$1,0),FALSE),VLOOKUP($B240,'Justerad allokering kvv'!$B$1:$AG$700,MATCH(K$1,'Justerad allokering kvv'!$B$1:$AF$1,0),FALSE)))</f>
        <v>0</v>
      </c>
      <c r="L240">
        <f>IF($B240=" ","",IF(ISERROR(1/VLOOKUP($B240,'Justerad allokering kvv'!$B$1:$AG$700,MATCH(L$1,'Justerad allokering kvv'!$B$1:$AF$1,0),FALSE)),VLOOKUP($B240,'Allokerad kvv'!$B$2:$AV$700,MATCH(L$1,'Allokerad kvv'!$B$1:$AV$1,0),FALSE),VLOOKUP($B240,'Justerad allokering kvv'!$B$1:$AG$700,MATCH(L$1,'Justerad allokering kvv'!$B$1:$AF$1,0),FALSE)))</f>
        <v>0</v>
      </c>
      <c r="M240">
        <f>IF($B240=" ","",IF(ISERROR(1/VLOOKUP($B240,'Justerad allokering kvv'!$B$1:$AG$700,MATCH(M$1,'Justerad allokering kvv'!$B$1:$AF$1,0),FALSE)),VLOOKUP($B240,'Allokerad kvv'!$B$2:$AV$700,MATCH(M$1,'Allokerad kvv'!$B$1:$AV$1,0),FALSE),VLOOKUP($B240,'Justerad allokering kvv'!$B$1:$AG$700,MATCH(M$1,'Justerad allokering kvv'!$B$1:$AF$1,0),FALSE)))</f>
        <v>0</v>
      </c>
      <c r="N240">
        <f>IF($B240=" ","",IF(ISERROR(1/VLOOKUP($B240,'Justerad allokering kvv'!$B$1:$AG$700,MATCH(N$1,'Justerad allokering kvv'!$B$1:$AF$1,0),FALSE)),VLOOKUP($B240,'Allokerad kvv'!$B$2:$AV$700,MATCH(N$1,'Allokerad kvv'!$B$1:$AV$1,0),FALSE),VLOOKUP($B240,'Justerad allokering kvv'!$B$1:$AG$700,MATCH(N$1,'Justerad allokering kvv'!$B$1:$AF$1,0),FALSE)))</f>
        <v>0</v>
      </c>
      <c r="O240">
        <f>IF($B240=" ","",IF(ISERROR(1/VLOOKUP($B240,'Justerad allokering kvv'!$B$1:$AG$700,MATCH(O$1,'Justerad allokering kvv'!$B$1:$AF$1,0),FALSE)),VLOOKUP($B240,'Allokerad kvv'!$B$2:$AV$700,MATCH(O$1,'Allokerad kvv'!$B$1:$AV$1,0),FALSE),VLOOKUP($B240,'Justerad allokering kvv'!$B$1:$AG$700,MATCH(O$1,'Justerad allokering kvv'!$B$1:$AF$1,0),FALSE)))</f>
        <v>0</v>
      </c>
      <c r="P240">
        <f>IF($B240=" ","",IF(ISERROR(1/VLOOKUP($B240,'Justerad allokering kvv'!$B$1:$AG$700,MATCH(P$1,'Justerad allokering kvv'!$B$1:$AF$1,0),FALSE)),VLOOKUP($B240,'Allokerad kvv'!$B$2:$AV$700,MATCH(P$1,'Allokerad kvv'!$B$1:$AV$1,0),FALSE),VLOOKUP($B240,'Justerad allokering kvv'!$B$1:$AG$700,MATCH(P$1,'Justerad allokering kvv'!$B$1:$AF$1,0),FALSE)))</f>
        <v>0</v>
      </c>
      <c r="Q240">
        <f>IF($B240=" ","",IF(ISERROR(1/VLOOKUP($B240,'Justerad allokering kvv'!$B$1:$AG$700,MATCH(Q$1,'Justerad allokering kvv'!$B$1:$AF$1,0),FALSE)),VLOOKUP($B240,'Allokerad kvv'!$B$2:$AV$700,MATCH(Q$1,'Allokerad kvv'!$B$1:$AV$1,0),FALSE),VLOOKUP($B240,'Justerad allokering kvv'!$B$1:$AG$700,MATCH(Q$1,'Justerad allokering kvv'!$B$1:$AF$1,0),FALSE)))</f>
        <v>0</v>
      </c>
      <c r="R240">
        <f>IF($B240=" ","",IF(ISERROR(1/VLOOKUP($B240,'Justerad allokering kvv'!$B$1:$AG$700,MATCH(R$1,'Justerad allokering kvv'!$B$1:$AF$1,0),FALSE)),VLOOKUP($B240,'Allokerad kvv'!$B$2:$AV$700,MATCH(R$1,'Allokerad kvv'!$B$1:$AV$1,0),FALSE),VLOOKUP($B240,'Justerad allokering kvv'!$B$1:$AG$700,MATCH(R$1,'Justerad allokering kvv'!$B$1:$AF$1,0),FALSE)))</f>
        <v>0</v>
      </c>
      <c r="S240">
        <f>IF($B240=" ","",IF(ISERROR(1/VLOOKUP($B240,'Justerad allokering kvv'!$B$1:$AG$700,MATCH(S$1,'Justerad allokering kvv'!$B$1:$AF$1,0),FALSE)),VLOOKUP($B240,'Allokerad kvv'!$B$2:$AV$700,MATCH(S$1,'Allokerad kvv'!$B$1:$AV$1,0),FALSE),VLOOKUP($B240,'Justerad allokering kvv'!$B$1:$AG$700,MATCH(S$1,'Justerad allokering kvv'!$B$1:$AF$1,0),FALSE)))</f>
        <v>0</v>
      </c>
      <c r="T240">
        <f>IF($B240=" ","",IF(ISERROR(1/VLOOKUP($B240,'Justerad allokering kvv'!$B$1:$AG$700,MATCH(T$1,'Justerad allokering kvv'!$B$1:$AF$1,0),FALSE)),VLOOKUP($B240,'Allokerad kvv'!$B$2:$AV$700,MATCH(T$1,'Allokerad kvv'!$B$1:$AV$1,0),FALSE),VLOOKUP($B240,'Justerad allokering kvv'!$B$1:$AG$700,MATCH(T$1,'Justerad allokering kvv'!$B$1:$AF$1,0),FALSE)))</f>
        <v>0</v>
      </c>
      <c r="U240">
        <f>IF($B240=" ","",IF(ISERROR(1/VLOOKUP($B240,'Justerad allokering kvv'!$B$1:$AG$700,MATCH(U$1,'Justerad allokering kvv'!$B$1:$AF$1,0),FALSE)),VLOOKUP($B240,'Allokerad kvv'!$B$2:$AV$700,MATCH(U$1,'Allokerad kvv'!$B$1:$AV$1,0),FALSE),VLOOKUP($B240,'Justerad allokering kvv'!$B$1:$AG$700,MATCH(U$1,'Justerad allokering kvv'!$B$1:$AF$1,0),FALSE)))</f>
        <v>0</v>
      </c>
      <c r="V240">
        <f>IF($B240=" ","",IF(ISERROR(1/VLOOKUP($B240,'Justerad allokering kvv'!$B$1:$AG$700,MATCH(V$1,'Justerad allokering kvv'!$B$1:$AF$1,0),FALSE)),VLOOKUP($B240,'Allokerad kvv'!$B$2:$AV$700,MATCH(V$1,'Allokerad kvv'!$B$1:$AV$1,0),FALSE),VLOOKUP($B240,'Justerad allokering kvv'!$B$1:$AG$700,MATCH(V$1,'Justerad allokering kvv'!$B$1:$AF$1,0),FALSE)))</f>
        <v>0</v>
      </c>
      <c r="W240">
        <f>IF($B240=" ","",IF(ISERROR(1/VLOOKUP($B240,'Justerad allokering kvv'!$B$1:$AG$700,MATCH(W$1,'Justerad allokering kvv'!$B$1:$AF$1,0),FALSE)),VLOOKUP($B240,'Allokerad kvv'!$B$2:$AV$700,MATCH(W$1,'Allokerad kvv'!$B$1:$AV$1,0),FALSE),VLOOKUP($B240,'Justerad allokering kvv'!$B$1:$AG$700,MATCH(W$1,'Justerad allokering kvv'!$B$1:$AF$1,0),FALSE)))</f>
        <v>0</v>
      </c>
      <c r="X240">
        <f>IF($B240=" ","",IF(ISERROR(1/VLOOKUP($B240,'Justerad allokering kvv'!$B$1:$AG$700,MATCH(X$1,'Justerad allokering kvv'!$B$1:$AF$1,0),FALSE)),VLOOKUP($B240,'Allokerad kvv'!$B$2:$AV$700,MATCH(X$1,'Allokerad kvv'!$B$1:$AV$1,0),FALSE),VLOOKUP($B240,'Justerad allokering kvv'!$B$1:$AG$700,MATCH(X$1,'Justerad allokering kvv'!$B$1:$AF$1,0),FALSE)))</f>
        <v>0</v>
      </c>
      <c r="Y240">
        <f>IF($B240=" ","",IF(ISERROR(1/VLOOKUP($B240,'Justerad allokering kvv'!$B$1:$AG$700,MATCH(Y$1,'Justerad allokering kvv'!$B$1:$AF$1,0),FALSE)),VLOOKUP($B240,'Allokerad kvv'!$B$2:$AV$700,MATCH(Y$1,'Allokerad kvv'!$B$1:$AV$1,0),FALSE),VLOOKUP($B240,'Justerad allokering kvv'!$B$1:$AG$700,MATCH(Y$1,'Justerad allokering kvv'!$B$1:$AF$1,0),FALSE)))</f>
        <v>0</v>
      </c>
      <c r="AB240">
        <f>IFERROR(VLOOKUP($B240,Kraftvärmeprod!$B$1:$AO$424,MATCH("Tillförd energi från rökgaskondensering (GWh)",Kraftvärmeprod!$B$1:$AG$1,0),FALSE)/1,0)</f>
        <v>0</v>
      </c>
      <c r="AE240" s="122">
        <f t="shared" si="12"/>
        <v>0</v>
      </c>
      <c r="AG240">
        <f t="shared" si="13"/>
        <v>0</v>
      </c>
      <c r="AH240">
        <f t="shared" si="14"/>
        <v>0</v>
      </c>
      <c r="AI240" t="str">
        <f>IF(AH240=0,"",AH240/VLOOKUP(B240,Kraftvärmeprod!$B$1:$BC$480,MATCH("Summa tillförd energi exklusive rökgaskondensering",Kraftvärmeprod!$B$1:$BC$1,0),FALSE))</f>
        <v/>
      </c>
      <c r="AK240">
        <f t="shared" si="15"/>
        <v>0</v>
      </c>
    </row>
    <row r="241" spans="1:37" x14ac:dyDescent="0.25">
      <c r="A241" s="2" t="s">
        <v>382</v>
      </c>
      <c r="B241" s="2" t="s">
        <v>390</v>
      </c>
      <c r="C241">
        <f>IF($B241=" ","",IF(ISERROR(1/VLOOKUP($B241,'Justerad allokering kvv'!$B$1:$AG$700,MATCH(C$1,'Justerad allokering kvv'!$B$1:$AF$1,0),FALSE)),VLOOKUP($B241,'Allokerad kvv'!$B$2:$AV$700,MATCH(C$1,'Allokerad kvv'!$B$1:$AV$1,0),FALSE),VLOOKUP($B241,'Justerad allokering kvv'!$B$1:$AG$700,MATCH(C$1,'Justerad allokering kvv'!$B$1:$AF$1,0),FALSE)))</f>
        <v>0</v>
      </c>
      <c r="D241">
        <f>IF($B241=" ","",IF(ISERROR(1/VLOOKUP($B241,'Justerad allokering kvv'!$B$1:$AG$700,MATCH(D$1,'Justerad allokering kvv'!$B$1:$AF$1,0),FALSE)),VLOOKUP($B241,'Allokerad kvv'!$B$2:$AV$700,MATCH(D$1,'Allokerad kvv'!$B$1:$AV$1,0),FALSE),VLOOKUP($B241,'Justerad allokering kvv'!$B$1:$AG$700,MATCH(D$1,'Justerad allokering kvv'!$B$1:$AF$1,0),FALSE)))</f>
        <v>0</v>
      </c>
      <c r="E241">
        <f>IF($B241=" ","",IF(ISERROR(1/VLOOKUP($B241,'Justerad allokering kvv'!$B$1:$AG$700,MATCH(E$1,'Justerad allokering kvv'!$B$1:$AF$1,0),FALSE)),VLOOKUP($B241,'Allokerad kvv'!$B$2:$AV$700,MATCH(E$1,'Allokerad kvv'!$B$1:$AV$1,0),FALSE),VLOOKUP($B241,'Justerad allokering kvv'!$B$1:$AG$700,MATCH(E$1,'Justerad allokering kvv'!$B$1:$AF$1,0),FALSE)))</f>
        <v>0</v>
      </c>
      <c r="F241">
        <f>IF($B241=" ","",IF(ISERROR(1/VLOOKUP($B241,'Justerad allokering kvv'!$B$1:$AG$700,MATCH(F$1,'Justerad allokering kvv'!$B$1:$AF$1,0),FALSE)),VLOOKUP($B241,'Allokerad kvv'!$B$2:$AV$700,MATCH(F$1,'Allokerad kvv'!$B$1:$AV$1,0),FALSE),VLOOKUP($B241,'Justerad allokering kvv'!$B$1:$AG$700,MATCH(F$1,'Justerad allokering kvv'!$B$1:$AF$1,0),FALSE)))</f>
        <v>0</v>
      </c>
      <c r="G241">
        <f>IF($B241=" ","",IF(ISERROR(1/VLOOKUP($B241,'Justerad allokering kvv'!$B$1:$AG$700,MATCH(G$1,'Justerad allokering kvv'!$B$1:$AF$1,0),FALSE)),VLOOKUP($B241,'Allokerad kvv'!$B$2:$AV$700,MATCH(G$1,'Allokerad kvv'!$B$1:$AV$1,0),FALSE),VLOOKUP($B241,'Justerad allokering kvv'!$B$1:$AG$700,MATCH(G$1,'Justerad allokering kvv'!$B$1:$AF$1,0),FALSE)))</f>
        <v>0</v>
      </c>
      <c r="H241">
        <f>IF($B241=" ","",IF(ISERROR(1/VLOOKUP($B241,'Justerad allokering kvv'!$B$1:$AG$700,MATCH(H$1,'Justerad allokering kvv'!$B$1:$AF$1,0),FALSE)),VLOOKUP($B241,'Allokerad kvv'!$B$2:$AV$700,MATCH(H$1,'Allokerad kvv'!$B$1:$AV$1,0),FALSE),VLOOKUP($B241,'Justerad allokering kvv'!$B$1:$AG$700,MATCH(H$1,'Justerad allokering kvv'!$B$1:$AF$1,0),FALSE)))</f>
        <v>0</v>
      </c>
      <c r="I241">
        <f>IF($B241=" ","",IF(ISERROR(1/VLOOKUP($B241,'Justerad allokering kvv'!$B$1:$AG$700,MATCH(I$1,'Justerad allokering kvv'!$B$1:$AF$1,0),FALSE)),VLOOKUP($B241,'Allokerad kvv'!$B$2:$AV$700,MATCH(I$1,'Allokerad kvv'!$B$1:$AV$1,0),FALSE),VLOOKUP($B241,'Justerad allokering kvv'!$B$1:$AG$700,MATCH(I$1,'Justerad allokering kvv'!$B$1:$AF$1,0),FALSE)))</f>
        <v>0</v>
      </c>
      <c r="J241">
        <f>IF($B241=" ","",IF(ISERROR(1/VLOOKUP($B241,'Justerad allokering kvv'!$B$1:$AG$700,MATCH(J$1,'Justerad allokering kvv'!$B$1:$AF$1,0),FALSE)),VLOOKUP($B241,'Allokerad kvv'!$B$2:$AV$700,MATCH(J$1,'Allokerad kvv'!$B$1:$AV$1,0),FALSE),VLOOKUP($B241,'Justerad allokering kvv'!$B$1:$AG$700,MATCH(J$1,'Justerad allokering kvv'!$B$1:$AF$1,0),FALSE)))</f>
        <v>0</v>
      </c>
      <c r="K241">
        <f>IF($B241=" ","",IF(ISERROR(1/VLOOKUP($B241,'Justerad allokering kvv'!$B$1:$AG$700,MATCH(K$1,'Justerad allokering kvv'!$B$1:$AF$1,0),FALSE)),VLOOKUP($B241,'Allokerad kvv'!$B$2:$AV$700,MATCH(K$1,'Allokerad kvv'!$B$1:$AV$1,0),FALSE),VLOOKUP($B241,'Justerad allokering kvv'!$B$1:$AG$700,MATCH(K$1,'Justerad allokering kvv'!$B$1:$AF$1,0),FALSE)))</f>
        <v>0</v>
      </c>
      <c r="L241">
        <f>IF($B241=" ","",IF(ISERROR(1/VLOOKUP($B241,'Justerad allokering kvv'!$B$1:$AG$700,MATCH(L$1,'Justerad allokering kvv'!$B$1:$AF$1,0),FALSE)),VLOOKUP($B241,'Allokerad kvv'!$B$2:$AV$700,MATCH(L$1,'Allokerad kvv'!$B$1:$AV$1,0),FALSE),VLOOKUP($B241,'Justerad allokering kvv'!$B$1:$AG$700,MATCH(L$1,'Justerad allokering kvv'!$B$1:$AF$1,0),FALSE)))</f>
        <v>0</v>
      </c>
      <c r="M241">
        <f>IF($B241=" ","",IF(ISERROR(1/VLOOKUP($B241,'Justerad allokering kvv'!$B$1:$AG$700,MATCH(M$1,'Justerad allokering kvv'!$B$1:$AF$1,0),FALSE)),VLOOKUP($B241,'Allokerad kvv'!$B$2:$AV$700,MATCH(M$1,'Allokerad kvv'!$B$1:$AV$1,0),FALSE),VLOOKUP($B241,'Justerad allokering kvv'!$B$1:$AG$700,MATCH(M$1,'Justerad allokering kvv'!$B$1:$AF$1,0),FALSE)))</f>
        <v>0</v>
      </c>
      <c r="N241">
        <f>IF($B241=" ","",IF(ISERROR(1/VLOOKUP($B241,'Justerad allokering kvv'!$B$1:$AG$700,MATCH(N$1,'Justerad allokering kvv'!$B$1:$AF$1,0),FALSE)),VLOOKUP($B241,'Allokerad kvv'!$B$2:$AV$700,MATCH(N$1,'Allokerad kvv'!$B$1:$AV$1,0),FALSE),VLOOKUP($B241,'Justerad allokering kvv'!$B$1:$AG$700,MATCH(N$1,'Justerad allokering kvv'!$B$1:$AF$1,0),FALSE)))</f>
        <v>0</v>
      </c>
      <c r="O241">
        <f>IF($B241=" ","",IF(ISERROR(1/VLOOKUP($B241,'Justerad allokering kvv'!$B$1:$AG$700,MATCH(O$1,'Justerad allokering kvv'!$B$1:$AF$1,0),FALSE)),VLOOKUP($B241,'Allokerad kvv'!$B$2:$AV$700,MATCH(O$1,'Allokerad kvv'!$B$1:$AV$1,0),FALSE),VLOOKUP($B241,'Justerad allokering kvv'!$B$1:$AG$700,MATCH(O$1,'Justerad allokering kvv'!$B$1:$AF$1,0),FALSE)))</f>
        <v>0</v>
      </c>
      <c r="P241">
        <f>IF($B241=" ","",IF(ISERROR(1/VLOOKUP($B241,'Justerad allokering kvv'!$B$1:$AG$700,MATCH(P$1,'Justerad allokering kvv'!$B$1:$AF$1,0),FALSE)),VLOOKUP($B241,'Allokerad kvv'!$B$2:$AV$700,MATCH(P$1,'Allokerad kvv'!$B$1:$AV$1,0),FALSE),VLOOKUP($B241,'Justerad allokering kvv'!$B$1:$AG$700,MATCH(P$1,'Justerad allokering kvv'!$B$1:$AF$1,0),FALSE)))</f>
        <v>0</v>
      </c>
      <c r="Q241">
        <f>IF($B241=" ","",IF(ISERROR(1/VLOOKUP($B241,'Justerad allokering kvv'!$B$1:$AG$700,MATCH(Q$1,'Justerad allokering kvv'!$B$1:$AF$1,0),FALSE)),VLOOKUP($B241,'Allokerad kvv'!$B$2:$AV$700,MATCH(Q$1,'Allokerad kvv'!$B$1:$AV$1,0),FALSE),VLOOKUP($B241,'Justerad allokering kvv'!$B$1:$AG$700,MATCH(Q$1,'Justerad allokering kvv'!$B$1:$AF$1,0),FALSE)))</f>
        <v>0</v>
      </c>
      <c r="R241">
        <f>IF($B241=" ","",IF(ISERROR(1/VLOOKUP($B241,'Justerad allokering kvv'!$B$1:$AG$700,MATCH(R$1,'Justerad allokering kvv'!$B$1:$AF$1,0),FALSE)),VLOOKUP($B241,'Allokerad kvv'!$B$2:$AV$700,MATCH(R$1,'Allokerad kvv'!$B$1:$AV$1,0),FALSE),VLOOKUP($B241,'Justerad allokering kvv'!$B$1:$AG$700,MATCH(R$1,'Justerad allokering kvv'!$B$1:$AF$1,0),FALSE)))</f>
        <v>0</v>
      </c>
      <c r="S241">
        <f>IF($B241=" ","",IF(ISERROR(1/VLOOKUP($B241,'Justerad allokering kvv'!$B$1:$AG$700,MATCH(S$1,'Justerad allokering kvv'!$B$1:$AF$1,0),FALSE)),VLOOKUP($B241,'Allokerad kvv'!$B$2:$AV$700,MATCH(S$1,'Allokerad kvv'!$B$1:$AV$1,0),FALSE),VLOOKUP($B241,'Justerad allokering kvv'!$B$1:$AG$700,MATCH(S$1,'Justerad allokering kvv'!$B$1:$AF$1,0),FALSE)))</f>
        <v>0</v>
      </c>
      <c r="T241">
        <f>IF($B241=" ","",IF(ISERROR(1/VLOOKUP($B241,'Justerad allokering kvv'!$B$1:$AG$700,MATCH(T$1,'Justerad allokering kvv'!$B$1:$AF$1,0),FALSE)),VLOOKUP($B241,'Allokerad kvv'!$B$2:$AV$700,MATCH(T$1,'Allokerad kvv'!$B$1:$AV$1,0),FALSE),VLOOKUP($B241,'Justerad allokering kvv'!$B$1:$AG$700,MATCH(T$1,'Justerad allokering kvv'!$B$1:$AF$1,0),FALSE)))</f>
        <v>0</v>
      </c>
      <c r="U241">
        <f>IF($B241=" ","",IF(ISERROR(1/VLOOKUP($B241,'Justerad allokering kvv'!$B$1:$AG$700,MATCH(U$1,'Justerad allokering kvv'!$B$1:$AF$1,0),FALSE)),VLOOKUP($B241,'Allokerad kvv'!$B$2:$AV$700,MATCH(U$1,'Allokerad kvv'!$B$1:$AV$1,0),FALSE),VLOOKUP($B241,'Justerad allokering kvv'!$B$1:$AG$700,MATCH(U$1,'Justerad allokering kvv'!$B$1:$AF$1,0),FALSE)))</f>
        <v>0</v>
      </c>
      <c r="V241">
        <f>IF($B241=" ","",IF(ISERROR(1/VLOOKUP($B241,'Justerad allokering kvv'!$B$1:$AG$700,MATCH(V$1,'Justerad allokering kvv'!$B$1:$AF$1,0),FALSE)),VLOOKUP($B241,'Allokerad kvv'!$B$2:$AV$700,MATCH(V$1,'Allokerad kvv'!$B$1:$AV$1,0),FALSE),VLOOKUP($B241,'Justerad allokering kvv'!$B$1:$AG$700,MATCH(V$1,'Justerad allokering kvv'!$B$1:$AF$1,0),FALSE)))</f>
        <v>0</v>
      </c>
      <c r="W241">
        <f>IF($B241=" ","",IF(ISERROR(1/VLOOKUP($B241,'Justerad allokering kvv'!$B$1:$AG$700,MATCH(W$1,'Justerad allokering kvv'!$B$1:$AF$1,0),FALSE)),VLOOKUP($B241,'Allokerad kvv'!$B$2:$AV$700,MATCH(W$1,'Allokerad kvv'!$B$1:$AV$1,0),FALSE),VLOOKUP($B241,'Justerad allokering kvv'!$B$1:$AG$700,MATCH(W$1,'Justerad allokering kvv'!$B$1:$AF$1,0),FALSE)))</f>
        <v>0</v>
      </c>
      <c r="X241">
        <f>IF($B241=" ","",IF(ISERROR(1/VLOOKUP($B241,'Justerad allokering kvv'!$B$1:$AG$700,MATCH(X$1,'Justerad allokering kvv'!$B$1:$AF$1,0),FALSE)),VLOOKUP($B241,'Allokerad kvv'!$B$2:$AV$700,MATCH(X$1,'Allokerad kvv'!$B$1:$AV$1,0),FALSE),VLOOKUP($B241,'Justerad allokering kvv'!$B$1:$AG$700,MATCH(X$1,'Justerad allokering kvv'!$B$1:$AF$1,0),FALSE)))</f>
        <v>0</v>
      </c>
      <c r="Y241">
        <f>IF($B241=" ","",IF(ISERROR(1/VLOOKUP($B241,'Justerad allokering kvv'!$B$1:$AG$700,MATCH(Y$1,'Justerad allokering kvv'!$B$1:$AF$1,0),FALSE)),VLOOKUP($B241,'Allokerad kvv'!$B$2:$AV$700,MATCH(Y$1,'Allokerad kvv'!$B$1:$AV$1,0),FALSE),VLOOKUP($B241,'Justerad allokering kvv'!$B$1:$AG$700,MATCH(Y$1,'Justerad allokering kvv'!$B$1:$AF$1,0),FALSE)))</f>
        <v>0</v>
      </c>
      <c r="AB241">
        <f>IFERROR(VLOOKUP($B241,Kraftvärmeprod!$B$1:$AO$424,MATCH("Tillförd energi från rökgaskondensering (GWh)",Kraftvärmeprod!$B$1:$AG$1,0),FALSE)/1,0)</f>
        <v>0</v>
      </c>
      <c r="AE241" s="122">
        <f t="shared" si="12"/>
        <v>0</v>
      </c>
      <c r="AG241">
        <f t="shared" si="13"/>
        <v>0</v>
      </c>
      <c r="AH241">
        <f t="shared" si="14"/>
        <v>0</v>
      </c>
      <c r="AI241" t="str">
        <f>IF(AH241=0,"",AH241/VLOOKUP(B241,Kraftvärmeprod!$B$1:$BC$480,MATCH("Summa tillförd energi exklusive rökgaskondensering",Kraftvärmeprod!$B$1:$BC$1,0),FALSE))</f>
        <v/>
      </c>
      <c r="AK241">
        <f t="shared" si="15"/>
        <v>0</v>
      </c>
    </row>
    <row r="242" spans="1:37" x14ac:dyDescent="0.25">
      <c r="A242" s="2" t="s">
        <v>382</v>
      </c>
      <c r="B242" s="2" t="s">
        <v>391</v>
      </c>
      <c r="C242">
        <f>IF($B242=" ","",IF(ISERROR(1/VLOOKUP($B242,'Justerad allokering kvv'!$B$1:$AG$700,MATCH(C$1,'Justerad allokering kvv'!$B$1:$AF$1,0),FALSE)),VLOOKUP($B242,'Allokerad kvv'!$B$2:$AV$700,MATCH(C$1,'Allokerad kvv'!$B$1:$AV$1,0),FALSE),VLOOKUP($B242,'Justerad allokering kvv'!$B$1:$AG$700,MATCH(C$1,'Justerad allokering kvv'!$B$1:$AF$1,0),FALSE)))</f>
        <v>0</v>
      </c>
      <c r="D242">
        <f>IF($B242=" ","",IF(ISERROR(1/VLOOKUP($B242,'Justerad allokering kvv'!$B$1:$AG$700,MATCH(D$1,'Justerad allokering kvv'!$B$1:$AF$1,0),FALSE)),VLOOKUP($B242,'Allokerad kvv'!$B$2:$AV$700,MATCH(D$1,'Allokerad kvv'!$B$1:$AV$1,0),FALSE),VLOOKUP($B242,'Justerad allokering kvv'!$B$1:$AG$700,MATCH(D$1,'Justerad allokering kvv'!$B$1:$AF$1,0),FALSE)))</f>
        <v>0</v>
      </c>
      <c r="E242">
        <f>IF($B242=" ","",IF(ISERROR(1/VLOOKUP($B242,'Justerad allokering kvv'!$B$1:$AG$700,MATCH(E$1,'Justerad allokering kvv'!$B$1:$AF$1,0),FALSE)),VLOOKUP($B242,'Allokerad kvv'!$B$2:$AV$700,MATCH(E$1,'Allokerad kvv'!$B$1:$AV$1,0),FALSE),VLOOKUP($B242,'Justerad allokering kvv'!$B$1:$AG$700,MATCH(E$1,'Justerad allokering kvv'!$B$1:$AF$1,0),FALSE)))</f>
        <v>0</v>
      </c>
      <c r="F242">
        <f>IF($B242=" ","",IF(ISERROR(1/VLOOKUP($B242,'Justerad allokering kvv'!$B$1:$AG$700,MATCH(F$1,'Justerad allokering kvv'!$B$1:$AF$1,0),FALSE)),VLOOKUP($B242,'Allokerad kvv'!$B$2:$AV$700,MATCH(F$1,'Allokerad kvv'!$B$1:$AV$1,0),FALSE),VLOOKUP($B242,'Justerad allokering kvv'!$B$1:$AG$700,MATCH(F$1,'Justerad allokering kvv'!$B$1:$AF$1,0),FALSE)))</f>
        <v>0</v>
      </c>
      <c r="G242">
        <f>IF($B242=" ","",IF(ISERROR(1/VLOOKUP($B242,'Justerad allokering kvv'!$B$1:$AG$700,MATCH(G$1,'Justerad allokering kvv'!$B$1:$AF$1,0),FALSE)),VLOOKUP($B242,'Allokerad kvv'!$B$2:$AV$700,MATCH(G$1,'Allokerad kvv'!$B$1:$AV$1,0),FALSE),VLOOKUP($B242,'Justerad allokering kvv'!$B$1:$AG$700,MATCH(G$1,'Justerad allokering kvv'!$B$1:$AF$1,0),FALSE)))</f>
        <v>0</v>
      </c>
      <c r="H242">
        <f>IF($B242=" ","",IF(ISERROR(1/VLOOKUP($B242,'Justerad allokering kvv'!$B$1:$AG$700,MATCH(H$1,'Justerad allokering kvv'!$B$1:$AF$1,0),FALSE)),VLOOKUP($B242,'Allokerad kvv'!$B$2:$AV$700,MATCH(H$1,'Allokerad kvv'!$B$1:$AV$1,0),FALSE),VLOOKUP($B242,'Justerad allokering kvv'!$B$1:$AG$700,MATCH(H$1,'Justerad allokering kvv'!$B$1:$AF$1,0),FALSE)))</f>
        <v>0</v>
      </c>
      <c r="I242">
        <f>IF($B242=" ","",IF(ISERROR(1/VLOOKUP($B242,'Justerad allokering kvv'!$B$1:$AG$700,MATCH(I$1,'Justerad allokering kvv'!$B$1:$AF$1,0),FALSE)),VLOOKUP($B242,'Allokerad kvv'!$B$2:$AV$700,MATCH(I$1,'Allokerad kvv'!$B$1:$AV$1,0),FALSE),VLOOKUP($B242,'Justerad allokering kvv'!$B$1:$AG$700,MATCH(I$1,'Justerad allokering kvv'!$B$1:$AF$1,0),FALSE)))</f>
        <v>0</v>
      </c>
      <c r="J242">
        <f>IF($B242=" ","",IF(ISERROR(1/VLOOKUP($B242,'Justerad allokering kvv'!$B$1:$AG$700,MATCH(J$1,'Justerad allokering kvv'!$B$1:$AF$1,0),FALSE)),VLOOKUP($B242,'Allokerad kvv'!$B$2:$AV$700,MATCH(J$1,'Allokerad kvv'!$B$1:$AV$1,0),FALSE),VLOOKUP($B242,'Justerad allokering kvv'!$B$1:$AG$700,MATCH(J$1,'Justerad allokering kvv'!$B$1:$AF$1,0),FALSE)))</f>
        <v>0</v>
      </c>
      <c r="K242">
        <f>IF($B242=" ","",IF(ISERROR(1/VLOOKUP($B242,'Justerad allokering kvv'!$B$1:$AG$700,MATCH(K$1,'Justerad allokering kvv'!$B$1:$AF$1,0),FALSE)),VLOOKUP($B242,'Allokerad kvv'!$B$2:$AV$700,MATCH(K$1,'Allokerad kvv'!$B$1:$AV$1,0),FALSE),VLOOKUP($B242,'Justerad allokering kvv'!$B$1:$AG$700,MATCH(K$1,'Justerad allokering kvv'!$B$1:$AF$1,0),FALSE)))</f>
        <v>0</v>
      </c>
      <c r="L242">
        <f>IF($B242=" ","",IF(ISERROR(1/VLOOKUP($B242,'Justerad allokering kvv'!$B$1:$AG$700,MATCH(L$1,'Justerad allokering kvv'!$B$1:$AF$1,0),FALSE)),VLOOKUP($B242,'Allokerad kvv'!$B$2:$AV$700,MATCH(L$1,'Allokerad kvv'!$B$1:$AV$1,0),FALSE),VLOOKUP($B242,'Justerad allokering kvv'!$B$1:$AG$700,MATCH(L$1,'Justerad allokering kvv'!$B$1:$AF$1,0),FALSE)))</f>
        <v>0</v>
      </c>
      <c r="M242">
        <f>IF($B242=" ","",IF(ISERROR(1/VLOOKUP($B242,'Justerad allokering kvv'!$B$1:$AG$700,MATCH(M$1,'Justerad allokering kvv'!$B$1:$AF$1,0),FALSE)),VLOOKUP($B242,'Allokerad kvv'!$B$2:$AV$700,MATCH(M$1,'Allokerad kvv'!$B$1:$AV$1,0),FALSE),VLOOKUP($B242,'Justerad allokering kvv'!$B$1:$AG$700,MATCH(M$1,'Justerad allokering kvv'!$B$1:$AF$1,0),FALSE)))</f>
        <v>0</v>
      </c>
      <c r="N242">
        <f>IF($B242=" ","",IF(ISERROR(1/VLOOKUP($B242,'Justerad allokering kvv'!$B$1:$AG$700,MATCH(N$1,'Justerad allokering kvv'!$B$1:$AF$1,0),FALSE)),VLOOKUP($B242,'Allokerad kvv'!$B$2:$AV$700,MATCH(N$1,'Allokerad kvv'!$B$1:$AV$1,0),FALSE),VLOOKUP($B242,'Justerad allokering kvv'!$B$1:$AG$700,MATCH(N$1,'Justerad allokering kvv'!$B$1:$AF$1,0),FALSE)))</f>
        <v>0</v>
      </c>
      <c r="O242">
        <f>IF($B242=" ","",IF(ISERROR(1/VLOOKUP($B242,'Justerad allokering kvv'!$B$1:$AG$700,MATCH(O$1,'Justerad allokering kvv'!$B$1:$AF$1,0),FALSE)),VLOOKUP($B242,'Allokerad kvv'!$B$2:$AV$700,MATCH(O$1,'Allokerad kvv'!$B$1:$AV$1,0),FALSE),VLOOKUP($B242,'Justerad allokering kvv'!$B$1:$AG$700,MATCH(O$1,'Justerad allokering kvv'!$B$1:$AF$1,0),FALSE)))</f>
        <v>0</v>
      </c>
      <c r="P242">
        <f>IF($B242=" ","",IF(ISERROR(1/VLOOKUP($B242,'Justerad allokering kvv'!$B$1:$AG$700,MATCH(P$1,'Justerad allokering kvv'!$B$1:$AF$1,0),FALSE)),VLOOKUP($B242,'Allokerad kvv'!$B$2:$AV$700,MATCH(P$1,'Allokerad kvv'!$B$1:$AV$1,0),FALSE),VLOOKUP($B242,'Justerad allokering kvv'!$B$1:$AG$700,MATCH(P$1,'Justerad allokering kvv'!$B$1:$AF$1,0),FALSE)))</f>
        <v>0</v>
      </c>
      <c r="Q242">
        <f>IF($B242=" ","",IF(ISERROR(1/VLOOKUP($B242,'Justerad allokering kvv'!$B$1:$AG$700,MATCH(Q$1,'Justerad allokering kvv'!$B$1:$AF$1,0),FALSE)),VLOOKUP($B242,'Allokerad kvv'!$B$2:$AV$700,MATCH(Q$1,'Allokerad kvv'!$B$1:$AV$1,0),FALSE),VLOOKUP($B242,'Justerad allokering kvv'!$B$1:$AG$700,MATCH(Q$1,'Justerad allokering kvv'!$B$1:$AF$1,0),FALSE)))</f>
        <v>0</v>
      </c>
      <c r="R242">
        <f>IF($B242=" ","",IF(ISERROR(1/VLOOKUP($B242,'Justerad allokering kvv'!$B$1:$AG$700,MATCH(R$1,'Justerad allokering kvv'!$B$1:$AF$1,0),FALSE)),VLOOKUP($B242,'Allokerad kvv'!$B$2:$AV$700,MATCH(R$1,'Allokerad kvv'!$B$1:$AV$1,0),FALSE),VLOOKUP($B242,'Justerad allokering kvv'!$B$1:$AG$700,MATCH(R$1,'Justerad allokering kvv'!$B$1:$AF$1,0),FALSE)))</f>
        <v>0</v>
      </c>
      <c r="S242">
        <f>IF($B242=" ","",IF(ISERROR(1/VLOOKUP($B242,'Justerad allokering kvv'!$B$1:$AG$700,MATCH(S$1,'Justerad allokering kvv'!$B$1:$AF$1,0),FALSE)),VLOOKUP($B242,'Allokerad kvv'!$B$2:$AV$700,MATCH(S$1,'Allokerad kvv'!$B$1:$AV$1,0),FALSE),VLOOKUP($B242,'Justerad allokering kvv'!$B$1:$AG$700,MATCH(S$1,'Justerad allokering kvv'!$B$1:$AF$1,0),FALSE)))</f>
        <v>0</v>
      </c>
      <c r="T242">
        <f>IF($B242=" ","",IF(ISERROR(1/VLOOKUP($B242,'Justerad allokering kvv'!$B$1:$AG$700,MATCH(T$1,'Justerad allokering kvv'!$B$1:$AF$1,0),FALSE)),VLOOKUP($B242,'Allokerad kvv'!$B$2:$AV$700,MATCH(T$1,'Allokerad kvv'!$B$1:$AV$1,0),FALSE),VLOOKUP($B242,'Justerad allokering kvv'!$B$1:$AG$700,MATCH(T$1,'Justerad allokering kvv'!$B$1:$AF$1,0),FALSE)))</f>
        <v>0</v>
      </c>
      <c r="U242">
        <f>IF($B242=" ","",IF(ISERROR(1/VLOOKUP($B242,'Justerad allokering kvv'!$B$1:$AG$700,MATCH(U$1,'Justerad allokering kvv'!$B$1:$AF$1,0),FALSE)),VLOOKUP($B242,'Allokerad kvv'!$B$2:$AV$700,MATCH(U$1,'Allokerad kvv'!$B$1:$AV$1,0),FALSE),VLOOKUP($B242,'Justerad allokering kvv'!$B$1:$AG$700,MATCH(U$1,'Justerad allokering kvv'!$B$1:$AF$1,0),FALSE)))</f>
        <v>0</v>
      </c>
      <c r="V242">
        <f>IF($B242=" ","",IF(ISERROR(1/VLOOKUP($B242,'Justerad allokering kvv'!$B$1:$AG$700,MATCH(V$1,'Justerad allokering kvv'!$B$1:$AF$1,0),FALSE)),VLOOKUP($B242,'Allokerad kvv'!$B$2:$AV$700,MATCH(V$1,'Allokerad kvv'!$B$1:$AV$1,0),FALSE),VLOOKUP($B242,'Justerad allokering kvv'!$B$1:$AG$700,MATCH(V$1,'Justerad allokering kvv'!$B$1:$AF$1,0),FALSE)))</f>
        <v>0</v>
      </c>
      <c r="W242">
        <f>IF($B242=" ","",IF(ISERROR(1/VLOOKUP($B242,'Justerad allokering kvv'!$B$1:$AG$700,MATCH(W$1,'Justerad allokering kvv'!$B$1:$AF$1,0),FALSE)),VLOOKUP($B242,'Allokerad kvv'!$B$2:$AV$700,MATCH(W$1,'Allokerad kvv'!$B$1:$AV$1,0),FALSE),VLOOKUP($B242,'Justerad allokering kvv'!$B$1:$AG$700,MATCH(W$1,'Justerad allokering kvv'!$B$1:$AF$1,0),FALSE)))</f>
        <v>0</v>
      </c>
      <c r="X242">
        <f>IF($B242=" ","",IF(ISERROR(1/VLOOKUP($B242,'Justerad allokering kvv'!$B$1:$AG$700,MATCH(X$1,'Justerad allokering kvv'!$B$1:$AF$1,0),FALSE)),VLOOKUP($B242,'Allokerad kvv'!$B$2:$AV$700,MATCH(X$1,'Allokerad kvv'!$B$1:$AV$1,0),FALSE),VLOOKUP($B242,'Justerad allokering kvv'!$B$1:$AG$700,MATCH(X$1,'Justerad allokering kvv'!$B$1:$AF$1,0),FALSE)))</f>
        <v>0</v>
      </c>
      <c r="Y242">
        <f>IF($B242=" ","",IF(ISERROR(1/VLOOKUP($B242,'Justerad allokering kvv'!$B$1:$AG$700,MATCH(Y$1,'Justerad allokering kvv'!$B$1:$AF$1,0),FALSE)),VLOOKUP($B242,'Allokerad kvv'!$B$2:$AV$700,MATCH(Y$1,'Allokerad kvv'!$B$1:$AV$1,0),FALSE),VLOOKUP($B242,'Justerad allokering kvv'!$B$1:$AG$700,MATCH(Y$1,'Justerad allokering kvv'!$B$1:$AF$1,0),FALSE)))</f>
        <v>0</v>
      </c>
      <c r="AB242">
        <f>IFERROR(VLOOKUP($B242,Kraftvärmeprod!$B$1:$AO$424,MATCH("Tillförd energi från rökgaskondensering (GWh)",Kraftvärmeprod!$B$1:$AG$1,0),FALSE)/1,0)</f>
        <v>0</v>
      </c>
      <c r="AE242" s="122">
        <f t="shared" si="12"/>
        <v>0</v>
      </c>
      <c r="AG242">
        <f t="shared" si="13"/>
        <v>0</v>
      </c>
      <c r="AH242">
        <f t="shared" si="14"/>
        <v>0</v>
      </c>
      <c r="AI242" t="str">
        <f>IF(AH242=0,"",AH242/VLOOKUP(B242,Kraftvärmeprod!$B$1:$BC$480,MATCH("Summa tillförd energi exklusive rökgaskondensering",Kraftvärmeprod!$B$1:$BC$1,0),FALSE))</f>
        <v/>
      </c>
      <c r="AK242">
        <f t="shared" si="15"/>
        <v>0</v>
      </c>
    </row>
    <row r="243" spans="1:37" x14ac:dyDescent="0.25">
      <c r="A243" s="2" t="s">
        <v>382</v>
      </c>
      <c r="B243" s="2" t="s">
        <v>392</v>
      </c>
      <c r="C243">
        <f>IF($B243=" ","",IF(ISERROR(1/VLOOKUP($B243,'Justerad allokering kvv'!$B$1:$AG$700,MATCH(C$1,'Justerad allokering kvv'!$B$1:$AF$1,0),FALSE)),VLOOKUP($B243,'Allokerad kvv'!$B$2:$AV$700,MATCH(C$1,'Allokerad kvv'!$B$1:$AV$1,0),FALSE),VLOOKUP($B243,'Justerad allokering kvv'!$B$1:$AG$700,MATCH(C$1,'Justerad allokering kvv'!$B$1:$AF$1,0),FALSE)))</f>
        <v>0</v>
      </c>
      <c r="D243">
        <f>IF($B243=" ","",IF(ISERROR(1/VLOOKUP($B243,'Justerad allokering kvv'!$B$1:$AG$700,MATCH(D$1,'Justerad allokering kvv'!$B$1:$AF$1,0),FALSE)),VLOOKUP($B243,'Allokerad kvv'!$B$2:$AV$700,MATCH(D$1,'Allokerad kvv'!$B$1:$AV$1,0),FALSE),VLOOKUP($B243,'Justerad allokering kvv'!$B$1:$AG$700,MATCH(D$1,'Justerad allokering kvv'!$B$1:$AF$1,0),FALSE)))</f>
        <v>0</v>
      </c>
      <c r="E243">
        <f>IF($B243=" ","",IF(ISERROR(1/VLOOKUP($B243,'Justerad allokering kvv'!$B$1:$AG$700,MATCH(E$1,'Justerad allokering kvv'!$B$1:$AF$1,0),FALSE)),VLOOKUP($B243,'Allokerad kvv'!$B$2:$AV$700,MATCH(E$1,'Allokerad kvv'!$B$1:$AV$1,0),FALSE),VLOOKUP($B243,'Justerad allokering kvv'!$B$1:$AG$700,MATCH(E$1,'Justerad allokering kvv'!$B$1:$AF$1,0),FALSE)))</f>
        <v>0</v>
      </c>
      <c r="F243">
        <f>IF($B243=" ","",IF(ISERROR(1/VLOOKUP($B243,'Justerad allokering kvv'!$B$1:$AG$700,MATCH(F$1,'Justerad allokering kvv'!$B$1:$AF$1,0),FALSE)),VLOOKUP($B243,'Allokerad kvv'!$B$2:$AV$700,MATCH(F$1,'Allokerad kvv'!$B$1:$AV$1,0),FALSE),VLOOKUP($B243,'Justerad allokering kvv'!$B$1:$AG$700,MATCH(F$1,'Justerad allokering kvv'!$B$1:$AF$1,0),FALSE)))</f>
        <v>0</v>
      </c>
      <c r="G243">
        <f>IF($B243=" ","",IF(ISERROR(1/VLOOKUP($B243,'Justerad allokering kvv'!$B$1:$AG$700,MATCH(G$1,'Justerad allokering kvv'!$B$1:$AF$1,0),FALSE)),VLOOKUP($B243,'Allokerad kvv'!$B$2:$AV$700,MATCH(G$1,'Allokerad kvv'!$B$1:$AV$1,0),FALSE),VLOOKUP($B243,'Justerad allokering kvv'!$B$1:$AG$700,MATCH(G$1,'Justerad allokering kvv'!$B$1:$AF$1,0),FALSE)))</f>
        <v>0</v>
      </c>
      <c r="H243">
        <f>IF($B243=" ","",IF(ISERROR(1/VLOOKUP($B243,'Justerad allokering kvv'!$B$1:$AG$700,MATCH(H$1,'Justerad allokering kvv'!$B$1:$AF$1,0),FALSE)),VLOOKUP($B243,'Allokerad kvv'!$B$2:$AV$700,MATCH(H$1,'Allokerad kvv'!$B$1:$AV$1,0),FALSE),VLOOKUP($B243,'Justerad allokering kvv'!$B$1:$AG$700,MATCH(H$1,'Justerad allokering kvv'!$B$1:$AF$1,0),FALSE)))</f>
        <v>0</v>
      </c>
      <c r="I243">
        <f>IF($B243=" ","",IF(ISERROR(1/VLOOKUP($B243,'Justerad allokering kvv'!$B$1:$AG$700,MATCH(I$1,'Justerad allokering kvv'!$B$1:$AF$1,0),FALSE)),VLOOKUP($B243,'Allokerad kvv'!$B$2:$AV$700,MATCH(I$1,'Allokerad kvv'!$B$1:$AV$1,0),FALSE),VLOOKUP($B243,'Justerad allokering kvv'!$B$1:$AG$700,MATCH(I$1,'Justerad allokering kvv'!$B$1:$AF$1,0),FALSE)))</f>
        <v>0</v>
      </c>
      <c r="J243">
        <f>IF($B243=" ","",IF(ISERROR(1/VLOOKUP($B243,'Justerad allokering kvv'!$B$1:$AG$700,MATCH(J$1,'Justerad allokering kvv'!$B$1:$AF$1,0),FALSE)),VLOOKUP($B243,'Allokerad kvv'!$B$2:$AV$700,MATCH(J$1,'Allokerad kvv'!$B$1:$AV$1,0),FALSE),VLOOKUP($B243,'Justerad allokering kvv'!$B$1:$AG$700,MATCH(J$1,'Justerad allokering kvv'!$B$1:$AF$1,0),FALSE)))</f>
        <v>0</v>
      </c>
      <c r="K243">
        <f>IF($B243=" ","",IF(ISERROR(1/VLOOKUP($B243,'Justerad allokering kvv'!$B$1:$AG$700,MATCH(K$1,'Justerad allokering kvv'!$B$1:$AF$1,0),FALSE)),VLOOKUP($B243,'Allokerad kvv'!$B$2:$AV$700,MATCH(K$1,'Allokerad kvv'!$B$1:$AV$1,0),FALSE),VLOOKUP($B243,'Justerad allokering kvv'!$B$1:$AG$700,MATCH(K$1,'Justerad allokering kvv'!$B$1:$AF$1,0),FALSE)))</f>
        <v>0</v>
      </c>
      <c r="L243">
        <f>IF($B243=" ","",IF(ISERROR(1/VLOOKUP($B243,'Justerad allokering kvv'!$B$1:$AG$700,MATCH(L$1,'Justerad allokering kvv'!$B$1:$AF$1,0),FALSE)),VLOOKUP($B243,'Allokerad kvv'!$B$2:$AV$700,MATCH(L$1,'Allokerad kvv'!$B$1:$AV$1,0),FALSE),VLOOKUP($B243,'Justerad allokering kvv'!$B$1:$AG$700,MATCH(L$1,'Justerad allokering kvv'!$B$1:$AF$1,0),FALSE)))</f>
        <v>0</v>
      </c>
      <c r="M243">
        <f>IF($B243=" ","",IF(ISERROR(1/VLOOKUP($B243,'Justerad allokering kvv'!$B$1:$AG$700,MATCH(M$1,'Justerad allokering kvv'!$B$1:$AF$1,0),FALSE)),VLOOKUP($B243,'Allokerad kvv'!$B$2:$AV$700,MATCH(M$1,'Allokerad kvv'!$B$1:$AV$1,0),FALSE),VLOOKUP($B243,'Justerad allokering kvv'!$B$1:$AG$700,MATCH(M$1,'Justerad allokering kvv'!$B$1:$AF$1,0),FALSE)))</f>
        <v>0</v>
      </c>
      <c r="N243">
        <f>IF($B243=" ","",IF(ISERROR(1/VLOOKUP($B243,'Justerad allokering kvv'!$B$1:$AG$700,MATCH(N$1,'Justerad allokering kvv'!$B$1:$AF$1,0),FALSE)),VLOOKUP($B243,'Allokerad kvv'!$B$2:$AV$700,MATCH(N$1,'Allokerad kvv'!$B$1:$AV$1,0),FALSE),VLOOKUP($B243,'Justerad allokering kvv'!$B$1:$AG$700,MATCH(N$1,'Justerad allokering kvv'!$B$1:$AF$1,0),FALSE)))</f>
        <v>0</v>
      </c>
      <c r="O243">
        <f>IF($B243=" ","",IF(ISERROR(1/VLOOKUP($B243,'Justerad allokering kvv'!$B$1:$AG$700,MATCH(O$1,'Justerad allokering kvv'!$B$1:$AF$1,0),FALSE)),VLOOKUP($B243,'Allokerad kvv'!$B$2:$AV$700,MATCH(O$1,'Allokerad kvv'!$B$1:$AV$1,0),FALSE),VLOOKUP($B243,'Justerad allokering kvv'!$B$1:$AG$700,MATCH(O$1,'Justerad allokering kvv'!$B$1:$AF$1,0),FALSE)))</f>
        <v>0</v>
      </c>
      <c r="P243">
        <f>IF($B243=" ","",IF(ISERROR(1/VLOOKUP($B243,'Justerad allokering kvv'!$B$1:$AG$700,MATCH(P$1,'Justerad allokering kvv'!$B$1:$AF$1,0),FALSE)),VLOOKUP($B243,'Allokerad kvv'!$B$2:$AV$700,MATCH(P$1,'Allokerad kvv'!$B$1:$AV$1,0),FALSE),VLOOKUP($B243,'Justerad allokering kvv'!$B$1:$AG$700,MATCH(P$1,'Justerad allokering kvv'!$B$1:$AF$1,0),FALSE)))</f>
        <v>0</v>
      </c>
      <c r="Q243">
        <f>IF($B243=" ","",IF(ISERROR(1/VLOOKUP($B243,'Justerad allokering kvv'!$B$1:$AG$700,MATCH(Q$1,'Justerad allokering kvv'!$B$1:$AF$1,0),FALSE)),VLOOKUP($B243,'Allokerad kvv'!$B$2:$AV$700,MATCH(Q$1,'Allokerad kvv'!$B$1:$AV$1,0),FALSE),VLOOKUP($B243,'Justerad allokering kvv'!$B$1:$AG$700,MATCH(Q$1,'Justerad allokering kvv'!$B$1:$AF$1,0),FALSE)))</f>
        <v>0</v>
      </c>
      <c r="R243">
        <f>IF($B243=" ","",IF(ISERROR(1/VLOOKUP($B243,'Justerad allokering kvv'!$B$1:$AG$700,MATCH(R$1,'Justerad allokering kvv'!$B$1:$AF$1,0),FALSE)),VLOOKUP($B243,'Allokerad kvv'!$B$2:$AV$700,MATCH(R$1,'Allokerad kvv'!$B$1:$AV$1,0),FALSE),VLOOKUP($B243,'Justerad allokering kvv'!$B$1:$AG$700,MATCH(R$1,'Justerad allokering kvv'!$B$1:$AF$1,0),FALSE)))</f>
        <v>0</v>
      </c>
      <c r="S243">
        <f>IF($B243=" ","",IF(ISERROR(1/VLOOKUP($B243,'Justerad allokering kvv'!$B$1:$AG$700,MATCH(S$1,'Justerad allokering kvv'!$B$1:$AF$1,0),FALSE)),VLOOKUP($B243,'Allokerad kvv'!$B$2:$AV$700,MATCH(S$1,'Allokerad kvv'!$B$1:$AV$1,0),FALSE),VLOOKUP($B243,'Justerad allokering kvv'!$B$1:$AG$700,MATCH(S$1,'Justerad allokering kvv'!$B$1:$AF$1,0),FALSE)))</f>
        <v>0</v>
      </c>
      <c r="T243">
        <f>IF($B243=" ","",IF(ISERROR(1/VLOOKUP($B243,'Justerad allokering kvv'!$B$1:$AG$700,MATCH(T$1,'Justerad allokering kvv'!$B$1:$AF$1,0),FALSE)),VLOOKUP($B243,'Allokerad kvv'!$B$2:$AV$700,MATCH(T$1,'Allokerad kvv'!$B$1:$AV$1,0),FALSE),VLOOKUP($B243,'Justerad allokering kvv'!$B$1:$AG$700,MATCH(T$1,'Justerad allokering kvv'!$B$1:$AF$1,0),FALSE)))</f>
        <v>0</v>
      </c>
      <c r="U243">
        <f>IF($B243=" ","",IF(ISERROR(1/VLOOKUP($B243,'Justerad allokering kvv'!$B$1:$AG$700,MATCH(U$1,'Justerad allokering kvv'!$B$1:$AF$1,0),FALSE)),VLOOKUP($B243,'Allokerad kvv'!$B$2:$AV$700,MATCH(U$1,'Allokerad kvv'!$B$1:$AV$1,0),FALSE),VLOOKUP($B243,'Justerad allokering kvv'!$B$1:$AG$700,MATCH(U$1,'Justerad allokering kvv'!$B$1:$AF$1,0),FALSE)))</f>
        <v>0</v>
      </c>
      <c r="V243">
        <f>IF($B243=" ","",IF(ISERROR(1/VLOOKUP($B243,'Justerad allokering kvv'!$B$1:$AG$700,MATCH(V$1,'Justerad allokering kvv'!$B$1:$AF$1,0),FALSE)),VLOOKUP($B243,'Allokerad kvv'!$B$2:$AV$700,MATCH(V$1,'Allokerad kvv'!$B$1:$AV$1,0),FALSE),VLOOKUP($B243,'Justerad allokering kvv'!$B$1:$AG$700,MATCH(V$1,'Justerad allokering kvv'!$B$1:$AF$1,0),FALSE)))</f>
        <v>0</v>
      </c>
      <c r="W243">
        <f>IF($B243=" ","",IF(ISERROR(1/VLOOKUP($B243,'Justerad allokering kvv'!$B$1:$AG$700,MATCH(W$1,'Justerad allokering kvv'!$B$1:$AF$1,0),FALSE)),VLOOKUP($B243,'Allokerad kvv'!$B$2:$AV$700,MATCH(W$1,'Allokerad kvv'!$B$1:$AV$1,0),FALSE),VLOOKUP($B243,'Justerad allokering kvv'!$B$1:$AG$700,MATCH(W$1,'Justerad allokering kvv'!$B$1:$AF$1,0),FALSE)))</f>
        <v>0</v>
      </c>
      <c r="X243">
        <f>IF($B243=" ","",IF(ISERROR(1/VLOOKUP($B243,'Justerad allokering kvv'!$B$1:$AG$700,MATCH(X$1,'Justerad allokering kvv'!$B$1:$AF$1,0),FALSE)),VLOOKUP($B243,'Allokerad kvv'!$B$2:$AV$700,MATCH(X$1,'Allokerad kvv'!$B$1:$AV$1,0),FALSE),VLOOKUP($B243,'Justerad allokering kvv'!$B$1:$AG$700,MATCH(X$1,'Justerad allokering kvv'!$B$1:$AF$1,0),FALSE)))</f>
        <v>0</v>
      </c>
      <c r="Y243">
        <f>IF($B243=" ","",IF(ISERROR(1/VLOOKUP($B243,'Justerad allokering kvv'!$B$1:$AG$700,MATCH(Y$1,'Justerad allokering kvv'!$B$1:$AF$1,0),FALSE)),VLOOKUP($B243,'Allokerad kvv'!$B$2:$AV$700,MATCH(Y$1,'Allokerad kvv'!$B$1:$AV$1,0),FALSE),VLOOKUP($B243,'Justerad allokering kvv'!$B$1:$AG$700,MATCH(Y$1,'Justerad allokering kvv'!$B$1:$AF$1,0),FALSE)))</f>
        <v>0</v>
      </c>
      <c r="AB243">
        <f>IFERROR(VLOOKUP($B243,Kraftvärmeprod!$B$1:$AO$424,MATCH("Tillförd energi från rökgaskondensering (GWh)",Kraftvärmeprod!$B$1:$AG$1,0),FALSE)/1,0)</f>
        <v>0</v>
      </c>
      <c r="AE243" s="122">
        <f t="shared" si="12"/>
        <v>0</v>
      </c>
      <c r="AG243">
        <f t="shared" si="13"/>
        <v>0</v>
      </c>
      <c r="AH243">
        <f t="shared" si="14"/>
        <v>0</v>
      </c>
      <c r="AI243" t="str">
        <f>IF(AH243=0,"",AH243/VLOOKUP(B243,Kraftvärmeprod!$B$1:$BC$480,MATCH("Summa tillförd energi exklusive rökgaskondensering",Kraftvärmeprod!$B$1:$BC$1,0),FALSE))</f>
        <v/>
      </c>
      <c r="AK243">
        <f t="shared" si="15"/>
        <v>0</v>
      </c>
    </row>
    <row r="244" spans="1:37" x14ac:dyDescent="0.25">
      <c r="A244" s="2" t="s">
        <v>382</v>
      </c>
      <c r="B244" s="2" t="s">
        <v>393</v>
      </c>
      <c r="C244">
        <f>IF($B244=" ","",IF(ISERROR(1/VLOOKUP($B244,'Justerad allokering kvv'!$B$1:$AG$700,MATCH(C$1,'Justerad allokering kvv'!$B$1:$AF$1,0),FALSE)),VLOOKUP($B244,'Allokerad kvv'!$B$2:$AV$700,MATCH(C$1,'Allokerad kvv'!$B$1:$AV$1,0),FALSE),VLOOKUP($B244,'Justerad allokering kvv'!$B$1:$AG$700,MATCH(C$1,'Justerad allokering kvv'!$B$1:$AF$1,0),FALSE)))</f>
        <v>0</v>
      </c>
      <c r="D244">
        <f>IF($B244=" ","",IF(ISERROR(1/VLOOKUP($B244,'Justerad allokering kvv'!$B$1:$AG$700,MATCH(D$1,'Justerad allokering kvv'!$B$1:$AF$1,0),FALSE)),VLOOKUP($B244,'Allokerad kvv'!$B$2:$AV$700,MATCH(D$1,'Allokerad kvv'!$B$1:$AV$1,0),FALSE),VLOOKUP($B244,'Justerad allokering kvv'!$B$1:$AG$700,MATCH(D$1,'Justerad allokering kvv'!$B$1:$AF$1,0),FALSE)))</f>
        <v>0</v>
      </c>
      <c r="E244">
        <f>IF($B244=" ","",IF(ISERROR(1/VLOOKUP($B244,'Justerad allokering kvv'!$B$1:$AG$700,MATCH(E$1,'Justerad allokering kvv'!$B$1:$AF$1,0),FALSE)),VLOOKUP($B244,'Allokerad kvv'!$B$2:$AV$700,MATCH(E$1,'Allokerad kvv'!$B$1:$AV$1,0),FALSE),VLOOKUP($B244,'Justerad allokering kvv'!$B$1:$AG$700,MATCH(E$1,'Justerad allokering kvv'!$B$1:$AF$1,0),FALSE)))</f>
        <v>0</v>
      </c>
      <c r="F244">
        <f>IF($B244=" ","",IF(ISERROR(1/VLOOKUP($B244,'Justerad allokering kvv'!$B$1:$AG$700,MATCH(F$1,'Justerad allokering kvv'!$B$1:$AF$1,0),FALSE)),VLOOKUP($B244,'Allokerad kvv'!$B$2:$AV$700,MATCH(F$1,'Allokerad kvv'!$B$1:$AV$1,0),FALSE),VLOOKUP($B244,'Justerad allokering kvv'!$B$1:$AG$700,MATCH(F$1,'Justerad allokering kvv'!$B$1:$AF$1,0),FALSE)))</f>
        <v>0</v>
      </c>
      <c r="G244">
        <f>IF($B244=" ","",IF(ISERROR(1/VLOOKUP($B244,'Justerad allokering kvv'!$B$1:$AG$700,MATCH(G$1,'Justerad allokering kvv'!$B$1:$AF$1,0),FALSE)),VLOOKUP($B244,'Allokerad kvv'!$B$2:$AV$700,MATCH(G$1,'Allokerad kvv'!$B$1:$AV$1,0),FALSE),VLOOKUP($B244,'Justerad allokering kvv'!$B$1:$AG$700,MATCH(G$1,'Justerad allokering kvv'!$B$1:$AF$1,0),FALSE)))</f>
        <v>0</v>
      </c>
      <c r="H244">
        <f>IF($B244=" ","",IF(ISERROR(1/VLOOKUP($B244,'Justerad allokering kvv'!$B$1:$AG$700,MATCH(H$1,'Justerad allokering kvv'!$B$1:$AF$1,0),FALSE)),VLOOKUP($B244,'Allokerad kvv'!$B$2:$AV$700,MATCH(H$1,'Allokerad kvv'!$B$1:$AV$1,0),FALSE),VLOOKUP($B244,'Justerad allokering kvv'!$B$1:$AG$700,MATCH(H$1,'Justerad allokering kvv'!$B$1:$AF$1,0),FALSE)))</f>
        <v>0</v>
      </c>
      <c r="I244">
        <f>IF($B244=" ","",IF(ISERROR(1/VLOOKUP($B244,'Justerad allokering kvv'!$B$1:$AG$700,MATCH(I$1,'Justerad allokering kvv'!$B$1:$AF$1,0),FALSE)),VLOOKUP($B244,'Allokerad kvv'!$B$2:$AV$700,MATCH(I$1,'Allokerad kvv'!$B$1:$AV$1,0),FALSE),VLOOKUP($B244,'Justerad allokering kvv'!$B$1:$AG$700,MATCH(I$1,'Justerad allokering kvv'!$B$1:$AF$1,0),FALSE)))</f>
        <v>0</v>
      </c>
      <c r="J244">
        <f>IF($B244=" ","",IF(ISERROR(1/VLOOKUP($B244,'Justerad allokering kvv'!$B$1:$AG$700,MATCH(J$1,'Justerad allokering kvv'!$B$1:$AF$1,0),FALSE)),VLOOKUP($B244,'Allokerad kvv'!$B$2:$AV$700,MATCH(J$1,'Allokerad kvv'!$B$1:$AV$1,0),FALSE),VLOOKUP($B244,'Justerad allokering kvv'!$B$1:$AG$700,MATCH(J$1,'Justerad allokering kvv'!$B$1:$AF$1,0),FALSE)))</f>
        <v>0</v>
      </c>
      <c r="K244">
        <f>IF($B244=" ","",IF(ISERROR(1/VLOOKUP($B244,'Justerad allokering kvv'!$B$1:$AG$700,MATCH(K$1,'Justerad allokering kvv'!$B$1:$AF$1,0),FALSE)),VLOOKUP($B244,'Allokerad kvv'!$B$2:$AV$700,MATCH(K$1,'Allokerad kvv'!$B$1:$AV$1,0),FALSE),VLOOKUP($B244,'Justerad allokering kvv'!$B$1:$AG$700,MATCH(K$1,'Justerad allokering kvv'!$B$1:$AF$1,0),FALSE)))</f>
        <v>0</v>
      </c>
      <c r="L244">
        <f>IF($B244=" ","",IF(ISERROR(1/VLOOKUP($B244,'Justerad allokering kvv'!$B$1:$AG$700,MATCH(L$1,'Justerad allokering kvv'!$B$1:$AF$1,0),FALSE)),VLOOKUP($B244,'Allokerad kvv'!$B$2:$AV$700,MATCH(L$1,'Allokerad kvv'!$B$1:$AV$1,0),FALSE),VLOOKUP($B244,'Justerad allokering kvv'!$B$1:$AG$700,MATCH(L$1,'Justerad allokering kvv'!$B$1:$AF$1,0),FALSE)))</f>
        <v>0</v>
      </c>
      <c r="M244">
        <f>IF($B244=" ","",IF(ISERROR(1/VLOOKUP($B244,'Justerad allokering kvv'!$B$1:$AG$700,MATCH(M$1,'Justerad allokering kvv'!$B$1:$AF$1,0),FALSE)),VLOOKUP($B244,'Allokerad kvv'!$B$2:$AV$700,MATCH(M$1,'Allokerad kvv'!$B$1:$AV$1,0),FALSE),VLOOKUP($B244,'Justerad allokering kvv'!$B$1:$AG$700,MATCH(M$1,'Justerad allokering kvv'!$B$1:$AF$1,0),FALSE)))</f>
        <v>0</v>
      </c>
      <c r="N244">
        <f>IF($B244=" ","",IF(ISERROR(1/VLOOKUP($B244,'Justerad allokering kvv'!$B$1:$AG$700,MATCH(N$1,'Justerad allokering kvv'!$B$1:$AF$1,0),FALSE)),VLOOKUP($B244,'Allokerad kvv'!$B$2:$AV$700,MATCH(N$1,'Allokerad kvv'!$B$1:$AV$1,0),FALSE),VLOOKUP($B244,'Justerad allokering kvv'!$B$1:$AG$700,MATCH(N$1,'Justerad allokering kvv'!$B$1:$AF$1,0),FALSE)))</f>
        <v>0</v>
      </c>
      <c r="O244">
        <f>IF($B244=" ","",IF(ISERROR(1/VLOOKUP($B244,'Justerad allokering kvv'!$B$1:$AG$700,MATCH(O$1,'Justerad allokering kvv'!$B$1:$AF$1,0),FALSE)),VLOOKUP($B244,'Allokerad kvv'!$B$2:$AV$700,MATCH(O$1,'Allokerad kvv'!$B$1:$AV$1,0),FALSE),VLOOKUP($B244,'Justerad allokering kvv'!$B$1:$AG$700,MATCH(O$1,'Justerad allokering kvv'!$B$1:$AF$1,0),FALSE)))</f>
        <v>0</v>
      </c>
      <c r="P244">
        <f>IF($B244=" ","",IF(ISERROR(1/VLOOKUP($B244,'Justerad allokering kvv'!$B$1:$AG$700,MATCH(P$1,'Justerad allokering kvv'!$B$1:$AF$1,0),FALSE)),VLOOKUP($B244,'Allokerad kvv'!$B$2:$AV$700,MATCH(P$1,'Allokerad kvv'!$B$1:$AV$1,0),FALSE),VLOOKUP($B244,'Justerad allokering kvv'!$B$1:$AG$700,MATCH(P$1,'Justerad allokering kvv'!$B$1:$AF$1,0),FALSE)))</f>
        <v>0</v>
      </c>
      <c r="Q244">
        <f>IF($B244=" ","",IF(ISERROR(1/VLOOKUP($B244,'Justerad allokering kvv'!$B$1:$AG$700,MATCH(Q$1,'Justerad allokering kvv'!$B$1:$AF$1,0),FALSE)),VLOOKUP($B244,'Allokerad kvv'!$B$2:$AV$700,MATCH(Q$1,'Allokerad kvv'!$B$1:$AV$1,0),FALSE),VLOOKUP($B244,'Justerad allokering kvv'!$B$1:$AG$700,MATCH(Q$1,'Justerad allokering kvv'!$B$1:$AF$1,0),FALSE)))</f>
        <v>0</v>
      </c>
      <c r="R244">
        <f>IF($B244=" ","",IF(ISERROR(1/VLOOKUP($B244,'Justerad allokering kvv'!$B$1:$AG$700,MATCH(R$1,'Justerad allokering kvv'!$B$1:$AF$1,0),FALSE)),VLOOKUP($B244,'Allokerad kvv'!$B$2:$AV$700,MATCH(R$1,'Allokerad kvv'!$B$1:$AV$1,0),FALSE),VLOOKUP($B244,'Justerad allokering kvv'!$B$1:$AG$700,MATCH(R$1,'Justerad allokering kvv'!$B$1:$AF$1,0),FALSE)))</f>
        <v>0</v>
      </c>
      <c r="S244">
        <f>IF($B244=" ","",IF(ISERROR(1/VLOOKUP($B244,'Justerad allokering kvv'!$B$1:$AG$700,MATCH(S$1,'Justerad allokering kvv'!$B$1:$AF$1,0),FALSE)),VLOOKUP($B244,'Allokerad kvv'!$B$2:$AV$700,MATCH(S$1,'Allokerad kvv'!$B$1:$AV$1,0),FALSE),VLOOKUP($B244,'Justerad allokering kvv'!$B$1:$AG$700,MATCH(S$1,'Justerad allokering kvv'!$B$1:$AF$1,0),FALSE)))</f>
        <v>0</v>
      </c>
      <c r="T244">
        <f>IF($B244=" ","",IF(ISERROR(1/VLOOKUP($B244,'Justerad allokering kvv'!$B$1:$AG$700,MATCH(T$1,'Justerad allokering kvv'!$B$1:$AF$1,0),FALSE)),VLOOKUP($B244,'Allokerad kvv'!$B$2:$AV$700,MATCH(T$1,'Allokerad kvv'!$B$1:$AV$1,0),FALSE),VLOOKUP($B244,'Justerad allokering kvv'!$B$1:$AG$700,MATCH(T$1,'Justerad allokering kvv'!$B$1:$AF$1,0),FALSE)))</f>
        <v>0</v>
      </c>
      <c r="U244">
        <f>IF($B244=" ","",IF(ISERROR(1/VLOOKUP($B244,'Justerad allokering kvv'!$B$1:$AG$700,MATCH(U$1,'Justerad allokering kvv'!$B$1:$AF$1,0),FALSE)),VLOOKUP($B244,'Allokerad kvv'!$B$2:$AV$700,MATCH(U$1,'Allokerad kvv'!$B$1:$AV$1,0),FALSE),VLOOKUP($B244,'Justerad allokering kvv'!$B$1:$AG$700,MATCH(U$1,'Justerad allokering kvv'!$B$1:$AF$1,0),FALSE)))</f>
        <v>0</v>
      </c>
      <c r="V244">
        <f>IF($B244=" ","",IF(ISERROR(1/VLOOKUP($B244,'Justerad allokering kvv'!$B$1:$AG$700,MATCH(V$1,'Justerad allokering kvv'!$B$1:$AF$1,0),FALSE)),VLOOKUP($B244,'Allokerad kvv'!$B$2:$AV$700,MATCH(V$1,'Allokerad kvv'!$B$1:$AV$1,0),FALSE),VLOOKUP($B244,'Justerad allokering kvv'!$B$1:$AG$700,MATCH(V$1,'Justerad allokering kvv'!$B$1:$AF$1,0),FALSE)))</f>
        <v>0</v>
      </c>
      <c r="W244">
        <f>IF($B244=" ","",IF(ISERROR(1/VLOOKUP($B244,'Justerad allokering kvv'!$B$1:$AG$700,MATCH(W$1,'Justerad allokering kvv'!$B$1:$AF$1,0),FALSE)),VLOOKUP($B244,'Allokerad kvv'!$B$2:$AV$700,MATCH(W$1,'Allokerad kvv'!$B$1:$AV$1,0),FALSE),VLOOKUP($B244,'Justerad allokering kvv'!$B$1:$AG$700,MATCH(W$1,'Justerad allokering kvv'!$B$1:$AF$1,0),FALSE)))</f>
        <v>0</v>
      </c>
      <c r="X244">
        <f>IF($B244=" ","",IF(ISERROR(1/VLOOKUP($B244,'Justerad allokering kvv'!$B$1:$AG$700,MATCH(X$1,'Justerad allokering kvv'!$B$1:$AF$1,0),FALSE)),VLOOKUP($B244,'Allokerad kvv'!$B$2:$AV$700,MATCH(X$1,'Allokerad kvv'!$B$1:$AV$1,0),FALSE),VLOOKUP($B244,'Justerad allokering kvv'!$B$1:$AG$700,MATCH(X$1,'Justerad allokering kvv'!$B$1:$AF$1,0),FALSE)))</f>
        <v>0</v>
      </c>
      <c r="Y244">
        <f>IF($B244=" ","",IF(ISERROR(1/VLOOKUP($B244,'Justerad allokering kvv'!$B$1:$AG$700,MATCH(Y$1,'Justerad allokering kvv'!$B$1:$AF$1,0),FALSE)),VLOOKUP($B244,'Allokerad kvv'!$B$2:$AV$700,MATCH(Y$1,'Allokerad kvv'!$B$1:$AV$1,0),FALSE),VLOOKUP($B244,'Justerad allokering kvv'!$B$1:$AG$700,MATCH(Y$1,'Justerad allokering kvv'!$B$1:$AF$1,0),FALSE)))</f>
        <v>0</v>
      </c>
      <c r="AB244">
        <f>IFERROR(VLOOKUP($B244,Kraftvärmeprod!$B$1:$AO$424,MATCH("Tillförd energi från rökgaskondensering (GWh)",Kraftvärmeprod!$B$1:$AG$1,0),FALSE)/1,0)</f>
        <v>0</v>
      </c>
      <c r="AE244" s="122">
        <f t="shared" si="12"/>
        <v>0</v>
      </c>
      <c r="AG244">
        <f t="shared" si="13"/>
        <v>0</v>
      </c>
      <c r="AH244">
        <f t="shared" si="14"/>
        <v>0</v>
      </c>
      <c r="AI244" t="str">
        <f>IF(AH244=0,"",AH244/VLOOKUP(B244,Kraftvärmeprod!$B$1:$BC$480,MATCH("Summa tillförd energi exklusive rökgaskondensering",Kraftvärmeprod!$B$1:$BC$1,0),FALSE))</f>
        <v/>
      </c>
      <c r="AK244">
        <f t="shared" si="15"/>
        <v>0</v>
      </c>
    </row>
    <row r="245" spans="1:37" x14ac:dyDescent="0.25">
      <c r="A245" s="2" t="s">
        <v>382</v>
      </c>
      <c r="B245" s="2" t="s">
        <v>394</v>
      </c>
      <c r="C245">
        <f>IF($B245=" ","",IF(ISERROR(1/VLOOKUP($B245,'Justerad allokering kvv'!$B$1:$AG$700,MATCH(C$1,'Justerad allokering kvv'!$B$1:$AF$1,0),FALSE)),VLOOKUP($B245,'Allokerad kvv'!$B$2:$AV$700,MATCH(C$1,'Allokerad kvv'!$B$1:$AV$1,0),FALSE),VLOOKUP($B245,'Justerad allokering kvv'!$B$1:$AG$700,MATCH(C$1,'Justerad allokering kvv'!$B$1:$AF$1,0),FALSE)))</f>
        <v>0</v>
      </c>
      <c r="D245">
        <f>IF($B245=" ","",IF(ISERROR(1/VLOOKUP($B245,'Justerad allokering kvv'!$B$1:$AG$700,MATCH(D$1,'Justerad allokering kvv'!$B$1:$AF$1,0),FALSE)),VLOOKUP($B245,'Allokerad kvv'!$B$2:$AV$700,MATCH(D$1,'Allokerad kvv'!$B$1:$AV$1,0),FALSE),VLOOKUP($B245,'Justerad allokering kvv'!$B$1:$AG$700,MATCH(D$1,'Justerad allokering kvv'!$B$1:$AF$1,0),FALSE)))</f>
        <v>0</v>
      </c>
      <c r="E245">
        <f>IF($B245=" ","",IF(ISERROR(1/VLOOKUP($B245,'Justerad allokering kvv'!$B$1:$AG$700,MATCH(E$1,'Justerad allokering kvv'!$B$1:$AF$1,0),FALSE)),VLOOKUP($B245,'Allokerad kvv'!$B$2:$AV$700,MATCH(E$1,'Allokerad kvv'!$B$1:$AV$1,0),FALSE),VLOOKUP($B245,'Justerad allokering kvv'!$B$1:$AG$700,MATCH(E$1,'Justerad allokering kvv'!$B$1:$AF$1,0),FALSE)))</f>
        <v>0</v>
      </c>
      <c r="F245">
        <f>IF($B245=" ","",IF(ISERROR(1/VLOOKUP($B245,'Justerad allokering kvv'!$B$1:$AG$700,MATCH(F$1,'Justerad allokering kvv'!$B$1:$AF$1,0),FALSE)),VLOOKUP($B245,'Allokerad kvv'!$B$2:$AV$700,MATCH(F$1,'Allokerad kvv'!$B$1:$AV$1,0),FALSE),VLOOKUP($B245,'Justerad allokering kvv'!$B$1:$AG$700,MATCH(F$1,'Justerad allokering kvv'!$B$1:$AF$1,0),FALSE)))</f>
        <v>0</v>
      </c>
      <c r="G245">
        <f>IF($B245=" ","",IF(ISERROR(1/VLOOKUP($B245,'Justerad allokering kvv'!$B$1:$AG$700,MATCH(G$1,'Justerad allokering kvv'!$B$1:$AF$1,0),FALSE)),VLOOKUP($B245,'Allokerad kvv'!$B$2:$AV$700,MATCH(G$1,'Allokerad kvv'!$B$1:$AV$1,0),FALSE),VLOOKUP($B245,'Justerad allokering kvv'!$B$1:$AG$700,MATCH(G$1,'Justerad allokering kvv'!$B$1:$AF$1,0),FALSE)))</f>
        <v>0</v>
      </c>
      <c r="H245">
        <f>IF($B245=" ","",IF(ISERROR(1/VLOOKUP($B245,'Justerad allokering kvv'!$B$1:$AG$700,MATCH(H$1,'Justerad allokering kvv'!$B$1:$AF$1,0),FALSE)),VLOOKUP($B245,'Allokerad kvv'!$B$2:$AV$700,MATCH(H$1,'Allokerad kvv'!$B$1:$AV$1,0),FALSE),VLOOKUP($B245,'Justerad allokering kvv'!$B$1:$AG$700,MATCH(H$1,'Justerad allokering kvv'!$B$1:$AF$1,0),FALSE)))</f>
        <v>0</v>
      </c>
      <c r="I245">
        <f>IF($B245=" ","",IF(ISERROR(1/VLOOKUP($B245,'Justerad allokering kvv'!$B$1:$AG$700,MATCH(I$1,'Justerad allokering kvv'!$B$1:$AF$1,0),FALSE)),VLOOKUP($B245,'Allokerad kvv'!$B$2:$AV$700,MATCH(I$1,'Allokerad kvv'!$B$1:$AV$1,0),FALSE),VLOOKUP($B245,'Justerad allokering kvv'!$B$1:$AG$700,MATCH(I$1,'Justerad allokering kvv'!$B$1:$AF$1,0),FALSE)))</f>
        <v>0</v>
      </c>
      <c r="J245">
        <f>IF($B245=" ","",IF(ISERROR(1/VLOOKUP($B245,'Justerad allokering kvv'!$B$1:$AG$700,MATCH(J$1,'Justerad allokering kvv'!$B$1:$AF$1,0),FALSE)),VLOOKUP($B245,'Allokerad kvv'!$B$2:$AV$700,MATCH(J$1,'Allokerad kvv'!$B$1:$AV$1,0),FALSE),VLOOKUP($B245,'Justerad allokering kvv'!$B$1:$AG$700,MATCH(J$1,'Justerad allokering kvv'!$B$1:$AF$1,0),FALSE)))</f>
        <v>0</v>
      </c>
      <c r="K245">
        <f>IF($B245=" ","",IF(ISERROR(1/VLOOKUP($B245,'Justerad allokering kvv'!$B$1:$AG$700,MATCH(K$1,'Justerad allokering kvv'!$B$1:$AF$1,0),FALSE)),VLOOKUP($B245,'Allokerad kvv'!$B$2:$AV$700,MATCH(K$1,'Allokerad kvv'!$B$1:$AV$1,0),FALSE),VLOOKUP($B245,'Justerad allokering kvv'!$B$1:$AG$700,MATCH(K$1,'Justerad allokering kvv'!$B$1:$AF$1,0),FALSE)))</f>
        <v>0</v>
      </c>
      <c r="L245">
        <f>IF($B245=" ","",IF(ISERROR(1/VLOOKUP($B245,'Justerad allokering kvv'!$B$1:$AG$700,MATCH(L$1,'Justerad allokering kvv'!$B$1:$AF$1,0),FALSE)),VLOOKUP($B245,'Allokerad kvv'!$B$2:$AV$700,MATCH(L$1,'Allokerad kvv'!$B$1:$AV$1,0),FALSE),VLOOKUP($B245,'Justerad allokering kvv'!$B$1:$AG$700,MATCH(L$1,'Justerad allokering kvv'!$B$1:$AF$1,0),FALSE)))</f>
        <v>0</v>
      </c>
      <c r="M245">
        <f>IF($B245=" ","",IF(ISERROR(1/VLOOKUP($B245,'Justerad allokering kvv'!$B$1:$AG$700,MATCH(M$1,'Justerad allokering kvv'!$B$1:$AF$1,0),FALSE)),VLOOKUP($B245,'Allokerad kvv'!$B$2:$AV$700,MATCH(M$1,'Allokerad kvv'!$B$1:$AV$1,0),FALSE),VLOOKUP($B245,'Justerad allokering kvv'!$B$1:$AG$700,MATCH(M$1,'Justerad allokering kvv'!$B$1:$AF$1,0),FALSE)))</f>
        <v>0</v>
      </c>
      <c r="N245">
        <f>IF($B245=" ","",IF(ISERROR(1/VLOOKUP($B245,'Justerad allokering kvv'!$B$1:$AG$700,MATCH(N$1,'Justerad allokering kvv'!$B$1:$AF$1,0),FALSE)),VLOOKUP($B245,'Allokerad kvv'!$B$2:$AV$700,MATCH(N$1,'Allokerad kvv'!$B$1:$AV$1,0),FALSE),VLOOKUP($B245,'Justerad allokering kvv'!$B$1:$AG$700,MATCH(N$1,'Justerad allokering kvv'!$B$1:$AF$1,0),FALSE)))</f>
        <v>0</v>
      </c>
      <c r="O245">
        <f>IF($B245=" ","",IF(ISERROR(1/VLOOKUP($B245,'Justerad allokering kvv'!$B$1:$AG$700,MATCH(O$1,'Justerad allokering kvv'!$B$1:$AF$1,0),FALSE)),VLOOKUP($B245,'Allokerad kvv'!$B$2:$AV$700,MATCH(O$1,'Allokerad kvv'!$B$1:$AV$1,0),FALSE),VLOOKUP($B245,'Justerad allokering kvv'!$B$1:$AG$700,MATCH(O$1,'Justerad allokering kvv'!$B$1:$AF$1,0),FALSE)))</f>
        <v>0</v>
      </c>
      <c r="P245">
        <f>IF($B245=" ","",IF(ISERROR(1/VLOOKUP($B245,'Justerad allokering kvv'!$B$1:$AG$700,MATCH(P$1,'Justerad allokering kvv'!$B$1:$AF$1,0),FALSE)),VLOOKUP($B245,'Allokerad kvv'!$B$2:$AV$700,MATCH(P$1,'Allokerad kvv'!$B$1:$AV$1,0),FALSE),VLOOKUP($B245,'Justerad allokering kvv'!$B$1:$AG$700,MATCH(P$1,'Justerad allokering kvv'!$B$1:$AF$1,0),FALSE)))</f>
        <v>0</v>
      </c>
      <c r="Q245">
        <f>IF($B245=" ","",IF(ISERROR(1/VLOOKUP($B245,'Justerad allokering kvv'!$B$1:$AG$700,MATCH(Q$1,'Justerad allokering kvv'!$B$1:$AF$1,0),FALSE)),VLOOKUP($B245,'Allokerad kvv'!$B$2:$AV$700,MATCH(Q$1,'Allokerad kvv'!$B$1:$AV$1,0),FALSE),VLOOKUP($B245,'Justerad allokering kvv'!$B$1:$AG$700,MATCH(Q$1,'Justerad allokering kvv'!$B$1:$AF$1,0),FALSE)))</f>
        <v>0</v>
      </c>
      <c r="R245">
        <f>IF($B245=" ","",IF(ISERROR(1/VLOOKUP($B245,'Justerad allokering kvv'!$B$1:$AG$700,MATCH(R$1,'Justerad allokering kvv'!$B$1:$AF$1,0),FALSE)),VLOOKUP($B245,'Allokerad kvv'!$B$2:$AV$700,MATCH(R$1,'Allokerad kvv'!$B$1:$AV$1,0),FALSE),VLOOKUP($B245,'Justerad allokering kvv'!$B$1:$AG$700,MATCH(R$1,'Justerad allokering kvv'!$B$1:$AF$1,0),FALSE)))</f>
        <v>0</v>
      </c>
      <c r="S245">
        <f>IF($B245=" ","",IF(ISERROR(1/VLOOKUP($B245,'Justerad allokering kvv'!$B$1:$AG$700,MATCH(S$1,'Justerad allokering kvv'!$B$1:$AF$1,0),FALSE)),VLOOKUP($B245,'Allokerad kvv'!$B$2:$AV$700,MATCH(S$1,'Allokerad kvv'!$B$1:$AV$1,0),FALSE),VLOOKUP($B245,'Justerad allokering kvv'!$B$1:$AG$700,MATCH(S$1,'Justerad allokering kvv'!$B$1:$AF$1,0),FALSE)))</f>
        <v>0</v>
      </c>
      <c r="T245">
        <f>IF($B245=" ","",IF(ISERROR(1/VLOOKUP($B245,'Justerad allokering kvv'!$B$1:$AG$700,MATCH(T$1,'Justerad allokering kvv'!$B$1:$AF$1,0),FALSE)),VLOOKUP($B245,'Allokerad kvv'!$B$2:$AV$700,MATCH(T$1,'Allokerad kvv'!$B$1:$AV$1,0),FALSE),VLOOKUP($B245,'Justerad allokering kvv'!$B$1:$AG$700,MATCH(T$1,'Justerad allokering kvv'!$B$1:$AF$1,0),FALSE)))</f>
        <v>0</v>
      </c>
      <c r="U245">
        <f>IF($B245=" ","",IF(ISERROR(1/VLOOKUP($B245,'Justerad allokering kvv'!$B$1:$AG$700,MATCH(U$1,'Justerad allokering kvv'!$B$1:$AF$1,0),FALSE)),VLOOKUP($B245,'Allokerad kvv'!$B$2:$AV$700,MATCH(U$1,'Allokerad kvv'!$B$1:$AV$1,0),FALSE),VLOOKUP($B245,'Justerad allokering kvv'!$B$1:$AG$700,MATCH(U$1,'Justerad allokering kvv'!$B$1:$AF$1,0),FALSE)))</f>
        <v>0</v>
      </c>
      <c r="V245">
        <f>IF($B245=" ","",IF(ISERROR(1/VLOOKUP($B245,'Justerad allokering kvv'!$B$1:$AG$700,MATCH(V$1,'Justerad allokering kvv'!$B$1:$AF$1,0),FALSE)),VLOOKUP($B245,'Allokerad kvv'!$B$2:$AV$700,MATCH(V$1,'Allokerad kvv'!$B$1:$AV$1,0),FALSE),VLOOKUP($B245,'Justerad allokering kvv'!$B$1:$AG$700,MATCH(V$1,'Justerad allokering kvv'!$B$1:$AF$1,0),FALSE)))</f>
        <v>0</v>
      </c>
      <c r="W245">
        <f>IF($B245=" ","",IF(ISERROR(1/VLOOKUP($B245,'Justerad allokering kvv'!$B$1:$AG$700,MATCH(W$1,'Justerad allokering kvv'!$B$1:$AF$1,0),FALSE)),VLOOKUP($B245,'Allokerad kvv'!$B$2:$AV$700,MATCH(W$1,'Allokerad kvv'!$B$1:$AV$1,0),FALSE),VLOOKUP($B245,'Justerad allokering kvv'!$B$1:$AG$700,MATCH(W$1,'Justerad allokering kvv'!$B$1:$AF$1,0),FALSE)))</f>
        <v>0</v>
      </c>
      <c r="X245">
        <f>IF($B245=" ","",IF(ISERROR(1/VLOOKUP($B245,'Justerad allokering kvv'!$B$1:$AG$700,MATCH(X$1,'Justerad allokering kvv'!$B$1:$AF$1,0),FALSE)),VLOOKUP($B245,'Allokerad kvv'!$B$2:$AV$700,MATCH(X$1,'Allokerad kvv'!$B$1:$AV$1,0),FALSE),VLOOKUP($B245,'Justerad allokering kvv'!$B$1:$AG$700,MATCH(X$1,'Justerad allokering kvv'!$B$1:$AF$1,0),FALSE)))</f>
        <v>0</v>
      </c>
      <c r="Y245">
        <f>IF($B245=" ","",IF(ISERROR(1/VLOOKUP($B245,'Justerad allokering kvv'!$B$1:$AG$700,MATCH(Y$1,'Justerad allokering kvv'!$B$1:$AF$1,0),FALSE)),VLOOKUP($B245,'Allokerad kvv'!$B$2:$AV$700,MATCH(Y$1,'Allokerad kvv'!$B$1:$AV$1,0),FALSE),VLOOKUP($B245,'Justerad allokering kvv'!$B$1:$AG$700,MATCH(Y$1,'Justerad allokering kvv'!$B$1:$AF$1,0),FALSE)))</f>
        <v>0</v>
      </c>
      <c r="AB245">
        <f>IFERROR(VLOOKUP($B245,Kraftvärmeprod!$B$1:$AO$424,MATCH("Tillförd energi från rökgaskondensering (GWh)",Kraftvärmeprod!$B$1:$AG$1,0),FALSE)/1,0)</f>
        <v>0</v>
      </c>
      <c r="AE245" s="122">
        <f t="shared" si="12"/>
        <v>0</v>
      </c>
      <c r="AG245">
        <f t="shared" si="13"/>
        <v>0</v>
      </c>
      <c r="AH245">
        <f t="shared" si="14"/>
        <v>0</v>
      </c>
      <c r="AI245" t="str">
        <f>IF(AH245=0,"",AH245/VLOOKUP(B245,Kraftvärmeprod!$B$1:$BC$480,MATCH("Summa tillförd energi exklusive rökgaskondensering",Kraftvärmeprod!$B$1:$BC$1,0),FALSE))</f>
        <v/>
      </c>
      <c r="AK245">
        <f t="shared" si="15"/>
        <v>0</v>
      </c>
    </row>
    <row r="246" spans="1:37" x14ac:dyDescent="0.25">
      <c r="A246" s="2" t="s">
        <v>382</v>
      </c>
      <c r="B246" s="2" t="s">
        <v>395</v>
      </c>
      <c r="C246">
        <f>IF($B246=" ","",IF(ISERROR(1/VLOOKUP($B246,'Justerad allokering kvv'!$B$1:$AG$700,MATCH(C$1,'Justerad allokering kvv'!$B$1:$AF$1,0),FALSE)),VLOOKUP($B246,'Allokerad kvv'!$B$2:$AV$700,MATCH(C$1,'Allokerad kvv'!$B$1:$AV$1,0),FALSE),VLOOKUP($B246,'Justerad allokering kvv'!$B$1:$AG$700,MATCH(C$1,'Justerad allokering kvv'!$B$1:$AF$1,0),FALSE)))</f>
        <v>0</v>
      </c>
      <c r="D246">
        <f>IF($B246=" ","",IF(ISERROR(1/VLOOKUP($B246,'Justerad allokering kvv'!$B$1:$AG$700,MATCH(D$1,'Justerad allokering kvv'!$B$1:$AF$1,0),FALSE)),VLOOKUP($B246,'Allokerad kvv'!$B$2:$AV$700,MATCH(D$1,'Allokerad kvv'!$B$1:$AV$1,0),FALSE),VLOOKUP($B246,'Justerad allokering kvv'!$B$1:$AG$700,MATCH(D$1,'Justerad allokering kvv'!$B$1:$AF$1,0),FALSE)))</f>
        <v>0</v>
      </c>
      <c r="E246">
        <f>IF($B246=" ","",IF(ISERROR(1/VLOOKUP($B246,'Justerad allokering kvv'!$B$1:$AG$700,MATCH(E$1,'Justerad allokering kvv'!$B$1:$AF$1,0),FALSE)),VLOOKUP($B246,'Allokerad kvv'!$B$2:$AV$700,MATCH(E$1,'Allokerad kvv'!$B$1:$AV$1,0),FALSE),VLOOKUP($B246,'Justerad allokering kvv'!$B$1:$AG$700,MATCH(E$1,'Justerad allokering kvv'!$B$1:$AF$1,0),FALSE)))</f>
        <v>0</v>
      </c>
      <c r="F246">
        <f>IF($B246=" ","",IF(ISERROR(1/VLOOKUP($B246,'Justerad allokering kvv'!$B$1:$AG$700,MATCH(F$1,'Justerad allokering kvv'!$B$1:$AF$1,0),FALSE)),VLOOKUP($B246,'Allokerad kvv'!$B$2:$AV$700,MATCH(F$1,'Allokerad kvv'!$B$1:$AV$1,0),FALSE),VLOOKUP($B246,'Justerad allokering kvv'!$B$1:$AG$700,MATCH(F$1,'Justerad allokering kvv'!$B$1:$AF$1,0),FALSE)))</f>
        <v>0</v>
      </c>
      <c r="G246">
        <f>IF($B246=" ","",IF(ISERROR(1/VLOOKUP($B246,'Justerad allokering kvv'!$B$1:$AG$700,MATCH(G$1,'Justerad allokering kvv'!$B$1:$AF$1,0),FALSE)),VLOOKUP($B246,'Allokerad kvv'!$B$2:$AV$700,MATCH(G$1,'Allokerad kvv'!$B$1:$AV$1,0),FALSE),VLOOKUP($B246,'Justerad allokering kvv'!$B$1:$AG$700,MATCH(G$1,'Justerad allokering kvv'!$B$1:$AF$1,0),FALSE)))</f>
        <v>0</v>
      </c>
      <c r="H246">
        <f>IF($B246=" ","",IF(ISERROR(1/VLOOKUP($B246,'Justerad allokering kvv'!$B$1:$AG$700,MATCH(H$1,'Justerad allokering kvv'!$B$1:$AF$1,0),FALSE)),VLOOKUP($B246,'Allokerad kvv'!$B$2:$AV$700,MATCH(H$1,'Allokerad kvv'!$B$1:$AV$1,0),FALSE),VLOOKUP($B246,'Justerad allokering kvv'!$B$1:$AG$700,MATCH(H$1,'Justerad allokering kvv'!$B$1:$AF$1,0),FALSE)))</f>
        <v>0</v>
      </c>
      <c r="I246">
        <f>IF($B246=" ","",IF(ISERROR(1/VLOOKUP($B246,'Justerad allokering kvv'!$B$1:$AG$700,MATCH(I$1,'Justerad allokering kvv'!$B$1:$AF$1,0),FALSE)),VLOOKUP($B246,'Allokerad kvv'!$B$2:$AV$700,MATCH(I$1,'Allokerad kvv'!$B$1:$AV$1,0),FALSE),VLOOKUP($B246,'Justerad allokering kvv'!$B$1:$AG$700,MATCH(I$1,'Justerad allokering kvv'!$B$1:$AF$1,0),FALSE)))</f>
        <v>0</v>
      </c>
      <c r="J246">
        <f>IF($B246=" ","",IF(ISERROR(1/VLOOKUP($B246,'Justerad allokering kvv'!$B$1:$AG$700,MATCH(J$1,'Justerad allokering kvv'!$B$1:$AF$1,0),FALSE)),VLOOKUP($B246,'Allokerad kvv'!$B$2:$AV$700,MATCH(J$1,'Allokerad kvv'!$B$1:$AV$1,0),FALSE),VLOOKUP($B246,'Justerad allokering kvv'!$B$1:$AG$700,MATCH(J$1,'Justerad allokering kvv'!$B$1:$AF$1,0),FALSE)))</f>
        <v>0</v>
      </c>
      <c r="K246">
        <f>IF($B246=" ","",IF(ISERROR(1/VLOOKUP($B246,'Justerad allokering kvv'!$B$1:$AG$700,MATCH(K$1,'Justerad allokering kvv'!$B$1:$AF$1,0),FALSE)),VLOOKUP($B246,'Allokerad kvv'!$B$2:$AV$700,MATCH(K$1,'Allokerad kvv'!$B$1:$AV$1,0),FALSE),VLOOKUP($B246,'Justerad allokering kvv'!$B$1:$AG$700,MATCH(K$1,'Justerad allokering kvv'!$B$1:$AF$1,0),FALSE)))</f>
        <v>0</v>
      </c>
      <c r="L246">
        <f>IF($B246=" ","",IF(ISERROR(1/VLOOKUP($B246,'Justerad allokering kvv'!$B$1:$AG$700,MATCH(L$1,'Justerad allokering kvv'!$B$1:$AF$1,0),FALSE)),VLOOKUP($B246,'Allokerad kvv'!$B$2:$AV$700,MATCH(L$1,'Allokerad kvv'!$B$1:$AV$1,0),FALSE),VLOOKUP($B246,'Justerad allokering kvv'!$B$1:$AG$700,MATCH(L$1,'Justerad allokering kvv'!$B$1:$AF$1,0),FALSE)))</f>
        <v>0</v>
      </c>
      <c r="M246">
        <f>IF($B246=" ","",IF(ISERROR(1/VLOOKUP($B246,'Justerad allokering kvv'!$B$1:$AG$700,MATCH(M$1,'Justerad allokering kvv'!$B$1:$AF$1,0),FALSE)),VLOOKUP($B246,'Allokerad kvv'!$B$2:$AV$700,MATCH(M$1,'Allokerad kvv'!$B$1:$AV$1,0),FALSE),VLOOKUP($B246,'Justerad allokering kvv'!$B$1:$AG$700,MATCH(M$1,'Justerad allokering kvv'!$B$1:$AF$1,0),FALSE)))</f>
        <v>0</v>
      </c>
      <c r="N246">
        <f>IF($B246=" ","",IF(ISERROR(1/VLOOKUP($B246,'Justerad allokering kvv'!$B$1:$AG$700,MATCH(N$1,'Justerad allokering kvv'!$B$1:$AF$1,0),FALSE)),VLOOKUP($B246,'Allokerad kvv'!$B$2:$AV$700,MATCH(N$1,'Allokerad kvv'!$B$1:$AV$1,0),FALSE),VLOOKUP($B246,'Justerad allokering kvv'!$B$1:$AG$700,MATCH(N$1,'Justerad allokering kvv'!$B$1:$AF$1,0),FALSE)))</f>
        <v>0</v>
      </c>
      <c r="O246">
        <f>IF($B246=" ","",IF(ISERROR(1/VLOOKUP($B246,'Justerad allokering kvv'!$B$1:$AG$700,MATCH(O$1,'Justerad allokering kvv'!$B$1:$AF$1,0),FALSE)),VLOOKUP($B246,'Allokerad kvv'!$B$2:$AV$700,MATCH(O$1,'Allokerad kvv'!$B$1:$AV$1,0),FALSE),VLOOKUP($B246,'Justerad allokering kvv'!$B$1:$AG$700,MATCH(O$1,'Justerad allokering kvv'!$B$1:$AF$1,0),FALSE)))</f>
        <v>0</v>
      </c>
      <c r="P246">
        <f>IF($B246=" ","",IF(ISERROR(1/VLOOKUP($B246,'Justerad allokering kvv'!$B$1:$AG$700,MATCH(P$1,'Justerad allokering kvv'!$B$1:$AF$1,0),FALSE)),VLOOKUP($B246,'Allokerad kvv'!$B$2:$AV$700,MATCH(P$1,'Allokerad kvv'!$B$1:$AV$1,0),FALSE),VLOOKUP($B246,'Justerad allokering kvv'!$B$1:$AG$700,MATCH(P$1,'Justerad allokering kvv'!$B$1:$AF$1,0),FALSE)))</f>
        <v>0</v>
      </c>
      <c r="Q246">
        <f>IF($B246=" ","",IF(ISERROR(1/VLOOKUP($B246,'Justerad allokering kvv'!$B$1:$AG$700,MATCH(Q$1,'Justerad allokering kvv'!$B$1:$AF$1,0),FALSE)),VLOOKUP($B246,'Allokerad kvv'!$B$2:$AV$700,MATCH(Q$1,'Allokerad kvv'!$B$1:$AV$1,0),FALSE),VLOOKUP($B246,'Justerad allokering kvv'!$B$1:$AG$700,MATCH(Q$1,'Justerad allokering kvv'!$B$1:$AF$1,0),FALSE)))</f>
        <v>0</v>
      </c>
      <c r="R246">
        <f>IF($B246=" ","",IF(ISERROR(1/VLOOKUP($B246,'Justerad allokering kvv'!$B$1:$AG$700,MATCH(R$1,'Justerad allokering kvv'!$B$1:$AF$1,0),FALSE)),VLOOKUP($B246,'Allokerad kvv'!$B$2:$AV$700,MATCH(R$1,'Allokerad kvv'!$B$1:$AV$1,0),FALSE),VLOOKUP($B246,'Justerad allokering kvv'!$B$1:$AG$700,MATCH(R$1,'Justerad allokering kvv'!$B$1:$AF$1,0),FALSE)))</f>
        <v>0</v>
      </c>
      <c r="S246">
        <f>IF($B246=" ","",IF(ISERROR(1/VLOOKUP($B246,'Justerad allokering kvv'!$B$1:$AG$700,MATCH(S$1,'Justerad allokering kvv'!$B$1:$AF$1,0),FALSE)),VLOOKUP($B246,'Allokerad kvv'!$B$2:$AV$700,MATCH(S$1,'Allokerad kvv'!$B$1:$AV$1,0),FALSE),VLOOKUP($B246,'Justerad allokering kvv'!$B$1:$AG$700,MATCH(S$1,'Justerad allokering kvv'!$B$1:$AF$1,0),FALSE)))</f>
        <v>0</v>
      </c>
      <c r="T246">
        <f>IF($B246=" ","",IF(ISERROR(1/VLOOKUP($B246,'Justerad allokering kvv'!$B$1:$AG$700,MATCH(T$1,'Justerad allokering kvv'!$B$1:$AF$1,0),FALSE)),VLOOKUP($B246,'Allokerad kvv'!$B$2:$AV$700,MATCH(T$1,'Allokerad kvv'!$B$1:$AV$1,0),FALSE),VLOOKUP($B246,'Justerad allokering kvv'!$B$1:$AG$700,MATCH(T$1,'Justerad allokering kvv'!$B$1:$AF$1,0),FALSE)))</f>
        <v>0</v>
      </c>
      <c r="U246">
        <f>IF($B246=" ","",IF(ISERROR(1/VLOOKUP($B246,'Justerad allokering kvv'!$B$1:$AG$700,MATCH(U$1,'Justerad allokering kvv'!$B$1:$AF$1,0),FALSE)),VLOOKUP($B246,'Allokerad kvv'!$B$2:$AV$700,MATCH(U$1,'Allokerad kvv'!$B$1:$AV$1,0),FALSE),VLOOKUP($B246,'Justerad allokering kvv'!$B$1:$AG$700,MATCH(U$1,'Justerad allokering kvv'!$B$1:$AF$1,0),FALSE)))</f>
        <v>0</v>
      </c>
      <c r="V246">
        <f>IF($B246=" ","",IF(ISERROR(1/VLOOKUP($B246,'Justerad allokering kvv'!$B$1:$AG$700,MATCH(V$1,'Justerad allokering kvv'!$B$1:$AF$1,0),FALSE)),VLOOKUP($B246,'Allokerad kvv'!$B$2:$AV$700,MATCH(V$1,'Allokerad kvv'!$B$1:$AV$1,0),FALSE),VLOOKUP($B246,'Justerad allokering kvv'!$B$1:$AG$700,MATCH(V$1,'Justerad allokering kvv'!$B$1:$AF$1,0),FALSE)))</f>
        <v>0</v>
      </c>
      <c r="W246">
        <f>IF($B246=" ","",IF(ISERROR(1/VLOOKUP($B246,'Justerad allokering kvv'!$B$1:$AG$700,MATCH(W$1,'Justerad allokering kvv'!$B$1:$AF$1,0),FALSE)),VLOOKUP($B246,'Allokerad kvv'!$B$2:$AV$700,MATCH(W$1,'Allokerad kvv'!$B$1:$AV$1,0),FALSE),VLOOKUP($B246,'Justerad allokering kvv'!$B$1:$AG$700,MATCH(W$1,'Justerad allokering kvv'!$B$1:$AF$1,0),FALSE)))</f>
        <v>0</v>
      </c>
      <c r="X246">
        <f>IF($B246=" ","",IF(ISERROR(1/VLOOKUP($B246,'Justerad allokering kvv'!$B$1:$AG$700,MATCH(X$1,'Justerad allokering kvv'!$B$1:$AF$1,0),FALSE)),VLOOKUP($B246,'Allokerad kvv'!$B$2:$AV$700,MATCH(X$1,'Allokerad kvv'!$B$1:$AV$1,0),FALSE),VLOOKUP($B246,'Justerad allokering kvv'!$B$1:$AG$700,MATCH(X$1,'Justerad allokering kvv'!$B$1:$AF$1,0),FALSE)))</f>
        <v>0</v>
      </c>
      <c r="Y246">
        <f>IF($B246=" ","",IF(ISERROR(1/VLOOKUP($B246,'Justerad allokering kvv'!$B$1:$AG$700,MATCH(Y$1,'Justerad allokering kvv'!$B$1:$AF$1,0),FALSE)),VLOOKUP($B246,'Allokerad kvv'!$B$2:$AV$700,MATCH(Y$1,'Allokerad kvv'!$B$1:$AV$1,0),FALSE),VLOOKUP($B246,'Justerad allokering kvv'!$B$1:$AG$700,MATCH(Y$1,'Justerad allokering kvv'!$B$1:$AF$1,0),FALSE)))</f>
        <v>0</v>
      </c>
      <c r="AB246">
        <f>IFERROR(VLOOKUP($B246,Kraftvärmeprod!$B$1:$AO$424,MATCH("Tillförd energi från rökgaskondensering (GWh)",Kraftvärmeprod!$B$1:$AG$1,0),FALSE)/1,0)</f>
        <v>0</v>
      </c>
      <c r="AE246" s="122">
        <f t="shared" si="12"/>
        <v>0</v>
      </c>
      <c r="AG246">
        <f t="shared" si="13"/>
        <v>0</v>
      </c>
      <c r="AH246">
        <f t="shared" si="14"/>
        <v>0</v>
      </c>
      <c r="AI246" t="str">
        <f>IF(AH246=0,"",AH246/VLOOKUP(B246,Kraftvärmeprod!$B$1:$BC$480,MATCH("Summa tillförd energi exklusive rökgaskondensering",Kraftvärmeprod!$B$1:$BC$1,0),FALSE))</f>
        <v/>
      </c>
      <c r="AK246">
        <f t="shared" si="15"/>
        <v>0</v>
      </c>
    </row>
    <row r="247" spans="1:37" x14ac:dyDescent="0.25">
      <c r="A247" s="2" t="s">
        <v>676</v>
      </c>
      <c r="B247" s="2" t="s">
        <v>665</v>
      </c>
      <c r="C247" t="str">
        <f>IF($B247=" ","",IF(ISERROR(1/VLOOKUP($B247,'Justerad allokering kvv'!$B$1:$AG$700,MATCH(C$1,'Justerad allokering kvv'!$B$1:$AF$1,0),FALSE)),VLOOKUP($B247,'Allokerad kvv'!$B$2:$AV$700,MATCH(C$1,'Allokerad kvv'!$B$1:$AV$1,0),FALSE),VLOOKUP($B247,'Justerad allokering kvv'!$B$1:$AG$700,MATCH(C$1,'Justerad allokering kvv'!$B$1:$AF$1,0),FALSE)))</f>
        <v/>
      </c>
      <c r="D247" t="str">
        <f>IF($B247=" ","",IF(ISERROR(1/VLOOKUP($B247,'Justerad allokering kvv'!$B$1:$AG$700,MATCH(D$1,'Justerad allokering kvv'!$B$1:$AF$1,0),FALSE)),VLOOKUP($B247,'Allokerad kvv'!$B$2:$AV$700,MATCH(D$1,'Allokerad kvv'!$B$1:$AV$1,0),FALSE),VLOOKUP($B247,'Justerad allokering kvv'!$B$1:$AG$700,MATCH(D$1,'Justerad allokering kvv'!$B$1:$AF$1,0),FALSE)))</f>
        <v/>
      </c>
      <c r="E247" t="str">
        <f>IF($B247=" ","",IF(ISERROR(1/VLOOKUP($B247,'Justerad allokering kvv'!$B$1:$AG$700,MATCH(E$1,'Justerad allokering kvv'!$B$1:$AF$1,0),FALSE)),VLOOKUP($B247,'Allokerad kvv'!$B$2:$AV$700,MATCH(E$1,'Allokerad kvv'!$B$1:$AV$1,0),FALSE),VLOOKUP($B247,'Justerad allokering kvv'!$B$1:$AG$700,MATCH(E$1,'Justerad allokering kvv'!$B$1:$AF$1,0),FALSE)))</f>
        <v/>
      </c>
      <c r="F247" t="str">
        <f>IF($B247=" ","",IF(ISERROR(1/VLOOKUP($B247,'Justerad allokering kvv'!$B$1:$AG$700,MATCH(F$1,'Justerad allokering kvv'!$B$1:$AF$1,0),FALSE)),VLOOKUP($B247,'Allokerad kvv'!$B$2:$AV$700,MATCH(F$1,'Allokerad kvv'!$B$1:$AV$1,0),FALSE),VLOOKUP($B247,'Justerad allokering kvv'!$B$1:$AG$700,MATCH(F$1,'Justerad allokering kvv'!$B$1:$AF$1,0),FALSE)))</f>
        <v/>
      </c>
      <c r="G247" t="str">
        <f>IF($B247=" ","",IF(ISERROR(1/VLOOKUP($B247,'Justerad allokering kvv'!$B$1:$AG$700,MATCH(G$1,'Justerad allokering kvv'!$B$1:$AF$1,0),FALSE)),VLOOKUP($B247,'Allokerad kvv'!$B$2:$AV$700,MATCH(G$1,'Allokerad kvv'!$B$1:$AV$1,0),FALSE),VLOOKUP($B247,'Justerad allokering kvv'!$B$1:$AG$700,MATCH(G$1,'Justerad allokering kvv'!$B$1:$AF$1,0),FALSE)))</f>
        <v/>
      </c>
      <c r="H247" t="str">
        <f>IF($B247=" ","",IF(ISERROR(1/VLOOKUP($B247,'Justerad allokering kvv'!$B$1:$AG$700,MATCH(H$1,'Justerad allokering kvv'!$B$1:$AF$1,0),FALSE)),VLOOKUP($B247,'Allokerad kvv'!$B$2:$AV$700,MATCH(H$1,'Allokerad kvv'!$B$1:$AV$1,0),FALSE),VLOOKUP($B247,'Justerad allokering kvv'!$B$1:$AG$700,MATCH(H$1,'Justerad allokering kvv'!$B$1:$AF$1,0),FALSE)))</f>
        <v/>
      </c>
      <c r="I247" t="str">
        <f>IF($B247=" ","",IF(ISERROR(1/VLOOKUP($B247,'Justerad allokering kvv'!$B$1:$AG$700,MATCH(I$1,'Justerad allokering kvv'!$B$1:$AF$1,0),FALSE)),VLOOKUP($B247,'Allokerad kvv'!$B$2:$AV$700,MATCH(I$1,'Allokerad kvv'!$B$1:$AV$1,0),FALSE),VLOOKUP($B247,'Justerad allokering kvv'!$B$1:$AG$700,MATCH(I$1,'Justerad allokering kvv'!$B$1:$AF$1,0),FALSE)))</f>
        <v/>
      </c>
      <c r="J247" t="str">
        <f>IF($B247=" ","",IF(ISERROR(1/VLOOKUP($B247,'Justerad allokering kvv'!$B$1:$AG$700,MATCH(J$1,'Justerad allokering kvv'!$B$1:$AF$1,0),FALSE)),VLOOKUP($B247,'Allokerad kvv'!$B$2:$AV$700,MATCH(J$1,'Allokerad kvv'!$B$1:$AV$1,0),FALSE),VLOOKUP($B247,'Justerad allokering kvv'!$B$1:$AG$700,MATCH(J$1,'Justerad allokering kvv'!$B$1:$AF$1,0),FALSE)))</f>
        <v/>
      </c>
      <c r="K247" t="str">
        <f>IF($B247=" ","",IF(ISERROR(1/VLOOKUP($B247,'Justerad allokering kvv'!$B$1:$AG$700,MATCH(K$1,'Justerad allokering kvv'!$B$1:$AF$1,0),FALSE)),VLOOKUP($B247,'Allokerad kvv'!$B$2:$AV$700,MATCH(K$1,'Allokerad kvv'!$B$1:$AV$1,0),FALSE),VLOOKUP($B247,'Justerad allokering kvv'!$B$1:$AG$700,MATCH(K$1,'Justerad allokering kvv'!$B$1:$AF$1,0),FALSE)))</f>
        <v/>
      </c>
      <c r="L247" t="str">
        <f>IF($B247=" ","",IF(ISERROR(1/VLOOKUP($B247,'Justerad allokering kvv'!$B$1:$AG$700,MATCH(L$1,'Justerad allokering kvv'!$B$1:$AF$1,0),FALSE)),VLOOKUP($B247,'Allokerad kvv'!$B$2:$AV$700,MATCH(L$1,'Allokerad kvv'!$B$1:$AV$1,0),FALSE),VLOOKUP($B247,'Justerad allokering kvv'!$B$1:$AG$700,MATCH(L$1,'Justerad allokering kvv'!$B$1:$AF$1,0),FALSE)))</f>
        <v/>
      </c>
      <c r="M247" t="str">
        <f>IF($B247=" ","",IF(ISERROR(1/VLOOKUP($B247,'Justerad allokering kvv'!$B$1:$AG$700,MATCH(M$1,'Justerad allokering kvv'!$B$1:$AF$1,0),FALSE)),VLOOKUP($B247,'Allokerad kvv'!$B$2:$AV$700,MATCH(M$1,'Allokerad kvv'!$B$1:$AV$1,0),FALSE),VLOOKUP($B247,'Justerad allokering kvv'!$B$1:$AG$700,MATCH(M$1,'Justerad allokering kvv'!$B$1:$AF$1,0),FALSE)))</f>
        <v/>
      </c>
      <c r="N247" t="str">
        <f>IF($B247=" ","",IF(ISERROR(1/VLOOKUP($B247,'Justerad allokering kvv'!$B$1:$AG$700,MATCH(N$1,'Justerad allokering kvv'!$B$1:$AF$1,0),FALSE)),VLOOKUP($B247,'Allokerad kvv'!$B$2:$AV$700,MATCH(N$1,'Allokerad kvv'!$B$1:$AV$1,0),FALSE),VLOOKUP($B247,'Justerad allokering kvv'!$B$1:$AG$700,MATCH(N$1,'Justerad allokering kvv'!$B$1:$AF$1,0),FALSE)))</f>
        <v/>
      </c>
      <c r="O247" t="str">
        <f>IF($B247=" ","",IF(ISERROR(1/VLOOKUP($B247,'Justerad allokering kvv'!$B$1:$AG$700,MATCH(O$1,'Justerad allokering kvv'!$B$1:$AF$1,0),FALSE)),VLOOKUP($B247,'Allokerad kvv'!$B$2:$AV$700,MATCH(O$1,'Allokerad kvv'!$B$1:$AV$1,0),FALSE),VLOOKUP($B247,'Justerad allokering kvv'!$B$1:$AG$700,MATCH(O$1,'Justerad allokering kvv'!$B$1:$AF$1,0),FALSE)))</f>
        <v/>
      </c>
      <c r="P247" t="str">
        <f>IF($B247=" ","",IF(ISERROR(1/VLOOKUP($B247,'Justerad allokering kvv'!$B$1:$AG$700,MATCH(P$1,'Justerad allokering kvv'!$B$1:$AF$1,0),FALSE)),VLOOKUP($B247,'Allokerad kvv'!$B$2:$AV$700,MATCH(P$1,'Allokerad kvv'!$B$1:$AV$1,0),FALSE),VLOOKUP($B247,'Justerad allokering kvv'!$B$1:$AG$700,MATCH(P$1,'Justerad allokering kvv'!$B$1:$AF$1,0),FALSE)))</f>
        <v/>
      </c>
      <c r="Q247" t="str">
        <f>IF($B247=" ","",IF(ISERROR(1/VLOOKUP($B247,'Justerad allokering kvv'!$B$1:$AG$700,MATCH(Q$1,'Justerad allokering kvv'!$B$1:$AF$1,0),FALSE)),VLOOKUP($B247,'Allokerad kvv'!$B$2:$AV$700,MATCH(Q$1,'Allokerad kvv'!$B$1:$AV$1,0),FALSE),VLOOKUP($B247,'Justerad allokering kvv'!$B$1:$AG$700,MATCH(Q$1,'Justerad allokering kvv'!$B$1:$AF$1,0),FALSE)))</f>
        <v/>
      </c>
      <c r="R247" t="str">
        <f>IF($B247=" ","",IF(ISERROR(1/VLOOKUP($B247,'Justerad allokering kvv'!$B$1:$AG$700,MATCH(R$1,'Justerad allokering kvv'!$B$1:$AF$1,0),FALSE)),VLOOKUP($B247,'Allokerad kvv'!$B$2:$AV$700,MATCH(R$1,'Allokerad kvv'!$B$1:$AV$1,0),FALSE),VLOOKUP($B247,'Justerad allokering kvv'!$B$1:$AG$700,MATCH(R$1,'Justerad allokering kvv'!$B$1:$AF$1,0),FALSE)))</f>
        <v/>
      </c>
      <c r="S247" t="str">
        <f>IF($B247=" ","",IF(ISERROR(1/VLOOKUP($B247,'Justerad allokering kvv'!$B$1:$AG$700,MATCH(S$1,'Justerad allokering kvv'!$B$1:$AF$1,0),FALSE)),VLOOKUP($B247,'Allokerad kvv'!$B$2:$AV$700,MATCH(S$1,'Allokerad kvv'!$B$1:$AV$1,0),FALSE),VLOOKUP($B247,'Justerad allokering kvv'!$B$1:$AG$700,MATCH(S$1,'Justerad allokering kvv'!$B$1:$AF$1,0),FALSE)))</f>
        <v/>
      </c>
      <c r="T247" t="str">
        <f>IF($B247=" ","",IF(ISERROR(1/VLOOKUP($B247,'Justerad allokering kvv'!$B$1:$AG$700,MATCH(T$1,'Justerad allokering kvv'!$B$1:$AF$1,0),FALSE)),VLOOKUP($B247,'Allokerad kvv'!$B$2:$AV$700,MATCH(T$1,'Allokerad kvv'!$B$1:$AV$1,0),FALSE),VLOOKUP($B247,'Justerad allokering kvv'!$B$1:$AG$700,MATCH(T$1,'Justerad allokering kvv'!$B$1:$AF$1,0),FALSE)))</f>
        <v/>
      </c>
      <c r="U247" t="str">
        <f>IF($B247=" ","",IF(ISERROR(1/VLOOKUP($B247,'Justerad allokering kvv'!$B$1:$AG$700,MATCH(U$1,'Justerad allokering kvv'!$B$1:$AF$1,0),FALSE)),VLOOKUP($B247,'Allokerad kvv'!$B$2:$AV$700,MATCH(U$1,'Allokerad kvv'!$B$1:$AV$1,0),FALSE),VLOOKUP($B247,'Justerad allokering kvv'!$B$1:$AG$700,MATCH(U$1,'Justerad allokering kvv'!$B$1:$AF$1,0),FALSE)))</f>
        <v/>
      </c>
      <c r="V247" t="str">
        <f>IF($B247=" ","",IF(ISERROR(1/VLOOKUP($B247,'Justerad allokering kvv'!$B$1:$AG$700,MATCH(V$1,'Justerad allokering kvv'!$B$1:$AF$1,0),FALSE)),VLOOKUP($B247,'Allokerad kvv'!$B$2:$AV$700,MATCH(V$1,'Allokerad kvv'!$B$1:$AV$1,0),FALSE),VLOOKUP($B247,'Justerad allokering kvv'!$B$1:$AG$700,MATCH(V$1,'Justerad allokering kvv'!$B$1:$AF$1,0),FALSE)))</f>
        <v/>
      </c>
      <c r="W247" t="str">
        <f>IF($B247=" ","",IF(ISERROR(1/VLOOKUP($B247,'Justerad allokering kvv'!$B$1:$AG$700,MATCH(W$1,'Justerad allokering kvv'!$B$1:$AF$1,0),FALSE)),VLOOKUP($B247,'Allokerad kvv'!$B$2:$AV$700,MATCH(W$1,'Allokerad kvv'!$B$1:$AV$1,0),FALSE),VLOOKUP($B247,'Justerad allokering kvv'!$B$1:$AG$700,MATCH(W$1,'Justerad allokering kvv'!$B$1:$AF$1,0),FALSE)))</f>
        <v/>
      </c>
      <c r="X247" t="str">
        <f>IF($B247=" ","",IF(ISERROR(1/VLOOKUP($B247,'Justerad allokering kvv'!$B$1:$AG$700,MATCH(X$1,'Justerad allokering kvv'!$B$1:$AF$1,0),FALSE)),VLOOKUP($B247,'Allokerad kvv'!$B$2:$AV$700,MATCH(X$1,'Allokerad kvv'!$B$1:$AV$1,0),FALSE),VLOOKUP($B247,'Justerad allokering kvv'!$B$1:$AG$700,MATCH(X$1,'Justerad allokering kvv'!$B$1:$AF$1,0),FALSE)))</f>
        <v/>
      </c>
      <c r="Y247" t="str">
        <f>IF($B247=" ","",IF(ISERROR(1/VLOOKUP($B247,'Justerad allokering kvv'!$B$1:$AG$700,MATCH(Y$1,'Justerad allokering kvv'!$B$1:$AF$1,0),FALSE)),VLOOKUP($B247,'Allokerad kvv'!$B$2:$AV$700,MATCH(Y$1,'Allokerad kvv'!$B$1:$AV$1,0),FALSE),VLOOKUP($B247,'Justerad allokering kvv'!$B$1:$AG$700,MATCH(Y$1,'Justerad allokering kvv'!$B$1:$AF$1,0),FALSE)))</f>
        <v/>
      </c>
      <c r="AB247">
        <f>IFERROR(VLOOKUP($B247,Kraftvärmeprod!$B$1:$AO$424,MATCH("Tillförd energi från rökgaskondensering (GWh)",Kraftvärmeprod!$B$1:$AG$1,0),FALSE)/1,0)</f>
        <v>0</v>
      </c>
      <c r="AE247" s="122">
        <f t="shared" si="12"/>
        <v>0</v>
      </c>
      <c r="AG247" t="e">
        <f t="shared" si="13"/>
        <v>#VALUE!</v>
      </c>
      <c r="AH247" t="e">
        <f t="shared" si="14"/>
        <v>#VALUE!</v>
      </c>
      <c r="AI247" t="e">
        <f>IF(AH247=0,"",AH247/VLOOKUP(B247,Kraftvärmeprod!$B$1:$BC$480,MATCH("Summa tillförd energi exklusive rökgaskondensering",Kraftvärmeprod!$B$1:$BC$1,0),FALSE))</f>
        <v>#VALUE!</v>
      </c>
      <c r="AK247" t="e">
        <f t="shared" si="15"/>
        <v>#VALUE!</v>
      </c>
    </row>
    <row r="248" spans="1:37" x14ac:dyDescent="0.25">
      <c r="A248" s="2" t="s">
        <v>396</v>
      </c>
      <c r="B248" s="2" t="s">
        <v>397</v>
      </c>
      <c r="C248">
        <f>IF($B248=" ","",IF(ISERROR(1/VLOOKUP($B248,'Justerad allokering kvv'!$B$1:$AG$700,MATCH(C$1,'Justerad allokering kvv'!$B$1:$AF$1,0),FALSE)),VLOOKUP($B248,'Allokerad kvv'!$B$2:$AV$700,MATCH(C$1,'Allokerad kvv'!$B$1:$AV$1,0),FALSE),VLOOKUP($B248,'Justerad allokering kvv'!$B$1:$AG$700,MATCH(C$1,'Justerad allokering kvv'!$B$1:$AF$1,0),FALSE)))</f>
        <v>0</v>
      </c>
      <c r="D248">
        <f>IF($B248=" ","",IF(ISERROR(1/VLOOKUP($B248,'Justerad allokering kvv'!$B$1:$AG$700,MATCH(D$1,'Justerad allokering kvv'!$B$1:$AF$1,0),FALSE)),VLOOKUP($B248,'Allokerad kvv'!$B$2:$AV$700,MATCH(D$1,'Allokerad kvv'!$B$1:$AV$1,0),FALSE),VLOOKUP($B248,'Justerad allokering kvv'!$B$1:$AG$700,MATCH(D$1,'Justerad allokering kvv'!$B$1:$AF$1,0),FALSE)))</f>
        <v>0</v>
      </c>
      <c r="E248">
        <f>IF($B248=" ","",IF(ISERROR(1/VLOOKUP($B248,'Justerad allokering kvv'!$B$1:$AG$700,MATCH(E$1,'Justerad allokering kvv'!$B$1:$AF$1,0),FALSE)),VLOOKUP($B248,'Allokerad kvv'!$B$2:$AV$700,MATCH(E$1,'Allokerad kvv'!$B$1:$AV$1,0),FALSE),VLOOKUP($B248,'Justerad allokering kvv'!$B$1:$AG$700,MATCH(E$1,'Justerad allokering kvv'!$B$1:$AF$1,0),FALSE)))</f>
        <v>0</v>
      </c>
      <c r="F248">
        <f>IF($B248=" ","",IF(ISERROR(1/VLOOKUP($B248,'Justerad allokering kvv'!$B$1:$AG$700,MATCH(F$1,'Justerad allokering kvv'!$B$1:$AF$1,0),FALSE)),VLOOKUP($B248,'Allokerad kvv'!$B$2:$AV$700,MATCH(F$1,'Allokerad kvv'!$B$1:$AV$1,0),FALSE),VLOOKUP($B248,'Justerad allokering kvv'!$B$1:$AG$700,MATCH(F$1,'Justerad allokering kvv'!$B$1:$AF$1,0),FALSE)))</f>
        <v>0</v>
      </c>
      <c r="G248">
        <f>IF($B248=" ","",IF(ISERROR(1/VLOOKUP($B248,'Justerad allokering kvv'!$B$1:$AG$700,MATCH(G$1,'Justerad allokering kvv'!$B$1:$AF$1,0),FALSE)),VLOOKUP($B248,'Allokerad kvv'!$B$2:$AV$700,MATCH(G$1,'Allokerad kvv'!$B$1:$AV$1,0),FALSE),VLOOKUP($B248,'Justerad allokering kvv'!$B$1:$AG$700,MATCH(G$1,'Justerad allokering kvv'!$B$1:$AF$1,0),FALSE)))</f>
        <v>0</v>
      </c>
      <c r="H248">
        <f>IF($B248=" ","",IF(ISERROR(1/VLOOKUP($B248,'Justerad allokering kvv'!$B$1:$AG$700,MATCH(H$1,'Justerad allokering kvv'!$B$1:$AF$1,0),FALSE)),VLOOKUP($B248,'Allokerad kvv'!$B$2:$AV$700,MATCH(H$1,'Allokerad kvv'!$B$1:$AV$1,0),FALSE),VLOOKUP($B248,'Justerad allokering kvv'!$B$1:$AG$700,MATCH(H$1,'Justerad allokering kvv'!$B$1:$AF$1,0),FALSE)))</f>
        <v>0</v>
      </c>
      <c r="I248">
        <f>IF($B248=" ","",IF(ISERROR(1/VLOOKUP($B248,'Justerad allokering kvv'!$B$1:$AG$700,MATCH(I$1,'Justerad allokering kvv'!$B$1:$AF$1,0),FALSE)),VLOOKUP($B248,'Allokerad kvv'!$B$2:$AV$700,MATCH(I$1,'Allokerad kvv'!$B$1:$AV$1,0),FALSE),VLOOKUP($B248,'Justerad allokering kvv'!$B$1:$AG$700,MATCH(I$1,'Justerad allokering kvv'!$B$1:$AF$1,0),FALSE)))</f>
        <v>0</v>
      </c>
      <c r="J248">
        <f>IF($B248=" ","",IF(ISERROR(1/VLOOKUP($B248,'Justerad allokering kvv'!$B$1:$AG$700,MATCH(J$1,'Justerad allokering kvv'!$B$1:$AF$1,0),FALSE)),VLOOKUP($B248,'Allokerad kvv'!$B$2:$AV$700,MATCH(J$1,'Allokerad kvv'!$B$1:$AV$1,0),FALSE),VLOOKUP($B248,'Justerad allokering kvv'!$B$1:$AG$700,MATCH(J$1,'Justerad allokering kvv'!$B$1:$AF$1,0),FALSE)))</f>
        <v>0</v>
      </c>
      <c r="K248">
        <f>IF($B248=" ","",IF(ISERROR(1/VLOOKUP($B248,'Justerad allokering kvv'!$B$1:$AG$700,MATCH(K$1,'Justerad allokering kvv'!$B$1:$AF$1,0),FALSE)),VLOOKUP($B248,'Allokerad kvv'!$B$2:$AV$700,MATCH(K$1,'Allokerad kvv'!$B$1:$AV$1,0),FALSE),VLOOKUP($B248,'Justerad allokering kvv'!$B$1:$AG$700,MATCH(K$1,'Justerad allokering kvv'!$B$1:$AF$1,0),FALSE)))</f>
        <v>0</v>
      </c>
      <c r="L248">
        <f>IF($B248=" ","",IF(ISERROR(1/VLOOKUP($B248,'Justerad allokering kvv'!$B$1:$AG$700,MATCH(L$1,'Justerad allokering kvv'!$B$1:$AF$1,0),FALSE)),VLOOKUP($B248,'Allokerad kvv'!$B$2:$AV$700,MATCH(L$1,'Allokerad kvv'!$B$1:$AV$1,0),FALSE),VLOOKUP($B248,'Justerad allokering kvv'!$B$1:$AG$700,MATCH(L$1,'Justerad allokering kvv'!$B$1:$AF$1,0),FALSE)))</f>
        <v>0</v>
      </c>
      <c r="M248">
        <f>IF($B248=" ","",IF(ISERROR(1/VLOOKUP($B248,'Justerad allokering kvv'!$B$1:$AG$700,MATCH(M$1,'Justerad allokering kvv'!$B$1:$AF$1,0),FALSE)),VLOOKUP($B248,'Allokerad kvv'!$B$2:$AV$700,MATCH(M$1,'Allokerad kvv'!$B$1:$AV$1,0),FALSE),VLOOKUP($B248,'Justerad allokering kvv'!$B$1:$AG$700,MATCH(M$1,'Justerad allokering kvv'!$B$1:$AF$1,0),FALSE)))</f>
        <v>0</v>
      </c>
      <c r="N248">
        <f>IF($B248=" ","",IF(ISERROR(1/VLOOKUP($B248,'Justerad allokering kvv'!$B$1:$AG$700,MATCH(N$1,'Justerad allokering kvv'!$B$1:$AF$1,0),FALSE)),VLOOKUP($B248,'Allokerad kvv'!$B$2:$AV$700,MATCH(N$1,'Allokerad kvv'!$B$1:$AV$1,0),FALSE),VLOOKUP($B248,'Justerad allokering kvv'!$B$1:$AG$700,MATCH(N$1,'Justerad allokering kvv'!$B$1:$AF$1,0),FALSE)))</f>
        <v>0</v>
      </c>
      <c r="O248">
        <f>IF($B248=" ","",IF(ISERROR(1/VLOOKUP($B248,'Justerad allokering kvv'!$B$1:$AG$700,MATCH(O$1,'Justerad allokering kvv'!$B$1:$AF$1,0),FALSE)),VLOOKUP($B248,'Allokerad kvv'!$B$2:$AV$700,MATCH(O$1,'Allokerad kvv'!$B$1:$AV$1,0),FALSE),VLOOKUP($B248,'Justerad allokering kvv'!$B$1:$AG$700,MATCH(O$1,'Justerad allokering kvv'!$B$1:$AF$1,0),FALSE)))</f>
        <v>0</v>
      </c>
      <c r="P248">
        <f>IF($B248=" ","",IF(ISERROR(1/VLOOKUP($B248,'Justerad allokering kvv'!$B$1:$AG$700,MATCH(P$1,'Justerad allokering kvv'!$B$1:$AF$1,0),FALSE)),VLOOKUP($B248,'Allokerad kvv'!$B$2:$AV$700,MATCH(P$1,'Allokerad kvv'!$B$1:$AV$1,0),FALSE),VLOOKUP($B248,'Justerad allokering kvv'!$B$1:$AG$700,MATCH(P$1,'Justerad allokering kvv'!$B$1:$AF$1,0),FALSE)))</f>
        <v>0</v>
      </c>
      <c r="Q248">
        <f>IF($B248=" ","",IF(ISERROR(1/VLOOKUP($B248,'Justerad allokering kvv'!$B$1:$AG$700,MATCH(Q$1,'Justerad allokering kvv'!$B$1:$AF$1,0),FALSE)),VLOOKUP($B248,'Allokerad kvv'!$B$2:$AV$700,MATCH(Q$1,'Allokerad kvv'!$B$1:$AV$1,0),FALSE),VLOOKUP($B248,'Justerad allokering kvv'!$B$1:$AG$700,MATCH(Q$1,'Justerad allokering kvv'!$B$1:$AF$1,0),FALSE)))</f>
        <v>0</v>
      </c>
      <c r="R248">
        <f>IF($B248=" ","",IF(ISERROR(1/VLOOKUP($B248,'Justerad allokering kvv'!$B$1:$AG$700,MATCH(R$1,'Justerad allokering kvv'!$B$1:$AF$1,0),FALSE)),VLOOKUP($B248,'Allokerad kvv'!$B$2:$AV$700,MATCH(R$1,'Allokerad kvv'!$B$1:$AV$1,0),FALSE),VLOOKUP($B248,'Justerad allokering kvv'!$B$1:$AG$700,MATCH(R$1,'Justerad allokering kvv'!$B$1:$AF$1,0),FALSE)))</f>
        <v>0</v>
      </c>
      <c r="S248">
        <f>IF($B248=" ","",IF(ISERROR(1/VLOOKUP($B248,'Justerad allokering kvv'!$B$1:$AG$700,MATCH(S$1,'Justerad allokering kvv'!$B$1:$AF$1,0),FALSE)),VLOOKUP($B248,'Allokerad kvv'!$B$2:$AV$700,MATCH(S$1,'Allokerad kvv'!$B$1:$AV$1,0),FALSE),VLOOKUP($B248,'Justerad allokering kvv'!$B$1:$AG$700,MATCH(S$1,'Justerad allokering kvv'!$B$1:$AF$1,0),FALSE)))</f>
        <v>0</v>
      </c>
      <c r="T248">
        <f>IF($B248=" ","",IF(ISERROR(1/VLOOKUP($B248,'Justerad allokering kvv'!$B$1:$AG$700,MATCH(T$1,'Justerad allokering kvv'!$B$1:$AF$1,0),FALSE)),VLOOKUP($B248,'Allokerad kvv'!$B$2:$AV$700,MATCH(T$1,'Allokerad kvv'!$B$1:$AV$1,0),FALSE),VLOOKUP($B248,'Justerad allokering kvv'!$B$1:$AG$700,MATCH(T$1,'Justerad allokering kvv'!$B$1:$AF$1,0),FALSE)))</f>
        <v>0</v>
      </c>
      <c r="U248">
        <f>IF($B248=" ","",IF(ISERROR(1/VLOOKUP($B248,'Justerad allokering kvv'!$B$1:$AG$700,MATCH(U$1,'Justerad allokering kvv'!$B$1:$AF$1,0),FALSE)),VLOOKUP($B248,'Allokerad kvv'!$B$2:$AV$700,MATCH(U$1,'Allokerad kvv'!$B$1:$AV$1,0),FALSE),VLOOKUP($B248,'Justerad allokering kvv'!$B$1:$AG$700,MATCH(U$1,'Justerad allokering kvv'!$B$1:$AF$1,0),FALSE)))</f>
        <v>0</v>
      </c>
      <c r="V248">
        <f>IF($B248=" ","",IF(ISERROR(1/VLOOKUP($B248,'Justerad allokering kvv'!$B$1:$AG$700,MATCH(V$1,'Justerad allokering kvv'!$B$1:$AF$1,0),FALSE)),VLOOKUP($B248,'Allokerad kvv'!$B$2:$AV$700,MATCH(V$1,'Allokerad kvv'!$B$1:$AV$1,0),FALSE),VLOOKUP($B248,'Justerad allokering kvv'!$B$1:$AG$700,MATCH(V$1,'Justerad allokering kvv'!$B$1:$AF$1,0),FALSE)))</f>
        <v>0</v>
      </c>
      <c r="W248">
        <f>IF($B248=" ","",IF(ISERROR(1/VLOOKUP($B248,'Justerad allokering kvv'!$B$1:$AG$700,MATCH(W$1,'Justerad allokering kvv'!$B$1:$AF$1,0),FALSE)),VLOOKUP($B248,'Allokerad kvv'!$B$2:$AV$700,MATCH(W$1,'Allokerad kvv'!$B$1:$AV$1,0),FALSE),VLOOKUP($B248,'Justerad allokering kvv'!$B$1:$AG$700,MATCH(W$1,'Justerad allokering kvv'!$B$1:$AF$1,0),FALSE)))</f>
        <v>0</v>
      </c>
      <c r="X248">
        <f>IF($B248=" ","",IF(ISERROR(1/VLOOKUP($B248,'Justerad allokering kvv'!$B$1:$AG$700,MATCH(X$1,'Justerad allokering kvv'!$B$1:$AF$1,0),FALSE)),VLOOKUP($B248,'Allokerad kvv'!$B$2:$AV$700,MATCH(X$1,'Allokerad kvv'!$B$1:$AV$1,0),FALSE),VLOOKUP($B248,'Justerad allokering kvv'!$B$1:$AG$700,MATCH(X$1,'Justerad allokering kvv'!$B$1:$AF$1,0),FALSE)))</f>
        <v>0</v>
      </c>
      <c r="Y248">
        <f>IF($B248=" ","",IF(ISERROR(1/VLOOKUP($B248,'Justerad allokering kvv'!$B$1:$AG$700,MATCH(Y$1,'Justerad allokering kvv'!$B$1:$AF$1,0),FALSE)),VLOOKUP($B248,'Allokerad kvv'!$B$2:$AV$700,MATCH(Y$1,'Allokerad kvv'!$B$1:$AV$1,0),FALSE),VLOOKUP($B248,'Justerad allokering kvv'!$B$1:$AG$700,MATCH(Y$1,'Justerad allokering kvv'!$B$1:$AF$1,0),FALSE)))</f>
        <v>0</v>
      </c>
      <c r="AB248">
        <f>IFERROR(VLOOKUP($B248,Kraftvärmeprod!$B$1:$AO$424,MATCH("Tillförd energi från rökgaskondensering (GWh)",Kraftvärmeprod!$B$1:$AG$1,0),FALSE)/1,0)</f>
        <v>0</v>
      </c>
      <c r="AE248" s="122">
        <f t="shared" si="12"/>
        <v>0</v>
      </c>
      <c r="AG248">
        <f t="shared" si="13"/>
        <v>0</v>
      </c>
      <c r="AH248">
        <f t="shared" si="14"/>
        <v>0</v>
      </c>
      <c r="AI248" t="str">
        <f>IF(AH248=0,"",AH248/VLOOKUP(B248,Kraftvärmeprod!$B$1:$BC$480,MATCH("Summa tillförd energi exklusive rökgaskondensering",Kraftvärmeprod!$B$1:$BC$1,0),FALSE))</f>
        <v/>
      </c>
      <c r="AK248">
        <f t="shared" si="15"/>
        <v>0</v>
      </c>
    </row>
    <row r="249" spans="1:37" x14ac:dyDescent="0.25">
      <c r="A249" s="2" t="s">
        <v>396</v>
      </c>
      <c r="B249" s="2" t="s">
        <v>398</v>
      </c>
      <c r="C249">
        <f>IF($B249=" ","",IF(ISERROR(1/VLOOKUP($B249,'Justerad allokering kvv'!$B$1:$AG$700,MATCH(C$1,'Justerad allokering kvv'!$B$1:$AF$1,0),FALSE)),VLOOKUP($B249,'Allokerad kvv'!$B$2:$AV$700,MATCH(C$1,'Allokerad kvv'!$B$1:$AV$1,0),FALSE),VLOOKUP($B249,'Justerad allokering kvv'!$B$1:$AG$700,MATCH(C$1,'Justerad allokering kvv'!$B$1:$AF$1,0),FALSE)))</f>
        <v>0</v>
      </c>
      <c r="D249">
        <f>IF($B249=" ","",IF(ISERROR(1/VLOOKUP($B249,'Justerad allokering kvv'!$B$1:$AG$700,MATCH(D$1,'Justerad allokering kvv'!$B$1:$AF$1,0),FALSE)),VLOOKUP($B249,'Allokerad kvv'!$B$2:$AV$700,MATCH(D$1,'Allokerad kvv'!$B$1:$AV$1,0),FALSE),VLOOKUP($B249,'Justerad allokering kvv'!$B$1:$AG$700,MATCH(D$1,'Justerad allokering kvv'!$B$1:$AF$1,0),FALSE)))</f>
        <v>0</v>
      </c>
      <c r="E249">
        <f>IF($B249=" ","",IF(ISERROR(1/VLOOKUP($B249,'Justerad allokering kvv'!$B$1:$AG$700,MATCH(E$1,'Justerad allokering kvv'!$B$1:$AF$1,0),FALSE)),VLOOKUP($B249,'Allokerad kvv'!$B$2:$AV$700,MATCH(E$1,'Allokerad kvv'!$B$1:$AV$1,0),FALSE),VLOOKUP($B249,'Justerad allokering kvv'!$B$1:$AG$700,MATCH(E$1,'Justerad allokering kvv'!$B$1:$AF$1,0),FALSE)))</f>
        <v>0</v>
      </c>
      <c r="F249">
        <f>IF($B249=" ","",IF(ISERROR(1/VLOOKUP($B249,'Justerad allokering kvv'!$B$1:$AG$700,MATCH(F$1,'Justerad allokering kvv'!$B$1:$AF$1,0),FALSE)),VLOOKUP($B249,'Allokerad kvv'!$B$2:$AV$700,MATCH(F$1,'Allokerad kvv'!$B$1:$AV$1,0),FALSE),VLOOKUP($B249,'Justerad allokering kvv'!$B$1:$AG$700,MATCH(F$1,'Justerad allokering kvv'!$B$1:$AF$1,0),FALSE)))</f>
        <v>0</v>
      </c>
      <c r="G249">
        <f>IF($B249=" ","",IF(ISERROR(1/VLOOKUP($B249,'Justerad allokering kvv'!$B$1:$AG$700,MATCH(G$1,'Justerad allokering kvv'!$B$1:$AF$1,0),FALSE)),VLOOKUP($B249,'Allokerad kvv'!$B$2:$AV$700,MATCH(G$1,'Allokerad kvv'!$B$1:$AV$1,0),FALSE),VLOOKUP($B249,'Justerad allokering kvv'!$B$1:$AG$700,MATCH(G$1,'Justerad allokering kvv'!$B$1:$AF$1,0),FALSE)))</f>
        <v>0</v>
      </c>
      <c r="H249">
        <f>IF($B249=" ","",IF(ISERROR(1/VLOOKUP($B249,'Justerad allokering kvv'!$B$1:$AG$700,MATCH(H$1,'Justerad allokering kvv'!$B$1:$AF$1,0),FALSE)),VLOOKUP($B249,'Allokerad kvv'!$B$2:$AV$700,MATCH(H$1,'Allokerad kvv'!$B$1:$AV$1,0),FALSE),VLOOKUP($B249,'Justerad allokering kvv'!$B$1:$AG$700,MATCH(H$1,'Justerad allokering kvv'!$B$1:$AF$1,0),FALSE)))</f>
        <v>0</v>
      </c>
      <c r="I249">
        <f>IF($B249=" ","",IF(ISERROR(1/VLOOKUP($B249,'Justerad allokering kvv'!$B$1:$AG$700,MATCH(I$1,'Justerad allokering kvv'!$B$1:$AF$1,0),FALSE)),VLOOKUP($B249,'Allokerad kvv'!$B$2:$AV$700,MATCH(I$1,'Allokerad kvv'!$B$1:$AV$1,0),FALSE),VLOOKUP($B249,'Justerad allokering kvv'!$B$1:$AG$700,MATCH(I$1,'Justerad allokering kvv'!$B$1:$AF$1,0),FALSE)))</f>
        <v>0</v>
      </c>
      <c r="J249">
        <f>IF($B249=" ","",IF(ISERROR(1/VLOOKUP($B249,'Justerad allokering kvv'!$B$1:$AG$700,MATCH(J$1,'Justerad allokering kvv'!$B$1:$AF$1,0),FALSE)),VLOOKUP($B249,'Allokerad kvv'!$B$2:$AV$700,MATCH(J$1,'Allokerad kvv'!$B$1:$AV$1,0),FALSE),VLOOKUP($B249,'Justerad allokering kvv'!$B$1:$AG$700,MATCH(J$1,'Justerad allokering kvv'!$B$1:$AF$1,0),FALSE)))</f>
        <v>0</v>
      </c>
      <c r="K249">
        <f>IF($B249=" ","",IF(ISERROR(1/VLOOKUP($B249,'Justerad allokering kvv'!$B$1:$AG$700,MATCH(K$1,'Justerad allokering kvv'!$B$1:$AF$1,0),FALSE)),VLOOKUP($B249,'Allokerad kvv'!$B$2:$AV$700,MATCH(K$1,'Allokerad kvv'!$B$1:$AV$1,0),FALSE),VLOOKUP($B249,'Justerad allokering kvv'!$B$1:$AG$700,MATCH(K$1,'Justerad allokering kvv'!$B$1:$AF$1,0),FALSE)))</f>
        <v>0</v>
      </c>
      <c r="L249">
        <f>IF($B249=" ","",IF(ISERROR(1/VLOOKUP($B249,'Justerad allokering kvv'!$B$1:$AG$700,MATCH(L$1,'Justerad allokering kvv'!$B$1:$AF$1,0),FALSE)),VLOOKUP($B249,'Allokerad kvv'!$B$2:$AV$700,MATCH(L$1,'Allokerad kvv'!$B$1:$AV$1,0),FALSE),VLOOKUP($B249,'Justerad allokering kvv'!$B$1:$AG$700,MATCH(L$1,'Justerad allokering kvv'!$B$1:$AF$1,0),FALSE)))</f>
        <v>0</v>
      </c>
      <c r="M249">
        <f>IF($B249=" ","",IF(ISERROR(1/VLOOKUP($B249,'Justerad allokering kvv'!$B$1:$AG$700,MATCH(M$1,'Justerad allokering kvv'!$B$1:$AF$1,0),FALSE)),VLOOKUP($B249,'Allokerad kvv'!$B$2:$AV$700,MATCH(M$1,'Allokerad kvv'!$B$1:$AV$1,0),FALSE),VLOOKUP($B249,'Justerad allokering kvv'!$B$1:$AG$700,MATCH(M$1,'Justerad allokering kvv'!$B$1:$AF$1,0),FALSE)))</f>
        <v>0</v>
      </c>
      <c r="N249">
        <f>IF($B249=" ","",IF(ISERROR(1/VLOOKUP($B249,'Justerad allokering kvv'!$B$1:$AG$700,MATCH(N$1,'Justerad allokering kvv'!$B$1:$AF$1,0),FALSE)),VLOOKUP($B249,'Allokerad kvv'!$B$2:$AV$700,MATCH(N$1,'Allokerad kvv'!$B$1:$AV$1,0),FALSE),VLOOKUP($B249,'Justerad allokering kvv'!$B$1:$AG$700,MATCH(N$1,'Justerad allokering kvv'!$B$1:$AF$1,0),FALSE)))</f>
        <v>0</v>
      </c>
      <c r="O249">
        <f>IF($B249=" ","",IF(ISERROR(1/VLOOKUP($B249,'Justerad allokering kvv'!$B$1:$AG$700,MATCH(O$1,'Justerad allokering kvv'!$B$1:$AF$1,0),FALSE)),VLOOKUP($B249,'Allokerad kvv'!$B$2:$AV$700,MATCH(O$1,'Allokerad kvv'!$B$1:$AV$1,0),FALSE),VLOOKUP($B249,'Justerad allokering kvv'!$B$1:$AG$700,MATCH(O$1,'Justerad allokering kvv'!$B$1:$AF$1,0),FALSE)))</f>
        <v>0</v>
      </c>
      <c r="P249">
        <f>IF($B249=" ","",IF(ISERROR(1/VLOOKUP($B249,'Justerad allokering kvv'!$B$1:$AG$700,MATCH(P$1,'Justerad allokering kvv'!$B$1:$AF$1,0),FALSE)),VLOOKUP($B249,'Allokerad kvv'!$B$2:$AV$700,MATCH(P$1,'Allokerad kvv'!$B$1:$AV$1,0),FALSE),VLOOKUP($B249,'Justerad allokering kvv'!$B$1:$AG$700,MATCH(P$1,'Justerad allokering kvv'!$B$1:$AF$1,0),FALSE)))</f>
        <v>0</v>
      </c>
      <c r="Q249">
        <f>IF($B249=" ","",IF(ISERROR(1/VLOOKUP($B249,'Justerad allokering kvv'!$B$1:$AG$700,MATCH(Q$1,'Justerad allokering kvv'!$B$1:$AF$1,0),FALSE)),VLOOKUP($B249,'Allokerad kvv'!$B$2:$AV$700,MATCH(Q$1,'Allokerad kvv'!$B$1:$AV$1,0),FALSE),VLOOKUP($B249,'Justerad allokering kvv'!$B$1:$AG$700,MATCH(Q$1,'Justerad allokering kvv'!$B$1:$AF$1,0),FALSE)))</f>
        <v>0</v>
      </c>
      <c r="R249">
        <f>IF($B249=" ","",IF(ISERROR(1/VLOOKUP($B249,'Justerad allokering kvv'!$B$1:$AG$700,MATCH(R$1,'Justerad allokering kvv'!$B$1:$AF$1,0),FALSE)),VLOOKUP($B249,'Allokerad kvv'!$B$2:$AV$700,MATCH(R$1,'Allokerad kvv'!$B$1:$AV$1,0),FALSE),VLOOKUP($B249,'Justerad allokering kvv'!$B$1:$AG$700,MATCH(R$1,'Justerad allokering kvv'!$B$1:$AF$1,0),FALSE)))</f>
        <v>0</v>
      </c>
      <c r="S249">
        <f>IF($B249=" ","",IF(ISERROR(1/VLOOKUP($B249,'Justerad allokering kvv'!$B$1:$AG$700,MATCH(S$1,'Justerad allokering kvv'!$B$1:$AF$1,0),FALSE)),VLOOKUP($B249,'Allokerad kvv'!$B$2:$AV$700,MATCH(S$1,'Allokerad kvv'!$B$1:$AV$1,0),FALSE),VLOOKUP($B249,'Justerad allokering kvv'!$B$1:$AG$700,MATCH(S$1,'Justerad allokering kvv'!$B$1:$AF$1,0),FALSE)))</f>
        <v>0</v>
      </c>
      <c r="T249">
        <f>IF($B249=" ","",IF(ISERROR(1/VLOOKUP($B249,'Justerad allokering kvv'!$B$1:$AG$700,MATCH(T$1,'Justerad allokering kvv'!$B$1:$AF$1,0),FALSE)),VLOOKUP($B249,'Allokerad kvv'!$B$2:$AV$700,MATCH(T$1,'Allokerad kvv'!$B$1:$AV$1,0),FALSE),VLOOKUP($B249,'Justerad allokering kvv'!$B$1:$AG$700,MATCH(T$1,'Justerad allokering kvv'!$B$1:$AF$1,0),FALSE)))</f>
        <v>0</v>
      </c>
      <c r="U249">
        <f>IF($B249=" ","",IF(ISERROR(1/VLOOKUP($B249,'Justerad allokering kvv'!$B$1:$AG$700,MATCH(U$1,'Justerad allokering kvv'!$B$1:$AF$1,0),FALSE)),VLOOKUP($B249,'Allokerad kvv'!$B$2:$AV$700,MATCH(U$1,'Allokerad kvv'!$B$1:$AV$1,0),FALSE),VLOOKUP($B249,'Justerad allokering kvv'!$B$1:$AG$700,MATCH(U$1,'Justerad allokering kvv'!$B$1:$AF$1,0),FALSE)))</f>
        <v>0</v>
      </c>
      <c r="V249">
        <f>IF($B249=" ","",IF(ISERROR(1/VLOOKUP($B249,'Justerad allokering kvv'!$B$1:$AG$700,MATCH(V$1,'Justerad allokering kvv'!$B$1:$AF$1,0),FALSE)),VLOOKUP($B249,'Allokerad kvv'!$B$2:$AV$700,MATCH(V$1,'Allokerad kvv'!$B$1:$AV$1,0),FALSE),VLOOKUP($B249,'Justerad allokering kvv'!$B$1:$AG$700,MATCH(V$1,'Justerad allokering kvv'!$B$1:$AF$1,0),FALSE)))</f>
        <v>0</v>
      </c>
      <c r="W249">
        <f>IF($B249=" ","",IF(ISERROR(1/VLOOKUP($B249,'Justerad allokering kvv'!$B$1:$AG$700,MATCH(W$1,'Justerad allokering kvv'!$B$1:$AF$1,0),FALSE)),VLOOKUP($B249,'Allokerad kvv'!$B$2:$AV$700,MATCH(W$1,'Allokerad kvv'!$B$1:$AV$1,0),FALSE),VLOOKUP($B249,'Justerad allokering kvv'!$B$1:$AG$700,MATCH(W$1,'Justerad allokering kvv'!$B$1:$AF$1,0),FALSE)))</f>
        <v>0</v>
      </c>
      <c r="X249">
        <f>IF($B249=" ","",IF(ISERROR(1/VLOOKUP($B249,'Justerad allokering kvv'!$B$1:$AG$700,MATCH(X$1,'Justerad allokering kvv'!$B$1:$AF$1,0),FALSE)),VLOOKUP($B249,'Allokerad kvv'!$B$2:$AV$700,MATCH(X$1,'Allokerad kvv'!$B$1:$AV$1,0),FALSE),VLOOKUP($B249,'Justerad allokering kvv'!$B$1:$AG$700,MATCH(X$1,'Justerad allokering kvv'!$B$1:$AF$1,0),FALSE)))</f>
        <v>0</v>
      </c>
      <c r="Y249">
        <f>IF($B249=" ","",IF(ISERROR(1/VLOOKUP($B249,'Justerad allokering kvv'!$B$1:$AG$700,MATCH(Y$1,'Justerad allokering kvv'!$B$1:$AF$1,0),FALSE)),VLOOKUP($B249,'Allokerad kvv'!$B$2:$AV$700,MATCH(Y$1,'Allokerad kvv'!$B$1:$AV$1,0),FALSE),VLOOKUP($B249,'Justerad allokering kvv'!$B$1:$AG$700,MATCH(Y$1,'Justerad allokering kvv'!$B$1:$AF$1,0),FALSE)))</f>
        <v>0</v>
      </c>
      <c r="AB249">
        <f>IFERROR(VLOOKUP($B249,Kraftvärmeprod!$B$1:$AO$424,MATCH("Tillförd energi från rökgaskondensering (GWh)",Kraftvärmeprod!$B$1:$AG$1,0),FALSE)/1,0)</f>
        <v>0</v>
      </c>
      <c r="AE249" s="122">
        <f t="shared" si="12"/>
        <v>0</v>
      </c>
      <c r="AG249">
        <f t="shared" si="13"/>
        <v>0</v>
      </c>
      <c r="AH249">
        <f t="shared" si="14"/>
        <v>0</v>
      </c>
      <c r="AI249" t="str">
        <f>IF(AH249=0,"",AH249/VLOOKUP(B249,Kraftvärmeprod!$B$1:$BC$480,MATCH("Summa tillförd energi exklusive rökgaskondensering",Kraftvärmeprod!$B$1:$BC$1,0),FALSE))</f>
        <v/>
      </c>
      <c r="AK249">
        <f t="shared" si="15"/>
        <v>0</v>
      </c>
    </row>
    <row r="250" spans="1:37" x14ac:dyDescent="0.25">
      <c r="A250" s="2" t="s">
        <v>399</v>
      </c>
      <c r="B250" s="2" t="s">
        <v>400</v>
      </c>
      <c r="C250">
        <f>IF($B250=" ","",IF(ISERROR(1/VLOOKUP($B250,'Justerad allokering kvv'!$B$1:$AG$700,MATCH(C$1,'Justerad allokering kvv'!$B$1:$AF$1,0),FALSE)),VLOOKUP($B250,'Allokerad kvv'!$B$2:$AV$700,MATCH(C$1,'Allokerad kvv'!$B$1:$AV$1,0),FALSE),VLOOKUP($B250,'Justerad allokering kvv'!$B$1:$AG$700,MATCH(C$1,'Justerad allokering kvv'!$B$1:$AF$1,0),FALSE)))</f>
        <v>0</v>
      </c>
      <c r="D250">
        <f>IF($B250=" ","",IF(ISERROR(1/VLOOKUP($B250,'Justerad allokering kvv'!$B$1:$AG$700,MATCH(D$1,'Justerad allokering kvv'!$B$1:$AF$1,0),FALSE)),VLOOKUP($B250,'Allokerad kvv'!$B$2:$AV$700,MATCH(D$1,'Allokerad kvv'!$B$1:$AV$1,0),FALSE),VLOOKUP($B250,'Justerad allokering kvv'!$B$1:$AG$700,MATCH(D$1,'Justerad allokering kvv'!$B$1:$AF$1,0),FALSE)))</f>
        <v>0</v>
      </c>
      <c r="E250">
        <f>IF($B250=" ","",IF(ISERROR(1/VLOOKUP($B250,'Justerad allokering kvv'!$B$1:$AG$700,MATCH(E$1,'Justerad allokering kvv'!$B$1:$AF$1,0),FALSE)),VLOOKUP($B250,'Allokerad kvv'!$B$2:$AV$700,MATCH(E$1,'Allokerad kvv'!$B$1:$AV$1,0),FALSE),VLOOKUP($B250,'Justerad allokering kvv'!$B$1:$AG$700,MATCH(E$1,'Justerad allokering kvv'!$B$1:$AF$1,0),FALSE)))</f>
        <v>0</v>
      </c>
      <c r="F250">
        <f>IF($B250=" ","",IF(ISERROR(1/VLOOKUP($B250,'Justerad allokering kvv'!$B$1:$AG$700,MATCH(F$1,'Justerad allokering kvv'!$B$1:$AF$1,0),FALSE)),VLOOKUP($B250,'Allokerad kvv'!$B$2:$AV$700,MATCH(F$1,'Allokerad kvv'!$B$1:$AV$1,0),FALSE),VLOOKUP($B250,'Justerad allokering kvv'!$B$1:$AG$700,MATCH(F$1,'Justerad allokering kvv'!$B$1:$AF$1,0),FALSE)))</f>
        <v>0</v>
      </c>
      <c r="G250">
        <f>IF($B250=" ","",IF(ISERROR(1/VLOOKUP($B250,'Justerad allokering kvv'!$B$1:$AG$700,MATCH(G$1,'Justerad allokering kvv'!$B$1:$AF$1,0),FALSE)),VLOOKUP($B250,'Allokerad kvv'!$B$2:$AV$700,MATCH(G$1,'Allokerad kvv'!$B$1:$AV$1,0),FALSE),VLOOKUP($B250,'Justerad allokering kvv'!$B$1:$AG$700,MATCH(G$1,'Justerad allokering kvv'!$B$1:$AF$1,0),FALSE)))</f>
        <v>0</v>
      </c>
      <c r="H250">
        <f>IF($B250=" ","",IF(ISERROR(1/VLOOKUP($B250,'Justerad allokering kvv'!$B$1:$AG$700,MATCH(H$1,'Justerad allokering kvv'!$B$1:$AF$1,0),FALSE)),VLOOKUP($B250,'Allokerad kvv'!$B$2:$AV$700,MATCH(H$1,'Allokerad kvv'!$B$1:$AV$1,0),FALSE),VLOOKUP($B250,'Justerad allokering kvv'!$B$1:$AG$700,MATCH(H$1,'Justerad allokering kvv'!$B$1:$AF$1,0),FALSE)))</f>
        <v>0</v>
      </c>
      <c r="I250">
        <f>IF($B250=" ","",IF(ISERROR(1/VLOOKUP($B250,'Justerad allokering kvv'!$B$1:$AG$700,MATCH(I$1,'Justerad allokering kvv'!$B$1:$AF$1,0),FALSE)),VLOOKUP($B250,'Allokerad kvv'!$B$2:$AV$700,MATCH(I$1,'Allokerad kvv'!$B$1:$AV$1,0),FALSE),VLOOKUP($B250,'Justerad allokering kvv'!$B$1:$AG$700,MATCH(I$1,'Justerad allokering kvv'!$B$1:$AF$1,0),FALSE)))</f>
        <v>0</v>
      </c>
      <c r="J250">
        <f>IF($B250=" ","",IF(ISERROR(1/VLOOKUP($B250,'Justerad allokering kvv'!$B$1:$AG$700,MATCH(J$1,'Justerad allokering kvv'!$B$1:$AF$1,0),FALSE)),VLOOKUP($B250,'Allokerad kvv'!$B$2:$AV$700,MATCH(J$1,'Allokerad kvv'!$B$1:$AV$1,0),FALSE),VLOOKUP($B250,'Justerad allokering kvv'!$B$1:$AG$700,MATCH(J$1,'Justerad allokering kvv'!$B$1:$AF$1,0),FALSE)))</f>
        <v>0</v>
      </c>
      <c r="K250">
        <f>IF($B250=" ","",IF(ISERROR(1/VLOOKUP($B250,'Justerad allokering kvv'!$B$1:$AG$700,MATCH(K$1,'Justerad allokering kvv'!$B$1:$AF$1,0),FALSE)),VLOOKUP($B250,'Allokerad kvv'!$B$2:$AV$700,MATCH(K$1,'Allokerad kvv'!$B$1:$AV$1,0),FALSE),VLOOKUP($B250,'Justerad allokering kvv'!$B$1:$AG$700,MATCH(K$1,'Justerad allokering kvv'!$B$1:$AF$1,0),FALSE)))</f>
        <v>0</v>
      </c>
      <c r="L250">
        <f>IF($B250=" ","",IF(ISERROR(1/VLOOKUP($B250,'Justerad allokering kvv'!$B$1:$AG$700,MATCH(L$1,'Justerad allokering kvv'!$B$1:$AF$1,0),FALSE)),VLOOKUP($B250,'Allokerad kvv'!$B$2:$AV$700,MATCH(L$1,'Allokerad kvv'!$B$1:$AV$1,0),FALSE),VLOOKUP($B250,'Justerad allokering kvv'!$B$1:$AG$700,MATCH(L$1,'Justerad allokering kvv'!$B$1:$AF$1,0),FALSE)))</f>
        <v>0</v>
      </c>
      <c r="M250">
        <f>IF($B250=" ","",IF(ISERROR(1/VLOOKUP($B250,'Justerad allokering kvv'!$B$1:$AG$700,MATCH(M$1,'Justerad allokering kvv'!$B$1:$AF$1,0),FALSE)),VLOOKUP($B250,'Allokerad kvv'!$B$2:$AV$700,MATCH(M$1,'Allokerad kvv'!$B$1:$AV$1,0),FALSE),VLOOKUP($B250,'Justerad allokering kvv'!$B$1:$AG$700,MATCH(M$1,'Justerad allokering kvv'!$B$1:$AF$1,0),FALSE)))</f>
        <v>0</v>
      </c>
      <c r="N250">
        <f>IF($B250=" ","",IF(ISERROR(1/VLOOKUP($B250,'Justerad allokering kvv'!$B$1:$AG$700,MATCH(N$1,'Justerad allokering kvv'!$B$1:$AF$1,0),FALSE)),VLOOKUP($B250,'Allokerad kvv'!$B$2:$AV$700,MATCH(N$1,'Allokerad kvv'!$B$1:$AV$1,0),FALSE),VLOOKUP($B250,'Justerad allokering kvv'!$B$1:$AG$700,MATCH(N$1,'Justerad allokering kvv'!$B$1:$AF$1,0),FALSE)))</f>
        <v>0</v>
      </c>
      <c r="O250">
        <f>IF($B250=" ","",IF(ISERROR(1/VLOOKUP($B250,'Justerad allokering kvv'!$B$1:$AG$700,MATCH(O$1,'Justerad allokering kvv'!$B$1:$AF$1,0),FALSE)),VLOOKUP($B250,'Allokerad kvv'!$B$2:$AV$700,MATCH(O$1,'Allokerad kvv'!$B$1:$AV$1,0),FALSE),VLOOKUP($B250,'Justerad allokering kvv'!$B$1:$AG$700,MATCH(O$1,'Justerad allokering kvv'!$B$1:$AF$1,0),FALSE)))</f>
        <v>0</v>
      </c>
      <c r="P250">
        <f>IF($B250=" ","",IF(ISERROR(1/VLOOKUP($B250,'Justerad allokering kvv'!$B$1:$AG$700,MATCH(P$1,'Justerad allokering kvv'!$B$1:$AF$1,0),FALSE)),VLOOKUP($B250,'Allokerad kvv'!$B$2:$AV$700,MATCH(P$1,'Allokerad kvv'!$B$1:$AV$1,0),FALSE),VLOOKUP($B250,'Justerad allokering kvv'!$B$1:$AG$700,MATCH(P$1,'Justerad allokering kvv'!$B$1:$AF$1,0),FALSE)))</f>
        <v>0</v>
      </c>
      <c r="Q250">
        <f>IF($B250=" ","",IF(ISERROR(1/VLOOKUP($B250,'Justerad allokering kvv'!$B$1:$AG$700,MATCH(Q$1,'Justerad allokering kvv'!$B$1:$AF$1,0),FALSE)),VLOOKUP($B250,'Allokerad kvv'!$B$2:$AV$700,MATCH(Q$1,'Allokerad kvv'!$B$1:$AV$1,0),FALSE),VLOOKUP($B250,'Justerad allokering kvv'!$B$1:$AG$700,MATCH(Q$1,'Justerad allokering kvv'!$B$1:$AF$1,0),FALSE)))</f>
        <v>0</v>
      </c>
      <c r="R250">
        <f>IF($B250=" ","",IF(ISERROR(1/VLOOKUP($B250,'Justerad allokering kvv'!$B$1:$AG$700,MATCH(R$1,'Justerad allokering kvv'!$B$1:$AF$1,0),FALSE)),VLOOKUP($B250,'Allokerad kvv'!$B$2:$AV$700,MATCH(R$1,'Allokerad kvv'!$B$1:$AV$1,0),FALSE),VLOOKUP($B250,'Justerad allokering kvv'!$B$1:$AG$700,MATCH(R$1,'Justerad allokering kvv'!$B$1:$AF$1,0),FALSE)))</f>
        <v>0</v>
      </c>
      <c r="S250">
        <f>IF($B250=" ","",IF(ISERROR(1/VLOOKUP($B250,'Justerad allokering kvv'!$B$1:$AG$700,MATCH(S$1,'Justerad allokering kvv'!$B$1:$AF$1,0),FALSE)),VLOOKUP($B250,'Allokerad kvv'!$B$2:$AV$700,MATCH(S$1,'Allokerad kvv'!$B$1:$AV$1,0),FALSE),VLOOKUP($B250,'Justerad allokering kvv'!$B$1:$AG$700,MATCH(S$1,'Justerad allokering kvv'!$B$1:$AF$1,0),FALSE)))</f>
        <v>0</v>
      </c>
      <c r="T250">
        <f>IF($B250=" ","",IF(ISERROR(1/VLOOKUP($B250,'Justerad allokering kvv'!$B$1:$AG$700,MATCH(T$1,'Justerad allokering kvv'!$B$1:$AF$1,0),FALSE)),VLOOKUP($B250,'Allokerad kvv'!$B$2:$AV$700,MATCH(T$1,'Allokerad kvv'!$B$1:$AV$1,0),FALSE),VLOOKUP($B250,'Justerad allokering kvv'!$B$1:$AG$700,MATCH(T$1,'Justerad allokering kvv'!$B$1:$AF$1,0),FALSE)))</f>
        <v>0</v>
      </c>
      <c r="U250">
        <f>IF($B250=" ","",IF(ISERROR(1/VLOOKUP($B250,'Justerad allokering kvv'!$B$1:$AG$700,MATCH(U$1,'Justerad allokering kvv'!$B$1:$AF$1,0),FALSE)),VLOOKUP($B250,'Allokerad kvv'!$B$2:$AV$700,MATCH(U$1,'Allokerad kvv'!$B$1:$AV$1,0),FALSE),VLOOKUP($B250,'Justerad allokering kvv'!$B$1:$AG$700,MATCH(U$1,'Justerad allokering kvv'!$B$1:$AF$1,0),FALSE)))</f>
        <v>0</v>
      </c>
      <c r="V250">
        <f>IF($B250=" ","",IF(ISERROR(1/VLOOKUP($B250,'Justerad allokering kvv'!$B$1:$AG$700,MATCH(V$1,'Justerad allokering kvv'!$B$1:$AF$1,0),FALSE)),VLOOKUP($B250,'Allokerad kvv'!$B$2:$AV$700,MATCH(V$1,'Allokerad kvv'!$B$1:$AV$1,0),FALSE),VLOOKUP($B250,'Justerad allokering kvv'!$B$1:$AG$700,MATCH(V$1,'Justerad allokering kvv'!$B$1:$AF$1,0),FALSE)))</f>
        <v>0</v>
      </c>
      <c r="W250">
        <f>IF($B250=" ","",IF(ISERROR(1/VLOOKUP($B250,'Justerad allokering kvv'!$B$1:$AG$700,MATCH(W$1,'Justerad allokering kvv'!$B$1:$AF$1,0),FALSE)),VLOOKUP($B250,'Allokerad kvv'!$B$2:$AV$700,MATCH(W$1,'Allokerad kvv'!$B$1:$AV$1,0),FALSE),VLOOKUP($B250,'Justerad allokering kvv'!$B$1:$AG$700,MATCH(W$1,'Justerad allokering kvv'!$B$1:$AF$1,0),FALSE)))</f>
        <v>0</v>
      </c>
      <c r="X250">
        <f>IF($B250=" ","",IF(ISERROR(1/VLOOKUP($B250,'Justerad allokering kvv'!$B$1:$AG$700,MATCH(X$1,'Justerad allokering kvv'!$B$1:$AF$1,0),FALSE)),VLOOKUP($B250,'Allokerad kvv'!$B$2:$AV$700,MATCH(X$1,'Allokerad kvv'!$B$1:$AV$1,0),FALSE),VLOOKUP($B250,'Justerad allokering kvv'!$B$1:$AG$700,MATCH(X$1,'Justerad allokering kvv'!$B$1:$AF$1,0),FALSE)))</f>
        <v>0</v>
      </c>
      <c r="Y250">
        <f>IF($B250=" ","",IF(ISERROR(1/VLOOKUP($B250,'Justerad allokering kvv'!$B$1:$AG$700,MATCH(Y$1,'Justerad allokering kvv'!$B$1:$AF$1,0),FALSE)),VLOOKUP($B250,'Allokerad kvv'!$B$2:$AV$700,MATCH(Y$1,'Allokerad kvv'!$B$1:$AV$1,0),FALSE),VLOOKUP($B250,'Justerad allokering kvv'!$B$1:$AG$700,MATCH(Y$1,'Justerad allokering kvv'!$B$1:$AF$1,0),FALSE)))</f>
        <v>0</v>
      </c>
      <c r="AB250">
        <f>IFERROR(VLOOKUP($B250,Kraftvärmeprod!$B$1:$AO$424,MATCH("Tillförd energi från rökgaskondensering (GWh)",Kraftvärmeprod!$B$1:$AG$1,0),FALSE)/1,0)</f>
        <v>0</v>
      </c>
      <c r="AE250" s="122">
        <f t="shared" si="12"/>
        <v>0</v>
      </c>
      <c r="AG250">
        <f t="shared" si="13"/>
        <v>0</v>
      </c>
      <c r="AH250">
        <f t="shared" si="14"/>
        <v>0</v>
      </c>
      <c r="AI250" t="str">
        <f>IF(AH250=0,"",AH250/VLOOKUP(B250,Kraftvärmeprod!$B$1:$BC$480,MATCH("Summa tillförd energi exklusive rökgaskondensering",Kraftvärmeprod!$B$1:$BC$1,0),FALSE))</f>
        <v/>
      </c>
      <c r="AK250">
        <f t="shared" si="15"/>
        <v>0</v>
      </c>
    </row>
    <row r="251" spans="1:37" x14ac:dyDescent="0.25">
      <c r="A251" s="2" t="s">
        <v>401</v>
      </c>
      <c r="B251" s="2" t="s">
        <v>402</v>
      </c>
      <c r="C251">
        <f>IF($B251=" ","",IF(ISERROR(1/VLOOKUP($B251,'Justerad allokering kvv'!$B$1:$AG$700,MATCH(C$1,'Justerad allokering kvv'!$B$1:$AF$1,0),FALSE)),VLOOKUP($B251,'Allokerad kvv'!$B$2:$AV$700,MATCH(C$1,'Allokerad kvv'!$B$1:$AV$1,0),FALSE),VLOOKUP($B251,'Justerad allokering kvv'!$B$1:$AG$700,MATCH(C$1,'Justerad allokering kvv'!$B$1:$AF$1,0),FALSE)))</f>
        <v>0</v>
      </c>
      <c r="D251">
        <f>IF($B251=" ","",IF(ISERROR(1/VLOOKUP($B251,'Justerad allokering kvv'!$B$1:$AG$700,MATCH(D$1,'Justerad allokering kvv'!$B$1:$AF$1,0),FALSE)),VLOOKUP($B251,'Allokerad kvv'!$B$2:$AV$700,MATCH(D$1,'Allokerad kvv'!$B$1:$AV$1,0),FALSE),VLOOKUP($B251,'Justerad allokering kvv'!$B$1:$AG$700,MATCH(D$1,'Justerad allokering kvv'!$B$1:$AF$1,0),FALSE)))</f>
        <v>0</v>
      </c>
      <c r="E251">
        <f>IF($B251=" ","",IF(ISERROR(1/VLOOKUP($B251,'Justerad allokering kvv'!$B$1:$AG$700,MATCH(E$1,'Justerad allokering kvv'!$B$1:$AF$1,0),FALSE)),VLOOKUP($B251,'Allokerad kvv'!$B$2:$AV$700,MATCH(E$1,'Allokerad kvv'!$B$1:$AV$1,0),FALSE),VLOOKUP($B251,'Justerad allokering kvv'!$B$1:$AG$700,MATCH(E$1,'Justerad allokering kvv'!$B$1:$AF$1,0),FALSE)))</f>
        <v>0</v>
      </c>
      <c r="F251">
        <f>IF($B251=" ","",IF(ISERROR(1/VLOOKUP($B251,'Justerad allokering kvv'!$B$1:$AG$700,MATCH(F$1,'Justerad allokering kvv'!$B$1:$AF$1,0),FALSE)),VLOOKUP($B251,'Allokerad kvv'!$B$2:$AV$700,MATCH(F$1,'Allokerad kvv'!$B$1:$AV$1,0),FALSE),VLOOKUP($B251,'Justerad allokering kvv'!$B$1:$AG$700,MATCH(F$1,'Justerad allokering kvv'!$B$1:$AF$1,0),FALSE)))</f>
        <v>7.2758000000000003E-2</v>
      </c>
      <c r="G251">
        <f>IF($B251=" ","",IF(ISERROR(1/VLOOKUP($B251,'Justerad allokering kvv'!$B$1:$AG$700,MATCH(G$1,'Justerad allokering kvv'!$B$1:$AF$1,0),FALSE)),VLOOKUP($B251,'Allokerad kvv'!$B$2:$AV$700,MATCH(G$1,'Allokerad kvv'!$B$1:$AV$1,0),FALSE),VLOOKUP($B251,'Justerad allokering kvv'!$B$1:$AG$700,MATCH(G$1,'Justerad allokering kvv'!$B$1:$AF$1,0),FALSE)))</f>
        <v>0</v>
      </c>
      <c r="H251">
        <f>IF($B251=" ","",IF(ISERROR(1/VLOOKUP($B251,'Justerad allokering kvv'!$B$1:$AG$700,MATCH(H$1,'Justerad allokering kvv'!$B$1:$AF$1,0),FALSE)),VLOOKUP($B251,'Allokerad kvv'!$B$2:$AV$700,MATCH(H$1,'Allokerad kvv'!$B$1:$AV$1,0),FALSE),VLOOKUP($B251,'Justerad allokering kvv'!$B$1:$AG$700,MATCH(H$1,'Justerad allokering kvv'!$B$1:$AF$1,0),FALSE)))</f>
        <v>0</v>
      </c>
      <c r="I251">
        <f>IF($B251=" ","",IF(ISERROR(1/VLOOKUP($B251,'Justerad allokering kvv'!$B$1:$AG$700,MATCH(I$1,'Justerad allokering kvv'!$B$1:$AF$1,0),FALSE)),VLOOKUP($B251,'Allokerad kvv'!$B$2:$AV$700,MATCH(I$1,'Allokerad kvv'!$B$1:$AV$1,0),FALSE),VLOOKUP($B251,'Justerad allokering kvv'!$B$1:$AG$700,MATCH(I$1,'Justerad allokering kvv'!$B$1:$AF$1,0),FALSE)))</f>
        <v>0</v>
      </c>
      <c r="J251">
        <f>IF($B251=" ","",IF(ISERROR(1/VLOOKUP($B251,'Justerad allokering kvv'!$B$1:$AG$700,MATCH(J$1,'Justerad allokering kvv'!$B$1:$AF$1,0),FALSE)),VLOOKUP($B251,'Allokerad kvv'!$B$2:$AV$700,MATCH(J$1,'Allokerad kvv'!$B$1:$AV$1,0),FALSE),VLOOKUP($B251,'Justerad allokering kvv'!$B$1:$AG$700,MATCH(J$1,'Justerad allokering kvv'!$B$1:$AF$1,0),FALSE)))</f>
        <v>41.105699999999999</v>
      </c>
      <c r="K251">
        <f>IF($B251=" ","",IF(ISERROR(1/VLOOKUP($B251,'Justerad allokering kvv'!$B$1:$AG$700,MATCH(K$1,'Justerad allokering kvv'!$B$1:$AF$1,0),FALSE)),VLOOKUP($B251,'Allokerad kvv'!$B$2:$AV$700,MATCH(K$1,'Allokerad kvv'!$B$1:$AV$1,0),FALSE),VLOOKUP($B251,'Justerad allokering kvv'!$B$1:$AG$700,MATCH(K$1,'Justerad allokering kvv'!$B$1:$AF$1,0),FALSE)))</f>
        <v>0</v>
      </c>
      <c r="L251">
        <f>IF($B251=" ","",IF(ISERROR(1/VLOOKUP($B251,'Justerad allokering kvv'!$B$1:$AG$700,MATCH(L$1,'Justerad allokering kvv'!$B$1:$AF$1,0),FALSE)),VLOOKUP($B251,'Allokerad kvv'!$B$2:$AV$700,MATCH(L$1,'Allokerad kvv'!$B$1:$AV$1,0),FALSE),VLOOKUP($B251,'Justerad allokering kvv'!$B$1:$AG$700,MATCH(L$1,'Justerad allokering kvv'!$B$1:$AF$1,0),FALSE)))</f>
        <v>0</v>
      </c>
      <c r="M251">
        <f>IF($B251=" ","",IF(ISERROR(1/VLOOKUP($B251,'Justerad allokering kvv'!$B$1:$AG$700,MATCH(M$1,'Justerad allokering kvv'!$B$1:$AF$1,0),FALSE)),VLOOKUP($B251,'Allokerad kvv'!$B$2:$AV$700,MATCH(M$1,'Allokerad kvv'!$B$1:$AV$1,0),FALSE),VLOOKUP($B251,'Justerad allokering kvv'!$B$1:$AG$700,MATCH(M$1,'Justerad allokering kvv'!$B$1:$AF$1,0),FALSE)))</f>
        <v>7.9543100000000004</v>
      </c>
      <c r="N251">
        <f>IF($B251=" ","",IF(ISERROR(1/VLOOKUP($B251,'Justerad allokering kvv'!$B$1:$AG$700,MATCH(N$1,'Justerad allokering kvv'!$B$1:$AF$1,0),FALSE)),VLOOKUP($B251,'Allokerad kvv'!$B$2:$AV$700,MATCH(N$1,'Allokerad kvv'!$B$1:$AV$1,0),FALSE),VLOOKUP($B251,'Justerad allokering kvv'!$B$1:$AG$700,MATCH(N$1,'Justerad allokering kvv'!$B$1:$AF$1,0),FALSE)))</f>
        <v>25.303100000000001</v>
      </c>
      <c r="O251">
        <f>IF($B251=" ","",IF(ISERROR(1/VLOOKUP($B251,'Justerad allokering kvv'!$B$1:$AG$700,MATCH(O$1,'Justerad allokering kvv'!$B$1:$AF$1,0),FALSE)),VLOOKUP($B251,'Allokerad kvv'!$B$2:$AV$700,MATCH(O$1,'Allokerad kvv'!$B$1:$AV$1,0),FALSE),VLOOKUP($B251,'Justerad allokering kvv'!$B$1:$AG$700,MATCH(O$1,'Justerad allokering kvv'!$B$1:$AF$1,0),FALSE)))</f>
        <v>0</v>
      </c>
      <c r="P251">
        <f>IF($B251=" ","",IF(ISERROR(1/VLOOKUP($B251,'Justerad allokering kvv'!$B$1:$AG$700,MATCH(P$1,'Justerad allokering kvv'!$B$1:$AF$1,0),FALSE)),VLOOKUP($B251,'Allokerad kvv'!$B$2:$AV$700,MATCH(P$1,'Allokerad kvv'!$B$1:$AV$1,0),FALSE),VLOOKUP($B251,'Justerad allokering kvv'!$B$1:$AG$700,MATCH(P$1,'Justerad allokering kvv'!$B$1:$AF$1,0),FALSE)))</f>
        <v>0</v>
      </c>
      <c r="Q251">
        <f>IF($B251=" ","",IF(ISERROR(1/VLOOKUP($B251,'Justerad allokering kvv'!$B$1:$AG$700,MATCH(Q$1,'Justerad allokering kvv'!$B$1:$AF$1,0),FALSE)),VLOOKUP($B251,'Allokerad kvv'!$B$2:$AV$700,MATCH(Q$1,'Allokerad kvv'!$B$1:$AV$1,0),FALSE),VLOOKUP($B251,'Justerad allokering kvv'!$B$1:$AG$700,MATCH(Q$1,'Justerad allokering kvv'!$B$1:$AF$1,0),FALSE)))</f>
        <v>0</v>
      </c>
      <c r="R251">
        <f>IF($B251=" ","",IF(ISERROR(1/VLOOKUP($B251,'Justerad allokering kvv'!$B$1:$AG$700,MATCH(R$1,'Justerad allokering kvv'!$B$1:$AF$1,0),FALSE)),VLOOKUP($B251,'Allokerad kvv'!$B$2:$AV$700,MATCH(R$1,'Allokerad kvv'!$B$1:$AV$1,0),FALSE),VLOOKUP($B251,'Justerad allokering kvv'!$B$1:$AG$700,MATCH(R$1,'Justerad allokering kvv'!$B$1:$AF$1,0),FALSE)))</f>
        <v>1.6054600000000001</v>
      </c>
      <c r="S251">
        <f>IF($B251=" ","",IF(ISERROR(1/VLOOKUP($B251,'Justerad allokering kvv'!$B$1:$AG$700,MATCH(S$1,'Justerad allokering kvv'!$B$1:$AF$1,0),FALSE)),VLOOKUP($B251,'Allokerad kvv'!$B$2:$AV$700,MATCH(S$1,'Allokerad kvv'!$B$1:$AV$1,0),FALSE),VLOOKUP($B251,'Justerad allokering kvv'!$B$1:$AG$700,MATCH(S$1,'Justerad allokering kvv'!$B$1:$AF$1,0),FALSE)))</f>
        <v>0</v>
      </c>
      <c r="T251">
        <f>IF($B251=" ","",IF(ISERROR(1/VLOOKUP($B251,'Justerad allokering kvv'!$B$1:$AG$700,MATCH(T$1,'Justerad allokering kvv'!$B$1:$AF$1,0),FALSE)),VLOOKUP($B251,'Allokerad kvv'!$B$2:$AV$700,MATCH(T$1,'Allokerad kvv'!$B$1:$AV$1,0),FALSE),VLOOKUP($B251,'Justerad allokering kvv'!$B$1:$AG$700,MATCH(T$1,'Justerad allokering kvv'!$B$1:$AF$1,0),FALSE)))</f>
        <v>0</v>
      </c>
      <c r="U251">
        <f>IF($B251=" ","",IF(ISERROR(1/VLOOKUP($B251,'Justerad allokering kvv'!$B$1:$AG$700,MATCH(U$1,'Justerad allokering kvv'!$B$1:$AF$1,0),FALSE)),VLOOKUP($B251,'Allokerad kvv'!$B$2:$AV$700,MATCH(U$1,'Allokerad kvv'!$B$1:$AV$1,0),FALSE),VLOOKUP($B251,'Justerad allokering kvv'!$B$1:$AG$700,MATCH(U$1,'Justerad allokering kvv'!$B$1:$AF$1,0),FALSE)))</f>
        <v>0</v>
      </c>
      <c r="V251">
        <f>IF($B251=" ","",IF(ISERROR(1/VLOOKUP($B251,'Justerad allokering kvv'!$B$1:$AG$700,MATCH(V$1,'Justerad allokering kvv'!$B$1:$AF$1,0),FALSE)),VLOOKUP($B251,'Allokerad kvv'!$B$2:$AV$700,MATCH(V$1,'Allokerad kvv'!$B$1:$AV$1,0),FALSE),VLOOKUP($B251,'Justerad allokering kvv'!$B$1:$AG$700,MATCH(V$1,'Justerad allokering kvv'!$B$1:$AF$1,0),FALSE)))</f>
        <v>0</v>
      </c>
      <c r="W251">
        <f>IF($B251=" ","",IF(ISERROR(1/VLOOKUP($B251,'Justerad allokering kvv'!$B$1:$AG$700,MATCH(W$1,'Justerad allokering kvv'!$B$1:$AF$1,0),FALSE)),VLOOKUP($B251,'Allokerad kvv'!$B$2:$AV$700,MATCH(W$1,'Allokerad kvv'!$B$1:$AV$1,0),FALSE),VLOOKUP($B251,'Justerad allokering kvv'!$B$1:$AG$700,MATCH(W$1,'Justerad allokering kvv'!$B$1:$AF$1,0),FALSE)))</f>
        <v>0</v>
      </c>
      <c r="X251">
        <f>IF($B251=" ","",IF(ISERROR(1/VLOOKUP($B251,'Justerad allokering kvv'!$B$1:$AG$700,MATCH(X$1,'Justerad allokering kvv'!$B$1:$AF$1,0),FALSE)),VLOOKUP($B251,'Allokerad kvv'!$B$2:$AV$700,MATCH(X$1,'Allokerad kvv'!$B$1:$AV$1,0),FALSE),VLOOKUP($B251,'Justerad allokering kvv'!$B$1:$AG$700,MATCH(X$1,'Justerad allokering kvv'!$B$1:$AF$1,0),FALSE)))</f>
        <v>0</v>
      </c>
      <c r="Y251">
        <f>IF($B251=" ","",IF(ISERROR(1/VLOOKUP($B251,'Justerad allokering kvv'!$B$1:$AG$700,MATCH(Y$1,'Justerad allokering kvv'!$B$1:$AF$1,0),FALSE)),VLOOKUP($B251,'Allokerad kvv'!$B$2:$AV$700,MATCH(Y$1,'Allokerad kvv'!$B$1:$AV$1,0),FALSE),VLOOKUP($B251,'Justerad allokering kvv'!$B$1:$AG$700,MATCH(Y$1,'Justerad allokering kvv'!$B$1:$AF$1,0),FALSE)))</f>
        <v>0</v>
      </c>
      <c r="AB251">
        <f>IFERROR(VLOOKUP($B251,Kraftvärmeprod!$B$1:$AO$424,MATCH("Tillförd energi från rökgaskondensering (GWh)",Kraftvärmeprod!$B$1:$AG$1,0),FALSE)/1,0)</f>
        <v>0</v>
      </c>
      <c r="AE251" s="122">
        <f t="shared" si="12"/>
        <v>76.041327999999993</v>
      </c>
      <c r="AG251">
        <f t="shared" si="13"/>
        <v>74.435867999999999</v>
      </c>
      <c r="AH251">
        <f t="shared" si="14"/>
        <v>74.435867999999999</v>
      </c>
      <c r="AI251">
        <f>IF(AH251=0,"",AH251/VLOOKUP(B251,Kraftvärmeprod!$B$1:$BC$480,MATCH("Summa tillförd energi exklusive rökgaskondensering",Kraftvärmeprod!$B$1:$BC$1,0),FALSE))</f>
        <v>0.60265126220509413</v>
      </c>
      <c r="AK251">
        <f t="shared" si="15"/>
        <v>74.435867999999999</v>
      </c>
    </row>
    <row r="252" spans="1:37" x14ac:dyDescent="0.25">
      <c r="A252" s="2" t="s">
        <v>403</v>
      </c>
      <c r="B252" s="2" t="s">
        <v>404</v>
      </c>
      <c r="C252">
        <f>IF($B252=" ","",IF(ISERROR(1/VLOOKUP($B252,'Justerad allokering kvv'!$B$1:$AG$700,MATCH(C$1,'Justerad allokering kvv'!$B$1:$AF$1,0),FALSE)),VLOOKUP($B252,'Allokerad kvv'!$B$2:$AV$700,MATCH(C$1,'Allokerad kvv'!$B$1:$AV$1,0),FALSE),VLOOKUP($B252,'Justerad allokering kvv'!$B$1:$AG$700,MATCH(C$1,'Justerad allokering kvv'!$B$1:$AF$1,0),FALSE)))</f>
        <v>0</v>
      </c>
      <c r="D252">
        <f>IF($B252=" ","",IF(ISERROR(1/VLOOKUP($B252,'Justerad allokering kvv'!$B$1:$AG$700,MATCH(D$1,'Justerad allokering kvv'!$B$1:$AF$1,0),FALSE)),VLOOKUP($B252,'Allokerad kvv'!$B$2:$AV$700,MATCH(D$1,'Allokerad kvv'!$B$1:$AV$1,0),FALSE),VLOOKUP($B252,'Justerad allokering kvv'!$B$1:$AG$700,MATCH(D$1,'Justerad allokering kvv'!$B$1:$AF$1,0),FALSE)))</f>
        <v>0</v>
      </c>
      <c r="E252">
        <f>IF($B252=" ","",IF(ISERROR(1/VLOOKUP($B252,'Justerad allokering kvv'!$B$1:$AG$700,MATCH(E$1,'Justerad allokering kvv'!$B$1:$AF$1,0),FALSE)),VLOOKUP($B252,'Allokerad kvv'!$B$2:$AV$700,MATCH(E$1,'Allokerad kvv'!$B$1:$AV$1,0),FALSE),VLOOKUP($B252,'Justerad allokering kvv'!$B$1:$AG$700,MATCH(E$1,'Justerad allokering kvv'!$B$1:$AF$1,0),FALSE)))</f>
        <v>1.2584500000000001</v>
      </c>
      <c r="F252">
        <f>IF($B252=" ","",IF(ISERROR(1/VLOOKUP($B252,'Justerad allokering kvv'!$B$1:$AG$700,MATCH(F$1,'Justerad allokering kvv'!$B$1:$AF$1,0),FALSE)),VLOOKUP($B252,'Allokerad kvv'!$B$2:$AV$700,MATCH(F$1,'Allokerad kvv'!$B$1:$AV$1,0),FALSE),VLOOKUP($B252,'Justerad allokering kvv'!$B$1:$AG$700,MATCH(F$1,'Justerad allokering kvv'!$B$1:$AF$1,0),FALSE)))</f>
        <v>0</v>
      </c>
      <c r="G252">
        <f>IF($B252=" ","",IF(ISERROR(1/VLOOKUP($B252,'Justerad allokering kvv'!$B$1:$AG$700,MATCH(G$1,'Justerad allokering kvv'!$B$1:$AF$1,0),FALSE)),VLOOKUP($B252,'Allokerad kvv'!$B$2:$AV$700,MATCH(G$1,'Allokerad kvv'!$B$1:$AV$1,0),FALSE),VLOOKUP($B252,'Justerad allokering kvv'!$B$1:$AG$700,MATCH(G$1,'Justerad allokering kvv'!$B$1:$AF$1,0),FALSE)))</f>
        <v>0</v>
      </c>
      <c r="H252">
        <f>IF($B252=" ","",IF(ISERROR(1/VLOOKUP($B252,'Justerad allokering kvv'!$B$1:$AG$700,MATCH(H$1,'Justerad allokering kvv'!$B$1:$AF$1,0),FALSE)),VLOOKUP($B252,'Allokerad kvv'!$B$2:$AV$700,MATCH(H$1,'Allokerad kvv'!$B$1:$AV$1,0),FALSE),VLOOKUP($B252,'Justerad allokering kvv'!$B$1:$AG$700,MATCH(H$1,'Justerad allokering kvv'!$B$1:$AF$1,0),FALSE)))</f>
        <v>0</v>
      </c>
      <c r="I252">
        <f>IF($B252=" ","",IF(ISERROR(1/VLOOKUP($B252,'Justerad allokering kvv'!$B$1:$AG$700,MATCH(I$1,'Justerad allokering kvv'!$B$1:$AF$1,0),FALSE)),VLOOKUP($B252,'Allokerad kvv'!$B$2:$AV$700,MATCH(I$1,'Allokerad kvv'!$B$1:$AV$1,0),FALSE),VLOOKUP($B252,'Justerad allokering kvv'!$B$1:$AG$700,MATCH(I$1,'Justerad allokering kvv'!$B$1:$AF$1,0),FALSE)))</f>
        <v>0</v>
      </c>
      <c r="J252">
        <f>IF($B252=" ","",IF(ISERROR(1/VLOOKUP($B252,'Justerad allokering kvv'!$B$1:$AG$700,MATCH(J$1,'Justerad allokering kvv'!$B$1:$AF$1,0),FALSE)),VLOOKUP($B252,'Allokerad kvv'!$B$2:$AV$700,MATCH(J$1,'Allokerad kvv'!$B$1:$AV$1,0),FALSE),VLOOKUP($B252,'Justerad allokering kvv'!$B$1:$AG$700,MATCH(J$1,'Justerad allokering kvv'!$B$1:$AF$1,0),FALSE)))</f>
        <v>0</v>
      </c>
      <c r="K252">
        <f>IF($B252=" ","",IF(ISERROR(1/VLOOKUP($B252,'Justerad allokering kvv'!$B$1:$AG$700,MATCH(K$1,'Justerad allokering kvv'!$B$1:$AF$1,0),FALSE)),VLOOKUP($B252,'Allokerad kvv'!$B$2:$AV$700,MATCH(K$1,'Allokerad kvv'!$B$1:$AV$1,0),FALSE),VLOOKUP($B252,'Justerad allokering kvv'!$B$1:$AG$700,MATCH(K$1,'Justerad allokering kvv'!$B$1:$AF$1,0),FALSE)))</f>
        <v>0</v>
      </c>
      <c r="L252">
        <f>IF($B252=" ","",IF(ISERROR(1/VLOOKUP($B252,'Justerad allokering kvv'!$B$1:$AG$700,MATCH(L$1,'Justerad allokering kvv'!$B$1:$AF$1,0),FALSE)),VLOOKUP($B252,'Allokerad kvv'!$B$2:$AV$700,MATCH(L$1,'Allokerad kvv'!$B$1:$AV$1,0),FALSE),VLOOKUP($B252,'Justerad allokering kvv'!$B$1:$AG$700,MATCH(L$1,'Justerad allokering kvv'!$B$1:$AF$1,0),FALSE)))</f>
        <v>6.0269199999999996</v>
      </c>
      <c r="M252">
        <f>IF($B252=" ","",IF(ISERROR(1/VLOOKUP($B252,'Justerad allokering kvv'!$B$1:$AG$700,MATCH(M$1,'Justerad allokering kvv'!$B$1:$AF$1,0),FALSE)),VLOOKUP($B252,'Allokerad kvv'!$B$2:$AV$700,MATCH(M$1,'Allokerad kvv'!$B$1:$AV$1,0),FALSE),VLOOKUP($B252,'Justerad allokering kvv'!$B$1:$AG$700,MATCH(M$1,'Justerad allokering kvv'!$B$1:$AF$1,0),FALSE)))</f>
        <v>14.782999999999999</v>
      </c>
      <c r="N252">
        <f>IF($B252=" ","",IF(ISERROR(1/VLOOKUP($B252,'Justerad allokering kvv'!$B$1:$AG$700,MATCH(N$1,'Justerad allokering kvv'!$B$1:$AF$1,0),FALSE)),VLOOKUP($B252,'Allokerad kvv'!$B$2:$AV$700,MATCH(N$1,'Allokerad kvv'!$B$1:$AV$1,0),FALSE),VLOOKUP($B252,'Justerad allokering kvv'!$B$1:$AG$700,MATCH(N$1,'Justerad allokering kvv'!$B$1:$AF$1,0),FALSE)))</f>
        <v>0</v>
      </c>
      <c r="O252">
        <f>IF($B252=" ","",IF(ISERROR(1/VLOOKUP($B252,'Justerad allokering kvv'!$B$1:$AG$700,MATCH(O$1,'Justerad allokering kvv'!$B$1:$AF$1,0),FALSE)),VLOOKUP($B252,'Allokerad kvv'!$B$2:$AV$700,MATCH(O$1,'Allokerad kvv'!$B$1:$AV$1,0),FALSE),VLOOKUP($B252,'Justerad allokering kvv'!$B$1:$AG$700,MATCH(O$1,'Justerad allokering kvv'!$B$1:$AF$1,0),FALSE)))</f>
        <v>0</v>
      </c>
      <c r="P252">
        <f>IF($B252=" ","",IF(ISERROR(1/VLOOKUP($B252,'Justerad allokering kvv'!$B$1:$AG$700,MATCH(P$1,'Justerad allokering kvv'!$B$1:$AF$1,0),FALSE)),VLOOKUP($B252,'Allokerad kvv'!$B$2:$AV$700,MATCH(P$1,'Allokerad kvv'!$B$1:$AV$1,0),FALSE),VLOOKUP($B252,'Justerad allokering kvv'!$B$1:$AG$700,MATCH(P$1,'Justerad allokering kvv'!$B$1:$AF$1,0),FALSE)))</f>
        <v>0</v>
      </c>
      <c r="Q252">
        <f>IF($B252=" ","",IF(ISERROR(1/VLOOKUP($B252,'Justerad allokering kvv'!$B$1:$AG$700,MATCH(Q$1,'Justerad allokering kvv'!$B$1:$AF$1,0),FALSE)),VLOOKUP($B252,'Allokerad kvv'!$B$2:$AV$700,MATCH(Q$1,'Allokerad kvv'!$B$1:$AV$1,0),FALSE),VLOOKUP($B252,'Justerad allokering kvv'!$B$1:$AG$700,MATCH(Q$1,'Justerad allokering kvv'!$B$1:$AF$1,0),FALSE)))</f>
        <v>22.677299999999999</v>
      </c>
      <c r="R252">
        <f>IF($B252=" ","",IF(ISERROR(1/VLOOKUP($B252,'Justerad allokering kvv'!$B$1:$AG$700,MATCH(R$1,'Justerad allokering kvv'!$B$1:$AF$1,0),FALSE)),VLOOKUP($B252,'Allokerad kvv'!$B$2:$AV$700,MATCH(R$1,'Allokerad kvv'!$B$1:$AV$1,0),FALSE),VLOOKUP($B252,'Justerad allokering kvv'!$B$1:$AG$700,MATCH(R$1,'Justerad allokering kvv'!$B$1:$AF$1,0),FALSE)))</f>
        <v>1.6437600000000001</v>
      </c>
      <c r="S252">
        <f>IF($B252=" ","",IF(ISERROR(1/VLOOKUP($B252,'Justerad allokering kvv'!$B$1:$AG$700,MATCH(S$1,'Justerad allokering kvv'!$B$1:$AF$1,0),FALSE)),VLOOKUP($B252,'Allokerad kvv'!$B$2:$AV$700,MATCH(S$1,'Allokerad kvv'!$B$1:$AV$1,0),FALSE),VLOOKUP($B252,'Justerad allokering kvv'!$B$1:$AG$700,MATCH(S$1,'Justerad allokering kvv'!$B$1:$AF$1,0),FALSE)))</f>
        <v>4.2226400000000002</v>
      </c>
      <c r="T252">
        <f>IF($B252=" ","",IF(ISERROR(1/VLOOKUP($B252,'Justerad allokering kvv'!$B$1:$AG$700,MATCH(T$1,'Justerad allokering kvv'!$B$1:$AF$1,0),FALSE)),VLOOKUP($B252,'Allokerad kvv'!$B$2:$AV$700,MATCH(T$1,'Allokerad kvv'!$B$1:$AV$1,0),FALSE),VLOOKUP($B252,'Justerad allokering kvv'!$B$1:$AG$700,MATCH(T$1,'Justerad allokering kvv'!$B$1:$AF$1,0),FALSE)))</f>
        <v>0</v>
      </c>
      <c r="U252">
        <f>IF($B252=" ","",IF(ISERROR(1/VLOOKUP($B252,'Justerad allokering kvv'!$B$1:$AG$700,MATCH(U$1,'Justerad allokering kvv'!$B$1:$AF$1,0),FALSE)),VLOOKUP($B252,'Allokerad kvv'!$B$2:$AV$700,MATCH(U$1,'Allokerad kvv'!$B$1:$AV$1,0),FALSE),VLOOKUP($B252,'Justerad allokering kvv'!$B$1:$AG$700,MATCH(U$1,'Justerad allokering kvv'!$B$1:$AF$1,0),FALSE)))</f>
        <v>0</v>
      </c>
      <c r="V252">
        <f>IF($B252=" ","",IF(ISERROR(1/VLOOKUP($B252,'Justerad allokering kvv'!$B$1:$AG$700,MATCH(V$1,'Justerad allokering kvv'!$B$1:$AF$1,0),FALSE)),VLOOKUP($B252,'Allokerad kvv'!$B$2:$AV$700,MATCH(V$1,'Allokerad kvv'!$B$1:$AV$1,0),FALSE),VLOOKUP($B252,'Justerad allokering kvv'!$B$1:$AG$700,MATCH(V$1,'Justerad allokering kvv'!$B$1:$AF$1,0),FALSE)))</f>
        <v>0</v>
      </c>
      <c r="W252">
        <f>IF($B252=" ","",IF(ISERROR(1/VLOOKUP($B252,'Justerad allokering kvv'!$B$1:$AG$700,MATCH(W$1,'Justerad allokering kvv'!$B$1:$AF$1,0),FALSE)),VLOOKUP($B252,'Allokerad kvv'!$B$2:$AV$700,MATCH(W$1,'Allokerad kvv'!$B$1:$AV$1,0),FALSE),VLOOKUP($B252,'Justerad allokering kvv'!$B$1:$AG$700,MATCH(W$1,'Justerad allokering kvv'!$B$1:$AF$1,0),FALSE)))</f>
        <v>0</v>
      </c>
      <c r="X252">
        <f>IF($B252=" ","",IF(ISERROR(1/VLOOKUP($B252,'Justerad allokering kvv'!$B$1:$AG$700,MATCH(X$1,'Justerad allokering kvv'!$B$1:$AF$1,0),FALSE)),VLOOKUP($B252,'Allokerad kvv'!$B$2:$AV$700,MATCH(X$1,'Allokerad kvv'!$B$1:$AV$1,0),FALSE),VLOOKUP($B252,'Justerad allokering kvv'!$B$1:$AG$700,MATCH(X$1,'Justerad allokering kvv'!$B$1:$AF$1,0),FALSE)))</f>
        <v>0.20696200000000001</v>
      </c>
      <c r="Y252">
        <f>IF($B252=" ","",IF(ISERROR(1/VLOOKUP($B252,'Justerad allokering kvv'!$B$1:$AG$700,MATCH(Y$1,'Justerad allokering kvv'!$B$1:$AF$1,0),FALSE)),VLOOKUP($B252,'Allokerad kvv'!$B$2:$AV$700,MATCH(Y$1,'Allokerad kvv'!$B$1:$AV$1,0),FALSE),VLOOKUP($B252,'Justerad allokering kvv'!$B$1:$AG$700,MATCH(Y$1,'Justerad allokering kvv'!$B$1:$AF$1,0),FALSE)))</f>
        <v>4.2453799999999999</v>
      </c>
      <c r="AB252">
        <f>IFERROR(VLOOKUP($B252,Kraftvärmeprod!$B$1:$AO$424,MATCH("Tillförd energi från rökgaskondensering (GWh)",Kraftvärmeprod!$B$1:$AG$1,0),FALSE)/1,0)</f>
        <v>18.855</v>
      </c>
      <c r="AE252" s="122">
        <f t="shared" si="12"/>
        <v>73.919411999999994</v>
      </c>
      <c r="AG252">
        <f t="shared" si="13"/>
        <v>72.275651999999994</v>
      </c>
      <c r="AH252">
        <f t="shared" si="14"/>
        <v>53.42065199999999</v>
      </c>
      <c r="AI252">
        <f>IF(AH252=0,"",AH252/VLOOKUP(B252,Kraftvärmeprod!$B$1:$BC$480,MATCH("Summa tillförd energi exklusive rökgaskondensering",Kraftvärmeprod!$B$1:$BC$1,0),FALSE))</f>
        <v>0.77027168255158374</v>
      </c>
      <c r="AK252">
        <f t="shared" si="15"/>
        <v>30.743352000000005</v>
      </c>
    </row>
    <row r="253" spans="1:37" x14ac:dyDescent="0.25">
      <c r="A253" s="2" t="s">
        <v>405</v>
      </c>
      <c r="B253" s="2" t="s">
        <v>406</v>
      </c>
      <c r="C253">
        <f>IF($B253=" ","",IF(ISERROR(1/VLOOKUP($B253,'Justerad allokering kvv'!$B$1:$AG$700,MATCH(C$1,'Justerad allokering kvv'!$B$1:$AF$1,0),FALSE)),VLOOKUP($B253,'Allokerad kvv'!$B$2:$AV$700,MATCH(C$1,'Allokerad kvv'!$B$1:$AV$1,0),FALSE),VLOOKUP($B253,'Justerad allokering kvv'!$B$1:$AG$700,MATCH(C$1,'Justerad allokering kvv'!$B$1:$AF$1,0),FALSE)))</f>
        <v>0</v>
      </c>
      <c r="D253">
        <f>IF($B253=" ","",IF(ISERROR(1/VLOOKUP($B253,'Justerad allokering kvv'!$B$1:$AG$700,MATCH(D$1,'Justerad allokering kvv'!$B$1:$AF$1,0),FALSE)),VLOOKUP($B253,'Allokerad kvv'!$B$2:$AV$700,MATCH(D$1,'Allokerad kvv'!$B$1:$AV$1,0),FALSE),VLOOKUP($B253,'Justerad allokering kvv'!$B$1:$AG$700,MATCH(D$1,'Justerad allokering kvv'!$B$1:$AF$1,0),FALSE)))</f>
        <v>0</v>
      </c>
      <c r="E253">
        <f>IF($B253=" ","",IF(ISERROR(1/VLOOKUP($B253,'Justerad allokering kvv'!$B$1:$AG$700,MATCH(E$1,'Justerad allokering kvv'!$B$1:$AF$1,0),FALSE)),VLOOKUP($B253,'Allokerad kvv'!$B$2:$AV$700,MATCH(E$1,'Allokerad kvv'!$B$1:$AV$1,0),FALSE),VLOOKUP($B253,'Justerad allokering kvv'!$B$1:$AG$700,MATCH(E$1,'Justerad allokering kvv'!$B$1:$AF$1,0),FALSE)))</f>
        <v>0</v>
      </c>
      <c r="F253">
        <f>IF($B253=" ","",IF(ISERROR(1/VLOOKUP($B253,'Justerad allokering kvv'!$B$1:$AG$700,MATCH(F$1,'Justerad allokering kvv'!$B$1:$AF$1,0),FALSE)),VLOOKUP($B253,'Allokerad kvv'!$B$2:$AV$700,MATCH(F$1,'Allokerad kvv'!$B$1:$AV$1,0),FALSE),VLOOKUP($B253,'Justerad allokering kvv'!$B$1:$AG$700,MATCH(F$1,'Justerad allokering kvv'!$B$1:$AF$1,0),FALSE)))</f>
        <v>0</v>
      </c>
      <c r="G253">
        <f>IF($B253=" ","",IF(ISERROR(1/VLOOKUP($B253,'Justerad allokering kvv'!$B$1:$AG$700,MATCH(G$1,'Justerad allokering kvv'!$B$1:$AF$1,0),FALSE)),VLOOKUP($B253,'Allokerad kvv'!$B$2:$AV$700,MATCH(G$1,'Allokerad kvv'!$B$1:$AV$1,0),FALSE),VLOOKUP($B253,'Justerad allokering kvv'!$B$1:$AG$700,MATCH(G$1,'Justerad allokering kvv'!$B$1:$AF$1,0),FALSE)))</f>
        <v>0</v>
      </c>
      <c r="H253">
        <f>IF($B253=" ","",IF(ISERROR(1/VLOOKUP($B253,'Justerad allokering kvv'!$B$1:$AG$700,MATCH(H$1,'Justerad allokering kvv'!$B$1:$AF$1,0),FALSE)),VLOOKUP($B253,'Allokerad kvv'!$B$2:$AV$700,MATCH(H$1,'Allokerad kvv'!$B$1:$AV$1,0),FALSE),VLOOKUP($B253,'Justerad allokering kvv'!$B$1:$AG$700,MATCH(H$1,'Justerad allokering kvv'!$B$1:$AF$1,0),FALSE)))</f>
        <v>0</v>
      </c>
      <c r="I253">
        <f>IF($B253=" ","",IF(ISERROR(1/VLOOKUP($B253,'Justerad allokering kvv'!$B$1:$AG$700,MATCH(I$1,'Justerad allokering kvv'!$B$1:$AF$1,0),FALSE)),VLOOKUP($B253,'Allokerad kvv'!$B$2:$AV$700,MATCH(I$1,'Allokerad kvv'!$B$1:$AV$1,0),FALSE),VLOOKUP($B253,'Justerad allokering kvv'!$B$1:$AG$700,MATCH(I$1,'Justerad allokering kvv'!$B$1:$AF$1,0),FALSE)))</f>
        <v>0</v>
      </c>
      <c r="J253">
        <f>IF($B253=" ","",IF(ISERROR(1/VLOOKUP($B253,'Justerad allokering kvv'!$B$1:$AG$700,MATCH(J$1,'Justerad allokering kvv'!$B$1:$AF$1,0),FALSE)),VLOOKUP($B253,'Allokerad kvv'!$B$2:$AV$700,MATCH(J$1,'Allokerad kvv'!$B$1:$AV$1,0),FALSE),VLOOKUP($B253,'Justerad allokering kvv'!$B$1:$AG$700,MATCH(J$1,'Justerad allokering kvv'!$B$1:$AF$1,0),FALSE)))</f>
        <v>0</v>
      </c>
      <c r="K253">
        <f>IF($B253=" ","",IF(ISERROR(1/VLOOKUP($B253,'Justerad allokering kvv'!$B$1:$AG$700,MATCH(K$1,'Justerad allokering kvv'!$B$1:$AF$1,0),FALSE)),VLOOKUP($B253,'Allokerad kvv'!$B$2:$AV$700,MATCH(K$1,'Allokerad kvv'!$B$1:$AV$1,0),FALSE),VLOOKUP($B253,'Justerad allokering kvv'!$B$1:$AG$700,MATCH(K$1,'Justerad allokering kvv'!$B$1:$AF$1,0),FALSE)))</f>
        <v>0</v>
      </c>
      <c r="L253">
        <f>IF($B253=" ","",IF(ISERROR(1/VLOOKUP($B253,'Justerad allokering kvv'!$B$1:$AG$700,MATCH(L$1,'Justerad allokering kvv'!$B$1:$AF$1,0),FALSE)),VLOOKUP($B253,'Allokerad kvv'!$B$2:$AV$700,MATCH(L$1,'Allokerad kvv'!$B$1:$AV$1,0),FALSE),VLOOKUP($B253,'Justerad allokering kvv'!$B$1:$AG$700,MATCH(L$1,'Justerad allokering kvv'!$B$1:$AF$1,0),FALSE)))</f>
        <v>0</v>
      </c>
      <c r="M253">
        <f>IF($B253=" ","",IF(ISERROR(1/VLOOKUP($B253,'Justerad allokering kvv'!$B$1:$AG$700,MATCH(M$1,'Justerad allokering kvv'!$B$1:$AF$1,0),FALSE)),VLOOKUP($B253,'Allokerad kvv'!$B$2:$AV$700,MATCH(M$1,'Allokerad kvv'!$B$1:$AV$1,0),FALSE),VLOOKUP($B253,'Justerad allokering kvv'!$B$1:$AG$700,MATCH(M$1,'Justerad allokering kvv'!$B$1:$AF$1,0),FALSE)))</f>
        <v>0</v>
      </c>
      <c r="N253">
        <f>IF($B253=" ","",IF(ISERROR(1/VLOOKUP($B253,'Justerad allokering kvv'!$B$1:$AG$700,MATCH(N$1,'Justerad allokering kvv'!$B$1:$AF$1,0),FALSE)),VLOOKUP($B253,'Allokerad kvv'!$B$2:$AV$700,MATCH(N$1,'Allokerad kvv'!$B$1:$AV$1,0),FALSE),VLOOKUP($B253,'Justerad allokering kvv'!$B$1:$AG$700,MATCH(N$1,'Justerad allokering kvv'!$B$1:$AF$1,0),FALSE)))</f>
        <v>0</v>
      </c>
      <c r="O253">
        <f>IF($B253=" ","",IF(ISERROR(1/VLOOKUP($B253,'Justerad allokering kvv'!$B$1:$AG$700,MATCH(O$1,'Justerad allokering kvv'!$B$1:$AF$1,0),FALSE)),VLOOKUP($B253,'Allokerad kvv'!$B$2:$AV$700,MATCH(O$1,'Allokerad kvv'!$B$1:$AV$1,0),FALSE),VLOOKUP($B253,'Justerad allokering kvv'!$B$1:$AG$700,MATCH(O$1,'Justerad allokering kvv'!$B$1:$AF$1,0),FALSE)))</f>
        <v>0</v>
      </c>
      <c r="P253">
        <f>IF($B253=" ","",IF(ISERROR(1/VLOOKUP($B253,'Justerad allokering kvv'!$B$1:$AG$700,MATCH(P$1,'Justerad allokering kvv'!$B$1:$AF$1,0),FALSE)),VLOOKUP($B253,'Allokerad kvv'!$B$2:$AV$700,MATCH(P$1,'Allokerad kvv'!$B$1:$AV$1,0),FALSE),VLOOKUP($B253,'Justerad allokering kvv'!$B$1:$AG$700,MATCH(P$1,'Justerad allokering kvv'!$B$1:$AF$1,0),FALSE)))</f>
        <v>0</v>
      </c>
      <c r="Q253">
        <f>IF($B253=" ","",IF(ISERROR(1/VLOOKUP($B253,'Justerad allokering kvv'!$B$1:$AG$700,MATCH(Q$1,'Justerad allokering kvv'!$B$1:$AF$1,0),FALSE)),VLOOKUP($B253,'Allokerad kvv'!$B$2:$AV$700,MATCH(Q$1,'Allokerad kvv'!$B$1:$AV$1,0),FALSE),VLOOKUP($B253,'Justerad allokering kvv'!$B$1:$AG$700,MATCH(Q$1,'Justerad allokering kvv'!$B$1:$AF$1,0),FALSE)))</f>
        <v>0</v>
      </c>
      <c r="R253">
        <f>IF($B253=" ","",IF(ISERROR(1/VLOOKUP($B253,'Justerad allokering kvv'!$B$1:$AG$700,MATCH(R$1,'Justerad allokering kvv'!$B$1:$AF$1,0),FALSE)),VLOOKUP($B253,'Allokerad kvv'!$B$2:$AV$700,MATCH(R$1,'Allokerad kvv'!$B$1:$AV$1,0),FALSE),VLOOKUP($B253,'Justerad allokering kvv'!$B$1:$AG$700,MATCH(R$1,'Justerad allokering kvv'!$B$1:$AF$1,0),FALSE)))</f>
        <v>0</v>
      </c>
      <c r="S253">
        <f>IF($B253=" ","",IF(ISERROR(1/VLOOKUP($B253,'Justerad allokering kvv'!$B$1:$AG$700,MATCH(S$1,'Justerad allokering kvv'!$B$1:$AF$1,0),FALSE)),VLOOKUP($B253,'Allokerad kvv'!$B$2:$AV$700,MATCH(S$1,'Allokerad kvv'!$B$1:$AV$1,0),FALSE),VLOOKUP($B253,'Justerad allokering kvv'!$B$1:$AG$700,MATCH(S$1,'Justerad allokering kvv'!$B$1:$AF$1,0),FALSE)))</f>
        <v>0</v>
      </c>
      <c r="T253">
        <f>IF($B253=" ","",IF(ISERROR(1/VLOOKUP($B253,'Justerad allokering kvv'!$B$1:$AG$700,MATCH(T$1,'Justerad allokering kvv'!$B$1:$AF$1,0),FALSE)),VLOOKUP($B253,'Allokerad kvv'!$B$2:$AV$700,MATCH(T$1,'Allokerad kvv'!$B$1:$AV$1,0),FALSE),VLOOKUP($B253,'Justerad allokering kvv'!$B$1:$AG$700,MATCH(T$1,'Justerad allokering kvv'!$B$1:$AF$1,0),FALSE)))</f>
        <v>0</v>
      </c>
      <c r="U253">
        <f>IF($B253=" ","",IF(ISERROR(1/VLOOKUP($B253,'Justerad allokering kvv'!$B$1:$AG$700,MATCH(U$1,'Justerad allokering kvv'!$B$1:$AF$1,0),FALSE)),VLOOKUP($B253,'Allokerad kvv'!$B$2:$AV$700,MATCH(U$1,'Allokerad kvv'!$B$1:$AV$1,0),FALSE),VLOOKUP($B253,'Justerad allokering kvv'!$B$1:$AG$700,MATCH(U$1,'Justerad allokering kvv'!$B$1:$AF$1,0),FALSE)))</f>
        <v>0</v>
      </c>
      <c r="V253">
        <f>IF($B253=" ","",IF(ISERROR(1/VLOOKUP($B253,'Justerad allokering kvv'!$B$1:$AG$700,MATCH(V$1,'Justerad allokering kvv'!$B$1:$AF$1,0),FALSE)),VLOOKUP($B253,'Allokerad kvv'!$B$2:$AV$700,MATCH(V$1,'Allokerad kvv'!$B$1:$AV$1,0),FALSE),VLOOKUP($B253,'Justerad allokering kvv'!$B$1:$AG$700,MATCH(V$1,'Justerad allokering kvv'!$B$1:$AF$1,0),FALSE)))</f>
        <v>0</v>
      </c>
      <c r="W253">
        <f>IF($B253=" ","",IF(ISERROR(1/VLOOKUP($B253,'Justerad allokering kvv'!$B$1:$AG$700,MATCH(W$1,'Justerad allokering kvv'!$B$1:$AF$1,0),FALSE)),VLOOKUP($B253,'Allokerad kvv'!$B$2:$AV$700,MATCH(W$1,'Allokerad kvv'!$B$1:$AV$1,0),FALSE),VLOOKUP($B253,'Justerad allokering kvv'!$B$1:$AG$700,MATCH(W$1,'Justerad allokering kvv'!$B$1:$AF$1,0),FALSE)))</f>
        <v>0</v>
      </c>
      <c r="X253">
        <f>IF($B253=" ","",IF(ISERROR(1/VLOOKUP($B253,'Justerad allokering kvv'!$B$1:$AG$700,MATCH(X$1,'Justerad allokering kvv'!$B$1:$AF$1,0),FALSE)),VLOOKUP($B253,'Allokerad kvv'!$B$2:$AV$700,MATCH(X$1,'Allokerad kvv'!$B$1:$AV$1,0),FALSE),VLOOKUP($B253,'Justerad allokering kvv'!$B$1:$AG$700,MATCH(X$1,'Justerad allokering kvv'!$B$1:$AF$1,0),FALSE)))</f>
        <v>0</v>
      </c>
      <c r="Y253">
        <f>IF($B253=" ","",IF(ISERROR(1/VLOOKUP($B253,'Justerad allokering kvv'!$B$1:$AG$700,MATCH(Y$1,'Justerad allokering kvv'!$B$1:$AF$1,0),FALSE)),VLOOKUP($B253,'Allokerad kvv'!$B$2:$AV$700,MATCH(Y$1,'Allokerad kvv'!$B$1:$AV$1,0),FALSE),VLOOKUP($B253,'Justerad allokering kvv'!$B$1:$AG$700,MATCH(Y$1,'Justerad allokering kvv'!$B$1:$AF$1,0),FALSE)))</f>
        <v>0</v>
      </c>
      <c r="AB253">
        <f>IFERROR(VLOOKUP($B253,Kraftvärmeprod!$B$1:$AO$424,MATCH("Tillförd energi från rökgaskondensering (GWh)",Kraftvärmeprod!$B$1:$AG$1,0),FALSE)/1,0)</f>
        <v>0</v>
      </c>
      <c r="AE253" s="122">
        <f t="shared" si="12"/>
        <v>0</v>
      </c>
      <c r="AG253">
        <f t="shared" si="13"/>
        <v>0</v>
      </c>
      <c r="AH253">
        <f t="shared" si="14"/>
        <v>0</v>
      </c>
      <c r="AI253" t="str">
        <f>IF(AH253=0,"",AH253/VLOOKUP(B253,Kraftvärmeprod!$B$1:$BC$480,MATCH("Summa tillförd energi exklusive rökgaskondensering",Kraftvärmeprod!$B$1:$BC$1,0),FALSE))</f>
        <v/>
      </c>
      <c r="AK253">
        <f t="shared" si="15"/>
        <v>0</v>
      </c>
    </row>
    <row r="254" spans="1:37" x14ac:dyDescent="0.25">
      <c r="A254" s="2" t="s">
        <v>407</v>
      </c>
      <c r="B254" s="2" t="s">
        <v>408</v>
      </c>
      <c r="C254">
        <f>IF($B254=" ","",IF(ISERROR(1/VLOOKUP($B254,'Justerad allokering kvv'!$B$1:$AG$700,MATCH(C$1,'Justerad allokering kvv'!$B$1:$AF$1,0),FALSE)),VLOOKUP($B254,'Allokerad kvv'!$B$2:$AV$700,MATCH(C$1,'Allokerad kvv'!$B$1:$AV$1,0),FALSE),VLOOKUP($B254,'Justerad allokering kvv'!$B$1:$AG$700,MATCH(C$1,'Justerad allokering kvv'!$B$1:$AF$1,0),FALSE)))</f>
        <v>0</v>
      </c>
      <c r="D254">
        <f>IF($B254=" ","",IF(ISERROR(1/VLOOKUP($B254,'Justerad allokering kvv'!$B$1:$AG$700,MATCH(D$1,'Justerad allokering kvv'!$B$1:$AF$1,0),FALSE)),VLOOKUP($B254,'Allokerad kvv'!$B$2:$AV$700,MATCH(D$1,'Allokerad kvv'!$B$1:$AV$1,0),FALSE),VLOOKUP($B254,'Justerad allokering kvv'!$B$1:$AG$700,MATCH(D$1,'Justerad allokering kvv'!$B$1:$AF$1,0),FALSE)))</f>
        <v>0</v>
      </c>
      <c r="E254">
        <f>IF($B254=" ","",IF(ISERROR(1/VLOOKUP($B254,'Justerad allokering kvv'!$B$1:$AG$700,MATCH(E$1,'Justerad allokering kvv'!$B$1:$AF$1,0),FALSE)),VLOOKUP($B254,'Allokerad kvv'!$B$2:$AV$700,MATCH(E$1,'Allokerad kvv'!$B$1:$AV$1,0),FALSE),VLOOKUP($B254,'Justerad allokering kvv'!$B$1:$AG$700,MATCH(E$1,'Justerad allokering kvv'!$B$1:$AF$1,0),FALSE)))</f>
        <v>0</v>
      </c>
      <c r="F254">
        <f>IF($B254=" ","",IF(ISERROR(1/VLOOKUP($B254,'Justerad allokering kvv'!$B$1:$AG$700,MATCH(F$1,'Justerad allokering kvv'!$B$1:$AF$1,0),FALSE)),VLOOKUP($B254,'Allokerad kvv'!$B$2:$AV$700,MATCH(F$1,'Allokerad kvv'!$B$1:$AV$1,0),FALSE),VLOOKUP($B254,'Justerad allokering kvv'!$B$1:$AG$700,MATCH(F$1,'Justerad allokering kvv'!$B$1:$AF$1,0),FALSE)))</f>
        <v>0</v>
      </c>
      <c r="G254">
        <f>IF($B254=" ","",IF(ISERROR(1/VLOOKUP($B254,'Justerad allokering kvv'!$B$1:$AG$700,MATCH(G$1,'Justerad allokering kvv'!$B$1:$AF$1,0),FALSE)),VLOOKUP($B254,'Allokerad kvv'!$B$2:$AV$700,MATCH(G$1,'Allokerad kvv'!$B$1:$AV$1,0),FALSE),VLOOKUP($B254,'Justerad allokering kvv'!$B$1:$AG$700,MATCH(G$1,'Justerad allokering kvv'!$B$1:$AF$1,0),FALSE)))</f>
        <v>0</v>
      </c>
      <c r="H254">
        <f>IF($B254=" ","",IF(ISERROR(1/VLOOKUP($B254,'Justerad allokering kvv'!$B$1:$AG$700,MATCH(H$1,'Justerad allokering kvv'!$B$1:$AF$1,0),FALSE)),VLOOKUP($B254,'Allokerad kvv'!$B$2:$AV$700,MATCH(H$1,'Allokerad kvv'!$B$1:$AV$1,0),FALSE),VLOOKUP($B254,'Justerad allokering kvv'!$B$1:$AG$700,MATCH(H$1,'Justerad allokering kvv'!$B$1:$AF$1,0),FALSE)))</f>
        <v>0</v>
      </c>
      <c r="I254">
        <f>IF($B254=" ","",IF(ISERROR(1/VLOOKUP($B254,'Justerad allokering kvv'!$B$1:$AG$700,MATCH(I$1,'Justerad allokering kvv'!$B$1:$AF$1,0),FALSE)),VLOOKUP($B254,'Allokerad kvv'!$B$2:$AV$700,MATCH(I$1,'Allokerad kvv'!$B$1:$AV$1,0),FALSE),VLOOKUP($B254,'Justerad allokering kvv'!$B$1:$AG$700,MATCH(I$1,'Justerad allokering kvv'!$B$1:$AF$1,0),FALSE)))</f>
        <v>0</v>
      </c>
      <c r="J254">
        <f>IF($B254=" ","",IF(ISERROR(1/VLOOKUP($B254,'Justerad allokering kvv'!$B$1:$AG$700,MATCH(J$1,'Justerad allokering kvv'!$B$1:$AF$1,0),FALSE)),VLOOKUP($B254,'Allokerad kvv'!$B$2:$AV$700,MATCH(J$1,'Allokerad kvv'!$B$1:$AV$1,0),FALSE),VLOOKUP($B254,'Justerad allokering kvv'!$B$1:$AG$700,MATCH(J$1,'Justerad allokering kvv'!$B$1:$AF$1,0),FALSE)))</f>
        <v>0</v>
      </c>
      <c r="K254">
        <f>IF($B254=" ","",IF(ISERROR(1/VLOOKUP($B254,'Justerad allokering kvv'!$B$1:$AG$700,MATCH(K$1,'Justerad allokering kvv'!$B$1:$AF$1,0),FALSE)),VLOOKUP($B254,'Allokerad kvv'!$B$2:$AV$700,MATCH(K$1,'Allokerad kvv'!$B$1:$AV$1,0),FALSE),VLOOKUP($B254,'Justerad allokering kvv'!$B$1:$AG$700,MATCH(K$1,'Justerad allokering kvv'!$B$1:$AF$1,0),FALSE)))</f>
        <v>0</v>
      </c>
      <c r="L254">
        <f>IF($B254=" ","",IF(ISERROR(1/VLOOKUP($B254,'Justerad allokering kvv'!$B$1:$AG$700,MATCH(L$1,'Justerad allokering kvv'!$B$1:$AF$1,0),FALSE)),VLOOKUP($B254,'Allokerad kvv'!$B$2:$AV$700,MATCH(L$1,'Allokerad kvv'!$B$1:$AV$1,0),FALSE),VLOOKUP($B254,'Justerad allokering kvv'!$B$1:$AG$700,MATCH(L$1,'Justerad allokering kvv'!$B$1:$AF$1,0),FALSE)))</f>
        <v>0</v>
      </c>
      <c r="M254">
        <f>IF($B254=" ","",IF(ISERROR(1/VLOOKUP($B254,'Justerad allokering kvv'!$B$1:$AG$700,MATCH(M$1,'Justerad allokering kvv'!$B$1:$AF$1,0),FALSE)),VLOOKUP($B254,'Allokerad kvv'!$B$2:$AV$700,MATCH(M$1,'Allokerad kvv'!$B$1:$AV$1,0),FALSE),VLOOKUP($B254,'Justerad allokering kvv'!$B$1:$AG$700,MATCH(M$1,'Justerad allokering kvv'!$B$1:$AF$1,0),FALSE)))</f>
        <v>0</v>
      </c>
      <c r="N254">
        <f>IF($B254=" ","",IF(ISERROR(1/VLOOKUP($B254,'Justerad allokering kvv'!$B$1:$AG$700,MATCH(N$1,'Justerad allokering kvv'!$B$1:$AF$1,0),FALSE)),VLOOKUP($B254,'Allokerad kvv'!$B$2:$AV$700,MATCH(N$1,'Allokerad kvv'!$B$1:$AV$1,0),FALSE),VLOOKUP($B254,'Justerad allokering kvv'!$B$1:$AG$700,MATCH(N$1,'Justerad allokering kvv'!$B$1:$AF$1,0),FALSE)))</f>
        <v>0</v>
      </c>
      <c r="O254">
        <f>IF($B254=" ","",IF(ISERROR(1/VLOOKUP($B254,'Justerad allokering kvv'!$B$1:$AG$700,MATCH(O$1,'Justerad allokering kvv'!$B$1:$AF$1,0),FALSE)),VLOOKUP($B254,'Allokerad kvv'!$B$2:$AV$700,MATCH(O$1,'Allokerad kvv'!$B$1:$AV$1,0),FALSE),VLOOKUP($B254,'Justerad allokering kvv'!$B$1:$AG$700,MATCH(O$1,'Justerad allokering kvv'!$B$1:$AF$1,0),FALSE)))</f>
        <v>0</v>
      </c>
      <c r="P254">
        <f>IF($B254=" ","",IF(ISERROR(1/VLOOKUP($B254,'Justerad allokering kvv'!$B$1:$AG$700,MATCH(P$1,'Justerad allokering kvv'!$B$1:$AF$1,0),FALSE)),VLOOKUP($B254,'Allokerad kvv'!$B$2:$AV$700,MATCH(P$1,'Allokerad kvv'!$B$1:$AV$1,0),FALSE),VLOOKUP($B254,'Justerad allokering kvv'!$B$1:$AG$700,MATCH(P$1,'Justerad allokering kvv'!$B$1:$AF$1,0),FALSE)))</f>
        <v>0</v>
      </c>
      <c r="Q254">
        <f>IF($B254=" ","",IF(ISERROR(1/VLOOKUP($B254,'Justerad allokering kvv'!$B$1:$AG$700,MATCH(Q$1,'Justerad allokering kvv'!$B$1:$AF$1,0),FALSE)),VLOOKUP($B254,'Allokerad kvv'!$B$2:$AV$700,MATCH(Q$1,'Allokerad kvv'!$B$1:$AV$1,0),FALSE),VLOOKUP($B254,'Justerad allokering kvv'!$B$1:$AG$700,MATCH(Q$1,'Justerad allokering kvv'!$B$1:$AF$1,0),FALSE)))</f>
        <v>0</v>
      </c>
      <c r="R254">
        <f>IF($B254=" ","",IF(ISERROR(1/VLOOKUP($B254,'Justerad allokering kvv'!$B$1:$AG$700,MATCH(R$1,'Justerad allokering kvv'!$B$1:$AF$1,0),FALSE)),VLOOKUP($B254,'Allokerad kvv'!$B$2:$AV$700,MATCH(R$1,'Allokerad kvv'!$B$1:$AV$1,0),FALSE),VLOOKUP($B254,'Justerad allokering kvv'!$B$1:$AG$700,MATCH(R$1,'Justerad allokering kvv'!$B$1:$AF$1,0),FALSE)))</f>
        <v>0</v>
      </c>
      <c r="S254">
        <f>IF($B254=" ","",IF(ISERROR(1/VLOOKUP($B254,'Justerad allokering kvv'!$B$1:$AG$700,MATCH(S$1,'Justerad allokering kvv'!$B$1:$AF$1,0),FALSE)),VLOOKUP($B254,'Allokerad kvv'!$B$2:$AV$700,MATCH(S$1,'Allokerad kvv'!$B$1:$AV$1,0),FALSE),VLOOKUP($B254,'Justerad allokering kvv'!$B$1:$AG$700,MATCH(S$1,'Justerad allokering kvv'!$B$1:$AF$1,0),FALSE)))</f>
        <v>0</v>
      </c>
      <c r="T254">
        <f>IF($B254=" ","",IF(ISERROR(1/VLOOKUP($B254,'Justerad allokering kvv'!$B$1:$AG$700,MATCH(T$1,'Justerad allokering kvv'!$B$1:$AF$1,0),FALSE)),VLOOKUP($B254,'Allokerad kvv'!$B$2:$AV$700,MATCH(T$1,'Allokerad kvv'!$B$1:$AV$1,0),FALSE),VLOOKUP($B254,'Justerad allokering kvv'!$B$1:$AG$700,MATCH(T$1,'Justerad allokering kvv'!$B$1:$AF$1,0),FALSE)))</f>
        <v>0</v>
      </c>
      <c r="U254">
        <f>IF($B254=" ","",IF(ISERROR(1/VLOOKUP($B254,'Justerad allokering kvv'!$B$1:$AG$700,MATCH(U$1,'Justerad allokering kvv'!$B$1:$AF$1,0),FALSE)),VLOOKUP($B254,'Allokerad kvv'!$B$2:$AV$700,MATCH(U$1,'Allokerad kvv'!$B$1:$AV$1,0),FALSE),VLOOKUP($B254,'Justerad allokering kvv'!$B$1:$AG$700,MATCH(U$1,'Justerad allokering kvv'!$B$1:$AF$1,0),FALSE)))</f>
        <v>0</v>
      </c>
      <c r="V254">
        <f>IF($B254=" ","",IF(ISERROR(1/VLOOKUP($B254,'Justerad allokering kvv'!$B$1:$AG$700,MATCH(V$1,'Justerad allokering kvv'!$B$1:$AF$1,0),FALSE)),VLOOKUP($B254,'Allokerad kvv'!$B$2:$AV$700,MATCH(V$1,'Allokerad kvv'!$B$1:$AV$1,0),FALSE),VLOOKUP($B254,'Justerad allokering kvv'!$B$1:$AG$700,MATCH(V$1,'Justerad allokering kvv'!$B$1:$AF$1,0),FALSE)))</f>
        <v>0</v>
      </c>
      <c r="W254">
        <f>IF($B254=" ","",IF(ISERROR(1/VLOOKUP($B254,'Justerad allokering kvv'!$B$1:$AG$700,MATCH(W$1,'Justerad allokering kvv'!$B$1:$AF$1,0),FALSE)),VLOOKUP($B254,'Allokerad kvv'!$B$2:$AV$700,MATCH(W$1,'Allokerad kvv'!$B$1:$AV$1,0),FALSE),VLOOKUP($B254,'Justerad allokering kvv'!$B$1:$AG$700,MATCH(W$1,'Justerad allokering kvv'!$B$1:$AF$1,0),FALSE)))</f>
        <v>0</v>
      </c>
      <c r="X254">
        <f>IF($B254=" ","",IF(ISERROR(1/VLOOKUP($B254,'Justerad allokering kvv'!$B$1:$AG$700,MATCH(X$1,'Justerad allokering kvv'!$B$1:$AF$1,0),FALSE)),VLOOKUP($B254,'Allokerad kvv'!$B$2:$AV$700,MATCH(X$1,'Allokerad kvv'!$B$1:$AV$1,0),FALSE),VLOOKUP($B254,'Justerad allokering kvv'!$B$1:$AG$700,MATCH(X$1,'Justerad allokering kvv'!$B$1:$AF$1,0),FALSE)))</f>
        <v>0</v>
      </c>
      <c r="Y254">
        <f>IF($B254=" ","",IF(ISERROR(1/VLOOKUP($B254,'Justerad allokering kvv'!$B$1:$AG$700,MATCH(Y$1,'Justerad allokering kvv'!$B$1:$AF$1,0),FALSE)),VLOOKUP($B254,'Allokerad kvv'!$B$2:$AV$700,MATCH(Y$1,'Allokerad kvv'!$B$1:$AV$1,0),FALSE),VLOOKUP($B254,'Justerad allokering kvv'!$B$1:$AG$700,MATCH(Y$1,'Justerad allokering kvv'!$B$1:$AF$1,0),FALSE)))</f>
        <v>0</v>
      </c>
      <c r="AB254">
        <f>IFERROR(VLOOKUP($B254,Kraftvärmeprod!$B$1:$AO$424,MATCH("Tillförd energi från rökgaskondensering (GWh)",Kraftvärmeprod!$B$1:$AG$1,0),FALSE)/1,0)</f>
        <v>0</v>
      </c>
      <c r="AE254" s="122">
        <f t="shared" si="12"/>
        <v>0</v>
      </c>
      <c r="AG254">
        <f t="shared" si="13"/>
        <v>0</v>
      </c>
      <c r="AH254">
        <f t="shared" si="14"/>
        <v>0</v>
      </c>
      <c r="AI254" t="str">
        <f>IF(AH254=0,"",AH254/VLOOKUP(B254,Kraftvärmeprod!$B$1:$BC$480,MATCH("Summa tillförd energi exklusive rökgaskondensering",Kraftvärmeprod!$B$1:$BC$1,0),FALSE))</f>
        <v/>
      </c>
      <c r="AK254">
        <f t="shared" si="15"/>
        <v>0</v>
      </c>
    </row>
    <row r="255" spans="1:37" x14ac:dyDescent="0.25">
      <c r="A255" s="2" t="s">
        <v>407</v>
      </c>
      <c r="B255" s="2" t="s">
        <v>409</v>
      </c>
      <c r="C255">
        <f>IF($B255=" ","",IF(ISERROR(1/VLOOKUP($B255,'Justerad allokering kvv'!$B$1:$AG$700,MATCH(C$1,'Justerad allokering kvv'!$B$1:$AF$1,0),FALSE)),VLOOKUP($B255,'Allokerad kvv'!$B$2:$AV$700,MATCH(C$1,'Allokerad kvv'!$B$1:$AV$1,0),FALSE),VLOOKUP($B255,'Justerad allokering kvv'!$B$1:$AG$700,MATCH(C$1,'Justerad allokering kvv'!$B$1:$AF$1,0),FALSE)))</f>
        <v>0</v>
      </c>
      <c r="D255">
        <f>IF($B255=" ","",IF(ISERROR(1/VLOOKUP($B255,'Justerad allokering kvv'!$B$1:$AG$700,MATCH(D$1,'Justerad allokering kvv'!$B$1:$AF$1,0),FALSE)),VLOOKUP($B255,'Allokerad kvv'!$B$2:$AV$700,MATCH(D$1,'Allokerad kvv'!$B$1:$AV$1,0),FALSE),VLOOKUP($B255,'Justerad allokering kvv'!$B$1:$AG$700,MATCH(D$1,'Justerad allokering kvv'!$B$1:$AF$1,0),FALSE)))</f>
        <v>0</v>
      </c>
      <c r="E255">
        <f>IF($B255=" ","",IF(ISERROR(1/VLOOKUP($B255,'Justerad allokering kvv'!$B$1:$AG$700,MATCH(E$1,'Justerad allokering kvv'!$B$1:$AF$1,0),FALSE)),VLOOKUP($B255,'Allokerad kvv'!$B$2:$AV$700,MATCH(E$1,'Allokerad kvv'!$B$1:$AV$1,0),FALSE),VLOOKUP($B255,'Justerad allokering kvv'!$B$1:$AG$700,MATCH(E$1,'Justerad allokering kvv'!$B$1:$AF$1,0),FALSE)))</f>
        <v>0</v>
      </c>
      <c r="F255">
        <f>IF($B255=" ","",IF(ISERROR(1/VLOOKUP($B255,'Justerad allokering kvv'!$B$1:$AG$700,MATCH(F$1,'Justerad allokering kvv'!$B$1:$AF$1,0),FALSE)),VLOOKUP($B255,'Allokerad kvv'!$B$2:$AV$700,MATCH(F$1,'Allokerad kvv'!$B$1:$AV$1,0),FALSE),VLOOKUP($B255,'Justerad allokering kvv'!$B$1:$AG$700,MATCH(F$1,'Justerad allokering kvv'!$B$1:$AF$1,0),FALSE)))</f>
        <v>0</v>
      </c>
      <c r="G255">
        <f>IF($B255=" ","",IF(ISERROR(1/VLOOKUP($B255,'Justerad allokering kvv'!$B$1:$AG$700,MATCH(G$1,'Justerad allokering kvv'!$B$1:$AF$1,0),FALSE)),VLOOKUP($B255,'Allokerad kvv'!$B$2:$AV$700,MATCH(G$1,'Allokerad kvv'!$B$1:$AV$1,0),FALSE),VLOOKUP($B255,'Justerad allokering kvv'!$B$1:$AG$700,MATCH(G$1,'Justerad allokering kvv'!$B$1:$AF$1,0),FALSE)))</f>
        <v>0</v>
      </c>
      <c r="H255">
        <f>IF($B255=" ","",IF(ISERROR(1/VLOOKUP($B255,'Justerad allokering kvv'!$B$1:$AG$700,MATCH(H$1,'Justerad allokering kvv'!$B$1:$AF$1,0),FALSE)),VLOOKUP($B255,'Allokerad kvv'!$B$2:$AV$700,MATCH(H$1,'Allokerad kvv'!$B$1:$AV$1,0),FALSE),VLOOKUP($B255,'Justerad allokering kvv'!$B$1:$AG$700,MATCH(H$1,'Justerad allokering kvv'!$B$1:$AF$1,0),FALSE)))</f>
        <v>0</v>
      </c>
      <c r="I255">
        <f>IF($B255=" ","",IF(ISERROR(1/VLOOKUP($B255,'Justerad allokering kvv'!$B$1:$AG$700,MATCH(I$1,'Justerad allokering kvv'!$B$1:$AF$1,0),FALSE)),VLOOKUP($B255,'Allokerad kvv'!$B$2:$AV$700,MATCH(I$1,'Allokerad kvv'!$B$1:$AV$1,0),FALSE),VLOOKUP($B255,'Justerad allokering kvv'!$B$1:$AG$700,MATCH(I$1,'Justerad allokering kvv'!$B$1:$AF$1,0),FALSE)))</f>
        <v>0</v>
      </c>
      <c r="J255">
        <f>IF($B255=" ","",IF(ISERROR(1/VLOOKUP($B255,'Justerad allokering kvv'!$B$1:$AG$700,MATCH(J$1,'Justerad allokering kvv'!$B$1:$AF$1,0),FALSE)),VLOOKUP($B255,'Allokerad kvv'!$B$2:$AV$700,MATCH(J$1,'Allokerad kvv'!$B$1:$AV$1,0),FALSE),VLOOKUP($B255,'Justerad allokering kvv'!$B$1:$AG$700,MATCH(J$1,'Justerad allokering kvv'!$B$1:$AF$1,0),FALSE)))</f>
        <v>0</v>
      </c>
      <c r="K255">
        <f>IF($B255=" ","",IF(ISERROR(1/VLOOKUP($B255,'Justerad allokering kvv'!$B$1:$AG$700,MATCH(K$1,'Justerad allokering kvv'!$B$1:$AF$1,0),FALSE)),VLOOKUP($B255,'Allokerad kvv'!$B$2:$AV$700,MATCH(K$1,'Allokerad kvv'!$B$1:$AV$1,0),FALSE),VLOOKUP($B255,'Justerad allokering kvv'!$B$1:$AG$700,MATCH(K$1,'Justerad allokering kvv'!$B$1:$AF$1,0),FALSE)))</f>
        <v>0</v>
      </c>
      <c r="L255">
        <f>IF($B255=" ","",IF(ISERROR(1/VLOOKUP($B255,'Justerad allokering kvv'!$B$1:$AG$700,MATCH(L$1,'Justerad allokering kvv'!$B$1:$AF$1,0),FALSE)),VLOOKUP($B255,'Allokerad kvv'!$B$2:$AV$700,MATCH(L$1,'Allokerad kvv'!$B$1:$AV$1,0),FALSE),VLOOKUP($B255,'Justerad allokering kvv'!$B$1:$AG$700,MATCH(L$1,'Justerad allokering kvv'!$B$1:$AF$1,0),FALSE)))</f>
        <v>0</v>
      </c>
      <c r="M255">
        <f>IF($B255=" ","",IF(ISERROR(1/VLOOKUP($B255,'Justerad allokering kvv'!$B$1:$AG$700,MATCH(M$1,'Justerad allokering kvv'!$B$1:$AF$1,0),FALSE)),VLOOKUP($B255,'Allokerad kvv'!$B$2:$AV$700,MATCH(M$1,'Allokerad kvv'!$B$1:$AV$1,0),FALSE),VLOOKUP($B255,'Justerad allokering kvv'!$B$1:$AG$700,MATCH(M$1,'Justerad allokering kvv'!$B$1:$AF$1,0),FALSE)))</f>
        <v>0</v>
      </c>
      <c r="N255">
        <f>IF($B255=" ","",IF(ISERROR(1/VLOOKUP($B255,'Justerad allokering kvv'!$B$1:$AG$700,MATCH(N$1,'Justerad allokering kvv'!$B$1:$AF$1,0),FALSE)),VLOOKUP($B255,'Allokerad kvv'!$B$2:$AV$700,MATCH(N$1,'Allokerad kvv'!$B$1:$AV$1,0),FALSE),VLOOKUP($B255,'Justerad allokering kvv'!$B$1:$AG$700,MATCH(N$1,'Justerad allokering kvv'!$B$1:$AF$1,0),FALSE)))</f>
        <v>0</v>
      </c>
      <c r="O255">
        <f>IF($B255=" ","",IF(ISERROR(1/VLOOKUP($B255,'Justerad allokering kvv'!$B$1:$AG$700,MATCH(O$1,'Justerad allokering kvv'!$B$1:$AF$1,0),FALSE)),VLOOKUP($B255,'Allokerad kvv'!$B$2:$AV$700,MATCH(O$1,'Allokerad kvv'!$B$1:$AV$1,0),FALSE),VLOOKUP($B255,'Justerad allokering kvv'!$B$1:$AG$700,MATCH(O$1,'Justerad allokering kvv'!$B$1:$AF$1,0),FALSE)))</f>
        <v>0</v>
      </c>
      <c r="P255">
        <f>IF($B255=" ","",IF(ISERROR(1/VLOOKUP($B255,'Justerad allokering kvv'!$B$1:$AG$700,MATCH(P$1,'Justerad allokering kvv'!$B$1:$AF$1,0),FALSE)),VLOOKUP($B255,'Allokerad kvv'!$B$2:$AV$700,MATCH(P$1,'Allokerad kvv'!$B$1:$AV$1,0),FALSE),VLOOKUP($B255,'Justerad allokering kvv'!$B$1:$AG$700,MATCH(P$1,'Justerad allokering kvv'!$B$1:$AF$1,0),FALSE)))</f>
        <v>0</v>
      </c>
      <c r="Q255">
        <f>IF($B255=" ","",IF(ISERROR(1/VLOOKUP($B255,'Justerad allokering kvv'!$B$1:$AG$700,MATCH(Q$1,'Justerad allokering kvv'!$B$1:$AF$1,0),FALSE)),VLOOKUP($B255,'Allokerad kvv'!$B$2:$AV$700,MATCH(Q$1,'Allokerad kvv'!$B$1:$AV$1,0),FALSE),VLOOKUP($B255,'Justerad allokering kvv'!$B$1:$AG$700,MATCH(Q$1,'Justerad allokering kvv'!$B$1:$AF$1,0),FALSE)))</f>
        <v>0</v>
      </c>
      <c r="R255">
        <f>IF($B255=" ","",IF(ISERROR(1/VLOOKUP($B255,'Justerad allokering kvv'!$B$1:$AG$700,MATCH(R$1,'Justerad allokering kvv'!$B$1:$AF$1,0),FALSE)),VLOOKUP($B255,'Allokerad kvv'!$B$2:$AV$700,MATCH(R$1,'Allokerad kvv'!$B$1:$AV$1,0),FALSE),VLOOKUP($B255,'Justerad allokering kvv'!$B$1:$AG$700,MATCH(R$1,'Justerad allokering kvv'!$B$1:$AF$1,0),FALSE)))</f>
        <v>0</v>
      </c>
      <c r="S255">
        <f>IF($B255=" ","",IF(ISERROR(1/VLOOKUP($B255,'Justerad allokering kvv'!$B$1:$AG$700,MATCH(S$1,'Justerad allokering kvv'!$B$1:$AF$1,0),FALSE)),VLOOKUP($B255,'Allokerad kvv'!$B$2:$AV$700,MATCH(S$1,'Allokerad kvv'!$B$1:$AV$1,0),FALSE),VLOOKUP($B255,'Justerad allokering kvv'!$B$1:$AG$700,MATCH(S$1,'Justerad allokering kvv'!$B$1:$AF$1,0),FALSE)))</f>
        <v>0</v>
      </c>
      <c r="T255">
        <f>IF($B255=" ","",IF(ISERROR(1/VLOOKUP($B255,'Justerad allokering kvv'!$B$1:$AG$700,MATCH(T$1,'Justerad allokering kvv'!$B$1:$AF$1,0),FALSE)),VLOOKUP($B255,'Allokerad kvv'!$B$2:$AV$700,MATCH(T$1,'Allokerad kvv'!$B$1:$AV$1,0),FALSE),VLOOKUP($B255,'Justerad allokering kvv'!$B$1:$AG$700,MATCH(T$1,'Justerad allokering kvv'!$B$1:$AF$1,0),FALSE)))</f>
        <v>0</v>
      </c>
      <c r="U255">
        <f>IF($B255=" ","",IF(ISERROR(1/VLOOKUP($B255,'Justerad allokering kvv'!$B$1:$AG$700,MATCH(U$1,'Justerad allokering kvv'!$B$1:$AF$1,0),FALSE)),VLOOKUP($B255,'Allokerad kvv'!$B$2:$AV$700,MATCH(U$1,'Allokerad kvv'!$B$1:$AV$1,0),FALSE),VLOOKUP($B255,'Justerad allokering kvv'!$B$1:$AG$700,MATCH(U$1,'Justerad allokering kvv'!$B$1:$AF$1,0),FALSE)))</f>
        <v>0</v>
      </c>
      <c r="V255">
        <f>IF($B255=" ","",IF(ISERROR(1/VLOOKUP($B255,'Justerad allokering kvv'!$B$1:$AG$700,MATCH(V$1,'Justerad allokering kvv'!$B$1:$AF$1,0),FALSE)),VLOOKUP($B255,'Allokerad kvv'!$B$2:$AV$700,MATCH(V$1,'Allokerad kvv'!$B$1:$AV$1,0),FALSE),VLOOKUP($B255,'Justerad allokering kvv'!$B$1:$AG$700,MATCH(V$1,'Justerad allokering kvv'!$B$1:$AF$1,0),FALSE)))</f>
        <v>0</v>
      </c>
      <c r="W255">
        <f>IF($B255=" ","",IF(ISERROR(1/VLOOKUP($B255,'Justerad allokering kvv'!$B$1:$AG$700,MATCH(W$1,'Justerad allokering kvv'!$B$1:$AF$1,0),FALSE)),VLOOKUP($B255,'Allokerad kvv'!$B$2:$AV$700,MATCH(W$1,'Allokerad kvv'!$B$1:$AV$1,0),FALSE),VLOOKUP($B255,'Justerad allokering kvv'!$B$1:$AG$700,MATCH(W$1,'Justerad allokering kvv'!$B$1:$AF$1,0),FALSE)))</f>
        <v>0</v>
      </c>
      <c r="X255">
        <f>IF($B255=" ","",IF(ISERROR(1/VLOOKUP($B255,'Justerad allokering kvv'!$B$1:$AG$700,MATCH(X$1,'Justerad allokering kvv'!$B$1:$AF$1,0),FALSE)),VLOOKUP($B255,'Allokerad kvv'!$B$2:$AV$700,MATCH(X$1,'Allokerad kvv'!$B$1:$AV$1,0),FALSE),VLOOKUP($B255,'Justerad allokering kvv'!$B$1:$AG$700,MATCH(X$1,'Justerad allokering kvv'!$B$1:$AF$1,0),FALSE)))</f>
        <v>0</v>
      </c>
      <c r="Y255">
        <f>IF($B255=" ","",IF(ISERROR(1/VLOOKUP($B255,'Justerad allokering kvv'!$B$1:$AG$700,MATCH(Y$1,'Justerad allokering kvv'!$B$1:$AF$1,0),FALSE)),VLOOKUP($B255,'Allokerad kvv'!$B$2:$AV$700,MATCH(Y$1,'Allokerad kvv'!$B$1:$AV$1,0),FALSE),VLOOKUP($B255,'Justerad allokering kvv'!$B$1:$AG$700,MATCH(Y$1,'Justerad allokering kvv'!$B$1:$AF$1,0),FALSE)))</f>
        <v>0</v>
      </c>
      <c r="AB255">
        <f>IFERROR(VLOOKUP($B255,Kraftvärmeprod!$B$1:$AO$424,MATCH("Tillförd energi från rökgaskondensering (GWh)",Kraftvärmeprod!$B$1:$AG$1,0),FALSE)/1,0)</f>
        <v>0</v>
      </c>
      <c r="AE255" s="122">
        <f t="shared" si="12"/>
        <v>0</v>
      </c>
      <c r="AG255">
        <f t="shared" si="13"/>
        <v>0</v>
      </c>
      <c r="AH255">
        <f t="shared" si="14"/>
        <v>0</v>
      </c>
      <c r="AI255" t="str">
        <f>IF(AH255=0,"",AH255/VLOOKUP(B255,Kraftvärmeprod!$B$1:$BC$480,MATCH("Summa tillförd energi exklusive rökgaskondensering",Kraftvärmeprod!$B$1:$BC$1,0),FALSE))</f>
        <v/>
      </c>
      <c r="AK255">
        <f t="shared" si="15"/>
        <v>0</v>
      </c>
    </row>
    <row r="256" spans="1:37" x14ac:dyDescent="0.25">
      <c r="A256" s="2" t="s">
        <v>407</v>
      </c>
      <c r="B256" s="2" t="s">
        <v>410</v>
      </c>
      <c r="C256">
        <f>IF($B256=" ","",IF(ISERROR(1/VLOOKUP($B256,'Justerad allokering kvv'!$B$1:$AG$700,MATCH(C$1,'Justerad allokering kvv'!$B$1:$AF$1,0),FALSE)),VLOOKUP($B256,'Allokerad kvv'!$B$2:$AV$700,MATCH(C$1,'Allokerad kvv'!$B$1:$AV$1,0),FALSE),VLOOKUP($B256,'Justerad allokering kvv'!$B$1:$AG$700,MATCH(C$1,'Justerad allokering kvv'!$B$1:$AF$1,0),FALSE)))</f>
        <v>0</v>
      </c>
      <c r="D256">
        <f>IF($B256=" ","",IF(ISERROR(1/VLOOKUP($B256,'Justerad allokering kvv'!$B$1:$AG$700,MATCH(D$1,'Justerad allokering kvv'!$B$1:$AF$1,0),FALSE)),VLOOKUP($B256,'Allokerad kvv'!$B$2:$AV$700,MATCH(D$1,'Allokerad kvv'!$B$1:$AV$1,0),FALSE),VLOOKUP($B256,'Justerad allokering kvv'!$B$1:$AG$700,MATCH(D$1,'Justerad allokering kvv'!$B$1:$AF$1,0),FALSE)))</f>
        <v>0</v>
      </c>
      <c r="E256">
        <f>IF($B256=" ","",IF(ISERROR(1/VLOOKUP($B256,'Justerad allokering kvv'!$B$1:$AG$700,MATCH(E$1,'Justerad allokering kvv'!$B$1:$AF$1,0),FALSE)),VLOOKUP($B256,'Allokerad kvv'!$B$2:$AV$700,MATCH(E$1,'Allokerad kvv'!$B$1:$AV$1,0),FALSE),VLOOKUP($B256,'Justerad allokering kvv'!$B$1:$AG$700,MATCH(E$1,'Justerad allokering kvv'!$B$1:$AF$1,0),FALSE)))</f>
        <v>0</v>
      </c>
      <c r="F256">
        <f>IF($B256=" ","",IF(ISERROR(1/VLOOKUP($B256,'Justerad allokering kvv'!$B$1:$AG$700,MATCH(F$1,'Justerad allokering kvv'!$B$1:$AF$1,0),FALSE)),VLOOKUP($B256,'Allokerad kvv'!$B$2:$AV$700,MATCH(F$1,'Allokerad kvv'!$B$1:$AV$1,0),FALSE),VLOOKUP($B256,'Justerad allokering kvv'!$B$1:$AG$700,MATCH(F$1,'Justerad allokering kvv'!$B$1:$AF$1,0),FALSE)))</f>
        <v>0</v>
      </c>
      <c r="G256">
        <f>IF($B256=" ","",IF(ISERROR(1/VLOOKUP($B256,'Justerad allokering kvv'!$B$1:$AG$700,MATCH(G$1,'Justerad allokering kvv'!$B$1:$AF$1,0),FALSE)),VLOOKUP($B256,'Allokerad kvv'!$B$2:$AV$700,MATCH(G$1,'Allokerad kvv'!$B$1:$AV$1,0),FALSE),VLOOKUP($B256,'Justerad allokering kvv'!$B$1:$AG$700,MATCH(G$1,'Justerad allokering kvv'!$B$1:$AF$1,0),FALSE)))</f>
        <v>0</v>
      </c>
      <c r="H256">
        <f>IF($B256=" ","",IF(ISERROR(1/VLOOKUP($B256,'Justerad allokering kvv'!$B$1:$AG$700,MATCH(H$1,'Justerad allokering kvv'!$B$1:$AF$1,0),FALSE)),VLOOKUP($B256,'Allokerad kvv'!$B$2:$AV$700,MATCH(H$1,'Allokerad kvv'!$B$1:$AV$1,0),FALSE),VLOOKUP($B256,'Justerad allokering kvv'!$B$1:$AG$700,MATCH(H$1,'Justerad allokering kvv'!$B$1:$AF$1,0),FALSE)))</f>
        <v>0</v>
      </c>
      <c r="I256">
        <f>IF($B256=" ","",IF(ISERROR(1/VLOOKUP($B256,'Justerad allokering kvv'!$B$1:$AG$700,MATCH(I$1,'Justerad allokering kvv'!$B$1:$AF$1,0),FALSE)),VLOOKUP($B256,'Allokerad kvv'!$B$2:$AV$700,MATCH(I$1,'Allokerad kvv'!$B$1:$AV$1,0),FALSE),VLOOKUP($B256,'Justerad allokering kvv'!$B$1:$AG$700,MATCH(I$1,'Justerad allokering kvv'!$B$1:$AF$1,0),FALSE)))</f>
        <v>0</v>
      </c>
      <c r="J256">
        <f>IF($B256=" ","",IF(ISERROR(1/VLOOKUP($B256,'Justerad allokering kvv'!$B$1:$AG$700,MATCH(J$1,'Justerad allokering kvv'!$B$1:$AF$1,0),FALSE)),VLOOKUP($B256,'Allokerad kvv'!$B$2:$AV$700,MATCH(J$1,'Allokerad kvv'!$B$1:$AV$1,0),FALSE),VLOOKUP($B256,'Justerad allokering kvv'!$B$1:$AG$700,MATCH(J$1,'Justerad allokering kvv'!$B$1:$AF$1,0),FALSE)))</f>
        <v>0</v>
      </c>
      <c r="K256">
        <f>IF($B256=" ","",IF(ISERROR(1/VLOOKUP($B256,'Justerad allokering kvv'!$B$1:$AG$700,MATCH(K$1,'Justerad allokering kvv'!$B$1:$AF$1,0),FALSE)),VLOOKUP($B256,'Allokerad kvv'!$B$2:$AV$700,MATCH(K$1,'Allokerad kvv'!$B$1:$AV$1,0),FALSE),VLOOKUP($B256,'Justerad allokering kvv'!$B$1:$AG$700,MATCH(K$1,'Justerad allokering kvv'!$B$1:$AF$1,0),FALSE)))</f>
        <v>0</v>
      </c>
      <c r="L256">
        <f>IF($B256=" ","",IF(ISERROR(1/VLOOKUP($B256,'Justerad allokering kvv'!$B$1:$AG$700,MATCH(L$1,'Justerad allokering kvv'!$B$1:$AF$1,0),FALSE)),VLOOKUP($B256,'Allokerad kvv'!$B$2:$AV$700,MATCH(L$1,'Allokerad kvv'!$B$1:$AV$1,0),FALSE),VLOOKUP($B256,'Justerad allokering kvv'!$B$1:$AG$700,MATCH(L$1,'Justerad allokering kvv'!$B$1:$AF$1,0),FALSE)))</f>
        <v>0</v>
      </c>
      <c r="M256">
        <f>IF($B256=" ","",IF(ISERROR(1/VLOOKUP($B256,'Justerad allokering kvv'!$B$1:$AG$700,MATCH(M$1,'Justerad allokering kvv'!$B$1:$AF$1,0),FALSE)),VLOOKUP($B256,'Allokerad kvv'!$B$2:$AV$700,MATCH(M$1,'Allokerad kvv'!$B$1:$AV$1,0),FALSE),VLOOKUP($B256,'Justerad allokering kvv'!$B$1:$AG$700,MATCH(M$1,'Justerad allokering kvv'!$B$1:$AF$1,0),FALSE)))</f>
        <v>0</v>
      </c>
      <c r="N256">
        <f>IF($B256=" ","",IF(ISERROR(1/VLOOKUP($B256,'Justerad allokering kvv'!$B$1:$AG$700,MATCH(N$1,'Justerad allokering kvv'!$B$1:$AF$1,0),FALSE)),VLOOKUP($B256,'Allokerad kvv'!$B$2:$AV$700,MATCH(N$1,'Allokerad kvv'!$B$1:$AV$1,0),FALSE),VLOOKUP($B256,'Justerad allokering kvv'!$B$1:$AG$700,MATCH(N$1,'Justerad allokering kvv'!$B$1:$AF$1,0),FALSE)))</f>
        <v>0</v>
      </c>
      <c r="O256">
        <f>IF($B256=" ","",IF(ISERROR(1/VLOOKUP($B256,'Justerad allokering kvv'!$B$1:$AG$700,MATCH(O$1,'Justerad allokering kvv'!$B$1:$AF$1,0),FALSE)),VLOOKUP($B256,'Allokerad kvv'!$B$2:$AV$700,MATCH(O$1,'Allokerad kvv'!$B$1:$AV$1,0),FALSE),VLOOKUP($B256,'Justerad allokering kvv'!$B$1:$AG$700,MATCH(O$1,'Justerad allokering kvv'!$B$1:$AF$1,0),FALSE)))</f>
        <v>0</v>
      </c>
      <c r="P256">
        <f>IF($B256=" ","",IF(ISERROR(1/VLOOKUP($B256,'Justerad allokering kvv'!$B$1:$AG$700,MATCH(P$1,'Justerad allokering kvv'!$B$1:$AF$1,0),FALSE)),VLOOKUP($B256,'Allokerad kvv'!$B$2:$AV$700,MATCH(P$1,'Allokerad kvv'!$B$1:$AV$1,0),FALSE),VLOOKUP($B256,'Justerad allokering kvv'!$B$1:$AG$700,MATCH(P$1,'Justerad allokering kvv'!$B$1:$AF$1,0),FALSE)))</f>
        <v>0</v>
      </c>
      <c r="Q256">
        <f>IF($B256=" ","",IF(ISERROR(1/VLOOKUP($B256,'Justerad allokering kvv'!$B$1:$AG$700,MATCH(Q$1,'Justerad allokering kvv'!$B$1:$AF$1,0),FALSE)),VLOOKUP($B256,'Allokerad kvv'!$B$2:$AV$700,MATCH(Q$1,'Allokerad kvv'!$B$1:$AV$1,0),FALSE),VLOOKUP($B256,'Justerad allokering kvv'!$B$1:$AG$700,MATCH(Q$1,'Justerad allokering kvv'!$B$1:$AF$1,0),FALSE)))</f>
        <v>0</v>
      </c>
      <c r="R256">
        <f>IF($B256=" ","",IF(ISERROR(1/VLOOKUP($B256,'Justerad allokering kvv'!$B$1:$AG$700,MATCH(R$1,'Justerad allokering kvv'!$B$1:$AF$1,0),FALSE)),VLOOKUP($B256,'Allokerad kvv'!$B$2:$AV$700,MATCH(R$1,'Allokerad kvv'!$B$1:$AV$1,0),FALSE),VLOOKUP($B256,'Justerad allokering kvv'!$B$1:$AG$700,MATCH(R$1,'Justerad allokering kvv'!$B$1:$AF$1,0),FALSE)))</f>
        <v>0</v>
      </c>
      <c r="S256">
        <f>IF($B256=" ","",IF(ISERROR(1/VLOOKUP($B256,'Justerad allokering kvv'!$B$1:$AG$700,MATCH(S$1,'Justerad allokering kvv'!$B$1:$AF$1,0),FALSE)),VLOOKUP($B256,'Allokerad kvv'!$B$2:$AV$700,MATCH(S$1,'Allokerad kvv'!$B$1:$AV$1,0),FALSE),VLOOKUP($B256,'Justerad allokering kvv'!$B$1:$AG$700,MATCH(S$1,'Justerad allokering kvv'!$B$1:$AF$1,0),FALSE)))</f>
        <v>0</v>
      </c>
      <c r="T256">
        <f>IF($B256=" ","",IF(ISERROR(1/VLOOKUP($B256,'Justerad allokering kvv'!$B$1:$AG$700,MATCH(T$1,'Justerad allokering kvv'!$B$1:$AF$1,0),FALSE)),VLOOKUP($B256,'Allokerad kvv'!$B$2:$AV$700,MATCH(T$1,'Allokerad kvv'!$B$1:$AV$1,0),FALSE),VLOOKUP($B256,'Justerad allokering kvv'!$B$1:$AG$700,MATCH(T$1,'Justerad allokering kvv'!$B$1:$AF$1,0),FALSE)))</f>
        <v>0</v>
      </c>
      <c r="U256">
        <f>IF($B256=" ","",IF(ISERROR(1/VLOOKUP($B256,'Justerad allokering kvv'!$B$1:$AG$700,MATCH(U$1,'Justerad allokering kvv'!$B$1:$AF$1,0),FALSE)),VLOOKUP($B256,'Allokerad kvv'!$B$2:$AV$700,MATCH(U$1,'Allokerad kvv'!$B$1:$AV$1,0),FALSE),VLOOKUP($B256,'Justerad allokering kvv'!$B$1:$AG$700,MATCH(U$1,'Justerad allokering kvv'!$B$1:$AF$1,0),FALSE)))</f>
        <v>0</v>
      </c>
      <c r="V256">
        <f>IF($B256=" ","",IF(ISERROR(1/VLOOKUP($B256,'Justerad allokering kvv'!$B$1:$AG$700,MATCH(V$1,'Justerad allokering kvv'!$B$1:$AF$1,0),FALSE)),VLOOKUP($B256,'Allokerad kvv'!$B$2:$AV$700,MATCH(V$1,'Allokerad kvv'!$B$1:$AV$1,0),FALSE),VLOOKUP($B256,'Justerad allokering kvv'!$B$1:$AG$700,MATCH(V$1,'Justerad allokering kvv'!$B$1:$AF$1,0),FALSE)))</f>
        <v>0</v>
      </c>
      <c r="W256">
        <f>IF($B256=" ","",IF(ISERROR(1/VLOOKUP($B256,'Justerad allokering kvv'!$B$1:$AG$700,MATCH(W$1,'Justerad allokering kvv'!$B$1:$AF$1,0),FALSE)),VLOOKUP($B256,'Allokerad kvv'!$B$2:$AV$700,MATCH(W$1,'Allokerad kvv'!$B$1:$AV$1,0),FALSE),VLOOKUP($B256,'Justerad allokering kvv'!$B$1:$AG$700,MATCH(W$1,'Justerad allokering kvv'!$B$1:$AF$1,0),FALSE)))</f>
        <v>0</v>
      </c>
      <c r="X256">
        <f>IF($B256=" ","",IF(ISERROR(1/VLOOKUP($B256,'Justerad allokering kvv'!$B$1:$AG$700,MATCH(X$1,'Justerad allokering kvv'!$B$1:$AF$1,0),FALSE)),VLOOKUP($B256,'Allokerad kvv'!$B$2:$AV$700,MATCH(X$1,'Allokerad kvv'!$B$1:$AV$1,0),FALSE),VLOOKUP($B256,'Justerad allokering kvv'!$B$1:$AG$700,MATCH(X$1,'Justerad allokering kvv'!$B$1:$AF$1,0),FALSE)))</f>
        <v>0</v>
      </c>
      <c r="Y256">
        <f>IF($B256=" ","",IF(ISERROR(1/VLOOKUP($B256,'Justerad allokering kvv'!$B$1:$AG$700,MATCH(Y$1,'Justerad allokering kvv'!$B$1:$AF$1,0),FALSE)),VLOOKUP($B256,'Allokerad kvv'!$B$2:$AV$700,MATCH(Y$1,'Allokerad kvv'!$B$1:$AV$1,0),FALSE),VLOOKUP($B256,'Justerad allokering kvv'!$B$1:$AG$700,MATCH(Y$1,'Justerad allokering kvv'!$B$1:$AF$1,0),FALSE)))</f>
        <v>0</v>
      </c>
      <c r="AB256">
        <f>IFERROR(VLOOKUP($B256,Kraftvärmeprod!$B$1:$AO$424,MATCH("Tillförd energi från rökgaskondensering (GWh)",Kraftvärmeprod!$B$1:$AG$1,0),FALSE)/1,0)</f>
        <v>0</v>
      </c>
      <c r="AE256" s="122">
        <f t="shared" si="12"/>
        <v>0</v>
      </c>
      <c r="AG256">
        <f t="shared" si="13"/>
        <v>0</v>
      </c>
      <c r="AH256">
        <f t="shared" si="14"/>
        <v>0</v>
      </c>
      <c r="AI256" t="str">
        <f>IF(AH256=0,"",AH256/VLOOKUP(B256,Kraftvärmeprod!$B$1:$BC$480,MATCH("Summa tillförd energi exklusive rökgaskondensering",Kraftvärmeprod!$B$1:$BC$1,0),FALSE))</f>
        <v/>
      </c>
      <c r="AK256">
        <f t="shared" si="15"/>
        <v>0</v>
      </c>
    </row>
    <row r="257" spans="1:37" x14ac:dyDescent="0.25">
      <c r="A257" s="2" t="s">
        <v>407</v>
      </c>
      <c r="B257" s="2" t="s">
        <v>411</v>
      </c>
      <c r="C257">
        <f>IF($B257=" ","",IF(ISERROR(1/VLOOKUP($B257,'Justerad allokering kvv'!$B$1:$AG$700,MATCH(C$1,'Justerad allokering kvv'!$B$1:$AF$1,0),FALSE)),VLOOKUP($B257,'Allokerad kvv'!$B$2:$AV$700,MATCH(C$1,'Allokerad kvv'!$B$1:$AV$1,0),FALSE),VLOOKUP($B257,'Justerad allokering kvv'!$B$1:$AG$700,MATCH(C$1,'Justerad allokering kvv'!$B$1:$AF$1,0),FALSE)))</f>
        <v>0</v>
      </c>
      <c r="D257">
        <f>IF($B257=" ","",IF(ISERROR(1/VLOOKUP($B257,'Justerad allokering kvv'!$B$1:$AG$700,MATCH(D$1,'Justerad allokering kvv'!$B$1:$AF$1,0),FALSE)),VLOOKUP($B257,'Allokerad kvv'!$B$2:$AV$700,MATCH(D$1,'Allokerad kvv'!$B$1:$AV$1,0),FALSE),VLOOKUP($B257,'Justerad allokering kvv'!$B$1:$AG$700,MATCH(D$1,'Justerad allokering kvv'!$B$1:$AF$1,0),FALSE)))</f>
        <v>0</v>
      </c>
      <c r="E257">
        <f>IF($B257=" ","",IF(ISERROR(1/VLOOKUP($B257,'Justerad allokering kvv'!$B$1:$AG$700,MATCH(E$1,'Justerad allokering kvv'!$B$1:$AF$1,0),FALSE)),VLOOKUP($B257,'Allokerad kvv'!$B$2:$AV$700,MATCH(E$1,'Allokerad kvv'!$B$1:$AV$1,0),FALSE),VLOOKUP($B257,'Justerad allokering kvv'!$B$1:$AG$700,MATCH(E$1,'Justerad allokering kvv'!$B$1:$AF$1,0),FALSE)))</f>
        <v>0</v>
      </c>
      <c r="F257">
        <f>IF($B257=" ","",IF(ISERROR(1/VLOOKUP($B257,'Justerad allokering kvv'!$B$1:$AG$700,MATCH(F$1,'Justerad allokering kvv'!$B$1:$AF$1,0),FALSE)),VLOOKUP($B257,'Allokerad kvv'!$B$2:$AV$700,MATCH(F$1,'Allokerad kvv'!$B$1:$AV$1,0),FALSE),VLOOKUP($B257,'Justerad allokering kvv'!$B$1:$AG$700,MATCH(F$1,'Justerad allokering kvv'!$B$1:$AF$1,0),FALSE)))</f>
        <v>0</v>
      </c>
      <c r="G257">
        <f>IF($B257=" ","",IF(ISERROR(1/VLOOKUP($B257,'Justerad allokering kvv'!$B$1:$AG$700,MATCH(G$1,'Justerad allokering kvv'!$B$1:$AF$1,0),FALSE)),VLOOKUP($B257,'Allokerad kvv'!$B$2:$AV$700,MATCH(G$1,'Allokerad kvv'!$B$1:$AV$1,0),FALSE),VLOOKUP($B257,'Justerad allokering kvv'!$B$1:$AG$700,MATCH(G$1,'Justerad allokering kvv'!$B$1:$AF$1,0),FALSE)))</f>
        <v>0</v>
      </c>
      <c r="H257">
        <f>IF($B257=" ","",IF(ISERROR(1/VLOOKUP($B257,'Justerad allokering kvv'!$B$1:$AG$700,MATCH(H$1,'Justerad allokering kvv'!$B$1:$AF$1,0),FALSE)),VLOOKUP($B257,'Allokerad kvv'!$B$2:$AV$700,MATCH(H$1,'Allokerad kvv'!$B$1:$AV$1,0),FALSE),VLOOKUP($B257,'Justerad allokering kvv'!$B$1:$AG$700,MATCH(H$1,'Justerad allokering kvv'!$B$1:$AF$1,0),FALSE)))</f>
        <v>0</v>
      </c>
      <c r="I257">
        <f>IF($B257=" ","",IF(ISERROR(1/VLOOKUP($B257,'Justerad allokering kvv'!$B$1:$AG$700,MATCH(I$1,'Justerad allokering kvv'!$B$1:$AF$1,0),FALSE)),VLOOKUP($B257,'Allokerad kvv'!$B$2:$AV$700,MATCH(I$1,'Allokerad kvv'!$B$1:$AV$1,0),FALSE),VLOOKUP($B257,'Justerad allokering kvv'!$B$1:$AG$700,MATCH(I$1,'Justerad allokering kvv'!$B$1:$AF$1,0),FALSE)))</f>
        <v>0</v>
      </c>
      <c r="J257">
        <f>IF($B257=" ","",IF(ISERROR(1/VLOOKUP($B257,'Justerad allokering kvv'!$B$1:$AG$700,MATCH(J$1,'Justerad allokering kvv'!$B$1:$AF$1,0),FALSE)),VLOOKUP($B257,'Allokerad kvv'!$B$2:$AV$700,MATCH(J$1,'Allokerad kvv'!$B$1:$AV$1,0),FALSE),VLOOKUP($B257,'Justerad allokering kvv'!$B$1:$AG$700,MATCH(J$1,'Justerad allokering kvv'!$B$1:$AF$1,0),FALSE)))</f>
        <v>0</v>
      </c>
      <c r="K257">
        <f>IF($B257=" ","",IF(ISERROR(1/VLOOKUP($B257,'Justerad allokering kvv'!$B$1:$AG$700,MATCH(K$1,'Justerad allokering kvv'!$B$1:$AF$1,0),FALSE)),VLOOKUP($B257,'Allokerad kvv'!$B$2:$AV$700,MATCH(K$1,'Allokerad kvv'!$B$1:$AV$1,0),FALSE),VLOOKUP($B257,'Justerad allokering kvv'!$B$1:$AG$700,MATCH(K$1,'Justerad allokering kvv'!$B$1:$AF$1,0),FALSE)))</f>
        <v>0</v>
      </c>
      <c r="L257">
        <f>IF($B257=" ","",IF(ISERROR(1/VLOOKUP($B257,'Justerad allokering kvv'!$B$1:$AG$700,MATCH(L$1,'Justerad allokering kvv'!$B$1:$AF$1,0),FALSE)),VLOOKUP($B257,'Allokerad kvv'!$B$2:$AV$700,MATCH(L$1,'Allokerad kvv'!$B$1:$AV$1,0),FALSE),VLOOKUP($B257,'Justerad allokering kvv'!$B$1:$AG$700,MATCH(L$1,'Justerad allokering kvv'!$B$1:$AF$1,0),FALSE)))</f>
        <v>0</v>
      </c>
      <c r="M257">
        <f>IF($B257=" ","",IF(ISERROR(1/VLOOKUP($B257,'Justerad allokering kvv'!$B$1:$AG$700,MATCH(M$1,'Justerad allokering kvv'!$B$1:$AF$1,0),FALSE)),VLOOKUP($B257,'Allokerad kvv'!$B$2:$AV$700,MATCH(M$1,'Allokerad kvv'!$B$1:$AV$1,0),FALSE),VLOOKUP($B257,'Justerad allokering kvv'!$B$1:$AG$700,MATCH(M$1,'Justerad allokering kvv'!$B$1:$AF$1,0),FALSE)))</f>
        <v>0</v>
      </c>
      <c r="N257">
        <f>IF($B257=" ","",IF(ISERROR(1/VLOOKUP($B257,'Justerad allokering kvv'!$B$1:$AG$700,MATCH(N$1,'Justerad allokering kvv'!$B$1:$AF$1,0),FALSE)),VLOOKUP($B257,'Allokerad kvv'!$B$2:$AV$700,MATCH(N$1,'Allokerad kvv'!$B$1:$AV$1,0),FALSE),VLOOKUP($B257,'Justerad allokering kvv'!$B$1:$AG$700,MATCH(N$1,'Justerad allokering kvv'!$B$1:$AF$1,0),FALSE)))</f>
        <v>0</v>
      </c>
      <c r="O257">
        <f>IF($B257=" ","",IF(ISERROR(1/VLOOKUP($B257,'Justerad allokering kvv'!$B$1:$AG$700,MATCH(O$1,'Justerad allokering kvv'!$B$1:$AF$1,0),FALSE)),VLOOKUP($B257,'Allokerad kvv'!$B$2:$AV$700,MATCH(O$1,'Allokerad kvv'!$B$1:$AV$1,0),FALSE),VLOOKUP($B257,'Justerad allokering kvv'!$B$1:$AG$700,MATCH(O$1,'Justerad allokering kvv'!$B$1:$AF$1,0),FALSE)))</f>
        <v>0</v>
      </c>
      <c r="P257">
        <f>IF($B257=" ","",IF(ISERROR(1/VLOOKUP($B257,'Justerad allokering kvv'!$B$1:$AG$700,MATCH(P$1,'Justerad allokering kvv'!$B$1:$AF$1,0),FALSE)),VLOOKUP($B257,'Allokerad kvv'!$B$2:$AV$700,MATCH(P$1,'Allokerad kvv'!$B$1:$AV$1,0),FALSE),VLOOKUP($B257,'Justerad allokering kvv'!$B$1:$AG$700,MATCH(P$1,'Justerad allokering kvv'!$B$1:$AF$1,0),FALSE)))</f>
        <v>0</v>
      </c>
      <c r="Q257">
        <f>IF($B257=" ","",IF(ISERROR(1/VLOOKUP($B257,'Justerad allokering kvv'!$B$1:$AG$700,MATCH(Q$1,'Justerad allokering kvv'!$B$1:$AF$1,0),FALSE)),VLOOKUP($B257,'Allokerad kvv'!$B$2:$AV$700,MATCH(Q$1,'Allokerad kvv'!$B$1:$AV$1,0),FALSE),VLOOKUP($B257,'Justerad allokering kvv'!$B$1:$AG$700,MATCH(Q$1,'Justerad allokering kvv'!$B$1:$AF$1,0),FALSE)))</f>
        <v>0</v>
      </c>
      <c r="R257">
        <f>IF($B257=" ","",IF(ISERROR(1/VLOOKUP($B257,'Justerad allokering kvv'!$B$1:$AG$700,MATCH(R$1,'Justerad allokering kvv'!$B$1:$AF$1,0),FALSE)),VLOOKUP($B257,'Allokerad kvv'!$B$2:$AV$700,MATCH(R$1,'Allokerad kvv'!$B$1:$AV$1,0),FALSE),VLOOKUP($B257,'Justerad allokering kvv'!$B$1:$AG$700,MATCH(R$1,'Justerad allokering kvv'!$B$1:$AF$1,0),FALSE)))</f>
        <v>0</v>
      </c>
      <c r="S257">
        <f>IF($B257=" ","",IF(ISERROR(1/VLOOKUP($B257,'Justerad allokering kvv'!$B$1:$AG$700,MATCH(S$1,'Justerad allokering kvv'!$B$1:$AF$1,0),FALSE)),VLOOKUP($B257,'Allokerad kvv'!$B$2:$AV$700,MATCH(S$1,'Allokerad kvv'!$B$1:$AV$1,0),FALSE),VLOOKUP($B257,'Justerad allokering kvv'!$B$1:$AG$700,MATCH(S$1,'Justerad allokering kvv'!$B$1:$AF$1,0),FALSE)))</f>
        <v>0</v>
      </c>
      <c r="T257">
        <f>IF($B257=" ","",IF(ISERROR(1/VLOOKUP($B257,'Justerad allokering kvv'!$B$1:$AG$700,MATCH(T$1,'Justerad allokering kvv'!$B$1:$AF$1,0),FALSE)),VLOOKUP($B257,'Allokerad kvv'!$B$2:$AV$700,MATCH(T$1,'Allokerad kvv'!$B$1:$AV$1,0),FALSE),VLOOKUP($B257,'Justerad allokering kvv'!$B$1:$AG$700,MATCH(T$1,'Justerad allokering kvv'!$B$1:$AF$1,0),FALSE)))</f>
        <v>0</v>
      </c>
      <c r="U257">
        <f>IF($B257=" ","",IF(ISERROR(1/VLOOKUP($B257,'Justerad allokering kvv'!$B$1:$AG$700,MATCH(U$1,'Justerad allokering kvv'!$B$1:$AF$1,0),FALSE)),VLOOKUP($B257,'Allokerad kvv'!$B$2:$AV$700,MATCH(U$1,'Allokerad kvv'!$B$1:$AV$1,0),FALSE),VLOOKUP($B257,'Justerad allokering kvv'!$B$1:$AG$700,MATCH(U$1,'Justerad allokering kvv'!$B$1:$AF$1,0),FALSE)))</f>
        <v>0</v>
      </c>
      <c r="V257">
        <f>IF($B257=" ","",IF(ISERROR(1/VLOOKUP($B257,'Justerad allokering kvv'!$B$1:$AG$700,MATCH(V$1,'Justerad allokering kvv'!$B$1:$AF$1,0),FALSE)),VLOOKUP($B257,'Allokerad kvv'!$B$2:$AV$700,MATCH(V$1,'Allokerad kvv'!$B$1:$AV$1,0),FALSE),VLOOKUP($B257,'Justerad allokering kvv'!$B$1:$AG$700,MATCH(V$1,'Justerad allokering kvv'!$B$1:$AF$1,0),FALSE)))</f>
        <v>0</v>
      </c>
      <c r="W257">
        <f>IF($B257=" ","",IF(ISERROR(1/VLOOKUP($B257,'Justerad allokering kvv'!$B$1:$AG$700,MATCH(W$1,'Justerad allokering kvv'!$B$1:$AF$1,0),FALSE)),VLOOKUP($B257,'Allokerad kvv'!$B$2:$AV$700,MATCH(W$1,'Allokerad kvv'!$B$1:$AV$1,0),FALSE),VLOOKUP($B257,'Justerad allokering kvv'!$B$1:$AG$700,MATCH(W$1,'Justerad allokering kvv'!$B$1:$AF$1,0),FALSE)))</f>
        <v>0</v>
      </c>
      <c r="X257">
        <f>IF($B257=" ","",IF(ISERROR(1/VLOOKUP($B257,'Justerad allokering kvv'!$B$1:$AG$700,MATCH(X$1,'Justerad allokering kvv'!$B$1:$AF$1,0),FALSE)),VLOOKUP($B257,'Allokerad kvv'!$B$2:$AV$700,MATCH(X$1,'Allokerad kvv'!$B$1:$AV$1,0),FALSE),VLOOKUP($B257,'Justerad allokering kvv'!$B$1:$AG$700,MATCH(X$1,'Justerad allokering kvv'!$B$1:$AF$1,0),FALSE)))</f>
        <v>0</v>
      </c>
      <c r="Y257">
        <f>IF($B257=" ","",IF(ISERROR(1/VLOOKUP($B257,'Justerad allokering kvv'!$B$1:$AG$700,MATCH(Y$1,'Justerad allokering kvv'!$B$1:$AF$1,0),FALSE)),VLOOKUP($B257,'Allokerad kvv'!$B$2:$AV$700,MATCH(Y$1,'Allokerad kvv'!$B$1:$AV$1,0),FALSE),VLOOKUP($B257,'Justerad allokering kvv'!$B$1:$AG$700,MATCH(Y$1,'Justerad allokering kvv'!$B$1:$AF$1,0),FALSE)))</f>
        <v>0</v>
      </c>
      <c r="AB257">
        <f>IFERROR(VLOOKUP($B257,Kraftvärmeprod!$B$1:$AO$424,MATCH("Tillförd energi från rökgaskondensering (GWh)",Kraftvärmeprod!$B$1:$AG$1,0),FALSE)/1,0)</f>
        <v>0</v>
      </c>
      <c r="AE257" s="122">
        <f t="shared" si="12"/>
        <v>0</v>
      </c>
      <c r="AG257">
        <f t="shared" si="13"/>
        <v>0</v>
      </c>
      <c r="AH257">
        <f t="shared" si="14"/>
        <v>0</v>
      </c>
      <c r="AI257" t="str">
        <f>IF(AH257=0,"",AH257/VLOOKUP(B257,Kraftvärmeprod!$B$1:$BC$480,MATCH("Summa tillförd energi exklusive rökgaskondensering",Kraftvärmeprod!$B$1:$BC$1,0),FALSE))</f>
        <v/>
      </c>
      <c r="AK257">
        <f t="shared" si="15"/>
        <v>0</v>
      </c>
    </row>
    <row r="258" spans="1:37" x14ac:dyDescent="0.25">
      <c r="A258" s="2" t="s">
        <v>407</v>
      </c>
      <c r="B258" s="2" t="s">
        <v>412</v>
      </c>
      <c r="C258">
        <f>IF($B258=" ","",IF(ISERROR(1/VLOOKUP($B258,'Justerad allokering kvv'!$B$1:$AG$700,MATCH(C$1,'Justerad allokering kvv'!$B$1:$AF$1,0),FALSE)),VLOOKUP($B258,'Allokerad kvv'!$B$2:$AV$700,MATCH(C$1,'Allokerad kvv'!$B$1:$AV$1,0),FALSE),VLOOKUP($B258,'Justerad allokering kvv'!$B$1:$AG$700,MATCH(C$1,'Justerad allokering kvv'!$B$1:$AF$1,0),FALSE)))</f>
        <v>0</v>
      </c>
      <c r="D258">
        <f>IF($B258=" ","",IF(ISERROR(1/VLOOKUP($B258,'Justerad allokering kvv'!$B$1:$AG$700,MATCH(D$1,'Justerad allokering kvv'!$B$1:$AF$1,0),FALSE)),VLOOKUP($B258,'Allokerad kvv'!$B$2:$AV$700,MATCH(D$1,'Allokerad kvv'!$B$1:$AV$1,0),FALSE),VLOOKUP($B258,'Justerad allokering kvv'!$B$1:$AG$700,MATCH(D$1,'Justerad allokering kvv'!$B$1:$AF$1,0),FALSE)))</f>
        <v>0</v>
      </c>
      <c r="E258">
        <f>IF($B258=" ","",IF(ISERROR(1/VLOOKUP($B258,'Justerad allokering kvv'!$B$1:$AG$700,MATCH(E$1,'Justerad allokering kvv'!$B$1:$AF$1,0),FALSE)),VLOOKUP($B258,'Allokerad kvv'!$B$2:$AV$700,MATCH(E$1,'Allokerad kvv'!$B$1:$AV$1,0),FALSE),VLOOKUP($B258,'Justerad allokering kvv'!$B$1:$AG$700,MATCH(E$1,'Justerad allokering kvv'!$B$1:$AF$1,0),FALSE)))</f>
        <v>0</v>
      </c>
      <c r="F258">
        <f>IF($B258=" ","",IF(ISERROR(1/VLOOKUP($B258,'Justerad allokering kvv'!$B$1:$AG$700,MATCH(F$1,'Justerad allokering kvv'!$B$1:$AF$1,0),FALSE)),VLOOKUP($B258,'Allokerad kvv'!$B$2:$AV$700,MATCH(F$1,'Allokerad kvv'!$B$1:$AV$1,0),FALSE),VLOOKUP($B258,'Justerad allokering kvv'!$B$1:$AG$700,MATCH(F$1,'Justerad allokering kvv'!$B$1:$AF$1,0),FALSE)))</f>
        <v>0</v>
      </c>
      <c r="G258">
        <f>IF($B258=" ","",IF(ISERROR(1/VLOOKUP($B258,'Justerad allokering kvv'!$B$1:$AG$700,MATCH(G$1,'Justerad allokering kvv'!$B$1:$AF$1,0),FALSE)),VLOOKUP($B258,'Allokerad kvv'!$B$2:$AV$700,MATCH(G$1,'Allokerad kvv'!$B$1:$AV$1,0),FALSE),VLOOKUP($B258,'Justerad allokering kvv'!$B$1:$AG$700,MATCH(G$1,'Justerad allokering kvv'!$B$1:$AF$1,0),FALSE)))</f>
        <v>0</v>
      </c>
      <c r="H258">
        <f>IF($B258=" ","",IF(ISERROR(1/VLOOKUP($B258,'Justerad allokering kvv'!$B$1:$AG$700,MATCH(H$1,'Justerad allokering kvv'!$B$1:$AF$1,0),FALSE)),VLOOKUP($B258,'Allokerad kvv'!$B$2:$AV$700,MATCH(H$1,'Allokerad kvv'!$B$1:$AV$1,0),FALSE),VLOOKUP($B258,'Justerad allokering kvv'!$B$1:$AG$700,MATCH(H$1,'Justerad allokering kvv'!$B$1:$AF$1,0),FALSE)))</f>
        <v>0</v>
      </c>
      <c r="I258">
        <f>IF($B258=" ","",IF(ISERROR(1/VLOOKUP($B258,'Justerad allokering kvv'!$B$1:$AG$700,MATCH(I$1,'Justerad allokering kvv'!$B$1:$AF$1,0),FALSE)),VLOOKUP($B258,'Allokerad kvv'!$B$2:$AV$700,MATCH(I$1,'Allokerad kvv'!$B$1:$AV$1,0),FALSE),VLOOKUP($B258,'Justerad allokering kvv'!$B$1:$AG$700,MATCH(I$1,'Justerad allokering kvv'!$B$1:$AF$1,0),FALSE)))</f>
        <v>0</v>
      </c>
      <c r="J258">
        <f>IF($B258=" ","",IF(ISERROR(1/VLOOKUP($B258,'Justerad allokering kvv'!$B$1:$AG$700,MATCH(J$1,'Justerad allokering kvv'!$B$1:$AF$1,0),FALSE)),VLOOKUP($B258,'Allokerad kvv'!$B$2:$AV$700,MATCH(J$1,'Allokerad kvv'!$B$1:$AV$1,0),FALSE),VLOOKUP($B258,'Justerad allokering kvv'!$B$1:$AG$700,MATCH(J$1,'Justerad allokering kvv'!$B$1:$AF$1,0),FALSE)))</f>
        <v>0</v>
      </c>
      <c r="K258">
        <f>IF($B258=" ","",IF(ISERROR(1/VLOOKUP($B258,'Justerad allokering kvv'!$B$1:$AG$700,MATCH(K$1,'Justerad allokering kvv'!$B$1:$AF$1,0),FALSE)),VLOOKUP($B258,'Allokerad kvv'!$B$2:$AV$700,MATCH(K$1,'Allokerad kvv'!$B$1:$AV$1,0),FALSE),VLOOKUP($B258,'Justerad allokering kvv'!$B$1:$AG$700,MATCH(K$1,'Justerad allokering kvv'!$B$1:$AF$1,0),FALSE)))</f>
        <v>0</v>
      </c>
      <c r="L258">
        <f>IF($B258=" ","",IF(ISERROR(1/VLOOKUP($B258,'Justerad allokering kvv'!$B$1:$AG$700,MATCH(L$1,'Justerad allokering kvv'!$B$1:$AF$1,0),FALSE)),VLOOKUP($B258,'Allokerad kvv'!$B$2:$AV$700,MATCH(L$1,'Allokerad kvv'!$B$1:$AV$1,0),FALSE),VLOOKUP($B258,'Justerad allokering kvv'!$B$1:$AG$700,MATCH(L$1,'Justerad allokering kvv'!$B$1:$AF$1,0),FALSE)))</f>
        <v>0</v>
      </c>
      <c r="M258">
        <f>IF($B258=" ","",IF(ISERROR(1/VLOOKUP($B258,'Justerad allokering kvv'!$B$1:$AG$700,MATCH(M$1,'Justerad allokering kvv'!$B$1:$AF$1,0),FALSE)),VLOOKUP($B258,'Allokerad kvv'!$B$2:$AV$700,MATCH(M$1,'Allokerad kvv'!$B$1:$AV$1,0),FALSE),VLOOKUP($B258,'Justerad allokering kvv'!$B$1:$AG$700,MATCH(M$1,'Justerad allokering kvv'!$B$1:$AF$1,0),FALSE)))</f>
        <v>0</v>
      </c>
      <c r="N258">
        <f>IF($B258=" ","",IF(ISERROR(1/VLOOKUP($B258,'Justerad allokering kvv'!$B$1:$AG$700,MATCH(N$1,'Justerad allokering kvv'!$B$1:$AF$1,0),FALSE)),VLOOKUP($B258,'Allokerad kvv'!$B$2:$AV$700,MATCH(N$1,'Allokerad kvv'!$B$1:$AV$1,0),FALSE),VLOOKUP($B258,'Justerad allokering kvv'!$B$1:$AG$700,MATCH(N$1,'Justerad allokering kvv'!$B$1:$AF$1,0),FALSE)))</f>
        <v>0</v>
      </c>
      <c r="O258">
        <f>IF($B258=" ","",IF(ISERROR(1/VLOOKUP($B258,'Justerad allokering kvv'!$B$1:$AG$700,MATCH(O$1,'Justerad allokering kvv'!$B$1:$AF$1,0),FALSE)),VLOOKUP($B258,'Allokerad kvv'!$B$2:$AV$700,MATCH(O$1,'Allokerad kvv'!$B$1:$AV$1,0),FALSE),VLOOKUP($B258,'Justerad allokering kvv'!$B$1:$AG$700,MATCH(O$1,'Justerad allokering kvv'!$B$1:$AF$1,0),FALSE)))</f>
        <v>0</v>
      </c>
      <c r="P258">
        <f>IF($B258=" ","",IF(ISERROR(1/VLOOKUP($B258,'Justerad allokering kvv'!$B$1:$AG$700,MATCH(P$1,'Justerad allokering kvv'!$B$1:$AF$1,0),FALSE)),VLOOKUP($B258,'Allokerad kvv'!$B$2:$AV$700,MATCH(P$1,'Allokerad kvv'!$B$1:$AV$1,0),FALSE),VLOOKUP($B258,'Justerad allokering kvv'!$B$1:$AG$700,MATCH(P$1,'Justerad allokering kvv'!$B$1:$AF$1,0),FALSE)))</f>
        <v>0</v>
      </c>
      <c r="Q258">
        <f>IF($B258=" ","",IF(ISERROR(1/VLOOKUP($B258,'Justerad allokering kvv'!$B$1:$AG$700,MATCH(Q$1,'Justerad allokering kvv'!$B$1:$AF$1,0),FALSE)),VLOOKUP($B258,'Allokerad kvv'!$B$2:$AV$700,MATCH(Q$1,'Allokerad kvv'!$B$1:$AV$1,0),FALSE),VLOOKUP($B258,'Justerad allokering kvv'!$B$1:$AG$700,MATCH(Q$1,'Justerad allokering kvv'!$B$1:$AF$1,0),FALSE)))</f>
        <v>0</v>
      </c>
      <c r="R258">
        <f>IF($B258=" ","",IF(ISERROR(1/VLOOKUP($B258,'Justerad allokering kvv'!$B$1:$AG$700,MATCH(R$1,'Justerad allokering kvv'!$B$1:$AF$1,0),FALSE)),VLOOKUP($B258,'Allokerad kvv'!$B$2:$AV$700,MATCH(R$1,'Allokerad kvv'!$B$1:$AV$1,0),FALSE),VLOOKUP($B258,'Justerad allokering kvv'!$B$1:$AG$700,MATCH(R$1,'Justerad allokering kvv'!$B$1:$AF$1,0),FALSE)))</f>
        <v>0</v>
      </c>
      <c r="S258">
        <f>IF($B258=" ","",IF(ISERROR(1/VLOOKUP($B258,'Justerad allokering kvv'!$B$1:$AG$700,MATCH(S$1,'Justerad allokering kvv'!$B$1:$AF$1,0),FALSE)),VLOOKUP($B258,'Allokerad kvv'!$B$2:$AV$700,MATCH(S$1,'Allokerad kvv'!$B$1:$AV$1,0),FALSE),VLOOKUP($B258,'Justerad allokering kvv'!$B$1:$AG$700,MATCH(S$1,'Justerad allokering kvv'!$B$1:$AF$1,0),FALSE)))</f>
        <v>0</v>
      </c>
      <c r="T258">
        <f>IF($B258=" ","",IF(ISERROR(1/VLOOKUP($B258,'Justerad allokering kvv'!$B$1:$AG$700,MATCH(T$1,'Justerad allokering kvv'!$B$1:$AF$1,0),FALSE)),VLOOKUP($B258,'Allokerad kvv'!$B$2:$AV$700,MATCH(T$1,'Allokerad kvv'!$B$1:$AV$1,0),FALSE),VLOOKUP($B258,'Justerad allokering kvv'!$B$1:$AG$700,MATCH(T$1,'Justerad allokering kvv'!$B$1:$AF$1,0),FALSE)))</f>
        <v>0</v>
      </c>
      <c r="U258">
        <f>IF($B258=" ","",IF(ISERROR(1/VLOOKUP($B258,'Justerad allokering kvv'!$B$1:$AG$700,MATCH(U$1,'Justerad allokering kvv'!$B$1:$AF$1,0),FALSE)),VLOOKUP($B258,'Allokerad kvv'!$B$2:$AV$700,MATCH(U$1,'Allokerad kvv'!$B$1:$AV$1,0),FALSE),VLOOKUP($B258,'Justerad allokering kvv'!$B$1:$AG$700,MATCH(U$1,'Justerad allokering kvv'!$B$1:$AF$1,0),FALSE)))</f>
        <v>0</v>
      </c>
      <c r="V258">
        <f>IF($B258=" ","",IF(ISERROR(1/VLOOKUP($B258,'Justerad allokering kvv'!$B$1:$AG$700,MATCH(V$1,'Justerad allokering kvv'!$B$1:$AF$1,0),FALSE)),VLOOKUP($B258,'Allokerad kvv'!$B$2:$AV$700,MATCH(V$1,'Allokerad kvv'!$B$1:$AV$1,0),FALSE),VLOOKUP($B258,'Justerad allokering kvv'!$B$1:$AG$700,MATCH(V$1,'Justerad allokering kvv'!$B$1:$AF$1,0),FALSE)))</f>
        <v>0</v>
      </c>
      <c r="W258">
        <f>IF($B258=" ","",IF(ISERROR(1/VLOOKUP($B258,'Justerad allokering kvv'!$B$1:$AG$700,MATCH(W$1,'Justerad allokering kvv'!$B$1:$AF$1,0),FALSE)),VLOOKUP($B258,'Allokerad kvv'!$B$2:$AV$700,MATCH(W$1,'Allokerad kvv'!$B$1:$AV$1,0),FALSE),VLOOKUP($B258,'Justerad allokering kvv'!$B$1:$AG$700,MATCH(W$1,'Justerad allokering kvv'!$B$1:$AF$1,0),FALSE)))</f>
        <v>0</v>
      </c>
      <c r="X258">
        <f>IF($B258=" ","",IF(ISERROR(1/VLOOKUP($B258,'Justerad allokering kvv'!$B$1:$AG$700,MATCH(X$1,'Justerad allokering kvv'!$B$1:$AF$1,0),FALSE)),VLOOKUP($B258,'Allokerad kvv'!$B$2:$AV$700,MATCH(X$1,'Allokerad kvv'!$B$1:$AV$1,0),FALSE),VLOOKUP($B258,'Justerad allokering kvv'!$B$1:$AG$700,MATCH(X$1,'Justerad allokering kvv'!$B$1:$AF$1,0),FALSE)))</f>
        <v>0</v>
      </c>
      <c r="Y258">
        <f>IF($B258=" ","",IF(ISERROR(1/VLOOKUP($B258,'Justerad allokering kvv'!$B$1:$AG$700,MATCH(Y$1,'Justerad allokering kvv'!$B$1:$AF$1,0),FALSE)),VLOOKUP($B258,'Allokerad kvv'!$B$2:$AV$700,MATCH(Y$1,'Allokerad kvv'!$B$1:$AV$1,0),FALSE),VLOOKUP($B258,'Justerad allokering kvv'!$B$1:$AG$700,MATCH(Y$1,'Justerad allokering kvv'!$B$1:$AF$1,0),FALSE)))</f>
        <v>0</v>
      </c>
      <c r="AB258">
        <f>IFERROR(VLOOKUP($B258,Kraftvärmeprod!$B$1:$AO$424,MATCH("Tillförd energi från rökgaskondensering (GWh)",Kraftvärmeprod!$B$1:$AG$1,0),FALSE)/1,0)</f>
        <v>0</v>
      </c>
      <c r="AE258" s="122">
        <f t="shared" si="12"/>
        <v>0</v>
      </c>
      <c r="AG258">
        <f t="shared" si="13"/>
        <v>0</v>
      </c>
      <c r="AH258">
        <f t="shared" si="14"/>
        <v>0</v>
      </c>
      <c r="AI258" t="str">
        <f>IF(AH258=0,"",AH258/VLOOKUP(B258,Kraftvärmeprod!$B$1:$BC$480,MATCH("Summa tillförd energi exklusive rökgaskondensering",Kraftvärmeprod!$B$1:$BC$1,0),FALSE))</f>
        <v/>
      </c>
      <c r="AK258">
        <f t="shared" si="15"/>
        <v>0</v>
      </c>
    </row>
    <row r="259" spans="1:37" x14ac:dyDescent="0.25">
      <c r="A259" s="2" t="s">
        <v>407</v>
      </c>
      <c r="B259" s="2" t="s">
        <v>413</v>
      </c>
      <c r="C259">
        <f>IF($B259=" ","",IF(ISERROR(1/VLOOKUP($B259,'Justerad allokering kvv'!$B$1:$AG$700,MATCH(C$1,'Justerad allokering kvv'!$B$1:$AF$1,0),FALSE)),VLOOKUP($B259,'Allokerad kvv'!$B$2:$AV$700,MATCH(C$1,'Allokerad kvv'!$B$1:$AV$1,0),FALSE),VLOOKUP($B259,'Justerad allokering kvv'!$B$1:$AG$700,MATCH(C$1,'Justerad allokering kvv'!$B$1:$AF$1,0),FALSE)))</f>
        <v>0</v>
      </c>
      <c r="D259">
        <f>IF($B259=" ","",IF(ISERROR(1/VLOOKUP($B259,'Justerad allokering kvv'!$B$1:$AG$700,MATCH(D$1,'Justerad allokering kvv'!$B$1:$AF$1,0),FALSE)),VLOOKUP($B259,'Allokerad kvv'!$B$2:$AV$700,MATCH(D$1,'Allokerad kvv'!$B$1:$AV$1,0),FALSE),VLOOKUP($B259,'Justerad allokering kvv'!$B$1:$AG$700,MATCH(D$1,'Justerad allokering kvv'!$B$1:$AF$1,0),FALSE)))</f>
        <v>0</v>
      </c>
      <c r="E259">
        <f>IF($B259=" ","",IF(ISERROR(1/VLOOKUP($B259,'Justerad allokering kvv'!$B$1:$AG$700,MATCH(E$1,'Justerad allokering kvv'!$B$1:$AF$1,0),FALSE)),VLOOKUP($B259,'Allokerad kvv'!$B$2:$AV$700,MATCH(E$1,'Allokerad kvv'!$B$1:$AV$1,0),FALSE),VLOOKUP($B259,'Justerad allokering kvv'!$B$1:$AG$700,MATCH(E$1,'Justerad allokering kvv'!$B$1:$AF$1,0),FALSE)))</f>
        <v>0</v>
      </c>
      <c r="F259">
        <f>IF($B259=" ","",IF(ISERROR(1/VLOOKUP($B259,'Justerad allokering kvv'!$B$1:$AG$700,MATCH(F$1,'Justerad allokering kvv'!$B$1:$AF$1,0),FALSE)),VLOOKUP($B259,'Allokerad kvv'!$B$2:$AV$700,MATCH(F$1,'Allokerad kvv'!$B$1:$AV$1,0),FALSE),VLOOKUP($B259,'Justerad allokering kvv'!$B$1:$AG$700,MATCH(F$1,'Justerad allokering kvv'!$B$1:$AF$1,0),FALSE)))</f>
        <v>0</v>
      </c>
      <c r="G259">
        <f>IF($B259=" ","",IF(ISERROR(1/VLOOKUP($B259,'Justerad allokering kvv'!$B$1:$AG$700,MATCH(G$1,'Justerad allokering kvv'!$B$1:$AF$1,0),FALSE)),VLOOKUP($B259,'Allokerad kvv'!$B$2:$AV$700,MATCH(G$1,'Allokerad kvv'!$B$1:$AV$1,0),FALSE),VLOOKUP($B259,'Justerad allokering kvv'!$B$1:$AG$700,MATCH(G$1,'Justerad allokering kvv'!$B$1:$AF$1,0),FALSE)))</f>
        <v>0</v>
      </c>
      <c r="H259">
        <f>IF($B259=" ","",IF(ISERROR(1/VLOOKUP($B259,'Justerad allokering kvv'!$B$1:$AG$700,MATCH(H$1,'Justerad allokering kvv'!$B$1:$AF$1,0),FALSE)),VLOOKUP($B259,'Allokerad kvv'!$B$2:$AV$700,MATCH(H$1,'Allokerad kvv'!$B$1:$AV$1,0),FALSE),VLOOKUP($B259,'Justerad allokering kvv'!$B$1:$AG$700,MATCH(H$1,'Justerad allokering kvv'!$B$1:$AF$1,0),FALSE)))</f>
        <v>0</v>
      </c>
      <c r="I259">
        <f>IF($B259=" ","",IF(ISERROR(1/VLOOKUP($B259,'Justerad allokering kvv'!$B$1:$AG$700,MATCH(I$1,'Justerad allokering kvv'!$B$1:$AF$1,0),FALSE)),VLOOKUP($B259,'Allokerad kvv'!$B$2:$AV$700,MATCH(I$1,'Allokerad kvv'!$B$1:$AV$1,0),FALSE),VLOOKUP($B259,'Justerad allokering kvv'!$B$1:$AG$700,MATCH(I$1,'Justerad allokering kvv'!$B$1:$AF$1,0),FALSE)))</f>
        <v>0</v>
      </c>
      <c r="J259">
        <f>IF($B259=" ","",IF(ISERROR(1/VLOOKUP($B259,'Justerad allokering kvv'!$B$1:$AG$700,MATCH(J$1,'Justerad allokering kvv'!$B$1:$AF$1,0),FALSE)),VLOOKUP($B259,'Allokerad kvv'!$B$2:$AV$700,MATCH(J$1,'Allokerad kvv'!$B$1:$AV$1,0),FALSE),VLOOKUP($B259,'Justerad allokering kvv'!$B$1:$AG$700,MATCH(J$1,'Justerad allokering kvv'!$B$1:$AF$1,0),FALSE)))</f>
        <v>0</v>
      </c>
      <c r="K259">
        <f>IF($B259=" ","",IF(ISERROR(1/VLOOKUP($B259,'Justerad allokering kvv'!$B$1:$AG$700,MATCH(K$1,'Justerad allokering kvv'!$B$1:$AF$1,0),FALSE)),VLOOKUP($B259,'Allokerad kvv'!$B$2:$AV$700,MATCH(K$1,'Allokerad kvv'!$B$1:$AV$1,0),FALSE),VLOOKUP($B259,'Justerad allokering kvv'!$B$1:$AG$700,MATCH(K$1,'Justerad allokering kvv'!$B$1:$AF$1,0),FALSE)))</f>
        <v>0</v>
      </c>
      <c r="L259">
        <f>IF($B259=" ","",IF(ISERROR(1/VLOOKUP($B259,'Justerad allokering kvv'!$B$1:$AG$700,MATCH(L$1,'Justerad allokering kvv'!$B$1:$AF$1,0),FALSE)),VLOOKUP($B259,'Allokerad kvv'!$B$2:$AV$700,MATCH(L$1,'Allokerad kvv'!$B$1:$AV$1,0),FALSE),VLOOKUP($B259,'Justerad allokering kvv'!$B$1:$AG$700,MATCH(L$1,'Justerad allokering kvv'!$B$1:$AF$1,0),FALSE)))</f>
        <v>0</v>
      </c>
      <c r="M259">
        <f>IF($B259=" ","",IF(ISERROR(1/VLOOKUP($B259,'Justerad allokering kvv'!$B$1:$AG$700,MATCH(M$1,'Justerad allokering kvv'!$B$1:$AF$1,0),FALSE)),VLOOKUP($B259,'Allokerad kvv'!$B$2:$AV$700,MATCH(M$1,'Allokerad kvv'!$B$1:$AV$1,0),FALSE),VLOOKUP($B259,'Justerad allokering kvv'!$B$1:$AG$700,MATCH(M$1,'Justerad allokering kvv'!$B$1:$AF$1,0),FALSE)))</f>
        <v>0</v>
      </c>
      <c r="N259">
        <f>IF($B259=" ","",IF(ISERROR(1/VLOOKUP($B259,'Justerad allokering kvv'!$B$1:$AG$700,MATCH(N$1,'Justerad allokering kvv'!$B$1:$AF$1,0),FALSE)),VLOOKUP($B259,'Allokerad kvv'!$B$2:$AV$700,MATCH(N$1,'Allokerad kvv'!$B$1:$AV$1,0),FALSE),VLOOKUP($B259,'Justerad allokering kvv'!$B$1:$AG$700,MATCH(N$1,'Justerad allokering kvv'!$B$1:$AF$1,0),FALSE)))</f>
        <v>0</v>
      </c>
      <c r="O259">
        <f>IF($B259=" ","",IF(ISERROR(1/VLOOKUP($B259,'Justerad allokering kvv'!$B$1:$AG$700,MATCH(O$1,'Justerad allokering kvv'!$B$1:$AF$1,0),FALSE)),VLOOKUP($B259,'Allokerad kvv'!$B$2:$AV$700,MATCH(O$1,'Allokerad kvv'!$B$1:$AV$1,0),FALSE),VLOOKUP($B259,'Justerad allokering kvv'!$B$1:$AG$700,MATCH(O$1,'Justerad allokering kvv'!$B$1:$AF$1,0),FALSE)))</f>
        <v>0</v>
      </c>
      <c r="P259">
        <f>IF($B259=" ","",IF(ISERROR(1/VLOOKUP($B259,'Justerad allokering kvv'!$B$1:$AG$700,MATCH(P$1,'Justerad allokering kvv'!$B$1:$AF$1,0),FALSE)),VLOOKUP($B259,'Allokerad kvv'!$B$2:$AV$700,MATCH(P$1,'Allokerad kvv'!$B$1:$AV$1,0),FALSE),VLOOKUP($B259,'Justerad allokering kvv'!$B$1:$AG$700,MATCH(P$1,'Justerad allokering kvv'!$B$1:$AF$1,0),FALSE)))</f>
        <v>0</v>
      </c>
      <c r="Q259">
        <f>IF($B259=" ","",IF(ISERROR(1/VLOOKUP($B259,'Justerad allokering kvv'!$B$1:$AG$700,MATCH(Q$1,'Justerad allokering kvv'!$B$1:$AF$1,0),FALSE)),VLOOKUP($B259,'Allokerad kvv'!$B$2:$AV$700,MATCH(Q$1,'Allokerad kvv'!$B$1:$AV$1,0),FALSE),VLOOKUP($B259,'Justerad allokering kvv'!$B$1:$AG$700,MATCH(Q$1,'Justerad allokering kvv'!$B$1:$AF$1,0),FALSE)))</f>
        <v>0</v>
      </c>
      <c r="R259">
        <f>IF($B259=" ","",IF(ISERROR(1/VLOOKUP($B259,'Justerad allokering kvv'!$B$1:$AG$700,MATCH(R$1,'Justerad allokering kvv'!$B$1:$AF$1,0),FALSE)),VLOOKUP($B259,'Allokerad kvv'!$B$2:$AV$700,MATCH(R$1,'Allokerad kvv'!$B$1:$AV$1,0),FALSE),VLOOKUP($B259,'Justerad allokering kvv'!$B$1:$AG$700,MATCH(R$1,'Justerad allokering kvv'!$B$1:$AF$1,0),FALSE)))</f>
        <v>0</v>
      </c>
      <c r="S259">
        <f>IF($B259=" ","",IF(ISERROR(1/VLOOKUP($B259,'Justerad allokering kvv'!$B$1:$AG$700,MATCH(S$1,'Justerad allokering kvv'!$B$1:$AF$1,0),FALSE)),VLOOKUP($B259,'Allokerad kvv'!$B$2:$AV$700,MATCH(S$1,'Allokerad kvv'!$B$1:$AV$1,0),FALSE),VLOOKUP($B259,'Justerad allokering kvv'!$B$1:$AG$700,MATCH(S$1,'Justerad allokering kvv'!$B$1:$AF$1,0),FALSE)))</f>
        <v>0</v>
      </c>
      <c r="T259">
        <f>IF($B259=" ","",IF(ISERROR(1/VLOOKUP($B259,'Justerad allokering kvv'!$B$1:$AG$700,MATCH(T$1,'Justerad allokering kvv'!$B$1:$AF$1,0),FALSE)),VLOOKUP($B259,'Allokerad kvv'!$B$2:$AV$700,MATCH(T$1,'Allokerad kvv'!$B$1:$AV$1,0),FALSE),VLOOKUP($B259,'Justerad allokering kvv'!$B$1:$AG$700,MATCH(T$1,'Justerad allokering kvv'!$B$1:$AF$1,0),FALSE)))</f>
        <v>0</v>
      </c>
      <c r="U259">
        <f>IF($B259=" ","",IF(ISERROR(1/VLOOKUP($B259,'Justerad allokering kvv'!$B$1:$AG$700,MATCH(U$1,'Justerad allokering kvv'!$B$1:$AF$1,0),FALSE)),VLOOKUP($B259,'Allokerad kvv'!$B$2:$AV$700,MATCH(U$1,'Allokerad kvv'!$B$1:$AV$1,0),FALSE),VLOOKUP($B259,'Justerad allokering kvv'!$B$1:$AG$700,MATCH(U$1,'Justerad allokering kvv'!$B$1:$AF$1,0),FALSE)))</f>
        <v>0</v>
      </c>
      <c r="V259">
        <f>IF($B259=" ","",IF(ISERROR(1/VLOOKUP($B259,'Justerad allokering kvv'!$B$1:$AG$700,MATCH(V$1,'Justerad allokering kvv'!$B$1:$AF$1,0),FALSE)),VLOOKUP($B259,'Allokerad kvv'!$B$2:$AV$700,MATCH(V$1,'Allokerad kvv'!$B$1:$AV$1,0),FALSE),VLOOKUP($B259,'Justerad allokering kvv'!$B$1:$AG$700,MATCH(V$1,'Justerad allokering kvv'!$B$1:$AF$1,0),FALSE)))</f>
        <v>0</v>
      </c>
      <c r="W259">
        <f>IF($B259=" ","",IF(ISERROR(1/VLOOKUP($B259,'Justerad allokering kvv'!$B$1:$AG$700,MATCH(W$1,'Justerad allokering kvv'!$B$1:$AF$1,0),FALSE)),VLOOKUP($B259,'Allokerad kvv'!$B$2:$AV$700,MATCH(W$1,'Allokerad kvv'!$B$1:$AV$1,0),FALSE),VLOOKUP($B259,'Justerad allokering kvv'!$B$1:$AG$700,MATCH(W$1,'Justerad allokering kvv'!$B$1:$AF$1,0),FALSE)))</f>
        <v>0</v>
      </c>
      <c r="X259">
        <f>IF($B259=" ","",IF(ISERROR(1/VLOOKUP($B259,'Justerad allokering kvv'!$B$1:$AG$700,MATCH(X$1,'Justerad allokering kvv'!$B$1:$AF$1,0),FALSE)),VLOOKUP($B259,'Allokerad kvv'!$B$2:$AV$700,MATCH(X$1,'Allokerad kvv'!$B$1:$AV$1,0),FALSE),VLOOKUP($B259,'Justerad allokering kvv'!$B$1:$AG$700,MATCH(X$1,'Justerad allokering kvv'!$B$1:$AF$1,0),FALSE)))</f>
        <v>0</v>
      </c>
      <c r="Y259">
        <f>IF($B259=" ","",IF(ISERROR(1/VLOOKUP($B259,'Justerad allokering kvv'!$B$1:$AG$700,MATCH(Y$1,'Justerad allokering kvv'!$B$1:$AF$1,0),FALSE)),VLOOKUP($B259,'Allokerad kvv'!$B$2:$AV$700,MATCH(Y$1,'Allokerad kvv'!$B$1:$AV$1,0),FALSE),VLOOKUP($B259,'Justerad allokering kvv'!$B$1:$AG$700,MATCH(Y$1,'Justerad allokering kvv'!$B$1:$AF$1,0),FALSE)))</f>
        <v>0</v>
      </c>
      <c r="AB259">
        <f>IFERROR(VLOOKUP($B259,Kraftvärmeprod!$B$1:$AO$424,MATCH("Tillförd energi från rökgaskondensering (GWh)",Kraftvärmeprod!$B$1:$AG$1,0),FALSE)/1,0)</f>
        <v>0</v>
      </c>
      <c r="AE259" s="122">
        <f t="shared" ref="AE259:AE322" si="16">SUM(C259:AB259)</f>
        <v>0</v>
      </c>
      <c r="AG259">
        <f t="shared" ref="AG259:AG322" si="17">AE259-R259</f>
        <v>0</v>
      </c>
      <c r="AH259">
        <f t="shared" ref="AH259:AH322" si="18">AG259-AB259</f>
        <v>0</v>
      </c>
      <c r="AI259" t="str">
        <f>IF(AH259=0,"",AH259/VLOOKUP(B259,Kraftvärmeprod!$B$1:$BC$480,MATCH("Summa tillförd energi exklusive rökgaskondensering",Kraftvärmeprod!$B$1:$BC$1,0),FALSE))</f>
        <v/>
      </c>
      <c r="AK259">
        <f t="shared" ref="AK259:AK322" si="19">E259+F259+J259+M259+N259+P259+S259+T259+U259+V259+X259+Y259+L259</f>
        <v>0</v>
      </c>
    </row>
    <row r="260" spans="1:37" x14ac:dyDescent="0.25">
      <c r="A260" s="2" t="s">
        <v>407</v>
      </c>
      <c r="B260" s="2" t="s">
        <v>414</v>
      </c>
      <c r="C260">
        <f>IF($B260=" ","",IF(ISERROR(1/VLOOKUP($B260,'Justerad allokering kvv'!$B$1:$AG$700,MATCH(C$1,'Justerad allokering kvv'!$B$1:$AF$1,0),FALSE)),VLOOKUP($B260,'Allokerad kvv'!$B$2:$AV$700,MATCH(C$1,'Allokerad kvv'!$B$1:$AV$1,0),FALSE),VLOOKUP($B260,'Justerad allokering kvv'!$B$1:$AG$700,MATCH(C$1,'Justerad allokering kvv'!$B$1:$AF$1,0),FALSE)))</f>
        <v>0</v>
      </c>
      <c r="D260">
        <f>IF($B260=" ","",IF(ISERROR(1/VLOOKUP($B260,'Justerad allokering kvv'!$B$1:$AG$700,MATCH(D$1,'Justerad allokering kvv'!$B$1:$AF$1,0),FALSE)),VLOOKUP($B260,'Allokerad kvv'!$B$2:$AV$700,MATCH(D$1,'Allokerad kvv'!$B$1:$AV$1,0),FALSE),VLOOKUP($B260,'Justerad allokering kvv'!$B$1:$AG$700,MATCH(D$1,'Justerad allokering kvv'!$B$1:$AF$1,0),FALSE)))</f>
        <v>0</v>
      </c>
      <c r="E260">
        <f>IF($B260=" ","",IF(ISERROR(1/VLOOKUP($B260,'Justerad allokering kvv'!$B$1:$AG$700,MATCH(E$1,'Justerad allokering kvv'!$B$1:$AF$1,0),FALSE)),VLOOKUP($B260,'Allokerad kvv'!$B$2:$AV$700,MATCH(E$1,'Allokerad kvv'!$B$1:$AV$1,0),FALSE),VLOOKUP($B260,'Justerad allokering kvv'!$B$1:$AG$700,MATCH(E$1,'Justerad allokering kvv'!$B$1:$AF$1,0),FALSE)))</f>
        <v>0</v>
      </c>
      <c r="F260">
        <f>IF($B260=" ","",IF(ISERROR(1/VLOOKUP($B260,'Justerad allokering kvv'!$B$1:$AG$700,MATCH(F$1,'Justerad allokering kvv'!$B$1:$AF$1,0),FALSE)),VLOOKUP($B260,'Allokerad kvv'!$B$2:$AV$700,MATCH(F$1,'Allokerad kvv'!$B$1:$AV$1,0),FALSE),VLOOKUP($B260,'Justerad allokering kvv'!$B$1:$AG$700,MATCH(F$1,'Justerad allokering kvv'!$B$1:$AF$1,0),FALSE)))</f>
        <v>0</v>
      </c>
      <c r="G260">
        <f>IF($B260=" ","",IF(ISERROR(1/VLOOKUP($B260,'Justerad allokering kvv'!$B$1:$AG$700,MATCH(G$1,'Justerad allokering kvv'!$B$1:$AF$1,0),FALSE)),VLOOKUP($B260,'Allokerad kvv'!$B$2:$AV$700,MATCH(G$1,'Allokerad kvv'!$B$1:$AV$1,0),FALSE),VLOOKUP($B260,'Justerad allokering kvv'!$B$1:$AG$700,MATCH(G$1,'Justerad allokering kvv'!$B$1:$AF$1,0),FALSE)))</f>
        <v>0</v>
      </c>
      <c r="H260">
        <f>IF($B260=" ","",IF(ISERROR(1/VLOOKUP($B260,'Justerad allokering kvv'!$B$1:$AG$700,MATCH(H$1,'Justerad allokering kvv'!$B$1:$AF$1,0),FALSE)),VLOOKUP($B260,'Allokerad kvv'!$B$2:$AV$700,MATCH(H$1,'Allokerad kvv'!$B$1:$AV$1,0),FALSE),VLOOKUP($B260,'Justerad allokering kvv'!$B$1:$AG$700,MATCH(H$1,'Justerad allokering kvv'!$B$1:$AF$1,0),FALSE)))</f>
        <v>0</v>
      </c>
      <c r="I260">
        <f>IF($B260=" ","",IF(ISERROR(1/VLOOKUP($B260,'Justerad allokering kvv'!$B$1:$AG$700,MATCH(I$1,'Justerad allokering kvv'!$B$1:$AF$1,0),FALSE)),VLOOKUP($B260,'Allokerad kvv'!$B$2:$AV$700,MATCH(I$1,'Allokerad kvv'!$B$1:$AV$1,0),FALSE),VLOOKUP($B260,'Justerad allokering kvv'!$B$1:$AG$700,MATCH(I$1,'Justerad allokering kvv'!$B$1:$AF$1,0),FALSE)))</f>
        <v>0</v>
      </c>
      <c r="J260">
        <f>IF($B260=" ","",IF(ISERROR(1/VLOOKUP($B260,'Justerad allokering kvv'!$B$1:$AG$700,MATCH(J$1,'Justerad allokering kvv'!$B$1:$AF$1,0),FALSE)),VLOOKUP($B260,'Allokerad kvv'!$B$2:$AV$700,MATCH(J$1,'Allokerad kvv'!$B$1:$AV$1,0),FALSE),VLOOKUP($B260,'Justerad allokering kvv'!$B$1:$AG$700,MATCH(J$1,'Justerad allokering kvv'!$B$1:$AF$1,0),FALSE)))</f>
        <v>0</v>
      </c>
      <c r="K260">
        <f>IF($B260=" ","",IF(ISERROR(1/VLOOKUP($B260,'Justerad allokering kvv'!$B$1:$AG$700,MATCH(K$1,'Justerad allokering kvv'!$B$1:$AF$1,0),FALSE)),VLOOKUP($B260,'Allokerad kvv'!$B$2:$AV$700,MATCH(K$1,'Allokerad kvv'!$B$1:$AV$1,0),FALSE),VLOOKUP($B260,'Justerad allokering kvv'!$B$1:$AG$700,MATCH(K$1,'Justerad allokering kvv'!$B$1:$AF$1,0),FALSE)))</f>
        <v>0</v>
      </c>
      <c r="L260">
        <f>IF($B260=" ","",IF(ISERROR(1/VLOOKUP($B260,'Justerad allokering kvv'!$B$1:$AG$700,MATCH(L$1,'Justerad allokering kvv'!$B$1:$AF$1,0),FALSE)),VLOOKUP($B260,'Allokerad kvv'!$B$2:$AV$700,MATCH(L$1,'Allokerad kvv'!$B$1:$AV$1,0),FALSE),VLOOKUP($B260,'Justerad allokering kvv'!$B$1:$AG$700,MATCH(L$1,'Justerad allokering kvv'!$B$1:$AF$1,0),FALSE)))</f>
        <v>0</v>
      </c>
      <c r="M260">
        <f>IF($B260=" ","",IF(ISERROR(1/VLOOKUP($B260,'Justerad allokering kvv'!$B$1:$AG$700,MATCH(M$1,'Justerad allokering kvv'!$B$1:$AF$1,0),FALSE)),VLOOKUP($B260,'Allokerad kvv'!$B$2:$AV$700,MATCH(M$1,'Allokerad kvv'!$B$1:$AV$1,0),FALSE),VLOOKUP($B260,'Justerad allokering kvv'!$B$1:$AG$700,MATCH(M$1,'Justerad allokering kvv'!$B$1:$AF$1,0),FALSE)))</f>
        <v>0</v>
      </c>
      <c r="N260">
        <f>IF($B260=" ","",IF(ISERROR(1/VLOOKUP($B260,'Justerad allokering kvv'!$B$1:$AG$700,MATCH(N$1,'Justerad allokering kvv'!$B$1:$AF$1,0),FALSE)),VLOOKUP($B260,'Allokerad kvv'!$B$2:$AV$700,MATCH(N$1,'Allokerad kvv'!$B$1:$AV$1,0),FALSE),VLOOKUP($B260,'Justerad allokering kvv'!$B$1:$AG$700,MATCH(N$1,'Justerad allokering kvv'!$B$1:$AF$1,0),FALSE)))</f>
        <v>0</v>
      </c>
      <c r="O260">
        <f>IF($B260=" ","",IF(ISERROR(1/VLOOKUP($B260,'Justerad allokering kvv'!$B$1:$AG$700,MATCH(O$1,'Justerad allokering kvv'!$B$1:$AF$1,0),FALSE)),VLOOKUP($B260,'Allokerad kvv'!$B$2:$AV$700,MATCH(O$1,'Allokerad kvv'!$B$1:$AV$1,0),FALSE),VLOOKUP($B260,'Justerad allokering kvv'!$B$1:$AG$700,MATCH(O$1,'Justerad allokering kvv'!$B$1:$AF$1,0),FALSE)))</f>
        <v>0</v>
      </c>
      <c r="P260">
        <f>IF($B260=" ","",IF(ISERROR(1/VLOOKUP($B260,'Justerad allokering kvv'!$B$1:$AG$700,MATCH(P$1,'Justerad allokering kvv'!$B$1:$AF$1,0),FALSE)),VLOOKUP($B260,'Allokerad kvv'!$B$2:$AV$700,MATCH(P$1,'Allokerad kvv'!$B$1:$AV$1,0),FALSE),VLOOKUP($B260,'Justerad allokering kvv'!$B$1:$AG$700,MATCH(P$1,'Justerad allokering kvv'!$B$1:$AF$1,0),FALSE)))</f>
        <v>0</v>
      </c>
      <c r="Q260">
        <f>IF($B260=" ","",IF(ISERROR(1/VLOOKUP($B260,'Justerad allokering kvv'!$B$1:$AG$700,MATCH(Q$1,'Justerad allokering kvv'!$B$1:$AF$1,0),FALSE)),VLOOKUP($B260,'Allokerad kvv'!$B$2:$AV$700,MATCH(Q$1,'Allokerad kvv'!$B$1:$AV$1,0),FALSE),VLOOKUP($B260,'Justerad allokering kvv'!$B$1:$AG$700,MATCH(Q$1,'Justerad allokering kvv'!$B$1:$AF$1,0),FALSE)))</f>
        <v>0</v>
      </c>
      <c r="R260">
        <f>IF($B260=" ","",IF(ISERROR(1/VLOOKUP($B260,'Justerad allokering kvv'!$B$1:$AG$700,MATCH(R$1,'Justerad allokering kvv'!$B$1:$AF$1,0),FALSE)),VLOOKUP($B260,'Allokerad kvv'!$B$2:$AV$700,MATCH(R$1,'Allokerad kvv'!$B$1:$AV$1,0),FALSE),VLOOKUP($B260,'Justerad allokering kvv'!$B$1:$AG$700,MATCH(R$1,'Justerad allokering kvv'!$B$1:$AF$1,0),FALSE)))</f>
        <v>0</v>
      </c>
      <c r="S260">
        <f>IF($B260=" ","",IF(ISERROR(1/VLOOKUP($B260,'Justerad allokering kvv'!$B$1:$AG$700,MATCH(S$1,'Justerad allokering kvv'!$B$1:$AF$1,0),FALSE)),VLOOKUP($B260,'Allokerad kvv'!$B$2:$AV$700,MATCH(S$1,'Allokerad kvv'!$B$1:$AV$1,0),FALSE),VLOOKUP($B260,'Justerad allokering kvv'!$B$1:$AG$700,MATCH(S$1,'Justerad allokering kvv'!$B$1:$AF$1,0),FALSE)))</f>
        <v>0</v>
      </c>
      <c r="T260">
        <f>IF($B260=" ","",IF(ISERROR(1/VLOOKUP($B260,'Justerad allokering kvv'!$B$1:$AG$700,MATCH(T$1,'Justerad allokering kvv'!$B$1:$AF$1,0),FALSE)),VLOOKUP($B260,'Allokerad kvv'!$B$2:$AV$700,MATCH(T$1,'Allokerad kvv'!$B$1:$AV$1,0),FALSE),VLOOKUP($B260,'Justerad allokering kvv'!$B$1:$AG$700,MATCH(T$1,'Justerad allokering kvv'!$B$1:$AF$1,0),FALSE)))</f>
        <v>0</v>
      </c>
      <c r="U260">
        <f>IF($B260=" ","",IF(ISERROR(1/VLOOKUP($B260,'Justerad allokering kvv'!$B$1:$AG$700,MATCH(U$1,'Justerad allokering kvv'!$B$1:$AF$1,0),FALSE)),VLOOKUP($B260,'Allokerad kvv'!$B$2:$AV$700,MATCH(U$1,'Allokerad kvv'!$B$1:$AV$1,0),FALSE),VLOOKUP($B260,'Justerad allokering kvv'!$B$1:$AG$700,MATCH(U$1,'Justerad allokering kvv'!$B$1:$AF$1,0),FALSE)))</f>
        <v>0</v>
      </c>
      <c r="V260">
        <f>IF($B260=" ","",IF(ISERROR(1/VLOOKUP($B260,'Justerad allokering kvv'!$B$1:$AG$700,MATCH(V$1,'Justerad allokering kvv'!$B$1:$AF$1,0),FALSE)),VLOOKUP($B260,'Allokerad kvv'!$B$2:$AV$700,MATCH(V$1,'Allokerad kvv'!$B$1:$AV$1,0),FALSE),VLOOKUP($B260,'Justerad allokering kvv'!$B$1:$AG$700,MATCH(V$1,'Justerad allokering kvv'!$B$1:$AF$1,0),FALSE)))</f>
        <v>0</v>
      </c>
      <c r="W260">
        <f>IF($B260=" ","",IF(ISERROR(1/VLOOKUP($B260,'Justerad allokering kvv'!$B$1:$AG$700,MATCH(W$1,'Justerad allokering kvv'!$B$1:$AF$1,0),FALSE)),VLOOKUP($B260,'Allokerad kvv'!$B$2:$AV$700,MATCH(W$1,'Allokerad kvv'!$B$1:$AV$1,0),FALSE),VLOOKUP($B260,'Justerad allokering kvv'!$B$1:$AG$700,MATCH(W$1,'Justerad allokering kvv'!$B$1:$AF$1,0),FALSE)))</f>
        <v>0</v>
      </c>
      <c r="X260">
        <f>IF($B260=" ","",IF(ISERROR(1/VLOOKUP($B260,'Justerad allokering kvv'!$B$1:$AG$700,MATCH(X$1,'Justerad allokering kvv'!$B$1:$AF$1,0),FALSE)),VLOOKUP($B260,'Allokerad kvv'!$B$2:$AV$700,MATCH(X$1,'Allokerad kvv'!$B$1:$AV$1,0),FALSE),VLOOKUP($B260,'Justerad allokering kvv'!$B$1:$AG$700,MATCH(X$1,'Justerad allokering kvv'!$B$1:$AF$1,0),FALSE)))</f>
        <v>0</v>
      </c>
      <c r="Y260">
        <f>IF($B260=" ","",IF(ISERROR(1/VLOOKUP($B260,'Justerad allokering kvv'!$B$1:$AG$700,MATCH(Y$1,'Justerad allokering kvv'!$B$1:$AF$1,0),FALSE)),VLOOKUP($B260,'Allokerad kvv'!$B$2:$AV$700,MATCH(Y$1,'Allokerad kvv'!$B$1:$AV$1,0),FALSE),VLOOKUP($B260,'Justerad allokering kvv'!$B$1:$AG$700,MATCH(Y$1,'Justerad allokering kvv'!$B$1:$AF$1,0),FALSE)))</f>
        <v>0</v>
      </c>
      <c r="AB260">
        <f>IFERROR(VLOOKUP($B260,Kraftvärmeprod!$B$1:$AO$424,MATCH("Tillförd energi från rökgaskondensering (GWh)",Kraftvärmeprod!$B$1:$AG$1,0),FALSE)/1,0)</f>
        <v>0</v>
      </c>
      <c r="AE260" s="122">
        <f t="shared" si="16"/>
        <v>0</v>
      </c>
      <c r="AG260">
        <f t="shared" si="17"/>
        <v>0</v>
      </c>
      <c r="AH260">
        <f t="shared" si="18"/>
        <v>0</v>
      </c>
      <c r="AI260" t="str">
        <f>IF(AH260=0,"",AH260/VLOOKUP(B260,Kraftvärmeprod!$B$1:$BC$480,MATCH("Summa tillförd energi exklusive rökgaskondensering",Kraftvärmeprod!$B$1:$BC$1,0),FALSE))</f>
        <v/>
      </c>
      <c r="AK260">
        <f t="shared" si="19"/>
        <v>0</v>
      </c>
    </row>
    <row r="261" spans="1:37" x14ac:dyDescent="0.25">
      <c r="A261" s="2" t="s">
        <v>407</v>
      </c>
      <c r="B261" s="2" t="s">
        <v>415</v>
      </c>
      <c r="C261">
        <f>IF($B261=" ","",IF(ISERROR(1/VLOOKUP($B261,'Justerad allokering kvv'!$B$1:$AG$700,MATCH(C$1,'Justerad allokering kvv'!$B$1:$AF$1,0),FALSE)),VLOOKUP($B261,'Allokerad kvv'!$B$2:$AV$700,MATCH(C$1,'Allokerad kvv'!$B$1:$AV$1,0),FALSE),VLOOKUP($B261,'Justerad allokering kvv'!$B$1:$AG$700,MATCH(C$1,'Justerad allokering kvv'!$B$1:$AF$1,0),FALSE)))</f>
        <v>0</v>
      </c>
      <c r="D261">
        <f>IF($B261=" ","",IF(ISERROR(1/VLOOKUP($B261,'Justerad allokering kvv'!$B$1:$AG$700,MATCH(D$1,'Justerad allokering kvv'!$B$1:$AF$1,0),FALSE)),VLOOKUP($B261,'Allokerad kvv'!$B$2:$AV$700,MATCH(D$1,'Allokerad kvv'!$B$1:$AV$1,0),FALSE),VLOOKUP($B261,'Justerad allokering kvv'!$B$1:$AG$700,MATCH(D$1,'Justerad allokering kvv'!$B$1:$AF$1,0),FALSE)))</f>
        <v>0</v>
      </c>
      <c r="E261">
        <f>IF($B261=" ","",IF(ISERROR(1/VLOOKUP($B261,'Justerad allokering kvv'!$B$1:$AG$700,MATCH(E$1,'Justerad allokering kvv'!$B$1:$AF$1,0),FALSE)),VLOOKUP($B261,'Allokerad kvv'!$B$2:$AV$700,MATCH(E$1,'Allokerad kvv'!$B$1:$AV$1,0),FALSE),VLOOKUP($B261,'Justerad allokering kvv'!$B$1:$AG$700,MATCH(E$1,'Justerad allokering kvv'!$B$1:$AF$1,0),FALSE)))</f>
        <v>0</v>
      </c>
      <c r="F261">
        <f>IF($B261=" ","",IF(ISERROR(1/VLOOKUP($B261,'Justerad allokering kvv'!$B$1:$AG$700,MATCH(F$1,'Justerad allokering kvv'!$B$1:$AF$1,0),FALSE)),VLOOKUP($B261,'Allokerad kvv'!$B$2:$AV$700,MATCH(F$1,'Allokerad kvv'!$B$1:$AV$1,0),FALSE),VLOOKUP($B261,'Justerad allokering kvv'!$B$1:$AG$700,MATCH(F$1,'Justerad allokering kvv'!$B$1:$AF$1,0),FALSE)))</f>
        <v>0</v>
      </c>
      <c r="G261">
        <f>IF($B261=" ","",IF(ISERROR(1/VLOOKUP($B261,'Justerad allokering kvv'!$B$1:$AG$700,MATCH(G$1,'Justerad allokering kvv'!$B$1:$AF$1,0),FALSE)),VLOOKUP($B261,'Allokerad kvv'!$B$2:$AV$700,MATCH(G$1,'Allokerad kvv'!$B$1:$AV$1,0),FALSE),VLOOKUP($B261,'Justerad allokering kvv'!$B$1:$AG$700,MATCH(G$1,'Justerad allokering kvv'!$B$1:$AF$1,0),FALSE)))</f>
        <v>0</v>
      </c>
      <c r="H261">
        <f>IF($B261=" ","",IF(ISERROR(1/VLOOKUP($B261,'Justerad allokering kvv'!$B$1:$AG$700,MATCH(H$1,'Justerad allokering kvv'!$B$1:$AF$1,0),FALSE)),VLOOKUP($B261,'Allokerad kvv'!$B$2:$AV$700,MATCH(H$1,'Allokerad kvv'!$B$1:$AV$1,0),FALSE),VLOOKUP($B261,'Justerad allokering kvv'!$B$1:$AG$700,MATCH(H$1,'Justerad allokering kvv'!$B$1:$AF$1,0),FALSE)))</f>
        <v>0</v>
      </c>
      <c r="I261">
        <f>IF($B261=" ","",IF(ISERROR(1/VLOOKUP($B261,'Justerad allokering kvv'!$B$1:$AG$700,MATCH(I$1,'Justerad allokering kvv'!$B$1:$AF$1,0),FALSE)),VLOOKUP($B261,'Allokerad kvv'!$B$2:$AV$700,MATCH(I$1,'Allokerad kvv'!$B$1:$AV$1,0),FALSE),VLOOKUP($B261,'Justerad allokering kvv'!$B$1:$AG$700,MATCH(I$1,'Justerad allokering kvv'!$B$1:$AF$1,0),FALSE)))</f>
        <v>0</v>
      </c>
      <c r="J261">
        <f>IF($B261=" ","",IF(ISERROR(1/VLOOKUP($B261,'Justerad allokering kvv'!$B$1:$AG$700,MATCH(J$1,'Justerad allokering kvv'!$B$1:$AF$1,0),FALSE)),VLOOKUP($B261,'Allokerad kvv'!$B$2:$AV$700,MATCH(J$1,'Allokerad kvv'!$B$1:$AV$1,0),FALSE),VLOOKUP($B261,'Justerad allokering kvv'!$B$1:$AG$700,MATCH(J$1,'Justerad allokering kvv'!$B$1:$AF$1,0),FALSE)))</f>
        <v>0</v>
      </c>
      <c r="K261">
        <f>IF($B261=" ","",IF(ISERROR(1/VLOOKUP($B261,'Justerad allokering kvv'!$B$1:$AG$700,MATCH(K$1,'Justerad allokering kvv'!$B$1:$AF$1,0),FALSE)),VLOOKUP($B261,'Allokerad kvv'!$B$2:$AV$700,MATCH(K$1,'Allokerad kvv'!$B$1:$AV$1,0),FALSE),VLOOKUP($B261,'Justerad allokering kvv'!$B$1:$AG$700,MATCH(K$1,'Justerad allokering kvv'!$B$1:$AF$1,0),FALSE)))</f>
        <v>0</v>
      </c>
      <c r="L261">
        <f>IF($B261=" ","",IF(ISERROR(1/VLOOKUP($B261,'Justerad allokering kvv'!$B$1:$AG$700,MATCH(L$1,'Justerad allokering kvv'!$B$1:$AF$1,0),FALSE)),VLOOKUP($B261,'Allokerad kvv'!$B$2:$AV$700,MATCH(L$1,'Allokerad kvv'!$B$1:$AV$1,0),FALSE),VLOOKUP($B261,'Justerad allokering kvv'!$B$1:$AG$700,MATCH(L$1,'Justerad allokering kvv'!$B$1:$AF$1,0),FALSE)))</f>
        <v>0</v>
      </c>
      <c r="M261">
        <f>IF($B261=" ","",IF(ISERROR(1/VLOOKUP($B261,'Justerad allokering kvv'!$B$1:$AG$700,MATCH(M$1,'Justerad allokering kvv'!$B$1:$AF$1,0),FALSE)),VLOOKUP($B261,'Allokerad kvv'!$B$2:$AV$700,MATCH(M$1,'Allokerad kvv'!$B$1:$AV$1,0),FALSE),VLOOKUP($B261,'Justerad allokering kvv'!$B$1:$AG$700,MATCH(M$1,'Justerad allokering kvv'!$B$1:$AF$1,0),FALSE)))</f>
        <v>0</v>
      </c>
      <c r="N261">
        <f>IF($B261=" ","",IF(ISERROR(1/VLOOKUP($B261,'Justerad allokering kvv'!$B$1:$AG$700,MATCH(N$1,'Justerad allokering kvv'!$B$1:$AF$1,0),FALSE)),VLOOKUP($B261,'Allokerad kvv'!$B$2:$AV$700,MATCH(N$1,'Allokerad kvv'!$B$1:$AV$1,0),FALSE),VLOOKUP($B261,'Justerad allokering kvv'!$B$1:$AG$700,MATCH(N$1,'Justerad allokering kvv'!$B$1:$AF$1,0),FALSE)))</f>
        <v>0</v>
      </c>
      <c r="O261">
        <f>IF($B261=" ","",IF(ISERROR(1/VLOOKUP($B261,'Justerad allokering kvv'!$B$1:$AG$700,MATCH(O$1,'Justerad allokering kvv'!$B$1:$AF$1,0),FALSE)),VLOOKUP($B261,'Allokerad kvv'!$B$2:$AV$700,MATCH(O$1,'Allokerad kvv'!$B$1:$AV$1,0),FALSE),VLOOKUP($B261,'Justerad allokering kvv'!$B$1:$AG$700,MATCH(O$1,'Justerad allokering kvv'!$B$1:$AF$1,0),FALSE)))</f>
        <v>0</v>
      </c>
      <c r="P261">
        <f>IF($B261=" ","",IF(ISERROR(1/VLOOKUP($B261,'Justerad allokering kvv'!$B$1:$AG$700,MATCH(P$1,'Justerad allokering kvv'!$B$1:$AF$1,0),FALSE)),VLOOKUP($B261,'Allokerad kvv'!$B$2:$AV$700,MATCH(P$1,'Allokerad kvv'!$B$1:$AV$1,0),FALSE),VLOOKUP($B261,'Justerad allokering kvv'!$B$1:$AG$700,MATCH(P$1,'Justerad allokering kvv'!$B$1:$AF$1,0),FALSE)))</f>
        <v>0</v>
      </c>
      <c r="Q261">
        <f>IF($B261=" ","",IF(ISERROR(1/VLOOKUP($B261,'Justerad allokering kvv'!$B$1:$AG$700,MATCH(Q$1,'Justerad allokering kvv'!$B$1:$AF$1,0),FALSE)),VLOOKUP($B261,'Allokerad kvv'!$B$2:$AV$700,MATCH(Q$1,'Allokerad kvv'!$B$1:$AV$1,0),FALSE),VLOOKUP($B261,'Justerad allokering kvv'!$B$1:$AG$700,MATCH(Q$1,'Justerad allokering kvv'!$B$1:$AF$1,0),FALSE)))</f>
        <v>0</v>
      </c>
      <c r="R261">
        <f>IF($B261=" ","",IF(ISERROR(1/VLOOKUP($B261,'Justerad allokering kvv'!$B$1:$AG$700,MATCH(R$1,'Justerad allokering kvv'!$B$1:$AF$1,0),FALSE)),VLOOKUP($B261,'Allokerad kvv'!$B$2:$AV$700,MATCH(R$1,'Allokerad kvv'!$B$1:$AV$1,0),FALSE),VLOOKUP($B261,'Justerad allokering kvv'!$B$1:$AG$700,MATCH(R$1,'Justerad allokering kvv'!$B$1:$AF$1,0),FALSE)))</f>
        <v>0</v>
      </c>
      <c r="S261">
        <f>IF($B261=" ","",IF(ISERROR(1/VLOOKUP($B261,'Justerad allokering kvv'!$B$1:$AG$700,MATCH(S$1,'Justerad allokering kvv'!$B$1:$AF$1,0),FALSE)),VLOOKUP($B261,'Allokerad kvv'!$B$2:$AV$700,MATCH(S$1,'Allokerad kvv'!$B$1:$AV$1,0),FALSE),VLOOKUP($B261,'Justerad allokering kvv'!$B$1:$AG$700,MATCH(S$1,'Justerad allokering kvv'!$B$1:$AF$1,0),FALSE)))</f>
        <v>0</v>
      </c>
      <c r="T261">
        <f>IF($B261=" ","",IF(ISERROR(1/VLOOKUP($B261,'Justerad allokering kvv'!$B$1:$AG$700,MATCH(T$1,'Justerad allokering kvv'!$B$1:$AF$1,0),FALSE)),VLOOKUP($B261,'Allokerad kvv'!$B$2:$AV$700,MATCH(T$1,'Allokerad kvv'!$B$1:$AV$1,0),FALSE),VLOOKUP($B261,'Justerad allokering kvv'!$B$1:$AG$700,MATCH(T$1,'Justerad allokering kvv'!$B$1:$AF$1,0),FALSE)))</f>
        <v>0</v>
      </c>
      <c r="U261">
        <f>IF($B261=" ","",IF(ISERROR(1/VLOOKUP($B261,'Justerad allokering kvv'!$B$1:$AG$700,MATCH(U$1,'Justerad allokering kvv'!$B$1:$AF$1,0),FALSE)),VLOOKUP($B261,'Allokerad kvv'!$B$2:$AV$700,MATCH(U$1,'Allokerad kvv'!$B$1:$AV$1,0),FALSE),VLOOKUP($B261,'Justerad allokering kvv'!$B$1:$AG$700,MATCH(U$1,'Justerad allokering kvv'!$B$1:$AF$1,0),FALSE)))</f>
        <v>0</v>
      </c>
      <c r="V261">
        <f>IF($B261=" ","",IF(ISERROR(1/VLOOKUP($B261,'Justerad allokering kvv'!$B$1:$AG$700,MATCH(V$1,'Justerad allokering kvv'!$B$1:$AF$1,0),FALSE)),VLOOKUP($B261,'Allokerad kvv'!$B$2:$AV$700,MATCH(V$1,'Allokerad kvv'!$B$1:$AV$1,0),FALSE),VLOOKUP($B261,'Justerad allokering kvv'!$B$1:$AG$700,MATCH(V$1,'Justerad allokering kvv'!$B$1:$AF$1,0),FALSE)))</f>
        <v>0</v>
      </c>
      <c r="W261">
        <f>IF($B261=" ","",IF(ISERROR(1/VLOOKUP($B261,'Justerad allokering kvv'!$B$1:$AG$700,MATCH(W$1,'Justerad allokering kvv'!$B$1:$AF$1,0),FALSE)),VLOOKUP($B261,'Allokerad kvv'!$B$2:$AV$700,MATCH(W$1,'Allokerad kvv'!$B$1:$AV$1,0),FALSE),VLOOKUP($B261,'Justerad allokering kvv'!$B$1:$AG$700,MATCH(W$1,'Justerad allokering kvv'!$B$1:$AF$1,0),FALSE)))</f>
        <v>0</v>
      </c>
      <c r="X261">
        <f>IF($B261=" ","",IF(ISERROR(1/VLOOKUP($B261,'Justerad allokering kvv'!$B$1:$AG$700,MATCH(X$1,'Justerad allokering kvv'!$B$1:$AF$1,0),FALSE)),VLOOKUP($B261,'Allokerad kvv'!$B$2:$AV$700,MATCH(X$1,'Allokerad kvv'!$B$1:$AV$1,0),FALSE),VLOOKUP($B261,'Justerad allokering kvv'!$B$1:$AG$700,MATCH(X$1,'Justerad allokering kvv'!$B$1:$AF$1,0),FALSE)))</f>
        <v>0</v>
      </c>
      <c r="Y261">
        <f>IF($B261=" ","",IF(ISERROR(1/VLOOKUP($B261,'Justerad allokering kvv'!$B$1:$AG$700,MATCH(Y$1,'Justerad allokering kvv'!$B$1:$AF$1,0),FALSE)),VLOOKUP($B261,'Allokerad kvv'!$B$2:$AV$700,MATCH(Y$1,'Allokerad kvv'!$B$1:$AV$1,0),FALSE),VLOOKUP($B261,'Justerad allokering kvv'!$B$1:$AG$700,MATCH(Y$1,'Justerad allokering kvv'!$B$1:$AF$1,0),FALSE)))</f>
        <v>0</v>
      </c>
      <c r="AB261">
        <f>IFERROR(VLOOKUP($B261,Kraftvärmeprod!$B$1:$AO$424,MATCH("Tillförd energi från rökgaskondensering (GWh)",Kraftvärmeprod!$B$1:$AG$1,0),FALSE)/1,0)</f>
        <v>0</v>
      </c>
      <c r="AE261" s="122">
        <f t="shared" si="16"/>
        <v>0</v>
      </c>
      <c r="AG261">
        <f t="shared" si="17"/>
        <v>0</v>
      </c>
      <c r="AH261">
        <f t="shared" si="18"/>
        <v>0</v>
      </c>
      <c r="AI261" t="str">
        <f>IF(AH261=0,"",AH261/VLOOKUP(B261,Kraftvärmeprod!$B$1:$BC$480,MATCH("Summa tillförd energi exklusive rökgaskondensering",Kraftvärmeprod!$B$1:$BC$1,0),FALSE))</f>
        <v/>
      </c>
      <c r="AK261">
        <f t="shared" si="19"/>
        <v>0</v>
      </c>
    </row>
    <row r="262" spans="1:37" x14ac:dyDescent="0.25">
      <c r="A262" s="2" t="s">
        <v>407</v>
      </c>
      <c r="B262" s="2" t="s">
        <v>416</v>
      </c>
      <c r="C262">
        <f>IF($B262=" ","",IF(ISERROR(1/VLOOKUP($B262,'Justerad allokering kvv'!$B$1:$AG$700,MATCH(C$1,'Justerad allokering kvv'!$B$1:$AF$1,0),FALSE)),VLOOKUP($B262,'Allokerad kvv'!$B$2:$AV$700,MATCH(C$1,'Allokerad kvv'!$B$1:$AV$1,0),FALSE),VLOOKUP($B262,'Justerad allokering kvv'!$B$1:$AG$700,MATCH(C$1,'Justerad allokering kvv'!$B$1:$AF$1,0),FALSE)))</f>
        <v>0</v>
      </c>
      <c r="D262">
        <f>IF($B262=" ","",IF(ISERROR(1/VLOOKUP($B262,'Justerad allokering kvv'!$B$1:$AG$700,MATCH(D$1,'Justerad allokering kvv'!$B$1:$AF$1,0),FALSE)),VLOOKUP($B262,'Allokerad kvv'!$B$2:$AV$700,MATCH(D$1,'Allokerad kvv'!$B$1:$AV$1,0),FALSE),VLOOKUP($B262,'Justerad allokering kvv'!$B$1:$AG$700,MATCH(D$1,'Justerad allokering kvv'!$B$1:$AF$1,0),FALSE)))</f>
        <v>0</v>
      </c>
      <c r="E262">
        <f>IF($B262=" ","",IF(ISERROR(1/VLOOKUP($B262,'Justerad allokering kvv'!$B$1:$AG$700,MATCH(E$1,'Justerad allokering kvv'!$B$1:$AF$1,0),FALSE)),VLOOKUP($B262,'Allokerad kvv'!$B$2:$AV$700,MATCH(E$1,'Allokerad kvv'!$B$1:$AV$1,0),FALSE),VLOOKUP($B262,'Justerad allokering kvv'!$B$1:$AG$700,MATCH(E$1,'Justerad allokering kvv'!$B$1:$AF$1,0),FALSE)))</f>
        <v>9.6024700000000003</v>
      </c>
      <c r="F262">
        <f>IF($B262=" ","",IF(ISERROR(1/VLOOKUP($B262,'Justerad allokering kvv'!$B$1:$AG$700,MATCH(F$1,'Justerad allokering kvv'!$B$1:$AF$1,0),FALSE)),VLOOKUP($B262,'Allokerad kvv'!$B$2:$AV$700,MATCH(F$1,'Allokerad kvv'!$B$1:$AV$1,0),FALSE),VLOOKUP($B262,'Justerad allokering kvv'!$B$1:$AG$700,MATCH(F$1,'Justerad allokering kvv'!$B$1:$AF$1,0),FALSE)))</f>
        <v>0</v>
      </c>
      <c r="G262">
        <f>IF($B262=" ","",IF(ISERROR(1/VLOOKUP($B262,'Justerad allokering kvv'!$B$1:$AG$700,MATCH(G$1,'Justerad allokering kvv'!$B$1:$AF$1,0),FALSE)),VLOOKUP($B262,'Allokerad kvv'!$B$2:$AV$700,MATCH(G$1,'Allokerad kvv'!$B$1:$AV$1,0),FALSE),VLOOKUP($B262,'Justerad allokering kvv'!$B$1:$AG$700,MATCH(G$1,'Justerad allokering kvv'!$B$1:$AF$1,0),FALSE)))</f>
        <v>5.0440699999999998E-2</v>
      </c>
      <c r="H262">
        <f>IF($B262=" ","",IF(ISERROR(1/VLOOKUP($B262,'Justerad allokering kvv'!$B$1:$AG$700,MATCH(H$1,'Justerad allokering kvv'!$B$1:$AF$1,0),FALSE)),VLOOKUP($B262,'Allokerad kvv'!$B$2:$AV$700,MATCH(H$1,'Allokerad kvv'!$B$1:$AV$1,0),FALSE),VLOOKUP($B262,'Justerad allokering kvv'!$B$1:$AG$700,MATCH(H$1,'Justerad allokering kvv'!$B$1:$AF$1,0),FALSE)))</f>
        <v>0</v>
      </c>
      <c r="I262">
        <f>IF($B262=" ","",IF(ISERROR(1/VLOOKUP($B262,'Justerad allokering kvv'!$B$1:$AG$700,MATCH(I$1,'Justerad allokering kvv'!$B$1:$AF$1,0),FALSE)),VLOOKUP($B262,'Allokerad kvv'!$B$2:$AV$700,MATCH(I$1,'Allokerad kvv'!$B$1:$AV$1,0),FALSE),VLOOKUP($B262,'Justerad allokering kvv'!$B$1:$AG$700,MATCH(I$1,'Justerad allokering kvv'!$B$1:$AF$1,0),FALSE)))</f>
        <v>0</v>
      </c>
      <c r="J262">
        <f>IF($B262=" ","",IF(ISERROR(1/VLOOKUP($B262,'Justerad allokering kvv'!$B$1:$AG$700,MATCH(J$1,'Justerad allokering kvv'!$B$1:$AF$1,0),FALSE)),VLOOKUP($B262,'Allokerad kvv'!$B$2:$AV$700,MATCH(J$1,'Allokerad kvv'!$B$1:$AV$1,0),FALSE),VLOOKUP($B262,'Justerad allokering kvv'!$B$1:$AG$700,MATCH(J$1,'Justerad allokering kvv'!$B$1:$AF$1,0),FALSE)))</f>
        <v>26.887899999999998</v>
      </c>
      <c r="K262">
        <f>IF($B262=" ","",IF(ISERROR(1/VLOOKUP($B262,'Justerad allokering kvv'!$B$1:$AG$700,MATCH(K$1,'Justerad allokering kvv'!$B$1:$AF$1,0),FALSE)),VLOOKUP($B262,'Allokerad kvv'!$B$2:$AV$700,MATCH(K$1,'Allokerad kvv'!$B$1:$AV$1,0),FALSE),VLOOKUP($B262,'Justerad allokering kvv'!$B$1:$AG$700,MATCH(K$1,'Justerad allokering kvv'!$B$1:$AF$1,0),FALSE)))</f>
        <v>0</v>
      </c>
      <c r="L262">
        <f>IF($B262=" ","",IF(ISERROR(1/VLOOKUP($B262,'Justerad allokering kvv'!$B$1:$AG$700,MATCH(L$1,'Justerad allokering kvv'!$B$1:$AF$1,0),FALSE)),VLOOKUP($B262,'Allokerad kvv'!$B$2:$AV$700,MATCH(L$1,'Allokerad kvv'!$B$1:$AV$1,0),FALSE),VLOOKUP($B262,'Justerad allokering kvv'!$B$1:$AG$700,MATCH(L$1,'Justerad allokering kvv'!$B$1:$AF$1,0),FALSE)))</f>
        <v>0</v>
      </c>
      <c r="M262">
        <f>IF($B262=" ","",IF(ISERROR(1/VLOOKUP($B262,'Justerad allokering kvv'!$B$1:$AG$700,MATCH(M$1,'Justerad allokering kvv'!$B$1:$AF$1,0),FALSE)),VLOOKUP($B262,'Allokerad kvv'!$B$2:$AV$700,MATCH(M$1,'Allokerad kvv'!$B$1:$AV$1,0),FALSE),VLOOKUP($B262,'Justerad allokering kvv'!$B$1:$AG$700,MATCH(M$1,'Justerad allokering kvv'!$B$1:$AF$1,0),FALSE)))</f>
        <v>16.232500000000002</v>
      </c>
      <c r="N262">
        <f>IF($B262=" ","",IF(ISERROR(1/VLOOKUP($B262,'Justerad allokering kvv'!$B$1:$AG$700,MATCH(N$1,'Justerad allokering kvv'!$B$1:$AF$1,0),FALSE)),VLOOKUP($B262,'Allokerad kvv'!$B$2:$AV$700,MATCH(N$1,'Allokerad kvv'!$B$1:$AV$1,0),FALSE),VLOOKUP($B262,'Justerad allokering kvv'!$B$1:$AG$700,MATCH(N$1,'Justerad allokering kvv'!$B$1:$AF$1,0),FALSE)))</f>
        <v>3.2036799999999999</v>
      </c>
      <c r="O262">
        <f>IF($B262=" ","",IF(ISERROR(1/VLOOKUP($B262,'Justerad allokering kvv'!$B$1:$AG$700,MATCH(O$1,'Justerad allokering kvv'!$B$1:$AF$1,0),FALSE)),VLOOKUP($B262,'Allokerad kvv'!$B$2:$AV$700,MATCH(O$1,'Allokerad kvv'!$B$1:$AV$1,0),FALSE),VLOOKUP($B262,'Justerad allokering kvv'!$B$1:$AG$700,MATCH(O$1,'Justerad allokering kvv'!$B$1:$AF$1,0),FALSE)))</f>
        <v>0</v>
      </c>
      <c r="P262">
        <f>IF($B262=" ","",IF(ISERROR(1/VLOOKUP($B262,'Justerad allokering kvv'!$B$1:$AG$700,MATCH(P$1,'Justerad allokering kvv'!$B$1:$AF$1,0),FALSE)),VLOOKUP($B262,'Allokerad kvv'!$B$2:$AV$700,MATCH(P$1,'Allokerad kvv'!$B$1:$AV$1,0),FALSE),VLOOKUP($B262,'Justerad allokering kvv'!$B$1:$AG$700,MATCH(P$1,'Justerad allokering kvv'!$B$1:$AF$1,0),FALSE)))</f>
        <v>0</v>
      </c>
      <c r="Q262">
        <f>IF($B262=" ","",IF(ISERROR(1/VLOOKUP($B262,'Justerad allokering kvv'!$B$1:$AG$700,MATCH(Q$1,'Justerad allokering kvv'!$B$1:$AF$1,0),FALSE)),VLOOKUP($B262,'Allokerad kvv'!$B$2:$AV$700,MATCH(Q$1,'Allokerad kvv'!$B$1:$AV$1,0),FALSE),VLOOKUP($B262,'Justerad allokering kvv'!$B$1:$AG$700,MATCH(Q$1,'Justerad allokering kvv'!$B$1:$AF$1,0),FALSE)))</f>
        <v>13.8902</v>
      </c>
      <c r="R262">
        <f>IF($B262=" ","",IF(ISERROR(1/VLOOKUP($B262,'Justerad allokering kvv'!$B$1:$AG$700,MATCH(R$1,'Justerad allokering kvv'!$B$1:$AF$1,0),FALSE)),VLOOKUP($B262,'Allokerad kvv'!$B$2:$AV$700,MATCH(R$1,'Allokerad kvv'!$B$1:$AV$1,0),FALSE),VLOOKUP($B262,'Justerad allokering kvv'!$B$1:$AG$700,MATCH(R$1,'Justerad allokering kvv'!$B$1:$AF$1,0),FALSE)))</f>
        <v>2.8084500000000001</v>
      </c>
      <c r="S262">
        <f>IF($B262=" ","",IF(ISERROR(1/VLOOKUP($B262,'Justerad allokering kvv'!$B$1:$AG$700,MATCH(S$1,'Justerad allokering kvv'!$B$1:$AF$1,0),FALSE)),VLOOKUP($B262,'Allokerad kvv'!$B$2:$AV$700,MATCH(S$1,'Allokerad kvv'!$B$1:$AV$1,0),FALSE),VLOOKUP($B262,'Justerad allokering kvv'!$B$1:$AG$700,MATCH(S$1,'Justerad allokering kvv'!$B$1:$AF$1,0),FALSE)))</f>
        <v>0</v>
      </c>
      <c r="T262">
        <f>IF($B262=" ","",IF(ISERROR(1/VLOOKUP($B262,'Justerad allokering kvv'!$B$1:$AG$700,MATCH(T$1,'Justerad allokering kvv'!$B$1:$AF$1,0),FALSE)),VLOOKUP($B262,'Allokerad kvv'!$B$2:$AV$700,MATCH(T$1,'Allokerad kvv'!$B$1:$AV$1,0),FALSE),VLOOKUP($B262,'Justerad allokering kvv'!$B$1:$AG$700,MATCH(T$1,'Justerad allokering kvv'!$B$1:$AF$1,0),FALSE)))</f>
        <v>0</v>
      </c>
      <c r="U262">
        <f>IF($B262=" ","",IF(ISERROR(1/VLOOKUP($B262,'Justerad allokering kvv'!$B$1:$AG$700,MATCH(U$1,'Justerad allokering kvv'!$B$1:$AF$1,0),FALSE)),VLOOKUP($B262,'Allokerad kvv'!$B$2:$AV$700,MATCH(U$1,'Allokerad kvv'!$B$1:$AV$1,0),FALSE),VLOOKUP($B262,'Justerad allokering kvv'!$B$1:$AG$700,MATCH(U$1,'Justerad allokering kvv'!$B$1:$AF$1,0),FALSE)))</f>
        <v>0</v>
      </c>
      <c r="V262">
        <f>IF($B262=" ","",IF(ISERROR(1/VLOOKUP($B262,'Justerad allokering kvv'!$B$1:$AG$700,MATCH(V$1,'Justerad allokering kvv'!$B$1:$AF$1,0),FALSE)),VLOOKUP($B262,'Allokerad kvv'!$B$2:$AV$700,MATCH(V$1,'Allokerad kvv'!$B$1:$AV$1,0),FALSE),VLOOKUP($B262,'Justerad allokering kvv'!$B$1:$AG$700,MATCH(V$1,'Justerad allokering kvv'!$B$1:$AF$1,0),FALSE)))</f>
        <v>0</v>
      </c>
      <c r="W262">
        <f>IF($B262=" ","",IF(ISERROR(1/VLOOKUP($B262,'Justerad allokering kvv'!$B$1:$AG$700,MATCH(W$1,'Justerad allokering kvv'!$B$1:$AF$1,0),FALSE)),VLOOKUP($B262,'Allokerad kvv'!$B$2:$AV$700,MATCH(W$1,'Allokerad kvv'!$B$1:$AV$1,0),FALSE),VLOOKUP($B262,'Justerad allokering kvv'!$B$1:$AG$700,MATCH(W$1,'Justerad allokering kvv'!$B$1:$AF$1,0),FALSE)))</f>
        <v>0</v>
      </c>
      <c r="X262">
        <f>IF($B262=" ","",IF(ISERROR(1/VLOOKUP($B262,'Justerad allokering kvv'!$B$1:$AG$700,MATCH(X$1,'Justerad allokering kvv'!$B$1:$AF$1,0),FALSE)),VLOOKUP($B262,'Allokerad kvv'!$B$2:$AV$700,MATCH(X$1,'Allokerad kvv'!$B$1:$AV$1,0),FALSE),VLOOKUP($B262,'Justerad allokering kvv'!$B$1:$AG$700,MATCH(X$1,'Justerad allokering kvv'!$B$1:$AF$1,0),FALSE)))</f>
        <v>0.148622</v>
      </c>
      <c r="Y262">
        <f>IF($B262=" ","",IF(ISERROR(1/VLOOKUP($B262,'Justerad allokering kvv'!$B$1:$AG$700,MATCH(Y$1,'Justerad allokering kvv'!$B$1:$AF$1,0),FALSE)),VLOOKUP($B262,'Allokerad kvv'!$B$2:$AV$700,MATCH(Y$1,'Allokerad kvv'!$B$1:$AV$1,0),FALSE),VLOOKUP($B262,'Justerad allokering kvv'!$B$1:$AG$700,MATCH(Y$1,'Justerad allokering kvv'!$B$1:$AF$1,0),FALSE)))</f>
        <v>9.7309400000000004</v>
      </c>
      <c r="AB262">
        <f>IFERROR(VLOOKUP($B262,Kraftvärmeprod!$B$1:$AO$424,MATCH("Tillförd energi från rökgaskondensering (GWh)",Kraftvärmeprod!$B$1:$AG$1,0),FALSE)/1,0)</f>
        <v>0</v>
      </c>
      <c r="AE262" s="122">
        <f t="shared" si="16"/>
        <v>82.555202699999995</v>
      </c>
      <c r="AG262">
        <f t="shared" si="17"/>
        <v>79.746752700000002</v>
      </c>
      <c r="AH262">
        <f t="shared" si="18"/>
        <v>79.746752700000002</v>
      </c>
      <c r="AI262">
        <f>IF(AH262=0,"",AH262/VLOOKUP(B262,Kraftvärmeprod!$B$1:$BC$480,MATCH("Summa tillförd energi exklusive rökgaskondensering",Kraftvärmeprod!$B$1:$BC$1,0),FALSE))</f>
        <v>0.51062758653809226</v>
      </c>
      <c r="AK262">
        <f t="shared" si="19"/>
        <v>65.806111999999999</v>
      </c>
    </row>
    <row r="263" spans="1:37" x14ac:dyDescent="0.25">
      <c r="A263" s="2" t="s">
        <v>407</v>
      </c>
      <c r="B263" s="2" t="s">
        <v>417</v>
      </c>
      <c r="C263">
        <f>IF($B263=" ","",IF(ISERROR(1/VLOOKUP($B263,'Justerad allokering kvv'!$B$1:$AG$700,MATCH(C$1,'Justerad allokering kvv'!$B$1:$AF$1,0),FALSE)),VLOOKUP($B263,'Allokerad kvv'!$B$2:$AV$700,MATCH(C$1,'Allokerad kvv'!$B$1:$AV$1,0),FALSE),VLOOKUP($B263,'Justerad allokering kvv'!$B$1:$AG$700,MATCH(C$1,'Justerad allokering kvv'!$B$1:$AF$1,0),FALSE)))</f>
        <v>0</v>
      </c>
      <c r="D263">
        <f>IF($B263=" ","",IF(ISERROR(1/VLOOKUP($B263,'Justerad allokering kvv'!$B$1:$AG$700,MATCH(D$1,'Justerad allokering kvv'!$B$1:$AF$1,0),FALSE)),VLOOKUP($B263,'Allokerad kvv'!$B$2:$AV$700,MATCH(D$1,'Allokerad kvv'!$B$1:$AV$1,0),FALSE),VLOOKUP($B263,'Justerad allokering kvv'!$B$1:$AG$700,MATCH(D$1,'Justerad allokering kvv'!$B$1:$AF$1,0),FALSE)))</f>
        <v>0</v>
      </c>
      <c r="E263">
        <f>IF($B263=" ","",IF(ISERROR(1/VLOOKUP($B263,'Justerad allokering kvv'!$B$1:$AG$700,MATCH(E$1,'Justerad allokering kvv'!$B$1:$AF$1,0),FALSE)),VLOOKUP($B263,'Allokerad kvv'!$B$2:$AV$700,MATCH(E$1,'Allokerad kvv'!$B$1:$AV$1,0),FALSE),VLOOKUP($B263,'Justerad allokering kvv'!$B$1:$AG$700,MATCH(E$1,'Justerad allokering kvv'!$B$1:$AF$1,0),FALSE)))</f>
        <v>0</v>
      </c>
      <c r="F263">
        <f>IF($B263=" ","",IF(ISERROR(1/VLOOKUP($B263,'Justerad allokering kvv'!$B$1:$AG$700,MATCH(F$1,'Justerad allokering kvv'!$B$1:$AF$1,0),FALSE)),VLOOKUP($B263,'Allokerad kvv'!$B$2:$AV$700,MATCH(F$1,'Allokerad kvv'!$B$1:$AV$1,0),FALSE),VLOOKUP($B263,'Justerad allokering kvv'!$B$1:$AG$700,MATCH(F$1,'Justerad allokering kvv'!$B$1:$AF$1,0),FALSE)))</f>
        <v>0</v>
      </c>
      <c r="G263">
        <f>IF($B263=" ","",IF(ISERROR(1/VLOOKUP($B263,'Justerad allokering kvv'!$B$1:$AG$700,MATCH(G$1,'Justerad allokering kvv'!$B$1:$AF$1,0),FALSE)),VLOOKUP($B263,'Allokerad kvv'!$B$2:$AV$700,MATCH(G$1,'Allokerad kvv'!$B$1:$AV$1,0),FALSE),VLOOKUP($B263,'Justerad allokering kvv'!$B$1:$AG$700,MATCH(G$1,'Justerad allokering kvv'!$B$1:$AF$1,0),FALSE)))</f>
        <v>0</v>
      </c>
      <c r="H263">
        <f>IF($B263=" ","",IF(ISERROR(1/VLOOKUP($B263,'Justerad allokering kvv'!$B$1:$AG$700,MATCH(H$1,'Justerad allokering kvv'!$B$1:$AF$1,0),FALSE)),VLOOKUP($B263,'Allokerad kvv'!$B$2:$AV$700,MATCH(H$1,'Allokerad kvv'!$B$1:$AV$1,0),FALSE),VLOOKUP($B263,'Justerad allokering kvv'!$B$1:$AG$700,MATCH(H$1,'Justerad allokering kvv'!$B$1:$AF$1,0),FALSE)))</f>
        <v>0</v>
      </c>
      <c r="I263">
        <f>IF($B263=" ","",IF(ISERROR(1/VLOOKUP($B263,'Justerad allokering kvv'!$B$1:$AG$700,MATCH(I$1,'Justerad allokering kvv'!$B$1:$AF$1,0),FALSE)),VLOOKUP($B263,'Allokerad kvv'!$B$2:$AV$700,MATCH(I$1,'Allokerad kvv'!$B$1:$AV$1,0),FALSE),VLOOKUP($B263,'Justerad allokering kvv'!$B$1:$AG$700,MATCH(I$1,'Justerad allokering kvv'!$B$1:$AF$1,0),FALSE)))</f>
        <v>0</v>
      </c>
      <c r="J263">
        <f>IF($B263=" ","",IF(ISERROR(1/VLOOKUP($B263,'Justerad allokering kvv'!$B$1:$AG$700,MATCH(J$1,'Justerad allokering kvv'!$B$1:$AF$1,0),FALSE)),VLOOKUP($B263,'Allokerad kvv'!$B$2:$AV$700,MATCH(J$1,'Allokerad kvv'!$B$1:$AV$1,0),FALSE),VLOOKUP($B263,'Justerad allokering kvv'!$B$1:$AG$700,MATCH(J$1,'Justerad allokering kvv'!$B$1:$AF$1,0),FALSE)))</f>
        <v>0</v>
      </c>
      <c r="K263">
        <f>IF($B263=" ","",IF(ISERROR(1/VLOOKUP($B263,'Justerad allokering kvv'!$B$1:$AG$700,MATCH(K$1,'Justerad allokering kvv'!$B$1:$AF$1,0),FALSE)),VLOOKUP($B263,'Allokerad kvv'!$B$2:$AV$700,MATCH(K$1,'Allokerad kvv'!$B$1:$AV$1,0),FALSE),VLOOKUP($B263,'Justerad allokering kvv'!$B$1:$AG$700,MATCH(K$1,'Justerad allokering kvv'!$B$1:$AF$1,0),FALSE)))</f>
        <v>0</v>
      </c>
      <c r="L263">
        <f>IF($B263=" ","",IF(ISERROR(1/VLOOKUP($B263,'Justerad allokering kvv'!$B$1:$AG$700,MATCH(L$1,'Justerad allokering kvv'!$B$1:$AF$1,0),FALSE)),VLOOKUP($B263,'Allokerad kvv'!$B$2:$AV$700,MATCH(L$1,'Allokerad kvv'!$B$1:$AV$1,0),FALSE),VLOOKUP($B263,'Justerad allokering kvv'!$B$1:$AG$700,MATCH(L$1,'Justerad allokering kvv'!$B$1:$AF$1,0),FALSE)))</f>
        <v>0</v>
      </c>
      <c r="M263">
        <f>IF($B263=" ","",IF(ISERROR(1/VLOOKUP($B263,'Justerad allokering kvv'!$B$1:$AG$700,MATCH(M$1,'Justerad allokering kvv'!$B$1:$AF$1,0),FALSE)),VLOOKUP($B263,'Allokerad kvv'!$B$2:$AV$700,MATCH(M$1,'Allokerad kvv'!$B$1:$AV$1,0),FALSE),VLOOKUP($B263,'Justerad allokering kvv'!$B$1:$AG$700,MATCH(M$1,'Justerad allokering kvv'!$B$1:$AF$1,0),FALSE)))</f>
        <v>0</v>
      </c>
      <c r="N263">
        <f>IF($B263=" ","",IF(ISERROR(1/VLOOKUP($B263,'Justerad allokering kvv'!$B$1:$AG$700,MATCH(N$1,'Justerad allokering kvv'!$B$1:$AF$1,0),FALSE)),VLOOKUP($B263,'Allokerad kvv'!$B$2:$AV$700,MATCH(N$1,'Allokerad kvv'!$B$1:$AV$1,0),FALSE),VLOOKUP($B263,'Justerad allokering kvv'!$B$1:$AG$700,MATCH(N$1,'Justerad allokering kvv'!$B$1:$AF$1,0),FALSE)))</f>
        <v>0</v>
      </c>
      <c r="O263">
        <f>IF($B263=" ","",IF(ISERROR(1/VLOOKUP($B263,'Justerad allokering kvv'!$B$1:$AG$700,MATCH(O$1,'Justerad allokering kvv'!$B$1:$AF$1,0),FALSE)),VLOOKUP($B263,'Allokerad kvv'!$B$2:$AV$700,MATCH(O$1,'Allokerad kvv'!$B$1:$AV$1,0),FALSE),VLOOKUP($B263,'Justerad allokering kvv'!$B$1:$AG$700,MATCH(O$1,'Justerad allokering kvv'!$B$1:$AF$1,0),FALSE)))</f>
        <v>0</v>
      </c>
      <c r="P263">
        <f>IF($B263=" ","",IF(ISERROR(1/VLOOKUP($B263,'Justerad allokering kvv'!$B$1:$AG$700,MATCH(P$1,'Justerad allokering kvv'!$B$1:$AF$1,0),FALSE)),VLOOKUP($B263,'Allokerad kvv'!$B$2:$AV$700,MATCH(P$1,'Allokerad kvv'!$B$1:$AV$1,0),FALSE),VLOOKUP($B263,'Justerad allokering kvv'!$B$1:$AG$700,MATCH(P$1,'Justerad allokering kvv'!$B$1:$AF$1,0),FALSE)))</f>
        <v>0</v>
      </c>
      <c r="Q263">
        <f>IF($B263=" ","",IF(ISERROR(1/VLOOKUP($B263,'Justerad allokering kvv'!$B$1:$AG$700,MATCH(Q$1,'Justerad allokering kvv'!$B$1:$AF$1,0),FALSE)),VLOOKUP($B263,'Allokerad kvv'!$B$2:$AV$700,MATCH(Q$1,'Allokerad kvv'!$B$1:$AV$1,0),FALSE),VLOOKUP($B263,'Justerad allokering kvv'!$B$1:$AG$700,MATCH(Q$1,'Justerad allokering kvv'!$B$1:$AF$1,0),FALSE)))</f>
        <v>0</v>
      </c>
      <c r="R263">
        <f>IF($B263=" ","",IF(ISERROR(1/VLOOKUP($B263,'Justerad allokering kvv'!$B$1:$AG$700,MATCH(R$1,'Justerad allokering kvv'!$B$1:$AF$1,0),FALSE)),VLOOKUP($B263,'Allokerad kvv'!$B$2:$AV$700,MATCH(R$1,'Allokerad kvv'!$B$1:$AV$1,0),FALSE),VLOOKUP($B263,'Justerad allokering kvv'!$B$1:$AG$700,MATCH(R$1,'Justerad allokering kvv'!$B$1:$AF$1,0),FALSE)))</f>
        <v>0</v>
      </c>
      <c r="S263">
        <f>IF($B263=" ","",IF(ISERROR(1/VLOOKUP($B263,'Justerad allokering kvv'!$B$1:$AG$700,MATCH(S$1,'Justerad allokering kvv'!$B$1:$AF$1,0),FALSE)),VLOOKUP($B263,'Allokerad kvv'!$B$2:$AV$700,MATCH(S$1,'Allokerad kvv'!$B$1:$AV$1,0),FALSE),VLOOKUP($B263,'Justerad allokering kvv'!$B$1:$AG$700,MATCH(S$1,'Justerad allokering kvv'!$B$1:$AF$1,0),FALSE)))</f>
        <v>0</v>
      </c>
      <c r="T263">
        <f>IF($B263=" ","",IF(ISERROR(1/VLOOKUP($B263,'Justerad allokering kvv'!$B$1:$AG$700,MATCH(T$1,'Justerad allokering kvv'!$B$1:$AF$1,0),FALSE)),VLOOKUP($B263,'Allokerad kvv'!$B$2:$AV$700,MATCH(T$1,'Allokerad kvv'!$B$1:$AV$1,0),FALSE),VLOOKUP($B263,'Justerad allokering kvv'!$B$1:$AG$700,MATCH(T$1,'Justerad allokering kvv'!$B$1:$AF$1,0),FALSE)))</f>
        <v>0</v>
      </c>
      <c r="U263">
        <f>IF($B263=" ","",IF(ISERROR(1/VLOOKUP($B263,'Justerad allokering kvv'!$B$1:$AG$700,MATCH(U$1,'Justerad allokering kvv'!$B$1:$AF$1,0),FALSE)),VLOOKUP($B263,'Allokerad kvv'!$B$2:$AV$700,MATCH(U$1,'Allokerad kvv'!$B$1:$AV$1,0),FALSE),VLOOKUP($B263,'Justerad allokering kvv'!$B$1:$AG$700,MATCH(U$1,'Justerad allokering kvv'!$B$1:$AF$1,0),FALSE)))</f>
        <v>0</v>
      </c>
      <c r="V263">
        <f>IF($B263=" ","",IF(ISERROR(1/VLOOKUP($B263,'Justerad allokering kvv'!$B$1:$AG$700,MATCH(V$1,'Justerad allokering kvv'!$B$1:$AF$1,0),FALSE)),VLOOKUP($B263,'Allokerad kvv'!$B$2:$AV$700,MATCH(V$1,'Allokerad kvv'!$B$1:$AV$1,0),FALSE),VLOOKUP($B263,'Justerad allokering kvv'!$B$1:$AG$700,MATCH(V$1,'Justerad allokering kvv'!$B$1:$AF$1,0),FALSE)))</f>
        <v>0</v>
      </c>
      <c r="W263">
        <f>IF($B263=" ","",IF(ISERROR(1/VLOOKUP($B263,'Justerad allokering kvv'!$B$1:$AG$700,MATCH(W$1,'Justerad allokering kvv'!$B$1:$AF$1,0),FALSE)),VLOOKUP($B263,'Allokerad kvv'!$B$2:$AV$700,MATCH(W$1,'Allokerad kvv'!$B$1:$AV$1,0),FALSE),VLOOKUP($B263,'Justerad allokering kvv'!$B$1:$AG$700,MATCH(W$1,'Justerad allokering kvv'!$B$1:$AF$1,0),FALSE)))</f>
        <v>0</v>
      </c>
      <c r="X263">
        <f>IF($B263=" ","",IF(ISERROR(1/VLOOKUP($B263,'Justerad allokering kvv'!$B$1:$AG$700,MATCH(X$1,'Justerad allokering kvv'!$B$1:$AF$1,0),FALSE)),VLOOKUP($B263,'Allokerad kvv'!$B$2:$AV$700,MATCH(X$1,'Allokerad kvv'!$B$1:$AV$1,0),FALSE),VLOOKUP($B263,'Justerad allokering kvv'!$B$1:$AG$700,MATCH(X$1,'Justerad allokering kvv'!$B$1:$AF$1,0),FALSE)))</f>
        <v>0</v>
      </c>
      <c r="Y263">
        <f>IF($B263=" ","",IF(ISERROR(1/VLOOKUP($B263,'Justerad allokering kvv'!$B$1:$AG$700,MATCH(Y$1,'Justerad allokering kvv'!$B$1:$AF$1,0),FALSE)),VLOOKUP($B263,'Allokerad kvv'!$B$2:$AV$700,MATCH(Y$1,'Allokerad kvv'!$B$1:$AV$1,0),FALSE),VLOOKUP($B263,'Justerad allokering kvv'!$B$1:$AG$700,MATCH(Y$1,'Justerad allokering kvv'!$B$1:$AF$1,0),FALSE)))</f>
        <v>0</v>
      </c>
      <c r="AB263">
        <f>IFERROR(VLOOKUP($B263,Kraftvärmeprod!$B$1:$AO$424,MATCH("Tillförd energi från rökgaskondensering (GWh)",Kraftvärmeprod!$B$1:$AG$1,0),FALSE)/1,0)</f>
        <v>0</v>
      </c>
      <c r="AE263" s="122">
        <f t="shared" si="16"/>
        <v>0</v>
      </c>
      <c r="AG263">
        <f t="shared" si="17"/>
        <v>0</v>
      </c>
      <c r="AH263">
        <f t="shared" si="18"/>
        <v>0</v>
      </c>
      <c r="AI263" t="str">
        <f>IF(AH263=0,"",AH263/VLOOKUP(B263,Kraftvärmeprod!$B$1:$BC$480,MATCH("Summa tillförd energi exklusive rökgaskondensering",Kraftvärmeprod!$B$1:$BC$1,0),FALSE))</f>
        <v/>
      </c>
      <c r="AK263">
        <f t="shared" si="19"/>
        <v>0</v>
      </c>
    </row>
    <row r="264" spans="1:37" x14ac:dyDescent="0.25">
      <c r="A264" s="2" t="s">
        <v>407</v>
      </c>
      <c r="B264" s="2" t="s">
        <v>418</v>
      </c>
      <c r="C264">
        <f>IF($B264=" ","",IF(ISERROR(1/VLOOKUP($B264,'Justerad allokering kvv'!$B$1:$AG$700,MATCH(C$1,'Justerad allokering kvv'!$B$1:$AF$1,0),FALSE)),VLOOKUP($B264,'Allokerad kvv'!$B$2:$AV$700,MATCH(C$1,'Allokerad kvv'!$B$1:$AV$1,0),FALSE),VLOOKUP($B264,'Justerad allokering kvv'!$B$1:$AG$700,MATCH(C$1,'Justerad allokering kvv'!$B$1:$AF$1,0),FALSE)))</f>
        <v>0</v>
      </c>
      <c r="D264">
        <f>IF($B264=" ","",IF(ISERROR(1/VLOOKUP($B264,'Justerad allokering kvv'!$B$1:$AG$700,MATCH(D$1,'Justerad allokering kvv'!$B$1:$AF$1,0),FALSE)),VLOOKUP($B264,'Allokerad kvv'!$B$2:$AV$700,MATCH(D$1,'Allokerad kvv'!$B$1:$AV$1,0),FALSE),VLOOKUP($B264,'Justerad allokering kvv'!$B$1:$AG$700,MATCH(D$1,'Justerad allokering kvv'!$B$1:$AF$1,0),FALSE)))</f>
        <v>0</v>
      </c>
      <c r="E264">
        <f>IF($B264=" ","",IF(ISERROR(1/VLOOKUP($B264,'Justerad allokering kvv'!$B$1:$AG$700,MATCH(E$1,'Justerad allokering kvv'!$B$1:$AF$1,0),FALSE)),VLOOKUP($B264,'Allokerad kvv'!$B$2:$AV$700,MATCH(E$1,'Allokerad kvv'!$B$1:$AV$1,0),FALSE),VLOOKUP($B264,'Justerad allokering kvv'!$B$1:$AG$700,MATCH(E$1,'Justerad allokering kvv'!$B$1:$AF$1,0),FALSE)))</f>
        <v>38.565300000000001</v>
      </c>
      <c r="F264">
        <f>IF($B264=" ","",IF(ISERROR(1/VLOOKUP($B264,'Justerad allokering kvv'!$B$1:$AG$700,MATCH(F$1,'Justerad allokering kvv'!$B$1:$AF$1,0),FALSE)),VLOOKUP($B264,'Allokerad kvv'!$B$2:$AV$700,MATCH(F$1,'Allokerad kvv'!$B$1:$AV$1,0),FALSE),VLOOKUP($B264,'Justerad allokering kvv'!$B$1:$AG$700,MATCH(F$1,'Justerad allokering kvv'!$B$1:$AF$1,0),FALSE)))</f>
        <v>0</v>
      </c>
      <c r="G264">
        <f>IF($B264=" ","",IF(ISERROR(1/VLOOKUP($B264,'Justerad allokering kvv'!$B$1:$AG$700,MATCH(G$1,'Justerad allokering kvv'!$B$1:$AF$1,0),FALSE)),VLOOKUP($B264,'Allokerad kvv'!$B$2:$AV$700,MATCH(G$1,'Allokerad kvv'!$B$1:$AV$1,0),FALSE),VLOOKUP($B264,'Justerad allokering kvv'!$B$1:$AG$700,MATCH(G$1,'Justerad allokering kvv'!$B$1:$AF$1,0),FALSE)))</f>
        <v>0.33749200000000001</v>
      </c>
      <c r="H264">
        <f>IF($B264=" ","",IF(ISERROR(1/VLOOKUP($B264,'Justerad allokering kvv'!$B$1:$AG$700,MATCH(H$1,'Justerad allokering kvv'!$B$1:$AF$1,0),FALSE)),VLOOKUP($B264,'Allokerad kvv'!$B$2:$AV$700,MATCH(H$1,'Allokerad kvv'!$B$1:$AV$1,0),FALSE),VLOOKUP($B264,'Justerad allokering kvv'!$B$1:$AG$700,MATCH(H$1,'Justerad allokering kvv'!$B$1:$AF$1,0),FALSE)))</f>
        <v>0</v>
      </c>
      <c r="I264">
        <f>IF($B264=" ","",IF(ISERROR(1/VLOOKUP($B264,'Justerad allokering kvv'!$B$1:$AG$700,MATCH(I$1,'Justerad allokering kvv'!$B$1:$AF$1,0),FALSE)),VLOOKUP($B264,'Allokerad kvv'!$B$2:$AV$700,MATCH(I$1,'Allokerad kvv'!$B$1:$AV$1,0),FALSE),VLOOKUP($B264,'Justerad allokering kvv'!$B$1:$AG$700,MATCH(I$1,'Justerad allokering kvv'!$B$1:$AF$1,0),FALSE)))</f>
        <v>0</v>
      </c>
      <c r="J264">
        <f>IF($B264=" ","",IF(ISERROR(1/VLOOKUP($B264,'Justerad allokering kvv'!$B$1:$AG$700,MATCH(J$1,'Justerad allokering kvv'!$B$1:$AF$1,0),FALSE)),VLOOKUP($B264,'Allokerad kvv'!$B$2:$AV$700,MATCH(J$1,'Allokerad kvv'!$B$1:$AV$1,0),FALSE),VLOOKUP($B264,'Justerad allokering kvv'!$B$1:$AG$700,MATCH(J$1,'Justerad allokering kvv'!$B$1:$AF$1,0),FALSE)))</f>
        <v>0</v>
      </c>
      <c r="K264">
        <f>IF($B264=" ","",IF(ISERROR(1/VLOOKUP($B264,'Justerad allokering kvv'!$B$1:$AG$700,MATCH(K$1,'Justerad allokering kvv'!$B$1:$AF$1,0),FALSE)),VLOOKUP($B264,'Allokerad kvv'!$B$2:$AV$700,MATCH(K$1,'Allokerad kvv'!$B$1:$AV$1,0),FALSE),VLOOKUP($B264,'Justerad allokering kvv'!$B$1:$AG$700,MATCH(K$1,'Justerad allokering kvv'!$B$1:$AF$1,0),FALSE)))</f>
        <v>0</v>
      </c>
      <c r="L264">
        <f>IF($B264=" ","",IF(ISERROR(1/VLOOKUP($B264,'Justerad allokering kvv'!$B$1:$AG$700,MATCH(L$1,'Justerad allokering kvv'!$B$1:$AF$1,0),FALSE)),VLOOKUP($B264,'Allokerad kvv'!$B$2:$AV$700,MATCH(L$1,'Allokerad kvv'!$B$1:$AV$1,0),FALSE),VLOOKUP($B264,'Justerad allokering kvv'!$B$1:$AG$700,MATCH(L$1,'Justerad allokering kvv'!$B$1:$AF$1,0),FALSE)))</f>
        <v>0</v>
      </c>
      <c r="M264">
        <f>IF($B264=" ","",IF(ISERROR(1/VLOOKUP($B264,'Justerad allokering kvv'!$B$1:$AG$700,MATCH(M$1,'Justerad allokering kvv'!$B$1:$AF$1,0),FALSE)),VLOOKUP($B264,'Allokerad kvv'!$B$2:$AV$700,MATCH(M$1,'Allokerad kvv'!$B$1:$AV$1,0),FALSE),VLOOKUP($B264,'Justerad allokering kvv'!$B$1:$AG$700,MATCH(M$1,'Justerad allokering kvv'!$B$1:$AF$1,0),FALSE)))</f>
        <v>16.527699999999999</v>
      </c>
      <c r="N264">
        <f>IF($B264=" ","",IF(ISERROR(1/VLOOKUP($B264,'Justerad allokering kvv'!$B$1:$AG$700,MATCH(N$1,'Justerad allokering kvv'!$B$1:$AF$1,0),FALSE)),VLOOKUP($B264,'Allokerad kvv'!$B$2:$AV$700,MATCH(N$1,'Allokerad kvv'!$B$1:$AV$1,0),FALSE),VLOOKUP($B264,'Justerad allokering kvv'!$B$1:$AG$700,MATCH(N$1,'Justerad allokering kvv'!$B$1:$AF$1,0),FALSE)))</f>
        <v>0</v>
      </c>
      <c r="O264">
        <f>IF($B264=" ","",IF(ISERROR(1/VLOOKUP($B264,'Justerad allokering kvv'!$B$1:$AG$700,MATCH(O$1,'Justerad allokering kvv'!$B$1:$AF$1,0),FALSE)),VLOOKUP($B264,'Allokerad kvv'!$B$2:$AV$700,MATCH(O$1,'Allokerad kvv'!$B$1:$AV$1,0),FALSE),VLOOKUP($B264,'Justerad allokering kvv'!$B$1:$AG$700,MATCH(O$1,'Justerad allokering kvv'!$B$1:$AF$1,0),FALSE)))</f>
        <v>0</v>
      </c>
      <c r="P264">
        <f>IF($B264=" ","",IF(ISERROR(1/VLOOKUP($B264,'Justerad allokering kvv'!$B$1:$AG$700,MATCH(P$1,'Justerad allokering kvv'!$B$1:$AF$1,0),FALSE)),VLOOKUP($B264,'Allokerad kvv'!$B$2:$AV$700,MATCH(P$1,'Allokerad kvv'!$B$1:$AV$1,0),FALSE),VLOOKUP($B264,'Justerad allokering kvv'!$B$1:$AG$700,MATCH(P$1,'Justerad allokering kvv'!$B$1:$AF$1,0),FALSE)))</f>
        <v>0</v>
      </c>
      <c r="Q264">
        <f>IF($B264=" ","",IF(ISERROR(1/VLOOKUP($B264,'Justerad allokering kvv'!$B$1:$AG$700,MATCH(Q$1,'Justerad allokering kvv'!$B$1:$AF$1,0),FALSE)),VLOOKUP($B264,'Allokerad kvv'!$B$2:$AV$700,MATCH(Q$1,'Allokerad kvv'!$B$1:$AV$1,0),FALSE),VLOOKUP($B264,'Justerad allokering kvv'!$B$1:$AG$700,MATCH(Q$1,'Justerad allokering kvv'!$B$1:$AF$1,0),FALSE)))</f>
        <v>0</v>
      </c>
      <c r="R264">
        <f>IF($B264=" ","",IF(ISERROR(1/VLOOKUP($B264,'Justerad allokering kvv'!$B$1:$AG$700,MATCH(R$1,'Justerad allokering kvv'!$B$1:$AF$1,0),FALSE)),VLOOKUP($B264,'Allokerad kvv'!$B$2:$AV$700,MATCH(R$1,'Allokerad kvv'!$B$1:$AV$1,0),FALSE),VLOOKUP($B264,'Justerad allokering kvv'!$B$1:$AG$700,MATCH(R$1,'Justerad allokering kvv'!$B$1:$AF$1,0),FALSE)))</f>
        <v>2.4510700000000001</v>
      </c>
      <c r="S264">
        <f>IF($B264=" ","",IF(ISERROR(1/VLOOKUP($B264,'Justerad allokering kvv'!$B$1:$AG$700,MATCH(S$1,'Justerad allokering kvv'!$B$1:$AF$1,0),FALSE)),VLOOKUP($B264,'Allokerad kvv'!$B$2:$AV$700,MATCH(S$1,'Allokerad kvv'!$B$1:$AV$1,0),FALSE),VLOOKUP($B264,'Justerad allokering kvv'!$B$1:$AG$700,MATCH(S$1,'Justerad allokering kvv'!$B$1:$AF$1,0),FALSE)))</f>
        <v>0</v>
      </c>
      <c r="T264">
        <f>IF($B264=" ","",IF(ISERROR(1/VLOOKUP($B264,'Justerad allokering kvv'!$B$1:$AG$700,MATCH(T$1,'Justerad allokering kvv'!$B$1:$AF$1,0),FALSE)),VLOOKUP($B264,'Allokerad kvv'!$B$2:$AV$700,MATCH(T$1,'Allokerad kvv'!$B$1:$AV$1,0),FALSE),VLOOKUP($B264,'Justerad allokering kvv'!$B$1:$AG$700,MATCH(T$1,'Justerad allokering kvv'!$B$1:$AF$1,0),FALSE)))</f>
        <v>2.6569600000000002</v>
      </c>
      <c r="U264">
        <f>IF($B264=" ","",IF(ISERROR(1/VLOOKUP($B264,'Justerad allokering kvv'!$B$1:$AG$700,MATCH(U$1,'Justerad allokering kvv'!$B$1:$AF$1,0),FALSE)),VLOOKUP($B264,'Allokerad kvv'!$B$2:$AV$700,MATCH(U$1,'Allokerad kvv'!$B$1:$AV$1,0),FALSE),VLOOKUP($B264,'Justerad allokering kvv'!$B$1:$AG$700,MATCH(U$1,'Justerad allokering kvv'!$B$1:$AF$1,0),FALSE)))</f>
        <v>0</v>
      </c>
      <c r="V264">
        <f>IF($B264=" ","",IF(ISERROR(1/VLOOKUP($B264,'Justerad allokering kvv'!$B$1:$AG$700,MATCH(V$1,'Justerad allokering kvv'!$B$1:$AF$1,0),FALSE)),VLOOKUP($B264,'Allokerad kvv'!$B$2:$AV$700,MATCH(V$1,'Allokerad kvv'!$B$1:$AV$1,0),FALSE),VLOOKUP($B264,'Justerad allokering kvv'!$B$1:$AG$700,MATCH(V$1,'Justerad allokering kvv'!$B$1:$AF$1,0),FALSE)))</f>
        <v>0</v>
      </c>
      <c r="W264">
        <f>IF($B264=" ","",IF(ISERROR(1/VLOOKUP($B264,'Justerad allokering kvv'!$B$1:$AG$700,MATCH(W$1,'Justerad allokering kvv'!$B$1:$AF$1,0),FALSE)),VLOOKUP($B264,'Allokerad kvv'!$B$2:$AV$700,MATCH(W$1,'Allokerad kvv'!$B$1:$AV$1,0),FALSE),VLOOKUP($B264,'Justerad allokering kvv'!$B$1:$AG$700,MATCH(W$1,'Justerad allokering kvv'!$B$1:$AF$1,0),FALSE)))</f>
        <v>0</v>
      </c>
      <c r="X264">
        <f>IF($B264=" ","",IF(ISERROR(1/VLOOKUP($B264,'Justerad allokering kvv'!$B$1:$AG$700,MATCH(X$1,'Justerad allokering kvv'!$B$1:$AF$1,0),FALSE)),VLOOKUP($B264,'Allokerad kvv'!$B$2:$AV$700,MATCH(X$1,'Allokerad kvv'!$B$1:$AV$1,0),FALSE),VLOOKUP($B264,'Justerad allokering kvv'!$B$1:$AG$700,MATCH(X$1,'Justerad allokering kvv'!$B$1:$AF$1,0),FALSE)))</f>
        <v>0</v>
      </c>
      <c r="Y264">
        <f>IF($B264=" ","",IF(ISERROR(1/VLOOKUP($B264,'Justerad allokering kvv'!$B$1:$AG$700,MATCH(Y$1,'Justerad allokering kvv'!$B$1:$AF$1,0),FALSE)),VLOOKUP($B264,'Allokerad kvv'!$B$2:$AV$700,MATCH(Y$1,'Allokerad kvv'!$B$1:$AV$1,0),FALSE),VLOOKUP($B264,'Justerad allokering kvv'!$B$1:$AG$700,MATCH(Y$1,'Justerad allokering kvv'!$B$1:$AF$1,0),FALSE)))</f>
        <v>0</v>
      </c>
      <c r="AB264">
        <f>IFERROR(VLOOKUP($B264,Kraftvärmeprod!$B$1:$AO$424,MATCH("Tillförd energi från rökgaskondensering (GWh)",Kraftvärmeprod!$B$1:$AG$1,0),FALSE)/1,0)</f>
        <v>0</v>
      </c>
      <c r="AE264" s="122">
        <f t="shared" si="16"/>
        <v>60.538522</v>
      </c>
      <c r="AG264">
        <f t="shared" si="17"/>
        <v>58.087451999999999</v>
      </c>
      <c r="AH264">
        <f t="shared" si="18"/>
        <v>58.087451999999999</v>
      </c>
      <c r="AI264">
        <f>IF(AH264=0,"",AH264/VLOOKUP(B264,Kraftvärmeprod!$B$1:$BC$480,MATCH("Summa tillförd energi exklusive rökgaskondensering",Kraftvärmeprod!$B$1:$BC$1,0),FALSE))</f>
        <v>0.62036708887797176</v>
      </c>
      <c r="AK264">
        <f t="shared" si="19"/>
        <v>57.749960000000002</v>
      </c>
    </row>
    <row r="265" spans="1:37" x14ac:dyDescent="0.25">
      <c r="A265" s="2" t="s">
        <v>407</v>
      </c>
      <c r="B265" s="2" t="s">
        <v>419</v>
      </c>
      <c r="C265">
        <f>IF($B265=" ","",IF(ISERROR(1/VLOOKUP($B265,'Justerad allokering kvv'!$B$1:$AG$700,MATCH(C$1,'Justerad allokering kvv'!$B$1:$AF$1,0),FALSE)),VLOOKUP($B265,'Allokerad kvv'!$B$2:$AV$700,MATCH(C$1,'Allokerad kvv'!$B$1:$AV$1,0),FALSE),VLOOKUP($B265,'Justerad allokering kvv'!$B$1:$AG$700,MATCH(C$1,'Justerad allokering kvv'!$B$1:$AF$1,0),FALSE)))</f>
        <v>0</v>
      </c>
      <c r="D265">
        <f>IF($B265=" ","",IF(ISERROR(1/VLOOKUP($B265,'Justerad allokering kvv'!$B$1:$AG$700,MATCH(D$1,'Justerad allokering kvv'!$B$1:$AF$1,0),FALSE)),VLOOKUP($B265,'Allokerad kvv'!$B$2:$AV$700,MATCH(D$1,'Allokerad kvv'!$B$1:$AV$1,0),FALSE),VLOOKUP($B265,'Justerad allokering kvv'!$B$1:$AG$700,MATCH(D$1,'Justerad allokering kvv'!$B$1:$AF$1,0),FALSE)))</f>
        <v>0</v>
      </c>
      <c r="E265">
        <f>IF($B265=" ","",IF(ISERROR(1/VLOOKUP($B265,'Justerad allokering kvv'!$B$1:$AG$700,MATCH(E$1,'Justerad allokering kvv'!$B$1:$AF$1,0),FALSE)),VLOOKUP($B265,'Allokerad kvv'!$B$2:$AV$700,MATCH(E$1,'Allokerad kvv'!$B$1:$AV$1,0),FALSE),VLOOKUP($B265,'Justerad allokering kvv'!$B$1:$AG$700,MATCH(E$1,'Justerad allokering kvv'!$B$1:$AF$1,0),FALSE)))</f>
        <v>0</v>
      </c>
      <c r="F265">
        <f>IF($B265=" ","",IF(ISERROR(1/VLOOKUP($B265,'Justerad allokering kvv'!$B$1:$AG$700,MATCH(F$1,'Justerad allokering kvv'!$B$1:$AF$1,0),FALSE)),VLOOKUP($B265,'Allokerad kvv'!$B$2:$AV$700,MATCH(F$1,'Allokerad kvv'!$B$1:$AV$1,0),FALSE),VLOOKUP($B265,'Justerad allokering kvv'!$B$1:$AG$700,MATCH(F$1,'Justerad allokering kvv'!$B$1:$AF$1,0),FALSE)))</f>
        <v>0</v>
      </c>
      <c r="G265">
        <f>IF($B265=" ","",IF(ISERROR(1/VLOOKUP($B265,'Justerad allokering kvv'!$B$1:$AG$700,MATCH(G$1,'Justerad allokering kvv'!$B$1:$AF$1,0),FALSE)),VLOOKUP($B265,'Allokerad kvv'!$B$2:$AV$700,MATCH(G$1,'Allokerad kvv'!$B$1:$AV$1,0),FALSE),VLOOKUP($B265,'Justerad allokering kvv'!$B$1:$AG$700,MATCH(G$1,'Justerad allokering kvv'!$B$1:$AF$1,0),FALSE)))</f>
        <v>0</v>
      </c>
      <c r="H265">
        <f>IF($B265=" ","",IF(ISERROR(1/VLOOKUP($B265,'Justerad allokering kvv'!$B$1:$AG$700,MATCH(H$1,'Justerad allokering kvv'!$B$1:$AF$1,0),FALSE)),VLOOKUP($B265,'Allokerad kvv'!$B$2:$AV$700,MATCH(H$1,'Allokerad kvv'!$B$1:$AV$1,0),FALSE),VLOOKUP($B265,'Justerad allokering kvv'!$B$1:$AG$700,MATCH(H$1,'Justerad allokering kvv'!$B$1:$AF$1,0),FALSE)))</f>
        <v>0</v>
      </c>
      <c r="I265">
        <f>IF($B265=" ","",IF(ISERROR(1/VLOOKUP($B265,'Justerad allokering kvv'!$B$1:$AG$700,MATCH(I$1,'Justerad allokering kvv'!$B$1:$AF$1,0),FALSE)),VLOOKUP($B265,'Allokerad kvv'!$B$2:$AV$700,MATCH(I$1,'Allokerad kvv'!$B$1:$AV$1,0),FALSE),VLOOKUP($B265,'Justerad allokering kvv'!$B$1:$AG$700,MATCH(I$1,'Justerad allokering kvv'!$B$1:$AF$1,0),FALSE)))</f>
        <v>0</v>
      </c>
      <c r="J265">
        <f>IF($B265=" ","",IF(ISERROR(1/VLOOKUP($B265,'Justerad allokering kvv'!$B$1:$AG$700,MATCH(J$1,'Justerad allokering kvv'!$B$1:$AF$1,0),FALSE)),VLOOKUP($B265,'Allokerad kvv'!$B$2:$AV$700,MATCH(J$1,'Allokerad kvv'!$B$1:$AV$1,0),FALSE),VLOOKUP($B265,'Justerad allokering kvv'!$B$1:$AG$700,MATCH(J$1,'Justerad allokering kvv'!$B$1:$AF$1,0),FALSE)))</f>
        <v>0</v>
      </c>
      <c r="K265">
        <f>IF($B265=" ","",IF(ISERROR(1/VLOOKUP($B265,'Justerad allokering kvv'!$B$1:$AG$700,MATCH(K$1,'Justerad allokering kvv'!$B$1:$AF$1,0),FALSE)),VLOOKUP($B265,'Allokerad kvv'!$B$2:$AV$700,MATCH(K$1,'Allokerad kvv'!$B$1:$AV$1,0),FALSE),VLOOKUP($B265,'Justerad allokering kvv'!$B$1:$AG$700,MATCH(K$1,'Justerad allokering kvv'!$B$1:$AF$1,0),FALSE)))</f>
        <v>0</v>
      </c>
      <c r="L265">
        <f>IF($B265=" ","",IF(ISERROR(1/VLOOKUP($B265,'Justerad allokering kvv'!$B$1:$AG$700,MATCH(L$1,'Justerad allokering kvv'!$B$1:$AF$1,0),FALSE)),VLOOKUP($B265,'Allokerad kvv'!$B$2:$AV$700,MATCH(L$1,'Allokerad kvv'!$B$1:$AV$1,0),FALSE),VLOOKUP($B265,'Justerad allokering kvv'!$B$1:$AG$700,MATCH(L$1,'Justerad allokering kvv'!$B$1:$AF$1,0),FALSE)))</f>
        <v>0</v>
      </c>
      <c r="M265">
        <f>IF($B265=" ","",IF(ISERROR(1/VLOOKUP($B265,'Justerad allokering kvv'!$B$1:$AG$700,MATCH(M$1,'Justerad allokering kvv'!$B$1:$AF$1,0),FALSE)),VLOOKUP($B265,'Allokerad kvv'!$B$2:$AV$700,MATCH(M$1,'Allokerad kvv'!$B$1:$AV$1,0),FALSE),VLOOKUP($B265,'Justerad allokering kvv'!$B$1:$AG$700,MATCH(M$1,'Justerad allokering kvv'!$B$1:$AF$1,0),FALSE)))</f>
        <v>0</v>
      </c>
      <c r="N265">
        <f>IF($B265=" ","",IF(ISERROR(1/VLOOKUP($B265,'Justerad allokering kvv'!$B$1:$AG$700,MATCH(N$1,'Justerad allokering kvv'!$B$1:$AF$1,0),FALSE)),VLOOKUP($B265,'Allokerad kvv'!$B$2:$AV$700,MATCH(N$1,'Allokerad kvv'!$B$1:$AV$1,0),FALSE),VLOOKUP($B265,'Justerad allokering kvv'!$B$1:$AG$700,MATCH(N$1,'Justerad allokering kvv'!$B$1:$AF$1,0),FALSE)))</f>
        <v>0</v>
      </c>
      <c r="O265">
        <f>IF($B265=" ","",IF(ISERROR(1/VLOOKUP($B265,'Justerad allokering kvv'!$B$1:$AG$700,MATCH(O$1,'Justerad allokering kvv'!$B$1:$AF$1,0),FALSE)),VLOOKUP($B265,'Allokerad kvv'!$B$2:$AV$700,MATCH(O$1,'Allokerad kvv'!$B$1:$AV$1,0),FALSE),VLOOKUP($B265,'Justerad allokering kvv'!$B$1:$AG$700,MATCH(O$1,'Justerad allokering kvv'!$B$1:$AF$1,0),FALSE)))</f>
        <v>0</v>
      </c>
      <c r="P265">
        <f>IF($B265=" ","",IF(ISERROR(1/VLOOKUP($B265,'Justerad allokering kvv'!$B$1:$AG$700,MATCH(P$1,'Justerad allokering kvv'!$B$1:$AF$1,0),FALSE)),VLOOKUP($B265,'Allokerad kvv'!$B$2:$AV$700,MATCH(P$1,'Allokerad kvv'!$B$1:$AV$1,0),FALSE),VLOOKUP($B265,'Justerad allokering kvv'!$B$1:$AG$700,MATCH(P$1,'Justerad allokering kvv'!$B$1:$AF$1,0),FALSE)))</f>
        <v>0</v>
      </c>
      <c r="Q265">
        <f>IF($B265=" ","",IF(ISERROR(1/VLOOKUP($B265,'Justerad allokering kvv'!$B$1:$AG$700,MATCH(Q$1,'Justerad allokering kvv'!$B$1:$AF$1,0),FALSE)),VLOOKUP($B265,'Allokerad kvv'!$B$2:$AV$700,MATCH(Q$1,'Allokerad kvv'!$B$1:$AV$1,0),FALSE),VLOOKUP($B265,'Justerad allokering kvv'!$B$1:$AG$700,MATCH(Q$1,'Justerad allokering kvv'!$B$1:$AF$1,0),FALSE)))</f>
        <v>0</v>
      </c>
      <c r="R265">
        <f>IF($B265=" ","",IF(ISERROR(1/VLOOKUP($B265,'Justerad allokering kvv'!$B$1:$AG$700,MATCH(R$1,'Justerad allokering kvv'!$B$1:$AF$1,0),FALSE)),VLOOKUP($B265,'Allokerad kvv'!$B$2:$AV$700,MATCH(R$1,'Allokerad kvv'!$B$1:$AV$1,0),FALSE),VLOOKUP($B265,'Justerad allokering kvv'!$B$1:$AG$700,MATCH(R$1,'Justerad allokering kvv'!$B$1:$AF$1,0),FALSE)))</f>
        <v>0</v>
      </c>
      <c r="S265">
        <f>IF($B265=" ","",IF(ISERROR(1/VLOOKUP($B265,'Justerad allokering kvv'!$B$1:$AG$700,MATCH(S$1,'Justerad allokering kvv'!$B$1:$AF$1,0),FALSE)),VLOOKUP($B265,'Allokerad kvv'!$B$2:$AV$700,MATCH(S$1,'Allokerad kvv'!$B$1:$AV$1,0),FALSE),VLOOKUP($B265,'Justerad allokering kvv'!$B$1:$AG$700,MATCH(S$1,'Justerad allokering kvv'!$B$1:$AF$1,0),FALSE)))</f>
        <v>0</v>
      </c>
      <c r="T265">
        <f>IF($B265=" ","",IF(ISERROR(1/VLOOKUP($B265,'Justerad allokering kvv'!$B$1:$AG$700,MATCH(T$1,'Justerad allokering kvv'!$B$1:$AF$1,0),FALSE)),VLOOKUP($B265,'Allokerad kvv'!$B$2:$AV$700,MATCH(T$1,'Allokerad kvv'!$B$1:$AV$1,0),FALSE),VLOOKUP($B265,'Justerad allokering kvv'!$B$1:$AG$700,MATCH(T$1,'Justerad allokering kvv'!$B$1:$AF$1,0),FALSE)))</f>
        <v>0</v>
      </c>
      <c r="U265">
        <f>IF($B265=" ","",IF(ISERROR(1/VLOOKUP($B265,'Justerad allokering kvv'!$B$1:$AG$700,MATCH(U$1,'Justerad allokering kvv'!$B$1:$AF$1,0),FALSE)),VLOOKUP($B265,'Allokerad kvv'!$B$2:$AV$700,MATCH(U$1,'Allokerad kvv'!$B$1:$AV$1,0),FALSE),VLOOKUP($B265,'Justerad allokering kvv'!$B$1:$AG$700,MATCH(U$1,'Justerad allokering kvv'!$B$1:$AF$1,0),FALSE)))</f>
        <v>0</v>
      </c>
      <c r="V265">
        <f>IF($B265=" ","",IF(ISERROR(1/VLOOKUP($B265,'Justerad allokering kvv'!$B$1:$AG$700,MATCH(V$1,'Justerad allokering kvv'!$B$1:$AF$1,0),FALSE)),VLOOKUP($B265,'Allokerad kvv'!$B$2:$AV$700,MATCH(V$1,'Allokerad kvv'!$B$1:$AV$1,0),FALSE),VLOOKUP($B265,'Justerad allokering kvv'!$B$1:$AG$700,MATCH(V$1,'Justerad allokering kvv'!$B$1:$AF$1,0),FALSE)))</f>
        <v>0</v>
      </c>
      <c r="W265">
        <f>IF($B265=" ","",IF(ISERROR(1/VLOOKUP($B265,'Justerad allokering kvv'!$B$1:$AG$700,MATCH(W$1,'Justerad allokering kvv'!$B$1:$AF$1,0),FALSE)),VLOOKUP($B265,'Allokerad kvv'!$B$2:$AV$700,MATCH(W$1,'Allokerad kvv'!$B$1:$AV$1,0),FALSE),VLOOKUP($B265,'Justerad allokering kvv'!$B$1:$AG$700,MATCH(W$1,'Justerad allokering kvv'!$B$1:$AF$1,0),FALSE)))</f>
        <v>0</v>
      </c>
      <c r="X265">
        <f>IF($B265=" ","",IF(ISERROR(1/VLOOKUP($B265,'Justerad allokering kvv'!$B$1:$AG$700,MATCH(X$1,'Justerad allokering kvv'!$B$1:$AF$1,0),FALSE)),VLOOKUP($B265,'Allokerad kvv'!$B$2:$AV$700,MATCH(X$1,'Allokerad kvv'!$B$1:$AV$1,0),FALSE),VLOOKUP($B265,'Justerad allokering kvv'!$B$1:$AG$700,MATCH(X$1,'Justerad allokering kvv'!$B$1:$AF$1,0),FALSE)))</f>
        <v>0</v>
      </c>
      <c r="Y265">
        <f>IF($B265=" ","",IF(ISERROR(1/VLOOKUP($B265,'Justerad allokering kvv'!$B$1:$AG$700,MATCH(Y$1,'Justerad allokering kvv'!$B$1:$AF$1,0),FALSE)),VLOOKUP($B265,'Allokerad kvv'!$B$2:$AV$700,MATCH(Y$1,'Allokerad kvv'!$B$1:$AV$1,0),FALSE),VLOOKUP($B265,'Justerad allokering kvv'!$B$1:$AG$700,MATCH(Y$1,'Justerad allokering kvv'!$B$1:$AF$1,0),FALSE)))</f>
        <v>0</v>
      </c>
      <c r="AB265">
        <f>IFERROR(VLOOKUP($B265,Kraftvärmeprod!$B$1:$AO$424,MATCH("Tillförd energi från rökgaskondensering (GWh)",Kraftvärmeprod!$B$1:$AG$1,0),FALSE)/1,0)</f>
        <v>0</v>
      </c>
      <c r="AE265" s="122">
        <f t="shared" si="16"/>
        <v>0</v>
      </c>
      <c r="AG265">
        <f t="shared" si="17"/>
        <v>0</v>
      </c>
      <c r="AH265">
        <f t="shared" si="18"/>
        <v>0</v>
      </c>
      <c r="AI265" t="str">
        <f>IF(AH265=0,"",AH265/VLOOKUP(B265,Kraftvärmeprod!$B$1:$BC$480,MATCH("Summa tillförd energi exklusive rökgaskondensering",Kraftvärmeprod!$B$1:$BC$1,0),FALSE))</f>
        <v/>
      </c>
      <c r="AK265">
        <f t="shared" si="19"/>
        <v>0</v>
      </c>
    </row>
    <row r="266" spans="1:37" x14ac:dyDescent="0.25">
      <c r="A266" s="2" t="s">
        <v>407</v>
      </c>
      <c r="B266" s="2" t="s">
        <v>420</v>
      </c>
      <c r="C266">
        <f>IF($B266=" ","",IF(ISERROR(1/VLOOKUP($B266,'Justerad allokering kvv'!$B$1:$AG$700,MATCH(C$1,'Justerad allokering kvv'!$B$1:$AF$1,0),FALSE)),VLOOKUP($B266,'Allokerad kvv'!$B$2:$AV$700,MATCH(C$1,'Allokerad kvv'!$B$1:$AV$1,0),FALSE),VLOOKUP($B266,'Justerad allokering kvv'!$B$1:$AG$700,MATCH(C$1,'Justerad allokering kvv'!$B$1:$AF$1,0),FALSE)))</f>
        <v>0</v>
      </c>
      <c r="D266">
        <f>IF($B266=" ","",IF(ISERROR(1/VLOOKUP($B266,'Justerad allokering kvv'!$B$1:$AG$700,MATCH(D$1,'Justerad allokering kvv'!$B$1:$AF$1,0),FALSE)),VLOOKUP($B266,'Allokerad kvv'!$B$2:$AV$700,MATCH(D$1,'Allokerad kvv'!$B$1:$AV$1,0),FALSE),VLOOKUP($B266,'Justerad allokering kvv'!$B$1:$AG$700,MATCH(D$1,'Justerad allokering kvv'!$B$1:$AF$1,0),FALSE)))</f>
        <v>0</v>
      </c>
      <c r="E266">
        <f>IF($B266=" ","",IF(ISERROR(1/VLOOKUP($B266,'Justerad allokering kvv'!$B$1:$AG$700,MATCH(E$1,'Justerad allokering kvv'!$B$1:$AF$1,0),FALSE)),VLOOKUP($B266,'Allokerad kvv'!$B$2:$AV$700,MATCH(E$1,'Allokerad kvv'!$B$1:$AV$1,0),FALSE),VLOOKUP($B266,'Justerad allokering kvv'!$B$1:$AG$700,MATCH(E$1,'Justerad allokering kvv'!$B$1:$AF$1,0),FALSE)))</f>
        <v>0</v>
      </c>
      <c r="F266">
        <f>IF($B266=" ","",IF(ISERROR(1/VLOOKUP($B266,'Justerad allokering kvv'!$B$1:$AG$700,MATCH(F$1,'Justerad allokering kvv'!$B$1:$AF$1,0),FALSE)),VLOOKUP($B266,'Allokerad kvv'!$B$2:$AV$700,MATCH(F$1,'Allokerad kvv'!$B$1:$AV$1,0),FALSE),VLOOKUP($B266,'Justerad allokering kvv'!$B$1:$AG$700,MATCH(F$1,'Justerad allokering kvv'!$B$1:$AF$1,0),FALSE)))</f>
        <v>0</v>
      </c>
      <c r="G266">
        <f>IF($B266=" ","",IF(ISERROR(1/VLOOKUP($B266,'Justerad allokering kvv'!$B$1:$AG$700,MATCH(G$1,'Justerad allokering kvv'!$B$1:$AF$1,0),FALSE)),VLOOKUP($B266,'Allokerad kvv'!$B$2:$AV$700,MATCH(G$1,'Allokerad kvv'!$B$1:$AV$1,0),FALSE),VLOOKUP($B266,'Justerad allokering kvv'!$B$1:$AG$700,MATCH(G$1,'Justerad allokering kvv'!$B$1:$AF$1,0),FALSE)))</f>
        <v>0</v>
      </c>
      <c r="H266">
        <f>IF($B266=" ","",IF(ISERROR(1/VLOOKUP($B266,'Justerad allokering kvv'!$B$1:$AG$700,MATCH(H$1,'Justerad allokering kvv'!$B$1:$AF$1,0),FALSE)),VLOOKUP($B266,'Allokerad kvv'!$B$2:$AV$700,MATCH(H$1,'Allokerad kvv'!$B$1:$AV$1,0),FALSE),VLOOKUP($B266,'Justerad allokering kvv'!$B$1:$AG$700,MATCH(H$1,'Justerad allokering kvv'!$B$1:$AF$1,0),FALSE)))</f>
        <v>0</v>
      </c>
      <c r="I266">
        <f>IF($B266=" ","",IF(ISERROR(1/VLOOKUP($B266,'Justerad allokering kvv'!$B$1:$AG$700,MATCH(I$1,'Justerad allokering kvv'!$B$1:$AF$1,0),FALSE)),VLOOKUP($B266,'Allokerad kvv'!$B$2:$AV$700,MATCH(I$1,'Allokerad kvv'!$B$1:$AV$1,0),FALSE),VLOOKUP($B266,'Justerad allokering kvv'!$B$1:$AG$700,MATCH(I$1,'Justerad allokering kvv'!$B$1:$AF$1,0),FALSE)))</f>
        <v>0</v>
      </c>
      <c r="J266">
        <f>IF($B266=" ","",IF(ISERROR(1/VLOOKUP($B266,'Justerad allokering kvv'!$B$1:$AG$700,MATCH(J$1,'Justerad allokering kvv'!$B$1:$AF$1,0),FALSE)),VLOOKUP($B266,'Allokerad kvv'!$B$2:$AV$700,MATCH(J$1,'Allokerad kvv'!$B$1:$AV$1,0),FALSE),VLOOKUP($B266,'Justerad allokering kvv'!$B$1:$AG$700,MATCH(J$1,'Justerad allokering kvv'!$B$1:$AF$1,0),FALSE)))</f>
        <v>0</v>
      </c>
      <c r="K266">
        <f>IF($B266=" ","",IF(ISERROR(1/VLOOKUP($B266,'Justerad allokering kvv'!$B$1:$AG$700,MATCH(K$1,'Justerad allokering kvv'!$B$1:$AF$1,0),FALSE)),VLOOKUP($B266,'Allokerad kvv'!$B$2:$AV$700,MATCH(K$1,'Allokerad kvv'!$B$1:$AV$1,0),FALSE),VLOOKUP($B266,'Justerad allokering kvv'!$B$1:$AG$700,MATCH(K$1,'Justerad allokering kvv'!$B$1:$AF$1,0),FALSE)))</f>
        <v>0</v>
      </c>
      <c r="L266">
        <f>IF($B266=" ","",IF(ISERROR(1/VLOOKUP($B266,'Justerad allokering kvv'!$B$1:$AG$700,MATCH(L$1,'Justerad allokering kvv'!$B$1:$AF$1,0),FALSE)),VLOOKUP($B266,'Allokerad kvv'!$B$2:$AV$700,MATCH(L$1,'Allokerad kvv'!$B$1:$AV$1,0),FALSE),VLOOKUP($B266,'Justerad allokering kvv'!$B$1:$AG$700,MATCH(L$1,'Justerad allokering kvv'!$B$1:$AF$1,0),FALSE)))</f>
        <v>0</v>
      </c>
      <c r="M266">
        <f>IF($B266=" ","",IF(ISERROR(1/VLOOKUP($B266,'Justerad allokering kvv'!$B$1:$AG$700,MATCH(M$1,'Justerad allokering kvv'!$B$1:$AF$1,0),FALSE)),VLOOKUP($B266,'Allokerad kvv'!$B$2:$AV$700,MATCH(M$1,'Allokerad kvv'!$B$1:$AV$1,0),FALSE),VLOOKUP($B266,'Justerad allokering kvv'!$B$1:$AG$700,MATCH(M$1,'Justerad allokering kvv'!$B$1:$AF$1,0),FALSE)))</f>
        <v>0</v>
      </c>
      <c r="N266">
        <f>IF($B266=" ","",IF(ISERROR(1/VLOOKUP($B266,'Justerad allokering kvv'!$B$1:$AG$700,MATCH(N$1,'Justerad allokering kvv'!$B$1:$AF$1,0),FALSE)),VLOOKUP($B266,'Allokerad kvv'!$B$2:$AV$700,MATCH(N$1,'Allokerad kvv'!$B$1:$AV$1,0),FALSE),VLOOKUP($B266,'Justerad allokering kvv'!$B$1:$AG$700,MATCH(N$1,'Justerad allokering kvv'!$B$1:$AF$1,0),FALSE)))</f>
        <v>0</v>
      </c>
      <c r="O266">
        <f>IF($B266=" ","",IF(ISERROR(1/VLOOKUP($B266,'Justerad allokering kvv'!$B$1:$AG$700,MATCH(O$1,'Justerad allokering kvv'!$B$1:$AF$1,0),FALSE)),VLOOKUP($B266,'Allokerad kvv'!$B$2:$AV$700,MATCH(O$1,'Allokerad kvv'!$B$1:$AV$1,0),FALSE),VLOOKUP($B266,'Justerad allokering kvv'!$B$1:$AG$700,MATCH(O$1,'Justerad allokering kvv'!$B$1:$AF$1,0),FALSE)))</f>
        <v>0</v>
      </c>
      <c r="P266">
        <f>IF($B266=" ","",IF(ISERROR(1/VLOOKUP($B266,'Justerad allokering kvv'!$B$1:$AG$700,MATCH(P$1,'Justerad allokering kvv'!$B$1:$AF$1,0),FALSE)),VLOOKUP($B266,'Allokerad kvv'!$B$2:$AV$700,MATCH(P$1,'Allokerad kvv'!$B$1:$AV$1,0),FALSE),VLOOKUP($B266,'Justerad allokering kvv'!$B$1:$AG$700,MATCH(P$1,'Justerad allokering kvv'!$B$1:$AF$1,0),FALSE)))</f>
        <v>0</v>
      </c>
      <c r="Q266">
        <f>IF($B266=" ","",IF(ISERROR(1/VLOOKUP($B266,'Justerad allokering kvv'!$B$1:$AG$700,MATCH(Q$1,'Justerad allokering kvv'!$B$1:$AF$1,0),FALSE)),VLOOKUP($B266,'Allokerad kvv'!$B$2:$AV$700,MATCH(Q$1,'Allokerad kvv'!$B$1:$AV$1,0),FALSE),VLOOKUP($B266,'Justerad allokering kvv'!$B$1:$AG$700,MATCH(Q$1,'Justerad allokering kvv'!$B$1:$AF$1,0),FALSE)))</f>
        <v>0</v>
      </c>
      <c r="R266">
        <f>IF($B266=" ","",IF(ISERROR(1/VLOOKUP($B266,'Justerad allokering kvv'!$B$1:$AG$700,MATCH(R$1,'Justerad allokering kvv'!$B$1:$AF$1,0),FALSE)),VLOOKUP($B266,'Allokerad kvv'!$B$2:$AV$700,MATCH(R$1,'Allokerad kvv'!$B$1:$AV$1,0),FALSE),VLOOKUP($B266,'Justerad allokering kvv'!$B$1:$AG$700,MATCH(R$1,'Justerad allokering kvv'!$B$1:$AF$1,0),FALSE)))</f>
        <v>0</v>
      </c>
      <c r="S266">
        <f>IF($B266=" ","",IF(ISERROR(1/VLOOKUP($B266,'Justerad allokering kvv'!$B$1:$AG$700,MATCH(S$1,'Justerad allokering kvv'!$B$1:$AF$1,0),FALSE)),VLOOKUP($B266,'Allokerad kvv'!$B$2:$AV$700,MATCH(S$1,'Allokerad kvv'!$B$1:$AV$1,0),FALSE),VLOOKUP($B266,'Justerad allokering kvv'!$B$1:$AG$700,MATCH(S$1,'Justerad allokering kvv'!$B$1:$AF$1,0),FALSE)))</f>
        <v>0</v>
      </c>
      <c r="T266">
        <f>IF($B266=" ","",IF(ISERROR(1/VLOOKUP($B266,'Justerad allokering kvv'!$B$1:$AG$700,MATCH(T$1,'Justerad allokering kvv'!$B$1:$AF$1,0),FALSE)),VLOOKUP($B266,'Allokerad kvv'!$B$2:$AV$700,MATCH(T$1,'Allokerad kvv'!$B$1:$AV$1,0),FALSE),VLOOKUP($B266,'Justerad allokering kvv'!$B$1:$AG$700,MATCH(T$1,'Justerad allokering kvv'!$B$1:$AF$1,0),FALSE)))</f>
        <v>0</v>
      </c>
      <c r="U266">
        <f>IF($B266=" ","",IF(ISERROR(1/VLOOKUP($B266,'Justerad allokering kvv'!$B$1:$AG$700,MATCH(U$1,'Justerad allokering kvv'!$B$1:$AF$1,0),FALSE)),VLOOKUP($B266,'Allokerad kvv'!$B$2:$AV$700,MATCH(U$1,'Allokerad kvv'!$B$1:$AV$1,0),FALSE),VLOOKUP($B266,'Justerad allokering kvv'!$B$1:$AG$700,MATCH(U$1,'Justerad allokering kvv'!$B$1:$AF$1,0),FALSE)))</f>
        <v>0</v>
      </c>
      <c r="V266">
        <f>IF($B266=" ","",IF(ISERROR(1/VLOOKUP($B266,'Justerad allokering kvv'!$B$1:$AG$700,MATCH(V$1,'Justerad allokering kvv'!$B$1:$AF$1,0),FALSE)),VLOOKUP($B266,'Allokerad kvv'!$B$2:$AV$700,MATCH(V$1,'Allokerad kvv'!$B$1:$AV$1,0),FALSE),VLOOKUP($B266,'Justerad allokering kvv'!$B$1:$AG$700,MATCH(V$1,'Justerad allokering kvv'!$B$1:$AF$1,0),FALSE)))</f>
        <v>0</v>
      </c>
      <c r="W266">
        <f>IF($B266=" ","",IF(ISERROR(1/VLOOKUP($B266,'Justerad allokering kvv'!$B$1:$AG$700,MATCH(W$1,'Justerad allokering kvv'!$B$1:$AF$1,0),FALSE)),VLOOKUP($B266,'Allokerad kvv'!$B$2:$AV$700,MATCH(W$1,'Allokerad kvv'!$B$1:$AV$1,0),FALSE),VLOOKUP($B266,'Justerad allokering kvv'!$B$1:$AG$700,MATCH(W$1,'Justerad allokering kvv'!$B$1:$AF$1,0),FALSE)))</f>
        <v>0</v>
      </c>
      <c r="X266">
        <f>IF($B266=" ","",IF(ISERROR(1/VLOOKUP($B266,'Justerad allokering kvv'!$B$1:$AG$700,MATCH(X$1,'Justerad allokering kvv'!$B$1:$AF$1,0),FALSE)),VLOOKUP($B266,'Allokerad kvv'!$B$2:$AV$700,MATCH(X$1,'Allokerad kvv'!$B$1:$AV$1,0),FALSE),VLOOKUP($B266,'Justerad allokering kvv'!$B$1:$AG$700,MATCH(X$1,'Justerad allokering kvv'!$B$1:$AF$1,0),FALSE)))</f>
        <v>0</v>
      </c>
      <c r="Y266">
        <f>IF($B266=" ","",IF(ISERROR(1/VLOOKUP($B266,'Justerad allokering kvv'!$B$1:$AG$700,MATCH(Y$1,'Justerad allokering kvv'!$B$1:$AF$1,0),FALSE)),VLOOKUP($B266,'Allokerad kvv'!$B$2:$AV$700,MATCH(Y$1,'Allokerad kvv'!$B$1:$AV$1,0),FALSE),VLOOKUP($B266,'Justerad allokering kvv'!$B$1:$AG$700,MATCH(Y$1,'Justerad allokering kvv'!$B$1:$AF$1,0),FALSE)))</f>
        <v>0</v>
      </c>
      <c r="AB266">
        <f>IFERROR(VLOOKUP($B266,Kraftvärmeprod!$B$1:$AO$424,MATCH("Tillförd energi från rökgaskondensering (GWh)",Kraftvärmeprod!$B$1:$AG$1,0),FALSE)/1,0)</f>
        <v>0</v>
      </c>
      <c r="AE266" s="122">
        <f t="shared" si="16"/>
        <v>0</v>
      </c>
      <c r="AG266">
        <f t="shared" si="17"/>
        <v>0</v>
      </c>
      <c r="AH266">
        <f t="shared" si="18"/>
        <v>0</v>
      </c>
      <c r="AI266" t="str">
        <f>IF(AH266=0,"",AH266/VLOOKUP(B266,Kraftvärmeprod!$B$1:$BC$480,MATCH("Summa tillförd energi exklusive rökgaskondensering",Kraftvärmeprod!$B$1:$BC$1,0),FALSE))</f>
        <v/>
      </c>
      <c r="AK266">
        <f t="shared" si="19"/>
        <v>0</v>
      </c>
    </row>
    <row r="267" spans="1:37" x14ac:dyDescent="0.25">
      <c r="A267" s="2" t="s">
        <v>407</v>
      </c>
      <c r="B267" s="2" t="s">
        <v>421</v>
      </c>
      <c r="C267">
        <f>IF($B267=" ","",IF(ISERROR(1/VLOOKUP($B267,'Justerad allokering kvv'!$B$1:$AG$700,MATCH(C$1,'Justerad allokering kvv'!$B$1:$AF$1,0),FALSE)),VLOOKUP($B267,'Allokerad kvv'!$B$2:$AV$700,MATCH(C$1,'Allokerad kvv'!$B$1:$AV$1,0),FALSE),VLOOKUP($B267,'Justerad allokering kvv'!$B$1:$AG$700,MATCH(C$1,'Justerad allokering kvv'!$B$1:$AF$1,0),FALSE)))</f>
        <v>0</v>
      </c>
      <c r="D267">
        <f>IF($B267=" ","",IF(ISERROR(1/VLOOKUP($B267,'Justerad allokering kvv'!$B$1:$AG$700,MATCH(D$1,'Justerad allokering kvv'!$B$1:$AF$1,0),FALSE)),VLOOKUP($B267,'Allokerad kvv'!$B$2:$AV$700,MATCH(D$1,'Allokerad kvv'!$B$1:$AV$1,0),FALSE),VLOOKUP($B267,'Justerad allokering kvv'!$B$1:$AG$700,MATCH(D$1,'Justerad allokering kvv'!$B$1:$AF$1,0),FALSE)))</f>
        <v>0</v>
      </c>
      <c r="E267">
        <f>IF($B267=" ","",IF(ISERROR(1/VLOOKUP($B267,'Justerad allokering kvv'!$B$1:$AG$700,MATCH(E$1,'Justerad allokering kvv'!$B$1:$AF$1,0),FALSE)),VLOOKUP($B267,'Allokerad kvv'!$B$2:$AV$700,MATCH(E$1,'Allokerad kvv'!$B$1:$AV$1,0),FALSE),VLOOKUP($B267,'Justerad allokering kvv'!$B$1:$AG$700,MATCH(E$1,'Justerad allokering kvv'!$B$1:$AF$1,0),FALSE)))</f>
        <v>71.130200000000002</v>
      </c>
      <c r="F267">
        <f>IF($B267=" ","",IF(ISERROR(1/VLOOKUP($B267,'Justerad allokering kvv'!$B$1:$AG$700,MATCH(F$1,'Justerad allokering kvv'!$B$1:$AF$1,0),FALSE)),VLOOKUP($B267,'Allokerad kvv'!$B$2:$AV$700,MATCH(F$1,'Allokerad kvv'!$B$1:$AV$1,0),FALSE),VLOOKUP($B267,'Justerad allokering kvv'!$B$1:$AG$700,MATCH(F$1,'Justerad allokering kvv'!$B$1:$AF$1,0),FALSE)))</f>
        <v>0</v>
      </c>
      <c r="G267">
        <f>IF($B267=" ","",IF(ISERROR(1/VLOOKUP($B267,'Justerad allokering kvv'!$B$1:$AG$700,MATCH(G$1,'Justerad allokering kvv'!$B$1:$AF$1,0),FALSE)),VLOOKUP($B267,'Allokerad kvv'!$B$2:$AV$700,MATCH(G$1,'Allokerad kvv'!$B$1:$AV$1,0),FALSE),VLOOKUP($B267,'Justerad allokering kvv'!$B$1:$AG$700,MATCH(G$1,'Justerad allokering kvv'!$B$1:$AF$1,0),FALSE)))</f>
        <v>0.28046700000000002</v>
      </c>
      <c r="H267">
        <f>IF($B267=" ","",IF(ISERROR(1/VLOOKUP($B267,'Justerad allokering kvv'!$B$1:$AG$700,MATCH(H$1,'Justerad allokering kvv'!$B$1:$AF$1,0),FALSE)),VLOOKUP($B267,'Allokerad kvv'!$B$2:$AV$700,MATCH(H$1,'Allokerad kvv'!$B$1:$AV$1,0),FALSE),VLOOKUP($B267,'Justerad allokering kvv'!$B$1:$AG$700,MATCH(H$1,'Justerad allokering kvv'!$B$1:$AF$1,0),FALSE)))</f>
        <v>0</v>
      </c>
      <c r="I267">
        <f>IF($B267=" ","",IF(ISERROR(1/VLOOKUP($B267,'Justerad allokering kvv'!$B$1:$AG$700,MATCH(I$1,'Justerad allokering kvv'!$B$1:$AF$1,0),FALSE)),VLOOKUP($B267,'Allokerad kvv'!$B$2:$AV$700,MATCH(I$1,'Allokerad kvv'!$B$1:$AV$1,0),FALSE),VLOOKUP($B267,'Justerad allokering kvv'!$B$1:$AG$700,MATCH(I$1,'Justerad allokering kvv'!$B$1:$AF$1,0),FALSE)))</f>
        <v>0</v>
      </c>
      <c r="J267">
        <f>IF($B267=" ","",IF(ISERROR(1/VLOOKUP($B267,'Justerad allokering kvv'!$B$1:$AG$700,MATCH(J$1,'Justerad allokering kvv'!$B$1:$AF$1,0),FALSE)),VLOOKUP($B267,'Allokerad kvv'!$B$2:$AV$700,MATCH(J$1,'Allokerad kvv'!$B$1:$AV$1,0),FALSE),VLOOKUP($B267,'Justerad allokering kvv'!$B$1:$AG$700,MATCH(J$1,'Justerad allokering kvv'!$B$1:$AF$1,0),FALSE)))</f>
        <v>16.826499999999999</v>
      </c>
      <c r="K267">
        <f>IF($B267=" ","",IF(ISERROR(1/VLOOKUP($B267,'Justerad allokering kvv'!$B$1:$AG$700,MATCH(K$1,'Justerad allokering kvv'!$B$1:$AF$1,0),FALSE)),VLOOKUP($B267,'Allokerad kvv'!$B$2:$AV$700,MATCH(K$1,'Allokerad kvv'!$B$1:$AV$1,0),FALSE),VLOOKUP($B267,'Justerad allokering kvv'!$B$1:$AG$700,MATCH(K$1,'Justerad allokering kvv'!$B$1:$AF$1,0),FALSE)))</f>
        <v>0</v>
      </c>
      <c r="L267">
        <f>IF($B267=" ","",IF(ISERROR(1/VLOOKUP($B267,'Justerad allokering kvv'!$B$1:$AG$700,MATCH(L$1,'Justerad allokering kvv'!$B$1:$AF$1,0),FALSE)),VLOOKUP($B267,'Allokerad kvv'!$B$2:$AV$700,MATCH(L$1,'Allokerad kvv'!$B$1:$AV$1,0),FALSE),VLOOKUP($B267,'Justerad allokering kvv'!$B$1:$AG$700,MATCH(L$1,'Justerad allokering kvv'!$B$1:$AF$1,0),FALSE)))</f>
        <v>0</v>
      </c>
      <c r="M267">
        <f>IF($B267=" ","",IF(ISERROR(1/VLOOKUP($B267,'Justerad allokering kvv'!$B$1:$AG$700,MATCH(M$1,'Justerad allokering kvv'!$B$1:$AF$1,0),FALSE)),VLOOKUP($B267,'Allokerad kvv'!$B$2:$AV$700,MATCH(M$1,'Allokerad kvv'!$B$1:$AV$1,0),FALSE),VLOOKUP($B267,'Justerad allokering kvv'!$B$1:$AG$700,MATCH(M$1,'Justerad allokering kvv'!$B$1:$AF$1,0),FALSE)))</f>
        <v>50.070500000000003</v>
      </c>
      <c r="N267">
        <f>IF($B267=" ","",IF(ISERROR(1/VLOOKUP($B267,'Justerad allokering kvv'!$B$1:$AG$700,MATCH(N$1,'Justerad allokering kvv'!$B$1:$AF$1,0),FALSE)),VLOOKUP($B267,'Allokerad kvv'!$B$2:$AV$700,MATCH(N$1,'Allokerad kvv'!$B$1:$AV$1,0),FALSE),VLOOKUP($B267,'Justerad allokering kvv'!$B$1:$AG$700,MATCH(N$1,'Justerad allokering kvv'!$B$1:$AF$1,0),FALSE)))</f>
        <v>2.4902199999999999</v>
      </c>
      <c r="O267">
        <f>IF($B267=" ","",IF(ISERROR(1/VLOOKUP($B267,'Justerad allokering kvv'!$B$1:$AG$700,MATCH(O$1,'Justerad allokering kvv'!$B$1:$AF$1,0),FALSE)),VLOOKUP($B267,'Allokerad kvv'!$B$2:$AV$700,MATCH(O$1,'Allokerad kvv'!$B$1:$AV$1,0),FALSE),VLOOKUP($B267,'Justerad allokering kvv'!$B$1:$AG$700,MATCH(O$1,'Justerad allokering kvv'!$B$1:$AF$1,0),FALSE)))</f>
        <v>0</v>
      </c>
      <c r="P267">
        <f>IF($B267=" ","",IF(ISERROR(1/VLOOKUP($B267,'Justerad allokering kvv'!$B$1:$AG$700,MATCH(P$1,'Justerad allokering kvv'!$B$1:$AF$1,0),FALSE)),VLOOKUP($B267,'Allokerad kvv'!$B$2:$AV$700,MATCH(P$1,'Allokerad kvv'!$B$1:$AV$1,0),FALSE),VLOOKUP($B267,'Justerad allokering kvv'!$B$1:$AG$700,MATCH(P$1,'Justerad allokering kvv'!$B$1:$AF$1,0),FALSE)))</f>
        <v>0</v>
      </c>
      <c r="Q267">
        <f>IF($B267=" ","",IF(ISERROR(1/VLOOKUP($B267,'Justerad allokering kvv'!$B$1:$AG$700,MATCH(Q$1,'Justerad allokering kvv'!$B$1:$AF$1,0),FALSE)),VLOOKUP($B267,'Allokerad kvv'!$B$2:$AV$700,MATCH(Q$1,'Allokerad kvv'!$B$1:$AV$1,0),FALSE),VLOOKUP($B267,'Justerad allokering kvv'!$B$1:$AG$700,MATCH(Q$1,'Justerad allokering kvv'!$B$1:$AF$1,0),FALSE)))</f>
        <v>26.892099999999999</v>
      </c>
      <c r="R267">
        <f>IF($B267=" ","",IF(ISERROR(1/VLOOKUP($B267,'Justerad allokering kvv'!$B$1:$AG$700,MATCH(R$1,'Justerad allokering kvv'!$B$1:$AF$1,0),FALSE)),VLOOKUP($B267,'Allokerad kvv'!$B$2:$AV$700,MATCH(R$1,'Allokerad kvv'!$B$1:$AV$1,0),FALSE),VLOOKUP($B267,'Justerad allokering kvv'!$B$1:$AG$700,MATCH(R$1,'Justerad allokering kvv'!$B$1:$AF$1,0),FALSE)))</f>
        <v>7.9183599999999998</v>
      </c>
      <c r="S267">
        <f>IF($B267=" ","",IF(ISERROR(1/VLOOKUP($B267,'Justerad allokering kvv'!$B$1:$AG$700,MATCH(S$1,'Justerad allokering kvv'!$B$1:$AF$1,0),FALSE)),VLOOKUP($B267,'Allokerad kvv'!$B$2:$AV$700,MATCH(S$1,'Allokerad kvv'!$B$1:$AV$1,0),FALSE),VLOOKUP($B267,'Justerad allokering kvv'!$B$1:$AG$700,MATCH(S$1,'Justerad allokering kvv'!$B$1:$AF$1,0),FALSE)))</f>
        <v>0</v>
      </c>
      <c r="T267">
        <f>IF($B267=" ","",IF(ISERROR(1/VLOOKUP($B267,'Justerad allokering kvv'!$B$1:$AG$700,MATCH(T$1,'Justerad allokering kvv'!$B$1:$AF$1,0),FALSE)),VLOOKUP($B267,'Allokerad kvv'!$B$2:$AV$700,MATCH(T$1,'Allokerad kvv'!$B$1:$AV$1,0),FALSE),VLOOKUP($B267,'Justerad allokering kvv'!$B$1:$AG$700,MATCH(T$1,'Justerad allokering kvv'!$B$1:$AF$1,0),FALSE)))</f>
        <v>0</v>
      </c>
      <c r="U267">
        <f>IF($B267=" ","",IF(ISERROR(1/VLOOKUP($B267,'Justerad allokering kvv'!$B$1:$AG$700,MATCH(U$1,'Justerad allokering kvv'!$B$1:$AF$1,0),FALSE)),VLOOKUP($B267,'Allokerad kvv'!$B$2:$AV$700,MATCH(U$1,'Allokerad kvv'!$B$1:$AV$1,0),FALSE),VLOOKUP($B267,'Justerad allokering kvv'!$B$1:$AG$700,MATCH(U$1,'Justerad allokering kvv'!$B$1:$AF$1,0),FALSE)))</f>
        <v>0</v>
      </c>
      <c r="V267">
        <f>IF($B267=" ","",IF(ISERROR(1/VLOOKUP($B267,'Justerad allokering kvv'!$B$1:$AG$700,MATCH(V$1,'Justerad allokering kvv'!$B$1:$AF$1,0),FALSE)),VLOOKUP($B267,'Allokerad kvv'!$B$2:$AV$700,MATCH(V$1,'Allokerad kvv'!$B$1:$AV$1,0),FALSE),VLOOKUP($B267,'Justerad allokering kvv'!$B$1:$AG$700,MATCH(V$1,'Justerad allokering kvv'!$B$1:$AF$1,0),FALSE)))</f>
        <v>0</v>
      </c>
      <c r="W267">
        <f>IF($B267=" ","",IF(ISERROR(1/VLOOKUP($B267,'Justerad allokering kvv'!$B$1:$AG$700,MATCH(W$1,'Justerad allokering kvv'!$B$1:$AF$1,0),FALSE)),VLOOKUP($B267,'Allokerad kvv'!$B$2:$AV$700,MATCH(W$1,'Allokerad kvv'!$B$1:$AV$1,0),FALSE),VLOOKUP($B267,'Justerad allokering kvv'!$B$1:$AG$700,MATCH(W$1,'Justerad allokering kvv'!$B$1:$AF$1,0),FALSE)))</f>
        <v>0</v>
      </c>
      <c r="X267">
        <f>IF($B267=" ","",IF(ISERROR(1/VLOOKUP($B267,'Justerad allokering kvv'!$B$1:$AG$700,MATCH(X$1,'Justerad allokering kvv'!$B$1:$AF$1,0),FALSE)),VLOOKUP($B267,'Allokerad kvv'!$B$2:$AV$700,MATCH(X$1,'Allokerad kvv'!$B$1:$AV$1,0),FALSE),VLOOKUP($B267,'Justerad allokering kvv'!$B$1:$AG$700,MATCH(X$1,'Justerad allokering kvv'!$B$1:$AF$1,0),FALSE)))</f>
        <v>0</v>
      </c>
      <c r="Y267">
        <f>IF($B267=" ","",IF(ISERROR(1/VLOOKUP($B267,'Justerad allokering kvv'!$B$1:$AG$700,MATCH(Y$1,'Justerad allokering kvv'!$B$1:$AF$1,0),FALSE)),VLOOKUP($B267,'Allokerad kvv'!$B$2:$AV$700,MATCH(Y$1,'Allokerad kvv'!$B$1:$AV$1,0),FALSE),VLOOKUP($B267,'Justerad allokering kvv'!$B$1:$AG$700,MATCH(Y$1,'Justerad allokering kvv'!$B$1:$AF$1,0),FALSE)))</f>
        <v>38.710599999999999</v>
      </c>
      <c r="AB267">
        <f>IFERROR(VLOOKUP($B267,Kraftvärmeprod!$B$1:$AO$424,MATCH("Tillförd energi från rökgaskondensering (GWh)",Kraftvärmeprod!$B$1:$AG$1,0),FALSE)/1,0)</f>
        <v>0</v>
      </c>
      <c r="AE267" s="122">
        <f t="shared" si="16"/>
        <v>214.31894700000001</v>
      </c>
      <c r="AG267">
        <f t="shared" si="17"/>
        <v>206.400587</v>
      </c>
      <c r="AH267">
        <f t="shared" si="18"/>
        <v>206.400587</v>
      </c>
      <c r="AI267">
        <f>IF(AH267=0,"",AH267/VLOOKUP(B267,Kraftvärmeprod!$B$1:$BC$480,MATCH("Summa tillförd energi exklusive rökgaskondensering",Kraftvärmeprod!$B$1:$BC$1,0),FALSE))</f>
        <v>0.45935496197646697</v>
      </c>
      <c r="AK267">
        <f t="shared" si="19"/>
        <v>179.22801999999999</v>
      </c>
    </row>
    <row r="268" spans="1:37" x14ac:dyDescent="0.25">
      <c r="A268" s="2" t="s">
        <v>407</v>
      </c>
      <c r="B268" s="2" t="s">
        <v>422</v>
      </c>
      <c r="C268">
        <f>IF($B268=" ","",IF(ISERROR(1/VLOOKUP($B268,'Justerad allokering kvv'!$B$1:$AG$700,MATCH(C$1,'Justerad allokering kvv'!$B$1:$AF$1,0),FALSE)),VLOOKUP($B268,'Allokerad kvv'!$B$2:$AV$700,MATCH(C$1,'Allokerad kvv'!$B$1:$AV$1,0),FALSE),VLOOKUP($B268,'Justerad allokering kvv'!$B$1:$AG$700,MATCH(C$1,'Justerad allokering kvv'!$B$1:$AF$1,0),FALSE)))</f>
        <v>0</v>
      </c>
      <c r="D268">
        <f>IF($B268=" ","",IF(ISERROR(1/VLOOKUP($B268,'Justerad allokering kvv'!$B$1:$AG$700,MATCH(D$1,'Justerad allokering kvv'!$B$1:$AF$1,0),FALSE)),VLOOKUP($B268,'Allokerad kvv'!$B$2:$AV$700,MATCH(D$1,'Allokerad kvv'!$B$1:$AV$1,0),FALSE),VLOOKUP($B268,'Justerad allokering kvv'!$B$1:$AG$700,MATCH(D$1,'Justerad allokering kvv'!$B$1:$AF$1,0),FALSE)))</f>
        <v>0</v>
      </c>
      <c r="E268">
        <f>IF($B268=" ","",IF(ISERROR(1/VLOOKUP($B268,'Justerad allokering kvv'!$B$1:$AG$700,MATCH(E$1,'Justerad allokering kvv'!$B$1:$AF$1,0),FALSE)),VLOOKUP($B268,'Allokerad kvv'!$B$2:$AV$700,MATCH(E$1,'Allokerad kvv'!$B$1:$AV$1,0),FALSE),VLOOKUP($B268,'Justerad allokering kvv'!$B$1:$AG$700,MATCH(E$1,'Justerad allokering kvv'!$B$1:$AF$1,0),FALSE)))</f>
        <v>0</v>
      </c>
      <c r="F268">
        <f>IF($B268=" ","",IF(ISERROR(1/VLOOKUP($B268,'Justerad allokering kvv'!$B$1:$AG$700,MATCH(F$1,'Justerad allokering kvv'!$B$1:$AF$1,0),FALSE)),VLOOKUP($B268,'Allokerad kvv'!$B$2:$AV$700,MATCH(F$1,'Allokerad kvv'!$B$1:$AV$1,0),FALSE),VLOOKUP($B268,'Justerad allokering kvv'!$B$1:$AG$700,MATCH(F$1,'Justerad allokering kvv'!$B$1:$AF$1,0),FALSE)))</f>
        <v>0</v>
      </c>
      <c r="G268">
        <f>IF($B268=" ","",IF(ISERROR(1/VLOOKUP($B268,'Justerad allokering kvv'!$B$1:$AG$700,MATCH(G$1,'Justerad allokering kvv'!$B$1:$AF$1,0),FALSE)),VLOOKUP($B268,'Allokerad kvv'!$B$2:$AV$700,MATCH(G$1,'Allokerad kvv'!$B$1:$AV$1,0),FALSE),VLOOKUP($B268,'Justerad allokering kvv'!$B$1:$AG$700,MATCH(G$1,'Justerad allokering kvv'!$B$1:$AF$1,0),FALSE)))</f>
        <v>0</v>
      </c>
      <c r="H268">
        <f>IF($B268=" ","",IF(ISERROR(1/VLOOKUP($B268,'Justerad allokering kvv'!$B$1:$AG$700,MATCH(H$1,'Justerad allokering kvv'!$B$1:$AF$1,0),FALSE)),VLOOKUP($B268,'Allokerad kvv'!$B$2:$AV$700,MATCH(H$1,'Allokerad kvv'!$B$1:$AV$1,0),FALSE),VLOOKUP($B268,'Justerad allokering kvv'!$B$1:$AG$700,MATCH(H$1,'Justerad allokering kvv'!$B$1:$AF$1,0),FALSE)))</f>
        <v>0</v>
      </c>
      <c r="I268">
        <f>IF($B268=" ","",IF(ISERROR(1/VLOOKUP($B268,'Justerad allokering kvv'!$B$1:$AG$700,MATCH(I$1,'Justerad allokering kvv'!$B$1:$AF$1,0),FALSE)),VLOOKUP($B268,'Allokerad kvv'!$B$2:$AV$700,MATCH(I$1,'Allokerad kvv'!$B$1:$AV$1,0),FALSE),VLOOKUP($B268,'Justerad allokering kvv'!$B$1:$AG$700,MATCH(I$1,'Justerad allokering kvv'!$B$1:$AF$1,0),FALSE)))</f>
        <v>0</v>
      </c>
      <c r="J268">
        <f>IF($B268=" ","",IF(ISERROR(1/VLOOKUP($B268,'Justerad allokering kvv'!$B$1:$AG$700,MATCH(J$1,'Justerad allokering kvv'!$B$1:$AF$1,0),FALSE)),VLOOKUP($B268,'Allokerad kvv'!$B$2:$AV$700,MATCH(J$1,'Allokerad kvv'!$B$1:$AV$1,0),FALSE),VLOOKUP($B268,'Justerad allokering kvv'!$B$1:$AG$700,MATCH(J$1,'Justerad allokering kvv'!$B$1:$AF$1,0),FALSE)))</f>
        <v>0</v>
      </c>
      <c r="K268">
        <f>IF($B268=" ","",IF(ISERROR(1/VLOOKUP($B268,'Justerad allokering kvv'!$B$1:$AG$700,MATCH(K$1,'Justerad allokering kvv'!$B$1:$AF$1,0),FALSE)),VLOOKUP($B268,'Allokerad kvv'!$B$2:$AV$700,MATCH(K$1,'Allokerad kvv'!$B$1:$AV$1,0),FALSE),VLOOKUP($B268,'Justerad allokering kvv'!$B$1:$AG$700,MATCH(K$1,'Justerad allokering kvv'!$B$1:$AF$1,0),FALSE)))</f>
        <v>0</v>
      </c>
      <c r="L268">
        <f>IF($B268=" ","",IF(ISERROR(1/VLOOKUP($B268,'Justerad allokering kvv'!$B$1:$AG$700,MATCH(L$1,'Justerad allokering kvv'!$B$1:$AF$1,0),FALSE)),VLOOKUP($B268,'Allokerad kvv'!$B$2:$AV$700,MATCH(L$1,'Allokerad kvv'!$B$1:$AV$1,0),FALSE),VLOOKUP($B268,'Justerad allokering kvv'!$B$1:$AG$700,MATCH(L$1,'Justerad allokering kvv'!$B$1:$AF$1,0),FALSE)))</f>
        <v>0</v>
      </c>
      <c r="M268">
        <f>IF($B268=" ","",IF(ISERROR(1/VLOOKUP($B268,'Justerad allokering kvv'!$B$1:$AG$700,MATCH(M$1,'Justerad allokering kvv'!$B$1:$AF$1,0),FALSE)),VLOOKUP($B268,'Allokerad kvv'!$B$2:$AV$700,MATCH(M$1,'Allokerad kvv'!$B$1:$AV$1,0),FALSE),VLOOKUP($B268,'Justerad allokering kvv'!$B$1:$AG$700,MATCH(M$1,'Justerad allokering kvv'!$B$1:$AF$1,0),FALSE)))</f>
        <v>0</v>
      </c>
      <c r="N268">
        <f>IF($B268=" ","",IF(ISERROR(1/VLOOKUP($B268,'Justerad allokering kvv'!$B$1:$AG$700,MATCH(N$1,'Justerad allokering kvv'!$B$1:$AF$1,0),FALSE)),VLOOKUP($B268,'Allokerad kvv'!$B$2:$AV$700,MATCH(N$1,'Allokerad kvv'!$B$1:$AV$1,0),FALSE),VLOOKUP($B268,'Justerad allokering kvv'!$B$1:$AG$700,MATCH(N$1,'Justerad allokering kvv'!$B$1:$AF$1,0),FALSE)))</f>
        <v>0</v>
      </c>
      <c r="O268">
        <f>IF($B268=" ","",IF(ISERROR(1/VLOOKUP($B268,'Justerad allokering kvv'!$B$1:$AG$700,MATCH(O$1,'Justerad allokering kvv'!$B$1:$AF$1,0),FALSE)),VLOOKUP($B268,'Allokerad kvv'!$B$2:$AV$700,MATCH(O$1,'Allokerad kvv'!$B$1:$AV$1,0),FALSE),VLOOKUP($B268,'Justerad allokering kvv'!$B$1:$AG$700,MATCH(O$1,'Justerad allokering kvv'!$B$1:$AF$1,0),FALSE)))</f>
        <v>0</v>
      </c>
      <c r="P268">
        <f>IF($B268=" ","",IF(ISERROR(1/VLOOKUP($B268,'Justerad allokering kvv'!$B$1:$AG$700,MATCH(P$1,'Justerad allokering kvv'!$B$1:$AF$1,0),FALSE)),VLOOKUP($B268,'Allokerad kvv'!$B$2:$AV$700,MATCH(P$1,'Allokerad kvv'!$B$1:$AV$1,0),FALSE),VLOOKUP($B268,'Justerad allokering kvv'!$B$1:$AG$700,MATCH(P$1,'Justerad allokering kvv'!$B$1:$AF$1,0),FALSE)))</f>
        <v>0</v>
      </c>
      <c r="Q268">
        <f>IF($B268=" ","",IF(ISERROR(1/VLOOKUP($B268,'Justerad allokering kvv'!$B$1:$AG$700,MATCH(Q$1,'Justerad allokering kvv'!$B$1:$AF$1,0),FALSE)),VLOOKUP($B268,'Allokerad kvv'!$B$2:$AV$700,MATCH(Q$1,'Allokerad kvv'!$B$1:$AV$1,0),FALSE),VLOOKUP($B268,'Justerad allokering kvv'!$B$1:$AG$700,MATCH(Q$1,'Justerad allokering kvv'!$B$1:$AF$1,0),FALSE)))</f>
        <v>0</v>
      </c>
      <c r="R268">
        <f>IF($B268=" ","",IF(ISERROR(1/VLOOKUP($B268,'Justerad allokering kvv'!$B$1:$AG$700,MATCH(R$1,'Justerad allokering kvv'!$B$1:$AF$1,0),FALSE)),VLOOKUP($B268,'Allokerad kvv'!$B$2:$AV$700,MATCH(R$1,'Allokerad kvv'!$B$1:$AV$1,0),FALSE),VLOOKUP($B268,'Justerad allokering kvv'!$B$1:$AG$700,MATCH(R$1,'Justerad allokering kvv'!$B$1:$AF$1,0),FALSE)))</f>
        <v>0</v>
      </c>
      <c r="S268">
        <f>IF($B268=" ","",IF(ISERROR(1/VLOOKUP($B268,'Justerad allokering kvv'!$B$1:$AG$700,MATCH(S$1,'Justerad allokering kvv'!$B$1:$AF$1,0),FALSE)),VLOOKUP($B268,'Allokerad kvv'!$B$2:$AV$700,MATCH(S$1,'Allokerad kvv'!$B$1:$AV$1,0),FALSE),VLOOKUP($B268,'Justerad allokering kvv'!$B$1:$AG$700,MATCH(S$1,'Justerad allokering kvv'!$B$1:$AF$1,0),FALSE)))</f>
        <v>0</v>
      </c>
      <c r="T268">
        <f>IF($B268=" ","",IF(ISERROR(1/VLOOKUP($B268,'Justerad allokering kvv'!$B$1:$AG$700,MATCH(T$1,'Justerad allokering kvv'!$B$1:$AF$1,0),FALSE)),VLOOKUP($B268,'Allokerad kvv'!$B$2:$AV$700,MATCH(T$1,'Allokerad kvv'!$B$1:$AV$1,0),FALSE),VLOOKUP($B268,'Justerad allokering kvv'!$B$1:$AG$700,MATCH(T$1,'Justerad allokering kvv'!$B$1:$AF$1,0),FALSE)))</f>
        <v>0</v>
      </c>
      <c r="U268">
        <f>IF($B268=" ","",IF(ISERROR(1/VLOOKUP($B268,'Justerad allokering kvv'!$B$1:$AG$700,MATCH(U$1,'Justerad allokering kvv'!$B$1:$AF$1,0),FALSE)),VLOOKUP($B268,'Allokerad kvv'!$B$2:$AV$700,MATCH(U$1,'Allokerad kvv'!$B$1:$AV$1,0),FALSE),VLOOKUP($B268,'Justerad allokering kvv'!$B$1:$AG$700,MATCH(U$1,'Justerad allokering kvv'!$B$1:$AF$1,0),FALSE)))</f>
        <v>0</v>
      </c>
      <c r="V268">
        <f>IF($B268=" ","",IF(ISERROR(1/VLOOKUP($B268,'Justerad allokering kvv'!$B$1:$AG$700,MATCH(V$1,'Justerad allokering kvv'!$B$1:$AF$1,0),FALSE)),VLOOKUP($B268,'Allokerad kvv'!$B$2:$AV$700,MATCH(V$1,'Allokerad kvv'!$B$1:$AV$1,0),FALSE),VLOOKUP($B268,'Justerad allokering kvv'!$B$1:$AG$700,MATCH(V$1,'Justerad allokering kvv'!$B$1:$AF$1,0),FALSE)))</f>
        <v>0</v>
      </c>
      <c r="W268">
        <f>IF($B268=" ","",IF(ISERROR(1/VLOOKUP($B268,'Justerad allokering kvv'!$B$1:$AG$700,MATCH(W$1,'Justerad allokering kvv'!$B$1:$AF$1,0),FALSE)),VLOOKUP($B268,'Allokerad kvv'!$B$2:$AV$700,MATCH(W$1,'Allokerad kvv'!$B$1:$AV$1,0),FALSE),VLOOKUP($B268,'Justerad allokering kvv'!$B$1:$AG$700,MATCH(W$1,'Justerad allokering kvv'!$B$1:$AF$1,0),FALSE)))</f>
        <v>0</v>
      </c>
      <c r="X268">
        <f>IF($B268=" ","",IF(ISERROR(1/VLOOKUP($B268,'Justerad allokering kvv'!$B$1:$AG$700,MATCH(X$1,'Justerad allokering kvv'!$B$1:$AF$1,0),FALSE)),VLOOKUP($B268,'Allokerad kvv'!$B$2:$AV$700,MATCH(X$1,'Allokerad kvv'!$B$1:$AV$1,0),FALSE),VLOOKUP($B268,'Justerad allokering kvv'!$B$1:$AG$700,MATCH(X$1,'Justerad allokering kvv'!$B$1:$AF$1,0),FALSE)))</f>
        <v>0</v>
      </c>
      <c r="Y268">
        <f>IF($B268=" ","",IF(ISERROR(1/VLOOKUP($B268,'Justerad allokering kvv'!$B$1:$AG$700,MATCH(Y$1,'Justerad allokering kvv'!$B$1:$AF$1,0),FALSE)),VLOOKUP($B268,'Allokerad kvv'!$B$2:$AV$700,MATCH(Y$1,'Allokerad kvv'!$B$1:$AV$1,0),FALSE),VLOOKUP($B268,'Justerad allokering kvv'!$B$1:$AG$700,MATCH(Y$1,'Justerad allokering kvv'!$B$1:$AF$1,0),FALSE)))</f>
        <v>0</v>
      </c>
      <c r="AB268">
        <f>IFERROR(VLOOKUP($B268,Kraftvärmeprod!$B$1:$AO$424,MATCH("Tillförd energi från rökgaskondensering (GWh)",Kraftvärmeprod!$B$1:$AG$1,0),FALSE)/1,0)</f>
        <v>0</v>
      </c>
      <c r="AE268" s="122">
        <f t="shared" si="16"/>
        <v>0</v>
      </c>
      <c r="AG268">
        <f t="shared" si="17"/>
        <v>0</v>
      </c>
      <c r="AH268">
        <f t="shared" si="18"/>
        <v>0</v>
      </c>
      <c r="AI268" t="str">
        <f>IF(AH268=0,"",AH268/VLOOKUP(B268,Kraftvärmeprod!$B$1:$BC$480,MATCH("Summa tillförd energi exklusive rökgaskondensering",Kraftvärmeprod!$B$1:$BC$1,0),FALSE))</f>
        <v/>
      </c>
      <c r="AK268">
        <f t="shared" si="19"/>
        <v>0</v>
      </c>
    </row>
    <row r="269" spans="1:37" x14ac:dyDescent="0.25">
      <c r="A269" s="2" t="s">
        <v>407</v>
      </c>
      <c r="B269" s="2" t="s">
        <v>423</v>
      </c>
      <c r="C269">
        <f>IF($B269=" ","",IF(ISERROR(1/VLOOKUP($B269,'Justerad allokering kvv'!$B$1:$AG$700,MATCH(C$1,'Justerad allokering kvv'!$B$1:$AF$1,0),FALSE)),VLOOKUP($B269,'Allokerad kvv'!$B$2:$AV$700,MATCH(C$1,'Allokerad kvv'!$B$1:$AV$1,0),FALSE),VLOOKUP($B269,'Justerad allokering kvv'!$B$1:$AG$700,MATCH(C$1,'Justerad allokering kvv'!$B$1:$AF$1,0),FALSE)))</f>
        <v>0</v>
      </c>
      <c r="D269">
        <f>IF($B269=" ","",IF(ISERROR(1/VLOOKUP($B269,'Justerad allokering kvv'!$B$1:$AG$700,MATCH(D$1,'Justerad allokering kvv'!$B$1:$AF$1,0),FALSE)),VLOOKUP($B269,'Allokerad kvv'!$B$2:$AV$700,MATCH(D$1,'Allokerad kvv'!$B$1:$AV$1,0),FALSE),VLOOKUP($B269,'Justerad allokering kvv'!$B$1:$AG$700,MATCH(D$1,'Justerad allokering kvv'!$B$1:$AF$1,0),FALSE)))</f>
        <v>0</v>
      </c>
      <c r="E269">
        <f>IF($B269=" ","",IF(ISERROR(1/VLOOKUP($B269,'Justerad allokering kvv'!$B$1:$AG$700,MATCH(E$1,'Justerad allokering kvv'!$B$1:$AF$1,0),FALSE)),VLOOKUP($B269,'Allokerad kvv'!$B$2:$AV$700,MATCH(E$1,'Allokerad kvv'!$B$1:$AV$1,0),FALSE),VLOOKUP($B269,'Justerad allokering kvv'!$B$1:$AG$700,MATCH(E$1,'Justerad allokering kvv'!$B$1:$AF$1,0),FALSE)))</f>
        <v>0</v>
      </c>
      <c r="F269">
        <f>IF($B269=" ","",IF(ISERROR(1/VLOOKUP($B269,'Justerad allokering kvv'!$B$1:$AG$700,MATCH(F$1,'Justerad allokering kvv'!$B$1:$AF$1,0),FALSE)),VLOOKUP($B269,'Allokerad kvv'!$B$2:$AV$700,MATCH(F$1,'Allokerad kvv'!$B$1:$AV$1,0),FALSE),VLOOKUP($B269,'Justerad allokering kvv'!$B$1:$AG$700,MATCH(F$1,'Justerad allokering kvv'!$B$1:$AF$1,0),FALSE)))</f>
        <v>0</v>
      </c>
      <c r="G269">
        <f>IF($B269=" ","",IF(ISERROR(1/VLOOKUP($B269,'Justerad allokering kvv'!$B$1:$AG$700,MATCH(G$1,'Justerad allokering kvv'!$B$1:$AF$1,0),FALSE)),VLOOKUP($B269,'Allokerad kvv'!$B$2:$AV$700,MATCH(G$1,'Allokerad kvv'!$B$1:$AV$1,0),FALSE),VLOOKUP($B269,'Justerad allokering kvv'!$B$1:$AG$700,MATCH(G$1,'Justerad allokering kvv'!$B$1:$AF$1,0),FALSE)))</f>
        <v>0</v>
      </c>
      <c r="H269">
        <f>IF($B269=" ","",IF(ISERROR(1/VLOOKUP($B269,'Justerad allokering kvv'!$B$1:$AG$700,MATCH(H$1,'Justerad allokering kvv'!$B$1:$AF$1,0),FALSE)),VLOOKUP($B269,'Allokerad kvv'!$B$2:$AV$700,MATCH(H$1,'Allokerad kvv'!$B$1:$AV$1,0),FALSE),VLOOKUP($B269,'Justerad allokering kvv'!$B$1:$AG$700,MATCH(H$1,'Justerad allokering kvv'!$B$1:$AF$1,0),FALSE)))</f>
        <v>0</v>
      </c>
      <c r="I269">
        <f>IF($B269=" ","",IF(ISERROR(1/VLOOKUP($B269,'Justerad allokering kvv'!$B$1:$AG$700,MATCH(I$1,'Justerad allokering kvv'!$B$1:$AF$1,0),FALSE)),VLOOKUP($B269,'Allokerad kvv'!$B$2:$AV$700,MATCH(I$1,'Allokerad kvv'!$B$1:$AV$1,0),FALSE),VLOOKUP($B269,'Justerad allokering kvv'!$B$1:$AG$700,MATCH(I$1,'Justerad allokering kvv'!$B$1:$AF$1,0),FALSE)))</f>
        <v>0</v>
      </c>
      <c r="J269">
        <f>IF($B269=" ","",IF(ISERROR(1/VLOOKUP($B269,'Justerad allokering kvv'!$B$1:$AG$700,MATCH(J$1,'Justerad allokering kvv'!$B$1:$AF$1,0),FALSE)),VLOOKUP($B269,'Allokerad kvv'!$B$2:$AV$700,MATCH(J$1,'Allokerad kvv'!$B$1:$AV$1,0),FALSE),VLOOKUP($B269,'Justerad allokering kvv'!$B$1:$AG$700,MATCH(J$1,'Justerad allokering kvv'!$B$1:$AF$1,0),FALSE)))</f>
        <v>0</v>
      </c>
      <c r="K269">
        <f>IF($B269=" ","",IF(ISERROR(1/VLOOKUP($B269,'Justerad allokering kvv'!$B$1:$AG$700,MATCH(K$1,'Justerad allokering kvv'!$B$1:$AF$1,0),FALSE)),VLOOKUP($B269,'Allokerad kvv'!$B$2:$AV$700,MATCH(K$1,'Allokerad kvv'!$B$1:$AV$1,0),FALSE),VLOOKUP($B269,'Justerad allokering kvv'!$B$1:$AG$700,MATCH(K$1,'Justerad allokering kvv'!$B$1:$AF$1,0),FALSE)))</f>
        <v>0</v>
      </c>
      <c r="L269">
        <f>IF($B269=" ","",IF(ISERROR(1/VLOOKUP($B269,'Justerad allokering kvv'!$B$1:$AG$700,MATCH(L$1,'Justerad allokering kvv'!$B$1:$AF$1,0),FALSE)),VLOOKUP($B269,'Allokerad kvv'!$B$2:$AV$700,MATCH(L$1,'Allokerad kvv'!$B$1:$AV$1,0),FALSE),VLOOKUP($B269,'Justerad allokering kvv'!$B$1:$AG$700,MATCH(L$1,'Justerad allokering kvv'!$B$1:$AF$1,0),FALSE)))</f>
        <v>0</v>
      </c>
      <c r="M269">
        <f>IF($B269=" ","",IF(ISERROR(1/VLOOKUP($B269,'Justerad allokering kvv'!$B$1:$AG$700,MATCH(M$1,'Justerad allokering kvv'!$B$1:$AF$1,0),FALSE)),VLOOKUP($B269,'Allokerad kvv'!$B$2:$AV$700,MATCH(M$1,'Allokerad kvv'!$B$1:$AV$1,0),FALSE),VLOOKUP($B269,'Justerad allokering kvv'!$B$1:$AG$700,MATCH(M$1,'Justerad allokering kvv'!$B$1:$AF$1,0),FALSE)))</f>
        <v>0</v>
      </c>
      <c r="N269">
        <f>IF($B269=" ","",IF(ISERROR(1/VLOOKUP($B269,'Justerad allokering kvv'!$B$1:$AG$700,MATCH(N$1,'Justerad allokering kvv'!$B$1:$AF$1,0),FALSE)),VLOOKUP($B269,'Allokerad kvv'!$B$2:$AV$700,MATCH(N$1,'Allokerad kvv'!$B$1:$AV$1,0),FALSE),VLOOKUP($B269,'Justerad allokering kvv'!$B$1:$AG$700,MATCH(N$1,'Justerad allokering kvv'!$B$1:$AF$1,0),FALSE)))</f>
        <v>0</v>
      </c>
      <c r="O269">
        <f>IF($B269=" ","",IF(ISERROR(1/VLOOKUP($B269,'Justerad allokering kvv'!$B$1:$AG$700,MATCH(O$1,'Justerad allokering kvv'!$B$1:$AF$1,0),FALSE)),VLOOKUP($B269,'Allokerad kvv'!$B$2:$AV$700,MATCH(O$1,'Allokerad kvv'!$B$1:$AV$1,0),FALSE),VLOOKUP($B269,'Justerad allokering kvv'!$B$1:$AG$700,MATCH(O$1,'Justerad allokering kvv'!$B$1:$AF$1,0),FALSE)))</f>
        <v>0</v>
      </c>
      <c r="P269">
        <f>IF($B269=" ","",IF(ISERROR(1/VLOOKUP($B269,'Justerad allokering kvv'!$B$1:$AG$700,MATCH(P$1,'Justerad allokering kvv'!$B$1:$AF$1,0),FALSE)),VLOOKUP($B269,'Allokerad kvv'!$B$2:$AV$700,MATCH(P$1,'Allokerad kvv'!$B$1:$AV$1,0),FALSE),VLOOKUP($B269,'Justerad allokering kvv'!$B$1:$AG$700,MATCH(P$1,'Justerad allokering kvv'!$B$1:$AF$1,0),FALSE)))</f>
        <v>0</v>
      </c>
      <c r="Q269">
        <f>IF($B269=" ","",IF(ISERROR(1/VLOOKUP($B269,'Justerad allokering kvv'!$B$1:$AG$700,MATCH(Q$1,'Justerad allokering kvv'!$B$1:$AF$1,0),FALSE)),VLOOKUP($B269,'Allokerad kvv'!$B$2:$AV$700,MATCH(Q$1,'Allokerad kvv'!$B$1:$AV$1,0),FALSE),VLOOKUP($B269,'Justerad allokering kvv'!$B$1:$AG$700,MATCH(Q$1,'Justerad allokering kvv'!$B$1:$AF$1,0),FALSE)))</f>
        <v>0</v>
      </c>
      <c r="R269">
        <f>IF($B269=" ","",IF(ISERROR(1/VLOOKUP($B269,'Justerad allokering kvv'!$B$1:$AG$700,MATCH(R$1,'Justerad allokering kvv'!$B$1:$AF$1,0),FALSE)),VLOOKUP($B269,'Allokerad kvv'!$B$2:$AV$700,MATCH(R$1,'Allokerad kvv'!$B$1:$AV$1,0),FALSE),VLOOKUP($B269,'Justerad allokering kvv'!$B$1:$AG$700,MATCH(R$1,'Justerad allokering kvv'!$B$1:$AF$1,0),FALSE)))</f>
        <v>0</v>
      </c>
      <c r="S269">
        <f>IF($B269=" ","",IF(ISERROR(1/VLOOKUP($B269,'Justerad allokering kvv'!$B$1:$AG$700,MATCH(S$1,'Justerad allokering kvv'!$B$1:$AF$1,0),FALSE)),VLOOKUP($B269,'Allokerad kvv'!$B$2:$AV$700,MATCH(S$1,'Allokerad kvv'!$B$1:$AV$1,0),FALSE),VLOOKUP($B269,'Justerad allokering kvv'!$B$1:$AG$700,MATCH(S$1,'Justerad allokering kvv'!$B$1:$AF$1,0),FALSE)))</f>
        <v>0</v>
      </c>
      <c r="T269">
        <f>IF($B269=" ","",IF(ISERROR(1/VLOOKUP($B269,'Justerad allokering kvv'!$B$1:$AG$700,MATCH(T$1,'Justerad allokering kvv'!$B$1:$AF$1,0),FALSE)),VLOOKUP($B269,'Allokerad kvv'!$B$2:$AV$700,MATCH(T$1,'Allokerad kvv'!$B$1:$AV$1,0),FALSE),VLOOKUP($B269,'Justerad allokering kvv'!$B$1:$AG$700,MATCH(T$1,'Justerad allokering kvv'!$B$1:$AF$1,0),FALSE)))</f>
        <v>0</v>
      </c>
      <c r="U269">
        <f>IF($B269=" ","",IF(ISERROR(1/VLOOKUP($B269,'Justerad allokering kvv'!$B$1:$AG$700,MATCH(U$1,'Justerad allokering kvv'!$B$1:$AF$1,0),FALSE)),VLOOKUP($B269,'Allokerad kvv'!$B$2:$AV$700,MATCH(U$1,'Allokerad kvv'!$B$1:$AV$1,0),FALSE),VLOOKUP($B269,'Justerad allokering kvv'!$B$1:$AG$700,MATCH(U$1,'Justerad allokering kvv'!$B$1:$AF$1,0),FALSE)))</f>
        <v>0</v>
      </c>
      <c r="V269">
        <f>IF($B269=" ","",IF(ISERROR(1/VLOOKUP($B269,'Justerad allokering kvv'!$B$1:$AG$700,MATCH(V$1,'Justerad allokering kvv'!$B$1:$AF$1,0),FALSE)),VLOOKUP($B269,'Allokerad kvv'!$B$2:$AV$700,MATCH(V$1,'Allokerad kvv'!$B$1:$AV$1,0),FALSE),VLOOKUP($B269,'Justerad allokering kvv'!$B$1:$AG$700,MATCH(V$1,'Justerad allokering kvv'!$B$1:$AF$1,0),FALSE)))</f>
        <v>0</v>
      </c>
      <c r="W269">
        <f>IF($B269=" ","",IF(ISERROR(1/VLOOKUP($B269,'Justerad allokering kvv'!$B$1:$AG$700,MATCH(W$1,'Justerad allokering kvv'!$B$1:$AF$1,0),FALSE)),VLOOKUP($B269,'Allokerad kvv'!$B$2:$AV$700,MATCH(W$1,'Allokerad kvv'!$B$1:$AV$1,0),FALSE),VLOOKUP($B269,'Justerad allokering kvv'!$B$1:$AG$700,MATCH(W$1,'Justerad allokering kvv'!$B$1:$AF$1,0),FALSE)))</f>
        <v>0</v>
      </c>
      <c r="X269">
        <f>IF($B269=" ","",IF(ISERROR(1/VLOOKUP($B269,'Justerad allokering kvv'!$B$1:$AG$700,MATCH(X$1,'Justerad allokering kvv'!$B$1:$AF$1,0),FALSE)),VLOOKUP($B269,'Allokerad kvv'!$B$2:$AV$700,MATCH(X$1,'Allokerad kvv'!$B$1:$AV$1,0),FALSE),VLOOKUP($B269,'Justerad allokering kvv'!$B$1:$AG$700,MATCH(X$1,'Justerad allokering kvv'!$B$1:$AF$1,0),FALSE)))</f>
        <v>0</v>
      </c>
      <c r="Y269">
        <f>IF($B269=" ","",IF(ISERROR(1/VLOOKUP($B269,'Justerad allokering kvv'!$B$1:$AG$700,MATCH(Y$1,'Justerad allokering kvv'!$B$1:$AF$1,0),FALSE)),VLOOKUP($B269,'Allokerad kvv'!$B$2:$AV$700,MATCH(Y$1,'Allokerad kvv'!$B$1:$AV$1,0),FALSE),VLOOKUP($B269,'Justerad allokering kvv'!$B$1:$AG$700,MATCH(Y$1,'Justerad allokering kvv'!$B$1:$AF$1,0),FALSE)))</f>
        <v>0</v>
      </c>
      <c r="AB269">
        <f>IFERROR(VLOOKUP($B269,Kraftvärmeprod!$B$1:$AO$424,MATCH("Tillförd energi från rökgaskondensering (GWh)",Kraftvärmeprod!$B$1:$AG$1,0),FALSE)/1,0)</f>
        <v>0</v>
      </c>
      <c r="AE269" s="122">
        <f t="shared" si="16"/>
        <v>0</v>
      </c>
      <c r="AG269">
        <f t="shared" si="17"/>
        <v>0</v>
      </c>
      <c r="AH269">
        <f t="shared" si="18"/>
        <v>0</v>
      </c>
      <c r="AI269" t="str">
        <f>IF(AH269=0,"",AH269/VLOOKUP(B269,Kraftvärmeprod!$B$1:$BC$480,MATCH("Summa tillförd energi exklusive rökgaskondensering",Kraftvärmeprod!$B$1:$BC$1,0),FALSE))</f>
        <v/>
      </c>
      <c r="AK269">
        <f t="shared" si="19"/>
        <v>0</v>
      </c>
    </row>
    <row r="270" spans="1:37" x14ac:dyDescent="0.25">
      <c r="A270" s="2" t="s">
        <v>407</v>
      </c>
      <c r="B270" s="2" t="s">
        <v>424</v>
      </c>
      <c r="C270">
        <f>IF($B270=" ","",IF(ISERROR(1/VLOOKUP($B270,'Justerad allokering kvv'!$B$1:$AG$700,MATCH(C$1,'Justerad allokering kvv'!$B$1:$AF$1,0),FALSE)),VLOOKUP($B270,'Allokerad kvv'!$B$2:$AV$700,MATCH(C$1,'Allokerad kvv'!$B$1:$AV$1,0),FALSE),VLOOKUP($B270,'Justerad allokering kvv'!$B$1:$AG$700,MATCH(C$1,'Justerad allokering kvv'!$B$1:$AF$1,0),FALSE)))</f>
        <v>0</v>
      </c>
      <c r="D270">
        <f>IF($B270=" ","",IF(ISERROR(1/VLOOKUP($B270,'Justerad allokering kvv'!$B$1:$AG$700,MATCH(D$1,'Justerad allokering kvv'!$B$1:$AF$1,0),FALSE)),VLOOKUP($B270,'Allokerad kvv'!$B$2:$AV$700,MATCH(D$1,'Allokerad kvv'!$B$1:$AV$1,0),FALSE),VLOOKUP($B270,'Justerad allokering kvv'!$B$1:$AG$700,MATCH(D$1,'Justerad allokering kvv'!$B$1:$AF$1,0),FALSE)))</f>
        <v>0</v>
      </c>
      <c r="E270">
        <f>IF($B270=" ","",IF(ISERROR(1/VLOOKUP($B270,'Justerad allokering kvv'!$B$1:$AG$700,MATCH(E$1,'Justerad allokering kvv'!$B$1:$AF$1,0),FALSE)),VLOOKUP($B270,'Allokerad kvv'!$B$2:$AV$700,MATCH(E$1,'Allokerad kvv'!$B$1:$AV$1,0),FALSE),VLOOKUP($B270,'Justerad allokering kvv'!$B$1:$AG$700,MATCH(E$1,'Justerad allokering kvv'!$B$1:$AF$1,0),FALSE)))</f>
        <v>0</v>
      </c>
      <c r="F270">
        <f>IF($B270=" ","",IF(ISERROR(1/VLOOKUP($B270,'Justerad allokering kvv'!$B$1:$AG$700,MATCH(F$1,'Justerad allokering kvv'!$B$1:$AF$1,0),FALSE)),VLOOKUP($B270,'Allokerad kvv'!$B$2:$AV$700,MATCH(F$1,'Allokerad kvv'!$B$1:$AV$1,0),FALSE),VLOOKUP($B270,'Justerad allokering kvv'!$B$1:$AG$700,MATCH(F$1,'Justerad allokering kvv'!$B$1:$AF$1,0),FALSE)))</f>
        <v>0</v>
      </c>
      <c r="G270">
        <f>IF($B270=" ","",IF(ISERROR(1/VLOOKUP($B270,'Justerad allokering kvv'!$B$1:$AG$700,MATCH(G$1,'Justerad allokering kvv'!$B$1:$AF$1,0),FALSE)),VLOOKUP($B270,'Allokerad kvv'!$B$2:$AV$700,MATCH(G$1,'Allokerad kvv'!$B$1:$AV$1,0),FALSE),VLOOKUP($B270,'Justerad allokering kvv'!$B$1:$AG$700,MATCH(G$1,'Justerad allokering kvv'!$B$1:$AF$1,0),FALSE)))</f>
        <v>0</v>
      </c>
      <c r="H270">
        <f>IF($B270=" ","",IF(ISERROR(1/VLOOKUP($B270,'Justerad allokering kvv'!$B$1:$AG$700,MATCH(H$1,'Justerad allokering kvv'!$B$1:$AF$1,0),FALSE)),VLOOKUP($B270,'Allokerad kvv'!$B$2:$AV$700,MATCH(H$1,'Allokerad kvv'!$B$1:$AV$1,0),FALSE),VLOOKUP($B270,'Justerad allokering kvv'!$B$1:$AG$700,MATCH(H$1,'Justerad allokering kvv'!$B$1:$AF$1,0),FALSE)))</f>
        <v>0</v>
      </c>
      <c r="I270">
        <f>IF($B270=" ","",IF(ISERROR(1/VLOOKUP($B270,'Justerad allokering kvv'!$B$1:$AG$700,MATCH(I$1,'Justerad allokering kvv'!$B$1:$AF$1,0),FALSE)),VLOOKUP($B270,'Allokerad kvv'!$B$2:$AV$700,MATCH(I$1,'Allokerad kvv'!$B$1:$AV$1,0),FALSE),VLOOKUP($B270,'Justerad allokering kvv'!$B$1:$AG$700,MATCH(I$1,'Justerad allokering kvv'!$B$1:$AF$1,0),FALSE)))</f>
        <v>0</v>
      </c>
      <c r="J270">
        <f>IF($B270=" ","",IF(ISERROR(1/VLOOKUP($B270,'Justerad allokering kvv'!$B$1:$AG$700,MATCH(J$1,'Justerad allokering kvv'!$B$1:$AF$1,0),FALSE)),VLOOKUP($B270,'Allokerad kvv'!$B$2:$AV$700,MATCH(J$1,'Allokerad kvv'!$B$1:$AV$1,0),FALSE),VLOOKUP($B270,'Justerad allokering kvv'!$B$1:$AG$700,MATCH(J$1,'Justerad allokering kvv'!$B$1:$AF$1,0),FALSE)))</f>
        <v>0</v>
      </c>
      <c r="K270">
        <f>IF($B270=" ","",IF(ISERROR(1/VLOOKUP($B270,'Justerad allokering kvv'!$B$1:$AG$700,MATCH(K$1,'Justerad allokering kvv'!$B$1:$AF$1,0),FALSE)),VLOOKUP($B270,'Allokerad kvv'!$B$2:$AV$700,MATCH(K$1,'Allokerad kvv'!$B$1:$AV$1,0),FALSE),VLOOKUP($B270,'Justerad allokering kvv'!$B$1:$AG$700,MATCH(K$1,'Justerad allokering kvv'!$B$1:$AF$1,0),FALSE)))</f>
        <v>0</v>
      </c>
      <c r="L270">
        <f>IF($B270=" ","",IF(ISERROR(1/VLOOKUP($B270,'Justerad allokering kvv'!$B$1:$AG$700,MATCH(L$1,'Justerad allokering kvv'!$B$1:$AF$1,0),FALSE)),VLOOKUP($B270,'Allokerad kvv'!$B$2:$AV$700,MATCH(L$1,'Allokerad kvv'!$B$1:$AV$1,0),FALSE),VLOOKUP($B270,'Justerad allokering kvv'!$B$1:$AG$700,MATCH(L$1,'Justerad allokering kvv'!$B$1:$AF$1,0),FALSE)))</f>
        <v>0</v>
      </c>
      <c r="M270">
        <f>IF($B270=" ","",IF(ISERROR(1/VLOOKUP($B270,'Justerad allokering kvv'!$B$1:$AG$700,MATCH(M$1,'Justerad allokering kvv'!$B$1:$AF$1,0),FALSE)),VLOOKUP($B270,'Allokerad kvv'!$B$2:$AV$700,MATCH(M$1,'Allokerad kvv'!$B$1:$AV$1,0),FALSE),VLOOKUP($B270,'Justerad allokering kvv'!$B$1:$AG$700,MATCH(M$1,'Justerad allokering kvv'!$B$1:$AF$1,0),FALSE)))</f>
        <v>0</v>
      </c>
      <c r="N270">
        <f>IF($B270=" ","",IF(ISERROR(1/VLOOKUP($B270,'Justerad allokering kvv'!$B$1:$AG$700,MATCH(N$1,'Justerad allokering kvv'!$B$1:$AF$1,0),FALSE)),VLOOKUP($B270,'Allokerad kvv'!$B$2:$AV$700,MATCH(N$1,'Allokerad kvv'!$B$1:$AV$1,0),FALSE),VLOOKUP($B270,'Justerad allokering kvv'!$B$1:$AG$700,MATCH(N$1,'Justerad allokering kvv'!$B$1:$AF$1,0),FALSE)))</f>
        <v>0</v>
      </c>
      <c r="O270">
        <f>IF($B270=" ","",IF(ISERROR(1/VLOOKUP($B270,'Justerad allokering kvv'!$B$1:$AG$700,MATCH(O$1,'Justerad allokering kvv'!$B$1:$AF$1,0),FALSE)),VLOOKUP($B270,'Allokerad kvv'!$B$2:$AV$700,MATCH(O$1,'Allokerad kvv'!$B$1:$AV$1,0),FALSE),VLOOKUP($B270,'Justerad allokering kvv'!$B$1:$AG$700,MATCH(O$1,'Justerad allokering kvv'!$B$1:$AF$1,0),FALSE)))</f>
        <v>0</v>
      </c>
      <c r="P270">
        <f>IF($B270=" ","",IF(ISERROR(1/VLOOKUP($B270,'Justerad allokering kvv'!$B$1:$AG$700,MATCH(P$1,'Justerad allokering kvv'!$B$1:$AF$1,0),FALSE)),VLOOKUP($B270,'Allokerad kvv'!$B$2:$AV$700,MATCH(P$1,'Allokerad kvv'!$B$1:$AV$1,0),FALSE),VLOOKUP($B270,'Justerad allokering kvv'!$B$1:$AG$700,MATCH(P$1,'Justerad allokering kvv'!$B$1:$AF$1,0),FALSE)))</f>
        <v>0</v>
      </c>
      <c r="Q270">
        <f>IF($B270=" ","",IF(ISERROR(1/VLOOKUP($B270,'Justerad allokering kvv'!$B$1:$AG$700,MATCH(Q$1,'Justerad allokering kvv'!$B$1:$AF$1,0),FALSE)),VLOOKUP($B270,'Allokerad kvv'!$B$2:$AV$700,MATCH(Q$1,'Allokerad kvv'!$B$1:$AV$1,0),FALSE),VLOOKUP($B270,'Justerad allokering kvv'!$B$1:$AG$700,MATCH(Q$1,'Justerad allokering kvv'!$B$1:$AF$1,0),FALSE)))</f>
        <v>0</v>
      </c>
      <c r="R270">
        <f>IF($B270=" ","",IF(ISERROR(1/VLOOKUP($B270,'Justerad allokering kvv'!$B$1:$AG$700,MATCH(R$1,'Justerad allokering kvv'!$B$1:$AF$1,0),FALSE)),VLOOKUP($B270,'Allokerad kvv'!$B$2:$AV$700,MATCH(R$1,'Allokerad kvv'!$B$1:$AV$1,0),FALSE),VLOOKUP($B270,'Justerad allokering kvv'!$B$1:$AG$700,MATCH(R$1,'Justerad allokering kvv'!$B$1:$AF$1,0),FALSE)))</f>
        <v>0</v>
      </c>
      <c r="S270">
        <f>IF($B270=" ","",IF(ISERROR(1/VLOOKUP($B270,'Justerad allokering kvv'!$B$1:$AG$700,MATCH(S$1,'Justerad allokering kvv'!$B$1:$AF$1,0),FALSE)),VLOOKUP($B270,'Allokerad kvv'!$B$2:$AV$700,MATCH(S$1,'Allokerad kvv'!$B$1:$AV$1,0),FALSE),VLOOKUP($B270,'Justerad allokering kvv'!$B$1:$AG$700,MATCH(S$1,'Justerad allokering kvv'!$B$1:$AF$1,0),FALSE)))</f>
        <v>0</v>
      </c>
      <c r="T270">
        <f>IF($B270=" ","",IF(ISERROR(1/VLOOKUP($B270,'Justerad allokering kvv'!$B$1:$AG$700,MATCH(T$1,'Justerad allokering kvv'!$B$1:$AF$1,0),FALSE)),VLOOKUP($B270,'Allokerad kvv'!$B$2:$AV$700,MATCH(T$1,'Allokerad kvv'!$B$1:$AV$1,0),FALSE),VLOOKUP($B270,'Justerad allokering kvv'!$B$1:$AG$700,MATCH(T$1,'Justerad allokering kvv'!$B$1:$AF$1,0),FALSE)))</f>
        <v>0</v>
      </c>
      <c r="U270">
        <f>IF($B270=" ","",IF(ISERROR(1/VLOOKUP($B270,'Justerad allokering kvv'!$B$1:$AG$700,MATCH(U$1,'Justerad allokering kvv'!$B$1:$AF$1,0),FALSE)),VLOOKUP($B270,'Allokerad kvv'!$B$2:$AV$700,MATCH(U$1,'Allokerad kvv'!$B$1:$AV$1,0),FALSE),VLOOKUP($B270,'Justerad allokering kvv'!$B$1:$AG$700,MATCH(U$1,'Justerad allokering kvv'!$B$1:$AF$1,0),FALSE)))</f>
        <v>0</v>
      </c>
      <c r="V270">
        <f>IF($B270=" ","",IF(ISERROR(1/VLOOKUP($B270,'Justerad allokering kvv'!$B$1:$AG$700,MATCH(V$1,'Justerad allokering kvv'!$B$1:$AF$1,0),FALSE)),VLOOKUP($B270,'Allokerad kvv'!$B$2:$AV$700,MATCH(V$1,'Allokerad kvv'!$B$1:$AV$1,0),FALSE),VLOOKUP($B270,'Justerad allokering kvv'!$B$1:$AG$700,MATCH(V$1,'Justerad allokering kvv'!$B$1:$AF$1,0),FALSE)))</f>
        <v>0</v>
      </c>
      <c r="W270">
        <f>IF($B270=" ","",IF(ISERROR(1/VLOOKUP($B270,'Justerad allokering kvv'!$B$1:$AG$700,MATCH(W$1,'Justerad allokering kvv'!$B$1:$AF$1,0),FALSE)),VLOOKUP($B270,'Allokerad kvv'!$B$2:$AV$700,MATCH(W$1,'Allokerad kvv'!$B$1:$AV$1,0),FALSE),VLOOKUP($B270,'Justerad allokering kvv'!$B$1:$AG$700,MATCH(W$1,'Justerad allokering kvv'!$B$1:$AF$1,0),FALSE)))</f>
        <v>0</v>
      </c>
      <c r="X270">
        <f>IF($B270=" ","",IF(ISERROR(1/VLOOKUP($B270,'Justerad allokering kvv'!$B$1:$AG$700,MATCH(X$1,'Justerad allokering kvv'!$B$1:$AF$1,0),FALSE)),VLOOKUP($B270,'Allokerad kvv'!$B$2:$AV$700,MATCH(X$1,'Allokerad kvv'!$B$1:$AV$1,0),FALSE),VLOOKUP($B270,'Justerad allokering kvv'!$B$1:$AG$700,MATCH(X$1,'Justerad allokering kvv'!$B$1:$AF$1,0),FALSE)))</f>
        <v>0</v>
      </c>
      <c r="Y270">
        <f>IF($B270=" ","",IF(ISERROR(1/VLOOKUP($B270,'Justerad allokering kvv'!$B$1:$AG$700,MATCH(Y$1,'Justerad allokering kvv'!$B$1:$AF$1,0),FALSE)),VLOOKUP($B270,'Allokerad kvv'!$B$2:$AV$700,MATCH(Y$1,'Allokerad kvv'!$B$1:$AV$1,0),FALSE),VLOOKUP($B270,'Justerad allokering kvv'!$B$1:$AG$700,MATCH(Y$1,'Justerad allokering kvv'!$B$1:$AF$1,0),FALSE)))</f>
        <v>0</v>
      </c>
      <c r="AB270">
        <f>IFERROR(VLOOKUP($B270,Kraftvärmeprod!$B$1:$AO$424,MATCH("Tillförd energi från rökgaskondensering (GWh)",Kraftvärmeprod!$B$1:$AG$1,0),FALSE)/1,0)</f>
        <v>0</v>
      </c>
      <c r="AE270" s="122">
        <f t="shared" si="16"/>
        <v>0</v>
      </c>
      <c r="AG270">
        <f t="shared" si="17"/>
        <v>0</v>
      </c>
      <c r="AH270">
        <f t="shared" si="18"/>
        <v>0</v>
      </c>
      <c r="AI270" t="str">
        <f>IF(AH270=0,"",AH270/VLOOKUP(B270,Kraftvärmeprod!$B$1:$BC$480,MATCH("Summa tillförd energi exklusive rökgaskondensering",Kraftvärmeprod!$B$1:$BC$1,0),FALSE))</f>
        <v/>
      </c>
      <c r="AK270">
        <f t="shared" si="19"/>
        <v>0</v>
      </c>
    </row>
    <row r="271" spans="1:37" x14ac:dyDescent="0.25">
      <c r="A271" s="2" t="s">
        <v>407</v>
      </c>
      <c r="B271" s="2" t="s">
        <v>425</v>
      </c>
      <c r="C271">
        <f>IF($B271=" ","",IF(ISERROR(1/VLOOKUP($B271,'Justerad allokering kvv'!$B$1:$AG$700,MATCH(C$1,'Justerad allokering kvv'!$B$1:$AF$1,0),FALSE)),VLOOKUP($B271,'Allokerad kvv'!$B$2:$AV$700,MATCH(C$1,'Allokerad kvv'!$B$1:$AV$1,0),FALSE),VLOOKUP($B271,'Justerad allokering kvv'!$B$1:$AG$700,MATCH(C$1,'Justerad allokering kvv'!$B$1:$AF$1,0),FALSE)))</f>
        <v>0</v>
      </c>
      <c r="D271">
        <f>IF($B271=" ","",IF(ISERROR(1/VLOOKUP($B271,'Justerad allokering kvv'!$B$1:$AG$700,MATCH(D$1,'Justerad allokering kvv'!$B$1:$AF$1,0),FALSE)),VLOOKUP($B271,'Allokerad kvv'!$B$2:$AV$700,MATCH(D$1,'Allokerad kvv'!$B$1:$AV$1,0),FALSE),VLOOKUP($B271,'Justerad allokering kvv'!$B$1:$AG$700,MATCH(D$1,'Justerad allokering kvv'!$B$1:$AF$1,0),FALSE)))</f>
        <v>0</v>
      </c>
      <c r="E271">
        <f>IF($B271=" ","",IF(ISERROR(1/VLOOKUP($B271,'Justerad allokering kvv'!$B$1:$AG$700,MATCH(E$1,'Justerad allokering kvv'!$B$1:$AF$1,0),FALSE)),VLOOKUP($B271,'Allokerad kvv'!$B$2:$AV$700,MATCH(E$1,'Allokerad kvv'!$B$1:$AV$1,0),FALSE),VLOOKUP($B271,'Justerad allokering kvv'!$B$1:$AG$700,MATCH(E$1,'Justerad allokering kvv'!$B$1:$AF$1,0),FALSE)))</f>
        <v>0</v>
      </c>
      <c r="F271">
        <f>IF($B271=" ","",IF(ISERROR(1/VLOOKUP($B271,'Justerad allokering kvv'!$B$1:$AG$700,MATCH(F$1,'Justerad allokering kvv'!$B$1:$AF$1,0),FALSE)),VLOOKUP($B271,'Allokerad kvv'!$B$2:$AV$700,MATCH(F$1,'Allokerad kvv'!$B$1:$AV$1,0),FALSE),VLOOKUP($B271,'Justerad allokering kvv'!$B$1:$AG$700,MATCH(F$1,'Justerad allokering kvv'!$B$1:$AF$1,0),FALSE)))</f>
        <v>0</v>
      </c>
      <c r="G271">
        <f>IF($B271=" ","",IF(ISERROR(1/VLOOKUP($B271,'Justerad allokering kvv'!$B$1:$AG$700,MATCH(G$1,'Justerad allokering kvv'!$B$1:$AF$1,0),FALSE)),VLOOKUP($B271,'Allokerad kvv'!$B$2:$AV$700,MATCH(G$1,'Allokerad kvv'!$B$1:$AV$1,0),FALSE),VLOOKUP($B271,'Justerad allokering kvv'!$B$1:$AG$700,MATCH(G$1,'Justerad allokering kvv'!$B$1:$AF$1,0),FALSE)))</f>
        <v>0</v>
      </c>
      <c r="H271">
        <f>IF($B271=" ","",IF(ISERROR(1/VLOOKUP($B271,'Justerad allokering kvv'!$B$1:$AG$700,MATCH(H$1,'Justerad allokering kvv'!$B$1:$AF$1,0),FALSE)),VLOOKUP($B271,'Allokerad kvv'!$B$2:$AV$700,MATCH(H$1,'Allokerad kvv'!$B$1:$AV$1,0),FALSE),VLOOKUP($B271,'Justerad allokering kvv'!$B$1:$AG$700,MATCH(H$1,'Justerad allokering kvv'!$B$1:$AF$1,0),FALSE)))</f>
        <v>0</v>
      </c>
      <c r="I271">
        <f>IF($B271=" ","",IF(ISERROR(1/VLOOKUP($B271,'Justerad allokering kvv'!$B$1:$AG$700,MATCH(I$1,'Justerad allokering kvv'!$B$1:$AF$1,0),FALSE)),VLOOKUP($B271,'Allokerad kvv'!$B$2:$AV$700,MATCH(I$1,'Allokerad kvv'!$B$1:$AV$1,0),FALSE),VLOOKUP($B271,'Justerad allokering kvv'!$B$1:$AG$700,MATCH(I$1,'Justerad allokering kvv'!$B$1:$AF$1,0),FALSE)))</f>
        <v>0</v>
      </c>
      <c r="J271">
        <f>IF($B271=" ","",IF(ISERROR(1/VLOOKUP($B271,'Justerad allokering kvv'!$B$1:$AG$700,MATCH(J$1,'Justerad allokering kvv'!$B$1:$AF$1,0),FALSE)),VLOOKUP($B271,'Allokerad kvv'!$B$2:$AV$700,MATCH(J$1,'Allokerad kvv'!$B$1:$AV$1,0),FALSE),VLOOKUP($B271,'Justerad allokering kvv'!$B$1:$AG$700,MATCH(J$1,'Justerad allokering kvv'!$B$1:$AF$1,0),FALSE)))</f>
        <v>0</v>
      </c>
      <c r="K271">
        <f>IF($B271=" ","",IF(ISERROR(1/VLOOKUP($B271,'Justerad allokering kvv'!$B$1:$AG$700,MATCH(K$1,'Justerad allokering kvv'!$B$1:$AF$1,0),FALSE)),VLOOKUP($B271,'Allokerad kvv'!$B$2:$AV$700,MATCH(K$1,'Allokerad kvv'!$B$1:$AV$1,0),FALSE),VLOOKUP($B271,'Justerad allokering kvv'!$B$1:$AG$700,MATCH(K$1,'Justerad allokering kvv'!$B$1:$AF$1,0),FALSE)))</f>
        <v>0</v>
      </c>
      <c r="L271">
        <f>IF($B271=" ","",IF(ISERROR(1/VLOOKUP($B271,'Justerad allokering kvv'!$B$1:$AG$700,MATCH(L$1,'Justerad allokering kvv'!$B$1:$AF$1,0),FALSE)),VLOOKUP($B271,'Allokerad kvv'!$B$2:$AV$700,MATCH(L$1,'Allokerad kvv'!$B$1:$AV$1,0),FALSE),VLOOKUP($B271,'Justerad allokering kvv'!$B$1:$AG$700,MATCH(L$1,'Justerad allokering kvv'!$B$1:$AF$1,0),FALSE)))</f>
        <v>0</v>
      </c>
      <c r="M271">
        <f>IF($B271=" ","",IF(ISERROR(1/VLOOKUP($B271,'Justerad allokering kvv'!$B$1:$AG$700,MATCH(M$1,'Justerad allokering kvv'!$B$1:$AF$1,0),FALSE)),VLOOKUP($B271,'Allokerad kvv'!$B$2:$AV$700,MATCH(M$1,'Allokerad kvv'!$B$1:$AV$1,0),FALSE),VLOOKUP($B271,'Justerad allokering kvv'!$B$1:$AG$700,MATCH(M$1,'Justerad allokering kvv'!$B$1:$AF$1,0),FALSE)))</f>
        <v>0</v>
      </c>
      <c r="N271">
        <f>IF($B271=" ","",IF(ISERROR(1/VLOOKUP($B271,'Justerad allokering kvv'!$B$1:$AG$700,MATCH(N$1,'Justerad allokering kvv'!$B$1:$AF$1,0),FALSE)),VLOOKUP($B271,'Allokerad kvv'!$B$2:$AV$700,MATCH(N$1,'Allokerad kvv'!$B$1:$AV$1,0),FALSE),VLOOKUP($B271,'Justerad allokering kvv'!$B$1:$AG$700,MATCH(N$1,'Justerad allokering kvv'!$B$1:$AF$1,0),FALSE)))</f>
        <v>0</v>
      </c>
      <c r="O271">
        <f>IF($B271=" ","",IF(ISERROR(1/VLOOKUP($B271,'Justerad allokering kvv'!$B$1:$AG$700,MATCH(O$1,'Justerad allokering kvv'!$B$1:$AF$1,0),FALSE)),VLOOKUP($B271,'Allokerad kvv'!$B$2:$AV$700,MATCH(O$1,'Allokerad kvv'!$B$1:$AV$1,0),FALSE),VLOOKUP($B271,'Justerad allokering kvv'!$B$1:$AG$700,MATCH(O$1,'Justerad allokering kvv'!$B$1:$AF$1,0),FALSE)))</f>
        <v>0</v>
      </c>
      <c r="P271">
        <f>IF($B271=" ","",IF(ISERROR(1/VLOOKUP($B271,'Justerad allokering kvv'!$B$1:$AG$700,MATCH(P$1,'Justerad allokering kvv'!$B$1:$AF$1,0),FALSE)),VLOOKUP($B271,'Allokerad kvv'!$B$2:$AV$700,MATCH(P$1,'Allokerad kvv'!$B$1:$AV$1,0),FALSE),VLOOKUP($B271,'Justerad allokering kvv'!$B$1:$AG$700,MATCH(P$1,'Justerad allokering kvv'!$B$1:$AF$1,0),FALSE)))</f>
        <v>0</v>
      </c>
      <c r="Q271">
        <f>IF($B271=" ","",IF(ISERROR(1/VLOOKUP($B271,'Justerad allokering kvv'!$B$1:$AG$700,MATCH(Q$1,'Justerad allokering kvv'!$B$1:$AF$1,0),FALSE)),VLOOKUP($B271,'Allokerad kvv'!$B$2:$AV$700,MATCH(Q$1,'Allokerad kvv'!$B$1:$AV$1,0),FALSE),VLOOKUP($B271,'Justerad allokering kvv'!$B$1:$AG$700,MATCH(Q$1,'Justerad allokering kvv'!$B$1:$AF$1,0),FALSE)))</f>
        <v>0</v>
      </c>
      <c r="R271">
        <f>IF($B271=" ","",IF(ISERROR(1/VLOOKUP($B271,'Justerad allokering kvv'!$B$1:$AG$700,MATCH(R$1,'Justerad allokering kvv'!$B$1:$AF$1,0),FALSE)),VLOOKUP($B271,'Allokerad kvv'!$B$2:$AV$700,MATCH(R$1,'Allokerad kvv'!$B$1:$AV$1,0),FALSE),VLOOKUP($B271,'Justerad allokering kvv'!$B$1:$AG$700,MATCH(R$1,'Justerad allokering kvv'!$B$1:$AF$1,0),FALSE)))</f>
        <v>0</v>
      </c>
      <c r="S271">
        <f>IF($B271=" ","",IF(ISERROR(1/VLOOKUP($B271,'Justerad allokering kvv'!$B$1:$AG$700,MATCH(S$1,'Justerad allokering kvv'!$B$1:$AF$1,0),FALSE)),VLOOKUP($B271,'Allokerad kvv'!$B$2:$AV$700,MATCH(S$1,'Allokerad kvv'!$B$1:$AV$1,0),FALSE),VLOOKUP($B271,'Justerad allokering kvv'!$B$1:$AG$700,MATCH(S$1,'Justerad allokering kvv'!$B$1:$AF$1,0),FALSE)))</f>
        <v>0</v>
      </c>
      <c r="T271">
        <f>IF($B271=" ","",IF(ISERROR(1/VLOOKUP($B271,'Justerad allokering kvv'!$B$1:$AG$700,MATCH(T$1,'Justerad allokering kvv'!$B$1:$AF$1,0),FALSE)),VLOOKUP($B271,'Allokerad kvv'!$B$2:$AV$700,MATCH(T$1,'Allokerad kvv'!$B$1:$AV$1,0),FALSE),VLOOKUP($B271,'Justerad allokering kvv'!$B$1:$AG$700,MATCH(T$1,'Justerad allokering kvv'!$B$1:$AF$1,0),FALSE)))</f>
        <v>0</v>
      </c>
      <c r="U271">
        <f>IF($B271=" ","",IF(ISERROR(1/VLOOKUP($B271,'Justerad allokering kvv'!$B$1:$AG$700,MATCH(U$1,'Justerad allokering kvv'!$B$1:$AF$1,0),FALSE)),VLOOKUP($B271,'Allokerad kvv'!$B$2:$AV$700,MATCH(U$1,'Allokerad kvv'!$B$1:$AV$1,0),FALSE),VLOOKUP($B271,'Justerad allokering kvv'!$B$1:$AG$700,MATCH(U$1,'Justerad allokering kvv'!$B$1:$AF$1,0),FALSE)))</f>
        <v>0</v>
      </c>
      <c r="V271">
        <f>IF($B271=" ","",IF(ISERROR(1/VLOOKUP($B271,'Justerad allokering kvv'!$B$1:$AG$700,MATCH(V$1,'Justerad allokering kvv'!$B$1:$AF$1,0),FALSE)),VLOOKUP($B271,'Allokerad kvv'!$B$2:$AV$700,MATCH(V$1,'Allokerad kvv'!$B$1:$AV$1,0),FALSE),VLOOKUP($B271,'Justerad allokering kvv'!$B$1:$AG$700,MATCH(V$1,'Justerad allokering kvv'!$B$1:$AF$1,0),FALSE)))</f>
        <v>0</v>
      </c>
      <c r="W271">
        <f>IF($B271=" ","",IF(ISERROR(1/VLOOKUP($B271,'Justerad allokering kvv'!$B$1:$AG$700,MATCH(W$1,'Justerad allokering kvv'!$B$1:$AF$1,0),FALSE)),VLOOKUP($B271,'Allokerad kvv'!$B$2:$AV$700,MATCH(W$1,'Allokerad kvv'!$B$1:$AV$1,0),FALSE),VLOOKUP($B271,'Justerad allokering kvv'!$B$1:$AG$700,MATCH(W$1,'Justerad allokering kvv'!$B$1:$AF$1,0),FALSE)))</f>
        <v>0</v>
      </c>
      <c r="X271">
        <f>IF($B271=" ","",IF(ISERROR(1/VLOOKUP($B271,'Justerad allokering kvv'!$B$1:$AG$700,MATCH(X$1,'Justerad allokering kvv'!$B$1:$AF$1,0),FALSE)),VLOOKUP($B271,'Allokerad kvv'!$B$2:$AV$700,MATCH(X$1,'Allokerad kvv'!$B$1:$AV$1,0),FALSE),VLOOKUP($B271,'Justerad allokering kvv'!$B$1:$AG$700,MATCH(X$1,'Justerad allokering kvv'!$B$1:$AF$1,0),FALSE)))</f>
        <v>0</v>
      </c>
      <c r="Y271">
        <f>IF($B271=" ","",IF(ISERROR(1/VLOOKUP($B271,'Justerad allokering kvv'!$B$1:$AG$700,MATCH(Y$1,'Justerad allokering kvv'!$B$1:$AF$1,0),FALSE)),VLOOKUP($B271,'Allokerad kvv'!$B$2:$AV$700,MATCH(Y$1,'Allokerad kvv'!$B$1:$AV$1,0),FALSE),VLOOKUP($B271,'Justerad allokering kvv'!$B$1:$AG$700,MATCH(Y$1,'Justerad allokering kvv'!$B$1:$AF$1,0),FALSE)))</f>
        <v>0</v>
      </c>
      <c r="AB271">
        <f>IFERROR(VLOOKUP($B271,Kraftvärmeprod!$B$1:$AO$424,MATCH("Tillförd energi från rökgaskondensering (GWh)",Kraftvärmeprod!$B$1:$AG$1,0),FALSE)/1,0)</f>
        <v>0</v>
      </c>
      <c r="AE271" s="122">
        <f t="shared" si="16"/>
        <v>0</v>
      </c>
      <c r="AG271">
        <f t="shared" si="17"/>
        <v>0</v>
      </c>
      <c r="AH271">
        <f t="shared" si="18"/>
        <v>0</v>
      </c>
      <c r="AI271" t="str">
        <f>IF(AH271=0,"",AH271/VLOOKUP(B271,Kraftvärmeprod!$B$1:$BC$480,MATCH("Summa tillförd energi exklusive rökgaskondensering",Kraftvärmeprod!$B$1:$BC$1,0),FALSE))</f>
        <v/>
      </c>
      <c r="AK271">
        <f t="shared" si="19"/>
        <v>0</v>
      </c>
    </row>
    <row r="272" spans="1:37" x14ac:dyDescent="0.25">
      <c r="A272" s="2" t="s">
        <v>426</v>
      </c>
      <c r="B272" s="2" t="s">
        <v>427</v>
      </c>
      <c r="C272">
        <f>IF($B272=" ","",IF(ISERROR(1/VLOOKUP($B272,'Justerad allokering kvv'!$B$1:$AG$700,MATCH(C$1,'Justerad allokering kvv'!$B$1:$AF$1,0),FALSE)),VLOOKUP($B272,'Allokerad kvv'!$B$2:$AV$700,MATCH(C$1,'Allokerad kvv'!$B$1:$AV$1,0),FALSE),VLOOKUP($B272,'Justerad allokering kvv'!$B$1:$AG$700,MATCH(C$1,'Justerad allokering kvv'!$B$1:$AF$1,0),FALSE)))</f>
        <v>0</v>
      </c>
      <c r="D272">
        <f>IF($B272=" ","",IF(ISERROR(1/VLOOKUP($B272,'Justerad allokering kvv'!$B$1:$AG$700,MATCH(D$1,'Justerad allokering kvv'!$B$1:$AF$1,0),FALSE)),VLOOKUP($B272,'Allokerad kvv'!$B$2:$AV$700,MATCH(D$1,'Allokerad kvv'!$B$1:$AV$1,0),FALSE),VLOOKUP($B272,'Justerad allokering kvv'!$B$1:$AG$700,MATCH(D$1,'Justerad allokering kvv'!$B$1:$AF$1,0),FALSE)))</f>
        <v>0</v>
      </c>
      <c r="E272">
        <f>IF($B272=" ","",IF(ISERROR(1/VLOOKUP($B272,'Justerad allokering kvv'!$B$1:$AG$700,MATCH(E$1,'Justerad allokering kvv'!$B$1:$AF$1,0),FALSE)),VLOOKUP($B272,'Allokerad kvv'!$B$2:$AV$700,MATCH(E$1,'Allokerad kvv'!$B$1:$AV$1,0),FALSE),VLOOKUP($B272,'Justerad allokering kvv'!$B$1:$AG$700,MATCH(E$1,'Justerad allokering kvv'!$B$1:$AF$1,0),FALSE)))</f>
        <v>0</v>
      </c>
      <c r="F272">
        <f>IF($B272=" ","",IF(ISERROR(1/VLOOKUP($B272,'Justerad allokering kvv'!$B$1:$AG$700,MATCH(F$1,'Justerad allokering kvv'!$B$1:$AF$1,0),FALSE)),VLOOKUP($B272,'Allokerad kvv'!$B$2:$AV$700,MATCH(F$1,'Allokerad kvv'!$B$1:$AV$1,0),FALSE),VLOOKUP($B272,'Justerad allokering kvv'!$B$1:$AG$700,MATCH(F$1,'Justerad allokering kvv'!$B$1:$AF$1,0),FALSE)))</f>
        <v>0</v>
      </c>
      <c r="G272">
        <f>IF($B272=" ","",IF(ISERROR(1/VLOOKUP($B272,'Justerad allokering kvv'!$B$1:$AG$700,MATCH(G$1,'Justerad allokering kvv'!$B$1:$AF$1,0),FALSE)),VLOOKUP($B272,'Allokerad kvv'!$B$2:$AV$700,MATCH(G$1,'Allokerad kvv'!$B$1:$AV$1,0),FALSE),VLOOKUP($B272,'Justerad allokering kvv'!$B$1:$AG$700,MATCH(G$1,'Justerad allokering kvv'!$B$1:$AF$1,0),FALSE)))</f>
        <v>0</v>
      </c>
      <c r="H272">
        <f>IF($B272=" ","",IF(ISERROR(1/VLOOKUP($B272,'Justerad allokering kvv'!$B$1:$AG$700,MATCH(H$1,'Justerad allokering kvv'!$B$1:$AF$1,0),FALSE)),VLOOKUP($B272,'Allokerad kvv'!$B$2:$AV$700,MATCH(H$1,'Allokerad kvv'!$B$1:$AV$1,0),FALSE),VLOOKUP($B272,'Justerad allokering kvv'!$B$1:$AG$700,MATCH(H$1,'Justerad allokering kvv'!$B$1:$AF$1,0),FALSE)))</f>
        <v>0</v>
      </c>
      <c r="I272">
        <f>IF($B272=" ","",IF(ISERROR(1/VLOOKUP($B272,'Justerad allokering kvv'!$B$1:$AG$700,MATCH(I$1,'Justerad allokering kvv'!$B$1:$AF$1,0),FALSE)),VLOOKUP($B272,'Allokerad kvv'!$B$2:$AV$700,MATCH(I$1,'Allokerad kvv'!$B$1:$AV$1,0),FALSE),VLOOKUP($B272,'Justerad allokering kvv'!$B$1:$AG$700,MATCH(I$1,'Justerad allokering kvv'!$B$1:$AF$1,0),FALSE)))</f>
        <v>0</v>
      </c>
      <c r="J272">
        <f>IF($B272=" ","",IF(ISERROR(1/VLOOKUP($B272,'Justerad allokering kvv'!$B$1:$AG$700,MATCH(J$1,'Justerad allokering kvv'!$B$1:$AF$1,0),FALSE)),VLOOKUP($B272,'Allokerad kvv'!$B$2:$AV$700,MATCH(J$1,'Allokerad kvv'!$B$1:$AV$1,0),FALSE),VLOOKUP($B272,'Justerad allokering kvv'!$B$1:$AG$700,MATCH(J$1,'Justerad allokering kvv'!$B$1:$AF$1,0),FALSE)))</f>
        <v>0</v>
      </c>
      <c r="K272">
        <f>IF($B272=" ","",IF(ISERROR(1/VLOOKUP($B272,'Justerad allokering kvv'!$B$1:$AG$700,MATCH(K$1,'Justerad allokering kvv'!$B$1:$AF$1,0),FALSE)),VLOOKUP($B272,'Allokerad kvv'!$B$2:$AV$700,MATCH(K$1,'Allokerad kvv'!$B$1:$AV$1,0),FALSE),VLOOKUP($B272,'Justerad allokering kvv'!$B$1:$AG$700,MATCH(K$1,'Justerad allokering kvv'!$B$1:$AF$1,0),FALSE)))</f>
        <v>0</v>
      </c>
      <c r="L272">
        <f>IF($B272=" ","",IF(ISERROR(1/VLOOKUP($B272,'Justerad allokering kvv'!$B$1:$AG$700,MATCH(L$1,'Justerad allokering kvv'!$B$1:$AF$1,0),FALSE)),VLOOKUP($B272,'Allokerad kvv'!$B$2:$AV$700,MATCH(L$1,'Allokerad kvv'!$B$1:$AV$1,0),FALSE),VLOOKUP($B272,'Justerad allokering kvv'!$B$1:$AG$700,MATCH(L$1,'Justerad allokering kvv'!$B$1:$AF$1,0),FALSE)))</f>
        <v>0</v>
      </c>
      <c r="M272">
        <f>IF($B272=" ","",IF(ISERROR(1/VLOOKUP($B272,'Justerad allokering kvv'!$B$1:$AG$700,MATCH(M$1,'Justerad allokering kvv'!$B$1:$AF$1,0),FALSE)),VLOOKUP($B272,'Allokerad kvv'!$B$2:$AV$700,MATCH(M$1,'Allokerad kvv'!$B$1:$AV$1,0),FALSE),VLOOKUP($B272,'Justerad allokering kvv'!$B$1:$AG$700,MATCH(M$1,'Justerad allokering kvv'!$B$1:$AF$1,0),FALSE)))</f>
        <v>0</v>
      </c>
      <c r="N272">
        <f>IF($B272=" ","",IF(ISERROR(1/VLOOKUP($B272,'Justerad allokering kvv'!$B$1:$AG$700,MATCH(N$1,'Justerad allokering kvv'!$B$1:$AF$1,0),FALSE)),VLOOKUP($B272,'Allokerad kvv'!$B$2:$AV$700,MATCH(N$1,'Allokerad kvv'!$B$1:$AV$1,0),FALSE),VLOOKUP($B272,'Justerad allokering kvv'!$B$1:$AG$700,MATCH(N$1,'Justerad allokering kvv'!$B$1:$AF$1,0),FALSE)))</f>
        <v>0</v>
      </c>
      <c r="O272">
        <f>IF($B272=" ","",IF(ISERROR(1/VLOOKUP($B272,'Justerad allokering kvv'!$B$1:$AG$700,MATCH(O$1,'Justerad allokering kvv'!$B$1:$AF$1,0),FALSE)),VLOOKUP($B272,'Allokerad kvv'!$B$2:$AV$700,MATCH(O$1,'Allokerad kvv'!$B$1:$AV$1,0),FALSE),VLOOKUP($B272,'Justerad allokering kvv'!$B$1:$AG$700,MATCH(O$1,'Justerad allokering kvv'!$B$1:$AF$1,0),FALSE)))</f>
        <v>0</v>
      </c>
      <c r="P272">
        <f>IF($B272=" ","",IF(ISERROR(1/VLOOKUP($B272,'Justerad allokering kvv'!$B$1:$AG$700,MATCH(P$1,'Justerad allokering kvv'!$B$1:$AF$1,0),FALSE)),VLOOKUP($B272,'Allokerad kvv'!$B$2:$AV$700,MATCH(P$1,'Allokerad kvv'!$B$1:$AV$1,0),FALSE),VLOOKUP($B272,'Justerad allokering kvv'!$B$1:$AG$700,MATCH(P$1,'Justerad allokering kvv'!$B$1:$AF$1,0),FALSE)))</f>
        <v>0</v>
      </c>
      <c r="Q272">
        <f>IF($B272=" ","",IF(ISERROR(1/VLOOKUP($B272,'Justerad allokering kvv'!$B$1:$AG$700,MATCH(Q$1,'Justerad allokering kvv'!$B$1:$AF$1,0),FALSE)),VLOOKUP($B272,'Allokerad kvv'!$B$2:$AV$700,MATCH(Q$1,'Allokerad kvv'!$B$1:$AV$1,0),FALSE),VLOOKUP($B272,'Justerad allokering kvv'!$B$1:$AG$700,MATCH(Q$1,'Justerad allokering kvv'!$B$1:$AF$1,0),FALSE)))</f>
        <v>0</v>
      </c>
      <c r="R272">
        <f>IF($B272=" ","",IF(ISERROR(1/VLOOKUP($B272,'Justerad allokering kvv'!$B$1:$AG$700,MATCH(R$1,'Justerad allokering kvv'!$B$1:$AF$1,0),FALSE)),VLOOKUP($B272,'Allokerad kvv'!$B$2:$AV$700,MATCH(R$1,'Allokerad kvv'!$B$1:$AV$1,0),FALSE),VLOOKUP($B272,'Justerad allokering kvv'!$B$1:$AG$700,MATCH(R$1,'Justerad allokering kvv'!$B$1:$AF$1,0),FALSE)))</f>
        <v>0</v>
      </c>
      <c r="S272">
        <f>IF($B272=" ","",IF(ISERROR(1/VLOOKUP($B272,'Justerad allokering kvv'!$B$1:$AG$700,MATCH(S$1,'Justerad allokering kvv'!$B$1:$AF$1,0),FALSE)),VLOOKUP($B272,'Allokerad kvv'!$B$2:$AV$700,MATCH(S$1,'Allokerad kvv'!$B$1:$AV$1,0),FALSE),VLOOKUP($B272,'Justerad allokering kvv'!$B$1:$AG$700,MATCH(S$1,'Justerad allokering kvv'!$B$1:$AF$1,0),FALSE)))</f>
        <v>0</v>
      </c>
      <c r="T272">
        <f>IF($B272=" ","",IF(ISERROR(1/VLOOKUP($B272,'Justerad allokering kvv'!$B$1:$AG$700,MATCH(T$1,'Justerad allokering kvv'!$B$1:$AF$1,0),FALSE)),VLOOKUP($B272,'Allokerad kvv'!$B$2:$AV$700,MATCH(T$1,'Allokerad kvv'!$B$1:$AV$1,0),FALSE),VLOOKUP($B272,'Justerad allokering kvv'!$B$1:$AG$700,MATCH(T$1,'Justerad allokering kvv'!$B$1:$AF$1,0),FALSE)))</f>
        <v>0</v>
      </c>
      <c r="U272">
        <f>IF($B272=" ","",IF(ISERROR(1/VLOOKUP($B272,'Justerad allokering kvv'!$B$1:$AG$700,MATCH(U$1,'Justerad allokering kvv'!$B$1:$AF$1,0),FALSE)),VLOOKUP($B272,'Allokerad kvv'!$B$2:$AV$700,MATCH(U$1,'Allokerad kvv'!$B$1:$AV$1,0),FALSE),VLOOKUP($B272,'Justerad allokering kvv'!$B$1:$AG$700,MATCH(U$1,'Justerad allokering kvv'!$B$1:$AF$1,0),FALSE)))</f>
        <v>0</v>
      </c>
      <c r="V272">
        <f>IF($B272=" ","",IF(ISERROR(1/VLOOKUP($B272,'Justerad allokering kvv'!$B$1:$AG$700,MATCH(V$1,'Justerad allokering kvv'!$B$1:$AF$1,0),FALSE)),VLOOKUP($B272,'Allokerad kvv'!$B$2:$AV$700,MATCH(V$1,'Allokerad kvv'!$B$1:$AV$1,0),FALSE),VLOOKUP($B272,'Justerad allokering kvv'!$B$1:$AG$700,MATCH(V$1,'Justerad allokering kvv'!$B$1:$AF$1,0),FALSE)))</f>
        <v>0</v>
      </c>
      <c r="W272">
        <f>IF($B272=" ","",IF(ISERROR(1/VLOOKUP($B272,'Justerad allokering kvv'!$B$1:$AG$700,MATCH(W$1,'Justerad allokering kvv'!$B$1:$AF$1,0),FALSE)),VLOOKUP($B272,'Allokerad kvv'!$B$2:$AV$700,MATCH(W$1,'Allokerad kvv'!$B$1:$AV$1,0),FALSE),VLOOKUP($B272,'Justerad allokering kvv'!$B$1:$AG$700,MATCH(W$1,'Justerad allokering kvv'!$B$1:$AF$1,0),FALSE)))</f>
        <v>0</v>
      </c>
      <c r="X272">
        <f>IF($B272=" ","",IF(ISERROR(1/VLOOKUP($B272,'Justerad allokering kvv'!$B$1:$AG$700,MATCH(X$1,'Justerad allokering kvv'!$B$1:$AF$1,0),FALSE)),VLOOKUP($B272,'Allokerad kvv'!$B$2:$AV$700,MATCH(X$1,'Allokerad kvv'!$B$1:$AV$1,0),FALSE),VLOOKUP($B272,'Justerad allokering kvv'!$B$1:$AG$700,MATCH(X$1,'Justerad allokering kvv'!$B$1:$AF$1,0),FALSE)))</f>
        <v>0</v>
      </c>
      <c r="Y272">
        <f>IF($B272=" ","",IF(ISERROR(1/VLOOKUP($B272,'Justerad allokering kvv'!$B$1:$AG$700,MATCH(Y$1,'Justerad allokering kvv'!$B$1:$AF$1,0),FALSE)),VLOOKUP($B272,'Allokerad kvv'!$B$2:$AV$700,MATCH(Y$1,'Allokerad kvv'!$B$1:$AV$1,0),FALSE),VLOOKUP($B272,'Justerad allokering kvv'!$B$1:$AG$700,MATCH(Y$1,'Justerad allokering kvv'!$B$1:$AF$1,0),FALSE)))</f>
        <v>0</v>
      </c>
      <c r="AB272">
        <f>IFERROR(VLOOKUP($B272,Kraftvärmeprod!$B$1:$AO$424,MATCH("Tillförd energi från rökgaskondensering (GWh)",Kraftvärmeprod!$B$1:$AG$1,0),FALSE)/1,0)</f>
        <v>0</v>
      </c>
      <c r="AE272" s="122">
        <f t="shared" si="16"/>
        <v>0</v>
      </c>
      <c r="AG272">
        <f t="shared" si="17"/>
        <v>0</v>
      </c>
      <c r="AH272">
        <f t="shared" si="18"/>
        <v>0</v>
      </c>
      <c r="AI272" t="str">
        <f>IF(AH272=0,"",AH272/VLOOKUP(B272,Kraftvärmeprod!$B$1:$BC$480,MATCH("Summa tillförd energi exklusive rökgaskondensering",Kraftvärmeprod!$B$1:$BC$1,0),FALSE))</f>
        <v/>
      </c>
      <c r="AK272">
        <f t="shared" si="19"/>
        <v>0</v>
      </c>
    </row>
    <row r="273" spans="1:37" x14ac:dyDescent="0.25">
      <c r="A273" s="2" t="s">
        <v>426</v>
      </c>
      <c r="B273" s="2" t="s">
        <v>428</v>
      </c>
      <c r="C273">
        <f>IF($B273=" ","",IF(ISERROR(1/VLOOKUP($B273,'Justerad allokering kvv'!$B$1:$AG$700,MATCH(C$1,'Justerad allokering kvv'!$B$1:$AF$1,0),FALSE)),VLOOKUP($B273,'Allokerad kvv'!$B$2:$AV$700,MATCH(C$1,'Allokerad kvv'!$B$1:$AV$1,0),FALSE),VLOOKUP($B273,'Justerad allokering kvv'!$B$1:$AG$700,MATCH(C$1,'Justerad allokering kvv'!$B$1:$AF$1,0),FALSE)))</f>
        <v>180.434</v>
      </c>
      <c r="D273">
        <f>IF($B273=" ","",IF(ISERROR(1/VLOOKUP($B273,'Justerad allokering kvv'!$B$1:$AG$700,MATCH(D$1,'Justerad allokering kvv'!$B$1:$AF$1,0),FALSE)),VLOOKUP($B273,'Allokerad kvv'!$B$2:$AV$700,MATCH(D$1,'Allokerad kvv'!$B$1:$AV$1,0),FALSE),VLOOKUP($B273,'Justerad allokering kvv'!$B$1:$AG$700,MATCH(D$1,'Justerad allokering kvv'!$B$1:$AF$1,0),FALSE)))</f>
        <v>0</v>
      </c>
      <c r="E273">
        <f>IF($B273=" ","",IF(ISERROR(1/VLOOKUP($B273,'Justerad allokering kvv'!$B$1:$AG$700,MATCH(E$1,'Justerad allokering kvv'!$B$1:$AF$1,0),FALSE)),VLOOKUP($B273,'Allokerad kvv'!$B$2:$AV$700,MATCH(E$1,'Allokerad kvv'!$B$1:$AV$1,0),FALSE),VLOOKUP($B273,'Justerad allokering kvv'!$B$1:$AG$700,MATCH(E$1,'Justerad allokering kvv'!$B$1:$AF$1,0),FALSE)))</f>
        <v>0</v>
      </c>
      <c r="F273">
        <f>IF($B273=" ","",IF(ISERROR(1/VLOOKUP($B273,'Justerad allokering kvv'!$B$1:$AG$700,MATCH(F$1,'Justerad allokering kvv'!$B$1:$AF$1,0),FALSE)),VLOOKUP($B273,'Allokerad kvv'!$B$2:$AV$700,MATCH(F$1,'Allokerad kvv'!$B$1:$AV$1,0),FALSE),VLOOKUP($B273,'Justerad allokering kvv'!$B$1:$AG$700,MATCH(F$1,'Justerad allokering kvv'!$B$1:$AF$1,0),FALSE)))</f>
        <v>0</v>
      </c>
      <c r="G273">
        <f>IF($B273=" ","",IF(ISERROR(1/VLOOKUP($B273,'Justerad allokering kvv'!$B$1:$AG$700,MATCH(G$1,'Justerad allokering kvv'!$B$1:$AF$1,0),FALSE)),VLOOKUP($B273,'Allokerad kvv'!$B$2:$AV$700,MATCH(G$1,'Allokerad kvv'!$B$1:$AV$1,0),FALSE),VLOOKUP($B273,'Justerad allokering kvv'!$B$1:$AG$700,MATCH(G$1,'Justerad allokering kvv'!$B$1:$AF$1,0),FALSE)))</f>
        <v>0.85271799999999998</v>
      </c>
      <c r="H273">
        <f>IF($B273=" ","",IF(ISERROR(1/VLOOKUP($B273,'Justerad allokering kvv'!$B$1:$AG$700,MATCH(H$1,'Justerad allokering kvv'!$B$1:$AF$1,0),FALSE)),VLOOKUP($B273,'Allokerad kvv'!$B$2:$AV$700,MATCH(H$1,'Allokerad kvv'!$B$1:$AV$1,0),FALSE),VLOOKUP($B273,'Justerad allokering kvv'!$B$1:$AG$700,MATCH(H$1,'Justerad allokering kvv'!$B$1:$AF$1,0),FALSE)))</f>
        <v>0</v>
      </c>
      <c r="I273">
        <f>IF($B273=" ","",IF(ISERROR(1/VLOOKUP($B273,'Justerad allokering kvv'!$B$1:$AG$700,MATCH(I$1,'Justerad allokering kvv'!$B$1:$AF$1,0),FALSE)),VLOOKUP($B273,'Allokerad kvv'!$B$2:$AV$700,MATCH(I$1,'Allokerad kvv'!$B$1:$AV$1,0),FALSE),VLOOKUP($B273,'Justerad allokering kvv'!$B$1:$AG$700,MATCH(I$1,'Justerad allokering kvv'!$B$1:$AF$1,0),FALSE)))</f>
        <v>0</v>
      </c>
      <c r="J273">
        <f>IF($B273=" ","",IF(ISERROR(1/VLOOKUP($B273,'Justerad allokering kvv'!$B$1:$AG$700,MATCH(J$1,'Justerad allokering kvv'!$B$1:$AF$1,0),FALSE)),VLOOKUP($B273,'Allokerad kvv'!$B$2:$AV$700,MATCH(J$1,'Allokerad kvv'!$B$1:$AV$1,0),FALSE),VLOOKUP($B273,'Justerad allokering kvv'!$B$1:$AG$700,MATCH(J$1,'Justerad allokering kvv'!$B$1:$AF$1,0),FALSE)))</f>
        <v>0</v>
      </c>
      <c r="K273">
        <f>IF($B273=" ","",IF(ISERROR(1/VLOOKUP($B273,'Justerad allokering kvv'!$B$1:$AG$700,MATCH(K$1,'Justerad allokering kvv'!$B$1:$AF$1,0),FALSE)),VLOOKUP($B273,'Allokerad kvv'!$B$2:$AV$700,MATCH(K$1,'Allokerad kvv'!$B$1:$AV$1,0),FALSE),VLOOKUP($B273,'Justerad allokering kvv'!$B$1:$AG$700,MATCH(K$1,'Justerad allokering kvv'!$B$1:$AF$1,0),FALSE)))</f>
        <v>0</v>
      </c>
      <c r="L273">
        <f>IF($B273=" ","",IF(ISERROR(1/VLOOKUP($B273,'Justerad allokering kvv'!$B$1:$AG$700,MATCH(L$1,'Justerad allokering kvv'!$B$1:$AF$1,0),FALSE)),VLOOKUP($B273,'Allokerad kvv'!$B$2:$AV$700,MATCH(L$1,'Allokerad kvv'!$B$1:$AV$1,0),FALSE),VLOOKUP($B273,'Justerad allokering kvv'!$B$1:$AG$700,MATCH(L$1,'Justerad allokering kvv'!$B$1:$AF$1,0),FALSE)))</f>
        <v>0</v>
      </c>
      <c r="M273">
        <f>IF($B273=" ","",IF(ISERROR(1/VLOOKUP($B273,'Justerad allokering kvv'!$B$1:$AG$700,MATCH(M$1,'Justerad allokering kvv'!$B$1:$AF$1,0),FALSE)),VLOOKUP($B273,'Allokerad kvv'!$B$2:$AV$700,MATCH(M$1,'Allokerad kvv'!$B$1:$AV$1,0),FALSE),VLOOKUP($B273,'Justerad allokering kvv'!$B$1:$AG$700,MATCH(M$1,'Justerad allokering kvv'!$B$1:$AF$1,0),FALSE)))</f>
        <v>0</v>
      </c>
      <c r="N273">
        <f>IF($B273=" ","",IF(ISERROR(1/VLOOKUP($B273,'Justerad allokering kvv'!$B$1:$AG$700,MATCH(N$1,'Justerad allokering kvv'!$B$1:$AF$1,0),FALSE)),VLOOKUP($B273,'Allokerad kvv'!$B$2:$AV$700,MATCH(N$1,'Allokerad kvv'!$B$1:$AV$1,0),FALSE),VLOOKUP($B273,'Justerad allokering kvv'!$B$1:$AG$700,MATCH(N$1,'Justerad allokering kvv'!$B$1:$AF$1,0),FALSE)))</f>
        <v>0</v>
      </c>
      <c r="O273">
        <f>IF($B273=" ","",IF(ISERROR(1/VLOOKUP($B273,'Justerad allokering kvv'!$B$1:$AG$700,MATCH(O$1,'Justerad allokering kvv'!$B$1:$AF$1,0),FALSE)),VLOOKUP($B273,'Allokerad kvv'!$B$2:$AV$700,MATCH(O$1,'Allokerad kvv'!$B$1:$AV$1,0),FALSE),VLOOKUP($B273,'Justerad allokering kvv'!$B$1:$AG$700,MATCH(O$1,'Justerad allokering kvv'!$B$1:$AF$1,0),FALSE)))</f>
        <v>0</v>
      </c>
      <c r="P273">
        <f>IF($B273=" ","",IF(ISERROR(1/VLOOKUP($B273,'Justerad allokering kvv'!$B$1:$AG$700,MATCH(P$1,'Justerad allokering kvv'!$B$1:$AF$1,0),FALSE)),VLOOKUP($B273,'Allokerad kvv'!$B$2:$AV$700,MATCH(P$1,'Allokerad kvv'!$B$1:$AV$1,0),FALSE),VLOOKUP($B273,'Justerad allokering kvv'!$B$1:$AG$700,MATCH(P$1,'Justerad allokering kvv'!$B$1:$AF$1,0),FALSE)))</f>
        <v>0</v>
      </c>
      <c r="Q273">
        <f>IF($B273=" ","",IF(ISERROR(1/VLOOKUP($B273,'Justerad allokering kvv'!$B$1:$AG$700,MATCH(Q$1,'Justerad allokering kvv'!$B$1:$AF$1,0),FALSE)),VLOOKUP($B273,'Allokerad kvv'!$B$2:$AV$700,MATCH(Q$1,'Allokerad kvv'!$B$1:$AV$1,0),FALSE),VLOOKUP($B273,'Justerad allokering kvv'!$B$1:$AG$700,MATCH(Q$1,'Justerad allokering kvv'!$B$1:$AF$1,0),FALSE)))</f>
        <v>0</v>
      </c>
      <c r="R273">
        <f>IF($B273=" ","",IF(ISERROR(1/VLOOKUP($B273,'Justerad allokering kvv'!$B$1:$AG$700,MATCH(R$1,'Justerad allokering kvv'!$B$1:$AF$1,0),FALSE)),VLOOKUP($B273,'Allokerad kvv'!$B$2:$AV$700,MATCH(R$1,'Allokerad kvv'!$B$1:$AV$1,0),FALSE),VLOOKUP($B273,'Justerad allokering kvv'!$B$1:$AG$700,MATCH(R$1,'Justerad allokering kvv'!$B$1:$AF$1,0),FALSE)))</f>
        <v>4.2366599999999996</v>
      </c>
      <c r="S273">
        <f>IF($B273=" ","",IF(ISERROR(1/VLOOKUP($B273,'Justerad allokering kvv'!$B$1:$AG$700,MATCH(S$1,'Justerad allokering kvv'!$B$1:$AF$1,0),FALSE)),VLOOKUP($B273,'Allokerad kvv'!$B$2:$AV$700,MATCH(S$1,'Allokerad kvv'!$B$1:$AV$1,0),FALSE),VLOOKUP($B273,'Justerad allokering kvv'!$B$1:$AG$700,MATCH(S$1,'Justerad allokering kvv'!$B$1:$AF$1,0),FALSE)))</f>
        <v>0</v>
      </c>
      <c r="T273">
        <f>IF($B273=" ","",IF(ISERROR(1/VLOOKUP($B273,'Justerad allokering kvv'!$B$1:$AG$700,MATCH(T$1,'Justerad allokering kvv'!$B$1:$AF$1,0),FALSE)),VLOOKUP($B273,'Allokerad kvv'!$B$2:$AV$700,MATCH(T$1,'Allokerad kvv'!$B$1:$AV$1,0),FALSE),VLOOKUP($B273,'Justerad allokering kvv'!$B$1:$AG$700,MATCH(T$1,'Justerad allokering kvv'!$B$1:$AF$1,0),FALSE)))</f>
        <v>0</v>
      </c>
      <c r="U273">
        <f>IF($B273=" ","",IF(ISERROR(1/VLOOKUP($B273,'Justerad allokering kvv'!$B$1:$AG$700,MATCH(U$1,'Justerad allokering kvv'!$B$1:$AF$1,0),FALSE)),VLOOKUP($B273,'Allokerad kvv'!$B$2:$AV$700,MATCH(U$1,'Allokerad kvv'!$B$1:$AV$1,0),FALSE),VLOOKUP($B273,'Justerad allokering kvv'!$B$1:$AG$700,MATCH(U$1,'Justerad allokering kvv'!$B$1:$AF$1,0),FALSE)))</f>
        <v>0</v>
      </c>
      <c r="V273">
        <f>IF($B273=" ","",IF(ISERROR(1/VLOOKUP($B273,'Justerad allokering kvv'!$B$1:$AG$700,MATCH(V$1,'Justerad allokering kvv'!$B$1:$AF$1,0),FALSE)),VLOOKUP($B273,'Allokerad kvv'!$B$2:$AV$700,MATCH(V$1,'Allokerad kvv'!$B$1:$AV$1,0),FALSE),VLOOKUP($B273,'Justerad allokering kvv'!$B$1:$AG$700,MATCH(V$1,'Justerad allokering kvv'!$B$1:$AF$1,0),FALSE)))</f>
        <v>0</v>
      </c>
      <c r="W273">
        <f>IF($B273=" ","",IF(ISERROR(1/VLOOKUP($B273,'Justerad allokering kvv'!$B$1:$AG$700,MATCH(W$1,'Justerad allokering kvv'!$B$1:$AF$1,0),FALSE)),VLOOKUP($B273,'Allokerad kvv'!$B$2:$AV$700,MATCH(W$1,'Allokerad kvv'!$B$1:$AV$1,0),FALSE),VLOOKUP($B273,'Justerad allokering kvv'!$B$1:$AG$700,MATCH(W$1,'Justerad allokering kvv'!$B$1:$AF$1,0),FALSE)))</f>
        <v>0</v>
      </c>
      <c r="X273">
        <f>IF($B273=" ","",IF(ISERROR(1/VLOOKUP($B273,'Justerad allokering kvv'!$B$1:$AG$700,MATCH(X$1,'Justerad allokering kvv'!$B$1:$AF$1,0),FALSE)),VLOOKUP($B273,'Allokerad kvv'!$B$2:$AV$700,MATCH(X$1,'Allokerad kvv'!$B$1:$AV$1,0),FALSE),VLOOKUP($B273,'Justerad allokering kvv'!$B$1:$AG$700,MATCH(X$1,'Justerad allokering kvv'!$B$1:$AF$1,0),FALSE)))</f>
        <v>0</v>
      </c>
      <c r="Y273">
        <f>IF($B273=" ","",IF(ISERROR(1/VLOOKUP($B273,'Justerad allokering kvv'!$B$1:$AG$700,MATCH(Y$1,'Justerad allokering kvv'!$B$1:$AF$1,0),FALSE)),VLOOKUP($B273,'Allokerad kvv'!$B$2:$AV$700,MATCH(Y$1,'Allokerad kvv'!$B$1:$AV$1,0),FALSE),VLOOKUP($B273,'Justerad allokering kvv'!$B$1:$AG$700,MATCH(Y$1,'Justerad allokering kvv'!$B$1:$AF$1,0),FALSE)))</f>
        <v>0</v>
      </c>
      <c r="AB273">
        <f>IFERROR(VLOOKUP($B273,Kraftvärmeprod!$B$1:$AO$424,MATCH("Tillförd energi från rökgaskondensering (GWh)",Kraftvärmeprod!$B$1:$AG$1,0),FALSE)/1,0)</f>
        <v>21.1</v>
      </c>
      <c r="AE273" s="122">
        <f t="shared" si="16"/>
        <v>206.623378</v>
      </c>
      <c r="AG273">
        <f t="shared" si="17"/>
        <v>202.386718</v>
      </c>
      <c r="AH273">
        <f t="shared" si="18"/>
        <v>181.28671800000001</v>
      </c>
      <c r="AI273">
        <f>IF(AH273=0,"",AH273/VLOOKUP(B273,Kraftvärmeprod!$B$1:$BC$480,MATCH("Summa tillförd energi exklusive rökgaskondensering",Kraftvärmeprod!$B$1:$BC$1,0),FALSE))</f>
        <v>0.84733217106800662</v>
      </c>
      <c r="AK273">
        <f t="shared" si="19"/>
        <v>0</v>
      </c>
    </row>
    <row r="274" spans="1:37" x14ac:dyDescent="0.25">
      <c r="A274" s="2" t="s">
        <v>426</v>
      </c>
      <c r="B274" s="2" t="s">
        <v>429</v>
      </c>
      <c r="C274">
        <f>IF($B274=" ","",IF(ISERROR(1/VLOOKUP($B274,'Justerad allokering kvv'!$B$1:$AG$700,MATCH(C$1,'Justerad allokering kvv'!$B$1:$AF$1,0),FALSE)),VLOOKUP($B274,'Allokerad kvv'!$B$2:$AV$700,MATCH(C$1,'Allokerad kvv'!$B$1:$AV$1,0),FALSE),VLOOKUP($B274,'Justerad allokering kvv'!$B$1:$AG$700,MATCH(C$1,'Justerad allokering kvv'!$B$1:$AF$1,0),FALSE)))</f>
        <v>0</v>
      </c>
      <c r="D274">
        <f>IF($B274=" ","",IF(ISERROR(1/VLOOKUP($B274,'Justerad allokering kvv'!$B$1:$AG$700,MATCH(D$1,'Justerad allokering kvv'!$B$1:$AF$1,0),FALSE)),VLOOKUP($B274,'Allokerad kvv'!$B$2:$AV$700,MATCH(D$1,'Allokerad kvv'!$B$1:$AV$1,0),FALSE),VLOOKUP($B274,'Justerad allokering kvv'!$B$1:$AG$700,MATCH(D$1,'Justerad allokering kvv'!$B$1:$AF$1,0),FALSE)))</f>
        <v>0</v>
      </c>
      <c r="E274">
        <f>IF($B274=" ","",IF(ISERROR(1/VLOOKUP($B274,'Justerad allokering kvv'!$B$1:$AG$700,MATCH(E$1,'Justerad allokering kvv'!$B$1:$AF$1,0),FALSE)),VLOOKUP($B274,'Allokerad kvv'!$B$2:$AV$700,MATCH(E$1,'Allokerad kvv'!$B$1:$AV$1,0),FALSE),VLOOKUP($B274,'Justerad allokering kvv'!$B$1:$AG$700,MATCH(E$1,'Justerad allokering kvv'!$B$1:$AF$1,0),FALSE)))</f>
        <v>0</v>
      </c>
      <c r="F274">
        <f>IF($B274=" ","",IF(ISERROR(1/VLOOKUP($B274,'Justerad allokering kvv'!$B$1:$AG$700,MATCH(F$1,'Justerad allokering kvv'!$B$1:$AF$1,0),FALSE)),VLOOKUP($B274,'Allokerad kvv'!$B$2:$AV$700,MATCH(F$1,'Allokerad kvv'!$B$1:$AV$1,0),FALSE),VLOOKUP($B274,'Justerad allokering kvv'!$B$1:$AG$700,MATCH(F$1,'Justerad allokering kvv'!$B$1:$AF$1,0),FALSE)))</f>
        <v>0</v>
      </c>
      <c r="G274">
        <f>IF($B274=" ","",IF(ISERROR(1/VLOOKUP($B274,'Justerad allokering kvv'!$B$1:$AG$700,MATCH(G$1,'Justerad allokering kvv'!$B$1:$AF$1,0),FALSE)),VLOOKUP($B274,'Allokerad kvv'!$B$2:$AV$700,MATCH(G$1,'Allokerad kvv'!$B$1:$AV$1,0),FALSE),VLOOKUP($B274,'Justerad allokering kvv'!$B$1:$AG$700,MATCH(G$1,'Justerad allokering kvv'!$B$1:$AF$1,0),FALSE)))</f>
        <v>0</v>
      </c>
      <c r="H274">
        <f>IF($B274=" ","",IF(ISERROR(1/VLOOKUP($B274,'Justerad allokering kvv'!$B$1:$AG$700,MATCH(H$1,'Justerad allokering kvv'!$B$1:$AF$1,0),FALSE)),VLOOKUP($B274,'Allokerad kvv'!$B$2:$AV$700,MATCH(H$1,'Allokerad kvv'!$B$1:$AV$1,0),FALSE),VLOOKUP($B274,'Justerad allokering kvv'!$B$1:$AG$700,MATCH(H$1,'Justerad allokering kvv'!$B$1:$AF$1,0),FALSE)))</f>
        <v>0</v>
      </c>
      <c r="I274">
        <f>IF($B274=" ","",IF(ISERROR(1/VLOOKUP($B274,'Justerad allokering kvv'!$B$1:$AG$700,MATCH(I$1,'Justerad allokering kvv'!$B$1:$AF$1,0),FALSE)),VLOOKUP($B274,'Allokerad kvv'!$B$2:$AV$700,MATCH(I$1,'Allokerad kvv'!$B$1:$AV$1,0),FALSE),VLOOKUP($B274,'Justerad allokering kvv'!$B$1:$AG$700,MATCH(I$1,'Justerad allokering kvv'!$B$1:$AF$1,0),FALSE)))</f>
        <v>0</v>
      </c>
      <c r="J274">
        <f>IF($B274=" ","",IF(ISERROR(1/VLOOKUP($B274,'Justerad allokering kvv'!$B$1:$AG$700,MATCH(J$1,'Justerad allokering kvv'!$B$1:$AF$1,0),FALSE)),VLOOKUP($B274,'Allokerad kvv'!$B$2:$AV$700,MATCH(J$1,'Allokerad kvv'!$B$1:$AV$1,0),FALSE),VLOOKUP($B274,'Justerad allokering kvv'!$B$1:$AG$700,MATCH(J$1,'Justerad allokering kvv'!$B$1:$AF$1,0),FALSE)))</f>
        <v>0</v>
      </c>
      <c r="K274">
        <f>IF($B274=" ","",IF(ISERROR(1/VLOOKUP($B274,'Justerad allokering kvv'!$B$1:$AG$700,MATCH(K$1,'Justerad allokering kvv'!$B$1:$AF$1,0),FALSE)),VLOOKUP($B274,'Allokerad kvv'!$B$2:$AV$700,MATCH(K$1,'Allokerad kvv'!$B$1:$AV$1,0),FALSE),VLOOKUP($B274,'Justerad allokering kvv'!$B$1:$AG$700,MATCH(K$1,'Justerad allokering kvv'!$B$1:$AF$1,0),FALSE)))</f>
        <v>0</v>
      </c>
      <c r="L274">
        <f>IF($B274=" ","",IF(ISERROR(1/VLOOKUP($B274,'Justerad allokering kvv'!$B$1:$AG$700,MATCH(L$1,'Justerad allokering kvv'!$B$1:$AF$1,0),FALSE)),VLOOKUP($B274,'Allokerad kvv'!$B$2:$AV$700,MATCH(L$1,'Allokerad kvv'!$B$1:$AV$1,0),FALSE),VLOOKUP($B274,'Justerad allokering kvv'!$B$1:$AG$700,MATCH(L$1,'Justerad allokering kvv'!$B$1:$AF$1,0),FALSE)))</f>
        <v>0</v>
      </c>
      <c r="M274">
        <f>IF($B274=" ","",IF(ISERROR(1/VLOOKUP($B274,'Justerad allokering kvv'!$B$1:$AG$700,MATCH(M$1,'Justerad allokering kvv'!$B$1:$AF$1,0),FALSE)),VLOOKUP($B274,'Allokerad kvv'!$B$2:$AV$700,MATCH(M$1,'Allokerad kvv'!$B$1:$AV$1,0),FALSE),VLOOKUP($B274,'Justerad allokering kvv'!$B$1:$AG$700,MATCH(M$1,'Justerad allokering kvv'!$B$1:$AF$1,0),FALSE)))</f>
        <v>0</v>
      </c>
      <c r="N274">
        <f>IF($B274=" ","",IF(ISERROR(1/VLOOKUP($B274,'Justerad allokering kvv'!$B$1:$AG$700,MATCH(N$1,'Justerad allokering kvv'!$B$1:$AF$1,0),FALSE)),VLOOKUP($B274,'Allokerad kvv'!$B$2:$AV$700,MATCH(N$1,'Allokerad kvv'!$B$1:$AV$1,0),FALSE),VLOOKUP($B274,'Justerad allokering kvv'!$B$1:$AG$700,MATCH(N$1,'Justerad allokering kvv'!$B$1:$AF$1,0),FALSE)))</f>
        <v>0</v>
      </c>
      <c r="O274">
        <f>IF($B274=" ","",IF(ISERROR(1/VLOOKUP($B274,'Justerad allokering kvv'!$B$1:$AG$700,MATCH(O$1,'Justerad allokering kvv'!$B$1:$AF$1,0),FALSE)),VLOOKUP($B274,'Allokerad kvv'!$B$2:$AV$700,MATCH(O$1,'Allokerad kvv'!$B$1:$AV$1,0),FALSE),VLOOKUP($B274,'Justerad allokering kvv'!$B$1:$AG$700,MATCH(O$1,'Justerad allokering kvv'!$B$1:$AF$1,0),FALSE)))</f>
        <v>0</v>
      </c>
      <c r="P274">
        <f>IF($B274=" ","",IF(ISERROR(1/VLOOKUP($B274,'Justerad allokering kvv'!$B$1:$AG$700,MATCH(P$1,'Justerad allokering kvv'!$B$1:$AF$1,0),FALSE)),VLOOKUP($B274,'Allokerad kvv'!$B$2:$AV$700,MATCH(P$1,'Allokerad kvv'!$B$1:$AV$1,0),FALSE),VLOOKUP($B274,'Justerad allokering kvv'!$B$1:$AG$700,MATCH(P$1,'Justerad allokering kvv'!$B$1:$AF$1,0),FALSE)))</f>
        <v>0</v>
      </c>
      <c r="Q274">
        <f>IF($B274=" ","",IF(ISERROR(1/VLOOKUP($B274,'Justerad allokering kvv'!$B$1:$AG$700,MATCH(Q$1,'Justerad allokering kvv'!$B$1:$AF$1,0),FALSE)),VLOOKUP($B274,'Allokerad kvv'!$B$2:$AV$700,MATCH(Q$1,'Allokerad kvv'!$B$1:$AV$1,0),FALSE),VLOOKUP($B274,'Justerad allokering kvv'!$B$1:$AG$700,MATCH(Q$1,'Justerad allokering kvv'!$B$1:$AF$1,0),FALSE)))</f>
        <v>0</v>
      </c>
      <c r="R274">
        <f>IF($B274=" ","",IF(ISERROR(1/VLOOKUP($B274,'Justerad allokering kvv'!$B$1:$AG$700,MATCH(R$1,'Justerad allokering kvv'!$B$1:$AF$1,0),FALSE)),VLOOKUP($B274,'Allokerad kvv'!$B$2:$AV$700,MATCH(R$1,'Allokerad kvv'!$B$1:$AV$1,0),FALSE),VLOOKUP($B274,'Justerad allokering kvv'!$B$1:$AG$700,MATCH(R$1,'Justerad allokering kvv'!$B$1:$AF$1,0),FALSE)))</f>
        <v>0</v>
      </c>
      <c r="S274">
        <f>IF($B274=" ","",IF(ISERROR(1/VLOOKUP($B274,'Justerad allokering kvv'!$B$1:$AG$700,MATCH(S$1,'Justerad allokering kvv'!$B$1:$AF$1,0),FALSE)),VLOOKUP($B274,'Allokerad kvv'!$B$2:$AV$700,MATCH(S$1,'Allokerad kvv'!$B$1:$AV$1,0),FALSE),VLOOKUP($B274,'Justerad allokering kvv'!$B$1:$AG$700,MATCH(S$1,'Justerad allokering kvv'!$B$1:$AF$1,0),FALSE)))</f>
        <v>0</v>
      </c>
      <c r="T274">
        <f>IF($B274=" ","",IF(ISERROR(1/VLOOKUP($B274,'Justerad allokering kvv'!$B$1:$AG$700,MATCH(T$1,'Justerad allokering kvv'!$B$1:$AF$1,0),FALSE)),VLOOKUP($B274,'Allokerad kvv'!$B$2:$AV$700,MATCH(T$1,'Allokerad kvv'!$B$1:$AV$1,0),FALSE),VLOOKUP($B274,'Justerad allokering kvv'!$B$1:$AG$700,MATCH(T$1,'Justerad allokering kvv'!$B$1:$AF$1,0),FALSE)))</f>
        <v>0</v>
      </c>
      <c r="U274">
        <f>IF($B274=" ","",IF(ISERROR(1/VLOOKUP($B274,'Justerad allokering kvv'!$B$1:$AG$700,MATCH(U$1,'Justerad allokering kvv'!$B$1:$AF$1,0),FALSE)),VLOOKUP($B274,'Allokerad kvv'!$B$2:$AV$700,MATCH(U$1,'Allokerad kvv'!$B$1:$AV$1,0),FALSE),VLOOKUP($B274,'Justerad allokering kvv'!$B$1:$AG$700,MATCH(U$1,'Justerad allokering kvv'!$B$1:$AF$1,0),FALSE)))</f>
        <v>0</v>
      </c>
      <c r="V274">
        <f>IF($B274=" ","",IF(ISERROR(1/VLOOKUP($B274,'Justerad allokering kvv'!$B$1:$AG$700,MATCH(V$1,'Justerad allokering kvv'!$B$1:$AF$1,0),FALSE)),VLOOKUP($B274,'Allokerad kvv'!$B$2:$AV$700,MATCH(V$1,'Allokerad kvv'!$B$1:$AV$1,0),FALSE),VLOOKUP($B274,'Justerad allokering kvv'!$B$1:$AG$700,MATCH(V$1,'Justerad allokering kvv'!$B$1:$AF$1,0),FALSE)))</f>
        <v>0</v>
      </c>
      <c r="W274">
        <f>IF($B274=" ","",IF(ISERROR(1/VLOOKUP($B274,'Justerad allokering kvv'!$B$1:$AG$700,MATCH(W$1,'Justerad allokering kvv'!$B$1:$AF$1,0),FALSE)),VLOOKUP($B274,'Allokerad kvv'!$B$2:$AV$700,MATCH(W$1,'Allokerad kvv'!$B$1:$AV$1,0),FALSE),VLOOKUP($B274,'Justerad allokering kvv'!$B$1:$AG$700,MATCH(W$1,'Justerad allokering kvv'!$B$1:$AF$1,0),FALSE)))</f>
        <v>0</v>
      </c>
      <c r="X274">
        <f>IF($B274=" ","",IF(ISERROR(1/VLOOKUP($B274,'Justerad allokering kvv'!$B$1:$AG$700,MATCH(X$1,'Justerad allokering kvv'!$B$1:$AF$1,0),FALSE)),VLOOKUP($B274,'Allokerad kvv'!$B$2:$AV$700,MATCH(X$1,'Allokerad kvv'!$B$1:$AV$1,0),FALSE),VLOOKUP($B274,'Justerad allokering kvv'!$B$1:$AG$700,MATCH(X$1,'Justerad allokering kvv'!$B$1:$AF$1,0),FALSE)))</f>
        <v>0</v>
      </c>
      <c r="Y274">
        <f>IF($B274=" ","",IF(ISERROR(1/VLOOKUP($B274,'Justerad allokering kvv'!$B$1:$AG$700,MATCH(Y$1,'Justerad allokering kvv'!$B$1:$AF$1,0),FALSE)),VLOOKUP($B274,'Allokerad kvv'!$B$2:$AV$700,MATCH(Y$1,'Allokerad kvv'!$B$1:$AV$1,0),FALSE),VLOOKUP($B274,'Justerad allokering kvv'!$B$1:$AG$700,MATCH(Y$1,'Justerad allokering kvv'!$B$1:$AF$1,0),FALSE)))</f>
        <v>0</v>
      </c>
      <c r="AB274">
        <f>IFERROR(VLOOKUP($B274,Kraftvärmeprod!$B$1:$AO$424,MATCH("Tillförd energi från rökgaskondensering (GWh)",Kraftvärmeprod!$B$1:$AG$1,0),FALSE)/1,0)</f>
        <v>0</v>
      </c>
      <c r="AE274" s="122">
        <f t="shared" si="16"/>
        <v>0</v>
      </c>
      <c r="AG274">
        <f t="shared" si="17"/>
        <v>0</v>
      </c>
      <c r="AH274">
        <f t="shared" si="18"/>
        <v>0</v>
      </c>
      <c r="AI274" t="str">
        <f>IF(AH274=0,"",AH274/VLOOKUP(B274,Kraftvärmeprod!$B$1:$BC$480,MATCH("Summa tillförd energi exklusive rökgaskondensering",Kraftvärmeprod!$B$1:$BC$1,0),FALSE))</f>
        <v/>
      </c>
      <c r="AK274">
        <f t="shared" si="19"/>
        <v>0</v>
      </c>
    </row>
    <row r="275" spans="1:37" x14ac:dyDescent="0.25">
      <c r="A275" s="2" t="s">
        <v>426</v>
      </c>
      <c r="B275" s="2" t="s">
        <v>430</v>
      </c>
      <c r="C275">
        <f>IF($B275=" ","",IF(ISERROR(1/VLOOKUP($B275,'Justerad allokering kvv'!$B$1:$AG$700,MATCH(C$1,'Justerad allokering kvv'!$B$1:$AF$1,0),FALSE)),VLOOKUP($B275,'Allokerad kvv'!$B$2:$AV$700,MATCH(C$1,'Allokerad kvv'!$B$1:$AV$1,0),FALSE),VLOOKUP($B275,'Justerad allokering kvv'!$B$1:$AG$700,MATCH(C$1,'Justerad allokering kvv'!$B$1:$AF$1,0),FALSE)))</f>
        <v>0</v>
      </c>
      <c r="D275">
        <f>IF($B275=" ","",IF(ISERROR(1/VLOOKUP($B275,'Justerad allokering kvv'!$B$1:$AG$700,MATCH(D$1,'Justerad allokering kvv'!$B$1:$AF$1,0),FALSE)),VLOOKUP($B275,'Allokerad kvv'!$B$2:$AV$700,MATCH(D$1,'Allokerad kvv'!$B$1:$AV$1,0),FALSE),VLOOKUP($B275,'Justerad allokering kvv'!$B$1:$AG$700,MATCH(D$1,'Justerad allokering kvv'!$B$1:$AF$1,0),FALSE)))</f>
        <v>0</v>
      </c>
      <c r="E275">
        <f>IF($B275=" ","",IF(ISERROR(1/VLOOKUP($B275,'Justerad allokering kvv'!$B$1:$AG$700,MATCH(E$1,'Justerad allokering kvv'!$B$1:$AF$1,0),FALSE)),VLOOKUP($B275,'Allokerad kvv'!$B$2:$AV$700,MATCH(E$1,'Allokerad kvv'!$B$1:$AV$1,0),FALSE),VLOOKUP($B275,'Justerad allokering kvv'!$B$1:$AG$700,MATCH(E$1,'Justerad allokering kvv'!$B$1:$AF$1,0),FALSE)))</f>
        <v>0</v>
      </c>
      <c r="F275">
        <f>IF($B275=" ","",IF(ISERROR(1/VLOOKUP($B275,'Justerad allokering kvv'!$B$1:$AG$700,MATCH(F$1,'Justerad allokering kvv'!$B$1:$AF$1,0),FALSE)),VLOOKUP($B275,'Allokerad kvv'!$B$2:$AV$700,MATCH(F$1,'Allokerad kvv'!$B$1:$AV$1,0),FALSE),VLOOKUP($B275,'Justerad allokering kvv'!$B$1:$AG$700,MATCH(F$1,'Justerad allokering kvv'!$B$1:$AF$1,0),FALSE)))</f>
        <v>0</v>
      </c>
      <c r="G275">
        <f>IF($B275=" ","",IF(ISERROR(1/VLOOKUP($B275,'Justerad allokering kvv'!$B$1:$AG$700,MATCH(G$1,'Justerad allokering kvv'!$B$1:$AF$1,0),FALSE)),VLOOKUP($B275,'Allokerad kvv'!$B$2:$AV$700,MATCH(G$1,'Allokerad kvv'!$B$1:$AV$1,0),FALSE),VLOOKUP($B275,'Justerad allokering kvv'!$B$1:$AG$700,MATCH(G$1,'Justerad allokering kvv'!$B$1:$AF$1,0),FALSE)))</f>
        <v>0</v>
      </c>
      <c r="H275">
        <f>IF($B275=" ","",IF(ISERROR(1/VLOOKUP($B275,'Justerad allokering kvv'!$B$1:$AG$700,MATCH(H$1,'Justerad allokering kvv'!$B$1:$AF$1,0),FALSE)),VLOOKUP($B275,'Allokerad kvv'!$B$2:$AV$700,MATCH(H$1,'Allokerad kvv'!$B$1:$AV$1,0),FALSE),VLOOKUP($B275,'Justerad allokering kvv'!$B$1:$AG$700,MATCH(H$1,'Justerad allokering kvv'!$B$1:$AF$1,0),FALSE)))</f>
        <v>0</v>
      </c>
      <c r="I275">
        <f>IF($B275=" ","",IF(ISERROR(1/VLOOKUP($B275,'Justerad allokering kvv'!$B$1:$AG$700,MATCH(I$1,'Justerad allokering kvv'!$B$1:$AF$1,0),FALSE)),VLOOKUP($B275,'Allokerad kvv'!$B$2:$AV$700,MATCH(I$1,'Allokerad kvv'!$B$1:$AV$1,0),FALSE),VLOOKUP($B275,'Justerad allokering kvv'!$B$1:$AG$700,MATCH(I$1,'Justerad allokering kvv'!$B$1:$AF$1,0),FALSE)))</f>
        <v>0</v>
      </c>
      <c r="J275">
        <f>IF($B275=" ","",IF(ISERROR(1/VLOOKUP($B275,'Justerad allokering kvv'!$B$1:$AG$700,MATCH(J$1,'Justerad allokering kvv'!$B$1:$AF$1,0),FALSE)),VLOOKUP($B275,'Allokerad kvv'!$B$2:$AV$700,MATCH(J$1,'Allokerad kvv'!$B$1:$AV$1,0),FALSE),VLOOKUP($B275,'Justerad allokering kvv'!$B$1:$AG$700,MATCH(J$1,'Justerad allokering kvv'!$B$1:$AF$1,0),FALSE)))</f>
        <v>0</v>
      </c>
      <c r="K275">
        <f>IF($B275=" ","",IF(ISERROR(1/VLOOKUP($B275,'Justerad allokering kvv'!$B$1:$AG$700,MATCH(K$1,'Justerad allokering kvv'!$B$1:$AF$1,0),FALSE)),VLOOKUP($B275,'Allokerad kvv'!$B$2:$AV$700,MATCH(K$1,'Allokerad kvv'!$B$1:$AV$1,0),FALSE),VLOOKUP($B275,'Justerad allokering kvv'!$B$1:$AG$700,MATCH(K$1,'Justerad allokering kvv'!$B$1:$AF$1,0),FALSE)))</f>
        <v>0</v>
      </c>
      <c r="L275">
        <f>IF($B275=" ","",IF(ISERROR(1/VLOOKUP($B275,'Justerad allokering kvv'!$B$1:$AG$700,MATCH(L$1,'Justerad allokering kvv'!$B$1:$AF$1,0),FALSE)),VLOOKUP($B275,'Allokerad kvv'!$B$2:$AV$700,MATCH(L$1,'Allokerad kvv'!$B$1:$AV$1,0),FALSE),VLOOKUP($B275,'Justerad allokering kvv'!$B$1:$AG$700,MATCH(L$1,'Justerad allokering kvv'!$B$1:$AF$1,0),FALSE)))</f>
        <v>0</v>
      </c>
      <c r="M275">
        <f>IF($B275=" ","",IF(ISERROR(1/VLOOKUP($B275,'Justerad allokering kvv'!$B$1:$AG$700,MATCH(M$1,'Justerad allokering kvv'!$B$1:$AF$1,0),FALSE)),VLOOKUP($B275,'Allokerad kvv'!$B$2:$AV$700,MATCH(M$1,'Allokerad kvv'!$B$1:$AV$1,0),FALSE),VLOOKUP($B275,'Justerad allokering kvv'!$B$1:$AG$700,MATCH(M$1,'Justerad allokering kvv'!$B$1:$AF$1,0),FALSE)))</f>
        <v>0</v>
      </c>
      <c r="N275">
        <f>IF($B275=" ","",IF(ISERROR(1/VLOOKUP($B275,'Justerad allokering kvv'!$B$1:$AG$700,MATCH(N$1,'Justerad allokering kvv'!$B$1:$AF$1,0),FALSE)),VLOOKUP($B275,'Allokerad kvv'!$B$2:$AV$700,MATCH(N$1,'Allokerad kvv'!$B$1:$AV$1,0),FALSE),VLOOKUP($B275,'Justerad allokering kvv'!$B$1:$AG$700,MATCH(N$1,'Justerad allokering kvv'!$B$1:$AF$1,0),FALSE)))</f>
        <v>0</v>
      </c>
      <c r="O275">
        <f>IF($B275=" ","",IF(ISERROR(1/VLOOKUP($B275,'Justerad allokering kvv'!$B$1:$AG$700,MATCH(O$1,'Justerad allokering kvv'!$B$1:$AF$1,0),FALSE)),VLOOKUP($B275,'Allokerad kvv'!$B$2:$AV$700,MATCH(O$1,'Allokerad kvv'!$B$1:$AV$1,0),FALSE),VLOOKUP($B275,'Justerad allokering kvv'!$B$1:$AG$700,MATCH(O$1,'Justerad allokering kvv'!$B$1:$AF$1,0),FALSE)))</f>
        <v>0</v>
      </c>
      <c r="P275">
        <f>IF($B275=" ","",IF(ISERROR(1/VLOOKUP($B275,'Justerad allokering kvv'!$B$1:$AG$700,MATCH(P$1,'Justerad allokering kvv'!$B$1:$AF$1,0),FALSE)),VLOOKUP($B275,'Allokerad kvv'!$B$2:$AV$700,MATCH(P$1,'Allokerad kvv'!$B$1:$AV$1,0),FALSE),VLOOKUP($B275,'Justerad allokering kvv'!$B$1:$AG$700,MATCH(P$1,'Justerad allokering kvv'!$B$1:$AF$1,0),FALSE)))</f>
        <v>0</v>
      </c>
      <c r="Q275">
        <f>IF($B275=" ","",IF(ISERROR(1/VLOOKUP($B275,'Justerad allokering kvv'!$B$1:$AG$700,MATCH(Q$1,'Justerad allokering kvv'!$B$1:$AF$1,0),FALSE)),VLOOKUP($B275,'Allokerad kvv'!$B$2:$AV$700,MATCH(Q$1,'Allokerad kvv'!$B$1:$AV$1,0),FALSE),VLOOKUP($B275,'Justerad allokering kvv'!$B$1:$AG$700,MATCH(Q$1,'Justerad allokering kvv'!$B$1:$AF$1,0),FALSE)))</f>
        <v>0</v>
      </c>
      <c r="R275">
        <f>IF($B275=" ","",IF(ISERROR(1/VLOOKUP($B275,'Justerad allokering kvv'!$B$1:$AG$700,MATCH(R$1,'Justerad allokering kvv'!$B$1:$AF$1,0),FALSE)),VLOOKUP($B275,'Allokerad kvv'!$B$2:$AV$700,MATCH(R$1,'Allokerad kvv'!$B$1:$AV$1,0),FALSE),VLOOKUP($B275,'Justerad allokering kvv'!$B$1:$AG$700,MATCH(R$1,'Justerad allokering kvv'!$B$1:$AF$1,0),FALSE)))</f>
        <v>0</v>
      </c>
      <c r="S275">
        <f>IF($B275=" ","",IF(ISERROR(1/VLOOKUP($B275,'Justerad allokering kvv'!$B$1:$AG$700,MATCH(S$1,'Justerad allokering kvv'!$B$1:$AF$1,0),FALSE)),VLOOKUP($B275,'Allokerad kvv'!$B$2:$AV$700,MATCH(S$1,'Allokerad kvv'!$B$1:$AV$1,0),FALSE),VLOOKUP($B275,'Justerad allokering kvv'!$B$1:$AG$700,MATCH(S$1,'Justerad allokering kvv'!$B$1:$AF$1,0),FALSE)))</f>
        <v>0</v>
      </c>
      <c r="T275">
        <f>IF($B275=" ","",IF(ISERROR(1/VLOOKUP($B275,'Justerad allokering kvv'!$B$1:$AG$700,MATCH(T$1,'Justerad allokering kvv'!$B$1:$AF$1,0),FALSE)),VLOOKUP($B275,'Allokerad kvv'!$B$2:$AV$700,MATCH(T$1,'Allokerad kvv'!$B$1:$AV$1,0),FALSE),VLOOKUP($B275,'Justerad allokering kvv'!$B$1:$AG$700,MATCH(T$1,'Justerad allokering kvv'!$B$1:$AF$1,0),FALSE)))</f>
        <v>0</v>
      </c>
      <c r="U275">
        <f>IF($B275=" ","",IF(ISERROR(1/VLOOKUP($B275,'Justerad allokering kvv'!$B$1:$AG$700,MATCH(U$1,'Justerad allokering kvv'!$B$1:$AF$1,0),FALSE)),VLOOKUP($B275,'Allokerad kvv'!$B$2:$AV$700,MATCH(U$1,'Allokerad kvv'!$B$1:$AV$1,0),FALSE),VLOOKUP($B275,'Justerad allokering kvv'!$B$1:$AG$700,MATCH(U$1,'Justerad allokering kvv'!$B$1:$AF$1,0),FALSE)))</f>
        <v>0</v>
      </c>
      <c r="V275">
        <f>IF($B275=" ","",IF(ISERROR(1/VLOOKUP($B275,'Justerad allokering kvv'!$B$1:$AG$700,MATCH(V$1,'Justerad allokering kvv'!$B$1:$AF$1,0),FALSE)),VLOOKUP($B275,'Allokerad kvv'!$B$2:$AV$700,MATCH(V$1,'Allokerad kvv'!$B$1:$AV$1,0),FALSE),VLOOKUP($B275,'Justerad allokering kvv'!$B$1:$AG$700,MATCH(V$1,'Justerad allokering kvv'!$B$1:$AF$1,0),FALSE)))</f>
        <v>0</v>
      </c>
      <c r="W275">
        <f>IF($B275=" ","",IF(ISERROR(1/VLOOKUP($B275,'Justerad allokering kvv'!$B$1:$AG$700,MATCH(W$1,'Justerad allokering kvv'!$B$1:$AF$1,0),FALSE)),VLOOKUP($B275,'Allokerad kvv'!$B$2:$AV$700,MATCH(W$1,'Allokerad kvv'!$B$1:$AV$1,0),FALSE),VLOOKUP($B275,'Justerad allokering kvv'!$B$1:$AG$700,MATCH(W$1,'Justerad allokering kvv'!$B$1:$AF$1,0),FALSE)))</f>
        <v>0</v>
      </c>
      <c r="X275">
        <f>IF($B275=" ","",IF(ISERROR(1/VLOOKUP($B275,'Justerad allokering kvv'!$B$1:$AG$700,MATCH(X$1,'Justerad allokering kvv'!$B$1:$AF$1,0),FALSE)),VLOOKUP($B275,'Allokerad kvv'!$B$2:$AV$700,MATCH(X$1,'Allokerad kvv'!$B$1:$AV$1,0),FALSE),VLOOKUP($B275,'Justerad allokering kvv'!$B$1:$AG$700,MATCH(X$1,'Justerad allokering kvv'!$B$1:$AF$1,0),FALSE)))</f>
        <v>0</v>
      </c>
      <c r="Y275">
        <f>IF($B275=" ","",IF(ISERROR(1/VLOOKUP($B275,'Justerad allokering kvv'!$B$1:$AG$700,MATCH(Y$1,'Justerad allokering kvv'!$B$1:$AF$1,0),FALSE)),VLOOKUP($B275,'Allokerad kvv'!$B$2:$AV$700,MATCH(Y$1,'Allokerad kvv'!$B$1:$AV$1,0),FALSE),VLOOKUP($B275,'Justerad allokering kvv'!$B$1:$AG$700,MATCH(Y$1,'Justerad allokering kvv'!$B$1:$AF$1,0),FALSE)))</f>
        <v>0</v>
      </c>
      <c r="AB275">
        <f>IFERROR(VLOOKUP($B275,Kraftvärmeprod!$B$1:$AO$424,MATCH("Tillförd energi från rökgaskondensering (GWh)",Kraftvärmeprod!$B$1:$AG$1,0),FALSE)/1,0)</f>
        <v>0</v>
      </c>
      <c r="AE275" s="122">
        <f t="shared" si="16"/>
        <v>0</v>
      </c>
      <c r="AG275">
        <f t="shared" si="17"/>
        <v>0</v>
      </c>
      <c r="AH275">
        <f t="shared" si="18"/>
        <v>0</v>
      </c>
      <c r="AI275" t="str">
        <f>IF(AH275=0,"",AH275/VLOOKUP(B275,Kraftvärmeprod!$B$1:$BC$480,MATCH("Summa tillförd energi exklusive rökgaskondensering",Kraftvärmeprod!$B$1:$BC$1,0),FALSE))</f>
        <v/>
      </c>
      <c r="AK275">
        <f t="shared" si="19"/>
        <v>0</v>
      </c>
    </row>
    <row r="276" spans="1:37" x14ac:dyDescent="0.25">
      <c r="A276" s="2" t="s">
        <v>426</v>
      </c>
      <c r="B276" s="2" t="s">
        <v>431</v>
      </c>
      <c r="C276">
        <f>IF($B276=" ","",IF(ISERROR(1/VLOOKUP($B276,'Justerad allokering kvv'!$B$1:$AG$700,MATCH(C$1,'Justerad allokering kvv'!$B$1:$AF$1,0),FALSE)),VLOOKUP($B276,'Allokerad kvv'!$B$2:$AV$700,MATCH(C$1,'Allokerad kvv'!$B$1:$AV$1,0),FALSE),VLOOKUP($B276,'Justerad allokering kvv'!$B$1:$AG$700,MATCH(C$1,'Justerad allokering kvv'!$B$1:$AF$1,0),FALSE)))</f>
        <v>0</v>
      </c>
      <c r="D276">
        <f>IF($B276=" ","",IF(ISERROR(1/VLOOKUP($B276,'Justerad allokering kvv'!$B$1:$AG$700,MATCH(D$1,'Justerad allokering kvv'!$B$1:$AF$1,0),FALSE)),VLOOKUP($B276,'Allokerad kvv'!$B$2:$AV$700,MATCH(D$1,'Allokerad kvv'!$B$1:$AV$1,0),FALSE),VLOOKUP($B276,'Justerad allokering kvv'!$B$1:$AG$700,MATCH(D$1,'Justerad allokering kvv'!$B$1:$AF$1,0),FALSE)))</f>
        <v>0</v>
      </c>
      <c r="E276">
        <f>IF($B276=" ","",IF(ISERROR(1/VLOOKUP($B276,'Justerad allokering kvv'!$B$1:$AG$700,MATCH(E$1,'Justerad allokering kvv'!$B$1:$AF$1,0),FALSE)),VLOOKUP($B276,'Allokerad kvv'!$B$2:$AV$700,MATCH(E$1,'Allokerad kvv'!$B$1:$AV$1,0),FALSE),VLOOKUP($B276,'Justerad allokering kvv'!$B$1:$AG$700,MATCH(E$1,'Justerad allokering kvv'!$B$1:$AF$1,0),FALSE)))</f>
        <v>0</v>
      </c>
      <c r="F276">
        <f>IF($B276=" ","",IF(ISERROR(1/VLOOKUP($B276,'Justerad allokering kvv'!$B$1:$AG$700,MATCH(F$1,'Justerad allokering kvv'!$B$1:$AF$1,0),FALSE)),VLOOKUP($B276,'Allokerad kvv'!$B$2:$AV$700,MATCH(F$1,'Allokerad kvv'!$B$1:$AV$1,0),FALSE),VLOOKUP($B276,'Justerad allokering kvv'!$B$1:$AG$700,MATCH(F$1,'Justerad allokering kvv'!$B$1:$AF$1,0),FALSE)))</f>
        <v>0</v>
      </c>
      <c r="G276">
        <f>IF($B276=" ","",IF(ISERROR(1/VLOOKUP($B276,'Justerad allokering kvv'!$B$1:$AG$700,MATCH(G$1,'Justerad allokering kvv'!$B$1:$AF$1,0),FALSE)),VLOOKUP($B276,'Allokerad kvv'!$B$2:$AV$700,MATCH(G$1,'Allokerad kvv'!$B$1:$AV$1,0),FALSE),VLOOKUP($B276,'Justerad allokering kvv'!$B$1:$AG$700,MATCH(G$1,'Justerad allokering kvv'!$B$1:$AF$1,0),FALSE)))</f>
        <v>0</v>
      </c>
      <c r="H276">
        <f>IF($B276=" ","",IF(ISERROR(1/VLOOKUP($B276,'Justerad allokering kvv'!$B$1:$AG$700,MATCH(H$1,'Justerad allokering kvv'!$B$1:$AF$1,0),FALSE)),VLOOKUP($B276,'Allokerad kvv'!$B$2:$AV$700,MATCH(H$1,'Allokerad kvv'!$B$1:$AV$1,0),FALSE),VLOOKUP($B276,'Justerad allokering kvv'!$B$1:$AG$700,MATCH(H$1,'Justerad allokering kvv'!$B$1:$AF$1,0),FALSE)))</f>
        <v>0</v>
      </c>
      <c r="I276">
        <f>IF($B276=" ","",IF(ISERROR(1/VLOOKUP($B276,'Justerad allokering kvv'!$B$1:$AG$700,MATCH(I$1,'Justerad allokering kvv'!$B$1:$AF$1,0),FALSE)),VLOOKUP($B276,'Allokerad kvv'!$B$2:$AV$700,MATCH(I$1,'Allokerad kvv'!$B$1:$AV$1,0),FALSE),VLOOKUP($B276,'Justerad allokering kvv'!$B$1:$AG$700,MATCH(I$1,'Justerad allokering kvv'!$B$1:$AF$1,0),FALSE)))</f>
        <v>0</v>
      </c>
      <c r="J276">
        <f>IF($B276=" ","",IF(ISERROR(1/VLOOKUP($B276,'Justerad allokering kvv'!$B$1:$AG$700,MATCH(J$1,'Justerad allokering kvv'!$B$1:$AF$1,0),FALSE)),VLOOKUP($B276,'Allokerad kvv'!$B$2:$AV$700,MATCH(J$1,'Allokerad kvv'!$B$1:$AV$1,0),FALSE),VLOOKUP($B276,'Justerad allokering kvv'!$B$1:$AG$700,MATCH(J$1,'Justerad allokering kvv'!$B$1:$AF$1,0),FALSE)))</f>
        <v>0</v>
      </c>
      <c r="K276">
        <f>IF($B276=" ","",IF(ISERROR(1/VLOOKUP($B276,'Justerad allokering kvv'!$B$1:$AG$700,MATCH(K$1,'Justerad allokering kvv'!$B$1:$AF$1,0),FALSE)),VLOOKUP($B276,'Allokerad kvv'!$B$2:$AV$700,MATCH(K$1,'Allokerad kvv'!$B$1:$AV$1,0),FALSE),VLOOKUP($B276,'Justerad allokering kvv'!$B$1:$AG$700,MATCH(K$1,'Justerad allokering kvv'!$B$1:$AF$1,0),FALSE)))</f>
        <v>0</v>
      </c>
      <c r="L276">
        <f>IF($B276=" ","",IF(ISERROR(1/VLOOKUP($B276,'Justerad allokering kvv'!$B$1:$AG$700,MATCH(L$1,'Justerad allokering kvv'!$B$1:$AF$1,0),FALSE)),VLOOKUP($B276,'Allokerad kvv'!$B$2:$AV$700,MATCH(L$1,'Allokerad kvv'!$B$1:$AV$1,0),FALSE),VLOOKUP($B276,'Justerad allokering kvv'!$B$1:$AG$700,MATCH(L$1,'Justerad allokering kvv'!$B$1:$AF$1,0),FALSE)))</f>
        <v>0</v>
      </c>
      <c r="M276">
        <f>IF($B276=" ","",IF(ISERROR(1/VLOOKUP($B276,'Justerad allokering kvv'!$B$1:$AG$700,MATCH(M$1,'Justerad allokering kvv'!$B$1:$AF$1,0),FALSE)),VLOOKUP($B276,'Allokerad kvv'!$B$2:$AV$700,MATCH(M$1,'Allokerad kvv'!$B$1:$AV$1,0),FALSE),VLOOKUP($B276,'Justerad allokering kvv'!$B$1:$AG$700,MATCH(M$1,'Justerad allokering kvv'!$B$1:$AF$1,0),FALSE)))</f>
        <v>0</v>
      </c>
      <c r="N276">
        <f>IF($B276=" ","",IF(ISERROR(1/VLOOKUP($B276,'Justerad allokering kvv'!$B$1:$AG$700,MATCH(N$1,'Justerad allokering kvv'!$B$1:$AF$1,0),FALSE)),VLOOKUP($B276,'Allokerad kvv'!$B$2:$AV$700,MATCH(N$1,'Allokerad kvv'!$B$1:$AV$1,0),FALSE),VLOOKUP($B276,'Justerad allokering kvv'!$B$1:$AG$700,MATCH(N$1,'Justerad allokering kvv'!$B$1:$AF$1,0),FALSE)))</f>
        <v>0</v>
      </c>
      <c r="O276">
        <f>IF($B276=" ","",IF(ISERROR(1/VLOOKUP($B276,'Justerad allokering kvv'!$B$1:$AG$700,MATCH(O$1,'Justerad allokering kvv'!$B$1:$AF$1,0),FALSE)),VLOOKUP($B276,'Allokerad kvv'!$B$2:$AV$700,MATCH(O$1,'Allokerad kvv'!$B$1:$AV$1,0),FALSE),VLOOKUP($B276,'Justerad allokering kvv'!$B$1:$AG$700,MATCH(O$1,'Justerad allokering kvv'!$B$1:$AF$1,0),FALSE)))</f>
        <v>0</v>
      </c>
      <c r="P276">
        <f>IF($B276=" ","",IF(ISERROR(1/VLOOKUP($B276,'Justerad allokering kvv'!$B$1:$AG$700,MATCH(P$1,'Justerad allokering kvv'!$B$1:$AF$1,0),FALSE)),VLOOKUP($B276,'Allokerad kvv'!$B$2:$AV$700,MATCH(P$1,'Allokerad kvv'!$B$1:$AV$1,0),FALSE),VLOOKUP($B276,'Justerad allokering kvv'!$B$1:$AG$700,MATCH(P$1,'Justerad allokering kvv'!$B$1:$AF$1,0),FALSE)))</f>
        <v>0</v>
      </c>
      <c r="Q276">
        <f>IF($B276=" ","",IF(ISERROR(1/VLOOKUP($B276,'Justerad allokering kvv'!$B$1:$AG$700,MATCH(Q$1,'Justerad allokering kvv'!$B$1:$AF$1,0),FALSE)),VLOOKUP($B276,'Allokerad kvv'!$B$2:$AV$700,MATCH(Q$1,'Allokerad kvv'!$B$1:$AV$1,0),FALSE),VLOOKUP($B276,'Justerad allokering kvv'!$B$1:$AG$700,MATCH(Q$1,'Justerad allokering kvv'!$B$1:$AF$1,0),FALSE)))</f>
        <v>0</v>
      </c>
      <c r="R276">
        <f>IF($B276=" ","",IF(ISERROR(1/VLOOKUP($B276,'Justerad allokering kvv'!$B$1:$AG$700,MATCH(R$1,'Justerad allokering kvv'!$B$1:$AF$1,0),FALSE)),VLOOKUP($B276,'Allokerad kvv'!$B$2:$AV$700,MATCH(R$1,'Allokerad kvv'!$B$1:$AV$1,0),FALSE),VLOOKUP($B276,'Justerad allokering kvv'!$B$1:$AG$700,MATCH(R$1,'Justerad allokering kvv'!$B$1:$AF$1,0),FALSE)))</f>
        <v>0</v>
      </c>
      <c r="S276">
        <f>IF($B276=" ","",IF(ISERROR(1/VLOOKUP($B276,'Justerad allokering kvv'!$B$1:$AG$700,MATCH(S$1,'Justerad allokering kvv'!$B$1:$AF$1,0),FALSE)),VLOOKUP($B276,'Allokerad kvv'!$B$2:$AV$700,MATCH(S$1,'Allokerad kvv'!$B$1:$AV$1,0),FALSE),VLOOKUP($B276,'Justerad allokering kvv'!$B$1:$AG$700,MATCH(S$1,'Justerad allokering kvv'!$B$1:$AF$1,0),FALSE)))</f>
        <v>0</v>
      </c>
      <c r="T276">
        <f>IF($B276=" ","",IF(ISERROR(1/VLOOKUP($B276,'Justerad allokering kvv'!$B$1:$AG$700,MATCH(T$1,'Justerad allokering kvv'!$B$1:$AF$1,0),FALSE)),VLOOKUP($B276,'Allokerad kvv'!$B$2:$AV$700,MATCH(T$1,'Allokerad kvv'!$B$1:$AV$1,0),FALSE),VLOOKUP($B276,'Justerad allokering kvv'!$B$1:$AG$700,MATCH(T$1,'Justerad allokering kvv'!$B$1:$AF$1,0),FALSE)))</f>
        <v>0</v>
      </c>
      <c r="U276">
        <f>IF($B276=" ","",IF(ISERROR(1/VLOOKUP($B276,'Justerad allokering kvv'!$B$1:$AG$700,MATCH(U$1,'Justerad allokering kvv'!$B$1:$AF$1,0),FALSE)),VLOOKUP($B276,'Allokerad kvv'!$B$2:$AV$700,MATCH(U$1,'Allokerad kvv'!$B$1:$AV$1,0),FALSE),VLOOKUP($B276,'Justerad allokering kvv'!$B$1:$AG$700,MATCH(U$1,'Justerad allokering kvv'!$B$1:$AF$1,0),FALSE)))</f>
        <v>0</v>
      </c>
      <c r="V276">
        <f>IF($B276=" ","",IF(ISERROR(1/VLOOKUP($B276,'Justerad allokering kvv'!$B$1:$AG$700,MATCH(V$1,'Justerad allokering kvv'!$B$1:$AF$1,0),FALSE)),VLOOKUP($B276,'Allokerad kvv'!$B$2:$AV$700,MATCH(V$1,'Allokerad kvv'!$B$1:$AV$1,0),FALSE),VLOOKUP($B276,'Justerad allokering kvv'!$B$1:$AG$700,MATCH(V$1,'Justerad allokering kvv'!$B$1:$AF$1,0),FALSE)))</f>
        <v>0</v>
      </c>
      <c r="W276">
        <f>IF($B276=" ","",IF(ISERROR(1/VLOOKUP($B276,'Justerad allokering kvv'!$B$1:$AG$700,MATCH(W$1,'Justerad allokering kvv'!$B$1:$AF$1,0),FALSE)),VLOOKUP($B276,'Allokerad kvv'!$B$2:$AV$700,MATCH(W$1,'Allokerad kvv'!$B$1:$AV$1,0),FALSE),VLOOKUP($B276,'Justerad allokering kvv'!$B$1:$AG$700,MATCH(W$1,'Justerad allokering kvv'!$B$1:$AF$1,0),FALSE)))</f>
        <v>0</v>
      </c>
      <c r="X276">
        <f>IF($B276=" ","",IF(ISERROR(1/VLOOKUP($B276,'Justerad allokering kvv'!$B$1:$AG$700,MATCH(X$1,'Justerad allokering kvv'!$B$1:$AF$1,0),FALSE)),VLOOKUP($B276,'Allokerad kvv'!$B$2:$AV$700,MATCH(X$1,'Allokerad kvv'!$B$1:$AV$1,0),FALSE),VLOOKUP($B276,'Justerad allokering kvv'!$B$1:$AG$700,MATCH(X$1,'Justerad allokering kvv'!$B$1:$AF$1,0),FALSE)))</f>
        <v>0</v>
      </c>
      <c r="Y276">
        <f>IF($B276=" ","",IF(ISERROR(1/VLOOKUP($B276,'Justerad allokering kvv'!$B$1:$AG$700,MATCH(Y$1,'Justerad allokering kvv'!$B$1:$AF$1,0),FALSE)),VLOOKUP($B276,'Allokerad kvv'!$B$2:$AV$700,MATCH(Y$1,'Allokerad kvv'!$B$1:$AV$1,0),FALSE),VLOOKUP($B276,'Justerad allokering kvv'!$B$1:$AG$700,MATCH(Y$1,'Justerad allokering kvv'!$B$1:$AF$1,0),FALSE)))</f>
        <v>0</v>
      </c>
      <c r="AB276">
        <f>IFERROR(VLOOKUP($B276,Kraftvärmeprod!$B$1:$AO$424,MATCH("Tillförd energi från rökgaskondensering (GWh)",Kraftvärmeprod!$B$1:$AG$1,0),FALSE)/1,0)</f>
        <v>0</v>
      </c>
      <c r="AE276" s="122">
        <f t="shared" si="16"/>
        <v>0</v>
      </c>
      <c r="AG276">
        <f t="shared" si="17"/>
        <v>0</v>
      </c>
      <c r="AH276">
        <f t="shared" si="18"/>
        <v>0</v>
      </c>
      <c r="AI276" t="str">
        <f>IF(AH276=0,"",AH276/VLOOKUP(B276,Kraftvärmeprod!$B$1:$BC$480,MATCH("Summa tillförd energi exklusive rökgaskondensering",Kraftvärmeprod!$B$1:$BC$1,0),FALSE))</f>
        <v/>
      </c>
      <c r="AK276">
        <f t="shared" si="19"/>
        <v>0</v>
      </c>
    </row>
    <row r="277" spans="1:37" x14ac:dyDescent="0.25">
      <c r="A277" s="2" t="s">
        <v>432</v>
      </c>
      <c r="B277" s="2" t="s">
        <v>433</v>
      </c>
      <c r="C277">
        <f>IF($B277=" ","",IF(ISERROR(1/VLOOKUP($B277,'Justerad allokering kvv'!$B$1:$AG$700,MATCH(C$1,'Justerad allokering kvv'!$B$1:$AF$1,0),FALSE)),VLOOKUP($B277,'Allokerad kvv'!$B$2:$AV$700,MATCH(C$1,'Allokerad kvv'!$B$1:$AV$1,0),FALSE),VLOOKUP($B277,'Justerad allokering kvv'!$B$1:$AG$700,MATCH(C$1,'Justerad allokering kvv'!$B$1:$AF$1,0),FALSE)))</f>
        <v>0</v>
      </c>
      <c r="D277">
        <f>IF($B277=" ","",IF(ISERROR(1/VLOOKUP($B277,'Justerad allokering kvv'!$B$1:$AG$700,MATCH(D$1,'Justerad allokering kvv'!$B$1:$AF$1,0),FALSE)),VLOOKUP($B277,'Allokerad kvv'!$B$2:$AV$700,MATCH(D$1,'Allokerad kvv'!$B$1:$AV$1,0),FALSE),VLOOKUP($B277,'Justerad allokering kvv'!$B$1:$AG$700,MATCH(D$1,'Justerad allokering kvv'!$B$1:$AF$1,0),FALSE)))</f>
        <v>0</v>
      </c>
      <c r="E277">
        <f>IF($B277=" ","",IF(ISERROR(1/VLOOKUP($B277,'Justerad allokering kvv'!$B$1:$AG$700,MATCH(E$1,'Justerad allokering kvv'!$B$1:$AF$1,0),FALSE)),VLOOKUP($B277,'Allokerad kvv'!$B$2:$AV$700,MATCH(E$1,'Allokerad kvv'!$B$1:$AV$1,0),FALSE),VLOOKUP($B277,'Justerad allokering kvv'!$B$1:$AG$700,MATCH(E$1,'Justerad allokering kvv'!$B$1:$AF$1,0),FALSE)))</f>
        <v>0</v>
      </c>
      <c r="F277">
        <f>IF($B277=" ","",IF(ISERROR(1/VLOOKUP($B277,'Justerad allokering kvv'!$B$1:$AG$700,MATCH(F$1,'Justerad allokering kvv'!$B$1:$AF$1,0),FALSE)),VLOOKUP($B277,'Allokerad kvv'!$B$2:$AV$700,MATCH(F$1,'Allokerad kvv'!$B$1:$AV$1,0),FALSE),VLOOKUP($B277,'Justerad allokering kvv'!$B$1:$AG$700,MATCH(F$1,'Justerad allokering kvv'!$B$1:$AF$1,0),FALSE)))</f>
        <v>0</v>
      </c>
      <c r="G277">
        <f>IF($B277=" ","",IF(ISERROR(1/VLOOKUP($B277,'Justerad allokering kvv'!$B$1:$AG$700,MATCH(G$1,'Justerad allokering kvv'!$B$1:$AF$1,0),FALSE)),VLOOKUP($B277,'Allokerad kvv'!$B$2:$AV$700,MATCH(G$1,'Allokerad kvv'!$B$1:$AV$1,0),FALSE),VLOOKUP($B277,'Justerad allokering kvv'!$B$1:$AG$700,MATCH(G$1,'Justerad allokering kvv'!$B$1:$AF$1,0),FALSE)))</f>
        <v>0</v>
      </c>
      <c r="H277">
        <f>IF($B277=" ","",IF(ISERROR(1/VLOOKUP($B277,'Justerad allokering kvv'!$B$1:$AG$700,MATCH(H$1,'Justerad allokering kvv'!$B$1:$AF$1,0),FALSE)),VLOOKUP($B277,'Allokerad kvv'!$B$2:$AV$700,MATCH(H$1,'Allokerad kvv'!$B$1:$AV$1,0),FALSE),VLOOKUP($B277,'Justerad allokering kvv'!$B$1:$AG$700,MATCH(H$1,'Justerad allokering kvv'!$B$1:$AF$1,0),FALSE)))</f>
        <v>0</v>
      </c>
      <c r="I277">
        <f>IF($B277=" ","",IF(ISERROR(1/VLOOKUP($B277,'Justerad allokering kvv'!$B$1:$AG$700,MATCH(I$1,'Justerad allokering kvv'!$B$1:$AF$1,0),FALSE)),VLOOKUP($B277,'Allokerad kvv'!$B$2:$AV$700,MATCH(I$1,'Allokerad kvv'!$B$1:$AV$1,0),FALSE),VLOOKUP($B277,'Justerad allokering kvv'!$B$1:$AG$700,MATCH(I$1,'Justerad allokering kvv'!$B$1:$AF$1,0),FALSE)))</f>
        <v>0</v>
      </c>
      <c r="J277">
        <f>IF($B277=" ","",IF(ISERROR(1/VLOOKUP($B277,'Justerad allokering kvv'!$B$1:$AG$700,MATCH(J$1,'Justerad allokering kvv'!$B$1:$AF$1,0),FALSE)),VLOOKUP($B277,'Allokerad kvv'!$B$2:$AV$700,MATCH(J$1,'Allokerad kvv'!$B$1:$AV$1,0),FALSE),VLOOKUP($B277,'Justerad allokering kvv'!$B$1:$AG$700,MATCH(J$1,'Justerad allokering kvv'!$B$1:$AF$1,0),FALSE)))</f>
        <v>0</v>
      </c>
      <c r="K277">
        <f>IF($B277=" ","",IF(ISERROR(1/VLOOKUP($B277,'Justerad allokering kvv'!$B$1:$AG$700,MATCH(K$1,'Justerad allokering kvv'!$B$1:$AF$1,0),FALSE)),VLOOKUP($B277,'Allokerad kvv'!$B$2:$AV$700,MATCH(K$1,'Allokerad kvv'!$B$1:$AV$1,0),FALSE),VLOOKUP($B277,'Justerad allokering kvv'!$B$1:$AG$700,MATCH(K$1,'Justerad allokering kvv'!$B$1:$AF$1,0),FALSE)))</f>
        <v>0</v>
      </c>
      <c r="L277">
        <f>IF($B277=" ","",IF(ISERROR(1/VLOOKUP($B277,'Justerad allokering kvv'!$B$1:$AG$700,MATCH(L$1,'Justerad allokering kvv'!$B$1:$AF$1,0),FALSE)),VLOOKUP($B277,'Allokerad kvv'!$B$2:$AV$700,MATCH(L$1,'Allokerad kvv'!$B$1:$AV$1,0),FALSE),VLOOKUP($B277,'Justerad allokering kvv'!$B$1:$AG$700,MATCH(L$1,'Justerad allokering kvv'!$B$1:$AF$1,0),FALSE)))</f>
        <v>0</v>
      </c>
      <c r="M277">
        <f>IF($B277=" ","",IF(ISERROR(1/VLOOKUP($B277,'Justerad allokering kvv'!$B$1:$AG$700,MATCH(M$1,'Justerad allokering kvv'!$B$1:$AF$1,0),FALSE)),VLOOKUP($B277,'Allokerad kvv'!$B$2:$AV$700,MATCH(M$1,'Allokerad kvv'!$B$1:$AV$1,0),FALSE),VLOOKUP($B277,'Justerad allokering kvv'!$B$1:$AG$700,MATCH(M$1,'Justerad allokering kvv'!$B$1:$AF$1,0),FALSE)))</f>
        <v>0</v>
      </c>
      <c r="N277">
        <f>IF($B277=" ","",IF(ISERROR(1/VLOOKUP($B277,'Justerad allokering kvv'!$B$1:$AG$700,MATCH(N$1,'Justerad allokering kvv'!$B$1:$AF$1,0),FALSE)),VLOOKUP($B277,'Allokerad kvv'!$B$2:$AV$700,MATCH(N$1,'Allokerad kvv'!$B$1:$AV$1,0),FALSE),VLOOKUP($B277,'Justerad allokering kvv'!$B$1:$AG$700,MATCH(N$1,'Justerad allokering kvv'!$B$1:$AF$1,0),FALSE)))</f>
        <v>0</v>
      </c>
      <c r="O277">
        <f>IF($B277=" ","",IF(ISERROR(1/VLOOKUP($B277,'Justerad allokering kvv'!$B$1:$AG$700,MATCH(O$1,'Justerad allokering kvv'!$B$1:$AF$1,0),FALSE)),VLOOKUP($B277,'Allokerad kvv'!$B$2:$AV$700,MATCH(O$1,'Allokerad kvv'!$B$1:$AV$1,0),FALSE),VLOOKUP($B277,'Justerad allokering kvv'!$B$1:$AG$700,MATCH(O$1,'Justerad allokering kvv'!$B$1:$AF$1,0),FALSE)))</f>
        <v>0</v>
      </c>
      <c r="P277">
        <f>IF($B277=" ","",IF(ISERROR(1/VLOOKUP($B277,'Justerad allokering kvv'!$B$1:$AG$700,MATCH(P$1,'Justerad allokering kvv'!$B$1:$AF$1,0),FALSE)),VLOOKUP($B277,'Allokerad kvv'!$B$2:$AV$700,MATCH(P$1,'Allokerad kvv'!$B$1:$AV$1,0),FALSE),VLOOKUP($B277,'Justerad allokering kvv'!$B$1:$AG$700,MATCH(P$1,'Justerad allokering kvv'!$B$1:$AF$1,0),FALSE)))</f>
        <v>0</v>
      </c>
      <c r="Q277">
        <f>IF($B277=" ","",IF(ISERROR(1/VLOOKUP($B277,'Justerad allokering kvv'!$B$1:$AG$700,MATCH(Q$1,'Justerad allokering kvv'!$B$1:$AF$1,0),FALSE)),VLOOKUP($B277,'Allokerad kvv'!$B$2:$AV$700,MATCH(Q$1,'Allokerad kvv'!$B$1:$AV$1,0),FALSE),VLOOKUP($B277,'Justerad allokering kvv'!$B$1:$AG$700,MATCH(Q$1,'Justerad allokering kvv'!$B$1:$AF$1,0),FALSE)))</f>
        <v>0</v>
      </c>
      <c r="R277">
        <f>IF($B277=" ","",IF(ISERROR(1/VLOOKUP($B277,'Justerad allokering kvv'!$B$1:$AG$700,MATCH(R$1,'Justerad allokering kvv'!$B$1:$AF$1,0),FALSE)),VLOOKUP($B277,'Allokerad kvv'!$B$2:$AV$700,MATCH(R$1,'Allokerad kvv'!$B$1:$AV$1,0),FALSE),VLOOKUP($B277,'Justerad allokering kvv'!$B$1:$AG$700,MATCH(R$1,'Justerad allokering kvv'!$B$1:$AF$1,0),FALSE)))</f>
        <v>0</v>
      </c>
      <c r="S277">
        <f>IF($B277=" ","",IF(ISERROR(1/VLOOKUP($B277,'Justerad allokering kvv'!$B$1:$AG$700,MATCH(S$1,'Justerad allokering kvv'!$B$1:$AF$1,0),FALSE)),VLOOKUP($B277,'Allokerad kvv'!$B$2:$AV$700,MATCH(S$1,'Allokerad kvv'!$B$1:$AV$1,0),FALSE),VLOOKUP($B277,'Justerad allokering kvv'!$B$1:$AG$700,MATCH(S$1,'Justerad allokering kvv'!$B$1:$AF$1,0),FALSE)))</f>
        <v>0</v>
      </c>
      <c r="T277">
        <f>IF($B277=" ","",IF(ISERROR(1/VLOOKUP($B277,'Justerad allokering kvv'!$B$1:$AG$700,MATCH(T$1,'Justerad allokering kvv'!$B$1:$AF$1,0),FALSE)),VLOOKUP($B277,'Allokerad kvv'!$B$2:$AV$700,MATCH(T$1,'Allokerad kvv'!$B$1:$AV$1,0),FALSE),VLOOKUP($B277,'Justerad allokering kvv'!$B$1:$AG$700,MATCH(T$1,'Justerad allokering kvv'!$B$1:$AF$1,0),FALSE)))</f>
        <v>0</v>
      </c>
      <c r="U277">
        <f>IF($B277=" ","",IF(ISERROR(1/VLOOKUP($B277,'Justerad allokering kvv'!$B$1:$AG$700,MATCH(U$1,'Justerad allokering kvv'!$B$1:$AF$1,0),FALSE)),VLOOKUP($B277,'Allokerad kvv'!$B$2:$AV$700,MATCH(U$1,'Allokerad kvv'!$B$1:$AV$1,0),FALSE),VLOOKUP($B277,'Justerad allokering kvv'!$B$1:$AG$700,MATCH(U$1,'Justerad allokering kvv'!$B$1:$AF$1,0),FALSE)))</f>
        <v>0</v>
      </c>
      <c r="V277">
        <f>IF($B277=" ","",IF(ISERROR(1/VLOOKUP($B277,'Justerad allokering kvv'!$B$1:$AG$700,MATCH(V$1,'Justerad allokering kvv'!$B$1:$AF$1,0),FALSE)),VLOOKUP($B277,'Allokerad kvv'!$B$2:$AV$700,MATCH(V$1,'Allokerad kvv'!$B$1:$AV$1,0),FALSE),VLOOKUP($B277,'Justerad allokering kvv'!$B$1:$AG$700,MATCH(V$1,'Justerad allokering kvv'!$B$1:$AF$1,0),FALSE)))</f>
        <v>0</v>
      </c>
      <c r="W277">
        <f>IF($B277=" ","",IF(ISERROR(1/VLOOKUP($B277,'Justerad allokering kvv'!$B$1:$AG$700,MATCH(W$1,'Justerad allokering kvv'!$B$1:$AF$1,0),FALSE)),VLOOKUP($B277,'Allokerad kvv'!$B$2:$AV$700,MATCH(W$1,'Allokerad kvv'!$B$1:$AV$1,0),FALSE),VLOOKUP($B277,'Justerad allokering kvv'!$B$1:$AG$700,MATCH(W$1,'Justerad allokering kvv'!$B$1:$AF$1,0),FALSE)))</f>
        <v>0</v>
      </c>
      <c r="X277">
        <f>IF($B277=" ","",IF(ISERROR(1/VLOOKUP($B277,'Justerad allokering kvv'!$B$1:$AG$700,MATCH(X$1,'Justerad allokering kvv'!$B$1:$AF$1,0),FALSE)),VLOOKUP($B277,'Allokerad kvv'!$B$2:$AV$700,MATCH(X$1,'Allokerad kvv'!$B$1:$AV$1,0),FALSE),VLOOKUP($B277,'Justerad allokering kvv'!$B$1:$AG$700,MATCH(X$1,'Justerad allokering kvv'!$B$1:$AF$1,0),FALSE)))</f>
        <v>0</v>
      </c>
      <c r="Y277">
        <f>IF($B277=" ","",IF(ISERROR(1/VLOOKUP($B277,'Justerad allokering kvv'!$B$1:$AG$700,MATCH(Y$1,'Justerad allokering kvv'!$B$1:$AF$1,0),FALSE)),VLOOKUP($B277,'Allokerad kvv'!$B$2:$AV$700,MATCH(Y$1,'Allokerad kvv'!$B$1:$AV$1,0),FALSE),VLOOKUP($B277,'Justerad allokering kvv'!$B$1:$AG$700,MATCH(Y$1,'Justerad allokering kvv'!$B$1:$AF$1,0),FALSE)))</f>
        <v>0</v>
      </c>
      <c r="AB277">
        <f>IFERROR(VLOOKUP($B277,Kraftvärmeprod!$B$1:$AO$424,MATCH("Tillförd energi från rökgaskondensering (GWh)",Kraftvärmeprod!$B$1:$AG$1,0),FALSE)/1,0)</f>
        <v>0</v>
      </c>
      <c r="AE277" s="122">
        <f t="shared" si="16"/>
        <v>0</v>
      </c>
      <c r="AG277">
        <f t="shared" si="17"/>
        <v>0</v>
      </c>
      <c r="AH277">
        <f t="shared" si="18"/>
        <v>0</v>
      </c>
      <c r="AI277" t="str">
        <f>IF(AH277=0,"",AH277/VLOOKUP(B277,Kraftvärmeprod!$B$1:$BC$480,MATCH("Summa tillförd energi exklusive rökgaskondensering",Kraftvärmeprod!$B$1:$BC$1,0),FALSE))</f>
        <v/>
      </c>
      <c r="AK277">
        <f t="shared" si="19"/>
        <v>0</v>
      </c>
    </row>
    <row r="278" spans="1:37" x14ac:dyDescent="0.25">
      <c r="A278" s="2" t="s">
        <v>432</v>
      </c>
      <c r="B278" s="2" t="s">
        <v>434</v>
      </c>
      <c r="C278">
        <f>IF($B278=" ","",IF(ISERROR(1/VLOOKUP($B278,'Justerad allokering kvv'!$B$1:$AG$700,MATCH(C$1,'Justerad allokering kvv'!$B$1:$AF$1,0),FALSE)),VLOOKUP($B278,'Allokerad kvv'!$B$2:$AV$700,MATCH(C$1,'Allokerad kvv'!$B$1:$AV$1,0),FALSE),VLOOKUP($B278,'Justerad allokering kvv'!$B$1:$AG$700,MATCH(C$1,'Justerad allokering kvv'!$B$1:$AF$1,0),FALSE)))</f>
        <v>0</v>
      </c>
      <c r="D278">
        <f>IF($B278=" ","",IF(ISERROR(1/VLOOKUP($B278,'Justerad allokering kvv'!$B$1:$AG$700,MATCH(D$1,'Justerad allokering kvv'!$B$1:$AF$1,0),FALSE)),VLOOKUP($B278,'Allokerad kvv'!$B$2:$AV$700,MATCH(D$1,'Allokerad kvv'!$B$1:$AV$1,0),FALSE),VLOOKUP($B278,'Justerad allokering kvv'!$B$1:$AG$700,MATCH(D$1,'Justerad allokering kvv'!$B$1:$AF$1,0),FALSE)))</f>
        <v>0</v>
      </c>
      <c r="E278">
        <f>IF($B278=" ","",IF(ISERROR(1/VLOOKUP($B278,'Justerad allokering kvv'!$B$1:$AG$700,MATCH(E$1,'Justerad allokering kvv'!$B$1:$AF$1,0),FALSE)),VLOOKUP($B278,'Allokerad kvv'!$B$2:$AV$700,MATCH(E$1,'Allokerad kvv'!$B$1:$AV$1,0),FALSE),VLOOKUP($B278,'Justerad allokering kvv'!$B$1:$AG$700,MATCH(E$1,'Justerad allokering kvv'!$B$1:$AF$1,0),FALSE)))</f>
        <v>0</v>
      </c>
      <c r="F278">
        <f>IF($B278=" ","",IF(ISERROR(1/VLOOKUP($B278,'Justerad allokering kvv'!$B$1:$AG$700,MATCH(F$1,'Justerad allokering kvv'!$B$1:$AF$1,0),FALSE)),VLOOKUP($B278,'Allokerad kvv'!$B$2:$AV$700,MATCH(F$1,'Allokerad kvv'!$B$1:$AV$1,0),FALSE),VLOOKUP($B278,'Justerad allokering kvv'!$B$1:$AG$700,MATCH(F$1,'Justerad allokering kvv'!$B$1:$AF$1,0),FALSE)))</f>
        <v>0</v>
      </c>
      <c r="G278">
        <f>IF($B278=" ","",IF(ISERROR(1/VLOOKUP($B278,'Justerad allokering kvv'!$B$1:$AG$700,MATCH(G$1,'Justerad allokering kvv'!$B$1:$AF$1,0),FALSE)),VLOOKUP($B278,'Allokerad kvv'!$B$2:$AV$700,MATCH(G$1,'Allokerad kvv'!$B$1:$AV$1,0),FALSE),VLOOKUP($B278,'Justerad allokering kvv'!$B$1:$AG$700,MATCH(G$1,'Justerad allokering kvv'!$B$1:$AF$1,0),FALSE)))</f>
        <v>0</v>
      </c>
      <c r="H278">
        <f>IF($B278=" ","",IF(ISERROR(1/VLOOKUP($B278,'Justerad allokering kvv'!$B$1:$AG$700,MATCH(H$1,'Justerad allokering kvv'!$B$1:$AF$1,0),FALSE)),VLOOKUP($B278,'Allokerad kvv'!$B$2:$AV$700,MATCH(H$1,'Allokerad kvv'!$B$1:$AV$1,0),FALSE),VLOOKUP($B278,'Justerad allokering kvv'!$B$1:$AG$700,MATCH(H$1,'Justerad allokering kvv'!$B$1:$AF$1,0),FALSE)))</f>
        <v>0</v>
      </c>
      <c r="I278">
        <f>IF($B278=" ","",IF(ISERROR(1/VLOOKUP($B278,'Justerad allokering kvv'!$B$1:$AG$700,MATCH(I$1,'Justerad allokering kvv'!$B$1:$AF$1,0),FALSE)),VLOOKUP($B278,'Allokerad kvv'!$B$2:$AV$700,MATCH(I$1,'Allokerad kvv'!$B$1:$AV$1,0),FALSE),VLOOKUP($B278,'Justerad allokering kvv'!$B$1:$AG$700,MATCH(I$1,'Justerad allokering kvv'!$B$1:$AF$1,0),FALSE)))</f>
        <v>0</v>
      </c>
      <c r="J278">
        <f>IF($B278=" ","",IF(ISERROR(1/VLOOKUP($B278,'Justerad allokering kvv'!$B$1:$AG$700,MATCH(J$1,'Justerad allokering kvv'!$B$1:$AF$1,0),FALSE)),VLOOKUP($B278,'Allokerad kvv'!$B$2:$AV$700,MATCH(J$1,'Allokerad kvv'!$B$1:$AV$1,0),FALSE),VLOOKUP($B278,'Justerad allokering kvv'!$B$1:$AG$700,MATCH(J$1,'Justerad allokering kvv'!$B$1:$AF$1,0),FALSE)))</f>
        <v>0</v>
      </c>
      <c r="K278">
        <f>IF($B278=" ","",IF(ISERROR(1/VLOOKUP($B278,'Justerad allokering kvv'!$B$1:$AG$700,MATCH(K$1,'Justerad allokering kvv'!$B$1:$AF$1,0),FALSE)),VLOOKUP($B278,'Allokerad kvv'!$B$2:$AV$700,MATCH(K$1,'Allokerad kvv'!$B$1:$AV$1,0),FALSE),VLOOKUP($B278,'Justerad allokering kvv'!$B$1:$AG$700,MATCH(K$1,'Justerad allokering kvv'!$B$1:$AF$1,0),FALSE)))</f>
        <v>0</v>
      </c>
      <c r="L278">
        <f>IF($B278=" ","",IF(ISERROR(1/VLOOKUP($B278,'Justerad allokering kvv'!$B$1:$AG$700,MATCH(L$1,'Justerad allokering kvv'!$B$1:$AF$1,0),FALSE)),VLOOKUP($B278,'Allokerad kvv'!$B$2:$AV$700,MATCH(L$1,'Allokerad kvv'!$B$1:$AV$1,0),FALSE),VLOOKUP($B278,'Justerad allokering kvv'!$B$1:$AG$700,MATCH(L$1,'Justerad allokering kvv'!$B$1:$AF$1,0),FALSE)))</f>
        <v>0</v>
      </c>
      <c r="M278">
        <f>IF($B278=" ","",IF(ISERROR(1/VLOOKUP($B278,'Justerad allokering kvv'!$B$1:$AG$700,MATCH(M$1,'Justerad allokering kvv'!$B$1:$AF$1,0),FALSE)),VLOOKUP($B278,'Allokerad kvv'!$B$2:$AV$700,MATCH(M$1,'Allokerad kvv'!$B$1:$AV$1,0),FALSE),VLOOKUP($B278,'Justerad allokering kvv'!$B$1:$AG$700,MATCH(M$1,'Justerad allokering kvv'!$B$1:$AF$1,0),FALSE)))</f>
        <v>0</v>
      </c>
      <c r="N278">
        <f>IF($B278=" ","",IF(ISERROR(1/VLOOKUP($B278,'Justerad allokering kvv'!$B$1:$AG$700,MATCH(N$1,'Justerad allokering kvv'!$B$1:$AF$1,0),FALSE)),VLOOKUP($B278,'Allokerad kvv'!$B$2:$AV$700,MATCH(N$1,'Allokerad kvv'!$B$1:$AV$1,0),FALSE),VLOOKUP($B278,'Justerad allokering kvv'!$B$1:$AG$700,MATCH(N$1,'Justerad allokering kvv'!$B$1:$AF$1,0),FALSE)))</f>
        <v>0</v>
      </c>
      <c r="O278">
        <f>IF($B278=" ","",IF(ISERROR(1/VLOOKUP($B278,'Justerad allokering kvv'!$B$1:$AG$700,MATCH(O$1,'Justerad allokering kvv'!$B$1:$AF$1,0),FALSE)),VLOOKUP($B278,'Allokerad kvv'!$B$2:$AV$700,MATCH(O$1,'Allokerad kvv'!$B$1:$AV$1,0),FALSE),VLOOKUP($B278,'Justerad allokering kvv'!$B$1:$AG$700,MATCH(O$1,'Justerad allokering kvv'!$B$1:$AF$1,0),FALSE)))</f>
        <v>0</v>
      </c>
      <c r="P278">
        <f>IF($B278=" ","",IF(ISERROR(1/VLOOKUP($B278,'Justerad allokering kvv'!$B$1:$AG$700,MATCH(P$1,'Justerad allokering kvv'!$B$1:$AF$1,0),FALSE)),VLOOKUP($B278,'Allokerad kvv'!$B$2:$AV$700,MATCH(P$1,'Allokerad kvv'!$B$1:$AV$1,0),FALSE),VLOOKUP($B278,'Justerad allokering kvv'!$B$1:$AG$700,MATCH(P$1,'Justerad allokering kvv'!$B$1:$AF$1,0),FALSE)))</f>
        <v>0</v>
      </c>
      <c r="Q278">
        <f>IF($B278=" ","",IF(ISERROR(1/VLOOKUP($B278,'Justerad allokering kvv'!$B$1:$AG$700,MATCH(Q$1,'Justerad allokering kvv'!$B$1:$AF$1,0),FALSE)),VLOOKUP($B278,'Allokerad kvv'!$B$2:$AV$700,MATCH(Q$1,'Allokerad kvv'!$B$1:$AV$1,0),FALSE),VLOOKUP($B278,'Justerad allokering kvv'!$B$1:$AG$700,MATCH(Q$1,'Justerad allokering kvv'!$B$1:$AF$1,0),FALSE)))</f>
        <v>0</v>
      </c>
      <c r="R278">
        <f>IF($B278=" ","",IF(ISERROR(1/VLOOKUP($B278,'Justerad allokering kvv'!$B$1:$AG$700,MATCH(R$1,'Justerad allokering kvv'!$B$1:$AF$1,0),FALSE)),VLOOKUP($B278,'Allokerad kvv'!$B$2:$AV$700,MATCH(R$1,'Allokerad kvv'!$B$1:$AV$1,0),FALSE),VLOOKUP($B278,'Justerad allokering kvv'!$B$1:$AG$700,MATCH(R$1,'Justerad allokering kvv'!$B$1:$AF$1,0),FALSE)))</f>
        <v>0</v>
      </c>
      <c r="S278">
        <f>IF($B278=" ","",IF(ISERROR(1/VLOOKUP($B278,'Justerad allokering kvv'!$B$1:$AG$700,MATCH(S$1,'Justerad allokering kvv'!$B$1:$AF$1,0),FALSE)),VLOOKUP($B278,'Allokerad kvv'!$B$2:$AV$700,MATCH(S$1,'Allokerad kvv'!$B$1:$AV$1,0),FALSE),VLOOKUP($B278,'Justerad allokering kvv'!$B$1:$AG$700,MATCH(S$1,'Justerad allokering kvv'!$B$1:$AF$1,0),FALSE)))</f>
        <v>0</v>
      </c>
      <c r="T278">
        <f>IF($B278=" ","",IF(ISERROR(1/VLOOKUP($B278,'Justerad allokering kvv'!$B$1:$AG$700,MATCH(T$1,'Justerad allokering kvv'!$B$1:$AF$1,0),FALSE)),VLOOKUP($B278,'Allokerad kvv'!$B$2:$AV$700,MATCH(T$1,'Allokerad kvv'!$B$1:$AV$1,0),FALSE),VLOOKUP($B278,'Justerad allokering kvv'!$B$1:$AG$700,MATCH(T$1,'Justerad allokering kvv'!$B$1:$AF$1,0),FALSE)))</f>
        <v>0</v>
      </c>
      <c r="U278">
        <f>IF($B278=" ","",IF(ISERROR(1/VLOOKUP($B278,'Justerad allokering kvv'!$B$1:$AG$700,MATCH(U$1,'Justerad allokering kvv'!$B$1:$AF$1,0),FALSE)),VLOOKUP($B278,'Allokerad kvv'!$B$2:$AV$700,MATCH(U$1,'Allokerad kvv'!$B$1:$AV$1,0),FALSE),VLOOKUP($B278,'Justerad allokering kvv'!$B$1:$AG$700,MATCH(U$1,'Justerad allokering kvv'!$B$1:$AF$1,0),FALSE)))</f>
        <v>0</v>
      </c>
      <c r="V278">
        <f>IF($B278=" ","",IF(ISERROR(1/VLOOKUP($B278,'Justerad allokering kvv'!$B$1:$AG$700,MATCH(V$1,'Justerad allokering kvv'!$B$1:$AF$1,0),FALSE)),VLOOKUP($B278,'Allokerad kvv'!$B$2:$AV$700,MATCH(V$1,'Allokerad kvv'!$B$1:$AV$1,0),FALSE),VLOOKUP($B278,'Justerad allokering kvv'!$B$1:$AG$700,MATCH(V$1,'Justerad allokering kvv'!$B$1:$AF$1,0),FALSE)))</f>
        <v>0</v>
      </c>
      <c r="W278">
        <f>IF($B278=" ","",IF(ISERROR(1/VLOOKUP($B278,'Justerad allokering kvv'!$B$1:$AG$700,MATCH(W$1,'Justerad allokering kvv'!$B$1:$AF$1,0),FALSE)),VLOOKUP($B278,'Allokerad kvv'!$B$2:$AV$700,MATCH(W$1,'Allokerad kvv'!$B$1:$AV$1,0),FALSE),VLOOKUP($B278,'Justerad allokering kvv'!$B$1:$AG$700,MATCH(W$1,'Justerad allokering kvv'!$B$1:$AF$1,0),FALSE)))</f>
        <v>0</v>
      </c>
      <c r="X278">
        <f>IF($B278=" ","",IF(ISERROR(1/VLOOKUP($B278,'Justerad allokering kvv'!$B$1:$AG$700,MATCH(X$1,'Justerad allokering kvv'!$B$1:$AF$1,0),FALSE)),VLOOKUP($B278,'Allokerad kvv'!$B$2:$AV$700,MATCH(X$1,'Allokerad kvv'!$B$1:$AV$1,0),FALSE),VLOOKUP($B278,'Justerad allokering kvv'!$B$1:$AG$700,MATCH(X$1,'Justerad allokering kvv'!$B$1:$AF$1,0),FALSE)))</f>
        <v>0</v>
      </c>
      <c r="Y278">
        <f>IF($B278=" ","",IF(ISERROR(1/VLOOKUP($B278,'Justerad allokering kvv'!$B$1:$AG$700,MATCH(Y$1,'Justerad allokering kvv'!$B$1:$AF$1,0),FALSE)),VLOOKUP($B278,'Allokerad kvv'!$B$2:$AV$700,MATCH(Y$1,'Allokerad kvv'!$B$1:$AV$1,0),FALSE),VLOOKUP($B278,'Justerad allokering kvv'!$B$1:$AG$700,MATCH(Y$1,'Justerad allokering kvv'!$B$1:$AF$1,0),FALSE)))</f>
        <v>0</v>
      </c>
      <c r="AB278">
        <f>IFERROR(VLOOKUP($B278,Kraftvärmeprod!$B$1:$AO$424,MATCH("Tillförd energi från rökgaskondensering (GWh)",Kraftvärmeprod!$B$1:$AG$1,0),FALSE)/1,0)</f>
        <v>0</v>
      </c>
      <c r="AE278" s="122">
        <f t="shared" si="16"/>
        <v>0</v>
      </c>
      <c r="AG278">
        <f t="shared" si="17"/>
        <v>0</v>
      </c>
      <c r="AH278">
        <f t="shared" si="18"/>
        <v>0</v>
      </c>
      <c r="AI278" t="str">
        <f>IF(AH278=0,"",AH278/VLOOKUP(B278,Kraftvärmeprod!$B$1:$BC$480,MATCH("Summa tillförd energi exklusive rökgaskondensering",Kraftvärmeprod!$B$1:$BC$1,0),FALSE))</f>
        <v/>
      </c>
      <c r="AK278">
        <f t="shared" si="19"/>
        <v>0</v>
      </c>
    </row>
    <row r="279" spans="1:37" x14ac:dyDescent="0.25">
      <c r="A279" s="2" t="s">
        <v>435</v>
      </c>
      <c r="B279" s="2" t="s">
        <v>436</v>
      </c>
      <c r="C279">
        <f>IF($B279=" ","",IF(ISERROR(1/VLOOKUP($B279,'Justerad allokering kvv'!$B$1:$AG$700,MATCH(C$1,'Justerad allokering kvv'!$B$1:$AF$1,0),FALSE)),VLOOKUP($B279,'Allokerad kvv'!$B$2:$AV$700,MATCH(C$1,'Allokerad kvv'!$B$1:$AV$1,0),FALSE),VLOOKUP($B279,'Justerad allokering kvv'!$B$1:$AG$700,MATCH(C$1,'Justerad allokering kvv'!$B$1:$AF$1,0),FALSE)))</f>
        <v>0</v>
      </c>
      <c r="D279">
        <f>IF($B279=" ","",IF(ISERROR(1/VLOOKUP($B279,'Justerad allokering kvv'!$B$1:$AG$700,MATCH(D$1,'Justerad allokering kvv'!$B$1:$AF$1,0),FALSE)),VLOOKUP($B279,'Allokerad kvv'!$B$2:$AV$700,MATCH(D$1,'Allokerad kvv'!$B$1:$AV$1,0),FALSE),VLOOKUP($B279,'Justerad allokering kvv'!$B$1:$AG$700,MATCH(D$1,'Justerad allokering kvv'!$B$1:$AF$1,0),FALSE)))</f>
        <v>0</v>
      </c>
      <c r="E279">
        <f>IF($B279=" ","",IF(ISERROR(1/VLOOKUP($B279,'Justerad allokering kvv'!$B$1:$AG$700,MATCH(E$1,'Justerad allokering kvv'!$B$1:$AF$1,0),FALSE)),VLOOKUP($B279,'Allokerad kvv'!$B$2:$AV$700,MATCH(E$1,'Allokerad kvv'!$B$1:$AV$1,0),FALSE),VLOOKUP($B279,'Justerad allokering kvv'!$B$1:$AG$700,MATCH(E$1,'Justerad allokering kvv'!$B$1:$AF$1,0),FALSE)))</f>
        <v>0</v>
      </c>
      <c r="F279">
        <f>IF($B279=" ","",IF(ISERROR(1/VLOOKUP($B279,'Justerad allokering kvv'!$B$1:$AG$700,MATCH(F$1,'Justerad allokering kvv'!$B$1:$AF$1,0),FALSE)),VLOOKUP($B279,'Allokerad kvv'!$B$2:$AV$700,MATCH(F$1,'Allokerad kvv'!$B$1:$AV$1,0),FALSE),VLOOKUP($B279,'Justerad allokering kvv'!$B$1:$AG$700,MATCH(F$1,'Justerad allokering kvv'!$B$1:$AF$1,0),FALSE)))</f>
        <v>0</v>
      </c>
      <c r="G279">
        <f>IF($B279=" ","",IF(ISERROR(1/VLOOKUP($B279,'Justerad allokering kvv'!$B$1:$AG$700,MATCH(G$1,'Justerad allokering kvv'!$B$1:$AF$1,0),FALSE)),VLOOKUP($B279,'Allokerad kvv'!$B$2:$AV$700,MATCH(G$1,'Allokerad kvv'!$B$1:$AV$1,0),FALSE),VLOOKUP($B279,'Justerad allokering kvv'!$B$1:$AG$700,MATCH(G$1,'Justerad allokering kvv'!$B$1:$AF$1,0),FALSE)))</f>
        <v>0</v>
      </c>
      <c r="H279">
        <f>IF($B279=" ","",IF(ISERROR(1/VLOOKUP($B279,'Justerad allokering kvv'!$B$1:$AG$700,MATCH(H$1,'Justerad allokering kvv'!$B$1:$AF$1,0),FALSE)),VLOOKUP($B279,'Allokerad kvv'!$B$2:$AV$700,MATCH(H$1,'Allokerad kvv'!$B$1:$AV$1,0),FALSE),VLOOKUP($B279,'Justerad allokering kvv'!$B$1:$AG$700,MATCH(H$1,'Justerad allokering kvv'!$B$1:$AF$1,0),FALSE)))</f>
        <v>0</v>
      </c>
      <c r="I279">
        <f>IF($B279=" ","",IF(ISERROR(1/VLOOKUP($B279,'Justerad allokering kvv'!$B$1:$AG$700,MATCH(I$1,'Justerad allokering kvv'!$B$1:$AF$1,0),FALSE)),VLOOKUP($B279,'Allokerad kvv'!$B$2:$AV$700,MATCH(I$1,'Allokerad kvv'!$B$1:$AV$1,0),FALSE),VLOOKUP($B279,'Justerad allokering kvv'!$B$1:$AG$700,MATCH(I$1,'Justerad allokering kvv'!$B$1:$AF$1,0),FALSE)))</f>
        <v>0</v>
      </c>
      <c r="J279">
        <f>IF($B279=" ","",IF(ISERROR(1/VLOOKUP($B279,'Justerad allokering kvv'!$B$1:$AG$700,MATCH(J$1,'Justerad allokering kvv'!$B$1:$AF$1,0),FALSE)),VLOOKUP($B279,'Allokerad kvv'!$B$2:$AV$700,MATCH(J$1,'Allokerad kvv'!$B$1:$AV$1,0),FALSE),VLOOKUP($B279,'Justerad allokering kvv'!$B$1:$AG$700,MATCH(J$1,'Justerad allokering kvv'!$B$1:$AF$1,0),FALSE)))</f>
        <v>0</v>
      </c>
      <c r="K279">
        <f>IF($B279=" ","",IF(ISERROR(1/VLOOKUP($B279,'Justerad allokering kvv'!$B$1:$AG$700,MATCH(K$1,'Justerad allokering kvv'!$B$1:$AF$1,0),FALSE)),VLOOKUP($B279,'Allokerad kvv'!$B$2:$AV$700,MATCH(K$1,'Allokerad kvv'!$B$1:$AV$1,0),FALSE),VLOOKUP($B279,'Justerad allokering kvv'!$B$1:$AG$700,MATCH(K$1,'Justerad allokering kvv'!$B$1:$AF$1,0),FALSE)))</f>
        <v>0</v>
      </c>
      <c r="L279">
        <f>IF($B279=" ","",IF(ISERROR(1/VLOOKUP($B279,'Justerad allokering kvv'!$B$1:$AG$700,MATCH(L$1,'Justerad allokering kvv'!$B$1:$AF$1,0),FALSE)),VLOOKUP($B279,'Allokerad kvv'!$B$2:$AV$700,MATCH(L$1,'Allokerad kvv'!$B$1:$AV$1,0),FALSE),VLOOKUP($B279,'Justerad allokering kvv'!$B$1:$AG$700,MATCH(L$1,'Justerad allokering kvv'!$B$1:$AF$1,0),FALSE)))</f>
        <v>0</v>
      </c>
      <c r="M279">
        <f>IF($B279=" ","",IF(ISERROR(1/VLOOKUP($B279,'Justerad allokering kvv'!$B$1:$AG$700,MATCH(M$1,'Justerad allokering kvv'!$B$1:$AF$1,0),FALSE)),VLOOKUP($B279,'Allokerad kvv'!$B$2:$AV$700,MATCH(M$1,'Allokerad kvv'!$B$1:$AV$1,0),FALSE),VLOOKUP($B279,'Justerad allokering kvv'!$B$1:$AG$700,MATCH(M$1,'Justerad allokering kvv'!$B$1:$AF$1,0),FALSE)))</f>
        <v>0</v>
      </c>
      <c r="N279">
        <f>IF($B279=" ","",IF(ISERROR(1/VLOOKUP($B279,'Justerad allokering kvv'!$B$1:$AG$700,MATCH(N$1,'Justerad allokering kvv'!$B$1:$AF$1,0),FALSE)),VLOOKUP($B279,'Allokerad kvv'!$B$2:$AV$700,MATCH(N$1,'Allokerad kvv'!$B$1:$AV$1,0),FALSE),VLOOKUP($B279,'Justerad allokering kvv'!$B$1:$AG$700,MATCH(N$1,'Justerad allokering kvv'!$B$1:$AF$1,0),FALSE)))</f>
        <v>0</v>
      </c>
      <c r="O279">
        <f>IF($B279=" ","",IF(ISERROR(1/VLOOKUP($B279,'Justerad allokering kvv'!$B$1:$AG$700,MATCH(O$1,'Justerad allokering kvv'!$B$1:$AF$1,0),FALSE)),VLOOKUP($B279,'Allokerad kvv'!$B$2:$AV$700,MATCH(O$1,'Allokerad kvv'!$B$1:$AV$1,0),FALSE),VLOOKUP($B279,'Justerad allokering kvv'!$B$1:$AG$700,MATCH(O$1,'Justerad allokering kvv'!$B$1:$AF$1,0),FALSE)))</f>
        <v>0</v>
      </c>
      <c r="P279">
        <f>IF($B279=" ","",IF(ISERROR(1/VLOOKUP($B279,'Justerad allokering kvv'!$B$1:$AG$700,MATCH(P$1,'Justerad allokering kvv'!$B$1:$AF$1,0),FALSE)),VLOOKUP($B279,'Allokerad kvv'!$B$2:$AV$700,MATCH(P$1,'Allokerad kvv'!$B$1:$AV$1,0),FALSE),VLOOKUP($B279,'Justerad allokering kvv'!$B$1:$AG$700,MATCH(P$1,'Justerad allokering kvv'!$B$1:$AF$1,0),FALSE)))</f>
        <v>0</v>
      </c>
      <c r="Q279">
        <f>IF($B279=" ","",IF(ISERROR(1/VLOOKUP($B279,'Justerad allokering kvv'!$B$1:$AG$700,MATCH(Q$1,'Justerad allokering kvv'!$B$1:$AF$1,0),FALSE)),VLOOKUP($B279,'Allokerad kvv'!$B$2:$AV$700,MATCH(Q$1,'Allokerad kvv'!$B$1:$AV$1,0),FALSE),VLOOKUP($B279,'Justerad allokering kvv'!$B$1:$AG$700,MATCH(Q$1,'Justerad allokering kvv'!$B$1:$AF$1,0),FALSE)))</f>
        <v>0</v>
      </c>
      <c r="R279">
        <f>IF($B279=" ","",IF(ISERROR(1/VLOOKUP($B279,'Justerad allokering kvv'!$B$1:$AG$700,MATCH(R$1,'Justerad allokering kvv'!$B$1:$AF$1,0),FALSE)),VLOOKUP($B279,'Allokerad kvv'!$B$2:$AV$700,MATCH(R$1,'Allokerad kvv'!$B$1:$AV$1,0),FALSE),VLOOKUP($B279,'Justerad allokering kvv'!$B$1:$AG$700,MATCH(R$1,'Justerad allokering kvv'!$B$1:$AF$1,0),FALSE)))</f>
        <v>0</v>
      </c>
      <c r="S279">
        <f>IF($B279=" ","",IF(ISERROR(1/VLOOKUP($B279,'Justerad allokering kvv'!$B$1:$AG$700,MATCH(S$1,'Justerad allokering kvv'!$B$1:$AF$1,0),FALSE)),VLOOKUP($B279,'Allokerad kvv'!$B$2:$AV$700,MATCH(S$1,'Allokerad kvv'!$B$1:$AV$1,0),FALSE),VLOOKUP($B279,'Justerad allokering kvv'!$B$1:$AG$700,MATCH(S$1,'Justerad allokering kvv'!$B$1:$AF$1,0),FALSE)))</f>
        <v>0</v>
      </c>
      <c r="T279">
        <f>IF($B279=" ","",IF(ISERROR(1/VLOOKUP($B279,'Justerad allokering kvv'!$B$1:$AG$700,MATCH(T$1,'Justerad allokering kvv'!$B$1:$AF$1,0),FALSE)),VLOOKUP($B279,'Allokerad kvv'!$B$2:$AV$700,MATCH(T$1,'Allokerad kvv'!$B$1:$AV$1,0),FALSE),VLOOKUP($B279,'Justerad allokering kvv'!$B$1:$AG$700,MATCH(T$1,'Justerad allokering kvv'!$B$1:$AF$1,0),FALSE)))</f>
        <v>0</v>
      </c>
      <c r="U279">
        <f>IF($B279=" ","",IF(ISERROR(1/VLOOKUP($B279,'Justerad allokering kvv'!$B$1:$AG$700,MATCH(U$1,'Justerad allokering kvv'!$B$1:$AF$1,0),FALSE)),VLOOKUP($B279,'Allokerad kvv'!$B$2:$AV$700,MATCH(U$1,'Allokerad kvv'!$B$1:$AV$1,0),FALSE),VLOOKUP($B279,'Justerad allokering kvv'!$B$1:$AG$700,MATCH(U$1,'Justerad allokering kvv'!$B$1:$AF$1,0),FALSE)))</f>
        <v>0</v>
      </c>
      <c r="V279">
        <f>IF($B279=" ","",IF(ISERROR(1/VLOOKUP($B279,'Justerad allokering kvv'!$B$1:$AG$700,MATCH(V$1,'Justerad allokering kvv'!$B$1:$AF$1,0),FALSE)),VLOOKUP($B279,'Allokerad kvv'!$B$2:$AV$700,MATCH(V$1,'Allokerad kvv'!$B$1:$AV$1,0),FALSE),VLOOKUP($B279,'Justerad allokering kvv'!$B$1:$AG$700,MATCH(V$1,'Justerad allokering kvv'!$B$1:$AF$1,0),FALSE)))</f>
        <v>0</v>
      </c>
      <c r="W279">
        <f>IF($B279=" ","",IF(ISERROR(1/VLOOKUP($B279,'Justerad allokering kvv'!$B$1:$AG$700,MATCH(W$1,'Justerad allokering kvv'!$B$1:$AF$1,0),FALSE)),VLOOKUP($B279,'Allokerad kvv'!$B$2:$AV$700,MATCH(W$1,'Allokerad kvv'!$B$1:$AV$1,0),FALSE),VLOOKUP($B279,'Justerad allokering kvv'!$B$1:$AG$700,MATCH(W$1,'Justerad allokering kvv'!$B$1:$AF$1,0),FALSE)))</f>
        <v>0</v>
      </c>
      <c r="X279">
        <f>IF($B279=" ","",IF(ISERROR(1/VLOOKUP($B279,'Justerad allokering kvv'!$B$1:$AG$700,MATCH(X$1,'Justerad allokering kvv'!$B$1:$AF$1,0),FALSE)),VLOOKUP($B279,'Allokerad kvv'!$B$2:$AV$700,MATCH(X$1,'Allokerad kvv'!$B$1:$AV$1,0),FALSE),VLOOKUP($B279,'Justerad allokering kvv'!$B$1:$AG$700,MATCH(X$1,'Justerad allokering kvv'!$B$1:$AF$1,0),FALSE)))</f>
        <v>0</v>
      </c>
      <c r="Y279">
        <f>IF($B279=" ","",IF(ISERROR(1/VLOOKUP($B279,'Justerad allokering kvv'!$B$1:$AG$700,MATCH(Y$1,'Justerad allokering kvv'!$B$1:$AF$1,0),FALSE)),VLOOKUP($B279,'Allokerad kvv'!$B$2:$AV$700,MATCH(Y$1,'Allokerad kvv'!$B$1:$AV$1,0),FALSE),VLOOKUP($B279,'Justerad allokering kvv'!$B$1:$AG$700,MATCH(Y$1,'Justerad allokering kvv'!$B$1:$AF$1,0),FALSE)))</f>
        <v>0</v>
      </c>
      <c r="AB279">
        <f>IFERROR(VLOOKUP($B279,Kraftvärmeprod!$B$1:$AO$424,MATCH("Tillförd energi från rökgaskondensering (GWh)",Kraftvärmeprod!$B$1:$AG$1,0),FALSE)/1,0)</f>
        <v>0</v>
      </c>
      <c r="AE279" s="122">
        <f t="shared" si="16"/>
        <v>0</v>
      </c>
      <c r="AG279">
        <f t="shared" si="17"/>
        <v>0</v>
      </c>
      <c r="AH279">
        <f t="shared" si="18"/>
        <v>0</v>
      </c>
      <c r="AI279" t="str">
        <f>IF(AH279=0,"",AH279/VLOOKUP(B279,Kraftvärmeprod!$B$1:$BC$480,MATCH("Summa tillförd energi exklusive rökgaskondensering",Kraftvärmeprod!$B$1:$BC$1,0),FALSE))</f>
        <v/>
      </c>
      <c r="AK279">
        <f t="shared" si="19"/>
        <v>0</v>
      </c>
    </row>
    <row r="280" spans="1:37" x14ac:dyDescent="0.25">
      <c r="A280" s="2" t="s">
        <v>437</v>
      </c>
      <c r="B280" s="2" t="s">
        <v>9</v>
      </c>
      <c r="C280">
        <f>IF($B280=" ","",IF(ISERROR(1/VLOOKUP($B280,'Justerad allokering kvv'!$B$1:$AG$700,MATCH(C$1,'Justerad allokering kvv'!$B$1:$AF$1,0),FALSE)),VLOOKUP($B280,'Allokerad kvv'!$B$2:$AV$700,MATCH(C$1,'Allokerad kvv'!$B$1:$AV$1,0),FALSE),VLOOKUP($B280,'Justerad allokering kvv'!$B$1:$AG$700,MATCH(C$1,'Justerad allokering kvv'!$B$1:$AF$1,0),FALSE)))</f>
        <v>0</v>
      </c>
      <c r="D280">
        <f>IF($B280=" ","",IF(ISERROR(1/VLOOKUP($B280,'Justerad allokering kvv'!$B$1:$AG$700,MATCH(D$1,'Justerad allokering kvv'!$B$1:$AF$1,0),FALSE)),VLOOKUP($B280,'Allokerad kvv'!$B$2:$AV$700,MATCH(D$1,'Allokerad kvv'!$B$1:$AV$1,0),FALSE),VLOOKUP($B280,'Justerad allokering kvv'!$B$1:$AG$700,MATCH(D$1,'Justerad allokering kvv'!$B$1:$AF$1,0),FALSE)))</f>
        <v>0</v>
      </c>
      <c r="E280">
        <f>IF($B280=" ","",IF(ISERROR(1/VLOOKUP($B280,'Justerad allokering kvv'!$B$1:$AG$700,MATCH(E$1,'Justerad allokering kvv'!$B$1:$AF$1,0),FALSE)),VLOOKUP($B280,'Allokerad kvv'!$B$2:$AV$700,MATCH(E$1,'Allokerad kvv'!$B$1:$AV$1,0),FALSE),VLOOKUP($B280,'Justerad allokering kvv'!$B$1:$AG$700,MATCH(E$1,'Justerad allokering kvv'!$B$1:$AF$1,0),FALSE)))</f>
        <v>0</v>
      </c>
      <c r="F280">
        <f>IF($B280=" ","",IF(ISERROR(1/VLOOKUP($B280,'Justerad allokering kvv'!$B$1:$AG$700,MATCH(F$1,'Justerad allokering kvv'!$B$1:$AF$1,0),FALSE)),VLOOKUP($B280,'Allokerad kvv'!$B$2:$AV$700,MATCH(F$1,'Allokerad kvv'!$B$1:$AV$1,0),FALSE),VLOOKUP($B280,'Justerad allokering kvv'!$B$1:$AG$700,MATCH(F$1,'Justerad allokering kvv'!$B$1:$AF$1,0),FALSE)))</f>
        <v>0</v>
      </c>
      <c r="G280">
        <f>IF($B280=" ","",IF(ISERROR(1/VLOOKUP($B280,'Justerad allokering kvv'!$B$1:$AG$700,MATCH(G$1,'Justerad allokering kvv'!$B$1:$AF$1,0),FALSE)),VLOOKUP($B280,'Allokerad kvv'!$B$2:$AV$700,MATCH(G$1,'Allokerad kvv'!$B$1:$AV$1,0),FALSE),VLOOKUP($B280,'Justerad allokering kvv'!$B$1:$AG$700,MATCH(G$1,'Justerad allokering kvv'!$B$1:$AF$1,0),FALSE)))</f>
        <v>0</v>
      </c>
      <c r="H280">
        <f>IF($B280=" ","",IF(ISERROR(1/VLOOKUP($B280,'Justerad allokering kvv'!$B$1:$AG$700,MATCH(H$1,'Justerad allokering kvv'!$B$1:$AF$1,0),FALSE)),VLOOKUP($B280,'Allokerad kvv'!$B$2:$AV$700,MATCH(H$1,'Allokerad kvv'!$B$1:$AV$1,0),FALSE),VLOOKUP($B280,'Justerad allokering kvv'!$B$1:$AG$700,MATCH(H$1,'Justerad allokering kvv'!$B$1:$AF$1,0),FALSE)))</f>
        <v>0</v>
      </c>
      <c r="I280">
        <f>IF($B280=" ","",IF(ISERROR(1/VLOOKUP($B280,'Justerad allokering kvv'!$B$1:$AG$700,MATCH(I$1,'Justerad allokering kvv'!$B$1:$AF$1,0),FALSE)),VLOOKUP($B280,'Allokerad kvv'!$B$2:$AV$700,MATCH(I$1,'Allokerad kvv'!$B$1:$AV$1,0),FALSE),VLOOKUP($B280,'Justerad allokering kvv'!$B$1:$AG$700,MATCH(I$1,'Justerad allokering kvv'!$B$1:$AF$1,0),FALSE)))</f>
        <v>0</v>
      </c>
      <c r="J280">
        <f>IF($B280=" ","",IF(ISERROR(1/VLOOKUP($B280,'Justerad allokering kvv'!$B$1:$AG$700,MATCH(J$1,'Justerad allokering kvv'!$B$1:$AF$1,0),FALSE)),VLOOKUP($B280,'Allokerad kvv'!$B$2:$AV$700,MATCH(J$1,'Allokerad kvv'!$B$1:$AV$1,0),FALSE),VLOOKUP($B280,'Justerad allokering kvv'!$B$1:$AG$700,MATCH(J$1,'Justerad allokering kvv'!$B$1:$AF$1,0),FALSE)))</f>
        <v>0</v>
      </c>
      <c r="K280">
        <f>IF($B280=" ","",IF(ISERROR(1/VLOOKUP($B280,'Justerad allokering kvv'!$B$1:$AG$700,MATCH(K$1,'Justerad allokering kvv'!$B$1:$AF$1,0),FALSE)),VLOOKUP($B280,'Allokerad kvv'!$B$2:$AV$700,MATCH(K$1,'Allokerad kvv'!$B$1:$AV$1,0),FALSE),VLOOKUP($B280,'Justerad allokering kvv'!$B$1:$AG$700,MATCH(K$1,'Justerad allokering kvv'!$B$1:$AF$1,0),FALSE)))</f>
        <v>0</v>
      </c>
      <c r="L280">
        <f>IF($B280=" ","",IF(ISERROR(1/VLOOKUP($B280,'Justerad allokering kvv'!$B$1:$AG$700,MATCH(L$1,'Justerad allokering kvv'!$B$1:$AF$1,0),FALSE)),VLOOKUP($B280,'Allokerad kvv'!$B$2:$AV$700,MATCH(L$1,'Allokerad kvv'!$B$1:$AV$1,0),FALSE),VLOOKUP($B280,'Justerad allokering kvv'!$B$1:$AG$700,MATCH(L$1,'Justerad allokering kvv'!$B$1:$AF$1,0),FALSE)))</f>
        <v>0</v>
      </c>
      <c r="M280">
        <f>IF($B280=" ","",IF(ISERROR(1/VLOOKUP($B280,'Justerad allokering kvv'!$B$1:$AG$700,MATCH(M$1,'Justerad allokering kvv'!$B$1:$AF$1,0),FALSE)),VLOOKUP($B280,'Allokerad kvv'!$B$2:$AV$700,MATCH(M$1,'Allokerad kvv'!$B$1:$AV$1,0),FALSE),VLOOKUP($B280,'Justerad allokering kvv'!$B$1:$AG$700,MATCH(M$1,'Justerad allokering kvv'!$B$1:$AF$1,0),FALSE)))</f>
        <v>0</v>
      </c>
      <c r="N280">
        <f>IF($B280=" ","",IF(ISERROR(1/VLOOKUP($B280,'Justerad allokering kvv'!$B$1:$AG$700,MATCH(N$1,'Justerad allokering kvv'!$B$1:$AF$1,0),FALSE)),VLOOKUP($B280,'Allokerad kvv'!$B$2:$AV$700,MATCH(N$1,'Allokerad kvv'!$B$1:$AV$1,0),FALSE),VLOOKUP($B280,'Justerad allokering kvv'!$B$1:$AG$700,MATCH(N$1,'Justerad allokering kvv'!$B$1:$AF$1,0),FALSE)))</f>
        <v>0</v>
      </c>
      <c r="O280">
        <f>IF($B280=" ","",IF(ISERROR(1/VLOOKUP($B280,'Justerad allokering kvv'!$B$1:$AG$700,MATCH(O$1,'Justerad allokering kvv'!$B$1:$AF$1,0),FALSE)),VLOOKUP($B280,'Allokerad kvv'!$B$2:$AV$700,MATCH(O$1,'Allokerad kvv'!$B$1:$AV$1,0),FALSE),VLOOKUP($B280,'Justerad allokering kvv'!$B$1:$AG$700,MATCH(O$1,'Justerad allokering kvv'!$B$1:$AF$1,0),FALSE)))</f>
        <v>0</v>
      </c>
      <c r="P280">
        <f>IF($B280=" ","",IF(ISERROR(1/VLOOKUP($B280,'Justerad allokering kvv'!$B$1:$AG$700,MATCH(P$1,'Justerad allokering kvv'!$B$1:$AF$1,0),FALSE)),VLOOKUP($B280,'Allokerad kvv'!$B$2:$AV$700,MATCH(P$1,'Allokerad kvv'!$B$1:$AV$1,0),FALSE),VLOOKUP($B280,'Justerad allokering kvv'!$B$1:$AG$700,MATCH(P$1,'Justerad allokering kvv'!$B$1:$AF$1,0),FALSE)))</f>
        <v>0</v>
      </c>
      <c r="Q280">
        <f>IF($B280=" ","",IF(ISERROR(1/VLOOKUP($B280,'Justerad allokering kvv'!$B$1:$AG$700,MATCH(Q$1,'Justerad allokering kvv'!$B$1:$AF$1,0),FALSE)),VLOOKUP($B280,'Allokerad kvv'!$B$2:$AV$700,MATCH(Q$1,'Allokerad kvv'!$B$1:$AV$1,0),FALSE),VLOOKUP($B280,'Justerad allokering kvv'!$B$1:$AG$700,MATCH(Q$1,'Justerad allokering kvv'!$B$1:$AF$1,0),FALSE)))</f>
        <v>0</v>
      </c>
      <c r="R280">
        <f>IF($B280=" ","",IF(ISERROR(1/VLOOKUP($B280,'Justerad allokering kvv'!$B$1:$AG$700,MATCH(R$1,'Justerad allokering kvv'!$B$1:$AF$1,0),FALSE)),VLOOKUP($B280,'Allokerad kvv'!$B$2:$AV$700,MATCH(R$1,'Allokerad kvv'!$B$1:$AV$1,0),FALSE),VLOOKUP($B280,'Justerad allokering kvv'!$B$1:$AG$700,MATCH(R$1,'Justerad allokering kvv'!$B$1:$AF$1,0),FALSE)))</f>
        <v>0</v>
      </c>
      <c r="S280">
        <f>IF($B280=" ","",IF(ISERROR(1/VLOOKUP($B280,'Justerad allokering kvv'!$B$1:$AG$700,MATCH(S$1,'Justerad allokering kvv'!$B$1:$AF$1,0),FALSE)),VLOOKUP($B280,'Allokerad kvv'!$B$2:$AV$700,MATCH(S$1,'Allokerad kvv'!$B$1:$AV$1,0),FALSE),VLOOKUP($B280,'Justerad allokering kvv'!$B$1:$AG$700,MATCH(S$1,'Justerad allokering kvv'!$B$1:$AF$1,0),FALSE)))</f>
        <v>0</v>
      </c>
      <c r="T280">
        <f>IF($B280=" ","",IF(ISERROR(1/VLOOKUP($B280,'Justerad allokering kvv'!$B$1:$AG$700,MATCH(T$1,'Justerad allokering kvv'!$B$1:$AF$1,0),FALSE)),VLOOKUP($B280,'Allokerad kvv'!$B$2:$AV$700,MATCH(T$1,'Allokerad kvv'!$B$1:$AV$1,0),FALSE),VLOOKUP($B280,'Justerad allokering kvv'!$B$1:$AG$700,MATCH(T$1,'Justerad allokering kvv'!$B$1:$AF$1,0),FALSE)))</f>
        <v>0</v>
      </c>
      <c r="U280">
        <f>IF($B280=" ","",IF(ISERROR(1/VLOOKUP($B280,'Justerad allokering kvv'!$B$1:$AG$700,MATCH(U$1,'Justerad allokering kvv'!$B$1:$AF$1,0),FALSE)),VLOOKUP($B280,'Allokerad kvv'!$B$2:$AV$700,MATCH(U$1,'Allokerad kvv'!$B$1:$AV$1,0),FALSE),VLOOKUP($B280,'Justerad allokering kvv'!$B$1:$AG$700,MATCH(U$1,'Justerad allokering kvv'!$B$1:$AF$1,0),FALSE)))</f>
        <v>0</v>
      </c>
      <c r="V280">
        <f>IF($B280=" ","",IF(ISERROR(1/VLOOKUP($B280,'Justerad allokering kvv'!$B$1:$AG$700,MATCH(V$1,'Justerad allokering kvv'!$B$1:$AF$1,0),FALSE)),VLOOKUP($B280,'Allokerad kvv'!$B$2:$AV$700,MATCH(V$1,'Allokerad kvv'!$B$1:$AV$1,0),FALSE),VLOOKUP($B280,'Justerad allokering kvv'!$B$1:$AG$700,MATCH(V$1,'Justerad allokering kvv'!$B$1:$AF$1,0),FALSE)))</f>
        <v>0</v>
      </c>
      <c r="W280">
        <f>IF($B280=" ","",IF(ISERROR(1/VLOOKUP($B280,'Justerad allokering kvv'!$B$1:$AG$700,MATCH(W$1,'Justerad allokering kvv'!$B$1:$AF$1,0),FALSE)),VLOOKUP($B280,'Allokerad kvv'!$B$2:$AV$700,MATCH(W$1,'Allokerad kvv'!$B$1:$AV$1,0),FALSE),VLOOKUP($B280,'Justerad allokering kvv'!$B$1:$AG$700,MATCH(W$1,'Justerad allokering kvv'!$B$1:$AF$1,0),FALSE)))</f>
        <v>0</v>
      </c>
      <c r="X280">
        <f>IF($B280=" ","",IF(ISERROR(1/VLOOKUP($B280,'Justerad allokering kvv'!$B$1:$AG$700,MATCH(X$1,'Justerad allokering kvv'!$B$1:$AF$1,0),FALSE)),VLOOKUP($B280,'Allokerad kvv'!$B$2:$AV$700,MATCH(X$1,'Allokerad kvv'!$B$1:$AV$1,0),FALSE),VLOOKUP($B280,'Justerad allokering kvv'!$B$1:$AG$700,MATCH(X$1,'Justerad allokering kvv'!$B$1:$AF$1,0),FALSE)))</f>
        <v>0</v>
      </c>
      <c r="Y280">
        <f>IF($B280=" ","",IF(ISERROR(1/VLOOKUP($B280,'Justerad allokering kvv'!$B$1:$AG$700,MATCH(Y$1,'Justerad allokering kvv'!$B$1:$AF$1,0),FALSE)),VLOOKUP($B280,'Allokerad kvv'!$B$2:$AV$700,MATCH(Y$1,'Allokerad kvv'!$B$1:$AV$1,0),FALSE),VLOOKUP($B280,'Justerad allokering kvv'!$B$1:$AG$700,MATCH(Y$1,'Justerad allokering kvv'!$B$1:$AF$1,0),FALSE)))</f>
        <v>0</v>
      </c>
      <c r="AB280">
        <f>IFERROR(VLOOKUP($B280,Kraftvärmeprod!$B$1:$AO$424,MATCH("Tillförd energi från rökgaskondensering (GWh)",Kraftvärmeprod!$B$1:$AG$1,0),FALSE)/1,0)</f>
        <v>0</v>
      </c>
      <c r="AE280" s="122">
        <f t="shared" si="16"/>
        <v>0</v>
      </c>
      <c r="AG280">
        <f t="shared" si="17"/>
        <v>0</v>
      </c>
      <c r="AH280">
        <f t="shared" si="18"/>
        <v>0</v>
      </c>
      <c r="AI280" t="str">
        <f>IF(AH280=0,"",AH280/VLOOKUP(B280,Kraftvärmeprod!$B$1:$BC$480,MATCH("Summa tillförd energi exklusive rökgaskondensering",Kraftvärmeprod!$B$1:$BC$1,0),FALSE))</f>
        <v/>
      </c>
      <c r="AK280">
        <f t="shared" si="19"/>
        <v>0</v>
      </c>
    </row>
    <row r="281" spans="1:37" x14ac:dyDescent="0.25">
      <c r="A281" s="2" t="s">
        <v>437</v>
      </c>
      <c r="B281" s="2" t="s">
        <v>12</v>
      </c>
      <c r="C281">
        <f>IF($B281=" ","",IF(ISERROR(1/VLOOKUP($B281,'Justerad allokering kvv'!$B$1:$AG$700,MATCH(C$1,'Justerad allokering kvv'!$B$1:$AF$1,0),FALSE)),VLOOKUP($B281,'Allokerad kvv'!$B$2:$AV$700,MATCH(C$1,'Allokerad kvv'!$B$1:$AV$1,0),FALSE),VLOOKUP($B281,'Justerad allokering kvv'!$B$1:$AG$700,MATCH(C$1,'Justerad allokering kvv'!$B$1:$AF$1,0),FALSE)))</f>
        <v>0</v>
      </c>
      <c r="D281">
        <f>IF($B281=" ","",IF(ISERROR(1/VLOOKUP($B281,'Justerad allokering kvv'!$B$1:$AG$700,MATCH(D$1,'Justerad allokering kvv'!$B$1:$AF$1,0),FALSE)),VLOOKUP($B281,'Allokerad kvv'!$B$2:$AV$700,MATCH(D$1,'Allokerad kvv'!$B$1:$AV$1,0),FALSE),VLOOKUP($B281,'Justerad allokering kvv'!$B$1:$AG$700,MATCH(D$1,'Justerad allokering kvv'!$B$1:$AF$1,0),FALSE)))</f>
        <v>0</v>
      </c>
      <c r="E281">
        <f>IF($B281=" ","",IF(ISERROR(1/VLOOKUP($B281,'Justerad allokering kvv'!$B$1:$AG$700,MATCH(E$1,'Justerad allokering kvv'!$B$1:$AF$1,0),FALSE)),VLOOKUP($B281,'Allokerad kvv'!$B$2:$AV$700,MATCH(E$1,'Allokerad kvv'!$B$1:$AV$1,0),FALSE),VLOOKUP($B281,'Justerad allokering kvv'!$B$1:$AG$700,MATCH(E$1,'Justerad allokering kvv'!$B$1:$AF$1,0),FALSE)))</f>
        <v>0</v>
      </c>
      <c r="F281">
        <f>IF($B281=" ","",IF(ISERROR(1/VLOOKUP($B281,'Justerad allokering kvv'!$B$1:$AG$700,MATCH(F$1,'Justerad allokering kvv'!$B$1:$AF$1,0),FALSE)),VLOOKUP($B281,'Allokerad kvv'!$B$2:$AV$700,MATCH(F$1,'Allokerad kvv'!$B$1:$AV$1,0),FALSE),VLOOKUP($B281,'Justerad allokering kvv'!$B$1:$AG$700,MATCH(F$1,'Justerad allokering kvv'!$B$1:$AF$1,0),FALSE)))</f>
        <v>0</v>
      </c>
      <c r="G281">
        <f>IF($B281=" ","",IF(ISERROR(1/VLOOKUP($B281,'Justerad allokering kvv'!$B$1:$AG$700,MATCH(G$1,'Justerad allokering kvv'!$B$1:$AF$1,0),FALSE)),VLOOKUP($B281,'Allokerad kvv'!$B$2:$AV$700,MATCH(G$1,'Allokerad kvv'!$B$1:$AV$1,0),FALSE),VLOOKUP($B281,'Justerad allokering kvv'!$B$1:$AG$700,MATCH(G$1,'Justerad allokering kvv'!$B$1:$AF$1,0),FALSE)))</f>
        <v>0</v>
      </c>
      <c r="H281">
        <f>IF($B281=" ","",IF(ISERROR(1/VLOOKUP($B281,'Justerad allokering kvv'!$B$1:$AG$700,MATCH(H$1,'Justerad allokering kvv'!$B$1:$AF$1,0),FALSE)),VLOOKUP($B281,'Allokerad kvv'!$B$2:$AV$700,MATCH(H$1,'Allokerad kvv'!$B$1:$AV$1,0),FALSE),VLOOKUP($B281,'Justerad allokering kvv'!$B$1:$AG$700,MATCH(H$1,'Justerad allokering kvv'!$B$1:$AF$1,0),FALSE)))</f>
        <v>0</v>
      </c>
      <c r="I281">
        <f>IF($B281=" ","",IF(ISERROR(1/VLOOKUP($B281,'Justerad allokering kvv'!$B$1:$AG$700,MATCH(I$1,'Justerad allokering kvv'!$B$1:$AF$1,0),FALSE)),VLOOKUP($B281,'Allokerad kvv'!$B$2:$AV$700,MATCH(I$1,'Allokerad kvv'!$B$1:$AV$1,0),FALSE),VLOOKUP($B281,'Justerad allokering kvv'!$B$1:$AG$700,MATCH(I$1,'Justerad allokering kvv'!$B$1:$AF$1,0),FALSE)))</f>
        <v>0</v>
      </c>
      <c r="J281">
        <f>IF($B281=" ","",IF(ISERROR(1/VLOOKUP($B281,'Justerad allokering kvv'!$B$1:$AG$700,MATCH(J$1,'Justerad allokering kvv'!$B$1:$AF$1,0),FALSE)),VLOOKUP($B281,'Allokerad kvv'!$B$2:$AV$700,MATCH(J$1,'Allokerad kvv'!$B$1:$AV$1,0),FALSE),VLOOKUP($B281,'Justerad allokering kvv'!$B$1:$AG$700,MATCH(J$1,'Justerad allokering kvv'!$B$1:$AF$1,0),FALSE)))</f>
        <v>0</v>
      </c>
      <c r="K281">
        <f>IF($B281=" ","",IF(ISERROR(1/VLOOKUP($B281,'Justerad allokering kvv'!$B$1:$AG$700,MATCH(K$1,'Justerad allokering kvv'!$B$1:$AF$1,0),FALSE)),VLOOKUP($B281,'Allokerad kvv'!$B$2:$AV$700,MATCH(K$1,'Allokerad kvv'!$B$1:$AV$1,0),FALSE),VLOOKUP($B281,'Justerad allokering kvv'!$B$1:$AG$700,MATCH(K$1,'Justerad allokering kvv'!$B$1:$AF$1,0),FALSE)))</f>
        <v>0</v>
      </c>
      <c r="L281">
        <f>IF($B281=" ","",IF(ISERROR(1/VLOOKUP($B281,'Justerad allokering kvv'!$B$1:$AG$700,MATCH(L$1,'Justerad allokering kvv'!$B$1:$AF$1,0),FALSE)),VLOOKUP($B281,'Allokerad kvv'!$B$2:$AV$700,MATCH(L$1,'Allokerad kvv'!$B$1:$AV$1,0),FALSE),VLOOKUP($B281,'Justerad allokering kvv'!$B$1:$AG$700,MATCH(L$1,'Justerad allokering kvv'!$B$1:$AF$1,0),FALSE)))</f>
        <v>0</v>
      </c>
      <c r="M281">
        <f>IF($B281=" ","",IF(ISERROR(1/VLOOKUP($B281,'Justerad allokering kvv'!$B$1:$AG$700,MATCH(M$1,'Justerad allokering kvv'!$B$1:$AF$1,0),FALSE)),VLOOKUP($B281,'Allokerad kvv'!$B$2:$AV$700,MATCH(M$1,'Allokerad kvv'!$B$1:$AV$1,0),FALSE),VLOOKUP($B281,'Justerad allokering kvv'!$B$1:$AG$700,MATCH(M$1,'Justerad allokering kvv'!$B$1:$AF$1,0),FALSE)))</f>
        <v>0</v>
      </c>
      <c r="N281">
        <f>IF($B281=" ","",IF(ISERROR(1/VLOOKUP($B281,'Justerad allokering kvv'!$B$1:$AG$700,MATCH(N$1,'Justerad allokering kvv'!$B$1:$AF$1,0),FALSE)),VLOOKUP($B281,'Allokerad kvv'!$B$2:$AV$700,MATCH(N$1,'Allokerad kvv'!$B$1:$AV$1,0),FALSE),VLOOKUP($B281,'Justerad allokering kvv'!$B$1:$AG$700,MATCH(N$1,'Justerad allokering kvv'!$B$1:$AF$1,0),FALSE)))</f>
        <v>0</v>
      </c>
      <c r="O281">
        <f>IF($B281=" ","",IF(ISERROR(1/VLOOKUP($B281,'Justerad allokering kvv'!$B$1:$AG$700,MATCH(O$1,'Justerad allokering kvv'!$B$1:$AF$1,0),FALSE)),VLOOKUP($B281,'Allokerad kvv'!$B$2:$AV$700,MATCH(O$1,'Allokerad kvv'!$B$1:$AV$1,0),FALSE),VLOOKUP($B281,'Justerad allokering kvv'!$B$1:$AG$700,MATCH(O$1,'Justerad allokering kvv'!$B$1:$AF$1,0),FALSE)))</f>
        <v>0</v>
      </c>
      <c r="P281">
        <f>IF($B281=" ","",IF(ISERROR(1/VLOOKUP($B281,'Justerad allokering kvv'!$B$1:$AG$700,MATCH(P$1,'Justerad allokering kvv'!$B$1:$AF$1,0),FALSE)),VLOOKUP($B281,'Allokerad kvv'!$B$2:$AV$700,MATCH(P$1,'Allokerad kvv'!$B$1:$AV$1,0),FALSE),VLOOKUP($B281,'Justerad allokering kvv'!$B$1:$AG$700,MATCH(P$1,'Justerad allokering kvv'!$B$1:$AF$1,0),FALSE)))</f>
        <v>0</v>
      </c>
      <c r="Q281">
        <f>IF($B281=" ","",IF(ISERROR(1/VLOOKUP($B281,'Justerad allokering kvv'!$B$1:$AG$700,MATCH(Q$1,'Justerad allokering kvv'!$B$1:$AF$1,0),FALSE)),VLOOKUP($B281,'Allokerad kvv'!$B$2:$AV$700,MATCH(Q$1,'Allokerad kvv'!$B$1:$AV$1,0),FALSE),VLOOKUP($B281,'Justerad allokering kvv'!$B$1:$AG$700,MATCH(Q$1,'Justerad allokering kvv'!$B$1:$AF$1,0),FALSE)))</f>
        <v>0</v>
      </c>
      <c r="R281">
        <f>IF($B281=" ","",IF(ISERROR(1/VLOOKUP($B281,'Justerad allokering kvv'!$B$1:$AG$700,MATCH(R$1,'Justerad allokering kvv'!$B$1:$AF$1,0),FALSE)),VLOOKUP($B281,'Allokerad kvv'!$B$2:$AV$700,MATCH(R$1,'Allokerad kvv'!$B$1:$AV$1,0),FALSE),VLOOKUP($B281,'Justerad allokering kvv'!$B$1:$AG$700,MATCH(R$1,'Justerad allokering kvv'!$B$1:$AF$1,0),FALSE)))</f>
        <v>0</v>
      </c>
      <c r="S281">
        <f>IF($B281=" ","",IF(ISERROR(1/VLOOKUP($B281,'Justerad allokering kvv'!$B$1:$AG$700,MATCH(S$1,'Justerad allokering kvv'!$B$1:$AF$1,0),FALSE)),VLOOKUP($B281,'Allokerad kvv'!$B$2:$AV$700,MATCH(S$1,'Allokerad kvv'!$B$1:$AV$1,0),FALSE),VLOOKUP($B281,'Justerad allokering kvv'!$B$1:$AG$700,MATCH(S$1,'Justerad allokering kvv'!$B$1:$AF$1,0),FALSE)))</f>
        <v>0</v>
      </c>
      <c r="T281">
        <f>IF($B281=" ","",IF(ISERROR(1/VLOOKUP($B281,'Justerad allokering kvv'!$B$1:$AG$700,MATCH(T$1,'Justerad allokering kvv'!$B$1:$AF$1,0),FALSE)),VLOOKUP($B281,'Allokerad kvv'!$B$2:$AV$700,MATCH(T$1,'Allokerad kvv'!$B$1:$AV$1,0),FALSE),VLOOKUP($B281,'Justerad allokering kvv'!$B$1:$AG$700,MATCH(T$1,'Justerad allokering kvv'!$B$1:$AF$1,0),FALSE)))</f>
        <v>0</v>
      </c>
      <c r="U281">
        <f>IF($B281=" ","",IF(ISERROR(1/VLOOKUP($B281,'Justerad allokering kvv'!$B$1:$AG$700,MATCH(U$1,'Justerad allokering kvv'!$B$1:$AF$1,0),FALSE)),VLOOKUP($B281,'Allokerad kvv'!$B$2:$AV$700,MATCH(U$1,'Allokerad kvv'!$B$1:$AV$1,0),FALSE),VLOOKUP($B281,'Justerad allokering kvv'!$B$1:$AG$700,MATCH(U$1,'Justerad allokering kvv'!$B$1:$AF$1,0),FALSE)))</f>
        <v>0</v>
      </c>
      <c r="V281">
        <f>IF($B281=" ","",IF(ISERROR(1/VLOOKUP($B281,'Justerad allokering kvv'!$B$1:$AG$700,MATCH(V$1,'Justerad allokering kvv'!$B$1:$AF$1,0),FALSE)),VLOOKUP($B281,'Allokerad kvv'!$B$2:$AV$700,MATCH(V$1,'Allokerad kvv'!$B$1:$AV$1,0),FALSE),VLOOKUP($B281,'Justerad allokering kvv'!$B$1:$AG$700,MATCH(V$1,'Justerad allokering kvv'!$B$1:$AF$1,0),FALSE)))</f>
        <v>0</v>
      </c>
      <c r="W281">
        <f>IF($B281=" ","",IF(ISERROR(1/VLOOKUP($B281,'Justerad allokering kvv'!$B$1:$AG$700,MATCH(W$1,'Justerad allokering kvv'!$B$1:$AF$1,0),FALSE)),VLOOKUP($B281,'Allokerad kvv'!$B$2:$AV$700,MATCH(W$1,'Allokerad kvv'!$B$1:$AV$1,0),FALSE),VLOOKUP($B281,'Justerad allokering kvv'!$B$1:$AG$700,MATCH(W$1,'Justerad allokering kvv'!$B$1:$AF$1,0),FALSE)))</f>
        <v>0</v>
      </c>
      <c r="X281">
        <f>IF($B281=" ","",IF(ISERROR(1/VLOOKUP($B281,'Justerad allokering kvv'!$B$1:$AG$700,MATCH(X$1,'Justerad allokering kvv'!$B$1:$AF$1,0),FALSE)),VLOOKUP($B281,'Allokerad kvv'!$B$2:$AV$700,MATCH(X$1,'Allokerad kvv'!$B$1:$AV$1,0),FALSE),VLOOKUP($B281,'Justerad allokering kvv'!$B$1:$AG$700,MATCH(X$1,'Justerad allokering kvv'!$B$1:$AF$1,0),FALSE)))</f>
        <v>0</v>
      </c>
      <c r="Y281">
        <f>IF($B281=" ","",IF(ISERROR(1/VLOOKUP($B281,'Justerad allokering kvv'!$B$1:$AG$700,MATCH(Y$1,'Justerad allokering kvv'!$B$1:$AF$1,0),FALSE)),VLOOKUP($B281,'Allokerad kvv'!$B$2:$AV$700,MATCH(Y$1,'Allokerad kvv'!$B$1:$AV$1,0),FALSE),VLOOKUP($B281,'Justerad allokering kvv'!$B$1:$AG$700,MATCH(Y$1,'Justerad allokering kvv'!$B$1:$AF$1,0),FALSE)))</f>
        <v>0</v>
      </c>
      <c r="AB281">
        <f>IFERROR(VLOOKUP($B281,Kraftvärmeprod!$B$1:$AO$424,MATCH("Tillförd energi från rökgaskondensering (GWh)",Kraftvärmeprod!$B$1:$AG$1,0),FALSE)/1,0)</f>
        <v>0</v>
      </c>
      <c r="AE281" s="122">
        <f t="shared" si="16"/>
        <v>0</v>
      </c>
      <c r="AG281">
        <f t="shared" si="17"/>
        <v>0</v>
      </c>
      <c r="AH281">
        <f t="shared" si="18"/>
        <v>0</v>
      </c>
      <c r="AI281" t="str">
        <f>IF(AH281=0,"",AH281/VLOOKUP(B281,Kraftvärmeprod!$B$1:$BC$480,MATCH("Summa tillförd energi exklusive rökgaskondensering",Kraftvärmeprod!$B$1:$BC$1,0),FALSE))</f>
        <v/>
      </c>
      <c r="AK281">
        <f t="shared" si="19"/>
        <v>0</v>
      </c>
    </row>
    <row r="282" spans="1:37" x14ac:dyDescent="0.25">
      <c r="A282" s="2" t="s">
        <v>437</v>
      </c>
      <c r="B282" s="2" t="s">
        <v>13</v>
      </c>
      <c r="C282">
        <f>IF($B282=" ","",IF(ISERROR(1/VLOOKUP($B282,'Justerad allokering kvv'!$B$1:$AG$700,MATCH(C$1,'Justerad allokering kvv'!$B$1:$AF$1,0),FALSE)),VLOOKUP($B282,'Allokerad kvv'!$B$2:$AV$700,MATCH(C$1,'Allokerad kvv'!$B$1:$AV$1,0),FALSE),VLOOKUP($B282,'Justerad allokering kvv'!$B$1:$AG$700,MATCH(C$1,'Justerad allokering kvv'!$B$1:$AF$1,0),FALSE)))</f>
        <v>0</v>
      </c>
      <c r="D282">
        <f>IF($B282=" ","",IF(ISERROR(1/VLOOKUP($B282,'Justerad allokering kvv'!$B$1:$AG$700,MATCH(D$1,'Justerad allokering kvv'!$B$1:$AF$1,0),FALSE)),VLOOKUP($B282,'Allokerad kvv'!$B$2:$AV$700,MATCH(D$1,'Allokerad kvv'!$B$1:$AV$1,0),FALSE),VLOOKUP($B282,'Justerad allokering kvv'!$B$1:$AG$700,MATCH(D$1,'Justerad allokering kvv'!$B$1:$AF$1,0),FALSE)))</f>
        <v>0</v>
      </c>
      <c r="E282">
        <f>IF($B282=" ","",IF(ISERROR(1/VLOOKUP($B282,'Justerad allokering kvv'!$B$1:$AG$700,MATCH(E$1,'Justerad allokering kvv'!$B$1:$AF$1,0),FALSE)),VLOOKUP($B282,'Allokerad kvv'!$B$2:$AV$700,MATCH(E$1,'Allokerad kvv'!$B$1:$AV$1,0),FALSE),VLOOKUP($B282,'Justerad allokering kvv'!$B$1:$AG$700,MATCH(E$1,'Justerad allokering kvv'!$B$1:$AF$1,0),FALSE)))</f>
        <v>0</v>
      </c>
      <c r="F282">
        <f>IF($B282=" ","",IF(ISERROR(1/VLOOKUP($B282,'Justerad allokering kvv'!$B$1:$AG$700,MATCH(F$1,'Justerad allokering kvv'!$B$1:$AF$1,0),FALSE)),VLOOKUP($B282,'Allokerad kvv'!$B$2:$AV$700,MATCH(F$1,'Allokerad kvv'!$B$1:$AV$1,0),FALSE),VLOOKUP($B282,'Justerad allokering kvv'!$B$1:$AG$700,MATCH(F$1,'Justerad allokering kvv'!$B$1:$AF$1,0),FALSE)))</f>
        <v>0</v>
      </c>
      <c r="G282">
        <f>IF($B282=" ","",IF(ISERROR(1/VLOOKUP($B282,'Justerad allokering kvv'!$B$1:$AG$700,MATCH(G$1,'Justerad allokering kvv'!$B$1:$AF$1,0),FALSE)),VLOOKUP($B282,'Allokerad kvv'!$B$2:$AV$700,MATCH(G$1,'Allokerad kvv'!$B$1:$AV$1,0),FALSE),VLOOKUP($B282,'Justerad allokering kvv'!$B$1:$AG$700,MATCH(G$1,'Justerad allokering kvv'!$B$1:$AF$1,0),FALSE)))</f>
        <v>0</v>
      </c>
      <c r="H282">
        <f>IF($B282=" ","",IF(ISERROR(1/VLOOKUP($B282,'Justerad allokering kvv'!$B$1:$AG$700,MATCH(H$1,'Justerad allokering kvv'!$B$1:$AF$1,0),FALSE)),VLOOKUP($B282,'Allokerad kvv'!$B$2:$AV$700,MATCH(H$1,'Allokerad kvv'!$B$1:$AV$1,0),FALSE),VLOOKUP($B282,'Justerad allokering kvv'!$B$1:$AG$700,MATCH(H$1,'Justerad allokering kvv'!$B$1:$AF$1,0),FALSE)))</f>
        <v>0</v>
      </c>
      <c r="I282">
        <f>IF($B282=" ","",IF(ISERROR(1/VLOOKUP($B282,'Justerad allokering kvv'!$B$1:$AG$700,MATCH(I$1,'Justerad allokering kvv'!$B$1:$AF$1,0),FALSE)),VLOOKUP($B282,'Allokerad kvv'!$B$2:$AV$700,MATCH(I$1,'Allokerad kvv'!$B$1:$AV$1,0),FALSE),VLOOKUP($B282,'Justerad allokering kvv'!$B$1:$AG$700,MATCH(I$1,'Justerad allokering kvv'!$B$1:$AF$1,0),FALSE)))</f>
        <v>0</v>
      </c>
      <c r="J282">
        <f>IF($B282=" ","",IF(ISERROR(1/VLOOKUP($B282,'Justerad allokering kvv'!$B$1:$AG$700,MATCH(J$1,'Justerad allokering kvv'!$B$1:$AF$1,0),FALSE)),VLOOKUP($B282,'Allokerad kvv'!$B$2:$AV$700,MATCH(J$1,'Allokerad kvv'!$B$1:$AV$1,0),FALSE),VLOOKUP($B282,'Justerad allokering kvv'!$B$1:$AG$700,MATCH(J$1,'Justerad allokering kvv'!$B$1:$AF$1,0),FALSE)))</f>
        <v>0</v>
      </c>
      <c r="K282">
        <f>IF($B282=" ","",IF(ISERROR(1/VLOOKUP($B282,'Justerad allokering kvv'!$B$1:$AG$700,MATCH(K$1,'Justerad allokering kvv'!$B$1:$AF$1,0),FALSE)),VLOOKUP($B282,'Allokerad kvv'!$B$2:$AV$700,MATCH(K$1,'Allokerad kvv'!$B$1:$AV$1,0),FALSE),VLOOKUP($B282,'Justerad allokering kvv'!$B$1:$AG$700,MATCH(K$1,'Justerad allokering kvv'!$B$1:$AF$1,0),FALSE)))</f>
        <v>0</v>
      </c>
      <c r="L282">
        <f>IF($B282=" ","",IF(ISERROR(1/VLOOKUP($B282,'Justerad allokering kvv'!$B$1:$AG$700,MATCH(L$1,'Justerad allokering kvv'!$B$1:$AF$1,0),FALSE)),VLOOKUP($B282,'Allokerad kvv'!$B$2:$AV$700,MATCH(L$1,'Allokerad kvv'!$B$1:$AV$1,0),FALSE),VLOOKUP($B282,'Justerad allokering kvv'!$B$1:$AG$700,MATCH(L$1,'Justerad allokering kvv'!$B$1:$AF$1,0),FALSE)))</f>
        <v>0</v>
      </c>
      <c r="M282">
        <f>IF($B282=" ","",IF(ISERROR(1/VLOOKUP($B282,'Justerad allokering kvv'!$B$1:$AG$700,MATCH(M$1,'Justerad allokering kvv'!$B$1:$AF$1,0),FALSE)),VLOOKUP($B282,'Allokerad kvv'!$B$2:$AV$700,MATCH(M$1,'Allokerad kvv'!$B$1:$AV$1,0),FALSE),VLOOKUP($B282,'Justerad allokering kvv'!$B$1:$AG$700,MATCH(M$1,'Justerad allokering kvv'!$B$1:$AF$1,0),FALSE)))</f>
        <v>0</v>
      </c>
      <c r="N282">
        <f>IF($B282=" ","",IF(ISERROR(1/VLOOKUP($B282,'Justerad allokering kvv'!$B$1:$AG$700,MATCH(N$1,'Justerad allokering kvv'!$B$1:$AF$1,0),FALSE)),VLOOKUP($B282,'Allokerad kvv'!$B$2:$AV$700,MATCH(N$1,'Allokerad kvv'!$B$1:$AV$1,0),FALSE),VLOOKUP($B282,'Justerad allokering kvv'!$B$1:$AG$700,MATCH(N$1,'Justerad allokering kvv'!$B$1:$AF$1,0),FALSE)))</f>
        <v>0</v>
      </c>
      <c r="O282">
        <f>IF($B282=" ","",IF(ISERROR(1/VLOOKUP($B282,'Justerad allokering kvv'!$B$1:$AG$700,MATCH(O$1,'Justerad allokering kvv'!$B$1:$AF$1,0),FALSE)),VLOOKUP($B282,'Allokerad kvv'!$B$2:$AV$700,MATCH(O$1,'Allokerad kvv'!$B$1:$AV$1,0),FALSE),VLOOKUP($B282,'Justerad allokering kvv'!$B$1:$AG$700,MATCH(O$1,'Justerad allokering kvv'!$B$1:$AF$1,0),FALSE)))</f>
        <v>0</v>
      </c>
      <c r="P282">
        <f>IF($B282=" ","",IF(ISERROR(1/VLOOKUP($B282,'Justerad allokering kvv'!$B$1:$AG$700,MATCH(P$1,'Justerad allokering kvv'!$B$1:$AF$1,0),FALSE)),VLOOKUP($B282,'Allokerad kvv'!$B$2:$AV$700,MATCH(P$1,'Allokerad kvv'!$B$1:$AV$1,0),FALSE),VLOOKUP($B282,'Justerad allokering kvv'!$B$1:$AG$700,MATCH(P$1,'Justerad allokering kvv'!$B$1:$AF$1,0),FALSE)))</f>
        <v>0</v>
      </c>
      <c r="Q282">
        <f>IF($B282=" ","",IF(ISERROR(1/VLOOKUP($B282,'Justerad allokering kvv'!$B$1:$AG$700,MATCH(Q$1,'Justerad allokering kvv'!$B$1:$AF$1,0),FALSE)),VLOOKUP($B282,'Allokerad kvv'!$B$2:$AV$700,MATCH(Q$1,'Allokerad kvv'!$B$1:$AV$1,0),FALSE),VLOOKUP($B282,'Justerad allokering kvv'!$B$1:$AG$700,MATCH(Q$1,'Justerad allokering kvv'!$B$1:$AF$1,0),FALSE)))</f>
        <v>0</v>
      </c>
      <c r="R282">
        <f>IF($B282=" ","",IF(ISERROR(1/VLOOKUP($B282,'Justerad allokering kvv'!$B$1:$AG$700,MATCH(R$1,'Justerad allokering kvv'!$B$1:$AF$1,0),FALSE)),VLOOKUP($B282,'Allokerad kvv'!$B$2:$AV$700,MATCH(R$1,'Allokerad kvv'!$B$1:$AV$1,0),FALSE),VLOOKUP($B282,'Justerad allokering kvv'!$B$1:$AG$700,MATCH(R$1,'Justerad allokering kvv'!$B$1:$AF$1,0),FALSE)))</f>
        <v>0</v>
      </c>
      <c r="S282">
        <f>IF($B282=" ","",IF(ISERROR(1/VLOOKUP($B282,'Justerad allokering kvv'!$B$1:$AG$700,MATCH(S$1,'Justerad allokering kvv'!$B$1:$AF$1,0),FALSE)),VLOOKUP($B282,'Allokerad kvv'!$B$2:$AV$700,MATCH(S$1,'Allokerad kvv'!$B$1:$AV$1,0),FALSE),VLOOKUP($B282,'Justerad allokering kvv'!$B$1:$AG$700,MATCH(S$1,'Justerad allokering kvv'!$B$1:$AF$1,0),FALSE)))</f>
        <v>0</v>
      </c>
      <c r="T282">
        <f>IF($B282=" ","",IF(ISERROR(1/VLOOKUP($B282,'Justerad allokering kvv'!$B$1:$AG$700,MATCH(T$1,'Justerad allokering kvv'!$B$1:$AF$1,0),FALSE)),VLOOKUP($B282,'Allokerad kvv'!$B$2:$AV$700,MATCH(T$1,'Allokerad kvv'!$B$1:$AV$1,0),FALSE),VLOOKUP($B282,'Justerad allokering kvv'!$B$1:$AG$700,MATCH(T$1,'Justerad allokering kvv'!$B$1:$AF$1,0),FALSE)))</f>
        <v>0</v>
      </c>
      <c r="U282">
        <f>IF($B282=" ","",IF(ISERROR(1/VLOOKUP($B282,'Justerad allokering kvv'!$B$1:$AG$700,MATCH(U$1,'Justerad allokering kvv'!$B$1:$AF$1,0),FALSE)),VLOOKUP($B282,'Allokerad kvv'!$B$2:$AV$700,MATCH(U$1,'Allokerad kvv'!$B$1:$AV$1,0),FALSE),VLOOKUP($B282,'Justerad allokering kvv'!$B$1:$AG$700,MATCH(U$1,'Justerad allokering kvv'!$B$1:$AF$1,0),FALSE)))</f>
        <v>0</v>
      </c>
      <c r="V282">
        <f>IF($B282=" ","",IF(ISERROR(1/VLOOKUP($B282,'Justerad allokering kvv'!$B$1:$AG$700,MATCH(V$1,'Justerad allokering kvv'!$B$1:$AF$1,0),FALSE)),VLOOKUP($B282,'Allokerad kvv'!$B$2:$AV$700,MATCH(V$1,'Allokerad kvv'!$B$1:$AV$1,0),FALSE),VLOOKUP($B282,'Justerad allokering kvv'!$B$1:$AG$700,MATCH(V$1,'Justerad allokering kvv'!$B$1:$AF$1,0),FALSE)))</f>
        <v>0</v>
      </c>
      <c r="W282">
        <f>IF($B282=" ","",IF(ISERROR(1/VLOOKUP($B282,'Justerad allokering kvv'!$B$1:$AG$700,MATCH(W$1,'Justerad allokering kvv'!$B$1:$AF$1,0),FALSE)),VLOOKUP($B282,'Allokerad kvv'!$B$2:$AV$700,MATCH(W$1,'Allokerad kvv'!$B$1:$AV$1,0),FALSE),VLOOKUP($B282,'Justerad allokering kvv'!$B$1:$AG$700,MATCH(W$1,'Justerad allokering kvv'!$B$1:$AF$1,0),FALSE)))</f>
        <v>0</v>
      </c>
      <c r="X282">
        <f>IF($B282=" ","",IF(ISERROR(1/VLOOKUP($B282,'Justerad allokering kvv'!$B$1:$AG$700,MATCH(X$1,'Justerad allokering kvv'!$B$1:$AF$1,0),FALSE)),VLOOKUP($B282,'Allokerad kvv'!$B$2:$AV$700,MATCH(X$1,'Allokerad kvv'!$B$1:$AV$1,0),FALSE),VLOOKUP($B282,'Justerad allokering kvv'!$B$1:$AG$700,MATCH(X$1,'Justerad allokering kvv'!$B$1:$AF$1,0),FALSE)))</f>
        <v>0</v>
      </c>
      <c r="Y282">
        <f>IF($B282=" ","",IF(ISERROR(1/VLOOKUP($B282,'Justerad allokering kvv'!$B$1:$AG$700,MATCH(Y$1,'Justerad allokering kvv'!$B$1:$AF$1,0),FALSE)),VLOOKUP($B282,'Allokerad kvv'!$B$2:$AV$700,MATCH(Y$1,'Allokerad kvv'!$B$1:$AV$1,0),FALSE),VLOOKUP($B282,'Justerad allokering kvv'!$B$1:$AG$700,MATCH(Y$1,'Justerad allokering kvv'!$B$1:$AF$1,0),FALSE)))</f>
        <v>0</v>
      </c>
      <c r="AB282">
        <f>IFERROR(VLOOKUP($B282,Kraftvärmeprod!$B$1:$AO$424,MATCH("Tillförd energi från rökgaskondensering (GWh)",Kraftvärmeprod!$B$1:$AG$1,0),FALSE)/1,0)</f>
        <v>0</v>
      </c>
      <c r="AE282" s="122">
        <f t="shared" si="16"/>
        <v>0</v>
      </c>
      <c r="AG282">
        <f t="shared" si="17"/>
        <v>0</v>
      </c>
      <c r="AH282">
        <f t="shared" si="18"/>
        <v>0</v>
      </c>
      <c r="AI282" t="str">
        <f>IF(AH282=0,"",AH282/VLOOKUP(B282,Kraftvärmeprod!$B$1:$BC$480,MATCH("Summa tillförd energi exklusive rökgaskondensering",Kraftvärmeprod!$B$1:$BC$1,0),FALSE))</f>
        <v/>
      </c>
      <c r="AK282">
        <f t="shared" si="19"/>
        <v>0</v>
      </c>
    </row>
    <row r="283" spans="1:37" x14ac:dyDescent="0.25">
      <c r="A283" s="2" t="s">
        <v>437</v>
      </c>
      <c r="B283" s="2" t="s">
        <v>14</v>
      </c>
      <c r="C283">
        <f>IF($B283=" ","",IF(ISERROR(1/VLOOKUP($B283,'Justerad allokering kvv'!$B$1:$AG$700,MATCH(C$1,'Justerad allokering kvv'!$B$1:$AF$1,0),FALSE)),VLOOKUP($B283,'Allokerad kvv'!$B$2:$AV$700,MATCH(C$1,'Allokerad kvv'!$B$1:$AV$1,0),FALSE),VLOOKUP($B283,'Justerad allokering kvv'!$B$1:$AG$700,MATCH(C$1,'Justerad allokering kvv'!$B$1:$AF$1,0),FALSE)))</f>
        <v>0</v>
      </c>
      <c r="D283">
        <f>IF($B283=" ","",IF(ISERROR(1/VLOOKUP($B283,'Justerad allokering kvv'!$B$1:$AG$700,MATCH(D$1,'Justerad allokering kvv'!$B$1:$AF$1,0),FALSE)),VLOOKUP($B283,'Allokerad kvv'!$B$2:$AV$700,MATCH(D$1,'Allokerad kvv'!$B$1:$AV$1,0),FALSE),VLOOKUP($B283,'Justerad allokering kvv'!$B$1:$AG$700,MATCH(D$1,'Justerad allokering kvv'!$B$1:$AF$1,0),FALSE)))</f>
        <v>0</v>
      </c>
      <c r="E283">
        <f>IF($B283=" ","",IF(ISERROR(1/VLOOKUP($B283,'Justerad allokering kvv'!$B$1:$AG$700,MATCH(E$1,'Justerad allokering kvv'!$B$1:$AF$1,0),FALSE)),VLOOKUP($B283,'Allokerad kvv'!$B$2:$AV$700,MATCH(E$1,'Allokerad kvv'!$B$1:$AV$1,0),FALSE),VLOOKUP($B283,'Justerad allokering kvv'!$B$1:$AG$700,MATCH(E$1,'Justerad allokering kvv'!$B$1:$AF$1,0),FALSE)))</f>
        <v>0</v>
      </c>
      <c r="F283">
        <f>IF($B283=" ","",IF(ISERROR(1/VLOOKUP($B283,'Justerad allokering kvv'!$B$1:$AG$700,MATCH(F$1,'Justerad allokering kvv'!$B$1:$AF$1,0),FALSE)),VLOOKUP($B283,'Allokerad kvv'!$B$2:$AV$700,MATCH(F$1,'Allokerad kvv'!$B$1:$AV$1,0),FALSE),VLOOKUP($B283,'Justerad allokering kvv'!$B$1:$AG$700,MATCH(F$1,'Justerad allokering kvv'!$B$1:$AF$1,0),FALSE)))</f>
        <v>0</v>
      </c>
      <c r="G283">
        <f>IF($B283=" ","",IF(ISERROR(1/VLOOKUP($B283,'Justerad allokering kvv'!$B$1:$AG$700,MATCH(G$1,'Justerad allokering kvv'!$B$1:$AF$1,0),FALSE)),VLOOKUP($B283,'Allokerad kvv'!$B$2:$AV$700,MATCH(G$1,'Allokerad kvv'!$B$1:$AV$1,0),FALSE),VLOOKUP($B283,'Justerad allokering kvv'!$B$1:$AG$700,MATCH(G$1,'Justerad allokering kvv'!$B$1:$AF$1,0),FALSE)))</f>
        <v>0</v>
      </c>
      <c r="H283">
        <f>IF($B283=" ","",IF(ISERROR(1/VLOOKUP($B283,'Justerad allokering kvv'!$B$1:$AG$700,MATCH(H$1,'Justerad allokering kvv'!$B$1:$AF$1,0),FALSE)),VLOOKUP($B283,'Allokerad kvv'!$B$2:$AV$700,MATCH(H$1,'Allokerad kvv'!$B$1:$AV$1,0),FALSE),VLOOKUP($B283,'Justerad allokering kvv'!$B$1:$AG$700,MATCH(H$1,'Justerad allokering kvv'!$B$1:$AF$1,0),FALSE)))</f>
        <v>0</v>
      </c>
      <c r="I283">
        <f>IF($B283=" ","",IF(ISERROR(1/VLOOKUP($B283,'Justerad allokering kvv'!$B$1:$AG$700,MATCH(I$1,'Justerad allokering kvv'!$B$1:$AF$1,0),FALSE)),VLOOKUP($B283,'Allokerad kvv'!$B$2:$AV$700,MATCH(I$1,'Allokerad kvv'!$B$1:$AV$1,0),FALSE),VLOOKUP($B283,'Justerad allokering kvv'!$B$1:$AG$700,MATCH(I$1,'Justerad allokering kvv'!$B$1:$AF$1,0),FALSE)))</f>
        <v>0</v>
      </c>
      <c r="J283">
        <f>IF($B283=" ","",IF(ISERROR(1/VLOOKUP($B283,'Justerad allokering kvv'!$B$1:$AG$700,MATCH(J$1,'Justerad allokering kvv'!$B$1:$AF$1,0),FALSE)),VLOOKUP($B283,'Allokerad kvv'!$B$2:$AV$700,MATCH(J$1,'Allokerad kvv'!$B$1:$AV$1,0),FALSE),VLOOKUP($B283,'Justerad allokering kvv'!$B$1:$AG$700,MATCH(J$1,'Justerad allokering kvv'!$B$1:$AF$1,0),FALSE)))</f>
        <v>0</v>
      </c>
      <c r="K283">
        <f>IF($B283=" ","",IF(ISERROR(1/VLOOKUP($B283,'Justerad allokering kvv'!$B$1:$AG$700,MATCH(K$1,'Justerad allokering kvv'!$B$1:$AF$1,0),FALSE)),VLOOKUP($B283,'Allokerad kvv'!$B$2:$AV$700,MATCH(K$1,'Allokerad kvv'!$B$1:$AV$1,0),FALSE),VLOOKUP($B283,'Justerad allokering kvv'!$B$1:$AG$700,MATCH(K$1,'Justerad allokering kvv'!$B$1:$AF$1,0),FALSE)))</f>
        <v>0</v>
      </c>
      <c r="L283">
        <f>IF($B283=" ","",IF(ISERROR(1/VLOOKUP($B283,'Justerad allokering kvv'!$B$1:$AG$700,MATCH(L$1,'Justerad allokering kvv'!$B$1:$AF$1,0),FALSE)),VLOOKUP($B283,'Allokerad kvv'!$B$2:$AV$700,MATCH(L$1,'Allokerad kvv'!$B$1:$AV$1,0),FALSE),VLOOKUP($B283,'Justerad allokering kvv'!$B$1:$AG$700,MATCH(L$1,'Justerad allokering kvv'!$B$1:$AF$1,0),FALSE)))</f>
        <v>0</v>
      </c>
      <c r="M283">
        <f>IF($B283=" ","",IF(ISERROR(1/VLOOKUP($B283,'Justerad allokering kvv'!$B$1:$AG$700,MATCH(M$1,'Justerad allokering kvv'!$B$1:$AF$1,0),FALSE)),VLOOKUP($B283,'Allokerad kvv'!$B$2:$AV$700,MATCH(M$1,'Allokerad kvv'!$B$1:$AV$1,0),FALSE),VLOOKUP($B283,'Justerad allokering kvv'!$B$1:$AG$700,MATCH(M$1,'Justerad allokering kvv'!$B$1:$AF$1,0),FALSE)))</f>
        <v>0</v>
      </c>
      <c r="N283">
        <f>IF($B283=" ","",IF(ISERROR(1/VLOOKUP($B283,'Justerad allokering kvv'!$B$1:$AG$700,MATCH(N$1,'Justerad allokering kvv'!$B$1:$AF$1,0),FALSE)),VLOOKUP($B283,'Allokerad kvv'!$B$2:$AV$700,MATCH(N$1,'Allokerad kvv'!$B$1:$AV$1,0),FALSE),VLOOKUP($B283,'Justerad allokering kvv'!$B$1:$AG$700,MATCH(N$1,'Justerad allokering kvv'!$B$1:$AF$1,0),FALSE)))</f>
        <v>0</v>
      </c>
      <c r="O283">
        <f>IF($B283=" ","",IF(ISERROR(1/VLOOKUP($B283,'Justerad allokering kvv'!$B$1:$AG$700,MATCH(O$1,'Justerad allokering kvv'!$B$1:$AF$1,0),FALSE)),VLOOKUP($B283,'Allokerad kvv'!$B$2:$AV$700,MATCH(O$1,'Allokerad kvv'!$B$1:$AV$1,0),FALSE),VLOOKUP($B283,'Justerad allokering kvv'!$B$1:$AG$700,MATCH(O$1,'Justerad allokering kvv'!$B$1:$AF$1,0),FALSE)))</f>
        <v>0</v>
      </c>
      <c r="P283">
        <f>IF($B283=" ","",IF(ISERROR(1/VLOOKUP($B283,'Justerad allokering kvv'!$B$1:$AG$700,MATCH(P$1,'Justerad allokering kvv'!$B$1:$AF$1,0),FALSE)),VLOOKUP($B283,'Allokerad kvv'!$B$2:$AV$700,MATCH(P$1,'Allokerad kvv'!$B$1:$AV$1,0),FALSE),VLOOKUP($B283,'Justerad allokering kvv'!$B$1:$AG$700,MATCH(P$1,'Justerad allokering kvv'!$B$1:$AF$1,0),FALSE)))</f>
        <v>0</v>
      </c>
      <c r="Q283">
        <f>IF($B283=" ","",IF(ISERROR(1/VLOOKUP($B283,'Justerad allokering kvv'!$B$1:$AG$700,MATCH(Q$1,'Justerad allokering kvv'!$B$1:$AF$1,0),FALSE)),VLOOKUP($B283,'Allokerad kvv'!$B$2:$AV$700,MATCH(Q$1,'Allokerad kvv'!$B$1:$AV$1,0),FALSE),VLOOKUP($B283,'Justerad allokering kvv'!$B$1:$AG$700,MATCH(Q$1,'Justerad allokering kvv'!$B$1:$AF$1,0),FALSE)))</f>
        <v>0</v>
      </c>
      <c r="R283">
        <f>IF($B283=" ","",IF(ISERROR(1/VLOOKUP($B283,'Justerad allokering kvv'!$B$1:$AG$700,MATCH(R$1,'Justerad allokering kvv'!$B$1:$AF$1,0),FALSE)),VLOOKUP($B283,'Allokerad kvv'!$B$2:$AV$700,MATCH(R$1,'Allokerad kvv'!$B$1:$AV$1,0),FALSE),VLOOKUP($B283,'Justerad allokering kvv'!$B$1:$AG$700,MATCH(R$1,'Justerad allokering kvv'!$B$1:$AF$1,0),FALSE)))</f>
        <v>0</v>
      </c>
      <c r="S283">
        <f>IF($B283=" ","",IF(ISERROR(1/VLOOKUP($B283,'Justerad allokering kvv'!$B$1:$AG$700,MATCH(S$1,'Justerad allokering kvv'!$B$1:$AF$1,0),FALSE)),VLOOKUP($B283,'Allokerad kvv'!$B$2:$AV$700,MATCH(S$1,'Allokerad kvv'!$B$1:$AV$1,0),FALSE),VLOOKUP($B283,'Justerad allokering kvv'!$B$1:$AG$700,MATCH(S$1,'Justerad allokering kvv'!$B$1:$AF$1,0),FALSE)))</f>
        <v>0</v>
      </c>
      <c r="T283">
        <f>IF($B283=" ","",IF(ISERROR(1/VLOOKUP($B283,'Justerad allokering kvv'!$B$1:$AG$700,MATCH(T$1,'Justerad allokering kvv'!$B$1:$AF$1,0),FALSE)),VLOOKUP($B283,'Allokerad kvv'!$B$2:$AV$700,MATCH(T$1,'Allokerad kvv'!$B$1:$AV$1,0),FALSE),VLOOKUP($B283,'Justerad allokering kvv'!$B$1:$AG$700,MATCH(T$1,'Justerad allokering kvv'!$B$1:$AF$1,0),FALSE)))</f>
        <v>0</v>
      </c>
      <c r="U283">
        <f>IF($B283=" ","",IF(ISERROR(1/VLOOKUP($B283,'Justerad allokering kvv'!$B$1:$AG$700,MATCH(U$1,'Justerad allokering kvv'!$B$1:$AF$1,0),FALSE)),VLOOKUP($B283,'Allokerad kvv'!$B$2:$AV$700,MATCH(U$1,'Allokerad kvv'!$B$1:$AV$1,0),FALSE),VLOOKUP($B283,'Justerad allokering kvv'!$B$1:$AG$700,MATCH(U$1,'Justerad allokering kvv'!$B$1:$AF$1,0),FALSE)))</f>
        <v>0</v>
      </c>
      <c r="V283">
        <f>IF($B283=" ","",IF(ISERROR(1/VLOOKUP($B283,'Justerad allokering kvv'!$B$1:$AG$700,MATCH(V$1,'Justerad allokering kvv'!$B$1:$AF$1,0),FALSE)),VLOOKUP($B283,'Allokerad kvv'!$B$2:$AV$700,MATCH(V$1,'Allokerad kvv'!$B$1:$AV$1,0),FALSE),VLOOKUP($B283,'Justerad allokering kvv'!$B$1:$AG$700,MATCH(V$1,'Justerad allokering kvv'!$B$1:$AF$1,0),FALSE)))</f>
        <v>0</v>
      </c>
      <c r="W283">
        <f>IF($B283=" ","",IF(ISERROR(1/VLOOKUP($B283,'Justerad allokering kvv'!$B$1:$AG$700,MATCH(W$1,'Justerad allokering kvv'!$B$1:$AF$1,0),FALSE)),VLOOKUP($B283,'Allokerad kvv'!$B$2:$AV$700,MATCH(W$1,'Allokerad kvv'!$B$1:$AV$1,0),FALSE),VLOOKUP($B283,'Justerad allokering kvv'!$B$1:$AG$700,MATCH(W$1,'Justerad allokering kvv'!$B$1:$AF$1,0),FALSE)))</f>
        <v>0</v>
      </c>
      <c r="X283">
        <f>IF($B283=" ","",IF(ISERROR(1/VLOOKUP($B283,'Justerad allokering kvv'!$B$1:$AG$700,MATCH(X$1,'Justerad allokering kvv'!$B$1:$AF$1,0),FALSE)),VLOOKUP($B283,'Allokerad kvv'!$B$2:$AV$700,MATCH(X$1,'Allokerad kvv'!$B$1:$AV$1,0),FALSE),VLOOKUP($B283,'Justerad allokering kvv'!$B$1:$AG$700,MATCH(X$1,'Justerad allokering kvv'!$B$1:$AF$1,0),FALSE)))</f>
        <v>0</v>
      </c>
      <c r="Y283">
        <f>IF($B283=" ","",IF(ISERROR(1/VLOOKUP($B283,'Justerad allokering kvv'!$B$1:$AG$700,MATCH(Y$1,'Justerad allokering kvv'!$B$1:$AF$1,0),FALSE)),VLOOKUP($B283,'Allokerad kvv'!$B$2:$AV$700,MATCH(Y$1,'Allokerad kvv'!$B$1:$AV$1,0),FALSE),VLOOKUP($B283,'Justerad allokering kvv'!$B$1:$AG$700,MATCH(Y$1,'Justerad allokering kvv'!$B$1:$AF$1,0),FALSE)))</f>
        <v>0</v>
      </c>
      <c r="AB283">
        <f>IFERROR(VLOOKUP($B283,Kraftvärmeprod!$B$1:$AO$424,MATCH("Tillförd energi från rökgaskondensering (GWh)",Kraftvärmeprod!$B$1:$AG$1,0),FALSE)/1,0)</f>
        <v>0</v>
      </c>
      <c r="AE283" s="122">
        <f t="shared" si="16"/>
        <v>0</v>
      </c>
      <c r="AG283">
        <f t="shared" si="17"/>
        <v>0</v>
      </c>
      <c r="AH283">
        <f t="shared" si="18"/>
        <v>0</v>
      </c>
      <c r="AI283" t="str">
        <f>IF(AH283=0,"",AH283/VLOOKUP(B283,Kraftvärmeprod!$B$1:$BC$480,MATCH("Summa tillförd energi exklusive rökgaskondensering",Kraftvärmeprod!$B$1:$BC$1,0),FALSE))</f>
        <v/>
      </c>
      <c r="AK283">
        <f t="shared" si="19"/>
        <v>0</v>
      </c>
    </row>
    <row r="284" spans="1:37" x14ac:dyDescent="0.25">
      <c r="A284" s="2" t="s">
        <v>437</v>
      </c>
      <c r="B284" s="2" t="s">
        <v>15</v>
      </c>
      <c r="C284">
        <f>IF($B284=" ","",IF(ISERROR(1/VLOOKUP($B284,'Justerad allokering kvv'!$B$1:$AG$700,MATCH(C$1,'Justerad allokering kvv'!$B$1:$AF$1,0),FALSE)),VLOOKUP($B284,'Allokerad kvv'!$B$2:$AV$700,MATCH(C$1,'Allokerad kvv'!$B$1:$AV$1,0),FALSE),VLOOKUP($B284,'Justerad allokering kvv'!$B$1:$AG$700,MATCH(C$1,'Justerad allokering kvv'!$B$1:$AF$1,0),FALSE)))</f>
        <v>0</v>
      </c>
      <c r="D284">
        <f>IF($B284=" ","",IF(ISERROR(1/VLOOKUP($B284,'Justerad allokering kvv'!$B$1:$AG$700,MATCH(D$1,'Justerad allokering kvv'!$B$1:$AF$1,0),FALSE)),VLOOKUP($B284,'Allokerad kvv'!$B$2:$AV$700,MATCH(D$1,'Allokerad kvv'!$B$1:$AV$1,0),FALSE),VLOOKUP($B284,'Justerad allokering kvv'!$B$1:$AG$700,MATCH(D$1,'Justerad allokering kvv'!$B$1:$AF$1,0),FALSE)))</f>
        <v>0</v>
      </c>
      <c r="E284">
        <f>IF($B284=" ","",IF(ISERROR(1/VLOOKUP($B284,'Justerad allokering kvv'!$B$1:$AG$700,MATCH(E$1,'Justerad allokering kvv'!$B$1:$AF$1,0),FALSE)),VLOOKUP($B284,'Allokerad kvv'!$B$2:$AV$700,MATCH(E$1,'Allokerad kvv'!$B$1:$AV$1,0),FALSE),VLOOKUP($B284,'Justerad allokering kvv'!$B$1:$AG$700,MATCH(E$1,'Justerad allokering kvv'!$B$1:$AF$1,0),FALSE)))</f>
        <v>0</v>
      </c>
      <c r="F284">
        <f>IF($B284=" ","",IF(ISERROR(1/VLOOKUP($B284,'Justerad allokering kvv'!$B$1:$AG$700,MATCH(F$1,'Justerad allokering kvv'!$B$1:$AF$1,0),FALSE)),VLOOKUP($B284,'Allokerad kvv'!$B$2:$AV$700,MATCH(F$1,'Allokerad kvv'!$B$1:$AV$1,0),FALSE),VLOOKUP($B284,'Justerad allokering kvv'!$B$1:$AG$700,MATCH(F$1,'Justerad allokering kvv'!$B$1:$AF$1,0),FALSE)))</f>
        <v>0</v>
      </c>
      <c r="G284">
        <f>IF($B284=" ","",IF(ISERROR(1/VLOOKUP($B284,'Justerad allokering kvv'!$B$1:$AG$700,MATCH(G$1,'Justerad allokering kvv'!$B$1:$AF$1,0),FALSE)),VLOOKUP($B284,'Allokerad kvv'!$B$2:$AV$700,MATCH(G$1,'Allokerad kvv'!$B$1:$AV$1,0),FALSE),VLOOKUP($B284,'Justerad allokering kvv'!$B$1:$AG$700,MATCH(G$1,'Justerad allokering kvv'!$B$1:$AF$1,0),FALSE)))</f>
        <v>0</v>
      </c>
      <c r="H284">
        <f>IF($B284=" ","",IF(ISERROR(1/VLOOKUP($B284,'Justerad allokering kvv'!$B$1:$AG$700,MATCH(H$1,'Justerad allokering kvv'!$B$1:$AF$1,0),FALSE)),VLOOKUP($B284,'Allokerad kvv'!$B$2:$AV$700,MATCH(H$1,'Allokerad kvv'!$B$1:$AV$1,0),FALSE),VLOOKUP($B284,'Justerad allokering kvv'!$B$1:$AG$700,MATCH(H$1,'Justerad allokering kvv'!$B$1:$AF$1,0),FALSE)))</f>
        <v>0</v>
      </c>
      <c r="I284">
        <f>IF($B284=" ","",IF(ISERROR(1/VLOOKUP($B284,'Justerad allokering kvv'!$B$1:$AG$700,MATCH(I$1,'Justerad allokering kvv'!$B$1:$AF$1,0),FALSE)),VLOOKUP($B284,'Allokerad kvv'!$B$2:$AV$700,MATCH(I$1,'Allokerad kvv'!$B$1:$AV$1,0),FALSE),VLOOKUP($B284,'Justerad allokering kvv'!$B$1:$AG$700,MATCH(I$1,'Justerad allokering kvv'!$B$1:$AF$1,0),FALSE)))</f>
        <v>0</v>
      </c>
      <c r="J284">
        <f>IF($B284=" ","",IF(ISERROR(1/VLOOKUP($B284,'Justerad allokering kvv'!$B$1:$AG$700,MATCH(J$1,'Justerad allokering kvv'!$B$1:$AF$1,0),FALSE)),VLOOKUP($B284,'Allokerad kvv'!$B$2:$AV$700,MATCH(J$1,'Allokerad kvv'!$B$1:$AV$1,0),FALSE),VLOOKUP($B284,'Justerad allokering kvv'!$B$1:$AG$700,MATCH(J$1,'Justerad allokering kvv'!$B$1:$AF$1,0),FALSE)))</f>
        <v>0</v>
      </c>
      <c r="K284">
        <f>IF($B284=" ","",IF(ISERROR(1/VLOOKUP($B284,'Justerad allokering kvv'!$B$1:$AG$700,MATCH(K$1,'Justerad allokering kvv'!$B$1:$AF$1,0),FALSE)),VLOOKUP($B284,'Allokerad kvv'!$B$2:$AV$700,MATCH(K$1,'Allokerad kvv'!$B$1:$AV$1,0),FALSE),VLOOKUP($B284,'Justerad allokering kvv'!$B$1:$AG$700,MATCH(K$1,'Justerad allokering kvv'!$B$1:$AF$1,0),FALSE)))</f>
        <v>0</v>
      </c>
      <c r="L284">
        <f>IF($B284=" ","",IF(ISERROR(1/VLOOKUP($B284,'Justerad allokering kvv'!$B$1:$AG$700,MATCH(L$1,'Justerad allokering kvv'!$B$1:$AF$1,0),FALSE)),VLOOKUP($B284,'Allokerad kvv'!$B$2:$AV$700,MATCH(L$1,'Allokerad kvv'!$B$1:$AV$1,0),FALSE),VLOOKUP($B284,'Justerad allokering kvv'!$B$1:$AG$700,MATCH(L$1,'Justerad allokering kvv'!$B$1:$AF$1,0),FALSE)))</f>
        <v>0</v>
      </c>
      <c r="M284">
        <f>IF($B284=" ","",IF(ISERROR(1/VLOOKUP($B284,'Justerad allokering kvv'!$B$1:$AG$700,MATCH(M$1,'Justerad allokering kvv'!$B$1:$AF$1,0),FALSE)),VLOOKUP($B284,'Allokerad kvv'!$B$2:$AV$700,MATCH(M$1,'Allokerad kvv'!$B$1:$AV$1,0),FALSE),VLOOKUP($B284,'Justerad allokering kvv'!$B$1:$AG$700,MATCH(M$1,'Justerad allokering kvv'!$B$1:$AF$1,0),FALSE)))</f>
        <v>0</v>
      </c>
      <c r="N284">
        <f>IF($B284=" ","",IF(ISERROR(1/VLOOKUP($B284,'Justerad allokering kvv'!$B$1:$AG$700,MATCH(N$1,'Justerad allokering kvv'!$B$1:$AF$1,0),FALSE)),VLOOKUP($B284,'Allokerad kvv'!$B$2:$AV$700,MATCH(N$1,'Allokerad kvv'!$B$1:$AV$1,0),FALSE),VLOOKUP($B284,'Justerad allokering kvv'!$B$1:$AG$700,MATCH(N$1,'Justerad allokering kvv'!$B$1:$AF$1,0),FALSE)))</f>
        <v>0</v>
      </c>
      <c r="O284">
        <f>IF($B284=" ","",IF(ISERROR(1/VLOOKUP($B284,'Justerad allokering kvv'!$B$1:$AG$700,MATCH(O$1,'Justerad allokering kvv'!$B$1:$AF$1,0),FALSE)),VLOOKUP($B284,'Allokerad kvv'!$B$2:$AV$700,MATCH(O$1,'Allokerad kvv'!$B$1:$AV$1,0),FALSE),VLOOKUP($B284,'Justerad allokering kvv'!$B$1:$AG$700,MATCH(O$1,'Justerad allokering kvv'!$B$1:$AF$1,0),FALSE)))</f>
        <v>0</v>
      </c>
      <c r="P284">
        <f>IF($B284=" ","",IF(ISERROR(1/VLOOKUP($B284,'Justerad allokering kvv'!$B$1:$AG$700,MATCH(P$1,'Justerad allokering kvv'!$B$1:$AF$1,0),FALSE)),VLOOKUP($B284,'Allokerad kvv'!$B$2:$AV$700,MATCH(P$1,'Allokerad kvv'!$B$1:$AV$1,0),FALSE),VLOOKUP($B284,'Justerad allokering kvv'!$B$1:$AG$700,MATCH(P$1,'Justerad allokering kvv'!$B$1:$AF$1,0),FALSE)))</f>
        <v>0</v>
      </c>
      <c r="Q284">
        <f>IF($B284=" ","",IF(ISERROR(1/VLOOKUP($B284,'Justerad allokering kvv'!$B$1:$AG$700,MATCH(Q$1,'Justerad allokering kvv'!$B$1:$AF$1,0),FALSE)),VLOOKUP($B284,'Allokerad kvv'!$B$2:$AV$700,MATCH(Q$1,'Allokerad kvv'!$B$1:$AV$1,0),FALSE),VLOOKUP($B284,'Justerad allokering kvv'!$B$1:$AG$700,MATCH(Q$1,'Justerad allokering kvv'!$B$1:$AF$1,0),FALSE)))</f>
        <v>0</v>
      </c>
      <c r="R284">
        <f>IF($B284=" ","",IF(ISERROR(1/VLOOKUP($B284,'Justerad allokering kvv'!$B$1:$AG$700,MATCH(R$1,'Justerad allokering kvv'!$B$1:$AF$1,0),FALSE)),VLOOKUP($B284,'Allokerad kvv'!$B$2:$AV$700,MATCH(R$1,'Allokerad kvv'!$B$1:$AV$1,0),FALSE),VLOOKUP($B284,'Justerad allokering kvv'!$B$1:$AG$700,MATCH(R$1,'Justerad allokering kvv'!$B$1:$AF$1,0),FALSE)))</f>
        <v>0</v>
      </c>
      <c r="S284">
        <f>IF($B284=" ","",IF(ISERROR(1/VLOOKUP($B284,'Justerad allokering kvv'!$B$1:$AG$700,MATCH(S$1,'Justerad allokering kvv'!$B$1:$AF$1,0),FALSE)),VLOOKUP($B284,'Allokerad kvv'!$B$2:$AV$700,MATCH(S$1,'Allokerad kvv'!$B$1:$AV$1,0),FALSE),VLOOKUP($B284,'Justerad allokering kvv'!$B$1:$AG$700,MATCH(S$1,'Justerad allokering kvv'!$B$1:$AF$1,0),FALSE)))</f>
        <v>0</v>
      </c>
      <c r="T284">
        <f>IF($B284=" ","",IF(ISERROR(1/VLOOKUP($B284,'Justerad allokering kvv'!$B$1:$AG$700,MATCH(T$1,'Justerad allokering kvv'!$B$1:$AF$1,0),FALSE)),VLOOKUP($B284,'Allokerad kvv'!$B$2:$AV$700,MATCH(T$1,'Allokerad kvv'!$B$1:$AV$1,0),FALSE),VLOOKUP($B284,'Justerad allokering kvv'!$B$1:$AG$700,MATCH(T$1,'Justerad allokering kvv'!$B$1:$AF$1,0),FALSE)))</f>
        <v>0</v>
      </c>
      <c r="U284">
        <f>IF($B284=" ","",IF(ISERROR(1/VLOOKUP($B284,'Justerad allokering kvv'!$B$1:$AG$700,MATCH(U$1,'Justerad allokering kvv'!$B$1:$AF$1,0),FALSE)),VLOOKUP($B284,'Allokerad kvv'!$B$2:$AV$700,MATCH(U$1,'Allokerad kvv'!$B$1:$AV$1,0),FALSE),VLOOKUP($B284,'Justerad allokering kvv'!$B$1:$AG$700,MATCH(U$1,'Justerad allokering kvv'!$B$1:$AF$1,0),FALSE)))</f>
        <v>0</v>
      </c>
      <c r="V284">
        <f>IF($B284=" ","",IF(ISERROR(1/VLOOKUP($B284,'Justerad allokering kvv'!$B$1:$AG$700,MATCH(V$1,'Justerad allokering kvv'!$B$1:$AF$1,0),FALSE)),VLOOKUP($B284,'Allokerad kvv'!$B$2:$AV$700,MATCH(V$1,'Allokerad kvv'!$B$1:$AV$1,0),FALSE),VLOOKUP($B284,'Justerad allokering kvv'!$B$1:$AG$700,MATCH(V$1,'Justerad allokering kvv'!$B$1:$AF$1,0),FALSE)))</f>
        <v>0</v>
      </c>
      <c r="W284">
        <f>IF($B284=" ","",IF(ISERROR(1/VLOOKUP($B284,'Justerad allokering kvv'!$B$1:$AG$700,MATCH(W$1,'Justerad allokering kvv'!$B$1:$AF$1,0),FALSE)),VLOOKUP($B284,'Allokerad kvv'!$B$2:$AV$700,MATCH(W$1,'Allokerad kvv'!$B$1:$AV$1,0),FALSE),VLOOKUP($B284,'Justerad allokering kvv'!$B$1:$AG$700,MATCH(W$1,'Justerad allokering kvv'!$B$1:$AF$1,0),FALSE)))</f>
        <v>0</v>
      </c>
      <c r="X284">
        <f>IF($B284=" ","",IF(ISERROR(1/VLOOKUP($B284,'Justerad allokering kvv'!$B$1:$AG$700,MATCH(X$1,'Justerad allokering kvv'!$B$1:$AF$1,0),FALSE)),VLOOKUP($B284,'Allokerad kvv'!$B$2:$AV$700,MATCH(X$1,'Allokerad kvv'!$B$1:$AV$1,0),FALSE),VLOOKUP($B284,'Justerad allokering kvv'!$B$1:$AG$700,MATCH(X$1,'Justerad allokering kvv'!$B$1:$AF$1,0),FALSE)))</f>
        <v>0</v>
      </c>
      <c r="Y284">
        <f>IF($B284=" ","",IF(ISERROR(1/VLOOKUP($B284,'Justerad allokering kvv'!$B$1:$AG$700,MATCH(Y$1,'Justerad allokering kvv'!$B$1:$AF$1,0),FALSE)),VLOOKUP($B284,'Allokerad kvv'!$B$2:$AV$700,MATCH(Y$1,'Allokerad kvv'!$B$1:$AV$1,0),FALSE),VLOOKUP($B284,'Justerad allokering kvv'!$B$1:$AG$700,MATCH(Y$1,'Justerad allokering kvv'!$B$1:$AF$1,0),FALSE)))</f>
        <v>0</v>
      </c>
      <c r="AB284">
        <f>IFERROR(VLOOKUP($B284,Kraftvärmeprod!$B$1:$AO$424,MATCH("Tillförd energi från rökgaskondensering (GWh)",Kraftvärmeprod!$B$1:$AG$1,0),FALSE)/1,0)</f>
        <v>0</v>
      </c>
      <c r="AE284" s="122">
        <f t="shared" si="16"/>
        <v>0</v>
      </c>
      <c r="AG284">
        <f t="shared" si="17"/>
        <v>0</v>
      </c>
      <c r="AH284">
        <f t="shared" si="18"/>
        <v>0</v>
      </c>
      <c r="AI284" t="str">
        <f>IF(AH284=0,"",AH284/VLOOKUP(B284,Kraftvärmeprod!$B$1:$BC$480,MATCH("Summa tillförd energi exklusive rökgaskondensering",Kraftvärmeprod!$B$1:$BC$1,0),FALSE))</f>
        <v/>
      </c>
      <c r="AK284">
        <f t="shared" si="19"/>
        <v>0</v>
      </c>
    </row>
    <row r="285" spans="1:37" x14ac:dyDescent="0.25">
      <c r="A285" s="2" t="s">
        <v>437</v>
      </c>
      <c r="B285" s="2" t="s">
        <v>18</v>
      </c>
      <c r="C285">
        <f>IF($B285=" ","",IF(ISERROR(1/VLOOKUP($B285,'Justerad allokering kvv'!$B$1:$AG$700,MATCH(C$1,'Justerad allokering kvv'!$B$1:$AF$1,0),FALSE)),VLOOKUP($B285,'Allokerad kvv'!$B$2:$AV$700,MATCH(C$1,'Allokerad kvv'!$B$1:$AV$1,0),FALSE),VLOOKUP($B285,'Justerad allokering kvv'!$B$1:$AG$700,MATCH(C$1,'Justerad allokering kvv'!$B$1:$AF$1,0),FALSE)))</f>
        <v>0</v>
      </c>
      <c r="D285">
        <f>IF($B285=" ","",IF(ISERROR(1/VLOOKUP($B285,'Justerad allokering kvv'!$B$1:$AG$700,MATCH(D$1,'Justerad allokering kvv'!$B$1:$AF$1,0),FALSE)),VLOOKUP($B285,'Allokerad kvv'!$B$2:$AV$700,MATCH(D$1,'Allokerad kvv'!$B$1:$AV$1,0),FALSE),VLOOKUP($B285,'Justerad allokering kvv'!$B$1:$AG$700,MATCH(D$1,'Justerad allokering kvv'!$B$1:$AF$1,0),FALSE)))</f>
        <v>0</v>
      </c>
      <c r="E285">
        <f>IF($B285=" ","",IF(ISERROR(1/VLOOKUP($B285,'Justerad allokering kvv'!$B$1:$AG$700,MATCH(E$1,'Justerad allokering kvv'!$B$1:$AF$1,0),FALSE)),VLOOKUP($B285,'Allokerad kvv'!$B$2:$AV$700,MATCH(E$1,'Allokerad kvv'!$B$1:$AV$1,0),FALSE),VLOOKUP($B285,'Justerad allokering kvv'!$B$1:$AG$700,MATCH(E$1,'Justerad allokering kvv'!$B$1:$AF$1,0),FALSE)))</f>
        <v>0</v>
      </c>
      <c r="F285">
        <f>IF($B285=" ","",IF(ISERROR(1/VLOOKUP($B285,'Justerad allokering kvv'!$B$1:$AG$700,MATCH(F$1,'Justerad allokering kvv'!$B$1:$AF$1,0),FALSE)),VLOOKUP($B285,'Allokerad kvv'!$B$2:$AV$700,MATCH(F$1,'Allokerad kvv'!$B$1:$AV$1,0),FALSE),VLOOKUP($B285,'Justerad allokering kvv'!$B$1:$AG$700,MATCH(F$1,'Justerad allokering kvv'!$B$1:$AF$1,0),FALSE)))</f>
        <v>0</v>
      </c>
      <c r="G285">
        <f>IF($B285=" ","",IF(ISERROR(1/VLOOKUP($B285,'Justerad allokering kvv'!$B$1:$AG$700,MATCH(G$1,'Justerad allokering kvv'!$B$1:$AF$1,0),FALSE)),VLOOKUP($B285,'Allokerad kvv'!$B$2:$AV$700,MATCH(G$1,'Allokerad kvv'!$B$1:$AV$1,0),FALSE),VLOOKUP($B285,'Justerad allokering kvv'!$B$1:$AG$700,MATCH(G$1,'Justerad allokering kvv'!$B$1:$AF$1,0),FALSE)))</f>
        <v>0</v>
      </c>
      <c r="H285">
        <f>IF($B285=" ","",IF(ISERROR(1/VLOOKUP($B285,'Justerad allokering kvv'!$B$1:$AG$700,MATCH(H$1,'Justerad allokering kvv'!$B$1:$AF$1,0),FALSE)),VLOOKUP($B285,'Allokerad kvv'!$B$2:$AV$700,MATCH(H$1,'Allokerad kvv'!$B$1:$AV$1,0),FALSE),VLOOKUP($B285,'Justerad allokering kvv'!$B$1:$AG$700,MATCH(H$1,'Justerad allokering kvv'!$B$1:$AF$1,0),FALSE)))</f>
        <v>0</v>
      </c>
      <c r="I285">
        <f>IF($B285=" ","",IF(ISERROR(1/VLOOKUP($B285,'Justerad allokering kvv'!$B$1:$AG$700,MATCH(I$1,'Justerad allokering kvv'!$B$1:$AF$1,0),FALSE)),VLOOKUP($B285,'Allokerad kvv'!$B$2:$AV$700,MATCH(I$1,'Allokerad kvv'!$B$1:$AV$1,0),FALSE),VLOOKUP($B285,'Justerad allokering kvv'!$B$1:$AG$700,MATCH(I$1,'Justerad allokering kvv'!$B$1:$AF$1,0),FALSE)))</f>
        <v>0</v>
      </c>
      <c r="J285">
        <f>IF($B285=" ","",IF(ISERROR(1/VLOOKUP($B285,'Justerad allokering kvv'!$B$1:$AG$700,MATCH(J$1,'Justerad allokering kvv'!$B$1:$AF$1,0),FALSE)),VLOOKUP($B285,'Allokerad kvv'!$B$2:$AV$700,MATCH(J$1,'Allokerad kvv'!$B$1:$AV$1,0),FALSE),VLOOKUP($B285,'Justerad allokering kvv'!$B$1:$AG$700,MATCH(J$1,'Justerad allokering kvv'!$B$1:$AF$1,0),FALSE)))</f>
        <v>0</v>
      </c>
      <c r="K285">
        <f>IF($B285=" ","",IF(ISERROR(1/VLOOKUP($B285,'Justerad allokering kvv'!$B$1:$AG$700,MATCH(K$1,'Justerad allokering kvv'!$B$1:$AF$1,0),FALSE)),VLOOKUP($B285,'Allokerad kvv'!$B$2:$AV$700,MATCH(K$1,'Allokerad kvv'!$B$1:$AV$1,0),FALSE),VLOOKUP($B285,'Justerad allokering kvv'!$B$1:$AG$700,MATCH(K$1,'Justerad allokering kvv'!$B$1:$AF$1,0),FALSE)))</f>
        <v>0</v>
      </c>
      <c r="L285">
        <f>IF($B285=" ","",IF(ISERROR(1/VLOOKUP($B285,'Justerad allokering kvv'!$B$1:$AG$700,MATCH(L$1,'Justerad allokering kvv'!$B$1:$AF$1,0),FALSE)),VLOOKUP($B285,'Allokerad kvv'!$B$2:$AV$700,MATCH(L$1,'Allokerad kvv'!$B$1:$AV$1,0),FALSE),VLOOKUP($B285,'Justerad allokering kvv'!$B$1:$AG$700,MATCH(L$1,'Justerad allokering kvv'!$B$1:$AF$1,0),FALSE)))</f>
        <v>0</v>
      </c>
      <c r="M285">
        <f>IF($B285=" ","",IF(ISERROR(1/VLOOKUP($B285,'Justerad allokering kvv'!$B$1:$AG$700,MATCH(M$1,'Justerad allokering kvv'!$B$1:$AF$1,0),FALSE)),VLOOKUP($B285,'Allokerad kvv'!$B$2:$AV$700,MATCH(M$1,'Allokerad kvv'!$B$1:$AV$1,0),FALSE),VLOOKUP($B285,'Justerad allokering kvv'!$B$1:$AG$700,MATCH(M$1,'Justerad allokering kvv'!$B$1:$AF$1,0),FALSE)))</f>
        <v>0</v>
      </c>
      <c r="N285">
        <f>IF($B285=" ","",IF(ISERROR(1/VLOOKUP($B285,'Justerad allokering kvv'!$B$1:$AG$700,MATCH(N$1,'Justerad allokering kvv'!$B$1:$AF$1,0),FALSE)),VLOOKUP($B285,'Allokerad kvv'!$B$2:$AV$700,MATCH(N$1,'Allokerad kvv'!$B$1:$AV$1,0),FALSE),VLOOKUP($B285,'Justerad allokering kvv'!$B$1:$AG$700,MATCH(N$1,'Justerad allokering kvv'!$B$1:$AF$1,0),FALSE)))</f>
        <v>0</v>
      </c>
      <c r="O285">
        <f>IF($B285=" ","",IF(ISERROR(1/VLOOKUP($B285,'Justerad allokering kvv'!$B$1:$AG$700,MATCH(O$1,'Justerad allokering kvv'!$B$1:$AF$1,0),FALSE)),VLOOKUP($B285,'Allokerad kvv'!$B$2:$AV$700,MATCH(O$1,'Allokerad kvv'!$B$1:$AV$1,0),FALSE),VLOOKUP($B285,'Justerad allokering kvv'!$B$1:$AG$700,MATCH(O$1,'Justerad allokering kvv'!$B$1:$AF$1,0),FALSE)))</f>
        <v>0</v>
      </c>
      <c r="P285">
        <f>IF($B285=" ","",IF(ISERROR(1/VLOOKUP($B285,'Justerad allokering kvv'!$B$1:$AG$700,MATCH(P$1,'Justerad allokering kvv'!$B$1:$AF$1,0),FALSE)),VLOOKUP($B285,'Allokerad kvv'!$B$2:$AV$700,MATCH(P$1,'Allokerad kvv'!$B$1:$AV$1,0),FALSE),VLOOKUP($B285,'Justerad allokering kvv'!$B$1:$AG$700,MATCH(P$1,'Justerad allokering kvv'!$B$1:$AF$1,0),FALSE)))</f>
        <v>0</v>
      </c>
      <c r="Q285">
        <f>IF($B285=" ","",IF(ISERROR(1/VLOOKUP($B285,'Justerad allokering kvv'!$B$1:$AG$700,MATCH(Q$1,'Justerad allokering kvv'!$B$1:$AF$1,0),FALSE)),VLOOKUP($B285,'Allokerad kvv'!$B$2:$AV$700,MATCH(Q$1,'Allokerad kvv'!$B$1:$AV$1,0),FALSE),VLOOKUP($B285,'Justerad allokering kvv'!$B$1:$AG$700,MATCH(Q$1,'Justerad allokering kvv'!$B$1:$AF$1,0),FALSE)))</f>
        <v>0</v>
      </c>
      <c r="R285">
        <f>IF($B285=" ","",IF(ISERROR(1/VLOOKUP($B285,'Justerad allokering kvv'!$B$1:$AG$700,MATCH(R$1,'Justerad allokering kvv'!$B$1:$AF$1,0),FALSE)),VLOOKUP($B285,'Allokerad kvv'!$B$2:$AV$700,MATCH(R$1,'Allokerad kvv'!$B$1:$AV$1,0),FALSE),VLOOKUP($B285,'Justerad allokering kvv'!$B$1:$AG$700,MATCH(R$1,'Justerad allokering kvv'!$B$1:$AF$1,0),FALSE)))</f>
        <v>0</v>
      </c>
      <c r="S285">
        <f>IF($B285=" ","",IF(ISERROR(1/VLOOKUP($B285,'Justerad allokering kvv'!$B$1:$AG$700,MATCH(S$1,'Justerad allokering kvv'!$B$1:$AF$1,0),FALSE)),VLOOKUP($B285,'Allokerad kvv'!$B$2:$AV$700,MATCH(S$1,'Allokerad kvv'!$B$1:$AV$1,0),FALSE),VLOOKUP($B285,'Justerad allokering kvv'!$B$1:$AG$700,MATCH(S$1,'Justerad allokering kvv'!$B$1:$AF$1,0),FALSE)))</f>
        <v>0</v>
      </c>
      <c r="T285">
        <f>IF($B285=" ","",IF(ISERROR(1/VLOOKUP($B285,'Justerad allokering kvv'!$B$1:$AG$700,MATCH(T$1,'Justerad allokering kvv'!$B$1:$AF$1,0),FALSE)),VLOOKUP($B285,'Allokerad kvv'!$B$2:$AV$700,MATCH(T$1,'Allokerad kvv'!$B$1:$AV$1,0),FALSE),VLOOKUP($B285,'Justerad allokering kvv'!$B$1:$AG$700,MATCH(T$1,'Justerad allokering kvv'!$B$1:$AF$1,0),FALSE)))</f>
        <v>0</v>
      </c>
      <c r="U285">
        <f>IF($B285=" ","",IF(ISERROR(1/VLOOKUP($B285,'Justerad allokering kvv'!$B$1:$AG$700,MATCH(U$1,'Justerad allokering kvv'!$B$1:$AF$1,0),FALSE)),VLOOKUP($B285,'Allokerad kvv'!$B$2:$AV$700,MATCH(U$1,'Allokerad kvv'!$B$1:$AV$1,0),FALSE),VLOOKUP($B285,'Justerad allokering kvv'!$B$1:$AG$700,MATCH(U$1,'Justerad allokering kvv'!$B$1:$AF$1,0),FALSE)))</f>
        <v>0</v>
      </c>
      <c r="V285">
        <f>IF($B285=" ","",IF(ISERROR(1/VLOOKUP($B285,'Justerad allokering kvv'!$B$1:$AG$700,MATCH(V$1,'Justerad allokering kvv'!$B$1:$AF$1,0),FALSE)),VLOOKUP($B285,'Allokerad kvv'!$B$2:$AV$700,MATCH(V$1,'Allokerad kvv'!$B$1:$AV$1,0),FALSE),VLOOKUP($B285,'Justerad allokering kvv'!$B$1:$AG$700,MATCH(V$1,'Justerad allokering kvv'!$B$1:$AF$1,0),FALSE)))</f>
        <v>0</v>
      </c>
      <c r="W285">
        <f>IF($B285=" ","",IF(ISERROR(1/VLOOKUP($B285,'Justerad allokering kvv'!$B$1:$AG$700,MATCH(W$1,'Justerad allokering kvv'!$B$1:$AF$1,0),FALSE)),VLOOKUP($B285,'Allokerad kvv'!$B$2:$AV$700,MATCH(W$1,'Allokerad kvv'!$B$1:$AV$1,0),FALSE),VLOOKUP($B285,'Justerad allokering kvv'!$B$1:$AG$700,MATCH(W$1,'Justerad allokering kvv'!$B$1:$AF$1,0),FALSE)))</f>
        <v>0</v>
      </c>
      <c r="X285">
        <f>IF($B285=" ","",IF(ISERROR(1/VLOOKUP($B285,'Justerad allokering kvv'!$B$1:$AG$700,MATCH(X$1,'Justerad allokering kvv'!$B$1:$AF$1,0),FALSE)),VLOOKUP($B285,'Allokerad kvv'!$B$2:$AV$700,MATCH(X$1,'Allokerad kvv'!$B$1:$AV$1,0),FALSE),VLOOKUP($B285,'Justerad allokering kvv'!$B$1:$AG$700,MATCH(X$1,'Justerad allokering kvv'!$B$1:$AF$1,0),FALSE)))</f>
        <v>0</v>
      </c>
      <c r="Y285">
        <f>IF($B285=" ","",IF(ISERROR(1/VLOOKUP($B285,'Justerad allokering kvv'!$B$1:$AG$700,MATCH(Y$1,'Justerad allokering kvv'!$B$1:$AF$1,0),FALSE)),VLOOKUP($B285,'Allokerad kvv'!$B$2:$AV$700,MATCH(Y$1,'Allokerad kvv'!$B$1:$AV$1,0),FALSE),VLOOKUP($B285,'Justerad allokering kvv'!$B$1:$AG$700,MATCH(Y$1,'Justerad allokering kvv'!$B$1:$AF$1,0),FALSE)))</f>
        <v>0</v>
      </c>
      <c r="AB285">
        <f>IFERROR(VLOOKUP($B285,Kraftvärmeprod!$B$1:$AO$424,MATCH("Tillförd energi från rökgaskondensering (GWh)",Kraftvärmeprod!$B$1:$AG$1,0),FALSE)/1,0)</f>
        <v>0</v>
      </c>
      <c r="AE285" s="122">
        <f t="shared" si="16"/>
        <v>0</v>
      </c>
      <c r="AG285">
        <f t="shared" si="17"/>
        <v>0</v>
      </c>
      <c r="AH285">
        <f t="shared" si="18"/>
        <v>0</v>
      </c>
      <c r="AI285" t="str">
        <f>IF(AH285=0,"",AH285/VLOOKUP(B285,Kraftvärmeprod!$B$1:$BC$480,MATCH("Summa tillförd energi exklusive rökgaskondensering",Kraftvärmeprod!$B$1:$BC$1,0),FALSE))</f>
        <v/>
      </c>
      <c r="AK285">
        <f t="shared" si="19"/>
        <v>0</v>
      </c>
    </row>
    <row r="286" spans="1:37" x14ac:dyDescent="0.25">
      <c r="A286" s="2" t="s">
        <v>437</v>
      </c>
      <c r="B286" s="2" t="s">
        <v>19</v>
      </c>
      <c r="C286">
        <f>IF($B286=" ","",IF(ISERROR(1/VLOOKUP($B286,'Justerad allokering kvv'!$B$1:$AG$700,MATCH(C$1,'Justerad allokering kvv'!$B$1:$AF$1,0),FALSE)),VLOOKUP($B286,'Allokerad kvv'!$B$2:$AV$700,MATCH(C$1,'Allokerad kvv'!$B$1:$AV$1,0),FALSE),VLOOKUP($B286,'Justerad allokering kvv'!$B$1:$AG$700,MATCH(C$1,'Justerad allokering kvv'!$B$1:$AF$1,0),FALSE)))</f>
        <v>0</v>
      </c>
      <c r="D286">
        <f>IF($B286=" ","",IF(ISERROR(1/VLOOKUP($B286,'Justerad allokering kvv'!$B$1:$AG$700,MATCH(D$1,'Justerad allokering kvv'!$B$1:$AF$1,0),FALSE)),VLOOKUP($B286,'Allokerad kvv'!$B$2:$AV$700,MATCH(D$1,'Allokerad kvv'!$B$1:$AV$1,0),FALSE),VLOOKUP($B286,'Justerad allokering kvv'!$B$1:$AG$700,MATCH(D$1,'Justerad allokering kvv'!$B$1:$AF$1,0),FALSE)))</f>
        <v>0</v>
      </c>
      <c r="E286">
        <f>IF($B286=" ","",IF(ISERROR(1/VLOOKUP($B286,'Justerad allokering kvv'!$B$1:$AG$700,MATCH(E$1,'Justerad allokering kvv'!$B$1:$AF$1,0),FALSE)),VLOOKUP($B286,'Allokerad kvv'!$B$2:$AV$700,MATCH(E$1,'Allokerad kvv'!$B$1:$AV$1,0),FALSE),VLOOKUP($B286,'Justerad allokering kvv'!$B$1:$AG$700,MATCH(E$1,'Justerad allokering kvv'!$B$1:$AF$1,0),FALSE)))</f>
        <v>0</v>
      </c>
      <c r="F286">
        <f>IF($B286=" ","",IF(ISERROR(1/VLOOKUP($B286,'Justerad allokering kvv'!$B$1:$AG$700,MATCH(F$1,'Justerad allokering kvv'!$B$1:$AF$1,0),FALSE)),VLOOKUP($B286,'Allokerad kvv'!$B$2:$AV$700,MATCH(F$1,'Allokerad kvv'!$B$1:$AV$1,0),FALSE),VLOOKUP($B286,'Justerad allokering kvv'!$B$1:$AG$700,MATCH(F$1,'Justerad allokering kvv'!$B$1:$AF$1,0),FALSE)))</f>
        <v>0</v>
      </c>
      <c r="G286">
        <f>IF($B286=" ","",IF(ISERROR(1/VLOOKUP($B286,'Justerad allokering kvv'!$B$1:$AG$700,MATCH(G$1,'Justerad allokering kvv'!$B$1:$AF$1,0),FALSE)),VLOOKUP($B286,'Allokerad kvv'!$B$2:$AV$700,MATCH(G$1,'Allokerad kvv'!$B$1:$AV$1,0),FALSE),VLOOKUP($B286,'Justerad allokering kvv'!$B$1:$AG$700,MATCH(G$1,'Justerad allokering kvv'!$B$1:$AF$1,0),FALSE)))</f>
        <v>0</v>
      </c>
      <c r="H286">
        <f>IF($B286=" ","",IF(ISERROR(1/VLOOKUP($B286,'Justerad allokering kvv'!$B$1:$AG$700,MATCH(H$1,'Justerad allokering kvv'!$B$1:$AF$1,0),FALSE)),VLOOKUP($B286,'Allokerad kvv'!$B$2:$AV$700,MATCH(H$1,'Allokerad kvv'!$B$1:$AV$1,0),FALSE),VLOOKUP($B286,'Justerad allokering kvv'!$B$1:$AG$700,MATCH(H$1,'Justerad allokering kvv'!$B$1:$AF$1,0),FALSE)))</f>
        <v>0</v>
      </c>
      <c r="I286">
        <f>IF($B286=" ","",IF(ISERROR(1/VLOOKUP($B286,'Justerad allokering kvv'!$B$1:$AG$700,MATCH(I$1,'Justerad allokering kvv'!$B$1:$AF$1,0),FALSE)),VLOOKUP($B286,'Allokerad kvv'!$B$2:$AV$700,MATCH(I$1,'Allokerad kvv'!$B$1:$AV$1,0),FALSE),VLOOKUP($B286,'Justerad allokering kvv'!$B$1:$AG$700,MATCH(I$1,'Justerad allokering kvv'!$B$1:$AF$1,0),FALSE)))</f>
        <v>0</v>
      </c>
      <c r="J286">
        <f>IF($B286=" ","",IF(ISERROR(1/VLOOKUP($B286,'Justerad allokering kvv'!$B$1:$AG$700,MATCH(J$1,'Justerad allokering kvv'!$B$1:$AF$1,0),FALSE)),VLOOKUP($B286,'Allokerad kvv'!$B$2:$AV$700,MATCH(J$1,'Allokerad kvv'!$B$1:$AV$1,0),FALSE),VLOOKUP($B286,'Justerad allokering kvv'!$B$1:$AG$700,MATCH(J$1,'Justerad allokering kvv'!$B$1:$AF$1,0),FALSE)))</f>
        <v>0</v>
      </c>
      <c r="K286">
        <f>IF($B286=" ","",IF(ISERROR(1/VLOOKUP($B286,'Justerad allokering kvv'!$B$1:$AG$700,MATCH(K$1,'Justerad allokering kvv'!$B$1:$AF$1,0),FALSE)),VLOOKUP($B286,'Allokerad kvv'!$B$2:$AV$700,MATCH(K$1,'Allokerad kvv'!$B$1:$AV$1,0),FALSE),VLOOKUP($B286,'Justerad allokering kvv'!$B$1:$AG$700,MATCH(K$1,'Justerad allokering kvv'!$B$1:$AF$1,0),FALSE)))</f>
        <v>0</v>
      </c>
      <c r="L286">
        <f>IF($B286=" ","",IF(ISERROR(1/VLOOKUP($B286,'Justerad allokering kvv'!$B$1:$AG$700,MATCH(L$1,'Justerad allokering kvv'!$B$1:$AF$1,0),FALSE)),VLOOKUP($B286,'Allokerad kvv'!$B$2:$AV$700,MATCH(L$1,'Allokerad kvv'!$B$1:$AV$1,0),FALSE),VLOOKUP($B286,'Justerad allokering kvv'!$B$1:$AG$700,MATCH(L$1,'Justerad allokering kvv'!$B$1:$AF$1,0),FALSE)))</f>
        <v>0</v>
      </c>
      <c r="M286">
        <f>IF($B286=" ","",IF(ISERROR(1/VLOOKUP($B286,'Justerad allokering kvv'!$B$1:$AG$700,MATCH(M$1,'Justerad allokering kvv'!$B$1:$AF$1,0),FALSE)),VLOOKUP($B286,'Allokerad kvv'!$B$2:$AV$700,MATCH(M$1,'Allokerad kvv'!$B$1:$AV$1,0),FALSE),VLOOKUP($B286,'Justerad allokering kvv'!$B$1:$AG$700,MATCH(M$1,'Justerad allokering kvv'!$B$1:$AF$1,0),FALSE)))</f>
        <v>0</v>
      </c>
      <c r="N286">
        <f>IF($B286=" ","",IF(ISERROR(1/VLOOKUP($B286,'Justerad allokering kvv'!$B$1:$AG$700,MATCH(N$1,'Justerad allokering kvv'!$B$1:$AF$1,0),FALSE)),VLOOKUP($B286,'Allokerad kvv'!$B$2:$AV$700,MATCH(N$1,'Allokerad kvv'!$B$1:$AV$1,0),FALSE),VLOOKUP($B286,'Justerad allokering kvv'!$B$1:$AG$700,MATCH(N$1,'Justerad allokering kvv'!$B$1:$AF$1,0),FALSE)))</f>
        <v>0</v>
      </c>
      <c r="O286">
        <f>IF($B286=" ","",IF(ISERROR(1/VLOOKUP($B286,'Justerad allokering kvv'!$B$1:$AG$700,MATCH(O$1,'Justerad allokering kvv'!$B$1:$AF$1,0),FALSE)),VLOOKUP($B286,'Allokerad kvv'!$B$2:$AV$700,MATCH(O$1,'Allokerad kvv'!$B$1:$AV$1,0),FALSE),VLOOKUP($B286,'Justerad allokering kvv'!$B$1:$AG$700,MATCH(O$1,'Justerad allokering kvv'!$B$1:$AF$1,0),FALSE)))</f>
        <v>0</v>
      </c>
      <c r="P286">
        <f>IF($B286=" ","",IF(ISERROR(1/VLOOKUP($B286,'Justerad allokering kvv'!$B$1:$AG$700,MATCH(P$1,'Justerad allokering kvv'!$B$1:$AF$1,0),FALSE)),VLOOKUP($B286,'Allokerad kvv'!$B$2:$AV$700,MATCH(P$1,'Allokerad kvv'!$B$1:$AV$1,0),FALSE),VLOOKUP($B286,'Justerad allokering kvv'!$B$1:$AG$700,MATCH(P$1,'Justerad allokering kvv'!$B$1:$AF$1,0),FALSE)))</f>
        <v>0</v>
      </c>
      <c r="Q286">
        <f>IF($B286=" ","",IF(ISERROR(1/VLOOKUP($B286,'Justerad allokering kvv'!$B$1:$AG$700,MATCH(Q$1,'Justerad allokering kvv'!$B$1:$AF$1,0),FALSE)),VLOOKUP($B286,'Allokerad kvv'!$B$2:$AV$700,MATCH(Q$1,'Allokerad kvv'!$B$1:$AV$1,0),FALSE),VLOOKUP($B286,'Justerad allokering kvv'!$B$1:$AG$700,MATCH(Q$1,'Justerad allokering kvv'!$B$1:$AF$1,0),FALSE)))</f>
        <v>0</v>
      </c>
      <c r="R286">
        <f>IF($B286=" ","",IF(ISERROR(1/VLOOKUP($B286,'Justerad allokering kvv'!$B$1:$AG$700,MATCH(R$1,'Justerad allokering kvv'!$B$1:$AF$1,0),FALSE)),VLOOKUP($B286,'Allokerad kvv'!$B$2:$AV$700,MATCH(R$1,'Allokerad kvv'!$B$1:$AV$1,0),FALSE),VLOOKUP($B286,'Justerad allokering kvv'!$B$1:$AG$700,MATCH(R$1,'Justerad allokering kvv'!$B$1:$AF$1,0),FALSE)))</f>
        <v>0</v>
      </c>
      <c r="S286">
        <f>IF($B286=" ","",IF(ISERROR(1/VLOOKUP($B286,'Justerad allokering kvv'!$B$1:$AG$700,MATCH(S$1,'Justerad allokering kvv'!$B$1:$AF$1,0),FALSE)),VLOOKUP($B286,'Allokerad kvv'!$B$2:$AV$700,MATCH(S$1,'Allokerad kvv'!$B$1:$AV$1,0),FALSE),VLOOKUP($B286,'Justerad allokering kvv'!$B$1:$AG$700,MATCH(S$1,'Justerad allokering kvv'!$B$1:$AF$1,0),FALSE)))</f>
        <v>0</v>
      </c>
      <c r="T286">
        <f>IF($B286=" ","",IF(ISERROR(1/VLOOKUP($B286,'Justerad allokering kvv'!$B$1:$AG$700,MATCH(T$1,'Justerad allokering kvv'!$B$1:$AF$1,0),FALSE)),VLOOKUP($B286,'Allokerad kvv'!$B$2:$AV$700,MATCH(T$1,'Allokerad kvv'!$B$1:$AV$1,0),FALSE),VLOOKUP($B286,'Justerad allokering kvv'!$B$1:$AG$700,MATCH(T$1,'Justerad allokering kvv'!$B$1:$AF$1,0),FALSE)))</f>
        <v>0</v>
      </c>
      <c r="U286">
        <f>IF($B286=" ","",IF(ISERROR(1/VLOOKUP($B286,'Justerad allokering kvv'!$B$1:$AG$700,MATCH(U$1,'Justerad allokering kvv'!$B$1:$AF$1,0),FALSE)),VLOOKUP($B286,'Allokerad kvv'!$B$2:$AV$700,MATCH(U$1,'Allokerad kvv'!$B$1:$AV$1,0),FALSE),VLOOKUP($B286,'Justerad allokering kvv'!$B$1:$AG$700,MATCH(U$1,'Justerad allokering kvv'!$B$1:$AF$1,0),FALSE)))</f>
        <v>0</v>
      </c>
      <c r="V286">
        <f>IF($B286=" ","",IF(ISERROR(1/VLOOKUP($B286,'Justerad allokering kvv'!$B$1:$AG$700,MATCH(V$1,'Justerad allokering kvv'!$B$1:$AF$1,0),FALSE)),VLOOKUP($B286,'Allokerad kvv'!$B$2:$AV$700,MATCH(V$1,'Allokerad kvv'!$B$1:$AV$1,0),FALSE),VLOOKUP($B286,'Justerad allokering kvv'!$B$1:$AG$700,MATCH(V$1,'Justerad allokering kvv'!$B$1:$AF$1,0),FALSE)))</f>
        <v>0</v>
      </c>
      <c r="W286">
        <f>IF($B286=" ","",IF(ISERROR(1/VLOOKUP($B286,'Justerad allokering kvv'!$B$1:$AG$700,MATCH(W$1,'Justerad allokering kvv'!$B$1:$AF$1,0),FALSE)),VLOOKUP($B286,'Allokerad kvv'!$B$2:$AV$700,MATCH(W$1,'Allokerad kvv'!$B$1:$AV$1,0),FALSE),VLOOKUP($B286,'Justerad allokering kvv'!$B$1:$AG$700,MATCH(W$1,'Justerad allokering kvv'!$B$1:$AF$1,0),FALSE)))</f>
        <v>0</v>
      </c>
      <c r="X286">
        <f>IF($B286=" ","",IF(ISERROR(1/VLOOKUP($B286,'Justerad allokering kvv'!$B$1:$AG$700,MATCH(X$1,'Justerad allokering kvv'!$B$1:$AF$1,0),FALSE)),VLOOKUP($B286,'Allokerad kvv'!$B$2:$AV$700,MATCH(X$1,'Allokerad kvv'!$B$1:$AV$1,0),FALSE),VLOOKUP($B286,'Justerad allokering kvv'!$B$1:$AG$700,MATCH(X$1,'Justerad allokering kvv'!$B$1:$AF$1,0),FALSE)))</f>
        <v>0</v>
      </c>
      <c r="Y286">
        <f>IF($B286=" ","",IF(ISERROR(1/VLOOKUP($B286,'Justerad allokering kvv'!$B$1:$AG$700,MATCH(Y$1,'Justerad allokering kvv'!$B$1:$AF$1,0),FALSE)),VLOOKUP($B286,'Allokerad kvv'!$B$2:$AV$700,MATCH(Y$1,'Allokerad kvv'!$B$1:$AV$1,0),FALSE),VLOOKUP($B286,'Justerad allokering kvv'!$B$1:$AG$700,MATCH(Y$1,'Justerad allokering kvv'!$B$1:$AF$1,0),FALSE)))</f>
        <v>0</v>
      </c>
      <c r="AB286">
        <f>IFERROR(VLOOKUP($B286,Kraftvärmeprod!$B$1:$AO$424,MATCH("Tillförd energi från rökgaskondensering (GWh)",Kraftvärmeprod!$B$1:$AG$1,0),FALSE)/1,0)</f>
        <v>0</v>
      </c>
      <c r="AE286" s="122">
        <f t="shared" si="16"/>
        <v>0</v>
      </c>
      <c r="AG286">
        <f t="shared" si="17"/>
        <v>0</v>
      </c>
      <c r="AH286">
        <f t="shared" si="18"/>
        <v>0</v>
      </c>
      <c r="AI286" t="str">
        <f>IF(AH286=0,"",AH286/VLOOKUP(B286,Kraftvärmeprod!$B$1:$BC$480,MATCH("Summa tillförd energi exklusive rökgaskondensering",Kraftvärmeprod!$B$1:$BC$1,0),FALSE))</f>
        <v/>
      </c>
      <c r="AK286">
        <f t="shared" si="19"/>
        <v>0</v>
      </c>
    </row>
    <row r="287" spans="1:37" x14ac:dyDescent="0.25">
      <c r="A287" s="2" t="s">
        <v>437</v>
      </c>
      <c r="B287" s="2" t="s">
        <v>20</v>
      </c>
      <c r="C287">
        <f>IF($B287=" ","",IF(ISERROR(1/VLOOKUP($B287,'Justerad allokering kvv'!$B$1:$AG$700,MATCH(C$1,'Justerad allokering kvv'!$B$1:$AF$1,0),FALSE)),VLOOKUP($B287,'Allokerad kvv'!$B$2:$AV$700,MATCH(C$1,'Allokerad kvv'!$B$1:$AV$1,0),FALSE),VLOOKUP($B287,'Justerad allokering kvv'!$B$1:$AG$700,MATCH(C$1,'Justerad allokering kvv'!$B$1:$AF$1,0),FALSE)))</f>
        <v>0</v>
      </c>
      <c r="D287">
        <f>IF($B287=" ","",IF(ISERROR(1/VLOOKUP($B287,'Justerad allokering kvv'!$B$1:$AG$700,MATCH(D$1,'Justerad allokering kvv'!$B$1:$AF$1,0),FALSE)),VLOOKUP($B287,'Allokerad kvv'!$B$2:$AV$700,MATCH(D$1,'Allokerad kvv'!$B$1:$AV$1,0),FALSE),VLOOKUP($B287,'Justerad allokering kvv'!$B$1:$AG$700,MATCH(D$1,'Justerad allokering kvv'!$B$1:$AF$1,0),FALSE)))</f>
        <v>0</v>
      </c>
      <c r="E287">
        <f>IF($B287=" ","",IF(ISERROR(1/VLOOKUP($B287,'Justerad allokering kvv'!$B$1:$AG$700,MATCH(E$1,'Justerad allokering kvv'!$B$1:$AF$1,0),FALSE)),VLOOKUP($B287,'Allokerad kvv'!$B$2:$AV$700,MATCH(E$1,'Allokerad kvv'!$B$1:$AV$1,0),FALSE),VLOOKUP($B287,'Justerad allokering kvv'!$B$1:$AG$700,MATCH(E$1,'Justerad allokering kvv'!$B$1:$AF$1,0),FALSE)))</f>
        <v>0</v>
      </c>
      <c r="F287">
        <f>IF($B287=" ","",IF(ISERROR(1/VLOOKUP($B287,'Justerad allokering kvv'!$B$1:$AG$700,MATCH(F$1,'Justerad allokering kvv'!$B$1:$AF$1,0),FALSE)),VLOOKUP($B287,'Allokerad kvv'!$B$2:$AV$700,MATCH(F$1,'Allokerad kvv'!$B$1:$AV$1,0),FALSE),VLOOKUP($B287,'Justerad allokering kvv'!$B$1:$AG$700,MATCH(F$1,'Justerad allokering kvv'!$B$1:$AF$1,0),FALSE)))</f>
        <v>0</v>
      </c>
      <c r="G287">
        <f>IF($B287=" ","",IF(ISERROR(1/VLOOKUP($B287,'Justerad allokering kvv'!$B$1:$AG$700,MATCH(G$1,'Justerad allokering kvv'!$B$1:$AF$1,0),FALSE)),VLOOKUP($B287,'Allokerad kvv'!$B$2:$AV$700,MATCH(G$1,'Allokerad kvv'!$B$1:$AV$1,0),FALSE),VLOOKUP($B287,'Justerad allokering kvv'!$B$1:$AG$700,MATCH(G$1,'Justerad allokering kvv'!$B$1:$AF$1,0),FALSE)))</f>
        <v>0</v>
      </c>
      <c r="H287">
        <f>IF($B287=" ","",IF(ISERROR(1/VLOOKUP($B287,'Justerad allokering kvv'!$B$1:$AG$700,MATCH(H$1,'Justerad allokering kvv'!$B$1:$AF$1,0),FALSE)),VLOOKUP($B287,'Allokerad kvv'!$B$2:$AV$700,MATCH(H$1,'Allokerad kvv'!$B$1:$AV$1,0),FALSE),VLOOKUP($B287,'Justerad allokering kvv'!$B$1:$AG$700,MATCH(H$1,'Justerad allokering kvv'!$B$1:$AF$1,0),FALSE)))</f>
        <v>0</v>
      </c>
      <c r="I287">
        <f>IF($B287=" ","",IF(ISERROR(1/VLOOKUP($B287,'Justerad allokering kvv'!$B$1:$AG$700,MATCH(I$1,'Justerad allokering kvv'!$B$1:$AF$1,0),FALSE)),VLOOKUP($B287,'Allokerad kvv'!$B$2:$AV$700,MATCH(I$1,'Allokerad kvv'!$B$1:$AV$1,0),FALSE),VLOOKUP($B287,'Justerad allokering kvv'!$B$1:$AG$700,MATCH(I$1,'Justerad allokering kvv'!$B$1:$AF$1,0),FALSE)))</f>
        <v>0</v>
      </c>
      <c r="J287">
        <f>IF($B287=" ","",IF(ISERROR(1/VLOOKUP($B287,'Justerad allokering kvv'!$B$1:$AG$700,MATCH(J$1,'Justerad allokering kvv'!$B$1:$AF$1,0),FALSE)),VLOOKUP($B287,'Allokerad kvv'!$B$2:$AV$700,MATCH(J$1,'Allokerad kvv'!$B$1:$AV$1,0),FALSE),VLOOKUP($B287,'Justerad allokering kvv'!$B$1:$AG$700,MATCH(J$1,'Justerad allokering kvv'!$B$1:$AF$1,0),FALSE)))</f>
        <v>0</v>
      </c>
      <c r="K287">
        <f>IF($B287=" ","",IF(ISERROR(1/VLOOKUP($B287,'Justerad allokering kvv'!$B$1:$AG$700,MATCH(K$1,'Justerad allokering kvv'!$B$1:$AF$1,0),FALSE)),VLOOKUP($B287,'Allokerad kvv'!$B$2:$AV$700,MATCH(K$1,'Allokerad kvv'!$B$1:$AV$1,0),FALSE),VLOOKUP($B287,'Justerad allokering kvv'!$B$1:$AG$700,MATCH(K$1,'Justerad allokering kvv'!$B$1:$AF$1,0),FALSE)))</f>
        <v>0</v>
      </c>
      <c r="L287">
        <f>IF($B287=" ","",IF(ISERROR(1/VLOOKUP($B287,'Justerad allokering kvv'!$B$1:$AG$700,MATCH(L$1,'Justerad allokering kvv'!$B$1:$AF$1,0),FALSE)),VLOOKUP($B287,'Allokerad kvv'!$B$2:$AV$700,MATCH(L$1,'Allokerad kvv'!$B$1:$AV$1,0),FALSE),VLOOKUP($B287,'Justerad allokering kvv'!$B$1:$AG$700,MATCH(L$1,'Justerad allokering kvv'!$B$1:$AF$1,0),FALSE)))</f>
        <v>0</v>
      </c>
      <c r="M287">
        <f>IF($B287=" ","",IF(ISERROR(1/VLOOKUP($B287,'Justerad allokering kvv'!$B$1:$AG$700,MATCH(M$1,'Justerad allokering kvv'!$B$1:$AF$1,0),FALSE)),VLOOKUP($B287,'Allokerad kvv'!$B$2:$AV$700,MATCH(M$1,'Allokerad kvv'!$B$1:$AV$1,0),FALSE),VLOOKUP($B287,'Justerad allokering kvv'!$B$1:$AG$700,MATCH(M$1,'Justerad allokering kvv'!$B$1:$AF$1,0),FALSE)))</f>
        <v>0</v>
      </c>
      <c r="N287">
        <f>IF($B287=" ","",IF(ISERROR(1/VLOOKUP($B287,'Justerad allokering kvv'!$B$1:$AG$700,MATCH(N$1,'Justerad allokering kvv'!$B$1:$AF$1,0),FALSE)),VLOOKUP($B287,'Allokerad kvv'!$B$2:$AV$700,MATCH(N$1,'Allokerad kvv'!$B$1:$AV$1,0),FALSE),VLOOKUP($B287,'Justerad allokering kvv'!$B$1:$AG$700,MATCH(N$1,'Justerad allokering kvv'!$B$1:$AF$1,0),FALSE)))</f>
        <v>0</v>
      </c>
      <c r="O287">
        <f>IF($B287=" ","",IF(ISERROR(1/VLOOKUP($B287,'Justerad allokering kvv'!$B$1:$AG$700,MATCH(O$1,'Justerad allokering kvv'!$B$1:$AF$1,0),FALSE)),VLOOKUP($B287,'Allokerad kvv'!$B$2:$AV$700,MATCH(O$1,'Allokerad kvv'!$B$1:$AV$1,0),FALSE),VLOOKUP($B287,'Justerad allokering kvv'!$B$1:$AG$700,MATCH(O$1,'Justerad allokering kvv'!$B$1:$AF$1,0),FALSE)))</f>
        <v>0</v>
      </c>
      <c r="P287">
        <f>IF($B287=" ","",IF(ISERROR(1/VLOOKUP($B287,'Justerad allokering kvv'!$B$1:$AG$700,MATCH(P$1,'Justerad allokering kvv'!$B$1:$AF$1,0),FALSE)),VLOOKUP($B287,'Allokerad kvv'!$B$2:$AV$700,MATCH(P$1,'Allokerad kvv'!$B$1:$AV$1,0),FALSE),VLOOKUP($B287,'Justerad allokering kvv'!$B$1:$AG$700,MATCH(P$1,'Justerad allokering kvv'!$B$1:$AF$1,0),FALSE)))</f>
        <v>0</v>
      </c>
      <c r="Q287">
        <f>IF($B287=" ","",IF(ISERROR(1/VLOOKUP($B287,'Justerad allokering kvv'!$B$1:$AG$700,MATCH(Q$1,'Justerad allokering kvv'!$B$1:$AF$1,0),FALSE)),VLOOKUP($B287,'Allokerad kvv'!$B$2:$AV$700,MATCH(Q$1,'Allokerad kvv'!$B$1:$AV$1,0),FALSE),VLOOKUP($B287,'Justerad allokering kvv'!$B$1:$AG$700,MATCH(Q$1,'Justerad allokering kvv'!$B$1:$AF$1,0),FALSE)))</f>
        <v>0</v>
      </c>
      <c r="R287">
        <f>IF($B287=" ","",IF(ISERROR(1/VLOOKUP($B287,'Justerad allokering kvv'!$B$1:$AG$700,MATCH(R$1,'Justerad allokering kvv'!$B$1:$AF$1,0),FALSE)),VLOOKUP($B287,'Allokerad kvv'!$B$2:$AV$700,MATCH(R$1,'Allokerad kvv'!$B$1:$AV$1,0),FALSE),VLOOKUP($B287,'Justerad allokering kvv'!$B$1:$AG$700,MATCH(R$1,'Justerad allokering kvv'!$B$1:$AF$1,0),FALSE)))</f>
        <v>0</v>
      </c>
      <c r="S287">
        <f>IF($B287=" ","",IF(ISERROR(1/VLOOKUP($B287,'Justerad allokering kvv'!$B$1:$AG$700,MATCH(S$1,'Justerad allokering kvv'!$B$1:$AF$1,0),FALSE)),VLOOKUP($B287,'Allokerad kvv'!$B$2:$AV$700,MATCH(S$1,'Allokerad kvv'!$B$1:$AV$1,0),FALSE),VLOOKUP($B287,'Justerad allokering kvv'!$B$1:$AG$700,MATCH(S$1,'Justerad allokering kvv'!$B$1:$AF$1,0),FALSE)))</f>
        <v>0</v>
      </c>
      <c r="T287">
        <f>IF($B287=" ","",IF(ISERROR(1/VLOOKUP($B287,'Justerad allokering kvv'!$B$1:$AG$700,MATCH(T$1,'Justerad allokering kvv'!$B$1:$AF$1,0),FALSE)),VLOOKUP($B287,'Allokerad kvv'!$B$2:$AV$700,MATCH(T$1,'Allokerad kvv'!$B$1:$AV$1,0),FALSE),VLOOKUP($B287,'Justerad allokering kvv'!$B$1:$AG$700,MATCH(T$1,'Justerad allokering kvv'!$B$1:$AF$1,0),FALSE)))</f>
        <v>0</v>
      </c>
      <c r="U287">
        <f>IF($B287=" ","",IF(ISERROR(1/VLOOKUP($B287,'Justerad allokering kvv'!$B$1:$AG$700,MATCH(U$1,'Justerad allokering kvv'!$B$1:$AF$1,0),FALSE)),VLOOKUP($B287,'Allokerad kvv'!$B$2:$AV$700,MATCH(U$1,'Allokerad kvv'!$B$1:$AV$1,0),FALSE),VLOOKUP($B287,'Justerad allokering kvv'!$B$1:$AG$700,MATCH(U$1,'Justerad allokering kvv'!$B$1:$AF$1,0),FALSE)))</f>
        <v>0</v>
      </c>
      <c r="V287">
        <f>IF($B287=" ","",IF(ISERROR(1/VLOOKUP($B287,'Justerad allokering kvv'!$B$1:$AG$700,MATCH(V$1,'Justerad allokering kvv'!$B$1:$AF$1,0),FALSE)),VLOOKUP($B287,'Allokerad kvv'!$B$2:$AV$700,MATCH(V$1,'Allokerad kvv'!$B$1:$AV$1,0),FALSE),VLOOKUP($B287,'Justerad allokering kvv'!$B$1:$AG$700,MATCH(V$1,'Justerad allokering kvv'!$B$1:$AF$1,0),FALSE)))</f>
        <v>0</v>
      </c>
      <c r="W287">
        <f>IF($B287=" ","",IF(ISERROR(1/VLOOKUP($B287,'Justerad allokering kvv'!$B$1:$AG$700,MATCH(W$1,'Justerad allokering kvv'!$B$1:$AF$1,0),FALSE)),VLOOKUP($B287,'Allokerad kvv'!$B$2:$AV$700,MATCH(W$1,'Allokerad kvv'!$B$1:$AV$1,0),FALSE),VLOOKUP($B287,'Justerad allokering kvv'!$B$1:$AG$700,MATCH(W$1,'Justerad allokering kvv'!$B$1:$AF$1,0),FALSE)))</f>
        <v>0</v>
      </c>
      <c r="X287">
        <f>IF($B287=" ","",IF(ISERROR(1/VLOOKUP($B287,'Justerad allokering kvv'!$B$1:$AG$700,MATCH(X$1,'Justerad allokering kvv'!$B$1:$AF$1,0),FALSE)),VLOOKUP($B287,'Allokerad kvv'!$B$2:$AV$700,MATCH(X$1,'Allokerad kvv'!$B$1:$AV$1,0),FALSE),VLOOKUP($B287,'Justerad allokering kvv'!$B$1:$AG$700,MATCH(X$1,'Justerad allokering kvv'!$B$1:$AF$1,0),FALSE)))</f>
        <v>0</v>
      </c>
      <c r="Y287">
        <f>IF($B287=" ","",IF(ISERROR(1/VLOOKUP($B287,'Justerad allokering kvv'!$B$1:$AG$700,MATCH(Y$1,'Justerad allokering kvv'!$B$1:$AF$1,0),FALSE)),VLOOKUP($B287,'Allokerad kvv'!$B$2:$AV$700,MATCH(Y$1,'Allokerad kvv'!$B$1:$AV$1,0),FALSE),VLOOKUP($B287,'Justerad allokering kvv'!$B$1:$AG$700,MATCH(Y$1,'Justerad allokering kvv'!$B$1:$AF$1,0),FALSE)))</f>
        <v>0</v>
      </c>
      <c r="AB287">
        <f>IFERROR(VLOOKUP($B287,Kraftvärmeprod!$B$1:$AO$424,MATCH("Tillförd energi från rökgaskondensering (GWh)",Kraftvärmeprod!$B$1:$AG$1,0),FALSE)/1,0)</f>
        <v>0</v>
      </c>
      <c r="AE287" s="122">
        <f t="shared" si="16"/>
        <v>0</v>
      </c>
      <c r="AG287">
        <f t="shared" si="17"/>
        <v>0</v>
      </c>
      <c r="AH287">
        <f t="shared" si="18"/>
        <v>0</v>
      </c>
      <c r="AI287" t="str">
        <f>IF(AH287=0,"",AH287/VLOOKUP(B287,Kraftvärmeprod!$B$1:$BC$480,MATCH("Summa tillförd energi exklusive rökgaskondensering",Kraftvärmeprod!$B$1:$BC$1,0),FALSE))</f>
        <v/>
      </c>
      <c r="AK287">
        <f t="shared" si="19"/>
        <v>0</v>
      </c>
    </row>
    <row r="288" spans="1:37" x14ac:dyDescent="0.25">
      <c r="A288" s="2" t="s">
        <v>438</v>
      </c>
      <c r="B288" s="2" t="s">
        <v>439</v>
      </c>
      <c r="C288">
        <f>IF($B288=" ","",IF(ISERROR(1/VLOOKUP($B288,'Justerad allokering kvv'!$B$1:$AG$700,MATCH(C$1,'Justerad allokering kvv'!$B$1:$AF$1,0),FALSE)),VLOOKUP($B288,'Allokerad kvv'!$B$2:$AV$700,MATCH(C$1,'Allokerad kvv'!$B$1:$AV$1,0),FALSE),VLOOKUP($B288,'Justerad allokering kvv'!$B$1:$AG$700,MATCH(C$1,'Justerad allokering kvv'!$B$1:$AF$1,0),FALSE)))</f>
        <v>0</v>
      </c>
      <c r="D288">
        <f>IF($B288=" ","",IF(ISERROR(1/VLOOKUP($B288,'Justerad allokering kvv'!$B$1:$AG$700,MATCH(D$1,'Justerad allokering kvv'!$B$1:$AF$1,0),FALSE)),VLOOKUP($B288,'Allokerad kvv'!$B$2:$AV$700,MATCH(D$1,'Allokerad kvv'!$B$1:$AV$1,0),FALSE),VLOOKUP($B288,'Justerad allokering kvv'!$B$1:$AG$700,MATCH(D$1,'Justerad allokering kvv'!$B$1:$AF$1,0),FALSE)))</f>
        <v>0</v>
      </c>
      <c r="E288">
        <f>IF($B288=" ","",IF(ISERROR(1/VLOOKUP($B288,'Justerad allokering kvv'!$B$1:$AG$700,MATCH(E$1,'Justerad allokering kvv'!$B$1:$AF$1,0),FALSE)),VLOOKUP($B288,'Allokerad kvv'!$B$2:$AV$700,MATCH(E$1,'Allokerad kvv'!$B$1:$AV$1,0),FALSE),VLOOKUP($B288,'Justerad allokering kvv'!$B$1:$AG$700,MATCH(E$1,'Justerad allokering kvv'!$B$1:$AF$1,0),FALSE)))</f>
        <v>0</v>
      </c>
      <c r="F288">
        <f>IF($B288=" ","",IF(ISERROR(1/VLOOKUP($B288,'Justerad allokering kvv'!$B$1:$AG$700,MATCH(F$1,'Justerad allokering kvv'!$B$1:$AF$1,0),FALSE)),VLOOKUP($B288,'Allokerad kvv'!$B$2:$AV$700,MATCH(F$1,'Allokerad kvv'!$B$1:$AV$1,0),FALSE),VLOOKUP($B288,'Justerad allokering kvv'!$B$1:$AG$700,MATCH(F$1,'Justerad allokering kvv'!$B$1:$AF$1,0),FALSE)))</f>
        <v>0</v>
      </c>
      <c r="G288">
        <f>IF($B288=" ","",IF(ISERROR(1/VLOOKUP($B288,'Justerad allokering kvv'!$B$1:$AG$700,MATCH(G$1,'Justerad allokering kvv'!$B$1:$AF$1,0),FALSE)),VLOOKUP($B288,'Allokerad kvv'!$B$2:$AV$700,MATCH(G$1,'Allokerad kvv'!$B$1:$AV$1,0),FALSE),VLOOKUP($B288,'Justerad allokering kvv'!$B$1:$AG$700,MATCH(G$1,'Justerad allokering kvv'!$B$1:$AF$1,0),FALSE)))</f>
        <v>0</v>
      </c>
      <c r="H288">
        <f>IF($B288=" ","",IF(ISERROR(1/VLOOKUP($B288,'Justerad allokering kvv'!$B$1:$AG$700,MATCH(H$1,'Justerad allokering kvv'!$B$1:$AF$1,0),FALSE)),VLOOKUP($B288,'Allokerad kvv'!$B$2:$AV$700,MATCH(H$1,'Allokerad kvv'!$B$1:$AV$1,0),FALSE),VLOOKUP($B288,'Justerad allokering kvv'!$B$1:$AG$700,MATCH(H$1,'Justerad allokering kvv'!$B$1:$AF$1,0),FALSE)))</f>
        <v>0</v>
      </c>
      <c r="I288">
        <f>IF($B288=" ","",IF(ISERROR(1/VLOOKUP($B288,'Justerad allokering kvv'!$B$1:$AG$700,MATCH(I$1,'Justerad allokering kvv'!$B$1:$AF$1,0),FALSE)),VLOOKUP($B288,'Allokerad kvv'!$B$2:$AV$700,MATCH(I$1,'Allokerad kvv'!$B$1:$AV$1,0),FALSE),VLOOKUP($B288,'Justerad allokering kvv'!$B$1:$AG$700,MATCH(I$1,'Justerad allokering kvv'!$B$1:$AF$1,0),FALSE)))</f>
        <v>0</v>
      </c>
      <c r="J288">
        <f>IF($B288=" ","",IF(ISERROR(1/VLOOKUP($B288,'Justerad allokering kvv'!$B$1:$AG$700,MATCH(J$1,'Justerad allokering kvv'!$B$1:$AF$1,0),FALSE)),VLOOKUP($B288,'Allokerad kvv'!$B$2:$AV$700,MATCH(J$1,'Allokerad kvv'!$B$1:$AV$1,0),FALSE),VLOOKUP($B288,'Justerad allokering kvv'!$B$1:$AG$700,MATCH(J$1,'Justerad allokering kvv'!$B$1:$AF$1,0),FALSE)))</f>
        <v>0</v>
      </c>
      <c r="K288">
        <f>IF($B288=" ","",IF(ISERROR(1/VLOOKUP($B288,'Justerad allokering kvv'!$B$1:$AG$700,MATCH(K$1,'Justerad allokering kvv'!$B$1:$AF$1,0),FALSE)),VLOOKUP($B288,'Allokerad kvv'!$B$2:$AV$700,MATCH(K$1,'Allokerad kvv'!$B$1:$AV$1,0),FALSE),VLOOKUP($B288,'Justerad allokering kvv'!$B$1:$AG$700,MATCH(K$1,'Justerad allokering kvv'!$B$1:$AF$1,0),FALSE)))</f>
        <v>0</v>
      </c>
      <c r="L288">
        <f>IF($B288=" ","",IF(ISERROR(1/VLOOKUP($B288,'Justerad allokering kvv'!$B$1:$AG$700,MATCH(L$1,'Justerad allokering kvv'!$B$1:$AF$1,0),FALSE)),VLOOKUP($B288,'Allokerad kvv'!$B$2:$AV$700,MATCH(L$1,'Allokerad kvv'!$B$1:$AV$1,0),FALSE),VLOOKUP($B288,'Justerad allokering kvv'!$B$1:$AG$700,MATCH(L$1,'Justerad allokering kvv'!$B$1:$AF$1,0),FALSE)))</f>
        <v>0</v>
      </c>
      <c r="M288">
        <f>IF($B288=" ","",IF(ISERROR(1/VLOOKUP($B288,'Justerad allokering kvv'!$B$1:$AG$700,MATCH(M$1,'Justerad allokering kvv'!$B$1:$AF$1,0),FALSE)),VLOOKUP($B288,'Allokerad kvv'!$B$2:$AV$700,MATCH(M$1,'Allokerad kvv'!$B$1:$AV$1,0),FALSE),VLOOKUP($B288,'Justerad allokering kvv'!$B$1:$AG$700,MATCH(M$1,'Justerad allokering kvv'!$B$1:$AF$1,0),FALSE)))</f>
        <v>0</v>
      </c>
      <c r="N288">
        <f>IF($B288=" ","",IF(ISERROR(1/VLOOKUP($B288,'Justerad allokering kvv'!$B$1:$AG$700,MATCH(N$1,'Justerad allokering kvv'!$B$1:$AF$1,0),FALSE)),VLOOKUP($B288,'Allokerad kvv'!$B$2:$AV$700,MATCH(N$1,'Allokerad kvv'!$B$1:$AV$1,0),FALSE),VLOOKUP($B288,'Justerad allokering kvv'!$B$1:$AG$700,MATCH(N$1,'Justerad allokering kvv'!$B$1:$AF$1,0),FALSE)))</f>
        <v>0</v>
      </c>
      <c r="O288">
        <f>IF($B288=" ","",IF(ISERROR(1/VLOOKUP($B288,'Justerad allokering kvv'!$B$1:$AG$700,MATCH(O$1,'Justerad allokering kvv'!$B$1:$AF$1,0),FALSE)),VLOOKUP($B288,'Allokerad kvv'!$B$2:$AV$700,MATCH(O$1,'Allokerad kvv'!$B$1:$AV$1,0),FALSE),VLOOKUP($B288,'Justerad allokering kvv'!$B$1:$AG$700,MATCH(O$1,'Justerad allokering kvv'!$B$1:$AF$1,0),FALSE)))</f>
        <v>0</v>
      </c>
      <c r="P288">
        <f>IF($B288=" ","",IF(ISERROR(1/VLOOKUP($B288,'Justerad allokering kvv'!$B$1:$AG$700,MATCH(P$1,'Justerad allokering kvv'!$B$1:$AF$1,0),FALSE)),VLOOKUP($B288,'Allokerad kvv'!$B$2:$AV$700,MATCH(P$1,'Allokerad kvv'!$B$1:$AV$1,0),FALSE),VLOOKUP($B288,'Justerad allokering kvv'!$B$1:$AG$700,MATCH(P$1,'Justerad allokering kvv'!$B$1:$AF$1,0),FALSE)))</f>
        <v>0</v>
      </c>
      <c r="Q288">
        <f>IF($B288=" ","",IF(ISERROR(1/VLOOKUP($B288,'Justerad allokering kvv'!$B$1:$AG$700,MATCH(Q$1,'Justerad allokering kvv'!$B$1:$AF$1,0),FALSE)),VLOOKUP($B288,'Allokerad kvv'!$B$2:$AV$700,MATCH(Q$1,'Allokerad kvv'!$B$1:$AV$1,0),FALSE),VLOOKUP($B288,'Justerad allokering kvv'!$B$1:$AG$700,MATCH(Q$1,'Justerad allokering kvv'!$B$1:$AF$1,0),FALSE)))</f>
        <v>0</v>
      </c>
      <c r="R288">
        <f>IF($B288=" ","",IF(ISERROR(1/VLOOKUP($B288,'Justerad allokering kvv'!$B$1:$AG$700,MATCH(R$1,'Justerad allokering kvv'!$B$1:$AF$1,0),FALSE)),VLOOKUP($B288,'Allokerad kvv'!$B$2:$AV$700,MATCH(R$1,'Allokerad kvv'!$B$1:$AV$1,0),FALSE),VLOOKUP($B288,'Justerad allokering kvv'!$B$1:$AG$700,MATCH(R$1,'Justerad allokering kvv'!$B$1:$AF$1,0),FALSE)))</f>
        <v>0</v>
      </c>
      <c r="S288">
        <f>IF($B288=" ","",IF(ISERROR(1/VLOOKUP($B288,'Justerad allokering kvv'!$B$1:$AG$700,MATCH(S$1,'Justerad allokering kvv'!$B$1:$AF$1,0),FALSE)),VLOOKUP($B288,'Allokerad kvv'!$B$2:$AV$700,MATCH(S$1,'Allokerad kvv'!$B$1:$AV$1,0),FALSE),VLOOKUP($B288,'Justerad allokering kvv'!$B$1:$AG$700,MATCH(S$1,'Justerad allokering kvv'!$B$1:$AF$1,0),FALSE)))</f>
        <v>0</v>
      </c>
      <c r="T288">
        <f>IF($B288=" ","",IF(ISERROR(1/VLOOKUP($B288,'Justerad allokering kvv'!$B$1:$AG$700,MATCH(T$1,'Justerad allokering kvv'!$B$1:$AF$1,0),FALSE)),VLOOKUP($B288,'Allokerad kvv'!$B$2:$AV$700,MATCH(T$1,'Allokerad kvv'!$B$1:$AV$1,0),FALSE),VLOOKUP($B288,'Justerad allokering kvv'!$B$1:$AG$700,MATCH(T$1,'Justerad allokering kvv'!$B$1:$AF$1,0),FALSE)))</f>
        <v>0</v>
      </c>
      <c r="U288">
        <f>IF($B288=" ","",IF(ISERROR(1/VLOOKUP($B288,'Justerad allokering kvv'!$B$1:$AG$700,MATCH(U$1,'Justerad allokering kvv'!$B$1:$AF$1,0),FALSE)),VLOOKUP($B288,'Allokerad kvv'!$B$2:$AV$700,MATCH(U$1,'Allokerad kvv'!$B$1:$AV$1,0),FALSE),VLOOKUP($B288,'Justerad allokering kvv'!$B$1:$AG$700,MATCH(U$1,'Justerad allokering kvv'!$B$1:$AF$1,0),FALSE)))</f>
        <v>0</v>
      </c>
      <c r="V288">
        <f>IF($B288=" ","",IF(ISERROR(1/VLOOKUP($B288,'Justerad allokering kvv'!$B$1:$AG$700,MATCH(V$1,'Justerad allokering kvv'!$B$1:$AF$1,0),FALSE)),VLOOKUP($B288,'Allokerad kvv'!$B$2:$AV$700,MATCH(V$1,'Allokerad kvv'!$B$1:$AV$1,0),FALSE),VLOOKUP($B288,'Justerad allokering kvv'!$B$1:$AG$700,MATCH(V$1,'Justerad allokering kvv'!$B$1:$AF$1,0),FALSE)))</f>
        <v>0</v>
      </c>
      <c r="W288">
        <f>IF($B288=" ","",IF(ISERROR(1/VLOOKUP($B288,'Justerad allokering kvv'!$B$1:$AG$700,MATCH(W$1,'Justerad allokering kvv'!$B$1:$AF$1,0),FALSE)),VLOOKUP($B288,'Allokerad kvv'!$B$2:$AV$700,MATCH(W$1,'Allokerad kvv'!$B$1:$AV$1,0),FALSE),VLOOKUP($B288,'Justerad allokering kvv'!$B$1:$AG$700,MATCH(W$1,'Justerad allokering kvv'!$B$1:$AF$1,0),FALSE)))</f>
        <v>0</v>
      </c>
      <c r="X288">
        <f>IF($B288=" ","",IF(ISERROR(1/VLOOKUP($B288,'Justerad allokering kvv'!$B$1:$AG$700,MATCH(X$1,'Justerad allokering kvv'!$B$1:$AF$1,0),FALSE)),VLOOKUP($B288,'Allokerad kvv'!$B$2:$AV$700,MATCH(X$1,'Allokerad kvv'!$B$1:$AV$1,0),FALSE),VLOOKUP($B288,'Justerad allokering kvv'!$B$1:$AG$700,MATCH(X$1,'Justerad allokering kvv'!$B$1:$AF$1,0),FALSE)))</f>
        <v>0</v>
      </c>
      <c r="Y288">
        <f>IF($B288=" ","",IF(ISERROR(1/VLOOKUP($B288,'Justerad allokering kvv'!$B$1:$AG$700,MATCH(Y$1,'Justerad allokering kvv'!$B$1:$AF$1,0),FALSE)),VLOOKUP($B288,'Allokerad kvv'!$B$2:$AV$700,MATCH(Y$1,'Allokerad kvv'!$B$1:$AV$1,0),FALSE),VLOOKUP($B288,'Justerad allokering kvv'!$B$1:$AG$700,MATCH(Y$1,'Justerad allokering kvv'!$B$1:$AF$1,0),FALSE)))</f>
        <v>0</v>
      </c>
      <c r="AB288">
        <f>IFERROR(VLOOKUP($B288,Kraftvärmeprod!$B$1:$AO$424,MATCH("Tillförd energi från rökgaskondensering (GWh)",Kraftvärmeprod!$B$1:$AG$1,0),FALSE)/1,0)</f>
        <v>0</v>
      </c>
      <c r="AE288" s="122">
        <f t="shared" si="16"/>
        <v>0</v>
      </c>
      <c r="AG288">
        <f t="shared" si="17"/>
        <v>0</v>
      </c>
      <c r="AH288">
        <f t="shared" si="18"/>
        <v>0</v>
      </c>
      <c r="AI288" t="str">
        <f>IF(AH288=0,"",AH288/VLOOKUP(B288,Kraftvärmeprod!$B$1:$BC$480,MATCH("Summa tillförd energi exklusive rökgaskondensering",Kraftvärmeprod!$B$1:$BC$1,0),FALSE))</f>
        <v/>
      </c>
      <c r="AK288">
        <f t="shared" si="19"/>
        <v>0</v>
      </c>
    </row>
    <row r="289" spans="1:37" x14ac:dyDescent="0.25">
      <c r="A289" s="2" t="s">
        <v>440</v>
      </c>
      <c r="B289" s="2" t="s">
        <v>441</v>
      </c>
      <c r="C289">
        <f>IF($B289=" ","",IF(ISERROR(1/VLOOKUP($B289,'Justerad allokering kvv'!$B$1:$AG$700,MATCH(C$1,'Justerad allokering kvv'!$B$1:$AF$1,0),FALSE)),VLOOKUP($B289,'Allokerad kvv'!$B$2:$AV$700,MATCH(C$1,'Allokerad kvv'!$B$1:$AV$1,0),FALSE),VLOOKUP($B289,'Justerad allokering kvv'!$B$1:$AG$700,MATCH(C$1,'Justerad allokering kvv'!$B$1:$AF$1,0),FALSE)))</f>
        <v>0</v>
      </c>
      <c r="D289">
        <f>IF($B289=" ","",IF(ISERROR(1/VLOOKUP($B289,'Justerad allokering kvv'!$B$1:$AG$700,MATCH(D$1,'Justerad allokering kvv'!$B$1:$AF$1,0),FALSE)),VLOOKUP($B289,'Allokerad kvv'!$B$2:$AV$700,MATCH(D$1,'Allokerad kvv'!$B$1:$AV$1,0),FALSE),VLOOKUP($B289,'Justerad allokering kvv'!$B$1:$AG$700,MATCH(D$1,'Justerad allokering kvv'!$B$1:$AF$1,0),FALSE)))</f>
        <v>0</v>
      </c>
      <c r="E289">
        <f>IF($B289=" ","",IF(ISERROR(1/VLOOKUP($B289,'Justerad allokering kvv'!$B$1:$AG$700,MATCH(E$1,'Justerad allokering kvv'!$B$1:$AF$1,0),FALSE)),VLOOKUP($B289,'Allokerad kvv'!$B$2:$AV$700,MATCH(E$1,'Allokerad kvv'!$B$1:$AV$1,0),FALSE),VLOOKUP($B289,'Justerad allokering kvv'!$B$1:$AG$700,MATCH(E$1,'Justerad allokering kvv'!$B$1:$AF$1,0),FALSE)))</f>
        <v>0</v>
      </c>
      <c r="F289">
        <f>IF($B289=" ","",IF(ISERROR(1/VLOOKUP($B289,'Justerad allokering kvv'!$B$1:$AG$700,MATCH(F$1,'Justerad allokering kvv'!$B$1:$AF$1,0),FALSE)),VLOOKUP($B289,'Allokerad kvv'!$B$2:$AV$700,MATCH(F$1,'Allokerad kvv'!$B$1:$AV$1,0),FALSE),VLOOKUP($B289,'Justerad allokering kvv'!$B$1:$AG$700,MATCH(F$1,'Justerad allokering kvv'!$B$1:$AF$1,0),FALSE)))</f>
        <v>0</v>
      </c>
      <c r="G289">
        <f>IF($B289=" ","",IF(ISERROR(1/VLOOKUP($B289,'Justerad allokering kvv'!$B$1:$AG$700,MATCH(G$1,'Justerad allokering kvv'!$B$1:$AF$1,0),FALSE)),VLOOKUP($B289,'Allokerad kvv'!$B$2:$AV$700,MATCH(G$1,'Allokerad kvv'!$B$1:$AV$1,0),FALSE),VLOOKUP($B289,'Justerad allokering kvv'!$B$1:$AG$700,MATCH(G$1,'Justerad allokering kvv'!$B$1:$AF$1,0),FALSE)))</f>
        <v>0</v>
      </c>
      <c r="H289">
        <f>IF($B289=" ","",IF(ISERROR(1/VLOOKUP($B289,'Justerad allokering kvv'!$B$1:$AG$700,MATCH(H$1,'Justerad allokering kvv'!$B$1:$AF$1,0),FALSE)),VLOOKUP($B289,'Allokerad kvv'!$B$2:$AV$700,MATCH(H$1,'Allokerad kvv'!$B$1:$AV$1,0),FALSE),VLOOKUP($B289,'Justerad allokering kvv'!$B$1:$AG$700,MATCH(H$1,'Justerad allokering kvv'!$B$1:$AF$1,0),FALSE)))</f>
        <v>0</v>
      </c>
      <c r="I289">
        <f>IF($B289=" ","",IF(ISERROR(1/VLOOKUP($B289,'Justerad allokering kvv'!$B$1:$AG$700,MATCH(I$1,'Justerad allokering kvv'!$B$1:$AF$1,0),FALSE)),VLOOKUP($B289,'Allokerad kvv'!$B$2:$AV$700,MATCH(I$1,'Allokerad kvv'!$B$1:$AV$1,0),FALSE),VLOOKUP($B289,'Justerad allokering kvv'!$B$1:$AG$700,MATCH(I$1,'Justerad allokering kvv'!$B$1:$AF$1,0),FALSE)))</f>
        <v>0</v>
      </c>
      <c r="J289">
        <f>IF($B289=" ","",IF(ISERROR(1/VLOOKUP($B289,'Justerad allokering kvv'!$B$1:$AG$700,MATCH(J$1,'Justerad allokering kvv'!$B$1:$AF$1,0),FALSE)),VLOOKUP($B289,'Allokerad kvv'!$B$2:$AV$700,MATCH(J$1,'Allokerad kvv'!$B$1:$AV$1,0),FALSE),VLOOKUP($B289,'Justerad allokering kvv'!$B$1:$AG$700,MATCH(J$1,'Justerad allokering kvv'!$B$1:$AF$1,0),FALSE)))</f>
        <v>0</v>
      </c>
      <c r="K289">
        <f>IF($B289=" ","",IF(ISERROR(1/VLOOKUP($B289,'Justerad allokering kvv'!$B$1:$AG$700,MATCH(K$1,'Justerad allokering kvv'!$B$1:$AF$1,0),FALSE)),VLOOKUP($B289,'Allokerad kvv'!$B$2:$AV$700,MATCH(K$1,'Allokerad kvv'!$B$1:$AV$1,0),FALSE),VLOOKUP($B289,'Justerad allokering kvv'!$B$1:$AG$700,MATCH(K$1,'Justerad allokering kvv'!$B$1:$AF$1,0),FALSE)))</f>
        <v>0</v>
      </c>
      <c r="L289">
        <f>IF($B289=" ","",IF(ISERROR(1/VLOOKUP($B289,'Justerad allokering kvv'!$B$1:$AG$700,MATCH(L$1,'Justerad allokering kvv'!$B$1:$AF$1,0),FALSE)),VLOOKUP($B289,'Allokerad kvv'!$B$2:$AV$700,MATCH(L$1,'Allokerad kvv'!$B$1:$AV$1,0),FALSE),VLOOKUP($B289,'Justerad allokering kvv'!$B$1:$AG$700,MATCH(L$1,'Justerad allokering kvv'!$B$1:$AF$1,0),FALSE)))</f>
        <v>0</v>
      </c>
      <c r="M289">
        <f>IF($B289=" ","",IF(ISERROR(1/VLOOKUP($B289,'Justerad allokering kvv'!$B$1:$AG$700,MATCH(M$1,'Justerad allokering kvv'!$B$1:$AF$1,0),FALSE)),VLOOKUP($B289,'Allokerad kvv'!$B$2:$AV$700,MATCH(M$1,'Allokerad kvv'!$B$1:$AV$1,0),FALSE),VLOOKUP($B289,'Justerad allokering kvv'!$B$1:$AG$700,MATCH(M$1,'Justerad allokering kvv'!$B$1:$AF$1,0),FALSE)))</f>
        <v>0</v>
      </c>
      <c r="N289">
        <f>IF($B289=" ","",IF(ISERROR(1/VLOOKUP($B289,'Justerad allokering kvv'!$B$1:$AG$700,MATCH(N$1,'Justerad allokering kvv'!$B$1:$AF$1,0),FALSE)),VLOOKUP($B289,'Allokerad kvv'!$B$2:$AV$700,MATCH(N$1,'Allokerad kvv'!$B$1:$AV$1,0),FALSE),VLOOKUP($B289,'Justerad allokering kvv'!$B$1:$AG$700,MATCH(N$1,'Justerad allokering kvv'!$B$1:$AF$1,0),FALSE)))</f>
        <v>2.02</v>
      </c>
      <c r="O289">
        <f>IF($B289=" ","",IF(ISERROR(1/VLOOKUP($B289,'Justerad allokering kvv'!$B$1:$AG$700,MATCH(O$1,'Justerad allokering kvv'!$B$1:$AF$1,0),FALSE)),VLOOKUP($B289,'Allokerad kvv'!$B$2:$AV$700,MATCH(O$1,'Allokerad kvv'!$B$1:$AV$1,0),FALSE),VLOOKUP($B289,'Justerad allokering kvv'!$B$1:$AG$700,MATCH(O$1,'Justerad allokering kvv'!$B$1:$AF$1,0),FALSE)))</f>
        <v>0</v>
      </c>
      <c r="P289">
        <f>IF($B289=" ","",IF(ISERROR(1/VLOOKUP($B289,'Justerad allokering kvv'!$B$1:$AG$700,MATCH(P$1,'Justerad allokering kvv'!$B$1:$AF$1,0),FALSE)),VLOOKUP($B289,'Allokerad kvv'!$B$2:$AV$700,MATCH(P$1,'Allokerad kvv'!$B$1:$AV$1,0),FALSE),VLOOKUP($B289,'Justerad allokering kvv'!$B$1:$AG$700,MATCH(P$1,'Justerad allokering kvv'!$B$1:$AF$1,0),FALSE)))</f>
        <v>0</v>
      </c>
      <c r="Q289">
        <f>IF($B289=" ","",IF(ISERROR(1/VLOOKUP($B289,'Justerad allokering kvv'!$B$1:$AG$700,MATCH(Q$1,'Justerad allokering kvv'!$B$1:$AF$1,0),FALSE)),VLOOKUP($B289,'Allokerad kvv'!$B$2:$AV$700,MATCH(Q$1,'Allokerad kvv'!$B$1:$AV$1,0),FALSE),VLOOKUP($B289,'Justerad allokering kvv'!$B$1:$AG$700,MATCH(Q$1,'Justerad allokering kvv'!$B$1:$AF$1,0),FALSE)))</f>
        <v>0</v>
      </c>
      <c r="R289">
        <f>IF($B289=" ","",IF(ISERROR(1/VLOOKUP($B289,'Justerad allokering kvv'!$B$1:$AG$700,MATCH(R$1,'Justerad allokering kvv'!$B$1:$AF$1,0),FALSE)),VLOOKUP($B289,'Allokerad kvv'!$B$2:$AV$700,MATCH(R$1,'Allokerad kvv'!$B$1:$AV$1,0),FALSE),VLOOKUP($B289,'Justerad allokering kvv'!$B$1:$AG$700,MATCH(R$1,'Justerad allokering kvv'!$B$1:$AF$1,0),FALSE)))</f>
        <v>0.13</v>
      </c>
      <c r="S289">
        <f>IF($B289=" ","",IF(ISERROR(1/VLOOKUP($B289,'Justerad allokering kvv'!$B$1:$AG$700,MATCH(S$1,'Justerad allokering kvv'!$B$1:$AF$1,0),FALSE)),VLOOKUP($B289,'Allokerad kvv'!$B$2:$AV$700,MATCH(S$1,'Allokerad kvv'!$B$1:$AV$1,0),FALSE),VLOOKUP($B289,'Justerad allokering kvv'!$B$1:$AG$700,MATCH(S$1,'Justerad allokering kvv'!$B$1:$AF$1,0),FALSE)))</f>
        <v>0</v>
      </c>
      <c r="T289">
        <f>IF($B289=" ","",IF(ISERROR(1/VLOOKUP($B289,'Justerad allokering kvv'!$B$1:$AG$700,MATCH(T$1,'Justerad allokering kvv'!$B$1:$AF$1,0),FALSE)),VLOOKUP($B289,'Allokerad kvv'!$B$2:$AV$700,MATCH(T$1,'Allokerad kvv'!$B$1:$AV$1,0),FALSE),VLOOKUP($B289,'Justerad allokering kvv'!$B$1:$AG$700,MATCH(T$1,'Justerad allokering kvv'!$B$1:$AF$1,0),FALSE)))</f>
        <v>0</v>
      </c>
      <c r="U289">
        <f>IF($B289=" ","",IF(ISERROR(1/VLOOKUP($B289,'Justerad allokering kvv'!$B$1:$AG$700,MATCH(U$1,'Justerad allokering kvv'!$B$1:$AF$1,0),FALSE)),VLOOKUP($B289,'Allokerad kvv'!$B$2:$AV$700,MATCH(U$1,'Allokerad kvv'!$B$1:$AV$1,0),FALSE),VLOOKUP($B289,'Justerad allokering kvv'!$B$1:$AG$700,MATCH(U$1,'Justerad allokering kvv'!$B$1:$AF$1,0),FALSE)))</f>
        <v>0</v>
      </c>
      <c r="V289">
        <f>IF($B289=" ","",IF(ISERROR(1/VLOOKUP($B289,'Justerad allokering kvv'!$B$1:$AG$700,MATCH(V$1,'Justerad allokering kvv'!$B$1:$AF$1,0),FALSE)),VLOOKUP($B289,'Allokerad kvv'!$B$2:$AV$700,MATCH(V$1,'Allokerad kvv'!$B$1:$AV$1,0),FALSE),VLOOKUP($B289,'Justerad allokering kvv'!$B$1:$AG$700,MATCH(V$1,'Justerad allokering kvv'!$B$1:$AF$1,0),FALSE)))</f>
        <v>0</v>
      </c>
      <c r="W289">
        <f>IF($B289=" ","",IF(ISERROR(1/VLOOKUP($B289,'Justerad allokering kvv'!$B$1:$AG$700,MATCH(W$1,'Justerad allokering kvv'!$B$1:$AF$1,0),FALSE)),VLOOKUP($B289,'Allokerad kvv'!$B$2:$AV$700,MATCH(W$1,'Allokerad kvv'!$B$1:$AV$1,0),FALSE),VLOOKUP($B289,'Justerad allokering kvv'!$B$1:$AG$700,MATCH(W$1,'Justerad allokering kvv'!$B$1:$AF$1,0),FALSE)))</f>
        <v>0</v>
      </c>
      <c r="X289">
        <f>IF($B289=" ","",IF(ISERROR(1/VLOOKUP($B289,'Justerad allokering kvv'!$B$1:$AG$700,MATCH(X$1,'Justerad allokering kvv'!$B$1:$AF$1,0),FALSE)),VLOOKUP($B289,'Allokerad kvv'!$B$2:$AV$700,MATCH(X$1,'Allokerad kvv'!$B$1:$AV$1,0),FALSE),VLOOKUP($B289,'Justerad allokering kvv'!$B$1:$AG$700,MATCH(X$1,'Justerad allokering kvv'!$B$1:$AF$1,0),FALSE)))</f>
        <v>0</v>
      </c>
      <c r="Y289">
        <f>IF($B289=" ","",IF(ISERROR(1/VLOOKUP($B289,'Justerad allokering kvv'!$B$1:$AG$700,MATCH(Y$1,'Justerad allokering kvv'!$B$1:$AF$1,0),FALSE)),VLOOKUP($B289,'Allokerad kvv'!$B$2:$AV$700,MATCH(Y$1,'Allokerad kvv'!$B$1:$AV$1,0),FALSE),VLOOKUP($B289,'Justerad allokering kvv'!$B$1:$AG$700,MATCH(Y$1,'Justerad allokering kvv'!$B$1:$AF$1,0),FALSE)))</f>
        <v>0</v>
      </c>
      <c r="AB289">
        <f>IFERROR(VLOOKUP($B289,Kraftvärmeprod!$B$1:$AO$424,MATCH("Tillförd energi från rökgaskondensering (GWh)",Kraftvärmeprod!$B$1:$AG$1,0),FALSE)/1,0)</f>
        <v>0.31</v>
      </c>
      <c r="AE289" s="122">
        <f t="shared" si="16"/>
        <v>2.46</v>
      </c>
      <c r="AG289">
        <f t="shared" si="17"/>
        <v>2.33</v>
      </c>
      <c r="AH289">
        <f t="shared" si="18"/>
        <v>2.02</v>
      </c>
      <c r="AI289">
        <f>IF(AH289=0,"",AH289/VLOOKUP(B289,Kraftvärmeprod!$B$1:$BC$480,MATCH("Summa tillförd energi exklusive rökgaskondensering",Kraftvärmeprod!$B$1:$BC$1,0),FALSE))</f>
        <v>1</v>
      </c>
      <c r="AK289">
        <f t="shared" si="19"/>
        <v>2.02</v>
      </c>
    </row>
    <row r="290" spans="1:37" x14ac:dyDescent="0.25">
      <c r="A290" s="2" t="s">
        <v>440</v>
      </c>
      <c r="B290" s="2" t="s">
        <v>442</v>
      </c>
      <c r="C290">
        <f>IF($B290=" ","",IF(ISERROR(1/VLOOKUP($B290,'Justerad allokering kvv'!$B$1:$AG$700,MATCH(C$1,'Justerad allokering kvv'!$B$1:$AF$1,0),FALSE)),VLOOKUP($B290,'Allokerad kvv'!$B$2:$AV$700,MATCH(C$1,'Allokerad kvv'!$B$1:$AV$1,0),FALSE),VLOOKUP($B290,'Justerad allokering kvv'!$B$1:$AG$700,MATCH(C$1,'Justerad allokering kvv'!$B$1:$AF$1,0),FALSE)))</f>
        <v>0</v>
      </c>
      <c r="D290">
        <f>IF($B290=" ","",IF(ISERROR(1/VLOOKUP($B290,'Justerad allokering kvv'!$B$1:$AG$700,MATCH(D$1,'Justerad allokering kvv'!$B$1:$AF$1,0),FALSE)),VLOOKUP($B290,'Allokerad kvv'!$B$2:$AV$700,MATCH(D$1,'Allokerad kvv'!$B$1:$AV$1,0),FALSE),VLOOKUP($B290,'Justerad allokering kvv'!$B$1:$AG$700,MATCH(D$1,'Justerad allokering kvv'!$B$1:$AF$1,0),FALSE)))</f>
        <v>0</v>
      </c>
      <c r="E290">
        <f>IF($B290=" ","",IF(ISERROR(1/VLOOKUP($B290,'Justerad allokering kvv'!$B$1:$AG$700,MATCH(E$1,'Justerad allokering kvv'!$B$1:$AF$1,0),FALSE)),VLOOKUP($B290,'Allokerad kvv'!$B$2:$AV$700,MATCH(E$1,'Allokerad kvv'!$B$1:$AV$1,0),FALSE),VLOOKUP($B290,'Justerad allokering kvv'!$B$1:$AG$700,MATCH(E$1,'Justerad allokering kvv'!$B$1:$AF$1,0),FALSE)))</f>
        <v>0</v>
      </c>
      <c r="F290">
        <f>IF($B290=" ","",IF(ISERROR(1/VLOOKUP($B290,'Justerad allokering kvv'!$B$1:$AG$700,MATCH(F$1,'Justerad allokering kvv'!$B$1:$AF$1,0),FALSE)),VLOOKUP($B290,'Allokerad kvv'!$B$2:$AV$700,MATCH(F$1,'Allokerad kvv'!$B$1:$AV$1,0),FALSE),VLOOKUP($B290,'Justerad allokering kvv'!$B$1:$AG$700,MATCH(F$1,'Justerad allokering kvv'!$B$1:$AF$1,0),FALSE)))</f>
        <v>0</v>
      </c>
      <c r="G290">
        <f>IF($B290=" ","",IF(ISERROR(1/VLOOKUP($B290,'Justerad allokering kvv'!$B$1:$AG$700,MATCH(G$1,'Justerad allokering kvv'!$B$1:$AF$1,0),FALSE)),VLOOKUP($B290,'Allokerad kvv'!$B$2:$AV$700,MATCH(G$1,'Allokerad kvv'!$B$1:$AV$1,0),FALSE),VLOOKUP($B290,'Justerad allokering kvv'!$B$1:$AG$700,MATCH(G$1,'Justerad allokering kvv'!$B$1:$AF$1,0),FALSE)))</f>
        <v>0</v>
      </c>
      <c r="H290">
        <f>IF($B290=" ","",IF(ISERROR(1/VLOOKUP($B290,'Justerad allokering kvv'!$B$1:$AG$700,MATCH(H$1,'Justerad allokering kvv'!$B$1:$AF$1,0),FALSE)),VLOOKUP($B290,'Allokerad kvv'!$B$2:$AV$700,MATCH(H$1,'Allokerad kvv'!$B$1:$AV$1,0),FALSE),VLOOKUP($B290,'Justerad allokering kvv'!$B$1:$AG$700,MATCH(H$1,'Justerad allokering kvv'!$B$1:$AF$1,0),FALSE)))</f>
        <v>0</v>
      </c>
      <c r="I290">
        <f>IF($B290=" ","",IF(ISERROR(1/VLOOKUP($B290,'Justerad allokering kvv'!$B$1:$AG$700,MATCH(I$1,'Justerad allokering kvv'!$B$1:$AF$1,0),FALSE)),VLOOKUP($B290,'Allokerad kvv'!$B$2:$AV$700,MATCH(I$1,'Allokerad kvv'!$B$1:$AV$1,0),FALSE),VLOOKUP($B290,'Justerad allokering kvv'!$B$1:$AG$700,MATCH(I$1,'Justerad allokering kvv'!$B$1:$AF$1,0),FALSE)))</f>
        <v>0</v>
      </c>
      <c r="J290">
        <f>IF($B290=" ","",IF(ISERROR(1/VLOOKUP($B290,'Justerad allokering kvv'!$B$1:$AG$700,MATCH(J$1,'Justerad allokering kvv'!$B$1:$AF$1,0),FALSE)),VLOOKUP($B290,'Allokerad kvv'!$B$2:$AV$700,MATCH(J$1,'Allokerad kvv'!$B$1:$AV$1,0),FALSE),VLOOKUP($B290,'Justerad allokering kvv'!$B$1:$AG$700,MATCH(J$1,'Justerad allokering kvv'!$B$1:$AF$1,0),FALSE)))</f>
        <v>0</v>
      </c>
      <c r="K290">
        <f>IF($B290=" ","",IF(ISERROR(1/VLOOKUP($B290,'Justerad allokering kvv'!$B$1:$AG$700,MATCH(K$1,'Justerad allokering kvv'!$B$1:$AF$1,0),FALSE)),VLOOKUP($B290,'Allokerad kvv'!$B$2:$AV$700,MATCH(K$1,'Allokerad kvv'!$B$1:$AV$1,0),FALSE),VLOOKUP($B290,'Justerad allokering kvv'!$B$1:$AG$700,MATCH(K$1,'Justerad allokering kvv'!$B$1:$AF$1,0),FALSE)))</f>
        <v>0</v>
      </c>
      <c r="L290">
        <f>IF($B290=" ","",IF(ISERROR(1/VLOOKUP($B290,'Justerad allokering kvv'!$B$1:$AG$700,MATCH(L$1,'Justerad allokering kvv'!$B$1:$AF$1,0),FALSE)),VLOOKUP($B290,'Allokerad kvv'!$B$2:$AV$700,MATCH(L$1,'Allokerad kvv'!$B$1:$AV$1,0),FALSE),VLOOKUP($B290,'Justerad allokering kvv'!$B$1:$AG$700,MATCH(L$1,'Justerad allokering kvv'!$B$1:$AF$1,0),FALSE)))</f>
        <v>0</v>
      </c>
      <c r="M290">
        <f>IF($B290=" ","",IF(ISERROR(1/VLOOKUP($B290,'Justerad allokering kvv'!$B$1:$AG$700,MATCH(M$1,'Justerad allokering kvv'!$B$1:$AF$1,0),FALSE)),VLOOKUP($B290,'Allokerad kvv'!$B$2:$AV$700,MATCH(M$1,'Allokerad kvv'!$B$1:$AV$1,0),FALSE),VLOOKUP($B290,'Justerad allokering kvv'!$B$1:$AG$700,MATCH(M$1,'Justerad allokering kvv'!$B$1:$AF$1,0),FALSE)))</f>
        <v>0</v>
      </c>
      <c r="N290">
        <f>IF($B290=" ","",IF(ISERROR(1/VLOOKUP($B290,'Justerad allokering kvv'!$B$1:$AG$700,MATCH(N$1,'Justerad allokering kvv'!$B$1:$AF$1,0),FALSE)),VLOOKUP($B290,'Allokerad kvv'!$B$2:$AV$700,MATCH(N$1,'Allokerad kvv'!$B$1:$AV$1,0),FALSE),VLOOKUP($B290,'Justerad allokering kvv'!$B$1:$AG$700,MATCH(N$1,'Justerad allokering kvv'!$B$1:$AF$1,0),FALSE)))</f>
        <v>0</v>
      </c>
      <c r="O290">
        <f>IF($B290=" ","",IF(ISERROR(1/VLOOKUP($B290,'Justerad allokering kvv'!$B$1:$AG$700,MATCH(O$1,'Justerad allokering kvv'!$B$1:$AF$1,0),FALSE)),VLOOKUP($B290,'Allokerad kvv'!$B$2:$AV$700,MATCH(O$1,'Allokerad kvv'!$B$1:$AV$1,0),FALSE),VLOOKUP($B290,'Justerad allokering kvv'!$B$1:$AG$700,MATCH(O$1,'Justerad allokering kvv'!$B$1:$AF$1,0),FALSE)))</f>
        <v>0</v>
      </c>
      <c r="P290">
        <f>IF($B290=" ","",IF(ISERROR(1/VLOOKUP($B290,'Justerad allokering kvv'!$B$1:$AG$700,MATCH(P$1,'Justerad allokering kvv'!$B$1:$AF$1,0),FALSE)),VLOOKUP($B290,'Allokerad kvv'!$B$2:$AV$700,MATCH(P$1,'Allokerad kvv'!$B$1:$AV$1,0),FALSE),VLOOKUP($B290,'Justerad allokering kvv'!$B$1:$AG$700,MATCH(P$1,'Justerad allokering kvv'!$B$1:$AF$1,0),FALSE)))</f>
        <v>0</v>
      </c>
      <c r="Q290">
        <f>IF($B290=" ","",IF(ISERROR(1/VLOOKUP($B290,'Justerad allokering kvv'!$B$1:$AG$700,MATCH(Q$1,'Justerad allokering kvv'!$B$1:$AF$1,0),FALSE)),VLOOKUP($B290,'Allokerad kvv'!$B$2:$AV$700,MATCH(Q$1,'Allokerad kvv'!$B$1:$AV$1,0),FALSE),VLOOKUP($B290,'Justerad allokering kvv'!$B$1:$AG$700,MATCH(Q$1,'Justerad allokering kvv'!$B$1:$AF$1,0),FALSE)))</f>
        <v>0</v>
      </c>
      <c r="R290">
        <f>IF($B290=" ","",IF(ISERROR(1/VLOOKUP($B290,'Justerad allokering kvv'!$B$1:$AG$700,MATCH(R$1,'Justerad allokering kvv'!$B$1:$AF$1,0),FALSE)),VLOOKUP($B290,'Allokerad kvv'!$B$2:$AV$700,MATCH(R$1,'Allokerad kvv'!$B$1:$AV$1,0),FALSE),VLOOKUP($B290,'Justerad allokering kvv'!$B$1:$AG$700,MATCH(R$1,'Justerad allokering kvv'!$B$1:$AF$1,0),FALSE)))</f>
        <v>0</v>
      </c>
      <c r="S290">
        <f>IF($B290=" ","",IF(ISERROR(1/VLOOKUP($B290,'Justerad allokering kvv'!$B$1:$AG$700,MATCH(S$1,'Justerad allokering kvv'!$B$1:$AF$1,0),FALSE)),VLOOKUP($B290,'Allokerad kvv'!$B$2:$AV$700,MATCH(S$1,'Allokerad kvv'!$B$1:$AV$1,0),FALSE),VLOOKUP($B290,'Justerad allokering kvv'!$B$1:$AG$700,MATCH(S$1,'Justerad allokering kvv'!$B$1:$AF$1,0),FALSE)))</f>
        <v>0</v>
      </c>
      <c r="T290">
        <f>IF($B290=" ","",IF(ISERROR(1/VLOOKUP($B290,'Justerad allokering kvv'!$B$1:$AG$700,MATCH(T$1,'Justerad allokering kvv'!$B$1:$AF$1,0),FALSE)),VLOOKUP($B290,'Allokerad kvv'!$B$2:$AV$700,MATCH(T$1,'Allokerad kvv'!$B$1:$AV$1,0),FALSE),VLOOKUP($B290,'Justerad allokering kvv'!$B$1:$AG$700,MATCH(T$1,'Justerad allokering kvv'!$B$1:$AF$1,0),FALSE)))</f>
        <v>0</v>
      </c>
      <c r="U290">
        <f>IF($B290=" ","",IF(ISERROR(1/VLOOKUP($B290,'Justerad allokering kvv'!$B$1:$AG$700,MATCH(U$1,'Justerad allokering kvv'!$B$1:$AF$1,0),FALSE)),VLOOKUP($B290,'Allokerad kvv'!$B$2:$AV$700,MATCH(U$1,'Allokerad kvv'!$B$1:$AV$1,0),FALSE),VLOOKUP($B290,'Justerad allokering kvv'!$B$1:$AG$700,MATCH(U$1,'Justerad allokering kvv'!$B$1:$AF$1,0),FALSE)))</f>
        <v>0</v>
      </c>
      <c r="V290">
        <f>IF($B290=" ","",IF(ISERROR(1/VLOOKUP($B290,'Justerad allokering kvv'!$B$1:$AG$700,MATCH(V$1,'Justerad allokering kvv'!$B$1:$AF$1,0),FALSE)),VLOOKUP($B290,'Allokerad kvv'!$B$2:$AV$700,MATCH(V$1,'Allokerad kvv'!$B$1:$AV$1,0),FALSE),VLOOKUP($B290,'Justerad allokering kvv'!$B$1:$AG$700,MATCH(V$1,'Justerad allokering kvv'!$B$1:$AF$1,0),FALSE)))</f>
        <v>0</v>
      </c>
      <c r="W290">
        <f>IF($B290=" ","",IF(ISERROR(1/VLOOKUP($B290,'Justerad allokering kvv'!$B$1:$AG$700,MATCH(W$1,'Justerad allokering kvv'!$B$1:$AF$1,0),FALSE)),VLOOKUP($B290,'Allokerad kvv'!$B$2:$AV$700,MATCH(W$1,'Allokerad kvv'!$B$1:$AV$1,0),FALSE),VLOOKUP($B290,'Justerad allokering kvv'!$B$1:$AG$700,MATCH(W$1,'Justerad allokering kvv'!$B$1:$AF$1,0),FALSE)))</f>
        <v>0</v>
      </c>
      <c r="X290">
        <f>IF($B290=" ","",IF(ISERROR(1/VLOOKUP($B290,'Justerad allokering kvv'!$B$1:$AG$700,MATCH(X$1,'Justerad allokering kvv'!$B$1:$AF$1,0),FALSE)),VLOOKUP($B290,'Allokerad kvv'!$B$2:$AV$700,MATCH(X$1,'Allokerad kvv'!$B$1:$AV$1,0),FALSE),VLOOKUP($B290,'Justerad allokering kvv'!$B$1:$AG$700,MATCH(X$1,'Justerad allokering kvv'!$B$1:$AF$1,0),FALSE)))</f>
        <v>0</v>
      </c>
      <c r="Y290">
        <f>IF($B290=" ","",IF(ISERROR(1/VLOOKUP($B290,'Justerad allokering kvv'!$B$1:$AG$700,MATCH(Y$1,'Justerad allokering kvv'!$B$1:$AF$1,0),FALSE)),VLOOKUP($B290,'Allokerad kvv'!$B$2:$AV$700,MATCH(Y$1,'Allokerad kvv'!$B$1:$AV$1,0),FALSE),VLOOKUP($B290,'Justerad allokering kvv'!$B$1:$AG$700,MATCH(Y$1,'Justerad allokering kvv'!$B$1:$AF$1,0),FALSE)))</f>
        <v>0</v>
      </c>
      <c r="AB290">
        <f>IFERROR(VLOOKUP($B290,Kraftvärmeprod!$B$1:$AO$424,MATCH("Tillförd energi från rökgaskondensering (GWh)",Kraftvärmeprod!$B$1:$AG$1,0),FALSE)/1,0)</f>
        <v>0</v>
      </c>
      <c r="AE290" s="122">
        <f t="shared" si="16"/>
        <v>0</v>
      </c>
      <c r="AG290">
        <f t="shared" si="17"/>
        <v>0</v>
      </c>
      <c r="AH290">
        <f t="shared" si="18"/>
        <v>0</v>
      </c>
      <c r="AI290" t="str">
        <f>IF(AH290=0,"",AH290/VLOOKUP(B290,Kraftvärmeprod!$B$1:$BC$480,MATCH("Summa tillförd energi exklusive rökgaskondensering",Kraftvärmeprod!$B$1:$BC$1,0),FALSE))</f>
        <v/>
      </c>
      <c r="AK290">
        <f t="shared" si="19"/>
        <v>0</v>
      </c>
    </row>
    <row r="291" spans="1:37" x14ac:dyDescent="0.25">
      <c r="A291" s="2" t="s">
        <v>440</v>
      </c>
      <c r="B291" s="2" t="s">
        <v>443</v>
      </c>
      <c r="C291">
        <f>IF($B291=" ","",IF(ISERROR(1/VLOOKUP($B291,'Justerad allokering kvv'!$B$1:$AG$700,MATCH(C$1,'Justerad allokering kvv'!$B$1:$AF$1,0),FALSE)),VLOOKUP($B291,'Allokerad kvv'!$B$2:$AV$700,MATCH(C$1,'Allokerad kvv'!$B$1:$AV$1,0),FALSE),VLOOKUP($B291,'Justerad allokering kvv'!$B$1:$AG$700,MATCH(C$1,'Justerad allokering kvv'!$B$1:$AF$1,0),FALSE)))</f>
        <v>0</v>
      </c>
      <c r="D291">
        <f>IF($B291=" ","",IF(ISERROR(1/VLOOKUP($B291,'Justerad allokering kvv'!$B$1:$AG$700,MATCH(D$1,'Justerad allokering kvv'!$B$1:$AF$1,0),FALSE)),VLOOKUP($B291,'Allokerad kvv'!$B$2:$AV$700,MATCH(D$1,'Allokerad kvv'!$B$1:$AV$1,0),FALSE),VLOOKUP($B291,'Justerad allokering kvv'!$B$1:$AG$700,MATCH(D$1,'Justerad allokering kvv'!$B$1:$AF$1,0),FALSE)))</f>
        <v>0</v>
      </c>
      <c r="E291">
        <f>IF($B291=" ","",IF(ISERROR(1/VLOOKUP($B291,'Justerad allokering kvv'!$B$1:$AG$700,MATCH(E$1,'Justerad allokering kvv'!$B$1:$AF$1,0),FALSE)),VLOOKUP($B291,'Allokerad kvv'!$B$2:$AV$700,MATCH(E$1,'Allokerad kvv'!$B$1:$AV$1,0),FALSE),VLOOKUP($B291,'Justerad allokering kvv'!$B$1:$AG$700,MATCH(E$1,'Justerad allokering kvv'!$B$1:$AF$1,0),FALSE)))</f>
        <v>0</v>
      </c>
      <c r="F291">
        <f>IF($B291=" ","",IF(ISERROR(1/VLOOKUP($B291,'Justerad allokering kvv'!$B$1:$AG$700,MATCH(F$1,'Justerad allokering kvv'!$B$1:$AF$1,0),FALSE)),VLOOKUP($B291,'Allokerad kvv'!$B$2:$AV$700,MATCH(F$1,'Allokerad kvv'!$B$1:$AV$1,0),FALSE),VLOOKUP($B291,'Justerad allokering kvv'!$B$1:$AG$700,MATCH(F$1,'Justerad allokering kvv'!$B$1:$AF$1,0),FALSE)))</f>
        <v>0</v>
      </c>
      <c r="G291">
        <f>IF($B291=" ","",IF(ISERROR(1/VLOOKUP($B291,'Justerad allokering kvv'!$B$1:$AG$700,MATCH(G$1,'Justerad allokering kvv'!$B$1:$AF$1,0),FALSE)),VLOOKUP($B291,'Allokerad kvv'!$B$2:$AV$700,MATCH(G$1,'Allokerad kvv'!$B$1:$AV$1,0),FALSE),VLOOKUP($B291,'Justerad allokering kvv'!$B$1:$AG$700,MATCH(G$1,'Justerad allokering kvv'!$B$1:$AF$1,0),FALSE)))</f>
        <v>0</v>
      </c>
      <c r="H291">
        <f>IF($B291=" ","",IF(ISERROR(1/VLOOKUP($B291,'Justerad allokering kvv'!$B$1:$AG$700,MATCH(H$1,'Justerad allokering kvv'!$B$1:$AF$1,0),FALSE)),VLOOKUP($B291,'Allokerad kvv'!$B$2:$AV$700,MATCH(H$1,'Allokerad kvv'!$B$1:$AV$1,0),FALSE),VLOOKUP($B291,'Justerad allokering kvv'!$B$1:$AG$700,MATCH(H$1,'Justerad allokering kvv'!$B$1:$AF$1,0),FALSE)))</f>
        <v>0</v>
      </c>
      <c r="I291">
        <f>IF($B291=" ","",IF(ISERROR(1/VLOOKUP($B291,'Justerad allokering kvv'!$B$1:$AG$700,MATCH(I$1,'Justerad allokering kvv'!$B$1:$AF$1,0),FALSE)),VLOOKUP($B291,'Allokerad kvv'!$B$2:$AV$700,MATCH(I$1,'Allokerad kvv'!$B$1:$AV$1,0),FALSE),VLOOKUP($B291,'Justerad allokering kvv'!$B$1:$AG$700,MATCH(I$1,'Justerad allokering kvv'!$B$1:$AF$1,0),FALSE)))</f>
        <v>0</v>
      </c>
      <c r="J291">
        <f>IF($B291=" ","",IF(ISERROR(1/VLOOKUP($B291,'Justerad allokering kvv'!$B$1:$AG$700,MATCH(J$1,'Justerad allokering kvv'!$B$1:$AF$1,0),FALSE)),VLOOKUP($B291,'Allokerad kvv'!$B$2:$AV$700,MATCH(J$1,'Allokerad kvv'!$B$1:$AV$1,0),FALSE),VLOOKUP($B291,'Justerad allokering kvv'!$B$1:$AG$700,MATCH(J$1,'Justerad allokering kvv'!$B$1:$AF$1,0),FALSE)))</f>
        <v>0</v>
      </c>
      <c r="K291">
        <f>IF($B291=" ","",IF(ISERROR(1/VLOOKUP($B291,'Justerad allokering kvv'!$B$1:$AG$700,MATCH(K$1,'Justerad allokering kvv'!$B$1:$AF$1,0),FALSE)),VLOOKUP($B291,'Allokerad kvv'!$B$2:$AV$700,MATCH(K$1,'Allokerad kvv'!$B$1:$AV$1,0),FALSE),VLOOKUP($B291,'Justerad allokering kvv'!$B$1:$AG$700,MATCH(K$1,'Justerad allokering kvv'!$B$1:$AF$1,0),FALSE)))</f>
        <v>0</v>
      </c>
      <c r="L291">
        <f>IF($B291=" ","",IF(ISERROR(1/VLOOKUP($B291,'Justerad allokering kvv'!$B$1:$AG$700,MATCH(L$1,'Justerad allokering kvv'!$B$1:$AF$1,0),FALSE)),VLOOKUP($B291,'Allokerad kvv'!$B$2:$AV$700,MATCH(L$1,'Allokerad kvv'!$B$1:$AV$1,0),FALSE),VLOOKUP($B291,'Justerad allokering kvv'!$B$1:$AG$700,MATCH(L$1,'Justerad allokering kvv'!$B$1:$AF$1,0),FALSE)))</f>
        <v>0</v>
      </c>
      <c r="M291">
        <f>IF($B291=" ","",IF(ISERROR(1/VLOOKUP($B291,'Justerad allokering kvv'!$B$1:$AG$700,MATCH(M$1,'Justerad allokering kvv'!$B$1:$AF$1,0),FALSE)),VLOOKUP($B291,'Allokerad kvv'!$B$2:$AV$700,MATCH(M$1,'Allokerad kvv'!$B$1:$AV$1,0),FALSE),VLOOKUP($B291,'Justerad allokering kvv'!$B$1:$AG$700,MATCH(M$1,'Justerad allokering kvv'!$B$1:$AF$1,0),FALSE)))</f>
        <v>0</v>
      </c>
      <c r="N291">
        <f>IF($B291=" ","",IF(ISERROR(1/VLOOKUP($B291,'Justerad allokering kvv'!$B$1:$AG$700,MATCH(N$1,'Justerad allokering kvv'!$B$1:$AF$1,0),FALSE)),VLOOKUP($B291,'Allokerad kvv'!$B$2:$AV$700,MATCH(N$1,'Allokerad kvv'!$B$1:$AV$1,0),FALSE),VLOOKUP($B291,'Justerad allokering kvv'!$B$1:$AG$700,MATCH(N$1,'Justerad allokering kvv'!$B$1:$AF$1,0),FALSE)))</f>
        <v>0</v>
      </c>
      <c r="O291">
        <f>IF($B291=" ","",IF(ISERROR(1/VLOOKUP($B291,'Justerad allokering kvv'!$B$1:$AG$700,MATCH(O$1,'Justerad allokering kvv'!$B$1:$AF$1,0),FALSE)),VLOOKUP($B291,'Allokerad kvv'!$B$2:$AV$700,MATCH(O$1,'Allokerad kvv'!$B$1:$AV$1,0),FALSE),VLOOKUP($B291,'Justerad allokering kvv'!$B$1:$AG$700,MATCH(O$1,'Justerad allokering kvv'!$B$1:$AF$1,0),FALSE)))</f>
        <v>0</v>
      </c>
      <c r="P291">
        <f>IF($B291=" ","",IF(ISERROR(1/VLOOKUP($B291,'Justerad allokering kvv'!$B$1:$AG$700,MATCH(P$1,'Justerad allokering kvv'!$B$1:$AF$1,0),FALSE)),VLOOKUP($B291,'Allokerad kvv'!$B$2:$AV$700,MATCH(P$1,'Allokerad kvv'!$B$1:$AV$1,0),FALSE),VLOOKUP($B291,'Justerad allokering kvv'!$B$1:$AG$700,MATCH(P$1,'Justerad allokering kvv'!$B$1:$AF$1,0),FALSE)))</f>
        <v>0</v>
      </c>
      <c r="Q291">
        <f>IF($B291=" ","",IF(ISERROR(1/VLOOKUP($B291,'Justerad allokering kvv'!$B$1:$AG$700,MATCH(Q$1,'Justerad allokering kvv'!$B$1:$AF$1,0),FALSE)),VLOOKUP($B291,'Allokerad kvv'!$B$2:$AV$700,MATCH(Q$1,'Allokerad kvv'!$B$1:$AV$1,0),FALSE),VLOOKUP($B291,'Justerad allokering kvv'!$B$1:$AG$700,MATCH(Q$1,'Justerad allokering kvv'!$B$1:$AF$1,0),FALSE)))</f>
        <v>0</v>
      </c>
      <c r="R291">
        <f>IF($B291=" ","",IF(ISERROR(1/VLOOKUP($B291,'Justerad allokering kvv'!$B$1:$AG$700,MATCH(R$1,'Justerad allokering kvv'!$B$1:$AF$1,0),FALSE)),VLOOKUP($B291,'Allokerad kvv'!$B$2:$AV$700,MATCH(R$1,'Allokerad kvv'!$B$1:$AV$1,0),FALSE),VLOOKUP($B291,'Justerad allokering kvv'!$B$1:$AG$700,MATCH(R$1,'Justerad allokering kvv'!$B$1:$AF$1,0),FALSE)))</f>
        <v>0</v>
      </c>
      <c r="S291">
        <f>IF($B291=" ","",IF(ISERROR(1/VLOOKUP($B291,'Justerad allokering kvv'!$B$1:$AG$700,MATCH(S$1,'Justerad allokering kvv'!$B$1:$AF$1,0),FALSE)),VLOOKUP($B291,'Allokerad kvv'!$B$2:$AV$700,MATCH(S$1,'Allokerad kvv'!$B$1:$AV$1,0),FALSE),VLOOKUP($B291,'Justerad allokering kvv'!$B$1:$AG$700,MATCH(S$1,'Justerad allokering kvv'!$B$1:$AF$1,0),FALSE)))</f>
        <v>0</v>
      </c>
      <c r="T291">
        <f>IF($B291=" ","",IF(ISERROR(1/VLOOKUP($B291,'Justerad allokering kvv'!$B$1:$AG$700,MATCH(T$1,'Justerad allokering kvv'!$B$1:$AF$1,0),FALSE)),VLOOKUP($B291,'Allokerad kvv'!$B$2:$AV$700,MATCH(T$1,'Allokerad kvv'!$B$1:$AV$1,0),FALSE),VLOOKUP($B291,'Justerad allokering kvv'!$B$1:$AG$700,MATCH(T$1,'Justerad allokering kvv'!$B$1:$AF$1,0),FALSE)))</f>
        <v>0</v>
      </c>
      <c r="U291">
        <f>IF($B291=" ","",IF(ISERROR(1/VLOOKUP($B291,'Justerad allokering kvv'!$B$1:$AG$700,MATCH(U$1,'Justerad allokering kvv'!$B$1:$AF$1,0),FALSE)),VLOOKUP($B291,'Allokerad kvv'!$B$2:$AV$700,MATCH(U$1,'Allokerad kvv'!$B$1:$AV$1,0),FALSE),VLOOKUP($B291,'Justerad allokering kvv'!$B$1:$AG$700,MATCH(U$1,'Justerad allokering kvv'!$B$1:$AF$1,0),FALSE)))</f>
        <v>0</v>
      </c>
      <c r="V291">
        <f>IF($B291=" ","",IF(ISERROR(1/VLOOKUP($B291,'Justerad allokering kvv'!$B$1:$AG$700,MATCH(V$1,'Justerad allokering kvv'!$B$1:$AF$1,0),FALSE)),VLOOKUP($B291,'Allokerad kvv'!$B$2:$AV$700,MATCH(V$1,'Allokerad kvv'!$B$1:$AV$1,0),FALSE),VLOOKUP($B291,'Justerad allokering kvv'!$B$1:$AG$700,MATCH(V$1,'Justerad allokering kvv'!$B$1:$AF$1,0),FALSE)))</f>
        <v>0</v>
      </c>
      <c r="W291">
        <f>IF($B291=" ","",IF(ISERROR(1/VLOOKUP($B291,'Justerad allokering kvv'!$B$1:$AG$700,MATCH(W$1,'Justerad allokering kvv'!$B$1:$AF$1,0),FALSE)),VLOOKUP($B291,'Allokerad kvv'!$B$2:$AV$700,MATCH(W$1,'Allokerad kvv'!$B$1:$AV$1,0),FALSE),VLOOKUP($B291,'Justerad allokering kvv'!$B$1:$AG$700,MATCH(W$1,'Justerad allokering kvv'!$B$1:$AF$1,0),FALSE)))</f>
        <v>0</v>
      </c>
      <c r="X291">
        <f>IF($B291=" ","",IF(ISERROR(1/VLOOKUP($B291,'Justerad allokering kvv'!$B$1:$AG$700,MATCH(X$1,'Justerad allokering kvv'!$B$1:$AF$1,0),FALSE)),VLOOKUP($B291,'Allokerad kvv'!$B$2:$AV$700,MATCH(X$1,'Allokerad kvv'!$B$1:$AV$1,0),FALSE),VLOOKUP($B291,'Justerad allokering kvv'!$B$1:$AG$700,MATCH(X$1,'Justerad allokering kvv'!$B$1:$AF$1,0),FALSE)))</f>
        <v>0</v>
      </c>
      <c r="Y291">
        <f>IF($B291=" ","",IF(ISERROR(1/VLOOKUP($B291,'Justerad allokering kvv'!$B$1:$AG$700,MATCH(Y$1,'Justerad allokering kvv'!$B$1:$AF$1,0),FALSE)),VLOOKUP($B291,'Allokerad kvv'!$B$2:$AV$700,MATCH(Y$1,'Allokerad kvv'!$B$1:$AV$1,0),FALSE),VLOOKUP($B291,'Justerad allokering kvv'!$B$1:$AG$700,MATCH(Y$1,'Justerad allokering kvv'!$B$1:$AF$1,0),FALSE)))</f>
        <v>0</v>
      </c>
      <c r="AB291">
        <f>IFERROR(VLOOKUP($B291,Kraftvärmeprod!$B$1:$AO$424,MATCH("Tillförd energi från rökgaskondensering (GWh)",Kraftvärmeprod!$B$1:$AG$1,0),FALSE)/1,0)</f>
        <v>0</v>
      </c>
      <c r="AE291" s="122">
        <f t="shared" si="16"/>
        <v>0</v>
      </c>
      <c r="AG291">
        <f t="shared" si="17"/>
        <v>0</v>
      </c>
      <c r="AH291">
        <f t="shared" si="18"/>
        <v>0</v>
      </c>
      <c r="AI291" t="str">
        <f>IF(AH291=0,"",AH291/VLOOKUP(B291,Kraftvärmeprod!$B$1:$BC$480,MATCH("Summa tillförd energi exklusive rökgaskondensering",Kraftvärmeprod!$B$1:$BC$1,0),FALSE))</f>
        <v/>
      </c>
      <c r="AK291">
        <f t="shared" si="19"/>
        <v>0</v>
      </c>
    </row>
    <row r="292" spans="1:37" x14ac:dyDescent="0.25">
      <c r="A292" s="2" t="s">
        <v>440</v>
      </c>
      <c r="B292" s="2" t="s">
        <v>444</v>
      </c>
      <c r="C292">
        <f>IF($B292=" ","",IF(ISERROR(1/VLOOKUP($B292,'Justerad allokering kvv'!$B$1:$AG$700,MATCH(C$1,'Justerad allokering kvv'!$B$1:$AF$1,0),FALSE)),VLOOKUP($B292,'Allokerad kvv'!$B$2:$AV$700,MATCH(C$1,'Allokerad kvv'!$B$1:$AV$1,0),FALSE),VLOOKUP($B292,'Justerad allokering kvv'!$B$1:$AG$700,MATCH(C$1,'Justerad allokering kvv'!$B$1:$AF$1,0),FALSE)))</f>
        <v>0</v>
      </c>
      <c r="D292">
        <f>IF($B292=" ","",IF(ISERROR(1/VLOOKUP($B292,'Justerad allokering kvv'!$B$1:$AG$700,MATCH(D$1,'Justerad allokering kvv'!$B$1:$AF$1,0),FALSE)),VLOOKUP($B292,'Allokerad kvv'!$B$2:$AV$700,MATCH(D$1,'Allokerad kvv'!$B$1:$AV$1,0),FALSE),VLOOKUP($B292,'Justerad allokering kvv'!$B$1:$AG$700,MATCH(D$1,'Justerad allokering kvv'!$B$1:$AF$1,0),FALSE)))</f>
        <v>0</v>
      </c>
      <c r="E292">
        <f>IF($B292=" ","",IF(ISERROR(1/VLOOKUP($B292,'Justerad allokering kvv'!$B$1:$AG$700,MATCH(E$1,'Justerad allokering kvv'!$B$1:$AF$1,0),FALSE)),VLOOKUP($B292,'Allokerad kvv'!$B$2:$AV$700,MATCH(E$1,'Allokerad kvv'!$B$1:$AV$1,0),FALSE),VLOOKUP($B292,'Justerad allokering kvv'!$B$1:$AG$700,MATCH(E$1,'Justerad allokering kvv'!$B$1:$AF$1,0),FALSE)))</f>
        <v>0</v>
      </c>
      <c r="F292">
        <f>IF($B292=" ","",IF(ISERROR(1/VLOOKUP($B292,'Justerad allokering kvv'!$B$1:$AG$700,MATCH(F$1,'Justerad allokering kvv'!$B$1:$AF$1,0),FALSE)),VLOOKUP($B292,'Allokerad kvv'!$B$2:$AV$700,MATCH(F$1,'Allokerad kvv'!$B$1:$AV$1,0),FALSE),VLOOKUP($B292,'Justerad allokering kvv'!$B$1:$AG$700,MATCH(F$1,'Justerad allokering kvv'!$B$1:$AF$1,0),FALSE)))</f>
        <v>0</v>
      </c>
      <c r="G292">
        <f>IF($B292=" ","",IF(ISERROR(1/VLOOKUP($B292,'Justerad allokering kvv'!$B$1:$AG$700,MATCH(G$1,'Justerad allokering kvv'!$B$1:$AF$1,0),FALSE)),VLOOKUP($B292,'Allokerad kvv'!$B$2:$AV$700,MATCH(G$1,'Allokerad kvv'!$B$1:$AV$1,0),FALSE),VLOOKUP($B292,'Justerad allokering kvv'!$B$1:$AG$700,MATCH(G$1,'Justerad allokering kvv'!$B$1:$AF$1,0),FALSE)))</f>
        <v>0</v>
      </c>
      <c r="H292">
        <f>IF($B292=" ","",IF(ISERROR(1/VLOOKUP($B292,'Justerad allokering kvv'!$B$1:$AG$700,MATCH(H$1,'Justerad allokering kvv'!$B$1:$AF$1,0),FALSE)),VLOOKUP($B292,'Allokerad kvv'!$B$2:$AV$700,MATCH(H$1,'Allokerad kvv'!$B$1:$AV$1,0),FALSE),VLOOKUP($B292,'Justerad allokering kvv'!$B$1:$AG$700,MATCH(H$1,'Justerad allokering kvv'!$B$1:$AF$1,0),FALSE)))</f>
        <v>0</v>
      </c>
      <c r="I292">
        <f>IF($B292=" ","",IF(ISERROR(1/VLOOKUP($B292,'Justerad allokering kvv'!$B$1:$AG$700,MATCH(I$1,'Justerad allokering kvv'!$B$1:$AF$1,0),FALSE)),VLOOKUP($B292,'Allokerad kvv'!$B$2:$AV$700,MATCH(I$1,'Allokerad kvv'!$B$1:$AV$1,0),FALSE),VLOOKUP($B292,'Justerad allokering kvv'!$B$1:$AG$700,MATCH(I$1,'Justerad allokering kvv'!$B$1:$AF$1,0),FALSE)))</f>
        <v>0</v>
      </c>
      <c r="J292">
        <f>IF($B292=" ","",IF(ISERROR(1/VLOOKUP($B292,'Justerad allokering kvv'!$B$1:$AG$700,MATCH(J$1,'Justerad allokering kvv'!$B$1:$AF$1,0),FALSE)),VLOOKUP($B292,'Allokerad kvv'!$B$2:$AV$700,MATCH(J$1,'Allokerad kvv'!$B$1:$AV$1,0),FALSE),VLOOKUP($B292,'Justerad allokering kvv'!$B$1:$AG$700,MATCH(J$1,'Justerad allokering kvv'!$B$1:$AF$1,0),FALSE)))</f>
        <v>0</v>
      </c>
      <c r="K292">
        <f>IF($B292=" ","",IF(ISERROR(1/VLOOKUP($B292,'Justerad allokering kvv'!$B$1:$AG$700,MATCH(K$1,'Justerad allokering kvv'!$B$1:$AF$1,0),FALSE)),VLOOKUP($B292,'Allokerad kvv'!$B$2:$AV$700,MATCH(K$1,'Allokerad kvv'!$B$1:$AV$1,0),FALSE),VLOOKUP($B292,'Justerad allokering kvv'!$B$1:$AG$700,MATCH(K$1,'Justerad allokering kvv'!$B$1:$AF$1,0),FALSE)))</f>
        <v>0</v>
      </c>
      <c r="L292">
        <f>IF($B292=" ","",IF(ISERROR(1/VLOOKUP($B292,'Justerad allokering kvv'!$B$1:$AG$700,MATCH(L$1,'Justerad allokering kvv'!$B$1:$AF$1,0),FALSE)),VLOOKUP($B292,'Allokerad kvv'!$B$2:$AV$700,MATCH(L$1,'Allokerad kvv'!$B$1:$AV$1,0),FALSE),VLOOKUP($B292,'Justerad allokering kvv'!$B$1:$AG$700,MATCH(L$1,'Justerad allokering kvv'!$B$1:$AF$1,0),FALSE)))</f>
        <v>0</v>
      </c>
      <c r="M292">
        <f>IF($B292=" ","",IF(ISERROR(1/VLOOKUP($B292,'Justerad allokering kvv'!$B$1:$AG$700,MATCH(M$1,'Justerad allokering kvv'!$B$1:$AF$1,0),FALSE)),VLOOKUP($B292,'Allokerad kvv'!$B$2:$AV$700,MATCH(M$1,'Allokerad kvv'!$B$1:$AV$1,0),FALSE),VLOOKUP($B292,'Justerad allokering kvv'!$B$1:$AG$700,MATCH(M$1,'Justerad allokering kvv'!$B$1:$AF$1,0),FALSE)))</f>
        <v>0</v>
      </c>
      <c r="N292">
        <f>IF($B292=" ","",IF(ISERROR(1/VLOOKUP($B292,'Justerad allokering kvv'!$B$1:$AG$700,MATCH(N$1,'Justerad allokering kvv'!$B$1:$AF$1,0),FALSE)),VLOOKUP($B292,'Allokerad kvv'!$B$2:$AV$700,MATCH(N$1,'Allokerad kvv'!$B$1:$AV$1,0),FALSE),VLOOKUP($B292,'Justerad allokering kvv'!$B$1:$AG$700,MATCH(N$1,'Justerad allokering kvv'!$B$1:$AF$1,0),FALSE)))</f>
        <v>0</v>
      </c>
      <c r="O292">
        <f>IF($B292=" ","",IF(ISERROR(1/VLOOKUP($B292,'Justerad allokering kvv'!$B$1:$AG$700,MATCH(O$1,'Justerad allokering kvv'!$B$1:$AF$1,0),FALSE)),VLOOKUP($B292,'Allokerad kvv'!$B$2:$AV$700,MATCH(O$1,'Allokerad kvv'!$B$1:$AV$1,0),FALSE),VLOOKUP($B292,'Justerad allokering kvv'!$B$1:$AG$700,MATCH(O$1,'Justerad allokering kvv'!$B$1:$AF$1,0),FALSE)))</f>
        <v>0</v>
      </c>
      <c r="P292">
        <f>IF($B292=" ","",IF(ISERROR(1/VLOOKUP($B292,'Justerad allokering kvv'!$B$1:$AG$700,MATCH(P$1,'Justerad allokering kvv'!$B$1:$AF$1,0),FALSE)),VLOOKUP($B292,'Allokerad kvv'!$B$2:$AV$700,MATCH(P$1,'Allokerad kvv'!$B$1:$AV$1,0),FALSE),VLOOKUP($B292,'Justerad allokering kvv'!$B$1:$AG$700,MATCH(P$1,'Justerad allokering kvv'!$B$1:$AF$1,0),FALSE)))</f>
        <v>0</v>
      </c>
      <c r="Q292">
        <f>IF($B292=" ","",IF(ISERROR(1/VLOOKUP($B292,'Justerad allokering kvv'!$B$1:$AG$700,MATCH(Q$1,'Justerad allokering kvv'!$B$1:$AF$1,0),FALSE)),VLOOKUP($B292,'Allokerad kvv'!$B$2:$AV$700,MATCH(Q$1,'Allokerad kvv'!$B$1:$AV$1,0),FALSE),VLOOKUP($B292,'Justerad allokering kvv'!$B$1:$AG$700,MATCH(Q$1,'Justerad allokering kvv'!$B$1:$AF$1,0),FALSE)))</f>
        <v>0</v>
      </c>
      <c r="R292">
        <f>IF($B292=" ","",IF(ISERROR(1/VLOOKUP($B292,'Justerad allokering kvv'!$B$1:$AG$700,MATCH(R$1,'Justerad allokering kvv'!$B$1:$AF$1,0),FALSE)),VLOOKUP($B292,'Allokerad kvv'!$B$2:$AV$700,MATCH(R$1,'Allokerad kvv'!$B$1:$AV$1,0),FALSE),VLOOKUP($B292,'Justerad allokering kvv'!$B$1:$AG$700,MATCH(R$1,'Justerad allokering kvv'!$B$1:$AF$1,0),FALSE)))</f>
        <v>0</v>
      </c>
      <c r="S292">
        <f>IF($B292=" ","",IF(ISERROR(1/VLOOKUP($B292,'Justerad allokering kvv'!$B$1:$AG$700,MATCH(S$1,'Justerad allokering kvv'!$B$1:$AF$1,0),FALSE)),VLOOKUP($B292,'Allokerad kvv'!$B$2:$AV$700,MATCH(S$1,'Allokerad kvv'!$B$1:$AV$1,0),FALSE),VLOOKUP($B292,'Justerad allokering kvv'!$B$1:$AG$700,MATCH(S$1,'Justerad allokering kvv'!$B$1:$AF$1,0),FALSE)))</f>
        <v>0</v>
      </c>
      <c r="T292">
        <f>IF($B292=" ","",IF(ISERROR(1/VLOOKUP($B292,'Justerad allokering kvv'!$B$1:$AG$700,MATCH(T$1,'Justerad allokering kvv'!$B$1:$AF$1,0),FALSE)),VLOOKUP($B292,'Allokerad kvv'!$B$2:$AV$700,MATCH(T$1,'Allokerad kvv'!$B$1:$AV$1,0),FALSE),VLOOKUP($B292,'Justerad allokering kvv'!$B$1:$AG$700,MATCH(T$1,'Justerad allokering kvv'!$B$1:$AF$1,0),FALSE)))</f>
        <v>0</v>
      </c>
      <c r="U292">
        <f>IF($B292=" ","",IF(ISERROR(1/VLOOKUP($B292,'Justerad allokering kvv'!$B$1:$AG$700,MATCH(U$1,'Justerad allokering kvv'!$B$1:$AF$1,0),FALSE)),VLOOKUP($B292,'Allokerad kvv'!$B$2:$AV$700,MATCH(U$1,'Allokerad kvv'!$B$1:$AV$1,0),FALSE),VLOOKUP($B292,'Justerad allokering kvv'!$B$1:$AG$700,MATCH(U$1,'Justerad allokering kvv'!$B$1:$AF$1,0),FALSE)))</f>
        <v>0</v>
      </c>
      <c r="V292">
        <f>IF($B292=" ","",IF(ISERROR(1/VLOOKUP($B292,'Justerad allokering kvv'!$B$1:$AG$700,MATCH(V$1,'Justerad allokering kvv'!$B$1:$AF$1,0),FALSE)),VLOOKUP($B292,'Allokerad kvv'!$B$2:$AV$700,MATCH(V$1,'Allokerad kvv'!$B$1:$AV$1,0),FALSE),VLOOKUP($B292,'Justerad allokering kvv'!$B$1:$AG$700,MATCH(V$1,'Justerad allokering kvv'!$B$1:$AF$1,0),FALSE)))</f>
        <v>0</v>
      </c>
      <c r="W292">
        <f>IF($B292=" ","",IF(ISERROR(1/VLOOKUP($B292,'Justerad allokering kvv'!$B$1:$AG$700,MATCH(W$1,'Justerad allokering kvv'!$B$1:$AF$1,0),FALSE)),VLOOKUP($B292,'Allokerad kvv'!$B$2:$AV$700,MATCH(W$1,'Allokerad kvv'!$B$1:$AV$1,0),FALSE),VLOOKUP($B292,'Justerad allokering kvv'!$B$1:$AG$700,MATCH(W$1,'Justerad allokering kvv'!$B$1:$AF$1,0),FALSE)))</f>
        <v>0</v>
      </c>
      <c r="X292">
        <f>IF($B292=" ","",IF(ISERROR(1/VLOOKUP($B292,'Justerad allokering kvv'!$B$1:$AG$700,MATCH(X$1,'Justerad allokering kvv'!$B$1:$AF$1,0),FALSE)),VLOOKUP($B292,'Allokerad kvv'!$B$2:$AV$700,MATCH(X$1,'Allokerad kvv'!$B$1:$AV$1,0),FALSE),VLOOKUP($B292,'Justerad allokering kvv'!$B$1:$AG$700,MATCH(X$1,'Justerad allokering kvv'!$B$1:$AF$1,0),FALSE)))</f>
        <v>0</v>
      </c>
      <c r="Y292">
        <f>IF($B292=" ","",IF(ISERROR(1/VLOOKUP($B292,'Justerad allokering kvv'!$B$1:$AG$700,MATCH(Y$1,'Justerad allokering kvv'!$B$1:$AF$1,0),FALSE)),VLOOKUP($B292,'Allokerad kvv'!$B$2:$AV$700,MATCH(Y$1,'Allokerad kvv'!$B$1:$AV$1,0),FALSE),VLOOKUP($B292,'Justerad allokering kvv'!$B$1:$AG$700,MATCH(Y$1,'Justerad allokering kvv'!$B$1:$AF$1,0),FALSE)))</f>
        <v>0</v>
      </c>
      <c r="AB292">
        <f>IFERROR(VLOOKUP($B292,Kraftvärmeprod!$B$1:$AO$424,MATCH("Tillförd energi från rökgaskondensering (GWh)",Kraftvärmeprod!$B$1:$AG$1,0),FALSE)/1,0)</f>
        <v>0</v>
      </c>
      <c r="AE292" s="122">
        <f t="shared" si="16"/>
        <v>0</v>
      </c>
      <c r="AG292">
        <f t="shared" si="17"/>
        <v>0</v>
      </c>
      <c r="AH292">
        <f t="shared" si="18"/>
        <v>0</v>
      </c>
      <c r="AI292" t="str">
        <f>IF(AH292=0,"",AH292/VLOOKUP(B292,Kraftvärmeprod!$B$1:$BC$480,MATCH("Summa tillförd energi exklusive rökgaskondensering",Kraftvärmeprod!$B$1:$BC$1,0),FALSE))</f>
        <v/>
      </c>
      <c r="AK292">
        <f t="shared" si="19"/>
        <v>0</v>
      </c>
    </row>
    <row r="293" spans="1:37" x14ac:dyDescent="0.25">
      <c r="A293" s="2" t="s">
        <v>445</v>
      </c>
      <c r="B293" s="2" t="s">
        <v>446</v>
      </c>
      <c r="C293">
        <f>IF($B293=" ","",IF(ISERROR(1/VLOOKUP($B293,'Justerad allokering kvv'!$B$1:$AG$700,MATCH(C$1,'Justerad allokering kvv'!$B$1:$AF$1,0),FALSE)),VLOOKUP($B293,'Allokerad kvv'!$B$2:$AV$700,MATCH(C$1,'Allokerad kvv'!$B$1:$AV$1,0),FALSE),VLOOKUP($B293,'Justerad allokering kvv'!$B$1:$AG$700,MATCH(C$1,'Justerad allokering kvv'!$B$1:$AF$1,0),FALSE)))</f>
        <v>0</v>
      </c>
      <c r="D293">
        <f>IF($B293=" ","",IF(ISERROR(1/VLOOKUP($B293,'Justerad allokering kvv'!$B$1:$AG$700,MATCH(D$1,'Justerad allokering kvv'!$B$1:$AF$1,0),FALSE)),VLOOKUP($B293,'Allokerad kvv'!$B$2:$AV$700,MATCH(D$1,'Allokerad kvv'!$B$1:$AV$1,0),FALSE),VLOOKUP($B293,'Justerad allokering kvv'!$B$1:$AG$700,MATCH(D$1,'Justerad allokering kvv'!$B$1:$AF$1,0),FALSE)))</f>
        <v>0</v>
      </c>
      <c r="E293">
        <f>IF($B293=" ","",IF(ISERROR(1/VLOOKUP($B293,'Justerad allokering kvv'!$B$1:$AG$700,MATCH(E$1,'Justerad allokering kvv'!$B$1:$AF$1,0),FALSE)),VLOOKUP($B293,'Allokerad kvv'!$B$2:$AV$700,MATCH(E$1,'Allokerad kvv'!$B$1:$AV$1,0),FALSE),VLOOKUP($B293,'Justerad allokering kvv'!$B$1:$AG$700,MATCH(E$1,'Justerad allokering kvv'!$B$1:$AF$1,0),FALSE)))</f>
        <v>0</v>
      </c>
      <c r="F293">
        <f>IF($B293=" ","",IF(ISERROR(1/VLOOKUP($B293,'Justerad allokering kvv'!$B$1:$AG$700,MATCH(F$1,'Justerad allokering kvv'!$B$1:$AF$1,0),FALSE)),VLOOKUP($B293,'Allokerad kvv'!$B$2:$AV$700,MATCH(F$1,'Allokerad kvv'!$B$1:$AV$1,0),FALSE),VLOOKUP($B293,'Justerad allokering kvv'!$B$1:$AG$700,MATCH(F$1,'Justerad allokering kvv'!$B$1:$AF$1,0),FALSE)))</f>
        <v>0</v>
      </c>
      <c r="G293">
        <f>IF($B293=" ","",IF(ISERROR(1/VLOOKUP($B293,'Justerad allokering kvv'!$B$1:$AG$700,MATCH(G$1,'Justerad allokering kvv'!$B$1:$AF$1,0),FALSE)),VLOOKUP($B293,'Allokerad kvv'!$B$2:$AV$700,MATCH(G$1,'Allokerad kvv'!$B$1:$AV$1,0),FALSE),VLOOKUP($B293,'Justerad allokering kvv'!$B$1:$AG$700,MATCH(G$1,'Justerad allokering kvv'!$B$1:$AF$1,0),FALSE)))</f>
        <v>0</v>
      </c>
      <c r="H293">
        <f>IF($B293=" ","",IF(ISERROR(1/VLOOKUP($B293,'Justerad allokering kvv'!$B$1:$AG$700,MATCH(H$1,'Justerad allokering kvv'!$B$1:$AF$1,0),FALSE)),VLOOKUP($B293,'Allokerad kvv'!$B$2:$AV$700,MATCH(H$1,'Allokerad kvv'!$B$1:$AV$1,0),FALSE),VLOOKUP($B293,'Justerad allokering kvv'!$B$1:$AG$700,MATCH(H$1,'Justerad allokering kvv'!$B$1:$AF$1,0),FALSE)))</f>
        <v>0</v>
      </c>
      <c r="I293">
        <f>IF($B293=" ","",IF(ISERROR(1/VLOOKUP($B293,'Justerad allokering kvv'!$B$1:$AG$700,MATCH(I$1,'Justerad allokering kvv'!$B$1:$AF$1,0),FALSE)),VLOOKUP($B293,'Allokerad kvv'!$B$2:$AV$700,MATCH(I$1,'Allokerad kvv'!$B$1:$AV$1,0),FALSE),VLOOKUP($B293,'Justerad allokering kvv'!$B$1:$AG$700,MATCH(I$1,'Justerad allokering kvv'!$B$1:$AF$1,0),FALSE)))</f>
        <v>0</v>
      </c>
      <c r="J293">
        <f>IF($B293=" ","",IF(ISERROR(1/VLOOKUP($B293,'Justerad allokering kvv'!$B$1:$AG$700,MATCH(J$1,'Justerad allokering kvv'!$B$1:$AF$1,0),FALSE)),VLOOKUP($B293,'Allokerad kvv'!$B$2:$AV$700,MATCH(J$1,'Allokerad kvv'!$B$1:$AV$1,0),FALSE),VLOOKUP($B293,'Justerad allokering kvv'!$B$1:$AG$700,MATCH(J$1,'Justerad allokering kvv'!$B$1:$AF$1,0),FALSE)))</f>
        <v>0</v>
      </c>
      <c r="K293">
        <f>IF($B293=" ","",IF(ISERROR(1/VLOOKUP($B293,'Justerad allokering kvv'!$B$1:$AG$700,MATCH(K$1,'Justerad allokering kvv'!$B$1:$AF$1,0),FALSE)),VLOOKUP($B293,'Allokerad kvv'!$B$2:$AV$700,MATCH(K$1,'Allokerad kvv'!$B$1:$AV$1,0),FALSE),VLOOKUP($B293,'Justerad allokering kvv'!$B$1:$AG$700,MATCH(K$1,'Justerad allokering kvv'!$B$1:$AF$1,0),FALSE)))</f>
        <v>0</v>
      </c>
      <c r="L293">
        <f>IF($B293=" ","",IF(ISERROR(1/VLOOKUP($B293,'Justerad allokering kvv'!$B$1:$AG$700,MATCH(L$1,'Justerad allokering kvv'!$B$1:$AF$1,0),FALSE)),VLOOKUP($B293,'Allokerad kvv'!$B$2:$AV$700,MATCH(L$1,'Allokerad kvv'!$B$1:$AV$1,0),FALSE),VLOOKUP($B293,'Justerad allokering kvv'!$B$1:$AG$700,MATCH(L$1,'Justerad allokering kvv'!$B$1:$AF$1,0),FALSE)))</f>
        <v>0</v>
      </c>
      <c r="M293">
        <f>IF($B293=" ","",IF(ISERROR(1/VLOOKUP($B293,'Justerad allokering kvv'!$B$1:$AG$700,MATCH(M$1,'Justerad allokering kvv'!$B$1:$AF$1,0),FALSE)),VLOOKUP($B293,'Allokerad kvv'!$B$2:$AV$700,MATCH(M$1,'Allokerad kvv'!$B$1:$AV$1,0),FALSE),VLOOKUP($B293,'Justerad allokering kvv'!$B$1:$AG$700,MATCH(M$1,'Justerad allokering kvv'!$B$1:$AF$1,0),FALSE)))</f>
        <v>0</v>
      </c>
      <c r="N293">
        <f>IF($B293=" ","",IF(ISERROR(1/VLOOKUP($B293,'Justerad allokering kvv'!$B$1:$AG$700,MATCH(N$1,'Justerad allokering kvv'!$B$1:$AF$1,0),FALSE)),VLOOKUP($B293,'Allokerad kvv'!$B$2:$AV$700,MATCH(N$1,'Allokerad kvv'!$B$1:$AV$1,0),FALSE),VLOOKUP($B293,'Justerad allokering kvv'!$B$1:$AG$700,MATCH(N$1,'Justerad allokering kvv'!$B$1:$AF$1,0),FALSE)))</f>
        <v>0</v>
      </c>
      <c r="O293">
        <f>IF($B293=" ","",IF(ISERROR(1/VLOOKUP($B293,'Justerad allokering kvv'!$B$1:$AG$700,MATCH(O$1,'Justerad allokering kvv'!$B$1:$AF$1,0),FALSE)),VLOOKUP($B293,'Allokerad kvv'!$B$2:$AV$700,MATCH(O$1,'Allokerad kvv'!$B$1:$AV$1,0),FALSE),VLOOKUP($B293,'Justerad allokering kvv'!$B$1:$AG$700,MATCH(O$1,'Justerad allokering kvv'!$B$1:$AF$1,0),FALSE)))</f>
        <v>0</v>
      </c>
      <c r="P293">
        <f>IF($B293=" ","",IF(ISERROR(1/VLOOKUP($B293,'Justerad allokering kvv'!$B$1:$AG$700,MATCH(P$1,'Justerad allokering kvv'!$B$1:$AF$1,0),FALSE)),VLOOKUP($B293,'Allokerad kvv'!$B$2:$AV$700,MATCH(P$1,'Allokerad kvv'!$B$1:$AV$1,0),FALSE),VLOOKUP($B293,'Justerad allokering kvv'!$B$1:$AG$700,MATCH(P$1,'Justerad allokering kvv'!$B$1:$AF$1,0),FALSE)))</f>
        <v>0</v>
      </c>
      <c r="Q293">
        <f>IF($B293=" ","",IF(ISERROR(1/VLOOKUP($B293,'Justerad allokering kvv'!$B$1:$AG$700,MATCH(Q$1,'Justerad allokering kvv'!$B$1:$AF$1,0),FALSE)),VLOOKUP($B293,'Allokerad kvv'!$B$2:$AV$700,MATCH(Q$1,'Allokerad kvv'!$B$1:$AV$1,0),FALSE),VLOOKUP($B293,'Justerad allokering kvv'!$B$1:$AG$700,MATCH(Q$1,'Justerad allokering kvv'!$B$1:$AF$1,0),FALSE)))</f>
        <v>0</v>
      </c>
      <c r="R293">
        <f>IF($B293=" ","",IF(ISERROR(1/VLOOKUP($B293,'Justerad allokering kvv'!$B$1:$AG$700,MATCH(R$1,'Justerad allokering kvv'!$B$1:$AF$1,0),FALSE)),VLOOKUP($B293,'Allokerad kvv'!$B$2:$AV$700,MATCH(R$1,'Allokerad kvv'!$B$1:$AV$1,0),FALSE),VLOOKUP($B293,'Justerad allokering kvv'!$B$1:$AG$700,MATCH(R$1,'Justerad allokering kvv'!$B$1:$AF$1,0),FALSE)))</f>
        <v>0</v>
      </c>
      <c r="S293">
        <f>IF($B293=" ","",IF(ISERROR(1/VLOOKUP($B293,'Justerad allokering kvv'!$B$1:$AG$700,MATCH(S$1,'Justerad allokering kvv'!$B$1:$AF$1,0),FALSE)),VLOOKUP($B293,'Allokerad kvv'!$B$2:$AV$700,MATCH(S$1,'Allokerad kvv'!$B$1:$AV$1,0),FALSE),VLOOKUP($B293,'Justerad allokering kvv'!$B$1:$AG$700,MATCH(S$1,'Justerad allokering kvv'!$B$1:$AF$1,0),FALSE)))</f>
        <v>0</v>
      </c>
      <c r="T293">
        <f>IF($B293=" ","",IF(ISERROR(1/VLOOKUP($B293,'Justerad allokering kvv'!$B$1:$AG$700,MATCH(T$1,'Justerad allokering kvv'!$B$1:$AF$1,0),FALSE)),VLOOKUP($B293,'Allokerad kvv'!$B$2:$AV$700,MATCH(T$1,'Allokerad kvv'!$B$1:$AV$1,0),FALSE),VLOOKUP($B293,'Justerad allokering kvv'!$B$1:$AG$700,MATCH(T$1,'Justerad allokering kvv'!$B$1:$AF$1,0),FALSE)))</f>
        <v>0</v>
      </c>
      <c r="U293">
        <f>IF($B293=" ","",IF(ISERROR(1/VLOOKUP($B293,'Justerad allokering kvv'!$B$1:$AG$700,MATCH(U$1,'Justerad allokering kvv'!$B$1:$AF$1,0),FALSE)),VLOOKUP($B293,'Allokerad kvv'!$B$2:$AV$700,MATCH(U$1,'Allokerad kvv'!$B$1:$AV$1,0),FALSE),VLOOKUP($B293,'Justerad allokering kvv'!$B$1:$AG$700,MATCH(U$1,'Justerad allokering kvv'!$B$1:$AF$1,0),FALSE)))</f>
        <v>0</v>
      </c>
      <c r="V293">
        <f>IF($B293=" ","",IF(ISERROR(1/VLOOKUP($B293,'Justerad allokering kvv'!$B$1:$AG$700,MATCH(V$1,'Justerad allokering kvv'!$B$1:$AF$1,0),FALSE)),VLOOKUP($B293,'Allokerad kvv'!$B$2:$AV$700,MATCH(V$1,'Allokerad kvv'!$B$1:$AV$1,0),FALSE),VLOOKUP($B293,'Justerad allokering kvv'!$B$1:$AG$700,MATCH(V$1,'Justerad allokering kvv'!$B$1:$AF$1,0),FALSE)))</f>
        <v>0</v>
      </c>
      <c r="W293">
        <f>IF($B293=" ","",IF(ISERROR(1/VLOOKUP($B293,'Justerad allokering kvv'!$B$1:$AG$700,MATCH(W$1,'Justerad allokering kvv'!$B$1:$AF$1,0),FALSE)),VLOOKUP($B293,'Allokerad kvv'!$B$2:$AV$700,MATCH(W$1,'Allokerad kvv'!$B$1:$AV$1,0),FALSE),VLOOKUP($B293,'Justerad allokering kvv'!$B$1:$AG$700,MATCH(W$1,'Justerad allokering kvv'!$B$1:$AF$1,0),FALSE)))</f>
        <v>0</v>
      </c>
      <c r="X293">
        <f>IF($B293=" ","",IF(ISERROR(1/VLOOKUP($B293,'Justerad allokering kvv'!$B$1:$AG$700,MATCH(X$1,'Justerad allokering kvv'!$B$1:$AF$1,0),FALSE)),VLOOKUP($B293,'Allokerad kvv'!$B$2:$AV$700,MATCH(X$1,'Allokerad kvv'!$B$1:$AV$1,0),FALSE),VLOOKUP($B293,'Justerad allokering kvv'!$B$1:$AG$700,MATCH(X$1,'Justerad allokering kvv'!$B$1:$AF$1,0),FALSE)))</f>
        <v>0</v>
      </c>
      <c r="Y293">
        <f>IF($B293=" ","",IF(ISERROR(1/VLOOKUP($B293,'Justerad allokering kvv'!$B$1:$AG$700,MATCH(Y$1,'Justerad allokering kvv'!$B$1:$AF$1,0),FALSE)),VLOOKUP($B293,'Allokerad kvv'!$B$2:$AV$700,MATCH(Y$1,'Allokerad kvv'!$B$1:$AV$1,0),FALSE),VLOOKUP($B293,'Justerad allokering kvv'!$B$1:$AG$700,MATCH(Y$1,'Justerad allokering kvv'!$B$1:$AF$1,0),FALSE)))</f>
        <v>0</v>
      </c>
      <c r="AB293">
        <f>IFERROR(VLOOKUP($B293,Kraftvärmeprod!$B$1:$AO$424,MATCH("Tillförd energi från rökgaskondensering (GWh)",Kraftvärmeprod!$B$1:$AG$1,0),FALSE)/1,0)</f>
        <v>0</v>
      </c>
      <c r="AE293" s="122">
        <f t="shared" si="16"/>
        <v>0</v>
      </c>
      <c r="AG293">
        <f t="shared" si="17"/>
        <v>0</v>
      </c>
      <c r="AH293">
        <f t="shared" si="18"/>
        <v>0</v>
      </c>
      <c r="AI293" t="str">
        <f>IF(AH293=0,"",AH293/VLOOKUP(B293,Kraftvärmeprod!$B$1:$BC$480,MATCH("Summa tillförd energi exklusive rökgaskondensering",Kraftvärmeprod!$B$1:$BC$1,0),FALSE))</f>
        <v/>
      </c>
      <c r="AK293">
        <f t="shared" si="19"/>
        <v>0</v>
      </c>
    </row>
    <row r="294" spans="1:37" x14ac:dyDescent="0.25">
      <c r="A294" s="2" t="s">
        <v>445</v>
      </c>
      <c r="B294" s="2" t="s">
        <v>447</v>
      </c>
      <c r="C294">
        <f>IF($B294=" ","",IF(ISERROR(1/VLOOKUP($B294,'Justerad allokering kvv'!$B$1:$AG$700,MATCH(C$1,'Justerad allokering kvv'!$B$1:$AF$1,0),FALSE)),VLOOKUP($B294,'Allokerad kvv'!$B$2:$AV$700,MATCH(C$1,'Allokerad kvv'!$B$1:$AV$1,0),FALSE),VLOOKUP($B294,'Justerad allokering kvv'!$B$1:$AG$700,MATCH(C$1,'Justerad allokering kvv'!$B$1:$AF$1,0),FALSE)))</f>
        <v>0</v>
      </c>
      <c r="D294">
        <f>IF($B294=" ","",IF(ISERROR(1/VLOOKUP($B294,'Justerad allokering kvv'!$B$1:$AG$700,MATCH(D$1,'Justerad allokering kvv'!$B$1:$AF$1,0),FALSE)),VLOOKUP($B294,'Allokerad kvv'!$B$2:$AV$700,MATCH(D$1,'Allokerad kvv'!$B$1:$AV$1,0),FALSE),VLOOKUP($B294,'Justerad allokering kvv'!$B$1:$AG$700,MATCH(D$1,'Justerad allokering kvv'!$B$1:$AF$1,0),FALSE)))</f>
        <v>0</v>
      </c>
      <c r="E294">
        <f>IF($B294=" ","",IF(ISERROR(1/VLOOKUP($B294,'Justerad allokering kvv'!$B$1:$AG$700,MATCH(E$1,'Justerad allokering kvv'!$B$1:$AF$1,0),FALSE)),VLOOKUP($B294,'Allokerad kvv'!$B$2:$AV$700,MATCH(E$1,'Allokerad kvv'!$B$1:$AV$1,0),FALSE),VLOOKUP($B294,'Justerad allokering kvv'!$B$1:$AG$700,MATCH(E$1,'Justerad allokering kvv'!$B$1:$AF$1,0),FALSE)))</f>
        <v>0</v>
      </c>
      <c r="F294">
        <f>IF($B294=" ","",IF(ISERROR(1/VLOOKUP($B294,'Justerad allokering kvv'!$B$1:$AG$700,MATCH(F$1,'Justerad allokering kvv'!$B$1:$AF$1,0),FALSE)),VLOOKUP($B294,'Allokerad kvv'!$B$2:$AV$700,MATCH(F$1,'Allokerad kvv'!$B$1:$AV$1,0),FALSE),VLOOKUP($B294,'Justerad allokering kvv'!$B$1:$AG$700,MATCH(F$1,'Justerad allokering kvv'!$B$1:$AF$1,0),FALSE)))</f>
        <v>0</v>
      </c>
      <c r="G294">
        <f>IF($B294=" ","",IF(ISERROR(1/VLOOKUP($B294,'Justerad allokering kvv'!$B$1:$AG$700,MATCH(G$1,'Justerad allokering kvv'!$B$1:$AF$1,0),FALSE)),VLOOKUP($B294,'Allokerad kvv'!$B$2:$AV$700,MATCH(G$1,'Allokerad kvv'!$B$1:$AV$1,0),FALSE),VLOOKUP($B294,'Justerad allokering kvv'!$B$1:$AG$700,MATCH(G$1,'Justerad allokering kvv'!$B$1:$AF$1,0),FALSE)))</f>
        <v>0</v>
      </c>
      <c r="H294">
        <f>IF($B294=" ","",IF(ISERROR(1/VLOOKUP($B294,'Justerad allokering kvv'!$B$1:$AG$700,MATCH(H$1,'Justerad allokering kvv'!$B$1:$AF$1,0),FALSE)),VLOOKUP($B294,'Allokerad kvv'!$B$2:$AV$700,MATCH(H$1,'Allokerad kvv'!$B$1:$AV$1,0),FALSE),VLOOKUP($B294,'Justerad allokering kvv'!$B$1:$AG$700,MATCH(H$1,'Justerad allokering kvv'!$B$1:$AF$1,0),FALSE)))</f>
        <v>0</v>
      </c>
      <c r="I294">
        <f>IF($B294=" ","",IF(ISERROR(1/VLOOKUP($B294,'Justerad allokering kvv'!$B$1:$AG$700,MATCH(I$1,'Justerad allokering kvv'!$B$1:$AF$1,0),FALSE)),VLOOKUP($B294,'Allokerad kvv'!$B$2:$AV$700,MATCH(I$1,'Allokerad kvv'!$B$1:$AV$1,0),FALSE),VLOOKUP($B294,'Justerad allokering kvv'!$B$1:$AG$700,MATCH(I$1,'Justerad allokering kvv'!$B$1:$AF$1,0),FALSE)))</f>
        <v>0</v>
      </c>
      <c r="J294">
        <f>IF($B294=" ","",IF(ISERROR(1/VLOOKUP($B294,'Justerad allokering kvv'!$B$1:$AG$700,MATCH(J$1,'Justerad allokering kvv'!$B$1:$AF$1,0),FALSE)),VLOOKUP($B294,'Allokerad kvv'!$B$2:$AV$700,MATCH(J$1,'Allokerad kvv'!$B$1:$AV$1,0),FALSE),VLOOKUP($B294,'Justerad allokering kvv'!$B$1:$AG$700,MATCH(J$1,'Justerad allokering kvv'!$B$1:$AF$1,0),FALSE)))</f>
        <v>0</v>
      </c>
      <c r="K294">
        <f>IF($B294=" ","",IF(ISERROR(1/VLOOKUP($B294,'Justerad allokering kvv'!$B$1:$AG$700,MATCH(K$1,'Justerad allokering kvv'!$B$1:$AF$1,0),FALSE)),VLOOKUP($B294,'Allokerad kvv'!$B$2:$AV$700,MATCH(K$1,'Allokerad kvv'!$B$1:$AV$1,0),FALSE),VLOOKUP($B294,'Justerad allokering kvv'!$B$1:$AG$700,MATCH(K$1,'Justerad allokering kvv'!$B$1:$AF$1,0),FALSE)))</f>
        <v>0</v>
      </c>
      <c r="L294">
        <f>IF($B294=" ","",IF(ISERROR(1/VLOOKUP($B294,'Justerad allokering kvv'!$B$1:$AG$700,MATCH(L$1,'Justerad allokering kvv'!$B$1:$AF$1,0),FALSE)),VLOOKUP($B294,'Allokerad kvv'!$B$2:$AV$700,MATCH(L$1,'Allokerad kvv'!$B$1:$AV$1,0),FALSE),VLOOKUP($B294,'Justerad allokering kvv'!$B$1:$AG$700,MATCH(L$1,'Justerad allokering kvv'!$B$1:$AF$1,0),FALSE)))</f>
        <v>0</v>
      </c>
      <c r="M294">
        <f>IF($B294=" ","",IF(ISERROR(1/VLOOKUP($B294,'Justerad allokering kvv'!$B$1:$AG$700,MATCH(M$1,'Justerad allokering kvv'!$B$1:$AF$1,0),FALSE)),VLOOKUP($B294,'Allokerad kvv'!$B$2:$AV$700,MATCH(M$1,'Allokerad kvv'!$B$1:$AV$1,0),FALSE),VLOOKUP($B294,'Justerad allokering kvv'!$B$1:$AG$700,MATCH(M$1,'Justerad allokering kvv'!$B$1:$AF$1,0),FALSE)))</f>
        <v>0</v>
      </c>
      <c r="N294">
        <f>IF($B294=" ","",IF(ISERROR(1/VLOOKUP($B294,'Justerad allokering kvv'!$B$1:$AG$700,MATCH(N$1,'Justerad allokering kvv'!$B$1:$AF$1,0),FALSE)),VLOOKUP($B294,'Allokerad kvv'!$B$2:$AV$700,MATCH(N$1,'Allokerad kvv'!$B$1:$AV$1,0),FALSE),VLOOKUP($B294,'Justerad allokering kvv'!$B$1:$AG$700,MATCH(N$1,'Justerad allokering kvv'!$B$1:$AF$1,0),FALSE)))</f>
        <v>0</v>
      </c>
      <c r="O294">
        <f>IF($B294=" ","",IF(ISERROR(1/VLOOKUP($B294,'Justerad allokering kvv'!$B$1:$AG$700,MATCH(O$1,'Justerad allokering kvv'!$B$1:$AF$1,0),FALSE)),VLOOKUP($B294,'Allokerad kvv'!$B$2:$AV$700,MATCH(O$1,'Allokerad kvv'!$B$1:$AV$1,0),FALSE),VLOOKUP($B294,'Justerad allokering kvv'!$B$1:$AG$700,MATCH(O$1,'Justerad allokering kvv'!$B$1:$AF$1,0),FALSE)))</f>
        <v>0</v>
      </c>
      <c r="P294">
        <f>IF($B294=" ","",IF(ISERROR(1/VLOOKUP($B294,'Justerad allokering kvv'!$B$1:$AG$700,MATCH(P$1,'Justerad allokering kvv'!$B$1:$AF$1,0),FALSE)),VLOOKUP($B294,'Allokerad kvv'!$B$2:$AV$700,MATCH(P$1,'Allokerad kvv'!$B$1:$AV$1,0),FALSE),VLOOKUP($B294,'Justerad allokering kvv'!$B$1:$AG$700,MATCH(P$1,'Justerad allokering kvv'!$B$1:$AF$1,0),FALSE)))</f>
        <v>0</v>
      </c>
      <c r="Q294">
        <f>IF($B294=" ","",IF(ISERROR(1/VLOOKUP($B294,'Justerad allokering kvv'!$B$1:$AG$700,MATCH(Q$1,'Justerad allokering kvv'!$B$1:$AF$1,0),FALSE)),VLOOKUP($B294,'Allokerad kvv'!$B$2:$AV$700,MATCH(Q$1,'Allokerad kvv'!$B$1:$AV$1,0),FALSE),VLOOKUP($B294,'Justerad allokering kvv'!$B$1:$AG$700,MATCH(Q$1,'Justerad allokering kvv'!$B$1:$AF$1,0),FALSE)))</f>
        <v>0</v>
      </c>
      <c r="R294">
        <f>IF($B294=" ","",IF(ISERROR(1/VLOOKUP($B294,'Justerad allokering kvv'!$B$1:$AG$700,MATCH(R$1,'Justerad allokering kvv'!$B$1:$AF$1,0),FALSE)),VLOOKUP($B294,'Allokerad kvv'!$B$2:$AV$700,MATCH(R$1,'Allokerad kvv'!$B$1:$AV$1,0),FALSE),VLOOKUP($B294,'Justerad allokering kvv'!$B$1:$AG$700,MATCH(R$1,'Justerad allokering kvv'!$B$1:$AF$1,0),FALSE)))</f>
        <v>0</v>
      </c>
      <c r="S294">
        <f>IF($B294=" ","",IF(ISERROR(1/VLOOKUP($B294,'Justerad allokering kvv'!$B$1:$AG$700,MATCH(S$1,'Justerad allokering kvv'!$B$1:$AF$1,0),FALSE)),VLOOKUP($B294,'Allokerad kvv'!$B$2:$AV$700,MATCH(S$1,'Allokerad kvv'!$B$1:$AV$1,0),FALSE),VLOOKUP($B294,'Justerad allokering kvv'!$B$1:$AG$700,MATCH(S$1,'Justerad allokering kvv'!$B$1:$AF$1,0),FALSE)))</f>
        <v>0</v>
      </c>
      <c r="T294">
        <f>IF($B294=" ","",IF(ISERROR(1/VLOOKUP($B294,'Justerad allokering kvv'!$B$1:$AG$700,MATCH(T$1,'Justerad allokering kvv'!$B$1:$AF$1,0),FALSE)),VLOOKUP($B294,'Allokerad kvv'!$B$2:$AV$700,MATCH(T$1,'Allokerad kvv'!$B$1:$AV$1,0),FALSE),VLOOKUP($B294,'Justerad allokering kvv'!$B$1:$AG$700,MATCH(T$1,'Justerad allokering kvv'!$B$1:$AF$1,0),FALSE)))</f>
        <v>0</v>
      </c>
      <c r="U294">
        <f>IF($B294=" ","",IF(ISERROR(1/VLOOKUP($B294,'Justerad allokering kvv'!$B$1:$AG$700,MATCH(U$1,'Justerad allokering kvv'!$B$1:$AF$1,0),FALSE)),VLOOKUP($B294,'Allokerad kvv'!$B$2:$AV$700,MATCH(U$1,'Allokerad kvv'!$B$1:$AV$1,0),FALSE),VLOOKUP($B294,'Justerad allokering kvv'!$B$1:$AG$700,MATCH(U$1,'Justerad allokering kvv'!$B$1:$AF$1,0),FALSE)))</f>
        <v>0</v>
      </c>
      <c r="V294">
        <f>IF($B294=" ","",IF(ISERROR(1/VLOOKUP($B294,'Justerad allokering kvv'!$B$1:$AG$700,MATCH(V$1,'Justerad allokering kvv'!$B$1:$AF$1,0),FALSE)),VLOOKUP($B294,'Allokerad kvv'!$B$2:$AV$700,MATCH(V$1,'Allokerad kvv'!$B$1:$AV$1,0),FALSE),VLOOKUP($B294,'Justerad allokering kvv'!$B$1:$AG$700,MATCH(V$1,'Justerad allokering kvv'!$B$1:$AF$1,0),FALSE)))</f>
        <v>0</v>
      </c>
      <c r="W294">
        <f>IF($B294=" ","",IF(ISERROR(1/VLOOKUP($B294,'Justerad allokering kvv'!$B$1:$AG$700,MATCH(W$1,'Justerad allokering kvv'!$B$1:$AF$1,0),FALSE)),VLOOKUP($B294,'Allokerad kvv'!$B$2:$AV$700,MATCH(W$1,'Allokerad kvv'!$B$1:$AV$1,0),FALSE),VLOOKUP($B294,'Justerad allokering kvv'!$B$1:$AG$700,MATCH(W$1,'Justerad allokering kvv'!$B$1:$AF$1,0),FALSE)))</f>
        <v>0</v>
      </c>
      <c r="X294">
        <f>IF($B294=" ","",IF(ISERROR(1/VLOOKUP($B294,'Justerad allokering kvv'!$B$1:$AG$700,MATCH(X$1,'Justerad allokering kvv'!$B$1:$AF$1,0),FALSE)),VLOOKUP($B294,'Allokerad kvv'!$B$2:$AV$700,MATCH(X$1,'Allokerad kvv'!$B$1:$AV$1,0),FALSE),VLOOKUP($B294,'Justerad allokering kvv'!$B$1:$AG$700,MATCH(X$1,'Justerad allokering kvv'!$B$1:$AF$1,0),FALSE)))</f>
        <v>0</v>
      </c>
      <c r="Y294">
        <f>IF($B294=" ","",IF(ISERROR(1/VLOOKUP($B294,'Justerad allokering kvv'!$B$1:$AG$700,MATCH(Y$1,'Justerad allokering kvv'!$B$1:$AF$1,0),FALSE)),VLOOKUP($B294,'Allokerad kvv'!$B$2:$AV$700,MATCH(Y$1,'Allokerad kvv'!$B$1:$AV$1,0),FALSE),VLOOKUP($B294,'Justerad allokering kvv'!$B$1:$AG$700,MATCH(Y$1,'Justerad allokering kvv'!$B$1:$AF$1,0),FALSE)))</f>
        <v>0</v>
      </c>
      <c r="AB294">
        <f>IFERROR(VLOOKUP($B294,Kraftvärmeprod!$B$1:$AO$424,MATCH("Tillförd energi från rökgaskondensering (GWh)",Kraftvärmeprod!$B$1:$AG$1,0),FALSE)/1,0)</f>
        <v>0</v>
      </c>
      <c r="AE294" s="122">
        <f t="shared" si="16"/>
        <v>0</v>
      </c>
      <c r="AG294">
        <f t="shared" si="17"/>
        <v>0</v>
      </c>
      <c r="AH294">
        <f t="shared" si="18"/>
        <v>0</v>
      </c>
      <c r="AI294" t="str">
        <f>IF(AH294=0,"",AH294/VLOOKUP(B294,Kraftvärmeprod!$B$1:$BC$480,MATCH("Summa tillförd energi exklusive rökgaskondensering",Kraftvärmeprod!$B$1:$BC$1,0),FALSE))</f>
        <v/>
      </c>
      <c r="AK294">
        <f t="shared" si="19"/>
        <v>0</v>
      </c>
    </row>
    <row r="295" spans="1:37" x14ac:dyDescent="0.25">
      <c r="A295" s="2" t="s">
        <v>448</v>
      </c>
      <c r="B295" s="2" t="s">
        <v>449</v>
      </c>
      <c r="C295">
        <f>IF($B295=" ","",IF(ISERROR(1/VLOOKUP($B295,'Justerad allokering kvv'!$B$1:$AG$700,MATCH(C$1,'Justerad allokering kvv'!$B$1:$AF$1,0),FALSE)),VLOOKUP($B295,'Allokerad kvv'!$B$2:$AV$700,MATCH(C$1,'Allokerad kvv'!$B$1:$AV$1,0),FALSE),VLOOKUP($B295,'Justerad allokering kvv'!$B$1:$AG$700,MATCH(C$1,'Justerad allokering kvv'!$B$1:$AF$1,0),FALSE)))</f>
        <v>9.7071299999999994</v>
      </c>
      <c r="D295">
        <f>IF($B295=" ","",IF(ISERROR(1/VLOOKUP($B295,'Justerad allokering kvv'!$B$1:$AG$700,MATCH(D$1,'Justerad allokering kvv'!$B$1:$AF$1,0),FALSE)),VLOOKUP($B295,'Allokerad kvv'!$B$2:$AV$700,MATCH(D$1,'Allokerad kvv'!$B$1:$AV$1,0),FALSE),VLOOKUP($B295,'Justerad allokering kvv'!$B$1:$AG$700,MATCH(D$1,'Justerad allokering kvv'!$B$1:$AF$1,0),FALSE)))</f>
        <v>0</v>
      </c>
      <c r="E295">
        <f>IF($B295=" ","",IF(ISERROR(1/VLOOKUP($B295,'Justerad allokering kvv'!$B$1:$AG$700,MATCH(E$1,'Justerad allokering kvv'!$B$1:$AF$1,0),FALSE)),VLOOKUP($B295,'Allokerad kvv'!$B$2:$AV$700,MATCH(E$1,'Allokerad kvv'!$B$1:$AV$1,0),FALSE),VLOOKUP($B295,'Justerad allokering kvv'!$B$1:$AG$700,MATCH(E$1,'Justerad allokering kvv'!$B$1:$AF$1,0),FALSE)))</f>
        <v>1.92432</v>
      </c>
      <c r="F295">
        <f>IF($B295=" ","",IF(ISERROR(1/VLOOKUP($B295,'Justerad allokering kvv'!$B$1:$AG$700,MATCH(F$1,'Justerad allokering kvv'!$B$1:$AF$1,0),FALSE)),VLOOKUP($B295,'Allokerad kvv'!$B$2:$AV$700,MATCH(F$1,'Allokerad kvv'!$B$1:$AV$1,0),FALSE),VLOOKUP($B295,'Justerad allokering kvv'!$B$1:$AG$700,MATCH(F$1,'Justerad allokering kvv'!$B$1:$AF$1,0),FALSE)))</f>
        <v>0</v>
      </c>
      <c r="G295">
        <f>IF($B295=" ","",IF(ISERROR(1/VLOOKUP($B295,'Justerad allokering kvv'!$B$1:$AG$700,MATCH(G$1,'Justerad allokering kvv'!$B$1:$AF$1,0),FALSE)),VLOOKUP($B295,'Allokerad kvv'!$B$2:$AV$700,MATCH(G$1,'Allokerad kvv'!$B$1:$AV$1,0),FALSE),VLOOKUP($B295,'Justerad allokering kvv'!$B$1:$AG$700,MATCH(G$1,'Justerad allokering kvv'!$B$1:$AF$1,0),FALSE)))</f>
        <v>0.61093500000000001</v>
      </c>
      <c r="H295">
        <f>IF($B295=" ","",IF(ISERROR(1/VLOOKUP($B295,'Justerad allokering kvv'!$B$1:$AG$700,MATCH(H$1,'Justerad allokering kvv'!$B$1:$AF$1,0),FALSE)),VLOOKUP($B295,'Allokerad kvv'!$B$2:$AV$700,MATCH(H$1,'Allokerad kvv'!$B$1:$AV$1,0),FALSE),VLOOKUP($B295,'Justerad allokering kvv'!$B$1:$AG$700,MATCH(H$1,'Justerad allokering kvv'!$B$1:$AF$1,0),FALSE)))</f>
        <v>0</v>
      </c>
      <c r="I295">
        <f>IF($B295=" ","",IF(ISERROR(1/VLOOKUP($B295,'Justerad allokering kvv'!$B$1:$AG$700,MATCH(I$1,'Justerad allokering kvv'!$B$1:$AF$1,0),FALSE)),VLOOKUP($B295,'Allokerad kvv'!$B$2:$AV$700,MATCH(I$1,'Allokerad kvv'!$B$1:$AV$1,0),FALSE),VLOOKUP($B295,'Justerad allokering kvv'!$B$1:$AG$700,MATCH(I$1,'Justerad allokering kvv'!$B$1:$AF$1,0),FALSE)))</f>
        <v>0</v>
      </c>
      <c r="J295">
        <f>IF($B295=" ","",IF(ISERROR(1/VLOOKUP($B295,'Justerad allokering kvv'!$B$1:$AG$700,MATCH(J$1,'Justerad allokering kvv'!$B$1:$AF$1,0),FALSE)),VLOOKUP($B295,'Allokerad kvv'!$B$2:$AV$700,MATCH(J$1,'Allokerad kvv'!$B$1:$AV$1,0),FALSE),VLOOKUP($B295,'Justerad allokering kvv'!$B$1:$AG$700,MATCH(J$1,'Justerad allokering kvv'!$B$1:$AF$1,0),FALSE)))</f>
        <v>4.4900799999999998</v>
      </c>
      <c r="K295">
        <f>IF($B295=" ","",IF(ISERROR(1/VLOOKUP($B295,'Justerad allokering kvv'!$B$1:$AG$700,MATCH(K$1,'Justerad allokering kvv'!$B$1:$AF$1,0),FALSE)),VLOOKUP($B295,'Allokerad kvv'!$B$2:$AV$700,MATCH(K$1,'Allokerad kvv'!$B$1:$AV$1,0),FALSE),VLOOKUP($B295,'Justerad allokering kvv'!$B$1:$AG$700,MATCH(K$1,'Justerad allokering kvv'!$B$1:$AF$1,0),FALSE)))</f>
        <v>0</v>
      </c>
      <c r="L295">
        <f>IF($B295=" ","",IF(ISERROR(1/VLOOKUP($B295,'Justerad allokering kvv'!$B$1:$AG$700,MATCH(L$1,'Justerad allokering kvv'!$B$1:$AF$1,0),FALSE)),VLOOKUP($B295,'Allokerad kvv'!$B$2:$AV$700,MATCH(L$1,'Allokerad kvv'!$B$1:$AV$1,0),FALSE),VLOOKUP($B295,'Justerad allokering kvv'!$B$1:$AG$700,MATCH(L$1,'Justerad allokering kvv'!$B$1:$AF$1,0),FALSE)))</f>
        <v>113.791</v>
      </c>
      <c r="M295">
        <f>IF($B295=" ","",IF(ISERROR(1/VLOOKUP($B295,'Justerad allokering kvv'!$B$1:$AG$700,MATCH(M$1,'Justerad allokering kvv'!$B$1:$AF$1,0),FALSE)),VLOOKUP($B295,'Allokerad kvv'!$B$2:$AV$700,MATCH(M$1,'Allokerad kvv'!$B$1:$AV$1,0),FALSE),VLOOKUP($B295,'Justerad allokering kvv'!$B$1:$AG$700,MATCH(M$1,'Justerad allokering kvv'!$B$1:$AF$1,0),FALSE)))</f>
        <v>0</v>
      </c>
      <c r="N295">
        <f>IF($B295=" ","",IF(ISERROR(1/VLOOKUP($B295,'Justerad allokering kvv'!$B$1:$AG$700,MATCH(N$1,'Justerad allokering kvv'!$B$1:$AF$1,0),FALSE)),VLOOKUP($B295,'Allokerad kvv'!$B$2:$AV$700,MATCH(N$1,'Allokerad kvv'!$B$1:$AV$1,0),FALSE),VLOOKUP($B295,'Justerad allokering kvv'!$B$1:$AG$700,MATCH(N$1,'Justerad allokering kvv'!$B$1:$AF$1,0),FALSE)))</f>
        <v>0</v>
      </c>
      <c r="O295">
        <f>IF($B295=" ","",IF(ISERROR(1/VLOOKUP($B295,'Justerad allokering kvv'!$B$1:$AG$700,MATCH(O$1,'Justerad allokering kvv'!$B$1:$AF$1,0),FALSE)),VLOOKUP($B295,'Allokerad kvv'!$B$2:$AV$700,MATCH(O$1,'Allokerad kvv'!$B$1:$AV$1,0),FALSE),VLOOKUP($B295,'Justerad allokering kvv'!$B$1:$AG$700,MATCH(O$1,'Justerad allokering kvv'!$B$1:$AF$1,0),FALSE)))</f>
        <v>0</v>
      </c>
      <c r="P295">
        <f>IF($B295=" ","",IF(ISERROR(1/VLOOKUP($B295,'Justerad allokering kvv'!$B$1:$AG$700,MATCH(P$1,'Justerad allokering kvv'!$B$1:$AF$1,0),FALSE)),VLOOKUP($B295,'Allokerad kvv'!$B$2:$AV$700,MATCH(P$1,'Allokerad kvv'!$B$1:$AV$1,0),FALSE),VLOOKUP($B295,'Justerad allokering kvv'!$B$1:$AG$700,MATCH(P$1,'Justerad allokering kvv'!$B$1:$AF$1,0),FALSE)))</f>
        <v>0</v>
      </c>
      <c r="Q295">
        <f>IF($B295=" ","",IF(ISERROR(1/VLOOKUP($B295,'Justerad allokering kvv'!$B$1:$AG$700,MATCH(Q$1,'Justerad allokering kvv'!$B$1:$AF$1,0),FALSE)),VLOOKUP($B295,'Allokerad kvv'!$B$2:$AV$700,MATCH(Q$1,'Allokerad kvv'!$B$1:$AV$1,0),FALSE),VLOOKUP($B295,'Justerad allokering kvv'!$B$1:$AG$700,MATCH(Q$1,'Justerad allokering kvv'!$B$1:$AF$1,0),FALSE)))</f>
        <v>0</v>
      </c>
      <c r="R295">
        <f>IF($B295=" ","",IF(ISERROR(1/VLOOKUP($B295,'Justerad allokering kvv'!$B$1:$AG$700,MATCH(R$1,'Justerad allokering kvv'!$B$1:$AF$1,0),FALSE)),VLOOKUP($B295,'Allokerad kvv'!$B$2:$AV$700,MATCH(R$1,'Allokerad kvv'!$B$1:$AV$1,0),FALSE),VLOOKUP($B295,'Justerad allokering kvv'!$B$1:$AG$700,MATCH(R$1,'Justerad allokering kvv'!$B$1:$AF$1,0),FALSE)))</f>
        <v>3.65333</v>
      </c>
      <c r="S295">
        <f>IF($B295=" ","",IF(ISERROR(1/VLOOKUP($B295,'Justerad allokering kvv'!$B$1:$AG$700,MATCH(S$1,'Justerad allokering kvv'!$B$1:$AF$1,0),FALSE)),VLOOKUP($B295,'Allokerad kvv'!$B$2:$AV$700,MATCH(S$1,'Allokerad kvv'!$B$1:$AV$1,0),FALSE),VLOOKUP($B295,'Justerad allokering kvv'!$B$1:$AG$700,MATCH(S$1,'Justerad allokering kvv'!$B$1:$AF$1,0),FALSE)))</f>
        <v>0</v>
      </c>
      <c r="T295">
        <f>IF($B295=" ","",IF(ISERROR(1/VLOOKUP($B295,'Justerad allokering kvv'!$B$1:$AG$700,MATCH(T$1,'Justerad allokering kvv'!$B$1:$AF$1,0),FALSE)),VLOOKUP($B295,'Allokerad kvv'!$B$2:$AV$700,MATCH(T$1,'Allokerad kvv'!$B$1:$AV$1,0),FALSE),VLOOKUP($B295,'Justerad allokering kvv'!$B$1:$AG$700,MATCH(T$1,'Justerad allokering kvv'!$B$1:$AF$1,0),FALSE)))</f>
        <v>0</v>
      </c>
      <c r="U295">
        <f>IF($B295=" ","",IF(ISERROR(1/VLOOKUP($B295,'Justerad allokering kvv'!$B$1:$AG$700,MATCH(U$1,'Justerad allokering kvv'!$B$1:$AF$1,0),FALSE)),VLOOKUP($B295,'Allokerad kvv'!$B$2:$AV$700,MATCH(U$1,'Allokerad kvv'!$B$1:$AV$1,0),FALSE),VLOOKUP($B295,'Justerad allokering kvv'!$B$1:$AG$700,MATCH(U$1,'Justerad allokering kvv'!$B$1:$AF$1,0),FALSE)))</f>
        <v>0</v>
      </c>
      <c r="V295">
        <f>IF($B295=" ","",IF(ISERROR(1/VLOOKUP($B295,'Justerad allokering kvv'!$B$1:$AG$700,MATCH(V$1,'Justerad allokering kvv'!$B$1:$AF$1,0),FALSE)),VLOOKUP($B295,'Allokerad kvv'!$B$2:$AV$700,MATCH(V$1,'Allokerad kvv'!$B$1:$AV$1,0),FALSE),VLOOKUP($B295,'Justerad allokering kvv'!$B$1:$AG$700,MATCH(V$1,'Justerad allokering kvv'!$B$1:$AF$1,0),FALSE)))</f>
        <v>0</v>
      </c>
      <c r="W295">
        <f>IF($B295=" ","",IF(ISERROR(1/VLOOKUP($B295,'Justerad allokering kvv'!$B$1:$AG$700,MATCH(W$1,'Justerad allokering kvv'!$B$1:$AF$1,0),FALSE)),VLOOKUP($B295,'Allokerad kvv'!$B$2:$AV$700,MATCH(W$1,'Allokerad kvv'!$B$1:$AV$1,0),FALSE),VLOOKUP($B295,'Justerad allokering kvv'!$B$1:$AG$700,MATCH(W$1,'Justerad allokering kvv'!$B$1:$AF$1,0),FALSE)))</f>
        <v>0</v>
      </c>
      <c r="X295">
        <f>IF($B295=" ","",IF(ISERROR(1/VLOOKUP($B295,'Justerad allokering kvv'!$B$1:$AG$700,MATCH(X$1,'Justerad allokering kvv'!$B$1:$AF$1,0),FALSE)),VLOOKUP($B295,'Allokerad kvv'!$B$2:$AV$700,MATCH(X$1,'Allokerad kvv'!$B$1:$AV$1,0),FALSE),VLOOKUP($B295,'Justerad allokering kvv'!$B$1:$AG$700,MATCH(X$1,'Justerad allokering kvv'!$B$1:$AF$1,0),FALSE)))</f>
        <v>0</v>
      </c>
      <c r="Y295">
        <f>IF($B295=" ","",IF(ISERROR(1/VLOOKUP($B295,'Justerad allokering kvv'!$B$1:$AG$700,MATCH(Y$1,'Justerad allokering kvv'!$B$1:$AF$1,0),FALSE)),VLOOKUP($B295,'Allokerad kvv'!$B$2:$AV$700,MATCH(Y$1,'Allokerad kvv'!$B$1:$AV$1,0),FALSE),VLOOKUP($B295,'Justerad allokering kvv'!$B$1:$AG$700,MATCH(Y$1,'Justerad allokering kvv'!$B$1:$AF$1,0),FALSE)))</f>
        <v>0</v>
      </c>
      <c r="AB295">
        <f>IFERROR(VLOOKUP($B295,Kraftvärmeprod!$B$1:$AO$424,MATCH("Tillförd energi från rökgaskondensering (GWh)",Kraftvärmeprod!$B$1:$AG$1,0),FALSE)/1,0)</f>
        <v>24.8</v>
      </c>
      <c r="AE295" s="122">
        <f t="shared" si="16"/>
        <v>158.97679500000001</v>
      </c>
      <c r="AG295">
        <f t="shared" si="17"/>
        <v>155.323465</v>
      </c>
      <c r="AH295">
        <f t="shared" si="18"/>
        <v>130.52346499999999</v>
      </c>
      <c r="AI295">
        <f>IF(AH295=0,"",AH295/VLOOKUP(B295,Kraftvärmeprod!$B$1:$BC$480,MATCH("Summa tillförd energi exklusive rökgaskondensering",Kraftvärmeprod!$B$1:$BC$1,0),FALSE))</f>
        <v>0.63780120305307686</v>
      </c>
      <c r="AK295">
        <f t="shared" si="19"/>
        <v>120.2054</v>
      </c>
    </row>
    <row r="296" spans="1:37" x14ac:dyDescent="0.25">
      <c r="A296" s="2" t="s">
        <v>450</v>
      </c>
      <c r="B296" s="2" t="s">
        <v>451</v>
      </c>
      <c r="C296">
        <f>IF($B296=" ","",IF(ISERROR(1/VLOOKUP($B296,'Justerad allokering kvv'!$B$1:$AG$700,MATCH(C$1,'Justerad allokering kvv'!$B$1:$AF$1,0),FALSE)),VLOOKUP($B296,'Allokerad kvv'!$B$2:$AV$700,MATCH(C$1,'Allokerad kvv'!$B$1:$AV$1,0),FALSE),VLOOKUP($B296,'Justerad allokering kvv'!$B$1:$AG$700,MATCH(C$1,'Justerad allokering kvv'!$B$1:$AF$1,0),FALSE)))</f>
        <v>0</v>
      </c>
      <c r="D296">
        <f>IF($B296=" ","",IF(ISERROR(1/VLOOKUP($B296,'Justerad allokering kvv'!$B$1:$AG$700,MATCH(D$1,'Justerad allokering kvv'!$B$1:$AF$1,0),FALSE)),VLOOKUP($B296,'Allokerad kvv'!$B$2:$AV$700,MATCH(D$1,'Allokerad kvv'!$B$1:$AV$1,0),FALSE),VLOOKUP($B296,'Justerad allokering kvv'!$B$1:$AG$700,MATCH(D$1,'Justerad allokering kvv'!$B$1:$AF$1,0),FALSE)))</f>
        <v>0</v>
      </c>
      <c r="E296">
        <f>IF($B296=" ","",IF(ISERROR(1/VLOOKUP($B296,'Justerad allokering kvv'!$B$1:$AG$700,MATCH(E$1,'Justerad allokering kvv'!$B$1:$AF$1,0),FALSE)),VLOOKUP($B296,'Allokerad kvv'!$B$2:$AV$700,MATCH(E$1,'Allokerad kvv'!$B$1:$AV$1,0),FALSE),VLOOKUP($B296,'Justerad allokering kvv'!$B$1:$AG$700,MATCH(E$1,'Justerad allokering kvv'!$B$1:$AF$1,0),FALSE)))</f>
        <v>0</v>
      </c>
      <c r="F296">
        <f>IF($B296=" ","",IF(ISERROR(1/VLOOKUP($B296,'Justerad allokering kvv'!$B$1:$AG$700,MATCH(F$1,'Justerad allokering kvv'!$B$1:$AF$1,0),FALSE)),VLOOKUP($B296,'Allokerad kvv'!$B$2:$AV$700,MATCH(F$1,'Allokerad kvv'!$B$1:$AV$1,0),FALSE),VLOOKUP($B296,'Justerad allokering kvv'!$B$1:$AG$700,MATCH(F$1,'Justerad allokering kvv'!$B$1:$AF$1,0),FALSE)))</f>
        <v>0</v>
      </c>
      <c r="G296">
        <f>IF($B296=" ","",IF(ISERROR(1/VLOOKUP($B296,'Justerad allokering kvv'!$B$1:$AG$700,MATCH(G$1,'Justerad allokering kvv'!$B$1:$AF$1,0),FALSE)),VLOOKUP($B296,'Allokerad kvv'!$B$2:$AV$700,MATCH(G$1,'Allokerad kvv'!$B$1:$AV$1,0),FALSE),VLOOKUP($B296,'Justerad allokering kvv'!$B$1:$AG$700,MATCH(G$1,'Justerad allokering kvv'!$B$1:$AF$1,0),FALSE)))</f>
        <v>0</v>
      </c>
      <c r="H296">
        <f>IF($B296=" ","",IF(ISERROR(1/VLOOKUP($B296,'Justerad allokering kvv'!$B$1:$AG$700,MATCH(H$1,'Justerad allokering kvv'!$B$1:$AF$1,0),FALSE)),VLOOKUP($B296,'Allokerad kvv'!$B$2:$AV$700,MATCH(H$1,'Allokerad kvv'!$B$1:$AV$1,0),FALSE),VLOOKUP($B296,'Justerad allokering kvv'!$B$1:$AG$700,MATCH(H$1,'Justerad allokering kvv'!$B$1:$AF$1,0),FALSE)))</f>
        <v>0</v>
      </c>
      <c r="I296">
        <f>IF($B296=" ","",IF(ISERROR(1/VLOOKUP($B296,'Justerad allokering kvv'!$B$1:$AG$700,MATCH(I$1,'Justerad allokering kvv'!$B$1:$AF$1,0),FALSE)),VLOOKUP($B296,'Allokerad kvv'!$B$2:$AV$700,MATCH(I$1,'Allokerad kvv'!$B$1:$AV$1,0),FALSE),VLOOKUP($B296,'Justerad allokering kvv'!$B$1:$AG$700,MATCH(I$1,'Justerad allokering kvv'!$B$1:$AF$1,0),FALSE)))</f>
        <v>0</v>
      </c>
      <c r="J296">
        <f>IF($B296=" ","",IF(ISERROR(1/VLOOKUP($B296,'Justerad allokering kvv'!$B$1:$AG$700,MATCH(J$1,'Justerad allokering kvv'!$B$1:$AF$1,0),FALSE)),VLOOKUP($B296,'Allokerad kvv'!$B$2:$AV$700,MATCH(J$1,'Allokerad kvv'!$B$1:$AV$1,0),FALSE),VLOOKUP($B296,'Justerad allokering kvv'!$B$1:$AG$700,MATCH(J$1,'Justerad allokering kvv'!$B$1:$AF$1,0),FALSE)))</f>
        <v>0</v>
      </c>
      <c r="K296">
        <f>IF($B296=" ","",IF(ISERROR(1/VLOOKUP($B296,'Justerad allokering kvv'!$B$1:$AG$700,MATCH(K$1,'Justerad allokering kvv'!$B$1:$AF$1,0),FALSE)),VLOOKUP($B296,'Allokerad kvv'!$B$2:$AV$700,MATCH(K$1,'Allokerad kvv'!$B$1:$AV$1,0),FALSE),VLOOKUP($B296,'Justerad allokering kvv'!$B$1:$AG$700,MATCH(K$1,'Justerad allokering kvv'!$B$1:$AF$1,0),FALSE)))</f>
        <v>0</v>
      </c>
      <c r="L296">
        <f>IF($B296=" ","",IF(ISERROR(1/VLOOKUP($B296,'Justerad allokering kvv'!$B$1:$AG$700,MATCH(L$1,'Justerad allokering kvv'!$B$1:$AF$1,0),FALSE)),VLOOKUP($B296,'Allokerad kvv'!$B$2:$AV$700,MATCH(L$1,'Allokerad kvv'!$B$1:$AV$1,0),FALSE),VLOOKUP($B296,'Justerad allokering kvv'!$B$1:$AG$700,MATCH(L$1,'Justerad allokering kvv'!$B$1:$AF$1,0),FALSE)))</f>
        <v>0</v>
      </c>
      <c r="M296">
        <f>IF($B296=" ","",IF(ISERROR(1/VLOOKUP($B296,'Justerad allokering kvv'!$B$1:$AG$700,MATCH(M$1,'Justerad allokering kvv'!$B$1:$AF$1,0),FALSE)),VLOOKUP($B296,'Allokerad kvv'!$B$2:$AV$700,MATCH(M$1,'Allokerad kvv'!$B$1:$AV$1,0),FALSE),VLOOKUP($B296,'Justerad allokering kvv'!$B$1:$AG$700,MATCH(M$1,'Justerad allokering kvv'!$B$1:$AF$1,0),FALSE)))</f>
        <v>0</v>
      </c>
      <c r="N296">
        <f>IF($B296=" ","",IF(ISERROR(1/VLOOKUP($B296,'Justerad allokering kvv'!$B$1:$AG$700,MATCH(N$1,'Justerad allokering kvv'!$B$1:$AF$1,0),FALSE)),VLOOKUP($B296,'Allokerad kvv'!$B$2:$AV$700,MATCH(N$1,'Allokerad kvv'!$B$1:$AV$1,0),FALSE),VLOOKUP($B296,'Justerad allokering kvv'!$B$1:$AG$700,MATCH(N$1,'Justerad allokering kvv'!$B$1:$AF$1,0),FALSE)))</f>
        <v>0</v>
      </c>
      <c r="O296">
        <f>IF($B296=" ","",IF(ISERROR(1/VLOOKUP($B296,'Justerad allokering kvv'!$B$1:$AG$700,MATCH(O$1,'Justerad allokering kvv'!$B$1:$AF$1,0),FALSE)),VLOOKUP($B296,'Allokerad kvv'!$B$2:$AV$700,MATCH(O$1,'Allokerad kvv'!$B$1:$AV$1,0),FALSE),VLOOKUP($B296,'Justerad allokering kvv'!$B$1:$AG$700,MATCH(O$1,'Justerad allokering kvv'!$B$1:$AF$1,0),FALSE)))</f>
        <v>0</v>
      </c>
      <c r="P296">
        <f>IF($B296=" ","",IF(ISERROR(1/VLOOKUP($B296,'Justerad allokering kvv'!$B$1:$AG$700,MATCH(P$1,'Justerad allokering kvv'!$B$1:$AF$1,0),FALSE)),VLOOKUP($B296,'Allokerad kvv'!$B$2:$AV$700,MATCH(P$1,'Allokerad kvv'!$B$1:$AV$1,0),FALSE),VLOOKUP($B296,'Justerad allokering kvv'!$B$1:$AG$700,MATCH(P$1,'Justerad allokering kvv'!$B$1:$AF$1,0),FALSE)))</f>
        <v>0</v>
      </c>
      <c r="Q296">
        <f>IF($B296=" ","",IF(ISERROR(1/VLOOKUP($B296,'Justerad allokering kvv'!$B$1:$AG$700,MATCH(Q$1,'Justerad allokering kvv'!$B$1:$AF$1,0),FALSE)),VLOOKUP($B296,'Allokerad kvv'!$B$2:$AV$700,MATCH(Q$1,'Allokerad kvv'!$B$1:$AV$1,0),FALSE),VLOOKUP($B296,'Justerad allokering kvv'!$B$1:$AG$700,MATCH(Q$1,'Justerad allokering kvv'!$B$1:$AF$1,0),FALSE)))</f>
        <v>0</v>
      </c>
      <c r="R296">
        <f>IF($B296=" ","",IF(ISERROR(1/VLOOKUP($B296,'Justerad allokering kvv'!$B$1:$AG$700,MATCH(R$1,'Justerad allokering kvv'!$B$1:$AF$1,0),FALSE)),VLOOKUP($B296,'Allokerad kvv'!$B$2:$AV$700,MATCH(R$1,'Allokerad kvv'!$B$1:$AV$1,0),FALSE),VLOOKUP($B296,'Justerad allokering kvv'!$B$1:$AG$700,MATCH(R$1,'Justerad allokering kvv'!$B$1:$AF$1,0),FALSE)))</f>
        <v>0</v>
      </c>
      <c r="S296">
        <f>IF($B296=" ","",IF(ISERROR(1/VLOOKUP($B296,'Justerad allokering kvv'!$B$1:$AG$700,MATCH(S$1,'Justerad allokering kvv'!$B$1:$AF$1,0),FALSE)),VLOOKUP($B296,'Allokerad kvv'!$B$2:$AV$700,MATCH(S$1,'Allokerad kvv'!$B$1:$AV$1,0),FALSE),VLOOKUP($B296,'Justerad allokering kvv'!$B$1:$AG$700,MATCH(S$1,'Justerad allokering kvv'!$B$1:$AF$1,0),FALSE)))</f>
        <v>0</v>
      </c>
      <c r="T296">
        <f>IF($B296=" ","",IF(ISERROR(1/VLOOKUP($B296,'Justerad allokering kvv'!$B$1:$AG$700,MATCH(T$1,'Justerad allokering kvv'!$B$1:$AF$1,0),FALSE)),VLOOKUP($B296,'Allokerad kvv'!$B$2:$AV$700,MATCH(T$1,'Allokerad kvv'!$B$1:$AV$1,0),FALSE),VLOOKUP($B296,'Justerad allokering kvv'!$B$1:$AG$700,MATCH(T$1,'Justerad allokering kvv'!$B$1:$AF$1,0),FALSE)))</f>
        <v>0</v>
      </c>
      <c r="U296">
        <f>IF($B296=" ","",IF(ISERROR(1/VLOOKUP($B296,'Justerad allokering kvv'!$B$1:$AG$700,MATCH(U$1,'Justerad allokering kvv'!$B$1:$AF$1,0),FALSE)),VLOOKUP($B296,'Allokerad kvv'!$B$2:$AV$700,MATCH(U$1,'Allokerad kvv'!$B$1:$AV$1,0),FALSE),VLOOKUP($B296,'Justerad allokering kvv'!$B$1:$AG$700,MATCH(U$1,'Justerad allokering kvv'!$B$1:$AF$1,0),FALSE)))</f>
        <v>0</v>
      </c>
      <c r="V296">
        <f>IF($B296=" ","",IF(ISERROR(1/VLOOKUP($B296,'Justerad allokering kvv'!$B$1:$AG$700,MATCH(V$1,'Justerad allokering kvv'!$B$1:$AF$1,0),FALSE)),VLOOKUP($B296,'Allokerad kvv'!$B$2:$AV$700,MATCH(V$1,'Allokerad kvv'!$B$1:$AV$1,0),FALSE),VLOOKUP($B296,'Justerad allokering kvv'!$B$1:$AG$700,MATCH(V$1,'Justerad allokering kvv'!$B$1:$AF$1,0),FALSE)))</f>
        <v>0</v>
      </c>
      <c r="W296">
        <f>IF($B296=" ","",IF(ISERROR(1/VLOOKUP($B296,'Justerad allokering kvv'!$B$1:$AG$700,MATCH(W$1,'Justerad allokering kvv'!$B$1:$AF$1,0),FALSE)),VLOOKUP($B296,'Allokerad kvv'!$B$2:$AV$700,MATCH(W$1,'Allokerad kvv'!$B$1:$AV$1,0),FALSE),VLOOKUP($B296,'Justerad allokering kvv'!$B$1:$AG$700,MATCH(W$1,'Justerad allokering kvv'!$B$1:$AF$1,0),FALSE)))</f>
        <v>0</v>
      </c>
      <c r="X296">
        <f>IF($B296=" ","",IF(ISERROR(1/VLOOKUP($B296,'Justerad allokering kvv'!$B$1:$AG$700,MATCH(X$1,'Justerad allokering kvv'!$B$1:$AF$1,0),FALSE)),VLOOKUP($B296,'Allokerad kvv'!$B$2:$AV$700,MATCH(X$1,'Allokerad kvv'!$B$1:$AV$1,0),FALSE),VLOOKUP($B296,'Justerad allokering kvv'!$B$1:$AG$700,MATCH(X$1,'Justerad allokering kvv'!$B$1:$AF$1,0),FALSE)))</f>
        <v>0</v>
      </c>
      <c r="Y296">
        <f>IF($B296=" ","",IF(ISERROR(1/VLOOKUP($B296,'Justerad allokering kvv'!$B$1:$AG$700,MATCH(Y$1,'Justerad allokering kvv'!$B$1:$AF$1,0),FALSE)),VLOOKUP($B296,'Allokerad kvv'!$B$2:$AV$700,MATCH(Y$1,'Allokerad kvv'!$B$1:$AV$1,0),FALSE),VLOOKUP($B296,'Justerad allokering kvv'!$B$1:$AG$700,MATCH(Y$1,'Justerad allokering kvv'!$B$1:$AF$1,0),FALSE)))</f>
        <v>0</v>
      </c>
      <c r="AB296">
        <f>IFERROR(VLOOKUP($B296,Kraftvärmeprod!$B$1:$AO$424,MATCH("Tillförd energi från rökgaskondensering (GWh)",Kraftvärmeprod!$B$1:$AG$1,0),FALSE)/1,0)</f>
        <v>0</v>
      </c>
      <c r="AE296" s="122">
        <f t="shared" si="16"/>
        <v>0</v>
      </c>
      <c r="AG296">
        <f t="shared" si="17"/>
        <v>0</v>
      </c>
      <c r="AH296">
        <f t="shared" si="18"/>
        <v>0</v>
      </c>
      <c r="AI296" t="str">
        <f>IF(AH296=0,"",AH296/VLOOKUP(B296,Kraftvärmeprod!$B$1:$BC$480,MATCH("Summa tillförd energi exklusive rökgaskondensering",Kraftvärmeprod!$B$1:$BC$1,0),FALSE))</f>
        <v/>
      </c>
      <c r="AK296">
        <f t="shared" si="19"/>
        <v>0</v>
      </c>
    </row>
    <row r="297" spans="1:37" x14ac:dyDescent="0.25">
      <c r="A297" s="2" t="s">
        <v>450</v>
      </c>
      <c r="B297" s="2" t="s">
        <v>452</v>
      </c>
      <c r="C297">
        <f>IF($B297=" ","",IF(ISERROR(1/VLOOKUP($B297,'Justerad allokering kvv'!$B$1:$AG$700,MATCH(C$1,'Justerad allokering kvv'!$B$1:$AF$1,0),FALSE)),VLOOKUP($B297,'Allokerad kvv'!$B$2:$AV$700,MATCH(C$1,'Allokerad kvv'!$B$1:$AV$1,0),FALSE),VLOOKUP($B297,'Justerad allokering kvv'!$B$1:$AG$700,MATCH(C$1,'Justerad allokering kvv'!$B$1:$AF$1,0),FALSE)))</f>
        <v>0</v>
      </c>
      <c r="D297">
        <f>IF($B297=" ","",IF(ISERROR(1/VLOOKUP($B297,'Justerad allokering kvv'!$B$1:$AG$700,MATCH(D$1,'Justerad allokering kvv'!$B$1:$AF$1,0),FALSE)),VLOOKUP($B297,'Allokerad kvv'!$B$2:$AV$700,MATCH(D$1,'Allokerad kvv'!$B$1:$AV$1,0),FALSE),VLOOKUP($B297,'Justerad allokering kvv'!$B$1:$AG$700,MATCH(D$1,'Justerad allokering kvv'!$B$1:$AF$1,0),FALSE)))</f>
        <v>0</v>
      </c>
      <c r="E297">
        <f>IF($B297=" ","",IF(ISERROR(1/VLOOKUP($B297,'Justerad allokering kvv'!$B$1:$AG$700,MATCH(E$1,'Justerad allokering kvv'!$B$1:$AF$1,0),FALSE)),VLOOKUP($B297,'Allokerad kvv'!$B$2:$AV$700,MATCH(E$1,'Allokerad kvv'!$B$1:$AV$1,0),FALSE),VLOOKUP($B297,'Justerad allokering kvv'!$B$1:$AG$700,MATCH(E$1,'Justerad allokering kvv'!$B$1:$AF$1,0),FALSE)))</f>
        <v>0</v>
      </c>
      <c r="F297">
        <f>IF($B297=" ","",IF(ISERROR(1/VLOOKUP($B297,'Justerad allokering kvv'!$B$1:$AG$700,MATCH(F$1,'Justerad allokering kvv'!$B$1:$AF$1,0),FALSE)),VLOOKUP($B297,'Allokerad kvv'!$B$2:$AV$700,MATCH(F$1,'Allokerad kvv'!$B$1:$AV$1,0),FALSE),VLOOKUP($B297,'Justerad allokering kvv'!$B$1:$AG$700,MATCH(F$1,'Justerad allokering kvv'!$B$1:$AF$1,0),FALSE)))</f>
        <v>0</v>
      </c>
      <c r="G297">
        <f>IF($B297=" ","",IF(ISERROR(1/VLOOKUP($B297,'Justerad allokering kvv'!$B$1:$AG$700,MATCH(G$1,'Justerad allokering kvv'!$B$1:$AF$1,0),FALSE)),VLOOKUP($B297,'Allokerad kvv'!$B$2:$AV$700,MATCH(G$1,'Allokerad kvv'!$B$1:$AV$1,0),FALSE),VLOOKUP($B297,'Justerad allokering kvv'!$B$1:$AG$700,MATCH(G$1,'Justerad allokering kvv'!$B$1:$AF$1,0),FALSE)))</f>
        <v>0</v>
      </c>
      <c r="H297">
        <f>IF($B297=" ","",IF(ISERROR(1/VLOOKUP($B297,'Justerad allokering kvv'!$B$1:$AG$700,MATCH(H$1,'Justerad allokering kvv'!$B$1:$AF$1,0),FALSE)),VLOOKUP($B297,'Allokerad kvv'!$B$2:$AV$700,MATCH(H$1,'Allokerad kvv'!$B$1:$AV$1,0),FALSE),VLOOKUP($B297,'Justerad allokering kvv'!$B$1:$AG$700,MATCH(H$1,'Justerad allokering kvv'!$B$1:$AF$1,0),FALSE)))</f>
        <v>0</v>
      </c>
      <c r="I297">
        <f>IF($B297=" ","",IF(ISERROR(1/VLOOKUP($B297,'Justerad allokering kvv'!$B$1:$AG$700,MATCH(I$1,'Justerad allokering kvv'!$B$1:$AF$1,0),FALSE)),VLOOKUP($B297,'Allokerad kvv'!$B$2:$AV$700,MATCH(I$1,'Allokerad kvv'!$B$1:$AV$1,0),FALSE),VLOOKUP($B297,'Justerad allokering kvv'!$B$1:$AG$700,MATCH(I$1,'Justerad allokering kvv'!$B$1:$AF$1,0),FALSE)))</f>
        <v>0</v>
      </c>
      <c r="J297">
        <f>IF($B297=" ","",IF(ISERROR(1/VLOOKUP($B297,'Justerad allokering kvv'!$B$1:$AG$700,MATCH(J$1,'Justerad allokering kvv'!$B$1:$AF$1,0),FALSE)),VLOOKUP($B297,'Allokerad kvv'!$B$2:$AV$700,MATCH(J$1,'Allokerad kvv'!$B$1:$AV$1,0),FALSE),VLOOKUP($B297,'Justerad allokering kvv'!$B$1:$AG$700,MATCH(J$1,'Justerad allokering kvv'!$B$1:$AF$1,0),FALSE)))</f>
        <v>0</v>
      </c>
      <c r="K297">
        <f>IF($B297=" ","",IF(ISERROR(1/VLOOKUP($B297,'Justerad allokering kvv'!$B$1:$AG$700,MATCH(K$1,'Justerad allokering kvv'!$B$1:$AF$1,0),FALSE)),VLOOKUP($B297,'Allokerad kvv'!$B$2:$AV$700,MATCH(K$1,'Allokerad kvv'!$B$1:$AV$1,0),FALSE),VLOOKUP($B297,'Justerad allokering kvv'!$B$1:$AG$700,MATCH(K$1,'Justerad allokering kvv'!$B$1:$AF$1,0),FALSE)))</f>
        <v>0</v>
      </c>
      <c r="L297">
        <f>IF($B297=" ","",IF(ISERROR(1/VLOOKUP($B297,'Justerad allokering kvv'!$B$1:$AG$700,MATCH(L$1,'Justerad allokering kvv'!$B$1:$AF$1,0),FALSE)),VLOOKUP($B297,'Allokerad kvv'!$B$2:$AV$700,MATCH(L$1,'Allokerad kvv'!$B$1:$AV$1,0),FALSE),VLOOKUP($B297,'Justerad allokering kvv'!$B$1:$AG$700,MATCH(L$1,'Justerad allokering kvv'!$B$1:$AF$1,0),FALSE)))</f>
        <v>0</v>
      </c>
      <c r="M297">
        <f>IF($B297=" ","",IF(ISERROR(1/VLOOKUP($B297,'Justerad allokering kvv'!$B$1:$AG$700,MATCH(M$1,'Justerad allokering kvv'!$B$1:$AF$1,0),FALSE)),VLOOKUP($B297,'Allokerad kvv'!$B$2:$AV$700,MATCH(M$1,'Allokerad kvv'!$B$1:$AV$1,0),FALSE),VLOOKUP($B297,'Justerad allokering kvv'!$B$1:$AG$700,MATCH(M$1,'Justerad allokering kvv'!$B$1:$AF$1,0),FALSE)))</f>
        <v>0</v>
      </c>
      <c r="N297">
        <f>IF($B297=" ","",IF(ISERROR(1/VLOOKUP($B297,'Justerad allokering kvv'!$B$1:$AG$700,MATCH(N$1,'Justerad allokering kvv'!$B$1:$AF$1,0),FALSE)),VLOOKUP($B297,'Allokerad kvv'!$B$2:$AV$700,MATCH(N$1,'Allokerad kvv'!$B$1:$AV$1,0),FALSE),VLOOKUP($B297,'Justerad allokering kvv'!$B$1:$AG$700,MATCH(N$1,'Justerad allokering kvv'!$B$1:$AF$1,0),FALSE)))</f>
        <v>0</v>
      </c>
      <c r="O297">
        <f>IF($B297=" ","",IF(ISERROR(1/VLOOKUP($B297,'Justerad allokering kvv'!$B$1:$AG$700,MATCH(O$1,'Justerad allokering kvv'!$B$1:$AF$1,0),FALSE)),VLOOKUP($B297,'Allokerad kvv'!$B$2:$AV$700,MATCH(O$1,'Allokerad kvv'!$B$1:$AV$1,0),FALSE),VLOOKUP($B297,'Justerad allokering kvv'!$B$1:$AG$700,MATCH(O$1,'Justerad allokering kvv'!$B$1:$AF$1,0),FALSE)))</f>
        <v>0</v>
      </c>
      <c r="P297">
        <f>IF($B297=" ","",IF(ISERROR(1/VLOOKUP($B297,'Justerad allokering kvv'!$B$1:$AG$700,MATCH(P$1,'Justerad allokering kvv'!$B$1:$AF$1,0),FALSE)),VLOOKUP($B297,'Allokerad kvv'!$B$2:$AV$700,MATCH(P$1,'Allokerad kvv'!$B$1:$AV$1,0),FALSE),VLOOKUP($B297,'Justerad allokering kvv'!$B$1:$AG$700,MATCH(P$1,'Justerad allokering kvv'!$B$1:$AF$1,0),FALSE)))</f>
        <v>0</v>
      </c>
      <c r="Q297">
        <f>IF($B297=" ","",IF(ISERROR(1/VLOOKUP($B297,'Justerad allokering kvv'!$B$1:$AG$700,MATCH(Q$1,'Justerad allokering kvv'!$B$1:$AF$1,0),FALSE)),VLOOKUP($B297,'Allokerad kvv'!$B$2:$AV$700,MATCH(Q$1,'Allokerad kvv'!$B$1:$AV$1,0),FALSE),VLOOKUP($B297,'Justerad allokering kvv'!$B$1:$AG$700,MATCH(Q$1,'Justerad allokering kvv'!$B$1:$AF$1,0),FALSE)))</f>
        <v>0</v>
      </c>
      <c r="R297">
        <f>IF($B297=" ","",IF(ISERROR(1/VLOOKUP($B297,'Justerad allokering kvv'!$B$1:$AG$700,MATCH(R$1,'Justerad allokering kvv'!$B$1:$AF$1,0),FALSE)),VLOOKUP($B297,'Allokerad kvv'!$B$2:$AV$700,MATCH(R$1,'Allokerad kvv'!$B$1:$AV$1,0),FALSE),VLOOKUP($B297,'Justerad allokering kvv'!$B$1:$AG$700,MATCH(R$1,'Justerad allokering kvv'!$B$1:$AF$1,0),FALSE)))</f>
        <v>0</v>
      </c>
      <c r="S297">
        <f>IF($B297=" ","",IF(ISERROR(1/VLOOKUP($B297,'Justerad allokering kvv'!$B$1:$AG$700,MATCH(S$1,'Justerad allokering kvv'!$B$1:$AF$1,0),FALSE)),VLOOKUP($B297,'Allokerad kvv'!$B$2:$AV$700,MATCH(S$1,'Allokerad kvv'!$B$1:$AV$1,0),FALSE),VLOOKUP($B297,'Justerad allokering kvv'!$B$1:$AG$700,MATCH(S$1,'Justerad allokering kvv'!$B$1:$AF$1,0),FALSE)))</f>
        <v>0</v>
      </c>
      <c r="T297">
        <f>IF($B297=" ","",IF(ISERROR(1/VLOOKUP($B297,'Justerad allokering kvv'!$B$1:$AG$700,MATCH(T$1,'Justerad allokering kvv'!$B$1:$AF$1,0),FALSE)),VLOOKUP($B297,'Allokerad kvv'!$B$2:$AV$700,MATCH(T$1,'Allokerad kvv'!$B$1:$AV$1,0),FALSE),VLOOKUP($B297,'Justerad allokering kvv'!$B$1:$AG$700,MATCH(T$1,'Justerad allokering kvv'!$B$1:$AF$1,0),FALSE)))</f>
        <v>0</v>
      </c>
      <c r="U297">
        <f>IF($B297=" ","",IF(ISERROR(1/VLOOKUP($B297,'Justerad allokering kvv'!$B$1:$AG$700,MATCH(U$1,'Justerad allokering kvv'!$B$1:$AF$1,0),FALSE)),VLOOKUP($B297,'Allokerad kvv'!$B$2:$AV$700,MATCH(U$1,'Allokerad kvv'!$B$1:$AV$1,0),FALSE),VLOOKUP($B297,'Justerad allokering kvv'!$B$1:$AG$700,MATCH(U$1,'Justerad allokering kvv'!$B$1:$AF$1,0),FALSE)))</f>
        <v>0</v>
      </c>
      <c r="V297">
        <f>IF($B297=" ","",IF(ISERROR(1/VLOOKUP($B297,'Justerad allokering kvv'!$B$1:$AG$700,MATCH(V$1,'Justerad allokering kvv'!$B$1:$AF$1,0),FALSE)),VLOOKUP($B297,'Allokerad kvv'!$B$2:$AV$700,MATCH(V$1,'Allokerad kvv'!$B$1:$AV$1,0),FALSE),VLOOKUP($B297,'Justerad allokering kvv'!$B$1:$AG$700,MATCH(V$1,'Justerad allokering kvv'!$B$1:$AF$1,0),FALSE)))</f>
        <v>0</v>
      </c>
      <c r="W297">
        <f>IF($B297=" ","",IF(ISERROR(1/VLOOKUP($B297,'Justerad allokering kvv'!$B$1:$AG$700,MATCH(W$1,'Justerad allokering kvv'!$B$1:$AF$1,0),FALSE)),VLOOKUP($B297,'Allokerad kvv'!$B$2:$AV$700,MATCH(W$1,'Allokerad kvv'!$B$1:$AV$1,0),FALSE),VLOOKUP($B297,'Justerad allokering kvv'!$B$1:$AG$700,MATCH(W$1,'Justerad allokering kvv'!$B$1:$AF$1,0),FALSE)))</f>
        <v>0</v>
      </c>
      <c r="X297">
        <f>IF($B297=" ","",IF(ISERROR(1/VLOOKUP($B297,'Justerad allokering kvv'!$B$1:$AG$700,MATCH(X$1,'Justerad allokering kvv'!$B$1:$AF$1,0),FALSE)),VLOOKUP($B297,'Allokerad kvv'!$B$2:$AV$700,MATCH(X$1,'Allokerad kvv'!$B$1:$AV$1,0),FALSE),VLOOKUP($B297,'Justerad allokering kvv'!$B$1:$AG$700,MATCH(X$1,'Justerad allokering kvv'!$B$1:$AF$1,0),FALSE)))</f>
        <v>0</v>
      </c>
      <c r="Y297">
        <f>IF($B297=" ","",IF(ISERROR(1/VLOOKUP($B297,'Justerad allokering kvv'!$B$1:$AG$700,MATCH(Y$1,'Justerad allokering kvv'!$B$1:$AF$1,0),FALSE)),VLOOKUP($B297,'Allokerad kvv'!$B$2:$AV$700,MATCH(Y$1,'Allokerad kvv'!$B$1:$AV$1,0),FALSE),VLOOKUP($B297,'Justerad allokering kvv'!$B$1:$AG$700,MATCH(Y$1,'Justerad allokering kvv'!$B$1:$AF$1,0),FALSE)))</f>
        <v>0</v>
      </c>
      <c r="AB297">
        <f>IFERROR(VLOOKUP($B297,Kraftvärmeprod!$B$1:$AO$424,MATCH("Tillförd energi från rökgaskondensering (GWh)",Kraftvärmeprod!$B$1:$AG$1,0),FALSE)/1,0)</f>
        <v>0</v>
      </c>
      <c r="AE297" s="122">
        <f t="shared" si="16"/>
        <v>0</v>
      </c>
      <c r="AG297">
        <f t="shared" si="17"/>
        <v>0</v>
      </c>
      <c r="AH297">
        <f t="shared" si="18"/>
        <v>0</v>
      </c>
      <c r="AI297" t="str">
        <f>IF(AH297=0,"",AH297/VLOOKUP(B297,Kraftvärmeprod!$B$1:$BC$480,MATCH("Summa tillförd energi exklusive rökgaskondensering",Kraftvärmeprod!$B$1:$BC$1,0),FALSE))</f>
        <v/>
      </c>
      <c r="AK297">
        <f t="shared" si="19"/>
        <v>0</v>
      </c>
    </row>
    <row r="298" spans="1:37" x14ac:dyDescent="0.25">
      <c r="A298" s="2" t="s">
        <v>450</v>
      </c>
      <c r="B298" s="2" t="s">
        <v>453</v>
      </c>
      <c r="C298">
        <f>IF($B298=" ","",IF(ISERROR(1/VLOOKUP($B298,'Justerad allokering kvv'!$B$1:$AG$700,MATCH(C$1,'Justerad allokering kvv'!$B$1:$AF$1,0),FALSE)),VLOOKUP($B298,'Allokerad kvv'!$B$2:$AV$700,MATCH(C$1,'Allokerad kvv'!$B$1:$AV$1,0),FALSE),VLOOKUP($B298,'Justerad allokering kvv'!$B$1:$AG$700,MATCH(C$1,'Justerad allokering kvv'!$B$1:$AF$1,0),FALSE)))</f>
        <v>137.125</v>
      </c>
      <c r="D298">
        <f>IF($B298=" ","",IF(ISERROR(1/VLOOKUP($B298,'Justerad allokering kvv'!$B$1:$AG$700,MATCH(D$1,'Justerad allokering kvv'!$B$1:$AF$1,0),FALSE)),VLOOKUP($B298,'Allokerad kvv'!$B$2:$AV$700,MATCH(D$1,'Allokerad kvv'!$B$1:$AV$1,0),FALSE),VLOOKUP($B298,'Justerad allokering kvv'!$B$1:$AG$700,MATCH(D$1,'Justerad allokering kvv'!$B$1:$AF$1,0),FALSE)))</f>
        <v>0</v>
      </c>
      <c r="E298">
        <f>IF($B298=" ","",IF(ISERROR(1/VLOOKUP($B298,'Justerad allokering kvv'!$B$1:$AG$700,MATCH(E$1,'Justerad allokering kvv'!$B$1:$AF$1,0),FALSE)),VLOOKUP($B298,'Allokerad kvv'!$B$2:$AV$700,MATCH(E$1,'Allokerad kvv'!$B$1:$AV$1,0),FALSE),VLOOKUP($B298,'Justerad allokering kvv'!$B$1:$AG$700,MATCH(E$1,'Justerad allokering kvv'!$B$1:$AF$1,0),FALSE)))</f>
        <v>0</v>
      </c>
      <c r="F298">
        <f>IF($B298=" ","",IF(ISERROR(1/VLOOKUP($B298,'Justerad allokering kvv'!$B$1:$AG$700,MATCH(F$1,'Justerad allokering kvv'!$B$1:$AF$1,0),FALSE)),VLOOKUP($B298,'Allokerad kvv'!$B$2:$AV$700,MATCH(F$1,'Allokerad kvv'!$B$1:$AV$1,0),FALSE),VLOOKUP($B298,'Justerad allokering kvv'!$B$1:$AG$700,MATCH(F$1,'Justerad allokering kvv'!$B$1:$AF$1,0),FALSE)))</f>
        <v>0</v>
      </c>
      <c r="G298">
        <f>IF($B298=" ","",IF(ISERROR(1/VLOOKUP($B298,'Justerad allokering kvv'!$B$1:$AG$700,MATCH(G$1,'Justerad allokering kvv'!$B$1:$AF$1,0),FALSE)),VLOOKUP($B298,'Allokerad kvv'!$B$2:$AV$700,MATCH(G$1,'Allokerad kvv'!$B$1:$AV$1,0),FALSE),VLOOKUP($B298,'Justerad allokering kvv'!$B$1:$AG$700,MATCH(G$1,'Justerad allokering kvv'!$B$1:$AF$1,0),FALSE)))</f>
        <v>0</v>
      </c>
      <c r="H298">
        <f>IF($B298=" ","",IF(ISERROR(1/VLOOKUP($B298,'Justerad allokering kvv'!$B$1:$AG$700,MATCH(H$1,'Justerad allokering kvv'!$B$1:$AF$1,0),FALSE)),VLOOKUP($B298,'Allokerad kvv'!$B$2:$AV$700,MATCH(H$1,'Allokerad kvv'!$B$1:$AV$1,0),FALSE),VLOOKUP($B298,'Justerad allokering kvv'!$B$1:$AG$700,MATCH(H$1,'Justerad allokering kvv'!$B$1:$AF$1,0),FALSE)))</f>
        <v>0</v>
      </c>
      <c r="I298">
        <f>IF($B298=" ","",IF(ISERROR(1/VLOOKUP($B298,'Justerad allokering kvv'!$B$1:$AG$700,MATCH(I$1,'Justerad allokering kvv'!$B$1:$AF$1,0),FALSE)),VLOOKUP($B298,'Allokerad kvv'!$B$2:$AV$700,MATCH(I$1,'Allokerad kvv'!$B$1:$AV$1,0),FALSE),VLOOKUP($B298,'Justerad allokering kvv'!$B$1:$AG$700,MATCH(I$1,'Justerad allokering kvv'!$B$1:$AF$1,0),FALSE)))</f>
        <v>0</v>
      </c>
      <c r="J298">
        <f>IF($B298=" ","",IF(ISERROR(1/VLOOKUP($B298,'Justerad allokering kvv'!$B$1:$AG$700,MATCH(J$1,'Justerad allokering kvv'!$B$1:$AF$1,0),FALSE)),VLOOKUP($B298,'Allokerad kvv'!$B$2:$AV$700,MATCH(J$1,'Allokerad kvv'!$B$1:$AV$1,0),FALSE),VLOOKUP($B298,'Justerad allokering kvv'!$B$1:$AG$700,MATCH(J$1,'Justerad allokering kvv'!$B$1:$AF$1,0),FALSE)))</f>
        <v>0</v>
      </c>
      <c r="K298">
        <f>IF($B298=" ","",IF(ISERROR(1/VLOOKUP($B298,'Justerad allokering kvv'!$B$1:$AG$700,MATCH(K$1,'Justerad allokering kvv'!$B$1:$AF$1,0),FALSE)),VLOOKUP($B298,'Allokerad kvv'!$B$2:$AV$700,MATCH(K$1,'Allokerad kvv'!$B$1:$AV$1,0),FALSE),VLOOKUP($B298,'Justerad allokering kvv'!$B$1:$AG$700,MATCH(K$1,'Justerad allokering kvv'!$B$1:$AF$1,0),FALSE)))</f>
        <v>0</v>
      </c>
      <c r="L298">
        <f>IF($B298=" ","",IF(ISERROR(1/VLOOKUP($B298,'Justerad allokering kvv'!$B$1:$AG$700,MATCH(L$1,'Justerad allokering kvv'!$B$1:$AF$1,0),FALSE)),VLOOKUP($B298,'Allokerad kvv'!$B$2:$AV$700,MATCH(L$1,'Allokerad kvv'!$B$1:$AV$1,0),FALSE),VLOOKUP($B298,'Justerad allokering kvv'!$B$1:$AG$700,MATCH(L$1,'Justerad allokering kvv'!$B$1:$AF$1,0),FALSE)))</f>
        <v>0</v>
      </c>
      <c r="M298">
        <f>IF($B298=" ","",IF(ISERROR(1/VLOOKUP($B298,'Justerad allokering kvv'!$B$1:$AG$700,MATCH(M$1,'Justerad allokering kvv'!$B$1:$AF$1,0),FALSE)),VLOOKUP($B298,'Allokerad kvv'!$B$2:$AV$700,MATCH(M$1,'Allokerad kvv'!$B$1:$AV$1,0),FALSE),VLOOKUP($B298,'Justerad allokering kvv'!$B$1:$AG$700,MATCH(M$1,'Justerad allokering kvv'!$B$1:$AF$1,0),FALSE)))</f>
        <v>0</v>
      </c>
      <c r="N298">
        <f>IF($B298=" ","",IF(ISERROR(1/VLOOKUP($B298,'Justerad allokering kvv'!$B$1:$AG$700,MATCH(N$1,'Justerad allokering kvv'!$B$1:$AF$1,0),FALSE)),VLOOKUP($B298,'Allokerad kvv'!$B$2:$AV$700,MATCH(N$1,'Allokerad kvv'!$B$1:$AV$1,0),FALSE),VLOOKUP($B298,'Justerad allokering kvv'!$B$1:$AG$700,MATCH(N$1,'Justerad allokering kvv'!$B$1:$AF$1,0),FALSE)))</f>
        <v>0</v>
      </c>
      <c r="O298">
        <f>IF($B298=" ","",IF(ISERROR(1/VLOOKUP($B298,'Justerad allokering kvv'!$B$1:$AG$700,MATCH(O$1,'Justerad allokering kvv'!$B$1:$AF$1,0),FALSE)),VLOOKUP($B298,'Allokerad kvv'!$B$2:$AV$700,MATCH(O$1,'Allokerad kvv'!$B$1:$AV$1,0),FALSE),VLOOKUP($B298,'Justerad allokering kvv'!$B$1:$AG$700,MATCH(O$1,'Justerad allokering kvv'!$B$1:$AF$1,0),FALSE)))</f>
        <v>0</v>
      </c>
      <c r="P298">
        <f>IF($B298=" ","",IF(ISERROR(1/VLOOKUP($B298,'Justerad allokering kvv'!$B$1:$AG$700,MATCH(P$1,'Justerad allokering kvv'!$B$1:$AF$1,0),FALSE)),VLOOKUP($B298,'Allokerad kvv'!$B$2:$AV$700,MATCH(P$1,'Allokerad kvv'!$B$1:$AV$1,0),FALSE),VLOOKUP($B298,'Justerad allokering kvv'!$B$1:$AG$700,MATCH(P$1,'Justerad allokering kvv'!$B$1:$AF$1,0),FALSE)))</f>
        <v>0</v>
      </c>
      <c r="Q298">
        <f>IF($B298=" ","",IF(ISERROR(1/VLOOKUP($B298,'Justerad allokering kvv'!$B$1:$AG$700,MATCH(Q$1,'Justerad allokering kvv'!$B$1:$AF$1,0),FALSE)),VLOOKUP($B298,'Allokerad kvv'!$B$2:$AV$700,MATCH(Q$1,'Allokerad kvv'!$B$1:$AV$1,0),FALSE),VLOOKUP($B298,'Justerad allokering kvv'!$B$1:$AG$700,MATCH(Q$1,'Justerad allokering kvv'!$B$1:$AF$1,0),FALSE)))</f>
        <v>0</v>
      </c>
      <c r="R298">
        <f>IF($B298=" ","",IF(ISERROR(1/VLOOKUP($B298,'Justerad allokering kvv'!$B$1:$AG$700,MATCH(R$1,'Justerad allokering kvv'!$B$1:$AF$1,0),FALSE)),VLOOKUP($B298,'Allokerad kvv'!$B$2:$AV$700,MATCH(R$1,'Allokerad kvv'!$B$1:$AV$1,0),FALSE),VLOOKUP($B298,'Justerad allokering kvv'!$B$1:$AG$700,MATCH(R$1,'Justerad allokering kvv'!$B$1:$AF$1,0),FALSE)))</f>
        <v>6.4447299999999998</v>
      </c>
      <c r="S298">
        <f>IF($B298=" ","",IF(ISERROR(1/VLOOKUP($B298,'Justerad allokering kvv'!$B$1:$AG$700,MATCH(S$1,'Justerad allokering kvv'!$B$1:$AF$1,0),FALSE)),VLOOKUP($B298,'Allokerad kvv'!$B$2:$AV$700,MATCH(S$1,'Allokerad kvv'!$B$1:$AV$1,0),FALSE),VLOOKUP($B298,'Justerad allokering kvv'!$B$1:$AG$700,MATCH(S$1,'Justerad allokering kvv'!$B$1:$AF$1,0),FALSE)))</f>
        <v>0</v>
      </c>
      <c r="T298">
        <f>IF($B298=" ","",IF(ISERROR(1/VLOOKUP($B298,'Justerad allokering kvv'!$B$1:$AG$700,MATCH(T$1,'Justerad allokering kvv'!$B$1:$AF$1,0),FALSE)),VLOOKUP($B298,'Allokerad kvv'!$B$2:$AV$700,MATCH(T$1,'Allokerad kvv'!$B$1:$AV$1,0),FALSE),VLOOKUP($B298,'Justerad allokering kvv'!$B$1:$AG$700,MATCH(T$1,'Justerad allokering kvv'!$B$1:$AF$1,0),FALSE)))</f>
        <v>0</v>
      </c>
      <c r="U298">
        <f>IF($B298=" ","",IF(ISERROR(1/VLOOKUP($B298,'Justerad allokering kvv'!$B$1:$AG$700,MATCH(U$1,'Justerad allokering kvv'!$B$1:$AF$1,0),FALSE)),VLOOKUP($B298,'Allokerad kvv'!$B$2:$AV$700,MATCH(U$1,'Allokerad kvv'!$B$1:$AV$1,0),FALSE),VLOOKUP($B298,'Justerad allokering kvv'!$B$1:$AG$700,MATCH(U$1,'Justerad allokering kvv'!$B$1:$AF$1,0),FALSE)))</f>
        <v>0</v>
      </c>
      <c r="V298">
        <f>IF($B298=" ","",IF(ISERROR(1/VLOOKUP($B298,'Justerad allokering kvv'!$B$1:$AG$700,MATCH(V$1,'Justerad allokering kvv'!$B$1:$AF$1,0),FALSE)),VLOOKUP($B298,'Allokerad kvv'!$B$2:$AV$700,MATCH(V$1,'Allokerad kvv'!$B$1:$AV$1,0),FALSE),VLOOKUP($B298,'Justerad allokering kvv'!$B$1:$AG$700,MATCH(V$1,'Justerad allokering kvv'!$B$1:$AF$1,0),FALSE)))</f>
        <v>0</v>
      </c>
      <c r="W298">
        <f>IF($B298=" ","",IF(ISERROR(1/VLOOKUP($B298,'Justerad allokering kvv'!$B$1:$AG$700,MATCH(W$1,'Justerad allokering kvv'!$B$1:$AF$1,0),FALSE)),VLOOKUP($B298,'Allokerad kvv'!$B$2:$AV$700,MATCH(W$1,'Allokerad kvv'!$B$1:$AV$1,0),FALSE),VLOOKUP($B298,'Justerad allokering kvv'!$B$1:$AG$700,MATCH(W$1,'Justerad allokering kvv'!$B$1:$AF$1,0),FALSE)))</f>
        <v>0</v>
      </c>
      <c r="X298">
        <f>IF($B298=" ","",IF(ISERROR(1/VLOOKUP($B298,'Justerad allokering kvv'!$B$1:$AG$700,MATCH(X$1,'Justerad allokering kvv'!$B$1:$AF$1,0),FALSE)),VLOOKUP($B298,'Allokerad kvv'!$B$2:$AV$700,MATCH(X$1,'Allokerad kvv'!$B$1:$AV$1,0),FALSE),VLOOKUP($B298,'Justerad allokering kvv'!$B$1:$AG$700,MATCH(X$1,'Justerad allokering kvv'!$B$1:$AF$1,0),FALSE)))</f>
        <v>0</v>
      </c>
      <c r="Y298">
        <f>IF($B298=" ","",IF(ISERROR(1/VLOOKUP($B298,'Justerad allokering kvv'!$B$1:$AG$700,MATCH(Y$1,'Justerad allokering kvv'!$B$1:$AF$1,0),FALSE)),VLOOKUP($B298,'Allokerad kvv'!$B$2:$AV$700,MATCH(Y$1,'Allokerad kvv'!$B$1:$AV$1,0),FALSE),VLOOKUP($B298,'Justerad allokering kvv'!$B$1:$AG$700,MATCH(Y$1,'Justerad allokering kvv'!$B$1:$AF$1,0),FALSE)))</f>
        <v>6.7734699999999997</v>
      </c>
      <c r="AB298">
        <f>IFERROR(VLOOKUP($B298,Kraftvärmeprod!$B$1:$AO$424,MATCH("Tillförd energi från rökgaskondensering (GWh)",Kraftvärmeprod!$B$1:$AG$1,0),FALSE)/1,0)</f>
        <v>46.24</v>
      </c>
      <c r="AE298" s="122">
        <f t="shared" si="16"/>
        <v>196.58320000000001</v>
      </c>
      <c r="AG298">
        <f t="shared" si="17"/>
        <v>190.13847000000001</v>
      </c>
      <c r="AH298">
        <f t="shared" si="18"/>
        <v>143.89847</v>
      </c>
      <c r="AI298">
        <f>IF(AH298=0,"",AH298/VLOOKUP(B298,Kraftvärmeprod!$B$1:$BC$480,MATCH("Summa tillförd energi exklusive rökgaskondensering",Kraftvärmeprod!$B$1:$BC$1,0),FALSE))</f>
        <v>0.54157434588865805</v>
      </c>
      <c r="AK298">
        <f t="shared" si="19"/>
        <v>6.7734699999999997</v>
      </c>
    </row>
    <row r="299" spans="1:37" x14ac:dyDescent="0.25">
      <c r="A299" s="2" t="s">
        <v>450</v>
      </c>
      <c r="B299" s="2" t="s">
        <v>454</v>
      </c>
      <c r="C299">
        <f>IF($B299=" ","",IF(ISERROR(1/VLOOKUP($B299,'Justerad allokering kvv'!$B$1:$AG$700,MATCH(C$1,'Justerad allokering kvv'!$B$1:$AF$1,0),FALSE)),VLOOKUP($B299,'Allokerad kvv'!$B$2:$AV$700,MATCH(C$1,'Allokerad kvv'!$B$1:$AV$1,0),FALSE),VLOOKUP($B299,'Justerad allokering kvv'!$B$1:$AG$700,MATCH(C$1,'Justerad allokering kvv'!$B$1:$AF$1,0),FALSE)))</f>
        <v>0</v>
      </c>
      <c r="D299">
        <f>IF($B299=" ","",IF(ISERROR(1/VLOOKUP($B299,'Justerad allokering kvv'!$B$1:$AG$700,MATCH(D$1,'Justerad allokering kvv'!$B$1:$AF$1,0),FALSE)),VLOOKUP($B299,'Allokerad kvv'!$B$2:$AV$700,MATCH(D$1,'Allokerad kvv'!$B$1:$AV$1,0),FALSE),VLOOKUP($B299,'Justerad allokering kvv'!$B$1:$AG$700,MATCH(D$1,'Justerad allokering kvv'!$B$1:$AF$1,0),FALSE)))</f>
        <v>0</v>
      </c>
      <c r="E299">
        <f>IF($B299=" ","",IF(ISERROR(1/VLOOKUP($B299,'Justerad allokering kvv'!$B$1:$AG$700,MATCH(E$1,'Justerad allokering kvv'!$B$1:$AF$1,0),FALSE)),VLOOKUP($B299,'Allokerad kvv'!$B$2:$AV$700,MATCH(E$1,'Allokerad kvv'!$B$1:$AV$1,0),FALSE),VLOOKUP($B299,'Justerad allokering kvv'!$B$1:$AG$700,MATCH(E$1,'Justerad allokering kvv'!$B$1:$AF$1,0),FALSE)))</f>
        <v>0</v>
      </c>
      <c r="F299">
        <f>IF($B299=" ","",IF(ISERROR(1/VLOOKUP($B299,'Justerad allokering kvv'!$B$1:$AG$700,MATCH(F$1,'Justerad allokering kvv'!$B$1:$AF$1,0),FALSE)),VLOOKUP($B299,'Allokerad kvv'!$B$2:$AV$700,MATCH(F$1,'Allokerad kvv'!$B$1:$AV$1,0),FALSE),VLOOKUP($B299,'Justerad allokering kvv'!$B$1:$AG$700,MATCH(F$1,'Justerad allokering kvv'!$B$1:$AF$1,0),FALSE)))</f>
        <v>0</v>
      </c>
      <c r="G299">
        <f>IF($B299=" ","",IF(ISERROR(1/VLOOKUP($B299,'Justerad allokering kvv'!$B$1:$AG$700,MATCH(G$1,'Justerad allokering kvv'!$B$1:$AF$1,0),FALSE)),VLOOKUP($B299,'Allokerad kvv'!$B$2:$AV$700,MATCH(G$1,'Allokerad kvv'!$B$1:$AV$1,0),FALSE),VLOOKUP($B299,'Justerad allokering kvv'!$B$1:$AG$700,MATCH(G$1,'Justerad allokering kvv'!$B$1:$AF$1,0),FALSE)))</f>
        <v>0</v>
      </c>
      <c r="H299">
        <f>IF($B299=" ","",IF(ISERROR(1/VLOOKUP($B299,'Justerad allokering kvv'!$B$1:$AG$700,MATCH(H$1,'Justerad allokering kvv'!$B$1:$AF$1,0),FALSE)),VLOOKUP($B299,'Allokerad kvv'!$B$2:$AV$700,MATCH(H$1,'Allokerad kvv'!$B$1:$AV$1,0),FALSE),VLOOKUP($B299,'Justerad allokering kvv'!$B$1:$AG$700,MATCH(H$1,'Justerad allokering kvv'!$B$1:$AF$1,0),FALSE)))</f>
        <v>0</v>
      </c>
      <c r="I299">
        <f>IF($B299=" ","",IF(ISERROR(1/VLOOKUP($B299,'Justerad allokering kvv'!$B$1:$AG$700,MATCH(I$1,'Justerad allokering kvv'!$B$1:$AF$1,0),FALSE)),VLOOKUP($B299,'Allokerad kvv'!$B$2:$AV$700,MATCH(I$1,'Allokerad kvv'!$B$1:$AV$1,0),FALSE),VLOOKUP($B299,'Justerad allokering kvv'!$B$1:$AG$700,MATCH(I$1,'Justerad allokering kvv'!$B$1:$AF$1,0),FALSE)))</f>
        <v>0</v>
      </c>
      <c r="J299">
        <f>IF($B299=" ","",IF(ISERROR(1/VLOOKUP($B299,'Justerad allokering kvv'!$B$1:$AG$700,MATCH(J$1,'Justerad allokering kvv'!$B$1:$AF$1,0),FALSE)),VLOOKUP($B299,'Allokerad kvv'!$B$2:$AV$700,MATCH(J$1,'Allokerad kvv'!$B$1:$AV$1,0),FALSE),VLOOKUP($B299,'Justerad allokering kvv'!$B$1:$AG$700,MATCH(J$1,'Justerad allokering kvv'!$B$1:$AF$1,0),FALSE)))</f>
        <v>0</v>
      </c>
      <c r="K299">
        <f>IF($B299=" ","",IF(ISERROR(1/VLOOKUP($B299,'Justerad allokering kvv'!$B$1:$AG$700,MATCH(K$1,'Justerad allokering kvv'!$B$1:$AF$1,0),FALSE)),VLOOKUP($B299,'Allokerad kvv'!$B$2:$AV$700,MATCH(K$1,'Allokerad kvv'!$B$1:$AV$1,0),FALSE),VLOOKUP($B299,'Justerad allokering kvv'!$B$1:$AG$700,MATCH(K$1,'Justerad allokering kvv'!$B$1:$AF$1,0),FALSE)))</f>
        <v>0</v>
      </c>
      <c r="L299">
        <f>IF($B299=" ","",IF(ISERROR(1/VLOOKUP($B299,'Justerad allokering kvv'!$B$1:$AG$700,MATCH(L$1,'Justerad allokering kvv'!$B$1:$AF$1,0),FALSE)),VLOOKUP($B299,'Allokerad kvv'!$B$2:$AV$700,MATCH(L$1,'Allokerad kvv'!$B$1:$AV$1,0),FALSE),VLOOKUP($B299,'Justerad allokering kvv'!$B$1:$AG$700,MATCH(L$1,'Justerad allokering kvv'!$B$1:$AF$1,0),FALSE)))</f>
        <v>0</v>
      </c>
      <c r="M299">
        <f>IF($B299=" ","",IF(ISERROR(1/VLOOKUP($B299,'Justerad allokering kvv'!$B$1:$AG$700,MATCH(M$1,'Justerad allokering kvv'!$B$1:$AF$1,0),FALSE)),VLOOKUP($B299,'Allokerad kvv'!$B$2:$AV$700,MATCH(M$1,'Allokerad kvv'!$B$1:$AV$1,0),FALSE),VLOOKUP($B299,'Justerad allokering kvv'!$B$1:$AG$700,MATCH(M$1,'Justerad allokering kvv'!$B$1:$AF$1,0),FALSE)))</f>
        <v>0</v>
      </c>
      <c r="N299">
        <f>IF($B299=" ","",IF(ISERROR(1/VLOOKUP($B299,'Justerad allokering kvv'!$B$1:$AG$700,MATCH(N$1,'Justerad allokering kvv'!$B$1:$AF$1,0),FALSE)),VLOOKUP($B299,'Allokerad kvv'!$B$2:$AV$700,MATCH(N$1,'Allokerad kvv'!$B$1:$AV$1,0),FALSE),VLOOKUP($B299,'Justerad allokering kvv'!$B$1:$AG$700,MATCH(N$1,'Justerad allokering kvv'!$B$1:$AF$1,0),FALSE)))</f>
        <v>0</v>
      </c>
      <c r="O299">
        <f>IF($B299=" ","",IF(ISERROR(1/VLOOKUP($B299,'Justerad allokering kvv'!$B$1:$AG$700,MATCH(O$1,'Justerad allokering kvv'!$B$1:$AF$1,0),FALSE)),VLOOKUP($B299,'Allokerad kvv'!$B$2:$AV$700,MATCH(O$1,'Allokerad kvv'!$B$1:$AV$1,0),FALSE),VLOOKUP($B299,'Justerad allokering kvv'!$B$1:$AG$700,MATCH(O$1,'Justerad allokering kvv'!$B$1:$AF$1,0),FALSE)))</f>
        <v>0</v>
      </c>
      <c r="P299">
        <f>IF($B299=" ","",IF(ISERROR(1/VLOOKUP($B299,'Justerad allokering kvv'!$B$1:$AG$700,MATCH(P$1,'Justerad allokering kvv'!$B$1:$AF$1,0),FALSE)),VLOOKUP($B299,'Allokerad kvv'!$B$2:$AV$700,MATCH(P$1,'Allokerad kvv'!$B$1:$AV$1,0),FALSE),VLOOKUP($B299,'Justerad allokering kvv'!$B$1:$AG$700,MATCH(P$1,'Justerad allokering kvv'!$B$1:$AF$1,0),FALSE)))</f>
        <v>0</v>
      </c>
      <c r="Q299">
        <f>IF($B299=" ","",IF(ISERROR(1/VLOOKUP($B299,'Justerad allokering kvv'!$B$1:$AG$700,MATCH(Q$1,'Justerad allokering kvv'!$B$1:$AF$1,0),FALSE)),VLOOKUP($B299,'Allokerad kvv'!$B$2:$AV$700,MATCH(Q$1,'Allokerad kvv'!$B$1:$AV$1,0),FALSE),VLOOKUP($B299,'Justerad allokering kvv'!$B$1:$AG$700,MATCH(Q$1,'Justerad allokering kvv'!$B$1:$AF$1,0),FALSE)))</f>
        <v>0</v>
      </c>
      <c r="R299">
        <f>IF($B299=" ","",IF(ISERROR(1/VLOOKUP($B299,'Justerad allokering kvv'!$B$1:$AG$700,MATCH(R$1,'Justerad allokering kvv'!$B$1:$AF$1,0),FALSE)),VLOOKUP($B299,'Allokerad kvv'!$B$2:$AV$700,MATCH(R$1,'Allokerad kvv'!$B$1:$AV$1,0),FALSE),VLOOKUP($B299,'Justerad allokering kvv'!$B$1:$AG$700,MATCH(R$1,'Justerad allokering kvv'!$B$1:$AF$1,0),FALSE)))</f>
        <v>0</v>
      </c>
      <c r="S299">
        <f>IF($B299=" ","",IF(ISERROR(1/VLOOKUP($B299,'Justerad allokering kvv'!$B$1:$AG$700,MATCH(S$1,'Justerad allokering kvv'!$B$1:$AF$1,0),FALSE)),VLOOKUP($B299,'Allokerad kvv'!$B$2:$AV$700,MATCH(S$1,'Allokerad kvv'!$B$1:$AV$1,0),FALSE),VLOOKUP($B299,'Justerad allokering kvv'!$B$1:$AG$700,MATCH(S$1,'Justerad allokering kvv'!$B$1:$AF$1,0),FALSE)))</f>
        <v>0</v>
      </c>
      <c r="T299">
        <f>IF($B299=" ","",IF(ISERROR(1/VLOOKUP($B299,'Justerad allokering kvv'!$B$1:$AG$700,MATCH(T$1,'Justerad allokering kvv'!$B$1:$AF$1,0),FALSE)),VLOOKUP($B299,'Allokerad kvv'!$B$2:$AV$700,MATCH(T$1,'Allokerad kvv'!$B$1:$AV$1,0),FALSE),VLOOKUP($B299,'Justerad allokering kvv'!$B$1:$AG$700,MATCH(T$1,'Justerad allokering kvv'!$B$1:$AF$1,0),FALSE)))</f>
        <v>0</v>
      </c>
      <c r="U299">
        <f>IF($B299=" ","",IF(ISERROR(1/VLOOKUP($B299,'Justerad allokering kvv'!$B$1:$AG$700,MATCH(U$1,'Justerad allokering kvv'!$B$1:$AF$1,0),FALSE)),VLOOKUP($B299,'Allokerad kvv'!$B$2:$AV$700,MATCH(U$1,'Allokerad kvv'!$B$1:$AV$1,0),FALSE),VLOOKUP($B299,'Justerad allokering kvv'!$B$1:$AG$700,MATCH(U$1,'Justerad allokering kvv'!$B$1:$AF$1,0),FALSE)))</f>
        <v>0</v>
      </c>
      <c r="V299">
        <f>IF($B299=" ","",IF(ISERROR(1/VLOOKUP($B299,'Justerad allokering kvv'!$B$1:$AG$700,MATCH(V$1,'Justerad allokering kvv'!$B$1:$AF$1,0),FALSE)),VLOOKUP($B299,'Allokerad kvv'!$B$2:$AV$700,MATCH(V$1,'Allokerad kvv'!$B$1:$AV$1,0),FALSE),VLOOKUP($B299,'Justerad allokering kvv'!$B$1:$AG$700,MATCH(V$1,'Justerad allokering kvv'!$B$1:$AF$1,0),FALSE)))</f>
        <v>0</v>
      </c>
      <c r="W299">
        <f>IF($B299=" ","",IF(ISERROR(1/VLOOKUP($B299,'Justerad allokering kvv'!$B$1:$AG$700,MATCH(W$1,'Justerad allokering kvv'!$B$1:$AF$1,0),FALSE)),VLOOKUP($B299,'Allokerad kvv'!$B$2:$AV$700,MATCH(W$1,'Allokerad kvv'!$B$1:$AV$1,0),FALSE),VLOOKUP($B299,'Justerad allokering kvv'!$B$1:$AG$700,MATCH(W$1,'Justerad allokering kvv'!$B$1:$AF$1,0),FALSE)))</f>
        <v>0</v>
      </c>
      <c r="X299">
        <f>IF($B299=" ","",IF(ISERROR(1/VLOOKUP($B299,'Justerad allokering kvv'!$B$1:$AG$700,MATCH(X$1,'Justerad allokering kvv'!$B$1:$AF$1,0),FALSE)),VLOOKUP($B299,'Allokerad kvv'!$B$2:$AV$700,MATCH(X$1,'Allokerad kvv'!$B$1:$AV$1,0),FALSE),VLOOKUP($B299,'Justerad allokering kvv'!$B$1:$AG$700,MATCH(X$1,'Justerad allokering kvv'!$B$1:$AF$1,0),FALSE)))</f>
        <v>0</v>
      </c>
      <c r="Y299">
        <f>IF($B299=" ","",IF(ISERROR(1/VLOOKUP($B299,'Justerad allokering kvv'!$B$1:$AG$700,MATCH(Y$1,'Justerad allokering kvv'!$B$1:$AF$1,0),FALSE)),VLOOKUP($B299,'Allokerad kvv'!$B$2:$AV$700,MATCH(Y$1,'Allokerad kvv'!$B$1:$AV$1,0),FALSE),VLOOKUP($B299,'Justerad allokering kvv'!$B$1:$AG$700,MATCH(Y$1,'Justerad allokering kvv'!$B$1:$AF$1,0),FALSE)))</f>
        <v>0</v>
      </c>
      <c r="AB299">
        <f>IFERROR(VLOOKUP($B299,Kraftvärmeprod!$B$1:$AO$424,MATCH("Tillförd energi från rökgaskondensering (GWh)",Kraftvärmeprod!$B$1:$AG$1,0),FALSE)/1,0)</f>
        <v>0</v>
      </c>
      <c r="AE299" s="122">
        <f t="shared" si="16"/>
        <v>0</v>
      </c>
      <c r="AG299">
        <f t="shared" si="17"/>
        <v>0</v>
      </c>
      <c r="AH299">
        <f t="shared" si="18"/>
        <v>0</v>
      </c>
      <c r="AI299" t="str">
        <f>IF(AH299=0,"",AH299/VLOOKUP(B299,Kraftvärmeprod!$B$1:$BC$480,MATCH("Summa tillförd energi exklusive rökgaskondensering",Kraftvärmeprod!$B$1:$BC$1,0),FALSE))</f>
        <v/>
      </c>
      <c r="AK299">
        <f t="shared" si="19"/>
        <v>0</v>
      </c>
    </row>
    <row r="300" spans="1:37" x14ac:dyDescent="0.25">
      <c r="A300" s="2" t="s">
        <v>450</v>
      </c>
      <c r="B300" s="2" t="s">
        <v>455</v>
      </c>
      <c r="C300">
        <f>IF($B300=" ","",IF(ISERROR(1/VLOOKUP($B300,'Justerad allokering kvv'!$B$1:$AG$700,MATCH(C$1,'Justerad allokering kvv'!$B$1:$AF$1,0),FALSE)),VLOOKUP($B300,'Allokerad kvv'!$B$2:$AV$700,MATCH(C$1,'Allokerad kvv'!$B$1:$AV$1,0),FALSE),VLOOKUP($B300,'Justerad allokering kvv'!$B$1:$AG$700,MATCH(C$1,'Justerad allokering kvv'!$B$1:$AF$1,0),FALSE)))</f>
        <v>0</v>
      </c>
      <c r="D300">
        <f>IF($B300=" ","",IF(ISERROR(1/VLOOKUP($B300,'Justerad allokering kvv'!$B$1:$AG$700,MATCH(D$1,'Justerad allokering kvv'!$B$1:$AF$1,0),FALSE)),VLOOKUP($B300,'Allokerad kvv'!$B$2:$AV$700,MATCH(D$1,'Allokerad kvv'!$B$1:$AV$1,0),FALSE),VLOOKUP($B300,'Justerad allokering kvv'!$B$1:$AG$700,MATCH(D$1,'Justerad allokering kvv'!$B$1:$AF$1,0),FALSE)))</f>
        <v>0</v>
      </c>
      <c r="E300">
        <f>IF($B300=" ","",IF(ISERROR(1/VLOOKUP($B300,'Justerad allokering kvv'!$B$1:$AG$700,MATCH(E$1,'Justerad allokering kvv'!$B$1:$AF$1,0),FALSE)),VLOOKUP($B300,'Allokerad kvv'!$B$2:$AV$700,MATCH(E$1,'Allokerad kvv'!$B$1:$AV$1,0),FALSE),VLOOKUP($B300,'Justerad allokering kvv'!$B$1:$AG$700,MATCH(E$1,'Justerad allokering kvv'!$B$1:$AF$1,0),FALSE)))</f>
        <v>0</v>
      </c>
      <c r="F300">
        <f>IF($B300=" ","",IF(ISERROR(1/VLOOKUP($B300,'Justerad allokering kvv'!$B$1:$AG$700,MATCH(F$1,'Justerad allokering kvv'!$B$1:$AF$1,0),FALSE)),VLOOKUP($B300,'Allokerad kvv'!$B$2:$AV$700,MATCH(F$1,'Allokerad kvv'!$B$1:$AV$1,0),FALSE),VLOOKUP($B300,'Justerad allokering kvv'!$B$1:$AG$700,MATCH(F$1,'Justerad allokering kvv'!$B$1:$AF$1,0),FALSE)))</f>
        <v>0</v>
      </c>
      <c r="G300">
        <f>IF($B300=" ","",IF(ISERROR(1/VLOOKUP($B300,'Justerad allokering kvv'!$B$1:$AG$700,MATCH(G$1,'Justerad allokering kvv'!$B$1:$AF$1,0),FALSE)),VLOOKUP($B300,'Allokerad kvv'!$B$2:$AV$700,MATCH(G$1,'Allokerad kvv'!$B$1:$AV$1,0),FALSE),VLOOKUP($B300,'Justerad allokering kvv'!$B$1:$AG$700,MATCH(G$1,'Justerad allokering kvv'!$B$1:$AF$1,0),FALSE)))</f>
        <v>0</v>
      </c>
      <c r="H300">
        <f>IF($B300=" ","",IF(ISERROR(1/VLOOKUP($B300,'Justerad allokering kvv'!$B$1:$AG$700,MATCH(H$1,'Justerad allokering kvv'!$B$1:$AF$1,0),FALSE)),VLOOKUP($B300,'Allokerad kvv'!$B$2:$AV$700,MATCH(H$1,'Allokerad kvv'!$B$1:$AV$1,0),FALSE),VLOOKUP($B300,'Justerad allokering kvv'!$B$1:$AG$700,MATCH(H$1,'Justerad allokering kvv'!$B$1:$AF$1,0),FALSE)))</f>
        <v>0</v>
      </c>
      <c r="I300">
        <f>IF($B300=" ","",IF(ISERROR(1/VLOOKUP($B300,'Justerad allokering kvv'!$B$1:$AG$700,MATCH(I$1,'Justerad allokering kvv'!$B$1:$AF$1,0),FALSE)),VLOOKUP($B300,'Allokerad kvv'!$B$2:$AV$700,MATCH(I$1,'Allokerad kvv'!$B$1:$AV$1,0),FALSE),VLOOKUP($B300,'Justerad allokering kvv'!$B$1:$AG$700,MATCH(I$1,'Justerad allokering kvv'!$B$1:$AF$1,0),FALSE)))</f>
        <v>0</v>
      </c>
      <c r="J300">
        <f>IF($B300=" ","",IF(ISERROR(1/VLOOKUP($B300,'Justerad allokering kvv'!$B$1:$AG$700,MATCH(J$1,'Justerad allokering kvv'!$B$1:$AF$1,0),FALSE)),VLOOKUP($B300,'Allokerad kvv'!$B$2:$AV$700,MATCH(J$1,'Allokerad kvv'!$B$1:$AV$1,0),FALSE),VLOOKUP($B300,'Justerad allokering kvv'!$B$1:$AG$700,MATCH(J$1,'Justerad allokering kvv'!$B$1:$AF$1,0),FALSE)))</f>
        <v>0</v>
      </c>
      <c r="K300">
        <f>IF($B300=" ","",IF(ISERROR(1/VLOOKUP($B300,'Justerad allokering kvv'!$B$1:$AG$700,MATCH(K$1,'Justerad allokering kvv'!$B$1:$AF$1,0),FALSE)),VLOOKUP($B300,'Allokerad kvv'!$B$2:$AV$700,MATCH(K$1,'Allokerad kvv'!$B$1:$AV$1,0),FALSE),VLOOKUP($B300,'Justerad allokering kvv'!$B$1:$AG$700,MATCH(K$1,'Justerad allokering kvv'!$B$1:$AF$1,0),FALSE)))</f>
        <v>0</v>
      </c>
      <c r="L300">
        <f>IF($B300=" ","",IF(ISERROR(1/VLOOKUP($B300,'Justerad allokering kvv'!$B$1:$AG$700,MATCH(L$1,'Justerad allokering kvv'!$B$1:$AF$1,0),FALSE)),VLOOKUP($B300,'Allokerad kvv'!$B$2:$AV$700,MATCH(L$1,'Allokerad kvv'!$B$1:$AV$1,0),FALSE),VLOOKUP($B300,'Justerad allokering kvv'!$B$1:$AG$700,MATCH(L$1,'Justerad allokering kvv'!$B$1:$AF$1,0),FALSE)))</f>
        <v>0</v>
      </c>
      <c r="M300">
        <f>IF($B300=" ","",IF(ISERROR(1/VLOOKUP($B300,'Justerad allokering kvv'!$B$1:$AG$700,MATCH(M$1,'Justerad allokering kvv'!$B$1:$AF$1,0),FALSE)),VLOOKUP($B300,'Allokerad kvv'!$B$2:$AV$700,MATCH(M$1,'Allokerad kvv'!$B$1:$AV$1,0),FALSE),VLOOKUP($B300,'Justerad allokering kvv'!$B$1:$AG$700,MATCH(M$1,'Justerad allokering kvv'!$B$1:$AF$1,0),FALSE)))</f>
        <v>0</v>
      </c>
      <c r="N300">
        <f>IF($B300=" ","",IF(ISERROR(1/VLOOKUP($B300,'Justerad allokering kvv'!$B$1:$AG$700,MATCH(N$1,'Justerad allokering kvv'!$B$1:$AF$1,0),FALSE)),VLOOKUP($B300,'Allokerad kvv'!$B$2:$AV$700,MATCH(N$1,'Allokerad kvv'!$B$1:$AV$1,0),FALSE),VLOOKUP($B300,'Justerad allokering kvv'!$B$1:$AG$700,MATCH(N$1,'Justerad allokering kvv'!$B$1:$AF$1,0),FALSE)))</f>
        <v>0</v>
      </c>
      <c r="O300">
        <f>IF($B300=" ","",IF(ISERROR(1/VLOOKUP($B300,'Justerad allokering kvv'!$B$1:$AG$700,MATCH(O$1,'Justerad allokering kvv'!$B$1:$AF$1,0),FALSE)),VLOOKUP($B300,'Allokerad kvv'!$B$2:$AV$700,MATCH(O$1,'Allokerad kvv'!$B$1:$AV$1,0),FALSE),VLOOKUP($B300,'Justerad allokering kvv'!$B$1:$AG$700,MATCH(O$1,'Justerad allokering kvv'!$B$1:$AF$1,0),FALSE)))</f>
        <v>0</v>
      </c>
      <c r="P300">
        <f>IF($B300=" ","",IF(ISERROR(1/VLOOKUP($B300,'Justerad allokering kvv'!$B$1:$AG$700,MATCH(P$1,'Justerad allokering kvv'!$B$1:$AF$1,0),FALSE)),VLOOKUP($B300,'Allokerad kvv'!$B$2:$AV$700,MATCH(P$1,'Allokerad kvv'!$B$1:$AV$1,0),FALSE),VLOOKUP($B300,'Justerad allokering kvv'!$B$1:$AG$700,MATCH(P$1,'Justerad allokering kvv'!$B$1:$AF$1,0),FALSE)))</f>
        <v>0</v>
      </c>
      <c r="Q300">
        <f>IF($B300=" ","",IF(ISERROR(1/VLOOKUP($B300,'Justerad allokering kvv'!$B$1:$AG$700,MATCH(Q$1,'Justerad allokering kvv'!$B$1:$AF$1,0),FALSE)),VLOOKUP($B300,'Allokerad kvv'!$B$2:$AV$700,MATCH(Q$1,'Allokerad kvv'!$B$1:$AV$1,0),FALSE),VLOOKUP($B300,'Justerad allokering kvv'!$B$1:$AG$700,MATCH(Q$1,'Justerad allokering kvv'!$B$1:$AF$1,0),FALSE)))</f>
        <v>0</v>
      </c>
      <c r="R300">
        <f>IF($B300=" ","",IF(ISERROR(1/VLOOKUP($B300,'Justerad allokering kvv'!$B$1:$AG$700,MATCH(R$1,'Justerad allokering kvv'!$B$1:$AF$1,0),FALSE)),VLOOKUP($B300,'Allokerad kvv'!$B$2:$AV$700,MATCH(R$1,'Allokerad kvv'!$B$1:$AV$1,0),FALSE),VLOOKUP($B300,'Justerad allokering kvv'!$B$1:$AG$700,MATCH(R$1,'Justerad allokering kvv'!$B$1:$AF$1,0),FALSE)))</f>
        <v>0</v>
      </c>
      <c r="S300">
        <f>IF($B300=" ","",IF(ISERROR(1/VLOOKUP($B300,'Justerad allokering kvv'!$B$1:$AG$700,MATCH(S$1,'Justerad allokering kvv'!$B$1:$AF$1,0),FALSE)),VLOOKUP($B300,'Allokerad kvv'!$B$2:$AV$700,MATCH(S$1,'Allokerad kvv'!$B$1:$AV$1,0),FALSE),VLOOKUP($B300,'Justerad allokering kvv'!$B$1:$AG$700,MATCH(S$1,'Justerad allokering kvv'!$B$1:$AF$1,0),FALSE)))</f>
        <v>0</v>
      </c>
      <c r="T300">
        <f>IF($B300=" ","",IF(ISERROR(1/VLOOKUP($B300,'Justerad allokering kvv'!$B$1:$AG$700,MATCH(T$1,'Justerad allokering kvv'!$B$1:$AF$1,0),FALSE)),VLOOKUP($B300,'Allokerad kvv'!$B$2:$AV$700,MATCH(T$1,'Allokerad kvv'!$B$1:$AV$1,0),FALSE),VLOOKUP($B300,'Justerad allokering kvv'!$B$1:$AG$700,MATCH(T$1,'Justerad allokering kvv'!$B$1:$AF$1,0),FALSE)))</f>
        <v>0</v>
      </c>
      <c r="U300">
        <f>IF($B300=" ","",IF(ISERROR(1/VLOOKUP($B300,'Justerad allokering kvv'!$B$1:$AG$700,MATCH(U$1,'Justerad allokering kvv'!$B$1:$AF$1,0),FALSE)),VLOOKUP($B300,'Allokerad kvv'!$B$2:$AV$700,MATCH(U$1,'Allokerad kvv'!$B$1:$AV$1,0),FALSE),VLOOKUP($B300,'Justerad allokering kvv'!$B$1:$AG$700,MATCH(U$1,'Justerad allokering kvv'!$B$1:$AF$1,0),FALSE)))</f>
        <v>0</v>
      </c>
      <c r="V300">
        <f>IF($B300=" ","",IF(ISERROR(1/VLOOKUP($B300,'Justerad allokering kvv'!$B$1:$AG$700,MATCH(V$1,'Justerad allokering kvv'!$B$1:$AF$1,0),FALSE)),VLOOKUP($B300,'Allokerad kvv'!$B$2:$AV$700,MATCH(V$1,'Allokerad kvv'!$B$1:$AV$1,0),FALSE),VLOOKUP($B300,'Justerad allokering kvv'!$B$1:$AG$700,MATCH(V$1,'Justerad allokering kvv'!$B$1:$AF$1,0),FALSE)))</f>
        <v>0</v>
      </c>
      <c r="W300">
        <f>IF($B300=" ","",IF(ISERROR(1/VLOOKUP($B300,'Justerad allokering kvv'!$B$1:$AG$700,MATCH(W$1,'Justerad allokering kvv'!$B$1:$AF$1,0),FALSE)),VLOOKUP($B300,'Allokerad kvv'!$B$2:$AV$700,MATCH(W$1,'Allokerad kvv'!$B$1:$AV$1,0),FALSE),VLOOKUP($B300,'Justerad allokering kvv'!$B$1:$AG$700,MATCH(W$1,'Justerad allokering kvv'!$B$1:$AF$1,0),FALSE)))</f>
        <v>0</v>
      </c>
      <c r="X300">
        <f>IF($B300=" ","",IF(ISERROR(1/VLOOKUP($B300,'Justerad allokering kvv'!$B$1:$AG$700,MATCH(X$1,'Justerad allokering kvv'!$B$1:$AF$1,0),FALSE)),VLOOKUP($B300,'Allokerad kvv'!$B$2:$AV$700,MATCH(X$1,'Allokerad kvv'!$B$1:$AV$1,0),FALSE),VLOOKUP($B300,'Justerad allokering kvv'!$B$1:$AG$700,MATCH(X$1,'Justerad allokering kvv'!$B$1:$AF$1,0),FALSE)))</f>
        <v>0</v>
      </c>
      <c r="Y300">
        <f>IF($B300=" ","",IF(ISERROR(1/VLOOKUP($B300,'Justerad allokering kvv'!$B$1:$AG$700,MATCH(Y$1,'Justerad allokering kvv'!$B$1:$AF$1,0),FALSE)),VLOOKUP($B300,'Allokerad kvv'!$B$2:$AV$700,MATCH(Y$1,'Allokerad kvv'!$B$1:$AV$1,0),FALSE),VLOOKUP($B300,'Justerad allokering kvv'!$B$1:$AG$700,MATCH(Y$1,'Justerad allokering kvv'!$B$1:$AF$1,0),FALSE)))</f>
        <v>0</v>
      </c>
      <c r="AB300">
        <f>IFERROR(VLOOKUP($B300,Kraftvärmeprod!$B$1:$AO$424,MATCH("Tillförd energi från rökgaskondensering (GWh)",Kraftvärmeprod!$B$1:$AG$1,0),FALSE)/1,0)</f>
        <v>0</v>
      </c>
      <c r="AE300" s="122">
        <f t="shared" si="16"/>
        <v>0</v>
      </c>
      <c r="AG300">
        <f t="shared" si="17"/>
        <v>0</v>
      </c>
      <c r="AH300">
        <f t="shared" si="18"/>
        <v>0</v>
      </c>
      <c r="AI300" t="str">
        <f>IF(AH300=0,"",AH300/VLOOKUP(B300,Kraftvärmeprod!$B$1:$BC$480,MATCH("Summa tillförd energi exklusive rökgaskondensering",Kraftvärmeprod!$B$1:$BC$1,0),FALSE))</f>
        <v/>
      </c>
      <c r="AK300">
        <f t="shared" si="19"/>
        <v>0</v>
      </c>
    </row>
    <row r="301" spans="1:37" x14ac:dyDescent="0.25">
      <c r="A301" s="2" t="s">
        <v>461</v>
      </c>
      <c r="B301" s="2" t="s">
        <v>462</v>
      </c>
      <c r="C301">
        <f>IF($B301=" ","",IF(ISERROR(1/VLOOKUP($B301,'Justerad allokering kvv'!$B$1:$AG$700,MATCH(C$1,'Justerad allokering kvv'!$B$1:$AF$1,0),FALSE)),VLOOKUP($B301,'Allokerad kvv'!$B$2:$AV$700,MATCH(C$1,'Allokerad kvv'!$B$1:$AV$1,0),FALSE),VLOOKUP($B301,'Justerad allokering kvv'!$B$1:$AG$700,MATCH(C$1,'Justerad allokering kvv'!$B$1:$AF$1,0),FALSE)))</f>
        <v>0</v>
      </c>
      <c r="D301">
        <f>IF($B301=" ","",IF(ISERROR(1/VLOOKUP($B301,'Justerad allokering kvv'!$B$1:$AG$700,MATCH(D$1,'Justerad allokering kvv'!$B$1:$AF$1,0),FALSE)),VLOOKUP($B301,'Allokerad kvv'!$B$2:$AV$700,MATCH(D$1,'Allokerad kvv'!$B$1:$AV$1,0),FALSE),VLOOKUP($B301,'Justerad allokering kvv'!$B$1:$AG$700,MATCH(D$1,'Justerad allokering kvv'!$B$1:$AF$1,0),FALSE)))</f>
        <v>0</v>
      </c>
      <c r="E301">
        <f>IF($B301=" ","",IF(ISERROR(1/VLOOKUP($B301,'Justerad allokering kvv'!$B$1:$AG$700,MATCH(E$1,'Justerad allokering kvv'!$B$1:$AF$1,0),FALSE)),VLOOKUP($B301,'Allokerad kvv'!$B$2:$AV$700,MATCH(E$1,'Allokerad kvv'!$B$1:$AV$1,0),FALSE),VLOOKUP($B301,'Justerad allokering kvv'!$B$1:$AG$700,MATCH(E$1,'Justerad allokering kvv'!$B$1:$AF$1,0),FALSE)))</f>
        <v>0</v>
      </c>
      <c r="F301">
        <f>IF($B301=" ","",IF(ISERROR(1/VLOOKUP($B301,'Justerad allokering kvv'!$B$1:$AG$700,MATCH(F$1,'Justerad allokering kvv'!$B$1:$AF$1,0),FALSE)),VLOOKUP($B301,'Allokerad kvv'!$B$2:$AV$700,MATCH(F$1,'Allokerad kvv'!$B$1:$AV$1,0),FALSE),VLOOKUP($B301,'Justerad allokering kvv'!$B$1:$AG$700,MATCH(F$1,'Justerad allokering kvv'!$B$1:$AF$1,0),FALSE)))</f>
        <v>0</v>
      </c>
      <c r="G301">
        <f>IF($B301=" ","",IF(ISERROR(1/VLOOKUP($B301,'Justerad allokering kvv'!$B$1:$AG$700,MATCH(G$1,'Justerad allokering kvv'!$B$1:$AF$1,0),FALSE)),VLOOKUP($B301,'Allokerad kvv'!$B$2:$AV$700,MATCH(G$1,'Allokerad kvv'!$B$1:$AV$1,0),FALSE),VLOOKUP($B301,'Justerad allokering kvv'!$B$1:$AG$700,MATCH(G$1,'Justerad allokering kvv'!$B$1:$AF$1,0),FALSE)))</f>
        <v>0</v>
      </c>
      <c r="H301">
        <f>IF($B301=" ","",IF(ISERROR(1/VLOOKUP($B301,'Justerad allokering kvv'!$B$1:$AG$700,MATCH(H$1,'Justerad allokering kvv'!$B$1:$AF$1,0),FALSE)),VLOOKUP($B301,'Allokerad kvv'!$B$2:$AV$700,MATCH(H$1,'Allokerad kvv'!$B$1:$AV$1,0),FALSE),VLOOKUP($B301,'Justerad allokering kvv'!$B$1:$AG$700,MATCH(H$1,'Justerad allokering kvv'!$B$1:$AF$1,0),FALSE)))</f>
        <v>0</v>
      </c>
      <c r="I301">
        <f>IF($B301=" ","",IF(ISERROR(1/VLOOKUP($B301,'Justerad allokering kvv'!$B$1:$AG$700,MATCH(I$1,'Justerad allokering kvv'!$B$1:$AF$1,0),FALSE)),VLOOKUP($B301,'Allokerad kvv'!$B$2:$AV$700,MATCH(I$1,'Allokerad kvv'!$B$1:$AV$1,0),FALSE),VLOOKUP($B301,'Justerad allokering kvv'!$B$1:$AG$700,MATCH(I$1,'Justerad allokering kvv'!$B$1:$AF$1,0),FALSE)))</f>
        <v>0</v>
      </c>
      <c r="J301">
        <f>IF($B301=" ","",IF(ISERROR(1/VLOOKUP($B301,'Justerad allokering kvv'!$B$1:$AG$700,MATCH(J$1,'Justerad allokering kvv'!$B$1:$AF$1,0),FALSE)),VLOOKUP($B301,'Allokerad kvv'!$B$2:$AV$700,MATCH(J$1,'Allokerad kvv'!$B$1:$AV$1,0),FALSE),VLOOKUP($B301,'Justerad allokering kvv'!$B$1:$AG$700,MATCH(J$1,'Justerad allokering kvv'!$B$1:$AF$1,0),FALSE)))</f>
        <v>0</v>
      </c>
      <c r="K301">
        <f>IF($B301=" ","",IF(ISERROR(1/VLOOKUP($B301,'Justerad allokering kvv'!$B$1:$AG$700,MATCH(K$1,'Justerad allokering kvv'!$B$1:$AF$1,0),FALSE)),VLOOKUP($B301,'Allokerad kvv'!$B$2:$AV$700,MATCH(K$1,'Allokerad kvv'!$B$1:$AV$1,0),FALSE),VLOOKUP($B301,'Justerad allokering kvv'!$B$1:$AG$700,MATCH(K$1,'Justerad allokering kvv'!$B$1:$AF$1,0),FALSE)))</f>
        <v>0</v>
      </c>
      <c r="L301">
        <f>IF($B301=" ","",IF(ISERROR(1/VLOOKUP($B301,'Justerad allokering kvv'!$B$1:$AG$700,MATCH(L$1,'Justerad allokering kvv'!$B$1:$AF$1,0),FALSE)),VLOOKUP($B301,'Allokerad kvv'!$B$2:$AV$700,MATCH(L$1,'Allokerad kvv'!$B$1:$AV$1,0),FALSE),VLOOKUP($B301,'Justerad allokering kvv'!$B$1:$AG$700,MATCH(L$1,'Justerad allokering kvv'!$B$1:$AF$1,0),FALSE)))</f>
        <v>0</v>
      </c>
      <c r="M301">
        <f>IF($B301=" ","",IF(ISERROR(1/VLOOKUP($B301,'Justerad allokering kvv'!$B$1:$AG$700,MATCH(M$1,'Justerad allokering kvv'!$B$1:$AF$1,0),FALSE)),VLOOKUP($B301,'Allokerad kvv'!$B$2:$AV$700,MATCH(M$1,'Allokerad kvv'!$B$1:$AV$1,0),FALSE),VLOOKUP($B301,'Justerad allokering kvv'!$B$1:$AG$700,MATCH(M$1,'Justerad allokering kvv'!$B$1:$AF$1,0),FALSE)))</f>
        <v>0</v>
      </c>
      <c r="N301">
        <f>IF($B301=" ","",IF(ISERROR(1/VLOOKUP($B301,'Justerad allokering kvv'!$B$1:$AG$700,MATCH(N$1,'Justerad allokering kvv'!$B$1:$AF$1,0),FALSE)),VLOOKUP($B301,'Allokerad kvv'!$B$2:$AV$700,MATCH(N$1,'Allokerad kvv'!$B$1:$AV$1,0),FALSE),VLOOKUP($B301,'Justerad allokering kvv'!$B$1:$AG$700,MATCH(N$1,'Justerad allokering kvv'!$B$1:$AF$1,0),FALSE)))</f>
        <v>0</v>
      </c>
      <c r="O301">
        <f>IF($B301=" ","",IF(ISERROR(1/VLOOKUP($B301,'Justerad allokering kvv'!$B$1:$AG$700,MATCH(O$1,'Justerad allokering kvv'!$B$1:$AF$1,0),FALSE)),VLOOKUP($B301,'Allokerad kvv'!$B$2:$AV$700,MATCH(O$1,'Allokerad kvv'!$B$1:$AV$1,0),FALSE),VLOOKUP($B301,'Justerad allokering kvv'!$B$1:$AG$700,MATCH(O$1,'Justerad allokering kvv'!$B$1:$AF$1,0),FALSE)))</f>
        <v>0</v>
      </c>
      <c r="P301">
        <f>IF($B301=" ","",IF(ISERROR(1/VLOOKUP($B301,'Justerad allokering kvv'!$B$1:$AG$700,MATCH(P$1,'Justerad allokering kvv'!$B$1:$AF$1,0),FALSE)),VLOOKUP($B301,'Allokerad kvv'!$B$2:$AV$700,MATCH(P$1,'Allokerad kvv'!$B$1:$AV$1,0),FALSE),VLOOKUP($B301,'Justerad allokering kvv'!$B$1:$AG$700,MATCH(P$1,'Justerad allokering kvv'!$B$1:$AF$1,0),FALSE)))</f>
        <v>0</v>
      </c>
      <c r="Q301">
        <f>IF($B301=" ","",IF(ISERROR(1/VLOOKUP($B301,'Justerad allokering kvv'!$B$1:$AG$700,MATCH(Q$1,'Justerad allokering kvv'!$B$1:$AF$1,0),FALSE)),VLOOKUP($B301,'Allokerad kvv'!$B$2:$AV$700,MATCH(Q$1,'Allokerad kvv'!$B$1:$AV$1,0),FALSE),VLOOKUP($B301,'Justerad allokering kvv'!$B$1:$AG$700,MATCH(Q$1,'Justerad allokering kvv'!$B$1:$AF$1,0),FALSE)))</f>
        <v>0</v>
      </c>
      <c r="R301">
        <f>IF($B301=" ","",IF(ISERROR(1/VLOOKUP($B301,'Justerad allokering kvv'!$B$1:$AG$700,MATCH(R$1,'Justerad allokering kvv'!$B$1:$AF$1,0),FALSE)),VLOOKUP($B301,'Allokerad kvv'!$B$2:$AV$700,MATCH(R$1,'Allokerad kvv'!$B$1:$AV$1,0),FALSE),VLOOKUP($B301,'Justerad allokering kvv'!$B$1:$AG$700,MATCH(R$1,'Justerad allokering kvv'!$B$1:$AF$1,0),FALSE)))</f>
        <v>0</v>
      </c>
      <c r="S301">
        <f>IF($B301=" ","",IF(ISERROR(1/VLOOKUP($B301,'Justerad allokering kvv'!$B$1:$AG$700,MATCH(S$1,'Justerad allokering kvv'!$B$1:$AF$1,0),FALSE)),VLOOKUP($B301,'Allokerad kvv'!$B$2:$AV$700,MATCH(S$1,'Allokerad kvv'!$B$1:$AV$1,0),FALSE),VLOOKUP($B301,'Justerad allokering kvv'!$B$1:$AG$700,MATCH(S$1,'Justerad allokering kvv'!$B$1:$AF$1,0),FALSE)))</f>
        <v>0</v>
      </c>
      <c r="T301">
        <f>IF($B301=" ","",IF(ISERROR(1/VLOOKUP($B301,'Justerad allokering kvv'!$B$1:$AG$700,MATCH(T$1,'Justerad allokering kvv'!$B$1:$AF$1,0),FALSE)),VLOOKUP($B301,'Allokerad kvv'!$B$2:$AV$700,MATCH(T$1,'Allokerad kvv'!$B$1:$AV$1,0),FALSE),VLOOKUP($B301,'Justerad allokering kvv'!$B$1:$AG$700,MATCH(T$1,'Justerad allokering kvv'!$B$1:$AF$1,0),FALSE)))</f>
        <v>0</v>
      </c>
      <c r="U301">
        <f>IF($B301=" ","",IF(ISERROR(1/VLOOKUP($B301,'Justerad allokering kvv'!$B$1:$AG$700,MATCH(U$1,'Justerad allokering kvv'!$B$1:$AF$1,0),FALSE)),VLOOKUP($B301,'Allokerad kvv'!$B$2:$AV$700,MATCH(U$1,'Allokerad kvv'!$B$1:$AV$1,0),FALSE),VLOOKUP($B301,'Justerad allokering kvv'!$B$1:$AG$700,MATCH(U$1,'Justerad allokering kvv'!$B$1:$AF$1,0),FALSE)))</f>
        <v>0</v>
      </c>
      <c r="V301">
        <f>IF($B301=" ","",IF(ISERROR(1/VLOOKUP($B301,'Justerad allokering kvv'!$B$1:$AG$700,MATCH(V$1,'Justerad allokering kvv'!$B$1:$AF$1,0),FALSE)),VLOOKUP($B301,'Allokerad kvv'!$B$2:$AV$700,MATCH(V$1,'Allokerad kvv'!$B$1:$AV$1,0),FALSE),VLOOKUP($B301,'Justerad allokering kvv'!$B$1:$AG$700,MATCH(V$1,'Justerad allokering kvv'!$B$1:$AF$1,0),FALSE)))</f>
        <v>0</v>
      </c>
      <c r="W301">
        <f>IF($B301=" ","",IF(ISERROR(1/VLOOKUP($B301,'Justerad allokering kvv'!$B$1:$AG$700,MATCH(W$1,'Justerad allokering kvv'!$B$1:$AF$1,0),FALSE)),VLOOKUP($B301,'Allokerad kvv'!$B$2:$AV$700,MATCH(W$1,'Allokerad kvv'!$B$1:$AV$1,0),FALSE),VLOOKUP($B301,'Justerad allokering kvv'!$B$1:$AG$700,MATCH(W$1,'Justerad allokering kvv'!$B$1:$AF$1,0),FALSE)))</f>
        <v>0</v>
      </c>
      <c r="X301">
        <f>IF($B301=" ","",IF(ISERROR(1/VLOOKUP($B301,'Justerad allokering kvv'!$B$1:$AG$700,MATCH(X$1,'Justerad allokering kvv'!$B$1:$AF$1,0),FALSE)),VLOOKUP($B301,'Allokerad kvv'!$B$2:$AV$700,MATCH(X$1,'Allokerad kvv'!$B$1:$AV$1,0),FALSE),VLOOKUP($B301,'Justerad allokering kvv'!$B$1:$AG$700,MATCH(X$1,'Justerad allokering kvv'!$B$1:$AF$1,0),FALSE)))</f>
        <v>0</v>
      </c>
      <c r="Y301">
        <f>IF($B301=" ","",IF(ISERROR(1/VLOOKUP($B301,'Justerad allokering kvv'!$B$1:$AG$700,MATCH(Y$1,'Justerad allokering kvv'!$B$1:$AF$1,0),FALSE)),VLOOKUP($B301,'Allokerad kvv'!$B$2:$AV$700,MATCH(Y$1,'Allokerad kvv'!$B$1:$AV$1,0),FALSE),VLOOKUP($B301,'Justerad allokering kvv'!$B$1:$AG$700,MATCH(Y$1,'Justerad allokering kvv'!$B$1:$AF$1,0),FALSE)))</f>
        <v>0</v>
      </c>
      <c r="AB301">
        <f>IFERROR(VLOOKUP($B301,Kraftvärmeprod!$B$1:$AO$424,MATCH("Tillförd energi från rökgaskondensering (GWh)",Kraftvärmeprod!$B$1:$AG$1,0),FALSE)/1,0)</f>
        <v>0</v>
      </c>
      <c r="AE301" s="122">
        <f t="shared" si="16"/>
        <v>0</v>
      </c>
      <c r="AG301">
        <f t="shared" si="17"/>
        <v>0</v>
      </c>
      <c r="AH301">
        <f t="shared" si="18"/>
        <v>0</v>
      </c>
      <c r="AI301" t="str">
        <f>IF(AH301=0,"",AH301/VLOOKUP(B301,Kraftvärmeprod!$B$1:$BC$480,MATCH("Summa tillförd energi exklusive rökgaskondensering",Kraftvärmeprod!$B$1:$BC$1,0),FALSE))</f>
        <v/>
      </c>
      <c r="AK301">
        <f t="shared" si="19"/>
        <v>0</v>
      </c>
    </row>
    <row r="302" spans="1:37" x14ac:dyDescent="0.25">
      <c r="A302" s="2" t="s">
        <v>463</v>
      </c>
      <c r="B302" s="2" t="s">
        <v>464</v>
      </c>
      <c r="C302">
        <f>IF($B302=" ","",IF(ISERROR(1/VLOOKUP($B302,'Justerad allokering kvv'!$B$1:$AG$700,MATCH(C$1,'Justerad allokering kvv'!$B$1:$AF$1,0),FALSE)),VLOOKUP($B302,'Allokerad kvv'!$B$2:$AV$700,MATCH(C$1,'Allokerad kvv'!$B$1:$AV$1,0),FALSE),VLOOKUP($B302,'Justerad allokering kvv'!$B$1:$AG$700,MATCH(C$1,'Justerad allokering kvv'!$B$1:$AF$1,0),FALSE)))</f>
        <v>0</v>
      </c>
      <c r="D302">
        <f>IF($B302=" ","",IF(ISERROR(1/VLOOKUP($B302,'Justerad allokering kvv'!$B$1:$AG$700,MATCH(D$1,'Justerad allokering kvv'!$B$1:$AF$1,0),FALSE)),VLOOKUP($B302,'Allokerad kvv'!$B$2:$AV$700,MATCH(D$1,'Allokerad kvv'!$B$1:$AV$1,0),FALSE),VLOOKUP($B302,'Justerad allokering kvv'!$B$1:$AG$700,MATCH(D$1,'Justerad allokering kvv'!$B$1:$AF$1,0),FALSE)))</f>
        <v>0</v>
      </c>
      <c r="E302">
        <f>IF($B302=" ","",IF(ISERROR(1/VLOOKUP($B302,'Justerad allokering kvv'!$B$1:$AG$700,MATCH(E$1,'Justerad allokering kvv'!$B$1:$AF$1,0),FALSE)),VLOOKUP($B302,'Allokerad kvv'!$B$2:$AV$700,MATCH(E$1,'Allokerad kvv'!$B$1:$AV$1,0),FALSE),VLOOKUP($B302,'Justerad allokering kvv'!$B$1:$AG$700,MATCH(E$1,'Justerad allokering kvv'!$B$1:$AF$1,0),FALSE)))</f>
        <v>0</v>
      </c>
      <c r="F302">
        <f>IF($B302=" ","",IF(ISERROR(1/VLOOKUP($B302,'Justerad allokering kvv'!$B$1:$AG$700,MATCH(F$1,'Justerad allokering kvv'!$B$1:$AF$1,0),FALSE)),VLOOKUP($B302,'Allokerad kvv'!$B$2:$AV$700,MATCH(F$1,'Allokerad kvv'!$B$1:$AV$1,0),FALSE),VLOOKUP($B302,'Justerad allokering kvv'!$B$1:$AG$700,MATCH(F$1,'Justerad allokering kvv'!$B$1:$AF$1,0),FALSE)))</f>
        <v>0</v>
      </c>
      <c r="G302">
        <f>IF($B302=" ","",IF(ISERROR(1/VLOOKUP($B302,'Justerad allokering kvv'!$B$1:$AG$700,MATCH(G$1,'Justerad allokering kvv'!$B$1:$AF$1,0),FALSE)),VLOOKUP($B302,'Allokerad kvv'!$B$2:$AV$700,MATCH(G$1,'Allokerad kvv'!$B$1:$AV$1,0),FALSE),VLOOKUP($B302,'Justerad allokering kvv'!$B$1:$AG$700,MATCH(G$1,'Justerad allokering kvv'!$B$1:$AF$1,0),FALSE)))</f>
        <v>0</v>
      </c>
      <c r="H302">
        <f>IF($B302=" ","",IF(ISERROR(1/VLOOKUP($B302,'Justerad allokering kvv'!$B$1:$AG$700,MATCH(H$1,'Justerad allokering kvv'!$B$1:$AF$1,0),FALSE)),VLOOKUP($B302,'Allokerad kvv'!$B$2:$AV$700,MATCH(H$1,'Allokerad kvv'!$B$1:$AV$1,0),FALSE),VLOOKUP($B302,'Justerad allokering kvv'!$B$1:$AG$700,MATCH(H$1,'Justerad allokering kvv'!$B$1:$AF$1,0),FALSE)))</f>
        <v>0</v>
      </c>
      <c r="I302">
        <f>IF($B302=" ","",IF(ISERROR(1/VLOOKUP($B302,'Justerad allokering kvv'!$B$1:$AG$700,MATCH(I$1,'Justerad allokering kvv'!$B$1:$AF$1,0),FALSE)),VLOOKUP($B302,'Allokerad kvv'!$B$2:$AV$700,MATCH(I$1,'Allokerad kvv'!$B$1:$AV$1,0),FALSE),VLOOKUP($B302,'Justerad allokering kvv'!$B$1:$AG$700,MATCH(I$1,'Justerad allokering kvv'!$B$1:$AF$1,0),FALSE)))</f>
        <v>0</v>
      </c>
      <c r="J302">
        <f>IF($B302=" ","",IF(ISERROR(1/VLOOKUP($B302,'Justerad allokering kvv'!$B$1:$AG$700,MATCH(J$1,'Justerad allokering kvv'!$B$1:$AF$1,0),FALSE)),VLOOKUP($B302,'Allokerad kvv'!$B$2:$AV$700,MATCH(J$1,'Allokerad kvv'!$B$1:$AV$1,0),FALSE),VLOOKUP($B302,'Justerad allokering kvv'!$B$1:$AG$700,MATCH(J$1,'Justerad allokering kvv'!$B$1:$AF$1,0),FALSE)))</f>
        <v>0</v>
      </c>
      <c r="K302">
        <f>IF($B302=" ","",IF(ISERROR(1/VLOOKUP($B302,'Justerad allokering kvv'!$B$1:$AG$700,MATCH(K$1,'Justerad allokering kvv'!$B$1:$AF$1,0),FALSE)),VLOOKUP($B302,'Allokerad kvv'!$B$2:$AV$700,MATCH(K$1,'Allokerad kvv'!$B$1:$AV$1,0),FALSE),VLOOKUP($B302,'Justerad allokering kvv'!$B$1:$AG$700,MATCH(K$1,'Justerad allokering kvv'!$B$1:$AF$1,0),FALSE)))</f>
        <v>0</v>
      </c>
      <c r="L302">
        <f>IF($B302=" ","",IF(ISERROR(1/VLOOKUP($B302,'Justerad allokering kvv'!$B$1:$AG$700,MATCH(L$1,'Justerad allokering kvv'!$B$1:$AF$1,0),FALSE)),VLOOKUP($B302,'Allokerad kvv'!$B$2:$AV$700,MATCH(L$1,'Allokerad kvv'!$B$1:$AV$1,0),FALSE),VLOOKUP($B302,'Justerad allokering kvv'!$B$1:$AG$700,MATCH(L$1,'Justerad allokering kvv'!$B$1:$AF$1,0),FALSE)))</f>
        <v>0</v>
      </c>
      <c r="M302">
        <f>IF($B302=" ","",IF(ISERROR(1/VLOOKUP($B302,'Justerad allokering kvv'!$B$1:$AG$700,MATCH(M$1,'Justerad allokering kvv'!$B$1:$AF$1,0),FALSE)),VLOOKUP($B302,'Allokerad kvv'!$B$2:$AV$700,MATCH(M$1,'Allokerad kvv'!$B$1:$AV$1,0),FALSE),VLOOKUP($B302,'Justerad allokering kvv'!$B$1:$AG$700,MATCH(M$1,'Justerad allokering kvv'!$B$1:$AF$1,0),FALSE)))</f>
        <v>0</v>
      </c>
      <c r="N302">
        <f>IF($B302=" ","",IF(ISERROR(1/VLOOKUP($B302,'Justerad allokering kvv'!$B$1:$AG$700,MATCH(N$1,'Justerad allokering kvv'!$B$1:$AF$1,0),FALSE)),VLOOKUP($B302,'Allokerad kvv'!$B$2:$AV$700,MATCH(N$1,'Allokerad kvv'!$B$1:$AV$1,0),FALSE),VLOOKUP($B302,'Justerad allokering kvv'!$B$1:$AG$700,MATCH(N$1,'Justerad allokering kvv'!$B$1:$AF$1,0),FALSE)))</f>
        <v>0</v>
      </c>
      <c r="O302">
        <f>IF($B302=" ","",IF(ISERROR(1/VLOOKUP($B302,'Justerad allokering kvv'!$B$1:$AG$700,MATCH(O$1,'Justerad allokering kvv'!$B$1:$AF$1,0),FALSE)),VLOOKUP($B302,'Allokerad kvv'!$B$2:$AV$700,MATCH(O$1,'Allokerad kvv'!$B$1:$AV$1,0),FALSE),VLOOKUP($B302,'Justerad allokering kvv'!$B$1:$AG$700,MATCH(O$1,'Justerad allokering kvv'!$B$1:$AF$1,0),FALSE)))</f>
        <v>0</v>
      </c>
      <c r="P302">
        <f>IF($B302=" ","",IF(ISERROR(1/VLOOKUP($B302,'Justerad allokering kvv'!$B$1:$AG$700,MATCH(P$1,'Justerad allokering kvv'!$B$1:$AF$1,0),FALSE)),VLOOKUP($B302,'Allokerad kvv'!$B$2:$AV$700,MATCH(P$1,'Allokerad kvv'!$B$1:$AV$1,0),FALSE),VLOOKUP($B302,'Justerad allokering kvv'!$B$1:$AG$700,MATCH(P$1,'Justerad allokering kvv'!$B$1:$AF$1,0),FALSE)))</f>
        <v>0</v>
      </c>
      <c r="Q302">
        <f>IF($B302=" ","",IF(ISERROR(1/VLOOKUP($B302,'Justerad allokering kvv'!$B$1:$AG$700,MATCH(Q$1,'Justerad allokering kvv'!$B$1:$AF$1,0),FALSE)),VLOOKUP($B302,'Allokerad kvv'!$B$2:$AV$700,MATCH(Q$1,'Allokerad kvv'!$B$1:$AV$1,0),FALSE),VLOOKUP($B302,'Justerad allokering kvv'!$B$1:$AG$700,MATCH(Q$1,'Justerad allokering kvv'!$B$1:$AF$1,0),FALSE)))</f>
        <v>0</v>
      </c>
      <c r="R302">
        <f>IF($B302=" ","",IF(ISERROR(1/VLOOKUP($B302,'Justerad allokering kvv'!$B$1:$AG$700,MATCH(R$1,'Justerad allokering kvv'!$B$1:$AF$1,0),FALSE)),VLOOKUP($B302,'Allokerad kvv'!$B$2:$AV$700,MATCH(R$1,'Allokerad kvv'!$B$1:$AV$1,0),FALSE),VLOOKUP($B302,'Justerad allokering kvv'!$B$1:$AG$700,MATCH(R$1,'Justerad allokering kvv'!$B$1:$AF$1,0),FALSE)))</f>
        <v>0</v>
      </c>
      <c r="S302">
        <f>IF($B302=" ","",IF(ISERROR(1/VLOOKUP($B302,'Justerad allokering kvv'!$B$1:$AG$700,MATCH(S$1,'Justerad allokering kvv'!$B$1:$AF$1,0),FALSE)),VLOOKUP($B302,'Allokerad kvv'!$B$2:$AV$700,MATCH(S$1,'Allokerad kvv'!$B$1:$AV$1,0),FALSE),VLOOKUP($B302,'Justerad allokering kvv'!$B$1:$AG$700,MATCH(S$1,'Justerad allokering kvv'!$B$1:$AF$1,0),FALSE)))</f>
        <v>0</v>
      </c>
      <c r="T302">
        <f>IF($B302=" ","",IF(ISERROR(1/VLOOKUP($B302,'Justerad allokering kvv'!$B$1:$AG$700,MATCH(T$1,'Justerad allokering kvv'!$B$1:$AF$1,0),FALSE)),VLOOKUP($B302,'Allokerad kvv'!$B$2:$AV$700,MATCH(T$1,'Allokerad kvv'!$B$1:$AV$1,0),FALSE),VLOOKUP($B302,'Justerad allokering kvv'!$B$1:$AG$700,MATCH(T$1,'Justerad allokering kvv'!$B$1:$AF$1,0),FALSE)))</f>
        <v>0</v>
      </c>
      <c r="U302">
        <f>IF($B302=" ","",IF(ISERROR(1/VLOOKUP($B302,'Justerad allokering kvv'!$B$1:$AG$700,MATCH(U$1,'Justerad allokering kvv'!$B$1:$AF$1,0),FALSE)),VLOOKUP($B302,'Allokerad kvv'!$B$2:$AV$700,MATCH(U$1,'Allokerad kvv'!$B$1:$AV$1,0),FALSE),VLOOKUP($B302,'Justerad allokering kvv'!$B$1:$AG$700,MATCH(U$1,'Justerad allokering kvv'!$B$1:$AF$1,0),FALSE)))</f>
        <v>0</v>
      </c>
      <c r="V302">
        <f>IF($B302=" ","",IF(ISERROR(1/VLOOKUP($B302,'Justerad allokering kvv'!$B$1:$AG$700,MATCH(V$1,'Justerad allokering kvv'!$B$1:$AF$1,0),FALSE)),VLOOKUP($B302,'Allokerad kvv'!$B$2:$AV$700,MATCH(V$1,'Allokerad kvv'!$B$1:$AV$1,0),FALSE),VLOOKUP($B302,'Justerad allokering kvv'!$B$1:$AG$700,MATCH(V$1,'Justerad allokering kvv'!$B$1:$AF$1,0),FALSE)))</f>
        <v>0</v>
      </c>
      <c r="W302">
        <f>IF($B302=" ","",IF(ISERROR(1/VLOOKUP($B302,'Justerad allokering kvv'!$B$1:$AG$700,MATCH(W$1,'Justerad allokering kvv'!$B$1:$AF$1,0),FALSE)),VLOOKUP($B302,'Allokerad kvv'!$B$2:$AV$700,MATCH(W$1,'Allokerad kvv'!$B$1:$AV$1,0),FALSE),VLOOKUP($B302,'Justerad allokering kvv'!$B$1:$AG$700,MATCH(W$1,'Justerad allokering kvv'!$B$1:$AF$1,0),FALSE)))</f>
        <v>0</v>
      </c>
      <c r="X302">
        <f>IF($B302=" ","",IF(ISERROR(1/VLOOKUP($B302,'Justerad allokering kvv'!$B$1:$AG$700,MATCH(X$1,'Justerad allokering kvv'!$B$1:$AF$1,0),FALSE)),VLOOKUP($B302,'Allokerad kvv'!$B$2:$AV$700,MATCH(X$1,'Allokerad kvv'!$B$1:$AV$1,0),FALSE),VLOOKUP($B302,'Justerad allokering kvv'!$B$1:$AG$700,MATCH(X$1,'Justerad allokering kvv'!$B$1:$AF$1,0),FALSE)))</f>
        <v>0</v>
      </c>
      <c r="Y302">
        <f>IF($B302=" ","",IF(ISERROR(1/VLOOKUP($B302,'Justerad allokering kvv'!$B$1:$AG$700,MATCH(Y$1,'Justerad allokering kvv'!$B$1:$AF$1,0),FALSE)),VLOOKUP($B302,'Allokerad kvv'!$B$2:$AV$700,MATCH(Y$1,'Allokerad kvv'!$B$1:$AV$1,0),FALSE),VLOOKUP($B302,'Justerad allokering kvv'!$B$1:$AG$700,MATCH(Y$1,'Justerad allokering kvv'!$B$1:$AF$1,0),FALSE)))</f>
        <v>0</v>
      </c>
      <c r="AB302">
        <f>IFERROR(VLOOKUP($B302,Kraftvärmeprod!$B$1:$AO$424,MATCH("Tillförd energi från rökgaskondensering (GWh)",Kraftvärmeprod!$B$1:$AG$1,0),FALSE)/1,0)</f>
        <v>0</v>
      </c>
      <c r="AE302" s="122">
        <f t="shared" si="16"/>
        <v>0</v>
      </c>
      <c r="AG302">
        <f t="shared" si="17"/>
        <v>0</v>
      </c>
      <c r="AH302">
        <f t="shared" si="18"/>
        <v>0</v>
      </c>
      <c r="AI302" t="str">
        <f>IF(AH302=0,"",AH302/VLOOKUP(B302,Kraftvärmeprod!$B$1:$BC$480,MATCH("Summa tillförd energi exklusive rökgaskondensering",Kraftvärmeprod!$B$1:$BC$1,0),FALSE))</f>
        <v/>
      </c>
      <c r="AK302">
        <f t="shared" si="19"/>
        <v>0</v>
      </c>
    </row>
    <row r="303" spans="1:37" x14ac:dyDescent="0.25">
      <c r="A303" s="2" t="s">
        <v>463</v>
      </c>
      <c r="B303" s="2" t="s">
        <v>465</v>
      </c>
      <c r="C303">
        <f>IF($B303=" ","",IF(ISERROR(1/VLOOKUP($B303,'Justerad allokering kvv'!$B$1:$AG$700,MATCH(C$1,'Justerad allokering kvv'!$B$1:$AF$1,0),FALSE)),VLOOKUP($B303,'Allokerad kvv'!$B$2:$AV$700,MATCH(C$1,'Allokerad kvv'!$B$1:$AV$1,0),FALSE),VLOOKUP($B303,'Justerad allokering kvv'!$B$1:$AG$700,MATCH(C$1,'Justerad allokering kvv'!$B$1:$AF$1,0),FALSE)))</f>
        <v>0</v>
      </c>
      <c r="D303">
        <f>IF($B303=" ","",IF(ISERROR(1/VLOOKUP($B303,'Justerad allokering kvv'!$B$1:$AG$700,MATCH(D$1,'Justerad allokering kvv'!$B$1:$AF$1,0),FALSE)),VLOOKUP($B303,'Allokerad kvv'!$B$2:$AV$700,MATCH(D$1,'Allokerad kvv'!$B$1:$AV$1,0),FALSE),VLOOKUP($B303,'Justerad allokering kvv'!$B$1:$AG$700,MATCH(D$1,'Justerad allokering kvv'!$B$1:$AF$1,0),FALSE)))</f>
        <v>0</v>
      </c>
      <c r="E303">
        <f>IF($B303=" ","",IF(ISERROR(1/VLOOKUP($B303,'Justerad allokering kvv'!$B$1:$AG$700,MATCH(E$1,'Justerad allokering kvv'!$B$1:$AF$1,0),FALSE)),VLOOKUP($B303,'Allokerad kvv'!$B$2:$AV$700,MATCH(E$1,'Allokerad kvv'!$B$1:$AV$1,0),FALSE),VLOOKUP($B303,'Justerad allokering kvv'!$B$1:$AG$700,MATCH(E$1,'Justerad allokering kvv'!$B$1:$AF$1,0),FALSE)))</f>
        <v>0</v>
      </c>
      <c r="F303">
        <f>IF($B303=" ","",IF(ISERROR(1/VLOOKUP($B303,'Justerad allokering kvv'!$B$1:$AG$700,MATCH(F$1,'Justerad allokering kvv'!$B$1:$AF$1,0),FALSE)),VLOOKUP($B303,'Allokerad kvv'!$B$2:$AV$700,MATCH(F$1,'Allokerad kvv'!$B$1:$AV$1,0),FALSE),VLOOKUP($B303,'Justerad allokering kvv'!$B$1:$AG$700,MATCH(F$1,'Justerad allokering kvv'!$B$1:$AF$1,0),FALSE)))</f>
        <v>0</v>
      </c>
      <c r="G303">
        <f>IF($B303=" ","",IF(ISERROR(1/VLOOKUP($B303,'Justerad allokering kvv'!$B$1:$AG$700,MATCH(G$1,'Justerad allokering kvv'!$B$1:$AF$1,0),FALSE)),VLOOKUP($B303,'Allokerad kvv'!$B$2:$AV$700,MATCH(G$1,'Allokerad kvv'!$B$1:$AV$1,0),FALSE),VLOOKUP($B303,'Justerad allokering kvv'!$B$1:$AG$700,MATCH(G$1,'Justerad allokering kvv'!$B$1:$AF$1,0),FALSE)))</f>
        <v>0</v>
      </c>
      <c r="H303">
        <f>IF($B303=" ","",IF(ISERROR(1/VLOOKUP($B303,'Justerad allokering kvv'!$B$1:$AG$700,MATCH(H$1,'Justerad allokering kvv'!$B$1:$AF$1,0),FALSE)),VLOOKUP($B303,'Allokerad kvv'!$B$2:$AV$700,MATCH(H$1,'Allokerad kvv'!$B$1:$AV$1,0),FALSE),VLOOKUP($B303,'Justerad allokering kvv'!$B$1:$AG$700,MATCH(H$1,'Justerad allokering kvv'!$B$1:$AF$1,0),FALSE)))</f>
        <v>0</v>
      </c>
      <c r="I303">
        <f>IF($B303=" ","",IF(ISERROR(1/VLOOKUP($B303,'Justerad allokering kvv'!$B$1:$AG$700,MATCH(I$1,'Justerad allokering kvv'!$B$1:$AF$1,0),FALSE)),VLOOKUP($B303,'Allokerad kvv'!$B$2:$AV$700,MATCH(I$1,'Allokerad kvv'!$B$1:$AV$1,0),FALSE),VLOOKUP($B303,'Justerad allokering kvv'!$B$1:$AG$700,MATCH(I$1,'Justerad allokering kvv'!$B$1:$AF$1,0),FALSE)))</f>
        <v>0</v>
      </c>
      <c r="J303">
        <f>IF($B303=" ","",IF(ISERROR(1/VLOOKUP($B303,'Justerad allokering kvv'!$B$1:$AG$700,MATCH(J$1,'Justerad allokering kvv'!$B$1:$AF$1,0),FALSE)),VLOOKUP($B303,'Allokerad kvv'!$B$2:$AV$700,MATCH(J$1,'Allokerad kvv'!$B$1:$AV$1,0),FALSE),VLOOKUP($B303,'Justerad allokering kvv'!$B$1:$AG$700,MATCH(J$1,'Justerad allokering kvv'!$B$1:$AF$1,0),FALSE)))</f>
        <v>0</v>
      </c>
      <c r="K303">
        <f>IF($B303=" ","",IF(ISERROR(1/VLOOKUP($B303,'Justerad allokering kvv'!$B$1:$AG$700,MATCH(K$1,'Justerad allokering kvv'!$B$1:$AF$1,0),FALSE)),VLOOKUP($B303,'Allokerad kvv'!$B$2:$AV$700,MATCH(K$1,'Allokerad kvv'!$B$1:$AV$1,0),FALSE),VLOOKUP($B303,'Justerad allokering kvv'!$B$1:$AG$700,MATCH(K$1,'Justerad allokering kvv'!$B$1:$AF$1,0),FALSE)))</f>
        <v>0</v>
      </c>
      <c r="L303">
        <f>IF($B303=" ","",IF(ISERROR(1/VLOOKUP($B303,'Justerad allokering kvv'!$B$1:$AG$700,MATCH(L$1,'Justerad allokering kvv'!$B$1:$AF$1,0),FALSE)),VLOOKUP($B303,'Allokerad kvv'!$B$2:$AV$700,MATCH(L$1,'Allokerad kvv'!$B$1:$AV$1,0),FALSE),VLOOKUP($B303,'Justerad allokering kvv'!$B$1:$AG$700,MATCH(L$1,'Justerad allokering kvv'!$B$1:$AF$1,0),FALSE)))</f>
        <v>0</v>
      </c>
      <c r="M303">
        <f>IF($B303=" ","",IF(ISERROR(1/VLOOKUP($B303,'Justerad allokering kvv'!$B$1:$AG$700,MATCH(M$1,'Justerad allokering kvv'!$B$1:$AF$1,0),FALSE)),VLOOKUP($B303,'Allokerad kvv'!$B$2:$AV$700,MATCH(M$1,'Allokerad kvv'!$B$1:$AV$1,0),FALSE),VLOOKUP($B303,'Justerad allokering kvv'!$B$1:$AG$700,MATCH(M$1,'Justerad allokering kvv'!$B$1:$AF$1,0),FALSE)))</f>
        <v>0</v>
      </c>
      <c r="N303">
        <f>IF($B303=" ","",IF(ISERROR(1/VLOOKUP($B303,'Justerad allokering kvv'!$B$1:$AG$700,MATCH(N$1,'Justerad allokering kvv'!$B$1:$AF$1,0),FALSE)),VLOOKUP($B303,'Allokerad kvv'!$B$2:$AV$700,MATCH(N$1,'Allokerad kvv'!$B$1:$AV$1,0),FALSE),VLOOKUP($B303,'Justerad allokering kvv'!$B$1:$AG$700,MATCH(N$1,'Justerad allokering kvv'!$B$1:$AF$1,0),FALSE)))</f>
        <v>0</v>
      </c>
      <c r="O303">
        <f>IF($B303=" ","",IF(ISERROR(1/VLOOKUP($B303,'Justerad allokering kvv'!$B$1:$AG$700,MATCH(O$1,'Justerad allokering kvv'!$B$1:$AF$1,0),FALSE)),VLOOKUP($B303,'Allokerad kvv'!$B$2:$AV$700,MATCH(O$1,'Allokerad kvv'!$B$1:$AV$1,0),FALSE),VLOOKUP($B303,'Justerad allokering kvv'!$B$1:$AG$700,MATCH(O$1,'Justerad allokering kvv'!$B$1:$AF$1,0),FALSE)))</f>
        <v>0</v>
      </c>
      <c r="P303">
        <f>IF($B303=" ","",IF(ISERROR(1/VLOOKUP($B303,'Justerad allokering kvv'!$B$1:$AG$700,MATCH(P$1,'Justerad allokering kvv'!$B$1:$AF$1,0),FALSE)),VLOOKUP($B303,'Allokerad kvv'!$B$2:$AV$700,MATCH(P$1,'Allokerad kvv'!$B$1:$AV$1,0),FALSE),VLOOKUP($B303,'Justerad allokering kvv'!$B$1:$AG$700,MATCH(P$1,'Justerad allokering kvv'!$B$1:$AF$1,0),FALSE)))</f>
        <v>0</v>
      </c>
      <c r="Q303">
        <f>IF($B303=" ","",IF(ISERROR(1/VLOOKUP($B303,'Justerad allokering kvv'!$B$1:$AG$700,MATCH(Q$1,'Justerad allokering kvv'!$B$1:$AF$1,0),FALSE)),VLOOKUP($B303,'Allokerad kvv'!$B$2:$AV$700,MATCH(Q$1,'Allokerad kvv'!$B$1:$AV$1,0),FALSE),VLOOKUP($B303,'Justerad allokering kvv'!$B$1:$AG$700,MATCH(Q$1,'Justerad allokering kvv'!$B$1:$AF$1,0),FALSE)))</f>
        <v>0</v>
      </c>
      <c r="R303">
        <f>IF($B303=" ","",IF(ISERROR(1/VLOOKUP($B303,'Justerad allokering kvv'!$B$1:$AG$700,MATCH(R$1,'Justerad allokering kvv'!$B$1:$AF$1,0),FALSE)),VLOOKUP($B303,'Allokerad kvv'!$B$2:$AV$700,MATCH(R$1,'Allokerad kvv'!$B$1:$AV$1,0),FALSE),VLOOKUP($B303,'Justerad allokering kvv'!$B$1:$AG$700,MATCH(R$1,'Justerad allokering kvv'!$B$1:$AF$1,0),FALSE)))</f>
        <v>0</v>
      </c>
      <c r="S303">
        <f>IF($B303=" ","",IF(ISERROR(1/VLOOKUP($B303,'Justerad allokering kvv'!$B$1:$AG$700,MATCH(S$1,'Justerad allokering kvv'!$B$1:$AF$1,0),FALSE)),VLOOKUP($B303,'Allokerad kvv'!$B$2:$AV$700,MATCH(S$1,'Allokerad kvv'!$B$1:$AV$1,0),FALSE),VLOOKUP($B303,'Justerad allokering kvv'!$B$1:$AG$700,MATCH(S$1,'Justerad allokering kvv'!$B$1:$AF$1,0),FALSE)))</f>
        <v>0</v>
      </c>
      <c r="T303">
        <f>IF($B303=" ","",IF(ISERROR(1/VLOOKUP($B303,'Justerad allokering kvv'!$B$1:$AG$700,MATCH(T$1,'Justerad allokering kvv'!$B$1:$AF$1,0),FALSE)),VLOOKUP($B303,'Allokerad kvv'!$B$2:$AV$700,MATCH(T$1,'Allokerad kvv'!$B$1:$AV$1,0),FALSE),VLOOKUP($B303,'Justerad allokering kvv'!$B$1:$AG$700,MATCH(T$1,'Justerad allokering kvv'!$B$1:$AF$1,0),FALSE)))</f>
        <v>0</v>
      </c>
      <c r="U303">
        <f>IF($B303=" ","",IF(ISERROR(1/VLOOKUP($B303,'Justerad allokering kvv'!$B$1:$AG$700,MATCH(U$1,'Justerad allokering kvv'!$B$1:$AF$1,0),FALSE)),VLOOKUP($B303,'Allokerad kvv'!$B$2:$AV$700,MATCH(U$1,'Allokerad kvv'!$B$1:$AV$1,0),FALSE),VLOOKUP($B303,'Justerad allokering kvv'!$B$1:$AG$700,MATCH(U$1,'Justerad allokering kvv'!$B$1:$AF$1,0),FALSE)))</f>
        <v>0</v>
      </c>
      <c r="V303">
        <f>IF($B303=" ","",IF(ISERROR(1/VLOOKUP($B303,'Justerad allokering kvv'!$B$1:$AG$700,MATCH(V$1,'Justerad allokering kvv'!$B$1:$AF$1,0),FALSE)),VLOOKUP($B303,'Allokerad kvv'!$B$2:$AV$700,MATCH(V$1,'Allokerad kvv'!$B$1:$AV$1,0),FALSE),VLOOKUP($B303,'Justerad allokering kvv'!$B$1:$AG$700,MATCH(V$1,'Justerad allokering kvv'!$B$1:$AF$1,0),FALSE)))</f>
        <v>0</v>
      </c>
      <c r="W303">
        <f>IF($B303=" ","",IF(ISERROR(1/VLOOKUP($B303,'Justerad allokering kvv'!$B$1:$AG$700,MATCH(W$1,'Justerad allokering kvv'!$B$1:$AF$1,0),FALSE)),VLOOKUP($B303,'Allokerad kvv'!$B$2:$AV$700,MATCH(W$1,'Allokerad kvv'!$B$1:$AV$1,0),FALSE),VLOOKUP($B303,'Justerad allokering kvv'!$B$1:$AG$700,MATCH(W$1,'Justerad allokering kvv'!$B$1:$AF$1,0),FALSE)))</f>
        <v>0</v>
      </c>
      <c r="X303">
        <f>IF($B303=" ","",IF(ISERROR(1/VLOOKUP($B303,'Justerad allokering kvv'!$B$1:$AG$700,MATCH(X$1,'Justerad allokering kvv'!$B$1:$AF$1,0),FALSE)),VLOOKUP($B303,'Allokerad kvv'!$B$2:$AV$700,MATCH(X$1,'Allokerad kvv'!$B$1:$AV$1,0),FALSE),VLOOKUP($B303,'Justerad allokering kvv'!$B$1:$AG$700,MATCH(X$1,'Justerad allokering kvv'!$B$1:$AF$1,0),FALSE)))</f>
        <v>0</v>
      </c>
      <c r="Y303">
        <f>IF($B303=" ","",IF(ISERROR(1/VLOOKUP($B303,'Justerad allokering kvv'!$B$1:$AG$700,MATCH(Y$1,'Justerad allokering kvv'!$B$1:$AF$1,0),FALSE)),VLOOKUP($B303,'Allokerad kvv'!$B$2:$AV$700,MATCH(Y$1,'Allokerad kvv'!$B$1:$AV$1,0),FALSE),VLOOKUP($B303,'Justerad allokering kvv'!$B$1:$AG$700,MATCH(Y$1,'Justerad allokering kvv'!$B$1:$AF$1,0),FALSE)))</f>
        <v>0</v>
      </c>
      <c r="AB303">
        <f>IFERROR(VLOOKUP($B303,Kraftvärmeprod!$B$1:$AO$424,MATCH("Tillförd energi från rökgaskondensering (GWh)",Kraftvärmeprod!$B$1:$AG$1,0),FALSE)/1,0)</f>
        <v>0</v>
      </c>
      <c r="AE303" s="122">
        <f t="shared" si="16"/>
        <v>0</v>
      </c>
      <c r="AG303">
        <f t="shared" si="17"/>
        <v>0</v>
      </c>
      <c r="AH303">
        <f t="shared" si="18"/>
        <v>0</v>
      </c>
      <c r="AI303" t="str">
        <f>IF(AH303=0,"",AH303/VLOOKUP(B303,Kraftvärmeprod!$B$1:$BC$480,MATCH("Summa tillförd energi exklusive rökgaskondensering",Kraftvärmeprod!$B$1:$BC$1,0),FALSE))</f>
        <v/>
      </c>
      <c r="AK303">
        <f t="shared" si="19"/>
        <v>0</v>
      </c>
    </row>
    <row r="304" spans="1:37" x14ac:dyDescent="0.25">
      <c r="A304" s="2" t="s">
        <v>466</v>
      </c>
      <c r="B304" s="2" t="s">
        <v>467</v>
      </c>
      <c r="C304">
        <f>IF($B304=" ","",IF(ISERROR(1/VLOOKUP($B304,'Justerad allokering kvv'!$B$1:$AG$700,MATCH(C$1,'Justerad allokering kvv'!$B$1:$AF$1,0),FALSE)),VLOOKUP($B304,'Allokerad kvv'!$B$2:$AV$700,MATCH(C$1,'Allokerad kvv'!$B$1:$AV$1,0),FALSE),VLOOKUP($B304,'Justerad allokering kvv'!$B$1:$AG$700,MATCH(C$1,'Justerad allokering kvv'!$B$1:$AF$1,0),FALSE)))</f>
        <v>0</v>
      </c>
      <c r="D304">
        <f>IF($B304=" ","",IF(ISERROR(1/VLOOKUP($B304,'Justerad allokering kvv'!$B$1:$AG$700,MATCH(D$1,'Justerad allokering kvv'!$B$1:$AF$1,0),FALSE)),VLOOKUP($B304,'Allokerad kvv'!$B$2:$AV$700,MATCH(D$1,'Allokerad kvv'!$B$1:$AV$1,0),FALSE),VLOOKUP($B304,'Justerad allokering kvv'!$B$1:$AG$700,MATCH(D$1,'Justerad allokering kvv'!$B$1:$AF$1,0),FALSE)))</f>
        <v>0</v>
      </c>
      <c r="E304">
        <f>IF($B304=" ","",IF(ISERROR(1/VLOOKUP($B304,'Justerad allokering kvv'!$B$1:$AG$700,MATCH(E$1,'Justerad allokering kvv'!$B$1:$AF$1,0),FALSE)),VLOOKUP($B304,'Allokerad kvv'!$B$2:$AV$700,MATCH(E$1,'Allokerad kvv'!$B$1:$AV$1,0),FALSE),VLOOKUP($B304,'Justerad allokering kvv'!$B$1:$AG$700,MATCH(E$1,'Justerad allokering kvv'!$B$1:$AF$1,0),FALSE)))</f>
        <v>0</v>
      </c>
      <c r="F304">
        <f>IF($B304=" ","",IF(ISERROR(1/VLOOKUP($B304,'Justerad allokering kvv'!$B$1:$AG$700,MATCH(F$1,'Justerad allokering kvv'!$B$1:$AF$1,0),FALSE)),VLOOKUP($B304,'Allokerad kvv'!$B$2:$AV$700,MATCH(F$1,'Allokerad kvv'!$B$1:$AV$1,0),FALSE),VLOOKUP($B304,'Justerad allokering kvv'!$B$1:$AG$700,MATCH(F$1,'Justerad allokering kvv'!$B$1:$AF$1,0),FALSE)))</f>
        <v>0</v>
      </c>
      <c r="G304">
        <f>IF($B304=" ","",IF(ISERROR(1/VLOOKUP($B304,'Justerad allokering kvv'!$B$1:$AG$700,MATCH(G$1,'Justerad allokering kvv'!$B$1:$AF$1,0),FALSE)),VLOOKUP($B304,'Allokerad kvv'!$B$2:$AV$700,MATCH(G$1,'Allokerad kvv'!$B$1:$AV$1,0),FALSE),VLOOKUP($B304,'Justerad allokering kvv'!$B$1:$AG$700,MATCH(G$1,'Justerad allokering kvv'!$B$1:$AF$1,0),FALSE)))</f>
        <v>0</v>
      </c>
      <c r="H304">
        <f>IF($B304=" ","",IF(ISERROR(1/VLOOKUP($B304,'Justerad allokering kvv'!$B$1:$AG$700,MATCH(H$1,'Justerad allokering kvv'!$B$1:$AF$1,0),FALSE)),VLOOKUP($B304,'Allokerad kvv'!$B$2:$AV$700,MATCH(H$1,'Allokerad kvv'!$B$1:$AV$1,0),FALSE),VLOOKUP($B304,'Justerad allokering kvv'!$B$1:$AG$700,MATCH(H$1,'Justerad allokering kvv'!$B$1:$AF$1,0),FALSE)))</f>
        <v>0</v>
      </c>
      <c r="I304">
        <f>IF($B304=" ","",IF(ISERROR(1/VLOOKUP($B304,'Justerad allokering kvv'!$B$1:$AG$700,MATCH(I$1,'Justerad allokering kvv'!$B$1:$AF$1,0),FALSE)),VLOOKUP($B304,'Allokerad kvv'!$B$2:$AV$700,MATCH(I$1,'Allokerad kvv'!$B$1:$AV$1,0),FALSE),VLOOKUP($B304,'Justerad allokering kvv'!$B$1:$AG$700,MATCH(I$1,'Justerad allokering kvv'!$B$1:$AF$1,0),FALSE)))</f>
        <v>0</v>
      </c>
      <c r="J304">
        <f>IF($B304=" ","",IF(ISERROR(1/VLOOKUP($B304,'Justerad allokering kvv'!$B$1:$AG$700,MATCH(J$1,'Justerad allokering kvv'!$B$1:$AF$1,0),FALSE)),VLOOKUP($B304,'Allokerad kvv'!$B$2:$AV$700,MATCH(J$1,'Allokerad kvv'!$B$1:$AV$1,0),FALSE),VLOOKUP($B304,'Justerad allokering kvv'!$B$1:$AG$700,MATCH(J$1,'Justerad allokering kvv'!$B$1:$AF$1,0),FALSE)))</f>
        <v>0</v>
      </c>
      <c r="K304">
        <f>IF($B304=" ","",IF(ISERROR(1/VLOOKUP($B304,'Justerad allokering kvv'!$B$1:$AG$700,MATCH(K$1,'Justerad allokering kvv'!$B$1:$AF$1,0),FALSE)),VLOOKUP($B304,'Allokerad kvv'!$B$2:$AV$700,MATCH(K$1,'Allokerad kvv'!$B$1:$AV$1,0),FALSE),VLOOKUP($B304,'Justerad allokering kvv'!$B$1:$AG$700,MATCH(K$1,'Justerad allokering kvv'!$B$1:$AF$1,0),FALSE)))</f>
        <v>0</v>
      </c>
      <c r="L304">
        <f>IF($B304=" ","",IF(ISERROR(1/VLOOKUP($B304,'Justerad allokering kvv'!$B$1:$AG$700,MATCH(L$1,'Justerad allokering kvv'!$B$1:$AF$1,0),FALSE)),VLOOKUP($B304,'Allokerad kvv'!$B$2:$AV$700,MATCH(L$1,'Allokerad kvv'!$B$1:$AV$1,0),FALSE),VLOOKUP($B304,'Justerad allokering kvv'!$B$1:$AG$700,MATCH(L$1,'Justerad allokering kvv'!$B$1:$AF$1,0),FALSE)))</f>
        <v>0</v>
      </c>
      <c r="M304">
        <f>IF($B304=" ","",IF(ISERROR(1/VLOOKUP($B304,'Justerad allokering kvv'!$B$1:$AG$700,MATCH(M$1,'Justerad allokering kvv'!$B$1:$AF$1,0),FALSE)),VLOOKUP($B304,'Allokerad kvv'!$B$2:$AV$700,MATCH(M$1,'Allokerad kvv'!$B$1:$AV$1,0),FALSE),VLOOKUP($B304,'Justerad allokering kvv'!$B$1:$AG$700,MATCH(M$1,'Justerad allokering kvv'!$B$1:$AF$1,0),FALSE)))</f>
        <v>0</v>
      </c>
      <c r="N304">
        <f>IF($B304=" ","",IF(ISERROR(1/VLOOKUP($B304,'Justerad allokering kvv'!$B$1:$AG$700,MATCH(N$1,'Justerad allokering kvv'!$B$1:$AF$1,0),FALSE)),VLOOKUP($B304,'Allokerad kvv'!$B$2:$AV$700,MATCH(N$1,'Allokerad kvv'!$B$1:$AV$1,0),FALSE),VLOOKUP($B304,'Justerad allokering kvv'!$B$1:$AG$700,MATCH(N$1,'Justerad allokering kvv'!$B$1:$AF$1,0),FALSE)))</f>
        <v>0</v>
      </c>
      <c r="O304">
        <f>IF($B304=" ","",IF(ISERROR(1/VLOOKUP($B304,'Justerad allokering kvv'!$B$1:$AG$700,MATCH(O$1,'Justerad allokering kvv'!$B$1:$AF$1,0),FALSE)),VLOOKUP($B304,'Allokerad kvv'!$B$2:$AV$700,MATCH(O$1,'Allokerad kvv'!$B$1:$AV$1,0),FALSE),VLOOKUP($B304,'Justerad allokering kvv'!$B$1:$AG$700,MATCH(O$1,'Justerad allokering kvv'!$B$1:$AF$1,0),FALSE)))</f>
        <v>0</v>
      </c>
      <c r="P304">
        <f>IF($B304=" ","",IF(ISERROR(1/VLOOKUP($B304,'Justerad allokering kvv'!$B$1:$AG$700,MATCH(P$1,'Justerad allokering kvv'!$B$1:$AF$1,0),FALSE)),VLOOKUP($B304,'Allokerad kvv'!$B$2:$AV$700,MATCH(P$1,'Allokerad kvv'!$B$1:$AV$1,0),FALSE),VLOOKUP($B304,'Justerad allokering kvv'!$B$1:$AG$700,MATCH(P$1,'Justerad allokering kvv'!$B$1:$AF$1,0),FALSE)))</f>
        <v>0</v>
      </c>
      <c r="Q304">
        <f>IF($B304=" ","",IF(ISERROR(1/VLOOKUP($B304,'Justerad allokering kvv'!$B$1:$AG$700,MATCH(Q$1,'Justerad allokering kvv'!$B$1:$AF$1,0),FALSE)),VLOOKUP($B304,'Allokerad kvv'!$B$2:$AV$700,MATCH(Q$1,'Allokerad kvv'!$B$1:$AV$1,0),FALSE),VLOOKUP($B304,'Justerad allokering kvv'!$B$1:$AG$700,MATCH(Q$1,'Justerad allokering kvv'!$B$1:$AF$1,0),FALSE)))</f>
        <v>0</v>
      </c>
      <c r="R304">
        <f>IF($B304=" ","",IF(ISERROR(1/VLOOKUP($B304,'Justerad allokering kvv'!$B$1:$AG$700,MATCH(R$1,'Justerad allokering kvv'!$B$1:$AF$1,0),FALSE)),VLOOKUP($B304,'Allokerad kvv'!$B$2:$AV$700,MATCH(R$1,'Allokerad kvv'!$B$1:$AV$1,0),FALSE),VLOOKUP($B304,'Justerad allokering kvv'!$B$1:$AG$700,MATCH(R$1,'Justerad allokering kvv'!$B$1:$AF$1,0),FALSE)))</f>
        <v>0</v>
      </c>
      <c r="S304">
        <f>IF($B304=" ","",IF(ISERROR(1/VLOOKUP($B304,'Justerad allokering kvv'!$B$1:$AG$700,MATCH(S$1,'Justerad allokering kvv'!$B$1:$AF$1,0),FALSE)),VLOOKUP($B304,'Allokerad kvv'!$B$2:$AV$700,MATCH(S$1,'Allokerad kvv'!$B$1:$AV$1,0),FALSE),VLOOKUP($B304,'Justerad allokering kvv'!$B$1:$AG$700,MATCH(S$1,'Justerad allokering kvv'!$B$1:$AF$1,0),FALSE)))</f>
        <v>0</v>
      </c>
      <c r="T304">
        <f>IF($B304=" ","",IF(ISERROR(1/VLOOKUP($B304,'Justerad allokering kvv'!$B$1:$AG$700,MATCH(T$1,'Justerad allokering kvv'!$B$1:$AF$1,0),FALSE)),VLOOKUP($B304,'Allokerad kvv'!$B$2:$AV$700,MATCH(T$1,'Allokerad kvv'!$B$1:$AV$1,0),FALSE),VLOOKUP($B304,'Justerad allokering kvv'!$B$1:$AG$700,MATCH(T$1,'Justerad allokering kvv'!$B$1:$AF$1,0),FALSE)))</f>
        <v>0</v>
      </c>
      <c r="U304">
        <f>IF($B304=" ","",IF(ISERROR(1/VLOOKUP($B304,'Justerad allokering kvv'!$B$1:$AG$700,MATCH(U$1,'Justerad allokering kvv'!$B$1:$AF$1,0),FALSE)),VLOOKUP($B304,'Allokerad kvv'!$B$2:$AV$700,MATCH(U$1,'Allokerad kvv'!$B$1:$AV$1,0),FALSE),VLOOKUP($B304,'Justerad allokering kvv'!$B$1:$AG$700,MATCH(U$1,'Justerad allokering kvv'!$B$1:$AF$1,0),FALSE)))</f>
        <v>0</v>
      </c>
      <c r="V304">
        <f>IF($B304=" ","",IF(ISERROR(1/VLOOKUP($B304,'Justerad allokering kvv'!$B$1:$AG$700,MATCH(V$1,'Justerad allokering kvv'!$B$1:$AF$1,0),FALSE)),VLOOKUP($B304,'Allokerad kvv'!$B$2:$AV$700,MATCH(V$1,'Allokerad kvv'!$B$1:$AV$1,0),FALSE),VLOOKUP($B304,'Justerad allokering kvv'!$B$1:$AG$700,MATCH(V$1,'Justerad allokering kvv'!$B$1:$AF$1,0),FALSE)))</f>
        <v>0</v>
      </c>
      <c r="W304">
        <f>IF($B304=" ","",IF(ISERROR(1/VLOOKUP($B304,'Justerad allokering kvv'!$B$1:$AG$700,MATCH(W$1,'Justerad allokering kvv'!$B$1:$AF$1,0),FALSE)),VLOOKUP($B304,'Allokerad kvv'!$B$2:$AV$700,MATCH(W$1,'Allokerad kvv'!$B$1:$AV$1,0),FALSE),VLOOKUP($B304,'Justerad allokering kvv'!$B$1:$AG$700,MATCH(W$1,'Justerad allokering kvv'!$B$1:$AF$1,0),FALSE)))</f>
        <v>0</v>
      </c>
      <c r="X304">
        <f>IF($B304=" ","",IF(ISERROR(1/VLOOKUP($B304,'Justerad allokering kvv'!$B$1:$AG$700,MATCH(X$1,'Justerad allokering kvv'!$B$1:$AF$1,0),FALSE)),VLOOKUP($B304,'Allokerad kvv'!$B$2:$AV$700,MATCH(X$1,'Allokerad kvv'!$B$1:$AV$1,0),FALSE),VLOOKUP($B304,'Justerad allokering kvv'!$B$1:$AG$700,MATCH(X$1,'Justerad allokering kvv'!$B$1:$AF$1,0),FALSE)))</f>
        <v>0</v>
      </c>
      <c r="Y304">
        <f>IF($B304=" ","",IF(ISERROR(1/VLOOKUP($B304,'Justerad allokering kvv'!$B$1:$AG$700,MATCH(Y$1,'Justerad allokering kvv'!$B$1:$AF$1,0),FALSE)),VLOOKUP($B304,'Allokerad kvv'!$B$2:$AV$700,MATCH(Y$1,'Allokerad kvv'!$B$1:$AV$1,0),FALSE),VLOOKUP($B304,'Justerad allokering kvv'!$B$1:$AG$700,MATCH(Y$1,'Justerad allokering kvv'!$B$1:$AF$1,0),FALSE)))</f>
        <v>0</v>
      </c>
      <c r="AB304">
        <f>IFERROR(VLOOKUP($B304,Kraftvärmeprod!$B$1:$AO$424,MATCH("Tillförd energi från rökgaskondensering (GWh)",Kraftvärmeprod!$B$1:$AG$1,0),FALSE)/1,0)</f>
        <v>0</v>
      </c>
      <c r="AE304" s="122">
        <f t="shared" si="16"/>
        <v>0</v>
      </c>
      <c r="AG304">
        <f t="shared" si="17"/>
        <v>0</v>
      </c>
      <c r="AH304">
        <f t="shared" si="18"/>
        <v>0</v>
      </c>
      <c r="AI304" t="str">
        <f>IF(AH304=0,"",AH304/VLOOKUP(B304,Kraftvärmeprod!$B$1:$BC$480,MATCH("Summa tillförd energi exklusive rökgaskondensering",Kraftvärmeprod!$B$1:$BC$1,0),FALSE))</f>
        <v/>
      </c>
      <c r="AK304">
        <f t="shared" si="19"/>
        <v>0</v>
      </c>
    </row>
    <row r="305" spans="1:37" x14ac:dyDescent="0.25">
      <c r="A305" s="2" t="s">
        <v>468</v>
      </c>
      <c r="B305" s="2" t="s">
        <v>469</v>
      </c>
      <c r="C305">
        <f>IF($B305=" ","",IF(ISERROR(1/VLOOKUP($B305,'Justerad allokering kvv'!$B$1:$AG$700,MATCH(C$1,'Justerad allokering kvv'!$B$1:$AF$1,0),FALSE)),VLOOKUP($B305,'Allokerad kvv'!$B$2:$AV$700,MATCH(C$1,'Allokerad kvv'!$B$1:$AV$1,0),FALSE),VLOOKUP($B305,'Justerad allokering kvv'!$B$1:$AG$700,MATCH(C$1,'Justerad allokering kvv'!$B$1:$AF$1,0),FALSE)))</f>
        <v>0</v>
      </c>
      <c r="D305">
        <f>IF($B305=" ","",IF(ISERROR(1/VLOOKUP($B305,'Justerad allokering kvv'!$B$1:$AG$700,MATCH(D$1,'Justerad allokering kvv'!$B$1:$AF$1,0),FALSE)),VLOOKUP($B305,'Allokerad kvv'!$B$2:$AV$700,MATCH(D$1,'Allokerad kvv'!$B$1:$AV$1,0),FALSE),VLOOKUP($B305,'Justerad allokering kvv'!$B$1:$AG$700,MATCH(D$1,'Justerad allokering kvv'!$B$1:$AF$1,0),FALSE)))</f>
        <v>0</v>
      </c>
      <c r="E305">
        <f>IF($B305=" ","",IF(ISERROR(1/VLOOKUP($B305,'Justerad allokering kvv'!$B$1:$AG$700,MATCH(E$1,'Justerad allokering kvv'!$B$1:$AF$1,0),FALSE)),VLOOKUP($B305,'Allokerad kvv'!$B$2:$AV$700,MATCH(E$1,'Allokerad kvv'!$B$1:$AV$1,0),FALSE),VLOOKUP($B305,'Justerad allokering kvv'!$B$1:$AG$700,MATCH(E$1,'Justerad allokering kvv'!$B$1:$AF$1,0),FALSE)))</f>
        <v>0</v>
      </c>
      <c r="F305">
        <f>IF($B305=" ","",IF(ISERROR(1/VLOOKUP($B305,'Justerad allokering kvv'!$B$1:$AG$700,MATCH(F$1,'Justerad allokering kvv'!$B$1:$AF$1,0),FALSE)),VLOOKUP($B305,'Allokerad kvv'!$B$2:$AV$700,MATCH(F$1,'Allokerad kvv'!$B$1:$AV$1,0),FALSE),VLOOKUP($B305,'Justerad allokering kvv'!$B$1:$AG$700,MATCH(F$1,'Justerad allokering kvv'!$B$1:$AF$1,0),FALSE)))</f>
        <v>0</v>
      </c>
      <c r="G305">
        <f>IF($B305=" ","",IF(ISERROR(1/VLOOKUP($B305,'Justerad allokering kvv'!$B$1:$AG$700,MATCH(G$1,'Justerad allokering kvv'!$B$1:$AF$1,0),FALSE)),VLOOKUP($B305,'Allokerad kvv'!$B$2:$AV$700,MATCH(G$1,'Allokerad kvv'!$B$1:$AV$1,0),FALSE),VLOOKUP($B305,'Justerad allokering kvv'!$B$1:$AG$700,MATCH(G$1,'Justerad allokering kvv'!$B$1:$AF$1,0),FALSE)))</f>
        <v>0</v>
      </c>
      <c r="H305">
        <f>IF($B305=" ","",IF(ISERROR(1/VLOOKUP($B305,'Justerad allokering kvv'!$B$1:$AG$700,MATCH(H$1,'Justerad allokering kvv'!$B$1:$AF$1,0),FALSE)),VLOOKUP($B305,'Allokerad kvv'!$B$2:$AV$700,MATCH(H$1,'Allokerad kvv'!$B$1:$AV$1,0),FALSE),VLOOKUP($B305,'Justerad allokering kvv'!$B$1:$AG$700,MATCH(H$1,'Justerad allokering kvv'!$B$1:$AF$1,0),FALSE)))</f>
        <v>0</v>
      </c>
      <c r="I305">
        <f>IF($B305=" ","",IF(ISERROR(1/VLOOKUP($B305,'Justerad allokering kvv'!$B$1:$AG$700,MATCH(I$1,'Justerad allokering kvv'!$B$1:$AF$1,0),FALSE)),VLOOKUP($B305,'Allokerad kvv'!$B$2:$AV$700,MATCH(I$1,'Allokerad kvv'!$B$1:$AV$1,0),FALSE),VLOOKUP($B305,'Justerad allokering kvv'!$B$1:$AG$700,MATCH(I$1,'Justerad allokering kvv'!$B$1:$AF$1,0),FALSE)))</f>
        <v>0</v>
      </c>
      <c r="J305">
        <f>IF($B305=" ","",IF(ISERROR(1/VLOOKUP($B305,'Justerad allokering kvv'!$B$1:$AG$700,MATCH(J$1,'Justerad allokering kvv'!$B$1:$AF$1,0),FALSE)),VLOOKUP($B305,'Allokerad kvv'!$B$2:$AV$700,MATCH(J$1,'Allokerad kvv'!$B$1:$AV$1,0),FALSE),VLOOKUP($B305,'Justerad allokering kvv'!$B$1:$AG$700,MATCH(J$1,'Justerad allokering kvv'!$B$1:$AF$1,0),FALSE)))</f>
        <v>0</v>
      </c>
      <c r="K305">
        <f>IF($B305=" ","",IF(ISERROR(1/VLOOKUP($B305,'Justerad allokering kvv'!$B$1:$AG$700,MATCH(K$1,'Justerad allokering kvv'!$B$1:$AF$1,0),FALSE)),VLOOKUP($B305,'Allokerad kvv'!$B$2:$AV$700,MATCH(K$1,'Allokerad kvv'!$B$1:$AV$1,0),FALSE),VLOOKUP($B305,'Justerad allokering kvv'!$B$1:$AG$700,MATCH(K$1,'Justerad allokering kvv'!$B$1:$AF$1,0),FALSE)))</f>
        <v>0</v>
      </c>
      <c r="L305">
        <f>IF($B305=" ","",IF(ISERROR(1/VLOOKUP($B305,'Justerad allokering kvv'!$B$1:$AG$700,MATCH(L$1,'Justerad allokering kvv'!$B$1:$AF$1,0),FALSE)),VLOOKUP($B305,'Allokerad kvv'!$B$2:$AV$700,MATCH(L$1,'Allokerad kvv'!$B$1:$AV$1,0),FALSE),VLOOKUP($B305,'Justerad allokering kvv'!$B$1:$AG$700,MATCH(L$1,'Justerad allokering kvv'!$B$1:$AF$1,0),FALSE)))</f>
        <v>0</v>
      </c>
      <c r="M305">
        <f>IF($B305=" ","",IF(ISERROR(1/VLOOKUP($B305,'Justerad allokering kvv'!$B$1:$AG$700,MATCH(M$1,'Justerad allokering kvv'!$B$1:$AF$1,0),FALSE)),VLOOKUP($B305,'Allokerad kvv'!$B$2:$AV$700,MATCH(M$1,'Allokerad kvv'!$B$1:$AV$1,0),FALSE),VLOOKUP($B305,'Justerad allokering kvv'!$B$1:$AG$700,MATCH(M$1,'Justerad allokering kvv'!$B$1:$AF$1,0),FALSE)))</f>
        <v>0</v>
      </c>
      <c r="N305">
        <f>IF($B305=" ","",IF(ISERROR(1/VLOOKUP($B305,'Justerad allokering kvv'!$B$1:$AG$700,MATCH(N$1,'Justerad allokering kvv'!$B$1:$AF$1,0),FALSE)),VLOOKUP($B305,'Allokerad kvv'!$B$2:$AV$700,MATCH(N$1,'Allokerad kvv'!$B$1:$AV$1,0),FALSE),VLOOKUP($B305,'Justerad allokering kvv'!$B$1:$AG$700,MATCH(N$1,'Justerad allokering kvv'!$B$1:$AF$1,0),FALSE)))</f>
        <v>0</v>
      </c>
      <c r="O305">
        <f>IF($B305=" ","",IF(ISERROR(1/VLOOKUP($B305,'Justerad allokering kvv'!$B$1:$AG$700,MATCH(O$1,'Justerad allokering kvv'!$B$1:$AF$1,0),FALSE)),VLOOKUP($B305,'Allokerad kvv'!$B$2:$AV$700,MATCH(O$1,'Allokerad kvv'!$B$1:$AV$1,0),FALSE),VLOOKUP($B305,'Justerad allokering kvv'!$B$1:$AG$700,MATCH(O$1,'Justerad allokering kvv'!$B$1:$AF$1,0),FALSE)))</f>
        <v>0</v>
      </c>
      <c r="P305">
        <f>IF($B305=" ","",IF(ISERROR(1/VLOOKUP($B305,'Justerad allokering kvv'!$B$1:$AG$700,MATCH(P$1,'Justerad allokering kvv'!$B$1:$AF$1,0),FALSE)),VLOOKUP($B305,'Allokerad kvv'!$B$2:$AV$700,MATCH(P$1,'Allokerad kvv'!$B$1:$AV$1,0),FALSE),VLOOKUP($B305,'Justerad allokering kvv'!$B$1:$AG$700,MATCH(P$1,'Justerad allokering kvv'!$B$1:$AF$1,0),FALSE)))</f>
        <v>0</v>
      </c>
      <c r="Q305">
        <f>IF($B305=" ","",IF(ISERROR(1/VLOOKUP($B305,'Justerad allokering kvv'!$B$1:$AG$700,MATCH(Q$1,'Justerad allokering kvv'!$B$1:$AF$1,0),FALSE)),VLOOKUP($B305,'Allokerad kvv'!$B$2:$AV$700,MATCH(Q$1,'Allokerad kvv'!$B$1:$AV$1,0),FALSE),VLOOKUP($B305,'Justerad allokering kvv'!$B$1:$AG$700,MATCH(Q$1,'Justerad allokering kvv'!$B$1:$AF$1,0),FALSE)))</f>
        <v>0</v>
      </c>
      <c r="R305">
        <f>IF($B305=" ","",IF(ISERROR(1/VLOOKUP($B305,'Justerad allokering kvv'!$B$1:$AG$700,MATCH(R$1,'Justerad allokering kvv'!$B$1:$AF$1,0),FALSE)),VLOOKUP($B305,'Allokerad kvv'!$B$2:$AV$700,MATCH(R$1,'Allokerad kvv'!$B$1:$AV$1,0),FALSE),VLOOKUP($B305,'Justerad allokering kvv'!$B$1:$AG$700,MATCH(R$1,'Justerad allokering kvv'!$B$1:$AF$1,0),FALSE)))</f>
        <v>0</v>
      </c>
      <c r="S305">
        <f>IF($B305=" ","",IF(ISERROR(1/VLOOKUP($B305,'Justerad allokering kvv'!$B$1:$AG$700,MATCH(S$1,'Justerad allokering kvv'!$B$1:$AF$1,0),FALSE)),VLOOKUP($B305,'Allokerad kvv'!$B$2:$AV$700,MATCH(S$1,'Allokerad kvv'!$B$1:$AV$1,0),FALSE),VLOOKUP($B305,'Justerad allokering kvv'!$B$1:$AG$700,MATCH(S$1,'Justerad allokering kvv'!$B$1:$AF$1,0),FALSE)))</f>
        <v>0</v>
      </c>
      <c r="T305">
        <f>IF($B305=" ","",IF(ISERROR(1/VLOOKUP($B305,'Justerad allokering kvv'!$B$1:$AG$700,MATCH(T$1,'Justerad allokering kvv'!$B$1:$AF$1,0),FALSE)),VLOOKUP($B305,'Allokerad kvv'!$B$2:$AV$700,MATCH(T$1,'Allokerad kvv'!$B$1:$AV$1,0),FALSE),VLOOKUP($B305,'Justerad allokering kvv'!$B$1:$AG$700,MATCH(T$1,'Justerad allokering kvv'!$B$1:$AF$1,0),FALSE)))</f>
        <v>0</v>
      </c>
      <c r="U305">
        <f>IF($B305=" ","",IF(ISERROR(1/VLOOKUP($B305,'Justerad allokering kvv'!$B$1:$AG$700,MATCH(U$1,'Justerad allokering kvv'!$B$1:$AF$1,0),FALSE)),VLOOKUP($B305,'Allokerad kvv'!$B$2:$AV$700,MATCH(U$1,'Allokerad kvv'!$B$1:$AV$1,0),FALSE),VLOOKUP($B305,'Justerad allokering kvv'!$B$1:$AG$700,MATCH(U$1,'Justerad allokering kvv'!$B$1:$AF$1,0),FALSE)))</f>
        <v>0</v>
      </c>
      <c r="V305">
        <f>IF($B305=" ","",IF(ISERROR(1/VLOOKUP($B305,'Justerad allokering kvv'!$B$1:$AG$700,MATCH(V$1,'Justerad allokering kvv'!$B$1:$AF$1,0),FALSE)),VLOOKUP($B305,'Allokerad kvv'!$B$2:$AV$700,MATCH(V$1,'Allokerad kvv'!$B$1:$AV$1,0),FALSE),VLOOKUP($B305,'Justerad allokering kvv'!$B$1:$AG$700,MATCH(V$1,'Justerad allokering kvv'!$B$1:$AF$1,0),FALSE)))</f>
        <v>0</v>
      </c>
      <c r="W305">
        <f>IF($B305=" ","",IF(ISERROR(1/VLOOKUP($B305,'Justerad allokering kvv'!$B$1:$AG$700,MATCH(W$1,'Justerad allokering kvv'!$B$1:$AF$1,0),FALSE)),VLOOKUP($B305,'Allokerad kvv'!$B$2:$AV$700,MATCH(W$1,'Allokerad kvv'!$B$1:$AV$1,0),FALSE),VLOOKUP($B305,'Justerad allokering kvv'!$B$1:$AG$700,MATCH(W$1,'Justerad allokering kvv'!$B$1:$AF$1,0),FALSE)))</f>
        <v>0</v>
      </c>
      <c r="X305">
        <f>IF($B305=" ","",IF(ISERROR(1/VLOOKUP($B305,'Justerad allokering kvv'!$B$1:$AG$700,MATCH(X$1,'Justerad allokering kvv'!$B$1:$AF$1,0),FALSE)),VLOOKUP($B305,'Allokerad kvv'!$B$2:$AV$700,MATCH(X$1,'Allokerad kvv'!$B$1:$AV$1,0),FALSE),VLOOKUP($B305,'Justerad allokering kvv'!$B$1:$AG$700,MATCH(X$1,'Justerad allokering kvv'!$B$1:$AF$1,0),FALSE)))</f>
        <v>0</v>
      </c>
      <c r="Y305">
        <f>IF($B305=" ","",IF(ISERROR(1/VLOOKUP($B305,'Justerad allokering kvv'!$B$1:$AG$700,MATCH(Y$1,'Justerad allokering kvv'!$B$1:$AF$1,0),FALSE)),VLOOKUP($B305,'Allokerad kvv'!$B$2:$AV$700,MATCH(Y$1,'Allokerad kvv'!$B$1:$AV$1,0),FALSE),VLOOKUP($B305,'Justerad allokering kvv'!$B$1:$AG$700,MATCH(Y$1,'Justerad allokering kvv'!$B$1:$AF$1,0),FALSE)))</f>
        <v>0</v>
      </c>
      <c r="AB305">
        <f>IFERROR(VLOOKUP($B305,Kraftvärmeprod!$B$1:$AO$424,MATCH("Tillförd energi från rökgaskondensering (GWh)",Kraftvärmeprod!$B$1:$AG$1,0),FALSE)/1,0)</f>
        <v>0</v>
      </c>
      <c r="AE305" s="122">
        <f t="shared" si="16"/>
        <v>0</v>
      </c>
      <c r="AG305">
        <f t="shared" si="17"/>
        <v>0</v>
      </c>
      <c r="AH305">
        <f t="shared" si="18"/>
        <v>0</v>
      </c>
      <c r="AI305" t="str">
        <f>IF(AH305=0,"",AH305/VLOOKUP(B305,Kraftvärmeprod!$B$1:$BC$480,MATCH("Summa tillförd energi exklusive rökgaskondensering",Kraftvärmeprod!$B$1:$BC$1,0),FALSE))</f>
        <v/>
      </c>
      <c r="AK305">
        <f t="shared" si="19"/>
        <v>0</v>
      </c>
    </row>
    <row r="306" spans="1:37" x14ac:dyDescent="0.25">
      <c r="A306" s="2" t="s">
        <v>468</v>
      </c>
      <c r="B306" s="2" t="s">
        <v>470</v>
      </c>
      <c r="C306">
        <f>IF($B306=" ","",IF(ISERROR(1/VLOOKUP($B306,'Justerad allokering kvv'!$B$1:$AG$700,MATCH(C$1,'Justerad allokering kvv'!$B$1:$AF$1,0),FALSE)),VLOOKUP($B306,'Allokerad kvv'!$B$2:$AV$700,MATCH(C$1,'Allokerad kvv'!$B$1:$AV$1,0),FALSE),VLOOKUP($B306,'Justerad allokering kvv'!$B$1:$AG$700,MATCH(C$1,'Justerad allokering kvv'!$B$1:$AF$1,0),FALSE)))</f>
        <v>0</v>
      </c>
      <c r="D306">
        <f>IF($B306=" ","",IF(ISERROR(1/VLOOKUP($B306,'Justerad allokering kvv'!$B$1:$AG$700,MATCH(D$1,'Justerad allokering kvv'!$B$1:$AF$1,0),FALSE)),VLOOKUP($B306,'Allokerad kvv'!$B$2:$AV$700,MATCH(D$1,'Allokerad kvv'!$B$1:$AV$1,0),FALSE),VLOOKUP($B306,'Justerad allokering kvv'!$B$1:$AG$700,MATCH(D$1,'Justerad allokering kvv'!$B$1:$AF$1,0),FALSE)))</f>
        <v>0</v>
      </c>
      <c r="E306">
        <f>IF($B306=" ","",IF(ISERROR(1/VLOOKUP($B306,'Justerad allokering kvv'!$B$1:$AG$700,MATCH(E$1,'Justerad allokering kvv'!$B$1:$AF$1,0),FALSE)),VLOOKUP($B306,'Allokerad kvv'!$B$2:$AV$700,MATCH(E$1,'Allokerad kvv'!$B$1:$AV$1,0),FALSE),VLOOKUP($B306,'Justerad allokering kvv'!$B$1:$AG$700,MATCH(E$1,'Justerad allokering kvv'!$B$1:$AF$1,0),FALSE)))</f>
        <v>0</v>
      </c>
      <c r="F306">
        <f>IF($B306=" ","",IF(ISERROR(1/VLOOKUP($B306,'Justerad allokering kvv'!$B$1:$AG$700,MATCH(F$1,'Justerad allokering kvv'!$B$1:$AF$1,0),FALSE)),VLOOKUP($B306,'Allokerad kvv'!$B$2:$AV$700,MATCH(F$1,'Allokerad kvv'!$B$1:$AV$1,0),FALSE),VLOOKUP($B306,'Justerad allokering kvv'!$B$1:$AG$700,MATCH(F$1,'Justerad allokering kvv'!$B$1:$AF$1,0),FALSE)))</f>
        <v>0</v>
      </c>
      <c r="G306">
        <f>IF($B306=" ","",IF(ISERROR(1/VLOOKUP($B306,'Justerad allokering kvv'!$B$1:$AG$700,MATCH(G$1,'Justerad allokering kvv'!$B$1:$AF$1,0),FALSE)),VLOOKUP($B306,'Allokerad kvv'!$B$2:$AV$700,MATCH(G$1,'Allokerad kvv'!$B$1:$AV$1,0),FALSE),VLOOKUP($B306,'Justerad allokering kvv'!$B$1:$AG$700,MATCH(G$1,'Justerad allokering kvv'!$B$1:$AF$1,0),FALSE)))</f>
        <v>0</v>
      </c>
      <c r="H306">
        <f>IF($B306=" ","",IF(ISERROR(1/VLOOKUP($B306,'Justerad allokering kvv'!$B$1:$AG$700,MATCH(H$1,'Justerad allokering kvv'!$B$1:$AF$1,0),FALSE)),VLOOKUP($B306,'Allokerad kvv'!$B$2:$AV$700,MATCH(H$1,'Allokerad kvv'!$B$1:$AV$1,0),FALSE),VLOOKUP($B306,'Justerad allokering kvv'!$B$1:$AG$700,MATCH(H$1,'Justerad allokering kvv'!$B$1:$AF$1,0),FALSE)))</f>
        <v>0</v>
      </c>
      <c r="I306">
        <f>IF($B306=" ","",IF(ISERROR(1/VLOOKUP($B306,'Justerad allokering kvv'!$B$1:$AG$700,MATCH(I$1,'Justerad allokering kvv'!$B$1:$AF$1,0),FALSE)),VLOOKUP($B306,'Allokerad kvv'!$B$2:$AV$700,MATCH(I$1,'Allokerad kvv'!$B$1:$AV$1,0),FALSE),VLOOKUP($B306,'Justerad allokering kvv'!$B$1:$AG$700,MATCH(I$1,'Justerad allokering kvv'!$B$1:$AF$1,0),FALSE)))</f>
        <v>0</v>
      </c>
      <c r="J306">
        <f>IF($B306=" ","",IF(ISERROR(1/VLOOKUP($B306,'Justerad allokering kvv'!$B$1:$AG$700,MATCH(J$1,'Justerad allokering kvv'!$B$1:$AF$1,0),FALSE)),VLOOKUP($B306,'Allokerad kvv'!$B$2:$AV$700,MATCH(J$1,'Allokerad kvv'!$B$1:$AV$1,0),FALSE),VLOOKUP($B306,'Justerad allokering kvv'!$B$1:$AG$700,MATCH(J$1,'Justerad allokering kvv'!$B$1:$AF$1,0),FALSE)))</f>
        <v>0</v>
      </c>
      <c r="K306">
        <f>IF($B306=" ","",IF(ISERROR(1/VLOOKUP($B306,'Justerad allokering kvv'!$B$1:$AG$700,MATCH(K$1,'Justerad allokering kvv'!$B$1:$AF$1,0),FALSE)),VLOOKUP($B306,'Allokerad kvv'!$B$2:$AV$700,MATCH(K$1,'Allokerad kvv'!$B$1:$AV$1,0),FALSE),VLOOKUP($B306,'Justerad allokering kvv'!$B$1:$AG$700,MATCH(K$1,'Justerad allokering kvv'!$B$1:$AF$1,0),FALSE)))</f>
        <v>0</v>
      </c>
      <c r="L306">
        <f>IF($B306=" ","",IF(ISERROR(1/VLOOKUP($B306,'Justerad allokering kvv'!$B$1:$AG$700,MATCH(L$1,'Justerad allokering kvv'!$B$1:$AF$1,0),FALSE)),VLOOKUP($B306,'Allokerad kvv'!$B$2:$AV$700,MATCH(L$1,'Allokerad kvv'!$B$1:$AV$1,0),FALSE),VLOOKUP($B306,'Justerad allokering kvv'!$B$1:$AG$700,MATCH(L$1,'Justerad allokering kvv'!$B$1:$AF$1,0),FALSE)))</f>
        <v>0</v>
      </c>
      <c r="M306">
        <f>IF($B306=" ","",IF(ISERROR(1/VLOOKUP($B306,'Justerad allokering kvv'!$B$1:$AG$700,MATCH(M$1,'Justerad allokering kvv'!$B$1:$AF$1,0),FALSE)),VLOOKUP($B306,'Allokerad kvv'!$B$2:$AV$700,MATCH(M$1,'Allokerad kvv'!$B$1:$AV$1,0),FALSE),VLOOKUP($B306,'Justerad allokering kvv'!$B$1:$AG$700,MATCH(M$1,'Justerad allokering kvv'!$B$1:$AF$1,0),FALSE)))</f>
        <v>0</v>
      </c>
      <c r="N306">
        <f>IF($B306=" ","",IF(ISERROR(1/VLOOKUP($B306,'Justerad allokering kvv'!$B$1:$AG$700,MATCH(N$1,'Justerad allokering kvv'!$B$1:$AF$1,0),FALSE)),VLOOKUP($B306,'Allokerad kvv'!$B$2:$AV$700,MATCH(N$1,'Allokerad kvv'!$B$1:$AV$1,0),FALSE),VLOOKUP($B306,'Justerad allokering kvv'!$B$1:$AG$700,MATCH(N$1,'Justerad allokering kvv'!$B$1:$AF$1,0),FALSE)))</f>
        <v>0</v>
      </c>
      <c r="O306">
        <f>IF($B306=" ","",IF(ISERROR(1/VLOOKUP($B306,'Justerad allokering kvv'!$B$1:$AG$700,MATCH(O$1,'Justerad allokering kvv'!$B$1:$AF$1,0),FALSE)),VLOOKUP($B306,'Allokerad kvv'!$B$2:$AV$700,MATCH(O$1,'Allokerad kvv'!$B$1:$AV$1,0),FALSE),VLOOKUP($B306,'Justerad allokering kvv'!$B$1:$AG$700,MATCH(O$1,'Justerad allokering kvv'!$B$1:$AF$1,0),FALSE)))</f>
        <v>0</v>
      </c>
      <c r="P306">
        <f>IF($B306=" ","",IF(ISERROR(1/VLOOKUP($B306,'Justerad allokering kvv'!$B$1:$AG$700,MATCH(P$1,'Justerad allokering kvv'!$B$1:$AF$1,0),FALSE)),VLOOKUP($B306,'Allokerad kvv'!$B$2:$AV$700,MATCH(P$1,'Allokerad kvv'!$B$1:$AV$1,0),FALSE),VLOOKUP($B306,'Justerad allokering kvv'!$B$1:$AG$700,MATCH(P$1,'Justerad allokering kvv'!$B$1:$AF$1,0),FALSE)))</f>
        <v>0</v>
      </c>
      <c r="Q306">
        <f>IF($B306=" ","",IF(ISERROR(1/VLOOKUP($B306,'Justerad allokering kvv'!$B$1:$AG$700,MATCH(Q$1,'Justerad allokering kvv'!$B$1:$AF$1,0),FALSE)),VLOOKUP($B306,'Allokerad kvv'!$B$2:$AV$700,MATCH(Q$1,'Allokerad kvv'!$B$1:$AV$1,0),FALSE),VLOOKUP($B306,'Justerad allokering kvv'!$B$1:$AG$700,MATCH(Q$1,'Justerad allokering kvv'!$B$1:$AF$1,0),FALSE)))</f>
        <v>0</v>
      </c>
      <c r="R306">
        <f>IF($B306=" ","",IF(ISERROR(1/VLOOKUP($B306,'Justerad allokering kvv'!$B$1:$AG$700,MATCH(R$1,'Justerad allokering kvv'!$B$1:$AF$1,0),FALSE)),VLOOKUP($B306,'Allokerad kvv'!$B$2:$AV$700,MATCH(R$1,'Allokerad kvv'!$B$1:$AV$1,0),FALSE),VLOOKUP($B306,'Justerad allokering kvv'!$B$1:$AG$700,MATCH(R$1,'Justerad allokering kvv'!$B$1:$AF$1,0),FALSE)))</f>
        <v>0</v>
      </c>
      <c r="S306">
        <f>IF($B306=" ","",IF(ISERROR(1/VLOOKUP($B306,'Justerad allokering kvv'!$B$1:$AG$700,MATCH(S$1,'Justerad allokering kvv'!$B$1:$AF$1,0),FALSE)),VLOOKUP($B306,'Allokerad kvv'!$B$2:$AV$700,MATCH(S$1,'Allokerad kvv'!$B$1:$AV$1,0),FALSE),VLOOKUP($B306,'Justerad allokering kvv'!$B$1:$AG$700,MATCH(S$1,'Justerad allokering kvv'!$B$1:$AF$1,0),FALSE)))</f>
        <v>0</v>
      </c>
      <c r="T306">
        <f>IF($B306=" ","",IF(ISERROR(1/VLOOKUP($B306,'Justerad allokering kvv'!$B$1:$AG$700,MATCH(T$1,'Justerad allokering kvv'!$B$1:$AF$1,0),FALSE)),VLOOKUP($B306,'Allokerad kvv'!$B$2:$AV$700,MATCH(T$1,'Allokerad kvv'!$B$1:$AV$1,0),FALSE),VLOOKUP($B306,'Justerad allokering kvv'!$B$1:$AG$700,MATCH(T$1,'Justerad allokering kvv'!$B$1:$AF$1,0),FALSE)))</f>
        <v>0</v>
      </c>
      <c r="U306">
        <f>IF($B306=" ","",IF(ISERROR(1/VLOOKUP($B306,'Justerad allokering kvv'!$B$1:$AG$700,MATCH(U$1,'Justerad allokering kvv'!$B$1:$AF$1,0),FALSE)),VLOOKUP($B306,'Allokerad kvv'!$B$2:$AV$700,MATCH(U$1,'Allokerad kvv'!$B$1:$AV$1,0),FALSE),VLOOKUP($B306,'Justerad allokering kvv'!$B$1:$AG$700,MATCH(U$1,'Justerad allokering kvv'!$B$1:$AF$1,0),FALSE)))</f>
        <v>0</v>
      </c>
      <c r="V306">
        <f>IF($B306=" ","",IF(ISERROR(1/VLOOKUP($B306,'Justerad allokering kvv'!$B$1:$AG$700,MATCH(V$1,'Justerad allokering kvv'!$B$1:$AF$1,0),FALSE)),VLOOKUP($B306,'Allokerad kvv'!$B$2:$AV$700,MATCH(V$1,'Allokerad kvv'!$B$1:$AV$1,0),FALSE),VLOOKUP($B306,'Justerad allokering kvv'!$B$1:$AG$700,MATCH(V$1,'Justerad allokering kvv'!$B$1:$AF$1,0),FALSE)))</f>
        <v>0</v>
      </c>
      <c r="W306">
        <f>IF($B306=" ","",IF(ISERROR(1/VLOOKUP($B306,'Justerad allokering kvv'!$B$1:$AG$700,MATCH(W$1,'Justerad allokering kvv'!$B$1:$AF$1,0),FALSE)),VLOOKUP($B306,'Allokerad kvv'!$B$2:$AV$700,MATCH(W$1,'Allokerad kvv'!$B$1:$AV$1,0),FALSE),VLOOKUP($B306,'Justerad allokering kvv'!$B$1:$AG$700,MATCH(W$1,'Justerad allokering kvv'!$B$1:$AF$1,0),FALSE)))</f>
        <v>0</v>
      </c>
      <c r="X306">
        <f>IF($B306=" ","",IF(ISERROR(1/VLOOKUP($B306,'Justerad allokering kvv'!$B$1:$AG$700,MATCH(X$1,'Justerad allokering kvv'!$B$1:$AF$1,0),FALSE)),VLOOKUP($B306,'Allokerad kvv'!$B$2:$AV$700,MATCH(X$1,'Allokerad kvv'!$B$1:$AV$1,0),FALSE),VLOOKUP($B306,'Justerad allokering kvv'!$B$1:$AG$700,MATCH(X$1,'Justerad allokering kvv'!$B$1:$AF$1,0),FALSE)))</f>
        <v>0</v>
      </c>
      <c r="Y306">
        <f>IF($B306=" ","",IF(ISERROR(1/VLOOKUP($B306,'Justerad allokering kvv'!$B$1:$AG$700,MATCH(Y$1,'Justerad allokering kvv'!$B$1:$AF$1,0),FALSE)),VLOOKUP($B306,'Allokerad kvv'!$B$2:$AV$700,MATCH(Y$1,'Allokerad kvv'!$B$1:$AV$1,0),FALSE),VLOOKUP($B306,'Justerad allokering kvv'!$B$1:$AG$700,MATCH(Y$1,'Justerad allokering kvv'!$B$1:$AF$1,0),FALSE)))</f>
        <v>0</v>
      </c>
      <c r="AB306">
        <f>IFERROR(VLOOKUP($B306,Kraftvärmeprod!$B$1:$AO$424,MATCH("Tillförd energi från rökgaskondensering (GWh)",Kraftvärmeprod!$B$1:$AG$1,0),FALSE)/1,0)</f>
        <v>0</v>
      </c>
      <c r="AE306" s="122">
        <f t="shared" si="16"/>
        <v>0</v>
      </c>
      <c r="AG306">
        <f t="shared" si="17"/>
        <v>0</v>
      </c>
      <c r="AH306">
        <f t="shared" si="18"/>
        <v>0</v>
      </c>
      <c r="AI306" t="str">
        <f>IF(AH306=0,"",AH306/VLOOKUP(B306,Kraftvärmeprod!$B$1:$BC$480,MATCH("Summa tillförd energi exklusive rökgaskondensering",Kraftvärmeprod!$B$1:$BC$1,0),FALSE))</f>
        <v/>
      </c>
      <c r="AK306">
        <f t="shared" si="19"/>
        <v>0</v>
      </c>
    </row>
    <row r="307" spans="1:37" x14ac:dyDescent="0.25">
      <c r="A307" s="2" t="s">
        <v>468</v>
      </c>
      <c r="B307" s="2" t="s">
        <v>471</v>
      </c>
      <c r="C307">
        <f>IF($B307=" ","",IF(ISERROR(1/VLOOKUP($B307,'Justerad allokering kvv'!$B$1:$AG$700,MATCH(C$1,'Justerad allokering kvv'!$B$1:$AF$1,0),FALSE)),VLOOKUP($B307,'Allokerad kvv'!$B$2:$AV$700,MATCH(C$1,'Allokerad kvv'!$B$1:$AV$1,0),FALSE),VLOOKUP($B307,'Justerad allokering kvv'!$B$1:$AG$700,MATCH(C$1,'Justerad allokering kvv'!$B$1:$AF$1,0),FALSE)))</f>
        <v>0</v>
      </c>
      <c r="D307">
        <f>IF($B307=" ","",IF(ISERROR(1/VLOOKUP($B307,'Justerad allokering kvv'!$B$1:$AG$700,MATCH(D$1,'Justerad allokering kvv'!$B$1:$AF$1,0),FALSE)),VLOOKUP($B307,'Allokerad kvv'!$B$2:$AV$700,MATCH(D$1,'Allokerad kvv'!$B$1:$AV$1,0),FALSE),VLOOKUP($B307,'Justerad allokering kvv'!$B$1:$AG$700,MATCH(D$1,'Justerad allokering kvv'!$B$1:$AF$1,0),FALSE)))</f>
        <v>0</v>
      </c>
      <c r="E307">
        <f>IF($B307=" ","",IF(ISERROR(1/VLOOKUP($B307,'Justerad allokering kvv'!$B$1:$AG$700,MATCH(E$1,'Justerad allokering kvv'!$B$1:$AF$1,0),FALSE)),VLOOKUP($B307,'Allokerad kvv'!$B$2:$AV$700,MATCH(E$1,'Allokerad kvv'!$B$1:$AV$1,0),FALSE),VLOOKUP($B307,'Justerad allokering kvv'!$B$1:$AG$700,MATCH(E$1,'Justerad allokering kvv'!$B$1:$AF$1,0),FALSE)))</f>
        <v>0</v>
      </c>
      <c r="F307">
        <f>IF($B307=" ","",IF(ISERROR(1/VLOOKUP($B307,'Justerad allokering kvv'!$B$1:$AG$700,MATCH(F$1,'Justerad allokering kvv'!$B$1:$AF$1,0),FALSE)),VLOOKUP($B307,'Allokerad kvv'!$B$2:$AV$700,MATCH(F$1,'Allokerad kvv'!$B$1:$AV$1,0),FALSE),VLOOKUP($B307,'Justerad allokering kvv'!$B$1:$AG$700,MATCH(F$1,'Justerad allokering kvv'!$B$1:$AF$1,0),FALSE)))</f>
        <v>0</v>
      </c>
      <c r="G307">
        <f>IF($B307=" ","",IF(ISERROR(1/VLOOKUP($B307,'Justerad allokering kvv'!$B$1:$AG$700,MATCH(G$1,'Justerad allokering kvv'!$B$1:$AF$1,0),FALSE)),VLOOKUP($B307,'Allokerad kvv'!$B$2:$AV$700,MATCH(G$1,'Allokerad kvv'!$B$1:$AV$1,0),FALSE),VLOOKUP($B307,'Justerad allokering kvv'!$B$1:$AG$700,MATCH(G$1,'Justerad allokering kvv'!$B$1:$AF$1,0),FALSE)))</f>
        <v>0</v>
      </c>
      <c r="H307">
        <f>IF($B307=" ","",IF(ISERROR(1/VLOOKUP($B307,'Justerad allokering kvv'!$B$1:$AG$700,MATCH(H$1,'Justerad allokering kvv'!$B$1:$AF$1,0),FALSE)),VLOOKUP($B307,'Allokerad kvv'!$B$2:$AV$700,MATCH(H$1,'Allokerad kvv'!$B$1:$AV$1,0),FALSE),VLOOKUP($B307,'Justerad allokering kvv'!$B$1:$AG$700,MATCH(H$1,'Justerad allokering kvv'!$B$1:$AF$1,0),FALSE)))</f>
        <v>0</v>
      </c>
      <c r="I307">
        <f>IF($B307=" ","",IF(ISERROR(1/VLOOKUP($B307,'Justerad allokering kvv'!$B$1:$AG$700,MATCH(I$1,'Justerad allokering kvv'!$B$1:$AF$1,0),FALSE)),VLOOKUP($B307,'Allokerad kvv'!$B$2:$AV$700,MATCH(I$1,'Allokerad kvv'!$B$1:$AV$1,0),FALSE),VLOOKUP($B307,'Justerad allokering kvv'!$B$1:$AG$700,MATCH(I$1,'Justerad allokering kvv'!$B$1:$AF$1,0),FALSE)))</f>
        <v>0</v>
      </c>
      <c r="J307">
        <f>IF($B307=" ","",IF(ISERROR(1/VLOOKUP($B307,'Justerad allokering kvv'!$B$1:$AG$700,MATCH(J$1,'Justerad allokering kvv'!$B$1:$AF$1,0),FALSE)),VLOOKUP($B307,'Allokerad kvv'!$B$2:$AV$700,MATCH(J$1,'Allokerad kvv'!$B$1:$AV$1,0),FALSE),VLOOKUP($B307,'Justerad allokering kvv'!$B$1:$AG$700,MATCH(J$1,'Justerad allokering kvv'!$B$1:$AF$1,0),FALSE)))</f>
        <v>0</v>
      </c>
      <c r="K307">
        <f>IF($B307=" ","",IF(ISERROR(1/VLOOKUP($B307,'Justerad allokering kvv'!$B$1:$AG$700,MATCH(K$1,'Justerad allokering kvv'!$B$1:$AF$1,0),FALSE)),VLOOKUP($B307,'Allokerad kvv'!$B$2:$AV$700,MATCH(K$1,'Allokerad kvv'!$B$1:$AV$1,0),FALSE),VLOOKUP($B307,'Justerad allokering kvv'!$B$1:$AG$700,MATCH(K$1,'Justerad allokering kvv'!$B$1:$AF$1,0),FALSE)))</f>
        <v>0</v>
      </c>
      <c r="L307">
        <f>IF($B307=" ","",IF(ISERROR(1/VLOOKUP($B307,'Justerad allokering kvv'!$B$1:$AG$700,MATCH(L$1,'Justerad allokering kvv'!$B$1:$AF$1,0),FALSE)),VLOOKUP($B307,'Allokerad kvv'!$B$2:$AV$700,MATCH(L$1,'Allokerad kvv'!$B$1:$AV$1,0),FALSE),VLOOKUP($B307,'Justerad allokering kvv'!$B$1:$AG$700,MATCH(L$1,'Justerad allokering kvv'!$B$1:$AF$1,0),FALSE)))</f>
        <v>0</v>
      </c>
      <c r="M307">
        <f>IF($B307=" ","",IF(ISERROR(1/VLOOKUP($B307,'Justerad allokering kvv'!$B$1:$AG$700,MATCH(M$1,'Justerad allokering kvv'!$B$1:$AF$1,0),FALSE)),VLOOKUP($B307,'Allokerad kvv'!$B$2:$AV$700,MATCH(M$1,'Allokerad kvv'!$B$1:$AV$1,0),FALSE),VLOOKUP($B307,'Justerad allokering kvv'!$B$1:$AG$700,MATCH(M$1,'Justerad allokering kvv'!$B$1:$AF$1,0),FALSE)))</f>
        <v>0</v>
      </c>
      <c r="N307">
        <f>IF($B307=" ","",IF(ISERROR(1/VLOOKUP($B307,'Justerad allokering kvv'!$B$1:$AG$700,MATCH(N$1,'Justerad allokering kvv'!$B$1:$AF$1,0),FALSE)),VLOOKUP($B307,'Allokerad kvv'!$B$2:$AV$700,MATCH(N$1,'Allokerad kvv'!$B$1:$AV$1,0),FALSE),VLOOKUP($B307,'Justerad allokering kvv'!$B$1:$AG$700,MATCH(N$1,'Justerad allokering kvv'!$B$1:$AF$1,0),FALSE)))</f>
        <v>0</v>
      </c>
      <c r="O307">
        <f>IF($B307=" ","",IF(ISERROR(1/VLOOKUP($B307,'Justerad allokering kvv'!$B$1:$AG$700,MATCH(O$1,'Justerad allokering kvv'!$B$1:$AF$1,0),FALSE)),VLOOKUP($B307,'Allokerad kvv'!$B$2:$AV$700,MATCH(O$1,'Allokerad kvv'!$B$1:$AV$1,0),FALSE),VLOOKUP($B307,'Justerad allokering kvv'!$B$1:$AG$700,MATCH(O$1,'Justerad allokering kvv'!$B$1:$AF$1,0),FALSE)))</f>
        <v>0</v>
      </c>
      <c r="P307">
        <f>IF($B307=" ","",IF(ISERROR(1/VLOOKUP($B307,'Justerad allokering kvv'!$B$1:$AG$700,MATCH(P$1,'Justerad allokering kvv'!$B$1:$AF$1,0),FALSE)),VLOOKUP($B307,'Allokerad kvv'!$B$2:$AV$700,MATCH(P$1,'Allokerad kvv'!$B$1:$AV$1,0),FALSE),VLOOKUP($B307,'Justerad allokering kvv'!$B$1:$AG$700,MATCH(P$1,'Justerad allokering kvv'!$B$1:$AF$1,0),FALSE)))</f>
        <v>0</v>
      </c>
      <c r="Q307">
        <f>IF($B307=" ","",IF(ISERROR(1/VLOOKUP($B307,'Justerad allokering kvv'!$B$1:$AG$700,MATCH(Q$1,'Justerad allokering kvv'!$B$1:$AF$1,0),FALSE)),VLOOKUP($B307,'Allokerad kvv'!$B$2:$AV$700,MATCH(Q$1,'Allokerad kvv'!$B$1:$AV$1,0),FALSE),VLOOKUP($B307,'Justerad allokering kvv'!$B$1:$AG$700,MATCH(Q$1,'Justerad allokering kvv'!$B$1:$AF$1,0),FALSE)))</f>
        <v>0</v>
      </c>
      <c r="R307">
        <f>IF($B307=" ","",IF(ISERROR(1/VLOOKUP($B307,'Justerad allokering kvv'!$B$1:$AG$700,MATCH(R$1,'Justerad allokering kvv'!$B$1:$AF$1,0),FALSE)),VLOOKUP($B307,'Allokerad kvv'!$B$2:$AV$700,MATCH(R$1,'Allokerad kvv'!$B$1:$AV$1,0),FALSE),VLOOKUP($B307,'Justerad allokering kvv'!$B$1:$AG$700,MATCH(R$1,'Justerad allokering kvv'!$B$1:$AF$1,0),FALSE)))</f>
        <v>0</v>
      </c>
      <c r="S307">
        <f>IF($B307=" ","",IF(ISERROR(1/VLOOKUP($B307,'Justerad allokering kvv'!$B$1:$AG$700,MATCH(S$1,'Justerad allokering kvv'!$B$1:$AF$1,0),FALSE)),VLOOKUP($B307,'Allokerad kvv'!$B$2:$AV$700,MATCH(S$1,'Allokerad kvv'!$B$1:$AV$1,0),FALSE),VLOOKUP($B307,'Justerad allokering kvv'!$B$1:$AG$700,MATCH(S$1,'Justerad allokering kvv'!$B$1:$AF$1,0),FALSE)))</f>
        <v>0</v>
      </c>
      <c r="T307">
        <f>IF($B307=" ","",IF(ISERROR(1/VLOOKUP($B307,'Justerad allokering kvv'!$B$1:$AG$700,MATCH(T$1,'Justerad allokering kvv'!$B$1:$AF$1,0),FALSE)),VLOOKUP($B307,'Allokerad kvv'!$B$2:$AV$700,MATCH(T$1,'Allokerad kvv'!$B$1:$AV$1,0),FALSE),VLOOKUP($B307,'Justerad allokering kvv'!$B$1:$AG$700,MATCH(T$1,'Justerad allokering kvv'!$B$1:$AF$1,0),FALSE)))</f>
        <v>0</v>
      </c>
      <c r="U307">
        <f>IF($B307=" ","",IF(ISERROR(1/VLOOKUP($B307,'Justerad allokering kvv'!$B$1:$AG$700,MATCH(U$1,'Justerad allokering kvv'!$B$1:$AF$1,0),FALSE)),VLOOKUP($B307,'Allokerad kvv'!$B$2:$AV$700,MATCH(U$1,'Allokerad kvv'!$B$1:$AV$1,0),FALSE),VLOOKUP($B307,'Justerad allokering kvv'!$B$1:$AG$700,MATCH(U$1,'Justerad allokering kvv'!$B$1:$AF$1,0),FALSE)))</f>
        <v>0</v>
      </c>
      <c r="V307">
        <f>IF($B307=" ","",IF(ISERROR(1/VLOOKUP($B307,'Justerad allokering kvv'!$B$1:$AG$700,MATCH(V$1,'Justerad allokering kvv'!$B$1:$AF$1,0),FALSE)),VLOOKUP($B307,'Allokerad kvv'!$B$2:$AV$700,MATCH(V$1,'Allokerad kvv'!$B$1:$AV$1,0),FALSE),VLOOKUP($B307,'Justerad allokering kvv'!$B$1:$AG$700,MATCH(V$1,'Justerad allokering kvv'!$B$1:$AF$1,0),FALSE)))</f>
        <v>0</v>
      </c>
      <c r="W307">
        <f>IF($B307=" ","",IF(ISERROR(1/VLOOKUP($B307,'Justerad allokering kvv'!$B$1:$AG$700,MATCH(W$1,'Justerad allokering kvv'!$B$1:$AF$1,0),FALSE)),VLOOKUP($B307,'Allokerad kvv'!$B$2:$AV$700,MATCH(W$1,'Allokerad kvv'!$B$1:$AV$1,0),FALSE),VLOOKUP($B307,'Justerad allokering kvv'!$B$1:$AG$700,MATCH(W$1,'Justerad allokering kvv'!$B$1:$AF$1,0),FALSE)))</f>
        <v>0</v>
      </c>
      <c r="X307">
        <f>IF($B307=" ","",IF(ISERROR(1/VLOOKUP($B307,'Justerad allokering kvv'!$B$1:$AG$700,MATCH(X$1,'Justerad allokering kvv'!$B$1:$AF$1,0),FALSE)),VLOOKUP($B307,'Allokerad kvv'!$B$2:$AV$700,MATCH(X$1,'Allokerad kvv'!$B$1:$AV$1,0),FALSE),VLOOKUP($B307,'Justerad allokering kvv'!$B$1:$AG$700,MATCH(X$1,'Justerad allokering kvv'!$B$1:$AF$1,0),FALSE)))</f>
        <v>0</v>
      </c>
      <c r="Y307">
        <f>IF($B307=" ","",IF(ISERROR(1/VLOOKUP($B307,'Justerad allokering kvv'!$B$1:$AG$700,MATCH(Y$1,'Justerad allokering kvv'!$B$1:$AF$1,0),FALSE)),VLOOKUP($B307,'Allokerad kvv'!$B$2:$AV$700,MATCH(Y$1,'Allokerad kvv'!$B$1:$AV$1,0),FALSE),VLOOKUP($B307,'Justerad allokering kvv'!$B$1:$AG$700,MATCH(Y$1,'Justerad allokering kvv'!$B$1:$AF$1,0),FALSE)))</f>
        <v>0</v>
      </c>
      <c r="AB307">
        <f>IFERROR(VLOOKUP($B307,Kraftvärmeprod!$B$1:$AO$424,MATCH("Tillförd energi från rökgaskondensering (GWh)",Kraftvärmeprod!$B$1:$AG$1,0),FALSE)/1,0)</f>
        <v>0</v>
      </c>
      <c r="AE307" s="122">
        <f t="shared" si="16"/>
        <v>0</v>
      </c>
      <c r="AG307">
        <f t="shared" si="17"/>
        <v>0</v>
      </c>
      <c r="AH307">
        <f t="shared" si="18"/>
        <v>0</v>
      </c>
      <c r="AI307" t="str">
        <f>IF(AH307=0,"",AH307/VLOOKUP(B307,Kraftvärmeprod!$B$1:$BC$480,MATCH("Summa tillförd energi exklusive rökgaskondensering",Kraftvärmeprod!$B$1:$BC$1,0),FALSE))</f>
        <v/>
      </c>
      <c r="AK307">
        <f t="shared" si="19"/>
        <v>0</v>
      </c>
    </row>
    <row r="308" spans="1:37" x14ac:dyDescent="0.25">
      <c r="A308" s="2" t="s">
        <v>468</v>
      </c>
      <c r="B308" s="2" t="s">
        <v>472</v>
      </c>
      <c r="C308">
        <f>IF($B308=" ","",IF(ISERROR(1/VLOOKUP($B308,'Justerad allokering kvv'!$B$1:$AG$700,MATCH(C$1,'Justerad allokering kvv'!$B$1:$AF$1,0),FALSE)),VLOOKUP($B308,'Allokerad kvv'!$B$2:$AV$700,MATCH(C$1,'Allokerad kvv'!$B$1:$AV$1,0),FALSE),VLOOKUP($B308,'Justerad allokering kvv'!$B$1:$AG$700,MATCH(C$1,'Justerad allokering kvv'!$B$1:$AF$1,0),FALSE)))</f>
        <v>0</v>
      </c>
      <c r="D308">
        <f>IF($B308=" ","",IF(ISERROR(1/VLOOKUP($B308,'Justerad allokering kvv'!$B$1:$AG$700,MATCH(D$1,'Justerad allokering kvv'!$B$1:$AF$1,0),FALSE)),VLOOKUP($B308,'Allokerad kvv'!$B$2:$AV$700,MATCH(D$1,'Allokerad kvv'!$B$1:$AV$1,0),FALSE),VLOOKUP($B308,'Justerad allokering kvv'!$B$1:$AG$700,MATCH(D$1,'Justerad allokering kvv'!$B$1:$AF$1,0),FALSE)))</f>
        <v>0</v>
      </c>
      <c r="E308">
        <f>IF($B308=" ","",IF(ISERROR(1/VLOOKUP($B308,'Justerad allokering kvv'!$B$1:$AG$700,MATCH(E$1,'Justerad allokering kvv'!$B$1:$AF$1,0),FALSE)),VLOOKUP($B308,'Allokerad kvv'!$B$2:$AV$700,MATCH(E$1,'Allokerad kvv'!$B$1:$AV$1,0),FALSE),VLOOKUP($B308,'Justerad allokering kvv'!$B$1:$AG$700,MATCH(E$1,'Justerad allokering kvv'!$B$1:$AF$1,0),FALSE)))</f>
        <v>14.6213</v>
      </c>
      <c r="F308">
        <f>IF($B308=" ","",IF(ISERROR(1/VLOOKUP($B308,'Justerad allokering kvv'!$B$1:$AG$700,MATCH(F$1,'Justerad allokering kvv'!$B$1:$AF$1,0),FALSE)),VLOOKUP($B308,'Allokerad kvv'!$B$2:$AV$700,MATCH(F$1,'Allokerad kvv'!$B$1:$AV$1,0),FALSE),VLOOKUP($B308,'Justerad allokering kvv'!$B$1:$AG$700,MATCH(F$1,'Justerad allokering kvv'!$B$1:$AF$1,0),FALSE)))</f>
        <v>0</v>
      </c>
      <c r="G308">
        <f>IF($B308=" ","",IF(ISERROR(1/VLOOKUP($B308,'Justerad allokering kvv'!$B$1:$AG$700,MATCH(G$1,'Justerad allokering kvv'!$B$1:$AF$1,0),FALSE)),VLOOKUP($B308,'Allokerad kvv'!$B$2:$AV$700,MATCH(G$1,'Allokerad kvv'!$B$1:$AV$1,0),FALSE),VLOOKUP($B308,'Justerad allokering kvv'!$B$1:$AG$700,MATCH(G$1,'Justerad allokering kvv'!$B$1:$AF$1,0),FALSE)))</f>
        <v>3.8538299999999998E-2</v>
      </c>
      <c r="H308">
        <f>IF($B308=" ","",IF(ISERROR(1/VLOOKUP($B308,'Justerad allokering kvv'!$B$1:$AG$700,MATCH(H$1,'Justerad allokering kvv'!$B$1:$AF$1,0),FALSE)),VLOOKUP($B308,'Allokerad kvv'!$B$2:$AV$700,MATCH(H$1,'Allokerad kvv'!$B$1:$AV$1,0),FALSE),VLOOKUP($B308,'Justerad allokering kvv'!$B$1:$AG$700,MATCH(H$1,'Justerad allokering kvv'!$B$1:$AF$1,0),FALSE)))</f>
        <v>0</v>
      </c>
      <c r="I308">
        <f>IF($B308=" ","",IF(ISERROR(1/VLOOKUP($B308,'Justerad allokering kvv'!$B$1:$AG$700,MATCH(I$1,'Justerad allokering kvv'!$B$1:$AF$1,0),FALSE)),VLOOKUP($B308,'Allokerad kvv'!$B$2:$AV$700,MATCH(I$1,'Allokerad kvv'!$B$1:$AV$1,0),FALSE),VLOOKUP($B308,'Justerad allokering kvv'!$B$1:$AG$700,MATCH(I$1,'Justerad allokering kvv'!$B$1:$AF$1,0),FALSE)))</f>
        <v>0</v>
      </c>
      <c r="J308">
        <f>IF($B308=" ","",IF(ISERROR(1/VLOOKUP($B308,'Justerad allokering kvv'!$B$1:$AG$700,MATCH(J$1,'Justerad allokering kvv'!$B$1:$AF$1,0),FALSE)),VLOOKUP($B308,'Allokerad kvv'!$B$2:$AV$700,MATCH(J$1,'Allokerad kvv'!$B$1:$AV$1,0),FALSE),VLOOKUP($B308,'Justerad allokering kvv'!$B$1:$AG$700,MATCH(J$1,'Justerad allokering kvv'!$B$1:$AF$1,0),FALSE)))</f>
        <v>24.3688</v>
      </c>
      <c r="K308">
        <f>IF($B308=" ","",IF(ISERROR(1/VLOOKUP($B308,'Justerad allokering kvv'!$B$1:$AG$700,MATCH(K$1,'Justerad allokering kvv'!$B$1:$AF$1,0),FALSE)),VLOOKUP($B308,'Allokerad kvv'!$B$2:$AV$700,MATCH(K$1,'Allokerad kvv'!$B$1:$AV$1,0),FALSE),VLOOKUP($B308,'Justerad allokering kvv'!$B$1:$AG$700,MATCH(K$1,'Justerad allokering kvv'!$B$1:$AF$1,0),FALSE)))</f>
        <v>0</v>
      </c>
      <c r="L308">
        <f>IF($B308=" ","",IF(ISERROR(1/VLOOKUP($B308,'Justerad allokering kvv'!$B$1:$AG$700,MATCH(L$1,'Justerad allokering kvv'!$B$1:$AF$1,0),FALSE)),VLOOKUP($B308,'Allokerad kvv'!$B$2:$AV$700,MATCH(L$1,'Allokerad kvv'!$B$1:$AV$1,0),FALSE),VLOOKUP($B308,'Justerad allokering kvv'!$B$1:$AG$700,MATCH(L$1,'Justerad allokering kvv'!$B$1:$AF$1,0),FALSE)))</f>
        <v>0</v>
      </c>
      <c r="M308">
        <f>IF($B308=" ","",IF(ISERROR(1/VLOOKUP($B308,'Justerad allokering kvv'!$B$1:$AG$700,MATCH(M$1,'Justerad allokering kvv'!$B$1:$AF$1,0),FALSE)),VLOOKUP($B308,'Allokerad kvv'!$B$2:$AV$700,MATCH(M$1,'Allokerad kvv'!$B$1:$AV$1,0),FALSE),VLOOKUP($B308,'Justerad allokering kvv'!$B$1:$AG$700,MATCH(M$1,'Justerad allokering kvv'!$B$1:$AF$1,0),FALSE)))</f>
        <v>0</v>
      </c>
      <c r="N308">
        <f>IF($B308=" ","",IF(ISERROR(1/VLOOKUP($B308,'Justerad allokering kvv'!$B$1:$AG$700,MATCH(N$1,'Justerad allokering kvv'!$B$1:$AF$1,0),FALSE)),VLOOKUP($B308,'Allokerad kvv'!$B$2:$AV$700,MATCH(N$1,'Allokerad kvv'!$B$1:$AV$1,0),FALSE),VLOOKUP($B308,'Justerad allokering kvv'!$B$1:$AG$700,MATCH(N$1,'Justerad allokering kvv'!$B$1:$AF$1,0),FALSE)))</f>
        <v>17.9529</v>
      </c>
      <c r="O308">
        <f>IF($B308=" ","",IF(ISERROR(1/VLOOKUP($B308,'Justerad allokering kvv'!$B$1:$AG$700,MATCH(O$1,'Justerad allokering kvv'!$B$1:$AF$1,0),FALSE)),VLOOKUP($B308,'Allokerad kvv'!$B$2:$AV$700,MATCH(O$1,'Allokerad kvv'!$B$1:$AV$1,0),FALSE),VLOOKUP($B308,'Justerad allokering kvv'!$B$1:$AG$700,MATCH(O$1,'Justerad allokering kvv'!$B$1:$AF$1,0),FALSE)))</f>
        <v>0</v>
      </c>
      <c r="P308">
        <f>IF($B308=" ","",IF(ISERROR(1/VLOOKUP($B308,'Justerad allokering kvv'!$B$1:$AG$700,MATCH(P$1,'Justerad allokering kvv'!$B$1:$AF$1,0),FALSE)),VLOOKUP($B308,'Allokerad kvv'!$B$2:$AV$700,MATCH(P$1,'Allokerad kvv'!$B$1:$AV$1,0),FALSE),VLOOKUP($B308,'Justerad allokering kvv'!$B$1:$AG$700,MATCH(P$1,'Justerad allokering kvv'!$B$1:$AF$1,0),FALSE)))</f>
        <v>0</v>
      </c>
      <c r="Q308">
        <f>IF($B308=" ","",IF(ISERROR(1/VLOOKUP($B308,'Justerad allokering kvv'!$B$1:$AG$700,MATCH(Q$1,'Justerad allokering kvv'!$B$1:$AF$1,0),FALSE)),VLOOKUP($B308,'Allokerad kvv'!$B$2:$AV$700,MATCH(Q$1,'Allokerad kvv'!$B$1:$AV$1,0),FALSE),VLOOKUP($B308,'Justerad allokering kvv'!$B$1:$AG$700,MATCH(Q$1,'Justerad allokering kvv'!$B$1:$AF$1,0),FALSE)))</f>
        <v>0</v>
      </c>
      <c r="R308">
        <f>IF($B308=" ","",IF(ISERROR(1/VLOOKUP($B308,'Justerad allokering kvv'!$B$1:$AG$700,MATCH(R$1,'Justerad allokering kvv'!$B$1:$AF$1,0),FALSE)),VLOOKUP($B308,'Allokerad kvv'!$B$2:$AV$700,MATCH(R$1,'Allokerad kvv'!$B$1:$AV$1,0),FALSE),VLOOKUP($B308,'Justerad allokering kvv'!$B$1:$AG$700,MATCH(R$1,'Justerad allokering kvv'!$B$1:$AF$1,0),FALSE)))</f>
        <v>2.59931</v>
      </c>
      <c r="S308">
        <f>IF($B308=" ","",IF(ISERROR(1/VLOOKUP($B308,'Justerad allokering kvv'!$B$1:$AG$700,MATCH(S$1,'Justerad allokering kvv'!$B$1:$AF$1,0),FALSE)),VLOOKUP($B308,'Allokerad kvv'!$B$2:$AV$700,MATCH(S$1,'Allokerad kvv'!$B$1:$AV$1,0),FALSE),VLOOKUP($B308,'Justerad allokering kvv'!$B$1:$AG$700,MATCH(S$1,'Justerad allokering kvv'!$B$1:$AF$1,0),FALSE)))</f>
        <v>0</v>
      </c>
      <c r="T308">
        <f>IF($B308=" ","",IF(ISERROR(1/VLOOKUP($B308,'Justerad allokering kvv'!$B$1:$AG$700,MATCH(T$1,'Justerad allokering kvv'!$B$1:$AF$1,0),FALSE)),VLOOKUP($B308,'Allokerad kvv'!$B$2:$AV$700,MATCH(T$1,'Allokerad kvv'!$B$1:$AV$1,0),FALSE),VLOOKUP($B308,'Justerad allokering kvv'!$B$1:$AG$700,MATCH(T$1,'Justerad allokering kvv'!$B$1:$AF$1,0),FALSE)))</f>
        <v>0</v>
      </c>
      <c r="U308">
        <f>IF($B308=" ","",IF(ISERROR(1/VLOOKUP($B308,'Justerad allokering kvv'!$B$1:$AG$700,MATCH(U$1,'Justerad allokering kvv'!$B$1:$AF$1,0),FALSE)),VLOOKUP($B308,'Allokerad kvv'!$B$2:$AV$700,MATCH(U$1,'Allokerad kvv'!$B$1:$AV$1,0),FALSE),VLOOKUP($B308,'Justerad allokering kvv'!$B$1:$AG$700,MATCH(U$1,'Justerad allokering kvv'!$B$1:$AF$1,0),FALSE)))</f>
        <v>0</v>
      </c>
      <c r="V308">
        <f>IF($B308=" ","",IF(ISERROR(1/VLOOKUP($B308,'Justerad allokering kvv'!$B$1:$AG$700,MATCH(V$1,'Justerad allokering kvv'!$B$1:$AF$1,0),FALSE)),VLOOKUP($B308,'Allokerad kvv'!$B$2:$AV$700,MATCH(V$1,'Allokerad kvv'!$B$1:$AV$1,0),FALSE),VLOOKUP($B308,'Justerad allokering kvv'!$B$1:$AG$700,MATCH(V$1,'Justerad allokering kvv'!$B$1:$AF$1,0),FALSE)))</f>
        <v>0</v>
      </c>
      <c r="W308">
        <f>IF($B308=" ","",IF(ISERROR(1/VLOOKUP($B308,'Justerad allokering kvv'!$B$1:$AG$700,MATCH(W$1,'Justerad allokering kvv'!$B$1:$AF$1,0),FALSE)),VLOOKUP($B308,'Allokerad kvv'!$B$2:$AV$700,MATCH(W$1,'Allokerad kvv'!$B$1:$AV$1,0),FALSE),VLOOKUP($B308,'Justerad allokering kvv'!$B$1:$AG$700,MATCH(W$1,'Justerad allokering kvv'!$B$1:$AF$1,0),FALSE)))</f>
        <v>0</v>
      </c>
      <c r="X308">
        <f>IF($B308=" ","",IF(ISERROR(1/VLOOKUP($B308,'Justerad allokering kvv'!$B$1:$AG$700,MATCH(X$1,'Justerad allokering kvv'!$B$1:$AF$1,0),FALSE)),VLOOKUP($B308,'Allokerad kvv'!$B$2:$AV$700,MATCH(X$1,'Allokerad kvv'!$B$1:$AV$1,0),FALSE),VLOOKUP($B308,'Justerad allokering kvv'!$B$1:$AG$700,MATCH(X$1,'Justerad allokering kvv'!$B$1:$AF$1,0),FALSE)))</f>
        <v>0</v>
      </c>
      <c r="Y308">
        <f>IF($B308=" ","",IF(ISERROR(1/VLOOKUP($B308,'Justerad allokering kvv'!$B$1:$AG$700,MATCH(Y$1,'Justerad allokering kvv'!$B$1:$AF$1,0),FALSE)),VLOOKUP($B308,'Allokerad kvv'!$B$2:$AV$700,MATCH(Y$1,'Allokerad kvv'!$B$1:$AV$1,0),FALSE),VLOOKUP($B308,'Justerad allokering kvv'!$B$1:$AG$700,MATCH(Y$1,'Justerad allokering kvv'!$B$1:$AF$1,0),FALSE)))</f>
        <v>23.454899999999999</v>
      </c>
      <c r="AB308">
        <f>IFERROR(VLOOKUP($B308,Kraftvärmeprod!$B$1:$AO$424,MATCH("Tillförd energi från rökgaskondensering (GWh)",Kraftvärmeprod!$B$1:$AG$1,0),FALSE)/1,0)</f>
        <v>20.876000000000001</v>
      </c>
      <c r="AE308" s="122">
        <f t="shared" si="16"/>
        <v>103.9117483</v>
      </c>
      <c r="AG308">
        <f t="shared" si="17"/>
        <v>101.3124383</v>
      </c>
      <c r="AH308">
        <f t="shared" si="18"/>
        <v>80.436438299999992</v>
      </c>
      <c r="AI308">
        <f>IF(AH308=0,"",AH308/VLOOKUP(B308,Kraftvärmeprod!$B$1:$BC$480,MATCH("Summa tillförd energi exklusive rökgaskondensering",Kraftvärmeprod!$B$1:$BC$1,0),FALSE))</f>
        <v>0.48740199295889858</v>
      </c>
      <c r="AK308">
        <f t="shared" si="19"/>
        <v>80.397899999999993</v>
      </c>
    </row>
    <row r="309" spans="1:37" x14ac:dyDescent="0.25">
      <c r="A309" s="2" t="s">
        <v>473</v>
      </c>
      <c r="B309" s="2" t="s">
        <v>474</v>
      </c>
      <c r="C309">
        <f>IF($B309=" ","",IF(ISERROR(1/VLOOKUP($B309,'Justerad allokering kvv'!$B$1:$AG$700,MATCH(C$1,'Justerad allokering kvv'!$B$1:$AF$1,0),FALSE)),VLOOKUP($B309,'Allokerad kvv'!$B$2:$AV$700,MATCH(C$1,'Allokerad kvv'!$B$1:$AV$1,0),FALSE),VLOOKUP($B309,'Justerad allokering kvv'!$B$1:$AG$700,MATCH(C$1,'Justerad allokering kvv'!$B$1:$AF$1,0),FALSE)))</f>
        <v>0</v>
      </c>
      <c r="D309">
        <f>IF($B309=" ","",IF(ISERROR(1/VLOOKUP($B309,'Justerad allokering kvv'!$B$1:$AG$700,MATCH(D$1,'Justerad allokering kvv'!$B$1:$AF$1,0),FALSE)),VLOOKUP($B309,'Allokerad kvv'!$B$2:$AV$700,MATCH(D$1,'Allokerad kvv'!$B$1:$AV$1,0),FALSE),VLOOKUP($B309,'Justerad allokering kvv'!$B$1:$AG$700,MATCH(D$1,'Justerad allokering kvv'!$B$1:$AF$1,0),FALSE)))</f>
        <v>0</v>
      </c>
      <c r="E309">
        <f>IF($B309=" ","",IF(ISERROR(1/VLOOKUP($B309,'Justerad allokering kvv'!$B$1:$AG$700,MATCH(E$1,'Justerad allokering kvv'!$B$1:$AF$1,0),FALSE)),VLOOKUP($B309,'Allokerad kvv'!$B$2:$AV$700,MATCH(E$1,'Allokerad kvv'!$B$1:$AV$1,0),FALSE),VLOOKUP($B309,'Justerad allokering kvv'!$B$1:$AG$700,MATCH(E$1,'Justerad allokering kvv'!$B$1:$AF$1,0),FALSE)))</f>
        <v>38.520899999999997</v>
      </c>
      <c r="F309">
        <f>IF($B309=" ","",IF(ISERROR(1/VLOOKUP($B309,'Justerad allokering kvv'!$B$1:$AG$700,MATCH(F$1,'Justerad allokering kvv'!$B$1:$AF$1,0),FALSE)),VLOOKUP($B309,'Allokerad kvv'!$B$2:$AV$700,MATCH(F$1,'Allokerad kvv'!$B$1:$AV$1,0),FALSE),VLOOKUP($B309,'Justerad allokering kvv'!$B$1:$AG$700,MATCH(F$1,'Justerad allokering kvv'!$B$1:$AF$1,0),FALSE)))</f>
        <v>0</v>
      </c>
      <c r="G309">
        <f>IF($B309=" ","",IF(ISERROR(1/VLOOKUP($B309,'Justerad allokering kvv'!$B$1:$AG$700,MATCH(G$1,'Justerad allokering kvv'!$B$1:$AF$1,0),FALSE)),VLOOKUP($B309,'Allokerad kvv'!$B$2:$AV$700,MATCH(G$1,'Allokerad kvv'!$B$1:$AV$1,0),FALSE),VLOOKUP($B309,'Justerad allokering kvv'!$B$1:$AG$700,MATCH(G$1,'Justerad allokering kvv'!$B$1:$AF$1,0),FALSE)))</f>
        <v>1.2657499999999999</v>
      </c>
      <c r="H309">
        <f>IF($B309=" ","",IF(ISERROR(1/VLOOKUP($B309,'Justerad allokering kvv'!$B$1:$AG$700,MATCH(H$1,'Justerad allokering kvv'!$B$1:$AF$1,0),FALSE)),VLOOKUP($B309,'Allokerad kvv'!$B$2:$AV$700,MATCH(H$1,'Allokerad kvv'!$B$1:$AV$1,0),FALSE),VLOOKUP($B309,'Justerad allokering kvv'!$B$1:$AG$700,MATCH(H$1,'Justerad allokering kvv'!$B$1:$AF$1,0),FALSE)))</f>
        <v>0</v>
      </c>
      <c r="I309">
        <f>IF($B309=" ","",IF(ISERROR(1/VLOOKUP($B309,'Justerad allokering kvv'!$B$1:$AG$700,MATCH(I$1,'Justerad allokering kvv'!$B$1:$AF$1,0),FALSE)),VLOOKUP($B309,'Allokerad kvv'!$B$2:$AV$700,MATCH(I$1,'Allokerad kvv'!$B$1:$AV$1,0),FALSE),VLOOKUP($B309,'Justerad allokering kvv'!$B$1:$AG$700,MATCH(I$1,'Justerad allokering kvv'!$B$1:$AF$1,0),FALSE)))</f>
        <v>0</v>
      </c>
      <c r="J309">
        <f>IF($B309=" ","",IF(ISERROR(1/VLOOKUP($B309,'Justerad allokering kvv'!$B$1:$AG$700,MATCH(J$1,'Justerad allokering kvv'!$B$1:$AF$1,0),FALSE)),VLOOKUP($B309,'Allokerad kvv'!$B$2:$AV$700,MATCH(J$1,'Allokerad kvv'!$B$1:$AV$1,0),FALSE),VLOOKUP($B309,'Justerad allokering kvv'!$B$1:$AG$700,MATCH(J$1,'Justerad allokering kvv'!$B$1:$AF$1,0),FALSE)))</f>
        <v>50.9313</v>
      </c>
      <c r="K309">
        <f>IF($B309=" ","",IF(ISERROR(1/VLOOKUP($B309,'Justerad allokering kvv'!$B$1:$AG$700,MATCH(K$1,'Justerad allokering kvv'!$B$1:$AF$1,0),FALSE)),VLOOKUP($B309,'Allokerad kvv'!$B$2:$AV$700,MATCH(K$1,'Allokerad kvv'!$B$1:$AV$1,0),FALSE),VLOOKUP($B309,'Justerad allokering kvv'!$B$1:$AG$700,MATCH(K$1,'Justerad allokering kvv'!$B$1:$AF$1,0),FALSE)))</f>
        <v>0</v>
      </c>
      <c r="L309">
        <f>IF($B309=" ","",IF(ISERROR(1/VLOOKUP($B309,'Justerad allokering kvv'!$B$1:$AG$700,MATCH(L$1,'Justerad allokering kvv'!$B$1:$AF$1,0),FALSE)),VLOOKUP($B309,'Allokerad kvv'!$B$2:$AV$700,MATCH(L$1,'Allokerad kvv'!$B$1:$AV$1,0),FALSE),VLOOKUP($B309,'Justerad allokering kvv'!$B$1:$AG$700,MATCH(L$1,'Justerad allokering kvv'!$B$1:$AF$1,0),FALSE)))</f>
        <v>196.33500000000001</v>
      </c>
      <c r="M309">
        <f>IF($B309=" ","",IF(ISERROR(1/VLOOKUP($B309,'Justerad allokering kvv'!$B$1:$AG$700,MATCH(M$1,'Justerad allokering kvv'!$B$1:$AF$1,0),FALSE)),VLOOKUP($B309,'Allokerad kvv'!$B$2:$AV$700,MATCH(M$1,'Allokerad kvv'!$B$1:$AV$1,0),FALSE),VLOOKUP($B309,'Justerad allokering kvv'!$B$1:$AG$700,MATCH(M$1,'Justerad allokering kvv'!$B$1:$AF$1,0),FALSE)))</f>
        <v>64.953999999999994</v>
      </c>
      <c r="N309">
        <f>IF($B309=" ","",IF(ISERROR(1/VLOOKUP($B309,'Justerad allokering kvv'!$B$1:$AG$700,MATCH(N$1,'Justerad allokering kvv'!$B$1:$AF$1,0),FALSE)),VLOOKUP($B309,'Allokerad kvv'!$B$2:$AV$700,MATCH(N$1,'Allokerad kvv'!$B$1:$AV$1,0),FALSE),VLOOKUP($B309,'Justerad allokering kvv'!$B$1:$AG$700,MATCH(N$1,'Justerad allokering kvv'!$B$1:$AF$1,0),FALSE)))</f>
        <v>20.6158</v>
      </c>
      <c r="O309">
        <f>IF($B309=" ","",IF(ISERROR(1/VLOOKUP($B309,'Justerad allokering kvv'!$B$1:$AG$700,MATCH(O$1,'Justerad allokering kvv'!$B$1:$AF$1,0),FALSE)),VLOOKUP($B309,'Allokerad kvv'!$B$2:$AV$700,MATCH(O$1,'Allokerad kvv'!$B$1:$AV$1,0),FALSE),VLOOKUP($B309,'Justerad allokering kvv'!$B$1:$AG$700,MATCH(O$1,'Justerad allokering kvv'!$B$1:$AF$1,0),FALSE)))</f>
        <v>0</v>
      </c>
      <c r="P309">
        <f>IF($B309=" ","",IF(ISERROR(1/VLOOKUP($B309,'Justerad allokering kvv'!$B$1:$AG$700,MATCH(P$1,'Justerad allokering kvv'!$B$1:$AF$1,0),FALSE)),VLOOKUP($B309,'Allokerad kvv'!$B$2:$AV$700,MATCH(P$1,'Allokerad kvv'!$B$1:$AV$1,0),FALSE),VLOOKUP($B309,'Justerad allokering kvv'!$B$1:$AG$700,MATCH(P$1,'Justerad allokering kvv'!$B$1:$AF$1,0),FALSE)))</f>
        <v>0</v>
      </c>
      <c r="Q309">
        <f>IF($B309=" ","",IF(ISERROR(1/VLOOKUP($B309,'Justerad allokering kvv'!$B$1:$AG$700,MATCH(Q$1,'Justerad allokering kvv'!$B$1:$AF$1,0),FALSE)),VLOOKUP($B309,'Allokerad kvv'!$B$2:$AV$700,MATCH(Q$1,'Allokerad kvv'!$B$1:$AV$1,0),FALSE),VLOOKUP($B309,'Justerad allokering kvv'!$B$1:$AG$700,MATCH(Q$1,'Justerad allokering kvv'!$B$1:$AF$1,0),FALSE)))</f>
        <v>2.8308900000000001</v>
      </c>
      <c r="R309">
        <f>IF($B309=" ","",IF(ISERROR(1/VLOOKUP($B309,'Justerad allokering kvv'!$B$1:$AG$700,MATCH(R$1,'Justerad allokering kvv'!$B$1:$AF$1,0),FALSE)),VLOOKUP($B309,'Allokerad kvv'!$B$2:$AV$700,MATCH(R$1,'Allokerad kvv'!$B$1:$AV$1,0),FALSE),VLOOKUP($B309,'Justerad allokering kvv'!$B$1:$AG$700,MATCH(R$1,'Justerad allokering kvv'!$B$1:$AF$1,0),FALSE)))</f>
        <v>12.422599999999999</v>
      </c>
      <c r="S309">
        <f>IF($B309=" ","",IF(ISERROR(1/VLOOKUP($B309,'Justerad allokering kvv'!$B$1:$AG$700,MATCH(S$1,'Justerad allokering kvv'!$B$1:$AF$1,0),FALSE)),VLOOKUP($B309,'Allokerad kvv'!$B$2:$AV$700,MATCH(S$1,'Allokerad kvv'!$B$1:$AV$1,0),FALSE),VLOOKUP($B309,'Justerad allokering kvv'!$B$1:$AG$700,MATCH(S$1,'Justerad allokering kvv'!$B$1:$AF$1,0),FALSE)))</f>
        <v>0</v>
      </c>
      <c r="T309">
        <f>IF($B309=" ","",IF(ISERROR(1/VLOOKUP($B309,'Justerad allokering kvv'!$B$1:$AG$700,MATCH(T$1,'Justerad allokering kvv'!$B$1:$AF$1,0),FALSE)),VLOOKUP($B309,'Allokerad kvv'!$B$2:$AV$700,MATCH(T$1,'Allokerad kvv'!$B$1:$AV$1,0),FALSE),VLOOKUP($B309,'Justerad allokering kvv'!$B$1:$AG$700,MATCH(T$1,'Justerad allokering kvv'!$B$1:$AF$1,0),FALSE)))</f>
        <v>0</v>
      </c>
      <c r="U309">
        <f>IF($B309=" ","",IF(ISERROR(1/VLOOKUP($B309,'Justerad allokering kvv'!$B$1:$AG$700,MATCH(U$1,'Justerad allokering kvv'!$B$1:$AF$1,0),FALSE)),VLOOKUP($B309,'Allokerad kvv'!$B$2:$AV$700,MATCH(U$1,'Allokerad kvv'!$B$1:$AV$1,0),FALSE),VLOOKUP($B309,'Justerad allokering kvv'!$B$1:$AG$700,MATCH(U$1,'Justerad allokering kvv'!$B$1:$AF$1,0),FALSE)))</f>
        <v>0</v>
      </c>
      <c r="V309">
        <f>IF($B309=" ","",IF(ISERROR(1/VLOOKUP($B309,'Justerad allokering kvv'!$B$1:$AG$700,MATCH(V$1,'Justerad allokering kvv'!$B$1:$AF$1,0),FALSE)),VLOOKUP($B309,'Allokerad kvv'!$B$2:$AV$700,MATCH(V$1,'Allokerad kvv'!$B$1:$AV$1,0),FALSE),VLOOKUP($B309,'Justerad allokering kvv'!$B$1:$AG$700,MATCH(V$1,'Justerad allokering kvv'!$B$1:$AF$1,0),FALSE)))</f>
        <v>0</v>
      </c>
      <c r="W309">
        <f>IF($B309=" ","",IF(ISERROR(1/VLOOKUP($B309,'Justerad allokering kvv'!$B$1:$AG$700,MATCH(W$1,'Justerad allokering kvv'!$B$1:$AF$1,0),FALSE)),VLOOKUP($B309,'Allokerad kvv'!$B$2:$AV$700,MATCH(W$1,'Allokerad kvv'!$B$1:$AV$1,0),FALSE),VLOOKUP($B309,'Justerad allokering kvv'!$B$1:$AG$700,MATCH(W$1,'Justerad allokering kvv'!$B$1:$AF$1,0),FALSE)))</f>
        <v>0</v>
      </c>
      <c r="X309">
        <f>IF($B309=" ","",IF(ISERROR(1/VLOOKUP($B309,'Justerad allokering kvv'!$B$1:$AG$700,MATCH(X$1,'Justerad allokering kvv'!$B$1:$AF$1,0),FALSE)),VLOOKUP($B309,'Allokerad kvv'!$B$2:$AV$700,MATCH(X$1,'Allokerad kvv'!$B$1:$AV$1,0),FALSE),VLOOKUP($B309,'Justerad allokering kvv'!$B$1:$AG$700,MATCH(X$1,'Justerad allokering kvv'!$B$1:$AF$1,0),FALSE)))</f>
        <v>0</v>
      </c>
      <c r="Y309">
        <f>IF($B309=" ","",IF(ISERROR(1/VLOOKUP($B309,'Justerad allokering kvv'!$B$1:$AG$700,MATCH(Y$1,'Justerad allokering kvv'!$B$1:$AF$1,0),FALSE)),VLOOKUP($B309,'Allokerad kvv'!$B$2:$AV$700,MATCH(Y$1,'Allokerad kvv'!$B$1:$AV$1,0),FALSE),VLOOKUP($B309,'Justerad allokering kvv'!$B$1:$AG$700,MATCH(Y$1,'Justerad allokering kvv'!$B$1:$AF$1,0),FALSE)))</f>
        <v>0</v>
      </c>
      <c r="AB309">
        <f>IFERROR(VLOOKUP($B309,Kraftvärmeprod!$B$1:$AO$424,MATCH("Tillförd energi från rökgaskondensering (GWh)",Kraftvärmeprod!$B$1:$AG$1,0),FALSE)/1,0)</f>
        <v>176.58</v>
      </c>
      <c r="AE309" s="122">
        <f t="shared" si="16"/>
        <v>564.45623999999998</v>
      </c>
      <c r="AG309">
        <f t="shared" si="17"/>
        <v>552.03363999999999</v>
      </c>
      <c r="AH309">
        <f t="shared" si="18"/>
        <v>375.45363999999995</v>
      </c>
      <c r="AI309">
        <f>IF(AH309=0,"",AH309/VLOOKUP(B309,Kraftvärmeprod!$B$1:$BC$480,MATCH("Summa tillförd energi exklusive rökgaskondensering",Kraftvärmeprod!$B$1:$BC$1,0),FALSE))</f>
        <v>0.44287283615751227</v>
      </c>
      <c r="AK309">
        <f t="shared" si="19"/>
        <v>371.35700000000003</v>
      </c>
    </row>
    <row r="310" spans="1:37" x14ac:dyDescent="0.25">
      <c r="A310" s="2" t="s">
        <v>477</v>
      </c>
      <c r="B310" s="2" t="s">
        <v>478</v>
      </c>
      <c r="C310">
        <f>IF($B310=" ","",IF(ISERROR(1/VLOOKUP($B310,'Justerad allokering kvv'!$B$1:$AG$700,MATCH(C$1,'Justerad allokering kvv'!$B$1:$AF$1,0),FALSE)),VLOOKUP($B310,'Allokerad kvv'!$B$2:$AV$700,MATCH(C$1,'Allokerad kvv'!$B$1:$AV$1,0),FALSE),VLOOKUP($B310,'Justerad allokering kvv'!$B$1:$AG$700,MATCH(C$1,'Justerad allokering kvv'!$B$1:$AF$1,0),FALSE)))</f>
        <v>0</v>
      </c>
      <c r="D310">
        <f>IF($B310=" ","",IF(ISERROR(1/VLOOKUP($B310,'Justerad allokering kvv'!$B$1:$AG$700,MATCH(D$1,'Justerad allokering kvv'!$B$1:$AF$1,0),FALSE)),VLOOKUP($B310,'Allokerad kvv'!$B$2:$AV$700,MATCH(D$1,'Allokerad kvv'!$B$1:$AV$1,0),FALSE),VLOOKUP($B310,'Justerad allokering kvv'!$B$1:$AG$700,MATCH(D$1,'Justerad allokering kvv'!$B$1:$AF$1,0),FALSE)))</f>
        <v>0</v>
      </c>
      <c r="E310">
        <f>IF($B310=" ","",IF(ISERROR(1/VLOOKUP($B310,'Justerad allokering kvv'!$B$1:$AG$700,MATCH(E$1,'Justerad allokering kvv'!$B$1:$AF$1,0),FALSE)),VLOOKUP($B310,'Allokerad kvv'!$B$2:$AV$700,MATCH(E$1,'Allokerad kvv'!$B$1:$AV$1,0),FALSE),VLOOKUP($B310,'Justerad allokering kvv'!$B$1:$AG$700,MATCH(E$1,'Justerad allokering kvv'!$B$1:$AF$1,0),FALSE)))</f>
        <v>0</v>
      </c>
      <c r="F310">
        <f>IF($B310=" ","",IF(ISERROR(1/VLOOKUP($B310,'Justerad allokering kvv'!$B$1:$AG$700,MATCH(F$1,'Justerad allokering kvv'!$B$1:$AF$1,0),FALSE)),VLOOKUP($B310,'Allokerad kvv'!$B$2:$AV$700,MATCH(F$1,'Allokerad kvv'!$B$1:$AV$1,0),FALSE),VLOOKUP($B310,'Justerad allokering kvv'!$B$1:$AG$700,MATCH(F$1,'Justerad allokering kvv'!$B$1:$AF$1,0),FALSE)))</f>
        <v>0</v>
      </c>
      <c r="G310">
        <f>IF($B310=" ","",IF(ISERROR(1/VLOOKUP($B310,'Justerad allokering kvv'!$B$1:$AG$700,MATCH(G$1,'Justerad allokering kvv'!$B$1:$AF$1,0),FALSE)),VLOOKUP($B310,'Allokerad kvv'!$B$2:$AV$700,MATCH(G$1,'Allokerad kvv'!$B$1:$AV$1,0),FALSE),VLOOKUP($B310,'Justerad allokering kvv'!$B$1:$AG$700,MATCH(G$1,'Justerad allokering kvv'!$B$1:$AF$1,0),FALSE)))</f>
        <v>0</v>
      </c>
      <c r="H310">
        <f>IF($B310=" ","",IF(ISERROR(1/VLOOKUP($B310,'Justerad allokering kvv'!$B$1:$AG$700,MATCH(H$1,'Justerad allokering kvv'!$B$1:$AF$1,0),FALSE)),VLOOKUP($B310,'Allokerad kvv'!$B$2:$AV$700,MATCH(H$1,'Allokerad kvv'!$B$1:$AV$1,0),FALSE),VLOOKUP($B310,'Justerad allokering kvv'!$B$1:$AG$700,MATCH(H$1,'Justerad allokering kvv'!$B$1:$AF$1,0),FALSE)))</f>
        <v>0</v>
      </c>
      <c r="I310">
        <f>IF($B310=" ","",IF(ISERROR(1/VLOOKUP($B310,'Justerad allokering kvv'!$B$1:$AG$700,MATCH(I$1,'Justerad allokering kvv'!$B$1:$AF$1,0),FALSE)),VLOOKUP($B310,'Allokerad kvv'!$B$2:$AV$700,MATCH(I$1,'Allokerad kvv'!$B$1:$AV$1,0),FALSE),VLOOKUP($B310,'Justerad allokering kvv'!$B$1:$AG$700,MATCH(I$1,'Justerad allokering kvv'!$B$1:$AF$1,0),FALSE)))</f>
        <v>0</v>
      </c>
      <c r="J310">
        <f>IF($B310=" ","",IF(ISERROR(1/VLOOKUP($B310,'Justerad allokering kvv'!$B$1:$AG$700,MATCH(J$1,'Justerad allokering kvv'!$B$1:$AF$1,0),FALSE)),VLOOKUP($B310,'Allokerad kvv'!$B$2:$AV$700,MATCH(J$1,'Allokerad kvv'!$B$1:$AV$1,0),FALSE),VLOOKUP($B310,'Justerad allokering kvv'!$B$1:$AG$700,MATCH(J$1,'Justerad allokering kvv'!$B$1:$AF$1,0),FALSE)))</f>
        <v>0</v>
      </c>
      <c r="K310">
        <f>IF($B310=" ","",IF(ISERROR(1/VLOOKUP($B310,'Justerad allokering kvv'!$B$1:$AG$700,MATCH(K$1,'Justerad allokering kvv'!$B$1:$AF$1,0),FALSE)),VLOOKUP($B310,'Allokerad kvv'!$B$2:$AV$700,MATCH(K$1,'Allokerad kvv'!$B$1:$AV$1,0),FALSE),VLOOKUP($B310,'Justerad allokering kvv'!$B$1:$AG$700,MATCH(K$1,'Justerad allokering kvv'!$B$1:$AF$1,0),FALSE)))</f>
        <v>0</v>
      </c>
      <c r="L310">
        <f>IF($B310=" ","",IF(ISERROR(1/VLOOKUP($B310,'Justerad allokering kvv'!$B$1:$AG$700,MATCH(L$1,'Justerad allokering kvv'!$B$1:$AF$1,0),FALSE)),VLOOKUP($B310,'Allokerad kvv'!$B$2:$AV$700,MATCH(L$1,'Allokerad kvv'!$B$1:$AV$1,0),FALSE),VLOOKUP($B310,'Justerad allokering kvv'!$B$1:$AG$700,MATCH(L$1,'Justerad allokering kvv'!$B$1:$AF$1,0),FALSE)))</f>
        <v>0</v>
      </c>
      <c r="M310">
        <f>IF($B310=" ","",IF(ISERROR(1/VLOOKUP($B310,'Justerad allokering kvv'!$B$1:$AG$700,MATCH(M$1,'Justerad allokering kvv'!$B$1:$AF$1,0),FALSE)),VLOOKUP($B310,'Allokerad kvv'!$B$2:$AV$700,MATCH(M$1,'Allokerad kvv'!$B$1:$AV$1,0),FALSE),VLOOKUP($B310,'Justerad allokering kvv'!$B$1:$AG$700,MATCH(M$1,'Justerad allokering kvv'!$B$1:$AF$1,0),FALSE)))</f>
        <v>0</v>
      </c>
      <c r="N310">
        <f>IF($B310=" ","",IF(ISERROR(1/VLOOKUP($B310,'Justerad allokering kvv'!$B$1:$AG$700,MATCH(N$1,'Justerad allokering kvv'!$B$1:$AF$1,0),FALSE)),VLOOKUP($B310,'Allokerad kvv'!$B$2:$AV$700,MATCH(N$1,'Allokerad kvv'!$B$1:$AV$1,0),FALSE),VLOOKUP($B310,'Justerad allokering kvv'!$B$1:$AG$700,MATCH(N$1,'Justerad allokering kvv'!$B$1:$AF$1,0),FALSE)))</f>
        <v>0</v>
      </c>
      <c r="O310">
        <f>IF($B310=" ","",IF(ISERROR(1/VLOOKUP($B310,'Justerad allokering kvv'!$B$1:$AG$700,MATCH(O$1,'Justerad allokering kvv'!$B$1:$AF$1,0),FALSE)),VLOOKUP($B310,'Allokerad kvv'!$B$2:$AV$700,MATCH(O$1,'Allokerad kvv'!$B$1:$AV$1,0),FALSE),VLOOKUP($B310,'Justerad allokering kvv'!$B$1:$AG$700,MATCH(O$1,'Justerad allokering kvv'!$B$1:$AF$1,0),FALSE)))</f>
        <v>0</v>
      </c>
      <c r="P310">
        <f>IF($B310=" ","",IF(ISERROR(1/VLOOKUP($B310,'Justerad allokering kvv'!$B$1:$AG$700,MATCH(P$1,'Justerad allokering kvv'!$B$1:$AF$1,0),FALSE)),VLOOKUP($B310,'Allokerad kvv'!$B$2:$AV$700,MATCH(P$1,'Allokerad kvv'!$B$1:$AV$1,0),FALSE),VLOOKUP($B310,'Justerad allokering kvv'!$B$1:$AG$700,MATCH(P$1,'Justerad allokering kvv'!$B$1:$AF$1,0),FALSE)))</f>
        <v>0</v>
      </c>
      <c r="Q310">
        <f>IF($B310=" ","",IF(ISERROR(1/VLOOKUP($B310,'Justerad allokering kvv'!$B$1:$AG$700,MATCH(Q$1,'Justerad allokering kvv'!$B$1:$AF$1,0),FALSE)),VLOOKUP($B310,'Allokerad kvv'!$B$2:$AV$700,MATCH(Q$1,'Allokerad kvv'!$B$1:$AV$1,0),FALSE),VLOOKUP($B310,'Justerad allokering kvv'!$B$1:$AG$700,MATCH(Q$1,'Justerad allokering kvv'!$B$1:$AF$1,0),FALSE)))</f>
        <v>0</v>
      </c>
      <c r="R310">
        <f>IF($B310=" ","",IF(ISERROR(1/VLOOKUP($B310,'Justerad allokering kvv'!$B$1:$AG$700,MATCH(R$1,'Justerad allokering kvv'!$B$1:$AF$1,0),FALSE)),VLOOKUP($B310,'Allokerad kvv'!$B$2:$AV$700,MATCH(R$1,'Allokerad kvv'!$B$1:$AV$1,0),FALSE),VLOOKUP($B310,'Justerad allokering kvv'!$B$1:$AG$700,MATCH(R$1,'Justerad allokering kvv'!$B$1:$AF$1,0),FALSE)))</f>
        <v>0</v>
      </c>
      <c r="S310">
        <f>IF($B310=" ","",IF(ISERROR(1/VLOOKUP($B310,'Justerad allokering kvv'!$B$1:$AG$700,MATCH(S$1,'Justerad allokering kvv'!$B$1:$AF$1,0),FALSE)),VLOOKUP($B310,'Allokerad kvv'!$B$2:$AV$700,MATCH(S$1,'Allokerad kvv'!$B$1:$AV$1,0),FALSE),VLOOKUP($B310,'Justerad allokering kvv'!$B$1:$AG$700,MATCH(S$1,'Justerad allokering kvv'!$B$1:$AF$1,0),FALSE)))</f>
        <v>0</v>
      </c>
      <c r="T310">
        <f>IF($B310=" ","",IF(ISERROR(1/VLOOKUP($B310,'Justerad allokering kvv'!$B$1:$AG$700,MATCH(T$1,'Justerad allokering kvv'!$B$1:$AF$1,0),FALSE)),VLOOKUP($B310,'Allokerad kvv'!$B$2:$AV$700,MATCH(T$1,'Allokerad kvv'!$B$1:$AV$1,0),FALSE),VLOOKUP($B310,'Justerad allokering kvv'!$B$1:$AG$700,MATCH(T$1,'Justerad allokering kvv'!$B$1:$AF$1,0),FALSE)))</f>
        <v>0</v>
      </c>
      <c r="U310">
        <f>IF($B310=" ","",IF(ISERROR(1/VLOOKUP($B310,'Justerad allokering kvv'!$B$1:$AG$700,MATCH(U$1,'Justerad allokering kvv'!$B$1:$AF$1,0),FALSE)),VLOOKUP($B310,'Allokerad kvv'!$B$2:$AV$700,MATCH(U$1,'Allokerad kvv'!$B$1:$AV$1,0),FALSE),VLOOKUP($B310,'Justerad allokering kvv'!$B$1:$AG$700,MATCH(U$1,'Justerad allokering kvv'!$B$1:$AF$1,0),FALSE)))</f>
        <v>0</v>
      </c>
      <c r="V310">
        <f>IF($B310=" ","",IF(ISERROR(1/VLOOKUP($B310,'Justerad allokering kvv'!$B$1:$AG$700,MATCH(V$1,'Justerad allokering kvv'!$B$1:$AF$1,0),FALSE)),VLOOKUP($B310,'Allokerad kvv'!$B$2:$AV$700,MATCH(V$1,'Allokerad kvv'!$B$1:$AV$1,0),FALSE),VLOOKUP($B310,'Justerad allokering kvv'!$B$1:$AG$700,MATCH(V$1,'Justerad allokering kvv'!$B$1:$AF$1,0),FALSE)))</f>
        <v>0</v>
      </c>
      <c r="W310">
        <f>IF($B310=" ","",IF(ISERROR(1/VLOOKUP($B310,'Justerad allokering kvv'!$B$1:$AG$700,MATCH(W$1,'Justerad allokering kvv'!$B$1:$AF$1,0),FALSE)),VLOOKUP($B310,'Allokerad kvv'!$B$2:$AV$700,MATCH(W$1,'Allokerad kvv'!$B$1:$AV$1,0),FALSE),VLOOKUP($B310,'Justerad allokering kvv'!$B$1:$AG$700,MATCH(W$1,'Justerad allokering kvv'!$B$1:$AF$1,0),FALSE)))</f>
        <v>0</v>
      </c>
      <c r="X310">
        <f>IF($B310=" ","",IF(ISERROR(1/VLOOKUP($B310,'Justerad allokering kvv'!$B$1:$AG$700,MATCH(X$1,'Justerad allokering kvv'!$B$1:$AF$1,0),FALSE)),VLOOKUP($B310,'Allokerad kvv'!$B$2:$AV$700,MATCH(X$1,'Allokerad kvv'!$B$1:$AV$1,0),FALSE),VLOOKUP($B310,'Justerad allokering kvv'!$B$1:$AG$700,MATCH(X$1,'Justerad allokering kvv'!$B$1:$AF$1,0),FALSE)))</f>
        <v>0</v>
      </c>
      <c r="Y310">
        <f>IF($B310=" ","",IF(ISERROR(1/VLOOKUP($B310,'Justerad allokering kvv'!$B$1:$AG$700,MATCH(Y$1,'Justerad allokering kvv'!$B$1:$AF$1,0),FALSE)),VLOOKUP($B310,'Allokerad kvv'!$B$2:$AV$700,MATCH(Y$1,'Allokerad kvv'!$B$1:$AV$1,0),FALSE),VLOOKUP($B310,'Justerad allokering kvv'!$B$1:$AG$700,MATCH(Y$1,'Justerad allokering kvv'!$B$1:$AF$1,0),FALSE)))</f>
        <v>0</v>
      </c>
      <c r="AB310">
        <f>IFERROR(VLOOKUP($B310,Kraftvärmeprod!$B$1:$AO$424,MATCH("Tillförd energi från rökgaskondensering (GWh)",Kraftvärmeprod!$B$1:$AG$1,0),FALSE)/1,0)</f>
        <v>0</v>
      </c>
      <c r="AE310" s="122">
        <f t="shared" si="16"/>
        <v>0</v>
      </c>
      <c r="AG310">
        <f t="shared" si="17"/>
        <v>0</v>
      </c>
      <c r="AH310">
        <f t="shared" si="18"/>
        <v>0</v>
      </c>
      <c r="AI310" t="str">
        <f>IF(AH310=0,"",AH310/VLOOKUP(B310,Kraftvärmeprod!$B$1:$BC$480,MATCH("Summa tillförd energi exklusive rökgaskondensering",Kraftvärmeprod!$B$1:$BC$1,0),FALSE))</f>
        <v/>
      </c>
      <c r="AK310">
        <f t="shared" si="19"/>
        <v>0</v>
      </c>
    </row>
    <row r="311" spans="1:37" x14ac:dyDescent="0.25">
      <c r="A311" s="2" t="s">
        <v>477</v>
      </c>
      <c r="B311" s="2" t="s">
        <v>479</v>
      </c>
      <c r="C311">
        <f>IF($B311=" ","",IF(ISERROR(1/VLOOKUP($B311,'Justerad allokering kvv'!$B$1:$AG$700,MATCH(C$1,'Justerad allokering kvv'!$B$1:$AF$1,0),FALSE)),VLOOKUP($B311,'Allokerad kvv'!$B$2:$AV$700,MATCH(C$1,'Allokerad kvv'!$B$1:$AV$1,0),FALSE),VLOOKUP($B311,'Justerad allokering kvv'!$B$1:$AG$700,MATCH(C$1,'Justerad allokering kvv'!$B$1:$AF$1,0),FALSE)))</f>
        <v>0</v>
      </c>
      <c r="D311">
        <f>IF($B311=" ","",IF(ISERROR(1/VLOOKUP($B311,'Justerad allokering kvv'!$B$1:$AG$700,MATCH(D$1,'Justerad allokering kvv'!$B$1:$AF$1,0),FALSE)),VLOOKUP($B311,'Allokerad kvv'!$B$2:$AV$700,MATCH(D$1,'Allokerad kvv'!$B$1:$AV$1,0),FALSE),VLOOKUP($B311,'Justerad allokering kvv'!$B$1:$AG$700,MATCH(D$1,'Justerad allokering kvv'!$B$1:$AF$1,0),FALSE)))</f>
        <v>0</v>
      </c>
      <c r="E311">
        <f>IF($B311=" ","",IF(ISERROR(1/VLOOKUP($B311,'Justerad allokering kvv'!$B$1:$AG$700,MATCH(E$1,'Justerad allokering kvv'!$B$1:$AF$1,0),FALSE)),VLOOKUP($B311,'Allokerad kvv'!$B$2:$AV$700,MATCH(E$1,'Allokerad kvv'!$B$1:$AV$1,0),FALSE),VLOOKUP($B311,'Justerad allokering kvv'!$B$1:$AG$700,MATCH(E$1,'Justerad allokering kvv'!$B$1:$AF$1,0),FALSE)))</f>
        <v>0</v>
      </c>
      <c r="F311">
        <f>IF($B311=" ","",IF(ISERROR(1/VLOOKUP($B311,'Justerad allokering kvv'!$B$1:$AG$700,MATCH(F$1,'Justerad allokering kvv'!$B$1:$AF$1,0),FALSE)),VLOOKUP($B311,'Allokerad kvv'!$B$2:$AV$700,MATCH(F$1,'Allokerad kvv'!$B$1:$AV$1,0),FALSE),VLOOKUP($B311,'Justerad allokering kvv'!$B$1:$AG$700,MATCH(F$1,'Justerad allokering kvv'!$B$1:$AF$1,0),FALSE)))</f>
        <v>0</v>
      </c>
      <c r="G311">
        <f>IF($B311=" ","",IF(ISERROR(1/VLOOKUP($B311,'Justerad allokering kvv'!$B$1:$AG$700,MATCH(G$1,'Justerad allokering kvv'!$B$1:$AF$1,0),FALSE)),VLOOKUP($B311,'Allokerad kvv'!$B$2:$AV$700,MATCH(G$1,'Allokerad kvv'!$B$1:$AV$1,0),FALSE),VLOOKUP($B311,'Justerad allokering kvv'!$B$1:$AG$700,MATCH(G$1,'Justerad allokering kvv'!$B$1:$AF$1,0),FALSE)))</f>
        <v>6.5576499999999999E-3</v>
      </c>
      <c r="H311">
        <f>IF($B311=" ","",IF(ISERROR(1/VLOOKUP($B311,'Justerad allokering kvv'!$B$1:$AG$700,MATCH(H$1,'Justerad allokering kvv'!$B$1:$AF$1,0),FALSE)),VLOOKUP($B311,'Allokerad kvv'!$B$2:$AV$700,MATCH(H$1,'Allokerad kvv'!$B$1:$AV$1,0),FALSE),VLOOKUP($B311,'Justerad allokering kvv'!$B$1:$AG$700,MATCH(H$1,'Justerad allokering kvv'!$B$1:$AF$1,0),FALSE)))</f>
        <v>0</v>
      </c>
      <c r="I311">
        <f>IF($B311=" ","",IF(ISERROR(1/VLOOKUP($B311,'Justerad allokering kvv'!$B$1:$AG$700,MATCH(I$1,'Justerad allokering kvv'!$B$1:$AF$1,0),FALSE)),VLOOKUP($B311,'Allokerad kvv'!$B$2:$AV$700,MATCH(I$1,'Allokerad kvv'!$B$1:$AV$1,0),FALSE),VLOOKUP($B311,'Justerad allokering kvv'!$B$1:$AG$700,MATCH(I$1,'Justerad allokering kvv'!$B$1:$AF$1,0),FALSE)))</f>
        <v>0</v>
      </c>
      <c r="J311">
        <f>IF($B311=" ","",IF(ISERROR(1/VLOOKUP($B311,'Justerad allokering kvv'!$B$1:$AG$700,MATCH(J$1,'Justerad allokering kvv'!$B$1:$AF$1,0),FALSE)),VLOOKUP($B311,'Allokerad kvv'!$B$2:$AV$700,MATCH(J$1,'Allokerad kvv'!$B$1:$AV$1,0),FALSE),VLOOKUP($B311,'Justerad allokering kvv'!$B$1:$AG$700,MATCH(J$1,'Justerad allokering kvv'!$B$1:$AF$1,0),FALSE)))</f>
        <v>1.8492900000000001</v>
      </c>
      <c r="K311">
        <f>IF($B311=" ","",IF(ISERROR(1/VLOOKUP($B311,'Justerad allokering kvv'!$B$1:$AG$700,MATCH(K$1,'Justerad allokering kvv'!$B$1:$AF$1,0),FALSE)),VLOOKUP($B311,'Allokerad kvv'!$B$2:$AV$700,MATCH(K$1,'Allokerad kvv'!$B$1:$AV$1,0),FALSE),VLOOKUP($B311,'Justerad allokering kvv'!$B$1:$AG$700,MATCH(K$1,'Justerad allokering kvv'!$B$1:$AF$1,0),FALSE)))</f>
        <v>0</v>
      </c>
      <c r="L311">
        <f>IF($B311=" ","",IF(ISERROR(1/VLOOKUP($B311,'Justerad allokering kvv'!$B$1:$AG$700,MATCH(L$1,'Justerad allokering kvv'!$B$1:$AF$1,0),FALSE)),VLOOKUP($B311,'Allokerad kvv'!$B$2:$AV$700,MATCH(L$1,'Allokerad kvv'!$B$1:$AV$1,0),FALSE),VLOOKUP($B311,'Justerad allokering kvv'!$B$1:$AG$700,MATCH(L$1,'Justerad allokering kvv'!$B$1:$AF$1,0),FALSE)))</f>
        <v>100</v>
      </c>
      <c r="M311">
        <f>IF($B311=" ","",IF(ISERROR(1/VLOOKUP($B311,'Justerad allokering kvv'!$B$1:$AG$700,MATCH(M$1,'Justerad allokering kvv'!$B$1:$AF$1,0),FALSE)),VLOOKUP($B311,'Allokerad kvv'!$B$2:$AV$700,MATCH(M$1,'Allokerad kvv'!$B$1:$AV$1,0),FALSE),VLOOKUP($B311,'Justerad allokering kvv'!$B$1:$AG$700,MATCH(M$1,'Justerad allokering kvv'!$B$1:$AF$1,0),FALSE)))</f>
        <v>0</v>
      </c>
      <c r="N311">
        <f>IF($B311=" ","",IF(ISERROR(1/VLOOKUP($B311,'Justerad allokering kvv'!$B$1:$AG$700,MATCH(N$1,'Justerad allokering kvv'!$B$1:$AF$1,0),FALSE)),VLOOKUP($B311,'Allokerad kvv'!$B$2:$AV$700,MATCH(N$1,'Allokerad kvv'!$B$1:$AV$1,0),FALSE),VLOOKUP($B311,'Justerad allokering kvv'!$B$1:$AG$700,MATCH(N$1,'Justerad allokering kvv'!$B$1:$AF$1,0),FALSE)))</f>
        <v>0</v>
      </c>
      <c r="O311">
        <f>IF($B311=" ","",IF(ISERROR(1/VLOOKUP($B311,'Justerad allokering kvv'!$B$1:$AG$700,MATCH(O$1,'Justerad allokering kvv'!$B$1:$AF$1,0),FALSE)),VLOOKUP($B311,'Allokerad kvv'!$B$2:$AV$700,MATCH(O$1,'Allokerad kvv'!$B$1:$AV$1,0),FALSE),VLOOKUP($B311,'Justerad allokering kvv'!$B$1:$AG$700,MATCH(O$1,'Justerad allokering kvv'!$B$1:$AF$1,0),FALSE)))</f>
        <v>0</v>
      </c>
      <c r="P311">
        <f>IF($B311=" ","",IF(ISERROR(1/VLOOKUP($B311,'Justerad allokering kvv'!$B$1:$AG$700,MATCH(P$1,'Justerad allokering kvv'!$B$1:$AF$1,0),FALSE)),VLOOKUP($B311,'Allokerad kvv'!$B$2:$AV$700,MATCH(P$1,'Allokerad kvv'!$B$1:$AV$1,0),FALSE),VLOOKUP($B311,'Justerad allokering kvv'!$B$1:$AG$700,MATCH(P$1,'Justerad allokering kvv'!$B$1:$AF$1,0),FALSE)))</f>
        <v>0</v>
      </c>
      <c r="Q311">
        <f>IF($B311=" ","",IF(ISERROR(1/VLOOKUP($B311,'Justerad allokering kvv'!$B$1:$AG$700,MATCH(Q$1,'Justerad allokering kvv'!$B$1:$AF$1,0),FALSE)),VLOOKUP($B311,'Allokerad kvv'!$B$2:$AV$700,MATCH(Q$1,'Allokerad kvv'!$B$1:$AV$1,0),FALSE),VLOOKUP($B311,'Justerad allokering kvv'!$B$1:$AG$700,MATCH(Q$1,'Justerad allokering kvv'!$B$1:$AF$1,0),FALSE)))</f>
        <v>0</v>
      </c>
      <c r="R311">
        <f>IF($B311=" ","",IF(ISERROR(1/VLOOKUP($B311,'Justerad allokering kvv'!$B$1:$AG$700,MATCH(R$1,'Justerad allokering kvv'!$B$1:$AF$1,0),FALSE)),VLOOKUP($B311,'Allokerad kvv'!$B$2:$AV$700,MATCH(R$1,'Allokerad kvv'!$B$1:$AV$1,0),FALSE),VLOOKUP($B311,'Justerad allokering kvv'!$B$1:$AG$700,MATCH(R$1,'Justerad allokering kvv'!$B$1:$AF$1,0),FALSE)))</f>
        <v>1.8430500000000001</v>
      </c>
      <c r="S311">
        <f>IF($B311=" ","",IF(ISERROR(1/VLOOKUP($B311,'Justerad allokering kvv'!$B$1:$AG$700,MATCH(S$1,'Justerad allokering kvv'!$B$1:$AF$1,0),FALSE)),VLOOKUP($B311,'Allokerad kvv'!$B$2:$AV$700,MATCH(S$1,'Allokerad kvv'!$B$1:$AV$1,0),FALSE),VLOOKUP($B311,'Justerad allokering kvv'!$B$1:$AG$700,MATCH(S$1,'Justerad allokering kvv'!$B$1:$AF$1,0),FALSE)))</f>
        <v>0</v>
      </c>
      <c r="T311">
        <f>IF($B311=" ","",IF(ISERROR(1/VLOOKUP($B311,'Justerad allokering kvv'!$B$1:$AG$700,MATCH(T$1,'Justerad allokering kvv'!$B$1:$AF$1,0),FALSE)),VLOOKUP($B311,'Allokerad kvv'!$B$2:$AV$700,MATCH(T$1,'Allokerad kvv'!$B$1:$AV$1,0),FALSE),VLOOKUP($B311,'Justerad allokering kvv'!$B$1:$AG$700,MATCH(T$1,'Justerad allokering kvv'!$B$1:$AF$1,0),FALSE)))</f>
        <v>0</v>
      </c>
      <c r="U311">
        <f>IF($B311=" ","",IF(ISERROR(1/VLOOKUP($B311,'Justerad allokering kvv'!$B$1:$AG$700,MATCH(U$1,'Justerad allokering kvv'!$B$1:$AF$1,0),FALSE)),VLOOKUP($B311,'Allokerad kvv'!$B$2:$AV$700,MATCH(U$1,'Allokerad kvv'!$B$1:$AV$1,0),FALSE),VLOOKUP($B311,'Justerad allokering kvv'!$B$1:$AG$700,MATCH(U$1,'Justerad allokering kvv'!$B$1:$AF$1,0),FALSE)))</f>
        <v>0</v>
      </c>
      <c r="V311">
        <f>IF($B311=" ","",IF(ISERROR(1/VLOOKUP($B311,'Justerad allokering kvv'!$B$1:$AG$700,MATCH(V$1,'Justerad allokering kvv'!$B$1:$AF$1,0),FALSE)),VLOOKUP($B311,'Allokerad kvv'!$B$2:$AV$700,MATCH(V$1,'Allokerad kvv'!$B$1:$AV$1,0),FALSE),VLOOKUP($B311,'Justerad allokering kvv'!$B$1:$AG$700,MATCH(V$1,'Justerad allokering kvv'!$B$1:$AF$1,0),FALSE)))</f>
        <v>0</v>
      </c>
      <c r="W311">
        <f>IF($B311=" ","",IF(ISERROR(1/VLOOKUP($B311,'Justerad allokering kvv'!$B$1:$AG$700,MATCH(W$1,'Justerad allokering kvv'!$B$1:$AF$1,0),FALSE)),VLOOKUP($B311,'Allokerad kvv'!$B$2:$AV$700,MATCH(W$1,'Allokerad kvv'!$B$1:$AV$1,0),FALSE),VLOOKUP($B311,'Justerad allokering kvv'!$B$1:$AG$700,MATCH(W$1,'Justerad allokering kvv'!$B$1:$AF$1,0),FALSE)))</f>
        <v>0</v>
      </c>
      <c r="X311">
        <f>IF($B311=" ","",IF(ISERROR(1/VLOOKUP($B311,'Justerad allokering kvv'!$B$1:$AG$700,MATCH(X$1,'Justerad allokering kvv'!$B$1:$AF$1,0),FALSE)),VLOOKUP($B311,'Allokerad kvv'!$B$2:$AV$700,MATCH(X$1,'Allokerad kvv'!$B$1:$AV$1,0),FALSE),VLOOKUP($B311,'Justerad allokering kvv'!$B$1:$AG$700,MATCH(X$1,'Justerad allokering kvv'!$B$1:$AF$1,0),FALSE)))</f>
        <v>0</v>
      </c>
      <c r="Y311">
        <f>IF($B311=" ","",IF(ISERROR(1/VLOOKUP($B311,'Justerad allokering kvv'!$B$1:$AG$700,MATCH(Y$1,'Justerad allokering kvv'!$B$1:$AF$1,0),FALSE)),VLOOKUP($B311,'Allokerad kvv'!$B$2:$AV$700,MATCH(Y$1,'Allokerad kvv'!$B$1:$AV$1,0),FALSE),VLOOKUP($B311,'Justerad allokering kvv'!$B$1:$AG$700,MATCH(Y$1,'Justerad allokering kvv'!$B$1:$AF$1,0),FALSE)))</f>
        <v>0</v>
      </c>
      <c r="AB311">
        <f>IFERROR(VLOOKUP($B311,Kraftvärmeprod!$B$1:$AO$424,MATCH("Tillförd energi från rökgaskondensering (GWh)",Kraftvärmeprod!$B$1:$AG$1,0),FALSE)/1,0)</f>
        <v>0</v>
      </c>
      <c r="AE311" s="122">
        <f t="shared" si="16"/>
        <v>103.69889765000001</v>
      </c>
      <c r="AG311">
        <f t="shared" si="17"/>
        <v>101.85584765</v>
      </c>
      <c r="AH311">
        <f t="shared" si="18"/>
        <v>101.85584765</v>
      </c>
      <c r="AI311">
        <f>IF(AH311=0,"",AH311/VLOOKUP(B311,Kraftvärmeprod!$B$1:$BC$480,MATCH("Summa tillförd energi exklusive rökgaskondensering",Kraftvärmeprod!$B$1:$BC$1,0),FALSE))</f>
        <v>0.64217796891747048</v>
      </c>
      <c r="AK311">
        <f t="shared" si="19"/>
        <v>101.84929</v>
      </c>
    </row>
    <row r="312" spans="1:37" x14ac:dyDescent="0.25">
      <c r="A312" s="2" t="s">
        <v>477</v>
      </c>
      <c r="B312" s="2" t="s">
        <v>480</v>
      </c>
      <c r="C312">
        <f>IF($B312=" ","",IF(ISERROR(1/VLOOKUP($B312,'Justerad allokering kvv'!$B$1:$AG$700,MATCH(C$1,'Justerad allokering kvv'!$B$1:$AF$1,0),FALSE)),VLOOKUP($B312,'Allokerad kvv'!$B$2:$AV$700,MATCH(C$1,'Allokerad kvv'!$B$1:$AV$1,0),FALSE),VLOOKUP($B312,'Justerad allokering kvv'!$B$1:$AG$700,MATCH(C$1,'Justerad allokering kvv'!$B$1:$AF$1,0),FALSE)))</f>
        <v>0</v>
      </c>
      <c r="D312">
        <f>IF($B312=" ","",IF(ISERROR(1/VLOOKUP($B312,'Justerad allokering kvv'!$B$1:$AG$700,MATCH(D$1,'Justerad allokering kvv'!$B$1:$AF$1,0),FALSE)),VLOOKUP($B312,'Allokerad kvv'!$B$2:$AV$700,MATCH(D$1,'Allokerad kvv'!$B$1:$AV$1,0),FALSE),VLOOKUP($B312,'Justerad allokering kvv'!$B$1:$AG$700,MATCH(D$1,'Justerad allokering kvv'!$B$1:$AF$1,0),FALSE)))</f>
        <v>0</v>
      </c>
      <c r="E312">
        <f>IF($B312=" ","",IF(ISERROR(1/VLOOKUP($B312,'Justerad allokering kvv'!$B$1:$AG$700,MATCH(E$1,'Justerad allokering kvv'!$B$1:$AF$1,0),FALSE)),VLOOKUP($B312,'Allokerad kvv'!$B$2:$AV$700,MATCH(E$1,'Allokerad kvv'!$B$1:$AV$1,0),FALSE),VLOOKUP($B312,'Justerad allokering kvv'!$B$1:$AG$700,MATCH(E$1,'Justerad allokering kvv'!$B$1:$AF$1,0),FALSE)))</f>
        <v>0</v>
      </c>
      <c r="F312">
        <f>IF($B312=" ","",IF(ISERROR(1/VLOOKUP($B312,'Justerad allokering kvv'!$B$1:$AG$700,MATCH(F$1,'Justerad allokering kvv'!$B$1:$AF$1,0),FALSE)),VLOOKUP($B312,'Allokerad kvv'!$B$2:$AV$700,MATCH(F$1,'Allokerad kvv'!$B$1:$AV$1,0),FALSE),VLOOKUP($B312,'Justerad allokering kvv'!$B$1:$AG$700,MATCH(F$1,'Justerad allokering kvv'!$B$1:$AF$1,0),FALSE)))</f>
        <v>0</v>
      </c>
      <c r="G312">
        <f>IF($B312=" ","",IF(ISERROR(1/VLOOKUP($B312,'Justerad allokering kvv'!$B$1:$AG$700,MATCH(G$1,'Justerad allokering kvv'!$B$1:$AF$1,0),FALSE)),VLOOKUP($B312,'Allokerad kvv'!$B$2:$AV$700,MATCH(G$1,'Allokerad kvv'!$B$1:$AV$1,0),FALSE),VLOOKUP($B312,'Justerad allokering kvv'!$B$1:$AG$700,MATCH(G$1,'Justerad allokering kvv'!$B$1:$AF$1,0),FALSE)))</f>
        <v>0</v>
      </c>
      <c r="H312">
        <f>IF($B312=" ","",IF(ISERROR(1/VLOOKUP($B312,'Justerad allokering kvv'!$B$1:$AG$700,MATCH(H$1,'Justerad allokering kvv'!$B$1:$AF$1,0),FALSE)),VLOOKUP($B312,'Allokerad kvv'!$B$2:$AV$700,MATCH(H$1,'Allokerad kvv'!$B$1:$AV$1,0),FALSE),VLOOKUP($B312,'Justerad allokering kvv'!$B$1:$AG$700,MATCH(H$1,'Justerad allokering kvv'!$B$1:$AF$1,0),FALSE)))</f>
        <v>0</v>
      </c>
      <c r="I312">
        <f>IF($B312=" ","",IF(ISERROR(1/VLOOKUP($B312,'Justerad allokering kvv'!$B$1:$AG$700,MATCH(I$1,'Justerad allokering kvv'!$B$1:$AF$1,0),FALSE)),VLOOKUP($B312,'Allokerad kvv'!$B$2:$AV$700,MATCH(I$1,'Allokerad kvv'!$B$1:$AV$1,0),FALSE),VLOOKUP($B312,'Justerad allokering kvv'!$B$1:$AG$700,MATCH(I$1,'Justerad allokering kvv'!$B$1:$AF$1,0),FALSE)))</f>
        <v>0</v>
      </c>
      <c r="J312">
        <f>IF($B312=" ","",IF(ISERROR(1/VLOOKUP($B312,'Justerad allokering kvv'!$B$1:$AG$700,MATCH(J$1,'Justerad allokering kvv'!$B$1:$AF$1,0),FALSE)),VLOOKUP($B312,'Allokerad kvv'!$B$2:$AV$700,MATCH(J$1,'Allokerad kvv'!$B$1:$AV$1,0),FALSE),VLOOKUP($B312,'Justerad allokering kvv'!$B$1:$AG$700,MATCH(J$1,'Justerad allokering kvv'!$B$1:$AF$1,0),FALSE)))</f>
        <v>0</v>
      </c>
      <c r="K312">
        <f>IF($B312=" ","",IF(ISERROR(1/VLOOKUP($B312,'Justerad allokering kvv'!$B$1:$AG$700,MATCH(K$1,'Justerad allokering kvv'!$B$1:$AF$1,0),FALSE)),VLOOKUP($B312,'Allokerad kvv'!$B$2:$AV$700,MATCH(K$1,'Allokerad kvv'!$B$1:$AV$1,0),FALSE),VLOOKUP($B312,'Justerad allokering kvv'!$B$1:$AG$700,MATCH(K$1,'Justerad allokering kvv'!$B$1:$AF$1,0),FALSE)))</f>
        <v>0</v>
      </c>
      <c r="L312">
        <f>IF($B312=" ","",IF(ISERROR(1/VLOOKUP($B312,'Justerad allokering kvv'!$B$1:$AG$700,MATCH(L$1,'Justerad allokering kvv'!$B$1:$AF$1,0),FALSE)),VLOOKUP($B312,'Allokerad kvv'!$B$2:$AV$700,MATCH(L$1,'Allokerad kvv'!$B$1:$AV$1,0),FALSE),VLOOKUP($B312,'Justerad allokering kvv'!$B$1:$AG$700,MATCH(L$1,'Justerad allokering kvv'!$B$1:$AF$1,0),FALSE)))</f>
        <v>0</v>
      </c>
      <c r="M312">
        <f>IF($B312=" ","",IF(ISERROR(1/VLOOKUP($B312,'Justerad allokering kvv'!$B$1:$AG$700,MATCH(M$1,'Justerad allokering kvv'!$B$1:$AF$1,0),FALSE)),VLOOKUP($B312,'Allokerad kvv'!$B$2:$AV$700,MATCH(M$1,'Allokerad kvv'!$B$1:$AV$1,0),FALSE),VLOOKUP($B312,'Justerad allokering kvv'!$B$1:$AG$700,MATCH(M$1,'Justerad allokering kvv'!$B$1:$AF$1,0),FALSE)))</f>
        <v>0</v>
      </c>
      <c r="N312">
        <f>IF($B312=" ","",IF(ISERROR(1/VLOOKUP($B312,'Justerad allokering kvv'!$B$1:$AG$700,MATCH(N$1,'Justerad allokering kvv'!$B$1:$AF$1,0),FALSE)),VLOOKUP($B312,'Allokerad kvv'!$B$2:$AV$700,MATCH(N$1,'Allokerad kvv'!$B$1:$AV$1,0),FALSE),VLOOKUP($B312,'Justerad allokering kvv'!$B$1:$AG$700,MATCH(N$1,'Justerad allokering kvv'!$B$1:$AF$1,0),FALSE)))</f>
        <v>0</v>
      </c>
      <c r="O312">
        <f>IF($B312=" ","",IF(ISERROR(1/VLOOKUP($B312,'Justerad allokering kvv'!$B$1:$AG$700,MATCH(O$1,'Justerad allokering kvv'!$B$1:$AF$1,0),FALSE)),VLOOKUP($B312,'Allokerad kvv'!$B$2:$AV$700,MATCH(O$1,'Allokerad kvv'!$B$1:$AV$1,0),FALSE),VLOOKUP($B312,'Justerad allokering kvv'!$B$1:$AG$700,MATCH(O$1,'Justerad allokering kvv'!$B$1:$AF$1,0),FALSE)))</f>
        <v>0</v>
      </c>
      <c r="P312">
        <f>IF($B312=" ","",IF(ISERROR(1/VLOOKUP($B312,'Justerad allokering kvv'!$B$1:$AG$700,MATCH(P$1,'Justerad allokering kvv'!$B$1:$AF$1,0),FALSE)),VLOOKUP($B312,'Allokerad kvv'!$B$2:$AV$700,MATCH(P$1,'Allokerad kvv'!$B$1:$AV$1,0),FALSE),VLOOKUP($B312,'Justerad allokering kvv'!$B$1:$AG$700,MATCH(P$1,'Justerad allokering kvv'!$B$1:$AF$1,0),FALSE)))</f>
        <v>0</v>
      </c>
      <c r="Q312">
        <f>IF($B312=" ","",IF(ISERROR(1/VLOOKUP($B312,'Justerad allokering kvv'!$B$1:$AG$700,MATCH(Q$1,'Justerad allokering kvv'!$B$1:$AF$1,0),FALSE)),VLOOKUP($B312,'Allokerad kvv'!$B$2:$AV$700,MATCH(Q$1,'Allokerad kvv'!$B$1:$AV$1,0),FALSE),VLOOKUP($B312,'Justerad allokering kvv'!$B$1:$AG$700,MATCH(Q$1,'Justerad allokering kvv'!$B$1:$AF$1,0),FALSE)))</f>
        <v>0</v>
      </c>
      <c r="R312">
        <f>IF($B312=" ","",IF(ISERROR(1/VLOOKUP($B312,'Justerad allokering kvv'!$B$1:$AG$700,MATCH(R$1,'Justerad allokering kvv'!$B$1:$AF$1,0),FALSE)),VLOOKUP($B312,'Allokerad kvv'!$B$2:$AV$700,MATCH(R$1,'Allokerad kvv'!$B$1:$AV$1,0),FALSE),VLOOKUP($B312,'Justerad allokering kvv'!$B$1:$AG$700,MATCH(R$1,'Justerad allokering kvv'!$B$1:$AF$1,0),FALSE)))</f>
        <v>0</v>
      </c>
      <c r="S312">
        <f>IF($B312=" ","",IF(ISERROR(1/VLOOKUP($B312,'Justerad allokering kvv'!$B$1:$AG$700,MATCH(S$1,'Justerad allokering kvv'!$B$1:$AF$1,0),FALSE)),VLOOKUP($B312,'Allokerad kvv'!$B$2:$AV$700,MATCH(S$1,'Allokerad kvv'!$B$1:$AV$1,0),FALSE),VLOOKUP($B312,'Justerad allokering kvv'!$B$1:$AG$700,MATCH(S$1,'Justerad allokering kvv'!$B$1:$AF$1,0),FALSE)))</f>
        <v>0</v>
      </c>
      <c r="T312">
        <f>IF($B312=" ","",IF(ISERROR(1/VLOOKUP($B312,'Justerad allokering kvv'!$B$1:$AG$700,MATCH(T$1,'Justerad allokering kvv'!$B$1:$AF$1,0),FALSE)),VLOOKUP($B312,'Allokerad kvv'!$B$2:$AV$700,MATCH(T$1,'Allokerad kvv'!$B$1:$AV$1,0),FALSE),VLOOKUP($B312,'Justerad allokering kvv'!$B$1:$AG$700,MATCH(T$1,'Justerad allokering kvv'!$B$1:$AF$1,0),FALSE)))</f>
        <v>0</v>
      </c>
      <c r="U312">
        <f>IF($B312=" ","",IF(ISERROR(1/VLOOKUP($B312,'Justerad allokering kvv'!$B$1:$AG$700,MATCH(U$1,'Justerad allokering kvv'!$B$1:$AF$1,0),FALSE)),VLOOKUP($B312,'Allokerad kvv'!$B$2:$AV$700,MATCH(U$1,'Allokerad kvv'!$B$1:$AV$1,0),FALSE),VLOOKUP($B312,'Justerad allokering kvv'!$B$1:$AG$700,MATCH(U$1,'Justerad allokering kvv'!$B$1:$AF$1,0),FALSE)))</f>
        <v>0</v>
      </c>
      <c r="V312">
        <f>IF($B312=" ","",IF(ISERROR(1/VLOOKUP($B312,'Justerad allokering kvv'!$B$1:$AG$700,MATCH(V$1,'Justerad allokering kvv'!$B$1:$AF$1,0),FALSE)),VLOOKUP($B312,'Allokerad kvv'!$B$2:$AV$700,MATCH(V$1,'Allokerad kvv'!$B$1:$AV$1,0),FALSE),VLOOKUP($B312,'Justerad allokering kvv'!$B$1:$AG$700,MATCH(V$1,'Justerad allokering kvv'!$B$1:$AF$1,0),FALSE)))</f>
        <v>0</v>
      </c>
      <c r="W312">
        <f>IF($B312=" ","",IF(ISERROR(1/VLOOKUP($B312,'Justerad allokering kvv'!$B$1:$AG$700,MATCH(W$1,'Justerad allokering kvv'!$B$1:$AF$1,0),FALSE)),VLOOKUP($B312,'Allokerad kvv'!$B$2:$AV$700,MATCH(W$1,'Allokerad kvv'!$B$1:$AV$1,0),FALSE),VLOOKUP($B312,'Justerad allokering kvv'!$B$1:$AG$700,MATCH(W$1,'Justerad allokering kvv'!$B$1:$AF$1,0),FALSE)))</f>
        <v>0</v>
      </c>
      <c r="X312">
        <f>IF($B312=" ","",IF(ISERROR(1/VLOOKUP($B312,'Justerad allokering kvv'!$B$1:$AG$700,MATCH(X$1,'Justerad allokering kvv'!$B$1:$AF$1,0),FALSE)),VLOOKUP($B312,'Allokerad kvv'!$B$2:$AV$700,MATCH(X$1,'Allokerad kvv'!$B$1:$AV$1,0),FALSE),VLOOKUP($B312,'Justerad allokering kvv'!$B$1:$AG$700,MATCH(X$1,'Justerad allokering kvv'!$B$1:$AF$1,0),FALSE)))</f>
        <v>0</v>
      </c>
      <c r="Y312">
        <f>IF($B312=" ","",IF(ISERROR(1/VLOOKUP($B312,'Justerad allokering kvv'!$B$1:$AG$700,MATCH(Y$1,'Justerad allokering kvv'!$B$1:$AF$1,0),FALSE)),VLOOKUP($B312,'Allokerad kvv'!$B$2:$AV$700,MATCH(Y$1,'Allokerad kvv'!$B$1:$AV$1,0),FALSE),VLOOKUP($B312,'Justerad allokering kvv'!$B$1:$AG$700,MATCH(Y$1,'Justerad allokering kvv'!$B$1:$AF$1,0),FALSE)))</f>
        <v>0</v>
      </c>
      <c r="AB312">
        <f>IFERROR(VLOOKUP($B312,Kraftvärmeprod!$B$1:$AO$424,MATCH("Tillförd energi från rökgaskondensering (GWh)",Kraftvärmeprod!$B$1:$AG$1,0),FALSE)/1,0)</f>
        <v>0</v>
      </c>
      <c r="AE312" s="122">
        <f t="shared" si="16"/>
        <v>0</v>
      </c>
      <c r="AG312">
        <f t="shared" si="17"/>
        <v>0</v>
      </c>
      <c r="AH312">
        <f t="shared" si="18"/>
        <v>0</v>
      </c>
      <c r="AI312" t="str">
        <f>IF(AH312=0,"",AH312/VLOOKUP(B312,Kraftvärmeprod!$B$1:$BC$480,MATCH("Summa tillförd energi exklusive rökgaskondensering",Kraftvärmeprod!$B$1:$BC$1,0),FALSE))</f>
        <v/>
      </c>
      <c r="AK312">
        <f t="shared" si="19"/>
        <v>0</v>
      </c>
    </row>
    <row r="313" spans="1:37" x14ac:dyDescent="0.25">
      <c r="A313" s="2" t="s">
        <v>477</v>
      </c>
      <c r="B313" s="2" t="s">
        <v>481</v>
      </c>
      <c r="C313">
        <f>IF($B313=" ","",IF(ISERROR(1/VLOOKUP($B313,'Justerad allokering kvv'!$B$1:$AG$700,MATCH(C$1,'Justerad allokering kvv'!$B$1:$AF$1,0),FALSE)),VLOOKUP($B313,'Allokerad kvv'!$B$2:$AV$700,MATCH(C$1,'Allokerad kvv'!$B$1:$AV$1,0),FALSE),VLOOKUP($B313,'Justerad allokering kvv'!$B$1:$AG$700,MATCH(C$1,'Justerad allokering kvv'!$B$1:$AF$1,0),FALSE)))</f>
        <v>457</v>
      </c>
      <c r="D313">
        <f>IF($B313=" ","",IF(ISERROR(1/VLOOKUP($B313,'Justerad allokering kvv'!$B$1:$AG$700,MATCH(D$1,'Justerad allokering kvv'!$B$1:$AF$1,0),FALSE)),VLOOKUP($B313,'Allokerad kvv'!$B$2:$AV$700,MATCH(D$1,'Allokerad kvv'!$B$1:$AV$1,0),FALSE),VLOOKUP($B313,'Justerad allokering kvv'!$B$1:$AG$700,MATCH(D$1,'Justerad allokering kvv'!$B$1:$AF$1,0),FALSE)))</f>
        <v>0</v>
      </c>
      <c r="E313">
        <f>IF($B313=" ","",IF(ISERROR(1/VLOOKUP($B313,'Justerad allokering kvv'!$B$1:$AG$700,MATCH(E$1,'Justerad allokering kvv'!$B$1:$AF$1,0),FALSE)),VLOOKUP($B313,'Allokerad kvv'!$B$2:$AV$700,MATCH(E$1,'Allokerad kvv'!$B$1:$AV$1,0),FALSE),VLOOKUP($B313,'Justerad allokering kvv'!$B$1:$AG$700,MATCH(E$1,'Justerad allokering kvv'!$B$1:$AF$1,0),FALSE)))</f>
        <v>18.311399999999999</v>
      </c>
      <c r="F313">
        <f>IF($B313=" ","",IF(ISERROR(1/VLOOKUP($B313,'Justerad allokering kvv'!$B$1:$AG$700,MATCH(F$1,'Justerad allokering kvv'!$B$1:$AF$1,0),FALSE)),VLOOKUP($B313,'Allokerad kvv'!$B$2:$AV$700,MATCH(F$1,'Allokerad kvv'!$B$1:$AV$1,0),FALSE),VLOOKUP($B313,'Justerad allokering kvv'!$B$1:$AG$700,MATCH(F$1,'Justerad allokering kvv'!$B$1:$AF$1,0),FALSE)))</f>
        <v>0</v>
      </c>
      <c r="G313">
        <f>IF($B313=" ","",IF(ISERROR(1/VLOOKUP($B313,'Justerad allokering kvv'!$B$1:$AG$700,MATCH(G$1,'Justerad allokering kvv'!$B$1:$AF$1,0),FALSE)),VLOOKUP($B313,'Allokerad kvv'!$B$2:$AV$700,MATCH(G$1,'Allokerad kvv'!$B$1:$AV$1,0),FALSE),VLOOKUP($B313,'Justerad allokering kvv'!$B$1:$AG$700,MATCH(G$1,'Justerad allokering kvv'!$B$1:$AF$1,0),FALSE)))</f>
        <v>7.8908500000000004</v>
      </c>
      <c r="H313">
        <f>IF($B313=" ","",IF(ISERROR(1/VLOOKUP($B313,'Justerad allokering kvv'!$B$1:$AG$700,MATCH(H$1,'Justerad allokering kvv'!$B$1:$AF$1,0),FALSE)),VLOOKUP($B313,'Allokerad kvv'!$B$2:$AV$700,MATCH(H$1,'Allokerad kvv'!$B$1:$AV$1,0),FALSE),VLOOKUP($B313,'Justerad allokering kvv'!$B$1:$AG$700,MATCH(H$1,'Justerad allokering kvv'!$B$1:$AF$1,0),FALSE)))</f>
        <v>0</v>
      </c>
      <c r="I313">
        <f>IF($B313=" ","",IF(ISERROR(1/VLOOKUP($B313,'Justerad allokering kvv'!$B$1:$AG$700,MATCH(I$1,'Justerad allokering kvv'!$B$1:$AF$1,0),FALSE)),VLOOKUP($B313,'Allokerad kvv'!$B$2:$AV$700,MATCH(I$1,'Allokerad kvv'!$B$1:$AV$1,0),FALSE),VLOOKUP($B313,'Justerad allokering kvv'!$B$1:$AG$700,MATCH(I$1,'Justerad allokering kvv'!$B$1:$AF$1,0),FALSE)))</f>
        <v>22.526</v>
      </c>
      <c r="J313">
        <f>IF($B313=" ","",IF(ISERROR(1/VLOOKUP($B313,'Justerad allokering kvv'!$B$1:$AG$700,MATCH(J$1,'Justerad allokering kvv'!$B$1:$AF$1,0),FALSE)),VLOOKUP($B313,'Allokerad kvv'!$B$2:$AV$700,MATCH(J$1,'Allokerad kvv'!$B$1:$AV$1,0),FALSE),VLOOKUP($B313,'Justerad allokering kvv'!$B$1:$AG$700,MATCH(J$1,'Justerad allokering kvv'!$B$1:$AF$1,0),FALSE)))</f>
        <v>19.5444</v>
      </c>
      <c r="K313">
        <f>IF($B313=" ","",IF(ISERROR(1/VLOOKUP($B313,'Justerad allokering kvv'!$B$1:$AG$700,MATCH(K$1,'Justerad allokering kvv'!$B$1:$AF$1,0),FALSE)),VLOOKUP($B313,'Allokerad kvv'!$B$2:$AV$700,MATCH(K$1,'Allokerad kvv'!$B$1:$AV$1,0),FALSE),VLOOKUP($B313,'Justerad allokering kvv'!$B$1:$AG$700,MATCH(K$1,'Justerad allokering kvv'!$B$1:$AF$1,0),FALSE)))</f>
        <v>0</v>
      </c>
      <c r="L313">
        <f>IF($B313=" ","",IF(ISERROR(1/VLOOKUP($B313,'Justerad allokering kvv'!$B$1:$AG$700,MATCH(L$1,'Justerad allokering kvv'!$B$1:$AF$1,0),FALSE)),VLOOKUP($B313,'Allokerad kvv'!$B$2:$AV$700,MATCH(L$1,'Allokerad kvv'!$B$1:$AV$1,0),FALSE),VLOOKUP($B313,'Justerad allokering kvv'!$B$1:$AG$700,MATCH(L$1,'Justerad allokering kvv'!$B$1:$AF$1,0),FALSE)))</f>
        <v>172.50899999999999</v>
      </c>
      <c r="M313">
        <f>IF($B313=" ","",IF(ISERROR(1/VLOOKUP($B313,'Justerad allokering kvv'!$B$1:$AG$700,MATCH(M$1,'Justerad allokering kvv'!$B$1:$AF$1,0),FALSE)),VLOOKUP($B313,'Allokerad kvv'!$B$2:$AV$700,MATCH(M$1,'Allokerad kvv'!$B$1:$AV$1,0),FALSE),VLOOKUP($B313,'Justerad allokering kvv'!$B$1:$AG$700,MATCH(M$1,'Justerad allokering kvv'!$B$1:$AF$1,0),FALSE)))</f>
        <v>0</v>
      </c>
      <c r="N313">
        <f>IF($B313=" ","",IF(ISERROR(1/VLOOKUP($B313,'Justerad allokering kvv'!$B$1:$AG$700,MATCH(N$1,'Justerad allokering kvv'!$B$1:$AF$1,0),FALSE)),VLOOKUP($B313,'Allokerad kvv'!$B$2:$AV$700,MATCH(N$1,'Allokerad kvv'!$B$1:$AV$1,0),FALSE),VLOOKUP($B313,'Justerad allokering kvv'!$B$1:$AG$700,MATCH(N$1,'Justerad allokering kvv'!$B$1:$AF$1,0),FALSE)))</f>
        <v>0.86316199999999998</v>
      </c>
      <c r="O313">
        <f>IF($B313=" ","",IF(ISERROR(1/VLOOKUP($B313,'Justerad allokering kvv'!$B$1:$AG$700,MATCH(O$1,'Justerad allokering kvv'!$B$1:$AF$1,0),FALSE)),VLOOKUP($B313,'Allokerad kvv'!$B$2:$AV$700,MATCH(O$1,'Allokerad kvv'!$B$1:$AV$1,0),FALSE),VLOOKUP($B313,'Justerad allokering kvv'!$B$1:$AG$700,MATCH(O$1,'Justerad allokering kvv'!$B$1:$AF$1,0),FALSE)))</f>
        <v>62.749400000000001</v>
      </c>
      <c r="P313">
        <f>IF($B313=" ","",IF(ISERROR(1/VLOOKUP($B313,'Justerad allokering kvv'!$B$1:$AG$700,MATCH(P$1,'Justerad allokering kvv'!$B$1:$AF$1,0),FALSE)),VLOOKUP($B313,'Allokerad kvv'!$B$2:$AV$700,MATCH(P$1,'Allokerad kvv'!$B$1:$AV$1,0),FALSE),VLOOKUP($B313,'Justerad allokering kvv'!$B$1:$AG$700,MATCH(P$1,'Justerad allokering kvv'!$B$1:$AF$1,0),FALSE)))</f>
        <v>0</v>
      </c>
      <c r="Q313">
        <f>IF($B313=" ","",IF(ISERROR(1/VLOOKUP($B313,'Justerad allokering kvv'!$B$1:$AG$700,MATCH(Q$1,'Justerad allokering kvv'!$B$1:$AF$1,0),FALSE)),VLOOKUP($B313,'Allokerad kvv'!$B$2:$AV$700,MATCH(Q$1,'Allokerad kvv'!$B$1:$AV$1,0),FALSE),VLOOKUP($B313,'Justerad allokering kvv'!$B$1:$AG$700,MATCH(Q$1,'Justerad allokering kvv'!$B$1:$AF$1,0),FALSE)))</f>
        <v>0</v>
      </c>
      <c r="R313">
        <f>IF($B313=" ","",IF(ISERROR(1/VLOOKUP($B313,'Justerad allokering kvv'!$B$1:$AG$700,MATCH(R$1,'Justerad allokering kvv'!$B$1:$AF$1,0),FALSE)),VLOOKUP($B313,'Allokerad kvv'!$B$2:$AV$700,MATCH(R$1,'Allokerad kvv'!$B$1:$AV$1,0),FALSE),VLOOKUP($B313,'Justerad allokering kvv'!$B$1:$AG$700,MATCH(R$1,'Justerad allokering kvv'!$B$1:$AF$1,0),FALSE)))</f>
        <v>42.004399999999997</v>
      </c>
      <c r="S313">
        <f>IF($B313=" ","",IF(ISERROR(1/VLOOKUP($B313,'Justerad allokering kvv'!$B$1:$AG$700,MATCH(S$1,'Justerad allokering kvv'!$B$1:$AF$1,0),FALSE)),VLOOKUP($B313,'Allokerad kvv'!$B$2:$AV$700,MATCH(S$1,'Allokerad kvv'!$B$1:$AV$1,0),FALSE),VLOOKUP($B313,'Justerad allokering kvv'!$B$1:$AG$700,MATCH(S$1,'Justerad allokering kvv'!$B$1:$AF$1,0),FALSE)))</f>
        <v>0</v>
      </c>
      <c r="T313">
        <f>IF($B313=" ","",IF(ISERROR(1/VLOOKUP($B313,'Justerad allokering kvv'!$B$1:$AG$700,MATCH(T$1,'Justerad allokering kvv'!$B$1:$AF$1,0),FALSE)),VLOOKUP($B313,'Allokerad kvv'!$B$2:$AV$700,MATCH(T$1,'Allokerad kvv'!$B$1:$AV$1,0),FALSE),VLOOKUP($B313,'Justerad allokering kvv'!$B$1:$AG$700,MATCH(T$1,'Justerad allokering kvv'!$B$1:$AF$1,0),FALSE)))</f>
        <v>0</v>
      </c>
      <c r="U313">
        <f>IF($B313=" ","",IF(ISERROR(1/VLOOKUP($B313,'Justerad allokering kvv'!$B$1:$AG$700,MATCH(U$1,'Justerad allokering kvv'!$B$1:$AF$1,0),FALSE)),VLOOKUP($B313,'Allokerad kvv'!$B$2:$AV$700,MATCH(U$1,'Allokerad kvv'!$B$1:$AV$1,0),FALSE),VLOOKUP($B313,'Justerad allokering kvv'!$B$1:$AG$700,MATCH(U$1,'Justerad allokering kvv'!$B$1:$AF$1,0),FALSE)))</f>
        <v>0</v>
      </c>
      <c r="V313">
        <f>IF($B313=" ","",IF(ISERROR(1/VLOOKUP($B313,'Justerad allokering kvv'!$B$1:$AG$700,MATCH(V$1,'Justerad allokering kvv'!$B$1:$AF$1,0),FALSE)),VLOOKUP($B313,'Allokerad kvv'!$B$2:$AV$700,MATCH(V$1,'Allokerad kvv'!$B$1:$AV$1,0),FALSE),VLOOKUP($B313,'Justerad allokering kvv'!$B$1:$AG$700,MATCH(V$1,'Justerad allokering kvv'!$B$1:$AF$1,0),FALSE)))</f>
        <v>0</v>
      </c>
      <c r="W313">
        <f>IF($B313=" ","",IF(ISERROR(1/VLOOKUP($B313,'Justerad allokering kvv'!$B$1:$AG$700,MATCH(W$1,'Justerad allokering kvv'!$B$1:$AF$1,0),FALSE)),VLOOKUP($B313,'Allokerad kvv'!$B$2:$AV$700,MATCH(W$1,'Allokerad kvv'!$B$1:$AV$1,0),FALSE),VLOOKUP($B313,'Justerad allokering kvv'!$B$1:$AG$700,MATCH(W$1,'Justerad allokering kvv'!$B$1:$AF$1,0),FALSE)))</f>
        <v>38</v>
      </c>
      <c r="X313">
        <f>IF($B313=" ","",IF(ISERROR(1/VLOOKUP($B313,'Justerad allokering kvv'!$B$1:$AG$700,MATCH(X$1,'Justerad allokering kvv'!$B$1:$AF$1,0),FALSE)),VLOOKUP($B313,'Allokerad kvv'!$B$2:$AV$700,MATCH(X$1,'Allokerad kvv'!$B$1:$AV$1,0),FALSE),VLOOKUP($B313,'Justerad allokering kvv'!$B$1:$AG$700,MATCH(X$1,'Justerad allokering kvv'!$B$1:$AF$1,0),FALSE)))</f>
        <v>0</v>
      </c>
      <c r="Y313">
        <f>IF($B313=" ","",IF(ISERROR(1/VLOOKUP($B313,'Justerad allokering kvv'!$B$1:$AG$700,MATCH(Y$1,'Justerad allokering kvv'!$B$1:$AF$1,0),FALSE)),VLOOKUP($B313,'Allokerad kvv'!$B$2:$AV$700,MATCH(Y$1,'Allokerad kvv'!$B$1:$AV$1,0),FALSE),VLOOKUP($B313,'Justerad allokering kvv'!$B$1:$AG$700,MATCH(Y$1,'Justerad allokering kvv'!$B$1:$AF$1,0),FALSE)))</f>
        <v>27.929400000000001</v>
      </c>
      <c r="AB313">
        <f>IFERROR(VLOOKUP($B313,Kraftvärmeprod!$B$1:$AO$424,MATCH("Tillförd energi från rökgaskondensering (GWh)",Kraftvärmeprod!$B$1:$AG$1,0),FALSE)/1,0)</f>
        <v>221.7</v>
      </c>
      <c r="AE313" s="122">
        <f t="shared" si="16"/>
        <v>1091.028012</v>
      </c>
      <c r="AG313">
        <f t="shared" si="17"/>
        <v>1049.023612</v>
      </c>
      <c r="AH313">
        <f t="shared" si="18"/>
        <v>827.32361199999991</v>
      </c>
      <c r="AI313">
        <f>IF(AH313=0,"",AH313/VLOOKUP(B313,Kraftvärmeprod!$B$1:$BC$480,MATCH("Summa tillförd energi exklusive rökgaskondensering",Kraftvärmeprod!$B$1:$BC$1,0),FALSE))</f>
        <v>0.62880870411187961</v>
      </c>
      <c r="AK313">
        <f t="shared" si="19"/>
        <v>239.15736199999998</v>
      </c>
    </row>
    <row r="314" spans="1:37" x14ac:dyDescent="0.25">
      <c r="A314" s="2" t="s">
        <v>477</v>
      </c>
      <c r="B314" s="2" t="s">
        <v>482</v>
      </c>
      <c r="C314">
        <f>IF($B314=" ","",IF(ISERROR(1/VLOOKUP($B314,'Justerad allokering kvv'!$B$1:$AG$700,MATCH(C$1,'Justerad allokering kvv'!$B$1:$AF$1,0),FALSE)),VLOOKUP($B314,'Allokerad kvv'!$B$2:$AV$700,MATCH(C$1,'Allokerad kvv'!$B$1:$AV$1,0),FALSE),VLOOKUP($B314,'Justerad allokering kvv'!$B$1:$AG$700,MATCH(C$1,'Justerad allokering kvv'!$B$1:$AF$1,0),FALSE)))</f>
        <v>0</v>
      </c>
      <c r="D314">
        <f>IF($B314=" ","",IF(ISERROR(1/VLOOKUP($B314,'Justerad allokering kvv'!$B$1:$AG$700,MATCH(D$1,'Justerad allokering kvv'!$B$1:$AF$1,0),FALSE)),VLOOKUP($B314,'Allokerad kvv'!$B$2:$AV$700,MATCH(D$1,'Allokerad kvv'!$B$1:$AV$1,0),FALSE),VLOOKUP($B314,'Justerad allokering kvv'!$B$1:$AG$700,MATCH(D$1,'Justerad allokering kvv'!$B$1:$AF$1,0),FALSE)))</f>
        <v>0</v>
      </c>
      <c r="E314">
        <f>IF($B314=" ","",IF(ISERROR(1/VLOOKUP($B314,'Justerad allokering kvv'!$B$1:$AG$700,MATCH(E$1,'Justerad allokering kvv'!$B$1:$AF$1,0),FALSE)),VLOOKUP($B314,'Allokerad kvv'!$B$2:$AV$700,MATCH(E$1,'Allokerad kvv'!$B$1:$AV$1,0),FALSE),VLOOKUP($B314,'Justerad allokering kvv'!$B$1:$AG$700,MATCH(E$1,'Justerad allokering kvv'!$B$1:$AF$1,0),FALSE)))</f>
        <v>0</v>
      </c>
      <c r="F314">
        <f>IF($B314=" ","",IF(ISERROR(1/VLOOKUP($B314,'Justerad allokering kvv'!$B$1:$AG$700,MATCH(F$1,'Justerad allokering kvv'!$B$1:$AF$1,0),FALSE)),VLOOKUP($B314,'Allokerad kvv'!$B$2:$AV$700,MATCH(F$1,'Allokerad kvv'!$B$1:$AV$1,0),FALSE),VLOOKUP($B314,'Justerad allokering kvv'!$B$1:$AG$700,MATCH(F$1,'Justerad allokering kvv'!$B$1:$AF$1,0),FALSE)))</f>
        <v>0</v>
      </c>
      <c r="G314">
        <f>IF($B314=" ","",IF(ISERROR(1/VLOOKUP($B314,'Justerad allokering kvv'!$B$1:$AG$700,MATCH(G$1,'Justerad allokering kvv'!$B$1:$AF$1,0),FALSE)),VLOOKUP($B314,'Allokerad kvv'!$B$2:$AV$700,MATCH(G$1,'Allokerad kvv'!$B$1:$AV$1,0),FALSE),VLOOKUP($B314,'Justerad allokering kvv'!$B$1:$AG$700,MATCH(G$1,'Justerad allokering kvv'!$B$1:$AF$1,0),FALSE)))</f>
        <v>0</v>
      </c>
      <c r="H314">
        <f>IF($B314=" ","",IF(ISERROR(1/VLOOKUP($B314,'Justerad allokering kvv'!$B$1:$AG$700,MATCH(H$1,'Justerad allokering kvv'!$B$1:$AF$1,0),FALSE)),VLOOKUP($B314,'Allokerad kvv'!$B$2:$AV$700,MATCH(H$1,'Allokerad kvv'!$B$1:$AV$1,0),FALSE),VLOOKUP($B314,'Justerad allokering kvv'!$B$1:$AG$700,MATCH(H$1,'Justerad allokering kvv'!$B$1:$AF$1,0),FALSE)))</f>
        <v>0</v>
      </c>
      <c r="I314">
        <f>IF($B314=" ","",IF(ISERROR(1/VLOOKUP($B314,'Justerad allokering kvv'!$B$1:$AG$700,MATCH(I$1,'Justerad allokering kvv'!$B$1:$AF$1,0),FALSE)),VLOOKUP($B314,'Allokerad kvv'!$B$2:$AV$700,MATCH(I$1,'Allokerad kvv'!$B$1:$AV$1,0),FALSE),VLOOKUP($B314,'Justerad allokering kvv'!$B$1:$AG$700,MATCH(I$1,'Justerad allokering kvv'!$B$1:$AF$1,0),FALSE)))</f>
        <v>0</v>
      </c>
      <c r="J314">
        <f>IF($B314=" ","",IF(ISERROR(1/VLOOKUP($B314,'Justerad allokering kvv'!$B$1:$AG$700,MATCH(J$1,'Justerad allokering kvv'!$B$1:$AF$1,0),FALSE)),VLOOKUP($B314,'Allokerad kvv'!$B$2:$AV$700,MATCH(J$1,'Allokerad kvv'!$B$1:$AV$1,0),FALSE),VLOOKUP($B314,'Justerad allokering kvv'!$B$1:$AG$700,MATCH(J$1,'Justerad allokering kvv'!$B$1:$AF$1,0),FALSE)))</f>
        <v>0</v>
      </c>
      <c r="K314">
        <f>IF($B314=" ","",IF(ISERROR(1/VLOOKUP($B314,'Justerad allokering kvv'!$B$1:$AG$700,MATCH(K$1,'Justerad allokering kvv'!$B$1:$AF$1,0),FALSE)),VLOOKUP($B314,'Allokerad kvv'!$B$2:$AV$700,MATCH(K$1,'Allokerad kvv'!$B$1:$AV$1,0),FALSE),VLOOKUP($B314,'Justerad allokering kvv'!$B$1:$AG$700,MATCH(K$1,'Justerad allokering kvv'!$B$1:$AF$1,0),FALSE)))</f>
        <v>0</v>
      </c>
      <c r="L314">
        <f>IF($B314=" ","",IF(ISERROR(1/VLOOKUP($B314,'Justerad allokering kvv'!$B$1:$AG$700,MATCH(L$1,'Justerad allokering kvv'!$B$1:$AF$1,0),FALSE)),VLOOKUP($B314,'Allokerad kvv'!$B$2:$AV$700,MATCH(L$1,'Allokerad kvv'!$B$1:$AV$1,0),FALSE),VLOOKUP($B314,'Justerad allokering kvv'!$B$1:$AG$700,MATCH(L$1,'Justerad allokering kvv'!$B$1:$AF$1,0),FALSE)))</f>
        <v>0</v>
      </c>
      <c r="M314">
        <f>IF($B314=" ","",IF(ISERROR(1/VLOOKUP($B314,'Justerad allokering kvv'!$B$1:$AG$700,MATCH(M$1,'Justerad allokering kvv'!$B$1:$AF$1,0),FALSE)),VLOOKUP($B314,'Allokerad kvv'!$B$2:$AV$700,MATCH(M$1,'Allokerad kvv'!$B$1:$AV$1,0),FALSE),VLOOKUP($B314,'Justerad allokering kvv'!$B$1:$AG$700,MATCH(M$1,'Justerad allokering kvv'!$B$1:$AF$1,0),FALSE)))</f>
        <v>0</v>
      </c>
      <c r="N314">
        <f>IF($B314=" ","",IF(ISERROR(1/VLOOKUP($B314,'Justerad allokering kvv'!$B$1:$AG$700,MATCH(N$1,'Justerad allokering kvv'!$B$1:$AF$1,0),FALSE)),VLOOKUP($B314,'Allokerad kvv'!$B$2:$AV$700,MATCH(N$1,'Allokerad kvv'!$B$1:$AV$1,0),FALSE),VLOOKUP($B314,'Justerad allokering kvv'!$B$1:$AG$700,MATCH(N$1,'Justerad allokering kvv'!$B$1:$AF$1,0),FALSE)))</f>
        <v>0</v>
      </c>
      <c r="O314">
        <f>IF($B314=" ","",IF(ISERROR(1/VLOOKUP($B314,'Justerad allokering kvv'!$B$1:$AG$700,MATCH(O$1,'Justerad allokering kvv'!$B$1:$AF$1,0),FALSE)),VLOOKUP($B314,'Allokerad kvv'!$B$2:$AV$700,MATCH(O$1,'Allokerad kvv'!$B$1:$AV$1,0),FALSE),VLOOKUP($B314,'Justerad allokering kvv'!$B$1:$AG$700,MATCH(O$1,'Justerad allokering kvv'!$B$1:$AF$1,0),FALSE)))</f>
        <v>0</v>
      </c>
      <c r="P314">
        <f>IF($B314=" ","",IF(ISERROR(1/VLOOKUP($B314,'Justerad allokering kvv'!$B$1:$AG$700,MATCH(P$1,'Justerad allokering kvv'!$B$1:$AF$1,0),FALSE)),VLOOKUP($B314,'Allokerad kvv'!$B$2:$AV$700,MATCH(P$1,'Allokerad kvv'!$B$1:$AV$1,0),FALSE),VLOOKUP($B314,'Justerad allokering kvv'!$B$1:$AG$700,MATCH(P$1,'Justerad allokering kvv'!$B$1:$AF$1,0),FALSE)))</f>
        <v>0</v>
      </c>
      <c r="Q314">
        <f>IF($B314=" ","",IF(ISERROR(1/VLOOKUP($B314,'Justerad allokering kvv'!$B$1:$AG$700,MATCH(Q$1,'Justerad allokering kvv'!$B$1:$AF$1,0),FALSE)),VLOOKUP($B314,'Allokerad kvv'!$B$2:$AV$700,MATCH(Q$1,'Allokerad kvv'!$B$1:$AV$1,0),FALSE),VLOOKUP($B314,'Justerad allokering kvv'!$B$1:$AG$700,MATCH(Q$1,'Justerad allokering kvv'!$B$1:$AF$1,0),FALSE)))</f>
        <v>0</v>
      </c>
      <c r="R314">
        <f>IF($B314=" ","",IF(ISERROR(1/VLOOKUP($B314,'Justerad allokering kvv'!$B$1:$AG$700,MATCH(R$1,'Justerad allokering kvv'!$B$1:$AF$1,0),FALSE)),VLOOKUP($B314,'Allokerad kvv'!$B$2:$AV$700,MATCH(R$1,'Allokerad kvv'!$B$1:$AV$1,0),FALSE),VLOOKUP($B314,'Justerad allokering kvv'!$B$1:$AG$700,MATCH(R$1,'Justerad allokering kvv'!$B$1:$AF$1,0),FALSE)))</f>
        <v>0</v>
      </c>
      <c r="S314">
        <f>IF($B314=" ","",IF(ISERROR(1/VLOOKUP($B314,'Justerad allokering kvv'!$B$1:$AG$700,MATCH(S$1,'Justerad allokering kvv'!$B$1:$AF$1,0),FALSE)),VLOOKUP($B314,'Allokerad kvv'!$B$2:$AV$700,MATCH(S$1,'Allokerad kvv'!$B$1:$AV$1,0),FALSE),VLOOKUP($B314,'Justerad allokering kvv'!$B$1:$AG$700,MATCH(S$1,'Justerad allokering kvv'!$B$1:$AF$1,0),FALSE)))</f>
        <v>0</v>
      </c>
      <c r="T314">
        <f>IF($B314=" ","",IF(ISERROR(1/VLOOKUP($B314,'Justerad allokering kvv'!$B$1:$AG$700,MATCH(T$1,'Justerad allokering kvv'!$B$1:$AF$1,0),FALSE)),VLOOKUP($B314,'Allokerad kvv'!$B$2:$AV$700,MATCH(T$1,'Allokerad kvv'!$B$1:$AV$1,0),FALSE),VLOOKUP($B314,'Justerad allokering kvv'!$B$1:$AG$700,MATCH(T$1,'Justerad allokering kvv'!$B$1:$AF$1,0),FALSE)))</f>
        <v>0</v>
      </c>
      <c r="U314">
        <f>IF($B314=" ","",IF(ISERROR(1/VLOOKUP($B314,'Justerad allokering kvv'!$B$1:$AG$700,MATCH(U$1,'Justerad allokering kvv'!$B$1:$AF$1,0),FALSE)),VLOOKUP($B314,'Allokerad kvv'!$B$2:$AV$700,MATCH(U$1,'Allokerad kvv'!$B$1:$AV$1,0),FALSE),VLOOKUP($B314,'Justerad allokering kvv'!$B$1:$AG$700,MATCH(U$1,'Justerad allokering kvv'!$B$1:$AF$1,0),FALSE)))</f>
        <v>0</v>
      </c>
      <c r="V314">
        <f>IF($B314=" ","",IF(ISERROR(1/VLOOKUP($B314,'Justerad allokering kvv'!$B$1:$AG$700,MATCH(V$1,'Justerad allokering kvv'!$B$1:$AF$1,0),FALSE)),VLOOKUP($B314,'Allokerad kvv'!$B$2:$AV$700,MATCH(V$1,'Allokerad kvv'!$B$1:$AV$1,0),FALSE),VLOOKUP($B314,'Justerad allokering kvv'!$B$1:$AG$700,MATCH(V$1,'Justerad allokering kvv'!$B$1:$AF$1,0),FALSE)))</f>
        <v>0</v>
      </c>
      <c r="W314">
        <f>IF($B314=" ","",IF(ISERROR(1/VLOOKUP($B314,'Justerad allokering kvv'!$B$1:$AG$700,MATCH(W$1,'Justerad allokering kvv'!$B$1:$AF$1,0),FALSE)),VLOOKUP($B314,'Allokerad kvv'!$B$2:$AV$700,MATCH(W$1,'Allokerad kvv'!$B$1:$AV$1,0),FALSE),VLOOKUP($B314,'Justerad allokering kvv'!$B$1:$AG$700,MATCH(W$1,'Justerad allokering kvv'!$B$1:$AF$1,0),FALSE)))</f>
        <v>0</v>
      </c>
      <c r="X314">
        <f>IF($B314=" ","",IF(ISERROR(1/VLOOKUP($B314,'Justerad allokering kvv'!$B$1:$AG$700,MATCH(X$1,'Justerad allokering kvv'!$B$1:$AF$1,0),FALSE)),VLOOKUP($B314,'Allokerad kvv'!$B$2:$AV$700,MATCH(X$1,'Allokerad kvv'!$B$1:$AV$1,0),FALSE),VLOOKUP($B314,'Justerad allokering kvv'!$B$1:$AG$700,MATCH(X$1,'Justerad allokering kvv'!$B$1:$AF$1,0),FALSE)))</f>
        <v>0</v>
      </c>
      <c r="Y314">
        <f>IF($B314=" ","",IF(ISERROR(1/VLOOKUP($B314,'Justerad allokering kvv'!$B$1:$AG$700,MATCH(Y$1,'Justerad allokering kvv'!$B$1:$AF$1,0),FALSE)),VLOOKUP($B314,'Allokerad kvv'!$B$2:$AV$700,MATCH(Y$1,'Allokerad kvv'!$B$1:$AV$1,0),FALSE),VLOOKUP($B314,'Justerad allokering kvv'!$B$1:$AG$700,MATCH(Y$1,'Justerad allokering kvv'!$B$1:$AF$1,0),FALSE)))</f>
        <v>0</v>
      </c>
      <c r="AB314">
        <f>IFERROR(VLOOKUP($B314,Kraftvärmeprod!$B$1:$AO$424,MATCH("Tillförd energi från rökgaskondensering (GWh)",Kraftvärmeprod!$B$1:$AG$1,0),FALSE)/1,0)</f>
        <v>0</v>
      </c>
      <c r="AE314" s="122">
        <f t="shared" si="16"/>
        <v>0</v>
      </c>
      <c r="AG314">
        <f t="shared" si="17"/>
        <v>0</v>
      </c>
      <c r="AH314">
        <f t="shared" si="18"/>
        <v>0</v>
      </c>
      <c r="AI314" t="str">
        <f>IF(AH314=0,"",AH314/VLOOKUP(B314,Kraftvärmeprod!$B$1:$BC$480,MATCH("Summa tillförd energi exklusive rökgaskondensering",Kraftvärmeprod!$B$1:$BC$1,0),FALSE))</f>
        <v/>
      </c>
      <c r="AK314">
        <f t="shared" si="19"/>
        <v>0</v>
      </c>
    </row>
    <row r="315" spans="1:37" x14ac:dyDescent="0.25">
      <c r="A315" s="2" t="s">
        <v>477</v>
      </c>
      <c r="B315" s="2" t="s">
        <v>483</v>
      </c>
      <c r="C315">
        <f>IF($B315=" ","",IF(ISERROR(1/VLOOKUP($B315,'Justerad allokering kvv'!$B$1:$AG$700,MATCH(C$1,'Justerad allokering kvv'!$B$1:$AF$1,0),FALSE)),VLOOKUP($B315,'Allokerad kvv'!$B$2:$AV$700,MATCH(C$1,'Allokerad kvv'!$B$1:$AV$1,0),FALSE),VLOOKUP($B315,'Justerad allokering kvv'!$B$1:$AG$700,MATCH(C$1,'Justerad allokering kvv'!$B$1:$AF$1,0),FALSE)))</f>
        <v>0</v>
      </c>
      <c r="D315">
        <f>IF($B315=" ","",IF(ISERROR(1/VLOOKUP($B315,'Justerad allokering kvv'!$B$1:$AG$700,MATCH(D$1,'Justerad allokering kvv'!$B$1:$AF$1,0),FALSE)),VLOOKUP($B315,'Allokerad kvv'!$B$2:$AV$700,MATCH(D$1,'Allokerad kvv'!$B$1:$AV$1,0),FALSE),VLOOKUP($B315,'Justerad allokering kvv'!$B$1:$AG$700,MATCH(D$1,'Justerad allokering kvv'!$B$1:$AF$1,0),FALSE)))</f>
        <v>0</v>
      </c>
      <c r="E315">
        <f>IF($B315=" ","",IF(ISERROR(1/VLOOKUP($B315,'Justerad allokering kvv'!$B$1:$AG$700,MATCH(E$1,'Justerad allokering kvv'!$B$1:$AF$1,0),FALSE)),VLOOKUP($B315,'Allokerad kvv'!$B$2:$AV$700,MATCH(E$1,'Allokerad kvv'!$B$1:$AV$1,0),FALSE),VLOOKUP($B315,'Justerad allokering kvv'!$B$1:$AG$700,MATCH(E$1,'Justerad allokering kvv'!$B$1:$AF$1,0),FALSE)))</f>
        <v>0</v>
      </c>
      <c r="F315">
        <f>IF($B315=" ","",IF(ISERROR(1/VLOOKUP($B315,'Justerad allokering kvv'!$B$1:$AG$700,MATCH(F$1,'Justerad allokering kvv'!$B$1:$AF$1,0),FALSE)),VLOOKUP($B315,'Allokerad kvv'!$B$2:$AV$700,MATCH(F$1,'Allokerad kvv'!$B$1:$AV$1,0),FALSE),VLOOKUP($B315,'Justerad allokering kvv'!$B$1:$AG$700,MATCH(F$1,'Justerad allokering kvv'!$B$1:$AF$1,0),FALSE)))</f>
        <v>0</v>
      </c>
      <c r="G315">
        <f>IF($B315=" ","",IF(ISERROR(1/VLOOKUP($B315,'Justerad allokering kvv'!$B$1:$AG$700,MATCH(G$1,'Justerad allokering kvv'!$B$1:$AF$1,0),FALSE)),VLOOKUP($B315,'Allokerad kvv'!$B$2:$AV$700,MATCH(G$1,'Allokerad kvv'!$B$1:$AV$1,0),FALSE),VLOOKUP($B315,'Justerad allokering kvv'!$B$1:$AG$700,MATCH(G$1,'Justerad allokering kvv'!$B$1:$AF$1,0),FALSE)))</f>
        <v>0</v>
      </c>
      <c r="H315">
        <f>IF($B315=" ","",IF(ISERROR(1/VLOOKUP($B315,'Justerad allokering kvv'!$B$1:$AG$700,MATCH(H$1,'Justerad allokering kvv'!$B$1:$AF$1,0),FALSE)),VLOOKUP($B315,'Allokerad kvv'!$B$2:$AV$700,MATCH(H$1,'Allokerad kvv'!$B$1:$AV$1,0),FALSE),VLOOKUP($B315,'Justerad allokering kvv'!$B$1:$AG$700,MATCH(H$1,'Justerad allokering kvv'!$B$1:$AF$1,0),FALSE)))</f>
        <v>0</v>
      </c>
      <c r="I315">
        <f>IF($B315=" ","",IF(ISERROR(1/VLOOKUP($B315,'Justerad allokering kvv'!$B$1:$AG$700,MATCH(I$1,'Justerad allokering kvv'!$B$1:$AF$1,0),FALSE)),VLOOKUP($B315,'Allokerad kvv'!$B$2:$AV$700,MATCH(I$1,'Allokerad kvv'!$B$1:$AV$1,0),FALSE),VLOOKUP($B315,'Justerad allokering kvv'!$B$1:$AG$700,MATCH(I$1,'Justerad allokering kvv'!$B$1:$AF$1,0),FALSE)))</f>
        <v>0</v>
      </c>
      <c r="J315">
        <f>IF($B315=" ","",IF(ISERROR(1/VLOOKUP($B315,'Justerad allokering kvv'!$B$1:$AG$700,MATCH(J$1,'Justerad allokering kvv'!$B$1:$AF$1,0),FALSE)),VLOOKUP($B315,'Allokerad kvv'!$B$2:$AV$700,MATCH(J$1,'Allokerad kvv'!$B$1:$AV$1,0),FALSE),VLOOKUP($B315,'Justerad allokering kvv'!$B$1:$AG$700,MATCH(J$1,'Justerad allokering kvv'!$B$1:$AF$1,0),FALSE)))</f>
        <v>0</v>
      </c>
      <c r="K315">
        <f>IF($B315=" ","",IF(ISERROR(1/VLOOKUP($B315,'Justerad allokering kvv'!$B$1:$AG$700,MATCH(K$1,'Justerad allokering kvv'!$B$1:$AF$1,0),FALSE)),VLOOKUP($B315,'Allokerad kvv'!$B$2:$AV$700,MATCH(K$1,'Allokerad kvv'!$B$1:$AV$1,0),FALSE),VLOOKUP($B315,'Justerad allokering kvv'!$B$1:$AG$700,MATCH(K$1,'Justerad allokering kvv'!$B$1:$AF$1,0),FALSE)))</f>
        <v>0</v>
      </c>
      <c r="L315">
        <f>IF($B315=" ","",IF(ISERROR(1/VLOOKUP($B315,'Justerad allokering kvv'!$B$1:$AG$700,MATCH(L$1,'Justerad allokering kvv'!$B$1:$AF$1,0),FALSE)),VLOOKUP($B315,'Allokerad kvv'!$B$2:$AV$700,MATCH(L$1,'Allokerad kvv'!$B$1:$AV$1,0),FALSE),VLOOKUP($B315,'Justerad allokering kvv'!$B$1:$AG$700,MATCH(L$1,'Justerad allokering kvv'!$B$1:$AF$1,0),FALSE)))</f>
        <v>0</v>
      </c>
      <c r="M315">
        <f>IF($B315=" ","",IF(ISERROR(1/VLOOKUP($B315,'Justerad allokering kvv'!$B$1:$AG$700,MATCH(M$1,'Justerad allokering kvv'!$B$1:$AF$1,0),FALSE)),VLOOKUP($B315,'Allokerad kvv'!$B$2:$AV$700,MATCH(M$1,'Allokerad kvv'!$B$1:$AV$1,0),FALSE),VLOOKUP($B315,'Justerad allokering kvv'!$B$1:$AG$700,MATCH(M$1,'Justerad allokering kvv'!$B$1:$AF$1,0),FALSE)))</f>
        <v>0</v>
      </c>
      <c r="N315">
        <f>IF($B315=" ","",IF(ISERROR(1/VLOOKUP($B315,'Justerad allokering kvv'!$B$1:$AG$700,MATCH(N$1,'Justerad allokering kvv'!$B$1:$AF$1,0),FALSE)),VLOOKUP($B315,'Allokerad kvv'!$B$2:$AV$700,MATCH(N$1,'Allokerad kvv'!$B$1:$AV$1,0),FALSE),VLOOKUP($B315,'Justerad allokering kvv'!$B$1:$AG$700,MATCH(N$1,'Justerad allokering kvv'!$B$1:$AF$1,0),FALSE)))</f>
        <v>0</v>
      </c>
      <c r="O315">
        <f>IF($B315=" ","",IF(ISERROR(1/VLOOKUP($B315,'Justerad allokering kvv'!$B$1:$AG$700,MATCH(O$1,'Justerad allokering kvv'!$B$1:$AF$1,0),FALSE)),VLOOKUP($B315,'Allokerad kvv'!$B$2:$AV$700,MATCH(O$1,'Allokerad kvv'!$B$1:$AV$1,0),FALSE),VLOOKUP($B315,'Justerad allokering kvv'!$B$1:$AG$700,MATCH(O$1,'Justerad allokering kvv'!$B$1:$AF$1,0),FALSE)))</f>
        <v>0</v>
      </c>
      <c r="P315">
        <f>IF($B315=" ","",IF(ISERROR(1/VLOOKUP($B315,'Justerad allokering kvv'!$B$1:$AG$700,MATCH(P$1,'Justerad allokering kvv'!$B$1:$AF$1,0),FALSE)),VLOOKUP($B315,'Allokerad kvv'!$B$2:$AV$700,MATCH(P$1,'Allokerad kvv'!$B$1:$AV$1,0),FALSE),VLOOKUP($B315,'Justerad allokering kvv'!$B$1:$AG$700,MATCH(P$1,'Justerad allokering kvv'!$B$1:$AF$1,0),FALSE)))</f>
        <v>0</v>
      </c>
      <c r="Q315">
        <f>IF($B315=" ","",IF(ISERROR(1/VLOOKUP($B315,'Justerad allokering kvv'!$B$1:$AG$700,MATCH(Q$1,'Justerad allokering kvv'!$B$1:$AF$1,0),FALSE)),VLOOKUP($B315,'Allokerad kvv'!$B$2:$AV$700,MATCH(Q$1,'Allokerad kvv'!$B$1:$AV$1,0),FALSE),VLOOKUP($B315,'Justerad allokering kvv'!$B$1:$AG$700,MATCH(Q$1,'Justerad allokering kvv'!$B$1:$AF$1,0),FALSE)))</f>
        <v>0</v>
      </c>
      <c r="R315">
        <f>IF($B315=" ","",IF(ISERROR(1/VLOOKUP($B315,'Justerad allokering kvv'!$B$1:$AG$700,MATCH(R$1,'Justerad allokering kvv'!$B$1:$AF$1,0),FALSE)),VLOOKUP($B315,'Allokerad kvv'!$B$2:$AV$700,MATCH(R$1,'Allokerad kvv'!$B$1:$AV$1,0),FALSE),VLOOKUP($B315,'Justerad allokering kvv'!$B$1:$AG$700,MATCH(R$1,'Justerad allokering kvv'!$B$1:$AF$1,0),FALSE)))</f>
        <v>0</v>
      </c>
      <c r="S315">
        <f>IF($B315=" ","",IF(ISERROR(1/VLOOKUP($B315,'Justerad allokering kvv'!$B$1:$AG$700,MATCH(S$1,'Justerad allokering kvv'!$B$1:$AF$1,0),FALSE)),VLOOKUP($B315,'Allokerad kvv'!$B$2:$AV$700,MATCH(S$1,'Allokerad kvv'!$B$1:$AV$1,0),FALSE),VLOOKUP($B315,'Justerad allokering kvv'!$B$1:$AG$700,MATCH(S$1,'Justerad allokering kvv'!$B$1:$AF$1,0),FALSE)))</f>
        <v>0</v>
      </c>
      <c r="T315">
        <f>IF($B315=" ","",IF(ISERROR(1/VLOOKUP($B315,'Justerad allokering kvv'!$B$1:$AG$700,MATCH(T$1,'Justerad allokering kvv'!$B$1:$AF$1,0),FALSE)),VLOOKUP($B315,'Allokerad kvv'!$B$2:$AV$700,MATCH(T$1,'Allokerad kvv'!$B$1:$AV$1,0),FALSE),VLOOKUP($B315,'Justerad allokering kvv'!$B$1:$AG$700,MATCH(T$1,'Justerad allokering kvv'!$B$1:$AF$1,0),FALSE)))</f>
        <v>0</v>
      </c>
      <c r="U315">
        <f>IF($B315=" ","",IF(ISERROR(1/VLOOKUP($B315,'Justerad allokering kvv'!$B$1:$AG$700,MATCH(U$1,'Justerad allokering kvv'!$B$1:$AF$1,0),FALSE)),VLOOKUP($B315,'Allokerad kvv'!$B$2:$AV$700,MATCH(U$1,'Allokerad kvv'!$B$1:$AV$1,0),FALSE),VLOOKUP($B315,'Justerad allokering kvv'!$B$1:$AG$700,MATCH(U$1,'Justerad allokering kvv'!$B$1:$AF$1,0),FALSE)))</f>
        <v>0</v>
      </c>
      <c r="V315">
        <f>IF($B315=" ","",IF(ISERROR(1/VLOOKUP($B315,'Justerad allokering kvv'!$B$1:$AG$700,MATCH(V$1,'Justerad allokering kvv'!$B$1:$AF$1,0),FALSE)),VLOOKUP($B315,'Allokerad kvv'!$B$2:$AV$700,MATCH(V$1,'Allokerad kvv'!$B$1:$AV$1,0),FALSE),VLOOKUP($B315,'Justerad allokering kvv'!$B$1:$AG$700,MATCH(V$1,'Justerad allokering kvv'!$B$1:$AF$1,0),FALSE)))</f>
        <v>0</v>
      </c>
      <c r="W315">
        <f>IF($B315=" ","",IF(ISERROR(1/VLOOKUP($B315,'Justerad allokering kvv'!$B$1:$AG$700,MATCH(W$1,'Justerad allokering kvv'!$B$1:$AF$1,0),FALSE)),VLOOKUP($B315,'Allokerad kvv'!$B$2:$AV$700,MATCH(W$1,'Allokerad kvv'!$B$1:$AV$1,0),FALSE),VLOOKUP($B315,'Justerad allokering kvv'!$B$1:$AG$700,MATCH(W$1,'Justerad allokering kvv'!$B$1:$AF$1,0),FALSE)))</f>
        <v>0</v>
      </c>
      <c r="X315">
        <f>IF($B315=" ","",IF(ISERROR(1/VLOOKUP($B315,'Justerad allokering kvv'!$B$1:$AG$700,MATCH(X$1,'Justerad allokering kvv'!$B$1:$AF$1,0),FALSE)),VLOOKUP($B315,'Allokerad kvv'!$B$2:$AV$700,MATCH(X$1,'Allokerad kvv'!$B$1:$AV$1,0),FALSE),VLOOKUP($B315,'Justerad allokering kvv'!$B$1:$AG$700,MATCH(X$1,'Justerad allokering kvv'!$B$1:$AF$1,0),FALSE)))</f>
        <v>0</v>
      </c>
      <c r="Y315">
        <f>IF($B315=" ","",IF(ISERROR(1/VLOOKUP($B315,'Justerad allokering kvv'!$B$1:$AG$700,MATCH(Y$1,'Justerad allokering kvv'!$B$1:$AF$1,0),FALSE)),VLOOKUP($B315,'Allokerad kvv'!$B$2:$AV$700,MATCH(Y$1,'Allokerad kvv'!$B$1:$AV$1,0),FALSE),VLOOKUP($B315,'Justerad allokering kvv'!$B$1:$AG$700,MATCH(Y$1,'Justerad allokering kvv'!$B$1:$AF$1,0),FALSE)))</f>
        <v>0</v>
      </c>
      <c r="AB315">
        <f>IFERROR(VLOOKUP($B315,Kraftvärmeprod!$B$1:$AO$424,MATCH("Tillförd energi från rökgaskondensering (GWh)",Kraftvärmeprod!$B$1:$AG$1,0),FALSE)/1,0)</f>
        <v>0</v>
      </c>
      <c r="AE315" s="122">
        <f t="shared" si="16"/>
        <v>0</v>
      </c>
      <c r="AG315">
        <f t="shared" si="17"/>
        <v>0</v>
      </c>
      <c r="AH315">
        <f t="shared" si="18"/>
        <v>0</v>
      </c>
      <c r="AI315" t="str">
        <f>IF(AH315=0,"",AH315/VLOOKUP(B315,Kraftvärmeprod!$B$1:$BC$480,MATCH("Summa tillförd energi exklusive rökgaskondensering",Kraftvärmeprod!$B$1:$BC$1,0),FALSE))</f>
        <v/>
      </c>
      <c r="AK315">
        <f t="shared" si="19"/>
        <v>0</v>
      </c>
    </row>
    <row r="316" spans="1:37" x14ac:dyDescent="0.25">
      <c r="A316" s="2" t="s">
        <v>484</v>
      </c>
      <c r="B316" s="2" t="s">
        <v>485</v>
      </c>
      <c r="C316">
        <f>IF($B316=" ","",IF(ISERROR(1/VLOOKUP($B316,'Justerad allokering kvv'!$B$1:$AG$700,MATCH(C$1,'Justerad allokering kvv'!$B$1:$AF$1,0),FALSE)),VLOOKUP($B316,'Allokerad kvv'!$B$2:$AV$700,MATCH(C$1,'Allokerad kvv'!$B$1:$AV$1,0),FALSE),VLOOKUP($B316,'Justerad allokering kvv'!$B$1:$AG$700,MATCH(C$1,'Justerad allokering kvv'!$B$1:$AF$1,0),FALSE)))</f>
        <v>0</v>
      </c>
      <c r="D316">
        <f>IF($B316=" ","",IF(ISERROR(1/VLOOKUP($B316,'Justerad allokering kvv'!$B$1:$AG$700,MATCH(D$1,'Justerad allokering kvv'!$B$1:$AF$1,0),FALSE)),VLOOKUP($B316,'Allokerad kvv'!$B$2:$AV$700,MATCH(D$1,'Allokerad kvv'!$B$1:$AV$1,0),FALSE),VLOOKUP($B316,'Justerad allokering kvv'!$B$1:$AG$700,MATCH(D$1,'Justerad allokering kvv'!$B$1:$AF$1,0),FALSE)))</f>
        <v>0</v>
      </c>
      <c r="E316">
        <f>IF($B316=" ","",IF(ISERROR(1/VLOOKUP($B316,'Justerad allokering kvv'!$B$1:$AG$700,MATCH(E$1,'Justerad allokering kvv'!$B$1:$AF$1,0),FALSE)),VLOOKUP($B316,'Allokerad kvv'!$B$2:$AV$700,MATCH(E$1,'Allokerad kvv'!$B$1:$AV$1,0),FALSE),VLOOKUP($B316,'Justerad allokering kvv'!$B$1:$AG$700,MATCH(E$1,'Justerad allokering kvv'!$B$1:$AF$1,0),FALSE)))</f>
        <v>0</v>
      </c>
      <c r="F316">
        <f>IF($B316=" ","",IF(ISERROR(1/VLOOKUP($B316,'Justerad allokering kvv'!$B$1:$AG$700,MATCH(F$1,'Justerad allokering kvv'!$B$1:$AF$1,0),FALSE)),VLOOKUP($B316,'Allokerad kvv'!$B$2:$AV$700,MATCH(F$1,'Allokerad kvv'!$B$1:$AV$1,0),FALSE),VLOOKUP($B316,'Justerad allokering kvv'!$B$1:$AG$700,MATCH(F$1,'Justerad allokering kvv'!$B$1:$AF$1,0),FALSE)))</f>
        <v>0</v>
      </c>
      <c r="G316">
        <f>IF($B316=" ","",IF(ISERROR(1/VLOOKUP($B316,'Justerad allokering kvv'!$B$1:$AG$700,MATCH(G$1,'Justerad allokering kvv'!$B$1:$AF$1,0),FALSE)),VLOOKUP($B316,'Allokerad kvv'!$B$2:$AV$700,MATCH(G$1,'Allokerad kvv'!$B$1:$AV$1,0),FALSE),VLOOKUP($B316,'Justerad allokering kvv'!$B$1:$AG$700,MATCH(G$1,'Justerad allokering kvv'!$B$1:$AF$1,0),FALSE)))</f>
        <v>0</v>
      </c>
      <c r="H316">
        <f>IF($B316=" ","",IF(ISERROR(1/VLOOKUP($B316,'Justerad allokering kvv'!$B$1:$AG$700,MATCH(H$1,'Justerad allokering kvv'!$B$1:$AF$1,0),FALSE)),VLOOKUP($B316,'Allokerad kvv'!$B$2:$AV$700,MATCH(H$1,'Allokerad kvv'!$B$1:$AV$1,0),FALSE),VLOOKUP($B316,'Justerad allokering kvv'!$B$1:$AG$700,MATCH(H$1,'Justerad allokering kvv'!$B$1:$AF$1,0),FALSE)))</f>
        <v>0</v>
      </c>
      <c r="I316">
        <f>IF($B316=" ","",IF(ISERROR(1/VLOOKUP($B316,'Justerad allokering kvv'!$B$1:$AG$700,MATCH(I$1,'Justerad allokering kvv'!$B$1:$AF$1,0),FALSE)),VLOOKUP($B316,'Allokerad kvv'!$B$2:$AV$700,MATCH(I$1,'Allokerad kvv'!$B$1:$AV$1,0),FALSE),VLOOKUP($B316,'Justerad allokering kvv'!$B$1:$AG$700,MATCH(I$1,'Justerad allokering kvv'!$B$1:$AF$1,0),FALSE)))</f>
        <v>0</v>
      </c>
      <c r="J316">
        <f>IF($B316=" ","",IF(ISERROR(1/VLOOKUP($B316,'Justerad allokering kvv'!$B$1:$AG$700,MATCH(J$1,'Justerad allokering kvv'!$B$1:$AF$1,0),FALSE)),VLOOKUP($B316,'Allokerad kvv'!$B$2:$AV$700,MATCH(J$1,'Allokerad kvv'!$B$1:$AV$1,0),FALSE),VLOOKUP($B316,'Justerad allokering kvv'!$B$1:$AG$700,MATCH(J$1,'Justerad allokering kvv'!$B$1:$AF$1,0),FALSE)))</f>
        <v>0</v>
      </c>
      <c r="K316">
        <f>IF($B316=" ","",IF(ISERROR(1/VLOOKUP($B316,'Justerad allokering kvv'!$B$1:$AG$700,MATCH(K$1,'Justerad allokering kvv'!$B$1:$AF$1,0),FALSE)),VLOOKUP($B316,'Allokerad kvv'!$B$2:$AV$700,MATCH(K$1,'Allokerad kvv'!$B$1:$AV$1,0),FALSE),VLOOKUP($B316,'Justerad allokering kvv'!$B$1:$AG$700,MATCH(K$1,'Justerad allokering kvv'!$B$1:$AF$1,0),FALSE)))</f>
        <v>0</v>
      </c>
      <c r="L316">
        <f>IF($B316=" ","",IF(ISERROR(1/VLOOKUP($B316,'Justerad allokering kvv'!$B$1:$AG$700,MATCH(L$1,'Justerad allokering kvv'!$B$1:$AF$1,0),FALSE)),VLOOKUP($B316,'Allokerad kvv'!$B$2:$AV$700,MATCH(L$1,'Allokerad kvv'!$B$1:$AV$1,0),FALSE),VLOOKUP($B316,'Justerad allokering kvv'!$B$1:$AG$700,MATCH(L$1,'Justerad allokering kvv'!$B$1:$AF$1,0),FALSE)))</f>
        <v>0</v>
      </c>
      <c r="M316">
        <f>IF($B316=" ","",IF(ISERROR(1/VLOOKUP($B316,'Justerad allokering kvv'!$B$1:$AG$700,MATCH(M$1,'Justerad allokering kvv'!$B$1:$AF$1,0),FALSE)),VLOOKUP($B316,'Allokerad kvv'!$B$2:$AV$700,MATCH(M$1,'Allokerad kvv'!$B$1:$AV$1,0),FALSE),VLOOKUP($B316,'Justerad allokering kvv'!$B$1:$AG$700,MATCH(M$1,'Justerad allokering kvv'!$B$1:$AF$1,0),FALSE)))</f>
        <v>0</v>
      </c>
      <c r="N316">
        <f>IF($B316=" ","",IF(ISERROR(1/VLOOKUP($B316,'Justerad allokering kvv'!$B$1:$AG$700,MATCH(N$1,'Justerad allokering kvv'!$B$1:$AF$1,0),FALSE)),VLOOKUP($B316,'Allokerad kvv'!$B$2:$AV$700,MATCH(N$1,'Allokerad kvv'!$B$1:$AV$1,0),FALSE),VLOOKUP($B316,'Justerad allokering kvv'!$B$1:$AG$700,MATCH(N$1,'Justerad allokering kvv'!$B$1:$AF$1,0),FALSE)))</f>
        <v>0</v>
      </c>
      <c r="O316">
        <f>IF($B316=" ","",IF(ISERROR(1/VLOOKUP($B316,'Justerad allokering kvv'!$B$1:$AG$700,MATCH(O$1,'Justerad allokering kvv'!$B$1:$AF$1,0),FALSE)),VLOOKUP($B316,'Allokerad kvv'!$B$2:$AV$700,MATCH(O$1,'Allokerad kvv'!$B$1:$AV$1,0),FALSE),VLOOKUP($B316,'Justerad allokering kvv'!$B$1:$AG$700,MATCH(O$1,'Justerad allokering kvv'!$B$1:$AF$1,0),FALSE)))</f>
        <v>0</v>
      </c>
      <c r="P316">
        <f>IF($B316=" ","",IF(ISERROR(1/VLOOKUP($B316,'Justerad allokering kvv'!$B$1:$AG$700,MATCH(P$1,'Justerad allokering kvv'!$B$1:$AF$1,0),FALSE)),VLOOKUP($B316,'Allokerad kvv'!$B$2:$AV$700,MATCH(P$1,'Allokerad kvv'!$B$1:$AV$1,0),FALSE),VLOOKUP($B316,'Justerad allokering kvv'!$B$1:$AG$700,MATCH(P$1,'Justerad allokering kvv'!$B$1:$AF$1,0),FALSE)))</f>
        <v>0</v>
      </c>
      <c r="Q316">
        <f>IF($B316=" ","",IF(ISERROR(1/VLOOKUP($B316,'Justerad allokering kvv'!$B$1:$AG$700,MATCH(Q$1,'Justerad allokering kvv'!$B$1:$AF$1,0),FALSE)),VLOOKUP($B316,'Allokerad kvv'!$B$2:$AV$700,MATCH(Q$1,'Allokerad kvv'!$B$1:$AV$1,0),FALSE),VLOOKUP($B316,'Justerad allokering kvv'!$B$1:$AG$700,MATCH(Q$1,'Justerad allokering kvv'!$B$1:$AF$1,0),FALSE)))</f>
        <v>0</v>
      </c>
      <c r="R316">
        <f>IF($B316=" ","",IF(ISERROR(1/VLOOKUP($B316,'Justerad allokering kvv'!$B$1:$AG$700,MATCH(R$1,'Justerad allokering kvv'!$B$1:$AF$1,0),FALSE)),VLOOKUP($B316,'Allokerad kvv'!$B$2:$AV$700,MATCH(R$1,'Allokerad kvv'!$B$1:$AV$1,0),FALSE),VLOOKUP($B316,'Justerad allokering kvv'!$B$1:$AG$700,MATCH(R$1,'Justerad allokering kvv'!$B$1:$AF$1,0),FALSE)))</f>
        <v>0</v>
      </c>
      <c r="S316">
        <f>IF($B316=" ","",IF(ISERROR(1/VLOOKUP($B316,'Justerad allokering kvv'!$B$1:$AG$700,MATCH(S$1,'Justerad allokering kvv'!$B$1:$AF$1,0),FALSE)),VLOOKUP($B316,'Allokerad kvv'!$B$2:$AV$700,MATCH(S$1,'Allokerad kvv'!$B$1:$AV$1,0),FALSE),VLOOKUP($B316,'Justerad allokering kvv'!$B$1:$AG$700,MATCH(S$1,'Justerad allokering kvv'!$B$1:$AF$1,0),FALSE)))</f>
        <v>0</v>
      </c>
      <c r="T316">
        <f>IF($B316=" ","",IF(ISERROR(1/VLOOKUP($B316,'Justerad allokering kvv'!$B$1:$AG$700,MATCH(T$1,'Justerad allokering kvv'!$B$1:$AF$1,0),FALSE)),VLOOKUP($B316,'Allokerad kvv'!$B$2:$AV$700,MATCH(T$1,'Allokerad kvv'!$B$1:$AV$1,0),FALSE),VLOOKUP($B316,'Justerad allokering kvv'!$B$1:$AG$700,MATCH(T$1,'Justerad allokering kvv'!$B$1:$AF$1,0),FALSE)))</f>
        <v>0</v>
      </c>
      <c r="U316">
        <f>IF($B316=" ","",IF(ISERROR(1/VLOOKUP($B316,'Justerad allokering kvv'!$B$1:$AG$700,MATCH(U$1,'Justerad allokering kvv'!$B$1:$AF$1,0),FALSE)),VLOOKUP($B316,'Allokerad kvv'!$B$2:$AV$700,MATCH(U$1,'Allokerad kvv'!$B$1:$AV$1,0),FALSE),VLOOKUP($B316,'Justerad allokering kvv'!$B$1:$AG$700,MATCH(U$1,'Justerad allokering kvv'!$B$1:$AF$1,0),FALSE)))</f>
        <v>0</v>
      </c>
      <c r="V316">
        <f>IF($B316=" ","",IF(ISERROR(1/VLOOKUP($B316,'Justerad allokering kvv'!$B$1:$AG$700,MATCH(V$1,'Justerad allokering kvv'!$B$1:$AF$1,0),FALSE)),VLOOKUP($B316,'Allokerad kvv'!$B$2:$AV$700,MATCH(V$1,'Allokerad kvv'!$B$1:$AV$1,0),FALSE),VLOOKUP($B316,'Justerad allokering kvv'!$B$1:$AG$700,MATCH(V$1,'Justerad allokering kvv'!$B$1:$AF$1,0),FALSE)))</f>
        <v>0</v>
      </c>
      <c r="W316">
        <f>IF($B316=" ","",IF(ISERROR(1/VLOOKUP($B316,'Justerad allokering kvv'!$B$1:$AG$700,MATCH(W$1,'Justerad allokering kvv'!$B$1:$AF$1,0),FALSE)),VLOOKUP($B316,'Allokerad kvv'!$B$2:$AV$700,MATCH(W$1,'Allokerad kvv'!$B$1:$AV$1,0),FALSE),VLOOKUP($B316,'Justerad allokering kvv'!$B$1:$AG$700,MATCH(W$1,'Justerad allokering kvv'!$B$1:$AF$1,0),FALSE)))</f>
        <v>0</v>
      </c>
      <c r="X316">
        <f>IF($B316=" ","",IF(ISERROR(1/VLOOKUP($B316,'Justerad allokering kvv'!$B$1:$AG$700,MATCH(X$1,'Justerad allokering kvv'!$B$1:$AF$1,0),FALSE)),VLOOKUP($B316,'Allokerad kvv'!$B$2:$AV$700,MATCH(X$1,'Allokerad kvv'!$B$1:$AV$1,0),FALSE),VLOOKUP($B316,'Justerad allokering kvv'!$B$1:$AG$700,MATCH(X$1,'Justerad allokering kvv'!$B$1:$AF$1,0),FALSE)))</f>
        <v>0</v>
      </c>
      <c r="Y316">
        <f>IF($B316=" ","",IF(ISERROR(1/VLOOKUP($B316,'Justerad allokering kvv'!$B$1:$AG$700,MATCH(Y$1,'Justerad allokering kvv'!$B$1:$AF$1,0),FALSE)),VLOOKUP($B316,'Allokerad kvv'!$B$2:$AV$700,MATCH(Y$1,'Allokerad kvv'!$B$1:$AV$1,0),FALSE),VLOOKUP($B316,'Justerad allokering kvv'!$B$1:$AG$700,MATCH(Y$1,'Justerad allokering kvv'!$B$1:$AF$1,0),FALSE)))</f>
        <v>0</v>
      </c>
      <c r="AB316">
        <f>IFERROR(VLOOKUP($B316,Kraftvärmeprod!$B$1:$AO$424,MATCH("Tillförd energi från rökgaskondensering (GWh)",Kraftvärmeprod!$B$1:$AG$1,0),FALSE)/1,0)</f>
        <v>0</v>
      </c>
      <c r="AE316" s="122">
        <f t="shared" si="16"/>
        <v>0</v>
      </c>
      <c r="AG316">
        <f t="shared" si="17"/>
        <v>0</v>
      </c>
      <c r="AH316">
        <f t="shared" si="18"/>
        <v>0</v>
      </c>
      <c r="AI316" t="str">
        <f>IF(AH316=0,"",AH316/VLOOKUP(B316,Kraftvärmeprod!$B$1:$BC$480,MATCH("Summa tillförd energi exklusive rökgaskondensering",Kraftvärmeprod!$B$1:$BC$1,0),FALSE))</f>
        <v/>
      </c>
      <c r="AK316">
        <f t="shared" si="19"/>
        <v>0</v>
      </c>
    </row>
    <row r="317" spans="1:37" x14ac:dyDescent="0.25">
      <c r="A317" s="2" t="s">
        <v>484</v>
      </c>
      <c r="B317" s="2" t="s">
        <v>486</v>
      </c>
      <c r="C317">
        <f>IF($B317=" ","",IF(ISERROR(1/VLOOKUP($B317,'Justerad allokering kvv'!$B$1:$AG$700,MATCH(C$1,'Justerad allokering kvv'!$B$1:$AF$1,0),FALSE)),VLOOKUP($B317,'Allokerad kvv'!$B$2:$AV$700,MATCH(C$1,'Allokerad kvv'!$B$1:$AV$1,0),FALSE),VLOOKUP($B317,'Justerad allokering kvv'!$B$1:$AG$700,MATCH(C$1,'Justerad allokering kvv'!$B$1:$AF$1,0),FALSE)))</f>
        <v>0</v>
      </c>
      <c r="D317">
        <f>IF($B317=" ","",IF(ISERROR(1/VLOOKUP($B317,'Justerad allokering kvv'!$B$1:$AG$700,MATCH(D$1,'Justerad allokering kvv'!$B$1:$AF$1,0),FALSE)),VLOOKUP($B317,'Allokerad kvv'!$B$2:$AV$700,MATCH(D$1,'Allokerad kvv'!$B$1:$AV$1,0),FALSE),VLOOKUP($B317,'Justerad allokering kvv'!$B$1:$AG$700,MATCH(D$1,'Justerad allokering kvv'!$B$1:$AF$1,0),FALSE)))</f>
        <v>0</v>
      </c>
      <c r="E317">
        <f>IF($B317=" ","",IF(ISERROR(1/VLOOKUP($B317,'Justerad allokering kvv'!$B$1:$AG$700,MATCH(E$1,'Justerad allokering kvv'!$B$1:$AF$1,0),FALSE)),VLOOKUP($B317,'Allokerad kvv'!$B$2:$AV$700,MATCH(E$1,'Allokerad kvv'!$B$1:$AV$1,0),FALSE),VLOOKUP($B317,'Justerad allokering kvv'!$B$1:$AG$700,MATCH(E$1,'Justerad allokering kvv'!$B$1:$AF$1,0),FALSE)))</f>
        <v>31.488800000000001</v>
      </c>
      <c r="F317">
        <f>IF($B317=" ","",IF(ISERROR(1/VLOOKUP($B317,'Justerad allokering kvv'!$B$1:$AG$700,MATCH(F$1,'Justerad allokering kvv'!$B$1:$AF$1,0),FALSE)),VLOOKUP($B317,'Allokerad kvv'!$B$2:$AV$700,MATCH(F$1,'Allokerad kvv'!$B$1:$AV$1,0),FALSE),VLOOKUP($B317,'Justerad allokering kvv'!$B$1:$AG$700,MATCH(F$1,'Justerad allokering kvv'!$B$1:$AF$1,0),FALSE)))</f>
        <v>0</v>
      </c>
      <c r="G317">
        <f>IF($B317=" ","",IF(ISERROR(1/VLOOKUP($B317,'Justerad allokering kvv'!$B$1:$AG$700,MATCH(G$1,'Justerad allokering kvv'!$B$1:$AF$1,0),FALSE)),VLOOKUP($B317,'Allokerad kvv'!$B$2:$AV$700,MATCH(G$1,'Allokerad kvv'!$B$1:$AV$1,0),FALSE),VLOOKUP($B317,'Justerad allokering kvv'!$B$1:$AG$700,MATCH(G$1,'Justerad allokering kvv'!$B$1:$AF$1,0),FALSE)))</f>
        <v>1.01322</v>
      </c>
      <c r="H317">
        <f>IF($B317=" ","",IF(ISERROR(1/VLOOKUP($B317,'Justerad allokering kvv'!$B$1:$AG$700,MATCH(H$1,'Justerad allokering kvv'!$B$1:$AF$1,0),FALSE)),VLOOKUP($B317,'Allokerad kvv'!$B$2:$AV$700,MATCH(H$1,'Allokerad kvv'!$B$1:$AV$1,0),FALSE),VLOOKUP($B317,'Justerad allokering kvv'!$B$1:$AG$700,MATCH(H$1,'Justerad allokering kvv'!$B$1:$AF$1,0),FALSE)))</f>
        <v>0</v>
      </c>
      <c r="I317">
        <f>IF($B317=" ","",IF(ISERROR(1/VLOOKUP($B317,'Justerad allokering kvv'!$B$1:$AG$700,MATCH(I$1,'Justerad allokering kvv'!$B$1:$AF$1,0),FALSE)),VLOOKUP($B317,'Allokerad kvv'!$B$2:$AV$700,MATCH(I$1,'Allokerad kvv'!$B$1:$AV$1,0),FALSE),VLOOKUP($B317,'Justerad allokering kvv'!$B$1:$AG$700,MATCH(I$1,'Justerad allokering kvv'!$B$1:$AF$1,0),FALSE)))</f>
        <v>0</v>
      </c>
      <c r="J317">
        <f>IF($B317=" ","",IF(ISERROR(1/VLOOKUP($B317,'Justerad allokering kvv'!$B$1:$AG$700,MATCH(J$1,'Justerad allokering kvv'!$B$1:$AF$1,0),FALSE)),VLOOKUP($B317,'Allokerad kvv'!$B$2:$AV$700,MATCH(J$1,'Allokerad kvv'!$B$1:$AV$1,0),FALSE),VLOOKUP($B317,'Justerad allokering kvv'!$B$1:$AG$700,MATCH(J$1,'Justerad allokering kvv'!$B$1:$AF$1,0),FALSE)))</f>
        <v>41.689399999999999</v>
      </c>
      <c r="K317">
        <f>IF($B317=" ","",IF(ISERROR(1/VLOOKUP($B317,'Justerad allokering kvv'!$B$1:$AG$700,MATCH(K$1,'Justerad allokering kvv'!$B$1:$AF$1,0),FALSE)),VLOOKUP($B317,'Allokerad kvv'!$B$2:$AV$700,MATCH(K$1,'Allokerad kvv'!$B$1:$AV$1,0),FALSE),VLOOKUP($B317,'Justerad allokering kvv'!$B$1:$AG$700,MATCH(K$1,'Justerad allokering kvv'!$B$1:$AF$1,0),FALSE)))</f>
        <v>0</v>
      </c>
      <c r="L317">
        <f>IF($B317=" ","",IF(ISERROR(1/VLOOKUP($B317,'Justerad allokering kvv'!$B$1:$AG$700,MATCH(L$1,'Justerad allokering kvv'!$B$1:$AF$1,0),FALSE)),VLOOKUP($B317,'Allokerad kvv'!$B$2:$AV$700,MATCH(L$1,'Allokerad kvv'!$B$1:$AV$1,0),FALSE),VLOOKUP($B317,'Justerad allokering kvv'!$B$1:$AG$700,MATCH(L$1,'Justerad allokering kvv'!$B$1:$AF$1,0),FALSE)))</f>
        <v>159.66200000000001</v>
      </c>
      <c r="M317">
        <f>IF($B317=" ","",IF(ISERROR(1/VLOOKUP($B317,'Justerad allokering kvv'!$B$1:$AG$700,MATCH(M$1,'Justerad allokering kvv'!$B$1:$AF$1,0),FALSE)),VLOOKUP($B317,'Allokerad kvv'!$B$2:$AV$700,MATCH(M$1,'Allokerad kvv'!$B$1:$AV$1,0),FALSE),VLOOKUP($B317,'Justerad allokering kvv'!$B$1:$AG$700,MATCH(M$1,'Justerad allokering kvv'!$B$1:$AF$1,0),FALSE)))</f>
        <v>53.220500000000001</v>
      </c>
      <c r="N317">
        <f>IF($B317=" ","",IF(ISERROR(1/VLOOKUP($B317,'Justerad allokering kvv'!$B$1:$AG$700,MATCH(N$1,'Justerad allokering kvv'!$B$1:$AF$1,0),FALSE)),VLOOKUP($B317,'Allokerad kvv'!$B$2:$AV$700,MATCH(N$1,'Allokerad kvv'!$B$1:$AV$1,0),FALSE),VLOOKUP($B317,'Justerad allokering kvv'!$B$1:$AG$700,MATCH(N$1,'Justerad allokering kvv'!$B$1:$AF$1,0),FALSE)))</f>
        <v>17.740200000000002</v>
      </c>
      <c r="O317">
        <f>IF($B317=" ","",IF(ISERROR(1/VLOOKUP($B317,'Justerad allokering kvv'!$B$1:$AG$700,MATCH(O$1,'Justerad allokering kvv'!$B$1:$AF$1,0),FALSE)),VLOOKUP($B317,'Allokerad kvv'!$B$2:$AV$700,MATCH(O$1,'Allokerad kvv'!$B$1:$AV$1,0),FALSE),VLOOKUP($B317,'Justerad allokering kvv'!$B$1:$AG$700,MATCH(O$1,'Justerad allokering kvv'!$B$1:$AF$1,0),FALSE)))</f>
        <v>0</v>
      </c>
      <c r="P317">
        <f>IF($B317=" ","",IF(ISERROR(1/VLOOKUP($B317,'Justerad allokering kvv'!$B$1:$AG$700,MATCH(P$1,'Justerad allokering kvv'!$B$1:$AF$1,0),FALSE)),VLOOKUP($B317,'Allokerad kvv'!$B$2:$AV$700,MATCH(P$1,'Allokerad kvv'!$B$1:$AV$1,0),FALSE),VLOOKUP($B317,'Justerad allokering kvv'!$B$1:$AG$700,MATCH(P$1,'Justerad allokering kvv'!$B$1:$AF$1,0),FALSE)))</f>
        <v>0</v>
      </c>
      <c r="Q317">
        <f>IF($B317=" ","",IF(ISERROR(1/VLOOKUP($B317,'Justerad allokering kvv'!$B$1:$AG$700,MATCH(Q$1,'Justerad allokering kvv'!$B$1:$AF$1,0),FALSE)),VLOOKUP($B317,'Allokerad kvv'!$B$2:$AV$700,MATCH(Q$1,'Allokerad kvv'!$B$1:$AV$1,0),FALSE),VLOOKUP($B317,'Justerad allokering kvv'!$B$1:$AG$700,MATCH(Q$1,'Justerad allokering kvv'!$B$1:$AF$1,0),FALSE)))</f>
        <v>2.4251499999999999</v>
      </c>
      <c r="R317">
        <f>IF($B317=" ","",IF(ISERROR(1/VLOOKUP($B317,'Justerad allokering kvv'!$B$1:$AG$700,MATCH(R$1,'Justerad allokering kvv'!$B$1:$AF$1,0),FALSE)),VLOOKUP($B317,'Allokerad kvv'!$B$2:$AV$700,MATCH(R$1,'Allokerad kvv'!$B$1:$AV$1,0),FALSE),VLOOKUP($B317,'Justerad allokering kvv'!$B$1:$AG$700,MATCH(R$1,'Justerad allokering kvv'!$B$1:$AF$1,0),FALSE)))</f>
        <v>10.1229</v>
      </c>
      <c r="S317">
        <f>IF($B317=" ","",IF(ISERROR(1/VLOOKUP($B317,'Justerad allokering kvv'!$B$1:$AG$700,MATCH(S$1,'Justerad allokering kvv'!$B$1:$AF$1,0),FALSE)),VLOOKUP($B317,'Allokerad kvv'!$B$2:$AV$700,MATCH(S$1,'Allokerad kvv'!$B$1:$AV$1,0),FALSE),VLOOKUP($B317,'Justerad allokering kvv'!$B$1:$AG$700,MATCH(S$1,'Justerad allokering kvv'!$B$1:$AF$1,0),FALSE)))</f>
        <v>0</v>
      </c>
      <c r="T317">
        <f>IF($B317=" ","",IF(ISERROR(1/VLOOKUP($B317,'Justerad allokering kvv'!$B$1:$AG$700,MATCH(T$1,'Justerad allokering kvv'!$B$1:$AF$1,0),FALSE)),VLOOKUP($B317,'Allokerad kvv'!$B$2:$AV$700,MATCH(T$1,'Allokerad kvv'!$B$1:$AV$1,0),FALSE),VLOOKUP($B317,'Justerad allokering kvv'!$B$1:$AG$700,MATCH(T$1,'Justerad allokering kvv'!$B$1:$AF$1,0),FALSE)))</f>
        <v>0</v>
      </c>
      <c r="U317">
        <f>IF($B317=" ","",IF(ISERROR(1/VLOOKUP($B317,'Justerad allokering kvv'!$B$1:$AG$700,MATCH(U$1,'Justerad allokering kvv'!$B$1:$AF$1,0),FALSE)),VLOOKUP($B317,'Allokerad kvv'!$B$2:$AV$700,MATCH(U$1,'Allokerad kvv'!$B$1:$AV$1,0),FALSE),VLOOKUP($B317,'Justerad allokering kvv'!$B$1:$AG$700,MATCH(U$1,'Justerad allokering kvv'!$B$1:$AF$1,0),FALSE)))</f>
        <v>0</v>
      </c>
      <c r="V317">
        <f>IF($B317=" ","",IF(ISERROR(1/VLOOKUP($B317,'Justerad allokering kvv'!$B$1:$AG$700,MATCH(V$1,'Justerad allokering kvv'!$B$1:$AF$1,0),FALSE)),VLOOKUP($B317,'Allokerad kvv'!$B$2:$AV$700,MATCH(V$1,'Allokerad kvv'!$B$1:$AV$1,0),FALSE),VLOOKUP($B317,'Justerad allokering kvv'!$B$1:$AG$700,MATCH(V$1,'Justerad allokering kvv'!$B$1:$AF$1,0),FALSE)))</f>
        <v>0</v>
      </c>
      <c r="W317">
        <f>IF($B317=" ","",IF(ISERROR(1/VLOOKUP($B317,'Justerad allokering kvv'!$B$1:$AG$700,MATCH(W$1,'Justerad allokering kvv'!$B$1:$AF$1,0),FALSE)),VLOOKUP($B317,'Allokerad kvv'!$B$2:$AV$700,MATCH(W$1,'Allokerad kvv'!$B$1:$AV$1,0),FALSE),VLOOKUP($B317,'Justerad allokering kvv'!$B$1:$AG$700,MATCH(W$1,'Justerad allokering kvv'!$B$1:$AF$1,0),FALSE)))</f>
        <v>0</v>
      </c>
      <c r="X317">
        <f>IF($B317=" ","",IF(ISERROR(1/VLOOKUP($B317,'Justerad allokering kvv'!$B$1:$AG$700,MATCH(X$1,'Justerad allokering kvv'!$B$1:$AF$1,0),FALSE)),VLOOKUP($B317,'Allokerad kvv'!$B$2:$AV$700,MATCH(X$1,'Allokerad kvv'!$B$1:$AV$1,0),FALSE),VLOOKUP($B317,'Justerad allokering kvv'!$B$1:$AG$700,MATCH(X$1,'Justerad allokering kvv'!$B$1:$AF$1,0),FALSE)))</f>
        <v>0</v>
      </c>
      <c r="Y317">
        <f>IF($B317=" ","",IF(ISERROR(1/VLOOKUP($B317,'Justerad allokering kvv'!$B$1:$AG$700,MATCH(Y$1,'Justerad allokering kvv'!$B$1:$AF$1,0),FALSE)),VLOOKUP($B317,'Allokerad kvv'!$B$2:$AV$700,MATCH(Y$1,'Allokerad kvv'!$B$1:$AV$1,0),FALSE),VLOOKUP($B317,'Justerad allokering kvv'!$B$1:$AG$700,MATCH(Y$1,'Justerad allokering kvv'!$B$1:$AF$1,0),FALSE)))</f>
        <v>0</v>
      </c>
      <c r="AB317">
        <f>IFERROR(VLOOKUP($B317,Kraftvärmeprod!$B$1:$AO$424,MATCH("Tillförd energi från rökgaskondensering (GWh)",Kraftvärmeprod!$B$1:$AG$1,0),FALSE)/1,0)</f>
        <v>142</v>
      </c>
      <c r="AE317" s="122">
        <f t="shared" si="16"/>
        <v>459.36216999999999</v>
      </c>
      <c r="AG317">
        <f t="shared" si="17"/>
        <v>449.23926999999998</v>
      </c>
      <c r="AH317">
        <f t="shared" si="18"/>
        <v>307.23926999999998</v>
      </c>
      <c r="AI317">
        <f>IF(AH317=0,"",AH317/VLOOKUP(B317,Kraftvärmeprod!$B$1:$BC$480,MATCH("Summa tillförd energi exklusive rökgaskondensering",Kraftvärmeprod!$B$1:$BC$1,0),FALSE))</f>
        <v>0.44398738439306357</v>
      </c>
      <c r="AK317">
        <f t="shared" si="19"/>
        <v>303.80090000000001</v>
      </c>
    </row>
    <row r="318" spans="1:37" x14ac:dyDescent="0.25">
      <c r="A318" s="2" t="s">
        <v>487</v>
      </c>
      <c r="B318" s="2" t="s">
        <v>488</v>
      </c>
      <c r="C318">
        <f>IF($B318=" ","",IF(ISERROR(1/VLOOKUP($B318,'Justerad allokering kvv'!$B$1:$AG$700,MATCH(C$1,'Justerad allokering kvv'!$B$1:$AF$1,0),FALSE)),VLOOKUP($B318,'Allokerad kvv'!$B$2:$AV$700,MATCH(C$1,'Allokerad kvv'!$B$1:$AV$1,0),FALSE),VLOOKUP($B318,'Justerad allokering kvv'!$B$1:$AG$700,MATCH(C$1,'Justerad allokering kvv'!$B$1:$AF$1,0),FALSE)))</f>
        <v>13.569000000000001</v>
      </c>
      <c r="D318">
        <f>IF($B318=" ","",IF(ISERROR(1/VLOOKUP($B318,'Justerad allokering kvv'!$B$1:$AG$700,MATCH(D$1,'Justerad allokering kvv'!$B$1:$AF$1,0),FALSE)),VLOOKUP($B318,'Allokerad kvv'!$B$2:$AV$700,MATCH(D$1,'Allokerad kvv'!$B$1:$AV$1,0),FALSE),VLOOKUP($B318,'Justerad allokering kvv'!$B$1:$AG$700,MATCH(D$1,'Justerad allokering kvv'!$B$1:$AF$1,0),FALSE)))</f>
        <v>0</v>
      </c>
      <c r="E318">
        <f>IF($B318=" ","",IF(ISERROR(1/VLOOKUP($B318,'Justerad allokering kvv'!$B$1:$AG$700,MATCH(E$1,'Justerad allokering kvv'!$B$1:$AF$1,0),FALSE)),VLOOKUP($B318,'Allokerad kvv'!$B$2:$AV$700,MATCH(E$1,'Allokerad kvv'!$B$1:$AV$1,0),FALSE),VLOOKUP($B318,'Justerad allokering kvv'!$B$1:$AG$700,MATCH(E$1,'Justerad allokering kvv'!$B$1:$AF$1,0),FALSE)))</f>
        <v>0</v>
      </c>
      <c r="F318">
        <f>IF($B318=" ","",IF(ISERROR(1/VLOOKUP($B318,'Justerad allokering kvv'!$B$1:$AG$700,MATCH(F$1,'Justerad allokering kvv'!$B$1:$AF$1,0),FALSE)),VLOOKUP($B318,'Allokerad kvv'!$B$2:$AV$700,MATCH(F$1,'Allokerad kvv'!$B$1:$AV$1,0),FALSE),VLOOKUP($B318,'Justerad allokering kvv'!$B$1:$AG$700,MATCH(F$1,'Justerad allokering kvv'!$B$1:$AF$1,0),FALSE)))</f>
        <v>0</v>
      </c>
      <c r="G318">
        <f>IF($B318=" ","",IF(ISERROR(1/VLOOKUP($B318,'Justerad allokering kvv'!$B$1:$AG$700,MATCH(G$1,'Justerad allokering kvv'!$B$1:$AF$1,0),FALSE)),VLOOKUP($B318,'Allokerad kvv'!$B$2:$AV$700,MATCH(G$1,'Allokerad kvv'!$B$1:$AV$1,0),FALSE),VLOOKUP($B318,'Justerad allokering kvv'!$B$1:$AG$700,MATCH(G$1,'Justerad allokering kvv'!$B$1:$AF$1,0),FALSE)))</f>
        <v>3.6284900000000002E-2</v>
      </c>
      <c r="H318">
        <f>IF($B318=" ","",IF(ISERROR(1/VLOOKUP($B318,'Justerad allokering kvv'!$B$1:$AG$700,MATCH(H$1,'Justerad allokering kvv'!$B$1:$AF$1,0),FALSE)),VLOOKUP($B318,'Allokerad kvv'!$B$2:$AV$700,MATCH(H$1,'Allokerad kvv'!$B$1:$AV$1,0),FALSE),VLOOKUP($B318,'Justerad allokering kvv'!$B$1:$AG$700,MATCH(H$1,'Justerad allokering kvv'!$B$1:$AF$1,0),FALSE)))</f>
        <v>0</v>
      </c>
      <c r="I318">
        <f>IF($B318=" ","",IF(ISERROR(1/VLOOKUP($B318,'Justerad allokering kvv'!$B$1:$AG$700,MATCH(I$1,'Justerad allokering kvv'!$B$1:$AF$1,0),FALSE)),VLOOKUP($B318,'Allokerad kvv'!$B$2:$AV$700,MATCH(I$1,'Allokerad kvv'!$B$1:$AV$1,0),FALSE),VLOOKUP($B318,'Justerad allokering kvv'!$B$1:$AG$700,MATCH(I$1,'Justerad allokering kvv'!$B$1:$AF$1,0),FALSE)))</f>
        <v>0</v>
      </c>
      <c r="J318">
        <f>IF($B318=" ","",IF(ISERROR(1/VLOOKUP($B318,'Justerad allokering kvv'!$B$1:$AG$700,MATCH(J$1,'Justerad allokering kvv'!$B$1:$AF$1,0),FALSE)),VLOOKUP($B318,'Allokerad kvv'!$B$2:$AV$700,MATCH(J$1,'Allokerad kvv'!$B$1:$AV$1,0),FALSE),VLOOKUP($B318,'Justerad allokering kvv'!$B$1:$AG$700,MATCH(J$1,'Justerad allokering kvv'!$B$1:$AF$1,0),FALSE)))</f>
        <v>0.87424900000000005</v>
      </c>
      <c r="K318">
        <f>IF($B318=" ","",IF(ISERROR(1/VLOOKUP($B318,'Justerad allokering kvv'!$B$1:$AG$700,MATCH(K$1,'Justerad allokering kvv'!$B$1:$AF$1,0),FALSE)),VLOOKUP($B318,'Allokerad kvv'!$B$2:$AV$700,MATCH(K$1,'Allokerad kvv'!$B$1:$AV$1,0),FALSE),VLOOKUP($B318,'Justerad allokering kvv'!$B$1:$AG$700,MATCH(K$1,'Justerad allokering kvv'!$B$1:$AF$1,0),FALSE)))</f>
        <v>0</v>
      </c>
      <c r="L318">
        <f>IF($B318=" ","",IF(ISERROR(1/VLOOKUP($B318,'Justerad allokering kvv'!$B$1:$AG$700,MATCH(L$1,'Justerad allokering kvv'!$B$1:$AF$1,0),FALSE)),VLOOKUP($B318,'Allokerad kvv'!$B$2:$AV$700,MATCH(L$1,'Allokerad kvv'!$B$1:$AV$1,0),FALSE),VLOOKUP($B318,'Justerad allokering kvv'!$B$1:$AG$700,MATCH(L$1,'Justerad allokering kvv'!$B$1:$AF$1,0),FALSE)))</f>
        <v>14.7082</v>
      </c>
      <c r="M318">
        <f>IF($B318=" ","",IF(ISERROR(1/VLOOKUP($B318,'Justerad allokering kvv'!$B$1:$AG$700,MATCH(M$1,'Justerad allokering kvv'!$B$1:$AF$1,0),FALSE)),VLOOKUP($B318,'Allokerad kvv'!$B$2:$AV$700,MATCH(M$1,'Allokerad kvv'!$B$1:$AV$1,0),FALSE),VLOOKUP($B318,'Justerad allokering kvv'!$B$1:$AG$700,MATCH(M$1,'Justerad allokering kvv'!$B$1:$AF$1,0),FALSE)))</f>
        <v>0</v>
      </c>
      <c r="N318">
        <f>IF($B318=" ","",IF(ISERROR(1/VLOOKUP($B318,'Justerad allokering kvv'!$B$1:$AG$700,MATCH(N$1,'Justerad allokering kvv'!$B$1:$AF$1,0),FALSE)),VLOOKUP($B318,'Allokerad kvv'!$B$2:$AV$700,MATCH(N$1,'Allokerad kvv'!$B$1:$AV$1,0),FALSE),VLOOKUP($B318,'Justerad allokering kvv'!$B$1:$AG$700,MATCH(N$1,'Justerad allokering kvv'!$B$1:$AF$1,0),FALSE)))</f>
        <v>0</v>
      </c>
      <c r="O318">
        <f>IF($B318=" ","",IF(ISERROR(1/VLOOKUP($B318,'Justerad allokering kvv'!$B$1:$AG$700,MATCH(O$1,'Justerad allokering kvv'!$B$1:$AF$1,0),FALSE)),VLOOKUP($B318,'Allokerad kvv'!$B$2:$AV$700,MATCH(O$1,'Allokerad kvv'!$B$1:$AV$1,0),FALSE),VLOOKUP($B318,'Justerad allokering kvv'!$B$1:$AG$700,MATCH(O$1,'Justerad allokering kvv'!$B$1:$AF$1,0),FALSE)))</f>
        <v>0</v>
      </c>
      <c r="P318">
        <f>IF($B318=" ","",IF(ISERROR(1/VLOOKUP($B318,'Justerad allokering kvv'!$B$1:$AG$700,MATCH(P$1,'Justerad allokering kvv'!$B$1:$AF$1,0),FALSE)),VLOOKUP($B318,'Allokerad kvv'!$B$2:$AV$700,MATCH(P$1,'Allokerad kvv'!$B$1:$AV$1,0),FALSE),VLOOKUP($B318,'Justerad allokering kvv'!$B$1:$AG$700,MATCH(P$1,'Justerad allokering kvv'!$B$1:$AF$1,0),FALSE)))</f>
        <v>0</v>
      </c>
      <c r="Q318">
        <f>IF($B318=" ","",IF(ISERROR(1/VLOOKUP($B318,'Justerad allokering kvv'!$B$1:$AG$700,MATCH(Q$1,'Justerad allokering kvv'!$B$1:$AF$1,0),FALSE)),VLOOKUP($B318,'Allokerad kvv'!$B$2:$AV$700,MATCH(Q$1,'Allokerad kvv'!$B$1:$AV$1,0),FALSE),VLOOKUP($B318,'Justerad allokering kvv'!$B$1:$AG$700,MATCH(Q$1,'Justerad allokering kvv'!$B$1:$AF$1,0),FALSE)))</f>
        <v>0</v>
      </c>
      <c r="R318">
        <f>IF($B318=" ","",IF(ISERROR(1/VLOOKUP($B318,'Justerad allokering kvv'!$B$1:$AG$700,MATCH(R$1,'Justerad allokering kvv'!$B$1:$AF$1,0),FALSE)),VLOOKUP($B318,'Allokerad kvv'!$B$2:$AV$700,MATCH(R$1,'Allokerad kvv'!$B$1:$AV$1,0),FALSE),VLOOKUP($B318,'Justerad allokering kvv'!$B$1:$AG$700,MATCH(R$1,'Justerad allokering kvv'!$B$1:$AF$1,0),FALSE)))</f>
        <v>1.23376</v>
      </c>
      <c r="S318">
        <f>IF($B318=" ","",IF(ISERROR(1/VLOOKUP($B318,'Justerad allokering kvv'!$B$1:$AG$700,MATCH(S$1,'Justerad allokering kvv'!$B$1:$AF$1,0),FALSE)),VLOOKUP($B318,'Allokerad kvv'!$B$2:$AV$700,MATCH(S$1,'Allokerad kvv'!$B$1:$AV$1,0),FALSE),VLOOKUP($B318,'Justerad allokering kvv'!$B$1:$AG$700,MATCH(S$1,'Justerad allokering kvv'!$B$1:$AF$1,0),FALSE)))</f>
        <v>0</v>
      </c>
      <c r="T318">
        <f>IF($B318=" ","",IF(ISERROR(1/VLOOKUP($B318,'Justerad allokering kvv'!$B$1:$AG$700,MATCH(T$1,'Justerad allokering kvv'!$B$1:$AF$1,0),FALSE)),VLOOKUP($B318,'Allokerad kvv'!$B$2:$AV$700,MATCH(T$1,'Allokerad kvv'!$B$1:$AV$1,0),FALSE),VLOOKUP($B318,'Justerad allokering kvv'!$B$1:$AG$700,MATCH(T$1,'Justerad allokering kvv'!$B$1:$AF$1,0),FALSE)))</f>
        <v>0</v>
      </c>
      <c r="U318">
        <f>IF($B318=" ","",IF(ISERROR(1/VLOOKUP($B318,'Justerad allokering kvv'!$B$1:$AG$700,MATCH(U$1,'Justerad allokering kvv'!$B$1:$AF$1,0),FALSE)),VLOOKUP($B318,'Allokerad kvv'!$B$2:$AV$700,MATCH(U$1,'Allokerad kvv'!$B$1:$AV$1,0),FALSE),VLOOKUP($B318,'Justerad allokering kvv'!$B$1:$AG$700,MATCH(U$1,'Justerad allokering kvv'!$B$1:$AF$1,0),FALSE)))</f>
        <v>0</v>
      </c>
      <c r="V318">
        <f>IF($B318=" ","",IF(ISERROR(1/VLOOKUP($B318,'Justerad allokering kvv'!$B$1:$AG$700,MATCH(V$1,'Justerad allokering kvv'!$B$1:$AF$1,0),FALSE)),VLOOKUP($B318,'Allokerad kvv'!$B$2:$AV$700,MATCH(V$1,'Allokerad kvv'!$B$1:$AV$1,0),FALSE),VLOOKUP($B318,'Justerad allokering kvv'!$B$1:$AG$700,MATCH(V$1,'Justerad allokering kvv'!$B$1:$AF$1,0),FALSE)))</f>
        <v>0</v>
      </c>
      <c r="W318">
        <f>IF($B318=" ","",IF(ISERROR(1/VLOOKUP($B318,'Justerad allokering kvv'!$B$1:$AG$700,MATCH(W$1,'Justerad allokering kvv'!$B$1:$AF$1,0),FALSE)),VLOOKUP($B318,'Allokerad kvv'!$B$2:$AV$700,MATCH(W$1,'Allokerad kvv'!$B$1:$AV$1,0),FALSE),VLOOKUP($B318,'Justerad allokering kvv'!$B$1:$AG$700,MATCH(W$1,'Justerad allokering kvv'!$B$1:$AF$1,0),FALSE)))</f>
        <v>0</v>
      </c>
      <c r="X318">
        <f>IF($B318=" ","",IF(ISERROR(1/VLOOKUP($B318,'Justerad allokering kvv'!$B$1:$AG$700,MATCH(X$1,'Justerad allokering kvv'!$B$1:$AF$1,0),FALSE)),VLOOKUP($B318,'Allokerad kvv'!$B$2:$AV$700,MATCH(X$1,'Allokerad kvv'!$B$1:$AV$1,0),FALSE),VLOOKUP($B318,'Justerad allokering kvv'!$B$1:$AG$700,MATCH(X$1,'Justerad allokering kvv'!$B$1:$AF$1,0),FALSE)))</f>
        <v>16.678000000000001</v>
      </c>
      <c r="Y318">
        <f>IF($B318=" ","",IF(ISERROR(1/VLOOKUP($B318,'Justerad allokering kvv'!$B$1:$AG$700,MATCH(Y$1,'Justerad allokering kvv'!$B$1:$AF$1,0),FALSE)),VLOOKUP($B318,'Allokerad kvv'!$B$2:$AV$700,MATCH(Y$1,'Allokerad kvv'!$B$1:$AV$1,0),FALSE),VLOOKUP($B318,'Justerad allokering kvv'!$B$1:$AG$700,MATCH(Y$1,'Justerad allokering kvv'!$B$1:$AF$1,0),FALSE)))</f>
        <v>0</v>
      </c>
      <c r="AB318">
        <f>IFERROR(VLOOKUP($B318,Kraftvärmeprod!$B$1:$AO$424,MATCH("Tillförd energi från rökgaskondensering (GWh)",Kraftvärmeprod!$B$1:$AG$1,0),FALSE)/1,0)</f>
        <v>0</v>
      </c>
      <c r="AE318" s="122">
        <f t="shared" si="16"/>
        <v>47.099493899999999</v>
      </c>
      <c r="AG318">
        <f t="shared" si="17"/>
        <v>45.865733900000002</v>
      </c>
      <c r="AH318">
        <f t="shared" si="18"/>
        <v>45.865733900000002</v>
      </c>
      <c r="AI318">
        <f>IF(AH318=0,"",AH318/VLOOKUP(B318,Kraftvärmeprod!$B$1:$BC$480,MATCH("Summa tillförd energi exklusive rökgaskondensering",Kraftvärmeprod!$B$1:$BC$1,0),FALSE))</f>
        <v>0.65800720044760697</v>
      </c>
      <c r="AK318">
        <f t="shared" si="19"/>
        <v>32.260449000000001</v>
      </c>
    </row>
    <row r="319" spans="1:37" x14ac:dyDescent="0.25">
      <c r="A319" s="2" t="s">
        <v>489</v>
      </c>
      <c r="B319" s="2" t="s">
        <v>490</v>
      </c>
      <c r="C319">
        <f>IF($B319=" ","",IF(ISERROR(1/VLOOKUP($B319,'Justerad allokering kvv'!$B$1:$AG$700,MATCH(C$1,'Justerad allokering kvv'!$B$1:$AF$1,0),FALSE)),VLOOKUP($B319,'Allokerad kvv'!$B$2:$AV$700,MATCH(C$1,'Allokerad kvv'!$B$1:$AV$1,0),FALSE),VLOOKUP($B319,'Justerad allokering kvv'!$B$1:$AG$700,MATCH(C$1,'Justerad allokering kvv'!$B$1:$AF$1,0),FALSE)))</f>
        <v>0</v>
      </c>
      <c r="D319">
        <f>IF($B319=" ","",IF(ISERROR(1/VLOOKUP($B319,'Justerad allokering kvv'!$B$1:$AG$700,MATCH(D$1,'Justerad allokering kvv'!$B$1:$AF$1,0),FALSE)),VLOOKUP($B319,'Allokerad kvv'!$B$2:$AV$700,MATCH(D$1,'Allokerad kvv'!$B$1:$AV$1,0),FALSE),VLOOKUP($B319,'Justerad allokering kvv'!$B$1:$AG$700,MATCH(D$1,'Justerad allokering kvv'!$B$1:$AF$1,0),FALSE)))</f>
        <v>0</v>
      </c>
      <c r="E319">
        <f>IF($B319=" ","",IF(ISERROR(1/VLOOKUP($B319,'Justerad allokering kvv'!$B$1:$AG$700,MATCH(E$1,'Justerad allokering kvv'!$B$1:$AF$1,0),FALSE)),VLOOKUP($B319,'Allokerad kvv'!$B$2:$AV$700,MATCH(E$1,'Allokerad kvv'!$B$1:$AV$1,0),FALSE),VLOOKUP($B319,'Justerad allokering kvv'!$B$1:$AG$700,MATCH(E$1,'Justerad allokering kvv'!$B$1:$AF$1,0),FALSE)))</f>
        <v>0</v>
      </c>
      <c r="F319">
        <f>IF($B319=" ","",IF(ISERROR(1/VLOOKUP($B319,'Justerad allokering kvv'!$B$1:$AG$700,MATCH(F$1,'Justerad allokering kvv'!$B$1:$AF$1,0),FALSE)),VLOOKUP($B319,'Allokerad kvv'!$B$2:$AV$700,MATCH(F$1,'Allokerad kvv'!$B$1:$AV$1,0),FALSE),VLOOKUP($B319,'Justerad allokering kvv'!$B$1:$AG$700,MATCH(F$1,'Justerad allokering kvv'!$B$1:$AF$1,0),FALSE)))</f>
        <v>0</v>
      </c>
      <c r="G319">
        <f>IF($B319=" ","",IF(ISERROR(1/VLOOKUP($B319,'Justerad allokering kvv'!$B$1:$AG$700,MATCH(G$1,'Justerad allokering kvv'!$B$1:$AF$1,0),FALSE)),VLOOKUP($B319,'Allokerad kvv'!$B$2:$AV$700,MATCH(G$1,'Allokerad kvv'!$B$1:$AV$1,0),FALSE),VLOOKUP($B319,'Justerad allokering kvv'!$B$1:$AG$700,MATCH(G$1,'Justerad allokering kvv'!$B$1:$AF$1,0),FALSE)))</f>
        <v>0</v>
      </c>
      <c r="H319">
        <f>IF($B319=" ","",IF(ISERROR(1/VLOOKUP($B319,'Justerad allokering kvv'!$B$1:$AG$700,MATCH(H$1,'Justerad allokering kvv'!$B$1:$AF$1,0),FALSE)),VLOOKUP($B319,'Allokerad kvv'!$B$2:$AV$700,MATCH(H$1,'Allokerad kvv'!$B$1:$AV$1,0),FALSE),VLOOKUP($B319,'Justerad allokering kvv'!$B$1:$AG$700,MATCH(H$1,'Justerad allokering kvv'!$B$1:$AF$1,0),FALSE)))</f>
        <v>0</v>
      </c>
      <c r="I319">
        <f>IF($B319=" ","",IF(ISERROR(1/VLOOKUP($B319,'Justerad allokering kvv'!$B$1:$AG$700,MATCH(I$1,'Justerad allokering kvv'!$B$1:$AF$1,0),FALSE)),VLOOKUP($B319,'Allokerad kvv'!$B$2:$AV$700,MATCH(I$1,'Allokerad kvv'!$B$1:$AV$1,0),FALSE),VLOOKUP($B319,'Justerad allokering kvv'!$B$1:$AG$700,MATCH(I$1,'Justerad allokering kvv'!$B$1:$AF$1,0),FALSE)))</f>
        <v>0</v>
      </c>
      <c r="J319">
        <f>IF($B319=" ","",IF(ISERROR(1/VLOOKUP($B319,'Justerad allokering kvv'!$B$1:$AG$700,MATCH(J$1,'Justerad allokering kvv'!$B$1:$AF$1,0),FALSE)),VLOOKUP($B319,'Allokerad kvv'!$B$2:$AV$700,MATCH(J$1,'Allokerad kvv'!$B$1:$AV$1,0),FALSE),VLOOKUP($B319,'Justerad allokering kvv'!$B$1:$AG$700,MATCH(J$1,'Justerad allokering kvv'!$B$1:$AF$1,0),FALSE)))</f>
        <v>0</v>
      </c>
      <c r="K319">
        <f>IF($B319=" ","",IF(ISERROR(1/VLOOKUP($B319,'Justerad allokering kvv'!$B$1:$AG$700,MATCH(K$1,'Justerad allokering kvv'!$B$1:$AF$1,0),FALSE)),VLOOKUP($B319,'Allokerad kvv'!$B$2:$AV$700,MATCH(K$1,'Allokerad kvv'!$B$1:$AV$1,0),FALSE),VLOOKUP($B319,'Justerad allokering kvv'!$B$1:$AG$700,MATCH(K$1,'Justerad allokering kvv'!$B$1:$AF$1,0),FALSE)))</f>
        <v>0</v>
      </c>
      <c r="L319">
        <f>IF($B319=" ","",IF(ISERROR(1/VLOOKUP($B319,'Justerad allokering kvv'!$B$1:$AG$700,MATCH(L$1,'Justerad allokering kvv'!$B$1:$AF$1,0),FALSE)),VLOOKUP($B319,'Allokerad kvv'!$B$2:$AV$700,MATCH(L$1,'Allokerad kvv'!$B$1:$AV$1,0),FALSE),VLOOKUP($B319,'Justerad allokering kvv'!$B$1:$AG$700,MATCH(L$1,'Justerad allokering kvv'!$B$1:$AF$1,0),FALSE)))</f>
        <v>0</v>
      </c>
      <c r="M319">
        <f>IF($B319=" ","",IF(ISERROR(1/VLOOKUP($B319,'Justerad allokering kvv'!$B$1:$AG$700,MATCH(M$1,'Justerad allokering kvv'!$B$1:$AF$1,0),FALSE)),VLOOKUP($B319,'Allokerad kvv'!$B$2:$AV$700,MATCH(M$1,'Allokerad kvv'!$B$1:$AV$1,0),FALSE),VLOOKUP($B319,'Justerad allokering kvv'!$B$1:$AG$700,MATCH(M$1,'Justerad allokering kvv'!$B$1:$AF$1,0),FALSE)))</f>
        <v>0</v>
      </c>
      <c r="N319">
        <f>IF($B319=" ","",IF(ISERROR(1/VLOOKUP($B319,'Justerad allokering kvv'!$B$1:$AG$700,MATCH(N$1,'Justerad allokering kvv'!$B$1:$AF$1,0),FALSE)),VLOOKUP($B319,'Allokerad kvv'!$B$2:$AV$700,MATCH(N$1,'Allokerad kvv'!$B$1:$AV$1,0),FALSE),VLOOKUP($B319,'Justerad allokering kvv'!$B$1:$AG$700,MATCH(N$1,'Justerad allokering kvv'!$B$1:$AF$1,0),FALSE)))</f>
        <v>0</v>
      </c>
      <c r="O319">
        <f>IF($B319=" ","",IF(ISERROR(1/VLOOKUP($B319,'Justerad allokering kvv'!$B$1:$AG$700,MATCH(O$1,'Justerad allokering kvv'!$B$1:$AF$1,0),FALSE)),VLOOKUP($B319,'Allokerad kvv'!$B$2:$AV$700,MATCH(O$1,'Allokerad kvv'!$B$1:$AV$1,0),FALSE),VLOOKUP($B319,'Justerad allokering kvv'!$B$1:$AG$700,MATCH(O$1,'Justerad allokering kvv'!$B$1:$AF$1,0),FALSE)))</f>
        <v>0</v>
      </c>
      <c r="P319">
        <f>IF($B319=" ","",IF(ISERROR(1/VLOOKUP($B319,'Justerad allokering kvv'!$B$1:$AG$700,MATCH(P$1,'Justerad allokering kvv'!$B$1:$AF$1,0),FALSE)),VLOOKUP($B319,'Allokerad kvv'!$B$2:$AV$700,MATCH(P$1,'Allokerad kvv'!$B$1:$AV$1,0),FALSE),VLOOKUP($B319,'Justerad allokering kvv'!$B$1:$AG$700,MATCH(P$1,'Justerad allokering kvv'!$B$1:$AF$1,0),FALSE)))</f>
        <v>0</v>
      </c>
      <c r="Q319">
        <f>IF($B319=" ","",IF(ISERROR(1/VLOOKUP($B319,'Justerad allokering kvv'!$B$1:$AG$700,MATCH(Q$1,'Justerad allokering kvv'!$B$1:$AF$1,0),FALSE)),VLOOKUP($B319,'Allokerad kvv'!$B$2:$AV$700,MATCH(Q$1,'Allokerad kvv'!$B$1:$AV$1,0),FALSE),VLOOKUP($B319,'Justerad allokering kvv'!$B$1:$AG$700,MATCH(Q$1,'Justerad allokering kvv'!$B$1:$AF$1,0),FALSE)))</f>
        <v>0</v>
      </c>
      <c r="R319">
        <f>IF($B319=" ","",IF(ISERROR(1/VLOOKUP($B319,'Justerad allokering kvv'!$B$1:$AG$700,MATCH(R$1,'Justerad allokering kvv'!$B$1:$AF$1,0),FALSE)),VLOOKUP($B319,'Allokerad kvv'!$B$2:$AV$700,MATCH(R$1,'Allokerad kvv'!$B$1:$AV$1,0),FALSE),VLOOKUP($B319,'Justerad allokering kvv'!$B$1:$AG$700,MATCH(R$1,'Justerad allokering kvv'!$B$1:$AF$1,0),FALSE)))</f>
        <v>0</v>
      </c>
      <c r="S319">
        <f>IF($B319=" ","",IF(ISERROR(1/VLOOKUP($B319,'Justerad allokering kvv'!$B$1:$AG$700,MATCH(S$1,'Justerad allokering kvv'!$B$1:$AF$1,0),FALSE)),VLOOKUP($B319,'Allokerad kvv'!$B$2:$AV$700,MATCH(S$1,'Allokerad kvv'!$B$1:$AV$1,0),FALSE),VLOOKUP($B319,'Justerad allokering kvv'!$B$1:$AG$700,MATCH(S$1,'Justerad allokering kvv'!$B$1:$AF$1,0),FALSE)))</f>
        <v>0</v>
      </c>
      <c r="T319">
        <f>IF($B319=" ","",IF(ISERROR(1/VLOOKUP($B319,'Justerad allokering kvv'!$B$1:$AG$700,MATCH(T$1,'Justerad allokering kvv'!$B$1:$AF$1,0),FALSE)),VLOOKUP($B319,'Allokerad kvv'!$B$2:$AV$700,MATCH(T$1,'Allokerad kvv'!$B$1:$AV$1,0),FALSE),VLOOKUP($B319,'Justerad allokering kvv'!$B$1:$AG$700,MATCH(T$1,'Justerad allokering kvv'!$B$1:$AF$1,0),FALSE)))</f>
        <v>0</v>
      </c>
      <c r="U319">
        <f>IF($B319=" ","",IF(ISERROR(1/VLOOKUP($B319,'Justerad allokering kvv'!$B$1:$AG$700,MATCH(U$1,'Justerad allokering kvv'!$B$1:$AF$1,0),FALSE)),VLOOKUP($B319,'Allokerad kvv'!$B$2:$AV$700,MATCH(U$1,'Allokerad kvv'!$B$1:$AV$1,0),FALSE),VLOOKUP($B319,'Justerad allokering kvv'!$B$1:$AG$700,MATCH(U$1,'Justerad allokering kvv'!$B$1:$AF$1,0),FALSE)))</f>
        <v>0</v>
      </c>
      <c r="V319">
        <f>IF($B319=" ","",IF(ISERROR(1/VLOOKUP($B319,'Justerad allokering kvv'!$B$1:$AG$700,MATCH(V$1,'Justerad allokering kvv'!$B$1:$AF$1,0),FALSE)),VLOOKUP($B319,'Allokerad kvv'!$B$2:$AV$700,MATCH(V$1,'Allokerad kvv'!$B$1:$AV$1,0),FALSE),VLOOKUP($B319,'Justerad allokering kvv'!$B$1:$AG$700,MATCH(V$1,'Justerad allokering kvv'!$B$1:$AF$1,0),FALSE)))</f>
        <v>0</v>
      </c>
      <c r="W319">
        <f>IF($B319=" ","",IF(ISERROR(1/VLOOKUP($B319,'Justerad allokering kvv'!$B$1:$AG$700,MATCH(W$1,'Justerad allokering kvv'!$B$1:$AF$1,0),FALSE)),VLOOKUP($B319,'Allokerad kvv'!$B$2:$AV$700,MATCH(W$1,'Allokerad kvv'!$B$1:$AV$1,0),FALSE),VLOOKUP($B319,'Justerad allokering kvv'!$B$1:$AG$700,MATCH(W$1,'Justerad allokering kvv'!$B$1:$AF$1,0),FALSE)))</f>
        <v>0</v>
      </c>
      <c r="X319">
        <f>IF($B319=" ","",IF(ISERROR(1/VLOOKUP($B319,'Justerad allokering kvv'!$B$1:$AG$700,MATCH(X$1,'Justerad allokering kvv'!$B$1:$AF$1,0),FALSE)),VLOOKUP($B319,'Allokerad kvv'!$B$2:$AV$700,MATCH(X$1,'Allokerad kvv'!$B$1:$AV$1,0),FALSE),VLOOKUP($B319,'Justerad allokering kvv'!$B$1:$AG$700,MATCH(X$1,'Justerad allokering kvv'!$B$1:$AF$1,0),FALSE)))</f>
        <v>0</v>
      </c>
      <c r="Y319">
        <f>IF($B319=" ","",IF(ISERROR(1/VLOOKUP($B319,'Justerad allokering kvv'!$B$1:$AG$700,MATCH(Y$1,'Justerad allokering kvv'!$B$1:$AF$1,0),FALSE)),VLOOKUP($B319,'Allokerad kvv'!$B$2:$AV$700,MATCH(Y$1,'Allokerad kvv'!$B$1:$AV$1,0),FALSE),VLOOKUP($B319,'Justerad allokering kvv'!$B$1:$AG$700,MATCH(Y$1,'Justerad allokering kvv'!$B$1:$AF$1,0),FALSE)))</f>
        <v>0</v>
      </c>
      <c r="AB319">
        <f>IFERROR(VLOOKUP($B319,Kraftvärmeprod!$B$1:$AO$424,MATCH("Tillförd energi från rökgaskondensering (GWh)",Kraftvärmeprod!$B$1:$AG$1,0),FALSE)/1,0)</f>
        <v>0</v>
      </c>
      <c r="AE319" s="122">
        <f t="shared" si="16"/>
        <v>0</v>
      </c>
      <c r="AG319">
        <f t="shared" si="17"/>
        <v>0</v>
      </c>
      <c r="AH319">
        <f t="shared" si="18"/>
        <v>0</v>
      </c>
      <c r="AI319" t="str">
        <f>IF(AH319=0,"",AH319/VLOOKUP(B319,Kraftvärmeprod!$B$1:$BC$480,MATCH("Summa tillförd energi exklusive rökgaskondensering",Kraftvärmeprod!$B$1:$BC$1,0),FALSE))</f>
        <v/>
      </c>
      <c r="AK319">
        <f t="shared" si="19"/>
        <v>0</v>
      </c>
    </row>
    <row r="320" spans="1:37" x14ac:dyDescent="0.25">
      <c r="A320" s="2" t="s">
        <v>489</v>
      </c>
      <c r="B320" s="2" t="s">
        <v>491</v>
      </c>
      <c r="C320">
        <f>IF($B320=" ","",IF(ISERROR(1/VLOOKUP($B320,'Justerad allokering kvv'!$B$1:$AG$700,MATCH(C$1,'Justerad allokering kvv'!$B$1:$AF$1,0),FALSE)),VLOOKUP($B320,'Allokerad kvv'!$B$2:$AV$700,MATCH(C$1,'Allokerad kvv'!$B$1:$AV$1,0),FALSE),VLOOKUP($B320,'Justerad allokering kvv'!$B$1:$AG$700,MATCH(C$1,'Justerad allokering kvv'!$B$1:$AF$1,0),FALSE)))</f>
        <v>0</v>
      </c>
      <c r="D320">
        <f>IF($B320=" ","",IF(ISERROR(1/VLOOKUP($B320,'Justerad allokering kvv'!$B$1:$AG$700,MATCH(D$1,'Justerad allokering kvv'!$B$1:$AF$1,0),FALSE)),VLOOKUP($B320,'Allokerad kvv'!$B$2:$AV$700,MATCH(D$1,'Allokerad kvv'!$B$1:$AV$1,0),FALSE),VLOOKUP($B320,'Justerad allokering kvv'!$B$1:$AG$700,MATCH(D$1,'Justerad allokering kvv'!$B$1:$AF$1,0),FALSE)))</f>
        <v>0</v>
      </c>
      <c r="E320">
        <f>IF($B320=" ","",IF(ISERROR(1/VLOOKUP($B320,'Justerad allokering kvv'!$B$1:$AG$700,MATCH(E$1,'Justerad allokering kvv'!$B$1:$AF$1,0),FALSE)),VLOOKUP($B320,'Allokerad kvv'!$B$2:$AV$700,MATCH(E$1,'Allokerad kvv'!$B$1:$AV$1,0),FALSE),VLOOKUP($B320,'Justerad allokering kvv'!$B$1:$AG$700,MATCH(E$1,'Justerad allokering kvv'!$B$1:$AF$1,0),FALSE)))</f>
        <v>0</v>
      </c>
      <c r="F320">
        <f>IF($B320=" ","",IF(ISERROR(1/VLOOKUP($B320,'Justerad allokering kvv'!$B$1:$AG$700,MATCH(F$1,'Justerad allokering kvv'!$B$1:$AF$1,0),FALSE)),VLOOKUP($B320,'Allokerad kvv'!$B$2:$AV$700,MATCH(F$1,'Allokerad kvv'!$B$1:$AV$1,0),FALSE),VLOOKUP($B320,'Justerad allokering kvv'!$B$1:$AG$700,MATCH(F$1,'Justerad allokering kvv'!$B$1:$AF$1,0),FALSE)))</f>
        <v>0</v>
      </c>
      <c r="G320">
        <f>IF($B320=" ","",IF(ISERROR(1/VLOOKUP($B320,'Justerad allokering kvv'!$B$1:$AG$700,MATCH(G$1,'Justerad allokering kvv'!$B$1:$AF$1,0),FALSE)),VLOOKUP($B320,'Allokerad kvv'!$B$2:$AV$700,MATCH(G$1,'Allokerad kvv'!$B$1:$AV$1,0),FALSE),VLOOKUP($B320,'Justerad allokering kvv'!$B$1:$AG$700,MATCH(G$1,'Justerad allokering kvv'!$B$1:$AF$1,0),FALSE)))</f>
        <v>0</v>
      </c>
      <c r="H320">
        <f>IF($B320=" ","",IF(ISERROR(1/VLOOKUP($B320,'Justerad allokering kvv'!$B$1:$AG$700,MATCH(H$1,'Justerad allokering kvv'!$B$1:$AF$1,0),FALSE)),VLOOKUP($B320,'Allokerad kvv'!$B$2:$AV$700,MATCH(H$1,'Allokerad kvv'!$B$1:$AV$1,0),FALSE),VLOOKUP($B320,'Justerad allokering kvv'!$B$1:$AG$700,MATCH(H$1,'Justerad allokering kvv'!$B$1:$AF$1,0),FALSE)))</f>
        <v>0</v>
      </c>
      <c r="I320">
        <f>IF($B320=" ","",IF(ISERROR(1/VLOOKUP($B320,'Justerad allokering kvv'!$B$1:$AG$700,MATCH(I$1,'Justerad allokering kvv'!$B$1:$AF$1,0),FALSE)),VLOOKUP($B320,'Allokerad kvv'!$B$2:$AV$700,MATCH(I$1,'Allokerad kvv'!$B$1:$AV$1,0),FALSE),VLOOKUP($B320,'Justerad allokering kvv'!$B$1:$AG$700,MATCH(I$1,'Justerad allokering kvv'!$B$1:$AF$1,0),FALSE)))</f>
        <v>0</v>
      </c>
      <c r="J320">
        <f>IF($B320=" ","",IF(ISERROR(1/VLOOKUP($B320,'Justerad allokering kvv'!$B$1:$AG$700,MATCH(J$1,'Justerad allokering kvv'!$B$1:$AF$1,0),FALSE)),VLOOKUP($B320,'Allokerad kvv'!$B$2:$AV$700,MATCH(J$1,'Allokerad kvv'!$B$1:$AV$1,0),FALSE),VLOOKUP($B320,'Justerad allokering kvv'!$B$1:$AG$700,MATCH(J$1,'Justerad allokering kvv'!$B$1:$AF$1,0),FALSE)))</f>
        <v>0</v>
      </c>
      <c r="K320">
        <f>IF($B320=" ","",IF(ISERROR(1/VLOOKUP($B320,'Justerad allokering kvv'!$B$1:$AG$700,MATCH(K$1,'Justerad allokering kvv'!$B$1:$AF$1,0),FALSE)),VLOOKUP($B320,'Allokerad kvv'!$B$2:$AV$700,MATCH(K$1,'Allokerad kvv'!$B$1:$AV$1,0),FALSE),VLOOKUP($B320,'Justerad allokering kvv'!$B$1:$AG$700,MATCH(K$1,'Justerad allokering kvv'!$B$1:$AF$1,0),FALSE)))</f>
        <v>0</v>
      </c>
      <c r="L320">
        <f>IF($B320=" ","",IF(ISERROR(1/VLOOKUP($B320,'Justerad allokering kvv'!$B$1:$AG$700,MATCH(L$1,'Justerad allokering kvv'!$B$1:$AF$1,0),FALSE)),VLOOKUP($B320,'Allokerad kvv'!$B$2:$AV$700,MATCH(L$1,'Allokerad kvv'!$B$1:$AV$1,0),FALSE),VLOOKUP($B320,'Justerad allokering kvv'!$B$1:$AG$700,MATCH(L$1,'Justerad allokering kvv'!$B$1:$AF$1,0),FALSE)))</f>
        <v>0</v>
      </c>
      <c r="M320">
        <f>IF($B320=" ","",IF(ISERROR(1/VLOOKUP($B320,'Justerad allokering kvv'!$B$1:$AG$700,MATCH(M$1,'Justerad allokering kvv'!$B$1:$AF$1,0),FALSE)),VLOOKUP($B320,'Allokerad kvv'!$B$2:$AV$700,MATCH(M$1,'Allokerad kvv'!$B$1:$AV$1,0),FALSE),VLOOKUP($B320,'Justerad allokering kvv'!$B$1:$AG$700,MATCH(M$1,'Justerad allokering kvv'!$B$1:$AF$1,0),FALSE)))</f>
        <v>0</v>
      </c>
      <c r="N320">
        <f>IF($B320=" ","",IF(ISERROR(1/VLOOKUP($B320,'Justerad allokering kvv'!$B$1:$AG$700,MATCH(N$1,'Justerad allokering kvv'!$B$1:$AF$1,0),FALSE)),VLOOKUP($B320,'Allokerad kvv'!$B$2:$AV$700,MATCH(N$1,'Allokerad kvv'!$B$1:$AV$1,0),FALSE),VLOOKUP($B320,'Justerad allokering kvv'!$B$1:$AG$700,MATCH(N$1,'Justerad allokering kvv'!$B$1:$AF$1,0),FALSE)))</f>
        <v>0</v>
      </c>
      <c r="O320">
        <f>IF($B320=" ","",IF(ISERROR(1/VLOOKUP($B320,'Justerad allokering kvv'!$B$1:$AG$700,MATCH(O$1,'Justerad allokering kvv'!$B$1:$AF$1,0),FALSE)),VLOOKUP($B320,'Allokerad kvv'!$B$2:$AV$700,MATCH(O$1,'Allokerad kvv'!$B$1:$AV$1,0),FALSE),VLOOKUP($B320,'Justerad allokering kvv'!$B$1:$AG$700,MATCH(O$1,'Justerad allokering kvv'!$B$1:$AF$1,0),FALSE)))</f>
        <v>0</v>
      </c>
      <c r="P320">
        <f>IF($B320=" ","",IF(ISERROR(1/VLOOKUP($B320,'Justerad allokering kvv'!$B$1:$AG$700,MATCH(P$1,'Justerad allokering kvv'!$B$1:$AF$1,0),FALSE)),VLOOKUP($B320,'Allokerad kvv'!$B$2:$AV$700,MATCH(P$1,'Allokerad kvv'!$B$1:$AV$1,0),FALSE),VLOOKUP($B320,'Justerad allokering kvv'!$B$1:$AG$700,MATCH(P$1,'Justerad allokering kvv'!$B$1:$AF$1,0),FALSE)))</f>
        <v>0</v>
      </c>
      <c r="Q320">
        <f>IF($B320=" ","",IF(ISERROR(1/VLOOKUP($B320,'Justerad allokering kvv'!$B$1:$AG$700,MATCH(Q$1,'Justerad allokering kvv'!$B$1:$AF$1,0),FALSE)),VLOOKUP($B320,'Allokerad kvv'!$B$2:$AV$700,MATCH(Q$1,'Allokerad kvv'!$B$1:$AV$1,0),FALSE),VLOOKUP($B320,'Justerad allokering kvv'!$B$1:$AG$700,MATCH(Q$1,'Justerad allokering kvv'!$B$1:$AF$1,0),FALSE)))</f>
        <v>0</v>
      </c>
      <c r="R320">
        <f>IF($B320=" ","",IF(ISERROR(1/VLOOKUP($B320,'Justerad allokering kvv'!$B$1:$AG$700,MATCH(R$1,'Justerad allokering kvv'!$B$1:$AF$1,0),FALSE)),VLOOKUP($B320,'Allokerad kvv'!$B$2:$AV$700,MATCH(R$1,'Allokerad kvv'!$B$1:$AV$1,0),FALSE),VLOOKUP($B320,'Justerad allokering kvv'!$B$1:$AG$700,MATCH(R$1,'Justerad allokering kvv'!$B$1:$AF$1,0),FALSE)))</f>
        <v>0</v>
      </c>
      <c r="S320">
        <f>IF($B320=" ","",IF(ISERROR(1/VLOOKUP($B320,'Justerad allokering kvv'!$B$1:$AG$700,MATCH(S$1,'Justerad allokering kvv'!$B$1:$AF$1,0),FALSE)),VLOOKUP($B320,'Allokerad kvv'!$B$2:$AV$700,MATCH(S$1,'Allokerad kvv'!$B$1:$AV$1,0),FALSE),VLOOKUP($B320,'Justerad allokering kvv'!$B$1:$AG$700,MATCH(S$1,'Justerad allokering kvv'!$B$1:$AF$1,0),FALSE)))</f>
        <v>0</v>
      </c>
      <c r="T320">
        <f>IF($B320=" ","",IF(ISERROR(1/VLOOKUP($B320,'Justerad allokering kvv'!$B$1:$AG$700,MATCH(T$1,'Justerad allokering kvv'!$B$1:$AF$1,0),FALSE)),VLOOKUP($B320,'Allokerad kvv'!$B$2:$AV$700,MATCH(T$1,'Allokerad kvv'!$B$1:$AV$1,0),FALSE),VLOOKUP($B320,'Justerad allokering kvv'!$B$1:$AG$700,MATCH(T$1,'Justerad allokering kvv'!$B$1:$AF$1,0),FALSE)))</f>
        <v>0</v>
      </c>
      <c r="U320">
        <f>IF($B320=" ","",IF(ISERROR(1/VLOOKUP($B320,'Justerad allokering kvv'!$B$1:$AG$700,MATCH(U$1,'Justerad allokering kvv'!$B$1:$AF$1,0),FALSE)),VLOOKUP($B320,'Allokerad kvv'!$B$2:$AV$700,MATCH(U$1,'Allokerad kvv'!$B$1:$AV$1,0),FALSE),VLOOKUP($B320,'Justerad allokering kvv'!$B$1:$AG$700,MATCH(U$1,'Justerad allokering kvv'!$B$1:$AF$1,0),FALSE)))</f>
        <v>0</v>
      </c>
      <c r="V320">
        <f>IF($B320=" ","",IF(ISERROR(1/VLOOKUP($B320,'Justerad allokering kvv'!$B$1:$AG$700,MATCH(V$1,'Justerad allokering kvv'!$B$1:$AF$1,0),FALSE)),VLOOKUP($B320,'Allokerad kvv'!$B$2:$AV$700,MATCH(V$1,'Allokerad kvv'!$B$1:$AV$1,0),FALSE),VLOOKUP($B320,'Justerad allokering kvv'!$B$1:$AG$700,MATCH(V$1,'Justerad allokering kvv'!$B$1:$AF$1,0),FALSE)))</f>
        <v>0</v>
      </c>
      <c r="W320">
        <f>IF($B320=" ","",IF(ISERROR(1/VLOOKUP($B320,'Justerad allokering kvv'!$B$1:$AG$700,MATCH(W$1,'Justerad allokering kvv'!$B$1:$AF$1,0),FALSE)),VLOOKUP($B320,'Allokerad kvv'!$B$2:$AV$700,MATCH(W$1,'Allokerad kvv'!$B$1:$AV$1,0),FALSE),VLOOKUP($B320,'Justerad allokering kvv'!$B$1:$AG$700,MATCH(W$1,'Justerad allokering kvv'!$B$1:$AF$1,0),FALSE)))</f>
        <v>0</v>
      </c>
      <c r="X320">
        <f>IF($B320=" ","",IF(ISERROR(1/VLOOKUP($B320,'Justerad allokering kvv'!$B$1:$AG$700,MATCH(X$1,'Justerad allokering kvv'!$B$1:$AF$1,0),FALSE)),VLOOKUP($B320,'Allokerad kvv'!$B$2:$AV$700,MATCH(X$1,'Allokerad kvv'!$B$1:$AV$1,0),FALSE),VLOOKUP($B320,'Justerad allokering kvv'!$B$1:$AG$700,MATCH(X$1,'Justerad allokering kvv'!$B$1:$AF$1,0),FALSE)))</f>
        <v>0</v>
      </c>
      <c r="Y320">
        <f>IF($B320=" ","",IF(ISERROR(1/VLOOKUP($B320,'Justerad allokering kvv'!$B$1:$AG$700,MATCH(Y$1,'Justerad allokering kvv'!$B$1:$AF$1,0),FALSE)),VLOOKUP($B320,'Allokerad kvv'!$B$2:$AV$700,MATCH(Y$1,'Allokerad kvv'!$B$1:$AV$1,0),FALSE),VLOOKUP($B320,'Justerad allokering kvv'!$B$1:$AG$700,MATCH(Y$1,'Justerad allokering kvv'!$B$1:$AF$1,0),FALSE)))</f>
        <v>0</v>
      </c>
      <c r="AB320">
        <f>IFERROR(VLOOKUP($B320,Kraftvärmeprod!$B$1:$AO$424,MATCH("Tillförd energi från rökgaskondensering (GWh)",Kraftvärmeprod!$B$1:$AG$1,0),FALSE)/1,0)</f>
        <v>0</v>
      </c>
      <c r="AE320" s="122">
        <f t="shared" si="16"/>
        <v>0</v>
      </c>
      <c r="AG320">
        <f t="shared" si="17"/>
        <v>0</v>
      </c>
      <c r="AH320">
        <f t="shared" si="18"/>
        <v>0</v>
      </c>
      <c r="AI320" t="str">
        <f>IF(AH320=0,"",AH320/VLOOKUP(B320,Kraftvärmeprod!$B$1:$BC$480,MATCH("Summa tillförd energi exklusive rökgaskondensering",Kraftvärmeprod!$B$1:$BC$1,0),FALSE))</f>
        <v/>
      </c>
      <c r="AK320">
        <f t="shared" si="19"/>
        <v>0</v>
      </c>
    </row>
    <row r="321" spans="1:37" x14ac:dyDescent="0.25">
      <c r="A321" s="2" t="s">
        <v>492</v>
      </c>
      <c r="B321" s="2" t="s">
        <v>492</v>
      </c>
      <c r="C321">
        <f>IF($B321=" ","",IF(ISERROR(1/VLOOKUP($B321,'Justerad allokering kvv'!$B$1:$AG$700,MATCH(C$1,'Justerad allokering kvv'!$B$1:$AF$1,0),FALSE)),VLOOKUP($B321,'Allokerad kvv'!$B$2:$AV$700,MATCH(C$1,'Allokerad kvv'!$B$1:$AV$1,0),FALSE),VLOOKUP($B321,'Justerad allokering kvv'!$B$1:$AG$700,MATCH(C$1,'Justerad allokering kvv'!$B$1:$AF$1,0),FALSE)))</f>
        <v>0</v>
      </c>
      <c r="D321">
        <f>IF($B321=" ","",IF(ISERROR(1/VLOOKUP($B321,'Justerad allokering kvv'!$B$1:$AG$700,MATCH(D$1,'Justerad allokering kvv'!$B$1:$AF$1,0),FALSE)),VLOOKUP($B321,'Allokerad kvv'!$B$2:$AV$700,MATCH(D$1,'Allokerad kvv'!$B$1:$AV$1,0),FALSE),VLOOKUP($B321,'Justerad allokering kvv'!$B$1:$AG$700,MATCH(D$1,'Justerad allokering kvv'!$B$1:$AF$1,0),FALSE)))</f>
        <v>0</v>
      </c>
      <c r="E321">
        <f>IF($B321=" ","",IF(ISERROR(1/VLOOKUP($B321,'Justerad allokering kvv'!$B$1:$AG$700,MATCH(E$1,'Justerad allokering kvv'!$B$1:$AF$1,0),FALSE)),VLOOKUP($B321,'Allokerad kvv'!$B$2:$AV$700,MATCH(E$1,'Allokerad kvv'!$B$1:$AV$1,0),FALSE),VLOOKUP($B321,'Justerad allokering kvv'!$B$1:$AG$700,MATCH(E$1,'Justerad allokering kvv'!$B$1:$AF$1,0),FALSE)))</f>
        <v>0</v>
      </c>
      <c r="F321">
        <f>IF($B321=" ","",IF(ISERROR(1/VLOOKUP($B321,'Justerad allokering kvv'!$B$1:$AG$700,MATCH(F$1,'Justerad allokering kvv'!$B$1:$AF$1,0),FALSE)),VLOOKUP($B321,'Allokerad kvv'!$B$2:$AV$700,MATCH(F$1,'Allokerad kvv'!$B$1:$AV$1,0),FALSE),VLOOKUP($B321,'Justerad allokering kvv'!$B$1:$AG$700,MATCH(F$1,'Justerad allokering kvv'!$B$1:$AF$1,0),FALSE)))</f>
        <v>0</v>
      </c>
      <c r="G321">
        <f>IF($B321=" ","",IF(ISERROR(1/VLOOKUP($B321,'Justerad allokering kvv'!$B$1:$AG$700,MATCH(G$1,'Justerad allokering kvv'!$B$1:$AF$1,0),FALSE)),VLOOKUP($B321,'Allokerad kvv'!$B$2:$AV$700,MATCH(G$1,'Allokerad kvv'!$B$1:$AV$1,0),FALSE),VLOOKUP($B321,'Justerad allokering kvv'!$B$1:$AG$700,MATCH(G$1,'Justerad allokering kvv'!$B$1:$AF$1,0),FALSE)))</f>
        <v>0</v>
      </c>
      <c r="H321">
        <f>IF($B321=" ","",IF(ISERROR(1/VLOOKUP($B321,'Justerad allokering kvv'!$B$1:$AG$700,MATCH(H$1,'Justerad allokering kvv'!$B$1:$AF$1,0),FALSE)),VLOOKUP($B321,'Allokerad kvv'!$B$2:$AV$700,MATCH(H$1,'Allokerad kvv'!$B$1:$AV$1,0),FALSE),VLOOKUP($B321,'Justerad allokering kvv'!$B$1:$AG$700,MATCH(H$1,'Justerad allokering kvv'!$B$1:$AF$1,0),FALSE)))</f>
        <v>0</v>
      </c>
      <c r="I321">
        <f>IF($B321=" ","",IF(ISERROR(1/VLOOKUP($B321,'Justerad allokering kvv'!$B$1:$AG$700,MATCH(I$1,'Justerad allokering kvv'!$B$1:$AF$1,0),FALSE)),VLOOKUP($B321,'Allokerad kvv'!$B$2:$AV$700,MATCH(I$1,'Allokerad kvv'!$B$1:$AV$1,0),FALSE),VLOOKUP($B321,'Justerad allokering kvv'!$B$1:$AG$700,MATCH(I$1,'Justerad allokering kvv'!$B$1:$AF$1,0),FALSE)))</f>
        <v>0</v>
      </c>
      <c r="J321">
        <f>IF($B321=" ","",IF(ISERROR(1/VLOOKUP($B321,'Justerad allokering kvv'!$B$1:$AG$700,MATCH(J$1,'Justerad allokering kvv'!$B$1:$AF$1,0),FALSE)),VLOOKUP($B321,'Allokerad kvv'!$B$2:$AV$700,MATCH(J$1,'Allokerad kvv'!$B$1:$AV$1,0),FALSE),VLOOKUP($B321,'Justerad allokering kvv'!$B$1:$AG$700,MATCH(J$1,'Justerad allokering kvv'!$B$1:$AF$1,0),FALSE)))</f>
        <v>0</v>
      </c>
      <c r="K321">
        <f>IF($B321=" ","",IF(ISERROR(1/VLOOKUP($B321,'Justerad allokering kvv'!$B$1:$AG$700,MATCH(K$1,'Justerad allokering kvv'!$B$1:$AF$1,0),FALSE)),VLOOKUP($B321,'Allokerad kvv'!$B$2:$AV$700,MATCH(K$1,'Allokerad kvv'!$B$1:$AV$1,0),FALSE),VLOOKUP($B321,'Justerad allokering kvv'!$B$1:$AG$700,MATCH(K$1,'Justerad allokering kvv'!$B$1:$AF$1,0),FALSE)))</f>
        <v>0</v>
      </c>
      <c r="L321">
        <f>IF($B321=" ","",IF(ISERROR(1/VLOOKUP($B321,'Justerad allokering kvv'!$B$1:$AG$700,MATCH(L$1,'Justerad allokering kvv'!$B$1:$AF$1,0),FALSE)),VLOOKUP($B321,'Allokerad kvv'!$B$2:$AV$700,MATCH(L$1,'Allokerad kvv'!$B$1:$AV$1,0),FALSE),VLOOKUP($B321,'Justerad allokering kvv'!$B$1:$AG$700,MATCH(L$1,'Justerad allokering kvv'!$B$1:$AF$1,0),FALSE)))</f>
        <v>0</v>
      </c>
      <c r="M321">
        <f>IF($B321=" ","",IF(ISERROR(1/VLOOKUP($B321,'Justerad allokering kvv'!$B$1:$AG$700,MATCH(M$1,'Justerad allokering kvv'!$B$1:$AF$1,0),FALSE)),VLOOKUP($B321,'Allokerad kvv'!$B$2:$AV$700,MATCH(M$1,'Allokerad kvv'!$B$1:$AV$1,0),FALSE),VLOOKUP($B321,'Justerad allokering kvv'!$B$1:$AG$700,MATCH(M$1,'Justerad allokering kvv'!$B$1:$AF$1,0),FALSE)))</f>
        <v>0</v>
      </c>
      <c r="N321">
        <f>IF($B321=" ","",IF(ISERROR(1/VLOOKUP($B321,'Justerad allokering kvv'!$B$1:$AG$700,MATCH(N$1,'Justerad allokering kvv'!$B$1:$AF$1,0),FALSE)),VLOOKUP($B321,'Allokerad kvv'!$B$2:$AV$700,MATCH(N$1,'Allokerad kvv'!$B$1:$AV$1,0),FALSE),VLOOKUP($B321,'Justerad allokering kvv'!$B$1:$AG$700,MATCH(N$1,'Justerad allokering kvv'!$B$1:$AF$1,0),FALSE)))</f>
        <v>0</v>
      </c>
      <c r="O321">
        <f>IF($B321=" ","",IF(ISERROR(1/VLOOKUP($B321,'Justerad allokering kvv'!$B$1:$AG$700,MATCH(O$1,'Justerad allokering kvv'!$B$1:$AF$1,0),FALSE)),VLOOKUP($B321,'Allokerad kvv'!$B$2:$AV$700,MATCH(O$1,'Allokerad kvv'!$B$1:$AV$1,0),FALSE),VLOOKUP($B321,'Justerad allokering kvv'!$B$1:$AG$700,MATCH(O$1,'Justerad allokering kvv'!$B$1:$AF$1,0),FALSE)))</f>
        <v>0</v>
      </c>
      <c r="P321">
        <f>IF($B321=" ","",IF(ISERROR(1/VLOOKUP($B321,'Justerad allokering kvv'!$B$1:$AG$700,MATCH(P$1,'Justerad allokering kvv'!$B$1:$AF$1,0),FALSE)),VLOOKUP($B321,'Allokerad kvv'!$B$2:$AV$700,MATCH(P$1,'Allokerad kvv'!$B$1:$AV$1,0),FALSE),VLOOKUP($B321,'Justerad allokering kvv'!$B$1:$AG$700,MATCH(P$1,'Justerad allokering kvv'!$B$1:$AF$1,0),FALSE)))</f>
        <v>0</v>
      </c>
      <c r="Q321">
        <f>IF($B321=" ","",IF(ISERROR(1/VLOOKUP($B321,'Justerad allokering kvv'!$B$1:$AG$700,MATCH(Q$1,'Justerad allokering kvv'!$B$1:$AF$1,0),FALSE)),VLOOKUP($B321,'Allokerad kvv'!$B$2:$AV$700,MATCH(Q$1,'Allokerad kvv'!$B$1:$AV$1,0),FALSE),VLOOKUP($B321,'Justerad allokering kvv'!$B$1:$AG$700,MATCH(Q$1,'Justerad allokering kvv'!$B$1:$AF$1,0),FALSE)))</f>
        <v>0</v>
      </c>
      <c r="R321">
        <f>IF($B321=" ","",IF(ISERROR(1/VLOOKUP($B321,'Justerad allokering kvv'!$B$1:$AG$700,MATCH(R$1,'Justerad allokering kvv'!$B$1:$AF$1,0),FALSE)),VLOOKUP($B321,'Allokerad kvv'!$B$2:$AV$700,MATCH(R$1,'Allokerad kvv'!$B$1:$AV$1,0),FALSE),VLOOKUP($B321,'Justerad allokering kvv'!$B$1:$AG$700,MATCH(R$1,'Justerad allokering kvv'!$B$1:$AF$1,0),FALSE)))</f>
        <v>0</v>
      </c>
      <c r="S321">
        <f>IF($B321=" ","",IF(ISERROR(1/VLOOKUP($B321,'Justerad allokering kvv'!$B$1:$AG$700,MATCH(S$1,'Justerad allokering kvv'!$B$1:$AF$1,0),FALSE)),VLOOKUP($B321,'Allokerad kvv'!$B$2:$AV$700,MATCH(S$1,'Allokerad kvv'!$B$1:$AV$1,0),FALSE),VLOOKUP($B321,'Justerad allokering kvv'!$B$1:$AG$700,MATCH(S$1,'Justerad allokering kvv'!$B$1:$AF$1,0),FALSE)))</f>
        <v>0</v>
      </c>
      <c r="T321">
        <f>IF($B321=" ","",IF(ISERROR(1/VLOOKUP($B321,'Justerad allokering kvv'!$B$1:$AG$700,MATCH(T$1,'Justerad allokering kvv'!$B$1:$AF$1,0),FALSE)),VLOOKUP($B321,'Allokerad kvv'!$B$2:$AV$700,MATCH(T$1,'Allokerad kvv'!$B$1:$AV$1,0),FALSE),VLOOKUP($B321,'Justerad allokering kvv'!$B$1:$AG$700,MATCH(T$1,'Justerad allokering kvv'!$B$1:$AF$1,0),FALSE)))</f>
        <v>0</v>
      </c>
      <c r="U321">
        <f>IF($B321=" ","",IF(ISERROR(1/VLOOKUP($B321,'Justerad allokering kvv'!$B$1:$AG$700,MATCH(U$1,'Justerad allokering kvv'!$B$1:$AF$1,0),FALSE)),VLOOKUP($B321,'Allokerad kvv'!$B$2:$AV$700,MATCH(U$1,'Allokerad kvv'!$B$1:$AV$1,0),FALSE),VLOOKUP($B321,'Justerad allokering kvv'!$B$1:$AG$700,MATCH(U$1,'Justerad allokering kvv'!$B$1:$AF$1,0),FALSE)))</f>
        <v>0</v>
      </c>
      <c r="V321">
        <f>IF($B321=" ","",IF(ISERROR(1/VLOOKUP($B321,'Justerad allokering kvv'!$B$1:$AG$700,MATCH(V$1,'Justerad allokering kvv'!$B$1:$AF$1,0),FALSE)),VLOOKUP($B321,'Allokerad kvv'!$B$2:$AV$700,MATCH(V$1,'Allokerad kvv'!$B$1:$AV$1,0),FALSE),VLOOKUP($B321,'Justerad allokering kvv'!$B$1:$AG$700,MATCH(V$1,'Justerad allokering kvv'!$B$1:$AF$1,0),FALSE)))</f>
        <v>0</v>
      </c>
      <c r="W321">
        <f>IF($B321=" ","",IF(ISERROR(1/VLOOKUP($B321,'Justerad allokering kvv'!$B$1:$AG$700,MATCH(W$1,'Justerad allokering kvv'!$B$1:$AF$1,0),FALSE)),VLOOKUP($B321,'Allokerad kvv'!$B$2:$AV$700,MATCH(W$1,'Allokerad kvv'!$B$1:$AV$1,0),FALSE),VLOOKUP($B321,'Justerad allokering kvv'!$B$1:$AG$700,MATCH(W$1,'Justerad allokering kvv'!$B$1:$AF$1,0),FALSE)))</f>
        <v>0</v>
      </c>
      <c r="X321">
        <f>IF($B321=" ","",IF(ISERROR(1/VLOOKUP($B321,'Justerad allokering kvv'!$B$1:$AG$700,MATCH(X$1,'Justerad allokering kvv'!$B$1:$AF$1,0),FALSE)),VLOOKUP($B321,'Allokerad kvv'!$B$2:$AV$700,MATCH(X$1,'Allokerad kvv'!$B$1:$AV$1,0),FALSE),VLOOKUP($B321,'Justerad allokering kvv'!$B$1:$AG$700,MATCH(X$1,'Justerad allokering kvv'!$B$1:$AF$1,0),FALSE)))</f>
        <v>0</v>
      </c>
      <c r="Y321">
        <f>IF($B321=" ","",IF(ISERROR(1/VLOOKUP($B321,'Justerad allokering kvv'!$B$1:$AG$700,MATCH(Y$1,'Justerad allokering kvv'!$B$1:$AF$1,0),FALSE)),VLOOKUP($B321,'Allokerad kvv'!$B$2:$AV$700,MATCH(Y$1,'Allokerad kvv'!$B$1:$AV$1,0),FALSE),VLOOKUP($B321,'Justerad allokering kvv'!$B$1:$AG$700,MATCH(Y$1,'Justerad allokering kvv'!$B$1:$AF$1,0),FALSE)))</f>
        <v>0</v>
      </c>
      <c r="AB321">
        <f>IFERROR(VLOOKUP($B321,Kraftvärmeprod!$B$1:$AO$424,MATCH("Tillförd energi från rökgaskondensering (GWh)",Kraftvärmeprod!$B$1:$AG$1,0),FALSE)/1,0)</f>
        <v>0</v>
      </c>
      <c r="AE321" s="122">
        <f t="shared" si="16"/>
        <v>0</v>
      </c>
      <c r="AG321">
        <f t="shared" si="17"/>
        <v>0</v>
      </c>
      <c r="AH321">
        <f t="shared" si="18"/>
        <v>0</v>
      </c>
      <c r="AI321" t="str">
        <f>IF(AH321=0,"",AH321/VLOOKUP(B321,Kraftvärmeprod!$B$1:$BC$480,MATCH("Summa tillförd energi exklusive rökgaskondensering",Kraftvärmeprod!$B$1:$BC$1,0),FALSE))</f>
        <v/>
      </c>
      <c r="AK321">
        <f t="shared" si="19"/>
        <v>0</v>
      </c>
    </row>
    <row r="322" spans="1:37" x14ac:dyDescent="0.25">
      <c r="A322" s="2" t="s">
        <v>495</v>
      </c>
      <c r="B322" s="2" t="s">
        <v>494</v>
      </c>
      <c r="C322">
        <f>IF($B322=" ","",IF(ISERROR(1/VLOOKUP($B322,'Justerad allokering kvv'!$B$1:$AG$700,MATCH(C$1,'Justerad allokering kvv'!$B$1:$AF$1,0),FALSE)),VLOOKUP($B322,'Allokerad kvv'!$B$2:$AV$700,MATCH(C$1,'Allokerad kvv'!$B$1:$AV$1,0),FALSE),VLOOKUP($B322,'Justerad allokering kvv'!$B$1:$AG$700,MATCH(C$1,'Justerad allokering kvv'!$B$1:$AF$1,0),FALSE)))</f>
        <v>0</v>
      </c>
      <c r="D322">
        <f>IF($B322=" ","",IF(ISERROR(1/VLOOKUP($B322,'Justerad allokering kvv'!$B$1:$AG$700,MATCH(D$1,'Justerad allokering kvv'!$B$1:$AF$1,0),FALSE)),VLOOKUP($B322,'Allokerad kvv'!$B$2:$AV$700,MATCH(D$1,'Allokerad kvv'!$B$1:$AV$1,0),FALSE),VLOOKUP($B322,'Justerad allokering kvv'!$B$1:$AG$700,MATCH(D$1,'Justerad allokering kvv'!$B$1:$AF$1,0),FALSE)))</f>
        <v>0</v>
      </c>
      <c r="E322">
        <f>IF($B322=" ","",IF(ISERROR(1/VLOOKUP($B322,'Justerad allokering kvv'!$B$1:$AG$700,MATCH(E$1,'Justerad allokering kvv'!$B$1:$AF$1,0),FALSE)),VLOOKUP($B322,'Allokerad kvv'!$B$2:$AV$700,MATCH(E$1,'Allokerad kvv'!$B$1:$AV$1,0),FALSE),VLOOKUP($B322,'Justerad allokering kvv'!$B$1:$AG$700,MATCH(E$1,'Justerad allokering kvv'!$B$1:$AF$1,0),FALSE)))</f>
        <v>0</v>
      </c>
      <c r="F322">
        <f>IF($B322=" ","",IF(ISERROR(1/VLOOKUP($B322,'Justerad allokering kvv'!$B$1:$AG$700,MATCH(F$1,'Justerad allokering kvv'!$B$1:$AF$1,0),FALSE)),VLOOKUP($B322,'Allokerad kvv'!$B$2:$AV$700,MATCH(F$1,'Allokerad kvv'!$B$1:$AV$1,0),FALSE),VLOOKUP($B322,'Justerad allokering kvv'!$B$1:$AG$700,MATCH(F$1,'Justerad allokering kvv'!$B$1:$AF$1,0),FALSE)))</f>
        <v>0</v>
      </c>
      <c r="G322">
        <f>IF($B322=" ","",IF(ISERROR(1/VLOOKUP($B322,'Justerad allokering kvv'!$B$1:$AG$700,MATCH(G$1,'Justerad allokering kvv'!$B$1:$AF$1,0),FALSE)),VLOOKUP($B322,'Allokerad kvv'!$B$2:$AV$700,MATCH(G$1,'Allokerad kvv'!$B$1:$AV$1,0),FALSE),VLOOKUP($B322,'Justerad allokering kvv'!$B$1:$AG$700,MATCH(G$1,'Justerad allokering kvv'!$B$1:$AF$1,0),FALSE)))</f>
        <v>0</v>
      </c>
      <c r="H322">
        <f>IF($B322=" ","",IF(ISERROR(1/VLOOKUP($B322,'Justerad allokering kvv'!$B$1:$AG$700,MATCH(H$1,'Justerad allokering kvv'!$B$1:$AF$1,0),FALSE)),VLOOKUP($B322,'Allokerad kvv'!$B$2:$AV$700,MATCH(H$1,'Allokerad kvv'!$B$1:$AV$1,0),FALSE),VLOOKUP($B322,'Justerad allokering kvv'!$B$1:$AG$700,MATCH(H$1,'Justerad allokering kvv'!$B$1:$AF$1,0),FALSE)))</f>
        <v>0</v>
      </c>
      <c r="I322">
        <f>IF($B322=" ","",IF(ISERROR(1/VLOOKUP($B322,'Justerad allokering kvv'!$B$1:$AG$700,MATCH(I$1,'Justerad allokering kvv'!$B$1:$AF$1,0),FALSE)),VLOOKUP($B322,'Allokerad kvv'!$B$2:$AV$700,MATCH(I$1,'Allokerad kvv'!$B$1:$AV$1,0),FALSE),VLOOKUP($B322,'Justerad allokering kvv'!$B$1:$AG$700,MATCH(I$1,'Justerad allokering kvv'!$B$1:$AF$1,0),FALSE)))</f>
        <v>0</v>
      </c>
      <c r="J322">
        <f>IF($B322=" ","",IF(ISERROR(1/VLOOKUP($B322,'Justerad allokering kvv'!$B$1:$AG$700,MATCH(J$1,'Justerad allokering kvv'!$B$1:$AF$1,0),FALSE)),VLOOKUP($B322,'Allokerad kvv'!$B$2:$AV$700,MATCH(J$1,'Allokerad kvv'!$B$1:$AV$1,0),FALSE),VLOOKUP($B322,'Justerad allokering kvv'!$B$1:$AG$700,MATCH(J$1,'Justerad allokering kvv'!$B$1:$AF$1,0),FALSE)))</f>
        <v>0</v>
      </c>
      <c r="K322">
        <f>IF($B322=" ","",IF(ISERROR(1/VLOOKUP($B322,'Justerad allokering kvv'!$B$1:$AG$700,MATCH(K$1,'Justerad allokering kvv'!$B$1:$AF$1,0),FALSE)),VLOOKUP($B322,'Allokerad kvv'!$B$2:$AV$700,MATCH(K$1,'Allokerad kvv'!$B$1:$AV$1,0),FALSE),VLOOKUP($B322,'Justerad allokering kvv'!$B$1:$AG$700,MATCH(K$1,'Justerad allokering kvv'!$B$1:$AF$1,0),FALSE)))</f>
        <v>0</v>
      </c>
      <c r="L322">
        <f>IF($B322=" ","",IF(ISERROR(1/VLOOKUP($B322,'Justerad allokering kvv'!$B$1:$AG$700,MATCH(L$1,'Justerad allokering kvv'!$B$1:$AF$1,0),FALSE)),VLOOKUP($B322,'Allokerad kvv'!$B$2:$AV$700,MATCH(L$1,'Allokerad kvv'!$B$1:$AV$1,0),FALSE),VLOOKUP($B322,'Justerad allokering kvv'!$B$1:$AG$700,MATCH(L$1,'Justerad allokering kvv'!$B$1:$AF$1,0),FALSE)))</f>
        <v>0</v>
      </c>
      <c r="M322">
        <f>IF($B322=" ","",IF(ISERROR(1/VLOOKUP($B322,'Justerad allokering kvv'!$B$1:$AG$700,MATCH(M$1,'Justerad allokering kvv'!$B$1:$AF$1,0),FALSE)),VLOOKUP($B322,'Allokerad kvv'!$B$2:$AV$700,MATCH(M$1,'Allokerad kvv'!$B$1:$AV$1,0),FALSE),VLOOKUP($B322,'Justerad allokering kvv'!$B$1:$AG$700,MATCH(M$1,'Justerad allokering kvv'!$B$1:$AF$1,0),FALSE)))</f>
        <v>0</v>
      </c>
      <c r="N322">
        <f>IF($B322=" ","",IF(ISERROR(1/VLOOKUP($B322,'Justerad allokering kvv'!$B$1:$AG$700,MATCH(N$1,'Justerad allokering kvv'!$B$1:$AF$1,0),FALSE)),VLOOKUP($B322,'Allokerad kvv'!$B$2:$AV$700,MATCH(N$1,'Allokerad kvv'!$B$1:$AV$1,0),FALSE),VLOOKUP($B322,'Justerad allokering kvv'!$B$1:$AG$700,MATCH(N$1,'Justerad allokering kvv'!$B$1:$AF$1,0),FALSE)))</f>
        <v>0</v>
      </c>
      <c r="O322">
        <f>IF($B322=" ","",IF(ISERROR(1/VLOOKUP($B322,'Justerad allokering kvv'!$B$1:$AG$700,MATCH(O$1,'Justerad allokering kvv'!$B$1:$AF$1,0),FALSE)),VLOOKUP($B322,'Allokerad kvv'!$B$2:$AV$700,MATCH(O$1,'Allokerad kvv'!$B$1:$AV$1,0),FALSE),VLOOKUP($B322,'Justerad allokering kvv'!$B$1:$AG$700,MATCH(O$1,'Justerad allokering kvv'!$B$1:$AF$1,0),FALSE)))</f>
        <v>0</v>
      </c>
      <c r="P322">
        <f>IF($B322=" ","",IF(ISERROR(1/VLOOKUP($B322,'Justerad allokering kvv'!$B$1:$AG$700,MATCH(P$1,'Justerad allokering kvv'!$B$1:$AF$1,0),FALSE)),VLOOKUP($B322,'Allokerad kvv'!$B$2:$AV$700,MATCH(P$1,'Allokerad kvv'!$B$1:$AV$1,0),FALSE),VLOOKUP($B322,'Justerad allokering kvv'!$B$1:$AG$700,MATCH(P$1,'Justerad allokering kvv'!$B$1:$AF$1,0),FALSE)))</f>
        <v>0</v>
      </c>
      <c r="Q322">
        <f>IF($B322=" ","",IF(ISERROR(1/VLOOKUP($B322,'Justerad allokering kvv'!$B$1:$AG$700,MATCH(Q$1,'Justerad allokering kvv'!$B$1:$AF$1,0),FALSE)),VLOOKUP($B322,'Allokerad kvv'!$B$2:$AV$700,MATCH(Q$1,'Allokerad kvv'!$B$1:$AV$1,0),FALSE),VLOOKUP($B322,'Justerad allokering kvv'!$B$1:$AG$700,MATCH(Q$1,'Justerad allokering kvv'!$B$1:$AF$1,0),FALSE)))</f>
        <v>0</v>
      </c>
      <c r="R322">
        <f>IF($B322=" ","",IF(ISERROR(1/VLOOKUP($B322,'Justerad allokering kvv'!$B$1:$AG$700,MATCH(R$1,'Justerad allokering kvv'!$B$1:$AF$1,0),FALSE)),VLOOKUP($B322,'Allokerad kvv'!$B$2:$AV$700,MATCH(R$1,'Allokerad kvv'!$B$1:$AV$1,0),FALSE),VLOOKUP($B322,'Justerad allokering kvv'!$B$1:$AG$700,MATCH(R$1,'Justerad allokering kvv'!$B$1:$AF$1,0),FALSE)))</f>
        <v>0</v>
      </c>
      <c r="S322">
        <f>IF($B322=" ","",IF(ISERROR(1/VLOOKUP($B322,'Justerad allokering kvv'!$B$1:$AG$700,MATCH(S$1,'Justerad allokering kvv'!$B$1:$AF$1,0),FALSE)),VLOOKUP($B322,'Allokerad kvv'!$B$2:$AV$700,MATCH(S$1,'Allokerad kvv'!$B$1:$AV$1,0),FALSE),VLOOKUP($B322,'Justerad allokering kvv'!$B$1:$AG$700,MATCH(S$1,'Justerad allokering kvv'!$B$1:$AF$1,0),FALSE)))</f>
        <v>0</v>
      </c>
      <c r="T322">
        <f>IF($B322=" ","",IF(ISERROR(1/VLOOKUP($B322,'Justerad allokering kvv'!$B$1:$AG$700,MATCH(T$1,'Justerad allokering kvv'!$B$1:$AF$1,0),FALSE)),VLOOKUP($B322,'Allokerad kvv'!$B$2:$AV$700,MATCH(T$1,'Allokerad kvv'!$B$1:$AV$1,0),FALSE),VLOOKUP($B322,'Justerad allokering kvv'!$B$1:$AG$700,MATCH(T$1,'Justerad allokering kvv'!$B$1:$AF$1,0),FALSE)))</f>
        <v>0</v>
      </c>
      <c r="U322">
        <f>IF($B322=" ","",IF(ISERROR(1/VLOOKUP($B322,'Justerad allokering kvv'!$B$1:$AG$700,MATCH(U$1,'Justerad allokering kvv'!$B$1:$AF$1,0),FALSE)),VLOOKUP($B322,'Allokerad kvv'!$B$2:$AV$700,MATCH(U$1,'Allokerad kvv'!$B$1:$AV$1,0),FALSE),VLOOKUP($B322,'Justerad allokering kvv'!$B$1:$AG$700,MATCH(U$1,'Justerad allokering kvv'!$B$1:$AF$1,0),FALSE)))</f>
        <v>0</v>
      </c>
      <c r="V322">
        <f>IF($B322=" ","",IF(ISERROR(1/VLOOKUP($B322,'Justerad allokering kvv'!$B$1:$AG$700,MATCH(V$1,'Justerad allokering kvv'!$B$1:$AF$1,0),FALSE)),VLOOKUP($B322,'Allokerad kvv'!$B$2:$AV$700,MATCH(V$1,'Allokerad kvv'!$B$1:$AV$1,0),FALSE),VLOOKUP($B322,'Justerad allokering kvv'!$B$1:$AG$700,MATCH(V$1,'Justerad allokering kvv'!$B$1:$AF$1,0),FALSE)))</f>
        <v>0</v>
      </c>
      <c r="W322">
        <f>IF($B322=" ","",IF(ISERROR(1/VLOOKUP($B322,'Justerad allokering kvv'!$B$1:$AG$700,MATCH(W$1,'Justerad allokering kvv'!$B$1:$AF$1,0),FALSE)),VLOOKUP($B322,'Allokerad kvv'!$B$2:$AV$700,MATCH(W$1,'Allokerad kvv'!$B$1:$AV$1,0),FALSE),VLOOKUP($B322,'Justerad allokering kvv'!$B$1:$AG$700,MATCH(W$1,'Justerad allokering kvv'!$B$1:$AF$1,0),FALSE)))</f>
        <v>0</v>
      </c>
      <c r="X322">
        <f>IF($B322=" ","",IF(ISERROR(1/VLOOKUP($B322,'Justerad allokering kvv'!$B$1:$AG$700,MATCH(X$1,'Justerad allokering kvv'!$B$1:$AF$1,0),FALSE)),VLOOKUP($B322,'Allokerad kvv'!$B$2:$AV$700,MATCH(X$1,'Allokerad kvv'!$B$1:$AV$1,0),FALSE),VLOOKUP($B322,'Justerad allokering kvv'!$B$1:$AG$700,MATCH(X$1,'Justerad allokering kvv'!$B$1:$AF$1,0),FALSE)))</f>
        <v>0</v>
      </c>
      <c r="Y322">
        <f>IF($B322=" ","",IF(ISERROR(1/VLOOKUP($B322,'Justerad allokering kvv'!$B$1:$AG$700,MATCH(Y$1,'Justerad allokering kvv'!$B$1:$AF$1,0),FALSE)),VLOOKUP($B322,'Allokerad kvv'!$B$2:$AV$700,MATCH(Y$1,'Allokerad kvv'!$B$1:$AV$1,0),FALSE),VLOOKUP($B322,'Justerad allokering kvv'!$B$1:$AG$700,MATCH(Y$1,'Justerad allokering kvv'!$B$1:$AF$1,0),FALSE)))</f>
        <v>0</v>
      </c>
      <c r="AB322">
        <f>IFERROR(VLOOKUP($B322,Kraftvärmeprod!$B$1:$AO$424,MATCH("Tillförd energi från rökgaskondensering (GWh)",Kraftvärmeprod!$B$1:$AG$1,0),FALSE)/1,0)</f>
        <v>0</v>
      </c>
      <c r="AE322" s="122">
        <f t="shared" si="16"/>
        <v>0</v>
      </c>
      <c r="AG322">
        <f t="shared" si="17"/>
        <v>0</v>
      </c>
      <c r="AH322">
        <f t="shared" si="18"/>
        <v>0</v>
      </c>
      <c r="AI322" t="str">
        <f>IF(AH322=0,"",AH322/VLOOKUP(B322,Kraftvärmeprod!$B$1:$BC$480,MATCH("Summa tillförd energi exklusive rökgaskondensering",Kraftvärmeprod!$B$1:$BC$1,0),FALSE))</f>
        <v/>
      </c>
      <c r="AK322">
        <f t="shared" si="19"/>
        <v>0</v>
      </c>
    </row>
    <row r="323" spans="1:37" x14ac:dyDescent="0.25">
      <c r="A323" s="2" t="s">
        <v>496</v>
      </c>
      <c r="B323" s="2" t="s">
        <v>497</v>
      </c>
      <c r="C323">
        <f>IF($B323=" ","",IF(ISERROR(1/VLOOKUP($B323,'Justerad allokering kvv'!$B$1:$AG$700,MATCH(C$1,'Justerad allokering kvv'!$B$1:$AF$1,0),FALSE)),VLOOKUP($B323,'Allokerad kvv'!$B$2:$AV$700,MATCH(C$1,'Allokerad kvv'!$B$1:$AV$1,0),FALSE),VLOOKUP($B323,'Justerad allokering kvv'!$B$1:$AG$700,MATCH(C$1,'Justerad allokering kvv'!$B$1:$AF$1,0),FALSE)))</f>
        <v>0</v>
      </c>
      <c r="D323">
        <f>IF($B323=" ","",IF(ISERROR(1/VLOOKUP($B323,'Justerad allokering kvv'!$B$1:$AG$700,MATCH(D$1,'Justerad allokering kvv'!$B$1:$AF$1,0),FALSE)),VLOOKUP($B323,'Allokerad kvv'!$B$2:$AV$700,MATCH(D$1,'Allokerad kvv'!$B$1:$AV$1,0),FALSE),VLOOKUP($B323,'Justerad allokering kvv'!$B$1:$AG$700,MATCH(D$1,'Justerad allokering kvv'!$B$1:$AF$1,0),FALSE)))</f>
        <v>0</v>
      </c>
      <c r="E323">
        <f>IF($B323=" ","",IF(ISERROR(1/VLOOKUP($B323,'Justerad allokering kvv'!$B$1:$AG$700,MATCH(E$1,'Justerad allokering kvv'!$B$1:$AF$1,0),FALSE)),VLOOKUP($B323,'Allokerad kvv'!$B$2:$AV$700,MATCH(E$1,'Allokerad kvv'!$B$1:$AV$1,0),FALSE),VLOOKUP($B323,'Justerad allokering kvv'!$B$1:$AG$700,MATCH(E$1,'Justerad allokering kvv'!$B$1:$AF$1,0),FALSE)))</f>
        <v>0</v>
      </c>
      <c r="F323">
        <f>IF($B323=" ","",IF(ISERROR(1/VLOOKUP($B323,'Justerad allokering kvv'!$B$1:$AG$700,MATCH(F$1,'Justerad allokering kvv'!$B$1:$AF$1,0),FALSE)),VLOOKUP($B323,'Allokerad kvv'!$B$2:$AV$700,MATCH(F$1,'Allokerad kvv'!$B$1:$AV$1,0),FALSE),VLOOKUP($B323,'Justerad allokering kvv'!$B$1:$AG$700,MATCH(F$1,'Justerad allokering kvv'!$B$1:$AF$1,0),FALSE)))</f>
        <v>0</v>
      </c>
      <c r="G323">
        <f>IF($B323=" ","",IF(ISERROR(1/VLOOKUP($B323,'Justerad allokering kvv'!$B$1:$AG$700,MATCH(G$1,'Justerad allokering kvv'!$B$1:$AF$1,0),FALSE)),VLOOKUP($B323,'Allokerad kvv'!$B$2:$AV$700,MATCH(G$1,'Allokerad kvv'!$B$1:$AV$1,0),FALSE),VLOOKUP($B323,'Justerad allokering kvv'!$B$1:$AG$700,MATCH(G$1,'Justerad allokering kvv'!$B$1:$AF$1,0),FALSE)))</f>
        <v>0</v>
      </c>
      <c r="H323">
        <f>IF($B323=" ","",IF(ISERROR(1/VLOOKUP($B323,'Justerad allokering kvv'!$B$1:$AG$700,MATCH(H$1,'Justerad allokering kvv'!$B$1:$AF$1,0),FALSE)),VLOOKUP($B323,'Allokerad kvv'!$B$2:$AV$700,MATCH(H$1,'Allokerad kvv'!$B$1:$AV$1,0),FALSE),VLOOKUP($B323,'Justerad allokering kvv'!$B$1:$AG$700,MATCH(H$1,'Justerad allokering kvv'!$B$1:$AF$1,0),FALSE)))</f>
        <v>0</v>
      </c>
      <c r="I323">
        <f>IF($B323=" ","",IF(ISERROR(1/VLOOKUP($B323,'Justerad allokering kvv'!$B$1:$AG$700,MATCH(I$1,'Justerad allokering kvv'!$B$1:$AF$1,0),FALSE)),VLOOKUP($B323,'Allokerad kvv'!$B$2:$AV$700,MATCH(I$1,'Allokerad kvv'!$B$1:$AV$1,0),FALSE),VLOOKUP($B323,'Justerad allokering kvv'!$B$1:$AG$700,MATCH(I$1,'Justerad allokering kvv'!$B$1:$AF$1,0),FALSE)))</f>
        <v>0</v>
      </c>
      <c r="J323">
        <f>IF($B323=" ","",IF(ISERROR(1/VLOOKUP($B323,'Justerad allokering kvv'!$B$1:$AG$700,MATCH(J$1,'Justerad allokering kvv'!$B$1:$AF$1,0),FALSE)),VLOOKUP($B323,'Allokerad kvv'!$B$2:$AV$700,MATCH(J$1,'Allokerad kvv'!$B$1:$AV$1,0),FALSE),VLOOKUP($B323,'Justerad allokering kvv'!$B$1:$AG$700,MATCH(J$1,'Justerad allokering kvv'!$B$1:$AF$1,0),FALSE)))</f>
        <v>98.873400000000004</v>
      </c>
      <c r="K323">
        <f>IF($B323=" ","",IF(ISERROR(1/VLOOKUP($B323,'Justerad allokering kvv'!$B$1:$AG$700,MATCH(K$1,'Justerad allokering kvv'!$B$1:$AF$1,0),FALSE)),VLOOKUP($B323,'Allokerad kvv'!$B$2:$AV$700,MATCH(K$1,'Allokerad kvv'!$B$1:$AV$1,0),FALSE),VLOOKUP($B323,'Justerad allokering kvv'!$B$1:$AG$700,MATCH(K$1,'Justerad allokering kvv'!$B$1:$AF$1,0),FALSE)))</f>
        <v>0</v>
      </c>
      <c r="L323">
        <f>IF($B323=" ","",IF(ISERROR(1/VLOOKUP($B323,'Justerad allokering kvv'!$B$1:$AG$700,MATCH(L$1,'Justerad allokering kvv'!$B$1:$AF$1,0),FALSE)),VLOOKUP($B323,'Allokerad kvv'!$B$2:$AV$700,MATCH(L$1,'Allokerad kvv'!$B$1:$AV$1,0),FALSE),VLOOKUP($B323,'Justerad allokering kvv'!$B$1:$AG$700,MATCH(L$1,'Justerad allokering kvv'!$B$1:$AF$1,0),FALSE)))</f>
        <v>0</v>
      </c>
      <c r="M323">
        <f>IF($B323=" ","",IF(ISERROR(1/VLOOKUP($B323,'Justerad allokering kvv'!$B$1:$AG$700,MATCH(M$1,'Justerad allokering kvv'!$B$1:$AF$1,0),FALSE)),VLOOKUP($B323,'Allokerad kvv'!$B$2:$AV$700,MATCH(M$1,'Allokerad kvv'!$B$1:$AV$1,0),FALSE),VLOOKUP($B323,'Justerad allokering kvv'!$B$1:$AG$700,MATCH(M$1,'Justerad allokering kvv'!$B$1:$AF$1,0),FALSE)))</f>
        <v>0</v>
      </c>
      <c r="N323">
        <f>IF($B323=" ","",IF(ISERROR(1/VLOOKUP($B323,'Justerad allokering kvv'!$B$1:$AG$700,MATCH(N$1,'Justerad allokering kvv'!$B$1:$AF$1,0),FALSE)),VLOOKUP($B323,'Allokerad kvv'!$B$2:$AV$700,MATCH(N$1,'Allokerad kvv'!$B$1:$AV$1,0),FALSE),VLOOKUP($B323,'Justerad allokering kvv'!$B$1:$AG$700,MATCH(N$1,'Justerad allokering kvv'!$B$1:$AF$1,0),FALSE)))</f>
        <v>0</v>
      </c>
      <c r="O323">
        <f>IF($B323=" ","",IF(ISERROR(1/VLOOKUP($B323,'Justerad allokering kvv'!$B$1:$AG$700,MATCH(O$1,'Justerad allokering kvv'!$B$1:$AF$1,0),FALSE)),VLOOKUP($B323,'Allokerad kvv'!$B$2:$AV$700,MATCH(O$1,'Allokerad kvv'!$B$1:$AV$1,0),FALSE),VLOOKUP($B323,'Justerad allokering kvv'!$B$1:$AG$700,MATCH(O$1,'Justerad allokering kvv'!$B$1:$AF$1,0),FALSE)))</f>
        <v>0</v>
      </c>
      <c r="P323">
        <f>IF($B323=" ","",IF(ISERROR(1/VLOOKUP($B323,'Justerad allokering kvv'!$B$1:$AG$700,MATCH(P$1,'Justerad allokering kvv'!$B$1:$AF$1,0),FALSE)),VLOOKUP($B323,'Allokerad kvv'!$B$2:$AV$700,MATCH(P$1,'Allokerad kvv'!$B$1:$AV$1,0),FALSE),VLOOKUP($B323,'Justerad allokering kvv'!$B$1:$AG$700,MATCH(P$1,'Justerad allokering kvv'!$B$1:$AF$1,0),FALSE)))</f>
        <v>0</v>
      </c>
      <c r="Q323">
        <f>IF($B323=" ","",IF(ISERROR(1/VLOOKUP($B323,'Justerad allokering kvv'!$B$1:$AG$700,MATCH(Q$1,'Justerad allokering kvv'!$B$1:$AF$1,0),FALSE)),VLOOKUP($B323,'Allokerad kvv'!$B$2:$AV$700,MATCH(Q$1,'Allokerad kvv'!$B$1:$AV$1,0),FALSE),VLOOKUP($B323,'Justerad allokering kvv'!$B$1:$AG$700,MATCH(Q$1,'Justerad allokering kvv'!$B$1:$AF$1,0),FALSE)))</f>
        <v>0</v>
      </c>
      <c r="R323">
        <f>IF($B323=" ","",IF(ISERROR(1/VLOOKUP($B323,'Justerad allokering kvv'!$B$1:$AG$700,MATCH(R$1,'Justerad allokering kvv'!$B$1:$AF$1,0),FALSE)),VLOOKUP($B323,'Allokerad kvv'!$B$2:$AV$700,MATCH(R$1,'Allokerad kvv'!$B$1:$AV$1,0),FALSE),VLOOKUP($B323,'Justerad allokering kvv'!$B$1:$AG$700,MATCH(R$1,'Justerad allokering kvv'!$B$1:$AF$1,0),FALSE)))</f>
        <v>0</v>
      </c>
      <c r="S323">
        <f>IF($B323=" ","",IF(ISERROR(1/VLOOKUP($B323,'Justerad allokering kvv'!$B$1:$AG$700,MATCH(S$1,'Justerad allokering kvv'!$B$1:$AF$1,0),FALSE)),VLOOKUP($B323,'Allokerad kvv'!$B$2:$AV$700,MATCH(S$1,'Allokerad kvv'!$B$1:$AV$1,0),FALSE),VLOOKUP($B323,'Justerad allokering kvv'!$B$1:$AG$700,MATCH(S$1,'Justerad allokering kvv'!$B$1:$AF$1,0),FALSE)))</f>
        <v>0</v>
      </c>
      <c r="T323">
        <f>IF($B323=" ","",IF(ISERROR(1/VLOOKUP($B323,'Justerad allokering kvv'!$B$1:$AG$700,MATCH(T$1,'Justerad allokering kvv'!$B$1:$AF$1,0),FALSE)),VLOOKUP($B323,'Allokerad kvv'!$B$2:$AV$700,MATCH(T$1,'Allokerad kvv'!$B$1:$AV$1,0),FALSE),VLOOKUP($B323,'Justerad allokering kvv'!$B$1:$AG$700,MATCH(T$1,'Justerad allokering kvv'!$B$1:$AF$1,0),FALSE)))</f>
        <v>0</v>
      </c>
      <c r="U323">
        <f>IF($B323=" ","",IF(ISERROR(1/VLOOKUP($B323,'Justerad allokering kvv'!$B$1:$AG$700,MATCH(U$1,'Justerad allokering kvv'!$B$1:$AF$1,0),FALSE)),VLOOKUP($B323,'Allokerad kvv'!$B$2:$AV$700,MATCH(U$1,'Allokerad kvv'!$B$1:$AV$1,0),FALSE),VLOOKUP($B323,'Justerad allokering kvv'!$B$1:$AG$700,MATCH(U$1,'Justerad allokering kvv'!$B$1:$AF$1,0),FALSE)))</f>
        <v>0</v>
      </c>
      <c r="V323">
        <f>IF($B323=" ","",IF(ISERROR(1/VLOOKUP($B323,'Justerad allokering kvv'!$B$1:$AG$700,MATCH(V$1,'Justerad allokering kvv'!$B$1:$AF$1,0),FALSE)),VLOOKUP($B323,'Allokerad kvv'!$B$2:$AV$700,MATCH(V$1,'Allokerad kvv'!$B$1:$AV$1,0),FALSE),VLOOKUP($B323,'Justerad allokering kvv'!$B$1:$AG$700,MATCH(V$1,'Justerad allokering kvv'!$B$1:$AF$1,0),FALSE)))</f>
        <v>0</v>
      </c>
      <c r="W323">
        <f>IF($B323=" ","",IF(ISERROR(1/VLOOKUP($B323,'Justerad allokering kvv'!$B$1:$AG$700,MATCH(W$1,'Justerad allokering kvv'!$B$1:$AF$1,0),FALSE)),VLOOKUP($B323,'Allokerad kvv'!$B$2:$AV$700,MATCH(W$1,'Allokerad kvv'!$B$1:$AV$1,0),FALSE),VLOOKUP($B323,'Justerad allokering kvv'!$B$1:$AG$700,MATCH(W$1,'Justerad allokering kvv'!$B$1:$AF$1,0),FALSE)))</f>
        <v>0</v>
      </c>
      <c r="X323">
        <f>IF($B323=" ","",IF(ISERROR(1/VLOOKUP($B323,'Justerad allokering kvv'!$B$1:$AG$700,MATCH(X$1,'Justerad allokering kvv'!$B$1:$AF$1,0),FALSE)),VLOOKUP($B323,'Allokerad kvv'!$B$2:$AV$700,MATCH(X$1,'Allokerad kvv'!$B$1:$AV$1,0),FALSE),VLOOKUP($B323,'Justerad allokering kvv'!$B$1:$AG$700,MATCH(X$1,'Justerad allokering kvv'!$B$1:$AF$1,0),FALSE)))</f>
        <v>0</v>
      </c>
      <c r="Y323">
        <f>IF($B323=" ","",IF(ISERROR(1/VLOOKUP($B323,'Justerad allokering kvv'!$B$1:$AG$700,MATCH(Y$1,'Justerad allokering kvv'!$B$1:$AF$1,0),FALSE)),VLOOKUP($B323,'Allokerad kvv'!$B$2:$AV$700,MATCH(Y$1,'Allokerad kvv'!$B$1:$AV$1,0),FALSE),VLOOKUP($B323,'Justerad allokering kvv'!$B$1:$AG$700,MATCH(Y$1,'Justerad allokering kvv'!$B$1:$AF$1,0),FALSE)))</f>
        <v>0</v>
      </c>
      <c r="AB323">
        <f>IFERROR(VLOOKUP($B323,Kraftvärmeprod!$B$1:$AO$424,MATCH("Tillförd energi från rökgaskondensering (GWh)",Kraftvärmeprod!$B$1:$AG$1,0),FALSE)/1,0)</f>
        <v>28.3</v>
      </c>
      <c r="AE323" s="122">
        <f t="shared" ref="AE323:AE386" si="20">SUM(C323:AB323)</f>
        <v>127.1734</v>
      </c>
      <c r="AG323">
        <f t="shared" ref="AG323:AG386" si="21">AE323-R323</f>
        <v>127.1734</v>
      </c>
      <c r="AH323">
        <f t="shared" ref="AH323:AH386" si="22">AG323-AB323</f>
        <v>98.873400000000004</v>
      </c>
      <c r="AI323">
        <f>IF(AH323=0,"",AH323/VLOOKUP(B323,Kraftvärmeprod!$B$1:$BC$480,MATCH("Summa tillförd energi exklusive rökgaskondensering",Kraftvärmeprod!$B$1:$BC$1,0),FALSE))</f>
        <v>0.64203506493506501</v>
      </c>
      <c r="AK323">
        <f t="shared" ref="AK323:AK386" si="23">E323+F323+J323+M323+N323+P323+S323+T323+U323+V323+X323+Y323+L323</f>
        <v>98.873400000000004</v>
      </c>
    </row>
    <row r="324" spans="1:37" x14ac:dyDescent="0.25">
      <c r="A324" s="2" t="s">
        <v>498</v>
      </c>
      <c r="B324" s="2" t="s">
        <v>499</v>
      </c>
      <c r="C324">
        <f>IF($B324=" ","",IF(ISERROR(1/VLOOKUP($B324,'Justerad allokering kvv'!$B$1:$AG$700,MATCH(C$1,'Justerad allokering kvv'!$B$1:$AF$1,0),FALSE)),VLOOKUP($B324,'Allokerad kvv'!$B$2:$AV$700,MATCH(C$1,'Allokerad kvv'!$B$1:$AV$1,0),FALSE),VLOOKUP($B324,'Justerad allokering kvv'!$B$1:$AG$700,MATCH(C$1,'Justerad allokering kvv'!$B$1:$AF$1,0),FALSE)))</f>
        <v>0</v>
      </c>
      <c r="D324">
        <f>IF($B324=" ","",IF(ISERROR(1/VLOOKUP($B324,'Justerad allokering kvv'!$B$1:$AG$700,MATCH(D$1,'Justerad allokering kvv'!$B$1:$AF$1,0),FALSE)),VLOOKUP($B324,'Allokerad kvv'!$B$2:$AV$700,MATCH(D$1,'Allokerad kvv'!$B$1:$AV$1,0),FALSE),VLOOKUP($B324,'Justerad allokering kvv'!$B$1:$AG$700,MATCH(D$1,'Justerad allokering kvv'!$B$1:$AF$1,0),FALSE)))</f>
        <v>0</v>
      </c>
      <c r="E324">
        <f>IF($B324=" ","",IF(ISERROR(1/VLOOKUP($B324,'Justerad allokering kvv'!$B$1:$AG$700,MATCH(E$1,'Justerad allokering kvv'!$B$1:$AF$1,0),FALSE)),VLOOKUP($B324,'Allokerad kvv'!$B$2:$AV$700,MATCH(E$1,'Allokerad kvv'!$B$1:$AV$1,0),FALSE),VLOOKUP($B324,'Justerad allokering kvv'!$B$1:$AG$700,MATCH(E$1,'Justerad allokering kvv'!$B$1:$AF$1,0),FALSE)))</f>
        <v>0</v>
      </c>
      <c r="F324">
        <f>IF($B324=" ","",IF(ISERROR(1/VLOOKUP($B324,'Justerad allokering kvv'!$B$1:$AG$700,MATCH(F$1,'Justerad allokering kvv'!$B$1:$AF$1,0),FALSE)),VLOOKUP($B324,'Allokerad kvv'!$B$2:$AV$700,MATCH(F$1,'Allokerad kvv'!$B$1:$AV$1,0),FALSE),VLOOKUP($B324,'Justerad allokering kvv'!$B$1:$AG$700,MATCH(F$1,'Justerad allokering kvv'!$B$1:$AF$1,0),FALSE)))</f>
        <v>0</v>
      </c>
      <c r="G324">
        <f>IF($B324=" ","",IF(ISERROR(1/VLOOKUP($B324,'Justerad allokering kvv'!$B$1:$AG$700,MATCH(G$1,'Justerad allokering kvv'!$B$1:$AF$1,0),FALSE)),VLOOKUP($B324,'Allokerad kvv'!$B$2:$AV$700,MATCH(G$1,'Allokerad kvv'!$B$1:$AV$1,0),FALSE),VLOOKUP($B324,'Justerad allokering kvv'!$B$1:$AG$700,MATCH(G$1,'Justerad allokering kvv'!$B$1:$AF$1,0),FALSE)))</f>
        <v>0</v>
      </c>
      <c r="H324">
        <f>IF($B324=" ","",IF(ISERROR(1/VLOOKUP($B324,'Justerad allokering kvv'!$B$1:$AG$700,MATCH(H$1,'Justerad allokering kvv'!$B$1:$AF$1,0),FALSE)),VLOOKUP($B324,'Allokerad kvv'!$B$2:$AV$700,MATCH(H$1,'Allokerad kvv'!$B$1:$AV$1,0),FALSE),VLOOKUP($B324,'Justerad allokering kvv'!$B$1:$AG$700,MATCH(H$1,'Justerad allokering kvv'!$B$1:$AF$1,0),FALSE)))</f>
        <v>0</v>
      </c>
      <c r="I324">
        <f>IF($B324=" ","",IF(ISERROR(1/VLOOKUP($B324,'Justerad allokering kvv'!$B$1:$AG$700,MATCH(I$1,'Justerad allokering kvv'!$B$1:$AF$1,0),FALSE)),VLOOKUP($B324,'Allokerad kvv'!$B$2:$AV$700,MATCH(I$1,'Allokerad kvv'!$B$1:$AV$1,0),FALSE),VLOOKUP($B324,'Justerad allokering kvv'!$B$1:$AG$700,MATCH(I$1,'Justerad allokering kvv'!$B$1:$AF$1,0),FALSE)))</f>
        <v>0</v>
      </c>
      <c r="J324">
        <f>IF($B324=" ","",IF(ISERROR(1/VLOOKUP($B324,'Justerad allokering kvv'!$B$1:$AG$700,MATCH(J$1,'Justerad allokering kvv'!$B$1:$AF$1,0),FALSE)),VLOOKUP($B324,'Allokerad kvv'!$B$2:$AV$700,MATCH(J$1,'Allokerad kvv'!$B$1:$AV$1,0),FALSE),VLOOKUP($B324,'Justerad allokering kvv'!$B$1:$AG$700,MATCH(J$1,'Justerad allokering kvv'!$B$1:$AF$1,0),FALSE)))</f>
        <v>0</v>
      </c>
      <c r="K324">
        <f>IF($B324=" ","",IF(ISERROR(1/VLOOKUP($B324,'Justerad allokering kvv'!$B$1:$AG$700,MATCH(K$1,'Justerad allokering kvv'!$B$1:$AF$1,0),FALSE)),VLOOKUP($B324,'Allokerad kvv'!$B$2:$AV$700,MATCH(K$1,'Allokerad kvv'!$B$1:$AV$1,0),FALSE),VLOOKUP($B324,'Justerad allokering kvv'!$B$1:$AG$700,MATCH(K$1,'Justerad allokering kvv'!$B$1:$AF$1,0),FALSE)))</f>
        <v>0</v>
      </c>
      <c r="L324">
        <f>IF($B324=" ","",IF(ISERROR(1/VLOOKUP($B324,'Justerad allokering kvv'!$B$1:$AG$700,MATCH(L$1,'Justerad allokering kvv'!$B$1:$AF$1,0),FALSE)),VLOOKUP($B324,'Allokerad kvv'!$B$2:$AV$700,MATCH(L$1,'Allokerad kvv'!$B$1:$AV$1,0),FALSE),VLOOKUP($B324,'Justerad allokering kvv'!$B$1:$AG$700,MATCH(L$1,'Justerad allokering kvv'!$B$1:$AF$1,0),FALSE)))</f>
        <v>0</v>
      </c>
      <c r="M324">
        <f>IF($B324=" ","",IF(ISERROR(1/VLOOKUP($B324,'Justerad allokering kvv'!$B$1:$AG$700,MATCH(M$1,'Justerad allokering kvv'!$B$1:$AF$1,0),FALSE)),VLOOKUP($B324,'Allokerad kvv'!$B$2:$AV$700,MATCH(M$1,'Allokerad kvv'!$B$1:$AV$1,0),FALSE),VLOOKUP($B324,'Justerad allokering kvv'!$B$1:$AG$700,MATCH(M$1,'Justerad allokering kvv'!$B$1:$AF$1,0),FALSE)))</f>
        <v>0</v>
      </c>
      <c r="N324">
        <f>IF($B324=" ","",IF(ISERROR(1/VLOOKUP($B324,'Justerad allokering kvv'!$B$1:$AG$700,MATCH(N$1,'Justerad allokering kvv'!$B$1:$AF$1,0),FALSE)),VLOOKUP($B324,'Allokerad kvv'!$B$2:$AV$700,MATCH(N$1,'Allokerad kvv'!$B$1:$AV$1,0),FALSE),VLOOKUP($B324,'Justerad allokering kvv'!$B$1:$AG$700,MATCH(N$1,'Justerad allokering kvv'!$B$1:$AF$1,0),FALSE)))</f>
        <v>0</v>
      </c>
      <c r="O324">
        <f>IF($B324=" ","",IF(ISERROR(1/VLOOKUP($B324,'Justerad allokering kvv'!$B$1:$AG$700,MATCH(O$1,'Justerad allokering kvv'!$B$1:$AF$1,0),FALSE)),VLOOKUP($B324,'Allokerad kvv'!$B$2:$AV$700,MATCH(O$1,'Allokerad kvv'!$B$1:$AV$1,0),FALSE),VLOOKUP($B324,'Justerad allokering kvv'!$B$1:$AG$700,MATCH(O$1,'Justerad allokering kvv'!$B$1:$AF$1,0),FALSE)))</f>
        <v>0</v>
      </c>
      <c r="P324">
        <f>IF($B324=" ","",IF(ISERROR(1/VLOOKUP($B324,'Justerad allokering kvv'!$B$1:$AG$700,MATCH(P$1,'Justerad allokering kvv'!$B$1:$AF$1,0),FALSE)),VLOOKUP($B324,'Allokerad kvv'!$B$2:$AV$700,MATCH(P$1,'Allokerad kvv'!$B$1:$AV$1,0),FALSE),VLOOKUP($B324,'Justerad allokering kvv'!$B$1:$AG$700,MATCH(P$1,'Justerad allokering kvv'!$B$1:$AF$1,0),FALSE)))</f>
        <v>0</v>
      </c>
      <c r="Q324">
        <f>IF($B324=" ","",IF(ISERROR(1/VLOOKUP($B324,'Justerad allokering kvv'!$B$1:$AG$700,MATCH(Q$1,'Justerad allokering kvv'!$B$1:$AF$1,0),FALSE)),VLOOKUP($B324,'Allokerad kvv'!$B$2:$AV$700,MATCH(Q$1,'Allokerad kvv'!$B$1:$AV$1,0),FALSE),VLOOKUP($B324,'Justerad allokering kvv'!$B$1:$AG$700,MATCH(Q$1,'Justerad allokering kvv'!$B$1:$AF$1,0),FALSE)))</f>
        <v>0</v>
      </c>
      <c r="R324">
        <f>IF($B324=" ","",IF(ISERROR(1/VLOOKUP($B324,'Justerad allokering kvv'!$B$1:$AG$700,MATCH(R$1,'Justerad allokering kvv'!$B$1:$AF$1,0),FALSE)),VLOOKUP($B324,'Allokerad kvv'!$B$2:$AV$700,MATCH(R$1,'Allokerad kvv'!$B$1:$AV$1,0),FALSE),VLOOKUP($B324,'Justerad allokering kvv'!$B$1:$AG$700,MATCH(R$1,'Justerad allokering kvv'!$B$1:$AF$1,0),FALSE)))</f>
        <v>0</v>
      </c>
      <c r="S324">
        <f>IF($B324=" ","",IF(ISERROR(1/VLOOKUP($B324,'Justerad allokering kvv'!$B$1:$AG$700,MATCH(S$1,'Justerad allokering kvv'!$B$1:$AF$1,0),FALSE)),VLOOKUP($B324,'Allokerad kvv'!$B$2:$AV$700,MATCH(S$1,'Allokerad kvv'!$B$1:$AV$1,0),FALSE),VLOOKUP($B324,'Justerad allokering kvv'!$B$1:$AG$700,MATCH(S$1,'Justerad allokering kvv'!$B$1:$AF$1,0),FALSE)))</f>
        <v>0</v>
      </c>
      <c r="T324">
        <f>IF($B324=" ","",IF(ISERROR(1/VLOOKUP($B324,'Justerad allokering kvv'!$B$1:$AG$700,MATCH(T$1,'Justerad allokering kvv'!$B$1:$AF$1,0),FALSE)),VLOOKUP($B324,'Allokerad kvv'!$B$2:$AV$700,MATCH(T$1,'Allokerad kvv'!$B$1:$AV$1,0),FALSE),VLOOKUP($B324,'Justerad allokering kvv'!$B$1:$AG$700,MATCH(T$1,'Justerad allokering kvv'!$B$1:$AF$1,0),FALSE)))</f>
        <v>0</v>
      </c>
      <c r="U324">
        <f>IF($B324=" ","",IF(ISERROR(1/VLOOKUP($B324,'Justerad allokering kvv'!$B$1:$AG$700,MATCH(U$1,'Justerad allokering kvv'!$B$1:$AF$1,0),FALSE)),VLOOKUP($B324,'Allokerad kvv'!$B$2:$AV$700,MATCH(U$1,'Allokerad kvv'!$B$1:$AV$1,0),FALSE),VLOOKUP($B324,'Justerad allokering kvv'!$B$1:$AG$700,MATCH(U$1,'Justerad allokering kvv'!$B$1:$AF$1,0),FALSE)))</f>
        <v>0</v>
      </c>
      <c r="V324">
        <f>IF($B324=" ","",IF(ISERROR(1/VLOOKUP($B324,'Justerad allokering kvv'!$B$1:$AG$700,MATCH(V$1,'Justerad allokering kvv'!$B$1:$AF$1,0),FALSE)),VLOOKUP($B324,'Allokerad kvv'!$B$2:$AV$700,MATCH(V$1,'Allokerad kvv'!$B$1:$AV$1,0),FALSE),VLOOKUP($B324,'Justerad allokering kvv'!$B$1:$AG$700,MATCH(V$1,'Justerad allokering kvv'!$B$1:$AF$1,0),FALSE)))</f>
        <v>0</v>
      </c>
      <c r="W324">
        <f>IF($B324=" ","",IF(ISERROR(1/VLOOKUP($B324,'Justerad allokering kvv'!$B$1:$AG$700,MATCH(W$1,'Justerad allokering kvv'!$B$1:$AF$1,0),FALSE)),VLOOKUP($B324,'Allokerad kvv'!$B$2:$AV$700,MATCH(W$1,'Allokerad kvv'!$B$1:$AV$1,0),FALSE),VLOOKUP($B324,'Justerad allokering kvv'!$B$1:$AG$700,MATCH(W$1,'Justerad allokering kvv'!$B$1:$AF$1,0),FALSE)))</f>
        <v>0</v>
      </c>
      <c r="X324">
        <f>IF($B324=" ","",IF(ISERROR(1/VLOOKUP($B324,'Justerad allokering kvv'!$B$1:$AG$700,MATCH(X$1,'Justerad allokering kvv'!$B$1:$AF$1,0),FALSE)),VLOOKUP($B324,'Allokerad kvv'!$B$2:$AV$700,MATCH(X$1,'Allokerad kvv'!$B$1:$AV$1,0),FALSE),VLOOKUP($B324,'Justerad allokering kvv'!$B$1:$AG$700,MATCH(X$1,'Justerad allokering kvv'!$B$1:$AF$1,0),FALSE)))</f>
        <v>0</v>
      </c>
      <c r="Y324">
        <f>IF($B324=" ","",IF(ISERROR(1/VLOOKUP($B324,'Justerad allokering kvv'!$B$1:$AG$700,MATCH(Y$1,'Justerad allokering kvv'!$B$1:$AF$1,0),FALSE)),VLOOKUP($B324,'Allokerad kvv'!$B$2:$AV$700,MATCH(Y$1,'Allokerad kvv'!$B$1:$AV$1,0),FALSE),VLOOKUP($B324,'Justerad allokering kvv'!$B$1:$AG$700,MATCH(Y$1,'Justerad allokering kvv'!$B$1:$AF$1,0),FALSE)))</f>
        <v>0</v>
      </c>
      <c r="AB324">
        <f>IFERROR(VLOOKUP($B324,Kraftvärmeprod!$B$1:$AO$424,MATCH("Tillförd energi från rökgaskondensering (GWh)",Kraftvärmeprod!$B$1:$AG$1,0),FALSE)/1,0)</f>
        <v>0</v>
      </c>
      <c r="AE324" s="122">
        <f t="shared" si="20"/>
        <v>0</v>
      </c>
      <c r="AG324">
        <f t="shared" si="21"/>
        <v>0</v>
      </c>
      <c r="AH324">
        <f t="shared" si="22"/>
        <v>0</v>
      </c>
      <c r="AI324" t="str">
        <f>IF(AH324=0,"",AH324/VLOOKUP(B324,Kraftvärmeprod!$B$1:$BC$480,MATCH("Summa tillförd energi exklusive rökgaskondensering",Kraftvärmeprod!$B$1:$BC$1,0),FALSE))</f>
        <v/>
      </c>
      <c r="AK324">
        <f t="shared" si="23"/>
        <v>0</v>
      </c>
    </row>
    <row r="325" spans="1:37" x14ac:dyDescent="0.25">
      <c r="A325" s="2" t="s">
        <v>500</v>
      </c>
      <c r="B325" s="2" t="s">
        <v>501</v>
      </c>
      <c r="C325">
        <f>IF($B325=" ","",IF(ISERROR(1/VLOOKUP($B325,'Justerad allokering kvv'!$B$1:$AG$700,MATCH(C$1,'Justerad allokering kvv'!$B$1:$AF$1,0),FALSE)),VLOOKUP($B325,'Allokerad kvv'!$B$2:$AV$700,MATCH(C$1,'Allokerad kvv'!$B$1:$AV$1,0),FALSE),VLOOKUP($B325,'Justerad allokering kvv'!$B$1:$AG$700,MATCH(C$1,'Justerad allokering kvv'!$B$1:$AF$1,0),FALSE)))</f>
        <v>0</v>
      </c>
      <c r="D325">
        <f>IF($B325=" ","",IF(ISERROR(1/VLOOKUP($B325,'Justerad allokering kvv'!$B$1:$AG$700,MATCH(D$1,'Justerad allokering kvv'!$B$1:$AF$1,0),FALSE)),VLOOKUP($B325,'Allokerad kvv'!$B$2:$AV$700,MATCH(D$1,'Allokerad kvv'!$B$1:$AV$1,0),FALSE),VLOOKUP($B325,'Justerad allokering kvv'!$B$1:$AG$700,MATCH(D$1,'Justerad allokering kvv'!$B$1:$AF$1,0),FALSE)))</f>
        <v>0</v>
      </c>
      <c r="E325">
        <f>IF($B325=" ","",IF(ISERROR(1/VLOOKUP($B325,'Justerad allokering kvv'!$B$1:$AG$700,MATCH(E$1,'Justerad allokering kvv'!$B$1:$AF$1,0),FALSE)),VLOOKUP($B325,'Allokerad kvv'!$B$2:$AV$700,MATCH(E$1,'Allokerad kvv'!$B$1:$AV$1,0),FALSE),VLOOKUP($B325,'Justerad allokering kvv'!$B$1:$AG$700,MATCH(E$1,'Justerad allokering kvv'!$B$1:$AF$1,0),FALSE)))</f>
        <v>0</v>
      </c>
      <c r="F325">
        <f>IF($B325=" ","",IF(ISERROR(1/VLOOKUP($B325,'Justerad allokering kvv'!$B$1:$AG$700,MATCH(F$1,'Justerad allokering kvv'!$B$1:$AF$1,0),FALSE)),VLOOKUP($B325,'Allokerad kvv'!$B$2:$AV$700,MATCH(F$1,'Allokerad kvv'!$B$1:$AV$1,0),FALSE),VLOOKUP($B325,'Justerad allokering kvv'!$B$1:$AG$700,MATCH(F$1,'Justerad allokering kvv'!$B$1:$AF$1,0),FALSE)))</f>
        <v>0</v>
      </c>
      <c r="G325">
        <f>IF($B325=" ","",IF(ISERROR(1/VLOOKUP($B325,'Justerad allokering kvv'!$B$1:$AG$700,MATCH(G$1,'Justerad allokering kvv'!$B$1:$AF$1,0),FALSE)),VLOOKUP($B325,'Allokerad kvv'!$B$2:$AV$700,MATCH(G$1,'Allokerad kvv'!$B$1:$AV$1,0),FALSE),VLOOKUP($B325,'Justerad allokering kvv'!$B$1:$AG$700,MATCH(G$1,'Justerad allokering kvv'!$B$1:$AF$1,0),FALSE)))</f>
        <v>0</v>
      </c>
      <c r="H325">
        <f>IF($B325=" ","",IF(ISERROR(1/VLOOKUP($B325,'Justerad allokering kvv'!$B$1:$AG$700,MATCH(H$1,'Justerad allokering kvv'!$B$1:$AF$1,0),FALSE)),VLOOKUP($B325,'Allokerad kvv'!$B$2:$AV$700,MATCH(H$1,'Allokerad kvv'!$B$1:$AV$1,0),FALSE),VLOOKUP($B325,'Justerad allokering kvv'!$B$1:$AG$700,MATCH(H$1,'Justerad allokering kvv'!$B$1:$AF$1,0),FALSE)))</f>
        <v>0</v>
      </c>
      <c r="I325">
        <f>IF($B325=" ","",IF(ISERROR(1/VLOOKUP($B325,'Justerad allokering kvv'!$B$1:$AG$700,MATCH(I$1,'Justerad allokering kvv'!$B$1:$AF$1,0),FALSE)),VLOOKUP($B325,'Allokerad kvv'!$B$2:$AV$700,MATCH(I$1,'Allokerad kvv'!$B$1:$AV$1,0),FALSE),VLOOKUP($B325,'Justerad allokering kvv'!$B$1:$AG$700,MATCH(I$1,'Justerad allokering kvv'!$B$1:$AF$1,0),FALSE)))</f>
        <v>0</v>
      </c>
      <c r="J325">
        <f>IF($B325=" ","",IF(ISERROR(1/VLOOKUP($B325,'Justerad allokering kvv'!$B$1:$AG$700,MATCH(J$1,'Justerad allokering kvv'!$B$1:$AF$1,0),FALSE)),VLOOKUP($B325,'Allokerad kvv'!$B$2:$AV$700,MATCH(J$1,'Allokerad kvv'!$B$1:$AV$1,0),FALSE),VLOOKUP($B325,'Justerad allokering kvv'!$B$1:$AG$700,MATCH(J$1,'Justerad allokering kvv'!$B$1:$AF$1,0),FALSE)))</f>
        <v>84.943399999999997</v>
      </c>
      <c r="K325">
        <f>IF($B325=" ","",IF(ISERROR(1/VLOOKUP($B325,'Justerad allokering kvv'!$B$1:$AG$700,MATCH(K$1,'Justerad allokering kvv'!$B$1:$AF$1,0),FALSE)),VLOOKUP($B325,'Allokerad kvv'!$B$2:$AV$700,MATCH(K$1,'Allokerad kvv'!$B$1:$AV$1,0),FALSE),VLOOKUP($B325,'Justerad allokering kvv'!$B$1:$AG$700,MATCH(K$1,'Justerad allokering kvv'!$B$1:$AF$1,0),FALSE)))</f>
        <v>0</v>
      </c>
      <c r="L325">
        <f>IF($B325=" ","",IF(ISERROR(1/VLOOKUP($B325,'Justerad allokering kvv'!$B$1:$AG$700,MATCH(L$1,'Justerad allokering kvv'!$B$1:$AF$1,0),FALSE)),VLOOKUP($B325,'Allokerad kvv'!$B$2:$AV$700,MATCH(L$1,'Allokerad kvv'!$B$1:$AV$1,0),FALSE),VLOOKUP($B325,'Justerad allokering kvv'!$B$1:$AG$700,MATCH(L$1,'Justerad allokering kvv'!$B$1:$AF$1,0),FALSE)))</f>
        <v>0</v>
      </c>
      <c r="M325">
        <f>IF($B325=" ","",IF(ISERROR(1/VLOOKUP($B325,'Justerad allokering kvv'!$B$1:$AG$700,MATCH(M$1,'Justerad allokering kvv'!$B$1:$AF$1,0),FALSE)),VLOOKUP($B325,'Allokerad kvv'!$B$2:$AV$700,MATCH(M$1,'Allokerad kvv'!$B$1:$AV$1,0),FALSE),VLOOKUP($B325,'Justerad allokering kvv'!$B$1:$AG$700,MATCH(M$1,'Justerad allokering kvv'!$B$1:$AF$1,0),FALSE)))</f>
        <v>0</v>
      </c>
      <c r="N325">
        <f>IF($B325=" ","",IF(ISERROR(1/VLOOKUP($B325,'Justerad allokering kvv'!$B$1:$AG$700,MATCH(N$1,'Justerad allokering kvv'!$B$1:$AF$1,0),FALSE)),VLOOKUP($B325,'Allokerad kvv'!$B$2:$AV$700,MATCH(N$1,'Allokerad kvv'!$B$1:$AV$1,0),FALSE),VLOOKUP($B325,'Justerad allokering kvv'!$B$1:$AG$700,MATCH(N$1,'Justerad allokering kvv'!$B$1:$AF$1,0),FALSE)))</f>
        <v>0</v>
      </c>
      <c r="O325">
        <f>IF($B325=" ","",IF(ISERROR(1/VLOOKUP($B325,'Justerad allokering kvv'!$B$1:$AG$700,MATCH(O$1,'Justerad allokering kvv'!$B$1:$AF$1,0),FALSE)),VLOOKUP($B325,'Allokerad kvv'!$B$2:$AV$700,MATCH(O$1,'Allokerad kvv'!$B$1:$AV$1,0),FALSE),VLOOKUP($B325,'Justerad allokering kvv'!$B$1:$AG$700,MATCH(O$1,'Justerad allokering kvv'!$B$1:$AF$1,0),FALSE)))</f>
        <v>0</v>
      </c>
      <c r="P325">
        <f>IF($B325=" ","",IF(ISERROR(1/VLOOKUP($B325,'Justerad allokering kvv'!$B$1:$AG$700,MATCH(P$1,'Justerad allokering kvv'!$B$1:$AF$1,0),FALSE)),VLOOKUP($B325,'Allokerad kvv'!$B$2:$AV$700,MATCH(P$1,'Allokerad kvv'!$B$1:$AV$1,0),FALSE),VLOOKUP($B325,'Justerad allokering kvv'!$B$1:$AG$700,MATCH(P$1,'Justerad allokering kvv'!$B$1:$AF$1,0),FALSE)))</f>
        <v>0</v>
      </c>
      <c r="Q325">
        <f>IF($B325=" ","",IF(ISERROR(1/VLOOKUP($B325,'Justerad allokering kvv'!$B$1:$AG$700,MATCH(Q$1,'Justerad allokering kvv'!$B$1:$AF$1,0),FALSE)),VLOOKUP($B325,'Allokerad kvv'!$B$2:$AV$700,MATCH(Q$1,'Allokerad kvv'!$B$1:$AV$1,0),FALSE),VLOOKUP($B325,'Justerad allokering kvv'!$B$1:$AG$700,MATCH(Q$1,'Justerad allokering kvv'!$B$1:$AF$1,0),FALSE)))</f>
        <v>0</v>
      </c>
      <c r="R325">
        <f>IF($B325=" ","",IF(ISERROR(1/VLOOKUP($B325,'Justerad allokering kvv'!$B$1:$AG$700,MATCH(R$1,'Justerad allokering kvv'!$B$1:$AF$1,0),FALSE)),VLOOKUP($B325,'Allokerad kvv'!$B$2:$AV$700,MATCH(R$1,'Allokerad kvv'!$B$1:$AV$1,0),FALSE),VLOOKUP($B325,'Justerad allokering kvv'!$B$1:$AG$700,MATCH(R$1,'Justerad allokering kvv'!$B$1:$AF$1,0),FALSE)))</f>
        <v>2.3475299999999999</v>
      </c>
      <c r="S325">
        <f>IF($B325=" ","",IF(ISERROR(1/VLOOKUP($B325,'Justerad allokering kvv'!$B$1:$AG$700,MATCH(S$1,'Justerad allokering kvv'!$B$1:$AF$1,0),FALSE)),VLOOKUP($B325,'Allokerad kvv'!$B$2:$AV$700,MATCH(S$1,'Allokerad kvv'!$B$1:$AV$1,0),FALSE),VLOOKUP($B325,'Justerad allokering kvv'!$B$1:$AG$700,MATCH(S$1,'Justerad allokering kvv'!$B$1:$AF$1,0),FALSE)))</f>
        <v>0</v>
      </c>
      <c r="T325">
        <f>IF($B325=" ","",IF(ISERROR(1/VLOOKUP($B325,'Justerad allokering kvv'!$B$1:$AG$700,MATCH(T$1,'Justerad allokering kvv'!$B$1:$AF$1,0),FALSE)),VLOOKUP($B325,'Allokerad kvv'!$B$2:$AV$700,MATCH(T$1,'Allokerad kvv'!$B$1:$AV$1,0),FALSE),VLOOKUP($B325,'Justerad allokering kvv'!$B$1:$AG$700,MATCH(T$1,'Justerad allokering kvv'!$B$1:$AF$1,0),FALSE)))</f>
        <v>0</v>
      </c>
      <c r="U325">
        <f>IF($B325=" ","",IF(ISERROR(1/VLOOKUP($B325,'Justerad allokering kvv'!$B$1:$AG$700,MATCH(U$1,'Justerad allokering kvv'!$B$1:$AF$1,0),FALSE)),VLOOKUP($B325,'Allokerad kvv'!$B$2:$AV$700,MATCH(U$1,'Allokerad kvv'!$B$1:$AV$1,0),FALSE),VLOOKUP($B325,'Justerad allokering kvv'!$B$1:$AG$700,MATCH(U$1,'Justerad allokering kvv'!$B$1:$AF$1,0),FALSE)))</f>
        <v>0</v>
      </c>
      <c r="V325">
        <f>IF($B325=" ","",IF(ISERROR(1/VLOOKUP($B325,'Justerad allokering kvv'!$B$1:$AG$700,MATCH(V$1,'Justerad allokering kvv'!$B$1:$AF$1,0),FALSE)),VLOOKUP($B325,'Allokerad kvv'!$B$2:$AV$700,MATCH(V$1,'Allokerad kvv'!$B$1:$AV$1,0),FALSE),VLOOKUP($B325,'Justerad allokering kvv'!$B$1:$AG$700,MATCH(V$1,'Justerad allokering kvv'!$B$1:$AF$1,0),FALSE)))</f>
        <v>0</v>
      </c>
      <c r="W325">
        <f>IF($B325=" ","",IF(ISERROR(1/VLOOKUP($B325,'Justerad allokering kvv'!$B$1:$AG$700,MATCH(W$1,'Justerad allokering kvv'!$B$1:$AF$1,0),FALSE)),VLOOKUP($B325,'Allokerad kvv'!$B$2:$AV$700,MATCH(W$1,'Allokerad kvv'!$B$1:$AV$1,0),FALSE),VLOOKUP($B325,'Justerad allokering kvv'!$B$1:$AG$700,MATCH(W$1,'Justerad allokering kvv'!$B$1:$AF$1,0),FALSE)))</f>
        <v>0</v>
      </c>
      <c r="X325">
        <f>IF($B325=" ","",IF(ISERROR(1/VLOOKUP($B325,'Justerad allokering kvv'!$B$1:$AG$700,MATCH(X$1,'Justerad allokering kvv'!$B$1:$AF$1,0),FALSE)),VLOOKUP($B325,'Allokerad kvv'!$B$2:$AV$700,MATCH(X$1,'Allokerad kvv'!$B$1:$AV$1,0),FALSE),VLOOKUP($B325,'Justerad allokering kvv'!$B$1:$AG$700,MATCH(X$1,'Justerad allokering kvv'!$B$1:$AF$1,0),FALSE)))</f>
        <v>0</v>
      </c>
      <c r="Y325">
        <f>IF($B325=" ","",IF(ISERROR(1/VLOOKUP($B325,'Justerad allokering kvv'!$B$1:$AG$700,MATCH(Y$1,'Justerad allokering kvv'!$B$1:$AF$1,0),FALSE)),VLOOKUP($B325,'Allokerad kvv'!$B$2:$AV$700,MATCH(Y$1,'Allokerad kvv'!$B$1:$AV$1,0),FALSE),VLOOKUP($B325,'Justerad allokering kvv'!$B$1:$AG$700,MATCH(Y$1,'Justerad allokering kvv'!$B$1:$AF$1,0),FALSE)))</f>
        <v>0</v>
      </c>
      <c r="AB325">
        <f>IFERROR(VLOOKUP($B325,Kraftvärmeprod!$B$1:$AO$424,MATCH("Tillförd energi från rökgaskondensering (GWh)",Kraftvärmeprod!$B$1:$AG$1,0),FALSE)/1,0)</f>
        <v>26.3</v>
      </c>
      <c r="AE325" s="122">
        <f t="shared" si="20"/>
        <v>113.59093</v>
      </c>
      <c r="AG325">
        <f t="shared" si="21"/>
        <v>111.24339999999999</v>
      </c>
      <c r="AH325">
        <f t="shared" si="22"/>
        <v>84.943399999999997</v>
      </c>
      <c r="AI325">
        <f>IF(AH325=0,"",AH325/VLOOKUP(B325,Kraftvärmeprod!$B$1:$BC$480,MATCH("Summa tillförd energi exklusive rökgaskondensering",Kraftvärmeprod!$B$1:$BC$1,0),FALSE))</f>
        <v>0.61777018181818177</v>
      </c>
      <c r="AK325">
        <f t="shared" si="23"/>
        <v>84.943399999999997</v>
      </c>
    </row>
    <row r="326" spans="1:37" x14ac:dyDescent="0.25">
      <c r="A326" s="2" t="s">
        <v>681</v>
      </c>
      <c r="B326" s="2" t="s">
        <v>665</v>
      </c>
      <c r="C326" t="str">
        <f>IF($B326=" ","",IF(ISERROR(1/VLOOKUP($B326,'Justerad allokering kvv'!$B$1:$AG$700,MATCH(C$1,'Justerad allokering kvv'!$B$1:$AF$1,0),FALSE)),VLOOKUP($B326,'Allokerad kvv'!$B$2:$AV$700,MATCH(C$1,'Allokerad kvv'!$B$1:$AV$1,0),FALSE),VLOOKUP($B326,'Justerad allokering kvv'!$B$1:$AG$700,MATCH(C$1,'Justerad allokering kvv'!$B$1:$AF$1,0),FALSE)))</f>
        <v/>
      </c>
      <c r="D326" t="str">
        <f>IF($B326=" ","",IF(ISERROR(1/VLOOKUP($B326,'Justerad allokering kvv'!$B$1:$AG$700,MATCH(D$1,'Justerad allokering kvv'!$B$1:$AF$1,0),FALSE)),VLOOKUP($B326,'Allokerad kvv'!$B$2:$AV$700,MATCH(D$1,'Allokerad kvv'!$B$1:$AV$1,0),FALSE),VLOOKUP($B326,'Justerad allokering kvv'!$B$1:$AG$700,MATCH(D$1,'Justerad allokering kvv'!$B$1:$AF$1,0),FALSE)))</f>
        <v/>
      </c>
      <c r="E326" t="str">
        <f>IF($B326=" ","",IF(ISERROR(1/VLOOKUP($B326,'Justerad allokering kvv'!$B$1:$AG$700,MATCH(E$1,'Justerad allokering kvv'!$B$1:$AF$1,0),FALSE)),VLOOKUP($B326,'Allokerad kvv'!$B$2:$AV$700,MATCH(E$1,'Allokerad kvv'!$B$1:$AV$1,0),FALSE),VLOOKUP($B326,'Justerad allokering kvv'!$B$1:$AG$700,MATCH(E$1,'Justerad allokering kvv'!$B$1:$AF$1,0),FALSE)))</f>
        <v/>
      </c>
      <c r="F326" t="str">
        <f>IF($B326=" ","",IF(ISERROR(1/VLOOKUP($B326,'Justerad allokering kvv'!$B$1:$AG$700,MATCH(F$1,'Justerad allokering kvv'!$B$1:$AF$1,0),FALSE)),VLOOKUP($B326,'Allokerad kvv'!$B$2:$AV$700,MATCH(F$1,'Allokerad kvv'!$B$1:$AV$1,0),FALSE),VLOOKUP($B326,'Justerad allokering kvv'!$B$1:$AG$700,MATCH(F$1,'Justerad allokering kvv'!$B$1:$AF$1,0),FALSE)))</f>
        <v/>
      </c>
      <c r="G326" t="str">
        <f>IF($B326=" ","",IF(ISERROR(1/VLOOKUP($B326,'Justerad allokering kvv'!$B$1:$AG$700,MATCH(G$1,'Justerad allokering kvv'!$B$1:$AF$1,0),FALSE)),VLOOKUP($B326,'Allokerad kvv'!$B$2:$AV$700,MATCH(G$1,'Allokerad kvv'!$B$1:$AV$1,0),FALSE),VLOOKUP($B326,'Justerad allokering kvv'!$B$1:$AG$700,MATCH(G$1,'Justerad allokering kvv'!$B$1:$AF$1,0),FALSE)))</f>
        <v/>
      </c>
      <c r="H326" t="str">
        <f>IF($B326=" ","",IF(ISERROR(1/VLOOKUP($B326,'Justerad allokering kvv'!$B$1:$AG$700,MATCH(H$1,'Justerad allokering kvv'!$B$1:$AF$1,0),FALSE)),VLOOKUP($B326,'Allokerad kvv'!$B$2:$AV$700,MATCH(H$1,'Allokerad kvv'!$B$1:$AV$1,0),FALSE),VLOOKUP($B326,'Justerad allokering kvv'!$B$1:$AG$700,MATCH(H$1,'Justerad allokering kvv'!$B$1:$AF$1,0),FALSE)))</f>
        <v/>
      </c>
      <c r="I326" t="str">
        <f>IF($B326=" ","",IF(ISERROR(1/VLOOKUP($B326,'Justerad allokering kvv'!$B$1:$AG$700,MATCH(I$1,'Justerad allokering kvv'!$B$1:$AF$1,0),FALSE)),VLOOKUP($B326,'Allokerad kvv'!$B$2:$AV$700,MATCH(I$1,'Allokerad kvv'!$B$1:$AV$1,0),FALSE),VLOOKUP($B326,'Justerad allokering kvv'!$B$1:$AG$700,MATCH(I$1,'Justerad allokering kvv'!$B$1:$AF$1,0),FALSE)))</f>
        <v/>
      </c>
      <c r="J326" t="str">
        <f>IF($B326=" ","",IF(ISERROR(1/VLOOKUP($B326,'Justerad allokering kvv'!$B$1:$AG$700,MATCH(J$1,'Justerad allokering kvv'!$B$1:$AF$1,0),FALSE)),VLOOKUP($B326,'Allokerad kvv'!$B$2:$AV$700,MATCH(J$1,'Allokerad kvv'!$B$1:$AV$1,0),FALSE),VLOOKUP($B326,'Justerad allokering kvv'!$B$1:$AG$700,MATCH(J$1,'Justerad allokering kvv'!$B$1:$AF$1,0),FALSE)))</f>
        <v/>
      </c>
      <c r="K326" t="str">
        <f>IF($B326=" ","",IF(ISERROR(1/VLOOKUP($B326,'Justerad allokering kvv'!$B$1:$AG$700,MATCH(K$1,'Justerad allokering kvv'!$B$1:$AF$1,0),FALSE)),VLOOKUP($B326,'Allokerad kvv'!$B$2:$AV$700,MATCH(K$1,'Allokerad kvv'!$B$1:$AV$1,0),FALSE),VLOOKUP($B326,'Justerad allokering kvv'!$B$1:$AG$700,MATCH(K$1,'Justerad allokering kvv'!$B$1:$AF$1,0),FALSE)))</f>
        <v/>
      </c>
      <c r="L326" t="str">
        <f>IF($B326=" ","",IF(ISERROR(1/VLOOKUP($B326,'Justerad allokering kvv'!$B$1:$AG$700,MATCH(L$1,'Justerad allokering kvv'!$B$1:$AF$1,0),FALSE)),VLOOKUP($B326,'Allokerad kvv'!$B$2:$AV$700,MATCH(L$1,'Allokerad kvv'!$B$1:$AV$1,0),FALSE),VLOOKUP($B326,'Justerad allokering kvv'!$B$1:$AG$700,MATCH(L$1,'Justerad allokering kvv'!$B$1:$AF$1,0),FALSE)))</f>
        <v/>
      </c>
      <c r="M326" t="str">
        <f>IF($B326=" ","",IF(ISERROR(1/VLOOKUP($B326,'Justerad allokering kvv'!$B$1:$AG$700,MATCH(M$1,'Justerad allokering kvv'!$B$1:$AF$1,0),FALSE)),VLOOKUP($B326,'Allokerad kvv'!$B$2:$AV$700,MATCH(M$1,'Allokerad kvv'!$B$1:$AV$1,0),FALSE),VLOOKUP($B326,'Justerad allokering kvv'!$B$1:$AG$700,MATCH(M$1,'Justerad allokering kvv'!$B$1:$AF$1,0),FALSE)))</f>
        <v/>
      </c>
      <c r="N326" t="str">
        <f>IF($B326=" ","",IF(ISERROR(1/VLOOKUP($B326,'Justerad allokering kvv'!$B$1:$AG$700,MATCH(N$1,'Justerad allokering kvv'!$B$1:$AF$1,0),FALSE)),VLOOKUP($B326,'Allokerad kvv'!$B$2:$AV$700,MATCH(N$1,'Allokerad kvv'!$B$1:$AV$1,0),FALSE),VLOOKUP($B326,'Justerad allokering kvv'!$B$1:$AG$700,MATCH(N$1,'Justerad allokering kvv'!$B$1:$AF$1,0),FALSE)))</f>
        <v/>
      </c>
      <c r="O326" t="str">
        <f>IF($B326=" ","",IF(ISERROR(1/VLOOKUP($B326,'Justerad allokering kvv'!$B$1:$AG$700,MATCH(O$1,'Justerad allokering kvv'!$B$1:$AF$1,0),FALSE)),VLOOKUP($B326,'Allokerad kvv'!$B$2:$AV$700,MATCH(O$1,'Allokerad kvv'!$B$1:$AV$1,0),FALSE),VLOOKUP($B326,'Justerad allokering kvv'!$B$1:$AG$700,MATCH(O$1,'Justerad allokering kvv'!$B$1:$AF$1,0),FALSE)))</f>
        <v/>
      </c>
      <c r="P326" t="str">
        <f>IF($B326=" ","",IF(ISERROR(1/VLOOKUP($B326,'Justerad allokering kvv'!$B$1:$AG$700,MATCH(P$1,'Justerad allokering kvv'!$B$1:$AF$1,0),FALSE)),VLOOKUP($B326,'Allokerad kvv'!$B$2:$AV$700,MATCH(P$1,'Allokerad kvv'!$B$1:$AV$1,0),FALSE),VLOOKUP($B326,'Justerad allokering kvv'!$B$1:$AG$700,MATCH(P$1,'Justerad allokering kvv'!$B$1:$AF$1,0),FALSE)))</f>
        <v/>
      </c>
      <c r="Q326" t="str">
        <f>IF($B326=" ","",IF(ISERROR(1/VLOOKUP($B326,'Justerad allokering kvv'!$B$1:$AG$700,MATCH(Q$1,'Justerad allokering kvv'!$B$1:$AF$1,0),FALSE)),VLOOKUP($B326,'Allokerad kvv'!$B$2:$AV$700,MATCH(Q$1,'Allokerad kvv'!$B$1:$AV$1,0),FALSE),VLOOKUP($B326,'Justerad allokering kvv'!$B$1:$AG$700,MATCH(Q$1,'Justerad allokering kvv'!$B$1:$AF$1,0),FALSE)))</f>
        <v/>
      </c>
      <c r="R326" t="str">
        <f>IF($B326=" ","",IF(ISERROR(1/VLOOKUP($B326,'Justerad allokering kvv'!$B$1:$AG$700,MATCH(R$1,'Justerad allokering kvv'!$B$1:$AF$1,0),FALSE)),VLOOKUP($B326,'Allokerad kvv'!$B$2:$AV$700,MATCH(R$1,'Allokerad kvv'!$B$1:$AV$1,0),FALSE),VLOOKUP($B326,'Justerad allokering kvv'!$B$1:$AG$700,MATCH(R$1,'Justerad allokering kvv'!$B$1:$AF$1,0),FALSE)))</f>
        <v/>
      </c>
      <c r="S326" t="str">
        <f>IF($B326=" ","",IF(ISERROR(1/VLOOKUP($B326,'Justerad allokering kvv'!$B$1:$AG$700,MATCH(S$1,'Justerad allokering kvv'!$B$1:$AF$1,0),FALSE)),VLOOKUP($B326,'Allokerad kvv'!$B$2:$AV$700,MATCH(S$1,'Allokerad kvv'!$B$1:$AV$1,0),FALSE),VLOOKUP($B326,'Justerad allokering kvv'!$B$1:$AG$700,MATCH(S$1,'Justerad allokering kvv'!$B$1:$AF$1,0),FALSE)))</f>
        <v/>
      </c>
      <c r="T326" t="str">
        <f>IF($B326=" ","",IF(ISERROR(1/VLOOKUP($B326,'Justerad allokering kvv'!$B$1:$AG$700,MATCH(T$1,'Justerad allokering kvv'!$B$1:$AF$1,0),FALSE)),VLOOKUP($B326,'Allokerad kvv'!$B$2:$AV$700,MATCH(T$1,'Allokerad kvv'!$B$1:$AV$1,0),FALSE),VLOOKUP($B326,'Justerad allokering kvv'!$B$1:$AG$700,MATCH(T$1,'Justerad allokering kvv'!$B$1:$AF$1,0),FALSE)))</f>
        <v/>
      </c>
      <c r="U326" t="str">
        <f>IF($B326=" ","",IF(ISERROR(1/VLOOKUP($B326,'Justerad allokering kvv'!$B$1:$AG$700,MATCH(U$1,'Justerad allokering kvv'!$B$1:$AF$1,0),FALSE)),VLOOKUP($B326,'Allokerad kvv'!$B$2:$AV$700,MATCH(U$1,'Allokerad kvv'!$B$1:$AV$1,0),FALSE),VLOOKUP($B326,'Justerad allokering kvv'!$B$1:$AG$700,MATCH(U$1,'Justerad allokering kvv'!$B$1:$AF$1,0),FALSE)))</f>
        <v/>
      </c>
      <c r="V326" t="str">
        <f>IF($B326=" ","",IF(ISERROR(1/VLOOKUP($B326,'Justerad allokering kvv'!$B$1:$AG$700,MATCH(V$1,'Justerad allokering kvv'!$B$1:$AF$1,0),FALSE)),VLOOKUP($B326,'Allokerad kvv'!$B$2:$AV$700,MATCH(V$1,'Allokerad kvv'!$B$1:$AV$1,0),FALSE),VLOOKUP($B326,'Justerad allokering kvv'!$B$1:$AG$700,MATCH(V$1,'Justerad allokering kvv'!$B$1:$AF$1,0),FALSE)))</f>
        <v/>
      </c>
      <c r="W326" t="str">
        <f>IF($B326=" ","",IF(ISERROR(1/VLOOKUP($B326,'Justerad allokering kvv'!$B$1:$AG$700,MATCH(W$1,'Justerad allokering kvv'!$B$1:$AF$1,0),FALSE)),VLOOKUP($B326,'Allokerad kvv'!$B$2:$AV$700,MATCH(W$1,'Allokerad kvv'!$B$1:$AV$1,0),FALSE),VLOOKUP($B326,'Justerad allokering kvv'!$B$1:$AG$700,MATCH(W$1,'Justerad allokering kvv'!$B$1:$AF$1,0),FALSE)))</f>
        <v/>
      </c>
      <c r="X326" t="str">
        <f>IF($B326=" ","",IF(ISERROR(1/VLOOKUP($B326,'Justerad allokering kvv'!$B$1:$AG$700,MATCH(X$1,'Justerad allokering kvv'!$B$1:$AF$1,0),FALSE)),VLOOKUP($B326,'Allokerad kvv'!$B$2:$AV$700,MATCH(X$1,'Allokerad kvv'!$B$1:$AV$1,0),FALSE),VLOOKUP($B326,'Justerad allokering kvv'!$B$1:$AG$700,MATCH(X$1,'Justerad allokering kvv'!$B$1:$AF$1,0),FALSE)))</f>
        <v/>
      </c>
      <c r="Y326" t="str">
        <f>IF($B326=" ","",IF(ISERROR(1/VLOOKUP($B326,'Justerad allokering kvv'!$B$1:$AG$700,MATCH(Y$1,'Justerad allokering kvv'!$B$1:$AF$1,0),FALSE)),VLOOKUP($B326,'Allokerad kvv'!$B$2:$AV$700,MATCH(Y$1,'Allokerad kvv'!$B$1:$AV$1,0),FALSE),VLOOKUP($B326,'Justerad allokering kvv'!$B$1:$AG$700,MATCH(Y$1,'Justerad allokering kvv'!$B$1:$AF$1,0),FALSE)))</f>
        <v/>
      </c>
      <c r="AB326">
        <f>IFERROR(VLOOKUP($B326,Kraftvärmeprod!$B$1:$AO$424,MATCH("Tillförd energi från rökgaskondensering (GWh)",Kraftvärmeprod!$B$1:$AG$1,0),FALSE)/1,0)</f>
        <v>0</v>
      </c>
      <c r="AE326" s="122">
        <f t="shared" si="20"/>
        <v>0</v>
      </c>
      <c r="AG326" t="e">
        <f t="shared" si="21"/>
        <v>#VALUE!</v>
      </c>
      <c r="AH326" t="e">
        <f t="shared" si="22"/>
        <v>#VALUE!</v>
      </c>
      <c r="AI326" t="e">
        <f>IF(AH326=0,"",AH326/VLOOKUP(B326,Kraftvärmeprod!$B$1:$BC$480,MATCH("Summa tillförd energi exklusive rökgaskondensering",Kraftvärmeprod!$B$1:$BC$1,0),FALSE))</f>
        <v>#VALUE!</v>
      </c>
      <c r="AK326" t="e">
        <f t="shared" si="23"/>
        <v>#VALUE!</v>
      </c>
    </row>
    <row r="327" spans="1:37" x14ac:dyDescent="0.25">
      <c r="A327" s="2" t="s">
        <v>502</v>
      </c>
      <c r="B327" s="2" t="s">
        <v>503</v>
      </c>
      <c r="C327">
        <f>IF($B327=" ","",IF(ISERROR(1/VLOOKUP($B327,'Justerad allokering kvv'!$B$1:$AG$700,MATCH(C$1,'Justerad allokering kvv'!$B$1:$AF$1,0),FALSE)),VLOOKUP($B327,'Allokerad kvv'!$B$2:$AV$700,MATCH(C$1,'Allokerad kvv'!$B$1:$AV$1,0),FALSE),VLOOKUP($B327,'Justerad allokering kvv'!$B$1:$AG$700,MATCH(C$1,'Justerad allokering kvv'!$B$1:$AF$1,0),FALSE)))</f>
        <v>0</v>
      </c>
      <c r="D327">
        <f>IF($B327=" ","",IF(ISERROR(1/VLOOKUP($B327,'Justerad allokering kvv'!$B$1:$AG$700,MATCH(D$1,'Justerad allokering kvv'!$B$1:$AF$1,0),FALSE)),VLOOKUP($B327,'Allokerad kvv'!$B$2:$AV$700,MATCH(D$1,'Allokerad kvv'!$B$1:$AV$1,0),FALSE),VLOOKUP($B327,'Justerad allokering kvv'!$B$1:$AG$700,MATCH(D$1,'Justerad allokering kvv'!$B$1:$AF$1,0),FALSE)))</f>
        <v>0</v>
      </c>
      <c r="E327">
        <f>IF($B327=" ","",IF(ISERROR(1/VLOOKUP($B327,'Justerad allokering kvv'!$B$1:$AG$700,MATCH(E$1,'Justerad allokering kvv'!$B$1:$AF$1,0),FALSE)),VLOOKUP($B327,'Allokerad kvv'!$B$2:$AV$700,MATCH(E$1,'Allokerad kvv'!$B$1:$AV$1,0),FALSE),VLOOKUP($B327,'Justerad allokering kvv'!$B$1:$AG$700,MATCH(E$1,'Justerad allokering kvv'!$B$1:$AF$1,0),FALSE)))</f>
        <v>0</v>
      </c>
      <c r="F327">
        <f>IF($B327=" ","",IF(ISERROR(1/VLOOKUP($B327,'Justerad allokering kvv'!$B$1:$AG$700,MATCH(F$1,'Justerad allokering kvv'!$B$1:$AF$1,0),FALSE)),VLOOKUP($B327,'Allokerad kvv'!$B$2:$AV$700,MATCH(F$1,'Allokerad kvv'!$B$1:$AV$1,0),FALSE),VLOOKUP($B327,'Justerad allokering kvv'!$B$1:$AG$700,MATCH(F$1,'Justerad allokering kvv'!$B$1:$AF$1,0),FALSE)))</f>
        <v>0</v>
      </c>
      <c r="G327">
        <f>IF($B327=" ","",IF(ISERROR(1/VLOOKUP($B327,'Justerad allokering kvv'!$B$1:$AG$700,MATCH(G$1,'Justerad allokering kvv'!$B$1:$AF$1,0),FALSE)),VLOOKUP($B327,'Allokerad kvv'!$B$2:$AV$700,MATCH(G$1,'Allokerad kvv'!$B$1:$AV$1,0),FALSE),VLOOKUP($B327,'Justerad allokering kvv'!$B$1:$AG$700,MATCH(G$1,'Justerad allokering kvv'!$B$1:$AF$1,0),FALSE)))</f>
        <v>0</v>
      </c>
      <c r="H327">
        <f>IF($B327=" ","",IF(ISERROR(1/VLOOKUP($B327,'Justerad allokering kvv'!$B$1:$AG$700,MATCH(H$1,'Justerad allokering kvv'!$B$1:$AF$1,0),FALSE)),VLOOKUP($B327,'Allokerad kvv'!$B$2:$AV$700,MATCH(H$1,'Allokerad kvv'!$B$1:$AV$1,0),FALSE),VLOOKUP($B327,'Justerad allokering kvv'!$B$1:$AG$700,MATCH(H$1,'Justerad allokering kvv'!$B$1:$AF$1,0),FALSE)))</f>
        <v>0</v>
      </c>
      <c r="I327">
        <f>IF($B327=" ","",IF(ISERROR(1/VLOOKUP($B327,'Justerad allokering kvv'!$B$1:$AG$700,MATCH(I$1,'Justerad allokering kvv'!$B$1:$AF$1,0),FALSE)),VLOOKUP($B327,'Allokerad kvv'!$B$2:$AV$700,MATCH(I$1,'Allokerad kvv'!$B$1:$AV$1,0),FALSE),VLOOKUP($B327,'Justerad allokering kvv'!$B$1:$AG$700,MATCH(I$1,'Justerad allokering kvv'!$B$1:$AF$1,0),FALSE)))</f>
        <v>0</v>
      </c>
      <c r="J327">
        <f>IF($B327=" ","",IF(ISERROR(1/VLOOKUP($B327,'Justerad allokering kvv'!$B$1:$AG$700,MATCH(J$1,'Justerad allokering kvv'!$B$1:$AF$1,0),FALSE)),VLOOKUP($B327,'Allokerad kvv'!$B$2:$AV$700,MATCH(J$1,'Allokerad kvv'!$B$1:$AV$1,0),FALSE),VLOOKUP($B327,'Justerad allokering kvv'!$B$1:$AG$700,MATCH(J$1,'Justerad allokering kvv'!$B$1:$AF$1,0),FALSE)))</f>
        <v>0</v>
      </c>
      <c r="K327">
        <f>IF($B327=" ","",IF(ISERROR(1/VLOOKUP($B327,'Justerad allokering kvv'!$B$1:$AG$700,MATCH(K$1,'Justerad allokering kvv'!$B$1:$AF$1,0),FALSE)),VLOOKUP($B327,'Allokerad kvv'!$B$2:$AV$700,MATCH(K$1,'Allokerad kvv'!$B$1:$AV$1,0),FALSE),VLOOKUP($B327,'Justerad allokering kvv'!$B$1:$AG$700,MATCH(K$1,'Justerad allokering kvv'!$B$1:$AF$1,0),FALSE)))</f>
        <v>0</v>
      </c>
      <c r="L327">
        <f>IF($B327=" ","",IF(ISERROR(1/VLOOKUP($B327,'Justerad allokering kvv'!$B$1:$AG$700,MATCH(L$1,'Justerad allokering kvv'!$B$1:$AF$1,0),FALSE)),VLOOKUP($B327,'Allokerad kvv'!$B$2:$AV$700,MATCH(L$1,'Allokerad kvv'!$B$1:$AV$1,0),FALSE),VLOOKUP($B327,'Justerad allokering kvv'!$B$1:$AG$700,MATCH(L$1,'Justerad allokering kvv'!$B$1:$AF$1,0),FALSE)))</f>
        <v>0</v>
      </c>
      <c r="M327">
        <f>IF($B327=" ","",IF(ISERROR(1/VLOOKUP($B327,'Justerad allokering kvv'!$B$1:$AG$700,MATCH(M$1,'Justerad allokering kvv'!$B$1:$AF$1,0),FALSE)),VLOOKUP($B327,'Allokerad kvv'!$B$2:$AV$700,MATCH(M$1,'Allokerad kvv'!$B$1:$AV$1,0),FALSE),VLOOKUP($B327,'Justerad allokering kvv'!$B$1:$AG$700,MATCH(M$1,'Justerad allokering kvv'!$B$1:$AF$1,0),FALSE)))</f>
        <v>0</v>
      </c>
      <c r="N327">
        <f>IF($B327=" ","",IF(ISERROR(1/VLOOKUP($B327,'Justerad allokering kvv'!$B$1:$AG$700,MATCH(N$1,'Justerad allokering kvv'!$B$1:$AF$1,0),FALSE)),VLOOKUP($B327,'Allokerad kvv'!$B$2:$AV$700,MATCH(N$1,'Allokerad kvv'!$B$1:$AV$1,0),FALSE),VLOOKUP($B327,'Justerad allokering kvv'!$B$1:$AG$700,MATCH(N$1,'Justerad allokering kvv'!$B$1:$AF$1,0),FALSE)))</f>
        <v>0</v>
      </c>
      <c r="O327">
        <f>IF($B327=" ","",IF(ISERROR(1/VLOOKUP($B327,'Justerad allokering kvv'!$B$1:$AG$700,MATCH(O$1,'Justerad allokering kvv'!$B$1:$AF$1,0),FALSE)),VLOOKUP($B327,'Allokerad kvv'!$B$2:$AV$700,MATCH(O$1,'Allokerad kvv'!$B$1:$AV$1,0),FALSE),VLOOKUP($B327,'Justerad allokering kvv'!$B$1:$AG$700,MATCH(O$1,'Justerad allokering kvv'!$B$1:$AF$1,0),FALSE)))</f>
        <v>0</v>
      </c>
      <c r="P327">
        <f>IF($B327=" ","",IF(ISERROR(1/VLOOKUP($B327,'Justerad allokering kvv'!$B$1:$AG$700,MATCH(P$1,'Justerad allokering kvv'!$B$1:$AF$1,0),FALSE)),VLOOKUP($B327,'Allokerad kvv'!$B$2:$AV$700,MATCH(P$1,'Allokerad kvv'!$B$1:$AV$1,0),FALSE),VLOOKUP($B327,'Justerad allokering kvv'!$B$1:$AG$700,MATCH(P$1,'Justerad allokering kvv'!$B$1:$AF$1,0),FALSE)))</f>
        <v>0</v>
      </c>
      <c r="Q327">
        <f>IF($B327=" ","",IF(ISERROR(1/VLOOKUP($B327,'Justerad allokering kvv'!$B$1:$AG$700,MATCH(Q$1,'Justerad allokering kvv'!$B$1:$AF$1,0),FALSE)),VLOOKUP($B327,'Allokerad kvv'!$B$2:$AV$700,MATCH(Q$1,'Allokerad kvv'!$B$1:$AV$1,0),FALSE),VLOOKUP($B327,'Justerad allokering kvv'!$B$1:$AG$700,MATCH(Q$1,'Justerad allokering kvv'!$B$1:$AF$1,0),FALSE)))</f>
        <v>0</v>
      </c>
      <c r="R327">
        <f>IF($B327=" ","",IF(ISERROR(1/VLOOKUP($B327,'Justerad allokering kvv'!$B$1:$AG$700,MATCH(R$1,'Justerad allokering kvv'!$B$1:$AF$1,0),FALSE)),VLOOKUP($B327,'Allokerad kvv'!$B$2:$AV$700,MATCH(R$1,'Allokerad kvv'!$B$1:$AV$1,0),FALSE),VLOOKUP($B327,'Justerad allokering kvv'!$B$1:$AG$700,MATCH(R$1,'Justerad allokering kvv'!$B$1:$AF$1,0),FALSE)))</f>
        <v>0</v>
      </c>
      <c r="S327">
        <f>IF($B327=" ","",IF(ISERROR(1/VLOOKUP($B327,'Justerad allokering kvv'!$B$1:$AG$700,MATCH(S$1,'Justerad allokering kvv'!$B$1:$AF$1,0),FALSE)),VLOOKUP($B327,'Allokerad kvv'!$B$2:$AV$700,MATCH(S$1,'Allokerad kvv'!$B$1:$AV$1,0),FALSE),VLOOKUP($B327,'Justerad allokering kvv'!$B$1:$AG$700,MATCH(S$1,'Justerad allokering kvv'!$B$1:$AF$1,0),FALSE)))</f>
        <v>0</v>
      </c>
      <c r="T327">
        <f>IF($B327=" ","",IF(ISERROR(1/VLOOKUP($B327,'Justerad allokering kvv'!$B$1:$AG$700,MATCH(T$1,'Justerad allokering kvv'!$B$1:$AF$1,0),FALSE)),VLOOKUP($B327,'Allokerad kvv'!$B$2:$AV$700,MATCH(T$1,'Allokerad kvv'!$B$1:$AV$1,0),FALSE),VLOOKUP($B327,'Justerad allokering kvv'!$B$1:$AG$700,MATCH(T$1,'Justerad allokering kvv'!$B$1:$AF$1,0),FALSE)))</f>
        <v>0</v>
      </c>
      <c r="U327">
        <f>IF($B327=" ","",IF(ISERROR(1/VLOOKUP($B327,'Justerad allokering kvv'!$B$1:$AG$700,MATCH(U$1,'Justerad allokering kvv'!$B$1:$AF$1,0),FALSE)),VLOOKUP($B327,'Allokerad kvv'!$B$2:$AV$700,MATCH(U$1,'Allokerad kvv'!$B$1:$AV$1,0),FALSE),VLOOKUP($B327,'Justerad allokering kvv'!$B$1:$AG$700,MATCH(U$1,'Justerad allokering kvv'!$B$1:$AF$1,0),FALSE)))</f>
        <v>0</v>
      </c>
      <c r="V327">
        <f>IF($B327=" ","",IF(ISERROR(1/VLOOKUP($B327,'Justerad allokering kvv'!$B$1:$AG$700,MATCH(V$1,'Justerad allokering kvv'!$B$1:$AF$1,0),FALSE)),VLOOKUP($B327,'Allokerad kvv'!$B$2:$AV$700,MATCH(V$1,'Allokerad kvv'!$B$1:$AV$1,0),FALSE),VLOOKUP($B327,'Justerad allokering kvv'!$B$1:$AG$700,MATCH(V$1,'Justerad allokering kvv'!$B$1:$AF$1,0),FALSE)))</f>
        <v>0</v>
      </c>
      <c r="W327">
        <f>IF($B327=" ","",IF(ISERROR(1/VLOOKUP($B327,'Justerad allokering kvv'!$B$1:$AG$700,MATCH(W$1,'Justerad allokering kvv'!$B$1:$AF$1,0),FALSE)),VLOOKUP($B327,'Allokerad kvv'!$B$2:$AV$700,MATCH(W$1,'Allokerad kvv'!$B$1:$AV$1,0),FALSE),VLOOKUP($B327,'Justerad allokering kvv'!$B$1:$AG$700,MATCH(W$1,'Justerad allokering kvv'!$B$1:$AF$1,0),FALSE)))</f>
        <v>0</v>
      </c>
      <c r="X327">
        <f>IF($B327=" ","",IF(ISERROR(1/VLOOKUP($B327,'Justerad allokering kvv'!$B$1:$AG$700,MATCH(X$1,'Justerad allokering kvv'!$B$1:$AF$1,0),FALSE)),VLOOKUP($B327,'Allokerad kvv'!$B$2:$AV$700,MATCH(X$1,'Allokerad kvv'!$B$1:$AV$1,0),FALSE),VLOOKUP($B327,'Justerad allokering kvv'!$B$1:$AG$700,MATCH(X$1,'Justerad allokering kvv'!$B$1:$AF$1,0),FALSE)))</f>
        <v>0</v>
      </c>
      <c r="Y327">
        <f>IF($B327=" ","",IF(ISERROR(1/VLOOKUP($B327,'Justerad allokering kvv'!$B$1:$AG$700,MATCH(Y$1,'Justerad allokering kvv'!$B$1:$AF$1,0),FALSE)),VLOOKUP($B327,'Allokerad kvv'!$B$2:$AV$700,MATCH(Y$1,'Allokerad kvv'!$B$1:$AV$1,0),FALSE),VLOOKUP($B327,'Justerad allokering kvv'!$B$1:$AG$700,MATCH(Y$1,'Justerad allokering kvv'!$B$1:$AF$1,0),FALSE)))</f>
        <v>0</v>
      </c>
      <c r="AB327">
        <f>IFERROR(VLOOKUP($B327,Kraftvärmeprod!$B$1:$AO$424,MATCH("Tillförd energi från rökgaskondensering (GWh)",Kraftvärmeprod!$B$1:$AG$1,0),FALSE)/1,0)</f>
        <v>0</v>
      </c>
      <c r="AE327" s="122">
        <f t="shared" si="20"/>
        <v>0</v>
      </c>
      <c r="AG327">
        <f t="shared" si="21"/>
        <v>0</v>
      </c>
      <c r="AH327">
        <f t="shared" si="22"/>
        <v>0</v>
      </c>
      <c r="AI327" t="str">
        <f>IF(AH327=0,"",AH327/VLOOKUP(B327,Kraftvärmeprod!$B$1:$BC$480,MATCH("Summa tillförd energi exklusive rökgaskondensering",Kraftvärmeprod!$B$1:$BC$1,0),FALSE))</f>
        <v/>
      </c>
      <c r="AK327">
        <f t="shared" si="23"/>
        <v>0</v>
      </c>
    </row>
    <row r="328" spans="1:37" x14ac:dyDescent="0.25">
      <c r="A328" s="2" t="s">
        <v>502</v>
      </c>
      <c r="B328" s="2" t="s">
        <v>504</v>
      </c>
      <c r="C328">
        <f>IF($B328=" ","",IF(ISERROR(1/VLOOKUP($B328,'Justerad allokering kvv'!$B$1:$AG$700,MATCH(C$1,'Justerad allokering kvv'!$B$1:$AF$1,0),FALSE)),VLOOKUP($B328,'Allokerad kvv'!$B$2:$AV$700,MATCH(C$1,'Allokerad kvv'!$B$1:$AV$1,0),FALSE),VLOOKUP($B328,'Justerad allokering kvv'!$B$1:$AG$700,MATCH(C$1,'Justerad allokering kvv'!$B$1:$AF$1,0),FALSE)))</f>
        <v>0</v>
      </c>
      <c r="D328">
        <f>IF($B328=" ","",IF(ISERROR(1/VLOOKUP($B328,'Justerad allokering kvv'!$B$1:$AG$700,MATCH(D$1,'Justerad allokering kvv'!$B$1:$AF$1,0),FALSE)),VLOOKUP($B328,'Allokerad kvv'!$B$2:$AV$700,MATCH(D$1,'Allokerad kvv'!$B$1:$AV$1,0),FALSE),VLOOKUP($B328,'Justerad allokering kvv'!$B$1:$AG$700,MATCH(D$1,'Justerad allokering kvv'!$B$1:$AF$1,0),FALSE)))</f>
        <v>0</v>
      </c>
      <c r="E328">
        <f>IF($B328=" ","",IF(ISERROR(1/VLOOKUP($B328,'Justerad allokering kvv'!$B$1:$AG$700,MATCH(E$1,'Justerad allokering kvv'!$B$1:$AF$1,0),FALSE)),VLOOKUP($B328,'Allokerad kvv'!$B$2:$AV$700,MATCH(E$1,'Allokerad kvv'!$B$1:$AV$1,0),FALSE),VLOOKUP($B328,'Justerad allokering kvv'!$B$1:$AG$700,MATCH(E$1,'Justerad allokering kvv'!$B$1:$AF$1,0),FALSE)))</f>
        <v>0</v>
      </c>
      <c r="F328">
        <f>IF($B328=" ","",IF(ISERROR(1/VLOOKUP($B328,'Justerad allokering kvv'!$B$1:$AG$700,MATCH(F$1,'Justerad allokering kvv'!$B$1:$AF$1,0),FALSE)),VLOOKUP($B328,'Allokerad kvv'!$B$2:$AV$700,MATCH(F$1,'Allokerad kvv'!$B$1:$AV$1,0),FALSE),VLOOKUP($B328,'Justerad allokering kvv'!$B$1:$AG$700,MATCH(F$1,'Justerad allokering kvv'!$B$1:$AF$1,0),FALSE)))</f>
        <v>0</v>
      </c>
      <c r="G328">
        <f>IF($B328=" ","",IF(ISERROR(1/VLOOKUP($B328,'Justerad allokering kvv'!$B$1:$AG$700,MATCH(G$1,'Justerad allokering kvv'!$B$1:$AF$1,0),FALSE)),VLOOKUP($B328,'Allokerad kvv'!$B$2:$AV$700,MATCH(G$1,'Allokerad kvv'!$B$1:$AV$1,0),FALSE),VLOOKUP($B328,'Justerad allokering kvv'!$B$1:$AG$700,MATCH(G$1,'Justerad allokering kvv'!$B$1:$AF$1,0),FALSE)))</f>
        <v>0</v>
      </c>
      <c r="H328">
        <f>IF($B328=" ","",IF(ISERROR(1/VLOOKUP($B328,'Justerad allokering kvv'!$B$1:$AG$700,MATCH(H$1,'Justerad allokering kvv'!$B$1:$AF$1,0),FALSE)),VLOOKUP($B328,'Allokerad kvv'!$B$2:$AV$700,MATCH(H$1,'Allokerad kvv'!$B$1:$AV$1,0),FALSE),VLOOKUP($B328,'Justerad allokering kvv'!$B$1:$AG$700,MATCH(H$1,'Justerad allokering kvv'!$B$1:$AF$1,0),FALSE)))</f>
        <v>0</v>
      </c>
      <c r="I328">
        <f>IF($B328=" ","",IF(ISERROR(1/VLOOKUP($B328,'Justerad allokering kvv'!$B$1:$AG$700,MATCH(I$1,'Justerad allokering kvv'!$B$1:$AF$1,0),FALSE)),VLOOKUP($B328,'Allokerad kvv'!$B$2:$AV$700,MATCH(I$1,'Allokerad kvv'!$B$1:$AV$1,0),FALSE),VLOOKUP($B328,'Justerad allokering kvv'!$B$1:$AG$700,MATCH(I$1,'Justerad allokering kvv'!$B$1:$AF$1,0),FALSE)))</f>
        <v>0</v>
      </c>
      <c r="J328">
        <f>IF($B328=" ","",IF(ISERROR(1/VLOOKUP($B328,'Justerad allokering kvv'!$B$1:$AG$700,MATCH(J$1,'Justerad allokering kvv'!$B$1:$AF$1,0),FALSE)),VLOOKUP($B328,'Allokerad kvv'!$B$2:$AV$700,MATCH(J$1,'Allokerad kvv'!$B$1:$AV$1,0),FALSE),VLOOKUP($B328,'Justerad allokering kvv'!$B$1:$AG$700,MATCH(J$1,'Justerad allokering kvv'!$B$1:$AF$1,0),FALSE)))</f>
        <v>0</v>
      </c>
      <c r="K328">
        <f>IF($B328=" ","",IF(ISERROR(1/VLOOKUP($B328,'Justerad allokering kvv'!$B$1:$AG$700,MATCH(K$1,'Justerad allokering kvv'!$B$1:$AF$1,0),FALSE)),VLOOKUP($B328,'Allokerad kvv'!$B$2:$AV$700,MATCH(K$1,'Allokerad kvv'!$B$1:$AV$1,0),FALSE),VLOOKUP($B328,'Justerad allokering kvv'!$B$1:$AG$700,MATCH(K$1,'Justerad allokering kvv'!$B$1:$AF$1,0),FALSE)))</f>
        <v>0</v>
      </c>
      <c r="L328">
        <f>IF($B328=" ","",IF(ISERROR(1/VLOOKUP($B328,'Justerad allokering kvv'!$B$1:$AG$700,MATCH(L$1,'Justerad allokering kvv'!$B$1:$AF$1,0),FALSE)),VLOOKUP($B328,'Allokerad kvv'!$B$2:$AV$700,MATCH(L$1,'Allokerad kvv'!$B$1:$AV$1,0),FALSE),VLOOKUP($B328,'Justerad allokering kvv'!$B$1:$AG$700,MATCH(L$1,'Justerad allokering kvv'!$B$1:$AF$1,0),FALSE)))</f>
        <v>0</v>
      </c>
      <c r="M328">
        <f>IF($B328=" ","",IF(ISERROR(1/VLOOKUP($B328,'Justerad allokering kvv'!$B$1:$AG$700,MATCH(M$1,'Justerad allokering kvv'!$B$1:$AF$1,0),FALSE)),VLOOKUP($B328,'Allokerad kvv'!$B$2:$AV$700,MATCH(M$1,'Allokerad kvv'!$B$1:$AV$1,0),FALSE),VLOOKUP($B328,'Justerad allokering kvv'!$B$1:$AG$700,MATCH(M$1,'Justerad allokering kvv'!$B$1:$AF$1,0),FALSE)))</f>
        <v>0</v>
      </c>
      <c r="N328">
        <f>IF($B328=" ","",IF(ISERROR(1/VLOOKUP($B328,'Justerad allokering kvv'!$B$1:$AG$700,MATCH(N$1,'Justerad allokering kvv'!$B$1:$AF$1,0),FALSE)),VLOOKUP($B328,'Allokerad kvv'!$B$2:$AV$700,MATCH(N$1,'Allokerad kvv'!$B$1:$AV$1,0),FALSE),VLOOKUP($B328,'Justerad allokering kvv'!$B$1:$AG$700,MATCH(N$1,'Justerad allokering kvv'!$B$1:$AF$1,0),FALSE)))</f>
        <v>0</v>
      </c>
      <c r="O328">
        <f>IF($B328=" ","",IF(ISERROR(1/VLOOKUP($B328,'Justerad allokering kvv'!$B$1:$AG$700,MATCH(O$1,'Justerad allokering kvv'!$B$1:$AF$1,0),FALSE)),VLOOKUP($B328,'Allokerad kvv'!$B$2:$AV$700,MATCH(O$1,'Allokerad kvv'!$B$1:$AV$1,0),FALSE),VLOOKUP($B328,'Justerad allokering kvv'!$B$1:$AG$700,MATCH(O$1,'Justerad allokering kvv'!$B$1:$AF$1,0),FALSE)))</f>
        <v>0</v>
      </c>
      <c r="P328">
        <f>IF($B328=" ","",IF(ISERROR(1/VLOOKUP($B328,'Justerad allokering kvv'!$B$1:$AG$700,MATCH(P$1,'Justerad allokering kvv'!$B$1:$AF$1,0),FALSE)),VLOOKUP($B328,'Allokerad kvv'!$B$2:$AV$700,MATCH(P$1,'Allokerad kvv'!$B$1:$AV$1,0),FALSE),VLOOKUP($B328,'Justerad allokering kvv'!$B$1:$AG$700,MATCH(P$1,'Justerad allokering kvv'!$B$1:$AF$1,0),FALSE)))</f>
        <v>0</v>
      </c>
      <c r="Q328">
        <f>IF($B328=" ","",IF(ISERROR(1/VLOOKUP($B328,'Justerad allokering kvv'!$B$1:$AG$700,MATCH(Q$1,'Justerad allokering kvv'!$B$1:$AF$1,0),FALSE)),VLOOKUP($B328,'Allokerad kvv'!$B$2:$AV$700,MATCH(Q$1,'Allokerad kvv'!$B$1:$AV$1,0),FALSE),VLOOKUP($B328,'Justerad allokering kvv'!$B$1:$AG$700,MATCH(Q$1,'Justerad allokering kvv'!$B$1:$AF$1,0),FALSE)))</f>
        <v>0</v>
      </c>
      <c r="R328">
        <f>IF($B328=" ","",IF(ISERROR(1/VLOOKUP($B328,'Justerad allokering kvv'!$B$1:$AG$700,MATCH(R$1,'Justerad allokering kvv'!$B$1:$AF$1,0),FALSE)),VLOOKUP($B328,'Allokerad kvv'!$B$2:$AV$700,MATCH(R$1,'Allokerad kvv'!$B$1:$AV$1,0),FALSE),VLOOKUP($B328,'Justerad allokering kvv'!$B$1:$AG$700,MATCH(R$1,'Justerad allokering kvv'!$B$1:$AF$1,0),FALSE)))</f>
        <v>0</v>
      </c>
      <c r="S328">
        <f>IF($B328=" ","",IF(ISERROR(1/VLOOKUP($B328,'Justerad allokering kvv'!$B$1:$AG$700,MATCH(S$1,'Justerad allokering kvv'!$B$1:$AF$1,0),FALSE)),VLOOKUP($B328,'Allokerad kvv'!$B$2:$AV$700,MATCH(S$1,'Allokerad kvv'!$B$1:$AV$1,0),FALSE),VLOOKUP($B328,'Justerad allokering kvv'!$B$1:$AG$700,MATCH(S$1,'Justerad allokering kvv'!$B$1:$AF$1,0),FALSE)))</f>
        <v>0</v>
      </c>
      <c r="T328">
        <f>IF($B328=" ","",IF(ISERROR(1/VLOOKUP($B328,'Justerad allokering kvv'!$B$1:$AG$700,MATCH(T$1,'Justerad allokering kvv'!$B$1:$AF$1,0),FALSE)),VLOOKUP($B328,'Allokerad kvv'!$B$2:$AV$700,MATCH(T$1,'Allokerad kvv'!$B$1:$AV$1,0),FALSE),VLOOKUP($B328,'Justerad allokering kvv'!$B$1:$AG$700,MATCH(T$1,'Justerad allokering kvv'!$B$1:$AF$1,0),FALSE)))</f>
        <v>0</v>
      </c>
      <c r="U328">
        <f>IF($B328=" ","",IF(ISERROR(1/VLOOKUP($B328,'Justerad allokering kvv'!$B$1:$AG$700,MATCH(U$1,'Justerad allokering kvv'!$B$1:$AF$1,0),FALSE)),VLOOKUP($B328,'Allokerad kvv'!$B$2:$AV$700,MATCH(U$1,'Allokerad kvv'!$B$1:$AV$1,0),FALSE),VLOOKUP($B328,'Justerad allokering kvv'!$B$1:$AG$700,MATCH(U$1,'Justerad allokering kvv'!$B$1:$AF$1,0),FALSE)))</f>
        <v>0</v>
      </c>
      <c r="V328">
        <f>IF($B328=" ","",IF(ISERROR(1/VLOOKUP($B328,'Justerad allokering kvv'!$B$1:$AG$700,MATCH(V$1,'Justerad allokering kvv'!$B$1:$AF$1,0),FALSE)),VLOOKUP($B328,'Allokerad kvv'!$B$2:$AV$700,MATCH(V$1,'Allokerad kvv'!$B$1:$AV$1,0),FALSE),VLOOKUP($B328,'Justerad allokering kvv'!$B$1:$AG$700,MATCH(V$1,'Justerad allokering kvv'!$B$1:$AF$1,0),FALSE)))</f>
        <v>0</v>
      </c>
      <c r="W328">
        <f>IF($B328=" ","",IF(ISERROR(1/VLOOKUP($B328,'Justerad allokering kvv'!$B$1:$AG$700,MATCH(W$1,'Justerad allokering kvv'!$B$1:$AF$1,0),FALSE)),VLOOKUP($B328,'Allokerad kvv'!$B$2:$AV$700,MATCH(W$1,'Allokerad kvv'!$B$1:$AV$1,0),FALSE),VLOOKUP($B328,'Justerad allokering kvv'!$B$1:$AG$700,MATCH(W$1,'Justerad allokering kvv'!$B$1:$AF$1,0),FALSE)))</f>
        <v>0</v>
      </c>
      <c r="X328">
        <f>IF($B328=" ","",IF(ISERROR(1/VLOOKUP($B328,'Justerad allokering kvv'!$B$1:$AG$700,MATCH(X$1,'Justerad allokering kvv'!$B$1:$AF$1,0),FALSE)),VLOOKUP($B328,'Allokerad kvv'!$B$2:$AV$700,MATCH(X$1,'Allokerad kvv'!$B$1:$AV$1,0),FALSE),VLOOKUP($B328,'Justerad allokering kvv'!$B$1:$AG$700,MATCH(X$1,'Justerad allokering kvv'!$B$1:$AF$1,0),FALSE)))</f>
        <v>0</v>
      </c>
      <c r="Y328">
        <f>IF($B328=" ","",IF(ISERROR(1/VLOOKUP($B328,'Justerad allokering kvv'!$B$1:$AG$700,MATCH(Y$1,'Justerad allokering kvv'!$B$1:$AF$1,0),FALSE)),VLOOKUP($B328,'Allokerad kvv'!$B$2:$AV$700,MATCH(Y$1,'Allokerad kvv'!$B$1:$AV$1,0),FALSE),VLOOKUP($B328,'Justerad allokering kvv'!$B$1:$AG$700,MATCH(Y$1,'Justerad allokering kvv'!$B$1:$AF$1,0),FALSE)))</f>
        <v>0</v>
      </c>
      <c r="AB328">
        <f>IFERROR(VLOOKUP($B328,Kraftvärmeprod!$B$1:$AO$424,MATCH("Tillförd energi från rökgaskondensering (GWh)",Kraftvärmeprod!$B$1:$AG$1,0),FALSE)/1,0)</f>
        <v>0</v>
      </c>
      <c r="AE328" s="122">
        <f t="shared" si="20"/>
        <v>0</v>
      </c>
      <c r="AG328">
        <f t="shared" si="21"/>
        <v>0</v>
      </c>
      <c r="AH328">
        <f t="shared" si="22"/>
        <v>0</v>
      </c>
      <c r="AI328" t="str">
        <f>IF(AH328=0,"",AH328/VLOOKUP(B328,Kraftvärmeprod!$B$1:$BC$480,MATCH("Summa tillförd energi exklusive rökgaskondensering",Kraftvärmeprod!$B$1:$BC$1,0),FALSE))</f>
        <v/>
      </c>
      <c r="AK328">
        <f t="shared" si="23"/>
        <v>0</v>
      </c>
    </row>
    <row r="329" spans="1:37" x14ac:dyDescent="0.25">
      <c r="A329" s="2" t="s">
        <v>502</v>
      </c>
      <c r="B329" s="2" t="s">
        <v>505</v>
      </c>
      <c r="C329">
        <f>IF($B329=" ","",IF(ISERROR(1/VLOOKUP($B329,'Justerad allokering kvv'!$B$1:$AG$700,MATCH(C$1,'Justerad allokering kvv'!$B$1:$AF$1,0),FALSE)),VLOOKUP($B329,'Allokerad kvv'!$B$2:$AV$700,MATCH(C$1,'Allokerad kvv'!$B$1:$AV$1,0),FALSE),VLOOKUP($B329,'Justerad allokering kvv'!$B$1:$AG$700,MATCH(C$1,'Justerad allokering kvv'!$B$1:$AF$1,0),FALSE)))</f>
        <v>167.02</v>
      </c>
      <c r="D329">
        <f>IF($B329=" ","",IF(ISERROR(1/VLOOKUP($B329,'Justerad allokering kvv'!$B$1:$AG$700,MATCH(D$1,'Justerad allokering kvv'!$B$1:$AF$1,0),FALSE)),VLOOKUP($B329,'Allokerad kvv'!$B$2:$AV$700,MATCH(D$1,'Allokerad kvv'!$B$1:$AV$1,0),FALSE),VLOOKUP($B329,'Justerad allokering kvv'!$B$1:$AG$700,MATCH(D$1,'Justerad allokering kvv'!$B$1:$AF$1,0),FALSE)))</f>
        <v>0</v>
      </c>
      <c r="E329">
        <f>IF($B329=" ","",IF(ISERROR(1/VLOOKUP($B329,'Justerad allokering kvv'!$B$1:$AG$700,MATCH(E$1,'Justerad allokering kvv'!$B$1:$AF$1,0),FALSE)),VLOOKUP($B329,'Allokerad kvv'!$B$2:$AV$700,MATCH(E$1,'Allokerad kvv'!$B$1:$AV$1,0),FALSE),VLOOKUP($B329,'Justerad allokering kvv'!$B$1:$AG$700,MATCH(E$1,'Justerad allokering kvv'!$B$1:$AF$1,0),FALSE)))</f>
        <v>0</v>
      </c>
      <c r="F329">
        <f>IF($B329=" ","",IF(ISERROR(1/VLOOKUP($B329,'Justerad allokering kvv'!$B$1:$AG$700,MATCH(F$1,'Justerad allokering kvv'!$B$1:$AF$1,0),FALSE)),VLOOKUP($B329,'Allokerad kvv'!$B$2:$AV$700,MATCH(F$1,'Allokerad kvv'!$B$1:$AV$1,0),FALSE),VLOOKUP($B329,'Justerad allokering kvv'!$B$1:$AG$700,MATCH(F$1,'Justerad allokering kvv'!$B$1:$AF$1,0),FALSE)))</f>
        <v>0</v>
      </c>
      <c r="G329">
        <f>IF($B329=" ","",IF(ISERROR(1/VLOOKUP($B329,'Justerad allokering kvv'!$B$1:$AG$700,MATCH(G$1,'Justerad allokering kvv'!$B$1:$AF$1,0),FALSE)),VLOOKUP($B329,'Allokerad kvv'!$B$2:$AV$700,MATCH(G$1,'Allokerad kvv'!$B$1:$AV$1,0),FALSE),VLOOKUP($B329,'Justerad allokering kvv'!$B$1:$AG$700,MATCH(G$1,'Justerad allokering kvv'!$B$1:$AF$1,0),FALSE)))</f>
        <v>0.27047399999999999</v>
      </c>
      <c r="H329">
        <f>IF($B329=" ","",IF(ISERROR(1/VLOOKUP($B329,'Justerad allokering kvv'!$B$1:$AG$700,MATCH(H$1,'Justerad allokering kvv'!$B$1:$AF$1,0),FALSE)),VLOOKUP($B329,'Allokerad kvv'!$B$2:$AV$700,MATCH(H$1,'Allokerad kvv'!$B$1:$AV$1,0),FALSE),VLOOKUP($B329,'Justerad allokering kvv'!$B$1:$AG$700,MATCH(H$1,'Justerad allokering kvv'!$B$1:$AF$1,0),FALSE)))</f>
        <v>0</v>
      </c>
      <c r="I329">
        <f>IF($B329=" ","",IF(ISERROR(1/VLOOKUP($B329,'Justerad allokering kvv'!$B$1:$AG$700,MATCH(I$1,'Justerad allokering kvv'!$B$1:$AF$1,0),FALSE)),VLOOKUP($B329,'Allokerad kvv'!$B$2:$AV$700,MATCH(I$1,'Allokerad kvv'!$B$1:$AV$1,0),FALSE),VLOOKUP($B329,'Justerad allokering kvv'!$B$1:$AG$700,MATCH(I$1,'Justerad allokering kvv'!$B$1:$AF$1,0),FALSE)))</f>
        <v>0</v>
      </c>
      <c r="J329">
        <f>IF($B329=" ","",IF(ISERROR(1/VLOOKUP($B329,'Justerad allokering kvv'!$B$1:$AG$700,MATCH(J$1,'Justerad allokering kvv'!$B$1:$AF$1,0),FALSE)),VLOOKUP($B329,'Allokerad kvv'!$B$2:$AV$700,MATCH(J$1,'Allokerad kvv'!$B$1:$AV$1,0),FALSE),VLOOKUP($B329,'Justerad allokering kvv'!$B$1:$AG$700,MATCH(J$1,'Justerad allokering kvv'!$B$1:$AF$1,0),FALSE)))</f>
        <v>0</v>
      </c>
      <c r="K329">
        <f>IF($B329=" ","",IF(ISERROR(1/VLOOKUP($B329,'Justerad allokering kvv'!$B$1:$AG$700,MATCH(K$1,'Justerad allokering kvv'!$B$1:$AF$1,0),FALSE)),VLOOKUP($B329,'Allokerad kvv'!$B$2:$AV$700,MATCH(K$1,'Allokerad kvv'!$B$1:$AV$1,0),FALSE),VLOOKUP($B329,'Justerad allokering kvv'!$B$1:$AG$700,MATCH(K$1,'Justerad allokering kvv'!$B$1:$AF$1,0),FALSE)))</f>
        <v>0</v>
      </c>
      <c r="L329">
        <f>IF($B329=" ","",IF(ISERROR(1/VLOOKUP($B329,'Justerad allokering kvv'!$B$1:$AG$700,MATCH(L$1,'Justerad allokering kvv'!$B$1:$AF$1,0),FALSE)),VLOOKUP($B329,'Allokerad kvv'!$B$2:$AV$700,MATCH(L$1,'Allokerad kvv'!$B$1:$AV$1,0),FALSE),VLOOKUP($B329,'Justerad allokering kvv'!$B$1:$AG$700,MATCH(L$1,'Justerad allokering kvv'!$B$1:$AF$1,0),FALSE)))</f>
        <v>3.7732600000000001</v>
      </c>
      <c r="M329">
        <f>IF($B329=" ","",IF(ISERROR(1/VLOOKUP($B329,'Justerad allokering kvv'!$B$1:$AG$700,MATCH(M$1,'Justerad allokering kvv'!$B$1:$AF$1,0),FALSE)),VLOOKUP($B329,'Allokerad kvv'!$B$2:$AV$700,MATCH(M$1,'Allokerad kvv'!$B$1:$AV$1,0),FALSE),VLOOKUP($B329,'Justerad allokering kvv'!$B$1:$AG$700,MATCH(M$1,'Justerad allokering kvv'!$B$1:$AF$1,0),FALSE)))</f>
        <v>0</v>
      </c>
      <c r="N329">
        <f>IF($B329=" ","",IF(ISERROR(1/VLOOKUP($B329,'Justerad allokering kvv'!$B$1:$AG$700,MATCH(N$1,'Justerad allokering kvv'!$B$1:$AF$1,0),FALSE)),VLOOKUP($B329,'Allokerad kvv'!$B$2:$AV$700,MATCH(N$1,'Allokerad kvv'!$B$1:$AV$1,0),FALSE),VLOOKUP($B329,'Justerad allokering kvv'!$B$1:$AG$700,MATCH(N$1,'Justerad allokering kvv'!$B$1:$AF$1,0),FALSE)))</f>
        <v>0</v>
      </c>
      <c r="O329">
        <f>IF($B329=" ","",IF(ISERROR(1/VLOOKUP($B329,'Justerad allokering kvv'!$B$1:$AG$700,MATCH(O$1,'Justerad allokering kvv'!$B$1:$AF$1,0),FALSE)),VLOOKUP($B329,'Allokerad kvv'!$B$2:$AV$700,MATCH(O$1,'Allokerad kvv'!$B$1:$AV$1,0),FALSE),VLOOKUP($B329,'Justerad allokering kvv'!$B$1:$AG$700,MATCH(O$1,'Justerad allokering kvv'!$B$1:$AF$1,0),FALSE)))</f>
        <v>0</v>
      </c>
      <c r="P329">
        <f>IF($B329=" ","",IF(ISERROR(1/VLOOKUP($B329,'Justerad allokering kvv'!$B$1:$AG$700,MATCH(P$1,'Justerad allokering kvv'!$B$1:$AF$1,0),FALSE)),VLOOKUP($B329,'Allokerad kvv'!$B$2:$AV$700,MATCH(P$1,'Allokerad kvv'!$B$1:$AV$1,0),FALSE),VLOOKUP($B329,'Justerad allokering kvv'!$B$1:$AG$700,MATCH(P$1,'Justerad allokering kvv'!$B$1:$AF$1,0),FALSE)))</f>
        <v>0</v>
      </c>
      <c r="Q329">
        <f>IF($B329=" ","",IF(ISERROR(1/VLOOKUP($B329,'Justerad allokering kvv'!$B$1:$AG$700,MATCH(Q$1,'Justerad allokering kvv'!$B$1:$AF$1,0),FALSE)),VLOOKUP($B329,'Allokerad kvv'!$B$2:$AV$700,MATCH(Q$1,'Allokerad kvv'!$B$1:$AV$1,0),FALSE),VLOOKUP($B329,'Justerad allokering kvv'!$B$1:$AG$700,MATCH(Q$1,'Justerad allokering kvv'!$B$1:$AF$1,0),FALSE)))</f>
        <v>0</v>
      </c>
      <c r="R329">
        <f>IF($B329=" ","",IF(ISERROR(1/VLOOKUP($B329,'Justerad allokering kvv'!$B$1:$AG$700,MATCH(R$1,'Justerad allokering kvv'!$B$1:$AF$1,0),FALSE)),VLOOKUP($B329,'Allokerad kvv'!$B$2:$AV$700,MATCH(R$1,'Allokerad kvv'!$B$1:$AV$1,0),FALSE),VLOOKUP($B329,'Justerad allokering kvv'!$B$1:$AG$700,MATCH(R$1,'Justerad allokering kvv'!$B$1:$AF$1,0),FALSE)))</f>
        <v>7.0947100000000001</v>
      </c>
      <c r="S329">
        <f>IF($B329=" ","",IF(ISERROR(1/VLOOKUP($B329,'Justerad allokering kvv'!$B$1:$AG$700,MATCH(S$1,'Justerad allokering kvv'!$B$1:$AF$1,0),FALSE)),VLOOKUP($B329,'Allokerad kvv'!$B$2:$AV$700,MATCH(S$1,'Allokerad kvv'!$B$1:$AV$1,0),FALSE),VLOOKUP($B329,'Justerad allokering kvv'!$B$1:$AG$700,MATCH(S$1,'Justerad allokering kvv'!$B$1:$AF$1,0),FALSE)))</f>
        <v>0</v>
      </c>
      <c r="T329">
        <f>IF($B329=" ","",IF(ISERROR(1/VLOOKUP($B329,'Justerad allokering kvv'!$B$1:$AG$700,MATCH(T$1,'Justerad allokering kvv'!$B$1:$AF$1,0),FALSE)),VLOOKUP($B329,'Allokerad kvv'!$B$2:$AV$700,MATCH(T$1,'Allokerad kvv'!$B$1:$AV$1,0),FALSE),VLOOKUP($B329,'Justerad allokering kvv'!$B$1:$AG$700,MATCH(T$1,'Justerad allokering kvv'!$B$1:$AF$1,0),FALSE)))</f>
        <v>0</v>
      </c>
      <c r="U329">
        <f>IF($B329=" ","",IF(ISERROR(1/VLOOKUP($B329,'Justerad allokering kvv'!$B$1:$AG$700,MATCH(U$1,'Justerad allokering kvv'!$B$1:$AF$1,0),FALSE)),VLOOKUP($B329,'Allokerad kvv'!$B$2:$AV$700,MATCH(U$1,'Allokerad kvv'!$B$1:$AV$1,0),FALSE),VLOOKUP($B329,'Justerad allokering kvv'!$B$1:$AG$700,MATCH(U$1,'Justerad allokering kvv'!$B$1:$AF$1,0),FALSE)))</f>
        <v>0</v>
      </c>
      <c r="V329">
        <f>IF($B329=" ","",IF(ISERROR(1/VLOOKUP($B329,'Justerad allokering kvv'!$B$1:$AG$700,MATCH(V$1,'Justerad allokering kvv'!$B$1:$AF$1,0),FALSE)),VLOOKUP($B329,'Allokerad kvv'!$B$2:$AV$700,MATCH(V$1,'Allokerad kvv'!$B$1:$AV$1,0),FALSE),VLOOKUP($B329,'Justerad allokering kvv'!$B$1:$AG$700,MATCH(V$1,'Justerad allokering kvv'!$B$1:$AF$1,0),FALSE)))</f>
        <v>0</v>
      </c>
      <c r="W329">
        <f>IF($B329=" ","",IF(ISERROR(1/VLOOKUP($B329,'Justerad allokering kvv'!$B$1:$AG$700,MATCH(W$1,'Justerad allokering kvv'!$B$1:$AF$1,0),FALSE)),VLOOKUP($B329,'Allokerad kvv'!$B$2:$AV$700,MATCH(W$1,'Allokerad kvv'!$B$1:$AV$1,0),FALSE),VLOOKUP($B329,'Justerad allokering kvv'!$B$1:$AG$700,MATCH(W$1,'Justerad allokering kvv'!$B$1:$AF$1,0),FALSE)))</f>
        <v>0</v>
      </c>
      <c r="X329">
        <f>IF($B329=" ","",IF(ISERROR(1/VLOOKUP($B329,'Justerad allokering kvv'!$B$1:$AG$700,MATCH(X$1,'Justerad allokering kvv'!$B$1:$AF$1,0),FALSE)),VLOOKUP($B329,'Allokerad kvv'!$B$2:$AV$700,MATCH(X$1,'Allokerad kvv'!$B$1:$AV$1,0),FALSE),VLOOKUP($B329,'Justerad allokering kvv'!$B$1:$AG$700,MATCH(X$1,'Justerad allokering kvv'!$B$1:$AF$1,0),FALSE)))</f>
        <v>1.2397800000000001</v>
      </c>
      <c r="Y329">
        <f>IF($B329=" ","",IF(ISERROR(1/VLOOKUP($B329,'Justerad allokering kvv'!$B$1:$AG$700,MATCH(Y$1,'Justerad allokering kvv'!$B$1:$AF$1,0),FALSE)),VLOOKUP($B329,'Allokerad kvv'!$B$2:$AV$700,MATCH(Y$1,'Allokerad kvv'!$B$1:$AV$1,0),FALSE),VLOOKUP($B329,'Justerad allokering kvv'!$B$1:$AG$700,MATCH(Y$1,'Justerad allokering kvv'!$B$1:$AF$1,0),FALSE)))</f>
        <v>0</v>
      </c>
      <c r="AB329">
        <f>IFERROR(VLOOKUP($B329,Kraftvärmeprod!$B$1:$AO$424,MATCH("Tillförd energi från rökgaskondensering (GWh)",Kraftvärmeprod!$B$1:$AG$1,0),FALSE)/1,0)</f>
        <v>38.4</v>
      </c>
      <c r="AE329" s="122">
        <f t="shared" si="20"/>
        <v>217.798224</v>
      </c>
      <c r="AG329">
        <f t="shared" si="21"/>
        <v>210.70351400000001</v>
      </c>
      <c r="AH329">
        <f t="shared" si="22"/>
        <v>172.30351400000001</v>
      </c>
      <c r="AI329">
        <f>IF(AH329=0,"",AH329/VLOOKUP(B329,Kraftvärmeprod!$B$1:$BC$480,MATCH("Summa tillförd energi exklusive rökgaskondensering",Kraftvärmeprod!$B$1:$BC$1,0),FALSE))</f>
        <v>0.48929011500780922</v>
      </c>
      <c r="AK329">
        <f t="shared" si="23"/>
        <v>5.0130400000000002</v>
      </c>
    </row>
    <row r="330" spans="1:37" x14ac:dyDescent="0.25">
      <c r="A330" s="2" t="s">
        <v>506</v>
      </c>
      <c r="B330" s="2" t="s">
        <v>507</v>
      </c>
      <c r="C330">
        <f>IF($B330=" ","",IF(ISERROR(1/VLOOKUP($B330,'Justerad allokering kvv'!$B$1:$AG$700,MATCH(C$1,'Justerad allokering kvv'!$B$1:$AF$1,0),FALSE)),VLOOKUP($B330,'Allokerad kvv'!$B$2:$AV$700,MATCH(C$1,'Allokerad kvv'!$B$1:$AV$1,0),FALSE),VLOOKUP($B330,'Justerad allokering kvv'!$B$1:$AG$700,MATCH(C$1,'Justerad allokering kvv'!$B$1:$AF$1,0),FALSE)))</f>
        <v>0</v>
      </c>
      <c r="D330">
        <f>IF($B330=" ","",IF(ISERROR(1/VLOOKUP($B330,'Justerad allokering kvv'!$B$1:$AG$700,MATCH(D$1,'Justerad allokering kvv'!$B$1:$AF$1,0),FALSE)),VLOOKUP($B330,'Allokerad kvv'!$B$2:$AV$700,MATCH(D$1,'Allokerad kvv'!$B$1:$AV$1,0),FALSE),VLOOKUP($B330,'Justerad allokering kvv'!$B$1:$AG$700,MATCH(D$1,'Justerad allokering kvv'!$B$1:$AF$1,0),FALSE)))</f>
        <v>0</v>
      </c>
      <c r="E330">
        <f>IF($B330=" ","",IF(ISERROR(1/VLOOKUP($B330,'Justerad allokering kvv'!$B$1:$AG$700,MATCH(E$1,'Justerad allokering kvv'!$B$1:$AF$1,0),FALSE)),VLOOKUP($B330,'Allokerad kvv'!$B$2:$AV$700,MATCH(E$1,'Allokerad kvv'!$B$1:$AV$1,0),FALSE),VLOOKUP($B330,'Justerad allokering kvv'!$B$1:$AG$700,MATCH(E$1,'Justerad allokering kvv'!$B$1:$AF$1,0),FALSE)))</f>
        <v>0</v>
      </c>
      <c r="F330">
        <f>IF($B330=" ","",IF(ISERROR(1/VLOOKUP($B330,'Justerad allokering kvv'!$B$1:$AG$700,MATCH(F$1,'Justerad allokering kvv'!$B$1:$AF$1,0),FALSE)),VLOOKUP($B330,'Allokerad kvv'!$B$2:$AV$700,MATCH(F$1,'Allokerad kvv'!$B$1:$AV$1,0),FALSE),VLOOKUP($B330,'Justerad allokering kvv'!$B$1:$AG$700,MATCH(F$1,'Justerad allokering kvv'!$B$1:$AF$1,0),FALSE)))</f>
        <v>0</v>
      </c>
      <c r="G330">
        <f>IF($B330=" ","",IF(ISERROR(1/VLOOKUP($B330,'Justerad allokering kvv'!$B$1:$AG$700,MATCH(G$1,'Justerad allokering kvv'!$B$1:$AF$1,0),FALSE)),VLOOKUP($B330,'Allokerad kvv'!$B$2:$AV$700,MATCH(G$1,'Allokerad kvv'!$B$1:$AV$1,0),FALSE),VLOOKUP($B330,'Justerad allokering kvv'!$B$1:$AG$700,MATCH(G$1,'Justerad allokering kvv'!$B$1:$AF$1,0),FALSE)))</f>
        <v>0</v>
      </c>
      <c r="H330">
        <f>IF($B330=" ","",IF(ISERROR(1/VLOOKUP($B330,'Justerad allokering kvv'!$B$1:$AG$700,MATCH(H$1,'Justerad allokering kvv'!$B$1:$AF$1,0),FALSE)),VLOOKUP($B330,'Allokerad kvv'!$B$2:$AV$700,MATCH(H$1,'Allokerad kvv'!$B$1:$AV$1,0),FALSE),VLOOKUP($B330,'Justerad allokering kvv'!$B$1:$AG$700,MATCH(H$1,'Justerad allokering kvv'!$B$1:$AF$1,0),FALSE)))</f>
        <v>0</v>
      </c>
      <c r="I330">
        <f>IF($B330=" ","",IF(ISERROR(1/VLOOKUP($B330,'Justerad allokering kvv'!$B$1:$AG$700,MATCH(I$1,'Justerad allokering kvv'!$B$1:$AF$1,0),FALSE)),VLOOKUP($B330,'Allokerad kvv'!$B$2:$AV$700,MATCH(I$1,'Allokerad kvv'!$B$1:$AV$1,0),FALSE),VLOOKUP($B330,'Justerad allokering kvv'!$B$1:$AG$700,MATCH(I$1,'Justerad allokering kvv'!$B$1:$AF$1,0),FALSE)))</f>
        <v>0</v>
      </c>
      <c r="J330">
        <f>IF($B330=" ","",IF(ISERROR(1/VLOOKUP($B330,'Justerad allokering kvv'!$B$1:$AG$700,MATCH(J$1,'Justerad allokering kvv'!$B$1:$AF$1,0),FALSE)),VLOOKUP($B330,'Allokerad kvv'!$B$2:$AV$700,MATCH(J$1,'Allokerad kvv'!$B$1:$AV$1,0),FALSE),VLOOKUP($B330,'Justerad allokering kvv'!$B$1:$AG$700,MATCH(J$1,'Justerad allokering kvv'!$B$1:$AF$1,0),FALSE)))</f>
        <v>0</v>
      </c>
      <c r="K330">
        <f>IF($B330=" ","",IF(ISERROR(1/VLOOKUP($B330,'Justerad allokering kvv'!$B$1:$AG$700,MATCH(K$1,'Justerad allokering kvv'!$B$1:$AF$1,0),FALSE)),VLOOKUP($B330,'Allokerad kvv'!$B$2:$AV$700,MATCH(K$1,'Allokerad kvv'!$B$1:$AV$1,0),FALSE),VLOOKUP($B330,'Justerad allokering kvv'!$B$1:$AG$700,MATCH(K$1,'Justerad allokering kvv'!$B$1:$AF$1,0),FALSE)))</f>
        <v>0</v>
      </c>
      <c r="L330">
        <f>IF($B330=" ","",IF(ISERROR(1/VLOOKUP($B330,'Justerad allokering kvv'!$B$1:$AG$700,MATCH(L$1,'Justerad allokering kvv'!$B$1:$AF$1,0),FALSE)),VLOOKUP($B330,'Allokerad kvv'!$B$2:$AV$700,MATCH(L$1,'Allokerad kvv'!$B$1:$AV$1,0),FALSE),VLOOKUP($B330,'Justerad allokering kvv'!$B$1:$AG$700,MATCH(L$1,'Justerad allokering kvv'!$B$1:$AF$1,0),FALSE)))</f>
        <v>0</v>
      </c>
      <c r="M330">
        <f>IF($B330=" ","",IF(ISERROR(1/VLOOKUP($B330,'Justerad allokering kvv'!$B$1:$AG$700,MATCH(M$1,'Justerad allokering kvv'!$B$1:$AF$1,0),FALSE)),VLOOKUP($B330,'Allokerad kvv'!$B$2:$AV$700,MATCH(M$1,'Allokerad kvv'!$B$1:$AV$1,0),FALSE),VLOOKUP($B330,'Justerad allokering kvv'!$B$1:$AG$700,MATCH(M$1,'Justerad allokering kvv'!$B$1:$AF$1,0),FALSE)))</f>
        <v>0</v>
      </c>
      <c r="N330">
        <f>IF($B330=" ","",IF(ISERROR(1/VLOOKUP($B330,'Justerad allokering kvv'!$B$1:$AG$700,MATCH(N$1,'Justerad allokering kvv'!$B$1:$AF$1,0),FALSE)),VLOOKUP($B330,'Allokerad kvv'!$B$2:$AV$700,MATCH(N$1,'Allokerad kvv'!$B$1:$AV$1,0),FALSE),VLOOKUP($B330,'Justerad allokering kvv'!$B$1:$AG$700,MATCH(N$1,'Justerad allokering kvv'!$B$1:$AF$1,0),FALSE)))</f>
        <v>0</v>
      </c>
      <c r="O330">
        <f>IF($B330=" ","",IF(ISERROR(1/VLOOKUP($B330,'Justerad allokering kvv'!$B$1:$AG$700,MATCH(O$1,'Justerad allokering kvv'!$B$1:$AF$1,0),FALSE)),VLOOKUP($B330,'Allokerad kvv'!$B$2:$AV$700,MATCH(O$1,'Allokerad kvv'!$B$1:$AV$1,0),FALSE),VLOOKUP($B330,'Justerad allokering kvv'!$B$1:$AG$700,MATCH(O$1,'Justerad allokering kvv'!$B$1:$AF$1,0),FALSE)))</f>
        <v>0</v>
      </c>
      <c r="P330">
        <f>IF($B330=" ","",IF(ISERROR(1/VLOOKUP($B330,'Justerad allokering kvv'!$B$1:$AG$700,MATCH(P$1,'Justerad allokering kvv'!$B$1:$AF$1,0),FALSE)),VLOOKUP($B330,'Allokerad kvv'!$B$2:$AV$700,MATCH(P$1,'Allokerad kvv'!$B$1:$AV$1,0),FALSE),VLOOKUP($B330,'Justerad allokering kvv'!$B$1:$AG$700,MATCH(P$1,'Justerad allokering kvv'!$B$1:$AF$1,0),FALSE)))</f>
        <v>0</v>
      </c>
      <c r="Q330">
        <f>IF($B330=" ","",IF(ISERROR(1/VLOOKUP($B330,'Justerad allokering kvv'!$B$1:$AG$700,MATCH(Q$1,'Justerad allokering kvv'!$B$1:$AF$1,0),FALSE)),VLOOKUP($B330,'Allokerad kvv'!$B$2:$AV$700,MATCH(Q$1,'Allokerad kvv'!$B$1:$AV$1,0),FALSE),VLOOKUP($B330,'Justerad allokering kvv'!$B$1:$AG$700,MATCH(Q$1,'Justerad allokering kvv'!$B$1:$AF$1,0),FALSE)))</f>
        <v>0</v>
      </c>
      <c r="R330">
        <f>IF($B330=" ","",IF(ISERROR(1/VLOOKUP($B330,'Justerad allokering kvv'!$B$1:$AG$700,MATCH(R$1,'Justerad allokering kvv'!$B$1:$AF$1,0),FALSE)),VLOOKUP($B330,'Allokerad kvv'!$B$2:$AV$700,MATCH(R$1,'Allokerad kvv'!$B$1:$AV$1,0),FALSE),VLOOKUP($B330,'Justerad allokering kvv'!$B$1:$AG$700,MATCH(R$1,'Justerad allokering kvv'!$B$1:$AF$1,0),FALSE)))</f>
        <v>0</v>
      </c>
      <c r="S330">
        <f>IF($B330=" ","",IF(ISERROR(1/VLOOKUP($B330,'Justerad allokering kvv'!$B$1:$AG$700,MATCH(S$1,'Justerad allokering kvv'!$B$1:$AF$1,0),FALSE)),VLOOKUP($B330,'Allokerad kvv'!$B$2:$AV$700,MATCH(S$1,'Allokerad kvv'!$B$1:$AV$1,0),FALSE),VLOOKUP($B330,'Justerad allokering kvv'!$B$1:$AG$700,MATCH(S$1,'Justerad allokering kvv'!$B$1:$AF$1,0),FALSE)))</f>
        <v>0</v>
      </c>
      <c r="T330">
        <f>IF($B330=" ","",IF(ISERROR(1/VLOOKUP($B330,'Justerad allokering kvv'!$B$1:$AG$700,MATCH(T$1,'Justerad allokering kvv'!$B$1:$AF$1,0),FALSE)),VLOOKUP($B330,'Allokerad kvv'!$B$2:$AV$700,MATCH(T$1,'Allokerad kvv'!$B$1:$AV$1,0),FALSE),VLOOKUP($B330,'Justerad allokering kvv'!$B$1:$AG$700,MATCH(T$1,'Justerad allokering kvv'!$B$1:$AF$1,0),FALSE)))</f>
        <v>0</v>
      </c>
      <c r="U330">
        <f>IF($B330=" ","",IF(ISERROR(1/VLOOKUP($B330,'Justerad allokering kvv'!$B$1:$AG$700,MATCH(U$1,'Justerad allokering kvv'!$B$1:$AF$1,0),FALSE)),VLOOKUP($B330,'Allokerad kvv'!$B$2:$AV$700,MATCH(U$1,'Allokerad kvv'!$B$1:$AV$1,0),FALSE),VLOOKUP($B330,'Justerad allokering kvv'!$B$1:$AG$700,MATCH(U$1,'Justerad allokering kvv'!$B$1:$AF$1,0),FALSE)))</f>
        <v>0</v>
      </c>
      <c r="V330">
        <f>IF($B330=" ","",IF(ISERROR(1/VLOOKUP($B330,'Justerad allokering kvv'!$B$1:$AG$700,MATCH(V$1,'Justerad allokering kvv'!$B$1:$AF$1,0),FALSE)),VLOOKUP($B330,'Allokerad kvv'!$B$2:$AV$700,MATCH(V$1,'Allokerad kvv'!$B$1:$AV$1,0),FALSE),VLOOKUP($B330,'Justerad allokering kvv'!$B$1:$AG$700,MATCH(V$1,'Justerad allokering kvv'!$B$1:$AF$1,0),FALSE)))</f>
        <v>0</v>
      </c>
      <c r="W330">
        <f>IF($B330=" ","",IF(ISERROR(1/VLOOKUP($B330,'Justerad allokering kvv'!$B$1:$AG$700,MATCH(W$1,'Justerad allokering kvv'!$B$1:$AF$1,0),FALSE)),VLOOKUP($B330,'Allokerad kvv'!$B$2:$AV$700,MATCH(W$1,'Allokerad kvv'!$B$1:$AV$1,0),FALSE),VLOOKUP($B330,'Justerad allokering kvv'!$B$1:$AG$700,MATCH(W$1,'Justerad allokering kvv'!$B$1:$AF$1,0),FALSE)))</f>
        <v>0</v>
      </c>
      <c r="X330">
        <f>IF($B330=" ","",IF(ISERROR(1/VLOOKUP($B330,'Justerad allokering kvv'!$B$1:$AG$700,MATCH(X$1,'Justerad allokering kvv'!$B$1:$AF$1,0),FALSE)),VLOOKUP($B330,'Allokerad kvv'!$B$2:$AV$700,MATCH(X$1,'Allokerad kvv'!$B$1:$AV$1,0),FALSE),VLOOKUP($B330,'Justerad allokering kvv'!$B$1:$AG$700,MATCH(X$1,'Justerad allokering kvv'!$B$1:$AF$1,0),FALSE)))</f>
        <v>0</v>
      </c>
      <c r="Y330">
        <f>IF($B330=" ","",IF(ISERROR(1/VLOOKUP($B330,'Justerad allokering kvv'!$B$1:$AG$700,MATCH(Y$1,'Justerad allokering kvv'!$B$1:$AF$1,0),FALSE)),VLOOKUP($B330,'Allokerad kvv'!$B$2:$AV$700,MATCH(Y$1,'Allokerad kvv'!$B$1:$AV$1,0),FALSE),VLOOKUP($B330,'Justerad allokering kvv'!$B$1:$AG$700,MATCH(Y$1,'Justerad allokering kvv'!$B$1:$AF$1,0),FALSE)))</f>
        <v>0</v>
      </c>
      <c r="AB330">
        <f>IFERROR(VLOOKUP($B330,Kraftvärmeprod!$B$1:$AO$424,MATCH("Tillförd energi från rökgaskondensering (GWh)",Kraftvärmeprod!$B$1:$AG$1,0),FALSE)/1,0)</f>
        <v>0</v>
      </c>
      <c r="AE330" s="122">
        <f t="shared" si="20"/>
        <v>0</v>
      </c>
      <c r="AG330">
        <f t="shared" si="21"/>
        <v>0</v>
      </c>
      <c r="AH330">
        <f t="shared" si="22"/>
        <v>0</v>
      </c>
      <c r="AI330" t="str">
        <f>IF(AH330=0,"",AH330/VLOOKUP(B330,Kraftvärmeprod!$B$1:$BC$480,MATCH("Summa tillförd energi exklusive rökgaskondensering",Kraftvärmeprod!$B$1:$BC$1,0),FALSE))</f>
        <v/>
      </c>
      <c r="AK330">
        <f t="shared" si="23"/>
        <v>0</v>
      </c>
    </row>
    <row r="331" spans="1:37" x14ac:dyDescent="0.25">
      <c r="A331" s="2" t="s">
        <v>506</v>
      </c>
      <c r="B331" s="2" t="s">
        <v>508</v>
      </c>
      <c r="C331">
        <f>IF($B331=" ","",IF(ISERROR(1/VLOOKUP($B331,'Justerad allokering kvv'!$B$1:$AG$700,MATCH(C$1,'Justerad allokering kvv'!$B$1:$AF$1,0),FALSE)),VLOOKUP($B331,'Allokerad kvv'!$B$2:$AV$700,MATCH(C$1,'Allokerad kvv'!$B$1:$AV$1,0),FALSE),VLOOKUP($B331,'Justerad allokering kvv'!$B$1:$AG$700,MATCH(C$1,'Justerad allokering kvv'!$B$1:$AF$1,0),FALSE)))</f>
        <v>0</v>
      </c>
      <c r="D331">
        <f>IF($B331=" ","",IF(ISERROR(1/VLOOKUP($B331,'Justerad allokering kvv'!$B$1:$AG$700,MATCH(D$1,'Justerad allokering kvv'!$B$1:$AF$1,0),FALSE)),VLOOKUP($B331,'Allokerad kvv'!$B$2:$AV$700,MATCH(D$1,'Allokerad kvv'!$B$1:$AV$1,0),FALSE),VLOOKUP($B331,'Justerad allokering kvv'!$B$1:$AG$700,MATCH(D$1,'Justerad allokering kvv'!$B$1:$AF$1,0),FALSE)))</f>
        <v>0</v>
      </c>
      <c r="E331">
        <f>IF($B331=" ","",IF(ISERROR(1/VLOOKUP($B331,'Justerad allokering kvv'!$B$1:$AG$700,MATCH(E$1,'Justerad allokering kvv'!$B$1:$AF$1,0),FALSE)),VLOOKUP($B331,'Allokerad kvv'!$B$2:$AV$700,MATCH(E$1,'Allokerad kvv'!$B$1:$AV$1,0),FALSE),VLOOKUP($B331,'Justerad allokering kvv'!$B$1:$AG$700,MATCH(E$1,'Justerad allokering kvv'!$B$1:$AF$1,0),FALSE)))</f>
        <v>0</v>
      </c>
      <c r="F331">
        <f>IF($B331=" ","",IF(ISERROR(1/VLOOKUP($B331,'Justerad allokering kvv'!$B$1:$AG$700,MATCH(F$1,'Justerad allokering kvv'!$B$1:$AF$1,0),FALSE)),VLOOKUP($B331,'Allokerad kvv'!$B$2:$AV$700,MATCH(F$1,'Allokerad kvv'!$B$1:$AV$1,0),FALSE),VLOOKUP($B331,'Justerad allokering kvv'!$B$1:$AG$700,MATCH(F$1,'Justerad allokering kvv'!$B$1:$AF$1,0),FALSE)))</f>
        <v>0</v>
      </c>
      <c r="G331">
        <f>IF($B331=" ","",IF(ISERROR(1/VLOOKUP($B331,'Justerad allokering kvv'!$B$1:$AG$700,MATCH(G$1,'Justerad allokering kvv'!$B$1:$AF$1,0),FALSE)),VLOOKUP($B331,'Allokerad kvv'!$B$2:$AV$700,MATCH(G$1,'Allokerad kvv'!$B$1:$AV$1,0),FALSE),VLOOKUP($B331,'Justerad allokering kvv'!$B$1:$AG$700,MATCH(G$1,'Justerad allokering kvv'!$B$1:$AF$1,0),FALSE)))</f>
        <v>0</v>
      </c>
      <c r="H331">
        <f>IF($B331=" ","",IF(ISERROR(1/VLOOKUP($B331,'Justerad allokering kvv'!$B$1:$AG$700,MATCH(H$1,'Justerad allokering kvv'!$B$1:$AF$1,0),FALSE)),VLOOKUP($B331,'Allokerad kvv'!$B$2:$AV$700,MATCH(H$1,'Allokerad kvv'!$B$1:$AV$1,0),FALSE),VLOOKUP($B331,'Justerad allokering kvv'!$B$1:$AG$700,MATCH(H$1,'Justerad allokering kvv'!$B$1:$AF$1,0),FALSE)))</f>
        <v>0</v>
      </c>
      <c r="I331">
        <f>IF($B331=" ","",IF(ISERROR(1/VLOOKUP($B331,'Justerad allokering kvv'!$B$1:$AG$700,MATCH(I$1,'Justerad allokering kvv'!$B$1:$AF$1,0),FALSE)),VLOOKUP($B331,'Allokerad kvv'!$B$2:$AV$700,MATCH(I$1,'Allokerad kvv'!$B$1:$AV$1,0),FALSE),VLOOKUP($B331,'Justerad allokering kvv'!$B$1:$AG$700,MATCH(I$1,'Justerad allokering kvv'!$B$1:$AF$1,0),FALSE)))</f>
        <v>0</v>
      </c>
      <c r="J331">
        <f>IF($B331=" ","",IF(ISERROR(1/VLOOKUP($B331,'Justerad allokering kvv'!$B$1:$AG$700,MATCH(J$1,'Justerad allokering kvv'!$B$1:$AF$1,0),FALSE)),VLOOKUP($B331,'Allokerad kvv'!$B$2:$AV$700,MATCH(J$1,'Allokerad kvv'!$B$1:$AV$1,0),FALSE),VLOOKUP($B331,'Justerad allokering kvv'!$B$1:$AG$700,MATCH(J$1,'Justerad allokering kvv'!$B$1:$AF$1,0),FALSE)))</f>
        <v>0</v>
      </c>
      <c r="K331">
        <f>IF($B331=" ","",IF(ISERROR(1/VLOOKUP($B331,'Justerad allokering kvv'!$B$1:$AG$700,MATCH(K$1,'Justerad allokering kvv'!$B$1:$AF$1,0),FALSE)),VLOOKUP($B331,'Allokerad kvv'!$B$2:$AV$700,MATCH(K$1,'Allokerad kvv'!$B$1:$AV$1,0),FALSE),VLOOKUP($B331,'Justerad allokering kvv'!$B$1:$AG$700,MATCH(K$1,'Justerad allokering kvv'!$B$1:$AF$1,0),FALSE)))</f>
        <v>0</v>
      </c>
      <c r="L331">
        <f>IF($B331=" ","",IF(ISERROR(1/VLOOKUP($B331,'Justerad allokering kvv'!$B$1:$AG$700,MATCH(L$1,'Justerad allokering kvv'!$B$1:$AF$1,0),FALSE)),VLOOKUP($B331,'Allokerad kvv'!$B$2:$AV$700,MATCH(L$1,'Allokerad kvv'!$B$1:$AV$1,0),FALSE),VLOOKUP($B331,'Justerad allokering kvv'!$B$1:$AG$700,MATCH(L$1,'Justerad allokering kvv'!$B$1:$AF$1,0),FALSE)))</f>
        <v>0</v>
      </c>
      <c r="M331">
        <f>IF($B331=" ","",IF(ISERROR(1/VLOOKUP($B331,'Justerad allokering kvv'!$B$1:$AG$700,MATCH(M$1,'Justerad allokering kvv'!$B$1:$AF$1,0),FALSE)),VLOOKUP($B331,'Allokerad kvv'!$B$2:$AV$700,MATCH(M$1,'Allokerad kvv'!$B$1:$AV$1,0),FALSE),VLOOKUP($B331,'Justerad allokering kvv'!$B$1:$AG$700,MATCH(M$1,'Justerad allokering kvv'!$B$1:$AF$1,0),FALSE)))</f>
        <v>0</v>
      </c>
      <c r="N331">
        <f>IF($B331=" ","",IF(ISERROR(1/VLOOKUP($B331,'Justerad allokering kvv'!$B$1:$AG$700,MATCH(N$1,'Justerad allokering kvv'!$B$1:$AF$1,0),FALSE)),VLOOKUP($B331,'Allokerad kvv'!$B$2:$AV$700,MATCH(N$1,'Allokerad kvv'!$B$1:$AV$1,0),FALSE),VLOOKUP($B331,'Justerad allokering kvv'!$B$1:$AG$700,MATCH(N$1,'Justerad allokering kvv'!$B$1:$AF$1,0),FALSE)))</f>
        <v>0</v>
      </c>
      <c r="O331">
        <f>IF($B331=" ","",IF(ISERROR(1/VLOOKUP($B331,'Justerad allokering kvv'!$B$1:$AG$700,MATCH(O$1,'Justerad allokering kvv'!$B$1:$AF$1,0),FALSE)),VLOOKUP($B331,'Allokerad kvv'!$B$2:$AV$700,MATCH(O$1,'Allokerad kvv'!$B$1:$AV$1,0),FALSE),VLOOKUP($B331,'Justerad allokering kvv'!$B$1:$AG$700,MATCH(O$1,'Justerad allokering kvv'!$B$1:$AF$1,0),FALSE)))</f>
        <v>0</v>
      </c>
      <c r="P331">
        <f>IF($B331=" ","",IF(ISERROR(1/VLOOKUP($B331,'Justerad allokering kvv'!$B$1:$AG$700,MATCH(P$1,'Justerad allokering kvv'!$B$1:$AF$1,0),FALSE)),VLOOKUP($B331,'Allokerad kvv'!$B$2:$AV$700,MATCH(P$1,'Allokerad kvv'!$B$1:$AV$1,0),FALSE),VLOOKUP($B331,'Justerad allokering kvv'!$B$1:$AG$700,MATCH(P$1,'Justerad allokering kvv'!$B$1:$AF$1,0),FALSE)))</f>
        <v>0</v>
      </c>
      <c r="Q331">
        <f>IF($B331=" ","",IF(ISERROR(1/VLOOKUP($B331,'Justerad allokering kvv'!$B$1:$AG$700,MATCH(Q$1,'Justerad allokering kvv'!$B$1:$AF$1,0),FALSE)),VLOOKUP($B331,'Allokerad kvv'!$B$2:$AV$700,MATCH(Q$1,'Allokerad kvv'!$B$1:$AV$1,0),FALSE),VLOOKUP($B331,'Justerad allokering kvv'!$B$1:$AG$700,MATCH(Q$1,'Justerad allokering kvv'!$B$1:$AF$1,0),FALSE)))</f>
        <v>0</v>
      </c>
      <c r="R331">
        <f>IF($B331=" ","",IF(ISERROR(1/VLOOKUP($B331,'Justerad allokering kvv'!$B$1:$AG$700,MATCH(R$1,'Justerad allokering kvv'!$B$1:$AF$1,0),FALSE)),VLOOKUP($B331,'Allokerad kvv'!$B$2:$AV$700,MATCH(R$1,'Allokerad kvv'!$B$1:$AV$1,0),FALSE),VLOOKUP($B331,'Justerad allokering kvv'!$B$1:$AG$700,MATCH(R$1,'Justerad allokering kvv'!$B$1:$AF$1,0),FALSE)))</f>
        <v>0</v>
      </c>
      <c r="S331">
        <f>IF($B331=" ","",IF(ISERROR(1/VLOOKUP($B331,'Justerad allokering kvv'!$B$1:$AG$700,MATCH(S$1,'Justerad allokering kvv'!$B$1:$AF$1,0),FALSE)),VLOOKUP($B331,'Allokerad kvv'!$B$2:$AV$700,MATCH(S$1,'Allokerad kvv'!$B$1:$AV$1,0),FALSE),VLOOKUP($B331,'Justerad allokering kvv'!$B$1:$AG$700,MATCH(S$1,'Justerad allokering kvv'!$B$1:$AF$1,0),FALSE)))</f>
        <v>0</v>
      </c>
      <c r="T331">
        <f>IF($B331=" ","",IF(ISERROR(1/VLOOKUP($B331,'Justerad allokering kvv'!$B$1:$AG$700,MATCH(T$1,'Justerad allokering kvv'!$B$1:$AF$1,0),FALSE)),VLOOKUP($B331,'Allokerad kvv'!$B$2:$AV$700,MATCH(T$1,'Allokerad kvv'!$B$1:$AV$1,0),FALSE),VLOOKUP($B331,'Justerad allokering kvv'!$B$1:$AG$700,MATCH(T$1,'Justerad allokering kvv'!$B$1:$AF$1,0),FALSE)))</f>
        <v>0</v>
      </c>
      <c r="U331">
        <f>IF($B331=" ","",IF(ISERROR(1/VLOOKUP($B331,'Justerad allokering kvv'!$B$1:$AG$700,MATCH(U$1,'Justerad allokering kvv'!$B$1:$AF$1,0),FALSE)),VLOOKUP($B331,'Allokerad kvv'!$B$2:$AV$700,MATCH(U$1,'Allokerad kvv'!$B$1:$AV$1,0),FALSE),VLOOKUP($B331,'Justerad allokering kvv'!$B$1:$AG$700,MATCH(U$1,'Justerad allokering kvv'!$B$1:$AF$1,0),FALSE)))</f>
        <v>0</v>
      </c>
      <c r="V331">
        <f>IF($B331=" ","",IF(ISERROR(1/VLOOKUP($B331,'Justerad allokering kvv'!$B$1:$AG$700,MATCH(V$1,'Justerad allokering kvv'!$B$1:$AF$1,0),FALSE)),VLOOKUP($B331,'Allokerad kvv'!$B$2:$AV$700,MATCH(V$1,'Allokerad kvv'!$B$1:$AV$1,0),FALSE),VLOOKUP($B331,'Justerad allokering kvv'!$B$1:$AG$700,MATCH(V$1,'Justerad allokering kvv'!$B$1:$AF$1,0),FALSE)))</f>
        <v>0</v>
      </c>
      <c r="W331">
        <f>IF($B331=" ","",IF(ISERROR(1/VLOOKUP($B331,'Justerad allokering kvv'!$B$1:$AG$700,MATCH(W$1,'Justerad allokering kvv'!$B$1:$AF$1,0),FALSE)),VLOOKUP($B331,'Allokerad kvv'!$B$2:$AV$700,MATCH(W$1,'Allokerad kvv'!$B$1:$AV$1,0),FALSE),VLOOKUP($B331,'Justerad allokering kvv'!$B$1:$AG$700,MATCH(W$1,'Justerad allokering kvv'!$B$1:$AF$1,0),FALSE)))</f>
        <v>0</v>
      </c>
      <c r="X331">
        <f>IF($B331=" ","",IF(ISERROR(1/VLOOKUP($B331,'Justerad allokering kvv'!$B$1:$AG$700,MATCH(X$1,'Justerad allokering kvv'!$B$1:$AF$1,0),FALSE)),VLOOKUP($B331,'Allokerad kvv'!$B$2:$AV$700,MATCH(X$1,'Allokerad kvv'!$B$1:$AV$1,0),FALSE),VLOOKUP($B331,'Justerad allokering kvv'!$B$1:$AG$700,MATCH(X$1,'Justerad allokering kvv'!$B$1:$AF$1,0),FALSE)))</f>
        <v>0</v>
      </c>
      <c r="Y331">
        <f>IF($B331=" ","",IF(ISERROR(1/VLOOKUP($B331,'Justerad allokering kvv'!$B$1:$AG$700,MATCH(Y$1,'Justerad allokering kvv'!$B$1:$AF$1,0),FALSE)),VLOOKUP($B331,'Allokerad kvv'!$B$2:$AV$700,MATCH(Y$1,'Allokerad kvv'!$B$1:$AV$1,0),FALSE),VLOOKUP($B331,'Justerad allokering kvv'!$B$1:$AG$700,MATCH(Y$1,'Justerad allokering kvv'!$B$1:$AF$1,0),FALSE)))</f>
        <v>0</v>
      </c>
      <c r="AB331">
        <f>IFERROR(VLOOKUP($B331,Kraftvärmeprod!$B$1:$AO$424,MATCH("Tillförd energi från rökgaskondensering (GWh)",Kraftvärmeprod!$B$1:$AG$1,0),FALSE)/1,0)</f>
        <v>0</v>
      </c>
      <c r="AE331" s="122">
        <f t="shared" si="20"/>
        <v>0</v>
      </c>
      <c r="AG331">
        <f t="shared" si="21"/>
        <v>0</v>
      </c>
      <c r="AH331">
        <f t="shared" si="22"/>
        <v>0</v>
      </c>
      <c r="AI331" t="str">
        <f>IF(AH331=0,"",AH331/VLOOKUP(B331,Kraftvärmeprod!$B$1:$BC$480,MATCH("Summa tillförd energi exklusive rökgaskondensering",Kraftvärmeprod!$B$1:$BC$1,0),FALSE))</f>
        <v/>
      </c>
      <c r="AK331">
        <f t="shared" si="23"/>
        <v>0</v>
      </c>
    </row>
    <row r="332" spans="1:37" x14ac:dyDescent="0.25">
      <c r="A332" s="2" t="s">
        <v>506</v>
      </c>
      <c r="B332" s="2" t="s">
        <v>509</v>
      </c>
      <c r="C332">
        <f>IF($B332=" ","",IF(ISERROR(1/VLOOKUP($B332,'Justerad allokering kvv'!$B$1:$AG$700,MATCH(C$1,'Justerad allokering kvv'!$B$1:$AF$1,0),FALSE)),VLOOKUP($B332,'Allokerad kvv'!$B$2:$AV$700,MATCH(C$1,'Allokerad kvv'!$B$1:$AV$1,0),FALSE),VLOOKUP($B332,'Justerad allokering kvv'!$B$1:$AG$700,MATCH(C$1,'Justerad allokering kvv'!$B$1:$AF$1,0),FALSE)))</f>
        <v>0</v>
      </c>
      <c r="D332">
        <f>IF($B332=" ","",IF(ISERROR(1/VLOOKUP($B332,'Justerad allokering kvv'!$B$1:$AG$700,MATCH(D$1,'Justerad allokering kvv'!$B$1:$AF$1,0),FALSE)),VLOOKUP($B332,'Allokerad kvv'!$B$2:$AV$700,MATCH(D$1,'Allokerad kvv'!$B$1:$AV$1,0),FALSE),VLOOKUP($B332,'Justerad allokering kvv'!$B$1:$AG$700,MATCH(D$1,'Justerad allokering kvv'!$B$1:$AF$1,0),FALSE)))</f>
        <v>0</v>
      </c>
      <c r="E332">
        <f>IF($B332=" ","",IF(ISERROR(1/VLOOKUP($B332,'Justerad allokering kvv'!$B$1:$AG$700,MATCH(E$1,'Justerad allokering kvv'!$B$1:$AF$1,0),FALSE)),VLOOKUP($B332,'Allokerad kvv'!$B$2:$AV$700,MATCH(E$1,'Allokerad kvv'!$B$1:$AV$1,0),FALSE),VLOOKUP($B332,'Justerad allokering kvv'!$B$1:$AG$700,MATCH(E$1,'Justerad allokering kvv'!$B$1:$AF$1,0),FALSE)))</f>
        <v>0</v>
      </c>
      <c r="F332">
        <f>IF($B332=" ","",IF(ISERROR(1/VLOOKUP($B332,'Justerad allokering kvv'!$B$1:$AG$700,MATCH(F$1,'Justerad allokering kvv'!$B$1:$AF$1,0),FALSE)),VLOOKUP($B332,'Allokerad kvv'!$B$2:$AV$700,MATCH(F$1,'Allokerad kvv'!$B$1:$AV$1,0),FALSE),VLOOKUP($B332,'Justerad allokering kvv'!$B$1:$AG$700,MATCH(F$1,'Justerad allokering kvv'!$B$1:$AF$1,0),FALSE)))</f>
        <v>0</v>
      </c>
      <c r="G332">
        <f>IF($B332=" ","",IF(ISERROR(1/VLOOKUP($B332,'Justerad allokering kvv'!$B$1:$AG$700,MATCH(G$1,'Justerad allokering kvv'!$B$1:$AF$1,0),FALSE)),VLOOKUP($B332,'Allokerad kvv'!$B$2:$AV$700,MATCH(G$1,'Allokerad kvv'!$B$1:$AV$1,0),FALSE),VLOOKUP($B332,'Justerad allokering kvv'!$B$1:$AG$700,MATCH(G$1,'Justerad allokering kvv'!$B$1:$AF$1,0),FALSE)))</f>
        <v>0</v>
      </c>
      <c r="H332">
        <f>IF($B332=" ","",IF(ISERROR(1/VLOOKUP($B332,'Justerad allokering kvv'!$B$1:$AG$700,MATCH(H$1,'Justerad allokering kvv'!$B$1:$AF$1,0),FALSE)),VLOOKUP($B332,'Allokerad kvv'!$B$2:$AV$700,MATCH(H$1,'Allokerad kvv'!$B$1:$AV$1,0),FALSE),VLOOKUP($B332,'Justerad allokering kvv'!$B$1:$AG$700,MATCH(H$1,'Justerad allokering kvv'!$B$1:$AF$1,0),FALSE)))</f>
        <v>0</v>
      </c>
      <c r="I332">
        <f>IF($B332=" ","",IF(ISERROR(1/VLOOKUP($B332,'Justerad allokering kvv'!$B$1:$AG$700,MATCH(I$1,'Justerad allokering kvv'!$B$1:$AF$1,0),FALSE)),VLOOKUP($B332,'Allokerad kvv'!$B$2:$AV$700,MATCH(I$1,'Allokerad kvv'!$B$1:$AV$1,0),FALSE),VLOOKUP($B332,'Justerad allokering kvv'!$B$1:$AG$700,MATCH(I$1,'Justerad allokering kvv'!$B$1:$AF$1,0),FALSE)))</f>
        <v>0</v>
      </c>
      <c r="J332">
        <f>IF($B332=" ","",IF(ISERROR(1/VLOOKUP($B332,'Justerad allokering kvv'!$B$1:$AG$700,MATCH(J$1,'Justerad allokering kvv'!$B$1:$AF$1,0),FALSE)),VLOOKUP($B332,'Allokerad kvv'!$B$2:$AV$700,MATCH(J$1,'Allokerad kvv'!$B$1:$AV$1,0),FALSE),VLOOKUP($B332,'Justerad allokering kvv'!$B$1:$AG$700,MATCH(J$1,'Justerad allokering kvv'!$B$1:$AF$1,0),FALSE)))</f>
        <v>0</v>
      </c>
      <c r="K332">
        <f>IF($B332=" ","",IF(ISERROR(1/VLOOKUP($B332,'Justerad allokering kvv'!$B$1:$AG$700,MATCH(K$1,'Justerad allokering kvv'!$B$1:$AF$1,0),FALSE)),VLOOKUP($B332,'Allokerad kvv'!$B$2:$AV$700,MATCH(K$1,'Allokerad kvv'!$B$1:$AV$1,0),FALSE),VLOOKUP($B332,'Justerad allokering kvv'!$B$1:$AG$700,MATCH(K$1,'Justerad allokering kvv'!$B$1:$AF$1,0),FALSE)))</f>
        <v>0</v>
      </c>
      <c r="L332">
        <f>IF($B332=" ","",IF(ISERROR(1/VLOOKUP($B332,'Justerad allokering kvv'!$B$1:$AG$700,MATCH(L$1,'Justerad allokering kvv'!$B$1:$AF$1,0),FALSE)),VLOOKUP($B332,'Allokerad kvv'!$B$2:$AV$700,MATCH(L$1,'Allokerad kvv'!$B$1:$AV$1,0),FALSE),VLOOKUP($B332,'Justerad allokering kvv'!$B$1:$AG$700,MATCH(L$1,'Justerad allokering kvv'!$B$1:$AF$1,0),FALSE)))</f>
        <v>0</v>
      </c>
      <c r="M332">
        <f>IF($B332=" ","",IF(ISERROR(1/VLOOKUP($B332,'Justerad allokering kvv'!$B$1:$AG$700,MATCH(M$1,'Justerad allokering kvv'!$B$1:$AF$1,0),FALSE)),VLOOKUP($B332,'Allokerad kvv'!$B$2:$AV$700,MATCH(M$1,'Allokerad kvv'!$B$1:$AV$1,0),FALSE),VLOOKUP($B332,'Justerad allokering kvv'!$B$1:$AG$700,MATCH(M$1,'Justerad allokering kvv'!$B$1:$AF$1,0),FALSE)))</f>
        <v>0</v>
      </c>
      <c r="N332">
        <f>IF($B332=" ","",IF(ISERROR(1/VLOOKUP($B332,'Justerad allokering kvv'!$B$1:$AG$700,MATCH(N$1,'Justerad allokering kvv'!$B$1:$AF$1,0),FALSE)),VLOOKUP($B332,'Allokerad kvv'!$B$2:$AV$700,MATCH(N$1,'Allokerad kvv'!$B$1:$AV$1,0),FALSE),VLOOKUP($B332,'Justerad allokering kvv'!$B$1:$AG$700,MATCH(N$1,'Justerad allokering kvv'!$B$1:$AF$1,0),FALSE)))</f>
        <v>0</v>
      </c>
      <c r="O332">
        <f>IF($B332=" ","",IF(ISERROR(1/VLOOKUP($B332,'Justerad allokering kvv'!$B$1:$AG$700,MATCH(O$1,'Justerad allokering kvv'!$B$1:$AF$1,0),FALSE)),VLOOKUP($B332,'Allokerad kvv'!$B$2:$AV$700,MATCH(O$1,'Allokerad kvv'!$B$1:$AV$1,0),FALSE),VLOOKUP($B332,'Justerad allokering kvv'!$B$1:$AG$700,MATCH(O$1,'Justerad allokering kvv'!$B$1:$AF$1,0),FALSE)))</f>
        <v>0</v>
      </c>
      <c r="P332">
        <f>IF($B332=" ","",IF(ISERROR(1/VLOOKUP($B332,'Justerad allokering kvv'!$B$1:$AG$700,MATCH(P$1,'Justerad allokering kvv'!$B$1:$AF$1,0),FALSE)),VLOOKUP($B332,'Allokerad kvv'!$B$2:$AV$700,MATCH(P$1,'Allokerad kvv'!$B$1:$AV$1,0),FALSE),VLOOKUP($B332,'Justerad allokering kvv'!$B$1:$AG$700,MATCH(P$1,'Justerad allokering kvv'!$B$1:$AF$1,0),FALSE)))</f>
        <v>0</v>
      </c>
      <c r="Q332">
        <f>IF($B332=" ","",IF(ISERROR(1/VLOOKUP($B332,'Justerad allokering kvv'!$B$1:$AG$700,MATCH(Q$1,'Justerad allokering kvv'!$B$1:$AF$1,0),FALSE)),VLOOKUP($B332,'Allokerad kvv'!$B$2:$AV$700,MATCH(Q$1,'Allokerad kvv'!$B$1:$AV$1,0),FALSE),VLOOKUP($B332,'Justerad allokering kvv'!$B$1:$AG$700,MATCH(Q$1,'Justerad allokering kvv'!$B$1:$AF$1,0),FALSE)))</f>
        <v>0</v>
      </c>
      <c r="R332">
        <f>IF($B332=" ","",IF(ISERROR(1/VLOOKUP($B332,'Justerad allokering kvv'!$B$1:$AG$700,MATCH(R$1,'Justerad allokering kvv'!$B$1:$AF$1,0),FALSE)),VLOOKUP($B332,'Allokerad kvv'!$B$2:$AV$700,MATCH(R$1,'Allokerad kvv'!$B$1:$AV$1,0),FALSE),VLOOKUP($B332,'Justerad allokering kvv'!$B$1:$AG$700,MATCH(R$1,'Justerad allokering kvv'!$B$1:$AF$1,0),FALSE)))</f>
        <v>0</v>
      </c>
      <c r="S332">
        <f>IF($B332=" ","",IF(ISERROR(1/VLOOKUP($B332,'Justerad allokering kvv'!$B$1:$AG$700,MATCH(S$1,'Justerad allokering kvv'!$B$1:$AF$1,0),FALSE)),VLOOKUP($B332,'Allokerad kvv'!$B$2:$AV$700,MATCH(S$1,'Allokerad kvv'!$B$1:$AV$1,0),FALSE),VLOOKUP($B332,'Justerad allokering kvv'!$B$1:$AG$700,MATCH(S$1,'Justerad allokering kvv'!$B$1:$AF$1,0),FALSE)))</f>
        <v>0</v>
      </c>
      <c r="T332">
        <f>IF($B332=" ","",IF(ISERROR(1/VLOOKUP($B332,'Justerad allokering kvv'!$B$1:$AG$700,MATCH(T$1,'Justerad allokering kvv'!$B$1:$AF$1,0),FALSE)),VLOOKUP($B332,'Allokerad kvv'!$B$2:$AV$700,MATCH(T$1,'Allokerad kvv'!$B$1:$AV$1,0),FALSE),VLOOKUP($B332,'Justerad allokering kvv'!$B$1:$AG$700,MATCH(T$1,'Justerad allokering kvv'!$B$1:$AF$1,0),FALSE)))</f>
        <v>0</v>
      </c>
      <c r="U332">
        <f>IF($B332=" ","",IF(ISERROR(1/VLOOKUP($B332,'Justerad allokering kvv'!$B$1:$AG$700,MATCH(U$1,'Justerad allokering kvv'!$B$1:$AF$1,0),FALSE)),VLOOKUP($B332,'Allokerad kvv'!$B$2:$AV$700,MATCH(U$1,'Allokerad kvv'!$B$1:$AV$1,0),FALSE),VLOOKUP($B332,'Justerad allokering kvv'!$B$1:$AG$700,MATCH(U$1,'Justerad allokering kvv'!$B$1:$AF$1,0),FALSE)))</f>
        <v>0</v>
      </c>
      <c r="V332">
        <f>IF($B332=" ","",IF(ISERROR(1/VLOOKUP($B332,'Justerad allokering kvv'!$B$1:$AG$700,MATCH(V$1,'Justerad allokering kvv'!$B$1:$AF$1,0),FALSE)),VLOOKUP($B332,'Allokerad kvv'!$B$2:$AV$700,MATCH(V$1,'Allokerad kvv'!$B$1:$AV$1,0),FALSE),VLOOKUP($B332,'Justerad allokering kvv'!$B$1:$AG$700,MATCH(V$1,'Justerad allokering kvv'!$B$1:$AF$1,0),FALSE)))</f>
        <v>0</v>
      </c>
      <c r="W332">
        <f>IF($B332=" ","",IF(ISERROR(1/VLOOKUP($B332,'Justerad allokering kvv'!$B$1:$AG$700,MATCH(W$1,'Justerad allokering kvv'!$B$1:$AF$1,0),FALSE)),VLOOKUP($B332,'Allokerad kvv'!$B$2:$AV$700,MATCH(W$1,'Allokerad kvv'!$B$1:$AV$1,0),FALSE),VLOOKUP($B332,'Justerad allokering kvv'!$B$1:$AG$700,MATCH(W$1,'Justerad allokering kvv'!$B$1:$AF$1,0),FALSE)))</f>
        <v>0</v>
      </c>
      <c r="X332">
        <f>IF($B332=" ","",IF(ISERROR(1/VLOOKUP($B332,'Justerad allokering kvv'!$B$1:$AG$700,MATCH(X$1,'Justerad allokering kvv'!$B$1:$AF$1,0),FALSE)),VLOOKUP($B332,'Allokerad kvv'!$B$2:$AV$700,MATCH(X$1,'Allokerad kvv'!$B$1:$AV$1,0),FALSE),VLOOKUP($B332,'Justerad allokering kvv'!$B$1:$AG$700,MATCH(X$1,'Justerad allokering kvv'!$B$1:$AF$1,0),FALSE)))</f>
        <v>0</v>
      </c>
      <c r="Y332">
        <f>IF($B332=" ","",IF(ISERROR(1/VLOOKUP($B332,'Justerad allokering kvv'!$B$1:$AG$700,MATCH(Y$1,'Justerad allokering kvv'!$B$1:$AF$1,0),FALSE)),VLOOKUP($B332,'Allokerad kvv'!$B$2:$AV$700,MATCH(Y$1,'Allokerad kvv'!$B$1:$AV$1,0),FALSE),VLOOKUP($B332,'Justerad allokering kvv'!$B$1:$AG$700,MATCH(Y$1,'Justerad allokering kvv'!$B$1:$AF$1,0),FALSE)))</f>
        <v>0</v>
      </c>
      <c r="AB332">
        <f>IFERROR(VLOOKUP($B332,Kraftvärmeprod!$B$1:$AO$424,MATCH("Tillförd energi från rökgaskondensering (GWh)",Kraftvärmeprod!$B$1:$AG$1,0),FALSE)/1,0)</f>
        <v>0</v>
      </c>
      <c r="AE332" s="122">
        <f t="shared" si="20"/>
        <v>0</v>
      </c>
      <c r="AG332">
        <f t="shared" si="21"/>
        <v>0</v>
      </c>
      <c r="AH332">
        <f t="shared" si="22"/>
        <v>0</v>
      </c>
      <c r="AI332" t="str">
        <f>IF(AH332=0,"",AH332/VLOOKUP(B332,Kraftvärmeprod!$B$1:$BC$480,MATCH("Summa tillförd energi exklusive rökgaskondensering",Kraftvärmeprod!$B$1:$BC$1,0),FALSE))</f>
        <v/>
      </c>
      <c r="AK332">
        <f t="shared" si="23"/>
        <v>0</v>
      </c>
    </row>
    <row r="333" spans="1:37" x14ac:dyDescent="0.25">
      <c r="A333" s="2" t="s">
        <v>510</v>
      </c>
      <c r="B333" s="2" t="s">
        <v>511</v>
      </c>
      <c r="C333">
        <f>IF($B333=" ","",IF(ISERROR(1/VLOOKUP($B333,'Justerad allokering kvv'!$B$1:$AG$700,MATCH(C$1,'Justerad allokering kvv'!$B$1:$AF$1,0),FALSE)),VLOOKUP($B333,'Allokerad kvv'!$B$2:$AV$700,MATCH(C$1,'Allokerad kvv'!$B$1:$AV$1,0),FALSE),VLOOKUP($B333,'Justerad allokering kvv'!$B$1:$AG$700,MATCH(C$1,'Justerad allokering kvv'!$B$1:$AF$1,0),FALSE)))</f>
        <v>0</v>
      </c>
      <c r="D333">
        <f>IF($B333=" ","",IF(ISERROR(1/VLOOKUP($B333,'Justerad allokering kvv'!$B$1:$AG$700,MATCH(D$1,'Justerad allokering kvv'!$B$1:$AF$1,0),FALSE)),VLOOKUP($B333,'Allokerad kvv'!$B$2:$AV$700,MATCH(D$1,'Allokerad kvv'!$B$1:$AV$1,0),FALSE),VLOOKUP($B333,'Justerad allokering kvv'!$B$1:$AG$700,MATCH(D$1,'Justerad allokering kvv'!$B$1:$AF$1,0),FALSE)))</f>
        <v>0</v>
      </c>
      <c r="E333">
        <f>IF($B333=" ","",IF(ISERROR(1/VLOOKUP($B333,'Justerad allokering kvv'!$B$1:$AG$700,MATCH(E$1,'Justerad allokering kvv'!$B$1:$AF$1,0),FALSE)),VLOOKUP($B333,'Allokerad kvv'!$B$2:$AV$700,MATCH(E$1,'Allokerad kvv'!$B$1:$AV$1,0),FALSE),VLOOKUP($B333,'Justerad allokering kvv'!$B$1:$AG$700,MATCH(E$1,'Justerad allokering kvv'!$B$1:$AF$1,0),FALSE)))</f>
        <v>0</v>
      </c>
      <c r="F333">
        <f>IF($B333=" ","",IF(ISERROR(1/VLOOKUP($B333,'Justerad allokering kvv'!$B$1:$AG$700,MATCH(F$1,'Justerad allokering kvv'!$B$1:$AF$1,0),FALSE)),VLOOKUP($B333,'Allokerad kvv'!$B$2:$AV$700,MATCH(F$1,'Allokerad kvv'!$B$1:$AV$1,0),FALSE),VLOOKUP($B333,'Justerad allokering kvv'!$B$1:$AG$700,MATCH(F$1,'Justerad allokering kvv'!$B$1:$AF$1,0),FALSE)))</f>
        <v>0</v>
      </c>
      <c r="G333">
        <f>IF($B333=" ","",IF(ISERROR(1/VLOOKUP($B333,'Justerad allokering kvv'!$B$1:$AG$700,MATCH(G$1,'Justerad allokering kvv'!$B$1:$AF$1,0),FALSE)),VLOOKUP($B333,'Allokerad kvv'!$B$2:$AV$700,MATCH(G$1,'Allokerad kvv'!$B$1:$AV$1,0),FALSE),VLOOKUP($B333,'Justerad allokering kvv'!$B$1:$AG$700,MATCH(G$1,'Justerad allokering kvv'!$B$1:$AF$1,0),FALSE)))</f>
        <v>0</v>
      </c>
      <c r="H333">
        <f>IF($B333=" ","",IF(ISERROR(1/VLOOKUP($B333,'Justerad allokering kvv'!$B$1:$AG$700,MATCH(H$1,'Justerad allokering kvv'!$B$1:$AF$1,0),FALSE)),VLOOKUP($B333,'Allokerad kvv'!$B$2:$AV$700,MATCH(H$1,'Allokerad kvv'!$B$1:$AV$1,0),FALSE),VLOOKUP($B333,'Justerad allokering kvv'!$B$1:$AG$700,MATCH(H$1,'Justerad allokering kvv'!$B$1:$AF$1,0),FALSE)))</f>
        <v>0</v>
      </c>
      <c r="I333">
        <f>IF($B333=" ","",IF(ISERROR(1/VLOOKUP($B333,'Justerad allokering kvv'!$B$1:$AG$700,MATCH(I$1,'Justerad allokering kvv'!$B$1:$AF$1,0),FALSE)),VLOOKUP($B333,'Allokerad kvv'!$B$2:$AV$700,MATCH(I$1,'Allokerad kvv'!$B$1:$AV$1,0),FALSE),VLOOKUP($B333,'Justerad allokering kvv'!$B$1:$AG$700,MATCH(I$1,'Justerad allokering kvv'!$B$1:$AF$1,0),FALSE)))</f>
        <v>0</v>
      </c>
      <c r="J333">
        <f>IF($B333=" ","",IF(ISERROR(1/VLOOKUP($B333,'Justerad allokering kvv'!$B$1:$AG$700,MATCH(J$1,'Justerad allokering kvv'!$B$1:$AF$1,0),FALSE)),VLOOKUP($B333,'Allokerad kvv'!$B$2:$AV$700,MATCH(J$1,'Allokerad kvv'!$B$1:$AV$1,0),FALSE),VLOOKUP($B333,'Justerad allokering kvv'!$B$1:$AG$700,MATCH(J$1,'Justerad allokering kvv'!$B$1:$AF$1,0),FALSE)))</f>
        <v>0</v>
      </c>
      <c r="K333">
        <f>IF($B333=" ","",IF(ISERROR(1/VLOOKUP($B333,'Justerad allokering kvv'!$B$1:$AG$700,MATCH(K$1,'Justerad allokering kvv'!$B$1:$AF$1,0),FALSE)),VLOOKUP($B333,'Allokerad kvv'!$B$2:$AV$700,MATCH(K$1,'Allokerad kvv'!$B$1:$AV$1,0),FALSE),VLOOKUP($B333,'Justerad allokering kvv'!$B$1:$AG$700,MATCH(K$1,'Justerad allokering kvv'!$B$1:$AF$1,0),FALSE)))</f>
        <v>0</v>
      </c>
      <c r="L333">
        <f>IF($B333=" ","",IF(ISERROR(1/VLOOKUP($B333,'Justerad allokering kvv'!$B$1:$AG$700,MATCH(L$1,'Justerad allokering kvv'!$B$1:$AF$1,0),FALSE)),VLOOKUP($B333,'Allokerad kvv'!$B$2:$AV$700,MATCH(L$1,'Allokerad kvv'!$B$1:$AV$1,0),FALSE),VLOOKUP($B333,'Justerad allokering kvv'!$B$1:$AG$700,MATCH(L$1,'Justerad allokering kvv'!$B$1:$AF$1,0),FALSE)))</f>
        <v>0</v>
      </c>
      <c r="M333">
        <f>IF($B333=" ","",IF(ISERROR(1/VLOOKUP($B333,'Justerad allokering kvv'!$B$1:$AG$700,MATCH(M$1,'Justerad allokering kvv'!$B$1:$AF$1,0),FALSE)),VLOOKUP($B333,'Allokerad kvv'!$B$2:$AV$700,MATCH(M$1,'Allokerad kvv'!$B$1:$AV$1,0),FALSE),VLOOKUP($B333,'Justerad allokering kvv'!$B$1:$AG$700,MATCH(M$1,'Justerad allokering kvv'!$B$1:$AF$1,0),FALSE)))</f>
        <v>0</v>
      </c>
      <c r="N333">
        <f>IF($B333=" ","",IF(ISERROR(1/VLOOKUP($B333,'Justerad allokering kvv'!$B$1:$AG$700,MATCH(N$1,'Justerad allokering kvv'!$B$1:$AF$1,0),FALSE)),VLOOKUP($B333,'Allokerad kvv'!$B$2:$AV$700,MATCH(N$1,'Allokerad kvv'!$B$1:$AV$1,0),FALSE),VLOOKUP($B333,'Justerad allokering kvv'!$B$1:$AG$700,MATCH(N$1,'Justerad allokering kvv'!$B$1:$AF$1,0),FALSE)))</f>
        <v>0</v>
      </c>
      <c r="O333">
        <f>IF($B333=" ","",IF(ISERROR(1/VLOOKUP($B333,'Justerad allokering kvv'!$B$1:$AG$700,MATCH(O$1,'Justerad allokering kvv'!$B$1:$AF$1,0),FALSE)),VLOOKUP($B333,'Allokerad kvv'!$B$2:$AV$700,MATCH(O$1,'Allokerad kvv'!$B$1:$AV$1,0),FALSE),VLOOKUP($B333,'Justerad allokering kvv'!$B$1:$AG$700,MATCH(O$1,'Justerad allokering kvv'!$B$1:$AF$1,0),FALSE)))</f>
        <v>0</v>
      </c>
      <c r="P333">
        <f>IF($B333=" ","",IF(ISERROR(1/VLOOKUP($B333,'Justerad allokering kvv'!$B$1:$AG$700,MATCH(P$1,'Justerad allokering kvv'!$B$1:$AF$1,0),FALSE)),VLOOKUP($B333,'Allokerad kvv'!$B$2:$AV$700,MATCH(P$1,'Allokerad kvv'!$B$1:$AV$1,0),FALSE),VLOOKUP($B333,'Justerad allokering kvv'!$B$1:$AG$700,MATCH(P$1,'Justerad allokering kvv'!$B$1:$AF$1,0),FALSE)))</f>
        <v>0</v>
      </c>
      <c r="Q333">
        <f>IF($B333=" ","",IF(ISERROR(1/VLOOKUP($B333,'Justerad allokering kvv'!$B$1:$AG$700,MATCH(Q$1,'Justerad allokering kvv'!$B$1:$AF$1,0),FALSE)),VLOOKUP($B333,'Allokerad kvv'!$B$2:$AV$700,MATCH(Q$1,'Allokerad kvv'!$B$1:$AV$1,0),FALSE),VLOOKUP($B333,'Justerad allokering kvv'!$B$1:$AG$700,MATCH(Q$1,'Justerad allokering kvv'!$B$1:$AF$1,0),FALSE)))</f>
        <v>0</v>
      </c>
      <c r="R333">
        <f>IF($B333=" ","",IF(ISERROR(1/VLOOKUP($B333,'Justerad allokering kvv'!$B$1:$AG$700,MATCH(R$1,'Justerad allokering kvv'!$B$1:$AF$1,0),FALSE)),VLOOKUP($B333,'Allokerad kvv'!$B$2:$AV$700,MATCH(R$1,'Allokerad kvv'!$B$1:$AV$1,0),FALSE),VLOOKUP($B333,'Justerad allokering kvv'!$B$1:$AG$700,MATCH(R$1,'Justerad allokering kvv'!$B$1:$AF$1,0),FALSE)))</f>
        <v>0</v>
      </c>
      <c r="S333">
        <f>IF($B333=" ","",IF(ISERROR(1/VLOOKUP($B333,'Justerad allokering kvv'!$B$1:$AG$700,MATCH(S$1,'Justerad allokering kvv'!$B$1:$AF$1,0),FALSE)),VLOOKUP($B333,'Allokerad kvv'!$B$2:$AV$700,MATCH(S$1,'Allokerad kvv'!$B$1:$AV$1,0),FALSE),VLOOKUP($B333,'Justerad allokering kvv'!$B$1:$AG$700,MATCH(S$1,'Justerad allokering kvv'!$B$1:$AF$1,0),FALSE)))</f>
        <v>0</v>
      </c>
      <c r="T333">
        <f>IF($B333=" ","",IF(ISERROR(1/VLOOKUP($B333,'Justerad allokering kvv'!$B$1:$AG$700,MATCH(T$1,'Justerad allokering kvv'!$B$1:$AF$1,0),FALSE)),VLOOKUP($B333,'Allokerad kvv'!$B$2:$AV$700,MATCH(T$1,'Allokerad kvv'!$B$1:$AV$1,0),FALSE),VLOOKUP($B333,'Justerad allokering kvv'!$B$1:$AG$700,MATCH(T$1,'Justerad allokering kvv'!$B$1:$AF$1,0),FALSE)))</f>
        <v>0</v>
      </c>
      <c r="U333">
        <f>IF($B333=" ","",IF(ISERROR(1/VLOOKUP($B333,'Justerad allokering kvv'!$B$1:$AG$700,MATCH(U$1,'Justerad allokering kvv'!$B$1:$AF$1,0),FALSE)),VLOOKUP($B333,'Allokerad kvv'!$B$2:$AV$700,MATCH(U$1,'Allokerad kvv'!$B$1:$AV$1,0),FALSE),VLOOKUP($B333,'Justerad allokering kvv'!$B$1:$AG$700,MATCH(U$1,'Justerad allokering kvv'!$B$1:$AF$1,0),FALSE)))</f>
        <v>0</v>
      </c>
      <c r="V333">
        <f>IF($B333=" ","",IF(ISERROR(1/VLOOKUP($B333,'Justerad allokering kvv'!$B$1:$AG$700,MATCH(V$1,'Justerad allokering kvv'!$B$1:$AF$1,0),FALSE)),VLOOKUP($B333,'Allokerad kvv'!$B$2:$AV$700,MATCH(V$1,'Allokerad kvv'!$B$1:$AV$1,0),FALSE),VLOOKUP($B333,'Justerad allokering kvv'!$B$1:$AG$700,MATCH(V$1,'Justerad allokering kvv'!$B$1:$AF$1,0),FALSE)))</f>
        <v>0</v>
      </c>
      <c r="W333">
        <f>IF($B333=" ","",IF(ISERROR(1/VLOOKUP($B333,'Justerad allokering kvv'!$B$1:$AG$700,MATCH(W$1,'Justerad allokering kvv'!$B$1:$AF$1,0),FALSE)),VLOOKUP($B333,'Allokerad kvv'!$B$2:$AV$700,MATCH(W$1,'Allokerad kvv'!$B$1:$AV$1,0),FALSE),VLOOKUP($B333,'Justerad allokering kvv'!$B$1:$AG$700,MATCH(W$1,'Justerad allokering kvv'!$B$1:$AF$1,0),FALSE)))</f>
        <v>0</v>
      </c>
      <c r="X333">
        <f>IF($B333=" ","",IF(ISERROR(1/VLOOKUP($B333,'Justerad allokering kvv'!$B$1:$AG$700,MATCH(X$1,'Justerad allokering kvv'!$B$1:$AF$1,0),FALSE)),VLOOKUP($B333,'Allokerad kvv'!$B$2:$AV$700,MATCH(X$1,'Allokerad kvv'!$B$1:$AV$1,0),FALSE),VLOOKUP($B333,'Justerad allokering kvv'!$B$1:$AG$700,MATCH(X$1,'Justerad allokering kvv'!$B$1:$AF$1,0),FALSE)))</f>
        <v>0</v>
      </c>
      <c r="Y333">
        <f>IF($B333=" ","",IF(ISERROR(1/VLOOKUP($B333,'Justerad allokering kvv'!$B$1:$AG$700,MATCH(Y$1,'Justerad allokering kvv'!$B$1:$AF$1,0),FALSE)),VLOOKUP($B333,'Allokerad kvv'!$B$2:$AV$700,MATCH(Y$1,'Allokerad kvv'!$B$1:$AV$1,0),FALSE),VLOOKUP($B333,'Justerad allokering kvv'!$B$1:$AG$700,MATCH(Y$1,'Justerad allokering kvv'!$B$1:$AF$1,0),FALSE)))</f>
        <v>0</v>
      </c>
      <c r="AB333">
        <f>IFERROR(VLOOKUP($B333,Kraftvärmeprod!$B$1:$AO$424,MATCH("Tillförd energi från rökgaskondensering (GWh)",Kraftvärmeprod!$B$1:$AG$1,0),FALSE)/1,0)</f>
        <v>0</v>
      </c>
      <c r="AE333" s="122">
        <f t="shared" si="20"/>
        <v>0</v>
      </c>
      <c r="AG333">
        <f t="shared" si="21"/>
        <v>0</v>
      </c>
      <c r="AH333">
        <f t="shared" si="22"/>
        <v>0</v>
      </c>
      <c r="AI333" t="str">
        <f>IF(AH333=0,"",AH333/VLOOKUP(B333,Kraftvärmeprod!$B$1:$BC$480,MATCH("Summa tillförd energi exklusive rökgaskondensering",Kraftvärmeprod!$B$1:$BC$1,0),FALSE))</f>
        <v/>
      </c>
      <c r="AK333">
        <f t="shared" si="23"/>
        <v>0</v>
      </c>
    </row>
    <row r="334" spans="1:37" x14ac:dyDescent="0.25">
      <c r="A334" s="2" t="s">
        <v>510</v>
      </c>
      <c r="B334" s="2" t="s">
        <v>512</v>
      </c>
      <c r="C334">
        <f>IF($B334=" ","",IF(ISERROR(1/VLOOKUP($B334,'Justerad allokering kvv'!$B$1:$AG$700,MATCH(C$1,'Justerad allokering kvv'!$B$1:$AF$1,0),FALSE)),VLOOKUP($B334,'Allokerad kvv'!$B$2:$AV$700,MATCH(C$1,'Allokerad kvv'!$B$1:$AV$1,0),FALSE),VLOOKUP($B334,'Justerad allokering kvv'!$B$1:$AG$700,MATCH(C$1,'Justerad allokering kvv'!$B$1:$AF$1,0),FALSE)))</f>
        <v>0</v>
      </c>
      <c r="D334">
        <f>IF($B334=" ","",IF(ISERROR(1/VLOOKUP($B334,'Justerad allokering kvv'!$B$1:$AG$700,MATCH(D$1,'Justerad allokering kvv'!$B$1:$AF$1,0),FALSE)),VLOOKUP($B334,'Allokerad kvv'!$B$2:$AV$700,MATCH(D$1,'Allokerad kvv'!$B$1:$AV$1,0),FALSE),VLOOKUP($B334,'Justerad allokering kvv'!$B$1:$AG$700,MATCH(D$1,'Justerad allokering kvv'!$B$1:$AF$1,0),FALSE)))</f>
        <v>0</v>
      </c>
      <c r="E334">
        <f>IF($B334=" ","",IF(ISERROR(1/VLOOKUP($B334,'Justerad allokering kvv'!$B$1:$AG$700,MATCH(E$1,'Justerad allokering kvv'!$B$1:$AF$1,0),FALSE)),VLOOKUP($B334,'Allokerad kvv'!$B$2:$AV$700,MATCH(E$1,'Allokerad kvv'!$B$1:$AV$1,0),FALSE),VLOOKUP($B334,'Justerad allokering kvv'!$B$1:$AG$700,MATCH(E$1,'Justerad allokering kvv'!$B$1:$AF$1,0),FALSE)))</f>
        <v>0</v>
      </c>
      <c r="F334">
        <f>IF($B334=" ","",IF(ISERROR(1/VLOOKUP($B334,'Justerad allokering kvv'!$B$1:$AG$700,MATCH(F$1,'Justerad allokering kvv'!$B$1:$AF$1,0),FALSE)),VLOOKUP($B334,'Allokerad kvv'!$B$2:$AV$700,MATCH(F$1,'Allokerad kvv'!$B$1:$AV$1,0),FALSE),VLOOKUP($B334,'Justerad allokering kvv'!$B$1:$AG$700,MATCH(F$1,'Justerad allokering kvv'!$B$1:$AF$1,0),FALSE)))</f>
        <v>0</v>
      </c>
      <c r="G334">
        <f>IF($B334=" ","",IF(ISERROR(1/VLOOKUP($B334,'Justerad allokering kvv'!$B$1:$AG$700,MATCH(G$1,'Justerad allokering kvv'!$B$1:$AF$1,0),FALSE)),VLOOKUP($B334,'Allokerad kvv'!$B$2:$AV$700,MATCH(G$1,'Allokerad kvv'!$B$1:$AV$1,0),FALSE),VLOOKUP($B334,'Justerad allokering kvv'!$B$1:$AG$700,MATCH(G$1,'Justerad allokering kvv'!$B$1:$AF$1,0),FALSE)))</f>
        <v>0</v>
      </c>
      <c r="H334">
        <f>IF($B334=" ","",IF(ISERROR(1/VLOOKUP($B334,'Justerad allokering kvv'!$B$1:$AG$700,MATCH(H$1,'Justerad allokering kvv'!$B$1:$AF$1,0),FALSE)),VLOOKUP($B334,'Allokerad kvv'!$B$2:$AV$700,MATCH(H$1,'Allokerad kvv'!$B$1:$AV$1,0),FALSE),VLOOKUP($B334,'Justerad allokering kvv'!$B$1:$AG$700,MATCH(H$1,'Justerad allokering kvv'!$B$1:$AF$1,0),FALSE)))</f>
        <v>0</v>
      </c>
      <c r="I334">
        <f>IF($B334=" ","",IF(ISERROR(1/VLOOKUP($B334,'Justerad allokering kvv'!$B$1:$AG$700,MATCH(I$1,'Justerad allokering kvv'!$B$1:$AF$1,0),FALSE)),VLOOKUP($B334,'Allokerad kvv'!$B$2:$AV$700,MATCH(I$1,'Allokerad kvv'!$B$1:$AV$1,0),FALSE),VLOOKUP($B334,'Justerad allokering kvv'!$B$1:$AG$700,MATCH(I$1,'Justerad allokering kvv'!$B$1:$AF$1,0),FALSE)))</f>
        <v>0</v>
      </c>
      <c r="J334">
        <f>IF($B334=" ","",IF(ISERROR(1/VLOOKUP($B334,'Justerad allokering kvv'!$B$1:$AG$700,MATCH(J$1,'Justerad allokering kvv'!$B$1:$AF$1,0),FALSE)),VLOOKUP($B334,'Allokerad kvv'!$B$2:$AV$700,MATCH(J$1,'Allokerad kvv'!$B$1:$AV$1,0),FALSE),VLOOKUP($B334,'Justerad allokering kvv'!$B$1:$AG$700,MATCH(J$1,'Justerad allokering kvv'!$B$1:$AF$1,0),FALSE)))</f>
        <v>0</v>
      </c>
      <c r="K334">
        <f>IF($B334=" ","",IF(ISERROR(1/VLOOKUP($B334,'Justerad allokering kvv'!$B$1:$AG$700,MATCH(K$1,'Justerad allokering kvv'!$B$1:$AF$1,0),FALSE)),VLOOKUP($B334,'Allokerad kvv'!$B$2:$AV$700,MATCH(K$1,'Allokerad kvv'!$B$1:$AV$1,0),FALSE),VLOOKUP($B334,'Justerad allokering kvv'!$B$1:$AG$700,MATCH(K$1,'Justerad allokering kvv'!$B$1:$AF$1,0),FALSE)))</f>
        <v>0</v>
      </c>
      <c r="L334">
        <f>IF($B334=" ","",IF(ISERROR(1/VLOOKUP($B334,'Justerad allokering kvv'!$B$1:$AG$700,MATCH(L$1,'Justerad allokering kvv'!$B$1:$AF$1,0),FALSE)),VLOOKUP($B334,'Allokerad kvv'!$B$2:$AV$700,MATCH(L$1,'Allokerad kvv'!$B$1:$AV$1,0),FALSE),VLOOKUP($B334,'Justerad allokering kvv'!$B$1:$AG$700,MATCH(L$1,'Justerad allokering kvv'!$B$1:$AF$1,0),FALSE)))</f>
        <v>0</v>
      </c>
      <c r="M334">
        <f>IF($B334=" ","",IF(ISERROR(1/VLOOKUP($B334,'Justerad allokering kvv'!$B$1:$AG$700,MATCH(M$1,'Justerad allokering kvv'!$B$1:$AF$1,0),FALSE)),VLOOKUP($B334,'Allokerad kvv'!$B$2:$AV$700,MATCH(M$1,'Allokerad kvv'!$B$1:$AV$1,0),FALSE),VLOOKUP($B334,'Justerad allokering kvv'!$B$1:$AG$700,MATCH(M$1,'Justerad allokering kvv'!$B$1:$AF$1,0),FALSE)))</f>
        <v>0</v>
      </c>
      <c r="N334">
        <f>IF($B334=" ","",IF(ISERROR(1/VLOOKUP($B334,'Justerad allokering kvv'!$B$1:$AG$700,MATCH(N$1,'Justerad allokering kvv'!$B$1:$AF$1,0),FALSE)),VLOOKUP($B334,'Allokerad kvv'!$B$2:$AV$700,MATCH(N$1,'Allokerad kvv'!$B$1:$AV$1,0),FALSE),VLOOKUP($B334,'Justerad allokering kvv'!$B$1:$AG$700,MATCH(N$1,'Justerad allokering kvv'!$B$1:$AF$1,0),FALSE)))</f>
        <v>0</v>
      </c>
      <c r="O334">
        <f>IF($B334=" ","",IF(ISERROR(1/VLOOKUP($B334,'Justerad allokering kvv'!$B$1:$AG$700,MATCH(O$1,'Justerad allokering kvv'!$B$1:$AF$1,0),FALSE)),VLOOKUP($B334,'Allokerad kvv'!$B$2:$AV$700,MATCH(O$1,'Allokerad kvv'!$B$1:$AV$1,0),FALSE),VLOOKUP($B334,'Justerad allokering kvv'!$B$1:$AG$700,MATCH(O$1,'Justerad allokering kvv'!$B$1:$AF$1,0),FALSE)))</f>
        <v>0</v>
      </c>
      <c r="P334">
        <f>IF($B334=" ","",IF(ISERROR(1/VLOOKUP($B334,'Justerad allokering kvv'!$B$1:$AG$700,MATCH(P$1,'Justerad allokering kvv'!$B$1:$AF$1,0),FALSE)),VLOOKUP($B334,'Allokerad kvv'!$B$2:$AV$700,MATCH(P$1,'Allokerad kvv'!$B$1:$AV$1,0),FALSE),VLOOKUP($B334,'Justerad allokering kvv'!$B$1:$AG$700,MATCH(P$1,'Justerad allokering kvv'!$B$1:$AF$1,0),FALSE)))</f>
        <v>0</v>
      </c>
      <c r="Q334">
        <f>IF($B334=" ","",IF(ISERROR(1/VLOOKUP($B334,'Justerad allokering kvv'!$B$1:$AG$700,MATCH(Q$1,'Justerad allokering kvv'!$B$1:$AF$1,0),FALSE)),VLOOKUP($B334,'Allokerad kvv'!$B$2:$AV$700,MATCH(Q$1,'Allokerad kvv'!$B$1:$AV$1,0),FALSE),VLOOKUP($B334,'Justerad allokering kvv'!$B$1:$AG$700,MATCH(Q$1,'Justerad allokering kvv'!$B$1:$AF$1,0),FALSE)))</f>
        <v>0</v>
      </c>
      <c r="R334">
        <f>IF($B334=" ","",IF(ISERROR(1/VLOOKUP($B334,'Justerad allokering kvv'!$B$1:$AG$700,MATCH(R$1,'Justerad allokering kvv'!$B$1:$AF$1,0),FALSE)),VLOOKUP($B334,'Allokerad kvv'!$B$2:$AV$700,MATCH(R$1,'Allokerad kvv'!$B$1:$AV$1,0),FALSE),VLOOKUP($B334,'Justerad allokering kvv'!$B$1:$AG$700,MATCH(R$1,'Justerad allokering kvv'!$B$1:$AF$1,0),FALSE)))</f>
        <v>0</v>
      </c>
      <c r="S334">
        <f>IF($B334=" ","",IF(ISERROR(1/VLOOKUP($B334,'Justerad allokering kvv'!$B$1:$AG$700,MATCH(S$1,'Justerad allokering kvv'!$B$1:$AF$1,0),FALSE)),VLOOKUP($B334,'Allokerad kvv'!$B$2:$AV$700,MATCH(S$1,'Allokerad kvv'!$B$1:$AV$1,0),FALSE),VLOOKUP($B334,'Justerad allokering kvv'!$B$1:$AG$700,MATCH(S$1,'Justerad allokering kvv'!$B$1:$AF$1,0),FALSE)))</f>
        <v>0</v>
      </c>
      <c r="T334">
        <f>IF($B334=" ","",IF(ISERROR(1/VLOOKUP($B334,'Justerad allokering kvv'!$B$1:$AG$700,MATCH(T$1,'Justerad allokering kvv'!$B$1:$AF$1,0),FALSE)),VLOOKUP($B334,'Allokerad kvv'!$B$2:$AV$700,MATCH(T$1,'Allokerad kvv'!$B$1:$AV$1,0),FALSE),VLOOKUP($B334,'Justerad allokering kvv'!$B$1:$AG$700,MATCH(T$1,'Justerad allokering kvv'!$B$1:$AF$1,0),FALSE)))</f>
        <v>0</v>
      </c>
      <c r="U334">
        <f>IF($B334=" ","",IF(ISERROR(1/VLOOKUP($B334,'Justerad allokering kvv'!$B$1:$AG$700,MATCH(U$1,'Justerad allokering kvv'!$B$1:$AF$1,0),FALSE)),VLOOKUP($B334,'Allokerad kvv'!$B$2:$AV$700,MATCH(U$1,'Allokerad kvv'!$B$1:$AV$1,0),FALSE),VLOOKUP($B334,'Justerad allokering kvv'!$B$1:$AG$700,MATCH(U$1,'Justerad allokering kvv'!$B$1:$AF$1,0),FALSE)))</f>
        <v>0</v>
      </c>
      <c r="V334">
        <f>IF($B334=" ","",IF(ISERROR(1/VLOOKUP($B334,'Justerad allokering kvv'!$B$1:$AG$700,MATCH(V$1,'Justerad allokering kvv'!$B$1:$AF$1,0),FALSE)),VLOOKUP($B334,'Allokerad kvv'!$B$2:$AV$700,MATCH(V$1,'Allokerad kvv'!$B$1:$AV$1,0),FALSE),VLOOKUP($B334,'Justerad allokering kvv'!$B$1:$AG$700,MATCH(V$1,'Justerad allokering kvv'!$B$1:$AF$1,0),FALSE)))</f>
        <v>0</v>
      </c>
      <c r="W334">
        <f>IF($B334=" ","",IF(ISERROR(1/VLOOKUP($B334,'Justerad allokering kvv'!$B$1:$AG$700,MATCH(W$1,'Justerad allokering kvv'!$B$1:$AF$1,0),FALSE)),VLOOKUP($B334,'Allokerad kvv'!$B$2:$AV$700,MATCH(W$1,'Allokerad kvv'!$B$1:$AV$1,0),FALSE),VLOOKUP($B334,'Justerad allokering kvv'!$B$1:$AG$700,MATCH(W$1,'Justerad allokering kvv'!$B$1:$AF$1,0),FALSE)))</f>
        <v>0</v>
      </c>
      <c r="X334">
        <f>IF($B334=" ","",IF(ISERROR(1/VLOOKUP($B334,'Justerad allokering kvv'!$B$1:$AG$700,MATCH(X$1,'Justerad allokering kvv'!$B$1:$AF$1,0),FALSE)),VLOOKUP($B334,'Allokerad kvv'!$B$2:$AV$700,MATCH(X$1,'Allokerad kvv'!$B$1:$AV$1,0),FALSE),VLOOKUP($B334,'Justerad allokering kvv'!$B$1:$AG$700,MATCH(X$1,'Justerad allokering kvv'!$B$1:$AF$1,0),FALSE)))</f>
        <v>0</v>
      </c>
      <c r="Y334">
        <f>IF($B334=" ","",IF(ISERROR(1/VLOOKUP($B334,'Justerad allokering kvv'!$B$1:$AG$700,MATCH(Y$1,'Justerad allokering kvv'!$B$1:$AF$1,0),FALSE)),VLOOKUP($B334,'Allokerad kvv'!$B$2:$AV$700,MATCH(Y$1,'Allokerad kvv'!$B$1:$AV$1,0),FALSE),VLOOKUP($B334,'Justerad allokering kvv'!$B$1:$AG$700,MATCH(Y$1,'Justerad allokering kvv'!$B$1:$AF$1,0),FALSE)))</f>
        <v>0</v>
      </c>
      <c r="AB334">
        <f>IFERROR(VLOOKUP($B334,Kraftvärmeprod!$B$1:$AO$424,MATCH("Tillförd energi från rökgaskondensering (GWh)",Kraftvärmeprod!$B$1:$AG$1,0),FALSE)/1,0)</f>
        <v>0</v>
      </c>
      <c r="AE334" s="122">
        <f t="shared" si="20"/>
        <v>0</v>
      </c>
      <c r="AG334">
        <f t="shared" si="21"/>
        <v>0</v>
      </c>
      <c r="AH334">
        <f t="shared" si="22"/>
        <v>0</v>
      </c>
      <c r="AI334" t="str">
        <f>IF(AH334=0,"",AH334/VLOOKUP(B334,Kraftvärmeprod!$B$1:$BC$480,MATCH("Summa tillförd energi exklusive rökgaskondensering",Kraftvärmeprod!$B$1:$BC$1,0),FALSE))</f>
        <v/>
      </c>
      <c r="AK334">
        <f t="shared" si="23"/>
        <v>0</v>
      </c>
    </row>
    <row r="335" spans="1:37" x14ac:dyDescent="0.25">
      <c r="A335" s="2" t="s">
        <v>510</v>
      </c>
      <c r="B335" s="2" t="s">
        <v>513</v>
      </c>
      <c r="C335">
        <f>IF($B335=" ","",IF(ISERROR(1/VLOOKUP($B335,'Justerad allokering kvv'!$B$1:$AG$700,MATCH(C$1,'Justerad allokering kvv'!$B$1:$AF$1,0),FALSE)),VLOOKUP($B335,'Allokerad kvv'!$B$2:$AV$700,MATCH(C$1,'Allokerad kvv'!$B$1:$AV$1,0),FALSE),VLOOKUP($B335,'Justerad allokering kvv'!$B$1:$AG$700,MATCH(C$1,'Justerad allokering kvv'!$B$1:$AF$1,0),FALSE)))</f>
        <v>0</v>
      </c>
      <c r="D335">
        <f>IF($B335=" ","",IF(ISERROR(1/VLOOKUP($B335,'Justerad allokering kvv'!$B$1:$AG$700,MATCH(D$1,'Justerad allokering kvv'!$B$1:$AF$1,0),FALSE)),VLOOKUP($B335,'Allokerad kvv'!$B$2:$AV$700,MATCH(D$1,'Allokerad kvv'!$B$1:$AV$1,0),FALSE),VLOOKUP($B335,'Justerad allokering kvv'!$B$1:$AG$700,MATCH(D$1,'Justerad allokering kvv'!$B$1:$AF$1,0),FALSE)))</f>
        <v>0</v>
      </c>
      <c r="E335">
        <f>IF($B335=" ","",IF(ISERROR(1/VLOOKUP($B335,'Justerad allokering kvv'!$B$1:$AG$700,MATCH(E$1,'Justerad allokering kvv'!$B$1:$AF$1,0),FALSE)),VLOOKUP($B335,'Allokerad kvv'!$B$2:$AV$700,MATCH(E$1,'Allokerad kvv'!$B$1:$AV$1,0),FALSE),VLOOKUP($B335,'Justerad allokering kvv'!$B$1:$AG$700,MATCH(E$1,'Justerad allokering kvv'!$B$1:$AF$1,0),FALSE)))</f>
        <v>0</v>
      </c>
      <c r="F335">
        <f>IF($B335=" ","",IF(ISERROR(1/VLOOKUP($B335,'Justerad allokering kvv'!$B$1:$AG$700,MATCH(F$1,'Justerad allokering kvv'!$B$1:$AF$1,0),FALSE)),VLOOKUP($B335,'Allokerad kvv'!$B$2:$AV$700,MATCH(F$1,'Allokerad kvv'!$B$1:$AV$1,0),FALSE),VLOOKUP($B335,'Justerad allokering kvv'!$B$1:$AG$700,MATCH(F$1,'Justerad allokering kvv'!$B$1:$AF$1,0),FALSE)))</f>
        <v>0</v>
      </c>
      <c r="G335">
        <f>IF($B335=" ","",IF(ISERROR(1/VLOOKUP($B335,'Justerad allokering kvv'!$B$1:$AG$700,MATCH(G$1,'Justerad allokering kvv'!$B$1:$AF$1,0),FALSE)),VLOOKUP($B335,'Allokerad kvv'!$B$2:$AV$700,MATCH(G$1,'Allokerad kvv'!$B$1:$AV$1,0),FALSE),VLOOKUP($B335,'Justerad allokering kvv'!$B$1:$AG$700,MATCH(G$1,'Justerad allokering kvv'!$B$1:$AF$1,0),FALSE)))</f>
        <v>0</v>
      </c>
      <c r="H335">
        <f>IF($B335=" ","",IF(ISERROR(1/VLOOKUP($B335,'Justerad allokering kvv'!$B$1:$AG$700,MATCH(H$1,'Justerad allokering kvv'!$B$1:$AF$1,0),FALSE)),VLOOKUP($B335,'Allokerad kvv'!$B$2:$AV$700,MATCH(H$1,'Allokerad kvv'!$B$1:$AV$1,0),FALSE),VLOOKUP($B335,'Justerad allokering kvv'!$B$1:$AG$700,MATCH(H$1,'Justerad allokering kvv'!$B$1:$AF$1,0),FALSE)))</f>
        <v>0</v>
      </c>
      <c r="I335">
        <f>IF($B335=" ","",IF(ISERROR(1/VLOOKUP($B335,'Justerad allokering kvv'!$B$1:$AG$700,MATCH(I$1,'Justerad allokering kvv'!$B$1:$AF$1,0),FALSE)),VLOOKUP($B335,'Allokerad kvv'!$B$2:$AV$700,MATCH(I$1,'Allokerad kvv'!$B$1:$AV$1,0),FALSE),VLOOKUP($B335,'Justerad allokering kvv'!$B$1:$AG$700,MATCH(I$1,'Justerad allokering kvv'!$B$1:$AF$1,0),FALSE)))</f>
        <v>0</v>
      </c>
      <c r="J335">
        <f>IF($B335=" ","",IF(ISERROR(1/VLOOKUP($B335,'Justerad allokering kvv'!$B$1:$AG$700,MATCH(J$1,'Justerad allokering kvv'!$B$1:$AF$1,0),FALSE)),VLOOKUP($B335,'Allokerad kvv'!$B$2:$AV$700,MATCH(J$1,'Allokerad kvv'!$B$1:$AV$1,0),FALSE),VLOOKUP($B335,'Justerad allokering kvv'!$B$1:$AG$700,MATCH(J$1,'Justerad allokering kvv'!$B$1:$AF$1,0),FALSE)))</f>
        <v>0</v>
      </c>
      <c r="K335">
        <f>IF($B335=" ","",IF(ISERROR(1/VLOOKUP($B335,'Justerad allokering kvv'!$B$1:$AG$700,MATCH(K$1,'Justerad allokering kvv'!$B$1:$AF$1,0),FALSE)),VLOOKUP($B335,'Allokerad kvv'!$B$2:$AV$700,MATCH(K$1,'Allokerad kvv'!$B$1:$AV$1,0),FALSE),VLOOKUP($B335,'Justerad allokering kvv'!$B$1:$AG$700,MATCH(K$1,'Justerad allokering kvv'!$B$1:$AF$1,0),FALSE)))</f>
        <v>0</v>
      </c>
      <c r="L335">
        <f>IF($B335=" ","",IF(ISERROR(1/VLOOKUP($B335,'Justerad allokering kvv'!$B$1:$AG$700,MATCH(L$1,'Justerad allokering kvv'!$B$1:$AF$1,0),FALSE)),VLOOKUP($B335,'Allokerad kvv'!$B$2:$AV$700,MATCH(L$1,'Allokerad kvv'!$B$1:$AV$1,0),FALSE),VLOOKUP($B335,'Justerad allokering kvv'!$B$1:$AG$700,MATCH(L$1,'Justerad allokering kvv'!$B$1:$AF$1,0),FALSE)))</f>
        <v>0</v>
      </c>
      <c r="M335">
        <f>IF($B335=" ","",IF(ISERROR(1/VLOOKUP($B335,'Justerad allokering kvv'!$B$1:$AG$700,MATCH(M$1,'Justerad allokering kvv'!$B$1:$AF$1,0),FALSE)),VLOOKUP($B335,'Allokerad kvv'!$B$2:$AV$700,MATCH(M$1,'Allokerad kvv'!$B$1:$AV$1,0),FALSE),VLOOKUP($B335,'Justerad allokering kvv'!$B$1:$AG$700,MATCH(M$1,'Justerad allokering kvv'!$B$1:$AF$1,0),FALSE)))</f>
        <v>0</v>
      </c>
      <c r="N335">
        <f>IF($B335=" ","",IF(ISERROR(1/VLOOKUP($B335,'Justerad allokering kvv'!$B$1:$AG$700,MATCH(N$1,'Justerad allokering kvv'!$B$1:$AF$1,0),FALSE)),VLOOKUP($B335,'Allokerad kvv'!$B$2:$AV$700,MATCH(N$1,'Allokerad kvv'!$B$1:$AV$1,0),FALSE),VLOOKUP($B335,'Justerad allokering kvv'!$B$1:$AG$700,MATCH(N$1,'Justerad allokering kvv'!$B$1:$AF$1,0),FALSE)))</f>
        <v>0</v>
      </c>
      <c r="O335">
        <f>IF($B335=" ","",IF(ISERROR(1/VLOOKUP($B335,'Justerad allokering kvv'!$B$1:$AG$700,MATCH(O$1,'Justerad allokering kvv'!$B$1:$AF$1,0),FALSE)),VLOOKUP($B335,'Allokerad kvv'!$B$2:$AV$700,MATCH(O$1,'Allokerad kvv'!$B$1:$AV$1,0),FALSE),VLOOKUP($B335,'Justerad allokering kvv'!$B$1:$AG$700,MATCH(O$1,'Justerad allokering kvv'!$B$1:$AF$1,0),FALSE)))</f>
        <v>0</v>
      </c>
      <c r="P335">
        <f>IF($B335=" ","",IF(ISERROR(1/VLOOKUP($B335,'Justerad allokering kvv'!$B$1:$AG$700,MATCH(P$1,'Justerad allokering kvv'!$B$1:$AF$1,0),FALSE)),VLOOKUP($B335,'Allokerad kvv'!$B$2:$AV$700,MATCH(P$1,'Allokerad kvv'!$B$1:$AV$1,0),FALSE),VLOOKUP($B335,'Justerad allokering kvv'!$B$1:$AG$700,MATCH(P$1,'Justerad allokering kvv'!$B$1:$AF$1,0),FALSE)))</f>
        <v>0</v>
      </c>
      <c r="Q335">
        <f>IF($B335=" ","",IF(ISERROR(1/VLOOKUP($B335,'Justerad allokering kvv'!$B$1:$AG$700,MATCH(Q$1,'Justerad allokering kvv'!$B$1:$AF$1,0),FALSE)),VLOOKUP($B335,'Allokerad kvv'!$B$2:$AV$700,MATCH(Q$1,'Allokerad kvv'!$B$1:$AV$1,0),FALSE),VLOOKUP($B335,'Justerad allokering kvv'!$B$1:$AG$700,MATCH(Q$1,'Justerad allokering kvv'!$B$1:$AF$1,0),FALSE)))</f>
        <v>0</v>
      </c>
      <c r="R335">
        <f>IF($B335=" ","",IF(ISERROR(1/VLOOKUP($B335,'Justerad allokering kvv'!$B$1:$AG$700,MATCH(R$1,'Justerad allokering kvv'!$B$1:$AF$1,0),FALSE)),VLOOKUP($B335,'Allokerad kvv'!$B$2:$AV$700,MATCH(R$1,'Allokerad kvv'!$B$1:$AV$1,0),FALSE),VLOOKUP($B335,'Justerad allokering kvv'!$B$1:$AG$700,MATCH(R$1,'Justerad allokering kvv'!$B$1:$AF$1,0),FALSE)))</f>
        <v>0</v>
      </c>
      <c r="S335">
        <f>IF($B335=" ","",IF(ISERROR(1/VLOOKUP($B335,'Justerad allokering kvv'!$B$1:$AG$700,MATCH(S$1,'Justerad allokering kvv'!$B$1:$AF$1,0),FALSE)),VLOOKUP($B335,'Allokerad kvv'!$B$2:$AV$700,MATCH(S$1,'Allokerad kvv'!$B$1:$AV$1,0),FALSE),VLOOKUP($B335,'Justerad allokering kvv'!$B$1:$AG$700,MATCH(S$1,'Justerad allokering kvv'!$B$1:$AF$1,0),FALSE)))</f>
        <v>0</v>
      </c>
      <c r="T335">
        <f>IF($B335=" ","",IF(ISERROR(1/VLOOKUP($B335,'Justerad allokering kvv'!$B$1:$AG$700,MATCH(T$1,'Justerad allokering kvv'!$B$1:$AF$1,0),FALSE)),VLOOKUP($B335,'Allokerad kvv'!$B$2:$AV$700,MATCH(T$1,'Allokerad kvv'!$B$1:$AV$1,0),FALSE),VLOOKUP($B335,'Justerad allokering kvv'!$B$1:$AG$700,MATCH(T$1,'Justerad allokering kvv'!$B$1:$AF$1,0),FALSE)))</f>
        <v>0</v>
      </c>
      <c r="U335">
        <f>IF($B335=" ","",IF(ISERROR(1/VLOOKUP($B335,'Justerad allokering kvv'!$B$1:$AG$700,MATCH(U$1,'Justerad allokering kvv'!$B$1:$AF$1,0),FALSE)),VLOOKUP($B335,'Allokerad kvv'!$B$2:$AV$700,MATCH(U$1,'Allokerad kvv'!$B$1:$AV$1,0),FALSE),VLOOKUP($B335,'Justerad allokering kvv'!$B$1:$AG$700,MATCH(U$1,'Justerad allokering kvv'!$B$1:$AF$1,0),FALSE)))</f>
        <v>0</v>
      </c>
      <c r="V335">
        <f>IF($B335=" ","",IF(ISERROR(1/VLOOKUP($B335,'Justerad allokering kvv'!$B$1:$AG$700,MATCH(V$1,'Justerad allokering kvv'!$B$1:$AF$1,0),FALSE)),VLOOKUP($B335,'Allokerad kvv'!$B$2:$AV$700,MATCH(V$1,'Allokerad kvv'!$B$1:$AV$1,0),FALSE),VLOOKUP($B335,'Justerad allokering kvv'!$B$1:$AG$700,MATCH(V$1,'Justerad allokering kvv'!$B$1:$AF$1,0),FALSE)))</f>
        <v>0</v>
      </c>
      <c r="W335">
        <f>IF($B335=" ","",IF(ISERROR(1/VLOOKUP($B335,'Justerad allokering kvv'!$B$1:$AG$700,MATCH(W$1,'Justerad allokering kvv'!$B$1:$AF$1,0),FALSE)),VLOOKUP($B335,'Allokerad kvv'!$B$2:$AV$700,MATCH(W$1,'Allokerad kvv'!$B$1:$AV$1,0),FALSE),VLOOKUP($B335,'Justerad allokering kvv'!$B$1:$AG$700,MATCH(W$1,'Justerad allokering kvv'!$B$1:$AF$1,0),FALSE)))</f>
        <v>0</v>
      </c>
      <c r="X335">
        <f>IF($B335=" ","",IF(ISERROR(1/VLOOKUP($B335,'Justerad allokering kvv'!$B$1:$AG$700,MATCH(X$1,'Justerad allokering kvv'!$B$1:$AF$1,0),FALSE)),VLOOKUP($B335,'Allokerad kvv'!$B$2:$AV$700,MATCH(X$1,'Allokerad kvv'!$B$1:$AV$1,0),FALSE),VLOOKUP($B335,'Justerad allokering kvv'!$B$1:$AG$700,MATCH(X$1,'Justerad allokering kvv'!$B$1:$AF$1,0),FALSE)))</f>
        <v>0</v>
      </c>
      <c r="Y335">
        <f>IF($B335=" ","",IF(ISERROR(1/VLOOKUP($B335,'Justerad allokering kvv'!$B$1:$AG$700,MATCH(Y$1,'Justerad allokering kvv'!$B$1:$AF$1,0),FALSE)),VLOOKUP($B335,'Allokerad kvv'!$B$2:$AV$700,MATCH(Y$1,'Allokerad kvv'!$B$1:$AV$1,0),FALSE),VLOOKUP($B335,'Justerad allokering kvv'!$B$1:$AG$700,MATCH(Y$1,'Justerad allokering kvv'!$B$1:$AF$1,0),FALSE)))</f>
        <v>0</v>
      </c>
      <c r="AB335">
        <f>IFERROR(VLOOKUP($B335,Kraftvärmeprod!$B$1:$AO$424,MATCH("Tillförd energi från rökgaskondensering (GWh)",Kraftvärmeprod!$B$1:$AG$1,0),FALSE)/1,0)</f>
        <v>0</v>
      </c>
      <c r="AE335" s="122">
        <f t="shared" si="20"/>
        <v>0</v>
      </c>
      <c r="AG335">
        <f t="shared" si="21"/>
        <v>0</v>
      </c>
      <c r="AH335">
        <f t="shared" si="22"/>
        <v>0</v>
      </c>
      <c r="AI335" t="str">
        <f>IF(AH335=0,"",AH335/VLOOKUP(B335,Kraftvärmeprod!$B$1:$BC$480,MATCH("Summa tillförd energi exklusive rökgaskondensering",Kraftvärmeprod!$B$1:$BC$1,0),FALSE))</f>
        <v/>
      </c>
      <c r="AK335">
        <f t="shared" si="23"/>
        <v>0</v>
      </c>
    </row>
    <row r="336" spans="1:37" x14ac:dyDescent="0.25">
      <c r="A336" s="2" t="s">
        <v>510</v>
      </c>
      <c r="B336" s="2" t="s">
        <v>514</v>
      </c>
      <c r="C336">
        <f>IF($B336=" ","",IF(ISERROR(1/VLOOKUP($B336,'Justerad allokering kvv'!$B$1:$AG$700,MATCH(C$1,'Justerad allokering kvv'!$B$1:$AF$1,0),FALSE)),VLOOKUP($B336,'Allokerad kvv'!$B$2:$AV$700,MATCH(C$1,'Allokerad kvv'!$B$1:$AV$1,0),FALSE),VLOOKUP($B336,'Justerad allokering kvv'!$B$1:$AG$700,MATCH(C$1,'Justerad allokering kvv'!$B$1:$AF$1,0),FALSE)))</f>
        <v>238.9</v>
      </c>
      <c r="D336">
        <f>IF($B336=" ","",IF(ISERROR(1/VLOOKUP($B336,'Justerad allokering kvv'!$B$1:$AG$700,MATCH(D$1,'Justerad allokering kvv'!$B$1:$AF$1,0),FALSE)),VLOOKUP($B336,'Allokerad kvv'!$B$2:$AV$700,MATCH(D$1,'Allokerad kvv'!$B$1:$AV$1,0),FALSE),VLOOKUP($B336,'Justerad allokering kvv'!$B$1:$AG$700,MATCH(D$1,'Justerad allokering kvv'!$B$1:$AF$1,0),FALSE)))</f>
        <v>0</v>
      </c>
      <c r="E336">
        <f>IF($B336=" ","",IF(ISERROR(1/VLOOKUP($B336,'Justerad allokering kvv'!$B$1:$AG$700,MATCH(E$1,'Justerad allokering kvv'!$B$1:$AF$1,0),FALSE)),VLOOKUP($B336,'Allokerad kvv'!$B$2:$AV$700,MATCH(E$1,'Allokerad kvv'!$B$1:$AV$1,0),FALSE),VLOOKUP($B336,'Justerad allokering kvv'!$B$1:$AG$700,MATCH(E$1,'Justerad allokering kvv'!$B$1:$AF$1,0),FALSE)))</f>
        <v>103</v>
      </c>
      <c r="F336">
        <f>IF($B336=" ","",IF(ISERROR(1/VLOOKUP($B336,'Justerad allokering kvv'!$B$1:$AG$700,MATCH(F$1,'Justerad allokering kvv'!$B$1:$AF$1,0),FALSE)),VLOOKUP($B336,'Allokerad kvv'!$B$2:$AV$700,MATCH(F$1,'Allokerad kvv'!$B$1:$AV$1,0),FALSE),VLOOKUP($B336,'Justerad allokering kvv'!$B$1:$AG$700,MATCH(F$1,'Justerad allokering kvv'!$B$1:$AF$1,0),FALSE)))</f>
        <v>0</v>
      </c>
      <c r="G336">
        <f>IF($B336=" ","",IF(ISERROR(1/VLOOKUP($B336,'Justerad allokering kvv'!$B$1:$AG$700,MATCH(G$1,'Justerad allokering kvv'!$B$1:$AF$1,0),FALSE)),VLOOKUP($B336,'Allokerad kvv'!$B$2:$AV$700,MATCH(G$1,'Allokerad kvv'!$B$1:$AV$1,0),FALSE),VLOOKUP($B336,'Justerad allokering kvv'!$B$1:$AG$700,MATCH(G$1,'Justerad allokering kvv'!$B$1:$AF$1,0),FALSE)))</f>
        <v>7.3</v>
      </c>
      <c r="H336">
        <f>IF($B336=" ","",IF(ISERROR(1/VLOOKUP($B336,'Justerad allokering kvv'!$B$1:$AG$700,MATCH(H$1,'Justerad allokering kvv'!$B$1:$AF$1,0),FALSE)),VLOOKUP($B336,'Allokerad kvv'!$B$2:$AV$700,MATCH(H$1,'Allokerad kvv'!$B$1:$AV$1,0),FALSE),VLOOKUP($B336,'Justerad allokering kvv'!$B$1:$AG$700,MATCH(H$1,'Justerad allokering kvv'!$B$1:$AF$1,0),FALSE)))</f>
        <v>0</v>
      </c>
      <c r="I336">
        <f>IF($B336=" ","",IF(ISERROR(1/VLOOKUP($B336,'Justerad allokering kvv'!$B$1:$AG$700,MATCH(I$1,'Justerad allokering kvv'!$B$1:$AF$1,0),FALSE)),VLOOKUP($B336,'Allokerad kvv'!$B$2:$AV$700,MATCH(I$1,'Allokerad kvv'!$B$1:$AV$1,0),FALSE),VLOOKUP($B336,'Justerad allokering kvv'!$B$1:$AG$700,MATCH(I$1,'Justerad allokering kvv'!$B$1:$AF$1,0),FALSE)))</f>
        <v>0</v>
      </c>
      <c r="J336">
        <f>IF($B336=" ","",IF(ISERROR(1/VLOOKUP($B336,'Justerad allokering kvv'!$B$1:$AG$700,MATCH(J$1,'Justerad allokering kvv'!$B$1:$AF$1,0),FALSE)),VLOOKUP($B336,'Allokerad kvv'!$B$2:$AV$700,MATCH(J$1,'Allokerad kvv'!$B$1:$AV$1,0),FALSE),VLOOKUP($B336,'Justerad allokering kvv'!$B$1:$AG$700,MATCH(J$1,'Justerad allokering kvv'!$B$1:$AF$1,0),FALSE)))</f>
        <v>43.4</v>
      </c>
      <c r="K336">
        <f>IF($B336=" ","",IF(ISERROR(1/VLOOKUP($B336,'Justerad allokering kvv'!$B$1:$AG$700,MATCH(K$1,'Justerad allokering kvv'!$B$1:$AF$1,0),FALSE)),VLOOKUP($B336,'Allokerad kvv'!$B$2:$AV$700,MATCH(K$1,'Allokerad kvv'!$B$1:$AV$1,0),FALSE),VLOOKUP($B336,'Justerad allokering kvv'!$B$1:$AG$700,MATCH(K$1,'Justerad allokering kvv'!$B$1:$AF$1,0),FALSE)))</f>
        <v>0</v>
      </c>
      <c r="L336">
        <f>IF($B336=" ","",IF(ISERROR(1/VLOOKUP($B336,'Justerad allokering kvv'!$B$1:$AG$700,MATCH(L$1,'Justerad allokering kvv'!$B$1:$AF$1,0),FALSE)),VLOOKUP($B336,'Allokerad kvv'!$B$2:$AV$700,MATCH(L$1,'Allokerad kvv'!$B$1:$AV$1,0),FALSE),VLOOKUP($B336,'Justerad allokering kvv'!$B$1:$AG$700,MATCH(L$1,'Justerad allokering kvv'!$B$1:$AF$1,0),FALSE)))</f>
        <v>9.6999999999999993</v>
      </c>
      <c r="M336">
        <f>IF($B336=" ","",IF(ISERROR(1/VLOOKUP($B336,'Justerad allokering kvv'!$B$1:$AG$700,MATCH(M$1,'Justerad allokering kvv'!$B$1:$AF$1,0),FALSE)),VLOOKUP($B336,'Allokerad kvv'!$B$2:$AV$700,MATCH(M$1,'Allokerad kvv'!$B$1:$AV$1,0),FALSE),VLOOKUP($B336,'Justerad allokering kvv'!$B$1:$AG$700,MATCH(M$1,'Justerad allokering kvv'!$B$1:$AF$1,0),FALSE)))</f>
        <v>28.2</v>
      </c>
      <c r="N336">
        <f>IF($B336=" ","",IF(ISERROR(1/VLOOKUP($B336,'Justerad allokering kvv'!$B$1:$AG$700,MATCH(N$1,'Justerad allokering kvv'!$B$1:$AF$1,0),FALSE)),VLOOKUP($B336,'Allokerad kvv'!$B$2:$AV$700,MATCH(N$1,'Allokerad kvv'!$B$1:$AV$1,0),FALSE),VLOOKUP($B336,'Justerad allokering kvv'!$B$1:$AG$700,MATCH(N$1,'Justerad allokering kvv'!$B$1:$AF$1,0),FALSE)))</f>
        <v>35</v>
      </c>
      <c r="O336">
        <f>IF($B336=" ","",IF(ISERROR(1/VLOOKUP($B336,'Justerad allokering kvv'!$B$1:$AG$700,MATCH(O$1,'Justerad allokering kvv'!$B$1:$AF$1,0),FALSE)),VLOOKUP($B336,'Allokerad kvv'!$B$2:$AV$700,MATCH(O$1,'Allokerad kvv'!$B$1:$AV$1,0),FALSE),VLOOKUP($B336,'Justerad allokering kvv'!$B$1:$AG$700,MATCH(O$1,'Justerad allokering kvv'!$B$1:$AF$1,0),FALSE)))</f>
        <v>0</v>
      </c>
      <c r="P336">
        <f>IF($B336=" ","",IF(ISERROR(1/VLOOKUP($B336,'Justerad allokering kvv'!$B$1:$AG$700,MATCH(P$1,'Justerad allokering kvv'!$B$1:$AF$1,0),FALSE)),VLOOKUP($B336,'Allokerad kvv'!$B$2:$AV$700,MATCH(P$1,'Allokerad kvv'!$B$1:$AV$1,0),FALSE),VLOOKUP($B336,'Justerad allokering kvv'!$B$1:$AG$700,MATCH(P$1,'Justerad allokering kvv'!$B$1:$AF$1,0),FALSE)))</f>
        <v>0</v>
      </c>
      <c r="Q336">
        <f>IF($B336=" ","",IF(ISERROR(1/VLOOKUP($B336,'Justerad allokering kvv'!$B$1:$AG$700,MATCH(Q$1,'Justerad allokering kvv'!$B$1:$AF$1,0),FALSE)),VLOOKUP($B336,'Allokerad kvv'!$B$2:$AV$700,MATCH(Q$1,'Allokerad kvv'!$B$1:$AV$1,0),FALSE),VLOOKUP($B336,'Justerad allokering kvv'!$B$1:$AG$700,MATCH(Q$1,'Justerad allokering kvv'!$B$1:$AF$1,0),FALSE)))</f>
        <v>15.3</v>
      </c>
      <c r="R336">
        <f>IF($B336=" ","",IF(ISERROR(1/VLOOKUP($B336,'Justerad allokering kvv'!$B$1:$AG$700,MATCH(R$1,'Justerad allokering kvv'!$B$1:$AF$1,0),FALSE)),VLOOKUP($B336,'Allokerad kvv'!$B$2:$AV$700,MATCH(R$1,'Allokerad kvv'!$B$1:$AV$1,0),FALSE),VLOOKUP($B336,'Justerad allokering kvv'!$B$1:$AG$700,MATCH(R$1,'Justerad allokering kvv'!$B$1:$AF$1,0),FALSE)))</f>
        <v>22.7</v>
      </c>
      <c r="S336">
        <f>IF($B336=" ","",IF(ISERROR(1/VLOOKUP($B336,'Justerad allokering kvv'!$B$1:$AG$700,MATCH(S$1,'Justerad allokering kvv'!$B$1:$AF$1,0),FALSE)),VLOOKUP($B336,'Allokerad kvv'!$B$2:$AV$700,MATCH(S$1,'Allokerad kvv'!$B$1:$AV$1,0),FALSE),VLOOKUP($B336,'Justerad allokering kvv'!$B$1:$AG$700,MATCH(S$1,'Justerad allokering kvv'!$B$1:$AF$1,0),FALSE)))</f>
        <v>0</v>
      </c>
      <c r="T336">
        <f>IF($B336=" ","",IF(ISERROR(1/VLOOKUP($B336,'Justerad allokering kvv'!$B$1:$AG$700,MATCH(T$1,'Justerad allokering kvv'!$B$1:$AF$1,0),FALSE)),VLOOKUP($B336,'Allokerad kvv'!$B$2:$AV$700,MATCH(T$1,'Allokerad kvv'!$B$1:$AV$1,0),FALSE),VLOOKUP($B336,'Justerad allokering kvv'!$B$1:$AG$700,MATCH(T$1,'Justerad allokering kvv'!$B$1:$AF$1,0),FALSE)))</f>
        <v>0</v>
      </c>
      <c r="U336">
        <f>IF($B336=" ","",IF(ISERROR(1/VLOOKUP($B336,'Justerad allokering kvv'!$B$1:$AG$700,MATCH(U$1,'Justerad allokering kvv'!$B$1:$AF$1,0),FALSE)),VLOOKUP($B336,'Allokerad kvv'!$B$2:$AV$700,MATCH(U$1,'Allokerad kvv'!$B$1:$AV$1,0),FALSE),VLOOKUP($B336,'Justerad allokering kvv'!$B$1:$AG$700,MATCH(U$1,'Justerad allokering kvv'!$B$1:$AF$1,0),FALSE)))</f>
        <v>0</v>
      </c>
      <c r="V336">
        <f>IF($B336=" ","",IF(ISERROR(1/VLOOKUP($B336,'Justerad allokering kvv'!$B$1:$AG$700,MATCH(V$1,'Justerad allokering kvv'!$B$1:$AF$1,0),FALSE)),VLOOKUP($B336,'Allokerad kvv'!$B$2:$AV$700,MATCH(V$1,'Allokerad kvv'!$B$1:$AV$1,0),FALSE),VLOOKUP($B336,'Justerad allokering kvv'!$B$1:$AG$700,MATCH(V$1,'Justerad allokering kvv'!$B$1:$AF$1,0),FALSE)))</f>
        <v>0</v>
      </c>
      <c r="W336">
        <f>IF($B336=" ","",IF(ISERROR(1/VLOOKUP($B336,'Justerad allokering kvv'!$B$1:$AG$700,MATCH(W$1,'Justerad allokering kvv'!$B$1:$AF$1,0),FALSE)),VLOOKUP($B336,'Allokerad kvv'!$B$2:$AV$700,MATCH(W$1,'Allokerad kvv'!$B$1:$AV$1,0),FALSE),VLOOKUP($B336,'Justerad allokering kvv'!$B$1:$AG$700,MATCH(W$1,'Justerad allokering kvv'!$B$1:$AF$1,0),FALSE)))</f>
        <v>0</v>
      </c>
      <c r="X336">
        <f>IF($B336=" ","",IF(ISERROR(1/VLOOKUP($B336,'Justerad allokering kvv'!$B$1:$AG$700,MATCH(X$1,'Justerad allokering kvv'!$B$1:$AF$1,0),FALSE)),VLOOKUP($B336,'Allokerad kvv'!$B$2:$AV$700,MATCH(X$1,'Allokerad kvv'!$B$1:$AV$1,0),FALSE),VLOOKUP($B336,'Justerad allokering kvv'!$B$1:$AG$700,MATCH(X$1,'Justerad allokering kvv'!$B$1:$AF$1,0),FALSE)))</f>
        <v>0</v>
      </c>
      <c r="Y336">
        <f>IF($B336=" ","",IF(ISERROR(1/VLOOKUP($B336,'Justerad allokering kvv'!$B$1:$AG$700,MATCH(Y$1,'Justerad allokering kvv'!$B$1:$AF$1,0),FALSE)),VLOOKUP($B336,'Allokerad kvv'!$B$2:$AV$700,MATCH(Y$1,'Allokerad kvv'!$B$1:$AV$1,0),FALSE),VLOOKUP($B336,'Justerad allokering kvv'!$B$1:$AG$700,MATCH(Y$1,'Justerad allokering kvv'!$B$1:$AF$1,0),FALSE)))</f>
        <v>5.2</v>
      </c>
      <c r="AB336">
        <f>IFERROR(VLOOKUP($B336,Kraftvärmeprod!$B$1:$AO$424,MATCH("Tillförd energi från rökgaskondensering (GWh)",Kraftvärmeprod!$B$1:$AG$1,0),FALSE)/1,0)</f>
        <v>172.386</v>
      </c>
      <c r="AE336" s="122">
        <f t="shared" si="20"/>
        <v>681.0859999999999</v>
      </c>
      <c r="AG336">
        <f t="shared" si="21"/>
        <v>658.38599999999985</v>
      </c>
      <c r="AH336">
        <f t="shared" si="22"/>
        <v>485.99999999999989</v>
      </c>
      <c r="AI336">
        <f>IF(AH336=0,"",AH336/VLOOKUP(B336,Kraftvärmeprod!$B$1:$BC$480,MATCH("Summa tillförd energi exklusive rökgaskondensering",Kraftvärmeprod!$B$1:$BC$1,0),FALSE))</f>
        <v>0.50656449212219246</v>
      </c>
      <c r="AK336">
        <f t="shared" si="23"/>
        <v>224.49999999999997</v>
      </c>
    </row>
    <row r="337" spans="1:37" x14ac:dyDescent="0.25">
      <c r="A337" s="2" t="s">
        <v>515</v>
      </c>
      <c r="B337" s="2" t="s">
        <v>516</v>
      </c>
      <c r="C337">
        <f>IF($B337=" ","",IF(ISERROR(1/VLOOKUP($B337,'Justerad allokering kvv'!$B$1:$AG$700,MATCH(C$1,'Justerad allokering kvv'!$B$1:$AF$1,0),FALSE)),VLOOKUP($B337,'Allokerad kvv'!$B$2:$AV$700,MATCH(C$1,'Allokerad kvv'!$B$1:$AV$1,0),FALSE),VLOOKUP($B337,'Justerad allokering kvv'!$B$1:$AG$700,MATCH(C$1,'Justerad allokering kvv'!$B$1:$AF$1,0),FALSE)))</f>
        <v>0</v>
      </c>
      <c r="D337">
        <f>IF($B337=" ","",IF(ISERROR(1/VLOOKUP($B337,'Justerad allokering kvv'!$B$1:$AG$700,MATCH(D$1,'Justerad allokering kvv'!$B$1:$AF$1,0),FALSE)),VLOOKUP($B337,'Allokerad kvv'!$B$2:$AV$700,MATCH(D$1,'Allokerad kvv'!$B$1:$AV$1,0),FALSE),VLOOKUP($B337,'Justerad allokering kvv'!$B$1:$AG$700,MATCH(D$1,'Justerad allokering kvv'!$B$1:$AF$1,0),FALSE)))</f>
        <v>0</v>
      </c>
      <c r="E337">
        <f>IF($B337=" ","",IF(ISERROR(1/VLOOKUP($B337,'Justerad allokering kvv'!$B$1:$AG$700,MATCH(E$1,'Justerad allokering kvv'!$B$1:$AF$1,0),FALSE)),VLOOKUP($B337,'Allokerad kvv'!$B$2:$AV$700,MATCH(E$1,'Allokerad kvv'!$B$1:$AV$1,0),FALSE),VLOOKUP($B337,'Justerad allokering kvv'!$B$1:$AG$700,MATCH(E$1,'Justerad allokering kvv'!$B$1:$AF$1,0),FALSE)))</f>
        <v>0</v>
      </c>
      <c r="F337">
        <f>IF($B337=" ","",IF(ISERROR(1/VLOOKUP($B337,'Justerad allokering kvv'!$B$1:$AG$700,MATCH(F$1,'Justerad allokering kvv'!$B$1:$AF$1,0),FALSE)),VLOOKUP($B337,'Allokerad kvv'!$B$2:$AV$700,MATCH(F$1,'Allokerad kvv'!$B$1:$AV$1,0),FALSE),VLOOKUP($B337,'Justerad allokering kvv'!$B$1:$AG$700,MATCH(F$1,'Justerad allokering kvv'!$B$1:$AF$1,0),FALSE)))</f>
        <v>0</v>
      </c>
      <c r="G337">
        <f>IF($B337=" ","",IF(ISERROR(1/VLOOKUP($B337,'Justerad allokering kvv'!$B$1:$AG$700,MATCH(G$1,'Justerad allokering kvv'!$B$1:$AF$1,0),FALSE)),VLOOKUP($B337,'Allokerad kvv'!$B$2:$AV$700,MATCH(G$1,'Allokerad kvv'!$B$1:$AV$1,0),FALSE),VLOOKUP($B337,'Justerad allokering kvv'!$B$1:$AG$700,MATCH(G$1,'Justerad allokering kvv'!$B$1:$AF$1,0),FALSE)))</f>
        <v>0</v>
      </c>
      <c r="H337">
        <f>IF($B337=" ","",IF(ISERROR(1/VLOOKUP($B337,'Justerad allokering kvv'!$B$1:$AG$700,MATCH(H$1,'Justerad allokering kvv'!$B$1:$AF$1,0),FALSE)),VLOOKUP($B337,'Allokerad kvv'!$B$2:$AV$700,MATCH(H$1,'Allokerad kvv'!$B$1:$AV$1,0),FALSE),VLOOKUP($B337,'Justerad allokering kvv'!$B$1:$AG$700,MATCH(H$1,'Justerad allokering kvv'!$B$1:$AF$1,0),FALSE)))</f>
        <v>0</v>
      </c>
      <c r="I337">
        <f>IF($B337=" ","",IF(ISERROR(1/VLOOKUP($B337,'Justerad allokering kvv'!$B$1:$AG$700,MATCH(I$1,'Justerad allokering kvv'!$B$1:$AF$1,0),FALSE)),VLOOKUP($B337,'Allokerad kvv'!$B$2:$AV$700,MATCH(I$1,'Allokerad kvv'!$B$1:$AV$1,0),FALSE),VLOOKUP($B337,'Justerad allokering kvv'!$B$1:$AG$700,MATCH(I$1,'Justerad allokering kvv'!$B$1:$AF$1,0),FALSE)))</f>
        <v>0</v>
      </c>
      <c r="J337">
        <f>IF($B337=" ","",IF(ISERROR(1/VLOOKUP($B337,'Justerad allokering kvv'!$B$1:$AG$700,MATCH(J$1,'Justerad allokering kvv'!$B$1:$AF$1,0),FALSE)),VLOOKUP($B337,'Allokerad kvv'!$B$2:$AV$700,MATCH(J$1,'Allokerad kvv'!$B$1:$AV$1,0),FALSE),VLOOKUP($B337,'Justerad allokering kvv'!$B$1:$AG$700,MATCH(J$1,'Justerad allokering kvv'!$B$1:$AF$1,0),FALSE)))</f>
        <v>0</v>
      </c>
      <c r="K337">
        <f>IF($B337=" ","",IF(ISERROR(1/VLOOKUP($B337,'Justerad allokering kvv'!$B$1:$AG$700,MATCH(K$1,'Justerad allokering kvv'!$B$1:$AF$1,0),FALSE)),VLOOKUP($B337,'Allokerad kvv'!$B$2:$AV$700,MATCH(K$1,'Allokerad kvv'!$B$1:$AV$1,0),FALSE),VLOOKUP($B337,'Justerad allokering kvv'!$B$1:$AG$700,MATCH(K$1,'Justerad allokering kvv'!$B$1:$AF$1,0),FALSE)))</f>
        <v>0</v>
      </c>
      <c r="L337">
        <f>IF($B337=" ","",IF(ISERROR(1/VLOOKUP($B337,'Justerad allokering kvv'!$B$1:$AG$700,MATCH(L$1,'Justerad allokering kvv'!$B$1:$AF$1,0),FALSE)),VLOOKUP($B337,'Allokerad kvv'!$B$2:$AV$700,MATCH(L$1,'Allokerad kvv'!$B$1:$AV$1,0),FALSE),VLOOKUP($B337,'Justerad allokering kvv'!$B$1:$AG$700,MATCH(L$1,'Justerad allokering kvv'!$B$1:$AF$1,0),FALSE)))</f>
        <v>0</v>
      </c>
      <c r="M337">
        <f>IF($B337=" ","",IF(ISERROR(1/VLOOKUP($B337,'Justerad allokering kvv'!$B$1:$AG$700,MATCH(M$1,'Justerad allokering kvv'!$B$1:$AF$1,0),FALSE)),VLOOKUP($B337,'Allokerad kvv'!$B$2:$AV$700,MATCH(M$1,'Allokerad kvv'!$B$1:$AV$1,0),FALSE),VLOOKUP($B337,'Justerad allokering kvv'!$B$1:$AG$700,MATCH(M$1,'Justerad allokering kvv'!$B$1:$AF$1,0),FALSE)))</f>
        <v>0</v>
      </c>
      <c r="N337">
        <f>IF($B337=" ","",IF(ISERROR(1/VLOOKUP($B337,'Justerad allokering kvv'!$B$1:$AG$700,MATCH(N$1,'Justerad allokering kvv'!$B$1:$AF$1,0),FALSE)),VLOOKUP($B337,'Allokerad kvv'!$B$2:$AV$700,MATCH(N$1,'Allokerad kvv'!$B$1:$AV$1,0),FALSE),VLOOKUP($B337,'Justerad allokering kvv'!$B$1:$AG$700,MATCH(N$1,'Justerad allokering kvv'!$B$1:$AF$1,0),FALSE)))</f>
        <v>0</v>
      </c>
      <c r="O337">
        <f>IF($B337=" ","",IF(ISERROR(1/VLOOKUP($B337,'Justerad allokering kvv'!$B$1:$AG$700,MATCH(O$1,'Justerad allokering kvv'!$B$1:$AF$1,0),FALSE)),VLOOKUP($B337,'Allokerad kvv'!$B$2:$AV$700,MATCH(O$1,'Allokerad kvv'!$B$1:$AV$1,0),FALSE),VLOOKUP($B337,'Justerad allokering kvv'!$B$1:$AG$700,MATCH(O$1,'Justerad allokering kvv'!$B$1:$AF$1,0),FALSE)))</f>
        <v>0</v>
      </c>
      <c r="P337">
        <f>IF($B337=" ","",IF(ISERROR(1/VLOOKUP($B337,'Justerad allokering kvv'!$B$1:$AG$700,MATCH(P$1,'Justerad allokering kvv'!$B$1:$AF$1,0),FALSE)),VLOOKUP($B337,'Allokerad kvv'!$B$2:$AV$700,MATCH(P$1,'Allokerad kvv'!$B$1:$AV$1,0),FALSE),VLOOKUP($B337,'Justerad allokering kvv'!$B$1:$AG$700,MATCH(P$1,'Justerad allokering kvv'!$B$1:$AF$1,0),FALSE)))</f>
        <v>0</v>
      </c>
      <c r="Q337">
        <f>IF($B337=" ","",IF(ISERROR(1/VLOOKUP($B337,'Justerad allokering kvv'!$B$1:$AG$700,MATCH(Q$1,'Justerad allokering kvv'!$B$1:$AF$1,0),FALSE)),VLOOKUP($B337,'Allokerad kvv'!$B$2:$AV$700,MATCH(Q$1,'Allokerad kvv'!$B$1:$AV$1,0),FALSE),VLOOKUP($B337,'Justerad allokering kvv'!$B$1:$AG$700,MATCH(Q$1,'Justerad allokering kvv'!$B$1:$AF$1,0),FALSE)))</f>
        <v>0</v>
      </c>
      <c r="R337">
        <f>IF($B337=" ","",IF(ISERROR(1/VLOOKUP($B337,'Justerad allokering kvv'!$B$1:$AG$700,MATCH(R$1,'Justerad allokering kvv'!$B$1:$AF$1,0),FALSE)),VLOOKUP($B337,'Allokerad kvv'!$B$2:$AV$700,MATCH(R$1,'Allokerad kvv'!$B$1:$AV$1,0),FALSE),VLOOKUP($B337,'Justerad allokering kvv'!$B$1:$AG$700,MATCH(R$1,'Justerad allokering kvv'!$B$1:$AF$1,0),FALSE)))</f>
        <v>0</v>
      </c>
      <c r="S337">
        <f>IF($B337=" ","",IF(ISERROR(1/VLOOKUP($B337,'Justerad allokering kvv'!$B$1:$AG$700,MATCH(S$1,'Justerad allokering kvv'!$B$1:$AF$1,0),FALSE)),VLOOKUP($B337,'Allokerad kvv'!$B$2:$AV$700,MATCH(S$1,'Allokerad kvv'!$B$1:$AV$1,0),FALSE),VLOOKUP($B337,'Justerad allokering kvv'!$B$1:$AG$700,MATCH(S$1,'Justerad allokering kvv'!$B$1:$AF$1,0),FALSE)))</f>
        <v>0</v>
      </c>
      <c r="T337">
        <f>IF($B337=" ","",IF(ISERROR(1/VLOOKUP($B337,'Justerad allokering kvv'!$B$1:$AG$700,MATCH(T$1,'Justerad allokering kvv'!$B$1:$AF$1,0),FALSE)),VLOOKUP($B337,'Allokerad kvv'!$B$2:$AV$700,MATCH(T$1,'Allokerad kvv'!$B$1:$AV$1,0),FALSE),VLOOKUP($B337,'Justerad allokering kvv'!$B$1:$AG$700,MATCH(T$1,'Justerad allokering kvv'!$B$1:$AF$1,0),FALSE)))</f>
        <v>0</v>
      </c>
      <c r="U337">
        <f>IF($B337=" ","",IF(ISERROR(1/VLOOKUP($B337,'Justerad allokering kvv'!$B$1:$AG$700,MATCH(U$1,'Justerad allokering kvv'!$B$1:$AF$1,0),FALSE)),VLOOKUP($B337,'Allokerad kvv'!$B$2:$AV$700,MATCH(U$1,'Allokerad kvv'!$B$1:$AV$1,0),FALSE),VLOOKUP($B337,'Justerad allokering kvv'!$B$1:$AG$700,MATCH(U$1,'Justerad allokering kvv'!$B$1:$AF$1,0),FALSE)))</f>
        <v>0</v>
      </c>
      <c r="V337">
        <f>IF($B337=" ","",IF(ISERROR(1/VLOOKUP($B337,'Justerad allokering kvv'!$B$1:$AG$700,MATCH(V$1,'Justerad allokering kvv'!$B$1:$AF$1,0),FALSE)),VLOOKUP($B337,'Allokerad kvv'!$B$2:$AV$700,MATCH(V$1,'Allokerad kvv'!$B$1:$AV$1,0),FALSE),VLOOKUP($B337,'Justerad allokering kvv'!$B$1:$AG$700,MATCH(V$1,'Justerad allokering kvv'!$B$1:$AF$1,0),FALSE)))</f>
        <v>0</v>
      </c>
      <c r="W337">
        <f>IF($B337=" ","",IF(ISERROR(1/VLOOKUP($B337,'Justerad allokering kvv'!$B$1:$AG$700,MATCH(W$1,'Justerad allokering kvv'!$B$1:$AF$1,0),FALSE)),VLOOKUP($B337,'Allokerad kvv'!$B$2:$AV$700,MATCH(W$1,'Allokerad kvv'!$B$1:$AV$1,0),FALSE),VLOOKUP($B337,'Justerad allokering kvv'!$B$1:$AG$700,MATCH(W$1,'Justerad allokering kvv'!$B$1:$AF$1,0),FALSE)))</f>
        <v>0</v>
      </c>
      <c r="X337">
        <f>IF($B337=" ","",IF(ISERROR(1/VLOOKUP($B337,'Justerad allokering kvv'!$B$1:$AG$700,MATCH(X$1,'Justerad allokering kvv'!$B$1:$AF$1,0),FALSE)),VLOOKUP($B337,'Allokerad kvv'!$B$2:$AV$700,MATCH(X$1,'Allokerad kvv'!$B$1:$AV$1,0),FALSE),VLOOKUP($B337,'Justerad allokering kvv'!$B$1:$AG$700,MATCH(X$1,'Justerad allokering kvv'!$B$1:$AF$1,0),FALSE)))</f>
        <v>0</v>
      </c>
      <c r="Y337">
        <f>IF($B337=" ","",IF(ISERROR(1/VLOOKUP($B337,'Justerad allokering kvv'!$B$1:$AG$700,MATCH(Y$1,'Justerad allokering kvv'!$B$1:$AF$1,0),FALSE)),VLOOKUP($B337,'Allokerad kvv'!$B$2:$AV$700,MATCH(Y$1,'Allokerad kvv'!$B$1:$AV$1,0),FALSE),VLOOKUP($B337,'Justerad allokering kvv'!$B$1:$AG$700,MATCH(Y$1,'Justerad allokering kvv'!$B$1:$AF$1,0),FALSE)))</f>
        <v>0</v>
      </c>
      <c r="AB337">
        <f>IFERROR(VLOOKUP($B337,Kraftvärmeprod!$B$1:$AO$424,MATCH("Tillförd energi från rökgaskondensering (GWh)",Kraftvärmeprod!$B$1:$AG$1,0),FALSE)/1,0)</f>
        <v>0</v>
      </c>
      <c r="AE337" s="122">
        <f t="shared" si="20"/>
        <v>0</v>
      </c>
      <c r="AG337">
        <f t="shared" si="21"/>
        <v>0</v>
      </c>
      <c r="AH337">
        <f t="shared" si="22"/>
        <v>0</v>
      </c>
      <c r="AI337" t="str">
        <f>IF(AH337=0,"",AH337/VLOOKUP(B337,Kraftvärmeprod!$B$1:$BC$480,MATCH("Summa tillförd energi exklusive rökgaskondensering",Kraftvärmeprod!$B$1:$BC$1,0),FALSE))</f>
        <v/>
      </c>
      <c r="AK337">
        <f t="shared" si="23"/>
        <v>0</v>
      </c>
    </row>
    <row r="338" spans="1:37" x14ac:dyDescent="0.25">
      <c r="A338" s="2" t="s">
        <v>515</v>
      </c>
      <c r="B338" s="2" t="s">
        <v>517</v>
      </c>
      <c r="C338">
        <f>IF($B338=" ","",IF(ISERROR(1/VLOOKUP($B338,'Justerad allokering kvv'!$B$1:$AG$700,MATCH(C$1,'Justerad allokering kvv'!$B$1:$AF$1,0),FALSE)),VLOOKUP($B338,'Allokerad kvv'!$B$2:$AV$700,MATCH(C$1,'Allokerad kvv'!$B$1:$AV$1,0),FALSE),VLOOKUP($B338,'Justerad allokering kvv'!$B$1:$AG$700,MATCH(C$1,'Justerad allokering kvv'!$B$1:$AF$1,0),FALSE)))</f>
        <v>0</v>
      </c>
      <c r="D338">
        <f>IF($B338=" ","",IF(ISERROR(1/VLOOKUP($B338,'Justerad allokering kvv'!$B$1:$AG$700,MATCH(D$1,'Justerad allokering kvv'!$B$1:$AF$1,0),FALSE)),VLOOKUP($B338,'Allokerad kvv'!$B$2:$AV$700,MATCH(D$1,'Allokerad kvv'!$B$1:$AV$1,0),FALSE),VLOOKUP($B338,'Justerad allokering kvv'!$B$1:$AG$700,MATCH(D$1,'Justerad allokering kvv'!$B$1:$AF$1,0),FALSE)))</f>
        <v>0</v>
      </c>
      <c r="E338">
        <f>IF($B338=" ","",IF(ISERROR(1/VLOOKUP($B338,'Justerad allokering kvv'!$B$1:$AG$700,MATCH(E$1,'Justerad allokering kvv'!$B$1:$AF$1,0),FALSE)),VLOOKUP($B338,'Allokerad kvv'!$B$2:$AV$700,MATCH(E$1,'Allokerad kvv'!$B$1:$AV$1,0),FALSE),VLOOKUP($B338,'Justerad allokering kvv'!$B$1:$AG$700,MATCH(E$1,'Justerad allokering kvv'!$B$1:$AF$1,0),FALSE)))</f>
        <v>0</v>
      </c>
      <c r="F338">
        <f>IF($B338=" ","",IF(ISERROR(1/VLOOKUP($B338,'Justerad allokering kvv'!$B$1:$AG$700,MATCH(F$1,'Justerad allokering kvv'!$B$1:$AF$1,0),FALSE)),VLOOKUP($B338,'Allokerad kvv'!$B$2:$AV$700,MATCH(F$1,'Allokerad kvv'!$B$1:$AV$1,0),FALSE),VLOOKUP($B338,'Justerad allokering kvv'!$B$1:$AG$700,MATCH(F$1,'Justerad allokering kvv'!$B$1:$AF$1,0),FALSE)))</f>
        <v>0</v>
      </c>
      <c r="G338">
        <f>IF($B338=" ","",IF(ISERROR(1/VLOOKUP($B338,'Justerad allokering kvv'!$B$1:$AG$700,MATCH(G$1,'Justerad allokering kvv'!$B$1:$AF$1,0),FALSE)),VLOOKUP($B338,'Allokerad kvv'!$B$2:$AV$700,MATCH(G$1,'Allokerad kvv'!$B$1:$AV$1,0),FALSE),VLOOKUP($B338,'Justerad allokering kvv'!$B$1:$AG$700,MATCH(G$1,'Justerad allokering kvv'!$B$1:$AF$1,0),FALSE)))</f>
        <v>0</v>
      </c>
      <c r="H338">
        <f>IF($B338=" ","",IF(ISERROR(1/VLOOKUP($B338,'Justerad allokering kvv'!$B$1:$AG$700,MATCH(H$1,'Justerad allokering kvv'!$B$1:$AF$1,0),FALSE)),VLOOKUP($B338,'Allokerad kvv'!$B$2:$AV$700,MATCH(H$1,'Allokerad kvv'!$B$1:$AV$1,0),FALSE),VLOOKUP($B338,'Justerad allokering kvv'!$B$1:$AG$700,MATCH(H$1,'Justerad allokering kvv'!$B$1:$AF$1,0),FALSE)))</f>
        <v>0</v>
      </c>
      <c r="I338">
        <f>IF($B338=" ","",IF(ISERROR(1/VLOOKUP($B338,'Justerad allokering kvv'!$B$1:$AG$700,MATCH(I$1,'Justerad allokering kvv'!$B$1:$AF$1,0),FALSE)),VLOOKUP($B338,'Allokerad kvv'!$B$2:$AV$700,MATCH(I$1,'Allokerad kvv'!$B$1:$AV$1,0),FALSE),VLOOKUP($B338,'Justerad allokering kvv'!$B$1:$AG$700,MATCH(I$1,'Justerad allokering kvv'!$B$1:$AF$1,0),FALSE)))</f>
        <v>0</v>
      </c>
      <c r="J338">
        <f>IF($B338=" ","",IF(ISERROR(1/VLOOKUP($B338,'Justerad allokering kvv'!$B$1:$AG$700,MATCH(J$1,'Justerad allokering kvv'!$B$1:$AF$1,0),FALSE)),VLOOKUP($B338,'Allokerad kvv'!$B$2:$AV$700,MATCH(J$1,'Allokerad kvv'!$B$1:$AV$1,0),FALSE),VLOOKUP($B338,'Justerad allokering kvv'!$B$1:$AG$700,MATCH(J$1,'Justerad allokering kvv'!$B$1:$AF$1,0),FALSE)))</f>
        <v>0</v>
      </c>
      <c r="K338">
        <f>IF($B338=" ","",IF(ISERROR(1/VLOOKUP($B338,'Justerad allokering kvv'!$B$1:$AG$700,MATCH(K$1,'Justerad allokering kvv'!$B$1:$AF$1,0),FALSE)),VLOOKUP($B338,'Allokerad kvv'!$B$2:$AV$700,MATCH(K$1,'Allokerad kvv'!$B$1:$AV$1,0),FALSE),VLOOKUP($B338,'Justerad allokering kvv'!$B$1:$AG$700,MATCH(K$1,'Justerad allokering kvv'!$B$1:$AF$1,0),FALSE)))</f>
        <v>0</v>
      </c>
      <c r="L338">
        <f>IF($B338=" ","",IF(ISERROR(1/VLOOKUP($B338,'Justerad allokering kvv'!$B$1:$AG$700,MATCH(L$1,'Justerad allokering kvv'!$B$1:$AF$1,0),FALSE)),VLOOKUP($B338,'Allokerad kvv'!$B$2:$AV$700,MATCH(L$1,'Allokerad kvv'!$B$1:$AV$1,0),FALSE),VLOOKUP($B338,'Justerad allokering kvv'!$B$1:$AG$700,MATCH(L$1,'Justerad allokering kvv'!$B$1:$AF$1,0),FALSE)))</f>
        <v>0</v>
      </c>
      <c r="M338">
        <f>IF($B338=" ","",IF(ISERROR(1/VLOOKUP($B338,'Justerad allokering kvv'!$B$1:$AG$700,MATCH(M$1,'Justerad allokering kvv'!$B$1:$AF$1,0),FALSE)),VLOOKUP($B338,'Allokerad kvv'!$B$2:$AV$700,MATCH(M$1,'Allokerad kvv'!$B$1:$AV$1,0),FALSE),VLOOKUP($B338,'Justerad allokering kvv'!$B$1:$AG$700,MATCH(M$1,'Justerad allokering kvv'!$B$1:$AF$1,0),FALSE)))</f>
        <v>0</v>
      </c>
      <c r="N338">
        <f>IF($B338=" ","",IF(ISERROR(1/VLOOKUP($B338,'Justerad allokering kvv'!$B$1:$AG$700,MATCH(N$1,'Justerad allokering kvv'!$B$1:$AF$1,0),FALSE)),VLOOKUP($B338,'Allokerad kvv'!$B$2:$AV$700,MATCH(N$1,'Allokerad kvv'!$B$1:$AV$1,0),FALSE),VLOOKUP($B338,'Justerad allokering kvv'!$B$1:$AG$700,MATCH(N$1,'Justerad allokering kvv'!$B$1:$AF$1,0),FALSE)))</f>
        <v>0</v>
      </c>
      <c r="O338">
        <f>IF($B338=" ","",IF(ISERROR(1/VLOOKUP($B338,'Justerad allokering kvv'!$B$1:$AG$700,MATCH(O$1,'Justerad allokering kvv'!$B$1:$AF$1,0),FALSE)),VLOOKUP($B338,'Allokerad kvv'!$B$2:$AV$700,MATCH(O$1,'Allokerad kvv'!$B$1:$AV$1,0),FALSE),VLOOKUP($B338,'Justerad allokering kvv'!$B$1:$AG$700,MATCH(O$1,'Justerad allokering kvv'!$B$1:$AF$1,0),FALSE)))</f>
        <v>0</v>
      </c>
      <c r="P338">
        <f>IF($B338=" ","",IF(ISERROR(1/VLOOKUP($B338,'Justerad allokering kvv'!$B$1:$AG$700,MATCH(P$1,'Justerad allokering kvv'!$B$1:$AF$1,0),FALSE)),VLOOKUP($B338,'Allokerad kvv'!$B$2:$AV$700,MATCH(P$1,'Allokerad kvv'!$B$1:$AV$1,0),FALSE),VLOOKUP($B338,'Justerad allokering kvv'!$B$1:$AG$700,MATCH(P$1,'Justerad allokering kvv'!$B$1:$AF$1,0),FALSE)))</f>
        <v>0</v>
      </c>
      <c r="Q338">
        <f>IF($B338=" ","",IF(ISERROR(1/VLOOKUP($B338,'Justerad allokering kvv'!$B$1:$AG$700,MATCH(Q$1,'Justerad allokering kvv'!$B$1:$AF$1,0),FALSE)),VLOOKUP($B338,'Allokerad kvv'!$B$2:$AV$700,MATCH(Q$1,'Allokerad kvv'!$B$1:$AV$1,0),FALSE),VLOOKUP($B338,'Justerad allokering kvv'!$B$1:$AG$700,MATCH(Q$1,'Justerad allokering kvv'!$B$1:$AF$1,0),FALSE)))</f>
        <v>0</v>
      </c>
      <c r="R338">
        <f>IF($B338=" ","",IF(ISERROR(1/VLOOKUP($B338,'Justerad allokering kvv'!$B$1:$AG$700,MATCH(R$1,'Justerad allokering kvv'!$B$1:$AF$1,0),FALSE)),VLOOKUP($B338,'Allokerad kvv'!$B$2:$AV$700,MATCH(R$1,'Allokerad kvv'!$B$1:$AV$1,0),FALSE),VLOOKUP($B338,'Justerad allokering kvv'!$B$1:$AG$700,MATCH(R$1,'Justerad allokering kvv'!$B$1:$AF$1,0),FALSE)))</f>
        <v>0</v>
      </c>
      <c r="S338">
        <f>IF($B338=" ","",IF(ISERROR(1/VLOOKUP($B338,'Justerad allokering kvv'!$B$1:$AG$700,MATCH(S$1,'Justerad allokering kvv'!$B$1:$AF$1,0),FALSE)),VLOOKUP($B338,'Allokerad kvv'!$B$2:$AV$700,MATCH(S$1,'Allokerad kvv'!$B$1:$AV$1,0),FALSE),VLOOKUP($B338,'Justerad allokering kvv'!$B$1:$AG$700,MATCH(S$1,'Justerad allokering kvv'!$B$1:$AF$1,0),FALSE)))</f>
        <v>0</v>
      </c>
      <c r="T338">
        <f>IF($B338=" ","",IF(ISERROR(1/VLOOKUP($B338,'Justerad allokering kvv'!$B$1:$AG$700,MATCH(T$1,'Justerad allokering kvv'!$B$1:$AF$1,0),FALSE)),VLOOKUP($B338,'Allokerad kvv'!$B$2:$AV$700,MATCH(T$1,'Allokerad kvv'!$B$1:$AV$1,0),FALSE),VLOOKUP($B338,'Justerad allokering kvv'!$B$1:$AG$700,MATCH(T$1,'Justerad allokering kvv'!$B$1:$AF$1,0),FALSE)))</f>
        <v>0</v>
      </c>
      <c r="U338">
        <f>IF($B338=" ","",IF(ISERROR(1/VLOOKUP($B338,'Justerad allokering kvv'!$B$1:$AG$700,MATCH(U$1,'Justerad allokering kvv'!$B$1:$AF$1,0),FALSE)),VLOOKUP($B338,'Allokerad kvv'!$B$2:$AV$700,MATCH(U$1,'Allokerad kvv'!$B$1:$AV$1,0),FALSE),VLOOKUP($B338,'Justerad allokering kvv'!$B$1:$AG$700,MATCH(U$1,'Justerad allokering kvv'!$B$1:$AF$1,0),FALSE)))</f>
        <v>0</v>
      </c>
      <c r="V338">
        <f>IF($B338=" ","",IF(ISERROR(1/VLOOKUP($B338,'Justerad allokering kvv'!$B$1:$AG$700,MATCH(V$1,'Justerad allokering kvv'!$B$1:$AF$1,0),FALSE)),VLOOKUP($B338,'Allokerad kvv'!$B$2:$AV$700,MATCH(V$1,'Allokerad kvv'!$B$1:$AV$1,0),FALSE),VLOOKUP($B338,'Justerad allokering kvv'!$B$1:$AG$700,MATCH(V$1,'Justerad allokering kvv'!$B$1:$AF$1,0),FALSE)))</f>
        <v>0</v>
      </c>
      <c r="W338">
        <f>IF($B338=" ","",IF(ISERROR(1/VLOOKUP($B338,'Justerad allokering kvv'!$B$1:$AG$700,MATCH(W$1,'Justerad allokering kvv'!$B$1:$AF$1,0),FALSE)),VLOOKUP($B338,'Allokerad kvv'!$B$2:$AV$700,MATCH(W$1,'Allokerad kvv'!$B$1:$AV$1,0),FALSE),VLOOKUP($B338,'Justerad allokering kvv'!$B$1:$AG$700,MATCH(W$1,'Justerad allokering kvv'!$B$1:$AF$1,0),FALSE)))</f>
        <v>0</v>
      </c>
      <c r="X338">
        <f>IF($B338=" ","",IF(ISERROR(1/VLOOKUP($B338,'Justerad allokering kvv'!$B$1:$AG$700,MATCH(X$1,'Justerad allokering kvv'!$B$1:$AF$1,0),FALSE)),VLOOKUP($B338,'Allokerad kvv'!$B$2:$AV$700,MATCH(X$1,'Allokerad kvv'!$B$1:$AV$1,0),FALSE),VLOOKUP($B338,'Justerad allokering kvv'!$B$1:$AG$700,MATCH(X$1,'Justerad allokering kvv'!$B$1:$AF$1,0),FALSE)))</f>
        <v>0</v>
      </c>
      <c r="Y338">
        <f>IF($B338=" ","",IF(ISERROR(1/VLOOKUP($B338,'Justerad allokering kvv'!$B$1:$AG$700,MATCH(Y$1,'Justerad allokering kvv'!$B$1:$AF$1,0),FALSE)),VLOOKUP($B338,'Allokerad kvv'!$B$2:$AV$700,MATCH(Y$1,'Allokerad kvv'!$B$1:$AV$1,0),FALSE),VLOOKUP($B338,'Justerad allokering kvv'!$B$1:$AG$700,MATCH(Y$1,'Justerad allokering kvv'!$B$1:$AF$1,0),FALSE)))</f>
        <v>0</v>
      </c>
      <c r="AB338">
        <f>IFERROR(VLOOKUP($B338,Kraftvärmeprod!$B$1:$AO$424,MATCH("Tillförd energi från rökgaskondensering (GWh)",Kraftvärmeprod!$B$1:$AG$1,0),FALSE)/1,0)</f>
        <v>0</v>
      </c>
      <c r="AE338" s="122">
        <f t="shared" si="20"/>
        <v>0</v>
      </c>
      <c r="AG338">
        <f t="shared" si="21"/>
        <v>0</v>
      </c>
      <c r="AH338">
        <f t="shared" si="22"/>
        <v>0</v>
      </c>
      <c r="AI338" t="str">
        <f>IF(AH338=0,"",AH338/VLOOKUP(B338,Kraftvärmeprod!$B$1:$BC$480,MATCH("Summa tillförd energi exklusive rökgaskondensering",Kraftvärmeprod!$B$1:$BC$1,0),FALSE))</f>
        <v/>
      </c>
      <c r="AK338">
        <f t="shared" si="23"/>
        <v>0</v>
      </c>
    </row>
    <row r="339" spans="1:37" x14ac:dyDescent="0.25">
      <c r="A339" s="2" t="s">
        <v>518</v>
      </c>
      <c r="B339" s="2" t="s">
        <v>519</v>
      </c>
      <c r="C339">
        <f>IF($B339=" ","",IF(ISERROR(1/VLOOKUP($B339,'Justerad allokering kvv'!$B$1:$AG$700,MATCH(C$1,'Justerad allokering kvv'!$B$1:$AF$1,0),FALSE)),VLOOKUP($B339,'Allokerad kvv'!$B$2:$AV$700,MATCH(C$1,'Allokerad kvv'!$B$1:$AV$1,0),FALSE),VLOOKUP($B339,'Justerad allokering kvv'!$B$1:$AG$700,MATCH(C$1,'Justerad allokering kvv'!$B$1:$AF$1,0),FALSE)))</f>
        <v>0</v>
      </c>
      <c r="D339">
        <f>IF($B339=" ","",IF(ISERROR(1/VLOOKUP($B339,'Justerad allokering kvv'!$B$1:$AG$700,MATCH(D$1,'Justerad allokering kvv'!$B$1:$AF$1,0),FALSE)),VLOOKUP($B339,'Allokerad kvv'!$B$2:$AV$700,MATCH(D$1,'Allokerad kvv'!$B$1:$AV$1,0),FALSE),VLOOKUP($B339,'Justerad allokering kvv'!$B$1:$AG$700,MATCH(D$1,'Justerad allokering kvv'!$B$1:$AF$1,0),FALSE)))</f>
        <v>0</v>
      </c>
      <c r="E339">
        <f>IF($B339=" ","",IF(ISERROR(1/VLOOKUP($B339,'Justerad allokering kvv'!$B$1:$AG$700,MATCH(E$1,'Justerad allokering kvv'!$B$1:$AF$1,0),FALSE)),VLOOKUP($B339,'Allokerad kvv'!$B$2:$AV$700,MATCH(E$1,'Allokerad kvv'!$B$1:$AV$1,0),FALSE),VLOOKUP($B339,'Justerad allokering kvv'!$B$1:$AG$700,MATCH(E$1,'Justerad allokering kvv'!$B$1:$AF$1,0),FALSE)))</f>
        <v>0</v>
      </c>
      <c r="F339">
        <f>IF($B339=" ","",IF(ISERROR(1/VLOOKUP($B339,'Justerad allokering kvv'!$B$1:$AG$700,MATCH(F$1,'Justerad allokering kvv'!$B$1:$AF$1,0),FALSE)),VLOOKUP($B339,'Allokerad kvv'!$B$2:$AV$700,MATCH(F$1,'Allokerad kvv'!$B$1:$AV$1,0),FALSE),VLOOKUP($B339,'Justerad allokering kvv'!$B$1:$AG$700,MATCH(F$1,'Justerad allokering kvv'!$B$1:$AF$1,0),FALSE)))</f>
        <v>0</v>
      </c>
      <c r="G339">
        <f>IF($B339=" ","",IF(ISERROR(1/VLOOKUP($B339,'Justerad allokering kvv'!$B$1:$AG$700,MATCH(G$1,'Justerad allokering kvv'!$B$1:$AF$1,0),FALSE)),VLOOKUP($B339,'Allokerad kvv'!$B$2:$AV$700,MATCH(G$1,'Allokerad kvv'!$B$1:$AV$1,0),FALSE),VLOOKUP($B339,'Justerad allokering kvv'!$B$1:$AG$700,MATCH(G$1,'Justerad allokering kvv'!$B$1:$AF$1,0),FALSE)))</f>
        <v>0</v>
      </c>
      <c r="H339">
        <f>IF($B339=" ","",IF(ISERROR(1/VLOOKUP($B339,'Justerad allokering kvv'!$B$1:$AG$700,MATCH(H$1,'Justerad allokering kvv'!$B$1:$AF$1,0),FALSE)),VLOOKUP($B339,'Allokerad kvv'!$B$2:$AV$700,MATCH(H$1,'Allokerad kvv'!$B$1:$AV$1,0),FALSE),VLOOKUP($B339,'Justerad allokering kvv'!$B$1:$AG$700,MATCH(H$1,'Justerad allokering kvv'!$B$1:$AF$1,0),FALSE)))</f>
        <v>0</v>
      </c>
      <c r="I339">
        <f>IF($B339=" ","",IF(ISERROR(1/VLOOKUP($B339,'Justerad allokering kvv'!$B$1:$AG$700,MATCH(I$1,'Justerad allokering kvv'!$B$1:$AF$1,0),FALSE)),VLOOKUP($B339,'Allokerad kvv'!$B$2:$AV$700,MATCH(I$1,'Allokerad kvv'!$B$1:$AV$1,0),FALSE),VLOOKUP($B339,'Justerad allokering kvv'!$B$1:$AG$700,MATCH(I$1,'Justerad allokering kvv'!$B$1:$AF$1,0),FALSE)))</f>
        <v>0</v>
      </c>
      <c r="J339">
        <f>IF($B339=" ","",IF(ISERROR(1/VLOOKUP($B339,'Justerad allokering kvv'!$B$1:$AG$700,MATCH(J$1,'Justerad allokering kvv'!$B$1:$AF$1,0),FALSE)),VLOOKUP($B339,'Allokerad kvv'!$B$2:$AV$700,MATCH(J$1,'Allokerad kvv'!$B$1:$AV$1,0),FALSE),VLOOKUP($B339,'Justerad allokering kvv'!$B$1:$AG$700,MATCH(J$1,'Justerad allokering kvv'!$B$1:$AF$1,0),FALSE)))</f>
        <v>0</v>
      </c>
      <c r="K339">
        <f>IF($B339=" ","",IF(ISERROR(1/VLOOKUP($B339,'Justerad allokering kvv'!$B$1:$AG$700,MATCH(K$1,'Justerad allokering kvv'!$B$1:$AF$1,0),FALSE)),VLOOKUP($B339,'Allokerad kvv'!$B$2:$AV$700,MATCH(K$1,'Allokerad kvv'!$B$1:$AV$1,0),FALSE),VLOOKUP($B339,'Justerad allokering kvv'!$B$1:$AG$700,MATCH(K$1,'Justerad allokering kvv'!$B$1:$AF$1,0),FALSE)))</f>
        <v>0</v>
      </c>
      <c r="L339">
        <f>IF($B339=" ","",IF(ISERROR(1/VLOOKUP($B339,'Justerad allokering kvv'!$B$1:$AG$700,MATCH(L$1,'Justerad allokering kvv'!$B$1:$AF$1,0),FALSE)),VLOOKUP($B339,'Allokerad kvv'!$B$2:$AV$700,MATCH(L$1,'Allokerad kvv'!$B$1:$AV$1,0),FALSE),VLOOKUP($B339,'Justerad allokering kvv'!$B$1:$AG$700,MATCH(L$1,'Justerad allokering kvv'!$B$1:$AF$1,0),FALSE)))</f>
        <v>0</v>
      </c>
      <c r="M339">
        <f>IF($B339=" ","",IF(ISERROR(1/VLOOKUP($B339,'Justerad allokering kvv'!$B$1:$AG$700,MATCH(M$1,'Justerad allokering kvv'!$B$1:$AF$1,0),FALSE)),VLOOKUP($B339,'Allokerad kvv'!$B$2:$AV$700,MATCH(M$1,'Allokerad kvv'!$B$1:$AV$1,0),FALSE),VLOOKUP($B339,'Justerad allokering kvv'!$B$1:$AG$700,MATCH(M$1,'Justerad allokering kvv'!$B$1:$AF$1,0),FALSE)))</f>
        <v>0</v>
      </c>
      <c r="N339">
        <f>IF($B339=" ","",IF(ISERROR(1/VLOOKUP($B339,'Justerad allokering kvv'!$B$1:$AG$700,MATCH(N$1,'Justerad allokering kvv'!$B$1:$AF$1,0),FALSE)),VLOOKUP($B339,'Allokerad kvv'!$B$2:$AV$700,MATCH(N$1,'Allokerad kvv'!$B$1:$AV$1,0),FALSE),VLOOKUP($B339,'Justerad allokering kvv'!$B$1:$AG$700,MATCH(N$1,'Justerad allokering kvv'!$B$1:$AF$1,0),FALSE)))</f>
        <v>0</v>
      </c>
      <c r="O339">
        <f>IF($B339=" ","",IF(ISERROR(1/VLOOKUP($B339,'Justerad allokering kvv'!$B$1:$AG$700,MATCH(O$1,'Justerad allokering kvv'!$B$1:$AF$1,0),FALSE)),VLOOKUP($B339,'Allokerad kvv'!$B$2:$AV$700,MATCH(O$1,'Allokerad kvv'!$B$1:$AV$1,0),FALSE),VLOOKUP($B339,'Justerad allokering kvv'!$B$1:$AG$700,MATCH(O$1,'Justerad allokering kvv'!$B$1:$AF$1,0),FALSE)))</f>
        <v>0</v>
      </c>
      <c r="P339">
        <f>IF($B339=" ","",IF(ISERROR(1/VLOOKUP($B339,'Justerad allokering kvv'!$B$1:$AG$700,MATCH(P$1,'Justerad allokering kvv'!$B$1:$AF$1,0),FALSE)),VLOOKUP($B339,'Allokerad kvv'!$B$2:$AV$700,MATCH(P$1,'Allokerad kvv'!$B$1:$AV$1,0),FALSE),VLOOKUP($B339,'Justerad allokering kvv'!$B$1:$AG$700,MATCH(P$1,'Justerad allokering kvv'!$B$1:$AF$1,0),FALSE)))</f>
        <v>0</v>
      </c>
      <c r="Q339">
        <f>IF($B339=" ","",IF(ISERROR(1/VLOOKUP($B339,'Justerad allokering kvv'!$B$1:$AG$700,MATCH(Q$1,'Justerad allokering kvv'!$B$1:$AF$1,0),FALSE)),VLOOKUP($B339,'Allokerad kvv'!$B$2:$AV$700,MATCH(Q$1,'Allokerad kvv'!$B$1:$AV$1,0),FALSE),VLOOKUP($B339,'Justerad allokering kvv'!$B$1:$AG$700,MATCH(Q$1,'Justerad allokering kvv'!$B$1:$AF$1,0),FALSE)))</f>
        <v>0</v>
      </c>
      <c r="R339">
        <f>IF($B339=" ","",IF(ISERROR(1/VLOOKUP($B339,'Justerad allokering kvv'!$B$1:$AG$700,MATCH(R$1,'Justerad allokering kvv'!$B$1:$AF$1,0),FALSE)),VLOOKUP($B339,'Allokerad kvv'!$B$2:$AV$700,MATCH(R$1,'Allokerad kvv'!$B$1:$AV$1,0),FALSE),VLOOKUP($B339,'Justerad allokering kvv'!$B$1:$AG$700,MATCH(R$1,'Justerad allokering kvv'!$B$1:$AF$1,0),FALSE)))</f>
        <v>0</v>
      </c>
      <c r="S339">
        <f>IF($B339=" ","",IF(ISERROR(1/VLOOKUP($B339,'Justerad allokering kvv'!$B$1:$AG$700,MATCH(S$1,'Justerad allokering kvv'!$B$1:$AF$1,0),FALSE)),VLOOKUP($B339,'Allokerad kvv'!$B$2:$AV$700,MATCH(S$1,'Allokerad kvv'!$B$1:$AV$1,0),FALSE),VLOOKUP($B339,'Justerad allokering kvv'!$B$1:$AG$700,MATCH(S$1,'Justerad allokering kvv'!$B$1:$AF$1,0),FALSE)))</f>
        <v>0</v>
      </c>
      <c r="T339">
        <f>IF($B339=" ","",IF(ISERROR(1/VLOOKUP($B339,'Justerad allokering kvv'!$B$1:$AG$700,MATCH(T$1,'Justerad allokering kvv'!$B$1:$AF$1,0),FALSE)),VLOOKUP($B339,'Allokerad kvv'!$B$2:$AV$700,MATCH(T$1,'Allokerad kvv'!$B$1:$AV$1,0),FALSE),VLOOKUP($B339,'Justerad allokering kvv'!$B$1:$AG$700,MATCH(T$1,'Justerad allokering kvv'!$B$1:$AF$1,0),FALSE)))</f>
        <v>0</v>
      </c>
      <c r="U339">
        <f>IF($B339=" ","",IF(ISERROR(1/VLOOKUP($B339,'Justerad allokering kvv'!$B$1:$AG$700,MATCH(U$1,'Justerad allokering kvv'!$B$1:$AF$1,0),FALSE)),VLOOKUP($B339,'Allokerad kvv'!$B$2:$AV$700,MATCH(U$1,'Allokerad kvv'!$B$1:$AV$1,0),FALSE),VLOOKUP($B339,'Justerad allokering kvv'!$B$1:$AG$700,MATCH(U$1,'Justerad allokering kvv'!$B$1:$AF$1,0),FALSE)))</f>
        <v>0</v>
      </c>
      <c r="V339">
        <f>IF($B339=" ","",IF(ISERROR(1/VLOOKUP($B339,'Justerad allokering kvv'!$B$1:$AG$700,MATCH(V$1,'Justerad allokering kvv'!$B$1:$AF$1,0),FALSE)),VLOOKUP($B339,'Allokerad kvv'!$B$2:$AV$700,MATCH(V$1,'Allokerad kvv'!$B$1:$AV$1,0),FALSE),VLOOKUP($B339,'Justerad allokering kvv'!$B$1:$AG$700,MATCH(V$1,'Justerad allokering kvv'!$B$1:$AF$1,0),FALSE)))</f>
        <v>0</v>
      </c>
      <c r="W339">
        <f>IF($B339=" ","",IF(ISERROR(1/VLOOKUP($B339,'Justerad allokering kvv'!$B$1:$AG$700,MATCH(W$1,'Justerad allokering kvv'!$B$1:$AF$1,0),FALSE)),VLOOKUP($B339,'Allokerad kvv'!$B$2:$AV$700,MATCH(W$1,'Allokerad kvv'!$B$1:$AV$1,0),FALSE),VLOOKUP($B339,'Justerad allokering kvv'!$B$1:$AG$700,MATCH(W$1,'Justerad allokering kvv'!$B$1:$AF$1,0),FALSE)))</f>
        <v>0</v>
      </c>
      <c r="X339">
        <f>IF($B339=" ","",IF(ISERROR(1/VLOOKUP($B339,'Justerad allokering kvv'!$B$1:$AG$700,MATCH(X$1,'Justerad allokering kvv'!$B$1:$AF$1,0),FALSE)),VLOOKUP($B339,'Allokerad kvv'!$B$2:$AV$700,MATCH(X$1,'Allokerad kvv'!$B$1:$AV$1,0),FALSE),VLOOKUP($B339,'Justerad allokering kvv'!$B$1:$AG$700,MATCH(X$1,'Justerad allokering kvv'!$B$1:$AF$1,0),FALSE)))</f>
        <v>0</v>
      </c>
      <c r="Y339">
        <f>IF($B339=" ","",IF(ISERROR(1/VLOOKUP($B339,'Justerad allokering kvv'!$B$1:$AG$700,MATCH(Y$1,'Justerad allokering kvv'!$B$1:$AF$1,0),FALSE)),VLOOKUP($B339,'Allokerad kvv'!$B$2:$AV$700,MATCH(Y$1,'Allokerad kvv'!$B$1:$AV$1,0),FALSE),VLOOKUP($B339,'Justerad allokering kvv'!$B$1:$AG$700,MATCH(Y$1,'Justerad allokering kvv'!$B$1:$AF$1,0),FALSE)))</f>
        <v>0</v>
      </c>
      <c r="AB339">
        <f>IFERROR(VLOOKUP($B339,Kraftvärmeprod!$B$1:$AO$424,MATCH("Tillförd energi från rökgaskondensering (GWh)",Kraftvärmeprod!$B$1:$AG$1,0),FALSE)/1,0)</f>
        <v>0</v>
      </c>
      <c r="AE339" s="122">
        <f t="shared" si="20"/>
        <v>0</v>
      </c>
      <c r="AG339">
        <f t="shared" si="21"/>
        <v>0</v>
      </c>
      <c r="AH339">
        <f t="shared" si="22"/>
        <v>0</v>
      </c>
      <c r="AI339" t="str">
        <f>IF(AH339=0,"",AH339/VLOOKUP(B339,Kraftvärmeprod!$B$1:$BC$480,MATCH("Summa tillförd energi exklusive rökgaskondensering",Kraftvärmeprod!$B$1:$BC$1,0),FALSE))</f>
        <v/>
      </c>
      <c r="AK339">
        <f t="shared" si="23"/>
        <v>0</v>
      </c>
    </row>
    <row r="340" spans="1:37" x14ac:dyDescent="0.25">
      <c r="A340" s="2" t="s">
        <v>520</v>
      </c>
      <c r="B340" s="2" t="s">
        <v>521</v>
      </c>
      <c r="C340">
        <f>IF($B340=" ","",IF(ISERROR(1/VLOOKUP($B340,'Justerad allokering kvv'!$B$1:$AG$700,MATCH(C$1,'Justerad allokering kvv'!$B$1:$AF$1,0),FALSE)),VLOOKUP($B340,'Allokerad kvv'!$B$2:$AV$700,MATCH(C$1,'Allokerad kvv'!$B$1:$AV$1,0),FALSE),VLOOKUP($B340,'Justerad allokering kvv'!$B$1:$AG$700,MATCH(C$1,'Justerad allokering kvv'!$B$1:$AF$1,0),FALSE)))</f>
        <v>0</v>
      </c>
      <c r="D340">
        <f>IF($B340=" ","",IF(ISERROR(1/VLOOKUP($B340,'Justerad allokering kvv'!$B$1:$AG$700,MATCH(D$1,'Justerad allokering kvv'!$B$1:$AF$1,0),FALSE)),VLOOKUP($B340,'Allokerad kvv'!$B$2:$AV$700,MATCH(D$1,'Allokerad kvv'!$B$1:$AV$1,0),FALSE),VLOOKUP($B340,'Justerad allokering kvv'!$B$1:$AG$700,MATCH(D$1,'Justerad allokering kvv'!$B$1:$AF$1,0),FALSE)))</f>
        <v>0</v>
      </c>
      <c r="E340">
        <f>IF($B340=" ","",IF(ISERROR(1/VLOOKUP($B340,'Justerad allokering kvv'!$B$1:$AG$700,MATCH(E$1,'Justerad allokering kvv'!$B$1:$AF$1,0),FALSE)),VLOOKUP($B340,'Allokerad kvv'!$B$2:$AV$700,MATCH(E$1,'Allokerad kvv'!$B$1:$AV$1,0),FALSE),VLOOKUP($B340,'Justerad allokering kvv'!$B$1:$AG$700,MATCH(E$1,'Justerad allokering kvv'!$B$1:$AF$1,0),FALSE)))</f>
        <v>0</v>
      </c>
      <c r="F340">
        <f>IF($B340=" ","",IF(ISERROR(1/VLOOKUP($B340,'Justerad allokering kvv'!$B$1:$AG$700,MATCH(F$1,'Justerad allokering kvv'!$B$1:$AF$1,0),FALSE)),VLOOKUP($B340,'Allokerad kvv'!$B$2:$AV$700,MATCH(F$1,'Allokerad kvv'!$B$1:$AV$1,0),FALSE),VLOOKUP($B340,'Justerad allokering kvv'!$B$1:$AG$700,MATCH(F$1,'Justerad allokering kvv'!$B$1:$AF$1,0),FALSE)))</f>
        <v>0</v>
      </c>
      <c r="G340">
        <f>IF($B340=" ","",IF(ISERROR(1/VLOOKUP($B340,'Justerad allokering kvv'!$B$1:$AG$700,MATCH(G$1,'Justerad allokering kvv'!$B$1:$AF$1,0),FALSE)),VLOOKUP($B340,'Allokerad kvv'!$B$2:$AV$700,MATCH(G$1,'Allokerad kvv'!$B$1:$AV$1,0),FALSE),VLOOKUP($B340,'Justerad allokering kvv'!$B$1:$AG$700,MATCH(G$1,'Justerad allokering kvv'!$B$1:$AF$1,0),FALSE)))</f>
        <v>0</v>
      </c>
      <c r="H340">
        <f>IF($B340=" ","",IF(ISERROR(1/VLOOKUP($B340,'Justerad allokering kvv'!$B$1:$AG$700,MATCH(H$1,'Justerad allokering kvv'!$B$1:$AF$1,0),FALSE)),VLOOKUP($B340,'Allokerad kvv'!$B$2:$AV$700,MATCH(H$1,'Allokerad kvv'!$B$1:$AV$1,0),FALSE),VLOOKUP($B340,'Justerad allokering kvv'!$B$1:$AG$700,MATCH(H$1,'Justerad allokering kvv'!$B$1:$AF$1,0),FALSE)))</f>
        <v>0</v>
      </c>
      <c r="I340">
        <f>IF($B340=" ","",IF(ISERROR(1/VLOOKUP($B340,'Justerad allokering kvv'!$B$1:$AG$700,MATCH(I$1,'Justerad allokering kvv'!$B$1:$AF$1,0),FALSE)),VLOOKUP($B340,'Allokerad kvv'!$B$2:$AV$700,MATCH(I$1,'Allokerad kvv'!$B$1:$AV$1,0),FALSE),VLOOKUP($B340,'Justerad allokering kvv'!$B$1:$AG$700,MATCH(I$1,'Justerad allokering kvv'!$B$1:$AF$1,0),FALSE)))</f>
        <v>0</v>
      </c>
      <c r="J340">
        <f>IF($B340=" ","",IF(ISERROR(1/VLOOKUP($B340,'Justerad allokering kvv'!$B$1:$AG$700,MATCH(J$1,'Justerad allokering kvv'!$B$1:$AF$1,0),FALSE)),VLOOKUP($B340,'Allokerad kvv'!$B$2:$AV$700,MATCH(J$1,'Allokerad kvv'!$B$1:$AV$1,0),FALSE),VLOOKUP($B340,'Justerad allokering kvv'!$B$1:$AG$700,MATCH(J$1,'Justerad allokering kvv'!$B$1:$AF$1,0),FALSE)))</f>
        <v>0</v>
      </c>
      <c r="K340">
        <f>IF($B340=" ","",IF(ISERROR(1/VLOOKUP($B340,'Justerad allokering kvv'!$B$1:$AG$700,MATCH(K$1,'Justerad allokering kvv'!$B$1:$AF$1,0),FALSE)),VLOOKUP($B340,'Allokerad kvv'!$B$2:$AV$700,MATCH(K$1,'Allokerad kvv'!$B$1:$AV$1,0),FALSE),VLOOKUP($B340,'Justerad allokering kvv'!$B$1:$AG$700,MATCH(K$1,'Justerad allokering kvv'!$B$1:$AF$1,0),FALSE)))</f>
        <v>0</v>
      </c>
      <c r="L340">
        <f>IF($B340=" ","",IF(ISERROR(1/VLOOKUP($B340,'Justerad allokering kvv'!$B$1:$AG$700,MATCH(L$1,'Justerad allokering kvv'!$B$1:$AF$1,0),FALSE)),VLOOKUP($B340,'Allokerad kvv'!$B$2:$AV$700,MATCH(L$1,'Allokerad kvv'!$B$1:$AV$1,0),FALSE),VLOOKUP($B340,'Justerad allokering kvv'!$B$1:$AG$700,MATCH(L$1,'Justerad allokering kvv'!$B$1:$AF$1,0),FALSE)))</f>
        <v>0</v>
      </c>
      <c r="M340">
        <f>IF($B340=" ","",IF(ISERROR(1/VLOOKUP($B340,'Justerad allokering kvv'!$B$1:$AG$700,MATCH(M$1,'Justerad allokering kvv'!$B$1:$AF$1,0),FALSE)),VLOOKUP($B340,'Allokerad kvv'!$B$2:$AV$700,MATCH(M$1,'Allokerad kvv'!$B$1:$AV$1,0),FALSE),VLOOKUP($B340,'Justerad allokering kvv'!$B$1:$AG$700,MATCH(M$1,'Justerad allokering kvv'!$B$1:$AF$1,0),FALSE)))</f>
        <v>0</v>
      </c>
      <c r="N340">
        <f>IF($B340=" ","",IF(ISERROR(1/VLOOKUP($B340,'Justerad allokering kvv'!$B$1:$AG$700,MATCH(N$1,'Justerad allokering kvv'!$B$1:$AF$1,0),FALSE)),VLOOKUP($B340,'Allokerad kvv'!$B$2:$AV$700,MATCH(N$1,'Allokerad kvv'!$B$1:$AV$1,0),FALSE),VLOOKUP($B340,'Justerad allokering kvv'!$B$1:$AG$700,MATCH(N$1,'Justerad allokering kvv'!$B$1:$AF$1,0),FALSE)))</f>
        <v>0</v>
      </c>
      <c r="O340">
        <f>IF($B340=" ","",IF(ISERROR(1/VLOOKUP($B340,'Justerad allokering kvv'!$B$1:$AG$700,MATCH(O$1,'Justerad allokering kvv'!$B$1:$AF$1,0),FALSE)),VLOOKUP($B340,'Allokerad kvv'!$B$2:$AV$700,MATCH(O$1,'Allokerad kvv'!$B$1:$AV$1,0),FALSE),VLOOKUP($B340,'Justerad allokering kvv'!$B$1:$AG$700,MATCH(O$1,'Justerad allokering kvv'!$B$1:$AF$1,0),FALSE)))</f>
        <v>0</v>
      </c>
      <c r="P340">
        <f>IF($B340=" ","",IF(ISERROR(1/VLOOKUP($B340,'Justerad allokering kvv'!$B$1:$AG$700,MATCH(P$1,'Justerad allokering kvv'!$B$1:$AF$1,0),FALSE)),VLOOKUP($B340,'Allokerad kvv'!$B$2:$AV$700,MATCH(P$1,'Allokerad kvv'!$B$1:$AV$1,0),FALSE),VLOOKUP($B340,'Justerad allokering kvv'!$B$1:$AG$700,MATCH(P$1,'Justerad allokering kvv'!$B$1:$AF$1,0),FALSE)))</f>
        <v>0</v>
      </c>
      <c r="Q340">
        <f>IF($B340=" ","",IF(ISERROR(1/VLOOKUP($B340,'Justerad allokering kvv'!$B$1:$AG$700,MATCH(Q$1,'Justerad allokering kvv'!$B$1:$AF$1,0),FALSE)),VLOOKUP($B340,'Allokerad kvv'!$B$2:$AV$700,MATCH(Q$1,'Allokerad kvv'!$B$1:$AV$1,0),FALSE),VLOOKUP($B340,'Justerad allokering kvv'!$B$1:$AG$700,MATCH(Q$1,'Justerad allokering kvv'!$B$1:$AF$1,0),FALSE)))</f>
        <v>0</v>
      </c>
      <c r="R340">
        <f>IF($B340=" ","",IF(ISERROR(1/VLOOKUP($B340,'Justerad allokering kvv'!$B$1:$AG$700,MATCH(R$1,'Justerad allokering kvv'!$B$1:$AF$1,0),FALSE)),VLOOKUP($B340,'Allokerad kvv'!$B$2:$AV$700,MATCH(R$1,'Allokerad kvv'!$B$1:$AV$1,0),FALSE),VLOOKUP($B340,'Justerad allokering kvv'!$B$1:$AG$700,MATCH(R$1,'Justerad allokering kvv'!$B$1:$AF$1,0),FALSE)))</f>
        <v>0</v>
      </c>
      <c r="S340">
        <f>IF($B340=" ","",IF(ISERROR(1/VLOOKUP($B340,'Justerad allokering kvv'!$B$1:$AG$700,MATCH(S$1,'Justerad allokering kvv'!$B$1:$AF$1,0),FALSE)),VLOOKUP($B340,'Allokerad kvv'!$B$2:$AV$700,MATCH(S$1,'Allokerad kvv'!$B$1:$AV$1,0),FALSE),VLOOKUP($B340,'Justerad allokering kvv'!$B$1:$AG$700,MATCH(S$1,'Justerad allokering kvv'!$B$1:$AF$1,0),FALSE)))</f>
        <v>0</v>
      </c>
      <c r="T340">
        <f>IF($B340=" ","",IF(ISERROR(1/VLOOKUP($B340,'Justerad allokering kvv'!$B$1:$AG$700,MATCH(T$1,'Justerad allokering kvv'!$B$1:$AF$1,0),FALSE)),VLOOKUP($B340,'Allokerad kvv'!$B$2:$AV$700,MATCH(T$1,'Allokerad kvv'!$B$1:$AV$1,0),FALSE),VLOOKUP($B340,'Justerad allokering kvv'!$B$1:$AG$700,MATCH(T$1,'Justerad allokering kvv'!$B$1:$AF$1,0),FALSE)))</f>
        <v>0</v>
      </c>
      <c r="U340">
        <f>IF($B340=" ","",IF(ISERROR(1/VLOOKUP($B340,'Justerad allokering kvv'!$B$1:$AG$700,MATCH(U$1,'Justerad allokering kvv'!$B$1:$AF$1,0),FALSE)),VLOOKUP($B340,'Allokerad kvv'!$B$2:$AV$700,MATCH(U$1,'Allokerad kvv'!$B$1:$AV$1,0),FALSE),VLOOKUP($B340,'Justerad allokering kvv'!$B$1:$AG$700,MATCH(U$1,'Justerad allokering kvv'!$B$1:$AF$1,0),FALSE)))</f>
        <v>0</v>
      </c>
      <c r="V340">
        <f>IF($B340=" ","",IF(ISERROR(1/VLOOKUP($B340,'Justerad allokering kvv'!$B$1:$AG$700,MATCH(V$1,'Justerad allokering kvv'!$B$1:$AF$1,0),FALSE)),VLOOKUP($B340,'Allokerad kvv'!$B$2:$AV$700,MATCH(V$1,'Allokerad kvv'!$B$1:$AV$1,0),FALSE),VLOOKUP($B340,'Justerad allokering kvv'!$B$1:$AG$700,MATCH(V$1,'Justerad allokering kvv'!$B$1:$AF$1,0),FALSE)))</f>
        <v>0</v>
      </c>
      <c r="W340">
        <f>IF($B340=" ","",IF(ISERROR(1/VLOOKUP($B340,'Justerad allokering kvv'!$B$1:$AG$700,MATCH(W$1,'Justerad allokering kvv'!$B$1:$AF$1,0),FALSE)),VLOOKUP($B340,'Allokerad kvv'!$B$2:$AV$700,MATCH(W$1,'Allokerad kvv'!$B$1:$AV$1,0),FALSE),VLOOKUP($B340,'Justerad allokering kvv'!$B$1:$AG$700,MATCH(W$1,'Justerad allokering kvv'!$B$1:$AF$1,0),FALSE)))</f>
        <v>0</v>
      </c>
      <c r="X340">
        <f>IF($B340=" ","",IF(ISERROR(1/VLOOKUP($B340,'Justerad allokering kvv'!$B$1:$AG$700,MATCH(X$1,'Justerad allokering kvv'!$B$1:$AF$1,0),FALSE)),VLOOKUP($B340,'Allokerad kvv'!$B$2:$AV$700,MATCH(X$1,'Allokerad kvv'!$B$1:$AV$1,0),FALSE),VLOOKUP($B340,'Justerad allokering kvv'!$B$1:$AG$700,MATCH(X$1,'Justerad allokering kvv'!$B$1:$AF$1,0),FALSE)))</f>
        <v>0</v>
      </c>
      <c r="Y340">
        <f>IF($B340=" ","",IF(ISERROR(1/VLOOKUP($B340,'Justerad allokering kvv'!$B$1:$AG$700,MATCH(Y$1,'Justerad allokering kvv'!$B$1:$AF$1,0),FALSE)),VLOOKUP($B340,'Allokerad kvv'!$B$2:$AV$700,MATCH(Y$1,'Allokerad kvv'!$B$1:$AV$1,0),FALSE),VLOOKUP($B340,'Justerad allokering kvv'!$B$1:$AG$700,MATCH(Y$1,'Justerad allokering kvv'!$B$1:$AF$1,0),FALSE)))</f>
        <v>0</v>
      </c>
      <c r="AB340">
        <f>IFERROR(VLOOKUP($B340,Kraftvärmeprod!$B$1:$AO$424,MATCH("Tillförd energi från rökgaskondensering (GWh)",Kraftvärmeprod!$B$1:$AG$1,0),FALSE)/1,0)</f>
        <v>0</v>
      </c>
      <c r="AE340" s="122">
        <f t="shared" si="20"/>
        <v>0</v>
      </c>
      <c r="AG340">
        <f t="shared" si="21"/>
        <v>0</v>
      </c>
      <c r="AH340">
        <f t="shared" si="22"/>
        <v>0</v>
      </c>
      <c r="AI340" t="str">
        <f>IF(AH340=0,"",AH340/VLOOKUP(B340,Kraftvärmeprod!$B$1:$BC$480,MATCH("Summa tillförd energi exklusive rökgaskondensering",Kraftvärmeprod!$B$1:$BC$1,0),FALSE))</f>
        <v/>
      </c>
      <c r="AK340">
        <f t="shared" si="23"/>
        <v>0</v>
      </c>
    </row>
    <row r="341" spans="1:37" x14ac:dyDescent="0.25">
      <c r="A341" s="2" t="s">
        <v>520</v>
      </c>
      <c r="B341" s="2" t="s">
        <v>522</v>
      </c>
      <c r="C341">
        <f>IF($B341=" ","",IF(ISERROR(1/VLOOKUP($B341,'Justerad allokering kvv'!$B$1:$AG$700,MATCH(C$1,'Justerad allokering kvv'!$B$1:$AF$1,0),FALSE)),VLOOKUP($B341,'Allokerad kvv'!$B$2:$AV$700,MATCH(C$1,'Allokerad kvv'!$B$1:$AV$1,0),FALSE),VLOOKUP($B341,'Justerad allokering kvv'!$B$1:$AG$700,MATCH(C$1,'Justerad allokering kvv'!$B$1:$AF$1,0),FALSE)))</f>
        <v>0</v>
      </c>
      <c r="D341">
        <f>IF($B341=" ","",IF(ISERROR(1/VLOOKUP($B341,'Justerad allokering kvv'!$B$1:$AG$700,MATCH(D$1,'Justerad allokering kvv'!$B$1:$AF$1,0),FALSE)),VLOOKUP($B341,'Allokerad kvv'!$B$2:$AV$700,MATCH(D$1,'Allokerad kvv'!$B$1:$AV$1,0),FALSE),VLOOKUP($B341,'Justerad allokering kvv'!$B$1:$AG$700,MATCH(D$1,'Justerad allokering kvv'!$B$1:$AF$1,0),FALSE)))</f>
        <v>0</v>
      </c>
      <c r="E341">
        <f>IF($B341=" ","",IF(ISERROR(1/VLOOKUP($B341,'Justerad allokering kvv'!$B$1:$AG$700,MATCH(E$1,'Justerad allokering kvv'!$B$1:$AF$1,0),FALSE)),VLOOKUP($B341,'Allokerad kvv'!$B$2:$AV$700,MATCH(E$1,'Allokerad kvv'!$B$1:$AV$1,0),FALSE),VLOOKUP($B341,'Justerad allokering kvv'!$B$1:$AG$700,MATCH(E$1,'Justerad allokering kvv'!$B$1:$AF$1,0),FALSE)))</f>
        <v>0</v>
      </c>
      <c r="F341">
        <f>IF($B341=" ","",IF(ISERROR(1/VLOOKUP($B341,'Justerad allokering kvv'!$B$1:$AG$700,MATCH(F$1,'Justerad allokering kvv'!$B$1:$AF$1,0),FALSE)),VLOOKUP($B341,'Allokerad kvv'!$B$2:$AV$700,MATCH(F$1,'Allokerad kvv'!$B$1:$AV$1,0),FALSE),VLOOKUP($B341,'Justerad allokering kvv'!$B$1:$AG$700,MATCH(F$1,'Justerad allokering kvv'!$B$1:$AF$1,0),FALSE)))</f>
        <v>0</v>
      </c>
      <c r="G341">
        <f>IF($B341=" ","",IF(ISERROR(1/VLOOKUP($B341,'Justerad allokering kvv'!$B$1:$AG$700,MATCH(G$1,'Justerad allokering kvv'!$B$1:$AF$1,0),FALSE)),VLOOKUP($B341,'Allokerad kvv'!$B$2:$AV$700,MATCH(G$1,'Allokerad kvv'!$B$1:$AV$1,0),FALSE),VLOOKUP($B341,'Justerad allokering kvv'!$B$1:$AG$700,MATCH(G$1,'Justerad allokering kvv'!$B$1:$AF$1,0),FALSE)))</f>
        <v>0</v>
      </c>
      <c r="H341">
        <f>IF($B341=" ","",IF(ISERROR(1/VLOOKUP($B341,'Justerad allokering kvv'!$B$1:$AG$700,MATCH(H$1,'Justerad allokering kvv'!$B$1:$AF$1,0),FALSE)),VLOOKUP($B341,'Allokerad kvv'!$B$2:$AV$700,MATCH(H$1,'Allokerad kvv'!$B$1:$AV$1,0),FALSE),VLOOKUP($B341,'Justerad allokering kvv'!$B$1:$AG$700,MATCH(H$1,'Justerad allokering kvv'!$B$1:$AF$1,0),FALSE)))</f>
        <v>0</v>
      </c>
      <c r="I341">
        <f>IF($B341=" ","",IF(ISERROR(1/VLOOKUP($B341,'Justerad allokering kvv'!$B$1:$AG$700,MATCH(I$1,'Justerad allokering kvv'!$B$1:$AF$1,0),FALSE)),VLOOKUP($B341,'Allokerad kvv'!$B$2:$AV$700,MATCH(I$1,'Allokerad kvv'!$B$1:$AV$1,0),FALSE),VLOOKUP($B341,'Justerad allokering kvv'!$B$1:$AG$700,MATCH(I$1,'Justerad allokering kvv'!$B$1:$AF$1,0),FALSE)))</f>
        <v>0</v>
      </c>
      <c r="J341">
        <f>IF($B341=" ","",IF(ISERROR(1/VLOOKUP($B341,'Justerad allokering kvv'!$B$1:$AG$700,MATCH(J$1,'Justerad allokering kvv'!$B$1:$AF$1,0),FALSE)),VLOOKUP($B341,'Allokerad kvv'!$B$2:$AV$700,MATCH(J$1,'Allokerad kvv'!$B$1:$AV$1,0),FALSE),VLOOKUP($B341,'Justerad allokering kvv'!$B$1:$AG$700,MATCH(J$1,'Justerad allokering kvv'!$B$1:$AF$1,0),FALSE)))</f>
        <v>0</v>
      </c>
      <c r="K341">
        <f>IF($B341=" ","",IF(ISERROR(1/VLOOKUP($B341,'Justerad allokering kvv'!$B$1:$AG$700,MATCH(K$1,'Justerad allokering kvv'!$B$1:$AF$1,0),FALSE)),VLOOKUP($B341,'Allokerad kvv'!$B$2:$AV$700,MATCH(K$1,'Allokerad kvv'!$B$1:$AV$1,0),FALSE),VLOOKUP($B341,'Justerad allokering kvv'!$B$1:$AG$700,MATCH(K$1,'Justerad allokering kvv'!$B$1:$AF$1,0),FALSE)))</f>
        <v>0</v>
      </c>
      <c r="L341">
        <f>IF($B341=" ","",IF(ISERROR(1/VLOOKUP($B341,'Justerad allokering kvv'!$B$1:$AG$700,MATCH(L$1,'Justerad allokering kvv'!$B$1:$AF$1,0),FALSE)),VLOOKUP($B341,'Allokerad kvv'!$B$2:$AV$700,MATCH(L$1,'Allokerad kvv'!$B$1:$AV$1,0),FALSE),VLOOKUP($B341,'Justerad allokering kvv'!$B$1:$AG$700,MATCH(L$1,'Justerad allokering kvv'!$B$1:$AF$1,0),FALSE)))</f>
        <v>0</v>
      </c>
      <c r="M341">
        <f>IF($B341=" ","",IF(ISERROR(1/VLOOKUP($B341,'Justerad allokering kvv'!$B$1:$AG$700,MATCH(M$1,'Justerad allokering kvv'!$B$1:$AF$1,0),FALSE)),VLOOKUP($B341,'Allokerad kvv'!$B$2:$AV$700,MATCH(M$1,'Allokerad kvv'!$B$1:$AV$1,0),FALSE),VLOOKUP($B341,'Justerad allokering kvv'!$B$1:$AG$700,MATCH(M$1,'Justerad allokering kvv'!$B$1:$AF$1,0),FALSE)))</f>
        <v>0</v>
      </c>
      <c r="N341">
        <f>IF($B341=" ","",IF(ISERROR(1/VLOOKUP($B341,'Justerad allokering kvv'!$B$1:$AG$700,MATCH(N$1,'Justerad allokering kvv'!$B$1:$AF$1,0),FALSE)),VLOOKUP($B341,'Allokerad kvv'!$B$2:$AV$700,MATCH(N$1,'Allokerad kvv'!$B$1:$AV$1,0),FALSE),VLOOKUP($B341,'Justerad allokering kvv'!$B$1:$AG$700,MATCH(N$1,'Justerad allokering kvv'!$B$1:$AF$1,0),FALSE)))</f>
        <v>0</v>
      </c>
      <c r="O341">
        <f>IF($B341=" ","",IF(ISERROR(1/VLOOKUP($B341,'Justerad allokering kvv'!$B$1:$AG$700,MATCH(O$1,'Justerad allokering kvv'!$B$1:$AF$1,0),FALSE)),VLOOKUP($B341,'Allokerad kvv'!$B$2:$AV$700,MATCH(O$1,'Allokerad kvv'!$B$1:$AV$1,0),FALSE),VLOOKUP($B341,'Justerad allokering kvv'!$B$1:$AG$700,MATCH(O$1,'Justerad allokering kvv'!$B$1:$AF$1,0),FALSE)))</f>
        <v>0</v>
      </c>
      <c r="P341">
        <f>IF($B341=" ","",IF(ISERROR(1/VLOOKUP($B341,'Justerad allokering kvv'!$B$1:$AG$700,MATCH(P$1,'Justerad allokering kvv'!$B$1:$AF$1,0),FALSE)),VLOOKUP($B341,'Allokerad kvv'!$B$2:$AV$700,MATCH(P$1,'Allokerad kvv'!$B$1:$AV$1,0),FALSE),VLOOKUP($B341,'Justerad allokering kvv'!$B$1:$AG$700,MATCH(P$1,'Justerad allokering kvv'!$B$1:$AF$1,0),FALSE)))</f>
        <v>0</v>
      </c>
      <c r="Q341">
        <f>IF($B341=" ","",IF(ISERROR(1/VLOOKUP($B341,'Justerad allokering kvv'!$B$1:$AG$700,MATCH(Q$1,'Justerad allokering kvv'!$B$1:$AF$1,0),FALSE)),VLOOKUP($B341,'Allokerad kvv'!$B$2:$AV$700,MATCH(Q$1,'Allokerad kvv'!$B$1:$AV$1,0),FALSE),VLOOKUP($B341,'Justerad allokering kvv'!$B$1:$AG$700,MATCH(Q$1,'Justerad allokering kvv'!$B$1:$AF$1,0),FALSE)))</f>
        <v>0</v>
      </c>
      <c r="R341">
        <f>IF($B341=" ","",IF(ISERROR(1/VLOOKUP($B341,'Justerad allokering kvv'!$B$1:$AG$700,MATCH(R$1,'Justerad allokering kvv'!$B$1:$AF$1,0),FALSE)),VLOOKUP($B341,'Allokerad kvv'!$B$2:$AV$700,MATCH(R$1,'Allokerad kvv'!$B$1:$AV$1,0),FALSE),VLOOKUP($B341,'Justerad allokering kvv'!$B$1:$AG$700,MATCH(R$1,'Justerad allokering kvv'!$B$1:$AF$1,0),FALSE)))</f>
        <v>0</v>
      </c>
      <c r="S341">
        <f>IF($B341=" ","",IF(ISERROR(1/VLOOKUP($B341,'Justerad allokering kvv'!$B$1:$AG$700,MATCH(S$1,'Justerad allokering kvv'!$B$1:$AF$1,0),FALSE)),VLOOKUP($B341,'Allokerad kvv'!$B$2:$AV$700,MATCH(S$1,'Allokerad kvv'!$B$1:$AV$1,0),FALSE),VLOOKUP($B341,'Justerad allokering kvv'!$B$1:$AG$700,MATCH(S$1,'Justerad allokering kvv'!$B$1:$AF$1,0),FALSE)))</f>
        <v>0</v>
      </c>
      <c r="T341">
        <f>IF($B341=" ","",IF(ISERROR(1/VLOOKUP($B341,'Justerad allokering kvv'!$B$1:$AG$700,MATCH(T$1,'Justerad allokering kvv'!$B$1:$AF$1,0),FALSE)),VLOOKUP($B341,'Allokerad kvv'!$B$2:$AV$700,MATCH(T$1,'Allokerad kvv'!$B$1:$AV$1,0),FALSE),VLOOKUP($B341,'Justerad allokering kvv'!$B$1:$AG$700,MATCH(T$1,'Justerad allokering kvv'!$B$1:$AF$1,0),FALSE)))</f>
        <v>0</v>
      </c>
      <c r="U341">
        <f>IF($B341=" ","",IF(ISERROR(1/VLOOKUP($B341,'Justerad allokering kvv'!$B$1:$AG$700,MATCH(U$1,'Justerad allokering kvv'!$B$1:$AF$1,0),FALSE)),VLOOKUP($B341,'Allokerad kvv'!$B$2:$AV$700,MATCH(U$1,'Allokerad kvv'!$B$1:$AV$1,0),FALSE),VLOOKUP($B341,'Justerad allokering kvv'!$B$1:$AG$700,MATCH(U$1,'Justerad allokering kvv'!$B$1:$AF$1,0),FALSE)))</f>
        <v>0</v>
      </c>
      <c r="V341">
        <f>IF($B341=" ","",IF(ISERROR(1/VLOOKUP($B341,'Justerad allokering kvv'!$B$1:$AG$700,MATCH(V$1,'Justerad allokering kvv'!$B$1:$AF$1,0),FALSE)),VLOOKUP($B341,'Allokerad kvv'!$B$2:$AV$700,MATCH(V$1,'Allokerad kvv'!$B$1:$AV$1,0),FALSE),VLOOKUP($B341,'Justerad allokering kvv'!$B$1:$AG$700,MATCH(V$1,'Justerad allokering kvv'!$B$1:$AF$1,0),FALSE)))</f>
        <v>0</v>
      </c>
      <c r="W341">
        <f>IF($B341=" ","",IF(ISERROR(1/VLOOKUP($B341,'Justerad allokering kvv'!$B$1:$AG$700,MATCH(W$1,'Justerad allokering kvv'!$B$1:$AF$1,0),FALSE)),VLOOKUP($B341,'Allokerad kvv'!$B$2:$AV$700,MATCH(W$1,'Allokerad kvv'!$B$1:$AV$1,0),FALSE),VLOOKUP($B341,'Justerad allokering kvv'!$B$1:$AG$700,MATCH(W$1,'Justerad allokering kvv'!$B$1:$AF$1,0),FALSE)))</f>
        <v>0</v>
      </c>
      <c r="X341">
        <f>IF($B341=" ","",IF(ISERROR(1/VLOOKUP($B341,'Justerad allokering kvv'!$B$1:$AG$700,MATCH(X$1,'Justerad allokering kvv'!$B$1:$AF$1,0),FALSE)),VLOOKUP($B341,'Allokerad kvv'!$B$2:$AV$700,MATCH(X$1,'Allokerad kvv'!$B$1:$AV$1,0),FALSE),VLOOKUP($B341,'Justerad allokering kvv'!$B$1:$AG$700,MATCH(X$1,'Justerad allokering kvv'!$B$1:$AF$1,0),FALSE)))</f>
        <v>0</v>
      </c>
      <c r="Y341">
        <f>IF($B341=" ","",IF(ISERROR(1/VLOOKUP($B341,'Justerad allokering kvv'!$B$1:$AG$700,MATCH(Y$1,'Justerad allokering kvv'!$B$1:$AF$1,0),FALSE)),VLOOKUP($B341,'Allokerad kvv'!$B$2:$AV$700,MATCH(Y$1,'Allokerad kvv'!$B$1:$AV$1,0),FALSE),VLOOKUP($B341,'Justerad allokering kvv'!$B$1:$AG$700,MATCH(Y$1,'Justerad allokering kvv'!$B$1:$AF$1,0),FALSE)))</f>
        <v>0</v>
      </c>
      <c r="AB341">
        <f>IFERROR(VLOOKUP($B341,Kraftvärmeprod!$B$1:$AO$424,MATCH("Tillförd energi från rökgaskondensering (GWh)",Kraftvärmeprod!$B$1:$AG$1,0),FALSE)/1,0)</f>
        <v>0</v>
      </c>
      <c r="AE341" s="122">
        <f t="shared" si="20"/>
        <v>0</v>
      </c>
      <c r="AG341">
        <f t="shared" si="21"/>
        <v>0</v>
      </c>
      <c r="AH341">
        <f t="shared" si="22"/>
        <v>0</v>
      </c>
      <c r="AI341" t="str">
        <f>IF(AH341=0,"",AH341/VLOOKUP(B341,Kraftvärmeprod!$B$1:$BC$480,MATCH("Summa tillförd energi exklusive rökgaskondensering",Kraftvärmeprod!$B$1:$BC$1,0),FALSE))</f>
        <v/>
      </c>
      <c r="AK341">
        <f t="shared" si="23"/>
        <v>0</v>
      </c>
    </row>
    <row r="342" spans="1:37" x14ac:dyDescent="0.25">
      <c r="A342" s="2" t="s">
        <v>520</v>
      </c>
      <c r="B342" s="2" t="s">
        <v>523</v>
      </c>
      <c r="C342">
        <f>IF($B342=" ","",IF(ISERROR(1/VLOOKUP($B342,'Justerad allokering kvv'!$B$1:$AG$700,MATCH(C$1,'Justerad allokering kvv'!$B$1:$AF$1,0),FALSE)),VLOOKUP($B342,'Allokerad kvv'!$B$2:$AV$700,MATCH(C$1,'Allokerad kvv'!$B$1:$AV$1,0),FALSE),VLOOKUP($B342,'Justerad allokering kvv'!$B$1:$AG$700,MATCH(C$1,'Justerad allokering kvv'!$B$1:$AF$1,0),FALSE)))</f>
        <v>0</v>
      </c>
      <c r="D342">
        <f>IF($B342=" ","",IF(ISERROR(1/VLOOKUP($B342,'Justerad allokering kvv'!$B$1:$AG$700,MATCH(D$1,'Justerad allokering kvv'!$B$1:$AF$1,0),FALSE)),VLOOKUP($B342,'Allokerad kvv'!$B$2:$AV$700,MATCH(D$1,'Allokerad kvv'!$B$1:$AV$1,0),FALSE),VLOOKUP($B342,'Justerad allokering kvv'!$B$1:$AG$700,MATCH(D$1,'Justerad allokering kvv'!$B$1:$AF$1,0),FALSE)))</f>
        <v>0</v>
      </c>
      <c r="E342">
        <f>IF($B342=" ","",IF(ISERROR(1/VLOOKUP($B342,'Justerad allokering kvv'!$B$1:$AG$700,MATCH(E$1,'Justerad allokering kvv'!$B$1:$AF$1,0),FALSE)),VLOOKUP($B342,'Allokerad kvv'!$B$2:$AV$700,MATCH(E$1,'Allokerad kvv'!$B$1:$AV$1,0),FALSE),VLOOKUP($B342,'Justerad allokering kvv'!$B$1:$AG$700,MATCH(E$1,'Justerad allokering kvv'!$B$1:$AF$1,0),FALSE)))</f>
        <v>0</v>
      </c>
      <c r="F342">
        <f>IF($B342=" ","",IF(ISERROR(1/VLOOKUP($B342,'Justerad allokering kvv'!$B$1:$AG$700,MATCH(F$1,'Justerad allokering kvv'!$B$1:$AF$1,0),FALSE)),VLOOKUP($B342,'Allokerad kvv'!$B$2:$AV$700,MATCH(F$1,'Allokerad kvv'!$B$1:$AV$1,0),FALSE),VLOOKUP($B342,'Justerad allokering kvv'!$B$1:$AG$700,MATCH(F$1,'Justerad allokering kvv'!$B$1:$AF$1,0),FALSE)))</f>
        <v>0</v>
      </c>
      <c r="G342">
        <f>IF($B342=" ","",IF(ISERROR(1/VLOOKUP($B342,'Justerad allokering kvv'!$B$1:$AG$700,MATCH(G$1,'Justerad allokering kvv'!$B$1:$AF$1,0),FALSE)),VLOOKUP($B342,'Allokerad kvv'!$B$2:$AV$700,MATCH(G$1,'Allokerad kvv'!$B$1:$AV$1,0),FALSE),VLOOKUP($B342,'Justerad allokering kvv'!$B$1:$AG$700,MATCH(G$1,'Justerad allokering kvv'!$B$1:$AF$1,0),FALSE)))</f>
        <v>0</v>
      </c>
      <c r="H342">
        <f>IF($B342=" ","",IF(ISERROR(1/VLOOKUP($B342,'Justerad allokering kvv'!$B$1:$AG$700,MATCH(H$1,'Justerad allokering kvv'!$B$1:$AF$1,0),FALSE)),VLOOKUP($B342,'Allokerad kvv'!$B$2:$AV$700,MATCH(H$1,'Allokerad kvv'!$B$1:$AV$1,0),FALSE),VLOOKUP($B342,'Justerad allokering kvv'!$B$1:$AG$700,MATCH(H$1,'Justerad allokering kvv'!$B$1:$AF$1,0),FALSE)))</f>
        <v>0</v>
      </c>
      <c r="I342">
        <f>IF($B342=" ","",IF(ISERROR(1/VLOOKUP($B342,'Justerad allokering kvv'!$B$1:$AG$700,MATCH(I$1,'Justerad allokering kvv'!$B$1:$AF$1,0),FALSE)),VLOOKUP($B342,'Allokerad kvv'!$B$2:$AV$700,MATCH(I$1,'Allokerad kvv'!$B$1:$AV$1,0),FALSE),VLOOKUP($B342,'Justerad allokering kvv'!$B$1:$AG$700,MATCH(I$1,'Justerad allokering kvv'!$B$1:$AF$1,0),FALSE)))</f>
        <v>0</v>
      </c>
      <c r="J342">
        <f>IF($B342=" ","",IF(ISERROR(1/VLOOKUP($B342,'Justerad allokering kvv'!$B$1:$AG$700,MATCH(J$1,'Justerad allokering kvv'!$B$1:$AF$1,0),FALSE)),VLOOKUP($B342,'Allokerad kvv'!$B$2:$AV$700,MATCH(J$1,'Allokerad kvv'!$B$1:$AV$1,0),FALSE),VLOOKUP($B342,'Justerad allokering kvv'!$B$1:$AG$700,MATCH(J$1,'Justerad allokering kvv'!$B$1:$AF$1,0),FALSE)))</f>
        <v>0</v>
      </c>
      <c r="K342">
        <f>IF($B342=" ","",IF(ISERROR(1/VLOOKUP($B342,'Justerad allokering kvv'!$B$1:$AG$700,MATCH(K$1,'Justerad allokering kvv'!$B$1:$AF$1,0),FALSE)),VLOOKUP($B342,'Allokerad kvv'!$B$2:$AV$700,MATCH(K$1,'Allokerad kvv'!$B$1:$AV$1,0),FALSE),VLOOKUP($B342,'Justerad allokering kvv'!$B$1:$AG$700,MATCH(K$1,'Justerad allokering kvv'!$B$1:$AF$1,0),FALSE)))</f>
        <v>0</v>
      </c>
      <c r="L342">
        <f>IF($B342=" ","",IF(ISERROR(1/VLOOKUP($B342,'Justerad allokering kvv'!$B$1:$AG$700,MATCH(L$1,'Justerad allokering kvv'!$B$1:$AF$1,0),FALSE)),VLOOKUP($B342,'Allokerad kvv'!$B$2:$AV$700,MATCH(L$1,'Allokerad kvv'!$B$1:$AV$1,0),FALSE),VLOOKUP($B342,'Justerad allokering kvv'!$B$1:$AG$700,MATCH(L$1,'Justerad allokering kvv'!$B$1:$AF$1,0),FALSE)))</f>
        <v>0</v>
      </c>
      <c r="M342">
        <f>IF($B342=" ","",IF(ISERROR(1/VLOOKUP($B342,'Justerad allokering kvv'!$B$1:$AG$700,MATCH(M$1,'Justerad allokering kvv'!$B$1:$AF$1,0),FALSE)),VLOOKUP($B342,'Allokerad kvv'!$B$2:$AV$700,MATCH(M$1,'Allokerad kvv'!$B$1:$AV$1,0),FALSE),VLOOKUP($B342,'Justerad allokering kvv'!$B$1:$AG$700,MATCH(M$1,'Justerad allokering kvv'!$B$1:$AF$1,0),FALSE)))</f>
        <v>0</v>
      </c>
      <c r="N342">
        <f>IF($B342=" ","",IF(ISERROR(1/VLOOKUP($B342,'Justerad allokering kvv'!$B$1:$AG$700,MATCH(N$1,'Justerad allokering kvv'!$B$1:$AF$1,0),FALSE)),VLOOKUP($B342,'Allokerad kvv'!$B$2:$AV$700,MATCH(N$1,'Allokerad kvv'!$B$1:$AV$1,0),FALSE),VLOOKUP($B342,'Justerad allokering kvv'!$B$1:$AG$700,MATCH(N$1,'Justerad allokering kvv'!$B$1:$AF$1,0),FALSE)))</f>
        <v>0</v>
      </c>
      <c r="O342">
        <f>IF($B342=" ","",IF(ISERROR(1/VLOOKUP($B342,'Justerad allokering kvv'!$B$1:$AG$700,MATCH(O$1,'Justerad allokering kvv'!$B$1:$AF$1,0),FALSE)),VLOOKUP($B342,'Allokerad kvv'!$B$2:$AV$700,MATCH(O$1,'Allokerad kvv'!$B$1:$AV$1,0),FALSE),VLOOKUP($B342,'Justerad allokering kvv'!$B$1:$AG$700,MATCH(O$1,'Justerad allokering kvv'!$B$1:$AF$1,0),FALSE)))</f>
        <v>0</v>
      </c>
      <c r="P342">
        <f>IF($B342=" ","",IF(ISERROR(1/VLOOKUP($B342,'Justerad allokering kvv'!$B$1:$AG$700,MATCH(P$1,'Justerad allokering kvv'!$B$1:$AF$1,0),FALSE)),VLOOKUP($B342,'Allokerad kvv'!$B$2:$AV$700,MATCH(P$1,'Allokerad kvv'!$B$1:$AV$1,0),FALSE),VLOOKUP($B342,'Justerad allokering kvv'!$B$1:$AG$700,MATCH(P$1,'Justerad allokering kvv'!$B$1:$AF$1,0),FALSE)))</f>
        <v>0</v>
      </c>
      <c r="Q342">
        <f>IF($B342=" ","",IF(ISERROR(1/VLOOKUP($B342,'Justerad allokering kvv'!$B$1:$AG$700,MATCH(Q$1,'Justerad allokering kvv'!$B$1:$AF$1,0),FALSE)),VLOOKUP($B342,'Allokerad kvv'!$B$2:$AV$700,MATCH(Q$1,'Allokerad kvv'!$B$1:$AV$1,0),FALSE),VLOOKUP($B342,'Justerad allokering kvv'!$B$1:$AG$700,MATCH(Q$1,'Justerad allokering kvv'!$B$1:$AF$1,0),FALSE)))</f>
        <v>0</v>
      </c>
      <c r="R342">
        <f>IF($B342=" ","",IF(ISERROR(1/VLOOKUP($B342,'Justerad allokering kvv'!$B$1:$AG$700,MATCH(R$1,'Justerad allokering kvv'!$B$1:$AF$1,0),FALSE)),VLOOKUP($B342,'Allokerad kvv'!$B$2:$AV$700,MATCH(R$1,'Allokerad kvv'!$B$1:$AV$1,0),FALSE),VLOOKUP($B342,'Justerad allokering kvv'!$B$1:$AG$700,MATCH(R$1,'Justerad allokering kvv'!$B$1:$AF$1,0),FALSE)))</f>
        <v>0</v>
      </c>
      <c r="S342">
        <f>IF($B342=" ","",IF(ISERROR(1/VLOOKUP($B342,'Justerad allokering kvv'!$B$1:$AG$700,MATCH(S$1,'Justerad allokering kvv'!$B$1:$AF$1,0),FALSE)),VLOOKUP($B342,'Allokerad kvv'!$B$2:$AV$700,MATCH(S$1,'Allokerad kvv'!$B$1:$AV$1,0),FALSE),VLOOKUP($B342,'Justerad allokering kvv'!$B$1:$AG$700,MATCH(S$1,'Justerad allokering kvv'!$B$1:$AF$1,0),FALSE)))</f>
        <v>0</v>
      </c>
      <c r="T342">
        <f>IF($B342=" ","",IF(ISERROR(1/VLOOKUP($B342,'Justerad allokering kvv'!$B$1:$AG$700,MATCH(T$1,'Justerad allokering kvv'!$B$1:$AF$1,0),FALSE)),VLOOKUP($B342,'Allokerad kvv'!$B$2:$AV$700,MATCH(T$1,'Allokerad kvv'!$B$1:$AV$1,0),FALSE),VLOOKUP($B342,'Justerad allokering kvv'!$B$1:$AG$700,MATCH(T$1,'Justerad allokering kvv'!$B$1:$AF$1,0),FALSE)))</f>
        <v>0</v>
      </c>
      <c r="U342">
        <f>IF($B342=" ","",IF(ISERROR(1/VLOOKUP($B342,'Justerad allokering kvv'!$B$1:$AG$700,MATCH(U$1,'Justerad allokering kvv'!$B$1:$AF$1,0),FALSE)),VLOOKUP($B342,'Allokerad kvv'!$B$2:$AV$700,MATCH(U$1,'Allokerad kvv'!$B$1:$AV$1,0),FALSE),VLOOKUP($B342,'Justerad allokering kvv'!$B$1:$AG$700,MATCH(U$1,'Justerad allokering kvv'!$B$1:$AF$1,0),FALSE)))</f>
        <v>0</v>
      </c>
      <c r="V342">
        <f>IF($B342=" ","",IF(ISERROR(1/VLOOKUP($B342,'Justerad allokering kvv'!$B$1:$AG$700,MATCH(V$1,'Justerad allokering kvv'!$B$1:$AF$1,0),FALSE)),VLOOKUP($B342,'Allokerad kvv'!$B$2:$AV$700,MATCH(V$1,'Allokerad kvv'!$B$1:$AV$1,0),FALSE),VLOOKUP($B342,'Justerad allokering kvv'!$B$1:$AG$700,MATCH(V$1,'Justerad allokering kvv'!$B$1:$AF$1,0),FALSE)))</f>
        <v>0</v>
      </c>
      <c r="W342">
        <f>IF($B342=" ","",IF(ISERROR(1/VLOOKUP($B342,'Justerad allokering kvv'!$B$1:$AG$700,MATCH(W$1,'Justerad allokering kvv'!$B$1:$AF$1,0),FALSE)),VLOOKUP($B342,'Allokerad kvv'!$B$2:$AV$700,MATCH(W$1,'Allokerad kvv'!$B$1:$AV$1,0),FALSE),VLOOKUP($B342,'Justerad allokering kvv'!$B$1:$AG$700,MATCH(W$1,'Justerad allokering kvv'!$B$1:$AF$1,0),FALSE)))</f>
        <v>0</v>
      </c>
      <c r="X342">
        <f>IF($B342=" ","",IF(ISERROR(1/VLOOKUP($B342,'Justerad allokering kvv'!$B$1:$AG$700,MATCH(X$1,'Justerad allokering kvv'!$B$1:$AF$1,0),FALSE)),VLOOKUP($B342,'Allokerad kvv'!$B$2:$AV$700,MATCH(X$1,'Allokerad kvv'!$B$1:$AV$1,0),FALSE),VLOOKUP($B342,'Justerad allokering kvv'!$B$1:$AG$700,MATCH(X$1,'Justerad allokering kvv'!$B$1:$AF$1,0),FALSE)))</f>
        <v>0</v>
      </c>
      <c r="Y342">
        <f>IF($B342=" ","",IF(ISERROR(1/VLOOKUP($B342,'Justerad allokering kvv'!$B$1:$AG$700,MATCH(Y$1,'Justerad allokering kvv'!$B$1:$AF$1,0),FALSE)),VLOOKUP($B342,'Allokerad kvv'!$B$2:$AV$700,MATCH(Y$1,'Allokerad kvv'!$B$1:$AV$1,0),FALSE),VLOOKUP($B342,'Justerad allokering kvv'!$B$1:$AG$700,MATCH(Y$1,'Justerad allokering kvv'!$B$1:$AF$1,0),FALSE)))</f>
        <v>0</v>
      </c>
      <c r="AB342">
        <f>IFERROR(VLOOKUP($B342,Kraftvärmeprod!$B$1:$AO$424,MATCH("Tillförd energi från rökgaskondensering (GWh)",Kraftvärmeprod!$B$1:$AG$1,0),FALSE)/1,0)</f>
        <v>0</v>
      </c>
      <c r="AE342" s="122">
        <f t="shared" si="20"/>
        <v>0</v>
      </c>
      <c r="AG342">
        <f t="shared" si="21"/>
        <v>0</v>
      </c>
      <c r="AH342">
        <f t="shared" si="22"/>
        <v>0</v>
      </c>
      <c r="AI342" t="str">
        <f>IF(AH342=0,"",AH342/VLOOKUP(B342,Kraftvärmeprod!$B$1:$BC$480,MATCH("Summa tillförd energi exklusive rökgaskondensering",Kraftvärmeprod!$B$1:$BC$1,0),FALSE))</f>
        <v/>
      </c>
      <c r="AK342">
        <f t="shared" si="23"/>
        <v>0</v>
      </c>
    </row>
    <row r="343" spans="1:37" x14ac:dyDescent="0.25">
      <c r="A343" s="2" t="s">
        <v>524</v>
      </c>
      <c r="B343" s="2" t="s">
        <v>11</v>
      </c>
      <c r="C343">
        <f>IF($B343=" ","",IF(ISERROR(1/VLOOKUP($B343,'Justerad allokering kvv'!$B$1:$AG$700,MATCH(C$1,'Justerad allokering kvv'!$B$1:$AF$1,0),FALSE)),VLOOKUP($B343,'Allokerad kvv'!$B$2:$AV$700,MATCH(C$1,'Allokerad kvv'!$B$1:$AV$1,0),FALSE),VLOOKUP($B343,'Justerad allokering kvv'!$B$1:$AG$700,MATCH(C$1,'Justerad allokering kvv'!$B$1:$AF$1,0),FALSE)))</f>
        <v>0</v>
      </c>
      <c r="D343">
        <f>IF($B343=" ","",IF(ISERROR(1/VLOOKUP($B343,'Justerad allokering kvv'!$B$1:$AG$700,MATCH(D$1,'Justerad allokering kvv'!$B$1:$AF$1,0),FALSE)),VLOOKUP($B343,'Allokerad kvv'!$B$2:$AV$700,MATCH(D$1,'Allokerad kvv'!$B$1:$AV$1,0),FALSE),VLOOKUP($B343,'Justerad allokering kvv'!$B$1:$AG$700,MATCH(D$1,'Justerad allokering kvv'!$B$1:$AF$1,0),FALSE)))</f>
        <v>0</v>
      </c>
      <c r="E343">
        <f>IF($B343=" ","",IF(ISERROR(1/VLOOKUP($B343,'Justerad allokering kvv'!$B$1:$AG$700,MATCH(E$1,'Justerad allokering kvv'!$B$1:$AF$1,0),FALSE)),VLOOKUP($B343,'Allokerad kvv'!$B$2:$AV$700,MATCH(E$1,'Allokerad kvv'!$B$1:$AV$1,0),FALSE),VLOOKUP($B343,'Justerad allokering kvv'!$B$1:$AG$700,MATCH(E$1,'Justerad allokering kvv'!$B$1:$AF$1,0),FALSE)))</f>
        <v>0</v>
      </c>
      <c r="F343">
        <f>IF($B343=" ","",IF(ISERROR(1/VLOOKUP($B343,'Justerad allokering kvv'!$B$1:$AG$700,MATCH(F$1,'Justerad allokering kvv'!$B$1:$AF$1,0),FALSE)),VLOOKUP($B343,'Allokerad kvv'!$B$2:$AV$700,MATCH(F$1,'Allokerad kvv'!$B$1:$AV$1,0),FALSE),VLOOKUP($B343,'Justerad allokering kvv'!$B$1:$AG$700,MATCH(F$1,'Justerad allokering kvv'!$B$1:$AF$1,0),FALSE)))</f>
        <v>0</v>
      </c>
      <c r="G343">
        <f>IF($B343=" ","",IF(ISERROR(1/VLOOKUP($B343,'Justerad allokering kvv'!$B$1:$AG$700,MATCH(G$1,'Justerad allokering kvv'!$B$1:$AF$1,0),FALSE)),VLOOKUP($B343,'Allokerad kvv'!$B$2:$AV$700,MATCH(G$1,'Allokerad kvv'!$B$1:$AV$1,0),FALSE),VLOOKUP($B343,'Justerad allokering kvv'!$B$1:$AG$700,MATCH(G$1,'Justerad allokering kvv'!$B$1:$AF$1,0),FALSE)))</f>
        <v>0</v>
      </c>
      <c r="H343">
        <f>IF($B343=" ","",IF(ISERROR(1/VLOOKUP($B343,'Justerad allokering kvv'!$B$1:$AG$700,MATCH(H$1,'Justerad allokering kvv'!$B$1:$AF$1,0),FALSE)),VLOOKUP($B343,'Allokerad kvv'!$B$2:$AV$700,MATCH(H$1,'Allokerad kvv'!$B$1:$AV$1,0),FALSE),VLOOKUP($B343,'Justerad allokering kvv'!$B$1:$AG$700,MATCH(H$1,'Justerad allokering kvv'!$B$1:$AF$1,0),FALSE)))</f>
        <v>0</v>
      </c>
      <c r="I343">
        <f>IF($B343=" ","",IF(ISERROR(1/VLOOKUP($B343,'Justerad allokering kvv'!$B$1:$AG$700,MATCH(I$1,'Justerad allokering kvv'!$B$1:$AF$1,0),FALSE)),VLOOKUP($B343,'Allokerad kvv'!$B$2:$AV$700,MATCH(I$1,'Allokerad kvv'!$B$1:$AV$1,0),FALSE),VLOOKUP($B343,'Justerad allokering kvv'!$B$1:$AG$700,MATCH(I$1,'Justerad allokering kvv'!$B$1:$AF$1,0),FALSE)))</f>
        <v>0</v>
      </c>
      <c r="J343">
        <f>IF($B343=" ","",IF(ISERROR(1/VLOOKUP($B343,'Justerad allokering kvv'!$B$1:$AG$700,MATCH(J$1,'Justerad allokering kvv'!$B$1:$AF$1,0),FALSE)),VLOOKUP($B343,'Allokerad kvv'!$B$2:$AV$700,MATCH(J$1,'Allokerad kvv'!$B$1:$AV$1,0),FALSE),VLOOKUP($B343,'Justerad allokering kvv'!$B$1:$AG$700,MATCH(J$1,'Justerad allokering kvv'!$B$1:$AF$1,0),FALSE)))</f>
        <v>0</v>
      </c>
      <c r="K343">
        <f>IF($B343=" ","",IF(ISERROR(1/VLOOKUP($B343,'Justerad allokering kvv'!$B$1:$AG$700,MATCH(K$1,'Justerad allokering kvv'!$B$1:$AF$1,0),FALSE)),VLOOKUP($B343,'Allokerad kvv'!$B$2:$AV$700,MATCH(K$1,'Allokerad kvv'!$B$1:$AV$1,0),FALSE),VLOOKUP($B343,'Justerad allokering kvv'!$B$1:$AG$700,MATCH(K$1,'Justerad allokering kvv'!$B$1:$AF$1,0),FALSE)))</f>
        <v>0</v>
      </c>
      <c r="L343">
        <f>IF($B343=" ","",IF(ISERROR(1/VLOOKUP($B343,'Justerad allokering kvv'!$B$1:$AG$700,MATCH(L$1,'Justerad allokering kvv'!$B$1:$AF$1,0),FALSE)),VLOOKUP($B343,'Allokerad kvv'!$B$2:$AV$700,MATCH(L$1,'Allokerad kvv'!$B$1:$AV$1,0),FALSE),VLOOKUP($B343,'Justerad allokering kvv'!$B$1:$AG$700,MATCH(L$1,'Justerad allokering kvv'!$B$1:$AF$1,0),FALSE)))</f>
        <v>0</v>
      </c>
      <c r="M343">
        <f>IF($B343=" ","",IF(ISERROR(1/VLOOKUP($B343,'Justerad allokering kvv'!$B$1:$AG$700,MATCH(M$1,'Justerad allokering kvv'!$B$1:$AF$1,0),FALSE)),VLOOKUP($B343,'Allokerad kvv'!$B$2:$AV$700,MATCH(M$1,'Allokerad kvv'!$B$1:$AV$1,0),FALSE),VLOOKUP($B343,'Justerad allokering kvv'!$B$1:$AG$700,MATCH(M$1,'Justerad allokering kvv'!$B$1:$AF$1,0),FALSE)))</f>
        <v>0</v>
      </c>
      <c r="N343">
        <f>IF($B343=" ","",IF(ISERROR(1/VLOOKUP($B343,'Justerad allokering kvv'!$B$1:$AG$700,MATCH(N$1,'Justerad allokering kvv'!$B$1:$AF$1,0),FALSE)),VLOOKUP($B343,'Allokerad kvv'!$B$2:$AV$700,MATCH(N$1,'Allokerad kvv'!$B$1:$AV$1,0),FALSE),VLOOKUP($B343,'Justerad allokering kvv'!$B$1:$AG$700,MATCH(N$1,'Justerad allokering kvv'!$B$1:$AF$1,0),FALSE)))</f>
        <v>0</v>
      </c>
      <c r="O343">
        <f>IF($B343=" ","",IF(ISERROR(1/VLOOKUP($B343,'Justerad allokering kvv'!$B$1:$AG$700,MATCH(O$1,'Justerad allokering kvv'!$B$1:$AF$1,0),FALSE)),VLOOKUP($B343,'Allokerad kvv'!$B$2:$AV$700,MATCH(O$1,'Allokerad kvv'!$B$1:$AV$1,0),FALSE),VLOOKUP($B343,'Justerad allokering kvv'!$B$1:$AG$700,MATCH(O$1,'Justerad allokering kvv'!$B$1:$AF$1,0),FALSE)))</f>
        <v>0</v>
      </c>
      <c r="P343">
        <f>IF($B343=" ","",IF(ISERROR(1/VLOOKUP($B343,'Justerad allokering kvv'!$B$1:$AG$700,MATCH(P$1,'Justerad allokering kvv'!$B$1:$AF$1,0),FALSE)),VLOOKUP($B343,'Allokerad kvv'!$B$2:$AV$700,MATCH(P$1,'Allokerad kvv'!$B$1:$AV$1,0),FALSE),VLOOKUP($B343,'Justerad allokering kvv'!$B$1:$AG$700,MATCH(P$1,'Justerad allokering kvv'!$B$1:$AF$1,0),FALSE)))</f>
        <v>0</v>
      </c>
      <c r="Q343">
        <f>IF($B343=" ","",IF(ISERROR(1/VLOOKUP($B343,'Justerad allokering kvv'!$B$1:$AG$700,MATCH(Q$1,'Justerad allokering kvv'!$B$1:$AF$1,0),FALSE)),VLOOKUP($B343,'Allokerad kvv'!$B$2:$AV$700,MATCH(Q$1,'Allokerad kvv'!$B$1:$AV$1,0),FALSE),VLOOKUP($B343,'Justerad allokering kvv'!$B$1:$AG$700,MATCH(Q$1,'Justerad allokering kvv'!$B$1:$AF$1,0),FALSE)))</f>
        <v>0</v>
      </c>
      <c r="R343">
        <f>IF($B343=" ","",IF(ISERROR(1/VLOOKUP($B343,'Justerad allokering kvv'!$B$1:$AG$700,MATCH(R$1,'Justerad allokering kvv'!$B$1:$AF$1,0),FALSE)),VLOOKUP($B343,'Allokerad kvv'!$B$2:$AV$700,MATCH(R$1,'Allokerad kvv'!$B$1:$AV$1,0),FALSE),VLOOKUP($B343,'Justerad allokering kvv'!$B$1:$AG$700,MATCH(R$1,'Justerad allokering kvv'!$B$1:$AF$1,0),FALSE)))</f>
        <v>0</v>
      </c>
      <c r="S343">
        <f>IF($B343=" ","",IF(ISERROR(1/VLOOKUP($B343,'Justerad allokering kvv'!$B$1:$AG$700,MATCH(S$1,'Justerad allokering kvv'!$B$1:$AF$1,0),FALSE)),VLOOKUP($B343,'Allokerad kvv'!$B$2:$AV$700,MATCH(S$1,'Allokerad kvv'!$B$1:$AV$1,0),FALSE),VLOOKUP($B343,'Justerad allokering kvv'!$B$1:$AG$700,MATCH(S$1,'Justerad allokering kvv'!$B$1:$AF$1,0),FALSE)))</f>
        <v>0</v>
      </c>
      <c r="T343">
        <f>IF($B343=" ","",IF(ISERROR(1/VLOOKUP($B343,'Justerad allokering kvv'!$B$1:$AG$700,MATCH(T$1,'Justerad allokering kvv'!$B$1:$AF$1,0),FALSE)),VLOOKUP($B343,'Allokerad kvv'!$B$2:$AV$700,MATCH(T$1,'Allokerad kvv'!$B$1:$AV$1,0),FALSE),VLOOKUP($B343,'Justerad allokering kvv'!$B$1:$AG$700,MATCH(T$1,'Justerad allokering kvv'!$B$1:$AF$1,0),FALSE)))</f>
        <v>0</v>
      </c>
      <c r="U343">
        <f>IF($B343=" ","",IF(ISERROR(1/VLOOKUP($B343,'Justerad allokering kvv'!$B$1:$AG$700,MATCH(U$1,'Justerad allokering kvv'!$B$1:$AF$1,0),FALSE)),VLOOKUP($B343,'Allokerad kvv'!$B$2:$AV$700,MATCH(U$1,'Allokerad kvv'!$B$1:$AV$1,0),FALSE),VLOOKUP($B343,'Justerad allokering kvv'!$B$1:$AG$700,MATCH(U$1,'Justerad allokering kvv'!$B$1:$AF$1,0),FALSE)))</f>
        <v>0</v>
      </c>
      <c r="V343">
        <f>IF($B343=" ","",IF(ISERROR(1/VLOOKUP($B343,'Justerad allokering kvv'!$B$1:$AG$700,MATCH(V$1,'Justerad allokering kvv'!$B$1:$AF$1,0),FALSE)),VLOOKUP($B343,'Allokerad kvv'!$B$2:$AV$700,MATCH(V$1,'Allokerad kvv'!$B$1:$AV$1,0),FALSE),VLOOKUP($B343,'Justerad allokering kvv'!$B$1:$AG$700,MATCH(V$1,'Justerad allokering kvv'!$B$1:$AF$1,0),FALSE)))</f>
        <v>0</v>
      </c>
      <c r="W343">
        <f>IF($B343=" ","",IF(ISERROR(1/VLOOKUP($B343,'Justerad allokering kvv'!$B$1:$AG$700,MATCH(W$1,'Justerad allokering kvv'!$B$1:$AF$1,0),FALSE)),VLOOKUP($B343,'Allokerad kvv'!$B$2:$AV$700,MATCH(W$1,'Allokerad kvv'!$B$1:$AV$1,0),FALSE),VLOOKUP($B343,'Justerad allokering kvv'!$B$1:$AG$700,MATCH(W$1,'Justerad allokering kvv'!$B$1:$AF$1,0),FALSE)))</f>
        <v>0</v>
      </c>
      <c r="X343">
        <f>IF($B343=" ","",IF(ISERROR(1/VLOOKUP($B343,'Justerad allokering kvv'!$B$1:$AG$700,MATCH(X$1,'Justerad allokering kvv'!$B$1:$AF$1,0),FALSE)),VLOOKUP($B343,'Allokerad kvv'!$B$2:$AV$700,MATCH(X$1,'Allokerad kvv'!$B$1:$AV$1,0),FALSE),VLOOKUP($B343,'Justerad allokering kvv'!$B$1:$AG$700,MATCH(X$1,'Justerad allokering kvv'!$B$1:$AF$1,0),FALSE)))</f>
        <v>0</v>
      </c>
      <c r="Y343">
        <f>IF($B343=" ","",IF(ISERROR(1/VLOOKUP($B343,'Justerad allokering kvv'!$B$1:$AG$700,MATCH(Y$1,'Justerad allokering kvv'!$B$1:$AF$1,0),FALSE)),VLOOKUP($B343,'Allokerad kvv'!$B$2:$AV$700,MATCH(Y$1,'Allokerad kvv'!$B$1:$AV$1,0),FALSE),VLOOKUP($B343,'Justerad allokering kvv'!$B$1:$AG$700,MATCH(Y$1,'Justerad allokering kvv'!$B$1:$AF$1,0),FALSE)))</f>
        <v>0</v>
      </c>
      <c r="AB343">
        <f>IFERROR(VLOOKUP($B343,Kraftvärmeprod!$B$1:$AO$424,MATCH("Tillförd energi från rökgaskondensering (GWh)",Kraftvärmeprod!$B$1:$AG$1,0),FALSE)/1,0)</f>
        <v>0</v>
      </c>
      <c r="AE343" s="122">
        <f t="shared" si="20"/>
        <v>0</v>
      </c>
      <c r="AG343">
        <f t="shared" si="21"/>
        <v>0</v>
      </c>
      <c r="AH343">
        <f t="shared" si="22"/>
        <v>0</v>
      </c>
      <c r="AI343" t="str">
        <f>IF(AH343=0,"",AH343/VLOOKUP(B343,Kraftvärmeprod!$B$1:$BC$480,MATCH("Summa tillförd energi exklusive rökgaskondensering",Kraftvärmeprod!$B$1:$BC$1,0),FALSE))</f>
        <v/>
      </c>
      <c r="AK343">
        <f t="shared" si="23"/>
        <v>0</v>
      </c>
    </row>
    <row r="344" spans="1:37" x14ac:dyDescent="0.25">
      <c r="A344" s="2" t="s">
        <v>524</v>
      </c>
      <c r="B344" s="2" t="s">
        <v>525</v>
      </c>
      <c r="C344">
        <f>IF($B344=" ","",IF(ISERROR(1/VLOOKUP($B344,'Justerad allokering kvv'!$B$1:$AG$700,MATCH(C$1,'Justerad allokering kvv'!$B$1:$AF$1,0),FALSE)),VLOOKUP($B344,'Allokerad kvv'!$B$2:$AV$700,MATCH(C$1,'Allokerad kvv'!$B$1:$AV$1,0),FALSE),VLOOKUP($B344,'Justerad allokering kvv'!$B$1:$AG$700,MATCH(C$1,'Justerad allokering kvv'!$B$1:$AF$1,0),FALSE)))</f>
        <v>0</v>
      </c>
      <c r="D344">
        <f>IF($B344=" ","",IF(ISERROR(1/VLOOKUP($B344,'Justerad allokering kvv'!$B$1:$AG$700,MATCH(D$1,'Justerad allokering kvv'!$B$1:$AF$1,0),FALSE)),VLOOKUP($B344,'Allokerad kvv'!$B$2:$AV$700,MATCH(D$1,'Allokerad kvv'!$B$1:$AV$1,0),FALSE),VLOOKUP($B344,'Justerad allokering kvv'!$B$1:$AG$700,MATCH(D$1,'Justerad allokering kvv'!$B$1:$AF$1,0),FALSE)))</f>
        <v>0</v>
      </c>
      <c r="E344">
        <f>IF($B344=" ","",IF(ISERROR(1/VLOOKUP($B344,'Justerad allokering kvv'!$B$1:$AG$700,MATCH(E$1,'Justerad allokering kvv'!$B$1:$AF$1,0),FALSE)),VLOOKUP($B344,'Allokerad kvv'!$B$2:$AV$700,MATCH(E$1,'Allokerad kvv'!$B$1:$AV$1,0),FALSE),VLOOKUP($B344,'Justerad allokering kvv'!$B$1:$AG$700,MATCH(E$1,'Justerad allokering kvv'!$B$1:$AF$1,0),FALSE)))</f>
        <v>0</v>
      </c>
      <c r="F344">
        <f>IF($B344=" ","",IF(ISERROR(1/VLOOKUP($B344,'Justerad allokering kvv'!$B$1:$AG$700,MATCH(F$1,'Justerad allokering kvv'!$B$1:$AF$1,0),FALSE)),VLOOKUP($B344,'Allokerad kvv'!$B$2:$AV$700,MATCH(F$1,'Allokerad kvv'!$B$1:$AV$1,0),FALSE),VLOOKUP($B344,'Justerad allokering kvv'!$B$1:$AG$700,MATCH(F$1,'Justerad allokering kvv'!$B$1:$AF$1,0),FALSE)))</f>
        <v>0</v>
      </c>
      <c r="G344">
        <f>IF($B344=" ","",IF(ISERROR(1/VLOOKUP($B344,'Justerad allokering kvv'!$B$1:$AG$700,MATCH(G$1,'Justerad allokering kvv'!$B$1:$AF$1,0),FALSE)),VLOOKUP($B344,'Allokerad kvv'!$B$2:$AV$700,MATCH(G$1,'Allokerad kvv'!$B$1:$AV$1,0),FALSE),VLOOKUP($B344,'Justerad allokering kvv'!$B$1:$AG$700,MATCH(G$1,'Justerad allokering kvv'!$B$1:$AF$1,0),FALSE)))</f>
        <v>0</v>
      </c>
      <c r="H344">
        <f>IF($B344=" ","",IF(ISERROR(1/VLOOKUP($B344,'Justerad allokering kvv'!$B$1:$AG$700,MATCH(H$1,'Justerad allokering kvv'!$B$1:$AF$1,0),FALSE)),VLOOKUP($B344,'Allokerad kvv'!$B$2:$AV$700,MATCH(H$1,'Allokerad kvv'!$B$1:$AV$1,0),FALSE),VLOOKUP($B344,'Justerad allokering kvv'!$B$1:$AG$700,MATCH(H$1,'Justerad allokering kvv'!$B$1:$AF$1,0),FALSE)))</f>
        <v>0</v>
      </c>
      <c r="I344">
        <f>IF($B344=" ","",IF(ISERROR(1/VLOOKUP($B344,'Justerad allokering kvv'!$B$1:$AG$700,MATCH(I$1,'Justerad allokering kvv'!$B$1:$AF$1,0),FALSE)),VLOOKUP($B344,'Allokerad kvv'!$B$2:$AV$700,MATCH(I$1,'Allokerad kvv'!$B$1:$AV$1,0),FALSE),VLOOKUP($B344,'Justerad allokering kvv'!$B$1:$AG$700,MATCH(I$1,'Justerad allokering kvv'!$B$1:$AF$1,0),FALSE)))</f>
        <v>0</v>
      </c>
      <c r="J344">
        <f>IF($B344=" ","",IF(ISERROR(1/VLOOKUP($B344,'Justerad allokering kvv'!$B$1:$AG$700,MATCH(J$1,'Justerad allokering kvv'!$B$1:$AF$1,0),FALSE)),VLOOKUP($B344,'Allokerad kvv'!$B$2:$AV$700,MATCH(J$1,'Allokerad kvv'!$B$1:$AV$1,0),FALSE),VLOOKUP($B344,'Justerad allokering kvv'!$B$1:$AG$700,MATCH(J$1,'Justerad allokering kvv'!$B$1:$AF$1,0),FALSE)))</f>
        <v>0</v>
      </c>
      <c r="K344">
        <f>IF($B344=" ","",IF(ISERROR(1/VLOOKUP($B344,'Justerad allokering kvv'!$B$1:$AG$700,MATCH(K$1,'Justerad allokering kvv'!$B$1:$AF$1,0),FALSE)),VLOOKUP($B344,'Allokerad kvv'!$B$2:$AV$700,MATCH(K$1,'Allokerad kvv'!$B$1:$AV$1,0),FALSE),VLOOKUP($B344,'Justerad allokering kvv'!$B$1:$AG$700,MATCH(K$1,'Justerad allokering kvv'!$B$1:$AF$1,0),FALSE)))</f>
        <v>0</v>
      </c>
      <c r="L344">
        <f>IF($B344=" ","",IF(ISERROR(1/VLOOKUP($B344,'Justerad allokering kvv'!$B$1:$AG$700,MATCH(L$1,'Justerad allokering kvv'!$B$1:$AF$1,0),FALSE)),VLOOKUP($B344,'Allokerad kvv'!$B$2:$AV$700,MATCH(L$1,'Allokerad kvv'!$B$1:$AV$1,0),FALSE),VLOOKUP($B344,'Justerad allokering kvv'!$B$1:$AG$700,MATCH(L$1,'Justerad allokering kvv'!$B$1:$AF$1,0),FALSE)))</f>
        <v>0</v>
      </c>
      <c r="M344">
        <f>IF($B344=" ","",IF(ISERROR(1/VLOOKUP($B344,'Justerad allokering kvv'!$B$1:$AG$700,MATCH(M$1,'Justerad allokering kvv'!$B$1:$AF$1,0),FALSE)),VLOOKUP($B344,'Allokerad kvv'!$B$2:$AV$700,MATCH(M$1,'Allokerad kvv'!$B$1:$AV$1,0),FALSE),VLOOKUP($B344,'Justerad allokering kvv'!$B$1:$AG$700,MATCH(M$1,'Justerad allokering kvv'!$B$1:$AF$1,0),FALSE)))</f>
        <v>0</v>
      </c>
      <c r="N344">
        <f>IF($B344=" ","",IF(ISERROR(1/VLOOKUP($B344,'Justerad allokering kvv'!$B$1:$AG$700,MATCH(N$1,'Justerad allokering kvv'!$B$1:$AF$1,0),FALSE)),VLOOKUP($B344,'Allokerad kvv'!$B$2:$AV$700,MATCH(N$1,'Allokerad kvv'!$B$1:$AV$1,0),FALSE),VLOOKUP($B344,'Justerad allokering kvv'!$B$1:$AG$700,MATCH(N$1,'Justerad allokering kvv'!$B$1:$AF$1,0),FALSE)))</f>
        <v>0</v>
      </c>
      <c r="O344">
        <f>IF($B344=" ","",IF(ISERROR(1/VLOOKUP($B344,'Justerad allokering kvv'!$B$1:$AG$700,MATCH(O$1,'Justerad allokering kvv'!$B$1:$AF$1,0),FALSE)),VLOOKUP($B344,'Allokerad kvv'!$B$2:$AV$700,MATCH(O$1,'Allokerad kvv'!$B$1:$AV$1,0),FALSE),VLOOKUP($B344,'Justerad allokering kvv'!$B$1:$AG$700,MATCH(O$1,'Justerad allokering kvv'!$B$1:$AF$1,0),FALSE)))</f>
        <v>0</v>
      </c>
      <c r="P344">
        <f>IF($B344=" ","",IF(ISERROR(1/VLOOKUP($B344,'Justerad allokering kvv'!$B$1:$AG$700,MATCH(P$1,'Justerad allokering kvv'!$B$1:$AF$1,0),FALSE)),VLOOKUP($B344,'Allokerad kvv'!$B$2:$AV$700,MATCH(P$1,'Allokerad kvv'!$B$1:$AV$1,0),FALSE),VLOOKUP($B344,'Justerad allokering kvv'!$B$1:$AG$700,MATCH(P$1,'Justerad allokering kvv'!$B$1:$AF$1,0),FALSE)))</f>
        <v>0</v>
      </c>
      <c r="Q344">
        <f>IF($B344=" ","",IF(ISERROR(1/VLOOKUP($B344,'Justerad allokering kvv'!$B$1:$AG$700,MATCH(Q$1,'Justerad allokering kvv'!$B$1:$AF$1,0),FALSE)),VLOOKUP($B344,'Allokerad kvv'!$B$2:$AV$700,MATCH(Q$1,'Allokerad kvv'!$B$1:$AV$1,0),FALSE),VLOOKUP($B344,'Justerad allokering kvv'!$B$1:$AG$700,MATCH(Q$1,'Justerad allokering kvv'!$B$1:$AF$1,0),FALSE)))</f>
        <v>0</v>
      </c>
      <c r="R344">
        <f>IF($B344=" ","",IF(ISERROR(1/VLOOKUP($B344,'Justerad allokering kvv'!$B$1:$AG$700,MATCH(R$1,'Justerad allokering kvv'!$B$1:$AF$1,0),FALSE)),VLOOKUP($B344,'Allokerad kvv'!$B$2:$AV$700,MATCH(R$1,'Allokerad kvv'!$B$1:$AV$1,0),FALSE),VLOOKUP($B344,'Justerad allokering kvv'!$B$1:$AG$700,MATCH(R$1,'Justerad allokering kvv'!$B$1:$AF$1,0),FALSE)))</f>
        <v>0</v>
      </c>
      <c r="S344">
        <f>IF($B344=" ","",IF(ISERROR(1/VLOOKUP($B344,'Justerad allokering kvv'!$B$1:$AG$700,MATCH(S$1,'Justerad allokering kvv'!$B$1:$AF$1,0),FALSE)),VLOOKUP($B344,'Allokerad kvv'!$B$2:$AV$700,MATCH(S$1,'Allokerad kvv'!$B$1:$AV$1,0),FALSE),VLOOKUP($B344,'Justerad allokering kvv'!$B$1:$AG$700,MATCH(S$1,'Justerad allokering kvv'!$B$1:$AF$1,0),FALSE)))</f>
        <v>0</v>
      </c>
      <c r="T344">
        <f>IF($B344=" ","",IF(ISERROR(1/VLOOKUP($B344,'Justerad allokering kvv'!$B$1:$AG$700,MATCH(T$1,'Justerad allokering kvv'!$B$1:$AF$1,0),FALSE)),VLOOKUP($B344,'Allokerad kvv'!$B$2:$AV$700,MATCH(T$1,'Allokerad kvv'!$B$1:$AV$1,0),FALSE),VLOOKUP($B344,'Justerad allokering kvv'!$B$1:$AG$700,MATCH(T$1,'Justerad allokering kvv'!$B$1:$AF$1,0),FALSE)))</f>
        <v>0</v>
      </c>
      <c r="U344">
        <f>IF($B344=" ","",IF(ISERROR(1/VLOOKUP($B344,'Justerad allokering kvv'!$B$1:$AG$700,MATCH(U$1,'Justerad allokering kvv'!$B$1:$AF$1,0),FALSE)),VLOOKUP($B344,'Allokerad kvv'!$B$2:$AV$700,MATCH(U$1,'Allokerad kvv'!$B$1:$AV$1,0),FALSE),VLOOKUP($B344,'Justerad allokering kvv'!$B$1:$AG$700,MATCH(U$1,'Justerad allokering kvv'!$B$1:$AF$1,0),FALSE)))</f>
        <v>0</v>
      </c>
      <c r="V344">
        <f>IF($B344=" ","",IF(ISERROR(1/VLOOKUP($B344,'Justerad allokering kvv'!$B$1:$AG$700,MATCH(V$1,'Justerad allokering kvv'!$B$1:$AF$1,0),FALSE)),VLOOKUP($B344,'Allokerad kvv'!$B$2:$AV$700,MATCH(V$1,'Allokerad kvv'!$B$1:$AV$1,0),FALSE),VLOOKUP($B344,'Justerad allokering kvv'!$B$1:$AG$700,MATCH(V$1,'Justerad allokering kvv'!$B$1:$AF$1,0),FALSE)))</f>
        <v>0</v>
      </c>
      <c r="W344">
        <f>IF($B344=" ","",IF(ISERROR(1/VLOOKUP($B344,'Justerad allokering kvv'!$B$1:$AG$700,MATCH(W$1,'Justerad allokering kvv'!$B$1:$AF$1,0),FALSE)),VLOOKUP($B344,'Allokerad kvv'!$B$2:$AV$700,MATCH(W$1,'Allokerad kvv'!$B$1:$AV$1,0),FALSE),VLOOKUP($B344,'Justerad allokering kvv'!$B$1:$AG$700,MATCH(W$1,'Justerad allokering kvv'!$B$1:$AF$1,0),FALSE)))</f>
        <v>0</v>
      </c>
      <c r="X344">
        <f>IF($B344=" ","",IF(ISERROR(1/VLOOKUP($B344,'Justerad allokering kvv'!$B$1:$AG$700,MATCH(X$1,'Justerad allokering kvv'!$B$1:$AF$1,0),FALSE)),VLOOKUP($B344,'Allokerad kvv'!$B$2:$AV$700,MATCH(X$1,'Allokerad kvv'!$B$1:$AV$1,0),FALSE),VLOOKUP($B344,'Justerad allokering kvv'!$B$1:$AG$700,MATCH(X$1,'Justerad allokering kvv'!$B$1:$AF$1,0),FALSE)))</f>
        <v>0</v>
      </c>
      <c r="Y344">
        <f>IF($B344=" ","",IF(ISERROR(1/VLOOKUP($B344,'Justerad allokering kvv'!$B$1:$AG$700,MATCH(Y$1,'Justerad allokering kvv'!$B$1:$AF$1,0),FALSE)),VLOOKUP($B344,'Allokerad kvv'!$B$2:$AV$700,MATCH(Y$1,'Allokerad kvv'!$B$1:$AV$1,0),FALSE),VLOOKUP($B344,'Justerad allokering kvv'!$B$1:$AG$700,MATCH(Y$1,'Justerad allokering kvv'!$B$1:$AF$1,0),FALSE)))</f>
        <v>0</v>
      </c>
      <c r="AB344">
        <f>IFERROR(VLOOKUP($B344,Kraftvärmeprod!$B$1:$AO$424,MATCH("Tillförd energi från rökgaskondensering (GWh)",Kraftvärmeprod!$B$1:$AG$1,0),FALSE)/1,0)</f>
        <v>0</v>
      </c>
      <c r="AE344" s="122">
        <f t="shared" si="20"/>
        <v>0</v>
      </c>
      <c r="AG344">
        <f t="shared" si="21"/>
        <v>0</v>
      </c>
      <c r="AH344">
        <f t="shared" si="22"/>
        <v>0</v>
      </c>
      <c r="AI344" t="str">
        <f>IF(AH344=0,"",AH344/VLOOKUP(B344,Kraftvärmeprod!$B$1:$BC$480,MATCH("Summa tillförd energi exklusive rökgaskondensering",Kraftvärmeprod!$B$1:$BC$1,0),FALSE))</f>
        <v/>
      </c>
      <c r="AK344">
        <f t="shared" si="23"/>
        <v>0</v>
      </c>
    </row>
    <row r="345" spans="1:37" x14ac:dyDescent="0.25">
      <c r="A345" s="2" t="s">
        <v>524</v>
      </c>
      <c r="B345" s="2" t="s">
        <v>318</v>
      </c>
      <c r="C345">
        <f>IF($B345=" ","",IF(ISERROR(1/VLOOKUP($B345,'Justerad allokering kvv'!$B$1:$AG$700,MATCH(C$1,'Justerad allokering kvv'!$B$1:$AF$1,0),FALSE)),VLOOKUP($B345,'Allokerad kvv'!$B$2:$AV$700,MATCH(C$1,'Allokerad kvv'!$B$1:$AV$1,0),FALSE),VLOOKUP($B345,'Justerad allokering kvv'!$B$1:$AG$700,MATCH(C$1,'Justerad allokering kvv'!$B$1:$AF$1,0),FALSE)))</f>
        <v>0</v>
      </c>
      <c r="D345">
        <f>IF($B345=" ","",IF(ISERROR(1/VLOOKUP($B345,'Justerad allokering kvv'!$B$1:$AG$700,MATCH(D$1,'Justerad allokering kvv'!$B$1:$AF$1,0),FALSE)),VLOOKUP($B345,'Allokerad kvv'!$B$2:$AV$700,MATCH(D$1,'Allokerad kvv'!$B$1:$AV$1,0),FALSE),VLOOKUP($B345,'Justerad allokering kvv'!$B$1:$AG$700,MATCH(D$1,'Justerad allokering kvv'!$B$1:$AF$1,0),FALSE)))</f>
        <v>0</v>
      </c>
      <c r="E345">
        <f>IF($B345=" ","",IF(ISERROR(1/VLOOKUP($B345,'Justerad allokering kvv'!$B$1:$AG$700,MATCH(E$1,'Justerad allokering kvv'!$B$1:$AF$1,0),FALSE)),VLOOKUP($B345,'Allokerad kvv'!$B$2:$AV$700,MATCH(E$1,'Allokerad kvv'!$B$1:$AV$1,0),FALSE),VLOOKUP($B345,'Justerad allokering kvv'!$B$1:$AG$700,MATCH(E$1,'Justerad allokering kvv'!$B$1:$AF$1,0),FALSE)))</f>
        <v>0</v>
      </c>
      <c r="F345">
        <f>IF($B345=" ","",IF(ISERROR(1/VLOOKUP($B345,'Justerad allokering kvv'!$B$1:$AG$700,MATCH(F$1,'Justerad allokering kvv'!$B$1:$AF$1,0),FALSE)),VLOOKUP($B345,'Allokerad kvv'!$B$2:$AV$700,MATCH(F$1,'Allokerad kvv'!$B$1:$AV$1,0),FALSE),VLOOKUP($B345,'Justerad allokering kvv'!$B$1:$AG$700,MATCH(F$1,'Justerad allokering kvv'!$B$1:$AF$1,0),FALSE)))</f>
        <v>0</v>
      </c>
      <c r="G345">
        <f>IF($B345=" ","",IF(ISERROR(1/VLOOKUP($B345,'Justerad allokering kvv'!$B$1:$AG$700,MATCH(G$1,'Justerad allokering kvv'!$B$1:$AF$1,0),FALSE)),VLOOKUP($B345,'Allokerad kvv'!$B$2:$AV$700,MATCH(G$1,'Allokerad kvv'!$B$1:$AV$1,0),FALSE),VLOOKUP($B345,'Justerad allokering kvv'!$B$1:$AG$700,MATCH(G$1,'Justerad allokering kvv'!$B$1:$AF$1,0),FALSE)))</f>
        <v>0</v>
      </c>
      <c r="H345">
        <f>IF($B345=" ","",IF(ISERROR(1/VLOOKUP($B345,'Justerad allokering kvv'!$B$1:$AG$700,MATCH(H$1,'Justerad allokering kvv'!$B$1:$AF$1,0),FALSE)),VLOOKUP($B345,'Allokerad kvv'!$B$2:$AV$700,MATCH(H$1,'Allokerad kvv'!$B$1:$AV$1,0),FALSE),VLOOKUP($B345,'Justerad allokering kvv'!$B$1:$AG$700,MATCH(H$1,'Justerad allokering kvv'!$B$1:$AF$1,0),FALSE)))</f>
        <v>0</v>
      </c>
      <c r="I345">
        <f>IF($B345=" ","",IF(ISERROR(1/VLOOKUP($B345,'Justerad allokering kvv'!$B$1:$AG$700,MATCH(I$1,'Justerad allokering kvv'!$B$1:$AF$1,0),FALSE)),VLOOKUP($B345,'Allokerad kvv'!$B$2:$AV$700,MATCH(I$1,'Allokerad kvv'!$B$1:$AV$1,0),FALSE),VLOOKUP($B345,'Justerad allokering kvv'!$B$1:$AG$700,MATCH(I$1,'Justerad allokering kvv'!$B$1:$AF$1,0),FALSE)))</f>
        <v>0</v>
      </c>
      <c r="J345">
        <f>IF($B345=" ","",IF(ISERROR(1/VLOOKUP($B345,'Justerad allokering kvv'!$B$1:$AG$700,MATCH(J$1,'Justerad allokering kvv'!$B$1:$AF$1,0),FALSE)),VLOOKUP($B345,'Allokerad kvv'!$B$2:$AV$700,MATCH(J$1,'Allokerad kvv'!$B$1:$AV$1,0),FALSE),VLOOKUP($B345,'Justerad allokering kvv'!$B$1:$AG$700,MATCH(J$1,'Justerad allokering kvv'!$B$1:$AF$1,0),FALSE)))</f>
        <v>0</v>
      </c>
      <c r="K345">
        <f>IF($B345=" ","",IF(ISERROR(1/VLOOKUP($B345,'Justerad allokering kvv'!$B$1:$AG$700,MATCH(K$1,'Justerad allokering kvv'!$B$1:$AF$1,0),FALSE)),VLOOKUP($B345,'Allokerad kvv'!$B$2:$AV$700,MATCH(K$1,'Allokerad kvv'!$B$1:$AV$1,0),FALSE),VLOOKUP($B345,'Justerad allokering kvv'!$B$1:$AG$700,MATCH(K$1,'Justerad allokering kvv'!$B$1:$AF$1,0),FALSE)))</f>
        <v>0</v>
      </c>
      <c r="L345">
        <f>IF($B345=" ","",IF(ISERROR(1/VLOOKUP($B345,'Justerad allokering kvv'!$B$1:$AG$700,MATCH(L$1,'Justerad allokering kvv'!$B$1:$AF$1,0),FALSE)),VLOOKUP($B345,'Allokerad kvv'!$B$2:$AV$700,MATCH(L$1,'Allokerad kvv'!$B$1:$AV$1,0),FALSE),VLOOKUP($B345,'Justerad allokering kvv'!$B$1:$AG$700,MATCH(L$1,'Justerad allokering kvv'!$B$1:$AF$1,0),FALSE)))</f>
        <v>0</v>
      </c>
      <c r="M345">
        <f>IF($B345=" ","",IF(ISERROR(1/VLOOKUP($B345,'Justerad allokering kvv'!$B$1:$AG$700,MATCH(M$1,'Justerad allokering kvv'!$B$1:$AF$1,0),FALSE)),VLOOKUP($B345,'Allokerad kvv'!$B$2:$AV$700,MATCH(M$1,'Allokerad kvv'!$B$1:$AV$1,0),FALSE),VLOOKUP($B345,'Justerad allokering kvv'!$B$1:$AG$700,MATCH(M$1,'Justerad allokering kvv'!$B$1:$AF$1,0),FALSE)))</f>
        <v>0</v>
      </c>
      <c r="N345">
        <f>IF($B345=" ","",IF(ISERROR(1/VLOOKUP($B345,'Justerad allokering kvv'!$B$1:$AG$700,MATCH(N$1,'Justerad allokering kvv'!$B$1:$AF$1,0),FALSE)),VLOOKUP($B345,'Allokerad kvv'!$B$2:$AV$700,MATCH(N$1,'Allokerad kvv'!$B$1:$AV$1,0),FALSE),VLOOKUP($B345,'Justerad allokering kvv'!$B$1:$AG$700,MATCH(N$1,'Justerad allokering kvv'!$B$1:$AF$1,0),FALSE)))</f>
        <v>0</v>
      </c>
      <c r="O345">
        <f>IF($B345=" ","",IF(ISERROR(1/VLOOKUP($B345,'Justerad allokering kvv'!$B$1:$AG$700,MATCH(O$1,'Justerad allokering kvv'!$B$1:$AF$1,0),FALSE)),VLOOKUP($B345,'Allokerad kvv'!$B$2:$AV$700,MATCH(O$1,'Allokerad kvv'!$B$1:$AV$1,0),FALSE),VLOOKUP($B345,'Justerad allokering kvv'!$B$1:$AG$700,MATCH(O$1,'Justerad allokering kvv'!$B$1:$AF$1,0),FALSE)))</f>
        <v>0</v>
      </c>
      <c r="P345">
        <f>IF($B345=" ","",IF(ISERROR(1/VLOOKUP($B345,'Justerad allokering kvv'!$B$1:$AG$700,MATCH(P$1,'Justerad allokering kvv'!$B$1:$AF$1,0),FALSE)),VLOOKUP($B345,'Allokerad kvv'!$B$2:$AV$700,MATCH(P$1,'Allokerad kvv'!$B$1:$AV$1,0),FALSE),VLOOKUP($B345,'Justerad allokering kvv'!$B$1:$AG$700,MATCH(P$1,'Justerad allokering kvv'!$B$1:$AF$1,0),FALSE)))</f>
        <v>0</v>
      </c>
      <c r="Q345">
        <f>IF($B345=" ","",IF(ISERROR(1/VLOOKUP($B345,'Justerad allokering kvv'!$B$1:$AG$700,MATCH(Q$1,'Justerad allokering kvv'!$B$1:$AF$1,0),FALSE)),VLOOKUP($B345,'Allokerad kvv'!$B$2:$AV$700,MATCH(Q$1,'Allokerad kvv'!$B$1:$AV$1,0),FALSE),VLOOKUP($B345,'Justerad allokering kvv'!$B$1:$AG$700,MATCH(Q$1,'Justerad allokering kvv'!$B$1:$AF$1,0),FALSE)))</f>
        <v>0</v>
      </c>
      <c r="R345">
        <f>IF($B345=" ","",IF(ISERROR(1/VLOOKUP($B345,'Justerad allokering kvv'!$B$1:$AG$700,MATCH(R$1,'Justerad allokering kvv'!$B$1:$AF$1,0),FALSE)),VLOOKUP($B345,'Allokerad kvv'!$B$2:$AV$700,MATCH(R$1,'Allokerad kvv'!$B$1:$AV$1,0),FALSE),VLOOKUP($B345,'Justerad allokering kvv'!$B$1:$AG$700,MATCH(R$1,'Justerad allokering kvv'!$B$1:$AF$1,0),FALSE)))</f>
        <v>0</v>
      </c>
      <c r="S345">
        <f>IF($B345=" ","",IF(ISERROR(1/VLOOKUP($B345,'Justerad allokering kvv'!$B$1:$AG$700,MATCH(S$1,'Justerad allokering kvv'!$B$1:$AF$1,0),FALSE)),VLOOKUP($B345,'Allokerad kvv'!$B$2:$AV$700,MATCH(S$1,'Allokerad kvv'!$B$1:$AV$1,0),FALSE),VLOOKUP($B345,'Justerad allokering kvv'!$B$1:$AG$700,MATCH(S$1,'Justerad allokering kvv'!$B$1:$AF$1,0),FALSE)))</f>
        <v>0</v>
      </c>
      <c r="T345">
        <f>IF($B345=" ","",IF(ISERROR(1/VLOOKUP($B345,'Justerad allokering kvv'!$B$1:$AG$700,MATCH(T$1,'Justerad allokering kvv'!$B$1:$AF$1,0),FALSE)),VLOOKUP($B345,'Allokerad kvv'!$B$2:$AV$700,MATCH(T$1,'Allokerad kvv'!$B$1:$AV$1,0),FALSE),VLOOKUP($B345,'Justerad allokering kvv'!$B$1:$AG$700,MATCH(T$1,'Justerad allokering kvv'!$B$1:$AF$1,0),FALSE)))</f>
        <v>0</v>
      </c>
      <c r="U345">
        <f>IF($B345=" ","",IF(ISERROR(1/VLOOKUP($B345,'Justerad allokering kvv'!$B$1:$AG$700,MATCH(U$1,'Justerad allokering kvv'!$B$1:$AF$1,0),FALSE)),VLOOKUP($B345,'Allokerad kvv'!$B$2:$AV$700,MATCH(U$1,'Allokerad kvv'!$B$1:$AV$1,0),FALSE),VLOOKUP($B345,'Justerad allokering kvv'!$B$1:$AG$700,MATCH(U$1,'Justerad allokering kvv'!$B$1:$AF$1,0),FALSE)))</f>
        <v>0</v>
      </c>
      <c r="V345">
        <f>IF($B345=" ","",IF(ISERROR(1/VLOOKUP($B345,'Justerad allokering kvv'!$B$1:$AG$700,MATCH(V$1,'Justerad allokering kvv'!$B$1:$AF$1,0),FALSE)),VLOOKUP($B345,'Allokerad kvv'!$B$2:$AV$700,MATCH(V$1,'Allokerad kvv'!$B$1:$AV$1,0),FALSE),VLOOKUP($B345,'Justerad allokering kvv'!$B$1:$AG$700,MATCH(V$1,'Justerad allokering kvv'!$B$1:$AF$1,0),FALSE)))</f>
        <v>0</v>
      </c>
      <c r="W345">
        <f>IF($B345=" ","",IF(ISERROR(1/VLOOKUP($B345,'Justerad allokering kvv'!$B$1:$AG$700,MATCH(W$1,'Justerad allokering kvv'!$B$1:$AF$1,0),FALSE)),VLOOKUP($B345,'Allokerad kvv'!$B$2:$AV$700,MATCH(W$1,'Allokerad kvv'!$B$1:$AV$1,0),FALSE),VLOOKUP($B345,'Justerad allokering kvv'!$B$1:$AG$700,MATCH(W$1,'Justerad allokering kvv'!$B$1:$AF$1,0),FALSE)))</f>
        <v>0</v>
      </c>
      <c r="X345">
        <f>IF($B345=" ","",IF(ISERROR(1/VLOOKUP($B345,'Justerad allokering kvv'!$B$1:$AG$700,MATCH(X$1,'Justerad allokering kvv'!$B$1:$AF$1,0),FALSE)),VLOOKUP($B345,'Allokerad kvv'!$B$2:$AV$700,MATCH(X$1,'Allokerad kvv'!$B$1:$AV$1,0),FALSE),VLOOKUP($B345,'Justerad allokering kvv'!$B$1:$AG$700,MATCH(X$1,'Justerad allokering kvv'!$B$1:$AF$1,0),FALSE)))</f>
        <v>0</v>
      </c>
      <c r="Y345">
        <f>IF($B345=" ","",IF(ISERROR(1/VLOOKUP($B345,'Justerad allokering kvv'!$B$1:$AG$700,MATCH(Y$1,'Justerad allokering kvv'!$B$1:$AF$1,0),FALSE)),VLOOKUP($B345,'Allokerad kvv'!$B$2:$AV$700,MATCH(Y$1,'Allokerad kvv'!$B$1:$AV$1,0),FALSE),VLOOKUP($B345,'Justerad allokering kvv'!$B$1:$AG$700,MATCH(Y$1,'Justerad allokering kvv'!$B$1:$AF$1,0),FALSE)))</f>
        <v>0</v>
      </c>
      <c r="AB345">
        <f>IFERROR(VLOOKUP($B345,Kraftvärmeprod!$B$1:$AO$424,MATCH("Tillförd energi från rökgaskondensering (GWh)",Kraftvärmeprod!$B$1:$AG$1,0),FALSE)/1,0)</f>
        <v>0</v>
      </c>
      <c r="AE345" s="122">
        <f t="shared" si="20"/>
        <v>0</v>
      </c>
      <c r="AG345">
        <f t="shared" si="21"/>
        <v>0</v>
      </c>
      <c r="AH345">
        <f t="shared" si="22"/>
        <v>0</v>
      </c>
      <c r="AI345" t="str">
        <f>IF(AH345=0,"",AH345/VLOOKUP(B345,Kraftvärmeprod!$B$1:$BC$480,MATCH("Summa tillförd energi exklusive rökgaskondensering",Kraftvärmeprod!$B$1:$BC$1,0),FALSE))</f>
        <v/>
      </c>
      <c r="AK345">
        <f t="shared" si="23"/>
        <v>0</v>
      </c>
    </row>
    <row r="346" spans="1:37" x14ac:dyDescent="0.25">
      <c r="A346" s="2" t="s">
        <v>526</v>
      </c>
      <c r="B346" s="2" t="s">
        <v>527</v>
      </c>
      <c r="C346">
        <f>IF($B346=" ","",IF(ISERROR(1/VLOOKUP($B346,'Justerad allokering kvv'!$B$1:$AG$700,MATCH(C$1,'Justerad allokering kvv'!$B$1:$AF$1,0),FALSE)),VLOOKUP($B346,'Allokerad kvv'!$B$2:$AV$700,MATCH(C$1,'Allokerad kvv'!$B$1:$AV$1,0),FALSE),VLOOKUP($B346,'Justerad allokering kvv'!$B$1:$AG$700,MATCH(C$1,'Justerad allokering kvv'!$B$1:$AF$1,0),FALSE)))</f>
        <v>0</v>
      </c>
      <c r="D346">
        <f>IF($B346=" ","",IF(ISERROR(1/VLOOKUP($B346,'Justerad allokering kvv'!$B$1:$AG$700,MATCH(D$1,'Justerad allokering kvv'!$B$1:$AF$1,0),FALSE)),VLOOKUP($B346,'Allokerad kvv'!$B$2:$AV$700,MATCH(D$1,'Allokerad kvv'!$B$1:$AV$1,0),FALSE),VLOOKUP($B346,'Justerad allokering kvv'!$B$1:$AG$700,MATCH(D$1,'Justerad allokering kvv'!$B$1:$AF$1,0),FALSE)))</f>
        <v>0</v>
      </c>
      <c r="E346">
        <f>IF($B346=" ","",IF(ISERROR(1/VLOOKUP($B346,'Justerad allokering kvv'!$B$1:$AG$700,MATCH(E$1,'Justerad allokering kvv'!$B$1:$AF$1,0),FALSE)),VLOOKUP($B346,'Allokerad kvv'!$B$2:$AV$700,MATCH(E$1,'Allokerad kvv'!$B$1:$AV$1,0),FALSE),VLOOKUP($B346,'Justerad allokering kvv'!$B$1:$AG$700,MATCH(E$1,'Justerad allokering kvv'!$B$1:$AF$1,0),FALSE)))</f>
        <v>0</v>
      </c>
      <c r="F346">
        <f>IF($B346=" ","",IF(ISERROR(1/VLOOKUP($B346,'Justerad allokering kvv'!$B$1:$AG$700,MATCH(F$1,'Justerad allokering kvv'!$B$1:$AF$1,0),FALSE)),VLOOKUP($B346,'Allokerad kvv'!$B$2:$AV$700,MATCH(F$1,'Allokerad kvv'!$B$1:$AV$1,0),FALSE),VLOOKUP($B346,'Justerad allokering kvv'!$B$1:$AG$700,MATCH(F$1,'Justerad allokering kvv'!$B$1:$AF$1,0),FALSE)))</f>
        <v>0</v>
      </c>
      <c r="G346">
        <f>IF($B346=" ","",IF(ISERROR(1/VLOOKUP($B346,'Justerad allokering kvv'!$B$1:$AG$700,MATCH(G$1,'Justerad allokering kvv'!$B$1:$AF$1,0),FALSE)),VLOOKUP($B346,'Allokerad kvv'!$B$2:$AV$700,MATCH(G$1,'Allokerad kvv'!$B$1:$AV$1,0),FALSE),VLOOKUP($B346,'Justerad allokering kvv'!$B$1:$AG$700,MATCH(G$1,'Justerad allokering kvv'!$B$1:$AF$1,0),FALSE)))</f>
        <v>0</v>
      </c>
      <c r="H346">
        <f>IF($B346=" ","",IF(ISERROR(1/VLOOKUP($B346,'Justerad allokering kvv'!$B$1:$AG$700,MATCH(H$1,'Justerad allokering kvv'!$B$1:$AF$1,0),FALSE)),VLOOKUP($B346,'Allokerad kvv'!$B$2:$AV$700,MATCH(H$1,'Allokerad kvv'!$B$1:$AV$1,0),FALSE),VLOOKUP($B346,'Justerad allokering kvv'!$B$1:$AG$700,MATCH(H$1,'Justerad allokering kvv'!$B$1:$AF$1,0),FALSE)))</f>
        <v>0</v>
      </c>
      <c r="I346">
        <f>IF($B346=" ","",IF(ISERROR(1/VLOOKUP($B346,'Justerad allokering kvv'!$B$1:$AG$700,MATCH(I$1,'Justerad allokering kvv'!$B$1:$AF$1,0),FALSE)),VLOOKUP($B346,'Allokerad kvv'!$B$2:$AV$700,MATCH(I$1,'Allokerad kvv'!$B$1:$AV$1,0),FALSE),VLOOKUP($B346,'Justerad allokering kvv'!$B$1:$AG$700,MATCH(I$1,'Justerad allokering kvv'!$B$1:$AF$1,0),FALSE)))</f>
        <v>0</v>
      </c>
      <c r="J346">
        <f>IF($B346=" ","",IF(ISERROR(1/VLOOKUP($B346,'Justerad allokering kvv'!$B$1:$AG$700,MATCH(J$1,'Justerad allokering kvv'!$B$1:$AF$1,0),FALSE)),VLOOKUP($B346,'Allokerad kvv'!$B$2:$AV$700,MATCH(J$1,'Allokerad kvv'!$B$1:$AV$1,0),FALSE),VLOOKUP($B346,'Justerad allokering kvv'!$B$1:$AG$700,MATCH(J$1,'Justerad allokering kvv'!$B$1:$AF$1,0),FALSE)))</f>
        <v>0</v>
      </c>
      <c r="K346">
        <f>IF($B346=" ","",IF(ISERROR(1/VLOOKUP($B346,'Justerad allokering kvv'!$B$1:$AG$700,MATCH(K$1,'Justerad allokering kvv'!$B$1:$AF$1,0),FALSE)),VLOOKUP($B346,'Allokerad kvv'!$B$2:$AV$700,MATCH(K$1,'Allokerad kvv'!$B$1:$AV$1,0),FALSE),VLOOKUP($B346,'Justerad allokering kvv'!$B$1:$AG$700,MATCH(K$1,'Justerad allokering kvv'!$B$1:$AF$1,0),FALSE)))</f>
        <v>0</v>
      </c>
      <c r="L346">
        <f>IF($B346=" ","",IF(ISERROR(1/VLOOKUP($B346,'Justerad allokering kvv'!$B$1:$AG$700,MATCH(L$1,'Justerad allokering kvv'!$B$1:$AF$1,0),FALSE)),VLOOKUP($B346,'Allokerad kvv'!$B$2:$AV$700,MATCH(L$1,'Allokerad kvv'!$B$1:$AV$1,0),FALSE),VLOOKUP($B346,'Justerad allokering kvv'!$B$1:$AG$700,MATCH(L$1,'Justerad allokering kvv'!$B$1:$AF$1,0),FALSE)))</f>
        <v>0</v>
      </c>
      <c r="M346">
        <f>IF($B346=" ","",IF(ISERROR(1/VLOOKUP($B346,'Justerad allokering kvv'!$B$1:$AG$700,MATCH(M$1,'Justerad allokering kvv'!$B$1:$AF$1,0),FALSE)),VLOOKUP($B346,'Allokerad kvv'!$B$2:$AV$700,MATCH(M$1,'Allokerad kvv'!$B$1:$AV$1,0),FALSE),VLOOKUP($B346,'Justerad allokering kvv'!$B$1:$AG$700,MATCH(M$1,'Justerad allokering kvv'!$B$1:$AF$1,0),FALSE)))</f>
        <v>0</v>
      </c>
      <c r="N346">
        <f>IF($B346=" ","",IF(ISERROR(1/VLOOKUP($B346,'Justerad allokering kvv'!$B$1:$AG$700,MATCH(N$1,'Justerad allokering kvv'!$B$1:$AF$1,0),FALSE)),VLOOKUP($B346,'Allokerad kvv'!$B$2:$AV$700,MATCH(N$1,'Allokerad kvv'!$B$1:$AV$1,0),FALSE),VLOOKUP($B346,'Justerad allokering kvv'!$B$1:$AG$700,MATCH(N$1,'Justerad allokering kvv'!$B$1:$AF$1,0),FALSE)))</f>
        <v>0</v>
      </c>
      <c r="O346">
        <f>IF($B346=" ","",IF(ISERROR(1/VLOOKUP($B346,'Justerad allokering kvv'!$B$1:$AG$700,MATCH(O$1,'Justerad allokering kvv'!$B$1:$AF$1,0),FALSE)),VLOOKUP($B346,'Allokerad kvv'!$B$2:$AV$700,MATCH(O$1,'Allokerad kvv'!$B$1:$AV$1,0),FALSE),VLOOKUP($B346,'Justerad allokering kvv'!$B$1:$AG$700,MATCH(O$1,'Justerad allokering kvv'!$B$1:$AF$1,0),FALSE)))</f>
        <v>0</v>
      </c>
      <c r="P346">
        <f>IF($B346=" ","",IF(ISERROR(1/VLOOKUP($B346,'Justerad allokering kvv'!$B$1:$AG$700,MATCH(P$1,'Justerad allokering kvv'!$B$1:$AF$1,0),FALSE)),VLOOKUP($B346,'Allokerad kvv'!$B$2:$AV$700,MATCH(P$1,'Allokerad kvv'!$B$1:$AV$1,0),FALSE),VLOOKUP($B346,'Justerad allokering kvv'!$B$1:$AG$700,MATCH(P$1,'Justerad allokering kvv'!$B$1:$AF$1,0),FALSE)))</f>
        <v>0</v>
      </c>
      <c r="Q346">
        <f>IF($B346=" ","",IF(ISERROR(1/VLOOKUP($B346,'Justerad allokering kvv'!$B$1:$AG$700,MATCH(Q$1,'Justerad allokering kvv'!$B$1:$AF$1,0),FALSE)),VLOOKUP($B346,'Allokerad kvv'!$B$2:$AV$700,MATCH(Q$1,'Allokerad kvv'!$B$1:$AV$1,0),FALSE),VLOOKUP($B346,'Justerad allokering kvv'!$B$1:$AG$700,MATCH(Q$1,'Justerad allokering kvv'!$B$1:$AF$1,0),FALSE)))</f>
        <v>0</v>
      </c>
      <c r="R346">
        <f>IF($B346=" ","",IF(ISERROR(1/VLOOKUP($B346,'Justerad allokering kvv'!$B$1:$AG$700,MATCH(R$1,'Justerad allokering kvv'!$B$1:$AF$1,0),FALSE)),VLOOKUP($B346,'Allokerad kvv'!$B$2:$AV$700,MATCH(R$1,'Allokerad kvv'!$B$1:$AV$1,0),FALSE),VLOOKUP($B346,'Justerad allokering kvv'!$B$1:$AG$700,MATCH(R$1,'Justerad allokering kvv'!$B$1:$AF$1,0),FALSE)))</f>
        <v>0</v>
      </c>
      <c r="S346">
        <f>IF($B346=" ","",IF(ISERROR(1/VLOOKUP($B346,'Justerad allokering kvv'!$B$1:$AG$700,MATCH(S$1,'Justerad allokering kvv'!$B$1:$AF$1,0),FALSE)),VLOOKUP($B346,'Allokerad kvv'!$B$2:$AV$700,MATCH(S$1,'Allokerad kvv'!$B$1:$AV$1,0),FALSE),VLOOKUP($B346,'Justerad allokering kvv'!$B$1:$AG$700,MATCH(S$1,'Justerad allokering kvv'!$B$1:$AF$1,0),FALSE)))</f>
        <v>0</v>
      </c>
      <c r="T346">
        <f>IF($B346=" ","",IF(ISERROR(1/VLOOKUP($B346,'Justerad allokering kvv'!$B$1:$AG$700,MATCH(T$1,'Justerad allokering kvv'!$B$1:$AF$1,0),FALSE)),VLOOKUP($B346,'Allokerad kvv'!$B$2:$AV$700,MATCH(T$1,'Allokerad kvv'!$B$1:$AV$1,0),FALSE),VLOOKUP($B346,'Justerad allokering kvv'!$B$1:$AG$700,MATCH(T$1,'Justerad allokering kvv'!$B$1:$AF$1,0),FALSE)))</f>
        <v>0</v>
      </c>
      <c r="U346">
        <f>IF($B346=" ","",IF(ISERROR(1/VLOOKUP($B346,'Justerad allokering kvv'!$B$1:$AG$700,MATCH(U$1,'Justerad allokering kvv'!$B$1:$AF$1,0),FALSE)),VLOOKUP($B346,'Allokerad kvv'!$B$2:$AV$700,MATCH(U$1,'Allokerad kvv'!$B$1:$AV$1,0),FALSE),VLOOKUP($B346,'Justerad allokering kvv'!$B$1:$AG$700,MATCH(U$1,'Justerad allokering kvv'!$B$1:$AF$1,0),FALSE)))</f>
        <v>0</v>
      </c>
      <c r="V346">
        <f>IF($B346=" ","",IF(ISERROR(1/VLOOKUP($B346,'Justerad allokering kvv'!$B$1:$AG$700,MATCH(V$1,'Justerad allokering kvv'!$B$1:$AF$1,0),FALSE)),VLOOKUP($B346,'Allokerad kvv'!$B$2:$AV$700,MATCH(V$1,'Allokerad kvv'!$B$1:$AV$1,0),FALSE),VLOOKUP($B346,'Justerad allokering kvv'!$B$1:$AG$700,MATCH(V$1,'Justerad allokering kvv'!$B$1:$AF$1,0),FALSE)))</f>
        <v>0</v>
      </c>
      <c r="W346">
        <f>IF($B346=" ","",IF(ISERROR(1/VLOOKUP($B346,'Justerad allokering kvv'!$B$1:$AG$700,MATCH(W$1,'Justerad allokering kvv'!$B$1:$AF$1,0),FALSE)),VLOOKUP($B346,'Allokerad kvv'!$B$2:$AV$700,MATCH(W$1,'Allokerad kvv'!$B$1:$AV$1,0),FALSE),VLOOKUP($B346,'Justerad allokering kvv'!$B$1:$AG$700,MATCH(W$1,'Justerad allokering kvv'!$B$1:$AF$1,0),FALSE)))</f>
        <v>0</v>
      </c>
      <c r="X346">
        <f>IF($B346=" ","",IF(ISERROR(1/VLOOKUP($B346,'Justerad allokering kvv'!$B$1:$AG$700,MATCH(X$1,'Justerad allokering kvv'!$B$1:$AF$1,0),FALSE)),VLOOKUP($B346,'Allokerad kvv'!$B$2:$AV$700,MATCH(X$1,'Allokerad kvv'!$B$1:$AV$1,0),FALSE),VLOOKUP($B346,'Justerad allokering kvv'!$B$1:$AG$700,MATCH(X$1,'Justerad allokering kvv'!$B$1:$AF$1,0),FALSE)))</f>
        <v>0</v>
      </c>
      <c r="Y346">
        <f>IF($B346=" ","",IF(ISERROR(1/VLOOKUP($B346,'Justerad allokering kvv'!$B$1:$AG$700,MATCH(Y$1,'Justerad allokering kvv'!$B$1:$AF$1,0),FALSE)),VLOOKUP($B346,'Allokerad kvv'!$B$2:$AV$700,MATCH(Y$1,'Allokerad kvv'!$B$1:$AV$1,0),FALSE),VLOOKUP($B346,'Justerad allokering kvv'!$B$1:$AG$700,MATCH(Y$1,'Justerad allokering kvv'!$B$1:$AF$1,0),FALSE)))</f>
        <v>0</v>
      </c>
      <c r="AB346">
        <f>IFERROR(VLOOKUP($B346,Kraftvärmeprod!$B$1:$AO$424,MATCH("Tillförd energi från rökgaskondensering (GWh)",Kraftvärmeprod!$B$1:$AG$1,0),FALSE)/1,0)</f>
        <v>0</v>
      </c>
      <c r="AE346" s="122">
        <f t="shared" si="20"/>
        <v>0</v>
      </c>
      <c r="AG346">
        <f t="shared" si="21"/>
        <v>0</v>
      </c>
      <c r="AH346">
        <f t="shared" si="22"/>
        <v>0</v>
      </c>
      <c r="AI346" t="str">
        <f>IF(AH346=0,"",AH346/VLOOKUP(B346,Kraftvärmeprod!$B$1:$BC$480,MATCH("Summa tillförd energi exklusive rökgaskondensering",Kraftvärmeprod!$B$1:$BC$1,0),FALSE))</f>
        <v/>
      </c>
      <c r="AK346">
        <f t="shared" si="23"/>
        <v>0</v>
      </c>
    </row>
    <row r="347" spans="1:37" x14ac:dyDescent="0.25">
      <c r="A347" s="2" t="s">
        <v>526</v>
      </c>
      <c r="B347" s="2" t="s">
        <v>528</v>
      </c>
      <c r="C347">
        <f>IF($B347=" ","",IF(ISERROR(1/VLOOKUP($B347,'Justerad allokering kvv'!$B$1:$AG$700,MATCH(C$1,'Justerad allokering kvv'!$B$1:$AF$1,0),FALSE)),VLOOKUP($B347,'Allokerad kvv'!$B$2:$AV$700,MATCH(C$1,'Allokerad kvv'!$B$1:$AV$1,0),FALSE),VLOOKUP($B347,'Justerad allokering kvv'!$B$1:$AG$700,MATCH(C$1,'Justerad allokering kvv'!$B$1:$AF$1,0),FALSE)))</f>
        <v>0</v>
      </c>
      <c r="D347">
        <f>IF($B347=" ","",IF(ISERROR(1/VLOOKUP($B347,'Justerad allokering kvv'!$B$1:$AG$700,MATCH(D$1,'Justerad allokering kvv'!$B$1:$AF$1,0),FALSE)),VLOOKUP($B347,'Allokerad kvv'!$B$2:$AV$700,MATCH(D$1,'Allokerad kvv'!$B$1:$AV$1,0),FALSE),VLOOKUP($B347,'Justerad allokering kvv'!$B$1:$AG$700,MATCH(D$1,'Justerad allokering kvv'!$B$1:$AF$1,0),FALSE)))</f>
        <v>0</v>
      </c>
      <c r="E347">
        <f>IF($B347=" ","",IF(ISERROR(1/VLOOKUP($B347,'Justerad allokering kvv'!$B$1:$AG$700,MATCH(E$1,'Justerad allokering kvv'!$B$1:$AF$1,0),FALSE)),VLOOKUP($B347,'Allokerad kvv'!$B$2:$AV$700,MATCH(E$1,'Allokerad kvv'!$B$1:$AV$1,0),FALSE),VLOOKUP($B347,'Justerad allokering kvv'!$B$1:$AG$700,MATCH(E$1,'Justerad allokering kvv'!$B$1:$AF$1,0),FALSE)))</f>
        <v>0</v>
      </c>
      <c r="F347">
        <f>IF($B347=" ","",IF(ISERROR(1/VLOOKUP($B347,'Justerad allokering kvv'!$B$1:$AG$700,MATCH(F$1,'Justerad allokering kvv'!$B$1:$AF$1,0),FALSE)),VLOOKUP($B347,'Allokerad kvv'!$B$2:$AV$700,MATCH(F$1,'Allokerad kvv'!$B$1:$AV$1,0),FALSE),VLOOKUP($B347,'Justerad allokering kvv'!$B$1:$AG$700,MATCH(F$1,'Justerad allokering kvv'!$B$1:$AF$1,0),FALSE)))</f>
        <v>0</v>
      </c>
      <c r="G347">
        <f>IF($B347=" ","",IF(ISERROR(1/VLOOKUP($B347,'Justerad allokering kvv'!$B$1:$AG$700,MATCH(G$1,'Justerad allokering kvv'!$B$1:$AF$1,0),FALSE)),VLOOKUP($B347,'Allokerad kvv'!$B$2:$AV$700,MATCH(G$1,'Allokerad kvv'!$B$1:$AV$1,0),FALSE),VLOOKUP($B347,'Justerad allokering kvv'!$B$1:$AG$700,MATCH(G$1,'Justerad allokering kvv'!$B$1:$AF$1,0),FALSE)))</f>
        <v>0</v>
      </c>
      <c r="H347">
        <f>IF($B347=" ","",IF(ISERROR(1/VLOOKUP($B347,'Justerad allokering kvv'!$B$1:$AG$700,MATCH(H$1,'Justerad allokering kvv'!$B$1:$AF$1,0),FALSE)),VLOOKUP($B347,'Allokerad kvv'!$B$2:$AV$700,MATCH(H$1,'Allokerad kvv'!$B$1:$AV$1,0),FALSE),VLOOKUP($B347,'Justerad allokering kvv'!$B$1:$AG$700,MATCH(H$1,'Justerad allokering kvv'!$B$1:$AF$1,0),FALSE)))</f>
        <v>0</v>
      </c>
      <c r="I347">
        <f>IF($B347=" ","",IF(ISERROR(1/VLOOKUP($B347,'Justerad allokering kvv'!$B$1:$AG$700,MATCH(I$1,'Justerad allokering kvv'!$B$1:$AF$1,0),FALSE)),VLOOKUP($B347,'Allokerad kvv'!$B$2:$AV$700,MATCH(I$1,'Allokerad kvv'!$B$1:$AV$1,0),FALSE),VLOOKUP($B347,'Justerad allokering kvv'!$B$1:$AG$700,MATCH(I$1,'Justerad allokering kvv'!$B$1:$AF$1,0),FALSE)))</f>
        <v>0</v>
      </c>
      <c r="J347">
        <f>IF($B347=" ","",IF(ISERROR(1/VLOOKUP($B347,'Justerad allokering kvv'!$B$1:$AG$700,MATCH(J$1,'Justerad allokering kvv'!$B$1:$AF$1,0),FALSE)),VLOOKUP($B347,'Allokerad kvv'!$B$2:$AV$700,MATCH(J$1,'Allokerad kvv'!$B$1:$AV$1,0),FALSE),VLOOKUP($B347,'Justerad allokering kvv'!$B$1:$AG$700,MATCH(J$1,'Justerad allokering kvv'!$B$1:$AF$1,0),FALSE)))</f>
        <v>0</v>
      </c>
      <c r="K347">
        <f>IF($B347=" ","",IF(ISERROR(1/VLOOKUP($B347,'Justerad allokering kvv'!$B$1:$AG$700,MATCH(K$1,'Justerad allokering kvv'!$B$1:$AF$1,0),FALSE)),VLOOKUP($B347,'Allokerad kvv'!$B$2:$AV$700,MATCH(K$1,'Allokerad kvv'!$B$1:$AV$1,0),FALSE),VLOOKUP($B347,'Justerad allokering kvv'!$B$1:$AG$700,MATCH(K$1,'Justerad allokering kvv'!$B$1:$AF$1,0),FALSE)))</f>
        <v>0</v>
      </c>
      <c r="L347">
        <f>IF($B347=" ","",IF(ISERROR(1/VLOOKUP($B347,'Justerad allokering kvv'!$B$1:$AG$700,MATCH(L$1,'Justerad allokering kvv'!$B$1:$AF$1,0),FALSE)),VLOOKUP($B347,'Allokerad kvv'!$B$2:$AV$700,MATCH(L$1,'Allokerad kvv'!$B$1:$AV$1,0),FALSE),VLOOKUP($B347,'Justerad allokering kvv'!$B$1:$AG$700,MATCH(L$1,'Justerad allokering kvv'!$B$1:$AF$1,0),FALSE)))</f>
        <v>253.70400000000001</v>
      </c>
      <c r="M347">
        <f>IF($B347=" ","",IF(ISERROR(1/VLOOKUP($B347,'Justerad allokering kvv'!$B$1:$AG$700,MATCH(M$1,'Justerad allokering kvv'!$B$1:$AF$1,0),FALSE)),VLOOKUP($B347,'Allokerad kvv'!$B$2:$AV$700,MATCH(M$1,'Allokerad kvv'!$B$1:$AV$1,0),FALSE),VLOOKUP($B347,'Justerad allokering kvv'!$B$1:$AG$700,MATCH(M$1,'Justerad allokering kvv'!$B$1:$AF$1,0),FALSE)))</f>
        <v>0</v>
      </c>
      <c r="N347">
        <f>IF($B347=" ","",IF(ISERROR(1/VLOOKUP($B347,'Justerad allokering kvv'!$B$1:$AG$700,MATCH(N$1,'Justerad allokering kvv'!$B$1:$AF$1,0),FALSE)),VLOOKUP($B347,'Allokerad kvv'!$B$2:$AV$700,MATCH(N$1,'Allokerad kvv'!$B$1:$AV$1,0),FALSE),VLOOKUP($B347,'Justerad allokering kvv'!$B$1:$AG$700,MATCH(N$1,'Justerad allokering kvv'!$B$1:$AF$1,0),FALSE)))</f>
        <v>3.95852</v>
      </c>
      <c r="O347">
        <f>IF($B347=" ","",IF(ISERROR(1/VLOOKUP($B347,'Justerad allokering kvv'!$B$1:$AG$700,MATCH(O$1,'Justerad allokering kvv'!$B$1:$AF$1,0),FALSE)),VLOOKUP($B347,'Allokerad kvv'!$B$2:$AV$700,MATCH(O$1,'Allokerad kvv'!$B$1:$AV$1,0),FALSE),VLOOKUP($B347,'Justerad allokering kvv'!$B$1:$AG$700,MATCH(O$1,'Justerad allokering kvv'!$B$1:$AF$1,0),FALSE)))</f>
        <v>0</v>
      </c>
      <c r="P347">
        <f>IF($B347=" ","",IF(ISERROR(1/VLOOKUP($B347,'Justerad allokering kvv'!$B$1:$AG$700,MATCH(P$1,'Justerad allokering kvv'!$B$1:$AF$1,0),FALSE)),VLOOKUP($B347,'Allokerad kvv'!$B$2:$AV$700,MATCH(P$1,'Allokerad kvv'!$B$1:$AV$1,0),FALSE),VLOOKUP($B347,'Justerad allokering kvv'!$B$1:$AG$700,MATCH(P$1,'Justerad allokering kvv'!$B$1:$AF$1,0),FALSE)))</f>
        <v>0</v>
      </c>
      <c r="Q347">
        <f>IF($B347=" ","",IF(ISERROR(1/VLOOKUP($B347,'Justerad allokering kvv'!$B$1:$AG$700,MATCH(Q$1,'Justerad allokering kvv'!$B$1:$AF$1,0),FALSE)),VLOOKUP($B347,'Allokerad kvv'!$B$2:$AV$700,MATCH(Q$1,'Allokerad kvv'!$B$1:$AV$1,0),FALSE),VLOOKUP($B347,'Justerad allokering kvv'!$B$1:$AG$700,MATCH(Q$1,'Justerad allokering kvv'!$B$1:$AF$1,0),FALSE)))</f>
        <v>0</v>
      </c>
      <c r="R347">
        <f>IF($B347=" ","",IF(ISERROR(1/VLOOKUP($B347,'Justerad allokering kvv'!$B$1:$AG$700,MATCH(R$1,'Justerad allokering kvv'!$B$1:$AF$1,0),FALSE)),VLOOKUP($B347,'Allokerad kvv'!$B$2:$AV$700,MATCH(R$1,'Allokerad kvv'!$B$1:$AV$1,0),FALSE),VLOOKUP($B347,'Justerad allokering kvv'!$B$1:$AG$700,MATCH(R$1,'Justerad allokering kvv'!$B$1:$AF$1,0),FALSE)))</f>
        <v>7.9768600000000003</v>
      </c>
      <c r="S347">
        <f>IF($B347=" ","",IF(ISERROR(1/VLOOKUP($B347,'Justerad allokering kvv'!$B$1:$AG$700,MATCH(S$1,'Justerad allokering kvv'!$B$1:$AF$1,0),FALSE)),VLOOKUP($B347,'Allokerad kvv'!$B$2:$AV$700,MATCH(S$1,'Allokerad kvv'!$B$1:$AV$1,0),FALSE),VLOOKUP($B347,'Justerad allokering kvv'!$B$1:$AG$700,MATCH(S$1,'Justerad allokering kvv'!$B$1:$AF$1,0),FALSE)))</f>
        <v>0</v>
      </c>
      <c r="T347">
        <f>IF($B347=" ","",IF(ISERROR(1/VLOOKUP($B347,'Justerad allokering kvv'!$B$1:$AG$700,MATCH(T$1,'Justerad allokering kvv'!$B$1:$AF$1,0),FALSE)),VLOOKUP($B347,'Allokerad kvv'!$B$2:$AV$700,MATCH(T$1,'Allokerad kvv'!$B$1:$AV$1,0),FALSE),VLOOKUP($B347,'Justerad allokering kvv'!$B$1:$AG$700,MATCH(T$1,'Justerad allokering kvv'!$B$1:$AF$1,0),FALSE)))</f>
        <v>0</v>
      </c>
      <c r="U347">
        <f>IF($B347=" ","",IF(ISERROR(1/VLOOKUP($B347,'Justerad allokering kvv'!$B$1:$AG$700,MATCH(U$1,'Justerad allokering kvv'!$B$1:$AF$1,0),FALSE)),VLOOKUP($B347,'Allokerad kvv'!$B$2:$AV$700,MATCH(U$1,'Allokerad kvv'!$B$1:$AV$1,0),FALSE),VLOOKUP($B347,'Justerad allokering kvv'!$B$1:$AG$700,MATCH(U$1,'Justerad allokering kvv'!$B$1:$AF$1,0),FALSE)))</f>
        <v>0</v>
      </c>
      <c r="V347">
        <f>IF($B347=" ","",IF(ISERROR(1/VLOOKUP($B347,'Justerad allokering kvv'!$B$1:$AG$700,MATCH(V$1,'Justerad allokering kvv'!$B$1:$AF$1,0),FALSE)),VLOOKUP($B347,'Allokerad kvv'!$B$2:$AV$700,MATCH(V$1,'Allokerad kvv'!$B$1:$AV$1,0),FALSE),VLOOKUP($B347,'Justerad allokering kvv'!$B$1:$AG$700,MATCH(V$1,'Justerad allokering kvv'!$B$1:$AF$1,0),FALSE)))</f>
        <v>0</v>
      </c>
      <c r="W347">
        <f>IF($B347=" ","",IF(ISERROR(1/VLOOKUP($B347,'Justerad allokering kvv'!$B$1:$AG$700,MATCH(W$1,'Justerad allokering kvv'!$B$1:$AF$1,0),FALSE)),VLOOKUP($B347,'Allokerad kvv'!$B$2:$AV$700,MATCH(W$1,'Allokerad kvv'!$B$1:$AV$1,0),FALSE),VLOOKUP($B347,'Justerad allokering kvv'!$B$1:$AG$700,MATCH(W$1,'Justerad allokering kvv'!$B$1:$AF$1,0),FALSE)))</f>
        <v>0</v>
      </c>
      <c r="X347">
        <f>IF($B347=" ","",IF(ISERROR(1/VLOOKUP($B347,'Justerad allokering kvv'!$B$1:$AG$700,MATCH(X$1,'Justerad allokering kvv'!$B$1:$AF$1,0),FALSE)),VLOOKUP($B347,'Allokerad kvv'!$B$2:$AV$700,MATCH(X$1,'Allokerad kvv'!$B$1:$AV$1,0),FALSE),VLOOKUP($B347,'Justerad allokering kvv'!$B$1:$AG$700,MATCH(X$1,'Justerad allokering kvv'!$B$1:$AF$1,0),FALSE)))</f>
        <v>0</v>
      </c>
      <c r="Y347">
        <f>IF($B347=" ","",IF(ISERROR(1/VLOOKUP($B347,'Justerad allokering kvv'!$B$1:$AG$700,MATCH(Y$1,'Justerad allokering kvv'!$B$1:$AF$1,0),FALSE)),VLOOKUP($B347,'Allokerad kvv'!$B$2:$AV$700,MATCH(Y$1,'Allokerad kvv'!$B$1:$AV$1,0),FALSE),VLOOKUP($B347,'Justerad allokering kvv'!$B$1:$AG$700,MATCH(Y$1,'Justerad allokering kvv'!$B$1:$AF$1,0),FALSE)))</f>
        <v>0</v>
      </c>
      <c r="AB347">
        <f>IFERROR(VLOOKUP($B347,Kraftvärmeprod!$B$1:$AO$424,MATCH("Tillförd energi från rökgaskondensering (GWh)",Kraftvärmeprod!$B$1:$AG$1,0),FALSE)/1,0)</f>
        <v>0</v>
      </c>
      <c r="AE347" s="122">
        <f t="shared" si="20"/>
        <v>265.63938000000002</v>
      </c>
      <c r="AG347">
        <f t="shared" si="21"/>
        <v>257.66252000000003</v>
      </c>
      <c r="AH347">
        <f t="shared" si="22"/>
        <v>257.66252000000003</v>
      </c>
      <c r="AI347">
        <f>IF(AH347=0,"",AH347/VLOOKUP(B347,Kraftvärmeprod!$B$1:$BC$480,MATCH("Summa tillförd energi exklusive rökgaskondensering",Kraftvärmeprod!$B$1:$BC$1,0),FALSE))</f>
        <v>0.49855369374250225</v>
      </c>
      <c r="AK347">
        <f t="shared" si="23"/>
        <v>257.66252000000003</v>
      </c>
    </row>
    <row r="348" spans="1:37" x14ac:dyDescent="0.25">
      <c r="A348" s="2" t="s">
        <v>526</v>
      </c>
      <c r="B348" s="2" t="s">
        <v>529</v>
      </c>
      <c r="C348">
        <f>IF($B348=" ","",IF(ISERROR(1/VLOOKUP($B348,'Justerad allokering kvv'!$B$1:$AG$700,MATCH(C$1,'Justerad allokering kvv'!$B$1:$AF$1,0),FALSE)),VLOOKUP($B348,'Allokerad kvv'!$B$2:$AV$700,MATCH(C$1,'Allokerad kvv'!$B$1:$AV$1,0),FALSE),VLOOKUP($B348,'Justerad allokering kvv'!$B$1:$AG$700,MATCH(C$1,'Justerad allokering kvv'!$B$1:$AF$1,0),FALSE)))</f>
        <v>0</v>
      </c>
      <c r="D348">
        <f>IF($B348=" ","",IF(ISERROR(1/VLOOKUP($B348,'Justerad allokering kvv'!$B$1:$AG$700,MATCH(D$1,'Justerad allokering kvv'!$B$1:$AF$1,0),FALSE)),VLOOKUP($B348,'Allokerad kvv'!$B$2:$AV$700,MATCH(D$1,'Allokerad kvv'!$B$1:$AV$1,0),FALSE),VLOOKUP($B348,'Justerad allokering kvv'!$B$1:$AG$700,MATCH(D$1,'Justerad allokering kvv'!$B$1:$AF$1,0),FALSE)))</f>
        <v>0</v>
      </c>
      <c r="E348">
        <f>IF($B348=" ","",IF(ISERROR(1/VLOOKUP($B348,'Justerad allokering kvv'!$B$1:$AG$700,MATCH(E$1,'Justerad allokering kvv'!$B$1:$AF$1,0),FALSE)),VLOOKUP($B348,'Allokerad kvv'!$B$2:$AV$700,MATCH(E$1,'Allokerad kvv'!$B$1:$AV$1,0),FALSE),VLOOKUP($B348,'Justerad allokering kvv'!$B$1:$AG$700,MATCH(E$1,'Justerad allokering kvv'!$B$1:$AF$1,0),FALSE)))</f>
        <v>0</v>
      </c>
      <c r="F348">
        <f>IF($B348=" ","",IF(ISERROR(1/VLOOKUP($B348,'Justerad allokering kvv'!$B$1:$AG$700,MATCH(F$1,'Justerad allokering kvv'!$B$1:$AF$1,0),FALSE)),VLOOKUP($B348,'Allokerad kvv'!$B$2:$AV$700,MATCH(F$1,'Allokerad kvv'!$B$1:$AV$1,0),FALSE),VLOOKUP($B348,'Justerad allokering kvv'!$B$1:$AG$700,MATCH(F$1,'Justerad allokering kvv'!$B$1:$AF$1,0),FALSE)))</f>
        <v>0</v>
      </c>
      <c r="G348">
        <f>IF($B348=" ","",IF(ISERROR(1/VLOOKUP($B348,'Justerad allokering kvv'!$B$1:$AG$700,MATCH(G$1,'Justerad allokering kvv'!$B$1:$AF$1,0),FALSE)),VLOOKUP($B348,'Allokerad kvv'!$B$2:$AV$700,MATCH(G$1,'Allokerad kvv'!$B$1:$AV$1,0),FALSE),VLOOKUP($B348,'Justerad allokering kvv'!$B$1:$AG$700,MATCH(G$1,'Justerad allokering kvv'!$B$1:$AF$1,0),FALSE)))</f>
        <v>0</v>
      </c>
      <c r="H348">
        <f>IF($B348=" ","",IF(ISERROR(1/VLOOKUP($B348,'Justerad allokering kvv'!$B$1:$AG$700,MATCH(H$1,'Justerad allokering kvv'!$B$1:$AF$1,0),FALSE)),VLOOKUP($B348,'Allokerad kvv'!$B$2:$AV$700,MATCH(H$1,'Allokerad kvv'!$B$1:$AV$1,0),FALSE),VLOOKUP($B348,'Justerad allokering kvv'!$B$1:$AG$700,MATCH(H$1,'Justerad allokering kvv'!$B$1:$AF$1,0),FALSE)))</f>
        <v>0</v>
      </c>
      <c r="I348">
        <f>IF($B348=" ","",IF(ISERROR(1/VLOOKUP($B348,'Justerad allokering kvv'!$B$1:$AG$700,MATCH(I$1,'Justerad allokering kvv'!$B$1:$AF$1,0),FALSE)),VLOOKUP($B348,'Allokerad kvv'!$B$2:$AV$700,MATCH(I$1,'Allokerad kvv'!$B$1:$AV$1,0),FALSE),VLOOKUP($B348,'Justerad allokering kvv'!$B$1:$AG$700,MATCH(I$1,'Justerad allokering kvv'!$B$1:$AF$1,0),FALSE)))</f>
        <v>0</v>
      </c>
      <c r="J348">
        <f>IF($B348=" ","",IF(ISERROR(1/VLOOKUP($B348,'Justerad allokering kvv'!$B$1:$AG$700,MATCH(J$1,'Justerad allokering kvv'!$B$1:$AF$1,0),FALSE)),VLOOKUP($B348,'Allokerad kvv'!$B$2:$AV$700,MATCH(J$1,'Allokerad kvv'!$B$1:$AV$1,0),FALSE),VLOOKUP($B348,'Justerad allokering kvv'!$B$1:$AG$700,MATCH(J$1,'Justerad allokering kvv'!$B$1:$AF$1,0),FALSE)))</f>
        <v>0</v>
      </c>
      <c r="K348">
        <f>IF($B348=" ","",IF(ISERROR(1/VLOOKUP($B348,'Justerad allokering kvv'!$B$1:$AG$700,MATCH(K$1,'Justerad allokering kvv'!$B$1:$AF$1,0),FALSE)),VLOOKUP($B348,'Allokerad kvv'!$B$2:$AV$700,MATCH(K$1,'Allokerad kvv'!$B$1:$AV$1,0),FALSE),VLOOKUP($B348,'Justerad allokering kvv'!$B$1:$AG$700,MATCH(K$1,'Justerad allokering kvv'!$B$1:$AF$1,0),FALSE)))</f>
        <v>0</v>
      </c>
      <c r="L348">
        <f>IF($B348=" ","",IF(ISERROR(1/VLOOKUP($B348,'Justerad allokering kvv'!$B$1:$AG$700,MATCH(L$1,'Justerad allokering kvv'!$B$1:$AF$1,0),FALSE)),VLOOKUP($B348,'Allokerad kvv'!$B$2:$AV$700,MATCH(L$1,'Allokerad kvv'!$B$1:$AV$1,0),FALSE),VLOOKUP($B348,'Justerad allokering kvv'!$B$1:$AG$700,MATCH(L$1,'Justerad allokering kvv'!$B$1:$AF$1,0),FALSE)))</f>
        <v>0</v>
      </c>
      <c r="M348">
        <f>IF($B348=" ","",IF(ISERROR(1/VLOOKUP($B348,'Justerad allokering kvv'!$B$1:$AG$700,MATCH(M$1,'Justerad allokering kvv'!$B$1:$AF$1,0),FALSE)),VLOOKUP($B348,'Allokerad kvv'!$B$2:$AV$700,MATCH(M$1,'Allokerad kvv'!$B$1:$AV$1,0),FALSE),VLOOKUP($B348,'Justerad allokering kvv'!$B$1:$AG$700,MATCH(M$1,'Justerad allokering kvv'!$B$1:$AF$1,0),FALSE)))</f>
        <v>0</v>
      </c>
      <c r="N348">
        <f>IF($B348=" ","",IF(ISERROR(1/VLOOKUP($B348,'Justerad allokering kvv'!$B$1:$AG$700,MATCH(N$1,'Justerad allokering kvv'!$B$1:$AF$1,0),FALSE)),VLOOKUP($B348,'Allokerad kvv'!$B$2:$AV$700,MATCH(N$1,'Allokerad kvv'!$B$1:$AV$1,0),FALSE),VLOOKUP($B348,'Justerad allokering kvv'!$B$1:$AG$700,MATCH(N$1,'Justerad allokering kvv'!$B$1:$AF$1,0),FALSE)))</f>
        <v>0</v>
      </c>
      <c r="O348">
        <f>IF($B348=" ","",IF(ISERROR(1/VLOOKUP($B348,'Justerad allokering kvv'!$B$1:$AG$700,MATCH(O$1,'Justerad allokering kvv'!$B$1:$AF$1,0),FALSE)),VLOOKUP($B348,'Allokerad kvv'!$B$2:$AV$700,MATCH(O$1,'Allokerad kvv'!$B$1:$AV$1,0),FALSE),VLOOKUP($B348,'Justerad allokering kvv'!$B$1:$AG$700,MATCH(O$1,'Justerad allokering kvv'!$B$1:$AF$1,0),FALSE)))</f>
        <v>0</v>
      </c>
      <c r="P348">
        <f>IF($B348=" ","",IF(ISERROR(1/VLOOKUP($B348,'Justerad allokering kvv'!$B$1:$AG$700,MATCH(P$1,'Justerad allokering kvv'!$B$1:$AF$1,0),FALSE)),VLOOKUP($B348,'Allokerad kvv'!$B$2:$AV$700,MATCH(P$1,'Allokerad kvv'!$B$1:$AV$1,0),FALSE),VLOOKUP($B348,'Justerad allokering kvv'!$B$1:$AG$700,MATCH(P$1,'Justerad allokering kvv'!$B$1:$AF$1,0),FALSE)))</f>
        <v>0</v>
      </c>
      <c r="Q348">
        <f>IF($B348=" ","",IF(ISERROR(1/VLOOKUP($B348,'Justerad allokering kvv'!$B$1:$AG$700,MATCH(Q$1,'Justerad allokering kvv'!$B$1:$AF$1,0),FALSE)),VLOOKUP($B348,'Allokerad kvv'!$B$2:$AV$700,MATCH(Q$1,'Allokerad kvv'!$B$1:$AV$1,0),FALSE),VLOOKUP($B348,'Justerad allokering kvv'!$B$1:$AG$700,MATCH(Q$1,'Justerad allokering kvv'!$B$1:$AF$1,0),FALSE)))</f>
        <v>0</v>
      </c>
      <c r="R348">
        <f>IF($B348=" ","",IF(ISERROR(1/VLOOKUP($B348,'Justerad allokering kvv'!$B$1:$AG$700,MATCH(R$1,'Justerad allokering kvv'!$B$1:$AF$1,0),FALSE)),VLOOKUP($B348,'Allokerad kvv'!$B$2:$AV$700,MATCH(R$1,'Allokerad kvv'!$B$1:$AV$1,0),FALSE),VLOOKUP($B348,'Justerad allokering kvv'!$B$1:$AG$700,MATCH(R$1,'Justerad allokering kvv'!$B$1:$AF$1,0),FALSE)))</f>
        <v>0</v>
      </c>
      <c r="S348">
        <f>IF($B348=" ","",IF(ISERROR(1/VLOOKUP($B348,'Justerad allokering kvv'!$B$1:$AG$700,MATCH(S$1,'Justerad allokering kvv'!$B$1:$AF$1,0),FALSE)),VLOOKUP($B348,'Allokerad kvv'!$B$2:$AV$700,MATCH(S$1,'Allokerad kvv'!$B$1:$AV$1,0),FALSE),VLOOKUP($B348,'Justerad allokering kvv'!$B$1:$AG$700,MATCH(S$1,'Justerad allokering kvv'!$B$1:$AF$1,0),FALSE)))</f>
        <v>0</v>
      </c>
      <c r="T348">
        <f>IF($B348=" ","",IF(ISERROR(1/VLOOKUP($B348,'Justerad allokering kvv'!$B$1:$AG$700,MATCH(T$1,'Justerad allokering kvv'!$B$1:$AF$1,0),FALSE)),VLOOKUP($B348,'Allokerad kvv'!$B$2:$AV$700,MATCH(T$1,'Allokerad kvv'!$B$1:$AV$1,0),FALSE),VLOOKUP($B348,'Justerad allokering kvv'!$B$1:$AG$700,MATCH(T$1,'Justerad allokering kvv'!$B$1:$AF$1,0),FALSE)))</f>
        <v>0</v>
      </c>
      <c r="U348">
        <f>IF($B348=" ","",IF(ISERROR(1/VLOOKUP($B348,'Justerad allokering kvv'!$B$1:$AG$700,MATCH(U$1,'Justerad allokering kvv'!$B$1:$AF$1,0),FALSE)),VLOOKUP($B348,'Allokerad kvv'!$B$2:$AV$700,MATCH(U$1,'Allokerad kvv'!$B$1:$AV$1,0),FALSE),VLOOKUP($B348,'Justerad allokering kvv'!$B$1:$AG$700,MATCH(U$1,'Justerad allokering kvv'!$B$1:$AF$1,0),FALSE)))</f>
        <v>0</v>
      </c>
      <c r="V348">
        <f>IF($B348=" ","",IF(ISERROR(1/VLOOKUP($B348,'Justerad allokering kvv'!$B$1:$AG$700,MATCH(V$1,'Justerad allokering kvv'!$B$1:$AF$1,0),FALSE)),VLOOKUP($B348,'Allokerad kvv'!$B$2:$AV$700,MATCH(V$1,'Allokerad kvv'!$B$1:$AV$1,0),FALSE),VLOOKUP($B348,'Justerad allokering kvv'!$B$1:$AG$700,MATCH(V$1,'Justerad allokering kvv'!$B$1:$AF$1,0),FALSE)))</f>
        <v>0</v>
      </c>
      <c r="W348">
        <f>IF($B348=" ","",IF(ISERROR(1/VLOOKUP($B348,'Justerad allokering kvv'!$B$1:$AG$700,MATCH(W$1,'Justerad allokering kvv'!$B$1:$AF$1,0),FALSE)),VLOOKUP($B348,'Allokerad kvv'!$B$2:$AV$700,MATCH(W$1,'Allokerad kvv'!$B$1:$AV$1,0),FALSE),VLOOKUP($B348,'Justerad allokering kvv'!$B$1:$AG$700,MATCH(W$1,'Justerad allokering kvv'!$B$1:$AF$1,0),FALSE)))</f>
        <v>0</v>
      </c>
      <c r="X348">
        <f>IF($B348=" ","",IF(ISERROR(1/VLOOKUP($B348,'Justerad allokering kvv'!$B$1:$AG$700,MATCH(X$1,'Justerad allokering kvv'!$B$1:$AF$1,0),FALSE)),VLOOKUP($B348,'Allokerad kvv'!$B$2:$AV$700,MATCH(X$1,'Allokerad kvv'!$B$1:$AV$1,0),FALSE),VLOOKUP($B348,'Justerad allokering kvv'!$B$1:$AG$700,MATCH(X$1,'Justerad allokering kvv'!$B$1:$AF$1,0),FALSE)))</f>
        <v>0</v>
      </c>
      <c r="Y348">
        <f>IF($B348=" ","",IF(ISERROR(1/VLOOKUP($B348,'Justerad allokering kvv'!$B$1:$AG$700,MATCH(Y$1,'Justerad allokering kvv'!$B$1:$AF$1,0),FALSE)),VLOOKUP($B348,'Allokerad kvv'!$B$2:$AV$700,MATCH(Y$1,'Allokerad kvv'!$B$1:$AV$1,0),FALSE),VLOOKUP($B348,'Justerad allokering kvv'!$B$1:$AG$700,MATCH(Y$1,'Justerad allokering kvv'!$B$1:$AF$1,0),FALSE)))</f>
        <v>0</v>
      </c>
      <c r="AB348">
        <f>IFERROR(VLOOKUP($B348,Kraftvärmeprod!$B$1:$AO$424,MATCH("Tillförd energi från rökgaskondensering (GWh)",Kraftvärmeprod!$B$1:$AG$1,0),FALSE)/1,0)</f>
        <v>0</v>
      </c>
      <c r="AE348" s="122">
        <f t="shared" si="20"/>
        <v>0</v>
      </c>
      <c r="AG348">
        <f t="shared" si="21"/>
        <v>0</v>
      </c>
      <c r="AH348">
        <f t="shared" si="22"/>
        <v>0</v>
      </c>
      <c r="AI348" t="str">
        <f>IF(AH348=0,"",AH348/VLOOKUP(B348,Kraftvärmeprod!$B$1:$BC$480,MATCH("Summa tillförd energi exklusive rökgaskondensering",Kraftvärmeprod!$B$1:$BC$1,0),FALSE))</f>
        <v/>
      </c>
      <c r="AK348">
        <f t="shared" si="23"/>
        <v>0</v>
      </c>
    </row>
    <row r="349" spans="1:37" x14ac:dyDescent="0.25">
      <c r="A349" s="2" t="s">
        <v>526</v>
      </c>
      <c r="B349" s="2" t="s">
        <v>530</v>
      </c>
      <c r="C349">
        <f>IF($B349=" ","",IF(ISERROR(1/VLOOKUP($B349,'Justerad allokering kvv'!$B$1:$AG$700,MATCH(C$1,'Justerad allokering kvv'!$B$1:$AF$1,0),FALSE)),VLOOKUP($B349,'Allokerad kvv'!$B$2:$AV$700,MATCH(C$1,'Allokerad kvv'!$B$1:$AV$1,0),FALSE),VLOOKUP($B349,'Justerad allokering kvv'!$B$1:$AG$700,MATCH(C$1,'Justerad allokering kvv'!$B$1:$AF$1,0),FALSE)))</f>
        <v>0</v>
      </c>
      <c r="D349">
        <f>IF($B349=" ","",IF(ISERROR(1/VLOOKUP($B349,'Justerad allokering kvv'!$B$1:$AG$700,MATCH(D$1,'Justerad allokering kvv'!$B$1:$AF$1,0),FALSE)),VLOOKUP($B349,'Allokerad kvv'!$B$2:$AV$700,MATCH(D$1,'Allokerad kvv'!$B$1:$AV$1,0),FALSE),VLOOKUP($B349,'Justerad allokering kvv'!$B$1:$AG$700,MATCH(D$1,'Justerad allokering kvv'!$B$1:$AF$1,0),FALSE)))</f>
        <v>0</v>
      </c>
      <c r="E349">
        <f>IF($B349=" ","",IF(ISERROR(1/VLOOKUP($B349,'Justerad allokering kvv'!$B$1:$AG$700,MATCH(E$1,'Justerad allokering kvv'!$B$1:$AF$1,0),FALSE)),VLOOKUP($B349,'Allokerad kvv'!$B$2:$AV$700,MATCH(E$1,'Allokerad kvv'!$B$1:$AV$1,0),FALSE),VLOOKUP($B349,'Justerad allokering kvv'!$B$1:$AG$700,MATCH(E$1,'Justerad allokering kvv'!$B$1:$AF$1,0),FALSE)))</f>
        <v>0</v>
      </c>
      <c r="F349">
        <f>IF($B349=" ","",IF(ISERROR(1/VLOOKUP($B349,'Justerad allokering kvv'!$B$1:$AG$700,MATCH(F$1,'Justerad allokering kvv'!$B$1:$AF$1,0),FALSE)),VLOOKUP($B349,'Allokerad kvv'!$B$2:$AV$700,MATCH(F$1,'Allokerad kvv'!$B$1:$AV$1,0),FALSE),VLOOKUP($B349,'Justerad allokering kvv'!$B$1:$AG$700,MATCH(F$1,'Justerad allokering kvv'!$B$1:$AF$1,0),FALSE)))</f>
        <v>0</v>
      </c>
      <c r="G349">
        <f>IF($B349=" ","",IF(ISERROR(1/VLOOKUP($B349,'Justerad allokering kvv'!$B$1:$AG$700,MATCH(G$1,'Justerad allokering kvv'!$B$1:$AF$1,0),FALSE)),VLOOKUP($B349,'Allokerad kvv'!$B$2:$AV$700,MATCH(G$1,'Allokerad kvv'!$B$1:$AV$1,0),FALSE),VLOOKUP($B349,'Justerad allokering kvv'!$B$1:$AG$700,MATCH(G$1,'Justerad allokering kvv'!$B$1:$AF$1,0),FALSE)))</f>
        <v>0</v>
      </c>
      <c r="H349">
        <f>IF($B349=" ","",IF(ISERROR(1/VLOOKUP($B349,'Justerad allokering kvv'!$B$1:$AG$700,MATCH(H$1,'Justerad allokering kvv'!$B$1:$AF$1,0),FALSE)),VLOOKUP($B349,'Allokerad kvv'!$B$2:$AV$700,MATCH(H$1,'Allokerad kvv'!$B$1:$AV$1,0),FALSE),VLOOKUP($B349,'Justerad allokering kvv'!$B$1:$AG$700,MATCH(H$1,'Justerad allokering kvv'!$B$1:$AF$1,0),FALSE)))</f>
        <v>0</v>
      </c>
      <c r="I349">
        <f>IF($B349=" ","",IF(ISERROR(1/VLOOKUP($B349,'Justerad allokering kvv'!$B$1:$AG$700,MATCH(I$1,'Justerad allokering kvv'!$B$1:$AF$1,0),FALSE)),VLOOKUP($B349,'Allokerad kvv'!$B$2:$AV$700,MATCH(I$1,'Allokerad kvv'!$B$1:$AV$1,0),FALSE),VLOOKUP($B349,'Justerad allokering kvv'!$B$1:$AG$700,MATCH(I$1,'Justerad allokering kvv'!$B$1:$AF$1,0),FALSE)))</f>
        <v>0</v>
      </c>
      <c r="J349">
        <f>IF($B349=" ","",IF(ISERROR(1/VLOOKUP($B349,'Justerad allokering kvv'!$B$1:$AG$700,MATCH(J$1,'Justerad allokering kvv'!$B$1:$AF$1,0),FALSE)),VLOOKUP($B349,'Allokerad kvv'!$B$2:$AV$700,MATCH(J$1,'Allokerad kvv'!$B$1:$AV$1,0),FALSE),VLOOKUP($B349,'Justerad allokering kvv'!$B$1:$AG$700,MATCH(J$1,'Justerad allokering kvv'!$B$1:$AF$1,0),FALSE)))</f>
        <v>0</v>
      </c>
      <c r="K349">
        <f>IF($B349=" ","",IF(ISERROR(1/VLOOKUP($B349,'Justerad allokering kvv'!$B$1:$AG$700,MATCH(K$1,'Justerad allokering kvv'!$B$1:$AF$1,0),FALSE)),VLOOKUP($B349,'Allokerad kvv'!$B$2:$AV$700,MATCH(K$1,'Allokerad kvv'!$B$1:$AV$1,0),FALSE),VLOOKUP($B349,'Justerad allokering kvv'!$B$1:$AG$700,MATCH(K$1,'Justerad allokering kvv'!$B$1:$AF$1,0),FALSE)))</f>
        <v>0</v>
      </c>
      <c r="L349">
        <f>IF($B349=" ","",IF(ISERROR(1/VLOOKUP($B349,'Justerad allokering kvv'!$B$1:$AG$700,MATCH(L$1,'Justerad allokering kvv'!$B$1:$AF$1,0),FALSE)),VLOOKUP($B349,'Allokerad kvv'!$B$2:$AV$700,MATCH(L$1,'Allokerad kvv'!$B$1:$AV$1,0),FALSE),VLOOKUP($B349,'Justerad allokering kvv'!$B$1:$AG$700,MATCH(L$1,'Justerad allokering kvv'!$B$1:$AF$1,0),FALSE)))</f>
        <v>0</v>
      </c>
      <c r="M349">
        <f>IF($B349=" ","",IF(ISERROR(1/VLOOKUP($B349,'Justerad allokering kvv'!$B$1:$AG$700,MATCH(M$1,'Justerad allokering kvv'!$B$1:$AF$1,0),FALSE)),VLOOKUP($B349,'Allokerad kvv'!$B$2:$AV$700,MATCH(M$1,'Allokerad kvv'!$B$1:$AV$1,0),FALSE),VLOOKUP($B349,'Justerad allokering kvv'!$B$1:$AG$700,MATCH(M$1,'Justerad allokering kvv'!$B$1:$AF$1,0),FALSE)))</f>
        <v>0</v>
      </c>
      <c r="N349">
        <f>IF($B349=" ","",IF(ISERROR(1/VLOOKUP($B349,'Justerad allokering kvv'!$B$1:$AG$700,MATCH(N$1,'Justerad allokering kvv'!$B$1:$AF$1,0),FALSE)),VLOOKUP($B349,'Allokerad kvv'!$B$2:$AV$700,MATCH(N$1,'Allokerad kvv'!$B$1:$AV$1,0),FALSE),VLOOKUP($B349,'Justerad allokering kvv'!$B$1:$AG$700,MATCH(N$1,'Justerad allokering kvv'!$B$1:$AF$1,0),FALSE)))</f>
        <v>0</v>
      </c>
      <c r="O349">
        <f>IF($B349=" ","",IF(ISERROR(1/VLOOKUP($B349,'Justerad allokering kvv'!$B$1:$AG$700,MATCH(O$1,'Justerad allokering kvv'!$B$1:$AF$1,0),FALSE)),VLOOKUP($B349,'Allokerad kvv'!$B$2:$AV$700,MATCH(O$1,'Allokerad kvv'!$B$1:$AV$1,0),FALSE),VLOOKUP($B349,'Justerad allokering kvv'!$B$1:$AG$700,MATCH(O$1,'Justerad allokering kvv'!$B$1:$AF$1,0),FALSE)))</f>
        <v>0</v>
      </c>
      <c r="P349">
        <f>IF($B349=" ","",IF(ISERROR(1/VLOOKUP($B349,'Justerad allokering kvv'!$B$1:$AG$700,MATCH(P$1,'Justerad allokering kvv'!$B$1:$AF$1,0),FALSE)),VLOOKUP($B349,'Allokerad kvv'!$B$2:$AV$700,MATCH(P$1,'Allokerad kvv'!$B$1:$AV$1,0),FALSE),VLOOKUP($B349,'Justerad allokering kvv'!$B$1:$AG$700,MATCH(P$1,'Justerad allokering kvv'!$B$1:$AF$1,0),FALSE)))</f>
        <v>0</v>
      </c>
      <c r="Q349">
        <f>IF($B349=" ","",IF(ISERROR(1/VLOOKUP($B349,'Justerad allokering kvv'!$B$1:$AG$700,MATCH(Q$1,'Justerad allokering kvv'!$B$1:$AF$1,0),FALSE)),VLOOKUP($B349,'Allokerad kvv'!$B$2:$AV$700,MATCH(Q$1,'Allokerad kvv'!$B$1:$AV$1,0),FALSE),VLOOKUP($B349,'Justerad allokering kvv'!$B$1:$AG$700,MATCH(Q$1,'Justerad allokering kvv'!$B$1:$AF$1,0),FALSE)))</f>
        <v>0</v>
      </c>
      <c r="R349">
        <f>IF($B349=" ","",IF(ISERROR(1/VLOOKUP($B349,'Justerad allokering kvv'!$B$1:$AG$700,MATCH(R$1,'Justerad allokering kvv'!$B$1:$AF$1,0),FALSE)),VLOOKUP($B349,'Allokerad kvv'!$B$2:$AV$700,MATCH(R$1,'Allokerad kvv'!$B$1:$AV$1,0),FALSE),VLOOKUP($B349,'Justerad allokering kvv'!$B$1:$AG$700,MATCH(R$1,'Justerad allokering kvv'!$B$1:$AF$1,0),FALSE)))</f>
        <v>0</v>
      </c>
      <c r="S349">
        <f>IF($B349=" ","",IF(ISERROR(1/VLOOKUP($B349,'Justerad allokering kvv'!$B$1:$AG$700,MATCH(S$1,'Justerad allokering kvv'!$B$1:$AF$1,0),FALSE)),VLOOKUP($B349,'Allokerad kvv'!$B$2:$AV$700,MATCH(S$1,'Allokerad kvv'!$B$1:$AV$1,0),FALSE),VLOOKUP($B349,'Justerad allokering kvv'!$B$1:$AG$700,MATCH(S$1,'Justerad allokering kvv'!$B$1:$AF$1,0),FALSE)))</f>
        <v>0</v>
      </c>
      <c r="T349">
        <f>IF($B349=" ","",IF(ISERROR(1/VLOOKUP($B349,'Justerad allokering kvv'!$B$1:$AG$700,MATCH(T$1,'Justerad allokering kvv'!$B$1:$AF$1,0),FALSE)),VLOOKUP($B349,'Allokerad kvv'!$B$2:$AV$700,MATCH(T$1,'Allokerad kvv'!$B$1:$AV$1,0),FALSE),VLOOKUP($B349,'Justerad allokering kvv'!$B$1:$AG$700,MATCH(T$1,'Justerad allokering kvv'!$B$1:$AF$1,0),FALSE)))</f>
        <v>0</v>
      </c>
      <c r="U349">
        <f>IF($B349=" ","",IF(ISERROR(1/VLOOKUP($B349,'Justerad allokering kvv'!$B$1:$AG$700,MATCH(U$1,'Justerad allokering kvv'!$B$1:$AF$1,0),FALSE)),VLOOKUP($B349,'Allokerad kvv'!$B$2:$AV$700,MATCH(U$1,'Allokerad kvv'!$B$1:$AV$1,0),FALSE),VLOOKUP($B349,'Justerad allokering kvv'!$B$1:$AG$700,MATCH(U$1,'Justerad allokering kvv'!$B$1:$AF$1,0),FALSE)))</f>
        <v>0</v>
      </c>
      <c r="V349">
        <f>IF($B349=" ","",IF(ISERROR(1/VLOOKUP($B349,'Justerad allokering kvv'!$B$1:$AG$700,MATCH(V$1,'Justerad allokering kvv'!$B$1:$AF$1,0),FALSE)),VLOOKUP($B349,'Allokerad kvv'!$B$2:$AV$700,MATCH(V$1,'Allokerad kvv'!$B$1:$AV$1,0),FALSE),VLOOKUP($B349,'Justerad allokering kvv'!$B$1:$AG$700,MATCH(V$1,'Justerad allokering kvv'!$B$1:$AF$1,0),FALSE)))</f>
        <v>0</v>
      </c>
      <c r="W349">
        <f>IF($B349=" ","",IF(ISERROR(1/VLOOKUP($B349,'Justerad allokering kvv'!$B$1:$AG$700,MATCH(W$1,'Justerad allokering kvv'!$B$1:$AF$1,0),FALSE)),VLOOKUP($B349,'Allokerad kvv'!$B$2:$AV$700,MATCH(W$1,'Allokerad kvv'!$B$1:$AV$1,0),FALSE),VLOOKUP($B349,'Justerad allokering kvv'!$B$1:$AG$700,MATCH(W$1,'Justerad allokering kvv'!$B$1:$AF$1,0),FALSE)))</f>
        <v>0</v>
      </c>
      <c r="X349">
        <f>IF($B349=" ","",IF(ISERROR(1/VLOOKUP($B349,'Justerad allokering kvv'!$B$1:$AG$700,MATCH(X$1,'Justerad allokering kvv'!$B$1:$AF$1,0),FALSE)),VLOOKUP($B349,'Allokerad kvv'!$B$2:$AV$700,MATCH(X$1,'Allokerad kvv'!$B$1:$AV$1,0),FALSE),VLOOKUP($B349,'Justerad allokering kvv'!$B$1:$AG$700,MATCH(X$1,'Justerad allokering kvv'!$B$1:$AF$1,0),FALSE)))</f>
        <v>0</v>
      </c>
      <c r="Y349">
        <f>IF($B349=" ","",IF(ISERROR(1/VLOOKUP($B349,'Justerad allokering kvv'!$B$1:$AG$700,MATCH(Y$1,'Justerad allokering kvv'!$B$1:$AF$1,0),FALSE)),VLOOKUP($B349,'Allokerad kvv'!$B$2:$AV$700,MATCH(Y$1,'Allokerad kvv'!$B$1:$AV$1,0),FALSE),VLOOKUP($B349,'Justerad allokering kvv'!$B$1:$AG$700,MATCH(Y$1,'Justerad allokering kvv'!$B$1:$AF$1,0),FALSE)))</f>
        <v>0</v>
      </c>
      <c r="AB349">
        <f>IFERROR(VLOOKUP($B349,Kraftvärmeprod!$B$1:$AO$424,MATCH("Tillförd energi från rökgaskondensering (GWh)",Kraftvärmeprod!$B$1:$AG$1,0),FALSE)/1,0)</f>
        <v>0</v>
      </c>
      <c r="AE349" s="122">
        <f t="shared" si="20"/>
        <v>0</v>
      </c>
      <c r="AG349">
        <f t="shared" si="21"/>
        <v>0</v>
      </c>
      <c r="AH349">
        <f t="shared" si="22"/>
        <v>0</v>
      </c>
      <c r="AI349" t="str">
        <f>IF(AH349=0,"",AH349/VLOOKUP(B349,Kraftvärmeprod!$B$1:$BC$480,MATCH("Summa tillförd energi exklusive rökgaskondensering",Kraftvärmeprod!$B$1:$BC$1,0),FALSE))</f>
        <v/>
      </c>
      <c r="AK349">
        <f t="shared" si="23"/>
        <v>0</v>
      </c>
    </row>
    <row r="350" spans="1:37" x14ac:dyDescent="0.25">
      <c r="A350" s="2" t="s">
        <v>526</v>
      </c>
      <c r="B350" s="2" t="s">
        <v>531</v>
      </c>
      <c r="C350">
        <f>IF($B350=" ","",IF(ISERROR(1/VLOOKUP($B350,'Justerad allokering kvv'!$B$1:$AG$700,MATCH(C$1,'Justerad allokering kvv'!$B$1:$AF$1,0),FALSE)),VLOOKUP($B350,'Allokerad kvv'!$B$2:$AV$700,MATCH(C$1,'Allokerad kvv'!$B$1:$AV$1,0),FALSE),VLOOKUP($B350,'Justerad allokering kvv'!$B$1:$AG$700,MATCH(C$1,'Justerad allokering kvv'!$B$1:$AF$1,0),FALSE)))</f>
        <v>0</v>
      </c>
      <c r="D350">
        <f>IF($B350=" ","",IF(ISERROR(1/VLOOKUP($B350,'Justerad allokering kvv'!$B$1:$AG$700,MATCH(D$1,'Justerad allokering kvv'!$B$1:$AF$1,0),FALSE)),VLOOKUP($B350,'Allokerad kvv'!$B$2:$AV$700,MATCH(D$1,'Allokerad kvv'!$B$1:$AV$1,0),FALSE),VLOOKUP($B350,'Justerad allokering kvv'!$B$1:$AG$700,MATCH(D$1,'Justerad allokering kvv'!$B$1:$AF$1,0),FALSE)))</f>
        <v>0</v>
      </c>
      <c r="E350">
        <f>IF($B350=" ","",IF(ISERROR(1/VLOOKUP($B350,'Justerad allokering kvv'!$B$1:$AG$700,MATCH(E$1,'Justerad allokering kvv'!$B$1:$AF$1,0),FALSE)),VLOOKUP($B350,'Allokerad kvv'!$B$2:$AV$700,MATCH(E$1,'Allokerad kvv'!$B$1:$AV$1,0),FALSE),VLOOKUP($B350,'Justerad allokering kvv'!$B$1:$AG$700,MATCH(E$1,'Justerad allokering kvv'!$B$1:$AF$1,0),FALSE)))</f>
        <v>0</v>
      </c>
      <c r="F350">
        <f>IF($B350=" ","",IF(ISERROR(1/VLOOKUP($B350,'Justerad allokering kvv'!$B$1:$AG$700,MATCH(F$1,'Justerad allokering kvv'!$B$1:$AF$1,0),FALSE)),VLOOKUP($B350,'Allokerad kvv'!$B$2:$AV$700,MATCH(F$1,'Allokerad kvv'!$B$1:$AV$1,0),FALSE),VLOOKUP($B350,'Justerad allokering kvv'!$B$1:$AG$700,MATCH(F$1,'Justerad allokering kvv'!$B$1:$AF$1,0),FALSE)))</f>
        <v>0</v>
      </c>
      <c r="G350">
        <f>IF($B350=" ","",IF(ISERROR(1/VLOOKUP($B350,'Justerad allokering kvv'!$B$1:$AG$700,MATCH(G$1,'Justerad allokering kvv'!$B$1:$AF$1,0),FALSE)),VLOOKUP($B350,'Allokerad kvv'!$B$2:$AV$700,MATCH(G$1,'Allokerad kvv'!$B$1:$AV$1,0),FALSE),VLOOKUP($B350,'Justerad allokering kvv'!$B$1:$AG$700,MATCH(G$1,'Justerad allokering kvv'!$B$1:$AF$1,0),FALSE)))</f>
        <v>0</v>
      </c>
      <c r="H350">
        <f>IF($B350=" ","",IF(ISERROR(1/VLOOKUP($B350,'Justerad allokering kvv'!$B$1:$AG$700,MATCH(H$1,'Justerad allokering kvv'!$B$1:$AF$1,0),FALSE)),VLOOKUP($B350,'Allokerad kvv'!$B$2:$AV$700,MATCH(H$1,'Allokerad kvv'!$B$1:$AV$1,0),FALSE),VLOOKUP($B350,'Justerad allokering kvv'!$B$1:$AG$700,MATCH(H$1,'Justerad allokering kvv'!$B$1:$AF$1,0),FALSE)))</f>
        <v>0</v>
      </c>
      <c r="I350">
        <f>IF($B350=" ","",IF(ISERROR(1/VLOOKUP($B350,'Justerad allokering kvv'!$B$1:$AG$700,MATCH(I$1,'Justerad allokering kvv'!$B$1:$AF$1,0),FALSE)),VLOOKUP($B350,'Allokerad kvv'!$B$2:$AV$700,MATCH(I$1,'Allokerad kvv'!$B$1:$AV$1,0),FALSE),VLOOKUP($B350,'Justerad allokering kvv'!$B$1:$AG$700,MATCH(I$1,'Justerad allokering kvv'!$B$1:$AF$1,0),FALSE)))</f>
        <v>0</v>
      </c>
      <c r="J350">
        <f>IF($B350=" ","",IF(ISERROR(1/VLOOKUP($B350,'Justerad allokering kvv'!$B$1:$AG$700,MATCH(J$1,'Justerad allokering kvv'!$B$1:$AF$1,0),FALSE)),VLOOKUP($B350,'Allokerad kvv'!$B$2:$AV$700,MATCH(J$1,'Allokerad kvv'!$B$1:$AV$1,0),FALSE),VLOOKUP($B350,'Justerad allokering kvv'!$B$1:$AG$700,MATCH(J$1,'Justerad allokering kvv'!$B$1:$AF$1,0),FALSE)))</f>
        <v>0</v>
      </c>
      <c r="K350">
        <f>IF($B350=" ","",IF(ISERROR(1/VLOOKUP($B350,'Justerad allokering kvv'!$B$1:$AG$700,MATCH(K$1,'Justerad allokering kvv'!$B$1:$AF$1,0),FALSE)),VLOOKUP($B350,'Allokerad kvv'!$B$2:$AV$700,MATCH(K$1,'Allokerad kvv'!$B$1:$AV$1,0),FALSE),VLOOKUP($B350,'Justerad allokering kvv'!$B$1:$AG$700,MATCH(K$1,'Justerad allokering kvv'!$B$1:$AF$1,0),FALSE)))</f>
        <v>0</v>
      </c>
      <c r="L350">
        <f>IF($B350=" ","",IF(ISERROR(1/VLOOKUP($B350,'Justerad allokering kvv'!$B$1:$AG$700,MATCH(L$1,'Justerad allokering kvv'!$B$1:$AF$1,0),FALSE)),VLOOKUP($B350,'Allokerad kvv'!$B$2:$AV$700,MATCH(L$1,'Allokerad kvv'!$B$1:$AV$1,0),FALSE),VLOOKUP($B350,'Justerad allokering kvv'!$B$1:$AG$700,MATCH(L$1,'Justerad allokering kvv'!$B$1:$AF$1,0),FALSE)))</f>
        <v>0</v>
      </c>
      <c r="M350">
        <f>IF($B350=" ","",IF(ISERROR(1/VLOOKUP($B350,'Justerad allokering kvv'!$B$1:$AG$700,MATCH(M$1,'Justerad allokering kvv'!$B$1:$AF$1,0),FALSE)),VLOOKUP($B350,'Allokerad kvv'!$B$2:$AV$700,MATCH(M$1,'Allokerad kvv'!$B$1:$AV$1,0),FALSE),VLOOKUP($B350,'Justerad allokering kvv'!$B$1:$AG$700,MATCH(M$1,'Justerad allokering kvv'!$B$1:$AF$1,0),FALSE)))</f>
        <v>0</v>
      </c>
      <c r="N350">
        <f>IF($B350=" ","",IF(ISERROR(1/VLOOKUP($B350,'Justerad allokering kvv'!$B$1:$AG$700,MATCH(N$1,'Justerad allokering kvv'!$B$1:$AF$1,0),FALSE)),VLOOKUP($B350,'Allokerad kvv'!$B$2:$AV$700,MATCH(N$1,'Allokerad kvv'!$B$1:$AV$1,0),FALSE),VLOOKUP($B350,'Justerad allokering kvv'!$B$1:$AG$700,MATCH(N$1,'Justerad allokering kvv'!$B$1:$AF$1,0),FALSE)))</f>
        <v>0</v>
      </c>
      <c r="O350">
        <f>IF($B350=" ","",IF(ISERROR(1/VLOOKUP($B350,'Justerad allokering kvv'!$B$1:$AG$700,MATCH(O$1,'Justerad allokering kvv'!$B$1:$AF$1,0),FALSE)),VLOOKUP($B350,'Allokerad kvv'!$B$2:$AV$700,MATCH(O$1,'Allokerad kvv'!$B$1:$AV$1,0),FALSE),VLOOKUP($B350,'Justerad allokering kvv'!$B$1:$AG$700,MATCH(O$1,'Justerad allokering kvv'!$B$1:$AF$1,0),FALSE)))</f>
        <v>0</v>
      </c>
      <c r="P350">
        <f>IF($B350=" ","",IF(ISERROR(1/VLOOKUP($B350,'Justerad allokering kvv'!$B$1:$AG$700,MATCH(P$1,'Justerad allokering kvv'!$B$1:$AF$1,0),FALSE)),VLOOKUP($B350,'Allokerad kvv'!$B$2:$AV$700,MATCH(P$1,'Allokerad kvv'!$B$1:$AV$1,0),FALSE),VLOOKUP($B350,'Justerad allokering kvv'!$B$1:$AG$700,MATCH(P$1,'Justerad allokering kvv'!$B$1:$AF$1,0),FALSE)))</f>
        <v>0</v>
      </c>
      <c r="Q350">
        <f>IF($B350=" ","",IF(ISERROR(1/VLOOKUP($B350,'Justerad allokering kvv'!$B$1:$AG$700,MATCH(Q$1,'Justerad allokering kvv'!$B$1:$AF$1,0),FALSE)),VLOOKUP($B350,'Allokerad kvv'!$B$2:$AV$700,MATCH(Q$1,'Allokerad kvv'!$B$1:$AV$1,0),FALSE),VLOOKUP($B350,'Justerad allokering kvv'!$B$1:$AG$700,MATCH(Q$1,'Justerad allokering kvv'!$B$1:$AF$1,0),FALSE)))</f>
        <v>0</v>
      </c>
      <c r="R350">
        <f>IF($B350=" ","",IF(ISERROR(1/VLOOKUP($B350,'Justerad allokering kvv'!$B$1:$AG$700,MATCH(R$1,'Justerad allokering kvv'!$B$1:$AF$1,0),FALSE)),VLOOKUP($B350,'Allokerad kvv'!$B$2:$AV$700,MATCH(R$1,'Allokerad kvv'!$B$1:$AV$1,0),FALSE),VLOOKUP($B350,'Justerad allokering kvv'!$B$1:$AG$700,MATCH(R$1,'Justerad allokering kvv'!$B$1:$AF$1,0),FALSE)))</f>
        <v>0</v>
      </c>
      <c r="S350">
        <f>IF($B350=" ","",IF(ISERROR(1/VLOOKUP($B350,'Justerad allokering kvv'!$B$1:$AG$700,MATCH(S$1,'Justerad allokering kvv'!$B$1:$AF$1,0),FALSE)),VLOOKUP($B350,'Allokerad kvv'!$B$2:$AV$700,MATCH(S$1,'Allokerad kvv'!$B$1:$AV$1,0),FALSE),VLOOKUP($B350,'Justerad allokering kvv'!$B$1:$AG$700,MATCH(S$1,'Justerad allokering kvv'!$B$1:$AF$1,0),FALSE)))</f>
        <v>0</v>
      </c>
      <c r="T350">
        <f>IF($B350=" ","",IF(ISERROR(1/VLOOKUP($B350,'Justerad allokering kvv'!$B$1:$AG$700,MATCH(T$1,'Justerad allokering kvv'!$B$1:$AF$1,0),FALSE)),VLOOKUP($B350,'Allokerad kvv'!$B$2:$AV$700,MATCH(T$1,'Allokerad kvv'!$B$1:$AV$1,0),FALSE),VLOOKUP($B350,'Justerad allokering kvv'!$B$1:$AG$700,MATCH(T$1,'Justerad allokering kvv'!$B$1:$AF$1,0),FALSE)))</f>
        <v>0</v>
      </c>
      <c r="U350">
        <f>IF($B350=" ","",IF(ISERROR(1/VLOOKUP($B350,'Justerad allokering kvv'!$B$1:$AG$700,MATCH(U$1,'Justerad allokering kvv'!$B$1:$AF$1,0),FALSE)),VLOOKUP($B350,'Allokerad kvv'!$B$2:$AV$700,MATCH(U$1,'Allokerad kvv'!$B$1:$AV$1,0),FALSE),VLOOKUP($B350,'Justerad allokering kvv'!$B$1:$AG$700,MATCH(U$1,'Justerad allokering kvv'!$B$1:$AF$1,0),FALSE)))</f>
        <v>0</v>
      </c>
      <c r="V350">
        <f>IF($B350=" ","",IF(ISERROR(1/VLOOKUP($B350,'Justerad allokering kvv'!$B$1:$AG$700,MATCH(V$1,'Justerad allokering kvv'!$B$1:$AF$1,0),FALSE)),VLOOKUP($B350,'Allokerad kvv'!$B$2:$AV$700,MATCH(V$1,'Allokerad kvv'!$B$1:$AV$1,0),FALSE),VLOOKUP($B350,'Justerad allokering kvv'!$B$1:$AG$700,MATCH(V$1,'Justerad allokering kvv'!$B$1:$AF$1,0),FALSE)))</f>
        <v>0</v>
      </c>
      <c r="W350">
        <f>IF($B350=" ","",IF(ISERROR(1/VLOOKUP($B350,'Justerad allokering kvv'!$B$1:$AG$700,MATCH(W$1,'Justerad allokering kvv'!$B$1:$AF$1,0),FALSE)),VLOOKUP($B350,'Allokerad kvv'!$B$2:$AV$700,MATCH(W$1,'Allokerad kvv'!$B$1:$AV$1,0),FALSE),VLOOKUP($B350,'Justerad allokering kvv'!$B$1:$AG$700,MATCH(W$1,'Justerad allokering kvv'!$B$1:$AF$1,0),FALSE)))</f>
        <v>0</v>
      </c>
      <c r="X350">
        <f>IF($B350=" ","",IF(ISERROR(1/VLOOKUP($B350,'Justerad allokering kvv'!$B$1:$AG$700,MATCH(X$1,'Justerad allokering kvv'!$B$1:$AF$1,0),FALSE)),VLOOKUP($B350,'Allokerad kvv'!$B$2:$AV$700,MATCH(X$1,'Allokerad kvv'!$B$1:$AV$1,0),FALSE),VLOOKUP($B350,'Justerad allokering kvv'!$B$1:$AG$700,MATCH(X$1,'Justerad allokering kvv'!$B$1:$AF$1,0),FALSE)))</f>
        <v>0</v>
      </c>
      <c r="Y350">
        <f>IF($B350=" ","",IF(ISERROR(1/VLOOKUP($B350,'Justerad allokering kvv'!$B$1:$AG$700,MATCH(Y$1,'Justerad allokering kvv'!$B$1:$AF$1,0),FALSE)),VLOOKUP($B350,'Allokerad kvv'!$B$2:$AV$700,MATCH(Y$1,'Allokerad kvv'!$B$1:$AV$1,0),FALSE),VLOOKUP($B350,'Justerad allokering kvv'!$B$1:$AG$700,MATCH(Y$1,'Justerad allokering kvv'!$B$1:$AF$1,0),FALSE)))</f>
        <v>0</v>
      </c>
      <c r="AB350">
        <f>IFERROR(VLOOKUP($B350,Kraftvärmeprod!$B$1:$AO$424,MATCH("Tillförd energi från rökgaskondensering (GWh)",Kraftvärmeprod!$B$1:$AG$1,0),FALSE)/1,0)</f>
        <v>0</v>
      </c>
      <c r="AE350" s="122">
        <f t="shared" si="20"/>
        <v>0</v>
      </c>
      <c r="AG350">
        <f t="shared" si="21"/>
        <v>0</v>
      </c>
      <c r="AH350">
        <f t="shared" si="22"/>
        <v>0</v>
      </c>
      <c r="AI350" t="str">
        <f>IF(AH350=0,"",AH350/VLOOKUP(B350,Kraftvärmeprod!$B$1:$BC$480,MATCH("Summa tillförd energi exklusive rökgaskondensering",Kraftvärmeprod!$B$1:$BC$1,0),FALSE))</f>
        <v/>
      </c>
      <c r="AK350">
        <f t="shared" si="23"/>
        <v>0</v>
      </c>
    </row>
    <row r="351" spans="1:37" x14ac:dyDescent="0.25">
      <c r="A351" s="2" t="s">
        <v>526</v>
      </c>
      <c r="B351" s="2" t="s">
        <v>532</v>
      </c>
      <c r="C351">
        <f>IF($B351=" ","",IF(ISERROR(1/VLOOKUP($B351,'Justerad allokering kvv'!$B$1:$AG$700,MATCH(C$1,'Justerad allokering kvv'!$B$1:$AF$1,0),FALSE)),VLOOKUP($B351,'Allokerad kvv'!$B$2:$AV$700,MATCH(C$1,'Allokerad kvv'!$B$1:$AV$1,0),FALSE),VLOOKUP($B351,'Justerad allokering kvv'!$B$1:$AG$700,MATCH(C$1,'Justerad allokering kvv'!$B$1:$AF$1,0),FALSE)))</f>
        <v>0</v>
      </c>
      <c r="D351">
        <f>IF($B351=" ","",IF(ISERROR(1/VLOOKUP($B351,'Justerad allokering kvv'!$B$1:$AG$700,MATCH(D$1,'Justerad allokering kvv'!$B$1:$AF$1,0),FALSE)),VLOOKUP($B351,'Allokerad kvv'!$B$2:$AV$700,MATCH(D$1,'Allokerad kvv'!$B$1:$AV$1,0),FALSE),VLOOKUP($B351,'Justerad allokering kvv'!$B$1:$AG$700,MATCH(D$1,'Justerad allokering kvv'!$B$1:$AF$1,0),FALSE)))</f>
        <v>0</v>
      </c>
      <c r="E351">
        <f>IF($B351=" ","",IF(ISERROR(1/VLOOKUP($B351,'Justerad allokering kvv'!$B$1:$AG$700,MATCH(E$1,'Justerad allokering kvv'!$B$1:$AF$1,0),FALSE)),VLOOKUP($B351,'Allokerad kvv'!$B$2:$AV$700,MATCH(E$1,'Allokerad kvv'!$B$1:$AV$1,0),FALSE),VLOOKUP($B351,'Justerad allokering kvv'!$B$1:$AG$700,MATCH(E$1,'Justerad allokering kvv'!$B$1:$AF$1,0),FALSE)))</f>
        <v>25.032</v>
      </c>
      <c r="F351">
        <f>IF($B351=" ","",IF(ISERROR(1/VLOOKUP($B351,'Justerad allokering kvv'!$B$1:$AG$700,MATCH(F$1,'Justerad allokering kvv'!$B$1:$AF$1,0),FALSE)),VLOOKUP($B351,'Allokerad kvv'!$B$2:$AV$700,MATCH(F$1,'Allokerad kvv'!$B$1:$AV$1,0),FALSE),VLOOKUP($B351,'Justerad allokering kvv'!$B$1:$AG$700,MATCH(F$1,'Justerad allokering kvv'!$B$1:$AF$1,0),FALSE)))</f>
        <v>0</v>
      </c>
      <c r="G351">
        <f>IF($B351=" ","",IF(ISERROR(1/VLOOKUP($B351,'Justerad allokering kvv'!$B$1:$AG$700,MATCH(G$1,'Justerad allokering kvv'!$B$1:$AF$1,0),FALSE)),VLOOKUP($B351,'Allokerad kvv'!$B$2:$AV$700,MATCH(G$1,'Allokerad kvv'!$B$1:$AV$1,0),FALSE),VLOOKUP($B351,'Justerad allokering kvv'!$B$1:$AG$700,MATCH(G$1,'Justerad allokering kvv'!$B$1:$AF$1,0),FALSE)))</f>
        <v>0</v>
      </c>
      <c r="H351">
        <f>IF($B351=" ","",IF(ISERROR(1/VLOOKUP($B351,'Justerad allokering kvv'!$B$1:$AG$700,MATCH(H$1,'Justerad allokering kvv'!$B$1:$AF$1,0),FALSE)),VLOOKUP($B351,'Allokerad kvv'!$B$2:$AV$700,MATCH(H$1,'Allokerad kvv'!$B$1:$AV$1,0),FALSE),VLOOKUP($B351,'Justerad allokering kvv'!$B$1:$AG$700,MATCH(H$1,'Justerad allokering kvv'!$B$1:$AF$1,0),FALSE)))</f>
        <v>0</v>
      </c>
      <c r="I351">
        <f>IF($B351=" ","",IF(ISERROR(1/VLOOKUP($B351,'Justerad allokering kvv'!$B$1:$AG$700,MATCH(I$1,'Justerad allokering kvv'!$B$1:$AF$1,0),FALSE)),VLOOKUP($B351,'Allokerad kvv'!$B$2:$AV$700,MATCH(I$1,'Allokerad kvv'!$B$1:$AV$1,0),FALSE),VLOOKUP($B351,'Justerad allokering kvv'!$B$1:$AG$700,MATCH(I$1,'Justerad allokering kvv'!$B$1:$AF$1,0),FALSE)))</f>
        <v>0</v>
      </c>
      <c r="J351">
        <f>IF($B351=" ","",IF(ISERROR(1/VLOOKUP($B351,'Justerad allokering kvv'!$B$1:$AG$700,MATCH(J$1,'Justerad allokering kvv'!$B$1:$AF$1,0),FALSE)),VLOOKUP($B351,'Allokerad kvv'!$B$2:$AV$700,MATCH(J$1,'Allokerad kvv'!$B$1:$AV$1,0),FALSE),VLOOKUP($B351,'Justerad allokering kvv'!$B$1:$AG$700,MATCH(J$1,'Justerad allokering kvv'!$B$1:$AF$1,0),FALSE)))</f>
        <v>37.420699999999997</v>
      </c>
      <c r="K351">
        <f>IF($B351=" ","",IF(ISERROR(1/VLOOKUP($B351,'Justerad allokering kvv'!$B$1:$AG$700,MATCH(K$1,'Justerad allokering kvv'!$B$1:$AF$1,0),FALSE)),VLOOKUP($B351,'Allokerad kvv'!$B$2:$AV$700,MATCH(K$1,'Allokerad kvv'!$B$1:$AV$1,0),FALSE),VLOOKUP($B351,'Justerad allokering kvv'!$B$1:$AG$700,MATCH(K$1,'Justerad allokering kvv'!$B$1:$AF$1,0),FALSE)))</f>
        <v>0</v>
      </c>
      <c r="L351">
        <f>IF($B351=" ","",IF(ISERROR(1/VLOOKUP($B351,'Justerad allokering kvv'!$B$1:$AG$700,MATCH(L$1,'Justerad allokering kvv'!$B$1:$AF$1,0),FALSE)),VLOOKUP($B351,'Allokerad kvv'!$B$2:$AV$700,MATCH(L$1,'Allokerad kvv'!$B$1:$AV$1,0),FALSE),VLOOKUP($B351,'Justerad allokering kvv'!$B$1:$AG$700,MATCH(L$1,'Justerad allokering kvv'!$B$1:$AF$1,0),FALSE)))</f>
        <v>0</v>
      </c>
      <c r="M351">
        <f>IF($B351=" ","",IF(ISERROR(1/VLOOKUP($B351,'Justerad allokering kvv'!$B$1:$AG$700,MATCH(M$1,'Justerad allokering kvv'!$B$1:$AF$1,0),FALSE)),VLOOKUP($B351,'Allokerad kvv'!$B$2:$AV$700,MATCH(M$1,'Allokerad kvv'!$B$1:$AV$1,0),FALSE),VLOOKUP($B351,'Justerad allokering kvv'!$B$1:$AG$700,MATCH(M$1,'Justerad allokering kvv'!$B$1:$AF$1,0),FALSE)))</f>
        <v>11.824400000000001</v>
      </c>
      <c r="N351">
        <f>IF($B351=" ","",IF(ISERROR(1/VLOOKUP($B351,'Justerad allokering kvv'!$B$1:$AG$700,MATCH(N$1,'Justerad allokering kvv'!$B$1:$AF$1,0),FALSE)),VLOOKUP($B351,'Allokerad kvv'!$B$2:$AV$700,MATCH(N$1,'Allokerad kvv'!$B$1:$AV$1,0),FALSE),VLOOKUP($B351,'Justerad allokering kvv'!$B$1:$AG$700,MATCH(N$1,'Justerad allokering kvv'!$B$1:$AF$1,0),FALSE)))</f>
        <v>8.0247100000000007</v>
      </c>
      <c r="O351">
        <f>IF($B351=" ","",IF(ISERROR(1/VLOOKUP($B351,'Justerad allokering kvv'!$B$1:$AG$700,MATCH(O$1,'Justerad allokering kvv'!$B$1:$AF$1,0),FALSE)),VLOOKUP($B351,'Allokerad kvv'!$B$2:$AV$700,MATCH(O$1,'Allokerad kvv'!$B$1:$AV$1,0),FALSE),VLOOKUP($B351,'Justerad allokering kvv'!$B$1:$AG$700,MATCH(O$1,'Justerad allokering kvv'!$B$1:$AF$1,0),FALSE)))</f>
        <v>0</v>
      </c>
      <c r="P351">
        <f>IF($B351=" ","",IF(ISERROR(1/VLOOKUP($B351,'Justerad allokering kvv'!$B$1:$AG$700,MATCH(P$1,'Justerad allokering kvv'!$B$1:$AF$1,0),FALSE)),VLOOKUP($B351,'Allokerad kvv'!$B$2:$AV$700,MATCH(P$1,'Allokerad kvv'!$B$1:$AV$1,0),FALSE),VLOOKUP($B351,'Justerad allokering kvv'!$B$1:$AG$700,MATCH(P$1,'Justerad allokering kvv'!$B$1:$AF$1,0),FALSE)))</f>
        <v>0</v>
      </c>
      <c r="Q351">
        <f>IF($B351=" ","",IF(ISERROR(1/VLOOKUP($B351,'Justerad allokering kvv'!$B$1:$AG$700,MATCH(Q$1,'Justerad allokering kvv'!$B$1:$AF$1,0),FALSE)),VLOOKUP($B351,'Allokerad kvv'!$B$2:$AV$700,MATCH(Q$1,'Allokerad kvv'!$B$1:$AV$1,0),FALSE),VLOOKUP($B351,'Justerad allokering kvv'!$B$1:$AG$700,MATCH(Q$1,'Justerad allokering kvv'!$B$1:$AF$1,0),FALSE)))</f>
        <v>0</v>
      </c>
      <c r="R351">
        <f>IF($B351=" ","",IF(ISERROR(1/VLOOKUP($B351,'Justerad allokering kvv'!$B$1:$AG$700,MATCH(R$1,'Justerad allokering kvv'!$B$1:$AF$1,0),FALSE)),VLOOKUP($B351,'Allokerad kvv'!$B$2:$AV$700,MATCH(R$1,'Allokerad kvv'!$B$1:$AV$1,0),FALSE),VLOOKUP($B351,'Justerad allokering kvv'!$B$1:$AG$700,MATCH(R$1,'Justerad allokering kvv'!$B$1:$AF$1,0),FALSE)))</f>
        <v>1.81514</v>
      </c>
      <c r="S351">
        <f>IF($B351=" ","",IF(ISERROR(1/VLOOKUP($B351,'Justerad allokering kvv'!$B$1:$AG$700,MATCH(S$1,'Justerad allokering kvv'!$B$1:$AF$1,0),FALSE)),VLOOKUP($B351,'Allokerad kvv'!$B$2:$AV$700,MATCH(S$1,'Allokerad kvv'!$B$1:$AV$1,0),FALSE),VLOOKUP($B351,'Justerad allokering kvv'!$B$1:$AG$700,MATCH(S$1,'Justerad allokering kvv'!$B$1:$AF$1,0),FALSE)))</f>
        <v>0</v>
      </c>
      <c r="T351">
        <f>IF($B351=" ","",IF(ISERROR(1/VLOOKUP($B351,'Justerad allokering kvv'!$B$1:$AG$700,MATCH(T$1,'Justerad allokering kvv'!$B$1:$AF$1,0),FALSE)),VLOOKUP($B351,'Allokerad kvv'!$B$2:$AV$700,MATCH(T$1,'Allokerad kvv'!$B$1:$AV$1,0),FALSE),VLOOKUP($B351,'Justerad allokering kvv'!$B$1:$AG$700,MATCH(T$1,'Justerad allokering kvv'!$B$1:$AF$1,0),FALSE)))</f>
        <v>0</v>
      </c>
      <c r="U351">
        <f>IF($B351=" ","",IF(ISERROR(1/VLOOKUP($B351,'Justerad allokering kvv'!$B$1:$AG$700,MATCH(U$1,'Justerad allokering kvv'!$B$1:$AF$1,0),FALSE)),VLOOKUP($B351,'Allokerad kvv'!$B$2:$AV$700,MATCH(U$1,'Allokerad kvv'!$B$1:$AV$1,0),FALSE),VLOOKUP($B351,'Justerad allokering kvv'!$B$1:$AG$700,MATCH(U$1,'Justerad allokering kvv'!$B$1:$AF$1,0),FALSE)))</f>
        <v>0</v>
      </c>
      <c r="V351">
        <f>IF($B351=" ","",IF(ISERROR(1/VLOOKUP($B351,'Justerad allokering kvv'!$B$1:$AG$700,MATCH(V$1,'Justerad allokering kvv'!$B$1:$AF$1,0),FALSE)),VLOOKUP($B351,'Allokerad kvv'!$B$2:$AV$700,MATCH(V$1,'Allokerad kvv'!$B$1:$AV$1,0),FALSE),VLOOKUP($B351,'Justerad allokering kvv'!$B$1:$AG$700,MATCH(V$1,'Justerad allokering kvv'!$B$1:$AF$1,0),FALSE)))</f>
        <v>0</v>
      </c>
      <c r="W351">
        <f>IF($B351=" ","",IF(ISERROR(1/VLOOKUP($B351,'Justerad allokering kvv'!$B$1:$AG$700,MATCH(W$1,'Justerad allokering kvv'!$B$1:$AF$1,0),FALSE)),VLOOKUP($B351,'Allokerad kvv'!$B$2:$AV$700,MATCH(W$1,'Allokerad kvv'!$B$1:$AV$1,0),FALSE),VLOOKUP($B351,'Justerad allokering kvv'!$B$1:$AG$700,MATCH(W$1,'Justerad allokering kvv'!$B$1:$AF$1,0),FALSE)))</f>
        <v>0</v>
      </c>
      <c r="X351">
        <f>IF($B351=" ","",IF(ISERROR(1/VLOOKUP($B351,'Justerad allokering kvv'!$B$1:$AG$700,MATCH(X$1,'Justerad allokering kvv'!$B$1:$AF$1,0),FALSE)),VLOOKUP($B351,'Allokerad kvv'!$B$2:$AV$700,MATCH(X$1,'Allokerad kvv'!$B$1:$AV$1,0),FALSE),VLOOKUP($B351,'Justerad allokering kvv'!$B$1:$AG$700,MATCH(X$1,'Justerad allokering kvv'!$B$1:$AF$1,0),FALSE)))</f>
        <v>0</v>
      </c>
      <c r="Y351">
        <f>IF($B351=" ","",IF(ISERROR(1/VLOOKUP($B351,'Justerad allokering kvv'!$B$1:$AG$700,MATCH(Y$1,'Justerad allokering kvv'!$B$1:$AF$1,0),FALSE)),VLOOKUP($B351,'Allokerad kvv'!$B$2:$AV$700,MATCH(Y$1,'Allokerad kvv'!$B$1:$AV$1,0),FALSE),VLOOKUP($B351,'Justerad allokering kvv'!$B$1:$AG$700,MATCH(Y$1,'Justerad allokering kvv'!$B$1:$AF$1,0),FALSE)))</f>
        <v>0</v>
      </c>
      <c r="AB351">
        <f>IFERROR(VLOOKUP($B351,Kraftvärmeprod!$B$1:$AO$424,MATCH("Tillförd energi från rökgaskondensering (GWh)",Kraftvärmeprod!$B$1:$AG$1,0),FALSE)/1,0)</f>
        <v>26.221</v>
      </c>
      <c r="AE351" s="122">
        <f t="shared" si="20"/>
        <v>110.33794999999999</v>
      </c>
      <c r="AG351">
        <f t="shared" si="21"/>
        <v>108.52280999999999</v>
      </c>
      <c r="AH351">
        <f t="shared" si="22"/>
        <v>82.301809999999989</v>
      </c>
      <c r="AI351">
        <f>IF(AH351=0,"",AH351/VLOOKUP(B351,Kraftvärmeprod!$B$1:$BC$480,MATCH("Summa tillförd energi exklusive rökgaskondensering",Kraftvärmeprod!$B$1:$BC$1,0),FALSE))</f>
        <v>0.67502550769331704</v>
      </c>
      <c r="AK351">
        <f t="shared" si="23"/>
        <v>82.301809999999989</v>
      </c>
    </row>
    <row r="352" spans="1:37" x14ac:dyDescent="0.25">
      <c r="A352" s="2" t="s">
        <v>526</v>
      </c>
      <c r="B352" s="2" t="s">
        <v>533</v>
      </c>
      <c r="C352">
        <f>IF($B352=" ","",IF(ISERROR(1/VLOOKUP($B352,'Justerad allokering kvv'!$B$1:$AG$700,MATCH(C$1,'Justerad allokering kvv'!$B$1:$AF$1,0),FALSE)),VLOOKUP($B352,'Allokerad kvv'!$B$2:$AV$700,MATCH(C$1,'Allokerad kvv'!$B$1:$AV$1,0),FALSE),VLOOKUP($B352,'Justerad allokering kvv'!$B$1:$AG$700,MATCH(C$1,'Justerad allokering kvv'!$B$1:$AF$1,0),FALSE)))</f>
        <v>1.038</v>
      </c>
      <c r="D352">
        <f>IF($B352=" ","",IF(ISERROR(1/VLOOKUP($B352,'Justerad allokering kvv'!$B$1:$AG$700,MATCH(D$1,'Justerad allokering kvv'!$B$1:$AF$1,0),FALSE)),VLOOKUP($B352,'Allokerad kvv'!$B$2:$AV$700,MATCH(D$1,'Allokerad kvv'!$B$1:$AV$1,0),FALSE),VLOOKUP($B352,'Justerad allokering kvv'!$B$1:$AG$700,MATCH(D$1,'Justerad allokering kvv'!$B$1:$AF$1,0),FALSE)))</f>
        <v>1.16177</v>
      </c>
      <c r="E352">
        <f>IF($B352=" ","",IF(ISERROR(1/VLOOKUP($B352,'Justerad allokering kvv'!$B$1:$AG$700,MATCH(E$1,'Justerad allokering kvv'!$B$1:$AF$1,0),FALSE)),VLOOKUP($B352,'Allokerad kvv'!$B$2:$AV$700,MATCH(E$1,'Allokerad kvv'!$B$1:$AV$1,0),FALSE),VLOOKUP($B352,'Justerad allokering kvv'!$B$1:$AG$700,MATCH(E$1,'Justerad allokering kvv'!$B$1:$AF$1,0),FALSE)))</f>
        <v>0</v>
      </c>
      <c r="F352">
        <f>IF($B352=" ","",IF(ISERROR(1/VLOOKUP($B352,'Justerad allokering kvv'!$B$1:$AG$700,MATCH(F$1,'Justerad allokering kvv'!$B$1:$AF$1,0),FALSE)),VLOOKUP($B352,'Allokerad kvv'!$B$2:$AV$700,MATCH(F$1,'Allokerad kvv'!$B$1:$AV$1,0),FALSE),VLOOKUP($B352,'Justerad allokering kvv'!$B$1:$AG$700,MATCH(F$1,'Justerad allokering kvv'!$B$1:$AF$1,0),FALSE)))</f>
        <v>0</v>
      </c>
      <c r="G352">
        <f>IF($B352=" ","",IF(ISERROR(1/VLOOKUP($B352,'Justerad allokering kvv'!$B$1:$AG$700,MATCH(G$1,'Justerad allokering kvv'!$B$1:$AF$1,0),FALSE)),VLOOKUP($B352,'Allokerad kvv'!$B$2:$AV$700,MATCH(G$1,'Allokerad kvv'!$B$1:$AV$1,0),FALSE),VLOOKUP($B352,'Justerad allokering kvv'!$B$1:$AG$700,MATCH(G$1,'Justerad allokering kvv'!$B$1:$AF$1,0),FALSE)))</f>
        <v>0</v>
      </c>
      <c r="H352">
        <f>IF($B352=" ","",IF(ISERROR(1/VLOOKUP($B352,'Justerad allokering kvv'!$B$1:$AG$700,MATCH(H$1,'Justerad allokering kvv'!$B$1:$AF$1,0),FALSE)),VLOOKUP($B352,'Allokerad kvv'!$B$2:$AV$700,MATCH(H$1,'Allokerad kvv'!$B$1:$AV$1,0),FALSE),VLOOKUP($B352,'Justerad allokering kvv'!$B$1:$AG$700,MATCH(H$1,'Justerad allokering kvv'!$B$1:$AF$1,0),FALSE)))</f>
        <v>0.154303</v>
      </c>
      <c r="I352">
        <f>IF($B352=" ","",IF(ISERROR(1/VLOOKUP($B352,'Justerad allokering kvv'!$B$1:$AG$700,MATCH(I$1,'Justerad allokering kvv'!$B$1:$AF$1,0),FALSE)),VLOOKUP($B352,'Allokerad kvv'!$B$2:$AV$700,MATCH(I$1,'Allokerad kvv'!$B$1:$AV$1,0),FALSE),VLOOKUP($B352,'Justerad allokering kvv'!$B$1:$AG$700,MATCH(I$1,'Justerad allokering kvv'!$B$1:$AF$1,0),FALSE)))</f>
        <v>0</v>
      </c>
      <c r="J352">
        <f>IF($B352=" ","",IF(ISERROR(1/VLOOKUP($B352,'Justerad allokering kvv'!$B$1:$AG$700,MATCH(J$1,'Justerad allokering kvv'!$B$1:$AF$1,0),FALSE)),VLOOKUP($B352,'Allokerad kvv'!$B$2:$AV$700,MATCH(J$1,'Allokerad kvv'!$B$1:$AV$1,0),FALSE),VLOOKUP($B352,'Justerad allokering kvv'!$B$1:$AG$700,MATCH(J$1,'Justerad allokering kvv'!$B$1:$AF$1,0),FALSE)))</f>
        <v>1.4030499999999999</v>
      </c>
      <c r="K352">
        <f>IF($B352=" ","",IF(ISERROR(1/VLOOKUP($B352,'Justerad allokering kvv'!$B$1:$AG$700,MATCH(K$1,'Justerad allokering kvv'!$B$1:$AF$1,0),FALSE)),VLOOKUP($B352,'Allokerad kvv'!$B$2:$AV$700,MATCH(K$1,'Allokerad kvv'!$B$1:$AV$1,0),FALSE),VLOOKUP($B352,'Justerad allokering kvv'!$B$1:$AG$700,MATCH(K$1,'Justerad allokering kvv'!$B$1:$AF$1,0),FALSE)))</f>
        <v>0</v>
      </c>
      <c r="L352">
        <f>IF($B352=" ","",IF(ISERROR(1/VLOOKUP($B352,'Justerad allokering kvv'!$B$1:$AG$700,MATCH(L$1,'Justerad allokering kvv'!$B$1:$AF$1,0),FALSE)),VLOOKUP($B352,'Allokerad kvv'!$B$2:$AV$700,MATCH(L$1,'Allokerad kvv'!$B$1:$AV$1,0),FALSE),VLOOKUP($B352,'Justerad allokering kvv'!$B$1:$AG$700,MATCH(L$1,'Justerad allokering kvv'!$B$1:$AF$1,0),FALSE)))</f>
        <v>182.78899999999999</v>
      </c>
      <c r="M352">
        <f>IF($B352=" ","",IF(ISERROR(1/VLOOKUP($B352,'Justerad allokering kvv'!$B$1:$AG$700,MATCH(M$1,'Justerad allokering kvv'!$B$1:$AF$1,0),FALSE)),VLOOKUP($B352,'Allokerad kvv'!$B$2:$AV$700,MATCH(M$1,'Allokerad kvv'!$B$1:$AV$1,0),FALSE),VLOOKUP($B352,'Justerad allokering kvv'!$B$1:$AG$700,MATCH(M$1,'Justerad allokering kvv'!$B$1:$AF$1,0),FALSE)))</f>
        <v>0</v>
      </c>
      <c r="N352">
        <f>IF($B352=" ","",IF(ISERROR(1/VLOOKUP($B352,'Justerad allokering kvv'!$B$1:$AG$700,MATCH(N$1,'Justerad allokering kvv'!$B$1:$AF$1,0),FALSE)),VLOOKUP($B352,'Allokerad kvv'!$B$2:$AV$700,MATCH(N$1,'Allokerad kvv'!$B$1:$AV$1,0),FALSE),VLOOKUP($B352,'Justerad allokering kvv'!$B$1:$AG$700,MATCH(N$1,'Justerad allokering kvv'!$B$1:$AF$1,0),FALSE)))</f>
        <v>0</v>
      </c>
      <c r="O352">
        <f>IF($B352=" ","",IF(ISERROR(1/VLOOKUP($B352,'Justerad allokering kvv'!$B$1:$AG$700,MATCH(O$1,'Justerad allokering kvv'!$B$1:$AF$1,0),FALSE)),VLOOKUP($B352,'Allokerad kvv'!$B$2:$AV$700,MATCH(O$1,'Allokerad kvv'!$B$1:$AV$1,0),FALSE),VLOOKUP($B352,'Justerad allokering kvv'!$B$1:$AG$700,MATCH(O$1,'Justerad allokering kvv'!$B$1:$AF$1,0),FALSE)))</f>
        <v>0</v>
      </c>
      <c r="P352">
        <f>IF($B352=" ","",IF(ISERROR(1/VLOOKUP($B352,'Justerad allokering kvv'!$B$1:$AG$700,MATCH(P$1,'Justerad allokering kvv'!$B$1:$AF$1,0),FALSE)),VLOOKUP($B352,'Allokerad kvv'!$B$2:$AV$700,MATCH(P$1,'Allokerad kvv'!$B$1:$AV$1,0),FALSE),VLOOKUP($B352,'Justerad allokering kvv'!$B$1:$AG$700,MATCH(P$1,'Justerad allokering kvv'!$B$1:$AF$1,0),FALSE)))</f>
        <v>0</v>
      </c>
      <c r="Q352">
        <f>IF($B352=" ","",IF(ISERROR(1/VLOOKUP($B352,'Justerad allokering kvv'!$B$1:$AG$700,MATCH(Q$1,'Justerad allokering kvv'!$B$1:$AF$1,0),FALSE)),VLOOKUP($B352,'Allokerad kvv'!$B$2:$AV$700,MATCH(Q$1,'Allokerad kvv'!$B$1:$AV$1,0),FALSE),VLOOKUP($B352,'Justerad allokering kvv'!$B$1:$AG$700,MATCH(Q$1,'Justerad allokering kvv'!$B$1:$AF$1,0),FALSE)))</f>
        <v>0</v>
      </c>
      <c r="R352">
        <f>IF($B352=" ","",IF(ISERROR(1/VLOOKUP($B352,'Justerad allokering kvv'!$B$1:$AG$700,MATCH(R$1,'Justerad allokering kvv'!$B$1:$AF$1,0),FALSE)),VLOOKUP($B352,'Allokerad kvv'!$B$2:$AV$700,MATCH(R$1,'Allokerad kvv'!$B$1:$AV$1,0),FALSE),VLOOKUP($B352,'Justerad allokering kvv'!$B$1:$AG$700,MATCH(R$1,'Justerad allokering kvv'!$B$1:$AF$1,0),FALSE)))</f>
        <v>7.48238</v>
      </c>
      <c r="S352">
        <f>IF($B352=" ","",IF(ISERROR(1/VLOOKUP($B352,'Justerad allokering kvv'!$B$1:$AG$700,MATCH(S$1,'Justerad allokering kvv'!$B$1:$AF$1,0),FALSE)),VLOOKUP($B352,'Allokerad kvv'!$B$2:$AV$700,MATCH(S$1,'Allokerad kvv'!$B$1:$AV$1,0),FALSE),VLOOKUP($B352,'Justerad allokering kvv'!$B$1:$AG$700,MATCH(S$1,'Justerad allokering kvv'!$B$1:$AF$1,0),FALSE)))</f>
        <v>0</v>
      </c>
      <c r="T352">
        <f>IF($B352=" ","",IF(ISERROR(1/VLOOKUP($B352,'Justerad allokering kvv'!$B$1:$AG$700,MATCH(T$1,'Justerad allokering kvv'!$B$1:$AF$1,0),FALSE)),VLOOKUP($B352,'Allokerad kvv'!$B$2:$AV$700,MATCH(T$1,'Allokerad kvv'!$B$1:$AV$1,0),FALSE),VLOOKUP($B352,'Justerad allokering kvv'!$B$1:$AG$700,MATCH(T$1,'Justerad allokering kvv'!$B$1:$AF$1,0),FALSE)))</f>
        <v>0</v>
      </c>
      <c r="U352">
        <f>IF($B352=" ","",IF(ISERROR(1/VLOOKUP($B352,'Justerad allokering kvv'!$B$1:$AG$700,MATCH(U$1,'Justerad allokering kvv'!$B$1:$AF$1,0),FALSE)),VLOOKUP($B352,'Allokerad kvv'!$B$2:$AV$700,MATCH(U$1,'Allokerad kvv'!$B$1:$AV$1,0),FALSE),VLOOKUP($B352,'Justerad allokering kvv'!$B$1:$AG$700,MATCH(U$1,'Justerad allokering kvv'!$B$1:$AF$1,0),FALSE)))</f>
        <v>0</v>
      </c>
      <c r="V352">
        <f>IF($B352=" ","",IF(ISERROR(1/VLOOKUP($B352,'Justerad allokering kvv'!$B$1:$AG$700,MATCH(V$1,'Justerad allokering kvv'!$B$1:$AF$1,0),FALSE)),VLOOKUP($B352,'Allokerad kvv'!$B$2:$AV$700,MATCH(V$1,'Allokerad kvv'!$B$1:$AV$1,0),FALSE),VLOOKUP($B352,'Justerad allokering kvv'!$B$1:$AG$700,MATCH(V$1,'Justerad allokering kvv'!$B$1:$AF$1,0),FALSE)))</f>
        <v>0</v>
      </c>
      <c r="W352">
        <f>IF($B352=" ","",IF(ISERROR(1/VLOOKUP($B352,'Justerad allokering kvv'!$B$1:$AG$700,MATCH(W$1,'Justerad allokering kvv'!$B$1:$AF$1,0),FALSE)),VLOOKUP($B352,'Allokerad kvv'!$B$2:$AV$700,MATCH(W$1,'Allokerad kvv'!$B$1:$AV$1,0),FALSE),VLOOKUP($B352,'Justerad allokering kvv'!$B$1:$AG$700,MATCH(W$1,'Justerad allokering kvv'!$B$1:$AF$1,0),FALSE)))</f>
        <v>0</v>
      </c>
      <c r="X352">
        <f>IF($B352=" ","",IF(ISERROR(1/VLOOKUP($B352,'Justerad allokering kvv'!$B$1:$AG$700,MATCH(X$1,'Justerad allokering kvv'!$B$1:$AF$1,0),FALSE)),VLOOKUP($B352,'Allokerad kvv'!$B$2:$AV$700,MATCH(X$1,'Allokerad kvv'!$B$1:$AV$1,0),FALSE),VLOOKUP($B352,'Justerad allokering kvv'!$B$1:$AG$700,MATCH(X$1,'Justerad allokering kvv'!$B$1:$AF$1,0),FALSE)))</f>
        <v>0</v>
      </c>
      <c r="Y352">
        <f>IF($B352=" ","",IF(ISERROR(1/VLOOKUP($B352,'Justerad allokering kvv'!$B$1:$AG$700,MATCH(Y$1,'Justerad allokering kvv'!$B$1:$AF$1,0),FALSE)),VLOOKUP($B352,'Allokerad kvv'!$B$2:$AV$700,MATCH(Y$1,'Allokerad kvv'!$B$1:$AV$1,0),FALSE),VLOOKUP($B352,'Justerad allokering kvv'!$B$1:$AG$700,MATCH(Y$1,'Justerad allokering kvv'!$B$1:$AF$1,0),FALSE)))</f>
        <v>0</v>
      </c>
      <c r="AB352">
        <f>IFERROR(VLOOKUP($B352,Kraftvärmeprod!$B$1:$AO$424,MATCH("Tillförd energi från rökgaskondensering (GWh)",Kraftvärmeprod!$B$1:$AG$1,0),FALSE)/1,0)</f>
        <v>46.344999999999999</v>
      </c>
      <c r="AE352" s="122">
        <f t="shared" si="20"/>
        <v>240.373503</v>
      </c>
      <c r="AG352">
        <f t="shared" si="21"/>
        <v>232.89112299999999</v>
      </c>
      <c r="AH352">
        <f t="shared" si="22"/>
        <v>186.54612299999999</v>
      </c>
      <c r="AI352">
        <f>IF(AH352=0,"",AH352/VLOOKUP(B352,Kraftvärmeprod!$B$1:$BC$480,MATCH("Summa tillförd energi exklusive rökgaskondensering",Kraftvärmeprod!$B$1:$BC$1,0),FALSE))</f>
        <v>0.54564157141018599</v>
      </c>
      <c r="AK352">
        <f t="shared" si="23"/>
        <v>184.19204999999999</v>
      </c>
    </row>
    <row r="353" spans="1:37" x14ac:dyDescent="0.25">
      <c r="A353" s="2" t="s">
        <v>526</v>
      </c>
      <c r="B353" s="2" t="s">
        <v>534</v>
      </c>
      <c r="C353">
        <f>IF($B353=" ","",IF(ISERROR(1/VLOOKUP($B353,'Justerad allokering kvv'!$B$1:$AG$700,MATCH(C$1,'Justerad allokering kvv'!$B$1:$AF$1,0),FALSE)),VLOOKUP($B353,'Allokerad kvv'!$B$2:$AV$700,MATCH(C$1,'Allokerad kvv'!$B$1:$AV$1,0),FALSE),VLOOKUP($B353,'Justerad allokering kvv'!$B$1:$AG$700,MATCH(C$1,'Justerad allokering kvv'!$B$1:$AF$1,0),FALSE)))</f>
        <v>0</v>
      </c>
      <c r="D353">
        <f>IF($B353=" ","",IF(ISERROR(1/VLOOKUP($B353,'Justerad allokering kvv'!$B$1:$AG$700,MATCH(D$1,'Justerad allokering kvv'!$B$1:$AF$1,0),FALSE)),VLOOKUP($B353,'Allokerad kvv'!$B$2:$AV$700,MATCH(D$1,'Allokerad kvv'!$B$1:$AV$1,0),FALSE),VLOOKUP($B353,'Justerad allokering kvv'!$B$1:$AG$700,MATCH(D$1,'Justerad allokering kvv'!$B$1:$AF$1,0),FALSE)))</f>
        <v>0</v>
      </c>
      <c r="E353">
        <f>IF($B353=" ","",IF(ISERROR(1/VLOOKUP($B353,'Justerad allokering kvv'!$B$1:$AG$700,MATCH(E$1,'Justerad allokering kvv'!$B$1:$AF$1,0),FALSE)),VLOOKUP($B353,'Allokerad kvv'!$B$2:$AV$700,MATCH(E$1,'Allokerad kvv'!$B$1:$AV$1,0),FALSE),VLOOKUP($B353,'Justerad allokering kvv'!$B$1:$AG$700,MATCH(E$1,'Justerad allokering kvv'!$B$1:$AF$1,0),FALSE)))</f>
        <v>0</v>
      </c>
      <c r="F353">
        <f>IF($B353=" ","",IF(ISERROR(1/VLOOKUP($B353,'Justerad allokering kvv'!$B$1:$AG$700,MATCH(F$1,'Justerad allokering kvv'!$B$1:$AF$1,0),FALSE)),VLOOKUP($B353,'Allokerad kvv'!$B$2:$AV$700,MATCH(F$1,'Allokerad kvv'!$B$1:$AV$1,0),FALSE),VLOOKUP($B353,'Justerad allokering kvv'!$B$1:$AG$700,MATCH(F$1,'Justerad allokering kvv'!$B$1:$AF$1,0),FALSE)))</f>
        <v>0</v>
      </c>
      <c r="G353">
        <f>IF($B353=" ","",IF(ISERROR(1/VLOOKUP($B353,'Justerad allokering kvv'!$B$1:$AG$700,MATCH(G$1,'Justerad allokering kvv'!$B$1:$AF$1,0),FALSE)),VLOOKUP($B353,'Allokerad kvv'!$B$2:$AV$700,MATCH(G$1,'Allokerad kvv'!$B$1:$AV$1,0),FALSE),VLOOKUP($B353,'Justerad allokering kvv'!$B$1:$AG$700,MATCH(G$1,'Justerad allokering kvv'!$B$1:$AF$1,0),FALSE)))</f>
        <v>0</v>
      </c>
      <c r="H353">
        <f>IF($B353=" ","",IF(ISERROR(1/VLOOKUP($B353,'Justerad allokering kvv'!$B$1:$AG$700,MATCH(H$1,'Justerad allokering kvv'!$B$1:$AF$1,0),FALSE)),VLOOKUP($B353,'Allokerad kvv'!$B$2:$AV$700,MATCH(H$1,'Allokerad kvv'!$B$1:$AV$1,0),FALSE),VLOOKUP($B353,'Justerad allokering kvv'!$B$1:$AG$700,MATCH(H$1,'Justerad allokering kvv'!$B$1:$AF$1,0),FALSE)))</f>
        <v>0</v>
      </c>
      <c r="I353">
        <f>IF($B353=" ","",IF(ISERROR(1/VLOOKUP($B353,'Justerad allokering kvv'!$B$1:$AG$700,MATCH(I$1,'Justerad allokering kvv'!$B$1:$AF$1,0),FALSE)),VLOOKUP($B353,'Allokerad kvv'!$B$2:$AV$700,MATCH(I$1,'Allokerad kvv'!$B$1:$AV$1,0),FALSE),VLOOKUP($B353,'Justerad allokering kvv'!$B$1:$AG$700,MATCH(I$1,'Justerad allokering kvv'!$B$1:$AF$1,0),FALSE)))</f>
        <v>0</v>
      </c>
      <c r="J353">
        <f>IF($B353=" ","",IF(ISERROR(1/VLOOKUP($B353,'Justerad allokering kvv'!$B$1:$AG$700,MATCH(J$1,'Justerad allokering kvv'!$B$1:$AF$1,0),FALSE)),VLOOKUP($B353,'Allokerad kvv'!$B$2:$AV$700,MATCH(J$1,'Allokerad kvv'!$B$1:$AV$1,0),FALSE),VLOOKUP($B353,'Justerad allokering kvv'!$B$1:$AG$700,MATCH(J$1,'Justerad allokering kvv'!$B$1:$AF$1,0),FALSE)))</f>
        <v>0</v>
      </c>
      <c r="K353">
        <f>IF($B353=" ","",IF(ISERROR(1/VLOOKUP($B353,'Justerad allokering kvv'!$B$1:$AG$700,MATCH(K$1,'Justerad allokering kvv'!$B$1:$AF$1,0),FALSE)),VLOOKUP($B353,'Allokerad kvv'!$B$2:$AV$700,MATCH(K$1,'Allokerad kvv'!$B$1:$AV$1,0),FALSE),VLOOKUP($B353,'Justerad allokering kvv'!$B$1:$AG$700,MATCH(K$1,'Justerad allokering kvv'!$B$1:$AF$1,0),FALSE)))</f>
        <v>0</v>
      </c>
      <c r="L353">
        <f>IF($B353=" ","",IF(ISERROR(1/VLOOKUP($B353,'Justerad allokering kvv'!$B$1:$AG$700,MATCH(L$1,'Justerad allokering kvv'!$B$1:$AF$1,0),FALSE)),VLOOKUP($B353,'Allokerad kvv'!$B$2:$AV$700,MATCH(L$1,'Allokerad kvv'!$B$1:$AV$1,0),FALSE),VLOOKUP($B353,'Justerad allokering kvv'!$B$1:$AG$700,MATCH(L$1,'Justerad allokering kvv'!$B$1:$AF$1,0),FALSE)))</f>
        <v>0</v>
      </c>
      <c r="M353">
        <f>IF($B353=" ","",IF(ISERROR(1/VLOOKUP($B353,'Justerad allokering kvv'!$B$1:$AG$700,MATCH(M$1,'Justerad allokering kvv'!$B$1:$AF$1,0),FALSE)),VLOOKUP($B353,'Allokerad kvv'!$B$2:$AV$700,MATCH(M$1,'Allokerad kvv'!$B$1:$AV$1,0),FALSE),VLOOKUP($B353,'Justerad allokering kvv'!$B$1:$AG$700,MATCH(M$1,'Justerad allokering kvv'!$B$1:$AF$1,0),FALSE)))</f>
        <v>0</v>
      </c>
      <c r="N353">
        <f>IF($B353=" ","",IF(ISERROR(1/VLOOKUP($B353,'Justerad allokering kvv'!$B$1:$AG$700,MATCH(N$1,'Justerad allokering kvv'!$B$1:$AF$1,0),FALSE)),VLOOKUP($B353,'Allokerad kvv'!$B$2:$AV$700,MATCH(N$1,'Allokerad kvv'!$B$1:$AV$1,0),FALSE),VLOOKUP($B353,'Justerad allokering kvv'!$B$1:$AG$700,MATCH(N$1,'Justerad allokering kvv'!$B$1:$AF$1,0),FALSE)))</f>
        <v>0</v>
      </c>
      <c r="O353">
        <f>IF($B353=" ","",IF(ISERROR(1/VLOOKUP($B353,'Justerad allokering kvv'!$B$1:$AG$700,MATCH(O$1,'Justerad allokering kvv'!$B$1:$AF$1,0),FALSE)),VLOOKUP($B353,'Allokerad kvv'!$B$2:$AV$700,MATCH(O$1,'Allokerad kvv'!$B$1:$AV$1,0),FALSE),VLOOKUP($B353,'Justerad allokering kvv'!$B$1:$AG$700,MATCH(O$1,'Justerad allokering kvv'!$B$1:$AF$1,0),FALSE)))</f>
        <v>0</v>
      </c>
      <c r="P353">
        <f>IF($B353=" ","",IF(ISERROR(1/VLOOKUP($B353,'Justerad allokering kvv'!$B$1:$AG$700,MATCH(P$1,'Justerad allokering kvv'!$B$1:$AF$1,0),FALSE)),VLOOKUP($B353,'Allokerad kvv'!$B$2:$AV$700,MATCH(P$1,'Allokerad kvv'!$B$1:$AV$1,0),FALSE),VLOOKUP($B353,'Justerad allokering kvv'!$B$1:$AG$700,MATCH(P$1,'Justerad allokering kvv'!$B$1:$AF$1,0),FALSE)))</f>
        <v>0</v>
      </c>
      <c r="Q353">
        <f>IF($B353=" ","",IF(ISERROR(1/VLOOKUP($B353,'Justerad allokering kvv'!$B$1:$AG$700,MATCH(Q$1,'Justerad allokering kvv'!$B$1:$AF$1,0),FALSE)),VLOOKUP($B353,'Allokerad kvv'!$B$2:$AV$700,MATCH(Q$1,'Allokerad kvv'!$B$1:$AV$1,0),FALSE),VLOOKUP($B353,'Justerad allokering kvv'!$B$1:$AG$700,MATCH(Q$1,'Justerad allokering kvv'!$B$1:$AF$1,0),FALSE)))</f>
        <v>0</v>
      </c>
      <c r="R353">
        <f>IF($B353=" ","",IF(ISERROR(1/VLOOKUP($B353,'Justerad allokering kvv'!$B$1:$AG$700,MATCH(R$1,'Justerad allokering kvv'!$B$1:$AF$1,0),FALSE)),VLOOKUP($B353,'Allokerad kvv'!$B$2:$AV$700,MATCH(R$1,'Allokerad kvv'!$B$1:$AV$1,0),FALSE),VLOOKUP($B353,'Justerad allokering kvv'!$B$1:$AG$700,MATCH(R$1,'Justerad allokering kvv'!$B$1:$AF$1,0),FALSE)))</f>
        <v>0</v>
      </c>
      <c r="S353">
        <f>IF($B353=" ","",IF(ISERROR(1/VLOOKUP($B353,'Justerad allokering kvv'!$B$1:$AG$700,MATCH(S$1,'Justerad allokering kvv'!$B$1:$AF$1,0),FALSE)),VLOOKUP($B353,'Allokerad kvv'!$B$2:$AV$700,MATCH(S$1,'Allokerad kvv'!$B$1:$AV$1,0),FALSE),VLOOKUP($B353,'Justerad allokering kvv'!$B$1:$AG$700,MATCH(S$1,'Justerad allokering kvv'!$B$1:$AF$1,0),FALSE)))</f>
        <v>0</v>
      </c>
      <c r="T353">
        <f>IF($B353=" ","",IF(ISERROR(1/VLOOKUP($B353,'Justerad allokering kvv'!$B$1:$AG$700,MATCH(T$1,'Justerad allokering kvv'!$B$1:$AF$1,0),FALSE)),VLOOKUP($B353,'Allokerad kvv'!$B$2:$AV$700,MATCH(T$1,'Allokerad kvv'!$B$1:$AV$1,0),FALSE),VLOOKUP($B353,'Justerad allokering kvv'!$B$1:$AG$700,MATCH(T$1,'Justerad allokering kvv'!$B$1:$AF$1,0),FALSE)))</f>
        <v>0</v>
      </c>
      <c r="U353">
        <f>IF($B353=" ","",IF(ISERROR(1/VLOOKUP($B353,'Justerad allokering kvv'!$B$1:$AG$700,MATCH(U$1,'Justerad allokering kvv'!$B$1:$AF$1,0),FALSE)),VLOOKUP($B353,'Allokerad kvv'!$B$2:$AV$700,MATCH(U$1,'Allokerad kvv'!$B$1:$AV$1,0),FALSE),VLOOKUP($B353,'Justerad allokering kvv'!$B$1:$AG$700,MATCH(U$1,'Justerad allokering kvv'!$B$1:$AF$1,0),FALSE)))</f>
        <v>0</v>
      </c>
      <c r="V353">
        <f>IF($B353=" ","",IF(ISERROR(1/VLOOKUP($B353,'Justerad allokering kvv'!$B$1:$AG$700,MATCH(V$1,'Justerad allokering kvv'!$B$1:$AF$1,0),FALSE)),VLOOKUP($B353,'Allokerad kvv'!$B$2:$AV$700,MATCH(V$1,'Allokerad kvv'!$B$1:$AV$1,0),FALSE),VLOOKUP($B353,'Justerad allokering kvv'!$B$1:$AG$700,MATCH(V$1,'Justerad allokering kvv'!$B$1:$AF$1,0),FALSE)))</f>
        <v>0</v>
      </c>
      <c r="W353">
        <f>IF($B353=" ","",IF(ISERROR(1/VLOOKUP($B353,'Justerad allokering kvv'!$B$1:$AG$700,MATCH(W$1,'Justerad allokering kvv'!$B$1:$AF$1,0),FALSE)),VLOOKUP($B353,'Allokerad kvv'!$B$2:$AV$700,MATCH(W$1,'Allokerad kvv'!$B$1:$AV$1,0),FALSE),VLOOKUP($B353,'Justerad allokering kvv'!$B$1:$AG$700,MATCH(W$1,'Justerad allokering kvv'!$B$1:$AF$1,0),FALSE)))</f>
        <v>0</v>
      </c>
      <c r="X353">
        <f>IF($B353=" ","",IF(ISERROR(1/VLOOKUP($B353,'Justerad allokering kvv'!$B$1:$AG$700,MATCH(X$1,'Justerad allokering kvv'!$B$1:$AF$1,0),FALSE)),VLOOKUP($B353,'Allokerad kvv'!$B$2:$AV$700,MATCH(X$1,'Allokerad kvv'!$B$1:$AV$1,0),FALSE),VLOOKUP($B353,'Justerad allokering kvv'!$B$1:$AG$700,MATCH(X$1,'Justerad allokering kvv'!$B$1:$AF$1,0),FALSE)))</f>
        <v>0</v>
      </c>
      <c r="Y353">
        <f>IF($B353=" ","",IF(ISERROR(1/VLOOKUP($B353,'Justerad allokering kvv'!$B$1:$AG$700,MATCH(Y$1,'Justerad allokering kvv'!$B$1:$AF$1,0),FALSE)),VLOOKUP($B353,'Allokerad kvv'!$B$2:$AV$700,MATCH(Y$1,'Allokerad kvv'!$B$1:$AV$1,0),FALSE),VLOOKUP($B353,'Justerad allokering kvv'!$B$1:$AG$700,MATCH(Y$1,'Justerad allokering kvv'!$B$1:$AF$1,0),FALSE)))</f>
        <v>0</v>
      </c>
      <c r="AB353">
        <f>IFERROR(VLOOKUP($B353,Kraftvärmeprod!$B$1:$AO$424,MATCH("Tillförd energi från rökgaskondensering (GWh)",Kraftvärmeprod!$B$1:$AG$1,0),FALSE)/1,0)</f>
        <v>0</v>
      </c>
      <c r="AE353" s="122">
        <f t="shared" si="20"/>
        <v>0</v>
      </c>
      <c r="AG353">
        <f t="shared" si="21"/>
        <v>0</v>
      </c>
      <c r="AH353">
        <f t="shared" si="22"/>
        <v>0</v>
      </c>
      <c r="AI353" t="str">
        <f>IF(AH353=0,"",AH353/VLOOKUP(B353,Kraftvärmeprod!$B$1:$BC$480,MATCH("Summa tillförd energi exklusive rökgaskondensering",Kraftvärmeprod!$B$1:$BC$1,0),FALSE))</f>
        <v/>
      </c>
      <c r="AK353">
        <f t="shared" si="23"/>
        <v>0</v>
      </c>
    </row>
    <row r="354" spans="1:37" x14ac:dyDescent="0.25">
      <c r="A354" s="2" t="s">
        <v>526</v>
      </c>
      <c r="B354" s="2" t="s">
        <v>535</v>
      </c>
      <c r="C354">
        <f>IF($B354=" ","",IF(ISERROR(1/VLOOKUP($B354,'Justerad allokering kvv'!$B$1:$AG$700,MATCH(C$1,'Justerad allokering kvv'!$B$1:$AF$1,0),FALSE)),VLOOKUP($B354,'Allokerad kvv'!$B$2:$AV$700,MATCH(C$1,'Allokerad kvv'!$B$1:$AV$1,0),FALSE),VLOOKUP($B354,'Justerad allokering kvv'!$B$1:$AG$700,MATCH(C$1,'Justerad allokering kvv'!$B$1:$AF$1,0),FALSE)))</f>
        <v>0</v>
      </c>
      <c r="D354">
        <f>IF($B354=" ","",IF(ISERROR(1/VLOOKUP($B354,'Justerad allokering kvv'!$B$1:$AG$700,MATCH(D$1,'Justerad allokering kvv'!$B$1:$AF$1,0),FALSE)),VLOOKUP($B354,'Allokerad kvv'!$B$2:$AV$700,MATCH(D$1,'Allokerad kvv'!$B$1:$AV$1,0),FALSE),VLOOKUP($B354,'Justerad allokering kvv'!$B$1:$AG$700,MATCH(D$1,'Justerad allokering kvv'!$B$1:$AF$1,0),FALSE)))</f>
        <v>0</v>
      </c>
      <c r="E354">
        <f>IF($B354=" ","",IF(ISERROR(1/VLOOKUP($B354,'Justerad allokering kvv'!$B$1:$AG$700,MATCH(E$1,'Justerad allokering kvv'!$B$1:$AF$1,0),FALSE)),VLOOKUP($B354,'Allokerad kvv'!$B$2:$AV$700,MATCH(E$1,'Allokerad kvv'!$B$1:$AV$1,0),FALSE),VLOOKUP($B354,'Justerad allokering kvv'!$B$1:$AG$700,MATCH(E$1,'Justerad allokering kvv'!$B$1:$AF$1,0),FALSE)))</f>
        <v>0</v>
      </c>
      <c r="F354">
        <f>IF($B354=" ","",IF(ISERROR(1/VLOOKUP($B354,'Justerad allokering kvv'!$B$1:$AG$700,MATCH(F$1,'Justerad allokering kvv'!$B$1:$AF$1,0),FALSE)),VLOOKUP($B354,'Allokerad kvv'!$B$2:$AV$700,MATCH(F$1,'Allokerad kvv'!$B$1:$AV$1,0),FALSE),VLOOKUP($B354,'Justerad allokering kvv'!$B$1:$AG$700,MATCH(F$1,'Justerad allokering kvv'!$B$1:$AF$1,0),FALSE)))</f>
        <v>0</v>
      </c>
      <c r="G354">
        <f>IF($B354=" ","",IF(ISERROR(1/VLOOKUP($B354,'Justerad allokering kvv'!$B$1:$AG$700,MATCH(G$1,'Justerad allokering kvv'!$B$1:$AF$1,0),FALSE)),VLOOKUP($B354,'Allokerad kvv'!$B$2:$AV$700,MATCH(G$1,'Allokerad kvv'!$B$1:$AV$1,0),FALSE),VLOOKUP($B354,'Justerad allokering kvv'!$B$1:$AG$700,MATCH(G$1,'Justerad allokering kvv'!$B$1:$AF$1,0),FALSE)))</f>
        <v>0</v>
      </c>
      <c r="H354">
        <f>IF($B354=" ","",IF(ISERROR(1/VLOOKUP($B354,'Justerad allokering kvv'!$B$1:$AG$700,MATCH(H$1,'Justerad allokering kvv'!$B$1:$AF$1,0),FALSE)),VLOOKUP($B354,'Allokerad kvv'!$B$2:$AV$700,MATCH(H$1,'Allokerad kvv'!$B$1:$AV$1,0),FALSE),VLOOKUP($B354,'Justerad allokering kvv'!$B$1:$AG$700,MATCH(H$1,'Justerad allokering kvv'!$B$1:$AF$1,0),FALSE)))</f>
        <v>0</v>
      </c>
      <c r="I354">
        <f>IF($B354=" ","",IF(ISERROR(1/VLOOKUP($B354,'Justerad allokering kvv'!$B$1:$AG$700,MATCH(I$1,'Justerad allokering kvv'!$B$1:$AF$1,0),FALSE)),VLOOKUP($B354,'Allokerad kvv'!$B$2:$AV$700,MATCH(I$1,'Allokerad kvv'!$B$1:$AV$1,0),FALSE),VLOOKUP($B354,'Justerad allokering kvv'!$B$1:$AG$700,MATCH(I$1,'Justerad allokering kvv'!$B$1:$AF$1,0),FALSE)))</f>
        <v>0</v>
      </c>
      <c r="J354">
        <f>IF($B354=" ","",IF(ISERROR(1/VLOOKUP($B354,'Justerad allokering kvv'!$B$1:$AG$700,MATCH(J$1,'Justerad allokering kvv'!$B$1:$AF$1,0),FALSE)),VLOOKUP($B354,'Allokerad kvv'!$B$2:$AV$700,MATCH(J$1,'Allokerad kvv'!$B$1:$AV$1,0),FALSE),VLOOKUP($B354,'Justerad allokering kvv'!$B$1:$AG$700,MATCH(J$1,'Justerad allokering kvv'!$B$1:$AF$1,0),FALSE)))</f>
        <v>0</v>
      </c>
      <c r="K354">
        <f>IF($B354=" ","",IF(ISERROR(1/VLOOKUP($B354,'Justerad allokering kvv'!$B$1:$AG$700,MATCH(K$1,'Justerad allokering kvv'!$B$1:$AF$1,0),FALSE)),VLOOKUP($B354,'Allokerad kvv'!$B$2:$AV$700,MATCH(K$1,'Allokerad kvv'!$B$1:$AV$1,0),FALSE),VLOOKUP($B354,'Justerad allokering kvv'!$B$1:$AG$700,MATCH(K$1,'Justerad allokering kvv'!$B$1:$AF$1,0),FALSE)))</f>
        <v>0</v>
      </c>
      <c r="L354">
        <f>IF($B354=" ","",IF(ISERROR(1/VLOOKUP($B354,'Justerad allokering kvv'!$B$1:$AG$700,MATCH(L$1,'Justerad allokering kvv'!$B$1:$AF$1,0),FALSE)),VLOOKUP($B354,'Allokerad kvv'!$B$2:$AV$700,MATCH(L$1,'Allokerad kvv'!$B$1:$AV$1,0),FALSE),VLOOKUP($B354,'Justerad allokering kvv'!$B$1:$AG$700,MATCH(L$1,'Justerad allokering kvv'!$B$1:$AF$1,0),FALSE)))</f>
        <v>0</v>
      </c>
      <c r="M354">
        <f>IF($B354=" ","",IF(ISERROR(1/VLOOKUP($B354,'Justerad allokering kvv'!$B$1:$AG$700,MATCH(M$1,'Justerad allokering kvv'!$B$1:$AF$1,0),FALSE)),VLOOKUP($B354,'Allokerad kvv'!$B$2:$AV$700,MATCH(M$1,'Allokerad kvv'!$B$1:$AV$1,0),FALSE),VLOOKUP($B354,'Justerad allokering kvv'!$B$1:$AG$700,MATCH(M$1,'Justerad allokering kvv'!$B$1:$AF$1,0),FALSE)))</f>
        <v>0</v>
      </c>
      <c r="N354">
        <f>IF($B354=" ","",IF(ISERROR(1/VLOOKUP($B354,'Justerad allokering kvv'!$B$1:$AG$700,MATCH(N$1,'Justerad allokering kvv'!$B$1:$AF$1,0),FALSE)),VLOOKUP($B354,'Allokerad kvv'!$B$2:$AV$700,MATCH(N$1,'Allokerad kvv'!$B$1:$AV$1,0),FALSE),VLOOKUP($B354,'Justerad allokering kvv'!$B$1:$AG$700,MATCH(N$1,'Justerad allokering kvv'!$B$1:$AF$1,0),FALSE)))</f>
        <v>0</v>
      </c>
      <c r="O354">
        <f>IF($B354=" ","",IF(ISERROR(1/VLOOKUP($B354,'Justerad allokering kvv'!$B$1:$AG$700,MATCH(O$1,'Justerad allokering kvv'!$B$1:$AF$1,0),FALSE)),VLOOKUP($B354,'Allokerad kvv'!$B$2:$AV$700,MATCH(O$1,'Allokerad kvv'!$B$1:$AV$1,0),FALSE),VLOOKUP($B354,'Justerad allokering kvv'!$B$1:$AG$700,MATCH(O$1,'Justerad allokering kvv'!$B$1:$AF$1,0),FALSE)))</f>
        <v>0</v>
      </c>
      <c r="P354">
        <f>IF($B354=" ","",IF(ISERROR(1/VLOOKUP($B354,'Justerad allokering kvv'!$B$1:$AG$700,MATCH(P$1,'Justerad allokering kvv'!$B$1:$AF$1,0),FALSE)),VLOOKUP($B354,'Allokerad kvv'!$B$2:$AV$700,MATCH(P$1,'Allokerad kvv'!$B$1:$AV$1,0),FALSE),VLOOKUP($B354,'Justerad allokering kvv'!$B$1:$AG$700,MATCH(P$1,'Justerad allokering kvv'!$B$1:$AF$1,0),FALSE)))</f>
        <v>0</v>
      </c>
      <c r="Q354">
        <f>IF($B354=" ","",IF(ISERROR(1/VLOOKUP($B354,'Justerad allokering kvv'!$B$1:$AG$700,MATCH(Q$1,'Justerad allokering kvv'!$B$1:$AF$1,0),FALSE)),VLOOKUP($B354,'Allokerad kvv'!$B$2:$AV$700,MATCH(Q$1,'Allokerad kvv'!$B$1:$AV$1,0),FALSE),VLOOKUP($B354,'Justerad allokering kvv'!$B$1:$AG$700,MATCH(Q$1,'Justerad allokering kvv'!$B$1:$AF$1,0),FALSE)))</f>
        <v>0</v>
      </c>
      <c r="R354">
        <f>IF($B354=" ","",IF(ISERROR(1/VLOOKUP($B354,'Justerad allokering kvv'!$B$1:$AG$700,MATCH(R$1,'Justerad allokering kvv'!$B$1:$AF$1,0),FALSE)),VLOOKUP($B354,'Allokerad kvv'!$B$2:$AV$700,MATCH(R$1,'Allokerad kvv'!$B$1:$AV$1,0),FALSE),VLOOKUP($B354,'Justerad allokering kvv'!$B$1:$AG$700,MATCH(R$1,'Justerad allokering kvv'!$B$1:$AF$1,0),FALSE)))</f>
        <v>0</v>
      </c>
      <c r="S354">
        <f>IF($B354=" ","",IF(ISERROR(1/VLOOKUP($B354,'Justerad allokering kvv'!$B$1:$AG$700,MATCH(S$1,'Justerad allokering kvv'!$B$1:$AF$1,0),FALSE)),VLOOKUP($B354,'Allokerad kvv'!$B$2:$AV$700,MATCH(S$1,'Allokerad kvv'!$B$1:$AV$1,0),FALSE),VLOOKUP($B354,'Justerad allokering kvv'!$B$1:$AG$700,MATCH(S$1,'Justerad allokering kvv'!$B$1:$AF$1,0),FALSE)))</f>
        <v>0</v>
      </c>
      <c r="T354">
        <f>IF($B354=" ","",IF(ISERROR(1/VLOOKUP($B354,'Justerad allokering kvv'!$B$1:$AG$700,MATCH(T$1,'Justerad allokering kvv'!$B$1:$AF$1,0),FALSE)),VLOOKUP($B354,'Allokerad kvv'!$B$2:$AV$700,MATCH(T$1,'Allokerad kvv'!$B$1:$AV$1,0),FALSE),VLOOKUP($B354,'Justerad allokering kvv'!$B$1:$AG$700,MATCH(T$1,'Justerad allokering kvv'!$B$1:$AF$1,0),FALSE)))</f>
        <v>0</v>
      </c>
      <c r="U354">
        <f>IF($B354=" ","",IF(ISERROR(1/VLOOKUP($B354,'Justerad allokering kvv'!$B$1:$AG$700,MATCH(U$1,'Justerad allokering kvv'!$B$1:$AF$1,0),FALSE)),VLOOKUP($B354,'Allokerad kvv'!$B$2:$AV$700,MATCH(U$1,'Allokerad kvv'!$B$1:$AV$1,0),FALSE),VLOOKUP($B354,'Justerad allokering kvv'!$B$1:$AG$700,MATCH(U$1,'Justerad allokering kvv'!$B$1:$AF$1,0),FALSE)))</f>
        <v>0</v>
      </c>
      <c r="V354">
        <f>IF($B354=" ","",IF(ISERROR(1/VLOOKUP($B354,'Justerad allokering kvv'!$B$1:$AG$700,MATCH(V$1,'Justerad allokering kvv'!$B$1:$AF$1,0),FALSE)),VLOOKUP($B354,'Allokerad kvv'!$B$2:$AV$700,MATCH(V$1,'Allokerad kvv'!$B$1:$AV$1,0),FALSE),VLOOKUP($B354,'Justerad allokering kvv'!$B$1:$AG$700,MATCH(V$1,'Justerad allokering kvv'!$B$1:$AF$1,0),FALSE)))</f>
        <v>0</v>
      </c>
      <c r="W354">
        <f>IF($B354=" ","",IF(ISERROR(1/VLOOKUP($B354,'Justerad allokering kvv'!$B$1:$AG$700,MATCH(W$1,'Justerad allokering kvv'!$B$1:$AF$1,0),FALSE)),VLOOKUP($B354,'Allokerad kvv'!$B$2:$AV$700,MATCH(W$1,'Allokerad kvv'!$B$1:$AV$1,0),FALSE),VLOOKUP($B354,'Justerad allokering kvv'!$B$1:$AG$700,MATCH(W$1,'Justerad allokering kvv'!$B$1:$AF$1,0),FALSE)))</f>
        <v>0</v>
      </c>
      <c r="X354">
        <f>IF($B354=" ","",IF(ISERROR(1/VLOOKUP($B354,'Justerad allokering kvv'!$B$1:$AG$700,MATCH(X$1,'Justerad allokering kvv'!$B$1:$AF$1,0),FALSE)),VLOOKUP($B354,'Allokerad kvv'!$B$2:$AV$700,MATCH(X$1,'Allokerad kvv'!$B$1:$AV$1,0),FALSE),VLOOKUP($B354,'Justerad allokering kvv'!$B$1:$AG$700,MATCH(X$1,'Justerad allokering kvv'!$B$1:$AF$1,0),FALSE)))</f>
        <v>0</v>
      </c>
      <c r="Y354">
        <f>IF($B354=" ","",IF(ISERROR(1/VLOOKUP($B354,'Justerad allokering kvv'!$B$1:$AG$700,MATCH(Y$1,'Justerad allokering kvv'!$B$1:$AF$1,0),FALSE)),VLOOKUP($B354,'Allokerad kvv'!$B$2:$AV$700,MATCH(Y$1,'Allokerad kvv'!$B$1:$AV$1,0),FALSE),VLOOKUP($B354,'Justerad allokering kvv'!$B$1:$AG$700,MATCH(Y$1,'Justerad allokering kvv'!$B$1:$AF$1,0),FALSE)))</f>
        <v>0</v>
      </c>
      <c r="AB354">
        <f>IFERROR(VLOOKUP($B354,Kraftvärmeprod!$B$1:$AO$424,MATCH("Tillförd energi från rökgaskondensering (GWh)",Kraftvärmeprod!$B$1:$AG$1,0),FALSE)/1,0)</f>
        <v>0</v>
      </c>
      <c r="AE354" s="122">
        <f t="shared" si="20"/>
        <v>0</v>
      </c>
      <c r="AG354">
        <f t="shared" si="21"/>
        <v>0</v>
      </c>
      <c r="AH354">
        <f t="shared" si="22"/>
        <v>0</v>
      </c>
      <c r="AI354" t="str">
        <f>IF(AH354=0,"",AH354/VLOOKUP(B354,Kraftvärmeprod!$B$1:$BC$480,MATCH("Summa tillförd energi exklusive rökgaskondensering",Kraftvärmeprod!$B$1:$BC$1,0),FALSE))</f>
        <v/>
      </c>
      <c r="AK354">
        <f t="shared" si="23"/>
        <v>0</v>
      </c>
    </row>
    <row r="355" spans="1:37" x14ac:dyDescent="0.25">
      <c r="A355" s="2" t="s">
        <v>526</v>
      </c>
      <c r="B355" s="2" t="s">
        <v>536</v>
      </c>
      <c r="C355">
        <f>IF($B355=" ","",IF(ISERROR(1/VLOOKUP($B355,'Justerad allokering kvv'!$B$1:$AG$700,MATCH(C$1,'Justerad allokering kvv'!$B$1:$AF$1,0),FALSE)),VLOOKUP($B355,'Allokerad kvv'!$B$2:$AV$700,MATCH(C$1,'Allokerad kvv'!$B$1:$AV$1,0),FALSE),VLOOKUP($B355,'Justerad allokering kvv'!$B$1:$AG$700,MATCH(C$1,'Justerad allokering kvv'!$B$1:$AF$1,0),FALSE)))</f>
        <v>86.506299999999996</v>
      </c>
      <c r="D355">
        <f>IF($B355=" ","",IF(ISERROR(1/VLOOKUP($B355,'Justerad allokering kvv'!$B$1:$AG$700,MATCH(D$1,'Justerad allokering kvv'!$B$1:$AF$1,0),FALSE)),VLOOKUP($B355,'Allokerad kvv'!$B$2:$AV$700,MATCH(D$1,'Allokerad kvv'!$B$1:$AV$1,0),FALSE),VLOOKUP($B355,'Justerad allokering kvv'!$B$1:$AG$700,MATCH(D$1,'Justerad allokering kvv'!$B$1:$AF$1,0),FALSE)))</f>
        <v>0</v>
      </c>
      <c r="E355">
        <f>IF($B355=" ","",IF(ISERROR(1/VLOOKUP($B355,'Justerad allokering kvv'!$B$1:$AG$700,MATCH(E$1,'Justerad allokering kvv'!$B$1:$AF$1,0),FALSE)),VLOOKUP($B355,'Allokerad kvv'!$B$2:$AV$700,MATCH(E$1,'Allokerad kvv'!$B$1:$AV$1,0),FALSE),VLOOKUP($B355,'Justerad allokering kvv'!$B$1:$AG$700,MATCH(E$1,'Justerad allokering kvv'!$B$1:$AF$1,0),FALSE)))</f>
        <v>0</v>
      </c>
      <c r="F355">
        <f>IF($B355=" ","",IF(ISERROR(1/VLOOKUP($B355,'Justerad allokering kvv'!$B$1:$AG$700,MATCH(F$1,'Justerad allokering kvv'!$B$1:$AF$1,0),FALSE)),VLOOKUP($B355,'Allokerad kvv'!$B$2:$AV$700,MATCH(F$1,'Allokerad kvv'!$B$1:$AV$1,0),FALSE),VLOOKUP($B355,'Justerad allokering kvv'!$B$1:$AG$700,MATCH(F$1,'Justerad allokering kvv'!$B$1:$AF$1,0),FALSE)))</f>
        <v>0</v>
      </c>
      <c r="G355">
        <f>IF($B355=" ","",IF(ISERROR(1/VLOOKUP($B355,'Justerad allokering kvv'!$B$1:$AG$700,MATCH(G$1,'Justerad allokering kvv'!$B$1:$AF$1,0),FALSE)),VLOOKUP($B355,'Allokerad kvv'!$B$2:$AV$700,MATCH(G$1,'Allokerad kvv'!$B$1:$AV$1,0),FALSE),VLOOKUP($B355,'Justerad allokering kvv'!$B$1:$AG$700,MATCH(G$1,'Justerad allokering kvv'!$B$1:$AF$1,0),FALSE)))</f>
        <v>4.6673099999999996</v>
      </c>
      <c r="H355">
        <f>IF($B355=" ","",IF(ISERROR(1/VLOOKUP($B355,'Justerad allokering kvv'!$B$1:$AG$700,MATCH(H$1,'Justerad allokering kvv'!$B$1:$AF$1,0),FALSE)),VLOOKUP($B355,'Allokerad kvv'!$B$2:$AV$700,MATCH(H$1,'Allokerad kvv'!$B$1:$AV$1,0),FALSE),VLOOKUP($B355,'Justerad allokering kvv'!$B$1:$AG$700,MATCH(H$1,'Justerad allokering kvv'!$B$1:$AF$1,0),FALSE)))</f>
        <v>0</v>
      </c>
      <c r="I355">
        <f>IF($B355=" ","",IF(ISERROR(1/VLOOKUP($B355,'Justerad allokering kvv'!$B$1:$AG$700,MATCH(I$1,'Justerad allokering kvv'!$B$1:$AF$1,0),FALSE)),VLOOKUP($B355,'Allokerad kvv'!$B$2:$AV$700,MATCH(I$1,'Allokerad kvv'!$B$1:$AV$1,0),FALSE),VLOOKUP($B355,'Justerad allokering kvv'!$B$1:$AG$700,MATCH(I$1,'Justerad allokering kvv'!$B$1:$AF$1,0),FALSE)))</f>
        <v>3.37853</v>
      </c>
      <c r="J355">
        <f>IF($B355=" ","",IF(ISERROR(1/VLOOKUP($B355,'Justerad allokering kvv'!$B$1:$AG$700,MATCH(J$1,'Justerad allokering kvv'!$B$1:$AF$1,0),FALSE)),VLOOKUP($B355,'Allokerad kvv'!$B$2:$AV$700,MATCH(J$1,'Allokerad kvv'!$B$1:$AV$1,0),FALSE),VLOOKUP($B355,'Justerad allokering kvv'!$B$1:$AG$700,MATCH(J$1,'Justerad allokering kvv'!$B$1:$AF$1,0),FALSE)))</f>
        <v>0</v>
      </c>
      <c r="K355">
        <f>IF($B355=" ","",IF(ISERROR(1/VLOOKUP($B355,'Justerad allokering kvv'!$B$1:$AG$700,MATCH(K$1,'Justerad allokering kvv'!$B$1:$AF$1,0),FALSE)),VLOOKUP($B355,'Allokerad kvv'!$B$2:$AV$700,MATCH(K$1,'Allokerad kvv'!$B$1:$AV$1,0),FALSE),VLOOKUP($B355,'Justerad allokering kvv'!$B$1:$AG$700,MATCH(K$1,'Justerad allokering kvv'!$B$1:$AF$1,0),FALSE)))</f>
        <v>0</v>
      </c>
      <c r="L355">
        <f>IF($B355=" ","",IF(ISERROR(1/VLOOKUP($B355,'Justerad allokering kvv'!$B$1:$AG$700,MATCH(L$1,'Justerad allokering kvv'!$B$1:$AF$1,0),FALSE)),VLOOKUP($B355,'Allokerad kvv'!$B$2:$AV$700,MATCH(L$1,'Allokerad kvv'!$B$1:$AV$1,0),FALSE),VLOOKUP($B355,'Justerad allokering kvv'!$B$1:$AG$700,MATCH(L$1,'Justerad allokering kvv'!$B$1:$AF$1,0),FALSE)))</f>
        <v>0</v>
      </c>
      <c r="M355">
        <f>IF($B355=" ","",IF(ISERROR(1/VLOOKUP($B355,'Justerad allokering kvv'!$B$1:$AG$700,MATCH(M$1,'Justerad allokering kvv'!$B$1:$AF$1,0),FALSE)),VLOOKUP($B355,'Allokerad kvv'!$B$2:$AV$700,MATCH(M$1,'Allokerad kvv'!$B$1:$AV$1,0),FALSE),VLOOKUP($B355,'Justerad allokering kvv'!$B$1:$AG$700,MATCH(M$1,'Justerad allokering kvv'!$B$1:$AF$1,0),FALSE)))</f>
        <v>0</v>
      </c>
      <c r="N355">
        <f>IF($B355=" ","",IF(ISERROR(1/VLOOKUP($B355,'Justerad allokering kvv'!$B$1:$AG$700,MATCH(N$1,'Justerad allokering kvv'!$B$1:$AF$1,0),FALSE)),VLOOKUP($B355,'Allokerad kvv'!$B$2:$AV$700,MATCH(N$1,'Allokerad kvv'!$B$1:$AV$1,0),FALSE),VLOOKUP($B355,'Justerad allokering kvv'!$B$1:$AG$700,MATCH(N$1,'Justerad allokering kvv'!$B$1:$AF$1,0),FALSE)))</f>
        <v>0</v>
      </c>
      <c r="O355">
        <f>IF($B355=" ","",IF(ISERROR(1/VLOOKUP($B355,'Justerad allokering kvv'!$B$1:$AG$700,MATCH(O$1,'Justerad allokering kvv'!$B$1:$AF$1,0),FALSE)),VLOOKUP($B355,'Allokerad kvv'!$B$2:$AV$700,MATCH(O$1,'Allokerad kvv'!$B$1:$AV$1,0),FALSE),VLOOKUP($B355,'Justerad allokering kvv'!$B$1:$AG$700,MATCH(O$1,'Justerad allokering kvv'!$B$1:$AF$1,0),FALSE)))</f>
        <v>0</v>
      </c>
      <c r="P355">
        <f>IF($B355=" ","",IF(ISERROR(1/VLOOKUP($B355,'Justerad allokering kvv'!$B$1:$AG$700,MATCH(P$1,'Justerad allokering kvv'!$B$1:$AF$1,0),FALSE)),VLOOKUP($B355,'Allokerad kvv'!$B$2:$AV$700,MATCH(P$1,'Allokerad kvv'!$B$1:$AV$1,0),FALSE),VLOOKUP($B355,'Justerad allokering kvv'!$B$1:$AG$700,MATCH(P$1,'Justerad allokering kvv'!$B$1:$AF$1,0),FALSE)))</f>
        <v>0</v>
      </c>
      <c r="Q355">
        <f>IF($B355=" ","",IF(ISERROR(1/VLOOKUP($B355,'Justerad allokering kvv'!$B$1:$AG$700,MATCH(Q$1,'Justerad allokering kvv'!$B$1:$AF$1,0),FALSE)),VLOOKUP($B355,'Allokerad kvv'!$B$2:$AV$700,MATCH(Q$1,'Allokerad kvv'!$B$1:$AV$1,0),FALSE),VLOOKUP($B355,'Justerad allokering kvv'!$B$1:$AG$700,MATCH(Q$1,'Justerad allokering kvv'!$B$1:$AF$1,0),FALSE)))</f>
        <v>129.696</v>
      </c>
      <c r="R355">
        <f>IF($B355=" ","",IF(ISERROR(1/VLOOKUP($B355,'Justerad allokering kvv'!$B$1:$AG$700,MATCH(R$1,'Justerad allokering kvv'!$B$1:$AF$1,0),FALSE)),VLOOKUP($B355,'Allokerad kvv'!$B$2:$AV$700,MATCH(R$1,'Allokerad kvv'!$B$1:$AV$1,0),FALSE),VLOOKUP($B355,'Justerad allokering kvv'!$B$1:$AG$700,MATCH(R$1,'Justerad allokering kvv'!$B$1:$AF$1,0),FALSE)))</f>
        <v>8.4525299999999994</v>
      </c>
      <c r="S355">
        <f>IF($B355=" ","",IF(ISERROR(1/VLOOKUP($B355,'Justerad allokering kvv'!$B$1:$AG$700,MATCH(S$1,'Justerad allokering kvv'!$B$1:$AF$1,0),FALSE)),VLOOKUP($B355,'Allokerad kvv'!$B$2:$AV$700,MATCH(S$1,'Allokerad kvv'!$B$1:$AV$1,0),FALSE),VLOOKUP($B355,'Justerad allokering kvv'!$B$1:$AG$700,MATCH(S$1,'Justerad allokering kvv'!$B$1:$AF$1,0),FALSE)))</f>
        <v>0</v>
      </c>
      <c r="T355">
        <f>IF($B355=" ","",IF(ISERROR(1/VLOOKUP($B355,'Justerad allokering kvv'!$B$1:$AG$700,MATCH(T$1,'Justerad allokering kvv'!$B$1:$AF$1,0),FALSE)),VLOOKUP($B355,'Allokerad kvv'!$B$2:$AV$700,MATCH(T$1,'Allokerad kvv'!$B$1:$AV$1,0),FALSE),VLOOKUP($B355,'Justerad allokering kvv'!$B$1:$AG$700,MATCH(T$1,'Justerad allokering kvv'!$B$1:$AF$1,0),FALSE)))</f>
        <v>39.517499999999998</v>
      </c>
      <c r="U355">
        <f>IF($B355=" ","",IF(ISERROR(1/VLOOKUP($B355,'Justerad allokering kvv'!$B$1:$AG$700,MATCH(U$1,'Justerad allokering kvv'!$B$1:$AF$1,0),FALSE)),VLOOKUP($B355,'Allokerad kvv'!$B$2:$AV$700,MATCH(U$1,'Allokerad kvv'!$B$1:$AV$1,0),FALSE),VLOOKUP($B355,'Justerad allokering kvv'!$B$1:$AG$700,MATCH(U$1,'Justerad allokering kvv'!$B$1:$AF$1,0),FALSE)))</f>
        <v>0</v>
      </c>
      <c r="V355">
        <f>IF($B355=" ","",IF(ISERROR(1/VLOOKUP($B355,'Justerad allokering kvv'!$B$1:$AG$700,MATCH(V$1,'Justerad allokering kvv'!$B$1:$AF$1,0),FALSE)),VLOOKUP($B355,'Allokerad kvv'!$B$2:$AV$700,MATCH(V$1,'Allokerad kvv'!$B$1:$AV$1,0),FALSE),VLOOKUP($B355,'Justerad allokering kvv'!$B$1:$AG$700,MATCH(V$1,'Justerad allokering kvv'!$B$1:$AF$1,0),FALSE)))</f>
        <v>0</v>
      </c>
      <c r="W355">
        <f>IF($B355=" ","",IF(ISERROR(1/VLOOKUP($B355,'Justerad allokering kvv'!$B$1:$AG$700,MATCH(W$1,'Justerad allokering kvv'!$B$1:$AF$1,0),FALSE)),VLOOKUP($B355,'Allokerad kvv'!$B$2:$AV$700,MATCH(W$1,'Allokerad kvv'!$B$1:$AV$1,0),FALSE),VLOOKUP($B355,'Justerad allokering kvv'!$B$1:$AG$700,MATCH(W$1,'Justerad allokering kvv'!$B$1:$AF$1,0),FALSE)))</f>
        <v>0</v>
      </c>
      <c r="X355">
        <f>IF($B355=" ","",IF(ISERROR(1/VLOOKUP($B355,'Justerad allokering kvv'!$B$1:$AG$700,MATCH(X$1,'Justerad allokering kvv'!$B$1:$AF$1,0),FALSE)),VLOOKUP($B355,'Allokerad kvv'!$B$2:$AV$700,MATCH(X$1,'Allokerad kvv'!$B$1:$AV$1,0),FALSE),VLOOKUP($B355,'Justerad allokering kvv'!$B$1:$AG$700,MATCH(X$1,'Justerad allokering kvv'!$B$1:$AF$1,0),FALSE)))</f>
        <v>0</v>
      </c>
      <c r="Y355">
        <f>IF($B355=" ","",IF(ISERROR(1/VLOOKUP($B355,'Justerad allokering kvv'!$B$1:$AG$700,MATCH(Y$1,'Justerad allokering kvv'!$B$1:$AF$1,0),FALSE)),VLOOKUP($B355,'Allokerad kvv'!$B$2:$AV$700,MATCH(Y$1,'Allokerad kvv'!$B$1:$AV$1,0),FALSE),VLOOKUP($B355,'Justerad allokering kvv'!$B$1:$AG$700,MATCH(Y$1,'Justerad allokering kvv'!$B$1:$AF$1,0),FALSE)))</f>
        <v>9.26931E-2</v>
      </c>
      <c r="AB355">
        <f>IFERROR(VLOOKUP($B355,Kraftvärmeprod!$B$1:$AO$424,MATCH("Tillförd energi från rökgaskondensering (GWh)",Kraftvärmeprod!$B$1:$AG$1,0),FALSE)/1,0)</f>
        <v>0</v>
      </c>
      <c r="AE355" s="122">
        <f t="shared" si="20"/>
        <v>272.31086310000001</v>
      </c>
      <c r="AG355">
        <f t="shared" si="21"/>
        <v>263.85833309999998</v>
      </c>
      <c r="AH355">
        <f t="shared" si="22"/>
        <v>263.85833309999998</v>
      </c>
      <c r="AI355">
        <f>IF(AH355=0,"",AH355/VLOOKUP(B355,Kraftvärmeprod!$B$1:$BC$480,MATCH("Summa tillförd energi exklusive rökgaskondensering",Kraftvärmeprod!$B$1:$BC$1,0),FALSE))</f>
        <v>0.53160589492728805</v>
      </c>
      <c r="AK355">
        <f t="shared" si="23"/>
        <v>39.610193099999996</v>
      </c>
    </row>
    <row r="356" spans="1:37" x14ac:dyDescent="0.25">
      <c r="A356" s="2" t="s">
        <v>526</v>
      </c>
      <c r="B356" s="2" t="s">
        <v>537</v>
      </c>
      <c r="C356">
        <f>IF($B356=" ","",IF(ISERROR(1/VLOOKUP($B356,'Justerad allokering kvv'!$B$1:$AG$700,MATCH(C$1,'Justerad allokering kvv'!$B$1:$AF$1,0),FALSE)),VLOOKUP($B356,'Allokerad kvv'!$B$2:$AV$700,MATCH(C$1,'Allokerad kvv'!$B$1:$AV$1,0),FALSE),VLOOKUP($B356,'Justerad allokering kvv'!$B$1:$AG$700,MATCH(C$1,'Justerad allokering kvv'!$B$1:$AF$1,0),FALSE)))</f>
        <v>0</v>
      </c>
      <c r="D356">
        <f>IF($B356=" ","",IF(ISERROR(1/VLOOKUP($B356,'Justerad allokering kvv'!$B$1:$AG$700,MATCH(D$1,'Justerad allokering kvv'!$B$1:$AF$1,0),FALSE)),VLOOKUP($B356,'Allokerad kvv'!$B$2:$AV$700,MATCH(D$1,'Allokerad kvv'!$B$1:$AV$1,0),FALSE),VLOOKUP($B356,'Justerad allokering kvv'!$B$1:$AG$700,MATCH(D$1,'Justerad allokering kvv'!$B$1:$AF$1,0),FALSE)))</f>
        <v>0</v>
      </c>
      <c r="E356">
        <f>IF($B356=" ","",IF(ISERROR(1/VLOOKUP($B356,'Justerad allokering kvv'!$B$1:$AG$700,MATCH(E$1,'Justerad allokering kvv'!$B$1:$AF$1,0),FALSE)),VLOOKUP($B356,'Allokerad kvv'!$B$2:$AV$700,MATCH(E$1,'Allokerad kvv'!$B$1:$AV$1,0),FALSE),VLOOKUP($B356,'Justerad allokering kvv'!$B$1:$AG$700,MATCH(E$1,'Justerad allokering kvv'!$B$1:$AF$1,0),FALSE)))</f>
        <v>0</v>
      </c>
      <c r="F356">
        <f>IF($B356=" ","",IF(ISERROR(1/VLOOKUP($B356,'Justerad allokering kvv'!$B$1:$AG$700,MATCH(F$1,'Justerad allokering kvv'!$B$1:$AF$1,0),FALSE)),VLOOKUP($B356,'Allokerad kvv'!$B$2:$AV$700,MATCH(F$1,'Allokerad kvv'!$B$1:$AV$1,0),FALSE),VLOOKUP($B356,'Justerad allokering kvv'!$B$1:$AG$700,MATCH(F$1,'Justerad allokering kvv'!$B$1:$AF$1,0),FALSE)))</f>
        <v>0</v>
      </c>
      <c r="G356">
        <f>IF($B356=" ","",IF(ISERROR(1/VLOOKUP($B356,'Justerad allokering kvv'!$B$1:$AG$700,MATCH(G$1,'Justerad allokering kvv'!$B$1:$AF$1,0),FALSE)),VLOOKUP($B356,'Allokerad kvv'!$B$2:$AV$700,MATCH(G$1,'Allokerad kvv'!$B$1:$AV$1,0),FALSE),VLOOKUP($B356,'Justerad allokering kvv'!$B$1:$AG$700,MATCH(G$1,'Justerad allokering kvv'!$B$1:$AF$1,0),FALSE)))</f>
        <v>0</v>
      </c>
      <c r="H356">
        <f>IF($B356=" ","",IF(ISERROR(1/VLOOKUP($B356,'Justerad allokering kvv'!$B$1:$AG$700,MATCH(H$1,'Justerad allokering kvv'!$B$1:$AF$1,0),FALSE)),VLOOKUP($B356,'Allokerad kvv'!$B$2:$AV$700,MATCH(H$1,'Allokerad kvv'!$B$1:$AV$1,0),FALSE),VLOOKUP($B356,'Justerad allokering kvv'!$B$1:$AG$700,MATCH(H$1,'Justerad allokering kvv'!$B$1:$AF$1,0),FALSE)))</f>
        <v>0</v>
      </c>
      <c r="I356">
        <f>IF($B356=" ","",IF(ISERROR(1/VLOOKUP($B356,'Justerad allokering kvv'!$B$1:$AG$700,MATCH(I$1,'Justerad allokering kvv'!$B$1:$AF$1,0),FALSE)),VLOOKUP($B356,'Allokerad kvv'!$B$2:$AV$700,MATCH(I$1,'Allokerad kvv'!$B$1:$AV$1,0),FALSE),VLOOKUP($B356,'Justerad allokering kvv'!$B$1:$AG$700,MATCH(I$1,'Justerad allokering kvv'!$B$1:$AF$1,0),FALSE)))</f>
        <v>0</v>
      </c>
      <c r="J356">
        <f>IF($B356=" ","",IF(ISERROR(1/VLOOKUP($B356,'Justerad allokering kvv'!$B$1:$AG$700,MATCH(J$1,'Justerad allokering kvv'!$B$1:$AF$1,0),FALSE)),VLOOKUP($B356,'Allokerad kvv'!$B$2:$AV$700,MATCH(J$1,'Allokerad kvv'!$B$1:$AV$1,0),FALSE),VLOOKUP($B356,'Justerad allokering kvv'!$B$1:$AG$700,MATCH(J$1,'Justerad allokering kvv'!$B$1:$AF$1,0),FALSE)))</f>
        <v>0</v>
      </c>
      <c r="K356">
        <f>IF($B356=" ","",IF(ISERROR(1/VLOOKUP($B356,'Justerad allokering kvv'!$B$1:$AG$700,MATCH(K$1,'Justerad allokering kvv'!$B$1:$AF$1,0),FALSE)),VLOOKUP($B356,'Allokerad kvv'!$B$2:$AV$700,MATCH(K$1,'Allokerad kvv'!$B$1:$AV$1,0),FALSE),VLOOKUP($B356,'Justerad allokering kvv'!$B$1:$AG$700,MATCH(K$1,'Justerad allokering kvv'!$B$1:$AF$1,0),FALSE)))</f>
        <v>0</v>
      </c>
      <c r="L356">
        <f>IF($B356=" ","",IF(ISERROR(1/VLOOKUP($B356,'Justerad allokering kvv'!$B$1:$AG$700,MATCH(L$1,'Justerad allokering kvv'!$B$1:$AF$1,0),FALSE)),VLOOKUP($B356,'Allokerad kvv'!$B$2:$AV$700,MATCH(L$1,'Allokerad kvv'!$B$1:$AV$1,0),FALSE),VLOOKUP($B356,'Justerad allokering kvv'!$B$1:$AG$700,MATCH(L$1,'Justerad allokering kvv'!$B$1:$AF$1,0),FALSE)))</f>
        <v>0</v>
      </c>
      <c r="M356">
        <f>IF($B356=" ","",IF(ISERROR(1/VLOOKUP($B356,'Justerad allokering kvv'!$B$1:$AG$700,MATCH(M$1,'Justerad allokering kvv'!$B$1:$AF$1,0),FALSE)),VLOOKUP($B356,'Allokerad kvv'!$B$2:$AV$700,MATCH(M$1,'Allokerad kvv'!$B$1:$AV$1,0),FALSE),VLOOKUP($B356,'Justerad allokering kvv'!$B$1:$AG$700,MATCH(M$1,'Justerad allokering kvv'!$B$1:$AF$1,0),FALSE)))</f>
        <v>0</v>
      </c>
      <c r="N356">
        <f>IF($B356=" ","",IF(ISERROR(1/VLOOKUP($B356,'Justerad allokering kvv'!$B$1:$AG$700,MATCH(N$1,'Justerad allokering kvv'!$B$1:$AF$1,0),FALSE)),VLOOKUP($B356,'Allokerad kvv'!$B$2:$AV$700,MATCH(N$1,'Allokerad kvv'!$B$1:$AV$1,0),FALSE),VLOOKUP($B356,'Justerad allokering kvv'!$B$1:$AG$700,MATCH(N$1,'Justerad allokering kvv'!$B$1:$AF$1,0),FALSE)))</f>
        <v>0</v>
      </c>
      <c r="O356">
        <f>IF($B356=" ","",IF(ISERROR(1/VLOOKUP($B356,'Justerad allokering kvv'!$B$1:$AG$700,MATCH(O$1,'Justerad allokering kvv'!$B$1:$AF$1,0),FALSE)),VLOOKUP($B356,'Allokerad kvv'!$B$2:$AV$700,MATCH(O$1,'Allokerad kvv'!$B$1:$AV$1,0),FALSE),VLOOKUP($B356,'Justerad allokering kvv'!$B$1:$AG$700,MATCH(O$1,'Justerad allokering kvv'!$B$1:$AF$1,0),FALSE)))</f>
        <v>0</v>
      </c>
      <c r="P356">
        <f>IF($B356=" ","",IF(ISERROR(1/VLOOKUP($B356,'Justerad allokering kvv'!$B$1:$AG$700,MATCH(P$1,'Justerad allokering kvv'!$B$1:$AF$1,0),FALSE)),VLOOKUP($B356,'Allokerad kvv'!$B$2:$AV$700,MATCH(P$1,'Allokerad kvv'!$B$1:$AV$1,0),FALSE),VLOOKUP($B356,'Justerad allokering kvv'!$B$1:$AG$700,MATCH(P$1,'Justerad allokering kvv'!$B$1:$AF$1,0),FALSE)))</f>
        <v>0</v>
      </c>
      <c r="Q356">
        <f>IF($B356=" ","",IF(ISERROR(1/VLOOKUP($B356,'Justerad allokering kvv'!$B$1:$AG$700,MATCH(Q$1,'Justerad allokering kvv'!$B$1:$AF$1,0),FALSE)),VLOOKUP($B356,'Allokerad kvv'!$B$2:$AV$700,MATCH(Q$1,'Allokerad kvv'!$B$1:$AV$1,0),FALSE),VLOOKUP($B356,'Justerad allokering kvv'!$B$1:$AG$700,MATCH(Q$1,'Justerad allokering kvv'!$B$1:$AF$1,0),FALSE)))</f>
        <v>0</v>
      </c>
      <c r="R356">
        <f>IF($B356=" ","",IF(ISERROR(1/VLOOKUP($B356,'Justerad allokering kvv'!$B$1:$AG$700,MATCH(R$1,'Justerad allokering kvv'!$B$1:$AF$1,0),FALSE)),VLOOKUP($B356,'Allokerad kvv'!$B$2:$AV$700,MATCH(R$1,'Allokerad kvv'!$B$1:$AV$1,0),FALSE),VLOOKUP($B356,'Justerad allokering kvv'!$B$1:$AG$700,MATCH(R$1,'Justerad allokering kvv'!$B$1:$AF$1,0),FALSE)))</f>
        <v>0</v>
      </c>
      <c r="S356">
        <f>IF($B356=" ","",IF(ISERROR(1/VLOOKUP($B356,'Justerad allokering kvv'!$B$1:$AG$700,MATCH(S$1,'Justerad allokering kvv'!$B$1:$AF$1,0),FALSE)),VLOOKUP($B356,'Allokerad kvv'!$B$2:$AV$700,MATCH(S$1,'Allokerad kvv'!$B$1:$AV$1,0),FALSE),VLOOKUP($B356,'Justerad allokering kvv'!$B$1:$AG$700,MATCH(S$1,'Justerad allokering kvv'!$B$1:$AF$1,0),FALSE)))</f>
        <v>0</v>
      </c>
      <c r="T356">
        <f>IF($B356=" ","",IF(ISERROR(1/VLOOKUP($B356,'Justerad allokering kvv'!$B$1:$AG$700,MATCH(T$1,'Justerad allokering kvv'!$B$1:$AF$1,0),FALSE)),VLOOKUP($B356,'Allokerad kvv'!$B$2:$AV$700,MATCH(T$1,'Allokerad kvv'!$B$1:$AV$1,0),FALSE),VLOOKUP($B356,'Justerad allokering kvv'!$B$1:$AG$700,MATCH(T$1,'Justerad allokering kvv'!$B$1:$AF$1,0),FALSE)))</f>
        <v>0</v>
      </c>
      <c r="U356">
        <f>IF($B356=" ","",IF(ISERROR(1/VLOOKUP($B356,'Justerad allokering kvv'!$B$1:$AG$700,MATCH(U$1,'Justerad allokering kvv'!$B$1:$AF$1,0),FALSE)),VLOOKUP($B356,'Allokerad kvv'!$B$2:$AV$700,MATCH(U$1,'Allokerad kvv'!$B$1:$AV$1,0),FALSE),VLOOKUP($B356,'Justerad allokering kvv'!$B$1:$AG$700,MATCH(U$1,'Justerad allokering kvv'!$B$1:$AF$1,0),FALSE)))</f>
        <v>0</v>
      </c>
      <c r="V356">
        <f>IF($B356=" ","",IF(ISERROR(1/VLOOKUP($B356,'Justerad allokering kvv'!$B$1:$AG$700,MATCH(V$1,'Justerad allokering kvv'!$B$1:$AF$1,0),FALSE)),VLOOKUP($B356,'Allokerad kvv'!$B$2:$AV$700,MATCH(V$1,'Allokerad kvv'!$B$1:$AV$1,0),FALSE),VLOOKUP($B356,'Justerad allokering kvv'!$B$1:$AG$700,MATCH(V$1,'Justerad allokering kvv'!$B$1:$AF$1,0),FALSE)))</f>
        <v>0</v>
      </c>
      <c r="W356">
        <f>IF($B356=" ","",IF(ISERROR(1/VLOOKUP($B356,'Justerad allokering kvv'!$B$1:$AG$700,MATCH(W$1,'Justerad allokering kvv'!$B$1:$AF$1,0),FALSE)),VLOOKUP($B356,'Allokerad kvv'!$B$2:$AV$700,MATCH(W$1,'Allokerad kvv'!$B$1:$AV$1,0),FALSE),VLOOKUP($B356,'Justerad allokering kvv'!$B$1:$AG$700,MATCH(W$1,'Justerad allokering kvv'!$B$1:$AF$1,0),FALSE)))</f>
        <v>0</v>
      </c>
      <c r="X356">
        <f>IF($B356=" ","",IF(ISERROR(1/VLOOKUP($B356,'Justerad allokering kvv'!$B$1:$AG$700,MATCH(X$1,'Justerad allokering kvv'!$B$1:$AF$1,0),FALSE)),VLOOKUP($B356,'Allokerad kvv'!$B$2:$AV$700,MATCH(X$1,'Allokerad kvv'!$B$1:$AV$1,0),FALSE),VLOOKUP($B356,'Justerad allokering kvv'!$B$1:$AG$700,MATCH(X$1,'Justerad allokering kvv'!$B$1:$AF$1,0),FALSE)))</f>
        <v>0</v>
      </c>
      <c r="Y356">
        <f>IF($B356=" ","",IF(ISERROR(1/VLOOKUP($B356,'Justerad allokering kvv'!$B$1:$AG$700,MATCH(Y$1,'Justerad allokering kvv'!$B$1:$AF$1,0),FALSE)),VLOOKUP($B356,'Allokerad kvv'!$B$2:$AV$700,MATCH(Y$1,'Allokerad kvv'!$B$1:$AV$1,0),FALSE),VLOOKUP($B356,'Justerad allokering kvv'!$B$1:$AG$700,MATCH(Y$1,'Justerad allokering kvv'!$B$1:$AF$1,0),FALSE)))</f>
        <v>0</v>
      </c>
      <c r="AB356">
        <f>IFERROR(VLOOKUP($B356,Kraftvärmeprod!$B$1:$AO$424,MATCH("Tillförd energi från rökgaskondensering (GWh)",Kraftvärmeprod!$B$1:$AG$1,0),FALSE)/1,0)</f>
        <v>0</v>
      </c>
      <c r="AE356" s="122">
        <f t="shared" si="20"/>
        <v>0</v>
      </c>
      <c r="AG356">
        <f t="shared" si="21"/>
        <v>0</v>
      </c>
      <c r="AH356">
        <f t="shared" si="22"/>
        <v>0</v>
      </c>
      <c r="AI356" t="str">
        <f>IF(AH356=0,"",AH356/VLOOKUP(B356,Kraftvärmeprod!$B$1:$BC$480,MATCH("Summa tillförd energi exklusive rökgaskondensering",Kraftvärmeprod!$B$1:$BC$1,0),FALSE))</f>
        <v/>
      </c>
      <c r="AK356">
        <f t="shared" si="23"/>
        <v>0</v>
      </c>
    </row>
    <row r="357" spans="1:37" x14ac:dyDescent="0.25">
      <c r="A357" s="2" t="s">
        <v>538</v>
      </c>
      <c r="B357" s="2" t="s">
        <v>539</v>
      </c>
      <c r="C357">
        <f>IF($B357=" ","",IF(ISERROR(1/VLOOKUP($B357,'Justerad allokering kvv'!$B$1:$AG$700,MATCH(C$1,'Justerad allokering kvv'!$B$1:$AF$1,0),FALSE)),VLOOKUP($B357,'Allokerad kvv'!$B$2:$AV$700,MATCH(C$1,'Allokerad kvv'!$B$1:$AV$1,0),FALSE),VLOOKUP($B357,'Justerad allokering kvv'!$B$1:$AG$700,MATCH(C$1,'Justerad allokering kvv'!$B$1:$AF$1,0),FALSE)))</f>
        <v>0</v>
      </c>
      <c r="D357">
        <f>IF($B357=" ","",IF(ISERROR(1/VLOOKUP($B357,'Justerad allokering kvv'!$B$1:$AG$700,MATCH(D$1,'Justerad allokering kvv'!$B$1:$AF$1,0),FALSE)),VLOOKUP($B357,'Allokerad kvv'!$B$2:$AV$700,MATCH(D$1,'Allokerad kvv'!$B$1:$AV$1,0),FALSE),VLOOKUP($B357,'Justerad allokering kvv'!$B$1:$AG$700,MATCH(D$1,'Justerad allokering kvv'!$B$1:$AF$1,0),FALSE)))</f>
        <v>0</v>
      </c>
      <c r="E357">
        <f>IF($B357=" ","",IF(ISERROR(1/VLOOKUP($B357,'Justerad allokering kvv'!$B$1:$AG$700,MATCH(E$1,'Justerad allokering kvv'!$B$1:$AF$1,0),FALSE)),VLOOKUP($B357,'Allokerad kvv'!$B$2:$AV$700,MATCH(E$1,'Allokerad kvv'!$B$1:$AV$1,0),FALSE),VLOOKUP($B357,'Justerad allokering kvv'!$B$1:$AG$700,MATCH(E$1,'Justerad allokering kvv'!$B$1:$AF$1,0),FALSE)))</f>
        <v>0</v>
      </c>
      <c r="F357">
        <f>IF($B357=" ","",IF(ISERROR(1/VLOOKUP($B357,'Justerad allokering kvv'!$B$1:$AG$700,MATCH(F$1,'Justerad allokering kvv'!$B$1:$AF$1,0),FALSE)),VLOOKUP($B357,'Allokerad kvv'!$B$2:$AV$700,MATCH(F$1,'Allokerad kvv'!$B$1:$AV$1,0),FALSE),VLOOKUP($B357,'Justerad allokering kvv'!$B$1:$AG$700,MATCH(F$1,'Justerad allokering kvv'!$B$1:$AF$1,0),FALSE)))</f>
        <v>0</v>
      </c>
      <c r="G357">
        <f>IF($B357=" ","",IF(ISERROR(1/VLOOKUP($B357,'Justerad allokering kvv'!$B$1:$AG$700,MATCH(G$1,'Justerad allokering kvv'!$B$1:$AF$1,0),FALSE)),VLOOKUP($B357,'Allokerad kvv'!$B$2:$AV$700,MATCH(G$1,'Allokerad kvv'!$B$1:$AV$1,0),FALSE),VLOOKUP($B357,'Justerad allokering kvv'!$B$1:$AG$700,MATCH(G$1,'Justerad allokering kvv'!$B$1:$AF$1,0),FALSE)))</f>
        <v>0</v>
      </c>
      <c r="H357">
        <f>IF($B357=" ","",IF(ISERROR(1/VLOOKUP($B357,'Justerad allokering kvv'!$B$1:$AG$700,MATCH(H$1,'Justerad allokering kvv'!$B$1:$AF$1,0),FALSE)),VLOOKUP($B357,'Allokerad kvv'!$B$2:$AV$700,MATCH(H$1,'Allokerad kvv'!$B$1:$AV$1,0),FALSE),VLOOKUP($B357,'Justerad allokering kvv'!$B$1:$AG$700,MATCH(H$1,'Justerad allokering kvv'!$B$1:$AF$1,0),FALSE)))</f>
        <v>0</v>
      </c>
      <c r="I357">
        <f>IF($B357=" ","",IF(ISERROR(1/VLOOKUP($B357,'Justerad allokering kvv'!$B$1:$AG$700,MATCH(I$1,'Justerad allokering kvv'!$B$1:$AF$1,0),FALSE)),VLOOKUP($B357,'Allokerad kvv'!$B$2:$AV$700,MATCH(I$1,'Allokerad kvv'!$B$1:$AV$1,0),FALSE),VLOOKUP($B357,'Justerad allokering kvv'!$B$1:$AG$700,MATCH(I$1,'Justerad allokering kvv'!$B$1:$AF$1,0),FALSE)))</f>
        <v>0</v>
      </c>
      <c r="J357">
        <f>IF($B357=" ","",IF(ISERROR(1/VLOOKUP($B357,'Justerad allokering kvv'!$B$1:$AG$700,MATCH(J$1,'Justerad allokering kvv'!$B$1:$AF$1,0),FALSE)),VLOOKUP($B357,'Allokerad kvv'!$B$2:$AV$700,MATCH(J$1,'Allokerad kvv'!$B$1:$AV$1,0),FALSE),VLOOKUP($B357,'Justerad allokering kvv'!$B$1:$AG$700,MATCH(J$1,'Justerad allokering kvv'!$B$1:$AF$1,0),FALSE)))</f>
        <v>0</v>
      </c>
      <c r="K357">
        <f>IF($B357=" ","",IF(ISERROR(1/VLOOKUP($B357,'Justerad allokering kvv'!$B$1:$AG$700,MATCH(K$1,'Justerad allokering kvv'!$B$1:$AF$1,0),FALSE)),VLOOKUP($B357,'Allokerad kvv'!$B$2:$AV$700,MATCH(K$1,'Allokerad kvv'!$B$1:$AV$1,0),FALSE),VLOOKUP($B357,'Justerad allokering kvv'!$B$1:$AG$700,MATCH(K$1,'Justerad allokering kvv'!$B$1:$AF$1,0),FALSE)))</f>
        <v>0</v>
      </c>
      <c r="L357">
        <f>IF($B357=" ","",IF(ISERROR(1/VLOOKUP($B357,'Justerad allokering kvv'!$B$1:$AG$700,MATCH(L$1,'Justerad allokering kvv'!$B$1:$AF$1,0),FALSE)),VLOOKUP($B357,'Allokerad kvv'!$B$2:$AV$700,MATCH(L$1,'Allokerad kvv'!$B$1:$AV$1,0),FALSE),VLOOKUP($B357,'Justerad allokering kvv'!$B$1:$AG$700,MATCH(L$1,'Justerad allokering kvv'!$B$1:$AF$1,0),FALSE)))</f>
        <v>0</v>
      </c>
      <c r="M357">
        <f>IF($B357=" ","",IF(ISERROR(1/VLOOKUP($B357,'Justerad allokering kvv'!$B$1:$AG$700,MATCH(M$1,'Justerad allokering kvv'!$B$1:$AF$1,0),FALSE)),VLOOKUP($B357,'Allokerad kvv'!$B$2:$AV$700,MATCH(M$1,'Allokerad kvv'!$B$1:$AV$1,0),FALSE),VLOOKUP($B357,'Justerad allokering kvv'!$B$1:$AG$700,MATCH(M$1,'Justerad allokering kvv'!$B$1:$AF$1,0),FALSE)))</f>
        <v>0</v>
      </c>
      <c r="N357">
        <f>IF($B357=" ","",IF(ISERROR(1/VLOOKUP($B357,'Justerad allokering kvv'!$B$1:$AG$700,MATCH(N$1,'Justerad allokering kvv'!$B$1:$AF$1,0),FALSE)),VLOOKUP($B357,'Allokerad kvv'!$B$2:$AV$700,MATCH(N$1,'Allokerad kvv'!$B$1:$AV$1,0),FALSE),VLOOKUP($B357,'Justerad allokering kvv'!$B$1:$AG$700,MATCH(N$1,'Justerad allokering kvv'!$B$1:$AF$1,0),FALSE)))</f>
        <v>0</v>
      </c>
      <c r="O357">
        <f>IF($B357=" ","",IF(ISERROR(1/VLOOKUP($B357,'Justerad allokering kvv'!$B$1:$AG$700,MATCH(O$1,'Justerad allokering kvv'!$B$1:$AF$1,0),FALSE)),VLOOKUP($B357,'Allokerad kvv'!$B$2:$AV$700,MATCH(O$1,'Allokerad kvv'!$B$1:$AV$1,0),FALSE),VLOOKUP($B357,'Justerad allokering kvv'!$B$1:$AG$700,MATCH(O$1,'Justerad allokering kvv'!$B$1:$AF$1,0),FALSE)))</f>
        <v>0</v>
      </c>
      <c r="P357">
        <f>IF($B357=" ","",IF(ISERROR(1/VLOOKUP($B357,'Justerad allokering kvv'!$B$1:$AG$700,MATCH(P$1,'Justerad allokering kvv'!$B$1:$AF$1,0),FALSE)),VLOOKUP($B357,'Allokerad kvv'!$B$2:$AV$700,MATCH(P$1,'Allokerad kvv'!$B$1:$AV$1,0),FALSE),VLOOKUP($B357,'Justerad allokering kvv'!$B$1:$AG$700,MATCH(P$1,'Justerad allokering kvv'!$B$1:$AF$1,0),FALSE)))</f>
        <v>0</v>
      </c>
      <c r="Q357">
        <f>IF($B357=" ","",IF(ISERROR(1/VLOOKUP($B357,'Justerad allokering kvv'!$B$1:$AG$700,MATCH(Q$1,'Justerad allokering kvv'!$B$1:$AF$1,0),FALSE)),VLOOKUP($B357,'Allokerad kvv'!$B$2:$AV$700,MATCH(Q$1,'Allokerad kvv'!$B$1:$AV$1,0),FALSE),VLOOKUP($B357,'Justerad allokering kvv'!$B$1:$AG$700,MATCH(Q$1,'Justerad allokering kvv'!$B$1:$AF$1,0),FALSE)))</f>
        <v>0</v>
      </c>
      <c r="R357">
        <f>IF($B357=" ","",IF(ISERROR(1/VLOOKUP($B357,'Justerad allokering kvv'!$B$1:$AG$700,MATCH(R$1,'Justerad allokering kvv'!$B$1:$AF$1,0),FALSE)),VLOOKUP($B357,'Allokerad kvv'!$B$2:$AV$700,MATCH(R$1,'Allokerad kvv'!$B$1:$AV$1,0),FALSE),VLOOKUP($B357,'Justerad allokering kvv'!$B$1:$AG$700,MATCH(R$1,'Justerad allokering kvv'!$B$1:$AF$1,0),FALSE)))</f>
        <v>0</v>
      </c>
      <c r="S357">
        <f>IF($B357=" ","",IF(ISERROR(1/VLOOKUP($B357,'Justerad allokering kvv'!$B$1:$AG$700,MATCH(S$1,'Justerad allokering kvv'!$B$1:$AF$1,0),FALSE)),VLOOKUP($B357,'Allokerad kvv'!$B$2:$AV$700,MATCH(S$1,'Allokerad kvv'!$B$1:$AV$1,0),FALSE),VLOOKUP($B357,'Justerad allokering kvv'!$B$1:$AG$700,MATCH(S$1,'Justerad allokering kvv'!$B$1:$AF$1,0),FALSE)))</f>
        <v>0</v>
      </c>
      <c r="T357">
        <f>IF($B357=" ","",IF(ISERROR(1/VLOOKUP($B357,'Justerad allokering kvv'!$B$1:$AG$700,MATCH(T$1,'Justerad allokering kvv'!$B$1:$AF$1,0),FALSE)),VLOOKUP($B357,'Allokerad kvv'!$B$2:$AV$700,MATCH(T$1,'Allokerad kvv'!$B$1:$AV$1,0),FALSE),VLOOKUP($B357,'Justerad allokering kvv'!$B$1:$AG$700,MATCH(T$1,'Justerad allokering kvv'!$B$1:$AF$1,0),FALSE)))</f>
        <v>0</v>
      </c>
      <c r="U357">
        <f>IF($B357=" ","",IF(ISERROR(1/VLOOKUP($B357,'Justerad allokering kvv'!$B$1:$AG$700,MATCH(U$1,'Justerad allokering kvv'!$B$1:$AF$1,0),FALSE)),VLOOKUP($B357,'Allokerad kvv'!$B$2:$AV$700,MATCH(U$1,'Allokerad kvv'!$B$1:$AV$1,0),FALSE),VLOOKUP($B357,'Justerad allokering kvv'!$B$1:$AG$700,MATCH(U$1,'Justerad allokering kvv'!$B$1:$AF$1,0),FALSE)))</f>
        <v>0</v>
      </c>
      <c r="V357">
        <f>IF($B357=" ","",IF(ISERROR(1/VLOOKUP($B357,'Justerad allokering kvv'!$B$1:$AG$700,MATCH(V$1,'Justerad allokering kvv'!$B$1:$AF$1,0),FALSE)),VLOOKUP($B357,'Allokerad kvv'!$B$2:$AV$700,MATCH(V$1,'Allokerad kvv'!$B$1:$AV$1,0),FALSE),VLOOKUP($B357,'Justerad allokering kvv'!$B$1:$AG$700,MATCH(V$1,'Justerad allokering kvv'!$B$1:$AF$1,0),FALSE)))</f>
        <v>0</v>
      </c>
      <c r="W357">
        <f>IF($B357=" ","",IF(ISERROR(1/VLOOKUP($B357,'Justerad allokering kvv'!$B$1:$AG$700,MATCH(W$1,'Justerad allokering kvv'!$B$1:$AF$1,0),FALSE)),VLOOKUP($B357,'Allokerad kvv'!$B$2:$AV$700,MATCH(W$1,'Allokerad kvv'!$B$1:$AV$1,0),FALSE),VLOOKUP($B357,'Justerad allokering kvv'!$B$1:$AG$700,MATCH(W$1,'Justerad allokering kvv'!$B$1:$AF$1,0),FALSE)))</f>
        <v>0</v>
      </c>
      <c r="X357">
        <f>IF($B357=" ","",IF(ISERROR(1/VLOOKUP($B357,'Justerad allokering kvv'!$B$1:$AG$700,MATCH(X$1,'Justerad allokering kvv'!$B$1:$AF$1,0),FALSE)),VLOOKUP($B357,'Allokerad kvv'!$B$2:$AV$700,MATCH(X$1,'Allokerad kvv'!$B$1:$AV$1,0),FALSE),VLOOKUP($B357,'Justerad allokering kvv'!$B$1:$AG$700,MATCH(X$1,'Justerad allokering kvv'!$B$1:$AF$1,0),FALSE)))</f>
        <v>0</v>
      </c>
      <c r="Y357">
        <f>IF($B357=" ","",IF(ISERROR(1/VLOOKUP($B357,'Justerad allokering kvv'!$B$1:$AG$700,MATCH(Y$1,'Justerad allokering kvv'!$B$1:$AF$1,0),FALSE)),VLOOKUP($B357,'Allokerad kvv'!$B$2:$AV$700,MATCH(Y$1,'Allokerad kvv'!$B$1:$AV$1,0),FALSE),VLOOKUP($B357,'Justerad allokering kvv'!$B$1:$AG$700,MATCH(Y$1,'Justerad allokering kvv'!$B$1:$AF$1,0),FALSE)))</f>
        <v>0</v>
      </c>
      <c r="AB357">
        <f>IFERROR(VLOOKUP($B357,Kraftvärmeprod!$B$1:$AO$424,MATCH("Tillförd energi från rökgaskondensering (GWh)",Kraftvärmeprod!$B$1:$AG$1,0),FALSE)/1,0)</f>
        <v>0</v>
      </c>
      <c r="AE357" s="122">
        <f t="shared" si="20"/>
        <v>0</v>
      </c>
      <c r="AG357">
        <f t="shared" si="21"/>
        <v>0</v>
      </c>
      <c r="AH357">
        <f t="shared" si="22"/>
        <v>0</v>
      </c>
      <c r="AI357" t="str">
        <f>IF(AH357=0,"",AH357/VLOOKUP(B357,Kraftvärmeprod!$B$1:$BC$480,MATCH("Summa tillförd energi exklusive rökgaskondensering",Kraftvärmeprod!$B$1:$BC$1,0),FALSE))</f>
        <v/>
      </c>
      <c r="AK357">
        <f t="shared" si="23"/>
        <v>0</v>
      </c>
    </row>
    <row r="358" spans="1:37" x14ac:dyDescent="0.25">
      <c r="A358" s="2" t="s">
        <v>538</v>
      </c>
      <c r="B358" s="2" t="s">
        <v>540</v>
      </c>
      <c r="C358">
        <f>IF($B358=" ","",IF(ISERROR(1/VLOOKUP($B358,'Justerad allokering kvv'!$B$1:$AG$700,MATCH(C$1,'Justerad allokering kvv'!$B$1:$AF$1,0),FALSE)),VLOOKUP($B358,'Allokerad kvv'!$B$2:$AV$700,MATCH(C$1,'Allokerad kvv'!$B$1:$AV$1,0),FALSE),VLOOKUP($B358,'Justerad allokering kvv'!$B$1:$AG$700,MATCH(C$1,'Justerad allokering kvv'!$B$1:$AF$1,0),FALSE)))</f>
        <v>0</v>
      </c>
      <c r="D358">
        <f>IF($B358=" ","",IF(ISERROR(1/VLOOKUP($B358,'Justerad allokering kvv'!$B$1:$AG$700,MATCH(D$1,'Justerad allokering kvv'!$B$1:$AF$1,0),FALSE)),VLOOKUP($B358,'Allokerad kvv'!$B$2:$AV$700,MATCH(D$1,'Allokerad kvv'!$B$1:$AV$1,0),FALSE),VLOOKUP($B358,'Justerad allokering kvv'!$B$1:$AG$700,MATCH(D$1,'Justerad allokering kvv'!$B$1:$AF$1,0),FALSE)))</f>
        <v>0</v>
      </c>
      <c r="E358">
        <f>IF($B358=" ","",IF(ISERROR(1/VLOOKUP($B358,'Justerad allokering kvv'!$B$1:$AG$700,MATCH(E$1,'Justerad allokering kvv'!$B$1:$AF$1,0),FALSE)),VLOOKUP($B358,'Allokerad kvv'!$B$2:$AV$700,MATCH(E$1,'Allokerad kvv'!$B$1:$AV$1,0),FALSE),VLOOKUP($B358,'Justerad allokering kvv'!$B$1:$AG$700,MATCH(E$1,'Justerad allokering kvv'!$B$1:$AF$1,0),FALSE)))</f>
        <v>0</v>
      </c>
      <c r="F358">
        <f>IF($B358=" ","",IF(ISERROR(1/VLOOKUP($B358,'Justerad allokering kvv'!$B$1:$AG$700,MATCH(F$1,'Justerad allokering kvv'!$B$1:$AF$1,0),FALSE)),VLOOKUP($B358,'Allokerad kvv'!$B$2:$AV$700,MATCH(F$1,'Allokerad kvv'!$B$1:$AV$1,0),FALSE),VLOOKUP($B358,'Justerad allokering kvv'!$B$1:$AG$700,MATCH(F$1,'Justerad allokering kvv'!$B$1:$AF$1,0),FALSE)))</f>
        <v>0</v>
      </c>
      <c r="G358">
        <f>IF($B358=" ","",IF(ISERROR(1/VLOOKUP($B358,'Justerad allokering kvv'!$B$1:$AG$700,MATCH(G$1,'Justerad allokering kvv'!$B$1:$AF$1,0),FALSE)),VLOOKUP($B358,'Allokerad kvv'!$B$2:$AV$700,MATCH(G$1,'Allokerad kvv'!$B$1:$AV$1,0),FALSE),VLOOKUP($B358,'Justerad allokering kvv'!$B$1:$AG$700,MATCH(G$1,'Justerad allokering kvv'!$B$1:$AF$1,0),FALSE)))</f>
        <v>0</v>
      </c>
      <c r="H358">
        <f>IF($B358=" ","",IF(ISERROR(1/VLOOKUP($B358,'Justerad allokering kvv'!$B$1:$AG$700,MATCH(H$1,'Justerad allokering kvv'!$B$1:$AF$1,0),FALSE)),VLOOKUP($B358,'Allokerad kvv'!$B$2:$AV$700,MATCH(H$1,'Allokerad kvv'!$B$1:$AV$1,0),FALSE),VLOOKUP($B358,'Justerad allokering kvv'!$B$1:$AG$700,MATCH(H$1,'Justerad allokering kvv'!$B$1:$AF$1,0),FALSE)))</f>
        <v>0</v>
      </c>
      <c r="I358">
        <f>IF($B358=" ","",IF(ISERROR(1/VLOOKUP($B358,'Justerad allokering kvv'!$B$1:$AG$700,MATCH(I$1,'Justerad allokering kvv'!$B$1:$AF$1,0),FALSE)),VLOOKUP($B358,'Allokerad kvv'!$B$2:$AV$700,MATCH(I$1,'Allokerad kvv'!$B$1:$AV$1,0),FALSE),VLOOKUP($B358,'Justerad allokering kvv'!$B$1:$AG$700,MATCH(I$1,'Justerad allokering kvv'!$B$1:$AF$1,0),FALSE)))</f>
        <v>0</v>
      </c>
      <c r="J358">
        <f>IF($B358=" ","",IF(ISERROR(1/VLOOKUP($B358,'Justerad allokering kvv'!$B$1:$AG$700,MATCH(J$1,'Justerad allokering kvv'!$B$1:$AF$1,0),FALSE)),VLOOKUP($B358,'Allokerad kvv'!$B$2:$AV$700,MATCH(J$1,'Allokerad kvv'!$B$1:$AV$1,0),FALSE),VLOOKUP($B358,'Justerad allokering kvv'!$B$1:$AG$700,MATCH(J$1,'Justerad allokering kvv'!$B$1:$AF$1,0),FALSE)))</f>
        <v>0</v>
      </c>
      <c r="K358">
        <f>IF($B358=" ","",IF(ISERROR(1/VLOOKUP($B358,'Justerad allokering kvv'!$B$1:$AG$700,MATCH(K$1,'Justerad allokering kvv'!$B$1:$AF$1,0),FALSE)),VLOOKUP($B358,'Allokerad kvv'!$B$2:$AV$700,MATCH(K$1,'Allokerad kvv'!$B$1:$AV$1,0),FALSE),VLOOKUP($B358,'Justerad allokering kvv'!$B$1:$AG$700,MATCH(K$1,'Justerad allokering kvv'!$B$1:$AF$1,0),FALSE)))</f>
        <v>0</v>
      </c>
      <c r="L358">
        <f>IF($B358=" ","",IF(ISERROR(1/VLOOKUP($B358,'Justerad allokering kvv'!$B$1:$AG$700,MATCH(L$1,'Justerad allokering kvv'!$B$1:$AF$1,0),FALSE)),VLOOKUP($B358,'Allokerad kvv'!$B$2:$AV$700,MATCH(L$1,'Allokerad kvv'!$B$1:$AV$1,0),FALSE),VLOOKUP($B358,'Justerad allokering kvv'!$B$1:$AG$700,MATCH(L$1,'Justerad allokering kvv'!$B$1:$AF$1,0),FALSE)))</f>
        <v>0</v>
      </c>
      <c r="M358">
        <f>IF($B358=" ","",IF(ISERROR(1/VLOOKUP($B358,'Justerad allokering kvv'!$B$1:$AG$700,MATCH(M$1,'Justerad allokering kvv'!$B$1:$AF$1,0),FALSE)),VLOOKUP($B358,'Allokerad kvv'!$B$2:$AV$700,MATCH(M$1,'Allokerad kvv'!$B$1:$AV$1,0),FALSE),VLOOKUP($B358,'Justerad allokering kvv'!$B$1:$AG$700,MATCH(M$1,'Justerad allokering kvv'!$B$1:$AF$1,0),FALSE)))</f>
        <v>0</v>
      </c>
      <c r="N358">
        <f>IF($B358=" ","",IF(ISERROR(1/VLOOKUP($B358,'Justerad allokering kvv'!$B$1:$AG$700,MATCH(N$1,'Justerad allokering kvv'!$B$1:$AF$1,0),FALSE)),VLOOKUP($B358,'Allokerad kvv'!$B$2:$AV$700,MATCH(N$1,'Allokerad kvv'!$B$1:$AV$1,0),FALSE),VLOOKUP($B358,'Justerad allokering kvv'!$B$1:$AG$700,MATCH(N$1,'Justerad allokering kvv'!$B$1:$AF$1,0),FALSE)))</f>
        <v>0</v>
      </c>
      <c r="O358">
        <f>IF($B358=" ","",IF(ISERROR(1/VLOOKUP($B358,'Justerad allokering kvv'!$B$1:$AG$700,MATCH(O$1,'Justerad allokering kvv'!$B$1:$AF$1,0),FALSE)),VLOOKUP($B358,'Allokerad kvv'!$B$2:$AV$700,MATCH(O$1,'Allokerad kvv'!$B$1:$AV$1,0),FALSE),VLOOKUP($B358,'Justerad allokering kvv'!$B$1:$AG$700,MATCH(O$1,'Justerad allokering kvv'!$B$1:$AF$1,0),FALSE)))</f>
        <v>0</v>
      </c>
      <c r="P358">
        <f>IF($B358=" ","",IF(ISERROR(1/VLOOKUP($B358,'Justerad allokering kvv'!$B$1:$AG$700,MATCH(P$1,'Justerad allokering kvv'!$B$1:$AF$1,0),FALSE)),VLOOKUP($B358,'Allokerad kvv'!$B$2:$AV$700,MATCH(P$1,'Allokerad kvv'!$B$1:$AV$1,0),FALSE),VLOOKUP($B358,'Justerad allokering kvv'!$B$1:$AG$700,MATCH(P$1,'Justerad allokering kvv'!$B$1:$AF$1,0),FALSE)))</f>
        <v>0</v>
      </c>
      <c r="Q358">
        <f>IF($B358=" ","",IF(ISERROR(1/VLOOKUP($B358,'Justerad allokering kvv'!$B$1:$AG$700,MATCH(Q$1,'Justerad allokering kvv'!$B$1:$AF$1,0),FALSE)),VLOOKUP($B358,'Allokerad kvv'!$B$2:$AV$700,MATCH(Q$1,'Allokerad kvv'!$B$1:$AV$1,0),FALSE),VLOOKUP($B358,'Justerad allokering kvv'!$B$1:$AG$700,MATCH(Q$1,'Justerad allokering kvv'!$B$1:$AF$1,0),FALSE)))</f>
        <v>0</v>
      </c>
      <c r="R358">
        <f>IF($B358=" ","",IF(ISERROR(1/VLOOKUP($B358,'Justerad allokering kvv'!$B$1:$AG$700,MATCH(R$1,'Justerad allokering kvv'!$B$1:$AF$1,0),FALSE)),VLOOKUP($B358,'Allokerad kvv'!$B$2:$AV$700,MATCH(R$1,'Allokerad kvv'!$B$1:$AV$1,0),FALSE),VLOOKUP($B358,'Justerad allokering kvv'!$B$1:$AG$700,MATCH(R$1,'Justerad allokering kvv'!$B$1:$AF$1,0),FALSE)))</f>
        <v>0</v>
      </c>
      <c r="S358">
        <f>IF($B358=" ","",IF(ISERROR(1/VLOOKUP($B358,'Justerad allokering kvv'!$B$1:$AG$700,MATCH(S$1,'Justerad allokering kvv'!$B$1:$AF$1,0),FALSE)),VLOOKUP($B358,'Allokerad kvv'!$B$2:$AV$700,MATCH(S$1,'Allokerad kvv'!$B$1:$AV$1,0),FALSE),VLOOKUP($B358,'Justerad allokering kvv'!$B$1:$AG$700,MATCH(S$1,'Justerad allokering kvv'!$B$1:$AF$1,0),FALSE)))</f>
        <v>0</v>
      </c>
      <c r="T358">
        <f>IF($B358=" ","",IF(ISERROR(1/VLOOKUP($B358,'Justerad allokering kvv'!$B$1:$AG$700,MATCH(T$1,'Justerad allokering kvv'!$B$1:$AF$1,0),FALSE)),VLOOKUP($B358,'Allokerad kvv'!$B$2:$AV$700,MATCH(T$1,'Allokerad kvv'!$B$1:$AV$1,0),FALSE),VLOOKUP($B358,'Justerad allokering kvv'!$B$1:$AG$700,MATCH(T$1,'Justerad allokering kvv'!$B$1:$AF$1,0),FALSE)))</f>
        <v>0</v>
      </c>
      <c r="U358">
        <f>IF($B358=" ","",IF(ISERROR(1/VLOOKUP($B358,'Justerad allokering kvv'!$B$1:$AG$700,MATCH(U$1,'Justerad allokering kvv'!$B$1:$AF$1,0),FALSE)),VLOOKUP($B358,'Allokerad kvv'!$B$2:$AV$700,MATCH(U$1,'Allokerad kvv'!$B$1:$AV$1,0),FALSE),VLOOKUP($B358,'Justerad allokering kvv'!$B$1:$AG$700,MATCH(U$1,'Justerad allokering kvv'!$B$1:$AF$1,0),FALSE)))</f>
        <v>0</v>
      </c>
      <c r="V358">
        <f>IF($B358=" ","",IF(ISERROR(1/VLOOKUP($B358,'Justerad allokering kvv'!$B$1:$AG$700,MATCH(V$1,'Justerad allokering kvv'!$B$1:$AF$1,0),FALSE)),VLOOKUP($B358,'Allokerad kvv'!$B$2:$AV$700,MATCH(V$1,'Allokerad kvv'!$B$1:$AV$1,0),FALSE),VLOOKUP($B358,'Justerad allokering kvv'!$B$1:$AG$700,MATCH(V$1,'Justerad allokering kvv'!$B$1:$AF$1,0),FALSE)))</f>
        <v>0</v>
      </c>
      <c r="W358">
        <f>IF($B358=" ","",IF(ISERROR(1/VLOOKUP($B358,'Justerad allokering kvv'!$B$1:$AG$700,MATCH(W$1,'Justerad allokering kvv'!$B$1:$AF$1,0),FALSE)),VLOOKUP($B358,'Allokerad kvv'!$B$2:$AV$700,MATCH(W$1,'Allokerad kvv'!$B$1:$AV$1,0),FALSE),VLOOKUP($B358,'Justerad allokering kvv'!$B$1:$AG$700,MATCH(W$1,'Justerad allokering kvv'!$B$1:$AF$1,0),FALSE)))</f>
        <v>0</v>
      </c>
      <c r="X358">
        <f>IF($B358=" ","",IF(ISERROR(1/VLOOKUP($B358,'Justerad allokering kvv'!$B$1:$AG$700,MATCH(X$1,'Justerad allokering kvv'!$B$1:$AF$1,0),FALSE)),VLOOKUP($B358,'Allokerad kvv'!$B$2:$AV$700,MATCH(X$1,'Allokerad kvv'!$B$1:$AV$1,0),FALSE),VLOOKUP($B358,'Justerad allokering kvv'!$B$1:$AG$700,MATCH(X$1,'Justerad allokering kvv'!$B$1:$AF$1,0),FALSE)))</f>
        <v>0</v>
      </c>
      <c r="Y358">
        <f>IF($B358=" ","",IF(ISERROR(1/VLOOKUP($B358,'Justerad allokering kvv'!$B$1:$AG$700,MATCH(Y$1,'Justerad allokering kvv'!$B$1:$AF$1,0),FALSE)),VLOOKUP($B358,'Allokerad kvv'!$B$2:$AV$700,MATCH(Y$1,'Allokerad kvv'!$B$1:$AV$1,0),FALSE),VLOOKUP($B358,'Justerad allokering kvv'!$B$1:$AG$700,MATCH(Y$1,'Justerad allokering kvv'!$B$1:$AF$1,0),FALSE)))</f>
        <v>0</v>
      </c>
      <c r="AB358">
        <f>IFERROR(VLOOKUP($B358,Kraftvärmeprod!$B$1:$AO$424,MATCH("Tillförd energi från rökgaskondensering (GWh)",Kraftvärmeprod!$B$1:$AG$1,0),FALSE)/1,0)</f>
        <v>0</v>
      </c>
      <c r="AE358" s="122">
        <f t="shared" si="20"/>
        <v>0</v>
      </c>
      <c r="AG358">
        <f t="shared" si="21"/>
        <v>0</v>
      </c>
      <c r="AH358">
        <f t="shared" si="22"/>
        <v>0</v>
      </c>
      <c r="AI358" t="str">
        <f>IF(AH358=0,"",AH358/VLOOKUP(B358,Kraftvärmeprod!$B$1:$BC$480,MATCH("Summa tillförd energi exklusive rökgaskondensering",Kraftvärmeprod!$B$1:$BC$1,0),FALSE))</f>
        <v/>
      </c>
      <c r="AK358">
        <f t="shared" si="23"/>
        <v>0</v>
      </c>
    </row>
    <row r="359" spans="1:37" x14ac:dyDescent="0.25">
      <c r="A359" s="2" t="s">
        <v>538</v>
      </c>
      <c r="B359" s="2" t="s">
        <v>541</v>
      </c>
      <c r="C359">
        <f>IF($B359=" ","",IF(ISERROR(1/VLOOKUP($B359,'Justerad allokering kvv'!$B$1:$AG$700,MATCH(C$1,'Justerad allokering kvv'!$B$1:$AF$1,0),FALSE)),VLOOKUP($B359,'Allokerad kvv'!$B$2:$AV$700,MATCH(C$1,'Allokerad kvv'!$B$1:$AV$1,0),FALSE),VLOOKUP($B359,'Justerad allokering kvv'!$B$1:$AG$700,MATCH(C$1,'Justerad allokering kvv'!$B$1:$AF$1,0),FALSE)))</f>
        <v>4.0358700000000001</v>
      </c>
      <c r="D359">
        <f>IF($B359=" ","",IF(ISERROR(1/VLOOKUP($B359,'Justerad allokering kvv'!$B$1:$AG$700,MATCH(D$1,'Justerad allokering kvv'!$B$1:$AF$1,0),FALSE)),VLOOKUP($B359,'Allokerad kvv'!$B$2:$AV$700,MATCH(D$1,'Allokerad kvv'!$B$1:$AV$1,0),FALSE),VLOOKUP($B359,'Justerad allokering kvv'!$B$1:$AG$700,MATCH(D$1,'Justerad allokering kvv'!$B$1:$AF$1,0),FALSE)))</f>
        <v>0</v>
      </c>
      <c r="E359">
        <f>IF($B359=" ","",IF(ISERROR(1/VLOOKUP($B359,'Justerad allokering kvv'!$B$1:$AG$700,MATCH(E$1,'Justerad allokering kvv'!$B$1:$AF$1,0),FALSE)),VLOOKUP($B359,'Allokerad kvv'!$B$2:$AV$700,MATCH(E$1,'Allokerad kvv'!$B$1:$AV$1,0),FALSE),VLOOKUP($B359,'Justerad allokering kvv'!$B$1:$AG$700,MATCH(E$1,'Justerad allokering kvv'!$B$1:$AF$1,0),FALSE)))</f>
        <v>2.4349400000000001</v>
      </c>
      <c r="F359">
        <f>IF($B359=" ","",IF(ISERROR(1/VLOOKUP($B359,'Justerad allokering kvv'!$B$1:$AG$700,MATCH(F$1,'Justerad allokering kvv'!$B$1:$AF$1,0),FALSE)),VLOOKUP($B359,'Allokerad kvv'!$B$2:$AV$700,MATCH(F$1,'Allokerad kvv'!$B$1:$AV$1,0),FALSE),VLOOKUP($B359,'Justerad allokering kvv'!$B$1:$AG$700,MATCH(F$1,'Justerad allokering kvv'!$B$1:$AF$1,0),FALSE)))</f>
        <v>0</v>
      </c>
      <c r="G359">
        <f>IF($B359=" ","",IF(ISERROR(1/VLOOKUP($B359,'Justerad allokering kvv'!$B$1:$AG$700,MATCH(G$1,'Justerad allokering kvv'!$B$1:$AF$1,0),FALSE)),VLOOKUP($B359,'Allokerad kvv'!$B$2:$AV$700,MATCH(G$1,'Allokerad kvv'!$B$1:$AV$1,0),FALSE),VLOOKUP($B359,'Justerad allokering kvv'!$B$1:$AG$700,MATCH(G$1,'Justerad allokering kvv'!$B$1:$AF$1,0),FALSE)))</f>
        <v>0.53532199999999996</v>
      </c>
      <c r="H359">
        <f>IF($B359=" ","",IF(ISERROR(1/VLOOKUP($B359,'Justerad allokering kvv'!$B$1:$AG$700,MATCH(H$1,'Justerad allokering kvv'!$B$1:$AF$1,0),FALSE)),VLOOKUP($B359,'Allokerad kvv'!$B$2:$AV$700,MATCH(H$1,'Allokerad kvv'!$B$1:$AV$1,0),FALSE),VLOOKUP($B359,'Justerad allokering kvv'!$B$1:$AG$700,MATCH(H$1,'Justerad allokering kvv'!$B$1:$AF$1,0),FALSE)))</f>
        <v>0</v>
      </c>
      <c r="I359">
        <f>IF($B359=" ","",IF(ISERROR(1/VLOOKUP($B359,'Justerad allokering kvv'!$B$1:$AG$700,MATCH(I$1,'Justerad allokering kvv'!$B$1:$AF$1,0),FALSE)),VLOOKUP($B359,'Allokerad kvv'!$B$2:$AV$700,MATCH(I$1,'Allokerad kvv'!$B$1:$AV$1,0),FALSE),VLOOKUP($B359,'Justerad allokering kvv'!$B$1:$AG$700,MATCH(I$1,'Justerad allokering kvv'!$B$1:$AF$1,0),FALSE)))</f>
        <v>0</v>
      </c>
      <c r="J359">
        <f>IF($B359=" ","",IF(ISERROR(1/VLOOKUP($B359,'Justerad allokering kvv'!$B$1:$AG$700,MATCH(J$1,'Justerad allokering kvv'!$B$1:$AF$1,0),FALSE)),VLOOKUP($B359,'Allokerad kvv'!$B$2:$AV$700,MATCH(J$1,'Allokerad kvv'!$B$1:$AV$1,0),FALSE),VLOOKUP($B359,'Justerad allokering kvv'!$B$1:$AG$700,MATCH(J$1,'Justerad allokering kvv'!$B$1:$AF$1,0),FALSE)))</f>
        <v>0.286464</v>
      </c>
      <c r="K359">
        <f>IF($B359=" ","",IF(ISERROR(1/VLOOKUP($B359,'Justerad allokering kvv'!$B$1:$AG$700,MATCH(K$1,'Justerad allokering kvv'!$B$1:$AF$1,0),FALSE)),VLOOKUP($B359,'Allokerad kvv'!$B$2:$AV$700,MATCH(K$1,'Allokerad kvv'!$B$1:$AV$1,0),FALSE),VLOOKUP($B359,'Justerad allokering kvv'!$B$1:$AG$700,MATCH(K$1,'Justerad allokering kvv'!$B$1:$AF$1,0),FALSE)))</f>
        <v>0</v>
      </c>
      <c r="L359">
        <f>IF($B359=" ","",IF(ISERROR(1/VLOOKUP($B359,'Justerad allokering kvv'!$B$1:$AG$700,MATCH(L$1,'Justerad allokering kvv'!$B$1:$AF$1,0),FALSE)),VLOOKUP($B359,'Allokerad kvv'!$B$2:$AV$700,MATCH(L$1,'Allokerad kvv'!$B$1:$AV$1,0),FALSE),VLOOKUP($B359,'Justerad allokering kvv'!$B$1:$AG$700,MATCH(L$1,'Justerad allokering kvv'!$B$1:$AF$1,0),FALSE)))</f>
        <v>69.252600000000001</v>
      </c>
      <c r="M359">
        <f>IF($B359=" ","",IF(ISERROR(1/VLOOKUP($B359,'Justerad allokering kvv'!$B$1:$AG$700,MATCH(M$1,'Justerad allokering kvv'!$B$1:$AF$1,0),FALSE)),VLOOKUP($B359,'Allokerad kvv'!$B$2:$AV$700,MATCH(M$1,'Allokerad kvv'!$B$1:$AV$1,0),FALSE),VLOOKUP($B359,'Justerad allokering kvv'!$B$1:$AG$700,MATCH(M$1,'Justerad allokering kvv'!$B$1:$AF$1,0),FALSE)))</f>
        <v>0</v>
      </c>
      <c r="N359">
        <f>IF($B359=" ","",IF(ISERROR(1/VLOOKUP($B359,'Justerad allokering kvv'!$B$1:$AG$700,MATCH(N$1,'Justerad allokering kvv'!$B$1:$AF$1,0),FALSE)),VLOOKUP($B359,'Allokerad kvv'!$B$2:$AV$700,MATCH(N$1,'Allokerad kvv'!$B$1:$AV$1,0),FALSE),VLOOKUP($B359,'Justerad allokering kvv'!$B$1:$AG$700,MATCH(N$1,'Justerad allokering kvv'!$B$1:$AF$1,0),FALSE)))</f>
        <v>1.43232</v>
      </c>
      <c r="O359">
        <f>IF($B359=" ","",IF(ISERROR(1/VLOOKUP($B359,'Justerad allokering kvv'!$B$1:$AG$700,MATCH(O$1,'Justerad allokering kvv'!$B$1:$AF$1,0),FALSE)),VLOOKUP($B359,'Allokerad kvv'!$B$2:$AV$700,MATCH(O$1,'Allokerad kvv'!$B$1:$AV$1,0),FALSE),VLOOKUP($B359,'Justerad allokering kvv'!$B$1:$AG$700,MATCH(O$1,'Justerad allokering kvv'!$B$1:$AF$1,0),FALSE)))</f>
        <v>0</v>
      </c>
      <c r="P359">
        <f>IF($B359=" ","",IF(ISERROR(1/VLOOKUP($B359,'Justerad allokering kvv'!$B$1:$AG$700,MATCH(P$1,'Justerad allokering kvv'!$B$1:$AF$1,0),FALSE)),VLOOKUP($B359,'Allokerad kvv'!$B$2:$AV$700,MATCH(P$1,'Allokerad kvv'!$B$1:$AV$1,0),FALSE),VLOOKUP($B359,'Justerad allokering kvv'!$B$1:$AG$700,MATCH(P$1,'Justerad allokering kvv'!$B$1:$AF$1,0),FALSE)))</f>
        <v>0</v>
      </c>
      <c r="Q359">
        <f>IF($B359=" ","",IF(ISERROR(1/VLOOKUP($B359,'Justerad allokering kvv'!$B$1:$AG$700,MATCH(Q$1,'Justerad allokering kvv'!$B$1:$AF$1,0),FALSE)),VLOOKUP($B359,'Allokerad kvv'!$B$2:$AV$700,MATCH(Q$1,'Allokerad kvv'!$B$1:$AV$1,0),FALSE),VLOOKUP($B359,'Justerad allokering kvv'!$B$1:$AG$700,MATCH(Q$1,'Justerad allokering kvv'!$B$1:$AF$1,0),FALSE)))</f>
        <v>0</v>
      </c>
      <c r="R359">
        <f>IF($B359=" ","",IF(ISERROR(1/VLOOKUP($B359,'Justerad allokering kvv'!$B$1:$AG$700,MATCH(R$1,'Justerad allokering kvv'!$B$1:$AF$1,0),FALSE)),VLOOKUP($B359,'Allokerad kvv'!$B$2:$AV$700,MATCH(R$1,'Allokerad kvv'!$B$1:$AV$1,0),FALSE),VLOOKUP($B359,'Justerad allokering kvv'!$B$1:$AG$700,MATCH(R$1,'Justerad allokering kvv'!$B$1:$AF$1,0),FALSE)))</f>
        <v>2.8563200000000002</v>
      </c>
      <c r="S359">
        <f>IF($B359=" ","",IF(ISERROR(1/VLOOKUP($B359,'Justerad allokering kvv'!$B$1:$AG$700,MATCH(S$1,'Justerad allokering kvv'!$B$1:$AF$1,0),FALSE)),VLOOKUP($B359,'Allokerad kvv'!$B$2:$AV$700,MATCH(S$1,'Allokerad kvv'!$B$1:$AV$1,0),FALSE),VLOOKUP($B359,'Justerad allokering kvv'!$B$1:$AG$700,MATCH(S$1,'Justerad allokering kvv'!$B$1:$AF$1,0),FALSE)))</f>
        <v>0</v>
      </c>
      <c r="T359">
        <f>IF($B359=" ","",IF(ISERROR(1/VLOOKUP($B359,'Justerad allokering kvv'!$B$1:$AG$700,MATCH(T$1,'Justerad allokering kvv'!$B$1:$AF$1,0),FALSE)),VLOOKUP($B359,'Allokerad kvv'!$B$2:$AV$700,MATCH(T$1,'Allokerad kvv'!$B$1:$AV$1,0),FALSE),VLOOKUP($B359,'Justerad allokering kvv'!$B$1:$AG$700,MATCH(T$1,'Justerad allokering kvv'!$B$1:$AF$1,0),FALSE)))</f>
        <v>0</v>
      </c>
      <c r="U359">
        <f>IF($B359=" ","",IF(ISERROR(1/VLOOKUP($B359,'Justerad allokering kvv'!$B$1:$AG$700,MATCH(U$1,'Justerad allokering kvv'!$B$1:$AF$1,0),FALSE)),VLOOKUP($B359,'Allokerad kvv'!$B$2:$AV$700,MATCH(U$1,'Allokerad kvv'!$B$1:$AV$1,0),FALSE),VLOOKUP($B359,'Justerad allokering kvv'!$B$1:$AG$700,MATCH(U$1,'Justerad allokering kvv'!$B$1:$AF$1,0),FALSE)))</f>
        <v>0</v>
      </c>
      <c r="V359">
        <f>IF($B359=" ","",IF(ISERROR(1/VLOOKUP($B359,'Justerad allokering kvv'!$B$1:$AG$700,MATCH(V$1,'Justerad allokering kvv'!$B$1:$AF$1,0),FALSE)),VLOOKUP($B359,'Allokerad kvv'!$B$2:$AV$700,MATCH(V$1,'Allokerad kvv'!$B$1:$AV$1,0),FALSE),VLOOKUP($B359,'Justerad allokering kvv'!$B$1:$AG$700,MATCH(V$1,'Justerad allokering kvv'!$B$1:$AF$1,0),FALSE)))</f>
        <v>0</v>
      </c>
      <c r="W359">
        <f>IF($B359=" ","",IF(ISERROR(1/VLOOKUP($B359,'Justerad allokering kvv'!$B$1:$AG$700,MATCH(W$1,'Justerad allokering kvv'!$B$1:$AF$1,0),FALSE)),VLOOKUP($B359,'Allokerad kvv'!$B$2:$AV$700,MATCH(W$1,'Allokerad kvv'!$B$1:$AV$1,0),FALSE),VLOOKUP($B359,'Justerad allokering kvv'!$B$1:$AG$700,MATCH(W$1,'Justerad allokering kvv'!$B$1:$AF$1,0),FALSE)))</f>
        <v>0</v>
      </c>
      <c r="X359">
        <f>IF($B359=" ","",IF(ISERROR(1/VLOOKUP($B359,'Justerad allokering kvv'!$B$1:$AG$700,MATCH(X$1,'Justerad allokering kvv'!$B$1:$AF$1,0),FALSE)),VLOOKUP($B359,'Allokerad kvv'!$B$2:$AV$700,MATCH(X$1,'Allokerad kvv'!$B$1:$AV$1,0),FALSE),VLOOKUP($B359,'Justerad allokering kvv'!$B$1:$AG$700,MATCH(X$1,'Justerad allokering kvv'!$B$1:$AF$1,0),FALSE)))</f>
        <v>0</v>
      </c>
      <c r="Y359">
        <f>IF($B359=" ","",IF(ISERROR(1/VLOOKUP($B359,'Justerad allokering kvv'!$B$1:$AG$700,MATCH(Y$1,'Justerad allokering kvv'!$B$1:$AF$1,0),FALSE)),VLOOKUP($B359,'Allokerad kvv'!$B$2:$AV$700,MATCH(Y$1,'Allokerad kvv'!$B$1:$AV$1,0),FALSE),VLOOKUP($B359,'Justerad allokering kvv'!$B$1:$AG$700,MATCH(Y$1,'Justerad allokering kvv'!$B$1:$AF$1,0),FALSE)))</f>
        <v>0</v>
      </c>
      <c r="AB359">
        <f>IFERROR(VLOOKUP($B359,Kraftvärmeprod!$B$1:$AO$424,MATCH("Tillförd energi från rökgaskondensering (GWh)",Kraftvärmeprod!$B$1:$AG$1,0),FALSE)/1,0)</f>
        <v>14.4</v>
      </c>
      <c r="AE359" s="122">
        <f t="shared" si="20"/>
        <v>95.233836000000011</v>
      </c>
      <c r="AG359">
        <f t="shared" si="21"/>
        <v>92.377516000000014</v>
      </c>
      <c r="AH359">
        <f t="shared" si="22"/>
        <v>77.977516000000008</v>
      </c>
      <c r="AI359">
        <f>IF(AH359=0,"",AH359/VLOOKUP(B359,Kraftvärmeprod!$B$1:$BC$480,MATCH("Summa tillförd energi exklusive rökgaskondensering",Kraftvärmeprod!$B$1:$BC$1,0),FALSE))</f>
        <v>0.71407981684981692</v>
      </c>
      <c r="AK359">
        <f t="shared" si="23"/>
        <v>73.406323999999998</v>
      </c>
    </row>
    <row r="360" spans="1:37" x14ac:dyDescent="0.25">
      <c r="A360" s="2" t="s">
        <v>542</v>
      </c>
      <c r="B360" s="2" t="s">
        <v>543</v>
      </c>
      <c r="C360">
        <f>IF($B360=" ","",IF(ISERROR(1/VLOOKUP($B360,'Justerad allokering kvv'!$B$1:$AG$700,MATCH(C$1,'Justerad allokering kvv'!$B$1:$AF$1,0),FALSE)),VLOOKUP($B360,'Allokerad kvv'!$B$2:$AV$700,MATCH(C$1,'Allokerad kvv'!$B$1:$AV$1,0),FALSE),VLOOKUP($B360,'Justerad allokering kvv'!$B$1:$AG$700,MATCH(C$1,'Justerad allokering kvv'!$B$1:$AF$1,0),FALSE)))</f>
        <v>0</v>
      </c>
      <c r="D360">
        <f>IF($B360=" ","",IF(ISERROR(1/VLOOKUP($B360,'Justerad allokering kvv'!$B$1:$AG$700,MATCH(D$1,'Justerad allokering kvv'!$B$1:$AF$1,0),FALSE)),VLOOKUP($B360,'Allokerad kvv'!$B$2:$AV$700,MATCH(D$1,'Allokerad kvv'!$B$1:$AV$1,0),FALSE),VLOOKUP($B360,'Justerad allokering kvv'!$B$1:$AG$700,MATCH(D$1,'Justerad allokering kvv'!$B$1:$AF$1,0),FALSE)))</f>
        <v>0</v>
      </c>
      <c r="E360">
        <f>IF($B360=" ","",IF(ISERROR(1/VLOOKUP($B360,'Justerad allokering kvv'!$B$1:$AG$700,MATCH(E$1,'Justerad allokering kvv'!$B$1:$AF$1,0),FALSE)),VLOOKUP($B360,'Allokerad kvv'!$B$2:$AV$700,MATCH(E$1,'Allokerad kvv'!$B$1:$AV$1,0),FALSE),VLOOKUP($B360,'Justerad allokering kvv'!$B$1:$AG$700,MATCH(E$1,'Justerad allokering kvv'!$B$1:$AF$1,0),FALSE)))</f>
        <v>0</v>
      </c>
      <c r="F360">
        <f>IF($B360=" ","",IF(ISERROR(1/VLOOKUP($B360,'Justerad allokering kvv'!$B$1:$AG$700,MATCH(F$1,'Justerad allokering kvv'!$B$1:$AF$1,0),FALSE)),VLOOKUP($B360,'Allokerad kvv'!$B$2:$AV$700,MATCH(F$1,'Allokerad kvv'!$B$1:$AV$1,0),FALSE),VLOOKUP($B360,'Justerad allokering kvv'!$B$1:$AG$700,MATCH(F$1,'Justerad allokering kvv'!$B$1:$AF$1,0),FALSE)))</f>
        <v>0</v>
      </c>
      <c r="G360">
        <f>IF($B360=" ","",IF(ISERROR(1/VLOOKUP($B360,'Justerad allokering kvv'!$B$1:$AG$700,MATCH(G$1,'Justerad allokering kvv'!$B$1:$AF$1,0),FALSE)),VLOOKUP($B360,'Allokerad kvv'!$B$2:$AV$700,MATCH(G$1,'Allokerad kvv'!$B$1:$AV$1,0),FALSE),VLOOKUP($B360,'Justerad allokering kvv'!$B$1:$AG$700,MATCH(G$1,'Justerad allokering kvv'!$B$1:$AF$1,0),FALSE)))</f>
        <v>0</v>
      </c>
      <c r="H360">
        <f>IF($B360=" ","",IF(ISERROR(1/VLOOKUP($B360,'Justerad allokering kvv'!$B$1:$AG$700,MATCH(H$1,'Justerad allokering kvv'!$B$1:$AF$1,0),FALSE)),VLOOKUP($B360,'Allokerad kvv'!$B$2:$AV$700,MATCH(H$1,'Allokerad kvv'!$B$1:$AV$1,0),FALSE),VLOOKUP($B360,'Justerad allokering kvv'!$B$1:$AG$700,MATCH(H$1,'Justerad allokering kvv'!$B$1:$AF$1,0),FALSE)))</f>
        <v>0</v>
      </c>
      <c r="I360">
        <f>IF($B360=" ","",IF(ISERROR(1/VLOOKUP($B360,'Justerad allokering kvv'!$B$1:$AG$700,MATCH(I$1,'Justerad allokering kvv'!$B$1:$AF$1,0),FALSE)),VLOOKUP($B360,'Allokerad kvv'!$B$2:$AV$700,MATCH(I$1,'Allokerad kvv'!$B$1:$AV$1,0),FALSE),VLOOKUP($B360,'Justerad allokering kvv'!$B$1:$AG$700,MATCH(I$1,'Justerad allokering kvv'!$B$1:$AF$1,0),FALSE)))</f>
        <v>0</v>
      </c>
      <c r="J360">
        <f>IF($B360=" ","",IF(ISERROR(1/VLOOKUP($B360,'Justerad allokering kvv'!$B$1:$AG$700,MATCH(J$1,'Justerad allokering kvv'!$B$1:$AF$1,0),FALSE)),VLOOKUP($B360,'Allokerad kvv'!$B$2:$AV$700,MATCH(J$1,'Allokerad kvv'!$B$1:$AV$1,0),FALSE),VLOOKUP($B360,'Justerad allokering kvv'!$B$1:$AG$700,MATCH(J$1,'Justerad allokering kvv'!$B$1:$AF$1,0),FALSE)))</f>
        <v>0</v>
      </c>
      <c r="K360">
        <f>IF($B360=" ","",IF(ISERROR(1/VLOOKUP($B360,'Justerad allokering kvv'!$B$1:$AG$700,MATCH(K$1,'Justerad allokering kvv'!$B$1:$AF$1,0),FALSE)),VLOOKUP($B360,'Allokerad kvv'!$B$2:$AV$700,MATCH(K$1,'Allokerad kvv'!$B$1:$AV$1,0),FALSE),VLOOKUP($B360,'Justerad allokering kvv'!$B$1:$AG$700,MATCH(K$1,'Justerad allokering kvv'!$B$1:$AF$1,0),FALSE)))</f>
        <v>0</v>
      </c>
      <c r="L360">
        <f>IF($B360=" ","",IF(ISERROR(1/VLOOKUP($B360,'Justerad allokering kvv'!$B$1:$AG$700,MATCH(L$1,'Justerad allokering kvv'!$B$1:$AF$1,0),FALSE)),VLOOKUP($B360,'Allokerad kvv'!$B$2:$AV$700,MATCH(L$1,'Allokerad kvv'!$B$1:$AV$1,0),FALSE),VLOOKUP($B360,'Justerad allokering kvv'!$B$1:$AG$700,MATCH(L$1,'Justerad allokering kvv'!$B$1:$AF$1,0),FALSE)))</f>
        <v>0</v>
      </c>
      <c r="M360">
        <f>IF($B360=" ","",IF(ISERROR(1/VLOOKUP($B360,'Justerad allokering kvv'!$B$1:$AG$700,MATCH(M$1,'Justerad allokering kvv'!$B$1:$AF$1,0),FALSE)),VLOOKUP($B360,'Allokerad kvv'!$B$2:$AV$700,MATCH(M$1,'Allokerad kvv'!$B$1:$AV$1,0),FALSE),VLOOKUP($B360,'Justerad allokering kvv'!$B$1:$AG$700,MATCH(M$1,'Justerad allokering kvv'!$B$1:$AF$1,0),FALSE)))</f>
        <v>0</v>
      </c>
      <c r="N360">
        <f>IF($B360=" ","",IF(ISERROR(1/VLOOKUP($B360,'Justerad allokering kvv'!$B$1:$AG$700,MATCH(N$1,'Justerad allokering kvv'!$B$1:$AF$1,0),FALSE)),VLOOKUP($B360,'Allokerad kvv'!$B$2:$AV$700,MATCH(N$1,'Allokerad kvv'!$B$1:$AV$1,0),FALSE),VLOOKUP($B360,'Justerad allokering kvv'!$B$1:$AG$700,MATCH(N$1,'Justerad allokering kvv'!$B$1:$AF$1,0),FALSE)))</f>
        <v>0</v>
      </c>
      <c r="O360">
        <f>IF($B360=" ","",IF(ISERROR(1/VLOOKUP($B360,'Justerad allokering kvv'!$B$1:$AG$700,MATCH(O$1,'Justerad allokering kvv'!$B$1:$AF$1,0),FALSE)),VLOOKUP($B360,'Allokerad kvv'!$B$2:$AV$700,MATCH(O$1,'Allokerad kvv'!$B$1:$AV$1,0),FALSE),VLOOKUP($B360,'Justerad allokering kvv'!$B$1:$AG$700,MATCH(O$1,'Justerad allokering kvv'!$B$1:$AF$1,0),FALSE)))</f>
        <v>0</v>
      </c>
      <c r="P360">
        <f>IF($B360=" ","",IF(ISERROR(1/VLOOKUP($B360,'Justerad allokering kvv'!$B$1:$AG$700,MATCH(P$1,'Justerad allokering kvv'!$B$1:$AF$1,0),FALSE)),VLOOKUP($B360,'Allokerad kvv'!$B$2:$AV$700,MATCH(P$1,'Allokerad kvv'!$B$1:$AV$1,0),FALSE),VLOOKUP($B360,'Justerad allokering kvv'!$B$1:$AG$700,MATCH(P$1,'Justerad allokering kvv'!$B$1:$AF$1,0),FALSE)))</f>
        <v>0</v>
      </c>
      <c r="Q360">
        <f>IF($B360=" ","",IF(ISERROR(1/VLOOKUP($B360,'Justerad allokering kvv'!$B$1:$AG$700,MATCH(Q$1,'Justerad allokering kvv'!$B$1:$AF$1,0),FALSE)),VLOOKUP($B360,'Allokerad kvv'!$B$2:$AV$700,MATCH(Q$1,'Allokerad kvv'!$B$1:$AV$1,0),FALSE),VLOOKUP($B360,'Justerad allokering kvv'!$B$1:$AG$700,MATCH(Q$1,'Justerad allokering kvv'!$B$1:$AF$1,0),FALSE)))</f>
        <v>0</v>
      </c>
      <c r="R360">
        <f>IF($B360=" ","",IF(ISERROR(1/VLOOKUP($B360,'Justerad allokering kvv'!$B$1:$AG$700,MATCH(R$1,'Justerad allokering kvv'!$B$1:$AF$1,0),FALSE)),VLOOKUP($B360,'Allokerad kvv'!$B$2:$AV$700,MATCH(R$1,'Allokerad kvv'!$B$1:$AV$1,0),FALSE),VLOOKUP($B360,'Justerad allokering kvv'!$B$1:$AG$700,MATCH(R$1,'Justerad allokering kvv'!$B$1:$AF$1,0),FALSE)))</f>
        <v>0</v>
      </c>
      <c r="S360">
        <f>IF($B360=" ","",IF(ISERROR(1/VLOOKUP($B360,'Justerad allokering kvv'!$B$1:$AG$700,MATCH(S$1,'Justerad allokering kvv'!$B$1:$AF$1,0),FALSE)),VLOOKUP($B360,'Allokerad kvv'!$B$2:$AV$700,MATCH(S$1,'Allokerad kvv'!$B$1:$AV$1,0),FALSE),VLOOKUP($B360,'Justerad allokering kvv'!$B$1:$AG$700,MATCH(S$1,'Justerad allokering kvv'!$B$1:$AF$1,0),FALSE)))</f>
        <v>0</v>
      </c>
      <c r="T360">
        <f>IF($B360=" ","",IF(ISERROR(1/VLOOKUP($B360,'Justerad allokering kvv'!$B$1:$AG$700,MATCH(T$1,'Justerad allokering kvv'!$B$1:$AF$1,0),FALSE)),VLOOKUP($B360,'Allokerad kvv'!$B$2:$AV$700,MATCH(T$1,'Allokerad kvv'!$B$1:$AV$1,0),FALSE),VLOOKUP($B360,'Justerad allokering kvv'!$B$1:$AG$700,MATCH(T$1,'Justerad allokering kvv'!$B$1:$AF$1,0),FALSE)))</f>
        <v>0</v>
      </c>
      <c r="U360">
        <f>IF($B360=" ","",IF(ISERROR(1/VLOOKUP($B360,'Justerad allokering kvv'!$B$1:$AG$700,MATCH(U$1,'Justerad allokering kvv'!$B$1:$AF$1,0),FALSE)),VLOOKUP($B360,'Allokerad kvv'!$B$2:$AV$700,MATCH(U$1,'Allokerad kvv'!$B$1:$AV$1,0),FALSE),VLOOKUP($B360,'Justerad allokering kvv'!$B$1:$AG$700,MATCH(U$1,'Justerad allokering kvv'!$B$1:$AF$1,0),FALSE)))</f>
        <v>0</v>
      </c>
      <c r="V360">
        <f>IF($B360=" ","",IF(ISERROR(1/VLOOKUP($B360,'Justerad allokering kvv'!$B$1:$AG$700,MATCH(V$1,'Justerad allokering kvv'!$B$1:$AF$1,0),FALSE)),VLOOKUP($B360,'Allokerad kvv'!$B$2:$AV$700,MATCH(V$1,'Allokerad kvv'!$B$1:$AV$1,0),FALSE),VLOOKUP($B360,'Justerad allokering kvv'!$B$1:$AG$700,MATCH(V$1,'Justerad allokering kvv'!$B$1:$AF$1,0),FALSE)))</f>
        <v>0</v>
      </c>
      <c r="W360">
        <f>IF($B360=" ","",IF(ISERROR(1/VLOOKUP($B360,'Justerad allokering kvv'!$B$1:$AG$700,MATCH(W$1,'Justerad allokering kvv'!$B$1:$AF$1,0),FALSE)),VLOOKUP($B360,'Allokerad kvv'!$B$2:$AV$700,MATCH(W$1,'Allokerad kvv'!$B$1:$AV$1,0),FALSE),VLOOKUP($B360,'Justerad allokering kvv'!$B$1:$AG$700,MATCH(W$1,'Justerad allokering kvv'!$B$1:$AF$1,0),FALSE)))</f>
        <v>0</v>
      </c>
      <c r="X360">
        <f>IF($B360=" ","",IF(ISERROR(1/VLOOKUP($B360,'Justerad allokering kvv'!$B$1:$AG$700,MATCH(X$1,'Justerad allokering kvv'!$B$1:$AF$1,0),FALSE)),VLOOKUP($B360,'Allokerad kvv'!$B$2:$AV$700,MATCH(X$1,'Allokerad kvv'!$B$1:$AV$1,0),FALSE),VLOOKUP($B360,'Justerad allokering kvv'!$B$1:$AG$700,MATCH(X$1,'Justerad allokering kvv'!$B$1:$AF$1,0),FALSE)))</f>
        <v>0</v>
      </c>
      <c r="Y360">
        <f>IF($B360=" ","",IF(ISERROR(1/VLOOKUP($B360,'Justerad allokering kvv'!$B$1:$AG$700,MATCH(Y$1,'Justerad allokering kvv'!$B$1:$AF$1,0),FALSE)),VLOOKUP($B360,'Allokerad kvv'!$B$2:$AV$700,MATCH(Y$1,'Allokerad kvv'!$B$1:$AV$1,0),FALSE),VLOOKUP($B360,'Justerad allokering kvv'!$B$1:$AG$700,MATCH(Y$1,'Justerad allokering kvv'!$B$1:$AF$1,0),FALSE)))</f>
        <v>0</v>
      </c>
      <c r="AB360">
        <f>IFERROR(VLOOKUP($B360,Kraftvärmeprod!$B$1:$AO$424,MATCH("Tillförd energi från rökgaskondensering (GWh)",Kraftvärmeprod!$B$1:$AG$1,0),FALSE)/1,0)</f>
        <v>0</v>
      </c>
      <c r="AE360" s="122">
        <f t="shared" si="20"/>
        <v>0</v>
      </c>
      <c r="AG360">
        <f t="shared" si="21"/>
        <v>0</v>
      </c>
      <c r="AH360">
        <f t="shared" si="22"/>
        <v>0</v>
      </c>
      <c r="AI360" t="str">
        <f>IF(AH360=0,"",AH360/VLOOKUP(B360,Kraftvärmeprod!$B$1:$BC$480,MATCH("Summa tillförd energi exklusive rökgaskondensering",Kraftvärmeprod!$B$1:$BC$1,0),FALSE))</f>
        <v/>
      </c>
      <c r="AK360">
        <f t="shared" si="23"/>
        <v>0</v>
      </c>
    </row>
    <row r="361" spans="1:37" x14ac:dyDescent="0.25">
      <c r="A361" s="2" t="s">
        <v>542</v>
      </c>
      <c r="B361" s="2" t="s">
        <v>544</v>
      </c>
      <c r="C361">
        <f>IF($B361=" ","",IF(ISERROR(1/VLOOKUP($B361,'Justerad allokering kvv'!$B$1:$AG$700,MATCH(C$1,'Justerad allokering kvv'!$B$1:$AF$1,0),FALSE)),VLOOKUP($B361,'Allokerad kvv'!$B$2:$AV$700,MATCH(C$1,'Allokerad kvv'!$B$1:$AV$1,0),FALSE),VLOOKUP($B361,'Justerad allokering kvv'!$B$1:$AG$700,MATCH(C$1,'Justerad allokering kvv'!$B$1:$AF$1,0),FALSE)))</f>
        <v>0</v>
      </c>
      <c r="D361">
        <f>IF($B361=" ","",IF(ISERROR(1/VLOOKUP($B361,'Justerad allokering kvv'!$B$1:$AG$700,MATCH(D$1,'Justerad allokering kvv'!$B$1:$AF$1,0),FALSE)),VLOOKUP($B361,'Allokerad kvv'!$B$2:$AV$700,MATCH(D$1,'Allokerad kvv'!$B$1:$AV$1,0),FALSE),VLOOKUP($B361,'Justerad allokering kvv'!$B$1:$AG$700,MATCH(D$1,'Justerad allokering kvv'!$B$1:$AF$1,0),FALSE)))</f>
        <v>0</v>
      </c>
      <c r="E361">
        <f>IF($B361=" ","",IF(ISERROR(1/VLOOKUP($B361,'Justerad allokering kvv'!$B$1:$AG$700,MATCH(E$1,'Justerad allokering kvv'!$B$1:$AF$1,0),FALSE)),VLOOKUP($B361,'Allokerad kvv'!$B$2:$AV$700,MATCH(E$1,'Allokerad kvv'!$B$1:$AV$1,0),FALSE),VLOOKUP($B361,'Justerad allokering kvv'!$B$1:$AG$700,MATCH(E$1,'Justerad allokering kvv'!$B$1:$AF$1,0),FALSE)))</f>
        <v>0</v>
      </c>
      <c r="F361">
        <f>IF($B361=" ","",IF(ISERROR(1/VLOOKUP($B361,'Justerad allokering kvv'!$B$1:$AG$700,MATCH(F$1,'Justerad allokering kvv'!$B$1:$AF$1,0),FALSE)),VLOOKUP($B361,'Allokerad kvv'!$B$2:$AV$700,MATCH(F$1,'Allokerad kvv'!$B$1:$AV$1,0),FALSE),VLOOKUP($B361,'Justerad allokering kvv'!$B$1:$AG$700,MATCH(F$1,'Justerad allokering kvv'!$B$1:$AF$1,0),FALSE)))</f>
        <v>0</v>
      </c>
      <c r="G361">
        <f>IF($B361=" ","",IF(ISERROR(1/VLOOKUP($B361,'Justerad allokering kvv'!$B$1:$AG$700,MATCH(G$1,'Justerad allokering kvv'!$B$1:$AF$1,0),FALSE)),VLOOKUP($B361,'Allokerad kvv'!$B$2:$AV$700,MATCH(G$1,'Allokerad kvv'!$B$1:$AV$1,0),FALSE),VLOOKUP($B361,'Justerad allokering kvv'!$B$1:$AG$700,MATCH(G$1,'Justerad allokering kvv'!$B$1:$AF$1,0),FALSE)))</f>
        <v>0</v>
      </c>
      <c r="H361">
        <f>IF($B361=" ","",IF(ISERROR(1/VLOOKUP($B361,'Justerad allokering kvv'!$B$1:$AG$700,MATCH(H$1,'Justerad allokering kvv'!$B$1:$AF$1,0),FALSE)),VLOOKUP($B361,'Allokerad kvv'!$B$2:$AV$700,MATCH(H$1,'Allokerad kvv'!$B$1:$AV$1,0),FALSE),VLOOKUP($B361,'Justerad allokering kvv'!$B$1:$AG$700,MATCH(H$1,'Justerad allokering kvv'!$B$1:$AF$1,0),FALSE)))</f>
        <v>0</v>
      </c>
      <c r="I361">
        <f>IF($B361=" ","",IF(ISERROR(1/VLOOKUP($B361,'Justerad allokering kvv'!$B$1:$AG$700,MATCH(I$1,'Justerad allokering kvv'!$B$1:$AF$1,0),FALSE)),VLOOKUP($B361,'Allokerad kvv'!$B$2:$AV$700,MATCH(I$1,'Allokerad kvv'!$B$1:$AV$1,0),FALSE),VLOOKUP($B361,'Justerad allokering kvv'!$B$1:$AG$700,MATCH(I$1,'Justerad allokering kvv'!$B$1:$AF$1,0),FALSE)))</f>
        <v>0</v>
      </c>
      <c r="J361">
        <f>IF($B361=" ","",IF(ISERROR(1/VLOOKUP($B361,'Justerad allokering kvv'!$B$1:$AG$700,MATCH(J$1,'Justerad allokering kvv'!$B$1:$AF$1,0),FALSE)),VLOOKUP($B361,'Allokerad kvv'!$B$2:$AV$700,MATCH(J$1,'Allokerad kvv'!$B$1:$AV$1,0),FALSE),VLOOKUP($B361,'Justerad allokering kvv'!$B$1:$AG$700,MATCH(J$1,'Justerad allokering kvv'!$B$1:$AF$1,0),FALSE)))</f>
        <v>0</v>
      </c>
      <c r="K361">
        <f>IF($B361=" ","",IF(ISERROR(1/VLOOKUP($B361,'Justerad allokering kvv'!$B$1:$AG$700,MATCH(K$1,'Justerad allokering kvv'!$B$1:$AF$1,0),FALSE)),VLOOKUP($B361,'Allokerad kvv'!$B$2:$AV$700,MATCH(K$1,'Allokerad kvv'!$B$1:$AV$1,0),FALSE),VLOOKUP($B361,'Justerad allokering kvv'!$B$1:$AG$700,MATCH(K$1,'Justerad allokering kvv'!$B$1:$AF$1,0),FALSE)))</f>
        <v>0</v>
      </c>
      <c r="L361">
        <f>IF($B361=" ","",IF(ISERROR(1/VLOOKUP($B361,'Justerad allokering kvv'!$B$1:$AG$700,MATCH(L$1,'Justerad allokering kvv'!$B$1:$AF$1,0),FALSE)),VLOOKUP($B361,'Allokerad kvv'!$B$2:$AV$700,MATCH(L$1,'Allokerad kvv'!$B$1:$AV$1,0),FALSE),VLOOKUP($B361,'Justerad allokering kvv'!$B$1:$AG$700,MATCH(L$1,'Justerad allokering kvv'!$B$1:$AF$1,0),FALSE)))</f>
        <v>0</v>
      </c>
      <c r="M361">
        <f>IF($B361=" ","",IF(ISERROR(1/VLOOKUP($B361,'Justerad allokering kvv'!$B$1:$AG$700,MATCH(M$1,'Justerad allokering kvv'!$B$1:$AF$1,0),FALSE)),VLOOKUP($B361,'Allokerad kvv'!$B$2:$AV$700,MATCH(M$1,'Allokerad kvv'!$B$1:$AV$1,0),FALSE),VLOOKUP($B361,'Justerad allokering kvv'!$B$1:$AG$700,MATCH(M$1,'Justerad allokering kvv'!$B$1:$AF$1,0),FALSE)))</f>
        <v>0</v>
      </c>
      <c r="N361">
        <f>IF($B361=" ","",IF(ISERROR(1/VLOOKUP($B361,'Justerad allokering kvv'!$B$1:$AG$700,MATCH(N$1,'Justerad allokering kvv'!$B$1:$AF$1,0),FALSE)),VLOOKUP($B361,'Allokerad kvv'!$B$2:$AV$700,MATCH(N$1,'Allokerad kvv'!$B$1:$AV$1,0),FALSE),VLOOKUP($B361,'Justerad allokering kvv'!$B$1:$AG$700,MATCH(N$1,'Justerad allokering kvv'!$B$1:$AF$1,0),FALSE)))</f>
        <v>0</v>
      </c>
      <c r="O361">
        <f>IF($B361=" ","",IF(ISERROR(1/VLOOKUP($B361,'Justerad allokering kvv'!$B$1:$AG$700,MATCH(O$1,'Justerad allokering kvv'!$B$1:$AF$1,0),FALSE)),VLOOKUP($B361,'Allokerad kvv'!$B$2:$AV$700,MATCH(O$1,'Allokerad kvv'!$B$1:$AV$1,0),FALSE),VLOOKUP($B361,'Justerad allokering kvv'!$B$1:$AG$700,MATCH(O$1,'Justerad allokering kvv'!$B$1:$AF$1,0),FALSE)))</f>
        <v>0</v>
      </c>
      <c r="P361">
        <f>IF($B361=" ","",IF(ISERROR(1/VLOOKUP($B361,'Justerad allokering kvv'!$B$1:$AG$700,MATCH(P$1,'Justerad allokering kvv'!$B$1:$AF$1,0),FALSE)),VLOOKUP($B361,'Allokerad kvv'!$B$2:$AV$700,MATCH(P$1,'Allokerad kvv'!$B$1:$AV$1,0),FALSE),VLOOKUP($B361,'Justerad allokering kvv'!$B$1:$AG$700,MATCH(P$1,'Justerad allokering kvv'!$B$1:$AF$1,0),FALSE)))</f>
        <v>0</v>
      </c>
      <c r="Q361">
        <f>IF($B361=" ","",IF(ISERROR(1/VLOOKUP($B361,'Justerad allokering kvv'!$B$1:$AG$700,MATCH(Q$1,'Justerad allokering kvv'!$B$1:$AF$1,0),FALSE)),VLOOKUP($B361,'Allokerad kvv'!$B$2:$AV$700,MATCH(Q$1,'Allokerad kvv'!$B$1:$AV$1,0),FALSE),VLOOKUP($B361,'Justerad allokering kvv'!$B$1:$AG$700,MATCH(Q$1,'Justerad allokering kvv'!$B$1:$AF$1,0),FALSE)))</f>
        <v>0</v>
      </c>
      <c r="R361">
        <f>IF($B361=" ","",IF(ISERROR(1/VLOOKUP($B361,'Justerad allokering kvv'!$B$1:$AG$700,MATCH(R$1,'Justerad allokering kvv'!$B$1:$AF$1,0),FALSE)),VLOOKUP($B361,'Allokerad kvv'!$B$2:$AV$700,MATCH(R$1,'Allokerad kvv'!$B$1:$AV$1,0),FALSE),VLOOKUP($B361,'Justerad allokering kvv'!$B$1:$AG$700,MATCH(R$1,'Justerad allokering kvv'!$B$1:$AF$1,0),FALSE)))</f>
        <v>0</v>
      </c>
      <c r="S361">
        <f>IF($B361=" ","",IF(ISERROR(1/VLOOKUP($B361,'Justerad allokering kvv'!$B$1:$AG$700,MATCH(S$1,'Justerad allokering kvv'!$B$1:$AF$1,0),FALSE)),VLOOKUP($B361,'Allokerad kvv'!$B$2:$AV$700,MATCH(S$1,'Allokerad kvv'!$B$1:$AV$1,0),FALSE),VLOOKUP($B361,'Justerad allokering kvv'!$B$1:$AG$700,MATCH(S$1,'Justerad allokering kvv'!$B$1:$AF$1,0),FALSE)))</f>
        <v>0</v>
      </c>
      <c r="T361">
        <f>IF($B361=" ","",IF(ISERROR(1/VLOOKUP($B361,'Justerad allokering kvv'!$B$1:$AG$700,MATCH(T$1,'Justerad allokering kvv'!$B$1:$AF$1,0),FALSE)),VLOOKUP($B361,'Allokerad kvv'!$B$2:$AV$700,MATCH(T$1,'Allokerad kvv'!$B$1:$AV$1,0),FALSE),VLOOKUP($B361,'Justerad allokering kvv'!$B$1:$AG$700,MATCH(T$1,'Justerad allokering kvv'!$B$1:$AF$1,0),FALSE)))</f>
        <v>0</v>
      </c>
      <c r="U361">
        <f>IF($B361=" ","",IF(ISERROR(1/VLOOKUP($B361,'Justerad allokering kvv'!$B$1:$AG$700,MATCH(U$1,'Justerad allokering kvv'!$B$1:$AF$1,0),FALSE)),VLOOKUP($B361,'Allokerad kvv'!$B$2:$AV$700,MATCH(U$1,'Allokerad kvv'!$B$1:$AV$1,0),FALSE),VLOOKUP($B361,'Justerad allokering kvv'!$B$1:$AG$700,MATCH(U$1,'Justerad allokering kvv'!$B$1:$AF$1,0),FALSE)))</f>
        <v>0</v>
      </c>
      <c r="V361">
        <f>IF($B361=" ","",IF(ISERROR(1/VLOOKUP($B361,'Justerad allokering kvv'!$B$1:$AG$700,MATCH(V$1,'Justerad allokering kvv'!$B$1:$AF$1,0),FALSE)),VLOOKUP($B361,'Allokerad kvv'!$B$2:$AV$700,MATCH(V$1,'Allokerad kvv'!$B$1:$AV$1,0),FALSE),VLOOKUP($B361,'Justerad allokering kvv'!$B$1:$AG$700,MATCH(V$1,'Justerad allokering kvv'!$B$1:$AF$1,0),FALSE)))</f>
        <v>0</v>
      </c>
      <c r="W361">
        <f>IF($B361=" ","",IF(ISERROR(1/VLOOKUP($B361,'Justerad allokering kvv'!$B$1:$AG$700,MATCH(W$1,'Justerad allokering kvv'!$B$1:$AF$1,0),FALSE)),VLOOKUP($B361,'Allokerad kvv'!$B$2:$AV$700,MATCH(W$1,'Allokerad kvv'!$B$1:$AV$1,0),FALSE),VLOOKUP($B361,'Justerad allokering kvv'!$B$1:$AG$700,MATCH(W$1,'Justerad allokering kvv'!$B$1:$AF$1,0),FALSE)))</f>
        <v>0</v>
      </c>
      <c r="X361">
        <f>IF($B361=" ","",IF(ISERROR(1/VLOOKUP($B361,'Justerad allokering kvv'!$B$1:$AG$700,MATCH(X$1,'Justerad allokering kvv'!$B$1:$AF$1,0),FALSE)),VLOOKUP($B361,'Allokerad kvv'!$B$2:$AV$700,MATCH(X$1,'Allokerad kvv'!$B$1:$AV$1,0),FALSE),VLOOKUP($B361,'Justerad allokering kvv'!$B$1:$AG$700,MATCH(X$1,'Justerad allokering kvv'!$B$1:$AF$1,0),FALSE)))</f>
        <v>0</v>
      </c>
      <c r="Y361">
        <f>IF($B361=" ","",IF(ISERROR(1/VLOOKUP($B361,'Justerad allokering kvv'!$B$1:$AG$700,MATCH(Y$1,'Justerad allokering kvv'!$B$1:$AF$1,0),FALSE)),VLOOKUP($B361,'Allokerad kvv'!$B$2:$AV$700,MATCH(Y$1,'Allokerad kvv'!$B$1:$AV$1,0),FALSE),VLOOKUP($B361,'Justerad allokering kvv'!$B$1:$AG$700,MATCH(Y$1,'Justerad allokering kvv'!$B$1:$AF$1,0),FALSE)))</f>
        <v>0</v>
      </c>
      <c r="AB361">
        <f>IFERROR(VLOOKUP($B361,Kraftvärmeprod!$B$1:$AO$424,MATCH("Tillförd energi från rökgaskondensering (GWh)",Kraftvärmeprod!$B$1:$AG$1,0),FALSE)/1,0)</f>
        <v>0</v>
      </c>
      <c r="AE361" s="122">
        <f t="shared" si="20"/>
        <v>0</v>
      </c>
      <c r="AG361">
        <f t="shared" si="21"/>
        <v>0</v>
      </c>
      <c r="AH361">
        <f t="shared" si="22"/>
        <v>0</v>
      </c>
      <c r="AI361" t="str">
        <f>IF(AH361=0,"",AH361/VLOOKUP(B361,Kraftvärmeprod!$B$1:$BC$480,MATCH("Summa tillförd energi exklusive rökgaskondensering",Kraftvärmeprod!$B$1:$BC$1,0),FALSE))</f>
        <v/>
      </c>
      <c r="AK361">
        <f t="shared" si="23"/>
        <v>0</v>
      </c>
    </row>
    <row r="362" spans="1:37" x14ac:dyDescent="0.25">
      <c r="A362" s="2" t="s">
        <v>542</v>
      </c>
      <c r="B362" s="2" t="s">
        <v>545</v>
      </c>
      <c r="C362">
        <f>IF($B362=" ","",IF(ISERROR(1/VLOOKUP($B362,'Justerad allokering kvv'!$B$1:$AG$700,MATCH(C$1,'Justerad allokering kvv'!$B$1:$AF$1,0),FALSE)),VLOOKUP($B362,'Allokerad kvv'!$B$2:$AV$700,MATCH(C$1,'Allokerad kvv'!$B$1:$AV$1,0),FALSE),VLOOKUP($B362,'Justerad allokering kvv'!$B$1:$AG$700,MATCH(C$1,'Justerad allokering kvv'!$B$1:$AF$1,0),FALSE)))</f>
        <v>0</v>
      </c>
      <c r="D362">
        <f>IF($B362=" ","",IF(ISERROR(1/VLOOKUP($B362,'Justerad allokering kvv'!$B$1:$AG$700,MATCH(D$1,'Justerad allokering kvv'!$B$1:$AF$1,0),FALSE)),VLOOKUP($B362,'Allokerad kvv'!$B$2:$AV$700,MATCH(D$1,'Allokerad kvv'!$B$1:$AV$1,0),FALSE),VLOOKUP($B362,'Justerad allokering kvv'!$B$1:$AG$700,MATCH(D$1,'Justerad allokering kvv'!$B$1:$AF$1,0),FALSE)))</f>
        <v>0</v>
      </c>
      <c r="E362">
        <f>IF($B362=" ","",IF(ISERROR(1/VLOOKUP($B362,'Justerad allokering kvv'!$B$1:$AG$700,MATCH(E$1,'Justerad allokering kvv'!$B$1:$AF$1,0),FALSE)),VLOOKUP($B362,'Allokerad kvv'!$B$2:$AV$700,MATCH(E$1,'Allokerad kvv'!$B$1:$AV$1,0),FALSE),VLOOKUP($B362,'Justerad allokering kvv'!$B$1:$AG$700,MATCH(E$1,'Justerad allokering kvv'!$B$1:$AF$1,0),FALSE)))</f>
        <v>0</v>
      </c>
      <c r="F362">
        <f>IF($B362=" ","",IF(ISERROR(1/VLOOKUP($B362,'Justerad allokering kvv'!$B$1:$AG$700,MATCH(F$1,'Justerad allokering kvv'!$B$1:$AF$1,0),FALSE)),VLOOKUP($B362,'Allokerad kvv'!$B$2:$AV$700,MATCH(F$1,'Allokerad kvv'!$B$1:$AV$1,0),FALSE),VLOOKUP($B362,'Justerad allokering kvv'!$B$1:$AG$700,MATCH(F$1,'Justerad allokering kvv'!$B$1:$AF$1,0),FALSE)))</f>
        <v>0</v>
      </c>
      <c r="G362">
        <f>IF($B362=" ","",IF(ISERROR(1/VLOOKUP($B362,'Justerad allokering kvv'!$B$1:$AG$700,MATCH(G$1,'Justerad allokering kvv'!$B$1:$AF$1,0),FALSE)),VLOOKUP($B362,'Allokerad kvv'!$B$2:$AV$700,MATCH(G$1,'Allokerad kvv'!$B$1:$AV$1,0),FALSE),VLOOKUP($B362,'Justerad allokering kvv'!$B$1:$AG$700,MATCH(G$1,'Justerad allokering kvv'!$B$1:$AF$1,0),FALSE)))</f>
        <v>0</v>
      </c>
      <c r="H362">
        <f>IF($B362=" ","",IF(ISERROR(1/VLOOKUP($B362,'Justerad allokering kvv'!$B$1:$AG$700,MATCH(H$1,'Justerad allokering kvv'!$B$1:$AF$1,0),FALSE)),VLOOKUP($B362,'Allokerad kvv'!$B$2:$AV$700,MATCH(H$1,'Allokerad kvv'!$B$1:$AV$1,0),FALSE),VLOOKUP($B362,'Justerad allokering kvv'!$B$1:$AG$700,MATCH(H$1,'Justerad allokering kvv'!$B$1:$AF$1,0),FALSE)))</f>
        <v>0</v>
      </c>
      <c r="I362">
        <f>IF($B362=" ","",IF(ISERROR(1/VLOOKUP($B362,'Justerad allokering kvv'!$B$1:$AG$700,MATCH(I$1,'Justerad allokering kvv'!$B$1:$AF$1,0),FALSE)),VLOOKUP($B362,'Allokerad kvv'!$B$2:$AV$700,MATCH(I$1,'Allokerad kvv'!$B$1:$AV$1,0),FALSE),VLOOKUP($B362,'Justerad allokering kvv'!$B$1:$AG$700,MATCH(I$1,'Justerad allokering kvv'!$B$1:$AF$1,0),FALSE)))</f>
        <v>0</v>
      </c>
      <c r="J362">
        <f>IF($B362=" ","",IF(ISERROR(1/VLOOKUP($B362,'Justerad allokering kvv'!$B$1:$AG$700,MATCH(J$1,'Justerad allokering kvv'!$B$1:$AF$1,0),FALSE)),VLOOKUP($B362,'Allokerad kvv'!$B$2:$AV$700,MATCH(J$1,'Allokerad kvv'!$B$1:$AV$1,0),FALSE),VLOOKUP($B362,'Justerad allokering kvv'!$B$1:$AG$700,MATCH(J$1,'Justerad allokering kvv'!$B$1:$AF$1,0),FALSE)))</f>
        <v>0</v>
      </c>
      <c r="K362">
        <f>IF($B362=" ","",IF(ISERROR(1/VLOOKUP($B362,'Justerad allokering kvv'!$B$1:$AG$700,MATCH(K$1,'Justerad allokering kvv'!$B$1:$AF$1,0),FALSE)),VLOOKUP($B362,'Allokerad kvv'!$B$2:$AV$700,MATCH(K$1,'Allokerad kvv'!$B$1:$AV$1,0),FALSE),VLOOKUP($B362,'Justerad allokering kvv'!$B$1:$AG$700,MATCH(K$1,'Justerad allokering kvv'!$B$1:$AF$1,0),FALSE)))</f>
        <v>0</v>
      </c>
      <c r="L362">
        <f>IF($B362=" ","",IF(ISERROR(1/VLOOKUP($B362,'Justerad allokering kvv'!$B$1:$AG$700,MATCH(L$1,'Justerad allokering kvv'!$B$1:$AF$1,0),FALSE)),VLOOKUP($B362,'Allokerad kvv'!$B$2:$AV$700,MATCH(L$1,'Allokerad kvv'!$B$1:$AV$1,0),FALSE),VLOOKUP($B362,'Justerad allokering kvv'!$B$1:$AG$700,MATCH(L$1,'Justerad allokering kvv'!$B$1:$AF$1,0),FALSE)))</f>
        <v>0</v>
      </c>
      <c r="M362">
        <f>IF($B362=" ","",IF(ISERROR(1/VLOOKUP($B362,'Justerad allokering kvv'!$B$1:$AG$700,MATCH(M$1,'Justerad allokering kvv'!$B$1:$AF$1,0),FALSE)),VLOOKUP($B362,'Allokerad kvv'!$B$2:$AV$700,MATCH(M$1,'Allokerad kvv'!$B$1:$AV$1,0),FALSE),VLOOKUP($B362,'Justerad allokering kvv'!$B$1:$AG$700,MATCH(M$1,'Justerad allokering kvv'!$B$1:$AF$1,0),FALSE)))</f>
        <v>0</v>
      </c>
      <c r="N362">
        <f>IF($B362=" ","",IF(ISERROR(1/VLOOKUP($B362,'Justerad allokering kvv'!$B$1:$AG$700,MATCH(N$1,'Justerad allokering kvv'!$B$1:$AF$1,0),FALSE)),VLOOKUP($B362,'Allokerad kvv'!$B$2:$AV$700,MATCH(N$1,'Allokerad kvv'!$B$1:$AV$1,0),FALSE),VLOOKUP($B362,'Justerad allokering kvv'!$B$1:$AG$700,MATCH(N$1,'Justerad allokering kvv'!$B$1:$AF$1,0),FALSE)))</f>
        <v>0</v>
      </c>
      <c r="O362">
        <f>IF($B362=" ","",IF(ISERROR(1/VLOOKUP($B362,'Justerad allokering kvv'!$B$1:$AG$700,MATCH(O$1,'Justerad allokering kvv'!$B$1:$AF$1,0),FALSE)),VLOOKUP($B362,'Allokerad kvv'!$B$2:$AV$700,MATCH(O$1,'Allokerad kvv'!$B$1:$AV$1,0),FALSE),VLOOKUP($B362,'Justerad allokering kvv'!$B$1:$AG$700,MATCH(O$1,'Justerad allokering kvv'!$B$1:$AF$1,0),FALSE)))</f>
        <v>0</v>
      </c>
      <c r="P362">
        <f>IF($B362=" ","",IF(ISERROR(1/VLOOKUP($B362,'Justerad allokering kvv'!$B$1:$AG$700,MATCH(P$1,'Justerad allokering kvv'!$B$1:$AF$1,0),FALSE)),VLOOKUP($B362,'Allokerad kvv'!$B$2:$AV$700,MATCH(P$1,'Allokerad kvv'!$B$1:$AV$1,0),FALSE),VLOOKUP($B362,'Justerad allokering kvv'!$B$1:$AG$700,MATCH(P$1,'Justerad allokering kvv'!$B$1:$AF$1,0),FALSE)))</f>
        <v>0</v>
      </c>
      <c r="Q362">
        <f>IF($B362=" ","",IF(ISERROR(1/VLOOKUP($B362,'Justerad allokering kvv'!$B$1:$AG$700,MATCH(Q$1,'Justerad allokering kvv'!$B$1:$AF$1,0),FALSE)),VLOOKUP($B362,'Allokerad kvv'!$B$2:$AV$700,MATCH(Q$1,'Allokerad kvv'!$B$1:$AV$1,0),FALSE),VLOOKUP($B362,'Justerad allokering kvv'!$B$1:$AG$700,MATCH(Q$1,'Justerad allokering kvv'!$B$1:$AF$1,0),FALSE)))</f>
        <v>0</v>
      </c>
      <c r="R362">
        <f>IF($B362=" ","",IF(ISERROR(1/VLOOKUP($B362,'Justerad allokering kvv'!$B$1:$AG$700,MATCH(R$1,'Justerad allokering kvv'!$B$1:$AF$1,0),FALSE)),VLOOKUP($B362,'Allokerad kvv'!$B$2:$AV$700,MATCH(R$1,'Allokerad kvv'!$B$1:$AV$1,0),FALSE),VLOOKUP($B362,'Justerad allokering kvv'!$B$1:$AG$700,MATCH(R$1,'Justerad allokering kvv'!$B$1:$AF$1,0),FALSE)))</f>
        <v>0</v>
      </c>
      <c r="S362">
        <f>IF($B362=" ","",IF(ISERROR(1/VLOOKUP($B362,'Justerad allokering kvv'!$B$1:$AG$700,MATCH(S$1,'Justerad allokering kvv'!$B$1:$AF$1,0),FALSE)),VLOOKUP($B362,'Allokerad kvv'!$B$2:$AV$700,MATCH(S$1,'Allokerad kvv'!$B$1:$AV$1,0),FALSE),VLOOKUP($B362,'Justerad allokering kvv'!$B$1:$AG$700,MATCH(S$1,'Justerad allokering kvv'!$B$1:$AF$1,0),FALSE)))</f>
        <v>0</v>
      </c>
      <c r="T362">
        <f>IF($B362=" ","",IF(ISERROR(1/VLOOKUP($B362,'Justerad allokering kvv'!$B$1:$AG$700,MATCH(T$1,'Justerad allokering kvv'!$B$1:$AF$1,0),FALSE)),VLOOKUP($B362,'Allokerad kvv'!$B$2:$AV$700,MATCH(T$1,'Allokerad kvv'!$B$1:$AV$1,0),FALSE),VLOOKUP($B362,'Justerad allokering kvv'!$B$1:$AG$700,MATCH(T$1,'Justerad allokering kvv'!$B$1:$AF$1,0),FALSE)))</f>
        <v>0</v>
      </c>
      <c r="U362">
        <f>IF($B362=" ","",IF(ISERROR(1/VLOOKUP($B362,'Justerad allokering kvv'!$B$1:$AG$700,MATCH(U$1,'Justerad allokering kvv'!$B$1:$AF$1,0),FALSE)),VLOOKUP($B362,'Allokerad kvv'!$B$2:$AV$700,MATCH(U$1,'Allokerad kvv'!$B$1:$AV$1,0),FALSE),VLOOKUP($B362,'Justerad allokering kvv'!$B$1:$AG$700,MATCH(U$1,'Justerad allokering kvv'!$B$1:$AF$1,0),FALSE)))</f>
        <v>0</v>
      </c>
      <c r="V362">
        <f>IF($B362=" ","",IF(ISERROR(1/VLOOKUP($B362,'Justerad allokering kvv'!$B$1:$AG$700,MATCH(V$1,'Justerad allokering kvv'!$B$1:$AF$1,0),FALSE)),VLOOKUP($B362,'Allokerad kvv'!$B$2:$AV$700,MATCH(V$1,'Allokerad kvv'!$B$1:$AV$1,0),FALSE),VLOOKUP($B362,'Justerad allokering kvv'!$B$1:$AG$700,MATCH(V$1,'Justerad allokering kvv'!$B$1:$AF$1,0),FALSE)))</f>
        <v>0</v>
      </c>
      <c r="W362">
        <f>IF($B362=" ","",IF(ISERROR(1/VLOOKUP($B362,'Justerad allokering kvv'!$B$1:$AG$700,MATCH(W$1,'Justerad allokering kvv'!$B$1:$AF$1,0),FALSE)),VLOOKUP($B362,'Allokerad kvv'!$B$2:$AV$700,MATCH(W$1,'Allokerad kvv'!$B$1:$AV$1,0),FALSE),VLOOKUP($B362,'Justerad allokering kvv'!$B$1:$AG$700,MATCH(W$1,'Justerad allokering kvv'!$B$1:$AF$1,0),FALSE)))</f>
        <v>0</v>
      </c>
      <c r="X362">
        <f>IF($B362=" ","",IF(ISERROR(1/VLOOKUP($B362,'Justerad allokering kvv'!$B$1:$AG$700,MATCH(X$1,'Justerad allokering kvv'!$B$1:$AF$1,0),FALSE)),VLOOKUP($B362,'Allokerad kvv'!$B$2:$AV$700,MATCH(X$1,'Allokerad kvv'!$B$1:$AV$1,0),FALSE),VLOOKUP($B362,'Justerad allokering kvv'!$B$1:$AG$700,MATCH(X$1,'Justerad allokering kvv'!$B$1:$AF$1,0),FALSE)))</f>
        <v>0</v>
      </c>
      <c r="Y362">
        <f>IF($B362=" ","",IF(ISERROR(1/VLOOKUP($B362,'Justerad allokering kvv'!$B$1:$AG$700,MATCH(Y$1,'Justerad allokering kvv'!$B$1:$AF$1,0),FALSE)),VLOOKUP($B362,'Allokerad kvv'!$B$2:$AV$700,MATCH(Y$1,'Allokerad kvv'!$B$1:$AV$1,0),FALSE),VLOOKUP($B362,'Justerad allokering kvv'!$B$1:$AG$700,MATCH(Y$1,'Justerad allokering kvv'!$B$1:$AF$1,0),FALSE)))</f>
        <v>0</v>
      </c>
      <c r="AB362">
        <f>IFERROR(VLOOKUP($B362,Kraftvärmeprod!$B$1:$AO$424,MATCH("Tillförd energi från rökgaskondensering (GWh)",Kraftvärmeprod!$B$1:$AG$1,0),FALSE)/1,0)</f>
        <v>0</v>
      </c>
      <c r="AE362" s="122">
        <f t="shared" si="20"/>
        <v>0</v>
      </c>
      <c r="AG362">
        <f t="shared" si="21"/>
        <v>0</v>
      </c>
      <c r="AH362">
        <f t="shared" si="22"/>
        <v>0</v>
      </c>
      <c r="AI362" t="str">
        <f>IF(AH362=0,"",AH362/VLOOKUP(B362,Kraftvärmeprod!$B$1:$BC$480,MATCH("Summa tillförd energi exklusive rökgaskondensering",Kraftvärmeprod!$B$1:$BC$1,0),FALSE))</f>
        <v/>
      </c>
      <c r="AK362">
        <f t="shared" si="23"/>
        <v>0</v>
      </c>
    </row>
    <row r="363" spans="1:37" x14ac:dyDescent="0.25">
      <c r="A363" s="2" t="s">
        <v>542</v>
      </c>
      <c r="B363" s="2" t="s">
        <v>546</v>
      </c>
      <c r="C363">
        <f>IF($B363=" ","",IF(ISERROR(1/VLOOKUP($B363,'Justerad allokering kvv'!$B$1:$AG$700,MATCH(C$1,'Justerad allokering kvv'!$B$1:$AF$1,0),FALSE)),VLOOKUP($B363,'Allokerad kvv'!$B$2:$AV$700,MATCH(C$1,'Allokerad kvv'!$B$1:$AV$1,0),FALSE),VLOOKUP($B363,'Justerad allokering kvv'!$B$1:$AG$700,MATCH(C$1,'Justerad allokering kvv'!$B$1:$AF$1,0),FALSE)))</f>
        <v>0</v>
      </c>
      <c r="D363">
        <f>IF($B363=" ","",IF(ISERROR(1/VLOOKUP($B363,'Justerad allokering kvv'!$B$1:$AG$700,MATCH(D$1,'Justerad allokering kvv'!$B$1:$AF$1,0),FALSE)),VLOOKUP($B363,'Allokerad kvv'!$B$2:$AV$700,MATCH(D$1,'Allokerad kvv'!$B$1:$AV$1,0),FALSE),VLOOKUP($B363,'Justerad allokering kvv'!$B$1:$AG$700,MATCH(D$1,'Justerad allokering kvv'!$B$1:$AF$1,0),FALSE)))</f>
        <v>0</v>
      </c>
      <c r="E363">
        <f>IF($B363=" ","",IF(ISERROR(1/VLOOKUP($B363,'Justerad allokering kvv'!$B$1:$AG$700,MATCH(E$1,'Justerad allokering kvv'!$B$1:$AF$1,0),FALSE)),VLOOKUP($B363,'Allokerad kvv'!$B$2:$AV$700,MATCH(E$1,'Allokerad kvv'!$B$1:$AV$1,0),FALSE),VLOOKUP($B363,'Justerad allokering kvv'!$B$1:$AG$700,MATCH(E$1,'Justerad allokering kvv'!$B$1:$AF$1,0),FALSE)))</f>
        <v>0</v>
      </c>
      <c r="F363">
        <f>IF($B363=" ","",IF(ISERROR(1/VLOOKUP($B363,'Justerad allokering kvv'!$B$1:$AG$700,MATCH(F$1,'Justerad allokering kvv'!$B$1:$AF$1,0),FALSE)),VLOOKUP($B363,'Allokerad kvv'!$B$2:$AV$700,MATCH(F$1,'Allokerad kvv'!$B$1:$AV$1,0),FALSE),VLOOKUP($B363,'Justerad allokering kvv'!$B$1:$AG$700,MATCH(F$1,'Justerad allokering kvv'!$B$1:$AF$1,0),FALSE)))</f>
        <v>0</v>
      </c>
      <c r="G363">
        <f>IF($B363=" ","",IF(ISERROR(1/VLOOKUP($B363,'Justerad allokering kvv'!$B$1:$AG$700,MATCH(G$1,'Justerad allokering kvv'!$B$1:$AF$1,0),FALSE)),VLOOKUP($B363,'Allokerad kvv'!$B$2:$AV$700,MATCH(G$1,'Allokerad kvv'!$B$1:$AV$1,0),FALSE),VLOOKUP($B363,'Justerad allokering kvv'!$B$1:$AG$700,MATCH(G$1,'Justerad allokering kvv'!$B$1:$AF$1,0),FALSE)))</f>
        <v>0</v>
      </c>
      <c r="H363">
        <f>IF($B363=" ","",IF(ISERROR(1/VLOOKUP($B363,'Justerad allokering kvv'!$B$1:$AG$700,MATCH(H$1,'Justerad allokering kvv'!$B$1:$AF$1,0),FALSE)),VLOOKUP($B363,'Allokerad kvv'!$B$2:$AV$700,MATCH(H$1,'Allokerad kvv'!$B$1:$AV$1,0),FALSE),VLOOKUP($B363,'Justerad allokering kvv'!$B$1:$AG$700,MATCH(H$1,'Justerad allokering kvv'!$B$1:$AF$1,0),FALSE)))</f>
        <v>0</v>
      </c>
      <c r="I363">
        <f>IF($B363=" ","",IF(ISERROR(1/VLOOKUP($B363,'Justerad allokering kvv'!$B$1:$AG$700,MATCH(I$1,'Justerad allokering kvv'!$B$1:$AF$1,0),FALSE)),VLOOKUP($B363,'Allokerad kvv'!$B$2:$AV$700,MATCH(I$1,'Allokerad kvv'!$B$1:$AV$1,0),FALSE),VLOOKUP($B363,'Justerad allokering kvv'!$B$1:$AG$700,MATCH(I$1,'Justerad allokering kvv'!$B$1:$AF$1,0),FALSE)))</f>
        <v>0</v>
      </c>
      <c r="J363">
        <f>IF($B363=" ","",IF(ISERROR(1/VLOOKUP($B363,'Justerad allokering kvv'!$B$1:$AG$700,MATCH(J$1,'Justerad allokering kvv'!$B$1:$AF$1,0),FALSE)),VLOOKUP($B363,'Allokerad kvv'!$B$2:$AV$700,MATCH(J$1,'Allokerad kvv'!$B$1:$AV$1,0),FALSE),VLOOKUP($B363,'Justerad allokering kvv'!$B$1:$AG$700,MATCH(J$1,'Justerad allokering kvv'!$B$1:$AF$1,0),FALSE)))</f>
        <v>0</v>
      </c>
      <c r="K363">
        <f>IF($B363=" ","",IF(ISERROR(1/VLOOKUP($B363,'Justerad allokering kvv'!$B$1:$AG$700,MATCH(K$1,'Justerad allokering kvv'!$B$1:$AF$1,0),FALSE)),VLOOKUP($B363,'Allokerad kvv'!$B$2:$AV$700,MATCH(K$1,'Allokerad kvv'!$B$1:$AV$1,0),FALSE),VLOOKUP($B363,'Justerad allokering kvv'!$B$1:$AG$700,MATCH(K$1,'Justerad allokering kvv'!$B$1:$AF$1,0),FALSE)))</f>
        <v>0</v>
      </c>
      <c r="L363">
        <f>IF($B363=" ","",IF(ISERROR(1/VLOOKUP($B363,'Justerad allokering kvv'!$B$1:$AG$700,MATCH(L$1,'Justerad allokering kvv'!$B$1:$AF$1,0),FALSE)),VLOOKUP($B363,'Allokerad kvv'!$B$2:$AV$700,MATCH(L$1,'Allokerad kvv'!$B$1:$AV$1,0),FALSE),VLOOKUP($B363,'Justerad allokering kvv'!$B$1:$AG$700,MATCH(L$1,'Justerad allokering kvv'!$B$1:$AF$1,0),FALSE)))</f>
        <v>0</v>
      </c>
      <c r="M363">
        <f>IF($B363=" ","",IF(ISERROR(1/VLOOKUP($B363,'Justerad allokering kvv'!$B$1:$AG$700,MATCH(M$1,'Justerad allokering kvv'!$B$1:$AF$1,0),FALSE)),VLOOKUP($B363,'Allokerad kvv'!$B$2:$AV$700,MATCH(M$1,'Allokerad kvv'!$B$1:$AV$1,0),FALSE),VLOOKUP($B363,'Justerad allokering kvv'!$B$1:$AG$700,MATCH(M$1,'Justerad allokering kvv'!$B$1:$AF$1,0),FALSE)))</f>
        <v>0</v>
      </c>
      <c r="N363">
        <f>IF($B363=" ","",IF(ISERROR(1/VLOOKUP($B363,'Justerad allokering kvv'!$B$1:$AG$700,MATCH(N$1,'Justerad allokering kvv'!$B$1:$AF$1,0),FALSE)),VLOOKUP($B363,'Allokerad kvv'!$B$2:$AV$700,MATCH(N$1,'Allokerad kvv'!$B$1:$AV$1,0),FALSE),VLOOKUP($B363,'Justerad allokering kvv'!$B$1:$AG$700,MATCH(N$1,'Justerad allokering kvv'!$B$1:$AF$1,0),FALSE)))</f>
        <v>0</v>
      </c>
      <c r="O363">
        <f>IF($B363=" ","",IF(ISERROR(1/VLOOKUP($B363,'Justerad allokering kvv'!$B$1:$AG$700,MATCH(O$1,'Justerad allokering kvv'!$B$1:$AF$1,0),FALSE)),VLOOKUP($B363,'Allokerad kvv'!$B$2:$AV$700,MATCH(O$1,'Allokerad kvv'!$B$1:$AV$1,0),FALSE),VLOOKUP($B363,'Justerad allokering kvv'!$B$1:$AG$700,MATCH(O$1,'Justerad allokering kvv'!$B$1:$AF$1,0),FALSE)))</f>
        <v>0</v>
      </c>
      <c r="P363">
        <f>IF($B363=" ","",IF(ISERROR(1/VLOOKUP($B363,'Justerad allokering kvv'!$B$1:$AG$700,MATCH(P$1,'Justerad allokering kvv'!$B$1:$AF$1,0),FALSE)),VLOOKUP($B363,'Allokerad kvv'!$B$2:$AV$700,MATCH(P$1,'Allokerad kvv'!$B$1:$AV$1,0),FALSE),VLOOKUP($B363,'Justerad allokering kvv'!$B$1:$AG$700,MATCH(P$1,'Justerad allokering kvv'!$B$1:$AF$1,0),FALSE)))</f>
        <v>0</v>
      </c>
      <c r="Q363">
        <f>IF($B363=" ","",IF(ISERROR(1/VLOOKUP($B363,'Justerad allokering kvv'!$B$1:$AG$700,MATCH(Q$1,'Justerad allokering kvv'!$B$1:$AF$1,0),FALSE)),VLOOKUP($B363,'Allokerad kvv'!$B$2:$AV$700,MATCH(Q$1,'Allokerad kvv'!$B$1:$AV$1,0),FALSE),VLOOKUP($B363,'Justerad allokering kvv'!$B$1:$AG$700,MATCH(Q$1,'Justerad allokering kvv'!$B$1:$AF$1,0),FALSE)))</f>
        <v>0</v>
      </c>
      <c r="R363">
        <f>IF($B363=" ","",IF(ISERROR(1/VLOOKUP($B363,'Justerad allokering kvv'!$B$1:$AG$700,MATCH(R$1,'Justerad allokering kvv'!$B$1:$AF$1,0),FALSE)),VLOOKUP($B363,'Allokerad kvv'!$B$2:$AV$700,MATCH(R$1,'Allokerad kvv'!$B$1:$AV$1,0),FALSE),VLOOKUP($B363,'Justerad allokering kvv'!$B$1:$AG$700,MATCH(R$1,'Justerad allokering kvv'!$B$1:$AF$1,0),FALSE)))</f>
        <v>0</v>
      </c>
      <c r="S363">
        <f>IF($B363=" ","",IF(ISERROR(1/VLOOKUP($B363,'Justerad allokering kvv'!$B$1:$AG$700,MATCH(S$1,'Justerad allokering kvv'!$B$1:$AF$1,0),FALSE)),VLOOKUP($B363,'Allokerad kvv'!$B$2:$AV$700,MATCH(S$1,'Allokerad kvv'!$B$1:$AV$1,0),FALSE),VLOOKUP($B363,'Justerad allokering kvv'!$B$1:$AG$700,MATCH(S$1,'Justerad allokering kvv'!$B$1:$AF$1,0),FALSE)))</f>
        <v>0</v>
      </c>
      <c r="T363">
        <f>IF($B363=" ","",IF(ISERROR(1/VLOOKUP($B363,'Justerad allokering kvv'!$B$1:$AG$700,MATCH(T$1,'Justerad allokering kvv'!$B$1:$AF$1,0),FALSE)),VLOOKUP($B363,'Allokerad kvv'!$B$2:$AV$700,MATCH(T$1,'Allokerad kvv'!$B$1:$AV$1,0),FALSE),VLOOKUP($B363,'Justerad allokering kvv'!$B$1:$AG$700,MATCH(T$1,'Justerad allokering kvv'!$B$1:$AF$1,0),FALSE)))</f>
        <v>0</v>
      </c>
      <c r="U363">
        <f>IF($B363=" ","",IF(ISERROR(1/VLOOKUP($B363,'Justerad allokering kvv'!$B$1:$AG$700,MATCH(U$1,'Justerad allokering kvv'!$B$1:$AF$1,0),FALSE)),VLOOKUP($B363,'Allokerad kvv'!$B$2:$AV$700,MATCH(U$1,'Allokerad kvv'!$B$1:$AV$1,0),FALSE),VLOOKUP($B363,'Justerad allokering kvv'!$B$1:$AG$700,MATCH(U$1,'Justerad allokering kvv'!$B$1:$AF$1,0),FALSE)))</f>
        <v>0</v>
      </c>
      <c r="V363">
        <f>IF($B363=" ","",IF(ISERROR(1/VLOOKUP($B363,'Justerad allokering kvv'!$B$1:$AG$700,MATCH(V$1,'Justerad allokering kvv'!$B$1:$AF$1,0),FALSE)),VLOOKUP($B363,'Allokerad kvv'!$B$2:$AV$700,MATCH(V$1,'Allokerad kvv'!$B$1:$AV$1,0),FALSE),VLOOKUP($B363,'Justerad allokering kvv'!$B$1:$AG$700,MATCH(V$1,'Justerad allokering kvv'!$B$1:$AF$1,0),FALSE)))</f>
        <v>0</v>
      </c>
      <c r="W363">
        <f>IF($B363=" ","",IF(ISERROR(1/VLOOKUP($B363,'Justerad allokering kvv'!$B$1:$AG$700,MATCH(W$1,'Justerad allokering kvv'!$B$1:$AF$1,0),FALSE)),VLOOKUP($B363,'Allokerad kvv'!$B$2:$AV$700,MATCH(W$1,'Allokerad kvv'!$B$1:$AV$1,0),FALSE),VLOOKUP($B363,'Justerad allokering kvv'!$B$1:$AG$700,MATCH(W$1,'Justerad allokering kvv'!$B$1:$AF$1,0),FALSE)))</f>
        <v>0</v>
      </c>
      <c r="X363">
        <f>IF($B363=" ","",IF(ISERROR(1/VLOOKUP($B363,'Justerad allokering kvv'!$B$1:$AG$700,MATCH(X$1,'Justerad allokering kvv'!$B$1:$AF$1,0),FALSE)),VLOOKUP($B363,'Allokerad kvv'!$B$2:$AV$700,MATCH(X$1,'Allokerad kvv'!$B$1:$AV$1,0),FALSE),VLOOKUP($B363,'Justerad allokering kvv'!$B$1:$AG$700,MATCH(X$1,'Justerad allokering kvv'!$B$1:$AF$1,0),FALSE)))</f>
        <v>0</v>
      </c>
      <c r="Y363">
        <f>IF($B363=" ","",IF(ISERROR(1/VLOOKUP($B363,'Justerad allokering kvv'!$B$1:$AG$700,MATCH(Y$1,'Justerad allokering kvv'!$B$1:$AF$1,0),FALSE)),VLOOKUP($B363,'Allokerad kvv'!$B$2:$AV$700,MATCH(Y$1,'Allokerad kvv'!$B$1:$AV$1,0),FALSE),VLOOKUP($B363,'Justerad allokering kvv'!$B$1:$AG$700,MATCH(Y$1,'Justerad allokering kvv'!$B$1:$AF$1,0),FALSE)))</f>
        <v>0</v>
      </c>
      <c r="AB363">
        <f>IFERROR(VLOOKUP($B363,Kraftvärmeprod!$B$1:$AO$424,MATCH("Tillförd energi från rökgaskondensering (GWh)",Kraftvärmeprod!$B$1:$AG$1,0),FALSE)/1,0)</f>
        <v>0</v>
      </c>
      <c r="AE363" s="122">
        <f t="shared" si="20"/>
        <v>0</v>
      </c>
      <c r="AG363">
        <f t="shared" si="21"/>
        <v>0</v>
      </c>
      <c r="AH363">
        <f t="shared" si="22"/>
        <v>0</v>
      </c>
      <c r="AI363" t="str">
        <f>IF(AH363=0,"",AH363/VLOOKUP(B363,Kraftvärmeprod!$B$1:$BC$480,MATCH("Summa tillförd energi exklusive rökgaskondensering",Kraftvärmeprod!$B$1:$BC$1,0),FALSE))</f>
        <v/>
      </c>
      <c r="AK363">
        <f t="shared" si="23"/>
        <v>0</v>
      </c>
    </row>
    <row r="364" spans="1:37" x14ac:dyDescent="0.25">
      <c r="A364" s="2" t="s">
        <v>542</v>
      </c>
      <c r="B364" s="2" t="s">
        <v>547</v>
      </c>
      <c r="C364">
        <f>IF($B364=" ","",IF(ISERROR(1/VLOOKUP($B364,'Justerad allokering kvv'!$B$1:$AG$700,MATCH(C$1,'Justerad allokering kvv'!$B$1:$AF$1,0),FALSE)),VLOOKUP($B364,'Allokerad kvv'!$B$2:$AV$700,MATCH(C$1,'Allokerad kvv'!$B$1:$AV$1,0),FALSE),VLOOKUP($B364,'Justerad allokering kvv'!$B$1:$AG$700,MATCH(C$1,'Justerad allokering kvv'!$B$1:$AF$1,0),FALSE)))</f>
        <v>0</v>
      </c>
      <c r="D364">
        <f>IF($B364=" ","",IF(ISERROR(1/VLOOKUP($B364,'Justerad allokering kvv'!$B$1:$AG$700,MATCH(D$1,'Justerad allokering kvv'!$B$1:$AF$1,0),FALSE)),VLOOKUP($B364,'Allokerad kvv'!$B$2:$AV$700,MATCH(D$1,'Allokerad kvv'!$B$1:$AV$1,0),FALSE),VLOOKUP($B364,'Justerad allokering kvv'!$B$1:$AG$700,MATCH(D$1,'Justerad allokering kvv'!$B$1:$AF$1,0),FALSE)))</f>
        <v>0</v>
      </c>
      <c r="E364">
        <f>IF($B364=" ","",IF(ISERROR(1/VLOOKUP($B364,'Justerad allokering kvv'!$B$1:$AG$700,MATCH(E$1,'Justerad allokering kvv'!$B$1:$AF$1,0),FALSE)),VLOOKUP($B364,'Allokerad kvv'!$B$2:$AV$700,MATCH(E$1,'Allokerad kvv'!$B$1:$AV$1,0),FALSE),VLOOKUP($B364,'Justerad allokering kvv'!$B$1:$AG$700,MATCH(E$1,'Justerad allokering kvv'!$B$1:$AF$1,0),FALSE)))</f>
        <v>35.403799999999997</v>
      </c>
      <c r="F364">
        <f>IF($B364=" ","",IF(ISERROR(1/VLOOKUP($B364,'Justerad allokering kvv'!$B$1:$AG$700,MATCH(F$1,'Justerad allokering kvv'!$B$1:$AF$1,0),FALSE)),VLOOKUP($B364,'Allokerad kvv'!$B$2:$AV$700,MATCH(F$1,'Allokerad kvv'!$B$1:$AV$1,0),FALSE),VLOOKUP($B364,'Justerad allokering kvv'!$B$1:$AG$700,MATCH(F$1,'Justerad allokering kvv'!$B$1:$AF$1,0),FALSE)))</f>
        <v>0</v>
      </c>
      <c r="G364">
        <f>IF($B364=" ","",IF(ISERROR(1/VLOOKUP($B364,'Justerad allokering kvv'!$B$1:$AG$700,MATCH(G$1,'Justerad allokering kvv'!$B$1:$AF$1,0),FALSE)),VLOOKUP($B364,'Allokerad kvv'!$B$2:$AV$700,MATCH(G$1,'Allokerad kvv'!$B$1:$AV$1,0),FALSE),VLOOKUP($B364,'Justerad allokering kvv'!$B$1:$AG$700,MATCH(G$1,'Justerad allokering kvv'!$B$1:$AF$1,0),FALSE)))</f>
        <v>0</v>
      </c>
      <c r="H364">
        <f>IF($B364=" ","",IF(ISERROR(1/VLOOKUP($B364,'Justerad allokering kvv'!$B$1:$AG$700,MATCH(H$1,'Justerad allokering kvv'!$B$1:$AF$1,0),FALSE)),VLOOKUP($B364,'Allokerad kvv'!$B$2:$AV$700,MATCH(H$1,'Allokerad kvv'!$B$1:$AV$1,0),FALSE),VLOOKUP($B364,'Justerad allokering kvv'!$B$1:$AG$700,MATCH(H$1,'Justerad allokering kvv'!$B$1:$AF$1,0),FALSE)))</f>
        <v>0</v>
      </c>
      <c r="I364">
        <f>IF($B364=" ","",IF(ISERROR(1/VLOOKUP($B364,'Justerad allokering kvv'!$B$1:$AG$700,MATCH(I$1,'Justerad allokering kvv'!$B$1:$AF$1,0),FALSE)),VLOOKUP($B364,'Allokerad kvv'!$B$2:$AV$700,MATCH(I$1,'Allokerad kvv'!$B$1:$AV$1,0),FALSE),VLOOKUP($B364,'Justerad allokering kvv'!$B$1:$AG$700,MATCH(I$1,'Justerad allokering kvv'!$B$1:$AF$1,0),FALSE)))</f>
        <v>0</v>
      </c>
      <c r="J364">
        <f>IF($B364=" ","",IF(ISERROR(1/VLOOKUP($B364,'Justerad allokering kvv'!$B$1:$AG$700,MATCH(J$1,'Justerad allokering kvv'!$B$1:$AF$1,0),FALSE)),VLOOKUP($B364,'Allokerad kvv'!$B$2:$AV$700,MATCH(J$1,'Allokerad kvv'!$B$1:$AV$1,0),FALSE),VLOOKUP($B364,'Justerad allokering kvv'!$B$1:$AG$700,MATCH(J$1,'Justerad allokering kvv'!$B$1:$AF$1,0),FALSE)))</f>
        <v>53.225000000000001</v>
      </c>
      <c r="K364">
        <f>IF($B364=" ","",IF(ISERROR(1/VLOOKUP($B364,'Justerad allokering kvv'!$B$1:$AG$700,MATCH(K$1,'Justerad allokering kvv'!$B$1:$AF$1,0),FALSE)),VLOOKUP($B364,'Allokerad kvv'!$B$2:$AV$700,MATCH(K$1,'Allokerad kvv'!$B$1:$AV$1,0),FALSE),VLOOKUP($B364,'Justerad allokering kvv'!$B$1:$AG$700,MATCH(K$1,'Justerad allokering kvv'!$B$1:$AF$1,0),FALSE)))</f>
        <v>0</v>
      </c>
      <c r="L364">
        <f>IF($B364=" ","",IF(ISERROR(1/VLOOKUP($B364,'Justerad allokering kvv'!$B$1:$AG$700,MATCH(L$1,'Justerad allokering kvv'!$B$1:$AF$1,0),FALSE)),VLOOKUP($B364,'Allokerad kvv'!$B$2:$AV$700,MATCH(L$1,'Allokerad kvv'!$B$1:$AV$1,0),FALSE),VLOOKUP($B364,'Justerad allokering kvv'!$B$1:$AG$700,MATCH(L$1,'Justerad allokering kvv'!$B$1:$AF$1,0),FALSE)))</f>
        <v>0</v>
      </c>
      <c r="M364">
        <f>IF($B364=" ","",IF(ISERROR(1/VLOOKUP($B364,'Justerad allokering kvv'!$B$1:$AG$700,MATCH(M$1,'Justerad allokering kvv'!$B$1:$AF$1,0),FALSE)),VLOOKUP($B364,'Allokerad kvv'!$B$2:$AV$700,MATCH(M$1,'Allokerad kvv'!$B$1:$AV$1,0),FALSE),VLOOKUP($B364,'Justerad allokering kvv'!$B$1:$AG$700,MATCH(M$1,'Justerad allokering kvv'!$B$1:$AF$1,0),FALSE)))</f>
        <v>0</v>
      </c>
      <c r="N364">
        <f>IF($B364=" ","",IF(ISERROR(1/VLOOKUP($B364,'Justerad allokering kvv'!$B$1:$AG$700,MATCH(N$1,'Justerad allokering kvv'!$B$1:$AF$1,0),FALSE)),VLOOKUP($B364,'Allokerad kvv'!$B$2:$AV$700,MATCH(N$1,'Allokerad kvv'!$B$1:$AV$1,0),FALSE),VLOOKUP($B364,'Justerad allokering kvv'!$B$1:$AG$700,MATCH(N$1,'Justerad allokering kvv'!$B$1:$AF$1,0),FALSE)))</f>
        <v>0</v>
      </c>
      <c r="O364">
        <f>IF($B364=" ","",IF(ISERROR(1/VLOOKUP($B364,'Justerad allokering kvv'!$B$1:$AG$700,MATCH(O$1,'Justerad allokering kvv'!$B$1:$AF$1,0),FALSE)),VLOOKUP($B364,'Allokerad kvv'!$B$2:$AV$700,MATCH(O$1,'Allokerad kvv'!$B$1:$AV$1,0),FALSE),VLOOKUP($B364,'Justerad allokering kvv'!$B$1:$AG$700,MATCH(O$1,'Justerad allokering kvv'!$B$1:$AF$1,0),FALSE)))</f>
        <v>0</v>
      </c>
      <c r="P364">
        <f>IF($B364=" ","",IF(ISERROR(1/VLOOKUP($B364,'Justerad allokering kvv'!$B$1:$AG$700,MATCH(P$1,'Justerad allokering kvv'!$B$1:$AF$1,0),FALSE)),VLOOKUP($B364,'Allokerad kvv'!$B$2:$AV$700,MATCH(P$1,'Allokerad kvv'!$B$1:$AV$1,0),FALSE),VLOOKUP($B364,'Justerad allokering kvv'!$B$1:$AG$700,MATCH(P$1,'Justerad allokering kvv'!$B$1:$AF$1,0),FALSE)))</f>
        <v>0</v>
      </c>
      <c r="Q364">
        <f>IF($B364=" ","",IF(ISERROR(1/VLOOKUP($B364,'Justerad allokering kvv'!$B$1:$AG$700,MATCH(Q$1,'Justerad allokering kvv'!$B$1:$AF$1,0),FALSE)),VLOOKUP($B364,'Allokerad kvv'!$B$2:$AV$700,MATCH(Q$1,'Allokerad kvv'!$B$1:$AV$1,0),FALSE),VLOOKUP($B364,'Justerad allokering kvv'!$B$1:$AG$700,MATCH(Q$1,'Justerad allokering kvv'!$B$1:$AF$1,0),FALSE)))</f>
        <v>0</v>
      </c>
      <c r="R364">
        <f>IF($B364=" ","",IF(ISERROR(1/VLOOKUP($B364,'Justerad allokering kvv'!$B$1:$AG$700,MATCH(R$1,'Justerad allokering kvv'!$B$1:$AF$1,0),FALSE)),VLOOKUP($B364,'Allokerad kvv'!$B$2:$AV$700,MATCH(R$1,'Allokerad kvv'!$B$1:$AV$1,0),FALSE),VLOOKUP($B364,'Justerad allokering kvv'!$B$1:$AG$700,MATCH(R$1,'Justerad allokering kvv'!$B$1:$AF$1,0),FALSE)))</f>
        <v>2.3867699999999998</v>
      </c>
      <c r="S364">
        <f>IF($B364=" ","",IF(ISERROR(1/VLOOKUP($B364,'Justerad allokering kvv'!$B$1:$AG$700,MATCH(S$1,'Justerad allokering kvv'!$B$1:$AF$1,0),FALSE)),VLOOKUP($B364,'Allokerad kvv'!$B$2:$AV$700,MATCH(S$1,'Allokerad kvv'!$B$1:$AV$1,0),FALSE),VLOOKUP($B364,'Justerad allokering kvv'!$B$1:$AG$700,MATCH(S$1,'Justerad allokering kvv'!$B$1:$AF$1,0),FALSE)))</f>
        <v>0</v>
      </c>
      <c r="T364">
        <f>IF($B364=" ","",IF(ISERROR(1/VLOOKUP($B364,'Justerad allokering kvv'!$B$1:$AG$700,MATCH(T$1,'Justerad allokering kvv'!$B$1:$AF$1,0),FALSE)),VLOOKUP($B364,'Allokerad kvv'!$B$2:$AV$700,MATCH(T$1,'Allokerad kvv'!$B$1:$AV$1,0),FALSE),VLOOKUP($B364,'Justerad allokering kvv'!$B$1:$AG$700,MATCH(T$1,'Justerad allokering kvv'!$B$1:$AF$1,0),FALSE)))</f>
        <v>0</v>
      </c>
      <c r="U364">
        <f>IF($B364=" ","",IF(ISERROR(1/VLOOKUP($B364,'Justerad allokering kvv'!$B$1:$AG$700,MATCH(U$1,'Justerad allokering kvv'!$B$1:$AF$1,0),FALSE)),VLOOKUP($B364,'Allokerad kvv'!$B$2:$AV$700,MATCH(U$1,'Allokerad kvv'!$B$1:$AV$1,0),FALSE),VLOOKUP($B364,'Justerad allokering kvv'!$B$1:$AG$700,MATCH(U$1,'Justerad allokering kvv'!$B$1:$AF$1,0),FALSE)))</f>
        <v>0</v>
      </c>
      <c r="V364">
        <f>IF($B364=" ","",IF(ISERROR(1/VLOOKUP($B364,'Justerad allokering kvv'!$B$1:$AG$700,MATCH(V$1,'Justerad allokering kvv'!$B$1:$AF$1,0),FALSE)),VLOOKUP($B364,'Allokerad kvv'!$B$2:$AV$700,MATCH(V$1,'Allokerad kvv'!$B$1:$AV$1,0),FALSE),VLOOKUP($B364,'Justerad allokering kvv'!$B$1:$AG$700,MATCH(V$1,'Justerad allokering kvv'!$B$1:$AF$1,0),FALSE)))</f>
        <v>0</v>
      </c>
      <c r="W364">
        <f>IF($B364=" ","",IF(ISERROR(1/VLOOKUP($B364,'Justerad allokering kvv'!$B$1:$AG$700,MATCH(W$1,'Justerad allokering kvv'!$B$1:$AF$1,0),FALSE)),VLOOKUP($B364,'Allokerad kvv'!$B$2:$AV$700,MATCH(W$1,'Allokerad kvv'!$B$1:$AV$1,0),FALSE),VLOOKUP($B364,'Justerad allokering kvv'!$B$1:$AG$700,MATCH(W$1,'Justerad allokering kvv'!$B$1:$AF$1,0),FALSE)))</f>
        <v>0</v>
      </c>
      <c r="X364">
        <f>IF($B364=" ","",IF(ISERROR(1/VLOOKUP($B364,'Justerad allokering kvv'!$B$1:$AG$700,MATCH(X$1,'Justerad allokering kvv'!$B$1:$AF$1,0),FALSE)),VLOOKUP($B364,'Allokerad kvv'!$B$2:$AV$700,MATCH(X$1,'Allokerad kvv'!$B$1:$AV$1,0),FALSE),VLOOKUP($B364,'Justerad allokering kvv'!$B$1:$AG$700,MATCH(X$1,'Justerad allokering kvv'!$B$1:$AF$1,0),FALSE)))</f>
        <v>0</v>
      </c>
      <c r="Y364">
        <f>IF($B364=" ","",IF(ISERROR(1/VLOOKUP($B364,'Justerad allokering kvv'!$B$1:$AG$700,MATCH(Y$1,'Justerad allokering kvv'!$B$1:$AF$1,0),FALSE)),VLOOKUP($B364,'Allokerad kvv'!$B$2:$AV$700,MATCH(Y$1,'Allokerad kvv'!$B$1:$AV$1,0),FALSE),VLOOKUP($B364,'Justerad allokering kvv'!$B$1:$AG$700,MATCH(Y$1,'Justerad allokering kvv'!$B$1:$AF$1,0),FALSE)))</f>
        <v>2.8641299999999998</v>
      </c>
      <c r="AB364">
        <f>IFERROR(VLOOKUP($B364,Kraftvärmeprod!$B$1:$AO$424,MATCH("Tillförd energi från rökgaskondensering (GWh)",Kraftvärmeprod!$B$1:$AG$1,0),FALSE)/1,0)</f>
        <v>10.627000000000001</v>
      </c>
      <c r="AE364" s="122">
        <f t="shared" si="20"/>
        <v>104.5067</v>
      </c>
      <c r="AG364">
        <f t="shared" si="21"/>
        <v>102.11993</v>
      </c>
      <c r="AH364">
        <f t="shared" si="22"/>
        <v>91.492930000000001</v>
      </c>
      <c r="AI364">
        <f>IF(AH364=0,"",AH364/VLOOKUP(B364,Kraftvärmeprod!$B$1:$BC$480,MATCH("Summa tillförd energi exklusive rökgaskondensering",Kraftvärmeprod!$B$1:$BC$1,0),FALSE))</f>
        <v>0.79559069565217388</v>
      </c>
      <c r="AK364">
        <f t="shared" si="23"/>
        <v>91.492930000000001</v>
      </c>
    </row>
    <row r="365" spans="1:37" x14ac:dyDescent="0.25">
      <c r="A365" s="2" t="s">
        <v>548</v>
      </c>
      <c r="B365" s="2" t="s">
        <v>549</v>
      </c>
      <c r="C365">
        <f>IF($B365=" ","",IF(ISERROR(1/VLOOKUP($B365,'Justerad allokering kvv'!$B$1:$AG$700,MATCH(C$1,'Justerad allokering kvv'!$B$1:$AF$1,0),FALSE)),VLOOKUP($B365,'Allokerad kvv'!$B$2:$AV$700,MATCH(C$1,'Allokerad kvv'!$B$1:$AV$1,0),FALSE),VLOOKUP($B365,'Justerad allokering kvv'!$B$1:$AG$700,MATCH(C$1,'Justerad allokering kvv'!$B$1:$AF$1,0),FALSE)))</f>
        <v>0</v>
      </c>
      <c r="D365">
        <f>IF($B365=" ","",IF(ISERROR(1/VLOOKUP($B365,'Justerad allokering kvv'!$B$1:$AG$700,MATCH(D$1,'Justerad allokering kvv'!$B$1:$AF$1,0),FALSE)),VLOOKUP($B365,'Allokerad kvv'!$B$2:$AV$700,MATCH(D$1,'Allokerad kvv'!$B$1:$AV$1,0),FALSE),VLOOKUP($B365,'Justerad allokering kvv'!$B$1:$AG$700,MATCH(D$1,'Justerad allokering kvv'!$B$1:$AF$1,0),FALSE)))</f>
        <v>0</v>
      </c>
      <c r="E365">
        <f>IF($B365=" ","",IF(ISERROR(1/VLOOKUP($B365,'Justerad allokering kvv'!$B$1:$AG$700,MATCH(E$1,'Justerad allokering kvv'!$B$1:$AF$1,0),FALSE)),VLOOKUP($B365,'Allokerad kvv'!$B$2:$AV$700,MATCH(E$1,'Allokerad kvv'!$B$1:$AV$1,0),FALSE),VLOOKUP($B365,'Justerad allokering kvv'!$B$1:$AG$700,MATCH(E$1,'Justerad allokering kvv'!$B$1:$AF$1,0),FALSE)))</f>
        <v>0</v>
      </c>
      <c r="F365">
        <f>IF($B365=" ","",IF(ISERROR(1/VLOOKUP($B365,'Justerad allokering kvv'!$B$1:$AG$700,MATCH(F$1,'Justerad allokering kvv'!$B$1:$AF$1,0),FALSE)),VLOOKUP($B365,'Allokerad kvv'!$B$2:$AV$700,MATCH(F$1,'Allokerad kvv'!$B$1:$AV$1,0),FALSE),VLOOKUP($B365,'Justerad allokering kvv'!$B$1:$AG$700,MATCH(F$1,'Justerad allokering kvv'!$B$1:$AF$1,0),FALSE)))</f>
        <v>0</v>
      </c>
      <c r="G365">
        <f>IF($B365=" ","",IF(ISERROR(1/VLOOKUP($B365,'Justerad allokering kvv'!$B$1:$AG$700,MATCH(G$1,'Justerad allokering kvv'!$B$1:$AF$1,0),FALSE)),VLOOKUP($B365,'Allokerad kvv'!$B$2:$AV$700,MATCH(G$1,'Allokerad kvv'!$B$1:$AV$1,0),FALSE),VLOOKUP($B365,'Justerad allokering kvv'!$B$1:$AG$700,MATCH(G$1,'Justerad allokering kvv'!$B$1:$AF$1,0),FALSE)))</f>
        <v>0</v>
      </c>
      <c r="H365">
        <f>IF($B365=" ","",IF(ISERROR(1/VLOOKUP($B365,'Justerad allokering kvv'!$B$1:$AG$700,MATCH(H$1,'Justerad allokering kvv'!$B$1:$AF$1,0),FALSE)),VLOOKUP($B365,'Allokerad kvv'!$B$2:$AV$700,MATCH(H$1,'Allokerad kvv'!$B$1:$AV$1,0),FALSE),VLOOKUP($B365,'Justerad allokering kvv'!$B$1:$AG$700,MATCH(H$1,'Justerad allokering kvv'!$B$1:$AF$1,0),FALSE)))</f>
        <v>0</v>
      </c>
      <c r="I365">
        <f>IF($B365=" ","",IF(ISERROR(1/VLOOKUP($B365,'Justerad allokering kvv'!$B$1:$AG$700,MATCH(I$1,'Justerad allokering kvv'!$B$1:$AF$1,0),FALSE)),VLOOKUP($B365,'Allokerad kvv'!$B$2:$AV$700,MATCH(I$1,'Allokerad kvv'!$B$1:$AV$1,0),FALSE),VLOOKUP($B365,'Justerad allokering kvv'!$B$1:$AG$700,MATCH(I$1,'Justerad allokering kvv'!$B$1:$AF$1,0),FALSE)))</f>
        <v>0</v>
      </c>
      <c r="J365">
        <f>IF($B365=" ","",IF(ISERROR(1/VLOOKUP($B365,'Justerad allokering kvv'!$B$1:$AG$700,MATCH(J$1,'Justerad allokering kvv'!$B$1:$AF$1,0),FALSE)),VLOOKUP($B365,'Allokerad kvv'!$B$2:$AV$700,MATCH(J$1,'Allokerad kvv'!$B$1:$AV$1,0),FALSE),VLOOKUP($B365,'Justerad allokering kvv'!$B$1:$AG$700,MATCH(J$1,'Justerad allokering kvv'!$B$1:$AF$1,0),FALSE)))</f>
        <v>0</v>
      </c>
      <c r="K365">
        <f>IF($B365=" ","",IF(ISERROR(1/VLOOKUP($B365,'Justerad allokering kvv'!$B$1:$AG$700,MATCH(K$1,'Justerad allokering kvv'!$B$1:$AF$1,0),FALSE)),VLOOKUP($B365,'Allokerad kvv'!$B$2:$AV$700,MATCH(K$1,'Allokerad kvv'!$B$1:$AV$1,0),FALSE),VLOOKUP($B365,'Justerad allokering kvv'!$B$1:$AG$700,MATCH(K$1,'Justerad allokering kvv'!$B$1:$AF$1,0),FALSE)))</f>
        <v>0</v>
      </c>
      <c r="L365">
        <f>IF($B365=" ","",IF(ISERROR(1/VLOOKUP($B365,'Justerad allokering kvv'!$B$1:$AG$700,MATCH(L$1,'Justerad allokering kvv'!$B$1:$AF$1,0),FALSE)),VLOOKUP($B365,'Allokerad kvv'!$B$2:$AV$700,MATCH(L$1,'Allokerad kvv'!$B$1:$AV$1,0),FALSE),VLOOKUP($B365,'Justerad allokering kvv'!$B$1:$AG$700,MATCH(L$1,'Justerad allokering kvv'!$B$1:$AF$1,0),FALSE)))</f>
        <v>0</v>
      </c>
      <c r="M365">
        <f>IF($B365=" ","",IF(ISERROR(1/VLOOKUP($B365,'Justerad allokering kvv'!$B$1:$AG$700,MATCH(M$1,'Justerad allokering kvv'!$B$1:$AF$1,0),FALSE)),VLOOKUP($B365,'Allokerad kvv'!$B$2:$AV$700,MATCH(M$1,'Allokerad kvv'!$B$1:$AV$1,0),FALSE),VLOOKUP($B365,'Justerad allokering kvv'!$B$1:$AG$700,MATCH(M$1,'Justerad allokering kvv'!$B$1:$AF$1,0),FALSE)))</f>
        <v>0</v>
      </c>
      <c r="N365">
        <f>IF($B365=" ","",IF(ISERROR(1/VLOOKUP($B365,'Justerad allokering kvv'!$B$1:$AG$700,MATCH(N$1,'Justerad allokering kvv'!$B$1:$AF$1,0),FALSE)),VLOOKUP($B365,'Allokerad kvv'!$B$2:$AV$700,MATCH(N$1,'Allokerad kvv'!$B$1:$AV$1,0),FALSE),VLOOKUP($B365,'Justerad allokering kvv'!$B$1:$AG$700,MATCH(N$1,'Justerad allokering kvv'!$B$1:$AF$1,0),FALSE)))</f>
        <v>0</v>
      </c>
      <c r="O365">
        <f>IF($B365=" ","",IF(ISERROR(1/VLOOKUP($B365,'Justerad allokering kvv'!$B$1:$AG$700,MATCH(O$1,'Justerad allokering kvv'!$B$1:$AF$1,0),FALSE)),VLOOKUP($B365,'Allokerad kvv'!$B$2:$AV$700,MATCH(O$1,'Allokerad kvv'!$B$1:$AV$1,0),FALSE),VLOOKUP($B365,'Justerad allokering kvv'!$B$1:$AG$700,MATCH(O$1,'Justerad allokering kvv'!$B$1:$AF$1,0),FALSE)))</f>
        <v>0</v>
      </c>
      <c r="P365">
        <f>IF($B365=" ","",IF(ISERROR(1/VLOOKUP($B365,'Justerad allokering kvv'!$B$1:$AG$700,MATCH(P$1,'Justerad allokering kvv'!$B$1:$AF$1,0),FALSE)),VLOOKUP($B365,'Allokerad kvv'!$B$2:$AV$700,MATCH(P$1,'Allokerad kvv'!$B$1:$AV$1,0),FALSE),VLOOKUP($B365,'Justerad allokering kvv'!$B$1:$AG$700,MATCH(P$1,'Justerad allokering kvv'!$B$1:$AF$1,0),FALSE)))</f>
        <v>0</v>
      </c>
      <c r="Q365">
        <f>IF($B365=" ","",IF(ISERROR(1/VLOOKUP($B365,'Justerad allokering kvv'!$B$1:$AG$700,MATCH(Q$1,'Justerad allokering kvv'!$B$1:$AF$1,0),FALSE)),VLOOKUP($B365,'Allokerad kvv'!$B$2:$AV$700,MATCH(Q$1,'Allokerad kvv'!$B$1:$AV$1,0),FALSE),VLOOKUP($B365,'Justerad allokering kvv'!$B$1:$AG$700,MATCH(Q$1,'Justerad allokering kvv'!$B$1:$AF$1,0),FALSE)))</f>
        <v>0</v>
      </c>
      <c r="R365">
        <f>IF($B365=" ","",IF(ISERROR(1/VLOOKUP($B365,'Justerad allokering kvv'!$B$1:$AG$700,MATCH(R$1,'Justerad allokering kvv'!$B$1:$AF$1,0),FALSE)),VLOOKUP($B365,'Allokerad kvv'!$B$2:$AV$700,MATCH(R$1,'Allokerad kvv'!$B$1:$AV$1,0),FALSE),VLOOKUP($B365,'Justerad allokering kvv'!$B$1:$AG$700,MATCH(R$1,'Justerad allokering kvv'!$B$1:$AF$1,0),FALSE)))</f>
        <v>0</v>
      </c>
      <c r="S365">
        <f>IF($B365=" ","",IF(ISERROR(1/VLOOKUP($B365,'Justerad allokering kvv'!$B$1:$AG$700,MATCH(S$1,'Justerad allokering kvv'!$B$1:$AF$1,0),FALSE)),VLOOKUP($B365,'Allokerad kvv'!$B$2:$AV$700,MATCH(S$1,'Allokerad kvv'!$B$1:$AV$1,0),FALSE),VLOOKUP($B365,'Justerad allokering kvv'!$B$1:$AG$700,MATCH(S$1,'Justerad allokering kvv'!$B$1:$AF$1,0),FALSE)))</f>
        <v>0</v>
      </c>
      <c r="T365">
        <f>IF($B365=" ","",IF(ISERROR(1/VLOOKUP($B365,'Justerad allokering kvv'!$B$1:$AG$700,MATCH(T$1,'Justerad allokering kvv'!$B$1:$AF$1,0),FALSE)),VLOOKUP($B365,'Allokerad kvv'!$B$2:$AV$700,MATCH(T$1,'Allokerad kvv'!$B$1:$AV$1,0),FALSE),VLOOKUP($B365,'Justerad allokering kvv'!$B$1:$AG$700,MATCH(T$1,'Justerad allokering kvv'!$B$1:$AF$1,0),FALSE)))</f>
        <v>0</v>
      </c>
      <c r="U365">
        <f>IF($B365=" ","",IF(ISERROR(1/VLOOKUP($B365,'Justerad allokering kvv'!$B$1:$AG$700,MATCH(U$1,'Justerad allokering kvv'!$B$1:$AF$1,0),FALSE)),VLOOKUP($B365,'Allokerad kvv'!$B$2:$AV$700,MATCH(U$1,'Allokerad kvv'!$B$1:$AV$1,0),FALSE),VLOOKUP($B365,'Justerad allokering kvv'!$B$1:$AG$700,MATCH(U$1,'Justerad allokering kvv'!$B$1:$AF$1,0),FALSE)))</f>
        <v>0</v>
      </c>
      <c r="V365">
        <f>IF($B365=" ","",IF(ISERROR(1/VLOOKUP($B365,'Justerad allokering kvv'!$B$1:$AG$700,MATCH(V$1,'Justerad allokering kvv'!$B$1:$AF$1,0),FALSE)),VLOOKUP($B365,'Allokerad kvv'!$B$2:$AV$700,MATCH(V$1,'Allokerad kvv'!$B$1:$AV$1,0),FALSE),VLOOKUP($B365,'Justerad allokering kvv'!$B$1:$AG$700,MATCH(V$1,'Justerad allokering kvv'!$B$1:$AF$1,0),FALSE)))</f>
        <v>0</v>
      </c>
      <c r="W365">
        <f>IF($B365=" ","",IF(ISERROR(1/VLOOKUP($B365,'Justerad allokering kvv'!$B$1:$AG$700,MATCH(W$1,'Justerad allokering kvv'!$B$1:$AF$1,0),FALSE)),VLOOKUP($B365,'Allokerad kvv'!$B$2:$AV$700,MATCH(W$1,'Allokerad kvv'!$B$1:$AV$1,0),FALSE),VLOOKUP($B365,'Justerad allokering kvv'!$B$1:$AG$700,MATCH(W$1,'Justerad allokering kvv'!$B$1:$AF$1,0),FALSE)))</f>
        <v>0</v>
      </c>
      <c r="X365">
        <f>IF($B365=" ","",IF(ISERROR(1/VLOOKUP($B365,'Justerad allokering kvv'!$B$1:$AG$700,MATCH(X$1,'Justerad allokering kvv'!$B$1:$AF$1,0),FALSE)),VLOOKUP($B365,'Allokerad kvv'!$B$2:$AV$700,MATCH(X$1,'Allokerad kvv'!$B$1:$AV$1,0),FALSE),VLOOKUP($B365,'Justerad allokering kvv'!$B$1:$AG$700,MATCH(X$1,'Justerad allokering kvv'!$B$1:$AF$1,0),FALSE)))</f>
        <v>0</v>
      </c>
      <c r="Y365">
        <f>IF($B365=" ","",IF(ISERROR(1/VLOOKUP($B365,'Justerad allokering kvv'!$B$1:$AG$700,MATCH(Y$1,'Justerad allokering kvv'!$B$1:$AF$1,0),FALSE)),VLOOKUP($B365,'Allokerad kvv'!$B$2:$AV$700,MATCH(Y$1,'Allokerad kvv'!$B$1:$AV$1,0),FALSE),VLOOKUP($B365,'Justerad allokering kvv'!$B$1:$AG$700,MATCH(Y$1,'Justerad allokering kvv'!$B$1:$AF$1,0),FALSE)))</f>
        <v>0</v>
      </c>
      <c r="AB365">
        <f>IFERROR(VLOOKUP($B365,Kraftvärmeprod!$B$1:$AO$424,MATCH("Tillförd energi från rökgaskondensering (GWh)",Kraftvärmeprod!$B$1:$AG$1,0),FALSE)/1,0)</f>
        <v>0</v>
      </c>
      <c r="AE365" s="122">
        <f t="shared" si="20"/>
        <v>0</v>
      </c>
      <c r="AG365">
        <f t="shared" si="21"/>
        <v>0</v>
      </c>
      <c r="AH365">
        <f t="shared" si="22"/>
        <v>0</v>
      </c>
      <c r="AI365" t="str">
        <f>IF(AH365=0,"",AH365/VLOOKUP(B365,Kraftvärmeprod!$B$1:$BC$480,MATCH("Summa tillförd energi exklusive rökgaskondensering",Kraftvärmeprod!$B$1:$BC$1,0),FALSE))</f>
        <v/>
      </c>
      <c r="AK365">
        <f t="shared" si="23"/>
        <v>0</v>
      </c>
    </row>
    <row r="366" spans="1:37" x14ac:dyDescent="0.25">
      <c r="A366" s="2" t="s">
        <v>548</v>
      </c>
      <c r="B366" s="2" t="s">
        <v>550</v>
      </c>
      <c r="C366">
        <f>IF($B366=" ","",IF(ISERROR(1/VLOOKUP($B366,'Justerad allokering kvv'!$B$1:$AG$700,MATCH(C$1,'Justerad allokering kvv'!$B$1:$AF$1,0),FALSE)),VLOOKUP($B366,'Allokerad kvv'!$B$2:$AV$700,MATCH(C$1,'Allokerad kvv'!$B$1:$AV$1,0),FALSE),VLOOKUP($B366,'Justerad allokering kvv'!$B$1:$AG$700,MATCH(C$1,'Justerad allokering kvv'!$B$1:$AF$1,0),FALSE)))</f>
        <v>0</v>
      </c>
      <c r="D366">
        <f>IF($B366=" ","",IF(ISERROR(1/VLOOKUP($B366,'Justerad allokering kvv'!$B$1:$AG$700,MATCH(D$1,'Justerad allokering kvv'!$B$1:$AF$1,0),FALSE)),VLOOKUP($B366,'Allokerad kvv'!$B$2:$AV$700,MATCH(D$1,'Allokerad kvv'!$B$1:$AV$1,0),FALSE),VLOOKUP($B366,'Justerad allokering kvv'!$B$1:$AG$700,MATCH(D$1,'Justerad allokering kvv'!$B$1:$AF$1,0),FALSE)))</f>
        <v>0</v>
      </c>
      <c r="E366">
        <f>IF($B366=" ","",IF(ISERROR(1/VLOOKUP($B366,'Justerad allokering kvv'!$B$1:$AG$700,MATCH(E$1,'Justerad allokering kvv'!$B$1:$AF$1,0),FALSE)),VLOOKUP($B366,'Allokerad kvv'!$B$2:$AV$700,MATCH(E$1,'Allokerad kvv'!$B$1:$AV$1,0),FALSE),VLOOKUP($B366,'Justerad allokering kvv'!$B$1:$AG$700,MATCH(E$1,'Justerad allokering kvv'!$B$1:$AF$1,0),FALSE)))</f>
        <v>0</v>
      </c>
      <c r="F366">
        <f>IF($B366=" ","",IF(ISERROR(1/VLOOKUP($B366,'Justerad allokering kvv'!$B$1:$AG$700,MATCH(F$1,'Justerad allokering kvv'!$B$1:$AF$1,0),FALSE)),VLOOKUP($B366,'Allokerad kvv'!$B$2:$AV$700,MATCH(F$1,'Allokerad kvv'!$B$1:$AV$1,0),FALSE),VLOOKUP($B366,'Justerad allokering kvv'!$B$1:$AG$700,MATCH(F$1,'Justerad allokering kvv'!$B$1:$AF$1,0),FALSE)))</f>
        <v>0</v>
      </c>
      <c r="G366">
        <f>IF($B366=" ","",IF(ISERROR(1/VLOOKUP($B366,'Justerad allokering kvv'!$B$1:$AG$700,MATCH(G$1,'Justerad allokering kvv'!$B$1:$AF$1,0),FALSE)),VLOOKUP($B366,'Allokerad kvv'!$B$2:$AV$700,MATCH(G$1,'Allokerad kvv'!$B$1:$AV$1,0),FALSE),VLOOKUP($B366,'Justerad allokering kvv'!$B$1:$AG$700,MATCH(G$1,'Justerad allokering kvv'!$B$1:$AF$1,0),FALSE)))</f>
        <v>0</v>
      </c>
      <c r="H366">
        <f>IF($B366=" ","",IF(ISERROR(1/VLOOKUP($B366,'Justerad allokering kvv'!$B$1:$AG$700,MATCH(H$1,'Justerad allokering kvv'!$B$1:$AF$1,0),FALSE)),VLOOKUP($B366,'Allokerad kvv'!$B$2:$AV$700,MATCH(H$1,'Allokerad kvv'!$B$1:$AV$1,0),FALSE),VLOOKUP($B366,'Justerad allokering kvv'!$B$1:$AG$700,MATCH(H$1,'Justerad allokering kvv'!$B$1:$AF$1,0),FALSE)))</f>
        <v>0</v>
      </c>
      <c r="I366">
        <f>IF($B366=" ","",IF(ISERROR(1/VLOOKUP($B366,'Justerad allokering kvv'!$B$1:$AG$700,MATCH(I$1,'Justerad allokering kvv'!$B$1:$AF$1,0),FALSE)),VLOOKUP($B366,'Allokerad kvv'!$B$2:$AV$700,MATCH(I$1,'Allokerad kvv'!$B$1:$AV$1,0),FALSE),VLOOKUP($B366,'Justerad allokering kvv'!$B$1:$AG$700,MATCH(I$1,'Justerad allokering kvv'!$B$1:$AF$1,0),FALSE)))</f>
        <v>0</v>
      </c>
      <c r="J366">
        <f>IF($B366=" ","",IF(ISERROR(1/VLOOKUP($B366,'Justerad allokering kvv'!$B$1:$AG$700,MATCH(J$1,'Justerad allokering kvv'!$B$1:$AF$1,0),FALSE)),VLOOKUP($B366,'Allokerad kvv'!$B$2:$AV$700,MATCH(J$1,'Allokerad kvv'!$B$1:$AV$1,0),FALSE),VLOOKUP($B366,'Justerad allokering kvv'!$B$1:$AG$700,MATCH(J$1,'Justerad allokering kvv'!$B$1:$AF$1,0),FALSE)))</f>
        <v>0</v>
      </c>
      <c r="K366">
        <f>IF($B366=" ","",IF(ISERROR(1/VLOOKUP($B366,'Justerad allokering kvv'!$B$1:$AG$700,MATCH(K$1,'Justerad allokering kvv'!$B$1:$AF$1,0),FALSE)),VLOOKUP($B366,'Allokerad kvv'!$B$2:$AV$700,MATCH(K$1,'Allokerad kvv'!$B$1:$AV$1,0),FALSE),VLOOKUP($B366,'Justerad allokering kvv'!$B$1:$AG$700,MATCH(K$1,'Justerad allokering kvv'!$B$1:$AF$1,0),FALSE)))</f>
        <v>0</v>
      </c>
      <c r="L366">
        <f>IF($B366=" ","",IF(ISERROR(1/VLOOKUP($B366,'Justerad allokering kvv'!$B$1:$AG$700,MATCH(L$1,'Justerad allokering kvv'!$B$1:$AF$1,0),FALSE)),VLOOKUP($B366,'Allokerad kvv'!$B$2:$AV$700,MATCH(L$1,'Allokerad kvv'!$B$1:$AV$1,0),FALSE),VLOOKUP($B366,'Justerad allokering kvv'!$B$1:$AG$700,MATCH(L$1,'Justerad allokering kvv'!$B$1:$AF$1,0),FALSE)))</f>
        <v>0</v>
      </c>
      <c r="M366">
        <f>IF($B366=" ","",IF(ISERROR(1/VLOOKUP($B366,'Justerad allokering kvv'!$B$1:$AG$700,MATCH(M$1,'Justerad allokering kvv'!$B$1:$AF$1,0),FALSE)),VLOOKUP($B366,'Allokerad kvv'!$B$2:$AV$700,MATCH(M$1,'Allokerad kvv'!$B$1:$AV$1,0),FALSE),VLOOKUP($B366,'Justerad allokering kvv'!$B$1:$AG$700,MATCH(M$1,'Justerad allokering kvv'!$B$1:$AF$1,0),FALSE)))</f>
        <v>0</v>
      </c>
      <c r="N366">
        <f>IF($B366=" ","",IF(ISERROR(1/VLOOKUP($B366,'Justerad allokering kvv'!$B$1:$AG$700,MATCH(N$1,'Justerad allokering kvv'!$B$1:$AF$1,0),FALSE)),VLOOKUP($B366,'Allokerad kvv'!$B$2:$AV$700,MATCH(N$1,'Allokerad kvv'!$B$1:$AV$1,0),FALSE),VLOOKUP($B366,'Justerad allokering kvv'!$B$1:$AG$700,MATCH(N$1,'Justerad allokering kvv'!$B$1:$AF$1,0),FALSE)))</f>
        <v>0</v>
      </c>
      <c r="O366">
        <f>IF($B366=" ","",IF(ISERROR(1/VLOOKUP($B366,'Justerad allokering kvv'!$B$1:$AG$700,MATCH(O$1,'Justerad allokering kvv'!$B$1:$AF$1,0),FALSE)),VLOOKUP($B366,'Allokerad kvv'!$B$2:$AV$700,MATCH(O$1,'Allokerad kvv'!$B$1:$AV$1,0),FALSE),VLOOKUP($B366,'Justerad allokering kvv'!$B$1:$AG$700,MATCH(O$1,'Justerad allokering kvv'!$B$1:$AF$1,0),FALSE)))</f>
        <v>0</v>
      </c>
      <c r="P366">
        <f>IF($B366=" ","",IF(ISERROR(1/VLOOKUP($B366,'Justerad allokering kvv'!$B$1:$AG$700,MATCH(P$1,'Justerad allokering kvv'!$B$1:$AF$1,0),FALSE)),VLOOKUP($B366,'Allokerad kvv'!$B$2:$AV$700,MATCH(P$1,'Allokerad kvv'!$B$1:$AV$1,0),FALSE),VLOOKUP($B366,'Justerad allokering kvv'!$B$1:$AG$700,MATCH(P$1,'Justerad allokering kvv'!$B$1:$AF$1,0),FALSE)))</f>
        <v>0</v>
      </c>
      <c r="Q366">
        <f>IF($B366=" ","",IF(ISERROR(1/VLOOKUP($B366,'Justerad allokering kvv'!$B$1:$AG$700,MATCH(Q$1,'Justerad allokering kvv'!$B$1:$AF$1,0),FALSE)),VLOOKUP($B366,'Allokerad kvv'!$B$2:$AV$700,MATCH(Q$1,'Allokerad kvv'!$B$1:$AV$1,0),FALSE),VLOOKUP($B366,'Justerad allokering kvv'!$B$1:$AG$700,MATCH(Q$1,'Justerad allokering kvv'!$B$1:$AF$1,0),FALSE)))</f>
        <v>0</v>
      </c>
      <c r="R366">
        <f>IF($B366=" ","",IF(ISERROR(1/VLOOKUP($B366,'Justerad allokering kvv'!$B$1:$AG$700,MATCH(R$1,'Justerad allokering kvv'!$B$1:$AF$1,0),FALSE)),VLOOKUP($B366,'Allokerad kvv'!$B$2:$AV$700,MATCH(R$1,'Allokerad kvv'!$B$1:$AV$1,0),FALSE),VLOOKUP($B366,'Justerad allokering kvv'!$B$1:$AG$700,MATCH(R$1,'Justerad allokering kvv'!$B$1:$AF$1,0),FALSE)))</f>
        <v>0</v>
      </c>
      <c r="S366">
        <f>IF($B366=" ","",IF(ISERROR(1/VLOOKUP($B366,'Justerad allokering kvv'!$B$1:$AG$700,MATCH(S$1,'Justerad allokering kvv'!$B$1:$AF$1,0),FALSE)),VLOOKUP($B366,'Allokerad kvv'!$B$2:$AV$700,MATCH(S$1,'Allokerad kvv'!$B$1:$AV$1,0),FALSE),VLOOKUP($B366,'Justerad allokering kvv'!$B$1:$AG$700,MATCH(S$1,'Justerad allokering kvv'!$B$1:$AF$1,0),FALSE)))</f>
        <v>0</v>
      </c>
      <c r="T366">
        <f>IF($B366=" ","",IF(ISERROR(1/VLOOKUP($B366,'Justerad allokering kvv'!$B$1:$AG$700,MATCH(T$1,'Justerad allokering kvv'!$B$1:$AF$1,0),FALSE)),VLOOKUP($B366,'Allokerad kvv'!$B$2:$AV$700,MATCH(T$1,'Allokerad kvv'!$B$1:$AV$1,0),FALSE),VLOOKUP($B366,'Justerad allokering kvv'!$B$1:$AG$700,MATCH(T$1,'Justerad allokering kvv'!$B$1:$AF$1,0),FALSE)))</f>
        <v>0</v>
      </c>
      <c r="U366">
        <f>IF($B366=" ","",IF(ISERROR(1/VLOOKUP($B366,'Justerad allokering kvv'!$B$1:$AG$700,MATCH(U$1,'Justerad allokering kvv'!$B$1:$AF$1,0),FALSE)),VLOOKUP($B366,'Allokerad kvv'!$B$2:$AV$700,MATCH(U$1,'Allokerad kvv'!$B$1:$AV$1,0),FALSE),VLOOKUP($B366,'Justerad allokering kvv'!$B$1:$AG$700,MATCH(U$1,'Justerad allokering kvv'!$B$1:$AF$1,0),FALSE)))</f>
        <v>0</v>
      </c>
      <c r="V366">
        <f>IF($B366=" ","",IF(ISERROR(1/VLOOKUP($B366,'Justerad allokering kvv'!$B$1:$AG$700,MATCH(V$1,'Justerad allokering kvv'!$B$1:$AF$1,0),FALSE)),VLOOKUP($B366,'Allokerad kvv'!$B$2:$AV$700,MATCH(V$1,'Allokerad kvv'!$B$1:$AV$1,0),FALSE),VLOOKUP($B366,'Justerad allokering kvv'!$B$1:$AG$700,MATCH(V$1,'Justerad allokering kvv'!$B$1:$AF$1,0),FALSE)))</f>
        <v>0</v>
      </c>
      <c r="W366">
        <f>IF($B366=" ","",IF(ISERROR(1/VLOOKUP($B366,'Justerad allokering kvv'!$B$1:$AG$700,MATCH(W$1,'Justerad allokering kvv'!$B$1:$AF$1,0),FALSE)),VLOOKUP($B366,'Allokerad kvv'!$B$2:$AV$700,MATCH(W$1,'Allokerad kvv'!$B$1:$AV$1,0),FALSE),VLOOKUP($B366,'Justerad allokering kvv'!$B$1:$AG$700,MATCH(W$1,'Justerad allokering kvv'!$B$1:$AF$1,0),FALSE)))</f>
        <v>0</v>
      </c>
      <c r="X366">
        <f>IF($B366=" ","",IF(ISERROR(1/VLOOKUP($B366,'Justerad allokering kvv'!$B$1:$AG$700,MATCH(X$1,'Justerad allokering kvv'!$B$1:$AF$1,0),FALSE)),VLOOKUP($B366,'Allokerad kvv'!$B$2:$AV$700,MATCH(X$1,'Allokerad kvv'!$B$1:$AV$1,0),FALSE),VLOOKUP($B366,'Justerad allokering kvv'!$B$1:$AG$700,MATCH(X$1,'Justerad allokering kvv'!$B$1:$AF$1,0),FALSE)))</f>
        <v>0</v>
      </c>
      <c r="Y366">
        <f>IF($B366=" ","",IF(ISERROR(1/VLOOKUP($B366,'Justerad allokering kvv'!$B$1:$AG$700,MATCH(Y$1,'Justerad allokering kvv'!$B$1:$AF$1,0),FALSE)),VLOOKUP($B366,'Allokerad kvv'!$B$2:$AV$700,MATCH(Y$1,'Allokerad kvv'!$B$1:$AV$1,0),FALSE),VLOOKUP($B366,'Justerad allokering kvv'!$B$1:$AG$700,MATCH(Y$1,'Justerad allokering kvv'!$B$1:$AF$1,0),FALSE)))</f>
        <v>0</v>
      </c>
      <c r="AB366">
        <f>IFERROR(VLOOKUP($B366,Kraftvärmeprod!$B$1:$AO$424,MATCH("Tillförd energi från rökgaskondensering (GWh)",Kraftvärmeprod!$B$1:$AG$1,0),FALSE)/1,0)</f>
        <v>0</v>
      </c>
      <c r="AE366" s="122">
        <f t="shared" si="20"/>
        <v>0</v>
      </c>
      <c r="AG366">
        <f t="shared" si="21"/>
        <v>0</v>
      </c>
      <c r="AH366">
        <f t="shared" si="22"/>
        <v>0</v>
      </c>
      <c r="AI366" t="str">
        <f>IF(AH366=0,"",AH366/VLOOKUP(B366,Kraftvärmeprod!$B$1:$BC$480,MATCH("Summa tillförd energi exklusive rökgaskondensering",Kraftvärmeprod!$B$1:$BC$1,0),FALSE))</f>
        <v/>
      </c>
      <c r="AK366">
        <f t="shared" si="23"/>
        <v>0</v>
      </c>
    </row>
    <row r="367" spans="1:37" x14ac:dyDescent="0.25">
      <c r="A367" s="2" t="s">
        <v>548</v>
      </c>
      <c r="B367" s="2" t="s">
        <v>551</v>
      </c>
      <c r="C367">
        <f>IF($B367=" ","",IF(ISERROR(1/VLOOKUP($B367,'Justerad allokering kvv'!$B$1:$AG$700,MATCH(C$1,'Justerad allokering kvv'!$B$1:$AF$1,0),FALSE)),VLOOKUP($B367,'Allokerad kvv'!$B$2:$AV$700,MATCH(C$1,'Allokerad kvv'!$B$1:$AV$1,0),FALSE),VLOOKUP($B367,'Justerad allokering kvv'!$B$1:$AG$700,MATCH(C$1,'Justerad allokering kvv'!$B$1:$AF$1,0),FALSE)))</f>
        <v>0</v>
      </c>
      <c r="D367">
        <f>IF($B367=" ","",IF(ISERROR(1/VLOOKUP($B367,'Justerad allokering kvv'!$B$1:$AG$700,MATCH(D$1,'Justerad allokering kvv'!$B$1:$AF$1,0),FALSE)),VLOOKUP($B367,'Allokerad kvv'!$B$2:$AV$700,MATCH(D$1,'Allokerad kvv'!$B$1:$AV$1,0),FALSE),VLOOKUP($B367,'Justerad allokering kvv'!$B$1:$AG$700,MATCH(D$1,'Justerad allokering kvv'!$B$1:$AF$1,0),FALSE)))</f>
        <v>0</v>
      </c>
      <c r="E367">
        <f>IF($B367=" ","",IF(ISERROR(1/VLOOKUP($B367,'Justerad allokering kvv'!$B$1:$AG$700,MATCH(E$1,'Justerad allokering kvv'!$B$1:$AF$1,0),FALSE)),VLOOKUP($B367,'Allokerad kvv'!$B$2:$AV$700,MATCH(E$1,'Allokerad kvv'!$B$1:$AV$1,0),FALSE),VLOOKUP($B367,'Justerad allokering kvv'!$B$1:$AG$700,MATCH(E$1,'Justerad allokering kvv'!$B$1:$AF$1,0),FALSE)))</f>
        <v>0</v>
      </c>
      <c r="F367">
        <f>IF($B367=" ","",IF(ISERROR(1/VLOOKUP($B367,'Justerad allokering kvv'!$B$1:$AG$700,MATCH(F$1,'Justerad allokering kvv'!$B$1:$AF$1,0),FALSE)),VLOOKUP($B367,'Allokerad kvv'!$B$2:$AV$700,MATCH(F$1,'Allokerad kvv'!$B$1:$AV$1,0),FALSE),VLOOKUP($B367,'Justerad allokering kvv'!$B$1:$AG$700,MATCH(F$1,'Justerad allokering kvv'!$B$1:$AF$1,0),FALSE)))</f>
        <v>0</v>
      </c>
      <c r="G367">
        <f>IF($B367=" ","",IF(ISERROR(1/VLOOKUP($B367,'Justerad allokering kvv'!$B$1:$AG$700,MATCH(G$1,'Justerad allokering kvv'!$B$1:$AF$1,0),FALSE)),VLOOKUP($B367,'Allokerad kvv'!$B$2:$AV$700,MATCH(G$1,'Allokerad kvv'!$B$1:$AV$1,0),FALSE),VLOOKUP($B367,'Justerad allokering kvv'!$B$1:$AG$700,MATCH(G$1,'Justerad allokering kvv'!$B$1:$AF$1,0),FALSE)))</f>
        <v>0</v>
      </c>
      <c r="H367">
        <f>IF($B367=" ","",IF(ISERROR(1/VLOOKUP($B367,'Justerad allokering kvv'!$B$1:$AG$700,MATCH(H$1,'Justerad allokering kvv'!$B$1:$AF$1,0),FALSE)),VLOOKUP($B367,'Allokerad kvv'!$B$2:$AV$700,MATCH(H$1,'Allokerad kvv'!$B$1:$AV$1,0),FALSE),VLOOKUP($B367,'Justerad allokering kvv'!$B$1:$AG$700,MATCH(H$1,'Justerad allokering kvv'!$B$1:$AF$1,0),FALSE)))</f>
        <v>0</v>
      </c>
      <c r="I367">
        <f>IF($B367=" ","",IF(ISERROR(1/VLOOKUP($B367,'Justerad allokering kvv'!$B$1:$AG$700,MATCH(I$1,'Justerad allokering kvv'!$B$1:$AF$1,0),FALSE)),VLOOKUP($B367,'Allokerad kvv'!$B$2:$AV$700,MATCH(I$1,'Allokerad kvv'!$B$1:$AV$1,0),FALSE),VLOOKUP($B367,'Justerad allokering kvv'!$B$1:$AG$700,MATCH(I$1,'Justerad allokering kvv'!$B$1:$AF$1,0),FALSE)))</f>
        <v>0</v>
      </c>
      <c r="J367">
        <f>IF($B367=" ","",IF(ISERROR(1/VLOOKUP($B367,'Justerad allokering kvv'!$B$1:$AG$700,MATCH(J$1,'Justerad allokering kvv'!$B$1:$AF$1,0),FALSE)),VLOOKUP($B367,'Allokerad kvv'!$B$2:$AV$700,MATCH(J$1,'Allokerad kvv'!$B$1:$AV$1,0),FALSE),VLOOKUP($B367,'Justerad allokering kvv'!$B$1:$AG$700,MATCH(J$1,'Justerad allokering kvv'!$B$1:$AF$1,0),FALSE)))</f>
        <v>0</v>
      </c>
      <c r="K367">
        <f>IF($B367=" ","",IF(ISERROR(1/VLOOKUP($B367,'Justerad allokering kvv'!$B$1:$AG$700,MATCH(K$1,'Justerad allokering kvv'!$B$1:$AF$1,0),FALSE)),VLOOKUP($B367,'Allokerad kvv'!$B$2:$AV$700,MATCH(K$1,'Allokerad kvv'!$B$1:$AV$1,0),FALSE),VLOOKUP($B367,'Justerad allokering kvv'!$B$1:$AG$700,MATCH(K$1,'Justerad allokering kvv'!$B$1:$AF$1,0),FALSE)))</f>
        <v>0</v>
      </c>
      <c r="L367">
        <f>IF($B367=" ","",IF(ISERROR(1/VLOOKUP($B367,'Justerad allokering kvv'!$B$1:$AG$700,MATCH(L$1,'Justerad allokering kvv'!$B$1:$AF$1,0),FALSE)),VLOOKUP($B367,'Allokerad kvv'!$B$2:$AV$700,MATCH(L$1,'Allokerad kvv'!$B$1:$AV$1,0),FALSE),VLOOKUP($B367,'Justerad allokering kvv'!$B$1:$AG$700,MATCH(L$1,'Justerad allokering kvv'!$B$1:$AF$1,0),FALSE)))</f>
        <v>0</v>
      </c>
      <c r="M367">
        <f>IF($B367=" ","",IF(ISERROR(1/VLOOKUP($B367,'Justerad allokering kvv'!$B$1:$AG$700,MATCH(M$1,'Justerad allokering kvv'!$B$1:$AF$1,0),FALSE)),VLOOKUP($B367,'Allokerad kvv'!$B$2:$AV$700,MATCH(M$1,'Allokerad kvv'!$B$1:$AV$1,0),FALSE),VLOOKUP($B367,'Justerad allokering kvv'!$B$1:$AG$700,MATCH(M$1,'Justerad allokering kvv'!$B$1:$AF$1,0),FALSE)))</f>
        <v>0</v>
      </c>
      <c r="N367">
        <f>IF($B367=" ","",IF(ISERROR(1/VLOOKUP($B367,'Justerad allokering kvv'!$B$1:$AG$700,MATCH(N$1,'Justerad allokering kvv'!$B$1:$AF$1,0),FALSE)),VLOOKUP($B367,'Allokerad kvv'!$B$2:$AV$700,MATCH(N$1,'Allokerad kvv'!$B$1:$AV$1,0),FALSE),VLOOKUP($B367,'Justerad allokering kvv'!$B$1:$AG$700,MATCH(N$1,'Justerad allokering kvv'!$B$1:$AF$1,0),FALSE)))</f>
        <v>0</v>
      </c>
      <c r="O367">
        <f>IF($B367=" ","",IF(ISERROR(1/VLOOKUP($B367,'Justerad allokering kvv'!$B$1:$AG$700,MATCH(O$1,'Justerad allokering kvv'!$B$1:$AF$1,0),FALSE)),VLOOKUP($B367,'Allokerad kvv'!$B$2:$AV$700,MATCH(O$1,'Allokerad kvv'!$B$1:$AV$1,0),FALSE),VLOOKUP($B367,'Justerad allokering kvv'!$B$1:$AG$700,MATCH(O$1,'Justerad allokering kvv'!$B$1:$AF$1,0),FALSE)))</f>
        <v>0</v>
      </c>
      <c r="P367">
        <f>IF($B367=" ","",IF(ISERROR(1/VLOOKUP($B367,'Justerad allokering kvv'!$B$1:$AG$700,MATCH(P$1,'Justerad allokering kvv'!$B$1:$AF$1,0),FALSE)),VLOOKUP($B367,'Allokerad kvv'!$B$2:$AV$700,MATCH(P$1,'Allokerad kvv'!$B$1:$AV$1,0),FALSE),VLOOKUP($B367,'Justerad allokering kvv'!$B$1:$AG$700,MATCH(P$1,'Justerad allokering kvv'!$B$1:$AF$1,0),FALSE)))</f>
        <v>0</v>
      </c>
      <c r="Q367">
        <f>IF($B367=" ","",IF(ISERROR(1/VLOOKUP($B367,'Justerad allokering kvv'!$B$1:$AG$700,MATCH(Q$1,'Justerad allokering kvv'!$B$1:$AF$1,0),FALSE)),VLOOKUP($B367,'Allokerad kvv'!$B$2:$AV$700,MATCH(Q$1,'Allokerad kvv'!$B$1:$AV$1,0),FALSE),VLOOKUP($B367,'Justerad allokering kvv'!$B$1:$AG$700,MATCH(Q$1,'Justerad allokering kvv'!$B$1:$AF$1,0),FALSE)))</f>
        <v>0</v>
      </c>
      <c r="R367">
        <f>IF($B367=" ","",IF(ISERROR(1/VLOOKUP($B367,'Justerad allokering kvv'!$B$1:$AG$700,MATCH(R$1,'Justerad allokering kvv'!$B$1:$AF$1,0),FALSE)),VLOOKUP($B367,'Allokerad kvv'!$B$2:$AV$700,MATCH(R$1,'Allokerad kvv'!$B$1:$AV$1,0),FALSE),VLOOKUP($B367,'Justerad allokering kvv'!$B$1:$AG$700,MATCH(R$1,'Justerad allokering kvv'!$B$1:$AF$1,0),FALSE)))</f>
        <v>0</v>
      </c>
      <c r="S367">
        <f>IF($B367=" ","",IF(ISERROR(1/VLOOKUP($B367,'Justerad allokering kvv'!$B$1:$AG$700,MATCH(S$1,'Justerad allokering kvv'!$B$1:$AF$1,0),FALSE)),VLOOKUP($B367,'Allokerad kvv'!$B$2:$AV$700,MATCH(S$1,'Allokerad kvv'!$B$1:$AV$1,0),FALSE),VLOOKUP($B367,'Justerad allokering kvv'!$B$1:$AG$700,MATCH(S$1,'Justerad allokering kvv'!$B$1:$AF$1,0),FALSE)))</f>
        <v>0</v>
      </c>
      <c r="T367">
        <f>IF($B367=" ","",IF(ISERROR(1/VLOOKUP($B367,'Justerad allokering kvv'!$B$1:$AG$700,MATCH(T$1,'Justerad allokering kvv'!$B$1:$AF$1,0),FALSE)),VLOOKUP($B367,'Allokerad kvv'!$B$2:$AV$700,MATCH(T$1,'Allokerad kvv'!$B$1:$AV$1,0),FALSE),VLOOKUP($B367,'Justerad allokering kvv'!$B$1:$AG$700,MATCH(T$1,'Justerad allokering kvv'!$B$1:$AF$1,0),FALSE)))</f>
        <v>0</v>
      </c>
      <c r="U367">
        <f>IF($B367=" ","",IF(ISERROR(1/VLOOKUP($B367,'Justerad allokering kvv'!$B$1:$AG$700,MATCH(U$1,'Justerad allokering kvv'!$B$1:$AF$1,0),FALSE)),VLOOKUP($B367,'Allokerad kvv'!$B$2:$AV$700,MATCH(U$1,'Allokerad kvv'!$B$1:$AV$1,0),FALSE),VLOOKUP($B367,'Justerad allokering kvv'!$B$1:$AG$700,MATCH(U$1,'Justerad allokering kvv'!$B$1:$AF$1,0),FALSE)))</f>
        <v>0</v>
      </c>
      <c r="V367">
        <f>IF($B367=" ","",IF(ISERROR(1/VLOOKUP($B367,'Justerad allokering kvv'!$B$1:$AG$700,MATCH(V$1,'Justerad allokering kvv'!$B$1:$AF$1,0),FALSE)),VLOOKUP($B367,'Allokerad kvv'!$B$2:$AV$700,MATCH(V$1,'Allokerad kvv'!$B$1:$AV$1,0),FALSE),VLOOKUP($B367,'Justerad allokering kvv'!$B$1:$AG$700,MATCH(V$1,'Justerad allokering kvv'!$B$1:$AF$1,0),FALSE)))</f>
        <v>0</v>
      </c>
      <c r="W367">
        <f>IF($B367=" ","",IF(ISERROR(1/VLOOKUP($B367,'Justerad allokering kvv'!$B$1:$AG$700,MATCH(W$1,'Justerad allokering kvv'!$B$1:$AF$1,0),FALSE)),VLOOKUP($B367,'Allokerad kvv'!$B$2:$AV$700,MATCH(W$1,'Allokerad kvv'!$B$1:$AV$1,0),FALSE),VLOOKUP($B367,'Justerad allokering kvv'!$B$1:$AG$700,MATCH(W$1,'Justerad allokering kvv'!$B$1:$AF$1,0),FALSE)))</f>
        <v>0</v>
      </c>
      <c r="X367">
        <f>IF($B367=" ","",IF(ISERROR(1/VLOOKUP($B367,'Justerad allokering kvv'!$B$1:$AG$700,MATCH(X$1,'Justerad allokering kvv'!$B$1:$AF$1,0),FALSE)),VLOOKUP($B367,'Allokerad kvv'!$B$2:$AV$700,MATCH(X$1,'Allokerad kvv'!$B$1:$AV$1,0),FALSE),VLOOKUP($B367,'Justerad allokering kvv'!$B$1:$AG$700,MATCH(X$1,'Justerad allokering kvv'!$B$1:$AF$1,0),FALSE)))</f>
        <v>0</v>
      </c>
      <c r="Y367">
        <f>IF($B367=" ","",IF(ISERROR(1/VLOOKUP($B367,'Justerad allokering kvv'!$B$1:$AG$700,MATCH(Y$1,'Justerad allokering kvv'!$B$1:$AF$1,0),FALSE)),VLOOKUP($B367,'Allokerad kvv'!$B$2:$AV$700,MATCH(Y$1,'Allokerad kvv'!$B$1:$AV$1,0),FALSE),VLOOKUP($B367,'Justerad allokering kvv'!$B$1:$AG$700,MATCH(Y$1,'Justerad allokering kvv'!$B$1:$AF$1,0),FALSE)))</f>
        <v>0</v>
      </c>
      <c r="AB367">
        <f>IFERROR(VLOOKUP($B367,Kraftvärmeprod!$B$1:$AO$424,MATCH("Tillförd energi från rökgaskondensering (GWh)",Kraftvärmeprod!$B$1:$AG$1,0),FALSE)/1,0)</f>
        <v>0</v>
      </c>
      <c r="AE367" s="122">
        <f t="shared" si="20"/>
        <v>0</v>
      </c>
      <c r="AG367">
        <f t="shared" si="21"/>
        <v>0</v>
      </c>
      <c r="AH367">
        <f t="shared" si="22"/>
        <v>0</v>
      </c>
      <c r="AI367" t="str">
        <f>IF(AH367=0,"",AH367/VLOOKUP(B367,Kraftvärmeprod!$B$1:$BC$480,MATCH("Summa tillförd energi exklusive rökgaskondensering",Kraftvärmeprod!$B$1:$BC$1,0),FALSE))</f>
        <v/>
      </c>
      <c r="AK367">
        <f t="shared" si="23"/>
        <v>0</v>
      </c>
    </row>
    <row r="368" spans="1:37" x14ac:dyDescent="0.25">
      <c r="A368" s="2" t="s">
        <v>552</v>
      </c>
      <c r="B368" s="2" t="s">
        <v>553</v>
      </c>
      <c r="C368">
        <f>IF($B368=" ","",IF(ISERROR(1/VLOOKUP($B368,'Justerad allokering kvv'!$B$1:$AG$700,MATCH(C$1,'Justerad allokering kvv'!$B$1:$AF$1,0),FALSE)),VLOOKUP($B368,'Allokerad kvv'!$B$2:$AV$700,MATCH(C$1,'Allokerad kvv'!$B$1:$AV$1,0),FALSE),VLOOKUP($B368,'Justerad allokering kvv'!$B$1:$AG$700,MATCH(C$1,'Justerad allokering kvv'!$B$1:$AF$1,0),FALSE)))</f>
        <v>0</v>
      </c>
      <c r="D368">
        <f>IF($B368=" ","",IF(ISERROR(1/VLOOKUP($B368,'Justerad allokering kvv'!$B$1:$AG$700,MATCH(D$1,'Justerad allokering kvv'!$B$1:$AF$1,0),FALSE)),VLOOKUP($B368,'Allokerad kvv'!$B$2:$AV$700,MATCH(D$1,'Allokerad kvv'!$B$1:$AV$1,0),FALSE),VLOOKUP($B368,'Justerad allokering kvv'!$B$1:$AG$700,MATCH(D$1,'Justerad allokering kvv'!$B$1:$AF$1,0),FALSE)))</f>
        <v>0</v>
      </c>
      <c r="E368">
        <f>IF($B368=" ","",IF(ISERROR(1/VLOOKUP($B368,'Justerad allokering kvv'!$B$1:$AG$700,MATCH(E$1,'Justerad allokering kvv'!$B$1:$AF$1,0),FALSE)),VLOOKUP($B368,'Allokerad kvv'!$B$2:$AV$700,MATCH(E$1,'Allokerad kvv'!$B$1:$AV$1,0),FALSE),VLOOKUP($B368,'Justerad allokering kvv'!$B$1:$AG$700,MATCH(E$1,'Justerad allokering kvv'!$B$1:$AF$1,0),FALSE)))</f>
        <v>0</v>
      </c>
      <c r="F368">
        <f>IF($B368=" ","",IF(ISERROR(1/VLOOKUP($B368,'Justerad allokering kvv'!$B$1:$AG$700,MATCH(F$1,'Justerad allokering kvv'!$B$1:$AF$1,0),FALSE)),VLOOKUP($B368,'Allokerad kvv'!$B$2:$AV$700,MATCH(F$1,'Allokerad kvv'!$B$1:$AV$1,0),FALSE),VLOOKUP($B368,'Justerad allokering kvv'!$B$1:$AG$700,MATCH(F$1,'Justerad allokering kvv'!$B$1:$AF$1,0),FALSE)))</f>
        <v>0</v>
      </c>
      <c r="G368">
        <f>IF($B368=" ","",IF(ISERROR(1/VLOOKUP($B368,'Justerad allokering kvv'!$B$1:$AG$700,MATCH(G$1,'Justerad allokering kvv'!$B$1:$AF$1,0),FALSE)),VLOOKUP($B368,'Allokerad kvv'!$B$2:$AV$700,MATCH(G$1,'Allokerad kvv'!$B$1:$AV$1,0),FALSE),VLOOKUP($B368,'Justerad allokering kvv'!$B$1:$AG$700,MATCH(G$1,'Justerad allokering kvv'!$B$1:$AF$1,0),FALSE)))</f>
        <v>0</v>
      </c>
      <c r="H368">
        <f>IF($B368=" ","",IF(ISERROR(1/VLOOKUP($B368,'Justerad allokering kvv'!$B$1:$AG$700,MATCH(H$1,'Justerad allokering kvv'!$B$1:$AF$1,0),FALSE)),VLOOKUP($B368,'Allokerad kvv'!$B$2:$AV$700,MATCH(H$1,'Allokerad kvv'!$B$1:$AV$1,0),FALSE),VLOOKUP($B368,'Justerad allokering kvv'!$B$1:$AG$700,MATCH(H$1,'Justerad allokering kvv'!$B$1:$AF$1,0),FALSE)))</f>
        <v>0</v>
      </c>
      <c r="I368">
        <f>IF($B368=" ","",IF(ISERROR(1/VLOOKUP($B368,'Justerad allokering kvv'!$B$1:$AG$700,MATCH(I$1,'Justerad allokering kvv'!$B$1:$AF$1,0),FALSE)),VLOOKUP($B368,'Allokerad kvv'!$B$2:$AV$700,MATCH(I$1,'Allokerad kvv'!$B$1:$AV$1,0),FALSE),VLOOKUP($B368,'Justerad allokering kvv'!$B$1:$AG$700,MATCH(I$1,'Justerad allokering kvv'!$B$1:$AF$1,0),FALSE)))</f>
        <v>0</v>
      </c>
      <c r="J368">
        <f>IF($B368=" ","",IF(ISERROR(1/VLOOKUP($B368,'Justerad allokering kvv'!$B$1:$AG$700,MATCH(J$1,'Justerad allokering kvv'!$B$1:$AF$1,0),FALSE)),VLOOKUP($B368,'Allokerad kvv'!$B$2:$AV$700,MATCH(J$1,'Allokerad kvv'!$B$1:$AV$1,0),FALSE),VLOOKUP($B368,'Justerad allokering kvv'!$B$1:$AG$700,MATCH(J$1,'Justerad allokering kvv'!$B$1:$AF$1,0),FALSE)))</f>
        <v>0</v>
      </c>
      <c r="K368">
        <f>IF($B368=" ","",IF(ISERROR(1/VLOOKUP($B368,'Justerad allokering kvv'!$B$1:$AG$700,MATCH(K$1,'Justerad allokering kvv'!$B$1:$AF$1,0),FALSE)),VLOOKUP($B368,'Allokerad kvv'!$B$2:$AV$700,MATCH(K$1,'Allokerad kvv'!$B$1:$AV$1,0),FALSE),VLOOKUP($B368,'Justerad allokering kvv'!$B$1:$AG$700,MATCH(K$1,'Justerad allokering kvv'!$B$1:$AF$1,0),FALSE)))</f>
        <v>0</v>
      </c>
      <c r="L368">
        <f>IF($B368=" ","",IF(ISERROR(1/VLOOKUP($B368,'Justerad allokering kvv'!$B$1:$AG$700,MATCH(L$1,'Justerad allokering kvv'!$B$1:$AF$1,0),FALSE)),VLOOKUP($B368,'Allokerad kvv'!$B$2:$AV$700,MATCH(L$1,'Allokerad kvv'!$B$1:$AV$1,0),FALSE),VLOOKUP($B368,'Justerad allokering kvv'!$B$1:$AG$700,MATCH(L$1,'Justerad allokering kvv'!$B$1:$AF$1,0),FALSE)))</f>
        <v>0</v>
      </c>
      <c r="M368">
        <f>IF($B368=" ","",IF(ISERROR(1/VLOOKUP($B368,'Justerad allokering kvv'!$B$1:$AG$700,MATCH(M$1,'Justerad allokering kvv'!$B$1:$AF$1,0),FALSE)),VLOOKUP($B368,'Allokerad kvv'!$B$2:$AV$700,MATCH(M$1,'Allokerad kvv'!$B$1:$AV$1,0),FALSE),VLOOKUP($B368,'Justerad allokering kvv'!$B$1:$AG$700,MATCH(M$1,'Justerad allokering kvv'!$B$1:$AF$1,0),FALSE)))</f>
        <v>0</v>
      </c>
      <c r="N368">
        <f>IF($B368=" ","",IF(ISERROR(1/VLOOKUP($B368,'Justerad allokering kvv'!$B$1:$AG$700,MATCH(N$1,'Justerad allokering kvv'!$B$1:$AF$1,0),FALSE)),VLOOKUP($B368,'Allokerad kvv'!$B$2:$AV$700,MATCH(N$1,'Allokerad kvv'!$B$1:$AV$1,0),FALSE),VLOOKUP($B368,'Justerad allokering kvv'!$B$1:$AG$700,MATCH(N$1,'Justerad allokering kvv'!$B$1:$AF$1,0),FALSE)))</f>
        <v>0</v>
      </c>
      <c r="O368">
        <f>IF($B368=" ","",IF(ISERROR(1/VLOOKUP($B368,'Justerad allokering kvv'!$B$1:$AG$700,MATCH(O$1,'Justerad allokering kvv'!$B$1:$AF$1,0),FALSE)),VLOOKUP($B368,'Allokerad kvv'!$B$2:$AV$700,MATCH(O$1,'Allokerad kvv'!$B$1:$AV$1,0),FALSE),VLOOKUP($B368,'Justerad allokering kvv'!$B$1:$AG$700,MATCH(O$1,'Justerad allokering kvv'!$B$1:$AF$1,0),FALSE)))</f>
        <v>0</v>
      </c>
      <c r="P368">
        <f>IF($B368=" ","",IF(ISERROR(1/VLOOKUP($B368,'Justerad allokering kvv'!$B$1:$AG$700,MATCH(P$1,'Justerad allokering kvv'!$B$1:$AF$1,0),FALSE)),VLOOKUP($B368,'Allokerad kvv'!$B$2:$AV$700,MATCH(P$1,'Allokerad kvv'!$B$1:$AV$1,0),FALSE),VLOOKUP($B368,'Justerad allokering kvv'!$B$1:$AG$700,MATCH(P$1,'Justerad allokering kvv'!$B$1:$AF$1,0),FALSE)))</f>
        <v>0</v>
      </c>
      <c r="Q368">
        <f>IF($B368=" ","",IF(ISERROR(1/VLOOKUP($B368,'Justerad allokering kvv'!$B$1:$AG$700,MATCH(Q$1,'Justerad allokering kvv'!$B$1:$AF$1,0),FALSE)),VLOOKUP($B368,'Allokerad kvv'!$B$2:$AV$700,MATCH(Q$1,'Allokerad kvv'!$B$1:$AV$1,0),FALSE),VLOOKUP($B368,'Justerad allokering kvv'!$B$1:$AG$700,MATCH(Q$1,'Justerad allokering kvv'!$B$1:$AF$1,0),FALSE)))</f>
        <v>0</v>
      </c>
      <c r="R368">
        <f>IF($B368=" ","",IF(ISERROR(1/VLOOKUP($B368,'Justerad allokering kvv'!$B$1:$AG$700,MATCH(R$1,'Justerad allokering kvv'!$B$1:$AF$1,0),FALSE)),VLOOKUP($B368,'Allokerad kvv'!$B$2:$AV$700,MATCH(R$1,'Allokerad kvv'!$B$1:$AV$1,0),FALSE),VLOOKUP($B368,'Justerad allokering kvv'!$B$1:$AG$700,MATCH(R$1,'Justerad allokering kvv'!$B$1:$AF$1,0),FALSE)))</f>
        <v>0</v>
      </c>
      <c r="S368">
        <f>IF($B368=" ","",IF(ISERROR(1/VLOOKUP($B368,'Justerad allokering kvv'!$B$1:$AG$700,MATCH(S$1,'Justerad allokering kvv'!$B$1:$AF$1,0),FALSE)),VLOOKUP($B368,'Allokerad kvv'!$B$2:$AV$700,MATCH(S$1,'Allokerad kvv'!$B$1:$AV$1,0),FALSE),VLOOKUP($B368,'Justerad allokering kvv'!$B$1:$AG$700,MATCH(S$1,'Justerad allokering kvv'!$B$1:$AF$1,0),FALSE)))</f>
        <v>0</v>
      </c>
      <c r="T368">
        <f>IF($B368=" ","",IF(ISERROR(1/VLOOKUP($B368,'Justerad allokering kvv'!$B$1:$AG$700,MATCH(T$1,'Justerad allokering kvv'!$B$1:$AF$1,0),FALSE)),VLOOKUP($B368,'Allokerad kvv'!$B$2:$AV$700,MATCH(T$1,'Allokerad kvv'!$B$1:$AV$1,0),FALSE),VLOOKUP($B368,'Justerad allokering kvv'!$B$1:$AG$700,MATCH(T$1,'Justerad allokering kvv'!$B$1:$AF$1,0),FALSE)))</f>
        <v>0</v>
      </c>
      <c r="U368">
        <f>IF($B368=" ","",IF(ISERROR(1/VLOOKUP($B368,'Justerad allokering kvv'!$B$1:$AG$700,MATCH(U$1,'Justerad allokering kvv'!$B$1:$AF$1,0),FALSE)),VLOOKUP($B368,'Allokerad kvv'!$B$2:$AV$700,MATCH(U$1,'Allokerad kvv'!$B$1:$AV$1,0),FALSE),VLOOKUP($B368,'Justerad allokering kvv'!$B$1:$AG$700,MATCH(U$1,'Justerad allokering kvv'!$B$1:$AF$1,0),FALSE)))</f>
        <v>0</v>
      </c>
      <c r="V368">
        <f>IF($B368=" ","",IF(ISERROR(1/VLOOKUP($B368,'Justerad allokering kvv'!$B$1:$AG$700,MATCH(V$1,'Justerad allokering kvv'!$B$1:$AF$1,0),FALSE)),VLOOKUP($B368,'Allokerad kvv'!$B$2:$AV$700,MATCH(V$1,'Allokerad kvv'!$B$1:$AV$1,0),FALSE),VLOOKUP($B368,'Justerad allokering kvv'!$B$1:$AG$700,MATCH(V$1,'Justerad allokering kvv'!$B$1:$AF$1,0),FALSE)))</f>
        <v>0</v>
      </c>
      <c r="W368">
        <f>IF($B368=" ","",IF(ISERROR(1/VLOOKUP($B368,'Justerad allokering kvv'!$B$1:$AG$700,MATCH(W$1,'Justerad allokering kvv'!$B$1:$AF$1,0),FALSE)),VLOOKUP($B368,'Allokerad kvv'!$B$2:$AV$700,MATCH(W$1,'Allokerad kvv'!$B$1:$AV$1,0),FALSE),VLOOKUP($B368,'Justerad allokering kvv'!$B$1:$AG$700,MATCH(W$1,'Justerad allokering kvv'!$B$1:$AF$1,0),FALSE)))</f>
        <v>0</v>
      </c>
      <c r="X368">
        <f>IF($B368=" ","",IF(ISERROR(1/VLOOKUP($B368,'Justerad allokering kvv'!$B$1:$AG$700,MATCH(X$1,'Justerad allokering kvv'!$B$1:$AF$1,0),FALSE)),VLOOKUP($B368,'Allokerad kvv'!$B$2:$AV$700,MATCH(X$1,'Allokerad kvv'!$B$1:$AV$1,0),FALSE),VLOOKUP($B368,'Justerad allokering kvv'!$B$1:$AG$700,MATCH(X$1,'Justerad allokering kvv'!$B$1:$AF$1,0),FALSE)))</f>
        <v>0</v>
      </c>
      <c r="Y368">
        <f>IF($B368=" ","",IF(ISERROR(1/VLOOKUP($B368,'Justerad allokering kvv'!$B$1:$AG$700,MATCH(Y$1,'Justerad allokering kvv'!$B$1:$AF$1,0),FALSE)),VLOOKUP($B368,'Allokerad kvv'!$B$2:$AV$700,MATCH(Y$1,'Allokerad kvv'!$B$1:$AV$1,0),FALSE),VLOOKUP($B368,'Justerad allokering kvv'!$B$1:$AG$700,MATCH(Y$1,'Justerad allokering kvv'!$B$1:$AF$1,0),FALSE)))</f>
        <v>0</v>
      </c>
      <c r="AB368">
        <f>IFERROR(VLOOKUP($B368,Kraftvärmeprod!$B$1:$AO$424,MATCH("Tillförd energi från rökgaskondensering (GWh)",Kraftvärmeprod!$B$1:$AG$1,0),FALSE)/1,0)</f>
        <v>0</v>
      </c>
      <c r="AE368" s="122">
        <f t="shared" si="20"/>
        <v>0</v>
      </c>
      <c r="AG368">
        <f t="shared" si="21"/>
        <v>0</v>
      </c>
      <c r="AH368">
        <f t="shared" si="22"/>
        <v>0</v>
      </c>
      <c r="AI368" t="str">
        <f>IF(AH368=0,"",AH368/VLOOKUP(B368,Kraftvärmeprod!$B$1:$BC$480,MATCH("Summa tillförd energi exklusive rökgaskondensering",Kraftvärmeprod!$B$1:$BC$1,0),FALSE))</f>
        <v/>
      </c>
      <c r="AK368">
        <f t="shared" si="23"/>
        <v>0</v>
      </c>
    </row>
    <row r="369" spans="1:37" x14ac:dyDescent="0.25">
      <c r="A369" s="2" t="s">
        <v>552</v>
      </c>
      <c r="B369" s="2" t="s">
        <v>554</v>
      </c>
      <c r="C369">
        <f>IF($B369=" ","",IF(ISERROR(1/VLOOKUP($B369,'Justerad allokering kvv'!$B$1:$AG$700,MATCH(C$1,'Justerad allokering kvv'!$B$1:$AF$1,0),FALSE)),VLOOKUP($B369,'Allokerad kvv'!$B$2:$AV$700,MATCH(C$1,'Allokerad kvv'!$B$1:$AV$1,0),FALSE),VLOOKUP($B369,'Justerad allokering kvv'!$B$1:$AG$700,MATCH(C$1,'Justerad allokering kvv'!$B$1:$AF$1,0),FALSE)))</f>
        <v>0</v>
      </c>
      <c r="D369">
        <f>IF($B369=" ","",IF(ISERROR(1/VLOOKUP($B369,'Justerad allokering kvv'!$B$1:$AG$700,MATCH(D$1,'Justerad allokering kvv'!$B$1:$AF$1,0),FALSE)),VLOOKUP($B369,'Allokerad kvv'!$B$2:$AV$700,MATCH(D$1,'Allokerad kvv'!$B$1:$AV$1,0),FALSE),VLOOKUP($B369,'Justerad allokering kvv'!$B$1:$AG$700,MATCH(D$1,'Justerad allokering kvv'!$B$1:$AF$1,0),FALSE)))</f>
        <v>0</v>
      </c>
      <c r="E369">
        <f>IF($B369=" ","",IF(ISERROR(1/VLOOKUP($B369,'Justerad allokering kvv'!$B$1:$AG$700,MATCH(E$1,'Justerad allokering kvv'!$B$1:$AF$1,0),FALSE)),VLOOKUP($B369,'Allokerad kvv'!$B$2:$AV$700,MATCH(E$1,'Allokerad kvv'!$B$1:$AV$1,0),FALSE),VLOOKUP($B369,'Justerad allokering kvv'!$B$1:$AG$700,MATCH(E$1,'Justerad allokering kvv'!$B$1:$AF$1,0),FALSE)))</f>
        <v>0</v>
      </c>
      <c r="F369">
        <f>IF($B369=" ","",IF(ISERROR(1/VLOOKUP($B369,'Justerad allokering kvv'!$B$1:$AG$700,MATCH(F$1,'Justerad allokering kvv'!$B$1:$AF$1,0),FALSE)),VLOOKUP($B369,'Allokerad kvv'!$B$2:$AV$700,MATCH(F$1,'Allokerad kvv'!$B$1:$AV$1,0),FALSE),VLOOKUP($B369,'Justerad allokering kvv'!$B$1:$AG$700,MATCH(F$1,'Justerad allokering kvv'!$B$1:$AF$1,0),FALSE)))</f>
        <v>0</v>
      </c>
      <c r="G369">
        <f>IF($B369=" ","",IF(ISERROR(1/VLOOKUP($B369,'Justerad allokering kvv'!$B$1:$AG$700,MATCH(G$1,'Justerad allokering kvv'!$B$1:$AF$1,0),FALSE)),VLOOKUP($B369,'Allokerad kvv'!$B$2:$AV$700,MATCH(G$1,'Allokerad kvv'!$B$1:$AV$1,0),FALSE),VLOOKUP($B369,'Justerad allokering kvv'!$B$1:$AG$700,MATCH(G$1,'Justerad allokering kvv'!$B$1:$AF$1,0),FALSE)))</f>
        <v>0</v>
      </c>
      <c r="H369">
        <f>IF($B369=" ","",IF(ISERROR(1/VLOOKUP($B369,'Justerad allokering kvv'!$B$1:$AG$700,MATCH(H$1,'Justerad allokering kvv'!$B$1:$AF$1,0),FALSE)),VLOOKUP($B369,'Allokerad kvv'!$B$2:$AV$700,MATCH(H$1,'Allokerad kvv'!$B$1:$AV$1,0),FALSE),VLOOKUP($B369,'Justerad allokering kvv'!$B$1:$AG$700,MATCH(H$1,'Justerad allokering kvv'!$B$1:$AF$1,0),FALSE)))</f>
        <v>0</v>
      </c>
      <c r="I369">
        <f>IF($B369=" ","",IF(ISERROR(1/VLOOKUP($B369,'Justerad allokering kvv'!$B$1:$AG$700,MATCH(I$1,'Justerad allokering kvv'!$B$1:$AF$1,0),FALSE)),VLOOKUP($B369,'Allokerad kvv'!$B$2:$AV$700,MATCH(I$1,'Allokerad kvv'!$B$1:$AV$1,0),FALSE),VLOOKUP($B369,'Justerad allokering kvv'!$B$1:$AG$700,MATCH(I$1,'Justerad allokering kvv'!$B$1:$AF$1,0),FALSE)))</f>
        <v>0</v>
      </c>
      <c r="J369">
        <f>IF($B369=" ","",IF(ISERROR(1/VLOOKUP($B369,'Justerad allokering kvv'!$B$1:$AG$700,MATCH(J$1,'Justerad allokering kvv'!$B$1:$AF$1,0),FALSE)),VLOOKUP($B369,'Allokerad kvv'!$B$2:$AV$700,MATCH(J$1,'Allokerad kvv'!$B$1:$AV$1,0),FALSE),VLOOKUP($B369,'Justerad allokering kvv'!$B$1:$AG$700,MATCH(J$1,'Justerad allokering kvv'!$B$1:$AF$1,0),FALSE)))</f>
        <v>0</v>
      </c>
      <c r="K369">
        <f>IF($B369=" ","",IF(ISERROR(1/VLOOKUP($B369,'Justerad allokering kvv'!$B$1:$AG$700,MATCH(K$1,'Justerad allokering kvv'!$B$1:$AF$1,0),FALSE)),VLOOKUP($B369,'Allokerad kvv'!$B$2:$AV$700,MATCH(K$1,'Allokerad kvv'!$B$1:$AV$1,0),FALSE),VLOOKUP($B369,'Justerad allokering kvv'!$B$1:$AG$700,MATCH(K$1,'Justerad allokering kvv'!$B$1:$AF$1,0),FALSE)))</f>
        <v>0</v>
      </c>
      <c r="L369">
        <f>IF($B369=" ","",IF(ISERROR(1/VLOOKUP($B369,'Justerad allokering kvv'!$B$1:$AG$700,MATCH(L$1,'Justerad allokering kvv'!$B$1:$AF$1,0),FALSE)),VLOOKUP($B369,'Allokerad kvv'!$B$2:$AV$700,MATCH(L$1,'Allokerad kvv'!$B$1:$AV$1,0),FALSE),VLOOKUP($B369,'Justerad allokering kvv'!$B$1:$AG$700,MATCH(L$1,'Justerad allokering kvv'!$B$1:$AF$1,0),FALSE)))</f>
        <v>0</v>
      </c>
      <c r="M369">
        <f>IF($B369=" ","",IF(ISERROR(1/VLOOKUP($B369,'Justerad allokering kvv'!$B$1:$AG$700,MATCH(M$1,'Justerad allokering kvv'!$B$1:$AF$1,0),FALSE)),VLOOKUP($B369,'Allokerad kvv'!$B$2:$AV$700,MATCH(M$1,'Allokerad kvv'!$B$1:$AV$1,0),FALSE),VLOOKUP($B369,'Justerad allokering kvv'!$B$1:$AG$700,MATCH(M$1,'Justerad allokering kvv'!$B$1:$AF$1,0),FALSE)))</f>
        <v>0</v>
      </c>
      <c r="N369">
        <f>IF($B369=" ","",IF(ISERROR(1/VLOOKUP($B369,'Justerad allokering kvv'!$B$1:$AG$700,MATCH(N$1,'Justerad allokering kvv'!$B$1:$AF$1,0),FALSE)),VLOOKUP($B369,'Allokerad kvv'!$B$2:$AV$700,MATCH(N$1,'Allokerad kvv'!$B$1:$AV$1,0),FALSE),VLOOKUP($B369,'Justerad allokering kvv'!$B$1:$AG$700,MATCH(N$1,'Justerad allokering kvv'!$B$1:$AF$1,0),FALSE)))</f>
        <v>0</v>
      </c>
      <c r="O369">
        <f>IF($B369=" ","",IF(ISERROR(1/VLOOKUP($B369,'Justerad allokering kvv'!$B$1:$AG$700,MATCH(O$1,'Justerad allokering kvv'!$B$1:$AF$1,0),FALSE)),VLOOKUP($B369,'Allokerad kvv'!$B$2:$AV$700,MATCH(O$1,'Allokerad kvv'!$B$1:$AV$1,0),FALSE),VLOOKUP($B369,'Justerad allokering kvv'!$B$1:$AG$700,MATCH(O$1,'Justerad allokering kvv'!$B$1:$AF$1,0),FALSE)))</f>
        <v>0</v>
      </c>
      <c r="P369">
        <f>IF($B369=" ","",IF(ISERROR(1/VLOOKUP($B369,'Justerad allokering kvv'!$B$1:$AG$700,MATCH(P$1,'Justerad allokering kvv'!$B$1:$AF$1,0),FALSE)),VLOOKUP($B369,'Allokerad kvv'!$B$2:$AV$700,MATCH(P$1,'Allokerad kvv'!$B$1:$AV$1,0),FALSE),VLOOKUP($B369,'Justerad allokering kvv'!$B$1:$AG$700,MATCH(P$1,'Justerad allokering kvv'!$B$1:$AF$1,0),FALSE)))</f>
        <v>0</v>
      </c>
      <c r="Q369">
        <f>IF($B369=" ","",IF(ISERROR(1/VLOOKUP($B369,'Justerad allokering kvv'!$B$1:$AG$700,MATCH(Q$1,'Justerad allokering kvv'!$B$1:$AF$1,0),FALSE)),VLOOKUP($B369,'Allokerad kvv'!$B$2:$AV$700,MATCH(Q$1,'Allokerad kvv'!$B$1:$AV$1,0),FALSE),VLOOKUP($B369,'Justerad allokering kvv'!$B$1:$AG$700,MATCH(Q$1,'Justerad allokering kvv'!$B$1:$AF$1,0),FALSE)))</f>
        <v>0</v>
      </c>
      <c r="R369">
        <f>IF($B369=" ","",IF(ISERROR(1/VLOOKUP($B369,'Justerad allokering kvv'!$B$1:$AG$700,MATCH(R$1,'Justerad allokering kvv'!$B$1:$AF$1,0),FALSE)),VLOOKUP($B369,'Allokerad kvv'!$B$2:$AV$700,MATCH(R$1,'Allokerad kvv'!$B$1:$AV$1,0),FALSE),VLOOKUP($B369,'Justerad allokering kvv'!$B$1:$AG$700,MATCH(R$1,'Justerad allokering kvv'!$B$1:$AF$1,0),FALSE)))</f>
        <v>0</v>
      </c>
      <c r="S369">
        <f>IF($B369=" ","",IF(ISERROR(1/VLOOKUP($B369,'Justerad allokering kvv'!$B$1:$AG$700,MATCH(S$1,'Justerad allokering kvv'!$B$1:$AF$1,0),FALSE)),VLOOKUP($B369,'Allokerad kvv'!$B$2:$AV$700,MATCH(S$1,'Allokerad kvv'!$B$1:$AV$1,0),FALSE),VLOOKUP($B369,'Justerad allokering kvv'!$B$1:$AG$700,MATCH(S$1,'Justerad allokering kvv'!$B$1:$AF$1,0),FALSE)))</f>
        <v>0</v>
      </c>
      <c r="T369">
        <f>IF($B369=" ","",IF(ISERROR(1/VLOOKUP($B369,'Justerad allokering kvv'!$B$1:$AG$700,MATCH(T$1,'Justerad allokering kvv'!$B$1:$AF$1,0),FALSE)),VLOOKUP($B369,'Allokerad kvv'!$B$2:$AV$700,MATCH(T$1,'Allokerad kvv'!$B$1:$AV$1,0),FALSE),VLOOKUP($B369,'Justerad allokering kvv'!$B$1:$AG$700,MATCH(T$1,'Justerad allokering kvv'!$B$1:$AF$1,0),FALSE)))</f>
        <v>0</v>
      </c>
      <c r="U369">
        <f>IF($B369=" ","",IF(ISERROR(1/VLOOKUP($B369,'Justerad allokering kvv'!$B$1:$AG$700,MATCH(U$1,'Justerad allokering kvv'!$B$1:$AF$1,0),FALSE)),VLOOKUP($B369,'Allokerad kvv'!$B$2:$AV$700,MATCH(U$1,'Allokerad kvv'!$B$1:$AV$1,0),FALSE),VLOOKUP($B369,'Justerad allokering kvv'!$B$1:$AG$700,MATCH(U$1,'Justerad allokering kvv'!$B$1:$AF$1,0),FALSE)))</f>
        <v>0</v>
      </c>
      <c r="V369">
        <f>IF($B369=" ","",IF(ISERROR(1/VLOOKUP($B369,'Justerad allokering kvv'!$B$1:$AG$700,MATCH(V$1,'Justerad allokering kvv'!$B$1:$AF$1,0),FALSE)),VLOOKUP($B369,'Allokerad kvv'!$B$2:$AV$700,MATCH(V$1,'Allokerad kvv'!$B$1:$AV$1,0),FALSE),VLOOKUP($B369,'Justerad allokering kvv'!$B$1:$AG$700,MATCH(V$1,'Justerad allokering kvv'!$B$1:$AF$1,0),FALSE)))</f>
        <v>0</v>
      </c>
      <c r="W369">
        <f>IF($B369=" ","",IF(ISERROR(1/VLOOKUP($B369,'Justerad allokering kvv'!$B$1:$AG$700,MATCH(W$1,'Justerad allokering kvv'!$B$1:$AF$1,0),FALSE)),VLOOKUP($B369,'Allokerad kvv'!$B$2:$AV$700,MATCH(W$1,'Allokerad kvv'!$B$1:$AV$1,0),FALSE),VLOOKUP($B369,'Justerad allokering kvv'!$B$1:$AG$700,MATCH(W$1,'Justerad allokering kvv'!$B$1:$AF$1,0),FALSE)))</f>
        <v>0</v>
      </c>
      <c r="X369">
        <f>IF($B369=" ","",IF(ISERROR(1/VLOOKUP($B369,'Justerad allokering kvv'!$B$1:$AG$700,MATCH(X$1,'Justerad allokering kvv'!$B$1:$AF$1,0),FALSE)),VLOOKUP($B369,'Allokerad kvv'!$B$2:$AV$700,MATCH(X$1,'Allokerad kvv'!$B$1:$AV$1,0),FALSE),VLOOKUP($B369,'Justerad allokering kvv'!$B$1:$AG$700,MATCH(X$1,'Justerad allokering kvv'!$B$1:$AF$1,0),FALSE)))</f>
        <v>0</v>
      </c>
      <c r="Y369">
        <f>IF($B369=" ","",IF(ISERROR(1/VLOOKUP($B369,'Justerad allokering kvv'!$B$1:$AG$700,MATCH(Y$1,'Justerad allokering kvv'!$B$1:$AF$1,0),FALSE)),VLOOKUP($B369,'Allokerad kvv'!$B$2:$AV$700,MATCH(Y$1,'Allokerad kvv'!$B$1:$AV$1,0),FALSE),VLOOKUP($B369,'Justerad allokering kvv'!$B$1:$AG$700,MATCH(Y$1,'Justerad allokering kvv'!$B$1:$AF$1,0),FALSE)))</f>
        <v>0</v>
      </c>
      <c r="AB369">
        <f>IFERROR(VLOOKUP($B369,Kraftvärmeprod!$B$1:$AO$424,MATCH("Tillförd energi från rökgaskondensering (GWh)",Kraftvärmeprod!$B$1:$AG$1,0),FALSE)/1,0)</f>
        <v>0</v>
      </c>
      <c r="AE369" s="122">
        <f t="shared" si="20"/>
        <v>0</v>
      </c>
      <c r="AG369">
        <f t="shared" si="21"/>
        <v>0</v>
      </c>
      <c r="AH369">
        <f t="shared" si="22"/>
        <v>0</v>
      </c>
      <c r="AI369" t="str">
        <f>IF(AH369=0,"",AH369/VLOOKUP(B369,Kraftvärmeprod!$B$1:$BC$480,MATCH("Summa tillförd energi exklusive rökgaskondensering",Kraftvärmeprod!$B$1:$BC$1,0),FALSE))</f>
        <v/>
      </c>
      <c r="AK369">
        <f t="shared" si="23"/>
        <v>0</v>
      </c>
    </row>
    <row r="370" spans="1:37" x14ac:dyDescent="0.25">
      <c r="A370" s="2" t="s">
        <v>552</v>
      </c>
      <c r="B370" s="2" t="s">
        <v>555</v>
      </c>
      <c r="C370">
        <f>IF($B370=" ","",IF(ISERROR(1/VLOOKUP($B370,'Justerad allokering kvv'!$B$1:$AG$700,MATCH(C$1,'Justerad allokering kvv'!$B$1:$AF$1,0),FALSE)),VLOOKUP($B370,'Allokerad kvv'!$B$2:$AV$700,MATCH(C$1,'Allokerad kvv'!$B$1:$AV$1,0),FALSE),VLOOKUP($B370,'Justerad allokering kvv'!$B$1:$AG$700,MATCH(C$1,'Justerad allokering kvv'!$B$1:$AF$1,0),FALSE)))</f>
        <v>0</v>
      </c>
      <c r="D370">
        <f>IF($B370=" ","",IF(ISERROR(1/VLOOKUP($B370,'Justerad allokering kvv'!$B$1:$AG$700,MATCH(D$1,'Justerad allokering kvv'!$B$1:$AF$1,0),FALSE)),VLOOKUP($B370,'Allokerad kvv'!$B$2:$AV$700,MATCH(D$1,'Allokerad kvv'!$B$1:$AV$1,0),FALSE),VLOOKUP($B370,'Justerad allokering kvv'!$B$1:$AG$700,MATCH(D$1,'Justerad allokering kvv'!$B$1:$AF$1,0),FALSE)))</f>
        <v>0</v>
      </c>
      <c r="E370">
        <f>IF($B370=" ","",IF(ISERROR(1/VLOOKUP($B370,'Justerad allokering kvv'!$B$1:$AG$700,MATCH(E$1,'Justerad allokering kvv'!$B$1:$AF$1,0),FALSE)),VLOOKUP($B370,'Allokerad kvv'!$B$2:$AV$700,MATCH(E$1,'Allokerad kvv'!$B$1:$AV$1,0),FALSE),VLOOKUP($B370,'Justerad allokering kvv'!$B$1:$AG$700,MATCH(E$1,'Justerad allokering kvv'!$B$1:$AF$1,0),FALSE)))</f>
        <v>0</v>
      </c>
      <c r="F370">
        <f>IF($B370=" ","",IF(ISERROR(1/VLOOKUP($B370,'Justerad allokering kvv'!$B$1:$AG$700,MATCH(F$1,'Justerad allokering kvv'!$B$1:$AF$1,0),FALSE)),VLOOKUP($B370,'Allokerad kvv'!$B$2:$AV$700,MATCH(F$1,'Allokerad kvv'!$B$1:$AV$1,0),FALSE),VLOOKUP($B370,'Justerad allokering kvv'!$B$1:$AG$700,MATCH(F$1,'Justerad allokering kvv'!$B$1:$AF$1,0),FALSE)))</f>
        <v>0</v>
      </c>
      <c r="G370">
        <f>IF($B370=" ","",IF(ISERROR(1/VLOOKUP($B370,'Justerad allokering kvv'!$B$1:$AG$700,MATCH(G$1,'Justerad allokering kvv'!$B$1:$AF$1,0),FALSE)),VLOOKUP($B370,'Allokerad kvv'!$B$2:$AV$700,MATCH(G$1,'Allokerad kvv'!$B$1:$AV$1,0),FALSE),VLOOKUP($B370,'Justerad allokering kvv'!$B$1:$AG$700,MATCH(G$1,'Justerad allokering kvv'!$B$1:$AF$1,0),FALSE)))</f>
        <v>0</v>
      </c>
      <c r="H370">
        <f>IF($B370=" ","",IF(ISERROR(1/VLOOKUP($B370,'Justerad allokering kvv'!$B$1:$AG$700,MATCH(H$1,'Justerad allokering kvv'!$B$1:$AF$1,0),FALSE)),VLOOKUP($B370,'Allokerad kvv'!$B$2:$AV$700,MATCH(H$1,'Allokerad kvv'!$B$1:$AV$1,0),FALSE),VLOOKUP($B370,'Justerad allokering kvv'!$B$1:$AG$700,MATCH(H$1,'Justerad allokering kvv'!$B$1:$AF$1,0),FALSE)))</f>
        <v>0</v>
      </c>
      <c r="I370">
        <f>IF($B370=" ","",IF(ISERROR(1/VLOOKUP($B370,'Justerad allokering kvv'!$B$1:$AG$700,MATCH(I$1,'Justerad allokering kvv'!$B$1:$AF$1,0),FALSE)),VLOOKUP($B370,'Allokerad kvv'!$B$2:$AV$700,MATCH(I$1,'Allokerad kvv'!$B$1:$AV$1,0),FALSE),VLOOKUP($B370,'Justerad allokering kvv'!$B$1:$AG$700,MATCH(I$1,'Justerad allokering kvv'!$B$1:$AF$1,0),FALSE)))</f>
        <v>0</v>
      </c>
      <c r="J370">
        <f>IF($B370=" ","",IF(ISERROR(1/VLOOKUP($B370,'Justerad allokering kvv'!$B$1:$AG$700,MATCH(J$1,'Justerad allokering kvv'!$B$1:$AF$1,0),FALSE)),VLOOKUP($B370,'Allokerad kvv'!$B$2:$AV$700,MATCH(J$1,'Allokerad kvv'!$B$1:$AV$1,0),FALSE),VLOOKUP($B370,'Justerad allokering kvv'!$B$1:$AG$700,MATCH(J$1,'Justerad allokering kvv'!$B$1:$AF$1,0),FALSE)))</f>
        <v>0</v>
      </c>
      <c r="K370">
        <f>IF($B370=" ","",IF(ISERROR(1/VLOOKUP($B370,'Justerad allokering kvv'!$B$1:$AG$700,MATCH(K$1,'Justerad allokering kvv'!$B$1:$AF$1,0),FALSE)),VLOOKUP($B370,'Allokerad kvv'!$B$2:$AV$700,MATCH(K$1,'Allokerad kvv'!$B$1:$AV$1,0),FALSE),VLOOKUP($B370,'Justerad allokering kvv'!$B$1:$AG$700,MATCH(K$1,'Justerad allokering kvv'!$B$1:$AF$1,0),FALSE)))</f>
        <v>0</v>
      </c>
      <c r="L370">
        <f>IF($B370=" ","",IF(ISERROR(1/VLOOKUP($B370,'Justerad allokering kvv'!$B$1:$AG$700,MATCH(L$1,'Justerad allokering kvv'!$B$1:$AF$1,0),FALSE)),VLOOKUP($B370,'Allokerad kvv'!$B$2:$AV$700,MATCH(L$1,'Allokerad kvv'!$B$1:$AV$1,0),FALSE),VLOOKUP($B370,'Justerad allokering kvv'!$B$1:$AG$700,MATCH(L$1,'Justerad allokering kvv'!$B$1:$AF$1,0),FALSE)))</f>
        <v>0</v>
      </c>
      <c r="M370">
        <f>IF($B370=" ","",IF(ISERROR(1/VLOOKUP($B370,'Justerad allokering kvv'!$B$1:$AG$700,MATCH(M$1,'Justerad allokering kvv'!$B$1:$AF$1,0),FALSE)),VLOOKUP($B370,'Allokerad kvv'!$B$2:$AV$700,MATCH(M$1,'Allokerad kvv'!$B$1:$AV$1,0),FALSE),VLOOKUP($B370,'Justerad allokering kvv'!$B$1:$AG$700,MATCH(M$1,'Justerad allokering kvv'!$B$1:$AF$1,0),FALSE)))</f>
        <v>0</v>
      </c>
      <c r="N370">
        <f>IF($B370=" ","",IF(ISERROR(1/VLOOKUP($B370,'Justerad allokering kvv'!$B$1:$AG$700,MATCH(N$1,'Justerad allokering kvv'!$B$1:$AF$1,0),FALSE)),VLOOKUP($B370,'Allokerad kvv'!$B$2:$AV$700,MATCH(N$1,'Allokerad kvv'!$B$1:$AV$1,0),FALSE),VLOOKUP($B370,'Justerad allokering kvv'!$B$1:$AG$700,MATCH(N$1,'Justerad allokering kvv'!$B$1:$AF$1,0),FALSE)))</f>
        <v>0</v>
      </c>
      <c r="O370">
        <f>IF($B370=" ","",IF(ISERROR(1/VLOOKUP($B370,'Justerad allokering kvv'!$B$1:$AG$700,MATCH(O$1,'Justerad allokering kvv'!$B$1:$AF$1,0),FALSE)),VLOOKUP($B370,'Allokerad kvv'!$B$2:$AV$700,MATCH(O$1,'Allokerad kvv'!$B$1:$AV$1,0),FALSE),VLOOKUP($B370,'Justerad allokering kvv'!$B$1:$AG$700,MATCH(O$1,'Justerad allokering kvv'!$B$1:$AF$1,0),FALSE)))</f>
        <v>0</v>
      </c>
      <c r="P370">
        <f>IF($B370=" ","",IF(ISERROR(1/VLOOKUP($B370,'Justerad allokering kvv'!$B$1:$AG$700,MATCH(P$1,'Justerad allokering kvv'!$B$1:$AF$1,0),FALSE)),VLOOKUP($B370,'Allokerad kvv'!$B$2:$AV$700,MATCH(P$1,'Allokerad kvv'!$B$1:$AV$1,0),FALSE),VLOOKUP($B370,'Justerad allokering kvv'!$B$1:$AG$700,MATCH(P$1,'Justerad allokering kvv'!$B$1:$AF$1,0),FALSE)))</f>
        <v>0</v>
      </c>
      <c r="Q370">
        <f>IF($B370=" ","",IF(ISERROR(1/VLOOKUP($B370,'Justerad allokering kvv'!$B$1:$AG$700,MATCH(Q$1,'Justerad allokering kvv'!$B$1:$AF$1,0),FALSE)),VLOOKUP($B370,'Allokerad kvv'!$B$2:$AV$700,MATCH(Q$1,'Allokerad kvv'!$B$1:$AV$1,0),FALSE),VLOOKUP($B370,'Justerad allokering kvv'!$B$1:$AG$700,MATCH(Q$1,'Justerad allokering kvv'!$B$1:$AF$1,0),FALSE)))</f>
        <v>0</v>
      </c>
      <c r="R370">
        <f>IF($B370=" ","",IF(ISERROR(1/VLOOKUP($B370,'Justerad allokering kvv'!$B$1:$AG$700,MATCH(R$1,'Justerad allokering kvv'!$B$1:$AF$1,0),FALSE)),VLOOKUP($B370,'Allokerad kvv'!$B$2:$AV$700,MATCH(R$1,'Allokerad kvv'!$B$1:$AV$1,0),FALSE),VLOOKUP($B370,'Justerad allokering kvv'!$B$1:$AG$700,MATCH(R$1,'Justerad allokering kvv'!$B$1:$AF$1,0),FALSE)))</f>
        <v>0</v>
      </c>
      <c r="S370">
        <f>IF($B370=" ","",IF(ISERROR(1/VLOOKUP($B370,'Justerad allokering kvv'!$B$1:$AG$700,MATCH(S$1,'Justerad allokering kvv'!$B$1:$AF$1,0),FALSE)),VLOOKUP($B370,'Allokerad kvv'!$B$2:$AV$700,MATCH(S$1,'Allokerad kvv'!$B$1:$AV$1,0),FALSE),VLOOKUP($B370,'Justerad allokering kvv'!$B$1:$AG$700,MATCH(S$1,'Justerad allokering kvv'!$B$1:$AF$1,0),FALSE)))</f>
        <v>0</v>
      </c>
      <c r="T370">
        <f>IF($B370=" ","",IF(ISERROR(1/VLOOKUP($B370,'Justerad allokering kvv'!$B$1:$AG$700,MATCH(T$1,'Justerad allokering kvv'!$B$1:$AF$1,0),FALSE)),VLOOKUP($B370,'Allokerad kvv'!$B$2:$AV$700,MATCH(T$1,'Allokerad kvv'!$B$1:$AV$1,0),FALSE),VLOOKUP($B370,'Justerad allokering kvv'!$B$1:$AG$700,MATCH(T$1,'Justerad allokering kvv'!$B$1:$AF$1,0),FALSE)))</f>
        <v>0</v>
      </c>
      <c r="U370">
        <f>IF($B370=" ","",IF(ISERROR(1/VLOOKUP($B370,'Justerad allokering kvv'!$B$1:$AG$700,MATCH(U$1,'Justerad allokering kvv'!$B$1:$AF$1,0),FALSE)),VLOOKUP($B370,'Allokerad kvv'!$B$2:$AV$700,MATCH(U$1,'Allokerad kvv'!$B$1:$AV$1,0),FALSE),VLOOKUP($B370,'Justerad allokering kvv'!$B$1:$AG$700,MATCH(U$1,'Justerad allokering kvv'!$B$1:$AF$1,0),FALSE)))</f>
        <v>0</v>
      </c>
      <c r="V370">
        <f>IF($B370=" ","",IF(ISERROR(1/VLOOKUP($B370,'Justerad allokering kvv'!$B$1:$AG$700,MATCH(V$1,'Justerad allokering kvv'!$B$1:$AF$1,0),FALSE)),VLOOKUP($B370,'Allokerad kvv'!$B$2:$AV$700,MATCH(V$1,'Allokerad kvv'!$B$1:$AV$1,0),FALSE),VLOOKUP($B370,'Justerad allokering kvv'!$B$1:$AG$700,MATCH(V$1,'Justerad allokering kvv'!$B$1:$AF$1,0),FALSE)))</f>
        <v>0</v>
      </c>
      <c r="W370">
        <f>IF($B370=" ","",IF(ISERROR(1/VLOOKUP($B370,'Justerad allokering kvv'!$B$1:$AG$700,MATCH(W$1,'Justerad allokering kvv'!$B$1:$AF$1,0),FALSE)),VLOOKUP($B370,'Allokerad kvv'!$B$2:$AV$700,MATCH(W$1,'Allokerad kvv'!$B$1:$AV$1,0),FALSE),VLOOKUP($B370,'Justerad allokering kvv'!$B$1:$AG$700,MATCH(W$1,'Justerad allokering kvv'!$B$1:$AF$1,0),FALSE)))</f>
        <v>0</v>
      </c>
      <c r="X370">
        <f>IF($B370=" ","",IF(ISERROR(1/VLOOKUP($B370,'Justerad allokering kvv'!$B$1:$AG$700,MATCH(X$1,'Justerad allokering kvv'!$B$1:$AF$1,0),FALSE)),VLOOKUP($B370,'Allokerad kvv'!$B$2:$AV$700,MATCH(X$1,'Allokerad kvv'!$B$1:$AV$1,0),FALSE),VLOOKUP($B370,'Justerad allokering kvv'!$B$1:$AG$700,MATCH(X$1,'Justerad allokering kvv'!$B$1:$AF$1,0),FALSE)))</f>
        <v>0</v>
      </c>
      <c r="Y370">
        <f>IF($B370=" ","",IF(ISERROR(1/VLOOKUP($B370,'Justerad allokering kvv'!$B$1:$AG$700,MATCH(Y$1,'Justerad allokering kvv'!$B$1:$AF$1,0),FALSE)),VLOOKUP($B370,'Allokerad kvv'!$B$2:$AV$700,MATCH(Y$1,'Allokerad kvv'!$B$1:$AV$1,0),FALSE),VLOOKUP($B370,'Justerad allokering kvv'!$B$1:$AG$700,MATCH(Y$1,'Justerad allokering kvv'!$B$1:$AF$1,0),FALSE)))</f>
        <v>0</v>
      </c>
      <c r="AB370">
        <f>IFERROR(VLOOKUP($B370,Kraftvärmeprod!$B$1:$AO$424,MATCH("Tillförd energi från rökgaskondensering (GWh)",Kraftvärmeprod!$B$1:$AG$1,0),FALSE)/1,0)</f>
        <v>0</v>
      </c>
      <c r="AE370" s="122">
        <f t="shared" si="20"/>
        <v>0</v>
      </c>
      <c r="AG370">
        <f t="shared" si="21"/>
        <v>0</v>
      </c>
      <c r="AH370">
        <f t="shared" si="22"/>
        <v>0</v>
      </c>
      <c r="AI370" t="str">
        <f>IF(AH370=0,"",AH370/VLOOKUP(B370,Kraftvärmeprod!$B$1:$BC$480,MATCH("Summa tillförd energi exklusive rökgaskondensering",Kraftvärmeprod!$B$1:$BC$1,0),FALSE))</f>
        <v/>
      </c>
      <c r="AK370">
        <f t="shared" si="23"/>
        <v>0</v>
      </c>
    </row>
    <row r="371" spans="1:37" x14ac:dyDescent="0.25">
      <c r="A371" s="2" t="s">
        <v>552</v>
      </c>
      <c r="B371" s="2" t="s">
        <v>556</v>
      </c>
      <c r="C371">
        <f>IF($B371=" ","",IF(ISERROR(1/VLOOKUP($B371,'Justerad allokering kvv'!$B$1:$AG$700,MATCH(C$1,'Justerad allokering kvv'!$B$1:$AF$1,0),FALSE)),VLOOKUP($B371,'Allokerad kvv'!$B$2:$AV$700,MATCH(C$1,'Allokerad kvv'!$B$1:$AV$1,0),FALSE),VLOOKUP($B371,'Justerad allokering kvv'!$B$1:$AG$700,MATCH(C$1,'Justerad allokering kvv'!$B$1:$AF$1,0),FALSE)))</f>
        <v>0</v>
      </c>
      <c r="D371">
        <f>IF($B371=" ","",IF(ISERROR(1/VLOOKUP($B371,'Justerad allokering kvv'!$B$1:$AG$700,MATCH(D$1,'Justerad allokering kvv'!$B$1:$AF$1,0),FALSE)),VLOOKUP($B371,'Allokerad kvv'!$B$2:$AV$700,MATCH(D$1,'Allokerad kvv'!$B$1:$AV$1,0),FALSE),VLOOKUP($B371,'Justerad allokering kvv'!$B$1:$AG$700,MATCH(D$1,'Justerad allokering kvv'!$B$1:$AF$1,0),FALSE)))</f>
        <v>0</v>
      </c>
      <c r="E371">
        <f>IF($B371=" ","",IF(ISERROR(1/VLOOKUP($B371,'Justerad allokering kvv'!$B$1:$AG$700,MATCH(E$1,'Justerad allokering kvv'!$B$1:$AF$1,0),FALSE)),VLOOKUP($B371,'Allokerad kvv'!$B$2:$AV$700,MATCH(E$1,'Allokerad kvv'!$B$1:$AV$1,0),FALSE),VLOOKUP($B371,'Justerad allokering kvv'!$B$1:$AG$700,MATCH(E$1,'Justerad allokering kvv'!$B$1:$AF$1,0),FALSE)))</f>
        <v>0</v>
      </c>
      <c r="F371">
        <f>IF($B371=" ","",IF(ISERROR(1/VLOOKUP($B371,'Justerad allokering kvv'!$B$1:$AG$700,MATCH(F$1,'Justerad allokering kvv'!$B$1:$AF$1,0),FALSE)),VLOOKUP($B371,'Allokerad kvv'!$B$2:$AV$700,MATCH(F$1,'Allokerad kvv'!$B$1:$AV$1,0),FALSE),VLOOKUP($B371,'Justerad allokering kvv'!$B$1:$AG$700,MATCH(F$1,'Justerad allokering kvv'!$B$1:$AF$1,0),FALSE)))</f>
        <v>0</v>
      </c>
      <c r="G371">
        <f>IF($B371=" ","",IF(ISERROR(1/VLOOKUP($B371,'Justerad allokering kvv'!$B$1:$AG$700,MATCH(G$1,'Justerad allokering kvv'!$B$1:$AF$1,0),FALSE)),VLOOKUP($B371,'Allokerad kvv'!$B$2:$AV$700,MATCH(G$1,'Allokerad kvv'!$B$1:$AV$1,0),FALSE),VLOOKUP($B371,'Justerad allokering kvv'!$B$1:$AG$700,MATCH(G$1,'Justerad allokering kvv'!$B$1:$AF$1,0),FALSE)))</f>
        <v>0</v>
      </c>
      <c r="H371">
        <f>IF($B371=" ","",IF(ISERROR(1/VLOOKUP($B371,'Justerad allokering kvv'!$B$1:$AG$700,MATCH(H$1,'Justerad allokering kvv'!$B$1:$AF$1,0),FALSE)),VLOOKUP($B371,'Allokerad kvv'!$B$2:$AV$700,MATCH(H$1,'Allokerad kvv'!$B$1:$AV$1,0),FALSE),VLOOKUP($B371,'Justerad allokering kvv'!$B$1:$AG$700,MATCH(H$1,'Justerad allokering kvv'!$B$1:$AF$1,0),FALSE)))</f>
        <v>0</v>
      </c>
      <c r="I371">
        <f>IF($B371=" ","",IF(ISERROR(1/VLOOKUP($B371,'Justerad allokering kvv'!$B$1:$AG$700,MATCH(I$1,'Justerad allokering kvv'!$B$1:$AF$1,0),FALSE)),VLOOKUP($B371,'Allokerad kvv'!$B$2:$AV$700,MATCH(I$1,'Allokerad kvv'!$B$1:$AV$1,0),FALSE),VLOOKUP($B371,'Justerad allokering kvv'!$B$1:$AG$700,MATCH(I$1,'Justerad allokering kvv'!$B$1:$AF$1,0),FALSE)))</f>
        <v>0</v>
      </c>
      <c r="J371">
        <f>IF($B371=" ","",IF(ISERROR(1/VLOOKUP($B371,'Justerad allokering kvv'!$B$1:$AG$700,MATCH(J$1,'Justerad allokering kvv'!$B$1:$AF$1,0),FALSE)),VLOOKUP($B371,'Allokerad kvv'!$B$2:$AV$700,MATCH(J$1,'Allokerad kvv'!$B$1:$AV$1,0),FALSE),VLOOKUP($B371,'Justerad allokering kvv'!$B$1:$AG$700,MATCH(J$1,'Justerad allokering kvv'!$B$1:$AF$1,0),FALSE)))</f>
        <v>0</v>
      </c>
      <c r="K371">
        <f>IF($B371=" ","",IF(ISERROR(1/VLOOKUP($B371,'Justerad allokering kvv'!$B$1:$AG$700,MATCH(K$1,'Justerad allokering kvv'!$B$1:$AF$1,0),FALSE)),VLOOKUP($B371,'Allokerad kvv'!$B$2:$AV$700,MATCH(K$1,'Allokerad kvv'!$B$1:$AV$1,0),FALSE),VLOOKUP($B371,'Justerad allokering kvv'!$B$1:$AG$700,MATCH(K$1,'Justerad allokering kvv'!$B$1:$AF$1,0),FALSE)))</f>
        <v>0</v>
      </c>
      <c r="L371">
        <f>IF($B371=" ","",IF(ISERROR(1/VLOOKUP($B371,'Justerad allokering kvv'!$B$1:$AG$700,MATCH(L$1,'Justerad allokering kvv'!$B$1:$AF$1,0),FALSE)),VLOOKUP($B371,'Allokerad kvv'!$B$2:$AV$700,MATCH(L$1,'Allokerad kvv'!$B$1:$AV$1,0),FALSE),VLOOKUP($B371,'Justerad allokering kvv'!$B$1:$AG$700,MATCH(L$1,'Justerad allokering kvv'!$B$1:$AF$1,0),FALSE)))</f>
        <v>0</v>
      </c>
      <c r="M371">
        <f>IF($B371=" ","",IF(ISERROR(1/VLOOKUP($B371,'Justerad allokering kvv'!$B$1:$AG$700,MATCH(M$1,'Justerad allokering kvv'!$B$1:$AF$1,0),FALSE)),VLOOKUP($B371,'Allokerad kvv'!$B$2:$AV$700,MATCH(M$1,'Allokerad kvv'!$B$1:$AV$1,0),FALSE),VLOOKUP($B371,'Justerad allokering kvv'!$B$1:$AG$700,MATCH(M$1,'Justerad allokering kvv'!$B$1:$AF$1,0),FALSE)))</f>
        <v>0</v>
      </c>
      <c r="N371">
        <f>IF($B371=" ","",IF(ISERROR(1/VLOOKUP($B371,'Justerad allokering kvv'!$B$1:$AG$700,MATCH(N$1,'Justerad allokering kvv'!$B$1:$AF$1,0),FALSE)),VLOOKUP($B371,'Allokerad kvv'!$B$2:$AV$700,MATCH(N$1,'Allokerad kvv'!$B$1:$AV$1,0),FALSE),VLOOKUP($B371,'Justerad allokering kvv'!$B$1:$AG$700,MATCH(N$1,'Justerad allokering kvv'!$B$1:$AF$1,0),FALSE)))</f>
        <v>0</v>
      </c>
      <c r="O371">
        <f>IF($B371=" ","",IF(ISERROR(1/VLOOKUP($B371,'Justerad allokering kvv'!$B$1:$AG$700,MATCH(O$1,'Justerad allokering kvv'!$B$1:$AF$1,0),FALSE)),VLOOKUP($B371,'Allokerad kvv'!$B$2:$AV$700,MATCH(O$1,'Allokerad kvv'!$B$1:$AV$1,0),FALSE),VLOOKUP($B371,'Justerad allokering kvv'!$B$1:$AG$700,MATCH(O$1,'Justerad allokering kvv'!$B$1:$AF$1,0),FALSE)))</f>
        <v>0</v>
      </c>
      <c r="P371">
        <f>IF($B371=" ","",IF(ISERROR(1/VLOOKUP($B371,'Justerad allokering kvv'!$B$1:$AG$700,MATCH(P$1,'Justerad allokering kvv'!$B$1:$AF$1,0),FALSE)),VLOOKUP($B371,'Allokerad kvv'!$B$2:$AV$700,MATCH(P$1,'Allokerad kvv'!$B$1:$AV$1,0),FALSE),VLOOKUP($B371,'Justerad allokering kvv'!$B$1:$AG$700,MATCH(P$1,'Justerad allokering kvv'!$B$1:$AF$1,0),FALSE)))</f>
        <v>0</v>
      </c>
      <c r="Q371">
        <f>IF($B371=" ","",IF(ISERROR(1/VLOOKUP($B371,'Justerad allokering kvv'!$B$1:$AG$700,MATCH(Q$1,'Justerad allokering kvv'!$B$1:$AF$1,0),FALSE)),VLOOKUP($B371,'Allokerad kvv'!$B$2:$AV$700,MATCH(Q$1,'Allokerad kvv'!$B$1:$AV$1,0),FALSE),VLOOKUP($B371,'Justerad allokering kvv'!$B$1:$AG$700,MATCH(Q$1,'Justerad allokering kvv'!$B$1:$AF$1,0),FALSE)))</f>
        <v>0</v>
      </c>
      <c r="R371">
        <f>IF($B371=" ","",IF(ISERROR(1/VLOOKUP($B371,'Justerad allokering kvv'!$B$1:$AG$700,MATCH(R$1,'Justerad allokering kvv'!$B$1:$AF$1,0),FALSE)),VLOOKUP($B371,'Allokerad kvv'!$B$2:$AV$700,MATCH(R$1,'Allokerad kvv'!$B$1:$AV$1,0),FALSE),VLOOKUP($B371,'Justerad allokering kvv'!$B$1:$AG$700,MATCH(R$1,'Justerad allokering kvv'!$B$1:$AF$1,0),FALSE)))</f>
        <v>0</v>
      </c>
      <c r="S371">
        <f>IF($B371=" ","",IF(ISERROR(1/VLOOKUP($B371,'Justerad allokering kvv'!$B$1:$AG$700,MATCH(S$1,'Justerad allokering kvv'!$B$1:$AF$1,0),FALSE)),VLOOKUP($B371,'Allokerad kvv'!$B$2:$AV$700,MATCH(S$1,'Allokerad kvv'!$B$1:$AV$1,0),FALSE),VLOOKUP($B371,'Justerad allokering kvv'!$B$1:$AG$700,MATCH(S$1,'Justerad allokering kvv'!$B$1:$AF$1,0),FALSE)))</f>
        <v>0</v>
      </c>
      <c r="T371">
        <f>IF($B371=" ","",IF(ISERROR(1/VLOOKUP($B371,'Justerad allokering kvv'!$B$1:$AG$700,MATCH(T$1,'Justerad allokering kvv'!$B$1:$AF$1,0),FALSE)),VLOOKUP($B371,'Allokerad kvv'!$B$2:$AV$700,MATCH(T$1,'Allokerad kvv'!$B$1:$AV$1,0),FALSE),VLOOKUP($B371,'Justerad allokering kvv'!$B$1:$AG$700,MATCH(T$1,'Justerad allokering kvv'!$B$1:$AF$1,0),FALSE)))</f>
        <v>0</v>
      </c>
      <c r="U371">
        <f>IF($B371=" ","",IF(ISERROR(1/VLOOKUP($B371,'Justerad allokering kvv'!$B$1:$AG$700,MATCH(U$1,'Justerad allokering kvv'!$B$1:$AF$1,0),FALSE)),VLOOKUP($B371,'Allokerad kvv'!$B$2:$AV$700,MATCH(U$1,'Allokerad kvv'!$B$1:$AV$1,0),FALSE),VLOOKUP($B371,'Justerad allokering kvv'!$B$1:$AG$700,MATCH(U$1,'Justerad allokering kvv'!$B$1:$AF$1,0),FALSE)))</f>
        <v>0</v>
      </c>
      <c r="V371">
        <f>IF($B371=" ","",IF(ISERROR(1/VLOOKUP($B371,'Justerad allokering kvv'!$B$1:$AG$700,MATCH(V$1,'Justerad allokering kvv'!$B$1:$AF$1,0),FALSE)),VLOOKUP($B371,'Allokerad kvv'!$B$2:$AV$700,MATCH(V$1,'Allokerad kvv'!$B$1:$AV$1,0),FALSE),VLOOKUP($B371,'Justerad allokering kvv'!$B$1:$AG$700,MATCH(V$1,'Justerad allokering kvv'!$B$1:$AF$1,0),FALSE)))</f>
        <v>0</v>
      </c>
      <c r="W371">
        <f>IF($B371=" ","",IF(ISERROR(1/VLOOKUP($B371,'Justerad allokering kvv'!$B$1:$AG$700,MATCH(W$1,'Justerad allokering kvv'!$B$1:$AF$1,0),FALSE)),VLOOKUP($B371,'Allokerad kvv'!$B$2:$AV$700,MATCH(W$1,'Allokerad kvv'!$B$1:$AV$1,0),FALSE),VLOOKUP($B371,'Justerad allokering kvv'!$B$1:$AG$700,MATCH(W$1,'Justerad allokering kvv'!$B$1:$AF$1,0),FALSE)))</f>
        <v>0</v>
      </c>
      <c r="X371">
        <f>IF($B371=" ","",IF(ISERROR(1/VLOOKUP($B371,'Justerad allokering kvv'!$B$1:$AG$700,MATCH(X$1,'Justerad allokering kvv'!$B$1:$AF$1,0),FALSE)),VLOOKUP($B371,'Allokerad kvv'!$B$2:$AV$700,MATCH(X$1,'Allokerad kvv'!$B$1:$AV$1,0),FALSE),VLOOKUP($B371,'Justerad allokering kvv'!$B$1:$AG$700,MATCH(X$1,'Justerad allokering kvv'!$B$1:$AF$1,0),FALSE)))</f>
        <v>0</v>
      </c>
      <c r="Y371">
        <f>IF($B371=" ","",IF(ISERROR(1/VLOOKUP($B371,'Justerad allokering kvv'!$B$1:$AG$700,MATCH(Y$1,'Justerad allokering kvv'!$B$1:$AF$1,0),FALSE)),VLOOKUP($B371,'Allokerad kvv'!$B$2:$AV$700,MATCH(Y$1,'Allokerad kvv'!$B$1:$AV$1,0),FALSE),VLOOKUP($B371,'Justerad allokering kvv'!$B$1:$AG$700,MATCH(Y$1,'Justerad allokering kvv'!$B$1:$AF$1,0),FALSE)))</f>
        <v>0</v>
      </c>
      <c r="AB371">
        <f>IFERROR(VLOOKUP($B371,Kraftvärmeprod!$B$1:$AO$424,MATCH("Tillförd energi från rökgaskondensering (GWh)",Kraftvärmeprod!$B$1:$AG$1,0),FALSE)/1,0)</f>
        <v>0</v>
      </c>
      <c r="AE371" s="122">
        <f t="shared" si="20"/>
        <v>0</v>
      </c>
      <c r="AG371">
        <f t="shared" si="21"/>
        <v>0</v>
      </c>
      <c r="AH371">
        <f t="shared" si="22"/>
        <v>0</v>
      </c>
      <c r="AI371" t="str">
        <f>IF(AH371=0,"",AH371/VLOOKUP(B371,Kraftvärmeprod!$B$1:$BC$480,MATCH("Summa tillförd energi exklusive rökgaskondensering",Kraftvärmeprod!$B$1:$BC$1,0),FALSE))</f>
        <v/>
      </c>
      <c r="AK371">
        <f t="shared" si="23"/>
        <v>0</v>
      </c>
    </row>
    <row r="372" spans="1:37" x14ac:dyDescent="0.25">
      <c r="A372" s="2" t="s">
        <v>552</v>
      </c>
      <c r="B372" s="2" t="s">
        <v>557</v>
      </c>
      <c r="C372">
        <f>IF($B372=" ","",IF(ISERROR(1/VLOOKUP($B372,'Justerad allokering kvv'!$B$1:$AG$700,MATCH(C$1,'Justerad allokering kvv'!$B$1:$AF$1,0),FALSE)),VLOOKUP($B372,'Allokerad kvv'!$B$2:$AV$700,MATCH(C$1,'Allokerad kvv'!$B$1:$AV$1,0),FALSE),VLOOKUP($B372,'Justerad allokering kvv'!$B$1:$AG$700,MATCH(C$1,'Justerad allokering kvv'!$B$1:$AF$1,0),FALSE)))</f>
        <v>0</v>
      </c>
      <c r="D372">
        <f>IF($B372=" ","",IF(ISERROR(1/VLOOKUP($B372,'Justerad allokering kvv'!$B$1:$AG$700,MATCH(D$1,'Justerad allokering kvv'!$B$1:$AF$1,0),FALSE)),VLOOKUP($B372,'Allokerad kvv'!$B$2:$AV$700,MATCH(D$1,'Allokerad kvv'!$B$1:$AV$1,0),FALSE),VLOOKUP($B372,'Justerad allokering kvv'!$B$1:$AG$700,MATCH(D$1,'Justerad allokering kvv'!$B$1:$AF$1,0),FALSE)))</f>
        <v>0</v>
      </c>
      <c r="E372">
        <f>IF($B372=" ","",IF(ISERROR(1/VLOOKUP($B372,'Justerad allokering kvv'!$B$1:$AG$700,MATCH(E$1,'Justerad allokering kvv'!$B$1:$AF$1,0),FALSE)),VLOOKUP($B372,'Allokerad kvv'!$B$2:$AV$700,MATCH(E$1,'Allokerad kvv'!$B$1:$AV$1,0),FALSE),VLOOKUP($B372,'Justerad allokering kvv'!$B$1:$AG$700,MATCH(E$1,'Justerad allokering kvv'!$B$1:$AF$1,0),FALSE)))</f>
        <v>0</v>
      </c>
      <c r="F372">
        <f>IF($B372=" ","",IF(ISERROR(1/VLOOKUP($B372,'Justerad allokering kvv'!$B$1:$AG$700,MATCH(F$1,'Justerad allokering kvv'!$B$1:$AF$1,0),FALSE)),VLOOKUP($B372,'Allokerad kvv'!$B$2:$AV$700,MATCH(F$1,'Allokerad kvv'!$B$1:$AV$1,0),FALSE),VLOOKUP($B372,'Justerad allokering kvv'!$B$1:$AG$700,MATCH(F$1,'Justerad allokering kvv'!$B$1:$AF$1,0),FALSE)))</f>
        <v>0</v>
      </c>
      <c r="G372">
        <f>IF($B372=" ","",IF(ISERROR(1/VLOOKUP($B372,'Justerad allokering kvv'!$B$1:$AG$700,MATCH(G$1,'Justerad allokering kvv'!$B$1:$AF$1,0),FALSE)),VLOOKUP($B372,'Allokerad kvv'!$B$2:$AV$700,MATCH(G$1,'Allokerad kvv'!$B$1:$AV$1,0),FALSE),VLOOKUP($B372,'Justerad allokering kvv'!$B$1:$AG$700,MATCH(G$1,'Justerad allokering kvv'!$B$1:$AF$1,0),FALSE)))</f>
        <v>0</v>
      </c>
      <c r="H372">
        <f>IF($B372=" ","",IF(ISERROR(1/VLOOKUP($B372,'Justerad allokering kvv'!$B$1:$AG$700,MATCH(H$1,'Justerad allokering kvv'!$B$1:$AF$1,0),FALSE)),VLOOKUP($B372,'Allokerad kvv'!$B$2:$AV$700,MATCH(H$1,'Allokerad kvv'!$B$1:$AV$1,0),FALSE),VLOOKUP($B372,'Justerad allokering kvv'!$B$1:$AG$700,MATCH(H$1,'Justerad allokering kvv'!$B$1:$AF$1,0),FALSE)))</f>
        <v>0</v>
      </c>
      <c r="I372">
        <f>IF($B372=" ","",IF(ISERROR(1/VLOOKUP($B372,'Justerad allokering kvv'!$B$1:$AG$700,MATCH(I$1,'Justerad allokering kvv'!$B$1:$AF$1,0),FALSE)),VLOOKUP($B372,'Allokerad kvv'!$B$2:$AV$700,MATCH(I$1,'Allokerad kvv'!$B$1:$AV$1,0),FALSE),VLOOKUP($B372,'Justerad allokering kvv'!$B$1:$AG$700,MATCH(I$1,'Justerad allokering kvv'!$B$1:$AF$1,0),FALSE)))</f>
        <v>0</v>
      </c>
      <c r="J372">
        <f>IF($B372=" ","",IF(ISERROR(1/VLOOKUP($B372,'Justerad allokering kvv'!$B$1:$AG$700,MATCH(J$1,'Justerad allokering kvv'!$B$1:$AF$1,0),FALSE)),VLOOKUP($B372,'Allokerad kvv'!$B$2:$AV$700,MATCH(J$1,'Allokerad kvv'!$B$1:$AV$1,0),FALSE),VLOOKUP($B372,'Justerad allokering kvv'!$B$1:$AG$700,MATCH(J$1,'Justerad allokering kvv'!$B$1:$AF$1,0),FALSE)))</f>
        <v>0</v>
      </c>
      <c r="K372">
        <f>IF($B372=" ","",IF(ISERROR(1/VLOOKUP($B372,'Justerad allokering kvv'!$B$1:$AG$700,MATCH(K$1,'Justerad allokering kvv'!$B$1:$AF$1,0),FALSE)),VLOOKUP($B372,'Allokerad kvv'!$B$2:$AV$700,MATCH(K$1,'Allokerad kvv'!$B$1:$AV$1,0),FALSE),VLOOKUP($B372,'Justerad allokering kvv'!$B$1:$AG$700,MATCH(K$1,'Justerad allokering kvv'!$B$1:$AF$1,0),FALSE)))</f>
        <v>0</v>
      </c>
      <c r="L372">
        <f>IF($B372=" ","",IF(ISERROR(1/VLOOKUP($B372,'Justerad allokering kvv'!$B$1:$AG$700,MATCH(L$1,'Justerad allokering kvv'!$B$1:$AF$1,0),FALSE)),VLOOKUP($B372,'Allokerad kvv'!$B$2:$AV$700,MATCH(L$1,'Allokerad kvv'!$B$1:$AV$1,0),FALSE),VLOOKUP($B372,'Justerad allokering kvv'!$B$1:$AG$700,MATCH(L$1,'Justerad allokering kvv'!$B$1:$AF$1,0),FALSE)))</f>
        <v>0</v>
      </c>
      <c r="M372">
        <f>IF($B372=" ","",IF(ISERROR(1/VLOOKUP($B372,'Justerad allokering kvv'!$B$1:$AG$700,MATCH(M$1,'Justerad allokering kvv'!$B$1:$AF$1,0),FALSE)),VLOOKUP($B372,'Allokerad kvv'!$B$2:$AV$700,MATCH(M$1,'Allokerad kvv'!$B$1:$AV$1,0),FALSE),VLOOKUP($B372,'Justerad allokering kvv'!$B$1:$AG$700,MATCH(M$1,'Justerad allokering kvv'!$B$1:$AF$1,0),FALSE)))</f>
        <v>0</v>
      </c>
      <c r="N372">
        <f>IF($B372=" ","",IF(ISERROR(1/VLOOKUP($B372,'Justerad allokering kvv'!$B$1:$AG$700,MATCH(N$1,'Justerad allokering kvv'!$B$1:$AF$1,0),FALSE)),VLOOKUP($B372,'Allokerad kvv'!$B$2:$AV$700,MATCH(N$1,'Allokerad kvv'!$B$1:$AV$1,0),FALSE),VLOOKUP($B372,'Justerad allokering kvv'!$B$1:$AG$700,MATCH(N$1,'Justerad allokering kvv'!$B$1:$AF$1,0),FALSE)))</f>
        <v>0</v>
      </c>
      <c r="O372">
        <f>IF($B372=" ","",IF(ISERROR(1/VLOOKUP($B372,'Justerad allokering kvv'!$B$1:$AG$700,MATCH(O$1,'Justerad allokering kvv'!$B$1:$AF$1,0),FALSE)),VLOOKUP($B372,'Allokerad kvv'!$B$2:$AV$700,MATCH(O$1,'Allokerad kvv'!$B$1:$AV$1,0),FALSE),VLOOKUP($B372,'Justerad allokering kvv'!$B$1:$AG$700,MATCH(O$1,'Justerad allokering kvv'!$B$1:$AF$1,0),FALSE)))</f>
        <v>0</v>
      </c>
      <c r="P372">
        <f>IF($B372=" ","",IF(ISERROR(1/VLOOKUP($B372,'Justerad allokering kvv'!$B$1:$AG$700,MATCH(P$1,'Justerad allokering kvv'!$B$1:$AF$1,0),FALSE)),VLOOKUP($B372,'Allokerad kvv'!$B$2:$AV$700,MATCH(P$1,'Allokerad kvv'!$B$1:$AV$1,0),FALSE),VLOOKUP($B372,'Justerad allokering kvv'!$B$1:$AG$700,MATCH(P$1,'Justerad allokering kvv'!$B$1:$AF$1,0),FALSE)))</f>
        <v>0</v>
      </c>
      <c r="Q372">
        <f>IF($B372=" ","",IF(ISERROR(1/VLOOKUP($B372,'Justerad allokering kvv'!$B$1:$AG$700,MATCH(Q$1,'Justerad allokering kvv'!$B$1:$AF$1,0),FALSE)),VLOOKUP($B372,'Allokerad kvv'!$B$2:$AV$700,MATCH(Q$1,'Allokerad kvv'!$B$1:$AV$1,0),FALSE),VLOOKUP($B372,'Justerad allokering kvv'!$B$1:$AG$700,MATCH(Q$1,'Justerad allokering kvv'!$B$1:$AF$1,0),FALSE)))</f>
        <v>0</v>
      </c>
      <c r="R372">
        <f>IF($B372=" ","",IF(ISERROR(1/VLOOKUP($B372,'Justerad allokering kvv'!$B$1:$AG$700,MATCH(R$1,'Justerad allokering kvv'!$B$1:$AF$1,0),FALSE)),VLOOKUP($B372,'Allokerad kvv'!$B$2:$AV$700,MATCH(R$1,'Allokerad kvv'!$B$1:$AV$1,0),FALSE),VLOOKUP($B372,'Justerad allokering kvv'!$B$1:$AG$700,MATCH(R$1,'Justerad allokering kvv'!$B$1:$AF$1,0),FALSE)))</f>
        <v>0</v>
      </c>
      <c r="S372">
        <f>IF($B372=" ","",IF(ISERROR(1/VLOOKUP($B372,'Justerad allokering kvv'!$B$1:$AG$700,MATCH(S$1,'Justerad allokering kvv'!$B$1:$AF$1,0),FALSE)),VLOOKUP($B372,'Allokerad kvv'!$B$2:$AV$700,MATCH(S$1,'Allokerad kvv'!$B$1:$AV$1,0),FALSE),VLOOKUP($B372,'Justerad allokering kvv'!$B$1:$AG$700,MATCH(S$1,'Justerad allokering kvv'!$B$1:$AF$1,0),FALSE)))</f>
        <v>0</v>
      </c>
      <c r="T372">
        <f>IF($B372=" ","",IF(ISERROR(1/VLOOKUP($B372,'Justerad allokering kvv'!$B$1:$AG$700,MATCH(T$1,'Justerad allokering kvv'!$B$1:$AF$1,0),FALSE)),VLOOKUP($B372,'Allokerad kvv'!$B$2:$AV$700,MATCH(T$1,'Allokerad kvv'!$B$1:$AV$1,0),FALSE),VLOOKUP($B372,'Justerad allokering kvv'!$B$1:$AG$700,MATCH(T$1,'Justerad allokering kvv'!$B$1:$AF$1,0),FALSE)))</f>
        <v>0</v>
      </c>
      <c r="U372">
        <f>IF($B372=" ","",IF(ISERROR(1/VLOOKUP($B372,'Justerad allokering kvv'!$B$1:$AG$700,MATCH(U$1,'Justerad allokering kvv'!$B$1:$AF$1,0),FALSE)),VLOOKUP($B372,'Allokerad kvv'!$B$2:$AV$700,MATCH(U$1,'Allokerad kvv'!$B$1:$AV$1,0),FALSE),VLOOKUP($B372,'Justerad allokering kvv'!$B$1:$AG$700,MATCH(U$1,'Justerad allokering kvv'!$B$1:$AF$1,0),FALSE)))</f>
        <v>0</v>
      </c>
      <c r="V372">
        <f>IF($B372=" ","",IF(ISERROR(1/VLOOKUP($B372,'Justerad allokering kvv'!$B$1:$AG$700,MATCH(V$1,'Justerad allokering kvv'!$B$1:$AF$1,0),FALSE)),VLOOKUP($B372,'Allokerad kvv'!$B$2:$AV$700,MATCH(V$1,'Allokerad kvv'!$B$1:$AV$1,0),FALSE),VLOOKUP($B372,'Justerad allokering kvv'!$B$1:$AG$700,MATCH(V$1,'Justerad allokering kvv'!$B$1:$AF$1,0),FALSE)))</f>
        <v>0</v>
      </c>
      <c r="W372">
        <f>IF($B372=" ","",IF(ISERROR(1/VLOOKUP($B372,'Justerad allokering kvv'!$B$1:$AG$700,MATCH(W$1,'Justerad allokering kvv'!$B$1:$AF$1,0),FALSE)),VLOOKUP($B372,'Allokerad kvv'!$B$2:$AV$700,MATCH(W$1,'Allokerad kvv'!$B$1:$AV$1,0),FALSE),VLOOKUP($B372,'Justerad allokering kvv'!$B$1:$AG$700,MATCH(W$1,'Justerad allokering kvv'!$B$1:$AF$1,0),FALSE)))</f>
        <v>0</v>
      </c>
      <c r="X372">
        <f>IF($B372=" ","",IF(ISERROR(1/VLOOKUP($B372,'Justerad allokering kvv'!$B$1:$AG$700,MATCH(X$1,'Justerad allokering kvv'!$B$1:$AF$1,0),FALSE)),VLOOKUP($B372,'Allokerad kvv'!$B$2:$AV$700,MATCH(X$1,'Allokerad kvv'!$B$1:$AV$1,0),FALSE),VLOOKUP($B372,'Justerad allokering kvv'!$B$1:$AG$700,MATCH(X$1,'Justerad allokering kvv'!$B$1:$AF$1,0),FALSE)))</f>
        <v>0</v>
      </c>
      <c r="Y372">
        <f>IF($B372=" ","",IF(ISERROR(1/VLOOKUP($B372,'Justerad allokering kvv'!$B$1:$AG$700,MATCH(Y$1,'Justerad allokering kvv'!$B$1:$AF$1,0),FALSE)),VLOOKUP($B372,'Allokerad kvv'!$B$2:$AV$700,MATCH(Y$1,'Allokerad kvv'!$B$1:$AV$1,0),FALSE),VLOOKUP($B372,'Justerad allokering kvv'!$B$1:$AG$700,MATCH(Y$1,'Justerad allokering kvv'!$B$1:$AF$1,0),FALSE)))</f>
        <v>0</v>
      </c>
      <c r="AB372">
        <f>IFERROR(VLOOKUP($B372,Kraftvärmeprod!$B$1:$AO$424,MATCH("Tillförd energi från rökgaskondensering (GWh)",Kraftvärmeprod!$B$1:$AG$1,0),FALSE)/1,0)</f>
        <v>0</v>
      </c>
      <c r="AE372" s="122">
        <f t="shared" si="20"/>
        <v>0</v>
      </c>
      <c r="AG372">
        <f t="shared" si="21"/>
        <v>0</v>
      </c>
      <c r="AH372">
        <f t="shared" si="22"/>
        <v>0</v>
      </c>
      <c r="AI372" t="str">
        <f>IF(AH372=0,"",AH372/VLOOKUP(B372,Kraftvärmeprod!$B$1:$BC$480,MATCH("Summa tillförd energi exklusive rökgaskondensering",Kraftvärmeprod!$B$1:$BC$1,0),FALSE))</f>
        <v/>
      </c>
      <c r="AK372">
        <f t="shared" si="23"/>
        <v>0</v>
      </c>
    </row>
    <row r="373" spans="1:37" x14ac:dyDescent="0.25">
      <c r="A373" s="2" t="s">
        <v>552</v>
      </c>
      <c r="B373" s="2" t="s">
        <v>558</v>
      </c>
      <c r="C373">
        <f>IF($B373=" ","",IF(ISERROR(1/VLOOKUP($B373,'Justerad allokering kvv'!$B$1:$AG$700,MATCH(C$1,'Justerad allokering kvv'!$B$1:$AF$1,0),FALSE)),VLOOKUP($B373,'Allokerad kvv'!$B$2:$AV$700,MATCH(C$1,'Allokerad kvv'!$B$1:$AV$1,0),FALSE),VLOOKUP($B373,'Justerad allokering kvv'!$B$1:$AG$700,MATCH(C$1,'Justerad allokering kvv'!$B$1:$AF$1,0),FALSE)))</f>
        <v>0</v>
      </c>
      <c r="D373">
        <f>IF($B373=" ","",IF(ISERROR(1/VLOOKUP($B373,'Justerad allokering kvv'!$B$1:$AG$700,MATCH(D$1,'Justerad allokering kvv'!$B$1:$AF$1,0),FALSE)),VLOOKUP($B373,'Allokerad kvv'!$B$2:$AV$700,MATCH(D$1,'Allokerad kvv'!$B$1:$AV$1,0),FALSE),VLOOKUP($B373,'Justerad allokering kvv'!$B$1:$AG$700,MATCH(D$1,'Justerad allokering kvv'!$B$1:$AF$1,0),FALSE)))</f>
        <v>0</v>
      </c>
      <c r="E373">
        <f>IF($B373=" ","",IF(ISERROR(1/VLOOKUP($B373,'Justerad allokering kvv'!$B$1:$AG$700,MATCH(E$1,'Justerad allokering kvv'!$B$1:$AF$1,0),FALSE)),VLOOKUP($B373,'Allokerad kvv'!$B$2:$AV$700,MATCH(E$1,'Allokerad kvv'!$B$1:$AV$1,0),FALSE),VLOOKUP($B373,'Justerad allokering kvv'!$B$1:$AG$700,MATCH(E$1,'Justerad allokering kvv'!$B$1:$AF$1,0),FALSE)))</f>
        <v>0</v>
      </c>
      <c r="F373">
        <f>IF($B373=" ","",IF(ISERROR(1/VLOOKUP($B373,'Justerad allokering kvv'!$B$1:$AG$700,MATCH(F$1,'Justerad allokering kvv'!$B$1:$AF$1,0),FALSE)),VLOOKUP($B373,'Allokerad kvv'!$B$2:$AV$700,MATCH(F$1,'Allokerad kvv'!$B$1:$AV$1,0),FALSE),VLOOKUP($B373,'Justerad allokering kvv'!$B$1:$AG$700,MATCH(F$1,'Justerad allokering kvv'!$B$1:$AF$1,0),FALSE)))</f>
        <v>0</v>
      </c>
      <c r="G373">
        <f>IF($B373=" ","",IF(ISERROR(1/VLOOKUP($B373,'Justerad allokering kvv'!$B$1:$AG$700,MATCH(G$1,'Justerad allokering kvv'!$B$1:$AF$1,0),FALSE)),VLOOKUP($B373,'Allokerad kvv'!$B$2:$AV$700,MATCH(G$1,'Allokerad kvv'!$B$1:$AV$1,0),FALSE),VLOOKUP($B373,'Justerad allokering kvv'!$B$1:$AG$700,MATCH(G$1,'Justerad allokering kvv'!$B$1:$AF$1,0),FALSE)))</f>
        <v>0</v>
      </c>
      <c r="H373">
        <f>IF($B373=" ","",IF(ISERROR(1/VLOOKUP($B373,'Justerad allokering kvv'!$B$1:$AG$700,MATCH(H$1,'Justerad allokering kvv'!$B$1:$AF$1,0),FALSE)),VLOOKUP($B373,'Allokerad kvv'!$B$2:$AV$700,MATCH(H$1,'Allokerad kvv'!$B$1:$AV$1,0),FALSE),VLOOKUP($B373,'Justerad allokering kvv'!$B$1:$AG$700,MATCH(H$1,'Justerad allokering kvv'!$B$1:$AF$1,0),FALSE)))</f>
        <v>0</v>
      </c>
      <c r="I373">
        <f>IF($B373=" ","",IF(ISERROR(1/VLOOKUP($B373,'Justerad allokering kvv'!$B$1:$AG$700,MATCH(I$1,'Justerad allokering kvv'!$B$1:$AF$1,0),FALSE)),VLOOKUP($B373,'Allokerad kvv'!$B$2:$AV$700,MATCH(I$1,'Allokerad kvv'!$B$1:$AV$1,0),FALSE),VLOOKUP($B373,'Justerad allokering kvv'!$B$1:$AG$700,MATCH(I$1,'Justerad allokering kvv'!$B$1:$AF$1,0),FALSE)))</f>
        <v>0</v>
      </c>
      <c r="J373">
        <f>IF($B373=" ","",IF(ISERROR(1/VLOOKUP($B373,'Justerad allokering kvv'!$B$1:$AG$700,MATCH(J$1,'Justerad allokering kvv'!$B$1:$AF$1,0),FALSE)),VLOOKUP($B373,'Allokerad kvv'!$B$2:$AV$700,MATCH(J$1,'Allokerad kvv'!$B$1:$AV$1,0),FALSE),VLOOKUP($B373,'Justerad allokering kvv'!$B$1:$AG$700,MATCH(J$1,'Justerad allokering kvv'!$B$1:$AF$1,0),FALSE)))</f>
        <v>0</v>
      </c>
      <c r="K373">
        <f>IF($B373=" ","",IF(ISERROR(1/VLOOKUP($B373,'Justerad allokering kvv'!$B$1:$AG$700,MATCH(K$1,'Justerad allokering kvv'!$B$1:$AF$1,0),FALSE)),VLOOKUP($B373,'Allokerad kvv'!$B$2:$AV$700,MATCH(K$1,'Allokerad kvv'!$B$1:$AV$1,0),FALSE),VLOOKUP($B373,'Justerad allokering kvv'!$B$1:$AG$700,MATCH(K$1,'Justerad allokering kvv'!$B$1:$AF$1,0),FALSE)))</f>
        <v>0</v>
      </c>
      <c r="L373">
        <f>IF($B373=" ","",IF(ISERROR(1/VLOOKUP($B373,'Justerad allokering kvv'!$B$1:$AG$700,MATCH(L$1,'Justerad allokering kvv'!$B$1:$AF$1,0),FALSE)),VLOOKUP($B373,'Allokerad kvv'!$B$2:$AV$700,MATCH(L$1,'Allokerad kvv'!$B$1:$AV$1,0),FALSE),VLOOKUP($B373,'Justerad allokering kvv'!$B$1:$AG$700,MATCH(L$1,'Justerad allokering kvv'!$B$1:$AF$1,0),FALSE)))</f>
        <v>0</v>
      </c>
      <c r="M373">
        <f>IF($B373=" ","",IF(ISERROR(1/VLOOKUP($B373,'Justerad allokering kvv'!$B$1:$AG$700,MATCH(M$1,'Justerad allokering kvv'!$B$1:$AF$1,0),FALSE)),VLOOKUP($B373,'Allokerad kvv'!$B$2:$AV$700,MATCH(M$1,'Allokerad kvv'!$B$1:$AV$1,0),FALSE),VLOOKUP($B373,'Justerad allokering kvv'!$B$1:$AG$700,MATCH(M$1,'Justerad allokering kvv'!$B$1:$AF$1,0),FALSE)))</f>
        <v>0</v>
      </c>
      <c r="N373">
        <f>IF($B373=" ","",IF(ISERROR(1/VLOOKUP($B373,'Justerad allokering kvv'!$B$1:$AG$700,MATCH(N$1,'Justerad allokering kvv'!$B$1:$AF$1,0),FALSE)),VLOOKUP($B373,'Allokerad kvv'!$B$2:$AV$700,MATCH(N$1,'Allokerad kvv'!$B$1:$AV$1,0),FALSE),VLOOKUP($B373,'Justerad allokering kvv'!$B$1:$AG$700,MATCH(N$1,'Justerad allokering kvv'!$B$1:$AF$1,0),FALSE)))</f>
        <v>0</v>
      </c>
      <c r="O373">
        <f>IF($B373=" ","",IF(ISERROR(1/VLOOKUP($B373,'Justerad allokering kvv'!$B$1:$AG$700,MATCH(O$1,'Justerad allokering kvv'!$B$1:$AF$1,0),FALSE)),VLOOKUP($B373,'Allokerad kvv'!$B$2:$AV$700,MATCH(O$1,'Allokerad kvv'!$B$1:$AV$1,0),FALSE),VLOOKUP($B373,'Justerad allokering kvv'!$B$1:$AG$700,MATCH(O$1,'Justerad allokering kvv'!$B$1:$AF$1,0),FALSE)))</f>
        <v>0</v>
      </c>
      <c r="P373">
        <f>IF($B373=" ","",IF(ISERROR(1/VLOOKUP($B373,'Justerad allokering kvv'!$B$1:$AG$700,MATCH(P$1,'Justerad allokering kvv'!$B$1:$AF$1,0),FALSE)),VLOOKUP($B373,'Allokerad kvv'!$B$2:$AV$700,MATCH(P$1,'Allokerad kvv'!$B$1:$AV$1,0),FALSE),VLOOKUP($B373,'Justerad allokering kvv'!$B$1:$AG$700,MATCH(P$1,'Justerad allokering kvv'!$B$1:$AF$1,0),FALSE)))</f>
        <v>0</v>
      </c>
      <c r="Q373">
        <f>IF($B373=" ","",IF(ISERROR(1/VLOOKUP($B373,'Justerad allokering kvv'!$B$1:$AG$700,MATCH(Q$1,'Justerad allokering kvv'!$B$1:$AF$1,0),FALSE)),VLOOKUP($B373,'Allokerad kvv'!$B$2:$AV$700,MATCH(Q$1,'Allokerad kvv'!$B$1:$AV$1,0),FALSE),VLOOKUP($B373,'Justerad allokering kvv'!$B$1:$AG$700,MATCH(Q$1,'Justerad allokering kvv'!$B$1:$AF$1,0),FALSE)))</f>
        <v>0</v>
      </c>
      <c r="R373">
        <f>IF($B373=" ","",IF(ISERROR(1/VLOOKUP($B373,'Justerad allokering kvv'!$B$1:$AG$700,MATCH(R$1,'Justerad allokering kvv'!$B$1:$AF$1,0),FALSE)),VLOOKUP($B373,'Allokerad kvv'!$B$2:$AV$700,MATCH(R$1,'Allokerad kvv'!$B$1:$AV$1,0),FALSE),VLOOKUP($B373,'Justerad allokering kvv'!$B$1:$AG$700,MATCH(R$1,'Justerad allokering kvv'!$B$1:$AF$1,0),FALSE)))</f>
        <v>0</v>
      </c>
      <c r="S373">
        <f>IF($B373=" ","",IF(ISERROR(1/VLOOKUP($B373,'Justerad allokering kvv'!$B$1:$AG$700,MATCH(S$1,'Justerad allokering kvv'!$B$1:$AF$1,0),FALSE)),VLOOKUP($B373,'Allokerad kvv'!$B$2:$AV$700,MATCH(S$1,'Allokerad kvv'!$B$1:$AV$1,0),FALSE),VLOOKUP($B373,'Justerad allokering kvv'!$B$1:$AG$700,MATCH(S$1,'Justerad allokering kvv'!$B$1:$AF$1,0),FALSE)))</f>
        <v>0</v>
      </c>
      <c r="T373">
        <f>IF($B373=" ","",IF(ISERROR(1/VLOOKUP($B373,'Justerad allokering kvv'!$B$1:$AG$700,MATCH(T$1,'Justerad allokering kvv'!$B$1:$AF$1,0),FALSE)),VLOOKUP($B373,'Allokerad kvv'!$B$2:$AV$700,MATCH(T$1,'Allokerad kvv'!$B$1:$AV$1,0),FALSE),VLOOKUP($B373,'Justerad allokering kvv'!$B$1:$AG$700,MATCH(T$1,'Justerad allokering kvv'!$B$1:$AF$1,0),FALSE)))</f>
        <v>0</v>
      </c>
      <c r="U373">
        <f>IF($B373=" ","",IF(ISERROR(1/VLOOKUP($B373,'Justerad allokering kvv'!$B$1:$AG$700,MATCH(U$1,'Justerad allokering kvv'!$B$1:$AF$1,0),FALSE)),VLOOKUP($B373,'Allokerad kvv'!$B$2:$AV$700,MATCH(U$1,'Allokerad kvv'!$B$1:$AV$1,0),FALSE),VLOOKUP($B373,'Justerad allokering kvv'!$B$1:$AG$700,MATCH(U$1,'Justerad allokering kvv'!$B$1:$AF$1,0),FALSE)))</f>
        <v>0</v>
      </c>
      <c r="V373">
        <f>IF($B373=" ","",IF(ISERROR(1/VLOOKUP($B373,'Justerad allokering kvv'!$B$1:$AG$700,MATCH(V$1,'Justerad allokering kvv'!$B$1:$AF$1,0),FALSE)),VLOOKUP($B373,'Allokerad kvv'!$B$2:$AV$700,MATCH(V$1,'Allokerad kvv'!$B$1:$AV$1,0),FALSE),VLOOKUP($B373,'Justerad allokering kvv'!$B$1:$AG$700,MATCH(V$1,'Justerad allokering kvv'!$B$1:$AF$1,0),FALSE)))</f>
        <v>0</v>
      </c>
      <c r="W373">
        <f>IF($B373=" ","",IF(ISERROR(1/VLOOKUP($B373,'Justerad allokering kvv'!$B$1:$AG$700,MATCH(W$1,'Justerad allokering kvv'!$B$1:$AF$1,0),FALSE)),VLOOKUP($B373,'Allokerad kvv'!$B$2:$AV$700,MATCH(W$1,'Allokerad kvv'!$B$1:$AV$1,0),FALSE),VLOOKUP($B373,'Justerad allokering kvv'!$B$1:$AG$700,MATCH(W$1,'Justerad allokering kvv'!$B$1:$AF$1,0),FALSE)))</f>
        <v>0</v>
      </c>
      <c r="X373">
        <f>IF($B373=" ","",IF(ISERROR(1/VLOOKUP($B373,'Justerad allokering kvv'!$B$1:$AG$700,MATCH(X$1,'Justerad allokering kvv'!$B$1:$AF$1,0),FALSE)),VLOOKUP($B373,'Allokerad kvv'!$B$2:$AV$700,MATCH(X$1,'Allokerad kvv'!$B$1:$AV$1,0),FALSE),VLOOKUP($B373,'Justerad allokering kvv'!$B$1:$AG$700,MATCH(X$1,'Justerad allokering kvv'!$B$1:$AF$1,0),FALSE)))</f>
        <v>0</v>
      </c>
      <c r="Y373">
        <f>IF($B373=" ","",IF(ISERROR(1/VLOOKUP($B373,'Justerad allokering kvv'!$B$1:$AG$700,MATCH(Y$1,'Justerad allokering kvv'!$B$1:$AF$1,0),FALSE)),VLOOKUP($B373,'Allokerad kvv'!$B$2:$AV$700,MATCH(Y$1,'Allokerad kvv'!$B$1:$AV$1,0),FALSE),VLOOKUP($B373,'Justerad allokering kvv'!$B$1:$AG$700,MATCH(Y$1,'Justerad allokering kvv'!$B$1:$AF$1,0),FALSE)))</f>
        <v>0</v>
      </c>
      <c r="AB373">
        <f>IFERROR(VLOOKUP($B373,Kraftvärmeprod!$B$1:$AO$424,MATCH("Tillförd energi från rökgaskondensering (GWh)",Kraftvärmeprod!$B$1:$AG$1,0),FALSE)/1,0)</f>
        <v>0</v>
      </c>
      <c r="AE373" s="122">
        <f t="shared" si="20"/>
        <v>0</v>
      </c>
      <c r="AG373">
        <f t="shared" si="21"/>
        <v>0</v>
      </c>
      <c r="AH373">
        <f t="shared" si="22"/>
        <v>0</v>
      </c>
      <c r="AI373" t="str">
        <f>IF(AH373=0,"",AH373/VLOOKUP(B373,Kraftvärmeprod!$B$1:$BC$480,MATCH("Summa tillförd energi exklusive rökgaskondensering",Kraftvärmeprod!$B$1:$BC$1,0),FALSE))</f>
        <v/>
      </c>
      <c r="AK373">
        <f t="shared" si="23"/>
        <v>0</v>
      </c>
    </row>
    <row r="374" spans="1:37" x14ac:dyDescent="0.25">
      <c r="A374" s="2" t="s">
        <v>552</v>
      </c>
      <c r="B374" s="2" t="s">
        <v>559</v>
      </c>
      <c r="C374">
        <f>IF($B374=" ","",IF(ISERROR(1/VLOOKUP($B374,'Justerad allokering kvv'!$B$1:$AG$700,MATCH(C$1,'Justerad allokering kvv'!$B$1:$AF$1,0),FALSE)),VLOOKUP($B374,'Allokerad kvv'!$B$2:$AV$700,MATCH(C$1,'Allokerad kvv'!$B$1:$AV$1,0),FALSE),VLOOKUP($B374,'Justerad allokering kvv'!$B$1:$AG$700,MATCH(C$1,'Justerad allokering kvv'!$B$1:$AF$1,0),FALSE)))</f>
        <v>0</v>
      </c>
      <c r="D374">
        <f>IF($B374=" ","",IF(ISERROR(1/VLOOKUP($B374,'Justerad allokering kvv'!$B$1:$AG$700,MATCH(D$1,'Justerad allokering kvv'!$B$1:$AF$1,0),FALSE)),VLOOKUP($B374,'Allokerad kvv'!$B$2:$AV$700,MATCH(D$1,'Allokerad kvv'!$B$1:$AV$1,0),FALSE),VLOOKUP($B374,'Justerad allokering kvv'!$B$1:$AG$700,MATCH(D$1,'Justerad allokering kvv'!$B$1:$AF$1,0),FALSE)))</f>
        <v>2.8222999999999998</v>
      </c>
      <c r="E374">
        <f>IF($B374=" ","",IF(ISERROR(1/VLOOKUP($B374,'Justerad allokering kvv'!$B$1:$AG$700,MATCH(E$1,'Justerad allokering kvv'!$B$1:$AF$1,0),FALSE)),VLOOKUP($B374,'Allokerad kvv'!$B$2:$AV$700,MATCH(E$1,'Allokerad kvv'!$B$1:$AV$1,0),FALSE),VLOOKUP($B374,'Justerad allokering kvv'!$B$1:$AG$700,MATCH(E$1,'Justerad allokering kvv'!$B$1:$AF$1,0),FALSE)))</f>
        <v>40.462699999999998</v>
      </c>
      <c r="F374">
        <f>IF($B374=" ","",IF(ISERROR(1/VLOOKUP($B374,'Justerad allokering kvv'!$B$1:$AG$700,MATCH(F$1,'Justerad allokering kvv'!$B$1:$AF$1,0),FALSE)),VLOOKUP($B374,'Allokerad kvv'!$B$2:$AV$700,MATCH(F$1,'Allokerad kvv'!$B$1:$AV$1,0),FALSE),VLOOKUP($B374,'Justerad allokering kvv'!$B$1:$AG$700,MATCH(F$1,'Justerad allokering kvv'!$B$1:$AF$1,0),FALSE)))</f>
        <v>0</v>
      </c>
      <c r="G374">
        <f>IF($B374=" ","",IF(ISERROR(1/VLOOKUP($B374,'Justerad allokering kvv'!$B$1:$AG$700,MATCH(G$1,'Justerad allokering kvv'!$B$1:$AF$1,0),FALSE)),VLOOKUP($B374,'Allokerad kvv'!$B$2:$AV$700,MATCH(G$1,'Allokerad kvv'!$B$1:$AV$1,0),FALSE),VLOOKUP($B374,'Justerad allokering kvv'!$B$1:$AG$700,MATCH(G$1,'Justerad allokering kvv'!$B$1:$AF$1,0),FALSE)))</f>
        <v>0</v>
      </c>
      <c r="H374">
        <f>IF($B374=" ","",IF(ISERROR(1/VLOOKUP($B374,'Justerad allokering kvv'!$B$1:$AG$700,MATCH(H$1,'Justerad allokering kvv'!$B$1:$AF$1,0),FALSE)),VLOOKUP($B374,'Allokerad kvv'!$B$2:$AV$700,MATCH(H$1,'Allokerad kvv'!$B$1:$AV$1,0),FALSE),VLOOKUP($B374,'Justerad allokering kvv'!$B$1:$AG$700,MATCH(H$1,'Justerad allokering kvv'!$B$1:$AF$1,0),FALSE)))</f>
        <v>0</v>
      </c>
      <c r="I374">
        <f>IF($B374=" ","",IF(ISERROR(1/VLOOKUP($B374,'Justerad allokering kvv'!$B$1:$AG$700,MATCH(I$1,'Justerad allokering kvv'!$B$1:$AF$1,0),FALSE)),VLOOKUP($B374,'Allokerad kvv'!$B$2:$AV$700,MATCH(I$1,'Allokerad kvv'!$B$1:$AV$1,0),FALSE),VLOOKUP($B374,'Justerad allokering kvv'!$B$1:$AG$700,MATCH(I$1,'Justerad allokering kvv'!$B$1:$AF$1,0),FALSE)))</f>
        <v>0</v>
      </c>
      <c r="J374">
        <f>IF($B374=" ","",IF(ISERROR(1/VLOOKUP($B374,'Justerad allokering kvv'!$B$1:$AG$700,MATCH(J$1,'Justerad allokering kvv'!$B$1:$AF$1,0),FALSE)),VLOOKUP($B374,'Allokerad kvv'!$B$2:$AV$700,MATCH(J$1,'Allokerad kvv'!$B$1:$AV$1,0),FALSE),VLOOKUP($B374,'Justerad allokering kvv'!$B$1:$AG$700,MATCH(J$1,'Justerad allokering kvv'!$B$1:$AF$1,0),FALSE)))</f>
        <v>12.8613</v>
      </c>
      <c r="K374">
        <f>IF($B374=" ","",IF(ISERROR(1/VLOOKUP($B374,'Justerad allokering kvv'!$B$1:$AG$700,MATCH(K$1,'Justerad allokering kvv'!$B$1:$AF$1,0),FALSE)),VLOOKUP($B374,'Allokerad kvv'!$B$2:$AV$700,MATCH(K$1,'Allokerad kvv'!$B$1:$AV$1,0),FALSE),VLOOKUP($B374,'Justerad allokering kvv'!$B$1:$AG$700,MATCH(K$1,'Justerad allokering kvv'!$B$1:$AF$1,0),FALSE)))</f>
        <v>0</v>
      </c>
      <c r="L374">
        <f>IF($B374=" ","",IF(ISERROR(1/VLOOKUP($B374,'Justerad allokering kvv'!$B$1:$AG$700,MATCH(L$1,'Justerad allokering kvv'!$B$1:$AF$1,0),FALSE)),VLOOKUP($B374,'Allokerad kvv'!$B$2:$AV$700,MATCH(L$1,'Allokerad kvv'!$B$1:$AV$1,0),FALSE),VLOOKUP($B374,'Justerad allokering kvv'!$B$1:$AG$700,MATCH(L$1,'Justerad allokering kvv'!$B$1:$AF$1,0),FALSE)))</f>
        <v>0</v>
      </c>
      <c r="M374">
        <f>IF($B374=" ","",IF(ISERROR(1/VLOOKUP($B374,'Justerad allokering kvv'!$B$1:$AG$700,MATCH(M$1,'Justerad allokering kvv'!$B$1:$AF$1,0),FALSE)),VLOOKUP($B374,'Allokerad kvv'!$B$2:$AV$700,MATCH(M$1,'Allokerad kvv'!$B$1:$AV$1,0),FALSE),VLOOKUP($B374,'Justerad allokering kvv'!$B$1:$AG$700,MATCH(M$1,'Justerad allokering kvv'!$B$1:$AF$1,0),FALSE)))</f>
        <v>25.1218</v>
      </c>
      <c r="N374">
        <f>IF($B374=" ","",IF(ISERROR(1/VLOOKUP($B374,'Justerad allokering kvv'!$B$1:$AG$700,MATCH(N$1,'Justerad allokering kvv'!$B$1:$AF$1,0),FALSE)),VLOOKUP($B374,'Allokerad kvv'!$B$2:$AV$700,MATCH(N$1,'Allokerad kvv'!$B$1:$AV$1,0),FALSE),VLOOKUP($B374,'Justerad allokering kvv'!$B$1:$AG$700,MATCH(N$1,'Justerad allokering kvv'!$B$1:$AF$1,0),FALSE)))</f>
        <v>0</v>
      </c>
      <c r="O374">
        <f>IF($B374=" ","",IF(ISERROR(1/VLOOKUP($B374,'Justerad allokering kvv'!$B$1:$AG$700,MATCH(O$1,'Justerad allokering kvv'!$B$1:$AF$1,0),FALSE)),VLOOKUP($B374,'Allokerad kvv'!$B$2:$AV$700,MATCH(O$1,'Allokerad kvv'!$B$1:$AV$1,0),FALSE),VLOOKUP($B374,'Justerad allokering kvv'!$B$1:$AG$700,MATCH(O$1,'Justerad allokering kvv'!$B$1:$AF$1,0),FALSE)))</f>
        <v>0</v>
      </c>
      <c r="P374">
        <f>IF($B374=" ","",IF(ISERROR(1/VLOOKUP($B374,'Justerad allokering kvv'!$B$1:$AG$700,MATCH(P$1,'Justerad allokering kvv'!$B$1:$AF$1,0),FALSE)),VLOOKUP($B374,'Allokerad kvv'!$B$2:$AV$700,MATCH(P$1,'Allokerad kvv'!$B$1:$AV$1,0),FALSE),VLOOKUP($B374,'Justerad allokering kvv'!$B$1:$AG$700,MATCH(P$1,'Justerad allokering kvv'!$B$1:$AF$1,0),FALSE)))</f>
        <v>0</v>
      </c>
      <c r="Q374">
        <f>IF($B374=" ","",IF(ISERROR(1/VLOOKUP($B374,'Justerad allokering kvv'!$B$1:$AG$700,MATCH(Q$1,'Justerad allokering kvv'!$B$1:$AF$1,0),FALSE)),VLOOKUP($B374,'Allokerad kvv'!$B$2:$AV$700,MATCH(Q$1,'Allokerad kvv'!$B$1:$AV$1,0),FALSE),VLOOKUP($B374,'Justerad allokering kvv'!$B$1:$AG$700,MATCH(Q$1,'Justerad allokering kvv'!$B$1:$AF$1,0),FALSE)))</f>
        <v>0</v>
      </c>
      <c r="R374">
        <f>IF($B374=" ","",IF(ISERROR(1/VLOOKUP($B374,'Justerad allokering kvv'!$B$1:$AG$700,MATCH(R$1,'Justerad allokering kvv'!$B$1:$AF$1,0),FALSE)),VLOOKUP($B374,'Allokerad kvv'!$B$2:$AV$700,MATCH(R$1,'Allokerad kvv'!$B$1:$AV$1,0),FALSE),VLOOKUP($B374,'Justerad allokering kvv'!$B$1:$AG$700,MATCH(R$1,'Justerad allokering kvv'!$B$1:$AF$1,0),FALSE)))</f>
        <v>2.9493299999999998</v>
      </c>
      <c r="S374">
        <f>IF($B374=" ","",IF(ISERROR(1/VLOOKUP($B374,'Justerad allokering kvv'!$B$1:$AG$700,MATCH(S$1,'Justerad allokering kvv'!$B$1:$AF$1,0),FALSE)),VLOOKUP($B374,'Allokerad kvv'!$B$2:$AV$700,MATCH(S$1,'Allokerad kvv'!$B$1:$AV$1,0),FALSE),VLOOKUP($B374,'Justerad allokering kvv'!$B$1:$AG$700,MATCH(S$1,'Justerad allokering kvv'!$B$1:$AF$1,0),FALSE)))</f>
        <v>0</v>
      </c>
      <c r="T374">
        <f>IF($B374=" ","",IF(ISERROR(1/VLOOKUP($B374,'Justerad allokering kvv'!$B$1:$AG$700,MATCH(T$1,'Justerad allokering kvv'!$B$1:$AF$1,0),FALSE)),VLOOKUP($B374,'Allokerad kvv'!$B$2:$AV$700,MATCH(T$1,'Allokerad kvv'!$B$1:$AV$1,0),FALSE),VLOOKUP($B374,'Justerad allokering kvv'!$B$1:$AG$700,MATCH(T$1,'Justerad allokering kvv'!$B$1:$AF$1,0),FALSE)))</f>
        <v>0</v>
      </c>
      <c r="U374">
        <f>IF($B374=" ","",IF(ISERROR(1/VLOOKUP($B374,'Justerad allokering kvv'!$B$1:$AG$700,MATCH(U$1,'Justerad allokering kvv'!$B$1:$AF$1,0),FALSE)),VLOOKUP($B374,'Allokerad kvv'!$B$2:$AV$700,MATCH(U$1,'Allokerad kvv'!$B$1:$AV$1,0),FALSE),VLOOKUP($B374,'Justerad allokering kvv'!$B$1:$AG$700,MATCH(U$1,'Justerad allokering kvv'!$B$1:$AF$1,0),FALSE)))</f>
        <v>0</v>
      </c>
      <c r="V374">
        <f>IF($B374=" ","",IF(ISERROR(1/VLOOKUP($B374,'Justerad allokering kvv'!$B$1:$AG$700,MATCH(V$1,'Justerad allokering kvv'!$B$1:$AF$1,0),FALSE)),VLOOKUP($B374,'Allokerad kvv'!$B$2:$AV$700,MATCH(V$1,'Allokerad kvv'!$B$1:$AV$1,0),FALSE),VLOOKUP($B374,'Justerad allokering kvv'!$B$1:$AG$700,MATCH(V$1,'Justerad allokering kvv'!$B$1:$AF$1,0),FALSE)))</f>
        <v>0</v>
      </c>
      <c r="W374">
        <f>IF($B374=" ","",IF(ISERROR(1/VLOOKUP($B374,'Justerad allokering kvv'!$B$1:$AG$700,MATCH(W$1,'Justerad allokering kvv'!$B$1:$AF$1,0),FALSE)),VLOOKUP($B374,'Allokerad kvv'!$B$2:$AV$700,MATCH(W$1,'Allokerad kvv'!$B$1:$AV$1,0),FALSE),VLOOKUP($B374,'Justerad allokering kvv'!$B$1:$AG$700,MATCH(W$1,'Justerad allokering kvv'!$B$1:$AF$1,0),FALSE)))</f>
        <v>0</v>
      </c>
      <c r="X374">
        <f>IF($B374=" ","",IF(ISERROR(1/VLOOKUP($B374,'Justerad allokering kvv'!$B$1:$AG$700,MATCH(X$1,'Justerad allokering kvv'!$B$1:$AF$1,0),FALSE)),VLOOKUP($B374,'Allokerad kvv'!$B$2:$AV$700,MATCH(X$1,'Allokerad kvv'!$B$1:$AV$1,0),FALSE),VLOOKUP($B374,'Justerad allokering kvv'!$B$1:$AG$700,MATCH(X$1,'Justerad allokering kvv'!$B$1:$AF$1,0),FALSE)))</f>
        <v>0</v>
      </c>
      <c r="Y374">
        <f>IF($B374=" ","",IF(ISERROR(1/VLOOKUP($B374,'Justerad allokering kvv'!$B$1:$AG$700,MATCH(Y$1,'Justerad allokering kvv'!$B$1:$AF$1,0),FALSE)),VLOOKUP($B374,'Allokerad kvv'!$B$2:$AV$700,MATCH(Y$1,'Allokerad kvv'!$B$1:$AV$1,0),FALSE),VLOOKUP($B374,'Justerad allokering kvv'!$B$1:$AG$700,MATCH(Y$1,'Justerad allokering kvv'!$B$1:$AF$1,0),FALSE)))</f>
        <v>2.1497899999999999</v>
      </c>
      <c r="AB374">
        <f>IFERROR(VLOOKUP($B374,Kraftvärmeprod!$B$1:$AO$424,MATCH("Tillförd energi från rökgaskondensering (GWh)",Kraftvärmeprod!$B$1:$AG$1,0),FALSE)/1,0)</f>
        <v>0</v>
      </c>
      <c r="AE374" s="122">
        <f t="shared" si="20"/>
        <v>86.367220000000003</v>
      </c>
      <c r="AG374">
        <f t="shared" si="21"/>
        <v>83.41789</v>
      </c>
      <c r="AH374">
        <f t="shared" si="22"/>
        <v>83.41789</v>
      </c>
      <c r="AI374">
        <f>IF(AH374=0,"",AH374/VLOOKUP(B374,Kraftvärmeprod!$B$1:$BC$480,MATCH("Summa tillförd energi exklusive rökgaskondensering",Kraftvärmeprod!$B$1:$BC$1,0),FALSE))</f>
        <v>0.61521247566228088</v>
      </c>
      <c r="AK374">
        <f t="shared" si="23"/>
        <v>80.595589999999987</v>
      </c>
    </row>
    <row r="375" spans="1:37" x14ac:dyDescent="0.25">
      <c r="A375" s="2" t="s">
        <v>552</v>
      </c>
      <c r="B375" s="2" t="s">
        <v>560</v>
      </c>
      <c r="C375">
        <f>IF($B375=" ","",IF(ISERROR(1/VLOOKUP($B375,'Justerad allokering kvv'!$B$1:$AG$700,MATCH(C$1,'Justerad allokering kvv'!$B$1:$AF$1,0),FALSE)),VLOOKUP($B375,'Allokerad kvv'!$B$2:$AV$700,MATCH(C$1,'Allokerad kvv'!$B$1:$AV$1,0),FALSE),VLOOKUP($B375,'Justerad allokering kvv'!$B$1:$AG$700,MATCH(C$1,'Justerad allokering kvv'!$B$1:$AF$1,0),FALSE)))</f>
        <v>0</v>
      </c>
      <c r="D375">
        <f>IF($B375=" ","",IF(ISERROR(1/VLOOKUP($B375,'Justerad allokering kvv'!$B$1:$AG$700,MATCH(D$1,'Justerad allokering kvv'!$B$1:$AF$1,0),FALSE)),VLOOKUP($B375,'Allokerad kvv'!$B$2:$AV$700,MATCH(D$1,'Allokerad kvv'!$B$1:$AV$1,0),FALSE),VLOOKUP($B375,'Justerad allokering kvv'!$B$1:$AG$700,MATCH(D$1,'Justerad allokering kvv'!$B$1:$AF$1,0),FALSE)))</f>
        <v>0</v>
      </c>
      <c r="E375">
        <f>IF($B375=" ","",IF(ISERROR(1/VLOOKUP($B375,'Justerad allokering kvv'!$B$1:$AG$700,MATCH(E$1,'Justerad allokering kvv'!$B$1:$AF$1,0),FALSE)),VLOOKUP($B375,'Allokerad kvv'!$B$2:$AV$700,MATCH(E$1,'Allokerad kvv'!$B$1:$AV$1,0),FALSE),VLOOKUP($B375,'Justerad allokering kvv'!$B$1:$AG$700,MATCH(E$1,'Justerad allokering kvv'!$B$1:$AF$1,0),FALSE)))</f>
        <v>0</v>
      </c>
      <c r="F375">
        <f>IF($B375=" ","",IF(ISERROR(1/VLOOKUP($B375,'Justerad allokering kvv'!$B$1:$AG$700,MATCH(F$1,'Justerad allokering kvv'!$B$1:$AF$1,0),FALSE)),VLOOKUP($B375,'Allokerad kvv'!$B$2:$AV$700,MATCH(F$1,'Allokerad kvv'!$B$1:$AV$1,0),FALSE),VLOOKUP($B375,'Justerad allokering kvv'!$B$1:$AG$700,MATCH(F$1,'Justerad allokering kvv'!$B$1:$AF$1,0),FALSE)))</f>
        <v>0</v>
      </c>
      <c r="G375">
        <f>IF($B375=" ","",IF(ISERROR(1/VLOOKUP($B375,'Justerad allokering kvv'!$B$1:$AG$700,MATCH(G$1,'Justerad allokering kvv'!$B$1:$AF$1,0),FALSE)),VLOOKUP($B375,'Allokerad kvv'!$B$2:$AV$700,MATCH(G$1,'Allokerad kvv'!$B$1:$AV$1,0),FALSE),VLOOKUP($B375,'Justerad allokering kvv'!$B$1:$AG$700,MATCH(G$1,'Justerad allokering kvv'!$B$1:$AF$1,0),FALSE)))</f>
        <v>0</v>
      </c>
      <c r="H375">
        <f>IF($B375=" ","",IF(ISERROR(1/VLOOKUP($B375,'Justerad allokering kvv'!$B$1:$AG$700,MATCH(H$1,'Justerad allokering kvv'!$B$1:$AF$1,0),FALSE)),VLOOKUP($B375,'Allokerad kvv'!$B$2:$AV$700,MATCH(H$1,'Allokerad kvv'!$B$1:$AV$1,0),FALSE),VLOOKUP($B375,'Justerad allokering kvv'!$B$1:$AG$700,MATCH(H$1,'Justerad allokering kvv'!$B$1:$AF$1,0),FALSE)))</f>
        <v>0</v>
      </c>
      <c r="I375">
        <f>IF($B375=" ","",IF(ISERROR(1/VLOOKUP($B375,'Justerad allokering kvv'!$B$1:$AG$700,MATCH(I$1,'Justerad allokering kvv'!$B$1:$AF$1,0),FALSE)),VLOOKUP($B375,'Allokerad kvv'!$B$2:$AV$700,MATCH(I$1,'Allokerad kvv'!$B$1:$AV$1,0),FALSE),VLOOKUP($B375,'Justerad allokering kvv'!$B$1:$AG$700,MATCH(I$1,'Justerad allokering kvv'!$B$1:$AF$1,0),FALSE)))</f>
        <v>0</v>
      </c>
      <c r="J375">
        <f>IF($B375=" ","",IF(ISERROR(1/VLOOKUP($B375,'Justerad allokering kvv'!$B$1:$AG$700,MATCH(J$1,'Justerad allokering kvv'!$B$1:$AF$1,0),FALSE)),VLOOKUP($B375,'Allokerad kvv'!$B$2:$AV$700,MATCH(J$1,'Allokerad kvv'!$B$1:$AV$1,0),FALSE),VLOOKUP($B375,'Justerad allokering kvv'!$B$1:$AG$700,MATCH(J$1,'Justerad allokering kvv'!$B$1:$AF$1,0),FALSE)))</f>
        <v>0</v>
      </c>
      <c r="K375">
        <f>IF($B375=" ","",IF(ISERROR(1/VLOOKUP($B375,'Justerad allokering kvv'!$B$1:$AG$700,MATCH(K$1,'Justerad allokering kvv'!$B$1:$AF$1,0),FALSE)),VLOOKUP($B375,'Allokerad kvv'!$B$2:$AV$700,MATCH(K$1,'Allokerad kvv'!$B$1:$AV$1,0),FALSE),VLOOKUP($B375,'Justerad allokering kvv'!$B$1:$AG$700,MATCH(K$1,'Justerad allokering kvv'!$B$1:$AF$1,0),FALSE)))</f>
        <v>0</v>
      </c>
      <c r="L375">
        <f>IF($B375=" ","",IF(ISERROR(1/VLOOKUP($B375,'Justerad allokering kvv'!$B$1:$AG$700,MATCH(L$1,'Justerad allokering kvv'!$B$1:$AF$1,0),FALSE)),VLOOKUP($B375,'Allokerad kvv'!$B$2:$AV$700,MATCH(L$1,'Allokerad kvv'!$B$1:$AV$1,0),FALSE),VLOOKUP($B375,'Justerad allokering kvv'!$B$1:$AG$700,MATCH(L$1,'Justerad allokering kvv'!$B$1:$AF$1,0),FALSE)))</f>
        <v>0</v>
      </c>
      <c r="M375">
        <f>IF($B375=" ","",IF(ISERROR(1/VLOOKUP($B375,'Justerad allokering kvv'!$B$1:$AG$700,MATCH(M$1,'Justerad allokering kvv'!$B$1:$AF$1,0),FALSE)),VLOOKUP($B375,'Allokerad kvv'!$B$2:$AV$700,MATCH(M$1,'Allokerad kvv'!$B$1:$AV$1,0),FALSE),VLOOKUP($B375,'Justerad allokering kvv'!$B$1:$AG$700,MATCH(M$1,'Justerad allokering kvv'!$B$1:$AF$1,0),FALSE)))</f>
        <v>0</v>
      </c>
      <c r="N375">
        <f>IF($B375=" ","",IF(ISERROR(1/VLOOKUP($B375,'Justerad allokering kvv'!$B$1:$AG$700,MATCH(N$1,'Justerad allokering kvv'!$B$1:$AF$1,0),FALSE)),VLOOKUP($B375,'Allokerad kvv'!$B$2:$AV$700,MATCH(N$1,'Allokerad kvv'!$B$1:$AV$1,0),FALSE),VLOOKUP($B375,'Justerad allokering kvv'!$B$1:$AG$700,MATCH(N$1,'Justerad allokering kvv'!$B$1:$AF$1,0),FALSE)))</f>
        <v>0</v>
      </c>
      <c r="O375">
        <f>IF($B375=" ","",IF(ISERROR(1/VLOOKUP($B375,'Justerad allokering kvv'!$B$1:$AG$700,MATCH(O$1,'Justerad allokering kvv'!$B$1:$AF$1,0),FALSE)),VLOOKUP($B375,'Allokerad kvv'!$B$2:$AV$700,MATCH(O$1,'Allokerad kvv'!$B$1:$AV$1,0),FALSE),VLOOKUP($B375,'Justerad allokering kvv'!$B$1:$AG$700,MATCH(O$1,'Justerad allokering kvv'!$B$1:$AF$1,0),FALSE)))</f>
        <v>0</v>
      </c>
      <c r="P375">
        <f>IF($B375=" ","",IF(ISERROR(1/VLOOKUP($B375,'Justerad allokering kvv'!$B$1:$AG$700,MATCH(P$1,'Justerad allokering kvv'!$B$1:$AF$1,0),FALSE)),VLOOKUP($B375,'Allokerad kvv'!$B$2:$AV$700,MATCH(P$1,'Allokerad kvv'!$B$1:$AV$1,0),FALSE),VLOOKUP($B375,'Justerad allokering kvv'!$B$1:$AG$700,MATCH(P$1,'Justerad allokering kvv'!$B$1:$AF$1,0),FALSE)))</f>
        <v>0</v>
      </c>
      <c r="Q375">
        <f>IF($B375=" ","",IF(ISERROR(1/VLOOKUP($B375,'Justerad allokering kvv'!$B$1:$AG$700,MATCH(Q$1,'Justerad allokering kvv'!$B$1:$AF$1,0),FALSE)),VLOOKUP($B375,'Allokerad kvv'!$B$2:$AV$700,MATCH(Q$1,'Allokerad kvv'!$B$1:$AV$1,0),FALSE),VLOOKUP($B375,'Justerad allokering kvv'!$B$1:$AG$700,MATCH(Q$1,'Justerad allokering kvv'!$B$1:$AF$1,0),FALSE)))</f>
        <v>0</v>
      </c>
      <c r="R375">
        <f>IF($B375=" ","",IF(ISERROR(1/VLOOKUP($B375,'Justerad allokering kvv'!$B$1:$AG$700,MATCH(R$1,'Justerad allokering kvv'!$B$1:$AF$1,0),FALSE)),VLOOKUP($B375,'Allokerad kvv'!$B$2:$AV$700,MATCH(R$1,'Allokerad kvv'!$B$1:$AV$1,0),FALSE),VLOOKUP($B375,'Justerad allokering kvv'!$B$1:$AG$700,MATCH(R$1,'Justerad allokering kvv'!$B$1:$AF$1,0),FALSE)))</f>
        <v>0</v>
      </c>
      <c r="S375">
        <f>IF($B375=" ","",IF(ISERROR(1/VLOOKUP($B375,'Justerad allokering kvv'!$B$1:$AG$700,MATCH(S$1,'Justerad allokering kvv'!$B$1:$AF$1,0),FALSE)),VLOOKUP($B375,'Allokerad kvv'!$B$2:$AV$700,MATCH(S$1,'Allokerad kvv'!$B$1:$AV$1,0),FALSE),VLOOKUP($B375,'Justerad allokering kvv'!$B$1:$AG$700,MATCH(S$1,'Justerad allokering kvv'!$B$1:$AF$1,0),FALSE)))</f>
        <v>0</v>
      </c>
      <c r="T375">
        <f>IF($B375=" ","",IF(ISERROR(1/VLOOKUP($B375,'Justerad allokering kvv'!$B$1:$AG$700,MATCH(T$1,'Justerad allokering kvv'!$B$1:$AF$1,0),FALSE)),VLOOKUP($B375,'Allokerad kvv'!$B$2:$AV$700,MATCH(T$1,'Allokerad kvv'!$B$1:$AV$1,0),FALSE),VLOOKUP($B375,'Justerad allokering kvv'!$B$1:$AG$700,MATCH(T$1,'Justerad allokering kvv'!$B$1:$AF$1,0),FALSE)))</f>
        <v>0</v>
      </c>
      <c r="U375">
        <f>IF($B375=" ","",IF(ISERROR(1/VLOOKUP($B375,'Justerad allokering kvv'!$B$1:$AG$700,MATCH(U$1,'Justerad allokering kvv'!$B$1:$AF$1,0),FALSE)),VLOOKUP($B375,'Allokerad kvv'!$B$2:$AV$700,MATCH(U$1,'Allokerad kvv'!$B$1:$AV$1,0),FALSE),VLOOKUP($B375,'Justerad allokering kvv'!$B$1:$AG$700,MATCH(U$1,'Justerad allokering kvv'!$B$1:$AF$1,0),FALSE)))</f>
        <v>0</v>
      </c>
      <c r="V375">
        <f>IF($B375=" ","",IF(ISERROR(1/VLOOKUP($B375,'Justerad allokering kvv'!$B$1:$AG$700,MATCH(V$1,'Justerad allokering kvv'!$B$1:$AF$1,0),FALSE)),VLOOKUP($B375,'Allokerad kvv'!$B$2:$AV$700,MATCH(V$1,'Allokerad kvv'!$B$1:$AV$1,0),FALSE),VLOOKUP($B375,'Justerad allokering kvv'!$B$1:$AG$700,MATCH(V$1,'Justerad allokering kvv'!$B$1:$AF$1,0),FALSE)))</f>
        <v>0</v>
      </c>
      <c r="W375">
        <f>IF($B375=" ","",IF(ISERROR(1/VLOOKUP($B375,'Justerad allokering kvv'!$B$1:$AG$700,MATCH(W$1,'Justerad allokering kvv'!$B$1:$AF$1,0),FALSE)),VLOOKUP($B375,'Allokerad kvv'!$B$2:$AV$700,MATCH(W$1,'Allokerad kvv'!$B$1:$AV$1,0),FALSE),VLOOKUP($B375,'Justerad allokering kvv'!$B$1:$AG$700,MATCH(W$1,'Justerad allokering kvv'!$B$1:$AF$1,0),FALSE)))</f>
        <v>0</v>
      </c>
      <c r="X375">
        <f>IF($B375=" ","",IF(ISERROR(1/VLOOKUP($B375,'Justerad allokering kvv'!$B$1:$AG$700,MATCH(X$1,'Justerad allokering kvv'!$B$1:$AF$1,0),FALSE)),VLOOKUP($B375,'Allokerad kvv'!$B$2:$AV$700,MATCH(X$1,'Allokerad kvv'!$B$1:$AV$1,0),FALSE),VLOOKUP($B375,'Justerad allokering kvv'!$B$1:$AG$700,MATCH(X$1,'Justerad allokering kvv'!$B$1:$AF$1,0),FALSE)))</f>
        <v>0</v>
      </c>
      <c r="Y375">
        <f>IF($B375=" ","",IF(ISERROR(1/VLOOKUP($B375,'Justerad allokering kvv'!$B$1:$AG$700,MATCH(Y$1,'Justerad allokering kvv'!$B$1:$AF$1,0),FALSE)),VLOOKUP($B375,'Allokerad kvv'!$B$2:$AV$700,MATCH(Y$1,'Allokerad kvv'!$B$1:$AV$1,0),FALSE),VLOOKUP($B375,'Justerad allokering kvv'!$B$1:$AG$700,MATCH(Y$1,'Justerad allokering kvv'!$B$1:$AF$1,0),FALSE)))</f>
        <v>0</v>
      </c>
      <c r="AB375">
        <f>IFERROR(VLOOKUP($B375,Kraftvärmeprod!$B$1:$AO$424,MATCH("Tillförd energi från rökgaskondensering (GWh)",Kraftvärmeprod!$B$1:$AG$1,0),FALSE)/1,0)</f>
        <v>0</v>
      </c>
      <c r="AE375" s="122">
        <f t="shared" si="20"/>
        <v>0</v>
      </c>
      <c r="AG375">
        <f t="shared" si="21"/>
        <v>0</v>
      </c>
      <c r="AH375">
        <f t="shared" si="22"/>
        <v>0</v>
      </c>
      <c r="AI375" t="str">
        <f>IF(AH375=0,"",AH375/VLOOKUP(B375,Kraftvärmeprod!$B$1:$BC$480,MATCH("Summa tillförd energi exklusive rökgaskondensering",Kraftvärmeprod!$B$1:$BC$1,0),FALSE))</f>
        <v/>
      </c>
      <c r="AK375">
        <f t="shared" si="23"/>
        <v>0</v>
      </c>
    </row>
    <row r="376" spans="1:37" x14ac:dyDescent="0.25">
      <c r="A376" s="2" t="s">
        <v>552</v>
      </c>
      <c r="B376" s="2" t="s">
        <v>561</v>
      </c>
      <c r="C376">
        <f>IF($B376=" ","",IF(ISERROR(1/VLOOKUP($B376,'Justerad allokering kvv'!$B$1:$AG$700,MATCH(C$1,'Justerad allokering kvv'!$B$1:$AF$1,0),FALSE)),VLOOKUP($B376,'Allokerad kvv'!$B$2:$AV$700,MATCH(C$1,'Allokerad kvv'!$B$1:$AV$1,0),FALSE),VLOOKUP($B376,'Justerad allokering kvv'!$B$1:$AG$700,MATCH(C$1,'Justerad allokering kvv'!$B$1:$AF$1,0),FALSE)))</f>
        <v>0</v>
      </c>
      <c r="D376">
        <f>IF($B376=" ","",IF(ISERROR(1/VLOOKUP($B376,'Justerad allokering kvv'!$B$1:$AG$700,MATCH(D$1,'Justerad allokering kvv'!$B$1:$AF$1,0),FALSE)),VLOOKUP($B376,'Allokerad kvv'!$B$2:$AV$700,MATCH(D$1,'Allokerad kvv'!$B$1:$AV$1,0),FALSE),VLOOKUP($B376,'Justerad allokering kvv'!$B$1:$AG$700,MATCH(D$1,'Justerad allokering kvv'!$B$1:$AF$1,0),FALSE)))</f>
        <v>0</v>
      </c>
      <c r="E376">
        <f>IF($B376=" ","",IF(ISERROR(1/VLOOKUP($B376,'Justerad allokering kvv'!$B$1:$AG$700,MATCH(E$1,'Justerad allokering kvv'!$B$1:$AF$1,0),FALSE)),VLOOKUP($B376,'Allokerad kvv'!$B$2:$AV$700,MATCH(E$1,'Allokerad kvv'!$B$1:$AV$1,0),FALSE),VLOOKUP($B376,'Justerad allokering kvv'!$B$1:$AG$700,MATCH(E$1,'Justerad allokering kvv'!$B$1:$AF$1,0),FALSE)))</f>
        <v>0</v>
      </c>
      <c r="F376">
        <f>IF($B376=" ","",IF(ISERROR(1/VLOOKUP($B376,'Justerad allokering kvv'!$B$1:$AG$700,MATCH(F$1,'Justerad allokering kvv'!$B$1:$AF$1,0),FALSE)),VLOOKUP($B376,'Allokerad kvv'!$B$2:$AV$700,MATCH(F$1,'Allokerad kvv'!$B$1:$AV$1,0),FALSE),VLOOKUP($B376,'Justerad allokering kvv'!$B$1:$AG$700,MATCH(F$1,'Justerad allokering kvv'!$B$1:$AF$1,0),FALSE)))</f>
        <v>0</v>
      </c>
      <c r="G376">
        <f>IF($B376=" ","",IF(ISERROR(1/VLOOKUP($B376,'Justerad allokering kvv'!$B$1:$AG$700,MATCH(G$1,'Justerad allokering kvv'!$B$1:$AF$1,0),FALSE)),VLOOKUP($B376,'Allokerad kvv'!$B$2:$AV$700,MATCH(G$1,'Allokerad kvv'!$B$1:$AV$1,0),FALSE),VLOOKUP($B376,'Justerad allokering kvv'!$B$1:$AG$700,MATCH(G$1,'Justerad allokering kvv'!$B$1:$AF$1,0),FALSE)))</f>
        <v>0</v>
      </c>
      <c r="H376">
        <f>IF($B376=" ","",IF(ISERROR(1/VLOOKUP($B376,'Justerad allokering kvv'!$B$1:$AG$700,MATCH(H$1,'Justerad allokering kvv'!$B$1:$AF$1,0),FALSE)),VLOOKUP($B376,'Allokerad kvv'!$B$2:$AV$700,MATCH(H$1,'Allokerad kvv'!$B$1:$AV$1,0),FALSE),VLOOKUP($B376,'Justerad allokering kvv'!$B$1:$AG$700,MATCH(H$1,'Justerad allokering kvv'!$B$1:$AF$1,0),FALSE)))</f>
        <v>0</v>
      </c>
      <c r="I376">
        <f>IF($B376=" ","",IF(ISERROR(1/VLOOKUP($B376,'Justerad allokering kvv'!$B$1:$AG$700,MATCH(I$1,'Justerad allokering kvv'!$B$1:$AF$1,0),FALSE)),VLOOKUP($B376,'Allokerad kvv'!$B$2:$AV$700,MATCH(I$1,'Allokerad kvv'!$B$1:$AV$1,0),FALSE),VLOOKUP($B376,'Justerad allokering kvv'!$B$1:$AG$700,MATCH(I$1,'Justerad allokering kvv'!$B$1:$AF$1,0),FALSE)))</f>
        <v>0</v>
      </c>
      <c r="J376">
        <f>IF($B376=" ","",IF(ISERROR(1/VLOOKUP($B376,'Justerad allokering kvv'!$B$1:$AG$700,MATCH(J$1,'Justerad allokering kvv'!$B$1:$AF$1,0),FALSE)),VLOOKUP($B376,'Allokerad kvv'!$B$2:$AV$700,MATCH(J$1,'Allokerad kvv'!$B$1:$AV$1,0),FALSE),VLOOKUP($B376,'Justerad allokering kvv'!$B$1:$AG$700,MATCH(J$1,'Justerad allokering kvv'!$B$1:$AF$1,0),FALSE)))</f>
        <v>0</v>
      </c>
      <c r="K376">
        <f>IF($B376=" ","",IF(ISERROR(1/VLOOKUP($B376,'Justerad allokering kvv'!$B$1:$AG$700,MATCH(K$1,'Justerad allokering kvv'!$B$1:$AF$1,0),FALSE)),VLOOKUP($B376,'Allokerad kvv'!$B$2:$AV$700,MATCH(K$1,'Allokerad kvv'!$B$1:$AV$1,0),FALSE),VLOOKUP($B376,'Justerad allokering kvv'!$B$1:$AG$700,MATCH(K$1,'Justerad allokering kvv'!$B$1:$AF$1,0),FALSE)))</f>
        <v>0</v>
      </c>
      <c r="L376">
        <f>IF($B376=" ","",IF(ISERROR(1/VLOOKUP($B376,'Justerad allokering kvv'!$B$1:$AG$700,MATCH(L$1,'Justerad allokering kvv'!$B$1:$AF$1,0),FALSE)),VLOOKUP($B376,'Allokerad kvv'!$B$2:$AV$700,MATCH(L$1,'Allokerad kvv'!$B$1:$AV$1,0),FALSE),VLOOKUP($B376,'Justerad allokering kvv'!$B$1:$AG$700,MATCH(L$1,'Justerad allokering kvv'!$B$1:$AF$1,0),FALSE)))</f>
        <v>0</v>
      </c>
      <c r="M376">
        <f>IF($B376=" ","",IF(ISERROR(1/VLOOKUP($B376,'Justerad allokering kvv'!$B$1:$AG$700,MATCH(M$1,'Justerad allokering kvv'!$B$1:$AF$1,0),FALSE)),VLOOKUP($B376,'Allokerad kvv'!$B$2:$AV$700,MATCH(M$1,'Allokerad kvv'!$B$1:$AV$1,0),FALSE),VLOOKUP($B376,'Justerad allokering kvv'!$B$1:$AG$700,MATCH(M$1,'Justerad allokering kvv'!$B$1:$AF$1,0),FALSE)))</f>
        <v>0</v>
      </c>
      <c r="N376">
        <f>IF($B376=" ","",IF(ISERROR(1/VLOOKUP($B376,'Justerad allokering kvv'!$B$1:$AG$700,MATCH(N$1,'Justerad allokering kvv'!$B$1:$AF$1,0),FALSE)),VLOOKUP($B376,'Allokerad kvv'!$B$2:$AV$700,MATCH(N$1,'Allokerad kvv'!$B$1:$AV$1,0),FALSE),VLOOKUP($B376,'Justerad allokering kvv'!$B$1:$AG$700,MATCH(N$1,'Justerad allokering kvv'!$B$1:$AF$1,0),FALSE)))</f>
        <v>0</v>
      </c>
      <c r="O376">
        <f>IF($B376=" ","",IF(ISERROR(1/VLOOKUP($B376,'Justerad allokering kvv'!$B$1:$AG$700,MATCH(O$1,'Justerad allokering kvv'!$B$1:$AF$1,0),FALSE)),VLOOKUP($B376,'Allokerad kvv'!$B$2:$AV$700,MATCH(O$1,'Allokerad kvv'!$B$1:$AV$1,0),FALSE),VLOOKUP($B376,'Justerad allokering kvv'!$B$1:$AG$700,MATCH(O$1,'Justerad allokering kvv'!$B$1:$AF$1,0),FALSE)))</f>
        <v>0</v>
      </c>
      <c r="P376">
        <f>IF($B376=" ","",IF(ISERROR(1/VLOOKUP($B376,'Justerad allokering kvv'!$B$1:$AG$700,MATCH(P$1,'Justerad allokering kvv'!$B$1:$AF$1,0),FALSE)),VLOOKUP($B376,'Allokerad kvv'!$B$2:$AV$700,MATCH(P$1,'Allokerad kvv'!$B$1:$AV$1,0),FALSE),VLOOKUP($B376,'Justerad allokering kvv'!$B$1:$AG$700,MATCH(P$1,'Justerad allokering kvv'!$B$1:$AF$1,0),FALSE)))</f>
        <v>0</v>
      </c>
      <c r="Q376">
        <f>IF($B376=" ","",IF(ISERROR(1/VLOOKUP($B376,'Justerad allokering kvv'!$B$1:$AG$700,MATCH(Q$1,'Justerad allokering kvv'!$B$1:$AF$1,0),FALSE)),VLOOKUP($B376,'Allokerad kvv'!$B$2:$AV$700,MATCH(Q$1,'Allokerad kvv'!$B$1:$AV$1,0),FALSE),VLOOKUP($B376,'Justerad allokering kvv'!$B$1:$AG$700,MATCH(Q$1,'Justerad allokering kvv'!$B$1:$AF$1,0),FALSE)))</f>
        <v>0</v>
      </c>
      <c r="R376">
        <f>IF($B376=" ","",IF(ISERROR(1/VLOOKUP($B376,'Justerad allokering kvv'!$B$1:$AG$700,MATCH(R$1,'Justerad allokering kvv'!$B$1:$AF$1,0),FALSE)),VLOOKUP($B376,'Allokerad kvv'!$B$2:$AV$700,MATCH(R$1,'Allokerad kvv'!$B$1:$AV$1,0),FALSE),VLOOKUP($B376,'Justerad allokering kvv'!$B$1:$AG$700,MATCH(R$1,'Justerad allokering kvv'!$B$1:$AF$1,0),FALSE)))</f>
        <v>0</v>
      </c>
      <c r="S376">
        <f>IF($B376=" ","",IF(ISERROR(1/VLOOKUP($B376,'Justerad allokering kvv'!$B$1:$AG$700,MATCH(S$1,'Justerad allokering kvv'!$B$1:$AF$1,0),FALSE)),VLOOKUP($B376,'Allokerad kvv'!$B$2:$AV$700,MATCH(S$1,'Allokerad kvv'!$B$1:$AV$1,0),FALSE),VLOOKUP($B376,'Justerad allokering kvv'!$B$1:$AG$700,MATCH(S$1,'Justerad allokering kvv'!$B$1:$AF$1,0),FALSE)))</f>
        <v>0</v>
      </c>
      <c r="T376">
        <f>IF($B376=" ","",IF(ISERROR(1/VLOOKUP($B376,'Justerad allokering kvv'!$B$1:$AG$700,MATCH(T$1,'Justerad allokering kvv'!$B$1:$AF$1,0),FALSE)),VLOOKUP($B376,'Allokerad kvv'!$B$2:$AV$700,MATCH(T$1,'Allokerad kvv'!$B$1:$AV$1,0),FALSE),VLOOKUP($B376,'Justerad allokering kvv'!$B$1:$AG$700,MATCH(T$1,'Justerad allokering kvv'!$B$1:$AF$1,0),FALSE)))</f>
        <v>0</v>
      </c>
      <c r="U376">
        <f>IF($B376=" ","",IF(ISERROR(1/VLOOKUP($B376,'Justerad allokering kvv'!$B$1:$AG$700,MATCH(U$1,'Justerad allokering kvv'!$B$1:$AF$1,0),FALSE)),VLOOKUP($B376,'Allokerad kvv'!$B$2:$AV$700,MATCH(U$1,'Allokerad kvv'!$B$1:$AV$1,0),FALSE),VLOOKUP($B376,'Justerad allokering kvv'!$B$1:$AG$700,MATCH(U$1,'Justerad allokering kvv'!$B$1:$AF$1,0),FALSE)))</f>
        <v>0</v>
      </c>
      <c r="V376">
        <f>IF($B376=" ","",IF(ISERROR(1/VLOOKUP($B376,'Justerad allokering kvv'!$B$1:$AG$700,MATCH(V$1,'Justerad allokering kvv'!$B$1:$AF$1,0),FALSE)),VLOOKUP($B376,'Allokerad kvv'!$B$2:$AV$700,MATCH(V$1,'Allokerad kvv'!$B$1:$AV$1,0),FALSE),VLOOKUP($B376,'Justerad allokering kvv'!$B$1:$AG$700,MATCH(V$1,'Justerad allokering kvv'!$B$1:$AF$1,0),FALSE)))</f>
        <v>0</v>
      </c>
      <c r="W376">
        <f>IF($B376=" ","",IF(ISERROR(1/VLOOKUP($B376,'Justerad allokering kvv'!$B$1:$AG$700,MATCH(W$1,'Justerad allokering kvv'!$B$1:$AF$1,0),FALSE)),VLOOKUP($B376,'Allokerad kvv'!$B$2:$AV$700,MATCH(W$1,'Allokerad kvv'!$B$1:$AV$1,0),FALSE),VLOOKUP($B376,'Justerad allokering kvv'!$B$1:$AG$700,MATCH(W$1,'Justerad allokering kvv'!$B$1:$AF$1,0),FALSE)))</f>
        <v>0</v>
      </c>
      <c r="X376">
        <f>IF($B376=" ","",IF(ISERROR(1/VLOOKUP($B376,'Justerad allokering kvv'!$B$1:$AG$700,MATCH(X$1,'Justerad allokering kvv'!$B$1:$AF$1,0),FALSE)),VLOOKUP($B376,'Allokerad kvv'!$B$2:$AV$700,MATCH(X$1,'Allokerad kvv'!$B$1:$AV$1,0),FALSE),VLOOKUP($B376,'Justerad allokering kvv'!$B$1:$AG$700,MATCH(X$1,'Justerad allokering kvv'!$B$1:$AF$1,0),FALSE)))</f>
        <v>0</v>
      </c>
      <c r="Y376">
        <f>IF($B376=" ","",IF(ISERROR(1/VLOOKUP($B376,'Justerad allokering kvv'!$B$1:$AG$700,MATCH(Y$1,'Justerad allokering kvv'!$B$1:$AF$1,0),FALSE)),VLOOKUP($B376,'Allokerad kvv'!$B$2:$AV$700,MATCH(Y$1,'Allokerad kvv'!$B$1:$AV$1,0),FALSE),VLOOKUP($B376,'Justerad allokering kvv'!$B$1:$AG$700,MATCH(Y$1,'Justerad allokering kvv'!$B$1:$AF$1,0),FALSE)))</f>
        <v>0</v>
      </c>
      <c r="AB376">
        <f>IFERROR(VLOOKUP($B376,Kraftvärmeprod!$B$1:$AO$424,MATCH("Tillförd energi från rökgaskondensering (GWh)",Kraftvärmeprod!$B$1:$AG$1,0),FALSE)/1,0)</f>
        <v>0</v>
      </c>
      <c r="AE376" s="122">
        <f t="shared" si="20"/>
        <v>0</v>
      </c>
      <c r="AG376">
        <f t="shared" si="21"/>
        <v>0</v>
      </c>
      <c r="AH376">
        <f t="shared" si="22"/>
        <v>0</v>
      </c>
      <c r="AI376" t="str">
        <f>IF(AH376=0,"",AH376/VLOOKUP(B376,Kraftvärmeprod!$B$1:$BC$480,MATCH("Summa tillförd energi exklusive rökgaskondensering",Kraftvärmeprod!$B$1:$BC$1,0),FALSE))</f>
        <v/>
      </c>
      <c r="AK376">
        <f t="shared" si="23"/>
        <v>0</v>
      </c>
    </row>
    <row r="377" spans="1:37" x14ac:dyDescent="0.25">
      <c r="A377" s="2" t="s">
        <v>552</v>
      </c>
      <c r="B377" s="2" t="s">
        <v>562</v>
      </c>
      <c r="C377">
        <f>IF($B377=" ","",IF(ISERROR(1/VLOOKUP($B377,'Justerad allokering kvv'!$B$1:$AG$700,MATCH(C$1,'Justerad allokering kvv'!$B$1:$AF$1,0),FALSE)),VLOOKUP($B377,'Allokerad kvv'!$B$2:$AV$700,MATCH(C$1,'Allokerad kvv'!$B$1:$AV$1,0),FALSE),VLOOKUP($B377,'Justerad allokering kvv'!$B$1:$AG$700,MATCH(C$1,'Justerad allokering kvv'!$B$1:$AF$1,0),FALSE)))</f>
        <v>0</v>
      </c>
      <c r="D377">
        <f>IF($B377=" ","",IF(ISERROR(1/VLOOKUP($B377,'Justerad allokering kvv'!$B$1:$AG$700,MATCH(D$1,'Justerad allokering kvv'!$B$1:$AF$1,0),FALSE)),VLOOKUP($B377,'Allokerad kvv'!$B$2:$AV$700,MATCH(D$1,'Allokerad kvv'!$B$1:$AV$1,0),FALSE),VLOOKUP($B377,'Justerad allokering kvv'!$B$1:$AG$700,MATCH(D$1,'Justerad allokering kvv'!$B$1:$AF$1,0),FALSE)))</f>
        <v>0</v>
      </c>
      <c r="E377">
        <f>IF($B377=" ","",IF(ISERROR(1/VLOOKUP($B377,'Justerad allokering kvv'!$B$1:$AG$700,MATCH(E$1,'Justerad allokering kvv'!$B$1:$AF$1,0),FALSE)),VLOOKUP($B377,'Allokerad kvv'!$B$2:$AV$700,MATCH(E$1,'Allokerad kvv'!$B$1:$AV$1,0),FALSE),VLOOKUP($B377,'Justerad allokering kvv'!$B$1:$AG$700,MATCH(E$1,'Justerad allokering kvv'!$B$1:$AF$1,0),FALSE)))</f>
        <v>0</v>
      </c>
      <c r="F377">
        <f>IF($B377=" ","",IF(ISERROR(1/VLOOKUP($B377,'Justerad allokering kvv'!$B$1:$AG$700,MATCH(F$1,'Justerad allokering kvv'!$B$1:$AF$1,0),FALSE)),VLOOKUP($B377,'Allokerad kvv'!$B$2:$AV$700,MATCH(F$1,'Allokerad kvv'!$B$1:$AV$1,0),FALSE),VLOOKUP($B377,'Justerad allokering kvv'!$B$1:$AG$700,MATCH(F$1,'Justerad allokering kvv'!$B$1:$AF$1,0),FALSE)))</f>
        <v>0</v>
      </c>
      <c r="G377">
        <f>IF($B377=" ","",IF(ISERROR(1/VLOOKUP($B377,'Justerad allokering kvv'!$B$1:$AG$700,MATCH(G$1,'Justerad allokering kvv'!$B$1:$AF$1,0),FALSE)),VLOOKUP($B377,'Allokerad kvv'!$B$2:$AV$700,MATCH(G$1,'Allokerad kvv'!$B$1:$AV$1,0),FALSE),VLOOKUP($B377,'Justerad allokering kvv'!$B$1:$AG$700,MATCH(G$1,'Justerad allokering kvv'!$B$1:$AF$1,0),FALSE)))</f>
        <v>0</v>
      </c>
      <c r="H377">
        <f>IF($B377=" ","",IF(ISERROR(1/VLOOKUP($B377,'Justerad allokering kvv'!$B$1:$AG$700,MATCH(H$1,'Justerad allokering kvv'!$B$1:$AF$1,0),FALSE)),VLOOKUP($B377,'Allokerad kvv'!$B$2:$AV$700,MATCH(H$1,'Allokerad kvv'!$B$1:$AV$1,0),FALSE),VLOOKUP($B377,'Justerad allokering kvv'!$B$1:$AG$700,MATCH(H$1,'Justerad allokering kvv'!$B$1:$AF$1,0),FALSE)))</f>
        <v>0</v>
      </c>
      <c r="I377">
        <f>IF($B377=" ","",IF(ISERROR(1/VLOOKUP($B377,'Justerad allokering kvv'!$B$1:$AG$700,MATCH(I$1,'Justerad allokering kvv'!$B$1:$AF$1,0),FALSE)),VLOOKUP($B377,'Allokerad kvv'!$B$2:$AV$700,MATCH(I$1,'Allokerad kvv'!$B$1:$AV$1,0),FALSE),VLOOKUP($B377,'Justerad allokering kvv'!$B$1:$AG$700,MATCH(I$1,'Justerad allokering kvv'!$B$1:$AF$1,0),FALSE)))</f>
        <v>0</v>
      </c>
      <c r="J377">
        <f>IF($B377=" ","",IF(ISERROR(1/VLOOKUP($B377,'Justerad allokering kvv'!$B$1:$AG$700,MATCH(J$1,'Justerad allokering kvv'!$B$1:$AF$1,0),FALSE)),VLOOKUP($B377,'Allokerad kvv'!$B$2:$AV$700,MATCH(J$1,'Allokerad kvv'!$B$1:$AV$1,0),FALSE),VLOOKUP($B377,'Justerad allokering kvv'!$B$1:$AG$700,MATCH(J$1,'Justerad allokering kvv'!$B$1:$AF$1,0),FALSE)))</f>
        <v>0</v>
      </c>
      <c r="K377">
        <f>IF($B377=" ","",IF(ISERROR(1/VLOOKUP($B377,'Justerad allokering kvv'!$B$1:$AG$700,MATCH(K$1,'Justerad allokering kvv'!$B$1:$AF$1,0),FALSE)),VLOOKUP($B377,'Allokerad kvv'!$B$2:$AV$700,MATCH(K$1,'Allokerad kvv'!$B$1:$AV$1,0),FALSE),VLOOKUP($B377,'Justerad allokering kvv'!$B$1:$AG$700,MATCH(K$1,'Justerad allokering kvv'!$B$1:$AF$1,0),FALSE)))</f>
        <v>0</v>
      </c>
      <c r="L377">
        <f>IF($B377=" ","",IF(ISERROR(1/VLOOKUP($B377,'Justerad allokering kvv'!$B$1:$AG$700,MATCH(L$1,'Justerad allokering kvv'!$B$1:$AF$1,0),FALSE)),VLOOKUP($B377,'Allokerad kvv'!$B$2:$AV$700,MATCH(L$1,'Allokerad kvv'!$B$1:$AV$1,0),FALSE),VLOOKUP($B377,'Justerad allokering kvv'!$B$1:$AG$700,MATCH(L$1,'Justerad allokering kvv'!$B$1:$AF$1,0),FALSE)))</f>
        <v>0</v>
      </c>
      <c r="M377">
        <f>IF($B377=" ","",IF(ISERROR(1/VLOOKUP($B377,'Justerad allokering kvv'!$B$1:$AG$700,MATCH(M$1,'Justerad allokering kvv'!$B$1:$AF$1,0),FALSE)),VLOOKUP($B377,'Allokerad kvv'!$B$2:$AV$700,MATCH(M$1,'Allokerad kvv'!$B$1:$AV$1,0),FALSE),VLOOKUP($B377,'Justerad allokering kvv'!$B$1:$AG$700,MATCH(M$1,'Justerad allokering kvv'!$B$1:$AF$1,0),FALSE)))</f>
        <v>0</v>
      </c>
      <c r="N377">
        <f>IF($B377=" ","",IF(ISERROR(1/VLOOKUP($B377,'Justerad allokering kvv'!$B$1:$AG$700,MATCH(N$1,'Justerad allokering kvv'!$B$1:$AF$1,0),FALSE)),VLOOKUP($B377,'Allokerad kvv'!$B$2:$AV$700,MATCH(N$1,'Allokerad kvv'!$B$1:$AV$1,0),FALSE),VLOOKUP($B377,'Justerad allokering kvv'!$B$1:$AG$700,MATCH(N$1,'Justerad allokering kvv'!$B$1:$AF$1,0),FALSE)))</f>
        <v>0</v>
      </c>
      <c r="O377">
        <f>IF($B377=" ","",IF(ISERROR(1/VLOOKUP($B377,'Justerad allokering kvv'!$B$1:$AG$700,MATCH(O$1,'Justerad allokering kvv'!$B$1:$AF$1,0),FALSE)),VLOOKUP($B377,'Allokerad kvv'!$B$2:$AV$700,MATCH(O$1,'Allokerad kvv'!$B$1:$AV$1,0),FALSE),VLOOKUP($B377,'Justerad allokering kvv'!$B$1:$AG$700,MATCH(O$1,'Justerad allokering kvv'!$B$1:$AF$1,0),FALSE)))</f>
        <v>0</v>
      </c>
      <c r="P377">
        <f>IF($B377=" ","",IF(ISERROR(1/VLOOKUP($B377,'Justerad allokering kvv'!$B$1:$AG$700,MATCH(P$1,'Justerad allokering kvv'!$B$1:$AF$1,0),FALSE)),VLOOKUP($B377,'Allokerad kvv'!$B$2:$AV$700,MATCH(P$1,'Allokerad kvv'!$B$1:$AV$1,0),FALSE),VLOOKUP($B377,'Justerad allokering kvv'!$B$1:$AG$700,MATCH(P$1,'Justerad allokering kvv'!$B$1:$AF$1,0),FALSE)))</f>
        <v>0</v>
      </c>
      <c r="Q377">
        <f>IF($B377=" ","",IF(ISERROR(1/VLOOKUP($B377,'Justerad allokering kvv'!$B$1:$AG$700,MATCH(Q$1,'Justerad allokering kvv'!$B$1:$AF$1,0),FALSE)),VLOOKUP($B377,'Allokerad kvv'!$B$2:$AV$700,MATCH(Q$1,'Allokerad kvv'!$B$1:$AV$1,0),FALSE),VLOOKUP($B377,'Justerad allokering kvv'!$B$1:$AG$700,MATCH(Q$1,'Justerad allokering kvv'!$B$1:$AF$1,0),FALSE)))</f>
        <v>0</v>
      </c>
      <c r="R377">
        <f>IF($B377=" ","",IF(ISERROR(1/VLOOKUP($B377,'Justerad allokering kvv'!$B$1:$AG$700,MATCH(R$1,'Justerad allokering kvv'!$B$1:$AF$1,0),FALSE)),VLOOKUP($B377,'Allokerad kvv'!$B$2:$AV$700,MATCH(R$1,'Allokerad kvv'!$B$1:$AV$1,0),FALSE),VLOOKUP($B377,'Justerad allokering kvv'!$B$1:$AG$700,MATCH(R$1,'Justerad allokering kvv'!$B$1:$AF$1,0),FALSE)))</f>
        <v>0</v>
      </c>
      <c r="S377">
        <f>IF($B377=" ","",IF(ISERROR(1/VLOOKUP($B377,'Justerad allokering kvv'!$B$1:$AG$700,MATCH(S$1,'Justerad allokering kvv'!$B$1:$AF$1,0),FALSE)),VLOOKUP($B377,'Allokerad kvv'!$B$2:$AV$700,MATCH(S$1,'Allokerad kvv'!$B$1:$AV$1,0),FALSE),VLOOKUP($B377,'Justerad allokering kvv'!$B$1:$AG$700,MATCH(S$1,'Justerad allokering kvv'!$B$1:$AF$1,0),FALSE)))</f>
        <v>0</v>
      </c>
      <c r="T377">
        <f>IF($B377=" ","",IF(ISERROR(1/VLOOKUP($B377,'Justerad allokering kvv'!$B$1:$AG$700,MATCH(T$1,'Justerad allokering kvv'!$B$1:$AF$1,0),FALSE)),VLOOKUP($B377,'Allokerad kvv'!$B$2:$AV$700,MATCH(T$1,'Allokerad kvv'!$B$1:$AV$1,0),FALSE),VLOOKUP($B377,'Justerad allokering kvv'!$B$1:$AG$700,MATCH(T$1,'Justerad allokering kvv'!$B$1:$AF$1,0),FALSE)))</f>
        <v>0</v>
      </c>
      <c r="U377">
        <f>IF($B377=" ","",IF(ISERROR(1/VLOOKUP($B377,'Justerad allokering kvv'!$B$1:$AG$700,MATCH(U$1,'Justerad allokering kvv'!$B$1:$AF$1,0),FALSE)),VLOOKUP($B377,'Allokerad kvv'!$B$2:$AV$700,MATCH(U$1,'Allokerad kvv'!$B$1:$AV$1,0),FALSE),VLOOKUP($B377,'Justerad allokering kvv'!$B$1:$AG$700,MATCH(U$1,'Justerad allokering kvv'!$B$1:$AF$1,0),FALSE)))</f>
        <v>0</v>
      </c>
      <c r="V377">
        <f>IF($B377=" ","",IF(ISERROR(1/VLOOKUP($B377,'Justerad allokering kvv'!$B$1:$AG$700,MATCH(V$1,'Justerad allokering kvv'!$B$1:$AF$1,0),FALSE)),VLOOKUP($B377,'Allokerad kvv'!$B$2:$AV$700,MATCH(V$1,'Allokerad kvv'!$B$1:$AV$1,0),FALSE),VLOOKUP($B377,'Justerad allokering kvv'!$B$1:$AG$700,MATCH(V$1,'Justerad allokering kvv'!$B$1:$AF$1,0),FALSE)))</f>
        <v>0</v>
      </c>
      <c r="W377">
        <f>IF($B377=" ","",IF(ISERROR(1/VLOOKUP($B377,'Justerad allokering kvv'!$B$1:$AG$700,MATCH(W$1,'Justerad allokering kvv'!$B$1:$AF$1,0),FALSE)),VLOOKUP($B377,'Allokerad kvv'!$B$2:$AV$700,MATCH(W$1,'Allokerad kvv'!$B$1:$AV$1,0),FALSE),VLOOKUP($B377,'Justerad allokering kvv'!$B$1:$AG$700,MATCH(W$1,'Justerad allokering kvv'!$B$1:$AF$1,0),FALSE)))</f>
        <v>0</v>
      </c>
      <c r="X377">
        <f>IF($B377=" ","",IF(ISERROR(1/VLOOKUP($B377,'Justerad allokering kvv'!$B$1:$AG$700,MATCH(X$1,'Justerad allokering kvv'!$B$1:$AF$1,0),FALSE)),VLOOKUP($B377,'Allokerad kvv'!$B$2:$AV$700,MATCH(X$1,'Allokerad kvv'!$B$1:$AV$1,0),FALSE),VLOOKUP($B377,'Justerad allokering kvv'!$B$1:$AG$700,MATCH(X$1,'Justerad allokering kvv'!$B$1:$AF$1,0),FALSE)))</f>
        <v>0</v>
      </c>
      <c r="Y377">
        <f>IF($B377=" ","",IF(ISERROR(1/VLOOKUP($B377,'Justerad allokering kvv'!$B$1:$AG$700,MATCH(Y$1,'Justerad allokering kvv'!$B$1:$AF$1,0),FALSE)),VLOOKUP($B377,'Allokerad kvv'!$B$2:$AV$700,MATCH(Y$1,'Allokerad kvv'!$B$1:$AV$1,0),FALSE),VLOOKUP($B377,'Justerad allokering kvv'!$B$1:$AG$700,MATCH(Y$1,'Justerad allokering kvv'!$B$1:$AF$1,0),FALSE)))</f>
        <v>0</v>
      </c>
      <c r="AB377">
        <f>IFERROR(VLOOKUP($B377,Kraftvärmeprod!$B$1:$AO$424,MATCH("Tillförd energi från rökgaskondensering (GWh)",Kraftvärmeprod!$B$1:$AG$1,0),FALSE)/1,0)</f>
        <v>0</v>
      </c>
      <c r="AE377" s="122">
        <f t="shared" si="20"/>
        <v>0</v>
      </c>
      <c r="AG377">
        <f t="shared" si="21"/>
        <v>0</v>
      </c>
      <c r="AH377">
        <f t="shared" si="22"/>
        <v>0</v>
      </c>
      <c r="AI377" t="str">
        <f>IF(AH377=0,"",AH377/VLOOKUP(B377,Kraftvärmeprod!$B$1:$BC$480,MATCH("Summa tillförd energi exklusive rökgaskondensering",Kraftvärmeprod!$B$1:$BC$1,0),FALSE))</f>
        <v/>
      </c>
      <c r="AK377">
        <f t="shared" si="23"/>
        <v>0</v>
      </c>
    </row>
    <row r="378" spans="1:37" x14ac:dyDescent="0.25">
      <c r="A378" s="2" t="s">
        <v>552</v>
      </c>
      <c r="B378" s="2" t="s">
        <v>563</v>
      </c>
      <c r="C378">
        <f>IF($B378=" ","",IF(ISERROR(1/VLOOKUP($B378,'Justerad allokering kvv'!$B$1:$AG$700,MATCH(C$1,'Justerad allokering kvv'!$B$1:$AF$1,0),FALSE)),VLOOKUP($B378,'Allokerad kvv'!$B$2:$AV$700,MATCH(C$1,'Allokerad kvv'!$B$1:$AV$1,0),FALSE),VLOOKUP($B378,'Justerad allokering kvv'!$B$1:$AG$700,MATCH(C$1,'Justerad allokering kvv'!$B$1:$AF$1,0),FALSE)))</f>
        <v>0</v>
      </c>
      <c r="D378">
        <f>IF($B378=" ","",IF(ISERROR(1/VLOOKUP($B378,'Justerad allokering kvv'!$B$1:$AG$700,MATCH(D$1,'Justerad allokering kvv'!$B$1:$AF$1,0),FALSE)),VLOOKUP($B378,'Allokerad kvv'!$B$2:$AV$700,MATCH(D$1,'Allokerad kvv'!$B$1:$AV$1,0),FALSE),VLOOKUP($B378,'Justerad allokering kvv'!$B$1:$AG$700,MATCH(D$1,'Justerad allokering kvv'!$B$1:$AF$1,0),FALSE)))</f>
        <v>0</v>
      </c>
      <c r="E378">
        <f>IF($B378=" ","",IF(ISERROR(1/VLOOKUP($B378,'Justerad allokering kvv'!$B$1:$AG$700,MATCH(E$1,'Justerad allokering kvv'!$B$1:$AF$1,0),FALSE)),VLOOKUP($B378,'Allokerad kvv'!$B$2:$AV$700,MATCH(E$1,'Allokerad kvv'!$B$1:$AV$1,0),FALSE),VLOOKUP($B378,'Justerad allokering kvv'!$B$1:$AG$700,MATCH(E$1,'Justerad allokering kvv'!$B$1:$AF$1,0),FALSE)))</f>
        <v>0</v>
      </c>
      <c r="F378">
        <f>IF($B378=" ","",IF(ISERROR(1/VLOOKUP($B378,'Justerad allokering kvv'!$B$1:$AG$700,MATCH(F$1,'Justerad allokering kvv'!$B$1:$AF$1,0),FALSE)),VLOOKUP($B378,'Allokerad kvv'!$B$2:$AV$700,MATCH(F$1,'Allokerad kvv'!$B$1:$AV$1,0),FALSE),VLOOKUP($B378,'Justerad allokering kvv'!$B$1:$AG$700,MATCH(F$1,'Justerad allokering kvv'!$B$1:$AF$1,0),FALSE)))</f>
        <v>0</v>
      </c>
      <c r="G378">
        <f>IF($B378=" ","",IF(ISERROR(1/VLOOKUP($B378,'Justerad allokering kvv'!$B$1:$AG$700,MATCH(G$1,'Justerad allokering kvv'!$B$1:$AF$1,0),FALSE)),VLOOKUP($B378,'Allokerad kvv'!$B$2:$AV$700,MATCH(G$1,'Allokerad kvv'!$B$1:$AV$1,0),FALSE),VLOOKUP($B378,'Justerad allokering kvv'!$B$1:$AG$700,MATCH(G$1,'Justerad allokering kvv'!$B$1:$AF$1,0),FALSE)))</f>
        <v>0</v>
      </c>
      <c r="H378">
        <f>IF($B378=" ","",IF(ISERROR(1/VLOOKUP($B378,'Justerad allokering kvv'!$B$1:$AG$700,MATCH(H$1,'Justerad allokering kvv'!$B$1:$AF$1,0),FALSE)),VLOOKUP($B378,'Allokerad kvv'!$B$2:$AV$700,MATCH(H$1,'Allokerad kvv'!$B$1:$AV$1,0),FALSE),VLOOKUP($B378,'Justerad allokering kvv'!$B$1:$AG$700,MATCH(H$1,'Justerad allokering kvv'!$B$1:$AF$1,0),FALSE)))</f>
        <v>0</v>
      </c>
      <c r="I378">
        <f>IF($B378=" ","",IF(ISERROR(1/VLOOKUP($B378,'Justerad allokering kvv'!$B$1:$AG$700,MATCH(I$1,'Justerad allokering kvv'!$B$1:$AF$1,0),FALSE)),VLOOKUP($B378,'Allokerad kvv'!$B$2:$AV$700,MATCH(I$1,'Allokerad kvv'!$B$1:$AV$1,0),FALSE),VLOOKUP($B378,'Justerad allokering kvv'!$B$1:$AG$700,MATCH(I$1,'Justerad allokering kvv'!$B$1:$AF$1,0),FALSE)))</f>
        <v>0</v>
      </c>
      <c r="J378">
        <f>IF($B378=" ","",IF(ISERROR(1/VLOOKUP($B378,'Justerad allokering kvv'!$B$1:$AG$700,MATCH(J$1,'Justerad allokering kvv'!$B$1:$AF$1,0),FALSE)),VLOOKUP($B378,'Allokerad kvv'!$B$2:$AV$700,MATCH(J$1,'Allokerad kvv'!$B$1:$AV$1,0),FALSE),VLOOKUP($B378,'Justerad allokering kvv'!$B$1:$AG$700,MATCH(J$1,'Justerad allokering kvv'!$B$1:$AF$1,0),FALSE)))</f>
        <v>0</v>
      </c>
      <c r="K378">
        <f>IF($B378=" ","",IF(ISERROR(1/VLOOKUP($B378,'Justerad allokering kvv'!$B$1:$AG$700,MATCH(K$1,'Justerad allokering kvv'!$B$1:$AF$1,0),FALSE)),VLOOKUP($B378,'Allokerad kvv'!$B$2:$AV$700,MATCH(K$1,'Allokerad kvv'!$B$1:$AV$1,0),FALSE),VLOOKUP($B378,'Justerad allokering kvv'!$B$1:$AG$700,MATCH(K$1,'Justerad allokering kvv'!$B$1:$AF$1,0),FALSE)))</f>
        <v>0</v>
      </c>
      <c r="L378">
        <f>IF($B378=" ","",IF(ISERROR(1/VLOOKUP($B378,'Justerad allokering kvv'!$B$1:$AG$700,MATCH(L$1,'Justerad allokering kvv'!$B$1:$AF$1,0),FALSE)),VLOOKUP($B378,'Allokerad kvv'!$B$2:$AV$700,MATCH(L$1,'Allokerad kvv'!$B$1:$AV$1,0),FALSE),VLOOKUP($B378,'Justerad allokering kvv'!$B$1:$AG$700,MATCH(L$1,'Justerad allokering kvv'!$B$1:$AF$1,0),FALSE)))</f>
        <v>0</v>
      </c>
      <c r="M378">
        <f>IF($B378=" ","",IF(ISERROR(1/VLOOKUP($B378,'Justerad allokering kvv'!$B$1:$AG$700,MATCH(M$1,'Justerad allokering kvv'!$B$1:$AF$1,0),FALSE)),VLOOKUP($B378,'Allokerad kvv'!$B$2:$AV$700,MATCH(M$1,'Allokerad kvv'!$B$1:$AV$1,0),FALSE),VLOOKUP($B378,'Justerad allokering kvv'!$B$1:$AG$700,MATCH(M$1,'Justerad allokering kvv'!$B$1:$AF$1,0),FALSE)))</f>
        <v>0</v>
      </c>
      <c r="N378">
        <f>IF($B378=" ","",IF(ISERROR(1/VLOOKUP($B378,'Justerad allokering kvv'!$B$1:$AG$700,MATCH(N$1,'Justerad allokering kvv'!$B$1:$AF$1,0),FALSE)),VLOOKUP($B378,'Allokerad kvv'!$B$2:$AV$700,MATCH(N$1,'Allokerad kvv'!$B$1:$AV$1,0),FALSE),VLOOKUP($B378,'Justerad allokering kvv'!$B$1:$AG$700,MATCH(N$1,'Justerad allokering kvv'!$B$1:$AF$1,0),FALSE)))</f>
        <v>0</v>
      </c>
      <c r="O378">
        <f>IF($B378=" ","",IF(ISERROR(1/VLOOKUP($B378,'Justerad allokering kvv'!$B$1:$AG$700,MATCH(O$1,'Justerad allokering kvv'!$B$1:$AF$1,0),FALSE)),VLOOKUP($B378,'Allokerad kvv'!$B$2:$AV$700,MATCH(O$1,'Allokerad kvv'!$B$1:$AV$1,0),FALSE),VLOOKUP($B378,'Justerad allokering kvv'!$B$1:$AG$700,MATCH(O$1,'Justerad allokering kvv'!$B$1:$AF$1,0),FALSE)))</f>
        <v>0</v>
      </c>
      <c r="P378">
        <f>IF($B378=" ","",IF(ISERROR(1/VLOOKUP($B378,'Justerad allokering kvv'!$B$1:$AG$700,MATCH(P$1,'Justerad allokering kvv'!$B$1:$AF$1,0),FALSE)),VLOOKUP($B378,'Allokerad kvv'!$B$2:$AV$700,MATCH(P$1,'Allokerad kvv'!$B$1:$AV$1,0),FALSE),VLOOKUP($B378,'Justerad allokering kvv'!$B$1:$AG$700,MATCH(P$1,'Justerad allokering kvv'!$B$1:$AF$1,0),FALSE)))</f>
        <v>0</v>
      </c>
      <c r="Q378">
        <f>IF($B378=" ","",IF(ISERROR(1/VLOOKUP($B378,'Justerad allokering kvv'!$B$1:$AG$700,MATCH(Q$1,'Justerad allokering kvv'!$B$1:$AF$1,0),FALSE)),VLOOKUP($B378,'Allokerad kvv'!$B$2:$AV$700,MATCH(Q$1,'Allokerad kvv'!$B$1:$AV$1,0),FALSE),VLOOKUP($B378,'Justerad allokering kvv'!$B$1:$AG$700,MATCH(Q$1,'Justerad allokering kvv'!$B$1:$AF$1,0),FALSE)))</f>
        <v>0</v>
      </c>
      <c r="R378">
        <f>IF($B378=" ","",IF(ISERROR(1/VLOOKUP($B378,'Justerad allokering kvv'!$B$1:$AG$700,MATCH(R$1,'Justerad allokering kvv'!$B$1:$AF$1,0),FALSE)),VLOOKUP($B378,'Allokerad kvv'!$B$2:$AV$700,MATCH(R$1,'Allokerad kvv'!$B$1:$AV$1,0),FALSE),VLOOKUP($B378,'Justerad allokering kvv'!$B$1:$AG$700,MATCH(R$1,'Justerad allokering kvv'!$B$1:$AF$1,0),FALSE)))</f>
        <v>0</v>
      </c>
      <c r="S378">
        <f>IF($B378=" ","",IF(ISERROR(1/VLOOKUP($B378,'Justerad allokering kvv'!$B$1:$AG$700,MATCH(S$1,'Justerad allokering kvv'!$B$1:$AF$1,0),FALSE)),VLOOKUP($B378,'Allokerad kvv'!$B$2:$AV$700,MATCH(S$1,'Allokerad kvv'!$B$1:$AV$1,0),FALSE),VLOOKUP($B378,'Justerad allokering kvv'!$B$1:$AG$700,MATCH(S$1,'Justerad allokering kvv'!$B$1:$AF$1,0),FALSE)))</f>
        <v>0</v>
      </c>
      <c r="T378">
        <f>IF($B378=" ","",IF(ISERROR(1/VLOOKUP($B378,'Justerad allokering kvv'!$B$1:$AG$700,MATCH(T$1,'Justerad allokering kvv'!$B$1:$AF$1,0),FALSE)),VLOOKUP($B378,'Allokerad kvv'!$B$2:$AV$700,MATCH(T$1,'Allokerad kvv'!$B$1:$AV$1,0),FALSE),VLOOKUP($B378,'Justerad allokering kvv'!$B$1:$AG$700,MATCH(T$1,'Justerad allokering kvv'!$B$1:$AF$1,0),FALSE)))</f>
        <v>0</v>
      </c>
      <c r="U378">
        <f>IF($B378=" ","",IF(ISERROR(1/VLOOKUP($B378,'Justerad allokering kvv'!$B$1:$AG$700,MATCH(U$1,'Justerad allokering kvv'!$B$1:$AF$1,0),FALSE)),VLOOKUP($B378,'Allokerad kvv'!$B$2:$AV$700,MATCH(U$1,'Allokerad kvv'!$B$1:$AV$1,0),FALSE),VLOOKUP($B378,'Justerad allokering kvv'!$B$1:$AG$700,MATCH(U$1,'Justerad allokering kvv'!$B$1:$AF$1,0),FALSE)))</f>
        <v>0</v>
      </c>
      <c r="V378">
        <f>IF($B378=" ","",IF(ISERROR(1/VLOOKUP($B378,'Justerad allokering kvv'!$B$1:$AG$700,MATCH(V$1,'Justerad allokering kvv'!$B$1:$AF$1,0),FALSE)),VLOOKUP($B378,'Allokerad kvv'!$B$2:$AV$700,MATCH(V$1,'Allokerad kvv'!$B$1:$AV$1,0),FALSE),VLOOKUP($B378,'Justerad allokering kvv'!$B$1:$AG$700,MATCH(V$1,'Justerad allokering kvv'!$B$1:$AF$1,0),FALSE)))</f>
        <v>0</v>
      </c>
      <c r="W378">
        <f>IF($B378=" ","",IF(ISERROR(1/VLOOKUP($B378,'Justerad allokering kvv'!$B$1:$AG$700,MATCH(W$1,'Justerad allokering kvv'!$B$1:$AF$1,0),FALSE)),VLOOKUP($B378,'Allokerad kvv'!$B$2:$AV$700,MATCH(W$1,'Allokerad kvv'!$B$1:$AV$1,0),FALSE),VLOOKUP($B378,'Justerad allokering kvv'!$B$1:$AG$700,MATCH(W$1,'Justerad allokering kvv'!$B$1:$AF$1,0),FALSE)))</f>
        <v>0</v>
      </c>
      <c r="X378">
        <f>IF($B378=" ","",IF(ISERROR(1/VLOOKUP($B378,'Justerad allokering kvv'!$B$1:$AG$700,MATCH(X$1,'Justerad allokering kvv'!$B$1:$AF$1,0),FALSE)),VLOOKUP($B378,'Allokerad kvv'!$B$2:$AV$700,MATCH(X$1,'Allokerad kvv'!$B$1:$AV$1,0),FALSE),VLOOKUP($B378,'Justerad allokering kvv'!$B$1:$AG$700,MATCH(X$1,'Justerad allokering kvv'!$B$1:$AF$1,0),FALSE)))</f>
        <v>0</v>
      </c>
      <c r="Y378">
        <f>IF($B378=" ","",IF(ISERROR(1/VLOOKUP($B378,'Justerad allokering kvv'!$B$1:$AG$700,MATCH(Y$1,'Justerad allokering kvv'!$B$1:$AF$1,0),FALSE)),VLOOKUP($B378,'Allokerad kvv'!$B$2:$AV$700,MATCH(Y$1,'Allokerad kvv'!$B$1:$AV$1,0),FALSE),VLOOKUP($B378,'Justerad allokering kvv'!$B$1:$AG$700,MATCH(Y$1,'Justerad allokering kvv'!$B$1:$AF$1,0),FALSE)))</f>
        <v>0</v>
      </c>
      <c r="AB378">
        <f>IFERROR(VLOOKUP($B378,Kraftvärmeprod!$B$1:$AO$424,MATCH("Tillförd energi från rökgaskondensering (GWh)",Kraftvärmeprod!$B$1:$AG$1,0),FALSE)/1,0)</f>
        <v>0</v>
      </c>
      <c r="AE378" s="122">
        <f t="shared" si="20"/>
        <v>0</v>
      </c>
      <c r="AG378">
        <f t="shared" si="21"/>
        <v>0</v>
      </c>
      <c r="AH378">
        <f t="shared" si="22"/>
        <v>0</v>
      </c>
      <c r="AI378" t="str">
        <f>IF(AH378=0,"",AH378/VLOOKUP(B378,Kraftvärmeprod!$B$1:$BC$480,MATCH("Summa tillförd energi exklusive rökgaskondensering",Kraftvärmeprod!$B$1:$BC$1,0),FALSE))</f>
        <v/>
      </c>
      <c r="AK378">
        <f t="shared" si="23"/>
        <v>0</v>
      </c>
    </row>
    <row r="379" spans="1:37" x14ac:dyDescent="0.25">
      <c r="A379" s="2" t="s">
        <v>552</v>
      </c>
      <c r="B379" s="2" t="s">
        <v>564</v>
      </c>
      <c r="C379">
        <f>IF($B379=" ","",IF(ISERROR(1/VLOOKUP($B379,'Justerad allokering kvv'!$B$1:$AG$700,MATCH(C$1,'Justerad allokering kvv'!$B$1:$AF$1,0),FALSE)),VLOOKUP($B379,'Allokerad kvv'!$B$2:$AV$700,MATCH(C$1,'Allokerad kvv'!$B$1:$AV$1,0),FALSE),VLOOKUP($B379,'Justerad allokering kvv'!$B$1:$AG$700,MATCH(C$1,'Justerad allokering kvv'!$B$1:$AF$1,0),FALSE)))</f>
        <v>0</v>
      </c>
      <c r="D379">
        <f>IF($B379=" ","",IF(ISERROR(1/VLOOKUP($B379,'Justerad allokering kvv'!$B$1:$AG$700,MATCH(D$1,'Justerad allokering kvv'!$B$1:$AF$1,0),FALSE)),VLOOKUP($B379,'Allokerad kvv'!$B$2:$AV$700,MATCH(D$1,'Allokerad kvv'!$B$1:$AV$1,0),FALSE),VLOOKUP($B379,'Justerad allokering kvv'!$B$1:$AG$700,MATCH(D$1,'Justerad allokering kvv'!$B$1:$AF$1,0),FALSE)))</f>
        <v>0</v>
      </c>
      <c r="E379">
        <f>IF($B379=" ","",IF(ISERROR(1/VLOOKUP($B379,'Justerad allokering kvv'!$B$1:$AG$700,MATCH(E$1,'Justerad allokering kvv'!$B$1:$AF$1,0),FALSE)),VLOOKUP($B379,'Allokerad kvv'!$B$2:$AV$700,MATCH(E$1,'Allokerad kvv'!$B$1:$AV$1,0),FALSE),VLOOKUP($B379,'Justerad allokering kvv'!$B$1:$AG$700,MATCH(E$1,'Justerad allokering kvv'!$B$1:$AF$1,0),FALSE)))</f>
        <v>0</v>
      </c>
      <c r="F379">
        <f>IF($B379=" ","",IF(ISERROR(1/VLOOKUP($B379,'Justerad allokering kvv'!$B$1:$AG$700,MATCH(F$1,'Justerad allokering kvv'!$B$1:$AF$1,0),FALSE)),VLOOKUP($B379,'Allokerad kvv'!$B$2:$AV$700,MATCH(F$1,'Allokerad kvv'!$B$1:$AV$1,0),FALSE),VLOOKUP($B379,'Justerad allokering kvv'!$B$1:$AG$700,MATCH(F$1,'Justerad allokering kvv'!$B$1:$AF$1,0),FALSE)))</f>
        <v>0</v>
      </c>
      <c r="G379">
        <f>IF($B379=" ","",IF(ISERROR(1/VLOOKUP($B379,'Justerad allokering kvv'!$B$1:$AG$700,MATCH(G$1,'Justerad allokering kvv'!$B$1:$AF$1,0),FALSE)),VLOOKUP($B379,'Allokerad kvv'!$B$2:$AV$700,MATCH(G$1,'Allokerad kvv'!$B$1:$AV$1,0),FALSE),VLOOKUP($B379,'Justerad allokering kvv'!$B$1:$AG$700,MATCH(G$1,'Justerad allokering kvv'!$B$1:$AF$1,0),FALSE)))</f>
        <v>9.6199099999999996E-2</v>
      </c>
      <c r="H379">
        <f>IF($B379=" ","",IF(ISERROR(1/VLOOKUP($B379,'Justerad allokering kvv'!$B$1:$AG$700,MATCH(H$1,'Justerad allokering kvv'!$B$1:$AF$1,0),FALSE)),VLOOKUP($B379,'Allokerad kvv'!$B$2:$AV$700,MATCH(H$1,'Allokerad kvv'!$B$1:$AV$1,0),FALSE),VLOOKUP($B379,'Justerad allokering kvv'!$B$1:$AG$700,MATCH(H$1,'Justerad allokering kvv'!$B$1:$AF$1,0),FALSE)))</f>
        <v>0</v>
      </c>
      <c r="I379">
        <f>IF($B379=" ","",IF(ISERROR(1/VLOOKUP($B379,'Justerad allokering kvv'!$B$1:$AG$700,MATCH(I$1,'Justerad allokering kvv'!$B$1:$AF$1,0),FALSE)),VLOOKUP($B379,'Allokerad kvv'!$B$2:$AV$700,MATCH(I$1,'Allokerad kvv'!$B$1:$AV$1,0),FALSE),VLOOKUP($B379,'Justerad allokering kvv'!$B$1:$AG$700,MATCH(I$1,'Justerad allokering kvv'!$B$1:$AF$1,0),FALSE)))</f>
        <v>0.27044699999999999</v>
      </c>
      <c r="J379">
        <f>IF($B379=" ","",IF(ISERROR(1/VLOOKUP($B379,'Justerad allokering kvv'!$B$1:$AG$700,MATCH(J$1,'Justerad allokering kvv'!$B$1:$AF$1,0),FALSE)),VLOOKUP($B379,'Allokerad kvv'!$B$2:$AV$700,MATCH(J$1,'Allokerad kvv'!$B$1:$AV$1,0),FALSE),VLOOKUP($B379,'Justerad allokering kvv'!$B$1:$AG$700,MATCH(J$1,'Justerad allokering kvv'!$B$1:$AF$1,0),FALSE)))</f>
        <v>0.87247699999999995</v>
      </c>
      <c r="K379">
        <f>IF($B379=" ","",IF(ISERROR(1/VLOOKUP($B379,'Justerad allokering kvv'!$B$1:$AG$700,MATCH(K$1,'Justerad allokering kvv'!$B$1:$AF$1,0),FALSE)),VLOOKUP($B379,'Allokerad kvv'!$B$2:$AV$700,MATCH(K$1,'Allokerad kvv'!$B$1:$AV$1,0),FALSE),VLOOKUP($B379,'Justerad allokering kvv'!$B$1:$AG$700,MATCH(K$1,'Justerad allokering kvv'!$B$1:$AF$1,0),FALSE)))</f>
        <v>0</v>
      </c>
      <c r="L379">
        <f>IF($B379=" ","",IF(ISERROR(1/VLOOKUP($B379,'Justerad allokering kvv'!$B$1:$AG$700,MATCH(L$1,'Justerad allokering kvv'!$B$1:$AF$1,0),FALSE)),VLOOKUP($B379,'Allokerad kvv'!$B$2:$AV$700,MATCH(L$1,'Allokerad kvv'!$B$1:$AV$1,0),FALSE),VLOOKUP($B379,'Justerad allokering kvv'!$B$1:$AG$700,MATCH(L$1,'Justerad allokering kvv'!$B$1:$AF$1,0),FALSE)))</f>
        <v>8.0149399999999993</v>
      </c>
      <c r="M379">
        <f>IF($B379=" ","",IF(ISERROR(1/VLOOKUP($B379,'Justerad allokering kvv'!$B$1:$AG$700,MATCH(M$1,'Justerad allokering kvv'!$B$1:$AF$1,0),FALSE)),VLOOKUP($B379,'Allokerad kvv'!$B$2:$AV$700,MATCH(M$1,'Allokerad kvv'!$B$1:$AV$1,0),FALSE),VLOOKUP($B379,'Justerad allokering kvv'!$B$1:$AG$700,MATCH(M$1,'Justerad allokering kvv'!$B$1:$AF$1,0),FALSE)))</f>
        <v>0</v>
      </c>
      <c r="N379">
        <f>IF($B379=" ","",IF(ISERROR(1/VLOOKUP($B379,'Justerad allokering kvv'!$B$1:$AG$700,MATCH(N$1,'Justerad allokering kvv'!$B$1:$AF$1,0),FALSE)),VLOOKUP($B379,'Allokerad kvv'!$B$2:$AV$700,MATCH(N$1,'Allokerad kvv'!$B$1:$AV$1,0),FALSE),VLOOKUP($B379,'Justerad allokering kvv'!$B$1:$AG$700,MATCH(N$1,'Justerad allokering kvv'!$B$1:$AF$1,0),FALSE)))</f>
        <v>0</v>
      </c>
      <c r="O379">
        <f>IF($B379=" ","",IF(ISERROR(1/VLOOKUP($B379,'Justerad allokering kvv'!$B$1:$AG$700,MATCH(O$1,'Justerad allokering kvv'!$B$1:$AF$1,0),FALSE)),VLOOKUP($B379,'Allokerad kvv'!$B$2:$AV$700,MATCH(O$1,'Allokerad kvv'!$B$1:$AV$1,0),FALSE),VLOOKUP($B379,'Justerad allokering kvv'!$B$1:$AG$700,MATCH(O$1,'Justerad allokering kvv'!$B$1:$AF$1,0),FALSE)))</f>
        <v>0</v>
      </c>
      <c r="P379">
        <f>IF($B379=" ","",IF(ISERROR(1/VLOOKUP($B379,'Justerad allokering kvv'!$B$1:$AG$700,MATCH(P$1,'Justerad allokering kvv'!$B$1:$AF$1,0),FALSE)),VLOOKUP($B379,'Allokerad kvv'!$B$2:$AV$700,MATCH(P$1,'Allokerad kvv'!$B$1:$AV$1,0),FALSE),VLOOKUP($B379,'Justerad allokering kvv'!$B$1:$AG$700,MATCH(P$1,'Justerad allokering kvv'!$B$1:$AF$1,0),FALSE)))</f>
        <v>0</v>
      </c>
      <c r="Q379">
        <f>IF($B379=" ","",IF(ISERROR(1/VLOOKUP($B379,'Justerad allokering kvv'!$B$1:$AG$700,MATCH(Q$1,'Justerad allokering kvv'!$B$1:$AF$1,0),FALSE)),VLOOKUP($B379,'Allokerad kvv'!$B$2:$AV$700,MATCH(Q$1,'Allokerad kvv'!$B$1:$AV$1,0),FALSE),VLOOKUP($B379,'Justerad allokering kvv'!$B$1:$AG$700,MATCH(Q$1,'Justerad allokering kvv'!$B$1:$AF$1,0),FALSE)))</f>
        <v>0</v>
      </c>
      <c r="R379">
        <f>IF($B379=" ","",IF(ISERROR(1/VLOOKUP($B379,'Justerad allokering kvv'!$B$1:$AG$700,MATCH(R$1,'Justerad allokering kvv'!$B$1:$AF$1,0),FALSE)),VLOOKUP($B379,'Allokerad kvv'!$B$2:$AV$700,MATCH(R$1,'Allokerad kvv'!$B$1:$AV$1,0),FALSE),VLOOKUP($B379,'Justerad allokering kvv'!$B$1:$AG$700,MATCH(R$1,'Justerad allokering kvv'!$B$1:$AF$1,0),FALSE)))</f>
        <v>0.36454399999999998</v>
      </c>
      <c r="S379">
        <f>IF($B379=" ","",IF(ISERROR(1/VLOOKUP($B379,'Justerad allokering kvv'!$B$1:$AG$700,MATCH(S$1,'Justerad allokering kvv'!$B$1:$AF$1,0),FALSE)),VLOOKUP($B379,'Allokerad kvv'!$B$2:$AV$700,MATCH(S$1,'Allokerad kvv'!$B$1:$AV$1,0),FALSE),VLOOKUP($B379,'Justerad allokering kvv'!$B$1:$AG$700,MATCH(S$1,'Justerad allokering kvv'!$B$1:$AF$1,0),FALSE)))</f>
        <v>0</v>
      </c>
      <c r="T379">
        <f>IF($B379=" ","",IF(ISERROR(1/VLOOKUP($B379,'Justerad allokering kvv'!$B$1:$AG$700,MATCH(T$1,'Justerad allokering kvv'!$B$1:$AF$1,0),FALSE)),VLOOKUP($B379,'Allokerad kvv'!$B$2:$AV$700,MATCH(T$1,'Allokerad kvv'!$B$1:$AV$1,0),FALSE),VLOOKUP($B379,'Justerad allokering kvv'!$B$1:$AG$700,MATCH(T$1,'Justerad allokering kvv'!$B$1:$AF$1,0),FALSE)))</f>
        <v>0</v>
      </c>
      <c r="U379">
        <f>IF($B379=" ","",IF(ISERROR(1/VLOOKUP($B379,'Justerad allokering kvv'!$B$1:$AG$700,MATCH(U$1,'Justerad allokering kvv'!$B$1:$AF$1,0),FALSE)),VLOOKUP($B379,'Allokerad kvv'!$B$2:$AV$700,MATCH(U$1,'Allokerad kvv'!$B$1:$AV$1,0),FALSE),VLOOKUP($B379,'Justerad allokering kvv'!$B$1:$AG$700,MATCH(U$1,'Justerad allokering kvv'!$B$1:$AF$1,0),FALSE)))</f>
        <v>0</v>
      </c>
      <c r="V379">
        <f>IF($B379=" ","",IF(ISERROR(1/VLOOKUP($B379,'Justerad allokering kvv'!$B$1:$AG$700,MATCH(V$1,'Justerad allokering kvv'!$B$1:$AF$1,0),FALSE)),VLOOKUP($B379,'Allokerad kvv'!$B$2:$AV$700,MATCH(V$1,'Allokerad kvv'!$B$1:$AV$1,0),FALSE),VLOOKUP($B379,'Justerad allokering kvv'!$B$1:$AG$700,MATCH(V$1,'Justerad allokering kvv'!$B$1:$AF$1,0),FALSE)))</f>
        <v>0</v>
      </c>
      <c r="W379">
        <f>IF($B379=" ","",IF(ISERROR(1/VLOOKUP($B379,'Justerad allokering kvv'!$B$1:$AG$700,MATCH(W$1,'Justerad allokering kvv'!$B$1:$AF$1,0),FALSE)),VLOOKUP($B379,'Allokerad kvv'!$B$2:$AV$700,MATCH(W$1,'Allokerad kvv'!$B$1:$AV$1,0),FALSE),VLOOKUP($B379,'Justerad allokering kvv'!$B$1:$AG$700,MATCH(W$1,'Justerad allokering kvv'!$B$1:$AF$1,0),FALSE)))</f>
        <v>0</v>
      </c>
      <c r="X379">
        <f>IF($B379=" ","",IF(ISERROR(1/VLOOKUP($B379,'Justerad allokering kvv'!$B$1:$AG$700,MATCH(X$1,'Justerad allokering kvv'!$B$1:$AF$1,0),FALSE)),VLOOKUP($B379,'Allokerad kvv'!$B$2:$AV$700,MATCH(X$1,'Allokerad kvv'!$B$1:$AV$1,0),FALSE),VLOOKUP($B379,'Justerad allokering kvv'!$B$1:$AG$700,MATCH(X$1,'Justerad allokering kvv'!$B$1:$AF$1,0),FALSE)))</f>
        <v>0</v>
      </c>
      <c r="Y379">
        <f>IF($B379=" ","",IF(ISERROR(1/VLOOKUP($B379,'Justerad allokering kvv'!$B$1:$AG$700,MATCH(Y$1,'Justerad allokering kvv'!$B$1:$AF$1,0),FALSE)),VLOOKUP($B379,'Allokerad kvv'!$B$2:$AV$700,MATCH(Y$1,'Allokerad kvv'!$B$1:$AV$1,0),FALSE),VLOOKUP($B379,'Justerad allokering kvv'!$B$1:$AG$700,MATCH(Y$1,'Justerad allokering kvv'!$B$1:$AF$1,0),FALSE)))</f>
        <v>0.69214699999999996</v>
      </c>
      <c r="AB379">
        <f>IFERROR(VLOOKUP($B379,Kraftvärmeprod!$B$1:$AO$424,MATCH("Tillförd energi från rökgaskondensering (GWh)",Kraftvärmeprod!$B$1:$AG$1,0),FALSE)/1,0)</f>
        <v>0</v>
      </c>
      <c r="AE379" s="122">
        <f t="shared" si="20"/>
        <v>10.3107541</v>
      </c>
      <c r="AG379">
        <f t="shared" si="21"/>
        <v>9.9462101000000001</v>
      </c>
      <c r="AH379">
        <f t="shared" si="22"/>
        <v>9.9462101000000001</v>
      </c>
      <c r="AI379">
        <f>IF(AH379=0,"",AH379/VLOOKUP(B379,Kraftvärmeprod!$B$1:$BC$480,MATCH("Summa tillförd energi exklusive rökgaskondensering",Kraftvärmeprod!$B$1:$BC$1,0),FALSE))</f>
        <v>0.88481541677786679</v>
      </c>
      <c r="AK379">
        <f t="shared" si="23"/>
        <v>9.5795639999999995</v>
      </c>
    </row>
    <row r="380" spans="1:37" x14ac:dyDescent="0.25">
      <c r="A380" s="2" t="s">
        <v>552</v>
      </c>
      <c r="B380" s="2" t="s">
        <v>565</v>
      </c>
      <c r="C380">
        <f>IF($B380=" ","",IF(ISERROR(1/VLOOKUP($B380,'Justerad allokering kvv'!$B$1:$AG$700,MATCH(C$1,'Justerad allokering kvv'!$B$1:$AF$1,0),FALSE)),VLOOKUP($B380,'Allokerad kvv'!$B$2:$AV$700,MATCH(C$1,'Allokerad kvv'!$B$1:$AV$1,0),FALSE),VLOOKUP($B380,'Justerad allokering kvv'!$B$1:$AG$700,MATCH(C$1,'Justerad allokering kvv'!$B$1:$AF$1,0),FALSE)))</f>
        <v>0</v>
      </c>
      <c r="D380">
        <f>IF($B380=" ","",IF(ISERROR(1/VLOOKUP($B380,'Justerad allokering kvv'!$B$1:$AG$700,MATCH(D$1,'Justerad allokering kvv'!$B$1:$AF$1,0),FALSE)),VLOOKUP($B380,'Allokerad kvv'!$B$2:$AV$700,MATCH(D$1,'Allokerad kvv'!$B$1:$AV$1,0),FALSE),VLOOKUP($B380,'Justerad allokering kvv'!$B$1:$AG$700,MATCH(D$1,'Justerad allokering kvv'!$B$1:$AF$1,0),FALSE)))</f>
        <v>0</v>
      </c>
      <c r="E380">
        <f>IF($B380=" ","",IF(ISERROR(1/VLOOKUP($B380,'Justerad allokering kvv'!$B$1:$AG$700,MATCH(E$1,'Justerad allokering kvv'!$B$1:$AF$1,0),FALSE)),VLOOKUP($B380,'Allokerad kvv'!$B$2:$AV$700,MATCH(E$1,'Allokerad kvv'!$B$1:$AV$1,0),FALSE),VLOOKUP($B380,'Justerad allokering kvv'!$B$1:$AG$700,MATCH(E$1,'Justerad allokering kvv'!$B$1:$AF$1,0),FALSE)))</f>
        <v>0</v>
      </c>
      <c r="F380">
        <f>IF($B380=" ","",IF(ISERROR(1/VLOOKUP($B380,'Justerad allokering kvv'!$B$1:$AG$700,MATCH(F$1,'Justerad allokering kvv'!$B$1:$AF$1,0),FALSE)),VLOOKUP($B380,'Allokerad kvv'!$B$2:$AV$700,MATCH(F$1,'Allokerad kvv'!$B$1:$AV$1,0),FALSE),VLOOKUP($B380,'Justerad allokering kvv'!$B$1:$AG$700,MATCH(F$1,'Justerad allokering kvv'!$B$1:$AF$1,0),FALSE)))</f>
        <v>0</v>
      </c>
      <c r="G380">
        <f>IF($B380=" ","",IF(ISERROR(1/VLOOKUP($B380,'Justerad allokering kvv'!$B$1:$AG$700,MATCH(G$1,'Justerad allokering kvv'!$B$1:$AF$1,0),FALSE)),VLOOKUP($B380,'Allokerad kvv'!$B$2:$AV$700,MATCH(G$1,'Allokerad kvv'!$B$1:$AV$1,0),FALSE),VLOOKUP($B380,'Justerad allokering kvv'!$B$1:$AG$700,MATCH(G$1,'Justerad allokering kvv'!$B$1:$AF$1,0),FALSE)))</f>
        <v>0</v>
      </c>
      <c r="H380">
        <f>IF($B380=" ","",IF(ISERROR(1/VLOOKUP($B380,'Justerad allokering kvv'!$B$1:$AG$700,MATCH(H$1,'Justerad allokering kvv'!$B$1:$AF$1,0),FALSE)),VLOOKUP($B380,'Allokerad kvv'!$B$2:$AV$700,MATCH(H$1,'Allokerad kvv'!$B$1:$AV$1,0),FALSE),VLOOKUP($B380,'Justerad allokering kvv'!$B$1:$AG$700,MATCH(H$1,'Justerad allokering kvv'!$B$1:$AF$1,0),FALSE)))</f>
        <v>0</v>
      </c>
      <c r="I380">
        <f>IF($B380=" ","",IF(ISERROR(1/VLOOKUP($B380,'Justerad allokering kvv'!$B$1:$AG$700,MATCH(I$1,'Justerad allokering kvv'!$B$1:$AF$1,0),FALSE)),VLOOKUP($B380,'Allokerad kvv'!$B$2:$AV$700,MATCH(I$1,'Allokerad kvv'!$B$1:$AV$1,0),FALSE),VLOOKUP($B380,'Justerad allokering kvv'!$B$1:$AG$700,MATCH(I$1,'Justerad allokering kvv'!$B$1:$AF$1,0),FALSE)))</f>
        <v>0</v>
      </c>
      <c r="J380">
        <f>IF($B380=" ","",IF(ISERROR(1/VLOOKUP($B380,'Justerad allokering kvv'!$B$1:$AG$700,MATCH(J$1,'Justerad allokering kvv'!$B$1:$AF$1,0),FALSE)),VLOOKUP($B380,'Allokerad kvv'!$B$2:$AV$700,MATCH(J$1,'Allokerad kvv'!$B$1:$AV$1,0),FALSE),VLOOKUP($B380,'Justerad allokering kvv'!$B$1:$AG$700,MATCH(J$1,'Justerad allokering kvv'!$B$1:$AF$1,0),FALSE)))</f>
        <v>0</v>
      </c>
      <c r="K380">
        <f>IF($B380=" ","",IF(ISERROR(1/VLOOKUP($B380,'Justerad allokering kvv'!$B$1:$AG$700,MATCH(K$1,'Justerad allokering kvv'!$B$1:$AF$1,0),FALSE)),VLOOKUP($B380,'Allokerad kvv'!$B$2:$AV$700,MATCH(K$1,'Allokerad kvv'!$B$1:$AV$1,0),FALSE),VLOOKUP($B380,'Justerad allokering kvv'!$B$1:$AG$700,MATCH(K$1,'Justerad allokering kvv'!$B$1:$AF$1,0),FALSE)))</f>
        <v>0</v>
      </c>
      <c r="L380">
        <f>IF($B380=" ","",IF(ISERROR(1/VLOOKUP($B380,'Justerad allokering kvv'!$B$1:$AG$700,MATCH(L$1,'Justerad allokering kvv'!$B$1:$AF$1,0),FALSE)),VLOOKUP($B380,'Allokerad kvv'!$B$2:$AV$700,MATCH(L$1,'Allokerad kvv'!$B$1:$AV$1,0),FALSE),VLOOKUP($B380,'Justerad allokering kvv'!$B$1:$AG$700,MATCH(L$1,'Justerad allokering kvv'!$B$1:$AF$1,0),FALSE)))</f>
        <v>0</v>
      </c>
      <c r="M380">
        <f>IF($B380=" ","",IF(ISERROR(1/VLOOKUP($B380,'Justerad allokering kvv'!$B$1:$AG$700,MATCH(M$1,'Justerad allokering kvv'!$B$1:$AF$1,0),FALSE)),VLOOKUP($B380,'Allokerad kvv'!$B$2:$AV$700,MATCH(M$1,'Allokerad kvv'!$B$1:$AV$1,0),FALSE),VLOOKUP($B380,'Justerad allokering kvv'!$B$1:$AG$700,MATCH(M$1,'Justerad allokering kvv'!$B$1:$AF$1,0),FALSE)))</f>
        <v>0</v>
      </c>
      <c r="N380">
        <f>IF($B380=" ","",IF(ISERROR(1/VLOOKUP($B380,'Justerad allokering kvv'!$B$1:$AG$700,MATCH(N$1,'Justerad allokering kvv'!$B$1:$AF$1,0),FALSE)),VLOOKUP($B380,'Allokerad kvv'!$B$2:$AV$700,MATCH(N$1,'Allokerad kvv'!$B$1:$AV$1,0),FALSE),VLOOKUP($B380,'Justerad allokering kvv'!$B$1:$AG$700,MATCH(N$1,'Justerad allokering kvv'!$B$1:$AF$1,0),FALSE)))</f>
        <v>0</v>
      </c>
      <c r="O380">
        <f>IF($B380=" ","",IF(ISERROR(1/VLOOKUP($B380,'Justerad allokering kvv'!$B$1:$AG$700,MATCH(O$1,'Justerad allokering kvv'!$B$1:$AF$1,0),FALSE)),VLOOKUP($B380,'Allokerad kvv'!$B$2:$AV$700,MATCH(O$1,'Allokerad kvv'!$B$1:$AV$1,0),FALSE),VLOOKUP($B380,'Justerad allokering kvv'!$B$1:$AG$700,MATCH(O$1,'Justerad allokering kvv'!$B$1:$AF$1,0),FALSE)))</f>
        <v>0</v>
      </c>
      <c r="P380">
        <f>IF($B380=" ","",IF(ISERROR(1/VLOOKUP($B380,'Justerad allokering kvv'!$B$1:$AG$700,MATCH(P$1,'Justerad allokering kvv'!$B$1:$AF$1,0),FALSE)),VLOOKUP($B380,'Allokerad kvv'!$B$2:$AV$700,MATCH(P$1,'Allokerad kvv'!$B$1:$AV$1,0),FALSE),VLOOKUP($B380,'Justerad allokering kvv'!$B$1:$AG$700,MATCH(P$1,'Justerad allokering kvv'!$B$1:$AF$1,0),FALSE)))</f>
        <v>0</v>
      </c>
      <c r="Q380">
        <f>IF($B380=" ","",IF(ISERROR(1/VLOOKUP($B380,'Justerad allokering kvv'!$B$1:$AG$700,MATCH(Q$1,'Justerad allokering kvv'!$B$1:$AF$1,0),FALSE)),VLOOKUP($B380,'Allokerad kvv'!$B$2:$AV$700,MATCH(Q$1,'Allokerad kvv'!$B$1:$AV$1,0),FALSE),VLOOKUP($B380,'Justerad allokering kvv'!$B$1:$AG$700,MATCH(Q$1,'Justerad allokering kvv'!$B$1:$AF$1,0),FALSE)))</f>
        <v>0</v>
      </c>
      <c r="R380">
        <f>IF($B380=" ","",IF(ISERROR(1/VLOOKUP($B380,'Justerad allokering kvv'!$B$1:$AG$700,MATCH(R$1,'Justerad allokering kvv'!$B$1:$AF$1,0),FALSE)),VLOOKUP($B380,'Allokerad kvv'!$B$2:$AV$700,MATCH(R$1,'Allokerad kvv'!$B$1:$AV$1,0),FALSE),VLOOKUP($B380,'Justerad allokering kvv'!$B$1:$AG$700,MATCH(R$1,'Justerad allokering kvv'!$B$1:$AF$1,0),FALSE)))</f>
        <v>0</v>
      </c>
      <c r="S380">
        <f>IF($B380=" ","",IF(ISERROR(1/VLOOKUP($B380,'Justerad allokering kvv'!$B$1:$AG$700,MATCH(S$1,'Justerad allokering kvv'!$B$1:$AF$1,0),FALSE)),VLOOKUP($B380,'Allokerad kvv'!$B$2:$AV$700,MATCH(S$1,'Allokerad kvv'!$B$1:$AV$1,0),FALSE),VLOOKUP($B380,'Justerad allokering kvv'!$B$1:$AG$700,MATCH(S$1,'Justerad allokering kvv'!$B$1:$AF$1,0),FALSE)))</f>
        <v>0</v>
      </c>
      <c r="T380">
        <f>IF($B380=" ","",IF(ISERROR(1/VLOOKUP($B380,'Justerad allokering kvv'!$B$1:$AG$700,MATCH(T$1,'Justerad allokering kvv'!$B$1:$AF$1,0),FALSE)),VLOOKUP($B380,'Allokerad kvv'!$B$2:$AV$700,MATCH(T$1,'Allokerad kvv'!$B$1:$AV$1,0),FALSE),VLOOKUP($B380,'Justerad allokering kvv'!$B$1:$AG$700,MATCH(T$1,'Justerad allokering kvv'!$B$1:$AF$1,0),FALSE)))</f>
        <v>0</v>
      </c>
      <c r="U380">
        <f>IF($B380=" ","",IF(ISERROR(1/VLOOKUP($B380,'Justerad allokering kvv'!$B$1:$AG$700,MATCH(U$1,'Justerad allokering kvv'!$B$1:$AF$1,0),FALSE)),VLOOKUP($B380,'Allokerad kvv'!$B$2:$AV$700,MATCH(U$1,'Allokerad kvv'!$B$1:$AV$1,0),FALSE),VLOOKUP($B380,'Justerad allokering kvv'!$B$1:$AG$700,MATCH(U$1,'Justerad allokering kvv'!$B$1:$AF$1,0),FALSE)))</f>
        <v>0</v>
      </c>
      <c r="V380">
        <f>IF($B380=" ","",IF(ISERROR(1/VLOOKUP($B380,'Justerad allokering kvv'!$B$1:$AG$700,MATCH(V$1,'Justerad allokering kvv'!$B$1:$AF$1,0),FALSE)),VLOOKUP($B380,'Allokerad kvv'!$B$2:$AV$700,MATCH(V$1,'Allokerad kvv'!$B$1:$AV$1,0),FALSE),VLOOKUP($B380,'Justerad allokering kvv'!$B$1:$AG$700,MATCH(V$1,'Justerad allokering kvv'!$B$1:$AF$1,0),FALSE)))</f>
        <v>0</v>
      </c>
      <c r="W380">
        <f>IF($B380=" ","",IF(ISERROR(1/VLOOKUP($B380,'Justerad allokering kvv'!$B$1:$AG$700,MATCH(W$1,'Justerad allokering kvv'!$B$1:$AF$1,0),FALSE)),VLOOKUP($B380,'Allokerad kvv'!$B$2:$AV$700,MATCH(W$1,'Allokerad kvv'!$B$1:$AV$1,0),FALSE),VLOOKUP($B380,'Justerad allokering kvv'!$B$1:$AG$700,MATCH(W$1,'Justerad allokering kvv'!$B$1:$AF$1,0),FALSE)))</f>
        <v>0</v>
      </c>
      <c r="X380">
        <f>IF($B380=" ","",IF(ISERROR(1/VLOOKUP($B380,'Justerad allokering kvv'!$B$1:$AG$700,MATCH(X$1,'Justerad allokering kvv'!$B$1:$AF$1,0),FALSE)),VLOOKUP($B380,'Allokerad kvv'!$B$2:$AV$700,MATCH(X$1,'Allokerad kvv'!$B$1:$AV$1,0),FALSE),VLOOKUP($B380,'Justerad allokering kvv'!$B$1:$AG$700,MATCH(X$1,'Justerad allokering kvv'!$B$1:$AF$1,0),FALSE)))</f>
        <v>0</v>
      </c>
      <c r="Y380">
        <f>IF($B380=" ","",IF(ISERROR(1/VLOOKUP($B380,'Justerad allokering kvv'!$B$1:$AG$700,MATCH(Y$1,'Justerad allokering kvv'!$B$1:$AF$1,0),FALSE)),VLOOKUP($B380,'Allokerad kvv'!$B$2:$AV$700,MATCH(Y$1,'Allokerad kvv'!$B$1:$AV$1,0),FALSE),VLOOKUP($B380,'Justerad allokering kvv'!$B$1:$AG$700,MATCH(Y$1,'Justerad allokering kvv'!$B$1:$AF$1,0),FALSE)))</f>
        <v>0</v>
      </c>
      <c r="AB380">
        <f>IFERROR(VLOOKUP($B380,Kraftvärmeprod!$B$1:$AO$424,MATCH("Tillförd energi från rökgaskondensering (GWh)",Kraftvärmeprod!$B$1:$AG$1,0),FALSE)/1,0)</f>
        <v>0</v>
      </c>
      <c r="AE380" s="122">
        <f t="shared" si="20"/>
        <v>0</v>
      </c>
      <c r="AG380">
        <f t="shared" si="21"/>
        <v>0</v>
      </c>
      <c r="AH380">
        <f t="shared" si="22"/>
        <v>0</v>
      </c>
      <c r="AI380" t="str">
        <f>IF(AH380=0,"",AH380/VLOOKUP(B380,Kraftvärmeprod!$B$1:$BC$480,MATCH("Summa tillförd energi exklusive rökgaskondensering",Kraftvärmeprod!$B$1:$BC$1,0),FALSE))</f>
        <v/>
      </c>
      <c r="AK380">
        <f t="shared" si="23"/>
        <v>0</v>
      </c>
    </row>
    <row r="381" spans="1:37" x14ac:dyDescent="0.25">
      <c r="A381" s="2" t="s">
        <v>552</v>
      </c>
      <c r="B381" s="2" t="s">
        <v>566</v>
      </c>
      <c r="C381">
        <f>IF($B381=" ","",IF(ISERROR(1/VLOOKUP($B381,'Justerad allokering kvv'!$B$1:$AG$700,MATCH(C$1,'Justerad allokering kvv'!$B$1:$AF$1,0),FALSE)),VLOOKUP($B381,'Allokerad kvv'!$B$2:$AV$700,MATCH(C$1,'Allokerad kvv'!$B$1:$AV$1,0),FALSE),VLOOKUP($B381,'Justerad allokering kvv'!$B$1:$AG$700,MATCH(C$1,'Justerad allokering kvv'!$B$1:$AF$1,0),FALSE)))</f>
        <v>0</v>
      </c>
      <c r="D381">
        <f>IF($B381=" ","",IF(ISERROR(1/VLOOKUP($B381,'Justerad allokering kvv'!$B$1:$AG$700,MATCH(D$1,'Justerad allokering kvv'!$B$1:$AF$1,0),FALSE)),VLOOKUP($B381,'Allokerad kvv'!$B$2:$AV$700,MATCH(D$1,'Allokerad kvv'!$B$1:$AV$1,0),FALSE),VLOOKUP($B381,'Justerad allokering kvv'!$B$1:$AG$700,MATCH(D$1,'Justerad allokering kvv'!$B$1:$AF$1,0),FALSE)))</f>
        <v>0</v>
      </c>
      <c r="E381">
        <f>IF($B381=" ","",IF(ISERROR(1/VLOOKUP($B381,'Justerad allokering kvv'!$B$1:$AG$700,MATCH(E$1,'Justerad allokering kvv'!$B$1:$AF$1,0),FALSE)),VLOOKUP($B381,'Allokerad kvv'!$B$2:$AV$700,MATCH(E$1,'Allokerad kvv'!$B$1:$AV$1,0),FALSE),VLOOKUP($B381,'Justerad allokering kvv'!$B$1:$AG$700,MATCH(E$1,'Justerad allokering kvv'!$B$1:$AF$1,0),FALSE)))</f>
        <v>0</v>
      </c>
      <c r="F381">
        <f>IF($B381=" ","",IF(ISERROR(1/VLOOKUP($B381,'Justerad allokering kvv'!$B$1:$AG$700,MATCH(F$1,'Justerad allokering kvv'!$B$1:$AF$1,0),FALSE)),VLOOKUP($B381,'Allokerad kvv'!$B$2:$AV$700,MATCH(F$1,'Allokerad kvv'!$B$1:$AV$1,0),FALSE),VLOOKUP($B381,'Justerad allokering kvv'!$B$1:$AG$700,MATCH(F$1,'Justerad allokering kvv'!$B$1:$AF$1,0),FALSE)))</f>
        <v>0</v>
      </c>
      <c r="G381">
        <f>IF($B381=" ","",IF(ISERROR(1/VLOOKUP($B381,'Justerad allokering kvv'!$B$1:$AG$700,MATCH(G$1,'Justerad allokering kvv'!$B$1:$AF$1,0),FALSE)),VLOOKUP($B381,'Allokerad kvv'!$B$2:$AV$700,MATCH(G$1,'Allokerad kvv'!$B$1:$AV$1,0),FALSE),VLOOKUP($B381,'Justerad allokering kvv'!$B$1:$AG$700,MATCH(G$1,'Justerad allokering kvv'!$B$1:$AF$1,0),FALSE)))</f>
        <v>0</v>
      </c>
      <c r="H381">
        <f>IF($B381=" ","",IF(ISERROR(1/VLOOKUP($B381,'Justerad allokering kvv'!$B$1:$AG$700,MATCH(H$1,'Justerad allokering kvv'!$B$1:$AF$1,0),FALSE)),VLOOKUP($B381,'Allokerad kvv'!$B$2:$AV$700,MATCH(H$1,'Allokerad kvv'!$B$1:$AV$1,0),FALSE),VLOOKUP($B381,'Justerad allokering kvv'!$B$1:$AG$700,MATCH(H$1,'Justerad allokering kvv'!$B$1:$AF$1,0),FALSE)))</f>
        <v>0</v>
      </c>
      <c r="I381">
        <f>IF($B381=" ","",IF(ISERROR(1/VLOOKUP($B381,'Justerad allokering kvv'!$B$1:$AG$700,MATCH(I$1,'Justerad allokering kvv'!$B$1:$AF$1,0),FALSE)),VLOOKUP($B381,'Allokerad kvv'!$B$2:$AV$700,MATCH(I$1,'Allokerad kvv'!$B$1:$AV$1,0),FALSE),VLOOKUP($B381,'Justerad allokering kvv'!$B$1:$AG$700,MATCH(I$1,'Justerad allokering kvv'!$B$1:$AF$1,0),FALSE)))</f>
        <v>0</v>
      </c>
      <c r="J381">
        <f>IF($B381=" ","",IF(ISERROR(1/VLOOKUP($B381,'Justerad allokering kvv'!$B$1:$AG$700,MATCH(J$1,'Justerad allokering kvv'!$B$1:$AF$1,0),FALSE)),VLOOKUP($B381,'Allokerad kvv'!$B$2:$AV$700,MATCH(J$1,'Allokerad kvv'!$B$1:$AV$1,0),FALSE),VLOOKUP($B381,'Justerad allokering kvv'!$B$1:$AG$700,MATCH(J$1,'Justerad allokering kvv'!$B$1:$AF$1,0),FALSE)))</f>
        <v>0</v>
      </c>
      <c r="K381">
        <f>IF($B381=" ","",IF(ISERROR(1/VLOOKUP($B381,'Justerad allokering kvv'!$B$1:$AG$700,MATCH(K$1,'Justerad allokering kvv'!$B$1:$AF$1,0),FALSE)),VLOOKUP($B381,'Allokerad kvv'!$B$2:$AV$700,MATCH(K$1,'Allokerad kvv'!$B$1:$AV$1,0),FALSE),VLOOKUP($B381,'Justerad allokering kvv'!$B$1:$AG$700,MATCH(K$1,'Justerad allokering kvv'!$B$1:$AF$1,0),FALSE)))</f>
        <v>0</v>
      </c>
      <c r="L381">
        <f>IF($B381=" ","",IF(ISERROR(1/VLOOKUP($B381,'Justerad allokering kvv'!$B$1:$AG$700,MATCH(L$1,'Justerad allokering kvv'!$B$1:$AF$1,0),FALSE)),VLOOKUP($B381,'Allokerad kvv'!$B$2:$AV$700,MATCH(L$1,'Allokerad kvv'!$B$1:$AV$1,0),FALSE),VLOOKUP($B381,'Justerad allokering kvv'!$B$1:$AG$700,MATCH(L$1,'Justerad allokering kvv'!$B$1:$AF$1,0),FALSE)))</f>
        <v>0</v>
      </c>
      <c r="M381">
        <f>IF($B381=" ","",IF(ISERROR(1/VLOOKUP($B381,'Justerad allokering kvv'!$B$1:$AG$700,MATCH(M$1,'Justerad allokering kvv'!$B$1:$AF$1,0),FALSE)),VLOOKUP($B381,'Allokerad kvv'!$B$2:$AV$700,MATCH(M$1,'Allokerad kvv'!$B$1:$AV$1,0),FALSE),VLOOKUP($B381,'Justerad allokering kvv'!$B$1:$AG$700,MATCH(M$1,'Justerad allokering kvv'!$B$1:$AF$1,0),FALSE)))</f>
        <v>0</v>
      </c>
      <c r="N381">
        <f>IF($B381=" ","",IF(ISERROR(1/VLOOKUP($B381,'Justerad allokering kvv'!$B$1:$AG$700,MATCH(N$1,'Justerad allokering kvv'!$B$1:$AF$1,0),FALSE)),VLOOKUP($B381,'Allokerad kvv'!$B$2:$AV$700,MATCH(N$1,'Allokerad kvv'!$B$1:$AV$1,0),FALSE),VLOOKUP($B381,'Justerad allokering kvv'!$B$1:$AG$700,MATCH(N$1,'Justerad allokering kvv'!$B$1:$AF$1,0),FALSE)))</f>
        <v>0</v>
      </c>
      <c r="O381">
        <f>IF($B381=" ","",IF(ISERROR(1/VLOOKUP($B381,'Justerad allokering kvv'!$B$1:$AG$700,MATCH(O$1,'Justerad allokering kvv'!$B$1:$AF$1,0),FALSE)),VLOOKUP($B381,'Allokerad kvv'!$B$2:$AV$700,MATCH(O$1,'Allokerad kvv'!$B$1:$AV$1,0),FALSE),VLOOKUP($B381,'Justerad allokering kvv'!$B$1:$AG$700,MATCH(O$1,'Justerad allokering kvv'!$B$1:$AF$1,0),FALSE)))</f>
        <v>0</v>
      </c>
      <c r="P381">
        <f>IF($B381=" ","",IF(ISERROR(1/VLOOKUP($B381,'Justerad allokering kvv'!$B$1:$AG$700,MATCH(P$1,'Justerad allokering kvv'!$B$1:$AF$1,0),FALSE)),VLOOKUP($B381,'Allokerad kvv'!$B$2:$AV$700,MATCH(P$1,'Allokerad kvv'!$B$1:$AV$1,0),FALSE),VLOOKUP($B381,'Justerad allokering kvv'!$B$1:$AG$700,MATCH(P$1,'Justerad allokering kvv'!$B$1:$AF$1,0),FALSE)))</f>
        <v>0</v>
      </c>
      <c r="Q381">
        <f>IF($B381=" ","",IF(ISERROR(1/VLOOKUP($B381,'Justerad allokering kvv'!$B$1:$AG$700,MATCH(Q$1,'Justerad allokering kvv'!$B$1:$AF$1,0),FALSE)),VLOOKUP($B381,'Allokerad kvv'!$B$2:$AV$700,MATCH(Q$1,'Allokerad kvv'!$B$1:$AV$1,0),FALSE),VLOOKUP($B381,'Justerad allokering kvv'!$B$1:$AG$700,MATCH(Q$1,'Justerad allokering kvv'!$B$1:$AF$1,0),FALSE)))</f>
        <v>0</v>
      </c>
      <c r="R381">
        <f>IF($B381=" ","",IF(ISERROR(1/VLOOKUP($B381,'Justerad allokering kvv'!$B$1:$AG$700,MATCH(R$1,'Justerad allokering kvv'!$B$1:$AF$1,0),FALSE)),VLOOKUP($B381,'Allokerad kvv'!$B$2:$AV$700,MATCH(R$1,'Allokerad kvv'!$B$1:$AV$1,0),FALSE),VLOOKUP($B381,'Justerad allokering kvv'!$B$1:$AG$700,MATCH(R$1,'Justerad allokering kvv'!$B$1:$AF$1,0),FALSE)))</f>
        <v>0</v>
      </c>
      <c r="S381">
        <f>IF($B381=" ","",IF(ISERROR(1/VLOOKUP($B381,'Justerad allokering kvv'!$B$1:$AG$700,MATCH(S$1,'Justerad allokering kvv'!$B$1:$AF$1,0),FALSE)),VLOOKUP($B381,'Allokerad kvv'!$B$2:$AV$700,MATCH(S$1,'Allokerad kvv'!$B$1:$AV$1,0),FALSE),VLOOKUP($B381,'Justerad allokering kvv'!$B$1:$AG$700,MATCH(S$1,'Justerad allokering kvv'!$B$1:$AF$1,0),FALSE)))</f>
        <v>0</v>
      </c>
      <c r="T381">
        <f>IF($B381=" ","",IF(ISERROR(1/VLOOKUP($B381,'Justerad allokering kvv'!$B$1:$AG$700,MATCH(T$1,'Justerad allokering kvv'!$B$1:$AF$1,0),FALSE)),VLOOKUP($B381,'Allokerad kvv'!$B$2:$AV$700,MATCH(T$1,'Allokerad kvv'!$B$1:$AV$1,0),FALSE),VLOOKUP($B381,'Justerad allokering kvv'!$B$1:$AG$700,MATCH(T$1,'Justerad allokering kvv'!$B$1:$AF$1,0),FALSE)))</f>
        <v>0</v>
      </c>
      <c r="U381">
        <f>IF($B381=" ","",IF(ISERROR(1/VLOOKUP($B381,'Justerad allokering kvv'!$B$1:$AG$700,MATCH(U$1,'Justerad allokering kvv'!$B$1:$AF$1,0),FALSE)),VLOOKUP($B381,'Allokerad kvv'!$B$2:$AV$700,MATCH(U$1,'Allokerad kvv'!$B$1:$AV$1,0),FALSE),VLOOKUP($B381,'Justerad allokering kvv'!$B$1:$AG$700,MATCH(U$1,'Justerad allokering kvv'!$B$1:$AF$1,0),FALSE)))</f>
        <v>0</v>
      </c>
      <c r="V381">
        <f>IF($B381=" ","",IF(ISERROR(1/VLOOKUP($B381,'Justerad allokering kvv'!$B$1:$AG$700,MATCH(V$1,'Justerad allokering kvv'!$B$1:$AF$1,0),FALSE)),VLOOKUP($B381,'Allokerad kvv'!$B$2:$AV$700,MATCH(V$1,'Allokerad kvv'!$B$1:$AV$1,0),FALSE),VLOOKUP($B381,'Justerad allokering kvv'!$B$1:$AG$700,MATCH(V$1,'Justerad allokering kvv'!$B$1:$AF$1,0),FALSE)))</f>
        <v>0</v>
      </c>
      <c r="W381">
        <f>IF($B381=" ","",IF(ISERROR(1/VLOOKUP($B381,'Justerad allokering kvv'!$B$1:$AG$700,MATCH(W$1,'Justerad allokering kvv'!$B$1:$AF$1,0),FALSE)),VLOOKUP($B381,'Allokerad kvv'!$B$2:$AV$700,MATCH(W$1,'Allokerad kvv'!$B$1:$AV$1,0),FALSE),VLOOKUP($B381,'Justerad allokering kvv'!$B$1:$AG$700,MATCH(W$1,'Justerad allokering kvv'!$B$1:$AF$1,0),FALSE)))</f>
        <v>0</v>
      </c>
      <c r="X381">
        <f>IF($B381=" ","",IF(ISERROR(1/VLOOKUP($B381,'Justerad allokering kvv'!$B$1:$AG$700,MATCH(X$1,'Justerad allokering kvv'!$B$1:$AF$1,0),FALSE)),VLOOKUP($B381,'Allokerad kvv'!$B$2:$AV$700,MATCH(X$1,'Allokerad kvv'!$B$1:$AV$1,0),FALSE),VLOOKUP($B381,'Justerad allokering kvv'!$B$1:$AG$700,MATCH(X$1,'Justerad allokering kvv'!$B$1:$AF$1,0),FALSE)))</f>
        <v>0</v>
      </c>
      <c r="Y381">
        <f>IF($B381=" ","",IF(ISERROR(1/VLOOKUP($B381,'Justerad allokering kvv'!$B$1:$AG$700,MATCH(Y$1,'Justerad allokering kvv'!$B$1:$AF$1,0),FALSE)),VLOOKUP($B381,'Allokerad kvv'!$B$2:$AV$700,MATCH(Y$1,'Allokerad kvv'!$B$1:$AV$1,0),FALSE),VLOOKUP($B381,'Justerad allokering kvv'!$B$1:$AG$700,MATCH(Y$1,'Justerad allokering kvv'!$B$1:$AF$1,0),FALSE)))</f>
        <v>0</v>
      </c>
      <c r="AB381">
        <f>IFERROR(VLOOKUP($B381,Kraftvärmeprod!$B$1:$AO$424,MATCH("Tillförd energi från rökgaskondensering (GWh)",Kraftvärmeprod!$B$1:$AG$1,0),FALSE)/1,0)</f>
        <v>0</v>
      </c>
      <c r="AE381" s="122">
        <f t="shared" si="20"/>
        <v>0</v>
      </c>
      <c r="AG381">
        <f t="shared" si="21"/>
        <v>0</v>
      </c>
      <c r="AH381">
        <f t="shared" si="22"/>
        <v>0</v>
      </c>
      <c r="AI381" t="str">
        <f>IF(AH381=0,"",AH381/VLOOKUP(B381,Kraftvärmeprod!$B$1:$BC$480,MATCH("Summa tillförd energi exklusive rökgaskondensering",Kraftvärmeprod!$B$1:$BC$1,0),FALSE))</f>
        <v/>
      </c>
      <c r="AK381">
        <f t="shared" si="23"/>
        <v>0</v>
      </c>
    </row>
    <row r="382" spans="1:37" x14ac:dyDescent="0.25">
      <c r="A382" s="2" t="s">
        <v>552</v>
      </c>
      <c r="B382" s="2" t="s">
        <v>567</v>
      </c>
      <c r="C382">
        <f>IF($B382=" ","",IF(ISERROR(1/VLOOKUP($B382,'Justerad allokering kvv'!$B$1:$AG$700,MATCH(C$1,'Justerad allokering kvv'!$B$1:$AF$1,0),FALSE)),VLOOKUP($B382,'Allokerad kvv'!$B$2:$AV$700,MATCH(C$1,'Allokerad kvv'!$B$1:$AV$1,0),FALSE),VLOOKUP($B382,'Justerad allokering kvv'!$B$1:$AG$700,MATCH(C$1,'Justerad allokering kvv'!$B$1:$AF$1,0),FALSE)))</f>
        <v>0</v>
      </c>
      <c r="D382">
        <f>IF($B382=" ","",IF(ISERROR(1/VLOOKUP($B382,'Justerad allokering kvv'!$B$1:$AG$700,MATCH(D$1,'Justerad allokering kvv'!$B$1:$AF$1,0),FALSE)),VLOOKUP($B382,'Allokerad kvv'!$B$2:$AV$700,MATCH(D$1,'Allokerad kvv'!$B$1:$AV$1,0),FALSE),VLOOKUP($B382,'Justerad allokering kvv'!$B$1:$AG$700,MATCH(D$1,'Justerad allokering kvv'!$B$1:$AF$1,0),FALSE)))</f>
        <v>0</v>
      </c>
      <c r="E382">
        <f>IF($B382=" ","",IF(ISERROR(1/VLOOKUP($B382,'Justerad allokering kvv'!$B$1:$AG$700,MATCH(E$1,'Justerad allokering kvv'!$B$1:$AF$1,0),FALSE)),VLOOKUP($B382,'Allokerad kvv'!$B$2:$AV$700,MATCH(E$1,'Allokerad kvv'!$B$1:$AV$1,0),FALSE),VLOOKUP($B382,'Justerad allokering kvv'!$B$1:$AG$700,MATCH(E$1,'Justerad allokering kvv'!$B$1:$AF$1,0),FALSE)))</f>
        <v>0</v>
      </c>
      <c r="F382">
        <f>IF($B382=" ","",IF(ISERROR(1/VLOOKUP($B382,'Justerad allokering kvv'!$B$1:$AG$700,MATCH(F$1,'Justerad allokering kvv'!$B$1:$AF$1,0),FALSE)),VLOOKUP($B382,'Allokerad kvv'!$B$2:$AV$700,MATCH(F$1,'Allokerad kvv'!$B$1:$AV$1,0),FALSE),VLOOKUP($B382,'Justerad allokering kvv'!$B$1:$AG$700,MATCH(F$1,'Justerad allokering kvv'!$B$1:$AF$1,0),FALSE)))</f>
        <v>0</v>
      </c>
      <c r="G382">
        <f>IF($B382=" ","",IF(ISERROR(1/VLOOKUP($B382,'Justerad allokering kvv'!$B$1:$AG$700,MATCH(G$1,'Justerad allokering kvv'!$B$1:$AF$1,0),FALSE)),VLOOKUP($B382,'Allokerad kvv'!$B$2:$AV$700,MATCH(G$1,'Allokerad kvv'!$B$1:$AV$1,0),FALSE),VLOOKUP($B382,'Justerad allokering kvv'!$B$1:$AG$700,MATCH(G$1,'Justerad allokering kvv'!$B$1:$AF$1,0),FALSE)))</f>
        <v>0</v>
      </c>
      <c r="H382">
        <f>IF($B382=" ","",IF(ISERROR(1/VLOOKUP($B382,'Justerad allokering kvv'!$B$1:$AG$700,MATCH(H$1,'Justerad allokering kvv'!$B$1:$AF$1,0),FALSE)),VLOOKUP($B382,'Allokerad kvv'!$B$2:$AV$700,MATCH(H$1,'Allokerad kvv'!$B$1:$AV$1,0),FALSE),VLOOKUP($B382,'Justerad allokering kvv'!$B$1:$AG$700,MATCH(H$1,'Justerad allokering kvv'!$B$1:$AF$1,0),FALSE)))</f>
        <v>0</v>
      </c>
      <c r="I382">
        <f>IF($B382=" ","",IF(ISERROR(1/VLOOKUP($B382,'Justerad allokering kvv'!$B$1:$AG$700,MATCH(I$1,'Justerad allokering kvv'!$B$1:$AF$1,0),FALSE)),VLOOKUP($B382,'Allokerad kvv'!$B$2:$AV$700,MATCH(I$1,'Allokerad kvv'!$B$1:$AV$1,0),FALSE),VLOOKUP($B382,'Justerad allokering kvv'!$B$1:$AG$700,MATCH(I$1,'Justerad allokering kvv'!$B$1:$AF$1,0),FALSE)))</f>
        <v>0</v>
      </c>
      <c r="J382">
        <f>IF($B382=" ","",IF(ISERROR(1/VLOOKUP($B382,'Justerad allokering kvv'!$B$1:$AG$700,MATCH(J$1,'Justerad allokering kvv'!$B$1:$AF$1,0),FALSE)),VLOOKUP($B382,'Allokerad kvv'!$B$2:$AV$700,MATCH(J$1,'Allokerad kvv'!$B$1:$AV$1,0),FALSE),VLOOKUP($B382,'Justerad allokering kvv'!$B$1:$AG$700,MATCH(J$1,'Justerad allokering kvv'!$B$1:$AF$1,0),FALSE)))</f>
        <v>0</v>
      </c>
      <c r="K382">
        <f>IF($B382=" ","",IF(ISERROR(1/VLOOKUP($B382,'Justerad allokering kvv'!$B$1:$AG$700,MATCH(K$1,'Justerad allokering kvv'!$B$1:$AF$1,0),FALSE)),VLOOKUP($B382,'Allokerad kvv'!$B$2:$AV$700,MATCH(K$1,'Allokerad kvv'!$B$1:$AV$1,0),FALSE),VLOOKUP($B382,'Justerad allokering kvv'!$B$1:$AG$700,MATCH(K$1,'Justerad allokering kvv'!$B$1:$AF$1,0),FALSE)))</f>
        <v>0</v>
      </c>
      <c r="L382">
        <f>IF($B382=" ","",IF(ISERROR(1/VLOOKUP($B382,'Justerad allokering kvv'!$B$1:$AG$700,MATCH(L$1,'Justerad allokering kvv'!$B$1:$AF$1,0),FALSE)),VLOOKUP($B382,'Allokerad kvv'!$B$2:$AV$700,MATCH(L$1,'Allokerad kvv'!$B$1:$AV$1,0),FALSE),VLOOKUP($B382,'Justerad allokering kvv'!$B$1:$AG$700,MATCH(L$1,'Justerad allokering kvv'!$B$1:$AF$1,0),FALSE)))</f>
        <v>0</v>
      </c>
      <c r="M382">
        <f>IF($B382=" ","",IF(ISERROR(1/VLOOKUP($B382,'Justerad allokering kvv'!$B$1:$AG$700,MATCH(M$1,'Justerad allokering kvv'!$B$1:$AF$1,0),FALSE)),VLOOKUP($B382,'Allokerad kvv'!$B$2:$AV$700,MATCH(M$1,'Allokerad kvv'!$B$1:$AV$1,0),FALSE),VLOOKUP($B382,'Justerad allokering kvv'!$B$1:$AG$700,MATCH(M$1,'Justerad allokering kvv'!$B$1:$AF$1,0),FALSE)))</f>
        <v>0</v>
      </c>
      <c r="N382">
        <f>IF($B382=" ","",IF(ISERROR(1/VLOOKUP($B382,'Justerad allokering kvv'!$B$1:$AG$700,MATCH(N$1,'Justerad allokering kvv'!$B$1:$AF$1,0),FALSE)),VLOOKUP($B382,'Allokerad kvv'!$B$2:$AV$700,MATCH(N$1,'Allokerad kvv'!$B$1:$AV$1,0),FALSE),VLOOKUP($B382,'Justerad allokering kvv'!$B$1:$AG$700,MATCH(N$1,'Justerad allokering kvv'!$B$1:$AF$1,0),FALSE)))</f>
        <v>0</v>
      </c>
      <c r="O382">
        <f>IF($B382=" ","",IF(ISERROR(1/VLOOKUP($B382,'Justerad allokering kvv'!$B$1:$AG$700,MATCH(O$1,'Justerad allokering kvv'!$B$1:$AF$1,0),FALSE)),VLOOKUP($B382,'Allokerad kvv'!$B$2:$AV$700,MATCH(O$1,'Allokerad kvv'!$B$1:$AV$1,0),FALSE),VLOOKUP($B382,'Justerad allokering kvv'!$B$1:$AG$700,MATCH(O$1,'Justerad allokering kvv'!$B$1:$AF$1,0),FALSE)))</f>
        <v>0</v>
      </c>
      <c r="P382">
        <f>IF($B382=" ","",IF(ISERROR(1/VLOOKUP($B382,'Justerad allokering kvv'!$B$1:$AG$700,MATCH(P$1,'Justerad allokering kvv'!$B$1:$AF$1,0),FALSE)),VLOOKUP($B382,'Allokerad kvv'!$B$2:$AV$700,MATCH(P$1,'Allokerad kvv'!$B$1:$AV$1,0),FALSE),VLOOKUP($B382,'Justerad allokering kvv'!$B$1:$AG$700,MATCH(P$1,'Justerad allokering kvv'!$B$1:$AF$1,0),FALSE)))</f>
        <v>0</v>
      </c>
      <c r="Q382">
        <f>IF($B382=" ","",IF(ISERROR(1/VLOOKUP($B382,'Justerad allokering kvv'!$B$1:$AG$700,MATCH(Q$1,'Justerad allokering kvv'!$B$1:$AF$1,0),FALSE)),VLOOKUP($B382,'Allokerad kvv'!$B$2:$AV$700,MATCH(Q$1,'Allokerad kvv'!$B$1:$AV$1,0),FALSE),VLOOKUP($B382,'Justerad allokering kvv'!$B$1:$AG$700,MATCH(Q$1,'Justerad allokering kvv'!$B$1:$AF$1,0),FALSE)))</f>
        <v>0</v>
      </c>
      <c r="R382">
        <f>IF($B382=" ","",IF(ISERROR(1/VLOOKUP($B382,'Justerad allokering kvv'!$B$1:$AG$700,MATCH(R$1,'Justerad allokering kvv'!$B$1:$AF$1,0),FALSE)),VLOOKUP($B382,'Allokerad kvv'!$B$2:$AV$700,MATCH(R$1,'Allokerad kvv'!$B$1:$AV$1,0),FALSE),VLOOKUP($B382,'Justerad allokering kvv'!$B$1:$AG$700,MATCH(R$1,'Justerad allokering kvv'!$B$1:$AF$1,0),FALSE)))</f>
        <v>0</v>
      </c>
      <c r="S382">
        <f>IF($B382=" ","",IF(ISERROR(1/VLOOKUP($B382,'Justerad allokering kvv'!$B$1:$AG$700,MATCH(S$1,'Justerad allokering kvv'!$B$1:$AF$1,0),FALSE)),VLOOKUP($B382,'Allokerad kvv'!$B$2:$AV$700,MATCH(S$1,'Allokerad kvv'!$B$1:$AV$1,0),FALSE),VLOOKUP($B382,'Justerad allokering kvv'!$B$1:$AG$700,MATCH(S$1,'Justerad allokering kvv'!$B$1:$AF$1,0),FALSE)))</f>
        <v>0</v>
      </c>
      <c r="T382">
        <f>IF($B382=" ","",IF(ISERROR(1/VLOOKUP($B382,'Justerad allokering kvv'!$B$1:$AG$700,MATCH(T$1,'Justerad allokering kvv'!$B$1:$AF$1,0),FALSE)),VLOOKUP($B382,'Allokerad kvv'!$B$2:$AV$700,MATCH(T$1,'Allokerad kvv'!$B$1:$AV$1,0),FALSE),VLOOKUP($B382,'Justerad allokering kvv'!$B$1:$AG$700,MATCH(T$1,'Justerad allokering kvv'!$B$1:$AF$1,0),FALSE)))</f>
        <v>0</v>
      </c>
      <c r="U382">
        <f>IF($B382=" ","",IF(ISERROR(1/VLOOKUP($B382,'Justerad allokering kvv'!$B$1:$AG$700,MATCH(U$1,'Justerad allokering kvv'!$B$1:$AF$1,0),FALSE)),VLOOKUP($B382,'Allokerad kvv'!$B$2:$AV$700,MATCH(U$1,'Allokerad kvv'!$B$1:$AV$1,0),FALSE),VLOOKUP($B382,'Justerad allokering kvv'!$B$1:$AG$700,MATCH(U$1,'Justerad allokering kvv'!$B$1:$AF$1,0),FALSE)))</f>
        <v>0</v>
      </c>
      <c r="V382">
        <f>IF($B382=" ","",IF(ISERROR(1/VLOOKUP($B382,'Justerad allokering kvv'!$B$1:$AG$700,MATCH(V$1,'Justerad allokering kvv'!$B$1:$AF$1,0),FALSE)),VLOOKUP($B382,'Allokerad kvv'!$B$2:$AV$700,MATCH(V$1,'Allokerad kvv'!$B$1:$AV$1,0),FALSE),VLOOKUP($B382,'Justerad allokering kvv'!$B$1:$AG$700,MATCH(V$1,'Justerad allokering kvv'!$B$1:$AF$1,0),FALSE)))</f>
        <v>0</v>
      </c>
      <c r="W382">
        <f>IF($B382=" ","",IF(ISERROR(1/VLOOKUP($B382,'Justerad allokering kvv'!$B$1:$AG$700,MATCH(W$1,'Justerad allokering kvv'!$B$1:$AF$1,0),FALSE)),VLOOKUP($B382,'Allokerad kvv'!$B$2:$AV$700,MATCH(W$1,'Allokerad kvv'!$B$1:$AV$1,0),FALSE),VLOOKUP($B382,'Justerad allokering kvv'!$B$1:$AG$700,MATCH(W$1,'Justerad allokering kvv'!$B$1:$AF$1,0),FALSE)))</f>
        <v>0</v>
      </c>
      <c r="X382">
        <f>IF($B382=" ","",IF(ISERROR(1/VLOOKUP($B382,'Justerad allokering kvv'!$B$1:$AG$700,MATCH(X$1,'Justerad allokering kvv'!$B$1:$AF$1,0),FALSE)),VLOOKUP($B382,'Allokerad kvv'!$B$2:$AV$700,MATCH(X$1,'Allokerad kvv'!$B$1:$AV$1,0),FALSE),VLOOKUP($B382,'Justerad allokering kvv'!$B$1:$AG$700,MATCH(X$1,'Justerad allokering kvv'!$B$1:$AF$1,0),FALSE)))</f>
        <v>0</v>
      </c>
      <c r="Y382">
        <f>IF($B382=" ","",IF(ISERROR(1/VLOOKUP($B382,'Justerad allokering kvv'!$B$1:$AG$700,MATCH(Y$1,'Justerad allokering kvv'!$B$1:$AF$1,0),FALSE)),VLOOKUP($B382,'Allokerad kvv'!$B$2:$AV$700,MATCH(Y$1,'Allokerad kvv'!$B$1:$AV$1,0),FALSE),VLOOKUP($B382,'Justerad allokering kvv'!$B$1:$AG$700,MATCH(Y$1,'Justerad allokering kvv'!$B$1:$AF$1,0),FALSE)))</f>
        <v>0</v>
      </c>
      <c r="AB382">
        <f>IFERROR(VLOOKUP($B382,Kraftvärmeprod!$B$1:$AO$424,MATCH("Tillförd energi från rökgaskondensering (GWh)",Kraftvärmeprod!$B$1:$AG$1,0),FALSE)/1,0)</f>
        <v>0</v>
      </c>
      <c r="AE382" s="122">
        <f t="shared" si="20"/>
        <v>0</v>
      </c>
      <c r="AG382">
        <f t="shared" si="21"/>
        <v>0</v>
      </c>
      <c r="AH382">
        <f t="shared" si="22"/>
        <v>0</v>
      </c>
      <c r="AI382" t="str">
        <f>IF(AH382=0,"",AH382/VLOOKUP(B382,Kraftvärmeprod!$B$1:$BC$480,MATCH("Summa tillförd energi exklusive rökgaskondensering",Kraftvärmeprod!$B$1:$BC$1,0),FALSE))</f>
        <v/>
      </c>
      <c r="AK382">
        <f t="shared" si="23"/>
        <v>0</v>
      </c>
    </row>
    <row r="383" spans="1:37" x14ac:dyDescent="0.25">
      <c r="A383" s="2" t="s">
        <v>552</v>
      </c>
      <c r="B383" s="2" t="s">
        <v>568</v>
      </c>
      <c r="C383">
        <f>IF($B383=" ","",IF(ISERROR(1/VLOOKUP($B383,'Justerad allokering kvv'!$B$1:$AG$700,MATCH(C$1,'Justerad allokering kvv'!$B$1:$AF$1,0),FALSE)),VLOOKUP($B383,'Allokerad kvv'!$B$2:$AV$700,MATCH(C$1,'Allokerad kvv'!$B$1:$AV$1,0),FALSE),VLOOKUP($B383,'Justerad allokering kvv'!$B$1:$AG$700,MATCH(C$1,'Justerad allokering kvv'!$B$1:$AF$1,0),FALSE)))</f>
        <v>0</v>
      </c>
      <c r="D383">
        <f>IF($B383=" ","",IF(ISERROR(1/VLOOKUP($B383,'Justerad allokering kvv'!$B$1:$AG$700,MATCH(D$1,'Justerad allokering kvv'!$B$1:$AF$1,0),FALSE)),VLOOKUP($B383,'Allokerad kvv'!$B$2:$AV$700,MATCH(D$1,'Allokerad kvv'!$B$1:$AV$1,0),FALSE),VLOOKUP($B383,'Justerad allokering kvv'!$B$1:$AG$700,MATCH(D$1,'Justerad allokering kvv'!$B$1:$AF$1,0),FALSE)))</f>
        <v>0</v>
      </c>
      <c r="E383">
        <f>IF($B383=" ","",IF(ISERROR(1/VLOOKUP($B383,'Justerad allokering kvv'!$B$1:$AG$700,MATCH(E$1,'Justerad allokering kvv'!$B$1:$AF$1,0),FALSE)),VLOOKUP($B383,'Allokerad kvv'!$B$2:$AV$700,MATCH(E$1,'Allokerad kvv'!$B$1:$AV$1,0),FALSE),VLOOKUP($B383,'Justerad allokering kvv'!$B$1:$AG$700,MATCH(E$1,'Justerad allokering kvv'!$B$1:$AF$1,0),FALSE)))</f>
        <v>0</v>
      </c>
      <c r="F383">
        <f>IF($B383=" ","",IF(ISERROR(1/VLOOKUP($B383,'Justerad allokering kvv'!$B$1:$AG$700,MATCH(F$1,'Justerad allokering kvv'!$B$1:$AF$1,0),FALSE)),VLOOKUP($B383,'Allokerad kvv'!$B$2:$AV$700,MATCH(F$1,'Allokerad kvv'!$B$1:$AV$1,0),FALSE),VLOOKUP($B383,'Justerad allokering kvv'!$B$1:$AG$700,MATCH(F$1,'Justerad allokering kvv'!$B$1:$AF$1,0),FALSE)))</f>
        <v>0</v>
      </c>
      <c r="G383">
        <f>IF($B383=" ","",IF(ISERROR(1/VLOOKUP($B383,'Justerad allokering kvv'!$B$1:$AG$700,MATCH(G$1,'Justerad allokering kvv'!$B$1:$AF$1,0),FALSE)),VLOOKUP($B383,'Allokerad kvv'!$B$2:$AV$700,MATCH(G$1,'Allokerad kvv'!$B$1:$AV$1,0),FALSE),VLOOKUP($B383,'Justerad allokering kvv'!$B$1:$AG$700,MATCH(G$1,'Justerad allokering kvv'!$B$1:$AF$1,0),FALSE)))</f>
        <v>0</v>
      </c>
      <c r="H383">
        <f>IF($B383=" ","",IF(ISERROR(1/VLOOKUP($B383,'Justerad allokering kvv'!$B$1:$AG$700,MATCH(H$1,'Justerad allokering kvv'!$B$1:$AF$1,0),FALSE)),VLOOKUP($B383,'Allokerad kvv'!$B$2:$AV$700,MATCH(H$1,'Allokerad kvv'!$B$1:$AV$1,0),FALSE),VLOOKUP($B383,'Justerad allokering kvv'!$B$1:$AG$700,MATCH(H$1,'Justerad allokering kvv'!$B$1:$AF$1,0),FALSE)))</f>
        <v>0</v>
      </c>
      <c r="I383">
        <f>IF($B383=" ","",IF(ISERROR(1/VLOOKUP($B383,'Justerad allokering kvv'!$B$1:$AG$700,MATCH(I$1,'Justerad allokering kvv'!$B$1:$AF$1,0),FALSE)),VLOOKUP($B383,'Allokerad kvv'!$B$2:$AV$700,MATCH(I$1,'Allokerad kvv'!$B$1:$AV$1,0),FALSE),VLOOKUP($B383,'Justerad allokering kvv'!$B$1:$AG$700,MATCH(I$1,'Justerad allokering kvv'!$B$1:$AF$1,0),FALSE)))</f>
        <v>0</v>
      </c>
      <c r="J383">
        <f>IF($B383=" ","",IF(ISERROR(1/VLOOKUP($B383,'Justerad allokering kvv'!$B$1:$AG$700,MATCH(J$1,'Justerad allokering kvv'!$B$1:$AF$1,0),FALSE)),VLOOKUP($B383,'Allokerad kvv'!$B$2:$AV$700,MATCH(J$1,'Allokerad kvv'!$B$1:$AV$1,0),FALSE),VLOOKUP($B383,'Justerad allokering kvv'!$B$1:$AG$700,MATCH(J$1,'Justerad allokering kvv'!$B$1:$AF$1,0),FALSE)))</f>
        <v>0</v>
      </c>
      <c r="K383">
        <f>IF($B383=" ","",IF(ISERROR(1/VLOOKUP($B383,'Justerad allokering kvv'!$B$1:$AG$700,MATCH(K$1,'Justerad allokering kvv'!$B$1:$AF$1,0),FALSE)),VLOOKUP($B383,'Allokerad kvv'!$B$2:$AV$700,MATCH(K$1,'Allokerad kvv'!$B$1:$AV$1,0),FALSE),VLOOKUP($B383,'Justerad allokering kvv'!$B$1:$AG$700,MATCH(K$1,'Justerad allokering kvv'!$B$1:$AF$1,0),FALSE)))</f>
        <v>0</v>
      </c>
      <c r="L383">
        <f>IF($B383=" ","",IF(ISERROR(1/VLOOKUP($B383,'Justerad allokering kvv'!$B$1:$AG$700,MATCH(L$1,'Justerad allokering kvv'!$B$1:$AF$1,0),FALSE)),VLOOKUP($B383,'Allokerad kvv'!$B$2:$AV$700,MATCH(L$1,'Allokerad kvv'!$B$1:$AV$1,0),FALSE),VLOOKUP($B383,'Justerad allokering kvv'!$B$1:$AG$700,MATCH(L$1,'Justerad allokering kvv'!$B$1:$AF$1,0),FALSE)))</f>
        <v>0</v>
      </c>
      <c r="M383">
        <f>IF($B383=" ","",IF(ISERROR(1/VLOOKUP($B383,'Justerad allokering kvv'!$B$1:$AG$700,MATCH(M$1,'Justerad allokering kvv'!$B$1:$AF$1,0),FALSE)),VLOOKUP($B383,'Allokerad kvv'!$B$2:$AV$700,MATCH(M$1,'Allokerad kvv'!$B$1:$AV$1,0),FALSE),VLOOKUP($B383,'Justerad allokering kvv'!$B$1:$AG$700,MATCH(M$1,'Justerad allokering kvv'!$B$1:$AF$1,0),FALSE)))</f>
        <v>0</v>
      </c>
      <c r="N383">
        <f>IF($B383=" ","",IF(ISERROR(1/VLOOKUP($B383,'Justerad allokering kvv'!$B$1:$AG$700,MATCH(N$1,'Justerad allokering kvv'!$B$1:$AF$1,0),FALSE)),VLOOKUP($B383,'Allokerad kvv'!$B$2:$AV$700,MATCH(N$1,'Allokerad kvv'!$B$1:$AV$1,0),FALSE),VLOOKUP($B383,'Justerad allokering kvv'!$B$1:$AG$700,MATCH(N$1,'Justerad allokering kvv'!$B$1:$AF$1,0),FALSE)))</f>
        <v>0</v>
      </c>
      <c r="O383">
        <f>IF($B383=" ","",IF(ISERROR(1/VLOOKUP($B383,'Justerad allokering kvv'!$B$1:$AG$700,MATCH(O$1,'Justerad allokering kvv'!$B$1:$AF$1,0),FALSE)),VLOOKUP($B383,'Allokerad kvv'!$B$2:$AV$700,MATCH(O$1,'Allokerad kvv'!$B$1:$AV$1,0),FALSE),VLOOKUP($B383,'Justerad allokering kvv'!$B$1:$AG$700,MATCH(O$1,'Justerad allokering kvv'!$B$1:$AF$1,0),FALSE)))</f>
        <v>0</v>
      </c>
      <c r="P383">
        <f>IF($B383=" ","",IF(ISERROR(1/VLOOKUP($B383,'Justerad allokering kvv'!$B$1:$AG$700,MATCH(P$1,'Justerad allokering kvv'!$B$1:$AF$1,0),FALSE)),VLOOKUP($B383,'Allokerad kvv'!$B$2:$AV$700,MATCH(P$1,'Allokerad kvv'!$B$1:$AV$1,0),FALSE),VLOOKUP($B383,'Justerad allokering kvv'!$B$1:$AG$700,MATCH(P$1,'Justerad allokering kvv'!$B$1:$AF$1,0),FALSE)))</f>
        <v>0</v>
      </c>
      <c r="Q383">
        <f>IF($B383=" ","",IF(ISERROR(1/VLOOKUP($B383,'Justerad allokering kvv'!$B$1:$AG$700,MATCH(Q$1,'Justerad allokering kvv'!$B$1:$AF$1,0),FALSE)),VLOOKUP($B383,'Allokerad kvv'!$B$2:$AV$700,MATCH(Q$1,'Allokerad kvv'!$B$1:$AV$1,0),FALSE),VLOOKUP($B383,'Justerad allokering kvv'!$B$1:$AG$700,MATCH(Q$1,'Justerad allokering kvv'!$B$1:$AF$1,0),FALSE)))</f>
        <v>0</v>
      </c>
      <c r="R383">
        <f>IF($B383=" ","",IF(ISERROR(1/VLOOKUP($B383,'Justerad allokering kvv'!$B$1:$AG$700,MATCH(R$1,'Justerad allokering kvv'!$B$1:$AF$1,0),FALSE)),VLOOKUP($B383,'Allokerad kvv'!$B$2:$AV$700,MATCH(R$1,'Allokerad kvv'!$B$1:$AV$1,0),FALSE),VLOOKUP($B383,'Justerad allokering kvv'!$B$1:$AG$700,MATCH(R$1,'Justerad allokering kvv'!$B$1:$AF$1,0),FALSE)))</f>
        <v>0</v>
      </c>
      <c r="S383">
        <f>IF($B383=" ","",IF(ISERROR(1/VLOOKUP($B383,'Justerad allokering kvv'!$B$1:$AG$700,MATCH(S$1,'Justerad allokering kvv'!$B$1:$AF$1,0),FALSE)),VLOOKUP($B383,'Allokerad kvv'!$B$2:$AV$700,MATCH(S$1,'Allokerad kvv'!$B$1:$AV$1,0),FALSE),VLOOKUP($B383,'Justerad allokering kvv'!$B$1:$AG$700,MATCH(S$1,'Justerad allokering kvv'!$B$1:$AF$1,0),FALSE)))</f>
        <v>0</v>
      </c>
      <c r="T383">
        <f>IF($B383=" ","",IF(ISERROR(1/VLOOKUP($B383,'Justerad allokering kvv'!$B$1:$AG$700,MATCH(T$1,'Justerad allokering kvv'!$B$1:$AF$1,0),FALSE)),VLOOKUP($B383,'Allokerad kvv'!$B$2:$AV$700,MATCH(T$1,'Allokerad kvv'!$B$1:$AV$1,0),FALSE),VLOOKUP($B383,'Justerad allokering kvv'!$B$1:$AG$700,MATCH(T$1,'Justerad allokering kvv'!$B$1:$AF$1,0),FALSE)))</f>
        <v>0</v>
      </c>
      <c r="U383">
        <f>IF($B383=" ","",IF(ISERROR(1/VLOOKUP($B383,'Justerad allokering kvv'!$B$1:$AG$700,MATCH(U$1,'Justerad allokering kvv'!$B$1:$AF$1,0),FALSE)),VLOOKUP($B383,'Allokerad kvv'!$B$2:$AV$700,MATCH(U$1,'Allokerad kvv'!$B$1:$AV$1,0),FALSE),VLOOKUP($B383,'Justerad allokering kvv'!$B$1:$AG$700,MATCH(U$1,'Justerad allokering kvv'!$B$1:$AF$1,0),FALSE)))</f>
        <v>0</v>
      </c>
      <c r="V383">
        <f>IF($B383=" ","",IF(ISERROR(1/VLOOKUP($B383,'Justerad allokering kvv'!$B$1:$AG$700,MATCH(V$1,'Justerad allokering kvv'!$B$1:$AF$1,0),FALSE)),VLOOKUP($B383,'Allokerad kvv'!$B$2:$AV$700,MATCH(V$1,'Allokerad kvv'!$B$1:$AV$1,0),FALSE),VLOOKUP($B383,'Justerad allokering kvv'!$B$1:$AG$700,MATCH(V$1,'Justerad allokering kvv'!$B$1:$AF$1,0),FALSE)))</f>
        <v>0</v>
      </c>
      <c r="W383">
        <f>IF($B383=" ","",IF(ISERROR(1/VLOOKUP($B383,'Justerad allokering kvv'!$B$1:$AG$700,MATCH(W$1,'Justerad allokering kvv'!$B$1:$AF$1,0),FALSE)),VLOOKUP($B383,'Allokerad kvv'!$B$2:$AV$700,MATCH(W$1,'Allokerad kvv'!$B$1:$AV$1,0),FALSE),VLOOKUP($B383,'Justerad allokering kvv'!$B$1:$AG$700,MATCH(W$1,'Justerad allokering kvv'!$B$1:$AF$1,0),FALSE)))</f>
        <v>0</v>
      </c>
      <c r="X383">
        <f>IF($B383=" ","",IF(ISERROR(1/VLOOKUP($B383,'Justerad allokering kvv'!$B$1:$AG$700,MATCH(X$1,'Justerad allokering kvv'!$B$1:$AF$1,0),FALSE)),VLOOKUP($B383,'Allokerad kvv'!$B$2:$AV$700,MATCH(X$1,'Allokerad kvv'!$B$1:$AV$1,0),FALSE),VLOOKUP($B383,'Justerad allokering kvv'!$B$1:$AG$700,MATCH(X$1,'Justerad allokering kvv'!$B$1:$AF$1,0),FALSE)))</f>
        <v>0</v>
      </c>
      <c r="Y383">
        <f>IF($B383=" ","",IF(ISERROR(1/VLOOKUP($B383,'Justerad allokering kvv'!$B$1:$AG$700,MATCH(Y$1,'Justerad allokering kvv'!$B$1:$AF$1,0),FALSE)),VLOOKUP($B383,'Allokerad kvv'!$B$2:$AV$700,MATCH(Y$1,'Allokerad kvv'!$B$1:$AV$1,0),FALSE),VLOOKUP($B383,'Justerad allokering kvv'!$B$1:$AG$700,MATCH(Y$1,'Justerad allokering kvv'!$B$1:$AF$1,0),FALSE)))</f>
        <v>0</v>
      </c>
      <c r="AB383">
        <f>IFERROR(VLOOKUP($B383,Kraftvärmeprod!$B$1:$AO$424,MATCH("Tillförd energi från rökgaskondensering (GWh)",Kraftvärmeprod!$B$1:$AG$1,0),FALSE)/1,0)</f>
        <v>0</v>
      </c>
      <c r="AE383" s="122">
        <f t="shared" si="20"/>
        <v>0</v>
      </c>
      <c r="AG383">
        <f t="shared" si="21"/>
        <v>0</v>
      </c>
      <c r="AH383">
        <f t="shared" si="22"/>
        <v>0</v>
      </c>
      <c r="AI383" t="str">
        <f>IF(AH383=0,"",AH383/VLOOKUP(B383,Kraftvärmeprod!$B$1:$BC$480,MATCH("Summa tillförd energi exklusive rökgaskondensering",Kraftvärmeprod!$B$1:$BC$1,0),FALSE))</f>
        <v/>
      </c>
      <c r="AK383">
        <f t="shared" si="23"/>
        <v>0</v>
      </c>
    </row>
    <row r="384" spans="1:37" x14ac:dyDescent="0.25">
      <c r="A384" s="2" t="s">
        <v>552</v>
      </c>
      <c r="B384" s="2" t="s">
        <v>569</v>
      </c>
      <c r="C384">
        <f>IF($B384=" ","",IF(ISERROR(1/VLOOKUP($B384,'Justerad allokering kvv'!$B$1:$AG$700,MATCH(C$1,'Justerad allokering kvv'!$B$1:$AF$1,0),FALSE)),VLOOKUP($B384,'Allokerad kvv'!$B$2:$AV$700,MATCH(C$1,'Allokerad kvv'!$B$1:$AV$1,0),FALSE),VLOOKUP($B384,'Justerad allokering kvv'!$B$1:$AG$700,MATCH(C$1,'Justerad allokering kvv'!$B$1:$AF$1,0),FALSE)))</f>
        <v>0</v>
      </c>
      <c r="D384">
        <f>IF($B384=" ","",IF(ISERROR(1/VLOOKUP($B384,'Justerad allokering kvv'!$B$1:$AG$700,MATCH(D$1,'Justerad allokering kvv'!$B$1:$AF$1,0),FALSE)),VLOOKUP($B384,'Allokerad kvv'!$B$2:$AV$700,MATCH(D$1,'Allokerad kvv'!$B$1:$AV$1,0),FALSE),VLOOKUP($B384,'Justerad allokering kvv'!$B$1:$AG$700,MATCH(D$1,'Justerad allokering kvv'!$B$1:$AF$1,0),FALSE)))</f>
        <v>0</v>
      </c>
      <c r="E384">
        <f>IF($B384=" ","",IF(ISERROR(1/VLOOKUP($B384,'Justerad allokering kvv'!$B$1:$AG$700,MATCH(E$1,'Justerad allokering kvv'!$B$1:$AF$1,0),FALSE)),VLOOKUP($B384,'Allokerad kvv'!$B$2:$AV$700,MATCH(E$1,'Allokerad kvv'!$B$1:$AV$1,0),FALSE),VLOOKUP($B384,'Justerad allokering kvv'!$B$1:$AG$700,MATCH(E$1,'Justerad allokering kvv'!$B$1:$AF$1,0),FALSE)))</f>
        <v>0</v>
      </c>
      <c r="F384">
        <f>IF($B384=" ","",IF(ISERROR(1/VLOOKUP($B384,'Justerad allokering kvv'!$B$1:$AG$700,MATCH(F$1,'Justerad allokering kvv'!$B$1:$AF$1,0),FALSE)),VLOOKUP($B384,'Allokerad kvv'!$B$2:$AV$700,MATCH(F$1,'Allokerad kvv'!$B$1:$AV$1,0),FALSE),VLOOKUP($B384,'Justerad allokering kvv'!$B$1:$AG$700,MATCH(F$1,'Justerad allokering kvv'!$B$1:$AF$1,0),FALSE)))</f>
        <v>0</v>
      </c>
      <c r="G384">
        <f>IF($B384=" ","",IF(ISERROR(1/VLOOKUP($B384,'Justerad allokering kvv'!$B$1:$AG$700,MATCH(G$1,'Justerad allokering kvv'!$B$1:$AF$1,0),FALSE)),VLOOKUP($B384,'Allokerad kvv'!$B$2:$AV$700,MATCH(G$1,'Allokerad kvv'!$B$1:$AV$1,0),FALSE),VLOOKUP($B384,'Justerad allokering kvv'!$B$1:$AG$700,MATCH(G$1,'Justerad allokering kvv'!$B$1:$AF$1,0),FALSE)))</f>
        <v>0</v>
      </c>
      <c r="H384">
        <f>IF($B384=" ","",IF(ISERROR(1/VLOOKUP($B384,'Justerad allokering kvv'!$B$1:$AG$700,MATCH(H$1,'Justerad allokering kvv'!$B$1:$AF$1,0),FALSE)),VLOOKUP($B384,'Allokerad kvv'!$B$2:$AV$700,MATCH(H$1,'Allokerad kvv'!$B$1:$AV$1,0),FALSE),VLOOKUP($B384,'Justerad allokering kvv'!$B$1:$AG$700,MATCH(H$1,'Justerad allokering kvv'!$B$1:$AF$1,0),FALSE)))</f>
        <v>0</v>
      </c>
      <c r="I384">
        <f>IF($B384=" ","",IF(ISERROR(1/VLOOKUP($B384,'Justerad allokering kvv'!$B$1:$AG$700,MATCH(I$1,'Justerad allokering kvv'!$B$1:$AF$1,0),FALSE)),VLOOKUP($B384,'Allokerad kvv'!$B$2:$AV$700,MATCH(I$1,'Allokerad kvv'!$B$1:$AV$1,0),FALSE),VLOOKUP($B384,'Justerad allokering kvv'!$B$1:$AG$700,MATCH(I$1,'Justerad allokering kvv'!$B$1:$AF$1,0),FALSE)))</f>
        <v>0</v>
      </c>
      <c r="J384">
        <f>IF($B384=" ","",IF(ISERROR(1/VLOOKUP($B384,'Justerad allokering kvv'!$B$1:$AG$700,MATCH(J$1,'Justerad allokering kvv'!$B$1:$AF$1,0),FALSE)),VLOOKUP($B384,'Allokerad kvv'!$B$2:$AV$700,MATCH(J$1,'Allokerad kvv'!$B$1:$AV$1,0),FALSE),VLOOKUP($B384,'Justerad allokering kvv'!$B$1:$AG$700,MATCH(J$1,'Justerad allokering kvv'!$B$1:$AF$1,0),FALSE)))</f>
        <v>0</v>
      </c>
      <c r="K384">
        <f>IF($B384=" ","",IF(ISERROR(1/VLOOKUP($B384,'Justerad allokering kvv'!$B$1:$AG$700,MATCH(K$1,'Justerad allokering kvv'!$B$1:$AF$1,0),FALSE)),VLOOKUP($B384,'Allokerad kvv'!$B$2:$AV$700,MATCH(K$1,'Allokerad kvv'!$B$1:$AV$1,0),FALSE),VLOOKUP($B384,'Justerad allokering kvv'!$B$1:$AG$700,MATCH(K$1,'Justerad allokering kvv'!$B$1:$AF$1,0),FALSE)))</f>
        <v>0</v>
      </c>
      <c r="L384">
        <f>IF($B384=" ","",IF(ISERROR(1/VLOOKUP($B384,'Justerad allokering kvv'!$B$1:$AG$700,MATCH(L$1,'Justerad allokering kvv'!$B$1:$AF$1,0),FALSE)),VLOOKUP($B384,'Allokerad kvv'!$B$2:$AV$700,MATCH(L$1,'Allokerad kvv'!$B$1:$AV$1,0),FALSE),VLOOKUP($B384,'Justerad allokering kvv'!$B$1:$AG$700,MATCH(L$1,'Justerad allokering kvv'!$B$1:$AF$1,0),FALSE)))</f>
        <v>0</v>
      </c>
      <c r="M384">
        <f>IF($B384=" ","",IF(ISERROR(1/VLOOKUP($B384,'Justerad allokering kvv'!$B$1:$AG$700,MATCH(M$1,'Justerad allokering kvv'!$B$1:$AF$1,0),FALSE)),VLOOKUP($B384,'Allokerad kvv'!$B$2:$AV$700,MATCH(M$1,'Allokerad kvv'!$B$1:$AV$1,0),FALSE),VLOOKUP($B384,'Justerad allokering kvv'!$B$1:$AG$700,MATCH(M$1,'Justerad allokering kvv'!$B$1:$AF$1,0),FALSE)))</f>
        <v>0</v>
      </c>
      <c r="N384">
        <f>IF($B384=" ","",IF(ISERROR(1/VLOOKUP($B384,'Justerad allokering kvv'!$B$1:$AG$700,MATCH(N$1,'Justerad allokering kvv'!$B$1:$AF$1,0),FALSE)),VLOOKUP($B384,'Allokerad kvv'!$B$2:$AV$700,MATCH(N$1,'Allokerad kvv'!$B$1:$AV$1,0),FALSE),VLOOKUP($B384,'Justerad allokering kvv'!$B$1:$AG$700,MATCH(N$1,'Justerad allokering kvv'!$B$1:$AF$1,0),FALSE)))</f>
        <v>0</v>
      </c>
      <c r="O384">
        <f>IF($B384=" ","",IF(ISERROR(1/VLOOKUP($B384,'Justerad allokering kvv'!$B$1:$AG$700,MATCH(O$1,'Justerad allokering kvv'!$B$1:$AF$1,0),FALSE)),VLOOKUP($B384,'Allokerad kvv'!$B$2:$AV$700,MATCH(O$1,'Allokerad kvv'!$B$1:$AV$1,0),FALSE),VLOOKUP($B384,'Justerad allokering kvv'!$B$1:$AG$700,MATCH(O$1,'Justerad allokering kvv'!$B$1:$AF$1,0),FALSE)))</f>
        <v>0</v>
      </c>
      <c r="P384">
        <f>IF($B384=" ","",IF(ISERROR(1/VLOOKUP($B384,'Justerad allokering kvv'!$B$1:$AG$700,MATCH(P$1,'Justerad allokering kvv'!$B$1:$AF$1,0),FALSE)),VLOOKUP($B384,'Allokerad kvv'!$B$2:$AV$700,MATCH(P$1,'Allokerad kvv'!$B$1:$AV$1,0),FALSE),VLOOKUP($B384,'Justerad allokering kvv'!$B$1:$AG$700,MATCH(P$1,'Justerad allokering kvv'!$B$1:$AF$1,0),FALSE)))</f>
        <v>0</v>
      </c>
      <c r="Q384">
        <f>IF($B384=" ","",IF(ISERROR(1/VLOOKUP($B384,'Justerad allokering kvv'!$B$1:$AG$700,MATCH(Q$1,'Justerad allokering kvv'!$B$1:$AF$1,0),FALSE)),VLOOKUP($B384,'Allokerad kvv'!$B$2:$AV$700,MATCH(Q$1,'Allokerad kvv'!$B$1:$AV$1,0),FALSE),VLOOKUP($B384,'Justerad allokering kvv'!$B$1:$AG$700,MATCH(Q$1,'Justerad allokering kvv'!$B$1:$AF$1,0),FALSE)))</f>
        <v>0</v>
      </c>
      <c r="R384">
        <f>IF($B384=" ","",IF(ISERROR(1/VLOOKUP($B384,'Justerad allokering kvv'!$B$1:$AG$700,MATCH(R$1,'Justerad allokering kvv'!$B$1:$AF$1,0),FALSE)),VLOOKUP($B384,'Allokerad kvv'!$B$2:$AV$700,MATCH(R$1,'Allokerad kvv'!$B$1:$AV$1,0),FALSE),VLOOKUP($B384,'Justerad allokering kvv'!$B$1:$AG$700,MATCH(R$1,'Justerad allokering kvv'!$B$1:$AF$1,0),FALSE)))</f>
        <v>0</v>
      </c>
      <c r="S384">
        <f>IF($B384=" ","",IF(ISERROR(1/VLOOKUP($B384,'Justerad allokering kvv'!$B$1:$AG$700,MATCH(S$1,'Justerad allokering kvv'!$B$1:$AF$1,0),FALSE)),VLOOKUP($B384,'Allokerad kvv'!$B$2:$AV$700,MATCH(S$1,'Allokerad kvv'!$B$1:$AV$1,0),FALSE),VLOOKUP($B384,'Justerad allokering kvv'!$B$1:$AG$700,MATCH(S$1,'Justerad allokering kvv'!$B$1:$AF$1,0),FALSE)))</f>
        <v>0</v>
      </c>
      <c r="T384">
        <f>IF($B384=" ","",IF(ISERROR(1/VLOOKUP($B384,'Justerad allokering kvv'!$B$1:$AG$700,MATCH(T$1,'Justerad allokering kvv'!$B$1:$AF$1,0),FALSE)),VLOOKUP($B384,'Allokerad kvv'!$B$2:$AV$700,MATCH(T$1,'Allokerad kvv'!$B$1:$AV$1,0),FALSE),VLOOKUP($B384,'Justerad allokering kvv'!$B$1:$AG$700,MATCH(T$1,'Justerad allokering kvv'!$B$1:$AF$1,0),FALSE)))</f>
        <v>0</v>
      </c>
      <c r="U384">
        <f>IF($B384=" ","",IF(ISERROR(1/VLOOKUP($B384,'Justerad allokering kvv'!$B$1:$AG$700,MATCH(U$1,'Justerad allokering kvv'!$B$1:$AF$1,0),FALSE)),VLOOKUP($B384,'Allokerad kvv'!$B$2:$AV$700,MATCH(U$1,'Allokerad kvv'!$B$1:$AV$1,0),FALSE),VLOOKUP($B384,'Justerad allokering kvv'!$B$1:$AG$700,MATCH(U$1,'Justerad allokering kvv'!$B$1:$AF$1,0),FALSE)))</f>
        <v>0</v>
      </c>
      <c r="V384">
        <f>IF($B384=" ","",IF(ISERROR(1/VLOOKUP($B384,'Justerad allokering kvv'!$B$1:$AG$700,MATCH(V$1,'Justerad allokering kvv'!$B$1:$AF$1,0),FALSE)),VLOOKUP($B384,'Allokerad kvv'!$B$2:$AV$700,MATCH(V$1,'Allokerad kvv'!$B$1:$AV$1,0),FALSE),VLOOKUP($B384,'Justerad allokering kvv'!$B$1:$AG$700,MATCH(V$1,'Justerad allokering kvv'!$B$1:$AF$1,0),FALSE)))</f>
        <v>0</v>
      </c>
      <c r="W384">
        <f>IF($B384=" ","",IF(ISERROR(1/VLOOKUP($B384,'Justerad allokering kvv'!$B$1:$AG$700,MATCH(W$1,'Justerad allokering kvv'!$B$1:$AF$1,0),FALSE)),VLOOKUP($B384,'Allokerad kvv'!$B$2:$AV$700,MATCH(W$1,'Allokerad kvv'!$B$1:$AV$1,0),FALSE),VLOOKUP($B384,'Justerad allokering kvv'!$B$1:$AG$700,MATCH(W$1,'Justerad allokering kvv'!$B$1:$AF$1,0),FALSE)))</f>
        <v>0</v>
      </c>
      <c r="X384">
        <f>IF($B384=" ","",IF(ISERROR(1/VLOOKUP($B384,'Justerad allokering kvv'!$B$1:$AG$700,MATCH(X$1,'Justerad allokering kvv'!$B$1:$AF$1,0),FALSE)),VLOOKUP($B384,'Allokerad kvv'!$B$2:$AV$700,MATCH(X$1,'Allokerad kvv'!$B$1:$AV$1,0),FALSE),VLOOKUP($B384,'Justerad allokering kvv'!$B$1:$AG$700,MATCH(X$1,'Justerad allokering kvv'!$B$1:$AF$1,0),FALSE)))</f>
        <v>0</v>
      </c>
      <c r="Y384">
        <f>IF($B384=" ","",IF(ISERROR(1/VLOOKUP($B384,'Justerad allokering kvv'!$B$1:$AG$700,MATCH(Y$1,'Justerad allokering kvv'!$B$1:$AF$1,0),FALSE)),VLOOKUP($B384,'Allokerad kvv'!$B$2:$AV$700,MATCH(Y$1,'Allokerad kvv'!$B$1:$AV$1,0),FALSE),VLOOKUP($B384,'Justerad allokering kvv'!$B$1:$AG$700,MATCH(Y$1,'Justerad allokering kvv'!$B$1:$AF$1,0),FALSE)))</f>
        <v>0</v>
      </c>
      <c r="AB384">
        <f>IFERROR(VLOOKUP($B384,Kraftvärmeprod!$B$1:$AO$424,MATCH("Tillförd energi från rökgaskondensering (GWh)",Kraftvärmeprod!$B$1:$AG$1,0),FALSE)/1,0)</f>
        <v>0</v>
      </c>
      <c r="AE384" s="122">
        <f t="shared" si="20"/>
        <v>0</v>
      </c>
      <c r="AG384">
        <f t="shared" si="21"/>
        <v>0</v>
      </c>
      <c r="AH384">
        <f t="shared" si="22"/>
        <v>0</v>
      </c>
      <c r="AI384" t="str">
        <f>IF(AH384=0,"",AH384/VLOOKUP(B384,Kraftvärmeprod!$B$1:$BC$480,MATCH("Summa tillförd energi exklusive rökgaskondensering",Kraftvärmeprod!$B$1:$BC$1,0),FALSE))</f>
        <v/>
      </c>
      <c r="AK384">
        <f t="shared" si="23"/>
        <v>0</v>
      </c>
    </row>
    <row r="385" spans="1:37" x14ac:dyDescent="0.25">
      <c r="A385" s="2" t="s">
        <v>552</v>
      </c>
      <c r="B385" s="2" t="s">
        <v>570</v>
      </c>
      <c r="C385">
        <f>IF($B385=" ","",IF(ISERROR(1/VLOOKUP($B385,'Justerad allokering kvv'!$B$1:$AG$700,MATCH(C$1,'Justerad allokering kvv'!$B$1:$AF$1,0),FALSE)),VLOOKUP($B385,'Allokerad kvv'!$B$2:$AV$700,MATCH(C$1,'Allokerad kvv'!$B$1:$AV$1,0),FALSE),VLOOKUP($B385,'Justerad allokering kvv'!$B$1:$AG$700,MATCH(C$1,'Justerad allokering kvv'!$B$1:$AF$1,0),FALSE)))</f>
        <v>0</v>
      </c>
      <c r="D385">
        <f>IF($B385=" ","",IF(ISERROR(1/VLOOKUP($B385,'Justerad allokering kvv'!$B$1:$AG$700,MATCH(D$1,'Justerad allokering kvv'!$B$1:$AF$1,0),FALSE)),VLOOKUP($B385,'Allokerad kvv'!$B$2:$AV$700,MATCH(D$1,'Allokerad kvv'!$B$1:$AV$1,0),FALSE),VLOOKUP($B385,'Justerad allokering kvv'!$B$1:$AG$700,MATCH(D$1,'Justerad allokering kvv'!$B$1:$AF$1,0),FALSE)))</f>
        <v>0</v>
      </c>
      <c r="E385">
        <f>IF($B385=" ","",IF(ISERROR(1/VLOOKUP($B385,'Justerad allokering kvv'!$B$1:$AG$700,MATCH(E$1,'Justerad allokering kvv'!$B$1:$AF$1,0),FALSE)),VLOOKUP($B385,'Allokerad kvv'!$B$2:$AV$700,MATCH(E$1,'Allokerad kvv'!$B$1:$AV$1,0),FALSE),VLOOKUP($B385,'Justerad allokering kvv'!$B$1:$AG$700,MATCH(E$1,'Justerad allokering kvv'!$B$1:$AF$1,0),FALSE)))</f>
        <v>0</v>
      </c>
      <c r="F385">
        <f>IF($B385=" ","",IF(ISERROR(1/VLOOKUP($B385,'Justerad allokering kvv'!$B$1:$AG$700,MATCH(F$1,'Justerad allokering kvv'!$B$1:$AF$1,0),FALSE)),VLOOKUP($B385,'Allokerad kvv'!$B$2:$AV$700,MATCH(F$1,'Allokerad kvv'!$B$1:$AV$1,0),FALSE),VLOOKUP($B385,'Justerad allokering kvv'!$B$1:$AG$700,MATCH(F$1,'Justerad allokering kvv'!$B$1:$AF$1,0),FALSE)))</f>
        <v>0</v>
      </c>
      <c r="G385">
        <f>IF($B385=" ","",IF(ISERROR(1/VLOOKUP($B385,'Justerad allokering kvv'!$B$1:$AG$700,MATCH(G$1,'Justerad allokering kvv'!$B$1:$AF$1,0),FALSE)),VLOOKUP($B385,'Allokerad kvv'!$B$2:$AV$700,MATCH(G$1,'Allokerad kvv'!$B$1:$AV$1,0),FALSE),VLOOKUP($B385,'Justerad allokering kvv'!$B$1:$AG$700,MATCH(G$1,'Justerad allokering kvv'!$B$1:$AF$1,0),FALSE)))</f>
        <v>0</v>
      </c>
      <c r="H385">
        <f>IF($B385=" ","",IF(ISERROR(1/VLOOKUP($B385,'Justerad allokering kvv'!$B$1:$AG$700,MATCH(H$1,'Justerad allokering kvv'!$B$1:$AF$1,0),FALSE)),VLOOKUP($B385,'Allokerad kvv'!$B$2:$AV$700,MATCH(H$1,'Allokerad kvv'!$B$1:$AV$1,0),FALSE),VLOOKUP($B385,'Justerad allokering kvv'!$B$1:$AG$700,MATCH(H$1,'Justerad allokering kvv'!$B$1:$AF$1,0),FALSE)))</f>
        <v>0</v>
      </c>
      <c r="I385">
        <f>IF($B385=" ","",IF(ISERROR(1/VLOOKUP($B385,'Justerad allokering kvv'!$B$1:$AG$700,MATCH(I$1,'Justerad allokering kvv'!$B$1:$AF$1,0),FALSE)),VLOOKUP($B385,'Allokerad kvv'!$B$2:$AV$700,MATCH(I$1,'Allokerad kvv'!$B$1:$AV$1,0),FALSE),VLOOKUP($B385,'Justerad allokering kvv'!$B$1:$AG$700,MATCH(I$1,'Justerad allokering kvv'!$B$1:$AF$1,0),FALSE)))</f>
        <v>0</v>
      </c>
      <c r="J385">
        <f>IF($B385=" ","",IF(ISERROR(1/VLOOKUP($B385,'Justerad allokering kvv'!$B$1:$AG$700,MATCH(J$1,'Justerad allokering kvv'!$B$1:$AF$1,0),FALSE)),VLOOKUP($B385,'Allokerad kvv'!$B$2:$AV$700,MATCH(J$1,'Allokerad kvv'!$B$1:$AV$1,0),FALSE),VLOOKUP($B385,'Justerad allokering kvv'!$B$1:$AG$700,MATCH(J$1,'Justerad allokering kvv'!$B$1:$AF$1,0),FALSE)))</f>
        <v>0</v>
      </c>
      <c r="K385">
        <f>IF($B385=" ","",IF(ISERROR(1/VLOOKUP($B385,'Justerad allokering kvv'!$B$1:$AG$700,MATCH(K$1,'Justerad allokering kvv'!$B$1:$AF$1,0),FALSE)),VLOOKUP($B385,'Allokerad kvv'!$B$2:$AV$700,MATCH(K$1,'Allokerad kvv'!$B$1:$AV$1,0),FALSE),VLOOKUP($B385,'Justerad allokering kvv'!$B$1:$AG$700,MATCH(K$1,'Justerad allokering kvv'!$B$1:$AF$1,0),FALSE)))</f>
        <v>0</v>
      </c>
      <c r="L385">
        <f>IF($B385=" ","",IF(ISERROR(1/VLOOKUP($B385,'Justerad allokering kvv'!$B$1:$AG$700,MATCH(L$1,'Justerad allokering kvv'!$B$1:$AF$1,0),FALSE)),VLOOKUP($B385,'Allokerad kvv'!$B$2:$AV$700,MATCH(L$1,'Allokerad kvv'!$B$1:$AV$1,0),FALSE),VLOOKUP($B385,'Justerad allokering kvv'!$B$1:$AG$700,MATCH(L$1,'Justerad allokering kvv'!$B$1:$AF$1,0),FALSE)))</f>
        <v>0</v>
      </c>
      <c r="M385">
        <f>IF($B385=" ","",IF(ISERROR(1/VLOOKUP($B385,'Justerad allokering kvv'!$B$1:$AG$700,MATCH(M$1,'Justerad allokering kvv'!$B$1:$AF$1,0),FALSE)),VLOOKUP($B385,'Allokerad kvv'!$B$2:$AV$700,MATCH(M$1,'Allokerad kvv'!$B$1:$AV$1,0),FALSE),VLOOKUP($B385,'Justerad allokering kvv'!$B$1:$AG$700,MATCH(M$1,'Justerad allokering kvv'!$B$1:$AF$1,0),FALSE)))</f>
        <v>0</v>
      </c>
      <c r="N385">
        <f>IF($B385=" ","",IF(ISERROR(1/VLOOKUP($B385,'Justerad allokering kvv'!$B$1:$AG$700,MATCH(N$1,'Justerad allokering kvv'!$B$1:$AF$1,0),FALSE)),VLOOKUP($B385,'Allokerad kvv'!$B$2:$AV$700,MATCH(N$1,'Allokerad kvv'!$B$1:$AV$1,0),FALSE),VLOOKUP($B385,'Justerad allokering kvv'!$B$1:$AG$700,MATCH(N$1,'Justerad allokering kvv'!$B$1:$AF$1,0),FALSE)))</f>
        <v>0</v>
      </c>
      <c r="O385">
        <f>IF($B385=" ","",IF(ISERROR(1/VLOOKUP($B385,'Justerad allokering kvv'!$B$1:$AG$700,MATCH(O$1,'Justerad allokering kvv'!$B$1:$AF$1,0),FALSE)),VLOOKUP($B385,'Allokerad kvv'!$B$2:$AV$700,MATCH(O$1,'Allokerad kvv'!$B$1:$AV$1,0),FALSE),VLOOKUP($B385,'Justerad allokering kvv'!$B$1:$AG$700,MATCH(O$1,'Justerad allokering kvv'!$B$1:$AF$1,0),FALSE)))</f>
        <v>0</v>
      </c>
      <c r="P385">
        <f>IF($B385=" ","",IF(ISERROR(1/VLOOKUP($B385,'Justerad allokering kvv'!$B$1:$AG$700,MATCH(P$1,'Justerad allokering kvv'!$B$1:$AF$1,0),FALSE)),VLOOKUP($B385,'Allokerad kvv'!$B$2:$AV$700,MATCH(P$1,'Allokerad kvv'!$B$1:$AV$1,0),FALSE),VLOOKUP($B385,'Justerad allokering kvv'!$B$1:$AG$700,MATCH(P$1,'Justerad allokering kvv'!$B$1:$AF$1,0),FALSE)))</f>
        <v>0</v>
      </c>
      <c r="Q385">
        <f>IF($B385=" ","",IF(ISERROR(1/VLOOKUP($B385,'Justerad allokering kvv'!$B$1:$AG$700,MATCH(Q$1,'Justerad allokering kvv'!$B$1:$AF$1,0),FALSE)),VLOOKUP($B385,'Allokerad kvv'!$B$2:$AV$700,MATCH(Q$1,'Allokerad kvv'!$B$1:$AV$1,0),FALSE),VLOOKUP($B385,'Justerad allokering kvv'!$B$1:$AG$700,MATCH(Q$1,'Justerad allokering kvv'!$B$1:$AF$1,0),FALSE)))</f>
        <v>0</v>
      </c>
      <c r="R385">
        <f>IF($B385=" ","",IF(ISERROR(1/VLOOKUP($B385,'Justerad allokering kvv'!$B$1:$AG$700,MATCH(R$1,'Justerad allokering kvv'!$B$1:$AF$1,0),FALSE)),VLOOKUP($B385,'Allokerad kvv'!$B$2:$AV$700,MATCH(R$1,'Allokerad kvv'!$B$1:$AV$1,0),FALSE),VLOOKUP($B385,'Justerad allokering kvv'!$B$1:$AG$700,MATCH(R$1,'Justerad allokering kvv'!$B$1:$AF$1,0),FALSE)))</f>
        <v>0</v>
      </c>
      <c r="S385">
        <f>IF($B385=" ","",IF(ISERROR(1/VLOOKUP($B385,'Justerad allokering kvv'!$B$1:$AG$700,MATCH(S$1,'Justerad allokering kvv'!$B$1:$AF$1,0),FALSE)),VLOOKUP($B385,'Allokerad kvv'!$B$2:$AV$700,MATCH(S$1,'Allokerad kvv'!$B$1:$AV$1,0),FALSE),VLOOKUP($B385,'Justerad allokering kvv'!$B$1:$AG$700,MATCH(S$1,'Justerad allokering kvv'!$B$1:$AF$1,0),FALSE)))</f>
        <v>0</v>
      </c>
      <c r="T385">
        <f>IF($B385=" ","",IF(ISERROR(1/VLOOKUP($B385,'Justerad allokering kvv'!$B$1:$AG$700,MATCH(T$1,'Justerad allokering kvv'!$B$1:$AF$1,0),FALSE)),VLOOKUP($B385,'Allokerad kvv'!$B$2:$AV$700,MATCH(T$1,'Allokerad kvv'!$B$1:$AV$1,0),FALSE),VLOOKUP($B385,'Justerad allokering kvv'!$B$1:$AG$700,MATCH(T$1,'Justerad allokering kvv'!$B$1:$AF$1,0),FALSE)))</f>
        <v>0</v>
      </c>
      <c r="U385">
        <f>IF($B385=" ","",IF(ISERROR(1/VLOOKUP($B385,'Justerad allokering kvv'!$B$1:$AG$700,MATCH(U$1,'Justerad allokering kvv'!$B$1:$AF$1,0),FALSE)),VLOOKUP($B385,'Allokerad kvv'!$B$2:$AV$700,MATCH(U$1,'Allokerad kvv'!$B$1:$AV$1,0),FALSE),VLOOKUP($B385,'Justerad allokering kvv'!$B$1:$AG$700,MATCH(U$1,'Justerad allokering kvv'!$B$1:$AF$1,0),FALSE)))</f>
        <v>0</v>
      </c>
      <c r="V385">
        <f>IF($B385=" ","",IF(ISERROR(1/VLOOKUP($B385,'Justerad allokering kvv'!$B$1:$AG$700,MATCH(V$1,'Justerad allokering kvv'!$B$1:$AF$1,0),FALSE)),VLOOKUP($B385,'Allokerad kvv'!$B$2:$AV$700,MATCH(V$1,'Allokerad kvv'!$B$1:$AV$1,0),FALSE),VLOOKUP($B385,'Justerad allokering kvv'!$B$1:$AG$700,MATCH(V$1,'Justerad allokering kvv'!$B$1:$AF$1,0),FALSE)))</f>
        <v>0</v>
      </c>
      <c r="W385">
        <f>IF($B385=" ","",IF(ISERROR(1/VLOOKUP($B385,'Justerad allokering kvv'!$B$1:$AG$700,MATCH(W$1,'Justerad allokering kvv'!$B$1:$AF$1,0),FALSE)),VLOOKUP($B385,'Allokerad kvv'!$B$2:$AV$700,MATCH(W$1,'Allokerad kvv'!$B$1:$AV$1,0),FALSE),VLOOKUP($B385,'Justerad allokering kvv'!$B$1:$AG$700,MATCH(W$1,'Justerad allokering kvv'!$B$1:$AF$1,0),FALSE)))</f>
        <v>0</v>
      </c>
      <c r="X385">
        <f>IF($B385=" ","",IF(ISERROR(1/VLOOKUP($B385,'Justerad allokering kvv'!$B$1:$AG$700,MATCH(X$1,'Justerad allokering kvv'!$B$1:$AF$1,0),FALSE)),VLOOKUP($B385,'Allokerad kvv'!$B$2:$AV$700,MATCH(X$1,'Allokerad kvv'!$B$1:$AV$1,0),FALSE),VLOOKUP($B385,'Justerad allokering kvv'!$B$1:$AG$700,MATCH(X$1,'Justerad allokering kvv'!$B$1:$AF$1,0),FALSE)))</f>
        <v>0</v>
      </c>
      <c r="Y385">
        <f>IF($B385=" ","",IF(ISERROR(1/VLOOKUP($B385,'Justerad allokering kvv'!$B$1:$AG$700,MATCH(Y$1,'Justerad allokering kvv'!$B$1:$AF$1,0),FALSE)),VLOOKUP($B385,'Allokerad kvv'!$B$2:$AV$700,MATCH(Y$1,'Allokerad kvv'!$B$1:$AV$1,0),FALSE),VLOOKUP($B385,'Justerad allokering kvv'!$B$1:$AG$700,MATCH(Y$1,'Justerad allokering kvv'!$B$1:$AF$1,0),FALSE)))</f>
        <v>0</v>
      </c>
      <c r="AB385">
        <f>IFERROR(VLOOKUP($B385,Kraftvärmeprod!$B$1:$AO$424,MATCH("Tillförd energi från rökgaskondensering (GWh)",Kraftvärmeprod!$B$1:$AG$1,0),FALSE)/1,0)</f>
        <v>0</v>
      </c>
      <c r="AE385" s="122">
        <f t="shared" si="20"/>
        <v>0</v>
      </c>
      <c r="AG385">
        <f t="shared" si="21"/>
        <v>0</v>
      </c>
      <c r="AH385">
        <f t="shared" si="22"/>
        <v>0</v>
      </c>
      <c r="AI385" t="str">
        <f>IF(AH385=0,"",AH385/VLOOKUP(B385,Kraftvärmeprod!$B$1:$BC$480,MATCH("Summa tillförd energi exklusive rökgaskondensering",Kraftvärmeprod!$B$1:$BC$1,0),FALSE))</f>
        <v/>
      </c>
      <c r="AK385">
        <f t="shared" si="23"/>
        <v>0</v>
      </c>
    </row>
    <row r="386" spans="1:37" x14ac:dyDescent="0.25">
      <c r="A386" s="2" t="s">
        <v>571</v>
      </c>
      <c r="B386" s="2" t="s">
        <v>572</v>
      </c>
      <c r="C386">
        <f>IF($B386=" ","",IF(ISERROR(1/VLOOKUP($B386,'Justerad allokering kvv'!$B$1:$AG$700,MATCH(C$1,'Justerad allokering kvv'!$B$1:$AF$1,0),FALSE)),VLOOKUP($B386,'Allokerad kvv'!$B$2:$AV$700,MATCH(C$1,'Allokerad kvv'!$B$1:$AV$1,0),FALSE),VLOOKUP($B386,'Justerad allokering kvv'!$B$1:$AG$700,MATCH(C$1,'Justerad allokering kvv'!$B$1:$AF$1,0),FALSE)))</f>
        <v>0</v>
      </c>
      <c r="D386">
        <f>IF($B386=" ","",IF(ISERROR(1/VLOOKUP($B386,'Justerad allokering kvv'!$B$1:$AG$700,MATCH(D$1,'Justerad allokering kvv'!$B$1:$AF$1,0),FALSE)),VLOOKUP($B386,'Allokerad kvv'!$B$2:$AV$700,MATCH(D$1,'Allokerad kvv'!$B$1:$AV$1,0),FALSE),VLOOKUP($B386,'Justerad allokering kvv'!$B$1:$AG$700,MATCH(D$1,'Justerad allokering kvv'!$B$1:$AF$1,0),FALSE)))</f>
        <v>0</v>
      </c>
      <c r="E386">
        <f>IF($B386=" ","",IF(ISERROR(1/VLOOKUP($B386,'Justerad allokering kvv'!$B$1:$AG$700,MATCH(E$1,'Justerad allokering kvv'!$B$1:$AF$1,0),FALSE)),VLOOKUP($B386,'Allokerad kvv'!$B$2:$AV$700,MATCH(E$1,'Allokerad kvv'!$B$1:$AV$1,0),FALSE),VLOOKUP($B386,'Justerad allokering kvv'!$B$1:$AG$700,MATCH(E$1,'Justerad allokering kvv'!$B$1:$AF$1,0),FALSE)))</f>
        <v>0</v>
      </c>
      <c r="F386">
        <f>IF($B386=" ","",IF(ISERROR(1/VLOOKUP($B386,'Justerad allokering kvv'!$B$1:$AG$700,MATCH(F$1,'Justerad allokering kvv'!$B$1:$AF$1,0),FALSE)),VLOOKUP($B386,'Allokerad kvv'!$B$2:$AV$700,MATCH(F$1,'Allokerad kvv'!$B$1:$AV$1,0),FALSE),VLOOKUP($B386,'Justerad allokering kvv'!$B$1:$AG$700,MATCH(F$1,'Justerad allokering kvv'!$B$1:$AF$1,0),FALSE)))</f>
        <v>0</v>
      </c>
      <c r="G386">
        <f>IF($B386=" ","",IF(ISERROR(1/VLOOKUP($B386,'Justerad allokering kvv'!$B$1:$AG$700,MATCH(G$1,'Justerad allokering kvv'!$B$1:$AF$1,0),FALSE)),VLOOKUP($B386,'Allokerad kvv'!$B$2:$AV$700,MATCH(G$1,'Allokerad kvv'!$B$1:$AV$1,0),FALSE),VLOOKUP($B386,'Justerad allokering kvv'!$B$1:$AG$700,MATCH(G$1,'Justerad allokering kvv'!$B$1:$AF$1,0),FALSE)))</f>
        <v>0</v>
      </c>
      <c r="H386">
        <f>IF($B386=" ","",IF(ISERROR(1/VLOOKUP($B386,'Justerad allokering kvv'!$B$1:$AG$700,MATCH(H$1,'Justerad allokering kvv'!$B$1:$AF$1,0),FALSE)),VLOOKUP($B386,'Allokerad kvv'!$B$2:$AV$700,MATCH(H$1,'Allokerad kvv'!$B$1:$AV$1,0),FALSE),VLOOKUP($B386,'Justerad allokering kvv'!$B$1:$AG$700,MATCH(H$1,'Justerad allokering kvv'!$B$1:$AF$1,0),FALSE)))</f>
        <v>0</v>
      </c>
      <c r="I386">
        <f>IF($B386=" ","",IF(ISERROR(1/VLOOKUP($B386,'Justerad allokering kvv'!$B$1:$AG$700,MATCH(I$1,'Justerad allokering kvv'!$B$1:$AF$1,0),FALSE)),VLOOKUP($B386,'Allokerad kvv'!$B$2:$AV$700,MATCH(I$1,'Allokerad kvv'!$B$1:$AV$1,0),FALSE),VLOOKUP($B386,'Justerad allokering kvv'!$B$1:$AG$700,MATCH(I$1,'Justerad allokering kvv'!$B$1:$AF$1,0),FALSE)))</f>
        <v>0</v>
      </c>
      <c r="J386">
        <f>IF($B386=" ","",IF(ISERROR(1/VLOOKUP($B386,'Justerad allokering kvv'!$B$1:$AG$700,MATCH(J$1,'Justerad allokering kvv'!$B$1:$AF$1,0),FALSE)),VLOOKUP($B386,'Allokerad kvv'!$B$2:$AV$700,MATCH(J$1,'Allokerad kvv'!$B$1:$AV$1,0),FALSE),VLOOKUP($B386,'Justerad allokering kvv'!$B$1:$AG$700,MATCH(J$1,'Justerad allokering kvv'!$B$1:$AF$1,0),FALSE)))</f>
        <v>0</v>
      </c>
      <c r="K386">
        <f>IF($B386=" ","",IF(ISERROR(1/VLOOKUP($B386,'Justerad allokering kvv'!$B$1:$AG$700,MATCH(K$1,'Justerad allokering kvv'!$B$1:$AF$1,0),FALSE)),VLOOKUP($B386,'Allokerad kvv'!$B$2:$AV$700,MATCH(K$1,'Allokerad kvv'!$B$1:$AV$1,0),FALSE),VLOOKUP($B386,'Justerad allokering kvv'!$B$1:$AG$700,MATCH(K$1,'Justerad allokering kvv'!$B$1:$AF$1,0),FALSE)))</f>
        <v>0</v>
      </c>
      <c r="L386">
        <f>IF($B386=" ","",IF(ISERROR(1/VLOOKUP($B386,'Justerad allokering kvv'!$B$1:$AG$700,MATCH(L$1,'Justerad allokering kvv'!$B$1:$AF$1,0),FALSE)),VLOOKUP($B386,'Allokerad kvv'!$B$2:$AV$700,MATCH(L$1,'Allokerad kvv'!$B$1:$AV$1,0),FALSE),VLOOKUP($B386,'Justerad allokering kvv'!$B$1:$AG$700,MATCH(L$1,'Justerad allokering kvv'!$B$1:$AF$1,0),FALSE)))</f>
        <v>0</v>
      </c>
      <c r="M386">
        <f>IF($B386=" ","",IF(ISERROR(1/VLOOKUP($B386,'Justerad allokering kvv'!$B$1:$AG$700,MATCH(M$1,'Justerad allokering kvv'!$B$1:$AF$1,0),FALSE)),VLOOKUP($B386,'Allokerad kvv'!$B$2:$AV$700,MATCH(M$1,'Allokerad kvv'!$B$1:$AV$1,0),FALSE),VLOOKUP($B386,'Justerad allokering kvv'!$B$1:$AG$700,MATCH(M$1,'Justerad allokering kvv'!$B$1:$AF$1,0),FALSE)))</f>
        <v>0</v>
      </c>
      <c r="N386">
        <f>IF($B386=" ","",IF(ISERROR(1/VLOOKUP($B386,'Justerad allokering kvv'!$B$1:$AG$700,MATCH(N$1,'Justerad allokering kvv'!$B$1:$AF$1,0),FALSE)),VLOOKUP($B386,'Allokerad kvv'!$B$2:$AV$700,MATCH(N$1,'Allokerad kvv'!$B$1:$AV$1,0),FALSE),VLOOKUP($B386,'Justerad allokering kvv'!$B$1:$AG$700,MATCH(N$1,'Justerad allokering kvv'!$B$1:$AF$1,0),FALSE)))</f>
        <v>0</v>
      </c>
      <c r="O386">
        <f>IF($B386=" ","",IF(ISERROR(1/VLOOKUP($B386,'Justerad allokering kvv'!$B$1:$AG$700,MATCH(O$1,'Justerad allokering kvv'!$B$1:$AF$1,0),FALSE)),VLOOKUP($B386,'Allokerad kvv'!$B$2:$AV$700,MATCH(O$1,'Allokerad kvv'!$B$1:$AV$1,0),FALSE),VLOOKUP($B386,'Justerad allokering kvv'!$B$1:$AG$700,MATCH(O$1,'Justerad allokering kvv'!$B$1:$AF$1,0),FALSE)))</f>
        <v>0</v>
      </c>
      <c r="P386">
        <f>IF($B386=" ","",IF(ISERROR(1/VLOOKUP($B386,'Justerad allokering kvv'!$B$1:$AG$700,MATCH(P$1,'Justerad allokering kvv'!$B$1:$AF$1,0),FALSE)),VLOOKUP($B386,'Allokerad kvv'!$B$2:$AV$700,MATCH(P$1,'Allokerad kvv'!$B$1:$AV$1,0),FALSE),VLOOKUP($B386,'Justerad allokering kvv'!$B$1:$AG$700,MATCH(P$1,'Justerad allokering kvv'!$B$1:$AF$1,0),FALSE)))</f>
        <v>0</v>
      </c>
      <c r="Q386">
        <f>IF($B386=" ","",IF(ISERROR(1/VLOOKUP($B386,'Justerad allokering kvv'!$B$1:$AG$700,MATCH(Q$1,'Justerad allokering kvv'!$B$1:$AF$1,0),FALSE)),VLOOKUP($B386,'Allokerad kvv'!$B$2:$AV$700,MATCH(Q$1,'Allokerad kvv'!$B$1:$AV$1,0),FALSE),VLOOKUP($B386,'Justerad allokering kvv'!$B$1:$AG$700,MATCH(Q$1,'Justerad allokering kvv'!$B$1:$AF$1,0),FALSE)))</f>
        <v>0</v>
      </c>
      <c r="R386">
        <f>IF($B386=" ","",IF(ISERROR(1/VLOOKUP($B386,'Justerad allokering kvv'!$B$1:$AG$700,MATCH(R$1,'Justerad allokering kvv'!$B$1:$AF$1,0),FALSE)),VLOOKUP($B386,'Allokerad kvv'!$B$2:$AV$700,MATCH(R$1,'Allokerad kvv'!$B$1:$AV$1,0),FALSE),VLOOKUP($B386,'Justerad allokering kvv'!$B$1:$AG$700,MATCH(R$1,'Justerad allokering kvv'!$B$1:$AF$1,0),FALSE)))</f>
        <v>0</v>
      </c>
      <c r="S386">
        <f>IF($B386=" ","",IF(ISERROR(1/VLOOKUP($B386,'Justerad allokering kvv'!$B$1:$AG$700,MATCH(S$1,'Justerad allokering kvv'!$B$1:$AF$1,0),FALSE)),VLOOKUP($B386,'Allokerad kvv'!$B$2:$AV$700,MATCH(S$1,'Allokerad kvv'!$B$1:$AV$1,0),FALSE),VLOOKUP($B386,'Justerad allokering kvv'!$B$1:$AG$700,MATCH(S$1,'Justerad allokering kvv'!$B$1:$AF$1,0),FALSE)))</f>
        <v>0</v>
      </c>
      <c r="T386">
        <f>IF($B386=" ","",IF(ISERROR(1/VLOOKUP($B386,'Justerad allokering kvv'!$B$1:$AG$700,MATCH(T$1,'Justerad allokering kvv'!$B$1:$AF$1,0),FALSE)),VLOOKUP($B386,'Allokerad kvv'!$B$2:$AV$700,MATCH(T$1,'Allokerad kvv'!$B$1:$AV$1,0),FALSE),VLOOKUP($B386,'Justerad allokering kvv'!$B$1:$AG$700,MATCH(T$1,'Justerad allokering kvv'!$B$1:$AF$1,0),FALSE)))</f>
        <v>0</v>
      </c>
      <c r="U386">
        <f>IF($B386=" ","",IF(ISERROR(1/VLOOKUP($B386,'Justerad allokering kvv'!$B$1:$AG$700,MATCH(U$1,'Justerad allokering kvv'!$B$1:$AF$1,0),FALSE)),VLOOKUP($B386,'Allokerad kvv'!$B$2:$AV$700,MATCH(U$1,'Allokerad kvv'!$B$1:$AV$1,0),FALSE),VLOOKUP($B386,'Justerad allokering kvv'!$B$1:$AG$700,MATCH(U$1,'Justerad allokering kvv'!$B$1:$AF$1,0),FALSE)))</f>
        <v>0</v>
      </c>
      <c r="V386">
        <f>IF($B386=" ","",IF(ISERROR(1/VLOOKUP($B386,'Justerad allokering kvv'!$B$1:$AG$700,MATCH(V$1,'Justerad allokering kvv'!$B$1:$AF$1,0),FALSE)),VLOOKUP($B386,'Allokerad kvv'!$B$2:$AV$700,MATCH(V$1,'Allokerad kvv'!$B$1:$AV$1,0),FALSE),VLOOKUP($B386,'Justerad allokering kvv'!$B$1:$AG$700,MATCH(V$1,'Justerad allokering kvv'!$B$1:$AF$1,0),FALSE)))</f>
        <v>0</v>
      </c>
      <c r="W386">
        <f>IF($B386=" ","",IF(ISERROR(1/VLOOKUP($B386,'Justerad allokering kvv'!$B$1:$AG$700,MATCH(W$1,'Justerad allokering kvv'!$B$1:$AF$1,0),FALSE)),VLOOKUP($B386,'Allokerad kvv'!$B$2:$AV$700,MATCH(W$1,'Allokerad kvv'!$B$1:$AV$1,0),FALSE),VLOOKUP($B386,'Justerad allokering kvv'!$B$1:$AG$700,MATCH(W$1,'Justerad allokering kvv'!$B$1:$AF$1,0),FALSE)))</f>
        <v>0</v>
      </c>
      <c r="X386">
        <f>IF($B386=" ","",IF(ISERROR(1/VLOOKUP($B386,'Justerad allokering kvv'!$B$1:$AG$700,MATCH(X$1,'Justerad allokering kvv'!$B$1:$AF$1,0),FALSE)),VLOOKUP($B386,'Allokerad kvv'!$B$2:$AV$700,MATCH(X$1,'Allokerad kvv'!$B$1:$AV$1,0),FALSE),VLOOKUP($B386,'Justerad allokering kvv'!$B$1:$AG$700,MATCH(X$1,'Justerad allokering kvv'!$B$1:$AF$1,0),FALSE)))</f>
        <v>0</v>
      </c>
      <c r="Y386">
        <f>IF($B386=" ","",IF(ISERROR(1/VLOOKUP($B386,'Justerad allokering kvv'!$B$1:$AG$700,MATCH(Y$1,'Justerad allokering kvv'!$B$1:$AF$1,0),FALSE)),VLOOKUP($B386,'Allokerad kvv'!$B$2:$AV$700,MATCH(Y$1,'Allokerad kvv'!$B$1:$AV$1,0),FALSE),VLOOKUP($B386,'Justerad allokering kvv'!$B$1:$AG$700,MATCH(Y$1,'Justerad allokering kvv'!$B$1:$AF$1,0),FALSE)))</f>
        <v>0</v>
      </c>
      <c r="AB386">
        <f>IFERROR(VLOOKUP($B386,Kraftvärmeprod!$B$1:$AO$424,MATCH("Tillförd energi från rökgaskondensering (GWh)",Kraftvärmeprod!$B$1:$AG$1,0),FALSE)/1,0)</f>
        <v>0</v>
      </c>
      <c r="AE386" s="122">
        <f t="shared" si="20"/>
        <v>0</v>
      </c>
      <c r="AG386">
        <f t="shared" si="21"/>
        <v>0</v>
      </c>
      <c r="AH386">
        <f t="shared" si="22"/>
        <v>0</v>
      </c>
      <c r="AI386" t="str">
        <f>IF(AH386=0,"",AH386/VLOOKUP(B386,Kraftvärmeprod!$B$1:$BC$480,MATCH("Summa tillförd energi exklusive rökgaskondensering",Kraftvärmeprod!$B$1:$BC$1,0),FALSE))</f>
        <v/>
      </c>
      <c r="AK386">
        <f t="shared" si="23"/>
        <v>0</v>
      </c>
    </row>
    <row r="387" spans="1:37" x14ac:dyDescent="0.25">
      <c r="A387" s="2" t="s">
        <v>571</v>
      </c>
      <c r="B387" s="2" t="s">
        <v>573</v>
      </c>
      <c r="C387">
        <f>IF($B387=" ","",IF(ISERROR(1/VLOOKUP($B387,'Justerad allokering kvv'!$B$1:$AG$700,MATCH(C$1,'Justerad allokering kvv'!$B$1:$AF$1,0),FALSE)),VLOOKUP($B387,'Allokerad kvv'!$B$2:$AV$700,MATCH(C$1,'Allokerad kvv'!$B$1:$AV$1,0),FALSE),VLOOKUP($B387,'Justerad allokering kvv'!$B$1:$AG$700,MATCH(C$1,'Justerad allokering kvv'!$B$1:$AF$1,0),FALSE)))</f>
        <v>0</v>
      </c>
      <c r="D387">
        <f>IF($B387=" ","",IF(ISERROR(1/VLOOKUP($B387,'Justerad allokering kvv'!$B$1:$AG$700,MATCH(D$1,'Justerad allokering kvv'!$B$1:$AF$1,0),FALSE)),VLOOKUP($B387,'Allokerad kvv'!$B$2:$AV$700,MATCH(D$1,'Allokerad kvv'!$B$1:$AV$1,0),FALSE),VLOOKUP($B387,'Justerad allokering kvv'!$B$1:$AG$700,MATCH(D$1,'Justerad allokering kvv'!$B$1:$AF$1,0),FALSE)))</f>
        <v>0</v>
      </c>
      <c r="E387">
        <f>IF($B387=" ","",IF(ISERROR(1/VLOOKUP($B387,'Justerad allokering kvv'!$B$1:$AG$700,MATCH(E$1,'Justerad allokering kvv'!$B$1:$AF$1,0),FALSE)),VLOOKUP($B387,'Allokerad kvv'!$B$2:$AV$700,MATCH(E$1,'Allokerad kvv'!$B$1:$AV$1,0),FALSE),VLOOKUP($B387,'Justerad allokering kvv'!$B$1:$AG$700,MATCH(E$1,'Justerad allokering kvv'!$B$1:$AF$1,0),FALSE)))</f>
        <v>21.235900000000001</v>
      </c>
      <c r="F387">
        <f>IF($B387=" ","",IF(ISERROR(1/VLOOKUP($B387,'Justerad allokering kvv'!$B$1:$AG$700,MATCH(F$1,'Justerad allokering kvv'!$B$1:$AF$1,0),FALSE)),VLOOKUP($B387,'Allokerad kvv'!$B$2:$AV$700,MATCH(F$1,'Allokerad kvv'!$B$1:$AV$1,0),FALSE),VLOOKUP($B387,'Justerad allokering kvv'!$B$1:$AG$700,MATCH(F$1,'Justerad allokering kvv'!$B$1:$AF$1,0),FALSE)))</f>
        <v>0</v>
      </c>
      <c r="G387">
        <f>IF($B387=" ","",IF(ISERROR(1/VLOOKUP($B387,'Justerad allokering kvv'!$B$1:$AG$700,MATCH(G$1,'Justerad allokering kvv'!$B$1:$AF$1,0),FALSE)),VLOOKUP($B387,'Allokerad kvv'!$B$2:$AV$700,MATCH(G$1,'Allokerad kvv'!$B$1:$AV$1,0),FALSE),VLOOKUP($B387,'Justerad allokering kvv'!$B$1:$AG$700,MATCH(G$1,'Justerad allokering kvv'!$B$1:$AF$1,0),FALSE)))</f>
        <v>0</v>
      </c>
      <c r="H387">
        <f>IF($B387=" ","",IF(ISERROR(1/VLOOKUP($B387,'Justerad allokering kvv'!$B$1:$AG$700,MATCH(H$1,'Justerad allokering kvv'!$B$1:$AF$1,0),FALSE)),VLOOKUP($B387,'Allokerad kvv'!$B$2:$AV$700,MATCH(H$1,'Allokerad kvv'!$B$1:$AV$1,0),FALSE),VLOOKUP($B387,'Justerad allokering kvv'!$B$1:$AG$700,MATCH(H$1,'Justerad allokering kvv'!$B$1:$AF$1,0),FALSE)))</f>
        <v>0</v>
      </c>
      <c r="I387">
        <f>IF($B387=" ","",IF(ISERROR(1/VLOOKUP($B387,'Justerad allokering kvv'!$B$1:$AG$700,MATCH(I$1,'Justerad allokering kvv'!$B$1:$AF$1,0),FALSE)),VLOOKUP($B387,'Allokerad kvv'!$B$2:$AV$700,MATCH(I$1,'Allokerad kvv'!$B$1:$AV$1,0),FALSE),VLOOKUP($B387,'Justerad allokering kvv'!$B$1:$AG$700,MATCH(I$1,'Justerad allokering kvv'!$B$1:$AF$1,0),FALSE)))</f>
        <v>0</v>
      </c>
      <c r="J387">
        <f>IF($B387=" ","",IF(ISERROR(1/VLOOKUP($B387,'Justerad allokering kvv'!$B$1:$AG$700,MATCH(J$1,'Justerad allokering kvv'!$B$1:$AF$1,0),FALSE)),VLOOKUP($B387,'Allokerad kvv'!$B$2:$AV$700,MATCH(J$1,'Allokerad kvv'!$B$1:$AV$1,0),FALSE),VLOOKUP($B387,'Justerad allokering kvv'!$B$1:$AG$700,MATCH(J$1,'Justerad allokering kvv'!$B$1:$AF$1,0),FALSE)))</f>
        <v>16.0776</v>
      </c>
      <c r="K387">
        <f>IF($B387=" ","",IF(ISERROR(1/VLOOKUP($B387,'Justerad allokering kvv'!$B$1:$AG$700,MATCH(K$1,'Justerad allokering kvv'!$B$1:$AF$1,0),FALSE)),VLOOKUP($B387,'Allokerad kvv'!$B$2:$AV$700,MATCH(K$1,'Allokerad kvv'!$B$1:$AV$1,0),FALSE),VLOOKUP($B387,'Justerad allokering kvv'!$B$1:$AG$700,MATCH(K$1,'Justerad allokering kvv'!$B$1:$AF$1,0),FALSE)))</f>
        <v>0</v>
      </c>
      <c r="L387">
        <f>IF($B387=" ","",IF(ISERROR(1/VLOOKUP($B387,'Justerad allokering kvv'!$B$1:$AG$700,MATCH(L$1,'Justerad allokering kvv'!$B$1:$AF$1,0),FALSE)),VLOOKUP($B387,'Allokerad kvv'!$B$2:$AV$700,MATCH(L$1,'Allokerad kvv'!$B$1:$AV$1,0),FALSE),VLOOKUP($B387,'Justerad allokering kvv'!$B$1:$AG$700,MATCH(L$1,'Justerad allokering kvv'!$B$1:$AF$1,0),FALSE)))</f>
        <v>0</v>
      </c>
      <c r="M387">
        <f>IF($B387=" ","",IF(ISERROR(1/VLOOKUP($B387,'Justerad allokering kvv'!$B$1:$AG$700,MATCH(M$1,'Justerad allokering kvv'!$B$1:$AF$1,0),FALSE)),VLOOKUP($B387,'Allokerad kvv'!$B$2:$AV$700,MATCH(M$1,'Allokerad kvv'!$B$1:$AV$1,0),FALSE),VLOOKUP($B387,'Justerad allokering kvv'!$B$1:$AG$700,MATCH(M$1,'Justerad allokering kvv'!$B$1:$AF$1,0),FALSE)))</f>
        <v>0</v>
      </c>
      <c r="N387">
        <f>IF($B387=" ","",IF(ISERROR(1/VLOOKUP($B387,'Justerad allokering kvv'!$B$1:$AG$700,MATCH(N$1,'Justerad allokering kvv'!$B$1:$AF$1,0),FALSE)),VLOOKUP($B387,'Allokerad kvv'!$B$2:$AV$700,MATCH(N$1,'Allokerad kvv'!$B$1:$AV$1,0),FALSE),VLOOKUP($B387,'Justerad allokering kvv'!$B$1:$AG$700,MATCH(N$1,'Justerad allokering kvv'!$B$1:$AF$1,0),FALSE)))</f>
        <v>11.6137</v>
      </c>
      <c r="O387">
        <f>IF($B387=" ","",IF(ISERROR(1/VLOOKUP($B387,'Justerad allokering kvv'!$B$1:$AG$700,MATCH(O$1,'Justerad allokering kvv'!$B$1:$AF$1,0),FALSE)),VLOOKUP($B387,'Allokerad kvv'!$B$2:$AV$700,MATCH(O$1,'Allokerad kvv'!$B$1:$AV$1,0),FALSE),VLOOKUP($B387,'Justerad allokering kvv'!$B$1:$AG$700,MATCH(O$1,'Justerad allokering kvv'!$B$1:$AF$1,0),FALSE)))</f>
        <v>0</v>
      </c>
      <c r="P387">
        <f>IF($B387=" ","",IF(ISERROR(1/VLOOKUP($B387,'Justerad allokering kvv'!$B$1:$AG$700,MATCH(P$1,'Justerad allokering kvv'!$B$1:$AF$1,0),FALSE)),VLOOKUP($B387,'Allokerad kvv'!$B$2:$AV$700,MATCH(P$1,'Allokerad kvv'!$B$1:$AV$1,0),FALSE),VLOOKUP($B387,'Justerad allokering kvv'!$B$1:$AG$700,MATCH(P$1,'Justerad allokering kvv'!$B$1:$AF$1,0),FALSE)))</f>
        <v>0</v>
      </c>
      <c r="Q387">
        <f>IF($B387=" ","",IF(ISERROR(1/VLOOKUP($B387,'Justerad allokering kvv'!$B$1:$AG$700,MATCH(Q$1,'Justerad allokering kvv'!$B$1:$AF$1,0),FALSE)),VLOOKUP($B387,'Allokerad kvv'!$B$2:$AV$700,MATCH(Q$1,'Allokerad kvv'!$B$1:$AV$1,0),FALSE),VLOOKUP($B387,'Justerad allokering kvv'!$B$1:$AG$700,MATCH(Q$1,'Justerad allokering kvv'!$B$1:$AF$1,0),FALSE)))</f>
        <v>0</v>
      </c>
      <c r="R387">
        <f>IF($B387=" ","",IF(ISERROR(1/VLOOKUP($B387,'Justerad allokering kvv'!$B$1:$AG$700,MATCH(R$1,'Justerad allokering kvv'!$B$1:$AF$1,0),FALSE)),VLOOKUP($B387,'Allokerad kvv'!$B$2:$AV$700,MATCH(R$1,'Allokerad kvv'!$B$1:$AV$1,0),FALSE),VLOOKUP($B387,'Justerad allokering kvv'!$B$1:$AG$700,MATCH(R$1,'Justerad allokering kvv'!$B$1:$AF$1,0),FALSE)))</f>
        <v>0</v>
      </c>
      <c r="S387">
        <f>IF($B387=" ","",IF(ISERROR(1/VLOOKUP($B387,'Justerad allokering kvv'!$B$1:$AG$700,MATCH(S$1,'Justerad allokering kvv'!$B$1:$AF$1,0),FALSE)),VLOOKUP($B387,'Allokerad kvv'!$B$2:$AV$700,MATCH(S$1,'Allokerad kvv'!$B$1:$AV$1,0),FALSE),VLOOKUP($B387,'Justerad allokering kvv'!$B$1:$AG$700,MATCH(S$1,'Justerad allokering kvv'!$B$1:$AF$1,0),FALSE)))</f>
        <v>0</v>
      </c>
      <c r="T387">
        <f>IF($B387=" ","",IF(ISERROR(1/VLOOKUP($B387,'Justerad allokering kvv'!$B$1:$AG$700,MATCH(T$1,'Justerad allokering kvv'!$B$1:$AF$1,0),FALSE)),VLOOKUP($B387,'Allokerad kvv'!$B$2:$AV$700,MATCH(T$1,'Allokerad kvv'!$B$1:$AV$1,0),FALSE),VLOOKUP($B387,'Justerad allokering kvv'!$B$1:$AG$700,MATCH(T$1,'Justerad allokering kvv'!$B$1:$AF$1,0),FALSE)))</f>
        <v>0</v>
      </c>
      <c r="U387">
        <f>IF($B387=" ","",IF(ISERROR(1/VLOOKUP($B387,'Justerad allokering kvv'!$B$1:$AG$700,MATCH(U$1,'Justerad allokering kvv'!$B$1:$AF$1,0),FALSE)),VLOOKUP($B387,'Allokerad kvv'!$B$2:$AV$700,MATCH(U$1,'Allokerad kvv'!$B$1:$AV$1,0),FALSE),VLOOKUP($B387,'Justerad allokering kvv'!$B$1:$AG$700,MATCH(U$1,'Justerad allokering kvv'!$B$1:$AF$1,0),FALSE)))</f>
        <v>0</v>
      </c>
      <c r="V387">
        <f>IF($B387=" ","",IF(ISERROR(1/VLOOKUP($B387,'Justerad allokering kvv'!$B$1:$AG$700,MATCH(V$1,'Justerad allokering kvv'!$B$1:$AF$1,0),FALSE)),VLOOKUP($B387,'Allokerad kvv'!$B$2:$AV$700,MATCH(V$1,'Allokerad kvv'!$B$1:$AV$1,0),FALSE),VLOOKUP($B387,'Justerad allokering kvv'!$B$1:$AG$700,MATCH(V$1,'Justerad allokering kvv'!$B$1:$AF$1,0),FALSE)))</f>
        <v>0</v>
      </c>
      <c r="W387">
        <f>IF($B387=" ","",IF(ISERROR(1/VLOOKUP($B387,'Justerad allokering kvv'!$B$1:$AG$700,MATCH(W$1,'Justerad allokering kvv'!$B$1:$AF$1,0),FALSE)),VLOOKUP($B387,'Allokerad kvv'!$B$2:$AV$700,MATCH(W$1,'Allokerad kvv'!$B$1:$AV$1,0),FALSE),VLOOKUP($B387,'Justerad allokering kvv'!$B$1:$AG$700,MATCH(W$1,'Justerad allokering kvv'!$B$1:$AF$1,0),FALSE)))</f>
        <v>0</v>
      </c>
      <c r="X387">
        <f>IF($B387=" ","",IF(ISERROR(1/VLOOKUP($B387,'Justerad allokering kvv'!$B$1:$AG$700,MATCH(X$1,'Justerad allokering kvv'!$B$1:$AF$1,0),FALSE)),VLOOKUP($B387,'Allokerad kvv'!$B$2:$AV$700,MATCH(X$1,'Allokerad kvv'!$B$1:$AV$1,0),FALSE),VLOOKUP($B387,'Justerad allokering kvv'!$B$1:$AG$700,MATCH(X$1,'Justerad allokering kvv'!$B$1:$AF$1,0),FALSE)))</f>
        <v>0</v>
      </c>
      <c r="Y387">
        <f>IF($B387=" ","",IF(ISERROR(1/VLOOKUP($B387,'Justerad allokering kvv'!$B$1:$AG$700,MATCH(Y$1,'Justerad allokering kvv'!$B$1:$AF$1,0),FALSE)),VLOOKUP($B387,'Allokerad kvv'!$B$2:$AV$700,MATCH(Y$1,'Allokerad kvv'!$B$1:$AV$1,0),FALSE),VLOOKUP($B387,'Justerad allokering kvv'!$B$1:$AG$700,MATCH(Y$1,'Justerad allokering kvv'!$B$1:$AF$1,0),FALSE)))</f>
        <v>0</v>
      </c>
      <c r="AB387">
        <f>IFERROR(VLOOKUP($B387,Kraftvärmeprod!$B$1:$AO$424,MATCH("Tillförd energi från rökgaskondensering (GWh)",Kraftvärmeprod!$B$1:$AG$1,0),FALSE)/1,0)</f>
        <v>16.818000000000001</v>
      </c>
      <c r="AE387" s="122">
        <f t="shared" ref="AE387:AE415" si="24">SUM(C387:AB387)</f>
        <v>65.745200000000011</v>
      </c>
      <c r="AG387">
        <f t="shared" ref="AG387:AG415" si="25">AE387-R387</f>
        <v>65.745200000000011</v>
      </c>
      <c r="AH387">
        <f t="shared" ref="AH387:AH415" si="26">AG387-AB387</f>
        <v>48.927200000000013</v>
      </c>
      <c r="AI387">
        <f>IF(AH387=0,"",AH387/VLOOKUP(B387,Kraftvärmeprod!$B$1:$BC$480,MATCH("Summa tillförd energi exklusive rökgaskondensering",Kraftvärmeprod!$B$1:$BC$1,0),FALSE))</f>
        <v>0.64957382969119259</v>
      </c>
      <c r="AK387">
        <f t="shared" ref="AK387:AK415" si="27">E387+F387+J387+M387+N387+P387+S387+T387+U387+V387+X387+Y387+L387</f>
        <v>48.927200000000006</v>
      </c>
    </row>
    <row r="388" spans="1:37" x14ac:dyDescent="0.25">
      <c r="A388" s="2" t="s">
        <v>574</v>
      </c>
      <c r="B388" s="2" t="s">
        <v>575</v>
      </c>
      <c r="C388">
        <f>IF($B388=" ","",IF(ISERROR(1/VLOOKUP($B388,'Justerad allokering kvv'!$B$1:$AG$700,MATCH(C$1,'Justerad allokering kvv'!$B$1:$AF$1,0),FALSE)),VLOOKUP($B388,'Allokerad kvv'!$B$2:$AV$700,MATCH(C$1,'Allokerad kvv'!$B$1:$AV$1,0),FALSE),VLOOKUP($B388,'Justerad allokering kvv'!$B$1:$AG$700,MATCH(C$1,'Justerad allokering kvv'!$B$1:$AF$1,0),FALSE)))</f>
        <v>0</v>
      </c>
      <c r="D388">
        <f>IF($B388=" ","",IF(ISERROR(1/VLOOKUP($B388,'Justerad allokering kvv'!$B$1:$AG$700,MATCH(D$1,'Justerad allokering kvv'!$B$1:$AF$1,0),FALSE)),VLOOKUP($B388,'Allokerad kvv'!$B$2:$AV$700,MATCH(D$1,'Allokerad kvv'!$B$1:$AV$1,0),FALSE),VLOOKUP($B388,'Justerad allokering kvv'!$B$1:$AG$700,MATCH(D$1,'Justerad allokering kvv'!$B$1:$AF$1,0),FALSE)))</f>
        <v>0</v>
      </c>
      <c r="E388">
        <f>IF($B388=" ","",IF(ISERROR(1/VLOOKUP($B388,'Justerad allokering kvv'!$B$1:$AG$700,MATCH(E$1,'Justerad allokering kvv'!$B$1:$AF$1,0),FALSE)),VLOOKUP($B388,'Allokerad kvv'!$B$2:$AV$700,MATCH(E$1,'Allokerad kvv'!$B$1:$AV$1,0),FALSE),VLOOKUP($B388,'Justerad allokering kvv'!$B$1:$AG$700,MATCH(E$1,'Justerad allokering kvv'!$B$1:$AF$1,0),FALSE)))</f>
        <v>0</v>
      </c>
      <c r="F388">
        <f>IF($B388=" ","",IF(ISERROR(1/VLOOKUP($B388,'Justerad allokering kvv'!$B$1:$AG$700,MATCH(F$1,'Justerad allokering kvv'!$B$1:$AF$1,0),FALSE)),VLOOKUP($B388,'Allokerad kvv'!$B$2:$AV$700,MATCH(F$1,'Allokerad kvv'!$B$1:$AV$1,0),FALSE),VLOOKUP($B388,'Justerad allokering kvv'!$B$1:$AG$700,MATCH(F$1,'Justerad allokering kvv'!$B$1:$AF$1,0),FALSE)))</f>
        <v>0</v>
      </c>
      <c r="G388">
        <f>IF($B388=" ","",IF(ISERROR(1/VLOOKUP($B388,'Justerad allokering kvv'!$B$1:$AG$700,MATCH(G$1,'Justerad allokering kvv'!$B$1:$AF$1,0),FALSE)),VLOOKUP($B388,'Allokerad kvv'!$B$2:$AV$700,MATCH(G$1,'Allokerad kvv'!$B$1:$AV$1,0),FALSE),VLOOKUP($B388,'Justerad allokering kvv'!$B$1:$AG$700,MATCH(G$1,'Justerad allokering kvv'!$B$1:$AF$1,0),FALSE)))</f>
        <v>0</v>
      </c>
      <c r="H388">
        <f>IF($B388=" ","",IF(ISERROR(1/VLOOKUP($B388,'Justerad allokering kvv'!$B$1:$AG$700,MATCH(H$1,'Justerad allokering kvv'!$B$1:$AF$1,0),FALSE)),VLOOKUP($B388,'Allokerad kvv'!$B$2:$AV$700,MATCH(H$1,'Allokerad kvv'!$B$1:$AV$1,0),FALSE),VLOOKUP($B388,'Justerad allokering kvv'!$B$1:$AG$700,MATCH(H$1,'Justerad allokering kvv'!$B$1:$AF$1,0),FALSE)))</f>
        <v>0</v>
      </c>
      <c r="I388">
        <f>IF($B388=" ","",IF(ISERROR(1/VLOOKUP($B388,'Justerad allokering kvv'!$B$1:$AG$700,MATCH(I$1,'Justerad allokering kvv'!$B$1:$AF$1,0),FALSE)),VLOOKUP($B388,'Allokerad kvv'!$B$2:$AV$700,MATCH(I$1,'Allokerad kvv'!$B$1:$AV$1,0),FALSE),VLOOKUP($B388,'Justerad allokering kvv'!$B$1:$AG$700,MATCH(I$1,'Justerad allokering kvv'!$B$1:$AF$1,0),FALSE)))</f>
        <v>0</v>
      </c>
      <c r="J388">
        <f>IF($B388=" ","",IF(ISERROR(1/VLOOKUP($B388,'Justerad allokering kvv'!$B$1:$AG$700,MATCH(J$1,'Justerad allokering kvv'!$B$1:$AF$1,0),FALSE)),VLOOKUP($B388,'Allokerad kvv'!$B$2:$AV$700,MATCH(J$1,'Allokerad kvv'!$B$1:$AV$1,0),FALSE),VLOOKUP($B388,'Justerad allokering kvv'!$B$1:$AG$700,MATCH(J$1,'Justerad allokering kvv'!$B$1:$AF$1,0),FALSE)))</f>
        <v>0</v>
      </c>
      <c r="K388">
        <f>IF($B388=" ","",IF(ISERROR(1/VLOOKUP($B388,'Justerad allokering kvv'!$B$1:$AG$700,MATCH(K$1,'Justerad allokering kvv'!$B$1:$AF$1,0),FALSE)),VLOOKUP($B388,'Allokerad kvv'!$B$2:$AV$700,MATCH(K$1,'Allokerad kvv'!$B$1:$AV$1,0),FALSE),VLOOKUP($B388,'Justerad allokering kvv'!$B$1:$AG$700,MATCH(K$1,'Justerad allokering kvv'!$B$1:$AF$1,0),FALSE)))</f>
        <v>0</v>
      </c>
      <c r="L388">
        <f>IF($B388=" ","",IF(ISERROR(1/VLOOKUP($B388,'Justerad allokering kvv'!$B$1:$AG$700,MATCH(L$1,'Justerad allokering kvv'!$B$1:$AF$1,0),FALSE)),VLOOKUP($B388,'Allokerad kvv'!$B$2:$AV$700,MATCH(L$1,'Allokerad kvv'!$B$1:$AV$1,0),FALSE),VLOOKUP($B388,'Justerad allokering kvv'!$B$1:$AG$700,MATCH(L$1,'Justerad allokering kvv'!$B$1:$AF$1,0),FALSE)))</f>
        <v>0</v>
      </c>
      <c r="M388">
        <f>IF($B388=" ","",IF(ISERROR(1/VLOOKUP($B388,'Justerad allokering kvv'!$B$1:$AG$700,MATCH(M$1,'Justerad allokering kvv'!$B$1:$AF$1,0),FALSE)),VLOOKUP($B388,'Allokerad kvv'!$B$2:$AV$700,MATCH(M$1,'Allokerad kvv'!$B$1:$AV$1,0),FALSE),VLOOKUP($B388,'Justerad allokering kvv'!$B$1:$AG$700,MATCH(M$1,'Justerad allokering kvv'!$B$1:$AF$1,0),FALSE)))</f>
        <v>0</v>
      </c>
      <c r="N388">
        <f>IF($B388=" ","",IF(ISERROR(1/VLOOKUP($B388,'Justerad allokering kvv'!$B$1:$AG$700,MATCH(N$1,'Justerad allokering kvv'!$B$1:$AF$1,0),FALSE)),VLOOKUP($B388,'Allokerad kvv'!$B$2:$AV$700,MATCH(N$1,'Allokerad kvv'!$B$1:$AV$1,0),FALSE),VLOOKUP($B388,'Justerad allokering kvv'!$B$1:$AG$700,MATCH(N$1,'Justerad allokering kvv'!$B$1:$AF$1,0),FALSE)))</f>
        <v>0</v>
      </c>
      <c r="O388">
        <f>IF($B388=" ","",IF(ISERROR(1/VLOOKUP($B388,'Justerad allokering kvv'!$B$1:$AG$700,MATCH(O$1,'Justerad allokering kvv'!$B$1:$AF$1,0),FALSE)),VLOOKUP($B388,'Allokerad kvv'!$B$2:$AV$700,MATCH(O$1,'Allokerad kvv'!$B$1:$AV$1,0),FALSE),VLOOKUP($B388,'Justerad allokering kvv'!$B$1:$AG$700,MATCH(O$1,'Justerad allokering kvv'!$B$1:$AF$1,0),FALSE)))</f>
        <v>0</v>
      </c>
      <c r="P388">
        <f>IF($B388=" ","",IF(ISERROR(1/VLOOKUP($B388,'Justerad allokering kvv'!$B$1:$AG$700,MATCH(P$1,'Justerad allokering kvv'!$B$1:$AF$1,0),FALSE)),VLOOKUP($B388,'Allokerad kvv'!$B$2:$AV$700,MATCH(P$1,'Allokerad kvv'!$B$1:$AV$1,0),FALSE),VLOOKUP($B388,'Justerad allokering kvv'!$B$1:$AG$700,MATCH(P$1,'Justerad allokering kvv'!$B$1:$AF$1,0),FALSE)))</f>
        <v>0</v>
      </c>
      <c r="Q388">
        <f>IF($B388=" ","",IF(ISERROR(1/VLOOKUP($B388,'Justerad allokering kvv'!$B$1:$AG$700,MATCH(Q$1,'Justerad allokering kvv'!$B$1:$AF$1,0),FALSE)),VLOOKUP($B388,'Allokerad kvv'!$B$2:$AV$700,MATCH(Q$1,'Allokerad kvv'!$B$1:$AV$1,0),FALSE),VLOOKUP($B388,'Justerad allokering kvv'!$B$1:$AG$700,MATCH(Q$1,'Justerad allokering kvv'!$B$1:$AF$1,0),FALSE)))</f>
        <v>0</v>
      </c>
      <c r="R388">
        <f>IF($B388=" ","",IF(ISERROR(1/VLOOKUP($B388,'Justerad allokering kvv'!$B$1:$AG$700,MATCH(R$1,'Justerad allokering kvv'!$B$1:$AF$1,0),FALSE)),VLOOKUP($B388,'Allokerad kvv'!$B$2:$AV$700,MATCH(R$1,'Allokerad kvv'!$B$1:$AV$1,0),FALSE),VLOOKUP($B388,'Justerad allokering kvv'!$B$1:$AG$700,MATCH(R$1,'Justerad allokering kvv'!$B$1:$AF$1,0),FALSE)))</f>
        <v>0</v>
      </c>
      <c r="S388">
        <f>IF($B388=" ","",IF(ISERROR(1/VLOOKUP($B388,'Justerad allokering kvv'!$B$1:$AG$700,MATCH(S$1,'Justerad allokering kvv'!$B$1:$AF$1,0),FALSE)),VLOOKUP($B388,'Allokerad kvv'!$B$2:$AV$700,MATCH(S$1,'Allokerad kvv'!$B$1:$AV$1,0),FALSE),VLOOKUP($B388,'Justerad allokering kvv'!$B$1:$AG$700,MATCH(S$1,'Justerad allokering kvv'!$B$1:$AF$1,0),FALSE)))</f>
        <v>0</v>
      </c>
      <c r="T388">
        <f>IF($B388=" ","",IF(ISERROR(1/VLOOKUP($B388,'Justerad allokering kvv'!$B$1:$AG$700,MATCH(T$1,'Justerad allokering kvv'!$B$1:$AF$1,0),FALSE)),VLOOKUP($B388,'Allokerad kvv'!$B$2:$AV$700,MATCH(T$1,'Allokerad kvv'!$B$1:$AV$1,0),FALSE),VLOOKUP($B388,'Justerad allokering kvv'!$B$1:$AG$700,MATCH(T$1,'Justerad allokering kvv'!$B$1:$AF$1,0),FALSE)))</f>
        <v>0</v>
      </c>
      <c r="U388">
        <f>IF($B388=" ","",IF(ISERROR(1/VLOOKUP($B388,'Justerad allokering kvv'!$B$1:$AG$700,MATCH(U$1,'Justerad allokering kvv'!$B$1:$AF$1,0),FALSE)),VLOOKUP($B388,'Allokerad kvv'!$B$2:$AV$700,MATCH(U$1,'Allokerad kvv'!$B$1:$AV$1,0),FALSE),VLOOKUP($B388,'Justerad allokering kvv'!$B$1:$AG$700,MATCH(U$1,'Justerad allokering kvv'!$B$1:$AF$1,0),FALSE)))</f>
        <v>0</v>
      </c>
      <c r="V388">
        <f>IF($B388=" ","",IF(ISERROR(1/VLOOKUP($B388,'Justerad allokering kvv'!$B$1:$AG$700,MATCH(V$1,'Justerad allokering kvv'!$B$1:$AF$1,0),FALSE)),VLOOKUP($B388,'Allokerad kvv'!$B$2:$AV$700,MATCH(V$1,'Allokerad kvv'!$B$1:$AV$1,0),FALSE),VLOOKUP($B388,'Justerad allokering kvv'!$B$1:$AG$700,MATCH(V$1,'Justerad allokering kvv'!$B$1:$AF$1,0),FALSE)))</f>
        <v>0</v>
      </c>
      <c r="W388">
        <f>IF($B388=" ","",IF(ISERROR(1/VLOOKUP($B388,'Justerad allokering kvv'!$B$1:$AG$700,MATCH(W$1,'Justerad allokering kvv'!$B$1:$AF$1,0),FALSE)),VLOOKUP($B388,'Allokerad kvv'!$B$2:$AV$700,MATCH(W$1,'Allokerad kvv'!$B$1:$AV$1,0),FALSE),VLOOKUP($B388,'Justerad allokering kvv'!$B$1:$AG$700,MATCH(W$1,'Justerad allokering kvv'!$B$1:$AF$1,0),FALSE)))</f>
        <v>0</v>
      </c>
      <c r="X388">
        <f>IF($B388=" ","",IF(ISERROR(1/VLOOKUP($B388,'Justerad allokering kvv'!$B$1:$AG$700,MATCH(X$1,'Justerad allokering kvv'!$B$1:$AF$1,0),FALSE)),VLOOKUP($B388,'Allokerad kvv'!$B$2:$AV$700,MATCH(X$1,'Allokerad kvv'!$B$1:$AV$1,0),FALSE),VLOOKUP($B388,'Justerad allokering kvv'!$B$1:$AG$700,MATCH(X$1,'Justerad allokering kvv'!$B$1:$AF$1,0),FALSE)))</f>
        <v>0</v>
      </c>
      <c r="Y388">
        <f>IF($B388=" ","",IF(ISERROR(1/VLOOKUP($B388,'Justerad allokering kvv'!$B$1:$AG$700,MATCH(Y$1,'Justerad allokering kvv'!$B$1:$AF$1,0),FALSE)),VLOOKUP($B388,'Allokerad kvv'!$B$2:$AV$700,MATCH(Y$1,'Allokerad kvv'!$B$1:$AV$1,0),FALSE),VLOOKUP($B388,'Justerad allokering kvv'!$B$1:$AG$700,MATCH(Y$1,'Justerad allokering kvv'!$B$1:$AF$1,0),FALSE)))</f>
        <v>0</v>
      </c>
      <c r="AB388">
        <f>IFERROR(VLOOKUP($B388,Kraftvärmeprod!$B$1:$AO$424,MATCH("Tillförd energi från rökgaskondensering (GWh)",Kraftvärmeprod!$B$1:$AG$1,0),FALSE)/1,0)</f>
        <v>0</v>
      </c>
      <c r="AE388" s="122">
        <f t="shared" si="24"/>
        <v>0</v>
      </c>
      <c r="AG388">
        <f t="shared" si="25"/>
        <v>0</v>
      </c>
      <c r="AH388">
        <f t="shared" si="26"/>
        <v>0</v>
      </c>
      <c r="AI388" t="str">
        <f>IF(AH388=0,"",AH388/VLOOKUP(B388,Kraftvärmeprod!$B$1:$BC$480,MATCH("Summa tillförd energi exklusive rökgaskondensering",Kraftvärmeprod!$B$1:$BC$1,0),FALSE))</f>
        <v/>
      </c>
      <c r="AK388">
        <f t="shared" si="27"/>
        <v>0</v>
      </c>
    </row>
    <row r="389" spans="1:37" x14ac:dyDescent="0.25">
      <c r="A389" s="2" t="s">
        <v>574</v>
      </c>
      <c r="B389" s="2" t="s">
        <v>576</v>
      </c>
      <c r="C389">
        <f>IF($B389=" ","",IF(ISERROR(1/VLOOKUP($B389,'Justerad allokering kvv'!$B$1:$AG$700,MATCH(C$1,'Justerad allokering kvv'!$B$1:$AF$1,0),FALSE)),VLOOKUP($B389,'Allokerad kvv'!$B$2:$AV$700,MATCH(C$1,'Allokerad kvv'!$B$1:$AV$1,0),FALSE),VLOOKUP($B389,'Justerad allokering kvv'!$B$1:$AG$700,MATCH(C$1,'Justerad allokering kvv'!$B$1:$AF$1,0),FALSE)))</f>
        <v>0</v>
      </c>
      <c r="D389">
        <f>IF($B389=" ","",IF(ISERROR(1/VLOOKUP($B389,'Justerad allokering kvv'!$B$1:$AG$700,MATCH(D$1,'Justerad allokering kvv'!$B$1:$AF$1,0),FALSE)),VLOOKUP($B389,'Allokerad kvv'!$B$2:$AV$700,MATCH(D$1,'Allokerad kvv'!$B$1:$AV$1,0),FALSE),VLOOKUP($B389,'Justerad allokering kvv'!$B$1:$AG$700,MATCH(D$1,'Justerad allokering kvv'!$B$1:$AF$1,0),FALSE)))</f>
        <v>0</v>
      </c>
      <c r="E389">
        <f>IF($B389=" ","",IF(ISERROR(1/VLOOKUP($B389,'Justerad allokering kvv'!$B$1:$AG$700,MATCH(E$1,'Justerad allokering kvv'!$B$1:$AF$1,0),FALSE)),VLOOKUP($B389,'Allokerad kvv'!$B$2:$AV$700,MATCH(E$1,'Allokerad kvv'!$B$1:$AV$1,0),FALSE),VLOOKUP($B389,'Justerad allokering kvv'!$B$1:$AG$700,MATCH(E$1,'Justerad allokering kvv'!$B$1:$AF$1,0),FALSE)))</f>
        <v>0</v>
      </c>
      <c r="F389">
        <f>IF($B389=" ","",IF(ISERROR(1/VLOOKUP($B389,'Justerad allokering kvv'!$B$1:$AG$700,MATCH(F$1,'Justerad allokering kvv'!$B$1:$AF$1,0),FALSE)),VLOOKUP($B389,'Allokerad kvv'!$B$2:$AV$700,MATCH(F$1,'Allokerad kvv'!$B$1:$AV$1,0),FALSE),VLOOKUP($B389,'Justerad allokering kvv'!$B$1:$AG$700,MATCH(F$1,'Justerad allokering kvv'!$B$1:$AF$1,0),FALSE)))</f>
        <v>0</v>
      </c>
      <c r="G389">
        <f>IF($B389=" ","",IF(ISERROR(1/VLOOKUP($B389,'Justerad allokering kvv'!$B$1:$AG$700,MATCH(G$1,'Justerad allokering kvv'!$B$1:$AF$1,0),FALSE)),VLOOKUP($B389,'Allokerad kvv'!$B$2:$AV$700,MATCH(G$1,'Allokerad kvv'!$B$1:$AV$1,0),FALSE),VLOOKUP($B389,'Justerad allokering kvv'!$B$1:$AG$700,MATCH(G$1,'Justerad allokering kvv'!$B$1:$AF$1,0),FALSE)))</f>
        <v>0</v>
      </c>
      <c r="H389">
        <f>IF($B389=" ","",IF(ISERROR(1/VLOOKUP($B389,'Justerad allokering kvv'!$B$1:$AG$700,MATCH(H$1,'Justerad allokering kvv'!$B$1:$AF$1,0),FALSE)),VLOOKUP($B389,'Allokerad kvv'!$B$2:$AV$700,MATCH(H$1,'Allokerad kvv'!$B$1:$AV$1,0),FALSE),VLOOKUP($B389,'Justerad allokering kvv'!$B$1:$AG$700,MATCH(H$1,'Justerad allokering kvv'!$B$1:$AF$1,0),FALSE)))</f>
        <v>0</v>
      </c>
      <c r="I389">
        <f>IF($B389=" ","",IF(ISERROR(1/VLOOKUP($B389,'Justerad allokering kvv'!$B$1:$AG$700,MATCH(I$1,'Justerad allokering kvv'!$B$1:$AF$1,0),FALSE)),VLOOKUP($B389,'Allokerad kvv'!$B$2:$AV$700,MATCH(I$1,'Allokerad kvv'!$B$1:$AV$1,0),FALSE),VLOOKUP($B389,'Justerad allokering kvv'!$B$1:$AG$700,MATCH(I$1,'Justerad allokering kvv'!$B$1:$AF$1,0),FALSE)))</f>
        <v>0</v>
      </c>
      <c r="J389">
        <f>IF($B389=" ","",IF(ISERROR(1/VLOOKUP($B389,'Justerad allokering kvv'!$B$1:$AG$700,MATCH(J$1,'Justerad allokering kvv'!$B$1:$AF$1,0),FALSE)),VLOOKUP($B389,'Allokerad kvv'!$B$2:$AV$700,MATCH(J$1,'Allokerad kvv'!$B$1:$AV$1,0),FALSE),VLOOKUP($B389,'Justerad allokering kvv'!$B$1:$AG$700,MATCH(J$1,'Justerad allokering kvv'!$B$1:$AF$1,0),FALSE)))</f>
        <v>0</v>
      </c>
      <c r="K389">
        <f>IF($B389=" ","",IF(ISERROR(1/VLOOKUP($B389,'Justerad allokering kvv'!$B$1:$AG$700,MATCH(K$1,'Justerad allokering kvv'!$B$1:$AF$1,0),FALSE)),VLOOKUP($B389,'Allokerad kvv'!$B$2:$AV$700,MATCH(K$1,'Allokerad kvv'!$B$1:$AV$1,0),FALSE),VLOOKUP($B389,'Justerad allokering kvv'!$B$1:$AG$700,MATCH(K$1,'Justerad allokering kvv'!$B$1:$AF$1,0),FALSE)))</f>
        <v>0</v>
      </c>
      <c r="L389">
        <f>IF($B389=" ","",IF(ISERROR(1/VLOOKUP($B389,'Justerad allokering kvv'!$B$1:$AG$700,MATCH(L$1,'Justerad allokering kvv'!$B$1:$AF$1,0),FALSE)),VLOOKUP($B389,'Allokerad kvv'!$B$2:$AV$700,MATCH(L$1,'Allokerad kvv'!$B$1:$AV$1,0),FALSE),VLOOKUP($B389,'Justerad allokering kvv'!$B$1:$AG$700,MATCH(L$1,'Justerad allokering kvv'!$B$1:$AF$1,0),FALSE)))</f>
        <v>0</v>
      </c>
      <c r="M389">
        <f>IF($B389=" ","",IF(ISERROR(1/VLOOKUP($B389,'Justerad allokering kvv'!$B$1:$AG$700,MATCH(M$1,'Justerad allokering kvv'!$B$1:$AF$1,0),FALSE)),VLOOKUP($B389,'Allokerad kvv'!$B$2:$AV$700,MATCH(M$1,'Allokerad kvv'!$B$1:$AV$1,0),FALSE),VLOOKUP($B389,'Justerad allokering kvv'!$B$1:$AG$700,MATCH(M$1,'Justerad allokering kvv'!$B$1:$AF$1,0),FALSE)))</f>
        <v>0</v>
      </c>
      <c r="N389">
        <f>IF($B389=" ","",IF(ISERROR(1/VLOOKUP($B389,'Justerad allokering kvv'!$B$1:$AG$700,MATCH(N$1,'Justerad allokering kvv'!$B$1:$AF$1,0),FALSE)),VLOOKUP($B389,'Allokerad kvv'!$B$2:$AV$700,MATCH(N$1,'Allokerad kvv'!$B$1:$AV$1,0),FALSE),VLOOKUP($B389,'Justerad allokering kvv'!$B$1:$AG$700,MATCH(N$1,'Justerad allokering kvv'!$B$1:$AF$1,0),FALSE)))</f>
        <v>0</v>
      </c>
      <c r="O389">
        <f>IF($B389=" ","",IF(ISERROR(1/VLOOKUP($B389,'Justerad allokering kvv'!$B$1:$AG$700,MATCH(O$1,'Justerad allokering kvv'!$B$1:$AF$1,0),FALSE)),VLOOKUP($B389,'Allokerad kvv'!$B$2:$AV$700,MATCH(O$1,'Allokerad kvv'!$B$1:$AV$1,0),FALSE),VLOOKUP($B389,'Justerad allokering kvv'!$B$1:$AG$700,MATCH(O$1,'Justerad allokering kvv'!$B$1:$AF$1,0),FALSE)))</f>
        <v>0</v>
      </c>
      <c r="P389">
        <f>IF($B389=" ","",IF(ISERROR(1/VLOOKUP($B389,'Justerad allokering kvv'!$B$1:$AG$700,MATCH(P$1,'Justerad allokering kvv'!$B$1:$AF$1,0),FALSE)),VLOOKUP($B389,'Allokerad kvv'!$B$2:$AV$700,MATCH(P$1,'Allokerad kvv'!$B$1:$AV$1,0),FALSE),VLOOKUP($B389,'Justerad allokering kvv'!$B$1:$AG$700,MATCH(P$1,'Justerad allokering kvv'!$B$1:$AF$1,0),FALSE)))</f>
        <v>0</v>
      </c>
      <c r="Q389">
        <f>IF($B389=" ","",IF(ISERROR(1/VLOOKUP($B389,'Justerad allokering kvv'!$B$1:$AG$700,MATCH(Q$1,'Justerad allokering kvv'!$B$1:$AF$1,0),FALSE)),VLOOKUP($B389,'Allokerad kvv'!$B$2:$AV$700,MATCH(Q$1,'Allokerad kvv'!$B$1:$AV$1,0),FALSE),VLOOKUP($B389,'Justerad allokering kvv'!$B$1:$AG$700,MATCH(Q$1,'Justerad allokering kvv'!$B$1:$AF$1,0),FALSE)))</f>
        <v>0</v>
      </c>
      <c r="R389">
        <f>IF($B389=" ","",IF(ISERROR(1/VLOOKUP($B389,'Justerad allokering kvv'!$B$1:$AG$700,MATCH(R$1,'Justerad allokering kvv'!$B$1:$AF$1,0),FALSE)),VLOOKUP($B389,'Allokerad kvv'!$B$2:$AV$700,MATCH(R$1,'Allokerad kvv'!$B$1:$AV$1,0),FALSE),VLOOKUP($B389,'Justerad allokering kvv'!$B$1:$AG$700,MATCH(R$1,'Justerad allokering kvv'!$B$1:$AF$1,0),FALSE)))</f>
        <v>0</v>
      </c>
      <c r="S389">
        <f>IF($B389=" ","",IF(ISERROR(1/VLOOKUP($B389,'Justerad allokering kvv'!$B$1:$AG$700,MATCH(S$1,'Justerad allokering kvv'!$B$1:$AF$1,0),FALSE)),VLOOKUP($B389,'Allokerad kvv'!$B$2:$AV$700,MATCH(S$1,'Allokerad kvv'!$B$1:$AV$1,0),FALSE),VLOOKUP($B389,'Justerad allokering kvv'!$B$1:$AG$700,MATCH(S$1,'Justerad allokering kvv'!$B$1:$AF$1,0),FALSE)))</f>
        <v>0</v>
      </c>
      <c r="T389">
        <f>IF($B389=" ","",IF(ISERROR(1/VLOOKUP($B389,'Justerad allokering kvv'!$B$1:$AG$700,MATCH(T$1,'Justerad allokering kvv'!$B$1:$AF$1,0),FALSE)),VLOOKUP($B389,'Allokerad kvv'!$B$2:$AV$700,MATCH(T$1,'Allokerad kvv'!$B$1:$AV$1,0),FALSE),VLOOKUP($B389,'Justerad allokering kvv'!$B$1:$AG$700,MATCH(T$1,'Justerad allokering kvv'!$B$1:$AF$1,0),FALSE)))</f>
        <v>0</v>
      </c>
      <c r="U389">
        <f>IF($B389=" ","",IF(ISERROR(1/VLOOKUP($B389,'Justerad allokering kvv'!$B$1:$AG$700,MATCH(U$1,'Justerad allokering kvv'!$B$1:$AF$1,0),FALSE)),VLOOKUP($B389,'Allokerad kvv'!$B$2:$AV$700,MATCH(U$1,'Allokerad kvv'!$B$1:$AV$1,0),FALSE),VLOOKUP($B389,'Justerad allokering kvv'!$B$1:$AG$700,MATCH(U$1,'Justerad allokering kvv'!$B$1:$AF$1,0),FALSE)))</f>
        <v>0</v>
      </c>
      <c r="V389">
        <f>IF($B389=" ","",IF(ISERROR(1/VLOOKUP($B389,'Justerad allokering kvv'!$B$1:$AG$700,MATCH(V$1,'Justerad allokering kvv'!$B$1:$AF$1,0),FALSE)),VLOOKUP($B389,'Allokerad kvv'!$B$2:$AV$700,MATCH(V$1,'Allokerad kvv'!$B$1:$AV$1,0),FALSE),VLOOKUP($B389,'Justerad allokering kvv'!$B$1:$AG$700,MATCH(V$1,'Justerad allokering kvv'!$B$1:$AF$1,0),FALSE)))</f>
        <v>0</v>
      </c>
      <c r="W389">
        <f>IF($B389=" ","",IF(ISERROR(1/VLOOKUP($B389,'Justerad allokering kvv'!$B$1:$AG$700,MATCH(W$1,'Justerad allokering kvv'!$B$1:$AF$1,0),FALSE)),VLOOKUP($B389,'Allokerad kvv'!$B$2:$AV$700,MATCH(W$1,'Allokerad kvv'!$B$1:$AV$1,0),FALSE),VLOOKUP($B389,'Justerad allokering kvv'!$B$1:$AG$700,MATCH(W$1,'Justerad allokering kvv'!$B$1:$AF$1,0),FALSE)))</f>
        <v>0</v>
      </c>
      <c r="X389">
        <f>IF($B389=" ","",IF(ISERROR(1/VLOOKUP($B389,'Justerad allokering kvv'!$B$1:$AG$700,MATCH(X$1,'Justerad allokering kvv'!$B$1:$AF$1,0),FALSE)),VLOOKUP($B389,'Allokerad kvv'!$B$2:$AV$700,MATCH(X$1,'Allokerad kvv'!$B$1:$AV$1,0),FALSE),VLOOKUP($B389,'Justerad allokering kvv'!$B$1:$AG$700,MATCH(X$1,'Justerad allokering kvv'!$B$1:$AF$1,0),FALSE)))</f>
        <v>0</v>
      </c>
      <c r="Y389">
        <f>IF($B389=" ","",IF(ISERROR(1/VLOOKUP($B389,'Justerad allokering kvv'!$B$1:$AG$700,MATCH(Y$1,'Justerad allokering kvv'!$B$1:$AF$1,0),FALSE)),VLOOKUP($B389,'Allokerad kvv'!$B$2:$AV$700,MATCH(Y$1,'Allokerad kvv'!$B$1:$AV$1,0),FALSE),VLOOKUP($B389,'Justerad allokering kvv'!$B$1:$AG$700,MATCH(Y$1,'Justerad allokering kvv'!$B$1:$AF$1,0),FALSE)))</f>
        <v>0</v>
      </c>
      <c r="AB389">
        <f>IFERROR(VLOOKUP($B389,Kraftvärmeprod!$B$1:$AO$424,MATCH("Tillförd energi från rökgaskondensering (GWh)",Kraftvärmeprod!$B$1:$AG$1,0),FALSE)/1,0)</f>
        <v>0</v>
      </c>
      <c r="AE389" s="122">
        <f t="shared" si="24"/>
        <v>0</v>
      </c>
      <c r="AG389">
        <f t="shared" si="25"/>
        <v>0</v>
      </c>
      <c r="AH389">
        <f t="shared" si="26"/>
        <v>0</v>
      </c>
      <c r="AI389" t="str">
        <f>IF(AH389=0,"",AH389/VLOOKUP(B389,Kraftvärmeprod!$B$1:$BC$480,MATCH("Summa tillförd energi exklusive rökgaskondensering",Kraftvärmeprod!$B$1:$BC$1,0),FALSE))</f>
        <v/>
      </c>
      <c r="AK389">
        <f t="shared" si="27"/>
        <v>0</v>
      </c>
    </row>
    <row r="390" spans="1:37" x14ac:dyDescent="0.25">
      <c r="A390" s="2" t="s">
        <v>574</v>
      </c>
      <c r="B390" s="2" t="s">
        <v>577</v>
      </c>
      <c r="C390">
        <f>IF($B390=" ","",IF(ISERROR(1/VLOOKUP($B390,'Justerad allokering kvv'!$B$1:$AG$700,MATCH(C$1,'Justerad allokering kvv'!$B$1:$AF$1,0),FALSE)),VLOOKUP($B390,'Allokerad kvv'!$B$2:$AV$700,MATCH(C$1,'Allokerad kvv'!$B$1:$AV$1,0),FALSE),VLOOKUP($B390,'Justerad allokering kvv'!$B$1:$AG$700,MATCH(C$1,'Justerad allokering kvv'!$B$1:$AF$1,0),FALSE)))</f>
        <v>0</v>
      </c>
      <c r="D390">
        <f>IF($B390=" ","",IF(ISERROR(1/VLOOKUP($B390,'Justerad allokering kvv'!$B$1:$AG$700,MATCH(D$1,'Justerad allokering kvv'!$B$1:$AF$1,0),FALSE)),VLOOKUP($B390,'Allokerad kvv'!$B$2:$AV$700,MATCH(D$1,'Allokerad kvv'!$B$1:$AV$1,0),FALSE),VLOOKUP($B390,'Justerad allokering kvv'!$B$1:$AG$700,MATCH(D$1,'Justerad allokering kvv'!$B$1:$AF$1,0),FALSE)))</f>
        <v>0</v>
      </c>
      <c r="E390">
        <f>IF($B390=" ","",IF(ISERROR(1/VLOOKUP($B390,'Justerad allokering kvv'!$B$1:$AG$700,MATCH(E$1,'Justerad allokering kvv'!$B$1:$AF$1,0),FALSE)),VLOOKUP($B390,'Allokerad kvv'!$B$2:$AV$700,MATCH(E$1,'Allokerad kvv'!$B$1:$AV$1,0),FALSE),VLOOKUP($B390,'Justerad allokering kvv'!$B$1:$AG$700,MATCH(E$1,'Justerad allokering kvv'!$B$1:$AF$1,0),FALSE)))</f>
        <v>0</v>
      </c>
      <c r="F390">
        <f>IF($B390=" ","",IF(ISERROR(1/VLOOKUP($B390,'Justerad allokering kvv'!$B$1:$AG$700,MATCH(F$1,'Justerad allokering kvv'!$B$1:$AF$1,0),FALSE)),VLOOKUP($B390,'Allokerad kvv'!$B$2:$AV$700,MATCH(F$1,'Allokerad kvv'!$B$1:$AV$1,0),FALSE),VLOOKUP($B390,'Justerad allokering kvv'!$B$1:$AG$700,MATCH(F$1,'Justerad allokering kvv'!$B$1:$AF$1,0),FALSE)))</f>
        <v>0</v>
      </c>
      <c r="G390">
        <f>IF($B390=" ","",IF(ISERROR(1/VLOOKUP($B390,'Justerad allokering kvv'!$B$1:$AG$700,MATCH(G$1,'Justerad allokering kvv'!$B$1:$AF$1,0),FALSE)),VLOOKUP($B390,'Allokerad kvv'!$B$2:$AV$700,MATCH(G$1,'Allokerad kvv'!$B$1:$AV$1,0),FALSE),VLOOKUP($B390,'Justerad allokering kvv'!$B$1:$AG$700,MATCH(G$1,'Justerad allokering kvv'!$B$1:$AF$1,0),FALSE)))</f>
        <v>0</v>
      </c>
      <c r="H390">
        <f>IF($B390=" ","",IF(ISERROR(1/VLOOKUP($B390,'Justerad allokering kvv'!$B$1:$AG$700,MATCH(H$1,'Justerad allokering kvv'!$B$1:$AF$1,0),FALSE)),VLOOKUP($B390,'Allokerad kvv'!$B$2:$AV$700,MATCH(H$1,'Allokerad kvv'!$B$1:$AV$1,0),FALSE),VLOOKUP($B390,'Justerad allokering kvv'!$B$1:$AG$700,MATCH(H$1,'Justerad allokering kvv'!$B$1:$AF$1,0),FALSE)))</f>
        <v>0</v>
      </c>
      <c r="I390">
        <f>IF($B390=" ","",IF(ISERROR(1/VLOOKUP($B390,'Justerad allokering kvv'!$B$1:$AG$700,MATCH(I$1,'Justerad allokering kvv'!$B$1:$AF$1,0),FALSE)),VLOOKUP($B390,'Allokerad kvv'!$B$2:$AV$700,MATCH(I$1,'Allokerad kvv'!$B$1:$AV$1,0),FALSE),VLOOKUP($B390,'Justerad allokering kvv'!$B$1:$AG$700,MATCH(I$1,'Justerad allokering kvv'!$B$1:$AF$1,0),FALSE)))</f>
        <v>0</v>
      </c>
      <c r="J390">
        <f>IF($B390=" ","",IF(ISERROR(1/VLOOKUP($B390,'Justerad allokering kvv'!$B$1:$AG$700,MATCH(J$1,'Justerad allokering kvv'!$B$1:$AF$1,0),FALSE)),VLOOKUP($B390,'Allokerad kvv'!$B$2:$AV$700,MATCH(J$1,'Allokerad kvv'!$B$1:$AV$1,0),FALSE),VLOOKUP($B390,'Justerad allokering kvv'!$B$1:$AG$700,MATCH(J$1,'Justerad allokering kvv'!$B$1:$AF$1,0),FALSE)))</f>
        <v>0</v>
      </c>
      <c r="K390">
        <f>IF($B390=" ","",IF(ISERROR(1/VLOOKUP($B390,'Justerad allokering kvv'!$B$1:$AG$700,MATCH(K$1,'Justerad allokering kvv'!$B$1:$AF$1,0),FALSE)),VLOOKUP($B390,'Allokerad kvv'!$B$2:$AV$700,MATCH(K$1,'Allokerad kvv'!$B$1:$AV$1,0),FALSE),VLOOKUP($B390,'Justerad allokering kvv'!$B$1:$AG$700,MATCH(K$1,'Justerad allokering kvv'!$B$1:$AF$1,0),FALSE)))</f>
        <v>0</v>
      </c>
      <c r="L390">
        <f>IF($B390=" ","",IF(ISERROR(1/VLOOKUP($B390,'Justerad allokering kvv'!$B$1:$AG$700,MATCH(L$1,'Justerad allokering kvv'!$B$1:$AF$1,0),FALSE)),VLOOKUP($B390,'Allokerad kvv'!$B$2:$AV$700,MATCH(L$1,'Allokerad kvv'!$B$1:$AV$1,0),FALSE),VLOOKUP($B390,'Justerad allokering kvv'!$B$1:$AG$700,MATCH(L$1,'Justerad allokering kvv'!$B$1:$AF$1,0),FALSE)))</f>
        <v>0</v>
      </c>
      <c r="M390">
        <f>IF($B390=" ","",IF(ISERROR(1/VLOOKUP($B390,'Justerad allokering kvv'!$B$1:$AG$700,MATCH(M$1,'Justerad allokering kvv'!$B$1:$AF$1,0),FALSE)),VLOOKUP($B390,'Allokerad kvv'!$B$2:$AV$700,MATCH(M$1,'Allokerad kvv'!$B$1:$AV$1,0),FALSE),VLOOKUP($B390,'Justerad allokering kvv'!$B$1:$AG$700,MATCH(M$1,'Justerad allokering kvv'!$B$1:$AF$1,0),FALSE)))</f>
        <v>0</v>
      </c>
      <c r="N390">
        <f>IF($B390=" ","",IF(ISERROR(1/VLOOKUP($B390,'Justerad allokering kvv'!$B$1:$AG$700,MATCH(N$1,'Justerad allokering kvv'!$B$1:$AF$1,0),FALSE)),VLOOKUP($B390,'Allokerad kvv'!$B$2:$AV$700,MATCH(N$1,'Allokerad kvv'!$B$1:$AV$1,0),FALSE),VLOOKUP($B390,'Justerad allokering kvv'!$B$1:$AG$700,MATCH(N$1,'Justerad allokering kvv'!$B$1:$AF$1,0),FALSE)))</f>
        <v>0</v>
      </c>
      <c r="O390">
        <f>IF($B390=" ","",IF(ISERROR(1/VLOOKUP($B390,'Justerad allokering kvv'!$B$1:$AG$700,MATCH(O$1,'Justerad allokering kvv'!$B$1:$AF$1,0),FALSE)),VLOOKUP($B390,'Allokerad kvv'!$B$2:$AV$700,MATCH(O$1,'Allokerad kvv'!$B$1:$AV$1,0),FALSE),VLOOKUP($B390,'Justerad allokering kvv'!$B$1:$AG$700,MATCH(O$1,'Justerad allokering kvv'!$B$1:$AF$1,0),FALSE)))</f>
        <v>0</v>
      </c>
      <c r="P390">
        <f>IF($B390=" ","",IF(ISERROR(1/VLOOKUP($B390,'Justerad allokering kvv'!$B$1:$AG$700,MATCH(P$1,'Justerad allokering kvv'!$B$1:$AF$1,0),FALSE)),VLOOKUP($B390,'Allokerad kvv'!$B$2:$AV$700,MATCH(P$1,'Allokerad kvv'!$B$1:$AV$1,0),FALSE),VLOOKUP($B390,'Justerad allokering kvv'!$B$1:$AG$700,MATCH(P$1,'Justerad allokering kvv'!$B$1:$AF$1,0),FALSE)))</f>
        <v>0</v>
      </c>
      <c r="Q390">
        <f>IF($B390=" ","",IF(ISERROR(1/VLOOKUP($B390,'Justerad allokering kvv'!$B$1:$AG$700,MATCH(Q$1,'Justerad allokering kvv'!$B$1:$AF$1,0),FALSE)),VLOOKUP($B390,'Allokerad kvv'!$B$2:$AV$700,MATCH(Q$1,'Allokerad kvv'!$B$1:$AV$1,0),FALSE),VLOOKUP($B390,'Justerad allokering kvv'!$B$1:$AG$700,MATCH(Q$1,'Justerad allokering kvv'!$B$1:$AF$1,0),FALSE)))</f>
        <v>0</v>
      </c>
      <c r="R390">
        <f>IF($B390=" ","",IF(ISERROR(1/VLOOKUP($B390,'Justerad allokering kvv'!$B$1:$AG$700,MATCH(R$1,'Justerad allokering kvv'!$B$1:$AF$1,0),FALSE)),VLOOKUP($B390,'Allokerad kvv'!$B$2:$AV$700,MATCH(R$1,'Allokerad kvv'!$B$1:$AV$1,0),FALSE),VLOOKUP($B390,'Justerad allokering kvv'!$B$1:$AG$700,MATCH(R$1,'Justerad allokering kvv'!$B$1:$AF$1,0),FALSE)))</f>
        <v>0</v>
      </c>
      <c r="S390">
        <f>IF($B390=" ","",IF(ISERROR(1/VLOOKUP($B390,'Justerad allokering kvv'!$B$1:$AG$700,MATCH(S$1,'Justerad allokering kvv'!$B$1:$AF$1,0),FALSE)),VLOOKUP($B390,'Allokerad kvv'!$B$2:$AV$700,MATCH(S$1,'Allokerad kvv'!$B$1:$AV$1,0),FALSE),VLOOKUP($B390,'Justerad allokering kvv'!$B$1:$AG$700,MATCH(S$1,'Justerad allokering kvv'!$B$1:$AF$1,0),FALSE)))</f>
        <v>0</v>
      </c>
      <c r="T390">
        <f>IF($B390=" ","",IF(ISERROR(1/VLOOKUP($B390,'Justerad allokering kvv'!$B$1:$AG$700,MATCH(T$1,'Justerad allokering kvv'!$B$1:$AF$1,0),FALSE)),VLOOKUP($B390,'Allokerad kvv'!$B$2:$AV$700,MATCH(T$1,'Allokerad kvv'!$B$1:$AV$1,0),FALSE),VLOOKUP($B390,'Justerad allokering kvv'!$B$1:$AG$700,MATCH(T$1,'Justerad allokering kvv'!$B$1:$AF$1,0),FALSE)))</f>
        <v>0</v>
      </c>
      <c r="U390">
        <f>IF($B390=" ","",IF(ISERROR(1/VLOOKUP($B390,'Justerad allokering kvv'!$B$1:$AG$700,MATCH(U$1,'Justerad allokering kvv'!$B$1:$AF$1,0),FALSE)),VLOOKUP($B390,'Allokerad kvv'!$B$2:$AV$700,MATCH(U$1,'Allokerad kvv'!$B$1:$AV$1,0),FALSE),VLOOKUP($B390,'Justerad allokering kvv'!$B$1:$AG$700,MATCH(U$1,'Justerad allokering kvv'!$B$1:$AF$1,0),FALSE)))</f>
        <v>0</v>
      </c>
      <c r="V390">
        <f>IF($B390=" ","",IF(ISERROR(1/VLOOKUP($B390,'Justerad allokering kvv'!$B$1:$AG$700,MATCH(V$1,'Justerad allokering kvv'!$B$1:$AF$1,0),FALSE)),VLOOKUP($B390,'Allokerad kvv'!$B$2:$AV$700,MATCH(V$1,'Allokerad kvv'!$B$1:$AV$1,0),FALSE),VLOOKUP($B390,'Justerad allokering kvv'!$B$1:$AG$700,MATCH(V$1,'Justerad allokering kvv'!$B$1:$AF$1,0),FALSE)))</f>
        <v>0</v>
      </c>
      <c r="W390">
        <f>IF($B390=" ","",IF(ISERROR(1/VLOOKUP($B390,'Justerad allokering kvv'!$B$1:$AG$700,MATCH(W$1,'Justerad allokering kvv'!$B$1:$AF$1,0),FALSE)),VLOOKUP($B390,'Allokerad kvv'!$B$2:$AV$700,MATCH(W$1,'Allokerad kvv'!$B$1:$AV$1,0),FALSE),VLOOKUP($B390,'Justerad allokering kvv'!$B$1:$AG$700,MATCH(W$1,'Justerad allokering kvv'!$B$1:$AF$1,0),FALSE)))</f>
        <v>0</v>
      </c>
      <c r="X390">
        <f>IF($B390=" ","",IF(ISERROR(1/VLOOKUP($B390,'Justerad allokering kvv'!$B$1:$AG$700,MATCH(X$1,'Justerad allokering kvv'!$B$1:$AF$1,0),FALSE)),VLOOKUP($B390,'Allokerad kvv'!$B$2:$AV$700,MATCH(X$1,'Allokerad kvv'!$B$1:$AV$1,0),FALSE),VLOOKUP($B390,'Justerad allokering kvv'!$B$1:$AG$700,MATCH(X$1,'Justerad allokering kvv'!$B$1:$AF$1,0),FALSE)))</f>
        <v>0</v>
      </c>
      <c r="Y390">
        <f>IF($B390=" ","",IF(ISERROR(1/VLOOKUP($B390,'Justerad allokering kvv'!$B$1:$AG$700,MATCH(Y$1,'Justerad allokering kvv'!$B$1:$AF$1,0),FALSE)),VLOOKUP($B390,'Allokerad kvv'!$B$2:$AV$700,MATCH(Y$1,'Allokerad kvv'!$B$1:$AV$1,0),FALSE),VLOOKUP($B390,'Justerad allokering kvv'!$B$1:$AG$700,MATCH(Y$1,'Justerad allokering kvv'!$B$1:$AF$1,0),FALSE)))</f>
        <v>0</v>
      </c>
      <c r="AB390">
        <f>IFERROR(VLOOKUP($B390,Kraftvärmeprod!$B$1:$AO$424,MATCH("Tillförd energi från rökgaskondensering (GWh)",Kraftvärmeprod!$B$1:$AG$1,0),FALSE)/1,0)</f>
        <v>0</v>
      </c>
      <c r="AE390" s="122">
        <f t="shared" si="24"/>
        <v>0</v>
      </c>
      <c r="AG390">
        <f t="shared" si="25"/>
        <v>0</v>
      </c>
      <c r="AH390">
        <f t="shared" si="26"/>
        <v>0</v>
      </c>
      <c r="AI390" t="str">
        <f>IF(AH390=0,"",AH390/VLOOKUP(B390,Kraftvärmeprod!$B$1:$BC$480,MATCH("Summa tillförd energi exklusive rökgaskondensering",Kraftvärmeprod!$B$1:$BC$1,0),FALSE))</f>
        <v/>
      </c>
      <c r="AK390">
        <f t="shared" si="27"/>
        <v>0</v>
      </c>
    </row>
    <row r="391" spans="1:37" x14ac:dyDescent="0.25">
      <c r="A391" s="2" t="s">
        <v>574</v>
      </c>
      <c r="B391" s="2" t="s">
        <v>578</v>
      </c>
      <c r="C391">
        <f>IF($B391=" ","",IF(ISERROR(1/VLOOKUP($B391,'Justerad allokering kvv'!$B$1:$AG$700,MATCH(C$1,'Justerad allokering kvv'!$B$1:$AF$1,0),FALSE)),VLOOKUP($B391,'Allokerad kvv'!$B$2:$AV$700,MATCH(C$1,'Allokerad kvv'!$B$1:$AV$1,0),FALSE),VLOOKUP($B391,'Justerad allokering kvv'!$B$1:$AG$700,MATCH(C$1,'Justerad allokering kvv'!$B$1:$AF$1,0),FALSE)))</f>
        <v>0</v>
      </c>
      <c r="D391">
        <f>IF($B391=" ","",IF(ISERROR(1/VLOOKUP($B391,'Justerad allokering kvv'!$B$1:$AG$700,MATCH(D$1,'Justerad allokering kvv'!$B$1:$AF$1,0),FALSE)),VLOOKUP($B391,'Allokerad kvv'!$B$2:$AV$700,MATCH(D$1,'Allokerad kvv'!$B$1:$AV$1,0),FALSE),VLOOKUP($B391,'Justerad allokering kvv'!$B$1:$AG$700,MATCH(D$1,'Justerad allokering kvv'!$B$1:$AF$1,0),FALSE)))</f>
        <v>0</v>
      </c>
      <c r="E391">
        <f>IF($B391=" ","",IF(ISERROR(1/VLOOKUP($B391,'Justerad allokering kvv'!$B$1:$AG$700,MATCH(E$1,'Justerad allokering kvv'!$B$1:$AF$1,0),FALSE)),VLOOKUP($B391,'Allokerad kvv'!$B$2:$AV$700,MATCH(E$1,'Allokerad kvv'!$B$1:$AV$1,0),FALSE),VLOOKUP($B391,'Justerad allokering kvv'!$B$1:$AG$700,MATCH(E$1,'Justerad allokering kvv'!$B$1:$AF$1,0),FALSE)))</f>
        <v>0</v>
      </c>
      <c r="F391">
        <f>IF($B391=" ","",IF(ISERROR(1/VLOOKUP($B391,'Justerad allokering kvv'!$B$1:$AG$700,MATCH(F$1,'Justerad allokering kvv'!$B$1:$AF$1,0),FALSE)),VLOOKUP($B391,'Allokerad kvv'!$B$2:$AV$700,MATCH(F$1,'Allokerad kvv'!$B$1:$AV$1,0),FALSE),VLOOKUP($B391,'Justerad allokering kvv'!$B$1:$AG$700,MATCH(F$1,'Justerad allokering kvv'!$B$1:$AF$1,0),FALSE)))</f>
        <v>0</v>
      </c>
      <c r="G391">
        <f>IF($B391=" ","",IF(ISERROR(1/VLOOKUP($B391,'Justerad allokering kvv'!$B$1:$AG$700,MATCH(G$1,'Justerad allokering kvv'!$B$1:$AF$1,0),FALSE)),VLOOKUP($B391,'Allokerad kvv'!$B$2:$AV$700,MATCH(G$1,'Allokerad kvv'!$B$1:$AV$1,0),FALSE),VLOOKUP($B391,'Justerad allokering kvv'!$B$1:$AG$700,MATCH(G$1,'Justerad allokering kvv'!$B$1:$AF$1,0),FALSE)))</f>
        <v>0</v>
      </c>
      <c r="H391">
        <f>IF($B391=" ","",IF(ISERROR(1/VLOOKUP($B391,'Justerad allokering kvv'!$B$1:$AG$700,MATCH(H$1,'Justerad allokering kvv'!$B$1:$AF$1,0),FALSE)),VLOOKUP($B391,'Allokerad kvv'!$B$2:$AV$700,MATCH(H$1,'Allokerad kvv'!$B$1:$AV$1,0),FALSE),VLOOKUP($B391,'Justerad allokering kvv'!$B$1:$AG$700,MATCH(H$1,'Justerad allokering kvv'!$B$1:$AF$1,0),FALSE)))</f>
        <v>0</v>
      </c>
      <c r="I391">
        <f>IF($B391=" ","",IF(ISERROR(1/VLOOKUP($B391,'Justerad allokering kvv'!$B$1:$AG$700,MATCH(I$1,'Justerad allokering kvv'!$B$1:$AF$1,0),FALSE)),VLOOKUP($B391,'Allokerad kvv'!$B$2:$AV$700,MATCH(I$1,'Allokerad kvv'!$B$1:$AV$1,0),FALSE),VLOOKUP($B391,'Justerad allokering kvv'!$B$1:$AG$700,MATCH(I$1,'Justerad allokering kvv'!$B$1:$AF$1,0),FALSE)))</f>
        <v>0</v>
      </c>
      <c r="J391">
        <f>IF($B391=" ","",IF(ISERROR(1/VLOOKUP($B391,'Justerad allokering kvv'!$B$1:$AG$700,MATCH(J$1,'Justerad allokering kvv'!$B$1:$AF$1,0),FALSE)),VLOOKUP($B391,'Allokerad kvv'!$B$2:$AV$700,MATCH(J$1,'Allokerad kvv'!$B$1:$AV$1,0),FALSE),VLOOKUP($B391,'Justerad allokering kvv'!$B$1:$AG$700,MATCH(J$1,'Justerad allokering kvv'!$B$1:$AF$1,0),FALSE)))</f>
        <v>0</v>
      </c>
      <c r="K391">
        <f>IF($B391=" ","",IF(ISERROR(1/VLOOKUP($B391,'Justerad allokering kvv'!$B$1:$AG$700,MATCH(K$1,'Justerad allokering kvv'!$B$1:$AF$1,0),FALSE)),VLOOKUP($B391,'Allokerad kvv'!$B$2:$AV$700,MATCH(K$1,'Allokerad kvv'!$B$1:$AV$1,0),FALSE),VLOOKUP($B391,'Justerad allokering kvv'!$B$1:$AG$700,MATCH(K$1,'Justerad allokering kvv'!$B$1:$AF$1,0),FALSE)))</f>
        <v>0</v>
      </c>
      <c r="L391">
        <f>IF($B391=" ","",IF(ISERROR(1/VLOOKUP($B391,'Justerad allokering kvv'!$B$1:$AG$700,MATCH(L$1,'Justerad allokering kvv'!$B$1:$AF$1,0),FALSE)),VLOOKUP($B391,'Allokerad kvv'!$B$2:$AV$700,MATCH(L$1,'Allokerad kvv'!$B$1:$AV$1,0),FALSE),VLOOKUP($B391,'Justerad allokering kvv'!$B$1:$AG$700,MATCH(L$1,'Justerad allokering kvv'!$B$1:$AF$1,0),FALSE)))</f>
        <v>0</v>
      </c>
      <c r="M391">
        <f>IF($B391=" ","",IF(ISERROR(1/VLOOKUP($B391,'Justerad allokering kvv'!$B$1:$AG$700,MATCH(M$1,'Justerad allokering kvv'!$B$1:$AF$1,0),FALSE)),VLOOKUP($B391,'Allokerad kvv'!$B$2:$AV$700,MATCH(M$1,'Allokerad kvv'!$B$1:$AV$1,0),FALSE),VLOOKUP($B391,'Justerad allokering kvv'!$B$1:$AG$700,MATCH(M$1,'Justerad allokering kvv'!$B$1:$AF$1,0),FALSE)))</f>
        <v>0</v>
      </c>
      <c r="N391">
        <f>IF($B391=" ","",IF(ISERROR(1/VLOOKUP($B391,'Justerad allokering kvv'!$B$1:$AG$700,MATCH(N$1,'Justerad allokering kvv'!$B$1:$AF$1,0),FALSE)),VLOOKUP($B391,'Allokerad kvv'!$B$2:$AV$700,MATCH(N$1,'Allokerad kvv'!$B$1:$AV$1,0),FALSE),VLOOKUP($B391,'Justerad allokering kvv'!$B$1:$AG$700,MATCH(N$1,'Justerad allokering kvv'!$B$1:$AF$1,0),FALSE)))</f>
        <v>0</v>
      </c>
      <c r="O391">
        <f>IF($B391=" ","",IF(ISERROR(1/VLOOKUP($B391,'Justerad allokering kvv'!$B$1:$AG$700,MATCH(O$1,'Justerad allokering kvv'!$B$1:$AF$1,0),FALSE)),VLOOKUP($B391,'Allokerad kvv'!$B$2:$AV$700,MATCH(O$1,'Allokerad kvv'!$B$1:$AV$1,0),FALSE),VLOOKUP($B391,'Justerad allokering kvv'!$B$1:$AG$700,MATCH(O$1,'Justerad allokering kvv'!$B$1:$AF$1,0),FALSE)))</f>
        <v>0</v>
      </c>
      <c r="P391">
        <f>IF($B391=" ","",IF(ISERROR(1/VLOOKUP($B391,'Justerad allokering kvv'!$B$1:$AG$700,MATCH(P$1,'Justerad allokering kvv'!$B$1:$AF$1,0),FALSE)),VLOOKUP($B391,'Allokerad kvv'!$B$2:$AV$700,MATCH(P$1,'Allokerad kvv'!$B$1:$AV$1,0),FALSE),VLOOKUP($B391,'Justerad allokering kvv'!$B$1:$AG$700,MATCH(P$1,'Justerad allokering kvv'!$B$1:$AF$1,0),FALSE)))</f>
        <v>0</v>
      </c>
      <c r="Q391">
        <f>IF($B391=" ","",IF(ISERROR(1/VLOOKUP($B391,'Justerad allokering kvv'!$B$1:$AG$700,MATCH(Q$1,'Justerad allokering kvv'!$B$1:$AF$1,0),FALSE)),VLOOKUP($B391,'Allokerad kvv'!$B$2:$AV$700,MATCH(Q$1,'Allokerad kvv'!$B$1:$AV$1,0),FALSE),VLOOKUP($B391,'Justerad allokering kvv'!$B$1:$AG$700,MATCH(Q$1,'Justerad allokering kvv'!$B$1:$AF$1,0),FALSE)))</f>
        <v>0</v>
      </c>
      <c r="R391">
        <f>IF($B391=" ","",IF(ISERROR(1/VLOOKUP($B391,'Justerad allokering kvv'!$B$1:$AG$700,MATCH(R$1,'Justerad allokering kvv'!$B$1:$AF$1,0),FALSE)),VLOOKUP($B391,'Allokerad kvv'!$B$2:$AV$700,MATCH(R$1,'Allokerad kvv'!$B$1:$AV$1,0),FALSE),VLOOKUP($B391,'Justerad allokering kvv'!$B$1:$AG$700,MATCH(R$1,'Justerad allokering kvv'!$B$1:$AF$1,0),FALSE)))</f>
        <v>0</v>
      </c>
      <c r="S391">
        <f>IF($B391=" ","",IF(ISERROR(1/VLOOKUP($B391,'Justerad allokering kvv'!$B$1:$AG$700,MATCH(S$1,'Justerad allokering kvv'!$B$1:$AF$1,0),FALSE)),VLOOKUP($B391,'Allokerad kvv'!$B$2:$AV$700,MATCH(S$1,'Allokerad kvv'!$B$1:$AV$1,0),FALSE),VLOOKUP($B391,'Justerad allokering kvv'!$B$1:$AG$700,MATCH(S$1,'Justerad allokering kvv'!$B$1:$AF$1,0),FALSE)))</f>
        <v>0</v>
      </c>
      <c r="T391">
        <f>IF($B391=" ","",IF(ISERROR(1/VLOOKUP($B391,'Justerad allokering kvv'!$B$1:$AG$700,MATCH(T$1,'Justerad allokering kvv'!$B$1:$AF$1,0),FALSE)),VLOOKUP($B391,'Allokerad kvv'!$B$2:$AV$700,MATCH(T$1,'Allokerad kvv'!$B$1:$AV$1,0),FALSE),VLOOKUP($B391,'Justerad allokering kvv'!$B$1:$AG$700,MATCH(T$1,'Justerad allokering kvv'!$B$1:$AF$1,0),FALSE)))</f>
        <v>0</v>
      </c>
      <c r="U391">
        <f>IF($B391=" ","",IF(ISERROR(1/VLOOKUP($B391,'Justerad allokering kvv'!$B$1:$AG$700,MATCH(U$1,'Justerad allokering kvv'!$B$1:$AF$1,0),FALSE)),VLOOKUP($B391,'Allokerad kvv'!$B$2:$AV$700,MATCH(U$1,'Allokerad kvv'!$B$1:$AV$1,0),FALSE),VLOOKUP($B391,'Justerad allokering kvv'!$B$1:$AG$700,MATCH(U$1,'Justerad allokering kvv'!$B$1:$AF$1,0),FALSE)))</f>
        <v>0</v>
      </c>
      <c r="V391">
        <f>IF($B391=" ","",IF(ISERROR(1/VLOOKUP($B391,'Justerad allokering kvv'!$B$1:$AG$700,MATCH(V$1,'Justerad allokering kvv'!$B$1:$AF$1,0),FALSE)),VLOOKUP($B391,'Allokerad kvv'!$B$2:$AV$700,MATCH(V$1,'Allokerad kvv'!$B$1:$AV$1,0),FALSE),VLOOKUP($B391,'Justerad allokering kvv'!$B$1:$AG$700,MATCH(V$1,'Justerad allokering kvv'!$B$1:$AF$1,0),FALSE)))</f>
        <v>0</v>
      </c>
      <c r="W391">
        <f>IF($B391=" ","",IF(ISERROR(1/VLOOKUP($B391,'Justerad allokering kvv'!$B$1:$AG$700,MATCH(W$1,'Justerad allokering kvv'!$B$1:$AF$1,0),FALSE)),VLOOKUP($B391,'Allokerad kvv'!$B$2:$AV$700,MATCH(W$1,'Allokerad kvv'!$B$1:$AV$1,0),FALSE),VLOOKUP($B391,'Justerad allokering kvv'!$B$1:$AG$700,MATCH(W$1,'Justerad allokering kvv'!$B$1:$AF$1,0),FALSE)))</f>
        <v>0</v>
      </c>
      <c r="X391">
        <f>IF($B391=" ","",IF(ISERROR(1/VLOOKUP($B391,'Justerad allokering kvv'!$B$1:$AG$700,MATCH(X$1,'Justerad allokering kvv'!$B$1:$AF$1,0),FALSE)),VLOOKUP($B391,'Allokerad kvv'!$B$2:$AV$700,MATCH(X$1,'Allokerad kvv'!$B$1:$AV$1,0),FALSE),VLOOKUP($B391,'Justerad allokering kvv'!$B$1:$AG$700,MATCH(X$1,'Justerad allokering kvv'!$B$1:$AF$1,0),FALSE)))</f>
        <v>0</v>
      </c>
      <c r="Y391">
        <f>IF($B391=" ","",IF(ISERROR(1/VLOOKUP($B391,'Justerad allokering kvv'!$B$1:$AG$700,MATCH(Y$1,'Justerad allokering kvv'!$B$1:$AF$1,0),FALSE)),VLOOKUP($B391,'Allokerad kvv'!$B$2:$AV$700,MATCH(Y$1,'Allokerad kvv'!$B$1:$AV$1,0),FALSE),VLOOKUP($B391,'Justerad allokering kvv'!$B$1:$AG$700,MATCH(Y$1,'Justerad allokering kvv'!$B$1:$AF$1,0),FALSE)))</f>
        <v>0</v>
      </c>
      <c r="AB391">
        <f>IFERROR(VLOOKUP($B391,Kraftvärmeprod!$B$1:$AO$424,MATCH("Tillförd energi från rökgaskondensering (GWh)",Kraftvärmeprod!$B$1:$AG$1,0),FALSE)/1,0)</f>
        <v>0</v>
      </c>
      <c r="AE391" s="122">
        <f t="shared" si="24"/>
        <v>0</v>
      </c>
      <c r="AG391">
        <f t="shared" si="25"/>
        <v>0</v>
      </c>
      <c r="AH391">
        <f t="shared" si="26"/>
        <v>0</v>
      </c>
      <c r="AI391" t="str">
        <f>IF(AH391=0,"",AH391/VLOOKUP(B391,Kraftvärmeprod!$B$1:$BC$480,MATCH("Summa tillförd energi exklusive rökgaskondensering",Kraftvärmeprod!$B$1:$BC$1,0),FALSE))</f>
        <v/>
      </c>
      <c r="AK391">
        <f t="shared" si="27"/>
        <v>0</v>
      </c>
    </row>
    <row r="392" spans="1:37" x14ac:dyDescent="0.25">
      <c r="A392" s="2" t="s">
        <v>579</v>
      </c>
      <c r="B392" s="2" t="s">
        <v>580</v>
      </c>
      <c r="C392">
        <f>IF($B392=" ","",IF(ISERROR(1/VLOOKUP($B392,'Justerad allokering kvv'!$B$1:$AG$700,MATCH(C$1,'Justerad allokering kvv'!$B$1:$AF$1,0),FALSE)),VLOOKUP($B392,'Allokerad kvv'!$B$2:$AV$700,MATCH(C$1,'Allokerad kvv'!$B$1:$AV$1,0),FALSE),VLOOKUP($B392,'Justerad allokering kvv'!$B$1:$AG$700,MATCH(C$1,'Justerad allokering kvv'!$B$1:$AF$1,0),FALSE)))</f>
        <v>0</v>
      </c>
      <c r="D392">
        <f>IF($B392=" ","",IF(ISERROR(1/VLOOKUP($B392,'Justerad allokering kvv'!$B$1:$AG$700,MATCH(D$1,'Justerad allokering kvv'!$B$1:$AF$1,0),FALSE)),VLOOKUP($B392,'Allokerad kvv'!$B$2:$AV$700,MATCH(D$1,'Allokerad kvv'!$B$1:$AV$1,0),FALSE),VLOOKUP($B392,'Justerad allokering kvv'!$B$1:$AG$700,MATCH(D$1,'Justerad allokering kvv'!$B$1:$AF$1,0),FALSE)))</f>
        <v>0</v>
      </c>
      <c r="E392">
        <f>IF($B392=" ","",IF(ISERROR(1/VLOOKUP($B392,'Justerad allokering kvv'!$B$1:$AG$700,MATCH(E$1,'Justerad allokering kvv'!$B$1:$AF$1,0),FALSE)),VLOOKUP($B392,'Allokerad kvv'!$B$2:$AV$700,MATCH(E$1,'Allokerad kvv'!$B$1:$AV$1,0),FALSE),VLOOKUP($B392,'Justerad allokering kvv'!$B$1:$AG$700,MATCH(E$1,'Justerad allokering kvv'!$B$1:$AF$1,0),FALSE)))</f>
        <v>0</v>
      </c>
      <c r="F392">
        <f>IF($B392=" ","",IF(ISERROR(1/VLOOKUP($B392,'Justerad allokering kvv'!$B$1:$AG$700,MATCH(F$1,'Justerad allokering kvv'!$B$1:$AF$1,0),FALSE)),VLOOKUP($B392,'Allokerad kvv'!$B$2:$AV$700,MATCH(F$1,'Allokerad kvv'!$B$1:$AV$1,0),FALSE),VLOOKUP($B392,'Justerad allokering kvv'!$B$1:$AG$700,MATCH(F$1,'Justerad allokering kvv'!$B$1:$AF$1,0),FALSE)))</f>
        <v>0</v>
      </c>
      <c r="G392">
        <f>IF($B392=" ","",IF(ISERROR(1/VLOOKUP($B392,'Justerad allokering kvv'!$B$1:$AG$700,MATCH(G$1,'Justerad allokering kvv'!$B$1:$AF$1,0),FALSE)),VLOOKUP($B392,'Allokerad kvv'!$B$2:$AV$700,MATCH(G$1,'Allokerad kvv'!$B$1:$AV$1,0),FALSE),VLOOKUP($B392,'Justerad allokering kvv'!$B$1:$AG$700,MATCH(G$1,'Justerad allokering kvv'!$B$1:$AF$1,0),FALSE)))</f>
        <v>0</v>
      </c>
      <c r="H392">
        <f>IF($B392=" ","",IF(ISERROR(1/VLOOKUP($B392,'Justerad allokering kvv'!$B$1:$AG$700,MATCH(H$1,'Justerad allokering kvv'!$B$1:$AF$1,0),FALSE)),VLOOKUP($B392,'Allokerad kvv'!$B$2:$AV$700,MATCH(H$1,'Allokerad kvv'!$B$1:$AV$1,0),FALSE),VLOOKUP($B392,'Justerad allokering kvv'!$B$1:$AG$700,MATCH(H$1,'Justerad allokering kvv'!$B$1:$AF$1,0),FALSE)))</f>
        <v>0</v>
      </c>
      <c r="I392">
        <f>IF($B392=" ","",IF(ISERROR(1/VLOOKUP($B392,'Justerad allokering kvv'!$B$1:$AG$700,MATCH(I$1,'Justerad allokering kvv'!$B$1:$AF$1,0),FALSE)),VLOOKUP($B392,'Allokerad kvv'!$B$2:$AV$700,MATCH(I$1,'Allokerad kvv'!$B$1:$AV$1,0),FALSE),VLOOKUP($B392,'Justerad allokering kvv'!$B$1:$AG$700,MATCH(I$1,'Justerad allokering kvv'!$B$1:$AF$1,0),FALSE)))</f>
        <v>0</v>
      </c>
      <c r="J392">
        <f>IF($B392=" ","",IF(ISERROR(1/VLOOKUP($B392,'Justerad allokering kvv'!$B$1:$AG$700,MATCH(J$1,'Justerad allokering kvv'!$B$1:$AF$1,0),FALSE)),VLOOKUP($B392,'Allokerad kvv'!$B$2:$AV$700,MATCH(J$1,'Allokerad kvv'!$B$1:$AV$1,0),FALSE),VLOOKUP($B392,'Justerad allokering kvv'!$B$1:$AG$700,MATCH(J$1,'Justerad allokering kvv'!$B$1:$AF$1,0),FALSE)))</f>
        <v>0</v>
      </c>
      <c r="K392">
        <f>IF($B392=" ","",IF(ISERROR(1/VLOOKUP($B392,'Justerad allokering kvv'!$B$1:$AG$700,MATCH(K$1,'Justerad allokering kvv'!$B$1:$AF$1,0),FALSE)),VLOOKUP($B392,'Allokerad kvv'!$B$2:$AV$700,MATCH(K$1,'Allokerad kvv'!$B$1:$AV$1,0),FALSE),VLOOKUP($B392,'Justerad allokering kvv'!$B$1:$AG$700,MATCH(K$1,'Justerad allokering kvv'!$B$1:$AF$1,0),FALSE)))</f>
        <v>0</v>
      </c>
      <c r="L392">
        <f>IF($B392=" ","",IF(ISERROR(1/VLOOKUP($B392,'Justerad allokering kvv'!$B$1:$AG$700,MATCH(L$1,'Justerad allokering kvv'!$B$1:$AF$1,0),FALSE)),VLOOKUP($B392,'Allokerad kvv'!$B$2:$AV$700,MATCH(L$1,'Allokerad kvv'!$B$1:$AV$1,0),FALSE),VLOOKUP($B392,'Justerad allokering kvv'!$B$1:$AG$700,MATCH(L$1,'Justerad allokering kvv'!$B$1:$AF$1,0),FALSE)))</f>
        <v>0</v>
      </c>
      <c r="M392">
        <f>IF($B392=" ","",IF(ISERROR(1/VLOOKUP($B392,'Justerad allokering kvv'!$B$1:$AG$700,MATCH(M$1,'Justerad allokering kvv'!$B$1:$AF$1,0),FALSE)),VLOOKUP($B392,'Allokerad kvv'!$B$2:$AV$700,MATCH(M$1,'Allokerad kvv'!$B$1:$AV$1,0),FALSE),VLOOKUP($B392,'Justerad allokering kvv'!$B$1:$AG$700,MATCH(M$1,'Justerad allokering kvv'!$B$1:$AF$1,0),FALSE)))</f>
        <v>0</v>
      </c>
      <c r="N392">
        <f>IF($B392=" ","",IF(ISERROR(1/VLOOKUP($B392,'Justerad allokering kvv'!$B$1:$AG$700,MATCH(N$1,'Justerad allokering kvv'!$B$1:$AF$1,0),FALSE)),VLOOKUP($B392,'Allokerad kvv'!$B$2:$AV$700,MATCH(N$1,'Allokerad kvv'!$B$1:$AV$1,0),FALSE),VLOOKUP($B392,'Justerad allokering kvv'!$B$1:$AG$700,MATCH(N$1,'Justerad allokering kvv'!$B$1:$AF$1,0),FALSE)))</f>
        <v>0</v>
      </c>
      <c r="O392">
        <f>IF($B392=" ","",IF(ISERROR(1/VLOOKUP($B392,'Justerad allokering kvv'!$B$1:$AG$700,MATCH(O$1,'Justerad allokering kvv'!$B$1:$AF$1,0),FALSE)),VLOOKUP($B392,'Allokerad kvv'!$B$2:$AV$700,MATCH(O$1,'Allokerad kvv'!$B$1:$AV$1,0),FALSE),VLOOKUP($B392,'Justerad allokering kvv'!$B$1:$AG$700,MATCH(O$1,'Justerad allokering kvv'!$B$1:$AF$1,0),FALSE)))</f>
        <v>0</v>
      </c>
      <c r="P392">
        <f>IF($B392=" ","",IF(ISERROR(1/VLOOKUP($B392,'Justerad allokering kvv'!$B$1:$AG$700,MATCH(P$1,'Justerad allokering kvv'!$B$1:$AF$1,0),FALSE)),VLOOKUP($B392,'Allokerad kvv'!$B$2:$AV$700,MATCH(P$1,'Allokerad kvv'!$B$1:$AV$1,0),FALSE),VLOOKUP($B392,'Justerad allokering kvv'!$B$1:$AG$700,MATCH(P$1,'Justerad allokering kvv'!$B$1:$AF$1,0),FALSE)))</f>
        <v>0</v>
      </c>
      <c r="Q392">
        <f>IF($B392=" ","",IF(ISERROR(1/VLOOKUP($B392,'Justerad allokering kvv'!$B$1:$AG$700,MATCH(Q$1,'Justerad allokering kvv'!$B$1:$AF$1,0),FALSE)),VLOOKUP($B392,'Allokerad kvv'!$B$2:$AV$700,MATCH(Q$1,'Allokerad kvv'!$B$1:$AV$1,0),FALSE),VLOOKUP($B392,'Justerad allokering kvv'!$B$1:$AG$700,MATCH(Q$1,'Justerad allokering kvv'!$B$1:$AF$1,0),FALSE)))</f>
        <v>0</v>
      </c>
      <c r="R392">
        <f>IF($B392=" ","",IF(ISERROR(1/VLOOKUP($B392,'Justerad allokering kvv'!$B$1:$AG$700,MATCH(R$1,'Justerad allokering kvv'!$B$1:$AF$1,0),FALSE)),VLOOKUP($B392,'Allokerad kvv'!$B$2:$AV$700,MATCH(R$1,'Allokerad kvv'!$B$1:$AV$1,0),FALSE),VLOOKUP($B392,'Justerad allokering kvv'!$B$1:$AG$700,MATCH(R$1,'Justerad allokering kvv'!$B$1:$AF$1,0),FALSE)))</f>
        <v>0</v>
      </c>
      <c r="S392">
        <f>IF($B392=" ","",IF(ISERROR(1/VLOOKUP($B392,'Justerad allokering kvv'!$B$1:$AG$700,MATCH(S$1,'Justerad allokering kvv'!$B$1:$AF$1,0),FALSE)),VLOOKUP($B392,'Allokerad kvv'!$B$2:$AV$700,MATCH(S$1,'Allokerad kvv'!$B$1:$AV$1,0),FALSE),VLOOKUP($B392,'Justerad allokering kvv'!$B$1:$AG$700,MATCH(S$1,'Justerad allokering kvv'!$B$1:$AF$1,0),FALSE)))</f>
        <v>0</v>
      </c>
      <c r="T392">
        <f>IF($B392=" ","",IF(ISERROR(1/VLOOKUP($B392,'Justerad allokering kvv'!$B$1:$AG$700,MATCH(T$1,'Justerad allokering kvv'!$B$1:$AF$1,0),FALSE)),VLOOKUP($B392,'Allokerad kvv'!$B$2:$AV$700,MATCH(T$1,'Allokerad kvv'!$B$1:$AV$1,0),FALSE),VLOOKUP($B392,'Justerad allokering kvv'!$B$1:$AG$700,MATCH(T$1,'Justerad allokering kvv'!$B$1:$AF$1,0),FALSE)))</f>
        <v>0</v>
      </c>
      <c r="U392">
        <f>IF($B392=" ","",IF(ISERROR(1/VLOOKUP($B392,'Justerad allokering kvv'!$B$1:$AG$700,MATCH(U$1,'Justerad allokering kvv'!$B$1:$AF$1,0),FALSE)),VLOOKUP($B392,'Allokerad kvv'!$B$2:$AV$700,MATCH(U$1,'Allokerad kvv'!$B$1:$AV$1,0),FALSE),VLOOKUP($B392,'Justerad allokering kvv'!$B$1:$AG$700,MATCH(U$1,'Justerad allokering kvv'!$B$1:$AF$1,0),FALSE)))</f>
        <v>0</v>
      </c>
      <c r="V392">
        <f>IF($B392=" ","",IF(ISERROR(1/VLOOKUP($B392,'Justerad allokering kvv'!$B$1:$AG$700,MATCH(V$1,'Justerad allokering kvv'!$B$1:$AF$1,0),FALSE)),VLOOKUP($B392,'Allokerad kvv'!$B$2:$AV$700,MATCH(V$1,'Allokerad kvv'!$B$1:$AV$1,0),FALSE),VLOOKUP($B392,'Justerad allokering kvv'!$B$1:$AG$700,MATCH(V$1,'Justerad allokering kvv'!$B$1:$AF$1,0),FALSE)))</f>
        <v>0</v>
      </c>
      <c r="W392">
        <f>IF($B392=" ","",IF(ISERROR(1/VLOOKUP($B392,'Justerad allokering kvv'!$B$1:$AG$700,MATCH(W$1,'Justerad allokering kvv'!$B$1:$AF$1,0),FALSE)),VLOOKUP($B392,'Allokerad kvv'!$B$2:$AV$700,MATCH(W$1,'Allokerad kvv'!$B$1:$AV$1,0),FALSE),VLOOKUP($B392,'Justerad allokering kvv'!$B$1:$AG$700,MATCH(W$1,'Justerad allokering kvv'!$B$1:$AF$1,0),FALSE)))</f>
        <v>0</v>
      </c>
      <c r="X392">
        <f>IF($B392=" ","",IF(ISERROR(1/VLOOKUP($B392,'Justerad allokering kvv'!$B$1:$AG$700,MATCH(X$1,'Justerad allokering kvv'!$B$1:$AF$1,0),FALSE)),VLOOKUP($B392,'Allokerad kvv'!$B$2:$AV$700,MATCH(X$1,'Allokerad kvv'!$B$1:$AV$1,0),FALSE),VLOOKUP($B392,'Justerad allokering kvv'!$B$1:$AG$700,MATCH(X$1,'Justerad allokering kvv'!$B$1:$AF$1,0),FALSE)))</f>
        <v>0</v>
      </c>
      <c r="Y392">
        <f>IF($B392=" ","",IF(ISERROR(1/VLOOKUP($B392,'Justerad allokering kvv'!$B$1:$AG$700,MATCH(Y$1,'Justerad allokering kvv'!$B$1:$AF$1,0),FALSE)),VLOOKUP($B392,'Allokerad kvv'!$B$2:$AV$700,MATCH(Y$1,'Allokerad kvv'!$B$1:$AV$1,0),FALSE),VLOOKUP($B392,'Justerad allokering kvv'!$B$1:$AG$700,MATCH(Y$1,'Justerad allokering kvv'!$B$1:$AF$1,0),FALSE)))</f>
        <v>0</v>
      </c>
      <c r="AB392">
        <f>IFERROR(VLOOKUP($B392,Kraftvärmeprod!$B$1:$AO$424,MATCH("Tillförd energi från rökgaskondensering (GWh)",Kraftvärmeprod!$B$1:$AG$1,0),FALSE)/1,0)</f>
        <v>0</v>
      </c>
      <c r="AE392" s="122">
        <f t="shared" si="24"/>
        <v>0</v>
      </c>
      <c r="AG392">
        <f t="shared" si="25"/>
        <v>0</v>
      </c>
      <c r="AH392">
        <f t="shared" si="26"/>
        <v>0</v>
      </c>
      <c r="AI392" t="str">
        <f>IF(AH392=0,"",AH392/VLOOKUP(B392,Kraftvärmeprod!$B$1:$BC$480,MATCH("Summa tillförd energi exklusive rökgaskondensering",Kraftvärmeprod!$B$1:$BC$1,0),FALSE))</f>
        <v/>
      </c>
      <c r="AK392">
        <f t="shared" si="27"/>
        <v>0</v>
      </c>
    </row>
    <row r="393" spans="1:37" x14ac:dyDescent="0.25">
      <c r="A393" s="2" t="s">
        <v>579</v>
      </c>
      <c r="B393" s="2" t="s">
        <v>581</v>
      </c>
      <c r="C393">
        <f>IF($B393=" ","",IF(ISERROR(1/VLOOKUP($B393,'Justerad allokering kvv'!$B$1:$AG$700,MATCH(C$1,'Justerad allokering kvv'!$B$1:$AF$1,0),FALSE)),VLOOKUP($B393,'Allokerad kvv'!$B$2:$AV$700,MATCH(C$1,'Allokerad kvv'!$B$1:$AV$1,0),FALSE),VLOOKUP($B393,'Justerad allokering kvv'!$B$1:$AG$700,MATCH(C$1,'Justerad allokering kvv'!$B$1:$AF$1,0),FALSE)))</f>
        <v>0</v>
      </c>
      <c r="D393">
        <f>IF($B393=" ","",IF(ISERROR(1/VLOOKUP($B393,'Justerad allokering kvv'!$B$1:$AG$700,MATCH(D$1,'Justerad allokering kvv'!$B$1:$AF$1,0),FALSE)),VLOOKUP($B393,'Allokerad kvv'!$B$2:$AV$700,MATCH(D$1,'Allokerad kvv'!$B$1:$AV$1,0),FALSE),VLOOKUP($B393,'Justerad allokering kvv'!$B$1:$AG$700,MATCH(D$1,'Justerad allokering kvv'!$B$1:$AF$1,0),FALSE)))</f>
        <v>0</v>
      </c>
      <c r="E393">
        <f>IF($B393=" ","",IF(ISERROR(1/VLOOKUP($B393,'Justerad allokering kvv'!$B$1:$AG$700,MATCH(E$1,'Justerad allokering kvv'!$B$1:$AF$1,0),FALSE)),VLOOKUP($B393,'Allokerad kvv'!$B$2:$AV$700,MATCH(E$1,'Allokerad kvv'!$B$1:$AV$1,0),FALSE),VLOOKUP($B393,'Justerad allokering kvv'!$B$1:$AG$700,MATCH(E$1,'Justerad allokering kvv'!$B$1:$AF$1,0),FALSE)))</f>
        <v>0</v>
      </c>
      <c r="F393">
        <f>IF($B393=" ","",IF(ISERROR(1/VLOOKUP($B393,'Justerad allokering kvv'!$B$1:$AG$700,MATCH(F$1,'Justerad allokering kvv'!$B$1:$AF$1,0),FALSE)),VLOOKUP($B393,'Allokerad kvv'!$B$2:$AV$700,MATCH(F$1,'Allokerad kvv'!$B$1:$AV$1,0),FALSE),VLOOKUP($B393,'Justerad allokering kvv'!$B$1:$AG$700,MATCH(F$1,'Justerad allokering kvv'!$B$1:$AF$1,0),FALSE)))</f>
        <v>0</v>
      </c>
      <c r="G393">
        <f>IF($B393=" ","",IF(ISERROR(1/VLOOKUP($B393,'Justerad allokering kvv'!$B$1:$AG$700,MATCH(G$1,'Justerad allokering kvv'!$B$1:$AF$1,0),FALSE)),VLOOKUP($B393,'Allokerad kvv'!$B$2:$AV$700,MATCH(G$1,'Allokerad kvv'!$B$1:$AV$1,0),FALSE),VLOOKUP($B393,'Justerad allokering kvv'!$B$1:$AG$700,MATCH(G$1,'Justerad allokering kvv'!$B$1:$AF$1,0),FALSE)))</f>
        <v>0</v>
      </c>
      <c r="H393">
        <f>IF($B393=" ","",IF(ISERROR(1/VLOOKUP($B393,'Justerad allokering kvv'!$B$1:$AG$700,MATCH(H$1,'Justerad allokering kvv'!$B$1:$AF$1,0),FALSE)),VLOOKUP($B393,'Allokerad kvv'!$B$2:$AV$700,MATCH(H$1,'Allokerad kvv'!$B$1:$AV$1,0),FALSE),VLOOKUP($B393,'Justerad allokering kvv'!$B$1:$AG$700,MATCH(H$1,'Justerad allokering kvv'!$B$1:$AF$1,0),FALSE)))</f>
        <v>0</v>
      </c>
      <c r="I393">
        <f>IF($B393=" ","",IF(ISERROR(1/VLOOKUP($B393,'Justerad allokering kvv'!$B$1:$AG$700,MATCH(I$1,'Justerad allokering kvv'!$B$1:$AF$1,0),FALSE)),VLOOKUP($B393,'Allokerad kvv'!$B$2:$AV$700,MATCH(I$1,'Allokerad kvv'!$B$1:$AV$1,0),FALSE),VLOOKUP($B393,'Justerad allokering kvv'!$B$1:$AG$700,MATCH(I$1,'Justerad allokering kvv'!$B$1:$AF$1,0),FALSE)))</f>
        <v>0</v>
      </c>
      <c r="J393">
        <f>IF($B393=" ","",IF(ISERROR(1/VLOOKUP($B393,'Justerad allokering kvv'!$B$1:$AG$700,MATCH(J$1,'Justerad allokering kvv'!$B$1:$AF$1,0),FALSE)),VLOOKUP($B393,'Allokerad kvv'!$B$2:$AV$700,MATCH(J$1,'Allokerad kvv'!$B$1:$AV$1,0),FALSE),VLOOKUP($B393,'Justerad allokering kvv'!$B$1:$AG$700,MATCH(J$1,'Justerad allokering kvv'!$B$1:$AF$1,0),FALSE)))</f>
        <v>0</v>
      </c>
      <c r="K393">
        <f>IF($B393=" ","",IF(ISERROR(1/VLOOKUP($B393,'Justerad allokering kvv'!$B$1:$AG$700,MATCH(K$1,'Justerad allokering kvv'!$B$1:$AF$1,0),FALSE)),VLOOKUP($B393,'Allokerad kvv'!$B$2:$AV$700,MATCH(K$1,'Allokerad kvv'!$B$1:$AV$1,0),FALSE),VLOOKUP($B393,'Justerad allokering kvv'!$B$1:$AG$700,MATCH(K$1,'Justerad allokering kvv'!$B$1:$AF$1,0),FALSE)))</f>
        <v>0</v>
      </c>
      <c r="L393">
        <f>IF($B393=" ","",IF(ISERROR(1/VLOOKUP($B393,'Justerad allokering kvv'!$B$1:$AG$700,MATCH(L$1,'Justerad allokering kvv'!$B$1:$AF$1,0),FALSE)),VLOOKUP($B393,'Allokerad kvv'!$B$2:$AV$700,MATCH(L$1,'Allokerad kvv'!$B$1:$AV$1,0),FALSE),VLOOKUP($B393,'Justerad allokering kvv'!$B$1:$AG$700,MATCH(L$1,'Justerad allokering kvv'!$B$1:$AF$1,0),FALSE)))</f>
        <v>0</v>
      </c>
      <c r="M393">
        <f>IF($B393=" ","",IF(ISERROR(1/VLOOKUP($B393,'Justerad allokering kvv'!$B$1:$AG$700,MATCH(M$1,'Justerad allokering kvv'!$B$1:$AF$1,0),FALSE)),VLOOKUP($B393,'Allokerad kvv'!$B$2:$AV$700,MATCH(M$1,'Allokerad kvv'!$B$1:$AV$1,0),FALSE),VLOOKUP($B393,'Justerad allokering kvv'!$B$1:$AG$700,MATCH(M$1,'Justerad allokering kvv'!$B$1:$AF$1,0),FALSE)))</f>
        <v>0</v>
      </c>
      <c r="N393">
        <f>IF($B393=" ","",IF(ISERROR(1/VLOOKUP($B393,'Justerad allokering kvv'!$B$1:$AG$700,MATCH(N$1,'Justerad allokering kvv'!$B$1:$AF$1,0),FALSE)),VLOOKUP($B393,'Allokerad kvv'!$B$2:$AV$700,MATCH(N$1,'Allokerad kvv'!$B$1:$AV$1,0),FALSE),VLOOKUP($B393,'Justerad allokering kvv'!$B$1:$AG$700,MATCH(N$1,'Justerad allokering kvv'!$B$1:$AF$1,0),FALSE)))</f>
        <v>0</v>
      </c>
      <c r="O393">
        <f>IF($B393=" ","",IF(ISERROR(1/VLOOKUP($B393,'Justerad allokering kvv'!$B$1:$AG$700,MATCH(O$1,'Justerad allokering kvv'!$B$1:$AF$1,0),FALSE)),VLOOKUP($B393,'Allokerad kvv'!$B$2:$AV$700,MATCH(O$1,'Allokerad kvv'!$B$1:$AV$1,0),FALSE),VLOOKUP($B393,'Justerad allokering kvv'!$B$1:$AG$700,MATCH(O$1,'Justerad allokering kvv'!$B$1:$AF$1,0),FALSE)))</f>
        <v>0</v>
      </c>
      <c r="P393">
        <f>IF($B393=" ","",IF(ISERROR(1/VLOOKUP($B393,'Justerad allokering kvv'!$B$1:$AG$700,MATCH(P$1,'Justerad allokering kvv'!$B$1:$AF$1,0),FALSE)),VLOOKUP($B393,'Allokerad kvv'!$B$2:$AV$700,MATCH(P$1,'Allokerad kvv'!$B$1:$AV$1,0),FALSE),VLOOKUP($B393,'Justerad allokering kvv'!$B$1:$AG$700,MATCH(P$1,'Justerad allokering kvv'!$B$1:$AF$1,0),FALSE)))</f>
        <v>0</v>
      </c>
      <c r="Q393">
        <f>IF($B393=" ","",IF(ISERROR(1/VLOOKUP($B393,'Justerad allokering kvv'!$B$1:$AG$700,MATCH(Q$1,'Justerad allokering kvv'!$B$1:$AF$1,0),FALSE)),VLOOKUP($B393,'Allokerad kvv'!$B$2:$AV$700,MATCH(Q$1,'Allokerad kvv'!$B$1:$AV$1,0),FALSE),VLOOKUP($B393,'Justerad allokering kvv'!$B$1:$AG$700,MATCH(Q$1,'Justerad allokering kvv'!$B$1:$AF$1,0),FALSE)))</f>
        <v>0</v>
      </c>
      <c r="R393">
        <f>IF($B393=" ","",IF(ISERROR(1/VLOOKUP($B393,'Justerad allokering kvv'!$B$1:$AG$700,MATCH(R$1,'Justerad allokering kvv'!$B$1:$AF$1,0),FALSE)),VLOOKUP($B393,'Allokerad kvv'!$B$2:$AV$700,MATCH(R$1,'Allokerad kvv'!$B$1:$AV$1,0),FALSE),VLOOKUP($B393,'Justerad allokering kvv'!$B$1:$AG$700,MATCH(R$1,'Justerad allokering kvv'!$B$1:$AF$1,0),FALSE)))</f>
        <v>0</v>
      </c>
      <c r="S393">
        <f>IF($B393=" ","",IF(ISERROR(1/VLOOKUP($B393,'Justerad allokering kvv'!$B$1:$AG$700,MATCH(S$1,'Justerad allokering kvv'!$B$1:$AF$1,0),FALSE)),VLOOKUP($B393,'Allokerad kvv'!$B$2:$AV$700,MATCH(S$1,'Allokerad kvv'!$B$1:$AV$1,0),FALSE),VLOOKUP($B393,'Justerad allokering kvv'!$B$1:$AG$700,MATCH(S$1,'Justerad allokering kvv'!$B$1:$AF$1,0),FALSE)))</f>
        <v>0</v>
      </c>
      <c r="T393">
        <f>IF($B393=" ","",IF(ISERROR(1/VLOOKUP($B393,'Justerad allokering kvv'!$B$1:$AG$700,MATCH(T$1,'Justerad allokering kvv'!$B$1:$AF$1,0),FALSE)),VLOOKUP($B393,'Allokerad kvv'!$B$2:$AV$700,MATCH(T$1,'Allokerad kvv'!$B$1:$AV$1,0),FALSE),VLOOKUP($B393,'Justerad allokering kvv'!$B$1:$AG$700,MATCH(T$1,'Justerad allokering kvv'!$B$1:$AF$1,0),FALSE)))</f>
        <v>0</v>
      </c>
      <c r="U393">
        <f>IF($B393=" ","",IF(ISERROR(1/VLOOKUP($B393,'Justerad allokering kvv'!$B$1:$AG$700,MATCH(U$1,'Justerad allokering kvv'!$B$1:$AF$1,0),FALSE)),VLOOKUP($B393,'Allokerad kvv'!$B$2:$AV$700,MATCH(U$1,'Allokerad kvv'!$B$1:$AV$1,0),FALSE),VLOOKUP($B393,'Justerad allokering kvv'!$B$1:$AG$700,MATCH(U$1,'Justerad allokering kvv'!$B$1:$AF$1,0),FALSE)))</f>
        <v>0</v>
      </c>
      <c r="V393">
        <f>IF($B393=" ","",IF(ISERROR(1/VLOOKUP($B393,'Justerad allokering kvv'!$B$1:$AG$700,MATCH(V$1,'Justerad allokering kvv'!$B$1:$AF$1,0),FALSE)),VLOOKUP($B393,'Allokerad kvv'!$B$2:$AV$700,MATCH(V$1,'Allokerad kvv'!$B$1:$AV$1,0),FALSE),VLOOKUP($B393,'Justerad allokering kvv'!$B$1:$AG$700,MATCH(V$1,'Justerad allokering kvv'!$B$1:$AF$1,0),FALSE)))</f>
        <v>0</v>
      </c>
      <c r="W393">
        <f>IF($B393=" ","",IF(ISERROR(1/VLOOKUP($B393,'Justerad allokering kvv'!$B$1:$AG$700,MATCH(W$1,'Justerad allokering kvv'!$B$1:$AF$1,0),FALSE)),VLOOKUP($B393,'Allokerad kvv'!$B$2:$AV$700,MATCH(W$1,'Allokerad kvv'!$B$1:$AV$1,0),FALSE),VLOOKUP($B393,'Justerad allokering kvv'!$B$1:$AG$700,MATCH(W$1,'Justerad allokering kvv'!$B$1:$AF$1,0),FALSE)))</f>
        <v>0</v>
      </c>
      <c r="X393">
        <f>IF($B393=" ","",IF(ISERROR(1/VLOOKUP($B393,'Justerad allokering kvv'!$B$1:$AG$700,MATCH(X$1,'Justerad allokering kvv'!$B$1:$AF$1,0),FALSE)),VLOOKUP($B393,'Allokerad kvv'!$B$2:$AV$700,MATCH(X$1,'Allokerad kvv'!$B$1:$AV$1,0),FALSE),VLOOKUP($B393,'Justerad allokering kvv'!$B$1:$AG$700,MATCH(X$1,'Justerad allokering kvv'!$B$1:$AF$1,0),FALSE)))</f>
        <v>0</v>
      </c>
      <c r="Y393">
        <f>IF($B393=" ","",IF(ISERROR(1/VLOOKUP($B393,'Justerad allokering kvv'!$B$1:$AG$700,MATCH(Y$1,'Justerad allokering kvv'!$B$1:$AF$1,0),FALSE)),VLOOKUP($B393,'Allokerad kvv'!$B$2:$AV$700,MATCH(Y$1,'Allokerad kvv'!$B$1:$AV$1,0),FALSE),VLOOKUP($B393,'Justerad allokering kvv'!$B$1:$AG$700,MATCH(Y$1,'Justerad allokering kvv'!$B$1:$AF$1,0),FALSE)))</f>
        <v>0</v>
      </c>
      <c r="AB393">
        <f>IFERROR(VLOOKUP($B393,Kraftvärmeprod!$B$1:$AO$424,MATCH("Tillförd energi från rökgaskondensering (GWh)",Kraftvärmeprod!$B$1:$AG$1,0),FALSE)/1,0)</f>
        <v>0</v>
      </c>
      <c r="AE393" s="122">
        <f t="shared" si="24"/>
        <v>0</v>
      </c>
      <c r="AG393">
        <f t="shared" si="25"/>
        <v>0</v>
      </c>
      <c r="AH393">
        <f t="shared" si="26"/>
        <v>0</v>
      </c>
      <c r="AI393" t="str">
        <f>IF(AH393=0,"",AH393/VLOOKUP(B393,Kraftvärmeprod!$B$1:$BC$480,MATCH("Summa tillförd energi exklusive rökgaskondensering",Kraftvärmeprod!$B$1:$BC$1,0),FALSE))</f>
        <v/>
      </c>
      <c r="AK393">
        <f t="shared" si="27"/>
        <v>0</v>
      </c>
    </row>
    <row r="394" spans="1:37" x14ac:dyDescent="0.25">
      <c r="A394" s="2" t="s">
        <v>579</v>
      </c>
      <c r="B394" s="2" t="s">
        <v>582</v>
      </c>
      <c r="C394">
        <f>IF($B394=" ","",IF(ISERROR(1/VLOOKUP($B394,'Justerad allokering kvv'!$B$1:$AG$700,MATCH(C$1,'Justerad allokering kvv'!$B$1:$AF$1,0),FALSE)),VLOOKUP($B394,'Allokerad kvv'!$B$2:$AV$700,MATCH(C$1,'Allokerad kvv'!$B$1:$AV$1,0),FALSE),VLOOKUP($B394,'Justerad allokering kvv'!$B$1:$AG$700,MATCH(C$1,'Justerad allokering kvv'!$B$1:$AF$1,0),FALSE)))</f>
        <v>83.005799999999994</v>
      </c>
      <c r="D394">
        <f>IF($B394=" ","",IF(ISERROR(1/VLOOKUP($B394,'Justerad allokering kvv'!$B$1:$AG$700,MATCH(D$1,'Justerad allokering kvv'!$B$1:$AF$1,0),FALSE)),VLOOKUP($B394,'Allokerad kvv'!$B$2:$AV$700,MATCH(D$1,'Allokerad kvv'!$B$1:$AV$1,0),FALSE),VLOOKUP($B394,'Justerad allokering kvv'!$B$1:$AG$700,MATCH(D$1,'Justerad allokering kvv'!$B$1:$AF$1,0),FALSE)))</f>
        <v>0</v>
      </c>
      <c r="E394">
        <f>IF($B394=" ","",IF(ISERROR(1/VLOOKUP($B394,'Justerad allokering kvv'!$B$1:$AG$700,MATCH(E$1,'Justerad allokering kvv'!$B$1:$AF$1,0),FALSE)),VLOOKUP($B394,'Allokerad kvv'!$B$2:$AV$700,MATCH(E$1,'Allokerad kvv'!$B$1:$AV$1,0),FALSE),VLOOKUP($B394,'Justerad allokering kvv'!$B$1:$AG$700,MATCH(E$1,'Justerad allokering kvv'!$B$1:$AF$1,0),FALSE)))</f>
        <v>0</v>
      </c>
      <c r="F394">
        <f>IF($B394=" ","",IF(ISERROR(1/VLOOKUP($B394,'Justerad allokering kvv'!$B$1:$AG$700,MATCH(F$1,'Justerad allokering kvv'!$B$1:$AF$1,0),FALSE)),VLOOKUP($B394,'Allokerad kvv'!$B$2:$AV$700,MATCH(F$1,'Allokerad kvv'!$B$1:$AV$1,0),FALSE),VLOOKUP($B394,'Justerad allokering kvv'!$B$1:$AG$700,MATCH(F$1,'Justerad allokering kvv'!$B$1:$AF$1,0),FALSE)))</f>
        <v>0</v>
      </c>
      <c r="G394">
        <f>IF($B394=" ","",IF(ISERROR(1/VLOOKUP($B394,'Justerad allokering kvv'!$B$1:$AG$700,MATCH(G$1,'Justerad allokering kvv'!$B$1:$AF$1,0),FALSE)),VLOOKUP($B394,'Allokerad kvv'!$B$2:$AV$700,MATCH(G$1,'Allokerad kvv'!$B$1:$AV$1,0),FALSE),VLOOKUP($B394,'Justerad allokering kvv'!$B$1:$AG$700,MATCH(G$1,'Justerad allokering kvv'!$B$1:$AF$1,0),FALSE)))</f>
        <v>0.71918400000000005</v>
      </c>
      <c r="H394">
        <f>IF($B394=" ","",IF(ISERROR(1/VLOOKUP($B394,'Justerad allokering kvv'!$B$1:$AG$700,MATCH(H$1,'Justerad allokering kvv'!$B$1:$AF$1,0),FALSE)),VLOOKUP($B394,'Allokerad kvv'!$B$2:$AV$700,MATCH(H$1,'Allokerad kvv'!$B$1:$AV$1,0),FALSE),VLOOKUP($B394,'Justerad allokering kvv'!$B$1:$AG$700,MATCH(H$1,'Justerad allokering kvv'!$B$1:$AF$1,0),FALSE)))</f>
        <v>0</v>
      </c>
      <c r="I394">
        <f>IF($B394=" ","",IF(ISERROR(1/VLOOKUP($B394,'Justerad allokering kvv'!$B$1:$AG$700,MATCH(I$1,'Justerad allokering kvv'!$B$1:$AF$1,0),FALSE)),VLOOKUP($B394,'Allokerad kvv'!$B$2:$AV$700,MATCH(I$1,'Allokerad kvv'!$B$1:$AV$1,0),FALSE),VLOOKUP($B394,'Justerad allokering kvv'!$B$1:$AG$700,MATCH(I$1,'Justerad allokering kvv'!$B$1:$AF$1,0),FALSE)))</f>
        <v>0</v>
      </c>
      <c r="J394">
        <f>IF($B394=" ","",IF(ISERROR(1/VLOOKUP($B394,'Justerad allokering kvv'!$B$1:$AG$700,MATCH(J$1,'Justerad allokering kvv'!$B$1:$AF$1,0),FALSE)),VLOOKUP($B394,'Allokerad kvv'!$B$2:$AV$700,MATCH(J$1,'Allokerad kvv'!$B$1:$AV$1,0),FALSE),VLOOKUP($B394,'Justerad allokering kvv'!$B$1:$AG$700,MATCH(J$1,'Justerad allokering kvv'!$B$1:$AF$1,0),FALSE)))</f>
        <v>0</v>
      </c>
      <c r="K394">
        <f>IF($B394=" ","",IF(ISERROR(1/VLOOKUP($B394,'Justerad allokering kvv'!$B$1:$AG$700,MATCH(K$1,'Justerad allokering kvv'!$B$1:$AF$1,0),FALSE)),VLOOKUP($B394,'Allokerad kvv'!$B$2:$AV$700,MATCH(K$1,'Allokerad kvv'!$B$1:$AV$1,0),FALSE),VLOOKUP($B394,'Justerad allokering kvv'!$B$1:$AG$700,MATCH(K$1,'Justerad allokering kvv'!$B$1:$AF$1,0),FALSE)))</f>
        <v>0</v>
      </c>
      <c r="L394">
        <f>IF($B394=" ","",IF(ISERROR(1/VLOOKUP($B394,'Justerad allokering kvv'!$B$1:$AG$700,MATCH(L$1,'Justerad allokering kvv'!$B$1:$AF$1,0),FALSE)),VLOOKUP($B394,'Allokerad kvv'!$B$2:$AV$700,MATCH(L$1,'Allokerad kvv'!$B$1:$AV$1,0),FALSE),VLOOKUP($B394,'Justerad allokering kvv'!$B$1:$AG$700,MATCH(L$1,'Justerad allokering kvv'!$B$1:$AF$1,0),FALSE)))</f>
        <v>0</v>
      </c>
      <c r="M394">
        <f>IF($B394=" ","",IF(ISERROR(1/VLOOKUP($B394,'Justerad allokering kvv'!$B$1:$AG$700,MATCH(M$1,'Justerad allokering kvv'!$B$1:$AF$1,0),FALSE)),VLOOKUP($B394,'Allokerad kvv'!$B$2:$AV$700,MATCH(M$1,'Allokerad kvv'!$B$1:$AV$1,0),FALSE),VLOOKUP($B394,'Justerad allokering kvv'!$B$1:$AG$700,MATCH(M$1,'Justerad allokering kvv'!$B$1:$AF$1,0),FALSE)))</f>
        <v>0</v>
      </c>
      <c r="N394">
        <f>IF($B394=" ","",IF(ISERROR(1/VLOOKUP($B394,'Justerad allokering kvv'!$B$1:$AG$700,MATCH(N$1,'Justerad allokering kvv'!$B$1:$AF$1,0),FALSE)),VLOOKUP($B394,'Allokerad kvv'!$B$2:$AV$700,MATCH(N$1,'Allokerad kvv'!$B$1:$AV$1,0),FALSE),VLOOKUP($B394,'Justerad allokering kvv'!$B$1:$AG$700,MATCH(N$1,'Justerad allokering kvv'!$B$1:$AF$1,0),FALSE)))</f>
        <v>0</v>
      </c>
      <c r="O394">
        <f>IF($B394=" ","",IF(ISERROR(1/VLOOKUP($B394,'Justerad allokering kvv'!$B$1:$AG$700,MATCH(O$1,'Justerad allokering kvv'!$B$1:$AF$1,0),FALSE)),VLOOKUP($B394,'Allokerad kvv'!$B$2:$AV$700,MATCH(O$1,'Allokerad kvv'!$B$1:$AV$1,0),FALSE),VLOOKUP($B394,'Justerad allokering kvv'!$B$1:$AG$700,MATCH(O$1,'Justerad allokering kvv'!$B$1:$AF$1,0),FALSE)))</f>
        <v>0</v>
      </c>
      <c r="P394">
        <f>IF($B394=" ","",IF(ISERROR(1/VLOOKUP($B394,'Justerad allokering kvv'!$B$1:$AG$700,MATCH(P$1,'Justerad allokering kvv'!$B$1:$AF$1,0),FALSE)),VLOOKUP($B394,'Allokerad kvv'!$B$2:$AV$700,MATCH(P$1,'Allokerad kvv'!$B$1:$AV$1,0),FALSE),VLOOKUP($B394,'Justerad allokering kvv'!$B$1:$AG$700,MATCH(P$1,'Justerad allokering kvv'!$B$1:$AF$1,0),FALSE)))</f>
        <v>0</v>
      </c>
      <c r="Q394">
        <f>IF($B394=" ","",IF(ISERROR(1/VLOOKUP($B394,'Justerad allokering kvv'!$B$1:$AG$700,MATCH(Q$1,'Justerad allokering kvv'!$B$1:$AF$1,0),FALSE)),VLOOKUP($B394,'Allokerad kvv'!$B$2:$AV$700,MATCH(Q$1,'Allokerad kvv'!$B$1:$AV$1,0),FALSE),VLOOKUP($B394,'Justerad allokering kvv'!$B$1:$AG$700,MATCH(Q$1,'Justerad allokering kvv'!$B$1:$AF$1,0),FALSE)))</f>
        <v>0</v>
      </c>
      <c r="R394">
        <f>IF($B394=" ","",IF(ISERROR(1/VLOOKUP($B394,'Justerad allokering kvv'!$B$1:$AG$700,MATCH(R$1,'Justerad allokering kvv'!$B$1:$AF$1,0),FALSE)),VLOOKUP($B394,'Allokerad kvv'!$B$2:$AV$700,MATCH(R$1,'Allokerad kvv'!$B$1:$AV$1,0),FALSE),VLOOKUP($B394,'Justerad allokering kvv'!$B$1:$AG$700,MATCH(R$1,'Justerad allokering kvv'!$B$1:$AF$1,0),FALSE)))</f>
        <v>3.40076</v>
      </c>
      <c r="S394">
        <f>IF($B394=" ","",IF(ISERROR(1/VLOOKUP($B394,'Justerad allokering kvv'!$B$1:$AG$700,MATCH(S$1,'Justerad allokering kvv'!$B$1:$AF$1,0),FALSE)),VLOOKUP($B394,'Allokerad kvv'!$B$2:$AV$700,MATCH(S$1,'Allokerad kvv'!$B$1:$AV$1,0),FALSE),VLOOKUP($B394,'Justerad allokering kvv'!$B$1:$AG$700,MATCH(S$1,'Justerad allokering kvv'!$B$1:$AF$1,0),FALSE)))</f>
        <v>0</v>
      </c>
      <c r="T394">
        <f>IF($B394=" ","",IF(ISERROR(1/VLOOKUP($B394,'Justerad allokering kvv'!$B$1:$AG$700,MATCH(T$1,'Justerad allokering kvv'!$B$1:$AF$1,0),FALSE)),VLOOKUP($B394,'Allokerad kvv'!$B$2:$AV$700,MATCH(T$1,'Allokerad kvv'!$B$1:$AV$1,0),FALSE),VLOOKUP($B394,'Justerad allokering kvv'!$B$1:$AG$700,MATCH(T$1,'Justerad allokering kvv'!$B$1:$AF$1,0),FALSE)))</f>
        <v>0</v>
      </c>
      <c r="U394">
        <f>IF($B394=" ","",IF(ISERROR(1/VLOOKUP($B394,'Justerad allokering kvv'!$B$1:$AG$700,MATCH(U$1,'Justerad allokering kvv'!$B$1:$AF$1,0),FALSE)),VLOOKUP($B394,'Allokerad kvv'!$B$2:$AV$700,MATCH(U$1,'Allokerad kvv'!$B$1:$AV$1,0),FALSE),VLOOKUP($B394,'Justerad allokering kvv'!$B$1:$AG$700,MATCH(U$1,'Justerad allokering kvv'!$B$1:$AF$1,0),FALSE)))</f>
        <v>0</v>
      </c>
      <c r="V394">
        <f>IF($B394=" ","",IF(ISERROR(1/VLOOKUP($B394,'Justerad allokering kvv'!$B$1:$AG$700,MATCH(V$1,'Justerad allokering kvv'!$B$1:$AF$1,0),FALSE)),VLOOKUP($B394,'Allokerad kvv'!$B$2:$AV$700,MATCH(V$1,'Allokerad kvv'!$B$1:$AV$1,0),FALSE),VLOOKUP($B394,'Justerad allokering kvv'!$B$1:$AG$700,MATCH(V$1,'Justerad allokering kvv'!$B$1:$AF$1,0),FALSE)))</f>
        <v>0</v>
      </c>
      <c r="W394">
        <f>IF($B394=" ","",IF(ISERROR(1/VLOOKUP($B394,'Justerad allokering kvv'!$B$1:$AG$700,MATCH(W$1,'Justerad allokering kvv'!$B$1:$AF$1,0),FALSE)),VLOOKUP($B394,'Allokerad kvv'!$B$2:$AV$700,MATCH(W$1,'Allokerad kvv'!$B$1:$AV$1,0),FALSE),VLOOKUP($B394,'Justerad allokering kvv'!$B$1:$AG$700,MATCH(W$1,'Justerad allokering kvv'!$B$1:$AF$1,0),FALSE)))</f>
        <v>0</v>
      </c>
      <c r="X394">
        <f>IF($B394=" ","",IF(ISERROR(1/VLOOKUP($B394,'Justerad allokering kvv'!$B$1:$AG$700,MATCH(X$1,'Justerad allokering kvv'!$B$1:$AF$1,0),FALSE)),VLOOKUP($B394,'Allokerad kvv'!$B$2:$AV$700,MATCH(X$1,'Allokerad kvv'!$B$1:$AV$1,0),FALSE),VLOOKUP($B394,'Justerad allokering kvv'!$B$1:$AG$700,MATCH(X$1,'Justerad allokering kvv'!$B$1:$AF$1,0),FALSE)))</f>
        <v>0</v>
      </c>
      <c r="Y394">
        <f>IF($B394=" ","",IF(ISERROR(1/VLOOKUP($B394,'Justerad allokering kvv'!$B$1:$AG$700,MATCH(Y$1,'Justerad allokering kvv'!$B$1:$AF$1,0),FALSE)),VLOOKUP($B394,'Allokerad kvv'!$B$2:$AV$700,MATCH(Y$1,'Allokerad kvv'!$B$1:$AV$1,0),FALSE),VLOOKUP($B394,'Justerad allokering kvv'!$B$1:$AG$700,MATCH(Y$1,'Justerad allokering kvv'!$B$1:$AF$1,0),FALSE)))</f>
        <v>0</v>
      </c>
      <c r="AB394">
        <f>IFERROR(VLOOKUP($B394,Kraftvärmeprod!$B$1:$AO$424,MATCH("Tillförd energi från rökgaskondensering (GWh)",Kraftvärmeprod!$B$1:$AG$1,0),FALSE)/1,0)</f>
        <v>12.576000000000001</v>
      </c>
      <c r="AE394" s="122">
        <f t="shared" si="24"/>
        <v>99.701743999999991</v>
      </c>
      <c r="AG394">
        <f t="shared" si="25"/>
        <v>96.300983999999985</v>
      </c>
      <c r="AH394">
        <f t="shared" si="26"/>
        <v>83.724983999999978</v>
      </c>
      <c r="AI394">
        <f>IF(AH394=0,"",AH394/VLOOKUP(B394,Kraftvärmeprod!$B$1:$BC$480,MATCH("Summa tillförd energi exklusive rökgaskondensering",Kraftvärmeprod!$B$1:$BC$1,0),FALSE))</f>
        <v>0.66395178468053373</v>
      </c>
      <c r="AK394">
        <f t="shared" si="27"/>
        <v>0</v>
      </c>
    </row>
    <row r="395" spans="1:37" x14ac:dyDescent="0.25">
      <c r="A395" s="2" t="s">
        <v>583</v>
      </c>
      <c r="B395" s="2" t="s">
        <v>584</v>
      </c>
      <c r="C395">
        <f>IF($B395=" ","",IF(ISERROR(1/VLOOKUP($B395,'Justerad allokering kvv'!$B$1:$AG$700,MATCH(C$1,'Justerad allokering kvv'!$B$1:$AF$1,0),FALSE)),VLOOKUP($B395,'Allokerad kvv'!$B$2:$AV$700,MATCH(C$1,'Allokerad kvv'!$B$1:$AV$1,0),FALSE),VLOOKUP($B395,'Justerad allokering kvv'!$B$1:$AG$700,MATCH(C$1,'Justerad allokering kvv'!$B$1:$AF$1,0),FALSE)))</f>
        <v>0</v>
      </c>
      <c r="D395">
        <f>IF($B395=" ","",IF(ISERROR(1/VLOOKUP($B395,'Justerad allokering kvv'!$B$1:$AG$700,MATCH(D$1,'Justerad allokering kvv'!$B$1:$AF$1,0),FALSE)),VLOOKUP($B395,'Allokerad kvv'!$B$2:$AV$700,MATCH(D$1,'Allokerad kvv'!$B$1:$AV$1,0),FALSE),VLOOKUP($B395,'Justerad allokering kvv'!$B$1:$AG$700,MATCH(D$1,'Justerad allokering kvv'!$B$1:$AF$1,0),FALSE)))</f>
        <v>0</v>
      </c>
      <c r="E395">
        <f>IF($B395=" ","",IF(ISERROR(1/VLOOKUP($B395,'Justerad allokering kvv'!$B$1:$AG$700,MATCH(E$1,'Justerad allokering kvv'!$B$1:$AF$1,0),FALSE)),VLOOKUP($B395,'Allokerad kvv'!$B$2:$AV$700,MATCH(E$1,'Allokerad kvv'!$B$1:$AV$1,0),FALSE),VLOOKUP($B395,'Justerad allokering kvv'!$B$1:$AG$700,MATCH(E$1,'Justerad allokering kvv'!$B$1:$AF$1,0),FALSE)))</f>
        <v>0</v>
      </c>
      <c r="F395">
        <f>IF($B395=" ","",IF(ISERROR(1/VLOOKUP($B395,'Justerad allokering kvv'!$B$1:$AG$700,MATCH(F$1,'Justerad allokering kvv'!$B$1:$AF$1,0),FALSE)),VLOOKUP($B395,'Allokerad kvv'!$B$2:$AV$700,MATCH(F$1,'Allokerad kvv'!$B$1:$AV$1,0),FALSE),VLOOKUP($B395,'Justerad allokering kvv'!$B$1:$AG$700,MATCH(F$1,'Justerad allokering kvv'!$B$1:$AF$1,0),FALSE)))</f>
        <v>0</v>
      </c>
      <c r="G395">
        <f>IF($B395=" ","",IF(ISERROR(1/VLOOKUP($B395,'Justerad allokering kvv'!$B$1:$AG$700,MATCH(G$1,'Justerad allokering kvv'!$B$1:$AF$1,0),FALSE)),VLOOKUP($B395,'Allokerad kvv'!$B$2:$AV$700,MATCH(G$1,'Allokerad kvv'!$B$1:$AV$1,0),FALSE),VLOOKUP($B395,'Justerad allokering kvv'!$B$1:$AG$700,MATCH(G$1,'Justerad allokering kvv'!$B$1:$AF$1,0),FALSE)))</f>
        <v>0</v>
      </c>
      <c r="H395">
        <f>IF($B395=" ","",IF(ISERROR(1/VLOOKUP($B395,'Justerad allokering kvv'!$B$1:$AG$700,MATCH(H$1,'Justerad allokering kvv'!$B$1:$AF$1,0),FALSE)),VLOOKUP($B395,'Allokerad kvv'!$B$2:$AV$700,MATCH(H$1,'Allokerad kvv'!$B$1:$AV$1,0),FALSE),VLOOKUP($B395,'Justerad allokering kvv'!$B$1:$AG$700,MATCH(H$1,'Justerad allokering kvv'!$B$1:$AF$1,0),FALSE)))</f>
        <v>0</v>
      </c>
      <c r="I395">
        <f>IF($B395=" ","",IF(ISERROR(1/VLOOKUP($B395,'Justerad allokering kvv'!$B$1:$AG$700,MATCH(I$1,'Justerad allokering kvv'!$B$1:$AF$1,0),FALSE)),VLOOKUP($B395,'Allokerad kvv'!$B$2:$AV$700,MATCH(I$1,'Allokerad kvv'!$B$1:$AV$1,0),FALSE),VLOOKUP($B395,'Justerad allokering kvv'!$B$1:$AG$700,MATCH(I$1,'Justerad allokering kvv'!$B$1:$AF$1,0),FALSE)))</f>
        <v>0</v>
      </c>
      <c r="J395">
        <f>IF($B395=" ","",IF(ISERROR(1/VLOOKUP($B395,'Justerad allokering kvv'!$B$1:$AG$700,MATCH(J$1,'Justerad allokering kvv'!$B$1:$AF$1,0),FALSE)),VLOOKUP($B395,'Allokerad kvv'!$B$2:$AV$700,MATCH(J$1,'Allokerad kvv'!$B$1:$AV$1,0),FALSE),VLOOKUP($B395,'Justerad allokering kvv'!$B$1:$AG$700,MATCH(J$1,'Justerad allokering kvv'!$B$1:$AF$1,0),FALSE)))</f>
        <v>0</v>
      </c>
      <c r="K395">
        <f>IF($B395=" ","",IF(ISERROR(1/VLOOKUP($B395,'Justerad allokering kvv'!$B$1:$AG$700,MATCH(K$1,'Justerad allokering kvv'!$B$1:$AF$1,0),FALSE)),VLOOKUP($B395,'Allokerad kvv'!$B$2:$AV$700,MATCH(K$1,'Allokerad kvv'!$B$1:$AV$1,0),FALSE),VLOOKUP($B395,'Justerad allokering kvv'!$B$1:$AG$700,MATCH(K$1,'Justerad allokering kvv'!$B$1:$AF$1,0),FALSE)))</f>
        <v>0</v>
      </c>
      <c r="L395">
        <f>IF($B395=" ","",IF(ISERROR(1/VLOOKUP($B395,'Justerad allokering kvv'!$B$1:$AG$700,MATCH(L$1,'Justerad allokering kvv'!$B$1:$AF$1,0),FALSE)),VLOOKUP($B395,'Allokerad kvv'!$B$2:$AV$700,MATCH(L$1,'Allokerad kvv'!$B$1:$AV$1,0),FALSE),VLOOKUP($B395,'Justerad allokering kvv'!$B$1:$AG$700,MATCH(L$1,'Justerad allokering kvv'!$B$1:$AF$1,0),FALSE)))</f>
        <v>0</v>
      </c>
      <c r="M395">
        <f>IF($B395=" ","",IF(ISERROR(1/VLOOKUP($B395,'Justerad allokering kvv'!$B$1:$AG$700,MATCH(M$1,'Justerad allokering kvv'!$B$1:$AF$1,0),FALSE)),VLOOKUP($B395,'Allokerad kvv'!$B$2:$AV$700,MATCH(M$1,'Allokerad kvv'!$B$1:$AV$1,0),FALSE),VLOOKUP($B395,'Justerad allokering kvv'!$B$1:$AG$700,MATCH(M$1,'Justerad allokering kvv'!$B$1:$AF$1,0),FALSE)))</f>
        <v>0</v>
      </c>
      <c r="N395">
        <f>IF($B395=" ","",IF(ISERROR(1/VLOOKUP($B395,'Justerad allokering kvv'!$B$1:$AG$700,MATCH(N$1,'Justerad allokering kvv'!$B$1:$AF$1,0),FALSE)),VLOOKUP($B395,'Allokerad kvv'!$B$2:$AV$700,MATCH(N$1,'Allokerad kvv'!$B$1:$AV$1,0),FALSE),VLOOKUP($B395,'Justerad allokering kvv'!$B$1:$AG$700,MATCH(N$1,'Justerad allokering kvv'!$B$1:$AF$1,0),FALSE)))</f>
        <v>0</v>
      </c>
      <c r="O395">
        <f>IF($B395=" ","",IF(ISERROR(1/VLOOKUP($B395,'Justerad allokering kvv'!$B$1:$AG$700,MATCH(O$1,'Justerad allokering kvv'!$B$1:$AF$1,0),FALSE)),VLOOKUP($B395,'Allokerad kvv'!$B$2:$AV$700,MATCH(O$1,'Allokerad kvv'!$B$1:$AV$1,0),FALSE),VLOOKUP($B395,'Justerad allokering kvv'!$B$1:$AG$700,MATCH(O$1,'Justerad allokering kvv'!$B$1:$AF$1,0),FALSE)))</f>
        <v>0</v>
      </c>
      <c r="P395">
        <f>IF($B395=" ","",IF(ISERROR(1/VLOOKUP($B395,'Justerad allokering kvv'!$B$1:$AG$700,MATCH(P$1,'Justerad allokering kvv'!$B$1:$AF$1,0),FALSE)),VLOOKUP($B395,'Allokerad kvv'!$B$2:$AV$700,MATCH(P$1,'Allokerad kvv'!$B$1:$AV$1,0),FALSE),VLOOKUP($B395,'Justerad allokering kvv'!$B$1:$AG$700,MATCH(P$1,'Justerad allokering kvv'!$B$1:$AF$1,0),FALSE)))</f>
        <v>0</v>
      </c>
      <c r="Q395">
        <f>IF($B395=" ","",IF(ISERROR(1/VLOOKUP($B395,'Justerad allokering kvv'!$B$1:$AG$700,MATCH(Q$1,'Justerad allokering kvv'!$B$1:$AF$1,0),FALSE)),VLOOKUP($B395,'Allokerad kvv'!$B$2:$AV$700,MATCH(Q$1,'Allokerad kvv'!$B$1:$AV$1,0),FALSE),VLOOKUP($B395,'Justerad allokering kvv'!$B$1:$AG$700,MATCH(Q$1,'Justerad allokering kvv'!$B$1:$AF$1,0),FALSE)))</f>
        <v>0</v>
      </c>
      <c r="R395">
        <f>IF($B395=" ","",IF(ISERROR(1/VLOOKUP($B395,'Justerad allokering kvv'!$B$1:$AG$700,MATCH(R$1,'Justerad allokering kvv'!$B$1:$AF$1,0),FALSE)),VLOOKUP($B395,'Allokerad kvv'!$B$2:$AV$700,MATCH(R$1,'Allokerad kvv'!$B$1:$AV$1,0),FALSE),VLOOKUP($B395,'Justerad allokering kvv'!$B$1:$AG$700,MATCH(R$1,'Justerad allokering kvv'!$B$1:$AF$1,0),FALSE)))</f>
        <v>0</v>
      </c>
      <c r="S395">
        <f>IF($B395=" ","",IF(ISERROR(1/VLOOKUP($B395,'Justerad allokering kvv'!$B$1:$AG$700,MATCH(S$1,'Justerad allokering kvv'!$B$1:$AF$1,0),FALSE)),VLOOKUP($B395,'Allokerad kvv'!$B$2:$AV$700,MATCH(S$1,'Allokerad kvv'!$B$1:$AV$1,0),FALSE),VLOOKUP($B395,'Justerad allokering kvv'!$B$1:$AG$700,MATCH(S$1,'Justerad allokering kvv'!$B$1:$AF$1,0),FALSE)))</f>
        <v>0</v>
      </c>
      <c r="T395">
        <f>IF($B395=" ","",IF(ISERROR(1/VLOOKUP($B395,'Justerad allokering kvv'!$B$1:$AG$700,MATCH(T$1,'Justerad allokering kvv'!$B$1:$AF$1,0),FALSE)),VLOOKUP($B395,'Allokerad kvv'!$B$2:$AV$700,MATCH(T$1,'Allokerad kvv'!$B$1:$AV$1,0),FALSE),VLOOKUP($B395,'Justerad allokering kvv'!$B$1:$AG$700,MATCH(T$1,'Justerad allokering kvv'!$B$1:$AF$1,0),FALSE)))</f>
        <v>0</v>
      </c>
      <c r="U395">
        <f>IF($B395=" ","",IF(ISERROR(1/VLOOKUP($B395,'Justerad allokering kvv'!$B$1:$AG$700,MATCH(U$1,'Justerad allokering kvv'!$B$1:$AF$1,0),FALSE)),VLOOKUP($B395,'Allokerad kvv'!$B$2:$AV$700,MATCH(U$1,'Allokerad kvv'!$B$1:$AV$1,0),FALSE),VLOOKUP($B395,'Justerad allokering kvv'!$B$1:$AG$700,MATCH(U$1,'Justerad allokering kvv'!$B$1:$AF$1,0),FALSE)))</f>
        <v>0</v>
      </c>
      <c r="V395">
        <f>IF($B395=" ","",IF(ISERROR(1/VLOOKUP($B395,'Justerad allokering kvv'!$B$1:$AG$700,MATCH(V$1,'Justerad allokering kvv'!$B$1:$AF$1,0),FALSE)),VLOOKUP($B395,'Allokerad kvv'!$B$2:$AV$700,MATCH(V$1,'Allokerad kvv'!$B$1:$AV$1,0),FALSE),VLOOKUP($B395,'Justerad allokering kvv'!$B$1:$AG$700,MATCH(V$1,'Justerad allokering kvv'!$B$1:$AF$1,0),FALSE)))</f>
        <v>0</v>
      </c>
      <c r="W395">
        <f>IF($B395=" ","",IF(ISERROR(1/VLOOKUP($B395,'Justerad allokering kvv'!$B$1:$AG$700,MATCH(W$1,'Justerad allokering kvv'!$B$1:$AF$1,0),FALSE)),VLOOKUP($B395,'Allokerad kvv'!$B$2:$AV$700,MATCH(W$1,'Allokerad kvv'!$B$1:$AV$1,0),FALSE),VLOOKUP($B395,'Justerad allokering kvv'!$B$1:$AG$700,MATCH(W$1,'Justerad allokering kvv'!$B$1:$AF$1,0),FALSE)))</f>
        <v>0</v>
      </c>
      <c r="X395">
        <f>IF($B395=" ","",IF(ISERROR(1/VLOOKUP($B395,'Justerad allokering kvv'!$B$1:$AG$700,MATCH(X$1,'Justerad allokering kvv'!$B$1:$AF$1,0),FALSE)),VLOOKUP($B395,'Allokerad kvv'!$B$2:$AV$700,MATCH(X$1,'Allokerad kvv'!$B$1:$AV$1,0),FALSE),VLOOKUP($B395,'Justerad allokering kvv'!$B$1:$AG$700,MATCH(X$1,'Justerad allokering kvv'!$B$1:$AF$1,0),FALSE)))</f>
        <v>0</v>
      </c>
      <c r="Y395">
        <f>IF($B395=" ","",IF(ISERROR(1/VLOOKUP($B395,'Justerad allokering kvv'!$B$1:$AG$700,MATCH(Y$1,'Justerad allokering kvv'!$B$1:$AF$1,0),FALSE)),VLOOKUP($B395,'Allokerad kvv'!$B$2:$AV$700,MATCH(Y$1,'Allokerad kvv'!$B$1:$AV$1,0),FALSE),VLOOKUP($B395,'Justerad allokering kvv'!$B$1:$AG$700,MATCH(Y$1,'Justerad allokering kvv'!$B$1:$AF$1,0),FALSE)))</f>
        <v>0</v>
      </c>
      <c r="AB395">
        <f>IFERROR(VLOOKUP($B395,Kraftvärmeprod!$B$1:$AO$424,MATCH("Tillförd energi från rökgaskondensering (GWh)",Kraftvärmeprod!$B$1:$AG$1,0),FALSE)/1,0)</f>
        <v>0</v>
      </c>
      <c r="AE395" s="122">
        <f t="shared" si="24"/>
        <v>0</v>
      </c>
      <c r="AG395">
        <f t="shared" si="25"/>
        <v>0</v>
      </c>
      <c r="AH395">
        <f t="shared" si="26"/>
        <v>0</v>
      </c>
      <c r="AI395" t="str">
        <f>IF(AH395=0,"",AH395/VLOOKUP(B395,Kraftvärmeprod!$B$1:$BC$480,MATCH("Summa tillförd energi exklusive rökgaskondensering",Kraftvärmeprod!$B$1:$BC$1,0),FALSE))</f>
        <v/>
      </c>
      <c r="AK395">
        <f t="shared" si="27"/>
        <v>0</v>
      </c>
    </row>
    <row r="396" spans="1:37" x14ac:dyDescent="0.25">
      <c r="A396" s="2" t="s">
        <v>583</v>
      </c>
      <c r="B396" s="2" t="s">
        <v>585</v>
      </c>
      <c r="C396">
        <f>IF($B396=" ","",IF(ISERROR(1/VLOOKUP($B396,'Justerad allokering kvv'!$B$1:$AG$700,MATCH(C$1,'Justerad allokering kvv'!$B$1:$AF$1,0),FALSE)),VLOOKUP($B396,'Allokerad kvv'!$B$2:$AV$700,MATCH(C$1,'Allokerad kvv'!$B$1:$AV$1,0),FALSE),VLOOKUP($B396,'Justerad allokering kvv'!$B$1:$AG$700,MATCH(C$1,'Justerad allokering kvv'!$B$1:$AF$1,0),FALSE)))</f>
        <v>0</v>
      </c>
      <c r="D396">
        <f>IF($B396=" ","",IF(ISERROR(1/VLOOKUP($B396,'Justerad allokering kvv'!$B$1:$AG$700,MATCH(D$1,'Justerad allokering kvv'!$B$1:$AF$1,0),FALSE)),VLOOKUP($B396,'Allokerad kvv'!$B$2:$AV$700,MATCH(D$1,'Allokerad kvv'!$B$1:$AV$1,0),FALSE),VLOOKUP($B396,'Justerad allokering kvv'!$B$1:$AG$700,MATCH(D$1,'Justerad allokering kvv'!$B$1:$AF$1,0),FALSE)))</f>
        <v>0</v>
      </c>
      <c r="E396">
        <f>IF($B396=" ","",IF(ISERROR(1/VLOOKUP($B396,'Justerad allokering kvv'!$B$1:$AG$700,MATCH(E$1,'Justerad allokering kvv'!$B$1:$AF$1,0),FALSE)),VLOOKUP($B396,'Allokerad kvv'!$B$2:$AV$700,MATCH(E$1,'Allokerad kvv'!$B$1:$AV$1,0),FALSE),VLOOKUP($B396,'Justerad allokering kvv'!$B$1:$AG$700,MATCH(E$1,'Justerad allokering kvv'!$B$1:$AF$1,0),FALSE)))</f>
        <v>0</v>
      </c>
      <c r="F396">
        <f>IF($B396=" ","",IF(ISERROR(1/VLOOKUP($B396,'Justerad allokering kvv'!$B$1:$AG$700,MATCH(F$1,'Justerad allokering kvv'!$B$1:$AF$1,0),FALSE)),VLOOKUP($B396,'Allokerad kvv'!$B$2:$AV$700,MATCH(F$1,'Allokerad kvv'!$B$1:$AV$1,0),FALSE),VLOOKUP($B396,'Justerad allokering kvv'!$B$1:$AG$700,MATCH(F$1,'Justerad allokering kvv'!$B$1:$AF$1,0),FALSE)))</f>
        <v>0</v>
      </c>
      <c r="G396">
        <f>IF($B396=" ","",IF(ISERROR(1/VLOOKUP($B396,'Justerad allokering kvv'!$B$1:$AG$700,MATCH(G$1,'Justerad allokering kvv'!$B$1:$AF$1,0),FALSE)),VLOOKUP($B396,'Allokerad kvv'!$B$2:$AV$700,MATCH(G$1,'Allokerad kvv'!$B$1:$AV$1,0),FALSE),VLOOKUP($B396,'Justerad allokering kvv'!$B$1:$AG$700,MATCH(G$1,'Justerad allokering kvv'!$B$1:$AF$1,0),FALSE)))</f>
        <v>0</v>
      </c>
      <c r="H396">
        <f>IF($B396=" ","",IF(ISERROR(1/VLOOKUP($B396,'Justerad allokering kvv'!$B$1:$AG$700,MATCH(H$1,'Justerad allokering kvv'!$B$1:$AF$1,0),FALSE)),VLOOKUP($B396,'Allokerad kvv'!$B$2:$AV$700,MATCH(H$1,'Allokerad kvv'!$B$1:$AV$1,0),FALSE),VLOOKUP($B396,'Justerad allokering kvv'!$B$1:$AG$700,MATCH(H$1,'Justerad allokering kvv'!$B$1:$AF$1,0),FALSE)))</f>
        <v>0</v>
      </c>
      <c r="I396">
        <f>IF($B396=" ","",IF(ISERROR(1/VLOOKUP($B396,'Justerad allokering kvv'!$B$1:$AG$700,MATCH(I$1,'Justerad allokering kvv'!$B$1:$AF$1,0),FALSE)),VLOOKUP($B396,'Allokerad kvv'!$B$2:$AV$700,MATCH(I$1,'Allokerad kvv'!$B$1:$AV$1,0),FALSE),VLOOKUP($B396,'Justerad allokering kvv'!$B$1:$AG$700,MATCH(I$1,'Justerad allokering kvv'!$B$1:$AF$1,0),FALSE)))</f>
        <v>0</v>
      </c>
      <c r="J396">
        <f>IF($B396=" ","",IF(ISERROR(1/VLOOKUP($B396,'Justerad allokering kvv'!$B$1:$AG$700,MATCH(J$1,'Justerad allokering kvv'!$B$1:$AF$1,0),FALSE)),VLOOKUP($B396,'Allokerad kvv'!$B$2:$AV$700,MATCH(J$1,'Allokerad kvv'!$B$1:$AV$1,0),FALSE),VLOOKUP($B396,'Justerad allokering kvv'!$B$1:$AG$700,MATCH(J$1,'Justerad allokering kvv'!$B$1:$AF$1,0),FALSE)))</f>
        <v>0</v>
      </c>
      <c r="K396">
        <f>IF($B396=" ","",IF(ISERROR(1/VLOOKUP($B396,'Justerad allokering kvv'!$B$1:$AG$700,MATCH(K$1,'Justerad allokering kvv'!$B$1:$AF$1,0),FALSE)),VLOOKUP($B396,'Allokerad kvv'!$B$2:$AV$700,MATCH(K$1,'Allokerad kvv'!$B$1:$AV$1,0),FALSE),VLOOKUP($B396,'Justerad allokering kvv'!$B$1:$AG$700,MATCH(K$1,'Justerad allokering kvv'!$B$1:$AF$1,0),FALSE)))</f>
        <v>0</v>
      </c>
      <c r="L396">
        <f>IF($B396=" ","",IF(ISERROR(1/VLOOKUP($B396,'Justerad allokering kvv'!$B$1:$AG$700,MATCH(L$1,'Justerad allokering kvv'!$B$1:$AF$1,0),FALSE)),VLOOKUP($B396,'Allokerad kvv'!$B$2:$AV$700,MATCH(L$1,'Allokerad kvv'!$B$1:$AV$1,0),FALSE),VLOOKUP($B396,'Justerad allokering kvv'!$B$1:$AG$700,MATCH(L$1,'Justerad allokering kvv'!$B$1:$AF$1,0),FALSE)))</f>
        <v>0</v>
      </c>
      <c r="M396">
        <f>IF($B396=" ","",IF(ISERROR(1/VLOOKUP($B396,'Justerad allokering kvv'!$B$1:$AG$700,MATCH(M$1,'Justerad allokering kvv'!$B$1:$AF$1,0),FALSE)),VLOOKUP($B396,'Allokerad kvv'!$B$2:$AV$700,MATCH(M$1,'Allokerad kvv'!$B$1:$AV$1,0),FALSE),VLOOKUP($B396,'Justerad allokering kvv'!$B$1:$AG$700,MATCH(M$1,'Justerad allokering kvv'!$B$1:$AF$1,0),FALSE)))</f>
        <v>0</v>
      </c>
      <c r="N396">
        <f>IF($B396=" ","",IF(ISERROR(1/VLOOKUP($B396,'Justerad allokering kvv'!$B$1:$AG$700,MATCH(N$1,'Justerad allokering kvv'!$B$1:$AF$1,0),FALSE)),VLOOKUP($B396,'Allokerad kvv'!$B$2:$AV$700,MATCH(N$1,'Allokerad kvv'!$B$1:$AV$1,0),FALSE),VLOOKUP($B396,'Justerad allokering kvv'!$B$1:$AG$700,MATCH(N$1,'Justerad allokering kvv'!$B$1:$AF$1,0),FALSE)))</f>
        <v>0</v>
      </c>
      <c r="O396">
        <f>IF($B396=" ","",IF(ISERROR(1/VLOOKUP($B396,'Justerad allokering kvv'!$B$1:$AG$700,MATCH(O$1,'Justerad allokering kvv'!$B$1:$AF$1,0),FALSE)),VLOOKUP($B396,'Allokerad kvv'!$B$2:$AV$700,MATCH(O$1,'Allokerad kvv'!$B$1:$AV$1,0),FALSE),VLOOKUP($B396,'Justerad allokering kvv'!$B$1:$AG$700,MATCH(O$1,'Justerad allokering kvv'!$B$1:$AF$1,0),FALSE)))</f>
        <v>0</v>
      </c>
      <c r="P396">
        <f>IF($B396=" ","",IF(ISERROR(1/VLOOKUP($B396,'Justerad allokering kvv'!$B$1:$AG$700,MATCH(P$1,'Justerad allokering kvv'!$B$1:$AF$1,0),FALSE)),VLOOKUP($B396,'Allokerad kvv'!$B$2:$AV$700,MATCH(P$1,'Allokerad kvv'!$B$1:$AV$1,0),FALSE),VLOOKUP($B396,'Justerad allokering kvv'!$B$1:$AG$700,MATCH(P$1,'Justerad allokering kvv'!$B$1:$AF$1,0),FALSE)))</f>
        <v>0</v>
      </c>
      <c r="Q396">
        <f>IF($B396=" ","",IF(ISERROR(1/VLOOKUP($B396,'Justerad allokering kvv'!$B$1:$AG$700,MATCH(Q$1,'Justerad allokering kvv'!$B$1:$AF$1,0),FALSE)),VLOOKUP($B396,'Allokerad kvv'!$B$2:$AV$700,MATCH(Q$1,'Allokerad kvv'!$B$1:$AV$1,0),FALSE),VLOOKUP($B396,'Justerad allokering kvv'!$B$1:$AG$700,MATCH(Q$1,'Justerad allokering kvv'!$B$1:$AF$1,0),FALSE)))</f>
        <v>0</v>
      </c>
      <c r="R396">
        <f>IF($B396=" ","",IF(ISERROR(1/VLOOKUP($B396,'Justerad allokering kvv'!$B$1:$AG$700,MATCH(R$1,'Justerad allokering kvv'!$B$1:$AF$1,0),FALSE)),VLOOKUP($B396,'Allokerad kvv'!$B$2:$AV$700,MATCH(R$1,'Allokerad kvv'!$B$1:$AV$1,0),FALSE),VLOOKUP($B396,'Justerad allokering kvv'!$B$1:$AG$700,MATCH(R$1,'Justerad allokering kvv'!$B$1:$AF$1,0),FALSE)))</f>
        <v>0</v>
      </c>
      <c r="S396">
        <f>IF($B396=" ","",IF(ISERROR(1/VLOOKUP($B396,'Justerad allokering kvv'!$B$1:$AG$700,MATCH(S$1,'Justerad allokering kvv'!$B$1:$AF$1,0),FALSE)),VLOOKUP($B396,'Allokerad kvv'!$B$2:$AV$700,MATCH(S$1,'Allokerad kvv'!$B$1:$AV$1,0),FALSE),VLOOKUP($B396,'Justerad allokering kvv'!$B$1:$AG$700,MATCH(S$1,'Justerad allokering kvv'!$B$1:$AF$1,0),FALSE)))</f>
        <v>0</v>
      </c>
      <c r="T396">
        <f>IF($B396=" ","",IF(ISERROR(1/VLOOKUP($B396,'Justerad allokering kvv'!$B$1:$AG$700,MATCH(T$1,'Justerad allokering kvv'!$B$1:$AF$1,0),FALSE)),VLOOKUP($B396,'Allokerad kvv'!$B$2:$AV$700,MATCH(T$1,'Allokerad kvv'!$B$1:$AV$1,0),FALSE),VLOOKUP($B396,'Justerad allokering kvv'!$B$1:$AG$700,MATCH(T$1,'Justerad allokering kvv'!$B$1:$AF$1,0),FALSE)))</f>
        <v>0</v>
      </c>
      <c r="U396">
        <f>IF($B396=" ","",IF(ISERROR(1/VLOOKUP($B396,'Justerad allokering kvv'!$B$1:$AG$700,MATCH(U$1,'Justerad allokering kvv'!$B$1:$AF$1,0),FALSE)),VLOOKUP($B396,'Allokerad kvv'!$B$2:$AV$700,MATCH(U$1,'Allokerad kvv'!$B$1:$AV$1,0),FALSE),VLOOKUP($B396,'Justerad allokering kvv'!$B$1:$AG$700,MATCH(U$1,'Justerad allokering kvv'!$B$1:$AF$1,0),FALSE)))</f>
        <v>0</v>
      </c>
      <c r="V396">
        <f>IF($B396=" ","",IF(ISERROR(1/VLOOKUP($B396,'Justerad allokering kvv'!$B$1:$AG$700,MATCH(V$1,'Justerad allokering kvv'!$B$1:$AF$1,0),FALSE)),VLOOKUP($B396,'Allokerad kvv'!$B$2:$AV$700,MATCH(V$1,'Allokerad kvv'!$B$1:$AV$1,0),FALSE),VLOOKUP($B396,'Justerad allokering kvv'!$B$1:$AG$700,MATCH(V$1,'Justerad allokering kvv'!$B$1:$AF$1,0),FALSE)))</f>
        <v>0</v>
      </c>
      <c r="W396">
        <f>IF($B396=" ","",IF(ISERROR(1/VLOOKUP($B396,'Justerad allokering kvv'!$B$1:$AG$700,MATCH(W$1,'Justerad allokering kvv'!$B$1:$AF$1,0),FALSE)),VLOOKUP($B396,'Allokerad kvv'!$B$2:$AV$700,MATCH(W$1,'Allokerad kvv'!$B$1:$AV$1,0),FALSE),VLOOKUP($B396,'Justerad allokering kvv'!$B$1:$AG$700,MATCH(W$1,'Justerad allokering kvv'!$B$1:$AF$1,0),FALSE)))</f>
        <v>0</v>
      </c>
      <c r="X396">
        <f>IF($B396=" ","",IF(ISERROR(1/VLOOKUP($B396,'Justerad allokering kvv'!$B$1:$AG$700,MATCH(X$1,'Justerad allokering kvv'!$B$1:$AF$1,0),FALSE)),VLOOKUP($B396,'Allokerad kvv'!$B$2:$AV$700,MATCH(X$1,'Allokerad kvv'!$B$1:$AV$1,0),FALSE),VLOOKUP($B396,'Justerad allokering kvv'!$B$1:$AG$700,MATCH(X$1,'Justerad allokering kvv'!$B$1:$AF$1,0),FALSE)))</f>
        <v>0</v>
      </c>
      <c r="Y396">
        <f>IF($B396=" ","",IF(ISERROR(1/VLOOKUP($B396,'Justerad allokering kvv'!$B$1:$AG$700,MATCH(Y$1,'Justerad allokering kvv'!$B$1:$AF$1,0),FALSE)),VLOOKUP($B396,'Allokerad kvv'!$B$2:$AV$700,MATCH(Y$1,'Allokerad kvv'!$B$1:$AV$1,0),FALSE),VLOOKUP($B396,'Justerad allokering kvv'!$B$1:$AG$700,MATCH(Y$1,'Justerad allokering kvv'!$B$1:$AF$1,0),FALSE)))</f>
        <v>0</v>
      </c>
      <c r="AB396">
        <f>IFERROR(VLOOKUP($B396,Kraftvärmeprod!$B$1:$AO$424,MATCH("Tillförd energi från rökgaskondensering (GWh)",Kraftvärmeprod!$B$1:$AG$1,0),FALSE)/1,0)</f>
        <v>0</v>
      </c>
      <c r="AE396" s="122">
        <f t="shared" si="24"/>
        <v>0</v>
      </c>
      <c r="AG396">
        <f t="shared" si="25"/>
        <v>0</v>
      </c>
      <c r="AH396">
        <f t="shared" si="26"/>
        <v>0</v>
      </c>
      <c r="AI396" t="str">
        <f>IF(AH396=0,"",AH396/VLOOKUP(B396,Kraftvärmeprod!$B$1:$BC$480,MATCH("Summa tillförd energi exklusive rökgaskondensering",Kraftvärmeprod!$B$1:$BC$1,0),FALSE))</f>
        <v/>
      </c>
      <c r="AK396">
        <f t="shared" si="27"/>
        <v>0</v>
      </c>
    </row>
    <row r="397" spans="1:37" x14ac:dyDescent="0.25">
      <c r="A397" s="2" t="s">
        <v>583</v>
      </c>
      <c r="B397" s="2" t="s">
        <v>586</v>
      </c>
      <c r="C397">
        <f>IF($B397=" ","",IF(ISERROR(1/VLOOKUP($B397,'Justerad allokering kvv'!$B$1:$AG$700,MATCH(C$1,'Justerad allokering kvv'!$B$1:$AF$1,0),FALSE)),VLOOKUP($B397,'Allokerad kvv'!$B$2:$AV$700,MATCH(C$1,'Allokerad kvv'!$B$1:$AV$1,0),FALSE),VLOOKUP($B397,'Justerad allokering kvv'!$B$1:$AG$700,MATCH(C$1,'Justerad allokering kvv'!$B$1:$AF$1,0),FALSE)))</f>
        <v>0</v>
      </c>
      <c r="D397">
        <f>IF($B397=" ","",IF(ISERROR(1/VLOOKUP($B397,'Justerad allokering kvv'!$B$1:$AG$700,MATCH(D$1,'Justerad allokering kvv'!$B$1:$AF$1,0),FALSE)),VLOOKUP($B397,'Allokerad kvv'!$B$2:$AV$700,MATCH(D$1,'Allokerad kvv'!$B$1:$AV$1,0),FALSE),VLOOKUP($B397,'Justerad allokering kvv'!$B$1:$AG$700,MATCH(D$1,'Justerad allokering kvv'!$B$1:$AF$1,0),FALSE)))</f>
        <v>0</v>
      </c>
      <c r="E397">
        <f>IF($B397=" ","",IF(ISERROR(1/VLOOKUP($B397,'Justerad allokering kvv'!$B$1:$AG$700,MATCH(E$1,'Justerad allokering kvv'!$B$1:$AF$1,0),FALSE)),VLOOKUP($B397,'Allokerad kvv'!$B$2:$AV$700,MATCH(E$1,'Allokerad kvv'!$B$1:$AV$1,0),FALSE),VLOOKUP($B397,'Justerad allokering kvv'!$B$1:$AG$700,MATCH(E$1,'Justerad allokering kvv'!$B$1:$AF$1,0),FALSE)))</f>
        <v>0</v>
      </c>
      <c r="F397">
        <f>IF($B397=" ","",IF(ISERROR(1/VLOOKUP($B397,'Justerad allokering kvv'!$B$1:$AG$700,MATCH(F$1,'Justerad allokering kvv'!$B$1:$AF$1,0),FALSE)),VLOOKUP($B397,'Allokerad kvv'!$B$2:$AV$700,MATCH(F$1,'Allokerad kvv'!$B$1:$AV$1,0),FALSE),VLOOKUP($B397,'Justerad allokering kvv'!$B$1:$AG$700,MATCH(F$1,'Justerad allokering kvv'!$B$1:$AF$1,0),FALSE)))</f>
        <v>0</v>
      </c>
      <c r="G397">
        <f>IF($B397=" ","",IF(ISERROR(1/VLOOKUP($B397,'Justerad allokering kvv'!$B$1:$AG$700,MATCH(G$1,'Justerad allokering kvv'!$B$1:$AF$1,0),FALSE)),VLOOKUP($B397,'Allokerad kvv'!$B$2:$AV$700,MATCH(G$1,'Allokerad kvv'!$B$1:$AV$1,0),FALSE),VLOOKUP($B397,'Justerad allokering kvv'!$B$1:$AG$700,MATCH(G$1,'Justerad allokering kvv'!$B$1:$AF$1,0),FALSE)))</f>
        <v>0</v>
      </c>
      <c r="H397">
        <f>IF($B397=" ","",IF(ISERROR(1/VLOOKUP($B397,'Justerad allokering kvv'!$B$1:$AG$700,MATCH(H$1,'Justerad allokering kvv'!$B$1:$AF$1,0),FALSE)),VLOOKUP($B397,'Allokerad kvv'!$B$2:$AV$700,MATCH(H$1,'Allokerad kvv'!$B$1:$AV$1,0),FALSE),VLOOKUP($B397,'Justerad allokering kvv'!$B$1:$AG$700,MATCH(H$1,'Justerad allokering kvv'!$B$1:$AF$1,0),FALSE)))</f>
        <v>0</v>
      </c>
      <c r="I397">
        <f>IF($B397=" ","",IF(ISERROR(1/VLOOKUP($B397,'Justerad allokering kvv'!$B$1:$AG$700,MATCH(I$1,'Justerad allokering kvv'!$B$1:$AF$1,0),FALSE)),VLOOKUP($B397,'Allokerad kvv'!$B$2:$AV$700,MATCH(I$1,'Allokerad kvv'!$B$1:$AV$1,0),FALSE),VLOOKUP($B397,'Justerad allokering kvv'!$B$1:$AG$700,MATCH(I$1,'Justerad allokering kvv'!$B$1:$AF$1,0),FALSE)))</f>
        <v>0</v>
      </c>
      <c r="J397">
        <f>IF($B397=" ","",IF(ISERROR(1/VLOOKUP($B397,'Justerad allokering kvv'!$B$1:$AG$700,MATCH(J$1,'Justerad allokering kvv'!$B$1:$AF$1,0),FALSE)),VLOOKUP($B397,'Allokerad kvv'!$B$2:$AV$700,MATCH(J$1,'Allokerad kvv'!$B$1:$AV$1,0),FALSE),VLOOKUP($B397,'Justerad allokering kvv'!$B$1:$AG$700,MATCH(J$1,'Justerad allokering kvv'!$B$1:$AF$1,0),FALSE)))</f>
        <v>0</v>
      </c>
      <c r="K397">
        <f>IF($B397=" ","",IF(ISERROR(1/VLOOKUP($B397,'Justerad allokering kvv'!$B$1:$AG$700,MATCH(K$1,'Justerad allokering kvv'!$B$1:$AF$1,0),FALSE)),VLOOKUP($B397,'Allokerad kvv'!$B$2:$AV$700,MATCH(K$1,'Allokerad kvv'!$B$1:$AV$1,0),FALSE),VLOOKUP($B397,'Justerad allokering kvv'!$B$1:$AG$700,MATCH(K$1,'Justerad allokering kvv'!$B$1:$AF$1,0),FALSE)))</f>
        <v>0</v>
      </c>
      <c r="L397">
        <f>IF($B397=" ","",IF(ISERROR(1/VLOOKUP($B397,'Justerad allokering kvv'!$B$1:$AG$700,MATCH(L$1,'Justerad allokering kvv'!$B$1:$AF$1,0),FALSE)),VLOOKUP($B397,'Allokerad kvv'!$B$2:$AV$700,MATCH(L$1,'Allokerad kvv'!$B$1:$AV$1,0),FALSE),VLOOKUP($B397,'Justerad allokering kvv'!$B$1:$AG$700,MATCH(L$1,'Justerad allokering kvv'!$B$1:$AF$1,0),FALSE)))</f>
        <v>0</v>
      </c>
      <c r="M397">
        <f>IF($B397=" ","",IF(ISERROR(1/VLOOKUP($B397,'Justerad allokering kvv'!$B$1:$AG$700,MATCH(M$1,'Justerad allokering kvv'!$B$1:$AF$1,0),FALSE)),VLOOKUP($B397,'Allokerad kvv'!$B$2:$AV$700,MATCH(M$1,'Allokerad kvv'!$B$1:$AV$1,0),FALSE),VLOOKUP($B397,'Justerad allokering kvv'!$B$1:$AG$700,MATCH(M$1,'Justerad allokering kvv'!$B$1:$AF$1,0),FALSE)))</f>
        <v>0</v>
      </c>
      <c r="N397">
        <f>IF($B397=" ","",IF(ISERROR(1/VLOOKUP($B397,'Justerad allokering kvv'!$B$1:$AG$700,MATCH(N$1,'Justerad allokering kvv'!$B$1:$AF$1,0),FALSE)),VLOOKUP($B397,'Allokerad kvv'!$B$2:$AV$700,MATCH(N$1,'Allokerad kvv'!$B$1:$AV$1,0),FALSE),VLOOKUP($B397,'Justerad allokering kvv'!$B$1:$AG$700,MATCH(N$1,'Justerad allokering kvv'!$B$1:$AF$1,0),FALSE)))</f>
        <v>0</v>
      </c>
      <c r="O397">
        <f>IF($B397=" ","",IF(ISERROR(1/VLOOKUP($B397,'Justerad allokering kvv'!$B$1:$AG$700,MATCH(O$1,'Justerad allokering kvv'!$B$1:$AF$1,0),FALSE)),VLOOKUP($B397,'Allokerad kvv'!$B$2:$AV$700,MATCH(O$1,'Allokerad kvv'!$B$1:$AV$1,0),FALSE),VLOOKUP($B397,'Justerad allokering kvv'!$B$1:$AG$700,MATCH(O$1,'Justerad allokering kvv'!$B$1:$AF$1,0),FALSE)))</f>
        <v>0</v>
      </c>
      <c r="P397">
        <f>IF($B397=" ","",IF(ISERROR(1/VLOOKUP($B397,'Justerad allokering kvv'!$B$1:$AG$700,MATCH(P$1,'Justerad allokering kvv'!$B$1:$AF$1,0),FALSE)),VLOOKUP($B397,'Allokerad kvv'!$B$2:$AV$700,MATCH(P$1,'Allokerad kvv'!$B$1:$AV$1,0),FALSE),VLOOKUP($B397,'Justerad allokering kvv'!$B$1:$AG$700,MATCH(P$1,'Justerad allokering kvv'!$B$1:$AF$1,0),FALSE)))</f>
        <v>0</v>
      </c>
      <c r="Q397">
        <f>IF($B397=" ","",IF(ISERROR(1/VLOOKUP($B397,'Justerad allokering kvv'!$B$1:$AG$700,MATCH(Q$1,'Justerad allokering kvv'!$B$1:$AF$1,0),FALSE)),VLOOKUP($B397,'Allokerad kvv'!$B$2:$AV$700,MATCH(Q$1,'Allokerad kvv'!$B$1:$AV$1,0),FALSE),VLOOKUP($B397,'Justerad allokering kvv'!$B$1:$AG$700,MATCH(Q$1,'Justerad allokering kvv'!$B$1:$AF$1,0),FALSE)))</f>
        <v>0</v>
      </c>
      <c r="R397">
        <f>IF($B397=" ","",IF(ISERROR(1/VLOOKUP($B397,'Justerad allokering kvv'!$B$1:$AG$700,MATCH(R$1,'Justerad allokering kvv'!$B$1:$AF$1,0),FALSE)),VLOOKUP($B397,'Allokerad kvv'!$B$2:$AV$700,MATCH(R$1,'Allokerad kvv'!$B$1:$AV$1,0),FALSE),VLOOKUP($B397,'Justerad allokering kvv'!$B$1:$AG$700,MATCH(R$1,'Justerad allokering kvv'!$B$1:$AF$1,0),FALSE)))</f>
        <v>0</v>
      </c>
      <c r="S397">
        <f>IF($B397=" ","",IF(ISERROR(1/VLOOKUP($B397,'Justerad allokering kvv'!$B$1:$AG$700,MATCH(S$1,'Justerad allokering kvv'!$B$1:$AF$1,0),FALSE)),VLOOKUP($B397,'Allokerad kvv'!$B$2:$AV$700,MATCH(S$1,'Allokerad kvv'!$B$1:$AV$1,0),FALSE),VLOOKUP($B397,'Justerad allokering kvv'!$B$1:$AG$700,MATCH(S$1,'Justerad allokering kvv'!$B$1:$AF$1,0),FALSE)))</f>
        <v>0</v>
      </c>
      <c r="T397">
        <f>IF($B397=" ","",IF(ISERROR(1/VLOOKUP($B397,'Justerad allokering kvv'!$B$1:$AG$700,MATCH(T$1,'Justerad allokering kvv'!$B$1:$AF$1,0),FALSE)),VLOOKUP($B397,'Allokerad kvv'!$B$2:$AV$700,MATCH(T$1,'Allokerad kvv'!$B$1:$AV$1,0),FALSE),VLOOKUP($B397,'Justerad allokering kvv'!$B$1:$AG$700,MATCH(T$1,'Justerad allokering kvv'!$B$1:$AF$1,0),FALSE)))</f>
        <v>0</v>
      </c>
      <c r="U397">
        <f>IF($B397=" ","",IF(ISERROR(1/VLOOKUP($B397,'Justerad allokering kvv'!$B$1:$AG$700,MATCH(U$1,'Justerad allokering kvv'!$B$1:$AF$1,0),FALSE)),VLOOKUP($B397,'Allokerad kvv'!$B$2:$AV$700,MATCH(U$1,'Allokerad kvv'!$B$1:$AV$1,0),FALSE),VLOOKUP($B397,'Justerad allokering kvv'!$B$1:$AG$700,MATCH(U$1,'Justerad allokering kvv'!$B$1:$AF$1,0),FALSE)))</f>
        <v>0</v>
      </c>
      <c r="V397">
        <f>IF($B397=" ","",IF(ISERROR(1/VLOOKUP($B397,'Justerad allokering kvv'!$B$1:$AG$700,MATCH(V$1,'Justerad allokering kvv'!$B$1:$AF$1,0),FALSE)),VLOOKUP($B397,'Allokerad kvv'!$B$2:$AV$700,MATCH(V$1,'Allokerad kvv'!$B$1:$AV$1,0),FALSE),VLOOKUP($B397,'Justerad allokering kvv'!$B$1:$AG$700,MATCH(V$1,'Justerad allokering kvv'!$B$1:$AF$1,0),FALSE)))</f>
        <v>0</v>
      </c>
      <c r="W397">
        <f>IF($B397=" ","",IF(ISERROR(1/VLOOKUP($B397,'Justerad allokering kvv'!$B$1:$AG$700,MATCH(W$1,'Justerad allokering kvv'!$B$1:$AF$1,0),FALSE)),VLOOKUP($B397,'Allokerad kvv'!$B$2:$AV$700,MATCH(W$1,'Allokerad kvv'!$B$1:$AV$1,0),FALSE),VLOOKUP($B397,'Justerad allokering kvv'!$B$1:$AG$700,MATCH(W$1,'Justerad allokering kvv'!$B$1:$AF$1,0),FALSE)))</f>
        <v>0</v>
      </c>
      <c r="X397">
        <f>IF($B397=" ","",IF(ISERROR(1/VLOOKUP($B397,'Justerad allokering kvv'!$B$1:$AG$700,MATCH(X$1,'Justerad allokering kvv'!$B$1:$AF$1,0),FALSE)),VLOOKUP($B397,'Allokerad kvv'!$B$2:$AV$700,MATCH(X$1,'Allokerad kvv'!$B$1:$AV$1,0),FALSE),VLOOKUP($B397,'Justerad allokering kvv'!$B$1:$AG$700,MATCH(X$1,'Justerad allokering kvv'!$B$1:$AF$1,0),FALSE)))</f>
        <v>0</v>
      </c>
      <c r="Y397">
        <f>IF($B397=" ","",IF(ISERROR(1/VLOOKUP($B397,'Justerad allokering kvv'!$B$1:$AG$700,MATCH(Y$1,'Justerad allokering kvv'!$B$1:$AF$1,0),FALSE)),VLOOKUP($B397,'Allokerad kvv'!$B$2:$AV$700,MATCH(Y$1,'Allokerad kvv'!$B$1:$AV$1,0),FALSE),VLOOKUP($B397,'Justerad allokering kvv'!$B$1:$AG$700,MATCH(Y$1,'Justerad allokering kvv'!$B$1:$AF$1,0),FALSE)))</f>
        <v>0</v>
      </c>
      <c r="AB397">
        <f>IFERROR(VLOOKUP($B397,Kraftvärmeprod!$B$1:$AO$424,MATCH("Tillförd energi från rökgaskondensering (GWh)",Kraftvärmeprod!$B$1:$AG$1,0),FALSE)/1,0)</f>
        <v>0</v>
      </c>
      <c r="AE397" s="122">
        <f t="shared" si="24"/>
        <v>0</v>
      </c>
      <c r="AG397">
        <f t="shared" si="25"/>
        <v>0</v>
      </c>
      <c r="AH397">
        <f t="shared" si="26"/>
        <v>0</v>
      </c>
      <c r="AI397" t="str">
        <f>IF(AH397=0,"",AH397/VLOOKUP(B397,Kraftvärmeprod!$B$1:$BC$480,MATCH("Summa tillförd energi exklusive rökgaskondensering",Kraftvärmeprod!$B$1:$BC$1,0),FALSE))</f>
        <v/>
      </c>
      <c r="AK397">
        <f t="shared" si="27"/>
        <v>0</v>
      </c>
    </row>
    <row r="398" spans="1:37" x14ac:dyDescent="0.25">
      <c r="A398" s="2" t="s">
        <v>583</v>
      </c>
      <c r="B398" s="2" t="s">
        <v>587</v>
      </c>
      <c r="C398">
        <f>IF($B398=" ","",IF(ISERROR(1/VLOOKUP($B398,'Justerad allokering kvv'!$B$1:$AG$700,MATCH(C$1,'Justerad allokering kvv'!$B$1:$AF$1,0),FALSE)),VLOOKUP($B398,'Allokerad kvv'!$B$2:$AV$700,MATCH(C$1,'Allokerad kvv'!$B$1:$AV$1,0),FALSE),VLOOKUP($B398,'Justerad allokering kvv'!$B$1:$AG$700,MATCH(C$1,'Justerad allokering kvv'!$B$1:$AF$1,0),FALSE)))</f>
        <v>0</v>
      </c>
      <c r="D398">
        <f>IF($B398=" ","",IF(ISERROR(1/VLOOKUP($B398,'Justerad allokering kvv'!$B$1:$AG$700,MATCH(D$1,'Justerad allokering kvv'!$B$1:$AF$1,0),FALSE)),VLOOKUP($B398,'Allokerad kvv'!$B$2:$AV$700,MATCH(D$1,'Allokerad kvv'!$B$1:$AV$1,0),FALSE),VLOOKUP($B398,'Justerad allokering kvv'!$B$1:$AG$700,MATCH(D$1,'Justerad allokering kvv'!$B$1:$AF$1,0),FALSE)))</f>
        <v>0</v>
      </c>
      <c r="E398">
        <f>IF($B398=" ","",IF(ISERROR(1/VLOOKUP($B398,'Justerad allokering kvv'!$B$1:$AG$700,MATCH(E$1,'Justerad allokering kvv'!$B$1:$AF$1,0),FALSE)),VLOOKUP($B398,'Allokerad kvv'!$B$2:$AV$700,MATCH(E$1,'Allokerad kvv'!$B$1:$AV$1,0),FALSE),VLOOKUP($B398,'Justerad allokering kvv'!$B$1:$AG$700,MATCH(E$1,'Justerad allokering kvv'!$B$1:$AF$1,0),FALSE)))</f>
        <v>49.602699999999999</v>
      </c>
      <c r="F398">
        <f>IF($B398=" ","",IF(ISERROR(1/VLOOKUP($B398,'Justerad allokering kvv'!$B$1:$AG$700,MATCH(F$1,'Justerad allokering kvv'!$B$1:$AF$1,0),FALSE)),VLOOKUP($B398,'Allokerad kvv'!$B$2:$AV$700,MATCH(F$1,'Allokerad kvv'!$B$1:$AV$1,0),FALSE),VLOOKUP($B398,'Justerad allokering kvv'!$B$1:$AG$700,MATCH(F$1,'Justerad allokering kvv'!$B$1:$AF$1,0),FALSE)))</f>
        <v>0</v>
      </c>
      <c r="G398">
        <f>IF($B398=" ","",IF(ISERROR(1/VLOOKUP($B398,'Justerad allokering kvv'!$B$1:$AG$700,MATCH(G$1,'Justerad allokering kvv'!$B$1:$AF$1,0),FALSE)),VLOOKUP($B398,'Allokerad kvv'!$B$2:$AV$700,MATCH(G$1,'Allokerad kvv'!$B$1:$AV$1,0),FALSE),VLOOKUP($B398,'Justerad allokering kvv'!$B$1:$AG$700,MATCH(G$1,'Justerad allokering kvv'!$B$1:$AF$1,0),FALSE)))</f>
        <v>1.8490500000000001</v>
      </c>
      <c r="H398">
        <f>IF($B398=" ","",IF(ISERROR(1/VLOOKUP($B398,'Justerad allokering kvv'!$B$1:$AG$700,MATCH(H$1,'Justerad allokering kvv'!$B$1:$AF$1,0),FALSE)),VLOOKUP($B398,'Allokerad kvv'!$B$2:$AV$700,MATCH(H$1,'Allokerad kvv'!$B$1:$AV$1,0),FALSE),VLOOKUP($B398,'Justerad allokering kvv'!$B$1:$AG$700,MATCH(H$1,'Justerad allokering kvv'!$B$1:$AF$1,0),FALSE)))</f>
        <v>0</v>
      </c>
      <c r="I398">
        <f>IF($B398=" ","",IF(ISERROR(1/VLOOKUP($B398,'Justerad allokering kvv'!$B$1:$AG$700,MATCH(I$1,'Justerad allokering kvv'!$B$1:$AF$1,0),FALSE)),VLOOKUP($B398,'Allokerad kvv'!$B$2:$AV$700,MATCH(I$1,'Allokerad kvv'!$B$1:$AV$1,0),FALSE),VLOOKUP($B398,'Justerad allokering kvv'!$B$1:$AG$700,MATCH(I$1,'Justerad allokering kvv'!$B$1:$AF$1,0),FALSE)))</f>
        <v>0</v>
      </c>
      <c r="J398">
        <f>IF($B398=" ","",IF(ISERROR(1/VLOOKUP($B398,'Justerad allokering kvv'!$B$1:$AG$700,MATCH(J$1,'Justerad allokering kvv'!$B$1:$AF$1,0),FALSE)),VLOOKUP($B398,'Allokerad kvv'!$B$2:$AV$700,MATCH(J$1,'Allokerad kvv'!$B$1:$AV$1,0),FALSE),VLOOKUP($B398,'Justerad allokering kvv'!$B$1:$AG$700,MATCH(J$1,'Justerad allokering kvv'!$B$1:$AF$1,0),FALSE)))</f>
        <v>262.928</v>
      </c>
      <c r="K398">
        <f>IF($B398=" ","",IF(ISERROR(1/VLOOKUP($B398,'Justerad allokering kvv'!$B$1:$AG$700,MATCH(K$1,'Justerad allokering kvv'!$B$1:$AF$1,0),FALSE)),VLOOKUP($B398,'Allokerad kvv'!$B$2:$AV$700,MATCH(K$1,'Allokerad kvv'!$B$1:$AV$1,0),FALSE),VLOOKUP($B398,'Justerad allokering kvv'!$B$1:$AG$700,MATCH(K$1,'Justerad allokering kvv'!$B$1:$AF$1,0),FALSE)))</f>
        <v>0</v>
      </c>
      <c r="L398">
        <f>IF($B398=" ","",IF(ISERROR(1/VLOOKUP($B398,'Justerad allokering kvv'!$B$1:$AG$700,MATCH(L$1,'Justerad allokering kvv'!$B$1:$AF$1,0),FALSE)),VLOOKUP($B398,'Allokerad kvv'!$B$2:$AV$700,MATCH(L$1,'Allokerad kvv'!$B$1:$AV$1,0),FALSE),VLOOKUP($B398,'Justerad allokering kvv'!$B$1:$AG$700,MATCH(L$1,'Justerad allokering kvv'!$B$1:$AF$1,0),FALSE)))</f>
        <v>3.0743999999999998</v>
      </c>
      <c r="M398">
        <f>IF($B398=" ","",IF(ISERROR(1/VLOOKUP($B398,'Justerad allokering kvv'!$B$1:$AG$700,MATCH(M$1,'Justerad allokering kvv'!$B$1:$AF$1,0),FALSE)),VLOOKUP($B398,'Allokerad kvv'!$B$2:$AV$700,MATCH(M$1,'Allokerad kvv'!$B$1:$AV$1,0),FALSE),VLOOKUP($B398,'Justerad allokering kvv'!$B$1:$AG$700,MATCH(M$1,'Justerad allokering kvv'!$B$1:$AF$1,0),FALSE)))</f>
        <v>36.790599999999998</v>
      </c>
      <c r="N398">
        <f>IF($B398=" ","",IF(ISERROR(1/VLOOKUP($B398,'Justerad allokering kvv'!$B$1:$AG$700,MATCH(N$1,'Justerad allokering kvv'!$B$1:$AF$1,0),FALSE)),VLOOKUP($B398,'Allokerad kvv'!$B$2:$AV$700,MATCH(N$1,'Allokerad kvv'!$B$1:$AV$1,0),FALSE),VLOOKUP($B398,'Justerad allokering kvv'!$B$1:$AG$700,MATCH(N$1,'Justerad allokering kvv'!$B$1:$AF$1,0),FALSE)))</f>
        <v>94.434100000000001</v>
      </c>
      <c r="O398">
        <f>IF($B398=" ","",IF(ISERROR(1/VLOOKUP($B398,'Justerad allokering kvv'!$B$1:$AG$700,MATCH(O$1,'Justerad allokering kvv'!$B$1:$AF$1,0),FALSE)),VLOOKUP($B398,'Allokerad kvv'!$B$2:$AV$700,MATCH(O$1,'Allokerad kvv'!$B$1:$AV$1,0),FALSE),VLOOKUP($B398,'Justerad allokering kvv'!$B$1:$AG$700,MATCH(O$1,'Justerad allokering kvv'!$B$1:$AF$1,0),FALSE)))</f>
        <v>0</v>
      </c>
      <c r="P398">
        <f>IF($B398=" ","",IF(ISERROR(1/VLOOKUP($B398,'Justerad allokering kvv'!$B$1:$AG$700,MATCH(P$1,'Justerad allokering kvv'!$B$1:$AF$1,0),FALSE)),VLOOKUP($B398,'Allokerad kvv'!$B$2:$AV$700,MATCH(P$1,'Allokerad kvv'!$B$1:$AV$1,0),FALSE),VLOOKUP($B398,'Justerad allokering kvv'!$B$1:$AG$700,MATCH(P$1,'Justerad allokering kvv'!$B$1:$AF$1,0),FALSE)))</f>
        <v>0</v>
      </c>
      <c r="Q398">
        <f>IF($B398=" ","",IF(ISERROR(1/VLOOKUP($B398,'Justerad allokering kvv'!$B$1:$AG$700,MATCH(Q$1,'Justerad allokering kvv'!$B$1:$AF$1,0),FALSE)),VLOOKUP($B398,'Allokerad kvv'!$B$2:$AV$700,MATCH(Q$1,'Allokerad kvv'!$B$1:$AV$1,0),FALSE),VLOOKUP($B398,'Justerad allokering kvv'!$B$1:$AG$700,MATCH(Q$1,'Justerad allokering kvv'!$B$1:$AF$1,0),FALSE)))</f>
        <v>18.254300000000001</v>
      </c>
      <c r="R398">
        <f>IF($B398=" ","",IF(ISERROR(1/VLOOKUP($B398,'Justerad allokering kvv'!$B$1:$AG$700,MATCH(R$1,'Justerad allokering kvv'!$B$1:$AF$1,0),FALSE)),VLOOKUP($B398,'Allokerad kvv'!$B$2:$AV$700,MATCH(R$1,'Allokerad kvv'!$B$1:$AV$1,0),FALSE),VLOOKUP($B398,'Justerad allokering kvv'!$B$1:$AG$700,MATCH(R$1,'Justerad allokering kvv'!$B$1:$AF$1,0),FALSE)))</f>
        <v>20.829599999999999</v>
      </c>
      <c r="S398">
        <f>IF($B398=" ","",IF(ISERROR(1/VLOOKUP($B398,'Justerad allokering kvv'!$B$1:$AG$700,MATCH(S$1,'Justerad allokering kvv'!$B$1:$AF$1,0),FALSE)),VLOOKUP($B398,'Allokerad kvv'!$B$2:$AV$700,MATCH(S$1,'Allokerad kvv'!$B$1:$AV$1,0),FALSE),VLOOKUP($B398,'Justerad allokering kvv'!$B$1:$AG$700,MATCH(S$1,'Justerad allokering kvv'!$B$1:$AF$1,0),FALSE)))</f>
        <v>0</v>
      </c>
      <c r="T398">
        <f>IF($B398=" ","",IF(ISERROR(1/VLOOKUP($B398,'Justerad allokering kvv'!$B$1:$AG$700,MATCH(T$1,'Justerad allokering kvv'!$B$1:$AF$1,0),FALSE)),VLOOKUP($B398,'Allokerad kvv'!$B$2:$AV$700,MATCH(T$1,'Allokerad kvv'!$B$1:$AV$1,0),FALSE),VLOOKUP($B398,'Justerad allokering kvv'!$B$1:$AG$700,MATCH(T$1,'Justerad allokering kvv'!$B$1:$AF$1,0),FALSE)))</f>
        <v>0</v>
      </c>
      <c r="U398">
        <f>IF($B398=" ","",IF(ISERROR(1/VLOOKUP($B398,'Justerad allokering kvv'!$B$1:$AG$700,MATCH(U$1,'Justerad allokering kvv'!$B$1:$AF$1,0),FALSE)),VLOOKUP($B398,'Allokerad kvv'!$B$2:$AV$700,MATCH(U$1,'Allokerad kvv'!$B$1:$AV$1,0),FALSE),VLOOKUP($B398,'Justerad allokering kvv'!$B$1:$AG$700,MATCH(U$1,'Justerad allokering kvv'!$B$1:$AF$1,0),FALSE)))</f>
        <v>0</v>
      </c>
      <c r="V398">
        <f>IF($B398=" ","",IF(ISERROR(1/VLOOKUP($B398,'Justerad allokering kvv'!$B$1:$AG$700,MATCH(V$1,'Justerad allokering kvv'!$B$1:$AF$1,0),FALSE)),VLOOKUP($B398,'Allokerad kvv'!$B$2:$AV$700,MATCH(V$1,'Allokerad kvv'!$B$1:$AV$1,0),FALSE),VLOOKUP($B398,'Justerad allokering kvv'!$B$1:$AG$700,MATCH(V$1,'Justerad allokering kvv'!$B$1:$AF$1,0),FALSE)))</f>
        <v>0</v>
      </c>
      <c r="W398">
        <f>IF($B398=" ","",IF(ISERROR(1/VLOOKUP($B398,'Justerad allokering kvv'!$B$1:$AG$700,MATCH(W$1,'Justerad allokering kvv'!$B$1:$AF$1,0),FALSE)),VLOOKUP($B398,'Allokerad kvv'!$B$2:$AV$700,MATCH(W$1,'Allokerad kvv'!$B$1:$AV$1,0),FALSE),VLOOKUP($B398,'Justerad allokering kvv'!$B$1:$AG$700,MATCH(W$1,'Justerad allokering kvv'!$B$1:$AF$1,0),FALSE)))</f>
        <v>0</v>
      </c>
      <c r="X398">
        <f>IF($B398=" ","",IF(ISERROR(1/VLOOKUP($B398,'Justerad allokering kvv'!$B$1:$AG$700,MATCH(X$1,'Justerad allokering kvv'!$B$1:$AF$1,0),FALSE)),VLOOKUP($B398,'Allokerad kvv'!$B$2:$AV$700,MATCH(X$1,'Allokerad kvv'!$B$1:$AV$1,0),FALSE),VLOOKUP($B398,'Justerad allokering kvv'!$B$1:$AG$700,MATCH(X$1,'Justerad allokering kvv'!$B$1:$AF$1,0),FALSE)))</f>
        <v>0</v>
      </c>
      <c r="Y398">
        <f>IF($B398=" ","",IF(ISERROR(1/VLOOKUP($B398,'Justerad allokering kvv'!$B$1:$AG$700,MATCH(Y$1,'Justerad allokering kvv'!$B$1:$AF$1,0),FALSE)),VLOOKUP($B398,'Allokerad kvv'!$B$2:$AV$700,MATCH(Y$1,'Allokerad kvv'!$B$1:$AV$1,0),FALSE),VLOOKUP($B398,'Justerad allokering kvv'!$B$1:$AG$700,MATCH(Y$1,'Justerad allokering kvv'!$B$1:$AF$1,0),FALSE)))</f>
        <v>0</v>
      </c>
      <c r="AB398">
        <f>IFERROR(VLOOKUP($B398,Kraftvärmeprod!$B$1:$AO$424,MATCH("Tillförd energi från rökgaskondensering (GWh)",Kraftvärmeprod!$B$1:$AG$1,0),FALSE)/1,0)</f>
        <v>32.152000000000001</v>
      </c>
      <c r="AE398" s="122">
        <f t="shared" si="24"/>
        <v>519.91475000000003</v>
      </c>
      <c r="AG398">
        <f t="shared" si="25"/>
        <v>499.08515</v>
      </c>
      <c r="AH398">
        <f t="shared" si="26"/>
        <v>466.93315000000001</v>
      </c>
      <c r="AI398">
        <f>IF(AH398=0,"",AH398/VLOOKUP(B398,Kraftvärmeprod!$B$1:$BC$480,MATCH("Summa tillförd energi exklusive rökgaskondensering",Kraftvärmeprod!$B$1:$BC$1,0),FALSE))</f>
        <v>0.57208458507515347</v>
      </c>
      <c r="AK398">
        <f t="shared" si="27"/>
        <v>446.82980000000003</v>
      </c>
    </row>
    <row r="399" spans="1:37" x14ac:dyDescent="0.25">
      <c r="A399" s="2" t="s">
        <v>588</v>
      </c>
      <c r="B399" s="2" t="s">
        <v>589</v>
      </c>
      <c r="C399">
        <f>IF($B399=" ","",IF(ISERROR(1/VLOOKUP($B399,'Justerad allokering kvv'!$B$1:$AG$700,MATCH(C$1,'Justerad allokering kvv'!$B$1:$AF$1,0),FALSE)),VLOOKUP($B399,'Allokerad kvv'!$B$2:$AV$700,MATCH(C$1,'Allokerad kvv'!$B$1:$AV$1,0),FALSE),VLOOKUP($B399,'Justerad allokering kvv'!$B$1:$AG$700,MATCH(C$1,'Justerad allokering kvv'!$B$1:$AF$1,0),FALSE)))</f>
        <v>0</v>
      </c>
      <c r="D399">
        <f>IF($B399=" ","",IF(ISERROR(1/VLOOKUP($B399,'Justerad allokering kvv'!$B$1:$AG$700,MATCH(D$1,'Justerad allokering kvv'!$B$1:$AF$1,0),FALSE)),VLOOKUP($B399,'Allokerad kvv'!$B$2:$AV$700,MATCH(D$1,'Allokerad kvv'!$B$1:$AV$1,0),FALSE),VLOOKUP($B399,'Justerad allokering kvv'!$B$1:$AG$700,MATCH(D$1,'Justerad allokering kvv'!$B$1:$AF$1,0),FALSE)))</f>
        <v>0</v>
      </c>
      <c r="E399">
        <f>IF($B399=" ","",IF(ISERROR(1/VLOOKUP($B399,'Justerad allokering kvv'!$B$1:$AG$700,MATCH(E$1,'Justerad allokering kvv'!$B$1:$AF$1,0),FALSE)),VLOOKUP($B399,'Allokerad kvv'!$B$2:$AV$700,MATCH(E$1,'Allokerad kvv'!$B$1:$AV$1,0),FALSE),VLOOKUP($B399,'Justerad allokering kvv'!$B$1:$AG$700,MATCH(E$1,'Justerad allokering kvv'!$B$1:$AF$1,0),FALSE)))</f>
        <v>0</v>
      </c>
      <c r="F399">
        <f>IF($B399=" ","",IF(ISERROR(1/VLOOKUP($B399,'Justerad allokering kvv'!$B$1:$AG$700,MATCH(F$1,'Justerad allokering kvv'!$B$1:$AF$1,0),FALSE)),VLOOKUP($B399,'Allokerad kvv'!$B$2:$AV$700,MATCH(F$1,'Allokerad kvv'!$B$1:$AV$1,0),FALSE),VLOOKUP($B399,'Justerad allokering kvv'!$B$1:$AG$700,MATCH(F$1,'Justerad allokering kvv'!$B$1:$AF$1,0),FALSE)))</f>
        <v>0</v>
      </c>
      <c r="G399">
        <f>IF($B399=" ","",IF(ISERROR(1/VLOOKUP($B399,'Justerad allokering kvv'!$B$1:$AG$700,MATCH(G$1,'Justerad allokering kvv'!$B$1:$AF$1,0),FALSE)),VLOOKUP($B399,'Allokerad kvv'!$B$2:$AV$700,MATCH(G$1,'Allokerad kvv'!$B$1:$AV$1,0),FALSE),VLOOKUP($B399,'Justerad allokering kvv'!$B$1:$AG$700,MATCH(G$1,'Justerad allokering kvv'!$B$1:$AF$1,0),FALSE)))</f>
        <v>0</v>
      </c>
      <c r="H399">
        <f>IF($B399=" ","",IF(ISERROR(1/VLOOKUP($B399,'Justerad allokering kvv'!$B$1:$AG$700,MATCH(H$1,'Justerad allokering kvv'!$B$1:$AF$1,0),FALSE)),VLOOKUP($B399,'Allokerad kvv'!$B$2:$AV$700,MATCH(H$1,'Allokerad kvv'!$B$1:$AV$1,0),FALSE),VLOOKUP($B399,'Justerad allokering kvv'!$B$1:$AG$700,MATCH(H$1,'Justerad allokering kvv'!$B$1:$AF$1,0),FALSE)))</f>
        <v>0</v>
      </c>
      <c r="I399">
        <f>IF($B399=" ","",IF(ISERROR(1/VLOOKUP($B399,'Justerad allokering kvv'!$B$1:$AG$700,MATCH(I$1,'Justerad allokering kvv'!$B$1:$AF$1,0),FALSE)),VLOOKUP($B399,'Allokerad kvv'!$B$2:$AV$700,MATCH(I$1,'Allokerad kvv'!$B$1:$AV$1,0),FALSE),VLOOKUP($B399,'Justerad allokering kvv'!$B$1:$AG$700,MATCH(I$1,'Justerad allokering kvv'!$B$1:$AF$1,0),FALSE)))</f>
        <v>0</v>
      </c>
      <c r="J399">
        <f>IF($B399=" ","",IF(ISERROR(1/VLOOKUP($B399,'Justerad allokering kvv'!$B$1:$AG$700,MATCH(J$1,'Justerad allokering kvv'!$B$1:$AF$1,0),FALSE)),VLOOKUP($B399,'Allokerad kvv'!$B$2:$AV$700,MATCH(J$1,'Allokerad kvv'!$B$1:$AV$1,0),FALSE),VLOOKUP($B399,'Justerad allokering kvv'!$B$1:$AG$700,MATCH(J$1,'Justerad allokering kvv'!$B$1:$AF$1,0),FALSE)))</f>
        <v>0</v>
      </c>
      <c r="K399">
        <f>IF($B399=" ","",IF(ISERROR(1/VLOOKUP($B399,'Justerad allokering kvv'!$B$1:$AG$700,MATCH(K$1,'Justerad allokering kvv'!$B$1:$AF$1,0),FALSE)),VLOOKUP($B399,'Allokerad kvv'!$B$2:$AV$700,MATCH(K$1,'Allokerad kvv'!$B$1:$AV$1,0),FALSE),VLOOKUP($B399,'Justerad allokering kvv'!$B$1:$AG$700,MATCH(K$1,'Justerad allokering kvv'!$B$1:$AF$1,0),FALSE)))</f>
        <v>0</v>
      </c>
      <c r="L399">
        <f>IF($B399=" ","",IF(ISERROR(1/VLOOKUP($B399,'Justerad allokering kvv'!$B$1:$AG$700,MATCH(L$1,'Justerad allokering kvv'!$B$1:$AF$1,0),FALSE)),VLOOKUP($B399,'Allokerad kvv'!$B$2:$AV$700,MATCH(L$1,'Allokerad kvv'!$B$1:$AV$1,0),FALSE),VLOOKUP($B399,'Justerad allokering kvv'!$B$1:$AG$700,MATCH(L$1,'Justerad allokering kvv'!$B$1:$AF$1,0),FALSE)))</f>
        <v>0</v>
      </c>
      <c r="M399">
        <f>IF($B399=" ","",IF(ISERROR(1/VLOOKUP($B399,'Justerad allokering kvv'!$B$1:$AG$700,MATCH(M$1,'Justerad allokering kvv'!$B$1:$AF$1,0),FALSE)),VLOOKUP($B399,'Allokerad kvv'!$B$2:$AV$700,MATCH(M$1,'Allokerad kvv'!$B$1:$AV$1,0),FALSE),VLOOKUP($B399,'Justerad allokering kvv'!$B$1:$AG$700,MATCH(M$1,'Justerad allokering kvv'!$B$1:$AF$1,0),FALSE)))</f>
        <v>0</v>
      </c>
      <c r="N399">
        <f>IF($B399=" ","",IF(ISERROR(1/VLOOKUP($B399,'Justerad allokering kvv'!$B$1:$AG$700,MATCH(N$1,'Justerad allokering kvv'!$B$1:$AF$1,0),FALSE)),VLOOKUP($B399,'Allokerad kvv'!$B$2:$AV$700,MATCH(N$1,'Allokerad kvv'!$B$1:$AV$1,0),FALSE),VLOOKUP($B399,'Justerad allokering kvv'!$B$1:$AG$700,MATCH(N$1,'Justerad allokering kvv'!$B$1:$AF$1,0),FALSE)))</f>
        <v>0</v>
      </c>
      <c r="O399">
        <f>IF($B399=" ","",IF(ISERROR(1/VLOOKUP($B399,'Justerad allokering kvv'!$B$1:$AG$700,MATCH(O$1,'Justerad allokering kvv'!$B$1:$AF$1,0),FALSE)),VLOOKUP($B399,'Allokerad kvv'!$B$2:$AV$700,MATCH(O$1,'Allokerad kvv'!$B$1:$AV$1,0),FALSE),VLOOKUP($B399,'Justerad allokering kvv'!$B$1:$AG$700,MATCH(O$1,'Justerad allokering kvv'!$B$1:$AF$1,0),FALSE)))</f>
        <v>0</v>
      </c>
      <c r="P399">
        <f>IF($B399=" ","",IF(ISERROR(1/VLOOKUP($B399,'Justerad allokering kvv'!$B$1:$AG$700,MATCH(P$1,'Justerad allokering kvv'!$B$1:$AF$1,0),FALSE)),VLOOKUP($B399,'Allokerad kvv'!$B$2:$AV$700,MATCH(P$1,'Allokerad kvv'!$B$1:$AV$1,0),FALSE),VLOOKUP($B399,'Justerad allokering kvv'!$B$1:$AG$700,MATCH(P$1,'Justerad allokering kvv'!$B$1:$AF$1,0),FALSE)))</f>
        <v>0</v>
      </c>
      <c r="Q399">
        <f>IF($B399=" ","",IF(ISERROR(1/VLOOKUP($B399,'Justerad allokering kvv'!$B$1:$AG$700,MATCH(Q$1,'Justerad allokering kvv'!$B$1:$AF$1,0),FALSE)),VLOOKUP($B399,'Allokerad kvv'!$B$2:$AV$700,MATCH(Q$1,'Allokerad kvv'!$B$1:$AV$1,0),FALSE),VLOOKUP($B399,'Justerad allokering kvv'!$B$1:$AG$700,MATCH(Q$1,'Justerad allokering kvv'!$B$1:$AF$1,0),FALSE)))</f>
        <v>0</v>
      </c>
      <c r="R399">
        <f>IF($B399=" ","",IF(ISERROR(1/VLOOKUP($B399,'Justerad allokering kvv'!$B$1:$AG$700,MATCH(R$1,'Justerad allokering kvv'!$B$1:$AF$1,0),FALSE)),VLOOKUP($B399,'Allokerad kvv'!$B$2:$AV$700,MATCH(R$1,'Allokerad kvv'!$B$1:$AV$1,0),FALSE),VLOOKUP($B399,'Justerad allokering kvv'!$B$1:$AG$700,MATCH(R$1,'Justerad allokering kvv'!$B$1:$AF$1,0),FALSE)))</f>
        <v>0</v>
      </c>
      <c r="S399">
        <f>IF($B399=" ","",IF(ISERROR(1/VLOOKUP($B399,'Justerad allokering kvv'!$B$1:$AG$700,MATCH(S$1,'Justerad allokering kvv'!$B$1:$AF$1,0),FALSE)),VLOOKUP($B399,'Allokerad kvv'!$B$2:$AV$700,MATCH(S$1,'Allokerad kvv'!$B$1:$AV$1,0),FALSE),VLOOKUP($B399,'Justerad allokering kvv'!$B$1:$AG$700,MATCH(S$1,'Justerad allokering kvv'!$B$1:$AF$1,0),FALSE)))</f>
        <v>0</v>
      </c>
      <c r="T399">
        <f>IF($B399=" ","",IF(ISERROR(1/VLOOKUP($B399,'Justerad allokering kvv'!$B$1:$AG$700,MATCH(T$1,'Justerad allokering kvv'!$B$1:$AF$1,0),FALSE)),VLOOKUP($B399,'Allokerad kvv'!$B$2:$AV$700,MATCH(T$1,'Allokerad kvv'!$B$1:$AV$1,0),FALSE),VLOOKUP($B399,'Justerad allokering kvv'!$B$1:$AG$700,MATCH(T$1,'Justerad allokering kvv'!$B$1:$AF$1,0),FALSE)))</f>
        <v>0</v>
      </c>
      <c r="U399">
        <f>IF($B399=" ","",IF(ISERROR(1/VLOOKUP($B399,'Justerad allokering kvv'!$B$1:$AG$700,MATCH(U$1,'Justerad allokering kvv'!$B$1:$AF$1,0),FALSE)),VLOOKUP($B399,'Allokerad kvv'!$B$2:$AV$700,MATCH(U$1,'Allokerad kvv'!$B$1:$AV$1,0),FALSE),VLOOKUP($B399,'Justerad allokering kvv'!$B$1:$AG$700,MATCH(U$1,'Justerad allokering kvv'!$B$1:$AF$1,0),FALSE)))</f>
        <v>0</v>
      </c>
      <c r="V399">
        <f>IF($B399=" ","",IF(ISERROR(1/VLOOKUP($B399,'Justerad allokering kvv'!$B$1:$AG$700,MATCH(V$1,'Justerad allokering kvv'!$B$1:$AF$1,0),FALSE)),VLOOKUP($B399,'Allokerad kvv'!$B$2:$AV$700,MATCH(V$1,'Allokerad kvv'!$B$1:$AV$1,0),FALSE),VLOOKUP($B399,'Justerad allokering kvv'!$B$1:$AG$700,MATCH(V$1,'Justerad allokering kvv'!$B$1:$AF$1,0),FALSE)))</f>
        <v>0</v>
      </c>
      <c r="W399">
        <f>IF($B399=" ","",IF(ISERROR(1/VLOOKUP($B399,'Justerad allokering kvv'!$B$1:$AG$700,MATCH(W$1,'Justerad allokering kvv'!$B$1:$AF$1,0),FALSE)),VLOOKUP($B399,'Allokerad kvv'!$B$2:$AV$700,MATCH(W$1,'Allokerad kvv'!$B$1:$AV$1,0),FALSE),VLOOKUP($B399,'Justerad allokering kvv'!$B$1:$AG$700,MATCH(W$1,'Justerad allokering kvv'!$B$1:$AF$1,0),FALSE)))</f>
        <v>0</v>
      </c>
      <c r="X399">
        <f>IF($B399=" ","",IF(ISERROR(1/VLOOKUP($B399,'Justerad allokering kvv'!$B$1:$AG$700,MATCH(X$1,'Justerad allokering kvv'!$B$1:$AF$1,0),FALSE)),VLOOKUP($B399,'Allokerad kvv'!$B$2:$AV$700,MATCH(X$1,'Allokerad kvv'!$B$1:$AV$1,0),FALSE),VLOOKUP($B399,'Justerad allokering kvv'!$B$1:$AG$700,MATCH(X$1,'Justerad allokering kvv'!$B$1:$AF$1,0),FALSE)))</f>
        <v>0</v>
      </c>
      <c r="Y399">
        <f>IF($B399=" ","",IF(ISERROR(1/VLOOKUP($B399,'Justerad allokering kvv'!$B$1:$AG$700,MATCH(Y$1,'Justerad allokering kvv'!$B$1:$AF$1,0),FALSE)),VLOOKUP($B399,'Allokerad kvv'!$B$2:$AV$700,MATCH(Y$1,'Allokerad kvv'!$B$1:$AV$1,0),FALSE),VLOOKUP($B399,'Justerad allokering kvv'!$B$1:$AG$700,MATCH(Y$1,'Justerad allokering kvv'!$B$1:$AF$1,0),FALSE)))</f>
        <v>0</v>
      </c>
      <c r="AB399">
        <f>IFERROR(VLOOKUP($B399,Kraftvärmeprod!$B$1:$AO$424,MATCH("Tillförd energi från rökgaskondensering (GWh)",Kraftvärmeprod!$B$1:$AG$1,0),FALSE)/1,0)</f>
        <v>0</v>
      </c>
      <c r="AE399" s="122">
        <f t="shared" si="24"/>
        <v>0</v>
      </c>
      <c r="AG399">
        <f t="shared" si="25"/>
        <v>0</v>
      </c>
      <c r="AH399">
        <f t="shared" si="26"/>
        <v>0</v>
      </c>
      <c r="AI399" t="str">
        <f>IF(AH399=0,"",AH399/VLOOKUP(B399,Kraftvärmeprod!$B$1:$BC$480,MATCH("Summa tillförd energi exklusive rökgaskondensering",Kraftvärmeprod!$B$1:$BC$1,0),FALSE))</f>
        <v/>
      </c>
      <c r="AK399">
        <f t="shared" si="27"/>
        <v>0</v>
      </c>
    </row>
    <row r="400" spans="1:37" x14ac:dyDescent="0.25">
      <c r="A400" s="2" t="s">
        <v>590</v>
      </c>
      <c r="B400" s="2" t="s">
        <v>591</v>
      </c>
      <c r="C400">
        <f>IF($B400=" ","",IF(ISERROR(1/VLOOKUP($B400,'Justerad allokering kvv'!$B$1:$AG$700,MATCH(C$1,'Justerad allokering kvv'!$B$1:$AF$1,0),FALSE)),VLOOKUP($B400,'Allokerad kvv'!$B$2:$AV$700,MATCH(C$1,'Allokerad kvv'!$B$1:$AV$1,0),FALSE),VLOOKUP($B400,'Justerad allokering kvv'!$B$1:$AG$700,MATCH(C$1,'Justerad allokering kvv'!$B$1:$AF$1,0),FALSE)))</f>
        <v>0</v>
      </c>
      <c r="D400">
        <f>IF($B400=" ","",IF(ISERROR(1/VLOOKUP($B400,'Justerad allokering kvv'!$B$1:$AG$700,MATCH(D$1,'Justerad allokering kvv'!$B$1:$AF$1,0),FALSE)),VLOOKUP($B400,'Allokerad kvv'!$B$2:$AV$700,MATCH(D$1,'Allokerad kvv'!$B$1:$AV$1,0),FALSE),VLOOKUP($B400,'Justerad allokering kvv'!$B$1:$AG$700,MATCH(D$1,'Justerad allokering kvv'!$B$1:$AF$1,0),FALSE)))</f>
        <v>0</v>
      </c>
      <c r="E400">
        <f>IF($B400=" ","",IF(ISERROR(1/VLOOKUP($B400,'Justerad allokering kvv'!$B$1:$AG$700,MATCH(E$1,'Justerad allokering kvv'!$B$1:$AF$1,0),FALSE)),VLOOKUP($B400,'Allokerad kvv'!$B$2:$AV$700,MATCH(E$1,'Allokerad kvv'!$B$1:$AV$1,0),FALSE),VLOOKUP($B400,'Justerad allokering kvv'!$B$1:$AG$700,MATCH(E$1,'Justerad allokering kvv'!$B$1:$AF$1,0),FALSE)))</f>
        <v>0</v>
      </c>
      <c r="F400">
        <f>IF($B400=" ","",IF(ISERROR(1/VLOOKUP($B400,'Justerad allokering kvv'!$B$1:$AG$700,MATCH(F$1,'Justerad allokering kvv'!$B$1:$AF$1,0),FALSE)),VLOOKUP($B400,'Allokerad kvv'!$B$2:$AV$700,MATCH(F$1,'Allokerad kvv'!$B$1:$AV$1,0),FALSE),VLOOKUP($B400,'Justerad allokering kvv'!$B$1:$AG$700,MATCH(F$1,'Justerad allokering kvv'!$B$1:$AF$1,0),FALSE)))</f>
        <v>0</v>
      </c>
      <c r="G400">
        <f>IF($B400=" ","",IF(ISERROR(1/VLOOKUP($B400,'Justerad allokering kvv'!$B$1:$AG$700,MATCH(G$1,'Justerad allokering kvv'!$B$1:$AF$1,0),FALSE)),VLOOKUP($B400,'Allokerad kvv'!$B$2:$AV$700,MATCH(G$1,'Allokerad kvv'!$B$1:$AV$1,0),FALSE),VLOOKUP($B400,'Justerad allokering kvv'!$B$1:$AG$700,MATCH(G$1,'Justerad allokering kvv'!$B$1:$AF$1,0),FALSE)))</f>
        <v>0</v>
      </c>
      <c r="H400">
        <f>IF($B400=" ","",IF(ISERROR(1/VLOOKUP($B400,'Justerad allokering kvv'!$B$1:$AG$700,MATCH(H$1,'Justerad allokering kvv'!$B$1:$AF$1,0),FALSE)),VLOOKUP($B400,'Allokerad kvv'!$B$2:$AV$700,MATCH(H$1,'Allokerad kvv'!$B$1:$AV$1,0),FALSE),VLOOKUP($B400,'Justerad allokering kvv'!$B$1:$AG$700,MATCH(H$1,'Justerad allokering kvv'!$B$1:$AF$1,0),FALSE)))</f>
        <v>0</v>
      </c>
      <c r="I400">
        <f>IF($B400=" ","",IF(ISERROR(1/VLOOKUP($B400,'Justerad allokering kvv'!$B$1:$AG$700,MATCH(I$1,'Justerad allokering kvv'!$B$1:$AF$1,0),FALSE)),VLOOKUP($B400,'Allokerad kvv'!$B$2:$AV$700,MATCH(I$1,'Allokerad kvv'!$B$1:$AV$1,0),FALSE),VLOOKUP($B400,'Justerad allokering kvv'!$B$1:$AG$700,MATCH(I$1,'Justerad allokering kvv'!$B$1:$AF$1,0),FALSE)))</f>
        <v>0</v>
      </c>
      <c r="J400">
        <f>IF($B400=" ","",IF(ISERROR(1/VLOOKUP($B400,'Justerad allokering kvv'!$B$1:$AG$700,MATCH(J$1,'Justerad allokering kvv'!$B$1:$AF$1,0),FALSE)),VLOOKUP($B400,'Allokerad kvv'!$B$2:$AV$700,MATCH(J$1,'Allokerad kvv'!$B$1:$AV$1,0),FALSE),VLOOKUP($B400,'Justerad allokering kvv'!$B$1:$AG$700,MATCH(J$1,'Justerad allokering kvv'!$B$1:$AF$1,0),FALSE)))</f>
        <v>0</v>
      </c>
      <c r="K400">
        <f>IF($B400=" ","",IF(ISERROR(1/VLOOKUP($B400,'Justerad allokering kvv'!$B$1:$AG$700,MATCH(K$1,'Justerad allokering kvv'!$B$1:$AF$1,0),FALSE)),VLOOKUP($B400,'Allokerad kvv'!$B$2:$AV$700,MATCH(K$1,'Allokerad kvv'!$B$1:$AV$1,0),FALSE),VLOOKUP($B400,'Justerad allokering kvv'!$B$1:$AG$700,MATCH(K$1,'Justerad allokering kvv'!$B$1:$AF$1,0),FALSE)))</f>
        <v>0</v>
      </c>
      <c r="L400">
        <f>IF($B400=" ","",IF(ISERROR(1/VLOOKUP($B400,'Justerad allokering kvv'!$B$1:$AG$700,MATCH(L$1,'Justerad allokering kvv'!$B$1:$AF$1,0),FALSE)),VLOOKUP($B400,'Allokerad kvv'!$B$2:$AV$700,MATCH(L$1,'Allokerad kvv'!$B$1:$AV$1,0),FALSE),VLOOKUP($B400,'Justerad allokering kvv'!$B$1:$AG$700,MATCH(L$1,'Justerad allokering kvv'!$B$1:$AF$1,0),FALSE)))</f>
        <v>0</v>
      </c>
      <c r="M400">
        <f>IF($B400=" ","",IF(ISERROR(1/VLOOKUP($B400,'Justerad allokering kvv'!$B$1:$AG$700,MATCH(M$1,'Justerad allokering kvv'!$B$1:$AF$1,0),FALSE)),VLOOKUP($B400,'Allokerad kvv'!$B$2:$AV$700,MATCH(M$1,'Allokerad kvv'!$B$1:$AV$1,0),FALSE),VLOOKUP($B400,'Justerad allokering kvv'!$B$1:$AG$700,MATCH(M$1,'Justerad allokering kvv'!$B$1:$AF$1,0),FALSE)))</f>
        <v>0</v>
      </c>
      <c r="N400">
        <f>IF($B400=" ","",IF(ISERROR(1/VLOOKUP($B400,'Justerad allokering kvv'!$B$1:$AG$700,MATCH(N$1,'Justerad allokering kvv'!$B$1:$AF$1,0),FALSE)),VLOOKUP($B400,'Allokerad kvv'!$B$2:$AV$700,MATCH(N$1,'Allokerad kvv'!$B$1:$AV$1,0),FALSE),VLOOKUP($B400,'Justerad allokering kvv'!$B$1:$AG$700,MATCH(N$1,'Justerad allokering kvv'!$B$1:$AF$1,0),FALSE)))</f>
        <v>0</v>
      </c>
      <c r="O400">
        <f>IF($B400=" ","",IF(ISERROR(1/VLOOKUP($B400,'Justerad allokering kvv'!$B$1:$AG$700,MATCH(O$1,'Justerad allokering kvv'!$B$1:$AF$1,0),FALSE)),VLOOKUP($B400,'Allokerad kvv'!$B$2:$AV$700,MATCH(O$1,'Allokerad kvv'!$B$1:$AV$1,0),FALSE),VLOOKUP($B400,'Justerad allokering kvv'!$B$1:$AG$700,MATCH(O$1,'Justerad allokering kvv'!$B$1:$AF$1,0),FALSE)))</f>
        <v>0</v>
      </c>
      <c r="P400">
        <f>IF($B400=" ","",IF(ISERROR(1/VLOOKUP($B400,'Justerad allokering kvv'!$B$1:$AG$700,MATCH(P$1,'Justerad allokering kvv'!$B$1:$AF$1,0),FALSE)),VLOOKUP($B400,'Allokerad kvv'!$B$2:$AV$700,MATCH(P$1,'Allokerad kvv'!$B$1:$AV$1,0),FALSE),VLOOKUP($B400,'Justerad allokering kvv'!$B$1:$AG$700,MATCH(P$1,'Justerad allokering kvv'!$B$1:$AF$1,0),FALSE)))</f>
        <v>0</v>
      </c>
      <c r="Q400">
        <f>IF($B400=" ","",IF(ISERROR(1/VLOOKUP($B400,'Justerad allokering kvv'!$B$1:$AG$700,MATCH(Q$1,'Justerad allokering kvv'!$B$1:$AF$1,0),FALSE)),VLOOKUP($B400,'Allokerad kvv'!$B$2:$AV$700,MATCH(Q$1,'Allokerad kvv'!$B$1:$AV$1,0),FALSE),VLOOKUP($B400,'Justerad allokering kvv'!$B$1:$AG$700,MATCH(Q$1,'Justerad allokering kvv'!$B$1:$AF$1,0),FALSE)))</f>
        <v>0</v>
      </c>
      <c r="R400">
        <f>IF($B400=" ","",IF(ISERROR(1/VLOOKUP($B400,'Justerad allokering kvv'!$B$1:$AG$700,MATCH(R$1,'Justerad allokering kvv'!$B$1:$AF$1,0),FALSE)),VLOOKUP($B400,'Allokerad kvv'!$B$2:$AV$700,MATCH(R$1,'Allokerad kvv'!$B$1:$AV$1,0),FALSE),VLOOKUP($B400,'Justerad allokering kvv'!$B$1:$AG$700,MATCH(R$1,'Justerad allokering kvv'!$B$1:$AF$1,0),FALSE)))</f>
        <v>0</v>
      </c>
      <c r="S400">
        <f>IF($B400=" ","",IF(ISERROR(1/VLOOKUP($B400,'Justerad allokering kvv'!$B$1:$AG$700,MATCH(S$1,'Justerad allokering kvv'!$B$1:$AF$1,0),FALSE)),VLOOKUP($B400,'Allokerad kvv'!$B$2:$AV$700,MATCH(S$1,'Allokerad kvv'!$B$1:$AV$1,0),FALSE),VLOOKUP($B400,'Justerad allokering kvv'!$B$1:$AG$700,MATCH(S$1,'Justerad allokering kvv'!$B$1:$AF$1,0),FALSE)))</f>
        <v>0</v>
      </c>
      <c r="T400">
        <f>IF($B400=" ","",IF(ISERROR(1/VLOOKUP($B400,'Justerad allokering kvv'!$B$1:$AG$700,MATCH(T$1,'Justerad allokering kvv'!$B$1:$AF$1,0),FALSE)),VLOOKUP($B400,'Allokerad kvv'!$B$2:$AV$700,MATCH(T$1,'Allokerad kvv'!$B$1:$AV$1,0),FALSE),VLOOKUP($B400,'Justerad allokering kvv'!$B$1:$AG$700,MATCH(T$1,'Justerad allokering kvv'!$B$1:$AF$1,0),FALSE)))</f>
        <v>0</v>
      </c>
      <c r="U400">
        <f>IF($B400=" ","",IF(ISERROR(1/VLOOKUP($B400,'Justerad allokering kvv'!$B$1:$AG$700,MATCH(U$1,'Justerad allokering kvv'!$B$1:$AF$1,0),FALSE)),VLOOKUP($B400,'Allokerad kvv'!$B$2:$AV$700,MATCH(U$1,'Allokerad kvv'!$B$1:$AV$1,0),FALSE),VLOOKUP($B400,'Justerad allokering kvv'!$B$1:$AG$700,MATCH(U$1,'Justerad allokering kvv'!$B$1:$AF$1,0),FALSE)))</f>
        <v>0</v>
      </c>
      <c r="V400">
        <f>IF($B400=" ","",IF(ISERROR(1/VLOOKUP($B400,'Justerad allokering kvv'!$B$1:$AG$700,MATCH(V$1,'Justerad allokering kvv'!$B$1:$AF$1,0),FALSE)),VLOOKUP($B400,'Allokerad kvv'!$B$2:$AV$700,MATCH(V$1,'Allokerad kvv'!$B$1:$AV$1,0),FALSE),VLOOKUP($B400,'Justerad allokering kvv'!$B$1:$AG$700,MATCH(V$1,'Justerad allokering kvv'!$B$1:$AF$1,0),FALSE)))</f>
        <v>0</v>
      </c>
      <c r="W400">
        <f>IF($B400=" ","",IF(ISERROR(1/VLOOKUP($B400,'Justerad allokering kvv'!$B$1:$AG$700,MATCH(W$1,'Justerad allokering kvv'!$B$1:$AF$1,0),FALSE)),VLOOKUP($B400,'Allokerad kvv'!$B$2:$AV$700,MATCH(W$1,'Allokerad kvv'!$B$1:$AV$1,0),FALSE),VLOOKUP($B400,'Justerad allokering kvv'!$B$1:$AG$700,MATCH(W$1,'Justerad allokering kvv'!$B$1:$AF$1,0),FALSE)))</f>
        <v>0</v>
      </c>
      <c r="X400">
        <f>IF($B400=" ","",IF(ISERROR(1/VLOOKUP($B400,'Justerad allokering kvv'!$B$1:$AG$700,MATCH(X$1,'Justerad allokering kvv'!$B$1:$AF$1,0),FALSE)),VLOOKUP($B400,'Allokerad kvv'!$B$2:$AV$700,MATCH(X$1,'Allokerad kvv'!$B$1:$AV$1,0),FALSE),VLOOKUP($B400,'Justerad allokering kvv'!$B$1:$AG$700,MATCH(X$1,'Justerad allokering kvv'!$B$1:$AF$1,0),FALSE)))</f>
        <v>0</v>
      </c>
      <c r="Y400">
        <f>IF($B400=" ","",IF(ISERROR(1/VLOOKUP($B400,'Justerad allokering kvv'!$B$1:$AG$700,MATCH(Y$1,'Justerad allokering kvv'!$B$1:$AF$1,0),FALSE)),VLOOKUP($B400,'Allokerad kvv'!$B$2:$AV$700,MATCH(Y$1,'Allokerad kvv'!$B$1:$AV$1,0),FALSE),VLOOKUP($B400,'Justerad allokering kvv'!$B$1:$AG$700,MATCH(Y$1,'Justerad allokering kvv'!$B$1:$AF$1,0),FALSE)))</f>
        <v>0</v>
      </c>
      <c r="AB400">
        <f>IFERROR(VLOOKUP($B400,Kraftvärmeprod!$B$1:$AO$424,MATCH("Tillförd energi från rökgaskondensering (GWh)",Kraftvärmeprod!$B$1:$AG$1,0),FALSE)/1,0)</f>
        <v>0</v>
      </c>
      <c r="AE400" s="122">
        <f t="shared" si="24"/>
        <v>0</v>
      </c>
      <c r="AG400">
        <f t="shared" si="25"/>
        <v>0</v>
      </c>
      <c r="AH400">
        <f t="shared" si="26"/>
        <v>0</v>
      </c>
      <c r="AI400" t="str">
        <f>IF(AH400=0,"",AH400/VLOOKUP(B400,Kraftvärmeprod!$B$1:$BC$480,MATCH("Summa tillförd energi exklusive rökgaskondensering",Kraftvärmeprod!$B$1:$BC$1,0),FALSE))</f>
        <v/>
      </c>
      <c r="AK400">
        <f t="shared" si="27"/>
        <v>0</v>
      </c>
    </row>
    <row r="401" spans="1:37" x14ac:dyDescent="0.25">
      <c r="A401" s="2" t="s">
        <v>590</v>
      </c>
      <c r="B401" s="2" t="s">
        <v>592</v>
      </c>
      <c r="C401">
        <f>IF($B401=" ","",IF(ISERROR(1/VLOOKUP($B401,'Justerad allokering kvv'!$B$1:$AG$700,MATCH(C$1,'Justerad allokering kvv'!$B$1:$AF$1,0),FALSE)),VLOOKUP($B401,'Allokerad kvv'!$B$2:$AV$700,MATCH(C$1,'Allokerad kvv'!$B$1:$AV$1,0),FALSE),VLOOKUP($B401,'Justerad allokering kvv'!$B$1:$AG$700,MATCH(C$1,'Justerad allokering kvv'!$B$1:$AF$1,0),FALSE)))</f>
        <v>0</v>
      </c>
      <c r="D401">
        <f>IF($B401=" ","",IF(ISERROR(1/VLOOKUP($B401,'Justerad allokering kvv'!$B$1:$AG$700,MATCH(D$1,'Justerad allokering kvv'!$B$1:$AF$1,0),FALSE)),VLOOKUP($B401,'Allokerad kvv'!$B$2:$AV$700,MATCH(D$1,'Allokerad kvv'!$B$1:$AV$1,0),FALSE),VLOOKUP($B401,'Justerad allokering kvv'!$B$1:$AG$700,MATCH(D$1,'Justerad allokering kvv'!$B$1:$AF$1,0),FALSE)))</f>
        <v>0</v>
      </c>
      <c r="E401">
        <f>IF($B401=" ","",IF(ISERROR(1/VLOOKUP($B401,'Justerad allokering kvv'!$B$1:$AG$700,MATCH(E$1,'Justerad allokering kvv'!$B$1:$AF$1,0),FALSE)),VLOOKUP($B401,'Allokerad kvv'!$B$2:$AV$700,MATCH(E$1,'Allokerad kvv'!$B$1:$AV$1,0),FALSE),VLOOKUP($B401,'Justerad allokering kvv'!$B$1:$AG$700,MATCH(E$1,'Justerad allokering kvv'!$B$1:$AF$1,0),FALSE)))</f>
        <v>0</v>
      </c>
      <c r="F401">
        <f>IF($B401=" ","",IF(ISERROR(1/VLOOKUP($B401,'Justerad allokering kvv'!$B$1:$AG$700,MATCH(F$1,'Justerad allokering kvv'!$B$1:$AF$1,0),FALSE)),VLOOKUP($B401,'Allokerad kvv'!$B$2:$AV$700,MATCH(F$1,'Allokerad kvv'!$B$1:$AV$1,0),FALSE),VLOOKUP($B401,'Justerad allokering kvv'!$B$1:$AG$700,MATCH(F$1,'Justerad allokering kvv'!$B$1:$AF$1,0),FALSE)))</f>
        <v>0</v>
      </c>
      <c r="G401">
        <f>IF($B401=" ","",IF(ISERROR(1/VLOOKUP($B401,'Justerad allokering kvv'!$B$1:$AG$700,MATCH(G$1,'Justerad allokering kvv'!$B$1:$AF$1,0),FALSE)),VLOOKUP($B401,'Allokerad kvv'!$B$2:$AV$700,MATCH(G$1,'Allokerad kvv'!$B$1:$AV$1,0),FALSE),VLOOKUP($B401,'Justerad allokering kvv'!$B$1:$AG$700,MATCH(G$1,'Justerad allokering kvv'!$B$1:$AF$1,0),FALSE)))</f>
        <v>0</v>
      </c>
      <c r="H401">
        <f>IF($B401=" ","",IF(ISERROR(1/VLOOKUP($B401,'Justerad allokering kvv'!$B$1:$AG$700,MATCH(H$1,'Justerad allokering kvv'!$B$1:$AF$1,0),FALSE)),VLOOKUP($B401,'Allokerad kvv'!$B$2:$AV$700,MATCH(H$1,'Allokerad kvv'!$B$1:$AV$1,0),FALSE),VLOOKUP($B401,'Justerad allokering kvv'!$B$1:$AG$700,MATCH(H$1,'Justerad allokering kvv'!$B$1:$AF$1,0),FALSE)))</f>
        <v>0</v>
      </c>
      <c r="I401">
        <f>IF($B401=" ","",IF(ISERROR(1/VLOOKUP($B401,'Justerad allokering kvv'!$B$1:$AG$700,MATCH(I$1,'Justerad allokering kvv'!$B$1:$AF$1,0),FALSE)),VLOOKUP($B401,'Allokerad kvv'!$B$2:$AV$700,MATCH(I$1,'Allokerad kvv'!$B$1:$AV$1,0),FALSE),VLOOKUP($B401,'Justerad allokering kvv'!$B$1:$AG$700,MATCH(I$1,'Justerad allokering kvv'!$B$1:$AF$1,0),FALSE)))</f>
        <v>0</v>
      </c>
      <c r="J401">
        <f>IF($B401=" ","",IF(ISERROR(1/VLOOKUP($B401,'Justerad allokering kvv'!$B$1:$AG$700,MATCH(J$1,'Justerad allokering kvv'!$B$1:$AF$1,0),FALSE)),VLOOKUP($B401,'Allokerad kvv'!$B$2:$AV$700,MATCH(J$1,'Allokerad kvv'!$B$1:$AV$1,0),FALSE),VLOOKUP($B401,'Justerad allokering kvv'!$B$1:$AG$700,MATCH(J$1,'Justerad allokering kvv'!$B$1:$AF$1,0),FALSE)))</f>
        <v>0</v>
      </c>
      <c r="K401">
        <f>IF($B401=" ","",IF(ISERROR(1/VLOOKUP($B401,'Justerad allokering kvv'!$B$1:$AG$700,MATCH(K$1,'Justerad allokering kvv'!$B$1:$AF$1,0),FALSE)),VLOOKUP($B401,'Allokerad kvv'!$B$2:$AV$700,MATCH(K$1,'Allokerad kvv'!$B$1:$AV$1,0),FALSE),VLOOKUP($B401,'Justerad allokering kvv'!$B$1:$AG$700,MATCH(K$1,'Justerad allokering kvv'!$B$1:$AF$1,0),FALSE)))</f>
        <v>0</v>
      </c>
      <c r="L401">
        <f>IF($B401=" ","",IF(ISERROR(1/VLOOKUP($B401,'Justerad allokering kvv'!$B$1:$AG$700,MATCH(L$1,'Justerad allokering kvv'!$B$1:$AF$1,0),FALSE)),VLOOKUP($B401,'Allokerad kvv'!$B$2:$AV$700,MATCH(L$1,'Allokerad kvv'!$B$1:$AV$1,0),FALSE),VLOOKUP($B401,'Justerad allokering kvv'!$B$1:$AG$700,MATCH(L$1,'Justerad allokering kvv'!$B$1:$AF$1,0),FALSE)))</f>
        <v>0</v>
      </c>
      <c r="M401">
        <f>IF($B401=" ","",IF(ISERROR(1/VLOOKUP($B401,'Justerad allokering kvv'!$B$1:$AG$700,MATCH(M$1,'Justerad allokering kvv'!$B$1:$AF$1,0),FALSE)),VLOOKUP($B401,'Allokerad kvv'!$B$2:$AV$700,MATCH(M$1,'Allokerad kvv'!$B$1:$AV$1,0),FALSE),VLOOKUP($B401,'Justerad allokering kvv'!$B$1:$AG$700,MATCH(M$1,'Justerad allokering kvv'!$B$1:$AF$1,0),FALSE)))</f>
        <v>0</v>
      </c>
      <c r="N401">
        <f>IF($B401=" ","",IF(ISERROR(1/VLOOKUP($B401,'Justerad allokering kvv'!$B$1:$AG$700,MATCH(N$1,'Justerad allokering kvv'!$B$1:$AF$1,0),FALSE)),VLOOKUP($B401,'Allokerad kvv'!$B$2:$AV$700,MATCH(N$1,'Allokerad kvv'!$B$1:$AV$1,0),FALSE),VLOOKUP($B401,'Justerad allokering kvv'!$B$1:$AG$700,MATCH(N$1,'Justerad allokering kvv'!$B$1:$AF$1,0),FALSE)))</f>
        <v>0</v>
      </c>
      <c r="O401">
        <f>IF($B401=" ","",IF(ISERROR(1/VLOOKUP($B401,'Justerad allokering kvv'!$B$1:$AG$700,MATCH(O$1,'Justerad allokering kvv'!$B$1:$AF$1,0),FALSE)),VLOOKUP($B401,'Allokerad kvv'!$B$2:$AV$700,MATCH(O$1,'Allokerad kvv'!$B$1:$AV$1,0),FALSE),VLOOKUP($B401,'Justerad allokering kvv'!$B$1:$AG$700,MATCH(O$1,'Justerad allokering kvv'!$B$1:$AF$1,0),FALSE)))</f>
        <v>0</v>
      </c>
      <c r="P401">
        <f>IF($B401=" ","",IF(ISERROR(1/VLOOKUP($B401,'Justerad allokering kvv'!$B$1:$AG$700,MATCH(P$1,'Justerad allokering kvv'!$B$1:$AF$1,0),FALSE)),VLOOKUP($B401,'Allokerad kvv'!$B$2:$AV$700,MATCH(P$1,'Allokerad kvv'!$B$1:$AV$1,0),FALSE),VLOOKUP($B401,'Justerad allokering kvv'!$B$1:$AG$700,MATCH(P$1,'Justerad allokering kvv'!$B$1:$AF$1,0),FALSE)))</f>
        <v>0</v>
      </c>
      <c r="Q401">
        <f>IF($B401=" ","",IF(ISERROR(1/VLOOKUP($B401,'Justerad allokering kvv'!$B$1:$AG$700,MATCH(Q$1,'Justerad allokering kvv'!$B$1:$AF$1,0),FALSE)),VLOOKUP($B401,'Allokerad kvv'!$B$2:$AV$700,MATCH(Q$1,'Allokerad kvv'!$B$1:$AV$1,0),FALSE),VLOOKUP($B401,'Justerad allokering kvv'!$B$1:$AG$700,MATCH(Q$1,'Justerad allokering kvv'!$B$1:$AF$1,0),FALSE)))</f>
        <v>0</v>
      </c>
      <c r="R401">
        <f>IF($B401=" ","",IF(ISERROR(1/VLOOKUP($B401,'Justerad allokering kvv'!$B$1:$AG$700,MATCH(R$1,'Justerad allokering kvv'!$B$1:$AF$1,0),FALSE)),VLOOKUP($B401,'Allokerad kvv'!$B$2:$AV$700,MATCH(R$1,'Allokerad kvv'!$B$1:$AV$1,0),FALSE),VLOOKUP($B401,'Justerad allokering kvv'!$B$1:$AG$700,MATCH(R$1,'Justerad allokering kvv'!$B$1:$AF$1,0),FALSE)))</f>
        <v>0</v>
      </c>
      <c r="S401">
        <f>IF($B401=" ","",IF(ISERROR(1/VLOOKUP($B401,'Justerad allokering kvv'!$B$1:$AG$700,MATCH(S$1,'Justerad allokering kvv'!$B$1:$AF$1,0),FALSE)),VLOOKUP($B401,'Allokerad kvv'!$B$2:$AV$700,MATCH(S$1,'Allokerad kvv'!$B$1:$AV$1,0),FALSE),VLOOKUP($B401,'Justerad allokering kvv'!$B$1:$AG$700,MATCH(S$1,'Justerad allokering kvv'!$B$1:$AF$1,0),FALSE)))</f>
        <v>0</v>
      </c>
      <c r="T401">
        <f>IF($B401=" ","",IF(ISERROR(1/VLOOKUP($B401,'Justerad allokering kvv'!$B$1:$AG$700,MATCH(T$1,'Justerad allokering kvv'!$B$1:$AF$1,0),FALSE)),VLOOKUP($B401,'Allokerad kvv'!$B$2:$AV$700,MATCH(T$1,'Allokerad kvv'!$B$1:$AV$1,0),FALSE),VLOOKUP($B401,'Justerad allokering kvv'!$B$1:$AG$700,MATCH(T$1,'Justerad allokering kvv'!$B$1:$AF$1,0),FALSE)))</f>
        <v>0</v>
      </c>
      <c r="U401">
        <f>IF($B401=" ","",IF(ISERROR(1/VLOOKUP($B401,'Justerad allokering kvv'!$B$1:$AG$700,MATCH(U$1,'Justerad allokering kvv'!$B$1:$AF$1,0),FALSE)),VLOOKUP($B401,'Allokerad kvv'!$B$2:$AV$700,MATCH(U$1,'Allokerad kvv'!$B$1:$AV$1,0),FALSE),VLOOKUP($B401,'Justerad allokering kvv'!$B$1:$AG$700,MATCH(U$1,'Justerad allokering kvv'!$B$1:$AF$1,0),FALSE)))</f>
        <v>0</v>
      </c>
      <c r="V401">
        <f>IF($B401=" ","",IF(ISERROR(1/VLOOKUP($B401,'Justerad allokering kvv'!$B$1:$AG$700,MATCH(V$1,'Justerad allokering kvv'!$B$1:$AF$1,0),FALSE)),VLOOKUP($B401,'Allokerad kvv'!$B$2:$AV$700,MATCH(V$1,'Allokerad kvv'!$B$1:$AV$1,0),FALSE),VLOOKUP($B401,'Justerad allokering kvv'!$B$1:$AG$700,MATCH(V$1,'Justerad allokering kvv'!$B$1:$AF$1,0),FALSE)))</f>
        <v>0</v>
      </c>
      <c r="W401">
        <f>IF($B401=" ","",IF(ISERROR(1/VLOOKUP($B401,'Justerad allokering kvv'!$B$1:$AG$700,MATCH(W$1,'Justerad allokering kvv'!$B$1:$AF$1,0),FALSE)),VLOOKUP($B401,'Allokerad kvv'!$B$2:$AV$700,MATCH(W$1,'Allokerad kvv'!$B$1:$AV$1,0),FALSE),VLOOKUP($B401,'Justerad allokering kvv'!$B$1:$AG$700,MATCH(W$1,'Justerad allokering kvv'!$B$1:$AF$1,0),FALSE)))</f>
        <v>0</v>
      </c>
      <c r="X401">
        <f>IF($B401=" ","",IF(ISERROR(1/VLOOKUP($B401,'Justerad allokering kvv'!$B$1:$AG$700,MATCH(X$1,'Justerad allokering kvv'!$B$1:$AF$1,0),FALSE)),VLOOKUP($B401,'Allokerad kvv'!$B$2:$AV$700,MATCH(X$1,'Allokerad kvv'!$B$1:$AV$1,0),FALSE),VLOOKUP($B401,'Justerad allokering kvv'!$B$1:$AG$700,MATCH(X$1,'Justerad allokering kvv'!$B$1:$AF$1,0),FALSE)))</f>
        <v>0</v>
      </c>
      <c r="Y401">
        <f>IF($B401=" ","",IF(ISERROR(1/VLOOKUP($B401,'Justerad allokering kvv'!$B$1:$AG$700,MATCH(Y$1,'Justerad allokering kvv'!$B$1:$AF$1,0),FALSE)),VLOOKUP($B401,'Allokerad kvv'!$B$2:$AV$700,MATCH(Y$1,'Allokerad kvv'!$B$1:$AV$1,0),FALSE),VLOOKUP($B401,'Justerad allokering kvv'!$B$1:$AG$700,MATCH(Y$1,'Justerad allokering kvv'!$B$1:$AF$1,0),FALSE)))</f>
        <v>0</v>
      </c>
      <c r="AB401">
        <f>IFERROR(VLOOKUP($B401,Kraftvärmeprod!$B$1:$AO$424,MATCH("Tillförd energi från rökgaskondensering (GWh)",Kraftvärmeprod!$B$1:$AG$1,0),FALSE)/1,0)</f>
        <v>0</v>
      </c>
      <c r="AE401" s="122">
        <f t="shared" si="24"/>
        <v>0</v>
      </c>
      <c r="AG401">
        <f t="shared" si="25"/>
        <v>0</v>
      </c>
      <c r="AH401">
        <f t="shared" si="26"/>
        <v>0</v>
      </c>
      <c r="AI401" t="str">
        <f>IF(AH401=0,"",AH401/VLOOKUP(B401,Kraftvärmeprod!$B$1:$BC$480,MATCH("Summa tillförd energi exklusive rökgaskondensering",Kraftvärmeprod!$B$1:$BC$1,0),FALSE))</f>
        <v/>
      </c>
      <c r="AK401">
        <f t="shared" si="27"/>
        <v>0</v>
      </c>
    </row>
    <row r="402" spans="1:37" x14ac:dyDescent="0.25">
      <c r="A402" s="2" t="s">
        <v>590</v>
      </c>
      <c r="B402" s="2" t="s">
        <v>593</v>
      </c>
      <c r="C402">
        <f>IF($B402=" ","",IF(ISERROR(1/VLOOKUP($B402,'Justerad allokering kvv'!$B$1:$AG$700,MATCH(C$1,'Justerad allokering kvv'!$B$1:$AF$1,0),FALSE)),VLOOKUP($B402,'Allokerad kvv'!$B$2:$AV$700,MATCH(C$1,'Allokerad kvv'!$B$1:$AV$1,0),FALSE),VLOOKUP($B402,'Justerad allokering kvv'!$B$1:$AG$700,MATCH(C$1,'Justerad allokering kvv'!$B$1:$AF$1,0),FALSE)))</f>
        <v>0</v>
      </c>
      <c r="D402">
        <f>IF($B402=" ","",IF(ISERROR(1/VLOOKUP($B402,'Justerad allokering kvv'!$B$1:$AG$700,MATCH(D$1,'Justerad allokering kvv'!$B$1:$AF$1,0),FALSE)),VLOOKUP($B402,'Allokerad kvv'!$B$2:$AV$700,MATCH(D$1,'Allokerad kvv'!$B$1:$AV$1,0),FALSE),VLOOKUP($B402,'Justerad allokering kvv'!$B$1:$AG$700,MATCH(D$1,'Justerad allokering kvv'!$B$1:$AF$1,0),FALSE)))</f>
        <v>0</v>
      </c>
      <c r="E402">
        <f>IF($B402=" ","",IF(ISERROR(1/VLOOKUP($B402,'Justerad allokering kvv'!$B$1:$AG$700,MATCH(E$1,'Justerad allokering kvv'!$B$1:$AF$1,0),FALSE)),VLOOKUP($B402,'Allokerad kvv'!$B$2:$AV$700,MATCH(E$1,'Allokerad kvv'!$B$1:$AV$1,0),FALSE),VLOOKUP($B402,'Justerad allokering kvv'!$B$1:$AG$700,MATCH(E$1,'Justerad allokering kvv'!$B$1:$AF$1,0),FALSE)))</f>
        <v>0</v>
      </c>
      <c r="F402">
        <f>IF($B402=" ","",IF(ISERROR(1/VLOOKUP($B402,'Justerad allokering kvv'!$B$1:$AG$700,MATCH(F$1,'Justerad allokering kvv'!$B$1:$AF$1,0),FALSE)),VLOOKUP($B402,'Allokerad kvv'!$B$2:$AV$700,MATCH(F$1,'Allokerad kvv'!$B$1:$AV$1,0),FALSE),VLOOKUP($B402,'Justerad allokering kvv'!$B$1:$AG$700,MATCH(F$1,'Justerad allokering kvv'!$B$1:$AF$1,0),FALSE)))</f>
        <v>0</v>
      </c>
      <c r="G402">
        <f>IF($B402=" ","",IF(ISERROR(1/VLOOKUP($B402,'Justerad allokering kvv'!$B$1:$AG$700,MATCH(G$1,'Justerad allokering kvv'!$B$1:$AF$1,0),FALSE)),VLOOKUP($B402,'Allokerad kvv'!$B$2:$AV$700,MATCH(G$1,'Allokerad kvv'!$B$1:$AV$1,0),FALSE),VLOOKUP($B402,'Justerad allokering kvv'!$B$1:$AG$700,MATCH(G$1,'Justerad allokering kvv'!$B$1:$AF$1,0),FALSE)))</f>
        <v>0</v>
      </c>
      <c r="H402">
        <f>IF($B402=" ","",IF(ISERROR(1/VLOOKUP($B402,'Justerad allokering kvv'!$B$1:$AG$700,MATCH(H$1,'Justerad allokering kvv'!$B$1:$AF$1,0),FALSE)),VLOOKUP($B402,'Allokerad kvv'!$B$2:$AV$700,MATCH(H$1,'Allokerad kvv'!$B$1:$AV$1,0),FALSE),VLOOKUP($B402,'Justerad allokering kvv'!$B$1:$AG$700,MATCH(H$1,'Justerad allokering kvv'!$B$1:$AF$1,0),FALSE)))</f>
        <v>0</v>
      </c>
      <c r="I402">
        <f>IF($B402=" ","",IF(ISERROR(1/VLOOKUP($B402,'Justerad allokering kvv'!$B$1:$AG$700,MATCH(I$1,'Justerad allokering kvv'!$B$1:$AF$1,0),FALSE)),VLOOKUP($B402,'Allokerad kvv'!$B$2:$AV$700,MATCH(I$1,'Allokerad kvv'!$B$1:$AV$1,0),FALSE),VLOOKUP($B402,'Justerad allokering kvv'!$B$1:$AG$700,MATCH(I$1,'Justerad allokering kvv'!$B$1:$AF$1,0),FALSE)))</f>
        <v>0</v>
      </c>
      <c r="J402">
        <f>IF($B402=" ","",IF(ISERROR(1/VLOOKUP($B402,'Justerad allokering kvv'!$B$1:$AG$700,MATCH(J$1,'Justerad allokering kvv'!$B$1:$AF$1,0),FALSE)),VLOOKUP($B402,'Allokerad kvv'!$B$2:$AV$700,MATCH(J$1,'Allokerad kvv'!$B$1:$AV$1,0),FALSE),VLOOKUP($B402,'Justerad allokering kvv'!$B$1:$AG$700,MATCH(J$1,'Justerad allokering kvv'!$B$1:$AF$1,0),FALSE)))</f>
        <v>0</v>
      </c>
      <c r="K402">
        <f>IF($B402=" ","",IF(ISERROR(1/VLOOKUP($B402,'Justerad allokering kvv'!$B$1:$AG$700,MATCH(K$1,'Justerad allokering kvv'!$B$1:$AF$1,0),FALSE)),VLOOKUP($B402,'Allokerad kvv'!$B$2:$AV$700,MATCH(K$1,'Allokerad kvv'!$B$1:$AV$1,0),FALSE),VLOOKUP($B402,'Justerad allokering kvv'!$B$1:$AG$700,MATCH(K$1,'Justerad allokering kvv'!$B$1:$AF$1,0),FALSE)))</f>
        <v>0</v>
      </c>
      <c r="L402">
        <f>IF($B402=" ","",IF(ISERROR(1/VLOOKUP($B402,'Justerad allokering kvv'!$B$1:$AG$700,MATCH(L$1,'Justerad allokering kvv'!$B$1:$AF$1,0),FALSE)),VLOOKUP($B402,'Allokerad kvv'!$B$2:$AV$700,MATCH(L$1,'Allokerad kvv'!$B$1:$AV$1,0),FALSE),VLOOKUP($B402,'Justerad allokering kvv'!$B$1:$AG$700,MATCH(L$1,'Justerad allokering kvv'!$B$1:$AF$1,0),FALSE)))</f>
        <v>0</v>
      </c>
      <c r="M402">
        <f>IF($B402=" ","",IF(ISERROR(1/VLOOKUP($B402,'Justerad allokering kvv'!$B$1:$AG$700,MATCH(M$1,'Justerad allokering kvv'!$B$1:$AF$1,0),FALSE)),VLOOKUP($B402,'Allokerad kvv'!$B$2:$AV$700,MATCH(M$1,'Allokerad kvv'!$B$1:$AV$1,0),FALSE),VLOOKUP($B402,'Justerad allokering kvv'!$B$1:$AG$700,MATCH(M$1,'Justerad allokering kvv'!$B$1:$AF$1,0),FALSE)))</f>
        <v>0</v>
      </c>
      <c r="N402">
        <f>IF($B402=" ","",IF(ISERROR(1/VLOOKUP($B402,'Justerad allokering kvv'!$B$1:$AG$700,MATCH(N$1,'Justerad allokering kvv'!$B$1:$AF$1,0),FALSE)),VLOOKUP($B402,'Allokerad kvv'!$B$2:$AV$700,MATCH(N$1,'Allokerad kvv'!$B$1:$AV$1,0),FALSE),VLOOKUP($B402,'Justerad allokering kvv'!$B$1:$AG$700,MATCH(N$1,'Justerad allokering kvv'!$B$1:$AF$1,0),FALSE)))</f>
        <v>0</v>
      </c>
      <c r="O402">
        <f>IF($B402=" ","",IF(ISERROR(1/VLOOKUP($B402,'Justerad allokering kvv'!$B$1:$AG$700,MATCH(O$1,'Justerad allokering kvv'!$B$1:$AF$1,0),FALSE)),VLOOKUP($B402,'Allokerad kvv'!$B$2:$AV$700,MATCH(O$1,'Allokerad kvv'!$B$1:$AV$1,0),FALSE),VLOOKUP($B402,'Justerad allokering kvv'!$B$1:$AG$700,MATCH(O$1,'Justerad allokering kvv'!$B$1:$AF$1,0),FALSE)))</f>
        <v>0</v>
      </c>
      <c r="P402">
        <f>IF($B402=" ","",IF(ISERROR(1/VLOOKUP($B402,'Justerad allokering kvv'!$B$1:$AG$700,MATCH(P$1,'Justerad allokering kvv'!$B$1:$AF$1,0),FALSE)),VLOOKUP($B402,'Allokerad kvv'!$B$2:$AV$700,MATCH(P$1,'Allokerad kvv'!$B$1:$AV$1,0),FALSE),VLOOKUP($B402,'Justerad allokering kvv'!$B$1:$AG$700,MATCH(P$1,'Justerad allokering kvv'!$B$1:$AF$1,0),FALSE)))</f>
        <v>0</v>
      </c>
      <c r="Q402">
        <f>IF($B402=" ","",IF(ISERROR(1/VLOOKUP($B402,'Justerad allokering kvv'!$B$1:$AG$700,MATCH(Q$1,'Justerad allokering kvv'!$B$1:$AF$1,0),FALSE)),VLOOKUP($B402,'Allokerad kvv'!$B$2:$AV$700,MATCH(Q$1,'Allokerad kvv'!$B$1:$AV$1,0),FALSE),VLOOKUP($B402,'Justerad allokering kvv'!$B$1:$AG$700,MATCH(Q$1,'Justerad allokering kvv'!$B$1:$AF$1,0),FALSE)))</f>
        <v>0</v>
      </c>
      <c r="R402">
        <f>IF($B402=" ","",IF(ISERROR(1/VLOOKUP($B402,'Justerad allokering kvv'!$B$1:$AG$700,MATCH(R$1,'Justerad allokering kvv'!$B$1:$AF$1,0),FALSE)),VLOOKUP($B402,'Allokerad kvv'!$B$2:$AV$700,MATCH(R$1,'Allokerad kvv'!$B$1:$AV$1,0),FALSE),VLOOKUP($B402,'Justerad allokering kvv'!$B$1:$AG$700,MATCH(R$1,'Justerad allokering kvv'!$B$1:$AF$1,0),FALSE)))</f>
        <v>0</v>
      </c>
      <c r="S402">
        <f>IF($B402=" ","",IF(ISERROR(1/VLOOKUP($B402,'Justerad allokering kvv'!$B$1:$AG$700,MATCH(S$1,'Justerad allokering kvv'!$B$1:$AF$1,0),FALSE)),VLOOKUP($B402,'Allokerad kvv'!$B$2:$AV$700,MATCH(S$1,'Allokerad kvv'!$B$1:$AV$1,0),FALSE),VLOOKUP($B402,'Justerad allokering kvv'!$B$1:$AG$700,MATCH(S$1,'Justerad allokering kvv'!$B$1:$AF$1,0),FALSE)))</f>
        <v>0</v>
      </c>
      <c r="T402">
        <f>IF($B402=" ","",IF(ISERROR(1/VLOOKUP($B402,'Justerad allokering kvv'!$B$1:$AG$700,MATCH(T$1,'Justerad allokering kvv'!$B$1:$AF$1,0),FALSE)),VLOOKUP($B402,'Allokerad kvv'!$B$2:$AV$700,MATCH(T$1,'Allokerad kvv'!$B$1:$AV$1,0),FALSE),VLOOKUP($B402,'Justerad allokering kvv'!$B$1:$AG$700,MATCH(T$1,'Justerad allokering kvv'!$B$1:$AF$1,0),FALSE)))</f>
        <v>0</v>
      </c>
      <c r="U402">
        <f>IF($B402=" ","",IF(ISERROR(1/VLOOKUP($B402,'Justerad allokering kvv'!$B$1:$AG$700,MATCH(U$1,'Justerad allokering kvv'!$B$1:$AF$1,0),FALSE)),VLOOKUP($B402,'Allokerad kvv'!$B$2:$AV$700,MATCH(U$1,'Allokerad kvv'!$B$1:$AV$1,0),FALSE),VLOOKUP($B402,'Justerad allokering kvv'!$B$1:$AG$700,MATCH(U$1,'Justerad allokering kvv'!$B$1:$AF$1,0),FALSE)))</f>
        <v>0</v>
      </c>
      <c r="V402">
        <f>IF($B402=" ","",IF(ISERROR(1/VLOOKUP($B402,'Justerad allokering kvv'!$B$1:$AG$700,MATCH(V$1,'Justerad allokering kvv'!$B$1:$AF$1,0),FALSE)),VLOOKUP($B402,'Allokerad kvv'!$B$2:$AV$700,MATCH(V$1,'Allokerad kvv'!$B$1:$AV$1,0),FALSE),VLOOKUP($B402,'Justerad allokering kvv'!$B$1:$AG$700,MATCH(V$1,'Justerad allokering kvv'!$B$1:$AF$1,0),FALSE)))</f>
        <v>0</v>
      </c>
      <c r="W402">
        <f>IF($B402=" ","",IF(ISERROR(1/VLOOKUP($B402,'Justerad allokering kvv'!$B$1:$AG$700,MATCH(W$1,'Justerad allokering kvv'!$B$1:$AF$1,0),FALSE)),VLOOKUP($B402,'Allokerad kvv'!$B$2:$AV$700,MATCH(W$1,'Allokerad kvv'!$B$1:$AV$1,0),FALSE),VLOOKUP($B402,'Justerad allokering kvv'!$B$1:$AG$700,MATCH(W$1,'Justerad allokering kvv'!$B$1:$AF$1,0),FALSE)))</f>
        <v>0</v>
      </c>
      <c r="X402">
        <f>IF($B402=" ","",IF(ISERROR(1/VLOOKUP($B402,'Justerad allokering kvv'!$B$1:$AG$700,MATCH(X$1,'Justerad allokering kvv'!$B$1:$AF$1,0),FALSE)),VLOOKUP($B402,'Allokerad kvv'!$B$2:$AV$700,MATCH(X$1,'Allokerad kvv'!$B$1:$AV$1,0),FALSE),VLOOKUP($B402,'Justerad allokering kvv'!$B$1:$AG$700,MATCH(X$1,'Justerad allokering kvv'!$B$1:$AF$1,0),FALSE)))</f>
        <v>0</v>
      </c>
      <c r="Y402">
        <f>IF($B402=" ","",IF(ISERROR(1/VLOOKUP($B402,'Justerad allokering kvv'!$B$1:$AG$700,MATCH(Y$1,'Justerad allokering kvv'!$B$1:$AF$1,0),FALSE)),VLOOKUP($B402,'Allokerad kvv'!$B$2:$AV$700,MATCH(Y$1,'Allokerad kvv'!$B$1:$AV$1,0),FALSE),VLOOKUP($B402,'Justerad allokering kvv'!$B$1:$AG$700,MATCH(Y$1,'Justerad allokering kvv'!$B$1:$AF$1,0),FALSE)))</f>
        <v>0</v>
      </c>
      <c r="AB402">
        <f>IFERROR(VLOOKUP($B402,Kraftvärmeprod!$B$1:$AO$424,MATCH("Tillförd energi från rökgaskondensering (GWh)",Kraftvärmeprod!$B$1:$AG$1,0),FALSE)/1,0)</f>
        <v>0</v>
      </c>
      <c r="AE402" s="122">
        <f t="shared" si="24"/>
        <v>0</v>
      </c>
      <c r="AG402">
        <f t="shared" si="25"/>
        <v>0</v>
      </c>
      <c r="AH402">
        <f t="shared" si="26"/>
        <v>0</v>
      </c>
      <c r="AI402" t="str">
        <f>IF(AH402=0,"",AH402/VLOOKUP(B402,Kraftvärmeprod!$B$1:$BC$480,MATCH("Summa tillförd energi exklusive rökgaskondensering",Kraftvärmeprod!$B$1:$BC$1,0),FALSE))</f>
        <v/>
      </c>
      <c r="AK402">
        <f t="shared" si="27"/>
        <v>0</v>
      </c>
    </row>
    <row r="403" spans="1:37" x14ac:dyDescent="0.25">
      <c r="A403" s="2" t="s">
        <v>598</v>
      </c>
      <c r="B403" s="2" t="s">
        <v>599</v>
      </c>
      <c r="C403">
        <f>IF($B403=" ","",IF(ISERROR(1/VLOOKUP($B403,'Justerad allokering kvv'!$B$1:$AG$700,MATCH(C$1,'Justerad allokering kvv'!$B$1:$AF$1,0),FALSE)),VLOOKUP($B403,'Allokerad kvv'!$B$2:$AV$700,MATCH(C$1,'Allokerad kvv'!$B$1:$AV$1,0),FALSE),VLOOKUP($B403,'Justerad allokering kvv'!$B$1:$AG$700,MATCH(C$1,'Justerad allokering kvv'!$B$1:$AF$1,0),FALSE)))</f>
        <v>246.8</v>
      </c>
      <c r="D403">
        <f>IF($B403=" ","",IF(ISERROR(1/VLOOKUP($B403,'Justerad allokering kvv'!$B$1:$AG$700,MATCH(D$1,'Justerad allokering kvv'!$B$1:$AF$1,0),FALSE)),VLOOKUP($B403,'Allokerad kvv'!$B$2:$AV$700,MATCH(D$1,'Allokerad kvv'!$B$1:$AV$1,0),FALSE),VLOOKUP($B403,'Justerad allokering kvv'!$B$1:$AG$700,MATCH(D$1,'Justerad allokering kvv'!$B$1:$AF$1,0),FALSE)))</f>
        <v>0</v>
      </c>
      <c r="E403">
        <f>IF($B403=" ","",IF(ISERROR(1/VLOOKUP($B403,'Justerad allokering kvv'!$B$1:$AG$700,MATCH(E$1,'Justerad allokering kvv'!$B$1:$AF$1,0),FALSE)),VLOOKUP($B403,'Allokerad kvv'!$B$2:$AV$700,MATCH(E$1,'Allokerad kvv'!$B$1:$AV$1,0),FALSE),VLOOKUP($B403,'Justerad allokering kvv'!$B$1:$AG$700,MATCH(E$1,'Justerad allokering kvv'!$B$1:$AF$1,0),FALSE)))</f>
        <v>0</v>
      </c>
      <c r="F403">
        <f>IF($B403=" ","",IF(ISERROR(1/VLOOKUP($B403,'Justerad allokering kvv'!$B$1:$AG$700,MATCH(F$1,'Justerad allokering kvv'!$B$1:$AF$1,0),FALSE)),VLOOKUP($B403,'Allokerad kvv'!$B$2:$AV$700,MATCH(F$1,'Allokerad kvv'!$B$1:$AV$1,0),FALSE),VLOOKUP($B403,'Justerad allokering kvv'!$B$1:$AG$700,MATCH(F$1,'Justerad allokering kvv'!$B$1:$AF$1,0),FALSE)))</f>
        <v>0</v>
      </c>
      <c r="G403">
        <f>IF($B403=" ","",IF(ISERROR(1/VLOOKUP($B403,'Justerad allokering kvv'!$B$1:$AG$700,MATCH(G$1,'Justerad allokering kvv'!$B$1:$AF$1,0),FALSE)),VLOOKUP($B403,'Allokerad kvv'!$B$2:$AV$700,MATCH(G$1,'Allokerad kvv'!$B$1:$AV$1,0),FALSE),VLOOKUP($B403,'Justerad allokering kvv'!$B$1:$AG$700,MATCH(G$1,'Justerad allokering kvv'!$B$1:$AF$1,0),FALSE)))</f>
        <v>1.6080000000000001</v>
      </c>
      <c r="H403">
        <f>IF($B403=" ","",IF(ISERROR(1/VLOOKUP($B403,'Justerad allokering kvv'!$B$1:$AG$700,MATCH(H$1,'Justerad allokering kvv'!$B$1:$AF$1,0),FALSE)),VLOOKUP($B403,'Allokerad kvv'!$B$2:$AV$700,MATCH(H$1,'Allokerad kvv'!$B$1:$AV$1,0),FALSE),VLOOKUP($B403,'Justerad allokering kvv'!$B$1:$AG$700,MATCH(H$1,'Justerad allokering kvv'!$B$1:$AF$1,0),FALSE)))</f>
        <v>0</v>
      </c>
      <c r="I403">
        <f>IF($B403=" ","",IF(ISERROR(1/VLOOKUP($B403,'Justerad allokering kvv'!$B$1:$AG$700,MATCH(I$1,'Justerad allokering kvv'!$B$1:$AF$1,0),FALSE)),VLOOKUP($B403,'Allokerad kvv'!$B$2:$AV$700,MATCH(I$1,'Allokerad kvv'!$B$1:$AV$1,0),FALSE),VLOOKUP($B403,'Justerad allokering kvv'!$B$1:$AG$700,MATCH(I$1,'Justerad allokering kvv'!$B$1:$AF$1,0),FALSE)))</f>
        <v>1.609</v>
      </c>
      <c r="J403">
        <f>IF($B403=" ","",IF(ISERROR(1/VLOOKUP($B403,'Justerad allokering kvv'!$B$1:$AG$700,MATCH(J$1,'Justerad allokering kvv'!$B$1:$AF$1,0),FALSE)),VLOOKUP($B403,'Allokerad kvv'!$B$2:$AV$700,MATCH(J$1,'Allokerad kvv'!$B$1:$AV$1,0),FALSE),VLOOKUP($B403,'Justerad allokering kvv'!$B$1:$AG$700,MATCH(J$1,'Justerad allokering kvv'!$B$1:$AF$1,0),FALSE)))</f>
        <v>3.7901799999999999E-2</v>
      </c>
      <c r="K403">
        <f>IF($B403=" ","",IF(ISERROR(1/VLOOKUP($B403,'Justerad allokering kvv'!$B$1:$AG$700,MATCH(K$1,'Justerad allokering kvv'!$B$1:$AF$1,0),FALSE)),VLOOKUP($B403,'Allokerad kvv'!$B$2:$AV$700,MATCH(K$1,'Allokerad kvv'!$B$1:$AV$1,0),FALSE),VLOOKUP($B403,'Justerad allokering kvv'!$B$1:$AG$700,MATCH(K$1,'Justerad allokering kvv'!$B$1:$AF$1,0),FALSE)))</f>
        <v>0</v>
      </c>
      <c r="L403">
        <f>IF($B403=" ","",IF(ISERROR(1/VLOOKUP($B403,'Justerad allokering kvv'!$B$1:$AG$700,MATCH(L$1,'Justerad allokering kvv'!$B$1:$AF$1,0),FALSE)),VLOOKUP($B403,'Allokerad kvv'!$B$2:$AV$700,MATCH(L$1,'Allokerad kvv'!$B$1:$AV$1,0),FALSE),VLOOKUP($B403,'Justerad allokering kvv'!$B$1:$AG$700,MATCH(L$1,'Justerad allokering kvv'!$B$1:$AF$1,0),FALSE)))</f>
        <v>0</v>
      </c>
      <c r="M403">
        <f>IF($B403=" ","",IF(ISERROR(1/VLOOKUP($B403,'Justerad allokering kvv'!$B$1:$AG$700,MATCH(M$1,'Justerad allokering kvv'!$B$1:$AF$1,0),FALSE)),VLOOKUP($B403,'Allokerad kvv'!$B$2:$AV$700,MATCH(M$1,'Allokerad kvv'!$B$1:$AV$1,0),FALSE),VLOOKUP($B403,'Justerad allokering kvv'!$B$1:$AG$700,MATCH(M$1,'Justerad allokering kvv'!$B$1:$AF$1,0),FALSE)))</f>
        <v>0</v>
      </c>
      <c r="N403">
        <f>IF($B403=" ","",IF(ISERROR(1/VLOOKUP($B403,'Justerad allokering kvv'!$B$1:$AG$700,MATCH(N$1,'Justerad allokering kvv'!$B$1:$AF$1,0),FALSE)),VLOOKUP($B403,'Allokerad kvv'!$B$2:$AV$700,MATCH(N$1,'Allokerad kvv'!$B$1:$AV$1,0),FALSE),VLOOKUP($B403,'Justerad allokering kvv'!$B$1:$AG$700,MATCH(N$1,'Justerad allokering kvv'!$B$1:$AF$1,0),FALSE)))</f>
        <v>0</v>
      </c>
      <c r="O403">
        <f>IF($B403=" ","",IF(ISERROR(1/VLOOKUP($B403,'Justerad allokering kvv'!$B$1:$AG$700,MATCH(O$1,'Justerad allokering kvv'!$B$1:$AF$1,0),FALSE)),VLOOKUP($B403,'Allokerad kvv'!$B$2:$AV$700,MATCH(O$1,'Allokerad kvv'!$B$1:$AV$1,0),FALSE),VLOOKUP($B403,'Justerad allokering kvv'!$B$1:$AG$700,MATCH(O$1,'Justerad allokering kvv'!$B$1:$AF$1,0),FALSE)))</f>
        <v>0</v>
      </c>
      <c r="P403">
        <f>IF($B403=" ","",IF(ISERROR(1/VLOOKUP($B403,'Justerad allokering kvv'!$B$1:$AG$700,MATCH(P$1,'Justerad allokering kvv'!$B$1:$AF$1,0),FALSE)),VLOOKUP($B403,'Allokerad kvv'!$B$2:$AV$700,MATCH(P$1,'Allokerad kvv'!$B$1:$AV$1,0),FALSE),VLOOKUP($B403,'Justerad allokering kvv'!$B$1:$AG$700,MATCH(P$1,'Justerad allokering kvv'!$B$1:$AF$1,0),FALSE)))</f>
        <v>0</v>
      </c>
      <c r="Q403">
        <f>IF($B403=" ","",IF(ISERROR(1/VLOOKUP($B403,'Justerad allokering kvv'!$B$1:$AG$700,MATCH(Q$1,'Justerad allokering kvv'!$B$1:$AF$1,0),FALSE)),VLOOKUP($B403,'Allokerad kvv'!$B$2:$AV$700,MATCH(Q$1,'Allokerad kvv'!$B$1:$AV$1,0),FALSE),VLOOKUP($B403,'Justerad allokering kvv'!$B$1:$AG$700,MATCH(Q$1,'Justerad allokering kvv'!$B$1:$AF$1,0),FALSE)))</f>
        <v>0</v>
      </c>
      <c r="R403">
        <f>IF($B403=" ","",IF(ISERROR(1/VLOOKUP($B403,'Justerad allokering kvv'!$B$1:$AG$700,MATCH(R$1,'Justerad allokering kvv'!$B$1:$AF$1,0),FALSE)),VLOOKUP($B403,'Allokerad kvv'!$B$2:$AV$700,MATCH(R$1,'Allokerad kvv'!$B$1:$AV$1,0),FALSE),VLOOKUP($B403,'Justerad allokering kvv'!$B$1:$AG$700,MATCH(R$1,'Justerad allokering kvv'!$B$1:$AF$1,0),FALSE)))</f>
        <v>14.991300000000001</v>
      </c>
      <c r="S403">
        <f>IF($B403=" ","",IF(ISERROR(1/VLOOKUP($B403,'Justerad allokering kvv'!$B$1:$AG$700,MATCH(S$1,'Justerad allokering kvv'!$B$1:$AF$1,0),FALSE)),VLOOKUP($B403,'Allokerad kvv'!$B$2:$AV$700,MATCH(S$1,'Allokerad kvv'!$B$1:$AV$1,0),FALSE),VLOOKUP($B403,'Justerad allokering kvv'!$B$1:$AG$700,MATCH(S$1,'Justerad allokering kvv'!$B$1:$AF$1,0),FALSE)))</f>
        <v>0</v>
      </c>
      <c r="T403">
        <f>IF($B403=" ","",IF(ISERROR(1/VLOOKUP($B403,'Justerad allokering kvv'!$B$1:$AG$700,MATCH(T$1,'Justerad allokering kvv'!$B$1:$AF$1,0),FALSE)),VLOOKUP($B403,'Allokerad kvv'!$B$2:$AV$700,MATCH(T$1,'Allokerad kvv'!$B$1:$AV$1,0),FALSE),VLOOKUP($B403,'Justerad allokering kvv'!$B$1:$AG$700,MATCH(T$1,'Justerad allokering kvv'!$B$1:$AF$1,0),FALSE)))</f>
        <v>152.30000000000001</v>
      </c>
      <c r="U403">
        <f>IF($B403=" ","",IF(ISERROR(1/VLOOKUP($B403,'Justerad allokering kvv'!$B$1:$AG$700,MATCH(U$1,'Justerad allokering kvv'!$B$1:$AF$1,0),FALSE)),VLOOKUP($B403,'Allokerad kvv'!$B$2:$AV$700,MATCH(U$1,'Allokerad kvv'!$B$1:$AV$1,0),FALSE),VLOOKUP($B403,'Justerad allokering kvv'!$B$1:$AG$700,MATCH(U$1,'Justerad allokering kvv'!$B$1:$AF$1,0),FALSE)))</f>
        <v>0.4</v>
      </c>
      <c r="V403">
        <f>IF($B403=" ","",IF(ISERROR(1/VLOOKUP($B403,'Justerad allokering kvv'!$B$1:$AG$700,MATCH(V$1,'Justerad allokering kvv'!$B$1:$AF$1,0),FALSE)),VLOOKUP($B403,'Allokerad kvv'!$B$2:$AV$700,MATCH(V$1,'Allokerad kvv'!$B$1:$AV$1,0),FALSE),VLOOKUP($B403,'Justerad allokering kvv'!$B$1:$AG$700,MATCH(V$1,'Justerad allokering kvv'!$B$1:$AF$1,0),FALSE)))</f>
        <v>0</v>
      </c>
      <c r="W403">
        <f>IF($B403=" ","",IF(ISERROR(1/VLOOKUP($B403,'Justerad allokering kvv'!$B$1:$AG$700,MATCH(W$1,'Justerad allokering kvv'!$B$1:$AF$1,0),FALSE)),VLOOKUP($B403,'Allokerad kvv'!$B$2:$AV$700,MATCH(W$1,'Allokerad kvv'!$B$1:$AV$1,0),FALSE),VLOOKUP($B403,'Justerad allokering kvv'!$B$1:$AG$700,MATCH(W$1,'Justerad allokering kvv'!$B$1:$AF$1,0),FALSE)))</f>
        <v>0</v>
      </c>
      <c r="X403">
        <f>IF($B403=" ","",IF(ISERROR(1/VLOOKUP($B403,'Justerad allokering kvv'!$B$1:$AG$700,MATCH(X$1,'Justerad allokering kvv'!$B$1:$AF$1,0),FALSE)),VLOOKUP($B403,'Allokerad kvv'!$B$2:$AV$700,MATCH(X$1,'Allokerad kvv'!$B$1:$AV$1,0),FALSE),VLOOKUP($B403,'Justerad allokering kvv'!$B$1:$AG$700,MATCH(X$1,'Justerad allokering kvv'!$B$1:$AF$1,0),FALSE)))</f>
        <v>0</v>
      </c>
      <c r="Y403">
        <f>IF($B403=" ","",IF(ISERROR(1/VLOOKUP($B403,'Justerad allokering kvv'!$B$1:$AG$700,MATCH(Y$1,'Justerad allokering kvv'!$B$1:$AF$1,0),FALSE)),VLOOKUP($B403,'Allokerad kvv'!$B$2:$AV$700,MATCH(Y$1,'Allokerad kvv'!$B$1:$AV$1,0),FALSE),VLOOKUP($B403,'Justerad allokering kvv'!$B$1:$AG$700,MATCH(Y$1,'Justerad allokering kvv'!$B$1:$AF$1,0),FALSE)))</f>
        <v>0</v>
      </c>
      <c r="AB403">
        <f>IFERROR(VLOOKUP($B403,Kraftvärmeprod!$B$1:$AO$424,MATCH("Tillförd energi från rökgaskondensering (GWh)",Kraftvärmeprod!$B$1:$AG$1,0),FALSE)/1,0)</f>
        <v>126.271</v>
      </c>
      <c r="AE403" s="122">
        <f t="shared" si="24"/>
        <v>544.01720179999995</v>
      </c>
      <c r="AG403">
        <f t="shared" si="25"/>
        <v>529.02590179999993</v>
      </c>
      <c r="AH403">
        <f t="shared" si="26"/>
        <v>402.75490179999991</v>
      </c>
      <c r="AI403">
        <f>IF(AH403=0,"",AH403/VLOOKUP(B403,Kraftvärmeprod!$B$1:$BC$480,MATCH("Summa tillförd energi exklusive rökgaskondensering",Kraftvärmeprod!$B$1:$BC$1,0),FALSE))</f>
        <v>0.47448184833023288</v>
      </c>
      <c r="AK403">
        <f t="shared" si="27"/>
        <v>152.7379018</v>
      </c>
    </row>
    <row r="404" spans="1:37" x14ac:dyDescent="0.25">
      <c r="A404" s="2" t="s">
        <v>598</v>
      </c>
      <c r="B404" s="2" t="s">
        <v>600</v>
      </c>
      <c r="C404">
        <f>IF($B404=" ","",IF(ISERROR(1/VLOOKUP($B404,'Justerad allokering kvv'!$B$1:$AG$700,MATCH(C$1,'Justerad allokering kvv'!$B$1:$AF$1,0),FALSE)),VLOOKUP($B404,'Allokerad kvv'!$B$2:$AV$700,MATCH(C$1,'Allokerad kvv'!$B$1:$AV$1,0),FALSE),VLOOKUP($B404,'Justerad allokering kvv'!$B$1:$AG$700,MATCH(C$1,'Justerad allokering kvv'!$B$1:$AF$1,0),FALSE)))</f>
        <v>0</v>
      </c>
      <c r="D404">
        <f>IF($B404=" ","",IF(ISERROR(1/VLOOKUP($B404,'Justerad allokering kvv'!$B$1:$AG$700,MATCH(D$1,'Justerad allokering kvv'!$B$1:$AF$1,0),FALSE)),VLOOKUP($B404,'Allokerad kvv'!$B$2:$AV$700,MATCH(D$1,'Allokerad kvv'!$B$1:$AV$1,0),FALSE),VLOOKUP($B404,'Justerad allokering kvv'!$B$1:$AG$700,MATCH(D$1,'Justerad allokering kvv'!$B$1:$AF$1,0),FALSE)))</f>
        <v>0</v>
      </c>
      <c r="E404">
        <f>IF($B404=" ","",IF(ISERROR(1/VLOOKUP($B404,'Justerad allokering kvv'!$B$1:$AG$700,MATCH(E$1,'Justerad allokering kvv'!$B$1:$AF$1,0),FALSE)),VLOOKUP($B404,'Allokerad kvv'!$B$2:$AV$700,MATCH(E$1,'Allokerad kvv'!$B$1:$AV$1,0),FALSE),VLOOKUP($B404,'Justerad allokering kvv'!$B$1:$AG$700,MATCH(E$1,'Justerad allokering kvv'!$B$1:$AF$1,0),FALSE)))</f>
        <v>0</v>
      </c>
      <c r="F404">
        <f>IF($B404=" ","",IF(ISERROR(1/VLOOKUP($B404,'Justerad allokering kvv'!$B$1:$AG$700,MATCH(F$1,'Justerad allokering kvv'!$B$1:$AF$1,0),FALSE)),VLOOKUP($B404,'Allokerad kvv'!$B$2:$AV$700,MATCH(F$1,'Allokerad kvv'!$B$1:$AV$1,0),FALSE),VLOOKUP($B404,'Justerad allokering kvv'!$B$1:$AG$700,MATCH(F$1,'Justerad allokering kvv'!$B$1:$AF$1,0),FALSE)))</f>
        <v>0</v>
      </c>
      <c r="G404">
        <f>IF($B404=" ","",IF(ISERROR(1/VLOOKUP($B404,'Justerad allokering kvv'!$B$1:$AG$700,MATCH(G$1,'Justerad allokering kvv'!$B$1:$AF$1,0),FALSE)),VLOOKUP($B404,'Allokerad kvv'!$B$2:$AV$700,MATCH(G$1,'Allokerad kvv'!$B$1:$AV$1,0),FALSE),VLOOKUP($B404,'Justerad allokering kvv'!$B$1:$AG$700,MATCH(G$1,'Justerad allokering kvv'!$B$1:$AF$1,0),FALSE)))</f>
        <v>0</v>
      </c>
      <c r="H404">
        <f>IF($B404=" ","",IF(ISERROR(1/VLOOKUP($B404,'Justerad allokering kvv'!$B$1:$AG$700,MATCH(H$1,'Justerad allokering kvv'!$B$1:$AF$1,0),FALSE)),VLOOKUP($B404,'Allokerad kvv'!$B$2:$AV$700,MATCH(H$1,'Allokerad kvv'!$B$1:$AV$1,0),FALSE),VLOOKUP($B404,'Justerad allokering kvv'!$B$1:$AG$700,MATCH(H$1,'Justerad allokering kvv'!$B$1:$AF$1,0),FALSE)))</f>
        <v>0</v>
      </c>
      <c r="I404">
        <f>IF($B404=" ","",IF(ISERROR(1/VLOOKUP($B404,'Justerad allokering kvv'!$B$1:$AG$700,MATCH(I$1,'Justerad allokering kvv'!$B$1:$AF$1,0),FALSE)),VLOOKUP($B404,'Allokerad kvv'!$B$2:$AV$700,MATCH(I$1,'Allokerad kvv'!$B$1:$AV$1,0),FALSE),VLOOKUP($B404,'Justerad allokering kvv'!$B$1:$AG$700,MATCH(I$1,'Justerad allokering kvv'!$B$1:$AF$1,0),FALSE)))</f>
        <v>0</v>
      </c>
      <c r="J404">
        <f>IF($B404=" ","",IF(ISERROR(1/VLOOKUP($B404,'Justerad allokering kvv'!$B$1:$AG$700,MATCH(J$1,'Justerad allokering kvv'!$B$1:$AF$1,0),FALSE)),VLOOKUP($B404,'Allokerad kvv'!$B$2:$AV$700,MATCH(J$1,'Allokerad kvv'!$B$1:$AV$1,0),FALSE),VLOOKUP($B404,'Justerad allokering kvv'!$B$1:$AG$700,MATCH(J$1,'Justerad allokering kvv'!$B$1:$AF$1,0),FALSE)))</f>
        <v>0</v>
      </c>
      <c r="K404">
        <f>IF($B404=" ","",IF(ISERROR(1/VLOOKUP($B404,'Justerad allokering kvv'!$B$1:$AG$700,MATCH(K$1,'Justerad allokering kvv'!$B$1:$AF$1,0),FALSE)),VLOOKUP($B404,'Allokerad kvv'!$B$2:$AV$700,MATCH(K$1,'Allokerad kvv'!$B$1:$AV$1,0),FALSE),VLOOKUP($B404,'Justerad allokering kvv'!$B$1:$AG$700,MATCH(K$1,'Justerad allokering kvv'!$B$1:$AF$1,0),FALSE)))</f>
        <v>0</v>
      </c>
      <c r="L404">
        <f>IF($B404=" ","",IF(ISERROR(1/VLOOKUP($B404,'Justerad allokering kvv'!$B$1:$AG$700,MATCH(L$1,'Justerad allokering kvv'!$B$1:$AF$1,0),FALSE)),VLOOKUP($B404,'Allokerad kvv'!$B$2:$AV$700,MATCH(L$1,'Allokerad kvv'!$B$1:$AV$1,0),FALSE),VLOOKUP($B404,'Justerad allokering kvv'!$B$1:$AG$700,MATCH(L$1,'Justerad allokering kvv'!$B$1:$AF$1,0),FALSE)))</f>
        <v>0</v>
      </c>
      <c r="M404">
        <f>IF($B404=" ","",IF(ISERROR(1/VLOOKUP($B404,'Justerad allokering kvv'!$B$1:$AG$700,MATCH(M$1,'Justerad allokering kvv'!$B$1:$AF$1,0),FALSE)),VLOOKUP($B404,'Allokerad kvv'!$B$2:$AV$700,MATCH(M$1,'Allokerad kvv'!$B$1:$AV$1,0),FALSE),VLOOKUP($B404,'Justerad allokering kvv'!$B$1:$AG$700,MATCH(M$1,'Justerad allokering kvv'!$B$1:$AF$1,0),FALSE)))</f>
        <v>0</v>
      </c>
      <c r="N404">
        <f>IF($B404=" ","",IF(ISERROR(1/VLOOKUP($B404,'Justerad allokering kvv'!$B$1:$AG$700,MATCH(N$1,'Justerad allokering kvv'!$B$1:$AF$1,0),FALSE)),VLOOKUP($B404,'Allokerad kvv'!$B$2:$AV$700,MATCH(N$1,'Allokerad kvv'!$B$1:$AV$1,0),FALSE),VLOOKUP($B404,'Justerad allokering kvv'!$B$1:$AG$700,MATCH(N$1,'Justerad allokering kvv'!$B$1:$AF$1,0),FALSE)))</f>
        <v>0</v>
      </c>
      <c r="O404">
        <f>IF($B404=" ","",IF(ISERROR(1/VLOOKUP($B404,'Justerad allokering kvv'!$B$1:$AG$700,MATCH(O$1,'Justerad allokering kvv'!$B$1:$AF$1,0),FALSE)),VLOOKUP($B404,'Allokerad kvv'!$B$2:$AV$700,MATCH(O$1,'Allokerad kvv'!$B$1:$AV$1,0),FALSE),VLOOKUP($B404,'Justerad allokering kvv'!$B$1:$AG$700,MATCH(O$1,'Justerad allokering kvv'!$B$1:$AF$1,0),FALSE)))</f>
        <v>0</v>
      </c>
      <c r="P404">
        <f>IF($B404=" ","",IF(ISERROR(1/VLOOKUP($B404,'Justerad allokering kvv'!$B$1:$AG$700,MATCH(P$1,'Justerad allokering kvv'!$B$1:$AF$1,0),FALSE)),VLOOKUP($B404,'Allokerad kvv'!$B$2:$AV$700,MATCH(P$1,'Allokerad kvv'!$B$1:$AV$1,0),FALSE),VLOOKUP($B404,'Justerad allokering kvv'!$B$1:$AG$700,MATCH(P$1,'Justerad allokering kvv'!$B$1:$AF$1,0),FALSE)))</f>
        <v>0</v>
      </c>
      <c r="Q404">
        <f>IF($B404=" ","",IF(ISERROR(1/VLOOKUP($B404,'Justerad allokering kvv'!$B$1:$AG$700,MATCH(Q$1,'Justerad allokering kvv'!$B$1:$AF$1,0),FALSE)),VLOOKUP($B404,'Allokerad kvv'!$B$2:$AV$700,MATCH(Q$1,'Allokerad kvv'!$B$1:$AV$1,0),FALSE),VLOOKUP($B404,'Justerad allokering kvv'!$B$1:$AG$700,MATCH(Q$1,'Justerad allokering kvv'!$B$1:$AF$1,0),FALSE)))</f>
        <v>0</v>
      </c>
      <c r="R404">
        <f>IF($B404=" ","",IF(ISERROR(1/VLOOKUP($B404,'Justerad allokering kvv'!$B$1:$AG$700,MATCH(R$1,'Justerad allokering kvv'!$B$1:$AF$1,0),FALSE)),VLOOKUP($B404,'Allokerad kvv'!$B$2:$AV$700,MATCH(R$1,'Allokerad kvv'!$B$1:$AV$1,0),FALSE),VLOOKUP($B404,'Justerad allokering kvv'!$B$1:$AG$700,MATCH(R$1,'Justerad allokering kvv'!$B$1:$AF$1,0),FALSE)))</f>
        <v>0</v>
      </c>
      <c r="S404">
        <f>IF($B404=" ","",IF(ISERROR(1/VLOOKUP($B404,'Justerad allokering kvv'!$B$1:$AG$700,MATCH(S$1,'Justerad allokering kvv'!$B$1:$AF$1,0),FALSE)),VLOOKUP($B404,'Allokerad kvv'!$B$2:$AV$700,MATCH(S$1,'Allokerad kvv'!$B$1:$AV$1,0),FALSE),VLOOKUP($B404,'Justerad allokering kvv'!$B$1:$AG$700,MATCH(S$1,'Justerad allokering kvv'!$B$1:$AF$1,0),FALSE)))</f>
        <v>0</v>
      </c>
      <c r="T404">
        <f>IF($B404=" ","",IF(ISERROR(1/VLOOKUP($B404,'Justerad allokering kvv'!$B$1:$AG$700,MATCH(T$1,'Justerad allokering kvv'!$B$1:$AF$1,0),FALSE)),VLOOKUP($B404,'Allokerad kvv'!$B$2:$AV$700,MATCH(T$1,'Allokerad kvv'!$B$1:$AV$1,0),FALSE),VLOOKUP($B404,'Justerad allokering kvv'!$B$1:$AG$700,MATCH(T$1,'Justerad allokering kvv'!$B$1:$AF$1,0),FALSE)))</f>
        <v>0</v>
      </c>
      <c r="U404">
        <f>IF($B404=" ","",IF(ISERROR(1/VLOOKUP($B404,'Justerad allokering kvv'!$B$1:$AG$700,MATCH(U$1,'Justerad allokering kvv'!$B$1:$AF$1,0),FALSE)),VLOOKUP($B404,'Allokerad kvv'!$B$2:$AV$700,MATCH(U$1,'Allokerad kvv'!$B$1:$AV$1,0),FALSE),VLOOKUP($B404,'Justerad allokering kvv'!$B$1:$AG$700,MATCH(U$1,'Justerad allokering kvv'!$B$1:$AF$1,0),FALSE)))</f>
        <v>0</v>
      </c>
      <c r="V404">
        <f>IF($B404=" ","",IF(ISERROR(1/VLOOKUP($B404,'Justerad allokering kvv'!$B$1:$AG$700,MATCH(V$1,'Justerad allokering kvv'!$B$1:$AF$1,0),FALSE)),VLOOKUP($B404,'Allokerad kvv'!$B$2:$AV$700,MATCH(V$1,'Allokerad kvv'!$B$1:$AV$1,0),FALSE),VLOOKUP($B404,'Justerad allokering kvv'!$B$1:$AG$700,MATCH(V$1,'Justerad allokering kvv'!$B$1:$AF$1,0),FALSE)))</f>
        <v>0</v>
      </c>
      <c r="W404">
        <f>IF($B404=" ","",IF(ISERROR(1/VLOOKUP($B404,'Justerad allokering kvv'!$B$1:$AG$700,MATCH(W$1,'Justerad allokering kvv'!$B$1:$AF$1,0),FALSE)),VLOOKUP($B404,'Allokerad kvv'!$B$2:$AV$700,MATCH(W$1,'Allokerad kvv'!$B$1:$AV$1,0),FALSE),VLOOKUP($B404,'Justerad allokering kvv'!$B$1:$AG$700,MATCH(W$1,'Justerad allokering kvv'!$B$1:$AF$1,0),FALSE)))</f>
        <v>0</v>
      </c>
      <c r="X404">
        <f>IF($B404=" ","",IF(ISERROR(1/VLOOKUP($B404,'Justerad allokering kvv'!$B$1:$AG$700,MATCH(X$1,'Justerad allokering kvv'!$B$1:$AF$1,0),FALSE)),VLOOKUP($B404,'Allokerad kvv'!$B$2:$AV$700,MATCH(X$1,'Allokerad kvv'!$B$1:$AV$1,0),FALSE),VLOOKUP($B404,'Justerad allokering kvv'!$B$1:$AG$700,MATCH(X$1,'Justerad allokering kvv'!$B$1:$AF$1,0),FALSE)))</f>
        <v>0</v>
      </c>
      <c r="Y404">
        <f>IF($B404=" ","",IF(ISERROR(1/VLOOKUP($B404,'Justerad allokering kvv'!$B$1:$AG$700,MATCH(Y$1,'Justerad allokering kvv'!$B$1:$AF$1,0),FALSE)),VLOOKUP($B404,'Allokerad kvv'!$B$2:$AV$700,MATCH(Y$1,'Allokerad kvv'!$B$1:$AV$1,0),FALSE),VLOOKUP($B404,'Justerad allokering kvv'!$B$1:$AG$700,MATCH(Y$1,'Justerad allokering kvv'!$B$1:$AF$1,0),FALSE)))</f>
        <v>0</v>
      </c>
      <c r="AB404">
        <f>IFERROR(VLOOKUP($B404,Kraftvärmeprod!$B$1:$AO$424,MATCH("Tillförd energi från rökgaskondensering (GWh)",Kraftvärmeprod!$B$1:$AG$1,0),FALSE)/1,0)</f>
        <v>0</v>
      </c>
      <c r="AE404" s="122">
        <f t="shared" si="24"/>
        <v>0</v>
      </c>
      <c r="AG404">
        <f t="shared" si="25"/>
        <v>0</v>
      </c>
      <c r="AH404">
        <f t="shared" si="26"/>
        <v>0</v>
      </c>
      <c r="AI404" t="str">
        <f>IF(AH404=0,"",AH404/VLOOKUP(B404,Kraftvärmeprod!$B$1:$BC$480,MATCH("Summa tillförd energi exklusive rökgaskondensering",Kraftvärmeprod!$B$1:$BC$1,0),FALSE))</f>
        <v/>
      </c>
      <c r="AK404">
        <f t="shared" si="27"/>
        <v>0</v>
      </c>
    </row>
    <row r="405" spans="1:37" x14ac:dyDescent="0.25">
      <c r="A405" s="2" t="s">
        <v>598</v>
      </c>
      <c r="B405" s="2" t="s">
        <v>601</v>
      </c>
      <c r="C405">
        <f>IF($B405=" ","",IF(ISERROR(1/VLOOKUP($B405,'Justerad allokering kvv'!$B$1:$AG$700,MATCH(C$1,'Justerad allokering kvv'!$B$1:$AF$1,0),FALSE)),VLOOKUP($B405,'Allokerad kvv'!$B$2:$AV$700,MATCH(C$1,'Allokerad kvv'!$B$1:$AV$1,0),FALSE),VLOOKUP($B405,'Justerad allokering kvv'!$B$1:$AG$700,MATCH(C$1,'Justerad allokering kvv'!$B$1:$AF$1,0),FALSE)))</f>
        <v>0</v>
      </c>
      <c r="D405">
        <f>IF($B405=" ","",IF(ISERROR(1/VLOOKUP($B405,'Justerad allokering kvv'!$B$1:$AG$700,MATCH(D$1,'Justerad allokering kvv'!$B$1:$AF$1,0),FALSE)),VLOOKUP($B405,'Allokerad kvv'!$B$2:$AV$700,MATCH(D$1,'Allokerad kvv'!$B$1:$AV$1,0),FALSE),VLOOKUP($B405,'Justerad allokering kvv'!$B$1:$AG$700,MATCH(D$1,'Justerad allokering kvv'!$B$1:$AF$1,0),FALSE)))</f>
        <v>0</v>
      </c>
      <c r="E405">
        <f>IF($B405=" ","",IF(ISERROR(1/VLOOKUP($B405,'Justerad allokering kvv'!$B$1:$AG$700,MATCH(E$1,'Justerad allokering kvv'!$B$1:$AF$1,0),FALSE)),VLOOKUP($B405,'Allokerad kvv'!$B$2:$AV$700,MATCH(E$1,'Allokerad kvv'!$B$1:$AV$1,0),FALSE),VLOOKUP($B405,'Justerad allokering kvv'!$B$1:$AG$700,MATCH(E$1,'Justerad allokering kvv'!$B$1:$AF$1,0),FALSE)))</f>
        <v>0</v>
      </c>
      <c r="F405">
        <f>IF($B405=" ","",IF(ISERROR(1/VLOOKUP($B405,'Justerad allokering kvv'!$B$1:$AG$700,MATCH(F$1,'Justerad allokering kvv'!$B$1:$AF$1,0),FALSE)),VLOOKUP($B405,'Allokerad kvv'!$B$2:$AV$700,MATCH(F$1,'Allokerad kvv'!$B$1:$AV$1,0),FALSE),VLOOKUP($B405,'Justerad allokering kvv'!$B$1:$AG$700,MATCH(F$1,'Justerad allokering kvv'!$B$1:$AF$1,0),FALSE)))</f>
        <v>0</v>
      </c>
      <c r="G405">
        <f>IF($B405=" ","",IF(ISERROR(1/VLOOKUP($B405,'Justerad allokering kvv'!$B$1:$AG$700,MATCH(G$1,'Justerad allokering kvv'!$B$1:$AF$1,0),FALSE)),VLOOKUP($B405,'Allokerad kvv'!$B$2:$AV$700,MATCH(G$1,'Allokerad kvv'!$B$1:$AV$1,0),FALSE),VLOOKUP($B405,'Justerad allokering kvv'!$B$1:$AG$700,MATCH(G$1,'Justerad allokering kvv'!$B$1:$AF$1,0),FALSE)))</f>
        <v>0</v>
      </c>
      <c r="H405">
        <f>IF($B405=" ","",IF(ISERROR(1/VLOOKUP($B405,'Justerad allokering kvv'!$B$1:$AG$700,MATCH(H$1,'Justerad allokering kvv'!$B$1:$AF$1,0),FALSE)),VLOOKUP($B405,'Allokerad kvv'!$B$2:$AV$700,MATCH(H$1,'Allokerad kvv'!$B$1:$AV$1,0),FALSE),VLOOKUP($B405,'Justerad allokering kvv'!$B$1:$AG$700,MATCH(H$1,'Justerad allokering kvv'!$B$1:$AF$1,0),FALSE)))</f>
        <v>0</v>
      </c>
      <c r="I405">
        <f>IF($B405=" ","",IF(ISERROR(1/VLOOKUP($B405,'Justerad allokering kvv'!$B$1:$AG$700,MATCH(I$1,'Justerad allokering kvv'!$B$1:$AF$1,0),FALSE)),VLOOKUP($B405,'Allokerad kvv'!$B$2:$AV$700,MATCH(I$1,'Allokerad kvv'!$B$1:$AV$1,0),FALSE),VLOOKUP($B405,'Justerad allokering kvv'!$B$1:$AG$700,MATCH(I$1,'Justerad allokering kvv'!$B$1:$AF$1,0),FALSE)))</f>
        <v>0</v>
      </c>
      <c r="J405">
        <f>IF($B405=" ","",IF(ISERROR(1/VLOOKUP($B405,'Justerad allokering kvv'!$B$1:$AG$700,MATCH(J$1,'Justerad allokering kvv'!$B$1:$AF$1,0),FALSE)),VLOOKUP($B405,'Allokerad kvv'!$B$2:$AV$700,MATCH(J$1,'Allokerad kvv'!$B$1:$AV$1,0),FALSE),VLOOKUP($B405,'Justerad allokering kvv'!$B$1:$AG$700,MATCH(J$1,'Justerad allokering kvv'!$B$1:$AF$1,0),FALSE)))</f>
        <v>0</v>
      </c>
      <c r="K405">
        <f>IF($B405=" ","",IF(ISERROR(1/VLOOKUP($B405,'Justerad allokering kvv'!$B$1:$AG$700,MATCH(K$1,'Justerad allokering kvv'!$B$1:$AF$1,0),FALSE)),VLOOKUP($B405,'Allokerad kvv'!$B$2:$AV$700,MATCH(K$1,'Allokerad kvv'!$B$1:$AV$1,0),FALSE),VLOOKUP($B405,'Justerad allokering kvv'!$B$1:$AG$700,MATCH(K$1,'Justerad allokering kvv'!$B$1:$AF$1,0),FALSE)))</f>
        <v>0</v>
      </c>
      <c r="L405">
        <f>IF($B405=" ","",IF(ISERROR(1/VLOOKUP($B405,'Justerad allokering kvv'!$B$1:$AG$700,MATCH(L$1,'Justerad allokering kvv'!$B$1:$AF$1,0),FALSE)),VLOOKUP($B405,'Allokerad kvv'!$B$2:$AV$700,MATCH(L$1,'Allokerad kvv'!$B$1:$AV$1,0),FALSE),VLOOKUP($B405,'Justerad allokering kvv'!$B$1:$AG$700,MATCH(L$1,'Justerad allokering kvv'!$B$1:$AF$1,0),FALSE)))</f>
        <v>0</v>
      </c>
      <c r="M405">
        <f>IF($B405=" ","",IF(ISERROR(1/VLOOKUP($B405,'Justerad allokering kvv'!$B$1:$AG$700,MATCH(M$1,'Justerad allokering kvv'!$B$1:$AF$1,0),FALSE)),VLOOKUP($B405,'Allokerad kvv'!$B$2:$AV$700,MATCH(M$1,'Allokerad kvv'!$B$1:$AV$1,0),FALSE),VLOOKUP($B405,'Justerad allokering kvv'!$B$1:$AG$700,MATCH(M$1,'Justerad allokering kvv'!$B$1:$AF$1,0),FALSE)))</f>
        <v>0</v>
      </c>
      <c r="N405">
        <f>IF($B405=" ","",IF(ISERROR(1/VLOOKUP($B405,'Justerad allokering kvv'!$B$1:$AG$700,MATCH(N$1,'Justerad allokering kvv'!$B$1:$AF$1,0),FALSE)),VLOOKUP($B405,'Allokerad kvv'!$B$2:$AV$700,MATCH(N$1,'Allokerad kvv'!$B$1:$AV$1,0),FALSE),VLOOKUP($B405,'Justerad allokering kvv'!$B$1:$AG$700,MATCH(N$1,'Justerad allokering kvv'!$B$1:$AF$1,0),FALSE)))</f>
        <v>0</v>
      </c>
      <c r="O405">
        <f>IF($B405=" ","",IF(ISERROR(1/VLOOKUP($B405,'Justerad allokering kvv'!$B$1:$AG$700,MATCH(O$1,'Justerad allokering kvv'!$B$1:$AF$1,0),FALSE)),VLOOKUP($B405,'Allokerad kvv'!$B$2:$AV$700,MATCH(O$1,'Allokerad kvv'!$B$1:$AV$1,0),FALSE),VLOOKUP($B405,'Justerad allokering kvv'!$B$1:$AG$700,MATCH(O$1,'Justerad allokering kvv'!$B$1:$AF$1,0),FALSE)))</f>
        <v>0</v>
      </c>
      <c r="P405">
        <f>IF($B405=" ","",IF(ISERROR(1/VLOOKUP($B405,'Justerad allokering kvv'!$B$1:$AG$700,MATCH(P$1,'Justerad allokering kvv'!$B$1:$AF$1,0),FALSE)),VLOOKUP($B405,'Allokerad kvv'!$B$2:$AV$700,MATCH(P$1,'Allokerad kvv'!$B$1:$AV$1,0),FALSE),VLOOKUP($B405,'Justerad allokering kvv'!$B$1:$AG$700,MATCH(P$1,'Justerad allokering kvv'!$B$1:$AF$1,0),FALSE)))</f>
        <v>0</v>
      </c>
      <c r="Q405">
        <f>IF($B405=" ","",IF(ISERROR(1/VLOOKUP($B405,'Justerad allokering kvv'!$B$1:$AG$700,MATCH(Q$1,'Justerad allokering kvv'!$B$1:$AF$1,0),FALSE)),VLOOKUP($B405,'Allokerad kvv'!$B$2:$AV$700,MATCH(Q$1,'Allokerad kvv'!$B$1:$AV$1,0),FALSE),VLOOKUP($B405,'Justerad allokering kvv'!$B$1:$AG$700,MATCH(Q$1,'Justerad allokering kvv'!$B$1:$AF$1,0),FALSE)))</f>
        <v>0</v>
      </c>
      <c r="R405">
        <f>IF($B405=" ","",IF(ISERROR(1/VLOOKUP($B405,'Justerad allokering kvv'!$B$1:$AG$700,MATCH(R$1,'Justerad allokering kvv'!$B$1:$AF$1,0),FALSE)),VLOOKUP($B405,'Allokerad kvv'!$B$2:$AV$700,MATCH(R$1,'Allokerad kvv'!$B$1:$AV$1,0),FALSE),VLOOKUP($B405,'Justerad allokering kvv'!$B$1:$AG$700,MATCH(R$1,'Justerad allokering kvv'!$B$1:$AF$1,0),FALSE)))</f>
        <v>0</v>
      </c>
      <c r="S405">
        <f>IF($B405=" ","",IF(ISERROR(1/VLOOKUP($B405,'Justerad allokering kvv'!$B$1:$AG$700,MATCH(S$1,'Justerad allokering kvv'!$B$1:$AF$1,0),FALSE)),VLOOKUP($B405,'Allokerad kvv'!$B$2:$AV$700,MATCH(S$1,'Allokerad kvv'!$B$1:$AV$1,0),FALSE),VLOOKUP($B405,'Justerad allokering kvv'!$B$1:$AG$700,MATCH(S$1,'Justerad allokering kvv'!$B$1:$AF$1,0),FALSE)))</f>
        <v>0</v>
      </c>
      <c r="T405">
        <f>IF($B405=" ","",IF(ISERROR(1/VLOOKUP($B405,'Justerad allokering kvv'!$B$1:$AG$700,MATCH(T$1,'Justerad allokering kvv'!$B$1:$AF$1,0),FALSE)),VLOOKUP($B405,'Allokerad kvv'!$B$2:$AV$700,MATCH(T$1,'Allokerad kvv'!$B$1:$AV$1,0),FALSE),VLOOKUP($B405,'Justerad allokering kvv'!$B$1:$AG$700,MATCH(T$1,'Justerad allokering kvv'!$B$1:$AF$1,0),FALSE)))</f>
        <v>0</v>
      </c>
      <c r="U405">
        <f>IF($B405=" ","",IF(ISERROR(1/VLOOKUP($B405,'Justerad allokering kvv'!$B$1:$AG$700,MATCH(U$1,'Justerad allokering kvv'!$B$1:$AF$1,0),FALSE)),VLOOKUP($B405,'Allokerad kvv'!$B$2:$AV$700,MATCH(U$1,'Allokerad kvv'!$B$1:$AV$1,0),FALSE),VLOOKUP($B405,'Justerad allokering kvv'!$B$1:$AG$700,MATCH(U$1,'Justerad allokering kvv'!$B$1:$AF$1,0),FALSE)))</f>
        <v>0</v>
      </c>
      <c r="V405">
        <f>IF($B405=" ","",IF(ISERROR(1/VLOOKUP($B405,'Justerad allokering kvv'!$B$1:$AG$700,MATCH(V$1,'Justerad allokering kvv'!$B$1:$AF$1,0),FALSE)),VLOOKUP($B405,'Allokerad kvv'!$B$2:$AV$700,MATCH(V$1,'Allokerad kvv'!$B$1:$AV$1,0),FALSE),VLOOKUP($B405,'Justerad allokering kvv'!$B$1:$AG$700,MATCH(V$1,'Justerad allokering kvv'!$B$1:$AF$1,0),FALSE)))</f>
        <v>0</v>
      </c>
      <c r="W405">
        <f>IF($B405=" ","",IF(ISERROR(1/VLOOKUP($B405,'Justerad allokering kvv'!$B$1:$AG$700,MATCH(W$1,'Justerad allokering kvv'!$B$1:$AF$1,0),FALSE)),VLOOKUP($B405,'Allokerad kvv'!$B$2:$AV$700,MATCH(W$1,'Allokerad kvv'!$B$1:$AV$1,0),FALSE),VLOOKUP($B405,'Justerad allokering kvv'!$B$1:$AG$700,MATCH(W$1,'Justerad allokering kvv'!$B$1:$AF$1,0),FALSE)))</f>
        <v>0</v>
      </c>
      <c r="X405">
        <f>IF($B405=" ","",IF(ISERROR(1/VLOOKUP($B405,'Justerad allokering kvv'!$B$1:$AG$700,MATCH(X$1,'Justerad allokering kvv'!$B$1:$AF$1,0),FALSE)),VLOOKUP($B405,'Allokerad kvv'!$B$2:$AV$700,MATCH(X$1,'Allokerad kvv'!$B$1:$AV$1,0),FALSE),VLOOKUP($B405,'Justerad allokering kvv'!$B$1:$AG$700,MATCH(X$1,'Justerad allokering kvv'!$B$1:$AF$1,0),FALSE)))</f>
        <v>0</v>
      </c>
      <c r="Y405">
        <f>IF($B405=" ","",IF(ISERROR(1/VLOOKUP($B405,'Justerad allokering kvv'!$B$1:$AG$700,MATCH(Y$1,'Justerad allokering kvv'!$B$1:$AF$1,0),FALSE)),VLOOKUP($B405,'Allokerad kvv'!$B$2:$AV$700,MATCH(Y$1,'Allokerad kvv'!$B$1:$AV$1,0),FALSE),VLOOKUP($B405,'Justerad allokering kvv'!$B$1:$AG$700,MATCH(Y$1,'Justerad allokering kvv'!$B$1:$AF$1,0),FALSE)))</f>
        <v>0</v>
      </c>
      <c r="AB405">
        <f>IFERROR(VLOOKUP($B405,Kraftvärmeprod!$B$1:$AO$424,MATCH("Tillförd energi från rökgaskondensering (GWh)",Kraftvärmeprod!$B$1:$AG$1,0),FALSE)/1,0)</f>
        <v>0</v>
      </c>
      <c r="AE405" s="122">
        <f t="shared" si="24"/>
        <v>0</v>
      </c>
      <c r="AG405">
        <f t="shared" si="25"/>
        <v>0</v>
      </c>
      <c r="AH405">
        <f t="shared" si="26"/>
        <v>0</v>
      </c>
      <c r="AI405" t="str">
        <f>IF(AH405=0,"",AH405/VLOOKUP(B405,Kraftvärmeprod!$B$1:$BC$480,MATCH("Summa tillförd energi exklusive rökgaskondensering",Kraftvärmeprod!$B$1:$BC$1,0),FALSE))</f>
        <v/>
      </c>
      <c r="AK405">
        <f t="shared" si="27"/>
        <v>0</v>
      </c>
    </row>
    <row r="406" spans="1:37" x14ac:dyDescent="0.25">
      <c r="A406" s="2" t="s">
        <v>598</v>
      </c>
      <c r="B406" s="2" t="s">
        <v>602</v>
      </c>
      <c r="C406">
        <f>IF($B406=" ","",IF(ISERROR(1/VLOOKUP($B406,'Justerad allokering kvv'!$B$1:$AG$700,MATCH(C$1,'Justerad allokering kvv'!$B$1:$AF$1,0),FALSE)),VLOOKUP($B406,'Allokerad kvv'!$B$2:$AV$700,MATCH(C$1,'Allokerad kvv'!$B$1:$AV$1,0),FALSE),VLOOKUP($B406,'Justerad allokering kvv'!$B$1:$AG$700,MATCH(C$1,'Justerad allokering kvv'!$B$1:$AF$1,0),FALSE)))</f>
        <v>0</v>
      </c>
      <c r="D406">
        <f>IF($B406=" ","",IF(ISERROR(1/VLOOKUP($B406,'Justerad allokering kvv'!$B$1:$AG$700,MATCH(D$1,'Justerad allokering kvv'!$B$1:$AF$1,0),FALSE)),VLOOKUP($B406,'Allokerad kvv'!$B$2:$AV$700,MATCH(D$1,'Allokerad kvv'!$B$1:$AV$1,0),FALSE),VLOOKUP($B406,'Justerad allokering kvv'!$B$1:$AG$700,MATCH(D$1,'Justerad allokering kvv'!$B$1:$AF$1,0),FALSE)))</f>
        <v>0</v>
      </c>
      <c r="E406">
        <f>IF($B406=" ","",IF(ISERROR(1/VLOOKUP($B406,'Justerad allokering kvv'!$B$1:$AG$700,MATCH(E$1,'Justerad allokering kvv'!$B$1:$AF$1,0),FALSE)),VLOOKUP($B406,'Allokerad kvv'!$B$2:$AV$700,MATCH(E$1,'Allokerad kvv'!$B$1:$AV$1,0),FALSE),VLOOKUP($B406,'Justerad allokering kvv'!$B$1:$AG$700,MATCH(E$1,'Justerad allokering kvv'!$B$1:$AF$1,0),FALSE)))</f>
        <v>0</v>
      </c>
      <c r="F406">
        <f>IF($B406=" ","",IF(ISERROR(1/VLOOKUP($B406,'Justerad allokering kvv'!$B$1:$AG$700,MATCH(F$1,'Justerad allokering kvv'!$B$1:$AF$1,0),FALSE)),VLOOKUP($B406,'Allokerad kvv'!$B$2:$AV$700,MATCH(F$1,'Allokerad kvv'!$B$1:$AV$1,0),FALSE),VLOOKUP($B406,'Justerad allokering kvv'!$B$1:$AG$700,MATCH(F$1,'Justerad allokering kvv'!$B$1:$AF$1,0),FALSE)))</f>
        <v>0</v>
      </c>
      <c r="G406">
        <f>IF($B406=" ","",IF(ISERROR(1/VLOOKUP($B406,'Justerad allokering kvv'!$B$1:$AG$700,MATCH(G$1,'Justerad allokering kvv'!$B$1:$AF$1,0),FALSE)),VLOOKUP($B406,'Allokerad kvv'!$B$2:$AV$700,MATCH(G$1,'Allokerad kvv'!$B$1:$AV$1,0),FALSE),VLOOKUP($B406,'Justerad allokering kvv'!$B$1:$AG$700,MATCH(G$1,'Justerad allokering kvv'!$B$1:$AF$1,0),FALSE)))</f>
        <v>0</v>
      </c>
      <c r="H406">
        <f>IF($B406=" ","",IF(ISERROR(1/VLOOKUP($B406,'Justerad allokering kvv'!$B$1:$AG$700,MATCH(H$1,'Justerad allokering kvv'!$B$1:$AF$1,0),FALSE)),VLOOKUP($B406,'Allokerad kvv'!$B$2:$AV$700,MATCH(H$1,'Allokerad kvv'!$B$1:$AV$1,0),FALSE),VLOOKUP($B406,'Justerad allokering kvv'!$B$1:$AG$700,MATCH(H$1,'Justerad allokering kvv'!$B$1:$AF$1,0),FALSE)))</f>
        <v>0</v>
      </c>
      <c r="I406">
        <f>IF($B406=" ","",IF(ISERROR(1/VLOOKUP($B406,'Justerad allokering kvv'!$B$1:$AG$700,MATCH(I$1,'Justerad allokering kvv'!$B$1:$AF$1,0),FALSE)),VLOOKUP($B406,'Allokerad kvv'!$B$2:$AV$700,MATCH(I$1,'Allokerad kvv'!$B$1:$AV$1,0),FALSE),VLOOKUP($B406,'Justerad allokering kvv'!$B$1:$AG$700,MATCH(I$1,'Justerad allokering kvv'!$B$1:$AF$1,0),FALSE)))</f>
        <v>0</v>
      </c>
      <c r="J406">
        <f>IF($B406=" ","",IF(ISERROR(1/VLOOKUP($B406,'Justerad allokering kvv'!$B$1:$AG$700,MATCH(J$1,'Justerad allokering kvv'!$B$1:$AF$1,0),FALSE)),VLOOKUP($B406,'Allokerad kvv'!$B$2:$AV$700,MATCH(J$1,'Allokerad kvv'!$B$1:$AV$1,0),FALSE),VLOOKUP($B406,'Justerad allokering kvv'!$B$1:$AG$700,MATCH(J$1,'Justerad allokering kvv'!$B$1:$AF$1,0),FALSE)))</f>
        <v>0</v>
      </c>
      <c r="K406">
        <f>IF($B406=" ","",IF(ISERROR(1/VLOOKUP($B406,'Justerad allokering kvv'!$B$1:$AG$700,MATCH(K$1,'Justerad allokering kvv'!$B$1:$AF$1,0),FALSE)),VLOOKUP($B406,'Allokerad kvv'!$B$2:$AV$700,MATCH(K$1,'Allokerad kvv'!$B$1:$AV$1,0),FALSE),VLOOKUP($B406,'Justerad allokering kvv'!$B$1:$AG$700,MATCH(K$1,'Justerad allokering kvv'!$B$1:$AF$1,0),FALSE)))</f>
        <v>0</v>
      </c>
      <c r="L406">
        <f>IF($B406=" ","",IF(ISERROR(1/VLOOKUP($B406,'Justerad allokering kvv'!$B$1:$AG$700,MATCH(L$1,'Justerad allokering kvv'!$B$1:$AF$1,0),FALSE)),VLOOKUP($B406,'Allokerad kvv'!$B$2:$AV$700,MATCH(L$1,'Allokerad kvv'!$B$1:$AV$1,0),FALSE),VLOOKUP($B406,'Justerad allokering kvv'!$B$1:$AG$700,MATCH(L$1,'Justerad allokering kvv'!$B$1:$AF$1,0),FALSE)))</f>
        <v>0</v>
      </c>
      <c r="M406">
        <f>IF($B406=" ","",IF(ISERROR(1/VLOOKUP($B406,'Justerad allokering kvv'!$B$1:$AG$700,MATCH(M$1,'Justerad allokering kvv'!$B$1:$AF$1,0),FALSE)),VLOOKUP($B406,'Allokerad kvv'!$B$2:$AV$700,MATCH(M$1,'Allokerad kvv'!$B$1:$AV$1,0),FALSE),VLOOKUP($B406,'Justerad allokering kvv'!$B$1:$AG$700,MATCH(M$1,'Justerad allokering kvv'!$B$1:$AF$1,0),FALSE)))</f>
        <v>0</v>
      </c>
      <c r="N406">
        <f>IF($B406=" ","",IF(ISERROR(1/VLOOKUP($B406,'Justerad allokering kvv'!$B$1:$AG$700,MATCH(N$1,'Justerad allokering kvv'!$B$1:$AF$1,0),FALSE)),VLOOKUP($B406,'Allokerad kvv'!$B$2:$AV$700,MATCH(N$1,'Allokerad kvv'!$B$1:$AV$1,0),FALSE),VLOOKUP($B406,'Justerad allokering kvv'!$B$1:$AG$700,MATCH(N$1,'Justerad allokering kvv'!$B$1:$AF$1,0),FALSE)))</f>
        <v>0</v>
      </c>
      <c r="O406">
        <f>IF($B406=" ","",IF(ISERROR(1/VLOOKUP($B406,'Justerad allokering kvv'!$B$1:$AG$700,MATCH(O$1,'Justerad allokering kvv'!$B$1:$AF$1,0),FALSE)),VLOOKUP($B406,'Allokerad kvv'!$B$2:$AV$700,MATCH(O$1,'Allokerad kvv'!$B$1:$AV$1,0),FALSE),VLOOKUP($B406,'Justerad allokering kvv'!$B$1:$AG$700,MATCH(O$1,'Justerad allokering kvv'!$B$1:$AF$1,0),FALSE)))</f>
        <v>0</v>
      </c>
      <c r="P406">
        <f>IF($B406=" ","",IF(ISERROR(1/VLOOKUP($B406,'Justerad allokering kvv'!$B$1:$AG$700,MATCH(P$1,'Justerad allokering kvv'!$B$1:$AF$1,0),FALSE)),VLOOKUP($B406,'Allokerad kvv'!$B$2:$AV$700,MATCH(P$1,'Allokerad kvv'!$B$1:$AV$1,0),FALSE),VLOOKUP($B406,'Justerad allokering kvv'!$B$1:$AG$700,MATCH(P$1,'Justerad allokering kvv'!$B$1:$AF$1,0),FALSE)))</f>
        <v>0</v>
      </c>
      <c r="Q406">
        <f>IF($B406=" ","",IF(ISERROR(1/VLOOKUP($B406,'Justerad allokering kvv'!$B$1:$AG$700,MATCH(Q$1,'Justerad allokering kvv'!$B$1:$AF$1,0),FALSE)),VLOOKUP($B406,'Allokerad kvv'!$B$2:$AV$700,MATCH(Q$1,'Allokerad kvv'!$B$1:$AV$1,0),FALSE),VLOOKUP($B406,'Justerad allokering kvv'!$B$1:$AG$700,MATCH(Q$1,'Justerad allokering kvv'!$B$1:$AF$1,0),FALSE)))</f>
        <v>0</v>
      </c>
      <c r="R406">
        <f>IF($B406=" ","",IF(ISERROR(1/VLOOKUP($B406,'Justerad allokering kvv'!$B$1:$AG$700,MATCH(R$1,'Justerad allokering kvv'!$B$1:$AF$1,0),FALSE)),VLOOKUP($B406,'Allokerad kvv'!$B$2:$AV$700,MATCH(R$1,'Allokerad kvv'!$B$1:$AV$1,0),FALSE),VLOOKUP($B406,'Justerad allokering kvv'!$B$1:$AG$700,MATCH(R$1,'Justerad allokering kvv'!$B$1:$AF$1,0),FALSE)))</f>
        <v>0</v>
      </c>
      <c r="S406">
        <f>IF($B406=" ","",IF(ISERROR(1/VLOOKUP($B406,'Justerad allokering kvv'!$B$1:$AG$700,MATCH(S$1,'Justerad allokering kvv'!$B$1:$AF$1,0),FALSE)),VLOOKUP($B406,'Allokerad kvv'!$B$2:$AV$700,MATCH(S$1,'Allokerad kvv'!$B$1:$AV$1,0),FALSE),VLOOKUP($B406,'Justerad allokering kvv'!$B$1:$AG$700,MATCH(S$1,'Justerad allokering kvv'!$B$1:$AF$1,0),FALSE)))</f>
        <v>0</v>
      </c>
      <c r="T406">
        <f>IF($B406=" ","",IF(ISERROR(1/VLOOKUP($B406,'Justerad allokering kvv'!$B$1:$AG$700,MATCH(T$1,'Justerad allokering kvv'!$B$1:$AF$1,0),FALSE)),VLOOKUP($B406,'Allokerad kvv'!$B$2:$AV$700,MATCH(T$1,'Allokerad kvv'!$B$1:$AV$1,0),FALSE),VLOOKUP($B406,'Justerad allokering kvv'!$B$1:$AG$700,MATCH(T$1,'Justerad allokering kvv'!$B$1:$AF$1,0),FALSE)))</f>
        <v>0</v>
      </c>
      <c r="U406">
        <f>IF($B406=" ","",IF(ISERROR(1/VLOOKUP($B406,'Justerad allokering kvv'!$B$1:$AG$700,MATCH(U$1,'Justerad allokering kvv'!$B$1:$AF$1,0),FALSE)),VLOOKUP($B406,'Allokerad kvv'!$B$2:$AV$700,MATCH(U$1,'Allokerad kvv'!$B$1:$AV$1,0),FALSE),VLOOKUP($B406,'Justerad allokering kvv'!$B$1:$AG$700,MATCH(U$1,'Justerad allokering kvv'!$B$1:$AF$1,0),FALSE)))</f>
        <v>0</v>
      </c>
      <c r="V406">
        <f>IF($B406=" ","",IF(ISERROR(1/VLOOKUP($B406,'Justerad allokering kvv'!$B$1:$AG$700,MATCH(V$1,'Justerad allokering kvv'!$B$1:$AF$1,0),FALSE)),VLOOKUP($B406,'Allokerad kvv'!$B$2:$AV$700,MATCH(V$1,'Allokerad kvv'!$B$1:$AV$1,0),FALSE),VLOOKUP($B406,'Justerad allokering kvv'!$B$1:$AG$700,MATCH(V$1,'Justerad allokering kvv'!$B$1:$AF$1,0),FALSE)))</f>
        <v>0</v>
      </c>
      <c r="W406">
        <f>IF($B406=" ","",IF(ISERROR(1/VLOOKUP($B406,'Justerad allokering kvv'!$B$1:$AG$700,MATCH(W$1,'Justerad allokering kvv'!$B$1:$AF$1,0),FALSE)),VLOOKUP($B406,'Allokerad kvv'!$B$2:$AV$700,MATCH(W$1,'Allokerad kvv'!$B$1:$AV$1,0),FALSE),VLOOKUP($B406,'Justerad allokering kvv'!$B$1:$AG$700,MATCH(W$1,'Justerad allokering kvv'!$B$1:$AF$1,0),FALSE)))</f>
        <v>0</v>
      </c>
      <c r="X406">
        <f>IF($B406=" ","",IF(ISERROR(1/VLOOKUP($B406,'Justerad allokering kvv'!$B$1:$AG$700,MATCH(X$1,'Justerad allokering kvv'!$B$1:$AF$1,0),FALSE)),VLOOKUP($B406,'Allokerad kvv'!$B$2:$AV$700,MATCH(X$1,'Allokerad kvv'!$B$1:$AV$1,0),FALSE),VLOOKUP($B406,'Justerad allokering kvv'!$B$1:$AG$700,MATCH(X$1,'Justerad allokering kvv'!$B$1:$AF$1,0),FALSE)))</f>
        <v>0</v>
      </c>
      <c r="Y406">
        <f>IF($B406=" ","",IF(ISERROR(1/VLOOKUP($B406,'Justerad allokering kvv'!$B$1:$AG$700,MATCH(Y$1,'Justerad allokering kvv'!$B$1:$AF$1,0),FALSE)),VLOOKUP($B406,'Allokerad kvv'!$B$2:$AV$700,MATCH(Y$1,'Allokerad kvv'!$B$1:$AV$1,0),FALSE),VLOOKUP($B406,'Justerad allokering kvv'!$B$1:$AG$700,MATCH(Y$1,'Justerad allokering kvv'!$B$1:$AF$1,0),FALSE)))</f>
        <v>0</v>
      </c>
      <c r="AB406">
        <f>IFERROR(VLOOKUP($B406,Kraftvärmeprod!$B$1:$AO$424,MATCH("Tillförd energi från rökgaskondensering (GWh)",Kraftvärmeprod!$B$1:$AG$1,0),FALSE)/1,0)</f>
        <v>0</v>
      </c>
      <c r="AE406" s="122">
        <f t="shared" si="24"/>
        <v>0</v>
      </c>
      <c r="AG406">
        <f t="shared" si="25"/>
        <v>0</v>
      </c>
      <c r="AH406">
        <f t="shared" si="26"/>
        <v>0</v>
      </c>
      <c r="AI406" t="str">
        <f>IF(AH406=0,"",AH406/VLOOKUP(B406,Kraftvärmeprod!$B$1:$BC$480,MATCH("Summa tillförd energi exklusive rökgaskondensering",Kraftvärmeprod!$B$1:$BC$1,0),FALSE))</f>
        <v/>
      </c>
      <c r="AK406">
        <f t="shared" si="27"/>
        <v>0</v>
      </c>
    </row>
    <row r="407" spans="1:37" x14ac:dyDescent="0.25">
      <c r="A407" s="2" t="s">
        <v>603</v>
      </c>
      <c r="B407" s="2" t="s">
        <v>604</v>
      </c>
      <c r="C407">
        <f>IF($B407=" ","",IF(ISERROR(1/VLOOKUP($B407,'Justerad allokering kvv'!$B$1:$AG$700,MATCH(C$1,'Justerad allokering kvv'!$B$1:$AF$1,0),FALSE)),VLOOKUP($B407,'Allokerad kvv'!$B$2:$AV$700,MATCH(C$1,'Allokerad kvv'!$B$1:$AV$1,0),FALSE),VLOOKUP($B407,'Justerad allokering kvv'!$B$1:$AG$700,MATCH(C$1,'Justerad allokering kvv'!$B$1:$AF$1,0),FALSE)))</f>
        <v>0</v>
      </c>
      <c r="D407">
        <f>IF($B407=" ","",IF(ISERROR(1/VLOOKUP($B407,'Justerad allokering kvv'!$B$1:$AG$700,MATCH(D$1,'Justerad allokering kvv'!$B$1:$AF$1,0),FALSE)),VLOOKUP($B407,'Allokerad kvv'!$B$2:$AV$700,MATCH(D$1,'Allokerad kvv'!$B$1:$AV$1,0),FALSE),VLOOKUP($B407,'Justerad allokering kvv'!$B$1:$AG$700,MATCH(D$1,'Justerad allokering kvv'!$B$1:$AF$1,0),FALSE)))</f>
        <v>0</v>
      </c>
      <c r="E407">
        <f>IF($B407=" ","",IF(ISERROR(1/VLOOKUP($B407,'Justerad allokering kvv'!$B$1:$AG$700,MATCH(E$1,'Justerad allokering kvv'!$B$1:$AF$1,0),FALSE)),VLOOKUP($B407,'Allokerad kvv'!$B$2:$AV$700,MATCH(E$1,'Allokerad kvv'!$B$1:$AV$1,0),FALSE),VLOOKUP($B407,'Justerad allokering kvv'!$B$1:$AG$700,MATCH(E$1,'Justerad allokering kvv'!$B$1:$AF$1,0),FALSE)))</f>
        <v>0</v>
      </c>
      <c r="F407">
        <f>IF($B407=" ","",IF(ISERROR(1/VLOOKUP($B407,'Justerad allokering kvv'!$B$1:$AG$700,MATCH(F$1,'Justerad allokering kvv'!$B$1:$AF$1,0),FALSE)),VLOOKUP($B407,'Allokerad kvv'!$B$2:$AV$700,MATCH(F$1,'Allokerad kvv'!$B$1:$AV$1,0),FALSE),VLOOKUP($B407,'Justerad allokering kvv'!$B$1:$AG$700,MATCH(F$1,'Justerad allokering kvv'!$B$1:$AF$1,0),FALSE)))</f>
        <v>0</v>
      </c>
      <c r="G407">
        <f>IF($B407=" ","",IF(ISERROR(1/VLOOKUP($B407,'Justerad allokering kvv'!$B$1:$AG$700,MATCH(G$1,'Justerad allokering kvv'!$B$1:$AF$1,0),FALSE)),VLOOKUP($B407,'Allokerad kvv'!$B$2:$AV$700,MATCH(G$1,'Allokerad kvv'!$B$1:$AV$1,0),FALSE),VLOOKUP($B407,'Justerad allokering kvv'!$B$1:$AG$700,MATCH(G$1,'Justerad allokering kvv'!$B$1:$AF$1,0),FALSE)))</f>
        <v>0</v>
      </c>
      <c r="H407">
        <f>IF($B407=" ","",IF(ISERROR(1/VLOOKUP($B407,'Justerad allokering kvv'!$B$1:$AG$700,MATCH(H$1,'Justerad allokering kvv'!$B$1:$AF$1,0),FALSE)),VLOOKUP($B407,'Allokerad kvv'!$B$2:$AV$700,MATCH(H$1,'Allokerad kvv'!$B$1:$AV$1,0),FALSE),VLOOKUP($B407,'Justerad allokering kvv'!$B$1:$AG$700,MATCH(H$1,'Justerad allokering kvv'!$B$1:$AF$1,0),FALSE)))</f>
        <v>0</v>
      </c>
      <c r="I407">
        <f>IF($B407=" ","",IF(ISERROR(1/VLOOKUP($B407,'Justerad allokering kvv'!$B$1:$AG$700,MATCH(I$1,'Justerad allokering kvv'!$B$1:$AF$1,0),FALSE)),VLOOKUP($B407,'Allokerad kvv'!$B$2:$AV$700,MATCH(I$1,'Allokerad kvv'!$B$1:$AV$1,0),FALSE),VLOOKUP($B407,'Justerad allokering kvv'!$B$1:$AG$700,MATCH(I$1,'Justerad allokering kvv'!$B$1:$AF$1,0),FALSE)))</f>
        <v>0</v>
      </c>
      <c r="J407">
        <f>IF($B407=" ","",IF(ISERROR(1/VLOOKUP($B407,'Justerad allokering kvv'!$B$1:$AG$700,MATCH(J$1,'Justerad allokering kvv'!$B$1:$AF$1,0),FALSE)),VLOOKUP($B407,'Allokerad kvv'!$B$2:$AV$700,MATCH(J$1,'Allokerad kvv'!$B$1:$AV$1,0),FALSE),VLOOKUP($B407,'Justerad allokering kvv'!$B$1:$AG$700,MATCH(J$1,'Justerad allokering kvv'!$B$1:$AF$1,0),FALSE)))</f>
        <v>0</v>
      </c>
      <c r="K407">
        <f>IF($B407=" ","",IF(ISERROR(1/VLOOKUP($B407,'Justerad allokering kvv'!$B$1:$AG$700,MATCH(K$1,'Justerad allokering kvv'!$B$1:$AF$1,0),FALSE)),VLOOKUP($B407,'Allokerad kvv'!$B$2:$AV$700,MATCH(K$1,'Allokerad kvv'!$B$1:$AV$1,0),FALSE),VLOOKUP($B407,'Justerad allokering kvv'!$B$1:$AG$700,MATCH(K$1,'Justerad allokering kvv'!$B$1:$AF$1,0),FALSE)))</f>
        <v>0</v>
      </c>
      <c r="L407">
        <f>IF($B407=" ","",IF(ISERROR(1/VLOOKUP($B407,'Justerad allokering kvv'!$B$1:$AG$700,MATCH(L$1,'Justerad allokering kvv'!$B$1:$AF$1,0),FALSE)),VLOOKUP($B407,'Allokerad kvv'!$B$2:$AV$700,MATCH(L$1,'Allokerad kvv'!$B$1:$AV$1,0),FALSE),VLOOKUP($B407,'Justerad allokering kvv'!$B$1:$AG$700,MATCH(L$1,'Justerad allokering kvv'!$B$1:$AF$1,0),FALSE)))</f>
        <v>0</v>
      </c>
      <c r="M407">
        <f>IF($B407=" ","",IF(ISERROR(1/VLOOKUP($B407,'Justerad allokering kvv'!$B$1:$AG$700,MATCH(M$1,'Justerad allokering kvv'!$B$1:$AF$1,0),FALSE)),VLOOKUP($B407,'Allokerad kvv'!$B$2:$AV$700,MATCH(M$1,'Allokerad kvv'!$B$1:$AV$1,0),FALSE),VLOOKUP($B407,'Justerad allokering kvv'!$B$1:$AG$700,MATCH(M$1,'Justerad allokering kvv'!$B$1:$AF$1,0),FALSE)))</f>
        <v>0</v>
      </c>
      <c r="N407">
        <f>IF($B407=" ","",IF(ISERROR(1/VLOOKUP($B407,'Justerad allokering kvv'!$B$1:$AG$700,MATCH(N$1,'Justerad allokering kvv'!$B$1:$AF$1,0),FALSE)),VLOOKUP($B407,'Allokerad kvv'!$B$2:$AV$700,MATCH(N$1,'Allokerad kvv'!$B$1:$AV$1,0),FALSE),VLOOKUP($B407,'Justerad allokering kvv'!$B$1:$AG$700,MATCH(N$1,'Justerad allokering kvv'!$B$1:$AF$1,0),FALSE)))</f>
        <v>0</v>
      </c>
      <c r="O407">
        <f>IF($B407=" ","",IF(ISERROR(1/VLOOKUP($B407,'Justerad allokering kvv'!$B$1:$AG$700,MATCH(O$1,'Justerad allokering kvv'!$B$1:$AF$1,0),FALSE)),VLOOKUP($B407,'Allokerad kvv'!$B$2:$AV$700,MATCH(O$1,'Allokerad kvv'!$B$1:$AV$1,0),FALSE),VLOOKUP($B407,'Justerad allokering kvv'!$B$1:$AG$700,MATCH(O$1,'Justerad allokering kvv'!$B$1:$AF$1,0),FALSE)))</f>
        <v>0</v>
      </c>
      <c r="P407">
        <f>IF($B407=" ","",IF(ISERROR(1/VLOOKUP($B407,'Justerad allokering kvv'!$B$1:$AG$700,MATCH(P$1,'Justerad allokering kvv'!$B$1:$AF$1,0),FALSE)),VLOOKUP($B407,'Allokerad kvv'!$B$2:$AV$700,MATCH(P$1,'Allokerad kvv'!$B$1:$AV$1,0),FALSE),VLOOKUP($B407,'Justerad allokering kvv'!$B$1:$AG$700,MATCH(P$1,'Justerad allokering kvv'!$B$1:$AF$1,0),FALSE)))</f>
        <v>0</v>
      </c>
      <c r="Q407">
        <f>IF($B407=" ","",IF(ISERROR(1/VLOOKUP($B407,'Justerad allokering kvv'!$B$1:$AG$700,MATCH(Q$1,'Justerad allokering kvv'!$B$1:$AF$1,0),FALSE)),VLOOKUP($B407,'Allokerad kvv'!$B$2:$AV$700,MATCH(Q$1,'Allokerad kvv'!$B$1:$AV$1,0),FALSE),VLOOKUP($B407,'Justerad allokering kvv'!$B$1:$AG$700,MATCH(Q$1,'Justerad allokering kvv'!$B$1:$AF$1,0),FALSE)))</f>
        <v>0</v>
      </c>
      <c r="R407">
        <f>IF($B407=" ","",IF(ISERROR(1/VLOOKUP($B407,'Justerad allokering kvv'!$B$1:$AG$700,MATCH(R$1,'Justerad allokering kvv'!$B$1:$AF$1,0),FALSE)),VLOOKUP($B407,'Allokerad kvv'!$B$2:$AV$700,MATCH(R$1,'Allokerad kvv'!$B$1:$AV$1,0),FALSE),VLOOKUP($B407,'Justerad allokering kvv'!$B$1:$AG$700,MATCH(R$1,'Justerad allokering kvv'!$B$1:$AF$1,0),FALSE)))</f>
        <v>0</v>
      </c>
      <c r="S407">
        <f>IF($B407=" ","",IF(ISERROR(1/VLOOKUP($B407,'Justerad allokering kvv'!$B$1:$AG$700,MATCH(S$1,'Justerad allokering kvv'!$B$1:$AF$1,0),FALSE)),VLOOKUP($B407,'Allokerad kvv'!$B$2:$AV$700,MATCH(S$1,'Allokerad kvv'!$B$1:$AV$1,0),FALSE),VLOOKUP($B407,'Justerad allokering kvv'!$B$1:$AG$700,MATCH(S$1,'Justerad allokering kvv'!$B$1:$AF$1,0),FALSE)))</f>
        <v>0</v>
      </c>
      <c r="T407">
        <f>IF($B407=" ","",IF(ISERROR(1/VLOOKUP($B407,'Justerad allokering kvv'!$B$1:$AG$700,MATCH(T$1,'Justerad allokering kvv'!$B$1:$AF$1,0),FALSE)),VLOOKUP($B407,'Allokerad kvv'!$B$2:$AV$700,MATCH(T$1,'Allokerad kvv'!$B$1:$AV$1,0),FALSE),VLOOKUP($B407,'Justerad allokering kvv'!$B$1:$AG$700,MATCH(T$1,'Justerad allokering kvv'!$B$1:$AF$1,0),FALSE)))</f>
        <v>0</v>
      </c>
      <c r="U407">
        <f>IF($B407=" ","",IF(ISERROR(1/VLOOKUP($B407,'Justerad allokering kvv'!$B$1:$AG$700,MATCH(U$1,'Justerad allokering kvv'!$B$1:$AF$1,0),FALSE)),VLOOKUP($B407,'Allokerad kvv'!$B$2:$AV$700,MATCH(U$1,'Allokerad kvv'!$B$1:$AV$1,0),FALSE),VLOOKUP($B407,'Justerad allokering kvv'!$B$1:$AG$700,MATCH(U$1,'Justerad allokering kvv'!$B$1:$AF$1,0),FALSE)))</f>
        <v>0</v>
      </c>
      <c r="V407">
        <f>IF($B407=" ","",IF(ISERROR(1/VLOOKUP($B407,'Justerad allokering kvv'!$B$1:$AG$700,MATCH(V$1,'Justerad allokering kvv'!$B$1:$AF$1,0),FALSE)),VLOOKUP($B407,'Allokerad kvv'!$B$2:$AV$700,MATCH(V$1,'Allokerad kvv'!$B$1:$AV$1,0),FALSE),VLOOKUP($B407,'Justerad allokering kvv'!$B$1:$AG$700,MATCH(V$1,'Justerad allokering kvv'!$B$1:$AF$1,0),FALSE)))</f>
        <v>0</v>
      </c>
      <c r="W407">
        <f>IF($B407=" ","",IF(ISERROR(1/VLOOKUP($B407,'Justerad allokering kvv'!$B$1:$AG$700,MATCH(W$1,'Justerad allokering kvv'!$B$1:$AF$1,0),FALSE)),VLOOKUP($B407,'Allokerad kvv'!$B$2:$AV$700,MATCH(W$1,'Allokerad kvv'!$B$1:$AV$1,0),FALSE),VLOOKUP($B407,'Justerad allokering kvv'!$B$1:$AG$700,MATCH(W$1,'Justerad allokering kvv'!$B$1:$AF$1,0),FALSE)))</f>
        <v>0</v>
      </c>
      <c r="X407">
        <f>IF($B407=" ","",IF(ISERROR(1/VLOOKUP($B407,'Justerad allokering kvv'!$B$1:$AG$700,MATCH(X$1,'Justerad allokering kvv'!$B$1:$AF$1,0),FALSE)),VLOOKUP($B407,'Allokerad kvv'!$B$2:$AV$700,MATCH(X$1,'Allokerad kvv'!$B$1:$AV$1,0),FALSE),VLOOKUP($B407,'Justerad allokering kvv'!$B$1:$AG$700,MATCH(X$1,'Justerad allokering kvv'!$B$1:$AF$1,0),FALSE)))</f>
        <v>0</v>
      </c>
      <c r="Y407">
        <f>IF($B407=" ","",IF(ISERROR(1/VLOOKUP($B407,'Justerad allokering kvv'!$B$1:$AG$700,MATCH(Y$1,'Justerad allokering kvv'!$B$1:$AF$1,0),FALSE)),VLOOKUP($B407,'Allokerad kvv'!$B$2:$AV$700,MATCH(Y$1,'Allokerad kvv'!$B$1:$AV$1,0),FALSE),VLOOKUP($B407,'Justerad allokering kvv'!$B$1:$AG$700,MATCH(Y$1,'Justerad allokering kvv'!$B$1:$AF$1,0),FALSE)))</f>
        <v>0</v>
      </c>
      <c r="AB407">
        <f>IFERROR(VLOOKUP($B407,Kraftvärmeprod!$B$1:$AO$424,MATCH("Tillförd energi från rökgaskondensering (GWh)",Kraftvärmeprod!$B$1:$AG$1,0),FALSE)/1,0)</f>
        <v>0</v>
      </c>
      <c r="AE407" s="122">
        <f t="shared" si="24"/>
        <v>0</v>
      </c>
      <c r="AG407">
        <f t="shared" si="25"/>
        <v>0</v>
      </c>
      <c r="AH407">
        <f t="shared" si="26"/>
        <v>0</v>
      </c>
      <c r="AI407" t="str">
        <f>IF(AH407=0,"",AH407/VLOOKUP(B407,Kraftvärmeprod!$B$1:$BC$480,MATCH("Summa tillförd energi exklusive rökgaskondensering",Kraftvärmeprod!$B$1:$BC$1,0),FALSE))</f>
        <v/>
      </c>
      <c r="AK407">
        <f t="shared" si="27"/>
        <v>0</v>
      </c>
    </row>
    <row r="408" spans="1:37" x14ac:dyDescent="0.25">
      <c r="A408" s="2" t="s">
        <v>605</v>
      </c>
      <c r="B408" s="2" t="s">
        <v>606</v>
      </c>
      <c r="C408">
        <f>IF($B408=" ","",IF(ISERROR(1/VLOOKUP($B408,'Justerad allokering kvv'!$B$1:$AG$700,MATCH(C$1,'Justerad allokering kvv'!$B$1:$AF$1,0),FALSE)),VLOOKUP($B408,'Allokerad kvv'!$B$2:$AV$700,MATCH(C$1,'Allokerad kvv'!$B$1:$AV$1,0),FALSE),VLOOKUP($B408,'Justerad allokering kvv'!$B$1:$AG$700,MATCH(C$1,'Justerad allokering kvv'!$B$1:$AF$1,0),FALSE)))</f>
        <v>0</v>
      </c>
      <c r="D408">
        <f>IF($B408=" ","",IF(ISERROR(1/VLOOKUP($B408,'Justerad allokering kvv'!$B$1:$AG$700,MATCH(D$1,'Justerad allokering kvv'!$B$1:$AF$1,0),FALSE)),VLOOKUP($B408,'Allokerad kvv'!$B$2:$AV$700,MATCH(D$1,'Allokerad kvv'!$B$1:$AV$1,0),FALSE),VLOOKUP($B408,'Justerad allokering kvv'!$B$1:$AG$700,MATCH(D$1,'Justerad allokering kvv'!$B$1:$AF$1,0),FALSE)))</f>
        <v>0</v>
      </c>
      <c r="E408">
        <f>IF($B408=" ","",IF(ISERROR(1/VLOOKUP($B408,'Justerad allokering kvv'!$B$1:$AG$700,MATCH(E$1,'Justerad allokering kvv'!$B$1:$AF$1,0),FALSE)),VLOOKUP($B408,'Allokerad kvv'!$B$2:$AV$700,MATCH(E$1,'Allokerad kvv'!$B$1:$AV$1,0),FALSE),VLOOKUP($B408,'Justerad allokering kvv'!$B$1:$AG$700,MATCH(E$1,'Justerad allokering kvv'!$B$1:$AF$1,0),FALSE)))</f>
        <v>0</v>
      </c>
      <c r="F408">
        <f>IF($B408=" ","",IF(ISERROR(1/VLOOKUP($B408,'Justerad allokering kvv'!$B$1:$AG$700,MATCH(F$1,'Justerad allokering kvv'!$B$1:$AF$1,0),FALSE)),VLOOKUP($B408,'Allokerad kvv'!$B$2:$AV$700,MATCH(F$1,'Allokerad kvv'!$B$1:$AV$1,0),FALSE),VLOOKUP($B408,'Justerad allokering kvv'!$B$1:$AG$700,MATCH(F$1,'Justerad allokering kvv'!$B$1:$AF$1,0),FALSE)))</f>
        <v>0</v>
      </c>
      <c r="G408">
        <f>IF($B408=" ","",IF(ISERROR(1/VLOOKUP($B408,'Justerad allokering kvv'!$B$1:$AG$700,MATCH(G$1,'Justerad allokering kvv'!$B$1:$AF$1,0),FALSE)),VLOOKUP($B408,'Allokerad kvv'!$B$2:$AV$700,MATCH(G$1,'Allokerad kvv'!$B$1:$AV$1,0),FALSE),VLOOKUP($B408,'Justerad allokering kvv'!$B$1:$AG$700,MATCH(G$1,'Justerad allokering kvv'!$B$1:$AF$1,0),FALSE)))</f>
        <v>0</v>
      </c>
      <c r="H408">
        <f>IF($B408=" ","",IF(ISERROR(1/VLOOKUP($B408,'Justerad allokering kvv'!$B$1:$AG$700,MATCH(H$1,'Justerad allokering kvv'!$B$1:$AF$1,0),FALSE)),VLOOKUP($B408,'Allokerad kvv'!$B$2:$AV$700,MATCH(H$1,'Allokerad kvv'!$B$1:$AV$1,0),FALSE),VLOOKUP($B408,'Justerad allokering kvv'!$B$1:$AG$700,MATCH(H$1,'Justerad allokering kvv'!$B$1:$AF$1,0),FALSE)))</f>
        <v>0</v>
      </c>
      <c r="I408">
        <f>IF($B408=" ","",IF(ISERROR(1/VLOOKUP($B408,'Justerad allokering kvv'!$B$1:$AG$700,MATCH(I$1,'Justerad allokering kvv'!$B$1:$AF$1,0),FALSE)),VLOOKUP($B408,'Allokerad kvv'!$B$2:$AV$700,MATCH(I$1,'Allokerad kvv'!$B$1:$AV$1,0),FALSE),VLOOKUP($B408,'Justerad allokering kvv'!$B$1:$AG$700,MATCH(I$1,'Justerad allokering kvv'!$B$1:$AF$1,0),FALSE)))</f>
        <v>0</v>
      </c>
      <c r="J408">
        <f>IF($B408=" ","",IF(ISERROR(1/VLOOKUP($B408,'Justerad allokering kvv'!$B$1:$AG$700,MATCH(J$1,'Justerad allokering kvv'!$B$1:$AF$1,0),FALSE)),VLOOKUP($B408,'Allokerad kvv'!$B$2:$AV$700,MATCH(J$1,'Allokerad kvv'!$B$1:$AV$1,0),FALSE),VLOOKUP($B408,'Justerad allokering kvv'!$B$1:$AG$700,MATCH(J$1,'Justerad allokering kvv'!$B$1:$AF$1,0),FALSE)))</f>
        <v>0</v>
      </c>
      <c r="K408">
        <f>IF($B408=" ","",IF(ISERROR(1/VLOOKUP($B408,'Justerad allokering kvv'!$B$1:$AG$700,MATCH(K$1,'Justerad allokering kvv'!$B$1:$AF$1,0),FALSE)),VLOOKUP($B408,'Allokerad kvv'!$B$2:$AV$700,MATCH(K$1,'Allokerad kvv'!$B$1:$AV$1,0),FALSE),VLOOKUP($B408,'Justerad allokering kvv'!$B$1:$AG$700,MATCH(K$1,'Justerad allokering kvv'!$B$1:$AF$1,0),FALSE)))</f>
        <v>0</v>
      </c>
      <c r="L408">
        <f>IF($B408=" ","",IF(ISERROR(1/VLOOKUP($B408,'Justerad allokering kvv'!$B$1:$AG$700,MATCH(L$1,'Justerad allokering kvv'!$B$1:$AF$1,0),FALSE)),VLOOKUP($B408,'Allokerad kvv'!$B$2:$AV$700,MATCH(L$1,'Allokerad kvv'!$B$1:$AV$1,0),FALSE),VLOOKUP($B408,'Justerad allokering kvv'!$B$1:$AG$700,MATCH(L$1,'Justerad allokering kvv'!$B$1:$AF$1,0),FALSE)))</f>
        <v>0</v>
      </c>
      <c r="M408">
        <f>IF($B408=" ","",IF(ISERROR(1/VLOOKUP($B408,'Justerad allokering kvv'!$B$1:$AG$700,MATCH(M$1,'Justerad allokering kvv'!$B$1:$AF$1,0),FALSE)),VLOOKUP($B408,'Allokerad kvv'!$B$2:$AV$700,MATCH(M$1,'Allokerad kvv'!$B$1:$AV$1,0),FALSE),VLOOKUP($B408,'Justerad allokering kvv'!$B$1:$AG$700,MATCH(M$1,'Justerad allokering kvv'!$B$1:$AF$1,0),FALSE)))</f>
        <v>0</v>
      </c>
      <c r="N408">
        <f>IF($B408=" ","",IF(ISERROR(1/VLOOKUP($B408,'Justerad allokering kvv'!$B$1:$AG$700,MATCH(N$1,'Justerad allokering kvv'!$B$1:$AF$1,0),FALSE)),VLOOKUP($B408,'Allokerad kvv'!$B$2:$AV$700,MATCH(N$1,'Allokerad kvv'!$B$1:$AV$1,0),FALSE),VLOOKUP($B408,'Justerad allokering kvv'!$B$1:$AG$700,MATCH(N$1,'Justerad allokering kvv'!$B$1:$AF$1,0),FALSE)))</f>
        <v>0</v>
      </c>
      <c r="O408">
        <f>IF($B408=" ","",IF(ISERROR(1/VLOOKUP($B408,'Justerad allokering kvv'!$B$1:$AG$700,MATCH(O$1,'Justerad allokering kvv'!$B$1:$AF$1,0),FALSE)),VLOOKUP($B408,'Allokerad kvv'!$B$2:$AV$700,MATCH(O$1,'Allokerad kvv'!$B$1:$AV$1,0),FALSE),VLOOKUP($B408,'Justerad allokering kvv'!$B$1:$AG$700,MATCH(O$1,'Justerad allokering kvv'!$B$1:$AF$1,0),FALSE)))</f>
        <v>0</v>
      </c>
      <c r="P408">
        <f>IF($B408=" ","",IF(ISERROR(1/VLOOKUP($B408,'Justerad allokering kvv'!$B$1:$AG$700,MATCH(P$1,'Justerad allokering kvv'!$B$1:$AF$1,0),FALSE)),VLOOKUP($B408,'Allokerad kvv'!$B$2:$AV$700,MATCH(P$1,'Allokerad kvv'!$B$1:$AV$1,0),FALSE),VLOOKUP($B408,'Justerad allokering kvv'!$B$1:$AG$700,MATCH(P$1,'Justerad allokering kvv'!$B$1:$AF$1,0),FALSE)))</f>
        <v>0</v>
      </c>
      <c r="Q408">
        <f>IF($B408=" ","",IF(ISERROR(1/VLOOKUP($B408,'Justerad allokering kvv'!$B$1:$AG$700,MATCH(Q$1,'Justerad allokering kvv'!$B$1:$AF$1,0),FALSE)),VLOOKUP($B408,'Allokerad kvv'!$B$2:$AV$700,MATCH(Q$1,'Allokerad kvv'!$B$1:$AV$1,0),FALSE),VLOOKUP($B408,'Justerad allokering kvv'!$B$1:$AG$700,MATCH(Q$1,'Justerad allokering kvv'!$B$1:$AF$1,0),FALSE)))</f>
        <v>0</v>
      </c>
      <c r="R408">
        <f>IF($B408=" ","",IF(ISERROR(1/VLOOKUP($B408,'Justerad allokering kvv'!$B$1:$AG$700,MATCH(R$1,'Justerad allokering kvv'!$B$1:$AF$1,0),FALSE)),VLOOKUP($B408,'Allokerad kvv'!$B$2:$AV$700,MATCH(R$1,'Allokerad kvv'!$B$1:$AV$1,0),FALSE),VLOOKUP($B408,'Justerad allokering kvv'!$B$1:$AG$700,MATCH(R$1,'Justerad allokering kvv'!$B$1:$AF$1,0),FALSE)))</f>
        <v>0</v>
      </c>
      <c r="S408">
        <f>IF($B408=" ","",IF(ISERROR(1/VLOOKUP($B408,'Justerad allokering kvv'!$B$1:$AG$700,MATCH(S$1,'Justerad allokering kvv'!$B$1:$AF$1,0),FALSE)),VLOOKUP($B408,'Allokerad kvv'!$B$2:$AV$700,MATCH(S$1,'Allokerad kvv'!$B$1:$AV$1,0),FALSE),VLOOKUP($B408,'Justerad allokering kvv'!$B$1:$AG$700,MATCH(S$1,'Justerad allokering kvv'!$B$1:$AF$1,0),FALSE)))</f>
        <v>0</v>
      </c>
      <c r="T408">
        <f>IF($B408=" ","",IF(ISERROR(1/VLOOKUP($B408,'Justerad allokering kvv'!$B$1:$AG$700,MATCH(T$1,'Justerad allokering kvv'!$B$1:$AF$1,0),FALSE)),VLOOKUP($B408,'Allokerad kvv'!$B$2:$AV$700,MATCH(T$1,'Allokerad kvv'!$B$1:$AV$1,0),FALSE),VLOOKUP($B408,'Justerad allokering kvv'!$B$1:$AG$700,MATCH(T$1,'Justerad allokering kvv'!$B$1:$AF$1,0),FALSE)))</f>
        <v>0</v>
      </c>
      <c r="U408">
        <f>IF($B408=" ","",IF(ISERROR(1/VLOOKUP($B408,'Justerad allokering kvv'!$B$1:$AG$700,MATCH(U$1,'Justerad allokering kvv'!$B$1:$AF$1,0),FALSE)),VLOOKUP($B408,'Allokerad kvv'!$B$2:$AV$700,MATCH(U$1,'Allokerad kvv'!$B$1:$AV$1,0),FALSE),VLOOKUP($B408,'Justerad allokering kvv'!$B$1:$AG$700,MATCH(U$1,'Justerad allokering kvv'!$B$1:$AF$1,0),FALSE)))</f>
        <v>0</v>
      </c>
      <c r="V408">
        <f>IF($B408=" ","",IF(ISERROR(1/VLOOKUP($B408,'Justerad allokering kvv'!$B$1:$AG$700,MATCH(V$1,'Justerad allokering kvv'!$B$1:$AF$1,0),FALSE)),VLOOKUP($B408,'Allokerad kvv'!$B$2:$AV$700,MATCH(V$1,'Allokerad kvv'!$B$1:$AV$1,0),FALSE),VLOOKUP($B408,'Justerad allokering kvv'!$B$1:$AG$700,MATCH(V$1,'Justerad allokering kvv'!$B$1:$AF$1,0),FALSE)))</f>
        <v>0</v>
      </c>
      <c r="W408">
        <f>IF($B408=" ","",IF(ISERROR(1/VLOOKUP($B408,'Justerad allokering kvv'!$B$1:$AG$700,MATCH(W$1,'Justerad allokering kvv'!$B$1:$AF$1,0),FALSE)),VLOOKUP($B408,'Allokerad kvv'!$B$2:$AV$700,MATCH(W$1,'Allokerad kvv'!$B$1:$AV$1,0),FALSE),VLOOKUP($B408,'Justerad allokering kvv'!$B$1:$AG$700,MATCH(W$1,'Justerad allokering kvv'!$B$1:$AF$1,0),FALSE)))</f>
        <v>0</v>
      </c>
      <c r="X408">
        <f>IF($B408=" ","",IF(ISERROR(1/VLOOKUP($B408,'Justerad allokering kvv'!$B$1:$AG$700,MATCH(X$1,'Justerad allokering kvv'!$B$1:$AF$1,0),FALSE)),VLOOKUP($B408,'Allokerad kvv'!$B$2:$AV$700,MATCH(X$1,'Allokerad kvv'!$B$1:$AV$1,0),FALSE),VLOOKUP($B408,'Justerad allokering kvv'!$B$1:$AG$700,MATCH(X$1,'Justerad allokering kvv'!$B$1:$AF$1,0),FALSE)))</f>
        <v>0</v>
      </c>
      <c r="Y408">
        <f>IF($B408=" ","",IF(ISERROR(1/VLOOKUP($B408,'Justerad allokering kvv'!$B$1:$AG$700,MATCH(Y$1,'Justerad allokering kvv'!$B$1:$AF$1,0),FALSE)),VLOOKUP($B408,'Allokerad kvv'!$B$2:$AV$700,MATCH(Y$1,'Allokerad kvv'!$B$1:$AV$1,0),FALSE),VLOOKUP($B408,'Justerad allokering kvv'!$B$1:$AG$700,MATCH(Y$1,'Justerad allokering kvv'!$B$1:$AF$1,0),FALSE)))</f>
        <v>0</v>
      </c>
      <c r="AB408">
        <f>IFERROR(VLOOKUP($B408,Kraftvärmeprod!$B$1:$AO$424,MATCH("Tillförd energi från rökgaskondensering (GWh)",Kraftvärmeprod!$B$1:$AG$1,0),FALSE)/1,0)</f>
        <v>0</v>
      </c>
      <c r="AE408" s="122">
        <f t="shared" si="24"/>
        <v>0</v>
      </c>
      <c r="AG408">
        <f t="shared" si="25"/>
        <v>0</v>
      </c>
      <c r="AH408">
        <f t="shared" si="26"/>
        <v>0</v>
      </c>
      <c r="AI408" t="str">
        <f>IF(AH408=0,"",AH408/VLOOKUP(B408,Kraftvärmeprod!$B$1:$BC$480,MATCH("Summa tillförd energi exklusive rökgaskondensering",Kraftvärmeprod!$B$1:$BC$1,0),FALSE))</f>
        <v/>
      </c>
      <c r="AK408">
        <f t="shared" si="27"/>
        <v>0</v>
      </c>
    </row>
    <row r="409" spans="1:37" x14ac:dyDescent="0.25">
      <c r="A409" s="2" t="s">
        <v>608</v>
      </c>
      <c r="B409" s="2" t="s">
        <v>609</v>
      </c>
      <c r="C409">
        <f>IF($B409=" ","",IF(ISERROR(1/VLOOKUP($B409,'Justerad allokering kvv'!$B$1:$AG$700,MATCH(C$1,'Justerad allokering kvv'!$B$1:$AF$1,0),FALSE)),VLOOKUP($B409,'Allokerad kvv'!$B$2:$AV$700,MATCH(C$1,'Allokerad kvv'!$B$1:$AV$1,0),FALSE),VLOOKUP($B409,'Justerad allokering kvv'!$B$1:$AG$700,MATCH(C$1,'Justerad allokering kvv'!$B$1:$AF$1,0),FALSE)))</f>
        <v>0</v>
      </c>
      <c r="D409">
        <f>IF($B409=" ","",IF(ISERROR(1/VLOOKUP($B409,'Justerad allokering kvv'!$B$1:$AG$700,MATCH(D$1,'Justerad allokering kvv'!$B$1:$AF$1,0),FALSE)),VLOOKUP($B409,'Allokerad kvv'!$B$2:$AV$700,MATCH(D$1,'Allokerad kvv'!$B$1:$AV$1,0),FALSE),VLOOKUP($B409,'Justerad allokering kvv'!$B$1:$AG$700,MATCH(D$1,'Justerad allokering kvv'!$B$1:$AF$1,0),FALSE)))</f>
        <v>0</v>
      </c>
      <c r="E409">
        <f>IF($B409=" ","",IF(ISERROR(1/VLOOKUP($B409,'Justerad allokering kvv'!$B$1:$AG$700,MATCH(E$1,'Justerad allokering kvv'!$B$1:$AF$1,0),FALSE)),VLOOKUP($B409,'Allokerad kvv'!$B$2:$AV$700,MATCH(E$1,'Allokerad kvv'!$B$1:$AV$1,0),FALSE),VLOOKUP($B409,'Justerad allokering kvv'!$B$1:$AG$700,MATCH(E$1,'Justerad allokering kvv'!$B$1:$AF$1,0),FALSE)))</f>
        <v>0</v>
      </c>
      <c r="F409">
        <f>IF($B409=" ","",IF(ISERROR(1/VLOOKUP($B409,'Justerad allokering kvv'!$B$1:$AG$700,MATCH(F$1,'Justerad allokering kvv'!$B$1:$AF$1,0),FALSE)),VLOOKUP($B409,'Allokerad kvv'!$B$2:$AV$700,MATCH(F$1,'Allokerad kvv'!$B$1:$AV$1,0),FALSE),VLOOKUP($B409,'Justerad allokering kvv'!$B$1:$AG$700,MATCH(F$1,'Justerad allokering kvv'!$B$1:$AF$1,0),FALSE)))</f>
        <v>0</v>
      </c>
      <c r="G409">
        <f>IF($B409=" ","",IF(ISERROR(1/VLOOKUP($B409,'Justerad allokering kvv'!$B$1:$AG$700,MATCH(G$1,'Justerad allokering kvv'!$B$1:$AF$1,0),FALSE)),VLOOKUP($B409,'Allokerad kvv'!$B$2:$AV$700,MATCH(G$1,'Allokerad kvv'!$B$1:$AV$1,0),FALSE),VLOOKUP($B409,'Justerad allokering kvv'!$B$1:$AG$700,MATCH(G$1,'Justerad allokering kvv'!$B$1:$AF$1,0),FALSE)))</f>
        <v>0</v>
      </c>
      <c r="H409">
        <f>IF($B409=" ","",IF(ISERROR(1/VLOOKUP($B409,'Justerad allokering kvv'!$B$1:$AG$700,MATCH(H$1,'Justerad allokering kvv'!$B$1:$AF$1,0),FALSE)),VLOOKUP($B409,'Allokerad kvv'!$B$2:$AV$700,MATCH(H$1,'Allokerad kvv'!$B$1:$AV$1,0),FALSE),VLOOKUP($B409,'Justerad allokering kvv'!$B$1:$AG$700,MATCH(H$1,'Justerad allokering kvv'!$B$1:$AF$1,0),FALSE)))</f>
        <v>0</v>
      </c>
      <c r="I409">
        <f>IF($B409=" ","",IF(ISERROR(1/VLOOKUP($B409,'Justerad allokering kvv'!$B$1:$AG$700,MATCH(I$1,'Justerad allokering kvv'!$B$1:$AF$1,0),FALSE)),VLOOKUP($B409,'Allokerad kvv'!$B$2:$AV$700,MATCH(I$1,'Allokerad kvv'!$B$1:$AV$1,0),FALSE),VLOOKUP($B409,'Justerad allokering kvv'!$B$1:$AG$700,MATCH(I$1,'Justerad allokering kvv'!$B$1:$AF$1,0),FALSE)))</f>
        <v>0</v>
      </c>
      <c r="J409">
        <f>IF($B409=" ","",IF(ISERROR(1/VLOOKUP($B409,'Justerad allokering kvv'!$B$1:$AG$700,MATCH(J$1,'Justerad allokering kvv'!$B$1:$AF$1,0),FALSE)),VLOOKUP($B409,'Allokerad kvv'!$B$2:$AV$700,MATCH(J$1,'Allokerad kvv'!$B$1:$AV$1,0),FALSE),VLOOKUP($B409,'Justerad allokering kvv'!$B$1:$AG$700,MATCH(J$1,'Justerad allokering kvv'!$B$1:$AF$1,0),FALSE)))</f>
        <v>0</v>
      </c>
      <c r="K409">
        <f>IF($B409=" ","",IF(ISERROR(1/VLOOKUP($B409,'Justerad allokering kvv'!$B$1:$AG$700,MATCH(K$1,'Justerad allokering kvv'!$B$1:$AF$1,0),FALSE)),VLOOKUP($B409,'Allokerad kvv'!$B$2:$AV$700,MATCH(K$1,'Allokerad kvv'!$B$1:$AV$1,0),FALSE),VLOOKUP($B409,'Justerad allokering kvv'!$B$1:$AG$700,MATCH(K$1,'Justerad allokering kvv'!$B$1:$AF$1,0),FALSE)))</f>
        <v>0</v>
      </c>
      <c r="L409">
        <f>IF($B409=" ","",IF(ISERROR(1/VLOOKUP($B409,'Justerad allokering kvv'!$B$1:$AG$700,MATCH(L$1,'Justerad allokering kvv'!$B$1:$AF$1,0),FALSE)),VLOOKUP($B409,'Allokerad kvv'!$B$2:$AV$700,MATCH(L$1,'Allokerad kvv'!$B$1:$AV$1,0),FALSE),VLOOKUP($B409,'Justerad allokering kvv'!$B$1:$AG$700,MATCH(L$1,'Justerad allokering kvv'!$B$1:$AF$1,0),FALSE)))</f>
        <v>0</v>
      </c>
      <c r="M409">
        <f>IF($B409=" ","",IF(ISERROR(1/VLOOKUP($B409,'Justerad allokering kvv'!$B$1:$AG$700,MATCH(M$1,'Justerad allokering kvv'!$B$1:$AF$1,0),FALSE)),VLOOKUP($B409,'Allokerad kvv'!$B$2:$AV$700,MATCH(M$1,'Allokerad kvv'!$B$1:$AV$1,0),FALSE),VLOOKUP($B409,'Justerad allokering kvv'!$B$1:$AG$700,MATCH(M$1,'Justerad allokering kvv'!$B$1:$AF$1,0),FALSE)))</f>
        <v>0</v>
      </c>
      <c r="N409">
        <f>IF($B409=" ","",IF(ISERROR(1/VLOOKUP($B409,'Justerad allokering kvv'!$B$1:$AG$700,MATCH(N$1,'Justerad allokering kvv'!$B$1:$AF$1,0),FALSE)),VLOOKUP($B409,'Allokerad kvv'!$B$2:$AV$700,MATCH(N$1,'Allokerad kvv'!$B$1:$AV$1,0),FALSE),VLOOKUP($B409,'Justerad allokering kvv'!$B$1:$AG$700,MATCH(N$1,'Justerad allokering kvv'!$B$1:$AF$1,0),FALSE)))</f>
        <v>0</v>
      </c>
      <c r="O409">
        <f>IF($B409=" ","",IF(ISERROR(1/VLOOKUP($B409,'Justerad allokering kvv'!$B$1:$AG$700,MATCH(O$1,'Justerad allokering kvv'!$B$1:$AF$1,0),FALSE)),VLOOKUP($B409,'Allokerad kvv'!$B$2:$AV$700,MATCH(O$1,'Allokerad kvv'!$B$1:$AV$1,0),FALSE),VLOOKUP($B409,'Justerad allokering kvv'!$B$1:$AG$700,MATCH(O$1,'Justerad allokering kvv'!$B$1:$AF$1,0),FALSE)))</f>
        <v>0</v>
      </c>
      <c r="P409">
        <f>IF($B409=" ","",IF(ISERROR(1/VLOOKUP($B409,'Justerad allokering kvv'!$B$1:$AG$700,MATCH(P$1,'Justerad allokering kvv'!$B$1:$AF$1,0),FALSE)),VLOOKUP($B409,'Allokerad kvv'!$B$2:$AV$700,MATCH(P$1,'Allokerad kvv'!$B$1:$AV$1,0),FALSE),VLOOKUP($B409,'Justerad allokering kvv'!$B$1:$AG$700,MATCH(P$1,'Justerad allokering kvv'!$B$1:$AF$1,0),FALSE)))</f>
        <v>0</v>
      </c>
      <c r="Q409">
        <f>IF($B409=" ","",IF(ISERROR(1/VLOOKUP($B409,'Justerad allokering kvv'!$B$1:$AG$700,MATCH(Q$1,'Justerad allokering kvv'!$B$1:$AF$1,0),FALSE)),VLOOKUP($B409,'Allokerad kvv'!$B$2:$AV$700,MATCH(Q$1,'Allokerad kvv'!$B$1:$AV$1,0),FALSE),VLOOKUP($B409,'Justerad allokering kvv'!$B$1:$AG$700,MATCH(Q$1,'Justerad allokering kvv'!$B$1:$AF$1,0),FALSE)))</f>
        <v>0</v>
      </c>
      <c r="R409">
        <f>IF($B409=" ","",IF(ISERROR(1/VLOOKUP($B409,'Justerad allokering kvv'!$B$1:$AG$700,MATCH(R$1,'Justerad allokering kvv'!$B$1:$AF$1,0),FALSE)),VLOOKUP($B409,'Allokerad kvv'!$B$2:$AV$700,MATCH(R$1,'Allokerad kvv'!$B$1:$AV$1,0),FALSE),VLOOKUP($B409,'Justerad allokering kvv'!$B$1:$AG$700,MATCH(R$1,'Justerad allokering kvv'!$B$1:$AF$1,0),FALSE)))</f>
        <v>0</v>
      </c>
      <c r="S409">
        <f>IF($B409=" ","",IF(ISERROR(1/VLOOKUP($B409,'Justerad allokering kvv'!$B$1:$AG$700,MATCH(S$1,'Justerad allokering kvv'!$B$1:$AF$1,0),FALSE)),VLOOKUP($B409,'Allokerad kvv'!$B$2:$AV$700,MATCH(S$1,'Allokerad kvv'!$B$1:$AV$1,0),FALSE),VLOOKUP($B409,'Justerad allokering kvv'!$B$1:$AG$700,MATCH(S$1,'Justerad allokering kvv'!$B$1:$AF$1,0),FALSE)))</f>
        <v>0</v>
      </c>
      <c r="T409">
        <f>IF($B409=" ","",IF(ISERROR(1/VLOOKUP($B409,'Justerad allokering kvv'!$B$1:$AG$700,MATCH(T$1,'Justerad allokering kvv'!$B$1:$AF$1,0),FALSE)),VLOOKUP($B409,'Allokerad kvv'!$B$2:$AV$700,MATCH(T$1,'Allokerad kvv'!$B$1:$AV$1,0),FALSE),VLOOKUP($B409,'Justerad allokering kvv'!$B$1:$AG$700,MATCH(T$1,'Justerad allokering kvv'!$B$1:$AF$1,0),FALSE)))</f>
        <v>0</v>
      </c>
      <c r="U409">
        <f>IF($B409=" ","",IF(ISERROR(1/VLOOKUP($B409,'Justerad allokering kvv'!$B$1:$AG$700,MATCH(U$1,'Justerad allokering kvv'!$B$1:$AF$1,0),FALSE)),VLOOKUP($B409,'Allokerad kvv'!$B$2:$AV$700,MATCH(U$1,'Allokerad kvv'!$B$1:$AV$1,0),FALSE),VLOOKUP($B409,'Justerad allokering kvv'!$B$1:$AG$700,MATCH(U$1,'Justerad allokering kvv'!$B$1:$AF$1,0),FALSE)))</f>
        <v>0</v>
      </c>
      <c r="V409">
        <f>IF($B409=" ","",IF(ISERROR(1/VLOOKUP($B409,'Justerad allokering kvv'!$B$1:$AG$700,MATCH(V$1,'Justerad allokering kvv'!$B$1:$AF$1,0),FALSE)),VLOOKUP($B409,'Allokerad kvv'!$B$2:$AV$700,MATCH(V$1,'Allokerad kvv'!$B$1:$AV$1,0),FALSE),VLOOKUP($B409,'Justerad allokering kvv'!$B$1:$AG$700,MATCH(V$1,'Justerad allokering kvv'!$B$1:$AF$1,0),FALSE)))</f>
        <v>0</v>
      </c>
      <c r="W409">
        <f>IF($B409=" ","",IF(ISERROR(1/VLOOKUP($B409,'Justerad allokering kvv'!$B$1:$AG$700,MATCH(W$1,'Justerad allokering kvv'!$B$1:$AF$1,0),FALSE)),VLOOKUP($B409,'Allokerad kvv'!$B$2:$AV$700,MATCH(W$1,'Allokerad kvv'!$B$1:$AV$1,0),FALSE),VLOOKUP($B409,'Justerad allokering kvv'!$B$1:$AG$700,MATCH(W$1,'Justerad allokering kvv'!$B$1:$AF$1,0),FALSE)))</f>
        <v>0</v>
      </c>
      <c r="X409">
        <f>IF($B409=" ","",IF(ISERROR(1/VLOOKUP($B409,'Justerad allokering kvv'!$B$1:$AG$700,MATCH(X$1,'Justerad allokering kvv'!$B$1:$AF$1,0),FALSE)),VLOOKUP($B409,'Allokerad kvv'!$B$2:$AV$700,MATCH(X$1,'Allokerad kvv'!$B$1:$AV$1,0),FALSE),VLOOKUP($B409,'Justerad allokering kvv'!$B$1:$AG$700,MATCH(X$1,'Justerad allokering kvv'!$B$1:$AF$1,0),FALSE)))</f>
        <v>0</v>
      </c>
      <c r="Y409">
        <f>IF($B409=" ","",IF(ISERROR(1/VLOOKUP($B409,'Justerad allokering kvv'!$B$1:$AG$700,MATCH(Y$1,'Justerad allokering kvv'!$B$1:$AF$1,0),FALSE)),VLOOKUP($B409,'Allokerad kvv'!$B$2:$AV$700,MATCH(Y$1,'Allokerad kvv'!$B$1:$AV$1,0),FALSE),VLOOKUP($B409,'Justerad allokering kvv'!$B$1:$AG$700,MATCH(Y$1,'Justerad allokering kvv'!$B$1:$AF$1,0),FALSE)))</f>
        <v>0</v>
      </c>
      <c r="AB409">
        <f>IFERROR(VLOOKUP($B409,Kraftvärmeprod!$B$1:$AO$424,MATCH("Tillförd energi från rökgaskondensering (GWh)",Kraftvärmeprod!$B$1:$AG$1,0),FALSE)/1,0)</f>
        <v>0</v>
      </c>
      <c r="AE409" s="122">
        <f t="shared" si="24"/>
        <v>0</v>
      </c>
      <c r="AG409">
        <f t="shared" si="25"/>
        <v>0</v>
      </c>
      <c r="AH409">
        <f t="shared" si="26"/>
        <v>0</v>
      </c>
      <c r="AI409" t="str">
        <f>IF(AH409=0,"",AH409/VLOOKUP(B409,Kraftvärmeprod!$B$1:$BC$480,MATCH("Summa tillförd energi exklusive rökgaskondensering",Kraftvärmeprod!$B$1:$BC$1,0),FALSE))</f>
        <v/>
      </c>
      <c r="AK409">
        <f t="shared" si="27"/>
        <v>0</v>
      </c>
    </row>
    <row r="410" spans="1:37" x14ac:dyDescent="0.25">
      <c r="A410" s="2" t="s">
        <v>608</v>
      </c>
      <c r="B410" s="2" t="s">
        <v>610</v>
      </c>
      <c r="C410">
        <f>IF($B410=" ","",IF(ISERROR(1/VLOOKUP($B410,'Justerad allokering kvv'!$B$1:$AG$700,MATCH(C$1,'Justerad allokering kvv'!$B$1:$AF$1,0),FALSE)),VLOOKUP($B410,'Allokerad kvv'!$B$2:$AV$700,MATCH(C$1,'Allokerad kvv'!$B$1:$AV$1,0),FALSE),VLOOKUP($B410,'Justerad allokering kvv'!$B$1:$AG$700,MATCH(C$1,'Justerad allokering kvv'!$B$1:$AF$1,0),FALSE)))</f>
        <v>0</v>
      </c>
      <c r="D410">
        <f>IF($B410=" ","",IF(ISERROR(1/VLOOKUP($B410,'Justerad allokering kvv'!$B$1:$AG$700,MATCH(D$1,'Justerad allokering kvv'!$B$1:$AF$1,0),FALSE)),VLOOKUP($B410,'Allokerad kvv'!$B$2:$AV$700,MATCH(D$1,'Allokerad kvv'!$B$1:$AV$1,0),FALSE),VLOOKUP($B410,'Justerad allokering kvv'!$B$1:$AG$700,MATCH(D$1,'Justerad allokering kvv'!$B$1:$AF$1,0),FALSE)))</f>
        <v>0</v>
      </c>
      <c r="E410">
        <f>IF($B410=" ","",IF(ISERROR(1/VLOOKUP($B410,'Justerad allokering kvv'!$B$1:$AG$700,MATCH(E$1,'Justerad allokering kvv'!$B$1:$AF$1,0),FALSE)),VLOOKUP($B410,'Allokerad kvv'!$B$2:$AV$700,MATCH(E$1,'Allokerad kvv'!$B$1:$AV$1,0),FALSE),VLOOKUP($B410,'Justerad allokering kvv'!$B$1:$AG$700,MATCH(E$1,'Justerad allokering kvv'!$B$1:$AF$1,0),FALSE)))</f>
        <v>0</v>
      </c>
      <c r="F410">
        <f>IF($B410=" ","",IF(ISERROR(1/VLOOKUP($B410,'Justerad allokering kvv'!$B$1:$AG$700,MATCH(F$1,'Justerad allokering kvv'!$B$1:$AF$1,0),FALSE)),VLOOKUP($B410,'Allokerad kvv'!$B$2:$AV$700,MATCH(F$1,'Allokerad kvv'!$B$1:$AV$1,0),FALSE),VLOOKUP($B410,'Justerad allokering kvv'!$B$1:$AG$700,MATCH(F$1,'Justerad allokering kvv'!$B$1:$AF$1,0),FALSE)))</f>
        <v>0</v>
      </c>
      <c r="G410">
        <f>IF($B410=" ","",IF(ISERROR(1/VLOOKUP($B410,'Justerad allokering kvv'!$B$1:$AG$700,MATCH(G$1,'Justerad allokering kvv'!$B$1:$AF$1,0),FALSE)),VLOOKUP($B410,'Allokerad kvv'!$B$2:$AV$700,MATCH(G$1,'Allokerad kvv'!$B$1:$AV$1,0),FALSE),VLOOKUP($B410,'Justerad allokering kvv'!$B$1:$AG$700,MATCH(G$1,'Justerad allokering kvv'!$B$1:$AF$1,0),FALSE)))</f>
        <v>0</v>
      </c>
      <c r="H410">
        <f>IF($B410=" ","",IF(ISERROR(1/VLOOKUP($B410,'Justerad allokering kvv'!$B$1:$AG$700,MATCH(H$1,'Justerad allokering kvv'!$B$1:$AF$1,0),FALSE)),VLOOKUP($B410,'Allokerad kvv'!$B$2:$AV$700,MATCH(H$1,'Allokerad kvv'!$B$1:$AV$1,0),FALSE),VLOOKUP($B410,'Justerad allokering kvv'!$B$1:$AG$700,MATCH(H$1,'Justerad allokering kvv'!$B$1:$AF$1,0),FALSE)))</f>
        <v>0</v>
      </c>
      <c r="I410">
        <f>IF($B410=" ","",IF(ISERROR(1/VLOOKUP($B410,'Justerad allokering kvv'!$B$1:$AG$700,MATCH(I$1,'Justerad allokering kvv'!$B$1:$AF$1,0),FALSE)),VLOOKUP($B410,'Allokerad kvv'!$B$2:$AV$700,MATCH(I$1,'Allokerad kvv'!$B$1:$AV$1,0),FALSE),VLOOKUP($B410,'Justerad allokering kvv'!$B$1:$AG$700,MATCH(I$1,'Justerad allokering kvv'!$B$1:$AF$1,0),FALSE)))</f>
        <v>0</v>
      </c>
      <c r="J410">
        <f>IF($B410=" ","",IF(ISERROR(1/VLOOKUP($B410,'Justerad allokering kvv'!$B$1:$AG$700,MATCH(J$1,'Justerad allokering kvv'!$B$1:$AF$1,0),FALSE)),VLOOKUP($B410,'Allokerad kvv'!$B$2:$AV$700,MATCH(J$1,'Allokerad kvv'!$B$1:$AV$1,0),FALSE),VLOOKUP($B410,'Justerad allokering kvv'!$B$1:$AG$700,MATCH(J$1,'Justerad allokering kvv'!$B$1:$AF$1,0),FALSE)))</f>
        <v>0</v>
      </c>
      <c r="K410">
        <f>IF($B410=" ","",IF(ISERROR(1/VLOOKUP($B410,'Justerad allokering kvv'!$B$1:$AG$700,MATCH(K$1,'Justerad allokering kvv'!$B$1:$AF$1,0),FALSE)),VLOOKUP($B410,'Allokerad kvv'!$B$2:$AV$700,MATCH(K$1,'Allokerad kvv'!$B$1:$AV$1,0),FALSE),VLOOKUP($B410,'Justerad allokering kvv'!$B$1:$AG$700,MATCH(K$1,'Justerad allokering kvv'!$B$1:$AF$1,0),FALSE)))</f>
        <v>0</v>
      </c>
      <c r="L410">
        <f>IF($B410=" ","",IF(ISERROR(1/VLOOKUP($B410,'Justerad allokering kvv'!$B$1:$AG$700,MATCH(L$1,'Justerad allokering kvv'!$B$1:$AF$1,0),FALSE)),VLOOKUP($B410,'Allokerad kvv'!$B$2:$AV$700,MATCH(L$1,'Allokerad kvv'!$B$1:$AV$1,0),FALSE),VLOOKUP($B410,'Justerad allokering kvv'!$B$1:$AG$700,MATCH(L$1,'Justerad allokering kvv'!$B$1:$AF$1,0),FALSE)))</f>
        <v>0</v>
      </c>
      <c r="M410">
        <f>IF($B410=" ","",IF(ISERROR(1/VLOOKUP($B410,'Justerad allokering kvv'!$B$1:$AG$700,MATCH(M$1,'Justerad allokering kvv'!$B$1:$AF$1,0),FALSE)),VLOOKUP($B410,'Allokerad kvv'!$B$2:$AV$700,MATCH(M$1,'Allokerad kvv'!$B$1:$AV$1,0),FALSE),VLOOKUP($B410,'Justerad allokering kvv'!$B$1:$AG$700,MATCH(M$1,'Justerad allokering kvv'!$B$1:$AF$1,0),FALSE)))</f>
        <v>0</v>
      </c>
      <c r="N410">
        <f>IF($B410=" ","",IF(ISERROR(1/VLOOKUP($B410,'Justerad allokering kvv'!$B$1:$AG$700,MATCH(N$1,'Justerad allokering kvv'!$B$1:$AF$1,0),FALSE)),VLOOKUP($B410,'Allokerad kvv'!$B$2:$AV$700,MATCH(N$1,'Allokerad kvv'!$B$1:$AV$1,0),FALSE),VLOOKUP($B410,'Justerad allokering kvv'!$B$1:$AG$700,MATCH(N$1,'Justerad allokering kvv'!$B$1:$AF$1,0),FALSE)))</f>
        <v>0</v>
      </c>
      <c r="O410">
        <f>IF($B410=" ","",IF(ISERROR(1/VLOOKUP($B410,'Justerad allokering kvv'!$B$1:$AG$700,MATCH(O$1,'Justerad allokering kvv'!$B$1:$AF$1,0),FALSE)),VLOOKUP($B410,'Allokerad kvv'!$B$2:$AV$700,MATCH(O$1,'Allokerad kvv'!$B$1:$AV$1,0),FALSE),VLOOKUP($B410,'Justerad allokering kvv'!$B$1:$AG$700,MATCH(O$1,'Justerad allokering kvv'!$B$1:$AF$1,0),FALSE)))</f>
        <v>0</v>
      </c>
      <c r="P410">
        <f>IF($B410=" ","",IF(ISERROR(1/VLOOKUP($B410,'Justerad allokering kvv'!$B$1:$AG$700,MATCH(P$1,'Justerad allokering kvv'!$B$1:$AF$1,0),FALSE)),VLOOKUP($B410,'Allokerad kvv'!$B$2:$AV$700,MATCH(P$1,'Allokerad kvv'!$B$1:$AV$1,0),FALSE),VLOOKUP($B410,'Justerad allokering kvv'!$B$1:$AG$700,MATCH(P$1,'Justerad allokering kvv'!$B$1:$AF$1,0),FALSE)))</f>
        <v>0</v>
      </c>
      <c r="Q410">
        <f>IF($B410=" ","",IF(ISERROR(1/VLOOKUP($B410,'Justerad allokering kvv'!$B$1:$AG$700,MATCH(Q$1,'Justerad allokering kvv'!$B$1:$AF$1,0),FALSE)),VLOOKUP($B410,'Allokerad kvv'!$B$2:$AV$700,MATCH(Q$1,'Allokerad kvv'!$B$1:$AV$1,0),FALSE),VLOOKUP($B410,'Justerad allokering kvv'!$B$1:$AG$700,MATCH(Q$1,'Justerad allokering kvv'!$B$1:$AF$1,0),FALSE)))</f>
        <v>0</v>
      </c>
      <c r="R410">
        <f>IF($B410=" ","",IF(ISERROR(1/VLOOKUP($B410,'Justerad allokering kvv'!$B$1:$AG$700,MATCH(R$1,'Justerad allokering kvv'!$B$1:$AF$1,0),FALSE)),VLOOKUP($B410,'Allokerad kvv'!$B$2:$AV$700,MATCH(R$1,'Allokerad kvv'!$B$1:$AV$1,0),FALSE),VLOOKUP($B410,'Justerad allokering kvv'!$B$1:$AG$700,MATCH(R$1,'Justerad allokering kvv'!$B$1:$AF$1,0),FALSE)))</f>
        <v>0</v>
      </c>
      <c r="S410">
        <f>IF($B410=" ","",IF(ISERROR(1/VLOOKUP($B410,'Justerad allokering kvv'!$B$1:$AG$700,MATCH(S$1,'Justerad allokering kvv'!$B$1:$AF$1,0),FALSE)),VLOOKUP($B410,'Allokerad kvv'!$B$2:$AV$700,MATCH(S$1,'Allokerad kvv'!$B$1:$AV$1,0),FALSE),VLOOKUP($B410,'Justerad allokering kvv'!$B$1:$AG$700,MATCH(S$1,'Justerad allokering kvv'!$B$1:$AF$1,0),FALSE)))</f>
        <v>0</v>
      </c>
      <c r="T410">
        <f>IF($B410=" ","",IF(ISERROR(1/VLOOKUP($B410,'Justerad allokering kvv'!$B$1:$AG$700,MATCH(T$1,'Justerad allokering kvv'!$B$1:$AF$1,0),FALSE)),VLOOKUP($B410,'Allokerad kvv'!$B$2:$AV$700,MATCH(T$1,'Allokerad kvv'!$B$1:$AV$1,0),FALSE),VLOOKUP($B410,'Justerad allokering kvv'!$B$1:$AG$700,MATCH(T$1,'Justerad allokering kvv'!$B$1:$AF$1,0),FALSE)))</f>
        <v>0</v>
      </c>
      <c r="U410">
        <f>IF($B410=" ","",IF(ISERROR(1/VLOOKUP($B410,'Justerad allokering kvv'!$B$1:$AG$700,MATCH(U$1,'Justerad allokering kvv'!$B$1:$AF$1,0),FALSE)),VLOOKUP($B410,'Allokerad kvv'!$B$2:$AV$700,MATCH(U$1,'Allokerad kvv'!$B$1:$AV$1,0),FALSE),VLOOKUP($B410,'Justerad allokering kvv'!$B$1:$AG$700,MATCH(U$1,'Justerad allokering kvv'!$B$1:$AF$1,0),FALSE)))</f>
        <v>0</v>
      </c>
      <c r="V410">
        <f>IF($B410=" ","",IF(ISERROR(1/VLOOKUP($B410,'Justerad allokering kvv'!$B$1:$AG$700,MATCH(V$1,'Justerad allokering kvv'!$B$1:$AF$1,0),FALSE)),VLOOKUP($B410,'Allokerad kvv'!$B$2:$AV$700,MATCH(V$1,'Allokerad kvv'!$B$1:$AV$1,0),FALSE),VLOOKUP($B410,'Justerad allokering kvv'!$B$1:$AG$700,MATCH(V$1,'Justerad allokering kvv'!$B$1:$AF$1,0),FALSE)))</f>
        <v>0</v>
      </c>
      <c r="W410">
        <f>IF($B410=" ","",IF(ISERROR(1/VLOOKUP($B410,'Justerad allokering kvv'!$B$1:$AG$700,MATCH(W$1,'Justerad allokering kvv'!$B$1:$AF$1,0),FALSE)),VLOOKUP($B410,'Allokerad kvv'!$B$2:$AV$700,MATCH(W$1,'Allokerad kvv'!$B$1:$AV$1,0),FALSE),VLOOKUP($B410,'Justerad allokering kvv'!$B$1:$AG$700,MATCH(W$1,'Justerad allokering kvv'!$B$1:$AF$1,0),FALSE)))</f>
        <v>0</v>
      </c>
      <c r="X410">
        <f>IF($B410=" ","",IF(ISERROR(1/VLOOKUP($B410,'Justerad allokering kvv'!$B$1:$AG$700,MATCH(X$1,'Justerad allokering kvv'!$B$1:$AF$1,0),FALSE)),VLOOKUP($B410,'Allokerad kvv'!$B$2:$AV$700,MATCH(X$1,'Allokerad kvv'!$B$1:$AV$1,0),FALSE),VLOOKUP($B410,'Justerad allokering kvv'!$B$1:$AG$700,MATCH(X$1,'Justerad allokering kvv'!$B$1:$AF$1,0),FALSE)))</f>
        <v>0</v>
      </c>
      <c r="Y410">
        <f>IF($B410=" ","",IF(ISERROR(1/VLOOKUP($B410,'Justerad allokering kvv'!$B$1:$AG$700,MATCH(Y$1,'Justerad allokering kvv'!$B$1:$AF$1,0),FALSE)),VLOOKUP($B410,'Allokerad kvv'!$B$2:$AV$700,MATCH(Y$1,'Allokerad kvv'!$B$1:$AV$1,0),FALSE),VLOOKUP($B410,'Justerad allokering kvv'!$B$1:$AG$700,MATCH(Y$1,'Justerad allokering kvv'!$B$1:$AF$1,0),FALSE)))</f>
        <v>0</v>
      </c>
      <c r="AB410">
        <f>IFERROR(VLOOKUP($B410,Kraftvärmeprod!$B$1:$AO$424,MATCH("Tillförd energi från rökgaskondensering (GWh)",Kraftvärmeprod!$B$1:$AG$1,0),FALSE)/1,0)</f>
        <v>0</v>
      </c>
      <c r="AE410" s="122">
        <f t="shared" si="24"/>
        <v>0</v>
      </c>
      <c r="AG410">
        <f t="shared" si="25"/>
        <v>0</v>
      </c>
      <c r="AH410">
        <f t="shared" si="26"/>
        <v>0</v>
      </c>
      <c r="AI410" t="str">
        <f>IF(AH410=0,"",AH410/VLOOKUP(B410,Kraftvärmeprod!$B$1:$BC$480,MATCH("Summa tillförd energi exklusive rökgaskondensering",Kraftvärmeprod!$B$1:$BC$1,0),FALSE))</f>
        <v/>
      </c>
      <c r="AK410">
        <f t="shared" si="27"/>
        <v>0</v>
      </c>
    </row>
    <row r="411" spans="1:37" x14ac:dyDescent="0.25">
      <c r="A411" s="2" t="s">
        <v>608</v>
      </c>
      <c r="B411" s="2" t="s">
        <v>611</v>
      </c>
      <c r="C411">
        <f>IF($B411=" ","",IF(ISERROR(1/VLOOKUP($B411,'Justerad allokering kvv'!$B$1:$AG$700,MATCH(C$1,'Justerad allokering kvv'!$B$1:$AF$1,0),FALSE)),VLOOKUP($B411,'Allokerad kvv'!$B$2:$AV$700,MATCH(C$1,'Allokerad kvv'!$B$1:$AV$1,0),FALSE),VLOOKUP($B411,'Justerad allokering kvv'!$B$1:$AG$700,MATCH(C$1,'Justerad allokering kvv'!$B$1:$AF$1,0),FALSE)))</f>
        <v>0</v>
      </c>
      <c r="D411">
        <f>IF($B411=" ","",IF(ISERROR(1/VLOOKUP($B411,'Justerad allokering kvv'!$B$1:$AG$700,MATCH(D$1,'Justerad allokering kvv'!$B$1:$AF$1,0),FALSE)),VLOOKUP($B411,'Allokerad kvv'!$B$2:$AV$700,MATCH(D$1,'Allokerad kvv'!$B$1:$AV$1,0),FALSE),VLOOKUP($B411,'Justerad allokering kvv'!$B$1:$AG$700,MATCH(D$1,'Justerad allokering kvv'!$B$1:$AF$1,0),FALSE)))</f>
        <v>0</v>
      </c>
      <c r="E411">
        <f>IF($B411=" ","",IF(ISERROR(1/VLOOKUP($B411,'Justerad allokering kvv'!$B$1:$AG$700,MATCH(E$1,'Justerad allokering kvv'!$B$1:$AF$1,0),FALSE)),VLOOKUP($B411,'Allokerad kvv'!$B$2:$AV$700,MATCH(E$1,'Allokerad kvv'!$B$1:$AV$1,0),FALSE),VLOOKUP($B411,'Justerad allokering kvv'!$B$1:$AG$700,MATCH(E$1,'Justerad allokering kvv'!$B$1:$AF$1,0),FALSE)))</f>
        <v>0</v>
      </c>
      <c r="F411">
        <f>IF($B411=" ","",IF(ISERROR(1/VLOOKUP($B411,'Justerad allokering kvv'!$B$1:$AG$700,MATCH(F$1,'Justerad allokering kvv'!$B$1:$AF$1,0),FALSE)),VLOOKUP($B411,'Allokerad kvv'!$B$2:$AV$700,MATCH(F$1,'Allokerad kvv'!$B$1:$AV$1,0),FALSE),VLOOKUP($B411,'Justerad allokering kvv'!$B$1:$AG$700,MATCH(F$1,'Justerad allokering kvv'!$B$1:$AF$1,0),FALSE)))</f>
        <v>0</v>
      </c>
      <c r="G411">
        <f>IF($B411=" ","",IF(ISERROR(1/VLOOKUP($B411,'Justerad allokering kvv'!$B$1:$AG$700,MATCH(G$1,'Justerad allokering kvv'!$B$1:$AF$1,0),FALSE)),VLOOKUP($B411,'Allokerad kvv'!$B$2:$AV$700,MATCH(G$1,'Allokerad kvv'!$B$1:$AV$1,0),FALSE),VLOOKUP($B411,'Justerad allokering kvv'!$B$1:$AG$700,MATCH(G$1,'Justerad allokering kvv'!$B$1:$AF$1,0),FALSE)))</f>
        <v>0</v>
      </c>
      <c r="H411">
        <f>IF($B411=" ","",IF(ISERROR(1/VLOOKUP($B411,'Justerad allokering kvv'!$B$1:$AG$700,MATCH(H$1,'Justerad allokering kvv'!$B$1:$AF$1,0),FALSE)),VLOOKUP($B411,'Allokerad kvv'!$B$2:$AV$700,MATCH(H$1,'Allokerad kvv'!$B$1:$AV$1,0),FALSE),VLOOKUP($B411,'Justerad allokering kvv'!$B$1:$AG$700,MATCH(H$1,'Justerad allokering kvv'!$B$1:$AF$1,0),FALSE)))</f>
        <v>0</v>
      </c>
      <c r="I411">
        <f>IF($B411=" ","",IF(ISERROR(1/VLOOKUP($B411,'Justerad allokering kvv'!$B$1:$AG$700,MATCH(I$1,'Justerad allokering kvv'!$B$1:$AF$1,0),FALSE)),VLOOKUP($B411,'Allokerad kvv'!$B$2:$AV$700,MATCH(I$1,'Allokerad kvv'!$B$1:$AV$1,0),FALSE),VLOOKUP($B411,'Justerad allokering kvv'!$B$1:$AG$700,MATCH(I$1,'Justerad allokering kvv'!$B$1:$AF$1,0),FALSE)))</f>
        <v>0</v>
      </c>
      <c r="J411">
        <f>IF($B411=" ","",IF(ISERROR(1/VLOOKUP($B411,'Justerad allokering kvv'!$B$1:$AG$700,MATCH(J$1,'Justerad allokering kvv'!$B$1:$AF$1,0),FALSE)),VLOOKUP($B411,'Allokerad kvv'!$B$2:$AV$700,MATCH(J$1,'Allokerad kvv'!$B$1:$AV$1,0),FALSE),VLOOKUP($B411,'Justerad allokering kvv'!$B$1:$AG$700,MATCH(J$1,'Justerad allokering kvv'!$B$1:$AF$1,0),FALSE)))</f>
        <v>0</v>
      </c>
      <c r="K411">
        <f>IF($B411=" ","",IF(ISERROR(1/VLOOKUP($B411,'Justerad allokering kvv'!$B$1:$AG$700,MATCH(K$1,'Justerad allokering kvv'!$B$1:$AF$1,0),FALSE)),VLOOKUP($B411,'Allokerad kvv'!$B$2:$AV$700,MATCH(K$1,'Allokerad kvv'!$B$1:$AV$1,0),FALSE),VLOOKUP($B411,'Justerad allokering kvv'!$B$1:$AG$700,MATCH(K$1,'Justerad allokering kvv'!$B$1:$AF$1,0),FALSE)))</f>
        <v>0</v>
      </c>
      <c r="L411">
        <f>IF($B411=" ","",IF(ISERROR(1/VLOOKUP($B411,'Justerad allokering kvv'!$B$1:$AG$700,MATCH(L$1,'Justerad allokering kvv'!$B$1:$AF$1,0),FALSE)),VLOOKUP($B411,'Allokerad kvv'!$B$2:$AV$700,MATCH(L$1,'Allokerad kvv'!$B$1:$AV$1,0),FALSE),VLOOKUP($B411,'Justerad allokering kvv'!$B$1:$AG$700,MATCH(L$1,'Justerad allokering kvv'!$B$1:$AF$1,0),FALSE)))</f>
        <v>0</v>
      </c>
      <c r="M411">
        <f>IF($B411=" ","",IF(ISERROR(1/VLOOKUP($B411,'Justerad allokering kvv'!$B$1:$AG$700,MATCH(M$1,'Justerad allokering kvv'!$B$1:$AF$1,0),FALSE)),VLOOKUP($B411,'Allokerad kvv'!$B$2:$AV$700,MATCH(M$1,'Allokerad kvv'!$B$1:$AV$1,0),FALSE),VLOOKUP($B411,'Justerad allokering kvv'!$B$1:$AG$700,MATCH(M$1,'Justerad allokering kvv'!$B$1:$AF$1,0),FALSE)))</f>
        <v>0</v>
      </c>
      <c r="N411">
        <f>IF($B411=" ","",IF(ISERROR(1/VLOOKUP($B411,'Justerad allokering kvv'!$B$1:$AG$700,MATCH(N$1,'Justerad allokering kvv'!$B$1:$AF$1,0),FALSE)),VLOOKUP($B411,'Allokerad kvv'!$B$2:$AV$700,MATCH(N$1,'Allokerad kvv'!$B$1:$AV$1,0),FALSE),VLOOKUP($B411,'Justerad allokering kvv'!$B$1:$AG$700,MATCH(N$1,'Justerad allokering kvv'!$B$1:$AF$1,0),FALSE)))</f>
        <v>0</v>
      </c>
      <c r="O411">
        <f>IF($B411=" ","",IF(ISERROR(1/VLOOKUP($B411,'Justerad allokering kvv'!$B$1:$AG$700,MATCH(O$1,'Justerad allokering kvv'!$B$1:$AF$1,0),FALSE)),VLOOKUP($B411,'Allokerad kvv'!$B$2:$AV$700,MATCH(O$1,'Allokerad kvv'!$B$1:$AV$1,0),FALSE),VLOOKUP($B411,'Justerad allokering kvv'!$B$1:$AG$700,MATCH(O$1,'Justerad allokering kvv'!$B$1:$AF$1,0),FALSE)))</f>
        <v>0</v>
      </c>
      <c r="P411">
        <f>IF($B411=" ","",IF(ISERROR(1/VLOOKUP($B411,'Justerad allokering kvv'!$B$1:$AG$700,MATCH(P$1,'Justerad allokering kvv'!$B$1:$AF$1,0),FALSE)),VLOOKUP($B411,'Allokerad kvv'!$B$2:$AV$700,MATCH(P$1,'Allokerad kvv'!$B$1:$AV$1,0),FALSE),VLOOKUP($B411,'Justerad allokering kvv'!$B$1:$AG$700,MATCH(P$1,'Justerad allokering kvv'!$B$1:$AF$1,0),FALSE)))</f>
        <v>0</v>
      </c>
      <c r="Q411">
        <f>IF($B411=" ","",IF(ISERROR(1/VLOOKUP($B411,'Justerad allokering kvv'!$B$1:$AG$700,MATCH(Q$1,'Justerad allokering kvv'!$B$1:$AF$1,0),FALSE)),VLOOKUP($B411,'Allokerad kvv'!$B$2:$AV$700,MATCH(Q$1,'Allokerad kvv'!$B$1:$AV$1,0),FALSE),VLOOKUP($B411,'Justerad allokering kvv'!$B$1:$AG$700,MATCH(Q$1,'Justerad allokering kvv'!$B$1:$AF$1,0),FALSE)))</f>
        <v>0</v>
      </c>
      <c r="R411">
        <f>IF($B411=" ","",IF(ISERROR(1/VLOOKUP($B411,'Justerad allokering kvv'!$B$1:$AG$700,MATCH(R$1,'Justerad allokering kvv'!$B$1:$AF$1,0),FALSE)),VLOOKUP($B411,'Allokerad kvv'!$B$2:$AV$700,MATCH(R$1,'Allokerad kvv'!$B$1:$AV$1,0),FALSE),VLOOKUP($B411,'Justerad allokering kvv'!$B$1:$AG$700,MATCH(R$1,'Justerad allokering kvv'!$B$1:$AF$1,0),FALSE)))</f>
        <v>0</v>
      </c>
      <c r="S411">
        <f>IF($B411=" ","",IF(ISERROR(1/VLOOKUP($B411,'Justerad allokering kvv'!$B$1:$AG$700,MATCH(S$1,'Justerad allokering kvv'!$B$1:$AF$1,0),FALSE)),VLOOKUP($B411,'Allokerad kvv'!$B$2:$AV$700,MATCH(S$1,'Allokerad kvv'!$B$1:$AV$1,0),FALSE),VLOOKUP($B411,'Justerad allokering kvv'!$B$1:$AG$700,MATCH(S$1,'Justerad allokering kvv'!$B$1:$AF$1,0),FALSE)))</f>
        <v>0</v>
      </c>
      <c r="T411">
        <f>IF($B411=" ","",IF(ISERROR(1/VLOOKUP($B411,'Justerad allokering kvv'!$B$1:$AG$700,MATCH(T$1,'Justerad allokering kvv'!$B$1:$AF$1,0),FALSE)),VLOOKUP($B411,'Allokerad kvv'!$B$2:$AV$700,MATCH(T$1,'Allokerad kvv'!$B$1:$AV$1,0),FALSE),VLOOKUP($B411,'Justerad allokering kvv'!$B$1:$AG$700,MATCH(T$1,'Justerad allokering kvv'!$B$1:$AF$1,0),FALSE)))</f>
        <v>0</v>
      </c>
      <c r="U411">
        <f>IF($B411=" ","",IF(ISERROR(1/VLOOKUP($B411,'Justerad allokering kvv'!$B$1:$AG$700,MATCH(U$1,'Justerad allokering kvv'!$B$1:$AF$1,0),FALSE)),VLOOKUP($B411,'Allokerad kvv'!$B$2:$AV$700,MATCH(U$1,'Allokerad kvv'!$B$1:$AV$1,0),FALSE),VLOOKUP($B411,'Justerad allokering kvv'!$B$1:$AG$700,MATCH(U$1,'Justerad allokering kvv'!$B$1:$AF$1,0),FALSE)))</f>
        <v>0</v>
      </c>
      <c r="V411">
        <f>IF($B411=" ","",IF(ISERROR(1/VLOOKUP($B411,'Justerad allokering kvv'!$B$1:$AG$700,MATCH(V$1,'Justerad allokering kvv'!$B$1:$AF$1,0),FALSE)),VLOOKUP($B411,'Allokerad kvv'!$B$2:$AV$700,MATCH(V$1,'Allokerad kvv'!$B$1:$AV$1,0),FALSE),VLOOKUP($B411,'Justerad allokering kvv'!$B$1:$AG$700,MATCH(V$1,'Justerad allokering kvv'!$B$1:$AF$1,0),FALSE)))</f>
        <v>0</v>
      </c>
      <c r="W411">
        <f>IF($B411=" ","",IF(ISERROR(1/VLOOKUP($B411,'Justerad allokering kvv'!$B$1:$AG$700,MATCH(W$1,'Justerad allokering kvv'!$B$1:$AF$1,0),FALSE)),VLOOKUP($B411,'Allokerad kvv'!$B$2:$AV$700,MATCH(W$1,'Allokerad kvv'!$B$1:$AV$1,0),FALSE),VLOOKUP($B411,'Justerad allokering kvv'!$B$1:$AG$700,MATCH(W$1,'Justerad allokering kvv'!$B$1:$AF$1,0),FALSE)))</f>
        <v>0</v>
      </c>
      <c r="X411">
        <f>IF($B411=" ","",IF(ISERROR(1/VLOOKUP($B411,'Justerad allokering kvv'!$B$1:$AG$700,MATCH(X$1,'Justerad allokering kvv'!$B$1:$AF$1,0),FALSE)),VLOOKUP($B411,'Allokerad kvv'!$B$2:$AV$700,MATCH(X$1,'Allokerad kvv'!$B$1:$AV$1,0),FALSE),VLOOKUP($B411,'Justerad allokering kvv'!$B$1:$AG$700,MATCH(X$1,'Justerad allokering kvv'!$B$1:$AF$1,0),FALSE)))</f>
        <v>0</v>
      </c>
      <c r="Y411">
        <f>IF($B411=" ","",IF(ISERROR(1/VLOOKUP($B411,'Justerad allokering kvv'!$B$1:$AG$700,MATCH(Y$1,'Justerad allokering kvv'!$B$1:$AF$1,0),FALSE)),VLOOKUP($B411,'Allokerad kvv'!$B$2:$AV$700,MATCH(Y$1,'Allokerad kvv'!$B$1:$AV$1,0),FALSE),VLOOKUP($B411,'Justerad allokering kvv'!$B$1:$AG$700,MATCH(Y$1,'Justerad allokering kvv'!$B$1:$AF$1,0),FALSE)))</f>
        <v>0</v>
      </c>
      <c r="AB411">
        <f>IFERROR(VLOOKUP($B411,Kraftvärmeprod!$B$1:$AO$424,MATCH("Tillförd energi från rökgaskondensering (GWh)",Kraftvärmeprod!$B$1:$AG$1,0),FALSE)/1,0)</f>
        <v>0</v>
      </c>
      <c r="AE411" s="122">
        <f t="shared" si="24"/>
        <v>0</v>
      </c>
      <c r="AG411">
        <f t="shared" si="25"/>
        <v>0</v>
      </c>
      <c r="AH411">
        <f t="shared" si="26"/>
        <v>0</v>
      </c>
      <c r="AI411" t="str">
        <f>IF(AH411=0,"",AH411/VLOOKUP(B411,Kraftvärmeprod!$B$1:$BC$480,MATCH("Summa tillförd energi exklusive rökgaskondensering",Kraftvärmeprod!$B$1:$BC$1,0),FALSE))</f>
        <v/>
      </c>
      <c r="AK411">
        <f t="shared" si="27"/>
        <v>0</v>
      </c>
    </row>
    <row r="412" spans="1:37" x14ac:dyDescent="0.25">
      <c r="A412" s="2" t="s">
        <v>608</v>
      </c>
      <c r="B412" s="2" t="s">
        <v>612</v>
      </c>
      <c r="C412">
        <f>IF($B412=" ","",IF(ISERROR(1/VLOOKUP($B412,'Justerad allokering kvv'!$B$1:$AG$700,MATCH(C$1,'Justerad allokering kvv'!$B$1:$AF$1,0),FALSE)),VLOOKUP($B412,'Allokerad kvv'!$B$2:$AV$700,MATCH(C$1,'Allokerad kvv'!$B$1:$AV$1,0),FALSE),VLOOKUP($B412,'Justerad allokering kvv'!$B$1:$AG$700,MATCH(C$1,'Justerad allokering kvv'!$B$1:$AF$1,0),FALSE)))</f>
        <v>0</v>
      </c>
      <c r="D412">
        <f>IF($B412=" ","",IF(ISERROR(1/VLOOKUP($B412,'Justerad allokering kvv'!$B$1:$AG$700,MATCH(D$1,'Justerad allokering kvv'!$B$1:$AF$1,0),FALSE)),VLOOKUP($B412,'Allokerad kvv'!$B$2:$AV$700,MATCH(D$1,'Allokerad kvv'!$B$1:$AV$1,0),FALSE),VLOOKUP($B412,'Justerad allokering kvv'!$B$1:$AG$700,MATCH(D$1,'Justerad allokering kvv'!$B$1:$AF$1,0),FALSE)))</f>
        <v>0</v>
      </c>
      <c r="E412">
        <f>IF($B412=" ","",IF(ISERROR(1/VLOOKUP($B412,'Justerad allokering kvv'!$B$1:$AG$700,MATCH(E$1,'Justerad allokering kvv'!$B$1:$AF$1,0),FALSE)),VLOOKUP($B412,'Allokerad kvv'!$B$2:$AV$700,MATCH(E$1,'Allokerad kvv'!$B$1:$AV$1,0),FALSE),VLOOKUP($B412,'Justerad allokering kvv'!$B$1:$AG$700,MATCH(E$1,'Justerad allokering kvv'!$B$1:$AF$1,0),FALSE)))</f>
        <v>0</v>
      </c>
      <c r="F412">
        <f>IF($B412=" ","",IF(ISERROR(1/VLOOKUP($B412,'Justerad allokering kvv'!$B$1:$AG$700,MATCH(F$1,'Justerad allokering kvv'!$B$1:$AF$1,0),FALSE)),VLOOKUP($B412,'Allokerad kvv'!$B$2:$AV$700,MATCH(F$1,'Allokerad kvv'!$B$1:$AV$1,0),FALSE),VLOOKUP($B412,'Justerad allokering kvv'!$B$1:$AG$700,MATCH(F$1,'Justerad allokering kvv'!$B$1:$AF$1,0),FALSE)))</f>
        <v>0</v>
      </c>
      <c r="G412">
        <f>IF($B412=" ","",IF(ISERROR(1/VLOOKUP($B412,'Justerad allokering kvv'!$B$1:$AG$700,MATCH(G$1,'Justerad allokering kvv'!$B$1:$AF$1,0),FALSE)),VLOOKUP($B412,'Allokerad kvv'!$B$2:$AV$700,MATCH(G$1,'Allokerad kvv'!$B$1:$AV$1,0),FALSE),VLOOKUP($B412,'Justerad allokering kvv'!$B$1:$AG$700,MATCH(G$1,'Justerad allokering kvv'!$B$1:$AF$1,0),FALSE)))</f>
        <v>0</v>
      </c>
      <c r="H412">
        <f>IF($B412=" ","",IF(ISERROR(1/VLOOKUP($B412,'Justerad allokering kvv'!$B$1:$AG$700,MATCH(H$1,'Justerad allokering kvv'!$B$1:$AF$1,0),FALSE)),VLOOKUP($B412,'Allokerad kvv'!$B$2:$AV$700,MATCH(H$1,'Allokerad kvv'!$B$1:$AV$1,0),FALSE),VLOOKUP($B412,'Justerad allokering kvv'!$B$1:$AG$700,MATCH(H$1,'Justerad allokering kvv'!$B$1:$AF$1,0),FALSE)))</f>
        <v>0</v>
      </c>
      <c r="I412">
        <f>IF($B412=" ","",IF(ISERROR(1/VLOOKUP($B412,'Justerad allokering kvv'!$B$1:$AG$700,MATCH(I$1,'Justerad allokering kvv'!$B$1:$AF$1,0),FALSE)),VLOOKUP($B412,'Allokerad kvv'!$B$2:$AV$700,MATCH(I$1,'Allokerad kvv'!$B$1:$AV$1,0),FALSE),VLOOKUP($B412,'Justerad allokering kvv'!$B$1:$AG$700,MATCH(I$1,'Justerad allokering kvv'!$B$1:$AF$1,0),FALSE)))</f>
        <v>0</v>
      </c>
      <c r="J412">
        <f>IF($B412=" ","",IF(ISERROR(1/VLOOKUP($B412,'Justerad allokering kvv'!$B$1:$AG$700,MATCH(J$1,'Justerad allokering kvv'!$B$1:$AF$1,0),FALSE)),VLOOKUP($B412,'Allokerad kvv'!$B$2:$AV$700,MATCH(J$1,'Allokerad kvv'!$B$1:$AV$1,0),FALSE),VLOOKUP($B412,'Justerad allokering kvv'!$B$1:$AG$700,MATCH(J$1,'Justerad allokering kvv'!$B$1:$AF$1,0),FALSE)))</f>
        <v>0</v>
      </c>
      <c r="K412">
        <f>IF($B412=" ","",IF(ISERROR(1/VLOOKUP($B412,'Justerad allokering kvv'!$B$1:$AG$700,MATCH(K$1,'Justerad allokering kvv'!$B$1:$AF$1,0),FALSE)),VLOOKUP($B412,'Allokerad kvv'!$B$2:$AV$700,MATCH(K$1,'Allokerad kvv'!$B$1:$AV$1,0),FALSE),VLOOKUP($B412,'Justerad allokering kvv'!$B$1:$AG$700,MATCH(K$1,'Justerad allokering kvv'!$B$1:$AF$1,0),FALSE)))</f>
        <v>0</v>
      </c>
      <c r="L412">
        <f>IF($B412=" ","",IF(ISERROR(1/VLOOKUP($B412,'Justerad allokering kvv'!$B$1:$AG$700,MATCH(L$1,'Justerad allokering kvv'!$B$1:$AF$1,0),FALSE)),VLOOKUP($B412,'Allokerad kvv'!$B$2:$AV$700,MATCH(L$1,'Allokerad kvv'!$B$1:$AV$1,0),FALSE),VLOOKUP($B412,'Justerad allokering kvv'!$B$1:$AG$700,MATCH(L$1,'Justerad allokering kvv'!$B$1:$AF$1,0),FALSE)))</f>
        <v>0</v>
      </c>
      <c r="M412">
        <f>IF($B412=" ","",IF(ISERROR(1/VLOOKUP($B412,'Justerad allokering kvv'!$B$1:$AG$700,MATCH(M$1,'Justerad allokering kvv'!$B$1:$AF$1,0),FALSE)),VLOOKUP($B412,'Allokerad kvv'!$B$2:$AV$700,MATCH(M$1,'Allokerad kvv'!$B$1:$AV$1,0),FALSE),VLOOKUP($B412,'Justerad allokering kvv'!$B$1:$AG$700,MATCH(M$1,'Justerad allokering kvv'!$B$1:$AF$1,0),FALSE)))</f>
        <v>0</v>
      </c>
      <c r="N412">
        <f>IF($B412=" ","",IF(ISERROR(1/VLOOKUP($B412,'Justerad allokering kvv'!$B$1:$AG$700,MATCH(N$1,'Justerad allokering kvv'!$B$1:$AF$1,0),FALSE)),VLOOKUP($B412,'Allokerad kvv'!$B$2:$AV$700,MATCH(N$1,'Allokerad kvv'!$B$1:$AV$1,0),FALSE),VLOOKUP($B412,'Justerad allokering kvv'!$B$1:$AG$700,MATCH(N$1,'Justerad allokering kvv'!$B$1:$AF$1,0),FALSE)))</f>
        <v>0</v>
      </c>
      <c r="O412">
        <f>IF($B412=" ","",IF(ISERROR(1/VLOOKUP($B412,'Justerad allokering kvv'!$B$1:$AG$700,MATCH(O$1,'Justerad allokering kvv'!$B$1:$AF$1,0),FALSE)),VLOOKUP($B412,'Allokerad kvv'!$B$2:$AV$700,MATCH(O$1,'Allokerad kvv'!$B$1:$AV$1,0),FALSE),VLOOKUP($B412,'Justerad allokering kvv'!$B$1:$AG$700,MATCH(O$1,'Justerad allokering kvv'!$B$1:$AF$1,0),FALSE)))</f>
        <v>0</v>
      </c>
      <c r="P412">
        <f>IF($B412=" ","",IF(ISERROR(1/VLOOKUP($B412,'Justerad allokering kvv'!$B$1:$AG$700,MATCH(P$1,'Justerad allokering kvv'!$B$1:$AF$1,0),FALSE)),VLOOKUP($B412,'Allokerad kvv'!$B$2:$AV$700,MATCH(P$1,'Allokerad kvv'!$B$1:$AV$1,0),FALSE),VLOOKUP($B412,'Justerad allokering kvv'!$B$1:$AG$700,MATCH(P$1,'Justerad allokering kvv'!$B$1:$AF$1,0),FALSE)))</f>
        <v>0</v>
      </c>
      <c r="Q412">
        <f>IF($B412=" ","",IF(ISERROR(1/VLOOKUP($B412,'Justerad allokering kvv'!$B$1:$AG$700,MATCH(Q$1,'Justerad allokering kvv'!$B$1:$AF$1,0),FALSE)),VLOOKUP($B412,'Allokerad kvv'!$B$2:$AV$700,MATCH(Q$1,'Allokerad kvv'!$B$1:$AV$1,0),FALSE),VLOOKUP($B412,'Justerad allokering kvv'!$B$1:$AG$700,MATCH(Q$1,'Justerad allokering kvv'!$B$1:$AF$1,0),FALSE)))</f>
        <v>0</v>
      </c>
      <c r="R412">
        <f>IF($B412=" ","",IF(ISERROR(1/VLOOKUP($B412,'Justerad allokering kvv'!$B$1:$AG$700,MATCH(R$1,'Justerad allokering kvv'!$B$1:$AF$1,0),FALSE)),VLOOKUP($B412,'Allokerad kvv'!$B$2:$AV$700,MATCH(R$1,'Allokerad kvv'!$B$1:$AV$1,0),FALSE),VLOOKUP($B412,'Justerad allokering kvv'!$B$1:$AG$700,MATCH(R$1,'Justerad allokering kvv'!$B$1:$AF$1,0),FALSE)))</f>
        <v>0</v>
      </c>
      <c r="S412">
        <f>IF($B412=" ","",IF(ISERROR(1/VLOOKUP($B412,'Justerad allokering kvv'!$B$1:$AG$700,MATCH(S$1,'Justerad allokering kvv'!$B$1:$AF$1,0),FALSE)),VLOOKUP($B412,'Allokerad kvv'!$B$2:$AV$700,MATCH(S$1,'Allokerad kvv'!$B$1:$AV$1,0),FALSE),VLOOKUP($B412,'Justerad allokering kvv'!$B$1:$AG$700,MATCH(S$1,'Justerad allokering kvv'!$B$1:$AF$1,0),FALSE)))</f>
        <v>0</v>
      </c>
      <c r="T412">
        <f>IF($B412=" ","",IF(ISERROR(1/VLOOKUP($B412,'Justerad allokering kvv'!$B$1:$AG$700,MATCH(T$1,'Justerad allokering kvv'!$B$1:$AF$1,0),FALSE)),VLOOKUP($B412,'Allokerad kvv'!$B$2:$AV$700,MATCH(T$1,'Allokerad kvv'!$B$1:$AV$1,0),FALSE),VLOOKUP($B412,'Justerad allokering kvv'!$B$1:$AG$700,MATCH(T$1,'Justerad allokering kvv'!$B$1:$AF$1,0),FALSE)))</f>
        <v>0</v>
      </c>
      <c r="U412">
        <f>IF($B412=" ","",IF(ISERROR(1/VLOOKUP($B412,'Justerad allokering kvv'!$B$1:$AG$700,MATCH(U$1,'Justerad allokering kvv'!$B$1:$AF$1,0),FALSE)),VLOOKUP($B412,'Allokerad kvv'!$B$2:$AV$700,MATCH(U$1,'Allokerad kvv'!$B$1:$AV$1,0),FALSE),VLOOKUP($B412,'Justerad allokering kvv'!$B$1:$AG$700,MATCH(U$1,'Justerad allokering kvv'!$B$1:$AF$1,0),FALSE)))</f>
        <v>0</v>
      </c>
      <c r="V412">
        <f>IF($B412=" ","",IF(ISERROR(1/VLOOKUP($B412,'Justerad allokering kvv'!$B$1:$AG$700,MATCH(V$1,'Justerad allokering kvv'!$B$1:$AF$1,0),FALSE)),VLOOKUP($B412,'Allokerad kvv'!$B$2:$AV$700,MATCH(V$1,'Allokerad kvv'!$B$1:$AV$1,0),FALSE),VLOOKUP($B412,'Justerad allokering kvv'!$B$1:$AG$700,MATCH(V$1,'Justerad allokering kvv'!$B$1:$AF$1,0),FALSE)))</f>
        <v>0</v>
      </c>
      <c r="W412">
        <f>IF($B412=" ","",IF(ISERROR(1/VLOOKUP($B412,'Justerad allokering kvv'!$B$1:$AG$700,MATCH(W$1,'Justerad allokering kvv'!$B$1:$AF$1,0),FALSE)),VLOOKUP($B412,'Allokerad kvv'!$B$2:$AV$700,MATCH(W$1,'Allokerad kvv'!$B$1:$AV$1,0),FALSE),VLOOKUP($B412,'Justerad allokering kvv'!$B$1:$AG$700,MATCH(W$1,'Justerad allokering kvv'!$B$1:$AF$1,0),FALSE)))</f>
        <v>0</v>
      </c>
      <c r="X412">
        <f>IF($B412=" ","",IF(ISERROR(1/VLOOKUP($B412,'Justerad allokering kvv'!$B$1:$AG$700,MATCH(X$1,'Justerad allokering kvv'!$B$1:$AF$1,0),FALSE)),VLOOKUP($B412,'Allokerad kvv'!$B$2:$AV$700,MATCH(X$1,'Allokerad kvv'!$B$1:$AV$1,0),FALSE),VLOOKUP($B412,'Justerad allokering kvv'!$B$1:$AG$700,MATCH(X$1,'Justerad allokering kvv'!$B$1:$AF$1,0),FALSE)))</f>
        <v>0</v>
      </c>
      <c r="Y412">
        <f>IF($B412=" ","",IF(ISERROR(1/VLOOKUP($B412,'Justerad allokering kvv'!$B$1:$AG$700,MATCH(Y$1,'Justerad allokering kvv'!$B$1:$AF$1,0),FALSE)),VLOOKUP($B412,'Allokerad kvv'!$B$2:$AV$700,MATCH(Y$1,'Allokerad kvv'!$B$1:$AV$1,0),FALSE),VLOOKUP($B412,'Justerad allokering kvv'!$B$1:$AG$700,MATCH(Y$1,'Justerad allokering kvv'!$B$1:$AF$1,0),FALSE)))</f>
        <v>0</v>
      </c>
      <c r="AB412">
        <f>IFERROR(VLOOKUP($B412,Kraftvärmeprod!$B$1:$AO$424,MATCH("Tillförd energi från rökgaskondensering (GWh)",Kraftvärmeprod!$B$1:$AG$1,0),FALSE)/1,0)</f>
        <v>0</v>
      </c>
      <c r="AE412" s="122">
        <f t="shared" si="24"/>
        <v>0</v>
      </c>
      <c r="AG412">
        <f t="shared" si="25"/>
        <v>0</v>
      </c>
      <c r="AH412">
        <f t="shared" si="26"/>
        <v>0</v>
      </c>
      <c r="AI412" t="str">
        <f>IF(AH412=0,"",AH412/VLOOKUP(B412,Kraftvärmeprod!$B$1:$BC$480,MATCH("Summa tillförd energi exklusive rökgaskondensering",Kraftvärmeprod!$B$1:$BC$1,0),FALSE))</f>
        <v/>
      </c>
      <c r="AK412">
        <f t="shared" si="27"/>
        <v>0</v>
      </c>
    </row>
    <row r="413" spans="1:37" x14ac:dyDescent="0.25">
      <c r="A413" s="2" t="s">
        <v>608</v>
      </c>
      <c r="B413" s="2" t="s">
        <v>613</v>
      </c>
      <c r="C413">
        <f>IF($B413=" ","",IF(ISERROR(1/VLOOKUP($B413,'Justerad allokering kvv'!$B$1:$AG$700,MATCH(C$1,'Justerad allokering kvv'!$B$1:$AF$1,0),FALSE)),VLOOKUP($B413,'Allokerad kvv'!$B$2:$AV$700,MATCH(C$1,'Allokerad kvv'!$B$1:$AV$1,0),FALSE),VLOOKUP($B413,'Justerad allokering kvv'!$B$1:$AG$700,MATCH(C$1,'Justerad allokering kvv'!$B$1:$AF$1,0),FALSE)))</f>
        <v>0</v>
      </c>
      <c r="D413">
        <f>IF($B413=" ","",IF(ISERROR(1/VLOOKUP($B413,'Justerad allokering kvv'!$B$1:$AG$700,MATCH(D$1,'Justerad allokering kvv'!$B$1:$AF$1,0),FALSE)),VLOOKUP($B413,'Allokerad kvv'!$B$2:$AV$700,MATCH(D$1,'Allokerad kvv'!$B$1:$AV$1,0),FALSE),VLOOKUP($B413,'Justerad allokering kvv'!$B$1:$AG$700,MATCH(D$1,'Justerad allokering kvv'!$B$1:$AF$1,0),FALSE)))</f>
        <v>0</v>
      </c>
      <c r="E413">
        <f>IF($B413=" ","",IF(ISERROR(1/VLOOKUP($B413,'Justerad allokering kvv'!$B$1:$AG$700,MATCH(E$1,'Justerad allokering kvv'!$B$1:$AF$1,0),FALSE)),VLOOKUP($B413,'Allokerad kvv'!$B$2:$AV$700,MATCH(E$1,'Allokerad kvv'!$B$1:$AV$1,0),FALSE),VLOOKUP($B413,'Justerad allokering kvv'!$B$1:$AG$700,MATCH(E$1,'Justerad allokering kvv'!$B$1:$AF$1,0),FALSE)))</f>
        <v>0</v>
      </c>
      <c r="F413">
        <f>IF($B413=" ","",IF(ISERROR(1/VLOOKUP($B413,'Justerad allokering kvv'!$B$1:$AG$700,MATCH(F$1,'Justerad allokering kvv'!$B$1:$AF$1,0),FALSE)),VLOOKUP($B413,'Allokerad kvv'!$B$2:$AV$700,MATCH(F$1,'Allokerad kvv'!$B$1:$AV$1,0),FALSE),VLOOKUP($B413,'Justerad allokering kvv'!$B$1:$AG$700,MATCH(F$1,'Justerad allokering kvv'!$B$1:$AF$1,0),FALSE)))</f>
        <v>0</v>
      </c>
      <c r="G413">
        <f>IF($B413=" ","",IF(ISERROR(1/VLOOKUP($B413,'Justerad allokering kvv'!$B$1:$AG$700,MATCH(G$1,'Justerad allokering kvv'!$B$1:$AF$1,0),FALSE)),VLOOKUP($B413,'Allokerad kvv'!$B$2:$AV$700,MATCH(G$1,'Allokerad kvv'!$B$1:$AV$1,0),FALSE),VLOOKUP($B413,'Justerad allokering kvv'!$B$1:$AG$700,MATCH(G$1,'Justerad allokering kvv'!$B$1:$AF$1,0),FALSE)))</f>
        <v>0</v>
      </c>
      <c r="H413">
        <f>IF($B413=" ","",IF(ISERROR(1/VLOOKUP($B413,'Justerad allokering kvv'!$B$1:$AG$700,MATCH(H$1,'Justerad allokering kvv'!$B$1:$AF$1,0),FALSE)),VLOOKUP($B413,'Allokerad kvv'!$B$2:$AV$700,MATCH(H$1,'Allokerad kvv'!$B$1:$AV$1,0),FALSE),VLOOKUP($B413,'Justerad allokering kvv'!$B$1:$AG$700,MATCH(H$1,'Justerad allokering kvv'!$B$1:$AF$1,0),FALSE)))</f>
        <v>0</v>
      </c>
      <c r="I413">
        <f>IF($B413=" ","",IF(ISERROR(1/VLOOKUP($B413,'Justerad allokering kvv'!$B$1:$AG$700,MATCH(I$1,'Justerad allokering kvv'!$B$1:$AF$1,0),FALSE)),VLOOKUP($B413,'Allokerad kvv'!$B$2:$AV$700,MATCH(I$1,'Allokerad kvv'!$B$1:$AV$1,0),FALSE),VLOOKUP($B413,'Justerad allokering kvv'!$B$1:$AG$700,MATCH(I$1,'Justerad allokering kvv'!$B$1:$AF$1,0),FALSE)))</f>
        <v>0</v>
      </c>
      <c r="J413">
        <f>IF($B413=" ","",IF(ISERROR(1/VLOOKUP($B413,'Justerad allokering kvv'!$B$1:$AG$700,MATCH(J$1,'Justerad allokering kvv'!$B$1:$AF$1,0),FALSE)),VLOOKUP($B413,'Allokerad kvv'!$B$2:$AV$700,MATCH(J$1,'Allokerad kvv'!$B$1:$AV$1,0),FALSE),VLOOKUP($B413,'Justerad allokering kvv'!$B$1:$AG$700,MATCH(J$1,'Justerad allokering kvv'!$B$1:$AF$1,0),FALSE)))</f>
        <v>0</v>
      </c>
      <c r="K413">
        <f>IF($B413=" ","",IF(ISERROR(1/VLOOKUP($B413,'Justerad allokering kvv'!$B$1:$AG$700,MATCH(K$1,'Justerad allokering kvv'!$B$1:$AF$1,0),FALSE)),VLOOKUP($B413,'Allokerad kvv'!$B$2:$AV$700,MATCH(K$1,'Allokerad kvv'!$B$1:$AV$1,0),FALSE),VLOOKUP($B413,'Justerad allokering kvv'!$B$1:$AG$700,MATCH(K$1,'Justerad allokering kvv'!$B$1:$AF$1,0),FALSE)))</f>
        <v>0</v>
      </c>
      <c r="L413">
        <f>IF($B413=" ","",IF(ISERROR(1/VLOOKUP($B413,'Justerad allokering kvv'!$B$1:$AG$700,MATCH(L$1,'Justerad allokering kvv'!$B$1:$AF$1,0),FALSE)),VLOOKUP($B413,'Allokerad kvv'!$B$2:$AV$700,MATCH(L$1,'Allokerad kvv'!$B$1:$AV$1,0),FALSE),VLOOKUP($B413,'Justerad allokering kvv'!$B$1:$AG$700,MATCH(L$1,'Justerad allokering kvv'!$B$1:$AF$1,0),FALSE)))</f>
        <v>0</v>
      </c>
      <c r="M413">
        <f>IF($B413=" ","",IF(ISERROR(1/VLOOKUP($B413,'Justerad allokering kvv'!$B$1:$AG$700,MATCH(M$1,'Justerad allokering kvv'!$B$1:$AF$1,0),FALSE)),VLOOKUP($B413,'Allokerad kvv'!$B$2:$AV$700,MATCH(M$1,'Allokerad kvv'!$B$1:$AV$1,0),FALSE),VLOOKUP($B413,'Justerad allokering kvv'!$B$1:$AG$700,MATCH(M$1,'Justerad allokering kvv'!$B$1:$AF$1,0),FALSE)))</f>
        <v>0</v>
      </c>
      <c r="N413">
        <f>IF($B413=" ","",IF(ISERROR(1/VLOOKUP($B413,'Justerad allokering kvv'!$B$1:$AG$700,MATCH(N$1,'Justerad allokering kvv'!$B$1:$AF$1,0),FALSE)),VLOOKUP($B413,'Allokerad kvv'!$B$2:$AV$700,MATCH(N$1,'Allokerad kvv'!$B$1:$AV$1,0),FALSE),VLOOKUP($B413,'Justerad allokering kvv'!$B$1:$AG$700,MATCH(N$1,'Justerad allokering kvv'!$B$1:$AF$1,0),FALSE)))</f>
        <v>0</v>
      </c>
      <c r="O413">
        <f>IF($B413=" ","",IF(ISERROR(1/VLOOKUP($B413,'Justerad allokering kvv'!$B$1:$AG$700,MATCH(O$1,'Justerad allokering kvv'!$B$1:$AF$1,0),FALSE)),VLOOKUP($B413,'Allokerad kvv'!$B$2:$AV$700,MATCH(O$1,'Allokerad kvv'!$B$1:$AV$1,0),FALSE),VLOOKUP($B413,'Justerad allokering kvv'!$B$1:$AG$700,MATCH(O$1,'Justerad allokering kvv'!$B$1:$AF$1,0),FALSE)))</f>
        <v>0</v>
      </c>
      <c r="P413">
        <f>IF($B413=" ","",IF(ISERROR(1/VLOOKUP($B413,'Justerad allokering kvv'!$B$1:$AG$700,MATCH(P$1,'Justerad allokering kvv'!$B$1:$AF$1,0),FALSE)),VLOOKUP($B413,'Allokerad kvv'!$B$2:$AV$700,MATCH(P$1,'Allokerad kvv'!$B$1:$AV$1,0),FALSE),VLOOKUP($B413,'Justerad allokering kvv'!$B$1:$AG$700,MATCH(P$1,'Justerad allokering kvv'!$B$1:$AF$1,0),FALSE)))</f>
        <v>0</v>
      </c>
      <c r="Q413">
        <f>IF($B413=" ","",IF(ISERROR(1/VLOOKUP($B413,'Justerad allokering kvv'!$B$1:$AG$700,MATCH(Q$1,'Justerad allokering kvv'!$B$1:$AF$1,0),FALSE)),VLOOKUP($B413,'Allokerad kvv'!$B$2:$AV$700,MATCH(Q$1,'Allokerad kvv'!$B$1:$AV$1,0),FALSE),VLOOKUP($B413,'Justerad allokering kvv'!$B$1:$AG$700,MATCH(Q$1,'Justerad allokering kvv'!$B$1:$AF$1,0),FALSE)))</f>
        <v>0</v>
      </c>
      <c r="R413">
        <f>IF($B413=" ","",IF(ISERROR(1/VLOOKUP($B413,'Justerad allokering kvv'!$B$1:$AG$700,MATCH(R$1,'Justerad allokering kvv'!$B$1:$AF$1,0),FALSE)),VLOOKUP($B413,'Allokerad kvv'!$B$2:$AV$700,MATCH(R$1,'Allokerad kvv'!$B$1:$AV$1,0),FALSE),VLOOKUP($B413,'Justerad allokering kvv'!$B$1:$AG$700,MATCH(R$1,'Justerad allokering kvv'!$B$1:$AF$1,0),FALSE)))</f>
        <v>0</v>
      </c>
      <c r="S413">
        <f>IF($B413=" ","",IF(ISERROR(1/VLOOKUP($B413,'Justerad allokering kvv'!$B$1:$AG$700,MATCH(S$1,'Justerad allokering kvv'!$B$1:$AF$1,0),FALSE)),VLOOKUP($B413,'Allokerad kvv'!$B$2:$AV$700,MATCH(S$1,'Allokerad kvv'!$B$1:$AV$1,0),FALSE),VLOOKUP($B413,'Justerad allokering kvv'!$B$1:$AG$700,MATCH(S$1,'Justerad allokering kvv'!$B$1:$AF$1,0),FALSE)))</f>
        <v>0</v>
      </c>
      <c r="T413">
        <f>IF($B413=" ","",IF(ISERROR(1/VLOOKUP($B413,'Justerad allokering kvv'!$B$1:$AG$700,MATCH(T$1,'Justerad allokering kvv'!$B$1:$AF$1,0),FALSE)),VLOOKUP($B413,'Allokerad kvv'!$B$2:$AV$700,MATCH(T$1,'Allokerad kvv'!$B$1:$AV$1,0),FALSE),VLOOKUP($B413,'Justerad allokering kvv'!$B$1:$AG$700,MATCH(T$1,'Justerad allokering kvv'!$B$1:$AF$1,0),FALSE)))</f>
        <v>0</v>
      </c>
      <c r="U413">
        <f>IF($B413=" ","",IF(ISERROR(1/VLOOKUP($B413,'Justerad allokering kvv'!$B$1:$AG$700,MATCH(U$1,'Justerad allokering kvv'!$B$1:$AF$1,0),FALSE)),VLOOKUP($B413,'Allokerad kvv'!$B$2:$AV$700,MATCH(U$1,'Allokerad kvv'!$B$1:$AV$1,0),FALSE),VLOOKUP($B413,'Justerad allokering kvv'!$B$1:$AG$700,MATCH(U$1,'Justerad allokering kvv'!$B$1:$AF$1,0),FALSE)))</f>
        <v>0</v>
      </c>
      <c r="V413">
        <f>IF($B413=" ","",IF(ISERROR(1/VLOOKUP($B413,'Justerad allokering kvv'!$B$1:$AG$700,MATCH(V$1,'Justerad allokering kvv'!$B$1:$AF$1,0),FALSE)),VLOOKUP($B413,'Allokerad kvv'!$B$2:$AV$700,MATCH(V$1,'Allokerad kvv'!$B$1:$AV$1,0),FALSE),VLOOKUP($B413,'Justerad allokering kvv'!$B$1:$AG$700,MATCH(V$1,'Justerad allokering kvv'!$B$1:$AF$1,0),FALSE)))</f>
        <v>0</v>
      </c>
      <c r="W413">
        <f>IF($B413=" ","",IF(ISERROR(1/VLOOKUP($B413,'Justerad allokering kvv'!$B$1:$AG$700,MATCH(W$1,'Justerad allokering kvv'!$B$1:$AF$1,0),FALSE)),VLOOKUP($B413,'Allokerad kvv'!$B$2:$AV$700,MATCH(W$1,'Allokerad kvv'!$B$1:$AV$1,0),FALSE),VLOOKUP($B413,'Justerad allokering kvv'!$B$1:$AG$700,MATCH(W$1,'Justerad allokering kvv'!$B$1:$AF$1,0),FALSE)))</f>
        <v>0</v>
      </c>
      <c r="X413">
        <f>IF($B413=" ","",IF(ISERROR(1/VLOOKUP($B413,'Justerad allokering kvv'!$B$1:$AG$700,MATCH(X$1,'Justerad allokering kvv'!$B$1:$AF$1,0),FALSE)),VLOOKUP($B413,'Allokerad kvv'!$B$2:$AV$700,MATCH(X$1,'Allokerad kvv'!$B$1:$AV$1,0),FALSE),VLOOKUP($B413,'Justerad allokering kvv'!$B$1:$AG$700,MATCH(X$1,'Justerad allokering kvv'!$B$1:$AF$1,0),FALSE)))</f>
        <v>0</v>
      </c>
      <c r="Y413">
        <f>IF($B413=" ","",IF(ISERROR(1/VLOOKUP($B413,'Justerad allokering kvv'!$B$1:$AG$700,MATCH(Y$1,'Justerad allokering kvv'!$B$1:$AF$1,0),FALSE)),VLOOKUP($B413,'Allokerad kvv'!$B$2:$AV$700,MATCH(Y$1,'Allokerad kvv'!$B$1:$AV$1,0),FALSE),VLOOKUP($B413,'Justerad allokering kvv'!$B$1:$AG$700,MATCH(Y$1,'Justerad allokering kvv'!$B$1:$AF$1,0),FALSE)))</f>
        <v>0</v>
      </c>
      <c r="AB413">
        <f>IFERROR(VLOOKUP($B413,Kraftvärmeprod!$B$1:$AO$424,MATCH("Tillförd energi från rökgaskondensering (GWh)",Kraftvärmeprod!$B$1:$AG$1,0),FALSE)/1,0)</f>
        <v>0</v>
      </c>
      <c r="AE413" s="122">
        <f t="shared" si="24"/>
        <v>0</v>
      </c>
      <c r="AG413">
        <f t="shared" si="25"/>
        <v>0</v>
      </c>
      <c r="AH413">
        <f t="shared" si="26"/>
        <v>0</v>
      </c>
      <c r="AI413" t="str">
        <f>IF(AH413=0,"",AH413/VLOOKUP(B413,Kraftvärmeprod!$B$1:$BC$480,MATCH("Summa tillförd energi exklusive rökgaskondensering",Kraftvärmeprod!$B$1:$BC$1,0),FALSE))</f>
        <v/>
      </c>
      <c r="AK413">
        <f t="shared" si="27"/>
        <v>0</v>
      </c>
    </row>
    <row r="414" spans="1:37" x14ac:dyDescent="0.25">
      <c r="A414" s="2" t="s">
        <v>608</v>
      </c>
      <c r="B414" s="2" t="s">
        <v>614</v>
      </c>
      <c r="C414">
        <f>IF($B414=" ","",IF(ISERROR(1/VLOOKUP($B414,'Justerad allokering kvv'!$B$1:$AG$700,MATCH(C$1,'Justerad allokering kvv'!$B$1:$AF$1,0),FALSE)),VLOOKUP($B414,'Allokerad kvv'!$B$2:$AV$700,MATCH(C$1,'Allokerad kvv'!$B$1:$AV$1,0),FALSE),VLOOKUP($B414,'Justerad allokering kvv'!$B$1:$AG$700,MATCH(C$1,'Justerad allokering kvv'!$B$1:$AF$1,0),FALSE)))</f>
        <v>0</v>
      </c>
      <c r="D414">
        <f>IF($B414=" ","",IF(ISERROR(1/VLOOKUP($B414,'Justerad allokering kvv'!$B$1:$AG$700,MATCH(D$1,'Justerad allokering kvv'!$B$1:$AF$1,0),FALSE)),VLOOKUP($B414,'Allokerad kvv'!$B$2:$AV$700,MATCH(D$1,'Allokerad kvv'!$B$1:$AV$1,0),FALSE),VLOOKUP($B414,'Justerad allokering kvv'!$B$1:$AG$700,MATCH(D$1,'Justerad allokering kvv'!$B$1:$AF$1,0),FALSE)))</f>
        <v>3.9853399999999999</v>
      </c>
      <c r="E414">
        <f>IF($B414=" ","",IF(ISERROR(1/VLOOKUP($B414,'Justerad allokering kvv'!$B$1:$AG$700,MATCH(E$1,'Justerad allokering kvv'!$B$1:$AF$1,0),FALSE)),VLOOKUP($B414,'Allokerad kvv'!$B$2:$AV$700,MATCH(E$1,'Allokerad kvv'!$B$1:$AV$1,0),FALSE),VLOOKUP($B414,'Justerad allokering kvv'!$B$1:$AG$700,MATCH(E$1,'Justerad allokering kvv'!$B$1:$AF$1,0),FALSE)))</f>
        <v>95.316400000000002</v>
      </c>
      <c r="F414">
        <f>IF($B414=" ","",IF(ISERROR(1/VLOOKUP($B414,'Justerad allokering kvv'!$B$1:$AG$700,MATCH(F$1,'Justerad allokering kvv'!$B$1:$AF$1,0),FALSE)),VLOOKUP($B414,'Allokerad kvv'!$B$2:$AV$700,MATCH(F$1,'Allokerad kvv'!$B$1:$AV$1,0),FALSE),VLOOKUP($B414,'Justerad allokering kvv'!$B$1:$AG$700,MATCH(F$1,'Justerad allokering kvv'!$B$1:$AF$1,0),FALSE)))</f>
        <v>0</v>
      </c>
      <c r="G414">
        <f>IF($B414=" ","",IF(ISERROR(1/VLOOKUP($B414,'Justerad allokering kvv'!$B$1:$AG$700,MATCH(G$1,'Justerad allokering kvv'!$B$1:$AF$1,0),FALSE)),VLOOKUP($B414,'Allokerad kvv'!$B$2:$AV$700,MATCH(G$1,'Allokerad kvv'!$B$1:$AV$1,0),FALSE),VLOOKUP($B414,'Justerad allokering kvv'!$B$1:$AG$700,MATCH(G$1,'Justerad allokering kvv'!$B$1:$AF$1,0),FALSE)))</f>
        <v>0</v>
      </c>
      <c r="H414">
        <f>IF($B414=" ","",IF(ISERROR(1/VLOOKUP($B414,'Justerad allokering kvv'!$B$1:$AG$700,MATCH(H$1,'Justerad allokering kvv'!$B$1:$AF$1,0),FALSE)),VLOOKUP($B414,'Allokerad kvv'!$B$2:$AV$700,MATCH(H$1,'Allokerad kvv'!$B$1:$AV$1,0),FALSE),VLOOKUP($B414,'Justerad allokering kvv'!$B$1:$AG$700,MATCH(H$1,'Justerad allokering kvv'!$B$1:$AF$1,0),FALSE)))</f>
        <v>0</v>
      </c>
      <c r="I414">
        <f>IF($B414=" ","",IF(ISERROR(1/VLOOKUP($B414,'Justerad allokering kvv'!$B$1:$AG$700,MATCH(I$1,'Justerad allokering kvv'!$B$1:$AF$1,0),FALSE)),VLOOKUP($B414,'Allokerad kvv'!$B$2:$AV$700,MATCH(I$1,'Allokerad kvv'!$B$1:$AV$1,0),FALSE),VLOOKUP($B414,'Justerad allokering kvv'!$B$1:$AG$700,MATCH(I$1,'Justerad allokering kvv'!$B$1:$AF$1,0),FALSE)))</f>
        <v>6.8188899999999997</v>
      </c>
      <c r="J414">
        <f>IF($B414=" ","",IF(ISERROR(1/VLOOKUP($B414,'Justerad allokering kvv'!$B$1:$AG$700,MATCH(J$1,'Justerad allokering kvv'!$B$1:$AF$1,0),FALSE)),VLOOKUP($B414,'Allokerad kvv'!$B$2:$AV$700,MATCH(J$1,'Allokerad kvv'!$B$1:$AV$1,0),FALSE),VLOOKUP($B414,'Justerad allokering kvv'!$B$1:$AG$700,MATCH(J$1,'Justerad allokering kvv'!$B$1:$AF$1,0),FALSE)))</f>
        <v>25.668399999999998</v>
      </c>
      <c r="K414">
        <f>IF($B414=" ","",IF(ISERROR(1/VLOOKUP($B414,'Justerad allokering kvv'!$B$1:$AG$700,MATCH(K$1,'Justerad allokering kvv'!$B$1:$AF$1,0),FALSE)),VLOOKUP($B414,'Allokerad kvv'!$B$2:$AV$700,MATCH(K$1,'Allokerad kvv'!$B$1:$AV$1,0),FALSE),VLOOKUP($B414,'Justerad allokering kvv'!$B$1:$AG$700,MATCH(K$1,'Justerad allokering kvv'!$B$1:$AF$1,0),FALSE)))</f>
        <v>0</v>
      </c>
      <c r="L414">
        <f>IF($B414=" ","",IF(ISERROR(1/VLOOKUP($B414,'Justerad allokering kvv'!$B$1:$AG$700,MATCH(L$1,'Justerad allokering kvv'!$B$1:$AF$1,0),FALSE)),VLOOKUP($B414,'Allokerad kvv'!$B$2:$AV$700,MATCH(L$1,'Allokerad kvv'!$B$1:$AV$1,0),FALSE),VLOOKUP($B414,'Justerad allokering kvv'!$B$1:$AG$700,MATCH(L$1,'Justerad allokering kvv'!$B$1:$AF$1,0),FALSE)))</f>
        <v>0</v>
      </c>
      <c r="M414">
        <f>IF($B414=" ","",IF(ISERROR(1/VLOOKUP($B414,'Justerad allokering kvv'!$B$1:$AG$700,MATCH(M$1,'Justerad allokering kvv'!$B$1:$AF$1,0),FALSE)),VLOOKUP($B414,'Allokerad kvv'!$B$2:$AV$700,MATCH(M$1,'Allokerad kvv'!$B$1:$AV$1,0),FALSE),VLOOKUP($B414,'Justerad allokering kvv'!$B$1:$AG$700,MATCH(M$1,'Justerad allokering kvv'!$B$1:$AF$1,0),FALSE)))</f>
        <v>42.185000000000002</v>
      </c>
      <c r="N414">
        <f>IF($B414=" ","",IF(ISERROR(1/VLOOKUP($B414,'Justerad allokering kvv'!$B$1:$AG$700,MATCH(N$1,'Justerad allokering kvv'!$B$1:$AF$1,0),FALSE)),VLOOKUP($B414,'Allokerad kvv'!$B$2:$AV$700,MATCH(N$1,'Allokerad kvv'!$B$1:$AV$1,0),FALSE),VLOOKUP($B414,'Justerad allokering kvv'!$B$1:$AG$700,MATCH(N$1,'Justerad allokering kvv'!$B$1:$AF$1,0),FALSE)))</f>
        <v>17.250299999999999</v>
      </c>
      <c r="O414">
        <f>IF($B414=" ","",IF(ISERROR(1/VLOOKUP($B414,'Justerad allokering kvv'!$B$1:$AG$700,MATCH(O$1,'Justerad allokering kvv'!$B$1:$AF$1,0),FALSE)),VLOOKUP($B414,'Allokerad kvv'!$B$2:$AV$700,MATCH(O$1,'Allokerad kvv'!$B$1:$AV$1,0),FALSE),VLOOKUP($B414,'Justerad allokering kvv'!$B$1:$AG$700,MATCH(O$1,'Justerad allokering kvv'!$B$1:$AF$1,0),FALSE)))</f>
        <v>0</v>
      </c>
      <c r="P414">
        <f>IF($B414=" ","",IF(ISERROR(1/VLOOKUP($B414,'Justerad allokering kvv'!$B$1:$AG$700,MATCH(P$1,'Justerad allokering kvv'!$B$1:$AF$1,0),FALSE)),VLOOKUP($B414,'Allokerad kvv'!$B$2:$AV$700,MATCH(P$1,'Allokerad kvv'!$B$1:$AV$1,0),FALSE),VLOOKUP($B414,'Justerad allokering kvv'!$B$1:$AG$700,MATCH(P$1,'Justerad allokering kvv'!$B$1:$AF$1,0),FALSE)))</f>
        <v>0</v>
      </c>
      <c r="Q414">
        <f>IF($B414=" ","",IF(ISERROR(1/VLOOKUP($B414,'Justerad allokering kvv'!$B$1:$AG$700,MATCH(Q$1,'Justerad allokering kvv'!$B$1:$AF$1,0),FALSE)),VLOOKUP($B414,'Allokerad kvv'!$B$2:$AV$700,MATCH(Q$1,'Allokerad kvv'!$B$1:$AV$1,0),FALSE),VLOOKUP($B414,'Justerad allokering kvv'!$B$1:$AG$700,MATCH(Q$1,'Justerad allokering kvv'!$B$1:$AF$1,0),FALSE)))</f>
        <v>27.6921</v>
      </c>
      <c r="R414">
        <f>IF($B414=" ","",IF(ISERROR(1/VLOOKUP($B414,'Justerad allokering kvv'!$B$1:$AG$700,MATCH(R$1,'Justerad allokering kvv'!$B$1:$AF$1,0),FALSE)),VLOOKUP($B414,'Allokerad kvv'!$B$2:$AV$700,MATCH(R$1,'Allokerad kvv'!$B$1:$AV$1,0),FALSE),VLOOKUP($B414,'Justerad allokering kvv'!$B$1:$AG$700,MATCH(R$1,'Justerad allokering kvv'!$B$1:$AF$1,0),FALSE)))</f>
        <v>9.5415600000000005</v>
      </c>
      <c r="S414">
        <f>IF($B414=" ","",IF(ISERROR(1/VLOOKUP($B414,'Justerad allokering kvv'!$B$1:$AG$700,MATCH(S$1,'Justerad allokering kvv'!$B$1:$AF$1,0),FALSE)),VLOOKUP($B414,'Allokerad kvv'!$B$2:$AV$700,MATCH(S$1,'Allokerad kvv'!$B$1:$AV$1,0),FALSE),VLOOKUP($B414,'Justerad allokering kvv'!$B$1:$AG$700,MATCH(S$1,'Justerad allokering kvv'!$B$1:$AF$1,0),FALSE)))</f>
        <v>0</v>
      </c>
      <c r="T414">
        <f>IF($B414=" ","",IF(ISERROR(1/VLOOKUP($B414,'Justerad allokering kvv'!$B$1:$AG$700,MATCH(T$1,'Justerad allokering kvv'!$B$1:$AF$1,0),FALSE)),VLOOKUP($B414,'Allokerad kvv'!$B$2:$AV$700,MATCH(T$1,'Allokerad kvv'!$B$1:$AV$1,0),FALSE),VLOOKUP($B414,'Justerad allokering kvv'!$B$1:$AG$700,MATCH(T$1,'Justerad allokering kvv'!$B$1:$AF$1,0),FALSE)))</f>
        <v>0</v>
      </c>
      <c r="U414">
        <f>IF($B414=" ","",IF(ISERROR(1/VLOOKUP($B414,'Justerad allokering kvv'!$B$1:$AG$700,MATCH(U$1,'Justerad allokering kvv'!$B$1:$AF$1,0),FALSE)),VLOOKUP($B414,'Allokerad kvv'!$B$2:$AV$700,MATCH(U$1,'Allokerad kvv'!$B$1:$AV$1,0),FALSE),VLOOKUP($B414,'Justerad allokering kvv'!$B$1:$AG$700,MATCH(U$1,'Justerad allokering kvv'!$B$1:$AF$1,0),FALSE)))</f>
        <v>0</v>
      </c>
      <c r="V414">
        <f>IF($B414=" ","",IF(ISERROR(1/VLOOKUP($B414,'Justerad allokering kvv'!$B$1:$AG$700,MATCH(V$1,'Justerad allokering kvv'!$B$1:$AF$1,0),FALSE)),VLOOKUP($B414,'Allokerad kvv'!$B$2:$AV$700,MATCH(V$1,'Allokerad kvv'!$B$1:$AV$1,0),FALSE),VLOOKUP($B414,'Justerad allokering kvv'!$B$1:$AG$700,MATCH(V$1,'Justerad allokering kvv'!$B$1:$AF$1,0),FALSE)))</f>
        <v>0</v>
      </c>
      <c r="W414">
        <f>IF($B414=" ","",IF(ISERROR(1/VLOOKUP($B414,'Justerad allokering kvv'!$B$1:$AG$700,MATCH(W$1,'Justerad allokering kvv'!$B$1:$AF$1,0),FALSE)),VLOOKUP($B414,'Allokerad kvv'!$B$2:$AV$700,MATCH(W$1,'Allokerad kvv'!$B$1:$AV$1,0),FALSE),VLOOKUP($B414,'Justerad allokering kvv'!$B$1:$AG$700,MATCH(W$1,'Justerad allokering kvv'!$B$1:$AF$1,0),FALSE)))</f>
        <v>0</v>
      </c>
      <c r="X414">
        <f>IF($B414=" ","",IF(ISERROR(1/VLOOKUP($B414,'Justerad allokering kvv'!$B$1:$AG$700,MATCH(X$1,'Justerad allokering kvv'!$B$1:$AF$1,0),FALSE)),VLOOKUP($B414,'Allokerad kvv'!$B$2:$AV$700,MATCH(X$1,'Allokerad kvv'!$B$1:$AV$1,0),FALSE),VLOOKUP($B414,'Justerad allokering kvv'!$B$1:$AG$700,MATCH(X$1,'Justerad allokering kvv'!$B$1:$AF$1,0),FALSE)))</f>
        <v>0</v>
      </c>
      <c r="Y414">
        <f>IF($B414=" ","",IF(ISERROR(1/VLOOKUP($B414,'Justerad allokering kvv'!$B$1:$AG$700,MATCH(Y$1,'Justerad allokering kvv'!$B$1:$AF$1,0),FALSE)),VLOOKUP($B414,'Allokerad kvv'!$B$2:$AV$700,MATCH(Y$1,'Allokerad kvv'!$B$1:$AV$1,0),FALSE),VLOOKUP($B414,'Justerad allokering kvv'!$B$1:$AG$700,MATCH(Y$1,'Justerad allokering kvv'!$B$1:$AF$1,0),FALSE)))</f>
        <v>0</v>
      </c>
      <c r="AB414">
        <f>IFERROR(VLOOKUP($B414,Kraftvärmeprod!$B$1:$AO$424,MATCH("Tillförd energi från rökgaskondensering (GWh)",Kraftvärmeprod!$B$1:$AG$1,0),FALSE)/1,0)</f>
        <v>0</v>
      </c>
      <c r="AE414" s="122">
        <f t="shared" si="24"/>
        <v>228.45799000000002</v>
      </c>
      <c r="AG414">
        <f t="shared" si="25"/>
        <v>218.91643000000002</v>
      </c>
      <c r="AH414">
        <f t="shared" si="26"/>
        <v>218.91643000000002</v>
      </c>
      <c r="AI414">
        <f>IF(AH414=0,"",AH414/VLOOKUP(B414,Kraftvärmeprod!$B$1:$BC$480,MATCH("Summa tillförd energi exklusive rökgaskondensering",Kraftvärmeprod!$B$1:$BC$1,0),FALSE))</f>
        <v>0.57806585600929483</v>
      </c>
      <c r="AK414">
        <f t="shared" si="27"/>
        <v>180.42010000000002</v>
      </c>
    </row>
    <row r="415" spans="1:37" x14ac:dyDescent="0.25">
      <c r="A415" s="2" t="s">
        <v>608</v>
      </c>
      <c r="B415" s="2" t="s">
        <v>615</v>
      </c>
      <c r="C415">
        <f>IF($B415=" ","",IF(ISERROR(1/VLOOKUP($B415,'Justerad allokering kvv'!$B$1:$AG$700,MATCH(C$1,'Justerad allokering kvv'!$B$1:$AF$1,0),FALSE)),VLOOKUP($B415,'Allokerad kvv'!$B$2:$AV$700,MATCH(C$1,'Allokerad kvv'!$B$1:$AV$1,0),FALSE),VLOOKUP($B415,'Justerad allokering kvv'!$B$1:$AG$700,MATCH(C$1,'Justerad allokering kvv'!$B$1:$AF$1,0),FALSE)))</f>
        <v>0</v>
      </c>
      <c r="D415">
        <f>IF($B415=" ","",IF(ISERROR(1/VLOOKUP($B415,'Justerad allokering kvv'!$B$1:$AG$700,MATCH(D$1,'Justerad allokering kvv'!$B$1:$AF$1,0),FALSE)),VLOOKUP($B415,'Allokerad kvv'!$B$2:$AV$700,MATCH(D$1,'Allokerad kvv'!$B$1:$AV$1,0),FALSE),VLOOKUP($B415,'Justerad allokering kvv'!$B$1:$AG$700,MATCH(D$1,'Justerad allokering kvv'!$B$1:$AF$1,0),FALSE)))</f>
        <v>2.5912299999999999</v>
      </c>
      <c r="E415">
        <f>IF($B415=" ","",IF(ISERROR(1/VLOOKUP($B415,'Justerad allokering kvv'!$B$1:$AG$700,MATCH(E$1,'Justerad allokering kvv'!$B$1:$AF$1,0),FALSE)),VLOOKUP($B415,'Allokerad kvv'!$B$2:$AV$700,MATCH(E$1,'Allokerad kvv'!$B$1:$AV$1,0),FALSE),VLOOKUP($B415,'Justerad allokering kvv'!$B$1:$AG$700,MATCH(E$1,'Justerad allokering kvv'!$B$1:$AF$1,0),FALSE)))</f>
        <v>61.326900000000002</v>
      </c>
      <c r="F415">
        <f>IF($B415=" ","",IF(ISERROR(1/VLOOKUP($B415,'Justerad allokering kvv'!$B$1:$AG$700,MATCH(F$1,'Justerad allokering kvv'!$B$1:$AF$1,0),FALSE)),VLOOKUP($B415,'Allokerad kvv'!$B$2:$AV$700,MATCH(F$1,'Allokerad kvv'!$B$1:$AV$1,0),FALSE),VLOOKUP($B415,'Justerad allokering kvv'!$B$1:$AG$700,MATCH(F$1,'Justerad allokering kvv'!$B$1:$AF$1,0),FALSE)))</f>
        <v>0</v>
      </c>
      <c r="G415">
        <f>IF($B415=" ","",IF(ISERROR(1/VLOOKUP($B415,'Justerad allokering kvv'!$B$1:$AG$700,MATCH(G$1,'Justerad allokering kvv'!$B$1:$AF$1,0),FALSE)),VLOOKUP($B415,'Allokerad kvv'!$B$2:$AV$700,MATCH(G$1,'Allokerad kvv'!$B$1:$AV$1,0),FALSE),VLOOKUP($B415,'Justerad allokering kvv'!$B$1:$AG$700,MATCH(G$1,'Justerad allokering kvv'!$B$1:$AF$1,0),FALSE)))</f>
        <v>0</v>
      </c>
      <c r="H415">
        <f>IF($B415=" ","",IF(ISERROR(1/VLOOKUP($B415,'Justerad allokering kvv'!$B$1:$AG$700,MATCH(H$1,'Justerad allokering kvv'!$B$1:$AF$1,0),FALSE)),VLOOKUP($B415,'Allokerad kvv'!$B$2:$AV$700,MATCH(H$1,'Allokerad kvv'!$B$1:$AV$1,0),FALSE),VLOOKUP($B415,'Justerad allokering kvv'!$B$1:$AG$700,MATCH(H$1,'Justerad allokering kvv'!$B$1:$AF$1,0),FALSE)))</f>
        <v>0</v>
      </c>
      <c r="I415">
        <f>IF($B415=" ","",IF(ISERROR(1/VLOOKUP($B415,'Justerad allokering kvv'!$B$1:$AG$700,MATCH(I$1,'Justerad allokering kvv'!$B$1:$AF$1,0),FALSE)),VLOOKUP($B415,'Allokerad kvv'!$B$2:$AV$700,MATCH(I$1,'Allokerad kvv'!$B$1:$AV$1,0),FALSE),VLOOKUP($B415,'Justerad allokering kvv'!$B$1:$AG$700,MATCH(I$1,'Justerad allokering kvv'!$B$1:$AF$1,0),FALSE)))</f>
        <v>0.30361700000000003</v>
      </c>
      <c r="J415">
        <f>IF($B415=" ","",IF(ISERROR(1/VLOOKUP($B415,'Justerad allokering kvv'!$B$1:$AG$700,MATCH(J$1,'Justerad allokering kvv'!$B$1:$AF$1,0),FALSE)),VLOOKUP($B415,'Allokerad kvv'!$B$2:$AV$700,MATCH(J$1,'Allokerad kvv'!$B$1:$AV$1,0),FALSE),VLOOKUP($B415,'Justerad allokering kvv'!$B$1:$AG$700,MATCH(J$1,'Justerad allokering kvv'!$B$1:$AF$1,0),FALSE)))</f>
        <v>16.8232</v>
      </c>
      <c r="K415">
        <f>IF($B415=" ","",IF(ISERROR(1/VLOOKUP($B415,'Justerad allokering kvv'!$B$1:$AG$700,MATCH(K$1,'Justerad allokering kvv'!$B$1:$AF$1,0),FALSE)),VLOOKUP($B415,'Allokerad kvv'!$B$2:$AV$700,MATCH(K$1,'Allokerad kvv'!$B$1:$AV$1,0),FALSE),VLOOKUP($B415,'Justerad allokering kvv'!$B$1:$AG$700,MATCH(K$1,'Justerad allokering kvv'!$B$1:$AF$1,0),FALSE)))</f>
        <v>0</v>
      </c>
      <c r="L415">
        <f>IF($B415=" ","",IF(ISERROR(1/VLOOKUP($B415,'Justerad allokering kvv'!$B$1:$AG$700,MATCH(L$1,'Justerad allokering kvv'!$B$1:$AF$1,0),FALSE)),VLOOKUP($B415,'Allokerad kvv'!$B$2:$AV$700,MATCH(L$1,'Allokerad kvv'!$B$1:$AV$1,0),FALSE),VLOOKUP($B415,'Justerad allokering kvv'!$B$1:$AG$700,MATCH(L$1,'Justerad allokering kvv'!$B$1:$AF$1,0),FALSE)))</f>
        <v>0</v>
      </c>
      <c r="M415">
        <f>IF($B415=" ","",IF(ISERROR(1/VLOOKUP($B415,'Justerad allokering kvv'!$B$1:$AG$700,MATCH(M$1,'Justerad allokering kvv'!$B$1:$AF$1,0),FALSE)),VLOOKUP($B415,'Allokerad kvv'!$B$2:$AV$700,MATCH(M$1,'Allokerad kvv'!$B$1:$AV$1,0),FALSE),VLOOKUP($B415,'Justerad allokering kvv'!$B$1:$AG$700,MATCH(M$1,'Justerad allokering kvv'!$B$1:$AF$1,0),FALSE)))</f>
        <v>25.7698</v>
      </c>
      <c r="N415">
        <f>IF($B415=" ","",IF(ISERROR(1/VLOOKUP($B415,'Justerad allokering kvv'!$B$1:$AG$700,MATCH(N$1,'Justerad allokering kvv'!$B$1:$AF$1,0),FALSE)),VLOOKUP($B415,'Allokerad kvv'!$B$2:$AV$700,MATCH(N$1,'Allokerad kvv'!$B$1:$AV$1,0),FALSE),VLOOKUP($B415,'Justerad allokering kvv'!$B$1:$AG$700,MATCH(N$1,'Justerad allokering kvv'!$B$1:$AF$1,0),FALSE)))</f>
        <v>13.552899999999999</v>
      </c>
      <c r="O415">
        <f>IF($B415=" ","",IF(ISERROR(1/VLOOKUP($B415,'Justerad allokering kvv'!$B$1:$AG$700,MATCH(O$1,'Justerad allokering kvv'!$B$1:$AF$1,0),FALSE)),VLOOKUP($B415,'Allokerad kvv'!$B$2:$AV$700,MATCH(O$1,'Allokerad kvv'!$B$1:$AV$1,0),FALSE),VLOOKUP($B415,'Justerad allokering kvv'!$B$1:$AG$700,MATCH(O$1,'Justerad allokering kvv'!$B$1:$AF$1,0),FALSE)))</f>
        <v>0</v>
      </c>
      <c r="P415">
        <f>IF($B415=" ","",IF(ISERROR(1/VLOOKUP($B415,'Justerad allokering kvv'!$B$1:$AG$700,MATCH(P$1,'Justerad allokering kvv'!$B$1:$AF$1,0),FALSE)),VLOOKUP($B415,'Allokerad kvv'!$B$2:$AV$700,MATCH(P$1,'Allokerad kvv'!$B$1:$AV$1,0),FALSE),VLOOKUP($B415,'Justerad allokering kvv'!$B$1:$AG$700,MATCH(P$1,'Justerad allokering kvv'!$B$1:$AF$1,0),FALSE)))</f>
        <v>0</v>
      </c>
      <c r="Q415">
        <f>IF($B415=" ","",IF(ISERROR(1/VLOOKUP($B415,'Justerad allokering kvv'!$B$1:$AG$700,MATCH(Q$1,'Justerad allokering kvv'!$B$1:$AF$1,0),FALSE)),VLOOKUP($B415,'Allokerad kvv'!$B$2:$AV$700,MATCH(Q$1,'Allokerad kvv'!$B$1:$AV$1,0),FALSE),VLOOKUP($B415,'Justerad allokering kvv'!$B$1:$AG$700,MATCH(Q$1,'Justerad allokering kvv'!$B$1:$AF$1,0),FALSE)))</f>
        <v>18.663900000000002</v>
      </c>
      <c r="R415">
        <f>IF($B415=" ","",IF(ISERROR(1/VLOOKUP($B415,'Justerad allokering kvv'!$B$1:$AG$700,MATCH(R$1,'Justerad allokering kvv'!$B$1:$AF$1,0),FALSE)),VLOOKUP($B415,'Allokerad kvv'!$B$2:$AV$700,MATCH(R$1,'Allokerad kvv'!$B$1:$AV$1,0),FALSE),VLOOKUP($B415,'Justerad allokering kvv'!$B$1:$AG$700,MATCH(R$1,'Justerad allokering kvv'!$B$1:$AF$1,0),FALSE)))</f>
        <v>5.6376200000000001</v>
      </c>
      <c r="S415">
        <f>IF($B415=" ","",IF(ISERROR(1/VLOOKUP($B415,'Justerad allokering kvv'!$B$1:$AG$700,MATCH(S$1,'Justerad allokering kvv'!$B$1:$AF$1,0),FALSE)),VLOOKUP($B415,'Allokerad kvv'!$B$2:$AV$700,MATCH(S$1,'Allokerad kvv'!$B$1:$AV$1,0),FALSE),VLOOKUP($B415,'Justerad allokering kvv'!$B$1:$AG$700,MATCH(S$1,'Justerad allokering kvv'!$B$1:$AF$1,0),FALSE)))</f>
        <v>0</v>
      </c>
      <c r="T415">
        <f>IF($B415=" ","",IF(ISERROR(1/VLOOKUP($B415,'Justerad allokering kvv'!$B$1:$AG$700,MATCH(T$1,'Justerad allokering kvv'!$B$1:$AF$1,0),FALSE)),VLOOKUP($B415,'Allokerad kvv'!$B$2:$AV$700,MATCH(T$1,'Allokerad kvv'!$B$1:$AV$1,0),FALSE),VLOOKUP($B415,'Justerad allokering kvv'!$B$1:$AG$700,MATCH(T$1,'Justerad allokering kvv'!$B$1:$AF$1,0),FALSE)))</f>
        <v>0</v>
      </c>
      <c r="U415">
        <f>IF($B415=" ","",IF(ISERROR(1/VLOOKUP($B415,'Justerad allokering kvv'!$B$1:$AG$700,MATCH(U$1,'Justerad allokering kvv'!$B$1:$AF$1,0),FALSE)),VLOOKUP($B415,'Allokerad kvv'!$B$2:$AV$700,MATCH(U$1,'Allokerad kvv'!$B$1:$AV$1,0),FALSE),VLOOKUP($B415,'Justerad allokering kvv'!$B$1:$AG$700,MATCH(U$1,'Justerad allokering kvv'!$B$1:$AF$1,0),FALSE)))</f>
        <v>0</v>
      </c>
      <c r="V415">
        <f>IF($B415=" ","",IF(ISERROR(1/VLOOKUP($B415,'Justerad allokering kvv'!$B$1:$AG$700,MATCH(V$1,'Justerad allokering kvv'!$B$1:$AF$1,0),FALSE)),VLOOKUP($B415,'Allokerad kvv'!$B$2:$AV$700,MATCH(V$1,'Allokerad kvv'!$B$1:$AV$1,0),FALSE),VLOOKUP($B415,'Justerad allokering kvv'!$B$1:$AG$700,MATCH(V$1,'Justerad allokering kvv'!$B$1:$AF$1,0),FALSE)))</f>
        <v>0</v>
      </c>
      <c r="W415">
        <f>IF($B415=" ","",IF(ISERROR(1/VLOOKUP($B415,'Justerad allokering kvv'!$B$1:$AG$700,MATCH(W$1,'Justerad allokering kvv'!$B$1:$AF$1,0),FALSE)),VLOOKUP($B415,'Allokerad kvv'!$B$2:$AV$700,MATCH(W$1,'Allokerad kvv'!$B$1:$AV$1,0),FALSE),VLOOKUP($B415,'Justerad allokering kvv'!$B$1:$AG$700,MATCH(W$1,'Justerad allokering kvv'!$B$1:$AF$1,0),FALSE)))</f>
        <v>0</v>
      </c>
      <c r="X415">
        <f>IF($B415=" ","",IF(ISERROR(1/VLOOKUP($B415,'Justerad allokering kvv'!$B$1:$AG$700,MATCH(X$1,'Justerad allokering kvv'!$B$1:$AF$1,0),FALSE)),VLOOKUP($B415,'Allokerad kvv'!$B$2:$AV$700,MATCH(X$1,'Allokerad kvv'!$B$1:$AV$1,0),FALSE),VLOOKUP($B415,'Justerad allokering kvv'!$B$1:$AG$700,MATCH(X$1,'Justerad allokering kvv'!$B$1:$AF$1,0),FALSE)))</f>
        <v>0</v>
      </c>
      <c r="Y415">
        <f>IF($B415=" ","",IF(ISERROR(1/VLOOKUP($B415,'Justerad allokering kvv'!$B$1:$AG$700,MATCH(Y$1,'Justerad allokering kvv'!$B$1:$AF$1,0),FALSE)),VLOOKUP($B415,'Allokerad kvv'!$B$2:$AV$700,MATCH(Y$1,'Allokerad kvv'!$B$1:$AV$1,0),FALSE),VLOOKUP($B415,'Justerad allokering kvv'!$B$1:$AG$700,MATCH(Y$1,'Justerad allokering kvv'!$B$1:$AF$1,0),FALSE)))</f>
        <v>0</v>
      </c>
      <c r="AB415">
        <f>IFERROR(VLOOKUP($B415,Kraftvärmeprod!$B$1:$AO$424,MATCH("Tillförd energi från rökgaskondensering (GWh)",Kraftvärmeprod!$B$1:$AG$1,0),FALSE)/1,0)</f>
        <v>72.245000000000005</v>
      </c>
      <c r="AE415" s="122">
        <f t="shared" si="24"/>
        <v>216.91416700000002</v>
      </c>
      <c r="AG415">
        <f t="shared" si="25"/>
        <v>211.27654700000002</v>
      </c>
      <c r="AH415">
        <f t="shared" si="26"/>
        <v>139.03154700000002</v>
      </c>
      <c r="AI415">
        <f>IF(AH415=0,"",AH415/VLOOKUP(B415,Kraftvärmeprod!$B$1:$BC$480,MATCH("Summa tillförd energi exklusive rökgaskondensering",Kraftvärmeprod!$B$1:$BC$1,0),FALSE))</f>
        <v>0.50835133000603305</v>
      </c>
      <c r="AK415">
        <f t="shared" si="27"/>
        <v>117.47280000000001</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7"/>
  <sheetViews>
    <sheetView topLeftCell="A3" workbookViewId="0">
      <pane xSplit="2" ySplit="1" topLeftCell="C4" activePane="bottomRight" state="frozen"/>
      <selection pane="topRight"/>
      <selection pane="bottomLeft"/>
      <selection pane="bottomRight"/>
    </sheetView>
  </sheetViews>
  <sheetFormatPr defaultRowHeight="15" x14ac:dyDescent="0.25"/>
  <cols>
    <col min="1" max="1" width="16" customWidth="1"/>
    <col min="2" max="2" width="24.42578125" customWidth="1"/>
  </cols>
  <sheetData>
    <row r="1" spans="1:39" ht="23.25" x14ac:dyDescent="0.35">
      <c r="E1" s="131" t="s">
        <v>1166</v>
      </c>
      <c r="M1" s="134"/>
    </row>
    <row r="2" spans="1:39" ht="75" x14ac:dyDescent="0.25">
      <c r="E2" s="132" t="s">
        <v>642</v>
      </c>
      <c r="F2" s="132" t="s">
        <v>643</v>
      </c>
      <c r="G2" s="132" t="s">
        <v>628</v>
      </c>
      <c r="H2" s="132" t="s">
        <v>639</v>
      </c>
      <c r="I2" s="132" t="s">
        <v>621</v>
      </c>
      <c r="J2" s="132" t="s">
        <v>622</v>
      </c>
      <c r="K2" s="132" t="s">
        <v>623</v>
      </c>
      <c r="L2" s="132" t="s">
        <v>627</v>
      </c>
      <c r="M2" s="132" t="s">
        <v>624</v>
      </c>
      <c r="N2" s="132" t="s">
        <v>637</v>
      </c>
      <c r="O2" s="132" t="s">
        <v>630</v>
      </c>
      <c r="P2" s="132" t="s">
        <v>629</v>
      </c>
      <c r="Q2" s="132" t="s">
        <v>620</v>
      </c>
      <c r="R2" s="132" t="s">
        <v>638</v>
      </c>
      <c r="S2" s="132" t="s">
        <v>641</v>
      </c>
      <c r="T2" s="133" t="s">
        <v>832</v>
      </c>
      <c r="U2" s="132" t="s">
        <v>635</v>
      </c>
      <c r="V2" s="132" t="s">
        <v>634</v>
      </c>
      <c r="W2" s="132" t="s">
        <v>636</v>
      </c>
      <c r="X2" s="132" t="s">
        <v>631</v>
      </c>
      <c r="Y2" s="132" t="s">
        <v>625</v>
      </c>
      <c r="Z2" s="132" t="s">
        <v>640</v>
      </c>
      <c r="AA2" s="132" t="s">
        <v>632</v>
      </c>
    </row>
    <row r="3" spans="1:39" ht="165.75" thickBot="1" x14ac:dyDescent="0.3">
      <c r="A3" s="102" t="s">
        <v>616</v>
      </c>
      <c r="B3" s="102" t="s">
        <v>1</v>
      </c>
      <c r="C3" s="35" t="s">
        <v>682</v>
      </c>
      <c r="D3" s="35" t="s">
        <v>683</v>
      </c>
      <c r="E3" s="125" t="s">
        <v>689</v>
      </c>
      <c r="F3" s="125" t="s">
        <v>1056</v>
      </c>
      <c r="G3" s="125" t="s">
        <v>1058</v>
      </c>
      <c r="H3" s="125" t="s">
        <v>1068</v>
      </c>
      <c r="I3" s="125" t="s">
        <v>721</v>
      </c>
      <c r="J3" s="125" t="s">
        <v>1054</v>
      </c>
      <c r="K3" s="125" t="s">
        <v>733</v>
      </c>
      <c r="L3" s="125" t="s">
        <v>1059</v>
      </c>
      <c r="M3" s="125" t="s">
        <v>688</v>
      </c>
      <c r="N3" s="125" t="s">
        <v>1057</v>
      </c>
      <c r="O3" s="125" t="s">
        <v>1060</v>
      </c>
      <c r="P3" s="125" t="s">
        <v>1061</v>
      </c>
      <c r="Q3" s="125" t="s">
        <v>1053</v>
      </c>
      <c r="R3" s="125" t="s">
        <v>1067</v>
      </c>
      <c r="S3" s="125" t="s">
        <v>1070</v>
      </c>
      <c r="T3" s="125" t="s">
        <v>1077</v>
      </c>
      <c r="U3" s="125" t="s">
        <v>1064</v>
      </c>
      <c r="V3" s="125" t="s">
        <v>1063</v>
      </c>
      <c r="W3" s="125" t="s">
        <v>1065</v>
      </c>
      <c r="X3" s="125" t="s">
        <v>1069</v>
      </c>
      <c r="Y3" s="125" t="s">
        <v>1055</v>
      </c>
      <c r="Z3" s="125" t="s">
        <v>1066</v>
      </c>
      <c r="AA3" s="125" t="s">
        <v>1062</v>
      </c>
      <c r="AE3" s="135" t="s">
        <v>1167</v>
      </c>
      <c r="AF3" s="135"/>
      <c r="AG3" s="259" t="s">
        <v>1278</v>
      </c>
      <c r="AH3" s="135"/>
      <c r="AI3" s="136" t="s">
        <v>1168</v>
      </c>
      <c r="AK3" t="s">
        <v>1169</v>
      </c>
      <c r="AM3" t="s">
        <v>1170</v>
      </c>
    </row>
    <row r="4" spans="1:39" x14ac:dyDescent="0.25">
      <c r="A4" s="2" t="s">
        <v>22</v>
      </c>
      <c r="B4" s="2" t="s">
        <v>23</v>
      </c>
      <c r="C4" t="str">
        <f>IFERROR(VLOOKUP($B4,Kraftvärmeprod!$B$1:$AH$479,MATCH(C$3,Kraftvärmeprod!$B$1:$AG$1,0),FALSE)/1,"")</f>
        <v/>
      </c>
      <c r="D4" t="str">
        <f>IFERROR(VLOOKUP($B4,Kraftvärmeprod!$B$1:$AH$479,MATCH(D$3,Kraftvärmeprod!$B$1:$AG$1,0),FALSE)/1,"")</f>
        <v/>
      </c>
      <c r="E4">
        <f>IFERROR(VLOOKUP($B4,Kraftvärmeprod!$B$1:$AH$479,MATCH(E$2,Kraftvärmeprod!$B$1:$AG$1,0),FALSE)/1,0)-IFERROR(VLOOKUP($B4,'Slutlig allokering kvv'!$B$2:$AC$462,MATCH(E$3,'Slutlig allokering kvv'!$B$1:$AJ$1,0),FALSE)/1,0)</f>
        <v>0</v>
      </c>
      <c r="F4">
        <f>IFERROR(VLOOKUP($B4,Kraftvärmeprod!$B$1:$AH$479,MATCH(F$2,Kraftvärmeprod!$B$1:$AG$1,0),FALSE)/1,0)-IFERROR(VLOOKUP($B4,'Slutlig allokering kvv'!$B$2:$AC$462,MATCH(F$3,'Slutlig allokering kvv'!$B$1:$AJ$1,0),FALSE)/1,0)</f>
        <v>0</v>
      </c>
      <c r="G4">
        <f>IFERROR(VLOOKUP($B4,Kraftvärmeprod!$B$1:$AH$479,MATCH(G$2,Kraftvärmeprod!$B$1:$AG$1,0),FALSE)/1,0)-IFERROR(VLOOKUP($B4,'Slutlig allokering kvv'!$B$2:$AC$462,MATCH(G$3,'Slutlig allokering kvv'!$B$1:$AJ$1,0),FALSE)/1,0)</f>
        <v>0</v>
      </c>
      <c r="H4">
        <f>IFERROR(VLOOKUP($B4,Kraftvärmeprod!$B$1:$AH$479,MATCH(H$2,Kraftvärmeprod!$B$1:$AG$1,0),FALSE)/1,0)-IFERROR(VLOOKUP($B4,'Slutlig allokering kvv'!$B$2:$AC$462,MATCH(H$3,'Slutlig allokering kvv'!$B$1:$AJ$1,0),FALSE)/1,0)</f>
        <v>0</v>
      </c>
      <c r="I4">
        <f>IFERROR(VLOOKUP($B4,Kraftvärmeprod!$B$1:$AH$479,MATCH(I$2,Kraftvärmeprod!$B$1:$AG$1,0),FALSE)/1,0)-IFERROR(VLOOKUP($B4,'Slutlig allokering kvv'!$B$2:$AC$462,MATCH(I$3,'Slutlig allokering kvv'!$B$1:$AJ$1,0),FALSE)/1,0)</f>
        <v>0</v>
      </c>
      <c r="J4">
        <f>IFERROR(VLOOKUP($B4,Kraftvärmeprod!$B$1:$AH$479,MATCH(J$2,Kraftvärmeprod!$B$1:$AG$1,0),FALSE)/1,0)-IFERROR(VLOOKUP($B4,'Slutlig allokering kvv'!$B$2:$AC$462,MATCH(J$3,'Slutlig allokering kvv'!$B$1:$AJ$1,0),FALSE)/1,0)</f>
        <v>0</v>
      </c>
      <c r="K4">
        <f>IFERROR(VLOOKUP($B4,Kraftvärmeprod!$B$1:$AH$479,MATCH(K$2,Kraftvärmeprod!$B$1:$AG$1,0),FALSE)/1,0)-IFERROR(VLOOKUP($B4,'Slutlig allokering kvv'!$B$2:$AC$462,MATCH(K$3,'Slutlig allokering kvv'!$B$1:$AJ$1,0),FALSE)/1,0)</f>
        <v>0</v>
      </c>
      <c r="L4">
        <f>IFERROR(VLOOKUP($B4,Kraftvärmeprod!$B$1:$AH$479,MATCH(L$2,Kraftvärmeprod!$B$1:$AG$1,0),FALSE)/1,0)-IFERROR(VLOOKUP($B4,'Slutlig allokering kvv'!$B$2:$AC$462,MATCH(L$3,'Slutlig allokering kvv'!$B$1:$AJ$1,0),FALSE)/1,0)</f>
        <v>0</v>
      </c>
      <c r="M4">
        <f>IFERROR(VLOOKUP($B4,Kraftvärmeprod!$B$1:$AH$479,MATCH(M$2,Kraftvärmeprod!$B$1:$AG$1,0),FALSE)/1,0)-IFERROR(VLOOKUP($B4,'Slutlig allokering kvv'!$B$2:$AC$462,MATCH(M$3,'Slutlig allokering kvv'!$B$1:$AJ$1,0),FALSE)/1,0)</f>
        <v>0</v>
      </c>
      <c r="N4">
        <f>IFERROR(VLOOKUP($B4,Kraftvärmeprod!$B$1:$AH$479,MATCH(N$2,Kraftvärmeprod!$B$1:$AG$1,0),FALSE)/1,0)-IFERROR(VLOOKUP($B4,'Slutlig allokering kvv'!$B$2:$AC$462,MATCH(N$3,'Slutlig allokering kvv'!$B$1:$AJ$1,0),FALSE)/1,0)</f>
        <v>0</v>
      </c>
      <c r="O4">
        <f>IFERROR(VLOOKUP($B4,Kraftvärmeprod!$B$1:$AH$479,MATCH(O$2,Kraftvärmeprod!$B$1:$AG$1,0),FALSE)/1,0)-IFERROR(VLOOKUP($B4,'Slutlig allokering kvv'!$B$2:$AC$462,MATCH(O$3,'Slutlig allokering kvv'!$B$1:$AJ$1,0),FALSE)/1,0)</f>
        <v>0</v>
      </c>
      <c r="P4">
        <f>IFERROR(VLOOKUP($B4,Kraftvärmeprod!$B$1:$AH$479,MATCH(P$2,Kraftvärmeprod!$B$1:$AG$1,0),FALSE)/1,0)-IFERROR(VLOOKUP($B4,'Slutlig allokering kvv'!$B$2:$AC$462,MATCH(P$3,'Slutlig allokering kvv'!$B$1:$AJ$1,0),FALSE)/1,0)</f>
        <v>0</v>
      </c>
      <c r="Q4">
        <f>IFERROR(VLOOKUP($B4,Kraftvärmeprod!$B$1:$AH$479,MATCH(Q$2,Kraftvärmeprod!$B$1:$AG$1,0),FALSE)/1,0)-IFERROR(VLOOKUP($B4,'Slutlig allokering kvv'!$B$2:$AC$462,MATCH(Q$3,'Slutlig allokering kvv'!$B$1:$AJ$1,0),FALSE)/1,0)</f>
        <v>0</v>
      </c>
      <c r="R4">
        <f>IFERROR(VLOOKUP($B4,Kraftvärmeprod!$B$1:$AH$479,MATCH(R$2,Kraftvärmeprod!$B$1:$AG$1,0),FALSE)/1,0)-IFERROR(VLOOKUP($B4,'Slutlig allokering kvv'!$B$2:$AC$462,MATCH(R$3,'Slutlig allokering kvv'!$B$1:$AJ$1,0),FALSE)/1,0)</f>
        <v>0</v>
      </c>
      <c r="S4">
        <f>IFERROR(VLOOKUP($B4,Kraftvärmeprod!$B$1:$AH$479,MATCH(S$2,Kraftvärmeprod!$B$1:$AG$1,0),FALSE)/1,0)-IFERROR(VLOOKUP($B4,'Slutlig allokering kvv'!$B$2:$AC$462,MATCH(S$3,'Slutlig allokering kvv'!$B$1:$AJ$1,0),FALSE)/1,0)</f>
        <v>0</v>
      </c>
      <c r="T4" s="6">
        <f>IFERROR(VLOOKUP($B4,Miljö!$B$1:$S$477,MATCH(T$2,Miljö!$B$1:$X$1,0),FALSE)/1,0)-IFERROR(VLOOKUP($B4,'Slutlig allokering kvv'!$B$2:$AC$462,MATCH(T$3,'Slutlig allokering kvv'!$B$1:$AJ$1,0),FALSE)/1,0)</f>
        <v>0</v>
      </c>
      <c r="U4">
        <f>IFERROR(VLOOKUP($B4,Kraftvärmeprod!$B$1:$AH$479,MATCH(U$2,Kraftvärmeprod!$B$1:$AG$1,0),FALSE)/1,0)-IFERROR(VLOOKUP($B4,'Slutlig allokering kvv'!$B$2:$AC$462,MATCH(U$3,'Slutlig allokering kvv'!$B$1:$AJ$1,0),FALSE)/1,0)</f>
        <v>0</v>
      </c>
      <c r="V4">
        <f>IFERROR(VLOOKUP($B4,Kraftvärmeprod!$B$1:$AH$479,MATCH(V$2,Kraftvärmeprod!$B$1:$AG$1,0),FALSE)/1,0)-IFERROR(VLOOKUP($B4,'Slutlig allokering kvv'!$B$2:$AC$462,MATCH(V$3,'Slutlig allokering kvv'!$B$1:$AJ$1,0),FALSE)/1,0)</f>
        <v>0</v>
      </c>
      <c r="W4">
        <f>IFERROR(VLOOKUP($B4,Kraftvärmeprod!$B$1:$AH$479,MATCH(W$2,Kraftvärmeprod!$B$1:$AG$1,0),FALSE)/1,0)-IFERROR(VLOOKUP($B4,'Slutlig allokering kvv'!$B$2:$AC$462,MATCH(W$3,'Slutlig allokering kvv'!$B$1:$AJ$1,0),FALSE)/1,0)</f>
        <v>0</v>
      </c>
      <c r="X4">
        <f>IFERROR(VLOOKUP($B4,Kraftvärmeprod!$B$1:$AH$479,MATCH(X$2,Kraftvärmeprod!$B$1:$AG$1,0),FALSE)/1,0)-IFERROR(VLOOKUP($B4,'Slutlig allokering kvv'!$B$2:$AC$462,MATCH(X$3,'Slutlig allokering kvv'!$B$1:$AJ$1,0),FALSE)/1,0)</f>
        <v>0</v>
      </c>
      <c r="Y4">
        <f>IFERROR(VLOOKUP($B4,Kraftvärmeprod!$B$1:$AH$479,MATCH(Y$2,Kraftvärmeprod!$B$1:$AG$1,0),FALSE)/1,0)-IFERROR(VLOOKUP($B4,'Slutlig allokering kvv'!$B$2:$AC$462,MATCH(Y$3,'Slutlig allokering kvv'!$B$1:$AJ$1,0),FALSE)/1,0)</f>
        <v>0</v>
      </c>
      <c r="Z4">
        <f>IFERROR(VLOOKUP($B4,Kraftvärmeprod!$B$1:$AH$479,MATCH(Z$2,Kraftvärmeprod!$B$1:$AG$1,0),FALSE)/1,0)-IFERROR(VLOOKUP($B4,'Slutlig allokering kvv'!$B$2:$AC$462,MATCH(Z$3,'Slutlig allokering kvv'!$B$1:$AJ$1,0),FALSE)/1,0)</f>
        <v>0</v>
      </c>
      <c r="AA4">
        <f>IFERROR(VLOOKUP($B4,Kraftvärmeprod!$B$1:$AH$479,MATCH(AA$2,Kraftvärmeprod!$B$1:$AG$1,0),FALSE)/1,0)-IFERROR(VLOOKUP($B4,'Slutlig allokering kvv'!$B$2:$AC$462,MATCH(AA$3,'Slutlig allokering kvv'!$B$1:$AJ$1,0),FALSE)/1,0)</f>
        <v>0</v>
      </c>
      <c r="AE4">
        <f>SUM(E4:AA4)-T4</f>
        <v>0</v>
      </c>
      <c r="AG4">
        <f>IFERROR(VLOOKUP(B4,'Slutlig allokering kvv'!$B$2:$AJ$462,MATCH("Summa slutlig allokerad tillförd energi (utan hjälpel och rökgaskondensering):",'Slutlig allokering kvv'!$B$1:$AK$1,0),FALSE)/1,"")</f>
        <v>0</v>
      </c>
      <c r="AI4" s="137" t="str">
        <f>IFERROR(1-VLOOKUP(B4,'Slutlig allokering kvv'!$B$2:$AJ$462,MATCH("Andel av bränsle i kvv som allokerats till värme, exklusive rökgaskondensering och hjälpel",'Slutlig allokering kvv'!$B$1:$AK$1,0),FALSE),"")</f>
        <v/>
      </c>
      <c r="AK4" s="137" t="str">
        <f>IFERROR(AE4/(AE4+AG4),"")</f>
        <v/>
      </c>
    </row>
    <row r="5" spans="1:39" x14ac:dyDescent="0.25">
      <c r="A5" s="2" t="s">
        <v>22</v>
      </c>
      <c r="B5" s="2" t="s">
        <v>24</v>
      </c>
      <c r="C5" t="str">
        <f>IFERROR(VLOOKUP($B5,Kraftvärmeprod!$B$1:$AH$479,MATCH(C$3,Kraftvärmeprod!$B$1:$AG$1,0),FALSE)/1,"")</f>
        <v/>
      </c>
      <c r="D5" t="str">
        <f>IFERROR(VLOOKUP($B5,Kraftvärmeprod!$B$1:$AH$479,MATCH(D$3,Kraftvärmeprod!$B$1:$AG$1,0),FALSE)/1,"")</f>
        <v/>
      </c>
      <c r="E5">
        <f>IFERROR(VLOOKUP($B5,Kraftvärmeprod!$B$1:$AH$479,MATCH(E$2,Kraftvärmeprod!$B$1:$AG$1,0),FALSE)/1,0)-IFERROR(VLOOKUP($B5,'Slutlig allokering kvv'!$B$2:$AC$462,MATCH(E$3,'Slutlig allokering kvv'!$B$1:$AJ$1,0),FALSE)/1,0)</f>
        <v>0</v>
      </c>
      <c r="F5">
        <f>IFERROR(VLOOKUP($B5,Kraftvärmeprod!$B$1:$AH$479,MATCH(F$2,Kraftvärmeprod!$B$1:$AG$1,0),FALSE)/1,0)-IFERROR(VLOOKUP($B5,'Slutlig allokering kvv'!$B$2:$AC$462,MATCH(F$3,'Slutlig allokering kvv'!$B$1:$AJ$1,0),FALSE)/1,0)</f>
        <v>0</v>
      </c>
      <c r="G5">
        <f>IFERROR(VLOOKUP($B5,Kraftvärmeprod!$B$1:$AH$479,MATCH(G$2,Kraftvärmeprod!$B$1:$AG$1,0),FALSE)/1,0)-IFERROR(VLOOKUP($B5,'Slutlig allokering kvv'!$B$2:$AC$462,MATCH(G$3,'Slutlig allokering kvv'!$B$1:$AJ$1,0),FALSE)/1,0)</f>
        <v>0</v>
      </c>
      <c r="H5">
        <f>IFERROR(VLOOKUP($B5,Kraftvärmeprod!$B$1:$AH$479,MATCH(H$2,Kraftvärmeprod!$B$1:$AG$1,0),FALSE)/1,0)-IFERROR(VLOOKUP($B5,'Slutlig allokering kvv'!$B$2:$AC$462,MATCH(H$3,'Slutlig allokering kvv'!$B$1:$AJ$1,0),FALSE)/1,0)</f>
        <v>0</v>
      </c>
      <c r="I5">
        <f>IFERROR(VLOOKUP($B5,Kraftvärmeprod!$B$1:$AH$479,MATCH(I$2,Kraftvärmeprod!$B$1:$AG$1,0),FALSE)/1,0)-IFERROR(VLOOKUP($B5,'Slutlig allokering kvv'!$B$2:$AC$462,MATCH(I$3,'Slutlig allokering kvv'!$B$1:$AJ$1,0),FALSE)/1,0)</f>
        <v>0</v>
      </c>
      <c r="J5">
        <f>IFERROR(VLOOKUP($B5,Kraftvärmeprod!$B$1:$AH$479,MATCH(J$2,Kraftvärmeprod!$B$1:$AG$1,0),FALSE)/1,0)-IFERROR(VLOOKUP($B5,'Slutlig allokering kvv'!$B$2:$AC$462,MATCH(J$3,'Slutlig allokering kvv'!$B$1:$AJ$1,0),FALSE)/1,0)</f>
        <v>0</v>
      </c>
      <c r="K5">
        <f>IFERROR(VLOOKUP($B5,Kraftvärmeprod!$B$1:$AH$479,MATCH(K$2,Kraftvärmeprod!$B$1:$AG$1,0),FALSE)/1,0)-IFERROR(VLOOKUP($B5,'Slutlig allokering kvv'!$B$2:$AC$462,MATCH(K$3,'Slutlig allokering kvv'!$B$1:$AJ$1,0),FALSE)/1,0)</f>
        <v>0</v>
      </c>
      <c r="L5">
        <f>IFERROR(VLOOKUP($B5,Kraftvärmeprod!$B$1:$AH$479,MATCH(L$2,Kraftvärmeprod!$B$1:$AG$1,0),FALSE)/1,0)-IFERROR(VLOOKUP($B5,'Slutlig allokering kvv'!$B$2:$AC$462,MATCH(L$3,'Slutlig allokering kvv'!$B$1:$AJ$1,0),FALSE)/1,0)</f>
        <v>0</v>
      </c>
      <c r="M5">
        <f>IFERROR(VLOOKUP($B5,Kraftvärmeprod!$B$1:$AH$479,MATCH(M$2,Kraftvärmeprod!$B$1:$AG$1,0),FALSE)/1,0)-IFERROR(VLOOKUP($B5,'Slutlig allokering kvv'!$B$2:$AC$462,MATCH(M$3,'Slutlig allokering kvv'!$B$1:$AJ$1,0),FALSE)/1,0)</f>
        <v>0</v>
      </c>
      <c r="N5">
        <f>IFERROR(VLOOKUP($B5,Kraftvärmeprod!$B$1:$AH$479,MATCH(N$2,Kraftvärmeprod!$B$1:$AG$1,0),FALSE)/1,0)-IFERROR(VLOOKUP($B5,'Slutlig allokering kvv'!$B$2:$AC$462,MATCH(N$3,'Slutlig allokering kvv'!$B$1:$AJ$1,0),FALSE)/1,0)</f>
        <v>0</v>
      </c>
      <c r="O5">
        <f>IFERROR(VLOOKUP($B5,Kraftvärmeprod!$B$1:$AH$479,MATCH(O$2,Kraftvärmeprod!$B$1:$AG$1,0),FALSE)/1,0)-IFERROR(VLOOKUP($B5,'Slutlig allokering kvv'!$B$2:$AC$462,MATCH(O$3,'Slutlig allokering kvv'!$B$1:$AJ$1,0),FALSE)/1,0)</f>
        <v>0</v>
      </c>
      <c r="P5">
        <f>IFERROR(VLOOKUP($B5,Kraftvärmeprod!$B$1:$AH$479,MATCH(P$2,Kraftvärmeprod!$B$1:$AG$1,0),FALSE)/1,0)-IFERROR(VLOOKUP($B5,'Slutlig allokering kvv'!$B$2:$AC$462,MATCH(P$3,'Slutlig allokering kvv'!$B$1:$AJ$1,0),FALSE)/1,0)</f>
        <v>0</v>
      </c>
      <c r="Q5">
        <f>IFERROR(VLOOKUP($B5,Kraftvärmeprod!$B$1:$AH$479,MATCH(Q$2,Kraftvärmeprod!$B$1:$AG$1,0),FALSE)/1,0)-IFERROR(VLOOKUP($B5,'Slutlig allokering kvv'!$B$2:$AC$462,MATCH(Q$3,'Slutlig allokering kvv'!$B$1:$AJ$1,0),FALSE)/1,0)</f>
        <v>0</v>
      </c>
      <c r="R5">
        <f>IFERROR(VLOOKUP($B5,Kraftvärmeprod!$B$1:$AH$479,MATCH(R$2,Kraftvärmeprod!$B$1:$AG$1,0),FALSE)/1,0)-IFERROR(VLOOKUP($B5,'Slutlig allokering kvv'!$B$2:$AC$462,MATCH(R$3,'Slutlig allokering kvv'!$B$1:$AJ$1,0),FALSE)/1,0)</f>
        <v>0</v>
      </c>
      <c r="S5">
        <f>IFERROR(VLOOKUP($B5,Kraftvärmeprod!$B$1:$AH$479,MATCH(S$2,Kraftvärmeprod!$B$1:$AG$1,0),FALSE)/1,0)-IFERROR(VLOOKUP($B5,'Slutlig allokering kvv'!$B$2:$AC$462,MATCH(S$3,'Slutlig allokering kvv'!$B$1:$AJ$1,0),FALSE)/1,0)</f>
        <v>0</v>
      </c>
      <c r="T5" s="6">
        <f>IFERROR(VLOOKUP($B5,Miljö!$B$1:$S$477,MATCH(T$2,Miljö!$B$1:$X$1,0),FALSE)/1,0)-IFERROR(VLOOKUP($B5,'Slutlig allokering kvv'!$B$2:$AC$462,MATCH(T$3,'Slutlig allokering kvv'!$B$1:$AJ$1,0),FALSE)/1,0)</f>
        <v>0</v>
      </c>
      <c r="U5">
        <f>IFERROR(VLOOKUP($B5,Kraftvärmeprod!$B$1:$AH$479,MATCH(U$2,Kraftvärmeprod!$B$1:$AG$1,0),FALSE)/1,0)-IFERROR(VLOOKUP($B5,'Slutlig allokering kvv'!$B$2:$AC$462,MATCH(U$3,'Slutlig allokering kvv'!$B$1:$AJ$1,0),FALSE)/1,0)</f>
        <v>0</v>
      </c>
      <c r="V5">
        <f>IFERROR(VLOOKUP($B5,Kraftvärmeprod!$B$1:$AH$479,MATCH(V$2,Kraftvärmeprod!$B$1:$AG$1,0),FALSE)/1,0)-IFERROR(VLOOKUP($B5,'Slutlig allokering kvv'!$B$2:$AC$462,MATCH(V$3,'Slutlig allokering kvv'!$B$1:$AJ$1,0),FALSE)/1,0)</f>
        <v>0</v>
      </c>
      <c r="W5">
        <f>IFERROR(VLOOKUP($B5,Kraftvärmeprod!$B$1:$AH$479,MATCH(W$2,Kraftvärmeprod!$B$1:$AG$1,0),FALSE)/1,0)-IFERROR(VLOOKUP($B5,'Slutlig allokering kvv'!$B$2:$AC$462,MATCH(W$3,'Slutlig allokering kvv'!$B$1:$AJ$1,0),FALSE)/1,0)</f>
        <v>0</v>
      </c>
      <c r="X5">
        <f>IFERROR(VLOOKUP($B5,Kraftvärmeprod!$B$1:$AH$479,MATCH(X$2,Kraftvärmeprod!$B$1:$AG$1,0),FALSE)/1,0)-IFERROR(VLOOKUP($B5,'Slutlig allokering kvv'!$B$2:$AC$462,MATCH(X$3,'Slutlig allokering kvv'!$B$1:$AJ$1,0),FALSE)/1,0)</f>
        <v>0</v>
      </c>
      <c r="Y5">
        <f>IFERROR(VLOOKUP($B5,Kraftvärmeprod!$B$1:$AH$479,MATCH(Y$2,Kraftvärmeprod!$B$1:$AG$1,0),FALSE)/1,0)-IFERROR(VLOOKUP($B5,'Slutlig allokering kvv'!$B$2:$AC$462,MATCH(Y$3,'Slutlig allokering kvv'!$B$1:$AJ$1,0),FALSE)/1,0)</f>
        <v>0</v>
      </c>
      <c r="Z5">
        <f>IFERROR(VLOOKUP($B5,Kraftvärmeprod!$B$1:$AH$479,MATCH(Z$2,Kraftvärmeprod!$B$1:$AG$1,0),FALSE)/1,0)-IFERROR(VLOOKUP($B5,'Slutlig allokering kvv'!$B$2:$AC$462,MATCH(Z$3,'Slutlig allokering kvv'!$B$1:$AJ$1,0),FALSE)/1,0)</f>
        <v>0</v>
      </c>
      <c r="AA5">
        <f>IFERROR(VLOOKUP($B5,Kraftvärmeprod!$B$1:$AH$479,MATCH(AA$2,Kraftvärmeprod!$B$1:$AG$1,0),FALSE)/1,0)-IFERROR(VLOOKUP($B5,'Slutlig allokering kvv'!$B$2:$AC$462,MATCH(AA$3,'Slutlig allokering kvv'!$B$1:$AJ$1,0),FALSE)/1,0)</f>
        <v>0</v>
      </c>
      <c r="AE5">
        <f t="shared" ref="AE5:AE68" si="0">SUM(E5:AA5)-T5</f>
        <v>0</v>
      </c>
      <c r="AG5">
        <f>IFERROR(VLOOKUP(B5,'Slutlig allokering kvv'!$B$2:$AJ$462,MATCH("Summa slutlig allokerad tillförd energi (utan hjälpel och rökgaskondensering):",'Slutlig allokering kvv'!$B$1:$AK$1,0),FALSE)/1,"")</f>
        <v>0</v>
      </c>
      <c r="AI5" s="137" t="str">
        <f>IFERROR(1-VLOOKUP(B5,'Slutlig allokering kvv'!$B$2:$AJ$462,MATCH("Andel av bränsle i kvv som allokerats till värme, exklusive rökgaskondensering och hjälpel",'Slutlig allokering kvv'!$B$1:$AK$1,0),FALSE),"")</f>
        <v/>
      </c>
      <c r="AK5" s="137" t="str">
        <f t="shared" ref="AK5:AK68" si="1">IFERROR(AE5/(AE5+AG5),"")</f>
        <v/>
      </c>
    </row>
    <row r="6" spans="1:39" x14ac:dyDescent="0.25">
      <c r="A6" s="2" t="s">
        <v>22</v>
      </c>
      <c r="B6" s="2" t="s">
        <v>25</v>
      </c>
      <c r="C6" t="str">
        <f>IFERROR(VLOOKUP($B6,Kraftvärmeprod!$B$1:$AH$479,MATCH(C$3,Kraftvärmeprod!$B$1:$AG$1,0),FALSE)/1,"")</f>
        <v/>
      </c>
      <c r="D6" t="str">
        <f>IFERROR(VLOOKUP($B6,Kraftvärmeprod!$B$1:$AH$479,MATCH(D$3,Kraftvärmeprod!$B$1:$AG$1,0),FALSE)/1,"")</f>
        <v/>
      </c>
      <c r="E6">
        <f>IFERROR(VLOOKUP($B6,Kraftvärmeprod!$B$1:$AH$479,MATCH(E$2,Kraftvärmeprod!$B$1:$AG$1,0),FALSE)/1,0)-IFERROR(VLOOKUP($B6,'Slutlig allokering kvv'!$B$2:$AC$462,MATCH(E$3,'Slutlig allokering kvv'!$B$1:$AJ$1,0),FALSE)/1,0)</f>
        <v>0</v>
      </c>
      <c r="F6">
        <f>IFERROR(VLOOKUP($B6,Kraftvärmeprod!$B$1:$AH$479,MATCH(F$2,Kraftvärmeprod!$B$1:$AG$1,0),FALSE)/1,0)-IFERROR(VLOOKUP($B6,'Slutlig allokering kvv'!$B$2:$AC$462,MATCH(F$3,'Slutlig allokering kvv'!$B$1:$AJ$1,0),FALSE)/1,0)</f>
        <v>0</v>
      </c>
      <c r="G6">
        <f>IFERROR(VLOOKUP($B6,Kraftvärmeprod!$B$1:$AH$479,MATCH(G$2,Kraftvärmeprod!$B$1:$AG$1,0),FALSE)/1,0)-IFERROR(VLOOKUP($B6,'Slutlig allokering kvv'!$B$2:$AC$462,MATCH(G$3,'Slutlig allokering kvv'!$B$1:$AJ$1,0),FALSE)/1,0)</f>
        <v>0</v>
      </c>
      <c r="H6">
        <f>IFERROR(VLOOKUP($B6,Kraftvärmeprod!$B$1:$AH$479,MATCH(H$2,Kraftvärmeprod!$B$1:$AG$1,0),FALSE)/1,0)-IFERROR(VLOOKUP($B6,'Slutlig allokering kvv'!$B$2:$AC$462,MATCH(H$3,'Slutlig allokering kvv'!$B$1:$AJ$1,0),FALSE)/1,0)</f>
        <v>0</v>
      </c>
      <c r="I6">
        <f>IFERROR(VLOOKUP($B6,Kraftvärmeprod!$B$1:$AH$479,MATCH(I$2,Kraftvärmeprod!$B$1:$AG$1,0),FALSE)/1,0)-IFERROR(VLOOKUP($B6,'Slutlig allokering kvv'!$B$2:$AC$462,MATCH(I$3,'Slutlig allokering kvv'!$B$1:$AJ$1,0),FALSE)/1,0)</f>
        <v>0</v>
      </c>
      <c r="J6">
        <f>IFERROR(VLOOKUP($B6,Kraftvärmeprod!$B$1:$AH$479,MATCH(J$2,Kraftvärmeprod!$B$1:$AG$1,0),FALSE)/1,0)-IFERROR(VLOOKUP($B6,'Slutlig allokering kvv'!$B$2:$AC$462,MATCH(J$3,'Slutlig allokering kvv'!$B$1:$AJ$1,0),FALSE)/1,0)</f>
        <v>0</v>
      </c>
      <c r="K6">
        <f>IFERROR(VLOOKUP($B6,Kraftvärmeprod!$B$1:$AH$479,MATCH(K$2,Kraftvärmeprod!$B$1:$AG$1,0),FALSE)/1,0)-IFERROR(VLOOKUP($B6,'Slutlig allokering kvv'!$B$2:$AC$462,MATCH(K$3,'Slutlig allokering kvv'!$B$1:$AJ$1,0),FALSE)/1,0)</f>
        <v>0</v>
      </c>
      <c r="L6">
        <f>IFERROR(VLOOKUP($B6,Kraftvärmeprod!$B$1:$AH$479,MATCH(L$2,Kraftvärmeprod!$B$1:$AG$1,0),FALSE)/1,0)-IFERROR(VLOOKUP($B6,'Slutlig allokering kvv'!$B$2:$AC$462,MATCH(L$3,'Slutlig allokering kvv'!$B$1:$AJ$1,0),FALSE)/1,0)</f>
        <v>0</v>
      </c>
      <c r="M6">
        <f>IFERROR(VLOOKUP($B6,Kraftvärmeprod!$B$1:$AH$479,MATCH(M$2,Kraftvärmeprod!$B$1:$AG$1,0),FALSE)/1,0)-IFERROR(VLOOKUP($B6,'Slutlig allokering kvv'!$B$2:$AC$462,MATCH(M$3,'Slutlig allokering kvv'!$B$1:$AJ$1,0),FALSE)/1,0)</f>
        <v>0</v>
      </c>
      <c r="N6">
        <f>IFERROR(VLOOKUP($B6,Kraftvärmeprod!$B$1:$AH$479,MATCH(N$2,Kraftvärmeprod!$B$1:$AG$1,0),FALSE)/1,0)-IFERROR(VLOOKUP($B6,'Slutlig allokering kvv'!$B$2:$AC$462,MATCH(N$3,'Slutlig allokering kvv'!$B$1:$AJ$1,0),FALSE)/1,0)</f>
        <v>0</v>
      </c>
      <c r="O6">
        <f>IFERROR(VLOOKUP($B6,Kraftvärmeprod!$B$1:$AH$479,MATCH(O$2,Kraftvärmeprod!$B$1:$AG$1,0),FALSE)/1,0)-IFERROR(VLOOKUP($B6,'Slutlig allokering kvv'!$B$2:$AC$462,MATCH(O$3,'Slutlig allokering kvv'!$B$1:$AJ$1,0),FALSE)/1,0)</f>
        <v>0</v>
      </c>
      <c r="P6">
        <f>IFERROR(VLOOKUP($B6,Kraftvärmeprod!$B$1:$AH$479,MATCH(P$2,Kraftvärmeprod!$B$1:$AG$1,0),FALSE)/1,0)-IFERROR(VLOOKUP($B6,'Slutlig allokering kvv'!$B$2:$AC$462,MATCH(P$3,'Slutlig allokering kvv'!$B$1:$AJ$1,0),FALSE)/1,0)</f>
        <v>0</v>
      </c>
      <c r="Q6">
        <f>IFERROR(VLOOKUP($B6,Kraftvärmeprod!$B$1:$AH$479,MATCH(Q$2,Kraftvärmeprod!$B$1:$AG$1,0),FALSE)/1,0)-IFERROR(VLOOKUP($B6,'Slutlig allokering kvv'!$B$2:$AC$462,MATCH(Q$3,'Slutlig allokering kvv'!$B$1:$AJ$1,0),FALSE)/1,0)</f>
        <v>0</v>
      </c>
      <c r="R6">
        <f>IFERROR(VLOOKUP($B6,Kraftvärmeprod!$B$1:$AH$479,MATCH(R$2,Kraftvärmeprod!$B$1:$AG$1,0),FALSE)/1,0)-IFERROR(VLOOKUP($B6,'Slutlig allokering kvv'!$B$2:$AC$462,MATCH(R$3,'Slutlig allokering kvv'!$B$1:$AJ$1,0),FALSE)/1,0)</f>
        <v>0</v>
      </c>
      <c r="S6">
        <f>IFERROR(VLOOKUP($B6,Kraftvärmeprod!$B$1:$AH$479,MATCH(S$2,Kraftvärmeprod!$B$1:$AG$1,0),FALSE)/1,0)-IFERROR(VLOOKUP($B6,'Slutlig allokering kvv'!$B$2:$AC$462,MATCH(S$3,'Slutlig allokering kvv'!$B$1:$AJ$1,0),FALSE)/1,0)</f>
        <v>0</v>
      </c>
      <c r="T6" s="6">
        <f>IFERROR(VLOOKUP($B6,Miljö!$B$1:$S$477,MATCH(T$2,Miljö!$B$1:$X$1,0),FALSE)/1,0)-IFERROR(VLOOKUP($B6,'Slutlig allokering kvv'!$B$2:$AC$462,MATCH(T$3,'Slutlig allokering kvv'!$B$1:$AJ$1,0),FALSE)/1,0)</f>
        <v>0</v>
      </c>
      <c r="U6">
        <f>IFERROR(VLOOKUP($B6,Kraftvärmeprod!$B$1:$AH$479,MATCH(U$2,Kraftvärmeprod!$B$1:$AG$1,0),FALSE)/1,0)-IFERROR(VLOOKUP($B6,'Slutlig allokering kvv'!$B$2:$AC$462,MATCH(U$3,'Slutlig allokering kvv'!$B$1:$AJ$1,0),FALSE)/1,0)</f>
        <v>0</v>
      </c>
      <c r="V6">
        <f>IFERROR(VLOOKUP($B6,Kraftvärmeprod!$B$1:$AH$479,MATCH(V$2,Kraftvärmeprod!$B$1:$AG$1,0),FALSE)/1,0)-IFERROR(VLOOKUP($B6,'Slutlig allokering kvv'!$B$2:$AC$462,MATCH(V$3,'Slutlig allokering kvv'!$B$1:$AJ$1,0),FALSE)/1,0)</f>
        <v>0</v>
      </c>
      <c r="W6">
        <f>IFERROR(VLOOKUP($B6,Kraftvärmeprod!$B$1:$AH$479,MATCH(W$2,Kraftvärmeprod!$B$1:$AG$1,0),FALSE)/1,0)-IFERROR(VLOOKUP($B6,'Slutlig allokering kvv'!$B$2:$AC$462,MATCH(W$3,'Slutlig allokering kvv'!$B$1:$AJ$1,0),FALSE)/1,0)</f>
        <v>0</v>
      </c>
      <c r="X6">
        <f>IFERROR(VLOOKUP($B6,Kraftvärmeprod!$B$1:$AH$479,MATCH(X$2,Kraftvärmeprod!$B$1:$AG$1,0),FALSE)/1,0)-IFERROR(VLOOKUP($B6,'Slutlig allokering kvv'!$B$2:$AC$462,MATCH(X$3,'Slutlig allokering kvv'!$B$1:$AJ$1,0),FALSE)/1,0)</f>
        <v>0</v>
      </c>
      <c r="Y6">
        <f>IFERROR(VLOOKUP($B6,Kraftvärmeprod!$B$1:$AH$479,MATCH(Y$2,Kraftvärmeprod!$B$1:$AG$1,0),FALSE)/1,0)-IFERROR(VLOOKUP($B6,'Slutlig allokering kvv'!$B$2:$AC$462,MATCH(Y$3,'Slutlig allokering kvv'!$B$1:$AJ$1,0),FALSE)/1,0)</f>
        <v>0</v>
      </c>
      <c r="Z6">
        <f>IFERROR(VLOOKUP($B6,Kraftvärmeprod!$B$1:$AH$479,MATCH(Z$2,Kraftvärmeprod!$B$1:$AG$1,0),FALSE)/1,0)-IFERROR(VLOOKUP($B6,'Slutlig allokering kvv'!$B$2:$AC$462,MATCH(Z$3,'Slutlig allokering kvv'!$B$1:$AJ$1,0),FALSE)/1,0)</f>
        <v>0</v>
      </c>
      <c r="AA6">
        <f>IFERROR(VLOOKUP($B6,Kraftvärmeprod!$B$1:$AH$479,MATCH(AA$2,Kraftvärmeprod!$B$1:$AG$1,0),FALSE)/1,0)-IFERROR(VLOOKUP($B6,'Slutlig allokering kvv'!$B$2:$AC$462,MATCH(AA$3,'Slutlig allokering kvv'!$B$1:$AJ$1,0),FALSE)/1,0)</f>
        <v>0</v>
      </c>
      <c r="AE6">
        <f t="shared" si="0"/>
        <v>0</v>
      </c>
      <c r="AG6">
        <f>IFERROR(VLOOKUP(B6,'Slutlig allokering kvv'!$B$2:$AJ$462,MATCH("Summa slutlig allokerad tillförd energi (utan hjälpel och rökgaskondensering):",'Slutlig allokering kvv'!$B$1:$AK$1,0),FALSE)/1,"")</f>
        <v>0</v>
      </c>
      <c r="AI6" s="137" t="str">
        <f>IFERROR(1-VLOOKUP(B6,'Slutlig allokering kvv'!$B$2:$AJ$462,MATCH("Andel av bränsle i kvv som allokerats till värme, exklusive rökgaskondensering och hjälpel",'Slutlig allokering kvv'!$B$1:$AK$1,0),FALSE),"")</f>
        <v/>
      </c>
      <c r="AK6" s="137" t="str">
        <f t="shared" si="1"/>
        <v/>
      </c>
    </row>
    <row r="7" spans="1:39" x14ac:dyDescent="0.25">
      <c r="A7" s="2" t="s">
        <v>22</v>
      </c>
      <c r="B7" s="2" t="s">
        <v>26</v>
      </c>
      <c r="C7" t="str">
        <f>IFERROR(VLOOKUP($B7,Kraftvärmeprod!$B$1:$AH$479,MATCH(C$3,Kraftvärmeprod!$B$1:$AG$1,0),FALSE)/1,"")</f>
        <v/>
      </c>
      <c r="D7" t="str">
        <f>IFERROR(VLOOKUP($B7,Kraftvärmeprod!$B$1:$AH$479,MATCH(D$3,Kraftvärmeprod!$B$1:$AG$1,0),FALSE)/1,"")</f>
        <v/>
      </c>
      <c r="E7">
        <f>IFERROR(VLOOKUP($B7,Kraftvärmeprod!$B$1:$AH$479,MATCH(E$2,Kraftvärmeprod!$B$1:$AG$1,0),FALSE)/1,0)-IFERROR(VLOOKUP($B7,'Slutlig allokering kvv'!$B$2:$AC$462,MATCH(E$3,'Slutlig allokering kvv'!$B$1:$AJ$1,0),FALSE)/1,0)</f>
        <v>0</v>
      </c>
      <c r="F7">
        <f>IFERROR(VLOOKUP($B7,Kraftvärmeprod!$B$1:$AH$479,MATCH(F$2,Kraftvärmeprod!$B$1:$AG$1,0),FALSE)/1,0)-IFERROR(VLOOKUP($B7,'Slutlig allokering kvv'!$B$2:$AC$462,MATCH(F$3,'Slutlig allokering kvv'!$B$1:$AJ$1,0),FALSE)/1,0)</f>
        <v>0</v>
      </c>
      <c r="G7">
        <f>IFERROR(VLOOKUP($B7,Kraftvärmeprod!$B$1:$AH$479,MATCH(G$2,Kraftvärmeprod!$B$1:$AG$1,0),FALSE)/1,0)-IFERROR(VLOOKUP($B7,'Slutlig allokering kvv'!$B$2:$AC$462,MATCH(G$3,'Slutlig allokering kvv'!$B$1:$AJ$1,0),FALSE)/1,0)</f>
        <v>0</v>
      </c>
      <c r="H7">
        <f>IFERROR(VLOOKUP($B7,Kraftvärmeprod!$B$1:$AH$479,MATCH(H$2,Kraftvärmeprod!$B$1:$AG$1,0),FALSE)/1,0)-IFERROR(VLOOKUP($B7,'Slutlig allokering kvv'!$B$2:$AC$462,MATCH(H$3,'Slutlig allokering kvv'!$B$1:$AJ$1,0),FALSE)/1,0)</f>
        <v>0</v>
      </c>
      <c r="I7">
        <f>IFERROR(VLOOKUP($B7,Kraftvärmeprod!$B$1:$AH$479,MATCH(I$2,Kraftvärmeprod!$B$1:$AG$1,0),FALSE)/1,0)-IFERROR(VLOOKUP($B7,'Slutlig allokering kvv'!$B$2:$AC$462,MATCH(I$3,'Slutlig allokering kvv'!$B$1:$AJ$1,0),FALSE)/1,0)</f>
        <v>0</v>
      </c>
      <c r="J7">
        <f>IFERROR(VLOOKUP($B7,Kraftvärmeprod!$B$1:$AH$479,MATCH(J$2,Kraftvärmeprod!$B$1:$AG$1,0),FALSE)/1,0)-IFERROR(VLOOKUP($B7,'Slutlig allokering kvv'!$B$2:$AC$462,MATCH(J$3,'Slutlig allokering kvv'!$B$1:$AJ$1,0),FALSE)/1,0)</f>
        <v>0</v>
      </c>
      <c r="K7">
        <f>IFERROR(VLOOKUP($B7,Kraftvärmeprod!$B$1:$AH$479,MATCH(K$2,Kraftvärmeprod!$B$1:$AG$1,0),FALSE)/1,0)-IFERROR(VLOOKUP($B7,'Slutlig allokering kvv'!$B$2:$AC$462,MATCH(K$3,'Slutlig allokering kvv'!$B$1:$AJ$1,0),FALSE)/1,0)</f>
        <v>0</v>
      </c>
      <c r="L7">
        <f>IFERROR(VLOOKUP($B7,Kraftvärmeprod!$B$1:$AH$479,MATCH(L$2,Kraftvärmeprod!$B$1:$AG$1,0),FALSE)/1,0)-IFERROR(VLOOKUP($B7,'Slutlig allokering kvv'!$B$2:$AC$462,MATCH(L$3,'Slutlig allokering kvv'!$B$1:$AJ$1,0),FALSE)/1,0)</f>
        <v>0</v>
      </c>
      <c r="M7">
        <f>IFERROR(VLOOKUP($B7,Kraftvärmeprod!$B$1:$AH$479,MATCH(M$2,Kraftvärmeprod!$B$1:$AG$1,0),FALSE)/1,0)-IFERROR(VLOOKUP($B7,'Slutlig allokering kvv'!$B$2:$AC$462,MATCH(M$3,'Slutlig allokering kvv'!$B$1:$AJ$1,0),FALSE)/1,0)</f>
        <v>0</v>
      </c>
      <c r="N7">
        <f>IFERROR(VLOOKUP($B7,Kraftvärmeprod!$B$1:$AH$479,MATCH(N$2,Kraftvärmeprod!$B$1:$AG$1,0),FALSE)/1,0)-IFERROR(VLOOKUP($B7,'Slutlig allokering kvv'!$B$2:$AC$462,MATCH(N$3,'Slutlig allokering kvv'!$B$1:$AJ$1,0),FALSE)/1,0)</f>
        <v>0</v>
      </c>
      <c r="O7">
        <f>IFERROR(VLOOKUP($B7,Kraftvärmeprod!$B$1:$AH$479,MATCH(O$2,Kraftvärmeprod!$B$1:$AG$1,0),FALSE)/1,0)-IFERROR(VLOOKUP($B7,'Slutlig allokering kvv'!$B$2:$AC$462,MATCH(O$3,'Slutlig allokering kvv'!$B$1:$AJ$1,0),FALSE)/1,0)</f>
        <v>0</v>
      </c>
      <c r="P7">
        <f>IFERROR(VLOOKUP($B7,Kraftvärmeprod!$B$1:$AH$479,MATCH(P$2,Kraftvärmeprod!$B$1:$AG$1,0),FALSE)/1,0)-IFERROR(VLOOKUP($B7,'Slutlig allokering kvv'!$B$2:$AC$462,MATCH(P$3,'Slutlig allokering kvv'!$B$1:$AJ$1,0),FALSE)/1,0)</f>
        <v>0</v>
      </c>
      <c r="Q7">
        <f>IFERROR(VLOOKUP($B7,Kraftvärmeprod!$B$1:$AH$479,MATCH(Q$2,Kraftvärmeprod!$B$1:$AG$1,0),FALSE)/1,0)-IFERROR(VLOOKUP($B7,'Slutlig allokering kvv'!$B$2:$AC$462,MATCH(Q$3,'Slutlig allokering kvv'!$B$1:$AJ$1,0),FALSE)/1,0)</f>
        <v>0</v>
      </c>
      <c r="R7">
        <f>IFERROR(VLOOKUP($B7,Kraftvärmeprod!$B$1:$AH$479,MATCH(R$2,Kraftvärmeprod!$B$1:$AG$1,0),FALSE)/1,0)-IFERROR(VLOOKUP($B7,'Slutlig allokering kvv'!$B$2:$AC$462,MATCH(R$3,'Slutlig allokering kvv'!$B$1:$AJ$1,0),FALSE)/1,0)</f>
        <v>0</v>
      </c>
      <c r="S7">
        <f>IFERROR(VLOOKUP($B7,Kraftvärmeprod!$B$1:$AH$479,MATCH(S$2,Kraftvärmeprod!$B$1:$AG$1,0),FALSE)/1,0)-IFERROR(VLOOKUP($B7,'Slutlig allokering kvv'!$B$2:$AC$462,MATCH(S$3,'Slutlig allokering kvv'!$B$1:$AJ$1,0),FALSE)/1,0)</f>
        <v>0</v>
      </c>
      <c r="T7" s="6">
        <f>IFERROR(VLOOKUP($B7,Miljö!$B$1:$S$477,MATCH(T$2,Miljö!$B$1:$X$1,0),FALSE)/1,0)-IFERROR(VLOOKUP($B7,'Slutlig allokering kvv'!$B$2:$AC$462,MATCH(T$3,'Slutlig allokering kvv'!$B$1:$AJ$1,0),FALSE)/1,0)</f>
        <v>0</v>
      </c>
      <c r="U7">
        <f>IFERROR(VLOOKUP($B7,Kraftvärmeprod!$B$1:$AH$479,MATCH(U$2,Kraftvärmeprod!$B$1:$AG$1,0),FALSE)/1,0)-IFERROR(VLOOKUP($B7,'Slutlig allokering kvv'!$B$2:$AC$462,MATCH(U$3,'Slutlig allokering kvv'!$B$1:$AJ$1,0),FALSE)/1,0)</f>
        <v>0</v>
      </c>
      <c r="V7">
        <f>IFERROR(VLOOKUP($B7,Kraftvärmeprod!$B$1:$AH$479,MATCH(V$2,Kraftvärmeprod!$B$1:$AG$1,0),FALSE)/1,0)-IFERROR(VLOOKUP($B7,'Slutlig allokering kvv'!$B$2:$AC$462,MATCH(V$3,'Slutlig allokering kvv'!$B$1:$AJ$1,0),FALSE)/1,0)</f>
        <v>0</v>
      </c>
      <c r="W7">
        <f>IFERROR(VLOOKUP($B7,Kraftvärmeprod!$B$1:$AH$479,MATCH(W$2,Kraftvärmeprod!$B$1:$AG$1,0),FALSE)/1,0)-IFERROR(VLOOKUP($B7,'Slutlig allokering kvv'!$B$2:$AC$462,MATCH(W$3,'Slutlig allokering kvv'!$B$1:$AJ$1,0),FALSE)/1,0)</f>
        <v>0</v>
      </c>
      <c r="X7">
        <f>IFERROR(VLOOKUP($B7,Kraftvärmeprod!$B$1:$AH$479,MATCH(X$2,Kraftvärmeprod!$B$1:$AG$1,0),FALSE)/1,0)-IFERROR(VLOOKUP($B7,'Slutlig allokering kvv'!$B$2:$AC$462,MATCH(X$3,'Slutlig allokering kvv'!$B$1:$AJ$1,0),FALSE)/1,0)</f>
        <v>0</v>
      </c>
      <c r="Y7">
        <f>IFERROR(VLOOKUP($B7,Kraftvärmeprod!$B$1:$AH$479,MATCH(Y$2,Kraftvärmeprod!$B$1:$AG$1,0),FALSE)/1,0)-IFERROR(VLOOKUP($B7,'Slutlig allokering kvv'!$B$2:$AC$462,MATCH(Y$3,'Slutlig allokering kvv'!$B$1:$AJ$1,0),FALSE)/1,0)</f>
        <v>0</v>
      </c>
      <c r="Z7">
        <f>IFERROR(VLOOKUP($B7,Kraftvärmeprod!$B$1:$AH$479,MATCH(Z$2,Kraftvärmeprod!$B$1:$AG$1,0),FALSE)/1,0)-IFERROR(VLOOKUP($B7,'Slutlig allokering kvv'!$B$2:$AC$462,MATCH(Z$3,'Slutlig allokering kvv'!$B$1:$AJ$1,0),FALSE)/1,0)</f>
        <v>0</v>
      </c>
      <c r="AA7">
        <f>IFERROR(VLOOKUP($B7,Kraftvärmeprod!$B$1:$AH$479,MATCH(AA$2,Kraftvärmeprod!$B$1:$AG$1,0),FALSE)/1,0)-IFERROR(VLOOKUP($B7,'Slutlig allokering kvv'!$B$2:$AC$462,MATCH(AA$3,'Slutlig allokering kvv'!$B$1:$AJ$1,0),FALSE)/1,0)</f>
        <v>0</v>
      </c>
      <c r="AE7">
        <f t="shared" si="0"/>
        <v>0</v>
      </c>
      <c r="AG7">
        <f>IFERROR(VLOOKUP(B7,'Slutlig allokering kvv'!$B$2:$AJ$462,MATCH("Summa slutlig allokerad tillförd energi (utan hjälpel och rökgaskondensering):",'Slutlig allokering kvv'!$B$1:$AK$1,0),FALSE)/1,"")</f>
        <v>0</v>
      </c>
      <c r="AI7" s="137" t="str">
        <f>IFERROR(1-VLOOKUP(B7,'Slutlig allokering kvv'!$B$2:$AJ$462,MATCH("Andel av bränsle i kvv som allokerats till värme, exklusive rökgaskondensering och hjälpel",'Slutlig allokering kvv'!$B$1:$AK$1,0),FALSE),"")</f>
        <v/>
      </c>
      <c r="AK7" s="137" t="str">
        <f t="shared" si="1"/>
        <v/>
      </c>
    </row>
    <row r="8" spans="1:39" x14ac:dyDescent="0.25">
      <c r="A8" s="2" t="s">
        <v>22</v>
      </c>
      <c r="B8" s="2" t="s">
        <v>27</v>
      </c>
      <c r="C8" t="str">
        <f>IFERROR(VLOOKUP($B8,Kraftvärmeprod!$B$1:$AH$479,MATCH(C$3,Kraftvärmeprod!$B$1:$AG$1,0),FALSE)/1,"")</f>
        <v/>
      </c>
      <c r="D8" t="str">
        <f>IFERROR(VLOOKUP($B8,Kraftvärmeprod!$B$1:$AH$479,MATCH(D$3,Kraftvärmeprod!$B$1:$AG$1,0),FALSE)/1,"")</f>
        <v/>
      </c>
      <c r="E8">
        <f>IFERROR(VLOOKUP($B8,Kraftvärmeprod!$B$1:$AH$479,MATCH(E$2,Kraftvärmeprod!$B$1:$AG$1,0),FALSE)/1,0)-IFERROR(VLOOKUP($B8,'Slutlig allokering kvv'!$B$2:$AC$462,MATCH(E$3,'Slutlig allokering kvv'!$B$1:$AJ$1,0),FALSE)/1,0)</f>
        <v>0</v>
      </c>
      <c r="F8">
        <f>IFERROR(VLOOKUP($B8,Kraftvärmeprod!$B$1:$AH$479,MATCH(F$2,Kraftvärmeprod!$B$1:$AG$1,0),FALSE)/1,0)-IFERROR(VLOOKUP($B8,'Slutlig allokering kvv'!$B$2:$AC$462,MATCH(F$3,'Slutlig allokering kvv'!$B$1:$AJ$1,0),FALSE)/1,0)</f>
        <v>0</v>
      </c>
      <c r="G8">
        <f>IFERROR(VLOOKUP($B8,Kraftvärmeprod!$B$1:$AH$479,MATCH(G$2,Kraftvärmeprod!$B$1:$AG$1,0),FALSE)/1,0)-IFERROR(VLOOKUP($B8,'Slutlig allokering kvv'!$B$2:$AC$462,MATCH(G$3,'Slutlig allokering kvv'!$B$1:$AJ$1,0),FALSE)/1,0)</f>
        <v>0</v>
      </c>
      <c r="H8">
        <f>IFERROR(VLOOKUP($B8,Kraftvärmeprod!$B$1:$AH$479,MATCH(H$2,Kraftvärmeprod!$B$1:$AG$1,0),FALSE)/1,0)-IFERROR(VLOOKUP($B8,'Slutlig allokering kvv'!$B$2:$AC$462,MATCH(H$3,'Slutlig allokering kvv'!$B$1:$AJ$1,0),FALSE)/1,0)</f>
        <v>0</v>
      </c>
      <c r="I8">
        <f>IFERROR(VLOOKUP($B8,Kraftvärmeprod!$B$1:$AH$479,MATCH(I$2,Kraftvärmeprod!$B$1:$AG$1,0),FALSE)/1,0)-IFERROR(VLOOKUP($B8,'Slutlig allokering kvv'!$B$2:$AC$462,MATCH(I$3,'Slutlig allokering kvv'!$B$1:$AJ$1,0),FALSE)/1,0)</f>
        <v>0</v>
      </c>
      <c r="J8">
        <f>IFERROR(VLOOKUP($B8,Kraftvärmeprod!$B$1:$AH$479,MATCH(J$2,Kraftvärmeprod!$B$1:$AG$1,0),FALSE)/1,0)-IFERROR(VLOOKUP($B8,'Slutlig allokering kvv'!$B$2:$AC$462,MATCH(J$3,'Slutlig allokering kvv'!$B$1:$AJ$1,0),FALSE)/1,0)</f>
        <v>0</v>
      </c>
      <c r="K8">
        <f>IFERROR(VLOOKUP($B8,Kraftvärmeprod!$B$1:$AH$479,MATCH(K$2,Kraftvärmeprod!$B$1:$AG$1,0),FALSE)/1,0)-IFERROR(VLOOKUP($B8,'Slutlig allokering kvv'!$B$2:$AC$462,MATCH(K$3,'Slutlig allokering kvv'!$B$1:$AJ$1,0),FALSE)/1,0)</f>
        <v>0</v>
      </c>
      <c r="L8">
        <f>IFERROR(VLOOKUP($B8,Kraftvärmeprod!$B$1:$AH$479,MATCH(L$2,Kraftvärmeprod!$B$1:$AG$1,0),FALSE)/1,0)-IFERROR(VLOOKUP($B8,'Slutlig allokering kvv'!$B$2:$AC$462,MATCH(L$3,'Slutlig allokering kvv'!$B$1:$AJ$1,0),FALSE)/1,0)</f>
        <v>0</v>
      </c>
      <c r="M8">
        <f>IFERROR(VLOOKUP($B8,Kraftvärmeprod!$B$1:$AH$479,MATCH(M$2,Kraftvärmeprod!$B$1:$AG$1,0),FALSE)/1,0)-IFERROR(VLOOKUP($B8,'Slutlig allokering kvv'!$B$2:$AC$462,MATCH(M$3,'Slutlig allokering kvv'!$B$1:$AJ$1,0),FALSE)/1,0)</f>
        <v>0</v>
      </c>
      <c r="N8">
        <f>IFERROR(VLOOKUP($B8,Kraftvärmeprod!$B$1:$AH$479,MATCH(N$2,Kraftvärmeprod!$B$1:$AG$1,0),FALSE)/1,0)-IFERROR(VLOOKUP($B8,'Slutlig allokering kvv'!$B$2:$AC$462,MATCH(N$3,'Slutlig allokering kvv'!$B$1:$AJ$1,0),FALSE)/1,0)</f>
        <v>0</v>
      </c>
      <c r="O8">
        <f>IFERROR(VLOOKUP($B8,Kraftvärmeprod!$B$1:$AH$479,MATCH(O$2,Kraftvärmeprod!$B$1:$AG$1,0),FALSE)/1,0)-IFERROR(VLOOKUP($B8,'Slutlig allokering kvv'!$B$2:$AC$462,MATCH(O$3,'Slutlig allokering kvv'!$B$1:$AJ$1,0),FALSE)/1,0)</f>
        <v>0</v>
      </c>
      <c r="P8">
        <f>IFERROR(VLOOKUP($B8,Kraftvärmeprod!$B$1:$AH$479,MATCH(P$2,Kraftvärmeprod!$B$1:$AG$1,0),FALSE)/1,0)-IFERROR(VLOOKUP($B8,'Slutlig allokering kvv'!$B$2:$AC$462,MATCH(P$3,'Slutlig allokering kvv'!$B$1:$AJ$1,0),FALSE)/1,0)</f>
        <v>0</v>
      </c>
      <c r="Q8">
        <f>IFERROR(VLOOKUP($B8,Kraftvärmeprod!$B$1:$AH$479,MATCH(Q$2,Kraftvärmeprod!$B$1:$AG$1,0),FALSE)/1,0)-IFERROR(VLOOKUP($B8,'Slutlig allokering kvv'!$B$2:$AC$462,MATCH(Q$3,'Slutlig allokering kvv'!$B$1:$AJ$1,0),FALSE)/1,0)</f>
        <v>0</v>
      </c>
      <c r="R8">
        <f>IFERROR(VLOOKUP($B8,Kraftvärmeprod!$B$1:$AH$479,MATCH(R$2,Kraftvärmeprod!$B$1:$AG$1,0),FALSE)/1,0)-IFERROR(VLOOKUP($B8,'Slutlig allokering kvv'!$B$2:$AC$462,MATCH(R$3,'Slutlig allokering kvv'!$B$1:$AJ$1,0),FALSE)/1,0)</f>
        <v>0</v>
      </c>
      <c r="S8">
        <f>IFERROR(VLOOKUP($B8,Kraftvärmeprod!$B$1:$AH$479,MATCH(S$2,Kraftvärmeprod!$B$1:$AG$1,0),FALSE)/1,0)-IFERROR(VLOOKUP($B8,'Slutlig allokering kvv'!$B$2:$AC$462,MATCH(S$3,'Slutlig allokering kvv'!$B$1:$AJ$1,0),FALSE)/1,0)</f>
        <v>0</v>
      </c>
      <c r="T8" s="6">
        <f>IFERROR(VLOOKUP($B8,Miljö!$B$1:$S$477,MATCH(T$2,Miljö!$B$1:$X$1,0),FALSE)/1,0)-IFERROR(VLOOKUP($B8,'Slutlig allokering kvv'!$B$2:$AC$462,MATCH(T$3,'Slutlig allokering kvv'!$B$1:$AJ$1,0),FALSE)/1,0)</f>
        <v>0</v>
      </c>
      <c r="U8">
        <f>IFERROR(VLOOKUP($B8,Kraftvärmeprod!$B$1:$AH$479,MATCH(U$2,Kraftvärmeprod!$B$1:$AG$1,0),FALSE)/1,0)-IFERROR(VLOOKUP($B8,'Slutlig allokering kvv'!$B$2:$AC$462,MATCH(U$3,'Slutlig allokering kvv'!$B$1:$AJ$1,0),FALSE)/1,0)</f>
        <v>0</v>
      </c>
      <c r="V8">
        <f>IFERROR(VLOOKUP($B8,Kraftvärmeprod!$B$1:$AH$479,MATCH(V$2,Kraftvärmeprod!$B$1:$AG$1,0),FALSE)/1,0)-IFERROR(VLOOKUP($B8,'Slutlig allokering kvv'!$B$2:$AC$462,MATCH(V$3,'Slutlig allokering kvv'!$B$1:$AJ$1,0),FALSE)/1,0)</f>
        <v>0</v>
      </c>
      <c r="W8">
        <f>IFERROR(VLOOKUP($B8,Kraftvärmeprod!$B$1:$AH$479,MATCH(W$2,Kraftvärmeprod!$B$1:$AG$1,0),FALSE)/1,0)-IFERROR(VLOOKUP($B8,'Slutlig allokering kvv'!$B$2:$AC$462,MATCH(W$3,'Slutlig allokering kvv'!$B$1:$AJ$1,0),FALSE)/1,0)</f>
        <v>0</v>
      </c>
      <c r="X8">
        <f>IFERROR(VLOOKUP($B8,Kraftvärmeprod!$B$1:$AH$479,MATCH(X$2,Kraftvärmeprod!$B$1:$AG$1,0),FALSE)/1,0)-IFERROR(VLOOKUP($B8,'Slutlig allokering kvv'!$B$2:$AC$462,MATCH(X$3,'Slutlig allokering kvv'!$B$1:$AJ$1,0),FALSE)/1,0)</f>
        <v>0</v>
      </c>
      <c r="Y8">
        <f>IFERROR(VLOOKUP($B8,Kraftvärmeprod!$B$1:$AH$479,MATCH(Y$2,Kraftvärmeprod!$B$1:$AG$1,0),FALSE)/1,0)-IFERROR(VLOOKUP($B8,'Slutlig allokering kvv'!$B$2:$AC$462,MATCH(Y$3,'Slutlig allokering kvv'!$B$1:$AJ$1,0),FALSE)/1,0)</f>
        <v>0</v>
      </c>
      <c r="Z8">
        <f>IFERROR(VLOOKUP($B8,Kraftvärmeprod!$B$1:$AH$479,MATCH(Z$2,Kraftvärmeprod!$B$1:$AG$1,0),FALSE)/1,0)-IFERROR(VLOOKUP($B8,'Slutlig allokering kvv'!$B$2:$AC$462,MATCH(Z$3,'Slutlig allokering kvv'!$B$1:$AJ$1,0),FALSE)/1,0)</f>
        <v>0</v>
      </c>
      <c r="AA8">
        <f>IFERROR(VLOOKUP($B8,Kraftvärmeprod!$B$1:$AH$479,MATCH(AA$2,Kraftvärmeprod!$B$1:$AG$1,0),FALSE)/1,0)-IFERROR(VLOOKUP($B8,'Slutlig allokering kvv'!$B$2:$AC$462,MATCH(AA$3,'Slutlig allokering kvv'!$B$1:$AJ$1,0),FALSE)/1,0)</f>
        <v>0</v>
      </c>
      <c r="AE8">
        <f t="shared" si="0"/>
        <v>0</v>
      </c>
      <c r="AG8">
        <f>IFERROR(VLOOKUP(B8,'Slutlig allokering kvv'!$B$2:$AJ$462,MATCH("Summa slutlig allokerad tillförd energi (utan hjälpel och rökgaskondensering):",'Slutlig allokering kvv'!$B$1:$AK$1,0),FALSE)/1,"")</f>
        <v>0</v>
      </c>
      <c r="AI8" s="137" t="str">
        <f>IFERROR(1-VLOOKUP(B8,'Slutlig allokering kvv'!$B$2:$AJ$462,MATCH("Andel av bränsle i kvv som allokerats till värme, exklusive rökgaskondensering och hjälpel",'Slutlig allokering kvv'!$B$1:$AK$1,0),FALSE),"")</f>
        <v/>
      </c>
      <c r="AK8" s="137" t="str">
        <f t="shared" si="1"/>
        <v/>
      </c>
    </row>
    <row r="9" spans="1:39" x14ac:dyDescent="0.25">
      <c r="A9" s="2" t="s">
        <v>22</v>
      </c>
      <c r="B9" s="2" t="s">
        <v>28</v>
      </c>
      <c r="C9" t="str">
        <f>IFERROR(VLOOKUP($B9,Kraftvärmeprod!$B$1:$AH$479,MATCH(C$3,Kraftvärmeprod!$B$1:$AG$1,0),FALSE)/1,"")</f>
        <v/>
      </c>
      <c r="D9" t="str">
        <f>IFERROR(VLOOKUP($B9,Kraftvärmeprod!$B$1:$AH$479,MATCH(D$3,Kraftvärmeprod!$B$1:$AG$1,0),FALSE)/1,"")</f>
        <v/>
      </c>
      <c r="E9">
        <f>IFERROR(VLOOKUP($B9,Kraftvärmeprod!$B$1:$AH$479,MATCH(E$2,Kraftvärmeprod!$B$1:$AG$1,0),FALSE)/1,0)-IFERROR(VLOOKUP($B9,'Slutlig allokering kvv'!$B$2:$AC$462,MATCH(E$3,'Slutlig allokering kvv'!$B$1:$AJ$1,0),FALSE)/1,0)</f>
        <v>0</v>
      </c>
      <c r="F9">
        <f>IFERROR(VLOOKUP($B9,Kraftvärmeprod!$B$1:$AH$479,MATCH(F$2,Kraftvärmeprod!$B$1:$AG$1,0),FALSE)/1,0)-IFERROR(VLOOKUP($B9,'Slutlig allokering kvv'!$B$2:$AC$462,MATCH(F$3,'Slutlig allokering kvv'!$B$1:$AJ$1,0),FALSE)/1,0)</f>
        <v>0</v>
      </c>
      <c r="G9">
        <f>IFERROR(VLOOKUP($B9,Kraftvärmeprod!$B$1:$AH$479,MATCH(G$2,Kraftvärmeprod!$B$1:$AG$1,0),FALSE)/1,0)-IFERROR(VLOOKUP($B9,'Slutlig allokering kvv'!$B$2:$AC$462,MATCH(G$3,'Slutlig allokering kvv'!$B$1:$AJ$1,0),FALSE)/1,0)</f>
        <v>0</v>
      </c>
      <c r="H9">
        <f>IFERROR(VLOOKUP($B9,Kraftvärmeprod!$B$1:$AH$479,MATCH(H$2,Kraftvärmeprod!$B$1:$AG$1,0),FALSE)/1,0)-IFERROR(VLOOKUP($B9,'Slutlig allokering kvv'!$B$2:$AC$462,MATCH(H$3,'Slutlig allokering kvv'!$B$1:$AJ$1,0),FALSE)/1,0)</f>
        <v>0</v>
      </c>
      <c r="I9">
        <f>IFERROR(VLOOKUP($B9,Kraftvärmeprod!$B$1:$AH$479,MATCH(I$2,Kraftvärmeprod!$B$1:$AG$1,0),FALSE)/1,0)-IFERROR(VLOOKUP($B9,'Slutlig allokering kvv'!$B$2:$AC$462,MATCH(I$3,'Slutlig allokering kvv'!$B$1:$AJ$1,0),FALSE)/1,0)</f>
        <v>0</v>
      </c>
      <c r="J9">
        <f>IFERROR(VLOOKUP($B9,Kraftvärmeprod!$B$1:$AH$479,MATCH(J$2,Kraftvärmeprod!$B$1:$AG$1,0),FALSE)/1,0)-IFERROR(VLOOKUP($B9,'Slutlig allokering kvv'!$B$2:$AC$462,MATCH(J$3,'Slutlig allokering kvv'!$B$1:$AJ$1,0),FALSE)/1,0)</f>
        <v>0</v>
      </c>
      <c r="K9">
        <f>IFERROR(VLOOKUP($B9,Kraftvärmeprod!$B$1:$AH$479,MATCH(K$2,Kraftvärmeprod!$B$1:$AG$1,0),FALSE)/1,0)-IFERROR(VLOOKUP($B9,'Slutlig allokering kvv'!$B$2:$AC$462,MATCH(K$3,'Slutlig allokering kvv'!$B$1:$AJ$1,0),FALSE)/1,0)</f>
        <v>0</v>
      </c>
      <c r="L9">
        <f>IFERROR(VLOOKUP($B9,Kraftvärmeprod!$B$1:$AH$479,MATCH(L$2,Kraftvärmeprod!$B$1:$AG$1,0),FALSE)/1,0)-IFERROR(VLOOKUP($B9,'Slutlig allokering kvv'!$B$2:$AC$462,MATCH(L$3,'Slutlig allokering kvv'!$B$1:$AJ$1,0),FALSE)/1,0)</f>
        <v>0</v>
      </c>
      <c r="M9">
        <f>IFERROR(VLOOKUP($B9,Kraftvärmeprod!$B$1:$AH$479,MATCH(M$2,Kraftvärmeprod!$B$1:$AG$1,0),FALSE)/1,0)-IFERROR(VLOOKUP($B9,'Slutlig allokering kvv'!$B$2:$AC$462,MATCH(M$3,'Slutlig allokering kvv'!$B$1:$AJ$1,0),FALSE)/1,0)</f>
        <v>0</v>
      </c>
      <c r="N9">
        <f>IFERROR(VLOOKUP($B9,Kraftvärmeprod!$B$1:$AH$479,MATCH(N$2,Kraftvärmeprod!$B$1:$AG$1,0),FALSE)/1,0)-IFERROR(VLOOKUP($B9,'Slutlig allokering kvv'!$B$2:$AC$462,MATCH(N$3,'Slutlig allokering kvv'!$B$1:$AJ$1,0),FALSE)/1,0)</f>
        <v>0</v>
      </c>
      <c r="O9">
        <f>IFERROR(VLOOKUP($B9,Kraftvärmeprod!$B$1:$AH$479,MATCH(O$2,Kraftvärmeprod!$B$1:$AG$1,0),FALSE)/1,0)-IFERROR(VLOOKUP($B9,'Slutlig allokering kvv'!$B$2:$AC$462,MATCH(O$3,'Slutlig allokering kvv'!$B$1:$AJ$1,0),FALSE)/1,0)</f>
        <v>0</v>
      </c>
      <c r="P9">
        <f>IFERROR(VLOOKUP($B9,Kraftvärmeprod!$B$1:$AH$479,MATCH(P$2,Kraftvärmeprod!$B$1:$AG$1,0),FALSE)/1,0)-IFERROR(VLOOKUP($B9,'Slutlig allokering kvv'!$B$2:$AC$462,MATCH(P$3,'Slutlig allokering kvv'!$B$1:$AJ$1,0),FALSE)/1,0)</f>
        <v>0</v>
      </c>
      <c r="Q9">
        <f>IFERROR(VLOOKUP($B9,Kraftvärmeprod!$B$1:$AH$479,MATCH(Q$2,Kraftvärmeprod!$B$1:$AG$1,0),FALSE)/1,0)-IFERROR(VLOOKUP($B9,'Slutlig allokering kvv'!$B$2:$AC$462,MATCH(Q$3,'Slutlig allokering kvv'!$B$1:$AJ$1,0),FALSE)/1,0)</f>
        <v>0</v>
      </c>
      <c r="R9">
        <f>IFERROR(VLOOKUP($B9,Kraftvärmeprod!$B$1:$AH$479,MATCH(R$2,Kraftvärmeprod!$B$1:$AG$1,0),FALSE)/1,0)-IFERROR(VLOOKUP($B9,'Slutlig allokering kvv'!$B$2:$AC$462,MATCH(R$3,'Slutlig allokering kvv'!$B$1:$AJ$1,0),FALSE)/1,0)</f>
        <v>0</v>
      </c>
      <c r="S9">
        <f>IFERROR(VLOOKUP($B9,Kraftvärmeprod!$B$1:$AH$479,MATCH(S$2,Kraftvärmeprod!$B$1:$AG$1,0),FALSE)/1,0)-IFERROR(VLOOKUP($B9,'Slutlig allokering kvv'!$B$2:$AC$462,MATCH(S$3,'Slutlig allokering kvv'!$B$1:$AJ$1,0),FALSE)/1,0)</f>
        <v>0</v>
      </c>
      <c r="T9" s="6">
        <f>IFERROR(VLOOKUP($B9,Miljö!$B$1:$S$477,MATCH(T$2,Miljö!$B$1:$X$1,0),FALSE)/1,0)-IFERROR(VLOOKUP($B9,'Slutlig allokering kvv'!$B$2:$AC$462,MATCH(T$3,'Slutlig allokering kvv'!$B$1:$AJ$1,0),FALSE)/1,0)</f>
        <v>0</v>
      </c>
      <c r="U9">
        <f>IFERROR(VLOOKUP($B9,Kraftvärmeprod!$B$1:$AH$479,MATCH(U$2,Kraftvärmeprod!$B$1:$AG$1,0),FALSE)/1,0)-IFERROR(VLOOKUP($B9,'Slutlig allokering kvv'!$B$2:$AC$462,MATCH(U$3,'Slutlig allokering kvv'!$B$1:$AJ$1,0),FALSE)/1,0)</f>
        <v>0</v>
      </c>
      <c r="V9">
        <f>IFERROR(VLOOKUP($B9,Kraftvärmeprod!$B$1:$AH$479,MATCH(V$2,Kraftvärmeprod!$B$1:$AG$1,0),FALSE)/1,0)-IFERROR(VLOOKUP($B9,'Slutlig allokering kvv'!$B$2:$AC$462,MATCH(V$3,'Slutlig allokering kvv'!$B$1:$AJ$1,0),FALSE)/1,0)</f>
        <v>0</v>
      </c>
      <c r="W9">
        <f>IFERROR(VLOOKUP($B9,Kraftvärmeprod!$B$1:$AH$479,MATCH(W$2,Kraftvärmeprod!$B$1:$AG$1,0),FALSE)/1,0)-IFERROR(VLOOKUP($B9,'Slutlig allokering kvv'!$B$2:$AC$462,MATCH(W$3,'Slutlig allokering kvv'!$B$1:$AJ$1,0),FALSE)/1,0)</f>
        <v>0</v>
      </c>
      <c r="X9">
        <f>IFERROR(VLOOKUP($B9,Kraftvärmeprod!$B$1:$AH$479,MATCH(X$2,Kraftvärmeprod!$B$1:$AG$1,0),FALSE)/1,0)-IFERROR(VLOOKUP($B9,'Slutlig allokering kvv'!$B$2:$AC$462,MATCH(X$3,'Slutlig allokering kvv'!$B$1:$AJ$1,0),FALSE)/1,0)</f>
        <v>0</v>
      </c>
      <c r="Y9">
        <f>IFERROR(VLOOKUP($B9,Kraftvärmeprod!$B$1:$AH$479,MATCH(Y$2,Kraftvärmeprod!$B$1:$AG$1,0),FALSE)/1,0)-IFERROR(VLOOKUP($B9,'Slutlig allokering kvv'!$B$2:$AC$462,MATCH(Y$3,'Slutlig allokering kvv'!$B$1:$AJ$1,0),FALSE)/1,0)</f>
        <v>0</v>
      </c>
      <c r="Z9">
        <f>IFERROR(VLOOKUP($B9,Kraftvärmeprod!$B$1:$AH$479,MATCH(Z$2,Kraftvärmeprod!$B$1:$AG$1,0),FALSE)/1,0)-IFERROR(VLOOKUP($B9,'Slutlig allokering kvv'!$B$2:$AC$462,MATCH(Z$3,'Slutlig allokering kvv'!$B$1:$AJ$1,0),FALSE)/1,0)</f>
        <v>0</v>
      </c>
      <c r="AA9">
        <f>IFERROR(VLOOKUP($B9,Kraftvärmeprod!$B$1:$AH$479,MATCH(AA$2,Kraftvärmeprod!$B$1:$AG$1,0),FALSE)/1,0)-IFERROR(VLOOKUP($B9,'Slutlig allokering kvv'!$B$2:$AC$462,MATCH(AA$3,'Slutlig allokering kvv'!$B$1:$AJ$1,0),FALSE)/1,0)</f>
        <v>0</v>
      </c>
      <c r="AE9">
        <f t="shared" si="0"/>
        <v>0</v>
      </c>
      <c r="AG9">
        <f>IFERROR(VLOOKUP(B9,'Slutlig allokering kvv'!$B$2:$AJ$462,MATCH("Summa slutlig allokerad tillförd energi (utan hjälpel och rökgaskondensering):",'Slutlig allokering kvv'!$B$1:$AK$1,0),FALSE)/1,"")</f>
        <v>0</v>
      </c>
      <c r="AI9" s="137" t="str">
        <f>IFERROR(1-VLOOKUP(B9,'Slutlig allokering kvv'!$B$2:$AJ$462,MATCH("Andel av bränsle i kvv som allokerats till värme, exklusive rökgaskondensering och hjälpel",'Slutlig allokering kvv'!$B$1:$AK$1,0),FALSE),"")</f>
        <v/>
      </c>
      <c r="AK9" s="137" t="str">
        <f t="shared" si="1"/>
        <v/>
      </c>
    </row>
    <row r="10" spans="1:39" x14ac:dyDescent="0.25">
      <c r="A10" s="2" t="s">
        <v>22</v>
      </c>
      <c r="B10" s="2" t="s">
        <v>29</v>
      </c>
      <c r="C10" t="str">
        <f>IFERROR(VLOOKUP($B10,Kraftvärmeprod!$B$1:$AH$479,MATCH(C$3,Kraftvärmeprod!$B$1:$AG$1,0),FALSE)/1,"")</f>
        <v/>
      </c>
      <c r="D10" t="str">
        <f>IFERROR(VLOOKUP($B10,Kraftvärmeprod!$B$1:$AH$479,MATCH(D$3,Kraftvärmeprod!$B$1:$AG$1,0),FALSE)/1,"")</f>
        <v/>
      </c>
      <c r="E10">
        <f>IFERROR(VLOOKUP($B10,Kraftvärmeprod!$B$1:$AH$479,MATCH(E$2,Kraftvärmeprod!$B$1:$AG$1,0),FALSE)/1,0)-IFERROR(VLOOKUP($B10,'Slutlig allokering kvv'!$B$2:$AC$462,MATCH(E$3,'Slutlig allokering kvv'!$B$1:$AJ$1,0),FALSE)/1,0)</f>
        <v>0</v>
      </c>
      <c r="F10">
        <f>IFERROR(VLOOKUP($B10,Kraftvärmeprod!$B$1:$AH$479,MATCH(F$2,Kraftvärmeprod!$B$1:$AG$1,0),FALSE)/1,0)-IFERROR(VLOOKUP($B10,'Slutlig allokering kvv'!$B$2:$AC$462,MATCH(F$3,'Slutlig allokering kvv'!$B$1:$AJ$1,0),FALSE)/1,0)</f>
        <v>0</v>
      </c>
      <c r="G10">
        <f>IFERROR(VLOOKUP($B10,Kraftvärmeprod!$B$1:$AH$479,MATCH(G$2,Kraftvärmeprod!$B$1:$AG$1,0),FALSE)/1,0)-IFERROR(VLOOKUP($B10,'Slutlig allokering kvv'!$B$2:$AC$462,MATCH(G$3,'Slutlig allokering kvv'!$B$1:$AJ$1,0),FALSE)/1,0)</f>
        <v>0</v>
      </c>
      <c r="H10">
        <f>IFERROR(VLOOKUP($B10,Kraftvärmeprod!$B$1:$AH$479,MATCH(H$2,Kraftvärmeprod!$B$1:$AG$1,0),FALSE)/1,0)-IFERROR(VLOOKUP($B10,'Slutlig allokering kvv'!$B$2:$AC$462,MATCH(H$3,'Slutlig allokering kvv'!$B$1:$AJ$1,0),FALSE)/1,0)</f>
        <v>0</v>
      </c>
      <c r="I10">
        <f>IFERROR(VLOOKUP($B10,Kraftvärmeprod!$B$1:$AH$479,MATCH(I$2,Kraftvärmeprod!$B$1:$AG$1,0),FALSE)/1,0)-IFERROR(VLOOKUP($B10,'Slutlig allokering kvv'!$B$2:$AC$462,MATCH(I$3,'Slutlig allokering kvv'!$B$1:$AJ$1,0),FALSE)/1,0)</f>
        <v>0</v>
      </c>
      <c r="J10">
        <f>IFERROR(VLOOKUP($B10,Kraftvärmeprod!$B$1:$AH$479,MATCH(J$2,Kraftvärmeprod!$B$1:$AG$1,0),FALSE)/1,0)-IFERROR(VLOOKUP($B10,'Slutlig allokering kvv'!$B$2:$AC$462,MATCH(J$3,'Slutlig allokering kvv'!$B$1:$AJ$1,0),FALSE)/1,0)</f>
        <v>0</v>
      </c>
      <c r="K10">
        <f>IFERROR(VLOOKUP($B10,Kraftvärmeprod!$B$1:$AH$479,MATCH(K$2,Kraftvärmeprod!$B$1:$AG$1,0),FALSE)/1,0)-IFERROR(VLOOKUP($B10,'Slutlig allokering kvv'!$B$2:$AC$462,MATCH(K$3,'Slutlig allokering kvv'!$B$1:$AJ$1,0),FALSE)/1,0)</f>
        <v>0</v>
      </c>
      <c r="L10">
        <f>IFERROR(VLOOKUP($B10,Kraftvärmeprod!$B$1:$AH$479,MATCH(L$2,Kraftvärmeprod!$B$1:$AG$1,0),FALSE)/1,0)-IFERROR(VLOOKUP($B10,'Slutlig allokering kvv'!$B$2:$AC$462,MATCH(L$3,'Slutlig allokering kvv'!$B$1:$AJ$1,0),FALSE)/1,0)</f>
        <v>0</v>
      </c>
      <c r="M10">
        <f>IFERROR(VLOOKUP($B10,Kraftvärmeprod!$B$1:$AH$479,MATCH(M$2,Kraftvärmeprod!$B$1:$AG$1,0),FALSE)/1,0)-IFERROR(VLOOKUP($B10,'Slutlig allokering kvv'!$B$2:$AC$462,MATCH(M$3,'Slutlig allokering kvv'!$B$1:$AJ$1,0),FALSE)/1,0)</f>
        <v>0</v>
      </c>
      <c r="N10">
        <f>IFERROR(VLOOKUP($B10,Kraftvärmeprod!$B$1:$AH$479,MATCH(N$2,Kraftvärmeprod!$B$1:$AG$1,0),FALSE)/1,0)-IFERROR(VLOOKUP($B10,'Slutlig allokering kvv'!$B$2:$AC$462,MATCH(N$3,'Slutlig allokering kvv'!$B$1:$AJ$1,0),FALSE)/1,0)</f>
        <v>0</v>
      </c>
      <c r="O10">
        <f>IFERROR(VLOOKUP($B10,Kraftvärmeprod!$B$1:$AH$479,MATCH(O$2,Kraftvärmeprod!$B$1:$AG$1,0),FALSE)/1,0)-IFERROR(VLOOKUP($B10,'Slutlig allokering kvv'!$B$2:$AC$462,MATCH(O$3,'Slutlig allokering kvv'!$B$1:$AJ$1,0),FALSE)/1,0)</f>
        <v>0</v>
      </c>
      <c r="P10">
        <f>IFERROR(VLOOKUP($B10,Kraftvärmeprod!$B$1:$AH$479,MATCH(P$2,Kraftvärmeprod!$B$1:$AG$1,0),FALSE)/1,0)-IFERROR(VLOOKUP($B10,'Slutlig allokering kvv'!$B$2:$AC$462,MATCH(P$3,'Slutlig allokering kvv'!$B$1:$AJ$1,0),FALSE)/1,0)</f>
        <v>0</v>
      </c>
      <c r="Q10">
        <f>IFERROR(VLOOKUP($B10,Kraftvärmeprod!$B$1:$AH$479,MATCH(Q$2,Kraftvärmeprod!$B$1:$AG$1,0),FALSE)/1,0)-IFERROR(VLOOKUP($B10,'Slutlig allokering kvv'!$B$2:$AC$462,MATCH(Q$3,'Slutlig allokering kvv'!$B$1:$AJ$1,0),FALSE)/1,0)</f>
        <v>0</v>
      </c>
      <c r="R10">
        <f>IFERROR(VLOOKUP($B10,Kraftvärmeprod!$B$1:$AH$479,MATCH(R$2,Kraftvärmeprod!$B$1:$AG$1,0),FALSE)/1,0)-IFERROR(VLOOKUP($B10,'Slutlig allokering kvv'!$B$2:$AC$462,MATCH(R$3,'Slutlig allokering kvv'!$B$1:$AJ$1,0),FALSE)/1,0)</f>
        <v>0</v>
      </c>
      <c r="S10">
        <f>IFERROR(VLOOKUP($B10,Kraftvärmeprod!$B$1:$AH$479,MATCH(S$2,Kraftvärmeprod!$B$1:$AG$1,0),FALSE)/1,0)-IFERROR(VLOOKUP($B10,'Slutlig allokering kvv'!$B$2:$AC$462,MATCH(S$3,'Slutlig allokering kvv'!$B$1:$AJ$1,0),FALSE)/1,0)</f>
        <v>0</v>
      </c>
      <c r="T10" s="6">
        <f>IFERROR(VLOOKUP($B10,Miljö!$B$1:$S$477,MATCH(T$2,Miljö!$B$1:$X$1,0),FALSE)/1,0)-IFERROR(VLOOKUP($B10,'Slutlig allokering kvv'!$B$2:$AC$462,MATCH(T$3,'Slutlig allokering kvv'!$B$1:$AJ$1,0),FALSE)/1,0)</f>
        <v>0</v>
      </c>
      <c r="U10">
        <f>IFERROR(VLOOKUP($B10,Kraftvärmeprod!$B$1:$AH$479,MATCH(U$2,Kraftvärmeprod!$B$1:$AG$1,0),FALSE)/1,0)-IFERROR(VLOOKUP($B10,'Slutlig allokering kvv'!$B$2:$AC$462,MATCH(U$3,'Slutlig allokering kvv'!$B$1:$AJ$1,0),FALSE)/1,0)</f>
        <v>0</v>
      </c>
      <c r="V10">
        <f>IFERROR(VLOOKUP($B10,Kraftvärmeprod!$B$1:$AH$479,MATCH(V$2,Kraftvärmeprod!$B$1:$AG$1,0),FALSE)/1,0)-IFERROR(VLOOKUP($B10,'Slutlig allokering kvv'!$B$2:$AC$462,MATCH(V$3,'Slutlig allokering kvv'!$B$1:$AJ$1,0),FALSE)/1,0)</f>
        <v>0</v>
      </c>
      <c r="W10">
        <f>IFERROR(VLOOKUP($B10,Kraftvärmeprod!$B$1:$AH$479,MATCH(W$2,Kraftvärmeprod!$B$1:$AG$1,0),FALSE)/1,0)-IFERROR(VLOOKUP($B10,'Slutlig allokering kvv'!$B$2:$AC$462,MATCH(W$3,'Slutlig allokering kvv'!$B$1:$AJ$1,0),FALSE)/1,0)</f>
        <v>0</v>
      </c>
      <c r="X10">
        <f>IFERROR(VLOOKUP($B10,Kraftvärmeprod!$B$1:$AH$479,MATCH(X$2,Kraftvärmeprod!$B$1:$AG$1,0),FALSE)/1,0)-IFERROR(VLOOKUP($B10,'Slutlig allokering kvv'!$B$2:$AC$462,MATCH(X$3,'Slutlig allokering kvv'!$B$1:$AJ$1,0),FALSE)/1,0)</f>
        <v>0</v>
      </c>
      <c r="Y10">
        <f>IFERROR(VLOOKUP($B10,Kraftvärmeprod!$B$1:$AH$479,MATCH(Y$2,Kraftvärmeprod!$B$1:$AG$1,0),FALSE)/1,0)-IFERROR(VLOOKUP($B10,'Slutlig allokering kvv'!$B$2:$AC$462,MATCH(Y$3,'Slutlig allokering kvv'!$B$1:$AJ$1,0),FALSE)/1,0)</f>
        <v>0</v>
      </c>
      <c r="Z10">
        <f>IFERROR(VLOOKUP($B10,Kraftvärmeprod!$B$1:$AH$479,MATCH(Z$2,Kraftvärmeprod!$B$1:$AG$1,0),FALSE)/1,0)-IFERROR(VLOOKUP($B10,'Slutlig allokering kvv'!$B$2:$AC$462,MATCH(Z$3,'Slutlig allokering kvv'!$B$1:$AJ$1,0),FALSE)/1,0)</f>
        <v>0</v>
      </c>
      <c r="AA10">
        <f>IFERROR(VLOOKUP($B10,Kraftvärmeprod!$B$1:$AH$479,MATCH(AA$2,Kraftvärmeprod!$B$1:$AG$1,0),FALSE)/1,0)-IFERROR(VLOOKUP($B10,'Slutlig allokering kvv'!$B$2:$AC$462,MATCH(AA$3,'Slutlig allokering kvv'!$B$1:$AJ$1,0),FALSE)/1,0)</f>
        <v>0</v>
      </c>
      <c r="AE10">
        <f t="shared" si="0"/>
        <v>0</v>
      </c>
      <c r="AG10">
        <f>IFERROR(VLOOKUP(B10,'Slutlig allokering kvv'!$B$2:$AJ$462,MATCH("Summa slutlig allokerad tillförd energi (utan hjälpel och rökgaskondensering):",'Slutlig allokering kvv'!$B$1:$AK$1,0),FALSE)/1,"")</f>
        <v>0</v>
      </c>
      <c r="AI10" s="137" t="str">
        <f>IFERROR(1-VLOOKUP(B10,'Slutlig allokering kvv'!$B$2:$AJ$462,MATCH("Andel av bränsle i kvv som allokerats till värme, exklusive rökgaskondensering och hjälpel",'Slutlig allokering kvv'!$B$1:$AK$1,0),FALSE),"")</f>
        <v/>
      </c>
      <c r="AK10" s="137" t="str">
        <f t="shared" si="1"/>
        <v/>
      </c>
    </row>
    <row r="11" spans="1:39" x14ac:dyDescent="0.25">
      <c r="A11" s="2" t="s">
        <v>22</v>
      </c>
      <c r="B11" s="2" t="s">
        <v>30</v>
      </c>
      <c r="C11" t="str">
        <f>IFERROR(VLOOKUP($B11,Kraftvärmeprod!$B$1:$AH$479,MATCH(C$3,Kraftvärmeprod!$B$1:$AG$1,0),FALSE)/1,"")</f>
        <v/>
      </c>
      <c r="D11" t="str">
        <f>IFERROR(VLOOKUP($B11,Kraftvärmeprod!$B$1:$AH$479,MATCH(D$3,Kraftvärmeprod!$B$1:$AG$1,0),FALSE)/1,"")</f>
        <v/>
      </c>
      <c r="E11">
        <f>IFERROR(VLOOKUP($B11,Kraftvärmeprod!$B$1:$AH$479,MATCH(E$2,Kraftvärmeprod!$B$1:$AG$1,0),FALSE)/1,0)-IFERROR(VLOOKUP($B11,'Slutlig allokering kvv'!$B$2:$AC$462,MATCH(E$3,'Slutlig allokering kvv'!$B$1:$AJ$1,0),FALSE)/1,0)</f>
        <v>0</v>
      </c>
      <c r="F11">
        <f>IFERROR(VLOOKUP($B11,Kraftvärmeprod!$B$1:$AH$479,MATCH(F$2,Kraftvärmeprod!$B$1:$AG$1,0),FALSE)/1,0)-IFERROR(VLOOKUP($B11,'Slutlig allokering kvv'!$B$2:$AC$462,MATCH(F$3,'Slutlig allokering kvv'!$B$1:$AJ$1,0),FALSE)/1,0)</f>
        <v>0</v>
      </c>
      <c r="G11">
        <f>IFERROR(VLOOKUP($B11,Kraftvärmeprod!$B$1:$AH$479,MATCH(G$2,Kraftvärmeprod!$B$1:$AG$1,0),FALSE)/1,0)-IFERROR(VLOOKUP($B11,'Slutlig allokering kvv'!$B$2:$AC$462,MATCH(G$3,'Slutlig allokering kvv'!$B$1:$AJ$1,0),FALSE)/1,0)</f>
        <v>0</v>
      </c>
      <c r="H11">
        <f>IFERROR(VLOOKUP($B11,Kraftvärmeprod!$B$1:$AH$479,MATCH(H$2,Kraftvärmeprod!$B$1:$AG$1,0),FALSE)/1,0)-IFERROR(VLOOKUP($B11,'Slutlig allokering kvv'!$B$2:$AC$462,MATCH(H$3,'Slutlig allokering kvv'!$B$1:$AJ$1,0),FALSE)/1,0)</f>
        <v>0</v>
      </c>
      <c r="I11">
        <f>IFERROR(VLOOKUP($B11,Kraftvärmeprod!$B$1:$AH$479,MATCH(I$2,Kraftvärmeprod!$B$1:$AG$1,0),FALSE)/1,0)-IFERROR(VLOOKUP($B11,'Slutlig allokering kvv'!$B$2:$AC$462,MATCH(I$3,'Slutlig allokering kvv'!$B$1:$AJ$1,0),FALSE)/1,0)</f>
        <v>0</v>
      </c>
      <c r="J11">
        <f>IFERROR(VLOOKUP($B11,Kraftvärmeprod!$B$1:$AH$479,MATCH(J$2,Kraftvärmeprod!$B$1:$AG$1,0),FALSE)/1,0)-IFERROR(VLOOKUP($B11,'Slutlig allokering kvv'!$B$2:$AC$462,MATCH(J$3,'Slutlig allokering kvv'!$B$1:$AJ$1,0),FALSE)/1,0)</f>
        <v>0</v>
      </c>
      <c r="K11">
        <f>IFERROR(VLOOKUP($B11,Kraftvärmeprod!$B$1:$AH$479,MATCH(K$2,Kraftvärmeprod!$B$1:$AG$1,0),FALSE)/1,0)-IFERROR(VLOOKUP($B11,'Slutlig allokering kvv'!$B$2:$AC$462,MATCH(K$3,'Slutlig allokering kvv'!$B$1:$AJ$1,0),FALSE)/1,0)</f>
        <v>0</v>
      </c>
      <c r="L11">
        <f>IFERROR(VLOOKUP($B11,Kraftvärmeprod!$B$1:$AH$479,MATCH(L$2,Kraftvärmeprod!$B$1:$AG$1,0),FALSE)/1,0)-IFERROR(VLOOKUP($B11,'Slutlig allokering kvv'!$B$2:$AC$462,MATCH(L$3,'Slutlig allokering kvv'!$B$1:$AJ$1,0),FALSE)/1,0)</f>
        <v>0</v>
      </c>
      <c r="M11">
        <f>IFERROR(VLOOKUP($B11,Kraftvärmeprod!$B$1:$AH$479,MATCH(M$2,Kraftvärmeprod!$B$1:$AG$1,0),FALSE)/1,0)-IFERROR(VLOOKUP($B11,'Slutlig allokering kvv'!$B$2:$AC$462,MATCH(M$3,'Slutlig allokering kvv'!$B$1:$AJ$1,0),FALSE)/1,0)</f>
        <v>0</v>
      </c>
      <c r="N11">
        <f>IFERROR(VLOOKUP($B11,Kraftvärmeprod!$B$1:$AH$479,MATCH(N$2,Kraftvärmeprod!$B$1:$AG$1,0),FALSE)/1,0)-IFERROR(VLOOKUP($B11,'Slutlig allokering kvv'!$B$2:$AC$462,MATCH(N$3,'Slutlig allokering kvv'!$B$1:$AJ$1,0),FALSE)/1,0)</f>
        <v>0</v>
      </c>
      <c r="O11">
        <f>IFERROR(VLOOKUP($B11,Kraftvärmeprod!$B$1:$AH$479,MATCH(O$2,Kraftvärmeprod!$B$1:$AG$1,0),FALSE)/1,0)-IFERROR(VLOOKUP($B11,'Slutlig allokering kvv'!$B$2:$AC$462,MATCH(O$3,'Slutlig allokering kvv'!$B$1:$AJ$1,0),FALSE)/1,0)</f>
        <v>0</v>
      </c>
      <c r="P11">
        <f>IFERROR(VLOOKUP($B11,Kraftvärmeprod!$B$1:$AH$479,MATCH(P$2,Kraftvärmeprod!$B$1:$AG$1,0),FALSE)/1,0)-IFERROR(VLOOKUP($B11,'Slutlig allokering kvv'!$B$2:$AC$462,MATCH(P$3,'Slutlig allokering kvv'!$B$1:$AJ$1,0),FALSE)/1,0)</f>
        <v>0</v>
      </c>
      <c r="Q11">
        <f>IFERROR(VLOOKUP($B11,Kraftvärmeprod!$B$1:$AH$479,MATCH(Q$2,Kraftvärmeprod!$B$1:$AG$1,0),FALSE)/1,0)-IFERROR(VLOOKUP($B11,'Slutlig allokering kvv'!$B$2:$AC$462,MATCH(Q$3,'Slutlig allokering kvv'!$B$1:$AJ$1,0),FALSE)/1,0)</f>
        <v>0</v>
      </c>
      <c r="R11">
        <f>IFERROR(VLOOKUP($B11,Kraftvärmeprod!$B$1:$AH$479,MATCH(R$2,Kraftvärmeprod!$B$1:$AG$1,0),FALSE)/1,0)-IFERROR(VLOOKUP($B11,'Slutlig allokering kvv'!$B$2:$AC$462,MATCH(R$3,'Slutlig allokering kvv'!$B$1:$AJ$1,0),FALSE)/1,0)</f>
        <v>0</v>
      </c>
      <c r="S11">
        <f>IFERROR(VLOOKUP($B11,Kraftvärmeprod!$B$1:$AH$479,MATCH(S$2,Kraftvärmeprod!$B$1:$AG$1,0),FALSE)/1,0)-IFERROR(VLOOKUP($B11,'Slutlig allokering kvv'!$B$2:$AC$462,MATCH(S$3,'Slutlig allokering kvv'!$B$1:$AJ$1,0),FALSE)/1,0)</f>
        <v>0</v>
      </c>
      <c r="T11" s="6">
        <f>IFERROR(VLOOKUP($B11,Miljö!$B$1:$S$477,MATCH(T$2,Miljö!$B$1:$X$1,0),FALSE)/1,0)-IFERROR(VLOOKUP($B11,'Slutlig allokering kvv'!$B$2:$AC$462,MATCH(T$3,'Slutlig allokering kvv'!$B$1:$AJ$1,0),FALSE)/1,0)</f>
        <v>0</v>
      </c>
      <c r="U11">
        <f>IFERROR(VLOOKUP($B11,Kraftvärmeprod!$B$1:$AH$479,MATCH(U$2,Kraftvärmeprod!$B$1:$AG$1,0),FALSE)/1,0)-IFERROR(VLOOKUP($B11,'Slutlig allokering kvv'!$B$2:$AC$462,MATCH(U$3,'Slutlig allokering kvv'!$B$1:$AJ$1,0),FALSE)/1,0)</f>
        <v>0</v>
      </c>
      <c r="V11">
        <f>IFERROR(VLOOKUP($B11,Kraftvärmeprod!$B$1:$AH$479,MATCH(V$2,Kraftvärmeprod!$B$1:$AG$1,0),FALSE)/1,0)-IFERROR(VLOOKUP($B11,'Slutlig allokering kvv'!$B$2:$AC$462,MATCH(V$3,'Slutlig allokering kvv'!$B$1:$AJ$1,0),FALSE)/1,0)</f>
        <v>0</v>
      </c>
      <c r="W11">
        <f>IFERROR(VLOOKUP($B11,Kraftvärmeprod!$B$1:$AH$479,MATCH(W$2,Kraftvärmeprod!$B$1:$AG$1,0),FALSE)/1,0)-IFERROR(VLOOKUP($B11,'Slutlig allokering kvv'!$B$2:$AC$462,MATCH(W$3,'Slutlig allokering kvv'!$B$1:$AJ$1,0),FALSE)/1,0)</f>
        <v>0</v>
      </c>
      <c r="X11">
        <f>IFERROR(VLOOKUP($B11,Kraftvärmeprod!$B$1:$AH$479,MATCH(X$2,Kraftvärmeprod!$B$1:$AG$1,0),FALSE)/1,0)-IFERROR(VLOOKUP($B11,'Slutlig allokering kvv'!$B$2:$AC$462,MATCH(X$3,'Slutlig allokering kvv'!$B$1:$AJ$1,0),FALSE)/1,0)</f>
        <v>0</v>
      </c>
      <c r="Y11">
        <f>IFERROR(VLOOKUP($B11,Kraftvärmeprod!$B$1:$AH$479,MATCH(Y$2,Kraftvärmeprod!$B$1:$AG$1,0),FALSE)/1,0)-IFERROR(VLOOKUP($B11,'Slutlig allokering kvv'!$B$2:$AC$462,MATCH(Y$3,'Slutlig allokering kvv'!$B$1:$AJ$1,0),FALSE)/1,0)</f>
        <v>0</v>
      </c>
      <c r="Z11">
        <f>IFERROR(VLOOKUP($B11,Kraftvärmeprod!$B$1:$AH$479,MATCH(Z$2,Kraftvärmeprod!$B$1:$AG$1,0),FALSE)/1,0)-IFERROR(VLOOKUP($B11,'Slutlig allokering kvv'!$B$2:$AC$462,MATCH(Z$3,'Slutlig allokering kvv'!$B$1:$AJ$1,0),FALSE)/1,0)</f>
        <v>0</v>
      </c>
      <c r="AA11">
        <f>IFERROR(VLOOKUP($B11,Kraftvärmeprod!$B$1:$AH$479,MATCH(AA$2,Kraftvärmeprod!$B$1:$AG$1,0),FALSE)/1,0)-IFERROR(VLOOKUP($B11,'Slutlig allokering kvv'!$B$2:$AC$462,MATCH(AA$3,'Slutlig allokering kvv'!$B$1:$AJ$1,0),FALSE)/1,0)</f>
        <v>0</v>
      </c>
      <c r="AE11">
        <f t="shared" si="0"/>
        <v>0</v>
      </c>
      <c r="AG11">
        <f>IFERROR(VLOOKUP(B11,'Slutlig allokering kvv'!$B$2:$AJ$462,MATCH("Summa slutlig allokerad tillförd energi (utan hjälpel och rökgaskondensering):",'Slutlig allokering kvv'!$B$1:$AK$1,0),FALSE)/1,"")</f>
        <v>0</v>
      </c>
      <c r="AI11" s="137" t="str">
        <f>IFERROR(1-VLOOKUP(B11,'Slutlig allokering kvv'!$B$2:$AJ$462,MATCH("Andel av bränsle i kvv som allokerats till värme, exklusive rökgaskondensering och hjälpel",'Slutlig allokering kvv'!$B$1:$AK$1,0),FALSE),"")</f>
        <v/>
      </c>
      <c r="AK11" s="137" t="str">
        <f t="shared" si="1"/>
        <v/>
      </c>
    </row>
    <row r="12" spans="1:39" x14ac:dyDescent="0.25">
      <c r="A12" s="2" t="s">
        <v>31</v>
      </c>
      <c r="B12" s="2" t="s">
        <v>32</v>
      </c>
      <c r="C12" t="str">
        <f>IFERROR(VLOOKUP($B12,Kraftvärmeprod!$B$1:$AH$479,MATCH(C$3,Kraftvärmeprod!$B$1:$AG$1,0),FALSE)/1,"")</f>
        <v/>
      </c>
      <c r="D12" t="str">
        <f>IFERROR(VLOOKUP($B12,Kraftvärmeprod!$B$1:$AH$479,MATCH(D$3,Kraftvärmeprod!$B$1:$AG$1,0),FALSE)/1,"")</f>
        <v/>
      </c>
      <c r="E12">
        <f>IFERROR(VLOOKUP($B12,Kraftvärmeprod!$B$1:$AH$479,MATCH(E$2,Kraftvärmeprod!$B$1:$AG$1,0),FALSE)/1,0)-IFERROR(VLOOKUP($B12,'Slutlig allokering kvv'!$B$2:$AC$462,MATCH(E$3,'Slutlig allokering kvv'!$B$1:$AJ$1,0),FALSE)/1,0)</f>
        <v>0</v>
      </c>
      <c r="F12">
        <f>IFERROR(VLOOKUP($B12,Kraftvärmeprod!$B$1:$AH$479,MATCH(F$2,Kraftvärmeprod!$B$1:$AG$1,0),FALSE)/1,0)-IFERROR(VLOOKUP($B12,'Slutlig allokering kvv'!$B$2:$AC$462,MATCH(F$3,'Slutlig allokering kvv'!$B$1:$AJ$1,0),FALSE)/1,0)</f>
        <v>0</v>
      </c>
      <c r="G12">
        <f>IFERROR(VLOOKUP($B12,Kraftvärmeprod!$B$1:$AH$479,MATCH(G$2,Kraftvärmeprod!$B$1:$AG$1,0),FALSE)/1,0)-IFERROR(VLOOKUP($B12,'Slutlig allokering kvv'!$B$2:$AC$462,MATCH(G$3,'Slutlig allokering kvv'!$B$1:$AJ$1,0),FALSE)/1,0)</f>
        <v>0</v>
      </c>
      <c r="H12">
        <f>IFERROR(VLOOKUP($B12,Kraftvärmeprod!$B$1:$AH$479,MATCH(H$2,Kraftvärmeprod!$B$1:$AG$1,0),FALSE)/1,0)-IFERROR(VLOOKUP($B12,'Slutlig allokering kvv'!$B$2:$AC$462,MATCH(H$3,'Slutlig allokering kvv'!$B$1:$AJ$1,0),FALSE)/1,0)</f>
        <v>0</v>
      </c>
      <c r="I12">
        <f>IFERROR(VLOOKUP($B12,Kraftvärmeprod!$B$1:$AH$479,MATCH(I$2,Kraftvärmeprod!$B$1:$AG$1,0),FALSE)/1,0)-IFERROR(VLOOKUP($B12,'Slutlig allokering kvv'!$B$2:$AC$462,MATCH(I$3,'Slutlig allokering kvv'!$B$1:$AJ$1,0),FALSE)/1,0)</f>
        <v>0</v>
      </c>
      <c r="J12">
        <f>IFERROR(VLOOKUP($B12,Kraftvärmeprod!$B$1:$AH$479,MATCH(J$2,Kraftvärmeprod!$B$1:$AG$1,0),FALSE)/1,0)-IFERROR(VLOOKUP($B12,'Slutlig allokering kvv'!$B$2:$AC$462,MATCH(J$3,'Slutlig allokering kvv'!$B$1:$AJ$1,0),FALSE)/1,0)</f>
        <v>0</v>
      </c>
      <c r="K12">
        <f>IFERROR(VLOOKUP($B12,Kraftvärmeprod!$B$1:$AH$479,MATCH(K$2,Kraftvärmeprod!$B$1:$AG$1,0),FALSE)/1,0)-IFERROR(VLOOKUP($B12,'Slutlig allokering kvv'!$B$2:$AC$462,MATCH(K$3,'Slutlig allokering kvv'!$B$1:$AJ$1,0),FALSE)/1,0)</f>
        <v>0</v>
      </c>
      <c r="L12">
        <f>IFERROR(VLOOKUP($B12,Kraftvärmeprod!$B$1:$AH$479,MATCH(L$2,Kraftvärmeprod!$B$1:$AG$1,0),FALSE)/1,0)-IFERROR(VLOOKUP($B12,'Slutlig allokering kvv'!$B$2:$AC$462,MATCH(L$3,'Slutlig allokering kvv'!$B$1:$AJ$1,0),FALSE)/1,0)</f>
        <v>0</v>
      </c>
      <c r="M12">
        <f>IFERROR(VLOOKUP($B12,Kraftvärmeprod!$B$1:$AH$479,MATCH(M$2,Kraftvärmeprod!$B$1:$AG$1,0),FALSE)/1,0)-IFERROR(VLOOKUP($B12,'Slutlig allokering kvv'!$B$2:$AC$462,MATCH(M$3,'Slutlig allokering kvv'!$B$1:$AJ$1,0),FALSE)/1,0)</f>
        <v>0</v>
      </c>
      <c r="N12">
        <f>IFERROR(VLOOKUP($B12,Kraftvärmeprod!$B$1:$AH$479,MATCH(N$2,Kraftvärmeprod!$B$1:$AG$1,0),FALSE)/1,0)-IFERROR(VLOOKUP($B12,'Slutlig allokering kvv'!$B$2:$AC$462,MATCH(N$3,'Slutlig allokering kvv'!$B$1:$AJ$1,0),FALSE)/1,0)</f>
        <v>0</v>
      </c>
      <c r="O12">
        <f>IFERROR(VLOOKUP($B12,Kraftvärmeprod!$B$1:$AH$479,MATCH(O$2,Kraftvärmeprod!$B$1:$AG$1,0),FALSE)/1,0)-IFERROR(VLOOKUP($B12,'Slutlig allokering kvv'!$B$2:$AC$462,MATCH(O$3,'Slutlig allokering kvv'!$B$1:$AJ$1,0),FALSE)/1,0)</f>
        <v>0</v>
      </c>
      <c r="P12">
        <f>IFERROR(VLOOKUP($B12,Kraftvärmeprod!$B$1:$AH$479,MATCH(P$2,Kraftvärmeprod!$B$1:$AG$1,0),FALSE)/1,0)-IFERROR(VLOOKUP($B12,'Slutlig allokering kvv'!$B$2:$AC$462,MATCH(P$3,'Slutlig allokering kvv'!$B$1:$AJ$1,0),FALSE)/1,0)</f>
        <v>0</v>
      </c>
      <c r="Q12">
        <f>IFERROR(VLOOKUP($B12,Kraftvärmeprod!$B$1:$AH$479,MATCH(Q$2,Kraftvärmeprod!$B$1:$AG$1,0),FALSE)/1,0)-IFERROR(VLOOKUP($B12,'Slutlig allokering kvv'!$B$2:$AC$462,MATCH(Q$3,'Slutlig allokering kvv'!$B$1:$AJ$1,0),FALSE)/1,0)</f>
        <v>0</v>
      </c>
      <c r="R12">
        <f>IFERROR(VLOOKUP($B12,Kraftvärmeprod!$B$1:$AH$479,MATCH(R$2,Kraftvärmeprod!$B$1:$AG$1,0),FALSE)/1,0)-IFERROR(VLOOKUP($B12,'Slutlig allokering kvv'!$B$2:$AC$462,MATCH(R$3,'Slutlig allokering kvv'!$B$1:$AJ$1,0),FALSE)/1,0)</f>
        <v>0</v>
      </c>
      <c r="S12">
        <f>IFERROR(VLOOKUP($B12,Kraftvärmeprod!$B$1:$AH$479,MATCH(S$2,Kraftvärmeprod!$B$1:$AG$1,0),FALSE)/1,0)-IFERROR(VLOOKUP($B12,'Slutlig allokering kvv'!$B$2:$AC$462,MATCH(S$3,'Slutlig allokering kvv'!$B$1:$AJ$1,0),FALSE)/1,0)</f>
        <v>0</v>
      </c>
      <c r="T12" s="6">
        <f>IFERROR(VLOOKUP($B12,Miljö!$B$1:$S$477,MATCH(T$2,Miljö!$B$1:$X$1,0),FALSE)/1,0)-IFERROR(VLOOKUP($B12,'Slutlig allokering kvv'!$B$2:$AC$462,MATCH(T$3,'Slutlig allokering kvv'!$B$1:$AJ$1,0),FALSE)/1,0)</f>
        <v>0</v>
      </c>
      <c r="U12">
        <f>IFERROR(VLOOKUP($B12,Kraftvärmeprod!$B$1:$AH$479,MATCH(U$2,Kraftvärmeprod!$B$1:$AG$1,0),FALSE)/1,0)-IFERROR(VLOOKUP($B12,'Slutlig allokering kvv'!$B$2:$AC$462,MATCH(U$3,'Slutlig allokering kvv'!$B$1:$AJ$1,0),FALSE)/1,0)</f>
        <v>0</v>
      </c>
      <c r="V12">
        <f>IFERROR(VLOOKUP($B12,Kraftvärmeprod!$B$1:$AH$479,MATCH(V$2,Kraftvärmeprod!$B$1:$AG$1,0),FALSE)/1,0)-IFERROR(VLOOKUP($B12,'Slutlig allokering kvv'!$B$2:$AC$462,MATCH(V$3,'Slutlig allokering kvv'!$B$1:$AJ$1,0),FALSE)/1,0)</f>
        <v>0</v>
      </c>
      <c r="W12">
        <f>IFERROR(VLOOKUP($B12,Kraftvärmeprod!$B$1:$AH$479,MATCH(W$2,Kraftvärmeprod!$B$1:$AG$1,0),FALSE)/1,0)-IFERROR(VLOOKUP($B12,'Slutlig allokering kvv'!$B$2:$AC$462,MATCH(W$3,'Slutlig allokering kvv'!$B$1:$AJ$1,0),FALSE)/1,0)</f>
        <v>0</v>
      </c>
      <c r="X12">
        <f>IFERROR(VLOOKUP($B12,Kraftvärmeprod!$B$1:$AH$479,MATCH(X$2,Kraftvärmeprod!$B$1:$AG$1,0),FALSE)/1,0)-IFERROR(VLOOKUP($B12,'Slutlig allokering kvv'!$B$2:$AC$462,MATCH(X$3,'Slutlig allokering kvv'!$B$1:$AJ$1,0),FALSE)/1,0)</f>
        <v>0</v>
      </c>
      <c r="Y12">
        <f>IFERROR(VLOOKUP($B12,Kraftvärmeprod!$B$1:$AH$479,MATCH(Y$2,Kraftvärmeprod!$B$1:$AG$1,0),FALSE)/1,0)-IFERROR(VLOOKUP($B12,'Slutlig allokering kvv'!$B$2:$AC$462,MATCH(Y$3,'Slutlig allokering kvv'!$B$1:$AJ$1,0),FALSE)/1,0)</f>
        <v>0</v>
      </c>
      <c r="Z12">
        <f>IFERROR(VLOOKUP($B12,Kraftvärmeprod!$B$1:$AH$479,MATCH(Z$2,Kraftvärmeprod!$B$1:$AG$1,0),FALSE)/1,0)-IFERROR(VLOOKUP($B12,'Slutlig allokering kvv'!$B$2:$AC$462,MATCH(Z$3,'Slutlig allokering kvv'!$B$1:$AJ$1,0),FALSE)/1,0)</f>
        <v>0</v>
      </c>
      <c r="AA12">
        <f>IFERROR(VLOOKUP($B12,Kraftvärmeprod!$B$1:$AH$479,MATCH(AA$2,Kraftvärmeprod!$B$1:$AG$1,0),FALSE)/1,0)-IFERROR(VLOOKUP($B12,'Slutlig allokering kvv'!$B$2:$AC$462,MATCH(AA$3,'Slutlig allokering kvv'!$B$1:$AJ$1,0),FALSE)/1,0)</f>
        <v>0</v>
      </c>
      <c r="AE12">
        <f t="shared" si="0"/>
        <v>0</v>
      </c>
      <c r="AG12">
        <f>IFERROR(VLOOKUP(B12,'Slutlig allokering kvv'!$B$2:$AJ$462,MATCH("Summa slutlig allokerad tillförd energi (utan hjälpel och rökgaskondensering):",'Slutlig allokering kvv'!$B$1:$AK$1,0),FALSE)/1,"")</f>
        <v>0</v>
      </c>
      <c r="AI12" s="137" t="str">
        <f>IFERROR(1-VLOOKUP(B12,'Slutlig allokering kvv'!$B$2:$AJ$462,MATCH("Andel av bränsle i kvv som allokerats till värme, exklusive rökgaskondensering och hjälpel",'Slutlig allokering kvv'!$B$1:$AK$1,0),FALSE),"")</f>
        <v/>
      </c>
      <c r="AK12" s="137" t="str">
        <f t="shared" si="1"/>
        <v/>
      </c>
    </row>
    <row r="13" spans="1:39" x14ac:dyDescent="0.25">
      <c r="A13" s="2" t="s">
        <v>31</v>
      </c>
      <c r="B13" s="2" t="s">
        <v>33</v>
      </c>
      <c r="C13">
        <f>IFERROR(VLOOKUP($B13,Kraftvärmeprod!$B$1:$AH$479,MATCH(C$3,Kraftvärmeprod!$B$1:$AG$1,0),FALSE)/1,"")</f>
        <v>241.41499999999999</v>
      </c>
      <c r="D13">
        <f>IFERROR(VLOOKUP($B13,Kraftvärmeprod!$B$1:$AH$479,MATCH(D$3,Kraftvärmeprod!$B$1:$AG$1,0),FALSE)/1,"")</f>
        <v>66.152000000000001</v>
      </c>
      <c r="E13">
        <f>IFERROR(VLOOKUP($B13,Kraftvärmeprod!$B$1:$AH$479,MATCH(E$2,Kraftvärmeprod!$B$1:$AG$1,0),FALSE)/1,0)-IFERROR(VLOOKUP($B13,'Slutlig allokering kvv'!$B$2:$AC$462,MATCH(E$3,'Slutlig allokering kvv'!$B$1:$AJ$1,0),FALSE)/1,0)</f>
        <v>0</v>
      </c>
      <c r="F13">
        <f>IFERROR(VLOOKUP($B13,Kraftvärmeprod!$B$1:$AH$479,MATCH(F$2,Kraftvärmeprod!$B$1:$AG$1,0),FALSE)/1,0)-IFERROR(VLOOKUP($B13,'Slutlig allokering kvv'!$B$2:$AC$462,MATCH(F$3,'Slutlig allokering kvv'!$B$1:$AJ$1,0),FALSE)/1,0)</f>
        <v>0</v>
      </c>
      <c r="G13">
        <f>IFERROR(VLOOKUP($B13,Kraftvärmeprod!$B$1:$AH$479,MATCH(G$2,Kraftvärmeprod!$B$1:$AG$1,0),FALSE)/1,0)-IFERROR(VLOOKUP($B13,'Slutlig allokering kvv'!$B$2:$AC$462,MATCH(G$3,'Slutlig allokering kvv'!$B$1:$AJ$1,0),FALSE)/1,0)</f>
        <v>25.9512</v>
      </c>
      <c r="H13">
        <f>IFERROR(VLOOKUP($B13,Kraftvärmeprod!$B$1:$AH$479,MATCH(H$2,Kraftvärmeprod!$B$1:$AG$1,0),FALSE)/1,0)-IFERROR(VLOOKUP($B13,'Slutlig allokering kvv'!$B$2:$AC$462,MATCH(H$3,'Slutlig allokering kvv'!$B$1:$AJ$1,0),FALSE)/1,0)</f>
        <v>0</v>
      </c>
      <c r="I13">
        <f>IFERROR(VLOOKUP($B13,Kraftvärmeprod!$B$1:$AH$479,MATCH(I$2,Kraftvärmeprod!$B$1:$AG$1,0),FALSE)/1,0)-IFERROR(VLOOKUP($B13,'Slutlig allokering kvv'!$B$2:$AC$462,MATCH(I$3,'Slutlig allokering kvv'!$B$1:$AJ$1,0),FALSE)/1,0)</f>
        <v>0.132302</v>
      </c>
      <c r="J13">
        <f>IFERROR(VLOOKUP($B13,Kraftvärmeprod!$B$1:$AH$479,MATCH(J$2,Kraftvärmeprod!$B$1:$AG$1,0),FALSE)/1,0)-IFERROR(VLOOKUP($B13,'Slutlig allokering kvv'!$B$2:$AC$462,MATCH(J$3,'Slutlig allokering kvv'!$B$1:$AJ$1,0),FALSE)/1,0)</f>
        <v>0</v>
      </c>
      <c r="K13">
        <f>IFERROR(VLOOKUP($B13,Kraftvärmeprod!$B$1:$AH$479,MATCH(K$2,Kraftvärmeprod!$B$1:$AG$1,0),FALSE)/1,0)-IFERROR(VLOOKUP($B13,'Slutlig allokering kvv'!$B$2:$AC$462,MATCH(K$3,'Slutlig allokering kvv'!$B$1:$AJ$1,0),FALSE)/1,0)</f>
        <v>0</v>
      </c>
      <c r="L13">
        <f>IFERROR(VLOOKUP($B13,Kraftvärmeprod!$B$1:$AH$479,MATCH(L$2,Kraftvärmeprod!$B$1:$AG$1,0),FALSE)/1,0)-IFERROR(VLOOKUP($B13,'Slutlig allokering kvv'!$B$2:$AC$462,MATCH(L$3,'Slutlig allokering kvv'!$B$1:$AJ$1,0),FALSE)/1,0)</f>
        <v>71.110900000000001</v>
      </c>
      <c r="M13">
        <f>IFERROR(VLOOKUP($B13,Kraftvärmeprod!$B$1:$AH$479,MATCH(M$2,Kraftvärmeprod!$B$1:$AG$1,0),FALSE)/1,0)-IFERROR(VLOOKUP($B13,'Slutlig allokering kvv'!$B$2:$AC$462,MATCH(M$3,'Slutlig allokering kvv'!$B$1:$AJ$1,0),FALSE)/1,0)</f>
        <v>0</v>
      </c>
      <c r="N13">
        <f>IFERROR(VLOOKUP($B13,Kraftvärmeprod!$B$1:$AH$479,MATCH(N$2,Kraftvärmeprod!$B$1:$AG$1,0),FALSE)/1,0)-IFERROR(VLOOKUP($B13,'Slutlig allokering kvv'!$B$2:$AC$462,MATCH(N$3,'Slutlig allokering kvv'!$B$1:$AJ$1,0),FALSE)/1,0)</f>
        <v>0</v>
      </c>
      <c r="O13">
        <f>IFERROR(VLOOKUP($B13,Kraftvärmeprod!$B$1:$AH$479,MATCH(O$2,Kraftvärmeprod!$B$1:$AG$1,0),FALSE)/1,0)-IFERROR(VLOOKUP($B13,'Slutlig allokering kvv'!$B$2:$AC$462,MATCH(O$3,'Slutlig allokering kvv'!$B$1:$AJ$1,0),FALSE)/1,0)</f>
        <v>5.2471500000000004</v>
      </c>
      <c r="P13">
        <f>IFERROR(VLOOKUP($B13,Kraftvärmeprod!$B$1:$AH$479,MATCH(P$2,Kraftvärmeprod!$B$1:$AG$1,0),FALSE)/1,0)-IFERROR(VLOOKUP($B13,'Slutlig allokering kvv'!$B$2:$AC$462,MATCH(P$3,'Slutlig allokering kvv'!$B$1:$AJ$1,0),FALSE)/1,0)</f>
        <v>9.4403000000000006</v>
      </c>
      <c r="Q13">
        <f>IFERROR(VLOOKUP($B13,Kraftvärmeprod!$B$1:$AH$479,MATCH(Q$2,Kraftvärmeprod!$B$1:$AG$1,0),FALSE)/1,0)-IFERROR(VLOOKUP($B13,'Slutlig allokering kvv'!$B$2:$AC$462,MATCH(Q$3,'Slutlig allokering kvv'!$B$1:$AJ$1,0),FALSE)/1,0)</f>
        <v>0</v>
      </c>
      <c r="R13">
        <f>IFERROR(VLOOKUP($B13,Kraftvärmeprod!$B$1:$AH$479,MATCH(R$2,Kraftvärmeprod!$B$1:$AG$1,0),FALSE)/1,0)-IFERROR(VLOOKUP($B13,'Slutlig allokering kvv'!$B$2:$AC$462,MATCH(R$3,'Slutlig allokering kvv'!$B$1:$AJ$1,0),FALSE)/1,0)</f>
        <v>0</v>
      </c>
      <c r="S13">
        <f>IFERROR(VLOOKUP($B13,Kraftvärmeprod!$B$1:$AH$479,MATCH(S$2,Kraftvärmeprod!$B$1:$AG$1,0),FALSE)/1,0)-IFERROR(VLOOKUP($B13,'Slutlig allokering kvv'!$B$2:$AC$462,MATCH(S$3,'Slutlig allokering kvv'!$B$1:$AJ$1,0),FALSE)/1,0)</f>
        <v>0</v>
      </c>
      <c r="T13" s="6">
        <f>IFERROR(VLOOKUP($B13,Miljö!$B$1:$S$477,MATCH(T$2,Miljö!$B$1:$X$1,0),FALSE)/1,0)-IFERROR(VLOOKUP($B13,'Slutlig allokering kvv'!$B$2:$AC$462,MATCH(T$3,'Slutlig allokering kvv'!$B$1:$AJ$1,0),FALSE)/1,0)</f>
        <v>5.4239600000000001</v>
      </c>
      <c r="U13">
        <f>IFERROR(VLOOKUP($B13,Kraftvärmeprod!$B$1:$AH$479,MATCH(U$2,Kraftvärmeprod!$B$1:$AG$1,0),FALSE)/1,0)-IFERROR(VLOOKUP($B13,'Slutlig allokering kvv'!$B$2:$AC$462,MATCH(U$3,'Slutlig allokering kvv'!$B$1:$AJ$1,0),FALSE)/1,0)</f>
        <v>0</v>
      </c>
      <c r="V13">
        <f>IFERROR(VLOOKUP($B13,Kraftvärmeprod!$B$1:$AH$479,MATCH(V$2,Kraftvärmeprod!$B$1:$AG$1,0),FALSE)/1,0)-IFERROR(VLOOKUP($B13,'Slutlig allokering kvv'!$B$2:$AC$462,MATCH(V$3,'Slutlig allokering kvv'!$B$1:$AJ$1,0),FALSE)/1,0)</f>
        <v>0</v>
      </c>
      <c r="W13">
        <f>IFERROR(VLOOKUP($B13,Kraftvärmeprod!$B$1:$AH$479,MATCH(W$2,Kraftvärmeprod!$B$1:$AG$1,0),FALSE)/1,0)-IFERROR(VLOOKUP($B13,'Slutlig allokering kvv'!$B$2:$AC$462,MATCH(W$3,'Slutlig allokering kvv'!$B$1:$AJ$1,0),FALSE)/1,0)</f>
        <v>0</v>
      </c>
      <c r="X13">
        <f>IFERROR(VLOOKUP($B13,Kraftvärmeprod!$B$1:$AH$479,MATCH(X$2,Kraftvärmeprod!$B$1:$AG$1,0),FALSE)/1,0)-IFERROR(VLOOKUP($B13,'Slutlig allokering kvv'!$B$2:$AC$462,MATCH(X$3,'Slutlig allokering kvv'!$B$1:$AJ$1,0),FALSE)/1,0)</f>
        <v>0</v>
      </c>
      <c r="Y13">
        <f>IFERROR(VLOOKUP($B13,Kraftvärmeprod!$B$1:$AH$479,MATCH(Y$2,Kraftvärmeprod!$B$1:$AG$1,0),FALSE)/1,0)-IFERROR(VLOOKUP($B13,'Slutlig allokering kvv'!$B$2:$AC$462,MATCH(Y$3,'Slutlig allokering kvv'!$B$1:$AJ$1,0),FALSE)/1,0)</f>
        <v>0</v>
      </c>
      <c r="Z13">
        <f>IFERROR(VLOOKUP($B13,Kraftvärmeprod!$B$1:$AH$479,MATCH(Z$2,Kraftvärmeprod!$B$1:$AG$1,0),FALSE)/1,0)-IFERROR(VLOOKUP($B13,'Slutlig allokering kvv'!$B$2:$AC$462,MATCH(Z$3,'Slutlig allokering kvv'!$B$1:$AJ$1,0),FALSE)/1,0)</f>
        <v>0</v>
      </c>
      <c r="AA13">
        <f>IFERROR(VLOOKUP($B13,Kraftvärmeprod!$B$1:$AH$479,MATCH(AA$2,Kraftvärmeprod!$B$1:$AG$1,0),FALSE)/1,0)-IFERROR(VLOOKUP($B13,'Slutlig allokering kvv'!$B$2:$AC$462,MATCH(AA$3,'Slutlig allokering kvv'!$B$1:$AJ$1,0),FALSE)/1,0)</f>
        <v>0</v>
      </c>
      <c r="AE13">
        <f t="shared" si="0"/>
        <v>111.88185200000001</v>
      </c>
      <c r="AG13">
        <f>IFERROR(VLOOKUP(B13,'Slutlig allokering kvv'!$B$2:$AJ$462,MATCH("Summa slutlig allokerad tillförd energi (utan hjälpel och rökgaskondensering):",'Slutlig allokering kvv'!$B$1:$AK$1,0),FALSE)/1,"")</f>
        <v>156.727148</v>
      </c>
      <c r="AI13" s="137">
        <f>IFERROR(1-VLOOKUP(B13,'Slutlig allokering kvv'!$B$2:$AJ$462,MATCH("Andel av bränsle i kvv som allokerats till värme, exklusive rökgaskondensering och hjälpel",'Slutlig allokering kvv'!$B$1:$AK$1,0),FALSE),"")</f>
        <v>0.41652309490746786</v>
      </c>
      <c r="AK13" s="137">
        <f t="shared" si="1"/>
        <v>0.41652309490746769</v>
      </c>
    </row>
    <row r="14" spans="1:39" x14ac:dyDescent="0.25">
      <c r="A14" s="2" t="s">
        <v>31</v>
      </c>
      <c r="B14" s="2" t="s">
        <v>34</v>
      </c>
      <c r="C14" t="str">
        <f>IFERROR(VLOOKUP($B14,Kraftvärmeprod!$B$1:$AH$479,MATCH(C$3,Kraftvärmeprod!$B$1:$AG$1,0),FALSE)/1,"")</f>
        <v/>
      </c>
      <c r="D14" t="str">
        <f>IFERROR(VLOOKUP($B14,Kraftvärmeprod!$B$1:$AH$479,MATCH(D$3,Kraftvärmeprod!$B$1:$AG$1,0),FALSE)/1,"")</f>
        <v/>
      </c>
      <c r="E14">
        <f>IFERROR(VLOOKUP($B14,Kraftvärmeprod!$B$1:$AH$479,MATCH(E$2,Kraftvärmeprod!$B$1:$AG$1,0),FALSE)/1,0)-IFERROR(VLOOKUP($B14,'Slutlig allokering kvv'!$B$2:$AC$462,MATCH(E$3,'Slutlig allokering kvv'!$B$1:$AJ$1,0),FALSE)/1,0)</f>
        <v>0</v>
      </c>
      <c r="F14">
        <f>IFERROR(VLOOKUP($B14,Kraftvärmeprod!$B$1:$AH$479,MATCH(F$2,Kraftvärmeprod!$B$1:$AG$1,0),FALSE)/1,0)-IFERROR(VLOOKUP($B14,'Slutlig allokering kvv'!$B$2:$AC$462,MATCH(F$3,'Slutlig allokering kvv'!$B$1:$AJ$1,0),FALSE)/1,0)</f>
        <v>0</v>
      </c>
      <c r="G14">
        <f>IFERROR(VLOOKUP($B14,Kraftvärmeprod!$B$1:$AH$479,MATCH(G$2,Kraftvärmeprod!$B$1:$AG$1,0),FALSE)/1,0)-IFERROR(VLOOKUP($B14,'Slutlig allokering kvv'!$B$2:$AC$462,MATCH(G$3,'Slutlig allokering kvv'!$B$1:$AJ$1,0),FALSE)/1,0)</f>
        <v>0</v>
      </c>
      <c r="H14">
        <f>IFERROR(VLOOKUP($B14,Kraftvärmeprod!$B$1:$AH$479,MATCH(H$2,Kraftvärmeprod!$B$1:$AG$1,0),FALSE)/1,0)-IFERROR(VLOOKUP($B14,'Slutlig allokering kvv'!$B$2:$AC$462,MATCH(H$3,'Slutlig allokering kvv'!$B$1:$AJ$1,0),FALSE)/1,0)</f>
        <v>0</v>
      </c>
      <c r="I14">
        <f>IFERROR(VLOOKUP($B14,Kraftvärmeprod!$B$1:$AH$479,MATCH(I$2,Kraftvärmeprod!$B$1:$AG$1,0),FALSE)/1,0)-IFERROR(VLOOKUP($B14,'Slutlig allokering kvv'!$B$2:$AC$462,MATCH(I$3,'Slutlig allokering kvv'!$B$1:$AJ$1,0),FALSE)/1,0)</f>
        <v>0</v>
      </c>
      <c r="J14">
        <f>IFERROR(VLOOKUP($B14,Kraftvärmeprod!$B$1:$AH$479,MATCH(J$2,Kraftvärmeprod!$B$1:$AG$1,0),FALSE)/1,0)-IFERROR(VLOOKUP($B14,'Slutlig allokering kvv'!$B$2:$AC$462,MATCH(J$3,'Slutlig allokering kvv'!$B$1:$AJ$1,0),FALSE)/1,0)</f>
        <v>0</v>
      </c>
      <c r="K14">
        <f>IFERROR(VLOOKUP($B14,Kraftvärmeprod!$B$1:$AH$479,MATCH(K$2,Kraftvärmeprod!$B$1:$AG$1,0),FALSE)/1,0)-IFERROR(VLOOKUP($B14,'Slutlig allokering kvv'!$B$2:$AC$462,MATCH(K$3,'Slutlig allokering kvv'!$B$1:$AJ$1,0),FALSE)/1,0)</f>
        <v>0</v>
      </c>
      <c r="L14">
        <f>IFERROR(VLOOKUP($B14,Kraftvärmeprod!$B$1:$AH$479,MATCH(L$2,Kraftvärmeprod!$B$1:$AG$1,0),FALSE)/1,0)-IFERROR(VLOOKUP($B14,'Slutlig allokering kvv'!$B$2:$AC$462,MATCH(L$3,'Slutlig allokering kvv'!$B$1:$AJ$1,0),FALSE)/1,0)</f>
        <v>0</v>
      </c>
      <c r="M14">
        <f>IFERROR(VLOOKUP($B14,Kraftvärmeprod!$B$1:$AH$479,MATCH(M$2,Kraftvärmeprod!$B$1:$AG$1,0),FALSE)/1,0)-IFERROR(VLOOKUP($B14,'Slutlig allokering kvv'!$B$2:$AC$462,MATCH(M$3,'Slutlig allokering kvv'!$B$1:$AJ$1,0),FALSE)/1,0)</f>
        <v>0</v>
      </c>
      <c r="N14">
        <f>IFERROR(VLOOKUP($B14,Kraftvärmeprod!$B$1:$AH$479,MATCH(N$2,Kraftvärmeprod!$B$1:$AG$1,0),FALSE)/1,0)-IFERROR(VLOOKUP($B14,'Slutlig allokering kvv'!$B$2:$AC$462,MATCH(N$3,'Slutlig allokering kvv'!$B$1:$AJ$1,0),FALSE)/1,0)</f>
        <v>0</v>
      </c>
      <c r="O14">
        <f>IFERROR(VLOOKUP($B14,Kraftvärmeprod!$B$1:$AH$479,MATCH(O$2,Kraftvärmeprod!$B$1:$AG$1,0),FALSE)/1,0)-IFERROR(VLOOKUP($B14,'Slutlig allokering kvv'!$B$2:$AC$462,MATCH(O$3,'Slutlig allokering kvv'!$B$1:$AJ$1,0),FALSE)/1,0)</f>
        <v>0</v>
      </c>
      <c r="P14">
        <f>IFERROR(VLOOKUP($B14,Kraftvärmeprod!$B$1:$AH$479,MATCH(P$2,Kraftvärmeprod!$B$1:$AG$1,0),FALSE)/1,0)-IFERROR(VLOOKUP($B14,'Slutlig allokering kvv'!$B$2:$AC$462,MATCH(P$3,'Slutlig allokering kvv'!$B$1:$AJ$1,0),FALSE)/1,0)</f>
        <v>0</v>
      </c>
      <c r="Q14">
        <f>IFERROR(VLOOKUP($B14,Kraftvärmeprod!$B$1:$AH$479,MATCH(Q$2,Kraftvärmeprod!$B$1:$AG$1,0),FALSE)/1,0)-IFERROR(VLOOKUP($B14,'Slutlig allokering kvv'!$B$2:$AC$462,MATCH(Q$3,'Slutlig allokering kvv'!$B$1:$AJ$1,0),FALSE)/1,0)</f>
        <v>0</v>
      </c>
      <c r="R14">
        <f>IFERROR(VLOOKUP($B14,Kraftvärmeprod!$B$1:$AH$479,MATCH(R$2,Kraftvärmeprod!$B$1:$AG$1,0),FALSE)/1,0)-IFERROR(VLOOKUP($B14,'Slutlig allokering kvv'!$B$2:$AC$462,MATCH(R$3,'Slutlig allokering kvv'!$B$1:$AJ$1,0),FALSE)/1,0)</f>
        <v>0</v>
      </c>
      <c r="S14">
        <f>IFERROR(VLOOKUP($B14,Kraftvärmeprod!$B$1:$AH$479,MATCH(S$2,Kraftvärmeprod!$B$1:$AG$1,0),FALSE)/1,0)-IFERROR(VLOOKUP($B14,'Slutlig allokering kvv'!$B$2:$AC$462,MATCH(S$3,'Slutlig allokering kvv'!$B$1:$AJ$1,0),FALSE)/1,0)</f>
        <v>0</v>
      </c>
      <c r="T14" s="6">
        <f>IFERROR(VLOOKUP($B14,Miljö!$B$1:$S$477,MATCH(T$2,Miljö!$B$1:$X$1,0),FALSE)/1,0)-IFERROR(VLOOKUP($B14,'Slutlig allokering kvv'!$B$2:$AC$462,MATCH(T$3,'Slutlig allokering kvv'!$B$1:$AJ$1,0),FALSE)/1,0)</f>
        <v>0</v>
      </c>
      <c r="U14">
        <f>IFERROR(VLOOKUP($B14,Kraftvärmeprod!$B$1:$AH$479,MATCH(U$2,Kraftvärmeprod!$B$1:$AG$1,0),FALSE)/1,0)-IFERROR(VLOOKUP($B14,'Slutlig allokering kvv'!$B$2:$AC$462,MATCH(U$3,'Slutlig allokering kvv'!$B$1:$AJ$1,0),FALSE)/1,0)</f>
        <v>0</v>
      </c>
      <c r="V14">
        <f>IFERROR(VLOOKUP($B14,Kraftvärmeprod!$B$1:$AH$479,MATCH(V$2,Kraftvärmeprod!$B$1:$AG$1,0),FALSE)/1,0)-IFERROR(VLOOKUP($B14,'Slutlig allokering kvv'!$B$2:$AC$462,MATCH(V$3,'Slutlig allokering kvv'!$B$1:$AJ$1,0),FALSE)/1,0)</f>
        <v>0</v>
      </c>
      <c r="W14">
        <f>IFERROR(VLOOKUP($B14,Kraftvärmeprod!$B$1:$AH$479,MATCH(W$2,Kraftvärmeprod!$B$1:$AG$1,0),FALSE)/1,0)-IFERROR(VLOOKUP($B14,'Slutlig allokering kvv'!$B$2:$AC$462,MATCH(W$3,'Slutlig allokering kvv'!$B$1:$AJ$1,0),FALSE)/1,0)</f>
        <v>0</v>
      </c>
      <c r="X14">
        <f>IFERROR(VLOOKUP($B14,Kraftvärmeprod!$B$1:$AH$479,MATCH(X$2,Kraftvärmeprod!$B$1:$AG$1,0),FALSE)/1,0)-IFERROR(VLOOKUP($B14,'Slutlig allokering kvv'!$B$2:$AC$462,MATCH(X$3,'Slutlig allokering kvv'!$B$1:$AJ$1,0),FALSE)/1,0)</f>
        <v>0</v>
      </c>
      <c r="Y14">
        <f>IFERROR(VLOOKUP($B14,Kraftvärmeprod!$B$1:$AH$479,MATCH(Y$2,Kraftvärmeprod!$B$1:$AG$1,0),FALSE)/1,0)-IFERROR(VLOOKUP($B14,'Slutlig allokering kvv'!$B$2:$AC$462,MATCH(Y$3,'Slutlig allokering kvv'!$B$1:$AJ$1,0),FALSE)/1,0)</f>
        <v>0</v>
      </c>
      <c r="Z14">
        <f>IFERROR(VLOOKUP($B14,Kraftvärmeprod!$B$1:$AH$479,MATCH(Z$2,Kraftvärmeprod!$B$1:$AG$1,0),FALSE)/1,0)-IFERROR(VLOOKUP($B14,'Slutlig allokering kvv'!$B$2:$AC$462,MATCH(Z$3,'Slutlig allokering kvv'!$B$1:$AJ$1,0),FALSE)/1,0)</f>
        <v>0</v>
      </c>
      <c r="AA14">
        <f>IFERROR(VLOOKUP($B14,Kraftvärmeprod!$B$1:$AH$479,MATCH(AA$2,Kraftvärmeprod!$B$1:$AG$1,0),FALSE)/1,0)-IFERROR(VLOOKUP($B14,'Slutlig allokering kvv'!$B$2:$AC$462,MATCH(AA$3,'Slutlig allokering kvv'!$B$1:$AJ$1,0),FALSE)/1,0)</f>
        <v>0</v>
      </c>
      <c r="AE14">
        <f t="shared" si="0"/>
        <v>0</v>
      </c>
      <c r="AG14">
        <f>IFERROR(VLOOKUP(B14,'Slutlig allokering kvv'!$B$2:$AJ$462,MATCH("Summa slutlig allokerad tillförd energi (utan hjälpel och rökgaskondensering):",'Slutlig allokering kvv'!$B$1:$AK$1,0),FALSE)/1,"")</f>
        <v>0</v>
      </c>
      <c r="AI14" s="137" t="str">
        <f>IFERROR(1-VLOOKUP(B14,'Slutlig allokering kvv'!$B$2:$AJ$462,MATCH("Andel av bränsle i kvv som allokerats till värme, exklusive rökgaskondensering och hjälpel",'Slutlig allokering kvv'!$B$1:$AK$1,0),FALSE),"")</f>
        <v/>
      </c>
      <c r="AK14" s="137" t="str">
        <f t="shared" si="1"/>
        <v/>
      </c>
    </row>
    <row r="15" spans="1:39" x14ac:dyDescent="0.25">
      <c r="A15" s="2" t="s">
        <v>31</v>
      </c>
      <c r="B15" s="2" t="s">
        <v>35</v>
      </c>
      <c r="C15" t="str">
        <f>IFERROR(VLOOKUP($B15,Kraftvärmeprod!$B$1:$AH$479,MATCH(C$3,Kraftvärmeprod!$B$1:$AG$1,0),FALSE)/1,"")</f>
        <v/>
      </c>
      <c r="D15" t="str">
        <f>IFERROR(VLOOKUP($B15,Kraftvärmeprod!$B$1:$AH$479,MATCH(D$3,Kraftvärmeprod!$B$1:$AG$1,0),FALSE)/1,"")</f>
        <v/>
      </c>
      <c r="E15">
        <f>IFERROR(VLOOKUP($B15,Kraftvärmeprod!$B$1:$AH$479,MATCH(E$2,Kraftvärmeprod!$B$1:$AG$1,0),FALSE)/1,0)-IFERROR(VLOOKUP($B15,'Slutlig allokering kvv'!$B$2:$AC$462,MATCH(E$3,'Slutlig allokering kvv'!$B$1:$AJ$1,0),FALSE)/1,0)</f>
        <v>0</v>
      </c>
      <c r="F15">
        <f>IFERROR(VLOOKUP($B15,Kraftvärmeprod!$B$1:$AH$479,MATCH(F$2,Kraftvärmeprod!$B$1:$AG$1,0),FALSE)/1,0)-IFERROR(VLOOKUP($B15,'Slutlig allokering kvv'!$B$2:$AC$462,MATCH(F$3,'Slutlig allokering kvv'!$B$1:$AJ$1,0),FALSE)/1,0)</f>
        <v>0</v>
      </c>
      <c r="G15">
        <f>IFERROR(VLOOKUP($B15,Kraftvärmeprod!$B$1:$AH$479,MATCH(G$2,Kraftvärmeprod!$B$1:$AG$1,0),FALSE)/1,0)-IFERROR(VLOOKUP($B15,'Slutlig allokering kvv'!$B$2:$AC$462,MATCH(G$3,'Slutlig allokering kvv'!$B$1:$AJ$1,0),FALSE)/1,0)</f>
        <v>0</v>
      </c>
      <c r="H15">
        <f>IFERROR(VLOOKUP($B15,Kraftvärmeprod!$B$1:$AH$479,MATCH(H$2,Kraftvärmeprod!$B$1:$AG$1,0),FALSE)/1,0)-IFERROR(VLOOKUP($B15,'Slutlig allokering kvv'!$B$2:$AC$462,MATCH(H$3,'Slutlig allokering kvv'!$B$1:$AJ$1,0),FALSE)/1,0)</f>
        <v>0</v>
      </c>
      <c r="I15">
        <f>IFERROR(VLOOKUP($B15,Kraftvärmeprod!$B$1:$AH$479,MATCH(I$2,Kraftvärmeprod!$B$1:$AG$1,0),FALSE)/1,0)-IFERROR(VLOOKUP($B15,'Slutlig allokering kvv'!$B$2:$AC$462,MATCH(I$3,'Slutlig allokering kvv'!$B$1:$AJ$1,0),FALSE)/1,0)</f>
        <v>0</v>
      </c>
      <c r="J15">
        <f>IFERROR(VLOOKUP($B15,Kraftvärmeprod!$B$1:$AH$479,MATCH(J$2,Kraftvärmeprod!$B$1:$AG$1,0),FALSE)/1,0)-IFERROR(VLOOKUP($B15,'Slutlig allokering kvv'!$B$2:$AC$462,MATCH(J$3,'Slutlig allokering kvv'!$B$1:$AJ$1,0),FALSE)/1,0)</f>
        <v>0</v>
      </c>
      <c r="K15">
        <f>IFERROR(VLOOKUP($B15,Kraftvärmeprod!$B$1:$AH$479,MATCH(K$2,Kraftvärmeprod!$B$1:$AG$1,0),FALSE)/1,0)-IFERROR(VLOOKUP($B15,'Slutlig allokering kvv'!$B$2:$AC$462,MATCH(K$3,'Slutlig allokering kvv'!$B$1:$AJ$1,0),FALSE)/1,0)</f>
        <v>0</v>
      </c>
      <c r="L15">
        <f>IFERROR(VLOOKUP($B15,Kraftvärmeprod!$B$1:$AH$479,MATCH(L$2,Kraftvärmeprod!$B$1:$AG$1,0),FALSE)/1,0)-IFERROR(VLOOKUP($B15,'Slutlig allokering kvv'!$B$2:$AC$462,MATCH(L$3,'Slutlig allokering kvv'!$B$1:$AJ$1,0),FALSE)/1,0)</f>
        <v>0</v>
      </c>
      <c r="M15">
        <f>IFERROR(VLOOKUP($B15,Kraftvärmeprod!$B$1:$AH$479,MATCH(M$2,Kraftvärmeprod!$B$1:$AG$1,0),FALSE)/1,0)-IFERROR(VLOOKUP($B15,'Slutlig allokering kvv'!$B$2:$AC$462,MATCH(M$3,'Slutlig allokering kvv'!$B$1:$AJ$1,0),FALSE)/1,0)</f>
        <v>0</v>
      </c>
      <c r="N15">
        <f>IFERROR(VLOOKUP($B15,Kraftvärmeprod!$B$1:$AH$479,MATCH(N$2,Kraftvärmeprod!$B$1:$AG$1,0),FALSE)/1,0)-IFERROR(VLOOKUP($B15,'Slutlig allokering kvv'!$B$2:$AC$462,MATCH(N$3,'Slutlig allokering kvv'!$B$1:$AJ$1,0),FALSE)/1,0)</f>
        <v>0</v>
      </c>
      <c r="O15">
        <f>IFERROR(VLOOKUP($B15,Kraftvärmeprod!$B$1:$AH$479,MATCH(O$2,Kraftvärmeprod!$B$1:$AG$1,0),FALSE)/1,0)-IFERROR(VLOOKUP($B15,'Slutlig allokering kvv'!$B$2:$AC$462,MATCH(O$3,'Slutlig allokering kvv'!$B$1:$AJ$1,0),FALSE)/1,0)</f>
        <v>0</v>
      </c>
      <c r="P15">
        <f>IFERROR(VLOOKUP($B15,Kraftvärmeprod!$B$1:$AH$479,MATCH(P$2,Kraftvärmeprod!$B$1:$AG$1,0),FALSE)/1,0)-IFERROR(VLOOKUP($B15,'Slutlig allokering kvv'!$B$2:$AC$462,MATCH(P$3,'Slutlig allokering kvv'!$B$1:$AJ$1,0),FALSE)/1,0)</f>
        <v>0</v>
      </c>
      <c r="Q15">
        <f>IFERROR(VLOOKUP($B15,Kraftvärmeprod!$B$1:$AH$479,MATCH(Q$2,Kraftvärmeprod!$B$1:$AG$1,0),FALSE)/1,0)-IFERROR(VLOOKUP($B15,'Slutlig allokering kvv'!$B$2:$AC$462,MATCH(Q$3,'Slutlig allokering kvv'!$B$1:$AJ$1,0),FALSE)/1,0)</f>
        <v>0</v>
      </c>
      <c r="R15">
        <f>IFERROR(VLOOKUP($B15,Kraftvärmeprod!$B$1:$AH$479,MATCH(R$2,Kraftvärmeprod!$B$1:$AG$1,0),FALSE)/1,0)-IFERROR(VLOOKUP($B15,'Slutlig allokering kvv'!$B$2:$AC$462,MATCH(R$3,'Slutlig allokering kvv'!$B$1:$AJ$1,0),FALSE)/1,0)</f>
        <v>0</v>
      </c>
      <c r="S15">
        <f>IFERROR(VLOOKUP($B15,Kraftvärmeprod!$B$1:$AH$479,MATCH(S$2,Kraftvärmeprod!$B$1:$AG$1,0),FALSE)/1,0)-IFERROR(VLOOKUP($B15,'Slutlig allokering kvv'!$B$2:$AC$462,MATCH(S$3,'Slutlig allokering kvv'!$B$1:$AJ$1,0),FALSE)/1,0)</f>
        <v>0</v>
      </c>
      <c r="T15" s="6">
        <f>IFERROR(VLOOKUP($B15,Miljö!$B$1:$S$477,MATCH(T$2,Miljö!$B$1:$X$1,0),FALSE)/1,0)-IFERROR(VLOOKUP($B15,'Slutlig allokering kvv'!$B$2:$AC$462,MATCH(T$3,'Slutlig allokering kvv'!$B$1:$AJ$1,0),FALSE)/1,0)</f>
        <v>0</v>
      </c>
      <c r="U15">
        <f>IFERROR(VLOOKUP($B15,Kraftvärmeprod!$B$1:$AH$479,MATCH(U$2,Kraftvärmeprod!$B$1:$AG$1,0),FALSE)/1,0)-IFERROR(VLOOKUP($B15,'Slutlig allokering kvv'!$B$2:$AC$462,MATCH(U$3,'Slutlig allokering kvv'!$B$1:$AJ$1,0),FALSE)/1,0)</f>
        <v>0</v>
      </c>
      <c r="V15">
        <f>IFERROR(VLOOKUP($B15,Kraftvärmeprod!$B$1:$AH$479,MATCH(V$2,Kraftvärmeprod!$B$1:$AG$1,0),FALSE)/1,0)-IFERROR(VLOOKUP($B15,'Slutlig allokering kvv'!$B$2:$AC$462,MATCH(V$3,'Slutlig allokering kvv'!$B$1:$AJ$1,0),FALSE)/1,0)</f>
        <v>0</v>
      </c>
      <c r="W15">
        <f>IFERROR(VLOOKUP($B15,Kraftvärmeprod!$B$1:$AH$479,MATCH(W$2,Kraftvärmeprod!$B$1:$AG$1,0),FALSE)/1,0)-IFERROR(VLOOKUP($B15,'Slutlig allokering kvv'!$B$2:$AC$462,MATCH(W$3,'Slutlig allokering kvv'!$B$1:$AJ$1,0),FALSE)/1,0)</f>
        <v>0</v>
      </c>
      <c r="X15">
        <f>IFERROR(VLOOKUP($B15,Kraftvärmeprod!$B$1:$AH$479,MATCH(X$2,Kraftvärmeprod!$B$1:$AG$1,0),FALSE)/1,0)-IFERROR(VLOOKUP($B15,'Slutlig allokering kvv'!$B$2:$AC$462,MATCH(X$3,'Slutlig allokering kvv'!$B$1:$AJ$1,0),FALSE)/1,0)</f>
        <v>0</v>
      </c>
      <c r="Y15">
        <f>IFERROR(VLOOKUP($B15,Kraftvärmeprod!$B$1:$AH$479,MATCH(Y$2,Kraftvärmeprod!$B$1:$AG$1,0),FALSE)/1,0)-IFERROR(VLOOKUP($B15,'Slutlig allokering kvv'!$B$2:$AC$462,MATCH(Y$3,'Slutlig allokering kvv'!$B$1:$AJ$1,0),FALSE)/1,0)</f>
        <v>0</v>
      </c>
      <c r="Z15">
        <f>IFERROR(VLOOKUP($B15,Kraftvärmeprod!$B$1:$AH$479,MATCH(Z$2,Kraftvärmeprod!$B$1:$AG$1,0),FALSE)/1,0)-IFERROR(VLOOKUP($B15,'Slutlig allokering kvv'!$B$2:$AC$462,MATCH(Z$3,'Slutlig allokering kvv'!$B$1:$AJ$1,0),FALSE)/1,0)</f>
        <v>0</v>
      </c>
      <c r="AA15">
        <f>IFERROR(VLOOKUP($B15,Kraftvärmeprod!$B$1:$AH$479,MATCH(AA$2,Kraftvärmeprod!$B$1:$AG$1,0),FALSE)/1,0)-IFERROR(VLOOKUP($B15,'Slutlig allokering kvv'!$B$2:$AC$462,MATCH(AA$3,'Slutlig allokering kvv'!$B$1:$AJ$1,0),FALSE)/1,0)</f>
        <v>0</v>
      </c>
      <c r="AE15">
        <f t="shared" si="0"/>
        <v>0</v>
      </c>
      <c r="AG15">
        <f>IFERROR(VLOOKUP(B15,'Slutlig allokering kvv'!$B$2:$AJ$462,MATCH("Summa slutlig allokerad tillförd energi (utan hjälpel och rökgaskondensering):",'Slutlig allokering kvv'!$B$1:$AK$1,0),FALSE)/1,"")</f>
        <v>0</v>
      </c>
      <c r="AI15" s="137" t="str">
        <f>IFERROR(1-VLOOKUP(B15,'Slutlig allokering kvv'!$B$2:$AJ$462,MATCH("Andel av bränsle i kvv som allokerats till värme, exklusive rökgaskondensering och hjälpel",'Slutlig allokering kvv'!$B$1:$AK$1,0),FALSE),"")</f>
        <v/>
      </c>
      <c r="AK15" s="137" t="str">
        <f t="shared" si="1"/>
        <v/>
      </c>
    </row>
    <row r="16" spans="1:39" x14ac:dyDescent="0.25">
      <c r="A16" s="2" t="s">
        <v>36</v>
      </c>
      <c r="B16" s="2" t="s">
        <v>37</v>
      </c>
      <c r="C16" t="str">
        <f>IFERROR(VLOOKUP($B16,Kraftvärmeprod!$B$1:$AH$479,MATCH(C$3,Kraftvärmeprod!$B$1:$AG$1,0),FALSE)/1,"")</f>
        <v/>
      </c>
      <c r="D16" t="str">
        <f>IFERROR(VLOOKUP($B16,Kraftvärmeprod!$B$1:$AH$479,MATCH(D$3,Kraftvärmeprod!$B$1:$AG$1,0),FALSE)/1,"")</f>
        <v/>
      </c>
      <c r="E16">
        <f>IFERROR(VLOOKUP($B16,Kraftvärmeprod!$B$1:$AH$479,MATCH(E$2,Kraftvärmeprod!$B$1:$AG$1,0),FALSE)/1,0)-IFERROR(VLOOKUP($B16,'Slutlig allokering kvv'!$B$2:$AC$462,MATCH(E$3,'Slutlig allokering kvv'!$B$1:$AJ$1,0),FALSE)/1,0)</f>
        <v>0</v>
      </c>
      <c r="F16">
        <f>IFERROR(VLOOKUP($B16,Kraftvärmeprod!$B$1:$AH$479,MATCH(F$2,Kraftvärmeprod!$B$1:$AG$1,0),FALSE)/1,0)-IFERROR(VLOOKUP($B16,'Slutlig allokering kvv'!$B$2:$AC$462,MATCH(F$3,'Slutlig allokering kvv'!$B$1:$AJ$1,0),FALSE)/1,0)</f>
        <v>0</v>
      </c>
      <c r="G16">
        <f>IFERROR(VLOOKUP($B16,Kraftvärmeprod!$B$1:$AH$479,MATCH(G$2,Kraftvärmeprod!$B$1:$AG$1,0),FALSE)/1,0)-IFERROR(VLOOKUP($B16,'Slutlig allokering kvv'!$B$2:$AC$462,MATCH(G$3,'Slutlig allokering kvv'!$B$1:$AJ$1,0),FALSE)/1,0)</f>
        <v>0</v>
      </c>
      <c r="H16">
        <f>IFERROR(VLOOKUP($B16,Kraftvärmeprod!$B$1:$AH$479,MATCH(H$2,Kraftvärmeprod!$B$1:$AG$1,0),FALSE)/1,0)-IFERROR(VLOOKUP($B16,'Slutlig allokering kvv'!$B$2:$AC$462,MATCH(H$3,'Slutlig allokering kvv'!$B$1:$AJ$1,0),FALSE)/1,0)</f>
        <v>0</v>
      </c>
      <c r="I16">
        <f>IFERROR(VLOOKUP($B16,Kraftvärmeprod!$B$1:$AH$479,MATCH(I$2,Kraftvärmeprod!$B$1:$AG$1,0),FALSE)/1,0)-IFERROR(VLOOKUP($B16,'Slutlig allokering kvv'!$B$2:$AC$462,MATCH(I$3,'Slutlig allokering kvv'!$B$1:$AJ$1,0),FALSE)/1,0)</f>
        <v>0</v>
      </c>
      <c r="J16">
        <f>IFERROR(VLOOKUP($B16,Kraftvärmeprod!$B$1:$AH$479,MATCH(J$2,Kraftvärmeprod!$B$1:$AG$1,0),FALSE)/1,0)-IFERROR(VLOOKUP($B16,'Slutlig allokering kvv'!$B$2:$AC$462,MATCH(J$3,'Slutlig allokering kvv'!$B$1:$AJ$1,0),FALSE)/1,0)</f>
        <v>0</v>
      </c>
      <c r="K16">
        <f>IFERROR(VLOOKUP($B16,Kraftvärmeprod!$B$1:$AH$479,MATCH(K$2,Kraftvärmeprod!$B$1:$AG$1,0),FALSE)/1,0)-IFERROR(VLOOKUP($B16,'Slutlig allokering kvv'!$B$2:$AC$462,MATCH(K$3,'Slutlig allokering kvv'!$B$1:$AJ$1,0),FALSE)/1,0)</f>
        <v>0</v>
      </c>
      <c r="L16">
        <f>IFERROR(VLOOKUP($B16,Kraftvärmeprod!$B$1:$AH$479,MATCH(L$2,Kraftvärmeprod!$B$1:$AG$1,0),FALSE)/1,0)-IFERROR(VLOOKUP($B16,'Slutlig allokering kvv'!$B$2:$AC$462,MATCH(L$3,'Slutlig allokering kvv'!$B$1:$AJ$1,0),FALSE)/1,0)</f>
        <v>0</v>
      </c>
      <c r="M16">
        <f>IFERROR(VLOOKUP($B16,Kraftvärmeprod!$B$1:$AH$479,MATCH(M$2,Kraftvärmeprod!$B$1:$AG$1,0),FALSE)/1,0)-IFERROR(VLOOKUP($B16,'Slutlig allokering kvv'!$B$2:$AC$462,MATCH(M$3,'Slutlig allokering kvv'!$B$1:$AJ$1,0),FALSE)/1,0)</f>
        <v>0</v>
      </c>
      <c r="N16">
        <f>IFERROR(VLOOKUP($B16,Kraftvärmeprod!$B$1:$AH$479,MATCH(N$2,Kraftvärmeprod!$B$1:$AG$1,0),FALSE)/1,0)-IFERROR(VLOOKUP($B16,'Slutlig allokering kvv'!$B$2:$AC$462,MATCH(N$3,'Slutlig allokering kvv'!$B$1:$AJ$1,0),FALSE)/1,0)</f>
        <v>0</v>
      </c>
      <c r="O16">
        <f>IFERROR(VLOOKUP($B16,Kraftvärmeprod!$B$1:$AH$479,MATCH(O$2,Kraftvärmeprod!$B$1:$AG$1,0),FALSE)/1,0)-IFERROR(VLOOKUP($B16,'Slutlig allokering kvv'!$B$2:$AC$462,MATCH(O$3,'Slutlig allokering kvv'!$B$1:$AJ$1,0),FALSE)/1,0)</f>
        <v>0</v>
      </c>
      <c r="P16">
        <f>IFERROR(VLOOKUP($B16,Kraftvärmeprod!$B$1:$AH$479,MATCH(P$2,Kraftvärmeprod!$B$1:$AG$1,0),FALSE)/1,0)-IFERROR(VLOOKUP($B16,'Slutlig allokering kvv'!$B$2:$AC$462,MATCH(P$3,'Slutlig allokering kvv'!$B$1:$AJ$1,0),FALSE)/1,0)</f>
        <v>0</v>
      </c>
      <c r="Q16">
        <f>IFERROR(VLOOKUP($B16,Kraftvärmeprod!$B$1:$AH$479,MATCH(Q$2,Kraftvärmeprod!$B$1:$AG$1,0),FALSE)/1,0)-IFERROR(VLOOKUP($B16,'Slutlig allokering kvv'!$B$2:$AC$462,MATCH(Q$3,'Slutlig allokering kvv'!$B$1:$AJ$1,0),FALSE)/1,0)</f>
        <v>0</v>
      </c>
      <c r="R16">
        <f>IFERROR(VLOOKUP($B16,Kraftvärmeprod!$B$1:$AH$479,MATCH(R$2,Kraftvärmeprod!$B$1:$AG$1,0),FALSE)/1,0)-IFERROR(VLOOKUP($B16,'Slutlig allokering kvv'!$B$2:$AC$462,MATCH(R$3,'Slutlig allokering kvv'!$B$1:$AJ$1,0),FALSE)/1,0)</f>
        <v>0</v>
      </c>
      <c r="S16">
        <f>IFERROR(VLOOKUP($B16,Kraftvärmeprod!$B$1:$AH$479,MATCH(S$2,Kraftvärmeprod!$B$1:$AG$1,0),FALSE)/1,0)-IFERROR(VLOOKUP($B16,'Slutlig allokering kvv'!$B$2:$AC$462,MATCH(S$3,'Slutlig allokering kvv'!$B$1:$AJ$1,0),FALSE)/1,0)</f>
        <v>0</v>
      </c>
      <c r="T16" s="6">
        <f>IFERROR(VLOOKUP($B16,Miljö!$B$1:$S$477,MATCH(T$2,Miljö!$B$1:$X$1,0),FALSE)/1,0)-IFERROR(VLOOKUP($B16,'Slutlig allokering kvv'!$B$2:$AC$462,MATCH(T$3,'Slutlig allokering kvv'!$B$1:$AJ$1,0),FALSE)/1,0)</f>
        <v>0</v>
      </c>
      <c r="U16">
        <f>IFERROR(VLOOKUP($B16,Kraftvärmeprod!$B$1:$AH$479,MATCH(U$2,Kraftvärmeprod!$B$1:$AG$1,0),FALSE)/1,0)-IFERROR(VLOOKUP($B16,'Slutlig allokering kvv'!$B$2:$AC$462,MATCH(U$3,'Slutlig allokering kvv'!$B$1:$AJ$1,0),FALSE)/1,0)</f>
        <v>0</v>
      </c>
      <c r="V16">
        <f>IFERROR(VLOOKUP($B16,Kraftvärmeprod!$B$1:$AH$479,MATCH(V$2,Kraftvärmeprod!$B$1:$AG$1,0),FALSE)/1,0)-IFERROR(VLOOKUP($B16,'Slutlig allokering kvv'!$B$2:$AC$462,MATCH(V$3,'Slutlig allokering kvv'!$B$1:$AJ$1,0),FALSE)/1,0)</f>
        <v>0</v>
      </c>
      <c r="W16">
        <f>IFERROR(VLOOKUP($B16,Kraftvärmeprod!$B$1:$AH$479,MATCH(W$2,Kraftvärmeprod!$B$1:$AG$1,0),FALSE)/1,0)-IFERROR(VLOOKUP($B16,'Slutlig allokering kvv'!$B$2:$AC$462,MATCH(W$3,'Slutlig allokering kvv'!$B$1:$AJ$1,0),FALSE)/1,0)</f>
        <v>0</v>
      </c>
      <c r="X16">
        <f>IFERROR(VLOOKUP($B16,Kraftvärmeprod!$B$1:$AH$479,MATCH(X$2,Kraftvärmeprod!$B$1:$AG$1,0),FALSE)/1,0)-IFERROR(VLOOKUP($B16,'Slutlig allokering kvv'!$B$2:$AC$462,MATCH(X$3,'Slutlig allokering kvv'!$B$1:$AJ$1,0),FALSE)/1,0)</f>
        <v>0</v>
      </c>
      <c r="Y16">
        <f>IFERROR(VLOOKUP($B16,Kraftvärmeprod!$B$1:$AH$479,MATCH(Y$2,Kraftvärmeprod!$B$1:$AG$1,0),FALSE)/1,0)-IFERROR(VLOOKUP($B16,'Slutlig allokering kvv'!$B$2:$AC$462,MATCH(Y$3,'Slutlig allokering kvv'!$B$1:$AJ$1,0),FALSE)/1,0)</f>
        <v>0</v>
      </c>
      <c r="Z16">
        <f>IFERROR(VLOOKUP($B16,Kraftvärmeprod!$B$1:$AH$479,MATCH(Z$2,Kraftvärmeprod!$B$1:$AG$1,0),FALSE)/1,0)-IFERROR(VLOOKUP($B16,'Slutlig allokering kvv'!$B$2:$AC$462,MATCH(Z$3,'Slutlig allokering kvv'!$B$1:$AJ$1,0),FALSE)/1,0)</f>
        <v>0</v>
      </c>
      <c r="AA16">
        <f>IFERROR(VLOOKUP($B16,Kraftvärmeprod!$B$1:$AH$479,MATCH(AA$2,Kraftvärmeprod!$B$1:$AG$1,0),FALSE)/1,0)-IFERROR(VLOOKUP($B16,'Slutlig allokering kvv'!$B$2:$AC$462,MATCH(AA$3,'Slutlig allokering kvv'!$B$1:$AJ$1,0),FALSE)/1,0)</f>
        <v>0</v>
      </c>
      <c r="AE16">
        <f t="shared" si="0"/>
        <v>0</v>
      </c>
      <c r="AG16">
        <f>IFERROR(VLOOKUP(B16,'Slutlig allokering kvv'!$B$2:$AJ$462,MATCH("Summa slutlig allokerad tillförd energi (utan hjälpel och rökgaskondensering):",'Slutlig allokering kvv'!$B$1:$AK$1,0),FALSE)/1,"")</f>
        <v>0</v>
      </c>
      <c r="AI16" s="137" t="str">
        <f>IFERROR(1-VLOOKUP(B16,'Slutlig allokering kvv'!$B$2:$AJ$462,MATCH("Andel av bränsle i kvv som allokerats till värme, exklusive rökgaskondensering och hjälpel",'Slutlig allokering kvv'!$B$1:$AK$1,0),FALSE),"")</f>
        <v/>
      </c>
      <c r="AK16" s="137" t="str">
        <f t="shared" si="1"/>
        <v/>
      </c>
    </row>
    <row r="17" spans="1:37" x14ac:dyDescent="0.25">
      <c r="A17" s="2" t="s">
        <v>38</v>
      </c>
      <c r="B17" s="2" t="s">
        <v>39</v>
      </c>
      <c r="C17" t="str">
        <f>IFERROR(VLOOKUP($B17,Kraftvärmeprod!$B$1:$AH$479,MATCH(C$3,Kraftvärmeprod!$B$1:$AG$1,0),FALSE)/1,"")</f>
        <v/>
      </c>
      <c r="D17" t="str">
        <f>IFERROR(VLOOKUP($B17,Kraftvärmeprod!$B$1:$AH$479,MATCH(D$3,Kraftvärmeprod!$B$1:$AG$1,0),FALSE)/1,"")</f>
        <v/>
      </c>
      <c r="E17">
        <f>IFERROR(VLOOKUP($B17,Kraftvärmeprod!$B$1:$AH$479,MATCH(E$2,Kraftvärmeprod!$B$1:$AG$1,0),FALSE)/1,0)-IFERROR(VLOOKUP($B17,'Slutlig allokering kvv'!$B$2:$AC$462,MATCH(E$3,'Slutlig allokering kvv'!$B$1:$AJ$1,0),FALSE)/1,0)</f>
        <v>0</v>
      </c>
      <c r="F17">
        <f>IFERROR(VLOOKUP($B17,Kraftvärmeprod!$B$1:$AH$479,MATCH(F$2,Kraftvärmeprod!$B$1:$AG$1,0),FALSE)/1,0)-IFERROR(VLOOKUP($B17,'Slutlig allokering kvv'!$B$2:$AC$462,MATCH(F$3,'Slutlig allokering kvv'!$B$1:$AJ$1,0),FALSE)/1,0)</f>
        <v>0</v>
      </c>
      <c r="G17">
        <f>IFERROR(VLOOKUP($B17,Kraftvärmeprod!$B$1:$AH$479,MATCH(G$2,Kraftvärmeprod!$B$1:$AG$1,0),FALSE)/1,0)-IFERROR(VLOOKUP($B17,'Slutlig allokering kvv'!$B$2:$AC$462,MATCH(G$3,'Slutlig allokering kvv'!$B$1:$AJ$1,0),FALSE)/1,0)</f>
        <v>0</v>
      </c>
      <c r="H17">
        <f>IFERROR(VLOOKUP($B17,Kraftvärmeprod!$B$1:$AH$479,MATCH(H$2,Kraftvärmeprod!$B$1:$AG$1,0),FALSE)/1,0)-IFERROR(VLOOKUP($B17,'Slutlig allokering kvv'!$B$2:$AC$462,MATCH(H$3,'Slutlig allokering kvv'!$B$1:$AJ$1,0),FALSE)/1,0)</f>
        <v>0</v>
      </c>
      <c r="I17">
        <f>IFERROR(VLOOKUP($B17,Kraftvärmeprod!$B$1:$AH$479,MATCH(I$2,Kraftvärmeprod!$B$1:$AG$1,0),FALSE)/1,0)-IFERROR(VLOOKUP($B17,'Slutlig allokering kvv'!$B$2:$AC$462,MATCH(I$3,'Slutlig allokering kvv'!$B$1:$AJ$1,0),FALSE)/1,0)</f>
        <v>0</v>
      </c>
      <c r="J17">
        <f>IFERROR(VLOOKUP($B17,Kraftvärmeprod!$B$1:$AH$479,MATCH(J$2,Kraftvärmeprod!$B$1:$AG$1,0),FALSE)/1,0)-IFERROR(VLOOKUP($B17,'Slutlig allokering kvv'!$B$2:$AC$462,MATCH(J$3,'Slutlig allokering kvv'!$B$1:$AJ$1,0),FALSE)/1,0)</f>
        <v>0</v>
      </c>
      <c r="K17">
        <f>IFERROR(VLOOKUP($B17,Kraftvärmeprod!$B$1:$AH$479,MATCH(K$2,Kraftvärmeprod!$B$1:$AG$1,0),FALSE)/1,0)-IFERROR(VLOOKUP($B17,'Slutlig allokering kvv'!$B$2:$AC$462,MATCH(K$3,'Slutlig allokering kvv'!$B$1:$AJ$1,0),FALSE)/1,0)</f>
        <v>0</v>
      </c>
      <c r="L17">
        <f>IFERROR(VLOOKUP($B17,Kraftvärmeprod!$B$1:$AH$479,MATCH(L$2,Kraftvärmeprod!$B$1:$AG$1,0),FALSE)/1,0)-IFERROR(VLOOKUP($B17,'Slutlig allokering kvv'!$B$2:$AC$462,MATCH(L$3,'Slutlig allokering kvv'!$B$1:$AJ$1,0),FALSE)/1,0)</f>
        <v>0</v>
      </c>
      <c r="M17">
        <f>IFERROR(VLOOKUP($B17,Kraftvärmeprod!$B$1:$AH$479,MATCH(M$2,Kraftvärmeprod!$B$1:$AG$1,0),FALSE)/1,0)-IFERROR(VLOOKUP($B17,'Slutlig allokering kvv'!$B$2:$AC$462,MATCH(M$3,'Slutlig allokering kvv'!$B$1:$AJ$1,0),FALSE)/1,0)</f>
        <v>0</v>
      </c>
      <c r="N17">
        <f>IFERROR(VLOOKUP($B17,Kraftvärmeprod!$B$1:$AH$479,MATCH(N$2,Kraftvärmeprod!$B$1:$AG$1,0),FALSE)/1,0)-IFERROR(VLOOKUP($B17,'Slutlig allokering kvv'!$B$2:$AC$462,MATCH(N$3,'Slutlig allokering kvv'!$B$1:$AJ$1,0),FALSE)/1,0)</f>
        <v>0</v>
      </c>
      <c r="O17">
        <f>IFERROR(VLOOKUP($B17,Kraftvärmeprod!$B$1:$AH$479,MATCH(O$2,Kraftvärmeprod!$B$1:$AG$1,0),FALSE)/1,0)-IFERROR(VLOOKUP($B17,'Slutlig allokering kvv'!$B$2:$AC$462,MATCH(O$3,'Slutlig allokering kvv'!$B$1:$AJ$1,0),FALSE)/1,0)</f>
        <v>0</v>
      </c>
      <c r="P17">
        <f>IFERROR(VLOOKUP($B17,Kraftvärmeprod!$B$1:$AH$479,MATCH(P$2,Kraftvärmeprod!$B$1:$AG$1,0),FALSE)/1,0)-IFERROR(VLOOKUP($B17,'Slutlig allokering kvv'!$B$2:$AC$462,MATCH(P$3,'Slutlig allokering kvv'!$B$1:$AJ$1,0),FALSE)/1,0)</f>
        <v>0</v>
      </c>
      <c r="Q17">
        <f>IFERROR(VLOOKUP($B17,Kraftvärmeprod!$B$1:$AH$479,MATCH(Q$2,Kraftvärmeprod!$B$1:$AG$1,0),FALSE)/1,0)-IFERROR(VLOOKUP($B17,'Slutlig allokering kvv'!$B$2:$AC$462,MATCH(Q$3,'Slutlig allokering kvv'!$B$1:$AJ$1,0),FALSE)/1,0)</f>
        <v>0</v>
      </c>
      <c r="R17">
        <f>IFERROR(VLOOKUP($B17,Kraftvärmeprod!$B$1:$AH$479,MATCH(R$2,Kraftvärmeprod!$B$1:$AG$1,0),FALSE)/1,0)-IFERROR(VLOOKUP($B17,'Slutlig allokering kvv'!$B$2:$AC$462,MATCH(R$3,'Slutlig allokering kvv'!$B$1:$AJ$1,0),FALSE)/1,0)</f>
        <v>0</v>
      </c>
      <c r="S17">
        <f>IFERROR(VLOOKUP($B17,Kraftvärmeprod!$B$1:$AH$479,MATCH(S$2,Kraftvärmeprod!$B$1:$AG$1,0),FALSE)/1,0)-IFERROR(VLOOKUP($B17,'Slutlig allokering kvv'!$B$2:$AC$462,MATCH(S$3,'Slutlig allokering kvv'!$B$1:$AJ$1,0),FALSE)/1,0)</f>
        <v>0</v>
      </c>
      <c r="T17" s="6">
        <f>IFERROR(VLOOKUP($B17,Miljö!$B$1:$S$477,MATCH(T$2,Miljö!$B$1:$X$1,0),FALSE)/1,0)-IFERROR(VLOOKUP($B17,'Slutlig allokering kvv'!$B$2:$AC$462,MATCH(T$3,'Slutlig allokering kvv'!$B$1:$AJ$1,0),FALSE)/1,0)</f>
        <v>0</v>
      </c>
      <c r="U17">
        <f>IFERROR(VLOOKUP($B17,Kraftvärmeprod!$B$1:$AH$479,MATCH(U$2,Kraftvärmeprod!$B$1:$AG$1,0),FALSE)/1,0)-IFERROR(VLOOKUP($B17,'Slutlig allokering kvv'!$B$2:$AC$462,MATCH(U$3,'Slutlig allokering kvv'!$B$1:$AJ$1,0),FALSE)/1,0)</f>
        <v>0</v>
      </c>
      <c r="V17">
        <f>IFERROR(VLOOKUP($B17,Kraftvärmeprod!$B$1:$AH$479,MATCH(V$2,Kraftvärmeprod!$B$1:$AG$1,0),FALSE)/1,0)-IFERROR(VLOOKUP($B17,'Slutlig allokering kvv'!$B$2:$AC$462,MATCH(V$3,'Slutlig allokering kvv'!$B$1:$AJ$1,0),FALSE)/1,0)</f>
        <v>0</v>
      </c>
      <c r="W17">
        <f>IFERROR(VLOOKUP($B17,Kraftvärmeprod!$B$1:$AH$479,MATCH(W$2,Kraftvärmeprod!$B$1:$AG$1,0),FALSE)/1,0)-IFERROR(VLOOKUP($B17,'Slutlig allokering kvv'!$B$2:$AC$462,MATCH(W$3,'Slutlig allokering kvv'!$B$1:$AJ$1,0),FALSE)/1,0)</f>
        <v>0</v>
      </c>
      <c r="X17">
        <f>IFERROR(VLOOKUP($B17,Kraftvärmeprod!$B$1:$AH$479,MATCH(X$2,Kraftvärmeprod!$B$1:$AG$1,0),FALSE)/1,0)-IFERROR(VLOOKUP($B17,'Slutlig allokering kvv'!$B$2:$AC$462,MATCH(X$3,'Slutlig allokering kvv'!$B$1:$AJ$1,0),FALSE)/1,0)</f>
        <v>0</v>
      </c>
      <c r="Y17">
        <f>IFERROR(VLOOKUP($B17,Kraftvärmeprod!$B$1:$AH$479,MATCH(Y$2,Kraftvärmeprod!$B$1:$AG$1,0),FALSE)/1,0)-IFERROR(VLOOKUP($B17,'Slutlig allokering kvv'!$B$2:$AC$462,MATCH(Y$3,'Slutlig allokering kvv'!$B$1:$AJ$1,0),FALSE)/1,0)</f>
        <v>0</v>
      </c>
      <c r="Z17">
        <f>IFERROR(VLOOKUP($B17,Kraftvärmeprod!$B$1:$AH$479,MATCH(Z$2,Kraftvärmeprod!$B$1:$AG$1,0),FALSE)/1,0)-IFERROR(VLOOKUP($B17,'Slutlig allokering kvv'!$B$2:$AC$462,MATCH(Z$3,'Slutlig allokering kvv'!$B$1:$AJ$1,0),FALSE)/1,0)</f>
        <v>0</v>
      </c>
      <c r="AA17">
        <f>IFERROR(VLOOKUP($B17,Kraftvärmeprod!$B$1:$AH$479,MATCH(AA$2,Kraftvärmeprod!$B$1:$AG$1,0),FALSE)/1,0)-IFERROR(VLOOKUP($B17,'Slutlig allokering kvv'!$B$2:$AC$462,MATCH(AA$3,'Slutlig allokering kvv'!$B$1:$AJ$1,0),FALSE)/1,0)</f>
        <v>0</v>
      </c>
      <c r="AE17">
        <f t="shared" si="0"/>
        <v>0</v>
      </c>
      <c r="AG17">
        <f>IFERROR(VLOOKUP(B17,'Slutlig allokering kvv'!$B$2:$AJ$462,MATCH("Summa slutlig allokerad tillförd energi (utan hjälpel och rökgaskondensering):",'Slutlig allokering kvv'!$B$1:$AK$1,0),FALSE)/1,"")</f>
        <v>0</v>
      </c>
      <c r="AI17" s="137" t="str">
        <f>IFERROR(1-VLOOKUP(B17,'Slutlig allokering kvv'!$B$2:$AJ$462,MATCH("Andel av bränsle i kvv som allokerats till värme, exklusive rökgaskondensering och hjälpel",'Slutlig allokering kvv'!$B$1:$AK$1,0),FALSE),"")</f>
        <v/>
      </c>
      <c r="AK17" s="137" t="str">
        <f t="shared" si="1"/>
        <v/>
      </c>
    </row>
    <row r="18" spans="1:37" x14ac:dyDescent="0.25">
      <c r="A18" s="2" t="s">
        <v>38</v>
      </c>
      <c r="B18" s="2" t="s">
        <v>41</v>
      </c>
      <c r="C18" t="str">
        <f>IFERROR(VLOOKUP($B18,Kraftvärmeprod!$B$1:$AH$479,MATCH(C$3,Kraftvärmeprod!$B$1:$AG$1,0),FALSE)/1,"")</f>
        <v/>
      </c>
      <c r="D18" t="str">
        <f>IFERROR(VLOOKUP($B18,Kraftvärmeprod!$B$1:$AH$479,MATCH(D$3,Kraftvärmeprod!$B$1:$AG$1,0),FALSE)/1,"")</f>
        <v/>
      </c>
      <c r="E18">
        <f>IFERROR(VLOOKUP($B18,Kraftvärmeprod!$B$1:$AH$479,MATCH(E$2,Kraftvärmeprod!$B$1:$AG$1,0),FALSE)/1,0)-IFERROR(VLOOKUP($B18,'Slutlig allokering kvv'!$B$2:$AC$462,MATCH(E$3,'Slutlig allokering kvv'!$B$1:$AJ$1,0),FALSE)/1,0)</f>
        <v>0</v>
      </c>
      <c r="F18">
        <f>IFERROR(VLOOKUP($B18,Kraftvärmeprod!$B$1:$AH$479,MATCH(F$2,Kraftvärmeprod!$B$1:$AG$1,0),FALSE)/1,0)-IFERROR(VLOOKUP($B18,'Slutlig allokering kvv'!$B$2:$AC$462,MATCH(F$3,'Slutlig allokering kvv'!$B$1:$AJ$1,0),FALSE)/1,0)</f>
        <v>0</v>
      </c>
      <c r="G18">
        <f>IFERROR(VLOOKUP($B18,Kraftvärmeprod!$B$1:$AH$479,MATCH(G$2,Kraftvärmeprod!$B$1:$AG$1,0),FALSE)/1,0)-IFERROR(VLOOKUP($B18,'Slutlig allokering kvv'!$B$2:$AC$462,MATCH(G$3,'Slutlig allokering kvv'!$B$1:$AJ$1,0),FALSE)/1,0)</f>
        <v>0</v>
      </c>
      <c r="H18">
        <f>IFERROR(VLOOKUP($B18,Kraftvärmeprod!$B$1:$AH$479,MATCH(H$2,Kraftvärmeprod!$B$1:$AG$1,0),FALSE)/1,0)-IFERROR(VLOOKUP($B18,'Slutlig allokering kvv'!$B$2:$AC$462,MATCH(H$3,'Slutlig allokering kvv'!$B$1:$AJ$1,0),FALSE)/1,0)</f>
        <v>0</v>
      </c>
      <c r="I18">
        <f>IFERROR(VLOOKUP($B18,Kraftvärmeprod!$B$1:$AH$479,MATCH(I$2,Kraftvärmeprod!$B$1:$AG$1,0),FALSE)/1,0)-IFERROR(VLOOKUP($B18,'Slutlig allokering kvv'!$B$2:$AC$462,MATCH(I$3,'Slutlig allokering kvv'!$B$1:$AJ$1,0),FALSE)/1,0)</f>
        <v>0</v>
      </c>
      <c r="J18">
        <f>IFERROR(VLOOKUP($B18,Kraftvärmeprod!$B$1:$AH$479,MATCH(J$2,Kraftvärmeprod!$B$1:$AG$1,0),FALSE)/1,0)-IFERROR(VLOOKUP($B18,'Slutlig allokering kvv'!$B$2:$AC$462,MATCH(J$3,'Slutlig allokering kvv'!$B$1:$AJ$1,0),FALSE)/1,0)</f>
        <v>0</v>
      </c>
      <c r="K18">
        <f>IFERROR(VLOOKUP($B18,Kraftvärmeprod!$B$1:$AH$479,MATCH(K$2,Kraftvärmeprod!$B$1:$AG$1,0),FALSE)/1,0)-IFERROR(VLOOKUP($B18,'Slutlig allokering kvv'!$B$2:$AC$462,MATCH(K$3,'Slutlig allokering kvv'!$B$1:$AJ$1,0),FALSE)/1,0)</f>
        <v>0</v>
      </c>
      <c r="L18">
        <f>IFERROR(VLOOKUP($B18,Kraftvärmeprod!$B$1:$AH$479,MATCH(L$2,Kraftvärmeprod!$B$1:$AG$1,0),FALSE)/1,0)-IFERROR(VLOOKUP($B18,'Slutlig allokering kvv'!$B$2:$AC$462,MATCH(L$3,'Slutlig allokering kvv'!$B$1:$AJ$1,0),FALSE)/1,0)</f>
        <v>0</v>
      </c>
      <c r="M18">
        <f>IFERROR(VLOOKUP($B18,Kraftvärmeprod!$B$1:$AH$479,MATCH(M$2,Kraftvärmeprod!$B$1:$AG$1,0),FALSE)/1,0)-IFERROR(VLOOKUP($B18,'Slutlig allokering kvv'!$B$2:$AC$462,MATCH(M$3,'Slutlig allokering kvv'!$B$1:$AJ$1,0),FALSE)/1,0)</f>
        <v>0</v>
      </c>
      <c r="N18">
        <f>IFERROR(VLOOKUP($B18,Kraftvärmeprod!$B$1:$AH$479,MATCH(N$2,Kraftvärmeprod!$B$1:$AG$1,0),FALSE)/1,0)-IFERROR(VLOOKUP($B18,'Slutlig allokering kvv'!$B$2:$AC$462,MATCH(N$3,'Slutlig allokering kvv'!$B$1:$AJ$1,0),FALSE)/1,0)</f>
        <v>0</v>
      </c>
      <c r="O18">
        <f>IFERROR(VLOOKUP($B18,Kraftvärmeprod!$B$1:$AH$479,MATCH(O$2,Kraftvärmeprod!$B$1:$AG$1,0),FALSE)/1,0)-IFERROR(VLOOKUP($B18,'Slutlig allokering kvv'!$B$2:$AC$462,MATCH(O$3,'Slutlig allokering kvv'!$B$1:$AJ$1,0),FALSE)/1,0)</f>
        <v>0</v>
      </c>
      <c r="P18">
        <f>IFERROR(VLOOKUP($B18,Kraftvärmeprod!$B$1:$AH$479,MATCH(P$2,Kraftvärmeprod!$B$1:$AG$1,0),FALSE)/1,0)-IFERROR(VLOOKUP($B18,'Slutlig allokering kvv'!$B$2:$AC$462,MATCH(P$3,'Slutlig allokering kvv'!$B$1:$AJ$1,0),FALSE)/1,0)</f>
        <v>0</v>
      </c>
      <c r="Q18">
        <f>IFERROR(VLOOKUP($B18,Kraftvärmeprod!$B$1:$AH$479,MATCH(Q$2,Kraftvärmeprod!$B$1:$AG$1,0),FALSE)/1,0)-IFERROR(VLOOKUP($B18,'Slutlig allokering kvv'!$B$2:$AC$462,MATCH(Q$3,'Slutlig allokering kvv'!$B$1:$AJ$1,0),FALSE)/1,0)</f>
        <v>0</v>
      </c>
      <c r="R18">
        <f>IFERROR(VLOOKUP($B18,Kraftvärmeprod!$B$1:$AH$479,MATCH(R$2,Kraftvärmeprod!$B$1:$AG$1,0),FALSE)/1,0)-IFERROR(VLOOKUP($B18,'Slutlig allokering kvv'!$B$2:$AC$462,MATCH(R$3,'Slutlig allokering kvv'!$B$1:$AJ$1,0),FALSE)/1,0)</f>
        <v>0</v>
      </c>
      <c r="S18">
        <f>IFERROR(VLOOKUP($B18,Kraftvärmeprod!$B$1:$AH$479,MATCH(S$2,Kraftvärmeprod!$B$1:$AG$1,0),FALSE)/1,0)-IFERROR(VLOOKUP($B18,'Slutlig allokering kvv'!$B$2:$AC$462,MATCH(S$3,'Slutlig allokering kvv'!$B$1:$AJ$1,0),FALSE)/1,0)</f>
        <v>0</v>
      </c>
      <c r="T18" s="6">
        <f>IFERROR(VLOOKUP($B18,Miljö!$B$1:$S$477,MATCH(T$2,Miljö!$B$1:$X$1,0),FALSE)/1,0)-IFERROR(VLOOKUP($B18,'Slutlig allokering kvv'!$B$2:$AC$462,MATCH(T$3,'Slutlig allokering kvv'!$B$1:$AJ$1,0),FALSE)/1,0)</f>
        <v>0</v>
      </c>
      <c r="U18">
        <f>IFERROR(VLOOKUP($B18,Kraftvärmeprod!$B$1:$AH$479,MATCH(U$2,Kraftvärmeprod!$B$1:$AG$1,0),FALSE)/1,0)-IFERROR(VLOOKUP($B18,'Slutlig allokering kvv'!$B$2:$AC$462,MATCH(U$3,'Slutlig allokering kvv'!$B$1:$AJ$1,0),FALSE)/1,0)</f>
        <v>0</v>
      </c>
      <c r="V18">
        <f>IFERROR(VLOOKUP($B18,Kraftvärmeprod!$B$1:$AH$479,MATCH(V$2,Kraftvärmeprod!$B$1:$AG$1,0),FALSE)/1,0)-IFERROR(VLOOKUP($B18,'Slutlig allokering kvv'!$B$2:$AC$462,MATCH(V$3,'Slutlig allokering kvv'!$B$1:$AJ$1,0),FALSE)/1,0)</f>
        <v>0</v>
      </c>
      <c r="W18">
        <f>IFERROR(VLOOKUP($B18,Kraftvärmeprod!$B$1:$AH$479,MATCH(W$2,Kraftvärmeprod!$B$1:$AG$1,0),FALSE)/1,0)-IFERROR(VLOOKUP($B18,'Slutlig allokering kvv'!$B$2:$AC$462,MATCH(W$3,'Slutlig allokering kvv'!$B$1:$AJ$1,0),FALSE)/1,0)</f>
        <v>0</v>
      </c>
      <c r="X18">
        <f>IFERROR(VLOOKUP($B18,Kraftvärmeprod!$B$1:$AH$479,MATCH(X$2,Kraftvärmeprod!$B$1:$AG$1,0),FALSE)/1,0)-IFERROR(VLOOKUP($B18,'Slutlig allokering kvv'!$B$2:$AC$462,MATCH(X$3,'Slutlig allokering kvv'!$B$1:$AJ$1,0),FALSE)/1,0)</f>
        <v>0</v>
      </c>
      <c r="Y18">
        <f>IFERROR(VLOOKUP($B18,Kraftvärmeprod!$B$1:$AH$479,MATCH(Y$2,Kraftvärmeprod!$B$1:$AG$1,0),FALSE)/1,0)-IFERROR(VLOOKUP($B18,'Slutlig allokering kvv'!$B$2:$AC$462,MATCH(Y$3,'Slutlig allokering kvv'!$B$1:$AJ$1,0),FALSE)/1,0)</f>
        <v>0</v>
      </c>
      <c r="Z18">
        <f>IFERROR(VLOOKUP($B18,Kraftvärmeprod!$B$1:$AH$479,MATCH(Z$2,Kraftvärmeprod!$B$1:$AG$1,0),FALSE)/1,0)-IFERROR(VLOOKUP($B18,'Slutlig allokering kvv'!$B$2:$AC$462,MATCH(Z$3,'Slutlig allokering kvv'!$B$1:$AJ$1,0),FALSE)/1,0)</f>
        <v>0</v>
      </c>
      <c r="AA18">
        <f>IFERROR(VLOOKUP($B18,Kraftvärmeprod!$B$1:$AH$479,MATCH(AA$2,Kraftvärmeprod!$B$1:$AG$1,0),FALSE)/1,0)-IFERROR(VLOOKUP($B18,'Slutlig allokering kvv'!$B$2:$AC$462,MATCH(AA$3,'Slutlig allokering kvv'!$B$1:$AJ$1,0),FALSE)/1,0)</f>
        <v>0</v>
      </c>
      <c r="AE18">
        <f t="shared" si="0"/>
        <v>0</v>
      </c>
      <c r="AG18">
        <f>IFERROR(VLOOKUP(B18,'Slutlig allokering kvv'!$B$2:$AJ$462,MATCH("Summa slutlig allokerad tillförd energi (utan hjälpel och rökgaskondensering):",'Slutlig allokering kvv'!$B$1:$AK$1,0),FALSE)/1,"")</f>
        <v>0</v>
      </c>
      <c r="AI18" s="137" t="str">
        <f>IFERROR(1-VLOOKUP(B18,'Slutlig allokering kvv'!$B$2:$AJ$462,MATCH("Andel av bränsle i kvv som allokerats till värme, exklusive rökgaskondensering och hjälpel",'Slutlig allokering kvv'!$B$1:$AK$1,0),FALSE),"")</f>
        <v/>
      </c>
      <c r="AK18" s="137" t="str">
        <f t="shared" si="1"/>
        <v/>
      </c>
    </row>
    <row r="19" spans="1:37" x14ac:dyDescent="0.25">
      <c r="A19" s="2" t="s">
        <v>38</v>
      </c>
      <c r="B19" s="2" t="s">
        <v>42</v>
      </c>
      <c r="C19" t="str">
        <f>IFERROR(VLOOKUP($B19,Kraftvärmeprod!$B$1:$AH$479,MATCH(C$3,Kraftvärmeprod!$B$1:$AG$1,0),FALSE)/1,"")</f>
        <v/>
      </c>
      <c r="D19" t="str">
        <f>IFERROR(VLOOKUP($B19,Kraftvärmeprod!$B$1:$AH$479,MATCH(D$3,Kraftvärmeprod!$B$1:$AG$1,0),FALSE)/1,"")</f>
        <v/>
      </c>
      <c r="E19">
        <f>IFERROR(VLOOKUP($B19,Kraftvärmeprod!$B$1:$AH$479,MATCH(E$2,Kraftvärmeprod!$B$1:$AG$1,0),FALSE)/1,0)-IFERROR(VLOOKUP($B19,'Slutlig allokering kvv'!$B$2:$AC$462,MATCH(E$3,'Slutlig allokering kvv'!$B$1:$AJ$1,0),FALSE)/1,0)</f>
        <v>0</v>
      </c>
      <c r="F19">
        <f>IFERROR(VLOOKUP($B19,Kraftvärmeprod!$B$1:$AH$479,MATCH(F$2,Kraftvärmeprod!$B$1:$AG$1,0),FALSE)/1,0)-IFERROR(VLOOKUP($B19,'Slutlig allokering kvv'!$B$2:$AC$462,MATCH(F$3,'Slutlig allokering kvv'!$B$1:$AJ$1,0),FALSE)/1,0)</f>
        <v>0</v>
      </c>
      <c r="G19">
        <f>IFERROR(VLOOKUP($B19,Kraftvärmeprod!$B$1:$AH$479,MATCH(G$2,Kraftvärmeprod!$B$1:$AG$1,0),FALSE)/1,0)-IFERROR(VLOOKUP($B19,'Slutlig allokering kvv'!$B$2:$AC$462,MATCH(G$3,'Slutlig allokering kvv'!$B$1:$AJ$1,0),FALSE)/1,0)</f>
        <v>0</v>
      </c>
      <c r="H19">
        <f>IFERROR(VLOOKUP($B19,Kraftvärmeprod!$B$1:$AH$479,MATCH(H$2,Kraftvärmeprod!$B$1:$AG$1,0),FALSE)/1,0)-IFERROR(VLOOKUP($B19,'Slutlig allokering kvv'!$B$2:$AC$462,MATCH(H$3,'Slutlig allokering kvv'!$B$1:$AJ$1,0),FALSE)/1,0)</f>
        <v>0</v>
      </c>
      <c r="I19">
        <f>IFERROR(VLOOKUP($B19,Kraftvärmeprod!$B$1:$AH$479,MATCH(I$2,Kraftvärmeprod!$B$1:$AG$1,0),FALSE)/1,0)-IFERROR(VLOOKUP($B19,'Slutlig allokering kvv'!$B$2:$AC$462,MATCH(I$3,'Slutlig allokering kvv'!$B$1:$AJ$1,0),FALSE)/1,0)</f>
        <v>0</v>
      </c>
      <c r="J19">
        <f>IFERROR(VLOOKUP($B19,Kraftvärmeprod!$B$1:$AH$479,MATCH(J$2,Kraftvärmeprod!$B$1:$AG$1,0),FALSE)/1,0)-IFERROR(VLOOKUP($B19,'Slutlig allokering kvv'!$B$2:$AC$462,MATCH(J$3,'Slutlig allokering kvv'!$B$1:$AJ$1,0),FALSE)/1,0)</f>
        <v>0</v>
      </c>
      <c r="K19">
        <f>IFERROR(VLOOKUP($B19,Kraftvärmeprod!$B$1:$AH$479,MATCH(K$2,Kraftvärmeprod!$B$1:$AG$1,0),FALSE)/1,0)-IFERROR(VLOOKUP($B19,'Slutlig allokering kvv'!$B$2:$AC$462,MATCH(K$3,'Slutlig allokering kvv'!$B$1:$AJ$1,0),FALSE)/1,0)</f>
        <v>0</v>
      </c>
      <c r="L19">
        <f>IFERROR(VLOOKUP($B19,Kraftvärmeprod!$B$1:$AH$479,MATCH(L$2,Kraftvärmeprod!$B$1:$AG$1,0),FALSE)/1,0)-IFERROR(VLOOKUP($B19,'Slutlig allokering kvv'!$B$2:$AC$462,MATCH(L$3,'Slutlig allokering kvv'!$B$1:$AJ$1,0),FALSE)/1,0)</f>
        <v>0</v>
      </c>
      <c r="M19">
        <f>IFERROR(VLOOKUP($B19,Kraftvärmeprod!$B$1:$AH$479,MATCH(M$2,Kraftvärmeprod!$B$1:$AG$1,0),FALSE)/1,0)-IFERROR(VLOOKUP($B19,'Slutlig allokering kvv'!$B$2:$AC$462,MATCH(M$3,'Slutlig allokering kvv'!$B$1:$AJ$1,0),FALSE)/1,0)</f>
        <v>0</v>
      </c>
      <c r="N19">
        <f>IFERROR(VLOOKUP($B19,Kraftvärmeprod!$B$1:$AH$479,MATCH(N$2,Kraftvärmeprod!$B$1:$AG$1,0),FALSE)/1,0)-IFERROR(VLOOKUP($B19,'Slutlig allokering kvv'!$B$2:$AC$462,MATCH(N$3,'Slutlig allokering kvv'!$B$1:$AJ$1,0),FALSE)/1,0)</f>
        <v>0</v>
      </c>
      <c r="O19">
        <f>IFERROR(VLOOKUP($B19,Kraftvärmeprod!$B$1:$AH$479,MATCH(O$2,Kraftvärmeprod!$B$1:$AG$1,0),FALSE)/1,0)-IFERROR(VLOOKUP($B19,'Slutlig allokering kvv'!$B$2:$AC$462,MATCH(O$3,'Slutlig allokering kvv'!$B$1:$AJ$1,0),FALSE)/1,0)</f>
        <v>0</v>
      </c>
      <c r="P19">
        <f>IFERROR(VLOOKUP($B19,Kraftvärmeprod!$B$1:$AH$479,MATCH(P$2,Kraftvärmeprod!$B$1:$AG$1,0),FALSE)/1,0)-IFERROR(VLOOKUP($B19,'Slutlig allokering kvv'!$B$2:$AC$462,MATCH(P$3,'Slutlig allokering kvv'!$B$1:$AJ$1,0),FALSE)/1,0)</f>
        <v>0</v>
      </c>
      <c r="Q19">
        <f>IFERROR(VLOOKUP($B19,Kraftvärmeprod!$B$1:$AH$479,MATCH(Q$2,Kraftvärmeprod!$B$1:$AG$1,0),FALSE)/1,0)-IFERROR(VLOOKUP($B19,'Slutlig allokering kvv'!$B$2:$AC$462,MATCH(Q$3,'Slutlig allokering kvv'!$B$1:$AJ$1,0),FALSE)/1,0)</f>
        <v>0</v>
      </c>
      <c r="R19">
        <f>IFERROR(VLOOKUP($B19,Kraftvärmeprod!$B$1:$AH$479,MATCH(R$2,Kraftvärmeprod!$B$1:$AG$1,0),FALSE)/1,0)-IFERROR(VLOOKUP($B19,'Slutlig allokering kvv'!$B$2:$AC$462,MATCH(R$3,'Slutlig allokering kvv'!$B$1:$AJ$1,0),FALSE)/1,0)</f>
        <v>0</v>
      </c>
      <c r="S19">
        <f>IFERROR(VLOOKUP($B19,Kraftvärmeprod!$B$1:$AH$479,MATCH(S$2,Kraftvärmeprod!$B$1:$AG$1,0),FALSE)/1,0)-IFERROR(VLOOKUP($B19,'Slutlig allokering kvv'!$B$2:$AC$462,MATCH(S$3,'Slutlig allokering kvv'!$B$1:$AJ$1,0),FALSE)/1,0)</f>
        <v>0</v>
      </c>
      <c r="T19" s="6">
        <f>IFERROR(VLOOKUP($B19,Miljö!$B$1:$S$477,MATCH(T$2,Miljö!$B$1:$X$1,0),FALSE)/1,0)-IFERROR(VLOOKUP($B19,'Slutlig allokering kvv'!$B$2:$AC$462,MATCH(T$3,'Slutlig allokering kvv'!$B$1:$AJ$1,0),FALSE)/1,0)</f>
        <v>0</v>
      </c>
      <c r="U19">
        <f>IFERROR(VLOOKUP($B19,Kraftvärmeprod!$B$1:$AH$479,MATCH(U$2,Kraftvärmeprod!$B$1:$AG$1,0),FALSE)/1,0)-IFERROR(VLOOKUP($B19,'Slutlig allokering kvv'!$B$2:$AC$462,MATCH(U$3,'Slutlig allokering kvv'!$B$1:$AJ$1,0),FALSE)/1,0)</f>
        <v>0</v>
      </c>
      <c r="V19">
        <f>IFERROR(VLOOKUP($B19,Kraftvärmeprod!$B$1:$AH$479,MATCH(V$2,Kraftvärmeprod!$B$1:$AG$1,0),FALSE)/1,0)-IFERROR(VLOOKUP($B19,'Slutlig allokering kvv'!$B$2:$AC$462,MATCH(V$3,'Slutlig allokering kvv'!$B$1:$AJ$1,0),FALSE)/1,0)</f>
        <v>0</v>
      </c>
      <c r="W19">
        <f>IFERROR(VLOOKUP($B19,Kraftvärmeprod!$B$1:$AH$479,MATCH(W$2,Kraftvärmeprod!$B$1:$AG$1,0),FALSE)/1,0)-IFERROR(VLOOKUP($B19,'Slutlig allokering kvv'!$B$2:$AC$462,MATCH(W$3,'Slutlig allokering kvv'!$B$1:$AJ$1,0),FALSE)/1,0)</f>
        <v>0</v>
      </c>
      <c r="X19">
        <f>IFERROR(VLOOKUP($B19,Kraftvärmeprod!$B$1:$AH$479,MATCH(X$2,Kraftvärmeprod!$B$1:$AG$1,0),FALSE)/1,0)-IFERROR(VLOOKUP($B19,'Slutlig allokering kvv'!$B$2:$AC$462,MATCH(X$3,'Slutlig allokering kvv'!$B$1:$AJ$1,0),FALSE)/1,0)</f>
        <v>0</v>
      </c>
      <c r="Y19">
        <f>IFERROR(VLOOKUP($B19,Kraftvärmeprod!$B$1:$AH$479,MATCH(Y$2,Kraftvärmeprod!$B$1:$AG$1,0),FALSE)/1,0)-IFERROR(VLOOKUP($B19,'Slutlig allokering kvv'!$B$2:$AC$462,MATCH(Y$3,'Slutlig allokering kvv'!$B$1:$AJ$1,0),FALSE)/1,0)</f>
        <v>0</v>
      </c>
      <c r="Z19">
        <f>IFERROR(VLOOKUP($B19,Kraftvärmeprod!$B$1:$AH$479,MATCH(Z$2,Kraftvärmeprod!$B$1:$AG$1,0),FALSE)/1,0)-IFERROR(VLOOKUP($B19,'Slutlig allokering kvv'!$B$2:$AC$462,MATCH(Z$3,'Slutlig allokering kvv'!$B$1:$AJ$1,0),FALSE)/1,0)</f>
        <v>0</v>
      </c>
      <c r="AA19">
        <f>IFERROR(VLOOKUP($B19,Kraftvärmeprod!$B$1:$AH$479,MATCH(AA$2,Kraftvärmeprod!$B$1:$AG$1,0),FALSE)/1,0)-IFERROR(VLOOKUP($B19,'Slutlig allokering kvv'!$B$2:$AC$462,MATCH(AA$3,'Slutlig allokering kvv'!$B$1:$AJ$1,0),FALSE)/1,0)</f>
        <v>0</v>
      </c>
      <c r="AE19">
        <f t="shared" si="0"/>
        <v>0</v>
      </c>
      <c r="AG19">
        <f>IFERROR(VLOOKUP(B19,'Slutlig allokering kvv'!$B$2:$AJ$462,MATCH("Summa slutlig allokerad tillförd energi (utan hjälpel och rökgaskondensering):",'Slutlig allokering kvv'!$B$1:$AK$1,0),FALSE)/1,"")</f>
        <v>0</v>
      </c>
      <c r="AI19" s="137" t="str">
        <f>IFERROR(1-VLOOKUP(B19,'Slutlig allokering kvv'!$B$2:$AJ$462,MATCH("Andel av bränsle i kvv som allokerats till värme, exklusive rökgaskondensering och hjälpel",'Slutlig allokering kvv'!$B$1:$AK$1,0),FALSE),"")</f>
        <v/>
      </c>
      <c r="AK19" s="137" t="str">
        <f t="shared" si="1"/>
        <v/>
      </c>
    </row>
    <row r="20" spans="1:37" x14ac:dyDescent="0.25">
      <c r="A20" s="2" t="s">
        <v>43</v>
      </c>
      <c r="B20" s="2" t="s">
        <v>44</v>
      </c>
      <c r="C20" t="str">
        <f>IFERROR(VLOOKUP($B20,Kraftvärmeprod!$B$1:$AH$479,MATCH(C$3,Kraftvärmeprod!$B$1:$AG$1,0),FALSE)/1,"")</f>
        <v/>
      </c>
      <c r="D20" t="str">
        <f>IFERROR(VLOOKUP($B20,Kraftvärmeprod!$B$1:$AH$479,MATCH(D$3,Kraftvärmeprod!$B$1:$AG$1,0),FALSE)/1,"")</f>
        <v/>
      </c>
      <c r="E20">
        <f>IFERROR(VLOOKUP($B20,Kraftvärmeprod!$B$1:$AH$479,MATCH(E$2,Kraftvärmeprod!$B$1:$AG$1,0),FALSE)/1,0)-IFERROR(VLOOKUP($B20,'Slutlig allokering kvv'!$B$2:$AC$462,MATCH(E$3,'Slutlig allokering kvv'!$B$1:$AJ$1,0),FALSE)/1,0)</f>
        <v>0</v>
      </c>
      <c r="F20">
        <f>IFERROR(VLOOKUP($B20,Kraftvärmeprod!$B$1:$AH$479,MATCH(F$2,Kraftvärmeprod!$B$1:$AG$1,0),FALSE)/1,0)-IFERROR(VLOOKUP($B20,'Slutlig allokering kvv'!$B$2:$AC$462,MATCH(F$3,'Slutlig allokering kvv'!$B$1:$AJ$1,0),FALSE)/1,0)</f>
        <v>0</v>
      </c>
      <c r="G20">
        <f>IFERROR(VLOOKUP($B20,Kraftvärmeprod!$B$1:$AH$479,MATCH(G$2,Kraftvärmeprod!$B$1:$AG$1,0),FALSE)/1,0)-IFERROR(VLOOKUP($B20,'Slutlig allokering kvv'!$B$2:$AC$462,MATCH(G$3,'Slutlig allokering kvv'!$B$1:$AJ$1,0),FALSE)/1,0)</f>
        <v>0</v>
      </c>
      <c r="H20">
        <f>IFERROR(VLOOKUP($B20,Kraftvärmeprod!$B$1:$AH$479,MATCH(H$2,Kraftvärmeprod!$B$1:$AG$1,0),FALSE)/1,0)-IFERROR(VLOOKUP($B20,'Slutlig allokering kvv'!$B$2:$AC$462,MATCH(H$3,'Slutlig allokering kvv'!$B$1:$AJ$1,0),FALSE)/1,0)</f>
        <v>0</v>
      </c>
      <c r="I20">
        <f>IFERROR(VLOOKUP($B20,Kraftvärmeprod!$B$1:$AH$479,MATCH(I$2,Kraftvärmeprod!$B$1:$AG$1,0),FALSE)/1,0)-IFERROR(VLOOKUP($B20,'Slutlig allokering kvv'!$B$2:$AC$462,MATCH(I$3,'Slutlig allokering kvv'!$B$1:$AJ$1,0),FALSE)/1,0)</f>
        <v>0</v>
      </c>
      <c r="J20">
        <f>IFERROR(VLOOKUP($B20,Kraftvärmeprod!$B$1:$AH$479,MATCH(J$2,Kraftvärmeprod!$B$1:$AG$1,0),FALSE)/1,0)-IFERROR(VLOOKUP($B20,'Slutlig allokering kvv'!$B$2:$AC$462,MATCH(J$3,'Slutlig allokering kvv'!$B$1:$AJ$1,0),FALSE)/1,0)</f>
        <v>0</v>
      </c>
      <c r="K20">
        <f>IFERROR(VLOOKUP($B20,Kraftvärmeprod!$B$1:$AH$479,MATCH(K$2,Kraftvärmeprod!$B$1:$AG$1,0),FALSE)/1,0)-IFERROR(VLOOKUP($B20,'Slutlig allokering kvv'!$B$2:$AC$462,MATCH(K$3,'Slutlig allokering kvv'!$B$1:$AJ$1,0),FALSE)/1,0)</f>
        <v>0</v>
      </c>
      <c r="L20">
        <f>IFERROR(VLOOKUP($B20,Kraftvärmeprod!$B$1:$AH$479,MATCH(L$2,Kraftvärmeprod!$B$1:$AG$1,0),FALSE)/1,0)-IFERROR(VLOOKUP($B20,'Slutlig allokering kvv'!$B$2:$AC$462,MATCH(L$3,'Slutlig allokering kvv'!$B$1:$AJ$1,0),FALSE)/1,0)</f>
        <v>0</v>
      </c>
      <c r="M20">
        <f>IFERROR(VLOOKUP($B20,Kraftvärmeprod!$B$1:$AH$479,MATCH(M$2,Kraftvärmeprod!$B$1:$AG$1,0),FALSE)/1,0)-IFERROR(VLOOKUP($B20,'Slutlig allokering kvv'!$B$2:$AC$462,MATCH(M$3,'Slutlig allokering kvv'!$B$1:$AJ$1,0),FALSE)/1,0)</f>
        <v>0</v>
      </c>
      <c r="N20">
        <f>IFERROR(VLOOKUP($B20,Kraftvärmeprod!$B$1:$AH$479,MATCH(N$2,Kraftvärmeprod!$B$1:$AG$1,0),FALSE)/1,0)-IFERROR(VLOOKUP($B20,'Slutlig allokering kvv'!$B$2:$AC$462,MATCH(N$3,'Slutlig allokering kvv'!$B$1:$AJ$1,0),FALSE)/1,0)</f>
        <v>0</v>
      </c>
      <c r="O20">
        <f>IFERROR(VLOOKUP($B20,Kraftvärmeprod!$B$1:$AH$479,MATCH(O$2,Kraftvärmeprod!$B$1:$AG$1,0),FALSE)/1,0)-IFERROR(VLOOKUP($B20,'Slutlig allokering kvv'!$B$2:$AC$462,MATCH(O$3,'Slutlig allokering kvv'!$B$1:$AJ$1,0),FALSE)/1,0)</f>
        <v>0</v>
      </c>
      <c r="P20">
        <f>IFERROR(VLOOKUP($B20,Kraftvärmeprod!$B$1:$AH$479,MATCH(P$2,Kraftvärmeprod!$B$1:$AG$1,0),FALSE)/1,0)-IFERROR(VLOOKUP($B20,'Slutlig allokering kvv'!$B$2:$AC$462,MATCH(P$3,'Slutlig allokering kvv'!$B$1:$AJ$1,0),FALSE)/1,0)</f>
        <v>0</v>
      </c>
      <c r="Q20">
        <f>IFERROR(VLOOKUP($B20,Kraftvärmeprod!$B$1:$AH$479,MATCH(Q$2,Kraftvärmeprod!$B$1:$AG$1,0),FALSE)/1,0)-IFERROR(VLOOKUP($B20,'Slutlig allokering kvv'!$B$2:$AC$462,MATCH(Q$3,'Slutlig allokering kvv'!$B$1:$AJ$1,0),FALSE)/1,0)</f>
        <v>0</v>
      </c>
      <c r="R20">
        <f>IFERROR(VLOOKUP($B20,Kraftvärmeprod!$B$1:$AH$479,MATCH(R$2,Kraftvärmeprod!$B$1:$AG$1,0),FALSE)/1,0)-IFERROR(VLOOKUP($B20,'Slutlig allokering kvv'!$B$2:$AC$462,MATCH(R$3,'Slutlig allokering kvv'!$B$1:$AJ$1,0),FALSE)/1,0)</f>
        <v>0</v>
      </c>
      <c r="S20">
        <f>IFERROR(VLOOKUP($B20,Kraftvärmeprod!$B$1:$AH$479,MATCH(S$2,Kraftvärmeprod!$B$1:$AG$1,0),FALSE)/1,0)-IFERROR(VLOOKUP($B20,'Slutlig allokering kvv'!$B$2:$AC$462,MATCH(S$3,'Slutlig allokering kvv'!$B$1:$AJ$1,0),FALSE)/1,0)</f>
        <v>0</v>
      </c>
      <c r="T20" s="6">
        <f>IFERROR(VLOOKUP($B20,Miljö!$B$1:$S$477,MATCH(T$2,Miljö!$B$1:$X$1,0),FALSE)/1,0)-IFERROR(VLOOKUP($B20,'Slutlig allokering kvv'!$B$2:$AC$462,MATCH(T$3,'Slutlig allokering kvv'!$B$1:$AJ$1,0),FALSE)/1,0)</f>
        <v>0</v>
      </c>
      <c r="U20">
        <f>IFERROR(VLOOKUP($B20,Kraftvärmeprod!$B$1:$AH$479,MATCH(U$2,Kraftvärmeprod!$B$1:$AG$1,0),FALSE)/1,0)-IFERROR(VLOOKUP($B20,'Slutlig allokering kvv'!$B$2:$AC$462,MATCH(U$3,'Slutlig allokering kvv'!$B$1:$AJ$1,0),FALSE)/1,0)</f>
        <v>0</v>
      </c>
      <c r="V20">
        <f>IFERROR(VLOOKUP($B20,Kraftvärmeprod!$B$1:$AH$479,MATCH(V$2,Kraftvärmeprod!$B$1:$AG$1,0),FALSE)/1,0)-IFERROR(VLOOKUP($B20,'Slutlig allokering kvv'!$B$2:$AC$462,MATCH(V$3,'Slutlig allokering kvv'!$B$1:$AJ$1,0),FALSE)/1,0)</f>
        <v>0</v>
      </c>
      <c r="W20">
        <f>IFERROR(VLOOKUP($B20,Kraftvärmeprod!$B$1:$AH$479,MATCH(W$2,Kraftvärmeprod!$B$1:$AG$1,0),FALSE)/1,0)-IFERROR(VLOOKUP($B20,'Slutlig allokering kvv'!$B$2:$AC$462,MATCH(W$3,'Slutlig allokering kvv'!$B$1:$AJ$1,0),FALSE)/1,0)</f>
        <v>0</v>
      </c>
      <c r="X20">
        <f>IFERROR(VLOOKUP($B20,Kraftvärmeprod!$B$1:$AH$479,MATCH(X$2,Kraftvärmeprod!$B$1:$AG$1,0),FALSE)/1,0)-IFERROR(VLOOKUP($B20,'Slutlig allokering kvv'!$B$2:$AC$462,MATCH(X$3,'Slutlig allokering kvv'!$B$1:$AJ$1,0),FALSE)/1,0)</f>
        <v>0</v>
      </c>
      <c r="Y20">
        <f>IFERROR(VLOOKUP($B20,Kraftvärmeprod!$B$1:$AH$479,MATCH(Y$2,Kraftvärmeprod!$B$1:$AG$1,0),FALSE)/1,0)-IFERROR(VLOOKUP($B20,'Slutlig allokering kvv'!$B$2:$AC$462,MATCH(Y$3,'Slutlig allokering kvv'!$B$1:$AJ$1,0),FALSE)/1,0)</f>
        <v>0</v>
      </c>
      <c r="Z20">
        <f>IFERROR(VLOOKUP($B20,Kraftvärmeprod!$B$1:$AH$479,MATCH(Z$2,Kraftvärmeprod!$B$1:$AG$1,0),FALSE)/1,0)-IFERROR(VLOOKUP($B20,'Slutlig allokering kvv'!$B$2:$AC$462,MATCH(Z$3,'Slutlig allokering kvv'!$B$1:$AJ$1,0),FALSE)/1,0)</f>
        <v>0</v>
      </c>
      <c r="AA20">
        <f>IFERROR(VLOOKUP($B20,Kraftvärmeprod!$B$1:$AH$479,MATCH(AA$2,Kraftvärmeprod!$B$1:$AG$1,0),FALSE)/1,0)-IFERROR(VLOOKUP($B20,'Slutlig allokering kvv'!$B$2:$AC$462,MATCH(AA$3,'Slutlig allokering kvv'!$B$1:$AJ$1,0),FALSE)/1,0)</f>
        <v>0</v>
      </c>
      <c r="AE20">
        <f t="shared" si="0"/>
        <v>0</v>
      </c>
      <c r="AG20">
        <f>IFERROR(VLOOKUP(B20,'Slutlig allokering kvv'!$B$2:$AJ$462,MATCH("Summa slutlig allokerad tillförd energi (utan hjälpel och rökgaskondensering):",'Slutlig allokering kvv'!$B$1:$AK$1,0),FALSE)/1,"")</f>
        <v>0</v>
      </c>
      <c r="AI20" s="137" t="str">
        <f>IFERROR(1-VLOOKUP(B20,'Slutlig allokering kvv'!$B$2:$AJ$462,MATCH("Andel av bränsle i kvv som allokerats till värme, exklusive rökgaskondensering och hjälpel",'Slutlig allokering kvv'!$B$1:$AK$1,0),FALSE),"")</f>
        <v/>
      </c>
      <c r="AK20" s="137" t="str">
        <f t="shared" si="1"/>
        <v/>
      </c>
    </row>
    <row r="21" spans="1:37" x14ac:dyDescent="0.25">
      <c r="A21" s="2" t="s">
        <v>45</v>
      </c>
      <c r="B21" s="2" t="s">
        <v>46</v>
      </c>
      <c r="C21" t="str">
        <f>IFERROR(VLOOKUP($B21,Kraftvärmeprod!$B$1:$AH$479,MATCH(C$3,Kraftvärmeprod!$B$1:$AG$1,0),FALSE)/1,"")</f>
        <v/>
      </c>
      <c r="D21" t="str">
        <f>IFERROR(VLOOKUP($B21,Kraftvärmeprod!$B$1:$AH$479,MATCH(D$3,Kraftvärmeprod!$B$1:$AG$1,0),FALSE)/1,"")</f>
        <v/>
      </c>
      <c r="E21">
        <f>IFERROR(VLOOKUP($B21,Kraftvärmeprod!$B$1:$AH$479,MATCH(E$2,Kraftvärmeprod!$B$1:$AG$1,0),FALSE)/1,0)-IFERROR(VLOOKUP($B21,'Slutlig allokering kvv'!$B$2:$AC$462,MATCH(E$3,'Slutlig allokering kvv'!$B$1:$AJ$1,0),FALSE)/1,0)</f>
        <v>0</v>
      </c>
      <c r="F21">
        <f>IFERROR(VLOOKUP($B21,Kraftvärmeprod!$B$1:$AH$479,MATCH(F$2,Kraftvärmeprod!$B$1:$AG$1,0),FALSE)/1,0)-IFERROR(VLOOKUP($B21,'Slutlig allokering kvv'!$B$2:$AC$462,MATCH(F$3,'Slutlig allokering kvv'!$B$1:$AJ$1,0),FALSE)/1,0)</f>
        <v>0</v>
      </c>
      <c r="G21">
        <f>IFERROR(VLOOKUP($B21,Kraftvärmeprod!$B$1:$AH$479,MATCH(G$2,Kraftvärmeprod!$B$1:$AG$1,0),FALSE)/1,0)-IFERROR(VLOOKUP($B21,'Slutlig allokering kvv'!$B$2:$AC$462,MATCH(G$3,'Slutlig allokering kvv'!$B$1:$AJ$1,0),FALSE)/1,0)</f>
        <v>0</v>
      </c>
      <c r="H21">
        <f>IFERROR(VLOOKUP($B21,Kraftvärmeprod!$B$1:$AH$479,MATCH(H$2,Kraftvärmeprod!$B$1:$AG$1,0),FALSE)/1,0)-IFERROR(VLOOKUP($B21,'Slutlig allokering kvv'!$B$2:$AC$462,MATCH(H$3,'Slutlig allokering kvv'!$B$1:$AJ$1,0),FALSE)/1,0)</f>
        <v>0</v>
      </c>
      <c r="I21">
        <f>IFERROR(VLOOKUP($B21,Kraftvärmeprod!$B$1:$AH$479,MATCH(I$2,Kraftvärmeprod!$B$1:$AG$1,0),FALSE)/1,0)-IFERROR(VLOOKUP($B21,'Slutlig allokering kvv'!$B$2:$AC$462,MATCH(I$3,'Slutlig allokering kvv'!$B$1:$AJ$1,0),FALSE)/1,0)</f>
        <v>0</v>
      </c>
      <c r="J21">
        <f>IFERROR(VLOOKUP($B21,Kraftvärmeprod!$B$1:$AH$479,MATCH(J$2,Kraftvärmeprod!$B$1:$AG$1,0),FALSE)/1,0)-IFERROR(VLOOKUP($B21,'Slutlig allokering kvv'!$B$2:$AC$462,MATCH(J$3,'Slutlig allokering kvv'!$B$1:$AJ$1,0),FALSE)/1,0)</f>
        <v>0</v>
      </c>
      <c r="K21">
        <f>IFERROR(VLOOKUP($B21,Kraftvärmeprod!$B$1:$AH$479,MATCH(K$2,Kraftvärmeprod!$B$1:$AG$1,0),FALSE)/1,0)-IFERROR(VLOOKUP($B21,'Slutlig allokering kvv'!$B$2:$AC$462,MATCH(K$3,'Slutlig allokering kvv'!$B$1:$AJ$1,0),FALSE)/1,0)</f>
        <v>0</v>
      </c>
      <c r="L21">
        <f>IFERROR(VLOOKUP($B21,Kraftvärmeprod!$B$1:$AH$479,MATCH(L$2,Kraftvärmeprod!$B$1:$AG$1,0),FALSE)/1,0)-IFERROR(VLOOKUP($B21,'Slutlig allokering kvv'!$B$2:$AC$462,MATCH(L$3,'Slutlig allokering kvv'!$B$1:$AJ$1,0),FALSE)/1,0)</f>
        <v>0</v>
      </c>
      <c r="M21">
        <f>IFERROR(VLOOKUP($B21,Kraftvärmeprod!$B$1:$AH$479,MATCH(M$2,Kraftvärmeprod!$B$1:$AG$1,0),FALSE)/1,0)-IFERROR(VLOOKUP($B21,'Slutlig allokering kvv'!$B$2:$AC$462,MATCH(M$3,'Slutlig allokering kvv'!$B$1:$AJ$1,0),FALSE)/1,0)</f>
        <v>0</v>
      </c>
      <c r="N21">
        <f>IFERROR(VLOOKUP($B21,Kraftvärmeprod!$B$1:$AH$479,MATCH(N$2,Kraftvärmeprod!$B$1:$AG$1,0),FALSE)/1,0)-IFERROR(VLOOKUP($B21,'Slutlig allokering kvv'!$B$2:$AC$462,MATCH(N$3,'Slutlig allokering kvv'!$B$1:$AJ$1,0),FALSE)/1,0)</f>
        <v>0</v>
      </c>
      <c r="O21">
        <f>IFERROR(VLOOKUP($B21,Kraftvärmeprod!$B$1:$AH$479,MATCH(O$2,Kraftvärmeprod!$B$1:$AG$1,0),FALSE)/1,0)-IFERROR(VLOOKUP($B21,'Slutlig allokering kvv'!$B$2:$AC$462,MATCH(O$3,'Slutlig allokering kvv'!$B$1:$AJ$1,0),FALSE)/1,0)</f>
        <v>0</v>
      </c>
      <c r="P21">
        <f>IFERROR(VLOOKUP($B21,Kraftvärmeprod!$B$1:$AH$479,MATCH(P$2,Kraftvärmeprod!$B$1:$AG$1,0),FALSE)/1,0)-IFERROR(VLOOKUP($B21,'Slutlig allokering kvv'!$B$2:$AC$462,MATCH(P$3,'Slutlig allokering kvv'!$B$1:$AJ$1,0),FALSE)/1,0)</f>
        <v>0</v>
      </c>
      <c r="Q21">
        <f>IFERROR(VLOOKUP($B21,Kraftvärmeprod!$B$1:$AH$479,MATCH(Q$2,Kraftvärmeprod!$B$1:$AG$1,0),FALSE)/1,0)-IFERROR(VLOOKUP($B21,'Slutlig allokering kvv'!$B$2:$AC$462,MATCH(Q$3,'Slutlig allokering kvv'!$B$1:$AJ$1,0),FALSE)/1,0)</f>
        <v>0</v>
      </c>
      <c r="R21">
        <f>IFERROR(VLOOKUP($B21,Kraftvärmeprod!$B$1:$AH$479,MATCH(R$2,Kraftvärmeprod!$B$1:$AG$1,0),FALSE)/1,0)-IFERROR(VLOOKUP($B21,'Slutlig allokering kvv'!$B$2:$AC$462,MATCH(R$3,'Slutlig allokering kvv'!$B$1:$AJ$1,0),FALSE)/1,0)</f>
        <v>0</v>
      </c>
      <c r="S21">
        <f>IFERROR(VLOOKUP($B21,Kraftvärmeprod!$B$1:$AH$479,MATCH(S$2,Kraftvärmeprod!$B$1:$AG$1,0),FALSE)/1,0)-IFERROR(VLOOKUP($B21,'Slutlig allokering kvv'!$B$2:$AC$462,MATCH(S$3,'Slutlig allokering kvv'!$B$1:$AJ$1,0),FALSE)/1,0)</f>
        <v>0</v>
      </c>
      <c r="T21" s="6">
        <f>IFERROR(VLOOKUP($B21,Miljö!$B$1:$S$477,MATCH(T$2,Miljö!$B$1:$X$1,0),FALSE)/1,0)-IFERROR(VLOOKUP($B21,'Slutlig allokering kvv'!$B$2:$AC$462,MATCH(T$3,'Slutlig allokering kvv'!$B$1:$AJ$1,0),FALSE)/1,0)</f>
        <v>0</v>
      </c>
      <c r="U21">
        <f>IFERROR(VLOOKUP($B21,Kraftvärmeprod!$B$1:$AH$479,MATCH(U$2,Kraftvärmeprod!$B$1:$AG$1,0),FALSE)/1,0)-IFERROR(VLOOKUP($B21,'Slutlig allokering kvv'!$B$2:$AC$462,MATCH(U$3,'Slutlig allokering kvv'!$B$1:$AJ$1,0),FALSE)/1,0)</f>
        <v>0</v>
      </c>
      <c r="V21">
        <f>IFERROR(VLOOKUP($B21,Kraftvärmeprod!$B$1:$AH$479,MATCH(V$2,Kraftvärmeprod!$B$1:$AG$1,0),FALSE)/1,0)-IFERROR(VLOOKUP($B21,'Slutlig allokering kvv'!$B$2:$AC$462,MATCH(V$3,'Slutlig allokering kvv'!$B$1:$AJ$1,0),FALSE)/1,0)</f>
        <v>0</v>
      </c>
      <c r="W21">
        <f>IFERROR(VLOOKUP($B21,Kraftvärmeprod!$B$1:$AH$479,MATCH(W$2,Kraftvärmeprod!$B$1:$AG$1,0),FALSE)/1,0)-IFERROR(VLOOKUP($B21,'Slutlig allokering kvv'!$B$2:$AC$462,MATCH(W$3,'Slutlig allokering kvv'!$B$1:$AJ$1,0),FALSE)/1,0)</f>
        <v>0</v>
      </c>
      <c r="X21">
        <f>IFERROR(VLOOKUP($B21,Kraftvärmeprod!$B$1:$AH$479,MATCH(X$2,Kraftvärmeprod!$B$1:$AG$1,0),FALSE)/1,0)-IFERROR(VLOOKUP($B21,'Slutlig allokering kvv'!$B$2:$AC$462,MATCH(X$3,'Slutlig allokering kvv'!$B$1:$AJ$1,0),FALSE)/1,0)</f>
        <v>0</v>
      </c>
      <c r="Y21">
        <f>IFERROR(VLOOKUP($B21,Kraftvärmeprod!$B$1:$AH$479,MATCH(Y$2,Kraftvärmeprod!$B$1:$AG$1,0),FALSE)/1,0)-IFERROR(VLOOKUP($B21,'Slutlig allokering kvv'!$B$2:$AC$462,MATCH(Y$3,'Slutlig allokering kvv'!$B$1:$AJ$1,0),FALSE)/1,0)</f>
        <v>0</v>
      </c>
      <c r="Z21">
        <f>IFERROR(VLOOKUP($B21,Kraftvärmeprod!$B$1:$AH$479,MATCH(Z$2,Kraftvärmeprod!$B$1:$AG$1,0),FALSE)/1,0)-IFERROR(VLOOKUP($B21,'Slutlig allokering kvv'!$B$2:$AC$462,MATCH(Z$3,'Slutlig allokering kvv'!$B$1:$AJ$1,0),FALSE)/1,0)</f>
        <v>0</v>
      </c>
      <c r="AA21">
        <f>IFERROR(VLOOKUP($B21,Kraftvärmeprod!$B$1:$AH$479,MATCH(AA$2,Kraftvärmeprod!$B$1:$AG$1,0),FALSE)/1,0)-IFERROR(VLOOKUP($B21,'Slutlig allokering kvv'!$B$2:$AC$462,MATCH(AA$3,'Slutlig allokering kvv'!$B$1:$AJ$1,0),FALSE)/1,0)</f>
        <v>0</v>
      </c>
      <c r="AE21">
        <f t="shared" si="0"/>
        <v>0</v>
      </c>
      <c r="AG21">
        <f>IFERROR(VLOOKUP(B21,'Slutlig allokering kvv'!$B$2:$AJ$462,MATCH("Summa slutlig allokerad tillförd energi (utan hjälpel och rökgaskondensering):",'Slutlig allokering kvv'!$B$1:$AK$1,0),FALSE)/1,"")</f>
        <v>0</v>
      </c>
      <c r="AI21" s="137" t="str">
        <f>IFERROR(1-VLOOKUP(B21,'Slutlig allokering kvv'!$B$2:$AJ$462,MATCH("Andel av bränsle i kvv som allokerats till värme, exklusive rökgaskondensering och hjälpel",'Slutlig allokering kvv'!$B$1:$AK$1,0),FALSE),"")</f>
        <v/>
      </c>
      <c r="AK21" s="137" t="str">
        <f t="shared" si="1"/>
        <v/>
      </c>
    </row>
    <row r="22" spans="1:37" x14ac:dyDescent="0.25">
      <c r="A22" s="2" t="s">
        <v>50</v>
      </c>
      <c r="B22" s="2" t="s">
        <v>51</v>
      </c>
      <c r="C22" t="str">
        <f>IFERROR(VLOOKUP($B22,Kraftvärmeprod!$B$1:$AH$479,MATCH(C$3,Kraftvärmeprod!$B$1:$AG$1,0),FALSE)/1,"")</f>
        <v/>
      </c>
      <c r="D22" t="str">
        <f>IFERROR(VLOOKUP($B22,Kraftvärmeprod!$B$1:$AH$479,MATCH(D$3,Kraftvärmeprod!$B$1:$AG$1,0),FALSE)/1,"")</f>
        <v/>
      </c>
      <c r="E22">
        <f>IFERROR(VLOOKUP($B22,Kraftvärmeprod!$B$1:$AH$479,MATCH(E$2,Kraftvärmeprod!$B$1:$AG$1,0),FALSE)/1,0)-IFERROR(VLOOKUP($B22,'Slutlig allokering kvv'!$B$2:$AC$462,MATCH(E$3,'Slutlig allokering kvv'!$B$1:$AJ$1,0),FALSE)/1,0)</f>
        <v>0</v>
      </c>
      <c r="F22">
        <f>IFERROR(VLOOKUP($B22,Kraftvärmeprod!$B$1:$AH$479,MATCH(F$2,Kraftvärmeprod!$B$1:$AG$1,0),FALSE)/1,0)-IFERROR(VLOOKUP($B22,'Slutlig allokering kvv'!$B$2:$AC$462,MATCH(F$3,'Slutlig allokering kvv'!$B$1:$AJ$1,0),FALSE)/1,0)</f>
        <v>0</v>
      </c>
      <c r="G22">
        <f>IFERROR(VLOOKUP($B22,Kraftvärmeprod!$B$1:$AH$479,MATCH(G$2,Kraftvärmeprod!$B$1:$AG$1,0),FALSE)/1,0)-IFERROR(VLOOKUP($B22,'Slutlig allokering kvv'!$B$2:$AC$462,MATCH(G$3,'Slutlig allokering kvv'!$B$1:$AJ$1,0),FALSE)/1,0)</f>
        <v>0</v>
      </c>
      <c r="H22">
        <f>IFERROR(VLOOKUP($B22,Kraftvärmeprod!$B$1:$AH$479,MATCH(H$2,Kraftvärmeprod!$B$1:$AG$1,0),FALSE)/1,0)-IFERROR(VLOOKUP($B22,'Slutlig allokering kvv'!$B$2:$AC$462,MATCH(H$3,'Slutlig allokering kvv'!$B$1:$AJ$1,0),FALSE)/1,0)</f>
        <v>0</v>
      </c>
      <c r="I22">
        <f>IFERROR(VLOOKUP($B22,Kraftvärmeprod!$B$1:$AH$479,MATCH(I$2,Kraftvärmeprod!$B$1:$AG$1,0),FALSE)/1,0)-IFERROR(VLOOKUP($B22,'Slutlig allokering kvv'!$B$2:$AC$462,MATCH(I$3,'Slutlig allokering kvv'!$B$1:$AJ$1,0),FALSE)/1,0)</f>
        <v>0</v>
      </c>
      <c r="J22">
        <f>IFERROR(VLOOKUP($B22,Kraftvärmeprod!$B$1:$AH$479,MATCH(J$2,Kraftvärmeprod!$B$1:$AG$1,0),FALSE)/1,0)-IFERROR(VLOOKUP($B22,'Slutlig allokering kvv'!$B$2:$AC$462,MATCH(J$3,'Slutlig allokering kvv'!$B$1:$AJ$1,0),FALSE)/1,0)</f>
        <v>0</v>
      </c>
      <c r="K22">
        <f>IFERROR(VLOOKUP($B22,Kraftvärmeprod!$B$1:$AH$479,MATCH(K$2,Kraftvärmeprod!$B$1:$AG$1,0),FALSE)/1,0)-IFERROR(VLOOKUP($B22,'Slutlig allokering kvv'!$B$2:$AC$462,MATCH(K$3,'Slutlig allokering kvv'!$B$1:$AJ$1,0),FALSE)/1,0)</f>
        <v>0</v>
      </c>
      <c r="L22">
        <f>IFERROR(VLOOKUP($B22,Kraftvärmeprod!$B$1:$AH$479,MATCH(L$2,Kraftvärmeprod!$B$1:$AG$1,0),FALSE)/1,0)-IFERROR(VLOOKUP($B22,'Slutlig allokering kvv'!$B$2:$AC$462,MATCH(L$3,'Slutlig allokering kvv'!$B$1:$AJ$1,0),FALSE)/1,0)</f>
        <v>0</v>
      </c>
      <c r="M22">
        <f>IFERROR(VLOOKUP($B22,Kraftvärmeprod!$B$1:$AH$479,MATCH(M$2,Kraftvärmeprod!$B$1:$AG$1,0),FALSE)/1,0)-IFERROR(VLOOKUP($B22,'Slutlig allokering kvv'!$B$2:$AC$462,MATCH(M$3,'Slutlig allokering kvv'!$B$1:$AJ$1,0),FALSE)/1,0)</f>
        <v>0</v>
      </c>
      <c r="N22">
        <f>IFERROR(VLOOKUP($B22,Kraftvärmeprod!$B$1:$AH$479,MATCH(N$2,Kraftvärmeprod!$B$1:$AG$1,0),FALSE)/1,0)-IFERROR(VLOOKUP($B22,'Slutlig allokering kvv'!$B$2:$AC$462,MATCH(N$3,'Slutlig allokering kvv'!$B$1:$AJ$1,0),FALSE)/1,0)</f>
        <v>0</v>
      </c>
      <c r="O22">
        <f>IFERROR(VLOOKUP($B22,Kraftvärmeprod!$B$1:$AH$479,MATCH(O$2,Kraftvärmeprod!$B$1:$AG$1,0),FALSE)/1,0)-IFERROR(VLOOKUP($B22,'Slutlig allokering kvv'!$B$2:$AC$462,MATCH(O$3,'Slutlig allokering kvv'!$B$1:$AJ$1,0),FALSE)/1,0)</f>
        <v>0</v>
      </c>
      <c r="P22">
        <f>IFERROR(VLOOKUP($B22,Kraftvärmeprod!$B$1:$AH$479,MATCH(P$2,Kraftvärmeprod!$B$1:$AG$1,0),FALSE)/1,0)-IFERROR(VLOOKUP($B22,'Slutlig allokering kvv'!$B$2:$AC$462,MATCH(P$3,'Slutlig allokering kvv'!$B$1:$AJ$1,0),FALSE)/1,0)</f>
        <v>0</v>
      </c>
      <c r="Q22">
        <f>IFERROR(VLOOKUP($B22,Kraftvärmeprod!$B$1:$AH$479,MATCH(Q$2,Kraftvärmeprod!$B$1:$AG$1,0),FALSE)/1,0)-IFERROR(VLOOKUP($B22,'Slutlig allokering kvv'!$B$2:$AC$462,MATCH(Q$3,'Slutlig allokering kvv'!$B$1:$AJ$1,0),FALSE)/1,0)</f>
        <v>0</v>
      </c>
      <c r="R22">
        <f>IFERROR(VLOOKUP($B22,Kraftvärmeprod!$B$1:$AH$479,MATCH(R$2,Kraftvärmeprod!$B$1:$AG$1,0),FALSE)/1,0)-IFERROR(VLOOKUP($B22,'Slutlig allokering kvv'!$B$2:$AC$462,MATCH(R$3,'Slutlig allokering kvv'!$B$1:$AJ$1,0),FALSE)/1,0)</f>
        <v>0</v>
      </c>
      <c r="S22">
        <f>IFERROR(VLOOKUP($B22,Kraftvärmeprod!$B$1:$AH$479,MATCH(S$2,Kraftvärmeprod!$B$1:$AG$1,0),FALSE)/1,0)-IFERROR(VLOOKUP($B22,'Slutlig allokering kvv'!$B$2:$AC$462,MATCH(S$3,'Slutlig allokering kvv'!$B$1:$AJ$1,0),FALSE)/1,0)</f>
        <v>0</v>
      </c>
      <c r="T22" s="6">
        <f>IFERROR(VLOOKUP($B22,Miljö!$B$1:$S$477,MATCH(T$2,Miljö!$B$1:$X$1,0),FALSE)/1,0)-IFERROR(VLOOKUP($B22,'Slutlig allokering kvv'!$B$2:$AC$462,MATCH(T$3,'Slutlig allokering kvv'!$B$1:$AJ$1,0),FALSE)/1,0)</f>
        <v>0</v>
      </c>
      <c r="U22">
        <f>IFERROR(VLOOKUP($B22,Kraftvärmeprod!$B$1:$AH$479,MATCH(U$2,Kraftvärmeprod!$B$1:$AG$1,0),FALSE)/1,0)-IFERROR(VLOOKUP($B22,'Slutlig allokering kvv'!$B$2:$AC$462,MATCH(U$3,'Slutlig allokering kvv'!$B$1:$AJ$1,0),FALSE)/1,0)</f>
        <v>0</v>
      </c>
      <c r="V22">
        <f>IFERROR(VLOOKUP($B22,Kraftvärmeprod!$B$1:$AH$479,MATCH(V$2,Kraftvärmeprod!$B$1:$AG$1,0),FALSE)/1,0)-IFERROR(VLOOKUP($B22,'Slutlig allokering kvv'!$B$2:$AC$462,MATCH(V$3,'Slutlig allokering kvv'!$B$1:$AJ$1,0),FALSE)/1,0)</f>
        <v>0</v>
      </c>
      <c r="W22">
        <f>IFERROR(VLOOKUP($B22,Kraftvärmeprod!$B$1:$AH$479,MATCH(W$2,Kraftvärmeprod!$B$1:$AG$1,0),FALSE)/1,0)-IFERROR(VLOOKUP($B22,'Slutlig allokering kvv'!$B$2:$AC$462,MATCH(W$3,'Slutlig allokering kvv'!$B$1:$AJ$1,0),FALSE)/1,0)</f>
        <v>0</v>
      </c>
      <c r="X22">
        <f>IFERROR(VLOOKUP($B22,Kraftvärmeprod!$B$1:$AH$479,MATCH(X$2,Kraftvärmeprod!$B$1:$AG$1,0),FALSE)/1,0)-IFERROR(VLOOKUP($B22,'Slutlig allokering kvv'!$B$2:$AC$462,MATCH(X$3,'Slutlig allokering kvv'!$B$1:$AJ$1,0),FALSE)/1,0)</f>
        <v>0</v>
      </c>
      <c r="Y22">
        <f>IFERROR(VLOOKUP($B22,Kraftvärmeprod!$B$1:$AH$479,MATCH(Y$2,Kraftvärmeprod!$B$1:$AG$1,0),FALSE)/1,0)-IFERROR(VLOOKUP($B22,'Slutlig allokering kvv'!$B$2:$AC$462,MATCH(Y$3,'Slutlig allokering kvv'!$B$1:$AJ$1,0),FALSE)/1,0)</f>
        <v>0</v>
      </c>
      <c r="Z22">
        <f>IFERROR(VLOOKUP($B22,Kraftvärmeprod!$B$1:$AH$479,MATCH(Z$2,Kraftvärmeprod!$B$1:$AG$1,0),FALSE)/1,0)-IFERROR(VLOOKUP($B22,'Slutlig allokering kvv'!$B$2:$AC$462,MATCH(Z$3,'Slutlig allokering kvv'!$B$1:$AJ$1,0),FALSE)/1,0)</f>
        <v>0</v>
      </c>
      <c r="AA22">
        <f>IFERROR(VLOOKUP($B22,Kraftvärmeprod!$B$1:$AH$479,MATCH(AA$2,Kraftvärmeprod!$B$1:$AG$1,0),FALSE)/1,0)-IFERROR(VLOOKUP($B22,'Slutlig allokering kvv'!$B$2:$AC$462,MATCH(AA$3,'Slutlig allokering kvv'!$B$1:$AJ$1,0),FALSE)/1,0)</f>
        <v>0</v>
      </c>
      <c r="AE22">
        <f t="shared" si="0"/>
        <v>0</v>
      </c>
      <c r="AG22">
        <f>IFERROR(VLOOKUP(B22,'Slutlig allokering kvv'!$B$2:$AJ$462,MATCH("Summa slutlig allokerad tillförd energi (utan hjälpel och rökgaskondensering):",'Slutlig allokering kvv'!$B$1:$AK$1,0),FALSE)/1,"")</f>
        <v>0</v>
      </c>
      <c r="AI22" s="137" t="str">
        <f>IFERROR(1-VLOOKUP(B22,'Slutlig allokering kvv'!$B$2:$AJ$462,MATCH("Andel av bränsle i kvv som allokerats till värme, exklusive rökgaskondensering och hjälpel",'Slutlig allokering kvv'!$B$1:$AK$1,0),FALSE),"")</f>
        <v/>
      </c>
      <c r="AK22" s="137" t="str">
        <f t="shared" si="1"/>
        <v/>
      </c>
    </row>
    <row r="23" spans="1:37" x14ac:dyDescent="0.25">
      <c r="A23" s="2" t="s">
        <v>52</v>
      </c>
      <c r="B23" s="2" t="s">
        <v>53</v>
      </c>
      <c r="C23" t="str">
        <f>IFERROR(VLOOKUP($B23,Kraftvärmeprod!$B$1:$AH$479,MATCH(C$3,Kraftvärmeprod!$B$1:$AG$1,0),FALSE)/1,"")</f>
        <v/>
      </c>
      <c r="D23" t="str">
        <f>IFERROR(VLOOKUP($B23,Kraftvärmeprod!$B$1:$AH$479,MATCH(D$3,Kraftvärmeprod!$B$1:$AG$1,0),FALSE)/1,"")</f>
        <v/>
      </c>
      <c r="E23">
        <f>IFERROR(VLOOKUP($B23,Kraftvärmeprod!$B$1:$AH$479,MATCH(E$2,Kraftvärmeprod!$B$1:$AG$1,0),FALSE)/1,0)-IFERROR(VLOOKUP($B23,'Slutlig allokering kvv'!$B$2:$AC$462,MATCH(E$3,'Slutlig allokering kvv'!$B$1:$AJ$1,0),FALSE)/1,0)</f>
        <v>0</v>
      </c>
      <c r="F23">
        <f>IFERROR(VLOOKUP($B23,Kraftvärmeprod!$B$1:$AH$479,MATCH(F$2,Kraftvärmeprod!$B$1:$AG$1,0),FALSE)/1,0)-IFERROR(VLOOKUP($B23,'Slutlig allokering kvv'!$B$2:$AC$462,MATCH(F$3,'Slutlig allokering kvv'!$B$1:$AJ$1,0),FALSE)/1,0)</f>
        <v>0</v>
      </c>
      <c r="G23">
        <f>IFERROR(VLOOKUP($B23,Kraftvärmeprod!$B$1:$AH$479,MATCH(G$2,Kraftvärmeprod!$B$1:$AG$1,0),FALSE)/1,0)-IFERROR(VLOOKUP($B23,'Slutlig allokering kvv'!$B$2:$AC$462,MATCH(G$3,'Slutlig allokering kvv'!$B$1:$AJ$1,0),FALSE)/1,0)</f>
        <v>0</v>
      </c>
      <c r="H23">
        <f>IFERROR(VLOOKUP($B23,Kraftvärmeprod!$B$1:$AH$479,MATCH(H$2,Kraftvärmeprod!$B$1:$AG$1,0),FALSE)/1,0)-IFERROR(VLOOKUP($B23,'Slutlig allokering kvv'!$B$2:$AC$462,MATCH(H$3,'Slutlig allokering kvv'!$B$1:$AJ$1,0),FALSE)/1,0)</f>
        <v>0</v>
      </c>
      <c r="I23">
        <f>IFERROR(VLOOKUP($B23,Kraftvärmeprod!$B$1:$AH$479,MATCH(I$2,Kraftvärmeprod!$B$1:$AG$1,0),FALSE)/1,0)-IFERROR(VLOOKUP($B23,'Slutlig allokering kvv'!$B$2:$AC$462,MATCH(I$3,'Slutlig allokering kvv'!$B$1:$AJ$1,0),FALSE)/1,0)</f>
        <v>0</v>
      </c>
      <c r="J23">
        <f>IFERROR(VLOOKUP($B23,Kraftvärmeprod!$B$1:$AH$479,MATCH(J$2,Kraftvärmeprod!$B$1:$AG$1,0),FALSE)/1,0)-IFERROR(VLOOKUP($B23,'Slutlig allokering kvv'!$B$2:$AC$462,MATCH(J$3,'Slutlig allokering kvv'!$B$1:$AJ$1,0),FALSE)/1,0)</f>
        <v>0</v>
      </c>
      <c r="K23">
        <f>IFERROR(VLOOKUP($B23,Kraftvärmeprod!$B$1:$AH$479,MATCH(K$2,Kraftvärmeprod!$B$1:$AG$1,0),FALSE)/1,0)-IFERROR(VLOOKUP($B23,'Slutlig allokering kvv'!$B$2:$AC$462,MATCH(K$3,'Slutlig allokering kvv'!$B$1:$AJ$1,0),FALSE)/1,0)</f>
        <v>0</v>
      </c>
      <c r="L23">
        <f>IFERROR(VLOOKUP($B23,Kraftvärmeprod!$B$1:$AH$479,MATCH(L$2,Kraftvärmeprod!$B$1:$AG$1,0),FALSE)/1,0)-IFERROR(VLOOKUP($B23,'Slutlig allokering kvv'!$B$2:$AC$462,MATCH(L$3,'Slutlig allokering kvv'!$B$1:$AJ$1,0),FALSE)/1,0)</f>
        <v>0</v>
      </c>
      <c r="M23">
        <f>IFERROR(VLOOKUP($B23,Kraftvärmeprod!$B$1:$AH$479,MATCH(M$2,Kraftvärmeprod!$B$1:$AG$1,0),FALSE)/1,0)-IFERROR(VLOOKUP($B23,'Slutlig allokering kvv'!$B$2:$AC$462,MATCH(M$3,'Slutlig allokering kvv'!$B$1:$AJ$1,0),FALSE)/1,0)</f>
        <v>0</v>
      </c>
      <c r="N23">
        <f>IFERROR(VLOOKUP($B23,Kraftvärmeprod!$B$1:$AH$479,MATCH(N$2,Kraftvärmeprod!$B$1:$AG$1,0),FALSE)/1,0)-IFERROR(VLOOKUP($B23,'Slutlig allokering kvv'!$B$2:$AC$462,MATCH(N$3,'Slutlig allokering kvv'!$B$1:$AJ$1,0),FALSE)/1,0)</f>
        <v>0</v>
      </c>
      <c r="O23">
        <f>IFERROR(VLOOKUP($B23,Kraftvärmeprod!$B$1:$AH$479,MATCH(O$2,Kraftvärmeprod!$B$1:$AG$1,0),FALSE)/1,0)-IFERROR(VLOOKUP($B23,'Slutlig allokering kvv'!$B$2:$AC$462,MATCH(O$3,'Slutlig allokering kvv'!$B$1:$AJ$1,0),FALSE)/1,0)</f>
        <v>0</v>
      </c>
      <c r="P23">
        <f>IFERROR(VLOOKUP($B23,Kraftvärmeprod!$B$1:$AH$479,MATCH(P$2,Kraftvärmeprod!$B$1:$AG$1,0),FALSE)/1,0)-IFERROR(VLOOKUP($B23,'Slutlig allokering kvv'!$B$2:$AC$462,MATCH(P$3,'Slutlig allokering kvv'!$B$1:$AJ$1,0),FALSE)/1,0)</f>
        <v>0</v>
      </c>
      <c r="Q23">
        <f>IFERROR(VLOOKUP($B23,Kraftvärmeprod!$B$1:$AH$479,MATCH(Q$2,Kraftvärmeprod!$B$1:$AG$1,0),FALSE)/1,0)-IFERROR(VLOOKUP($B23,'Slutlig allokering kvv'!$B$2:$AC$462,MATCH(Q$3,'Slutlig allokering kvv'!$B$1:$AJ$1,0),FALSE)/1,0)</f>
        <v>0</v>
      </c>
      <c r="R23">
        <f>IFERROR(VLOOKUP($B23,Kraftvärmeprod!$B$1:$AH$479,MATCH(R$2,Kraftvärmeprod!$B$1:$AG$1,0),FALSE)/1,0)-IFERROR(VLOOKUP($B23,'Slutlig allokering kvv'!$B$2:$AC$462,MATCH(R$3,'Slutlig allokering kvv'!$B$1:$AJ$1,0),FALSE)/1,0)</f>
        <v>0</v>
      </c>
      <c r="S23">
        <f>IFERROR(VLOOKUP($B23,Kraftvärmeprod!$B$1:$AH$479,MATCH(S$2,Kraftvärmeprod!$B$1:$AG$1,0),FALSE)/1,0)-IFERROR(VLOOKUP($B23,'Slutlig allokering kvv'!$B$2:$AC$462,MATCH(S$3,'Slutlig allokering kvv'!$B$1:$AJ$1,0),FALSE)/1,0)</f>
        <v>0</v>
      </c>
      <c r="T23" s="6">
        <f>IFERROR(VLOOKUP($B23,Miljö!$B$1:$S$477,MATCH(T$2,Miljö!$B$1:$X$1,0),FALSE)/1,0)-IFERROR(VLOOKUP($B23,'Slutlig allokering kvv'!$B$2:$AC$462,MATCH(T$3,'Slutlig allokering kvv'!$B$1:$AJ$1,0),FALSE)/1,0)</f>
        <v>0</v>
      </c>
      <c r="U23">
        <f>IFERROR(VLOOKUP($B23,Kraftvärmeprod!$B$1:$AH$479,MATCH(U$2,Kraftvärmeprod!$B$1:$AG$1,0),FALSE)/1,0)-IFERROR(VLOOKUP($B23,'Slutlig allokering kvv'!$B$2:$AC$462,MATCH(U$3,'Slutlig allokering kvv'!$B$1:$AJ$1,0),FALSE)/1,0)</f>
        <v>0</v>
      </c>
      <c r="V23">
        <f>IFERROR(VLOOKUP($B23,Kraftvärmeprod!$B$1:$AH$479,MATCH(V$2,Kraftvärmeprod!$B$1:$AG$1,0),FALSE)/1,0)-IFERROR(VLOOKUP($B23,'Slutlig allokering kvv'!$B$2:$AC$462,MATCH(V$3,'Slutlig allokering kvv'!$B$1:$AJ$1,0),FALSE)/1,0)</f>
        <v>0</v>
      </c>
      <c r="W23">
        <f>IFERROR(VLOOKUP($B23,Kraftvärmeprod!$B$1:$AH$479,MATCH(W$2,Kraftvärmeprod!$B$1:$AG$1,0),FALSE)/1,0)-IFERROR(VLOOKUP($B23,'Slutlig allokering kvv'!$B$2:$AC$462,MATCH(W$3,'Slutlig allokering kvv'!$B$1:$AJ$1,0),FALSE)/1,0)</f>
        <v>0</v>
      </c>
      <c r="X23">
        <f>IFERROR(VLOOKUP($B23,Kraftvärmeprod!$B$1:$AH$479,MATCH(X$2,Kraftvärmeprod!$B$1:$AG$1,0),FALSE)/1,0)-IFERROR(VLOOKUP($B23,'Slutlig allokering kvv'!$B$2:$AC$462,MATCH(X$3,'Slutlig allokering kvv'!$B$1:$AJ$1,0),FALSE)/1,0)</f>
        <v>0</v>
      </c>
      <c r="Y23">
        <f>IFERROR(VLOOKUP($B23,Kraftvärmeprod!$B$1:$AH$479,MATCH(Y$2,Kraftvärmeprod!$B$1:$AG$1,0),FALSE)/1,0)-IFERROR(VLOOKUP($B23,'Slutlig allokering kvv'!$B$2:$AC$462,MATCH(Y$3,'Slutlig allokering kvv'!$B$1:$AJ$1,0),FALSE)/1,0)</f>
        <v>0</v>
      </c>
      <c r="Z23">
        <f>IFERROR(VLOOKUP($B23,Kraftvärmeprod!$B$1:$AH$479,MATCH(Z$2,Kraftvärmeprod!$B$1:$AG$1,0),FALSE)/1,0)-IFERROR(VLOOKUP($B23,'Slutlig allokering kvv'!$B$2:$AC$462,MATCH(Z$3,'Slutlig allokering kvv'!$B$1:$AJ$1,0),FALSE)/1,0)</f>
        <v>0</v>
      </c>
      <c r="AA23">
        <f>IFERROR(VLOOKUP($B23,Kraftvärmeprod!$B$1:$AH$479,MATCH(AA$2,Kraftvärmeprod!$B$1:$AG$1,0),FALSE)/1,0)-IFERROR(VLOOKUP($B23,'Slutlig allokering kvv'!$B$2:$AC$462,MATCH(AA$3,'Slutlig allokering kvv'!$B$1:$AJ$1,0),FALSE)/1,0)</f>
        <v>0</v>
      </c>
      <c r="AE23">
        <f t="shared" si="0"/>
        <v>0</v>
      </c>
      <c r="AG23">
        <f>IFERROR(VLOOKUP(B23,'Slutlig allokering kvv'!$B$2:$AJ$462,MATCH("Summa slutlig allokerad tillförd energi (utan hjälpel och rökgaskondensering):",'Slutlig allokering kvv'!$B$1:$AK$1,0),FALSE)/1,"")</f>
        <v>0</v>
      </c>
      <c r="AI23" s="137" t="str">
        <f>IFERROR(1-VLOOKUP(B23,'Slutlig allokering kvv'!$B$2:$AJ$462,MATCH("Andel av bränsle i kvv som allokerats till värme, exklusive rökgaskondensering och hjälpel",'Slutlig allokering kvv'!$B$1:$AK$1,0),FALSE),"")</f>
        <v/>
      </c>
      <c r="AK23" s="137" t="str">
        <f t="shared" si="1"/>
        <v/>
      </c>
    </row>
    <row r="24" spans="1:37" x14ac:dyDescent="0.25">
      <c r="A24" s="2" t="s">
        <v>54</v>
      </c>
      <c r="B24" s="2" t="s">
        <v>55</v>
      </c>
      <c r="C24" t="str">
        <f>IFERROR(VLOOKUP($B24,Kraftvärmeprod!$B$1:$AH$479,MATCH(C$3,Kraftvärmeprod!$B$1:$AG$1,0),FALSE)/1,"")</f>
        <v/>
      </c>
      <c r="D24" t="str">
        <f>IFERROR(VLOOKUP($B24,Kraftvärmeprod!$B$1:$AH$479,MATCH(D$3,Kraftvärmeprod!$B$1:$AG$1,0),FALSE)/1,"")</f>
        <v/>
      </c>
      <c r="E24">
        <f>IFERROR(VLOOKUP($B24,Kraftvärmeprod!$B$1:$AH$479,MATCH(E$2,Kraftvärmeprod!$B$1:$AG$1,0),FALSE)/1,0)-IFERROR(VLOOKUP($B24,'Slutlig allokering kvv'!$B$2:$AC$462,MATCH(E$3,'Slutlig allokering kvv'!$B$1:$AJ$1,0),FALSE)/1,0)</f>
        <v>0</v>
      </c>
      <c r="F24">
        <f>IFERROR(VLOOKUP($B24,Kraftvärmeprod!$B$1:$AH$479,MATCH(F$2,Kraftvärmeprod!$B$1:$AG$1,0),FALSE)/1,0)-IFERROR(VLOOKUP($B24,'Slutlig allokering kvv'!$B$2:$AC$462,MATCH(F$3,'Slutlig allokering kvv'!$B$1:$AJ$1,0),FALSE)/1,0)</f>
        <v>0</v>
      </c>
      <c r="G24">
        <f>IFERROR(VLOOKUP($B24,Kraftvärmeprod!$B$1:$AH$479,MATCH(G$2,Kraftvärmeprod!$B$1:$AG$1,0),FALSE)/1,0)-IFERROR(VLOOKUP($B24,'Slutlig allokering kvv'!$B$2:$AC$462,MATCH(G$3,'Slutlig allokering kvv'!$B$1:$AJ$1,0),FALSE)/1,0)</f>
        <v>0</v>
      </c>
      <c r="H24">
        <f>IFERROR(VLOOKUP($B24,Kraftvärmeprod!$B$1:$AH$479,MATCH(H$2,Kraftvärmeprod!$B$1:$AG$1,0),FALSE)/1,0)-IFERROR(VLOOKUP($B24,'Slutlig allokering kvv'!$B$2:$AC$462,MATCH(H$3,'Slutlig allokering kvv'!$B$1:$AJ$1,0),FALSE)/1,0)</f>
        <v>0</v>
      </c>
      <c r="I24">
        <f>IFERROR(VLOOKUP($B24,Kraftvärmeprod!$B$1:$AH$479,MATCH(I$2,Kraftvärmeprod!$B$1:$AG$1,0),FALSE)/1,0)-IFERROR(VLOOKUP($B24,'Slutlig allokering kvv'!$B$2:$AC$462,MATCH(I$3,'Slutlig allokering kvv'!$B$1:$AJ$1,0),FALSE)/1,0)</f>
        <v>0</v>
      </c>
      <c r="J24">
        <f>IFERROR(VLOOKUP($B24,Kraftvärmeprod!$B$1:$AH$479,MATCH(J$2,Kraftvärmeprod!$B$1:$AG$1,0),FALSE)/1,0)-IFERROR(VLOOKUP($B24,'Slutlig allokering kvv'!$B$2:$AC$462,MATCH(J$3,'Slutlig allokering kvv'!$B$1:$AJ$1,0),FALSE)/1,0)</f>
        <v>0</v>
      </c>
      <c r="K24">
        <f>IFERROR(VLOOKUP($B24,Kraftvärmeprod!$B$1:$AH$479,MATCH(K$2,Kraftvärmeprod!$B$1:$AG$1,0),FALSE)/1,0)-IFERROR(VLOOKUP($B24,'Slutlig allokering kvv'!$B$2:$AC$462,MATCH(K$3,'Slutlig allokering kvv'!$B$1:$AJ$1,0),FALSE)/1,0)</f>
        <v>0</v>
      </c>
      <c r="L24">
        <f>IFERROR(VLOOKUP($B24,Kraftvärmeprod!$B$1:$AH$479,MATCH(L$2,Kraftvärmeprod!$B$1:$AG$1,0),FALSE)/1,0)-IFERROR(VLOOKUP($B24,'Slutlig allokering kvv'!$B$2:$AC$462,MATCH(L$3,'Slutlig allokering kvv'!$B$1:$AJ$1,0),FALSE)/1,0)</f>
        <v>0</v>
      </c>
      <c r="M24">
        <f>IFERROR(VLOOKUP($B24,Kraftvärmeprod!$B$1:$AH$479,MATCH(M$2,Kraftvärmeprod!$B$1:$AG$1,0),FALSE)/1,0)-IFERROR(VLOOKUP($B24,'Slutlig allokering kvv'!$B$2:$AC$462,MATCH(M$3,'Slutlig allokering kvv'!$B$1:$AJ$1,0),FALSE)/1,0)</f>
        <v>0</v>
      </c>
      <c r="N24">
        <f>IFERROR(VLOOKUP($B24,Kraftvärmeprod!$B$1:$AH$479,MATCH(N$2,Kraftvärmeprod!$B$1:$AG$1,0),FALSE)/1,0)-IFERROR(VLOOKUP($B24,'Slutlig allokering kvv'!$B$2:$AC$462,MATCH(N$3,'Slutlig allokering kvv'!$B$1:$AJ$1,0),FALSE)/1,0)</f>
        <v>0</v>
      </c>
      <c r="O24">
        <f>IFERROR(VLOOKUP($B24,Kraftvärmeprod!$B$1:$AH$479,MATCH(O$2,Kraftvärmeprod!$B$1:$AG$1,0),FALSE)/1,0)-IFERROR(VLOOKUP($B24,'Slutlig allokering kvv'!$B$2:$AC$462,MATCH(O$3,'Slutlig allokering kvv'!$B$1:$AJ$1,0),FALSE)/1,0)</f>
        <v>0</v>
      </c>
      <c r="P24">
        <f>IFERROR(VLOOKUP($B24,Kraftvärmeprod!$B$1:$AH$479,MATCH(P$2,Kraftvärmeprod!$B$1:$AG$1,0),FALSE)/1,0)-IFERROR(VLOOKUP($B24,'Slutlig allokering kvv'!$B$2:$AC$462,MATCH(P$3,'Slutlig allokering kvv'!$B$1:$AJ$1,0),FALSE)/1,0)</f>
        <v>0</v>
      </c>
      <c r="Q24">
        <f>IFERROR(VLOOKUP($B24,Kraftvärmeprod!$B$1:$AH$479,MATCH(Q$2,Kraftvärmeprod!$B$1:$AG$1,0),FALSE)/1,0)-IFERROR(VLOOKUP($B24,'Slutlig allokering kvv'!$B$2:$AC$462,MATCH(Q$3,'Slutlig allokering kvv'!$B$1:$AJ$1,0),FALSE)/1,0)</f>
        <v>0</v>
      </c>
      <c r="R24">
        <f>IFERROR(VLOOKUP($B24,Kraftvärmeprod!$B$1:$AH$479,MATCH(R$2,Kraftvärmeprod!$B$1:$AG$1,0),FALSE)/1,0)-IFERROR(VLOOKUP($B24,'Slutlig allokering kvv'!$B$2:$AC$462,MATCH(R$3,'Slutlig allokering kvv'!$B$1:$AJ$1,0),FALSE)/1,0)</f>
        <v>0</v>
      </c>
      <c r="S24">
        <f>IFERROR(VLOOKUP($B24,Kraftvärmeprod!$B$1:$AH$479,MATCH(S$2,Kraftvärmeprod!$B$1:$AG$1,0),FALSE)/1,0)-IFERROR(VLOOKUP($B24,'Slutlig allokering kvv'!$B$2:$AC$462,MATCH(S$3,'Slutlig allokering kvv'!$B$1:$AJ$1,0),FALSE)/1,0)</f>
        <v>0</v>
      </c>
      <c r="T24" s="6">
        <f>IFERROR(VLOOKUP($B24,Miljö!$B$1:$S$477,MATCH(T$2,Miljö!$B$1:$X$1,0),FALSE)/1,0)-IFERROR(VLOOKUP($B24,'Slutlig allokering kvv'!$B$2:$AC$462,MATCH(T$3,'Slutlig allokering kvv'!$B$1:$AJ$1,0),FALSE)/1,0)</f>
        <v>0</v>
      </c>
      <c r="U24">
        <f>IFERROR(VLOOKUP($B24,Kraftvärmeprod!$B$1:$AH$479,MATCH(U$2,Kraftvärmeprod!$B$1:$AG$1,0),FALSE)/1,0)-IFERROR(VLOOKUP($B24,'Slutlig allokering kvv'!$B$2:$AC$462,MATCH(U$3,'Slutlig allokering kvv'!$B$1:$AJ$1,0),FALSE)/1,0)</f>
        <v>0</v>
      </c>
      <c r="V24">
        <f>IFERROR(VLOOKUP($B24,Kraftvärmeprod!$B$1:$AH$479,MATCH(V$2,Kraftvärmeprod!$B$1:$AG$1,0),FALSE)/1,0)-IFERROR(VLOOKUP($B24,'Slutlig allokering kvv'!$B$2:$AC$462,MATCH(V$3,'Slutlig allokering kvv'!$B$1:$AJ$1,0),FALSE)/1,0)</f>
        <v>0</v>
      </c>
      <c r="W24">
        <f>IFERROR(VLOOKUP($B24,Kraftvärmeprod!$B$1:$AH$479,MATCH(W$2,Kraftvärmeprod!$B$1:$AG$1,0),FALSE)/1,0)-IFERROR(VLOOKUP($B24,'Slutlig allokering kvv'!$B$2:$AC$462,MATCH(W$3,'Slutlig allokering kvv'!$B$1:$AJ$1,0),FALSE)/1,0)</f>
        <v>0</v>
      </c>
      <c r="X24">
        <f>IFERROR(VLOOKUP($B24,Kraftvärmeprod!$B$1:$AH$479,MATCH(X$2,Kraftvärmeprod!$B$1:$AG$1,0),FALSE)/1,0)-IFERROR(VLOOKUP($B24,'Slutlig allokering kvv'!$B$2:$AC$462,MATCH(X$3,'Slutlig allokering kvv'!$B$1:$AJ$1,0),FALSE)/1,0)</f>
        <v>0</v>
      </c>
      <c r="Y24">
        <f>IFERROR(VLOOKUP($B24,Kraftvärmeprod!$B$1:$AH$479,MATCH(Y$2,Kraftvärmeprod!$B$1:$AG$1,0),FALSE)/1,0)-IFERROR(VLOOKUP($B24,'Slutlig allokering kvv'!$B$2:$AC$462,MATCH(Y$3,'Slutlig allokering kvv'!$B$1:$AJ$1,0),FALSE)/1,0)</f>
        <v>0</v>
      </c>
      <c r="Z24">
        <f>IFERROR(VLOOKUP($B24,Kraftvärmeprod!$B$1:$AH$479,MATCH(Z$2,Kraftvärmeprod!$B$1:$AG$1,0),FALSE)/1,0)-IFERROR(VLOOKUP($B24,'Slutlig allokering kvv'!$B$2:$AC$462,MATCH(Z$3,'Slutlig allokering kvv'!$B$1:$AJ$1,0),FALSE)/1,0)</f>
        <v>0</v>
      </c>
      <c r="AA24">
        <f>IFERROR(VLOOKUP($B24,Kraftvärmeprod!$B$1:$AH$479,MATCH(AA$2,Kraftvärmeprod!$B$1:$AG$1,0),FALSE)/1,0)-IFERROR(VLOOKUP($B24,'Slutlig allokering kvv'!$B$2:$AC$462,MATCH(AA$3,'Slutlig allokering kvv'!$B$1:$AJ$1,0),FALSE)/1,0)</f>
        <v>0</v>
      </c>
      <c r="AE24">
        <f t="shared" si="0"/>
        <v>0</v>
      </c>
      <c r="AG24">
        <f>IFERROR(VLOOKUP(B24,'Slutlig allokering kvv'!$B$2:$AJ$462,MATCH("Summa slutlig allokerad tillförd energi (utan hjälpel och rökgaskondensering):",'Slutlig allokering kvv'!$B$1:$AK$1,0),FALSE)/1,"")</f>
        <v>0</v>
      </c>
      <c r="AI24" s="137" t="str">
        <f>IFERROR(1-VLOOKUP(B24,'Slutlig allokering kvv'!$B$2:$AJ$462,MATCH("Andel av bränsle i kvv som allokerats till värme, exklusive rökgaskondensering och hjälpel",'Slutlig allokering kvv'!$B$1:$AK$1,0),FALSE),"")</f>
        <v/>
      </c>
      <c r="AK24" s="137" t="str">
        <f t="shared" si="1"/>
        <v/>
      </c>
    </row>
    <row r="25" spans="1:37" x14ac:dyDescent="0.25">
      <c r="A25" s="2" t="s">
        <v>54</v>
      </c>
      <c r="B25" s="2" t="s">
        <v>56</v>
      </c>
      <c r="C25" t="str">
        <f>IFERROR(VLOOKUP($B25,Kraftvärmeprod!$B$1:$AH$479,MATCH(C$3,Kraftvärmeprod!$B$1:$AG$1,0),FALSE)/1,"")</f>
        <v/>
      </c>
      <c r="D25" t="str">
        <f>IFERROR(VLOOKUP($B25,Kraftvärmeprod!$B$1:$AH$479,MATCH(D$3,Kraftvärmeprod!$B$1:$AG$1,0),FALSE)/1,"")</f>
        <v/>
      </c>
      <c r="E25">
        <f>IFERROR(VLOOKUP($B25,Kraftvärmeprod!$B$1:$AH$479,MATCH(E$2,Kraftvärmeprod!$B$1:$AG$1,0),FALSE)/1,0)-IFERROR(VLOOKUP($B25,'Slutlig allokering kvv'!$B$2:$AC$462,MATCH(E$3,'Slutlig allokering kvv'!$B$1:$AJ$1,0),FALSE)/1,0)</f>
        <v>0</v>
      </c>
      <c r="F25">
        <f>IFERROR(VLOOKUP($B25,Kraftvärmeprod!$B$1:$AH$479,MATCH(F$2,Kraftvärmeprod!$B$1:$AG$1,0),FALSE)/1,0)-IFERROR(VLOOKUP($B25,'Slutlig allokering kvv'!$B$2:$AC$462,MATCH(F$3,'Slutlig allokering kvv'!$B$1:$AJ$1,0),FALSE)/1,0)</f>
        <v>0</v>
      </c>
      <c r="G25">
        <f>IFERROR(VLOOKUP($B25,Kraftvärmeprod!$B$1:$AH$479,MATCH(G$2,Kraftvärmeprod!$B$1:$AG$1,0),FALSE)/1,0)-IFERROR(VLOOKUP($B25,'Slutlig allokering kvv'!$B$2:$AC$462,MATCH(G$3,'Slutlig allokering kvv'!$B$1:$AJ$1,0),FALSE)/1,0)</f>
        <v>0</v>
      </c>
      <c r="H25">
        <f>IFERROR(VLOOKUP($B25,Kraftvärmeprod!$B$1:$AH$479,MATCH(H$2,Kraftvärmeprod!$B$1:$AG$1,0),FALSE)/1,0)-IFERROR(VLOOKUP($B25,'Slutlig allokering kvv'!$B$2:$AC$462,MATCH(H$3,'Slutlig allokering kvv'!$B$1:$AJ$1,0),FALSE)/1,0)</f>
        <v>0</v>
      </c>
      <c r="I25">
        <f>IFERROR(VLOOKUP($B25,Kraftvärmeprod!$B$1:$AH$479,MATCH(I$2,Kraftvärmeprod!$B$1:$AG$1,0),FALSE)/1,0)-IFERROR(VLOOKUP($B25,'Slutlig allokering kvv'!$B$2:$AC$462,MATCH(I$3,'Slutlig allokering kvv'!$B$1:$AJ$1,0),FALSE)/1,0)</f>
        <v>0</v>
      </c>
      <c r="J25">
        <f>IFERROR(VLOOKUP($B25,Kraftvärmeprod!$B$1:$AH$479,MATCH(J$2,Kraftvärmeprod!$B$1:$AG$1,0),FALSE)/1,0)-IFERROR(VLOOKUP($B25,'Slutlig allokering kvv'!$B$2:$AC$462,MATCH(J$3,'Slutlig allokering kvv'!$B$1:$AJ$1,0),FALSE)/1,0)</f>
        <v>0</v>
      </c>
      <c r="K25">
        <f>IFERROR(VLOOKUP($B25,Kraftvärmeprod!$B$1:$AH$479,MATCH(K$2,Kraftvärmeprod!$B$1:$AG$1,0),FALSE)/1,0)-IFERROR(VLOOKUP($B25,'Slutlig allokering kvv'!$B$2:$AC$462,MATCH(K$3,'Slutlig allokering kvv'!$B$1:$AJ$1,0),FALSE)/1,0)</f>
        <v>0</v>
      </c>
      <c r="L25">
        <f>IFERROR(VLOOKUP($B25,Kraftvärmeprod!$B$1:$AH$479,MATCH(L$2,Kraftvärmeprod!$B$1:$AG$1,0),FALSE)/1,0)-IFERROR(VLOOKUP($B25,'Slutlig allokering kvv'!$B$2:$AC$462,MATCH(L$3,'Slutlig allokering kvv'!$B$1:$AJ$1,0),FALSE)/1,0)</f>
        <v>0</v>
      </c>
      <c r="M25">
        <f>IFERROR(VLOOKUP($B25,Kraftvärmeprod!$B$1:$AH$479,MATCH(M$2,Kraftvärmeprod!$B$1:$AG$1,0),FALSE)/1,0)-IFERROR(VLOOKUP($B25,'Slutlig allokering kvv'!$B$2:$AC$462,MATCH(M$3,'Slutlig allokering kvv'!$B$1:$AJ$1,0),FALSE)/1,0)</f>
        <v>0</v>
      </c>
      <c r="N25">
        <f>IFERROR(VLOOKUP($B25,Kraftvärmeprod!$B$1:$AH$479,MATCH(N$2,Kraftvärmeprod!$B$1:$AG$1,0),FALSE)/1,0)-IFERROR(VLOOKUP($B25,'Slutlig allokering kvv'!$B$2:$AC$462,MATCH(N$3,'Slutlig allokering kvv'!$B$1:$AJ$1,0),FALSE)/1,0)</f>
        <v>0</v>
      </c>
      <c r="O25">
        <f>IFERROR(VLOOKUP($B25,Kraftvärmeprod!$B$1:$AH$479,MATCH(O$2,Kraftvärmeprod!$B$1:$AG$1,0),FALSE)/1,0)-IFERROR(VLOOKUP($B25,'Slutlig allokering kvv'!$B$2:$AC$462,MATCH(O$3,'Slutlig allokering kvv'!$B$1:$AJ$1,0),FALSE)/1,0)</f>
        <v>0</v>
      </c>
      <c r="P25">
        <f>IFERROR(VLOOKUP($B25,Kraftvärmeprod!$B$1:$AH$479,MATCH(P$2,Kraftvärmeprod!$B$1:$AG$1,0),FALSE)/1,0)-IFERROR(VLOOKUP($B25,'Slutlig allokering kvv'!$B$2:$AC$462,MATCH(P$3,'Slutlig allokering kvv'!$B$1:$AJ$1,0),FALSE)/1,0)</f>
        <v>0</v>
      </c>
      <c r="Q25">
        <f>IFERROR(VLOOKUP($B25,Kraftvärmeprod!$B$1:$AH$479,MATCH(Q$2,Kraftvärmeprod!$B$1:$AG$1,0),FALSE)/1,0)-IFERROR(VLOOKUP($B25,'Slutlig allokering kvv'!$B$2:$AC$462,MATCH(Q$3,'Slutlig allokering kvv'!$B$1:$AJ$1,0),FALSE)/1,0)</f>
        <v>0</v>
      </c>
      <c r="R25">
        <f>IFERROR(VLOOKUP($B25,Kraftvärmeprod!$B$1:$AH$479,MATCH(R$2,Kraftvärmeprod!$B$1:$AG$1,0),FALSE)/1,0)-IFERROR(VLOOKUP($B25,'Slutlig allokering kvv'!$B$2:$AC$462,MATCH(R$3,'Slutlig allokering kvv'!$B$1:$AJ$1,0),FALSE)/1,0)</f>
        <v>0</v>
      </c>
      <c r="S25">
        <f>IFERROR(VLOOKUP($B25,Kraftvärmeprod!$B$1:$AH$479,MATCH(S$2,Kraftvärmeprod!$B$1:$AG$1,0),FALSE)/1,0)-IFERROR(VLOOKUP($B25,'Slutlig allokering kvv'!$B$2:$AC$462,MATCH(S$3,'Slutlig allokering kvv'!$B$1:$AJ$1,0),FALSE)/1,0)</f>
        <v>0</v>
      </c>
      <c r="T25" s="6">
        <f>IFERROR(VLOOKUP($B25,Miljö!$B$1:$S$477,MATCH(T$2,Miljö!$B$1:$X$1,0),FALSE)/1,0)-IFERROR(VLOOKUP($B25,'Slutlig allokering kvv'!$B$2:$AC$462,MATCH(T$3,'Slutlig allokering kvv'!$B$1:$AJ$1,0),FALSE)/1,0)</f>
        <v>0</v>
      </c>
      <c r="U25">
        <f>IFERROR(VLOOKUP($B25,Kraftvärmeprod!$B$1:$AH$479,MATCH(U$2,Kraftvärmeprod!$B$1:$AG$1,0),FALSE)/1,0)-IFERROR(VLOOKUP($B25,'Slutlig allokering kvv'!$B$2:$AC$462,MATCH(U$3,'Slutlig allokering kvv'!$B$1:$AJ$1,0),FALSE)/1,0)</f>
        <v>0</v>
      </c>
      <c r="V25">
        <f>IFERROR(VLOOKUP($B25,Kraftvärmeprod!$B$1:$AH$479,MATCH(V$2,Kraftvärmeprod!$B$1:$AG$1,0),FALSE)/1,0)-IFERROR(VLOOKUP($B25,'Slutlig allokering kvv'!$B$2:$AC$462,MATCH(V$3,'Slutlig allokering kvv'!$B$1:$AJ$1,0),FALSE)/1,0)</f>
        <v>0</v>
      </c>
      <c r="W25">
        <f>IFERROR(VLOOKUP($B25,Kraftvärmeprod!$B$1:$AH$479,MATCH(W$2,Kraftvärmeprod!$B$1:$AG$1,0),FALSE)/1,0)-IFERROR(VLOOKUP($B25,'Slutlig allokering kvv'!$B$2:$AC$462,MATCH(W$3,'Slutlig allokering kvv'!$B$1:$AJ$1,0),FALSE)/1,0)</f>
        <v>0</v>
      </c>
      <c r="X25">
        <f>IFERROR(VLOOKUP($B25,Kraftvärmeprod!$B$1:$AH$479,MATCH(X$2,Kraftvärmeprod!$B$1:$AG$1,0),FALSE)/1,0)-IFERROR(VLOOKUP($B25,'Slutlig allokering kvv'!$B$2:$AC$462,MATCH(X$3,'Slutlig allokering kvv'!$B$1:$AJ$1,0),FALSE)/1,0)</f>
        <v>0</v>
      </c>
      <c r="Y25">
        <f>IFERROR(VLOOKUP($B25,Kraftvärmeprod!$B$1:$AH$479,MATCH(Y$2,Kraftvärmeprod!$B$1:$AG$1,0),FALSE)/1,0)-IFERROR(VLOOKUP($B25,'Slutlig allokering kvv'!$B$2:$AC$462,MATCH(Y$3,'Slutlig allokering kvv'!$B$1:$AJ$1,0),FALSE)/1,0)</f>
        <v>0</v>
      </c>
      <c r="Z25">
        <f>IFERROR(VLOOKUP($B25,Kraftvärmeprod!$B$1:$AH$479,MATCH(Z$2,Kraftvärmeprod!$B$1:$AG$1,0),FALSE)/1,0)-IFERROR(VLOOKUP($B25,'Slutlig allokering kvv'!$B$2:$AC$462,MATCH(Z$3,'Slutlig allokering kvv'!$B$1:$AJ$1,0),FALSE)/1,0)</f>
        <v>0</v>
      </c>
      <c r="AA25">
        <f>IFERROR(VLOOKUP($B25,Kraftvärmeprod!$B$1:$AH$479,MATCH(AA$2,Kraftvärmeprod!$B$1:$AG$1,0),FALSE)/1,0)-IFERROR(VLOOKUP($B25,'Slutlig allokering kvv'!$B$2:$AC$462,MATCH(AA$3,'Slutlig allokering kvv'!$B$1:$AJ$1,0),FALSE)/1,0)</f>
        <v>0</v>
      </c>
      <c r="AE25">
        <f t="shared" si="0"/>
        <v>0</v>
      </c>
      <c r="AG25">
        <f>IFERROR(VLOOKUP(B25,'Slutlig allokering kvv'!$B$2:$AJ$462,MATCH("Summa slutlig allokerad tillförd energi (utan hjälpel och rökgaskondensering):",'Slutlig allokering kvv'!$B$1:$AK$1,0),FALSE)/1,"")</f>
        <v>0</v>
      </c>
      <c r="AI25" s="137" t="str">
        <f>IFERROR(1-VLOOKUP(B25,'Slutlig allokering kvv'!$B$2:$AJ$462,MATCH("Andel av bränsle i kvv som allokerats till värme, exklusive rökgaskondensering och hjälpel",'Slutlig allokering kvv'!$B$1:$AK$1,0),FALSE),"")</f>
        <v/>
      </c>
      <c r="AK25" s="137" t="str">
        <f t="shared" si="1"/>
        <v/>
      </c>
    </row>
    <row r="26" spans="1:37" x14ac:dyDescent="0.25">
      <c r="A26" s="2" t="s">
        <v>54</v>
      </c>
      <c r="B26" s="2" t="s">
        <v>57</v>
      </c>
      <c r="C26" t="str">
        <f>IFERROR(VLOOKUP($B26,Kraftvärmeprod!$B$1:$AH$479,MATCH(C$3,Kraftvärmeprod!$B$1:$AG$1,0),FALSE)/1,"")</f>
        <v/>
      </c>
      <c r="D26" t="str">
        <f>IFERROR(VLOOKUP($B26,Kraftvärmeprod!$B$1:$AH$479,MATCH(D$3,Kraftvärmeprod!$B$1:$AG$1,0),FALSE)/1,"")</f>
        <v/>
      </c>
      <c r="E26">
        <f>IFERROR(VLOOKUP($B26,Kraftvärmeprod!$B$1:$AH$479,MATCH(E$2,Kraftvärmeprod!$B$1:$AG$1,0),FALSE)/1,0)-IFERROR(VLOOKUP($B26,'Slutlig allokering kvv'!$B$2:$AC$462,MATCH(E$3,'Slutlig allokering kvv'!$B$1:$AJ$1,0),FALSE)/1,0)</f>
        <v>0</v>
      </c>
      <c r="F26">
        <f>IFERROR(VLOOKUP($B26,Kraftvärmeprod!$B$1:$AH$479,MATCH(F$2,Kraftvärmeprod!$B$1:$AG$1,0),FALSE)/1,0)-IFERROR(VLOOKUP($B26,'Slutlig allokering kvv'!$B$2:$AC$462,MATCH(F$3,'Slutlig allokering kvv'!$B$1:$AJ$1,0),FALSE)/1,0)</f>
        <v>0</v>
      </c>
      <c r="G26">
        <f>IFERROR(VLOOKUP($B26,Kraftvärmeprod!$B$1:$AH$479,MATCH(G$2,Kraftvärmeprod!$B$1:$AG$1,0),FALSE)/1,0)-IFERROR(VLOOKUP($B26,'Slutlig allokering kvv'!$B$2:$AC$462,MATCH(G$3,'Slutlig allokering kvv'!$B$1:$AJ$1,0),FALSE)/1,0)</f>
        <v>0</v>
      </c>
      <c r="H26">
        <f>IFERROR(VLOOKUP($B26,Kraftvärmeprod!$B$1:$AH$479,MATCH(H$2,Kraftvärmeprod!$B$1:$AG$1,0),FALSE)/1,0)-IFERROR(VLOOKUP($B26,'Slutlig allokering kvv'!$B$2:$AC$462,MATCH(H$3,'Slutlig allokering kvv'!$B$1:$AJ$1,0),FALSE)/1,0)</f>
        <v>0</v>
      </c>
      <c r="I26">
        <f>IFERROR(VLOOKUP($B26,Kraftvärmeprod!$B$1:$AH$479,MATCH(I$2,Kraftvärmeprod!$B$1:$AG$1,0),FALSE)/1,0)-IFERROR(VLOOKUP($B26,'Slutlig allokering kvv'!$B$2:$AC$462,MATCH(I$3,'Slutlig allokering kvv'!$B$1:$AJ$1,0),FALSE)/1,0)</f>
        <v>0</v>
      </c>
      <c r="J26">
        <f>IFERROR(VLOOKUP($B26,Kraftvärmeprod!$B$1:$AH$479,MATCH(J$2,Kraftvärmeprod!$B$1:$AG$1,0),FALSE)/1,0)-IFERROR(VLOOKUP($B26,'Slutlig allokering kvv'!$B$2:$AC$462,MATCH(J$3,'Slutlig allokering kvv'!$B$1:$AJ$1,0),FALSE)/1,0)</f>
        <v>0</v>
      </c>
      <c r="K26">
        <f>IFERROR(VLOOKUP($B26,Kraftvärmeprod!$B$1:$AH$479,MATCH(K$2,Kraftvärmeprod!$B$1:$AG$1,0),FALSE)/1,0)-IFERROR(VLOOKUP($B26,'Slutlig allokering kvv'!$B$2:$AC$462,MATCH(K$3,'Slutlig allokering kvv'!$B$1:$AJ$1,0),FALSE)/1,0)</f>
        <v>0</v>
      </c>
      <c r="L26">
        <f>IFERROR(VLOOKUP($B26,Kraftvärmeprod!$B$1:$AH$479,MATCH(L$2,Kraftvärmeprod!$B$1:$AG$1,0),FALSE)/1,0)-IFERROR(VLOOKUP($B26,'Slutlig allokering kvv'!$B$2:$AC$462,MATCH(L$3,'Slutlig allokering kvv'!$B$1:$AJ$1,0),FALSE)/1,0)</f>
        <v>0</v>
      </c>
      <c r="M26">
        <f>IFERROR(VLOOKUP($B26,Kraftvärmeprod!$B$1:$AH$479,MATCH(M$2,Kraftvärmeprod!$B$1:$AG$1,0),FALSE)/1,0)-IFERROR(VLOOKUP($B26,'Slutlig allokering kvv'!$B$2:$AC$462,MATCH(M$3,'Slutlig allokering kvv'!$B$1:$AJ$1,0),FALSE)/1,0)</f>
        <v>0</v>
      </c>
      <c r="N26">
        <f>IFERROR(VLOOKUP($B26,Kraftvärmeprod!$B$1:$AH$479,MATCH(N$2,Kraftvärmeprod!$B$1:$AG$1,0),FALSE)/1,0)-IFERROR(VLOOKUP($B26,'Slutlig allokering kvv'!$B$2:$AC$462,MATCH(N$3,'Slutlig allokering kvv'!$B$1:$AJ$1,0),FALSE)/1,0)</f>
        <v>0</v>
      </c>
      <c r="O26">
        <f>IFERROR(VLOOKUP($B26,Kraftvärmeprod!$B$1:$AH$479,MATCH(O$2,Kraftvärmeprod!$B$1:$AG$1,0),FALSE)/1,0)-IFERROR(VLOOKUP($B26,'Slutlig allokering kvv'!$B$2:$AC$462,MATCH(O$3,'Slutlig allokering kvv'!$B$1:$AJ$1,0),FALSE)/1,0)</f>
        <v>0</v>
      </c>
      <c r="P26">
        <f>IFERROR(VLOOKUP($B26,Kraftvärmeprod!$B$1:$AH$479,MATCH(P$2,Kraftvärmeprod!$B$1:$AG$1,0),FALSE)/1,0)-IFERROR(VLOOKUP($B26,'Slutlig allokering kvv'!$B$2:$AC$462,MATCH(P$3,'Slutlig allokering kvv'!$B$1:$AJ$1,0),FALSE)/1,0)</f>
        <v>0</v>
      </c>
      <c r="Q26">
        <f>IFERROR(VLOOKUP($B26,Kraftvärmeprod!$B$1:$AH$479,MATCH(Q$2,Kraftvärmeprod!$B$1:$AG$1,0),FALSE)/1,0)-IFERROR(VLOOKUP($B26,'Slutlig allokering kvv'!$B$2:$AC$462,MATCH(Q$3,'Slutlig allokering kvv'!$B$1:$AJ$1,0),FALSE)/1,0)</f>
        <v>0</v>
      </c>
      <c r="R26">
        <f>IFERROR(VLOOKUP($B26,Kraftvärmeprod!$B$1:$AH$479,MATCH(R$2,Kraftvärmeprod!$B$1:$AG$1,0),FALSE)/1,0)-IFERROR(VLOOKUP($B26,'Slutlig allokering kvv'!$B$2:$AC$462,MATCH(R$3,'Slutlig allokering kvv'!$B$1:$AJ$1,0),FALSE)/1,0)</f>
        <v>0</v>
      </c>
      <c r="S26">
        <f>IFERROR(VLOOKUP($B26,Kraftvärmeprod!$B$1:$AH$479,MATCH(S$2,Kraftvärmeprod!$B$1:$AG$1,0),FALSE)/1,0)-IFERROR(VLOOKUP($B26,'Slutlig allokering kvv'!$B$2:$AC$462,MATCH(S$3,'Slutlig allokering kvv'!$B$1:$AJ$1,0),FALSE)/1,0)</f>
        <v>0</v>
      </c>
      <c r="T26" s="6">
        <f>IFERROR(VLOOKUP($B26,Miljö!$B$1:$S$477,MATCH(T$2,Miljö!$B$1:$X$1,0),FALSE)/1,0)-IFERROR(VLOOKUP($B26,'Slutlig allokering kvv'!$B$2:$AC$462,MATCH(T$3,'Slutlig allokering kvv'!$B$1:$AJ$1,0),FALSE)/1,0)</f>
        <v>0</v>
      </c>
      <c r="U26">
        <f>IFERROR(VLOOKUP($B26,Kraftvärmeprod!$B$1:$AH$479,MATCH(U$2,Kraftvärmeprod!$B$1:$AG$1,0),FALSE)/1,0)-IFERROR(VLOOKUP($B26,'Slutlig allokering kvv'!$B$2:$AC$462,MATCH(U$3,'Slutlig allokering kvv'!$B$1:$AJ$1,0),FALSE)/1,0)</f>
        <v>0</v>
      </c>
      <c r="V26">
        <f>IFERROR(VLOOKUP($B26,Kraftvärmeprod!$B$1:$AH$479,MATCH(V$2,Kraftvärmeprod!$B$1:$AG$1,0),FALSE)/1,0)-IFERROR(VLOOKUP($B26,'Slutlig allokering kvv'!$B$2:$AC$462,MATCH(V$3,'Slutlig allokering kvv'!$B$1:$AJ$1,0),FALSE)/1,0)</f>
        <v>0</v>
      </c>
      <c r="W26">
        <f>IFERROR(VLOOKUP($B26,Kraftvärmeprod!$B$1:$AH$479,MATCH(W$2,Kraftvärmeprod!$B$1:$AG$1,0),FALSE)/1,0)-IFERROR(VLOOKUP($B26,'Slutlig allokering kvv'!$B$2:$AC$462,MATCH(W$3,'Slutlig allokering kvv'!$B$1:$AJ$1,0),FALSE)/1,0)</f>
        <v>0</v>
      </c>
      <c r="X26">
        <f>IFERROR(VLOOKUP($B26,Kraftvärmeprod!$B$1:$AH$479,MATCH(X$2,Kraftvärmeprod!$B$1:$AG$1,0),FALSE)/1,0)-IFERROR(VLOOKUP($B26,'Slutlig allokering kvv'!$B$2:$AC$462,MATCH(X$3,'Slutlig allokering kvv'!$B$1:$AJ$1,0),FALSE)/1,0)</f>
        <v>0</v>
      </c>
      <c r="Y26">
        <f>IFERROR(VLOOKUP($B26,Kraftvärmeprod!$B$1:$AH$479,MATCH(Y$2,Kraftvärmeprod!$B$1:$AG$1,0),FALSE)/1,0)-IFERROR(VLOOKUP($B26,'Slutlig allokering kvv'!$B$2:$AC$462,MATCH(Y$3,'Slutlig allokering kvv'!$B$1:$AJ$1,0),FALSE)/1,0)</f>
        <v>0</v>
      </c>
      <c r="Z26">
        <f>IFERROR(VLOOKUP($B26,Kraftvärmeprod!$B$1:$AH$479,MATCH(Z$2,Kraftvärmeprod!$B$1:$AG$1,0),FALSE)/1,0)-IFERROR(VLOOKUP($B26,'Slutlig allokering kvv'!$B$2:$AC$462,MATCH(Z$3,'Slutlig allokering kvv'!$B$1:$AJ$1,0),FALSE)/1,0)</f>
        <v>0</v>
      </c>
      <c r="AA26">
        <f>IFERROR(VLOOKUP($B26,Kraftvärmeprod!$B$1:$AH$479,MATCH(AA$2,Kraftvärmeprod!$B$1:$AG$1,0),FALSE)/1,0)-IFERROR(VLOOKUP($B26,'Slutlig allokering kvv'!$B$2:$AC$462,MATCH(AA$3,'Slutlig allokering kvv'!$B$1:$AJ$1,0),FALSE)/1,0)</f>
        <v>0</v>
      </c>
      <c r="AE26">
        <f t="shared" si="0"/>
        <v>0</v>
      </c>
      <c r="AG26">
        <f>IFERROR(VLOOKUP(B26,'Slutlig allokering kvv'!$B$2:$AJ$462,MATCH("Summa slutlig allokerad tillförd energi (utan hjälpel och rökgaskondensering):",'Slutlig allokering kvv'!$B$1:$AK$1,0),FALSE)/1,"")</f>
        <v>0</v>
      </c>
      <c r="AI26" s="137" t="str">
        <f>IFERROR(1-VLOOKUP(B26,'Slutlig allokering kvv'!$B$2:$AJ$462,MATCH("Andel av bränsle i kvv som allokerats till värme, exklusive rökgaskondensering och hjälpel",'Slutlig allokering kvv'!$B$1:$AK$1,0),FALSE),"")</f>
        <v/>
      </c>
      <c r="AK26" s="137" t="str">
        <f t="shared" si="1"/>
        <v/>
      </c>
    </row>
    <row r="27" spans="1:37" x14ac:dyDescent="0.25">
      <c r="A27" s="2" t="s">
        <v>54</v>
      </c>
      <c r="B27" s="2" t="s">
        <v>58</v>
      </c>
      <c r="C27" t="str">
        <f>IFERROR(VLOOKUP($B27,Kraftvärmeprod!$B$1:$AH$479,MATCH(C$3,Kraftvärmeprod!$B$1:$AG$1,0),FALSE)/1,"")</f>
        <v/>
      </c>
      <c r="D27" t="str">
        <f>IFERROR(VLOOKUP($B27,Kraftvärmeprod!$B$1:$AH$479,MATCH(D$3,Kraftvärmeprod!$B$1:$AG$1,0),FALSE)/1,"")</f>
        <v/>
      </c>
      <c r="E27">
        <f>IFERROR(VLOOKUP($B27,Kraftvärmeprod!$B$1:$AH$479,MATCH(E$2,Kraftvärmeprod!$B$1:$AG$1,0),FALSE)/1,0)-IFERROR(VLOOKUP($B27,'Slutlig allokering kvv'!$B$2:$AC$462,MATCH(E$3,'Slutlig allokering kvv'!$B$1:$AJ$1,0),FALSE)/1,0)</f>
        <v>0</v>
      </c>
      <c r="F27">
        <f>IFERROR(VLOOKUP($B27,Kraftvärmeprod!$B$1:$AH$479,MATCH(F$2,Kraftvärmeprod!$B$1:$AG$1,0),FALSE)/1,0)-IFERROR(VLOOKUP($B27,'Slutlig allokering kvv'!$B$2:$AC$462,MATCH(F$3,'Slutlig allokering kvv'!$B$1:$AJ$1,0),FALSE)/1,0)</f>
        <v>0</v>
      </c>
      <c r="G27">
        <f>IFERROR(VLOOKUP($B27,Kraftvärmeprod!$B$1:$AH$479,MATCH(G$2,Kraftvärmeprod!$B$1:$AG$1,0),FALSE)/1,0)-IFERROR(VLOOKUP($B27,'Slutlig allokering kvv'!$B$2:$AC$462,MATCH(G$3,'Slutlig allokering kvv'!$B$1:$AJ$1,0),FALSE)/1,0)</f>
        <v>0</v>
      </c>
      <c r="H27">
        <f>IFERROR(VLOOKUP($B27,Kraftvärmeprod!$B$1:$AH$479,MATCH(H$2,Kraftvärmeprod!$B$1:$AG$1,0),FALSE)/1,0)-IFERROR(VLOOKUP($B27,'Slutlig allokering kvv'!$B$2:$AC$462,MATCH(H$3,'Slutlig allokering kvv'!$B$1:$AJ$1,0),FALSE)/1,0)</f>
        <v>0</v>
      </c>
      <c r="I27">
        <f>IFERROR(VLOOKUP($B27,Kraftvärmeprod!$B$1:$AH$479,MATCH(I$2,Kraftvärmeprod!$B$1:$AG$1,0),FALSE)/1,0)-IFERROR(VLOOKUP($B27,'Slutlig allokering kvv'!$B$2:$AC$462,MATCH(I$3,'Slutlig allokering kvv'!$B$1:$AJ$1,0),FALSE)/1,0)</f>
        <v>0</v>
      </c>
      <c r="J27">
        <f>IFERROR(VLOOKUP($B27,Kraftvärmeprod!$B$1:$AH$479,MATCH(J$2,Kraftvärmeprod!$B$1:$AG$1,0),FALSE)/1,0)-IFERROR(VLOOKUP($B27,'Slutlig allokering kvv'!$B$2:$AC$462,MATCH(J$3,'Slutlig allokering kvv'!$B$1:$AJ$1,0),FALSE)/1,0)</f>
        <v>0</v>
      </c>
      <c r="K27">
        <f>IFERROR(VLOOKUP($B27,Kraftvärmeprod!$B$1:$AH$479,MATCH(K$2,Kraftvärmeprod!$B$1:$AG$1,0),FALSE)/1,0)-IFERROR(VLOOKUP($B27,'Slutlig allokering kvv'!$B$2:$AC$462,MATCH(K$3,'Slutlig allokering kvv'!$B$1:$AJ$1,0),FALSE)/1,0)</f>
        <v>0</v>
      </c>
      <c r="L27">
        <f>IFERROR(VLOOKUP($B27,Kraftvärmeprod!$B$1:$AH$479,MATCH(L$2,Kraftvärmeprod!$B$1:$AG$1,0),FALSE)/1,0)-IFERROR(VLOOKUP($B27,'Slutlig allokering kvv'!$B$2:$AC$462,MATCH(L$3,'Slutlig allokering kvv'!$B$1:$AJ$1,0),FALSE)/1,0)</f>
        <v>0</v>
      </c>
      <c r="M27">
        <f>IFERROR(VLOOKUP($B27,Kraftvärmeprod!$B$1:$AH$479,MATCH(M$2,Kraftvärmeprod!$B$1:$AG$1,0),FALSE)/1,0)-IFERROR(VLOOKUP($B27,'Slutlig allokering kvv'!$B$2:$AC$462,MATCH(M$3,'Slutlig allokering kvv'!$B$1:$AJ$1,0),FALSE)/1,0)</f>
        <v>0</v>
      </c>
      <c r="N27">
        <f>IFERROR(VLOOKUP($B27,Kraftvärmeprod!$B$1:$AH$479,MATCH(N$2,Kraftvärmeprod!$B$1:$AG$1,0),FALSE)/1,0)-IFERROR(VLOOKUP($B27,'Slutlig allokering kvv'!$B$2:$AC$462,MATCH(N$3,'Slutlig allokering kvv'!$B$1:$AJ$1,0),FALSE)/1,0)</f>
        <v>0</v>
      </c>
      <c r="O27">
        <f>IFERROR(VLOOKUP($B27,Kraftvärmeprod!$B$1:$AH$479,MATCH(O$2,Kraftvärmeprod!$B$1:$AG$1,0),FALSE)/1,0)-IFERROR(VLOOKUP($B27,'Slutlig allokering kvv'!$B$2:$AC$462,MATCH(O$3,'Slutlig allokering kvv'!$B$1:$AJ$1,0),FALSE)/1,0)</f>
        <v>0</v>
      </c>
      <c r="P27">
        <f>IFERROR(VLOOKUP($B27,Kraftvärmeprod!$B$1:$AH$479,MATCH(P$2,Kraftvärmeprod!$B$1:$AG$1,0),FALSE)/1,0)-IFERROR(VLOOKUP($B27,'Slutlig allokering kvv'!$B$2:$AC$462,MATCH(P$3,'Slutlig allokering kvv'!$B$1:$AJ$1,0),FALSE)/1,0)</f>
        <v>0</v>
      </c>
      <c r="Q27">
        <f>IFERROR(VLOOKUP($B27,Kraftvärmeprod!$B$1:$AH$479,MATCH(Q$2,Kraftvärmeprod!$B$1:$AG$1,0),FALSE)/1,0)-IFERROR(VLOOKUP($B27,'Slutlig allokering kvv'!$B$2:$AC$462,MATCH(Q$3,'Slutlig allokering kvv'!$B$1:$AJ$1,0),FALSE)/1,0)</f>
        <v>0</v>
      </c>
      <c r="R27">
        <f>IFERROR(VLOOKUP($B27,Kraftvärmeprod!$B$1:$AH$479,MATCH(R$2,Kraftvärmeprod!$B$1:$AG$1,0),FALSE)/1,0)-IFERROR(VLOOKUP($B27,'Slutlig allokering kvv'!$B$2:$AC$462,MATCH(R$3,'Slutlig allokering kvv'!$B$1:$AJ$1,0),FALSE)/1,0)</f>
        <v>0</v>
      </c>
      <c r="S27">
        <f>IFERROR(VLOOKUP($B27,Kraftvärmeprod!$B$1:$AH$479,MATCH(S$2,Kraftvärmeprod!$B$1:$AG$1,0),FALSE)/1,0)-IFERROR(VLOOKUP($B27,'Slutlig allokering kvv'!$B$2:$AC$462,MATCH(S$3,'Slutlig allokering kvv'!$B$1:$AJ$1,0),FALSE)/1,0)</f>
        <v>0</v>
      </c>
      <c r="T27" s="6">
        <f>IFERROR(VLOOKUP($B27,Miljö!$B$1:$S$477,MATCH(T$2,Miljö!$B$1:$X$1,0),FALSE)/1,0)-IFERROR(VLOOKUP($B27,'Slutlig allokering kvv'!$B$2:$AC$462,MATCH(T$3,'Slutlig allokering kvv'!$B$1:$AJ$1,0),FALSE)/1,0)</f>
        <v>0</v>
      </c>
      <c r="U27">
        <f>IFERROR(VLOOKUP($B27,Kraftvärmeprod!$B$1:$AH$479,MATCH(U$2,Kraftvärmeprod!$B$1:$AG$1,0),FALSE)/1,0)-IFERROR(VLOOKUP($B27,'Slutlig allokering kvv'!$B$2:$AC$462,MATCH(U$3,'Slutlig allokering kvv'!$B$1:$AJ$1,0),FALSE)/1,0)</f>
        <v>0</v>
      </c>
      <c r="V27">
        <f>IFERROR(VLOOKUP($B27,Kraftvärmeprod!$B$1:$AH$479,MATCH(V$2,Kraftvärmeprod!$B$1:$AG$1,0),FALSE)/1,0)-IFERROR(VLOOKUP($B27,'Slutlig allokering kvv'!$B$2:$AC$462,MATCH(V$3,'Slutlig allokering kvv'!$B$1:$AJ$1,0),FALSE)/1,0)</f>
        <v>0</v>
      </c>
      <c r="W27">
        <f>IFERROR(VLOOKUP($B27,Kraftvärmeprod!$B$1:$AH$479,MATCH(W$2,Kraftvärmeprod!$B$1:$AG$1,0),FALSE)/1,0)-IFERROR(VLOOKUP($B27,'Slutlig allokering kvv'!$B$2:$AC$462,MATCH(W$3,'Slutlig allokering kvv'!$B$1:$AJ$1,0),FALSE)/1,0)</f>
        <v>0</v>
      </c>
      <c r="X27">
        <f>IFERROR(VLOOKUP($B27,Kraftvärmeprod!$B$1:$AH$479,MATCH(X$2,Kraftvärmeprod!$B$1:$AG$1,0),FALSE)/1,0)-IFERROR(VLOOKUP($B27,'Slutlig allokering kvv'!$B$2:$AC$462,MATCH(X$3,'Slutlig allokering kvv'!$B$1:$AJ$1,0),FALSE)/1,0)</f>
        <v>0</v>
      </c>
      <c r="Y27">
        <f>IFERROR(VLOOKUP($B27,Kraftvärmeprod!$B$1:$AH$479,MATCH(Y$2,Kraftvärmeprod!$B$1:$AG$1,0),FALSE)/1,0)-IFERROR(VLOOKUP($B27,'Slutlig allokering kvv'!$B$2:$AC$462,MATCH(Y$3,'Slutlig allokering kvv'!$B$1:$AJ$1,0),FALSE)/1,0)</f>
        <v>0</v>
      </c>
      <c r="Z27">
        <f>IFERROR(VLOOKUP($B27,Kraftvärmeprod!$B$1:$AH$479,MATCH(Z$2,Kraftvärmeprod!$B$1:$AG$1,0),FALSE)/1,0)-IFERROR(VLOOKUP($B27,'Slutlig allokering kvv'!$B$2:$AC$462,MATCH(Z$3,'Slutlig allokering kvv'!$B$1:$AJ$1,0),FALSE)/1,0)</f>
        <v>0</v>
      </c>
      <c r="AA27">
        <f>IFERROR(VLOOKUP($B27,Kraftvärmeprod!$B$1:$AH$479,MATCH(AA$2,Kraftvärmeprod!$B$1:$AG$1,0),FALSE)/1,0)-IFERROR(VLOOKUP($B27,'Slutlig allokering kvv'!$B$2:$AC$462,MATCH(AA$3,'Slutlig allokering kvv'!$B$1:$AJ$1,0),FALSE)/1,0)</f>
        <v>0</v>
      </c>
      <c r="AE27">
        <f t="shared" si="0"/>
        <v>0</v>
      </c>
      <c r="AG27">
        <f>IFERROR(VLOOKUP(B27,'Slutlig allokering kvv'!$B$2:$AJ$462,MATCH("Summa slutlig allokerad tillförd energi (utan hjälpel och rökgaskondensering):",'Slutlig allokering kvv'!$B$1:$AK$1,0),FALSE)/1,"")</f>
        <v>0</v>
      </c>
      <c r="AI27" s="137" t="str">
        <f>IFERROR(1-VLOOKUP(B27,'Slutlig allokering kvv'!$B$2:$AJ$462,MATCH("Andel av bränsle i kvv som allokerats till värme, exklusive rökgaskondensering och hjälpel",'Slutlig allokering kvv'!$B$1:$AK$1,0),FALSE),"")</f>
        <v/>
      </c>
      <c r="AK27" s="137" t="str">
        <f t="shared" si="1"/>
        <v/>
      </c>
    </row>
    <row r="28" spans="1:37" x14ac:dyDescent="0.25">
      <c r="A28" s="2" t="s">
        <v>54</v>
      </c>
      <c r="B28" s="2" t="s">
        <v>59</v>
      </c>
      <c r="C28" t="str">
        <f>IFERROR(VLOOKUP($B28,Kraftvärmeprod!$B$1:$AH$479,MATCH(C$3,Kraftvärmeprod!$B$1:$AG$1,0),FALSE)/1,"")</f>
        <v/>
      </c>
      <c r="D28" t="str">
        <f>IFERROR(VLOOKUP($B28,Kraftvärmeprod!$B$1:$AH$479,MATCH(D$3,Kraftvärmeprod!$B$1:$AG$1,0),FALSE)/1,"")</f>
        <v/>
      </c>
      <c r="E28">
        <f>IFERROR(VLOOKUP($B28,Kraftvärmeprod!$B$1:$AH$479,MATCH(E$2,Kraftvärmeprod!$B$1:$AG$1,0),FALSE)/1,0)-IFERROR(VLOOKUP($B28,'Slutlig allokering kvv'!$B$2:$AC$462,MATCH(E$3,'Slutlig allokering kvv'!$B$1:$AJ$1,0),FALSE)/1,0)</f>
        <v>0</v>
      </c>
      <c r="F28">
        <f>IFERROR(VLOOKUP($B28,Kraftvärmeprod!$B$1:$AH$479,MATCH(F$2,Kraftvärmeprod!$B$1:$AG$1,0),FALSE)/1,0)-IFERROR(VLOOKUP($B28,'Slutlig allokering kvv'!$B$2:$AC$462,MATCH(F$3,'Slutlig allokering kvv'!$B$1:$AJ$1,0),FALSE)/1,0)</f>
        <v>0</v>
      </c>
      <c r="G28">
        <f>IFERROR(VLOOKUP($B28,Kraftvärmeprod!$B$1:$AH$479,MATCH(G$2,Kraftvärmeprod!$B$1:$AG$1,0),FALSE)/1,0)-IFERROR(VLOOKUP($B28,'Slutlig allokering kvv'!$B$2:$AC$462,MATCH(G$3,'Slutlig allokering kvv'!$B$1:$AJ$1,0),FALSE)/1,0)</f>
        <v>0</v>
      </c>
      <c r="H28">
        <f>IFERROR(VLOOKUP($B28,Kraftvärmeprod!$B$1:$AH$479,MATCH(H$2,Kraftvärmeprod!$B$1:$AG$1,0),FALSE)/1,0)-IFERROR(VLOOKUP($B28,'Slutlig allokering kvv'!$B$2:$AC$462,MATCH(H$3,'Slutlig allokering kvv'!$B$1:$AJ$1,0),FALSE)/1,0)</f>
        <v>0</v>
      </c>
      <c r="I28">
        <f>IFERROR(VLOOKUP($B28,Kraftvärmeprod!$B$1:$AH$479,MATCH(I$2,Kraftvärmeprod!$B$1:$AG$1,0),FALSE)/1,0)-IFERROR(VLOOKUP($B28,'Slutlig allokering kvv'!$B$2:$AC$462,MATCH(I$3,'Slutlig allokering kvv'!$B$1:$AJ$1,0),FALSE)/1,0)</f>
        <v>0</v>
      </c>
      <c r="J28">
        <f>IFERROR(VLOOKUP($B28,Kraftvärmeprod!$B$1:$AH$479,MATCH(J$2,Kraftvärmeprod!$B$1:$AG$1,0),FALSE)/1,0)-IFERROR(VLOOKUP($B28,'Slutlig allokering kvv'!$B$2:$AC$462,MATCH(J$3,'Slutlig allokering kvv'!$B$1:$AJ$1,0),FALSE)/1,0)</f>
        <v>0</v>
      </c>
      <c r="K28">
        <f>IFERROR(VLOOKUP($B28,Kraftvärmeprod!$B$1:$AH$479,MATCH(K$2,Kraftvärmeprod!$B$1:$AG$1,0),FALSE)/1,0)-IFERROR(VLOOKUP($B28,'Slutlig allokering kvv'!$B$2:$AC$462,MATCH(K$3,'Slutlig allokering kvv'!$B$1:$AJ$1,0),FALSE)/1,0)</f>
        <v>0</v>
      </c>
      <c r="L28">
        <f>IFERROR(VLOOKUP($B28,Kraftvärmeprod!$B$1:$AH$479,MATCH(L$2,Kraftvärmeprod!$B$1:$AG$1,0),FALSE)/1,0)-IFERROR(VLOOKUP($B28,'Slutlig allokering kvv'!$B$2:$AC$462,MATCH(L$3,'Slutlig allokering kvv'!$B$1:$AJ$1,0),FALSE)/1,0)</f>
        <v>0</v>
      </c>
      <c r="M28">
        <f>IFERROR(VLOOKUP($B28,Kraftvärmeprod!$B$1:$AH$479,MATCH(M$2,Kraftvärmeprod!$B$1:$AG$1,0),FALSE)/1,0)-IFERROR(VLOOKUP($B28,'Slutlig allokering kvv'!$B$2:$AC$462,MATCH(M$3,'Slutlig allokering kvv'!$B$1:$AJ$1,0),FALSE)/1,0)</f>
        <v>0</v>
      </c>
      <c r="N28">
        <f>IFERROR(VLOOKUP($B28,Kraftvärmeprod!$B$1:$AH$479,MATCH(N$2,Kraftvärmeprod!$B$1:$AG$1,0),FALSE)/1,0)-IFERROR(VLOOKUP($B28,'Slutlig allokering kvv'!$B$2:$AC$462,MATCH(N$3,'Slutlig allokering kvv'!$B$1:$AJ$1,0),FALSE)/1,0)</f>
        <v>0</v>
      </c>
      <c r="O28">
        <f>IFERROR(VLOOKUP($B28,Kraftvärmeprod!$B$1:$AH$479,MATCH(O$2,Kraftvärmeprod!$B$1:$AG$1,0),FALSE)/1,0)-IFERROR(VLOOKUP($B28,'Slutlig allokering kvv'!$B$2:$AC$462,MATCH(O$3,'Slutlig allokering kvv'!$B$1:$AJ$1,0),FALSE)/1,0)</f>
        <v>0</v>
      </c>
      <c r="P28">
        <f>IFERROR(VLOOKUP($B28,Kraftvärmeprod!$B$1:$AH$479,MATCH(P$2,Kraftvärmeprod!$B$1:$AG$1,0),FALSE)/1,0)-IFERROR(VLOOKUP($B28,'Slutlig allokering kvv'!$B$2:$AC$462,MATCH(P$3,'Slutlig allokering kvv'!$B$1:$AJ$1,0),FALSE)/1,0)</f>
        <v>0</v>
      </c>
      <c r="Q28">
        <f>IFERROR(VLOOKUP($B28,Kraftvärmeprod!$B$1:$AH$479,MATCH(Q$2,Kraftvärmeprod!$B$1:$AG$1,0),FALSE)/1,0)-IFERROR(VLOOKUP($B28,'Slutlig allokering kvv'!$B$2:$AC$462,MATCH(Q$3,'Slutlig allokering kvv'!$B$1:$AJ$1,0),FALSE)/1,0)</f>
        <v>0</v>
      </c>
      <c r="R28">
        <f>IFERROR(VLOOKUP($B28,Kraftvärmeprod!$B$1:$AH$479,MATCH(R$2,Kraftvärmeprod!$B$1:$AG$1,0),FALSE)/1,0)-IFERROR(VLOOKUP($B28,'Slutlig allokering kvv'!$B$2:$AC$462,MATCH(R$3,'Slutlig allokering kvv'!$B$1:$AJ$1,0),FALSE)/1,0)</f>
        <v>0</v>
      </c>
      <c r="S28">
        <f>IFERROR(VLOOKUP($B28,Kraftvärmeprod!$B$1:$AH$479,MATCH(S$2,Kraftvärmeprod!$B$1:$AG$1,0),FALSE)/1,0)-IFERROR(VLOOKUP($B28,'Slutlig allokering kvv'!$B$2:$AC$462,MATCH(S$3,'Slutlig allokering kvv'!$B$1:$AJ$1,0),FALSE)/1,0)</f>
        <v>0</v>
      </c>
      <c r="T28" s="6">
        <f>IFERROR(VLOOKUP($B28,Miljö!$B$1:$S$477,MATCH(T$2,Miljö!$B$1:$X$1,0),FALSE)/1,0)-IFERROR(VLOOKUP($B28,'Slutlig allokering kvv'!$B$2:$AC$462,MATCH(T$3,'Slutlig allokering kvv'!$B$1:$AJ$1,0),FALSE)/1,0)</f>
        <v>0</v>
      </c>
      <c r="U28">
        <f>IFERROR(VLOOKUP($B28,Kraftvärmeprod!$B$1:$AH$479,MATCH(U$2,Kraftvärmeprod!$B$1:$AG$1,0),FALSE)/1,0)-IFERROR(VLOOKUP($B28,'Slutlig allokering kvv'!$B$2:$AC$462,MATCH(U$3,'Slutlig allokering kvv'!$B$1:$AJ$1,0),FALSE)/1,0)</f>
        <v>0</v>
      </c>
      <c r="V28">
        <f>IFERROR(VLOOKUP($B28,Kraftvärmeprod!$B$1:$AH$479,MATCH(V$2,Kraftvärmeprod!$B$1:$AG$1,0),FALSE)/1,0)-IFERROR(VLOOKUP($B28,'Slutlig allokering kvv'!$B$2:$AC$462,MATCH(V$3,'Slutlig allokering kvv'!$B$1:$AJ$1,0),FALSE)/1,0)</f>
        <v>0</v>
      </c>
      <c r="W28">
        <f>IFERROR(VLOOKUP($B28,Kraftvärmeprod!$B$1:$AH$479,MATCH(W$2,Kraftvärmeprod!$B$1:$AG$1,0),FALSE)/1,0)-IFERROR(VLOOKUP($B28,'Slutlig allokering kvv'!$B$2:$AC$462,MATCH(W$3,'Slutlig allokering kvv'!$B$1:$AJ$1,0),FALSE)/1,0)</f>
        <v>0</v>
      </c>
      <c r="X28">
        <f>IFERROR(VLOOKUP($B28,Kraftvärmeprod!$B$1:$AH$479,MATCH(X$2,Kraftvärmeprod!$B$1:$AG$1,0),FALSE)/1,0)-IFERROR(VLOOKUP($B28,'Slutlig allokering kvv'!$B$2:$AC$462,MATCH(X$3,'Slutlig allokering kvv'!$B$1:$AJ$1,0),FALSE)/1,0)</f>
        <v>0</v>
      </c>
      <c r="Y28">
        <f>IFERROR(VLOOKUP($B28,Kraftvärmeprod!$B$1:$AH$479,MATCH(Y$2,Kraftvärmeprod!$B$1:$AG$1,0),FALSE)/1,0)-IFERROR(VLOOKUP($B28,'Slutlig allokering kvv'!$B$2:$AC$462,MATCH(Y$3,'Slutlig allokering kvv'!$B$1:$AJ$1,0),FALSE)/1,0)</f>
        <v>0</v>
      </c>
      <c r="Z28">
        <f>IFERROR(VLOOKUP($B28,Kraftvärmeprod!$B$1:$AH$479,MATCH(Z$2,Kraftvärmeprod!$B$1:$AG$1,0),FALSE)/1,0)-IFERROR(VLOOKUP($B28,'Slutlig allokering kvv'!$B$2:$AC$462,MATCH(Z$3,'Slutlig allokering kvv'!$B$1:$AJ$1,0),FALSE)/1,0)</f>
        <v>0</v>
      </c>
      <c r="AA28">
        <f>IFERROR(VLOOKUP($B28,Kraftvärmeprod!$B$1:$AH$479,MATCH(AA$2,Kraftvärmeprod!$B$1:$AG$1,0),FALSE)/1,0)-IFERROR(VLOOKUP($B28,'Slutlig allokering kvv'!$B$2:$AC$462,MATCH(AA$3,'Slutlig allokering kvv'!$B$1:$AJ$1,0),FALSE)/1,0)</f>
        <v>0</v>
      </c>
      <c r="AE28">
        <f t="shared" si="0"/>
        <v>0</v>
      </c>
      <c r="AG28">
        <f>IFERROR(VLOOKUP(B28,'Slutlig allokering kvv'!$B$2:$AJ$462,MATCH("Summa slutlig allokerad tillförd energi (utan hjälpel och rökgaskondensering):",'Slutlig allokering kvv'!$B$1:$AK$1,0),FALSE)/1,"")</f>
        <v>0</v>
      </c>
      <c r="AI28" s="137" t="str">
        <f>IFERROR(1-VLOOKUP(B28,'Slutlig allokering kvv'!$B$2:$AJ$462,MATCH("Andel av bränsle i kvv som allokerats till värme, exklusive rökgaskondensering och hjälpel",'Slutlig allokering kvv'!$B$1:$AK$1,0),FALSE),"")</f>
        <v/>
      </c>
      <c r="AK28" s="137" t="str">
        <f t="shared" si="1"/>
        <v/>
      </c>
    </row>
    <row r="29" spans="1:37" x14ac:dyDescent="0.25">
      <c r="A29" s="2" t="s">
        <v>54</v>
      </c>
      <c r="B29" s="2" t="s">
        <v>60</v>
      </c>
      <c r="C29" t="str">
        <f>IFERROR(VLOOKUP($B29,Kraftvärmeprod!$B$1:$AH$479,MATCH(C$3,Kraftvärmeprod!$B$1:$AG$1,0),FALSE)/1,"")</f>
        <v/>
      </c>
      <c r="D29" t="str">
        <f>IFERROR(VLOOKUP($B29,Kraftvärmeprod!$B$1:$AH$479,MATCH(D$3,Kraftvärmeprod!$B$1:$AG$1,0),FALSE)/1,"")</f>
        <v/>
      </c>
      <c r="E29">
        <f>IFERROR(VLOOKUP($B29,Kraftvärmeprod!$B$1:$AH$479,MATCH(E$2,Kraftvärmeprod!$B$1:$AG$1,0),FALSE)/1,0)-IFERROR(VLOOKUP($B29,'Slutlig allokering kvv'!$B$2:$AC$462,MATCH(E$3,'Slutlig allokering kvv'!$B$1:$AJ$1,0),FALSE)/1,0)</f>
        <v>0</v>
      </c>
      <c r="F29">
        <f>IFERROR(VLOOKUP($B29,Kraftvärmeprod!$B$1:$AH$479,MATCH(F$2,Kraftvärmeprod!$B$1:$AG$1,0),FALSE)/1,0)-IFERROR(VLOOKUP($B29,'Slutlig allokering kvv'!$B$2:$AC$462,MATCH(F$3,'Slutlig allokering kvv'!$B$1:$AJ$1,0),FALSE)/1,0)</f>
        <v>0</v>
      </c>
      <c r="G29">
        <f>IFERROR(VLOOKUP($B29,Kraftvärmeprod!$B$1:$AH$479,MATCH(G$2,Kraftvärmeprod!$B$1:$AG$1,0),FALSE)/1,0)-IFERROR(VLOOKUP($B29,'Slutlig allokering kvv'!$B$2:$AC$462,MATCH(G$3,'Slutlig allokering kvv'!$B$1:$AJ$1,0),FALSE)/1,0)</f>
        <v>0</v>
      </c>
      <c r="H29">
        <f>IFERROR(VLOOKUP($B29,Kraftvärmeprod!$B$1:$AH$479,MATCH(H$2,Kraftvärmeprod!$B$1:$AG$1,0),FALSE)/1,0)-IFERROR(VLOOKUP($B29,'Slutlig allokering kvv'!$B$2:$AC$462,MATCH(H$3,'Slutlig allokering kvv'!$B$1:$AJ$1,0),FALSE)/1,0)</f>
        <v>0</v>
      </c>
      <c r="I29">
        <f>IFERROR(VLOOKUP($B29,Kraftvärmeprod!$B$1:$AH$479,MATCH(I$2,Kraftvärmeprod!$B$1:$AG$1,0),FALSE)/1,0)-IFERROR(VLOOKUP($B29,'Slutlig allokering kvv'!$B$2:$AC$462,MATCH(I$3,'Slutlig allokering kvv'!$B$1:$AJ$1,0),FALSE)/1,0)</f>
        <v>0</v>
      </c>
      <c r="J29">
        <f>IFERROR(VLOOKUP($B29,Kraftvärmeprod!$B$1:$AH$479,MATCH(J$2,Kraftvärmeprod!$B$1:$AG$1,0),FALSE)/1,0)-IFERROR(VLOOKUP($B29,'Slutlig allokering kvv'!$B$2:$AC$462,MATCH(J$3,'Slutlig allokering kvv'!$B$1:$AJ$1,0),FALSE)/1,0)</f>
        <v>0</v>
      </c>
      <c r="K29">
        <f>IFERROR(VLOOKUP($B29,Kraftvärmeprod!$B$1:$AH$479,MATCH(K$2,Kraftvärmeprod!$B$1:$AG$1,0),FALSE)/1,0)-IFERROR(VLOOKUP($B29,'Slutlig allokering kvv'!$B$2:$AC$462,MATCH(K$3,'Slutlig allokering kvv'!$B$1:$AJ$1,0),FALSE)/1,0)</f>
        <v>0</v>
      </c>
      <c r="L29">
        <f>IFERROR(VLOOKUP($B29,Kraftvärmeprod!$B$1:$AH$479,MATCH(L$2,Kraftvärmeprod!$B$1:$AG$1,0),FALSE)/1,0)-IFERROR(VLOOKUP($B29,'Slutlig allokering kvv'!$B$2:$AC$462,MATCH(L$3,'Slutlig allokering kvv'!$B$1:$AJ$1,0),FALSE)/1,0)</f>
        <v>0</v>
      </c>
      <c r="M29">
        <f>IFERROR(VLOOKUP($B29,Kraftvärmeprod!$B$1:$AH$479,MATCH(M$2,Kraftvärmeprod!$B$1:$AG$1,0),FALSE)/1,0)-IFERROR(VLOOKUP($B29,'Slutlig allokering kvv'!$B$2:$AC$462,MATCH(M$3,'Slutlig allokering kvv'!$B$1:$AJ$1,0),FALSE)/1,0)</f>
        <v>0</v>
      </c>
      <c r="N29">
        <f>IFERROR(VLOOKUP($B29,Kraftvärmeprod!$B$1:$AH$479,MATCH(N$2,Kraftvärmeprod!$B$1:$AG$1,0),FALSE)/1,0)-IFERROR(VLOOKUP($B29,'Slutlig allokering kvv'!$B$2:$AC$462,MATCH(N$3,'Slutlig allokering kvv'!$B$1:$AJ$1,0),FALSE)/1,0)</f>
        <v>0</v>
      </c>
      <c r="O29">
        <f>IFERROR(VLOOKUP($B29,Kraftvärmeprod!$B$1:$AH$479,MATCH(O$2,Kraftvärmeprod!$B$1:$AG$1,0),FALSE)/1,0)-IFERROR(VLOOKUP($B29,'Slutlig allokering kvv'!$B$2:$AC$462,MATCH(O$3,'Slutlig allokering kvv'!$B$1:$AJ$1,0),FALSE)/1,0)</f>
        <v>0</v>
      </c>
      <c r="P29">
        <f>IFERROR(VLOOKUP($B29,Kraftvärmeprod!$B$1:$AH$479,MATCH(P$2,Kraftvärmeprod!$B$1:$AG$1,0),FALSE)/1,0)-IFERROR(VLOOKUP($B29,'Slutlig allokering kvv'!$B$2:$AC$462,MATCH(P$3,'Slutlig allokering kvv'!$B$1:$AJ$1,0),FALSE)/1,0)</f>
        <v>0</v>
      </c>
      <c r="Q29">
        <f>IFERROR(VLOOKUP($B29,Kraftvärmeprod!$B$1:$AH$479,MATCH(Q$2,Kraftvärmeprod!$B$1:$AG$1,0),FALSE)/1,0)-IFERROR(VLOOKUP($B29,'Slutlig allokering kvv'!$B$2:$AC$462,MATCH(Q$3,'Slutlig allokering kvv'!$B$1:$AJ$1,0),FALSE)/1,0)</f>
        <v>0</v>
      </c>
      <c r="R29">
        <f>IFERROR(VLOOKUP($B29,Kraftvärmeprod!$B$1:$AH$479,MATCH(R$2,Kraftvärmeprod!$B$1:$AG$1,0),FALSE)/1,0)-IFERROR(VLOOKUP($B29,'Slutlig allokering kvv'!$B$2:$AC$462,MATCH(R$3,'Slutlig allokering kvv'!$B$1:$AJ$1,0),FALSE)/1,0)</f>
        <v>0</v>
      </c>
      <c r="S29">
        <f>IFERROR(VLOOKUP($B29,Kraftvärmeprod!$B$1:$AH$479,MATCH(S$2,Kraftvärmeprod!$B$1:$AG$1,0),FALSE)/1,0)-IFERROR(VLOOKUP($B29,'Slutlig allokering kvv'!$B$2:$AC$462,MATCH(S$3,'Slutlig allokering kvv'!$B$1:$AJ$1,0),FALSE)/1,0)</f>
        <v>0</v>
      </c>
      <c r="T29" s="6">
        <f>IFERROR(VLOOKUP($B29,Miljö!$B$1:$S$477,MATCH(T$2,Miljö!$B$1:$X$1,0),FALSE)/1,0)-IFERROR(VLOOKUP($B29,'Slutlig allokering kvv'!$B$2:$AC$462,MATCH(T$3,'Slutlig allokering kvv'!$B$1:$AJ$1,0),FALSE)/1,0)</f>
        <v>0</v>
      </c>
      <c r="U29">
        <f>IFERROR(VLOOKUP($B29,Kraftvärmeprod!$B$1:$AH$479,MATCH(U$2,Kraftvärmeprod!$B$1:$AG$1,0),FALSE)/1,0)-IFERROR(VLOOKUP($B29,'Slutlig allokering kvv'!$B$2:$AC$462,MATCH(U$3,'Slutlig allokering kvv'!$B$1:$AJ$1,0),FALSE)/1,0)</f>
        <v>0</v>
      </c>
      <c r="V29">
        <f>IFERROR(VLOOKUP($B29,Kraftvärmeprod!$B$1:$AH$479,MATCH(V$2,Kraftvärmeprod!$B$1:$AG$1,0),FALSE)/1,0)-IFERROR(VLOOKUP($B29,'Slutlig allokering kvv'!$B$2:$AC$462,MATCH(V$3,'Slutlig allokering kvv'!$B$1:$AJ$1,0),FALSE)/1,0)</f>
        <v>0</v>
      </c>
      <c r="W29">
        <f>IFERROR(VLOOKUP($B29,Kraftvärmeprod!$B$1:$AH$479,MATCH(W$2,Kraftvärmeprod!$B$1:$AG$1,0),FALSE)/1,0)-IFERROR(VLOOKUP($B29,'Slutlig allokering kvv'!$B$2:$AC$462,MATCH(W$3,'Slutlig allokering kvv'!$B$1:$AJ$1,0),FALSE)/1,0)</f>
        <v>0</v>
      </c>
      <c r="X29">
        <f>IFERROR(VLOOKUP($B29,Kraftvärmeprod!$B$1:$AH$479,MATCH(X$2,Kraftvärmeprod!$B$1:$AG$1,0),FALSE)/1,0)-IFERROR(VLOOKUP($B29,'Slutlig allokering kvv'!$B$2:$AC$462,MATCH(X$3,'Slutlig allokering kvv'!$B$1:$AJ$1,0),FALSE)/1,0)</f>
        <v>0</v>
      </c>
      <c r="Y29">
        <f>IFERROR(VLOOKUP($B29,Kraftvärmeprod!$B$1:$AH$479,MATCH(Y$2,Kraftvärmeprod!$B$1:$AG$1,0),FALSE)/1,0)-IFERROR(VLOOKUP($B29,'Slutlig allokering kvv'!$B$2:$AC$462,MATCH(Y$3,'Slutlig allokering kvv'!$B$1:$AJ$1,0),FALSE)/1,0)</f>
        <v>0</v>
      </c>
      <c r="Z29">
        <f>IFERROR(VLOOKUP($B29,Kraftvärmeprod!$B$1:$AH$479,MATCH(Z$2,Kraftvärmeprod!$B$1:$AG$1,0),FALSE)/1,0)-IFERROR(VLOOKUP($B29,'Slutlig allokering kvv'!$B$2:$AC$462,MATCH(Z$3,'Slutlig allokering kvv'!$B$1:$AJ$1,0),FALSE)/1,0)</f>
        <v>0</v>
      </c>
      <c r="AA29">
        <f>IFERROR(VLOOKUP($B29,Kraftvärmeprod!$B$1:$AH$479,MATCH(AA$2,Kraftvärmeprod!$B$1:$AG$1,0),FALSE)/1,0)-IFERROR(VLOOKUP($B29,'Slutlig allokering kvv'!$B$2:$AC$462,MATCH(AA$3,'Slutlig allokering kvv'!$B$1:$AJ$1,0),FALSE)/1,0)</f>
        <v>0</v>
      </c>
      <c r="AE29">
        <f t="shared" si="0"/>
        <v>0</v>
      </c>
      <c r="AG29">
        <f>IFERROR(VLOOKUP(B29,'Slutlig allokering kvv'!$B$2:$AJ$462,MATCH("Summa slutlig allokerad tillförd energi (utan hjälpel och rökgaskondensering):",'Slutlig allokering kvv'!$B$1:$AK$1,0),FALSE)/1,"")</f>
        <v>0</v>
      </c>
      <c r="AI29" s="137" t="str">
        <f>IFERROR(1-VLOOKUP(B29,'Slutlig allokering kvv'!$B$2:$AJ$462,MATCH("Andel av bränsle i kvv som allokerats till värme, exklusive rökgaskondensering och hjälpel",'Slutlig allokering kvv'!$B$1:$AK$1,0),FALSE),"")</f>
        <v/>
      </c>
      <c r="AK29" s="137" t="str">
        <f t="shared" si="1"/>
        <v/>
      </c>
    </row>
    <row r="30" spans="1:37" x14ac:dyDescent="0.25">
      <c r="A30" s="2" t="s">
        <v>54</v>
      </c>
      <c r="B30" s="2" t="s">
        <v>61</v>
      </c>
      <c r="C30" t="str">
        <f>IFERROR(VLOOKUP($B30,Kraftvärmeprod!$B$1:$AH$479,MATCH(C$3,Kraftvärmeprod!$B$1:$AG$1,0),FALSE)/1,"")</f>
        <v/>
      </c>
      <c r="D30" t="str">
        <f>IFERROR(VLOOKUP($B30,Kraftvärmeprod!$B$1:$AH$479,MATCH(D$3,Kraftvärmeprod!$B$1:$AG$1,0),FALSE)/1,"")</f>
        <v/>
      </c>
      <c r="E30">
        <f>IFERROR(VLOOKUP($B30,Kraftvärmeprod!$B$1:$AH$479,MATCH(E$2,Kraftvärmeprod!$B$1:$AG$1,0),FALSE)/1,0)-IFERROR(VLOOKUP($B30,'Slutlig allokering kvv'!$B$2:$AC$462,MATCH(E$3,'Slutlig allokering kvv'!$B$1:$AJ$1,0),FALSE)/1,0)</f>
        <v>0</v>
      </c>
      <c r="F30">
        <f>IFERROR(VLOOKUP($B30,Kraftvärmeprod!$B$1:$AH$479,MATCH(F$2,Kraftvärmeprod!$B$1:$AG$1,0),FALSE)/1,0)-IFERROR(VLOOKUP($B30,'Slutlig allokering kvv'!$B$2:$AC$462,MATCH(F$3,'Slutlig allokering kvv'!$B$1:$AJ$1,0),FALSE)/1,0)</f>
        <v>0</v>
      </c>
      <c r="G30">
        <f>IFERROR(VLOOKUP($B30,Kraftvärmeprod!$B$1:$AH$479,MATCH(G$2,Kraftvärmeprod!$B$1:$AG$1,0),FALSE)/1,0)-IFERROR(VLOOKUP($B30,'Slutlig allokering kvv'!$B$2:$AC$462,MATCH(G$3,'Slutlig allokering kvv'!$B$1:$AJ$1,0),FALSE)/1,0)</f>
        <v>0</v>
      </c>
      <c r="H30">
        <f>IFERROR(VLOOKUP($B30,Kraftvärmeprod!$B$1:$AH$479,MATCH(H$2,Kraftvärmeprod!$B$1:$AG$1,0),FALSE)/1,0)-IFERROR(VLOOKUP($B30,'Slutlig allokering kvv'!$B$2:$AC$462,MATCH(H$3,'Slutlig allokering kvv'!$B$1:$AJ$1,0),FALSE)/1,0)</f>
        <v>0</v>
      </c>
      <c r="I30">
        <f>IFERROR(VLOOKUP($B30,Kraftvärmeprod!$B$1:$AH$479,MATCH(I$2,Kraftvärmeprod!$B$1:$AG$1,0),FALSE)/1,0)-IFERROR(VLOOKUP($B30,'Slutlig allokering kvv'!$B$2:$AC$462,MATCH(I$3,'Slutlig allokering kvv'!$B$1:$AJ$1,0),FALSE)/1,0)</f>
        <v>0</v>
      </c>
      <c r="J30">
        <f>IFERROR(VLOOKUP($B30,Kraftvärmeprod!$B$1:$AH$479,MATCH(J$2,Kraftvärmeprod!$B$1:$AG$1,0),FALSE)/1,0)-IFERROR(VLOOKUP($B30,'Slutlig allokering kvv'!$B$2:$AC$462,MATCH(J$3,'Slutlig allokering kvv'!$B$1:$AJ$1,0),FALSE)/1,0)</f>
        <v>0</v>
      </c>
      <c r="K30">
        <f>IFERROR(VLOOKUP($B30,Kraftvärmeprod!$B$1:$AH$479,MATCH(K$2,Kraftvärmeprod!$B$1:$AG$1,0),FALSE)/1,0)-IFERROR(VLOOKUP($B30,'Slutlig allokering kvv'!$B$2:$AC$462,MATCH(K$3,'Slutlig allokering kvv'!$B$1:$AJ$1,0),FALSE)/1,0)</f>
        <v>0</v>
      </c>
      <c r="L30">
        <f>IFERROR(VLOOKUP($B30,Kraftvärmeprod!$B$1:$AH$479,MATCH(L$2,Kraftvärmeprod!$B$1:$AG$1,0),FALSE)/1,0)-IFERROR(VLOOKUP($B30,'Slutlig allokering kvv'!$B$2:$AC$462,MATCH(L$3,'Slutlig allokering kvv'!$B$1:$AJ$1,0),FALSE)/1,0)</f>
        <v>0</v>
      </c>
      <c r="M30">
        <f>IFERROR(VLOOKUP($B30,Kraftvärmeprod!$B$1:$AH$479,MATCH(M$2,Kraftvärmeprod!$B$1:$AG$1,0),FALSE)/1,0)-IFERROR(VLOOKUP($B30,'Slutlig allokering kvv'!$B$2:$AC$462,MATCH(M$3,'Slutlig allokering kvv'!$B$1:$AJ$1,0),FALSE)/1,0)</f>
        <v>0</v>
      </c>
      <c r="N30">
        <f>IFERROR(VLOOKUP($B30,Kraftvärmeprod!$B$1:$AH$479,MATCH(N$2,Kraftvärmeprod!$B$1:$AG$1,0),FALSE)/1,0)-IFERROR(VLOOKUP($B30,'Slutlig allokering kvv'!$B$2:$AC$462,MATCH(N$3,'Slutlig allokering kvv'!$B$1:$AJ$1,0),FALSE)/1,0)</f>
        <v>0</v>
      </c>
      <c r="O30">
        <f>IFERROR(VLOOKUP($B30,Kraftvärmeprod!$B$1:$AH$479,MATCH(O$2,Kraftvärmeprod!$B$1:$AG$1,0),FALSE)/1,0)-IFERROR(VLOOKUP($B30,'Slutlig allokering kvv'!$B$2:$AC$462,MATCH(O$3,'Slutlig allokering kvv'!$B$1:$AJ$1,0),FALSE)/1,0)</f>
        <v>0</v>
      </c>
      <c r="P30">
        <f>IFERROR(VLOOKUP($B30,Kraftvärmeprod!$B$1:$AH$479,MATCH(P$2,Kraftvärmeprod!$B$1:$AG$1,0),FALSE)/1,0)-IFERROR(VLOOKUP($B30,'Slutlig allokering kvv'!$B$2:$AC$462,MATCH(P$3,'Slutlig allokering kvv'!$B$1:$AJ$1,0),FALSE)/1,0)</f>
        <v>0</v>
      </c>
      <c r="Q30">
        <f>IFERROR(VLOOKUP($B30,Kraftvärmeprod!$B$1:$AH$479,MATCH(Q$2,Kraftvärmeprod!$B$1:$AG$1,0),FALSE)/1,0)-IFERROR(VLOOKUP($B30,'Slutlig allokering kvv'!$B$2:$AC$462,MATCH(Q$3,'Slutlig allokering kvv'!$B$1:$AJ$1,0),FALSE)/1,0)</f>
        <v>0</v>
      </c>
      <c r="R30">
        <f>IFERROR(VLOOKUP($B30,Kraftvärmeprod!$B$1:$AH$479,MATCH(R$2,Kraftvärmeprod!$B$1:$AG$1,0),FALSE)/1,0)-IFERROR(VLOOKUP($B30,'Slutlig allokering kvv'!$B$2:$AC$462,MATCH(R$3,'Slutlig allokering kvv'!$B$1:$AJ$1,0),FALSE)/1,0)</f>
        <v>0</v>
      </c>
      <c r="S30">
        <f>IFERROR(VLOOKUP($B30,Kraftvärmeprod!$B$1:$AH$479,MATCH(S$2,Kraftvärmeprod!$B$1:$AG$1,0),FALSE)/1,0)-IFERROR(VLOOKUP($B30,'Slutlig allokering kvv'!$B$2:$AC$462,MATCH(S$3,'Slutlig allokering kvv'!$B$1:$AJ$1,0),FALSE)/1,0)</f>
        <v>0</v>
      </c>
      <c r="T30" s="6">
        <f>IFERROR(VLOOKUP($B30,Miljö!$B$1:$S$477,MATCH(T$2,Miljö!$B$1:$X$1,0),FALSE)/1,0)-IFERROR(VLOOKUP($B30,'Slutlig allokering kvv'!$B$2:$AC$462,MATCH(T$3,'Slutlig allokering kvv'!$B$1:$AJ$1,0),FALSE)/1,0)</f>
        <v>0</v>
      </c>
      <c r="U30">
        <f>IFERROR(VLOOKUP($B30,Kraftvärmeprod!$B$1:$AH$479,MATCH(U$2,Kraftvärmeprod!$B$1:$AG$1,0),FALSE)/1,0)-IFERROR(VLOOKUP($B30,'Slutlig allokering kvv'!$B$2:$AC$462,MATCH(U$3,'Slutlig allokering kvv'!$B$1:$AJ$1,0),FALSE)/1,0)</f>
        <v>0</v>
      </c>
      <c r="V30">
        <f>IFERROR(VLOOKUP($B30,Kraftvärmeprod!$B$1:$AH$479,MATCH(V$2,Kraftvärmeprod!$B$1:$AG$1,0),FALSE)/1,0)-IFERROR(VLOOKUP($B30,'Slutlig allokering kvv'!$B$2:$AC$462,MATCH(V$3,'Slutlig allokering kvv'!$B$1:$AJ$1,0),FALSE)/1,0)</f>
        <v>0</v>
      </c>
      <c r="W30">
        <f>IFERROR(VLOOKUP($B30,Kraftvärmeprod!$B$1:$AH$479,MATCH(W$2,Kraftvärmeprod!$B$1:$AG$1,0),FALSE)/1,0)-IFERROR(VLOOKUP($B30,'Slutlig allokering kvv'!$B$2:$AC$462,MATCH(W$3,'Slutlig allokering kvv'!$B$1:$AJ$1,0),FALSE)/1,0)</f>
        <v>0</v>
      </c>
      <c r="X30">
        <f>IFERROR(VLOOKUP($B30,Kraftvärmeprod!$B$1:$AH$479,MATCH(X$2,Kraftvärmeprod!$B$1:$AG$1,0),FALSE)/1,0)-IFERROR(VLOOKUP($B30,'Slutlig allokering kvv'!$B$2:$AC$462,MATCH(X$3,'Slutlig allokering kvv'!$B$1:$AJ$1,0),FALSE)/1,0)</f>
        <v>0</v>
      </c>
      <c r="Y30">
        <f>IFERROR(VLOOKUP($B30,Kraftvärmeprod!$B$1:$AH$479,MATCH(Y$2,Kraftvärmeprod!$B$1:$AG$1,0),FALSE)/1,0)-IFERROR(VLOOKUP($B30,'Slutlig allokering kvv'!$B$2:$AC$462,MATCH(Y$3,'Slutlig allokering kvv'!$B$1:$AJ$1,0),FALSE)/1,0)</f>
        <v>0</v>
      </c>
      <c r="Z30">
        <f>IFERROR(VLOOKUP($B30,Kraftvärmeprod!$B$1:$AH$479,MATCH(Z$2,Kraftvärmeprod!$B$1:$AG$1,0),FALSE)/1,0)-IFERROR(VLOOKUP($B30,'Slutlig allokering kvv'!$B$2:$AC$462,MATCH(Z$3,'Slutlig allokering kvv'!$B$1:$AJ$1,0),FALSE)/1,0)</f>
        <v>0</v>
      </c>
      <c r="AA30">
        <f>IFERROR(VLOOKUP($B30,Kraftvärmeprod!$B$1:$AH$479,MATCH(AA$2,Kraftvärmeprod!$B$1:$AG$1,0),FALSE)/1,0)-IFERROR(VLOOKUP($B30,'Slutlig allokering kvv'!$B$2:$AC$462,MATCH(AA$3,'Slutlig allokering kvv'!$B$1:$AJ$1,0),FALSE)/1,0)</f>
        <v>0</v>
      </c>
      <c r="AE30">
        <f t="shared" si="0"/>
        <v>0</v>
      </c>
      <c r="AG30">
        <f>IFERROR(VLOOKUP(B30,'Slutlig allokering kvv'!$B$2:$AJ$462,MATCH("Summa slutlig allokerad tillförd energi (utan hjälpel och rökgaskondensering):",'Slutlig allokering kvv'!$B$1:$AK$1,0),FALSE)/1,"")</f>
        <v>0</v>
      </c>
      <c r="AI30" s="137" t="str">
        <f>IFERROR(1-VLOOKUP(B30,'Slutlig allokering kvv'!$B$2:$AJ$462,MATCH("Andel av bränsle i kvv som allokerats till värme, exklusive rökgaskondensering och hjälpel",'Slutlig allokering kvv'!$B$1:$AK$1,0),FALSE),"")</f>
        <v/>
      </c>
      <c r="AK30" s="137" t="str">
        <f t="shared" si="1"/>
        <v/>
      </c>
    </row>
    <row r="31" spans="1:37" x14ac:dyDescent="0.25">
      <c r="A31" s="2" t="s">
        <v>54</v>
      </c>
      <c r="B31" s="2" t="s">
        <v>62</v>
      </c>
      <c r="C31" t="str">
        <f>IFERROR(VLOOKUP($B31,Kraftvärmeprod!$B$1:$AH$479,MATCH(C$3,Kraftvärmeprod!$B$1:$AG$1,0),FALSE)/1,"")</f>
        <v/>
      </c>
      <c r="D31" t="str">
        <f>IFERROR(VLOOKUP($B31,Kraftvärmeprod!$B$1:$AH$479,MATCH(D$3,Kraftvärmeprod!$B$1:$AG$1,0),FALSE)/1,"")</f>
        <v/>
      </c>
      <c r="E31">
        <f>IFERROR(VLOOKUP($B31,Kraftvärmeprod!$B$1:$AH$479,MATCH(E$2,Kraftvärmeprod!$B$1:$AG$1,0),FALSE)/1,0)-IFERROR(VLOOKUP($B31,'Slutlig allokering kvv'!$B$2:$AC$462,MATCH(E$3,'Slutlig allokering kvv'!$B$1:$AJ$1,0),FALSE)/1,0)</f>
        <v>0</v>
      </c>
      <c r="F31">
        <f>IFERROR(VLOOKUP($B31,Kraftvärmeprod!$B$1:$AH$479,MATCH(F$2,Kraftvärmeprod!$B$1:$AG$1,0),FALSE)/1,0)-IFERROR(VLOOKUP($B31,'Slutlig allokering kvv'!$B$2:$AC$462,MATCH(F$3,'Slutlig allokering kvv'!$B$1:$AJ$1,0),FALSE)/1,0)</f>
        <v>0</v>
      </c>
      <c r="G31">
        <f>IFERROR(VLOOKUP($B31,Kraftvärmeprod!$B$1:$AH$479,MATCH(G$2,Kraftvärmeprod!$B$1:$AG$1,0),FALSE)/1,0)-IFERROR(VLOOKUP($B31,'Slutlig allokering kvv'!$B$2:$AC$462,MATCH(G$3,'Slutlig allokering kvv'!$B$1:$AJ$1,0),FALSE)/1,0)</f>
        <v>0</v>
      </c>
      <c r="H31">
        <f>IFERROR(VLOOKUP($B31,Kraftvärmeprod!$B$1:$AH$479,MATCH(H$2,Kraftvärmeprod!$B$1:$AG$1,0),FALSE)/1,0)-IFERROR(VLOOKUP($B31,'Slutlig allokering kvv'!$B$2:$AC$462,MATCH(H$3,'Slutlig allokering kvv'!$B$1:$AJ$1,0),FALSE)/1,0)</f>
        <v>0</v>
      </c>
      <c r="I31">
        <f>IFERROR(VLOOKUP($B31,Kraftvärmeprod!$B$1:$AH$479,MATCH(I$2,Kraftvärmeprod!$B$1:$AG$1,0),FALSE)/1,0)-IFERROR(VLOOKUP($B31,'Slutlig allokering kvv'!$B$2:$AC$462,MATCH(I$3,'Slutlig allokering kvv'!$B$1:$AJ$1,0),FALSE)/1,0)</f>
        <v>0</v>
      </c>
      <c r="J31">
        <f>IFERROR(VLOOKUP($B31,Kraftvärmeprod!$B$1:$AH$479,MATCH(J$2,Kraftvärmeprod!$B$1:$AG$1,0),FALSE)/1,0)-IFERROR(VLOOKUP($B31,'Slutlig allokering kvv'!$B$2:$AC$462,MATCH(J$3,'Slutlig allokering kvv'!$B$1:$AJ$1,0),FALSE)/1,0)</f>
        <v>0</v>
      </c>
      <c r="K31">
        <f>IFERROR(VLOOKUP($B31,Kraftvärmeprod!$B$1:$AH$479,MATCH(K$2,Kraftvärmeprod!$B$1:$AG$1,0),FALSE)/1,0)-IFERROR(VLOOKUP($B31,'Slutlig allokering kvv'!$B$2:$AC$462,MATCH(K$3,'Slutlig allokering kvv'!$B$1:$AJ$1,0),FALSE)/1,0)</f>
        <v>0</v>
      </c>
      <c r="L31">
        <f>IFERROR(VLOOKUP($B31,Kraftvärmeprod!$B$1:$AH$479,MATCH(L$2,Kraftvärmeprod!$B$1:$AG$1,0),FALSE)/1,0)-IFERROR(VLOOKUP($B31,'Slutlig allokering kvv'!$B$2:$AC$462,MATCH(L$3,'Slutlig allokering kvv'!$B$1:$AJ$1,0),FALSE)/1,0)</f>
        <v>0</v>
      </c>
      <c r="M31">
        <f>IFERROR(VLOOKUP($B31,Kraftvärmeprod!$B$1:$AH$479,MATCH(M$2,Kraftvärmeprod!$B$1:$AG$1,0),FALSE)/1,0)-IFERROR(VLOOKUP($B31,'Slutlig allokering kvv'!$B$2:$AC$462,MATCH(M$3,'Slutlig allokering kvv'!$B$1:$AJ$1,0),FALSE)/1,0)</f>
        <v>0</v>
      </c>
      <c r="N31">
        <f>IFERROR(VLOOKUP($B31,Kraftvärmeprod!$B$1:$AH$479,MATCH(N$2,Kraftvärmeprod!$B$1:$AG$1,0),FALSE)/1,0)-IFERROR(VLOOKUP($B31,'Slutlig allokering kvv'!$B$2:$AC$462,MATCH(N$3,'Slutlig allokering kvv'!$B$1:$AJ$1,0),FALSE)/1,0)</f>
        <v>0</v>
      </c>
      <c r="O31">
        <f>IFERROR(VLOOKUP($B31,Kraftvärmeprod!$B$1:$AH$479,MATCH(O$2,Kraftvärmeprod!$B$1:$AG$1,0),FALSE)/1,0)-IFERROR(VLOOKUP($B31,'Slutlig allokering kvv'!$B$2:$AC$462,MATCH(O$3,'Slutlig allokering kvv'!$B$1:$AJ$1,0),FALSE)/1,0)</f>
        <v>0</v>
      </c>
      <c r="P31">
        <f>IFERROR(VLOOKUP($B31,Kraftvärmeprod!$B$1:$AH$479,MATCH(P$2,Kraftvärmeprod!$B$1:$AG$1,0),FALSE)/1,0)-IFERROR(VLOOKUP($B31,'Slutlig allokering kvv'!$B$2:$AC$462,MATCH(P$3,'Slutlig allokering kvv'!$B$1:$AJ$1,0),FALSE)/1,0)</f>
        <v>0</v>
      </c>
      <c r="Q31">
        <f>IFERROR(VLOOKUP($B31,Kraftvärmeprod!$B$1:$AH$479,MATCH(Q$2,Kraftvärmeprod!$B$1:$AG$1,0),FALSE)/1,0)-IFERROR(VLOOKUP($B31,'Slutlig allokering kvv'!$B$2:$AC$462,MATCH(Q$3,'Slutlig allokering kvv'!$B$1:$AJ$1,0),FALSE)/1,0)</f>
        <v>0</v>
      </c>
      <c r="R31">
        <f>IFERROR(VLOOKUP($B31,Kraftvärmeprod!$B$1:$AH$479,MATCH(R$2,Kraftvärmeprod!$B$1:$AG$1,0),FALSE)/1,0)-IFERROR(VLOOKUP($B31,'Slutlig allokering kvv'!$B$2:$AC$462,MATCH(R$3,'Slutlig allokering kvv'!$B$1:$AJ$1,0),FALSE)/1,0)</f>
        <v>0</v>
      </c>
      <c r="S31">
        <f>IFERROR(VLOOKUP($B31,Kraftvärmeprod!$B$1:$AH$479,MATCH(S$2,Kraftvärmeprod!$B$1:$AG$1,0),FALSE)/1,0)-IFERROR(VLOOKUP($B31,'Slutlig allokering kvv'!$B$2:$AC$462,MATCH(S$3,'Slutlig allokering kvv'!$B$1:$AJ$1,0),FALSE)/1,0)</f>
        <v>0</v>
      </c>
      <c r="T31" s="6">
        <f>IFERROR(VLOOKUP($B31,Miljö!$B$1:$S$477,MATCH(T$2,Miljö!$B$1:$X$1,0),FALSE)/1,0)-IFERROR(VLOOKUP($B31,'Slutlig allokering kvv'!$B$2:$AC$462,MATCH(T$3,'Slutlig allokering kvv'!$B$1:$AJ$1,0),FALSE)/1,0)</f>
        <v>0</v>
      </c>
      <c r="U31">
        <f>IFERROR(VLOOKUP($B31,Kraftvärmeprod!$B$1:$AH$479,MATCH(U$2,Kraftvärmeprod!$B$1:$AG$1,0),FALSE)/1,0)-IFERROR(VLOOKUP($B31,'Slutlig allokering kvv'!$B$2:$AC$462,MATCH(U$3,'Slutlig allokering kvv'!$B$1:$AJ$1,0),FALSE)/1,0)</f>
        <v>0</v>
      </c>
      <c r="V31">
        <f>IFERROR(VLOOKUP($B31,Kraftvärmeprod!$B$1:$AH$479,MATCH(V$2,Kraftvärmeprod!$B$1:$AG$1,0),FALSE)/1,0)-IFERROR(VLOOKUP($B31,'Slutlig allokering kvv'!$B$2:$AC$462,MATCH(V$3,'Slutlig allokering kvv'!$B$1:$AJ$1,0),FALSE)/1,0)</f>
        <v>0</v>
      </c>
      <c r="W31">
        <f>IFERROR(VLOOKUP($B31,Kraftvärmeprod!$B$1:$AH$479,MATCH(W$2,Kraftvärmeprod!$B$1:$AG$1,0),FALSE)/1,0)-IFERROR(VLOOKUP($B31,'Slutlig allokering kvv'!$B$2:$AC$462,MATCH(W$3,'Slutlig allokering kvv'!$B$1:$AJ$1,0),FALSE)/1,0)</f>
        <v>0</v>
      </c>
      <c r="X31">
        <f>IFERROR(VLOOKUP($B31,Kraftvärmeprod!$B$1:$AH$479,MATCH(X$2,Kraftvärmeprod!$B$1:$AG$1,0),FALSE)/1,0)-IFERROR(VLOOKUP($B31,'Slutlig allokering kvv'!$B$2:$AC$462,MATCH(X$3,'Slutlig allokering kvv'!$B$1:$AJ$1,0),FALSE)/1,0)</f>
        <v>0</v>
      </c>
      <c r="Y31">
        <f>IFERROR(VLOOKUP($B31,Kraftvärmeprod!$B$1:$AH$479,MATCH(Y$2,Kraftvärmeprod!$B$1:$AG$1,0),FALSE)/1,0)-IFERROR(VLOOKUP($B31,'Slutlig allokering kvv'!$B$2:$AC$462,MATCH(Y$3,'Slutlig allokering kvv'!$B$1:$AJ$1,0),FALSE)/1,0)</f>
        <v>0</v>
      </c>
      <c r="Z31">
        <f>IFERROR(VLOOKUP($B31,Kraftvärmeprod!$B$1:$AH$479,MATCH(Z$2,Kraftvärmeprod!$B$1:$AG$1,0),FALSE)/1,0)-IFERROR(VLOOKUP($B31,'Slutlig allokering kvv'!$B$2:$AC$462,MATCH(Z$3,'Slutlig allokering kvv'!$B$1:$AJ$1,0),FALSE)/1,0)</f>
        <v>0</v>
      </c>
      <c r="AA31">
        <f>IFERROR(VLOOKUP($B31,Kraftvärmeprod!$B$1:$AH$479,MATCH(AA$2,Kraftvärmeprod!$B$1:$AG$1,0),FALSE)/1,0)-IFERROR(VLOOKUP($B31,'Slutlig allokering kvv'!$B$2:$AC$462,MATCH(AA$3,'Slutlig allokering kvv'!$B$1:$AJ$1,0),FALSE)/1,0)</f>
        <v>0</v>
      </c>
      <c r="AE31">
        <f t="shared" si="0"/>
        <v>0</v>
      </c>
      <c r="AG31">
        <f>IFERROR(VLOOKUP(B31,'Slutlig allokering kvv'!$B$2:$AJ$462,MATCH("Summa slutlig allokerad tillförd energi (utan hjälpel och rökgaskondensering):",'Slutlig allokering kvv'!$B$1:$AK$1,0),FALSE)/1,"")</f>
        <v>0</v>
      </c>
      <c r="AI31" s="137" t="str">
        <f>IFERROR(1-VLOOKUP(B31,'Slutlig allokering kvv'!$B$2:$AJ$462,MATCH("Andel av bränsle i kvv som allokerats till värme, exklusive rökgaskondensering och hjälpel",'Slutlig allokering kvv'!$B$1:$AK$1,0),FALSE),"")</f>
        <v/>
      </c>
      <c r="AK31" s="137" t="str">
        <f t="shared" si="1"/>
        <v/>
      </c>
    </row>
    <row r="32" spans="1:37" x14ac:dyDescent="0.25">
      <c r="A32" s="2" t="s">
        <v>54</v>
      </c>
      <c r="B32" s="2" t="s">
        <v>63</v>
      </c>
      <c r="C32" t="str">
        <f>IFERROR(VLOOKUP($B32,Kraftvärmeprod!$B$1:$AH$479,MATCH(C$3,Kraftvärmeprod!$B$1:$AG$1,0),FALSE)/1,"")</f>
        <v/>
      </c>
      <c r="D32" t="str">
        <f>IFERROR(VLOOKUP($B32,Kraftvärmeprod!$B$1:$AH$479,MATCH(D$3,Kraftvärmeprod!$B$1:$AG$1,0),FALSE)/1,"")</f>
        <v/>
      </c>
      <c r="E32">
        <f>IFERROR(VLOOKUP($B32,Kraftvärmeprod!$B$1:$AH$479,MATCH(E$2,Kraftvärmeprod!$B$1:$AG$1,0),FALSE)/1,0)-IFERROR(VLOOKUP($B32,'Slutlig allokering kvv'!$B$2:$AC$462,MATCH(E$3,'Slutlig allokering kvv'!$B$1:$AJ$1,0),FALSE)/1,0)</f>
        <v>0</v>
      </c>
      <c r="F32">
        <f>IFERROR(VLOOKUP($B32,Kraftvärmeprod!$B$1:$AH$479,MATCH(F$2,Kraftvärmeprod!$B$1:$AG$1,0),FALSE)/1,0)-IFERROR(VLOOKUP($B32,'Slutlig allokering kvv'!$B$2:$AC$462,MATCH(F$3,'Slutlig allokering kvv'!$B$1:$AJ$1,0),FALSE)/1,0)</f>
        <v>0</v>
      </c>
      <c r="G32">
        <f>IFERROR(VLOOKUP($B32,Kraftvärmeprod!$B$1:$AH$479,MATCH(G$2,Kraftvärmeprod!$B$1:$AG$1,0),FALSE)/1,0)-IFERROR(VLOOKUP($B32,'Slutlig allokering kvv'!$B$2:$AC$462,MATCH(G$3,'Slutlig allokering kvv'!$B$1:$AJ$1,0),FALSE)/1,0)</f>
        <v>0</v>
      </c>
      <c r="H32">
        <f>IFERROR(VLOOKUP($B32,Kraftvärmeprod!$B$1:$AH$479,MATCH(H$2,Kraftvärmeprod!$B$1:$AG$1,0),FALSE)/1,0)-IFERROR(VLOOKUP($B32,'Slutlig allokering kvv'!$B$2:$AC$462,MATCH(H$3,'Slutlig allokering kvv'!$B$1:$AJ$1,0),FALSE)/1,0)</f>
        <v>0</v>
      </c>
      <c r="I32">
        <f>IFERROR(VLOOKUP($B32,Kraftvärmeprod!$B$1:$AH$479,MATCH(I$2,Kraftvärmeprod!$B$1:$AG$1,0),FALSE)/1,0)-IFERROR(VLOOKUP($B32,'Slutlig allokering kvv'!$B$2:$AC$462,MATCH(I$3,'Slutlig allokering kvv'!$B$1:$AJ$1,0),FALSE)/1,0)</f>
        <v>0</v>
      </c>
      <c r="J32">
        <f>IFERROR(VLOOKUP($B32,Kraftvärmeprod!$B$1:$AH$479,MATCH(J$2,Kraftvärmeprod!$B$1:$AG$1,0),FALSE)/1,0)-IFERROR(VLOOKUP($B32,'Slutlig allokering kvv'!$B$2:$AC$462,MATCH(J$3,'Slutlig allokering kvv'!$B$1:$AJ$1,0),FALSE)/1,0)</f>
        <v>0</v>
      </c>
      <c r="K32">
        <f>IFERROR(VLOOKUP($B32,Kraftvärmeprod!$B$1:$AH$479,MATCH(K$2,Kraftvärmeprod!$B$1:$AG$1,0),FALSE)/1,0)-IFERROR(VLOOKUP($B32,'Slutlig allokering kvv'!$B$2:$AC$462,MATCH(K$3,'Slutlig allokering kvv'!$B$1:$AJ$1,0),FALSE)/1,0)</f>
        <v>0</v>
      </c>
      <c r="L32">
        <f>IFERROR(VLOOKUP($B32,Kraftvärmeprod!$B$1:$AH$479,MATCH(L$2,Kraftvärmeprod!$B$1:$AG$1,0),FALSE)/1,0)-IFERROR(VLOOKUP($B32,'Slutlig allokering kvv'!$B$2:$AC$462,MATCH(L$3,'Slutlig allokering kvv'!$B$1:$AJ$1,0),FALSE)/1,0)</f>
        <v>0</v>
      </c>
      <c r="M32">
        <f>IFERROR(VLOOKUP($B32,Kraftvärmeprod!$B$1:$AH$479,MATCH(M$2,Kraftvärmeprod!$B$1:$AG$1,0),FALSE)/1,0)-IFERROR(VLOOKUP($B32,'Slutlig allokering kvv'!$B$2:$AC$462,MATCH(M$3,'Slutlig allokering kvv'!$B$1:$AJ$1,0),FALSE)/1,0)</f>
        <v>0</v>
      </c>
      <c r="N32">
        <f>IFERROR(VLOOKUP($B32,Kraftvärmeprod!$B$1:$AH$479,MATCH(N$2,Kraftvärmeprod!$B$1:$AG$1,0),FALSE)/1,0)-IFERROR(VLOOKUP($B32,'Slutlig allokering kvv'!$B$2:$AC$462,MATCH(N$3,'Slutlig allokering kvv'!$B$1:$AJ$1,0),FALSE)/1,0)</f>
        <v>0</v>
      </c>
      <c r="O32">
        <f>IFERROR(VLOOKUP($B32,Kraftvärmeprod!$B$1:$AH$479,MATCH(O$2,Kraftvärmeprod!$B$1:$AG$1,0),FALSE)/1,0)-IFERROR(VLOOKUP($B32,'Slutlig allokering kvv'!$B$2:$AC$462,MATCH(O$3,'Slutlig allokering kvv'!$B$1:$AJ$1,0),FALSE)/1,0)</f>
        <v>0</v>
      </c>
      <c r="P32">
        <f>IFERROR(VLOOKUP($B32,Kraftvärmeprod!$B$1:$AH$479,MATCH(P$2,Kraftvärmeprod!$B$1:$AG$1,0),FALSE)/1,0)-IFERROR(VLOOKUP($B32,'Slutlig allokering kvv'!$B$2:$AC$462,MATCH(P$3,'Slutlig allokering kvv'!$B$1:$AJ$1,0),FALSE)/1,0)</f>
        <v>0</v>
      </c>
      <c r="Q32">
        <f>IFERROR(VLOOKUP($B32,Kraftvärmeprod!$B$1:$AH$479,MATCH(Q$2,Kraftvärmeprod!$B$1:$AG$1,0),FALSE)/1,0)-IFERROR(VLOOKUP($B32,'Slutlig allokering kvv'!$B$2:$AC$462,MATCH(Q$3,'Slutlig allokering kvv'!$B$1:$AJ$1,0),FALSE)/1,0)</f>
        <v>0</v>
      </c>
      <c r="R32">
        <f>IFERROR(VLOOKUP($B32,Kraftvärmeprod!$B$1:$AH$479,MATCH(R$2,Kraftvärmeprod!$B$1:$AG$1,0),FALSE)/1,0)-IFERROR(VLOOKUP($B32,'Slutlig allokering kvv'!$B$2:$AC$462,MATCH(R$3,'Slutlig allokering kvv'!$B$1:$AJ$1,0),FALSE)/1,0)</f>
        <v>0</v>
      </c>
      <c r="S32">
        <f>IFERROR(VLOOKUP($B32,Kraftvärmeprod!$B$1:$AH$479,MATCH(S$2,Kraftvärmeprod!$B$1:$AG$1,0),FALSE)/1,0)-IFERROR(VLOOKUP($B32,'Slutlig allokering kvv'!$B$2:$AC$462,MATCH(S$3,'Slutlig allokering kvv'!$B$1:$AJ$1,0),FALSE)/1,0)</f>
        <v>0</v>
      </c>
      <c r="T32" s="6">
        <f>IFERROR(VLOOKUP($B32,Miljö!$B$1:$S$477,MATCH(T$2,Miljö!$B$1:$X$1,0),FALSE)/1,0)-IFERROR(VLOOKUP($B32,'Slutlig allokering kvv'!$B$2:$AC$462,MATCH(T$3,'Slutlig allokering kvv'!$B$1:$AJ$1,0),FALSE)/1,0)</f>
        <v>0</v>
      </c>
      <c r="U32">
        <f>IFERROR(VLOOKUP($B32,Kraftvärmeprod!$B$1:$AH$479,MATCH(U$2,Kraftvärmeprod!$B$1:$AG$1,0),FALSE)/1,0)-IFERROR(VLOOKUP($B32,'Slutlig allokering kvv'!$B$2:$AC$462,MATCH(U$3,'Slutlig allokering kvv'!$B$1:$AJ$1,0),FALSE)/1,0)</f>
        <v>0</v>
      </c>
      <c r="V32">
        <f>IFERROR(VLOOKUP($B32,Kraftvärmeprod!$B$1:$AH$479,MATCH(V$2,Kraftvärmeprod!$B$1:$AG$1,0),FALSE)/1,0)-IFERROR(VLOOKUP($B32,'Slutlig allokering kvv'!$B$2:$AC$462,MATCH(V$3,'Slutlig allokering kvv'!$B$1:$AJ$1,0),FALSE)/1,0)</f>
        <v>0</v>
      </c>
      <c r="W32">
        <f>IFERROR(VLOOKUP($B32,Kraftvärmeprod!$B$1:$AH$479,MATCH(W$2,Kraftvärmeprod!$B$1:$AG$1,0),FALSE)/1,0)-IFERROR(VLOOKUP($B32,'Slutlig allokering kvv'!$B$2:$AC$462,MATCH(W$3,'Slutlig allokering kvv'!$B$1:$AJ$1,0),FALSE)/1,0)</f>
        <v>0</v>
      </c>
      <c r="X32">
        <f>IFERROR(VLOOKUP($B32,Kraftvärmeprod!$B$1:$AH$479,MATCH(X$2,Kraftvärmeprod!$B$1:$AG$1,0),FALSE)/1,0)-IFERROR(VLOOKUP($B32,'Slutlig allokering kvv'!$B$2:$AC$462,MATCH(X$3,'Slutlig allokering kvv'!$B$1:$AJ$1,0),FALSE)/1,0)</f>
        <v>0</v>
      </c>
      <c r="Y32">
        <f>IFERROR(VLOOKUP($B32,Kraftvärmeprod!$B$1:$AH$479,MATCH(Y$2,Kraftvärmeprod!$B$1:$AG$1,0),FALSE)/1,0)-IFERROR(VLOOKUP($B32,'Slutlig allokering kvv'!$B$2:$AC$462,MATCH(Y$3,'Slutlig allokering kvv'!$B$1:$AJ$1,0),FALSE)/1,0)</f>
        <v>0</v>
      </c>
      <c r="Z32">
        <f>IFERROR(VLOOKUP($B32,Kraftvärmeprod!$B$1:$AH$479,MATCH(Z$2,Kraftvärmeprod!$B$1:$AG$1,0),FALSE)/1,0)-IFERROR(VLOOKUP($B32,'Slutlig allokering kvv'!$B$2:$AC$462,MATCH(Z$3,'Slutlig allokering kvv'!$B$1:$AJ$1,0),FALSE)/1,0)</f>
        <v>0</v>
      </c>
      <c r="AA32">
        <f>IFERROR(VLOOKUP($B32,Kraftvärmeprod!$B$1:$AH$479,MATCH(AA$2,Kraftvärmeprod!$B$1:$AG$1,0),FALSE)/1,0)-IFERROR(VLOOKUP($B32,'Slutlig allokering kvv'!$B$2:$AC$462,MATCH(AA$3,'Slutlig allokering kvv'!$B$1:$AJ$1,0),FALSE)/1,0)</f>
        <v>0</v>
      </c>
      <c r="AE32">
        <f t="shared" si="0"/>
        <v>0</v>
      </c>
      <c r="AG32">
        <f>IFERROR(VLOOKUP(B32,'Slutlig allokering kvv'!$B$2:$AJ$462,MATCH("Summa slutlig allokerad tillförd energi (utan hjälpel och rökgaskondensering):",'Slutlig allokering kvv'!$B$1:$AK$1,0),FALSE)/1,"")</f>
        <v>0</v>
      </c>
      <c r="AI32" s="137" t="str">
        <f>IFERROR(1-VLOOKUP(B32,'Slutlig allokering kvv'!$B$2:$AJ$462,MATCH("Andel av bränsle i kvv som allokerats till värme, exklusive rökgaskondensering och hjälpel",'Slutlig allokering kvv'!$B$1:$AK$1,0),FALSE),"")</f>
        <v/>
      </c>
      <c r="AK32" s="137" t="str">
        <f t="shared" si="1"/>
        <v/>
      </c>
    </row>
    <row r="33" spans="1:37" x14ac:dyDescent="0.25">
      <c r="A33" s="2" t="s">
        <v>54</v>
      </c>
      <c r="B33" s="2" t="s">
        <v>64</v>
      </c>
      <c r="C33" t="str">
        <f>IFERROR(VLOOKUP($B33,Kraftvärmeprod!$B$1:$AH$479,MATCH(C$3,Kraftvärmeprod!$B$1:$AG$1,0),FALSE)/1,"")</f>
        <v/>
      </c>
      <c r="D33" t="str">
        <f>IFERROR(VLOOKUP($B33,Kraftvärmeprod!$B$1:$AH$479,MATCH(D$3,Kraftvärmeprod!$B$1:$AG$1,0),FALSE)/1,"")</f>
        <v/>
      </c>
      <c r="E33">
        <f>IFERROR(VLOOKUP($B33,Kraftvärmeprod!$B$1:$AH$479,MATCH(E$2,Kraftvärmeprod!$B$1:$AG$1,0),FALSE)/1,0)-IFERROR(VLOOKUP($B33,'Slutlig allokering kvv'!$B$2:$AC$462,MATCH(E$3,'Slutlig allokering kvv'!$B$1:$AJ$1,0),FALSE)/1,0)</f>
        <v>0</v>
      </c>
      <c r="F33">
        <f>IFERROR(VLOOKUP($B33,Kraftvärmeprod!$B$1:$AH$479,MATCH(F$2,Kraftvärmeprod!$B$1:$AG$1,0),FALSE)/1,0)-IFERROR(VLOOKUP($B33,'Slutlig allokering kvv'!$B$2:$AC$462,MATCH(F$3,'Slutlig allokering kvv'!$B$1:$AJ$1,0),FALSE)/1,0)</f>
        <v>0</v>
      </c>
      <c r="G33">
        <f>IFERROR(VLOOKUP($B33,Kraftvärmeprod!$B$1:$AH$479,MATCH(G$2,Kraftvärmeprod!$B$1:$AG$1,0),FALSE)/1,0)-IFERROR(VLOOKUP($B33,'Slutlig allokering kvv'!$B$2:$AC$462,MATCH(G$3,'Slutlig allokering kvv'!$B$1:$AJ$1,0),FALSE)/1,0)</f>
        <v>0</v>
      </c>
      <c r="H33">
        <f>IFERROR(VLOOKUP($B33,Kraftvärmeprod!$B$1:$AH$479,MATCH(H$2,Kraftvärmeprod!$B$1:$AG$1,0),FALSE)/1,0)-IFERROR(VLOOKUP($B33,'Slutlig allokering kvv'!$B$2:$AC$462,MATCH(H$3,'Slutlig allokering kvv'!$B$1:$AJ$1,0),FALSE)/1,0)</f>
        <v>0</v>
      </c>
      <c r="I33">
        <f>IFERROR(VLOOKUP($B33,Kraftvärmeprod!$B$1:$AH$479,MATCH(I$2,Kraftvärmeprod!$B$1:$AG$1,0),FALSE)/1,0)-IFERROR(VLOOKUP($B33,'Slutlig allokering kvv'!$B$2:$AC$462,MATCH(I$3,'Slutlig allokering kvv'!$B$1:$AJ$1,0),FALSE)/1,0)</f>
        <v>0</v>
      </c>
      <c r="J33">
        <f>IFERROR(VLOOKUP($B33,Kraftvärmeprod!$B$1:$AH$479,MATCH(J$2,Kraftvärmeprod!$B$1:$AG$1,0),FALSE)/1,0)-IFERROR(VLOOKUP($B33,'Slutlig allokering kvv'!$B$2:$AC$462,MATCH(J$3,'Slutlig allokering kvv'!$B$1:$AJ$1,0),FALSE)/1,0)</f>
        <v>0</v>
      </c>
      <c r="K33">
        <f>IFERROR(VLOOKUP($B33,Kraftvärmeprod!$B$1:$AH$479,MATCH(K$2,Kraftvärmeprod!$B$1:$AG$1,0),FALSE)/1,0)-IFERROR(VLOOKUP($B33,'Slutlig allokering kvv'!$B$2:$AC$462,MATCH(K$3,'Slutlig allokering kvv'!$B$1:$AJ$1,0),FALSE)/1,0)</f>
        <v>0</v>
      </c>
      <c r="L33">
        <f>IFERROR(VLOOKUP($B33,Kraftvärmeprod!$B$1:$AH$479,MATCH(L$2,Kraftvärmeprod!$B$1:$AG$1,0),FALSE)/1,0)-IFERROR(VLOOKUP($B33,'Slutlig allokering kvv'!$B$2:$AC$462,MATCH(L$3,'Slutlig allokering kvv'!$B$1:$AJ$1,0),FALSE)/1,0)</f>
        <v>0</v>
      </c>
      <c r="M33">
        <f>IFERROR(VLOOKUP($B33,Kraftvärmeprod!$B$1:$AH$479,MATCH(M$2,Kraftvärmeprod!$B$1:$AG$1,0),FALSE)/1,0)-IFERROR(VLOOKUP($B33,'Slutlig allokering kvv'!$B$2:$AC$462,MATCH(M$3,'Slutlig allokering kvv'!$B$1:$AJ$1,0),FALSE)/1,0)</f>
        <v>0</v>
      </c>
      <c r="N33">
        <f>IFERROR(VLOOKUP($B33,Kraftvärmeprod!$B$1:$AH$479,MATCH(N$2,Kraftvärmeprod!$B$1:$AG$1,0),FALSE)/1,0)-IFERROR(VLOOKUP($B33,'Slutlig allokering kvv'!$B$2:$AC$462,MATCH(N$3,'Slutlig allokering kvv'!$B$1:$AJ$1,0),FALSE)/1,0)</f>
        <v>0</v>
      </c>
      <c r="O33">
        <f>IFERROR(VLOOKUP($B33,Kraftvärmeprod!$B$1:$AH$479,MATCH(O$2,Kraftvärmeprod!$B$1:$AG$1,0),FALSE)/1,0)-IFERROR(VLOOKUP($B33,'Slutlig allokering kvv'!$B$2:$AC$462,MATCH(O$3,'Slutlig allokering kvv'!$B$1:$AJ$1,0),FALSE)/1,0)</f>
        <v>0</v>
      </c>
      <c r="P33">
        <f>IFERROR(VLOOKUP($B33,Kraftvärmeprod!$B$1:$AH$479,MATCH(P$2,Kraftvärmeprod!$B$1:$AG$1,0),FALSE)/1,0)-IFERROR(VLOOKUP($B33,'Slutlig allokering kvv'!$B$2:$AC$462,MATCH(P$3,'Slutlig allokering kvv'!$B$1:$AJ$1,0),FALSE)/1,0)</f>
        <v>0</v>
      </c>
      <c r="Q33">
        <f>IFERROR(VLOOKUP($B33,Kraftvärmeprod!$B$1:$AH$479,MATCH(Q$2,Kraftvärmeprod!$B$1:$AG$1,0),FALSE)/1,0)-IFERROR(VLOOKUP($B33,'Slutlig allokering kvv'!$B$2:$AC$462,MATCH(Q$3,'Slutlig allokering kvv'!$B$1:$AJ$1,0),FALSE)/1,0)</f>
        <v>0</v>
      </c>
      <c r="R33">
        <f>IFERROR(VLOOKUP($B33,Kraftvärmeprod!$B$1:$AH$479,MATCH(R$2,Kraftvärmeprod!$B$1:$AG$1,0),FALSE)/1,0)-IFERROR(VLOOKUP($B33,'Slutlig allokering kvv'!$B$2:$AC$462,MATCH(R$3,'Slutlig allokering kvv'!$B$1:$AJ$1,0),FALSE)/1,0)</f>
        <v>0</v>
      </c>
      <c r="S33">
        <f>IFERROR(VLOOKUP($B33,Kraftvärmeprod!$B$1:$AH$479,MATCH(S$2,Kraftvärmeprod!$B$1:$AG$1,0),FALSE)/1,0)-IFERROR(VLOOKUP($B33,'Slutlig allokering kvv'!$B$2:$AC$462,MATCH(S$3,'Slutlig allokering kvv'!$B$1:$AJ$1,0),FALSE)/1,0)</f>
        <v>0</v>
      </c>
      <c r="T33" s="6">
        <f>IFERROR(VLOOKUP($B33,Miljö!$B$1:$S$477,MATCH(T$2,Miljö!$B$1:$X$1,0),FALSE)/1,0)-IFERROR(VLOOKUP($B33,'Slutlig allokering kvv'!$B$2:$AC$462,MATCH(T$3,'Slutlig allokering kvv'!$B$1:$AJ$1,0),FALSE)/1,0)</f>
        <v>0</v>
      </c>
      <c r="U33">
        <f>IFERROR(VLOOKUP($B33,Kraftvärmeprod!$B$1:$AH$479,MATCH(U$2,Kraftvärmeprod!$B$1:$AG$1,0),FALSE)/1,0)-IFERROR(VLOOKUP($B33,'Slutlig allokering kvv'!$B$2:$AC$462,MATCH(U$3,'Slutlig allokering kvv'!$B$1:$AJ$1,0),FALSE)/1,0)</f>
        <v>0</v>
      </c>
      <c r="V33">
        <f>IFERROR(VLOOKUP($B33,Kraftvärmeprod!$B$1:$AH$479,MATCH(V$2,Kraftvärmeprod!$B$1:$AG$1,0),FALSE)/1,0)-IFERROR(VLOOKUP($B33,'Slutlig allokering kvv'!$B$2:$AC$462,MATCH(V$3,'Slutlig allokering kvv'!$B$1:$AJ$1,0),FALSE)/1,0)</f>
        <v>0</v>
      </c>
      <c r="W33">
        <f>IFERROR(VLOOKUP($B33,Kraftvärmeprod!$B$1:$AH$479,MATCH(W$2,Kraftvärmeprod!$B$1:$AG$1,0),FALSE)/1,0)-IFERROR(VLOOKUP($B33,'Slutlig allokering kvv'!$B$2:$AC$462,MATCH(W$3,'Slutlig allokering kvv'!$B$1:$AJ$1,0),FALSE)/1,0)</f>
        <v>0</v>
      </c>
      <c r="X33">
        <f>IFERROR(VLOOKUP($B33,Kraftvärmeprod!$B$1:$AH$479,MATCH(X$2,Kraftvärmeprod!$B$1:$AG$1,0),FALSE)/1,0)-IFERROR(VLOOKUP($B33,'Slutlig allokering kvv'!$B$2:$AC$462,MATCH(X$3,'Slutlig allokering kvv'!$B$1:$AJ$1,0),FALSE)/1,0)</f>
        <v>0</v>
      </c>
      <c r="Y33">
        <f>IFERROR(VLOOKUP($B33,Kraftvärmeprod!$B$1:$AH$479,MATCH(Y$2,Kraftvärmeprod!$B$1:$AG$1,0),FALSE)/1,0)-IFERROR(VLOOKUP($B33,'Slutlig allokering kvv'!$B$2:$AC$462,MATCH(Y$3,'Slutlig allokering kvv'!$B$1:$AJ$1,0),FALSE)/1,0)</f>
        <v>0</v>
      </c>
      <c r="Z33">
        <f>IFERROR(VLOOKUP($B33,Kraftvärmeprod!$B$1:$AH$479,MATCH(Z$2,Kraftvärmeprod!$B$1:$AG$1,0),FALSE)/1,0)-IFERROR(VLOOKUP($B33,'Slutlig allokering kvv'!$B$2:$AC$462,MATCH(Z$3,'Slutlig allokering kvv'!$B$1:$AJ$1,0),FALSE)/1,0)</f>
        <v>0</v>
      </c>
      <c r="AA33">
        <f>IFERROR(VLOOKUP($B33,Kraftvärmeprod!$B$1:$AH$479,MATCH(AA$2,Kraftvärmeprod!$B$1:$AG$1,0),FALSE)/1,0)-IFERROR(VLOOKUP($B33,'Slutlig allokering kvv'!$B$2:$AC$462,MATCH(AA$3,'Slutlig allokering kvv'!$B$1:$AJ$1,0),FALSE)/1,0)</f>
        <v>0</v>
      </c>
      <c r="AE33">
        <f t="shared" si="0"/>
        <v>0</v>
      </c>
      <c r="AG33">
        <f>IFERROR(VLOOKUP(B33,'Slutlig allokering kvv'!$B$2:$AJ$462,MATCH("Summa slutlig allokerad tillförd energi (utan hjälpel och rökgaskondensering):",'Slutlig allokering kvv'!$B$1:$AK$1,0),FALSE)/1,"")</f>
        <v>0</v>
      </c>
      <c r="AI33" s="137" t="str">
        <f>IFERROR(1-VLOOKUP(B33,'Slutlig allokering kvv'!$B$2:$AJ$462,MATCH("Andel av bränsle i kvv som allokerats till värme, exklusive rökgaskondensering och hjälpel",'Slutlig allokering kvv'!$B$1:$AK$1,0),FALSE),"")</f>
        <v/>
      </c>
      <c r="AK33" s="137" t="str">
        <f t="shared" si="1"/>
        <v/>
      </c>
    </row>
    <row r="34" spans="1:37" x14ac:dyDescent="0.25">
      <c r="A34" s="2" t="s">
        <v>67</v>
      </c>
      <c r="B34" s="2" t="s">
        <v>68</v>
      </c>
      <c r="C34" t="str">
        <f>IFERROR(VLOOKUP($B34,Kraftvärmeprod!$B$1:$AH$479,MATCH(C$3,Kraftvärmeprod!$B$1:$AG$1,0),FALSE)/1,"")</f>
        <v/>
      </c>
      <c r="D34" t="str">
        <f>IFERROR(VLOOKUP($B34,Kraftvärmeprod!$B$1:$AH$479,MATCH(D$3,Kraftvärmeprod!$B$1:$AG$1,0),FALSE)/1,"")</f>
        <v/>
      </c>
      <c r="E34">
        <f>IFERROR(VLOOKUP($B34,Kraftvärmeprod!$B$1:$AH$479,MATCH(E$2,Kraftvärmeprod!$B$1:$AG$1,0),FALSE)/1,0)-IFERROR(VLOOKUP($B34,'Slutlig allokering kvv'!$B$2:$AC$462,MATCH(E$3,'Slutlig allokering kvv'!$B$1:$AJ$1,0),FALSE)/1,0)</f>
        <v>0</v>
      </c>
      <c r="F34">
        <f>IFERROR(VLOOKUP($B34,Kraftvärmeprod!$B$1:$AH$479,MATCH(F$2,Kraftvärmeprod!$B$1:$AG$1,0),FALSE)/1,0)-IFERROR(VLOOKUP($B34,'Slutlig allokering kvv'!$B$2:$AC$462,MATCH(F$3,'Slutlig allokering kvv'!$B$1:$AJ$1,0),FALSE)/1,0)</f>
        <v>0</v>
      </c>
      <c r="G34">
        <f>IFERROR(VLOOKUP($B34,Kraftvärmeprod!$B$1:$AH$479,MATCH(G$2,Kraftvärmeprod!$B$1:$AG$1,0),FALSE)/1,0)-IFERROR(VLOOKUP($B34,'Slutlig allokering kvv'!$B$2:$AC$462,MATCH(G$3,'Slutlig allokering kvv'!$B$1:$AJ$1,0),FALSE)/1,0)</f>
        <v>0</v>
      </c>
      <c r="H34">
        <f>IFERROR(VLOOKUP($B34,Kraftvärmeprod!$B$1:$AH$479,MATCH(H$2,Kraftvärmeprod!$B$1:$AG$1,0),FALSE)/1,0)-IFERROR(VLOOKUP($B34,'Slutlig allokering kvv'!$B$2:$AC$462,MATCH(H$3,'Slutlig allokering kvv'!$B$1:$AJ$1,0),FALSE)/1,0)</f>
        <v>0</v>
      </c>
      <c r="I34">
        <f>IFERROR(VLOOKUP($B34,Kraftvärmeprod!$B$1:$AH$479,MATCH(I$2,Kraftvärmeprod!$B$1:$AG$1,0),FALSE)/1,0)-IFERROR(VLOOKUP($B34,'Slutlig allokering kvv'!$B$2:$AC$462,MATCH(I$3,'Slutlig allokering kvv'!$B$1:$AJ$1,0),FALSE)/1,0)</f>
        <v>0</v>
      </c>
      <c r="J34">
        <f>IFERROR(VLOOKUP($B34,Kraftvärmeprod!$B$1:$AH$479,MATCH(J$2,Kraftvärmeprod!$B$1:$AG$1,0),FALSE)/1,0)-IFERROR(VLOOKUP($B34,'Slutlig allokering kvv'!$B$2:$AC$462,MATCH(J$3,'Slutlig allokering kvv'!$B$1:$AJ$1,0),FALSE)/1,0)</f>
        <v>0</v>
      </c>
      <c r="K34">
        <f>IFERROR(VLOOKUP($B34,Kraftvärmeprod!$B$1:$AH$479,MATCH(K$2,Kraftvärmeprod!$B$1:$AG$1,0),FALSE)/1,0)-IFERROR(VLOOKUP($B34,'Slutlig allokering kvv'!$B$2:$AC$462,MATCH(K$3,'Slutlig allokering kvv'!$B$1:$AJ$1,0),FALSE)/1,0)</f>
        <v>0</v>
      </c>
      <c r="L34">
        <f>IFERROR(VLOOKUP($B34,Kraftvärmeprod!$B$1:$AH$479,MATCH(L$2,Kraftvärmeprod!$B$1:$AG$1,0),FALSE)/1,0)-IFERROR(VLOOKUP($B34,'Slutlig allokering kvv'!$B$2:$AC$462,MATCH(L$3,'Slutlig allokering kvv'!$B$1:$AJ$1,0),FALSE)/1,0)</f>
        <v>0</v>
      </c>
      <c r="M34">
        <f>IFERROR(VLOOKUP($B34,Kraftvärmeprod!$B$1:$AH$479,MATCH(M$2,Kraftvärmeprod!$B$1:$AG$1,0),FALSE)/1,0)-IFERROR(VLOOKUP($B34,'Slutlig allokering kvv'!$B$2:$AC$462,MATCH(M$3,'Slutlig allokering kvv'!$B$1:$AJ$1,0),FALSE)/1,0)</f>
        <v>0</v>
      </c>
      <c r="N34">
        <f>IFERROR(VLOOKUP($B34,Kraftvärmeprod!$B$1:$AH$479,MATCH(N$2,Kraftvärmeprod!$B$1:$AG$1,0),FALSE)/1,0)-IFERROR(VLOOKUP($B34,'Slutlig allokering kvv'!$B$2:$AC$462,MATCH(N$3,'Slutlig allokering kvv'!$B$1:$AJ$1,0),FALSE)/1,0)</f>
        <v>0</v>
      </c>
      <c r="O34">
        <f>IFERROR(VLOOKUP($B34,Kraftvärmeprod!$B$1:$AH$479,MATCH(O$2,Kraftvärmeprod!$B$1:$AG$1,0),FALSE)/1,0)-IFERROR(VLOOKUP($B34,'Slutlig allokering kvv'!$B$2:$AC$462,MATCH(O$3,'Slutlig allokering kvv'!$B$1:$AJ$1,0),FALSE)/1,0)</f>
        <v>0</v>
      </c>
      <c r="P34">
        <f>IFERROR(VLOOKUP($B34,Kraftvärmeprod!$B$1:$AH$479,MATCH(P$2,Kraftvärmeprod!$B$1:$AG$1,0),FALSE)/1,0)-IFERROR(VLOOKUP($B34,'Slutlig allokering kvv'!$B$2:$AC$462,MATCH(P$3,'Slutlig allokering kvv'!$B$1:$AJ$1,0),FALSE)/1,0)</f>
        <v>0</v>
      </c>
      <c r="Q34">
        <f>IFERROR(VLOOKUP($B34,Kraftvärmeprod!$B$1:$AH$479,MATCH(Q$2,Kraftvärmeprod!$B$1:$AG$1,0),FALSE)/1,0)-IFERROR(VLOOKUP($B34,'Slutlig allokering kvv'!$B$2:$AC$462,MATCH(Q$3,'Slutlig allokering kvv'!$B$1:$AJ$1,0),FALSE)/1,0)</f>
        <v>0</v>
      </c>
      <c r="R34">
        <f>IFERROR(VLOOKUP($B34,Kraftvärmeprod!$B$1:$AH$479,MATCH(R$2,Kraftvärmeprod!$B$1:$AG$1,0),FALSE)/1,0)-IFERROR(VLOOKUP($B34,'Slutlig allokering kvv'!$B$2:$AC$462,MATCH(R$3,'Slutlig allokering kvv'!$B$1:$AJ$1,0),FALSE)/1,0)</f>
        <v>0</v>
      </c>
      <c r="S34">
        <f>IFERROR(VLOOKUP($B34,Kraftvärmeprod!$B$1:$AH$479,MATCH(S$2,Kraftvärmeprod!$B$1:$AG$1,0),FALSE)/1,0)-IFERROR(VLOOKUP($B34,'Slutlig allokering kvv'!$B$2:$AC$462,MATCH(S$3,'Slutlig allokering kvv'!$B$1:$AJ$1,0),FALSE)/1,0)</f>
        <v>0</v>
      </c>
      <c r="T34" s="6">
        <f>IFERROR(VLOOKUP($B34,Miljö!$B$1:$S$477,MATCH(T$2,Miljö!$B$1:$X$1,0),FALSE)/1,0)-IFERROR(VLOOKUP($B34,'Slutlig allokering kvv'!$B$2:$AC$462,MATCH(T$3,'Slutlig allokering kvv'!$B$1:$AJ$1,0),FALSE)/1,0)</f>
        <v>0</v>
      </c>
      <c r="U34">
        <f>IFERROR(VLOOKUP($B34,Kraftvärmeprod!$B$1:$AH$479,MATCH(U$2,Kraftvärmeprod!$B$1:$AG$1,0),FALSE)/1,0)-IFERROR(VLOOKUP($B34,'Slutlig allokering kvv'!$B$2:$AC$462,MATCH(U$3,'Slutlig allokering kvv'!$B$1:$AJ$1,0),FALSE)/1,0)</f>
        <v>0</v>
      </c>
      <c r="V34">
        <f>IFERROR(VLOOKUP($B34,Kraftvärmeprod!$B$1:$AH$479,MATCH(V$2,Kraftvärmeprod!$B$1:$AG$1,0),FALSE)/1,0)-IFERROR(VLOOKUP($B34,'Slutlig allokering kvv'!$B$2:$AC$462,MATCH(V$3,'Slutlig allokering kvv'!$B$1:$AJ$1,0),FALSE)/1,0)</f>
        <v>0</v>
      </c>
      <c r="W34">
        <f>IFERROR(VLOOKUP($B34,Kraftvärmeprod!$B$1:$AH$479,MATCH(W$2,Kraftvärmeprod!$B$1:$AG$1,0),FALSE)/1,0)-IFERROR(VLOOKUP($B34,'Slutlig allokering kvv'!$B$2:$AC$462,MATCH(W$3,'Slutlig allokering kvv'!$B$1:$AJ$1,0),FALSE)/1,0)</f>
        <v>0</v>
      </c>
      <c r="X34">
        <f>IFERROR(VLOOKUP($B34,Kraftvärmeprod!$B$1:$AH$479,MATCH(X$2,Kraftvärmeprod!$B$1:$AG$1,0),FALSE)/1,0)-IFERROR(VLOOKUP($B34,'Slutlig allokering kvv'!$B$2:$AC$462,MATCH(X$3,'Slutlig allokering kvv'!$B$1:$AJ$1,0),FALSE)/1,0)</f>
        <v>0</v>
      </c>
      <c r="Y34">
        <f>IFERROR(VLOOKUP($B34,Kraftvärmeprod!$B$1:$AH$479,MATCH(Y$2,Kraftvärmeprod!$B$1:$AG$1,0),FALSE)/1,0)-IFERROR(VLOOKUP($B34,'Slutlig allokering kvv'!$B$2:$AC$462,MATCH(Y$3,'Slutlig allokering kvv'!$B$1:$AJ$1,0),FALSE)/1,0)</f>
        <v>0</v>
      </c>
      <c r="Z34">
        <f>IFERROR(VLOOKUP($B34,Kraftvärmeprod!$B$1:$AH$479,MATCH(Z$2,Kraftvärmeprod!$B$1:$AG$1,0),FALSE)/1,0)-IFERROR(VLOOKUP($B34,'Slutlig allokering kvv'!$B$2:$AC$462,MATCH(Z$3,'Slutlig allokering kvv'!$B$1:$AJ$1,0),FALSE)/1,0)</f>
        <v>0</v>
      </c>
      <c r="AA34">
        <f>IFERROR(VLOOKUP($B34,Kraftvärmeprod!$B$1:$AH$479,MATCH(AA$2,Kraftvärmeprod!$B$1:$AG$1,0),FALSE)/1,0)-IFERROR(VLOOKUP($B34,'Slutlig allokering kvv'!$B$2:$AC$462,MATCH(AA$3,'Slutlig allokering kvv'!$B$1:$AJ$1,0),FALSE)/1,0)</f>
        <v>0</v>
      </c>
      <c r="AE34">
        <f t="shared" si="0"/>
        <v>0</v>
      </c>
      <c r="AG34">
        <f>IFERROR(VLOOKUP(B34,'Slutlig allokering kvv'!$B$2:$AJ$462,MATCH("Summa slutlig allokerad tillförd energi (utan hjälpel och rökgaskondensering):",'Slutlig allokering kvv'!$B$1:$AK$1,0),FALSE)/1,"")</f>
        <v>0</v>
      </c>
      <c r="AI34" s="137" t="str">
        <f>IFERROR(1-VLOOKUP(B34,'Slutlig allokering kvv'!$B$2:$AJ$462,MATCH("Andel av bränsle i kvv som allokerats till värme, exklusive rökgaskondensering och hjälpel",'Slutlig allokering kvv'!$B$1:$AK$1,0),FALSE),"")</f>
        <v/>
      </c>
      <c r="AK34" s="137" t="str">
        <f t="shared" si="1"/>
        <v/>
      </c>
    </row>
    <row r="35" spans="1:37" x14ac:dyDescent="0.25">
      <c r="A35" s="2" t="s">
        <v>67</v>
      </c>
      <c r="B35" s="2" t="s">
        <v>69</v>
      </c>
      <c r="C35">
        <f>IFERROR(VLOOKUP($B35,Kraftvärmeprod!$B$1:$AH$479,MATCH(C$3,Kraftvärmeprod!$B$1:$AG$1,0),FALSE)/1,"")</f>
        <v>109.2</v>
      </c>
      <c r="D35">
        <f>IFERROR(VLOOKUP($B35,Kraftvärmeprod!$B$1:$AH$479,MATCH(D$3,Kraftvärmeprod!$B$1:$AG$1,0),FALSE)/1,"")</f>
        <v>28.34</v>
      </c>
      <c r="E35">
        <f>IFERROR(VLOOKUP($B35,Kraftvärmeprod!$B$1:$AH$479,MATCH(E$2,Kraftvärmeprod!$B$1:$AG$1,0),FALSE)/1,0)-IFERROR(VLOOKUP($B35,'Slutlig allokering kvv'!$B$2:$AC$462,MATCH(E$3,'Slutlig allokering kvv'!$B$1:$AJ$1,0),FALSE)/1,0)</f>
        <v>58.476599999999991</v>
      </c>
      <c r="F35">
        <f>IFERROR(VLOOKUP($B35,Kraftvärmeprod!$B$1:$AH$479,MATCH(F$2,Kraftvärmeprod!$B$1:$AG$1,0),FALSE)/1,0)-IFERROR(VLOOKUP($B35,'Slutlig allokering kvv'!$B$2:$AC$462,MATCH(F$3,'Slutlig allokering kvv'!$B$1:$AJ$1,0),FALSE)/1,0)</f>
        <v>0</v>
      </c>
      <c r="G35">
        <f>IFERROR(VLOOKUP($B35,Kraftvärmeprod!$B$1:$AH$479,MATCH(G$2,Kraftvärmeprod!$B$1:$AG$1,0),FALSE)/1,0)-IFERROR(VLOOKUP($B35,'Slutlig allokering kvv'!$B$2:$AC$462,MATCH(G$3,'Slutlig allokering kvv'!$B$1:$AJ$1,0),FALSE)/1,0)</f>
        <v>6.0519099999999992E-2</v>
      </c>
      <c r="H35">
        <f>IFERROR(VLOOKUP($B35,Kraftvärmeprod!$B$1:$AH$479,MATCH(H$2,Kraftvärmeprod!$B$1:$AG$1,0),FALSE)/1,0)-IFERROR(VLOOKUP($B35,'Slutlig allokering kvv'!$B$2:$AC$462,MATCH(H$3,'Slutlig allokering kvv'!$B$1:$AJ$1,0),FALSE)/1,0)</f>
        <v>0</v>
      </c>
      <c r="I35">
        <f>IFERROR(VLOOKUP($B35,Kraftvärmeprod!$B$1:$AH$479,MATCH(I$2,Kraftvärmeprod!$B$1:$AG$1,0),FALSE)/1,0)-IFERROR(VLOOKUP($B35,'Slutlig allokering kvv'!$B$2:$AC$462,MATCH(I$3,'Slutlig allokering kvv'!$B$1:$AJ$1,0),FALSE)/1,0)</f>
        <v>0.35112399999999999</v>
      </c>
      <c r="J35">
        <f>IFERROR(VLOOKUP($B35,Kraftvärmeprod!$B$1:$AH$479,MATCH(J$2,Kraftvärmeprod!$B$1:$AG$1,0),FALSE)/1,0)-IFERROR(VLOOKUP($B35,'Slutlig allokering kvv'!$B$2:$AC$462,MATCH(J$3,'Slutlig allokering kvv'!$B$1:$AJ$1,0),FALSE)/1,0)</f>
        <v>0</v>
      </c>
      <c r="K35">
        <f>IFERROR(VLOOKUP($B35,Kraftvärmeprod!$B$1:$AH$479,MATCH(K$2,Kraftvärmeprod!$B$1:$AG$1,0),FALSE)/1,0)-IFERROR(VLOOKUP($B35,'Slutlig allokering kvv'!$B$2:$AC$462,MATCH(K$3,'Slutlig allokering kvv'!$B$1:$AJ$1,0),FALSE)/1,0)</f>
        <v>0</v>
      </c>
      <c r="L35">
        <f>IFERROR(VLOOKUP($B35,Kraftvärmeprod!$B$1:$AH$479,MATCH(L$2,Kraftvärmeprod!$B$1:$AG$1,0),FALSE)/1,0)-IFERROR(VLOOKUP($B35,'Slutlig allokering kvv'!$B$2:$AC$462,MATCH(L$3,'Slutlig allokering kvv'!$B$1:$AJ$1,0),FALSE)/1,0)</f>
        <v>0</v>
      </c>
      <c r="M35">
        <f>IFERROR(VLOOKUP($B35,Kraftvärmeprod!$B$1:$AH$479,MATCH(M$2,Kraftvärmeprod!$B$1:$AG$1,0),FALSE)/1,0)-IFERROR(VLOOKUP($B35,'Slutlig allokering kvv'!$B$2:$AC$462,MATCH(M$3,'Slutlig allokering kvv'!$B$1:$AJ$1,0),FALSE)/1,0)</f>
        <v>0</v>
      </c>
      <c r="N35">
        <f>IFERROR(VLOOKUP($B35,Kraftvärmeprod!$B$1:$AH$479,MATCH(N$2,Kraftvärmeprod!$B$1:$AG$1,0),FALSE)/1,0)-IFERROR(VLOOKUP($B35,'Slutlig allokering kvv'!$B$2:$AC$462,MATCH(N$3,'Slutlig allokering kvv'!$B$1:$AJ$1,0),FALSE)/1,0)</f>
        <v>4.0588100000000003</v>
      </c>
      <c r="O35">
        <f>IFERROR(VLOOKUP($B35,Kraftvärmeprod!$B$1:$AH$479,MATCH(O$2,Kraftvärmeprod!$B$1:$AG$1,0),FALSE)/1,0)-IFERROR(VLOOKUP($B35,'Slutlig allokering kvv'!$B$2:$AC$462,MATCH(O$3,'Slutlig allokering kvv'!$B$1:$AJ$1,0),FALSE)/1,0)</f>
        <v>0</v>
      </c>
      <c r="P35">
        <f>IFERROR(VLOOKUP($B35,Kraftvärmeprod!$B$1:$AH$479,MATCH(P$2,Kraftvärmeprod!$B$1:$AG$1,0),FALSE)/1,0)-IFERROR(VLOOKUP($B35,'Slutlig allokering kvv'!$B$2:$AC$462,MATCH(P$3,'Slutlig allokering kvv'!$B$1:$AJ$1,0),FALSE)/1,0)</f>
        <v>0</v>
      </c>
      <c r="Q35">
        <f>IFERROR(VLOOKUP($B35,Kraftvärmeprod!$B$1:$AH$479,MATCH(Q$2,Kraftvärmeprod!$B$1:$AG$1,0),FALSE)/1,0)-IFERROR(VLOOKUP($B35,'Slutlig allokering kvv'!$B$2:$AC$462,MATCH(Q$3,'Slutlig allokering kvv'!$B$1:$AJ$1,0),FALSE)/1,0)</f>
        <v>0</v>
      </c>
      <c r="R35">
        <f>IFERROR(VLOOKUP($B35,Kraftvärmeprod!$B$1:$AH$479,MATCH(R$2,Kraftvärmeprod!$B$1:$AG$1,0),FALSE)/1,0)-IFERROR(VLOOKUP($B35,'Slutlig allokering kvv'!$B$2:$AC$462,MATCH(R$3,'Slutlig allokering kvv'!$B$1:$AJ$1,0),FALSE)/1,0)</f>
        <v>0</v>
      </c>
      <c r="S35">
        <f>IFERROR(VLOOKUP($B35,Kraftvärmeprod!$B$1:$AH$479,MATCH(S$2,Kraftvärmeprod!$B$1:$AG$1,0),FALSE)/1,0)-IFERROR(VLOOKUP($B35,'Slutlig allokering kvv'!$B$2:$AC$462,MATCH(S$3,'Slutlig allokering kvv'!$B$1:$AJ$1,0),FALSE)/1,0)</f>
        <v>0</v>
      </c>
      <c r="T35" s="6">
        <f>IFERROR(VLOOKUP($B35,Miljö!$B$1:$S$477,MATCH(T$2,Miljö!$B$1:$X$1,0),FALSE)/1,0)-IFERROR(VLOOKUP($B35,'Slutlig allokering kvv'!$B$2:$AC$462,MATCH(T$3,'Slutlig allokering kvv'!$B$1:$AJ$1,0),FALSE)/1,0)</f>
        <v>2.8032400000000002</v>
      </c>
      <c r="U35">
        <f>IFERROR(VLOOKUP($B35,Kraftvärmeprod!$B$1:$AH$479,MATCH(U$2,Kraftvärmeprod!$B$1:$AG$1,0),FALSE)/1,0)-IFERROR(VLOOKUP($B35,'Slutlig allokering kvv'!$B$2:$AC$462,MATCH(U$3,'Slutlig allokering kvv'!$B$1:$AJ$1,0),FALSE)/1,0)</f>
        <v>0</v>
      </c>
      <c r="V35">
        <f>IFERROR(VLOOKUP($B35,Kraftvärmeprod!$B$1:$AH$479,MATCH(V$2,Kraftvärmeprod!$B$1:$AG$1,0),FALSE)/1,0)-IFERROR(VLOOKUP($B35,'Slutlig allokering kvv'!$B$2:$AC$462,MATCH(V$3,'Slutlig allokering kvv'!$B$1:$AJ$1,0),FALSE)/1,0)</f>
        <v>0</v>
      </c>
      <c r="W35">
        <f>IFERROR(VLOOKUP($B35,Kraftvärmeprod!$B$1:$AH$479,MATCH(W$2,Kraftvärmeprod!$B$1:$AG$1,0),FALSE)/1,0)-IFERROR(VLOOKUP($B35,'Slutlig allokering kvv'!$B$2:$AC$462,MATCH(W$3,'Slutlig allokering kvv'!$B$1:$AJ$1,0),FALSE)/1,0)</f>
        <v>0</v>
      </c>
      <c r="X35">
        <f>IFERROR(VLOOKUP($B35,Kraftvärmeprod!$B$1:$AH$479,MATCH(X$2,Kraftvärmeprod!$B$1:$AG$1,0),FALSE)/1,0)-IFERROR(VLOOKUP($B35,'Slutlig allokering kvv'!$B$2:$AC$462,MATCH(X$3,'Slutlig allokering kvv'!$B$1:$AJ$1,0),FALSE)/1,0)</f>
        <v>0</v>
      </c>
      <c r="Y35">
        <f>IFERROR(VLOOKUP($B35,Kraftvärmeprod!$B$1:$AH$479,MATCH(Y$2,Kraftvärmeprod!$B$1:$AG$1,0),FALSE)/1,0)-IFERROR(VLOOKUP($B35,'Slutlig allokering kvv'!$B$2:$AC$462,MATCH(Y$3,'Slutlig allokering kvv'!$B$1:$AJ$1,0),FALSE)/1,0)</f>
        <v>0</v>
      </c>
      <c r="Z35">
        <f>IFERROR(VLOOKUP($B35,Kraftvärmeprod!$B$1:$AH$479,MATCH(Z$2,Kraftvärmeprod!$B$1:$AG$1,0),FALSE)/1,0)-IFERROR(VLOOKUP($B35,'Slutlig allokering kvv'!$B$2:$AC$462,MATCH(Z$3,'Slutlig allokering kvv'!$B$1:$AJ$1,0),FALSE)/1,0)</f>
        <v>0</v>
      </c>
      <c r="AA35">
        <f>IFERROR(VLOOKUP($B35,Kraftvärmeprod!$B$1:$AH$479,MATCH(AA$2,Kraftvärmeprod!$B$1:$AG$1,0),FALSE)/1,0)-IFERROR(VLOOKUP($B35,'Slutlig allokering kvv'!$B$2:$AC$462,MATCH(AA$3,'Slutlig allokering kvv'!$B$1:$AJ$1,0),FALSE)/1,0)</f>
        <v>0</v>
      </c>
      <c r="AE35">
        <f t="shared" si="0"/>
        <v>62.947053099999991</v>
      </c>
      <c r="AG35">
        <f>IFERROR(VLOOKUP(B35,'Slutlig allokering kvv'!$B$2:$AJ$462,MATCH("Summa slutlig allokerad tillförd energi (utan hjälpel och rökgaskondensering):",'Slutlig allokering kvv'!$B$1:$AK$1,0),FALSE)/1,"")</f>
        <v>77.172946899999999</v>
      </c>
      <c r="AI35" s="137">
        <f>IFERROR(1-VLOOKUP(B35,'Slutlig allokering kvv'!$B$2:$AJ$462,MATCH("Andel av bränsle i kvv som allokerats till värme, exklusive rökgaskondensering och hjälpel",'Slutlig allokering kvv'!$B$1:$AK$1,0),FALSE),"")</f>
        <v>0.44923674778761058</v>
      </c>
      <c r="AK35" s="137">
        <f t="shared" si="1"/>
        <v>0.44923674778761052</v>
      </c>
    </row>
    <row r="36" spans="1:37" x14ac:dyDescent="0.25">
      <c r="A36" s="2" t="s">
        <v>67</v>
      </c>
      <c r="B36" s="2" t="s">
        <v>70</v>
      </c>
      <c r="C36" t="str">
        <f>IFERROR(VLOOKUP($B36,Kraftvärmeprod!$B$1:$AH$479,MATCH(C$3,Kraftvärmeprod!$B$1:$AG$1,0),FALSE)/1,"")</f>
        <v/>
      </c>
      <c r="D36" t="str">
        <f>IFERROR(VLOOKUP($B36,Kraftvärmeprod!$B$1:$AH$479,MATCH(D$3,Kraftvärmeprod!$B$1:$AG$1,0),FALSE)/1,"")</f>
        <v/>
      </c>
      <c r="E36">
        <f>IFERROR(VLOOKUP($B36,Kraftvärmeprod!$B$1:$AH$479,MATCH(E$2,Kraftvärmeprod!$B$1:$AG$1,0),FALSE)/1,0)-IFERROR(VLOOKUP($B36,'Slutlig allokering kvv'!$B$2:$AC$462,MATCH(E$3,'Slutlig allokering kvv'!$B$1:$AJ$1,0),FALSE)/1,0)</f>
        <v>0</v>
      </c>
      <c r="F36">
        <f>IFERROR(VLOOKUP($B36,Kraftvärmeprod!$B$1:$AH$479,MATCH(F$2,Kraftvärmeprod!$B$1:$AG$1,0),FALSE)/1,0)-IFERROR(VLOOKUP($B36,'Slutlig allokering kvv'!$B$2:$AC$462,MATCH(F$3,'Slutlig allokering kvv'!$B$1:$AJ$1,0),FALSE)/1,0)</f>
        <v>0</v>
      </c>
      <c r="G36">
        <f>IFERROR(VLOOKUP($B36,Kraftvärmeprod!$B$1:$AH$479,MATCH(G$2,Kraftvärmeprod!$B$1:$AG$1,0),FALSE)/1,0)-IFERROR(VLOOKUP($B36,'Slutlig allokering kvv'!$B$2:$AC$462,MATCH(G$3,'Slutlig allokering kvv'!$B$1:$AJ$1,0),FALSE)/1,0)</f>
        <v>0</v>
      </c>
      <c r="H36">
        <f>IFERROR(VLOOKUP($B36,Kraftvärmeprod!$B$1:$AH$479,MATCH(H$2,Kraftvärmeprod!$B$1:$AG$1,0),FALSE)/1,0)-IFERROR(VLOOKUP($B36,'Slutlig allokering kvv'!$B$2:$AC$462,MATCH(H$3,'Slutlig allokering kvv'!$B$1:$AJ$1,0),FALSE)/1,0)</f>
        <v>0</v>
      </c>
      <c r="I36">
        <f>IFERROR(VLOOKUP($B36,Kraftvärmeprod!$B$1:$AH$479,MATCH(I$2,Kraftvärmeprod!$B$1:$AG$1,0),FALSE)/1,0)-IFERROR(VLOOKUP($B36,'Slutlig allokering kvv'!$B$2:$AC$462,MATCH(I$3,'Slutlig allokering kvv'!$B$1:$AJ$1,0),FALSE)/1,0)</f>
        <v>0</v>
      </c>
      <c r="J36">
        <f>IFERROR(VLOOKUP($B36,Kraftvärmeprod!$B$1:$AH$479,MATCH(J$2,Kraftvärmeprod!$B$1:$AG$1,0),FALSE)/1,0)-IFERROR(VLOOKUP($B36,'Slutlig allokering kvv'!$B$2:$AC$462,MATCH(J$3,'Slutlig allokering kvv'!$B$1:$AJ$1,0),FALSE)/1,0)</f>
        <v>0</v>
      </c>
      <c r="K36">
        <f>IFERROR(VLOOKUP($B36,Kraftvärmeprod!$B$1:$AH$479,MATCH(K$2,Kraftvärmeprod!$B$1:$AG$1,0),FALSE)/1,0)-IFERROR(VLOOKUP($B36,'Slutlig allokering kvv'!$B$2:$AC$462,MATCH(K$3,'Slutlig allokering kvv'!$B$1:$AJ$1,0),FALSE)/1,0)</f>
        <v>0</v>
      </c>
      <c r="L36">
        <f>IFERROR(VLOOKUP($B36,Kraftvärmeprod!$B$1:$AH$479,MATCH(L$2,Kraftvärmeprod!$B$1:$AG$1,0),FALSE)/1,0)-IFERROR(VLOOKUP($B36,'Slutlig allokering kvv'!$B$2:$AC$462,MATCH(L$3,'Slutlig allokering kvv'!$B$1:$AJ$1,0),FALSE)/1,0)</f>
        <v>0</v>
      </c>
      <c r="M36">
        <f>IFERROR(VLOOKUP($B36,Kraftvärmeprod!$B$1:$AH$479,MATCH(M$2,Kraftvärmeprod!$B$1:$AG$1,0),FALSE)/1,0)-IFERROR(VLOOKUP($B36,'Slutlig allokering kvv'!$B$2:$AC$462,MATCH(M$3,'Slutlig allokering kvv'!$B$1:$AJ$1,0),FALSE)/1,0)</f>
        <v>0</v>
      </c>
      <c r="N36">
        <f>IFERROR(VLOOKUP($B36,Kraftvärmeprod!$B$1:$AH$479,MATCH(N$2,Kraftvärmeprod!$B$1:$AG$1,0),FALSE)/1,0)-IFERROR(VLOOKUP($B36,'Slutlig allokering kvv'!$B$2:$AC$462,MATCH(N$3,'Slutlig allokering kvv'!$B$1:$AJ$1,0),FALSE)/1,0)</f>
        <v>0</v>
      </c>
      <c r="O36">
        <f>IFERROR(VLOOKUP($B36,Kraftvärmeprod!$B$1:$AH$479,MATCH(O$2,Kraftvärmeprod!$B$1:$AG$1,0),FALSE)/1,0)-IFERROR(VLOOKUP($B36,'Slutlig allokering kvv'!$B$2:$AC$462,MATCH(O$3,'Slutlig allokering kvv'!$B$1:$AJ$1,0),FALSE)/1,0)</f>
        <v>0</v>
      </c>
      <c r="P36">
        <f>IFERROR(VLOOKUP($B36,Kraftvärmeprod!$B$1:$AH$479,MATCH(P$2,Kraftvärmeprod!$B$1:$AG$1,0),FALSE)/1,0)-IFERROR(VLOOKUP($B36,'Slutlig allokering kvv'!$B$2:$AC$462,MATCH(P$3,'Slutlig allokering kvv'!$B$1:$AJ$1,0),FALSE)/1,0)</f>
        <v>0</v>
      </c>
      <c r="Q36">
        <f>IFERROR(VLOOKUP($B36,Kraftvärmeprod!$B$1:$AH$479,MATCH(Q$2,Kraftvärmeprod!$B$1:$AG$1,0),FALSE)/1,0)-IFERROR(VLOOKUP($B36,'Slutlig allokering kvv'!$B$2:$AC$462,MATCH(Q$3,'Slutlig allokering kvv'!$B$1:$AJ$1,0),FALSE)/1,0)</f>
        <v>0</v>
      </c>
      <c r="R36">
        <f>IFERROR(VLOOKUP($B36,Kraftvärmeprod!$B$1:$AH$479,MATCH(R$2,Kraftvärmeprod!$B$1:$AG$1,0),FALSE)/1,0)-IFERROR(VLOOKUP($B36,'Slutlig allokering kvv'!$B$2:$AC$462,MATCH(R$3,'Slutlig allokering kvv'!$B$1:$AJ$1,0),FALSE)/1,0)</f>
        <v>0</v>
      </c>
      <c r="S36">
        <f>IFERROR(VLOOKUP($B36,Kraftvärmeprod!$B$1:$AH$479,MATCH(S$2,Kraftvärmeprod!$B$1:$AG$1,0),FALSE)/1,0)-IFERROR(VLOOKUP($B36,'Slutlig allokering kvv'!$B$2:$AC$462,MATCH(S$3,'Slutlig allokering kvv'!$B$1:$AJ$1,0),FALSE)/1,0)</f>
        <v>0</v>
      </c>
      <c r="T36" s="6">
        <f>IFERROR(VLOOKUP($B36,Miljö!$B$1:$S$477,MATCH(T$2,Miljö!$B$1:$X$1,0),FALSE)/1,0)-IFERROR(VLOOKUP($B36,'Slutlig allokering kvv'!$B$2:$AC$462,MATCH(T$3,'Slutlig allokering kvv'!$B$1:$AJ$1,0),FALSE)/1,0)</f>
        <v>0</v>
      </c>
      <c r="U36">
        <f>IFERROR(VLOOKUP($B36,Kraftvärmeprod!$B$1:$AH$479,MATCH(U$2,Kraftvärmeprod!$B$1:$AG$1,0),FALSE)/1,0)-IFERROR(VLOOKUP($B36,'Slutlig allokering kvv'!$B$2:$AC$462,MATCH(U$3,'Slutlig allokering kvv'!$B$1:$AJ$1,0),FALSE)/1,0)</f>
        <v>0</v>
      </c>
      <c r="V36">
        <f>IFERROR(VLOOKUP($B36,Kraftvärmeprod!$B$1:$AH$479,MATCH(V$2,Kraftvärmeprod!$B$1:$AG$1,0),FALSE)/1,0)-IFERROR(VLOOKUP($B36,'Slutlig allokering kvv'!$B$2:$AC$462,MATCH(V$3,'Slutlig allokering kvv'!$B$1:$AJ$1,0),FALSE)/1,0)</f>
        <v>0</v>
      </c>
      <c r="W36">
        <f>IFERROR(VLOOKUP($B36,Kraftvärmeprod!$B$1:$AH$479,MATCH(W$2,Kraftvärmeprod!$B$1:$AG$1,0),FALSE)/1,0)-IFERROR(VLOOKUP($B36,'Slutlig allokering kvv'!$B$2:$AC$462,MATCH(W$3,'Slutlig allokering kvv'!$B$1:$AJ$1,0),FALSE)/1,0)</f>
        <v>0</v>
      </c>
      <c r="X36">
        <f>IFERROR(VLOOKUP($B36,Kraftvärmeprod!$B$1:$AH$479,MATCH(X$2,Kraftvärmeprod!$B$1:$AG$1,0),FALSE)/1,0)-IFERROR(VLOOKUP($B36,'Slutlig allokering kvv'!$B$2:$AC$462,MATCH(X$3,'Slutlig allokering kvv'!$B$1:$AJ$1,0),FALSE)/1,0)</f>
        <v>0</v>
      </c>
      <c r="Y36">
        <f>IFERROR(VLOOKUP($B36,Kraftvärmeprod!$B$1:$AH$479,MATCH(Y$2,Kraftvärmeprod!$B$1:$AG$1,0),FALSE)/1,0)-IFERROR(VLOOKUP($B36,'Slutlig allokering kvv'!$B$2:$AC$462,MATCH(Y$3,'Slutlig allokering kvv'!$B$1:$AJ$1,0),FALSE)/1,0)</f>
        <v>0</v>
      </c>
      <c r="Z36">
        <f>IFERROR(VLOOKUP($B36,Kraftvärmeprod!$B$1:$AH$479,MATCH(Z$2,Kraftvärmeprod!$B$1:$AG$1,0),FALSE)/1,0)-IFERROR(VLOOKUP($B36,'Slutlig allokering kvv'!$B$2:$AC$462,MATCH(Z$3,'Slutlig allokering kvv'!$B$1:$AJ$1,0),FALSE)/1,0)</f>
        <v>0</v>
      </c>
      <c r="AA36">
        <f>IFERROR(VLOOKUP($B36,Kraftvärmeprod!$B$1:$AH$479,MATCH(AA$2,Kraftvärmeprod!$B$1:$AG$1,0),FALSE)/1,0)-IFERROR(VLOOKUP($B36,'Slutlig allokering kvv'!$B$2:$AC$462,MATCH(AA$3,'Slutlig allokering kvv'!$B$1:$AJ$1,0),FALSE)/1,0)</f>
        <v>0</v>
      </c>
      <c r="AE36">
        <f t="shared" si="0"/>
        <v>0</v>
      </c>
      <c r="AG36">
        <f>IFERROR(VLOOKUP(B36,'Slutlig allokering kvv'!$B$2:$AJ$462,MATCH("Summa slutlig allokerad tillförd energi (utan hjälpel och rökgaskondensering):",'Slutlig allokering kvv'!$B$1:$AK$1,0),FALSE)/1,"")</f>
        <v>0</v>
      </c>
      <c r="AI36" s="137" t="str">
        <f>IFERROR(1-VLOOKUP(B36,'Slutlig allokering kvv'!$B$2:$AJ$462,MATCH("Andel av bränsle i kvv som allokerats till värme, exklusive rökgaskondensering och hjälpel",'Slutlig allokering kvv'!$B$1:$AK$1,0),FALSE),"")</f>
        <v/>
      </c>
      <c r="AK36" s="137" t="str">
        <f t="shared" si="1"/>
        <v/>
      </c>
    </row>
    <row r="37" spans="1:37" x14ac:dyDescent="0.25">
      <c r="A37" s="2" t="s">
        <v>71</v>
      </c>
      <c r="B37" s="2" t="s">
        <v>72</v>
      </c>
      <c r="C37" t="str">
        <f>IFERROR(VLOOKUP($B37,Kraftvärmeprod!$B$1:$AH$479,MATCH(C$3,Kraftvärmeprod!$B$1:$AG$1,0),FALSE)/1,"")</f>
        <v/>
      </c>
      <c r="D37" t="str">
        <f>IFERROR(VLOOKUP($B37,Kraftvärmeprod!$B$1:$AH$479,MATCH(D$3,Kraftvärmeprod!$B$1:$AG$1,0),FALSE)/1,"")</f>
        <v/>
      </c>
      <c r="E37">
        <f>IFERROR(VLOOKUP($B37,Kraftvärmeprod!$B$1:$AH$479,MATCH(E$2,Kraftvärmeprod!$B$1:$AG$1,0),FALSE)/1,0)-IFERROR(VLOOKUP($B37,'Slutlig allokering kvv'!$B$2:$AC$462,MATCH(E$3,'Slutlig allokering kvv'!$B$1:$AJ$1,0),FALSE)/1,0)</f>
        <v>0</v>
      </c>
      <c r="F37">
        <f>IFERROR(VLOOKUP($B37,Kraftvärmeprod!$B$1:$AH$479,MATCH(F$2,Kraftvärmeprod!$B$1:$AG$1,0),FALSE)/1,0)-IFERROR(VLOOKUP($B37,'Slutlig allokering kvv'!$B$2:$AC$462,MATCH(F$3,'Slutlig allokering kvv'!$B$1:$AJ$1,0),FALSE)/1,0)</f>
        <v>0</v>
      </c>
      <c r="G37">
        <f>IFERROR(VLOOKUP($B37,Kraftvärmeprod!$B$1:$AH$479,MATCH(G$2,Kraftvärmeprod!$B$1:$AG$1,0),FALSE)/1,0)-IFERROR(VLOOKUP($B37,'Slutlig allokering kvv'!$B$2:$AC$462,MATCH(G$3,'Slutlig allokering kvv'!$B$1:$AJ$1,0),FALSE)/1,0)</f>
        <v>0</v>
      </c>
      <c r="H37">
        <f>IFERROR(VLOOKUP($B37,Kraftvärmeprod!$B$1:$AH$479,MATCH(H$2,Kraftvärmeprod!$B$1:$AG$1,0),FALSE)/1,0)-IFERROR(VLOOKUP($B37,'Slutlig allokering kvv'!$B$2:$AC$462,MATCH(H$3,'Slutlig allokering kvv'!$B$1:$AJ$1,0),FALSE)/1,0)</f>
        <v>0</v>
      </c>
      <c r="I37">
        <f>IFERROR(VLOOKUP($B37,Kraftvärmeprod!$B$1:$AH$479,MATCH(I$2,Kraftvärmeprod!$B$1:$AG$1,0),FALSE)/1,0)-IFERROR(VLOOKUP($B37,'Slutlig allokering kvv'!$B$2:$AC$462,MATCH(I$3,'Slutlig allokering kvv'!$B$1:$AJ$1,0),FALSE)/1,0)</f>
        <v>0</v>
      </c>
      <c r="J37">
        <f>IFERROR(VLOOKUP($B37,Kraftvärmeprod!$B$1:$AH$479,MATCH(J$2,Kraftvärmeprod!$B$1:$AG$1,0),FALSE)/1,0)-IFERROR(VLOOKUP($B37,'Slutlig allokering kvv'!$B$2:$AC$462,MATCH(J$3,'Slutlig allokering kvv'!$B$1:$AJ$1,0),FALSE)/1,0)</f>
        <v>0</v>
      </c>
      <c r="K37">
        <f>IFERROR(VLOOKUP($B37,Kraftvärmeprod!$B$1:$AH$479,MATCH(K$2,Kraftvärmeprod!$B$1:$AG$1,0),FALSE)/1,0)-IFERROR(VLOOKUP($B37,'Slutlig allokering kvv'!$B$2:$AC$462,MATCH(K$3,'Slutlig allokering kvv'!$B$1:$AJ$1,0),FALSE)/1,0)</f>
        <v>0</v>
      </c>
      <c r="L37">
        <f>IFERROR(VLOOKUP($B37,Kraftvärmeprod!$B$1:$AH$479,MATCH(L$2,Kraftvärmeprod!$B$1:$AG$1,0),FALSE)/1,0)-IFERROR(VLOOKUP($B37,'Slutlig allokering kvv'!$B$2:$AC$462,MATCH(L$3,'Slutlig allokering kvv'!$B$1:$AJ$1,0),FALSE)/1,0)</f>
        <v>0</v>
      </c>
      <c r="M37">
        <f>IFERROR(VLOOKUP($B37,Kraftvärmeprod!$B$1:$AH$479,MATCH(M$2,Kraftvärmeprod!$B$1:$AG$1,0),FALSE)/1,0)-IFERROR(VLOOKUP($B37,'Slutlig allokering kvv'!$B$2:$AC$462,MATCH(M$3,'Slutlig allokering kvv'!$B$1:$AJ$1,0),FALSE)/1,0)</f>
        <v>0</v>
      </c>
      <c r="N37">
        <f>IFERROR(VLOOKUP($B37,Kraftvärmeprod!$B$1:$AH$479,MATCH(N$2,Kraftvärmeprod!$B$1:$AG$1,0),FALSE)/1,0)-IFERROR(VLOOKUP($B37,'Slutlig allokering kvv'!$B$2:$AC$462,MATCH(N$3,'Slutlig allokering kvv'!$B$1:$AJ$1,0),FALSE)/1,0)</f>
        <v>0</v>
      </c>
      <c r="O37">
        <f>IFERROR(VLOOKUP($B37,Kraftvärmeprod!$B$1:$AH$479,MATCH(O$2,Kraftvärmeprod!$B$1:$AG$1,0),FALSE)/1,0)-IFERROR(VLOOKUP($B37,'Slutlig allokering kvv'!$B$2:$AC$462,MATCH(O$3,'Slutlig allokering kvv'!$B$1:$AJ$1,0),FALSE)/1,0)</f>
        <v>0</v>
      </c>
      <c r="P37">
        <f>IFERROR(VLOOKUP($B37,Kraftvärmeprod!$B$1:$AH$479,MATCH(P$2,Kraftvärmeprod!$B$1:$AG$1,0),FALSE)/1,0)-IFERROR(VLOOKUP($B37,'Slutlig allokering kvv'!$B$2:$AC$462,MATCH(P$3,'Slutlig allokering kvv'!$B$1:$AJ$1,0),FALSE)/1,0)</f>
        <v>0</v>
      </c>
      <c r="Q37">
        <f>IFERROR(VLOOKUP($B37,Kraftvärmeprod!$B$1:$AH$479,MATCH(Q$2,Kraftvärmeprod!$B$1:$AG$1,0),FALSE)/1,0)-IFERROR(VLOOKUP($B37,'Slutlig allokering kvv'!$B$2:$AC$462,MATCH(Q$3,'Slutlig allokering kvv'!$B$1:$AJ$1,0),FALSE)/1,0)</f>
        <v>0</v>
      </c>
      <c r="R37">
        <f>IFERROR(VLOOKUP($B37,Kraftvärmeprod!$B$1:$AH$479,MATCH(R$2,Kraftvärmeprod!$B$1:$AG$1,0),FALSE)/1,0)-IFERROR(VLOOKUP($B37,'Slutlig allokering kvv'!$B$2:$AC$462,MATCH(R$3,'Slutlig allokering kvv'!$B$1:$AJ$1,0),FALSE)/1,0)</f>
        <v>0</v>
      </c>
      <c r="S37">
        <f>IFERROR(VLOOKUP($B37,Kraftvärmeprod!$B$1:$AH$479,MATCH(S$2,Kraftvärmeprod!$B$1:$AG$1,0),FALSE)/1,0)-IFERROR(VLOOKUP($B37,'Slutlig allokering kvv'!$B$2:$AC$462,MATCH(S$3,'Slutlig allokering kvv'!$B$1:$AJ$1,0),FALSE)/1,0)</f>
        <v>0</v>
      </c>
      <c r="T37" s="6">
        <f>IFERROR(VLOOKUP($B37,Miljö!$B$1:$S$477,MATCH(T$2,Miljö!$B$1:$X$1,0),FALSE)/1,0)-IFERROR(VLOOKUP($B37,'Slutlig allokering kvv'!$B$2:$AC$462,MATCH(T$3,'Slutlig allokering kvv'!$B$1:$AJ$1,0),FALSE)/1,0)</f>
        <v>0</v>
      </c>
      <c r="U37">
        <f>IFERROR(VLOOKUP($B37,Kraftvärmeprod!$B$1:$AH$479,MATCH(U$2,Kraftvärmeprod!$B$1:$AG$1,0),FALSE)/1,0)-IFERROR(VLOOKUP($B37,'Slutlig allokering kvv'!$B$2:$AC$462,MATCH(U$3,'Slutlig allokering kvv'!$B$1:$AJ$1,0),FALSE)/1,0)</f>
        <v>0</v>
      </c>
      <c r="V37">
        <f>IFERROR(VLOOKUP($B37,Kraftvärmeprod!$B$1:$AH$479,MATCH(V$2,Kraftvärmeprod!$B$1:$AG$1,0),FALSE)/1,0)-IFERROR(VLOOKUP($B37,'Slutlig allokering kvv'!$B$2:$AC$462,MATCH(V$3,'Slutlig allokering kvv'!$B$1:$AJ$1,0),FALSE)/1,0)</f>
        <v>0</v>
      </c>
      <c r="W37">
        <f>IFERROR(VLOOKUP($B37,Kraftvärmeprod!$B$1:$AH$479,MATCH(W$2,Kraftvärmeprod!$B$1:$AG$1,0),FALSE)/1,0)-IFERROR(VLOOKUP($B37,'Slutlig allokering kvv'!$B$2:$AC$462,MATCH(W$3,'Slutlig allokering kvv'!$B$1:$AJ$1,0),FALSE)/1,0)</f>
        <v>0</v>
      </c>
      <c r="X37">
        <f>IFERROR(VLOOKUP($B37,Kraftvärmeprod!$B$1:$AH$479,MATCH(X$2,Kraftvärmeprod!$B$1:$AG$1,0),FALSE)/1,0)-IFERROR(VLOOKUP($B37,'Slutlig allokering kvv'!$B$2:$AC$462,MATCH(X$3,'Slutlig allokering kvv'!$B$1:$AJ$1,0),FALSE)/1,0)</f>
        <v>0</v>
      </c>
      <c r="Y37">
        <f>IFERROR(VLOOKUP($B37,Kraftvärmeprod!$B$1:$AH$479,MATCH(Y$2,Kraftvärmeprod!$B$1:$AG$1,0),FALSE)/1,0)-IFERROR(VLOOKUP($B37,'Slutlig allokering kvv'!$B$2:$AC$462,MATCH(Y$3,'Slutlig allokering kvv'!$B$1:$AJ$1,0),FALSE)/1,0)</f>
        <v>0</v>
      </c>
      <c r="Z37">
        <f>IFERROR(VLOOKUP($B37,Kraftvärmeprod!$B$1:$AH$479,MATCH(Z$2,Kraftvärmeprod!$B$1:$AG$1,0),FALSE)/1,0)-IFERROR(VLOOKUP($B37,'Slutlig allokering kvv'!$B$2:$AC$462,MATCH(Z$3,'Slutlig allokering kvv'!$B$1:$AJ$1,0),FALSE)/1,0)</f>
        <v>0</v>
      </c>
      <c r="AA37">
        <f>IFERROR(VLOOKUP($B37,Kraftvärmeprod!$B$1:$AH$479,MATCH(AA$2,Kraftvärmeprod!$B$1:$AG$1,0),FALSE)/1,0)-IFERROR(VLOOKUP($B37,'Slutlig allokering kvv'!$B$2:$AC$462,MATCH(AA$3,'Slutlig allokering kvv'!$B$1:$AJ$1,0),FALSE)/1,0)</f>
        <v>0</v>
      </c>
      <c r="AE37">
        <f t="shared" si="0"/>
        <v>0</v>
      </c>
      <c r="AG37">
        <f>IFERROR(VLOOKUP(B37,'Slutlig allokering kvv'!$B$2:$AJ$462,MATCH("Summa slutlig allokerad tillförd energi (utan hjälpel och rökgaskondensering):",'Slutlig allokering kvv'!$B$1:$AK$1,0),FALSE)/1,"")</f>
        <v>0</v>
      </c>
      <c r="AI37" s="137" t="str">
        <f>IFERROR(1-VLOOKUP(B37,'Slutlig allokering kvv'!$B$2:$AJ$462,MATCH("Andel av bränsle i kvv som allokerats till värme, exklusive rökgaskondensering och hjälpel",'Slutlig allokering kvv'!$B$1:$AK$1,0),FALSE),"")</f>
        <v/>
      </c>
      <c r="AK37" s="137" t="str">
        <f t="shared" si="1"/>
        <v/>
      </c>
    </row>
    <row r="38" spans="1:37" x14ac:dyDescent="0.25">
      <c r="A38" s="2" t="s">
        <v>71</v>
      </c>
      <c r="B38" s="2" t="s">
        <v>73</v>
      </c>
      <c r="C38" t="str">
        <f>IFERROR(VLOOKUP($B38,Kraftvärmeprod!$B$1:$AH$479,MATCH(C$3,Kraftvärmeprod!$B$1:$AG$1,0),FALSE)/1,"")</f>
        <v/>
      </c>
      <c r="D38" t="str">
        <f>IFERROR(VLOOKUP($B38,Kraftvärmeprod!$B$1:$AH$479,MATCH(D$3,Kraftvärmeprod!$B$1:$AG$1,0),FALSE)/1,"")</f>
        <v/>
      </c>
      <c r="E38">
        <f>IFERROR(VLOOKUP($B38,Kraftvärmeprod!$B$1:$AH$479,MATCH(E$2,Kraftvärmeprod!$B$1:$AG$1,0),FALSE)/1,0)-IFERROR(VLOOKUP($B38,'Slutlig allokering kvv'!$B$2:$AC$462,MATCH(E$3,'Slutlig allokering kvv'!$B$1:$AJ$1,0),FALSE)/1,0)</f>
        <v>0</v>
      </c>
      <c r="F38">
        <f>IFERROR(VLOOKUP($B38,Kraftvärmeprod!$B$1:$AH$479,MATCH(F$2,Kraftvärmeprod!$B$1:$AG$1,0),FALSE)/1,0)-IFERROR(VLOOKUP($B38,'Slutlig allokering kvv'!$B$2:$AC$462,MATCH(F$3,'Slutlig allokering kvv'!$B$1:$AJ$1,0),FALSE)/1,0)</f>
        <v>0</v>
      </c>
      <c r="G38">
        <f>IFERROR(VLOOKUP($B38,Kraftvärmeprod!$B$1:$AH$479,MATCH(G$2,Kraftvärmeprod!$B$1:$AG$1,0),FALSE)/1,0)-IFERROR(VLOOKUP($B38,'Slutlig allokering kvv'!$B$2:$AC$462,MATCH(G$3,'Slutlig allokering kvv'!$B$1:$AJ$1,0),FALSE)/1,0)</f>
        <v>0</v>
      </c>
      <c r="H38">
        <f>IFERROR(VLOOKUP($B38,Kraftvärmeprod!$B$1:$AH$479,MATCH(H$2,Kraftvärmeprod!$B$1:$AG$1,0),FALSE)/1,0)-IFERROR(VLOOKUP($B38,'Slutlig allokering kvv'!$B$2:$AC$462,MATCH(H$3,'Slutlig allokering kvv'!$B$1:$AJ$1,0),FALSE)/1,0)</f>
        <v>0</v>
      </c>
      <c r="I38">
        <f>IFERROR(VLOOKUP($B38,Kraftvärmeprod!$B$1:$AH$479,MATCH(I$2,Kraftvärmeprod!$B$1:$AG$1,0),FALSE)/1,0)-IFERROR(VLOOKUP($B38,'Slutlig allokering kvv'!$B$2:$AC$462,MATCH(I$3,'Slutlig allokering kvv'!$B$1:$AJ$1,0),FALSE)/1,0)</f>
        <v>0</v>
      </c>
      <c r="J38">
        <f>IFERROR(VLOOKUP($B38,Kraftvärmeprod!$B$1:$AH$479,MATCH(J$2,Kraftvärmeprod!$B$1:$AG$1,0),FALSE)/1,0)-IFERROR(VLOOKUP($B38,'Slutlig allokering kvv'!$B$2:$AC$462,MATCH(J$3,'Slutlig allokering kvv'!$B$1:$AJ$1,0),FALSE)/1,0)</f>
        <v>0</v>
      </c>
      <c r="K38">
        <f>IFERROR(VLOOKUP($B38,Kraftvärmeprod!$B$1:$AH$479,MATCH(K$2,Kraftvärmeprod!$B$1:$AG$1,0),FALSE)/1,0)-IFERROR(VLOOKUP($B38,'Slutlig allokering kvv'!$B$2:$AC$462,MATCH(K$3,'Slutlig allokering kvv'!$B$1:$AJ$1,0),FALSE)/1,0)</f>
        <v>0</v>
      </c>
      <c r="L38">
        <f>IFERROR(VLOOKUP($B38,Kraftvärmeprod!$B$1:$AH$479,MATCH(L$2,Kraftvärmeprod!$B$1:$AG$1,0),FALSE)/1,0)-IFERROR(VLOOKUP($B38,'Slutlig allokering kvv'!$B$2:$AC$462,MATCH(L$3,'Slutlig allokering kvv'!$B$1:$AJ$1,0),FALSE)/1,0)</f>
        <v>0</v>
      </c>
      <c r="M38">
        <f>IFERROR(VLOOKUP($B38,Kraftvärmeprod!$B$1:$AH$479,MATCH(M$2,Kraftvärmeprod!$B$1:$AG$1,0),FALSE)/1,0)-IFERROR(VLOOKUP($B38,'Slutlig allokering kvv'!$B$2:$AC$462,MATCH(M$3,'Slutlig allokering kvv'!$B$1:$AJ$1,0),FALSE)/1,0)</f>
        <v>0</v>
      </c>
      <c r="N38">
        <f>IFERROR(VLOOKUP($B38,Kraftvärmeprod!$B$1:$AH$479,MATCH(N$2,Kraftvärmeprod!$B$1:$AG$1,0),FALSE)/1,0)-IFERROR(VLOOKUP($B38,'Slutlig allokering kvv'!$B$2:$AC$462,MATCH(N$3,'Slutlig allokering kvv'!$B$1:$AJ$1,0),FALSE)/1,0)</f>
        <v>0</v>
      </c>
      <c r="O38">
        <f>IFERROR(VLOOKUP($B38,Kraftvärmeprod!$B$1:$AH$479,MATCH(O$2,Kraftvärmeprod!$B$1:$AG$1,0),FALSE)/1,0)-IFERROR(VLOOKUP($B38,'Slutlig allokering kvv'!$B$2:$AC$462,MATCH(O$3,'Slutlig allokering kvv'!$B$1:$AJ$1,0),FALSE)/1,0)</f>
        <v>0</v>
      </c>
      <c r="P38">
        <f>IFERROR(VLOOKUP($B38,Kraftvärmeprod!$B$1:$AH$479,MATCH(P$2,Kraftvärmeprod!$B$1:$AG$1,0),FALSE)/1,0)-IFERROR(VLOOKUP($B38,'Slutlig allokering kvv'!$B$2:$AC$462,MATCH(P$3,'Slutlig allokering kvv'!$B$1:$AJ$1,0),FALSE)/1,0)</f>
        <v>0</v>
      </c>
      <c r="Q38">
        <f>IFERROR(VLOOKUP($B38,Kraftvärmeprod!$B$1:$AH$479,MATCH(Q$2,Kraftvärmeprod!$B$1:$AG$1,0),FALSE)/1,0)-IFERROR(VLOOKUP($B38,'Slutlig allokering kvv'!$B$2:$AC$462,MATCH(Q$3,'Slutlig allokering kvv'!$B$1:$AJ$1,0),FALSE)/1,0)</f>
        <v>0</v>
      </c>
      <c r="R38">
        <f>IFERROR(VLOOKUP($B38,Kraftvärmeprod!$B$1:$AH$479,MATCH(R$2,Kraftvärmeprod!$B$1:$AG$1,0),FALSE)/1,0)-IFERROR(VLOOKUP($B38,'Slutlig allokering kvv'!$B$2:$AC$462,MATCH(R$3,'Slutlig allokering kvv'!$B$1:$AJ$1,0),FALSE)/1,0)</f>
        <v>0</v>
      </c>
      <c r="S38">
        <f>IFERROR(VLOOKUP($B38,Kraftvärmeprod!$B$1:$AH$479,MATCH(S$2,Kraftvärmeprod!$B$1:$AG$1,0),FALSE)/1,0)-IFERROR(VLOOKUP($B38,'Slutlig allokering kvv'!$B$2:$AC$462,MATCH(S$3,'Slutlig allokering kvv'!$B$1:$AJ$1,0),FALSE)/1,0)</f>
        <v>0</v>
      </c>
      <c r="T38" s="6">
        <f>IFERROR(VLOOKUP($B38,Miljö!$B$1:$S$477,MATCH(T$2,Miljö!$B$1:$X$1,0),FALSE)/1,0)-IFERROR(VLOOKUP($B38,'Slutlig allokering kvv'!$B$2:$AC$462,MATCH(T$3,'Slutlig allokering kvv'!$B$1:$AJ$1,0),FALSE)/1,0)</f>
        <v>0</v>
      </c>
      <c r="U38">
        <f>IFERROR(VLOOKUP($B38,Kraftvärmeprod!$B$1:$AH$479,MATCH(U$2,Kraftvärmeprod!$B$1:$AG$1,0),FALSE)/1,0)-IFERROR(VLOOKUP($B38,'Slutlig allokering kvv'!$B$2:$AC$462,MATCH(U$3,'Slutlig allokering kvv'!$B$1:$AJ$1,0),FALSE)/1,0)</f>
        <v>0</v>
      </c>
      <c r="V38">
        <f>IFERROR(VLOOKUP($B38,Kraftvärmeprod!$B$1:$AH$479,MATCH(V$2,Kraftvärmeprod!$B$1:$AG$1,0),FALSE)/1,0)-IFERROR(VLOOKUP($B38,'Slutlig allokering kvv'!$B$2:$AC$462,MATCH(V$3,'Slutlig allokering kvv'!$B$1:$AJ$1,0),FALSE)/1,0)</f>
        <v>0</v>
      </c>
      <c r="W38">
        <f>IFERROR(VLOOKUP($B38,Kraftvärmeprod!$B$1:$AH$479,MATCH(W$2,Kraftvärmeprod!$B$1:$AG$1,0),FALSE)/1,0)-IFERROR(VLOOKUP($B38,'Slutlig allokering kvv'!$B$2:$AC$462,MATCH(W$3,'Slutlig allokering kvv'!$B$1:$AJ$1,0),FALSE)/1,0)</f>
        <v>0</v>
      </c>
      <c r="X38">
        <f>IFERROR(VLOOKUP($B38,Kraftvärmeprod!$B$1:$AH$479,MATCH(X$2,Kraftvärmeprod!$B$1:$AG$1,0),FALSE)/1,0)-IFERROR(VLOOKUP($B38,'Slutlig allokering kvv'!$B$2:$AC$462,MATCH(X$3,'Slutlig allokering kvv'!$B$1:$AJ$1,0),FALSE)/1,0)</f>
        <v>0</v>
      </c>
      <c r="Y38">
        <f>IFERROR(VLOOKUP($B38,Kraftvärmeprod!$B$1:$AH$479,MATCH(Y$2,Kraftvärmeprod!$B$1:$AG$1,0),FALSE)/1,0)-IFERROR(VLOOKUP($B38,'Slutlig allokering kvv'!$B$2:$AC$462,MATCH(Y$3,'Slutlig allokering kvv'!$B$1:$AJ$1,0),FALSE)/1,0)</f>
        <v>0</v>
      </c>
      <c r="Z38">
        <f>IFERROR(VLOOKUP($B38,Kraftvärmeprod!$B$1:$AH$479,MATCH(Z$2,Kraftvärmeprod!$B$1:$AG$1,0),FALSE)/1,0)-IFERROR(VLOOKUP($B38,'Slutlig allokering kvv'!$B$2:$AC$462,MATCH(Z$3,'Slutlig allokering kvv'!$B$1:$AJ$1,0),FALSE)/1,0)</f>
        <v>0</v>
      </c>
      <c r="AA38">
        <f>IFERROR(VLOOKUP($B38,Kraftvärmeprod!$B$1:$AH$479,MATCH(AA$2,Kraftvärmeprod!$B$1:$AG$1,0),FALSE)/1,0)-IFERROR(VLOOKUP($B38,'Slutlig allokering kvv'!$B$2:$AC$462,MATCH(AA$3,'Slutlig allokering kvv'!$B$1:$AJ$1,0),FALSE)/1,0)</f>
        <v>0</v>
      </c>
      <c r="AE38">
        <f t="shared" si="0"/>
        <v>0</v>
      </c>
      <c r="AG38">
        <f>IFERROR(VLOOKUP(B38,'Slutlig allokering kvv'!$B$2:$AJ$462,MATCH("Summa slutlig allokerad tillförd energi (utan hjälpel och rökgaskondensering):",'Slutlig allokering kvv'!$B$1:$AK$1,0),FALSE)/1,"")</f>
        <v>0</v>
      </c>
      <c r="AI38" s="137" t="str">
        <f>IFERROR(1-VLOOKUP(B38,'Slutlig allokering kvv'!$B$2:$AJ$462,MATCH("Andel av bränsle i kvv som allokerats till värme, exklusive rökgaskondensering och hjälpel",'Slutlig allokering kvv'!$B$1:$AK$1,0),FALSE),"")</f>
        <v/>
      </c>
      <c r="AK38" s="137" t="str">
        <f t="shared" si="1"/>
        <v/>
      </c>
    </row>
    <row r="39" spans="1:37" x14ac:dyDescent="0.25">
      <c r="A39" s="2" t="s">
        <v>74</v>
      </c>
      <c r="B39" s="2" t="s">
        <v>75</v>
      </c>
      <c r="C39">
        <f>IFERROR(VLOOKUP($B39,Kraftvärmeprod!$B$1:$AH$479,MATCH(C$3,Kraftvärmeprod!$B$1:$AG$1,0),FALSE)/1,"")</f>
        <v>179.184</v>
      </c>
      <c r="D39">
        <f>IFERROR(VLOOKUP($B39,Kraftvärmeprod!$B$1:$AH$479,MATCH(D$3,Kraftvärmeprod!$B$1:$AG$1,0),FALSE)/1,"")</f>
        <v>40.923999999999999</v>
      </c>
      <c r="E39">
        <f>IFERROR(VLOOKUP($B39,Kraftvärmeprod!$B$1:$AH$479,MATCH(E$2,Kraftvärmeprod!$B$1:$AG$1,0),FALSE)/1,0)-IFERROR(VLOOKUP($B39,'Slutlig allokering kvv'!$B$2:$AC$462,MATCH(E$3,'Slutlig allokering kvv'!$B$1:$AJ$1,0),FALSE)/1,0)</f>
        <v>102.23480000000001</v>
      </c>
      <c r="F39">
        <f>IFERROR(VLOOKUP($B39,Kraftvärmeprod!$B$1:$AH$479,MATCH(F$2,Kraftvärmeprod!$B$1:$AG$1,0),FALSE)/1,0)-IFERROR(VLOOKUP($B39,'Slutlig allokering kvv'!$B$2:$AC$462,MATCH(F$3,'Slutlig allokering kvv'!$B$1:$AJ$1,0),FALSE)/1,0)</f>
        <v>0</v>
      </c>
      <c r="G39">
        <f>IFERROR(VLOOKUP($B39,Kraftvärmeprod!$B$1:$AH$479,MATCH(G$2,Kraftvärmeprod!$B$1:$AG$1,0),FALSE)/1,0)-IFERROR(VLOOKUP($B39,'Slutlig allokering kvv'!$B$2:$AC$462,MATCH(G$3,'Slutlig allokering kvv'!$B$1:$AJ$1,0),FALSE)/1,0)</f>
        <v>0</v>
      </c>
      <c r="H39">
        <f>IFERROR(VLOOKUP($B39,Kraftvärmeprod!$B$1:$AH$479,MATCH(H$2,Kraftvärmeprod!$B$1:$AG$1,0),FALSE)/1,0)-IFERROR(VLOOKUP($B39,'Slutlig allokering kvv'!$B$2:$AC$462,MATCH(H$3,'Slutlig allokering kvv'!$B$1:$AJ$1,0),FALSE)/1,0)</f>
        <v>0</v>
      </c>
      <c r="I39">
        <f>IFERROR(VLOOKUP($B39,Kraftvärmeprod!$B$1:$AH$479,MATCH(I$2,Kraftvärmeprod!$B$1:$AG$1,0),FALSE)/1,0)-IFERROR(VLOOKUP($B39,'Slutlig allokering kvv'!$B$2:$AC$462,MATCH(I$3,'Slutlig allokering kvv'!$B$1:$AJ$1,0),FALSE)/1,0)</f>
        <v>0.13176899999999997</v>
      </c>
      <c r="J39">
        <f>IFERROR(VLOOKUP($B39,Kraftvärmeprod!$B$1:$AH$479,MATCH(J$2,Kraftvärmeprod!$B$1:$AG$1,0),FALSE)/1,0)-IFERROR(VLOOKUP($B39,'Slutlig allokering kvv'!$B$2:$AC$462,MATCH(J$3,'Slutlig allokering kvv'!$B$1:$AJ$1,0),FALSE)/1,0)</f>
        <v>0</v>
      </c>
      <c r="K39">
        <f>IFERROR(VLOOKUP($B39,Kraftvärmeprod!$B$1:$AH$479,MATCH(K$2,Kraftvärmeprod!$B$1:$AG$1,0),FALSE)/1,0)-IFERROR(VLOOKUP($B39,'Slutlig allokering kvv'!$B$2:$AC$462,MATCH(K$3,'Slutlig allokering kvv'!$B$1:$AJ$1,0),FALSE)/1,0)</f>
        <v>0</v>
      </c>
      <c r="L39">
        <f>IFERROR(VLOOKUP($B39,Kraftvärmeprod!$B$1:$AH$479,MATCH(L$2,Kraftvärmeprod!$B$1:$AG$1,0),FALSE)/1,0)-IFERROR(VLOOKUP($B39,'Slutlig allokering kvv'!$B$2:$AC$462,MATCH(L$3,'Slutlig allokering kvv'!$B$1:$AJ$1,0),FALSE)/1,0)</f>
        <v>0</v>
      </c>
      <c r="M39">
        <f>IFERROR(VLOOKUP($B39,Kraftvärmeprod!$B$1:$AH$479,MATCH(M$2,Kraftvärmeprod!$B$1:$AG$1,0),FALSE)/1,0)-IFERROR(VLOOKUP($B39,'Slutlig allokering kvv'!$B$2:$AC$462,MATCH(M$3,'Slutlig allokering kvv'!$B$1:$AJ$1,0),FALSE)/1,0)</f>
        <v>0</v>
      </c>
      <c r="N39">
        <f>IFERROR(VLOOKUP($B39,Kraftvärmeprod!$B$1:$AH$479,MATCH(N$2,Kraftvärmeprod!$B$1:$AG$1,0),FALSE)/1,0)-IFERROR(VLOOKUP($B39,'Slutlig allokering kvv'!$B$2:$AC$462,MATCH(N$3,'Slutlig allokering kvv'!$B$1:$AJ$1,0),FALSE)/1,0)</f>
        <v>0</v>
      </c>
      <c r="O39">
        <f>IFERROR(VLOOKUP($B39,Kraftvärmeprod!$B$1:$AH$479,MATCH(O$2,Kraftvärmeprod!$B$1:$AG$1,0),FALSE)/1,0)-IFERROR(VLOOKUP($B39,'Slutlig allokering kvv'!$B$2:$AC$462,MATCH(O$3,'Slutlig allokering kvv'!$B$1:$AJ$1,0),FALSE)/1,0)</f>
        <v>0</v>
      </c>
      <c r="P39">
        <f>IFERROR(VLOOKUP($B39,Kraftvärmeprod!$B$1:$AH$479,MATCH(P$2,Kraftvärmeprod!$B$1:$AG$1,0),FALSE)/1,0)-IFERROR(VLOOKUP($B39,'Slutlig allokering kvv'!$B$2:$AC$462,MATCH(P$3,'Slutlig allokering kvv'!$B$1:$AJ$1,0),FALSE)/1,0)</f>
        <v>0</v>
      </c>
      <c r="Q39">
        <f>IFERROR(VLOOKUP($B39,Kraftvärmeprod!$B$1:$AH$479,MATCH(Q$2,Kraftvärmeprod!$B$1:$AG$1,0),FALSE)/1,0)-IFERROR(VLOOKUP($B39,'Slutlig allokering kvv'!$B$2:$AC$462,MATCH(Q$3,'Slutlig allokering kvv'!$B$1:$AJ$1,0),FALSE)/1,0)</f>
        <v>0</v>
      </c>
      <c r="R39">
        <f>IFERROR(VLOOKUP($B39,Kraftvärmeprod!$B$1:$AH$479,MATCH(R$2,Kraftvärmeprod!$B$1:$AG$1,0),FALSE)/1,0)-IFERROR(VLOOKUP($B39,'Slutlig allokering kvv'!$B$2:$AC$462,MATCH(R$3,'Slutlig allokering kvv'!$B$1:$AJ$1,0),FALSE)/1,0)</f>
        <v>0</v>
      </c>
      <c r="S39">
        <f>IFERROR(VLOOKUP($B39,Kraftvärmeprod!$B$1:$AH$479,MATCH(S$2,Kraftvärmeprod!$B$1:$AG$1,0),FALSE)/1,0)-IFERROR(VLOOKUP($B39,'Slutlig allokering kvv'!$B$2:$AC$462,MATCH(S$3,'Slutlig allokering kvv'!$B$1:$AJ$1,0),FALSE)/1,0)</f>
        <v>0</v>
      </c>
      <c r="T39" s="6">
        <f>IFERROR(VLOOKUP($B39,Miljö!$B$1:$S$477,MATCH(T$2,Miljö!$B$1:$X$1,0),FALSE)/1,0)-IFERROR(VLOOKUP($B39,'Slutlig allokering kvv'!$B$2:$AC$462,MATCH(T$3,'Slutlig allokering kvv'!$B$1:$AJ$1,0),FALSE)/1,0)</f>
        <v>2.9785300000000001</v>
      </c>
      <c r="U39">
        <f>IFERROR(VLOOKUP($B39,Kraftvärmeprod!$B$1:$AH$479,MATCH(U$2,Kraftvärmeprod!$B$1:$AG$1,0),FALSE)/1,0)-IFERROR(VLOOKUP($B39,'Slutlig allokering kvv'!$B$2:$AC$462,MATCH(U$3,'Slutlig allokering kvv'!$B$1:$AJ$1,0),FALSE)/1,0)</f>
        <v>0</v>
      </c>
      <c r="V39">
        <f>IFERROR(VLOOKUP($B39,Kraftvärmeprod!$B$1:$AH$479,MATCH(V$2,Kraftvärmeprod!$B$1:$AG$1,0),FALSE)/1,0)-IFERROR(VLOOKUP($B39,'Slutlig allokering kvv'!$B$2:$AC$462,MATCH(V$3,'Slutlig allokering kvv'!$B$1:$AJ$1,0),FALSE)/1,0)</f>
        <v>0</v>
      </c>
      <c r="W39">
        <f>IFERROR(VLOOKUP($B39,Kraftvärmeprod!$B$1:$AH$479,MATCH(W$2,Kraftvärmeprod!$B$1:$AG$1,0),FALSE)/1,0)-IFERROR(VLOOKUP($B39,'Slutlig allokering kvv'!$B$2:$AC$462,MATCH(W$3,'Slutlig allokering kvv'!$B$1:$AJ$1,0),FALSE)/1,0)</f>
        <v>0</v>
      </c>
      <c r="X39">
        <f>IFERROR(VLOOKUP($B39,Kraftvärmeprod!$B$1:$AH$479,MATCH(X$2,Kraftvärmeprod!$B$1:$AG$1,0),FALSE)/1,0)-IFERROR(VLOOKUP($B39,'Slutlig allokering kvv'!$B$2:$AC$462,MATCH(X$3,'Slutlig allokering kvv'!$B$1:$AJ$1,0),FALSE)/1,0)</f>
        <v>0</v>
      </c>
      <c r="Y39">
        <f>IFERROR(VLOOKUP($B39,Kraftvärmeprod!$B$1:$AH$479,MATCH(Y$2,Kraftvärmeprod!$B$1:$AG$1,0),FALSE)/1,0)-IFERROR(VLOOKUP($B39,'Slutlig allokering kvv'!$B$2:$AC$462,MATCH(Y$3,'Slutlig allokering kvv'!$B$1:$AJ$1,0),FALSE)/1,0)</f>
        <v>0</v>
      </c>
      <c r="Z39">
        <f>IFERROR(VLOOKUP($B39,Kraftvärmeprod!$B$1:$AH$479,MATCH(Z$2,Kraftvärmeprod!$B$1:$AG$1,0),FALSE)/1,0)-IFERROR(VLOOKUP($B39,'Slutlig allokering kvv'!$B$2:$AC$462,MATCH(Z$3,'Slutlig allokering kvv'!$B$1:$AJ$1,0),FALSE)/1,0)</f>
        <v>0</v>
      </c>
      <c r="AA39">
        <f>IFERROR(VLOOKUP($B39,Kraftvärmeprod!$B$1:$AH$479,MATCH(AA$2,Kraftvärmeprod!$B$1:$AG$1,0),FALSE)/1,0)-IFERROR(VLOOKUP($B39,'Slutlig allokering kvv'!$B$2:$AC$462,MATCH(AA$3,'Slutlig allokering kvv'!$B$1:$AJ$1,0),FALSE)/1,0)</f>
        <v>0</v>
      </c>
      <c r="AE39">
        <f t="shared" si="0"/>
        <v>102.36656900000001</v>
      </c>
      <c r="AG39">
        <f>IFERROR(VLOOKUP(B39,'Slutlig allokering kvv'!$B$2:$AJ$462,MATCH("Summa slutlig allokerad tillförd energi (utan hjälpel och rökgaskondensering):",'Slutlig allokering kvv'!$B$1:$AK$1,0),FALSE)/1,"")</f>
        <v>140.169231</v>
      </c>
      <c r="AI39" s="137">
        <f>IFERROR(1-VLOOKUP(B39,'Slutlig allokering kvv'!$B$2:$AJ$462,MATCH("Andel av bränsle i kvv som allokerats till värme, exklusive rökgaskondensering och hjälpel",'Slutlig allokering kvv'!$B$1:$AK$1,0),FALSE),"")</f>
        <v>0.42206787204198304</v>
      </c>
      <c r="AK39" s="137">
        <f t="shared" si="1"/>
        <v>0.42206787204198315</v>
      </c>
    </row>
    <row r="40" spans="1:37" x14ac:dyDescent="0.25">
      <c r="A40" s="2" t="s">
        <v>74</v>
      </c>
      <c r="B40" s="2" t="s">
        <v>76</v>
      </c>
      <c r="C40" t="str">
        <f>IFERROR(VLOOKUP($B40,Kraftvärmeprod!$B$1:$AH$479,MATCH(C$3,Kraftvärmeprod!$B$1:$AG$1,0),FALSE)/1,"")</f>
        <v/>
      </c>
      <c r="D40" t="str">
        <f>IFERROR(VLOOKUP($B40,Kraftvärmeprod!$B$1:$AH$479,MATCH(D$3,Kraftvärmeprod!$B$1:$AG$1,0),FALSE)/1,"")</f>
        <v/>
      </c>
      <c r="E40">
        <f>IFERROR(VLOOKUP($B40,Kraftvärmeprod!$B$1:$AH$479,MATCH(E$2,Kraftvärmeprod!$B$1:$AG$1,0),FALSE)/1,0)-IFERROR(VLOOKUP($B40,'Slutlig allokering kvv'!$B$2:$AC$462,MATCH(E$3,'Slutlig allokering kvv'!$B$1:$AJ$1,0),FALSE)/1,0)</f>
        <v>0</v>
      </c>
      <c r="F40">
        <f>IFERROR(VLOOKUP($B40,Kraftvärmeprod!$B$1:$AH$479,MATCH(F$2,Kraftvärmeprod!$B$1:$AG$1,0),FALSE)/1,0)-IFERROR(VLOOKUP($B40,'Slutlig allokering kvv'!$B$2:$AC$462,MATCH(F$3,'Slutlig allokering kvv'!$B$1:$AJ$1,0),FALSE)/1,0)</f>
        <v>0</v>
      </c>
      <c r="G40">
        <f>IFERROR(VLOOKUP($B40,Kraftvärmeprod!$B$1:$AH$479,MATCH(G$2,Kraftvärmeprod!$B$1:$AG$1,0),FALSE)/1,0)-IFERROR(VLOOKUP($B40,'Slutlig allokering kvv'!$B$2:$AC$462,MATCH(G$3,'Slutlig allokering kvv'!$B$1:$AJ$1,0),FALSE)/1,0)</f>
        <v>0</v>
      </c>
      <c r="H40">
        <f>IFERROR(VLOOKUP($B40,Kraftvärmeprod!$B$1:$AH$479,MATCH(H$2,Kraftvärmeprod!$B$1:$AG$1,0),FALSE)/1,0)-IFERROR(VLOOKUP($B40,'Slutlig allokering kvv'!$B$2:$AC$462,MATCH(H$3,'Slutlig allokering kvv'!$B$1:$AJ$1,0),FALSE)/1,0)</f>
        <v>0</v>
      </c>
      <c r="I40">
        <f>IFERROR(VLOOKUP($B40,Kraftvärmeprod!$B$1:$AH$479,MATCH(I$2,Kraftvärmeprod!$B$1:$AG$1,0),FALSE)/1,0)-IFERROR(VLOOKUP($B40,'Slutlig allokering kvv'!$B$2:$AC$462,MATCH(I$3,'Slutlig allokering kvv'!$B$1:$AJ$1,0),FALSE)/1,0)</f>
        <v>0</v>
      </c>
      <c r="J40">
        <f>IFERROR(VLOOKUP($B40,Kraftvärmeprod!$B$1:$AH$479,MATCH(J$2,Kraftvärmeprod!$B$1:$AG$1,0),FALSE)/1,0)-IFERROR(VLOOKUP($B40,'Slutlig allokering kvv'!$B$2:$AC$462,MATCH(J$3,'Slutlig allokering kvv'!$B$1:$AJ$1,0),FALSE)/1,0)</f>
        <v>0</v>
      </c>
      <c r="K40">
        <f>IFERROR(VLOOKUP($B40,Kraftvärmeprod!$B$1:$AH$479,MATCH(K$2,Kraftvärmeprod!$B$1:$AG$1,0),FALSE)/1,0)-IFERROR(VLOOKUP($B40,'Slutlig allokering kvv'!$B$2:$AC$462,MATCH(K$3,'Slutlig allokering kvv'!$B$1:$AJ$1,0),FALSE)/1,0)</f>
        <v>0</v>
      </c>
      <c r="L40">
        <f>IFERROR(VLOOKUP($B40,Kraftvärmeprod!$B$1:$AH$479,MATCH(L$2,Kraftvärmeprod!$B$1:$AG$1,0),FALSE)/1,0)-IFERROR(VLOOKUP($B40,'Slutlig allokering kvv'!$B$2:$AC$462,MATCH(L$3,'Slutlig allokering kvv'!$B$1:$AJ$1,0),FALSE)/1,0)</f>
        <v>0</v>
      </c>
      <c r="M40">
        <f>IFERROR(VLOOKUP($B40,Kraftvärmeprod!$B$1:$AH$479,MATCH(M$2,Kraftvärmeprod!$B$1:$AG$1,0),FALSE)/1,0)-IFERROR(VLOOKUP($B40,'Slutlig allokering kvv'!$B$2:$AC$462,MATCH(M$3,'Slutlig allokering kvv'!$B$1:$AJ$1,0),FALSE)/1,0)</f>
        <v>0</v>
      </c>
      <c r="N40">
        <f>IFERROR(VLOOKUP($B40,Kraftvärmeprod!$B$1:$AH$479,MATCH(N$2,Kraftvärmeprod!$B$1:$AG$1,0),FALSE)/1,0)-IFERROR(VLOOKUP($B40,'Slutlig allokering kvv'!$B$2:$AC$462,MATCH(N$3,'Slutlig allokering kvv'!$B$1:$AJ$1,0),FALSE)/1,0)</f>
        <v>0</v>
      </c>
      <c r="O40">
        <f>IFERROR(VLOOKUP($B40,Kraftvärmeprod!$B$1:$AH$479,MATCH(O$2,Kraftvärmeprod!$B$1:$AG$1,0),FALSE)/1,0)-IFERROR(VLOOKUP($B40,'Slutlig allokering kvv'!$B$2:$AC$462,MATCH(O$3,'Slutlig allokering kvv'!$B$1:$AJ$1,0),FALSE)/1,0)</f>
        <v>0</v>
      </c>
      <c r="P40">
        <f>IFERROR(VLOOKUP($B40,Kraftvärmeprod!$B$1:$AH$479,MATCH(P$2,Kraftvärmeprod!$B$1:$AG$1,0),FALSE)/1,0)-IFERROR(VLOOKUP($B40,'Slutlig allokering kvv'!$B$2:$AC$462,MATCH(P$3,'Slutlig allokering kvv'!$B$1:$AJ$1,0),FALSE)/1,0)</f>
        <v>0</v>
      </c>
      <c r="Q40">
        <f>IFERROR(VLOOKUP($B40,Kraftvärmeprod!$B$1:$AH$479,MATCH(Q$2,Kraftvärmeprod!$B$1:$AG$1,0),FALSE)/1,0)-IFERROR(VLOOKUP($B40,'Slutlig allokering kvv'!$B$2:$AC$462,MATCH(Q$3,'Slutlig allokering kvv'!$B$1:$AJ$1,0),FALSE)/1,0)</f>
        <v>0</v>
      </c>
      <c r="R40">
        <f>IFERROR(VLOOKUP($B40,Kraftvärmeprod!$B$1:$AH$479,MATCH(R$2,Kraftvärmeprod!$B$1:$AG$1,0),FALSE)/1,0)-IFERROR(VLOOKUP($B40,'Slutlig allokering kvv'!$B$2:$AC$462,MATCH(R$3,'Slutlig allokering kvv'!$B$1:$AJ$1,0),FALSE)/1,0)</f>
        <v>0</v>
      </c>
      <c r="S40">
        <f>IFERROR(VLOOKUP($B40,Kraftvärmeprod!$B$1:$AH$479,MATCH(S$2,Kraftvärmeprod!$B$1:$AG$1,0),FALSE)/1,0)-IFERROR(VLOOKUP($B40,'Slutlig allokering kvv'!$B$2:$AC$462,MATCH(S$3,'Slutlig allokering kvv'!$B$1:$AJ$1,0),FALSE)/1,0)</f>
        <v>0</v>
      </c>
      <c r="T40" s="6">
        <f>IFERROR(VLOOKUP($B40,Miljö!$B$1:$S$477,MATCH(T$2,Miljö!$B$1:$X$1,0),FALSE)/1,0)-IFERROR(VLOOKUP($B40,'Slutlig allokering kvv'!$B$2:$AC$462,MATCH(T$3,'Slutlig allokering kvv'!$B$1:$AJ$1,0),FALSE)/1,0)</f>
        <v>0</v>
      </c>
      <c r="U40">
        <f>IFERROR(VLOOKUP($B40,Kraftvärmeprod!$B$1:$AH$479,MATCH(U$2,Kraftvärmeprod!$B$1:$AG$1,0),FALSE)/1,0)-IFERROR(VLOOKUP($B40,'Slutlig allokering kvv'!$B$2:$AC$462,MATCH(U$3,'Slutlig allokering kvv'!$B$1:$AJ$1,0),FALSE)/1,0)</f>
        <v>0</v>
      </c>
      <c r="V40">
        <f>IFERROR(VLOOKUP($B40,Kraftvärmeprod!$B$1:$AH$479,MATCH(V$2,Kraftvärmeprod!$B$1:$AG$1,0),FALSE)/1,0)-IFERROR(VLOOKUP($B40,'Slutlig allokering kvv'!$B$2:$AC$462,MATCH(V$3,'Slutlig allokering kvv'!$B$1:$AJ$1,0),FALSE)/1,0)</f>
        <v>0</v>
      </c>
      <c r="W40">
        <f>IFERROR(VLOOKUP($B40,Kraftvärmeprod!$B$1:$AH$479,MATCH(W$2,Kraftvärmeprod!$B$1:$AG$1,0),FALSE)/1,0)-IFERROR(VLOOKUP($B40,'Slutlig allokering kvv'!$B$2:$AC$462,MATCH(W$3,'Slutlig allokering kvv'!$B$1:$AJ$1,0),FALSE)/1,0)</f>
        <v>0</v>
      </c>
      <c r="X40">
        <f>IFERROR(VLOOKUP($B40,Kraftvärmeprod!$B$1:$AH$479,MATCH(X$2,Kraftvärmeprod!$B$1:$AG$1,0),FALSE)/1,0)-IFERROR(VLOOKUP($B40,'Slutlig allokering kvv'!$B$2:$AC$462,MATCH(X$3,'Slutlig allokering kvv'!$B$1:$AJ$1,0),FALSE)/1,0)</f>
        <v>0</v>
      </c>
      <c r="Y40">
        <f>IFERROR(VLOOKUP($B40,Kraftvärmeprod!$B$1:$AH$479,MATCH(Y$2,Kraftvärmeprod!$B$1:$AG$1,0),FALSE)/1,0)-IFERROR(VLOOKUP($B40,'Slutlig allokering kvv'!$B$2:$AC$462,MATCH(Y$3,'Slutlig allokering kvv'!$B$1:$AJ$1,0),FALSE)/1,0)</f>
        <v>0</v>
      </c>
      <c r="Z40">
        <f>IFERROR(VLOOKUP($B40,Kraftvärmeprod!$B$1:$AH$479,MATCH(Z$2,Kraftvärmeprod!$B$1:$AG$1,0),FALSE)/1,0)-IFERROR(VLOOKUP($B40,'Slutlig allokering kvv'!$B$2:$AC$462,MATCH(Z$3,'Slutlig allokering kvv'!$B$1:$AJ$1,0),FALSE)/1,0)</f>
        <v>0</v>
      </c>
      <c r="AA40">
        <f>IFERROR(VLOOKUP($B40,Kraftvärmeprod!$B$1:$AH$479,MATCH(AA$2,Kraftvärmeprod!$B$1:$AG$1,0),FALSE)/1,0)-IFERROR(VLOOKUP($B40,'Slutlig allokering kvv'!$B$2:$AC$462,MATCH(AA$3,'Slutlig allokering kvv'!$B$1:$AJ$1,0),FALSE)/1,0)</f>
        <v>0</v>
      </c>
      <c r="AE40">
        <f t="shared" si="0"/>
        <v>0</v>
      </c>
      <c r="AG40">
        <f>IFERROR(VLOOKUP(B40,'Slutlig allokering kvv'!$B$2:$AJ$462,MATCH("Summa slutlig allokerad tillförd energi (utan hjälpel och rökgaskondensering):",'Slutlig allokering kvv'!$B$1:$AK$1,0),FALSE)/1,"")</f>
        <v>0</v>
      </c>
      <c r="AI40" s="137" t="str">
        <f>IFERROR(1-VLOOKUP(B40,'Slutlig allokering kvv'!$B$2:$AJ$462,MATCH("Andel av bränsle i kvv som allokerats till värme, exklusive rökgaskondensering och hjälpel",'Slutlig allokering kvv'!$B$1:$AK$1,0),FALSE),"")</f>
        <v/>
      </c>
      <c r="AK40" s="137" t="str">
        <f t="shared" si="1"/>
        <v/>
      </c>
    </row>
    <row r="41" spans="1:37" x14ac:dyDescent="0.25">
      <c r="A41" s="2" t="s">
        <v>74</v>
      </c>
      <c r="B41" s="2" t="s">
        <v>77</v>
      </c>
      <c r="C41" t="str">
        <f>IFERROR(VLOOKUP($B41,Kraftvärmeprod!$B$1:$AH$479,MATCH(C$3,Kraftvärmeprod!$B$1:$AG$1,0),FALSE)/1,"")</f>
        <v/>
      </c>
      <c r="D41" t="str">
        <f>IFERROR(VLOOKUP($B41,Kraftvärmeprod!$B$1:$AH$479,MATCH(D$3,Kraftvärmeprod!$B$1:$AG$1,0),FALSE)/1,"")</f>
        <v/>
      </c>
      <c r="E41">
        <f>IFERROR(VLOOKUP($B41,Kraftvärmeprod!$B$1:$AH$479,MATCH(E$2,Kraftvärmeprod!$B$1:$AG$1,0),FALSE)/1,0)-IFERROR(VLOOKUP($B41,'Slutlig allokering kvv'!$B$2:$AC$462,MATCH(E$3,'Slutlig allokering kvv'!$B$1:$AJ$1,0),FALSE)/1,0)</f>
        <v>0</v>
      </c>
      <c r="F41">
        <f>IFERROR(VLOOKUP($B41,Kraftvärmeprod!$B$1:$AH$479,MATCH(F$2,Kraftvärmeprod!$B$1:$AG$1,0),FALSE)/1,0)-IFERROR(VLOOKUP($B41,'Slutlig allokering kvv'!$B$2:$AC$462,MATCH(F$3,'Slutlig allokering kvv'!$B$1:$AJ$1,0),FALSE)/1,0)</f>
        <v>0</v>
      </c>
      <c r="G41">
        <f>IFERROR(VLOOKUP($B41,Kraftvärmeprod!$B$1:$AH$479,MATCH(G$2,Kraftvärmeprod!$B$1:$AG$1,0),FALSE)/1,0)-IFERROR(VLOOKUP($B41,'Slutlig allokering kvv'!$B$2:$AC$462,MATCH(G$3,'Slutlig allokering kvv'!$B$1:$AJ$1,0),FALSE)/1,0)</f>
        <v>0</v>
      </c>
      <c r="H41">
        <f>IFERROR(VLOOKUP($B41,Kraftvärmeprod!$B$1:$AH$479,MATCH(H$2,Kraftvärmeprod!$B$1:$AG$1,0),FALSE)/1,0)-IFERROR(VLOOKUP($B41,'Slutlig allokering kvv'!$B$2:$AC$462,MATCH(H$3,'Slutlig allokering kvv'!$B$1:$AJ$1,0),FALSE)/1,0)</f>
        <v>0</v>
      </c>
      <c r="I41">
        <f>IFERROR(VLOOKUP($B41,Kraftvärmeprod!$B$1:$AH$479,MATCH(I$2,Kraftvärmeprod!$B$1:$AG$1,0),FALSE)/1,0)-IFERROR(VLOOKUP($B41,'Slutlig allokering kvv'!$B$2:$AC$462,MATCH(I$3,'Slutlig allokering kvv'!$B$1:$AJ$1,0),FALSE)/1,0)</f>
        <v>0</v>
      </c>
      <c r="J41">
        <f>IFERROR(VLOOKUP($B41,Kraftvärmeprod!$B$1:$AH$479,MATCH(J$2,Kraftvärmeprod!$B$1:$AG$1,0),FALSE)/1,0)-IFERROR(VLOOKUP($B41,'Slutlig allokering kvv'!$B$2:$AC$462,MATCH(J$3,'Slutlig allokering kvv'!$B$1:$AJ$1,0),FALSE)/1,0)</f>
        <v>0</v>
      </c>
      <c r="K41">
        <f>IFERROR(VLOOKUP($B41,Kraftvärmeprod!$B$1:$AH$479,MATCH(K$2,Kraftvärmeprod!$B$1:$AG$1,0),FALSE)/1,0)-IFERROR(VLOOKUP($B41,'Slutlig allokering kvv'!$B$2:$AC$462,MATCH(K$3,'Slutlig allokering kvv'!$B$1:$AJ$1,0),FALSE)/1,0)</f>
        <v>0</v>
      </c>
      <c r="L41">
        <f>IFERROR(VLOOKUP($B41,Kraftvärmeprod!$B$1:$AH$479,MATCH(L$2,Kraftvärmeprod!$B$1:$AG$1,0),FALSE)/1,0)-IFERROR(VLOOKUP($B41,'Slutlig allokering kvv'!$B$2:$AC$462,MATCH(L$3,'Slutlig allokering kvv'!$B$1:$AJ$1,0),FALSE)/1,0)</f>
        <v>0</v>
      </c>
      <c r="M41">
        <f>IFERROR(VLOOKUP($B41,Kraftvärmeprod!$B$1:$AH$479,MATCH(M$2,Kraftvärmeprod!$B$1:$AG$1,0),FALSE)/1,0)-IFERROR(VLOOKUP($B41,'Slutlig allokering kvv'!$B$2:$AC$462,MATCH(M$3,'Slutlig allokering kvv'!$B$1:$AJ$1,0),FALSE)/1,0)</f>
        <v>0</v>
      </c>
      <c r="N41">
        <f>IFERROR(VLOOKUP($B41,Kraftvärmeprod!$B$1:$AH$479,MATCH(N$2,Kraftvärmeprod!$B$1:$AG$1,0),FALSE)/1,0)-IFERROR(VLOOKUP($B41,'Slutlig allokering kvv'!$B$2:$AC$462,MATCH(N$3,'Slutlig allokering kvv'!$B$1:$AJ$1,0),FALSE)/1,0)</f>
        <v>0</v>
      </c>
      <c r="O41">
        <f>IFERROR(VLOOKUP($B41,Kraftvärmeprod!$B$1:$AH$479,MATCH(O$2,Kraftvärmeprod!$B$1:$AG$1,0),FALSE)/1,0)-IFERROR(VLOOKUP($B41,'Slutlig allokering kvv'!$B$2:$AC$462,MATCH(O$3,'Slutlig allokering kvv'!$B$1:$AJ$1,0),FALSE)/1,0)</f>
        <v>0</v>
      </c>
      <c r="P41">
        <f>IFERROR(VLOOKUP($B41,Kraftvärmeprod!$B$1:$AH$479,MATCH(P$2,Kraftvärmeprod!$B$1:$AG$1,0),FALSE)/1,0)-IFERROR(VLOOKUP($B41,'Slutlig allokering kvv'!$B$2:$AC$462,MATCH(P$3,'Slutlig allokering kvv'!$B$1:$AJ$1,0),FALSE)/1,0)</f>
        <v>0</v>
      </c>
      <c r="Q41">
        <f>IFERROR(VLOOKUP($B41,Kraftvärmeprod!$B$1:$AH$479,MATCH(Q$2,Kraftvärmeprod!$B$1:$AG$1,0),FALSE)/1,0)-IFERROR(VLOOKUP($B41,'Slutlig allokering kvv'!$B$2:$AC$462,MATCH(Q$3,'Slutlig allokering kvv'!$B$1:$AJ$1,0),FALSE)/1,0)</f>
        <v>0</v>
      </c>
      <c r="R41">
        <f>IFERROR(VLOOKUP($B41,Kraftvärmeprod!$B$1:$AH$479,MATCH(R$2,Kraftvärmeprod!$B$1:$AG$1,0),FALSE)/1,0)-IFERROR(VLOOKUP($B41,'Slutlig allokering kvv'!$B$2:$AC$462,MATCH(R$3,'Slutlig allokering kvv'!$B$1:$AJ$1,0),FALSE)/1,0)</f>
        <v>0</v>
      </c>
      <c r="S41">
        <f>IFERROR(VLOOKUP($B41,Kraftvärmeprod!$B$1:$AH$479,MATCH(S$2,Kraftvärmeprod!$B$1:$AG$1,0),FALSE)/1,0)-IFERROR(VLOOKUP($B41,'Slutlig allokering kvv'!$B$2:$AC$462,MATCH(S$3,'Slutlig allokering kvv'!$B$1:$AJ$1,0),FALSE)/1,0)</f>
        <v>0</v>
      </c>
      <c r="T41" s="6">
        <f>IFERROR(VLOOKUP($B41,Miljö!$B$1:$S$477,MATCH(T$2,Miljö!$B$1:$X$1,0),FALSE)/1,0)-IFERROR(VLOOKUP($B41,'Slutlig allokering kvv'!$B$2:$AC$462,MATCH(T$3,'Slutlig allokering kvv'!$B$1:$AJ$1,0),FALSE)/1,0)</f>
        <v>0</v>
      </c>
      <c r="U41">
        <f>IFERROR(VLOOKUP($B41,Kraftvärmeprod!$B$1:$AH$479,MATCH(U$2,Kraftvärmeprod!$B$1:$AG$1,0),FALSE)/1,0)-IFERROR(VLOOKUP($B41,'Slutlig allokering kvv'!$B$2:$AC$462,MATCH(U$3,'Slutlig allokering kvv'!$B$1:$AJ$1,0),FALSE)/1,0)</f>
        <v>0</v>
      </c>
      <c r="V41">
        <f>IFERROR(VLOOKUP($B41,Kraftvärmeprod!$B$1:$AH$479,MATCH(V$2,Kraftvärmeprod!$B$1:$AG$1,0),FALSE)/1,0)-IFERROR(VLOOKUP($B41,'Slutlig allokering kvv'!$B$2:$AC$462,MATCH(V$3,'Slutlig allokering kvv'!$B$1:$AJ$1,0),FALSE)/1,0)</f>
        <v>0</v>
      </c>
      <c r="W41">
        <f>IFERROR(VLOOKUP($B41,Kraftvärmeprod!$B$1:$AH$479,MATCH(W$2,Kraftvärmeprod!$B$1:$AG$1,0),FALSE)/1,0)-IFERROR(VLOOKUP($B41,'Slutlig allokering kvv'!$B$2:$AC$462,MATCH(W$3,'Slutlig allokering kvv'!$B$1:$AJ$1,0),FALSE)/1,0)</f>
        <v>0</v>
      </c>
      <c r="X41">
        <f>IFERROR(VLOOKUP($B41,Kraftvärmeprod!$B$1:$AH$479,MATCH(X$2,Kraftvärmeprod!$B$1:$AG$1,0),FALSE)/1,0)-IFERROR(VLOOKUP($B41,'Slutlig allokering kvv'!$B$2:$AC$462,MATCH(X$3,'Slutlig allokering kvv'!$B$1:$AJ$1,0),FALSE)/1,0)</f>
        <v>0</v>
      </c>
      <c r="Y41">
        <f>IFERROR(VLOOKUP($B41,Kraftvärmeprod!$B$1:$AH$479,MATCH(Y$2,Kraftvärmeprod!$B$1:$AG$1,0),FALSE)/1,0)-IFERROR(VLOOKUP($B41,'Slutlig allokering kvv'!$B$2:$AC$462,MATCH(Y$3,'Slutlig allokering kvv'!$B$1:$AJ$1,0),FALSE)/1,0)</f>
        <v>0</v>
      </c>
      <c r="Z41">
        <f>IFERROR(VLOOKUP($B41,Kraftvärmeprod!$B$1:$AH$479,MATCH(Z$2,Kraftvärmeprod!$B$1:$AG$1,0),FALSE)/1,0)-IFERROR(VLOOKUP($B41,'Slutlig allokering kvv'!$B$2:$AC$462,MATCH(Z$3,'Slutlig allokering kvv'!$B$1:$AJ$1,0),FALSE)/1,0)</f>
        <v>0</v>
      </c>
      <c r="AA41">
        <f>IFERROR(VLOOKUP($B41,Kraftvärmeprod!$B$1:$AH$479,MATCH(AA$2,Kraftvärmeprod!$B$1:$AG$1,0),FALSE)/1,0)-IFERROR(VLOOKUP($B41,'Slutlig allokering kvv'!$B$2:$AC$462,MATCH(AA$3,'Slutlig allokering kvv'!$B$1:$AJ$1,0),FALSE)/1,0)</f>
        <v>0</v>
      </c>
      <c r="AE41">
        <f t="shared" si="0"/>
        <v>0</v>
      </c>
      <c r="AG41">
        <f>IFERROR(VLOOKUP(B41,'Slutlig allokering kvv'!$B$2:$AJ$462,MATCH("Summa slutlig allokerad tillförd energi (utan hjälpel och rökgaskondensering):",'Slutlig allokering kvv'!$B$1:$AK$1,0),FALSE)/1,"")</f>
        <v>0</v>
      </c>
      <c r="AI41" s="137" t="str">
        <f>IFERROR(1-VLOOKUP(B41,'Slutlig allokering kvv'!$B$2:$AJ$462,MATCH("Andel av bränsle i kvv som allokerats till värme, exklusive rökgaskondensering och hjälpel",'Slutlig allokering kvv'!$B$1:$AK$1,0),FALSE),"")</f>
        <v/>
      </c>
      <c r="AK41" s="137" t="str">
        <f t="shared" si="1"/>
        <v/>
      </c>
    </row>
    <row r="42" spans="1:37" x14ac:dyDescent="0.25">
      <c r="A42" s="2" t="s">
        <v>78</v>
      </c>
      <c r="B42" s="2" t="s">
        <v>79</v>
      </c>
      <c r="C42">
        <f>IFERROR(VLOOKUP($B42,Kraftvärmeprod!$B$1:$AH$479,MATCH(C$3,Kraftvärmeprod!$B$1:$AG$1,0),FALSE)/1,"")</f>
        <v>540.20000000000005</v>
      </c>
      <c r="D42">
        <f>IFERROR(VLOOKUP($B42,Kraftvärmeprod!$B$1:$AH$479,MATCH(D$3,Kraftvärmeprod!$B$1:$AG$1,0),FALSE)/1,"")</f>
        <v>100.3</v>
      </c>
      <c r="E42">
        <f>IFERROR(VLOOKUP($B42,Kraftvärmeprod!$B$1:$AH$479,MATCH(E$2,Kraftvärmeprod!$B$1:$AG$1,0),FALSE)/1,0)-IFERROR(VLOOKUP($B42,'Slutlig allokering kvv'!$B$2:$AC$462,MATCH(E$3,'Slutlig allokering kvv'!$B$1:$AJ$1,0),FALSE)/1,0)</f>
        <v>123.47800000000001</v>
      </c>
      <c r="F42">
        <f>IFERROR(VLOOKUP($B42,Kraftvärmeprod!$B$1:$AH$479,MATCH(F$2,Kraftvärmeprod!$B$1:$AG$1,0),FALSE)/1,0)-IFERROR(VLOOKUP($B42,'Slutlig allokering kvv'!$B$2:$AC$462,MATCH(F$3,'Slutlig allokering kvv'!$B$1:$AJ$1,0),FALSE)/1,0)</f>
        <v>0</v>
      </c>
      <c r="G42">
        <f>IFERROR(VLOOKUP($B42,Kraftvärmeprod!$B$1:$AH$479,MATCH(G$2,Kraftvärmeprod!$B$1:$AG$1,0),FALSE)/1,0)-IFERROR(VLOOKUP($B42,'Slutlig allokering kvv'!$B$2:$AC$462,MATCH(G$3,'Slutlig allokering kvv'!$B$1:$AJ$1,0),FALSE)/1,0)</f>
        <v>8.2173999999999978</v>
      </c>
      <c r="H42">
        <f>IFERROR(VLOOKUP($B42,Kraftvärmeprod!$B$1:$AH$479,MATCH(H$2,Kraftvärmeprod!$B$1:$AG$1,0),FALSE)/1,0)-IFERROR(VLOOKUP($B42,'Slutlig allokering kvv'!$B$2:$AC$462,MATCH(H$3,'Slutlig allokering kvv'!$B$1:$AJ$1,0),FALSE)/1,0)</f>
        <v>0</v>
      </c>
      <c r="I42">
        <f>IFERROR(VLOOKUP($B42,Kraftvärmeprod!$B$1:$AH$479,MATCH(I$2,Kraftvärmeprod!$B$1:$AG$1,0),FALSE)/1,0)-IFERROR(VLOOKUP($B42,'Slutlig allokering kvv'!$B$2:$AC$462,MATCH(I$3,'Slutlig allokering kvv'!$B$1:$AJ$1,0),FALSE)/1,0)</f>
        <v>0</v>
      </c>
      <c r="J42">
        <f>IFERROR(VLOOKUP($B42,Kraftvärmeprod!$B$1:$AH$479,MATCH(J$2,Kraftvärmeprod!$B$1:$AG$1,0),FALSE)/1,0)-IFERROR(VLOOKUP($B42,'Slutlig allokering kvv'!$B$2:$AC$462,MATCH(J$3,'Slutlig allokering kvv'!$B$1:$AJ$1,0),FALSE)/1,0)</f>
        <v>2.1760099999999998</v>
      </c>
      <c r="K42">
        <f>IFERROR(VLOOKUP($B42,Kraftvärmeprod!$B$1:$AH$479,MATCH(K$2,Kraftvärmeprod!$B$1:$AG$1,0),FALSE)/1,0)-IFERROR(VLOOKUP($B42,'Slutlig allokering kvv'!$B$2:$AC$462,MATCH(K$3,'Slutlig allokering kvv'!$B$1:$AJ$1,0),FALSE)/1,0)</f>
        <v>0</v>
      </c>
      <c r="L42">
        <f>IFERROR(VLOOKUP($B42,Kraftvärmeprod!$B$1:$AH$479,MATCH(L$2,Kraftvärmeprod!$B$1:$AG$1,0),FALSE)/1,0)-IFERROR(VLOOKUP($B42,'Slutlig allokering kvv'!$B$2:$AC$462,MATCH(L$3,'Slutlig allokering kvv'!$B$1:$AJ$1,0),FALSE)/1,0)</f>
        <v>119.34800000000001</v>
      </c>
      <c r="M42">
        <f>IFERROR(VLOOKUP($B42,Kraftvärmeprod!$B$1:$AH$479,MATCH(M$2,Kraftvärmeprod!$B$1:$AG$1,0),FALSE)/1,0)-IFERROR(VLOOKUP($B42,'Slutlig allokering kvv'!$B$2:$AC$462,MATCH(M$3,'Slutlig allokering kvv'!$B$1:$AJ$1,0),FALSE)/1,0)</f>
        <v>0</v>
      </c>
      <c r="N42">
        <f>IFERROR(VLOOKUP($B42,Kraftvärmeprod!$B$1:$AH$479,MATCH(N$2,Kraftvärmeprod!$B$1:$AG$1,0),FALSE)/1,0)-IFERROR(VLOOKUP($B42,'Slutlig allokering kvv'!$B$2:$AC$462,MATCH(N$3,'Slutlig allokering kvv'!$B$1:$AJ$1,0),FALSE)/1,0)</f>
        <v>0</v>
      </c>
      <c r="O42">
        <f>IFERROR(VLOOKUP($B42,Kraftvärmeprod!$B$1:$AH$479,MATCH(O$2,Kraftvärmeprod!$B$1:$AG$1,0),FALSE)/1,0)-IFERROR(VLOOKUP($B42,'Slutlig allokering kvv'!$B$2:$AC$462,MATCH(O$3,'Slutlig allokering kvv'!$B$1:$AJ$1,0),FALSE)/1,0)</f>
        <v>0</v>
      </c>
      <c r="P42">
        <f>IFERROR(VLOOKUP($B42,Kraftvärmeprod!$B$1:$AH$479,MATCH(P$2,Kraftvärmeprod!$B$1:$AG$1,0),FALSE)/1,0)-IFERROR(VLOOKUP($B42,'Slutlig allokering kvv'!$B$2:$AC$462,MATCH(P$3,'Slutlig allokering kvv'!$B$1:$AJ$1,0),FALSE)/1,0)</f>
        <v>11.836999999999996</v>
      </c>
      <c r="Q42">
        <f>IFERROR(VLOOKUP($B42,Kraftvärmeprod!$B$1:$AH$479,MATCH(Q$2,Kraftvärmeprod!$B$1:$AG$1,0),FALSE)/1,0)-IFERROR(VLOOKUP($B42,'Slutlig allokering kvv'!$B$2:$AC$462,MATCH(Q$3,'Slutlig allokering kvv'!$B$1:$AJ$1,0),FALSE)/1,0)</f>
        <v>0</v>
      </c>
      <c r="R42">
        <f>IFERROR(VLOOKUP($B42,Kraftvärmeprod!$B$1:$AH$479,MATCH(R$2,Kraftvärmeprod!$B$1:$AG$1,0),FALSE)/1,0)-IFERROR(VLOOKUP($B42,'Slutlig allokering kvv'!$B$2:$AC$462,MATCH(R$3,'Slutlig allokering kvv'!$B$1:$AJ$1,0),FALSE)/1,0)</f>
        <v>0</v>
      </c>
      <c r="S42">
        <f>IFERROR(VLOOKUP($B42,Kraftvärmeprod!$B$1:$AH$479,MATCH(S$2,Kraftvärmeprod!$B$1:$AG$1,0),FALSE)/1,0)-IFERROR(VLOOKUP($B42,'Slutlig allokering kvv'!$B$2:$AC$462,MATCH(S$3,'Slutlig allokering kvv'!$B$1:$AJ$1,0),FALSE)/1,0)</f>
        <v>0</v>
      </c>
      <c r="T42" s="6">
        <f>IFERROR(VLOOKUP($B42,Miljö!$B$1:$S$477,MATCH(T$2,Miljö!$B$1:$X$1,0),FALSE)/1,0)-IFERROR(VLOOKUP($B42,'Slutlig allokering kvv'!$B$2:$AC$462,MATCH(T$3,'Slutlig allokering kvv'!$B$1:$AJ$1,0),FALSE)/1,0)</f>
        <v>8.1957199999999997</v>
      </c>
      <c r="U42">
        <f>IFERROR(VLOOKUP($B42,Kraftvärmeprod!$B$1:$AH$479,MATCH(U$2,Kraftvärmeprod!$B$1:$AG$1,0),FALSE)/1,0)-IFERROR(VLOOKUP($B42,'Slutlig allokering kvv'!$B$2:$AC$462,MATCH(U$3,'Slutlig allokering kvv'!$B$1:$AJ$1,0),FALSE)/1,0)</f>
        <v>0</v>
      </c>
      <c r="V42">
        <f>IFERROR(VLOOKUP($B42,Kraftvärmeprod!$B$1:$AH$479,MATCH(V$2,Kraftvärmeprod!$B$1:$AG$1,0),FALSE)/1,0)-IFERROR(VLOOKUP($B42,'Slutlig allokering kvv'!$B$2:$AC$462,MATCH(V$3,'Slutlig allokering kvv'!$B$1:$AJ$1,0),FALSE)/1,0)</f>
        <v>0</v>
      </c>
      <c r="W42">
        <f>IFERROR(VLOOKUP($B42,Kraftvärmeprod!$B$1:$AH$479,MATCH(W$2,Kraftvärmeprod!$B$1:$AG$1,0),FALSE)/1,0)-IFERROR(VLOOKUP($B42,'Slutlig allokering kvv'!$B$2:$AC$462,MATCH(W$3,'Slutlig allokering kvv'!$B$1:$AJ$1,0),FALSE)/1,0)</f>
        <v>0</v>
      </c>
      <c r="X42">
        <f>IFERROR(VLOOKUP($B42,Kraftvärmeprod!$B$1:$AH$479,MATCH(X$2,Kraftvärmeprod!$B$1:$AG$1,0),FALSE)/1,0)-IFERROR(VLOOKUP($B42,'Slutlig allokering kvv'!$B$2:$AC$462,MATCH(X$3,'Slutlig allokering kvv'!$B$1:$AJ$1,0),FALSE)/1,0)</f>
        <v>0</v>
      </c>
      <c r="Y42">
        <f>IFERROR(VLOOKUP($B42,Kraftvärmeprod!$B$1:$AH$479,MATCH(Y$2,Kraftvärmeprod!$B$1:$AG$1,0),FALSE)/1,0)-IFERROR(VLOOKUP($B42,'Slutlig allokering kvv'!$B$2:$AC$462,MATCH(Y$3,'Slutlig allokering kvv'!$B$1:$AJ$1,0),FALSE)/1,0)</f>
        <v>0</v>
      </c>
      <c r="Z42">
        <f>IFERROR(VLOOKUP($B42,Kraftvärmeprod!$B$1:$AH$479,MATCH(Z$2,Kraftvärmeprod!$B$1:$AG$1,0),FALSE)/1,0)-IFERROR(VLOOKUP($B42,'Slutlig allokering kvv'!$B$2:$AC$462,MATCH(Z$3,'Slutlig allokering kvv'!$B$1:$AJ$1,0),FALSE)/1,0)</f>
        <v>0</v>
      </c>
      <c r="AA42">
        <f>IFERROR(VLOOKUP($B42,Kraftvärmeprod!$B$1:$AH$479,MATCH(AA$2,Kraftvärmeprod!$B$1:$AG$1,0),FALSE)/1,0)-IFERROR(VLOOKUP($B42,'Slutlig allokering kvv'!$B$2:$AC$462,MATCH(AA$3,'Slutlig allokering kvv'!$B$1:$AJ$1,0),FALSE)/1,0)</f>
        <v>0</v>
      </c>
      <c r="AE42">
        <f t="shared" si="0"/>
        <v>265.05641000000003</v>
      </c>
      <c r="AG42">
        <f>IFERROR(VLOOKUP(B42,'Slutlig allokering kvv'!$B$2:$AJ$462,MATCH("Summa slutlig allokerad tillförd energi (utan hjälpel och rökgaskondensering):",'Slutlig allokering kvv'!$B$1:$AK$1,0),FALSE)/1,"")</f>
        <v>501.71359000000001</v>
      </c>
      <c r="AI42" s="137">
        <f>IFERROR(1-VLOOKUP(B42,'Slutlig allokering kvv'!$B$2:$AJ$462,MATCH("Andel av bränsle i kvv som allokerats till värme, exklusive rökgaskondensering och hjälpel",'Slutlig allokering kvv'!$B$1:$AK$1,0),FALSE),"")</f>
        <v>0.34567916063487092</v>
      </c>
      <c r="AK42" s="137">
        <f t="shared" si="1"/>
        <v>0.34567916063487097</v>
      </c>
    </row>
    <row r="43" spans="1:37" x14ac:dyDescent="0.25">
      <c r="A43" s="2" t="s">
        <v>78</v>
      </c>
      <c r="B43" s="2" t="s">
        <v>80</v>
      </c>
      <c r="C43" t="str">
        <f>IFERROR(VLOOKUP($B43,Kraftvärmeprod!$B$1:$AH$479,MATCH(C$3,Kraftvärmeprod!$B$1:$AG$1,0),FALSE)/1,"")</f>
        <v/>
      </c>
      <c r="D43" t="str">
        <f>IFERROR(VLOOKUP($B43,Kraftvärmeprod!$B$1:$AH$479,MATCH(D$3,Kraftvärmeprod!$B$1:$AG$1,0),FALSE)/1,"")</f>
        <v/>
      </c>
      <c r="E43">
        <f>IFERROR(VLOOKUP($B43,Kraftvärmeprod!$B$1:$AH$479,MATCH(E$2,Kraftvärmeprod!$B$1:$AG$1,0),FALSE)/1,0)-IFERROR(VLOOKUP($B43,'Slutlig allokering kvv'!$B$2:$AC$462,MATCH(E$3,'Slutlig allokering kvv'!$B$1:$AJ$1,0),FALSE)/1,0)</f>
        <v>0</v>
      </c>
      <c r="F43">
        <f>IFERROR(VLOOKUP($B43,Kraftvärmeprod!$B$1:$AH$479,MATCH(F$2,Kraftvärmeprod!$B$1:$AG$1,0),FALSE)/1,0)-IFERROR(VLOOKUP($B43,'Slutlig allokering kvv'!$B$2:$AC$462,MATCH(F$3,'Slutlig allokering kvv'!$B$1:$AJ$1,0),FALSE)/1,0)</f>
        <v>0</v>
      </c>
      <c r="G43">
        <f>IFERROR(VLOOKUP($B43,Kraftvärmeprod!$B$1:$AH$479,MATCH(G$2,Kraftvärmeprod!$B$1:$AG$1,0),FALSE)/1,0)-IFERROR(VLOOKUP($B43,'Slutlig allokering kvv'!$B$2:$AC$462,MATCH(G$3,'Slutlig allokering kvv'!$B$1:$AJ$1,0),FALSE)/1,0)</f>
        <v>0</v>
      </c>
      <c r="H43">
        <f>IFERROR(VLOOKUP($B43,Kraftvärmeprod!$B$1:$AH$479,MATCH(H$2,Kraftvärmeprod!$B$1:$AG$1,0),FALSE)/1,0)-IFERROR(VLOOKUP($B43,'Slutlig allokering kvv'!$B$2:$AC$462,MATCH(H$3,'Slutlig allokering kvv'!$B$1:$AJ$1,0),FALSE)/1,0)</f>
        <v>0</v>
      </c>
      <c r="I43">
        <f>IFERROR(VLOOKUP($B43,Kraftvärmeprod!$B$1:$AH$479,MATCH(I$2,Kraftvärmeprod!$B$1:$AG$1,0),FALSE)/1,0)-IFERROR(VLOOKUP($B43,'Slutlig allokering kvv'!$B$2:$AC$462,MATCH(I$3,'Slutlig allokering kvv'!$B$1:$AJ$1,0),FALSE)/1,0)</f>
        <v>0</v>
      </c>
      <c r="J43">
        <f>IFERROR(VLOOKUP($B43,Kraftvärmeprod!$B$1:$AH$479,MATCH(J$2,Kraftvärmeprod!$B$1:$AG$1,0),FALSE)/1,0)-IFERROR(VLOOKUP($B43,'Slutlig allokering kvv'!$B$2:$AC$462,MATCH(J$3,'Slutlig allokering kvv'!$B$1:$AJ$1,0),FALSE)/1,0)</f>
        <v>0</v>
      </c>
      <c r="K43">
        <f>IFERROR(VLOOKUP($B43,Kraftvärmeprod!$B$1:$AH$479,MATCH(K$2,Kraftvärmeprod!$B$1:$AG$1,0),FALSE)/1,0)-IFERROR(VLOOKUP($B43,'Slutlig allokering kvv'!$B$2:$AC$462,MATCH(K$3,'Slutlig allokering kvv'!$B$1:$AJ$1,0),FALSE)/1,0)</f>
        <v>0</v>
      </c>
      <c r="L43">
        <f>IFERROR(VLOOKUP($B43,Kraftvärmeprod!$B$1:$AH$479,MATCH(L$2,Kraftvärmeprod!$B$1:$AG$1,0),FALSE)/1,0)-IFERROR(VLOOKUP($B43,'Slutlig allokering kvv'!$B$2:$AC$462,MATCH(L$3,'Slutlig allokering kvv'!$B$1:$AJ$1,0),FALSE)/1,0)</f>
        <v>0</v>
      </c>
      <c r="M43">
        <f>IFERROR(VLOOKUP($B43,Kraftvärmeprod!$B$1:$AH$479,MATCH(M$2,Kraftvärmeprod!$B$1:$AG$1,0),FALSE)/1,0)-IFERROR(VLOOKUP($B43,'Slutlig allokering kvv'!$B$2:$AC$462,MATCH(M$3,'Slutlig allokering kvv'!$B$1:$AJ$1,0),FALSE)/1,0)</f>
        <v>0</v>
      </c>
      <c r="N43">
        <f>IFERROR(VLOOKUP($B43,Kraftvärmeprod!$B$1:$AH$479,MATCH(N$2,Kraftvärmeprod!$B$1:$AG$1,0),FALSE)/1,0)-IFERROR(VLOOKUP($B43,'Slutlig allokering kvv'!$B$2:$AC$462,MATCH(N$3,'Slutlig allokering kvv'!$B$1:$AJ$1,0),FALSE)/1,0)</f>
        <v>0</v>
      </c>
      <c r="O43">
        <f>IFERROR(VLOOKUP($B43,Kraftvärmeprod!$B$1:$AH$479,MATCH(O$2,Kraftvärmeprod!$B$1:$AG$1,0),FALSE)/1,0)-IFERROR(VLOOKUP($B43,'Slutlig allokering kvv'!$B$2:$AC$462,MATCH(O$3,'Slutlig allokering kvv'!$B$1:$AJ$1,0),FALSE)/1,0)</f>
        <v>0</v>
      </c>
      <c r="P43">
        <f>IFERROR(VLOOKUP($B43,Kraftvärmeprod!$B$1:$AH$479,MATCH(P$2,Kraftvärmeprod!$B$1:$AG$1,0),FALSE)/1,0)-IFERROR(VLOOKUP($B43,'Slutlig allokering kvv'!$B$2:$AC$462,MATCH(P$3,'Slutlig allokering kvv'!$B$1:$AJ$1,0),FALSE)/1,0)</f>
        <v>0</v>
      </c>
      <c r="Q43">
        <f>IFERROR(VLOOKUP($B43,Kraftvärmeprod!$B$1:$AH$479,MATCH(Q$2,Kraftvärmeprod!$B$1:$AG$1,0),FALSE)/1,0)-IFERROR(VLOOKUP($B43,'Slutlig allokering kvv'!$B$2:$AC$462,MATCH(Q$3,'Slutlig allokering kvv'!$B$1:$AJ$1,0),FALSE)/1,0)</f>
        <v>0</v>
      </c>
      <c r="R43">
        <f>IFERROR(VLOOKUP($B43,Kraftvärmeprod!$B$1:$AH$479,MATCH(R$2,Kraftvärmeprod!$B$1:$AG$1,0),FALSE)/1,0)-IFERROR(VLOOKUP($B43,'Slutlig allokering kvv'!$B$2:$AC$462,MATCH(R$3,'Slutlig allokering kvv'!$B$1:$AJ$1,0),FALSE)/1,0)</f>
        <v>0</v>
      </c>
      <c r="S43">
        <f>IFERROR(VLOOKUP($B43,Kraftvärmeprod!$B$1:$AH$479,MATCH(S$2,Kraftvärmeprod!$B$1:$AG$1,0),FALSE)/1,0)-IFERROR(VLOOKUP($B43,'Slutlig allokering kvv'!$B$2:$AC$462,MATCH(S$3,'Slutlig allokering kvv'!$B$1:$AJ$1,0),FALSE)/1,0)</f>
        <v>0</v>
      </c>
      <c r="T43" s="6">
        <f>IFERROR(VLOOKUP($B43,Miljö!$B$1:$S$477,MATCH(T$2,Miljö!$B$1:$X$1,0),FALSE)/1,0)-IFERROR(VLOOKUP($B43,'Slutlig allokering kvv'!$B$2:$AC$462,MATCH(T$3,'Slutlig allokering kvv'!$B$1:$AJ$1,0),FALSE)/1,0)</f>
        <v>0</v>
      </c>
      <c r="U43">
        <f>IFERROR(VLOOKUP($B43,Kraftvärmeprod!$B$1:$AH$479,MATCH(U$2,Kraftvärmeprod!$B$1:$AG$1,0),FALSE)/1,0)-IFERROR(VLOOKUP($B43,'Slutlig allokering kvv'!$B$2:$AC$462,MATCH(U$3,'Slutlig allokering kvv'!$B$1:$AJ$1,0),FALSE)/1,0)</f>
        <v>0</v>
      </c>
      <c r="V43">
        <f>IFERROR(VLOOKUP($B43,Kraftvärmeprod!$B$1:$AH$479,MATCH(V$2,Kraftvärmeprod!$B$1:$AG$1,0),FALSE)/1,0)-IFERROR(VLOOKUP($B43,'Slutlig allokering kvv'!$B$2:$AC$462,MATCH(V$3,'Slutlig allokering kvv'!$B$1:$AJ$1,0),FALSE)/1,0)</f>
        <v>0</v>
      </c>
      <c r="W43">
        <f>IFERROR(VLOOKUP($B43,Kraftvärmeprod!$B$1:$AH$479,MATCH(W$2,Kraftvärmeprod!$B$1:$AG$1,0),FALSE)/1,0)-IFERROR(VLOOKUP($B43,'Slutlig allokering kvv'!$B$2:$AC$462,MATCH(W$3,'Slutlig allokering kvv'!$B$1:$AJ$1,0),FALSE)/1,0)</f>
        <v>0</v>
      </c>
      <c r="X43">
        <f>IFERROR(VLOOKUP($B43,Kraftvärmeprod!$B$1:$AH$479,MATCH(X$2,Kraftvärmeprod!$B$1:$AG$1,0),FALSE)/1,0)-IFERROR(VLOOKUP($B43,'Slutlig allokering kvv'!$B$2:$AC$462,MATCH(X$3,'Slutlig allokering kvv'!$B$1:$AJ$1,0),FALSE)/1,0)</f>
        <v>0</v>
      </c>
      <c r="Y43">
        <f>IFERROR(VLOOKUP($B43,Kraftvärmeprod!$B$1:$AH$479,MATCH(Y$2,Kraftvärmeprod!$B$1:$AG$1,0),FALSE)/1,0)-IFERROR(VLOOKUP($B43,'Slutlig allokering kvv'!$B$2:$AC$462,MATCH(Y$3,'Slutlig allokering kvv'!$B$1:$AJ$1,0),FALSE)/1,0)</f>
        <v>0</v>
      </c>
      <c r="Z43">
        <f>IFERROR(VLOOKUP($B43,Kraftvärmeprod!$B$1:$AH$479,MATCH(Z$2,Kraftvärmeprod!$B$1:$AG$1,0),FALSE)/1,0)-IFERROR(VLOOKUP($B43,'Slutlig allokering kvv'!$B$2:$AC$462,MATCH(Z$3,'Slutlig allokering kvv'!$B$1:$AJ$1,0),FALSE)/1,0)</f>
        <v>0</v>
      </c>
      <c r="AA43">
        <f>IFERROR(VLOOKUP($B43,Kraftvärmeprod!$B$1:$AH$479,MATCH(AA$2,Kraftvärmeprod!$B$1:$AG$1,0),FALSE)/1,0)-IFERROR(VLOOKUP($B43,'Slutlig allokering kvv'!$B$2:$AC$462,MATCH(AA$3,'Slutlig allokering kvv'!$B$1:$AJ$1,0),FALSE)/1,0)</f>
        <v>0</v>
      </c>
      <c r="AE43">
        <f t="shared" si="0"/>
        <v>0</v>
      </c>
      <c r="AG43">
        <f>IFERROR(VLOOKUP(B43,'Slutlig allokering kvv'!$B$2:$AJ$462,MATCH("Summa slutlig allokerad tillförd energi (utan hjälpel och rökgaskondensering):",'Slutlig allokering kvv'!$B$1:$AK$1,0),FALSE)/1,"")</f>
        <v>0</v>
      </c>
      <c r="AI43" s="137" t="str">
        <f>IFERROR(1-VLOOKUP(B43,'Slutlig allokering kvv'!$B$2:$AJ$462,MATCH("Andel av bränsle i kvv som allokerats till värme, exklusive rökgaskondensering och hjälpel",'Slutlig allokering kvv'!$B$1:$AK$1,0),FALSE),"")</f>
        <v/>
      </c>
      <c r="AK43" s="137" t="str">
        <f t="shared" si="1"/>
        <v/>
      </c>
    </row>
    <row r="44" spans="1:37" x14ac:dyDescent="0.25">
      <c r="A44" s="2" t="s">
        <v>81</v>
      </c>
      <c r="B44" s="2" t="s">
        <v>82</v>
      </c>
      <c r="C44" t="str">
        <f>IFERROR(VLOOKUP($B44,Kraftvärmeprod!$B$1:$AH$479,MATCH(C$3,Kraftvärmeprod!$B$1:$AG$1,0),FALSE)/1,"")</f>
        <v/>
      </c>
      <c r="D44" t="str">
        <f>IFERROR(VLOOKUP($B44,Kraftvärmeprod!$B$1:$AH$479,MATCH(D$3,Kraftvärmeprod!$B$1:$AG$1,0),FALSE)/1,"")</f>
        <v/>
      </c>
      <c r="E44">
        <f>IFERROR(VLOOKUP($B44,Kraftvärmeprod!$B$1:$AH$479,MATCH(E$2,Kraftvärmeprod!$B$1:$AG$1,0),FALSE)/1,0)-IFERROR(VLOOKUP($B44,'Slutlig allokering kvv'!$B$2:$AC$462,MATCH(E$3,'Slutlig allokering kvv'!$B$1:$AJ$1,0),FALSE)/1,0)</f>
        <v>0</v>
      </c>
      <c r="F44">
        <f>IFERROR(VLOOKUP($B44,Kraftvärmeprod!$B$1:$AH$479,MATCH(F$2,Kraftvärmeprod!$B$1:$AG$1,0),FALSE)/1,0)-IFERROR(VLOOKUP($B44,'Slutlig allokering kvv'!$B$2:$AC$462,MATCH(F$3,'Slutlig allokering kvv'!$B$1:$AJ$1,0),FALSE)/1,0)</f>
        <v>0</v>
      </c>
      <c r="G44">
        <f>IFERROR(VLOOKUP($B44,Kraftvärmeprod!$B$1:$AH$479,MATCH(G$2,Kraftvärmeprod!$B$1:$AG$1,0),FALSE)/1,0)-IFERROR(VLOOKUP($B44,'Slutlig allokering kvv'!$B$2:$AC$462,MATCH(G$3,'Slutlig allokering kvv'!$B$1:$AJ$1,0),FALSE)/1,0)</f>
        <v>0</v>
      </c>
      <c r="H44">
        <f>IFERROR(VLOOKUP($B44,Kraftvärmeprod!$B$1:$AH$479,MATCH(H$2,Kraftvärmeprod!$B$1:$AG$1,0),FALSE)/1,0)-IFERROR(VLOOKUP($B44,'Slutlig allokering kvv'!$B$2:$AC$462,MATCH(H$3,'Slutlig allokering kvv'!$B$1:$AJ$1,0),FALSE)/1,0)</f>
        <v>0</v>
      </c>
      <c r="I44">
        <f>IFERROR(VLOOKUP($B44,Kraftvärmeprod!$B$1:$AH$479,MATCH(I$2,Kraftvärmeprod!$B$1:$AG$1,0),FALSE)/1,0)-IFERROR(VLOOKUP($B44,'Slutlig allokering kvv'!$B$2:$AC$462,MATCH(I$3,'Slutlig allokering kvv'!$B$1:$AJ$1,0),FALSE)/1,0)</f>
        <v>0</v>
      </c>
      <c r="J44">
        <f>IFERROR(VLOOKUP($B44,Kraftvärmeprod!$B$1:$AH$479,MATCH(J$2,Kraftvärmeprod!$B$1:$AG$1,0),FALSE)/1,0)-IFERROR(VLOOKUP($B44,'Slutlig allokering kvv'!$B$2:$AC$462,MATCH(J$3,'Slutlig allokering kvv'!$B$1:$AJ$1,0),FALSE)/1,0)</f>
        <v>0</v>
      </c>
      <c r="K44">
        <f>IFERROR(VLOOKUP($B44,Kraftvärmeprod!$B$1:$AH$479,MATCH(K$2,Kraftvärmeprod!$B$1:$AG$1,0),FALSE)/1,0)-IFERROR(VLOOKUP($B44,'Slutlig allokering kvv'!$B$2:$AC$462,MATCH(K$3,'Slutlig allokering kvv'!$B$1:$AJ$1,0),FALSE)/1,0)</f>
        <v>0</v>
      </c>
      <c r="L44">
        <f>IFERROR(VLOOKUP($B44,Kraftvärmeprod!$B$1:$AH$479,MATCH(L$2,Kraftvärmeprod!$B$1:$AG$1,0),FALSE)/1,0)-IFERROR(VLOOKUP($B44,'Slutlig allokering kvv'!$B$2:$AC$462,MATCH(L$3,'Slutlig allokering kvv'!$B$1:$AJ$1,0),FALSE)/1,0)</f>
        <v>0</v>
      </c>
      <c r="M44">
        <f>IFERROR(VLOOKUP($B44,Kraftvärmeprod!$B$1:$AH$479,MATCH(M$2,Kraftvärmeprod!$B$1:$AG$1,0),FALSE)/1,0)-IFERROR(VLOOKUP($B44,'Slutlig allokering kvv'!$B$2:$AC$462,MATCH(M$3,'Slutlig allokering kvv'!$B$1:$AJ$1,0),FALSE)/1,0)</f>
        <v>0</v>
      </c>
      <c r="N44">
        <f>IFERROR(VLOOKUP($B44,Kraftvärmeprod!$B$1:$AH$479,MATCH(N$2,Kraftvärmeprod!$B$1:$AG$1,0),FALSE)/1,0)-IFERROR(VLOOKUP($B44,'Slutlig allokering kvv'!$B$2:$AC$462,MATCH(N$3,'Slutlig allokering kvv'!$B$1:$AJ$1,0),FALSE)/1,0)</f>
        <v>0</v>
      </c>
      <c r="O44">
        <f>IFERROR(VLOOKUP($B44,Kraftvärmeprod!$B$1:$AH$479,MATCH(O$2,Kraftvärmeprod!$B$1:$AG$1,0),FALSE)/1,0)-IFERROR(VLOOKUP($B44,'Slutlig allokering kvv'!$B$2:$AC$462,MATCH(O$3,'Slutlig allokering kvv'!$B$1:$AJ$1,0),FALSE)/1,0)</f>
        <v>0</v>
      </c>
      <c r="P44">
        <f>IFERROR(VLOOKUP($B44,Kraftvärmeprod!$B$1:$AH$479,MATCH(P$2,Kraftvärmeprod!$B$1:$AG$1,0),FALSE)/1,0)-IFERROR(VLOOKUP($B44,'Slutlig allokering kvv'!$B$2:$AC$462,MATCH(P$3,'Slutlig allokering kvv'!$B$1:$AJ$1,0),FALSE)/1,0)</f>
        <v>0</v>
      </c>
      <c r="Q44">
        <f>IFERROR(VLOOKUP($B44,Kraftvärmeprod!$B$1:$AH$479,MATCH(Q$2,Kraftvärmeprod!$B$1:$AG$1,0),FALSE)/1,0)-IFERROR(VLOOKUP($B44,'Slutlig allokering kvv'!$B$2:$AC$462,MATCH(Q$3,'Slutlig allokering kvv'!$B$1:$AJ$1,0),FALSE)/1,0)</f>
        <v>0</v>
      </c>
      <c r="R44">
        <f>IFERROR(VLOOKUP($B44,Kraftvärmeprod!$B$1:$AH$479,MATCH(R$2,Kraftvärmeprod!$B$1:$AG$1,0),FALSE)/1,0)-IFERROR(VLOOKUP($B44,'Slutlig allokering kvv'!$B$2:$AC$462,MATCH(R$3,'Slutlig allokering kvv'!$B$1:$AJ$1,0),FALSE)/1,0)</f>
        <v>0</v>
      </c>
      <c r="S44">
        <f>IFERROR(VLOOKUP($B44,Kraftvärmeprod!$B$1:$AH$479,MATCH(S$2,Kraftvärmeprod!$B$1:$AG$1,0),FALSE)/1,0)-IFERROR(VLOOKUP($B44,'Slutlig allokering kvv'!$B$2:$AC$462,MATCH(S$3,'Slutlig allokering kvv'!$B$1:$AJ$1,0),FALSE)/1,0)</f>
        <v>0</v>
      </c>
      <c r="T44" s="6">
        <f>IFERROR(VLOOKUP($B44,Miljö!$B$1:$S$477,MATCH(T$2,Miljö!$B$1:$X$1,0),FALSE)/1,0)-IFERROR(VLOOKUP($B44,'Slutlig allokering kvv'!$B$2:$AC$462,MATCH(T$3,'Slutlig allokering kvv'!$B$1:$AJ$1,0),FALSE)/1,0)</f>
        <v>0</v>
      </c>
      <c r="U44">
        <f>IFERROR(VLOOKUP($B44,Kraftvärmeprod!$B$1:$AH$479,MATCH(U$2,Kraftvärmeprod!$B$1:$AG$1,0),FALSE)/1,0)-IFERROR(VLOOKUP($B44,'Slutlig allokering kvv'!$B$2:$AC$462,MATCH(U$3,'Slutlig allokering kvv'!$B$1:$AJ$1,0),FALSE)/1,0)</f>
        <v>0</v>
      </c>
      <c r="V44">
        <f>IFERROR(VLOOKUP($B44,Kraftvärmeprod!$B$1:$AH$479,MATCH(V$2,Kraftvärmeprod!$B$1:$AG$1,0),FALSE)/1,0)-IFERROR(VLOOKUP($B44,'Slutlig allokering kvv'!$B$2:$AC$462,MATCH(V$3,'Slutlig allokering kvv'!$B$1:$AJ$1,0),FALSE)/1,0)</f>
        <v>0</v>
      </c>
      <c r="W44">
        <f>IFERROR(VLOOKUP($B44,Kraftvärmeprod!$B$1:$AH$479,MATCH(W$2,Kraftvärmeprod!$B$1:$AG$1,0),FALSE)/1,0)-IFERROR(VLOOKUP($B44,'Slutlig allokering kvv'!$B$2:$AC$462,MATCH(W$3,'Slutlig allokering kvv'!$B$1:$AJ$1,0),FALSE)/1,0)</f>
        <v>0</v>
      </c>
      <c r="X44">
        <f>IFERROR(VLOOKUP($B44,Kraftvärmeprod!$B$1:$AH$479,MATCH(X$2,Kraftvärmeprod!$B$1:$AG$1,0),FALSE)/1,0)-IFERROR(VLOOKUP($B44,'Slutlig allokering kvv'!$B$2:$AC$462,MATCH(X$3,'Slutlig allokering kvv'!$B$1:$AJ$1,0),FALSE)/1,0)</f>
        <v>0</v>
      </c>
      <c r="Y44">
        <f>IFERROR(VLOOKUP($B44,Kraftvärmeprod!$B$1:$AH$479,MATCH(Y$2,Kraftvärmeprod!$B$1:$AG$1,0),FALSE)/1,0)-IFERROR(VLOOKUP($B44,'Slutlig allokering kvv'!$B$2:$AC$462,MATCH(Y$3,'Slutlig allokering kvv'!$B$1:$AJ$1,0),FALSE)/1,0)</f>
        <v>0</v>
      </c>
      <c r="Z44">
        <f>IFERROR(VLOOKUP($B44,Kraftvärmeprod!$B$1:$AH$479,MATCH(Z$2,Kraftvärmeprod!$B$1:$AG$1,0),FALSE)/1,0)-IFERROR(VLOOKUP($B44,'Slutlig allokering kvv'!$B$2:$AC$462,MATCH(Z$3,'Slutlig allokering kvv'!$B$1:$AJ$1,0),FALSE)/1,0)</f>
        <v>0</v>
      </c>
      <c r="AA44">
        <f>IFERROR(VLOOKUP($B44,Kraftvärmeprod!$B$1:$AH$479,MATCH(AA$2,Kraftvärmeprod!$B$1:$AG$1,0),FALSE)/1,0)-IFERROR(VLOOKUP($B44,'Slutlig allokering kvv'!$B$2:$AC$462,MATCH(AA$3,'Slutlig allokering kvv'!$B$1:$AJ$1,0),FALSE)/1,0)</f>
        <v>0</v>
      </c>
      <c r="AE44">
        <f t="shared" si="0"/>
        <v>0</v>
      </c>
      <c r="AG44">
        <f>IFERROR(VLOOKUP(B44,'Slutlig allokering kvv'!$B$2:$AJ$462,MATCH("Summa slutlig allokerad tillförd energi (utan hjälpel och rökgaskondensering):",'Slutlig allokering kvv'!$B$1:$AK$1,0),FALSE)/1,"")</f>
        <v>0</v>
      </c>
      <c r="AI44" s="137" t="str">
        <f>IFERROR(1-VLOOKUP(B44,'Slutlig allokering kvv'!$B$2:$AJ$462,MATCH("Andel av bränsle i kvv som allokerats till värme, exklusive rökgaskondensering och hjälpel",'Slutlig allokering kvv'!$B$1:$AK$1,0),FALSE),"")</f>
        <v/>
      </c>
      <c r="AK44" s="137" t="str">
        <f t="shared" si="1"/>
        <v/>
      </c>
    </row>
    <row r="45" spans="1:37" x14ac:dyDescent="0.25">
      <c r="A45" s="2" t="s">
        <v>90</v>
      </c>
      <c r="B45" s="2" t="s">
        <v>91</v>
      </c>
      <c r="C45" t="str">
        <f>IFERROR(VLOOKUP($B45,Kraftvärmeprod!$B$1:$AH$479,MATCH(C$3,Kraftvärmeprod!$B$1:$AG$1,0),FALSE)/1,"")</f>
        <v/>
      </c>
      <c r="D45" t="str">
        <f>IFERROR(VLOOKUP($B45,Kraftvärmeprod!$B$1:$AH$479,MATCH(D$3,Kraftvärmeprod!$B$1:$AG$1,0),FALSE)/1,"")</f>
        <v/>
      </c>
      <c r="E45">
        <f>IFERROR(VLOOKUP($B45,Kraftvärmeprod!$B$1:$AH$479,MATCH(E$2,Kraftvärmeprod!$B$1:$AG$1,0),FALSE)/1,0)-IFERROR(VLOOKUP($B45,'Slutlig allokering kvv'!$B$2:$AC$462,MATCH(E$3,'Slutlig allokering kvv'!$B$1:$AJ$1,0),FALSE)/1,0)</f>
        <v>0</v>
      </c>
      <c r="F45">
        <f>IFERROR(VLOOKUP($B45,Kraftvärmeprod!$B$1:$AH$479,MATCH(F$2,Kraftvärmeprod!$B$1:$AG$1,0),FALSE)/1,0)-IFERROR(VLOOKUP($B45,'Slutlig allokering kvv'!$B$2:$AC$462,MATCH(F$3,'Slutlig allokering kvv'!$B$1:$AJ$1,0),FALSE)/1,0)</f>
        <v>0</v>
      </c>
      <c r="G45">
        <f>IFERROR(VLOOKUP($B45,Kraftvärmeprod!$B$1:$AH$479,MATCH(G$2,Kraftvärmeprod!$B$1:$AG$1,0),FALSE)/1,0)-IFERROR(VLOOKUP($B45,'Slutlig allokering kvv'!$B$2:$AC$462,MATCH(G$3,'Slutlig allokering kvv'!$B$1:$AJ$1,0),FALSE)/1,0)</f>
        <v>0</v>
      </c>
      <c r="H45">
        <f>IFERROR(VLOOKUP($B45,Kraftvärmeprod!$B$1:$AH$479,MATCH(H$2,Kraftvärmeprod!$B$1:$AG$1,0),FALSE)/1,0)-IFERROR(VLOOKUP($B45,'Slutlig allokering kvv'!$B$2:$AC$462,MATCH(H$3,'Slutlig allokering kvv'!$B$1:$AJ$1,0),FALSE)/1,0)</f>
        <v>0</v>
      </c>
      <c r="I45">
        <f>IFERROR(VLOOKUP($B45,Kraftvärmeprod!$B$1:$AH$479,MATCH(I$2,Kraftvärmeprod!$B$1:$AG$1,0),FALSE)/1,0)-IFERROR(VLOOKUP($B45,'Slutlig allokering kvv'!$B$2:$AC$462,MATCH(I$3,'Slutlig allokering kvv'!$B$1:$AJ$1,0),FALSE)/1,0)</f>
        <v>0</v>
      </c>
      <c r="J45">
        <f>IFERROR(VLOOKUP($B45,Kraftvärmeprod!$B$1:$AH$479,MATCH(J$2,Kraftvärmeprod!$B$1:$AG$1,0),FALSE)/1,0)-IFERROR(VLOOKUP($B45,'Slutlig allokering kvv'!$B$2:$AC$462,MATCH(J$3,'Slutlig allokering kvv'!$B$1:$AJ$1,0),FALSE)/1,0)</f>
        <v>0</v>
      </c>
      <c r="K45">
        <f>IFERROR(VLOOKUP($B45,Kraftvärmeprod!$B$1:$AH$479,MATCH(K$2,Kraftvärmeprod!$B$1:$AG$1,0),FALSE)/1,0)-IFERROR(VLOOKUP($B45,'Slutlig allokering kvv'!$B$2:$AC$462,MATCH(K$3,'Slutlig allokering kvv'!$B$1:$AJ$1,0),FALSE)/1,0)</f>
        <v>0</v>
      </c>
      <c r="L45">
        <f>IFERROR(VLOOKUP($B45,Kraftvärmeprod!$B$1:$AH$479,MATCH(L$2,Kraftvärmeprod!$B$1:$AG$1,0),FALSE)/1,0)-IFERROR(VLOOKUP($B45,'Slutlig allokering kvv'!$B$2:$AC$462,MATCH(L$3,'Slutlig allokering kvv'!$B$1:$AJ$1,0),FALSE)/1,0)</f>
        <v>0</v>
      </c>
      <c r="M45">
        <f>IFERROR(VLOOKUP($B45,Kraftvärmeprod!$B$1:$AH$479,MATCH(M$2,Kraftvärmeprod!$B$1:$AG$1,0),FALSE)/1,0)-IFERROR(VLOOKUP($B45,'Slutlig allokering kvv'!$B$2:$AC$462,MATCH(M$3,'Slutlig allokering kvv'!$B$1:$AJ$1,0),FALSE)/1,0)</f>
        <v>0</v>
      </c>
      <c r="N45">
        <f>IFERROR(VLOOKUP($B45,Kraftvärmeprod!$B$1:$AH$479,MATCH(N$2,Kraftvärmeprod!$B$1:$AG$1,0),FALSE)/1,0)-IFERROR(VLOOKUP($B45,'Slutlig allokering kvv'!$B$2:$AC$462,MATCH(N$3,'Slutlig allokering kvv'!$B$1:$AJ$1,0),FALSE)/1,0)</f>
        <v>0</v>
      </c>
      <c r="O45">
        <f>IFERROR(VLOOKUP($B45,Kraftvärmeprod!$B$1:$AH$479,MATCH(O$2,Kraftvärmeprod!$B$1:$AG$1,0),FALSE)/1,0)-IFERROR(VLOOKUP($B45,'Slutlig allokering kvv'!$B$2:$AC$462,MATCH(O$3,'Slutlig allokering kvv'!$B$1:$AJ$1,0),FALSE)/1,0)</f>
        <v>0</v>
      </c>
      <c r="P45">
        <f>IFERROR(VLOOKUP($B45,Kraftvärmeprod!$B$1:$AH$479,MATCH(P$2,Kraftvärmeprod!$B$1:$AG$1,0),FALSE)/1,0)-IFERROR(VLOOKUP($B45,'Slutlig allokering kvv'!$B$2:$AC$462,MATCH(P$3,'Slutlig allokering kvv'!$B$1:$AJ$1,0),FALSE)/1,0)</f>
        <v>0</v>
      </c>
      <c r="Q45">
        <f>IFERROR(VLOOKUP($B45,Kraftvärmeprod!$B$1:$AH$479,MATCH(Q$2,Kraftvärmeprod!$B$1:$AG$1,0),FALSE)/1,0)-IFERROR(VLOOKUP($B45,'Slutlig allokering kvv'!$B$2:$AC$462,MATCH(Q$3,'Slutlig allokering kvv'!$B$1:$AJ$1,0),FALSE)/1,0)</f>
        <v>0</v>
      </c>
      <c r="R45">
        <f>IFERROR(VLOOKUP($B45,Kraftvärmeprod!$B$1:$AH$479,MATCH(R$2,Kraftvärmeprod!$B$1:$AG$1,0),FALSE)/1,0)-IFERROR(VLOOKUP($B45,'Slutlig allokering kvv'!$B$2:$AC$462,MATCH(R$3,'Slutlig allokering kvv'!$B$1:$AJ$1,0),FALSE)/1,0)</f>
        <v>0</v>
      </c>
      <c r="S45">
        <f>IFERROR(VLOOKUP($B45,Kraftvärmeprod!$B$1:$AH$479,MATCH(S$2,Kraftvärmeprod!$B$1:$AG$1,0),FALSE)/1,0)-IFERROR(VLOOKUP($B45,'Slutlig allokering kvv'!$B$2:$AC$462,MATCH(S$3,'Slutlig allokering kvv'!$B$1:$AJ$1,0),FALSE)/1,0)</f>
        <v>0</v>
      </c>
      <c r="T45" s="6">
        <f>IFERROR(VLOOKUP($B45,Miljö!$B$1:$S$477,MATCH(T$2,Miljö!$B$1:$X$1,0),FALSE)/1,0)-IFERROR(VLOOKUP($B45,'Slutlig allokering kvv'!$B$2:$AC$462,MATCH(T$3,'Slutlig allokering kvv'!$B$1:$AJ$1,0),FALSE)/1,0)</f>
        <v>0</v>
      </c>
      <c r="U45">
        <f>IFERROR(VLOOKUP($B45,Kraftvärmeprod!$B$1:$AH$479,MATCH(U$2,Kraftvärmeprod!$B$1:$AG$1,0),FALSE)/1,0)-IFERROR(VLOOKUP($B45,'Slutlig allokering kvv'!$B$2:$AC$462,MATCH(U$3,'Slutlig allokering kvv'!$B$1:$AJ$1,0),FALSE)/1,0)</f>
        <v>0</v>
      </c>
      <c r="V45">
        <f>IFERROR(VLOOKUP($B45,Kraftvärmeprod!$B$1:$AH$479,MATCH(V$2,Kraftvärmeprod!$B$1:$AG$1,0),FALSE)/1,0)-IFERROR(VLOOKUP($B45,'Slutlig allokering kvv'!$B$2:$AC$462,MATCH(V$3,'Slutlig allokering kvv'!$B$1:$AJ$1,0),FALSE)/1,0)</f>
        <v>0</v>
      </c>
      <c r="W45">
        <f>IFERROR(VLOOKUP($B45,Kraftvärmeprod!$B$1:$AH$479,MATCH(W$2,Kraftvärmeprod!$B$1:$AG$1,0),FALSE)/1,0)-IFERROR(VLOOKUP($B45,'Slutlig allokering kvv'!$B$2:$AC$462,MATCH(W$3,'Slutlig allokering kvv'!$B$1:$AJ$1,0),FALSE)/1,0)</f>
        <v>0</v>
      </c>
      <c r="X45">
        <f>IFERROR(VLOOKUP($B45,Kraftvärmeprod!$B$1:$AH$479,MATCH(X$2,Kraftvärmeprod!$B$1:$AG$1,0),FALSE)/1,0)-IFERROR(VLOOKUP($B45,'Slutlig allokering kvv'!$B$2:$AC$462,MATCH(X$3,'Slutlig allokering kvv'!$B$1:$AJ$1,0),FALSE)/1,0)</f>
        <v>0</v>
      </c>
      <c r="Y45">
        <f>IFERROR(VLOOKUP($B45,Kraftvärmeprod!$B$1:$AH$479,MATCH(Y$2,Kraftvärmeprod!$B$1:$AG$1,0),FALSE)/1,0)-IFERROR(VLOOKUP($B45,'Slutlig allokering kvv'!$B$2:$AC$462,MATCH(Y$3,'Slutlig allokering kvv'!$B$1:$AJ$1,0),FALSE)/1,0)</f>
        <v>0</v>
      </c>
      <c r="Z45">
        <f>IFERROR(VLOOKUP($B45,Kraftvärmeprod!$B$1:$AH$479,MATCH(Z$2,Kraftvärmeprod!$B$1:$AG$1,0),FALSE)/1,0)-IFERROR(VLOOKUP($B45,'Slutlig allokering kvv'!$B$2:$AC$462,MATCH(Z$3,'Slutlig allokering kvv'!$B$1:$AJ$1,0),FALSE)/1,0)</f>
        <v>0</v>
      </c>
      <c r="AA45">
        <f>IFERROR(VLOOKUP($B45,Kraftvärmeprod!$B$1:$AH$479,MATCH(AA$2,Kraftvärmeprod!$B$1:$AG$1,0),FALSE)/1,0)-IFERROR(VLOOKUP($B45,'Slutlig allokering kvv'!$B$2:$AC$462,MATCH(AA$3,'Slutlig allokering kvv'!$B$1:$AJ$1,0),FALSE)/1,0)</f>
        <v>0</v>
      </c>
      <c r="AE45">
        <f t="shared" si="0"/>
        <v>0</v>
      </c>
      <c r="AG45">
        <f>IFERROR(VLOOKUP(B45,'Slutlig allokering kvv'!$B$2:$AJ$462,MATCH("Summa slutlig allokerad tillförd energi (utan hjälpel och rökgaskondensering):",'Slutlig allokering kvv'!$B$1:$AK$1,0),FALSE)/1,"")</f>
        <v>0</v>
      </c>
      <c r="AI45" s="137" t="str">
        <f>IFERROR(1-VLOOKUP(B45,'Slutlig allokering kvv'!$B$2:$AJ$462,MATCH("Andel av bränsle i kvv som allokerats till värme, exklusive rökgaskondensering och hjälpel",'Slutlig allokering kvv'!$B$1:$AK$1,0),FALSE),"")</f>
        <v/>
      </c>
      <c r="AK45" s="137" t="str">
        <f t="shared" si="1"/>
        <v/>
      </c>
    </row>
    <row r="46" spans="1:37" x14ac:dyDescent="0.25">
      <c r="A46" s="2" t="s">
        <v>90</v>
      </c>
      <c r="B46" s="2" t="s">
        <v>92</v>
      </c>
      <c r="C46">
        <f>IFERROR(VLOOKUP($B46,Kraftvärmeprod!$B$1:$AH$479,MATCH(C$3,Kraftvärmeprod!$B$1:$AG$1,0),FALSE)/1,"")</f>
        <v>321.49900000000002</v>
      </c>
      <c r="D46">
        <f>IFERROR(VLOOKUP($B46,Kraftvärmeprod!$B$1:$AH$479,MATCH(D$3,Kraftvärmeprod!$B$1:$AG$1,0),FALSE)/1,"")</f>
        <v>89.972999999999999</v>
      </c>
      <c r="E46">
        <f>IFERROR(VLOOKUP($B46,Kraftvärmeprod!$B$1:$AH$479,MATCH(E$2,Kraftvärmeprod!$B$1:$AG$1,0),FALSE)/1,0)-IFERROR(VLOOKUP($B46,'Slutlig allokering kvv'!$B$2:$AC$462,MATCH(E$3,'Slutlig allokering kvv'!$B$1:$AJ$1,0),FALSE)/1,0)</f>
        <v>0</v>
      </c>
      <c r="F46">
        <f>IFERROR(VLOOKUP($B46,Kraftvärmeprod!$B$1:$AH$479,MATCH(F$2,Kraftvärmeprod!$B$1:$AG$1,0),FALSE)/1,0)-IFERROR(VLOOKUP($B46,'Slutlig allokering kvv'!$B$2:$AC$462,MATCH(F$3,'Slutlig allokering kvv'!$B$1:$AJ$1,0),FALSE)/1,0)</f>
        <v>0</v>
      </c>
      <c r="G46">
        <f>IFERROR(VLOOKUP($B46,Kraftvärmeprod!$B$1:$AH$479,MATCH(G$2,Kraftvärmeprod!$B$1:$AG$1,0),FALSE)/1,0)-IFERROR(VLOOKUP($B46,'Slutlig allokering kvv'!$B$2:$AC$462,MATCH(G$3,'Slutlig allokering kvv'!$B$1:$AJ$1,0),FALSE)/1,0)</f>
        <v>0.57609300000000008</v>
      </c>
      <c r="H46">
        <f>IFERROR(VLOOKUP($B46,Kraftvärmeprod!$B$1:$AH$479,MATCH(H$2,Kraftvärmeprod!$B$1:$AG$1,0),FALSE)/1,0)-IFERROR(VLOOKUP($B46,'Slutlig allokering kvv'!$B$2:$AC$462,MATCH(H$3,'Slutlig allokering kvv'!$B$1:$AJ$1,0),FALSE)/1,0)</f>
        <v>0</v>
      </c>
      <c r="I46">
        <f>IFERROR(VLOOKUP($B46,Kraftvärmeprod!$B$1:$AH$479,MATCH(I$2,Kraftvärmeprod!$B$1:$AG$1,0),FALSE)/1,0)-IFERROR(VLOOKUP($B46,'Slutlig allokering kvv'!$B$2:$AC$462,MATCH(I$3,'Slutlig allokering kvv'!$B$1:$AJ$1,0),FALSE)/1,0)</f>
        <v>9.3256000000000006E-2</v>
      </c>
      <c r="J46">
        <f>IFERROR(VLOOKUP($B46,Kraftvärmeprod!$B$1:$AH$479,MATCH(J$2,Kraftvärmeprod!$B$1:$AG$1,0),FALSE)/1,0)-IFERROR(VLOOKUP($B46,'Slutlig allokering kvv'!$B$2:$AC$462,MATCH(J$3,'Slutlig allokering kvv'!$B$1:$AJ$1,0),FALSE)/1,0)</f>
        <v>0</v>
      </c>
      <c r="K46">
        <f>IFERROR(VLOOKUP($B46,Kraftvärmeprod!$B$1:$AH$479,MATCH(K$2,Kraftvärmeprod!$B$1:$AG$1,0),FALSE)/1,0)-IFERROR(VLOOKUP($B46,'Slutlig allokering kvv'!$B$2:$AC$462,MATCH(K$3,'Slutlig allokering kvv'!$B$1:$AJ$1,0),FALSE)/1,0)</f>
        <v>0</v>
      </c>
      <c r="L46">
        <f>IFERROR(VLOOKUP($B46,Kraftvärmeprod!$B$1:$AH$479,MATCH(L$2,Kraftvärmeprod!$B$1:$AG$1,0),FALSE)/1,0)-IFERROR(VLOOKUP($B46,'Slutlig allokering kvv'!$B$2:$AC$462,MATCH(L$3,'Slutlig allokering kvv'!$B$1:$AJ$1,0),FALSE)/1,0)</f>
        <v>150.52099999999999</v>
      </c>
      <c r="M46">
        <f>IFERROR(VLOOKUP($B46,Kraftvärmeprod!$B$1:$AH$479,MATCH(M$2,Kraftvärmeprod!$B$1:$AG$1,0),FALSE)/1,0)-IFERROR(VLOOKUP($B46,'Slutlig allokering kvv'!$B$2:$AC$462,MATCH(M$3,'Slutlig allokering kvv'!$B$1:$AJ$1,0),FALSE)/1,0)</f>
        <v>0</v>
      </c>
      <c r="N46">
        <f>IFERROR(VLOOKUP($B46,Kraftvärmeprod!$B$1:$AH$479,MATCH(N$2,Kraftvärmeprod!$B$1:$AG$1,0),FALSE)/1,0)-IFERROR(VLOOKUP($B46,'Slutlig allokering kvv'!$B$2:$AC$462,MATCH(N$3,'Slutlig allokering kvv'!$B$1:$AJ$1,0),FALSE)/1,0)</f>
        <v>0</v>
      </c>
      <c r="O46">
        <f>IFERROR(VLOOKUP($B46,Kraftvärmeprod!$B$1:$AH$479,MATCH(O$2,Kraftvärmeprod!$B$1:$AG$1,0),FALSE)/1,0)-IFERROR(VLOOKUP($B46,'Slutlig allokering kvv'!$B$2:$AC$462,MATCH(O$3,'Slutlig allokering kvv'!$B$1:$AJ$1,0),FALSE)/1,0)</f>
        <v>0</v>
      </c>
      <c r="P46">
        <f>IFERROR(VLOOKUP($B46,Kraftvärmeprod!$B$1:$AH$479,MATCH(P$2,Kraftvärmeprod!$B$1:$AG$1,0),FALSE)/1,0)-IFERROR(VLOOKUP($B46,'Slutlig allokering kvv'!$B$2:$AC$462,MATCH(P$3,'Slutlig allokering kvv'!$B$1:$AJ$1,0),FALSE)/1,0)</f>
        <v>29.732500000000002</v>
      </c>
      <c r="Q46">
        <f>IFERROR(VLOOKUP($B46,Kraftvärmeprod!$B$1:$AH$479,MATCH(Q$2,Kraftvärmeprod!$B$1:$AG$1,0),FALSE)/1,0)-IFERROR(VLOOKUP($B46,'Slutlig allokering kvv'!$B$2:$AC$462,MATCH(Q$3,'Slutlig allokering kvv'!$B$1:$AJ$1,0),FALSE)/1,0)</f>
        <v>0</v>
      </c>
      <c r="R46">
        <f>IFERROR(VLOOKUP($B46,Kraftvärmeprod!$B$1:$AH$479,MATCH(R$2,Kraftvärmeprod!$B$1:$AG$1,0),FALSE)/1,0)-IFERROR(VLOOKUP($B46,'Slutlig allokering kvv'!$B$2:$AC$462,MATCH(R$3,'Slutlig allokering kvv'!$B$1:$AJ$1,0),FALSE)/1,0)</f>
        <v>0</v>
      </c>
      <c r="S46">
        <f>IFERROR(VLOOKUP($B46,Kraftvärmeprod!$B$1:$AH$479,MATCH(S$2,Kraftvärmeprod!$B$1:$AG$1,0),FALSE)/1,0)-IFERROR(VLOOKUP($B46,'Slutlig allokering kvv'!$B$2:$AC$462,MATCH(S$3,'Slutlig allokering kvv'!$B$1:$AJ$1,0),FALSE)/1,0)</f>
        <v>0</v>
      </c>
      <c r="T46" s="6">
        <f>IFERROR(VLOOKUP($B46,Miljö!$B$1:$S$477,MATCH(T$2,Miljö!$B$1:$X$1,0),FALSE)/1,0)-IFERROR(VLOOKUP($B46,'Slutlig allokering kvv'!$B$2:$AC$462,MATCH(T$3,'Slutlig allokering kvv'!$B$1:$AJ$1,0),FALSE)/1,0)</f>
        <v>6.7809899999999974</v>
      </c>
      <c r="U46">
        <f>IFERROR(VLOOKUP($B46,Kraftvärmeprod!$B$1:$AH$479,MATCH(U$2,Kraftvärmeprod!$B$1:$AG$1,0),FALSE)/1,0)-IFERROR(VLOOKUP($B46,'Slutlig allokering kvv'!$B$2:$AC$462,MATCH(U$3,'Slutlig allokering kvv'!$B$1:$AJ$1,0),FALSE)/1,0)</f>
        <v>0</v>
      </c>
      <c r="V46">
        <f>IFERROR(VLOOKUP($B46,Kraftvärmeprod!$B$1:$AH$479,MATCH(V$2,Kraftvärmeprod!$B$1:$AG$1,0),FALSE)/1,0)-IFERROR(VLOOKUP($B46,'Slutlig allokering kvv'!$B$2:$AC$462,MATCH(V$3,'Slutlig allokering kvv'!$B$1:$AJ$1,0),FALSE)/1,0)</f>
        <v>0</v>
      </c>
      <c r="W46">
        <f>IFERROR(VLOOKUP($B46,Kraftvärmeprod!$B$1:$AH$479,MATCH(W$2,Kraftvärmeprod!$B$1:$AG$1,0),FALSE)/1,0)-IFERROR(VLOOKUP($B46,'Slutlig allokering kvv'!$B$2:$AC$462,MATCH(W$3,'Slutlig allokering kvv'!$B$1:$AJ$1,0),FALSE)/1,0)</f>
        <v>0</v>
      </c>
      <c r="X46">
        <f>IFERROR(VLOOKUP($B46,Kraftvärmeprod!$B$1:$AH$479,MATCH(X$2,Kraftvärmeprod!$B$1:$AG$1,0),FALSE)/1,0)-IFERROR(VLOOKUP($B46,'Slutlig allokering kvv'!$B$2:$AC$462,MATCH(X$3,'Slutlig allokering kvv'!$B$1:$AJ$1,0),FALSE)/1,0)</f>
        <v>0</v>
      </c>
      <c r="Y46">
        <f>IFERROR(VLOOKUP($B46,Kraftvärmeprod!$B$1:$AH$479,MATCH(Y$2,Kraftvärmeprod!$B$1:$AG$1,0),FALSE)/1,0)-IFERROR(VLOOKUP($B46,'Slutlig allokering kvv'!$B$2:$AC$462,MATCH(Y$3,'Slutlig allokering kvv'!$B$1:$AJ$1,0),FALSE)/1,0)</f>
        <v>0</v>
      </c>
      <c r="Z46">
        <f>IFERROR(VLOOKUP($B46,Kraftvärmeprod!$B$1:$AH$479,MATCH(Z$2,Kraftvärmeprod!$B$1:$AG$1,0),FALSE)/1,0)-IFERROR(VLOOKUP($B46,'Slutlig allokering kvv'!$B$2:$AC$462,MATCH(Z$3,'Slutlig allokering kvv'!$B$1:$AJ$1,0),FALSE)/1,0)</f>
        <v>0</v>
      </c>
      <c r="AA46">
        <f>IFERROR(VLOOKUP($B46,Kraftvärmeprod!$B$1:$AH$479,MATCH(AA$2,Kraftvärmeprod!$B$1:$AG$1,0),FALSE)/1,0)-IFERROR(VLOOKUP($B46,'Slutlig allokering kvv'!$B$2:$AC$462,MATCH(AA$3,'Slutlig allokering kvv'!$B$1:$AJ$1,0),FALSE)/1,0)</f>
        <v>11.4519</v>
      </c>
      <c r="AE46">
        <f t="shared" si="0"/>
        <v>192.37474899999998</v>
      </c>
      <c r="AG46">
        <f>IFERROR(VLOOKUP(B46,'Slutlig allokering kvv'!$B$2:$AJ$462,MATCH("Summa slutlig allokerad tillförd energi (utan hjälpel och rökgaskondensering):",'Slutlig allokering kvv'!$B$1:$AK$1,0),FALSE)/1,"")</f>
        <v>263.81025099999999</v>
      </c>
      <c r="AI46" s="137">
        <f>IFERROR(1-VLOOKUP(B46,'Slutlig allokering kvv'!$B$2:$AJ$462,MATCH("Andel av bränsle i kvv som allokerats till värme, exklusive rökgaskondensering och hjälpel",'Slutlig allokering kvv'!$B$1:$AK$1,0),FALSE),"")</f>
        <v>0.42170336376689277</v>
      </c>
      <c r="AK46" s="137">
        <f t="shared" si="1"/>
        <v>0.42170336376689282</v>
      </c>
    </row>
    <row r="47" spans="1:37" x14ac:dyDescent="0.25">
      <c r="A47" s="2" t="s">
        <v>93</v>
      </c>
      <c r="B47" s="2" t="s">
        <v>94</v>
      </c>
      <c r="C47" t="str">
        <f>IFERROR(VLOOKUP($B47,Kraftvärmeprod!$B$1:$AH$479,MATCH(C$3,Kraftvärmeprod!$B$1:$AG$1,0),FALSE)/1,"")</f>
        <v/>
      </c>
      <c r="D47" t="str">
        <f>IFERROR(VLOOKUP($B47,Kraftvärmeprod!$B$1:$AH$479,MATCH(D$3,Kraftvärmeprod!$B$1:$AG$1,0),FALSE)/1,"")</f>
        <v/>
      </c>
      <c r="E47">
        <f>IFERROR(VLOOKUP($B47,Kraftvärmeprod!$B$1:$AH$479,MATCH(E$2,Kraftvärmeprod!$B$1:$AG$1,0),FALSE)/1,0)-IFERROR(VLOOKUP($B47,'Slutlig allokering kvv'!$B$2:$AC$462,MATCH(E$3,'Slutlig allokering kvv'!$B$1:$AJ$1,0),FALSE)/1,0)</f>
        <v>0</v>
      </c>
      <c r="F47">
        <f>IFERROR(VLOOKUP($B47,Kraftvärmeprod!$B$1:$AH$479,MATCH(F$2,Kraftvärmeprod!$B$1:$AG$1,0),FALSE)/1,0)-IFERROR(VLOOKUP($B47,'Slutlig allokering kvv'!$B$2:$AC$462,MATCH(F$3,'Slutlig allokering kvv'!$B$1:$AJ$1,0),FALSE)/1,0)</f>
        <v>0</v>
      </c>
      <c r="G47">
        <f>IFERROR(VLOOKUP($B47,Kraftvärmeprod!$B$1:$AH$479,MATCH(G$2,Kraftvärmeprod!$B$1:$AG$1,0),FALSE)/1,0)-IFERROR(VLOOKUP($B47,'Slutlig allokering kvv'!$B$2:$AC$462,MATCH(G$3,'Slutlig allokering kvv'!$B$1:$AJ$1,0),FALSE)/1,0)</f>
        <v>0</v>
      </c>
      <c r="H47">
        <f>IFERROR(VLOOKUP($B47,Kraftvärmeprod!$B$1:$AH$479,MATCH(H$2,Kraftvärmeprod!$B$1:$AG$1,0),FALSE)/1,0)-IFERROR(VLOOKUP($B47,'Slutlig allokering kvv'!$B$2:$AC$462,MATCH(H$3,'Slutlig allokering kvv'!$B$1:$AJ$1,0),FALSE)/1,0)</f>
        <v>0</v>
      </c>
      <c r="I47">
        <f>IFERROR(VLOOKUP($B47,Kraftvärmeprod!$B$1:$AH$479,MATCH(I$2,Kraftvärmeprod!$B$1:$AG$1,0),FALSE)/1,0)-IFERROR(VLOOKUP($B47,'Slutlig allokering kvv'!$B$2:$AC$462,MATCH(I$3,'Slutlig allokering kvv'!$B$1:$AJ$1,0),FALSE)/1,0)</f>
        <v>0</v>
      </c>
      <c r="J47">
        <f>IFERROR(VLOOKUP($B47,Kraftvärmeprod!$B$1:$AH$479,MATCH(J$2,Kraftvärmeprod!$B$1:$AG$1,0),FALSE)/1,0)-IFERROR(VLOOKUP($B47,'Slutlig allokering kvv'!$B$2:$AC$462,MATCH(J$3,'Slutlig allokering kvv'!$B$1:$AJ$1,0),FALSE)/1,0)</f>
        <v>0</v>
      </c>
      <c r="K47">
        <f>IFERROR(VLOOKUP($B47,Kraftvärmeprod!$B$1:$AH$479,MATCH(K$2,Kraftvärmeprod!$B$1:$AG$1,0),FALSE)/1,0)-IFERROR(VLOOKUP($B47,'Slutlig allokering kvv'!$B$2:$AC$462,MATCH(K$3,'Slutlig allokering kvv'!$B$1:$AJ$1,0),FALSE)/1,0)</f>
        <v>0</v>
      </c>
      <c r="L47">
        <f>IFERROR(VLOOKUP($B47,Kraftvärmeprod!$B$1:$AH$479,MATCH(L$2,Kraftvärmeprod!$B$1:$AG$1,0),FALSE)/1,0)-IFERROR(VLOOKUP($B47,'Slutlig allokering kvv'!$B$2:$AC$462,MATCH(L$3,'Slutlig allokering kvv'!$B$1:$AJ$1,0),FALSE)/1,0)</f>
        <v>0</v>
      </c>
      <c r="M47">
        <f>IFERROR(VLOOKUP($B47,Kraftvärmeprod!$B$1:$AH$479,MATCH(M$2,Kraftvärmeprod!$B$1:$AG$1,0),FALSE)/1,0)-IFERROR(VLOOKUP($B47,'Slutlig allokering kvv'!$B$2:$AC$462,MATCH(M$3,'Slutlig allokering kvv'!$B$1:$AJ$1,0),FALSE)/1,0)</f>
        <v>0</v>
      </c>
      <c r="N47">
        <f>IFERROR(VLOOKUP($B47,Kraftvärmeprod!$B$1:$AH$479,MATCH(N$2,Kraftvärmeprod!$B$1:$AG$1,0),FALSE)/1,0)-IFERROR(VLOOKUP($B47,'Slutlig allokering kvv'!$B$2:$AC$462,MATCH(N$3,'Slutlig allokering kvv'!$B$1:$AJ$1,0),FALSE)/1,0)</f>
        <v>0</v>
      </c>
      <c r="O47">
        <f>IFERROR(VLOOKUP($B47,Kraftvärmeprod!$B$1:$AH$479,MATCH(O$2,Kraftvärmeprod!$B$1:$AG$1,0),FALSE)/1,0)-IFERROR(VLOOKUP($B47,'Slutlig allokering kvv'!$B$2:$AC$462,MATCH(O$3,'Slutlig allokering kvv'!$B$1:$AJ$1,0),FALSE)/1,0)</f>
        <v>0</v>
      </c>
      <c r="P47">
        <f>IFERROR(VLOOKUP($B47,Kraftvärmeprod!$B$1:$AH$479,MATCH(P$2,Kraftvärmeprod!$B$1:$AG$1,0),FALSE)/1,0)-IFERROR(VLOOKUP($B47,'Slutlig allokering kvv'!$B$2:$AC$462,MATCH(P$3,'Slutlig allokering kvv'!$B$1:$AJ$1,0),FALSE)/1,0)</f>
        <v>0</v>
      </c>
      <c r="Q47">
        <f>IFERROR(VLOOKUP($B47,Kraftvärmeprod!$B$1:$AH$479,MATCH(Q$2,Kraftvärmeprod!$B$1:$AG$1,0),FALSE)/1,0)-IFERROR(VLOOKUP($B47,'Slutlig allokering kvv'!$B$2:$AC$462,MATCH(Q$3,'Slutlig allokering kvv'!$B$1:$AJ$1,0),FALSE)/1,0)</f>
        <v>0</v>
      </c>
      <c r="R47">
        <f>IFERROR(VLOOKUP($B47,Kraftvärmeprod!$B$1:$AH$479,MATCH(R$2,Kraftvärmeprod!$B$1:$AG$1,0),FALSE)/1,0)-IFERROR(VLOOKUP($B47,'Slutlig allokering kvv'!$B$2:$AC$462,MATCH(R$3,'Slutlig allokering kvv'!$B$1:$AJ$1,0),FALSE)/1,0)</f>
        <v>0</v>
      </c>
      <c r="S47">
        <f>IFERROR(VLOOKUP($B47,Kraftvärmeprod!$B$1:$AH$479,MATCH(S$2,Kraftvärmeprod!$B$1:$AG$1,0),FALSE)/1,0)-IFERROR(VLOOKUP($B47,'Slutlig allokering kvv'!$B$2:$AC$462,MATCH(S$3,'Slutlig allokering kvv'!$B$1:$AJ$1,0),FALSE)/1,0)</f>
        <v>0</v>
      </c>
      <c r="T47" s="6">
        <f>IFERROR(VLOOKUP($B47,Miljö!$B$1:$S$477,MATCH(T$2,Miljö!$B$1:$X$1,0),FALSE)/1,0)-IFERROR(VLOOKUP($B47,'Slutlig allokering kvv'!$B$2:$AC$462,MATCH(T$3,'Slutlig allokering kvv'!$B$1:$AJ$1,0),FALSE)/1,0)</f>
        <v>0</v>
      </c>
      <c r="U47">
        <f>IFERROR(VLOOKUP($B47,Kraftvärmeprod!$B$1:$AH$479,MATCH(U$2,Kraftvärmeprod!$B$1:$AG$1,0),FALSE)/1,0)-IFERROR(VLOOKUP($B47,'Slutlig allokering kvv'!$B$2:$AC$462,MATCH(U$3,'Slutlig allokering kvv'!$B$1:$AJ$1,0),FALSE)/1,0)</f>
        <v>0</v>
      </c>
      <c r="V47">
        <f>IFERROR(VLOOKUP($B47,Kraftvärmeprod!$B$1:$AH$479,MATCH(V$2,Kraftvärmeprod!$B$1:$AG$1,0),FALSE)/1,0)-IFERROR(VLOOKUP($B47,'Slutlig allokering kvv'!$B$2:$AC$462,MATCH(V$3,'Slutlig allokering kvv'!$B$1:$AJ$1,0),FALSE)/1,0)</f>
        <v>0</v>
      </c>
      <c r="W47">
        <f>IFERROR(VLOOKUP($B47,Kraftvärmeprod!$B$1:$AH$479,MATCH(W$2,Kraftvärmeprod!$B$1:$AG$1,0),FALSE)/1,0)-IFERROR(VLOOKUP($B47,'Slutlig allokering kvv'!$B$2:$AC$462,MATCH(W$3,'Slutlig allokering kvv'!$B$1:$AJ$1,0),FALSE)/1,0)</f>
        <v>0</v>
      </c>
      <c r="X47">
        <f>IFERROR(VLOOKUP($B47,Kraftvärmeprod!$B$1:$AH$479,MATCH(X$2,Kraftvärmeprod!$B$1:$AG$1,0),FALSE)/1,0)-IFERROR(VLOOKUP($B47,'Slutlig allokering kvv'!$B$2:$AC$462,MATCH(X$3,'Slutlig allokering kvv'!$B$1:$AJ$1,0),FALSE)/1,0)</f>
        <v>0</v>
      </c>
      <c r="Y47">
        <f>IFERROR(VLOOKUP($B47,Kraftvärmeprod!$B$1:$AH$479,MATCH(Y$2,Kraftvärmeprod!$B$1:$AG$1,0),FALSE)/1,0)-IFERROR(VLOOKUP($B47,'Slutlig allokering kvv'!$B$2:$AC$462,MATCH(Y$3,'Slutlig allokering kvv'!$B$1:$AJ$1,0),FALSE)/1,0)</f>
        <v>0</v>
      </c>
      <c r="Z47">
        <f>IFERROR(VLOOKUP($B47,Kraftvärmeprod!$B$1:$AH$479,MATCH(Z$2,Kraftvärmeprod!$B$1:$AG$1,0),FALSE)/1,0)-IFERROR(VLOOKUP($B47,'Slutlig allokering kvv'!$B$2:$AC$462,MATCH(Z$3,'Slutlig allokering kvv'!$B$1:$AJ$1,0),FALSE)/1,0)</f>
        <v>0</v>
      </c>
      <c r="AA47">
        <f>IFERROR(VLOOKUP($B47,Kraftvärmeprod!$B$1:$AH$479,MATCH(AA$2,Kraftvärmeprod!$B$1:$AG$1,0),FALSE)/1,0)-IFERROR(VLOOKUP($B47,'Slutlig allokering kvv'!$B$2:$AC$462,MATCH(AA$3,'Slutlig allokering kvv'!$B$1:$AJ$1,0),FALSE)/1,0)</f>
        <v>0</v>
      </c>
      <c r="AE47">
        <f t="shared" si="0"/>
        <v>0</v>
      </c>
      <c r="AG47">
        <f>IFERROR(VLOOKUP(B47,'Slutlig allokering kvv'!$B$2:$AJ$462,MATCH("Summa slutlig allokerad tillförd energi (utan hjälpel och rökgaskondensering):",'Slutlig allokering kvv'!$B$1:$AK$1,0),FALSE)/1,"")</f>
        <v>0</v>
      </c>
      <c r="AI47" s="137" t="str">
        <f>IFERROR(1-VLOOKUP(B47,'Slutlig allokering kvv'!$B$2:$AJ$462,MATCH("Andel av bränsle i kvv som allokerats till värme, exklusive rökgaskondensering och hjälpel",'Slutlig allokering kvv'!$B$1:$AK$1,0),FALSE),"")</f>
        <v/>
      </c>
      <c r="AK47" s="137" t="str">
        <f t="shared" si="1"/>
        <v/>
      </c>
    </row>
    <row r="48" spans="1:37" x14ac:dyDescent="0.25">
      <c r="A48" s="2" t="s">
        <v>93</v>
      </c>
      <c r="B48" s="2" t="s">
        <v>95</v>
      </c>
      <c r="C48" t="str">
        <f>IFERROR(VLOOKUP($B48,Kraftvärmeprod!$B$1:$AH$479,MATCH(C$3,Kraftvärmeprod!$B$1:$AG$1,0),FALSE)/1,"")</f>
        <v/>
      </c>
      <c r="D48" t="str">
        <f>IFERROR(VLOOKUP($B48,Kraftvärmeprod!$B$1:$AH$479,MATCH(D$3,Kraftvärmeprod!$B$1:$AG$1,0),FALSE)/1,"")</f>
        <v/>
      </c>
      <c r="E48">
        <f>IFERROR(VLOOKUP($B48,Kraftvärmeprod!$B$1:$AH$479,MATCH(E$2,Kraftvärmeprod!$B$1:$AG$1,0),FALSE)/1,0)-IFERROR(VLOOKUP($B48,'Slutlig allokering kvv'!$B$2:$AC$462,MATCH(E$3,'Slutlig allokering kvv'!$B$1:$AJ$1,0),FALSE)/1,0)</f>
        <v>0</v>
      </c>
      <c r="F48">
        <f>IFERROR(VLOOKUP($B48,Kraftvärmeprod!$B$1:$AH$479,MATCH(F$2,Kraftvärmeprod!$B$1:$AG$1,0),FALSE)/1,0)-IFERROR(VLOOKUP($B48,'Slutlig allokering kvv'!$B$2:$AC$462,MATCH(F$3,'Slutlig allokering kvv'!$B$1:$AJ$1,0),FALSE)/1,0)</f>
        <v>0</v>
      </c>
      <c r="G48">
        <f>IFERROR(VLOOKUP($B48,Kraftvärmeprod!$B$1:$AH$479,MATCH(G$2,Kraftvärmeprod!$B$1:$AG$1,0),FALSE)/1,0)-IFERROR(VLOOKUP($B48,'Slutlig allokering kvv'!$B$2:$AC$462,MATCH(G$3,'Slutlig allokering kvv'!$B$1:$AJ$1,0),FALSE)/1,0)</f>
        <v>0</v>
      </c>
      <c r="H48">
        <f>IFERROR(VLOOKUP($B48,Kraftvärmeprod!$B$1:$AH$479,MATCH(H$2,Kraftvärmeprod!$B$1:$AG$1,0),FALSE)/1,0)-IFERROR(VLOOKUP($B48,'Slutlig allokering kvv'!$B$2:$AC$462,MATCH(H$3,'Slutlig allokering kvv'!$B$1:$AJ$1,0),FALSE)/1,0)</f>
        <v>0</v>
      </c>
      <c r="I48">
        <f>IFERROR(VLOOKUP($B48,Kraftvärmeprod!$B$1:$AH$479,MATCH(I$2,Kraftvärmeprod!$B$1:$AG$1,0),FALSE)/1,0)-IFERROR(VLOOKUP($B48,'Slutlig allokering kvv'!$B$2:$AC$462,MATCH(I$3,'Slutlig allokering kvv'!$B$1:$AJ$1,0),FALSE)/1,0)</f>
        <v>0</v>
      </c>
      <c r="J48">
        <f>IFERROR(VLOOKUP($B48,Kraftvärmeprod!$B$1:$AH$479,MATCH(J$2,Kraftvärmeprod!$B$1:$AG$1,0),FALSE)/1,0)-IFERROR(VLOOKUP($B48,'Slutlig allokering kvv'!$B$2:$AC$462,MATCH(J$3,'Slutlig allokering kvv'!$B$1:$AJ$1,0),FALSE)/1,0)</f>
        <v>0</v>
      </c>
      <c r="K48">
        <f>IFERROR(VLOOKUP($B48,Kraftvärmeprod!$B$1:$AH$479,MATCH(K$2,Kraftvärmeprod!$B$1:$AG$1,0),FALSE)/1,0)-IFERROR(VLOOKUP($B48,'Slutlig allokering kvv'!$B$2:$AC$462,MATCH(K$3,'Slutlig allokering kvv'!$B$1:$AJ$1,0),FALSE)/1,0)</f>
        <v>0</v>
      </c>
      <c r="L48">
        <f>IFERROR(VLOOKUP($B48,Kraftvärmeprod!$B$1:$AH$479,MATCH(L$2,Kraftvärmeprod!$B$1:$AG$1,0),FALSE)/1,0)-IFERROR(VLOOKUP($B48,'Slutlig allokering kvv'!$B$2:$AC$462,MATCH(L$3,'Slutlig allokering kvv'!$B$1:$AJ$1,0),FALSE)/1,0)</f>
        <v>0</v>
      </c>
      <c r="M48">
        <f>IFERROR(VLOOKUP($B48,Kraftvärmeprod!$B$1:$AH$479,MATCH(M$2,Kraftvärmeprod!$B$1:$AG$1,0),FALSE)/1,0)-IFERROR(VLOOKUP($B48,'Slutlig allokering kvv'!$B$2:$AC$462,MATCH(M$3,'Slutlig allokering kvv'!$B$1:$AJ$1,0),FALSE)/1,0)</f>
        <v>0</v>
      </c>
      <c r="N48">
        <f>IFERROR(VLOOKUP($B48,Kraftvärmeprod!$B$1:$AH$479,MATCH(N$2,Kraftvärmeprod!$B$1:$AG$1,0),FALSE)/1,0)-IFERROR(VLOOKUP($B48,'Slutlig allokering kvv'!$B$2:$AC$462,MATCH(N$3,'Slutlig allokering kvv'!$B$1:$AJ$1,0),FALSE)/1,0)</f>
        <v>0</v>
      </c>
      <c r="O48">
        <f>IFERROR(VLOOKUP($B48,Kraftvärmeprod!$B$1:$AH$479,MATCH(O$2,Kraftvärmeprod!$B$1:$AG$1,0),FALSE)/1,0)-IFERROR(VLOOKUP($B48,'Slutlig allokering kvv'!$B$2:$AC$462,MATCH(O$3,'Slutlig allokering kvv'!$B$1:$AJ$1,0),FALSE)/1,0)</f>
        <v>0</v>
      </c>
      <c r="P48">
        <f>IFERROR(VLOOKUP($B48,Kraftvärmeprod!$B$1:$AH$479,MATCH(P$2,Kraftvärmeprod!$B$1:$AG$1,0),FALSE)/1,0)-IFERROR(VLOOKUP($B48,'Slutlig allokering kvv'!$B$2:$AC$462,MATCH(P$3,'Slutlig allokering kvv'!$B$1:$AJ$1,0),FALSE)/1,0)</f>
        <v>0</v>
      </c>
      <c r="Q48">
        <f>IFERROR(VLOOKUP($B48,Kraftvärmeprod!$B$1:$AH$479,MATCH(Q$2,Kraftvärmeprod!$B$1:$AG$1,0),FALSE)/1,0)-IFERROR(VLOOKUP($B48,'Slutlig allokering kvv'!$B$2:$AC$462,MATCH(Q$3,'Slutlig allokering kvv'!$B$1:$AJ$1,0),FALSE)/1,0)</f>
        <v>0</v>
      </c>
      <c r="R48">
        <f>IFERROR(VLOOKUP($B48,Kraftvärmeprod!$B$1:$AH$479,MATCH(R$2,Kraftvärmeprod!$B$1:$AG$1,0),FALSE)/1,0)-IFERROR(VLOOKUP($B48,'Slutlig allokering kvv'!$B$2:$AC$462,MATCH(R$3,'Slutlig allokering kvv'!$B$1:$AJ$1,0),FALSE)/1,0)</f>
        <v>0</v>
      </c>
      <c r="S48">
        <f>IFERROR(VLOOKUP($B48,Kraftvärmeprod!$B$1:$AH$479,MATCH(S$2,Kraftvärmeprod!$B$1:$AG$1,0),FALSE)/1,0)-IFERROR(VLOOKUP($B48,'Slutlig allokering kvv'!$B$2:$AC$462,MATCH(S$3,'Slutlig allokering kvv'!$B$1:$AJ$1,0),FALSE)/1,0)</f>
        <v>0</v>
      </c>
      <c r="T48" s="6">
        <f>IFERROR(VLOOKUP($B48,Miljö!$B$1:$S$477,MATCH(T$2,Miljö!$B$1:$X$1,0),FALSE)/1,0)-IFERROR(VLOOKUP($B48,'Slutlig allokering kvv'!$B$2:$AC$462,MATCH(T$3,'Slutlig allokering kvv'!$B$1:$AJ$1,0),FALSE)/1,0)</f>
        <v>0</v>
      </c>
      <c r="U48">
        <f>IFERROR(VLOOKUP($B48,Kraftvärmeprod!$B$1:$AH$479,MATCH(U$2,Kraftvärmeprod!$B$1:$AG$1,0),FALSE)/1,0)-IFERROR(VLOOKUP($B48,'Slutlig allokering kvv'!$B$2:$AC$462,MATCH(U$3,'Slutlig allokering kvv'!$B$1:$AJ$1,0),FALSE)/1,0)</f>
        <v>0</v>
      </c>
      <c r="V48">
        <f>IFERROR(VLOOKUP($B48,Kraftvärmeprod!$B$1:$AH$479,MATCH(V$2,Kraftvärmeprod!$B$1:$AG$1,0),FALSE)/1,0)-IFERROR(VLOOKUP($B48,'Slutlig allokering kvv'!$B$2:$AC$462,MATCH(V$3,'Slutlig allokering kvv'!$B$1:$AJ$1,0),FALSE)/1,0)</f>
        <v>0</v>
      </c>
      <c r="W48">
        <f>IFERROR(VLOOKUP($B48,Kraftvärmeprod!$B$1:$AH$479,MATCH(W$2,Kraftvärmeprod!$B$1:$AG$1,0),FALSE)/1,0)-IFERROR(VLOOKUP($B48,'Slutlig allokering kvv'!$B$2:$AC$462,MATCH(W$3,'Slutlig allokering kvv'!$B$1:$AJ$1,0),FALSE)/1,0)</f>
        <v>0</v>
      </c>
      <c r="X48">
        <f>IFERROR(VLOOKUP($B48,Kraftvärmeprod!$B$1:$AH$479,MATCH(X$2,Kraftvärmeprod!$B$1:$AG$1,0),FALSE)/1,0)-IFERROR(VLOOKUP($B48,'Slutlig allokering kvv'!$B$2:$AC$462,MATCH(X$3,'Slutlig allokering kvv'!$B$1:$AJ$1,0),FALSE)/1,0)</f>
        <v>0</v>
      </c>
      <c r="Y48">
        <f>IFERROR(VLOOKUP($B48,Kraftvärmeprod!$B$1:$AH$479,MATCH(Y$2,Kraftvärmeprod!$B$1:$AG$1,0),FALSE)/1,0)-IFERROR(VLOOKUP($B48,'Slutlig allokering kvv'!$B$2:$AC$462,MATCH(Y$3,'Slutlig allokering kvv'!$B$1:$AJ$1,0),FALSE)/1,0)</f>
        <v>0</v>
      </c>
      <c r="Z48">
        <f>IFERROR(VLOOKUP($B48,Kraftvärmeprod!$B$1:$AH$479,MATCH(Z$2,Kraftvärmeprod!$B$1:$AG$1,0),FALSE)/1,0)-IFERROR(VLOOKUP($B48,'Slutlig allokering kvv'!$B$2:$AC$462,MATCH(Z$3,'Slutlig allokering kvv'!$B$1:$AJ$1,0),FALSE)/1,0)</f>
        <v>0</v>
      </c>
      <c r="AA48">
        <f>IFERROR(VLOOKUP($B48,Kraftvärmeprod!$B$1:$AH$479,MATCH(AA$2,Kraftvärmeprod!$B$1:$AG$1,0),FALSE)/1,0)-IFERROR(VLOOKUP($B48,'Slutlig allokering kvv'!$B$2:$AC$462,MATCH(AA$3,'Slutlig allokering kvv'!$B$1:$AJ$1,0),FALSE)/1,0)</f>
        <v>0</v>
      </c>
      <c r="AE48">
        <f t="shared" si="0"/>
        <v>0</v>
      </c>
      <c r="AG48">
        <f>IFERROR(VLOOKUP(B48,'Slutlig allokering kvv'!$B$2:$AJ$462,MATCH("Summa slutlig allokerad tillförd energi (utan hjälpel och rökgaskondensering):",'Slutlig allokering kvv'!$B$1:$AK$1,0),FALSE)/1,"")</f>
        <v>0</v>
      </c>
      <c r="AI48" s="137" t="str">
        <f>IFERROR(1-VLOOKUP(B48,'Slutlig allokering kvv'!$B$2:$AJ$462,MATCH("Andel av bränsle i kvv som allokerats till värme, exklusive rökgaskondensering och hjälpel",'Slutlig allokering kvv'!$B$1:$AK$1,0),FALSE),"")</f>
        <v/>
      </c>
      <c r="AK48" s="137" t="str">
        <f t="shared" si="1"/>
        <v/>
      </c>
    </row>
    <row r="49" spans="1:37" x14ac:dyDescent="0.25">
      <c r="A49" s="2" t="s">
        <v>96</v>
      </c>
      <c r="B49" s="2" t="s">
        <v>97</v>
      </c>
      <c r="C49" t="str">
        <f>IFERROR(VLOOKUP($B49,Kraftvärmeprod!$B$1:$AH$479,MATCH(C$3,Kraftvärmeprod!$B$1:$AG$1,0),FALSE)/1,"")</f>
        <v/>
      </c>
      <c r="D49" t="str">
        <f>IFERROR(VLOOKUP($B49,Kraftvärmeprod!$B$1:$AH$479,MATCH(D$3,Kraftvärmeprod!$B$1:$AG$1,0),FALSE)/1,"")</f>
        <v/>
      </c>
      <c r="E49">
        <f>IFERROR(VLOOKUP($B49,Kraftvärmeprod!$B$1:$AH$479,MATCH(E$2,Kraftvärmeprod!$B$1:$AG$1,0),FALSE)/1,0)-IFERROR(VLOOKUP($B49,'Slutlig allokering kvv'!$B$2:$AC$462,MATCH(E$3,'Slutlig allokering kvv'!$B$1:$AJ$1,0),FALSE)/1,0)</f>
        <v>0</v>
      </c>
      <c r="F49">
        <f>IFERROR(VLOOKUP($B49,Kraftvärmeprod!$B$1:$AH$479,MATCH(F$2,Kraftvärmeprod!$B$1:$AG$1,0),FALSE)/1,0)-IFERROR(VLOOKUP($B49,'Slutlig allokering kvv'!$B$2:$AC$462,MATCH(F$3,'Slutlig allokering kvv'!$B$1:$AJ$1,0),FALSE)/1,0)</f>
        <v>0</v>
      </c>
      <c r="G49">
        <f>IFERROR(VLOOKUP($B49,Kraftvärmeprod!$B$1:$AH$479,MATCH(G$2,Kraftvärmeprod!$B$1:$AG$1,0),FALSE)/1,0)-IFERROR(VLOOKUP($B49,'Slutlig allokering kvv'!$B$2:$AC$462,MATCH(G$3,'Slutlig allokering kvv'!$B$1:$AJ$1,0),FALSE)/1,0)</f>
        <v>0</v>
      </c>
      <c r="H49">
        <f>IFERROR(VLOOKUP($B49,Kraftvärmeprod!$B$1:$AH$479,MATCH(H$2,Kraftvärmeprod!$B$1:$AG$1,0),FALSE)/1,0)-IFERROR(VLOOKUP($B49,'Slutlig allokering kvv'!$B$2:$AC$462,MATCH(H$3,'Slutlig allokering kvv'!$B$1:$AJ$1,0),FALSE)/1,0)</f>
        <v>0</v>
      </c>
      <c r="I49">
        <f>IFERROR(VLOOKUP($B49,Kraftvärmeprod!$B$1:$AH$479,MATCH(I$2,Kraftvärmeprod!$B$1:$AG$1,0),FALSE)/1,0)-IFERROR(VLOOKUP($B49,'Slutlig allokering kvv'!$B$2:$AC$462,MATCH(I$3,'Slutlig allokering kvv'!$B$1:$AJ$1,0),FALSE)/1,0)</f>
        <v>0</v>
      </c>
      <c r="J49">
        <f>IFERROR(VLOOKUP($B49,Kraftvärmeprod!$B$1:$AH$479,MATCH(J$2,Kraftvärmeprod!$B$1:$AG$1,0),FALSE)/1,0)-IFERROR(VLOOKUP($B49,'Slutlig allokering kvv'!$B$2:$AC$462,MATCH(J$3,'Slutlig allokering kvv'!$B$1:$AJ$1,0),FALSE)/1,0)</f>
        <v>0</v>
      </c>
      <c r="K49">
        <f>IFERROR(VLOOKUP($B49,Kraftvärmeprod!$B$1:$AH$479,MATCH(K$2,Kraftvärmeprod!$B$1:$AG$1,0),FALSE)/1,0)-IFERROR(VLOOKUP($B49,'Slutlig allokering kvv'!$B$2:$AC$462,MATCH(K$3,'Slutlig allokering kvv'!$B$1:$AJ$1,0),FALSE)/1,0)</f>
        <v>0</v>
      </c>
      <c r="L49">
        <f>IFERROR(VLOOKUP($B49,Kraftvärmeprod!$B$1:$AH$479,MATCH(L$2,Kraftvärmeprod!$B$1:$AG$1,0),FALSE)/1,0)-IFERROR(VLOOKUP($B49,'Slutlig allokering kvv'!$B$2:$AC$462,MATCH(L$3,'Slutlig allokering kvv'!$B$1:$AJ$1,0),FALSE)/1,0)</f>
        <v>0</v>
      </c>
      <c r="M49">
        <f>IFERROR(VLOOKUP($B49,Kraftvärmeprod!$B$1:$AH$479,MATCH(M$2,Kraftvärmeprod!$B$1:$AG$1,0),FALSE)/1,0)-IFERROR(VLOOKUP($B49,'Slutlig allokering kvv'!$B$2:$AC$462,MATCH(M$3,'Slutlig allokering kvv'!$B$1:$AJ$1,0),FALSE)/1,0)</f>
        <v>0</v>
      </c>
      <c r="N49">
        <f>IFERROR(VLOOKUP($B49,Kraftvärmeprod!$B$1:$AH$479,MATCH(N$2,Kraftvärmeprod!$B$1:$AG$1,0),FALSE)/1,0)-IFERROR(VLOOKUP($B49,'Slutlig allokering kvv'!$B$2:$AC$462,MATCH(N$3,'Slutlig allokering kvv'!$B$1:$AJ$1,0),FALSE)/1,0)</f>
        <v>0</v>
      </c>
      <c r="O49">
        <f>IFERROR(VLOOKUP($B49,Kraftvärmeprod!$B$1:$AH$479,MATCH(O$2,Kraftvärmeprod!$B$1:$AG$1,0),FALSE)/1,0)-IFERROR(VLOOKUP($B49,'Slutlig allokering kvv'!$B$2:$AC$462,MATCH(O$3,'Slutlig allokering kvv'!$B$1:$AJ$1,0),FALSE)/1,0)</f>
        <v>0</v>
      </c>
      <c r="P49">
        <f>IFERROR(VLOOKUP($B49,Kraftvärmeprod!$B$1:$AH$479,MATCH(P$2,Kraftvärmeprod!$B$1:$AG$1,0),FALSE)/1,0)-IFERROR(VLOOKUP($B49,'Slutlig allokering kvv'!$B$2:$AC$462,MATCH(P$3,'Slutlig allokering kvv'!$B$1:$AJ$1,0),FALSE)/1,0)</f>
        <v>0</v>
      </c>
      <c r="Q49">
        <f>IFERROR(VLOOKUP($B49,Kraftvärmeprod!$B$1:$AH$479,MATCH(Q$2,Kraftvärmeprod!$B$1:$AG$1,0),FALSE)/1,0)-IFERROR(VLOOKUP($B49,'Slutlig allokering kvv'!$B$2:$AC$462,MATCH(Q$3,'Slutlig allokering kvv'!$B$1:$AJ$1,0),FALSE)/1,0)</f>
        <v>0</v>
      </c>
      <c r="R49">
        <f>IFERROR(VLOOKUP($B49,Kraftvärmeprod!$B$1:$AH$479,MATCH(R$2,Kraftvärmeprod!$B$1:$AG$1,0),FALSE)/1,0)-IFERROR(VLOOKUP($B49,'Slutlig allokering kvv'!$B$2:$AC$462,MATCH(R$3,'Slutlig allokering kvv'!$B$1:$AJ$1,0),FALSE)/1,0)</f>
        <v>0</v>
      </c>
      <c r="S49">
        <f>IFERROR(VLOOKUP($B49,Kraftvärmeprod!$B$1:$AH$479,MATCH(S$2,Kraftvärmeprod!$B$1:$AG$1,0),FALSE)/1,0)-IFERROR(VLOOKUP($B49,'Slutlig allokering kvv'!$B$2:$AC$462,MATCH(S$3,'Slutlig allokering kvv'!$B$1:$AJ$1,0),FALSE)/1,0)</f>
        <v>0</v>
      </c>
      <c r="T49" s="6">
        <f>IFERROR(VLOOKUP($B49,Miljö!$B$1:$S$477,MATCH(T$2,Miljö!$B$1:$X$1,0),FALSE)/1,0)-IFERROR(VLOOKUP($B49,'Slutlig allokering kvv'!$B$2:$AC$462,MATCH(T$3,'Slutlig allokering kvv'!$B$1:$AJ$1,0),FALSE)/1,0)</f>
        <v>0</v>
      </c>
      <c r="U49">
        <f>IFERROR(VLOOKUP($B49,Kraftvärmeprod!$B$1:$AH$479,MATCH(U$2,Kraftvärmeprod!$B$1:$AG$1,0),FALSE)/1,0)-IFERROR(VLOOKUP($B49,'Slutlig allokering kvv'!$B$2:$AC$462,MATCH(U$3,'Slutlig allokering kvv'!$B$1:$AJ$1,0),FALSE)/1,0)</f>
        <v>0</v>
      </c>
      <c r="V49">
        <f>IFERROR(VLOOKUP($B49,Kraftvärmeprod!$B$1:$AH$479,MATCH(V$2,Kraftvärmeprod!$B$1:$AG$1,0),FALSE)/1,0)-IFERROR(VLOOKUP($B49,'Slutlig allokering kvv'!$B$2:$AC$462,MATCH(V$3,'Slutlig allokering kvv'!$B$1:$AJ$1,0),FALSE)/1,0)</f>
        <v>0</v>
      </c>
      <c r="W49">
        <f>IFERROR(VLOOKUP($B49,Kraftvärmeprod!$B$1:$AH$479,MATCH(W$2,Kraftvärmeprod!$B$1:$AG$1,0),FALSE)/1,0)-IFERROR(VLOOKUP($B49,'Slutlig allokering kvv'!$B$2:$AC$462,MATCH(W$3,'Slutlig allokering kvv'!$B$1:$AJ$1,0),FALSE)/1,0)</f>
        <v>0</v>
      </c>
      <c r="X49">
        <f>IFERROR(VLOOKUP($B49,Kraftvärmeprod!$B$1:$AH$479,MATCH(X$2,Kraftvärmeprod!$B$1:$AG$1,0),FALSE)/1,0)-IFERROR(VLOOKUP($B49,'Slutlig allokering kvv'!$B$2:$AC$462,MATCH(X$3,'Slutlig allokering kvv'!$B$1:$AJ$1,0),FALSE)/1,0)</f>
        <v>0</v>
      </c>
      <c r="Y49">
        <f>IFERROR(VLOOKUP($B49,Kraftvärmeprod!$B$1:$AH$479,MATCH(Y$2,Kraftvärmeprod!$B$1:$AG$1,0),FALSE)/1,0)-IFERROR(VLOOKUP($B49,'Slutlig allokering kvv'!$B$2:$AC$462,MATCH(Y$3,'Slutlig allokering kvv'!$B$1:$AJ$1,0),FALSE)/1,0)</f>
        <v>0</v>
      </c>
      <c r="Z49">
        <f>IFERROR(VLOOKUP($B49,Kraftvärmeprod!$B$1:$AH$479,MATCH(Z$2,Kraftvärmeprod!$B$1:$AG$1,0),FALSE)/1,0)-IFERROR(VLOOKUP($B49,'Slutlig allokering kvv'!$B$2:$AC$462,MATCH(Z$3,'Slutlig allokering kvv'!$B$1:$AJ$1,0),FALSE)/1,0)</f>
        <v>0</v>
      </c>
      <c r="AA49">
        <f>IFERROR(VLOOKUP($B49,Kraftvärmeprod!$B$1:$AH$479,MATCH(AA$2,Kraftvärmeprod!$B$1:$AG$1,0),FALSE)/1,0)-IFERROR(VLOOKUP($B49,'Slutlig allokering kvv'!$B$2:$AC$462,MATCH(AA$3,'Slutlig allokering kvv'!$B$1:$AJ$1,0),FALSE)/1,0)</f>
        <v>0</v>
      </c>
      <c r="AE49">
        <f t="shared" si="0"/>
        <v>0</v>
      </c>
      <c r="AG49">
        <f>IFERROR(VLOOKUP(B49,'Slutlig allokering kvv'!$B$2:$AJ$462,MATCH("Summa slutlig allokerad tillförd energi (utan hjälpel och rökgaskondensering):",'Slutlig allokering kvv'!$B$1:$AK$1,0),FALSE)/1,"")</f>
        <v>0</v>
      </c>
      <c r="AI49" s="137" t="str">
        <f>IFERROR(1-VLOOKUP(B49,'Slutlig allokering kvv'!$B$2:$AJ$462,MATCH("Andel av bränsle i kvv som allokerats till värme, exklusive rökgaskondensering och hjälpel",'Slutlig allokering kvv'!$B$1:$AK$1,0),FALSE),"")</f>
        <v/>
      </c>
      <c r="AK49" s="137" t="str">
        <f t="shared" si="1"/>
        <v/>
      </c>
    </row>
    <row r="50" spans="1:37" x14ac:dyDescent="0.25">
      <c r="A50" s="2" t="s">
        <v>96</v>
      </c>
      <c r="B50" s="2" t="s">
        <v>98</v>
      </c>
      <c r="C50" t="str">
        <f>IFERROR(VLOOKUP($B50,Kraftvärmeprod!$B$1:$AH$479,MATCH(C$3,Kraftvärmeprod!$B$1:$AG$1,0),FALSE)/1,"")</f>
        <v/>
      </c>
      <c r="D50" t="str">
        <f>IFERROR(VLOOKUP($B50,Kraftvärmeprod!$B$1:$AH$479,MATCH(D$3,Kraftvärmeprod!$B$1:$AG$1,0),FALSE)/1,"")</f>
        <v/>
      </c>
      <c r="E50">
        <f>IFERROR(VLOOKUP($B50,Kraftvärmeprod!$B$1:$AH$479,MATCH(E$2,Kraftvärmeprod!$B$1:$AG$1,0),FALSE)/1,0)-IFERROR(VLOOKUP($B50,'Slutlig allokering kvv'!$B$2:$AC$462,MATCH(E$3,'Slutlig allokering kvv'!$B$1:$AJ$1,0),FALSE)/1,0)</f>
        <v>0</v>
      </c>
      <c r="F50">
        <f>IFERROR(VLOOKUP($B50,Kraftvärmeprod!$B$1:$AH$479,MATCH(F$2,Kraftvärmeprod!$B$1:$AG$1,0),FALSE)/1,0)-IFERROR(VLOOKUP($B50,'Slutlig allokering kvv'!$B$2:$AC$462,MATCH(F$3,'Slutlig allokering kvv'!$B$1:$AJ$1,0),FALSE)/1,0)</f>
        <v>0</v>
      </c>
      <c r="G50">
        <f>IFERROR(VLOOKUP($B50,Kraftvärmeprod!$B$1:$AH$479,MATCH(G$2,Kraftvärmeprod!$B$1:$AG$1,0),FALSE)/1,0)-IFERROR(VLOOKUP($B50,'Slutlig allokering kvv'!$B$2:$AC$462,MATCH(G$3,'Slutlig allokering kvv'!$B$1:$AJ$1,0),FALSE)/1,0)</f>
        <v>0</v>
      </c>
      <c r="H50">
        <f>IFERROR(VLOOKUP($B50,Kraftvärmeprod!$B$1:$AH$479,MATCH(H$2,Kraftvärmeprod!$B$1:$AG$1,0),FALSE)/1,0)-IFERROR(VLOOKUP($B50,'Slutlig allokering kvv'!$B$2:$AC$462,MATCH(H$3,'Slutlig allokering kvv'!$B$1:$AJ$1,0),FALSE)/1,0)</f>
        <v>0</v>
      </c>
      <c r="I50">
        <f>IFERROR(VLOOKUP($B50,Kraftvärmeprod!$B$1:$AH$479,MATCH(I$2,Kraftvärmeprod!$B$1:$AG$1,0),FALSE)/1,0)-IFERROR(VLOOKUP($B50,'Slutlig allokering kvv'!$B$2:$AC$462,MATCH(I$3,'Slutlig allokering kvv'!$B$1:$AJ$1,0),FALSE)/1,0)</f>
        <v>0</v>
      </c>
      <c r="J50">
        <f>IFERROR(VLOOKUP($B50,Kraftvärmeprod!$B$1:$AH$479,MATCH(J$2,Kraftvärmeprod!$B$1:$AG$1,0),FALSE)/1,0)-IFERROR(VLOOKUP($B50,'Slutlig allokering kvv'!$B$2:$AC$462,MATCH(J$3,'Slutlig allokering kvv'!$B$1:$AJ$1,0),FALSE)/1,0)</f>
        <v>0</v>
      </c>
      <c r="K50">
        <f>IFERROR(VLOOKUP($B50,Kraftvärmeprod!$B$1:$AH$479,MATCH(K$2,Kraftvärmeprod!$B$1:$AG$1,0),FALSE)/1,0)-IFERROR(VLOOKUP($B50,'Slutlig allokering kvv'!$B$2:$AC$462,MATCH(K$3,'Slutlig allokering kvv'!$B$1:$AJ$1,0),FALSE)/1,0)</f>
        <v>0</v>
      </c>
      <c r="L50">
        <f>IFERROR(VLOOKUP($B50,Kraftvärmeprod!$B$1:$AH$479,MATCH(L$2,Kraftvärmeprod!$B$1:$AG$1,0),FALSE)/1,0)-IFERROR(VLOOKUP($B50,'Slutlig allokering kvv'!$B$2:$AC$462,MATCH(L$3,'Slutlig allokering kvv'!$B$1:$AJ$1,0),FALSE)/1,0)</f>
        <v>0</v>
      </c>
      <c r="M50">
        <f>IFERROR(VLOOKUP($B50,Kraftvärmeprod!$B$1:$AH$479,MATCH(M$2,Kraftvärmeprod!$B$1:$AG$1,0),FALSE)/1,0)-IFERROR(VLOOKUP($B50,'Slutlig allokering kvv'!$B$2:$AC$462,MATCH(M$3,'Slutlig allokering kvv'!$B$1:$AJ$1,0),FALSE)/1,0)</f>
        <v>0</v>
      </c>
      <c r="N50">
        <f>IFERROR(VLOOKUP($B50,Kraftvärmeprod!$B$1:$AH$479,MATCH(N$2,Kraftvärmeprod!$B$1:$AG$1,0),FALSE)/1,0)-IFERROR(VLOOKUP($B50,'Slutlig allokering kvv'!$B$2:$AC$462,MATCH(N$3,'Slutlig allokering kvv'!$B$1:$AJ$1,0),FALSE)/1,0)</f>
        <v>0</v>
      </c>
      <c r="O50">
        <f>IFERROR(VLOOKUP($B50,Kraftvärmeprod!$B$1:$AH$479,MATCH(O$2,Kraftvärmeprod!$B$1:$AG$1,0),FALSE)/1,0)-IFERROR(VLOOKUP($B50,'Slutlig allokering kvv'!$B$2:$AC$462,MATCH(O$3,'Slutlig allokering kvv'!$B$1:$AJ$1,0),FALSE)/1,0)</f>
        <v>0</v>
      </c>
      <c r="P50">
        <f>IFERROR(VLOOKUP($B50,Kraftvärmeprod!$B$1:$AH$479,MATCH(P$2,Kraftvärmeprod!$B$1:$AG$1,0),FALSE)/1,0)-IFERROR(VLOOKUP($B50,'Slutlig allokering kvv'!$B$2:$AC$462,MATCH(P$3,'Slutlig allokering kvv'!$B$1:$AJ$1,0),FALSE)/1,0)</f>
        <v>0</v>
      </c>
      <c r="Q50">
        <f>IFERROR(VLOOKUP($B50,Kraftvärmeprod!$B$1:$AH$479,MATCH(Q$2,Kraftvärmeprod!$B$1:$AG$1,0),FALSE)/1,0)-IFERROR(VLOOKUP($B50,'Slutlig allokering kvv'!$B$2:$AC$462,MATCH(Q$3,'Slutlig allokering kvv'!$B$1:$AJ$1,0),FALSE)/1,0)</f>
        <v>0</v>
      </c>
      <c r="R50">
        <f>IFERROR(VLOOKUP($B50,Kraftvärmeprod!$B$1:$AH$479,MATCH(R$2,Kraftvärmeprod!$B$1:$AG$1,0),FALSE)/1,0)-IFERROR(VLOOKUP($B50,'Slutlig allokering kvv'!$B$2:$AC$462,MATCH(R$3,'Slutlig allokering kvv'!$B$1:$AJ$1,0),FALSE)/1,0)</f>
        <v>0</v>
      </c>
      <c r="S50">
        <f>IFERROR(VLOOKUP($B50,Kraftvärmeprod!$B$1:$AH$479,MATCH(S$2,Kraftvärmeprod!$B$1:$AG$1,0),FALSE)/1,0)-IFERROR(VLOOKUP($B50,'Slutlig allokering kvv'!$B$2:$AC$462,MATCH(S$3,'Slutlig allokering kvv'!$B$1:$AJ$1,0),FALSE)/1,0)</f>
        <v>0</v>
      </c>
      <c r="T50" s="6">
        <f>IFERROR(VLOOKUP($B50,Miljö!$B$1:$S$477,MATCH(T$2,Miljö!$B$1:$X$1,0),FALSE)/1,0)-IFERROR(VLOOKUP($B50,'Slutlig allokering kvv'!$B$2:$AC$462,MATCH(T$3,'Slutlig allokering kvv'!$B$1:$AJ$1,0),FALSE)/1,0)</f>
        <v>0</v>
      </c>
      <c r="U50">
        <f>IFERROR(VLOOKUP($B50,Kraftvärmeprod!$B$1:$AH$479,MATCH(U$2,Kraftvärmeprod!$B$1:$AG$1,0),FALSE)/1,0)-IFERROR(VLOOKUP($B50,'Slutlig allokering kvv'!$B$2:$AC$462,MATCH(U$3,'Slutlig allokering kvv'!$B$1:$AJ$1,0),FALSE)/1,0)</f>
        <v>0</v>
      </c>
      <c r="V50">
        <f>IFERROR(VLOOKUP($B50,Kraftvärmeprod!$B$1:$AH$479,MATCH(V$2,Kraftvärmeprod!$B$1:$AG$1,0),FALSE)/1,0)-IFERROR(VLOOKUP($B50,'Slutlig allokering kvv'!$B$2:$AC$462,MATCH(V$3,'Slutlig allokering kvv'!$B$1:$AJ$1,0),FALSE)/1,0)</f>
        <v>0</v>
      </c>
      <c r="W50">
        <f>IFERROR(VLOOKUP($B50,Kraftvärmeprod!$B$1:$AH$479,MATCH(W$2,Kraftvärmeprod!$B$1:$AG$1,0),FALSE)/1,0)-IFERROR(VLOOKUP($B50,'Slutlig allokering kvv'!$B$2:$AC$462,MATCH(W$3,'Slutlig allokering kvv'!$B$1:$AJ$1,0),FALSE)/1,0)</f>
        <v>0</v>
      </c>
      <c r="X50">
        <f>IFERROR(VLOOKUP($B50,Kraftvärmeprod!$B$1:$AH$479,MATCH(X$2,Kraftvärmeprod!$B$1:$AG$1,0),FALSE)/1,0)-IFERROR(VLOOKUP($B50,'Slutlig allokering kvv'!$B$2:$AC$462,MATCH(X$3,'Slutlig allokering kvv'!$B$1:$AJ$1,0),FALSE)/1,0)</f>
        <v>0</v>
      </c>
      <c r="Y50">
        <f>IFERROR(VLOOKUP($B50,Kraftvärmeprod!$B$1:$AH$479,MATCH(Y$2,Kraftvärmeprod!$B$1:$AG$1,0),FALSE)/1,0)-IFERROR(VLOOKUP($B50,'Slutlig allokering kvv'!$B$2:$AC$462,MATCH(Y$3,'Slutlig allokering kvv'!$B$1:$AJ$1,0),FALSE)/1,0)</f>
        <v>0</v>
      </c>
      <c r="Z50">
        <f>IFERROR(VLOOKUP($B50,Kraftvärmeprod!$B$1:$AH$479,MATCH(Z$2,Kraftvärmeprod!$B$1:$AG$1,0),FALSE)/1,0)-IFERROR(VLOOKUP($B50,'Slutlig allokering kvv'!$B$2:$AC$462,MATCH(Z$3,'Slutlig allokering kvv'!$B$1:$AJ$1,0),FALSE)/1,0)</f>
        <v>0</v>
      </c>
      <c r="AA50">
        <f>IFERROR(VLOOKUP($B50,Kraftvärmeprod!$B$1:$AH$479,MATCH(AA$2,Kraftvärmeprod!$B$1:$AG$1,0),FALSE)/1,0)-IFERROR(VLOOKUP($B50,'Slutlig allokering kvv'!$B$2:$AC$462,MATCH(AA$3,'Slutlig allokering kvv'!$B$1:$AJ$1,0),FALSE)/1,0)</f>
        <v>0</v>
      </c>
      <c r="AE50">
        <f t="shared" si="0"/>
        <v>0</v>
      </c>
      <c r="AG50">
        <f>IFERROR(VLOOKUP(B50,'Slutlig allokering kvv'!$B$2:$AJ$462,MATCH("Summa slutlig allokerad tillförd energi (utan hjälpel och rökgaskondensering):",'Slutlig allokering kvv'!$B$1:$AK$1,0),FALSE)/1,"")</f>
        <v>0</v>
      </c>
      <c r="AI50" s="137" t="str">
        <f>IFERROR(1-VLOOKUP(B50,'Slutlig allokering kvv'!$B$2:$AJ$462,MATCH("Andel av bränsle i kvv som allokerats till värme, exklusive rökgaskondensering och hjälpel",'Slutlig allokering kvv'!$B$1:$AK$1,0),FALSE),"")</f>
        <v/>
      </c>
      <c r="AK50" s="137" t="str">
        <f t="shared" si="1"/>
        <v/>
      </c>
    </row>
    <row r="51" spans="1:37" x14ac:dyDescent="0.25">
      <c r="A51" s="2" t="s">
        <v>96</v>
      </c>
      <c r="B51" s="2" t="s">
        <v>99</v>
      </c>
      <c r="C51" t="str">
        <f>IFERROR(VLOOKUP($B51,Kraftvärmeprod!$B$1:$AH$479,MATCH(C$3,Kraftvärmeprod!$B$1:$AG$1,0),FALSE)/1,"")</f>
        <v/>
      </c>
      <c r="D51" t="str">
        <f>IFERROR(VLOOKUP($B51,Kraftvärmeprod!$B$1:$AH$479,MATCH(D$3,Kraftvärmeprod!$B$1:$AG$1,0),FALSE)/1,"")</f>
        <v/>
      </c>
      <c r="E51">
        <f>IFERROR(VLOOKUP($B51,Kraftvärmeprod!$B$1:$AH$479,MATCH(E$2,Kraftvärmeprod!$B$1:$AG$1,0),FALSE)/1,0)-IFERROR(VLOOKUP($B51,'Slutlig allokering kvv'!$B$2:$AC$462,MATCH(E$3,'Slutlig allokering kvv'!$B$1:$AJ$1,0),FALSE)/1,0)</f>
        <v>0</v>
      </c>
      <c r="F51">
        <f>IFERROR(VLOOKUP($B51,Kraftvärmeprod!$B$1:$AH$479,MATCH(F$2,Kraftvärmeprod!$B$1:$AG$1,0),FALSE)/1,0)-IFERROR(VLOOKUP($B51,'Slutlig allokering kvv'!$B$2:$AC$462,MATCH(F$3,'Slutlig allokering kvv'!$B$1:$AJ$1,0),FALSE)/1,0)</f>
        <v>0</v>
      </c>
      <c r="G51">
        <f>IFERROR(VLOOKUP($B51,Kraftvärmeprod!$B$1:$AH$479,MATCH(G$2,Kraftvärmeprod!$B$1:$AG$1,0),FALSE)/1,0)-IFERROR(VLOOKUP($B51,'Slutlig allokering kvv'!$B$2:$AC$462,MATCH(G$3,'Slutlig allokering kvv'!$B$1:$AJ$1,0),FALSE)/1,0)</f>
        <v>0</v>
      </c>
      <c r="H51">
        <f>IFERROR(VLOOKUP($B51,Kraftvärmeprod!$B$1:$AH$479,MATCH(H$2,Kraftvärmeprod!$B$1:$AG$1,0),FALSE)/1,0)-IFERROR(VLOOKUP($B51,'Slutlig allokering kvv'!$B$2:$AC$462,MATCH(H$3,'Slutlig allokering kvv'!$B$1:$AJ$1,0),FALSE)/1,0)</f>
        <v>0</v>
      </c>
      <c r="I51">
        <f>IFERROR(VLOOKUP($B51,Kraftvärmeprod!$B$1:$AH$479,MATCH(I$2,Kraftvärmeprod!$B$1:$AG$1,0),FALSE)/1,0)-IFERROR(VLOOKUP($B51,'Slutlig allokering kvv'!$B$2:$AC$462,MATCH(I$3,'Slutlig allokering kvv'!$B$1:$AJ$1,0),FALSE)/1,0)</f>
        <v>0</v>
      </c>
      <c r="J51">
        <f>IFERROR(VLOOKUP($B51,Kraftvärmeprod!$B$1:$AH$479,MATCH(J$2,Kraftvärmeprod!$B$1:$AG$1,0),FALSE)/1,0)-IFERROR(VLOOKUP($B51,'Slutlig allokering kvv'!$B$2:$AC$462,MATCH(J$3,'Slutlig allokering kvv'!$B$1:$AJ$1,0),FALSE)/1,0)</f>
        <v>0</v>
      </c>
      <c r="K51">
        <f>IFERROR(VLOOKUP($B51,Kraftvärmeprod!$B$1:$AH$479,MATCH(K$2,Kraftvärmeprod!$B$1:$AG$1,0),FALSE)/1,0)-IFERROR(VLOOKUP($B51,'Slutlig allokering kvv'!$B$2:$AC$462,MATCH(K$3,'Slutlig allokering kvv'!$B$1:$AJ$1,0),FALSE)/1,0)</f>
        <v>0</v>
      </c>
      <c r="L51">
        <f>IFERROR(VLOOKUP($B51,Kraftvärmeprod!$B$1:$AH$479,MATCH(L$2,Kraftvärmeprod!$B$1:$AG$1,0),FALSE)/1,0)-IFERROR(VLOOKUP($B51,'Slutlig allokering kvv'!$B$2:$AC$462,MATCH(L$3,'Slutlig allokering kvv'!$B$1:$AJ$1,0),FALSE)/1,0)</f>
        <v>0</v>
      </c>
      <c r="M51">
        <f>IFERROR(VLOOKUP($B51,Kraftvärmeprod!$B$1:$AH$479,MATCH(M$2,Kraftvärmeprod!$B$1:$AG$1,0),FALSE)/1,0)-IFERROR(VLOOKUP($B51,'Slutlig allokering kvv'!$B$2:$AC$462,MATCH(M$3,'Slutlig allokering kvv'!$B$1:$AJ$1,0),FALSE)/1,0)</f>
        <v>0</v>
      </c>
      <c r="N51">
        <f>IFERROR(VLOOKUP($B51,Kraftvärmeprod!$B$1:$AH$479,MATCH(N$2,Kraftvärmeprod!$B$1:$AG$1,0),FALSE)/1,0)-IFERROR(VLOOKUP($B51,'Slutlig allokering kvv'!$B$2:$AC$462,MATCH(N$3,'Slutlig allokering kvv'!$B$1:$AJ$1,0),FALSE)/1,0)</f>
        <v>0</v>
      </c>
      <c r="O51">
        <f>IFERROR(VLOOKUP($B51,Kraftvärmeprod!$B$1:$AH$479,MATCH(O$2,Kraftvärmeprod!$B$1:$AG$1,0),FALSE)/1,0)-IFERROR(VLOOKUP($B51,'Slutlig allokering kvv'!$B$2:$AC$462,MATCH(O$3,'Slutlig allokering kvv'!$B$1:$AJ$1,0),FALSE)/1,0)</f>
        <v>0</v>
      </c>
      <c r="P51">
        <f>IFERROR(VLOOKUP($B51,Kraftvärmeprod!$B$1:$AH$479,MATCH(P$2,Kraftvärmeprod!$B$1:$AG$1,0),FALSE)/1,0)-IFERROR(VLOOKUP($B51,'Slutlig allokering kvv'!$B$2:$AC$462,MATCH(P$3,'Slutlig allokering kvv'!$B$1:$AJ$1,0),FALSE)/1,0)</f>
        <v>0</v>
      </c>
      <c r="Q51">
        <f>IFERROR(VLOOKUP($B51,Kraftvärmeprod!$B$1:$AH$479,MATCH(Q$2,Kraftvärmeprod!$B$1:$AG$1,0),FALSE)/1,0)-IFERROR(VLOOKUP($B51,'Slutlig allokering kvv'!$B$2:$AC$462,MATCH(Q$3,'Slutlig allokering kvv'!$B$1:$AJ$1,0),FALSE)/1,0)</f>
        <v>0</v>
      </c>
      <c r="R51">
        <f>IFERROR(VLOOKUP($B51,Kraftvärmeprod!$B$1:$AH$479,MATCH(R$2,Kraftvärmeprod!$B$1:$AG$1,0),FALSE)/1,0)-IFERROR(VLOOKUP($B51,'Slutlig allokering kvv'!$B$2:$AC$462,MATCH(R$3,'Slutlig allokering kvv'!$B$1:$AJ$1,0),FALSE)/1,0)</f>
        <v>0</v>
      </c>
      <c r="S51">
        <f>IFERROR(VLOOKUP($B51,Kraftvärmeprod!$B$1:$AH$479,MATCH(S$2,Kraftvärmeprod!$B$1:$AG$1,0),FALSE)/1,0)-IFERROR(VLOOKUP($B51,'Slutlig allokering kvv'!$B$2:$AC$462,MATCH(S$3,'Slutlig allokering kvv'!$B$1:$AJ$1,0),FALSE)/1,0)</f>
        <v>0</v>
      </c>
      <c r="T51" s="6">
        <f>IFERROR(VLOOKUP($B51,Miljö!$B$1:$S$477,MATCH(T$2,Miljö!$B$1:$X$1,0),FALSE)/1,0)-IFERROR(VLOOKUP($B51,'Slutlig allokering kvv'!$B$2:$AC$462,MATCH(T$3,'Slutlig allokering kvv'!$B$1:$AJ$1,0),FALSE)/1,0)</f>
        <v>0</v>
      </c>
      <c r="U51">
        <f>IFERROR(VLOOKUP($B51,Kraftvärmeprod!$B$1:$AH$479,MATCH(U$2,Kraftvärmeprod!$B$1:$AG$1,0),FALSE)/1,0)-IFERROR(VLOOKUP($B51,'Slutlig allokering kvv'!$B$2:$AC$462,MATCH(U$3,'Slutlig allokering kvv'!$B$1:$AJ$1,0),FALSE)/1,0)</f>
        <v>0</v>
      </c>
      <c r="V51">
        <f>IFERROR(VLOOKUP($B51,Kraftvärmeprod!$B$1:$AH$479,MATCH(V$2,Kraftvärmeprod!$B$1:$AG$1,0),FALSE)/1,0)-IFERROR(VLOOKUP($B51,'Slutlig allokering kvv'!$B$2:$AC$462,MATCH(V$3,'Slutlig allokering kvv'!$B$1:$AJ$1,0),FALSE)/1,0)</f>
        <v>0</v>
      </c>
      <c r="W51">
        <f>IFERROR(VLOOKUP($B51,Kraftvärmeprod!$B$1:$AH$479,MATCH(W$2,Kraftvärmeprod!$B$1:$AG$1,0),FALSE)/1,0)-IFERROR(VLOOKUP($B51,'Slutlig allokering kvv'!$B$2:$AC$462,MATCH(W$3,'Slutlig allokering kvv'!$B$1:$AJ$1,0),FALSE)/1,0)</f>
        <v>0</v>
      </c>
      <c r="X51">
        <f>IFERROR(VLOOKUP($B51,Kraftvärmeprod!$B$1:$AH$479,MATCH(X$2,Kraftvärmeprod!$B$1:$AG$1,0),FALSE)/1,0)-IFERROR(VLOOKUP($B51,'Slutlig allokering kvv'!$B$2:$AC$462,MATCH(X$3,'Slutlig allokering kvv'!$B$1:$AJ$1,0),FALSE)/1,0)</f>
        <v>0</v>
      </c>
      <c r="Y51">
        <f>IFERROR(VLOOKUP($B51,Kraftvärmeprod!$B$1:$AH$479,MATCH(Y$2,Kraftvärmeprod!$B$1:$AG$1,0),FALSE)/1,0)-IFERROR(VLOOKUP($B51,'Slutlig allokering kvv'!$B$2:$AC$462,MATCH(Y$3,'Slutlig allokering kvv'!$B$1:$AJ$1,0),FALSE)/1,0)</f>
        <v>0</v>
      </c>
      <c r="Z51">
        <f>IFERROR(VLOOKUP($B51,Kraftvärmeprod!$B$1:$AH$479,MATCH(Z$2,Kraftvärmeprod!$B$1:$AG$1,0),FALSE)/1,0)-IFERROR(VLOOKUP($B51,'Slutlig allokering kvv'!$B$2:$AC$462,MATCH(Z$3,'Slutlig allokering kvv'!$B$1:$AJ$1,0),FALSE)/1,0)</f>
        <v>0</v>
      </c>
      <c r="AA51">
        <f>IFERROR(VLOOKUP($B51,Kraftvärmeprod!$B$1:$AH$479,MATCH(AA$2,Kraftvärmeprod!$B$1:$AG$1,0),FALSE)/1,0)-IFERROR(VLOOKUP($B51,'Slutlig allokering kvv'!$B$2:$AC$462,MATCH(AA$3,'Slutlig allokering kvv'!$B$1:$AJ$1,0),FALSE)/1,0)</f>
        <v>0</v>
      </c>
      <c r="AE51">
        <f t="shared" si="0"/>
        <v>0</v>
      </c>
      <c r="AG51">
        <f>IFERROR(VLOOKUP(B51,'Slutlig allokering kvv'!$B$2:$AJ$462,MATCH("Summa slutlig allokerad tillförd energi (utan hjälpel och rökgaskondensering):",'Slutlig allokering kvv'!$B$1:$AK$1,0),FALSE)/1,"")</f>
        <v>0</v>
      </c>
      <c r="AI51" s="137" t="str">
        <f>IFERROR(1-VLOOKUP(B51,'Slutlig allokering kvv'!$B$2:$AJ$462,MATCH("Andel av bränsle i kvv som allokerats till värme, exklusive rökgaskondensering och hjälpel",'Slutlig allokering kvv'!$B$1:$AK$1,0),FALSE),"")</f>
        <v/>
      </c>
      <c r="AK51" s="137" t="str">
        <f t="shared" si="1"/>
        <v/>
      </c>
    </row>
    <row r="52" spans="1:37" x14ac:dyDescent="0.25">
      <c r="A52" s="2" t="s">
        <v>96</v>
      </c>
      <c r="B52" s="2" t="s">
        <v>100</v>
      </c>
      <c r="C52" t="str">
        <f>IFERROR(VLOOKUP($B52,Kraftvärmeprod!$B$1:$AH$479,MATCH(C$3,Kraftvärmeprod!$B$1:$AG$1,0),FALSE)/1,"")</f>
        <v/>
      </c>
      <c r="D52" t="str">
        <f>IFERROR(VLOOKUP($B52,Kraftvärmeprod!$B$1:$AH$479,MATCH(D$3,Kraftvärmeprod!$B$1:$AG$1,0),FALSE)/1,"")</f>
        <v/>
      </c>
      <c r="E52">
        <f>IFERROR(VLOOKUP($B52,Kraftvärmeprod!$B$1:$AH$479,MATCH(E$2,Kraftvärmeprod!$B$1:$AG$1,0),FALSE)/1,0)-IFERROR(VLOOKUP($B52,'Slutlig allokering kvv'!$B$2:$AC$462,MATCH(E$3,'Slutlig allokering kvv'!$B$1:$AJ$1,0),FALSE)/1,0)</f>
        <v>0</v>
      </c>
      <c r="F52">
        <f>IFERROR(VLOOKUP($B52,Kraftvärmeprod!$B$1:$AH$479,MATCH(F$2,Kraftvärmeprod!$B$1:$AG$1,0),FALSE)/1,0)-IFERROR(VLOOKUP($B52,'Slutlig allokering kvv'!$B$2:$AC$462,MATCH(F$3,'Slutlig allokering kvv'!$B$1:$AJ$1,0),FALSE)/1,0)</f>
        <v>0</v>
      </c>
      <c r="G52">
        <f>IFERROR(VLOOKUP($B52,Kraftvärmeprod!$B$1:$AH$479,MATCH(G$2,Kraftvärmeprod!$B$1:$AG$1,0),FALSE)/1,0)-IFERROR(VLOOKUP($B52,'Slutlig allokering kvv'!$B$2:$AC$462,MATCH(G$3,'Slutlig allokering kvv'!$B$1:$AJ$1,0),FALSE)/1,0)</f>
        <v>0</v>
      </c>
      <c r="H52">
        <f>IFERROR(VLOOKUP($B52,Kraftvärmeprod!$B$1:$AH$479,MATCH(H$2,Kraftvärmeprod!$B$1:$AG$1,0),FALSE)/1,0)-IFERROR(VLOOKUP($B52,'Slutlig allokering kvv'!$B$2:$AC$462,MATCH(H$3,'Slutlig allokering kvv'!$B$1:$AJ$1,0),FALSE)/1,0)</f>
        <v>0</v>
      </c>
      <c r="I52">
        <f>IFERROR(VLOOKUP($B52,Kraftvärmeprod!$B$1:$AH$479,MATCH(I$2,Kraftvärmeprod!$B$1:$AG$1,0),FALSE)/1,0)-IFERROR(VLOOKUP($B52,'Slutlig allokering kvv'!$B$2:$AC$462,MATCH(I$3,'Slutlig allokering kvv'!$B$1:$AJ$1,0),FALSE)/1,0)</f>
        <v>0</v>
      </c>
      <c r="J52">
        <f>IFERROR(VLOOKUP($B52,Kraftvärmeprod!$B$1:$AH$479,MATCH(J$2,Kraftvärmeprod!$B$1:$AG$1,0),FALSE)/1,0)-IFERROR(VLOOKUP($B52,'Slutlig allokering kvv'!$B$2:$AC$462,MATCH(J$3,'Slutlig allokering kvv'!$B$1:$AJ$1,0),FALSE)/1,0)</f>
        <v>0</v>
      </c>
      <c r="K52">
        <f>IFERROR(VLOOKUP($B52,Kraftvärmeprod!$B$1:$AH$479,MATCH(K$2,Kraftvärmeprod!$B$1:$AG$1,0),FALSE)/1,0)-IFERROR(VLOOKUP($B52,'Slutlig allokering kvv'!$B$2:$AC$462,MATCH(K$3,'Slutlig allokering kvv'!$B$1:$AJ$1,0),FALSE)/1,0)</f>
        <v>0</v>
      </c>
      <c r="L52">
        <f>IFERROR(VLOOKUP($B52,Kraftvärmeprod!$B$1:$AH$479,MATCH(L$2,Kraftvärmeprod!$B$1:$AG$1,0),FALSE)/1,0)-IFERROR(VLOOKUP($B52,'Slutlig allokering kvv'!$B$2:$AC$462,MATCH(L$3,'Slutlig allokering kvv'!$B$1:$AJ$1,0),FALSE)/1,0)</f>
        <v>0</v>
      </c>
      <c r="M52">
        <f>IFERROR(VLOOKUP($B52,Kraftvärmeprod!$B$1:$AH$479,MATCH(M$2,Kraftvärmeprod!$B$1:$AG$1,0),FALSE)/1,0)-IFERROR(VLOOKUP($B52,'Slutlig allokering kvv'!$B$2:$AC$462,MATCH(M$3,'Slutlig allokering kvv'!$B$1:$AJ$1,0),FALSE)/1,0)</f>
        <v>0</v>
      </c>
      <c r="N52">
        <f>IFERROR(VLOOKUP($B52,Kraftvärmeprod!$B$1:$AH$479,MATCH(N$2,Kraftvärmeprod!$B$1:$AG$1,0),FALSE)/1,0)-IFERROR(VLOOKUP($B52,'Slutlig allokering kvv'!$B$2:$AC$462,MATCH(N$3,'Slutlig allokering kvv'!$B$1:$AJ$1,0),FALSE)/1,0)</f>
        <v>0</v>
      </c>
      <c r="O52">
        <f>IFERROR(VLOOKUP($B52,Kraftvärmeprod!$B$1:$AH$479,MATCH(O$2,Kraftvärmeprod!$B$1:$AG$1,0),FALSE)/1,0)-IFERROR(VLOOKUP($B52,'Slutlig allokering kvv'!$B$2:$AC$462,MATCH(O$3,'Slutlig allokering kvv'!$B$1:$AJ$1,0),FALSE)/1,0)</f>
        <v>0</v>
      </c>
      <c r="P52">
        <f>IFERROR(VLOOKUP($B52,Kraftvärmeprod!$B$1:$AH$479,MATCH(P$2,Kraftvärmeprod!$B$1:$AG$1,0),FALSE)/1,0)-IFERROR(VLOOKUP($B52,'Slutlig allokering kvv'!$B$2:$AC$462,MATCH(P$3,'Slutlig allokering kvv'!$B$1:$AJ$1,0),FALSE)/1,0)</f>
        <v>0</v>
      </c>
      <c r="Q52">
        <f>IFERROR(VLOOKUP($B52,Kraftvärmeprod!$B$1:$AH$479,MATCH(Q$2,Kraftvärmeprod!$B$1:$AG$1,0),FALSE)/1,0)-IFERROR(VLOOKUP($B52,'Slutlig allokering kvv'!$B$2:$AC$462,MATCH(Q$3,'Slutlig allokering kvv'!$B$1:$AJ$1,0),FALSE)/1,0)</f>
        <v>0</v>
      </c>
      <c r="R52">
        <f>IFERROR(VLOOKUP($B52,Kraftvärmeprod!$B$1:$AH$479,MATCH(R$2,Kraftvärmeprod!$B$1:$AG$1,0),FALSE)/1,0)-IFERROR(VLOOKUP($B52,'Slutlig allokering kvv'!$B$2:$AC$462,MATCH(R$3,'Slutlig allokering kvv'!$B$1:$AJ$1,0),FALSE)/1,0)</f>
        <v>0</v>
      </c>
      <c r="S52">
        <f>IFERROR(VLOOKUP($B52,Kraftvärmeprod!$B$1:$AH$479,MATCH(S$2,Kraftvärmeprod!$B$1:$AG$1,0),FALSE)/1,0)-IFERROR(VLOOKUP($B52,'Slutlig allokering kvv'!$B$2:$AC$462,MATCH(S$3,'Slutlig allokering kvv'!$B$1:$AJ$1,0),FALSE)/1,0)</f>
        <v>0</v>
      </c>
      <c r="T52" s="6">
        <f>IFERROR(VLOOKUP($B52,Miljö!$B$1:$S$477,MATCH(T$2,Miljö!$B$1:$X$1,0),FALSE)/1,0)-IFERROR(VLOOKUP($B52,'Slutlig allokering kvv'!$B$2:$AC$462,MATCH(T$3,'Slutlig allokering kvv'!$B$1:$AJ$1,0),FALSE)/1,0)</f>
        <v>0</v>
      </c>
      <c r="U52">
        <f>IFERROR(VLOOKUP($B52,Kraftvärmeprod!$B$1:$AH$479,MATCH(U$2,Kraftvärmeprod!$B$1:$AG$1,0),FALSE)/1,0)-IFERROR(VLOOKUP($B52,'Slutlig allokering kvv'!$B$2:$AC$462,MATCH(U$3,'Slutlig allokering kvv'!$B$1:$AJ$1,0),FALSE)/1,0)</f>
        <v>0</v>
      </c>
      <c r="V52">
        <f>IFERROR(VLOOKUP($B52,Kraftvärmeprod!$B$1:$AH$479,MATCH(V$2,Kraftvärmeprod!$B$1:$AG$1,0),FALSE)/1,0)-IFERROR(VLOOKUP($B52,'Slutlig allokering kvv'!$B$2:$AC$462,MATCH(V$3,'Slutlig allokering kvv'!$B$1:$AJ$1,0),FALSE)/1,0)</f>
        <v>0</v>
      </c>
      <c r="W52">
        <f>IFERROR(VLOOKUP($B52,Kraftvärmeprod!$B$1:$AH$479,MATCH(W$2,Kraftvärmeprod!$B$1:$AG$1,0),FALSE)/1,0)-IFERROR(VLOOKUP($B52,'Slutlig allokering kvv'!$B$2:$AC$462,MATCH(W$3,'Slutlig allokering kvv'!$B$1:$AJ$1,0),FALSE)/1,0)</f>
        <v>0</v>
      </c>
      <c r="X52">
        <f>IFERROR(VLOOKUP($B52,Kraftvärmeprod!$B$1:$AH$479,MATCH(X$2,Kraftvärmeprod!$B$1:$AG$1,0),FALSE)/1,0)-IFERROR(VLOOKUP($B52,'Slutlig allokering kvv'!$B$2:$AC$462,MATCH(X$3,'Slutlig allokering kvv'!$B$1:$AJ$1,0),FALSE)/1,0)</f>
        <v>0</v>
      </c>
      <c r="Y52">
        <f>IFERROR(VLOOKUP($B52,Kraftvärmeprod!$B$1:$AH$479,MATCH(Y$2,Kraftvärmeprod!$B$1:$AG$1,0),FALSE)/1,0)-IFERROR(VLOOKUP($B52,'Slutlig allokering kvv'!$B$2:$AC$462,MATCH(Y$3,'Slutlig allokering kvv'!$B$1:$AJ$1,0),FALSE)/1,0)</f>
        <v>0</v>
      </c>
      <c r="Z52">
        <f>IFERROR(VLOOKUP($B52,Kraftvärmeprod!$B$1:$AH$479,MATCH(Z$2,Kraftvärmeprod!$B$1:$AG$1,0),FALSE)/1,0)-IFERROR(VLOOKUP($B52,'Slutlig allokering kvv'!$B$2:$AC$462,MATCH(Z$3,'Slutlig allokering kvv'!$B$1:$AJ$1,0),FALSE)/1,0)</f>
        <v>0</v>
      </c>
      <c r="AA52">
        <f>IFERROR(VLOOKUP($B52,Kraftvärmeprod!$B$1:$AH$479,MATCH(AA$2,Kraftvärmeprod!$B$1:$AG$1,0),FALSE)/1,0)-IFERROR(VLOOKUP($B52,'Slutlig allokering kvv'!$B$2:$AC$462,MATCH(AA$3,'Slutlig allokering kvv'!$B$1:$AJ$1,0),FALSE)/1,0)</f>
        <v>0</v>
      </c>
      <c r="AE52">
        <f t="shared" si="0"/>
        <v>0</v>
      </c>
      <c r="AG52">
        <f>IFERROR(VLOOKUP(B52,'Slutlig allokering kvv'!$B$2:$AJ$462,MATCH("Summa slutlig allokerad tillförd energi (utan hjälpel och rökgaskondensering):",'Slutlig allokering kvv'!$B$1:$AK$1,0),FALSE)/1,"")</f>
        <v>0</v>
      </c>
      <c r="AI52" s="137" t="str">
        <f>IFERROR(1-VLOOKUP(B52,'Slutlig allokering kvv'!$B$2:$AJ$462,MATCH("Andel av bränsle i kvv som allokerats till värme, exklusive rökgaskondensering och hjälpel",'Slutlig allokering kvv'!$B$1:$AK$1,0),FALSE),"")</f>
        <v/>
      </c>
      <c r="AK52" s="137" t="str">
        <f t="shared" si="1"/>
        <v/>
      </c>
    </row>
    <row r="53" spans="1:37" x14ac:dyDescent="0.25">
      <c r="A53" s="2" t="s">
        <v>101</v>
      </c>
      <c r="B53" s="2" t="s">
        <v>102</v>
      </c>
      <c r="C53" t="str">
        <f>IFERROR(VLOOKUP($B53,Kraftvärmeprod!$B$1:$AH$479,MATCH(C$3,Kraftvärmeprod!$B$1:$AG$1,0),FALSE)/1,"")</f>
        <v/>
      </c>
      <c r="D53" t="str">
        <f>IFERROR(VLOOKUP($B53,Kraftvärmeprod!$B$1:$AH$479,MATCH(D$3,Kraftvärmeprod!$B$1:$AG$1,0),FALSE)/1,"")</f>
        <v/>
      </c>
      <c r="E53">
        <f>IFERROR(VLOOKUP($B53,Kraftvärmeprod!$B$1:$AH$479,MATCH(E$2,Kraftvärmeprod!$B$1:$AG$1,0),FALSE)/1,0)-IFERROR(VLOOKUP($B53,'Slutlig allokering kvv'!$B$2:$AC$462,MATCH(E$3,'Slutlig allokering kvv'!$B$1:$AJ$1,0),FALSE)/1,0)</f>
        <v>0</v>
      </c>
      <c r="F53">
        <f>IFERROR(VLOOKUP($B53,Kraftvärmeprod!$B$1:$AH$479,MATCH(F$2,Kraftvärmeprod!$B$1:$AG$1,0),FALSE)/1,0)-IFERROR(VLOOKUP($B53,'Slutlig allokering kvv'!$B$2:$AC$462,MATCH(F$3,'Slutlig allokering kvv'!$B$1:$AJ$1,0),FALSE)/1,0)</f>
        <v>0</v>
      </c>
      <c r="G53">
        <f>IFERROR(VLOOKUP($B53,Kraftvärmeprod!$B$1:$AH$479,MATCH(G$2,Kraftvärmeprod!$B$1:$AG$1,0),FALSE)/1,0)-IFERROR(VLOOKUP($B53,'Slutlig allokering kvv'!$B$2:$AC$462,MATCH(G$3,'Slutlig allokering kvv'!$B$1:$AJ$1,0),FALSE)/1,0)</f>
        <v>0</v>
      </c>
      <c r="H53">
        <f>IFERROR(VLOOKUP($B53,Kraftvärmeprod!$B$1:$AH$479,MATCH(H$2,Kraftvärmeprod!$B$1:$AG$1,0),FALSE)/1,0)-IFERROR(VLOOKUP($B53,'Slutlig allokering kvv'!$B$2:$AC$462,MATCH(H$3,'Slutlig allokering kvv'!$B$1:$AJ$1,0),FALSE)/1,0)</f>
        <v>0</v>
      </c>
      <c r="I53">
        <f>IFERROR(VLOOKUP($B53,Kraftvärmeprod!$B$1:$AH$479,MATCH(I$2,Kraftvärmeprod!$B$1:$AG$1,0),FALSE)/1,0)-IFERROR(VLOOKUP($B53,'Slutlig allokering kvv'!$B$2:$AC$462,MATCH(I$3,'Slutlig allokering kvv'!$B$1:$AJ$1,0),FALSE)/1,0)</f>
        <v>0</v>
      </c>
      <c r="J53">
        <f>IFERROR(VLOOKUP($B53,Kraftvärmeprod!$B$1:$AH$479,MATCH(J$2,Kraftvärmeprod!$B$1:$AG$1,0),FALSE)/1,0)-IFERROR(VLOOKUP($B53,'Slutlig allokering kvv'!$B$2:$AC$462,MATCH(J$3,'Slutlig allokering kvv'!$B$1:$AJ$1,0),FALSE)/1,0)</f>
        <v>0</v>
      </c>
      <c r="K53">
        <f>IFERROR(VLOOKUP($B53,Kraftvärmeprod!$B$1:$AH$479,MATCH(K$2,Kraftvärmeprod!$B$1:$AG$1,0),FALSE)/1,0)-IFERROR(VLOOKUP($B53,'Slutlig allokering kvv'!$B$2:$AC$462,MATCH(K$3,'Slutlig allokering kvv'!$B$1:$AJ$1,0),FALSE)/1,0)</f>
        <v>0</v>
      </c>
      <c r="L53">
        <f>IFERROR(VLOOKUP($B53,Kraftvärmeprod!$B$1:$AH$479,MATCH(L$2,Kraftvärmeprod!$B$1:$AG$1,0),FALSE)/1,0)-IFERROR(VLOOKUP($B53,'Slutlig allokering kvv'!$B$2:$AC$462,MATCH(L$3,'Slutlig allokering kvv'!$B$1:$AJ$1,0),FALSE)/1,0)</f>
        <v>0</v>
      </c>
      <c r="M53">
        <f>IFERROR(VLOOKUP($B53,Kraftvärmeprod!$B$1:$AH$479,MATCH(M$2,Kraftvärmeprod!$B$1:$AG$1,0),FALSE)/1,0)-IFERROR(VLOOKUP($B53,'Slutlig allokering kvv'!$B$2:$AC$462,MATCH(M$3,'Slutlig allokering kvv'!$B$1:$AJ$1,0),FALSE)/1,0)</f>
        <v>0</v>
      </c>
      <c r="N53">
        <f>IFERROR(VLOOKUP($B53,Kraftvärmeprod!$B$1:$AH$479,MATCH(N$2,Kraftvärmeprod!$B$1:$AG$1,0),FALSE)/1,0)-IFERROR(VLOOKUP($B53,'Slutlig allokering kvv'!$B$2:$AC$462,MATCH(N$3,'Slutlig allokering kvv'!$B$1:$AJ$1,0),FALSE)/1,0)</f>
        <v>0</v>
      </c>
      <c r="O53">
        <f>IFERROR(VLOOKUP($B53,Kraftvärmeprod!$B$1:$AH$479,MATCH(O$2,Kraftvärmeprod!$B$1:$AG$1,0),FALSE)/1,0)-IFERROR(VLOOKUP($B53,'Slutlig allokering kvv'!$B$2:$AC$462,MATCH(O$3,'Slutlig allokering kvv'!$B$1:$AJ$1,0),FALSE)/1,0)</f>
        <v>0</v>
      </c>
      <c r="P53">
        <f>IFERROR(VLOOKUP($B53,Kraftvärmeprod!$B$1:$AH$479,MATCH(P$2,Kraftvärmeprod!$B$1:$AG$1,0),FALSE)/1,0)-IFERROR(VLOOKUP($B53,'Slutlig allokering kvv'!$B$2:$AC$462,MATCH(P$3,'Slutlig allokering kvv'!$B$1:$AJ$1,0),FALSE)/1,0)</f>
        <v>0</v>
      </c>
      <c r="Q53">
        <f>IFERROR(VLOOKUP($B53,Kraftvärmeprod!$B$1:$AH$479,MATCH(Q$2,Kraftvärmeprod!$B$1:$AG$1,0),FALSE)/1,0)-IFERROR(VLOOKUP($B53,'Slutlig allokering kvv'!$B$2:$AC$462,MATCH(Q$3,'Slutlig allokering kvv'!$B$1:$AJ$1,0),FALSE)/1,0)</f>
        <v>0</v>
      </c>
      <c r="R53">
        <f>IFERROR(VLOOKUP($B53,Kraftvärmeprod!$B$1:$AH$479,MATCH(R$2,Kraftvärmeprod!$B$1:$AG$1,0),FALSE)/1,0)-IFERROR(VLOOKUP($B53,'Slutlig allokering kvv'!$B$2:$AC$462,MATCH(R$3,'Slutlig allokering kvv'!$B$1:$AJ$1,0),FALSE)/1,0)</f>
        <v>0</v>
      </c>
      <c r="S53">
        <f>IFERROR(VLOOKUP($B53,Kraftvärmeprod!$B$1:$AH$479,MATCH(S$2,Kraftvärmeprod!$B$1:$AG$1,0),FALSE)/1,0)-IFERROR(VLOOKUP($B53,'Slutlig allokering kvv'!$B$2:$AC$462,MATCH(S$3,'Slutlig allokering kvv'!$B$1:$AJ$1,0),FALSE)/1,0)</f>
        <v>0</v>
      </c>
      <c r="T53" s="6">
        <f>IFERROR(VLOOKUP($B53,Miljö!$B$1:$S$477,MATCH(T$2,Miljö!$B$1:$X$1,0),FALSE)/1,0)-IFERROR(VLOOKUP($B53,'Slutlig allokering kvv'!$B$2:$AC$462,MATCH(T$3,'Slutlig allokering kvv'!$B$1:$AJ$1,0),FALSE)/1,0)</f>
        <v>0</v>
      </c>
      <c r="U53">
        <f>IFERROR(VLOOKUP($B53,Kraftvärmeprod!$B$1:$AH$479,MATCH(U$2,Kraftvärmeprod!$B$1:$AG$1,0),FALSE)/1,0)-IFERROR(VLOOKUP($B53,'Slutlig allokering kvv'!$B$2:$AC$462,MATCH(U$3,'Slutlig allokering kvv'!$B$1:$AJ$1,0),FALSE)/1,0)</f>
        <v>0</v>
      </c>
      <c r="V53">
        <f>IFERROR(VLOOKUP($B53,Kraftvärmeprod!$B$1:$AH$479,MATCH(V$2,Kraftvärmeprod!$B$1:$AG$1,0),FALSE)/1,0)-IFERROR(VLOOKUP($B53,'Slutlig allokering kvv'!$B$2:$AC$462,MATCH(V$3,'Slutlig allokering kvv'!$B$1:$AJ$1,0),FALSE)/1,0)</f>
        <v>0</v>
      </c>
      <c r="W53">
        <f>IFERROR(VLOOKUP($B53,Kraftvärmeprod!$B$1:$AH$479,MATCH(W$2,Kraftvärmeprod!$B$1:$AG$1,0),FALSE)/1,0)-IFERROR(VLOOKUP($B53,'Slutlig allokering kvv'!$B$2:$AC$462,MATCH(W$3,'Slutlig allokering kvv'!$B$1:$AJ$1,0),FALSE)/1,0)</f>
        <v>0</v>
      </c>
      <c r="X53">
        <f>IFERROR(VLOOKUP($B53,Kraftvärmeprod!$B$1:$AH$479,MATCH(X$2,Kraftvärmeprod!$B$1:$AG$1,0),FALSE)/1,0)-IFERROR(VLOOKUP($B53,'Slutlig allokering kvv'!$B$2:$AC$462,MATCH(X$3,'Slutlig allokering kvv'!$B$1:$AJ$1,0),FALSE)/1,0)</f>
        <v>0</v>
      </c>
      <c r="Y53">
        <f>IFERROR(VLOOKUP($B53,Kraftvärmeprod!$B$1:$AH$479,MATCH(Y$2,Kraftvärmeprod!$B$1:$AG$1,0),FALSE)/1,0)-IFERROR(VLOOKUP($B53,'Slutlig allokering kvv'!$B$2:$AC$462,MATCH(Y$3,'Slutlig allokering kvv'!$B$1:$AJ$1,0),FALSE)/1,0)</f>
        <v>0</v>
      </c>
      <c r="Z53">
        <f>IFERROR(VLOOKUP($B53,Kraftvärmeprod!$B$1:$AH$479,MATCH(Z$2,Kraftvärmeprod!$B$1:$AG$1,0),FALSE)/1,0)-IFERROR(VLOOKUP($B53,'Slutlig allokering kvv'!$B$2:$AC$462,MATCH(Z$3,'Slutlig allokering kvv'!$B$1:$AJ$1,0),FALSE)/1,0)</f>
        <v>0</v>
      </c>
      <c r="AA53">
        <f>IFERROR(VLOOKUP($B53,Kraftvärmeprod!$B$1:$AH$479,MATCH(AA$2,Kraftvärmeprod!$B$1:$AG$1,0),FALSE)/1,0)-IFERROR(VLOOKUP($B53,'Slutlig allokering kvv'!$B$2:$AC$462,MATCH(AA$3,'Slutlig allokering kvv'!$B$1:$AJ$1,0),FALSE)/1,0)</f>
        <v>0</v>
      </c>
      <c r="AE53">
        <f t="shared" si="0"/>
        <v>0</v>
      </c>
      <c r="AG53">
        <f>IFERROR(VLOOKUP(B53,'Slutlig allokering kvv'!$B$2:$AJ$462,MATCH("Summa slutlig allokerad tillförd energi (utan hjälpel och rökgaskondensering):",'Slutlig allokering kvv'!$B$1:$AK$1,0),FALSE)/1,"")</f>
        <v>0</v>
      </c>
      <c r="AI53" s="137" t="str">
        <f>IFERROR(1-VLOOKUP(B53,'Slutlig allokering kvv'!$B$2:$AJ$462,MATCH("Andel av bränsle i kvv som allokerats till värme, exklusive rökgaskondensering och hjälpel",'Slutlig allokering kvv'!$B$1:$AK$1,0),FALSE),"")</f>
        <v/>
      </c>
      <c r="AK53" s="137" t="str">
        <f t="shared" si="1"/>
        <v/>
      </c>
    </row>
    <row r="54" spans="1:37" x14ac:dyDescent="0.25">
      <c r="A54" s="2" t="s">
        <v>101</v>
      </c>
      <c r="B54" s="2" t="s">
        <v>103</v>
      </c>
      <c r="C54" t="str">
        <f>IFERROR(VLOOKUP($B54,Kraftvärmeprod!$B$1:$AH$479,MATCH(C$3,Kraftvärmeprod!$B$1:$AG$1,0),FALSE)/1,"")</f>
        <v/>
      </c>
      <c r="D54" t="str">
        <f>IFERROR(VLOOKUP($B54,Kraftvärmeprod!$B$1:$AH$479,MATCH(D$3,Kraftvärmeprod!$B$1:$AG$1,0),FALSE)/1,"")</f>
        <v/>
      </c>
      <c r="E54">
        <f>IFERROR(VLOOKUP($B54,Kraftvärmeprod!$B$1:$AH$479,MATCH(E$2,Kraftvärmeprod!$B$1:$AG$1,0),FALSE)/1,0)-IFERROR(VLOOKUP($B54,'Slutlig allokering kvv'!$B$2:$AC$462,MATCH(E$3,'Slutlig allokering kvv'!$B$1:$AJ$1,0),FALSE)/1,0)</f>
        <v>0</v>
      </c>
      <c r="F54">
        <f>IFERROR(VLOOKUP($B54,Kraftvärmeprod!$B$1:$AH$479,MATCH(F$2,Kraftvärmeprod!$B$1:$AG$1,0),FALSE)/1,0)-IFERROR(VLOOKUP($B54,'Slutlig allokering kvv'!$B$2:$AC$462,MATCH(F$3,'Slutlig allokering kvv'!$B$1:$AJ$1,0),FALSE)/1,0)</f>
        <v>0</v>
      </c>
      <c r="G54">
        <f>IFERROR(VLOOKUP($B54,Kraftvärmeprod!$B$1:$AH$479,MATCH(G$2,Kraftvärmeprod!$B$1:$AG$1,0),FALSE)/1,0)-IFERROR(VLOOKUP($B54,'Slutlig allokering kvv'!$B$2:$AC$462,MATCH(G$3,'Slutlig allokering kvv'!$B$1:$AJ$1,0),FALSE)/1,0)</f>
        <v>0</v>
      </c>
      <c r="H54">
        <f>IFERROR(VLOOKUP($B54,Kraftvärmeprod!$B$1:$AH$479,MATCH(H$2,Kraftvärmeprod!$B$1:$AG$1,0),FALSE)/1,0)-IFERROR(VLOOKUP($B54,'Slutlig allokering kvv'!$B$2:$AC$462,MATCH(H$3,'Slutlig allokering kvv'!$B$1:$AJ$1,0),FALSE)/1,0)</f>
        <v>0</v>
      </c>
      <c r="I54">
        <f>IFERROR(VLOOKUP($B54,Kraftvärmeprod!$B$1:$AH$479,MATCH(I$2,Kraftvärmeprod!$B$1:$AG$1,0),FALSE)/1,0)-IFERROR(VLOOKUP($B54,'Slutlig allokering kvv'!$B$2:$AC$462,MATCH(I$3,'Slutlig allokering kvv'!$B$1:$AJ$1,0),FALSE)/1,0)</f>
        <v>0</v>
      </c>
      <c r="J54">
        <f>IFERROR(VLOOKUP($B54,Kraftvärmeprod!$B$1:$AH$479,MATCH(J$2,Kraftvärmeprod!$B$1:$AG$1,0),FALSE)/1,0)-IFERROR(VLOOKUP($B54,'Slutlig allokering kvv'!$B$2:$AC$462,MATCH(J$3,'Slutlig allokering kvv'!$B$1:$AJ$1,0),FALSE)/1,0)</f>
        <v>0</v>
      </c>
      <c r="K54">
        <f>IFERROR(VLOOKUP($B54,Kraftvärmeprod!$B$1:$AH$479,MATCH(K$2,Kraftvärmeprod!$B$1:$AG$1,0),FALSE)/1,0)-IFERROR(VLOOKUP($B54,'Slutlig allokering kvv'!$B$2:$AC$462,MATCH(K$3,'Slutlig allokering kvv'!$B$1:$AJ$1,0),FALSE)/1,0)</f>
        <v>0</v>
      </c>
      <c r="L54">
        <f>IFERROR(VLOOKUP($B54,Kraftvärmeprod!$B$1:$AH$479,MATCH(L$2,Kraftvärmeprod!$B$1:$AG$1,0),FALSE)/1,0)-IFERROR(VLOOKUP($B54,'Slutlig allokering kvv'!$B$2:$AC$462,MATCH(L$3,'Slutlig allokering kvv'!$B$1:$AJ$1,0),FALSE)/1,0)</f>
        <v>0</v>
      </c>
      <c r="M54">
        <f>IFERROR(VLOOKUP($B54,Kraftvärmeprod!$B$1:$AH$479,MATCH(M$2,Kraftvärmeprod!$B$1:$AG$1,0),FALSE)/1,0)-IFERROR(VLOOKUP($B54,'Slutlig allokering kvv'!$B$2:$AC$462,MATCH(M$3,'Slutlig allokering kvv'!$B$1:$AJ$1,0),FALSE)/1,0)</f>
        <v>0</v>
      </c>
      <c r="N54">
        <f>IFERROR(VLOOKUP($B54,Kraftvärmeprod!$B$1:$AH$479,MATCH(N$2,Kraftvärmeprod!$B$1:$AG$1,0),FALSE)/1,0)-IFERROR(VLOOKUP($B54,'Slutlig allokering kvv'!$B$2:$AC$462,MATCH(N$3,'Slutlig allokering kvv'!$B$1:$AJ$1,0),FALSE)/1,0)</f>
        <v>0</v>
      </c>
      <c r="O54">
        <f>IFERROR(VLOOKUP($B54,Kraftvärmeprod!$B$1:$AH$479,MATCH(O$2,Kraftvärmeprod!$B$1:$AG$1,0),FALSE)/1,0)-IFERROR(VLOOKUP($B54,'Slutlig allokering kvv'!$B$2:$AC$462,MATCH(O$3,'Slutlig allokering kvv'!$B$1:$AJ$1,0),FALSE)/1,0)</f>
        <v>0</v>
      </c>
      <c r="P54">
        <f>IFERROR(VLOOKUP($B54,Kraftvärmeprod!$B$1:$AH$479,MATCH(P$2,Kraftvärmeprod!$B$1:$AG$1,0),FALSE)/1,0)-IFERROR(VLOOKUP($B54,'Slutlig allokering kvv'!$B$2:$AC$462,MATCH(P$3,'Slutlig allokering kvv'!$B$1:$AJ$1,0),FALSE)/1,0)</f>
        <v>0</v>
      </c>
      <c r="Q54">
        <f>IFERROR(VLOOKUP($B54,Kraftvärmeprod!$B$1:$AH$479,MATCH(Q$2,Kraftvärmeprod!$B$1:$AG$1,0),FALSE)/1,0)-IFERROR(VLOOKUP($B54,'Slutlig allokering kvv'!$B$2:$AC$462,MATCH(Q$3,'Slutlig allokering kvv'!$B$1:$AJ$1,0),FALSE)/1,0)</f>
        <v>0</v>
      </c>
      <c r="R54">
        <f>IFERROR(VLOOKUP($B54,Kraftvärmeprod!$B$1:$AH$479,MATCH(R$2,Kraftvärmeprod!$B$1:$AG$1,0),FALSE)/1,0)-IFERROR(VLOOKUP($B54,'Slutlig allokering kvv'!$B$2:$AC$462,MATCH(R$3,'Slutlig allokering kvv'!$B$1:$AJ$1,0),FALSE)/1,0)</f>
        <v>0</v>
      </c>
      <c r="S54">
        <f>IFERROR(VLOOKUP($B54,Kraftvärmeprod!$B$1:$AH$479,MATCH(S$2,Kraftvärmeprod!$B$1:$AG$1,0),FALSE)/1,0)-IFERROR(VLOOKUP($B54,'Slutlig allokering kvv'!$B$2:$AC$462,MATCH(S$3,'Slutlig allokering kvv'!$B$1:$AJ$1,0),FALSE)/1,0)</f>
        <v>0</v>
      </c>
      <c r="T54" s="6">
        <f>IFERROR(VLOOKUP($B54,Miljö!$B$1:$S$477,MATCH(T$2,Miljö!$B$1:$X$1,0),FALSE)/1,0)-IFERROR(VLOOKUP($B54,'Slutlig allokering kvv'!$B$2:$AC$462,MATCH(T$3,'Slutlig allokering kvv'!$B$1:$AJ$1,0),FALSE)/1,0)</f>
        <v>0</v>
      </c>
      <c r="U54">
        <f>IFERROR(VLOOKUP($B54,Kraftvärmeprod!$B$1:$AH$479,MATCH(U$2,Kraftvärmeprod!$B$1:$AG$1,0),FALSE)/1,0)-IFERROR(VLOOKUP($B54,'Slutlig allokering kvv'!$B$2:$AC$462,MATCH(U$3,'Slutlig allokering kvv'!$B$1:$AJ$1,0),FALSE)/1,0)</f>
        <v>0</v>
      </c>
      <c r="V54">
        <f>IFERROR(VLOOKUP($B54,Kraftvärmeprod!$B$1:$AH$479,MATCH(V$2,Kraftvärmeprod!$B$1:$AG$1,0),FALSE)/1,0)-IFERROR(VLOOKUP($B54,'Slutlig allokering kvv'!$B$2:$AC$462,MATCH(V$3,'Slutlig allokering kvv'!$B$1:$AJ$1,0),FALSE)/1,0)</f>
        <v>0</v>
      </c>
      <c r="W54">
        <f>IFERROR(VLOOKUP($B54,Kraftvärmeprod!$B$1:$AH$479,MATCH(W$2,Kraftvärmeprod!$B$1:$AG$1,0),FALSE)/1,0)-IFERROR(VLOOKUP($B54,'Slutlig allokering kvv'!$B$2:$AC$462,MATCH(W$3,'Slutlig allokering kvv'!$B$1:$AJ$1,0),FALSE)/1,0)</f>
        <v>0</v>
      </c>
      <c r="X54">
        <f>IFERROR(VLOOKUP($B54,Kraftvärmeprod!$B$1:$AH$479,MATCH(X$2,Kraftvärmeprod!$B$1:$AG$1,0),FALSE)/1,0)-IFERROR(VLOOKUP($B54,'Slutlig allokering kvv'!$B$2:$AC$462,MATCH(X$3,'Slutlig allokering kvv'!$B$1:$AJ$1,0),FALSE)/1,0)</f>
        <v>0</v>
      </c>
      <c r="Y54">
        <f>IFERROR(VLOOKUP($B54,Kraftvärmeprod!$B$1:$AH$479,MATCH(Y$2,Kraftvärmeprod!$B$1:$AG$1,0),FALSE)/1,0)-IFERROR(VLOOKUP($B54,'Slutlig allokering kvv'!$B$2:$AC$462,MATCH(Y$3,'Slutlig allokering kvv'!$B$1:$AJ$1,0),FALSE)/1,0)</f>
        <v>0</v>
      </c>
      <c r="Z54">
        <f>IFERROR(VLOOKUP($B54,Kraftvärmeprod!$B$1:$AH$479,MATCH(Z$2,Kraftvärmeprod!$B$1:$AG$1,0),FALSE)/1,0)-IFERROR(VLOOKUP($B54,'Slutlig allokering kvv'!$B$2:$AC$462,MATCH(Z$3,'Slutlig allokering kvv'!$B$1:$AJ$1,0),FALSE)/1,0)</f>
        <v>0</v>
      </c>
      <c r="AA54">
        <f>IFERROR(VLOOKUP($B54,Kraftvärmeprod!$B$1:$AH$479,MATCH(AA$2,Kraftvärmeprod!$B$1:$AG$1,0),FALSE)/1,0)-IFERROR(VLOOKUP($B54,'Slutlig allokering kvv'!$B$2:$AC$462,MATCH(AA$3,'Slutlig allokering kvv'!$B$1:$AJ$1,0),FALSE)/1,0)</f>
        <v>0</v>
      </c>
      <c r="AE54">
        <f t="shared" si="0"/>
        <v>0</v>
      </c>
      <c r="AG54">
        <f>IFERROR(VLOOKUP(B54,'Slutlig allokering kvv'!$B$2:$AJ$462,MATCH("Summa slutlig allokerad tillförd energi (utan hjälpel och rökgaskondensering):",'Slutlig allokering kvv'!$B$1:$AK$1,0),FALSE)/1,"")</f>
        <v>0</v>
      </c>
      <c r="AI54" s="137" t="str">
        <f>IFERROR(1-VLOOKUP(B54,'Slutlig allokering kvv'!$B$2:$AJ$462,MATCH("Andel av bränsle i kvv som allokerats till värme, exklusive rökgaskondensering och hjälpel",'Slutlig allokering kvv'!$B$1:$AK$1,0),FALSE),"")</f>
        <v/>
      </c>
      <c r="AK54" s="137" t="str">
        <f t="shared" si="1"/>
        <v/>
      </c>
    </row>
    <row r="55" spans="1:37" x14ac:dyDescent="0.25">
      <c r="A55" s="2" t="s">
        <v>101</v>
      </c>
      <c r="B55" s="2" t="s">
        <v>104</v>
      </c>
      <c r="C55" t="str">
        <f>IFERROR(VLOOKUP($B55,Kraftvärmeprod!$B$1:$AH$479,MATCH(C$3,Kraftvärmeprod!$B$1:$AG$1,0),FALSE)/1,"")</f>
        <v/>
      </c>
      <c r="D55" t="str">
        <f>IFERROR(VLOOKUP($B55,Kraftvärmeprod!$B$1:$AH$479,MATCH(D$3,Kraftvärmeprod!$B$1:$AG$1,0),FALSE)/1,"")</f>
        <v/>
      </c>
      <c r="E55">
        <f>IFERROR(VLOOKUP($B55,Kraftvärmeprod!$B$1:$AH$479,MATCH(E$2,Kraftvärmeprod!$B$1:$AG$1,0),FALSE)/1,0)-IFERROR(VLOOKUP($B55,'Slutlig allokering kvv'!$B$2:$AC$462,MATCH(E$3,'Slutlig allokering kvv'!$B$1:$AJ$1,0),FALSE)/1,0)</f>
        <v>0</v>
      </c>
      <c r="F55">
        <f>IFERROR(VLOOKUP($B55,Kraftvärmeprod!$B$1:$AH$479,MATCH(F$2,Kraftvärmeprod!$B$1:$AG$1,0),FALSE)/1,0)-IFERROR(VLOOKUP($B55,'Slutlig allokering kvv'!$B$2:$AC$462,MATCH(F$3,'Slutlig allokering kvv'!$B$1:$AJ$1,0),FALSE)/1,0)</f>
        <v>0</v>
      </c>
      <c r="G55">
        <f>IFERROR(VLOOKUP($B55,Kraftvärmeprod!$B$1:$AH$479,MATCH(G$2,Kraftvärmeprod!$B$1:$AG$1,0),FALSE)/1,0)-IFERROR(VLOOKUP($B55,'Slutlig allokering kvv'!$B$2:$AC$462,MATCH(G$3,'Slutlig allokering kvv'!$B$1:$AJ$1,0),FALSE)/1,0)</f>
        <v>0</v>
      </c>
      <c r="H55">
        <f>IFERROR(VLOOKUP($B55,Kraftvärmeprod!$B$1:$AH$479,MATCH(H$2,Kraftvärmeprod!$B$1:$AG$1,0),FALSE)/1,0)-IFERROR(VLOOKUP($B55,'Slutlig allokering kvv'!$B$2:$AC$462,MATCH(H$3,'Slutlig allokering kvv'!$B$1:$AJ$1,0),FALSE)/1,0)</f>
        <v>0</v>
      </c>
      <c r="I55">
        <f>IFERROR(VLOOKUP($B55,Kraftvärmeprod!$B$1:$AH$479,MATCH(I$2,Kraftvärmeprod!$B$1:$AG$1,0),FALSE)/1,0)-IFERROR(VLOOKUP($B55,'Slutlig allokering kvv'!$B$2:$AC$462,MATCH(I$3,'Slutlig allokering kvv'!$B$1:$AJ$1,0),FALSE)/1,0)</f>
        <v>0</v>
      </c>
      <c r="J55">
        <f>IFERROR(VLOOKUP($B55,Kraftvärmeprod!$B$1:$AH$479,MATCH(J$2,Kraftvärmeprod!$B$1:$AG$1,0),FALSE)/1,0)-IFERROR(VLOOKUP($B55,'Slutlig allokering kvv'!$B$2:$AC$462,MATCH(J$3,'Slutlig allokering kvv'!$B$1:$AJ$1,0),FALSE)/1,0)</f>
        <v>0</v>
      </c>
      <c r="K55">
        <f>IFERROR(VLOOKUP($B55,Kraftvärmeprod!$B$1:$AH$479,MATCH(K$2,Kraftvärmeprod!$B$1:$AG$1,0),FALSE)/1,0)-IFERROR(VLOOKUP($B55,'Slutlig allokering kvv'!$B$2:$AC$462,MATCH(K$3,'Slutlig allokering kvv'!$B$1:$AJ$1,0),FALSE)/1,0)</f>
        <v>0</v>
      </c>
      <c r="L55">
        <f>IFERROR(VLOOKUP($B55,Kraftvärmeprod!$B$1:$AH$479,MATCH(L$2,Kraftvärmeprod!$B$1:$AG$1,0),FALSE)/1,0)-IFERROR(VLOOKUP($B55,'Slutlig allokering kvv'!$B$2:$AC$462,MATCH(L$3,'Slutlig allokering kvv'!$B$1:$AJ$1,0),FALSE)/1,0)</f>
        <v>0</v>
      </c>
      <c r="M55">
        <f>IFERROR(VLOOKUP($B55,Kraftvärmeprod!$B$1:$AH$479,MATCH(M$2,Kraftvärmeprod!$B$1:$AG$1,0),FALSE)/1,0)-IFERROR(VLOOKUP($B55,'Slutlig allokering kvv'!$B$2:$AC$462,MATCH(M$3,'Slutlig allokering kvv'!$B$1:$AJ$1,0),FALSE)/1,0)</f>
        <v>0</v>
      </c>
      <c r="N55">
        <f>IFERROR(VLOOKUP($B55,Kraftvärmeprod!$B$1:$AH$479,MATCH(N$2,Kraftvärmeprod!$B$1:$AG$1,0),FALSE)/1,0)-IFERROR(VLOOKUP($B55,'Slutlig allokering kvv'!$B$2:$AC$462,MATCH(N$3,'Slutlig allokering kvv'!$B$1:$AJ$1,0),FALSE)/1,0)</f>
        <v>0</v>
      </c>
      <c r="O55">
        <f>IFERROR(VLOOKUP($B55,Kraftvärmeprod!$B$1:$AH$479,MATCH(O$2,Kraftvärmeprod!$B$1:$AG$1,0),FALSE)/1,0)-IFERROR(VLOOKUP($B55,'Slutlig allokering kvv'!$B$2:$AC$462,MATCH(O$3,'Slutlig allokering kvv'!$B$1:$AJ$1,0),FALSE)/1,0)</f>
        <v>0</v>
      </c>
      <c r="P55">
        <f>IFERROR(VLOOKUP($B55,Kraftvärmeprod!$B$1:$AH$479,MATCH(P$2,Kraftvärmeprod!$B$1:$AG$1,0),FALSE)/1,0)-IFERROR(VLOOKUP($B55,'Slutlig allokering kvv'!$B$2:$AC$462,MATCH(P$3,'Slutlig allokering kvv'!$B$1:$AJ$1,0),FALSE)/1,0)</f>
        <v>0</v>
      </c>
      <c r="Q55">
        <f>IFERROR(VLOOKUP($B55,Kraftvärmeprod!$B$1:$AH$479,MATCH(Q$2,Kraftvärmeprod!$B$1:$AG$1,0),FALSE)/1,0)-IFERROR(VLOOKUP($B55,'Slutlig allokering kvv'!$B$2:$AC$462,MATCH(Q$3,'Slutlig allokering kvv'!$B$1:$AJ$1,0),FALSE)/1,0)</f>
        <v>0</v>
      </c>
      <c r="R55">
        <f>IFERROR(VLOOKUP($B55,Kraftvärmeprod!$B$1:$AH$479,MATCH(R$2,Kraftvärmeprod!$B$1:$AG$1,0),FALSE)/1,0)-IFERROR(VLOOKUP($B55,'Slutlig allokering kvv'!$B$2:$AC$462,MATCH(R$3,'Slutlig allokering kvv'!$B$1:$AJ$1,0),FALSE)/1,0)</f>
        <v>0</v>
      </c>
      <c r="S55">
        <f>IFERROR(VLOOKUP($B55,Kraftvärmeprod!$B$1:$AH$479,MATCH(S$2,Kraftvärmeprod!$B$1:$AG$1,0),FALSE)/1,0)-IFERROR(VLOOKUP($B55,'Slutlig allokering kvv'!$B$2:$AC$462,MATCH(S$3,'Slutlig allokering kvv'!$B$1:$AJ$1,0),FALSE)/1,0)</f>
        <v>0</v>
      </c>
      <c r="T55" s="6">
        <f>IFERROR(VLOOKUP($B55,Miljö!$B$1:$S$477,MATCH(T$2,Miljö!$B$1:$X$1,0),FALSE)/1,0)-IFERROR(VLOOKUP($B55,'Slutlig allokering kvv'!$B$2:$AC$462,MATCH(T$3,'Slutlig allokering kvv'!$B$1:$AJ$1,0),FALSE)/1,0)</f>
        <v>0</v>
      </c>
      <c r="U55">
        <f>IFERROR(VLOOKUP($B55,Kraftvärmeprod!$B$1:$AH$479,MATCH(U$2,Kraftvärmeprod!$B$1:$AG$1,0),FALSE)/1,0)-IFERROR(VLOOKUP($B55,'Slutlig allokering kvv'!$B$2:$AC$462,MATCH(U$3,'Slutlig allokering kvv'!$B$1:$AJ$1,0),FALSE)/1,0)</f>
        <v>0</v>
      </c>
      <c r="V55">
        <f>IFERROR(VLOOKUP($B55,Kraftvärmeprod!$B$1:$AH$479,MATCH(V$2,Kraftvärmeprod!$B$1:$AG$1,0),FALSE)/1,0)-IFERROR(VLOOKUP($B55,'Slutlig allokering kvv'!$B$2:$AC$462,MATCH(V$3,'Slutlig allokering kvv'!$B$1:$AJ$1,0),FALSE)/1,0)</f>
        <v>0</v>
      </c>
      <c r="W55">
        <f>IFERROR(VLOOKUP($B55,Kraftvärmeprod!$B$1:$AH$479,MATCH(W$2,Kraftvärmeprod!$B$1:$AG$1,0),FALSE)/1,0)-IFERROR(VLOOKUP($B55,'Slutlig allokering kvv'!$B$2:$AC$462,MATCH(W$3,'Slutlig allokering kvv'!$B$1:$AJ$1,0),FALSE)/1,0)</f>
        <v>0</v>
      </c>
      <c r="X55">
        <f>IFERROR(VLOOKUP($B55,Kraftvärmeprod!$B$1:$AH$479,MATCH(X$2,Kraftvärmeprod!$B$1:$AG$1,0),FALSE)/1,0)-IFERROR(VLOOKUP($B55,'Slutlig allokering kvv'!$B$2:$AC$462,MATCH(X$3,'Slutlig allokering kvv'!$B$1:$AJ$1,0),FALSE)/1,0)</f>
        <v>0</v>
      </c>
      <c r="Y55">
        <f>IFERROR(VLOOKUP($B55,Kraftvärmeprod!$B$1:$AH$479,MATCH(Y$2,Kraftvärmeprod!$B$1:$AG$1,0),FALSE)/1,0)-IFERROR(VLOOKUP($B55,'Slutlig allokering kvv'!$B$2:$AC$462,MATCH(Y$3,'Slutlig allokering kvv'!$B$1:$AJ$1,0),FALSE)/1,0)</f>
        <v>0</v>
      </c>
      <c r="Z55">
        <f>IFERROR(VLOOKUP($B55,Kraftvärmeprod!$B$1:$AH$479,MATCH(Z$2,Kraftvärmeprod!$B$1:$AG$1,0),FALSE)/1,0)-IFERROR(VLOOKUP($B55,'Slutlig allokering kvv'!$B$2:$AC$462,MATCH(Z$3,'Slutlig allokering kvv'!$B$1:$AJ$1,0),FALSE)/1,0)</f>
        <v>0</v>
      </c>
      <c r="AA55">
        <f>IFERROR(VLOOKUP($B55,Kraftvärmeprod!$B$1:$AH$479,MATCH(AA$2,Kraftvärmeprod!$B$1:$AG$1,0),FALSE)/1,0)-IFERROR(VLOOKUP($B55,'Slutlig allokering kvv'!$B$2:$AC$462,MATCH(AA$3,'Slutlig allokering kvv'!$B$1:$AJ$1,0),FALSE)/1,0)</f>
        <v>0</v>
      </c>
      <c r="AE55">
        <f t="shared" si="0"/>
        <v>0</v>
      </c>
      <c r="AG55">
        <f>IFERROR(VLOOKUP(B55,'Slutlig allokering kvv'!$B$2:$AJ$462,MATCH("Summa slutlig allokerad tillförd energi (utan hjälpel och rökgaskondensering):",'Slutlig allokering kvv'!$B$1:$AK$1,0),FALSE)/1,"")</f>
        <v>0</v>
      </c>
      <c r="AI55" s="137" t="str">
        <f>IFERROR(1-VLOOKUP(B55,'Slutlig allokering kvv'!$B$2:$AJ$462,MATCH("Andel av bränsle i kvv som allokerats till värme, exklusive rökgaskondensering och hjälpel",'Slutlig allokering kvv'!$B$1:$AK$1,0),FALSE),"")</f>
        <v/>
      </c>
      <c r="AK55" s="137" t="str">
        <f t="shared" si="1"/>
        <v/>
      </c>
    </row>
    <row r="56" spans="1:37" x14ac:dyDescent="0.25">
      <c r="A56" s="2" t="s">
        <v>101</v>
      </c>
      <c r="B56" s="2" t="s">
        <v>105</v>
      </c>
      <c r="C56" t="str">
        <f>IFERROR(VLOOKUP($B56,Kraftvärmeprod!$B$1:$AH$479,MATCH(C$3,Kraftvärmeprod!$B$1:$AG$1,0),FALSE)/1,"")</f>
        <v/>
      </c>
      <c r="D56" t="str">
        <f>IFERROR(VLOOKUP($B56,Kraftvärmeprod!$B$1:$AH$479,MATCH(D$3,Kraftvärmeprod!$B$1:$AG$1,0),FALSE)/1,"")</f>
        <v/>
      </c>
      <c r="E56">
        <f>IFERROR(VLOOKUP($B56,Kraftvärmeprod!$B$1:$AH$479,MATCH(E$2,Kraftvärmeprod!$B$1:$AG$1,0),FALSE)/1,0)-IFERROR(VLOOKUP($B56,'Slutlig allokering kvv'!$B$2:$AC$462,MATCH(E$3,'Slutlig allokering kvv'!$B$1:$AJ$1,0),FALSE)/1,0)</f>
        <v>0</v>
      </c>
      <c r="F56">
        <f>IFERROR(VLOOKUP($B56,Kraftvärmeprod!$B$1:$AH$479,MATCH(F$2,Kraftvärmeprod!$B$1:$AG$1,0),FALSE)/1,0)-IFERROR(VLOOKUP($B56,'Slutlig allokering kvv'!$B$2:$AC$462,MATCH(F$3,'Slutlig allokering kvv'!$B$1:$AJ$1,0),FALSE)/1,0)</f>
        <v>0</v>
      </c>
      <c r="G56">
        <f>IFERROR(VLOOKUP($B56,Kraftvärmeprod!$B$1:$AH$479,MATCH(G$2,Kraftvärmeprod!$B$1:$AG$1,0),FALSE)/1,0)-IFERROR(VLOOKUP($B56,'Slutlig allokering kvv'!$B$2:$AC$462,MATCH(G$3,'Slutlig allokering kvv'!$B$1:$AJ$1,0),FALSE)/1,0)</f>
        <v>0</v>
      </c>
      <c r="H56">
        <f>IFERROR(VLOOKUP($B56,Kraftvärmeprod!$B$1:$AH$479,MATCH(H$2,Kraftvärmeprod!$B$1:$AG$1,0),FALSE)/1,0)-IFERROR(VLOOKUP($B56,'Slutlig allokering kvv'!$B$2:$AC$462,MATCH(H$3,'Slutlig allokering kvv'!$B$1:$AJ$1,0),FALSE)/1,0)</f>
        <v>0</v>
      </c>
      <c r="I56">
        <f>IFERROR(VLOOKUP($B56,Kraftvärmeprod!$B$1:$AH$479,MATCH(I$2,Kraftvärmeprod!$B$1:$AG$1,0),FALSE)/1,0)-IFERROR(VLOOKUP($B56,'Slutlig allokering kvv'!$B$2:$AC$462,MATCH(I$3,'Slutlig allokering kvv'!$B$1:$AJ$1,0),FALSE)/1,0)</f>
        <v>0</v>
      </c>
      <c r="J56">
        <f>IFERROR(VLOOKUP($B56,Kraftvärmeprod!$B$1:$AH$479,MATCH(J$2,Kraftvärmeprod!$B$1:$AG$1,0),FALSE)/1,0)-IFERROR(VLOOKUP($B56,'Slutlig allokering kvv'!$B$2:$AC$462,MATCH(J$3,'Slutlig allokering kvv'!$B$1:$AJ$1,0),FALSE)/1,0)</f>
        <v>0</v>
      </c>
      <c r="K56">
        <f>IFERROR(VLOOKUP($B56,Kraftvärmeprod!$B$1:$AH$479,MATCH(K$2,Kraftvärmeprod!$B$1:$AG$1,0),FALSE)/1,0)-IFERROR(VLOOKUP($B56,'Slutlig allokering kvv'!$B$2:$AC$462,MATCH(K$3,'Slutlig allokering kvv'!$B$1:$AJ$1,0),FALSE)/1,0)</f>
        <v>0</v>
      </c>
      <c r="L56">
        <f>IFERROR(VLOOKUP($B56,Kraftvärmeprod!$B$1:$AH$479,MATCH(L$2,Kraftvärmeprod!$B$1:$AG$1,0),FALSE)/1,0)-IFERROR(VLOOKUP($B56,'Slutlig allokering kvv'!$B$2:$AC$462,MATCH(L$3,'Slutlig allokering kvv'!$B$1:$AJ$1,0),FALSE)/1,0)</f>
        <v>0</v>
      </c>
      <c r="M56">
        <f>IFERROR(VLOOKUP($B56,Kraftvärmeprod!$B$1:$AH$479,MATCH(M$2,Kraftvärmeprod!$B$1:$AG$1,0),FALSE)/1,0)-IFERROR(VLOOKUP($B56,'Slutlig allokering kvv'!$B$2:$AC$462,MATCH(M$3,'Slutlig allokering kvv'!$B$1:$AJ$1,0),FALSE)/1,0)</f>
        <v>0</v>
      </c>
      <c r="N56">
        <f>IFERROR(VLOOKUP($B56,Kraftvärmeprod!$B$1:$AH$479,MATCH(N$2,Kraftvärmeprod!$B$1:$AG$1,0),FALSE)/1,0)-IFERROR(VLOOKUP($B56,'Slutlig allokering kvv'!$B$2:$AC$462,MATCH(N$3,'Slutlig allokering kvv'!$B$1:$AJ$1,0),FALSE)/1,0)</f>
        <v>0</v>
      </c>
      <c r="O56">
        <f>IFERROR(VLOOKUP($B56,Kraftvärmeprod!$B$1:$AH$479,MATCH(O$2,Kraftvärmeprod!$B$1:$AG$1,0),FALSE)/1,0)-IFERROR(VLOOKUP($B56,'Slutlig allokering kvv'!$B$2:$AC$462,MATCH(O$3,'Slutlig allokering kvv'!$B$1:$AJ$1,0),FALSE)/1,0)</f>
        <v>0</v>
      </c>
      <c r="P56">
        <f>IFERROR(VLOOKUP($B56,Kraftvärmeprod!$B$1:$AH$479,MATCH(P$2,Kraftvärmeprod!$B$1:$AG$1,0),FALSE)/1,0)-IFERROR(VLOOKUP($B56,'Slutlig allokering kvv'!$B$2:$AC$462,MATCH(P$3,'Slutlig allokering kvv'!$B$1:$AJ$1,0),FALSE)/1,0)</f>
        <v>0</v>
      </c>
      <c r="Q56">
        <f>IFERROR(VLOOKUP($B56,Kraftvärmeprod!$B$1:$AH$479,MATCH(Q$2,Kraftvärmeprod!$B$1:$AG$1,0),FALSE)/1,0)-IFERROR(VLOOKUP($B56,'Slutlig allokering kvv'!$B$2:$AC$462,MATCH(Q$3,'Slutlig allokering kvv'!$B$1:$AJ$1,0),FALSE)/1,0)</f>
        <v>0</v>
      </c>
      <c r="R56">
        <f>IFERROR(VLOOKUP($B56,Kraftvärmeprod!$B$1:$AH$479,MATCH(R$2,Kraftvärmeprod!$B$1:$AG$1,0),FALSE)/1,0)-IFERROR(VLOOKUP($B56,'Slutlig allokering kvv'!$B$2:$AC$462,MATCH(R$3,'Slutlig allokering kvv'!$B$1:$AJ$1,0),FALSE)/1,0)</f>
        <v>0</v>
      </c>
      <c r="S56">
        <f>IFERROR(VLOOKUP($B56,Kraftvärmeprod!$B$1:$AH$479,MATCH(S$2,Kraftvärmeprod!$B$1:$AG$1,0),FALSE)/1,0)-IFERROR(VLOOKUP($B56,'Slutlig allokering kvv'!$B$2:$AC$462,MATCH(S$3,'Slutlig allokering kvv'!$B$1:$AJ$1,0),FALSE)/1,0)</f>
        <v>0</v>
      </c>
      <c r="T56" s="6">
        <f>IFERROR(VLOOKUP($B56,Miljö!$B$1:$S$477,MATCH(T$2,Miljö!$B$1:$X$1,0),FALSE)/1,0)-IFERROR(VLOOKUP($B56,'Slutlig allokering kvv'!$B$2:$AC$462,MATCH(T$3,'Slutlig allokering kvv'!$B$1:$AJ$1,0),FALSE)/1,0)</f>
        <v>0</v>
      </c>
      <c r="U56">
        <f>IFERROR(VLOOKUP($B56,Kraftvärmeprod!$B$1:$AH$479,MATCH(U$2,Kraftvärmeprod!$B$1:$AG$1,0),FALSE)/1,0)-IFERROR(VLOOKUP($B56,'Slutlig allokering kvv'!$B$2:$AC$462,MATCH(U$3,'Slutlig allokering kvv'!$B$1:$AJ$1,0),FALSE)/1,0)</f>
        <v>0</v>
      </c>
      <c r="V56">
        <f>IFERROR(VLOOKUP($B56,Kraftvärmeprod!$B$1:$AH$479,MATCH(V$2,Kraftvärmeprod!$B$1:$AG$1,0),FALSE)/1,0)-IFERROR(VLOOKUP($B56,'Slutlig allokering kvv'!$B$2:$AC$462,MATCH(V$3,'Slutlig allokering kvv'!$B$1:$AJ$1,0),FALSE)/1,0)</f>
        <v>0</v>
      </c>
      <c r="W56">
        <f>IFERROR(VLOOKUP($B56,Kraftvärmeprod!$B$1:$AH$479,MATCH(W$2,Kraftvärmeprod!$B$1:$AG$1,0),FALSE)/1,0)-IFERROR(VLOOKUP($B56,'Slutlig allokering kvv'!$B$2:$AC$462,MATCH(W$3,'Slutlig allokering kvv'!$B$1:$AJ$1,0),FALSE)/1,0)</f>
        <v>0</v>
      </c>
      <c r="X56">
        <f>IFERROR(VLOOKUP($B56,Kraftvärmeprod!$B$1:$AH$479,MATCH(X$2,Kraftvärmeprod!$B$1:$AG$1,0),FALSE)/1,0)-IFERROR(VLOOKUP($B56,'Slutlig allokering kvv'!$B$2:$AC$462,MATCH(X$3,'Slutlig allokering kvv'!$B$1:$AJ$1,0),FALSE)/1,0)</f>
        <v>0</v>
      </c>
      <c r="Y56">
        <f>IFERROR(VLOOKUP($B56,Kraftvärmeprod!$B$1:$AH$479,MATCH(Y$2,Kraftvärmeprod!$B$1:$AG$1,0),FALSE)/1,0)-IFERROR(VLOOKUP($B56,'Slutlig allokering kvv'!$B$2:$AC$462,MATCH(Y$3,'Slutlig allokering kvv'!$B$1:$AJ$1,0),FALSE)/1,0)</f>
        <v>0</v>
      </c>
      <c r="Z56">
        <f>IFERROR(VLOOKUP($B56,Kraftvärmeprod!$B$1:$AH$479,MATCH(Z$2,Kraftvärmeprod!$B$1:$AG$1,0),FALSE)/1,0)-IFERROR(VLOOKUP($B56,'Slutlig allokering kvv'!$B$2:$AC$462,MATCH(Z$3,'Slutlig allokering kvv'!$B$1:$AJ$1,0),FALSE)/1,0)</f>
        <v>0</v>
      </c>
      <c r="AA56">
        <f>IFERROR(VLOOKUP($B56,Kraftvärmeprod!$B$1:$AH$479,MATCH(AA$2,Kraftvärmeprod!$B$1:$AG$1,0),FALSE)/1,0)-IFERROR(VLOOKUP($B56,'Slutlig allokering kvv'!$B$2:$AC$462,MATCH(AA$3,'Slutlig allokering kvv'!$B$1:$AJ$1,0),FALSE)/1,0)</f>
        <v>0</v>
      </c>
      <c r="AE56">
        <f t="shared" si="0"/>
        <v>0</v>
      </c>
      <c r="AG56">
        <f>IFERROR(VLOOKUP(B56,'Slutlig allokering kvv'!$B$2:$AJ$462,MATCH("Summa slutlig allokerad tillförd energi (utan hjälpel och rökgaskondensering):",'Slutlig allokering kvv'!$B$1:$AK$1,0),FALSE)/1,"")</f>
        <v>0</v>
      </c>
      <c r="AI56" s="137" t="str">
        <f>IFERROR(1-VLOOKUP(B56,'Slutlig allokering kvv'!$B$2:$AJ$462,MATCH("Andel av bränsle i kvv som allokerats till värme, exklusive rökgaskondensering och hjälpel",'Slutlig allokering kvv'!$B$1:$AK$1,0),FALSE),"")</f>
        <v/>
      </c>
      <c r="AK56" s="137" t="str">
        <f t="shared" si="1"/>
        <v/>
      </c>
    </row>
    <row r="57" spans="1:37" x14ac:dyDescent="0.25">
      <c r="A57" s="2" t="s">
        <v>101</v>
      </c>
      <c r="B57" s="2" t="s">
        <v>106</v>
      </c>
      <c r="C57" t="str">
        <f>IFERROR(VLOOKUP($B57,Kraftvärmeprod!$B$1:$AH$479,MATCH(C$3,Kraftvärmeprod!$B$1:$AG$1,0),FALSE)/1,"")</f>
        <v/>
      </c>
      <c r="D57" t="str">
        <f>IFERROR(VLOOKUP($B57,Kraftvärmeprod!$B$1:$AH$479,MATCH(D$3,Kraftvärmeprod!$B$1:$AG$1,0),FALSE)/1,"")</f>
        <v/>
      </c>
      <c r="E57">
        <f>IFERROR(VLOOKUP($B57,Kraftvärmeprod!$B$1:$AH$479,MATCH(E$2,Kraftvärmeprod!$B$1:$AG$1,0),FALSE)/1,0)-IFERROR(VLOOKUP($B57,'Slutlig allokering kvv'!$B$2:$AC$462,MATCH(E$3,'Slutlig allokering kvv'!$B$1:$AJ$1,0),FALSE)/1,0)</f>
        <v>0</v>
      </c>
      <c r="F57">
        <f>IFERROR(VLOOKUP($B57,Kraftvärmeprod!$B$1:$AH$479,MATCH(F$2,Kraftvärmeprod!$B$1:$AG$1,0),FALSE)/1,0)-IFERROR(VLOOKUP($B57,'Slutlig allokering kvv'!$B$2:$AC$462,MATCH(F$3,'Slutlig allokering kvv'!$B$1:$AJ$1,0),FALSE)/1,0)</f>
        <v>0</v>
      </c>
      <c r="G57">
        <f>IFERROR(VLOOKUP($B57,Kraftvärmeprod!$B$1:$AH$479,MATCH(G$2,Kraftvärmeprod!$B$1:$AG$1,0),FALSE)/1,0)-IFERROR(VLOOKUP($B57,'Slutlig allokering kvv'!$B$2:$AC$462,MATCH(G$3,'Slutlig allokering kvv'!$B$1:$AJ$1,0),FALSE)/1,0)</f>
        <v>0</v>
      </c>
      <c r="H57">
        <f>IFERROR(VLOOKUP($B57,Kraftvärmeprod!$B$1:$AH$479,MATCH(H$2,Kraftvärmeprod!$B$1:$AG$1,0),FALSE)/1,0)-IFERROR(VLOOKUP($B57,'Slutlig allokering kvv'!$B$2:$AC$462,MATCH(H$3,'Slutlig allokering kvv'!$B$1:$AJ$1,0),FALSE)/1,0)</f>
        <v>0</v>
      </c>
      <c r="I57">
        <f>IFERROR(VLOOKUP($B57,Kraftvärmeprod!$B$1:$AH$479,MATCH(I$2,Kraftvärmeprod!$B$1:$AG$1,0),FALSE)/1,0)-IFERROR(VLOOKUP($B57,'Slutlig allokering kvv'!$B$2:$AC$462,MATCH(I$3,'Slutlig allokering kvv'!$B$1:$AJ$1,0),FALSE)/1,0)</f>
        <v>0</v>
      </c>
      <c r="J57">
        <f>IFERROR(VLOOKUP($B57,Kraftvärmeprod!$B$1:$AH$479,MATCH(J$2,Kraftvärmeprod!$B$1:$AG$1,0),FALSE)/1,0)-IFERROR(VLOOKUP($B57,'Slutlig allokering kvv'!$B$2:$AC$462,MATCH(J$3,'Slutlig allokering kvv'!$B$1:$AJ$1,0),FALSE)/1,0)</f>
        <v>0</v>
      </c>
      <c r="K57">
        <f>IFERROR(VLOOKUP($B57,Kraftvärmeprod!$B$1:$AH$479,MATCH(K$2,Kraftvärmeprod!$B$1:$AG$1,0),FALSE)/1,0)-IFERROR(VLOOKUP($B57,'Slutlig allokering kvv'!$B$2:$AC$462,MATCH(K$3,'Slutlig allokering kvv'!$B$1:$AJ$1,0),FALSE)/1,0)</f>
        <v>0</v>
      </c>
      <c r="L57">
        <f>IFERROR(VLOOKUP($B57,Kraftvärmeprod!$B$1:$AH$479,MATCH(L$2,Kraftvärmeprod!$B$1:$AG$1,0),FALSE)/1,0)-IFERROR(VLOOKUP($B57,'Slutlig allokering kvv'!$B$2:$AC$462,MATCH(L$3,'Slutlig allokering kvv'!$B$1:$AJ$1,0),FALSE)/1,0)</f>
        <v>0</v>
      </c>
      <c r="M57">
        <f>IFERROR(VLOOKUP($B57,Kraftvärmeprod!$B$1:$AH$479,MATCH(M$2,Kraftvärmeprod!$B$1:$AG$1,0),FALSE)/1,0)-IFERROR(VLOOKUP($B57,'Slutlig allokering kvv'!$B$2:$AC$462,MATCH(M$3,'Slutlig allokering kvv'!$B$1:$AJ$1,0),FALSE)/1,0)</f>
        <v>0</v>
      </c>
      <c r="N57">
        <f>IFERROR(VLOOKUP($B57,Kraftvärmeprod!$B$1:$AH$479,MATCH(N$2,Kraftvärmeprod!$B$1:$AG$1,0),FALSE)/1,0)-IFERROR(VLOOKUP($B57,'Slutlig allokering kvv'!$B$2:$AC$462,MATCH(N$3,'Slutlig allokering kvv'!$B$1:$AJ$1,0),FALSE)/1,0)</f>
        <v>0</v>
      </c>
      <c r="O57">
        <f>IFERROR(VLOOKUP($B57,Kraftvärmeprod!$B$1:$AH$479,MATCH(O$2,Kraftvärmeprod!$B$1:$AG$1,0),FALSE)/1,0)-IFERROR(VLOOKUP($B57,'Slutlig allokering kvv'!$B$2:$AC$462,MATCH(O$3,'Slutlig allokering kvv'!$B$1:$AJ$1,0),FALSE)/1,0)</f>
        <v>0</v>
      </c>
      <c r="P57">
        <f>IFERROR(VLOOKUP($B57,Kraftvärmeprod!$B$1:$AH$479,MATCH(P$2,Kraftvärmeprod!$B$1:$AG$1,0),FALSE)/1,0)-IFERROR(VLOOKUP($B57,'Slutlig allokering kvv'!$B$2:$AC$462,MATCH(P$3,'Slutlig allokering kvv'!$B$1:$AJ$1,0),FALSE)/1,0)</f>
        <v>0</v>
      </c>
      <c r="Q57">
        <f>IFERROR(VLOOKUP($B57,Kraftvärmeprod!$B$1:$AH$479,MATCH(Q$2,Kraftvärmeprod!$B$1:$AG$1,0),FALSE)/1,0)-IFERROR(VLOOKUP($B57,'Slutlig allokering kvv'!$B$2:$AC$462,MATCH(Q$3,'Slutlig allokering kvv'!$B$1:$AJ$1,0),FALSE)/1,0)</f>
        <v>0</v>
      </c>
      <c r="R57">
        <f>IFERROR(VLOOKUP($B57,Kraftvärmeprod!$B$1:$AH$479,MATCH(R$2,Kraftvärmeprod!$B$1:$AG$1,0),FALSE)/1,0)-IFERROR(VLOOKUP($B57,'Slutlig allokering kvv'!$B$2:$AC$462,MATCH(R$3,'Slutlig allokering kvv'!$B$1:$AJ$1,0),FALSE)/1,0)</f>
        <v>0</v>
      </c>
      <c r="S57">
        <f>IFERROR(VLOOKUP($B57,Kraftvärmeprod!$B$1:$AH$479,MATCH(S$2,Kraftvärmeprod!$B$1:$AG$1,0),FALSE)/1,0)-IFERROR(VLOOKUP($B57,'Slutlig allokering kvv'!$B$2:$AC$462,MATCH(S$3,'Slutlig allokering kvv'!$B$1:$AJ$1,0),FALSE)/1,0)</f>
        <v>0</v>
      </c>
      <c r="T57" s="6">
        <f>IFERROR(VLOOKUP($B57,Miljö!$B$1:$S$477,MATCH(T$2,Miljö!$B$1:$X$1,0),FALSE)/1,0)-IFERROR(VLOOKUP($B57,'Slutlig allokering kvv'!$B$2:$AC$462,MATCH(T$3,'Slutlig allokering kvv'!$B$1:$AJ$1,0),FALSE)/1,0)</f>
        <v>0</v>
      </c>
      <c r="U57">
        <f>IFERROR(VLOOKUP($B57,Kraftvärmeprod!$B$1:$AH$479,MATCH(U$2,Kraftvärmeprod!$B$1:$AG$1,0),FALSE)/1,0)-IFERROR(VLOOKUP($B57,'Slutlig allokering kvv'!$B$2:$AC$462,MATCH(U$3,'Slutlig allokering kvv'!$B$1:$AJ$1,0),FALSE)/1,0)</f>
        <v>0</v>
      </c>
      <c r="V57">
        <f>IFERROR(VLOOKUP($B57,Kraftvärmeprod!$B$1:$AH$479,MATCH(V$2,Kraftvärmeprod!$B$1:$AG$1,0),FALSE)/1,0)-IFERROR(VLOOKUP($B57,'Slutlig allokering kvv'!$B$2:$AC$462,MATCH(V$3,'Slutlig allokering kvv'!$B$1:$AJ$1,0),FALSE)/1,0)</f>
        <v>0</v>
      </c>
      <c r="W57">
        <f>IFERROR(VLOOKUP($B57,Kraftvärmeprod!$B$1:$AH$479,MATCH(W$2,Kraftvärmeprod!$B$1:$AG$1,0),FALSE)/1,0)-IFERROR(VLOOKUP($B57,'Slutlig allokering kvv'!$B$2:$AC$462,MATCH(W$3,'Slutlig allokering kvv'!$B$1:$AJ$1,0),FALSE)/1,0)</f>
        <v>0</v>
      </c>
      <c r="X57">
        <f>IFERROR(VLOOKUP($B57,Kraftvärmeprod!$B$1:$AH$479,MATCH(X$2,Kraftvärmeprod!$B$1:$AG$1,0),FALSE)/1,0)-IFERROR(VLOOKUP($B57,'Slutlig allokering kvv'!$B$2:$AC$462,MATCH(X$3,'Slutlig allokering kvv'!$B$1:$AJ$1,0),FALSE)/1,0)</f>
        <v>0</v>
      </c>
      <c r="Y57">
        <f>IFERROR(VLOOKUP($B57,Kraftvärmeprod!$B$1:$AH$479,MATCH(Y$2,Kraftvärmeprod!$B$1:$AG$1,0),FALSE)/1,0)-IFERROR(VLOOKUP($B57,'Slutlig allokering kvv'!$B$2:$AC$462,MATCH(Y$3,'Slutlig allokering kvv'!$B$1:$AJ$1,0),FALSE)/1,0)</f>
        <v>0</v>
      </c>
      <c r="Z57">
        <f>IFERROR(VLOOKUP($B57,Kraftvärmeprod!$B$1:$AH$479,MATCH(Z$2,Kraftvärmeprod!$B$1:$AG$1,0),FALSE)/1,0)-IFERROR(VLOOKUP($B57,'Slutlig allokering kvv'!$B$2:$AC$462,MATCH(Z$3,'Slutlig allokering kvv'!$B$1:$AJ$1,0),FALSE)/1,0)</f>
        <v>0</v>
      </c>
      <c r="AA57">
        <f>IFERROR(VLOOKUP($B57,Kraftvärmeprod!$B$1:$AH$479,MATCH(AA$2,Kraftvärmeprod!$B$1:$AG$1,0),FALSE)/1,0)-IFERROR(VLOOKUP($B57,'Slutlig allokering kvv'!$B$2:$AC$462,MATCH(AA$3,'Slutlig allokering kvv'!$B$1:$AJ$1,0),FALSE)/1,0)</f>
        <v>0</v>
      </c>
      <c r="AE57">
        <f t="shared" si="0"/>
        <v>0</v>
      </c>
      <c r="AG57">
        <f>IFERROR(VLOOKUP(B57,'Slutlig allokering kvv'!$B$2:$AJ$462,MATCH("Summa slutlig allokerad tillförd energi (utan hjälpel och rökgaskondensering):",'Slutlig allokering kvv'!$B$1:$AK$1,0),FALSE)/1,"")</f>
        <v>0</v>
      </c>
      <c r="AI57" s="137" t="str">
        <f>IFERROR(1-VLOOKUP(B57,'Slutlig allokering kvv'!$B$2:$AJ$462,MATCH("Andel av bränsle i kvv som allokerats till värme, exklusive rökgaskondensering och hjälpel",'Slutlig allokering kvv'!$B$1:$AK$1,0),FALSE),"")</f>
        <v/>
      </c>
      <c r="AK57" s="137" t="str">
        <f t="shared" si="1"/>
        <v/>
      </c>
    </row>
    <row r="58" spans="1:37" x14ac:dyDescent="0.25">
      <c r="A58" s="2" t="s">
        <v>101</v>
      </c>
      <c r="B58" s="2" t="s">
        <v>107</v>
      </c>
      <c r="C58">
        <f>IFERROR(VLOOKUP($B58,Kraftvärmeprod!$B$1:$AH$479,MATCH(C$3,Kraftvärmeprod!$B$1:$AG$1,0),FALSE)/1,"")</f>
        <v>183.5759971</v>
      </c>
      <c r="D58">
        <f>IFERROR(VLOOKUP($B58,Kraftvärmeprod!$B$1:$AH$479,MATCH(D$3,Kraftvärmeprod!$B$1:$AG$1,0),FALSE)/1,"")</f>
        <v>92.052000000000007</v>
      </c>
      <c r="E58">
        <f>IFERROR(VLOOKUP($B58,Kraftvärmeprod!$B$1:$AH$479,MATCH(E$2,Kraftvärmeprod!$B$1:$AG$1,0),FALSE)/1,0)-IFERROR(VLOOKUP($B58,'Slutlig allokering kvv'!$B$2:$AC$462,MATCH(E$3,'Slutlig allokering kvv'!$B$1:$AJ$1,0),FALSE)/1,0)</f>
        <v>0</v>
      </c>
      <c r="F58">
        <f>IFERROR(VLOOKUP($B58,Kraftvärmeprod!$B$1:$AH$479,MATCH(F$2,Kraftvärmeprod!$B$1:$AG$1,0),FALSE)/1,0)-IFERROR(VLOOKUP($B58,'Slutlig allokering kvv'!$B$2:$AC$462,MATCH(F$3,'Slutlig allokering kvv'!$B$1:$AJ$1,0),FALSE)/1,0)</f>
        <v>0</v>
      </c>
      <c r="G58">
        <f>IFERROR(VLOOKUP($B58,Kraftvärmeprod!$B$1:$AH$479,MATCH(G$2,Kraftvärmeprod!$B$1:$AG$1,0),FALSE)/1,0)-IFERROR(VLOOKUP($B58,'Slutlig allokering kvv'!$B$2:$AC$462,MATCH(G$3,'Slutlig allokering kvv'!$B$1:$AJ$1,0),FALSE)/1,0)</f>
        <v>69.452299999999994</v>
      </c>
      <c r="H58">
        <f>IFERROR(VLOOKUP($B58,Kraftvärmeprod!$B$1:$AH$479,MATCH(H$2,Kraftvärmeprod!$B$1:$AG$1,0),FALSE)/1,0)-IFERROR(VLOOKUP($B58,'Slutlig allokering kvv'!$B$2:$AC$462,MATCH(H$3,'Slutlig allokering kvv'!$B$1:$AJ$1,0),FALSE)/1,0)</f>
        <v>0</v>
      </c>
      <c r="I58">
        <f>IFERROR(VLOOKUP($B58,Kraftvärmeprod!$B$1:$AH$479,MATCH(I$2,Kraftvärmeprod!$B$1:$AG$1,0),FALSE)/1,0)-IFERROR(VLOOKUP($B58,'Slutlig allokering kvv'!$B$2:$AC$462,MATCH(I$3,'Slutlig allokering kvv'!$B$1:$AJ$1,0),FALSE)/1,0)</f>
        <v>0</v>
      </c>
      <c r="J58">
        <f>IFERROR(VLOOKUP($B58,Kraftvärmeprod!$B$1:$AH$479,MATCH(J$2,Kraftvärmeprod!$B$1:$AG$1,0),FALSE)/1,0)-IFERROR(VLOOKUP($B58,'Slutlig allokering kvv'!$B$2:$AC$462,MATCH(J$3,'Slutlig allokering kvv'!$B$1:$AJ$1,0),FALSE)/1,0)</f>
        <v>0</v>
      </c>
      <c r="K58">
        <f>IFERROR(VLOOKUP($B58,Kraftvärmeprod!$B$1:$AH$479,MATCH(K$2,Kraftvärmeprod!$B$1:$AG$1,0),FALSE)/1,0)-IFERROR(VLOOKUP($B58,'Slutlig allokering kvv'!$B$2:$AC$462,MATCH(K$3,'Slutlig allokering kvv'!$B$1:$AJ$1,0),FALSE)/1,0)</f>
        <v>0</v>
      </c>
      <c r="L58">
        <f>IFERROR(VLOOKUP($B58,Kraftvärmeprod!$B$1:$AH$479,MATCH(L$2,Kraftvärmeprod!$B$1:$AG$1,0),FALSE)/1,0)-IFERROR(VLOOKUP($B58,'Slutlig allokering kvv'!$B$2:$AC$462,MATCH(L$3,'Slutlig allokering kvv'!$B$1:$AJ$1,0),FALSE)/1,0)</f>
        <v>69.452299999999994</v>
      </c>
      <c r="M58">
        <f>IFERROR(VLOOKUP($B58,Kraftvärmeprod!$B$1:$AH$479,MATCH(M$2,Kraftvärmeprod!$B$1:$AG$1,0),FALSE)/1,0)-IFERROR(VLOOKUP($B58,'Slutlig allokering kvv'!$B$2:$AC$462,MATCH(M$3,'Slutlig allokering kvv'!$B$1:$AJ$1,0),FALSE)/1,0)</f>
        <v>0</v>
      </c>
      <c r="N58">
        <f>IFERROR(VLOOKUP($B58,Kraftvärmeprod!$B$1:$AH$479,MATCH(N$2,Kraftvärmeprod!$B$1:$AG$1,0),FALSE)/1,0)-IFERROR(VLOOKUP($B58,'Slutlig allokering kvv'!$B$2:$AC$462,MATCH(N$3,'Slutlig allokering kvv'!$B$1:$AJ$1,0),FALSE)/1,0)</f>
        <v>0</v>
      </c>
      <c r="O58">
        <f>IFERROR(VLOOKUP($B58,Kraftvärmeprod!$B$1:$AH$479,MATCH(O$2,Kraftvärmeprod!$B$1:$AG$1,0),FALSE)/1,0)-IFERROR(VLOOKUP($B58,'Slutlig allokering kvv'!$B$2:$AC$462,MATCH(O$3,'Slutlig allokering kvv'!$B$1:$AJ$1,0),FALSE)/1,0)</f>
        <v>0</v>
      </c>
      <c r="P58">
        <f>IFERROR(VLOOKUP($B58,Kraftvärmeprod!$B$1:$AH$479,MATCH(P$2,Kraftvärmeprod!$B$1:$AG$1,0),FALSE)/1,0)-IFERROR(VLOOKUP($B58,'Slutlig allokering kvv'!$B$2:$AC$462,MATCH(P$3,'Slutlig allokering kvv'!$B$1:$AJ$1,0),FALSE)/1,0)</f>
        <v>34.726100000000002</v>
      </c>
      <c r="Q58">
        <f>IFERROR(VLOOKUP($B58,Kraftvärmeprod!$B$1:$AH$479,MATCH(Q$2,Kraftvärmeprod!$B$1:$AG$1,0),FALSE)/1,0)-IFERROR(VLOOKUP($B58,'Slutlig allokering kvv'!$B$2:$AC$462,MATCH(Q$3,'Slutlig allokering kvv'!$B$1:$AJ$1,0),FALSE)/1,0)</f>
        <v>0</v>
      </c>
      <c r="R58">
        <f>IFERROR(VLOOKUP($B58,Kraftvärmeprod!$B$1:$AH$479,MATCH(R$2,Kraftvärmeprod!$B$1:$AG$1,0),FALSE)/1,0)-IFERROR(VLOOKUP($B58,'Slutlig allokering kvv'!$B$2:$AC$462,MATCH(R$3,'Slutlig allokering kvv'!$B$1:$AJ$1,0),FALSE)/1,0)</f>
        <v>0</v>
      </c>
      <c r="S58">
        <f>IFERROR(VLOOKUP($B58,Kraftvärmeprod!$B$1:$AH$479,MATCH(S$2,Kraftvärmeprod!$B$1:$AG$1,0),FALSE)/1,0)-IFERROR(VLOOKUP($B58,'Slutlig allokering kvv'!$B$2:$AC$462,MATCH(S$3,'Slutlig allokering kvv'!$B$1:$AJ$1,0),FALSE)/1,0)</f>
        <v>0</v>
      </c>
      <c r="T58" s="6">
        <f>IFERROR(VLOOKUP($B58,Miljö!$B$1:$S$477,MATCH(T$2,Miljö!$B$1:$X$1,0),FALSE)/1,0)-IFERROR(VLOOKUP($B58,'Slutlig allokering kvv'!$B$2:$AC$462,MATCH(T$3,'Slutlig allokering kvv'!$B$1:$AJ$1,0),FALSE)/1,0)</f>
        <v>3.38707</v>
      </c>
      <c r="U58">
        <f>IFERROR(VLOOKUP($B58,Kraftvärmeprod!$B$1:$AH$479,MATCH(U$2,Kraftvärmeprod!$B$1:$AG$1,0),FALSE)/1,0)-IFERROR(VLOOKUP($B58,'Slutlig allokering kvv'!$B$2:$AC$462,MATCH(U$3,'Slutlig allokering kvv'!$B$1:$AJ$1,0),FALSE)/1,0)</f>
        <v>0</v>
      </c>
      <c r="V58">
        <f>IFERROR(VLOOKUP($B58,Kraftvärmeprod!$B$1:$AH$479,MATCH(V$2,Kraftvärmeprod!$B$1:$AG$1,0),FALSE)/1,0)-IFERROR(VLOOKUP($B58,'Slutlig allokering kvv'!$B$2:$AC$462,MATCH(V$3,'Slutlig allokering kvv'!$B$1:$AJ$1,0),FALSE)/1,0)</f>
        <v>0</v>
      </c>
      <c r="W58">
        <f>IFERROR(VLOOKUP($B58,Kraftvärmeprod!$B$1:$AH$479,MATCH(W$2,Kraftvärmeprod!$B$1:$AG$1,0),FALSE)/1,0)-IFERROR(VLOOKUP($B58,'Slutlig allokering kvv'!$B$2:$AC$462,MATCH(W$3,'Slutlig allokering kvv'!$B$1:$AJ$1,0),FALSE)/1,0)</f>
        <v>0</v>
      </c>
      <c r="X58">
        <f>IFERROR(VLOOKUP($B58,Kraftvärmeprod!$B$1:$AH$479,MATCH(X$2,Kraftvärmeprod!$B$1:$AG$1,0),FALSE)/1,0)-IFERROR(VLOOKUP($B58,'Slutlig allokering kvv'!$B$2:$AC$462,MATCH(X$3,'Slutlig allokering kvv'!$B$1:$AJ$1,0),FALSE)/1,0)</f>
        <v>0</v>
      </c>
      <c r="Y58">
        <f>IFERROR(VLOOKUP($B58,Kraftvärmeprod!$B$1:$AH$479,MATCH(Y$2,Kraftvärmeprod!$B$1:$AG$1,0),FALSE)/1,0)-IFERROR(VLOOKUP($B58,'Slutlig allokering kvv'!$B$2:$AC$462,MATCH(Y$3,'Slutlig allokering kvv'!$B$1:$AJ$1,0),FALSE)/1,0)</f>
        <v>0</v>
      </c>
      <c r="Z58">
        <f>IFERROR(VLOOKUP($B58,Kraftvärmeprod!$B$1:$AH$479,MATCH(Z$2,Kraftvärmeprod!$B$1:$AG$1,0),FALSE)/1,0)-IFERROR(VLOOKUP($B58,'Slutlig allokering kvv'!$B$2:$AC$462,MATCH(Z$3,'Slutlig allokering kvv'!$B$1:$AJ$1,0),FALSE)/1,0)</f>
        <v>0</v>
      </c>
      <c r="AA58">
        <f>IFERROR(VLOOKUP($B58,Kraftvärmeprod!$B$1:$AH$479,MATCH(AA$2,Kraftvärmeprod!$B$1:$AG$1,0),FALSE)/1,0)-IFERROR(VLOOKUP($B58,'Slutlig allokering kvv'!$B$2:$AC$462,MATCH(AA$3,'Slutlig allokering kvv'!$B$1:$AJ$1,0),FALSE)/1,0)</f>
        <v>0</v>
      </c>
      <c r="AE58">
        <f t="shared" si="0"/>
        <v>173.63069999999999</v>
      </c>
      <c r="AG58">
        <f>IFERROR(VLOOKUP(B58,'Slutlig allokering kvv'!$B$2:$AJ$462,MATCH("Summa slutlig allokerad tillförd energi (utan hjälpel och rökgaskondensering):",'Slutlig allokering kvv'!$B$1:$AK$1,0),FALSE)/1,"")</f>
        <v>132.86930000000001</v>
      </c>
      <c r="AI58" s="137">
        <f>IFERROR(1-VLOOKUP(B58,'Slutlig allokering kvv'!$B$2:$AJ$462,MATCH("Andel av bränsle i kvv som allokerats till värme, exklusive rökgaskondensering och hjälpel",'Slutlig allokering kvv'!$B$1:$AK$1,0),FALSE),"")</f>
        <v>0.56649494290375202</v>
      </c>
      <c r="AK58" s="137">
        <f t="shared" si="1"/>
        <v>0.56649494290375202</v>
      </c>
    </row>
    <row r="59" spans="1:37" x14ac:dyDescent="0.25">
      <c r="A59" s="2" t="s">
        <v>101</v>
      </c>
      <c r="B59" s="2" t="s">
        <v>108</v>
      </c>
      <c r="C59" t="str">
        <f>IFERROR(VLOOKUP($B59,Kraftvärmeprod!$B$1:$AH$479,MATCH(C$3,Kraftvärmeprod!$B$1:$AG$1,0),FALSE)/1,"")</f>
        <v/>
      </c>
      <c r="D59" t="str">
        <f>IFERROR(VLOOKUP($B59,Kraftvärmeprod!$B$1:$AH$479,MATCH(D$3,Kraftvärmeprod!$B$1:$AG$1,0),FALSE)/1,"")</f>
        <v/>
      </c>
      <c r="E59">
        <f>IFERROR(VLOOKUP($B59,Kraftvärmeprod!$B$1:$AH$479,MATCH(E$2,Kraftvärmeprod!$B$1:$AG$1,0),FALSE)/1,0)-IFERROR(VLOOKUP($B59,'Slutlig allokering kvv'!$B$2:$AC$462,MATCH(E$3,'Slutlig allokering kvv'!$B$1:$AJ$1,0),FALSE)/1,0)</f>
        <v>0</v>
      </c>
      <c r="F59">
        <f>IFERROR(VLOOKUP($B59,Kraftvärmeprod!$B$1:$AH$479,MATCH(F$2,Kraftvärmeprod!$B$1:$AG$1,0),FALSE)/1,0)-IFERROR(VLOOKUP($B59,'Slutlig allokering kvv'!$B$2:$AC$462,MATCH(F$3,'Slutlig allokering kvv'!$B$1:$AJ$1,0),FALSE)/1,0)</f>
        <v>0</v>
      </c>
      <c r="G59">
        <f>IFERROR(VLOOKUP($B59,Kraftvärmeprod!$B$1:$AH$479,MATCH(G$2,Kraftvärmeprod!$B$1:$AG$1,0),FALSE)/1,0)-IFERROR(VLOOKUP($B59,'Slutlig allokering kvv'!$B$2:$AC$462,MATCH(G$3,'Slutlig allokering kvv'!$B$1:$AJ$1,0),FALSE)/1,0)</f>
        <v>0</v>
      </c>
      <c r="H59">
        <f>IFERROR(VLOOKUP($B59,Kraftvärmeprod!$B$1:$AH$479,MATCH(H$2,Kraftvärmeprod!$B$1:$AG$1,0),FALSE)/1,0)-IFERROR(VLOOKUP($B59,'Slutlig allokering kvv'!$B$2:$AC$462,MATCH(H$3,'Slutlig allokering kvv'!$B$1:$AJ$1,0),FALSE)/1,0)</f>
        <v>0</v>
      </c>
      <c r="I59">
        <f>IFERROR(VLOOKUP($B59,Kraftvärmeprod!$B$1:$AH$479,MATCH(I$2,Kraftvärmeprod!$B$1:$AG$1,0),FALSE)/1,0)-IFERROR(VLOOKUP($B59,'Slutlig allokering kvv'!$B$2:$AC$462,MATCH(I$3,'Slutlig allokering kvv'!$B$1:$AJ$1,0),FALSE)/1,0)</f>
        <v>0</v>
      </c>
      <c r="J59">
        <f>IFERROR(VLOOKUP($B59,Kraftvärmeprod!$B$1:$AH$479,MATCH(J$2,Kraftvärmeprod!$B$1:$AG$1,0),FALSE)/1,0)-IFERROR(VLOOKUP($B59,'Slutlig allokering kvv'!$B$2:$AC$462,MATCH(J$3,'Slutlig allokering kvv'!$B$1:$AJ$1,0),FALSE)/1,0)</f>
        <v>0</v>
      </c>
      <c r="K59">
        <f>IFERROR(VLOOKUP($B59,Kraftvärmeprod!$B$1:$AH$479,MATCH(K$2,Kraftvärmeprod!$B$1:$AG$1,0),FALSE)/1,0)-IFERROR(VLOOKUP($B59,'Slutlig allokering kvv'!$B$2:$AC$462,MATCH(K$3,'Slutlig allokering kvv'!$B$1:$AJ$1,0),FALSE)/1,0)</f>
        <v>0</v>
      </c>
      <c r="L59">
        <f>IFERROR(VLOOKUP($B59,Kraftvärmeprod!$B$1:$AH$479,MATCH(L$2,Kraftvärmeprod!$B$1:$AG$1,0),FALSE)/1,0)-IFERROR(VLOOKUP($B59,'Slutlig allokering kvv'!$B$2:$AC$462,MATCH(L$3,'Slutlig allokering kvv'!$B$1:$AJ$1,0),FALSE)/1,0)</f>
        <v>0</v>
      </c>
      <c r="M59">
        <f>IFERROR(VLOOKUP($B59,Kraftvärmeprod!$B$1:$AH$479,MATCH(M$2,Kraftvärmeprod!$B$1:$AG$1,0),FALSE)/1,0)-IFERROR(VLOOKUP($B59,'Slutlig allokering kvv'!$B$2:$AC$462,MATCH(M$3,'Slutlig allokering kvv'!$B$1:$AJ$1,0),FALSE)/1,0)</f>
        <v>0</v>
      </c>
      <c r="N59">
        <f>IFERROR(VLOOKUP($B59,Kraftvärmeprod!$B$1:$AH$479,MATCH(N$2,Kraftvärmeprod!$B$1:$AG$1,0),FALSE)/1,0)-IFERROR(VLOOKUP($B59,'Slutlig allokering kvv'!$B$2:$AC$462,MATCH(N$3,'Slutlig allokering kvv'!$B$1:$AJ$1,0),FALSE)/1,0)</f>
        <v>0</v>
      </c>
      <c r="O59">
        <f>IFERROR(VLOOKUP($B59,Kraftvärmeprod!$B$1:$AH$479,MATCH(O$2,Kraftvärmeprod!$B$1:$AG$1,0),FALSE)/1,0)-IFERROR(VLOOKUP($B59,'Slutlig allokering kvv'!$B$2:$AC$462,MATCH(O$3,'Slutlig allokering kvv'!$B$1:$AJ$1,0),FALSE)/1,0)</f>
        <v>0</v>
      </c>
      <c r="P59">
        <f>IFERROR(VLOOKUP($B59,Kraftvärmeprod!$B$1:$AH$479,MATCH(P$2,Kraftvärmeprod!$B$1:$AG$1,0),FALSE)/1,0)-IFERROR(VLOOKUP($B59,'Slutlig allokering kvv'!$B$2:$AC$462,MATCH(P$3,'Slutlig allokering kvv'!$B$1:$AJ$1,0),FALSE)/1,0)</f>
        <v>0</v>
      </c>
      <c r="Q59">
        <f>IFERROR(VLOOKUP($B59,Kraftvärmeprod!$B$1:$AH$479,MATCH(Q$2,Kraftvärmeprod!$B$1:$AG$1,0),FALSE)/1,0)-IFERROR(VLOOKUP($B59,'Slutlig allokering kvv'!$B$2:$AC$462,MATCH(Q$3,'Slutlig allokering kvv'!$B$1:$AJ$1,0),FALSE)/1,0)</f>
        <v>0</v>
      </c>
      <c r="R59">
        <f>IFERROR(VLOOKUP($B59,Kraftvärmeprod!$B$1:$AH$479,MATCH(R$2,Kraftvärmeprod!$B$1:$AG$1,0),FALSE)/1,0)-IFERROR(VLOOKUP($B59,'Slutlig allokering kvv'!$B$2:$AC$462,MATCH(R$3,'Slutlig allokering kvv'!$B$1:$AJ$1,0),FALSE)/1,0)</f>
        <v>0</v>
      </c>
      <c r="S59">
        <f>IFERROR(VLOOKUP($B59,Kraftvärmeprod!$B$1:$AH$479,MATCH(S$2,Kraftvärmeprod!$B$1:$AG$1,0),FALSE)/1,0)-IFERROR(VLOOKUP($B59,'Slutlig allokering kvv'!$B$2:$AC$462,MATCH(S$3,'Slutlig allokering kvv'!$B$1:$AJ$1,0),FALSE)/1,0)</f>
        <v>0</v>
      </c>
      <c r="T59" s="6">
        <f>IFERROR(VLOOKUP($B59,Miljö!$B$1:$S$477,MATCH(T$2,Miljö!$B$1:$X$1,0),FALSE)/1,0)-IFERROR(VLOOKUP($B59,'Slutlig allokering kvv'!$B$2:$AC$462,MATCH(T$3,'Slutlig allokering kvv'!$B$1:$AJ$1,0),FALSE)/1,0)</f>
        <v>0</v>
      </c>
      <c r="U59">
        <f>IFERROR(VLOOKUP($B59,Kraftvärmeprod!$B$1:$AH$479,MATCH(U$2,Kraftvärmeprod!$B$1:$AG$1,0),FALSE)/1,0)-IFERROR(VLOOKUP($B59,'Slutlig allokering kvv'!$B$2:$AC$462,MATCH(U$3,'Slutlig allokering kvv'!$B$1:$AJ$1,0),FALSE)/1,0)</f>
        <v>0</v>
      </c>
      <c r="V59">
        <f>IFERROR(VLOOKUP($B59,Kraftvärmeprod!$B$1:$AH$479,MATCH(V$2,Kraftvärmeprod!$B$1:$AG$1,0),FALSE)/1,0)-IFERROR(VLOOKUP($B59,'Slutlig allokering kvv'!$B$2:$AC$462,MATCH(V$3,'Slutlig allokering kvv'!$B$1:$AJ$1,0),FALSE)/1,0)</f>
        <v>0</v>
      </c>
      <c r="W59">
        <f>IFERROR(VLOOKUP($B59,Kraftvärmeprod!$B$1:$AH$479,MATCH(W$2,Kraftvärmeprod!$B$1:$AG$1,0),FALSE)/1,0)-IFERROR(VLOOKUP($B59,'Slutlig allokering kvv'!$B$2:$AC$462,MATCH(W$3,'Slutlig allokering kvv'!$B$1:$AJ$1,0),FALSE)/1,0)</f>
        <v>0</v>
      </c>
      <c r="X59">
        <f>IFERROR(VLOOKUP($B59,Kraftvärmeprod!$B$1:$AH$479,MATCH(X$2,Kraftvärmeprod!$B$1:$AG$1,0),FALSE)/1,0)-IFERROR(VLOOKUP($B59,'Slutlig allokering kvv'!$B$2:$AC$462,MATCH(X$3,'Slutlig allokering kvv'!$B$1:$AJ$1,0),FALSE)/1,0)</f>
        <v>0</v>
      </c>
      <c r="Y59">
        <f>IFERROR(VLOOKUP($B59,Kraftvärmeprod!$B$1:$AH$479,MATCH(Y$2,Kraftvärmeprod!$B$1:$AG$1,0),FALSE)/1,0)-IFERROR(VLOOKUP($B59,'Slutlig allokering kvv'!$B$2:$AC$462,MATCH(Y$3,'Slutlig allokering kvv'!$B$1:$AJ$1,0),FALSE)/1,0)</f>
        <v>0</v>
      </c>
      <c r="Z59">
        <f>IFERROR(VLOOKUP($B59,Kraftvärmeprod!$B$1:$AH$479,MATCH(Z$2,Kraftvärmeprod!$B$1:$AG$1,0),FALSE)/1,0)-IFERROR(VLOOKUP($B59,'Slutlig allokering kvv'!$B$2:$AC$462,MATCH(Z$3,'Slutlig allokering kvv'!$B$1:$AJ$1,0),FALSE)/1,0)</f>
        <v>0</v>
      </c>
      <c r="AA59">
        <f>IFERROR(VLOOKUP($B59,Kraftvärmeprod!$B$1:$AH$479,MATCH(AA$2,Kraftvärmeprod!$B$1:$AG$1,0),FALSE)/1,0)-IFERROR(VLOOKUP($B59,'Slutlig allokering kvv'!$B$2:$AC$462,MATCH(AA$3,'Slutlig allokering kvv'!$B$1:$AJ$1,0),FALSE)/1,0)</f>
        <v>0</v>
      </c>
      <c r="AE59">
        <f t="shared" si="0"/>
        <v>0</v>
      </c>
      <c r="AG59">
        <f>IFERROR(VLOOKUP(B59,'Slutlig allokering kvv'!$B$2:$AJ$462,MATCH("Summa slutlig allokerad tillförd energi (utan hjälpel och rökgaskondensering):",'Slutlig allokering kvv'!$B$1:$AK$1,0),FALSE)/1,"")</f>
        <v>0</v>
      </c>
      <c r="AI59" s="137" t="str">
        <f>IFERROR(1-VLOOKUP(B59,'Slutlig allokering kvv'!$B$2:$AJ$462,MATCH("Andel av bränsle i kvv som allokerats till värme, exklusive rökgaskondensering och hjälpel",'Slutlig allokering kvv'!$B$1:$AK$1,0),FALSE),"")</f>
        <v/>
      </c>
      <c r="AK59" s="137" t="str">
        <f t="shared" si="1"/>
        <v/>
      </c>
    </row>
    <row r="60" spans="1:37" x14ac:dyDescent="0.25">
      <c r="A60" s="2" t="s">
        <v>101</v>
      </c>
      <c r="B60" s="2" t="s">
        <v>109</v>
      </c>
      <c r="C60" t="str">
        <f>IFERROR(VLOOKUP($B60,Kraftvärmeprod!$B$1:$AH$479,MATCH(C$3,Kraftvärmeprod!$B$1:$AG$1,0),FALSE)/1,"")</f>
        <v/>
      </c>
      <c r="D60" t="str">
        <f>IFERROR(VLOOKUP($B60,Kraftvärmeprod!$B$1:$AH$479,MATCH(D$3,Kraftvärmeprod!$B$1:$AG$1,0),FALSE)/1,"")</f>
        <v/>
      </c>
      <c r="E60">
        <f>IFERROR(VLOOKUP($B60,Kraftvärmeprod!$B$1:$AH$479,MATCH(E$2,Kraftvärmeprod!$B$1:$AG$1,0),FALSE)/1,0)-IFERROR(VLOOKUP($B60,'Slutlig allokering kvv'!$B$2:$AC$462,MATCH(E$3,'Slutlig allokering kvv'!$B$1:$AJ$1,0),FALSE)/1,0)</f>
        <v>0</v>
      </c>
      <c r="F60">
        <f>IFERROR(VLOOKUP($B60,Kraftvärmeprod!$B$1:$AH$479,MATCH(F$2,Kraftvärmeprod!$B$1:$AG$1,0),FALSE)/1,0)-IFERROR(VLOOKUP($B60,'Slutlig allokering kvv'!$B$2:$AC$462,MATCH(F$3,'Slutlig allokering kvv'!$B$1:$AJ$1,0),FALSE)/1,0)</f>
        <v>0</v>
      </c>
      <c r="G60">
        <f>IFERROR(VLOOKUP($B60,Kraftvärmeprod!$B$1:$AH$479,MATCH(G$2,Kraftvärmeprod!$B$1:$AG$1,0),FALSE)/1,0)-IFERROR(VLOOKUP($B60,'Slutlig allokering kvv'!$B$2:$AC$462,MATCH(G$3,'Slutlig allokering kvv'!$B$1:$AJ$1,0),FALSE)/1,0)</f>
        <v>0</v>
      </c>
      <c r="H60">
        <f>IFERROR(VLOOKUP($B60,Kraftvärmeprod!$B$1:$AH$479,MATCH(H$2,Kraftvärmeprod!$B$1:$AG$1,0),FALSE)/1,0)-IFERROR(VLOOKUP($B60,'Slutlig allokering kvv'!$B$2:$AC$462,MATCH(H$3,'Slutlig allokering kvv'!$B$1:$AJ$1,0),FALSE)/1,0)</f>
        <v>0</v>
      </c>
      <c r="I60">
        <f>IFERROR(VLOOKUP($B60,Kraftvärmeprod!$B$1:$AH$479,MATCH(I$2,Kraftvärmeprod!$B$1:$AG$1,0),FALSE)/1,0)-IFERROR(VLOOKUP($B60,'Slutlig allokering kvv'!$B$2:$AC$462,MATCH(I$3,'Slutlig allokering kvv'!$B$1:$AJ$1,0),FALSE)/1,0)</f>
        <v>0</v>
      </c>
      <c r="J60">
        <f>IFERROR(VLOOKUP($B60,Kraftvärmeprod!$B$1:$AH$479,MATCH(J$2,Kraftvärmeprod!$B$1:$AG$1,0),FALSE)/1,0)-IFERROR(VLOOKUP($B60,'Slutlig allokering kvv'!$B$2:$AC$462,MATCH(J$3,'Slutlig allokering kvv'!$B$1:$AJ$1,0),FALSE)/1,0)</f>
        <v>0</v>
      </c>
      <c r="K60">
        <f>IFERROR(VLOOKUP($B60,Kraftvärmeprod!$B$1:$AH$479,MATCH(K$2,Kraftvärmeprod!$B$1:$AG$1,0),FALSE)/1,0)-IFERROR(VLOOKUP($B60,'Slutlig allokering kvv'!$B$2:$AC$462,MATCH(K$3,'Slutlig allokering kvv'!$B$1:$AJ$1,0),FALSE)/1,0)</f>
        <v>0</v>
      </c>
      <c r="L60">
        <f>IFERROR(VLOOKUP($B60,Kraftvärmeprod!$B$1:$AH$479,MATCH(L$2,Kraftvärmeprod!$B$1:$AG$1,0),FALSE)/1,0)-IFERROR(VLOOKUP($B60,'Slutlig allokering kvv'!$B$2:$AC$462,MATCH(L$3,'Slutlig allokering kvv'!$B$1:$AJ$1,0),FALSE)/1,0)</f>
        <v>0</v>
      </c>
      <c r="M60">
        <f>IFERROR(VLOOKUP($B60,Kraftvärmeprod!$B$1:$AH$479,MATCH(M$2,Kraftvärmeprod!$B$1:$AG$1,0),FALSE)/1,0)-IFERROR(VLOOKUP($B60,'Slutlig allokering kvv'!$B$2:$AC$462,MATCH(M$3,'Slutlig allokering kvv'!$B$1:$AJ$1,0),FALSE)/1,0)</f>
        <v>0</v>
      </c>
      <c r="N60">
        <f>IFERROR(VLOOKUP($B60,Kraftvärmeprod!$B$1:$AH$479,MATCH(N$2,Kraftvärmeprod!$B$1:$AG$1,0),FALSE)/1,0)-IFERROR(VLOOKUP($B60,'Slutlig allokering kvv'!$B$2:$AC$462,MATCH(N$3,'Slutlig allokering kvv'!$B$1:$AJ$1,0),FALSE)/1,0)</f>
        <v>0</v>
      </c>
      <c r="O60">
        <f>IFERROR(VLOOKUP($B60,Kraftvärmeprod!$B$1:$AH$479,MATCH(O$2,Kraftvärmeprod!$B$1:$AG$1,0),FALSE)/1,0)-IFERROR(VLOOKUP($B60,'Slutlig allokering kvv'!$B$2:$AC$462,MATCH(O$3,'Slutlig allokering kvv'!$B$1:$AJ$1,0),FALSE)/1,0)</f>
        <v>0</v>
      </c>
      <c r="P60">
        <f>IFERROR(VLOOKUP($B60,Kraftvärmeprod!$B$1:$AH$479,MATCH(P$2,Kraftvärmeprod!$B$1:$AG$1,0),FALSE)/1,0)-IFERROR(VLOOKUP($B60,'Slutlig allokering kvv'!$B$2:$AC$462,MATCH(P$3,'Slutlig allokering kvv'!$B$1:$AJ$1,0),FALSE)/1,0)</f>
        <v>0</v>
      </c>
      <c r="Q60">
        <f>IFERROR(VLOOKUP($B60,Kraftvärmeprod!$B$1:$AH$479,MATCH(Q$2,Kraftvärmeprod!$B$1:$AG$1,0),FALSE)/1,0)-IFERROR(VLOOKUP($B60,'Slutlig allokering kvv'!$B$2:$AC$462,MATCH(Q$3,'Slutlig allokering kvv'!$B$1:$AJ$1,0),FALSE)/1,0)</f>
        <v>0</v>
      </c>
      <c r="R60">
        <f>IFERROR(VLOOKUP($B60,Kraftvärmeprod!$B$1:$AH$479,MATCH(R$2,Kraftvärmeprod!$B$1:$AG$1,0),FALSE)/1,0)-IFERROR(VLOOKUP($B60,'Slutlig allokering kvv'!$B$2:$AC$462,MATCH(R$3,'Slutlig allokering kvv'!$B$1:$AJ$1,0),FALSE)/1,0)</f>
        <v>0</v>
      </c>
      <c r="S60">
        <f>IFERROR(VLOOKUP($B60,Kraftvärmeprod!$B$1:$AH$479,MATCH(S$2,Kraftvärmeprod!$B$1:$AG$1,0),FALSE)/1,0)-IFERROR(VLOOKUP($B60,'Slutlig allokering kvv'!$B$2:$AC$462,MATCH(S$3,'Slutlig allokering kvv'!$B$1:$AJ$1,0),FALSE)/1,0)</f>
        <v>0</v>
      </c>
      <c r="T60" s="6">
        <f>IFERROR(VLOOKUP($B60,Miljö!$B$1:$S$477,MATCH(T$2,Miljö!$B$1:$X$1,0),FALSE)/1,0)-IFERROR(VLOOKUP($B60,'Slutlig allokering kvv'!$B$2:$AC$462,MATCH(T$3,'Slutlig allokering kvv'!$B$1:$AJ$1,0),FALSE)/1,0)</f>
        <v>0</v>
      </c>
      <c r="U60">
        <f>IFERROR(VLOOKUP($B60,Kraftvärmeprod!$B$1:$AH$479,MATCH(U$2,Kraftvärmeprod!$B$1:$AG$1,0),FALSE)/1,0)-IFERROR(VLOOKUP($B60,'Slutlig allokering kvv'!$B$2:$AC$462,MATCH(U$3,'Slutlig allokering kvv'!$B$1:$AJ$1,0),FALSE)/1,0)</f>
        <v>0</v>
      </c>
      <c r="V60">
        <f>IFERROR(VLOOKUP($B60,Kraftvärmeprod!$B$1:$AH$479,MATCH(V$2,Kraftvärmeprod!$B$1:$AG$1,0),FALSE)/1,0)-IFERROR(VLOOKUP($B60,'Slutlig allokering kvv'!$B$2:$AC$462,MATCH(V$3,'Slutlig allokering kvv'!$B$1:$AJ$1,0),FALSE)/1,0)</f>
        <v>0</v>
      </c>
      <c r="W60">
        <f>IFERROR(VLOOKUP($B60,Kraftvärmeprod!$B$1:$AH$479,MATCH(W$2,Kraftvärmeprod!$B$1:$AG$1,0),FALSE)/1,0)-IFERROR(VLOOKUP($B60,'Slutlig allokering kvv'!$B$2:$AC$462,MATCH(W$3,'Slutlig allokering kvv'!$B$1:$AJ$1,0),FALSE)/1,0)</f>
        <v>0</v>
      </c>
      <c r="X60">
        <f>IFERROR(VLOOKUP($B60,Kraftvärmeprod!$B$1:$AH$479,MATCH(X$2,Kraftvärmeprod!$B$1:$AG$1,0),FALSE)/1,0)-IFERROR(VLOOKUP($B60,'Slutlig allokering kvv'!$B$2:$AC$462,MATCH(X$3,'Slutlig allokering kvv'!$B$1:$AJ$1,0),FALSE)/1,0)</f>
        <v>0</v>
      </c>
      <c r="Y60">
        <f>IFERROR(VLOOKUP($B60,Kraftvärmeprod!$B$1:$AH$479,MATCH(Y$2,Kraftvärmeprod!$B$1:$AG$1,0),FALSE)/1,0)-IFERROR(VLOOKUP($B60,'Slutlig allokering kvv'!$B$2:$AC$462,MATCH(Y$3,'Slutlig allokering kvv'!$B$1:$AJ$1,0),FALSE)/1,0)</f>
        <v>0</v>
      </c>
      <c r="Z60">
        <f>IFERROR(VLOOKUP($B60,Kraftvärmeprod!$B$1:$AH$479,MATCH(Z$2,Kraftvärmeprod!$B$1:$AG$1,0),FALSE)/1,0)-IFERROR(VLOOKUP($B60,'Slutlig allokering kvv'!$B$2:$AC$462,MATCH(Z$3,'Slutlig allokering kvv'!$B$1:$AJ$1,0),FALSE)/1,0)</f>
        <v>0</v>
      </c>
      <c r="AA60">
        <f>IFERROR(VLOOKUP($B60,Kraftvärmeprod!$B$1:$AH$479,MATCH(AA$2,Kraftvärmeprod!$B$1:$AG$1,0),FALSE)/1,0)-IFERROR(VLOOKUP($B60,'Slutlig allokering kvv'!$B$2:$AC$462,MATCH(AA$3,'Slutlig allokering kvv'!$B$1:$AJ$1,0),FALSE)/1,0)</f>
        <v>0</v>
      </c>
      <c r="AE60">
        <f t="shared" si="0"/>
        <v>0</v>
      </c>
      <c r="AG60">
        <f>IFERROR(VLOOKUP(B60,'Slutlig allokering kvv'!$B$2:$AJ$462,MATCH("Summa slutlig allokerad tillförd energi (utan hjälpel och rökgaskondensering):",'Slutlig allokering kvv'!$B$1:$AK$1,0),FALSE)/1,"")</f>
        <v>0</v>
      </c>
      <c r="AI60" s="137" t="str">
        <f>IFERROR(1-VLOOKUP(B60,'Slutlig allokering kvv'!$B$2:$AJ$462,MATCH("Andel av bränsle i kvv som allokerats till värme, exklusive rökgaskondensering och hjälpel",'Slutlig allokering kvv'!$B$1:$AK$1,0),FALSE),"")</f>
        <v/>
      </c>
      <c r="AK60" s="137" t="str">
        <f t="shared" si="1"/>
        <v/>
      </c>
    </row>
    <row r="61" spans="1:37" x14ac:dyDescent="0.25">
      <c r="A61" s="2" t="s">
        <v>101</v>
      </c>
      <c r="B61" s="2" t="s">
        <v>110</v>
      </c>
      <c r="C61">
        <f>IFERROR(VLOOKUP($B61,Kraftvärmeprod!$B$1:$AH$479,MATCH(C$3,Kraftvärmeprod!$B$1:$AG$1,0),FALSE)/1,"")</f>
        <v>2051</v>
      </c>
      <c r="D61">
        <f>IFERROR(VLOOKUP($B61,Kraftvärmeprod!$B$1:$AH$479,MATCH(D$3,Kraftvärmeprod!$B$1:$AG$1,0),FALSE)/1,"")</f>
        <v>962</v>
      </c>
      <c r="E61">
        <f>IFERROR(VLOOKUP($B61,Kraftvärmeprod!$B$1:$AH$479,MATCH(E$2,Kraftvärmeprod!$B$1:$AG$1,0),FALSE)/1,0)-IFERROR(VLOOKUP($B61,'Slutlig allokering kvv'!$B$2:$AC$462,MATCH(E$3,'Slutlig allokering kvv'!$B$1:$AJ$1,0),FALSE)/1,0)</f>
        <v>1098.8710000000001</v>
      </c>
      <c r="F61">
        <f>IFERROR(VLOOKUP($B61,Kraftvärmeprod!$B$1:$AH$479,MATCH(F$2,Kraftvärmeprod!$B$1:$AG$1,0),FALSE)/1,0)-IFERROR(VLOOKUP($B61,'Slutlig allokering kvv'!$B$2:$AC$462,MATCH(F$3,'Slutlig allokering kvv'!$B$1:$AJ$1,0),FALSE)/1,0)</f>
        <v>0</v>
      </c>
      <c r="G61">
        <f>IFERROR(VLOOKUP($B61,Kraftvärmeprod!$B$1:$AH$479,MATCH(G$2,Kraftvärmeprod!$B$1:$AG$1,0),FALSE)/1,0)-IFERROR(VLOOKUP($B61,'Slutlig allokering kvv'!$B$2:$AC$462,MATCH(G$3,'Slutlig allokering kvv'!$B$1:$AJ$1,0),FALSE)/1,0)</f>
        <v>0</v>
      </c>
      <c r="H61">
        <f>IFERROR(VLOOKUP($B61,Kraftvärmeprod!$B$1:$AH$479,MATCH(H$2,Kraftvärmeprod!$B$1:$AG$1,0),FALSE)/1,0)-IFERROR(VLOOKUP($B61,'Slutlig allokering kvv'!$B$2:$AC$462,MATCH(H$3,'Slutlig allokering kvv'!$B$1:$AJ$1,0),FALSE)/1,0)</f>
        <v>0</v>
      </c>
      <c r="I61">
        <f>IFERROR(VLOOKUP($B61,Kraftvärmeprod!$B$1:$AH$479,MATCH(I$2,Kraftvärmeprod!$B$1:$AG$1,0),FALSE)/1,0)-IFERROR(VLOOKUP($B61,'Slutlig allokering kvv'!$B$2:$AC$462,MATCH(I$3,'Slutlig allokering kvv'!$B$1:$AJ$1,0),FALSE)/1,0)</f>
        <v>0.14605399999999999</v>
      </c>
      <c r="J61">
        <f>IFERROR(VLOOKUP($B61,Kraftvärmeprod!$B$1:$AH$479,MATCH(J$2,Kraftvärmeprod!$B$1:$AG$1,0),FALSE)/1,0)-IFERROR(VLOOKUP($B61,'Slutlig allokering kvv'!$B$2:$AC$462,MATCH(J$3,'Slutlig allokering kvv'!$B$1:$AJ$1,0),FALSE)/1,0)</f>
        <v>0</v>
      </c>
      <c r="K61">
        <f>IFERROR(VLOOKUP($B61,Kraftvärmeprod!$B$1:$AH$479,MATCH(K$2,Kraftvärmeprod!$B$1:$AG$1,0),FALSE)/1,0)-IFERROR(VLOOKUP($B61,'Slutlig allokering kvv'!$B$2:$AC$462,MATCH(K$3,'Slutlig allokering kvv'!$B$1:$AJ$1,0),FALSE)/1,0)</f>
        <v>0.42842600000000003</v>
      </c>
      <c r="L61">
        <f>IFERROR(VLOOKUP($B61,Kraftvärmeprod!$B$1:$AH$479,MATCH(L$2,Kraftvärmeprod!$B$1:$AG$1,0),FALSE)/1,0)-IFERROR(VLOOKUP($B61,'Slutlig allokering kvv'!$B$2:$AC$462,MATCH(L$3,'Slutlig allokering kvv'!$B$1:$AJ$1,0),FALSE)/1,0)</f>
        <v>0</v>
      </c>
      <c r="M61">
        <f>IFERROR(VLOOKUP($B61,Kraftvärmeprod!$B$1:$AH$479,MATCH(M$2,Kraftvärmeprod!$B$1:$AG$1,0),FALSE)/1,0)-IFERROR(VLOOKUP($B61,'Slutlig allokering kvv'!$B$2:$AC$462,MATCH(M$3,'Slutlig allokering kvv'!$B$1:$AJ$1,0),FALSE)/1,0)</f>
        <v>614.93600000000004</v>
      </c>
      <c r="N61">
        <f>IFERROR(VLOOKUP($B61,Kraftvärmeprod!$B$1:$AH$479,MATCH(N$2,Kraftvärmeprod!$B$1:$AG$1,0),FALSE)/1,0)-IFERROR(VLOOKUP($B61,'Slutlig allokering kvv'!$B$2:$AC$462,MATCH(N$3,'Slutlig allokering kvv'!$B$1:$AJ$1,0),FALSE)/1,0)</f>
        <v>0</v>
      </c>
      <c r="O61">
        <f>IFERROR(VLOOKUP($B61,Kraftvärmeprod!$B$1:$AH$479,MATCH(O$2,Kraftvärmeprod!$B$1:$AG$1,0),FALSE)/1,0)-IFERROR(VLOOKUP($B61,'Slutlig allokering kvv'!$B$2:$AC$462,MATCH(O$3,'Slutlig allokering kvv'!$B$1:$AJ$1,0),FALSE)/1,0)</f>
        <v>0</v>
      </c>
      <c r="P61">
        <f>IFERROR(VLOOKUP($B61,Kraftvärmeprod!$B$1:$AH$479,MATCH(P$2,Kraftvärmeprod!$B$1:$AG$1,0),FALSE)/1,0)-IFERROR(VLOOKUP($B61,'Slutlig allokering kvv'!$B$2:$AC$462,MATCH(P$3,'Slutlig allokering kvv'!$B$1:$AJ$1,0),FALSE)/1,0)</f>
        <v>0</v>
      </c>
      <c r="Q61">
        <f>IFERROR(VLOOKUP($B61,Kraftvärmeprod!$B$1:$AH$479,MATCH(Q$2,Kraftvärmeprod!$B$1:$AG$1,0),FALSE)/1,0)-IFERROR(VLOOKUP($B61,'Slutlig allokering kvv'!$B$2:$AC$462,MATCH(Q$3,'Slutlig allokering kvv'!$B$1:$AJ$1,0),FALSE)/1,0)</f>
        <v>0</v>
      </c>
      <c r="R61">
        <f>IFERROR(VLOOKUP($B61,Kraftvärmeprod!$B$1:$AH$479,MATCH(R$2,Kraftvärmeprod!$B$1:$AG$1,0),FALSE)/1,0)-IFERROR(VLOOKUP($B61,'Slutlig allokering kvv'!$B$2:$AC$462,MATCH(R$3,'Slutlig allokering kvv'!$B$1:$AJ$1,0),FALSE)/1,0)</f>
        <v>0</v>
      </c>
      <c r="S61">
        <f>IFERROR(VLOOKUP($B61,Kraftvärmeprod!$B$1:$AH$479,MATCH(S$2,Kraftvärmeprod!$B$1:$AG$1,0),FALSE)/1,0)-IFERROR(VLOOKUP($B61,'Slutlig allokering kvv'!$B$2:$AC$462,MATCH(S$3,'Slutlig allokering kvv'!$B$1:$AJ$1,0),FALSE)/1,0)</f>
        <v>0</v>
      </c>
      <c r="T61" s="6">
        <f>IFERROR(VLOOKUP($B61,Miljö!$B$1:$S$477,MATCH(T$2,Miljö!$B$1:$X$1,0),FALSE)/1,0)-IFERROR(VLOOKUP($B61,'Slutlig allokering kvv'!$B$2:$AC$462,MATCH(T$3,'Slutlig allokering kvv'!$B$1:$AJ$1,0),FALSE)/1,0)</f>
        <v>5.9363600000000005</v>
      </c>
      <c r="U61">
        <f>IFERROR(VLOOKUP($B61,Kraftvärmeprod!$B$1:$AH$479,MATCH(U$2,Kraftvärmeprod!$B$1:$AG$1,0),FALSE)/1,0)-IFERROR(VLOOKUP($B61,'Slutlig allokering kvv'!$B$2:$AC$462,MATCH(U$3,'Slutlig allokering kvv'!$B$1:$AJ$1,0),FALSE)/1,0)</f>
        <v>0</v>
      </c>
      <c r="V61">
        <f>IFERROR(VLOOKUP($B61,Kraftvärmeprod!$B$1:$AH$479,MATCH(V$2,Kraftvärmeprod!$B$1:$AG$1,0),FALSE)/1,0)-IFERROR(VLOOKUP($B61,'Slutlig allokering kvv'!$B$2:$AC$462,MATCH(V$3,'Slutlig allokering kvv'!$B$1:$AJ$1,0),FALSE)/1,0)</f>
        <v>0</v>
      </c>
      <c r="W61">
        <f>IFERROR(VLOOKUP($B61,Kraftvärmeprod!$B$1:$AH$479,MATCH(W$2,Kraftvärmeprod!$B$1:$AG$1,0),FALSE)/1,0)-IFERROR(VLOOKUP($B61,'Slutlig allokering kvv'!$B$2:$AC$462,MATCH(W$3,'Slutlig allokering kvv'!$B$1:$AJ$1,0),FALSE)/1,0)</f>
        <v>0</v>
      </c>
      <c r="X61">
        <f>IFERROR(VLOOKUP($B61,Kraftvärmeprod!$B$1:$AH$479,MATCH(X$2,Kraftvärmeprod!$B$1:$AG$1,0),FALSE)/1,0)-IFERROR(VLOOKUP($B61,'Slutlig allokering kvv'!$B$2:$AC$462,MATCH(X$3,'Slutlig allokering kvv'!$B$1:$AJ$1,0),FALSE)/1,0)</f>
        <v>0</v>
      </c>
      <c r="Y61">
        <f>IFERROR(VLOOKUP($B61,Kraftvärmeprod!$B$1:$AH$479,MATCH(Y$2,Kraftvärmeprod!$B$1:$AG$1,0),FALSE)/1,0)-IFERROR(VLOOKUP($B61,'Slutlig allokering kvv'!$B$2:$AC$462,MATCH(Y$3,'Slutlig allokering kvv'!$B$1:$AJ$1,0),FALSE)/1,0)</f>
        <v>0</v>
      </c>
      <c r="Z61">
        <f>IFERROR(VLOOKUP($B61,Kraftvärmeprod!$B$1:$AH$479,MATCH(Z$2,Kraftvärmeprod!$B$1:$AG$1,0),FALSE)/1,0)-IFERROR(VLOOKUP($B61,'Slutlig allokering kvv'!$B$2:$AC$462,MATCH(Z$3,'Slutlig allokering kvv'!$B$1:$AJ$1,0),FALSE)/1,0)</f>
        <v>0</v>
      </c>
      <c r="AA61">
        <f>IFERROR(VLOOKUP($B61,Kraftvärmeprod!$B$1:$AH$479,MATCH(AA$2,Kraftvärmeprod!$B$1:$AG$1,0),FALSE)/1,0)-IFERROR(VLOOKUP($B61,'Slutlig allokering kvv'!$B$2:$AC$462,MATCH(AA$3,'Slutlig allokering kvv'!$B$1:$AJ$1,0),FALSE)/1,0)</f>
        <v>0</v>
      </c>
      <c r="AE61">
        <f t="shared" si="0"/>
        <v>1714.38148</v>
      </c>
      <c r="AG61">
        <f>IFERROR(VLOOKUP(B61,'Slutlig allokering kvv'!$B$2:$AJ$462,MATCH("Summa slutlig allokerad tillförd energi (utan hjälpel och rökgaskondensering):",'Slutlig allokering kvv'!$B$1:$AK$1,0),FALSE)/1,"")</f>
        <v>1504.7985200000001</v>
      </c>
      <c r="AI61" s="137">
        <f>IFERROR(1-VLOOKUP(B61,'Slutlig allokering kvv'!$B$2:$AJ$462,MATCH("Andel av bränsle i kvv som allokerats till värme, exklusive rökgaskondensering och hjälpel",'Slutlig allokering kvv'!$B$1:$AK$1,0),FALSE),"")</f>
        <v>0.53255222758590692</v>
      </c>
      <c r="AK61" s="137">
        <f t="shared" si="1"/>
        <v>0.53255222758590692</v>
      </c>
    </row>
    <row r="62" spans="1:37" x14ac:dyDescent="0.25">
      <c r="A62" s="2" t="s">
        <v>101</v>
      </c>
      <c r="B62" s="2" t="s">
        <v>111</v>
      </c>
      <c r="C62" t="str">
        <f>IFERROR(VLOOKUP($B62,Kraftvärmeprod!$B$1:$AH$479,MATCH(C$3,Kraftvärmeprod!$B$1:$AG$1,0),FALSE)/1,"")</f>
        <v/>
      </c>
      <c r="D62" t="str">
        <f>IFERROR(VLOOKUP($B62,Kraftvärmeprod!$B$1:$AH$479,MATCH(D$3,Kraftvärmeprod!$B$1:$AG$1,0),FALSE)/1,"")</f>
        <v/>
      </c>
      <c r="E62">
        <f>IFERROR(VLOOKUP($B62,Kraftvärmeprod!$B$1:$AH$479,MATCH(E$2,Kraftvärmeprod!$B$1:$AG$1,0),FALSE)/1,0)-IFERROR(VLOOKUP($B62,'Slutlig allokering kvv'!$B$2:$AC$462,MATCH(E$3,'Slutlig allokering kvv'!$B$1:$AJ$1,0),FALSE)/1,0)</f>
        <v>0</v>
      </c>
      <c r="F62">
        <f>IFERROR(VLOOKUP($B62,Kraftvärmeprod!$B$1:$AH$479,MATCH(F$2,Kraftvärmeprod!$B$1:$AG$1,0),FALSE)/1,0)-IFERROR(VLOOKUP($B62,'Slutlig allokering kvv'!$B$2:$AC$462,MATCH(F$3,'Slutlig allokering kvv'!$B$1:$AJ$1,0),FALSE)/1,0)</f>
        <v>0</v>
      </c>
      <c r="G62">
        <f>IFERROR(VLOOKUP($B62,Kraftvärmeprod!$B$1:$AH$479,MATCH(G$2,Kraftvärmeprod!$B$1:$AG$1,0),FALSE)/1,0)-IFERROR(VLOOKUP($B62,'Slutlig allokering kvv'!$B$2:$AC$462,MATCH(G$3,'Slutlig allokering kvv'!$B$1:$AJ$1,0),FALSE)/1,0)</f>
        <v>0</v>
      </c>
      <c r="H62">
        <f>IFERROR(VLOOKUP($B62,Kraftvärmeprod!$B$1:$AH$479,MATCH(H$2,Kraftvärmeprod!$B$1:$AG$1,0),FALSE)/1,0)-IFERROR(VLOOKUP($B62,'Slutlig allokering kvv'!$B$2:$AC$462,MATCH(H$3,'Slutlig allokering kvv'!$B$1:$AJ$1,0),FALSE)/1,0)</f>
        <v>0</v>
      </c>
      <c r="I62">
        <f>IFERROR(VLOOKUP($B62,Kraftvärmeprod!$B$1:$AH$479,MATCH(I$2,Kraftvärmeprod!$B$1:$AG$1,0),FALSE)/1,0)-IFERROR(VLOOKUP($B62,'Slutlig allokering kvv'!$B$2:$AC$462,MATCH(I$3,'Slutlig allokering kvv'!$B$1:$AJ$1,0),FALSE)/1,0)</f>
        <v>0</v>
      </c>
      <c r="J62">
        <f>IFERROR(VLOOKUP($B62,Kraftvärmeprod!$B$1:$AH$479,MATCH(J$2,Kraftvärmeprod!$B$1:$AG$1,0),FALSE)/1,0)-IFERROR(VLOOKUP($B62,'Slutlig allokering kvv'!$B$2:$AC$462,MATCH(J$3,'Slutlig allokering kvv'!$B$1:$AJ$1,0),FALSE)/1,0)</f>
        <v>0</v>
      </c>
      <c r="K62">
        <f>IFERROR(VLOOKUP($B62,Kraftvärmeprod!$B$1:$AH$479,MATCH(K$2,Kraftvärmeprod!$B$1:$AG$1,0),FALSE)/1,0)-IFERROR(VLOOKUP($B62,'Slutlig allokering kvv'!$B$2:$AC$462,MATCH(K$3,'Slutlig allokering kvv'!$B$1:$AJ$1,0),FALSE)/1,0)</f>
        <v>0</v>
      </c>
      <c r="L62">
        <f>IFERROR(VLOOKUP($B62,Kraftvärmeprod!$B$1:$AH$479,MATCH(L$2,Kraftvärmeprod!$B$1:$AG$1,0),FALSE)/1,0)-IFERROR(VLOOKUP($B62,'Slutlig allokering kvv'!$B$2:$AC$462,MATCH(L$3,'Slutlig allokering kvv'!$B$1:$AJ$1,0),FALSE)/1,0)</f>
        <v>0</v>
      </c>
      <c r="M62">
        <f>IFERROR(VLOOKUP($B62,Kraftvärmeprod!$B$1:$AH$479,MATCH(M$2,Kraftvärmeprod!$B$1:$AG$1,0),FALSE)/1,0)-IFERROR(VLOOKUP($B62,'Slutlig allokering kvv'!$B$2:$AC$462,MATCH(M$3,'Slutlig allokering kvv'!$B$1:$AJ$1,0),FALSE)/1,0)</f>
        <v>0</v>
      </c>
      <c r="N62">
        <f>IFERROR(VLOOKUP($B62,Kraftvärmeprod!$B$1:$AH$479,MATCH(N$2,Kraftvärmeprod!$B$1:$AG$1,0),FALSE)/1,0)-IFERROR(VLOOKUP($B62,'Slutlig allokering kvv'!$B$2:$AC$462,MATCH(N$3,'Slutlig allokering kvv'!$B$1:$AJ$1,0),FALSE)/1,0)</f>
        <v>0</v>
      </c>
      <c r="O62">
        <f>IFERROR(VLOOKUP($B62,Kraftvärmeprod!$B$1:$AH$479,MATCH(O$2,Kraftvärmeprod!$B$1:$AG$1,0),FALSE)/1,0)-IFERROR(VLOOKUP($B62,'Slutlig allokering kvv'!$B$2:$AC$462,MATCH(O$3,'Slutlig allokering kvv'!$B$1:$AJ$1,0),FALSE)/1,0)</f>
        <v>0</v>
      </c>
      <c r="P62">
        <f>IFERROR(VLOOKUP($B62,Kraftvärmeprod!$B$1:$AH$479,MATCH(P$2,Kraftvärmeprod!$B$1:$AG$1,0),FALSE)/1,0)-IFERROR(VLOOKUP($B62,'Slutlig allokering kvv'!$B$2:$AC$462,MATCH(P$3,'Slutlig allokering kvv'!$B$1:$AJ$1,0),FALSE)/1,0)</f>
        <v>0</v>
      </c>
      <c r="Q62">
        <f>IFERROR(VLOOKUP($B62,Kraftvärmeprod!$B$1:$AH$479,MATCH(Q$2,Kraftvärmeprod!$B$1:$AG$1,0),FALSE)/1,0)-IFERROR(VLOOKUP($B62,'Slutlig allokering kvv'!$B$2:$AC$462,MATCH(Q$3,'Slutlig allokering kvv'!$B$1:$AJ$1,0),FALSE)/1,0)</f>
        <v>0</v>
      </c>
      <c r="R62">
        <f>IFERROR(VLOOKUP($B62,Kraftvärmeprod!$B$1:$AH$479,MATCH(R$2,Kraftvärmeprod!$B$1:$AG$1,0),FALSE)/1,0)-IFERROR(VLOOKUP($B62,'Slutlig allokering kvv'!$B$2:$AC$462,MATCH(R$3,'Slutlig allokering kvv'!$B$1:$AJ$1,0),FALSE)/1,0)</f>
        <v>0</v>
      </c>
      <c r="S62">
        <f>IFERROR(VLOOKUP($B62,Kraftvärmeprod!$B$1:$AH$479,MATCH(S$2,Kraftvärmeprod!$B$1:$AG$1,0),FALSE)/1,0)-IFERROR(VLOOKUP($B62,'Slutlig allokering kvv'!$B$2:$AC$462,MATCH(S$3,'Slutlig allokering kvv'!$B$1:$AJ$1,0),FALSE)/1,0)</f>
        <v>0</v>
      </c>
      <c r="T62" s="6">
        <f>IFERROR(VLOOKUP($B62,Miljö!$B$1:$S$477,MATCH(T$2,Miljö!$B$1:$X$1,0),FALSE)/1,0)-IFERROR(VLOOKUP($B62,'Slutlig allokering kvv'!$B$2:$AC$462,MATCH(T$3,'Slutlig allokering kvv'!$B$1:$AJ$1,0),FALSE)/1,0)</f>
        <v>0</v>
      </c>
      <c r="U62">
        <f>IFERROR(VLOOKUP($B62,Kraftvärmeprod!$B$1:$AH$479,MATCH(U$2,Kraftvärmeprod!$B$1:$AG$1,0),FALSE)/1,0)-IFERROR(VLOOKUP($B62,'Slutlig allokering kvv'!$B$2:$AC$462,MATCH(U$3,'Slutlig allokering kvv'!$B$1:$AJ$1,0),FALSE)/1,0)</f>
        <v>0</v>
      </c>
      <c r="V62">
        <f>IFERROR(VLOOKUP($B62,Kraftvärmeprod!$B$1:$AH$479,MATCH(V$2,Kraftvärmeprod!$B$1:$AG$1,0),FALSE)/1,0)-IFERROR(VLOOKUP($B62,'Slutlig allokering kvv'!$B$2:$AC$462,MATCH(V$3,'Slutlig allokering kvv'!$B$1:$AJ$1,0),FALSE)/1,0)</f>
        <v>0</v>
      </c>
      <c r="W62">
        <f>IFERROR(VLOOKUP($B62,Kraftvärmeprod!$B$1:$AH$479,MATCH(W$2,Kraftvärmeprod!$B$1:$AG$1,0),FALSE)/1,0)-IFERROR(VLOOKUP($B62,'Slutlig allokering kvv'!$B$2:$AC$462,MATCH(W$3,'Slutlig allokering kvv'!$B$1:$AJ$1,0),FALSE)/1,0)</f>
        <v>0</v>
      </c>
      <c r="X62">
        <f>IFERROR(VLOOKUP($B62,Kraftvärmeprod!$B$1:$AH$479,MATCH(X$2,Kraftvärmeprod!$B$1:$AG$1,0),FALSE)/1,0)-IFERROR(VLOOKUP($B62,'Slutlig allokering kvv'!$B$2:$AC$462,MATCH(X$3,'Slutlig allokering kvv'!$B$1:$AJ$1,0),FALSE)/1,0)</f>
        <v>0</v>
      </c>
      <c r="Y62">
        <f>IFERROR(VLOOKUP($B62,Kraftvärmeprod!$B$1:$AH$479,MATCH(Y$2,Kraftvärmeprod!$B$1:$AG$1,0),FALSE)/1,0)-IFERROR(VLOOKUP($B62,'Slutlig allokering kvv'!$B$2:$AC$462,MATCH(Y$3,'Slutlig allokering kvv'!$B$1:$AJ$1,0),FALSE)/1,0)</f>
        <v>0</v>
      </c>
      <c r="Z62">
        <f>IFERROR(VLOOKUP($B62,Kraftvärmeprod!$B$1:$AH$479,MATCH(Z$2,Kraftvärmeprod!$B$1:$AG$1,0),FALSE)/1,0)-IFERROR(VLOOKUP($B62,'Slutlig allokering kvv'!$B$2:$AC$462,MATCH(Z$3,'Slutlig allokering kvv'!$B$1:$AJ$1,0),FALSE)/1,0)</f>
        <v>0</v>
      </c>
      <c r="AA62">
        <f>IFERROR(VLOOKUP($B62,Kraftvärmeprod!$B$1:$AH$479,MATCH(AA$2,Kraftvärmeprod!$B$1:$AG$1,0),FALSE)/1,0)-IFERROR(VLOOKUP($B62,'Slutlig allokering kvv'!$B$2:$AC$462,MATCH(AA$3,'Slutlig allokering kvv'!$B$1:$AJ$1,0),FALSE)/1,0)</f>
        <v>0</v>
      </c>
      <c r="AE62">
        <f t="shared" si="0"/>
        <v>0</v>
      </c>
      <c r="AG62">
        <f>IFERROR(VLOOKUP(B62,'Slutlig allokering kvv'!$B$2:$AJ$462,MATCH("Summa slutlig allokerad tillförd energi (utan hjälpel och rökgaskondensering):",'Slutlig allokering kvv'!$B$1:$AK$1,0),FALSE)/1,"")</f>
        <v>0</v>
      </c>
      <c r="AI62" s="137" t="str">
        <f>IFERROR(1-VLOOKUP(B62,'Slutlig allokering kvv'!$B$2:$AJ$462,MATCH("Andel av bränsle i kvv som allokerats till värme, exklusive rökgaskondensering och hjälpel",'Slutlig allokering kvv'!$B$1:$AK$1,0),FALSE),"")</f>
        <v/>
      </c>
      <c r="AK62" s="137" t="str">
        <f t="shared" si="1"/>
        <v/>
      </c>
    </row>
    <row r="63" spans="1:37" x14ac:dyDescent="0.25">
      <c r="A63" s="2" t="s">
        <v>101</v>
      </c>
      <c r="B63" s="2" t="s">
        <v>112</v>
      </c>
      <c r="C63">
        <f>IFERROR(VLOOKUP($B63,Kraftvärmeprod!$B$1:$AH$479,MATCH(C$3,Kraftvärmeprod!$B$1:$AG$1,0),FALSE)/1,"")</f>
        <v>731</v>
      </c>
      <c r="D63">
        <f>IFERROR(VLOOKUP($B63,Kraftvärmeprod!$B$1:$AH$479,MATCH(D$3,Kraftvärmeprod!$B$1:$AG$1,0),FALSE)/1,"")</f>
        <v>261.60000000000002</v>
      </c>
      <c r="E63">
        <f>IFERROR(VLOOKUP($B63,Kraftvärmeprod!$B$1:$AH$479,MATCH(E$2,Kraftvärmeprod!$B$1:$AG$1,0),FALSE)/1,0)-IFERROR(VLOOKUP($B63,'Slutlig allokering kvv'!$B$2:$AC$462,MATCH(E$3,'Slutlig allokering kvv'!$B$1:$AJ$1,0),FALSE)/1,0)</f>
        <v>525.82899999999995</v>
      </c>
      <c r="F63">
        <f>IFERROR(VLOOKUP($B63,Kraftvärmeprod!$B$1:$AH$479,MATCH(F$2,Kraftvärmeprod!$B$1:$AG$1,0),FALSE)/1,0)-IFERROR(VLOOKUP($B63,'Slutlig allokering kvv'!$B$2:$AC$462,MATCH(F$3,'Slutlig allokering kvv'!$B$1:$AJ$1,0),FALSE)/1,0)</f>
        <v>0</v>
      </c>
      <c r="G63">
        <f>IFERROR(VLOOKUP($B63,Kraftvärmeprod!$B$1:$AH$479,MATCH(G$2,Kraftvärmeprod!$B$1:$AG$1,0),FALSE)/1,0)-IFERROR(VLOOKUP($B63,'Slutlig allokering kvv'!$B$2:$AC$462,MATCH(G$3,'Slutlig allokering kvv'!$B$1:$AJ$1,0),FALSE)/1,0)</f>
        <v>0</v>
      </c>
      <c r="H63">
        <f>IFERROR(VLOOKUP($B63,Kraftvärmeprod!$B$1:$AH$479,MATCH(H$2,Kraftvärmeprod!$B$1:$AG$1,0),FALSE)/1,0)-IFERROR(VLOOKUP($B63,'Slutlig allokering kvv'!$B$2:$AC$462,MATCH(H$3,'Slutlig allokering kvv'!$B$1:$AJ$1,0),FALSE)/1,0)</f>
        <v>0</v>
      </c>
      <c r="I63">
        <f>IFERROR(VLOOKUP($B63,Kraftvärmeprod!$B$1:$AH$479,MATCH(I$2,Kraftvärmeprod!$B$1:$AG$1,0),FALSE)/1,0)-IFERROR(VLOOKUP($B63,'Slutlig allokering kvv'!$B$2:$AC$462,MATCH(I$3,'Slutlig allokering kvv'!$B$1:$AJ$1,0),FALSE)/1,0)</f>
        <v>7.7683</v>
      </c>
      <c r="J63">
        <f>IFERROR(VLOOKUP($B63,Kraftvärmeprod!$B$1:$AH$479,MATCH(J$2,Kraftvärmeprod!$B$1:$AG$1,0),FALSE)/1,0)-IFERROR(VLOOKUP($B63,'Slutlig allokering kvv'!$B$2:$AC$462,MATCH(J$3,'Slutlig allokering kvv'!$B$1:$AJ$1,0),FALSE)/1,0)</f>
        <v>0</v>
      </c>
      <c r="K63">
        <f>IFERROR(VLOOKUP($B63,Kraftvärmeprod!$B$1:$AH$479,MATCH(K$2,Kraftvärmeprod!$B$1:$AG$1,0),FALSE)/1,0)-IFERROR(VLOOKUP($B63,'Slutlig allokering kvv'!$B$2:$AC$462,MATCH(K$3,'Slutlig allokering kvv'!$B$1:$AJ$1,0),FALSE)/1,0)</f>
        <v>0</v>
      </c>
      <c r="L63">
        <f>IFERROR(VLOOKUP($B63,Kraftvärmeprod!$B$1:$AH$479,MATCH(L$2,Kraftvärmeprod!$B$1:$AG$1,0),FALSE)/1,0)-IFERROR(VLOOKUP($B63,'Slutlig allokering kvv'!$B$2:$AC$462,MATCH(L$3,'Slutlig allokering kvv'!$B$1:$AJ$1,0),FALSE)/1,0)</f>
        <v>26.058700000000002</v>
      </c>
      <c r="M63">
        <f>IFERROR(VLOOKUP($B63,Kraftvärmeprod!$B$1:$AH$479,MATCH(M$2,Kraftvärmeprod!$B$1:$AG$1,0),FALSE)/1,0)-IFERROR(VLOOKUP($B63,'Slutlig allokering kvv'!$B$2:$AC$462,MATCH(M$3,'Slutlig allokering kvv'!$B$1:$AJ$1,0),FALSE)/1,0)</f>
        <v>0</v>
      </c>
      <c r="N63">
        <f>IFERROR(VLOOKUP($B63,Kraftvärmeprod!$B$1:$AH$479,MATCH(N$2,Kraftvärmeprod!$B$1:$AG$1,0),FALSE)/1,0)-IFERROR(VLOOKUP($B63,'Slutlig allokering kvv'!$B$2:$AC$462,MATCH(N$3,'Slutlig allokering kvv'!$B$1:$AJ$1,0),FALSE)/1,0)</f>
        <v>29.726200000000002</v>
      </c>
      <c r="O63">
        <f>IFERROR(VLOOKUP($B63,Kraftvärmeprod!$B$1:$AH$479,MATCH(O$2,Kraftvärmeprod!$B$1:$AG$1,0),FALSE)/1,0)-IFERROR(VLOOKUP($B63,'Slutlig allokering kvv'!$B$2:$AC$462,MATCH(O$3,'Slutlig allokering kvv'!$B$1:$AJ$1,0),FALSE)/1,0)</f>
        <v>0</v>
      </c>
      <c r="P63">
        <f>IFERROR(VLOOKUP($B63,Kraftvärmeprod!$B$1:$AH$479,MATCH(P$2,Kraftvärmeprod!$B$1:$AG$1,0),FALSE)/1,0)-IFERROR(VLOOKUP($B63,'Slutlig allokering kvv'!$B$2:$AC$462,MATCH(P$3,'Slutlig allokering kvv'!$B$1:$AJ$1,0),FALSE)/1,0)</f>
        <v>0</v>
      </c>
      <c r="Q63">
        <f>IFERROR(VLOOKUP($B63,Kraftvärmeprod!$B$1:$AH$479,MATCH(Q$2,Kraftvärmeprod!$B$1:$AG$1,0),FALSE)/1,0)-IFERROR(VLOOKUP($B63,'Slutlig allokering kvv'!$B$2:$AC$462,MATCH(Q$3,'Slutlig allokering kvv'!$B$1:$AJ$1,0),FALSE)/1,0)</f>
        <v>25.071200000000005</v>
      </c>
      <c r="R63">
        <f>IFERROR(VLOOKUP($B63,Kraftvärmeprod!$B$1:$AH$479,MATCH(R$2,Kraftvärmeprod!$B$1:$AG$1,0),FALSE)/1,0)-IFERROR(VLOOKUP($B63,'Slutlig allokering kvv'!$B$2:$AC$462,MATCH(R$3,'Slutlig allokering kvv'!$B$1:$AJ$1,0),FALSE)/1,0)</f>
        <v>0</v>
      </c>
      <c r="S63">
        <f>IFERROR(VLOOKUP($B63,Kraftvärmeprod!$B$1:$AH$479,MATCH(S$2,Kraftvärmeprod!$B$1:$AG$1,0),FALSE)/1,0)-IFERROR(VLOOKUP($B63,'Slutlig allokering kvv'!$B$2:$AC$462,MATCH(S$3,'Slutlig allokering kvv'!$B$1:$AJ$1,0),FALSE)/1,0)</f>
        <v>0</v>
      </c>
      <c r="T63" s="6">
        <f>IFERROR(VLOOKUP($B63,Miljö!$B$1:$S$477,MATCH(T$2,Miljö!$B$1:$X$1,0),FALSE)/1,0)-IFERROR(VLOOKUP($B63,'Slutlig allokering kvv'!$B$2:$AC$462,MATCH(T$3,'Slutlig allokering kvv'!$B$1:$AJ$1,0),FALSE)/1,0)</f>
        <v>37.882300000000001</v>
      </c>
      <c r="U63">
        <f>IFERROR(VLOOKUP($B63,Kraftvärmeprod!$B$1:$AH$479,MATCH(U$2,Kraftvärmeprod!$B$1:$AG$1,0),FALSE)/1,0)-IFERROR(VLOOKUP($B63,'Slutlig allokering kvv'!$B$2:$AC$462,MATCH(U$3,'Slutlig allokering kvv'!$B$1:$AJ$1,0),FALSE)/1,0)</f>
        <v>0</v>
      </c>
      <c r="V63">
        <f>IFERROR(VLOOKUP($B63,Kraftvärmeprod!$B$1:$AH$479,MATCH(V$2,Kraftvärmeprod!$B$1:$AG$1,0),FALSE)/1,0)-IFERROR(VLOOKUP($B63,'Slutlig allokering kvv'!$B$2:$AC$462,MATCH(V$3,'Slutlig allokering kvv'!$B$1:$AJ$1,0),FALSE)/1,0)</f>
        <v>0</v>
      </c>
      <c r="W63">
        <f>IFERROR(VLOOKUP($B63,Kraftvärmeprod!$B$1:$AH$479,MATCH(W$2,Kraftvärmeprod!$B$1:$AG$1,0),FALSE)/1,0)-IFERROR(VLOOKUP($B63,'Slutlig allokering kvv'!$B$2:$AC$462,MATCH(W$3,'Slutlig allokering kvv'!$B$1:$AJ$1,0),FALSE)/1,0)</f>
        <v>0</v>
      </c>
      <c r="X63">
        <f>IFERROR(VLOOKUP($B63,Kraftvärmeprod!$B$1:$AH$479,MATCH(X$2,Kraftvärmeprod!$B$1:$AG$1,0),FALSE)/1,0)-IFERROR(VLOOKUP($B63,'Slutlig allokering kvv'!$B$2:$AC$462,MATCH(X$3,'Slutlig allokering kvv'!$B$1:$AJ$1,0),FALSE)/1,0)</f>
        <v>0</v>
      </c>
      <c r="Y63">
        <f>IFERROR(VLOOKUP($B63,Kraftvärmeprod!$B$1:$AH$479,MATCH(Y$2,Kraftvärmeprod!$B$1:$AG$1,0),FALSE)/1,0)-IFERROR(VLOOKUP($B63,'Slutlig allokering kvv'!$B$2:$AC$462,MATCH(Y$3,'Slutlig allokering kvv'!$B$1:$AJ$1,0),FALSE)/1,0)</f>
        <v>0</v>
      </c>
      <c r="Z63">
        <f>IFERROR(VLOOKUP($B63,Kraftvärmeprod!$B$1:$AH$479,MATCH(Z$2,Kraftvärmeprod!$B$1:$AG$1,0),FALSE)/1,0)-IFERROR(VLOOKUP($B63,'Slutlig allokering kvv'!$B$2:$AC$462,MATCH(Z$3,'Slutlig allokering kvv'!$B$1:$AJ$1,0),FALSE)/1,0)</f>
        <v>0</v>
      </c>
      <c r="AA63">
        <f>IFERROR(VLOOKUP($B63,Kraftvärmeprod!$B$1:$AH$479,MATCH(AA$2,Kraftvärmeprod!$B$1:$AG$1,0),FALSE)/1,0)-IFERROR(VLOOKUP($B63,'Slutlig allokering kvv'!$B$2:$AC$462,MATCH(AA$3,'Slutlig allokering kvv'!$B$1:$AJ$1,0),FALSE)/1,0)</f>
        <v>0</v>
      </c>
      <c r="AE63">
        <f t="shared" si="0"/>
        <v>614.45339999999987</v>
      </c>
      <c r="AG63">
        <f>IFERROR(VLOOKUP(B63,'Slutlig allokering kvv'!$B$2:$AJ$462,MATCH("Summa slutlig allokerad tillförd energi (utan hjälpel och rökgaskondensering):",'Slutlig allokering kvv'!$B$1:$AK$1,0),FALSE)/1,"")</f>
        <v>564.74659999999994</v>
      </c>
      <c r="AI63" s="137">
        <f>IFERROR(1-VLOOKUP(B63,'Slutlig allokering kvv'!$B$2:$AJ$462,MATCH("Andel av bränsle i kvv som allokerats till värme, exklusive rökgaskondensering och hjälpel",'Slutlig allokering kvv'!$B$1:$AK$1,0),FALSE),"")</f>
        <v>0.52107649253731347</v>
      </c>
      <c r="AK63" s="137">
        <f t="shared" si="1"/>
        <v>0.52107649253731336</v>
      </c>
    </row>
    <row r="64" spans="1:37" x14ac:dyDescent="0.25">
      <c r="A64" s="2" t="s">
        <v>101</v>
      </c>
      <c r="B64" s="2" t="s">
        <v>113</v>
      </c>
      <c r="C64" t="str">
        <f>IFERROR(VLOOKUP($B64,Kraftvärmeprod!$B$1:$AH$479,MATCH(C$3,Kraftvärmeprod!$B$1:$AG$1,0),FALSE)/1,"")</f>
        <v/>
      </c>
      <c r="D64" t="str">
        <f>IFERROR(VLOOKUP($B64,Kraftvärmeprod!$B$1:$AH$479,MATCH(D$3,Kraftvärmeprod!$B$1:$AG$1,0),FALSE)/1,"")</f>
        <v/>
      </c>
      <c r="E64">
        <f>IFERROR(VLOOKUP($B64,Kraftvärmeprod!$B$1:$AH$479,MATCH(E$2,Kraftvärmeprod!$B$1:$AG$1,0),FALSE)/1,0)-IFERROR(VLOOKUP($B64,'Slutlig allokering kvv'!$B$2:$AC$462,MATCH(E$3,'Slutlig allokering kvv'!$B$1:$AJ$1,0),FALSE)/1,0)</f>
        <v>0</v>
      </c>
      <c r="F64">
        <f>IFERROR(VLOOKUP($B64,Kraftvärmeprod!$B$1:$AH$479,MATCH(F$2,Kraftvärmeprod!$B$1:$AG$1,0),FALSE)/1,0)-IFERROR(VLOOKUP($B64,'Slutlig allokering kvv'!$B$2:$AC$462,MATCH(F$3,'Slutlig allokering kvv'!$B$1:$AJ$1,0),FALSE)/1,0)</f>
        <v>0</v>
      </c>
      <c r="G64">
        <f>IFERROR(VLOOKUP($B64,Kraftvärmeprod!$B$1:$AH$479,MATCH(G$2,Kraftvärmeprod!$B$1:$AG$1,0),FALSE)/1,0)-IFERROR(VLOOKUP($B64,'Slutlig allokering kvv'!$B$2:$AC$462,MATCH(G$3,'Slutlig allokering kvv'!$B$1:$AJ$1,0),FALSE)/1,0)</f>
        <v>0</v>
      </c>
      <c r="H64">
        <f>IFERROR(VLOOKUP($B64,Kraftvärmeprod!$B$1:$AH$479,MATCH(H$2,Kraftvärmeprod!$B$1:$AG$1,0),FALSE)/1,0)-IFERROR(VLOOKUP($B64,'Slutlig allokering kvv'!$B$2:$AC$462,MATCH(H$3,'Slutlig allokering kvv'!$B$1:$AJ$1,0),FALSE)/1,0)</f>
        <v>0</v>
      </c>
      <c r="I64">
        <f>IFERROR(VLOOKUP($B64,Kraftvärmeprod!$B$1:$AH$479,MATCH(I$2,Kraftvärmeprod!$B$1:$AG$1,0),FALSE)/1,0)-IFERROR(VLOOKUP($B64,'Slutlig allokering kvv'!$B$2:$AC$462,MATCH(I$3,'Slutlig allokering kvv'!$B$1:$AJ$1,0),FALSE)/1,0)</f>
        <v>0</v>
      </c>
      <c r="J64">
        <f>IFERROR(VLOOKUP($B64,Kraftvärmeprod!$B$1:$AH$479,MATCH(J$2,Kraftvärmeprod!$B$1:$AG$1,0),FALSE)/1,0)-IFERROR(VLOOKUP($B64,'Slutlig allokering kvv'!$B$2:$AC$462,MATCH(J$3,'Slutlig allokering kvv'!$B$1:$AJ$1,0),FALSE)/1,0)</f>
        <v>0</v>
      </c>
      <c r="K64">
        <f>IFERROR(VLOOKUP($B64,Kraftvärmeprod!$B$1:$AH$479,MATCH(K$2,Kraftvärmeprod!$B$1:$AG$1,0),FALSE)/1,0)-IFERROR(VLOOKUP($B64,'Slutlig allokering kvv'!$B$2:$AC$462,MATCH(K$3,'Slutlig allokering kvv'!$B$1:$AJ$1,0),FALSE)/1,0)</f>
        <v>0</v>
      </c>
      <c r="L64">
        <f>IFERROR(VLOOKUP($B64,Kraftvärmeprod!$B$1:$AH$479,MATCH(L$2,Kraftvärmeprod!$B$1:$AG$1,0),FALSE)/1,0)-IFERROR(VLOOKUP($B64,'Slutlig allokering kvv'!$B$2:$AC$462,MATCH(L$3,'Slutlig allokering kvv'!$B$1:$AJ$1,0),FALSE)/1,0)</f>
        <v>0</v>
      </c>
      <c r="M64">
        <f>IFERROR(VLOOKUP($B64,Kraftvärmeprod!$B$1:$AH$479,MATCH(M$2,Kraftvärmeprod!$B$1:$AG$1,0),FALSE)/1,0)-IFERROR(VLOOKUP($B64,'Slutlig allokering kvv'!$B$2:$AC$462,MATCH(M$3,'Slutlig allokering kvv'!$B$1:$AJ$1,0),FALSE)/1,0)</f>
        <v>0</v>
      </c>
      <c r="N64">
        <f>IFERROR(VLOOKUP($B64,Kraftvärmeprod!$B$1:$AH$479,MATCH(N$2,Kraftvärmeprod!$B$1:$AG$1,0),FALSE)/1,0)-IFERROR(VLOOKUP($B64,'Slutlig allokering kvv'!$B$2:$AC$462,MATCH(N$3,'Slutlig allokering kvv'!$B$1:$AJ$1,0),FALSE)/1,0)</f>
        <v>0</v>
      </c>
      <c r="O64">
        <f>IFERROR(VLOOKUP($B64,Kraftvärmeprod!$B$1:$AH$479,MATCH(O$2,Kraftvärmeprod!$B$1:$AG$1,0),FALSE)/1,0)-IFERROR(VLOOKUP($B64,'Slutlig allokering kvv'!$B$2:$AC$462,MATCH(O$3,'Slutlig allokering kvv'!$B$1:$AJ$1,0),FALSE)/1,0)</f>
        <v>0</v>
      </c>
      <c r="P64">
        <f>IFERROR(VLOOKUP($B64,Kraftvärmeprod!$B$1:$AH$479,MATCH(P$2,Kraftvärmeprod!$B$1:$AG$1,0),FALSE)/1,0)-IFERROR(VLOOKUP($B64,'Slutlig allokering kvv'!$B$2:$AC$462,MATCH(P$3,'Slutlig allokering kvv'!$B$1:$AJ$1,0),FALSE)/1,0)</f>
        <v>0</v>
      </c>
      <c r="Q64">
        <f>IFERROR(VLOOKUP($B64,Kraftvärmeprod!$B$1:$AH$479,MATCH(Q$2,Kraftvärmeprod!$B$1:$AG$1,0),FALSE)/1,0)-IFERROR(VLOOKUP($B64,'Slutlig allokering kvv'!$B$2:$AC$462,MATCH(Q$3,'Slutlig allokering kvv'!$B$1:$AJ$1,0),FALSE)/1,0)</f>
        <v>0</v>
      </c>
      <c r="R64">
        <f>IFERROR(VLOOKUP($B64,Kraftvärmeprod!$B$1:$AH$479,MATCH(R$2,Kraftvärmeprod!$B$1:$AG$1,0),FALSE)/1,0)-IFERROR(VLOOKUP($B64,'Slutlig allokering kvv'!$B$2:$AC$462,MATCH(R$3,'Slutlig allokering kvv'!$B$1:$AJ$1,0),FALSE)/1,0)</f>
        <v>0</v>
      </c>
      <c r="S64">
        <f>IFERROR(VLOOKUP($B64,Kraftvärmeprod!$B$1:$AH$479,MATCH(S$2,Kraftvärmeprod!$B$1:$AG$1,0),FALSE)/1,0)-IFERROR(VLOOKUP($B64,'Slutlig allokering kvv'!$B$2:$AC$462,MATCH(S$3,'Slutlig allokering kvv'!$B$1:$AJ$1,0),FALSE)/1,0)</f>
        <v>0</v>
      </c>
      <c r="T64" s="6">
        <f>IFERROR(VLOOKUP($B64,Miljö!$B$1:$S$477,MATCH(T$2,Miljö!$B$1:$X$1,0),FALSE)/1,0)-IFERROR(VLOOKUP($B64,'Slutlig allokering kvv'!$B$2:$AC$462,MATCH(T$3,'Slutlig allokering kvv'!$B$1:$AJ$1,0),FALSE)/1,0)</f>
        <v>0</v>
      </c>
      <c r="U64">
        <f>IFERROR(VLOOKUP($B64,Kraftvärmeprod!$B$1:$AH$479,MATCH(U$2,Kraftvärmeprod!$B$1:$AG$1,0),FALSE)/1,0)-IFERROR(VLOOKUP($B64,'Slutlig allokering kvv'!$B$2:$AC$462,MATCH(U$3,'Slutlig allokering kvv'!$B$1:$AJ$1,0),FALSE)/1,0)</f>
        <v>0</v>
      </c>
      <c r="V64">
        <f>IFERROR(VLOOKUP($B64,Kraftvärmeprod!$B$1:$AH$479,MATCH(V$2,Kraftvärmeprod!$B$1:$AG$1,0),FALSE)/1,0)-IFERROR(VLOOKUP($B64,'Slutlig allokering kvv'!$B$2:$AC$462,MATCH(V$3,'Slutlig allokering kvv'!$B$1:$AJ$1,0),FALSE)/1,0)</f>
        <v>0</v>
      </c>
      <c r="W64">
        <f>IFERROR(VLOOKUP($B64,Kraftvärmeprod!$B$1:$AH$479,MATCH(W$2,Kraftvärmeprod!$B$1:$AG$1,0),FALSE)/1,0)-IFERROR(VLOOKUP($B64,'Slutlig allokering kvv'!$B$2:$AC$462,MATCH(W$3,'Slutlig allokering kvv'!$B$1:$AJ$1,0),FALSE)/1,0)</f>
        <v>0</v>
      </c>
      <c r="X64">
        <f>IFERROR(VLOOKUP($B64,Kraftvärmeprod!$B$1:$AH$479,MATCH(X$2,Kraftvärmeprod!$B$1:$AG$1,0),FALSE)/1,0)-IFERROR(VLOOKUP($B64,'Slutlig allokering kvv'!$B$2:$AC$462,MATCH(X$3,'Slutlig allokering kvv'!$B$1:$AJ$1,0),FALSE)/1,0)</f>
        <v>0</v>
      </c>
      <c r="Y64">
        <f>IFERROR(VLOOKUP($B64,Kraftvärmeprod!$B$1:$AH$479,MATCH(Y$2,Kraftvärmeprod!$B$1:$AG$1,0),FALSE)/1,0)-IFERROR(VLOOKUP($B64,'Slutlig allokering kvv'!$B$2:$AC$462,MATCH(Y$3,'Slutlig allokering kvv'!$B$1:$AJ$1,0),FALSE)/1,0)</f>
        <v>0</v>
      </c>
      <c r="Z64">
        <f>IFERROR(VLOOKUP($B64,Kraftvärmeprod!$B$1:$AH$479,MATCH(Z$2,Kraftvärmeprod!$B$1:$AG$1,0),FALSE)/1,0)-IFERROR(VLOOKUP($B64,'Slutlig allokering kvv'!$B$2:$AC$462,MATCH(Z$3,'Slutlig allokering kvv'!$B$1:$AJ$1,0),FALSE)/1,0)</f>
        <v>0</v>
      </c>
      <c r="AA64">
        <f>IFERROR(VLOOKUP($B64,Kraftvärmeprod!$B$1:$AH$479,MATCH(AA$2,Kraftvärmeprod!$B$1:$AG$1,0),FALSE)/1,0)-IFERROR(VLOOKUP($B64,'Slutlig allokering kvv'!$B$2:$AC$462,MATCH(AA$3,'Slutlig allokering kvv'!$B$1:$AJ$1,0),FALSE)/1,0)</f>
        <v>0</v>
      </c>
      <c r="AE64">
        <f t="shared" si="0"/>
        <v>0</v>
      </c>
      <c r="AG64">
        <f>IFERROR(VLOOKUP(B64,'Slutlig allokering kvv'!$B$2:$AJ$462,MATCH("Summa slutlig allokerad tillförd energi (utan hjälpel och rökgaskondensering):",'Slutlig allokering kvv'!$B$1:$AK$1,0),FALSE)/1,"")</f>
        <v>0</v>
      </c>
      <c r="AI64" s="137" t="str">
        <f>IFERROR(1-VLOOKUP(B64,'Slutlig allokering kvv'!$B$2:$AJ$462,MATCH("Andel av bränsle i kvv som allokerats till värme, exklusive rökgaskondensering och hjälpel",'Slutlig allokering kvv'!$B$1:$AK$1,0),FALSE),"")</f>
        <v/>
      </c>
      <c r="AK64" s="137" t="str">
        <f t="shared" si="1"/>
        <v/>
      </c>
    </row>
    <row r="65" spans="1:37" x14ac:dyDescent="0.25">
      <c r="A65" s="2" t="s">
        <v>101</v>
      </c>
      <c r="B65" s="2" t="s">
        <v>114</v>
      </c>
      <c r="C65" t="str">
        <f>IFERROR(VLOOKUP($B65,Kraftvärmeprod!$B$1:$AH$479,MATCH(C$3,Kraftvärmeprod!$B$1:$AG$1,0),FALSE)/1,"")</f>
        <v/>
      </c>
      <c r="D65" t="str">
        <f>IFERROR(VLOOKUP($B65,Kraftvärmeprod!$B$1:$AH$479,MATCH(D$3,Kraftvärmeprod!$B$1:$AG$1,0),FALSE)/1,"")</f>
        <v/>
      </c>
      <c r="E65">
        <f>IFERROR(VLOOKUP($B65,Kraftvärmeprod!$B$1:$AH$479,MATCH(E$2,Kraftvärmeprod!$B$1:$AG$1,0),FALSE)/1,0)-IFERROR(VLOOKUP($B65,'Slutlig allokering kvv'!$B$2:$AC$462,MATCH(E$3,'Slutlig allokering kvv'!$B$1:$AJ$1,0),FALSE)/1,0)</f>
        <v>0</v>
      </c>
      <c r="F65">
        <f>IFERROR(VLOOKUP($B65,Kraftvärmeprod!$B$1:$AH$479,MATCH(F$2,Kraftvärmeprod!$B$1:$AG$1,0),FALSE)/1,0)-IFERROR(VLOOKUP($B65,'Slutlig allokering kvv'!$B$2:$AC$462,MATCH(F$3,'Slutlig allokering kvv'!$B$1:$AJ$1,0),FALSE)/1,0)</f>
        <v>0</v>
      </c>
      <c r="G65">
        <f>IFERROR(VLOOKUP($B65,Kraftvärmeprod!$B$1:$AH$479,MATCH(G$2,Kraftvärmeprod!$B$1:$AG$1,0),FALSE)/1,0)-IFERROR(VLOOKUP($B65,'Slutlig allokering kvv'!$B$2:$AC$462,MATCH(G$3,'Slutlig allokering kvv'!$B$1:$AJ$1,0),FALSE)/1,0)</f>
        <v>0</v>
      </c>
      <c r="H65">
        <f>IFERROR(VLOOKUP($B65,Kraftvärmeprod!$B$1:$AH$479,MATCH(H$2,Kraftvärmeprod!$B$1:$AG$1,0),FALSE)/1,0)-IFERROR(VLOOKUP($B65,'Slutlig allokering kvv'!$B$2:$AC$462,MATCH(H$3,'Slutlig allokering kvv'!$B$1:$AJ$1,0),FALSE)/1,0)</f>
        <v>0</v>
      </c>
      <c r="I65">
        <f>IFERROR(VLOOKUP($B65,Kraftvärmeprod!$B$1:$AH$479,MATCH(I$2,Kraftvärmeprod!$B$1:$AG$1,0),FALSE)/1,0)-IFERROR(VLOOKUP($B65,'Slutlig allokering kvv'!$B$2:$AC$462,MATCH(I$3,'Slutlig allokering kvv'!$B$1:$AJ$1,0),FALSE)/1,0)</f>
        <v>0</v>
      </c>
      <c r="J65">
        <f>IFERROR(VLOOKUP($B65,Kraftvärmeprod!$B$1:$AH$479,MATCH(J$2,Kraftvärmeprod!$B$1:$AG$1,0),FALSE)/1,0)-IFERROR(VLOOKUP($B65,'Slutlig allokering kvv'!$B$2:$AC$462,MATCH(J$3,'Slutlig allokering kvv'!$B$1:$AJ$1,0),FALSE)/1,0)</f>
        <v>0</v>
      </c>
      <c r="K65">
        <f>IFERROR(VLOOKUP($B65,Kraftvärmeprod!$B$1:$AH$479,MATCH(K$2,Kraftvärmeprod!$B$1:$AG$1,0),FALSE)/1,0)-IFERROR(VLOOKUP($B65,'Slutlig allokering kvv'!$B$2:$AC$462,MATCH(K$3,'Slutlig allokering kvv'!$B$1:$AJ$1,0),FALSE)/1,0)</f>
        <v>0</v>
      </c>
      <c r="L65">
        <f>IFERROR(VLOOKUP($B65,Kraftvärmeprod!$B$1:$AH$479,MATCH(L$2,Kraftvärmeprod!$B$1:$AG$1,0),FALSE)/1,0)-IFERROR(VLOOKUP($B65,'Slutlig allokering kvv'!$B$2:$AC$462,MATCH(L$3,'Slutlig allokering kvv'!$B$1:$AJ$1,0),FALSE)/1,0)</f>
        <v>0</v>
      </c>
      <c r="M65">
        <f>IFERROR(VLOOKUP($B65,Kraftvärmeprod!$B$1:$AH$479,MATCH(M$2,Kraftvärmeprod!$B$1:$AG$1,0),FALSE)/1,0)-IFERROR(VLOOKUP($B65,'Slutlig allokering kvv'!$B$2:$AC$462,MATCH(M$3,'Slutlig allokering kvv'!$B$1:$AJ$1,0),FALSE)/1,0)</f>
        <v>0</v>
      </c>
      <c r="N65">
        <f>IFERROR(VLOOKUP($B65,Kraftvärmeprod!$B$1:$AH$479,MATCH(N$2,Kraftvärmeprod!$B$1:$AG$1,0),FALSE)/1,0)-IFERROR(VLOOKUP($B65,'Slutlig allokering kvv'!$B$2:$AC$462,MATCH(N$3,'Slutlig allokering kvv'!$B$1:$AJ$1,0),FALSE)/1,0)</f>
        <v>0</v>
      </c>
      <c r="O65">
        <f>IFERROR(VLOOKUP($B65,Kraftvärmeprod!$B$1:$AH$479,MATCH(O$2,Kraftvärmeprod!$B$1:$AG$1,0),FALSE)/1,0)-IFERROR(VLOOKUP($B65,'Slutlig allokering kvv'!$B$2:$AC$462,MATCH(O$3,'Slutlig allokering kvv'!$B$1:$AJ$1,0),FALSE)/1,0)</f>
        <v>0</v>
      </c>
      <c r="P65">
        <f>IFERROR(VLOOKUP($B65,Kraftvärmeprod!$B$1:$AH$479,MATCH(P$2,Kraftvärmeprod!$B$1:$AG$1,0),FALSE)/1,0)-IFERROR(VLOOKUP($B65,'Slutlig allokering kvv'!$B$2:$AC$462,MATCH(P$3,'Slutlig allokering kvv'!$B$1:$AJ$1,0),FALSE)/1,0)</f>
        <v>0</v>
      </c>
      <c r="Q65">
        <f>IFERROR(VLOOKUP($B65,Kraftvärmeprod!$B$1:$AH$479,MATCH(Q$2,Kraftvärmeprod!$B$1:$AG$1,0),FALSE)/1,0)-IFERROR(VLOOKUP($B65,'Slutlig allokering kvv'!$B$2:$AC$462,MATCH(Q$3,'Slutlig allokering kvv'!$B$1:$AJ$1,0),FALSE)/1,0)</f>
        <v>0</v>
      </c>
      <c r="R65">
        <f>IFERROR(VLOOKUP($B65,Kraftvärmeprod!$B$1:$AH$479,MATCH(R$2,Kraftvärmeprod!$B$1:$AG$1,0),FALSE)/1,0)-IFERROR(VLOOKUP($B65,'Slutlig allokering kvv'!$B$2:$AC$462,MATCH(R$3,'Slutlig allokering kvv'!$B$1:$AJ$1,0),FALSE)/1,0)</f>
        <v>0</v>
      </c>
      <c r="S65">
        <f>IFERROR(VLOOKUP($B65,Kraftvärmeprod!$B$1:$AH$479,MATCH(S$2,Kraftvärmeprod!$B$1:$AG$1,0),FALSE)/1,0)-IFERROR(VLOOKUP($B65,'Slutlig allokering kvv'!$B$2:$AC$462,MATCH(S$3,'Slutlig allokering kvv'!$B$1:$AJ$1,0),FALSE)/1,0)</f>
        <v>0</v>
      </c>
      <c r="T65" s="6">
        <f>IFERROR(VLOOKUP($B65,Miljö!$B$1:$S$477,MATCH(T$2,Miljö!$B$1:$X$1,0),FALSE)/1,0)-IFERROR(VLOOKUP($B65,'Slutlig allokering kvv'!$B$2:$AC$462,MATCH(T$3,'Slutlig allokering kvv'!$B$1:$AJ$1,0),FALSE)/1,0)</f>
        <v>0</v>
      </c>
      <c r="U65">
        <f>IFERROR(VLOOKUP($B65,Kraftvärmeprod!$B$1:$AH$479,MATCH(U$2,Kraftvärmeprod!$B$1:$AG$1,0),FALSE)/1,0)-IFERROR(VLOOKUP($B65,'Slutlig allokering kvv'!$B$2:$AC$462,MATCH(U$3,'Slutlig allokering kvv'!$B$1:$AJ$1,0),FALSE)/1,0)</f>
        <v>0</v>
      </c>
      <c r="V65">
        <f>IFERROR(VLOOKUP($B65,Kraftvärmeprod!$B$1:$AH$479,MATCH(V$2,Kraftvärmeprod!$B$1:$AG$1,0),FALSE)/1,0)-IFERROR(VLOOKUP($B65,'Slutlig allokering kvv'!$B$2:$AC$462,MATCH(V$3,'Slutlig allokering kvv'!$B$1:$AJ$1,0),FALSE)/1,0)</f>
        <v>0</v>
      </c>
      <c r="W65">
        <f>IFERROR(VLOOKUP($B65,Kraftvärmeprod!$B$1:$AH$479,MATCH(W$2,Kraftvärmeprod!$B$1:$AG$1,0),FALSE)/1,0)-IFERROR(VLOOKUP($B65,'Slutlig allokering kvv'!$B$2:$AC$462,MATCH(W$3,'Slutlig allokering kvv'!$B$1:$AJ$1,0),FALSE)/1,0)</f>
        <v>0</v>
      </c>
      <c r="X65">
        <f>IFERROR(VLOOKUP($B65,Kraftvärmeprod!$B$1:$AH$479,MATCH(X$2,Kraftvärmeprod!$B$1:$AG$1,0),FALSE)/1,0)-IFERROR(VLOOKUP($B65,'Slutlig allokering kvv'!$B$2:$AC$462,MATCH(X$3,'Slutlig allokering kvv'!$B$1:$AJ$1,0),FALSE)/1,0)</f>
        <v>0</v>
      </c>
      <c r="Y65">
        <f>IFERROR(VLOOKUP($B65,Kraftvärmeprod!$B$1:$AH$479,MATCH(Y$2,Kraftvärmeprod!$B$1:$AG$1,0),FALSE)/1,0)-IFERROR(VLOOKUP($B65,'Slutlig allokering kvv'!$B$2:$AC$462,MATCH(Y$3,'Slutlig allokering kvv'!$B$1:$AJ$1,0),FALSE)/1,0)</f>
        <v>0</v>
      </c>
      <c r="Z65">
        <f>IFERROR(VLOOKUP($B65,Kraftvärmeprod!$B$1:$AH$479,MATCH(Z$2,Kraftvärmeprod!$B$1:$AG$1,0),FALSE)/1,0)-IFERROR(VLOOKUP($B65,'Slutlig allokering kvv'!$B$2:$AC$462,MATCH(Z$3,'Slutlig allokering kvv'!$B$1:$AJ$1,0),FALSE)/1,0)</f>
        <v>0</v>
      </c>
      <c r="AA65">
        <f>IFERROR(VLOOKUP($B65,Kraftvärmeprod!$B$1:$AH$479,MATCH(AA$2,Kraftvärmeprod!$B$1:$AG$1,0),FALSE)/1,0)-IFERROR(VLOOKUP($B65,'Slutlig allokering kvv'!$B$2:$AC$462,MATCH(AA$3,'Slutlig allokering kvv'!$B$1:$AJ$1,0),FALSE)/1,0)</f>
        <v>0</v>
      </c>
      <c r="AE65">
        <f t="shared" si="0"/>
        <v>0</v>
      </c>
      <c r="AG65">
        <f>IFERROR(VLOOKUP(B65,'Slutlig allokering kvv'!$B$2:$AJ$462,MATCH("Summa slutlig allokerad tillförd energi (utan hjälpel och rökgaskondensering):",'Slutlig allokering kvv'!$B$1:$AK$1,0),FALSE)/1,"")</f>
        <v>0</v>
      </c>
      <c r="AI65" s="137" t="str">
        <f>IFERROR(1-VLOOKUP(B65,'Slutlig allokering kvv'!$B$2:$AJ$462,MATCH("Andel av bränsle i kvv som allokerats till värme, exklusive rökgaskondensering och hjälpel",'Slutlig allokering kvv'!$B$1:$AK$1,0),FALSE),"")</f>
        <v/>
      </c>
      <c r="AK65" s="137" t="str">
        <f t="shared" si="1"/>
        <v/>
      </c>
    </row>
    <row r="66" spans="1:37" x14ac:dyDescent="0.25">
      <c r="A66" s="2" t="s">
        <v>101</v>
      </c>
      <c r="B66" s="2" t="s">
        <v>115</v>
      </c>
      <c r="C66" t="str">
        <f>IFERROR(VLOOKUP($B66,Kraftvärmeprod!$B$1:$AH$479,MATCH(C$3,Kraftvärmeprod!$B$1:$AG$1,0),FALSE)/1,"")</f>
        <v/>
      </c>
      <c r="D66" t="str">
        <f>IFERROR(VLOOKUP($B66,Kraftvärmeprod!$B$1:$AH$479,MATCH(D$3,Kraftvärmeprod!$B$1:$AG$1,0),FALSE)/1,"")</f>
        <v/>
      </c>
      <c r="E66">
        <f>IFERROR(VLOOKUP($B66,Kraftvärmeprod!$B$1:$AH$479,MATCH(E$2,Kraftvärmeprod!$B$1:$AG$1,0),FALSE)/1,0)-IFERROR(VLOOKUP($B66,'Slutlig allokering kvv'!$B$2:$AC$462,MATCH(E$3,'Slutlig allokering kvv'!$B$1:$AJ$1,0),FALSE)/1,0)</f>
        <v>0</v>
      </c>
      <c r="F66">
        <f>IFERROR(VLOOKUP($B66,Kraftvärmeprod!$B$1:$AH$479,MATCH(F$2,Kraftvärmeprod!$B$1:$AG$1,0),FALSE)/1,0)-IFERROR(VLOOKUP($B66,'Slutlig allokering kvv'!$B$2:$AC$462,MATCH(F$3,'Slutlig allokering kvv'!$B$1:$AJ$1,0),FALSE)/1,0)</f>
        <v>0</v>
      </c>
      <c r="G66">
        <f>IFERROR(VLOOKUP($B66,Kraftvärmeprod!$B$1:$AH$479,MATCH(G$2,Kraftvärmeprod!$B$1:$AG$1,0),FALSE)/1,0)-IFERROR(VLOOKUP($B66,'Slutlig allokering kvv'!$B$2:$AC$462,MATCH(G$3,'Slutlig allokering kvv'!$B$1:$AJ$1,0),FALSE)/1,0)</f>
        <v>0</v>
      </c>
      <c r="H66">
        <f>IFERROR(VLOOKUP($B66,Kraftvärmeprod!$B$1:$AH$479,MATCH(H$2,Kraftvärmeprod!$B$1:$AG$1,0),FALSE)/1,0)-IFERROR(VLOOKUP($B66,'Slutlig allokering kvv'!$B$2:$AC$462,MATCH(H$3,'Slutlig allokering kvv'!$B$1:$AJ$1,0),FALSE)/1,0)</f>
        <v>0</v>
      </c>
      <c r="I66">
        <f>IFERROR(VLOOKUP($B66,Kraftvärmeprod!$B$1:$AH$479,MATCH(I$2,Kraftvärmeprod!$B$1:$AG$1,0),FALSE)/1,0)-IFERROR(VLOOKUP($B66,'Slutlig allokering kvv'!$B$2:$AC$462,MATCH(I$3,'Slutlig allokering kvv'!$B$1:$AJ$1,0),FALSE)/1,0)</f>
        <v>0</v>
      </c>
      <c r="J66">
        <f>IFERROR(VLOOKUP($B66,Kraftvärmeprod!$B$1:$AH$479,MATCH(J$2,Kraftvärmeprod!$B$1:$AG$1,0),FALSE)/1,0)-IFERROR(VLOOKUP($B66,'Slutlig allokering kvv'!$B$2:$AC$462,MATCH(J$3,'Slutlig allokering kvv'!$B$1:$AJ$1,0),FALSE)/1,0)</f>
        <v>0</v>
      </c>
      <c r="K66">
        <f>IFERROR(VLOOKUP($B66,Kraftvärmeprod!$B$1:$AH$479,MATCH(K$2,Kraftvärmeprod!$B$1:$AG$1,0),FALSE)/1,0)-IFERROR(VLOOKUP($B66,'Slutlig allokering kvv'!$B$2:$AC$462,MATCH(K$3,'Slutlig allokering kvv'!$B$1:$AJ$1,0),FALSE)/1,0)</f>
        <v>0</v>
      </c>
      <c r="L66">
        <f>IFERROR(VLOOKUP($B66,Kraftvärmeprod!$B$1:$AH$479,MATCH(L$2,Kraftvärmeprod!$B$1:$AG$1,0),FALSE)/1,0)-IFERROR(VLOOKUP($B66,'Slutlig allokering kvv'!$B$2:$AC$462,MATCH(L$3,'Slutlig allokering kvv'!$B$1:$AJ$1,0),FALSE)/1,0)</f>
        <v>0</v>
      </c>
      <c r="M66">
        <f>IFERROR(VLOOKUP($B66,Kraftvärmeprod!$B$1:$AH$479,MATCH(M$2,Kraftvärmeprod!$B$1:$AG$1,0),FALSE)/1,0)-IFERROR(VLOOKUP($B66,'Slutlig allokering kvv'!$B$2:$AC$462,MATCH(M$3,'Slutlig allokering kvv'!$B$1:$AJ$1,0),FALSE)/1,0)</f>
        <v>0</v>
      </c>
      <c r="N66">
        <f>IFERROR(VLOOKUP($B66,Kraftvärmeprod!$B$1:$AH$479,MATCH(N$2,Kraftvärmeprod!$B$1:$AG$1,0),FALSE)/1,0)-IFERROR(VLOOKUP($B66,'Slutlig allokering kvv'!$B$2:$AC$462,MATCH(N$3,'Slutlig allokering kvv'!$B$1:$AJ$1,0),FALSE)/1,0)</f>
        <v>0</v>
      </c>
      <c r="O66">
        <f>IFERROR(VLOOKUP($B66,Kraftvärmeprod!$B$1:$AH$479,MATCH(O$2,Kraftvärmeprod!$B$1:$AG$1,0),FALSE)/1,0)-IFERROR(VLOOKUP($B66,'Slutlig allokering kvv'!$B$2:$AC$462,MATCH(O$3,'Slutlig allokering kvv'!$B$1:$AJ$1,0),FALSE)/1,0)</f>
        <v>0</v>
      </c>
      <c r="P66">
        <f>IFERROR(VLOOKUP($B66,Kraftvärmeprod!$B$1:$AH$479,MATCH(P$2,Kraftvärmeprod!$B$1:$AG$1,0),FALSE)/1,0)-IFERROR(VLOOKUP($B66,'Slutlig allokering kvv'!$B$2:$AC$462,MATCH(P$3,'Slutlig allokering kvv'!$B$1:$AJ$1,0),FALSE)/1,0)</f>
        <v>0</v>
      </c>
      <c r="Q66">
        <f>IFERROR(VLOOKUP($B66,Kraftvärmeprod!$B$1:$AH$479,MATCH(Q$2,Kraftvärmeprod!$B$1:$AG$1,0),FALSE)/1,0)-IFERROR(VLOOKUP($B66,'Slutlig allokering kvv'!$B$2:$AC$462,MATCH(Q$3,'Slutlig allokering kvv'!$B$1:$AJ$1,0),FALSE)/1,0)</f>
        <v>0</v>
      </c>
      <c r="R66">
        <f>IFERROR(VLOOKUP($B66,Kraftvärmeprod!$B$1:$AH$479,MATCH(R$2,Kraftvärmeprod!$B$1:$AG$1,0),FALSE)/1,0)-IFERROR(VLOOKUP($B66,'Slutlig allokering kvv'!$B$2:$AC$462,MATCH(R$3,'Slutlig allokering kvv'!$B$1:$AJ$1,0),FALSE)/1,0)</f>
        <v>0</v>
      </c>
      <c r="S66">
        <f>IFERROR(VLOOKUP($B66,Kraftvärmeprod!$B$1:$AH$479,MATCH(S$2,Kraftvärmeprod!$B$1:$AG$1,0),FALSE)/1,0)-IFERROR(VLOOKUP($B66,'Slutlig allokering kvv'!$B$2:$AC$462,MATCH(S$3,'Slutlig allokering kvv'!$B$1:$AJ$1,0),FALSE)/1,0)</f>
        <v>0</v>
      </c>
      <c r="T66" s="6">
        <f>IFERROR(VLOOKUP($B66,Miljö!$B$1:$S$477,MATCH(T$2,Miljö!$B$1:$X$1,0),FALSE)/1,0)-IFERROR(VLOOKUP($B66,'Slutlig allokering kvv'!$B$2:$AC$462,MATCH(T$3,'Slutlig allokering kvv'!$B$1:$AJ$1,0),FALSE)/1,0)</f>
        <v>0</v>
      </c>
      <c r="U66">
        <f>IFERROR(VLOOKUP($B66,Kraftvärmeprod!$B$1:$AH$479,MATCH(U$2,Kraftvärmeprod!$B$1:$AG$1,0),FALSE)/1,0)-IFERROR(VLOOKUP($B66,'Slutlig allokering kvv'!$B$2:$AC$462,MATCH(U$3,'Slutlig allokering kvv'!$B$1:$AJ$1,0),FALSE)/1,0)</f>
        <v>0</v>
      </c>
      <c r="V66">
        <f>IFERROR(VLOOKUP($B66,Kraftvärmeprod!$B$1:$AH$479,MATCH(V$2,Kraftvärmeprod!$B$1:$AG$1,0),FALSE)/1,0)-IFERROR(VLOOKUP($B66,'Slutlig allokering kvv'!$B$2:$AC$462,MATCH(V$3,'Slutlig allokering kvv'!$B$1:$AJ$1,0),FALSE)/1,0)</f>
        <v>0</v>
      </c>
      <c r="W66">
        <f>IFERROR(VLOOKUP($B66,Kraftvärmeprod!$B$1:$AH$479,MATCH(W$2,Kraftvärmeprod!$B$1:$AG$1,0),FALSE)/1,0)-IFERROR(VLOOKUP($B66,'Slutlig allokering kvv'!$B$2:$AC$462,MATCH(W$3,'Slutlig allokering kvv'!$B$1:$AJ$1,0),FALSE)/1,0)</f>
        <v>0</v>
      </c>
      <c r="X66">
        <f>IFERROR(VLOOKUP($B66,Kraftvärmeprod!$B$1:$AH$479,MATCH(X$2,Kraftvärmeprod!$B$1:$AG$1,0),FALSE)/1,0)-IFERROR(VLOOKUP($B66,'Slutlig allokering kvv'!$B$2:$AC$462,MATCH(X$3,'Slutlig allokering kvv'!$B$1:$AJ$1,0),FALSE)/1,0)</f>
        <v>0</v>
      </c>
      <c r="Y66">
        <f>IFERROR(VLOOKUP($B66,Kraftvärmeprod!$B$1:$AH$479,MATCH(Y$2,Kraftvärmeprod!$B$1:$AG$1,0),FALSE)/1,0)-IFERROR(VLOOKUP($B66,'Slutlig allokering kvv'!$B$2:$AC$462,MATCH(Y$3,'Slutlig allokering kvv'!$B$1:$AJ$1,0),FALSE)/1,0)</f>
        <v>0</v>
      </c>
      <c r="Z66">
        <f>IFERROR(VLOOKUP($B66,Kraftvärmeprod!$B$1:$AH$479,MATCH(Z$2,Kraftvärmeprod!$B$1:$AG$1,0),FALSE)/1,0)-IFERROR(VLOOKUP($B66,'Slutlig allokering kvv'!$B$2:$AC$462,MATCH(Z$3,'Slutlig allokering kvv'!$B$1:$AJ$1,0),FALSE)/1,0)</f>
        <v>0</v>
      </c>
      <c r="AA66">
        <f>IFERROR(VLOOKUP($B66,Kraftvärmeprod!$B$1:$AH$479,MATCH(AA$2,Kraftvärmeprod!$B$1:$AG$1,0),FALSE)/1,0)-IFERROR(VLOOKUP($B66,'Slutlig allokering kvv'!$B$2:$AC$462,MATCH(AA$3,'Slutlig allokering kvv'!$B$1:$AJ$1,0),FALSE)/1,0)</f>
        <v>0</v>
      </c>
      <c r="AE66">
        <f t="shared" si="0"/>
        <v>0</v>
      </c>
      <c r="AG66">
        <f>IFERROR(VLOOKUP(B66,'Slutlig allokering kvv'!$B$2:$AJ$462,MATCH("Summa slutlig allokerad tillförd energi (utan hjälpel och rökgaskondensering):",'Slutlig allokering kvv'!$B$1:$AK$1,0),FALSE)/1,"")</f>
        <v>0</v>
      </c>
      <c r="AI66" s="137" t="str">
        <f>IFERROR(1-VLOOKUP(B66,'Slutlig allokering kvv'!$B$2:$AJ$462,MATCH("Andel av bränsle i kvv som allokerats till värme, exklusive rökgaskondensering och hjälpel",'Slutlig allokering kvv'!$B$1:$AK$1,0),FALSE),"")</f>
        <v/>
      </c>
      <c r="AK66" s="137" t="str">
        <f t="shared" si="1"/>
        <v/>
      </c>
    </row>
    <row r="67" spans="1:37" x14ac:dyDescent="0.25">
      <c r="A67" s="2" t="s">
        <v>101</v>
      </c>
      <c r="B67" s="2" t="s">
        <v>116</v>
      </c>
      <c r="C67" t="str">
        <f>IFERROR(VLOOKUP($B67,Kraftvärmeprod!$B$1:$AH$479,MATCH(C$3,Kraftvärmeprod!$B$1:$AG$1,0),FALSE)/1,"")</f>
        <v/>
      </c>
      <c r="D67" t="str">
        <f>IFERROR(VLOOKUP($B67,Kraftvärmeprod!$B$1:$AH$479,MATCH(D$3,Kraftvärmeprod!$B$1:$AG$1,0),FALSE)/1,"")</f>
        <v/>
      </c>
      <c r="E67">
        <f>IFERROR(VLOOKUP($B67,Kraftvärmeprod!$B$1:$AH$479,MATCH(E$2,Kraftvärmeprod!$B$1:$AG$1,0),FALSE)/1,0)-IFERROR(VLOOKUP($B67,'Slutlig allokering kvv'!$B$2:$AC$462,MATCH(E$3,'Slutlig allokering kvv'!$B$1:$AJ$1,0),FALSE)/1,0)</f>
        <v>0</v>
      </c>
      <c r="F67">
        <f>IFERROR(VLOOKUP($B67,Kraftvärmeprod!$B$1:$AH$479,MATCH(F$2,Kraftvärmeprod!$B$1:$AG$1,0),FALSE)/1,0)-IFERROR(VLOOKUP($B67,'Slutlig allokering kvv'!$B$2:$AC$462,MATCH(F$3,'Slutlig allokering kvv'!$B$1:$AJ$1,0),FALSE)/1,0)</f>
        <v>0</v>
      </c>
      <c r="G67">
        <f>IFERROR(VLOOKUP($B67,Kraftvärmeprod!$B$1:$AH$479,MATCH(G$2,Kraftvärmeprod!$B$1:$AG$1,0),FALSE)/1,0)-IFERROR(VLOOKUP($B67,'Slutlig allokering kvv'!$B$2:$AC$462,MATCH(G$3,'Slutlig allokering kvv'!$B$1:$AJ$1,0),FALSE)/1,0)</f>
        <v>0</v>
      </c>
      <c r="H67">
        <f>IFERROR(VLOOKUP($B67,Kraftvärmeprod!$B$1:$AH$479,MATCH(H$2,Kraftvärmeprod!$B$1:$AG$1,0),FALSE)/1,0)-IFERROR(VLOOKUP($B67,'Slutlig allokering kvv'!$B$2:$AC$462,MATCH(H$3,'Slutlig allokering kvv'!$B$1:$AJ$1,0),FALSE)/1,0)</f>
        <v>0</v>
      </c>
      <c r="I67">
        <f>IFERROR(VLOOKUP($B67,Kraftvärmeprod!$B$1:$AH$479,MATCH(I$2,Kraftvärmeprod!$B$1:$AG$1,0),FALSE)/1,0)-IFERROR(VLOOKUP($B67,'Slutlig allokering kvv'!$B$2:$AC$462,MATCH(I$3,'Slutlig allokering kvv'!$B$1:$AJ$1,0),FALSE)/1,0)</f>
        <v>0</v>
      </c>
      <c r="J67">
        <f>IFERROR(VLOOKUP($B67,Kraftvärmeprod!$B$1:$AH$479,MATCH(J$2,Kraftvärmeprod!$B$1:$AG$1,0),FALSE)/1,0)-IFERROR(VLOOKUP($B67,'Slutlig allokering kvv'!$B$2:$AC$462,MATCH(J$3,'Slutlig allokering kvv'!$B$1:$AJ$1,0),FALSE)/1,0)</f>
        <v>0</v>
      </c>
      <c r="K67">
        <f>IFERROR(VLOOKUP($B67,Kraftvärmeprod!$B$1:$AH$479,MATCH(K$2,Kraftvärmeprod!$B$1:$AG$1,0),FALSE)/1,0)-IFERROR(VLOOKUP($B67,'Slutlig allokering kvv'!$B$2:$AC$462,MATCH(K$3,'Slutlig allokering kvv'!$B$1:$AJ$1,0),FALSE)/1,0)</f>
        <v>0</v>
      </c>
      <c r="L67">
        <f>IFERROR(VLOOKUP($B67,Kraftvärmeprod!$B$1:$AH$479,MATCH(L$2,Kraftvärmeprod!$B$1:$AG$1,0),FALSE)/1,0)-IFERROR(VLOOKUP($B67,'Slutlig allokering kvv'!$B$2:$AC$462,MATCH(L$3,'Slutlig allokering kvv'!$B$1:$AJ$1,0),FALSE)/1,0)</f>
        <v>0</v>
      </c>
      <c r="M67">
        <f>IFERROR(VLOOKUP($B67,Kraftvärmeprod!$B$1:$AH$479,MATCH(M$2,Kraftvärmeprod!$B$1:$AG$1,0),FALSE)/1,0)-IFERROR(VLOOKUP($B67,'Slutlig allokering kvv'!$B$2:$AC$462,MATCH(M$3,'Slutlig allokering kvv'!$B$1:$AJ$1,0),FALSE)/1,0)</f>
        <v>0</v>
      </c>
      <c r="N67">
        <f>IFERROR(VLOOKUP($B67,Kraftvärmeprod!$B$1:$AH$479,MATCH(N$2,Kraftvärmeprod!$B$1:$AG$1,0),FALSE)/1,0)-IFERROR(VLOOKUP($B67,'Slutlig allokering kvv'!$B$2:$AC$462,MATCH(N$3,'Slutlig allokering kvv'!$B$1:$AJ$1,0),FALSE)/1,0)</f>
        <v>0</v>
      </c>
      <c r="O67">
        <f>IFERROR(VLOOKUP($B67,Kraftvärmeprod!$B$1:$AH$479,MATCH(O$2,Kraftvärmeprod!$B$1:$AG$1,0),FALSE)/1,0)-IFERROR(VLOOKUP($B67,'Slutlig allokering kvv'!$B$2:$AC$462,MATCH(O$3,'Slutlig allokering kvv'!$B$1:$AJ$1,0),FALSE)/1,0)</f>
        <v>0</v>
      </c>
      <c r="P67">
        <f>IFERROR(VLOOKUP($B67,Kraftvärmeprod!$B$1:$AH$479,MATCH(P$2,Kraftvärmeprod!$B$1:$AG$1,0),FALSE)/1,0)-IFERROR(VLOOKUP($B67,'Slutlig allokering kvv'!$B$2:$AC$462,MATCH(P$3,'Slutlig allokering kvv'!$B$1:$AJ$1,0),FALSE)/1,0)</f>
        <v>0</v>
      </c>
      <c r="Q67">
        <f>IFERROR(VLOOKUP($B67,Kraftvärmeprod!$B$1:$AH$479,MATCH(Q$2,Kraftvärmeprod!$B$1:$AG$1,0),FALSE)/1,0)-IFERROR(VLOOKUP($B67,'Slutlig allokering kvv'!$B$2:$AC$462,MATCH(Q$3,'Slutlig allokering kvv'!$B$1:$AJ$1,0),FALSE)/1,0)</f>
        <v>0</v>
      </c>
      <c r="R67">
        <f>IFERROR(VLOOKUP($B67,Kraftvärmeprod!$B$1:$AH$479,MATCH(R$2,Kraftvärmeprod!$B$1:$AG$1,0),FALSE)/1,0)-IFERROR(VLOOKUP($B67,'Slutlig allokering kvv'!$B$2:$AC$462,MATCH(R$3,'Slutlig allokering kvv'!$B$1:$AJ$1,0),FALSE)/1,0)</f>
        <v>0</v>
      </c>
      <c r="S67">
        <f>IFERROR(VLOOKUP($B67,Kraftvärmeprod!$B$1:$AH$479,MATCH(S$2,Kraftvärmeprod!$B$1:$AG$1,0),FALSE)/1,0)-IFERROR(VLOOKUP($B67,'Slutlig allokering kvv'!$B$2:$AC$462,MATCH(S$3,'Slutlig allokering kvv'!$B$1:$AJ$1,0),FALSE)/1,0)</f>
        <v>0</v>
      </c>
      <c r="T67" s="6">
        <f>IFERROR(VLOOKUP($B67,Miljö!$B$1:$S$477,MATCH(T$2,Miljö!$B$1:$X$1,0),FALSE)/1,0)-IFERROR(VLOOKUP($B67,'Slutlig allokering kvv'!$B$2:$AC$462,MATCH(T$3,'Slutlig allokering kvv'!$B$1:$AJ$1,0),FALSE)/1,0)</f>
        <v>0</v>
      </c>
      <c r="U67">
        <f>IFERROR(VLOOKUP($B67,Kraftvärmeprod!$B$1:$AH$479,MATCH(U$2,Kraftvärmeprod!$B$1:$AG$1,0),FALSE)/1,0)-IFERROR(VLOOKUP($B67,'Slutlig allokering kvv'!$B$2:$AC$462,MATCH(U$3,'Slutlig allokering kvv'!$B$1:$AJ$1,0),FALSE)/1,0)</f>
        <v>0</v>
      </c>
      <c r="V67">
        <f>IFERROR(VLOOKUP($B67,Kraftvärmeprod!$B$1:$AH$479,MATCH(V$2,Kraftvärmeprod!$B$1:$AG$1,0),FALSE)/1,0)-IFERROR(VLOOKUP($B67,'Slutlig allokering kvv'!$B$2:$AC$462,MATCH(V$3,'Slutlig allokering kvv'!$B$1:$AJ$1,0),FALSE)/1,0)</f>
        <v>0</v>
      </c>
      <c r="W67">
        <f>IFERROR(VLOOKUP($B67,Kraftvärmeprod!$B$1:$AH$479,MATCH(W$2,Kraftvärmeprod!$B$1:$AG$1,0),FALSE)/1,0)-IFERROR(VLOOKUP($B67,'Slutlig allokering kvv'!$B$2:$AC$462,MATCH(W$3,'Slutlig allokering kvv'!$B$1:$AJ$1,0),FALSE)/1,0)</f>
        <v>0</v>
      </c>
      <c r="X67">
        <f>IFERROR(VLOOKUP($B67,Kraftvärmeprod!$B$1:$AH$479,MATCH(X$2,Kraftvärmeprod!$B$1:$AG$1,0),FALSE)/1,0)-IFERROR(VLOOKUP($B67,'Slutlig allokering kvv'!$B$2:$AC$462,MATCH(X$3,'Slutlig allokering kvv'!$B$1:$AJ$1,0),FALSE)/1,0)</f>
        <v>0</v>
      </c>
      <c r="Y67">
        <f>IFERROR(VLOOKUP($B67,Kraftvärmeprod!$B$1:$AH$479,MATCH(Y$2,Kraftvärmeprod!$B$1:$AG$1,0),FALSE)/1,0)-IFERROR(VLOOKUP($B67,'Slutlig allokering kvv'!$B$2:$AC$462,MATCH(Y$3,'Slutlig allokering kvv'!$B$1:$AJ$1,0),FALSE)/1,0)</f>
        <v>0</v>
      </c>
      <c r="Z67">
        <f>IFERROR(VLOOKUP($B67,Kraftvärmeprod!$B$1:$AH$479,MATCH(Z$2,Kraftvärmeprod!$B$1:$AG$1,0),FALSE)/1,0)-IFERROR(VLOOKUP($B67,'Slutlig allokering kvv'!$B$2:$AC$462,MATCH(Z$3,'Slutlig allokering kvv'!$B$1:$AJ$1,0),FALSE)/1,0)</f>
        <v>0</v>
      </c>
      <c r="AA67">
        <f>IFERROR(VLOOKUP($B67,Kraftvärmeprod!$B$1:$AH$479,MATCH(AA$2,Kraftvärmeprod!$B$1:$AG$1,0),FALSE)/1,0)-IFERROR(VLOOKUP($B67,'Slutlig allokering kvv'!$B$2:$AC$462,MATCH(AA$3,'Slutlig allokering kvv'!$B$1:$AJ$1,0),FALSE)/1,0)</f>
        <v>0</v>
      </c>
      <c r="AE67">
        <f t="shared" si="0"/>
        <v>0</v>
      </c>
      <c r="AG67">
        <f>IFERROR(VLOOKUP(B67,'Slutlig allokering kvv'!$B$2:$AJ$462,MATCH("Summa slutlig allokerad tillförd energi (utan hjälpel och rökgaskondensering):",'Slutlig allokering kvv'!$B$1:$AK$1,0),FALSE)/1,"")</f>
        <v>0</v>
      </c>
      <c r="AI67" s="137" t="str">
        <f>IFERROR(1-VLOOKUP(B67,'Slutlig allokering kvv'!$B$2:$AJ$462,MATCH("Andel av bränsle i kvv som allokerats till värme, exklusive rökgaskondensering och hjälpel",'Slutlig allokering kvv'!$B$1:$AK$1,0),FALSE),"")</f>
        <v/>
      </c>
      <c r="AK67" s="137" t="str">
        <f t="shared" si="1"/>
        <v/>
      </c>
    </row>
    <row r="68" spans="1:37" x14ac:dyDescent="0.25">
      <c r="A68" s="2" t="s">
        <v>101</v>
      </c>
      <c r="B68" s="2" t="s">
        <v>117</v>
      </c>
      <c r="C68" t="str">
        <f>IFERROR(VLOOKUP($B68,Kraftvärmeprod!$B$1:$AH$479,MATCH(C$3,Kraftvärmeprod!$B$1:$AG$1,0),FALSE)/1,"")</f>
        <v/>
      </c>
      <c r="D68" t="str">
        <f>IFERROR(VLOOKUP($B68,Kraftvärmeprod!$B$1:$AH$479,MATCH(D$3,Kraftvärmeprod!$B$1:$AG$1,0),FALSE)/1,"")</f>
        <v/>
      </c>
      <c r="E68">
        <f>IFERROR(VLOOKUP($B68,Kraftvärmeprod!$B$1:$AH$479,MATCH(E$2,Kraftvärmeprod!$B$1:$AG$1,0),FALSE)/1,0)-IFERROR(VLOOKUP($B68,'Slutlig allokering kvv'!$B$2:$AC$462,MATCH(E$3,'Slutlig allokering kvv'!$B$1:$AJ$1,0),FALSE)/1,0)</f>
        <v>0</v>
      </c>
      <c r="F68">
        <f>IFERROR(VLOOKUP($B68,Kraftvärmeprod!$B$1:$AH$479,MATCH(F$2,Kraftvärmeprod!$B$1:$AG$1,0),FALSE)/1,0)-IFERROR(VLOOKUP($B68,'Slutlig allokering kvv'!$B$2:$AC$462,MATCH(F$3,'Slutlig allokering kvv'!$B$1:$AJ$1,0),FALSE)/1,0)</f>
        <v>0</v>
      </c>
      <c r="G68">
        <f>IFERROR(VLOOKUP($B68,Kraftvärmeprod!$B$1:$AH$479,MATCH(G$2,Kraftvärmeprod!$B$1:$AG$1,0),FALSE)/1,0)-IFERROR(VLOOKUP($B68,'Slutlig allokering kvv'!$B$2:$AC$462,MATCH(G$3,'Slutlig allokering kvv'!$B$1:$AJ$1,0),FALSE)/1,0)</f>
        <v>0</v>
      </c>
      <c r="H68">
        <f>IFERROR(VLOOKUP($B68,Kraftvärmeprod!$B$1:$AH$479,MATCH(H$2,Kraftvärmeprod!$B$1:$AG$1,0),FALSE)/1,0)-IFERROR(VLOOKUP($B68,'Slutlig allokering kvv'!$B$2:$AC$462,MATCH(H$3,'Slutlig allokering kvv'!$B$1:$AJ$1,0),FALSE)/1,0)</f>
        <v>0</v>
      </c>
      <c r="I68">
        <f>IFERROR(VLOOKUP($B68,Kraftvärmeprod!$B$1:$AH$479,MATCH(I$2,Kraftvärmeprod!$B$1:$AG$1,0),FALSE)/1,0)-IFERROR(VLOOKUP($B68,'Slutlig allokering kvv'!$B$2:$AC$462,MATCH(I$3,'Slutlig allokering kvv'!$B$1:$AJ$1,0),FALSE)/1,0)</f>
        <v>0</v>
      </c>
      <c r="J68">
        <f>IFERROR(VLOOKUP($B68,Kraftvärmeprod!$B$1:$AH$479,MATCH(J$2,Kraftvärmeprod!$B$1:$AG$1,0),FALSE)/1,0)-IFERROR(VLOOKUP($B68,'Slutlig allokering kvv'!$B$2:$AC$462,MATCH(J$3,'Slutlig allokering kvv'!$B$1:$AJ$1,0),FALSE)/1,0)</f>
        <v>0</v>
      </c>
      <c r="K68">
        <f>IFERROR(VLOOKUP($B68,Kraftvärmeprod!$B$1:$AH$479,MATCH(K$2,Kraftvärmeprod!$B$1:$AG$1,0),FALSE)/1,0)-IFERROR(VLOOKUP($B68,'Slutlig allokering kvv'!$B$2:$AC$462,MATCH(K$3,'Slutlig allokering kvv'!$B$1:$AJ$1,0),FALSE)/1,0)</f>
        <v>0</v>
      </c>
      <c r="L68">
        <f>IFERROR(VLOOKUP($B68,Kraftvärmeprod!$B$1:$AH$479,MATCH(L$2,Kraftvärmeprod!$B$1:$AG$1,0),FALSE)/1,0)-IFERROR(VLOOKUP($B68,'Slutlig allokering kvv'!$B$2:$AC$462,MATCH(L$3,'Slutlig allokering kvv'!$B$1:$AJ$1,0),FALSE)/1,0)</f>
        <v>0</v>
      </c>
      <c r="M68">
        <f>IFERROR(VLOOKUP($B68,Kraftvärmeprod!$B$1:$AH$479,MATCH(M$2,Kraftvärmeprod!$B$1:$AG$1,0),FALSE)/1,0)-IFERROR(VLOOKUP($B68,'Slutlig allokering kvv'!$B$2:$AC$462,MATCH(M$3,'Slutlig allokering kvv'!$B$1:$AJ$1,0),FALSE)/1,0)</f>
        <v>0</v>
      </c>
      <c r="N68">
        <f>IFERROR(VLOOKUP($B68,Kraftvärmeprod!$B$1:$AH$479,MATCH(N$2,Kraftvärmeprod!$B$1:$AG$1,0),FALSE)/1,0)-IFERROR(VLOOKUP($B68,'Slutlig allokering kvv'!$B$2:$AC$462,MATCH(N$3,'Slutlig allokering kvv'!$B$1:$AJ$1,0),FALSE)/1,0)</f>
        <v>0</v>
      </c>
      <c r="O68">
        <f>IFERROR(VLOOKUP($B68,Kraftvärmeprod!$B$1:$AH$479,MATCH(O$2,Kraftvärmeprod!$B$1:$AG$1,0),FALSE)/1,0)-IFERROR(VLOOKUP($B68,'Slutlig allokering kvv'!$B$2:$AC$462,MATCH(O$3,'Slutlig allokering kvv'!$B$1:$AJ$1,0),FALSE)/1,0)</f>
        <v>0</v>
      </c>
      <c r="P68">
        <f>IFERROR(VLOOKUP($B68,Kraftvärmeprod!$B$1:$AH$479,MATCH(P$2,Kraftvärmeprod!$B$1:$AG$1,0),FALSE)/1,0)-IFERROR(VLOOKUP($B68,'Slutlig allokering kvv'!$B$2:$AC$462,MATCH(P$3,'Slutlig allokering kvv'!$B$1:$AJ$1,0),FALSE)/1,0)</f>
        <v>0</v>
      </c>
      <c r="Q68">
        <f>IFERROR(VLOOKUP($B68,Kraftvärmeprod!$B$1:$AH$479,MATCH(Q$2,Kraftvärmeprod!$B$1:$AG$1,0),FALSE)/1,0)-IFERROR(VLOOKUP($B68,'Slutlig allokering kvv'!$B$2:$AC$462,MATCH(Q$3,'Slutlig allokering kvv'!$B$1:$AJ$1,0),FALSE)/1,0)</f>
        <v>0</v>
      </c>
      <c r="R68">
        <f>IFERROR(VLOOKUP($B68,Kraftvärmeprod!$B$1:$AH$479,MATCH(R$2,Kraftvärmeprod!$B$1:$AG$1,0),FALSE)/1,0)-IFERROR(VLOOKUP($B68,'Slutlig allokering kvv'!$B$2:$AC$462,MATCH(R$3,'Slutlig allokering kvv'!$B$1:$AJ$1,0),FALSE)/1,0)</f>
        <v>0</v>
      </c>
      <c r="S68">
        <f>IFERROR(VLOOKUP($B68,Kraftvärmeprod!$B$1:$AH$479,MATCH(S$2,Kraftvärmeprod!$B$1:$AG$1,0),FALSE)/1,0)-IFERROR(VLOOKUP($B68,'Slutlig allokering kvv'!$B$2:$AC$462,MATCH(S$3,'Slutlig allokering kvv'!$B$1:$AJ$1,0),FALSE)/1,0)</f>
        <v>0</v>
      </c>
      <c r="T68" s="6">
        <f>IFERROR(VLOOKUP($B68,Miljö!$B$1:$S$477,MATCH(T$2,Miljö!$B$1:$X$1,0),FALSE)/1,0)-IFERROR(VLOOKUP($B68,'Slutlig allokering kvv'!$B$2:$AC$462,MATCH(T$3,'Slutlig allokering kvv'!$B$1:$AJ$1,0),FALSE)/1,0)</f>
        <v>0</v>
      </c>
      <c r="U68">
        <f>IFERROR(VLOOKUP($B68,Kraftvärmeprod!$B$1:$AH$479,MATCH(U$2,Kraftvärmeprod!$B$1:$AG$1,0),FALSE)/1,0)-IFERROR(VLOOKUP($B68,'Slutlig allokering kvv'!$B$2:$AC$462,MATCH(U$3,'Slutlig allokering kvv'!$B$1:$AJ$1,0),FALSE)/1,0)</f>
        <v>0</v>
      </c>
      <c r="V68">
        <f>IFERROR(VLOOKUP($B68,Kraftvärmeprod!$B$1:$AH$479,MATCH(V$2,Kraftvärmeprod!$B$1:$AG$1,0),FALSE)/1,0)-IFERROR(VLOOKUP($B68,'Slutlig allokering kvv'!$B$2:$AC$462,MATCH(V$3,'Slutlig allokering kvv'!$B$1:$AJ$1,0),FALSE)/1,0)</f>
        <v>0</v>
      </c>
      <c r="W68">
        <f>IFERROR(VLOOKUP($B68,Kraftvärmeprod!$B$1:$AH$479,MATCH(W$2,Kraftvärmeprod!$B$1:$AG$1,0),FALSE)/1,0)-IFERROR(VLOOKUP($B68,'Slutlig allokering kvv'!$B$2:$AC$462,MATCH(W$3,'Slutlig allokering kvv'!$B$1:$AJ$1,0),FALSE)/1,0)</f>
        <v>0</v>
      </c>
      <c r="X68">
        <f>IFERROR(VLOOKUP($B68,Kraftvärmeprod!$B$1:$AH$479,MATCH(X$2,Kraftvärmeprod!$B$1:$AG$1,0),FALSE)/1,0)-IFERROR(VLOOKUP($B68,'Slutlig allokering kvv'!$B$2:$AC$462,MATCH(X$3,'Slutlig allokering kvv'!$B$1:$AJ$1,0),FALSE)/1,0)</f>
        <v>0</v>
      </c>
      <c r="Y68">
        <f>IFERROR(VLOOKUP($B68,Kraftvärmeprod!$B$1:$AH$479,MATCH(Y$2,Kraftvärmeprod!$B$1:$AG$1,0),FALSE)/1,0)-IFERROR(VLOOKUP($B68,'Slutlig allokering kvv'!$B$2:$AC$462,MATCH(Y$3,'Slutlig allokering kvv'!$B$1:$AJ$1,0),FALSE)/1,0)</f>
        <v>0</v>
      </c>
      <c r="Z68">
        <f>IFERROR(VLOOKUP($B68,Kraftvärmeprod!$B$1:$AH$479,MATCH(Z$2,Kraftvärmeprod!$B$1:$AG$1,0),FALSE)/1,0)-IFERROR(VLOOKUP($B68,'Slutlig allokering kvv'!$B$2:$AC$462,MATCH(Z$3,'Slutlig allokering kvv'!$B$1:$AJ$1,0),FALSE)/1,0)</f>
        <v>0</v>
      </c>
      <c r="AA68">
        <f>IFERROR(VLOOKUP($B68,Kraftvärmeprod!$B$1:$AH$479,MATCH(AA$2,Kraftvärmeprod!$B$1:$AG$1,0),FALSE)/1,0)-IFERROR(VLOOKUP($B68,'Slutlig allokering kvv'!$B$2:$AC$462,MATCH(AA$3,'Slutlig allokering kvv'!$B$1:$AJ$1,0),FALSE)/1,0)</f>
        <v>0</v>
      </c>
      <c r="AE68">
        <f t="shared" si="0"/>
        <v>0</v>
      </c>
      <c r="AG68">
        <f>IFERROR(VLOOKUP(B68,'Slutlig allokering kvv'!$B$2:$AJ$462,MATCH("Summa slutlig allokerad tillförd energi (utan hjälpel och rökgaskondensering):",'Slutlig allokering kvv'!$B$1:$AK$1,0),FALSE)/1,"")</f>
        <v>0</v>
      </c>
      <c r="AI68" s="137" t="str">
        <f>IFERROR(1-VLOOKUP(B68,'Slutlig allokering kvv'!$B$2:$AJ$462,MATCH("Andel av bränsle i kvv som allokerats till värme, exklusive rökgaskondensering och hjälpel",'Slutlig allokering kvv'!$B$1:$AK$1,0),FALSE),"")</f>
        <v/>
      </c>
      <c r="AK68" s="137" t="str">
        <f t="shared" si="1"/>
        <v/>
      </c>
    </row>
    <row r="69" spans="1:37" x14ac:dyDescent="0.25">
      <c r="A69" s="2" t="s">
        <v>101</v>
      </c>
      <c r="B69" s="2" t="s">
        <v>118</v>
      </c>
      <c r="C69" t="str">
        <f>IFERROR(VLOOKUP($B69,Kraftvärmeprod!$B$1:$AH$479,MATCH(C$3,Kraftvärmeprod!$B$1:$AG$1,0),FALSE)/1,"")</f>
        <v/>
      </c>
      <c r="D69" t="str">
        <f>IFERROR(VLOOKUP($B69,Kraftvärmeprod!$B$1:$AH$479,MATCH(D$3,Kraftvärmeprod!$B$1:$AG$1,0),FALSE)/1,"")</f>
        <v/>
      </c>
      <c r="E69">
        <f>IFERROR(VLOOKUP($B69,Kraftvärmeprod!$B$1:$AH$479,MATCH(E$2,Kraftvärmeprod!$B$1:$AG$1,0),FALSE)/1,0)-IFERROR(VLOOKUP($B69,'Slutlig allokering kvv'!$B$2:$AC$462,MATCH(E$3,'Slutlig allokering kvv'!$B$1:$AJ$1,0),FALSE)/1,0)</f>
        <v>0</v>
      </c>
      <c r="F69">
        <f>IFERROR(VLOOKUP($B69,Kraftvärmeprod!$B$1:$AH$479,MATCH(F$2,Kraftvärmeprod!$B$1:$AG$1,0),FALSE)/1,0)-IFERROR(VLOOKUP($B69,'Slutlig allokering kvv'!$B$2:$AC$462,MATCH(F$3,'Slutlig allokering kvv'!$B$1:$AJ$1,0),FALSE)/1,0)</f>
        <v>0</v>
      </c>
      <c r="G69">
        <f>IFERROR(VLOOKUP($B69,Kraftvärmeprod!$B$1:$AH$479,MATCH(G$2,Kraftvärmeprod!$B$1:$AG$1,0),FALSE)/1,0)-IFERROR(VLOOKUP($B69,'Slutlig allokering kvv'!$B$2:$AC$462,MATCH(G$3,'Slutlig allokering kvv'!$B$1:$AJ$1,0),FALSE)/1,0)</f>
        <v>0</v>
      </c>
      <c r="H69">
        <f>IFERROR(VLOOKUP($B69,Kraftvärmeprod!$B$1:$AH$479,MATCH(H$2,Kraftvärmeprod!$B$1:$AG$1,0),FALSE)/1,0)-IFERROR(VLOOKUP($B69,'Slutlig allokering kvv'!$B$2:$AC$462,MATCH(H$3,'Slutlig allokering kvv'!$B$1:$AJ$1,0),FALSE)/1,0)</f>
        <v>0</v>
      </c>
      <c r="I69">
        <f>IFERROR(VLOOKUP($B69,Kraftvärmeprod!$B$1:$AH$479,MATCH(I$2,Kraftvärmeprod!$B$1:$AG$1,0),FALSE)/1,0)-IFERROR(VLOOKUP($B69,'Slutlig allokering kvv'!$B$2:$AC$462,MATCH(I$3,'Slutlig allokering kvv'!$B$1:$AJ$1,0),FALSE)/1,0)</f>
        <v>0</v>
      </c>
      <c r="J69">
        <f>IFERROR(VLOOKUP($B69,Kraftvärmeprod!$B$1:$AH$479,MATCH(J$2,Kraftvärmeprod!$B$1:$AG$1,0),FALSE)/1,0)-IFERROR(VLOOKUP($B69,'Slutlig allokering kvv'!$B$2:$AC$462,MATCH(J$3,'Slutlig allokering kvv'!$B$1:$AJ$1,0),FALSE)/1,0)</f>
        <v>0</v>
      </c>
      <c r="K69">
        <f>IFERROR(VLOOKUP($B69,Kraftvärmeprod!$B$1:$AH$479,MATCH(K$2,Kraftvärmeprod!$B$1:$AG$1,0),FALSE)/1,0)-IFERROR(VLOOKUP($B69,'Slutlig allokering kvv'!$B$2:$AC$462,MATCH(K$3,'Slutlig allokering kvv'!$B$1:$AJ$1,0),FALSE)/1,0)</f>
        <v>0</v>
      </c>
      <c r="L69">
        <f>IFERROR(VLOOKUP($B69,Kraftvärmeprod!$B$1:$AH$479,MATCH(L$2,Kraftvärmeprod!$B$1:$AG$1,0),FALSE)/1,0)-IFERROR(VLOOKUP($B69,'Slutlig allokering kvv'!$B$2:$AC$462,MATCH(L$3,'Slutlig allokering kvv'!$B$1:$AJ$1,0),FALSE)/1,0)</f>
        <v>0</v>
      </c>
      <c r="M69">
        <f>IFERROR(VLOOKUP($B69,Kraftvärmeprod!$B$1:$AH$479,MATCH(M$2,Kraftvärmeprod!$B$1:$AG$1,0),FALSE)/1,0)-IFERROR(VLOOKUP($B69,'Slutlig allokering kvv'!$B$2:$AC$462,MATCH(M$3,'Slutlig allokering kvv'!$B$1:$AJ$1,0),FALSE)/1,0)</f>
        <v>0</v>
      </c>
      <c r="N69">
        <f>IFERROR(VLOOKUP($B69,Kraftvärmeprod!$B$1:$AH$479,MATCH(N$2,Kraftvärmeprod!$B$1:$AG$1,0),FALSE)/1,0)-IFERROR(VLOOKUP($B69,'Slutlig allokering kvv'!$B$2:$AC$462,MATCH(N$3,'Slutlig allokering kvv'!$B$1:$AJ$1,0),FALSE)/1,0)</f>
        <v>0</v>
      </c>
      <c r="O69">
        <f>IFERROR(VLOOKUP($B69,Kraftvärmeprod!$B$1:$AH$479,MATCH(O$2,Kraftvärmeprod!$B$1:$AG$1,0),FALSE)/1,0)-IFERROR(VLOOKUP($B69,'Slutlig allokering kvv'!$B$2:$AC$462,MATCH(O$3,'Slutlig allokering kvv'!$B$1:$AJ$1,0),FALSE)/1,0)</f>
        <v>0</v>
      </c>
      <c r="P69">
        <f>IFERROR(VLOOKUP($B69,Kraftvärmeprod!$B$1:$AH$479,MATCH(P$2,Kraftvärmeprod!$B$1:$AG$1,0),FALSE)/1,0)-IFERROR(VLOOKUP($B69,'Slutlig allokering kvv'!$B$2:$AC$462,MATCH(P$3,'Slutlig allokering kvv'!$B$1:$AJ$1,0),FALSE)/1,0)</f>
        <v>0</v>
      </c>
      <c r="Q69">
        <f>IFERROR(VLOOKUP($B69,Kraftvärmeprod!$B$1:$AH$479,MATCH(Q$2,Kraftvärmeprod!$B$1:$AG$1,0),FALSE)/1,0)-IFERROR(VLOOKUP($B69,'Slutlig allokering kvv'!$B$2:$AC$462,MATCH(Q$3,'Slutlig allokering kvv'!$B$1:$AJ$1,0),FALSE)/1,0)</f>
        <v>0</v>
      </c>
      <c r="R69">
        <f>IFERROR(VLOOKUP($B69,Kraftvärmeprod!$B$1:$AH$479,MATCH(R$2,Kraftvärmeprod!$B$1:$AG$1,0),FALSE)/1,0)-IFERROR(VLOOKUP($B69,'Slutlig allokering kvv'!$B$2:$AC$462,MATCH(R$3,'Slutlig allokering kvv'!$B$1:$AJ$1,0),FALSE)/1,0)</f>
        <v>0</v>
      </c>
      <c r="S69">
        <f>IFERROR(VLOOKUP($B69,Kraftvärmeprod!$B$1:$AH$479,MATCH(S$2,Kraftvärmeprod!$B$1:$AG$1,0),FALSE)/1,0)-IFERROR(VLOOKUP($B69,'Slutlig allokering kvv'!$B$2:$AC$462,MATCH(S$3,'Slutlig allokering kvv'!$B$1:$AJ$1,0),FALSE)/1,0)</f>
        <v>0</v>
      </c>
      <c r="T69" s="6">
        <f>IFERROR(VLOOKUP($B69,Miljö!$B$1:$S$477,MATCH(T$2,Miljö!$B$1:$X$1,0),FALSE)/1,0)-IFERROR(VLOOKUP($B69,'Slutlig allokering kvv'!$B$2:$AC$462,MATCH(T$3,'Slutlig allokering kvv'!$B$1:$AJ$1,0),FALSE)/1,0)</f>
        <v>0</v>
      </c>
      <c r="U69">
        <f>IFERROR(VLOOKUP($B69,Kraftvärmeprod!$B$1:$AH$479,MATCH(U$2,Kraftvärmeprod!$B$1:$AG$1,0),FALSE)/1,0)-IFERROR(VLOOKUP($B69,'Slutlig allokering kvv'!$B$2:$AC$462,MATCH(U$3,'Slutlig allokering kvv'!$B$1:$AJ$1,0),FALSE)/1,0)</f>
        <v>0</v>
      </c>
      <c r="V69">
        <f>IFERROR(VLOOKUP($B69,Kraftvärmeprod!$B$1:$AH$479,MATCH(V$2,Kraftvärmeprod!$B$1:$AG$1,0),FALSE)/1,0)-IFERROR(VLOOKUP($B69,'Slutlig allokering kvv'!$B$2:$AC$462,MATCH(V$3,'Slutlig allokering kvv'!$B$1:$AJ$1,0),FALSE)/1,0)</f>
        <v>0</v>
      </c>
      <c r="W69">
        <f>IFERROR(VLOOKUP($B69,Kraftvärmeprod!$B$1:$AH$479,MATCH(W$2,Kraftvärmeprod!$B$1:$AG$1,0),FALSE)/1,0)-IFERROR(VLOOKUP($B69,'Slutlig allokering kvv'!$B$2:$AC$462,MATCH(W$3,'Slutlig allokering kvv'!$B$1:$AJ$1,0),FALSE)/1,0)</f>
        <v>0</v>
      </c>
      <c r="X69">
        <f>IFERROR(VLOOKUP($B69,Kraftvärmeprod!$B$1:$AH$479,MATCH(X$2,Kraftvärmeprod!$B$1:$AG$1,0),FALSE)/1,0)-IFERROR(VLOOKUP($B69,'Slutlig allokering kvv'!$B$2:$AC$462,MATCH(X$3,'Slutlig allokering kvv'!$B$1:$AJ$1,0),FALSE)/1,0)</f>
        <v>0</v>
      </c>
      <c r="Y69">
        <f>IFERROR(VLOOKUP($B69,Kraftvärmeprod!$B$1:$AH$479,MATCH(Y$2,Kraftvärmeprod!$B$1:$AG$1,0),FALSE)/1,0)-IFERROR(VLOOKUP($B69,'Slutlig allokering kvv'!$B$2:$AC$462,MATCH(Y$3,'Slutlig allokering kvv'!$B$1:$AJ$1,0),FALSE)/1,0)</f>
        <v>0</v>
      </c>
      <c r="Z69">
        <f>IFERROR(VLOOKUP($B69,Kraftvärmeprod!$B$1:$AH$479,MATCH(Z$2,Kraftvärmeprod!$B$1:$AG$1,0),FALSE)/1,0)-IFERROR(VLOOKUP($B69,'Slutlig allokering kvv'!$B$2:$AC$462,MATCH(Z$3,'Slutlig allokering kvv'!$B$1:$AJ$1,0),FALSE)/1,0)</f>
        <v>0</v>
      </c>
      <c r="AA69">
        <f>IFERROR(VLOOKUP($B69,Kraftvärmeprod!$B$1:$AH$479,MATCH(AA$2,Kraftvärmeprod!$B$1:$AG$1,0),FALSE)/1,0)-IFERROR(VLOOKUP($B69,'Slutlig allokering kvv'!$B$2:$AC$462,MATCH(AA$3,'Slutlig allokering kvv'!$B$1:$AJ$1,0),FALSE)/1,0)</f>
        <v>0</v>
      </c>
      <c r="AE69">
        <f t="shared" ref="AE69:AE132" si="2">SUM(E69:AA69)-T69</f>
        <v>0</v>
      </c>
      <c r="AG69">
        <f>IFERROR(VLOOKUP(B69,'Slutlig allokering kvv'!$B$2:$AJ$462,MATCH("Summa slutlig allokerad tillförd energi (utan hjälpel och rökgaskondensering):",'Slutlig allokering kvv'!$B$1:$AK$1,0),FALSE)/1,"")</f>
        <v>0</v>
      </c>
      <c r="AI69" s="137" t="str">
        <f>IFERROR(1-VLOOKUP(B69,'Slutlig allokering kvv'!$B$2:$AJ$462,MATCH("Andel av bränsle i kvv som allokerats till värme, exklusive rökgaskondensering och hjälpel",'Slutlig allokering kvv'!$B$1:$AK$1,0),FALSE),"")</f>
        <v/>
      </c>
      <c r="AK69" s="137" t="str">
        <f t="shared" ref="AK69:AK132" si="3">IFERROR(AE69/(AE69+AG69),"")</f>
        <v/>
      </c>
    </row>
    <row r="70" spans="1:37" x14ac:dyDescent="0.25">
      <c r="A70" s="2" t="s">
        <v>101</v>
      </c>
      <c r="B70" s="2" t="s">
        <v>119</v>
      </c>
      <c r="C70" t="str">
        <f>IFERROR(VLOOKUP($B70,Kraftvärmeprod!$B$1:$AH$479,MATCH(C$3,Kraftvärmeprod!$B$1:$AG$1,0),FALSE)/1,"")</f>
        <v/>
      </c>
      <c r="D70" t="str">
        <f>IFERROR(VLOOKUP($B70,Kraftvärmeprod!$B$1:$AH$479,MATCH(D$3,Kraftvärmeprod!$B$1:$AG$1,0),FALSE)/1,"")</f>
        <v/>
      </c>
      <c r="E70">
        <f>IFERROR(VLOOKUP($B70,Kraftvärmeprod!$B$1:$AH$479,MATCH(E$2,Kraftvärmeprod!$B$1:$AG$1,0),FALSE)/1,0)-IFERROR(VLOOKUP($B70,'Slutlig allokering kvv'!$B$2:$AC$462,MATCH(E$3,'Slutlig allokering kvv'!$B$1:$AJ$1,0),FALSE)/1,0)</f>
        <v>0</v>
      </c>
      <c r="F70">
        <f>IFERROR(VLOOKUP($B70,Kraftvärmeprod!$B$1:$AH$479,MATCH(F$2,Kraftvärmeprod!$B$1:$AG$1,0),FALSE)/1,0)-IFERROR(VLOOKUP($B70,'Slutlig allokering kvv'!$B$2:$AC$462,MATCH(F$3,'Slutlig allokering kvv'!$B$1:$AJ$1,0),FALSE)/1,0)</f>
        <v>0</v>
      </c>
      <c r="G70">
        <f>IFERROR(VLOOKUP($B70,Kraftvärmeprod!$B$1:$AH$479,MATCH(G$2,Kraftvärmeprod!$B$1:$AG$1,0),FALSE)/1,0)-IFERROR(VLOOKUP($B70,'Slutlig allokering kvv'!$B$2:$AC$462,MATCH(G$3,'Slutlig allokering kvv'!$B$1:$AJ$1,0),FALSE)/1,0)</f>
        <v>0</v>
      </c>
      <c r="H70">
        <f>IFERROR(VLOOKUP($B70,Kraftvärmeprod!$B$1:$AH$479,MATCH(H$2,Kraftvärmeprod!$B$1:$AG$1,0),FALSE)/1,0)-IFERROR(VLOOKUP($B70,'Slutlig allokering kvv'!$B$2:$AC$462,MATCH(H$3,'Slutlig allokering kvv'!$B$1:$AJ$1,0),FALSE)/1,0)</f>
        <v>0</v>
      </c>
      <c r="I70">
        <f>IFERROR(VLOOKUP($B70,Kraftvärmeprod!$B$1:$AH$479,MATCH(I$2,Kraftvärmeprod!$B$1:$AG$1,0),FALSE)/1,0)-IFERROR(VLOOKUP($B70,'Slutlig allokering kvv'!$B$2:$AC$462,MATCH(I$3,'Slutlig allokering kvv'!$B$1:$AJ$1,0),FALSE)/1,0)</f>
        <v>0</v>
      </c>
      <c r="J70">
        <f>IFERROR(VLOOKUP($B70,Kraftvärmeprod!$B$1:$AH$479,MATCH(J$2,Kraftvärmeprod!$B$1:$AG$1,0),FALSE)/1,0)-IFERROR(VLOOKUP($B70,'Slutlig allokering kvv'!$B$2:$AC$462,MATCH(J$3,'Slutlig allokering kvv'!$B$1:$AJ$1,0),FALSE)/1,0)</f>
        <v>0</v>
      </c>
      <c r="K70">
        <f>IFERROR(VLOOKUP($B70,Kraftvärmeprod!$B$1:$AH$479,MATCH(K$2,Kraftvärmeprod!$B$1:$AG$1,0),FALSE)/1,0)-IFERROR(VLOOKUP($B70,'Slutlig allokering kvv'!$B$2:$AC$462,MATCH(K$3,'Slutlig allokering kvv'!$B$1:$AJ$1,0),FALSE)/1,0)</f>
        <v>0</v>
      </c>
      <c r="L70">
        <f>IFERROR(VLOOKUP($B70,Kraftvärmeprod!$B$1:$AH$479,MATCH(L$2,Kraftvärmeprod!$B$1:$AG$1,0),FALSE)/1,0)-IFERROR(VLOOKUP($B70,'Slutlig allokering kvv'!$B$2:$AC$462,MATCH(L$3,'Slutlig allokering kvv'!$B$1:$AJ$1,0),FALSE)/1,0)</f>
        <v>0</v>
      </c>
      <c r="M70">
        <f>IFERROR(VLOOKUP($B70,Kraftvärmeprod!$B$1:$AH$479,MATCH(M$2,Kraftvärmeprod!$B$1:$AG$1,0),FALSE)/1,0)-IFERROR(VLOOKUP($B70,'Slutlig allokering kvv'!$B$2:$AC$462,MATCH(M$3,'Slutlig allokering kvv'!$B$1:$AJ$1,0),FALSE)/1,0)</f>
        <v>0</v>
      </c>
      <c r="N70">
        <f>IFERROR(VLOOKUP($B70,Kraftvärmeprod!$B$1:$AH$479,MATCH(N$2,Kraftvärmeprod!$B$1:$AG$1,0),FALSE)/1,0)-IFERROR(VLOOKUP($B70,'Slutlig allokering kvv'!$B$2:$AC$462,MATCH(N$3,'Slutlig allokering kvv'!$B$1:$AJ$1,0),FALSE)/1,0)</f>
        <v>0</v>
      </c>
      <c r="O70">
        <f>IFERROR(VLOOKUP($B70,Kraftvärmeprod!$B$1:$AH$479,MATCH(O$2,Kraftvärmeprod!$B$1:$AG$1,0),FALSE)/1,0)-IFERROR(VLOOKUP($B70,'Slutlig allokering kvv'!$B$2:$AC$462,MATCH(O$3,'Slutlig allokering kvv'!$B$1:$AJ$1,0),FALSE)/1,0)</f>
        <v>0</v>
      </c>
      <c r="P70">
        <f>IFERROR(VLOOKUP($B70,Kraftvärmeprod!$B$1:$AH$479,MATCH(P$2,Kraftvärmeprod!$B$1:$AG$1,0),FALSE)/1,0)-IFERROR(VLOOKUP($B70,'Slutlig allokering kvv'!$B$2:$AC$462,MATCH(P$3,'Slutlig allokering kvv'!$B$1:$AJ$1,0),FALSE)/1,0)</f>
        <v>0</v>
      </c>
      <c r="Q70">
        <f>IFERROR(VLOOKUP($B70,Kraftvärmeprod!$B$1:$AH$479,MATCH(Q$2,Kraftvärmeprod!$B$1:$AG$1,0),FALSE)/1,0)-IFERROR(VLOOKUP($B70,'Slutlig allokering kvv'!$B$2:$AC$462,MATCH(Q$3,'Slutlig allokering kvv'!$B$1:$AJ$1,0),FALSE)/1,0)</f>
        <v>0</v>
      </c>
      <c r="R70">
        <f>IFERROR(VLOOKUP($B70,Kraftvärmeprod!$B$1:$AH$479,MATCH(R$2,Kraftvärmeprod!$B$1:$AG$1,0),FALSE)/1,0)-IFERROR(VLOOKUP($B70,'Slutlig allokering kvv'!$B$2:$AC$462,MATCH(R$3,'Slutlig allokering kvv'!$B$1:$AJ$1,0),FALSE)/1,0)</f>
        <v>0</v>
      </c>
      <c r="S70">
        <f>IFERROR(VLOOKUP($B70,Kraftvärmeprod!$B$1:$AH$479,MATCH(S$2,Kraftvärmeprod!$B$1:$AG$1,0),FALSE)/1,0)-IFERROR(VLOOKUP($B70,'Slutlig allokering kvv'!$B$2:$AC$462,MATCH(S$3,'Slutlig allokering kvv'!$B$1:$AJ$1,0),FALSE)/1,0)</f>
        <v>0</v>
      </c>
      <c r="T70" s="6">
        <f>IFERROR(VLOOKUP($B70,Miljö!$B$1:$S$477,MATCH(T$2,Miljö!$B$1:$X$1,0),FALSE)/1,0)-IFERROR(VLOOKUP($B70,'Slutlig allokering kvv'!$B$2:$AC$462,MATCH(T$3,'Slutlig allokering kvv'!$B$1:$AJ$1,0),FALSE)/1,0)</f>
        <v>0</v>
      </c>
      <c r="U70">
        <f>IFERROR(VLOOKUP($B70,Kraftvärmeprod!$B$1:$AH$479,MATCH(U$2,Kraftvärmeprod!$B$1:$AG$1,0),FALSE)/1,0)-IFERROR(VLOOKUP($B70,'Slutlig allokering kvv'!$B$2:$AC$462,MATCH(U$3,'Slutlig allokering kvv'!$B$1:$AJ$1,0),FALSE)/1,0)</f>
        <v>0</v>
      </c>
      <c r="V70">
        <f>IFERROR(VLOOKUP($B70,Kraftvärmeprod!$B$1:$AH$479,MATCH(V$2,Kraftvärmeprod!$B$1:$AG$1,0),FALSE)/1,0)-IFERROR(VLOOKUP($B70,'Slutlig allokering kvv'!$B$2:$AC$462,MATCH(V$3,'Slutlig allokering kvv'!$B$1:$AJ$1,0),FALSE)/1,0)</f>
        <v>0</v>
      </c>
      <c r="W70">
        <f>IFERROR(VLOOKUP($B70,Kraftvärmeprod!$B$1:$AH$479,MATCH(W$2,Kraftvärmeprod!$B$1:$AG$1,0),FALSE)/1,0)-IFERROR(VLOOKUP($B70,'Slutlig allokering kvv'!$B$2:$AC$462,MATCH(W$3,'Slutlig allokering kvv'!$B$1:$AJ$1,0),FALSE)/1,0)</f>
        <v>0</v>
      </c>
      <c r="X70">
        <f>IFERROR(VLOOKUP($B70,Kraftvärmeprod!$B$1:$AH$479,MATCH(X$2,Kraftvärmeprod!$B$1:$AG$1,0),FALSE)/1,0)-IFERROR(VLOOKUP($B70,'Slutlig allokering kvv'!$B$2:$AC$462,MATCH(X$3,'Slutlig allokering kvv'!$B$1:$AJ$1,0),FALSE)/1,0)</f>
        <v>0</v>
      </c>
      <c r="Y70">
        <f>IFERROR(VLOOKUP($B70,Kraftvärmeprod!$B$1:$AH$479,MATCH(Y$2,Kraftvärmeprod!$B$1:$AG$1,0),FALSE)/1,0)-IFERROR(VLOOKUP($B70,'Slutlig allokering kvv'!$B$2:$AC$462,MATCH(Y$3,'Slutlig allokering kvv'!$B$1:$AJ$1,0),FALSE)/1,0)</f>
        <v>0</v>
      </c>
      <c r="Z70">
        <f>IFERROR(VLOOKUP($B70,Kraftvärmeprod!$B$1:$AH$479,MATCH(Z$2,Kraftvärmeprod!$B$1:$AG$1,0),FALSE)/1,0)-IFERROR(VLOOKUP($B70,'Slutlig allokering kvv'!$B$2:$AC$462,MATCH(Z$3,'Slutlig allokering kvv'!$B$1:$AJ$1,0),FALSE)/1,0)</f>
        <v>0</v>
      </c>
      <c r="AA70">
        <f>IFERROR(VLOOKUP($B70,Kraftvärmeprod!$B$1:$AH$479,MATCH(AA$2,Kraftvärmeprod!$B$1:$AG$1,0),FALSE)/1,0)-IFERROR(VLOOKUP($B70,'Slutlig allokering kvv'!$B$2:$AC$462,MATCH(AA$3,'Slutlig allokering kvv'!$B$1:$AJ$1,0),FALSE)/1,0)</f>
        <v>0</v>
      </c>
      <c r="AE70">
        <f t="shared" si="2"/>
        <v>0</v>
      </c>
      <c r="AG70">
        <f>IFERROR(VLOOKUP(B70,'Slutlig allokering kvv'!$B$2:$AJ$462,MATCH("Summa slutlig allokerad tillförd energi (utan hjälpel och rökgaskondensering):",'Slutlig allokering kvv'!$B$1:$AK$1,0),FALSE)/1,"")</f>
        <v>0</v>
      </c>
      <c r="AI70" s="137" t="str">
        <f>IFERROR(1-VLOOKUP(B70,'Slutlig allokering kvv'!$B$2:$AJ$462,MATCH("Andel av bränsle i kvv som allokerats till värme, exklusive rökgaskondensering och hjälpel",'Slutlig allokering kvv'!$B$1:$AK$1,0),FALSE),"")</f>
        <v/>
      </c>
      <c r="AK70" s="137" t="str">
        <f t="shared" si="3"/>
        <v/>
      </c>
    </row>
    <row r="71" spans="1:37" x14ac:dyDescent="0.25">
      <c r="A71" s="2" t="s">
        <v>101</v>
      </c>
      <c r="B71" s="2" t="s">
        <v>120</v>
      </c>
      <c r="C71" t="str">
        <f>IFERROR(VLOOKUP($B71,Kraftvärmeprod!$B$1:$AH$479,MATCH(C$3,Kraftvärmeprod!$B$1:$AG$1,0),FALSE)/1,"")</f>
        <v/>
      </c>
      <c r="D71" t="str">
        <f>IFERROR(VLOOKUP($B71,Kraftvärmeprod!$B$1:$AH$479,MATCH(D$3,Kraftvärmeprod!$B$1:$AG$1,0),FALSE)/1,"")</f>
        <v/>
      </c>
      <c r="E71">
        <f>IFERROR(VLOOKUP($B71,Kraftvärmeprod!$B$1:$AH$479,MATCH(E$2,Kraftvärmeprod!$B$1:$AG$1,0),FALSE)/1,0)-IFERROR(VLOOKUP($B71,'Slutlig allokering kvv'!$B$2:$AC$462,MATCH(E$3,'Slutlig allokering kvv'!$B$1:$AJ$1,0),FALSE)/1,0)</f>
        <v>0</v>
      </c>
      <c r="F71">
        <f>IFERROR(VLOOKUP($B71,Kraftvärmeprod!$B$1:$AH$479,MATCH(F$2,Kraftvärmeprod!$B$1:$AG$1,0),FALSE)/1,0)-IFERROR(VLOOKUP($B71,'Slutlig allokering kvv'!$B$2:$AC$462,MATCH(F$3,'Slutlig allokering kvv'!$B$1:$AJ$1,0),FALSE)/1,0)</f>
        <v>0</v>
      </c>
      <c r="G71">
        <f>IFERROR(VLOOKUP($B71,Kraftvärmeprod!$B$1:$AH$479,MATCH(G$2,Kraftvärmeprod!$B$1:$AG$1,0),FALSE)/1,0)-IFERROR(VLOOKUP($B71,'Slutlig allokering kvv'!$B$2:$AC$462,MATCH(G$3,'Slutlig allokering kvv'!$B$1:$AJ$1,0),FALSE)/1,0)</f>
        <v>0</v>
      </c>
      <c r="H71">
        <f>IFERROR(VLOOKUP($B71,Kraftvärmeprod!$B$1:$AH$479,MATCH(H$2,Kraftvärmeprod!$B$1:$AG$1,0),FALSE)/1,0)-IFERROR(VLOOKUP($B71,'Slutlig allokering kvv'!$B$2:$AC$462,MATCH(H$3,'Slutlig allokering kvv'!$B$1:$AJ$1,0),FALSE)/1,0)</f>
        <v>0</v>
      </c>
      <c r="I71">
        <f>IFERROR(VLOOKUP($B71,Kraftvärmeprod!$B$1:$AH$479,MATCH(I$2,Kraftvärmeprod!$B$1:$AG$1,0),FALSE)/1,0)-IFERROR(VLOOKUP($B71,'Slutlig allokering kvv'!$B$2:$AC$462,MATCH(I$3,'Slutlig allokering kvv'!$B$1:$AJ$1,0),FALSE)/1,0)</f>
        <v>0</v>
      </c>
      <c r="J71">
        <f>IFERROR(VLOOKUP($B71,Kraftvärmeprod!$B$1:$AH$479,MATCH(J$2,Kraftvärmeprod!$B$1:$AG$1,0),FALSE)/1,0)-IFERROR(VLOOKUP($B71,'Slutlig allokering kvv'!$B$2:$AC$462,MATCH(J$3,'Slutlig allokering kvv'!$B$1:$AJ$1,0),FALSE)/1,0)</f>
        <v>0</v>
      </c>
      <c r="K71">
        <f>IFERROR(VLOOKUP($B71,Kraftvärmeprod!$B$1:$AH$479,MATCH(K$2,Kraftvärmeprod!$B$1:$AG$1,0),FALSE)/1,0)-IFERROR(VLOOKUP($B71,'Slutlig allokering kvv'!$B$2:$AC$462,MATCH(K$3,'Slutlig allokering kvv'!$B$1:$AJ$1,0),FALSE)/1,0)</f>
        <v>0</v>
      </c>
      <c r="L71">
        <f>IFERROR(VLOOKUP($B71,Kraftvärmeprod!$B$1:$AH$479,MATCH(L$2,Kraftvärmeprod!$B$1:$AG$1,0),FALSE)/1,0)-IFERROR(VLOOKUP($B71,'Slutlig allokering kvv'!$B$2:$AC$462,MATCH(L$3,'Slutlig allokering kvv'!$B$1:$AJ$1,0),FALSE)/1,0)</f>
        <v>0</v>
      </c>
      <c r="M71">
        <f>IFERROR(VLOOKUP($B71,Kraftvärmeprod!$B$1:$AH$479,MATCH(M$2,Kraftvärmeprod!$B$1:$AG$1,0),FALSE)/1,0)-IFERROR(VLOOKUP($B71,'Slutlig allokering kvv'!$B$2:$AC$462,MATCH(M$3,'Slutlig allokering kvv'!$B$1:$AJ$1,0),FALSE)/1,0)</f>
        <v>0</v>
      </c>
      <c r="N71">
        <f>IFERROR(VLOOKUP($B71,Kraftvärmeprod!$B$1:$AH$479,MATCH(N$2,Kraftvärmeprod!$B$1:$AG$1,0),FALSE)/1,0)-IFERROR(VLOOKUP($B71,'Slutlig allokering kvv'!$B$2:$AC$462,MATCH(N$3,'Slutlig allokering kvv'!$B$1:$AJ$1,0),FALSE)/1,0)</f>
        <v>0</v>
      </c>
      <c r="O71">
        <f>IFERROR(VLOOKUP($B71,Kraftvärmeprod!$B$1:$AH$479,MATCH(O$2,Kraftvärmeprod!$B$1:$AG$1,0),FALSE)/1,0)-IFERROR(VLOOKUP($B71,'Slutlig allokering kvv'!$B$2:$AC$462,MATCH(O$3,'Slutlig allokering kvv'!$B$1:$AJ$1,0),FALSE)/1,0)</f>
        <v>0</v>
      </c>
      <c r="P71">
        <f>IFERROR(VLOOKUP($B71,Kraftvärmeprod!$B$1:$AH$479,MATCH(P$2,Kraftvärmeprod!$B$1:$AG$1,0),FALSE)/1,0)-IFERROR(VLOOKUP($B71,'Slutlig allokering kvv'!$B$2:$AC$462,MATCH(P$3,'Slutlig allokering kvv'!$B$1:$AJ$1,0),FALSE)/1,0)</f>
        <v>0</v>
      </c>
      <c r="Q71">
        <f>IFERROR(VLOOKUP($B71,Kraftvärmeprod!$B$1:$AH$479,MATCH(Q$2,Kraftvärmeprod!$B$1:$AG$1,0),FALSE)/1,0)-IFERROR(VLOOKUP($B71,'Slutlig allokering kvv'!$B$2:$AC$462,MATCH(Q$3,'Slutlig allokering kvv'!$B$1:$AJ$1,0),FALSE)/1,0)</f>
        <v>0</v>
      </c>
      <c r="R71">
        <f>IFERROR(VLOOKUP($B71,Kraftvärmeprod!$B$1:$AH$479,MATCH(R$2,Kraftvärmeprod!$B$1:$AG$1,0),FALSE)/1,0)-IFERROR(VLOOKUP($B71,'Slutlig allokering kvv'!$B$2:$AC$462,MATCH(R$3,'Slutlig allokering kvv'!$B$1:$AJ$1,0),FALSE)/1,0)</f>
        <v>0</v>
      </c>
      <c r="S71">
        <f>IFERROR(VLOOKUP($B71,Kraftvärmeprod!$B$1:$AH$479,MATCH(S$2,Kraftvärmeprod!$B$1:$AG$1,0),FALSE)/1,0)-IFERROR(VLOOKUP($B71,'Slutlig allokering kvv'!$B$2:$AC$462,MATCH(S$3,'Slutlig allokering kvv'!$B$1:$AJ$1,0),FALSE)/1,0)</f>
        <v>0</v>
      </c>
      <c r="T71" s="6">
        <f>IFERROR(VLOOKUP($B71,Miljö!$B$1:$S$477,MATCH(T$2,Miljö!$B$1:$X$1,0),FALSE)/1,0)-IFERROR(VLOOKUP($B71,'Slutlig allokering kvv'!$B$2:$AC$462,MATCH(T$3,'Slutlig allokering kvv'!$B$1:$AJ$1,0),FALSE)/1,0)</f>
        <v>0</v>
      </c>
      <c r="U71">
        <f>IFERROR(VLOOKUP($B71,Kraftvärmeprod!$B$1:$AH$479,MATCH(U$2,Kraftvärmeprod!$B$1:$AG$1,0),FALSE)/1,0)-IFERROR(VLOOKUP($B71,'Slutlig allokering kvv'!$B$2:$AC$462,MATCH(U$3,'Slutlig allokering kvv'!$B$1:$AJ$1,0),FALSE)/1,0)</f>
        <v>0</v>
      </c>
      <c r="V71">
        <f>IFERROR(VLOOKUP($B71,Kraftvärmeprod!$B$1:$AH$479,MATCH(V$2,Kraftvärmeprod!$B$1:$AG$1,0),FALSE)/1,0)-IFERROR(VLOOKUP($B71,'Slutlig allokering kvv'!$B$2:$AC$462,MATCH(V$3,'Slutlig allokering kvv'!$B$1:$AJ$1,0),FALSE)/1,0)</f>
        <v>0</v>
      </c>
      <c r="W71">
        <f>IFERROR(VLOOKUP($B71,Kraftvärmeprod!$B$1:$AH$479,MATCH(W$2,Kraftvärmeprod!$B$1:$AG$1,0),FALSE)/1,0)-IFERROR(VLOOKUP($B71,'Slutlig allokering kvv'!$B$2:$AC$462,MATCH(W$3,'Slutlig allokering kvv'!$B$1:$AJ$1,0),FALSE)/1,0)</f>
        <v>0</v>
      </c>
      <c r="X71">
        <f>IFERROR(VLOOKUP($B71,Kraftvärmeprod!$B$1:$AH$479,MATCH(X$2,Kraftvärmeprod!$B$1:$AG$1,0),FALSE)/1,0)-IFERROR(VLOOKUP($B71,'Slutlig allokering kvv'!$B$2:$AC$462,MATCH(X$3,'Slutlig allokering kvv'!$B$1:$AJ$1,0),FALSE)/1,0)</f>
        <v>0</v>
      </c>
      <c r="Y71">
        <f>IFERROR(VLOOKUP($B71,Kraftvärmeprod!$B$1:$AH$479,MATCH(Y$2,Kraftvärmeprod!$B$1:$AG$1,0),FALSE)/1,0)-IFERROR(VLOOKUP($B71,'Slutlig allokering kvv'!$B$2:$AC$462,MATCH(Y$3,'Slutlig allokering kvv'!$B$1:$AJ$1,0),FALSE)/1,0)</f>
        <v>0</v>
      </c>
      <c r="Z71">
        <f>IFERROR(VLOOKUP($B71,Kraftvärmeprod!$B$1:$AH$479,MATCH(Z$2,Kraftvärmeprod!$B$1:$AG$1,0),FALSE)/1,0)-IFERROR(VLOOKUP($B71,'Slutlig allokering kvv'!$B$2:$AC$462,MATCH(Z$3,'Slutlig allokering kvv'!$B$1:$AJ$1,0),FALSE)/1,0)</f>
        <v>0</v>
      </c>
      <c r="AA71">
        <f>IFERROR(VLOOKUP($B71,Kraftvärmeprod!$B$1:$AH$479,MATCH(AA$2,Kraftvärmeprod!$B$1:$AG$1,0),FALSE)/1,0)-IFERROR(VLOOKUP($B71,'Slutlig allokering kvv'!$B$2:$AC$462,MATCH(AA$3,'Slutlig allokering kvv'!$B$1:$AJ$1,0),FALSE)/1,0)</f>
        <v>0</v>
      </c>
      <c r="AE71">
        <f t="shared" si="2"/>
        <v>0</v>
      </c>
      <c r="AG71">
        <f>IFERROR(VLOOKUP(B71,'Slutlig allokering kvv'!$B$2:$AJ$462,MATCH("Summa slutlig allokerad tillförd energi (utan hjälpel och rökgaskondensering):",'Slutlig allokering kvv'!$B$1:$AK$1,0),FALSE)/1,"")</f>
        <v>0</v>
      </c>
      <c r="AI71" s="137" t="str">
        <f>IFERROR(1-VLOOKUP(B71,'Slutlig allokering kvv'!$B$2:$AJ$462,MATCH("Andel av bränsle i kvv som allokerats till värme, exklusive rökgaskondensering och hjälpel",'Slutlig allokering kvv'!$B$1:$AK$1,0),FALSE),"")</f>
        <v/>
      </c>
      <c r="AK71" s="137" t="str">
        <f t="shared" si="3"/>
        <v/>
      </c>
    </row>
    <row r="72" spans="1:37" x14ac:dyDescent="0.25">
      <c r="A72" s="2" t="s">
        <v>101</v>
      </c>
      <c r="B72" s="2" t="s">
        <v>121</v>
      </c>
      <c r="C72" t="str">
        <f>IFERROR(VLOOKUP($B72,Kraftvärmeprod!$B$1:$AH$479,MATCH(C$3,Kraftvärmeprod!$B$1:$AG$1,0),FALSE)/1,"")</f>
        <v/>
      </c>
      <c r="D72" t="str">
        <f>IFERROR(VLOOKUP($B72,Kraftvärmeprod!$B$1:$AH$479,MATCH(D$3,Kraftvärmeprod!$B$1:$AG$1,0),FALSE)/1,"")</f>
        <v/>
      </c>
      <c r="E72">
        <f>IFERROR(VLOOKUP($B72,Kraftvärmeprod!$B$1:$AH$479,MATCH(E$2,Kraftvärmeprod!$B$1:$AG$1,0),FALSE)/1,0)-IFERROR(VLOOKUP($B72,'Slutlig allokering kvv'!$B$2:$AC$462,MATCH(E$3,'Slutlig allokering kvv'!$B$1:$AJ$1,0),FALSE)/1,0)</f>
        <v>0</v>
      </c>
      <c r="F72">
        <f>IFERROR(VLOOKUP($B72,Kraftvärmeprod!$B$1:$AH$479,MATCH(F$2,Kraftvärmeprod!$B$1:$AG$1,0),FALSE)/1,0)-IFERROR(VLOOKUP($B72,'Slutlig allokering kvv'!$B$2:$AC$462,MATCH(F$3,'Slutlig allokering kvv'!$B$1:$AJ$1,0),FALSE)/1,0)</f>
        <v>0</v>
      </c>
      <c r="G72">
        <f>IFERROR(VLOOKUP($B72,Kraftvärmeprod!$B$1:$AH$479,MATCH(G$2,Kraftvärmeprod!$B$1:$AG$1,0),FALSE)/1,0)-IFERROR(VLOOKUP($B72,'Slutlig allokering kvv'!$B$2:$AC$462,MATCH(G$3,'Slutlig allokering kvv'!$B$1:$AJ$1,0),FALSE)/1,0)</f>
        <v>0</v>
      </c>
      <c r="H72">
        <f>IFERROR(VLOOKUP($B72,Kraftvärmeprod!$B$1:$AH$479,MATCH(H$2,Kraftvärmeprod!$B$1:$AG$1,0),FALSE)/1,0)-IFERROR(VLOOKUP($B72,'Slutlig allokering kvv'!$B$2:$AC$462,MATCH(H$3,'Slutlig allokering kvv'!$B$1:$AJ$1,0),FALSE)/1,0)</f>
        <v>0</v>
      </c>
      <c r="I72">
        <f>IFERROR(VLOOKUP($B72,Kraftvärmeprod!$B$1:$AH$479,MATCH(I$2,Kraftvärmeprod!$B$1:$AG$1,0),FALSE)/1,0)-IFERROR(VLOOKUP($B72,'Slutlig allokering kvv'!$B$2:$AC$462,MATCH(I$3,'Slutlig allokering kvv'!$B$1:$AJ$1,0),FALSE)/1,0)</f>
        <v>0</v>
      </c>
      <c r="J72">
        <f>IFERROR(VLOOKUP($B72,Kraftvärmeprod!$B$1:$AH$479,MATCH(J$2,Kraftvärmeprod!$B$1:$AG$1,0),FALSE)/1,0)-IFERROR(VLOOKUP($B72,'Slutlig allokering kvv'!$B$2:$AC$462,MATCH(J$3,'Slutlig allokering kvv'!$B$1:$AJ$1,0),FALSE)/1,0)</f>
        <v>0</v>
      </c>
      <c r="K72">
        <f>IFERROR(VLOOKUP($B72,Kraftvärmeprod!$B$1:$AH$479,MATCH(K$2,Kraftvärmeprod!$B$1:$AG$1,0),FALSE)/1,0)-IFERROR(VLOOKUP($B72,'Slutlig allokering kvv'!$B$2:$AC$462,MATCH(K$3,'Slutlig allokering kvv'!$B$1:$AJ$1,0),FALSE)/1,0)</f>
        <v>0</v>
      </c>
      <c r="L72">
        <f>IFERROR(VLOOKUP($B72,Kraftvärmeprod!$B$1:$AH$479,MATCH(L$2,Kraftvärmeprod!$B$1:$AG$1,0),FALSE)/1,0)-IFERROR(VLOOKUP($B72,'Slutlig allokering kvv'!$B$2:$AC$462,MATCH(L$3,'Slutlig allokering kvv'!$B$1:$AJ$1,0),FALSE)/1,0)</f>
        <v>0</v>
      </c>
      <c r="M72">
        <f>IFERROR(VLOOKUP($B72,Kraftvärmeprod!$B$1:$AH$479,MATCH(M$2,Kraftvärmeprod!$B$1:$AG$1,0),FALSE)/1,0)-IFERROR(VLOOKUP($B72,'Slutlig allokering kvv'!$B$2:$AC$462,MATCH(M$3,'Slutlig allokering kvv'!$B$1:$AJ$1,0),FALSE)/1,0)</f>
        <v>0</v>
      </c>
      <c r="N72">
        <f>IFERROR(VLOOKUP($B72,Kraftvärmeprod!$B$1:$AH$479,MATCH(N$2,Kraftvärmeprod!$B$1:$AG$1,0),FALSE)/1,0)-IFERROR(VLOOKUP($B72,'Slutlig allokering kvv'!$B$2:$AC$462,MATCH(N$3,'Slutlig allokering kvv'!$B$1:$AJ$1,0),FALSE)/1,0)</f>
        <v>0</v>
      </c>
      <c r="O72">
        <f>IFERROR(VLOOKUP($B72,Kraftvärmeprod!$B$1:$AH$479,MATCH(O$2,Kraftvärmeprod!$B$1:$AG$1,0),FALSE)/1,0)-IFERROR(VLOOKUP($B72,'Slutlig allokering kvv'!$B$2:$AC$462,MATCH(O$3,'Slutlig allokering kvv'!$B$1:$AJ$1,0),FALSE)/1,0)</f>
        <v>0</v>
      </c>
      <c r="P72">
        <f>IFERROR(VLOOKUP($B72,Kraftvärmeprod!$B$1:$AH$479,MATCH(P$2,Kraftvärmeprod!$B$1:$AG$1,0),FALSE)/1,0)-IFERROR(VLOOKUP($B72,'Slutlig allokering kvv'!$B$2:$AC$462,MATCH(P$3,'Slutlig allokering kvv'!$B$1:$AJ$1,0),FALSE)/1,0)</f>
        <v>0</v>
      </c>
      <c r="Q72">
        <f>IFERROR(VLOOKUP($B72,Kraftvärmeprod!$B$1:$AH$479,MATCH(Q$2,Kraftvärmeprod!$B$1:$AG$1,0),FALSE)/1,0)-IFERROR(VLOOKUP($B72,'Slutlig allokering kvv'!$B$2:$AC$462,MATCH(Q$3,'Slutlig allokering kvv'!$B$1:$AJ$1,0),FALSE)/1,0)</f>
        <v>0</v>
      </c>
      <c r="R72">
        <f>IFERROR(VLOOKUP($B72,Kraftvärmeprod!$B$1:$AH$479,MATCH(R$2,Kraftvärmeprod!$B$1:$AG$1,0),FALSE)/1,0)-IFERROR(VLOOKUP($B72,'Slutlig allokering kvv'!$B$2:$AC$462,MATCH(R$3,'Slutlig allokering kvv'!$B$1:$AJ$1,0),FALSE)/1,0)</f>
        <v>0</v>
      </c>
      <c r="S72">
        <f>IFERROR(VLOOKUP($B72,Kraftvärmeprod!$B$1:$AH$479,MATCH(S$2,Kraftvärmeprod!$B$1:$AG$1,0),FALSE)/1,0)-IFERROR(VLOOKUP($B72,'Slutlig allokering kvv'!$B$2:$AC$462,MATCH(S$3,'Slutlig allokering kvv'!$B$1:$AJ$1,0),FALSE)/1,0)</f>
        <v>0</v>
      </c>
      <c r="T72" s="6">
        <f>IFERROR(VLOOKUP($B72,Miljö!$B$1:$S$477,MATCH(T$2,Miljö!$B$1:$X$1,0),FALSE)/1,0)-IFERROR(VLOOKUP($B72,'Slutlig allokering kvv'!$B$2:$AC$462,MATCH(T$3,'Slutlig allokering kvv'!$B$1:$AJ$1,0),FALSE)/1,0)</f>
        <v>0</v>
      </c>
      <c r="U72">
        <f>IFERROR(VLOOKUP($B72,Kraftvärmeprod!$B$1:$AH$479,MATCH(U$2,Kraftvärmeprod!$B$1:$AG$1,0),FALSE)/1,0)-IFERROR(VLOOKUP($B72,'Slutlig allokering kvv'!$B$2:$AC$462,MATCH(U$3,'Slutlig allokering kvv'!$B$1:$AJ$1,0),FALSE)/1,0)</f>
        <v>0</v>
      </c>
      <c r="V72">
        <f>IFERROR(VLOOKUP($B72,Kraftvärmeprod!$B$1:$AH$479,MATCH(V$2,Kraftvärmeprod!$B$1:$AG$1,0),FALSE)/1,0)-IFERROR(VLOOKUP($B72,'Slutlig allokering kvv'!$B$2:$AC$462,MATCH(V$3,'Slutlig allokering kvv'!$B$1:$AJ$1,0),FALSE)/1,0)</f>
        <v>0</v>
      </c>
      <c r="W72">
        <f>IFERROR(VLOOKUP($B72,Kraftvärmeprod!$B$1:$AH$479,MATCH(W$2,Kraftvärmeprod!$B$1:$AG$1,0),FALSE)/1,0)-IFERROR(VLOOKUP($B72,'Slutlig allokering kvv'!$B$2:$AC$462,MATCH(W$3,'Slutlig allokering kvv'!$B$1:$AJ$1,0),FALSE)/1,0)</f>
        <v>0</v>
      </c>
      <c r="X72">
        <f>IFERROR(VLOOKUP($B72,Kraftvärmeprod!$B$1:$AH$479,MATCH(X$2,Kraftvärmeprod!$B$1:$AG$1,0),FALSE)/1,0)-IFERROR(VLOOKUP($B72,'Slutlig allokering kvv'!$B$2:$AC$462,MATCH(X$3,'Slutlig allokering kvv'!$B$1:$AJ$1,0),FALSE)/1,0)</f>
        <v>0</v>
      </c>
      <c r="Y72">
        <f>IFERROR(VLOOKUP($B72,Kraftvärmeprod!$B$1:$AH$479,MATCH(Y$2,Kraftvärmeprod!$B$1:$AG$1,0),FALSE)/1,0)-IFERROR(VLOOKUP($B72,'Slutlig allokering kvv'!$B$2:$AC$462,MATCH(Y$3,'Slutlig allokering kvv'!$B$1:$AJ$1,0),FALSE)/1,0)</f>
        <v>0</v>
      </c>
      <c r="Z72">
        <f>IFERROR(VLOOKUP($B72,Kraftvärmeprod!$B$1:$AH$479,MATCH(Z$2,Kraftvärmeprod!$B$1:$AG$1,0),FALSE)/1,0)-IFERROR(VLOOKUP($B72,'Slutlig allokering kvv'!$B$2:$AC$462,MATCH(Z$3,'Slutlig allokering kvv'!$B$1:$AJ$1,0),FALSE)/1,0)</f>
        <v>0</v>
      </c>
      <c r="AA72">
        <f>IFERROR(VLOOKUP($B72,Kraftvärmeprod!$B$1:$AH$479,MATCH(AA$2,Kraftvärmeprod!$B$1:$AG$1,0),FALSE)/1,0)-IFERROR(VLOOKUP($B72,'Slutlig allokering kvv'!$B$2:$AC$462,MATCH(AA$3,'Slutlig allokering kvv'!$B$1:$AJ$1,0),FALSE)/1,0)</f>
        <v>0</v>
      </c>
      <c r="AE72">
        <f t="shared" si="2"/>
        <v>0</v>
      </c>
      <c r="AG72">
        <f>IFERROR(VLOOKUP(B72,'Slutlig allokering kvv'!$B$2:$AJ$462,MATCH("Summa slutlig allokerad tillförd energi (utan hjälpel och rökgaskondensering):",'Slutlig allokering kvv'!$B$1:$AK$1,0),FALSE)/1,"")</f>
        <v>0</v>
      </c>
      <c r="AI72" s="137" t="str">
        <f>IFERROR(1-VLOOKUP(B72,'Slutlig allokering kvv'!$B$2:$AJ$462,MATCH("Andel av bränsle i kvv som allokerats till värme, exklusive rökgaskondensering och hjälpel",'Slutlig allokering kvv'!$B$1:$AK$1,0),FALSE),"")</f>
        <v/>
      </c>
      <c r="AK72" s="137" t="str">
        <f t="shared" si="3"/>
        <v/>
      </c>
    </row>
    <row r="73" spans="1:37" x14ac:dyDescent="0.25">
      <c r="A73" s="2" t="s">
        <v>122</v>
      </c>
      <c r="B73" s="2" t="s">
        <v>123</v>
      </c>
      <c r="C73" t="str">
        <f>IFERROR(VLOOKUP($B73,Kraftvärmeprod!$B$1:$AH$479,MATCH(C$3,Kraftvärmeprod!$B$1:$AG$1,0),FALSE)/1,"")</f>
        <v/>
      </c>
      <c r="D73" t="str">
        <f>IFERROR(VLOOKUP($B73,Kraftvärmeprod!$B$1:$AH$479,MATCH(D$3,Kraftvärmeprod!$B$1:$AG$1,0),FALSE)/1,"")</f>
        <v/>
      </c>
      <c r="E73">
        <f>IFERROR(VLOOKUP($B73,Kraftvärmeprod!$B$1:$AH$479,MATCH(E$2,Kraftvärmeprod!$B$1:$AG$1,0),FALSE)/1,0)-IFERROR(VLOOKUP($B73,'Slutlig allokering kvv'!$B$2:$AC$462,MATCH(E$3,'Slutlig allokering kvv'!$B$1:$AJ$1,0),FALSE)/1,0)</f>
        <v>0</v>
      </c>
      <c r="F73">
        <f>IFERROR(VLOOKUP($B73,Kraftvärmeprod!$B$1:$AH$479,MATCH(F$2,Kraftvärmeprod!$B$1:$AG$1,0),FALSE)/1,0)-IFERROR(VLOOKUP($B73,'Slutlig allokering kvv'!$B$2:$AC$462,MATCH(F$3,'Slutlig allokering kvv'!$B$1:$AJ$1,0),FALSE)/1,0)</f>
        <v>0</v>
      </c>
      <c r="G73">
        <f>IFERROR(VLOOKUP($B73,Kraftvärmeprod!$B$1:$AH$479,MATCH(G$2,Kraftvärmeprod!$B$1:$AG$1,0),FALSE)/1,0)-IFERROR(VLOOKUP($B73,'Slutlig allokering kvv'!$B$2:$AC$462,MATCH(G$3,'Slutlig allokering kvv'!$B$1:$AJ$1,0),FALSE)/1,0)</f>
        <v>0</v>
      </c>
      <c r="H73">
        <f>IFERROR(VLOOKUP($B73,Kraftvärmeprod!$B$1:$AH$479,MATCH(H$2,Kraftvärmeprod!$B$1:$AG$1,0),FALSE)/1,0)-IFERROR(VLOOKUP($B73,'Slutlig allokering kvv'!$B$2:$AC$462,MATCH(H$3,'Slutlig allokering kvv'!$B$1:$AJ$1,0),FALSE)/1,0)</f>
        <v>0</v>
      </c>
      <c r="I73">
        <f>IFERROR(VLOOKUP($B73,Kraftvärmeprod!$B$1:$AH$479,MATCH(I$2,Kraftvärmeprod!$B$1:$AG$1,0),FALSE)/1,0)-IFERROR(VLOOKUP($B73,'Slutlig allokering kvv'!$B$2:$AC$462,MATCH(I$3,'Slutlig allokering kvv'!$B$1:$AJ$1,0),FALSE)/1,0)</f>
        <v>0</v>
      </c>
      <c r="J73">
        <f>IFERROR(VLOOKUP($B73,Kraftvärmeprod!$B$1:$AH$479,MATCH(J$2,Kraftvärmeprod!$B$1:$AG$1,0),FALSE)/1,0)-IFERROR(VLOOKUP($B73,'Slutlig allokering kvv'!$B$2:$AC$462,MATCH(J$3,'Slutlig allokering kvv'!$B$1:$AJ$1,0),FALSE)/1,0)</f>
        <v>0</v>
      </c>
      <c r="K73">
        <f>IFERROR(VLOOKUP($B73,Kraftvärmeprod!$B$1:$AH$479,MATCH(K$2,Kraftvärmeprod!$B$1:$AG$1,0),FALSE)/1,0)-IFERROR(VLOOKUP($B73,'Slutlig allokering kvv'!$B$2:$AC$462,MATCH(K$3,'Slutlig allokering kvv'!$B$1:$AJ$1,0),FALSE)/1,0)</f>
        <v>0</v>
      </c>
      <c r="L73">
        <f>IFERROR(VLOOKUP($B73,Kraftvärmeprod!$B$1:$AH$479,MATCH(L$2,Kraftvärmeprod!$B$1:$AG$1,0),FALSE)/1,0)-IFERROR(VLOOKUP($B73,'Slutlig allokering kvv'!$B$2:$AC$462,MATCH(L$3,'Slutlig allokering kvv'!$B$1:$AJ$1,0),FALSE)/1,0)</f>
        <v>0</v>
      </c>
      <c r="M73">
        <f>IFERROR(VLOOKUP($B73,Kraftvärmeprod!$B$1:$AH$479,MATCH(M$2,Kraftvärmeprod!$B$1:$AG$1,0),FALSE)/1,0)-IFERROR(VLOOKUP($B73,'Slutlig allokering kvv'!$B$2:$AC$462,MATCH(M$3,'Slutlig allokering kvv'!$B$1:$AJ$1,0),FALSE)/1,0)</f>
        <v>0</v>
      </c>
      <c r="N73">
        <f>IFERROR(VLOOKUP($B73,Kraftvärmeprod!$B$1:$AH$479,MATCH(N$2,Kraftvärmeprod!$B$1:$AG$1,0),FALSE)/1,0)-IFERROR(VLOOKUP($B73,'Slutlig allokering kvv'!$B$2:$AC$462,MATCH(N$3,'Slutlig allokering kvv'!$B$1:$AJ$1,0),FALSE)/1,0)</f>
        <v>0</v>
      </c>
      <c r="O73">
        <f>IFERROR(VLOOKUP($B73,Kraftvärmeprod!$B$1:$AH$479,MATCH(O$2,Kraftvärmeprod!$B$1:$AG$1,0),FALSE)/1,0)-IFERROR(VLOOKUP($B73,'Slutlig allokering kvv'!$B$2:$AC$462,MATCH(O$3,'Slutlig allokering kvv'!$B$1:$AJ$1,0),FALSE)/1,0)</f>
        <v>0</v>
      </c>
      <c r="P73">
        <f>IFERROR(VLOOKUP($B73,Kraftvärmeprod!$B$1:$AH$479,MATCH(P$2,Kraftvärmeprod!$B$1:$AG$1,0),FALSE)/1,0)-IFERROR(VLOOKUP($B73,'Slutlig allokering kvv'!$B$2:$AC$462,MATCH(P$3,'Slutlig allokering kvv'!$B$1:$AJ$1,0),FALSE)/1,0)</f>
        <v>0</v>
      </c>
      <c r="Q73">
        <f>IFERROR(VLOOKUP($B73,Kraftvärmeprod!$B$1:$AH$479,MATCH(Q$2,Kraftvärmeprod!$B$1:$AG$1,0),FALSE)/1,0)-IFERROR(VLOOKUP($B73,'Slutlig allokering kvv'!$B$2:$AC$462,MATCH(Q$3,'Slutlig allokering kvv'!$B$1:$AJ$1,0),FALSE)/1,0)</f>
        <v>0</v>
      </c>
      <c r="R73">
        <f>IFERROR(VLOOKUP($B73,Kraftvärmeprod!$B$1:$AH$479,MATCH(R$2,Kraftvärmeprod!$B$1:$AG$1,0),FALSE)/1,0)-IFERROR(VLOOKUP($B73,'Slutlig allokering kvv'!$B$2:$AC$462,MATCH(R$3,'Slutlig allokering kvv'!$B$1:$AJ$1,0),FALSE)/1,0)</f>
        <v>0</v>
      </c>
      <c r="S73">
        <f>IFERROR(VLOOKUP($B73,Kraftvärmeprod!$B$1:$AH$479,MATCH(S$2,Kraftvärmeprod!$B$1:$AG$1,0),FALSE)/1,0)-IFERROR(VLOOKUP($B73,'Slutlig allokering kvv'!$B$2:$AC$462,MATCH(S$3,'Slutlig allokering kvv'!$B$1:$AJ$1,0),FALSE)/1,0)</f>
        <v>0</v>
      </c>
      <c r="T73" s="6">
        <f>IFERROR(VLOOKUP($B73,Miljö!$B$1:$S$477,MATCH(T$2,Miljö!$B$1:$X$1,0),FALSE)/1,0)-IFERROR(VLOOKUP($B73,'Slutlig allokering kvv'!$B$2:$AC$462,MATCH(T$3,'Slutlig allokering kvv'!$B$1:$AJ$1,0),FALSE)/1,0)</f>
        <v>0</v>
      </c>
      <c r="U73">
        <f>IFERROR(VLOOKUP($B73,Kraftvärmeprod!$B$1:$AH$479,MATCH(U$2,Kraftvärmeprod!$B$1:$AG$1,0),FALSE)/1,0)-IFERROR(VLOOKUP($B73,'Slutlig allokering kvv'!$B$2:$AC$462,MATCH(U$3,'Slutlig allokering kvv'!$B$1:$AJ$1,0),FALSE)/1,0)</f>
        <v>0</v>
      </c>
      <c r="V73">
        <f>IFERROR(VLOOKUP($B73,Kraftvärmeprod!$B$1:$AH$479,MATCH(V$2,Kraftvärmeprod!$B$1:$AG$1,0),FALSE)/1,0)-IFERROR(VLOOKUP($B73,'Slutlig allokering kvv'!$B$2:$AC$462,MATCH(V$3,'Slutlig allokering kvv'!$B$1:$AJ$1,0),FALSE)/1,0)</f>
        <v>0</v>
      </c>
      <c r="W73">
        <f>IFERROR(VLOOKUP($B73,Kraftvärmeprod!$B$1:$AH$479,MATCH(W$2,Kraftvärmeprod!$B$1:$AG$1,0),FALSE)/1,0)-IFERROR(VLOOKUP($B73,'Slutlig allokering kvv'!$B$2:$AC$462,MATCH(W$3,'Slutlig allokering kvv'!$B$1:$AJ$1,0),FALSE)/1,0)</f>
        <v>0</v>
      </c>
      <c r="X73">
        <f>IFERROR(VLOOKUP($B73,Kraftvärmeprod!$B$1:$AH$479,MATCH(X$2,Kraftvärmeprod!$B$1:$AG$1,0),FALSE)/1,0)-IFERROR(VLOOKUP($B73,'Slutlig allokering kvv'!$B$2:$AC$462,MATCH(X$3,'Slutlig allokering kvv'!$B$1:$AJ$1,0),FALSE)/1,0)</f>
        <v>0</v>
      </c>
      <c r="Y73">
        <f>IFERROR(VLOOKUP($B73,Kraftvärmeprod!$B$1:$AH$479,MATCH(Y$2,Kraftvärmeprod!$B$1:$AG$1,0),FALSE)/1,0)-IFERROR(VLOOKUP($B73,'Slutlig allokering kvv'!$B$2:$AC$462,MATCH(Y$3,'Slutlig allokering kvv'!$B$1:$AJ$1,0),FALSE)/1,0)</f>
        <v>0</v>
      </c>
      <c r="Z73">
        <f>IFERROR(VLOOKUP($B73,Kraftvärmeprod!$B$1:$AH$479,MATCH(Z$2,Kraftvärmeprod!$B$1:$AG$1,0),FALSE)/1,0)-IFERROR(VLOOKUP($B73,'Slutlig allokering kvv'!$B$2:$AC$462,MATCH(Z$3,'Slutlig allokering kvv'!$B$1:$AJ$1,0),FALSE)/1,0)</f>
        <v>0</v>
      </c>
      <c r="AA73">
        <f>IFERROR(VLOOKUP($B73,Kraftvärmeprod!$B$1:$AH$479,MATCH(AA$2,Kraftvärmeprod!$B$1:$AG$1,0),FALSE)/1,0)-IFERROR(VLOOKUP($B73,'Slutlig allokering kvv'!$B$2:$AC$462,MATCH(AA$3,'Slutlig allokering kvv'!$B$1:$AJ$1,0),FALSE)/1,0)</f>
        <v>0</v>
      </c>
      <c r="AE73">
        <f t="shared" si="2"/>
        <v>0</v>
      </c>
      <c r="AG73">
        <f>IFERROR(VLOOKUP(B73,'Slutlig allokering kvv'!$B$2:$AJ$462,MATCH("Summa slutlig allokerad tillförd energi (utan hjälpel och rökgaskondensering):",'Slutlig allokering kvv'!$B$1:$AK$1,0),FALSE)/1,"")</f>
        <v>0</v>
      </c>
      <c r="AI73" s="137" t="str">
        <f>IFERROR(1-VLOOKUP(B73,'Slutlig allokering kvv'!$B$2:$AJ$462,MATCH("Andel av bränsle i kvv som allokerats till värme, exklusive rökgaskondensering och hjälpel",'Slutlig allokering kvv'!$B$1:$AK$1,0),FALSE),"")</f>
        <v/>
      </c>
      <c r="AK73" s="137" t="str">
        <f t="shared" si="3"/>
        <v/>
      </c>
    </row>
    <row r="74" spans="1:37" x14ac:dyDescent="0.25">
      <c r="A74" s="2" t="s">
        <v>124</v>
      </c>
      <c r="B74" s="2" t="s">
        <v>125</v>
      </c>
      <c r="C74">
        <f>IFERROR(VLOOKUP($B74,Kraftvärmeprod!$B$1:$AH$479,MATCH(C$3,Kraftvärmeprod!$B$1:$AG$1,0),FALSE)/1,"")</f>
        <v>98.591999999999999</v>
      </c>
      <c r="D74">
        <f>IFERROR(VLOOKUP($B74,Kraftvärmeprod!$B$1:$AH$479,MATCH(D$3,Kraftvärmeprod!$B$1:$AG$1,0),FALSE)/1,"")</f>
        <v>12.37</v>
      </c>
      <c r="E74">
        <f>IFERROR(VLOOKUP($B74,Kraftvärmeprod!$B$1:$AH$479,MATCH(E$2,Kraftvärmeprod!$B$1:$AG$1,0),FALSE)/1,0)-IFERROR(VLOOKUP($B74,'Slutlig allokering kvv'!$B$2:$AC$462,MATCH(E$3,'Slutlig allokering kvv'!$B$1:$AJ$1,0),FALSE)/1,0)</f>
        <v>37.881800000000013</v>
      </c>
      <c r="F74">
        <f>IFERROR(VLOOKUP($B74,Kraftvärmeprod!$B$1:$AH$479,MATCH(F$2,Kraftvärmeprod!$B$1:$AG$1,0),FALSE)/1,0)-IFERROR(VLOOKUP($B74,'Slutlig allokering kvv'!$B$2:$AC$462,MATCH(F$3,'Slutlig allokering kvv'!$B$1:$AJ$1,0),FALSE)/1,0)</f>
        <v>0</v>
      </c>
      <c r="G74">
        <f>IFERROR(VLOOKUP($B74,Kraftvärmeprod!$B$1:$AH$479,MATCH(G$2,Kraftvärmeprod!$B$1:$AG$1,0),FALSE)/1,0)-IFERROR(VLOOKUP($B74,'Slutlig allokering kvv'!$B$2:$AC$462,MATCH(G$3,'Slutlig allokering kvv'!$B$1:$AJ$1,0),FALSE)/1,0)</f>
        <v>0</v>
      </c>
      <c r="H74">
        <f>IFERROR(VLOOKUP($B74,Kraftvärmeprod!$B$1:$AH$479,MATCH(H$2,Kraftvärmeprod!$B$1:$AG$1,0),FALSE)/1,0)-IFERROR(VLOOKUP($B74,'Slutlig allokering kvv'!$B$2:$AC$462,MATCH(H$3,'Slutlig allokering kvv'!$B$1:$AJ$1,0),FALSE)/1,0)</f>
        <v>0</v>
      </c>
      <c r="I74">
        <f>IFERROR(VLOOKUP($B74,Kraftvärmeprod!$B$1:$AH$479,MATCH(I$2,Kraftvärmeprod!$B$1:$AG$1,0),FALSE)/1,0)-IFERROR(VLOOKUP($B74,'Slutlig allokering kvv'!$B$2:$AC$462,MATCH(I$3,'Slutlig allokering kvv'!$B$1:$AJ$1,0),FALSE)/1,0)</f>
        <v>6.1938999999999994E-2</v>
      </c>
      <c r="J74">
        <f>IFERROR(VLOOKUP($B74,Kraftvärmeprod!$B$1:$AH$479,MATCH(J$2,Kraftvärmeprod!$B$1:$AG$1,0),FALSE)/1,0)-IFERROR(VLOOKUP($B74,'Slutlig allokering kvv'!$B$2:$AC$462,MATCH(J$3,'Slutlig allokering kvv'!$B$1:$AJ$1,0),FALSE)/1,0)</f>
        <v>0</v>
      </c>
      <c r="K74">
        <f>IFERROR(VLOOKUP($B74,Kraftvärmeprod!$B$1:$AH$479,MATCH(K$2,Kraftvärmeprod!$B$1:$AG$1,0),FALSE)/1,0)-IFERROR(VLOOKUP($B74,'Slutlig allokering kvv'!$B$2:$AC$462,MATCH(K$3,'Slutlig allokering kvv'!$B$1:$AJ$1,0),FALSE)/1,0)</f>
        <v>0</v>
      </c>
      <c r="L74">
        <f>IFERROR(VLOOKUP($B74,Kraftvärmeprod!$B$1:$AH$479,MATCH(L$2,Kraftvärmeprod!$B$1:$AG$1,0),FALSE)/1,0)-IFERROR(VLOOKUP($B74,'Slutlig allokering kvv'!$B$2:$AC$462,MATCH(L$3,'Slutlig allokering kvv'!$B$1:$AJ$1,0),FALSE)/1,0)</f>
        <v>0</v>
      </c>
      <c r="M74">
        <f>IFERROR(VLOOKUP($B74,Kraftvärmeprod!$B$1:$AH$479,MATCH(M$2,Kraftvärmeprod!$B$1:$AG$1,0),FALSE)/1,0)-IFERROR(VLOOKUP($B74,'Slutlig allokering kvv'!$B$2:$AC$462,MATCH(M$3,'Slutlig allokering kvv'!$B$1:$AJ$1,0),FALSE)/1,0)</f>
        <v>0</v>
      </c>
      <c r="N74">
        <f>IFERROR(VLOOKUP($B74,Kraftvärmeprod!$B$1:$AH$479,MATCH(N$2,Kraftvärmeprod!$B$1:$AG$1,0),FALSE)/1,0)-IFERROR(VLOOKUP($B74,'Slutlig allokering kvv'!$B$2:$AC$462,MATCH(N$3,'Slutlig allokering kvv'!$B$1:$AJ$1,0),FALSE)/1,0)</f>
        <v>0</v>
      </c>
      <c r="O74">
        <f>IFERROR(VLOOKUP($B74,Kraftvärmeprod!$B$1:$AH$479,MATCH(O$2,Kraftvärmeprod!$B$1:$AG$1,0),FALSE)/1,0)-IFERROR(VLOOKUP($B74,'Slutlig allokering kvv'!$B$2:$AC$462,MATCH(O$3,'Slutlig allokering kvv'!$B$1:$AJ$1,0),FALSE)/1,0)</f>
        <v>0</v>
      </c>
      <c r="P74">
        <f>IFERROR(VLOOKUP($B74,Kraftvärmeprod!$B$1:$AH$479,MATCH(P$2,Kraftvärmeprod!$B$1:$AG$1,0),FALSE)/1,0)-IFERROR(VLOOKUP($B74,'Slutlig allokering kvv'!$B$2:$AC$462,MATCH(P$3,'Slutlig allokering kvv'!$B$1:$AJ$1,0),FALSE)/1,0)</f>
        <v>0</v>
      </c>
      <c r="Q74">
        <f>IFERROR(VLOOKUP($B74,Kraftvärmeprod!$B$1:$AH$479,MATCH(Q$2,Kraftvärmeprod!$B$1:$AG$1,0),FALSE)/1,0)-IFERROR(VLOOKUP($B74,'Slutlig allokering kvv'!$B$2:$AC$462,MATCH(Q$3,'Slutlig allokering kvv'!$B$1:$AJ$1,0),FALSE)/1,0)</f>
        <v>0</v>
      </c>
      <c r="R74">
        <f>IFERROR(VLOOKUP($B74,Kraftvärmeprod!$B$1:$AH$479,MATCH(R$2,Kraftvärmeprod!$B$1:$AG$1,0),FALSE)/1,0)-IFERROR(VLOOKUP($B74,'Slutlig allokering kvv'!$B$2:$AC$462,MATCH(R$3,'Slutlig allokering kvv'!$B$1:$AJ$1,0),FALSE)/1,0)</f>
        <v>0</v>
      </c>
      <c r="S74">
        <f>IFERROR(VLOOKUP($B74,Kraftvärmeprod!$B$1:$AH$479,MATCH(S$2,Kraftvärmeprod!$B$1:$AG$1,0),FALSE)/1,0)-IFERROR(VLOOKUP($B74,'Slutlig allokering kvv'!$B$2:$AC$462,MATCH(S$3,'Slutlig allokering kvv'!$B$1:$AJ$1,0),FALSE)/1,0)</f>
        <v>0</v>
      </c>
      <c r="T74" s="6">
        <f>IFERROR(VLOOKUP($B74,Miljö!$B$1:$S$477,MATCH(T$2,Miljö!$B$1:$X$1,0),FALSE)/1,0)-IFERROR(VLOOKUP($B74,'Slutlig allokering kvv'!$B$2:$AC$462,MATCH(T$3,'Slutlig allokering kvv'!$B$1:$AJ$1,0),FALSE)/1,0)</f>
        <v>0</v>
      </c>
      <c r="U74">
        <f>IFERROR(VLOOKUP($B74,Kraftvärmeprod!$B$1:$AH$479,MATCH(U$2,Kraftvärmeprod!$B$1:$AG$1,0),FALSE)/1,0)-IFERROR(VLOOKUP($B74,'Slutlig allokering kvv'!$B$2:$AC$462,MATCH(U$3,'Slutlig allokering kvv'!$B$1:$AJ$1,0),FALSE)/1,0)</f>
        <v>0</v>
      </c>
      <c r="V74">
        <f>IFERROR(VLOOKUP($B74,Kraftvärmeprod!$B$1:$AH$479,MATCH(V$2,Kraftvärmeprod!$B$1:$AG$1,0),FALSE)/1,0)-IFERROR(VLOOKUP($B74,'Slutlig allokering kvv'!$B$2:$AC$462,MATCH(V$3,'Slutlig allokering kvv'!$B$1:$AJ$1,0),FALSE)/1,0)</f>
        <v>0</v>
      </c>
      <c r="W74">
        <f>IFERROR(VLOOKUP($B74,Kraftvärmeprod!$B$1:$AH$479,MATCH(W$2,Kraftvärmeprod!$B$1:$AG$1,0),FALSE)/1,0)-IFERROR(VLOOKUP($B74,'Slutlig allokering kvv'!$B$2:$AC$462,MATCH(W$3,'Slutlig allokering kvv'!$B$1:$AJ$1,0),FALSE)/1,0)</f>
        <v>0</v>
      </c>
      <c r="X74">
        <f>IFERROR(VLOOKUP($B74,Kraftvärmeprod!$B$1:$AH$479,MATCH(X$2,Kraftvärmeprod!$B$1:$AG$1,0),FALSE)/1,0)-IFERROR(VLOOKUP($B74,'Slutlig allokering kvv'!$B$2:$AC$462,MATCH(X$3,'Slutlig allokering kvv'!$B$1:$AJ$1,0),FALSE)/1,0)</f>
        <v>0</v>
      </c>
      <c r="Y74">
        <f>IFERROR(VLOOKUP($B74,Kraftvärmeprod!$B$1:$AH$479,MATCH(Y$2,Kraftvärmeprod!$B$1:$AG$1,0),FALSE)/1,0)-IFERROR(VLOOKUP($B74,'Slutlig allokering kvv'!$B$2:$AC$462,MATCH(Y$3,'Slutlig allokering kvv'!$B$1:$AJ$1,0),FALSE)/1,0)</f>
        <v>0</v>
      </c>
      <c r="Z74">
        <f>IFERROR(VLOOKUP($B74,Kraftvärmeprod!$B$1:$AH$479,MATCH(Z$2,Kraftvärmeprod!$B$1:$AG$1,0),FALSE)/1,0)-IFERROR(VLOOKUP($B74,'Slutlig allokering kvv'!$B$2:$AC$462,MATCH(Z$3,'Slutlig allokering kvv'!$B$1:$AJ$1,0),FALSE)/1,0)</f>
        <v>0</v>
      </c>
      <c r="AA74">
        <f>IFERROR(VLOOKUP($B74,Kraftvärmeprod!$B$1:$AH$479,MATCH(AA$2,Kraftvärmeprod!$B$1:$AG$1,0),FALSE)/1,0)-IFERROR(VLOOKUP($B74,'Slutlig allokering kvv'!$B$2:$AC$462,MATCH(AA$3,'Slutlig allokering kvv'!$B$1:$AJ$1,0),FALSE)/1,0)</f>
        <v>0</v>
      </c>
      <c r="AE74">
        <f t="shared" si="2"/>
        <v>37.943739000000015</v>
      </c>
      <c r="AG74">
        <f>IFERROR(VLOOKUP(B74,'Slutlig allokering kvv'!$B$2:$AJ$462,MATCH("Summa slutlig allokerad tillförd energi (utan hjälpel och rökgaskondensering):",'Slutlig allokering kvv'!$B$1:$AK$1,0),FALSE)/1,"")</f>
        <v>94.596260999999998</v>
      </c>
      <c r="AI74" s="137">
        <f>IFERROR(1-VLOOKUP(B74,'Slutlig allokering kvv'!$B$2:$AJ$462,MATCH("Andel av bränsle i kvv som allokerats till värme, exklusive rökgaskondensering och hjälpel",'Slutlig allokering kvv'!$B$1:$AK$1,0),FALSE),"")</f>
        <v>0.28628141693073805</v>
      </c>
      <c r="AK74" s="137">
        <f t="shared" si="3"/>
        <v>0.28628141693073794</v>
      </c>
    </row>
    <row r="75" spans="1:37" x14ac:dyDescent="0.25">
      <c r="A75" s="2" t="s">
        <v>124</v>
      </c>
      <c r="B75" s="2" t="s">
        <v>126</v>
      </c>
      <c r="C75" t="str">
        <f>IFERROR(VLOOKUP($B75,Kraftvärmeprod!$B$1:$AH$479,MATCH(C$3,Kraftvärmeprod!$B$1:$AG$1,0),FALSE)/1,"")</f>
        <v/>
      </c>
      <c r="D75" t="str">
        <f>IFERROR(VLOOKUP($B75,Kraftvärmeprod!$B$1:$AH$479,MATCH(D$3,Kraftvärmeprod!$B$1:$AG$1,0),FALSE)/1,"")</f>
        <v/>
      </c>
      <c r="E75">
        <f>IFERROR(VLOOKUP($B75,Kraftvärmeprod!$B$1:$AH$479,MATCH(E$2,Kraftvärmeprod!$B$1:$AG$1,0),FALSE)/1,0)-IFERROR(VLOOKUP($B75,'Slutlig allokering kvv'!$B$2:$AC$462,MATCH(E$3,'Slutlig allokering kvv'!$B$1:$AJ$1,0),FALSE)/1,0)</f>
        <v>0</v>
      </c>
      <c r="F75">
        <f>IFERROR(VLOOKUP($B75,Kraftvärmeprod!$B$1:$AH$479,MATCH(F$2,Kraftvärmeprod!$B$1:$AG$1,0),FALSE)/1,0)-IFERROR(VLOOKUP($B75,'Slutlig allokering kvv'!$B$2:$AC$462,MATCH(F$3,'Slutlig allokering kvv'!$B$1:$AJ$1,0),FALSE)/1,0)</f>
        <v>0</v>
      </c>
      <c r="G75">
        <f>IFERROR(VLOOKUP($B75,Kraftvärmeprod!$B$1:$AH$479,MATCH(G$2,Kraftvärmeprod!$B$1:$AG$1,0),FALSE)/1,0)-IFERROR(VLOOKUP($B75,'Slutlig allokering kvv'!$B$2:$AC$462,MATCH(G$3,'Slutlig allokering kvv'!$B$1:$AJ$1,0),FALSE)/1,0)</f>
        <v>0</v>
      </c>
      <c r="H75">
        <f>IFERROR(VLOOKUP($B75,Kraftvärmeprod!$B$1:$AH$479,MATCH(H$2,Kraftvärmeprod!$B$1:$AG$1,0),FALSE)/1,0)-IFERROR(VLOOKUP($B75,'Slutlig allokering kvv'!$B$2:$AC$462,MATCH(H$3,'Slutlig allokering kvv'!$B$1:$AJ$1,0),FALSE)/1,0)</f>
        <v>0</v>
      </c>
      <c r="I75">
        <f>IFERROR(VLOOKUP($B75,Kraftvärmeprod!$B$1:$AH$479,MATCH(I$2,Kraftvärmeprod!$B$1:$AG$1,0),FALSE)/1,0)-IFERROR(VLOOKUP($B75,'Slutlig allokering kvv'!$B$2:$AC$462,MATCH(I$3,'Slutlig allokering kvv'!$B$1:$AJ$1,0),FALSE)/1,0)</f>
        <v>0</v>
      </c>
      <c r="J75">
        <f>IFERROR(VLOOKUP($B75,Kraftvärmeprod!$B$1:$AH$479,MATCH(J$2,Kraftvärmeprod!$B$1:$AG$1,0),FALSE)/1,0)-IFERROR(VLOOKUP($B75,'Slutlig allokering kvv'!$B$2:$AC$462,MATCH(J$3,'Slutlig allokering kvv'!$B$1:$AJ$1,0),FALSE)/1,0)</f>
        <v>0</v>
      </c>
      <c r="K75">
        <f>IFERROR(VLOOKUP($B75,Kraftvärmeprod!$B$1:$AH$479,MATCH(K$2,Kraftvärmeprod!$B$1:$AG$1,0),FALSE)/1,0)-IFERROR(VLOOKUP($B75,'Slutlig allokering kvv'!$B$2:$AC$462,MATCH(K$3,'Slutlig allokering kvv'!$B$1:$AJ$1,0),FALSE)/1,0)</f>
        <v>0</v>
      </c>
      <c r="L75">
        <f>IFERROR(VLOOKUP($B75,Kraftvärmeprod!$B$1:$AH$479,MATCH(L$2,Kraftvärmeprod!$B$1:$AG$1,0),FALSE)/1,0)-IFERROR(VLOOKUP($B75,'Slutlig allokering kvv'!$B$2:$AC$462,MATCH(L$3,'Slutlig allokering kvv'!$B$1:$AJ$1,0),FALSE)/1,0)</f>
        <v>0</v>
      </c>
      <c r="M75">
        <f>IFERROR(VLOOKUP($B75,Kraftvärmeprod!$B$1:$AH$479,MATCH(M$2,Kraftvärmeprod!$B$1:$AG$1,0),FALSE)/1,0)-IFERROR(VLOOKUP($B75,'Slutlig allokering kvv'!$B$2:$AC$462,MATCH(M$3,'Slutlig allokering kvv'!$B$1:$AJ$1,0),FALSE)/1,0)</f>
        <v>0</v>
      </c>
      <c r="N75">
        <f>IFERROR(VLOOKUP($B75,Kraftvärmeprod!$B$1:$AH$479,MATCH(N$2,Kraftvärmeprod!$B$1:$AG$1,0),FALSE)/1,0)-IFERROR(VLOOKUP($B75,'Slutlig allokering kvv'!$B$2:$AC$462,MATCH(N$3,'Slutlig allokering kvv'!$B$1:$AJ$1,0),FALSE)/1,0)</f>
        <v>0</v>
      </c>
      <c r="O75">
        <f>IFERROR(VLOOKUP($B75,Kraftvärmeprod!$B$1:$AH$479,MATCH(O$2,Kraftvärmeprod!$B$1:$AG$1,0),FALSE)/1,0)-IFERROR(VLOOKUP($B75,'Slutlig allokering kvv'!$B$2:$AC$462,MATCH(O$3,'Slutlig allokering kvv'!$B$1:$AJ$1,0),FALSE)/1,0)</f>
        <v>0</v>
      </c>
      <c r="P75">
        <f>IFERROR(VLOOKUP($B75,Kraftvärmeprod!$B$1:$AH$479,MATCH(P$2,Kraftvärmeprod!$B$1:$AG$1,0),FALSE)/1,0)-IFERROR(VLOOKUP($B75,'Slutlig allokering kvv'!$B$2:$AC$462,MATCH(P$3,'Slutlig allokering kvv'!$B$1:$AJ$1,0),FALSE)/1,0)</f>
        <v>0</v>
      </c>
      <c r="Q75">
        <f>IFERROR(VLOOKUP($B75,Kraftvärmeprod!$B$1:$AH$479,MATCH(Q$2,Kraftvärmeprod!$B$1:$AG$1,0),FALSE)/1,0)-IFERROR(VLOOKUP($B75,'Slutlig allokering kvv'!$B$2:$AC$462,MATCH(Q$3,'Slutlig allokering kvv'!$B$1:$AJ$1,0),FALSE)/1,0)</f>
        <v>0</v>
      </c>
      <c r="R75">
        <f>IFERROR(VLOOKUP($B75,Kraftvärmeprod!$B$1:$AH$479,MATCH(R$2,Kraftvärmeprod!$B$1:$AG$1,0),FALSE)/1,0)-IFERROR(VLOOKUP($B75,'Slutlig allokering kvv'!$B$2:$AC$462,MATCH(R$3,'Slutlig allokering kvv'!$B$1:$AJ$1,0),FALSE)/1,0)</f>
        <v>0</v>
      </c>
      <c r="S75">
        <f>IFERROR(VLOOKUP($B75,Kraftvärmeprod!$B$1:$AH$479,MATCH(S$2,Kraftvärmeprod!$B$1:$AG$1,0),FALSE)/1,0)-IFERROR(VLOOKUP($B75,'Slutlig allokering kvv'!$B$2:$AC$462,MATCH(S$3,'Slutlig allokering kvv'!$B$1:$AJ$1,0),FALSE)/1,0)</f>
        <v>0</v>
      </c>
      <c r="T75" s="6">
        <f>IFERROR(VLOOKUP($B75,Miljö!$B$1:$S$477,MATCH(T$2,Miljö!$B$1:$X$1,0),FALSE)/1,0)-IFERROR(VLOOKUP($B75,'Slutlig allokering kvv'!$B$2:$AC$462,MATCH(T$3,'Slutlig allokering kvv'!$B$1:$AJ$1,0),FALSE)/1,0)</f>
        <v>0</v>
      </c>
      <c r="U75">
        <f>IFERROR(VLOOKUP($B75,Kraftvärmeprod!$B$1:$AH$479,MATCH(U$2,Kraftvärmeprod!$B$1:$AG$1,0),FALSE)/1,0)-IFERROR(VLOOKUP($B75,'Slutlig allokering kvv'!$B$2:$AC$462,MATCH(U$3,'Slutlig allokering kvv'!$B$1:$AJ$1,0),FALSE)/1,0)</f>
        <v>0</v>
      </c>
      <c r="V75">
        <f>IFERROR(VLOOKUP($B75,Kraftvärmeprod!$B$1:$AH$479,MATCH(V$2,Kraftvärmeprod!$B$1:$AG$1,0),FALSE)/1,0)-IFERROR(VLOOKUP($B75,'Slutlig allokering kvv'!$B$2:$AC$462,MATCH(V$3,'Slutlig allokering kvv'!$B$1:$AJ$1,0),FALSE)/1,0)</f>
        <v>0</v>
      </c>
      <c r="W75">
        <f>IFERROR(VLOOKUP($B75,Kraftvärmeprod!$B$1:$AH$479,MATCH(W$2,Kraftvärmeprod!$B$1:$AG$1,0),FALSE)/1,0)-IFERROR(VLOOKUP($B75,'Slutlig allokering kvv'!$B$2:$AC$462,MATCH(W$3,'Slutlig allokering kvv'!$B$1:$AJ$1,0),FALSE)/1,0)</f>
        <v>0</v>
      </c>
      <c r="X75">
        <f>IFERROR(VLOOKUP($B75,Kraftvärmeprod!$B$1:$AH$479,MATCH(X$2,Kraftvärmeprod!$B$1:$AG$1,0),FALSE)/1,0)-IFERROR(VLOOKUP($B75,'Slutlig allokering kvv'!$B$2:$AC$462,MATCH(X$3,'Slutlig allokering kvv'!$B$1:$AJ$1,0),FALSE)/1,0)</f>
        <v>0</v>
      </c>
      <c r="Y75">
        <f>IFERROR(VLOOKUP($B75,Kraftvärmeprod!$B$1:$AH$479,MATCH(Y$2,Kraftvärmeprod!$B$1:$AG$1,0),FALSE)/1,0)-IFERROR(VLOOKUP($B75,'Slutlig allokering kvv'!$B$2:$AC$462,MATCH(Y$3,'Slutlig allokering kvv'!$B$1:$AJ$1,0),FALSE)/1,0)</f>
        <v>0</v>
      </c>
      <c r="Z75">
        <f>IFERROR(VLOOKUP($B75,Kraftvärmeprod!$B$1:$AH$479,MATCH(Z$2,Kraftvärmeprod!$B$1:$AG$1,0),FALSE)/1,0)-IFERROR(VLOOKUP($B75,'Slutlig allokering kvv'!$B$2:$AC$462,MATCH(Z$3,'Slutlig allokering kvv'!$B$1:$AJ$1,0),FALSE)/1,0)</f>
        <v>0</v>
      </c>
      <c r="AA75">
        <f>IFERROR(VLOOKUP($B75,Kraftvärmeprod!$B$1:$AH$479,MATCH(AA$2,Kraftvärmeprod!$B$1:$AG$1,0),FALSE)/1,0)-IFERROR(VLOOKUP($B75,'Slutlig allokering kvv'!$B$2:$AC$462,MATCH(AA$3,'Slutlig allokering kvv'!$B$1:$AJ$1,0),FALSE)/1,0)</f>
        <v>0</v>
      </c>
      <c r="AE75">
        <f t="shared" si="2"/>
        <v>0</v>
      </c>
      <c r="AG75">
        <f>IFERROR(VLOOKUP(B75,'Slutlig allokering kvv'!$B$2:$AJ$462,MATCH("Summa slutlig allokerad tillförd energi (utan hjälpel och rökgaskondensering):",'Slutlig allokering kvv'!$B$1:$AK$1,0),FALSE)/1,"")</f>
        <v>0</v>
      </c>
      <c r="AI75" s="137" t="str">
        <f>IFERROR(1-VLOOKUP(B75,'Slutlig allokering kvv'!$B$2:$AJ$462,MATCH("Andel av bränsle i kvv som allokerats till värme, exklusive rökgaskondensering och hjälpel",'Slutlig allokering kvv'!$B$1:$AK$1,0),FALSE),"")</f>
        <v/>
      </c>
      <c r="AK75" s="137" t="str">
        <f t="shared" si="3"/>
        <v/>
      </c>
    </row>
    <row r="76" spans="1:37" x14ac:dyDescent="0.25">
      <c r="A76" s="2" t="s">
        <v>124</v>
      </c>
      <c r="B76" s="2" t="s">
        <v>127</v>
      </c>
      <c r="C76" t="str">
        <f>IFERROR(VLOOKUP($B76,Kraftvärmeprod!$B$1:$AH$479,MATCH(C$3,Kraftvärmeprod!$B$1:$AG$1,0),FALSE)/1,"")</f>
        <v/>
      </c>
      <c r="D76" t="str">
        <f>IFERROR(VLOOKUP($B76,Kraftvärmeprod!$B$1:$AH$479,MATCH(D$3,Kraftvärmeprod!$B$1:$AG$1,0),FALSE)/1,"")</f>
        <v/>
      </c>
      <c r="E76">
        <f>IFERROR(VLOOKUP($B76,Kraftvärmeprod!$B$1:$AH$479,MATCH(E$2,Kraftvärmeprod!$B$1:$AG$1,0),FALSE)/1,0)-IFERROR(VLOOKUP($B76,'Slutlig allokering kvv'!$B$2:$AC$462,MATCH(E$3,'Slutlig allokering kvv'!$B$1:$AJ$1,0),FALSE)/1,0)</f>
        <v>0</v>
      </c>
      <c r="F76">
        <f>IFERROR(VLOOKUP($B76,Kraftvärmeprod!$B$1:$AH$479,MATCH(F$2,Kraftvärmeprod!$B$1:$AG$1,0),FALSE)/1,0)-IFERROR(VLOOKUP($B76,'Slutlig allokering kvv'!$B$2:$AC$462,MATCH(F$3,'Slutlig allokering kvv'!$B$1:$AJ$1,0),FALSE)/1,0)</f>
        <v>0</v>
      </c>
      <c r="G76">
        <f>IFERROR(VLOOKUP($B76,Kraftvärmeprod!$B$1:$AH$479,MATCH(G$2,Kraftvärmeprod!$B$1:$AG$1,0),FALSE)/1,0)-IFERROR(VLOOKUP($B76,'Slutlig allokering kvv'!$B$2:$AC$462,MATCH(G$3,'Slutlig allokering kvv'!$B$1:$AJ$1,0),FALSE)/1,0)</f>
        <v>0</v>
      </c>
      <c r="H76">
        <f>IFERROR(VLOOKUP($B76,Kraftvärmeprod!$B$1:$AH$479,MATCH(H$2,Kraftvärmeprod!$B$1:$AG$1,0),FALSE)/1,0)-IFERROR(VLOOKUP($B76,'Slutlig allokering kvv'!$B$2:$AC$462,MATCH(H$3,'Slutlig allokering kvv'!$B$1:$AJ$1,0),FALSE)/1,0)</f>
        <v>0</v>
      </c>
      <c r="I76">
        <f>IFERROR(VLOOKUP($B76,Kraftvärmeprod!$B$1:$AH$479,MATCH(I$2,Kraftvärmeprod!$B$1:$AG$1,0),FALSE)/1,0)-IFERROR(VLOOKUP($B76,'Slutlig allokering kvv'!$B$2:$AC$462,MATCH(I$3,'Slutlig allokering kvv'!$B$1:$AJ$1,0),FALSE)/1,0)</f>
        <v>0</v>
      </c>
      <c r="J76">
        <f>IFERROR(VLOOKUP($B76,Kraftvärmeprod!$B$1:$AH$479,MATCH(J$2,Kraftvärmeprod!$B$1:$AG$1,0),FALSE)/1,0)-IFERROR(VLOOKUP($B76,'Slutlig allokering kvv'!$B$2:$AC$462,MATCH(J$3,'Slutlig allokering kvv'!$B$1:$AJ$1,0),FALSE)/1,0)</f>
        <v>0</v>
      </c>
      <c r="K76">
        <f>IFERROR(VLOOKUP($B76,Kraftvärmeprod!$B$1:$AH$479,MATCH(K$2,Kraftvärmeprod!$B$1:$AG$1,0),FALSE)/1,0)-IFERROR(VLOOKUP($B76,'Slutlig allokering kvv'!$B$2:$AC$462,MATCH(K$3,'Slutlig allokering kvv'!$B$1:$AJ$1,0),FALSE)/1,0)</f>
        <v>0</v>
      </c>
      <c r="L76">
        <f>IFERROR(VLOOKUP($B76,Kraftvärmeprod!$B$1:$AH$479,MATCH(L$2,Kraftvärmeprod!$B$1:$AG$1,0),FALSE)/1,0)-IFERROR(VLOOKUP($B76,'Slutlig allokering kvv'!$B$2:$AC$462,MATCH(L$3,'Slutlig allokering kvv'!$B$1:$AJ$1,0),FALSE)/1,0)</f>
        <v>0</v>
      </c>
      <c r="M76">
        <f>IFERROR(VLOOKUP($B76,Kraftvärmeprod!$B$1:$AH$479,MATCH(M$2,Kraftvärmeprod!$B$1:$AG$1,0),FALSE)/1,0)-IFERROR(VLOOKUP($B76,'Slutlig allokering kvv'!$B$2:$AC$462,MATCH(M$3,'Slutlig allokering kvv'!$B$1:$AJ$1,0),FALSE)/1,0)</f>
        <v>0</v>
      </c>
      <c r="N76">
        <f>IFERROR(VLOOKUP($B76,Kraftvärmeprod!$B$1:$AH$479,MATCH(N$2,Kraftvärmeprod!$B$1:$AG$1,0),FALSE)/1,0)-IFERROR(VLOOKUP($B76,'Slutlig allokering kvv'!$B$2:$AC$462,MATCH(N$3,'Slutlig allokering kvv'!$B$1:$AJ$1,0),FALSE)/1,0)</f>
        <v>0</v>
      </c>
      <c r="O76">
        <f>IFERROR(VLOOKUP($B76,Kraftvärmeprod!$B$1:$AH$479,MATCH(O$2,Kraftvärmeprod!$B$1:$AG$1,0),FALSE)/1,0)-IFERROR(VLOOKUP($B76,'Slutlig allokering kvv'!$B$2:$AC$462,MATCH(O$3,'Slutlig allokering kvv'!$B$1:$AJ$1,0),FALSE)/1,0)</f>
        <v>0</v>
      </c>
      <c r="P76">
        <f>IFERROR(VLOOKUP($B76,Kraftvärmeprod!$B$1:$AH$479,MATCH(P$2,Kraftvärmeprod!$B$1:$AG$1,0),FALSE)/1,0)-IFERROR(VLOOKUP($B76,'Slutlig allokering kvv'!$B$2:$AC$462,MATCH(P$3,'Slutlig allokering kvv'!$B$1:$AJ$1,0),FALSE)/1,0)</f>
        <v>0</v>
      </c>
      <c r="Q76">
        <f>IFERROR(VLOOKUP($B76,Kraftvärmeprod!$B$1:$AH$479,MATCH(Q$2,Kraftvärmeprod!$B$1:$AG$1,0),FALSE)/1,0)-IFERROR(VLOOKUP($B76,'Slutlig allokering kvv'!$B$2:$AC$462,MATCH(Q$3,'Slutlig allokering kvv'!$B$1:$AJ$1,0),FALSE)/1,0)</f>
        <v>0</v>
      </c>
      <c r="R76">
        <f>IFERROR(VLOOKUP($B76,Kraftvärmeprod!$B$1:$AH$479,MATCH(R$2,Kraftvärmeprod!$B$1:$AG$1,0),FALSE)/1,0)-IFERROR(VLOOKUP($B76,'Slutlig allokering kvv'!$B$2:$AC$462,MATCH(R$3,'Slutlig allokering kvv'!$B$1:$AJ$1,0),FALSE)/1,0)</f>
        <v>0</v>
      </c>
      <c r="S76">
        <f>IFERROR(VLOOKUP($B76,Kraftvärmeprod!$B$1:$AH$479,MATCH(S$2,Kraftvärmeprod!$B$1:$AG$1,0),FALSE)/1,0)-IFERROR(VLOOKUP($B76,'Slutlig allokering kvv'!$B$2:$AC$462,MATCH(S$3,'Slutlig allokering kvv'!$B$1:$AJ$1,0),FALSE)/1,0)</f>
        <v>0</v>
      </c>
      <c r="T76" s="6">
        <f>IFERROR(VLOOKUP($B76,Miljö!$B$1:$S$477,MATCH(T$2,Miljö!$B$1:$X$1,0),FALSE)/1,0)-IFERROR(VLOOKUP($B76,'Slutlig allokering kvv'!$B$2:$AC$462,MATCH(T$3,'Slutlig allokering kvv'!$B$1:$AJ$1,0),FALSE)/1,0)</f>
        <v>0</v>
      </c>
      <c r="U76">
        <f>IFERROR(VLOOKUP($B76,Kraftvärmeprod!$B$1:$AH$479,MATCH(U$2,Kraftvärmeprod!$B$1:$AG$1,0),FALSE)/1,0)-IFERROR(VLOOKUP($B76,'Slutlig allokering kvv'!$B$2:$AC$462,MATCH(U$3,'Slutlig allokering kvv'!$B$1:$AJ$1,0),FALSE)/1,0)</f>
        <v>0</v>
      </c>
      <c r="V76">
        <f>IFERROR(VLOOKUP($B76,Kraftvärmeprod!$B$1:$AH$479,MATCH(V$2,Kraftvärmeprod!$B$1:$AG$1,0),FALSE)/1,0)-IFERROR(VLOOKUP($B76,'Slutlig allokering kvv'!$B$2:$AC$462,MATCH(V$3,'Slutlig allokering kvv'!$B$1:$AJ$1,0),FALSE)/1,0)</f>
        <v>0</v>
      </c>
      <c r="W76">
        <f>IFERROR(VLOOKUP($B76,Kraftvärmeprod!$B$1:$AH$479,MATCH(W$2,Kraftvärmeprod!$B$1:$AG$1,0),FALSE)/1,0)-IFERROR(VLOOKUP($B76,'Slutlig allokering kvv'!$B$2:$AC$462,MATCH(W$3,'Slutlig allokering kvv'!$B$1:$AJ$1,0),FALSE)/1,0)</f>
        <v>0</v>
      </c>
      <c r="X76">
        <f>IFERROR(VLOOKUP($B76,Kraftvärmeprod!$B$1:$AH$479,MATCH(X$2,Kraftvärmeprod!$B$1:$AG$1,0),FALSE)/1,0)-IFERROR(VLOOKUP($B76,'Slutlig allokering kvv'!$B$2:$AC$462,MATCH(X$3,'Slutlig allokering kvv'!$B$1:$AJ$1,0),FALSE)/1,0)</f>
        <v>0</v>
      </c>
      <c r="Y76">
        <f>IFERROR(VLOOKUP($B76,Kraftvärmeprod!$B$1:$AH$479,MATCH(Y$2,Kraftvärmeprod!$B$1:$AG$1,0),FALSE)/1,0)-IFERROR(VLOOKUP($B76,'Slutlig allokering kvv'!$B$2:$AC$462,MATCH(Y$3,'Slutlig allokering kvv'!$B$1:$AJ$1,0),FALSE)/1,0)</f>
        <v>0</v>
      </c>
      <c r="Z76">
        <f>IFERROR(VLOOKUP($B76,Kraftvärmeprod!$B$1:$AH$479,MATCH(Z$2,Kraftvärmeprod!$B$1:$AG$1,0),FALSE)/1,0)-IFERROR(VLOOKUP($B76,'Slutlig allokering kvv'!$B$2:$AC$462,MATCH(Z$3,'Slutlig allokering kvv'!$B$1:$AJ$1,0),FALSE)/1,0)</f>
        <v>0</v>
      </c>
      <c r="AA76">
        <f>IFERROR(VLOOKUP($B76,Kraftvärmeprod!$B$1:$AH$479,MATCH(AA$2,Kraftvärmeprod!$B$1:$AG$1,0),FALSE)/1,0)-IFERROR(VLOOKUP($B76,'Slutlig allokering kvv'!$B$2:$AC$462,MATCH(AA$3,'Slutlig allokering kvv'!$B$1:$AJ$1,0),FALSE)/1,0)</f>
        <v>0</v>
      </c>
      <c r="AE76">
        <f t="shared" si="2"/>
        <v>0</v>
      </c>
      <c r="AG76">
        <f>IFERROR(VLOOKUP(B76,'Slutlig allokering kvv'!$B$2:$AJ$462,MATCH("Summa slutlig allokerad tillförd energi (utan hjälpel och rökgaskondensering):",'Slutlig allokering kvv'!$B$1:$AK$1,0),FALSE)/1,"")</f>
        <v>0</v>
      </c>
      <c r="AI76" s="137" t="str">
        <f>IFERROR(1-VLOOKUP(B76,'Slutlig allokering kvv'!$B$2:$AJ$462,MATCH("Andel av bränsle i kvv som allokerats till värme, exklusive rökgaskondensering och hjälpel",'Slutlig allokering kvv'!$B$1:$AK$1,0),FALSE),"")</f>
        <v/>
      </c>
      <c r="AK76" s="137" t="str">
        <f t="shared" si="3"/>
        <v/>
      </c>
    </row>
    <row r="77" spans="1:37" x14ac:dyDescent="0.25">
      <c r="A77" s="2" t="s">
        <v>128</v>
      </c>
      <c r="B77" s="2" t="s">
        <v>129</v>
      </c>
      <c r="C77" t="str">
        <f>IFERROR(VLOOKUP($B77,Kraftvärmeprod!$B$1:$AH$479,MATCH(C$3,Kraftvärmeprod!$B$1:$AG$1,0),FALSE)/1,"")</f>
        <v/>
      </c>
      <c r="D77" t="str">
        <f>IFERROR(VLOOKUP($B77,Kraftvärmeprod!$B$1:$AH$479,MATCH(D$3,Kraftvärmeprod!$B$1:$AG$1,0),FALSE)/1,"")</f>
        <v/>
      </c>
      <c r="E77">
        <f>IFERROR(VLOOKUP($B77,Kraftvärmeprod!$B$1:$AH$479,MATCH(E$2,Kraftvärmeprod!$B$1:$AG$1,0),FALSE)/1,0)-IFERROR(VLOOKUP($B77,'Slutlig allokering kvv'!$B$2:$AC$462,MATCH(E$3,'Slutlig allokering kvv'!$B$1:$AJ$1,0),FALSE)/1,0)</f>
        <v>0</v>
      </c>
      <c r="F77">
        <f>IFERROR(VLOOKUP($B77,Kraftvärmeprod!$B$1:$AH$479,MATCH(F$2,Kraftvärmeprod!$B$1:$AG$1,0),FALSE)/1,0)-IFERROR(VLOOKUP($B77,'Slutlig allokering kvv'!$B$2:$AC$462,MATCH(F$3,'Slutlig allokering kvv'!$B$1:$AJ$1,0),FALSE)/1,0)</f>
        <v>0</v>
      </c>
      <c r="G77">
        <f>IFERROR(VLOOKUP($B77,Kraftvärmeprod!$B$1:$AH$479,MATCH(G$2,Kraftvärmeprod!$B$1:$AG$1,0),FALSE)/1,0)-IFERROR(VLOOKUP($B77,'Slutlig allokering kvv'!$B$2:$AC$462,MATCH(G$3,'Slutlig allokering kvv'!$B$1:$AJ$1,0),FALSE)/1,0)</f>
        <v>0</v>
      </c>
      <c r="H77">
        <f>IFERROR(VLOOKUP($B77,Kraftvärmeprod!$B$1:$AH$479,MATCH(H$2,Kraftvärmeprod!$B$1:$AG$1,0),FALSE)/1,0)-IFERROR(VLOOKUP($B77,'Slutlig allokering kvv'!$B$2:$AC$462,MATCH(H$3,'Slutlig allokering kvv'!$B$1:$AJ$1,0),FALSE)/1,0)</f>
        <v>0</v>
      </c>
      <c r="I77">
        <f>IFERROR(VLOOKUP($B77,Kraftvärmeprod!$B$1:$AH$479,MATCH(I$2,Kraftvärmeprod!$B$1:$AG$1,0),FALSE)/1,0)-IFERROR(VLOOKUP($B77,'Slutlig allokering kvv'!$B$2:$AC$462,MATCH(I$3,'Slutlig allokering kvv'!$B$1:$AJ$1,0),FALSE)/1,0)</f>
        <v>0</v>
      </c>
      <c r="J77">
        <f>IFERROR(VLOOKUP($B77,Kraftvärmeprod!$B$1:$AH$479,MATCH(J$2,Kraftvärmeprod!$B$1:$AG$1,0),FALSE)/1,0)-IFERROR(VLOOKUP($B77,'Slutlig allokering kvv'!$B$2:$AC$462,MATCH(J$3,'Slutlig allokering kvv'!$B$1:$AJ$1,0),FALSE)/1,0)</f>
        <v>0</v>
      </c>
      <c r="K77">
        <f>IFERROR(VLOOKUP($B77,Kraftvärmeprod!$B$1:$AH$479,MATCH(K$2,Kraftvärmeprod!$B$1:$AG$1,0),FALSE)/1,0)-IFERROR(VLOOKUP($B77,'Slutlig allokering kvv'!$B$2:$AC$462,MATCH(K$3,'Slutlig allokering kvv'!$B$1:$AJ$1,0),FALSE)/1,0)</f>
        <v>0</v>
      </c>
      <c r="L77">
        <f>IFERROR(VLOOKUP($B77,Kraftvärmeprod!$B$1:$AH$479,MATCH(L$2,Kraftvärmeprod!$B$1:$AG$1,0),FALSE)/1,0)-IFERROR(VLOOKUP($B77,'Slutlig allokering kvv'!$B$2:$AC$462,MATCH(L$3,'Slutlig allokering kvv'!$B$1:$AJ$1,0),FALSE)/1,0)</f>
        <v>0</v>
      </c>
      <c r="M77">
        <f>IFERROR(VLOOKUP($B77,Kraftvärmeprod!$B$1:$AH$479,MATCH(M$2,Kraftvärmeprod!$B$1:$AG$1,0),FALSE)/1,0)-IFERROR(VLOOKUP($B77,'Slutlig allokering kvv'!$B$2:$AC$462,MATCH(M$3,'Slutlig allokering kvv'!$B$1:$AJ$1,0),FALSE)/1,0)</f>
        <v>0</v>
      </c>
      <c r="N77">
        <f>IFERROR(VLOOKUP($B77,Kraftvärmeprod!$B$1:$AH$479,MATCH(N$2,Kraftvärmeprod!$B$1:$AG$1,0),FALSE)/1,0)-IFERROR(VLOOKUP($B77,'Slutlig allokering kvv'!$B$2:$AC$462,MATCH(N$3,'Slutlig allokering kvv'!$B$1:$AJ$1,0),FALSE)/1,0)</f>
        <v>0</v>
      </c>
      <c r="O77">
        <f>IFERROR(VLOOKUP($B77,Kraftvärmeprod!$B$1:$AH$479,MATCH(O$2,Kraftvärmeprod!$B$1:$AG$1,0),FALSE)/1,0)-IFERROR(VLOOKUP($B77,'Slutlig allokering kvv'!$B$2:$AC$462,MATCH(O$3,'Slutlig allokering kvv'!$B$1:$AJ$1,0),FALSE)/1,0)</f>
        <v>0</v>
      </c>
      <c r="P77">
        <f>IFERROR(VLOOKUP($B77,Kraftvärmeprod!$B$1:$AH$479,MATCH(P$2,Kraftvärmeprod!$B$1:$AG$1,0),FALSE)/1,0)-IFERROR(VLOOKUP($B77,'Slutlig allokering kvv'!$B$2:$AC$462,MATCH(P$3,'Slutlig allokering kvv'!$B$1:$AJ$1,0),FALSE)/1,0)</f>
        <v>0</v>
      </c>
      <c r="Q77">
        <f>IFERROR(VLOOKUP($B77,Kraftvärmeprod!$B$1:$AH$479,MATCH(Q$2,Kraftvärmeprod!$B$1:$AG$1,0),FALSE)/1,0)-IFERROR(VLOOKUP($B77,'Slutlig allokering kvv'!$B$2:$AC$462,MATCH(Q$3,'Slutlig allokering kvv'!$B$1:$AJ$1,0),FALSE)/1,0)</f>
        <v>0</v>
      </c>
      <c r="R77">
        <f>IFERROR(VLOOKUP($B77,Kraftvärmeprod!$B$1:$AH$479,MATCH(R$2,Kraftvärmeprod!$B$1:$AG$1,0),FALSE)/1,0)-IFERROR(VLOOKUP($B77,'Slutlig allokering kvv'!$B$2:$AC$462,MATCH(R$3,'Slutlig allokering kvv'!$B$1:$AJ$1,0),FALSE)/1,0)</f>
        <v>0</v>
      </c>
      <c r="S77">
        <f>IFERROR(VLOOKUP($B77,Kraftvärmeprod!$B$1:$AH$479,MATCH(S$2,Kraftvärmeprod!$B$1:$AG$1,0),FALSE)/1,0)-IFERROR(VLOOKUP($B77,'Slutlig allokering kvv'!$B$2:$AC$462,MATCH(S$3,'Slutlig allokering kvv'!$B$1:$AJ$1,0),FALSE)/1,0)</f>
        <v>0</v>
      </c>
      <c r="T77" s="6">
        <f>IFERROR(VLOOKUP($B77,Miljö!$B$1:$S$477,MATCH(T$2,Miljö!$B$1:$X$1,0),FALSE)/1,0)-IFERROR(VLOOKUP($B77,'Slutlig allokering kvv'!$B$2:$AC$462,MATCH(T$3,'Slutlig allokering kvv'!$B$1:$AJ$1,0),FALSE)/1,0)</f>
        <v>0</v>
      </c>
      <c r="U77">
        <f>IFERROR(VLOOKUP($B77,Kraftvärmeprod!$B$1:$AH$479,MATCH(U$2,Kraftvärmeprod!$B$1:$AG$1,0),FALSE)/1,0)-IFERROR(VLOOKUP($B77,'Slutlig allokering kvv'!$B$2:$AC$462,MATCH(U$3,'Slutlig allokering kvv'!$B$1:$AJ$1,0),FALSE)/1,0)</f>
        <v>0</v>
      </c>
      <c r="V77">
        <f>IFERROR(VLOOKUP($B77,Kraftvärmeprod!$B$1:$AH$479,MATCH(V$2,Kraftvärmeprod!$B$1:$AG$1,0),FALSE)/1,0)-IFERROR(VLOOKUP($B77,'Slutlig allokering kvv'!$B$2:$AC$462,MATCH(V$3,'Slutlig allokering kvv'!$B$1:$AJ$1,0),FALSE)/1,0)</f>
        <v>0</v>
      </c>
      <c r="W77">
        <f>IFERROR(VLOOKUP($B77,Kraftvärmeprod!$B$1:$AH$479,MATCH(W$2,Kraftvärmeprod!$B$1:$AG$1,0),FALSE)/1,0)-IFERROR(VLOOKUP($B77,'Slutlig allokering kvv'!$B$2:$AC$462,MATCH(W$3,'Slutlig allokering kvv'!$B$1:$AJ$1,0),FALSE)/1,0)</f>
        <v>0</v>
      </c>
      <c r="X77">
        <f>IFERROR(VLOOKUP($B77,Kraftvärmeprod!$B$1:$AH$479,MATCH(X$2,Kraftvärmeprod!$B$1:$AG$1,0),FALSE)/1,0)-IFERROR(VLOOKUP($B77,'Slutlig allokering kvv'!$B$2:$AC$462,MATCH(X$3,'Slutlig allokering kvv'!$B$1:$AJ$1,0),FALSE)/1,0)</f>
        <v>0</v>
      </c>
      <c r="Y77">
        <f>IFERROR(VLOOKUP($B77,Kraftvärmeprod!$B$1:$AH$479,MATCH(Y$2,Kraftvärmeprod!$B$1:$AG$1,0),FALSE)/1,0)-IFERROR(VLOOKUP($B77,'Slutlig allokering kvv'!$B$2:$AC$462,MATCH(Y$3,'Slutlig allokering kvv'!$B$1:$AJ$1,0),FALSE)/1,0)</f>
        <v>0</v>
      </c>
      <c r="Z77">
        <f>IFERROR(VLOOKUP($B77,Kraftvärmeprod!$B$1:$AH$479,MATCH(Z$2,Kraftvärmeprod!$B$1:$AG$1,0),FALSE)/1,0)-IFERROR(VLOOKUP($B77,'Slutlig allokering kvv'!$B$2:$AC$462,MATCH(Z$3,'Slutlig allokering kvv'!$B$1:$AJ$1,0),FALSE)/1,0)</f>
        <v>0</v>
      </c>
      <c r="AA77">
        <f>IFERROR(VLOOKUP($B77,Kraftvärmeprod!$B$1:$AH$479,MATCH(AA$2,Kraftvärmeprod!$B$1:$AG$1,0),FALSE)/1,0)-IFERROR(VLOOKUP($B77,'Slutlig allokering kvv'!$B$2:$AC$462,MATCH(AA$3,'Slutlig allokering kvv'!$B$1:$AJ$1,0),FALSE)/1,0)</f>
        <v>0</v>
      </c>
      <c r="AE77">
        <f t="shared" si="2"/>
        <v>0</v>
      </c>
      <c r="AG77">
        <f>IFERROR(VLOOKUP(B77,'Slutlig allokering kvv'!$B$2:$AJ$462,MATCH("Summa slutlig allokerad tillförd energi (utan hjälpel och rökgaskondensering):",'Slutlig allokering kvv'!$B$1:$AK$1,0),FALSE)/1,"")</f>
        <v>0</v>
      </c>
      <c r="AI77" s="137" t="str">
        <f>IFERROR(1-VLOOKUP(B77,'Slutlig allokering kvv'!$B$2:$AJ$462,MATCH("Andel av bränsle i kvv som allokerats till värme, exklusive rökgaskondensering och hjälpel",'Slutlig allokering kvv'!$B$1:$AK$1,0),FALSE),"")</f>
        <v/>
      </c>
      <c r="AK77" s="137" t="str">
        <f t="shared" si="3"/>
        <v/>
      </c>
    </row>
    <row r="78" spans="1:37" x14ac:dyDescent="0.25">
      <c r="A78" s="2" t="s">
        <v>130</v>
      </c>
      <c r="B78" s="2" t="s">
        <v>131</v>
      </c>
      <c r="C78" t="str">
        <f>IFERROR(VLOOKUP($B78,Kraftvärmeprod!$B$1:$AH$479,MATCH(C$3,Kraftvärmeprod!$B$1:$AG$1,0),FALSE)/1,"")</f>
        <v/>
      </c>
      <c r="D78" t="str">
        <f>IFERROR(VLOOKUP($B78,Kraftvärmeprod!$B$1:$AH$479,MATCH(D$3,Kraftvärmeprod!$B$1:$AG$1,0),FALSE)/1,"")</f>
        <v/>
      </c>
      <c r="E78">
        <f>IFERROR(VLOOKUP($B78,Kraftvärmeprod!$B$1:$AH$479,MATCH(E$2,Kraftvärmeprod!$B$1:$AG$1,0),FALSE)/1,0)-IFERROR(VLOOKUP($B78,'Slutlig allokering kvv'!$B$2:$AC$462,MATCH(E$3,'Slutlig allokering kvv'!$B$1:$AJ$1,0),FALSE)/1,0)</f>
        <v>0</v>
      </c>
      <c r="F78">
        <f>IFERROR(VLOOKUP($B78,Kraftvärmeprod!$B$1:$AH$479,MATCH(F$2,Kraftvärmeprod!$B$1:$AG$1,0),FALSE)/1,0)-IFERROR(VLOOKUP($B78,'Slutlig allokering kvv'!$B$2:$AC$462,MATCH(F$3,'Slutlig allokering kvv'!$B$1:$AJ$1,0),FALSE)/1,0)</f>
        <v>0</v>
      </c>
      <c r="G78">
        <f>IFERROR(VLOOKUP($B78,Kraftvärmeprod!$B$1:$AH$479,MATCH(G$2,Kraftvärmeprod!$B$1:$AG$1,0),FALSE)/1,0)-IFERROR(VLOOKUP($B78,'Slutlig allokering kvv'!$B$2:$AC$462,MATCH(G$3,'Slutlig allokering kvv'!$B$1:$AJ$1,0),FALSE)/1,0)</f>
        <v>0</v>
      </c>
      <c r="H78">
        <f>IFERROR(VLOOKUP($B78,Kraftvärmeprod!$B$1:$AH$479,MATCH(H$2,Kraftvärmeprod!$B$1:$AG$1,0),FALSE)/1,0)-IFERROR(VLOOKUP($B78,'Slutlig allokering kvv'!$B$2:$AC$462,MATCH(H$3,'Slutlig allokering kvv'!$B$1:$AJ$1,0),FALSE)/1,0)</f>
        <v>0</v>
      </c>
      <c r="I78">
        <f>IFERROR(VLOOKUP($B78,Kraftvärmeprod!$B$1:$AH$479,MATCH(I$2,Kraftvärmeprod!$B$1:$AG$1,0),FALSE)/1,0)-IFERROR(VLOOKUP($B78,'Slutlig allokering kvv'!$B$2:$AC$462,MATCH(I$3,'Slutlig allokering kvv'!$B$1:$AJ$1,0),FALSE)/1,0)</f>
        <v>0</v>
      </c>
      <c r="J78">
        <f>IFERROR(VLOOKUP($B78,Kraftvärmeprod!$B$1:$AH$479,MATCH(J$2,Kraftvärmeprod!$B$1:$AG$1,0),FALSE)/1,0)-IFERROR(VLOOKUP($B78,'Slutlig allokering kvv'!$B$2:$AC$462,MATCH(J$3,'Slutlig allokering kvv'!$B$1:$AJ$1,0),FALSE)/1,0)</f>
        <v>0</v>
      </c>
      <c r="K78">
        <f>IFERROR(VLOOKUP($B78,Kraftvärmeprod!$B$1:$AH$479,MATCH(K$2,Kraftvärmeprod!$B$1:$AG$1,0),FALSE)/1,0)-IFERROR(VLOOKUP($B78,'Slutlig allokering kvv'!$B$2:$AC$462,MATCH(K$3,'Slutlig allokering kvv'!$B$1:$AJ$1,0),FALSE)/1,0)</f>
        <v>0</v>
      </c>
      <c r="L78">
        <f>IFERROR(VLOOKUP($B78,Kraftvärmeprod!$B$1:$AH$479,MATCH(L$2,Kraftvärmeprod!$B$1:$AG$1,0),FALSE)/1,0)-IFERROR(VLOOKUP($B78,'Slutlig allokering kvv'!$B$2:$AC$462,MATCH(L$3,'Slutlig allokering kvv'!$B$1:$AJ$1,0),FALSE)/1,0)</f>
        <v>0</v>
      </c>
      <c r="M78">
        <f>IFERROR(VLOOKUP($B78,Kraftvärmeprod!$B$1:$AH$479,MATCH(M$2,Kraftvärmeprod!$B$1:$AG$1,0),FALSE)/1,0)-IFERROR(VLOOKUP($B78,'Slutlig allokering kvv'!$B$2:$AC$462,MATCH(M$3,'Slutlig allokering kvv'!$B$1:$AJ$1,0),FALSE)/1,0)</f>
        <v>0</v>
      </c>
      <c r="N78">
        <f>IFERROR(VLOOKUP($B78,Kraftvärmeprod!$B$1:$AH$479,MATCH(N$2,Kraftvärmeprod!$B$1:$AG$1,0),FALSE)/1,0)-IFERROR(VLOOKUP($B78,'Slutlig allokering kvv'!$B$2:$AC$462,MATCH(N$3,'Slutlig allokering kvv'!$B$1:$AJ$1,0),FALSE)/1,0)</f>
        <v>0</v>
      </c>
      <c r="O78">
        <f>IFERROR(VLOOKUP($B78,Kraftvärmeprod!$B$1:$AH$479,MATCH(O$2,Kraftvärmeprod!$B$1:$AG$1,0),FALSE)/1,0)-IFERROR(VLOOKUP($B78,'Slutlig allokering kvv'!$B$2:$AC$462,MATCH(O$3,'Slutlig allokering kvv'!$B$1:$AJ$1,0),FALSE)/1,0)</f>
        <v>0</v>
      </c>
      <c r="P78">
        <f>IFERROR(VLOOKUP($B78,Kraftvärmeprod!$B$1:$AH$479,MATCH(P$2,Kraftvärmeprod!$B$1:$AG$1,0),FALSE)/1,0)-IFERROR(VLOOKUP($B78,'Slutlig allokering kvv'!$B$2:$AC$462,MATCH(P$3,'Slutlig allokering kvv'!$B$1:$AJ$1,0),FALSE)/1,0)</f>
        <v>0</v>
      </c>
      <c r="Q78">
        <f>IFERROR(VLOOKUP($B78,Kraftvärmeprod!$B$1:$AH$479,MATCH(Q$2,Kraftvärmeprod!$B$1:$AG$1,0),FALSE)/1,0)-IFERROR(VLOOKUP($B78,'Slutlig allokering kvv'!$B$2:$AC$462,MATCH(Q$3,'Slutlig allokering kvv'!$B$1:$AJ$1,0),FALSE)/1,0)</f>
        <v>0</v>
      </c>
      <c r="R78">
        <f>IFERROR(VLOOKUP($B78,Kraftvärmeprod!$B$1:$AH$479,MATCH(R$2,Kraftvärmeprod!$B$1:$AG$1,0),FALSE)/1,0)-IFERROR(VLOOKUP($B78,'Slutlig allokering kvv'!$B$2:$AC$462,MATCH(R$3,'Slutlig allokering kvv'!$B$1:$AJ$1,0),FALSE)/1,0)</f>
        <v>0</v>
      </c>
      <c r="S78">
        <f>IFERROR(VLOOKUP($B78,Kraftvärmeprod!$B$1:$AH$479,MATCH(S$2,Kraftvärmeprod!$B$1:$AG$1,0),FALSE)/1,0)-IFERROR(VLOOKUP($B78,'Slutlig allokering kvv'!$B$2:$AC$462,MATCH(S$3,'Slutlig allokering kvv'!$B$1:$AJ$1,0),FALSE)/1,0)</f>
        <v>0</v>
      </c>
      <c r="T78" s="6">
        <f>IFERROR(VLOOKUP($B78,Miljö!$B$1:$S$477,MATCH(T$2,Miljö!$B$1:$X$1,0),FALSE)/1,0)-IFERROR(VLOOKUP($B78,'Slutlig allokering kvv'!$B$2:$AC$462,MATCH(T$3,'Slutlig allokering kvv'!$B$1:$AJ$1,0),FALSE)/1,0)</f>
        <v>0</v>
      </c>
      <c r="U78">
        <f>IFERROR(VLOOKUP($B78,Kraftvärmeprod!$B$1:$AH$479,MATCH(U$2,Kraftvärmeprod!$B$1:$AG$1,0),FALSE)/1,0)-IFERROR(VLOOKUP($B78,'Slutlig allokering kvv'!$B$2:$AC$462,MATCH(U$3,'Slutlig allokering kvv'!$B$1:$AJ$1,0),FALSE)/1,0)</f>
        <v>0</v>
      </c>
      <c r="V78">
        <f>IFERROR(VLOOKUP($B78,Kraftvärmeprod!$B$1:$AH$479,MATCH(V$2,Kraftvärmeprod!$B$1:$AG$1,0),FALSE)/1,0)-IFERROR(VLOOKUP($B78,'Slutlig allokering kvv'!$B$2:$AC$462,MATCH(V$3,'Slutlig allokering kvv'!$B$1:$AJ$1,0),FALSE)/1,0)</f>
        <v>0</v>
      </c>
      <c r="W78">
        <f>IFERROR(VLOOKUP($B78,Kraftvärmeprod!$B$1:$AH$479,MATCH(W$2,Kraftvärmeprod!$B$1:$AG$1,0),FALSE)/1,0)-IFERROR(VLOOKUP($B78,'Slutlig allokering kvv'!$B$2:$AC$462,MATCH(W$3,'Slutlig allokering kvv'!$B$1:$AJ$1,0),FALSE)/1,0)</f>
        <v>0</v>
      </c>
      <c r="X78">
        <f>IFERROR(VLOOKUP($B78,Kraftvärmeprod!$B$1:$AH$479,MATCH(X$2,Kraftvärmeprod!$B$1:$AG$1,0),FALSE)/1,0)-IFERROR(VLOOKUP($B78,'Slutlig allokering kvv'!$B$2:$AC$462,MATCH(X$3,'Slutlig allokering kvv'!$B$1:$AJ$1,0),FALSE)/1,0)</f>
        <v>0</v>
      </c>
      <c r="Y78">
        <f>IFERROR(VLOOKUP($B78,Kraftvärmeprod!$B$1:$AH$479,MATCH(Y$2,Kraftvärmeprod!$B$1:$AG$1,0),FALSE)/1,0)-IFERROR(VLOOKUP($B78,'Slutlig allokering kvv'!$B$2:$AC$462,MATCH(Y$3,'Slutlig allokering kvv'!$B$1:$AJ$1,0),FALSE)/1,0)</f>
        <v>0</v>
      </c>
      <c r="Z78">
        <f>IFERROR(VLOOKUP($B78,Kraftvärmeprod!$B$1:$AH$479,MATCH(Z$2,Kraftvärmeprod!$B$1:$AG$1,0),FALSE)/1,0)-IFERROR(VLOOKUP($B78,'Slutlig allokering kvv'!$B$2:$AC$462,MATCH(Z$3,'Slutlig allokering kvv'!$B$1:$AJ$1,0),FALSE)/1,0)</f>
        <v>0</v>
      </c>
      <c r="AA78">
        <f>IFERROR(VLOOKUP($B78,Kraftvärmeprod!$B$1:$AH$479,MATCH(AA$2,Kraftvärmeprod!$B$1:$AG$1,0),FALSE)/1,0)-IFERROR(VLOOKUP($B78,'Slutlig allokering kvv'!$B$2:$AC$462,MATCH(AA$3,'Slutlig allokering kvv'!$B$1:$AJ$1,0),FALSE)/1,0)</f>
        <v>0</v>
      </c>
      <c r="AE78">
        <f t="shared" si="2"/>
        <v>0</v>
      </c>
      <c r="AG78">
        <f>IFERROR(VLOOKUP(B78,'Slutlig allokering kvv'!$B$2:$AJ$462,MATCH("Summa slutlig allokerad tillförd energi (utan hjälpel och rökgaskondensering):",'Slutlig allokering kvv'!$B$1:$AK$1,0),FALSE)/1,"")</f>
        <v>0</v>
      </c>
      <c r="AI78" s="137" t="str">
        <f>IFERROR(1-VLOOKUP(B78,'Slutlig allokering kvv'!$B$2:$AJ$462,MATCH("Andel av bränsle i kvv som allokerats till värme, exklusive rökgaskondensering och hjälpel",'Slutlig allokering kvv'!$B$1:$AK$1,0),FALSE),"")</f>
        <v/>
      </c>
      <c r="AK78" s="137" t="str">
        <f t="shared" si="3"/>
        <v/>
      </c>
    </row>
    <row r="79" spans="1:37" x14ac:dyDescent="0.25">
      <c r="A79" s="2" t="s">
        <v>130</v>
      </c>
      <c r="B79" s="2" t="s">
        <v>132</v>
      </c>
      <c r="C79" t="str">
        <f>IFERROR(VLOOKUP($B79,Kraftvärmeprod!$B$1:$AH$479,MATCH(C$3,Kraftvärmeprod!$B$1:$AG$1,0),FALSE)/1,"")</f>
        <v/>
      </c>
      <c r="D79" t="str">
        <f>IFERROR(VLOOKUP($B79,Kraftvärmeprod!$B$1:$AH$479,MATCH(D$3,Kraftvärmeprod!$B$1:$AG$1,0),FALSE)/1,"")</f>
        <v/>
      </c>
      <c r="E79">
        <f>IFERROR(VLOOKUP($B79,Kraftvärmeprod!$B$1:$AH$479,MATCH(E$2,Kraftvärmeprod!$B$1:$AG$1,0),FALSE)/1,0)-IFERROR(VLOOKUP($B79,'Slutlig allokering kvv'!$B$2:$AC$462,MATCH(E$3,'Slutlig allokering kvv'!$B$1:$AJ$1,0),FALSE)/1,0)</f>
        <v>0</v>
      </c>
      <c r="F79">
        <f>IFERROR(VLOOKUP($B79,Kraftvärmeprod!$B$1:$AH$479,MATCH(F$2,Kraftvärmeprod!$B$1:$AG$1,0),FALSE)/1,0)-IFERROR(VLOOKUP($B79,'Slutlig allokering kvv'!$B$2:$AC$462,MATCH(F$3,'Slutlig allokering kvv'!$B$1:$AJ$1,0),FALSE)/1,0)</f>
        <v>0</v>
      </c>
      <c r="G79">
        <f>IFERROR(VLOOKUP($B79,Kraftvärmeprod!$B$1:$AH$479,MATCH(G$2,Kraftvärmeprod!$B$1:$AG$1,0),FALSE)/1,0)-IFERROR(VLOOKUP($B79,'Slutlig allokering kvv'!$B$2:$AC$462,MATCH(G$3,'Slutlig allokering kvv'!$B$1:$AJ$1,0),FALSE)/1,0)</f>
        <v>0</v>
      </c>
      <c r="H79">
        <f>IFERROR(VLOOKUP($B79,Kraftvärmeprod!$B$1:$AH$479,MATCH(H$2,Kraftvärmeprod!$B$1:$AG$1,0),FALSE)/1,0)-IFERROR(VLOOKUP($B79,'Slutlig allokering kvv'!$B$2:$AC$462,MATCH(H$3,'Slutlig allokering kvv'!$B$1:$AJ$1,0),FALSE)/1,0)</f>
        <v>0</v>
      </c>
      <c r="I79">
        <f>IFERROR(VLOOKUP($B79,Kraftvärmeprod!$B$1:$AH$479,MATCH(I$2,Kraftvärmeprod!$B$1:$AG$1,0),FALSE)/1,0)-IFERROR(VLOOKUP($B79,'Slutlig allokering kvv'!$B$2:$AC$462,MATCH(I$3,'Slutlig allokering kvv'!$B$1:$AJ$1,0),FALSE)/1,0)</f>
        <v>0</v>
      </c>
      <c r="J79">
        <f>IFERROR(VLOOKUP($B79,Kraftvärmeprod!$B$1:$AH$479,MATCH(J$2,Kraftvärmeprod!$B$1:$AG$1,0),FALSE)/1,0)-IFERROR(VLOOKUP($B79,'Slutlig allokering kvv'!$B$2:$AC$462,MATCH(J$3,'Slutlig allokering kvv'!$B$1:$AJ$1,0),FALSE)/1,0)</f>
        <v>0</v>
      </c>
      <c r="K79">
        <f>IFERROR(VLOOKUP($B79,Kraftvärmeprod!$B$1:$AH$479,MATCH(K$2,Kraftvärmeprod!$B$1:$AG$1,0),FALSE)/1,0)-IFERROR(VLOOKUP($B79,'Slutlig allokering kvv'!$B$2:$AC$462,MATCH(K$3,'Slutlig allokering kvv'!$B$1:$AJ$1,0),FALSE)/1,0)</f>
        <v>0</v>
      </c>
      <c r="L79">
        <f>IFERROR(VLOOKUP($B79,Kraftvärmeprod!$B$1:$AH$479,MATCH(L$2,Kraftvärmeprod!$B$1:$AG$1,0),FALSE)/1,0)-IFERROR(VLOOKUP($B79,'Slutlig allokering kvv'!$B$2:$AC$462,MATCH(L$3,'Slutlig allokering kvv'!$B$1:$AJ$1,0),FALSE)/1,0)</f>
        <v>0</v>
      </c>
      <c r="M79">
        <f>IFERROR(VLOOKUP($B79,Kraftvärmeprod!$B$1:$AH$479,MATCH(M$2,Kraftvärmeprod!$B$1:$AG$1,0),FALSE)/1,0)-IFERROR(VLOOKUP($B79,'Slutlig allokering kvv'!$B$2:$AC$462,MATCH(M$3,'Slutlig allokering kvv'!$B$1:$AJ$1,0),FALSE)/1,0)</f>
        <v>0</v>
      </c>
      <c r="N79">
        <f>IFERROR(VLOOKUP($B79,Kraftvärmeprod!$B$1:$AH$479,MATCH(N$2,Kraftvärmeprod!$B$1:$AG$1,0),FALSE)/1,0)-IFERROR(VLOOKUP($B79,'Slutlig allokering kvv'!$B$2:$AC$462,MATCH(N$3,'Slutlig allokering kvv'!$B$1:$AJ$1,0),FALSE)/1,0)</f>
        <v>0</v>
      </c>
      <c r="O79">
        <f>IFERROR(VLOOKUP($B79,Kraftvärmeprod!$B$1:$AH$479,MATCH(O$2,Kraftvärmeprod!$B$1:$AG$1,0),FALSE)/1,0)-IFERROR(VLOOKUP($B79,'Slutlig allokering kvv'!$B$2:$AC$462,MATCH(O$3,'Slutlig allokering kvv'!$B$1:$AJ$1,0),FALSE)/1,0)</f>
        <v>0</v>
      </c>
      <c r="P79">
        <f>IFERROR(VLOOKUP($B79,Kraftvärmeprod!$B$1:$AH$479,MATCH(P$2,Kraftvärmeprod!$B$1:$AG$1,0),FALSE)/1,0)-IFERROR(VLOOKUP($B79,'Slutlig allokering kvv'!$B$2:$AC$462,MATCH(P$3,'Slutlig allokering kvv'!$B$1:$AJ$1,0),FALSE)/1,0)</f>
        <v>0</v>
      </c>
      <c r="Q79">
        <f>IFERROR(VLOOKUP($B79,Kraftvärmeprod!$B$1:$AH$479,MATCH(Q$2,Kraftvärmeprod!$B$1:$AG$1,0),FALSE)/1,0)-IFERROR(VLOOKUP($B79,'Slutlig allokering kvv'!$B$2:$AC$462,MATCH(Q$3,'Slutlig allokering kvv'!$B$1:$AJ$1,0),FALSE)/1,0)</f>
        <v>0</v>
      </c>
      <c r="R79">
        <f>IFERROR(VLOOKUP($B79,Kraftvärmeprod!$B$1:$AH$479,MATCH(R$2,Kraftvärmeprod!$B$1:$AG$1,0),FALSE)/1,0)-IFERROR(VLOOKUP($B79,'Slutlig allokering kvv'!$B$2:$AC$462,MATCH(R$3,'Slutlig allokering kvv'!$B$1:$AJ$1,0),FALSE)/1,0)</f>
        <v>0</v>
      </c>
      <c r="S79">
        <f>IFERROR(VLOOKUP($B79,Kraftvärmeprod!$B$1:$AH$479,MATCH(S$2,Kraftvärmeprod!$B$1:$AG$1,0),FALSE)/1,0)-IFERROR(VLOOKUP($B79,'Slutlig allokering kvv'!$B$2:$AC$462,MATCH(S$3,'Slutlig allokering kvv'!$B$1:$AJ$1,0),FALSE)/1,0)</f>
        <v>0</v>
      </c>
      <c r="T79" s="6">
        <f>IFERROR(VLOOKUP($B79,Miljö!$B$1:$S$477,MATCH(T$2,Miljö!$B$1:$X$1,0),FALSE)/1,0)-IFERROR(VLOOKUP($B79,'Slutlig allokering kvv'!$B$2:$AC$462,MATCH(T$3,'Slutlig allokering kvv'!$B$1:$AJ$1,0),FALSE)/1,0)</f>
        <v>0</v>
      </c>
      <c r="U79">
        <f>IFERROR(VLOOKUP($B79,Kraftvärmeprod!$B$1:$AH$479,MATCH(U$2,Kraftvärmeprod!$B$1:$AG$1,0),FALSE)/1,0)-IFERROR(VLOOKUP($B79,'Slutlig allokering kvv'!$B$2:$AC$462,MATCH(U$3,'Slutlig allokering kvv'!$B$1:$AJ$1,0),FALSE)/1,0)</f>
        <v>0</v>
      </c>
      <c r="V79">
        <f>IFERROR(VLOOKUP($B79,Kraftvärmeprod!$B$1:$AH$479,MATCH(V$2,Kraftvärmeprod!$B$1:$AG$1,0),FALSE)/1,0)-IFERROR(VLOOKUP($B79,'Slutlig allokering kvv'!$B$2:$AC$462,MATCH(V$3,'Slutlig allokering kvv'!$B$1:$AJ$1,0),FALSE)/1,0)</f>
        <v>0</v>
      </c>
      <c r="W79">
        <f>IFERROR(VLOOKUP($B79,Kraftvärmeprod!$B$1:$AH$479,MATCH(W$2,Kraftvärmeprod!$B$1:$AG$1,0),FALSE)/1,0)-IFERROR(VLOOKUP($B79,'Slutlig allokering kvv'!$B$2:$AC$462,MATCH(W$3,'Slutlig allokering kvv'!$B$1:$AJ$1,0),FALSE)/1,0)</f>
        <v>0</v>
      </c>
      <c r="X79">
        <f>IFERROR(VLOOKUP($B79,Kraftvärmeprod!$B$1:$AH$479,MATCH(X$2,Kraftvärmeprod!$B$1:$AG$1,0),FALSE)/1,0)-IFERROR(VLOOKUP($B79,'Slutlig allokering kvv'!$B$2:$AC$462,MATCH(X$3,'Slutlig allokering kvv'!$B$1:$AJ$1,0),FALSE)/1,0)</f>
        <v>0</v>
      </c>
      <c r="Y79">
        <f>IFERROR(VLOOKUP($B79,Kraftvärmeprod!$B$1:$AH$479,MATCH(Y$2,Kraftvärmeprod!$B$1:$AG$1,0),FALSE)/1,0)-IFERROR(VLOOKUP($B79,'Slutlig allokering kvv'!$B$2:$AC$462,MATCH(Y$3,'Slutlig allokering kvv'!$B$1:$AJ$1,0),FALSE)/1,0)</f>
        <v>0</v>
      </c>
      <c r="Z79">
        <f>IFERROR(VLOOKUP($B79,Kraftvärmeprod!$B$1:$AH$479,MATCH(Z$2,Kraftvärmeprod!$B$1:$AG$1,0),FALSE)/1,0)-IFERROR(VLOOKUP($B79,'Slutlig allokering kvv'!$B$2:$AC$462,MATCH(Z$3,'Slutlig allokering kvv'!$B$1:$AJ$1,0),FALSE)/1,0)</f>
        <v>0</v>
      </c>
      <c r="AA79">
        <f>IFERROR(VLOOKUP($B79,Kraftvärmeprod!$B$1:$AH$479,MATCH(AA$2,Kraftvärmeprod!$B$1:$AG$1,0),FALSE)/1,0)-IFERROR(VLOOKUP($B79,'Slutlig allokering kvv'!$B$2:$AC$462,MATCH(AA$3,'Slutlig allokering kvv'!$B$1:$AJ$1,0),FALSE)/1,0)</f>
        <v>0</v>
      </c>
      <c r="AE79">
        <f t="shared" si="2"/>
        <v>0</v>
      </c>
      <c r="AG79">
        <f>IFERROR(VLOOKUP(B79,'Slutlig allokering kvv'!$B$2:$AJ$462,MATCH("Summa slutlig allokerad tillförd energi (utan hjälpel och rökgaskondensering):",'Slutlig allokering kvv'!$B$1:$AK$1,0),FALSE)/1,"")</f>
        <v>0</v>
      </c>
      <c r="AI79" s="137" t="str">
        <f>IFERROR(1-VLOOKUP(B79,'Slutlig allokering kvv'!$B$2:$AJ$462,MATCH("Andel av bränsle i kvv som allokerats till värme, exklusive rökgaskondensering och hjälpel",'Slutlig allokering kvv'!$B$1:$AK$1,0),FALSE),"")</f>
        <v/>
      </c>
      <c r="AK79" s="137" t="str">
        <f t="shared" si="3"/>
        <v/>
      </c>
    </row>
    <row r="80" spans="1:37" x14ac:dyDescent="0.25">
      <c r="A80" s="2" t="s">
        <v>133</v>
      </c>
      <c r="B80" s="2" t="s">
        <v>134</v>
      </c>
      <c r="C80" t="str">
        <f>IFERROR(VLOOKUP($B80,Kraftvärmeprod!$B$1:$AH$479,MATCH(C$3,Kraftvärmeprod!$B$1:$AG$1,0),FALSE)/1,"")</f>
        <v/>
      </c>
      <c r="D80" t="str">
        <f>IFERROR(VLOOKUP($B80,Kraftvärmeprod!$B$1:$AH$479,MATCH(D$3,Kraftvärmeprod!$B$1:$AG$1,0),FALSE)/1,"")</f>
        <v/>
      </c>
      <c r="E80">
        <f>IFERROR(VLOOKUP($B80,Kraftvärmeprod!$B$1:$AH$479,MATCH(E$2,Kraftvärmeprod!$B$1:$AG$1,0),FALSE)/1,0)-IFERROR(VLOOKUP($B80,'Slutlig allokering kvv'!$B$2:$AC$462,MATCH(E$3,'Slutlig allokering kvv'!$B$1:$AJ$1,0),FALSE)/1,0)</f>
        <v>0</v>
      </c>
      <c r="F80">
        <f>IFERROR(VLOOKUP($B80,Kraftvärmeprod!$B$1:$AH$479,MATCH(F$2,Kraftvärmeprod!$B$1:$AG$1,0),FALSE)/1,0)-IFERROR(VLOOKUP($B80,'Slutlig allokering kvv'!$B$2:$AC$462,MATCH(F$3,'Slutlig allokering kvv'!$B$1:$AJ$1,0),FALSE)/1,0)</f>
        <v>0</v>
      </c>
      <c r="G80">
        <f>IFERROR(VLOOKUP($B80,Kraftvärmeprod!$B$1:$AH$479,MATCH(G$2,Kraftvärmeprod!$B$1:$AG$1,0),FALSE)/1,0)-IFERROR(VLOOKUP($B80,'Slutlig allokering kvv'!$B$2:$AC$462,MATCH(G$3,'Slutlig allokering kvv'!$B$1:$AJ$1,0),FALSE)/1,0)</f>
        <v>0</v>
      </c>
      <c r="H80">
        <f>IFERROR(VLOOKUP($B80,Kraftvärmeprod!$B$1:$AH$479,MATCH(H$2,Kraftvärmeprod!$B$1:$AG$1,0),FALSE)/1,0)-IFERROR(VLOOKUP($B80,'Slutlig allokering kvv'!$B$2:$AC$462,MATCH(H$3,'Slutlig allokering kvv'!$B$1:$AJ$1,0),FALSE)/1,0)</f>
        <v>0</v>
      </c>
      <c r="I80">
        <f>IFERROR(VLOOKUP($B80,Kraftvärmeprod!$B$1:$AH$479,MATCH(I$2,Kraftvärmeprod!$B$1:$AG$1,0),FALSE)/1,0)-IFERROR(VLOOKUP($B80,'Slutlig allokering kvv'!$B$2:$AC$462,MATCH(I$3,'Slutlig allokering kvv'!$B$1:$AJ$1,0),FALSE)/1,0)</f>
        <v>0</v>
      </c>
      <c r="J80">
        <f>IFERROR(VLOOKUP($B80,Kraftvärmeprod!$B$1:$AH$479,MATCH(J$2,Kraftvärmeprod!$B$1:$AG$1,0),FALSE)/1,0)-IFERROR(VLOOKUP($B80,'Slutlig allokering kvv'!$B$2:$AC$462,MATCH(J$3,'Slutlig allokering kvv'!$B$1:$AJ$1,0),FALSE)/1,0)</f>
        <v>0</v>
      </c>
      <c r="K80">
        <f>IFERROR(VLOOKUP($B80,Kraftvärmeprod!$B$1:$AH$479,MATCH(K$2,Kraftvärmeprod!$B$1:$AG$1,0),FALSE)/1,0)-IFERROR(VLOOKUP($B80,'Slutlig allokering kvv'!$B$2:$AC$462,MATCH(K$3,'Slutlig allokering kvv'!$B$1:$AJ$1,0),FALSE)/1,0)</f>
        <v>0</v>
      </c>
      <c r="L80">
        <f>IFERROR(VLOOKUP($B80,Kraftvärmeprod!$B$1:$AH$479,MATCH(L$2,Kraftvärmeprod!$B$1:$AG$1,0),FALSE)/1,0)-IFERROR(VLOOKUP($B80,'Slutlig allokering kvv'!$B$2:$AC$462,MATCH(L$3,'Slutlig allokering kvv'!$B$1:$AJ$1,0),FALSE)/1,0)</f>
        <v>0</v>
      </c>
      <c r="M80">
        <f>IFERROR(VLOOKUP($B80,Kraftvärmeprod!$B$1:$AH$479,MATCH(M$2,Kraftvärmeprod!$B$1:$AG$1,0),FALSE)/1,0)-IFERROR(VLOOKUP($B80,'Slutlig allokering kvv'!$B$2:$AC$462,MATCH(M$3,'Slutlig allokering kvv'!$B$1:$AJ$1,0),FALSE)/1,0)</f>
        <v>0</v>
      </c>
      <c r="N80">
        <f>IFERROR(VLOOKUP($B80,Kraftvärmeprod!$B$1:$AH$479,MATCH(N$2,Kraftvärmeprod!$B$1:$AG$1,0),FALSE)/1,0)-IFERROR(VLOOKUP($B80,'Slutlig allokering kvv'!$B$2:$AC$462,MATCH(N$3,'Slutlig allokering kvv'!$B$1:$AJ$1,0),FALSE)/1,0)</f>
        <v>0</v>
      </c>
      <c r="O80">
        <f>IFERROR(VLOOKUP($B80,Kraftvärmeprod!$B$1:$AH$479,MATCH(O$2,Kraftvärmeprod!$B$1:$AG$1,0),FALSE)/1,0)-IFERROR(VLOOKUP($B80,'Slutlig allokering kvv'!$B$2:$AC$462,MATCH(O$3,'Slutlig allokering kvv'!$B$1:$AJ$1,0),FALSE)/1,0)</f>
        <v>0</v>
      </c>
      <c r="P80">
        <f>IFERROR(VLOOKUP($B80,Kraftvärmeprod!$B$1:$AH$479,MATCH(P$2,Kraftvärmeprod!$B$1:$AG$1,0),FALSE)/1,0)-IFERROR(VLOOKUP($B80,'Slutlig allokering kvv'!$B$2:$AC$462,MATCH(P$3,'Slutlig allokering kvv'!$B$1:$AJ$1,0),FALSE)/1,0)</f>
        <v>0</v>
      </c>
      <c r="Q80">
        <f>IFERROR(VLOOKUP($B80,Kraftvärmeprod!$B$1:$AH$479,MATCH(Q$2,Kraftvärmeprod!$B$1:$AG$1,0),FALSE)/1,0)-IFERROR(VLOOKUP($B80,'Slutlig allokering kvv'!$B$2:$AC$462,MATCH(Q$3,'Slutlig allokering kvv'!$B$1:$AJ$1,0),FALSE)/1,0)</f>
        <v>0</v>
      </c>
      <c r="R80">
        <f>IFERROR(VLOOKUP($B80,Kraftvärmeprod!$B$1:$AH$479,MATCH(R$2,Kraftvärmeprod!$B$1:$AG$1,0),FALSE)/1,0)-IFERROR(VLOOKUP($B80,'Slutlig allokering kvv'!$B$2:$AC$462,MATCH(R$3,'Slutlig allokering kvv'!$B$1:$AJ$1,0),FALSE)/1,0)</f>
        <v>0</v>
      </c>
      <c r="S80">
        <f>IFERROR(VLOOKUP($B80,Kraftvärmeprod!$B$1:$AH$479,MATCH(S$2,Kraftvärmeprod!$B$1:$AG$1,0),FALSE)/1,0)-IFERROR(VLOOKUP($B80,'Slutlig allokering kvv'!$B$2:$AC$462,MATCH(S$3,'Slutlig allokering kvv'!$B$1:$AJ$1,0),FALSE)/1,0)</f>
        <v>0</v>
      </c>
      <c r="T80" s="6">
        <f>IFERROR(VLOOKUP($B80,Miljö!$B$1:$S$477,MATCH(T$2,Miljö!$B$1:$X$1,0),FALSE)/1,0)-IFERROR(VLOOKUP($B80,'Slutlig allokering kvv'!$B$2:$AC$462,MATCH(T$3,'Slutlig allokering kvv'!$B$1:$AJ$1,0),FALSE)/1,0)</f>
        <v>0</v>
      </c>
      <c r="U80">
        <f>IFERROR(VLOOKUP($B80,Kraftvärmeprod!$B$1:$AH$479,MATCH(U$2,Kraftvärmeprod!$B$1:$AG$1,0),FALSE)/1,0)-IFERROR(VLOOKUP($B80,'Slutlig allokering kvv'!$B$2:$AC$462,MATCH(U$3,'Slutlig allokering kvv'!$B$1:$AJ$1,0),FALSE)/1,0)</f>
        <v>0</v>
      </c>
      <c r="V80">
        <f>IFERROR(VLOOKUP($B80,Kraftvärmeprod!$B$1:$AH$479,MATCH(V$2,Kraftvärmeprod!$B$1:$AG$1,0),FALSE)/1,0)-IFERROR(VLOOKUP($B80,'Slutlig allokering kvv'!$B$2:$AC$462,MATCH(V$3,'Slutlig allokering kvv'!$B$1:$AJ$1,0),FALSE)/1,0)</f>
        <v>0</v>
      </c>
      <c r="W80">
        <f>IFERROR(VLOOKUP($B80,Kraftvärmeprod!$B$1:$AH$479,MATCH(W$2,Kraftvärmeprod!$B$1:$AG$1,0),FALSE)/1,0)-IFERROR(VLOOKUP($B80,'Slutlig allokering kvv'!$B$2:$AC$462,MATCH(W$3,'Slutlig allokering kvv'!$B$1:$AJ$1,0),FALSE)/1,0)</f>
        <v>0</v>
      </c>
      <c r="X80">
        <f>IFERROR(VLOOKUP($B80,Kraftvärmeprod!$B$1:$AH$479,MATCH(X$2,Kraftvärmeprod!$B$1:$AG$1,0),FALSE)/1,0)-IFERROR(VLOOKUP($B80,'Slutlig allokering kvv'!$B$2:$AC$462,MATCH(X$3,'Slutlig allokering kvv'!$B$1:$AJ$1,0),FALSE)/1,0)</f>
        <v>0</v>
      </c>
      <c r="Y80">
        <f>IFERROR(VLOOKUP($B80,Kraftvärmeprod!$B$1:$AH$479,MATCH(Y$2,Kraftvärmeprod!$B$1:$AG$1,0),FALSE)/1,0)-IFERROR(VLOOKUP($B80,'Slutlig allokering kvv'!$B$2:$AC$462,MATCH(Y$3,'Slutlig allokering kvv'!$B$1:$AJ$1,0),FALSE)/1,0)</f>
        <v>0</v>
      </c>
      <c r="Z80">
        <f>IFERROR(VLOOKUP($B80,Kraftvärmeprod!$B$1:$AH$479,MATCH(Z$2,Kraftvärmeprod!$B$1:$AG$1,0),FALSE)/1,0)-IFERROR(VLOOKUP($B80,'Slutlig allokering kvv'!$B$2:$AC$462,MATCH(Z$3,'Slutlig allokering kvv'!$B$1:$AJ$1,0),FALSE)/1,0)</f>
        <v>0</v>
      </c>
      <c r="AA80">
        <f>IFERROR(VLOOKUP($B80,Kraftvärmeprod!$B$1:$AH$479,MATCH(AA$2,Kraftvärmeprod!$B$1:$AG$1,0),FALSE)/1,0)-IFERROR(VLOOKUP($B80,'Slutlig allokering kvv'!$B$2:$AC$462,MATCH(AA$3,'Slutlig allokering kvv'!$B$1:$AJ$1,0),FALSE)/1,0)</f>
        <v>0</v>
      </c>
      <c r="AE80">
        <f t="shared" si="2"/>
        <v>0</v>
      </c>
      <c r="AG80">
        <f>IFERROR(VLOOKUP(B80,'Slutlig allokering kvv'!$B$2:$AJ$462,MATCH("Summa slutlig allokerad tillförd energi (utan hjälpel och rökgaskondensering):",'Slutlig allokering kvv'!$B$1:$AK$1,0),FALSE)/1,"")</f>
        <v>0</v>
      </c>
      <c r="AI80" s="137" t="str">
        <f>IFERROR(1-VLOOKUP(B80,'Slutlig allokering kvv'!$B$2:$AJ$462,MATCH("Andel av bränsle i kvv som allokerats till värme, exklusive rökgaskondensering och hjälpel",'Slutlig allokering kvv'!$B$1:$AK$1,0),FALSE),"")</f>
        <v/>
      </c>
      <c r="AK80" s="137" t="str">
        <f t="shared" si="3"/>
        <v/>
      </c>
    </row>
    <row r="81" spans="1:37" x14ac:dyDescent="0.25">
      <c r="A81" s="2" t="s">
        <v>135</v>
      </c>
      <c r="B81" s="2" t="s">
        <v>136</v>
      </c>
      <c r="C81">
        <f>IFERROR(VLOOKUP($B81,Kraftvärmeprod!$B$1:$AH$479,MATCH(C$3,Kraftvärmeprod!$B$1:$AG$1,0),FALSE)/1,"")</f>
        <v>245</v>
      </c>
      <c r="D81">
        <f>IFERROR(VLOOKUP($B81,Kraftvärmeprod!$B$1:$AH$479,MATCH(D$3,Kraftvärmeprod!$B$1:$AG$1,0),FALSE)/1,"")</f>
        <v>57</v>
      </c>
      <c r="E81">
        <f>IFERROR(VLOOKUP($B81,Kraftvärmeprod!$B$1:$AH$479,MATCH(E$2,Kraftvärmeprod!$B$1:$AG$1,0),FALSE)/1,0)-IFERROR(VLOOKUP($B81,'Slutlig allokering kvv'!$B$2:$AC$462,MATCH(E$3,'Slutlig allokering kvv'!$B$1:$AJ$1,0),FALSE)/1,0)</f>
        <v>0</v>
      </c>
      <c r="F81">
        <f>IFERROR(VLOOKUP($B81,Kraftvärmeprod!$B$1:$AH$479,MATCH(F$2,Kraftvärmeprod!$B$1:$AG$1,0),FALSE)/1,0)-IFERROR(VLOOKUP($B81,'Slutlig allokering kvv'!$B$2:$AC$462,MATCH(F$3,'Slutlig allokering kvv'!$B$1:$AJ$1,0),FALSE)/1,0)</f>
        <v>0</v>
      </c>
      <c r="G81">
        <f>IFERROR(VLOOKUP($B81,Kraftvärmeprod!$B$1:$AH$479,MATCH(G$2,Kraftvärmeprod!$B$1:$AG$1,0),FALSE)/1,0)-IFERROR(VLOOKUP($B81,'Slutlig allokering kvv'!$B$2:$AC$462,MATCH(G$3,'Slutlig allokering kvv'!$B$1:$AJ$1,0),FALSE)/1,0)</f>
        <v>0</v>
      </c>
      <c r="H81">
        <f>IFERROR(VLOOKUP($B81,Kraftvärmeprod!$B$1:$AH$479,MATCH(H$2,Kraftvärmeprod!$B$1:$AG$1,0),FALSE)/1,0)-IFERROR(VLOOKUP($B81,'Slutlig allokering kvv'!$B$2:$AC$462,MATCH(H$3,'Slutlig allokering kvv'!$B$1:$AJ$1,0),FALSE)/1,0)</f>
        <v>0</v>
      </c>
      <c r="I81">
        <f>IFERROR(VLOOKUP($B81,Kraftvärmeprod!$B$1:$AH$479,MATCH(I$2,Kraftvärmeprod!$B$1:$AG$1,0),FALSE)/1,0)-IFERROR(VLOOKUP($B81,'Slutlig allokering kvv'!$B$2:$AC$462,MATCH(I$3,'Slutlig allokering kvv'!$B$1:$AJ$1,0),FALSE)/1,0)</f>
        <v>0.25600200000000006</v>
      </c>
      <c r="J81">
        <f>IFERROR(VLOOKUP($B81,Kraftvärmeprod!$B$1:$AH$479,MATCH(J$2,Kraftvärmeprod!$B$1:$AG$1,0),FALSE)/1,0)-IFERROR(VLOOKUP($B81,'Slutlig allokering kvv'!$B$2:$AC$462,MATCH(J$3,'Slutlig allokering kvv'!$B$1:$AJ$1,0),FALSE)/1,0)</f>
        <v>0</v>
      </c>
      <c r="K81">
        <f>IFERROR(VLOOKUP($B81,Kraftvärmeprod!$B$1:$AH$479,MATCH(K$2,Kraftvärmeprod!$B$1:$AG$1,0),FALSE)/1,0)-IFERROR(VLOOKUP($B81,'Slutlig allokering kvv'!$B$2:$AC$462,MATCH(K$3,'Slutlig allokering kvv'!$B$1:$AJ$1,0),FALSE)/1,0)</f>
        <v>0</v>
      </c>
      <c r="L81">
        <f>IFERROR(VLOOKUP($B81,Kraftvärmeprod!$B$1:$AH$479,MATCH(L$2,Kraftvärmeprod!$B$1:$AG$1,0),FALSE)/1,0)-IFERROR(VLOOKUP($B81,'Slutlig allokering kvv'!$B$2:$AC$462,MATCH(L$3,'Slutlig allokering kvv'!$B$1:$AJ$1,0),FALSE)/1,0)</f>
        <v>3.77454</v>
      </c>
      <c r="M81">
        <f>IFERROR(VLOOKUP($B81,Kraftvärmeprod!$B$1:$AH$479,MATCH(M$2,Kraftvärmeprod!$B$1:$AG$1,0),FALSE)/1,0)-IFERROR(VLOOKUP($B81,'Slutlig allokering kvv'!$B$2:$AC$462,MATCH(M$3,'Slutlig allokering kvv'!$B$1:$AJ$1,0),FALSE)/1,0)</f>
        <v>0</v>
      </c>
      <c r="N81">
        <f>IFERROR(VLOOKUP($B81,Kraftvärmeprod!$B$1:$AH$479,MATCH(N$2,Kraftvärmeprod!$B$1:$AG$1,0),FALSE)/1,0)-IFERROR(VLOOKUP($B81,'Slutlig allokering kvv'!$B$2:$AC$462,MATCH(N$3,'Slutlig allokering kvv'!$B$1:$AJ$1,0),FALSE)/1,0)</f>
        <v>93.796999999999997</v>
      </c>
      <c r="O81">
        <f>IFERROR(VLOOKUP($B81,Kraftvärmeprod!$B$1:$AH$479,MATCH(O$2,Kraftvärmeprod!$B$1:$AG$1,0),FALSE)/1,0)-IFERROR(VLOOKUP($B81,'Slutlig allokering kvv'!$B$2:$AC$462,MATCH(O$3,'Slutlig allokering kvv'!$B$1:$AJ$1,0),FALSE)/1,0)</f>
        <v>0</v>
      </c>
      <c r="P81">
        <f>IFERROR(VLOOKUP($B81,Kraftvärmeprod!$B$1:$AH$479,MATCH(P$2,Kraftvärmeprod!$B$1:$AG$1,0),FALSE)/1,0)-IFERROR(VLOOKUP($B81,'Slutlig allokering kvv'!$B$2:$AC$462,MATCH(P$3,'Slutlig allokering kvv'!$B$1:$AJ$1,0),FALSE)/1,0)</f>
        <v>0.18872699999999998</v>
      </c>
      <c r="Q81">
        <f>IFERROR(VLOOKUP($B81,Kraftvärmeprod!$B$1:$AH$479,MATCH(Q$2,Kraftvärmeprod!$B$1:$AG$1,0),FALSE)/1,0)-IFERROR(VLOOKUP($B81,'Slutlig allokering kvv'!$B$2:$AC$462,MATCH(Q$3,'Slutlig allokering kvv'!$B$1:$AJ$1,0),FALSE)/1,0)</f>
        <v>0</v>
      </c>
      <c r="R81">
        <f>IFERROR(VLOOKUP($B81,Kraftvärmeprod!$B$1:$AH$479,MATCH(R$2,Kraftvärmeprod!$B$1:$AG$1,0),FALSE)/1,0)-IFERROR(VLOOKUP($B81,'Slutlig allokering kvv'!$B$2:$AC$462,MATCH(R$3,'Slutlig allokering kvv'!$B$1:$AJ$1,0),FALSE)/1,0)</f>
        <v>0</v>
      </c>
      <c r="S81">
        <f>IFERROR(VLOOKUP($B81,Kraftvärmeprod!$B$1:$AH$479,MATCH(S$2,Kraftvärmeprod!$B$1:$AG$1,0),FALSE)/1,0)-IFERROR(VLOOKUP($B81,'Slutlig allokering kvv'!$B$2:$AC$462,MATCH(S$3,'Slutlig allokering kvv'!$B$1:$AJ$1,0),FALSE)/1,0)</f>
        <v>0</v>
      </c>
      <c r="T81" s="6">
        <f>IFERROR(VLOOKUP($B81,Miljö!$B$1:$S$477,MATCH(T$2,Miljö!$B$1:$X$1,0),FALSE)/1,0)-IFERROR(VLOOKUP($B81,'Slutlig allokering kvv'!$B$2:$AC$462,MATCH(T$3,'Slutlig allokering kvv'!$B$1:$AJ$1,0),FALSE)/1,0)</f>
        <v>2.8495600000000003</v>
      </c>
      <c r="U81">
        <f>IFERROR(VLOOKUP($B81,Kraftvärmeprod!$B$1:$AH$479,MATCH(U$2,Kraftvärmeprod!$B$1:$AG$1,0),FALSE)/1,0)-IFERROR(VLOOKUP($B81,'Slutlig allokering kvv'!$B$2:$AC$462,MATCH(U$3,'Slutlig allokering kvv'!$B$1:$AJ$1,0),FALSE)/1,0)</f>
        <v>0</v>
      </c>
      <c r="V81">
        <f>IFERROR(VLOOKUP($B81,Kraftvärmeprod!$B$1:$AH$479,MATCH(V$2,Kraftvärmeprod!$B$1:$AG$1,0),FALSE)/1,0)-IFERROR(VLOOKUP($B81,'Slutlig allokering kvv'!$B$2:$AC$462,MATCH(V$3,'Slutlig allokering kvv'!$B$1:$AJ$1,0),FALSE)/1,0)</f>
        <v>0</v>
      </c>
      <c r="W81">
        <f>IFERROR(VLOOKUP($B81,Kraftvärmeprod!$B$1:$AH$479,MATCH(W$2,Kraftvärmeprod!$B$1:$AG$1,0),FALSE)/1,0)-IFERROR(VLOOKUP($B81,'Slutlig allokering kvv'!$B$2:$AC$462,MATCH(W$3,'Slutlig allokering kvv'!$B$1:$AJ$1,0),FALSE)/1,0)</f>
        <v>0</v>
      </c>
      <c r="X81">
        <f>IFERROR(VLOOKUP($B81,Kraftvärmeprod!$B$1:$AH$479,MATCH(X$2,Kraftvärmeprod!$B$1:$AG$1,0),FALSE)/1,0)-IFERROR(VLOOKUP($B81,'Slutlig allokering kvv'!$B$2:$AC$462,MATCH(X$3,'Slutlig allokering kvv'!$B$1:$AJ$1,0),FALSE)/1,0)</f>
        <v>6.4015000000000004</v>
      </c>
      <c r="Y81">
        <f>IFERROR(VLOOKUP($B81,Kraftvärmeprod!$B$1:$AH$479,MATCH(Y$2,Kraftvärmeprod!$B$1:$AG$1,0),FALSE)/1,0)-IFERROR(VLOOKUP($B81,'Slutlig allokering kvv'!$B$2:$AC$462,MATCH(Y$3,'Slutlig allokering kvv'!$B$1:$AJ$1,0),FALSE)/1,0)</f>
        <v>0</v>
      </c>
      <c r="Z81">
        <f>IFERROR(VLOOKUP($B81,Kraftvärmeprod!$B$1:$AH$479,MATCH(Z$2,Kraftvärmeprod!$B$1:$AG$1,0),FALSE)/1,0)-IFERROR(VLOOKUP($B81,'Slutlig allokering kvv'!$B$2:$AC$462,MATCH(Z$3,'Slutlig allokering kvv'!$B$1:$AJ$1,0),FALSE)/1,0)</f>
        <v>0</v>
      </c>
      <c r="AA81">
        <f>IFERROR(VLOOKUP($B81,Kraftvärmeprod!$B$1:$AH$479,MATCH(AA$2,Kraftvärmeprod!$B$1:$AG$1,0),FALSE)/1,0)-IFERROR(VLOOKUP($B81,'Slutlig allokering kvv'!$B$2:$AC$462,MATCH(AA$3,'Slutlig allokering kvv'!$B$1:$AJ$1,0),FALSE)/1,0)</f>
        <v>1.5098199999999999</v>
      </c>
      <c r="AE81">
        <f t="shared" si="2"/>
        <v>105.927589</v>
      </c>
      <c r="AG81">
        <f>IFERROR(VLOOKUP(B81,'Slutlig allokering kvv'!$B$2:$AJ$462,MATCH("Summa slutlig allokerad tillförd energi (utan hjälpel och rökgaskondensering):",'Slutlig allokering kvv'!$B$1:$AK$1,0),FALSE)/1,"")</f>
        <v>172.87241100000003</v>
      </c>
      <c r="AI81" s="137">
        <f>IFERROR(1-VLOOKUP(B81,'Slutlig allokering kvv'!$B$2:$AJ$462,MATCH("Andel av bränsle i kvv som allokerats till värme, exklusive rökgaskondensering och hjälpel",'Slutlig allokering kvv'!$B$1:$AK$1,0),FALSE),"")</f>
        <v>0.3799411370157818</v>
      </c>
      <c r="AK81" s="137">
        <f t="shared" si="3"/>
        <v>0.37994113701578192</v>
      </c>
    </row>
    <row r="82" spans="1:37" x14ac:dyDescent="0.25">
      <c r="A82" s="2" t="s">
        <v>137</v>
      </c>
      <c r="B82" s="2" t="s">
        <v>138</v>
      </c>
      <c r="C82">
        <f>IFERROR(VLOOKUP($B82,Kraftvärmeprod!$B$1:$AH$479,MATCH(C$3,Kraftvärmeprod!$B$1:$AG$1,0),FALSE)/1,"")</f>
        <v>541</v>
      </c>
      <c r="D82">
        <f>IFERROR(VLOOKUP($B82,Kraftvärmeprod!$B$1:$AH$479,MATCH(D$3,Kraftvärmeprod!$B$1:$AG$1,0),FALSE)/1,"")</f>
        <v>180</v>
      </c>
      <c r="E82">
        <f>IFERROR(VLOOKUP($B82,Kraftvärmeprod!$B$1:$AH$479,MATCH(E$2,Kraftvärmeprod!$B$1:$AG$1,0),FALSE)/1,0)-IFERROR(VLOOKUP($B82,'Slutlig allokering kvv'!$B$2:$AC$462,MATCH(E$3,'Slutlig allokering kvv'!$B$1:$AJ$1,0),FALSE)/1,0)</f>
        <v>0</v>
      </c>
      <c r="F82">
        <f>IFERROR(VLOOKUP($B82,Kraftvärmeprod!$B$1:$AH$479,MATCH(F$2,Kraftvärmeprod!$B$1:$AG$1,0),FALSE)/1,0)-IFERROR(VLOOKUP($B82,'Slutlig allokering kvv'!$B$2:$AC$462,MATCH(F$3,'Slutlig allokering kvv'!$B$1:$AJ$1,0),FALSE)/1,0)</f>
        <v>0</v>
      </c>
      <c r="G82">
        <f>IFERROR(VLOOKUP($B82,Kraftvärmeprod!$B$1:$AH$479,MATCH(G$2,Kraftvärmeprod!$B$1:$AG$1,0),FALSE)/1,0)-IFERROR(VLOOKUP($B82,'Slutlig allokering kvv'!$B$2:$AC$462,MATCH(G$3,'Slutlig allokering kvv'!$B$1:$AJ$1,0),FALSE)/1,0)</f>
        <v>78.02</v>
      </c>
      <c r="H82">
        <f>IFERROR(VLOOKUP($B82,Kraftvärmeprod!$B$1:$AH$479,MATCH(H$2,Kraftvärmeprod!$B$1:$AG$1,0),FALSE)/1,0)-IFERROR(VLOOKUP($B82,'Slutlig allokering kvv'!$B$2:$AC$462,MATCH(H$3,'Slutlig allokering kvv'!$B$1:$AJ$1,0),FALSE)/1,0)</f>
        <v>0</v>
      </c>
      <c r="I82">
        <f>IFERROR(VLOOKUP($B82,Kraftvärmeprod!$B$1:$AH$479,MATCH(I$2,Kraftvärmeprod!$B$1:$AG$1,0),FALSE)/1,0)-IFERROR(VLOOKUP($B82,'Slutlig allokering kvv'!$B$2:$AC$462,MATCH(I$3,'Slutlig allokering kvv'!$B$1:$AJ$1,0),FALSE)/1,0)</f>
        <v>0.27635900000000008</v>
      </c>
      <c r="J82">
        <f>IFERROR(VLOOKUP($B82,Kraftvärmeprod!$B$1:$AH$479,MATCH(J$2,Kraftvärmeprod!$B$1:$AG$1,0),FALSE)/1,0)-IFERROR(VLOOKUP($B82,'Slutlig allokering kvv'!$B$2:$AC$462,MATCH(J$3,'Slutlig allokering kvv'!$B$1:$AJ$1,0),FALSE)/1,0)</f>
        <v>0</v>
      </c>
      <c r="K82">
        <f>IFERROR(VLOOKUP($B82,Kraftvärmeprod!$B$1:$AH$479,MATCH(K$2,Kraftvärmeprod!$B$1:$AG$1,0),FALSE)/1,0)-IFERROR(VLOOKUP($B82,'Slutlig allokering kvv'!$B$2:$AC$462,MATCH(K$3,'Slutlig allokering kvv'!$B$1:$AJ$1,0),FALSE)/1,0)</f>
        <v>0</v>
      </c>
      <c r="L82">
        <f>IFERROR(VLOOKUP($B82,Kraftvärmeprod!$B$1:$AH$479,MATCH(L$2,Kraftvärmeprod!$B$1:$AG$1,0),FALSE)/1,0)-IFERROR(VLOOKUP($B82,'Slutlig allokering kvv'!$B$2:$AC$462,MATCH(L$3,'Slutlig allokering kvv'!$B$1:$AJ$1,0),FALSE)/1,0)</f>
        <v>232.202</v>
      </c>
      <c r="M82">
        <f>IFERROR(VLOOKUP($B82,Kraftvärmeprod!$B$1:$AH$479,MATCH(M$2,Kraftvärmeprod!$B$1:$AG$1,0),FALSE)/1,0)-IFERROR(VLOOKUP($B82,'Slutlig allokering kvv'!$B$2:$AC$462,MATCH(M$3,'Slutlig allokering kvv'!$B$1:$AJ$1,0),FALSE)/1,0)</f>
        <v>0</v>
      </c>
      <c r="N82">
        <f>IFERROR(VLOOKUP($B82,Kraftvärmeprod!$B$1:$AH$479,MATCH(N$2,Kraftvärmeprod!$B$1:$AG$1,0),FALSE)/1,0)-IFERROR(VLOOKUP($B82,'Slutlig allokering kvv'!$B$2:$AC$462,MATCH(N$3,'Slutlig allokering kvv'!$B$1:$AJ$1,0),FALSE)/1,0)</f>
        <v>0</v>
      </c>
      <c r="O82">
        <f>IFERROR(VLOOKUP($B82,Kraftvärmeprod!$B$1:$AH$479,MATCH(O$2,Kraftvärmeprod!$B$1:$AG$1,0),FALSE)/1,0)-IFERROR(VLOOKUP($B82,'Slutlig allokering kvv'!$B$2:$AC$462,MATCH(O$3,'Slutlig allokering kvv'!$B$1:$AJ$1,0),FALSE)/1,0)</f>
        <v>0</v>
      </c>
      <c r="P82">
        <f>IFERROR(VLOOKUP($B82,Kraftvärmeprod!$B$1:$AH$479,MATCH(P$2,Kraftvärmeprod!$B$1:$AG$1,0),FALSE)/1,0)-IFERROR(VLOOKUP($B82,'Slutlig allokering kvv'!$B$2:$AC$462,MATCH(P$3,'Slutlig allokering kvv'!$B$1:$AJ$1,0),FALSE)/1,0)</f>
        <v>0</v>
      </c>
      <c r="Q82">
        <f>IFERROR(VLOOKUP($B82,Kraftvärmeprod!$B$1:$AH$479,MATCH(Q$2,Kraftvärmeprod!$B$1:$AG$1,0),FALSE)/1,0)-IFERROR(VLOOKUP($B82,'Slutlig allokering kvv'!$B$2:$AC$462,MATCH(Q$3,'Slutlig allokering kvv'!$B$1:$AJ$1,0),FALSE)/1,0)</f>
        <v>0</v>
      </c>
      <c r="R82">
        <f>IFERROR(VLOOKUP($B82,Kraftvärmeprod!$B$1:$AH$479,MATCH(R$2,Kraftvärmeprod!$B$1:$AG$1,0),FALSE)/1,0)-IFERROR(VLOOKUP($B82,'Slutlig allokering kvv'!$B$2:$AC$462,MATCH(R$3,'Slutlig allokering kvv'!$B$1:$AJ$1,0),FALSE)/1,0)</f>
        <v>0</v>
      </c>
      <c r="S82">
        <f>IFERROR(VLOOKUP($B82,Kraftvärmeprod!$B$1:$AH$479,MATCH(S$2,Kraftvärmeprod!$B$1:$AG$1,0),FALSE)/1,0)-IFERROR(VLOOKUP($B82,'Slutlig allokering kvv'!$B$2:$AC$462,MATCH(S$3,'Slutlig allokering kvv'!$B$1:$AJ$1,0),FALSE)/1,0)</f>
        <v>0</v>
      </c>
      <c r="T82" s="6">
        <f>IFERROR(VLOOKUP($B82,Miljö!$B$1:$S$477,MATCH(T$2,Miljö!$B$1:$X$1,0),FALSE)/1,0)-IFERROR(VLOOKUP($B82,'Slutlig allokering kvv'!$B$2:$AC$462,MATCH(T$3,'Slutlig allokering kvv'!$B$1:$AJ$1,0),FALSE)/1,0)</f>
        <v>10.257299999999999</v>
      </c>
      <c r="U82">
        <f>IFERROR(VLOOKUP($B82,Kraftvärmeprod!$B$1:$AH$479,MATCH(U$2,Kraftvärmeprod!$B$1:$AG$1,0),FALSE)/1,0)-IFERROR(VLOOKUP($B82,'Slutlig allokering kvv'!$B$2:$AC$462,MATCH(U$3,'Slutlig allokering kvv'!$B$1:$AJ$1,0),FALSE)/1,0)</f>
        <v>0</v>
      </c>
      <c r="V82">
        <f>IFERROR(VLOOKUP($B82,Kraftvärmeprod!$B$1:$AH$479,MATCH(V$2,Kraftvärmeprod!$B$1:$AG$1,0),FALSE)/1,0)-IFERROR(VLOOKUP($B82,'Slutlig allokering kvv'!$B$2:$AC$462,MATCH(V$3,'Slutlig allokering kvv'!$B$1:$AJ$1,0),FALSE)/1,0)</f>
        <v>0</v>
      </c>
      <c r="W82">
        <f>IFERROR(VLOOKUP($B82,Kraftvärmeprod!$B$1:$AH$479,MATCH(W$2,Kraftvärmeprod!$B$1:$AG$1,0),FALSE)/1,0)-IFERROR(VLOOKUP($B82,'Slutlig allokering kvv'!$B$2:$AC$462,MATCH(W$3,'Slutlig allokering kvv'!$B$1:$AJ$1,0),FALSE)/1,0)</f>
        <v>0</v>
      </c>
      <c r="X82">
        <f>IFERROR(VLOOKUP($B82,Kraftvärmeprod!$B$1:$AH$479,MATCH(X$2,Kraftvärmeprod!$B$1:$AG$1,0),FALSE)/1,0)-IFERROR(VLOOKUP($B82,'Slutlig allokering kvv'!$B$2:$AC$462,MATCH(X$3,'Slutlig allokering kvv'!$B$1:$AJ$1,0),FALSE)/1,0)</f>
        <v>0</v>
      </c>
      <c r="Y82">
        <f>IFERROR(VLOOKUP($B82,Kraftvärmeprod!$B$1:$AH$479,MATCH(Y$2,Kraftvärmeprod!$B$1:$AG$1,0),FALSE)/1,0)-IFERROR(VLOOKUP($B82,'Slutlig allokering kvv'!$B$2:$AC$462,MATCH(Y$3,'Slutlig allokering kvv'!$B$1:$AJ$1,0),FALSE)/1,0)</f>
        <v>0</v>
      </c>
      <c r="Z82">
        <f>IFERROR(VLOOKUP($B82,Kraftvärmeprod!$B$1:$AH$479,MATCH(Z$2,Kraftvärmeprod!$B$1:$AG$1,0),FALSE)/1,0)-IFERROR(VLOOKUP($B82,'Slutlig allokering kvv'!$B$2:$AC$462,MATCH(Z$3,'Slutlig allokering kvv'!$B$1:$AJ$1,0),FALSE)/1,0)</f>
        <v>0</v>
      </c>
      <c r="AA82">
        <f>IFERROR(VLOOKUP($B82,Kraftvärmeprod!$B$1:$AH$479,MATCH(AA$2,Kraftvärmeprod!$B$1:$AG$1,0),FALSE)/1,0)-IFERROR(VLOOKUP($B82,'Slutlig allokering kvv'!$B$2:$AC$462,MATCH(AA$3,'Slutlig allokering kvv'!$B$1:$AJ$1,0),FALSE)/1,0)</f>
        <v>0</v>
      </c>
      <c r="AE82">
        <f t="shared" si="2"/>
        <v>310.49835899999999</v>
      </c>
      <c r="AG82">
        <f>IFERROR(VLOOKUP(B82,'Slutlig allokering kvv'!$B$2:$AJ$462,MATCH("Summa slutlig allokerad tillförd energi (utan hjälpel och rökgaskondensering):",'Slutlig allokering kvv'!$B$1:$AK$1,0),FALSE)/1,"")</f>
        <v>358.18864100000002</v>
      </c>
      <c r="AI82" s="137">
        <f>IFERROR(1-VLOOKUP(B82,'Slutlig allokering kvv'!$B$2:$AJ$462,MATCH("Andel av bränsle i kvv som allokerats till värme, exklusive rökgaskondensering och hjälpel",'Slutlig allokering kvv'!$B$1:$AK$1,0),FALSE),"")</f>
        <v>0.46434035505400884</v>
      </c>
      <c r="AK82" s="137">
        <f t="shared" si="3"/>
        <v>0.46434035505400884</v>
      </c>
    </row>
    <row r="83" spans="1:37" x14ac:dyDescent="0.25">
      <c r="A83" s="2" t="s">
        <v>137</v>
      </c>
      <c r="B83" s="2" t="s">
        <v>139</v>
      </c>
      <c r="C83" t="str">
        <f>IFERROR(VLOOKUP($B83,Kraftvärmeprod!$B$1:$AH$479,MATCH(C$3,Kraftvärmeprod!$B$1:$AG$1,0),FALSE)/1,"")</f>
        <v/>
      </c>
      <c r="D83" t="str">
        <f>IFERROR(VLOOKUP($B83,Kraftvärmeprod!$B$1:$AH$479,MATCH(D$3,Kraftvärmeprod!$B$1:$AG$1,0),FALSE)/1,"")</f>
        <v/>
      </c>
      <c r="E83">
        <f>IFERROR(VLOOKUP($B83,Kraftvärmeprod!$B$1:$AH$479,MATCH(E$2,Kraftvärmeprod!$B$1:$AG$1,0),FALSE)/1,0)-IFERROR(VLOOKUP($B83,'Slutlig allokering kvv'!$B$2:$AC$462,MATCH(E$3,'Slutlig allokering kvv'!$B$1:$AJ$1,0),FALSE)/1,0)</f>
        <v>0</v>
      </c>
      <c r="F83">
        <f>IFERROR(VLOOKUP($B83,Kraftvärmeprod!$B$1:$AH$479,MATCH(F$2,Kraftvärmeprod!$B$1:$AG$1,0),FALSE)/1,0)-IFERROR(VLOOKUP($B83,'Slutlig allokering kvv'!$B$2:$AC$462,MATCH(F$3,'Slutlig allokering kvv'!$B$1:$AJ$1,0),FALSE)/1,0)</f>
        <v>0</v>
      </c>
      <c r="G83">
        <f>IFERROR(VLOOKUP($B83,Kraftvärmeprod!$B$1:$AH$479,MATCH(G$2,Kraftvärmeprod!$B$1:$AG$1,0),FALSE)/1,0)-IFERROR(VLOOKUP($B83,'Slutlig allokering kvv'!$B$2:$AC$462,MATCH(G$3,'Slutlig allokering kvv'!$B$1:$AJ$1,0),FALSE)/1,0)</f>
        <v>0</v>
      </c>
      <c r="H83">
        <f>IFERROR(VLOOKUP($B83,Kraftvärmeprod!$B$1:$AH$479,MATCH(H$2,Kraftvärmeprod!$B$1:$AG$1,0),FALSE)/1,0)-IFERROR(VLOOKUP($B83,'Slutlig allokering kvv'!$B$2:$AC$462,MATCH(H$3,'Slutlig allokering kvv'!$B$1:$AJ$1,0),FALSE)/1,0)</f>
        <v>0</v>
      </c>
      <c r="I83">
        <f>IFERROR(VLOOKUP($B83,Kraftvärmeprod!$B$1:$AH$479,MATCH(I$2,Kraftvärmeprod!$B$1:$AG$1,0),FALSE)/1,0)-IFERROR(VLOOKUP($B83,'Slutlig allokering kvv'!$B$2:$AC$462,MATCH(I$3,'Slutlig allokering kvv'!$B$1:$AJ$1,0),FALSE)/1,0)</f>
        <v>0</v>
      </c>
      <c r="J83">
        <f>IFERROR(VLOOKUP($B83,Kraftvärmeprod!$B$1:$AH$479,MATCH(J$2,Kraftvärmeprod!$B$1:$AG$1,0),FALSE)/1,0)-IFERROR(VLOOKUP($B83,'Slutlig allokering kvv'!$B$2:$AC$462,MATCH(J$3,'Slutlig allokering kvv'!$B$1:$AJ$1,0),FALSE)/1,0)</f>
        <v>0</v>
      </c>
      <c r="K83">
        <f>IFERROR(VLOOKUP($B83,Kraftvärmeprod!$B$1:$AH$479,MATCH(K$2,Kraftvärmeprod!$B$1:$AG$1,0),FALSE)/1,0)-IFERROR(VLOOKUP($B83,'Slutlig allokering kvv'!$B$2:$AC$462,MATCH(K$3,'Slutlig allokering kvv'!$B$1:$AJ$1,0),FALSE)/1,0)</f>
        <v>0</v>
      </c>
      <c r="L83">
        <f>IFERROR(VLOOKUP($B83,Kraftvärmeprod!$B$1:$AH$479,MATCH(L$2,Kraftvärmeprod!$B$1:$AG$1,0),FALSE)/1,0)-IFERROR(VLOOKUP($B83,'Slutlig allokering kvv'!$B$2:$AC$462,MATCH(L$3,'Slutlig allokering kvv'!$B$1:$AJ$1,0),FALSE)/1,0)</f>
        <v>0</v>
      </c>
      <c r="M83">
        <f>IFERROR(VLOOKUP($B83,Kraftvärmeprod!$B$1:$AH$479,MATCH(M$2,Kraftvärmeprod!$B$1:$AG$1,0),FALSE)/1,0)-IFERROR(VLOOKUP($B83,'Slutlig allokering kvv'!$B$2:$AC$462,MATCH(M$3,'Slutlig allokering kvv'!$B$1:$AJ$1,0),FALSE)/1,0)</f>
        <v>0</v>
      </c>
      <c r="N83">
        <f>IFERROR(VLOOKUP($B83,Kraftvärmeprod!$B$1:$AH$479,MATCH(N$2,Kraftvärmeprod!$B$1:$AG$1,0),FALSE)/1,0)-IFERROR(VLOOKUP($B83,'Slutlig allokering kvv'!$B$2:$AC$462,MATCH(N$3,'Slutlig allokering kvv'!$B$1:$AJ$1,0),FALSE)/1,0)</f>
        <v>0</v>
      </c>
      <c r="O83">
        <f>IFERROR(VLOOKUP($B83,Kraftvärmeprod!$B$1:$AH$479,MATCH(O$2,Kraftvärmeprod!$B$1:$AG$1,0),FALSE)/1,0)-IFERROR(VLOOKUP($B83,'Slutlig allokering kvv'!$B$2:$AC$462,MATCH(O$3,'Slutlig allokering kvv'!$B$1:$AJ$1,0),FALSE)/1,0)</f>
        <v>0</v>
      </c>
      <c r="P83">
        <f>IFERROR(VLOOKUP($B83,Kraftvärmeprod!$B$1:$AH$479,MATCH(P$2,Kraftvärmeprod!$B$1:$AG$1,0),FALSE)/1,0)-IFERROR(VLOOKUP($B83,'Slutlig allokering kvv'!$B$2:$AC$462,MATCH(P$3,'Slutlig allokering kvv'!$B$1:$AJ$1,0),FALSE)/1,0)</f>
        <v>0</v>
      </c>
      <c r="Q83">
        <f>IFERROR(VLOOKUP($B83,Kraftvärmeprod!$B$1:$AH$479,MATCH(Q$2,Kraftvärmeprod!$B$1:$AG$1,0),FALSE)/1,0)-IFERROR(VLOOKUP($B83,'Slutlig allokering kvv'!$B$2:$AC$462,MATCH(Q$3,'Slutlig allokering kvv'!$B$1:$AJ$1,0),FALSE)/1,0)</f>
        <v>0</v>
      </c>
      <c r="R83">
        <f>IFERROR(VLOOKUP($B83,Kraftvärmeprod!$B$1:$AH$479,MATCH(R$2,Kraftvärmeprod!$B$1:$AG$1,0),FALSE)/1,0)-IFERROR(VLOOKUP($B83,'Slutlig allokering kvv'!$B$2:$AC$462,MATCH(R$3,'Slutlig allokering kvv'!$B$1:$AJ$1,0),FALSE)/1,0)</f>
        <v>0</v>
      </c>
      <c r="S83">
        <f>IFERROR(VLOOKUP($B83,Kraftvärmeprod!$B$1:$AH$479,MATCH(S$2,Kraftvärmeprod!$B$1:$AG$1,0),FALSE)/1,0)-IFERROR(VLOOKUP($B83,'Slutlig allokering kvv'!$B$2:$AC$462,MATCH(S$3,'Slutlig allokering kvv'!$B$1:$AJ$1,0),FALSE)/1,0)</f>
        <v>0</v>
      </c>
      <c r="T83" s="6">
        <f>IFERROR(VLOOKUP($B83,Miljö!$B$1:$S$477,MATCH(T$2,Miljö!$B$1:$X$1,0),FALSE)/1,0)-IFERROR(VLOOKUP($B83,'Slutlig allokering kvv'!$B$2:$AC$462,MATCH(T$3,'Slutlig allokering kvv'!$B$1:$AJ$1,0),FALSE)/1,0)</f>
        <v>0</v>
      </c>
      <c r="U83">
        <f>IFERROR(VLOOKUP($B83,Kraftvärmeprod!$B$1:$AH$479,MATCH(U$2,Kraftvärmeprod!$B$1:$AG$1,0),FALSE)/1,0)-IFERROR(VLOOKUP($B83,'Slutlig allokering kvv'!$B$2:$AC$462,MATCH(U$3,'Slutlig allokering kvv'!$B$1:$AJ$1,0),FALSE)/1,0)</f>
        <v>0</v>
      </c>
      <c r="V83">
        <f>IFERROR(VLOOKUP($B83,Kraftvärmeprod!$B$1:$AH$479,MATCH(V$2,Kraftvärmeprod!$B$1:$AG$1,0),FALSE)/1,0)-IFERROR(VLOOKUP($B83,'Slutlig allokering kvv'!$B$2:$AC$462,MATCH(V$3,'Slutlig allokering kvv'!$B$1:$AJ$1,0),FALSE)/1,0)</f>
        <v>0</v>
      </c>
      <c r="W83">
        <f>IFERROR(VLOOKUP($B83,Kraftvärmeprod!$B$1:$AH$479,MATCH(W$2,Kraftvärmeprod!$B$1:$AG$1,0),FALSE)/1,0)-IFERROR(VLOOKUP($B83,'Slutlig allokering kvv'!$B$2:$AC$462,MATCH(W$3,'Slutlig allokering kvv'!$B$1:$AJ$1,0),FALSE)/1,0)</f>
        <v>0</v>
      </c>
      <c r="X83">
        <f>IFERROR(VLOOKUP($B83,Kraftvärmeprod!$B$1:$AH$479,MATCH(X$2,Kraftvärmeprod!$B$1:$AG$1,0),FALSE)/1,0)-IFERROR(VLOOKUP($B83,'Slutlig allokering kvv'!$B$2:$AC$462,MATCH(X$3,'Slutlig allokering kvv'!$B$1:$AJ$1,0),FALSE)/1,0)</f>
        <v>0</v>
      </c>
      <c r="Y83">
        <f>IFERROR(VLOOKUP($B83,Kraftvärmeprod!$B$1:$AH$479,MATCH(Y$2,Kraftvärmeprod!$B$1:$AG$1,0),FALSE)/1,0)-IFERROR(VLOOKUP($B83,'Slutlig allokering kvv'!$B$2:$AC$462,MATCH(Y$3,'Slutlig allokering kvv'!$B$1:$AJ$1,0),FALSE)/1,0)</f>
        <v>0</v>
      </c>
      <c r="Z83">
        <f>IFERROR(VLOOKUP($B83,Kraftvärmeprod!$B$1:$AH$479,MATCH(Z$2,Kraftvärmeprod!$B$1:$AG$1,0),FALSE)/1,0)-IFERROR(VLOOKUP($B83,'Slutlig allokering kvv'!$B$2:$AC$462,MATCH(Z$3,'Slutlig allokering kvv'!$B$1:$AJ$1,0),FALSE)/1,0)</f>
        <v>0</v>
      </c>
      <c r="AA83">
        <f>IFERROR(VLOOKUP($B83,Kraftvärmeprod!$B$1:$AH$479,MATCH(AA$2,Kraftvärmeprod!$B$1:$AG$1,0),FALSE)/1,0)-IFERROR(VLOOKUP($B83,'Slutlig allokering kvv'!$B$2:$AC$462,MATCH(AA$3,'Slutlig allokering kvv'!$B$1:$AJ$1,0),FALSE)/1,0)</f>
        <v>0</v>
      </c>
      <c r="AE83">
        <f t="shared" si="2"/>
        <v>0</v>
      </c>
      <c r="AG83">
        <f>IFERROR(VLOOKUP(B83,'Slutlig allokering kvv'!$B$2:$AJ$462,MATCH("Summa slutlig allokerad tillförd energi (utan hjälpel och rökgaskondensering):",'Slutlig allokering kvv'!$B$1:$AK$1,0),FALSE)/1,"")</f>
        <v>0</v>
      </c>
      <c r="AI83" s="137" t="str">
        <f>IFERROR(1-VLOOKUP(B83,'Slutlig allokering kvv'!$B$2:$AJ$462,MATCH("Andel av bränsle i kvv som allokerats till värme, exklusive rökgaskondensering och hjälpel",'Slutlig allokering kvv'!$B$1:$AK$1,0),FALSE),"")</f>
        <v/>
      </c>
      <c r="AK83" s="137" t="str">
        <f t="shared" si="3"/>
        <v/>
      </c>
    </row>
    <row r="84" spans="1:37" x14ac:dyDescent="0.25">
      <c r="A84" s="2" t="s">
        <v>137</v>
      </c>
      <c r="B84" s="2" t="s">
        <v>140</v>
      </c>
      <c r="C84" t="str">
        <f>IFERROR(VLOOKUP($B84,Kraftvärmeprod!$B$1:$AH$479,MATCH(C$3,Kraftvärmeprod!$B$1:$AG$1,0),FALSE)/1,"")</f>
        <v/>
      </c>
      <c r="D84" t="str">
        <f>IFERROR(VLOOKUP($B84,Kraftvärmeprod!$B$1:$AH$479,MATCH(D$3,Kraftvärmeprod!$B$1:$AG$1,0),FALSE)/1,"")</f>
        <v/>
      </c>
      <c r="E84">
        <f>IFERROR(VLOOKUP($B84,Kraftvärmeprod!$B$1:$AH$479,MATCH(E$2,Kraftvärmeprod!$B$1:$AG$1,0),FALSE)/1,0)-IFERROR(VLOOKUP($B84,'Slutlig allokering kvv'!$B$2:$AC$462,MATCH(E$3,'Slutlig allokering kvv'!$B$1:$AJ$1,0),FALSE)/1,0)</f>
        <v>0</v>
      </c>
      <c r="F84">
        <f>IFERROR(VLOOKUP($B84,Kraftvärmeprod!$B$1:$AH$479,MATCH(F$2,Kraftvärmeprod!$B$1:$AG$1,0),FALSE)/1,0)-IFERROR(VLOOKUP($B84,'Slutlig allokering kvv'!$B$2:$AC$462,MATCH(F$3,'Slutlig allokering kvv'!$B$1:$AJ$1,0),FALSE)/1,0)</f>
        <v>0</v>
      </c>
      <c r="G84">
        <f>IFERROR(VLOOKUP($B84,Kraftvärmeprod!$B$1:$AH$479,MATCH(G$2,Kraftvärmeprod!$B$1:$AG$1,0),FALSE)/1,0)-IFERROR(VLOOKUP($B84,'Slutlig allokering kvv'!$B$2:$AC$462,MATCH(G$3,'Slutlig allokering kvv'!$B$1:$AJ$1,0),FALSE)/1,0)</f>
        <v>0</v>
      </c>
      <c r="H84">
        <f>IFERROR(VLOOKUP($B84,Kraftvärmeprod!$B$1:$AH$479,MATCH(H$2,Kraftvärmeprod!$B$1:$AG$1,0),FALSE)/1,0)-IFERROR(VLOOKUP($B84,'Slutlig allokering kvv'!$B$2:$AC$462,MATCH(H$3,'Slutlig allokering kvv'!$B$1:$AJ$1,0),FALSE)/1,0)</f>
        <v>0</v>
      </c>
      <c r="I84">
        <f>IFERROR(VLOOKUP($B84,Kraftvärmeprod!$B$1:$AH$479,MATCH(I$2,Kraftvärmeprod!$B$1:$AG$1,0),FALSE)/1,0)-IFERROR(VLOOKUP($B84,'Slutlig allokering kvv'!$B$2:$AC$462,MATCH(I$3,'Slutlig allokering kvv'!$B$1:$AJ$1,0),FALSE)/1,0)</f>
        <v>0</v>
      </c>
      <c r="J84">
        <f>IFERROR(VLOOKUP($B84,Kraftvärmeprod!$B$1:$AH$479,MATCH(J$2,Kraftvärmeprod!$B$1:$AG$1,0),FALSE)/1,0)-IFERROR(VLOOKUP($B84,'Slutlig allokering kvv'!$B$2:$AC$462,MATCH(J$3,'Slutlig allokering kvv'!$B$1:$AJ$1,0),FALSE)/1,0)</f>
        <v>0</v>
      </c>
      <c r="K84">
        <f>IFERROR(VLOOKUP($B84,Kraftvärmeprod!$B$1:$AH$479,MATCH(K$2,Kraftvärmeprod!$B$1:$AG$1,0),FALSE)/1,0)-IFERROR(VLOOKUP($B84,'Slutlig allokering kvv'!$B$2:$AC$462,MATCH(K$3,'Slutlig allokering kvv'!$B$1:$AJ$1,0),FALSE)/1,0)</f>
        <v>0</v>
      </c>
      <c r="L84">
        <f>IFERROR(VLOOKUP($B84,Kraftvärmeprod!$B$1:$AH$479,MATCH(L$2,Kraftvärmeprod!$B$1:$AG$1,0),FALSE)/1,0)-IFERROR(VLOOKUP($B84,'Slutlig allokering kvv'!$B$2:$AC$462,MATCH(L$3,'Slutlig allokering kvv'!$B$1:$AJ$1,0),FALSE)/1,0)</f>
        <v>0</v>
      </c>
      <c r="M84">
        <f>IFERROR(VLOOKUP($B84,Kraftvärmeprod!$B$1:$AH$479,MATCH(M$2,Kraftvärmeprod!$B$1:$AG$1,0),FALSE)/1,0)-IFERROR(VLOOKUP($B84,'Slutlig allokering kvv'!$B$2:$AC$462,MATCH(M$3,'Slutlig allokering kvv'!$B$1:$AJ$1,0),FALSE)/1,0)</f>
        <v>0</v>
      </c>
      <c r="N84">
        <f>IFERROR(VLOOKUP($B84,Kraftvärmeprod!$B$1:$AH$479,MATCH(N$2,Kraftvärmeprod!$B$1:$AG$1,0),FALSE)/1,0)-IFERROR(VLOOKUP($B84,'Slutlig allokering kvv'!$B$2:$AC$462,MATCH(N$3,'Slutlig allokering kvv'!$B$1:$AJ$1,0),FALSE)/1,0)</f>
        <v>0</v>
      </c>
      <c r="O84">
        <f>IFERROR(VLOOKUP($B84,Kraftvärmeprod!$B$1:$AH$479,MATCH(O$2,Kraftvärmeprod!$B$1:$AG$1,0),FALSE)/1,0)-IFERROR(VLOOKUP($B84,'Slutlig allokering kvv'!$B$2:$AC$462,MATCH(O$3,'Slutlig allokering kvv'!$B$1:$AJ$1,0),FALSE)/1,0)</f>
        <v>0</v>
      </c>
      <c r="P84">
        <f>IFERROR(VLOOKUP($B84,Kraftvärmeprod!$B$1:$AH$479,MATCH(P$2,Kraftvärmeprod!$B$1:$AG$1,0),FALSE)/1,0)-IFERROR(VLOOKUP($B84,'Slutlig allokering kvv'!$B$2:$AC$462,MATCH(P$3,'Slutlig allokering kvv'!$B$1:$AJ$1,0),FALSE)/1,0)</f>
        <v>0</v>
      </c>
      <c r="Q84">
        <f>IFERROR(VLOOKUP($B84,Kraftvärmeprod!$B$1:$AH$479,MATCH(Q$2,Kraftvärmeprod!$B$1:$AG$1,0),FALSE)/1,0)-IFERROR(VLOOKUP($B84,'Slutlig allokering kvv'!$B$2:$AC$462,MATCH(Q$3,'Slutlig allokering kvv'!$B$1:$AJ$1,0),FALSE)/1,0)</f>
        <v>0</v>
      </c>
      <c r="R84">
        <f>IFERROR(VLOOKUP($B84,Kraftvärmeprod!$B$1:$AH$479,MATCH(R$2,Kraftvärmeprod!$B$1:$AG$1,0),FALSE)/1,0)-IFERROR(VLOOKUP($B84,'Slutlig allokering kvv'!$B$2:$AC$462,MATCH(R$3,'Slutlig allokering kvv'!$B$1:$AJ$1,0),FALSE)/1,0)</f>
        <v>0</v>
      </c>
      <c r="S84">
        <f>IFERROR(VLOOKUP($B84,Kraftvärmeprod!$B$1:$AH$479,MATCH(S$2,Kraftvärmeprod!$B$1:$AG$1,0),FALSE)/1,0)-IFERROR(VLOOKUP($B84,'Slutlig allokering kvv'!$B$2:$AC$462,MATCH(S$3,'Slutlig allokering kvv'!$B$1:$AJ$1,0),FALSE)/1,0)</f>
        <v>0</v>
      </c>
      <c r="T84" s="6">
        <f>IFERROR(VLOOKUP($B84,Miljö!$B$1:$S$477,MATCH(T$2,Miljö!$B$1:$X$1,0),FALSE)/1,0)-IFERROR(VLOOKUP($B84,'Slutlig allokering kvv'!$B$2:$AC$462,MATCH(T$3,'Slutlig allokering kvv'!$B$1:$AJ$1,0),FALSE)/1,0)</f>
        <v>0</v>
      </c>
      <c r="U84">
        <f>IFERROR(VLOOKUP($B84,Kraftvärmeprod!$B$1:$AH$479,MATCH(U$2,Kraftvärmeprod!$B$1:$AG$1,0),FALSE)/1,0)-IFERROR(VLOOKUP($B84,'Slutlig allokering kvv'!$B$2:$AC$462,MATCH(U$3,'Slutlig allokering kvv'!$B$1:$AJ$1,0),FALSE)/1,0)</f>
        <v>0</v>
      </c>
      <c r="V84">
        <f>IFERROR(VLOOKUP($B84,Kraftvärmeprod!$B$1:$AH$479,MATCH(V$2,Kraftvärmeprod!$B$1:$AG$1,0),FALSE)/1,0)-IFERROR(VLOOKUP($B84,'Slutlig allokering kvv'!$B$2:$AC$462,MATCH(V$3,'Slutlig allokering kvv'!$B$1:$AJ$1,0),FALSE)/1,0)</f>
        <v>0</v>
      </c>
      <c r="W84">
        <f>IFERROR(VLOOKUP($B84,Kraftvärmeprod!$B$1:$AH$479,MATCH(W$2,Kraftvärmeprod!$B$1:$AG$1,0),FALSE)/1,0)-IFERROR(VLOOKUP($B84,'Slutlig allokering kvv'!$B$2:$AC$462,MATCH(W$3,'Slutlig allokering kvv'!$B$1:$AJ$1,0),FALSE)/1,0)</f>
        <v>0</v>
      </c>
      <c r="X84">
        <f>IFERROR(VLOOKUP($B84,Kraftvärmeprod!$B$1:$AH$479,MATCH(X$2,Kraftvärmeprod!$B$1:$AG$1,0),FALSE)/1,0)-IFERROR(VLOOKUP($B84,'Slutlig allokering kvv'!$B$2:$AC$462,MATCH(X$3,'Slutlig allokering kvv'!$B$1:$AJ$1,0),FALSE)/1,0)</f>
        <v>0</v>
      </c>
      <c r="Y84">
        <f>IFERROR(VLOOKUP($B84,Kraftvärmeprod!$B$1:$AH$479,MATCH(Y$2,Kraftvärmeprod!$B$1:$AG$1,0),FALSE)/1,0)-IFERROR(VLOOKUP($B84,'Slutlig allokering kvv'!$B$2:$AC$462,MATCH(Y$3,'Slutlig allokering kvv'!$B$1:$AJ$1,0),FALSE)/1,0)</f>
        <v>0</v>
      </c>
      <c r="Z84">
        <f>IFERROR(VLOOKUP($B84,Kraftvärmeprod!$B$1:$AH$479,MATCH(Z$2,Kraftvärmeprod!$B$1:$AG$1,0),FALSE)/1,0)-IFERROR(VLOOKUP($B84,'Slutlig allokering kvv'!$B$2:$AC$462,MATCH(Z$3,'Slutlig allokering kvv'!$B$1:$AJ$1,0),FALSE)/1,0)</f>
        <v>0</v>
      </c>
      <c r="AA84">
        <f>IFERROR(VLOOKUP($B84,Kraftvärmeprod!$B$1:$AH$479,MATCH(AA$2,Kraftvärmeprod!$B$1:$AG$1,0),FALSE)/1,0)-IFERROR(VLOOKUP($B84,'Slutlig allokering kvv'!$B$2:$AC$462,MATCH(AA$3,'Slutlig allokering kvv'!$B$1:$AJ$1,0),FALSE)/1,0)</f>
        <v>0</v>
      </c>
      <c r="AE84">
        <f t="shared" si="2"/>
        <v>0</v>
      </c>
      <c r="AG84">
        <f>IFERROR(VLOOKUP(B84,'Slutlig allokering kvv'!$B$2:$AJ$462,MATCH("Summa slutlig allokerad tillförd energi (utan hjälpel och rökgaskondensering):",'Slutlig allokering kvv'!$B$1:$AK$1,0),FALSE)/1,"")</f>
        <v>0</v>
      </c>
      <c r="AI84" s="137" t="str">
        <f>IFERROR(1-VLOOKUP(B84,'Slutlig allokering kvv'!$B$2:$AJ$462,MATCH("Andel av bränsle i kvv som allokerats till värme, exklusive rökgaskondensering och hjälpel",'Slutlig allokering kvv'!$B$1:$AK$1,0),FALSE),"")</f>
        <v/>
      </c>
      <c r="AK84" s="137" t="str">
        <f t="shared" si="3"/>
        <v/>
      </c>
    </row>
    <row r="85" spans="1:37" x14ac:dyDescent="0.25">
      <c r="A85" s="2" t="s">
        <v>141</v>
      </c>
      <c r="B85" s="2" t="s">
        <v>142</v>
      </c>
      <c r="C85">
        <f>IFERROR(VLOOKUP($B85,Kraftvärmeprod!$B$1:$AH$479,MATCH(C$3,Kraftvärmeprod!$B$1:$AG$1,0),FALSE)/1,"")</f>
        <v>89</v>
      </c>
      <c r="D85">
        <f>IFERROR(VLOOKUP($B85,Kraftvärmeprod!$B$1:$AH$479,MATCH(D$3,Kraftvärmeprod!$B$1:$AG$1,0),FALSE)/1,"")</f>
        <v>14.4</v>
      </c>
      <c r="E85">
        <f>IFERROR(VLOOKUP($B85,Kraftvärmeprod!$B$1:$AH$479,MATCH(E$2,Kraftvärmeprod!$B$1:$AG$1,0),FALSE)/1,0)-IFERROR(VLOOKUP($B85,'Slutlig allokering kvv'!$B$2:$AC$462,MATCH(E$3,'Slutlig allokering kvv'!$B$1:$AJ$1,0),FALSE)/1,0)</f>
        <v>0</v>
      </c>
      <c r="F85">
        <f>IFERROR(VLOOKUP($B85,Kraftvärmeprod!$B$1:$AH$479,MATCH(F$2,Kraftvärmeprod!$B$1:$AG$1,0),FALSE)/1,0)-IFERROR(VLOOKUP($B85,'Slutlig allokering kvv'!$B$2:$AC$462,MATCH(F$3,'Slutlig allokering kvv'!$B$1:$AJ$1,0),FALSE)/1,0)</f>
        <v>0</v>
      </c>
      <c r="G85">
        <f>IFERROR(VLOOKUP($B85,Kraftvärmeprod!$B$1:$AH$479,MATCH(G$2,Kraftvärmeprod!$B$1:$AG$1,0),FALSE)/1,0)-IFERROR(VLOOKUP($B85,'Slutlig allokering kvv'!$B$2:$AC$462,MATCH(G$3,'Slutlig allokering kvv'!$B$1:$AJ$1,0),FALSE)/1,0)</f>
        <v>5.1606999999999985</v>
      </c>
      <c r="H85">
        <f>IFERROR(VLOOKUP($B85,Kraftvärmeprod!$B$1:$AH$479,MATCH(H$2,Kraftvärmeprod!$B$1:$AG$1,0),FALSE)/1,0)-IFERROR(VLOOKUP($B85,'Slutlig allokering kvv'!$B$2:$AC$462,MATCH(H$3,'Slutlig allokering kvv'!$B$1:$AJ$1,0),FALSE)/1,0)</f>
        <v>0.14794499999999999</v>
      </c>
      <c r="I85">
        <f>IFERROR(VLOOKUP($B85,Kraftvärmeprod!$B$1:$AH$479,MATCH(I$2,Kraftvärmeprod!$B$1:$AG$1,0),FALSE)/1,0)-IFERROR(VLOOKUP($B85,'Slutlig allokering kvv'!$B$2:$AC$462,MATCH(I$3,'Slutlig allokering kvv'!$B$1:$AJ$1,0),FALSE)/1,0)</f>
        <v>0</v>
      </c>
      <c r="J85">
        <f>IFERROR(VLOOKUP($B85,Kraftvärmeprod!$B$1:$AH$479,MATCH(J$2,Kraftvärmeprod!$B$1:$AG$1,0),FALSE)/1,0)-IFERROR(VLOOKUP($B85,'Slutlig allokering kvv'!$B$2:$AC$462,MATCH(J$3,'Slutlig allokering kvv'!$B$1:$AJ$1,0),FALSE)/1,0)</f>
        <v>0</v>
      </c>
      <c r="K85">
        <f>IFERROR(VLOOKUP($B85,Kraftvärmeprod!$B$1:$AH$479,MATCH(K$2,Kraftvärmeprod!$B$1:$AG$1,0),FALSE)/1,0)-IFERROR(VLOOKUP($B85,'Slutlig allokering kvv'!$B$2:$AC$462,MATCH(K$3,'Slutlig allokering kvv'!$B$1:$AJ$1,0),FALSE)/1,0)</f>
        <v>0</v>
      </c>
      <c r="L85">
        <f>IFERROR(VLOOKUP($B85,Kraftvärmeprod!$B$1:$AH$479,MATCH(L$2,Kraftvärmeprod!$B$1:$AG$1,0),FALSE)/1,0)-IFERROR(VLOOKUP($B85,'Slutlig allokering kvv'!$B$2:$AC$462,MATCH(L$3,'Slutlig allokering kvv'!$B$1:$AJ$1,0),FALSE)/1,0)</f>
        <v>16.4313</v>
      </c>
      <c r="M85">
        <f>IFERROR(VLOOKUP($B85,Kraftvärmeprod!$B$1:$AH$479,MATCH(M$2,Kraftvärmeprod!$B$1:$AG$1,0),FALSE)/1,0)-IFERROR(VLOOKUP($B85,'Slutlig allokering kvv'!$B$2:$AC$462,MATCH(M$3,'Slutlig allokering kvv'!$B$1:$AJ$1,0),FALSE)/1,0)</f>
        <v>0</v>
      </c>
      <c r="N85">
        <f>IFERROR(VLOOKUP($B85,Kraftvärmeprod!$B$1:$AH$479,MATCH(N$2,Kraftvärmeprod!$B$1:$AG$1,0),FALSE)/1,0)-IFERROR(VLOOKUP($B85,'Slutlig allokering kvv'!$B$2:$AC$462,MATCH(N$3,'Slutlig allokering kvv'!$B$1:$AJ$1,0),FALSE)/1,0)</f>
        <v>0</v>
      </c>
      <c r="O85">
        <f>IFERROR(VLOOKUP($B85,Kraftvärmeprod!$B$1:$AH$479,MATCH(O$2,Kraftvärmeprod!$B$1:$AG$1,0),FALSE)/1,0)-IFERROR(VLOOKUP($B85,'Slutlig allokering kvv'!$B$2:$AC$462,MATCH(O$3,'Slutlig allokering kvv'!$B$1:$AJ$1,0),FALSE)/1,0)</f>
        <v>0</v>
      </c>
      <c r="P85">
        <f>IFERROR(VLOOKUP($B85,Kraftvärmeprod!$B$1:$AH$479,MATCH(P$2,Kraftvärmeprod!$B$1:$AG$1,0),FALSE)/1,0)-IFERROR(VLOOKUP($B85,'Slutlig allokering kvv'!$B$2:$AC$462,MATCH(P$3,'Slutlig allokering kvv'!$B$1:$AJ$1,0),FALSE)/1,0)</f>
        <v>9.7282999999999973</v>
      </c>
      <c r="Q85">
        <f>IFERROR(VLOOKUP($B85,Kraftvärmeprod!$B$1:$AH$479,MATCH(Q$2,Kraftvärmeprod!$B$1:$AG$1,0),FALSE)/1,0)-IFERROR(VLOOKUP($B85,'Slutlig allokering kvv'!$B$2:$AC$462,MATCH(Q$3,'Slutlig allokering kvv'!$B$1:$AJ$1,0),FALSE)/1,0)</f>
        <v>0</v>
      </c>
      <c r="R85">
        <f>IFERROR(VLOOKUP($B85,Kraftvärmeprod!$B$1:$AH$479,MATCH(R$2,Kraftvärmeprod!$B$1:$AG$1,0),FALSE)/1,0)-IFERROR(VLOOKUP($B85,'Slutlig allokering kvv'!$B$2:$AC$462,MATCH(R$3,'Slutlig allokering kvv'!$B$1:$AJ$1,0),FALSE)/1,0)</f>
        <v>0</v>
      </c>
      <c r="S85">
        <f>IFERROR(VLOOKUP($B85,Kraftvärmeprod!$B$1:$AH$479,MATCH(S$2,Kraftvärmeprod!$B$1:$AG$1,0),FALSE)/1,0)-IFERROR(VLOOKUP($B85,'Slutlig allokering kvv'!$B$2:$AC$462,MATCH(S$3,'Slutlig allokering kvv'!$B$1:$AJ$1,0),FALSE)/1,0)</f>
        <v>0</v>
      </c>
      <c r="T85" s="6">
        <f>IFERROR(VLOOKUP($B85,Miljö!$B$1:$S$477,MATCH(T$2,Miljö!$B$1:$X$1,0),FALSE)/1,0)-IFERROR(VLOOKUP($B85,'Slutlig allokering kvv'!$B$2:$AC$462,MATCH(T$3,'Slutlig allokering kvv'!$B$1:$AJ$1,0),FALSE)/1,0)</f>
        <v>0.35563699999999998</v>
      </c>
      <c r="U85">
        <f>IFERROR(VLOOKUP($B85,Kraftvärmeprod!$B$1:$AH$479,MATCH(U$2,Kraftvärmeprod!$B$1:$AG$1,0),FALSE)/1,0)-IFERROR(VLOOKUP($B85,'Slutlig allokering kvv'!$B$2:$AC$462,MATCH(U$3,'Slutlig allokering kvv'!$B$1:$AJ$1,0),FALSE)/1,0)</f>
        <v>1.4829699999999999</v>
      </c>
      <c r="V85">
        <f>IFERROR(VLOOKUP($B85,Kraftvärmeprod!$B$1:$AH$479,MATCH(V$2,Kraftvärmeprod!$B$1:$AG$1,0),FALSE)/1,0)-IFERROR(VLOOKUP($B85,'Slutlig allokering kvv'!$B$2:$AC$462,MATCH(V$3,'Slutlig allokering kvv'!$B$1:$AJ$1,0),FALSE)/1,0)</f>
        <v>0</v>
      </c>
      <c r="W85">
        <f>IFERROR(VLOOKUP($B85,Kraftvärmeprod!$B$1:$AH$479,MATCH(W$2,Kraftvärmeprod!$B$1:$AG$1,0),FALSE)/1,0)-IFERROR(VLOOKUP($B85,'Slutlig allokering kvv'!$B$2:$AC$462,MATCH(W$3,'Slutlig allokering kvv'!$B$1:$AJ$1,0),FALSE)/1,0)</f>
        <v>0</v>
      </c>
      <c r="X85">
        <f>IFERROR(VLOOKUP($B85,Kraftvärmeprod!$B$1:$AH$479,MATCH(X$2,Kraftvärmeprod!$B$1:$AG$1,0),FALSE)/1,0)-IFERROR(VLOOKUP($B85,'Slutlig allokering kvv'!$B$2:$AC$462,MATCH(X$3,'Slutlig allokering kvv'!$B$1:$AJ$1,0),FALSE)/1,0)</f>
        <v>0</v>
      </c>
      <c r="Y85">
        <f>IFERROR(VLOOKUP($B85,Kraftvärmeprod!$B$1:$AH$479,MATCH(Y$2,Kraftvärmeprod!$B$1:$AG$1,0),FALSE)/1,0)-IFERROR(VLOOKUP($B85,'Slutlig allokering kvv'!$B$2:$AC$462,MATCH(Y$3,'Slutlig allokering kvv'!$B$1:$AJ$1,0),FALSE)/1,0)</f>
        <v>0</v>
      </c>
      <c r="Z85">
        <f>IFERROR(VLOOKUP($B85,Kraftvärmeprod!$B$1:$AH$479,MATCH(Z$2,Kraftvärmeprod!$B$1:$AG$1,0),FALSE)/1,0)-IFERROR(VLOOKUP($B85,'Slutlig allokering kvv'!$B$2:$AC$462,MATCH(Z$3,'Slutlig allokering kvv'!$B$1:$AJ$1,0),FALSE)/1,0)</f>
        <v>0</v>
      </c>
      <c r="AA85">
        <f>IFERROR(VLOOKUP($B85,Kraftvärmeprod!$B$1:$AH$479,MATCH(AA$2,Kraftvärmeprod!$B$1:$AG$1,0),FALSE)/1,0)-IFERROR(VLOOKUP($B85,'Slutlig allokering kvv'!$B$2:$AC$462,MATCH(AA$3,'Slutlig allokering kvv'!$B$1:$AJ$1,0),FALSE)/1,0)</f>
        <v>5.6650000000000009</v>
      </c>
      <c r="AE85">
        <f t="shared" si="2"/>
        <v>38.616214999999997</v>
      </c>
      <c r="AG85">
        <f>IFERROR(VLOOKUP(B85,'Slutlig allokering kvv'!$B$2:$AJ$462,MATCH("Summa slutlig allokerad tillförd energi (utan hjälpel och rökgaskondensering):",'Slutlig allokering kvv'!$B$1:$AK$1,0),FALSE)/1,"")</f>
        <v>91.683785</v>
      </c>
      <c r="AI85" s="137">
        <f>IFERROR(1-VLOOKUP(B85,'Slutlig allokering kvv'!$B$2:$AJ$462,MATCH("Andel av bränsle i kvv som allokerats till värme, exklusive rökgaskondensering och hjälpel",'Slutlig allokering kvv'!$B$1:$AK$1,0),FALSE),"")</f>
        <v>0.29636389102072136</v>
      </c>
      <c r="AK85" s="137">
        <f t="shared" si="3"/>
        <v>0.29636389102072136</v>
      </c>
    </row>
    <row r="86" spans="1:37" x14ac:dyDescent="0.25">
      <c r="A86" s="2" t="s">
        <v>141</v>
      </c>
      <c r="B86" s="2" t="s">
        <v>143</v>
      </c>
      <c r="C86" t="str">
        <f>IFERROR(VLOOKUP($B86,Kraftvärmeprod!$B$1:$AH$479,MATCH(C$3,Kraftvärmeprod!$B$1:$AG$1,0),FALSE)/1,"")</f>
        <v/>
      </c>
      <c r="D86" t="str">
        <f>IFERROR(VLOOKUP($B86,Kraftvärmeprod!$B$1:$AH$479,MATCH(D$3,Kraftvärmeprod!$B$1:$AG$1,0),FALSE)/1,"")</f>
        <v/>
      </c>
      <c r="E86">
        <f>IFERROR(VLOOKUP($B86,Kraftvärmeprod!$B$1:$AH$479,MATCH(E$2,Kraftvärmeprod!$B$1:$AG$1,0),FALSE)/1,0)-IFERROR(VLOOKUP($B86,'Slutlig allokering kvv'!$B$2:$AC$462,MATCH(E$3,'Slutlig allokering kvv'!$B$1:$AJ$1,0),FALSE)/1,0)</f>
        <v>0</v>
      </c>
      <c r="F86">
        <f>IFERROR(VLOOKUP($B86,Kraftvärmeprod!$B$1:$AH$479,MATCH(F$2,Kraftvärmeprod!$B$1:$AG$1,0),FALSE)/1,0)-IFERROR(VLOOKUP($B86,'Slutlig allokering kvv'!$B$2:$AC$462,MATCH(F$3,'Slutlig allokering kvv'!$B$1:$AJ$1,0),FALSE)/1,0)</f>
        <v>0</v>
      </c>
      <c r="G86">
        <f>IFERROR(VLOOKUP($B86,Kraftvärmeprod!$B$1:$AH$479,MATCH(G$2,Kraftvärmeprod!$B$1:$AG$1,0),FALSE)/1,0)-IFERROR(VLOOKUP($B86,'Slutlig allokering kvv'!$B$2:$AC$462,MATCH(G$3,'Slutlig allokering kvv'!$B$1:$AJ$1,0),FALSE)/1,0)</f>
        <v>0</v>
      </c>
      <c r="H86">
        <f>IFERROR(VLOOKUP($B86,Kraftvärmeprod!$B$1:$AH$479,MATCH(H$2,Kraftvärmeprod!$B$1:$AG$1,0),FALSE)/1,0)-IFERROR(VLOOKUP($B86,'Slutlig allokering kvv'!$B$2:$AC$462,MATCH(H$3,'Slutlig allokering kvv'!$B$1:$AJ$1,0),FALSE)/1,0)</f>
        <v>0</v>
      </c>
      <c r="I86">
        <f>IFERROR(VLOOKUP($B86,Kraftvärmeprod!$B$1:$AH$479,MATCH(I$2,Kraftvärmeprod!$B$1:$AG$1,0),FALSE)/1,0)-IFERROR(VLOOKUP($B86,'Slutlig allokering kvv'!$B$2:$AC$462,MATCH(I$3,'Slutlig allokering kvv'!$B$1:$AJ$1,0),FALSE)/1,0)</f>
        <v>0</v>
      </c>
      <c r="J86">
        <f>IFERROR(VLOOKUP($B86,Kraftvärmeprod!$B$1:$AH$479,MATCH(J$2,Kraftvärmeprod!$B$1:$AG$1,0),FALSE)/1,0)-IFERROR(VLOOKUP($B86,'Slutlig allokering kvv'!$B$2:$AC$462,MATCH(J$3,'Slutlig allokering kvv'!$B$1:$AJ$1,0),FALSE)/1,0)</f>
        <v>0</v>
      </c>
      <c r="K86">
        <f>IFERROR(VLOOKUP($B86,Kraftvärmeprod!$B$1:$AH$479,MATCH(K$2,Kraftvärmeprod!$B$1:$AG$1,0),FALSE)/1,0)-IFERROR(VLOOKUP($B86,'Slutlig allokering kvv'!$B$2:$AC$462,MATCH(K$3,'Slutlig allokering kvv'!$B$1:$AJ$1,0),FALSE)/1,0)</f>
        <v>0</v>
      </c>
      <c r="L86">
        <f>IFERROR(VLOOKUP($B86,Kraftvärmeprod!$B$1:$AH$479,MATCH(L$2,Kraftvärmeprod!$B$1:$AG$1,0),FALSE)/1,0)-IFERROR(VLOOKUP($B86,'Slutlig allokering kvv'!$B$2:$AC$462,MATCH(L$3,'Slutlig allokering kvv'!$B$1:$AJ$1,0),FALSE)/1,0)</f>
        <v>0</v>
      </c>
      <c r="M86">
        <f>IFERROR(VLOOKUP($B86,Kraftvärmeprod!$B$1:$AH$479,MATCH(M$2,Kraftvärmeprod!$B$1:$AG$1,0),FALSE)/1,0)-IFERROR(VLOOKUP($B86,'Slutlig allokering kvv'!$B$2:$AC$462,MATCH(M$3,'Slutlig allokering kvv'!$B$1:$AJ$1,0),FALSE)/1,0)</f>
        <v>0</v>
      </c>
      <c r="N86">
        <f>IFERROR(VLOOKUP($B86,Kraftvärmeprod!$B$1:$AH$479,MATCH(N$2,Kraftvärmeprod!$B$1:$AG$1,0),FALSE)/1,0)-IFERROR(VLOOKUP($B86,'Slutlig allokering kvv'!$B$2:$AC$462,MATCH(N$3,'Slutlig allokering kvv'!$B$1:$AJ$1,0),FALSE)/1,0)</f>
        <v>0</v>
      </c>
      <c r="O86">
        <f>IFERROR(VLOOKUP($B86,Kraftvärmeprod!$B$1:$AH$479,MATCH(O$2,Kraftvärmeprod!$B$1:$AG$1,0),FALSE)/1,0)-IFERROR(VLOOKUP($B86,'Slutlig allokering kvv'!$B$2:$AC$462,MATCH(O$3,'Slutlig allokering kvv'!$B$1:$AJ$1,0),FALSE)/1,0)</f>
        <v>0</v>
      </c>
      <c r="P86">
        <f>IFERROR(VLOOKUP($B86,Kraftvärmeprod!$B$1:$AH$479,MATCH(P$2,Kraftvärmeprod!$B$1:$AG$1,0),FALSE)/1,0)-IFERROR(VLOOKUP($B86,'Slutlig allokering kvv'!$B$2:$AC$462,MATCH(P$3,'Slutlig allokering kvv'!$B$1:$AJ$1,0),FALSE)/1,0)</f>
        <v>0</v>
      </c>
      <c r="Q86">
        <f>IFERROR(VLOOKUP($B86,Kraftvärmeprod!$B$1:$AH$479,MATCH(Q$2,Kraftvärmeprod!$B$1:$AG$1,0),FALSE)/1,0)-IFERROR(VLOOKUP($B86,'Slutlig allokering kvv'!$B$2:$AC$462,MATCH(Q$3,'Slutlig allokering kvv'!$B$1:$AJ$1,0),FALSE)/1,0)</f>
        <v>0</v>
      </c>
      <c r="R86">
        <f>IFERROR(VLOOKUP($B86,Kraftvärmeprod!$B$1:$AH$479,MATCH(R$2,Kraftvärmeprod!$B$1:$AG$1,0),FALSE)/1,0)-IFERROR(VLOOKUP($B86,'Slutlig allokering kvv'!$B$2:$AC$462,MATCH(R$3,'Slutlig allokering kvv'!$B$1:$AJ$1,0),FALSE)/1,0)</f>
        <v>0</v>
      </c>
      <c r="S86">
        <f>IFERROR(VLOOKUP($B86,Kraftvärmeprod!$B$1:$AH$479,MATCH(S$2,Kraftvärmeprod!$B$1:$AG$1,0),FALSE)/1,0)-IFERROR(VLOOKUP($B86,'Slutlig allokering kvv'!$B$2:$AC$462,MATCH(S$3,'Slutlig allokering kvv'!$B$1:$AJ$1,0),FALSE)/1,0)</f>
        <v>0</v>
      </c>
      <c r="T86" s="6">
        <f>IFERROR(VLOOKUP($B86,Miljö!$B$1:$S$477,MATCH(T$2,Miljö!$B$1:$X$1,0),FALSE)/1,0)-IFERROR(VLOOKUP($B86,'Slutlig allokering kvv'!$B$2:$AC$462,MATCH(T$3,'Slutlig allokering kvv'!$B$1:$AJ$1,0),FALSE)/1,0)</f>
        <v>0</v>
      </c>
      <c r="U86">
        <f>IFERROR(VLOOKUP($B86,Kraftvärmeprod!$B$1:$AH$479,MATCH(U$2,Kraftvärmeprod!$B$1:$AG$1,0),FALSE)/1,0)-IFERROR(VLOOKUP($B86,'Slutlig allokering kvv'!$B$2:$AC$462,MATCH(U$3,'Slutlig allokering kvv'!$B$1:$AJ$1,0),FALSE)/1,0)</f>
        <v>0</v>
      </c>
      <c r="V86">
        <f>IFERROR(VLOOKUP($B86,Kraftvärmeprod!$B$1:$AH$479,MATCH(V$2,Kraftvärmeprod!$B$1:$AG$1,0),FALSE)/1,0)-IFERROR(VLOOKUP($B86,'Slutlig allokering kvv'!$B$2:$AC$462,MATCH(V$3,'Slutlig allokering kvv'!$B$1:$AJ$1,0),FALSE)/1,0)</f>
        <v>0</v>
      </c>
      <c r="W86">
        <f>IFERROR(VLOOKUP($B86,Kraftvärmeprod!$B$1:$AH$479,MATCH(W$2,Kraftvärmeprod!$B$1:$AG$1,0),FALSE)/1,0)-IFERROR(VLOOKUP($B86,'Slutlig allokering kvv'!$B$2:$AC$462,MATCH(W$3,'Slutlig allokering kvv'!$B$1:$AJ$1,0),FALSE)/1,0)</f>
        <v>0</v>
      </c>
      <c r="X86">
        <f>IFERROR(VLOOKUP($B86,Kraftvärmeprod!$B$1:$AH$479,MATCH(X$2,Kraftvärmeprod!$B$1:$AG$1,0),FALSE)/1,0)-IFERROR(VLOOKUP($B86,'Slutlig allokering kvv'!$B$2:$AC$462,MATCH(X$3,'Slutlig allokering kvv'!$B$1:$AJ$1,0),FALSE)/1,0)</f>
        <v>0</v>
      </c>
      <c r="Y86">
        <f>IFERROR(VLOOKUP($B86,Kraftvärmeprod!$B$1:$AH$479,MATCH(Y$2,Kraftvärmeprod!$B$1:$AG$1,0),FALSE)/1,0)-IFERROR(VLOOKUP($B86,'Slutlig allokering kvv'!$B$2:$AC$462,MATCH(Y$3,'Slutlig allokering kvv'!$B$1:$AJ$1,0),FALSE)/1,0)</f>
        <v>0</v>
      </c>
      <c r="Z86">
        <f>IFERROR(VLOOKUP($B86,Kraftvärmeprod!$B$1:$AH$479,MATCH(Z$2,Kraftvärmeprod!$B$1:$AG$1,0),FALSE)/1,0)-IFERROR(VLOOKUP($B86,'Slutlig allokering kvv'!$B$2:$AC$462,MATCH(Z$3,'Slutlig allokering kvv'!$B$1:$AJ$1,0),FALSE)/1,0)</f>
        <v>0</v>
      </c>
      <c r="AA86">
        <f>IFERROR(VLOOKUP($B86,Kraftvärmeprod!$B$1:$AH$479,MATCH(AA$2,Kraftvärmeprod!$B$1:$AG$1,0),FALSE)/1,0)-IFERROR(VLOOKUP($B86,'Slutlig allokering kvv'!$B$2:$AC$462,MATCH(AA$3,'Slutlig allokering kvv'!$B$1:$AJ$1,0),FALSE)/1,0)</f>
        <v>0</v>
      </c>
      <c r="AE86">
        <f t="shared" si="2"/>
        <v>0</v>
      </c>
      <c r="AG86">
        <f>IFERROR(VLOOKUP(B86,'Slutlig allokering kvv'!$B$2:$AJ$462,MATCH("Summa slutlig allokerad tillförd energi (utan hjälpel och rökgaskondensering):",'Slutlig allokering kvv'!$B$1:$AK$1,0),FALSE)/1,"")</f>
        <v>0</v>
      </c>
      <c r="AI86" s="137" t="str">
        <f>IFERROR(1-VLOOKUP(B86,'Slutlig allokering kvv'!$B$2:$AJ$462,MATCH("Andel av bränsle i kvv som allokerats till värme, exklusive rökgaskondensering och hjälpel",'Slutlig allokering kvv'!$B$1:$AK$1,0),FALSE),"")</f>
        <v/>
      </c>
      <c r="AK86" s="137" t="str">
        <f t="shared" si="3"/>
        <v/>
      </c>
    </row>
    <row r="87" spans="1:37" x14ac:dyDescent="0.25">
      <c r="A87" s="2" t="s">
        <v>141</v>
      </c>
      <c r="B87" s="2" t="s">
        <v>144</v>
      </c>
      <c r="C87" t="str">
        <f>IFERROR(VLOOKUP($B87,Kraftvärmeprod!$B$1:$AH$479,MATCH(C$3,Kraftvärmeprod!$B$1:$AG$1,0),FALSE)/1,"")</f>
        <v/>
      </c>
      <c r="D87" t="str">
        <f>IFERROR(VLOOKUP($B87,Kraftvärmeprod!$B$1:$AH$479,MATCH(D$3,Kraftvärmeprod!$B$1:$AG$1,0),FALSE)/1,"")</f>
        <v/>
      </c>
      <c r="E87">
        <f>IFERROR(VLOOKUP($B87,Kraftvärmeprod!$B$1:$AH$479,MATCH(E$2,Kraftvärmeprod!$B$1:$AG$1,0),FALSE)/1,0)-IFERROR(VLOOKUP($B87,'Slutlig allokering kvv'!$B$2:$AC$462,MATCH(E$3,'Slutlig allokering kvv'!$B$1:$AJ$1,0),FALSE)/1,0)</f>
        <v>0</v>
      </c>
      <c r="F87">
        <f>IFERROR(VLOOKUP($B87,Kraftvärmeprod!$B$1:$AH$479,MATCH(F$2,Kraftvärmeprod!$B$1:$AG$1,0),FALSE)/1,0)-IFERROR(VLOOKUP($B87,'Slutlig allokering kvv'!$B$2:$AC$462,MATCH(F$3,'Slutlig allokering kvv'!$B$1:$AJ$1,0),FALSE)/1,0)</f>
        <v>0</v>
      </c>
      <c r="G87">
        <f>IFERROR(VLOOKUP($B87,Kraftvärmeprod!$B$1:$AH$479,MATCH(G$2,Kraftvärmeprod!$B$1:$AG$1,0),FALSE)/1,0)-IFERROR(VLOOKUP($B87,'Slutlig allokering kvv'!$B$2:$AC$462,MATCH(G$3,'Slutlig allokering kvv'!$B$1:$AJ$1,0),FALSE)/1,0)</f>
        <v>0</v>
      </c>
      <c r="H87">
        <f>IFERROR(VLOOKUP($B87,Kraftvärmeprod!$B$1:$AH$479,MATCH(H$2,Kraftvärmeprod!$B$1:$AG$1,0),FALSE)/1,0)-IFERROR(VLOOKUP($B87,'Slutlig allokering kvv'!$B$2:$AC$462,MATCH(H$3,'Slutlig allokering kvv'!$B$1:$AJ$1,0),FALSE)/1,0)</f>
        <v>0</v>
      </c>
      <c r="I87">
        <f>IFERROR(VLOOKUP($B87,Kraftvärmeprod!$B$1:$AH$479,MATCH(I$2,Kraftvärmeprod!$B$1:$AG$1,0),FALSE)/1,0)-IFERROR(VLOOKUP($B87,'Slutlig allokering kvv'!$B$2:$AC$462,MATCH(I$3,'Slutlig allokering kvv'!$B$1:$AJ$1,0),FALSE)/1,0)</f>
        <v>0</v>
      </c>
      <c r="J87">
        <f>IFERROR(VLOOKUP($B87,Kraftvärmeprod!$B$1:$AH$479,MATCH(J$2,Kraftvärmeprod!$B$1:$AG$1,0),FALSE)/1,0)-IFERROR(VLOOKUP($B87,'Slutlig allokering kvv'!$B$2:$AC$462,MATCH(J$3,'Slutlig allokering kvv'!$B$1:$AJ$1,0),FALSE)/1,0)</f>
        <v>0</v>
      </c>
      <c r="K87">
        <f>IFERROR(VLOOKUP($B87,Kraftvärmeprod!$B$1:$AH$479,MATCH(K$2,Kraftvärmeprod!$B$1:$AG$1,0),FALSE)/1,0)-IFERROR(VLOOKUP($B87,'Slutlig allokering kvv'!$B$2:$AC$462,MATCH(K$3,'Slutlig allokering kvv'!$B$1:$AJ$1,0),FALSE)/1,0)</f>
        <v>0</v>
      </c>
      <c r="L87">
        <f>IFERROR(VLOOKUP($B87,Kraftvärmeprod!$B$1:$AH$479,MATCH(L$2,Kraftvärmeprod!$B$1:$AG$1,0),FALSE)/1,0)-IFERROR(VLOOKUP($B87,'Slutlig allokering kvv'!$B$2:$AC$462,MATCH(L$3,'Slutlig allokering kvv'!$B$1:$AJ$1,0),FALSE)/1,0)</f>
        <v>0</v>
      </c>
      <c r="M87">
        <f>IFERROR(VLOOKUP($B87,Kraftvärmeprod!$B$1:$AH$479,MATCH(M$2,Kraftvärmeprod!$B$1:$AG$1,0),FALSE)/1,0)-IFERROR(VLOOKUP($B87,'Slutlig allokering kvv'!$B$2:$AC$462,MATCH(M$3,'Slutlig allokering kvv'!$B$1:$AJ$1,0),FALSE)/1,0)</f>
        <v>0</v>
      </c>
      <c r="N87">
        <f>IFERROR(VLOOKUP($B87,Kraftvärmeprod!$B$1:$AH$479,MATCH(N$2,Kraftvärmeprod!$B$1:$AG$1,0),FALSE)/1,0)-IFERROR(VLOOKUP($B87,'Slutlig allokering kvv'!$B$2:$AC$462,MATCH(N$3,'Slutlig allokering kvv'!$B$1:$AJ$1,0),FALSE)/1,0)</f>
        <v>0</v>
      </c>
      <c r="O87">
        <f>IFERROR(VLOOKUP($B87,Kraftvärmeprod!$B$1:$AH$479,MATCH(O$2,Kraftvärmeprod!$B$1:$AG$1,0),FALSE)/1,0)-IFERROR(VLOOKUP($B87,'Slutlig allokering kvv'!$B$2:$AC$462,MATCH(O$3,'Slutlig allokering kvv'!$B$1:$AJ$1,0),FALSE)/1,0)</f>
        <v>0</v>
      </c>
      <c r="P87">
        <f>IFERROR(VLOOKUP($B87,Kraftvärmeprod!$B$1:$AH$479,MATCH(P$2,Kraftvärmeprod!$B$1:$AG$1,0),FALSE)/1,0)-IFERROR(VLOOKUP($B87,'Slutlig allokering kvv'!$B$2:$AC$462,MATCH(P$3,'Slutlig allokering kvv'!$B$1:$AJ$1,0),FALSE)/1,0)</f>
        <v>0</v>
      </c>
      <c r="Q87">
        <f>IFERROR(VLOOKUP($B87,Kraftvärmeprod!$B$1:$AH$479,MATCH(Q$2,Kraftvärmeprod!$B$1:$AG$1,0),FALSE)/1,0)-IFERROR(VLOOKUP($B87,'Slutlig allokering kvv'!$B$2:$AC$462,MATCH(Q$3,'Slutlig allokering kvv'!$B$1:$AJ$1,0),FALSE)/1,0)</f>
        <v>0</v>
      </c>
      <c r="R87">
        <f>IFERROR(VLOOKUP($B87,Kraftvärmeprod!$B$1:$AH$479,MATCH(R$2,Kraftvärmeprod!$B$1:$AG$1,0),FALSE)/1,0)-IFERROR(VLOOKUP($B87,'Slutlig allokering kvv'!$B$2:$AC$462,MATCH(R$3,'Slutlig allokering kvv'!$B$1:$AJ$1,0),FALSE)/1,0)</f>
        <v>0</v>
      </c>
      <c r="S87">
        <f>IFERROR(VLOOKUP($B87,Kraftvärmeprod!$B$1:$AH$479,MATCH(S$2,Kraftvärmeprod!$B$1:$AG$1,0),FALSE)/1,0)-IFERROR(VLOOKUP($B87,'Slutlig allokering kvv'!$B$2:$AC$462,MATCH(S$3,'Slutlig allokering kvv'!$B$1:$AJ$1,0),FALSE)/1,0)</f>
        <v>0</v>
      </c>
      <c r="T87" s="6">
        <f>IFERROR(VLOOKUP($B87,Miljö!$B$1:$S$477,MATCH(T$2,Miljö!$B$1:$X$1,0),FALSE)/1,0)-IFERROR(VLOOKUP($B87,'Slutlig allokering kvv'!$B$2:$AC$462,MATCH(T$3,'Slutlig allokering kvv'!$B$1:$AJ$1,0),FALSE)/1,0)</f>
        <v>0</v>
      </c>
      <c r="U87">
        <f>IFERROR(VLOOKUP($B87,Kraftvärmeprod!$B$1:$AH$479,MATCH(U$2,Kraftvärmeprod!$B$1:$AG$1,0),FALSE)/1,0)-IFERROR(VLOOKUP($B87,'Slutlig allokering kvv'!$B$2:$AC$462,MATCH(U$3,'Slutlig allokering kvv'!$B$1:$AJ$1,0),FALSE)/1,0)</f>
        <v>0</v>
      </c>
      <c r="V87">
        <f>IFERROR(VLOOKUP($B87,Kraftvärmeprod!$B$1:$AH$479,MATCH(V$2,Kraftvärmeprod!$B$1:$AG$1,0),FALSE)/1,0)-IFERROR(VLOOKUP($B87,'Slutlig allokering kvv'!$B$2:$AC$462,MATCH(V$3,'Slutlig allokering kvv'!$B$1:$AJ$1,0),FALSE)/1,0)</f>
        <v>0</v>
      </c>
      <c r="W87">
        <f>IFERROR(VLOOKUP($B87,Kraftvärmeprod!$B$1:$AH$479,MATCH(W$2,Kraftvärmeprod!$B$1:$AG$1,0),FALSE)/1,0)-IFERROR(VLOOKUP($B87,'Slutlig allokering kvv'!$B$2:$AC$462,MATCH(W$3,'Slutlig allokering kvv'!$B$1:$AJ$1,0),FALSE)/1,0)</f>
        <v>0</v>
      </c>
      <c r="X87">
        <f>IFERROR(VLOOKUP($B87,Kraftvärmeprod!$B$1:$AH$479,MATCH(X$2,Kraftvärmeprod!$B$1:$AG$1,0),FALSE)/1,0)-IFERROR(VLOOKUP($B87,'Slutlig allokering kvv'!$B$2:$AC$462,MATCH(X$3,'Slutlig allokering kvv'!$B$1:$AJ$1,0),FALSE)/1,0)</f>
        <v>0</v>
      </c>
      <c r="Y87">
        <f>IFERROR(VLOOKUP($B87,Kraftvärmeprod!$B$1:$AH$479,MATCH(Y$2,Kraftvärmeprod!$B$1:$AG$1,0),FALSE)/1,0)-IFERROR(VLOOKUP($B87,'Slutlig allokering kvv'!$B$2:$AC$462,MATCH(Y$3,'Slutlig allokering kvv'!$B$1:$AJ$1,0),FALSE)/1,0)</f>
        <v>0</v>
      </c>
      <c r="Z87">
        <f>IFERROR(VLOOKUP($B87,Kraftvärmeprod!$B$1:$AH$479,MATCH(Z$2,Kraftvärmeprod!$B$1:$AG$1,0),FALSE)/1,0)-IFERROR(VLOOKUP($B87,'Slutlig allokering kvv'!$B$2:$AC$462,MATCH(Z$3,'Slutlig allokering kvv'!$B$1:$AJ$1,0),FALSE)/1,0)</f>
        <v>0</v>
      </c>
      <c r="AA87">
        <f>IFERROR(VLOOKUP($B87,Kraftvärmeprod!$B$1:$AH$479,MATCH(AA$2,Kraftvärmeprod!$B$1:$AG$1,0),FALSE)/1,0)-IFERROR(VLOOKUP($B87,'Slutlig allokering kvv'!$B$2:$AC$462,MATCH(AA$3,'Slutlig allokering kvv'!$B$1:$AJ$1,0),FALSE)/1,0)</f>
        <v>0</v>
      </c>
      <c r="AE87">
        <f t="shared" si="2"/>
        <v>0</v>
      </c>
      <c r="AG87">
        <f>IFERROR(VLOOKUP(B87,'Slutlig allokering kvv'!$B$2:$AJ$462,MATCH("Summa slutlig allokerad tillförd energi (utan hjälpel och rökgaskondensering):",'Slutlig allokering kvv'!$B$1:$AK$1,0),FALSE)/1,"")</f>
        <v>0</v>
      </c>
      <c r="AI87" s="137" t="str">
        <f>IFERROR(1-VLOOKUP(B87,'Slutlig allokering kvv'!$B$2:$AJ$462,MATCH("Andel av bränsle i kvv som allokerats till värme, exklusive rökgaskondensering och hjälpel",'Slutlig allokering kvv'!$B$1:$AK$1,0),FALSE),"")</f>
        <v/>
      </c>
      <c r="AK87" s="137" t="str">
        <f t="shared" si="3"/>
        <v/>
      </c>
    </row>
    <row r="88" spans="1:37" x14ac:dyDescent="0.25">
      <c r="A88" s="2" t="s">
        <v>145</v>
      </c>
      <c r="B88" s="2" t="s">
        <v>146</v>
      </c>
      <c r="C88" t="str">
        <f>IFERROR(VLOOKUP($B88,Kraftvärmeprod!$B$1:$AH$479,MATCH(C$3,Kraftvärmeprod!$B$1:$AG$1,0),FALSE)/1,"")</f>
        <v/>
      </c>
      <c r="D88" t="str">
        <f>IFERROR(VLOOKUP($B88,Kraftvärmeprod!$B$1:$AH$479,MATCH(D$3,Kraftvärmeprod!$B$1:$AG$1,0),FALSE)/1,"")</f>
        <v/>
      </c>
      <c r="E88">
        <f>IFERROR(VLOOKUP($B88,Kraftvärmeprod!$B$1:$AH$479,MATCH(E$2,Kraftvärmeprod!$B$1:$AG$1,0),FALSE)/1,0)-IFERROR(VLOOKUP($B88,'Slutlig allokering kvv'!$B$2:$AC$462,MATCH(E$3,'Slutlig allokering kvv'!$B$1:$AJ$1,0),FALSE)/1,0)</f>
        <v>0</v>
      </c>
      <c r="F88">
        <f>IFERROR(VLOOKUP($B88,Kraftvärmeprod!$B$1:$AH$479,MATCH(F$2,Kraftvärmeprod!$B$1:$AG$1,0),FALSE)/1,0)-IFERROR(VLOOKUP($B88,'Slutlig allokering kvv'!$B$2:$AC$462,MATCH(F$3,'Slutlig allokering kvv'!$B$1:$AJ$1,0),FALSE)/1,0)</f>
        <v>0</v>
      </c>
      <c r="G88">
        <f>IFERROR(VLOOKUP($B88,Kraftvärmeprod!$B$1:$AH$479,MATCH(G$2,Kraftvärmeprod!$B$1:$AG$1,0),FALSE)/1,0)-IFERROR(VLOOKUP($B88,'Slutlig allokering kvv'!$B$2:$AC$462,MATCH(G$3,'Slutlig allokering kvv'!$B$1:$AJ$1,0),FALSE)/1,0)</f>
        <v>0</v>
      </c>
      <c r="H88">
        <f>IFERROR(VLOOKUP($B88,Kraftvärmeprod!$B$1:$AH$479,MATCH(H$2,Kraftvärmeprod!$B$1:$AG$1,0),FALSE)/1,0)-IFERROR(VLOOKUP($B88,'Slutlig allokering kvv'!$B$2:$AC$462,MATCH(H$3,'Slutlig allokering kvv'!$B$1:$AJ$1,0),FALSE)/1,0)</f>
        <v>0</v>
      </c>
      <c r="I88">
        <f>IFERROR(VLOOKUP($B88,Kraftvärmeprod!$B$1:$AH$479,MATCH(I$2,Kraftvärmeprod!$B$1:$AG$1,0),FALSE)/1,0)-IFERROR(VLOOKUP($B88,'Slutlig allokering kvv'!$B$2:$AC$462,MATCH(I$3,'Slutlig allokering kvv'!$B$1:$AJ$1,0),FALSE)/1,0)</f>
        <v>0</v>
      </c>
      <c r="J88">
        <f>IFERROR(VLOOKUP($B88,Kraftvärmeprod!$B$1:$AH$479,MATCH(J$2,Kraftvärmeprod!$B$1:$AG$1,0),FALSE)/1,0)-IFERROR(VLOOKUP($B88,'Slutlig allokering kvv'!$B$2:$AC$462,MATCH(J$3,'Slutlig allokering kvv'!$B$1:$AJ$1,0),FALSE)/1,0)</f>
        <v>0</v>
      </c>
      <c r="K88">
        <f>IFERROR(VLOOKUP($B88,Kraftvärmeprod!$B$1:$AH$479,MATCH(K$2,Kraftvärmeprod!$B$1:$AG$1,0),FALSE)/1,0)-IFERROR(VLOOKUP($B88,'Slutlig allokering kvv'!$B$2:$AC$462,MATCH(K$3,'Slutlig allokering kvv'!$B$1:$AJ$1,0),FALSE)/1,0)</f>
        <v>0</v>
      </c>
      <c r="L88">
        <f>IFERROR(VLOOKUP($B88,Kraftvärmeprod!$B$1:$AH$479,MATCH(L$2,Kraftvärmeprod!$B$1:$AG$1,0),FALSE)/1,0)-IFERROR(VLOOKUP($B88,'Slutlig allokering kvv'!$B$2:$AC$462,MATCH(L$3,'Slutlig allokering kvv'!$B$1:$AJ$1,0),FALSE)/1,0)</f>
        <v>0</v>
      </c>
      <c r="M88">
        <f>IFERROR(VLOOKUP($B88,Kraftvärmeprod!$B$1:$AH$479,MATCH(M$2,Kraftvärmeprod!$B$1:$AG$1,0),FALSE)/1,0)-IFERROR(VLOOKUP($B88,'Slutlig allokering kvv'!$B$2:$AC$462,MATCH(M$3,'Slutlig allokering kvv'!$B$1:$AJ$1,0),FALSE)/1,0)</f>
        <v>0</v>
      </c>
      <c r="N88">
        <f>IFERROR(VLOOKUP($B88,Kraftvärmeprod!$B$1:$AH$479,MATCH(N$2,Kraftvärmeprod!$B$1:$AG$1,0),FALSE)/1,0)-IFERROR(VLOOKUP($B88,'Slutlig allokering kvv'!$B$2:$AC$462,MATCH(N$3,'Slutlig allokering kvv'!$B$1:$AJ$1,0),FALSE)/1,0)</f>
        <v>0</v>
      </c>
      <c r="O88">
        <f>IFERROR(VLOOKUP($B88,Kraftvärmeprod!$B$1:$AH$479,MATCH(O$2,Kraftvärmeprod!$B$1:$AG$1,0),FALSE)/1,0)-IFERROR(VLOOKUP($B88,'Slutlig allokering kvv'!$B$2:$AC$462,MATCH(O$3,'Slutlig allokering kvv'!$B$1:$AJ$1,0),FALSE)/1,0)</f>
        <v>0</v>
      </c>
      <c r="P88">
        <f>IFERROR(VLOOKUP($B88,Kraftvärmeprod!$B$1:$AH$479,MATCH(P$2,Kraftvärmeprod!$B$1:$AG$1,0),FALSE)/1,0)-IFERROR(VLOOKUP($B88,'Slutlig allokering kvv'!$B$2:$AC$462,MATCH(P$3,'Slutlig allokering kvv'!$B$1:$AJ$1,0),FALSE)/1,0)</f>
        <v>0</v>
      </c>
      <c r="Q88">
        <f>IFERROR(VLOOKUP($B88,Kraftvärmeprod!$B$1:$AH$479,MATCH(Q$2,Kraftvärmeprod!$B$1:$AG$1,0),FALSE)/1,0)-IFERROR(VLOOKUP($B88,'Slutlig allokering kvv'!$B$2:$AC$462,MATCH(Q$3,'Slutlig allokering kvv'!$B$1:$AJ$1,0),FALSE)/1,0)</f>
        <v>0</v>
      </c>
      <c r="R88">
        <f>IFERROR(VLOOKUP($B88,Kraftvärmeprod!$B$1:$AH$479,MATCH(R$2,Kraftvärmeprod!$B$1:$AG$1,0),FALSE)/1,0)-IFERROR(VLOOKUP($B88,'Slutlig allokering kvv'!$B$2:$AC$462,MATCH(R$3,'Slutlig allokering kvv'!$B$1:$AJ$1,0),FALSE)/1,0)</f>
        <v>0</v>
      </c>
      <c r="S88">
        <f>IFERROR(VLOOKUP($B88,Kraftvärmeprod!$B$1:$AH$479,MATCH(S$2,Kraftvärmeprod!$B$1:$AG$1,0),FALSE)/1,0)-IFERROR(VLOOKUP($B88,'Slutlig allokering kvv'!$B$2:$AC$462,MATCH(S$3,'Slutlig allokering kvv'!$B$1:$AJ$1,0),FALSE)/1,0)</f>
        <v>0</v>
      </c>
      <c r="T88" s="6">
        <f>IFERROR(VLOOKUP($B88,Miljö!$B$1:$S$477,MATCH(T$2,Miljö!$B$1:$X$1,0),FALSE)/1,0)-IFERROR(VLOOKUP($B88,'Slutlig allokering kvv'!$B$2:$AC$462,MATCH(T$3,'Slutlig allokering kvv'!$B$1:$AJ$1,0),FALSE)/1,0)</f>
        <v>0</v>
      </c>
      <c r="U88">
        <f>IFERROR(VLOOKUP($B88,Kraftvärmeprod!$B$1:$AH$479,MATCH(U$2,Kraftvärmeprod!$B$1:$AG$1,0),FALSE)/1,0)-IFERROR(VLOOKUP($B88,'Slutlig allokering kvv'!$B$2:$AC$462,MATCH(U$3,'Slutlig allokering kvv'!$B$1:$AJ$1,0),FALSE)/1,0)</f>
        <v>0</v>
      </c>
      <c r="V88">
        <f>IFERROR(VLOOKUP($B88,Kraftvärmeprod!$B$1:$AH$479,MATCH(V$2,Kraftvärmeprod!$B$1:$AG$1,0),FALSE)/1,0)-IFERROR(VLOOKUP($B88,'Slutlig allokering kvv'!$B$2:$AC$462,MATCH(V$3,'Slutlig allokering kvv'!$B$1:$AJ$1,0),FALSE)/1,0)</f>
        <v>0</v>
      </c>
      <c r="W88">
        <f>IFERROR(VLOOKUP($B88,Kraftvärmeprod!$B$1:$AH$479,MATCH(W$2,Kraftvärmeprod!$B$1:$AG$1,0),FALSE)/1,0)-IFERROR(VLOOKUP($B88,'Slutlig allokering kvv'!$B$2:$AC$462,MATCH(W$3,'Slutlig allokering kvv'!$B$1:$AJ$1,0),FALSE)/1,0)</f>
        <v>0</v>
      </c>
      <c r="X88">
        <f>IFERROR(VLOOKUP($B88,Kraftvärmeprod!$B$1:$AH$479,MATCH(X$2,Kraftvärmeprod!$B$1:$AG$1,0),FALSE)/1,0)-IFERROR(VLOOKUP($B88,'Slutlig allokering kvv'!$B$2:$AC$462,MATCH(X$3,'Slutlig allokering kvv'!$B$1:$AJ$1,0),FALSE)/1,0)</f>
        <v>0</v>
      </c>
      <c r="Y88">
        <f>IFERROR(VLOOKUP($B88,Kraftvärmeprod!$B$1:$AH$479,MATCH(Y$2,Kraftvärmeprod!$B$1:$AG$1,0),FALSE)/1,0)-IFERROR(VLOOKUP($B88,'Slutlig allokering kvv'!$B$2:$AC$462,MATCH(Y$3,'Slutlig allokering kvv'!$B$1:$AJ$1,0),FALSE)/1,0)</f>
        <v>0</v>
      </c>
      <c r="Z88">
        <f>IFERROR(VLOOKUP($B88,Kraftvärmeprod!$B$1:$AH$479,MATCH(Z$2,Kraftvärmeprod!$B$1:$AG$1,0),FALSE)/1,0)-IFERROR(VLOOKUP($B88,'Slutlig allokering kvv'!$B$2:$AC$462,MATCH(Z$3,'Slutlig allokering kvv'!$B$1:$AJ$1,0),FALSE)/1,0)</f>
        <v>0</v>
      </c>
      <c r="AA88">
        <f>IFERROR(VLOOKUP($B88,Kraftvärmeprod!$B$1:$AH$479,MATCH(AA$2,Kraftvärmeprod!$B$1:$AG$1,0),FALSE)/1,0)-IFERROR(VLOOKUP($B88,'Slutlig allokering kvv'!$B$2:$AC$462,MATCH(AA$3,'Slutlig allokering kvv'!$B$1:$AJ$1,0),FALSE)/1,0)</f>
        <v>0</v>
      </c>
      <c r="AE88">
        <f t="shared" si="2"/>
        <v>0</v>
      </c>
      <c r="AG88">
        <f>IFERROR(VLOOKUP(B88,'Slutlig allokering kvv'!$B$2:$AJ$462,MATCH("Summa slutlig allokerad tillförd energi (utan hjälpel och rökgaskondensering):",'Slutlig allokering kvv'!$B$1:$AK$1,0),FALSE)/1,"")</f>
        <v>0</v>
      </c>
      <c r="AI88" s="137" t="str">
        <f>IFERROR(1-VLOOKUP(B88,'Slutlig allokering kvv'!$B$2:$AJ$462,MATCH("Andel av bränsle i kvv som allokerats till värme, exklusive rökgaskondensering och hjälpel",'Slutlig allokering kvv'!$B$1:$AK$1,0),FALSE),"")</f>
        <v/>
      </c>
      <c r="AK88" s="137" t="str">
        <f t="shared" si="3"/>
        <v/>
      </c>
    </row>
    <row r="89" spans="1:37" x14ac:dyDescent="0.25">
      <c r="A89" s="2" t="s">
        <v>145</v>
      </c>
      <c r="B89" s="2" t="s">
        <v>147</v>
      </c>
      <c r="C89" t="str">
        <f>IFERROR(VLOOKUP($B89,Kraftvärmeprod!$B$1:$AH$479,MATCH(C$3,Kraftvärmeprod!$B$1:$AG$1,0),FALSE)/1,"")</f>
        <v/>
      </c>
      <c r="D89" t="str">
        <f>IFERROR(VLOOKUP($B89,Kraftvärmeprod!$B$1:$AH$479,MATCH(D$3,Kraftvärmeprod!$B$1:$AG$1,0),FALSE)/1,"")</f>
        <v/>
      </c>
      <c r="E89">
        <f>IFERROR(VLOOKUP($B89,Kraftvärmeprod!$B$1:$AH$479,MATCH(E$2,Kraftvärmeprod!$B$1:$AG$1,0),FALSE)/1,0)-IFERROR(VLOOKUP($B89,'Slutlig allokering kvv'!$B$2:$AC$462,MATCH(E$3,'Slutlig allokering kvv'!$B$1:$AJ$1,0),FALSE)/1,0)</f>
        <v>0</v>
      </c>
      <c r="F89">
        <f>IFERROR(VLOOKUP($B89,Kraftvärmeprod!$B$1:$AH$479,MATCH(F$2,Kraftvärmeprod!$B$1:$AG$1,0),FALSE)/1,0)-IFERROR(VLOOKUP($B89,'Slutlig allokering kvv'!$B$2:$AC$462,MATCH(F$3,'Slutlig allokering kvv'!$B$1:$AJ$1,0),FALSE)/1,0)</f>
        <v>0</v>
      </c>
      <c r="G89">
        <f>IFERROR(VLOOKUP($B89,Kraftvärmeprod!$B$1:$AH$479,MATCH(G$2,Kraftvärmeprod!$B$1:$AG$1,0),FALSE)/1,0)-IFERROR(VLOOKUP($B89,'Slutlig allokering kvv'!$B$2:$AC$462,MATCH(G$3,'Slutlig allokering kvv'!$B$1:$AJ$1,0),FALSE)/1,0)</f>
        <v>0</v>
      </c>
      <c r="H89">
        <f>IFERROR(VLOOKUP($B89,Kraftvärmeprod!$B$1:$AH$479,MATCH(H$2,Kraftvärmeprod!$B$1:$AG$1,0),FALSE)/1,0)-IFERROR(VLOOKUP($B89,'Slutlig allokering kvv'!$B$2:$AC$462,MATCH(H$3,'Slutlig allokering kvv'!$B$1:$AJ$1,0),FALSE)/1,0)</f>
        <v>0</v>
      </c>
      <c r="I89">
        <f>IFERROR(VLOOKUP($B89,Kraftvärmeprod!$B$1:$AH$479,MATCH(I$2,Kraftvärmeprod!$B$1:$AG$1,0),FALSE)/1,0)-IFERROR(VLOOKUP($B89,'Slutlig allokering kvv'!$B$2:$AC$462,MATCH(I$3,'Slutlig allokering kvv'!$B$1:$AJ$1,0),FALSE)/1,0)</f>
        <v>0</v>
      </c>
      <c r="J89">
        <f>IFERROR(VLOOKUP($B89,Kraftvärmeprod!$B$1:$AH$479,MATCH(J$2,Kraftvärmeprod!$B$1:$AG$1,0),FALSE)/1,0)-IFERROR(VLOOKUP($B89,'Slutlig allokering kvv'!$B$2:$AC$462,MATCH(J$3,'Slutlig allokering kvv'!$B$1:$AJ$1,0),FALSE)/1,0)</f>
        <v>0</v>
      </c>
      <c r="K89">
        <f>IFERROR(VLOOKUP($B89,Kraftvärmeprod!$B$1:$AH$479,MATCH(K$2,Kraftvärmeprod!$B$1:$AG$1,0),FALSE)/1,0)-IFERROR(VLOOKUP($B89,'Slutlig allokering kvv'!$B$2:$AC$462,MATCH(K$3,'Slutlig allokering kvv'!$B$1:$AJ$1,0),FALSE)/1,0)</f>
        <v>0</v>
      </c>
      <c r="L89">
        <f>IFERROR(VLOOKUP($B89,Kraftvärmeprod!$B$1:$AH$479,MATCH(L$2,Kraftvärmeprod!$B$1:$AG$1,0),FALSE)/1,0)-IFERROR(VLOOKUP($B89,'Slutlig allokering kvv'!$B$2:$AC$462,MATCH(L$3,'Slutlig allokering kvv'!$B$1:$AJ$1,0),FALSE)/1,0)</f>
        <v>0</v>
      </c>
      <c r="M89">
        <f>IFERROR(VLOOKUP($B89,Kraftvärmeprod!$B$1:$AH$479,MATCH(M$2,Kraftvärmeprod!$B$1:$AG$1,0),FALSE)/1,0)-IFERROR(VLOOKUP($B89,'Slutlig allokering kvv'!$B$2:$AC$462,MATCH(M$3,'Slutlig allokering kvv'!$B$1:$AJ$1,0),FALSE)/1,0)</f>
        <v>0</v>
      </c>
      <c r="N89">
        <f>IFERROR(VLOOKUP($B89,Kraftvärmeprod!$B$1:$AH$479,MATCH(N$2,Kraftvärmeprod!$B$1:$AG$1,0),FALSE)/1,0)-IFERROR(VLOOKUP($B89,'Slutlig allokering kvv'!$B$2:$AC$462,MATCH(N$3,'Slutlig allokering kvv'!$B$1:$AJ$1,0),FALSE)/1,0)</f>
        <v>0</v>
      </c>
      <c r="O89">
        <f>IFERROR(VLOOKUP($B89,Kraftvärmeprod!$B$1:$AH$479,MATCH(O$2,Kraftvärmeprod!$B$1:$AG$1,0),FALSE)/1,0)-IFERROR(VLOOKUP($B89,'Slutlig allokering kvv'!$B$2:$AC$462,MATCH(O$3,'Slutlig allokering kvv'!$B$1:$AJ$1,0),FALSE)/1,0)</f>
        <v>0</v>
      </c>
      <c r="P89">
        <f>IFERROR(VLOOKUP($B89,Kraftvärmeprod!$B$1:$AH$479,MATCH(P$2,Kraftvärmeprod!$B$1:$AG$1,0),FALSE)/1,0)-IFERROR(VLOOKUP($B89,'Slutlig allokering kvv'!$B$2:$AC$462,MATCH(P$3,'Slutlig allokering kvv'!$B$1:$AJ$1,0),FALSE)/1,0)</f>
        <v>0</v>
      </c>
      <c r="Q89">
        <f>IFERROR(VLOOKUP($B89,Kraftvärmeprod!$B$1:$AH$479,MATCH(Q$2,Kraftvärmeprod!$B$1:$AG$1,0),FALSE)/1,0)-IFERROR(VLOOKUP($B89,'Slutlig allokering kvv'!$B$2:$AC$462,MATCH(Q$3,'Slutlig allokering kvv'!$B$1:$AJ$1,0),FALSE)/1,0)</f>
        <v>0</v>
      </c>
      <c r="R89">
        <f>IFERROR(VLOOKUP($B89,Kraftvärmeprod!$B$1:$AH$479,MATCH(R$2,Kraftvärmeprod!$B$1:$AG$1,0),FALSE)/1,0)-IFERROR(VLOOKUP($B89,'Slutlig allokering kvv'!$B$2:$AC$462,MATCH(R$3,'Slutlig allokering kvv'!$B$1:$AJ$1,0),FALSE)/1,0)</f>
        <v>0</v>
      </c>
      <c r="S89">
        <f>IFERROR(VLOOKUP($B89,Kraftvärmeprod!$B$1:$AH$479,MATCH(S$2,Kraftvärmeprod!$B$1:$AG$1,0),FALSE)/1,0)-IFERROR(VLOOKUP($B89,'Slutlig allokering kvv'!$B$2:$AC$462,MATCH(S$3,'Slutlig allokering kvv'!$B$1:$AJ$1,0),FALSE)/1,0)</f>
        <v>0</v>
      </c>
      <c r="T89" s="6">
        <f>IFERROR(VLOOKUP($B89,Miljö!$B$1:$S$477,MATCH(T$2,Miljö!$B$1:$X$1,0),FALSE)/1,0)-IFERROR(VLOOKUP($B89,'Slutlig allokering kvv'!$B$2:$AC$462,MATCH(T$3,'Slutlig allokering kvv'!$B$1:$AJ$1,0),FALSE)/1,0)</f>
        <v>0</v>
      </c>
      <c r="U89">
        <f>IFERROR(VLOOKUP($B89,Kraftvärmeprod!$B$1:$AH$479,MATCH(U$2,Kraftvärmeprod!$B$1:$AG$1,0),FALSE)/1,0)-IFERROR(VLOOKUP($B89,'Slutlig allokering kvv'!$B$2:$AC$462,MATCH(U$3,'Slutlig allokering kvv'!$B$1:$AJ$1,0),FALSE)/1,0)</f>
        <v>0</v>
      </c>
      <c r="V89">
        <f>IFERROR(VLOOKUP($B89,Kraftvärmeprod!$B$1:$AH$479,MATCH(V$2,Kraftvärmeprod!$B$1:$AG$1,0),FALSE)/1,0)-IFERROR(VLOOKUP($B89,'Slutlig allokering kvv'!$B$2:$AC$462,MATCH(V$3,'Slutlig allokering kvv'!$B$1:$AJ$1,0),FALSE)/1,0)</f>
        <v>0</v>
      </c>
      <c r="W89">
        <f>IFERROR(VLOOKUP($B89,Kraftvärmeprod!$B$1:$AH$479,MATCH(W$2,Kraftvärmeprod!$B$1:$AG$1,0),FALSE)/1,0)-IFERROR(VLOOKUP($B89,'Slutlig allokering kvv'!$B$2:$AC$462,MATCH(W$3,'Slutlig allokering kvv'!$B$1:$AJ$1,0),FALSE)/1,0)</f>
        <v>0</v>
      </c>
      <c r="X89">
        <f>IFERROR(VLOOKUP($B89,Kraftvärmeprod!$B$1:$AH$479,MATCH(X$2,Kraftvärmeprod!$B$1:$AG$1,0),FALSE)/1,0)-IFERROR(VLOOKUP($B89,'Slutlig allokering kvv'!$B$2:$AC$462,MATCH(X$3,'Slutlig allokering kvv'!$B$1:$AJ$1,0),FALSE)/1,0)</f>
        <v>0</v>
      </c>
      <c r="Y89">
        <f>IFERROR(VLOOKUP($B89,Kraftvärmeprod!$B$1:$AH$479,MATCH(Y$2,Kraftvärmeprod!$B$1:$AG$1,0),FALSE)/1,0)-IFERROR(VLOOKUP($B89,'Slutlig allokering kvv'!$B$2:$AC$462,MATCH(Y$3,'Slutlig allokering kvv'!$B$1:$AJ$1,0),FALSE)/1,0)</f>
        <v>0</v>
      </c>
      <c r="Z89">
        <f>IFERROR(VLOOKUP($B89,Kraftvärmeprod!$B$1:$AH$479,MATCH(Z$2,Kraftvärmeprod!$B$1:$AG$1,0),FALSE)/1,0)-IFERROR(VLOOKUP($B89,'Slutlig allokering kvv'!$B$2:$AC$462,MATCH(Z$3,'Slutlig allokering kvv'!$B$1:$AJ$1,0),FALSE)/1,0)</f>
        <v>0</v>
      </c>
      <c r="AA89">
        <f>IFERROR(VLOOKUP($B89,Kraftvärmeprod!$B$1:$AH$479,MATCH(AA$2,Kraftvärmeprod!$B$1:$AG$1,0),FALSE)/1,0)-IFERROR(VLOOKUP($B89,'Slutlig allokering kvv'!$B$2:$AC$462,MATCH(AA$3,'Slutlig allokering kvv'!$B$1:$AJ$1,0),FALSE)/1,0)</f>
        <v>0</v>
      </c>
      <c r="AE89">
        <f t="shared" si="2"/>
        <v>0</v>
      </c>
      <c r="AG89">
        <f>IFERROR(VLOOKUP(B89,'Slutlig allokering kvv'!$B$2:$AJ$462,MATCH("Summa slutlig allokerad tillförd energi (utan hjälpel och rökgaskondensering):",'Slutlig allokering kvv'!$B$1:$AK$1,0),FALSE)/1,"")</f>
        <v>0</v>
      </c>
      <c r="AI89" s="137" t="str">
        <f>IFERROR(1-VLOOKUP(B89,'Slutlig allokering kvv'!$B$2:$AJ$462,MATCH("Andel av bränsle i kvv som allokerats till värme, exklusive rökgaskondensering och hjälpel",'Slutlig allokering kvv'!$B$1:$AK$1,0),FALSE),"")</f>
        <v/>
      </c>
      <c r="AK89" s="137" t="str">
        <f t="shared" si="3"/>
        <v/>
      </c>
    </row>
    <row r="90" spans="1:37" x14ac:dyDescent="0.25">
      <c r="A90" s="2" t="s">
        <v>145</v>
      </c>
      <c r="B90" s="2" t="s">
        <v>148</v>
      </c>
      <c r="C90" t="str">
        <f>IFERROR(VLOOKUP($B90,Kraftvärmeprod!$B$1:$AH$479,MATCH(C$3,Kraftvärmeprod!$B$1:$AG$1,0),FALSE)/1,"")</f>
        <v/>
      </c>
      <c r="D90" t="str">
        <f>IFERROR(VLOOKUP($B90,Kraftvärmeprod!$B$1:$AH$479,MATCH(D$3,Kraftvärmeprod!$B$1:$AG$1,0),FALSE)/1,"")</f>
        <v/>
      </c>
      <c r="E90">
        <f>IFERROR(VLOOKUP($B90,Kraftvärmeprod!$B$1:$AH$479,MATCH(E$2,Kraftvärmeprod!$B$1:$AG$1,0),FALSE)/1,0)-IFERROR(VLOOKUP($B90,'Slutlig allokering kvv'!$B$2:$AC$462,MATCH(E$3,'Slutlig allokering kvv'!$B$1:$AJ$1,0),FALSE)/1,0)</f>
        <v>0</v>
      </c>
      <c r="F90">
        <f>IFERROR(VLOOKUP($B90,Kraftvärmeprod!$B$1:$AH$479,MATCH(F$2,Kraftvärmeprod!$B$1:$AG$1,0),FALSE)/1,0)-IFERROR(VLOOKUP($B90,'Slutlig allokering kvv'!$B$2:$AC$462,MATCH(F$3,'Slutlig allokering kvv'!$B$1:$AJ$1,0),FALSE)/1,0)</f>
        <v>0</v>
      </c>
      <c r="G90">
        <f>IFERROR(VLOOKUP($B90,Kraftvärmeprod!$B$1:$AH$479,MATCH(G$2,Kraftvärmeprod!$B$1:$AG$1,0),FALSE)/1,0)-IFERROR(VLOOKUP($B90,'Slutlig allokering kvv'!$B$2:$AC$462,MATCH(G$3,'Slutlig allokering kvv'!$B$1:$AJ$1,0),FALSE)/1,0)</f>
        <v>0</v>
      </c>
      <c r="H90">
        <f>IFERROR(VLOOKUP($B90,Kraftvärmeprod!$B$1:$AH$479,MATCH(H$2,Kraftvärmeprod!$B$1:$AG$1,0),FALSE)/1,0)-IFERROR(VLOOKUP($B90,'Slutlig allokering kvv'!$B$2:$AC$462,MATCH(H$3,'Slutlig allokering kvv'!$B$1:$AJ$1,0),FALSE)/1,0)</f>
        <v>0</v>
      </c>
      <c r="I90">
        <f>IFERROR(VLOOKUP($B90,Kraftvärmeprod!$B$1:$AH$479,MATCH(I$2,Kraftvärmeprod!$B$1:$AG$1,0),FALSE)/1,0)-IFERROR(VLOOKUP($B90,'Slutlig allokering kvv'!$B$2:$AC$462,MATCH(I$3,'Slutlig allokering kvv'!$B$1:$AJ$1,0),FALSE)/1,0)</f>
        <v>0</v>
      </c>
      <c r="J90">
        <f>IFERROR(VLOOKUP($B90,Kraftvärmeprod!$B$1:$AH$479,MATCH(J$2,Kraftvärmeprod!$B$1:$AG$1,0),FALSE)/1,0)-IFERROR(VLOOKUP($B90,'Slutlig allokering kvv'!$B$2:$AC$462,MATCH(J$3,'Slutlig allokering kvv'!$B$1:$AJ$1,0),FALSE)/1,0)</f>
        <v>0</v>
      </c>
      <c r="K90">
        <f>IFERROR(VLOOKUP($B90,Kraftvärmeprod!$B$1:$AH$479,MATCH(K$2,Kraftvärmeprod!$B$1:$AG$1,0),FALSE)/1,0)-IFERROR(VLOOKUP($B90,'Slutlig allokering kvv'!$B$2:$AC$462,MATCH(K$3,'Slutlig allokering kvv'!$B$1:$AJ$1,0),FALSE)/1,0)</f>
        <v>0</v>
      </c>
      <c r="L90">
        <f>IFERROR(VLOOKUP($B90,Kraftvärmeprod!$B$1:$AH$479,MATCH(L$2,Kraftvärmeprod!$B$1:$AG$1,0),FALSE)/1,0)-IFERROR(VLOOKUP($B90,'Slutlig allokering kvv'!$B$2:$AC$462,MATCH(L$3,'Slutlig allokering kvv'!$B$1:$AJ$1,0),FALSE)/1,0)</f>
        <v>0</v>
      </c>
      <c r="M90">
        <f>IFERROR(VLOOKUP($B90,Kraftvärmeprod!$B$1:$AH$479,MATCH(M$2,Kraftvärmeprod!$B$1:$AG$1,0),FALSE)/1,0)-IFERROR(VLOOKUP($B90,'Slutlig allokering kvv'!$B$2:$AC$462,MATCH(M$3,'Slutlig allokering kvv'!$B$1:$AJ$1,0),FALSE)/1,0)</f>
        <v>0</v>
      </c>
      <c r="N90">
        <f>IFERROR(VLOOKUP($B90,Kraftvärmeprod!$B$1:$AH$479,MATCH(N$2,Kraftvärmeprod!$B$1:$AG$1,0),FALSE)/1,0)-IFERROR(VLOOKUP($B90,'Slutlig allokering kvv'!$B$2:$AC$462,MATCH(N$3,'Slutlig allokering kvv'!$B$1:$AJ$1,0),FALSE)/1,0)</f>
        <v>0</v>
      </c>
      <c r="O90">
        <f>IFERROR(VLOOKUP($B90,Kraftvärmeprod!$B$1:$AH$479,MATCH(O$2,Kraftvärmeprod!$B$1:$AG$1,0),FALSE)/1,0)-IFERROR(VLOOKUP($B90,'Slutlig allokering kvv'!$B$2:$AC$462,MATCH(O$3,'Slutlig allokering kvv'!$B$1:$AJ$1,0),FALSE)/1,0)</f>
        <v>0</v>
      </c>
      <c r="P90">
        <f>IFERROR(VLOOKUP($B90,Kraftvärmeprod!$B$1:$AH$479,MATCH(P$2,Kraftvärmeprod!$B$1:$AG$1,0),FALSE)/1,0)-IFERROR(VLOOKUP($B90,'Slutlig allokering kvv'!$B$2:$AC$462,MATCH(P$3,'Slutlig allokering kvv'!$B$1:$AJ$1,0),FALSE)/1,0)</f>
        <v>0</v>
      </c>
      <c r="Q90">
        <f>IFERROR(VLOOKUP($B90,Kraftvärmeprod!$B$1:$AH$479,MATCH(Q$2,Kraftvärmeprod!$B$1:$AG$1,0),FALSE)/1,0)-IFERROR(VLOOKUP($B90,'Slutlig allokering kvv'!$B$2:$AC$462,MATCH(Q$3,'Slutlig allokering kvv'!$B$1:$AJ$1,0),FALSE)/1,0)</f>
        <v>0</v>
      </c>
      <c r="R90">
        <f>IFERROR(VLOOKUP($B90,Kraftvärmeprod!$B$1:$AH$479,MATCH(R$2,Kraftvärmeprod!$B$1:$AG$1,0),FALSE)/1,0)-IFERROR(VLOOKUP($B90,'Slutlig allokering kvv'!$B$2:$AC$462,MATCH(R$3,'Slutlig allokering kvv'!$B$1:$AJ$1,0),FALSE)/1,0)</f>
        <v>0</v>
      </c>
      <c r="S90">
        <f>IFERROR(VLOOKUP($B90,Kraftvärmeprod!$B$1:$AH$479,MATCH(S$2,Kraftvärmeprod!$B$1:$AG$1,0),FALSE)/1,0)-IFERROR(VLOOKUP($B90,'Slutlig allokering kvv'!$B$2:$AC$462,MATCH(S$3,'Slutlig allokering kvv'!$B$1:$AJ$1,0),FALSE)/1,0)</f>
        <v>0</v>
      </c>
      <c r="T90" s="6">
        <f>IFERROR(VLOOKUP($B90,Miljö!$B$1:$S$477,MATCH(T$2,Miljö!$B$1:$X$1,0),FALSE)/1,0)-IFERROR(VLOOKUP($B90,'Slutlig allokering kvv'!$B$2:$AC$462,MATCH(T$3,'Slutlig allokering kvv'!$B$1:$AJ$1,0),FALSE)/1,0)</f>
        <v>0</v>
      </c>
      <c r="U90">
        <f>IFERROR(VLOOKUP($B90,Kraftvärmeprod!$B$1:$AH$479,MATCH(U$2,Kraftvärmeprod!$B$1:$AG$1,0),FALSE)/1,0)-IFERROR(VLOOKUP($B90,'Slutlig allokering kvv'!$B$2:$AC$462,MATCH(U$3,'Slutlig allokering kvv'!$B$1:$AJ$1,0),FALSE)/1,0)</f>
        <v>0</v>
      </c>
      <c r="V90">
        <f>IFERROR(VLOOKUP($B90,Kraftvärmeprod!$B$1:$AH$479,MATCH(V$2,Kraftvärmeprod!$B$1:$AG$1,0),FALSE)/1,0)-IFERROR(VLOOKUP($B90,'Slutlig allokering kvv'!$B$2:$AC$462,MATCH(V$3,'Slutlig allokering kvv'!$B$1:$AJ$1,0),FALSE)/1,0)</f>
        <v>0</v>
      </c>
      <c r="W90">
        <f>IFERROR(VLOOKUP($B90,Kraftvärmeprod!$B$1:$AH$479,MATCH(W$2,Kraftvärmeprod!$B$1:$AG$1,0),FALSE)/1,0)-IFERROR(VLOOKUP($B90,'Slutlig allokering kvv'!$B$2:$AC$462,MATCH(W$3,'Slutlig allokering kvv'!$B$1:$AJ$1,0),FALSE)/1,0)</f>
        <v>0</v>
      </c>
      <c r="X90">
        <f>IFERROR(VLOOKUP($B90,Kraftvärmeprod!$B$1:$AH$479,MATCH(X$2,Kraftvärmeprod!$B$1:$AG$1,0),FALSE)/1,0)-IFERROR(VLOOKUP($B90,'Slutlig allokering kvv'!$B$2:$AC$462,MATCH(X$3,'Slutlig allokering kvv'!$B$1:$AJ$1,0),FALSE)/1,0)</f>
        <v>0</v>
      </c>
      <c r="Y90">
        <f>IFERROR(VLOOKUP($B90,Kraftvärmeprod!$B$1:$AH$479,MATCH(Y$2,Kraftvärmeprod!$B$1:$AG$1,0),FALSE)/1,0)-IFERROR(VLOOKUP($B90,'Slutlig allokering kvv'!$B$2:$AC$462,MATCH(Y$3,'Slutlig allokering kvv'!$B$1:$AJ$1,0),FALSE)/1,0)</f>
        <v>0</v>
      </c>
      <c r="Z90">
        <f>IFERROR(VLOOKUP($B90,Kraftvärmeprod!$B$1:$AH$479,MATCH(Z$2,Kraftvärmeprod!$B$1:$AG$1,0),FALSE)/1,0)-IFERROR(VLOOKUP($B90,'Slutlig allokering kvv'!$B$2:$AC$462,MATCH(Z$3,'Slutlig allokering kvv'!$B$1:$AJ$1,0),FALSE)/1,0)</f>
        <v>0</v>
      </c>
      <c r="AA90">
        <f>IFERROR(VLOOKUP($B90,Kraftvärmeprod!$B$1:$AH$479,MATCH(AA$2,Kraftvärmeprod!$B$1:$AG$1,0),FALSE)/1,0)-IFERROR(VLOOKUP($B90,'Slutlig allokering kvv'!$B$2:$AC$462,MATCH(AA$3,'Slutlig allokering kvv'!$B$1:$AJ$1,0),FALSE)/1,0)</f>
        <v>0</v>
      </c>
      <c r="AE90">
        <f t="shared" si="2"/>
        <v>0</v>
      </c>
      <c r="AG90">
        <f>IFERROR(VLOOKUP(B90,'Slutlig allokering kvv'!$B$2:$AJ$462,MATCH("Summa slutlig allokerad tillförd energi (utan hjälpel och rökgaskondensering):",'Slutlig allokering kvv'!$B$1:$AK$1,0),FALSE)/1,"")</f>
        <v>0</v>
      </c>
      <c r="AI90" s="137" t="str">
        <f>IFERROR(1-VLOOKUP(B90,'Slutlig allokering kvv'!$B$2:$AJ$462,MATCH("Andel av bränsle i kvv som allokerats till värme, exklusive rökgaskondensering och hjälpel",'Slutlig allokering kvv'!$B$1:$AK$1,0),FALSE),"")</f>
        <v/>
      </c>
      <c r="AK90" s="137" t="str">
        <f t="shared" si="3"/>
        <v/>
      </c>
    </row>
    <row r="91" spans="1:37" x14ac:dyDescent="0.25">
      <c r="A91" s="2" t="s">
        <v>149</v>
      </c>
      <c r="B91" s="2" t="s">
        <v>150</v>
      </c>
      <c r="C91" t="str">
        <f>IFERROR(VLOOKUP($B91,Kraftvärmeprod!$B$1:$AH$479,MATCH(C$3,Kraftvärmeprod!$B$1:$AG$1,0),FALSE)/1,"")</f>
        <v/>
      </c>
      <c r="D91" t="str">
        <f>IFERROR(VLOOKUP($B91,Kraftvärmeprod!$B$1:$AH$479,MATCH(D$3,Kraftvärmeprod!$B$1:$AG$1,0),FALSE)/1,"")</f>
        <v/>
      </c>
      <c r="E91">
        <f>IFERROR(VLOOKUP($B91,Kraftvärmeprod!$B$1:$AH$479,MATCH(E$2,Kraftvärmeprod!$B$1:$AG$1,0),FALSE)/1,0)-IFERROR(VLOOKUP($B91,'Slutlig allokering kvv'!$B$2:$AC$462,MATCH(E$3,'Slutlig allokering kvv'!$B$1:$AJ$1,0),FALSE)/1,0)</f>
        <v>0</v>
      </c>
      <c r="F91">
        <f>IFERROR(VLOOKUP($B91,Kraftvärmeprod!$B$1:$AH$479,MATCH(F$2,Kraftvärmeprod!$B$1:$AG$1,0),FALSE)/1,0)-IFERROR(VLOOKUP($B91,'Slutlig allokering kvv'!$B$2:$AC$462,MATCH(F$3,'Slutlig allokering kvv'!$B$1:$AJ$1,0),FALSE)/1,0)</f>
        <v>0</v>
      </c>
      <c r="G91">
        <f>IFERROR(VLOOKUP($B91,Kraftvärmeprod!$B$1:$AH$479,MATCH(G$2,Kraftvärmeprod!$B$1:$AG$1,0),FALSE)/1,0)-IFERROR(VLOOKUP($B91,'Slutlig allokering kvv'!$B$2:$AC$462,MATCH(G$3,'Slutlig allokering kvv'!$B$1:$AJ$1,0),FALSE)/1,0)</f>
        <v>0</v>
      </c>
      <c r="H91">
        <f>IFERROR(VLOOKUP($B91,Kraftvärmeprod!$B$1:$AH$479,MATCH(H$2,Kraftvärmeprod!$B$1:$AG$1,0),FALSE)/1,0)-IFERROR(VLOOKUP($B91,'Slutlig allokering kvv'!$B$2:$AC$462,MATCH(H$3,'Slutlig allokering kvv'!$B$1:$AJ$1,0),FALSE)/1,0)</f>
        <v>0</v>
      </c>
      <c r="I91">
        <f>IFERROR(VLOOKUP($B91,Kraftvärmeprod!$B$1:$AH$479,MATCH(I$2,Kraftvärmeprod!$B$1:$AG$1,0),FALSE)/1,0)-IFERROR(VLOOKUP($B91,'Slutlig allokering kvv'!$B$2:$AC$462,MATCH(I$3,'Slutlig allokering kvv'!$B$1:$AJ$1,0),FALSE)/1,0)</f>
        <v>0</v>
      </c>
      <c r="J91">
        <f>IFERROR(VLOOKUP($B91,Kraftvärmeprod!$B$1:$AH$479,MATCH(J$2,Kraftvärmeprod!$B$1:$AG$1,0),FALSE)/1,0)-IFERROR(VLOOKUP($B91,'Slutlig allokering kvv'!$B$2:$AC$462,MATCH(J$3,'Slutlig allokering kvv'!$B$1:$AJ$1,0),FALSE)/1,0)</f>
        <v>0</v>
      </c>
      <c r="K91">
        <f>IFERROR(VLOOKUP($B91,Kraftvärmeprod!$B$1:$AH$479,MATCH(K$2,Kraftvärmeprod!$B$1:$AG$1,0),FALSE)/1,0)-IFERROR(VLOOKUP($B91,'Slutlig allokering kvv'!$B$2:$AC$462,MATCH(K$3,'Slutlig allokering kvv'!$B$1:$AJ$1,0),FALSE)/1,0)</f>
        <v>0</v>
      </c>
      <c r="L91">
        <f>IFERROR(VLOOKUP($B91,Kraftvärmeprod!$B$1:$AH$479,MATCH(L$2,Kraftvärmeprod!$B$1:$AG$1,0),FALSE)/1,0)-IFERROR(VLOOKUP($B91,'Slutlig allokering kvv'!$B$2:$AC$462,MATCH(L$3,'Slutlig allokering kvv'!$B$1:$AJ$1,0),FALSE)/1,0)</f>
        <v>0</v>
      </c>
      <c r="M91">
        <f>IFERROR(VLOOKUP($B91,Kraftvärmeprod!$B$1:$AH$479,MATCH(M$2,Kraftvärmeprod!$B$1:$AG$1,0),FALSE)/1,0)-IFERROR(VLOOKUP($B91,'Slutlig allokering kvv'!$B$2:$AC$462,MATCH(M$3,'Slutlig allokering kvv'!$B$1:$AJ$1,0),FALSE)/1,0)</f>
        <v>0</v>
      </c>
      <c r="N91">
        <f>IFERROR(VLOOKUP($B91,Kraftvärmeprod!$B$1:$AH$479,MATCH(N$2,Kraftvärmeprod!$B$1:$AG$1,0),FALSE)/1,0)-IFERROR(VLOOKUP($B91,'Slutlig allokering kvv'!$B$2:$AC$462,MATCH(N$3,'Slutlig allokering kvv'!$B$1:$AJ$1,0),FALSE)/1,0)</f>
        <v>0</v>
      </c>
      <c r="O91">
        <f>IFERROR(VLOOKUP($B91,Kraftvärmeprod!$B$1:$AH$479,MATCH(O$2,Kraftvärmeprod!$B$1:$AG$1,0),FALSE)/1,0)-IFERROR(VLOOKUP($B91,'Slutlig allokering kvv'!$B$2:$AC$462,MATCH(O$3,'Slutlig allokering kvv'!$B$1:$AJ$1,0),FALSE)/1,0)</f>
        <v>0</v>
      </c>
      <c r="P91">
        <f>IFERROR(VLOOKUP($B91,Kraftvärmeprod!$B$1:$AH$479,MATCH(P$2,Kraftvärmeprod!$B$1:$AG$1,0),FALSE)/1,0)-IFERROR(VLOOKUP($B91,'Slutlig allokering kvv'!$B$2:$AC$462,MATCH(P$3,'Slutlig allokering kvv'!$B$1:$AJ$1,0),FALSE)/1,0)</f>
        <v>0</v>
      </c>
      <c r="Q91">
        <f>IFERROR(VLOOKUP($B91,Kraftvärmeprod!$B$1:$AH$479,MATCH(Q$2,Kraftvärmeprod!$B$1:$AG$1,0),FALSE)/1,0)-IFERROR(VLOOKUP($B91,'Slutlig allokering kvv'!$B$2:$AC$462,MATCH(Q$3,'Slutlig allokering kvv'!$B$1:$AJ$1,0),FALSE)/1,0)</f>
        <v>0</v>
      </c>
      <c r="R91">
        <f>IFERROR(VLOOKUP($B91,Kraftvärmeprod!$B$1:$AH$479,MATCH(R$2,Kraftvärmeprod!$B$1:$AG$1,0),FALSE)/1,0)-IFERROR(VLOOKUP($B91,'Slutlig allokering kvv'!$B$2:$AC$462,MATCH(R$3,'Slutlig allokering kvv'!$B$1:$AJ$1,0),FALSE)/1,0)</f>
        <v>0</v>
      </c>
      <c r="S91">
        <f>IFERROR(VLOOKUP($B91,Kraftvärmeprod!$B$1:$AH$479,MATCH(S$2,Kraftvärmeprod!$B$1:$AG$1,0),FALSE)/1,0)-IFERROR(VLOOKUP($B91,'Slutlig allokering kvv'!$B$2:$AC$462,MATCH(S$3,'Slutlig allokering kvv'!$B$1:$AJ$1,0),FALSE)/1,0)</f>
        <v>0</v>
      </c>
      <c r="T91" s="6">
        <f>IFERROR(VLOOKUP($B91,Miljö!$B$1:$S$477,MATCH(T$2,Miljö!$B$1:$X$1,0),FALSE)/1,0)-IFERROR(VLOOKUP($B91,'Slutlig allokering kvv'!$B$2:$AC$462,MATCH(T$3,'Slutlig allokering kvv'!$B$1:$AJ$1,0),FALSE)/1,0)</f>
        <v>0</v>
      </c>
      <c r="U91">
        <f>IFERROR(VLOOKUP($B91,Kraftvärmeprod!$B$1:$AH$479,MATCH(U$2,Kraftvärmeprod!$B$1:$AG$1,0),FALSE)/1,0)-IFERROR(VLOOKUP($B91,'Slutlig allokering kvv'!$B$2:$AC$462,MATCH(U$3,'Slutlig allokering kvv'!$B$1:$AJ$1,0),FALSE)/1,0)</f>
        <v>0</v>
      </c>
      <c r="V91">
        <f>IFERROR(VLOOKUP($B91,Kraftvärmeprod!$B$1:$AH$479,MATCH(V$2,Kraftvärmeprod!$B$1:$AG$1,0),FALSE)/1,0)-IFERROR(VLOOKUP($B91,'Slutlig allokering kvv'!$B$2:$AC$462,MATCH(V$3,'Slutlig allokering kvv'!$B$1:$AJ$1,0),FALSE)/1,0)</f>
        <v>0</v>
      </c>
      <c r="W91">
        <f>IFERROR(VLOOKUP($B91,Kraftvärmeprod!$B$1:$AH$479,MATCH(W$2,Kraftvärmeprod!$B$1:$AG$1,0),FALSE)/1,0)-IFERROR(VLOOKUP($B91,'Slutlig allokering kvv'!$B$2:$AC$462,MATCH(W$3,'Slutlig allokering kvv'!$B$1:$AJ$1,0),FALSE)/1,0)</f>
        <v>0</v>
      </c>
      <c r="X91">
        <f>IFERROR(VLOOKUP($B91,Kraftvärmeprod!$B$1:$AH$479,MATCH(X$2,Kraftvärmeprod!$B$1:$AG$1,0),FALSE)/1,0)-IFERROR(VLOOKUP($B91,'Slutlig allokering kvv'!$B$2:$AC$462,MATCH(X$3,'Slutlig allokering kvv'!$B$1:$AJ$1,0),FALSE)/1,0)</f>
        <v>0</v>
      </c>
      <c r="Y91">
        <f>IFERROR(VLOOKUP($B91,Kraftvärmeprod!$B$1:$AH$479,MATCH(Y$2,Kraftvärmeprod!$B$1:$AG$1,0),FALSE)/1,0)-IFERROR(VLOOKUP($B91,'Slutlig allokering kvv'!$B$2:$AC$462,MATCH(Y$3,'Slutlig allokering kvv'!$B$1:$AJ$1,0),FALSE)/1,0)</f>
        <v>0</v>
      </c>
      <c r="Z91">
        <f>IFERROR(VLOOKUP($B91,Kraftvärmeprod!$B$1:$AH$479,MATCH(Z$2,Kraftvärmeprod!$B$1:$AG$1,0),FALSE)/1,0)-IFERROR(VLOOKUP($B91,'Slutlig allokering kvv'!$B$2:$AC$462,MATCH(Z$3,'Slutlig allokering kvv'!$B$1:$AJ$1,0),FALSE)/1,0)</f>
        <v>0</v>
      </c>
      <c r="AA91">
        <f>IFERROR(VLOOKUP($B91,Kraftvärmeprod!$B$1:$AH$479,MATCH(AA$2,Kraftvärmeprod!$B$1:$AG$1,0),FALSE)/1,0)-IFERROR(VLOOKUP($B91,'Slutlig allokering kvv'!$B$2:$AC$462,MATCH(AA$3,'Slutlig allokering kvv'!$B$1:$AJ$1,0),FALSE)/1,0)</f>
        <v>0</v>
      </c>
      <c r="AE91">
        <f t="shared" si="2"/>
        <v>0</v>
      </c>
      <c r="AG91">
        <f>IFERROR(VLOOKUP(B91,'Slutlig allokering kvv'!$B$2:$AJ$462,MATCH("Summa slutlig allokerad tillförd energi (utan hjälpel och rökgaskondensering):",'Slutlig allokering kvv'!$B$1:$AK$1,0),FALSE)/1,"")</f>
        <v>0</v>
      </c>
      <c r="AI91" s="137" t="str">
        <f>IFERROR(1-VLOOKUP(B91,'Slutlig allokering kvv'!$B$2:$AJ$462,MATCH("Andel av bränsle i kvv som allokerats till värme, exklusive rökgaskondensering och hjälpel",'Slutlig allokering kvv'!$B$1:$AK$1,0),FALSE),"")</f>
        <v/>
      </c>
      <c r="AK91" s="137" t="str">
        <f t="shared" si="3"/>
        <v/>
      </c>
    </row>
    <row r="92" spans="1:37" x14ac:dyDescent="0.25">
      <c r="A92" s="2" t="s">
        <v>149</v>
      </c>
      <c r="B92" s="2" t="s">
        <v>151</v>
      </c>
      <c r="C92">
        <f>IFERROR(VLOOKUP($B92,Kraftvärmeprod!$B$1:$AH$479,MATCH(C$3,Kraftvärmeprod!$B$1:$AG$1,0),FALSE)/1,"")</f>
        <v>265.04000000000002</v>
      </c>
      <c r="D92">
        <f>IFERROR(VLOOKUP($B92,Kraftvärmeprod!$B$1:$AH$479,MATCH(D$3,Kraftvärmeprod!$B$1:$AG$1,0),FALSE)/1,"")</f>
        <v>83.07</v>
      </c>
      <c r="E92">
        <f>IFERROR(VLOOKUP($B92,Kraftvärmeprod!$B$1:$AH$479,MATCH(E$2,Kraftvärmeprod!$B$1:$AG$1,0),FALSE)/1,0)-IFERROR(VLOOKUP($B92,'Slutlig allokering kvv'!$B$2:$AC$462,MATCH(E$3,'Slutlig allokering kvv'!$B$1:$AJ$1,0),FALSE)/1,0)</f>
        <v>0</v>
      </c>
      <c r="F92">
        <f>IFERROR(VLOOKUP($B92,Kraftvärmeprod!$B$1:$AH$479,MATCH(F$2,Kraftvärmeprod!$B$1:$AG$1,0),FALSE)/1,0)-IFERROR(VLOOKUP($B92,'Slutlig allokering kvv'!$B$2:$AC$462,MATCH(F$3,'Slutlig allokering kvv'!$B$1:$AJ$1,0),FALSE)/1,0)</f>
        <v>0</v>
      </c>
      <c r="G92">
        <f>IFERROR(VLOOKUP($B92,Kraftvärmeprod!$B$1:$AH$479,MATCH(G$2,Kraftvärmeprod!$B$1:$AG$1,0),FALSE)/1,0)-IFERROR(VLOOKUP($B92,'Slutlig allokering kvv'!$B$2:$AC$462,MATCH(G$3,'Slutlig allokering kvv'!$B$1:$AJ$1,0),FALSE)/1,0)</f>
        <v>41.501000000000005</v>
      </c>
      <c r="H92">
        <f>IFERROR(VLOOKUP($B92,Kraftvärmeprod!$B$1:$AH$479,MATCH(H$2,Kraftvärmeprod!$B$1:$AG$1,0),FALSE)/1,0)-IFERROR(VLOOKUP($B92,'Slutlig allokering kvv'!$B$2:$AC$462,MATCH(H$3,'Slutlig allokering kvv'!$B$1:$AJ$1,0),FALSE)/1,0)</f>
        <v>0</v>
      </c>
      <c r="I92">
        <f>IFERROR(VLOOKUP($B92,Kraftvärmeprod!$B$1:$AH$479,MATCH(I$2,Kraftvärmeprod!$B$1:$AG$1,0),FALSE)/1,0)-IFERROR(VLOOKUP($B92,'Slutlig allokering kvv'!$B$2:$AC$462,MATCH(I$3,'Slutlig allokering kvv'!$B$1:$AJ$1,0),FALSE)/1,0)</f>
        <v>0.35307500000000003</v>
      </c>
      <c r="J92">
        <f>IFERROR(VLOOKUP($B92,Kraftvärmeprod!$B$1:$AH$479,MATCH(J$2,Kraftvärmeprod!$B$1:$AG$1,0),FALSE)/1,0)-IFERROR(VLOOKUP($B92,'Slutlig allokering kvv'!$B$2:$AC$462,MATCH(J$3,'Slutlig allokering kvv'!$B$1:$AJ$1,0),FALSE)/1,0)</f>
        <v>0</v>
      </c>
      <c r="K92">
        <f>IFERROR(VLOOKUP($B92,Kraftvärmeprod!$B$1:$AH$479,MATCH(K$2,Kraftvärmeprod!$B$1:$AG$1,0),FALSE)/1,0)-IFERROR(VLOOKUP($B92,'Slutlig allokering kvv'!$B$2:$AC$462,MATCH(K$3,'Slutlig allokering kvv'!$B$1:$AJ$1,0),FALSE)/1,0)</f>
        <v>0</v>
      </c>
      <c r="L92">
        <f>IFERROR(VLOOKUP($B92,Kraftvärmeprod!$B$1:$AH$479,MATCH(L$2,Kraftvärmeprod!$B$1:$AG$1,0),FALSE)/1,0)-IFERROR(VLOOKUP($B92,'Slutlig allokering kvv'!$B$2:$AC$462,MATCH(L$3,'Slutlig allokering kvv'!$B$1:$AJ$1,0),FALSE)/1,0)</f>
        <v>24.304400000000001</v>
      </c>
      <c r="M92">
        <f>IFERROR(VLOOKUP($B92,Kraftvärmeprod!$B$1:$AH$479,MATCH(M$2,Kraftvärmeprod!$B$1:$AG$1,0),FALSE)/1,0)-IFERROR(VLOOKUP($B92,'Slutlig allokering kvv'!$B$2:$AC$462,MATCH(M$3,'Slutlig allokering kvv'!$B$1:$AJ$1,0),FALSE)/1,0)</f>
        <v>0</v>
      </c>
      <c r="N92">
        <f>IFERROR(VLOOKUP($B92,Kraftvärmeprod!$B$1:$AH$479,MATCH(N$2,Kraftvärmeprod!$B$1:$AG$1,0),FALSE)/1,0)-IFERROR(VLOOKUP($B92,'Slutlig allokering kvv'!$B$2:$AC$462,MATCH(N$3,'Slutlig allokering kvv'!$B$1:$AJ$1,0),FALSE)/1,0)</f>
        <v>28.440599999999996</v>
      </c>
      <c r="O92">
        <f>IFERROR(VLOOKUP($B92,Kraftvärmeprod!$B$1:$AH$479,MATCH(O$2,Kraftvärmeprod!$B$1:$AG$1,0),FALSE)/1,0)-IFERROR(VLOOKUP($B92,'Slutlig allokering kvv'!$B$2:$AC$462,MATCH(O$3,'Slutlig allokering kvv'!$B$1:$AJ$1,0),FALSE)/1,0)</f>
        <v>1.8208099999999998</v>
      </c>
      <c r="P92">
        <f>IFERROR(VLOOKUP($B92,Kraftvärmeprod!$B$1:$AH$479,MATCH(P$2,Kraftvärmeprod!$B$1:$AG$1,0),FALSE)/1,0)-IFERROR(VLOOKUP($B92,'Slutlig allokering kvv'!$B$2:$AC$462,MATCH(P$3,'Slutlig allokering kvv'!$B$1:$AJ$1,0),FALSE)/1,0)</f>
        <v>50.079000000000001</v>
      </c>
      <c r="Q92">
        <f>IFERROR(VLOOKUP($B92,Kraftvärmeprod!$B$1:$AH$479,MATCH(Q$2,Kraftvärmeprod!$B$1:$AG$1,0),FALSE)/1,0)-IFERROR(VLOOKUP($B92,'Slutlig allokering kvv'!$B$2:$AC$462,MATCH(Q$3,'Slutlig allokering kvv'!$B$1:$AJ$1,0),FALSE)/1,0)</f>
        <v>0</v>
      </c>
      <c r="R92">
        <f>IFERROR(VLOOKUP($B92,Kraftvärmeprod!$B$1:$AH$479,MATCH(R$2,Kraftvärmeprod!$B$1:$AG$1,0),FALSE)/1,0)-IFERROR(VLOOKUP($B92,'Slutlig allokering kvv'!$B$2:$AC$462,MATCH(R$3,'Slutlig allokering kvv'!$B$1:$AJ$1,0),FALSE)/1,0)</f>
        <v>0</v>
      </c>
      <c r="S92">
        <f>IFERROR(VLOOKUP($B92,Kraftvärmeprod!$B$1:$AH$479,MATCH(S$2,Kraftvärmeprod!$B$1:$AG$1,0),FALSE)/1,0)-IFERROR(VLOOKUP($B92,'Slutlig allokering kvv'!$B$2:$AC$462,MATCH(S$3,'Slutlig allokering kvv'!$B$1:$AJ$1,0),FALSE)/1,0)</f>
        <v>0</v>
      </c>
      <c r="T92" s="6">
        <f>IFERROR(VLOOKUP($B92,Miljö!$B$1:$S$477,MATCH(T$2,Miljö!$B$1:$X$1,0),FALSE)/1,0)-IFERROR(VLOOKUP($B92,'Slutlig allokering kvv'!$B$2:$AC$462,MATCH(T$3,'Slutlig allokering kvv'!$B$1:$AJ$1,0),FALSE)/1,0)</f>
        <v>7.1639699999999991</v>
      </c>
      <c r="U92">
        <f>IFERROR(VLOOKUP($B92,Kraftvärmeprod!$B$1:$AH$479,MATCH(U$2,Kraftvärmeprod!$B$1:$AG$1,0),FALSE)/1,0)-IFERROR(VLOOKUP($B92,'Slutlig allokering kvv'!$B$2:$AC$462,MATCH(U$3,'Slutlig allokering kvv'!$B$1:$AJ$1,0),FALSE)/1,0)</f>
        <v>0</v>
      </c>
      <c r="V92">
        <f>IFERROR(VLOOKUP($B92,Kraftvärmeprod!$B$1:$AH$479,MATCH(V$2,Kraftvärmeprod!$B$1:$AG$1,0),FALSE)/1,0)-IFERROR(VLOOKUP($B92,'Slutlig allokering kvv'!$B$2:$AC$462,MATCH(V$3,'Slutlig allokering kvv'!$B$1:$AJ$1,0),FALSE)/1,0)</f>
        <v>0</v>
      </c>
      <c r="W92">
        <f>IFERROR(VLOOKUP($B92,Kraftvärmeprod!$B$1:$AH$479,MATCH(W$2,Kraftvärmeprod!$B$1:$AG$1,0),FALSE)/1,0)-IFERROR(VLOOKUP($B92,'Slutlig allokering kvv'!$B$2:$AC$462,MATCH(W$3,'Slutlig allokering kvv'!$B$1:$AJ$1,0),FALSE)/1,0)</f>
        <v>0</v>
      </c>
      <c r="X92">
        <f>IFERROR(VLOOKUP($B92,Kraftvärmeprod!$B$1:$AH$479,MATCH(X$2,Kraftvärmeprod!$B$1:$AG$1,0),FALSE)/1,0)-IFERROR(VLOOKUP($B92,'Slutlig allokering kvv'!$B$2:$AC$462,MATCH(X$3,'Slutlig allokering kvv'!$B$1:$AJ$1,0),FALSE)/1,0)</f>
        <v>0</v>
      </c>
      <c r="Y92">
        <f>IFERROR(VLOOKUP($B92,Kraftvärmeprod!$B$1:$AH$479,MATCH(Y$2,Kraftvärmeprod!$B$1:$AG$1,0),FALSE)/1,0)-IFERROR(VLOOKUP($B92,'Slutlig allokering kvv'!$B$2:$AC$462,MATCH(Y$3,'Slutlig allokering kvv'!$B$1:$AJ$1,0),FALSE)/1,0)</f>
        <v>0</v>
      </c>
      <c r="Z92">
        <f>IFERROR(VLOOKUP($B92,Kraftvärmeprod!$B$1:$AH$479,MATCH(Z$2,Kraftvärmeprod!$B$1:$AG$1,0),FALSE)/1,0)-IFERROR(VLOOKUP($B92,'Slutlig allokering kvv'!$B$2:$AC$462,MATCH(Z$3,'Slutlig allokering kvv'!$B$1:$AJ$1,0),FALSE)/1,0)</f>
        <v>0</v>
      </c>
      <c r="AA92">
        <f>IFERROR(VLOOKUP($B92,Kraftvärmeprod!$B$1:$AH$479,MATCH(AA$2,Kraftvärmeprod!$B$1:$AG$1,0),FALSE)/1,0)-IFERROR(VLOOKUP($B92,'Slutlig allokering kvv'!$B$2:$AC$462,MATCH(AA$3,'Slutlig allokering kvv'!$B$1:$AJ$1,0),FALSE)/1,0)</f>
        <v>22.811800000000002</v>
      </c>
      <c r="AE92">
        <f t="shared" si="2"/>
        <v>169.31068500000001</v>
      </c>
      <c r="AG92">
        <f>IFERROR(VLOOKUP(B92,'Slutlig allokering kvv'!$B$2:$AJ$462,MATCH("Summa slutlig allokerad tillförd energi (utan hjälpel och rökgaskondensering):",'Slutlig allokering kvv'!$B$1:$AK$1,0),FALSE)/1,"")</f>
        <v>207.40931499999999</v>
      </c>
      <c r="AI92" s="137">
        <f>IFERROR(1-VLOOKUP(B92,'Slutlig allokering kvv'!$B$2:$AJ$462,MATCH("Andel av bränsle i kvv som allokerats till värme, exklusive rökgaskondensering och hjälpel",'Slutlig allokering kvv'!$B$1:$AK$1,0),FALSE),"")</f>
        <v>0.44943375716712686</v>
      </c>
      <c r="AK92" s="137">
        <f t="shared" si="3"/>
        <v>0.44943375716712675</v>
      </c>
    </row>
    <row r="93" spans="1:37" x14ac:dyDescent="0.25">
      <c r="A93" s="2" t="s">
        <v>149</v>
      </c>
      <c r="B93" s="2" t="s">
        <v>152</v>
      </c>
      <c r="C93" t="str">
        <f>IFERROR(VLOOKUP($B93,Kraftvärmeprod!$B$1:$AH$479,MATCH(C$3,Kraftvärmeprod!$B$1:$AG$1,0),FALSE)/1,"")</f>
        <v/>
      </c>
      <c r="D93" t="str">
        <f>IFERROR(VLOOKUP($B93,Kraftvärmeprod!$B$1:$AH$479,MATCH(D$3,Kraftvärmeprod!$B$1:$AG$1,0),FALSE)/1,"")</f>
        <v/>
      </c>
      <c r="E93">
        <f>IFERROR(VLOOKUP($B93,Kraftvärmeprod!$B$1:$AH$479,MATCH(E$2,Kraftvärmeprod!$B$1:$AG$1,0),FALSE)/1,0)-IFERROR(VLOOKUP($B93,'Slutlig allokering kvv'!$B$2:$AC$462,MATCH(E$3,'Slutlig allokering kvv'!$B$1:$AJ$1,0),FALSE)/1,0)</f>
        <v>0</v>
      </c>
      <c r="F93">
        <f>IFERROR(VLOOKUP($B93,Kraftvärmeprod!$B$1:$AH$479,MATCH(F$2,Kraftvärmeprod!$B$1:$AG$1,0),FALSE)/1,0)-IFERROR(VLOOKUP($B93,'Slutlig allokering kvv'!$B$2:$AC$462,MATCH(F$3,'Slutlig allokering kvv'!$B$1:$AJ$1,0),FALSE)/1,0)</f>
        <v>0</v>
      </c>
      <c r="G93">
        <f>IFERROR(VLOOKUP($B93,Kraftvärmeprod!$B$1:$AH$479,MATCH(G$2,Kraftvärmeprod!$B$1:$AG$1,0),FALSE)/1,0)-IFERROR(VLOOKUP($B93,'Slutlig allokering kvv'!$B$2:$AC$462,MATCH(G$3,'Slutlig allokering kvv'!$B$1:$AJ$1,0),FALSE)/1,0)</f>
        <v>0</v>
      </c>
      <c r="H93">
        <f>IFERROR(VLOOKUP($B93,Kraftvärmeprod!$B$1:$AH$479,MATCH(H$2,Kraftvärmeprod!$B$1:$AG$1,0),FALSE)/1,0)-IFERROR(VLOOKUP($B93,'Slutlig allokering kvv'!$B$2:$AC$462,MATCH(H$3,'Slutlig allokering kvv'!$B$1:$AJ$1,0),FALSE)/1,0)</f>
        <v>0</v>
      </c>
      <c r="I93">
        <f>IFERROR(VLOOKUP($B93,Kraftvärmeprod!$B$1:$AH$479,MATCH(I$2,Kraftvärmeprod!$B$1:$AG$1,0),FALSE)/1,0)-IFERROR(VLOOKUP($B93,'Slutlig allokering kvv'!$B$2:$AC$462,MATCH(I$3,'Slutlig allokering kvv'!$B$1:$AJ$1,0),FALSE)/1,0)</f>
        <v>0</v>
      </c>
      <c r="J93">
        <f>IFERROR(VLOOKUP($B93,Kraftvärmeprod!$B$1:$AH$479,MATCH(J$2,Kraftvärmeprod!$B$1:$AG$1,0),FALSE)/1,0)-IFERROR(VLOOKUP($B93,'Slutlig allokering kvv'!$B$2:$AC$462,MATCH(J$3,'Slutlig allokering kvv'!$B$1:$AJ$1,0),FALSE)/1,0)</f>
        <v>0</v>
      </c>
      <c r="K93">
        <f>IFERROR(VLOOKUP($B93,Kraftvärmeprod!$B$1:$AH$479,MATCH(K$2,Kraftvärmeprod!$B$1:$AG$1,0),FALSE)/1,0)-IFERROR(VLOOKUP($B93,'Slutlig allokering kvv'!$B$2:$AC$462,MATCH(K$3,'Slutlig allokering kvv'!$B$1:$AJ$1,0),FALSE)/1,0)</f>
        <v>0</v>
      </c>
      <c r="L93">
        <f>IFERROR(VLOOKUP($B93,Kraftvärmeprod!$B$1:$AH$479,MATCH(L$2,Kraftvärmeprod!$B$1:$AG$1,0),FALSE)/1,0)-IFERROR(VLOOKUP($B93,'Slutlig allokering kvv'!$B$2:$AC$462,MATCH(L$3,'Slutlig allokering kvv'!$B$1:$AJ$1,0),FALSE)/1,0)</f>
        <v>0</v>
      </c>
      <c r="M93">
        <f>IFERROR(VLOOKUP($B93,Kraftvärmeprod!$B$1:$AH$479,MATCH(M$2,Kraftvärmeprod!$B$1:$AG$1,0),FALSE)/1,0)-IFERROR(VLOOKUP($B93,'Slutlig allokering kvv'!$B$2:$AC$462,MATCH(M$3,'Slutlig allokering kvv'!$B$1:$AJ$1,0),FALSE)/1,0)</f>
        <v>0</v>
      </c>
      <c r="N93">
        <f>IFERROR(VLOOKUP($B93,Kraftvärmeprod!$B$1:$AH$479,MATCH(N$2,Kraftvärmeprod!$B$1:$AG$1,0),FALSE)/1,0)-IFERROR(VLOOKUP($B93,'Slutlig allokering kvv'!$B$2:$AC$462,MATCH(N$3,'Slutlig allokering kvv'!$B$1:$AJ$1,0),FALSE)/1,0)</f>
        <v>0</v>
      </c>
      <c r="O93">
        <f>IFERROR(VLOOKUP($B93,Kraftvärmeprod!$B$1:$AH$479,MATCH(O$2,Kraftvärmeprod!$B$1:$AG$1,0),FALSE)/1,0)-IFERROR(VLOOKUP($B93,'Slutlig allokering kvv'!$B$2:$AC$462,MATCH(O$3,'Slutlig allokering kvv'!$B$1:$AJ$1,0),FALSE)/1,0)</f>
        <v>0</v>
      </c>
      <c r="P93">
        <f>IFERROR(VLOOKUP($B93,Kraftvärmeprod!$B$1:$AH$479,MATCH(P$2,Kraftvärmeprod!$B$1:$AG$1,0),FALSE)/1,0)-IFERROR(VLOOKUP($B93,'Slutlig allokering kvv'!$B$2:$AC$462,MATCH(P$3,'Slutlig allokering kvv'!$B$1:$AJ$1,0),FALSE)/1,0)</f>
        <v>0</v>
      </c>
      <c r="Q93">
        <f>IFERROR(VLOOKUP($B93,Kraftvärmeprod!$B$1:$AH$479,MATCH(Q$2,Kraftvärmeprod!$B$1:$AG$1,0),FALSE)/1,0)-IFERROR(VLOOKUP($B93,'Slutlig allokering kvv'!$B$2:$AC$462,MATCH(Q$3,'Slutlig allokering kvv'!$B$1:$AJ$1,0),FALSE)/1,0)</f>
        <v>0</v>
      </c>
      <c r="R93">
        <f>IFERROR(VLOOKUP($B93,Kraftvärmeprod!$B$1:$AH$479,MATCH(R$2,Kraftvärmeprod!$B$1:$AG$1,0),FALSE)/1,0)-IFERROR(VLOOKUP($B93,'Slutlig allokering kvv'!$B$2:$AC$462,MATCH(R$3,'Slutlig allokering kvv'!$B$1:$AJ$1,0),FALSE)/1,0)</f>
        <v>0</v>
      </c>
      <c r="S93">
        <f>IFERROR(VLOOKUP($B93,Kraftvärmeprod!$B$1:$AH$479,MATCH(S$2,Kraftvärmeprod!$B$1:$AG$1,0),FALSE)/1,0)-IFERROR(VLOOKUP($B93,'Slutlig allokering kvv'!$B$2:$AC$462,MATCH(S$3,'Slutlig allokering kvv'!$B$1:$AJ$1,0),FALSE)/1,0)</f>
        <v>0</v>
      </c>
      <c r="T93" s="6">
        <f>IFERROR(VLOOKUP($B93,Miljö!$B$1:$S$477,MATCH(T$2,Miljö!$B$1:$X$1,0),FALSE)/1,0)-IFERROR(VLOOKUP($B93,'Slutlig allokering kvv'!$B$2:$AC$462,MATCH(T$3,'Slutlig allokering kvv'!$B$1:$AJ$1,0),FALSE)/1,0)</f>
        <v>0</v>
      </c>
      <c r="U93">
        <f>IFERROR(VLOOKUP($B93,Kraftvärmeprod!$B$1:$AH$479,MATCH(U$2,Kraftvärmeprod!$B$1:$AG$1,0),FALSE)/1,0)-IFERROR(VLOOKUP($B93,'Slutlig allokering kvv'!$B$2:$AC$462,MATCH(U$3,'Slutlig allokering kvv'!$B$1:$AJ$1,0),FALSE)/1,0)</f>
        <v>0</v>
      </c>
      <c r="V93">
        <f>IFERROR(VLOOKUP($B93,Kraftvärmeprod!$B$1:$AH$479,MATCH(V$2,Kraftvärmeprod!$B$1:$AG$1,0),FALSE)/1,0)-IFERROR(VLOOKUP($B93,'Slutlig allokering kvv'!$B$2:$AC$462,MATCH(V$3,'Slutlig allokering kvv'!$B$1:$AJ$1,0),FALSE)/1,0)</f>
        <v>0</v>
      </c>
      <c r="W93">
        <f>IFERROR(VLOOKUP($B93,Kraftvärmeprod!$B$1:$AH$479,MATCH(W$2,Kraftvärmeprod!$B$1:$AG$1,0),FALSE)/1,0)-IFERROR(VLOOKUP($B93,'Slutlig allokering kvv'!$B$2:$AC$462,MATCH(W$3,'Slutlig allokering kvv'!$B$1:$AJ$1,0),FALSE)/1,0)</f>
        <v>0</v>
      </c>
      <c r="X93">
        <f>IFERROR(VLOOKUP($B93,Kraftvärmeprod!$B$1:$AH$479,MATCH(X$2,Kraftvärmeprod!$B$1:$AG$1,0),FALSE)/1,0)-IFERROR(VLOOKUP($B93,'Slutlig allokering kvv'!$B$2:$AC$462,MATCH(X$3,'Slutlig allokering kvv'!$B$1:$AJ$1,0),FALSE)/1,0)</f>
        <v>0</v>
      </c>
      <c r="Y93">
        <f>IFERROR(VLOOKUP($B93,Kraftvärmeprod!$B$1:$AH$479,MATCH(Y$2,Kraftvärmeprod!$B$1:$AG$1,0),FALSE)/1,0)-IFERROR(VLOOKUP($B93,'Slutlig allokering kvv'!$B$2:$AC$462,MATCH(Y$3,'Slutlig allokering kvv'!$B$1:$AJ$1,0),FALSE)/1,0)</f>
        <v>0</v>
      </c>
      <c r="Z93">
        <f>IFERROR(VLOOKUP($B93,Kraftvärmeprod!$B$1:$AH$479,MATCH(Z$2,Kraftvärmeprod!$B$1:$AG$1,0),FALSE)/1,0)-IFERROR(VLOOKUP($B93,'Slutlig allokering kvv'!$B$2:$AC$462,MATCH(Z$3,'Slutlig allokering kvv'!$B$1:$AJ$1,0),FALSE)/1,0)</f>
        <v>0</v>
      </c>
      <c r="AA93">
        <f>IFERROR(VLOOKUP($B93,Kraftvärmeprod!$B$1:$AH$479,MATCH(AA$2,Kraftvärmeprod!$B$1:$AG$1,0),FALSE)/1,0)-IFERROR(VLOOKUP($B93,'Slutlig allokering kvv'!$B$2:$AC$462,MATCH(AA$3,'Slutlig allokering kvv'!$B$1:$AJ$1,0),FALSE)/1,0)</f>
        <v>0</v>
      </c>
      <c r="AE93">
        <f t="shared" si="2"/>
        <v>0</v>
      </c>
      <c r="AG93">
        <f>IFERROR(VLOOKUP(B93,'Slutlig allokering kvv'!$B$2:$AJ$462,MATCH("Summa slutlig allokerad tillförd energi (utan hjälpel och rökgaskondensering):",'Slutlig allokering kvv'!$B$1:$AK$1,0),FALSE)/1,"")</f>
        <v>0</v>
      </c>
      <c r="AI93" s="137" t="str">
        <f>IFERROR(1-VLOOKUP(B93,'Slutlig allokering kvv'!$B$2:$AJ$462,MATCH("Andel av bränsle i kvv som allokerats till värme, exklusive rökgaskondensering och hjälpel",'Slutlig allokering kvv'!$B$1:$AK$1,0),FALSE),"")</f>
        <v/>
      </c>
      <c r="AK93" s="137" t="str">
        <f t="shared" si="3"/>
        <v/>
      </c>
    </row>
    <row r="94" spans="1:37" x14ac:dyDescent="0.25">
      <c r="A94" s="2" t="s">
        <v>149</v>
      </c>
      <c r="B94" s="2" t="s">
        <v>153</v>
      </c>
      <c r="C94" t="str">
        <f>IFERROR(VLOOKUP($B94,Kraftvärmeprod!$B$1:$AH$479,MATCH(C$3,Kraftvärmeprod!$B$1:$AG$1,0),FALSE)/1,"")</f>
        <v/>
      </c>
      <c r="D94" t="str">
        <f>IFERROR(VLOOKUP($B94,Kraftvärmeprod!$B$1:$AH$479,MATCH(D$3,Kraftvärmeprod!$B$1:$AG$1,0),FALSE)/1,"")</f>
        <v/>
      </c>
      <c r="E94">
        <f>IFERROR(VLOOKUP($B94,Kraftvärmeprod!$B$1:$AH$479,MATCH(E$2,Kraftvärmeprod!$B$1:$AG$1,0),FALSE)/1,0)-IFERROR(VLOOKUP($B94,'Slutlig allokering kvv'!$B$2:$AC$462,MATCH(E$3,'Slutlig allokering kvv'!$B$1:$AJ$1,0),FALSE)/1,0)</f>
        <v>0</v>
      </c>
      <c r="F94">
        <f>IFERROR(VLOOKUP($B94,Kraftvärmeprod!$B$1:$AH$479,MATCH(F$2,Kraftvärmeprod!$B$1:$AG$1,0),FALSE)/1,0)-IFERROR(VLOOKUP($B94,'Slutlig allokering kvv'!$B$2:$AC$462,MATCH(F$3,'Slutlig allokering kvv'!$B$1:$AJ$1,0),FALSE)/1,0)</f>
        <v>0</v>
      </c>
      <c r="G94">
        <f>IFERROR(VLOOKUP($B94,Kraftvärmeprod!$B$1:$AH$479,MATCH(G$2,Kraftvärmeprod!$B$1:$AG$1,0),FALSE)/1,0)-IFERROR(VLOOKUP($B94,'Slutlig allokering kvv'!$B$2:$AC$462,MATCH(G$3,'Slutlig allokering kvv'!$B$1:$AJ$1,0),FALSE)/1,0)</f>
        <v>0</v>
      </c>
      <c r="H94">
        <f>IFERROR(VLOOKUP($B94,Kraftvärmeprod!$B$1:$AH$479,MATCH(H$2,Kraftvärmeprod!$B$1:$AG$1,0),FALSE)/1,0)-IFERROR(VLOOKUP($B94,'Slutlig allokering kvv'!$B$2:$AC$462,MATCH(H$3,'Slutlig allokering kvv'!$B$1:$AJ$1,0),FALSE)/1,0)</f>
        <v>0</v>
      </c>
      <c r="I94">
        <f>IFERROR(VLOOKUP($B94,Kraftvärmeprod!$B$1:$AH$479,MATCH(I$2,Kraftvärmeprod!$B$1:$AG$1,0),FALSE)/1,0)-IFERROR(VLOOKUP($B94,'Slutlig allokering kvv'!$B$2:$AC$462,MATCH(I$3,'Slutlig allokering kvv'!$B$1:$AJ$1,0),FALSE)/1,0)</f>
        <v>0</v>
      </c>
      <c r="J94">
        <f>IFERROR(VLOOKUP($B94,Kraftvärmeprod!$B$1:$AH$479,MATCH(J$2,Kraftvärmeprod!$B$1:$AG$1,0),FALSE)/1,0)-IFERROR(VLOOKUP($B94,'Slutlig allokering kvv'!$B$2:$AC$462,MATCH(J$3,'Slutlig allokering kvv'!$B$1:$AJ$1,0),FALSE)/1,0)</f>
        <v>0</v>
      </c>
      <c r="K94">
        <f>IFERROR(VLOOKUP($B94,Kraftvärmeprod!$B$1:$AH$479,MATCH(K$2,Kraftvärmeprod!$B$1:$AG$1,0),FALSE)/1,0)-IFERROR(VLOOKUP($B94,'Slutlig allokering kvv'!$B$2:$AC$462,MATCH(K$3,'Slutlig allokering kvv'!$B$1:$AJ$1,0),FALSE)/1,0)</f>
        <v>0</v>
      </c>
      <c r="L94">
        <f>IFERROR(VLOOKUP($B94,Kraftvärmeprod!$B$1:$AH$479,MATCH(L$2,Kraftvärmeprod!$B$1:$AG$1,0),FALSE)/1,0)-IFERROR(VLOOKUP($B94,'Slutlig allokering kvv'!$B$2:$AC$462,MATCH(L$3,'Slutlig allokering kvv'!$B$1:$AJ$1,0),FALSE)/1,0)</f>
        <v>0</v>
      </c>
      <c r="M94">
        <f>IFERROR(VLOOKUP($B94,Kraftvärmeprod!$B$1:$AH$479,MATCH(M$2,Kraftvärmeprod!$B$1:$AG$1,0),FALSE)/1,0)-IFERROR(VLOOKUP($B94,'Slutlig allokering kvv'!$B$2:$AC$462,MATCH(M$3,'Slutlig allokering kvv'!$B$1:$AJ$1,0),FALSE)/1,0)</f>
        <v>0</v>
      </c>
      <c r="N94">
        <f>IFERROR(VLOOKUP($B94,Kraftvärmeprod!$B$1:$AH$479,MATCH(N$2,Kraftvärmeprod!$B$1:$AG$1,0),FALSE)/1,0)-IFERROR(VLOOKUP($B94,'Slutlig allokering kvv'!$B$2:$AC$462,MATCH(N$3,'Slutlig allokering kvv'!$B$1:$AJ$1,0),FALSE)/1,0)</f>
        <v>0</v>
      </c>
      <c r="O94">
        <f>IFERROR(VLOOKUP($B94,Kraftvärmeprod!$B$1:$AH$479,MATCH(O$2,Kraftvärmeprod!$B$1:$AG$1,0),FALSE)/1,0)-IFERROR(VLOOKUP($B94,'Slutlig allokering kvv'!$B$2:$AC$462,MATCH(O$3,'Slutlig allokering kvv'!$B$1:$AJ$1,0),FALSE)/1,0)</f>
        <v>0</v>
      </c>
      <c r="P94">
        <f>IFERROR(VLOOKUP($B94,Kraftvärmeprod!$B$1:$AH$479,MATCH(P$2,Kraftvärmeprod!$B$1:$AG$1,0),FALSE)/1,0)-IFERROR(VLOOKUP($B94,'Slutlig allokering kvv'!$B$2:$AC$462,MATCH(P$3,'Slutlig allokering kvv'!$B$1:$AJ$1,0),FALSE)/1,0)</f>
        <v>0</v>
      </c>
      <c r="Q94">
        <f>IFERROR(VLOOKUP($B94,Kraftvärmeprod!$B$1:$AH$479,MATCH(Q$2,Kraftvärmeprod!$B$1:$AG$1,0),FALSE)/1,0)-IFERROR(VLOOKUP($B94,'Slutlig allokering kvv'!$B$2:$AC$462,MATCH(Q$3,'Slutlig allokering kvv'!$B$1:$AJ$1,0),FALSE)/1,0)</f>
        <v>0</v>
      </c>
      <c r="R94">
        <f>IFERROR(VLOOKUP($B94,Kraftvärmeprod!$B$1:$AH$479,MATCH(R$2,Kraftvärmeprod!$B$1:$AG$1,0),FALSE)/1,0)-IFERROR(VLOOKUP($B94,'Slutlig allokering kvv'!$B$2:$AC$462,MATCH(R$3,'Slutlig allokering kvv'!$B$1:$AJ$1,0),FALSE)/1,0)</f>
        <v>0</v>
      </c>
      <c r="S94">
        <f>IFERROR(VLOOKUP($B94,Kraftvärmeprod!$B$1:$AH$479,MATCH(S$2,Kraftvärmeprod!$B$1:$AG$1,0),FALSE)/1,0)-IFERROR(VLOOKUP($B94,'Slutlig allokering kvv'!$B$2:$AC$462,MATCH(S$3,'Slutlig allokering kvv'!$B$1:$AJ$1,0),FALSE)/1,0)</f>
        <v>0</v>
      </c>
      <c r="T94" s="6">
        <f>IFERROR(VLOOKUP($B94,Miljö!$B$1:$S$477,MATCH(T$2,Miljö!$B$1:$X$1,0),FALSE)/1,0)-IFERROR(VLOOKUP($B94,'Slutlig allokering kvv'!$B$2:$AC$462,MATCH(T$3,'Slutlig allokering kvv'!$B$1:$AJ$1,0),FALSE)/1,0)</f>
        <v>0</v>
      </c>
      <c r="U94">
        <f>IFERROR(VLOOKUP($B94,Kraftvärmeprod!$B$1:$AH$479,MATCH(U$2,Kraftvärmeprod!$B$1:$AG$1,0),FALSE)/1,0)-IFERROR(VLOOKUP($B94,'Slutlig allokering kvv'!$B$2:$AC$462,MATCH(U$3,'Slutlig allokering kvv'!$B$1:$AJ$1,0),FALSE)/1,0)</f>
        <v>0</v>
      </c>
      <c r="V94">
        <f>IFERROR(VLOOKUP($B94,Kraftvärmeprod!$B$1:$AH$479,MATCH(V$2,Kraftvärmeprod!$B$1:$AG$1,0),FALSE)/1,0)-IFERROR(VLOOKUP($B94,'Slutlig allokering kvv'!$B$2:$AC$462,MATCH(V$3,'Slutlig allokering kvv'!$B$1:$AJ$1,0),FALSE)/1,0)</f>
        <v>0</v>
      </c>
      <c r="W94">
        <f>IFERROR(VLOOKUP($B94,Kraftvärmeprod!$B$1:$AH$479,MATCH(W$2,Kraftvärmeprod!$B$1:$AG$1,0),FALSE)/1,0)-IFERROR(VLOOKUP($B94,'Slutlig allokering kvv'!$B$2:$AC$462,MATCH(W$3,'Slutlig allokering kvv'!$B$1:$AJ$1,0),FALSE)/1,0)</f>
        <v>0</v>
      </c>
      <c r="X94">
        <f>IFERROR(VLOOKUP($B94,Kraftvärmeprod!$B$1:$AH$479,MATCH(X$2,Kraftvärmeprod!$B$1:$AG$1,0),FALSE)/1,0)-IFERROR(VLOOKUP($B94,'Slutlig allokering kvv'!$B$2:$AC$462,MATCH(X$3,'Slutlig allokering kvv'!$B$1:$AJ$1,0),FALSE)/1,0)</f>
        <v>0</v>
      </c>
      <c r="Y94">
        <f>IFERROR(VLOOKUP($B94,Kraftvärmeprod!$B$1:$AH$479,MATCH(Y$2,Kraftvärmeprod!$B$1:$AG$1,0),FALSE)/1,0)-IFERROR(VLOOKUP($B94,'Slutlig allokering kvv'!$B$2:$AC$462,MATCH(Y$3,'Slutlig allokering kvv'!$B$1:$AJ$1,0),FALSE)/1,0)</f>
        <v>0</v>
      </c>
      <c r="Z94">
        <f>IFERROR(VLOOKUP($B94,Kraftvärmeprod!$B$1:$AH$479,MATCH(Z$2,Kraftvärmeprod!$B$1:$AG$1,0),FALSE)/1,0)-IFERROR(VLOOKUP($B94,'Slutlig allokering kvv'!$B$2:$AC$462,MATCH(Z$3,'Slutlig allokering kvv'!$B$1:$AJ$1,0),FALSE)/1,0)</f>
        <v>0</v>
      </c>
      <c r="AA94">
        <f>IFERROR(VLOOKUP($B94,Kraftvärmeprod!$B$1:$AH$479,MATCH(AA$2,Kraftvärmeprod!$B$1:$AG$1,0),FALSE)/1,0)-IFERROR(VLOOKUP($B94,'Slutlig allokering kvv'!$B$2:$AC$462,MATCH(AA$3,'Slutlig allokering kvv'!$B$1:$AJ$1,0),FALSE)/1,0)</f>
        <v>0</v>
      </c>
      <c r="AE94">
        <f t="shared" si="2"/>
        <v>0</v>
      </c>
      <c r="AG94">
        <f>IFERROR(VLOOKUP(B94,'Slutlig allokering kvv'!$B$2:$AJ$462,MATCH("Summa slutlig allokerad tillförd energi (utan hjälpel och rökgaskondensering):",'Slutlig allokering kvv'!$B$1:$AK$1,0),FALSE)/1,"")</f>
        <v>0</v>
      </c>
      <c r="AI94" s="137" t="str">
        <f>IFERROR(1-VLOOKUP(B94,'Slutlig allokering kvv'!$B$2:$AJ$462,MATCH("Andel av bränsle i kvv som allokerats till värme, exklusive rökgaskondensering och hjälpel",'Slutlig allokering kvv'!$B$1:$AK$1,0),FALSE),"")</f>
        <v/>
      </c>
      <c r="AK94" s="137" t="str">
        <f t="shared" si="3"/>
        <v/>
      </c>
    </row>
    <row r="95" spans="1:37" x14ac:dyDescent="0.25">
      <c r="A95" s="2" t="s">
        <v>154</v>
      </c>
      <c r="B95" s="2" t="s">
        <v>155</v>
      </c>
      <c r="C95" t="str">
        <f>IFERROR(VLOOKUP($B95,Kraftvärmeprod!$B$1:$AH$479,MATCH(C$3,Kraftvärmeprod!$B$1:$AG$1,0),FALSE)/1,"")</f>
        <v/>
      </c>
      <c r="D95" t="str">
        <f>IFERROR(VLOOKUP($B95,Kraftvärmeprod!$B$1:$AH$479,MATCH(D$3,Kraftvärmeprod!$B$1:$AG$1,0),FALSE)/1,"")</f>
        <v/>
      </c>
      <c r="E95">
        <f>IFERROR(VLOOKUP($B95,Kraftvärmeprod!$B$1:$AH$479,MATCH(E$2,Kraftvärmeprod!$B$1:$AG$1,0),FALSE)/1,0)-IFERROR(VLOOKUP($B95,'Slutlig allokering kvv'!$B$2:$AC$462,MATCH(E$3,'Slutlig allokering kvv'!$B$1:$AJ$1,0),FALSE)/1,0)</f>
        <v>0</v>
      </c>
      <c r="F95">
        <f>IFERROR(VLOOKUP($B95,Kraftvärmeprod!$B$1:$AH$479,MATCH(F$2,Kraftvärmeprod!$B$1:$AG$1,0),FALSE)/1,0)-IFERROR(VLOOKUP($B95,'Slutlig allokering kvv'!$B$2:$AC$462,MATCH(F$3,'Slutlig allokering kvv'!$B$1:$AJ$1,0),FALSE)/1,0)</f>
        <v>0</v>
      </c>
      <c r="G95">
        <f>IFERROR(VLOOKUP($B95,Kraftvärmeprod!$B$1:$AH$479,MATCH(G$2,Kraftvärmeprod!$B$1:$AG$1,0),FALSE)/1,0)-IFERROR(VLOOKUP($B95,'Slutlig allokering kvv'!$B$2:$AC$462,MATCH(G$3,'Slutlig allokering kvv'!$B$1:$AJ$1,0),FALSE)/1,0)</f>
        <v>0</v>
      </c>
      <c r="H95">
        <f>IFERROR(VLOOKUP($B95,Kraftvärmeprod!$B$1:$AH$479,MATCH(H$2,Kraftvärmeprod!$B$1:$AG$1,0),FALSE)/1,0)-IFERROR(VLOOKUP($B95,'Slutlig allokering kvv'!$B$2:$AC$462,MATCH(H$3,'Slutlig allokering kvv'!$B$1:$AJ$1,0),FALSE)/1,0)</f>
        <v>0</v>
      </c>
      <c r="I95">
        <f>IFERROR(VLOOKUP($B95,Kraftvärmeprod!$B$1:$AH$479,MATCH(I$2,Kraftvärmeprod!$B$1:$AG$1,0),FALSE)/1,0)-IFERROR(VLOOKUP($B95,'Slutlig allokering kvv'!$B$2:$AC$462,MATCH(I$3,'Slutlig allokering kvv'!$B$1:$AJ$1,0),FALSE)/1,0)</f>
        <v>0</v>
      </c>
      <c r="J95">
        <f>IFERROR(VLOOKUP($B95,Kraftvärmeprod!$B$1:$AH$479,MATCH(J$2,Kraftvärmeprod!$B$1:$AG$1,0),FALSE)/1,0)-IFERROR(VLOOKUP($B95,'Slutlig allokering kvv'!$B$2:$AC$462,MATCH(J$3,'Slutlig allokering kvv'!$B$1:$AJ$1,0),FALSE)/1,0)</f>
        <v>0</v>
      </c>
      <c r="K95">
        <f>IFERROR(VLOOKUP($B95,Kraftvärmeprod!$B$1:$AH$479,MATCH(K$2,Kraftvärmeprod!$B$1:$AG$1,0),FALSE)/1,0)-IFERROR(VLOOKUP($B95,'Slutlig allokering kvv'!$B$2:$AC$462,MATCH(K$3,'Slutlig allokering kvv'!$B$1:$AJ$1,0),FALSE)/1,0)</f>
        <v>0</v>
      </c>
      <c r="L95">
        <f>IFERROR(VLOOKUP($B95,Kraftvärmeprod!$B$1:$AH$479,MATCH(L$2,Kraftvärmeprod!$B$1:$AG$1,0),FALSE)/1,0)-IFERROR(VLOOKUP($B95,'Slutlig allokering kvv'!$B$2:$AC$462,MATCH(L$3,'Slutlig allokering kvv'!$B$1:$AJ$1,0),FALSE)/1,0)</f>
        <v>0</v>
      </c>
      <c r="M95">
        <f>IFERROR(VLOOKUP($B95,Kraftvärmeprod!$B$1:$AH$479,MATCH(M$2,Kraftvärmeprod!$B$1:$AG$1,0),FALSE)/1,0)-IFERROR(VLOOKUP($B95,'Slutlig allokering kvv'!$B$2:$AC$462,MATCH(M$3,'Slutlig allokering kvv'!$B$1:$AJ$1,0),FALSE)/1,0)</f>
        <v>0</v>
      </c>
      <c r="N95">
        <f>IFERROR(VLOOKUP($B95,Kraftvärmeprod!$B$1:$AH$479,MATCH(N$2,Kraftvärmeprod!$B$1:$AG$1,0),FALSE)/1,0)-IFERROR(VLOOKUP($B95,'Slutlig allokering kvv'!$B$2:$AC$462,MATCH(N$3,'Slutlig allokering kvv'!$B$1:$AJ$1,0),FALSE)/1,0)</f>
        <v>0</v>
      </c>
      <c r="O95">
        <f>IFERROR(VLOOKUP($B95,Kraftvärmeprod!$B$1:$AH$479,MATCH(O$2,Kraftvärmeprod!$B$1:$AG$1,0),FALSE)/1,0)-IFERROR(VLOOKUP($B95,'Slutlig allokering kvv'!$B$2:$AC$462,MATCH(O$3,'Slutlig allokering kvv'!$B$1:$AJ$1,0),FALSE)/1,0)</f>
        <v>0</v>
      </c>
      <c r="P95">
        <f>IFERROR(VLOOKUP($B95,Kraftvärmeprod!$B$1:$AH$479,MATCH(P$2,Kraftvärmeprod!$B$1:$AG$1,0),FALSE)/1,0)-IFERROR(VLOOKUP($B95,'Slutlig allokering kvv'!$B$2:$AC$462,MATCH(P$3,'Slutlig allokering kvv'!$B$1:$AJ$1,0),FALSE)/1,0)</f>
        <v>0</v>
      </c>
      <c r="Q95">
        <f>IFERROR(VLOOKUP($B95,Kraftvärmeprod!$B$1:$AH$479,MATCH(Q$2,Kraftvärmeprod!$B$1:$AG$1,0),FALSE)/1,0)-IFERROR(VLOOKUP($B95,'Slutlig allokering kvv'!$B$2:$AC$462,MATCH(Q$3,'Slutlig allokering kvv'!$B$1:$AJ$1,0),FALSE)/1,0)</f>
        <v>0</v>
      </c>
      <c r="R95">
        <f>IFERROR(VLOOKUP($B95,Kraftvärmeprod!$B$1:$AH$479,MATCH(R$2,Kraftvärmeprod!$B$1:$AG$1,0),FALSE)/1,0)-IFERROR(VLOOKUP($B95,'Slutlig allokering kvv'!$B$2:$AC$462,MATCH(R$3,'Slutlig allokering kvv'!$B$1:$AJ$1,0),FALSE)/1,0)</f>
        <v>0</v>
      </c>
      <c r="S95">
        <f>IFERROR(VLOOKUP($B95,Kraftvärmeprod!$B$1:$AH$479,MATCH(S$2,Kraftvärmeprod!$B$1:$AG$1,0),FALSE)/1,0)-IFERROR(VLOOKUP($B95,'Slutlig allokering kvv'!$B$2:$AC$462,MATCH(S$3,'Slutlig allokering kvv'!$B$1:$AJ$1,0),FALSE)/1,0)</f>
        <v>0</v>
      </c>
      <c r="T95" s="6">
        <f>IFERROR(VLOOKUP($B95,Miljö!$B$1:$S$477,MATCH(T$2,Miljö!$B$1:$X$1,0),FALSE)/1,0)-IFERROR(VLOOKUP($B95,'Slutlig allokering kvv'!$B$2:$AC$462,MATCH(T$3,'Slutlig allokering kvv'!$B$1:$AJ$1,0),FALSE)/1,0)</f>
        <v>0</v>
      </c>
      <c r="U95">
        <f>IFERROR(VLOOKUP($B95,Kraftvärmeprod!$B$1:$AH$479,MATCH(U$2,Kraftvärmeprod!$B$1:$AG$1,0),FALSE)/1,0)-IFERROR(VLOOKUP($B95,'Slutlig allokering kvv'!$B$2:$AC$462,MATCH(U$3,'Slutlig allokering kvv'!$B$1:$AJ$1,0),FALSE)/1,0)</f>
        <v>0</v>
      </c>
      <c r="V95">
        <f>IFERROR(VLOOKUP($B95,Kraftvärmeprod!$B$1:$AH$479,MATCH(V$2,Kraftvärmeprod!$B$1:$AG$1,0),FALSE)/1,0)-IFERROR(VLOOKUP($B95,'Slutlig allokering kvv'!$B$2:$AC$462,MATCH(V$3,'Slutlig allokering kvv'!$B$1:$AJ$1,0),FALSE)/1,0)</f>
        <v>0</v>
      </c>
      <c r="W95">
        <f>IFERROR(VLOOKUP($B95,Kraftvärmeprod!$B$1:$AH$479,MATCH(W$2,Kraftvärmeprod!$B$1:$AG$1,0),FALSE)/1,0)-IFERROR(VLOOKUP($B95,'Slutlig allokering kvv'!$B$2:$AC$462,MATCH(W$3,'Slutlig allokering kvv'!$B$1:$AJ$1,0),FALSE)/1,0)</f>
        <v>0</v>
      </c>
      <c r="X95">
        <f>IFERROR(VLOOKUP($B95,Kraftvärmeprod!$B$1:$AH$479,MATCH(X$2,Kraftvärmeprod!$B$1:$AG$1,0),FALSE)/1,0)-IFERROR(VLOOKUP($B95,'Slutlig allokering kvv'!$B$2:$AC$462,MATCH(X$3,'Slutlig allokering kvv'!$B$1:$AJ$1,0),FALSE)/1,0)</f>
        <v>0</v>
      </c>
      <c r="Y95">
        <f>IFERROR(VLOOKUP($B95,Kraftvärmeprod!$B$1:$AH$479,MATCH(Y$2,Kraftvärmeprod!$B$1:$AG$1,0),FALSE)/1,0)-IFERROR(VLOOKUP($B95,'Slutlig allokering kvv'!$B$2:$AC$462,MATCH(Y$3,'Slutlig allokering kvv'!$B$1:$AJ$1,0),FALSE)/1,0)</f>
        <v>0</v>
      </c>
      <c r="Z95">
        <f>IFERROR(VLOOKUP($B95,Kraftvärmeprod!$B$1:$AH$479,MATCH(Z$2,Kraftvärmeprod!$B$1:$AG$1,0),FALSE)/1,0)-IFERROR(VLOOKUP($B95,'Slutlig allokering kvv'!$B$2:$AC$462,MATCH(Z$3,'Slutlig allokering kvv'!$B$1:$AJ$1,0),FALSE)/1,0)</f>
        <v>0</v>
      </c>
      <c r="AA95">
        <f>IFERROR(VLOOKUP($B95,Kraftvärmeprod!$B$1:$AH$479,MATCH(AA$2,Kraftvärmeprod!$B$1:$AG$1,0),FALSE)/1,0)-IFERROR(VLOOKUP($B95,'Slutlig allokering kvv'!$B$2:$AC$462,MATCH(AA$3,'Slutlig allokering kvv'!$B$1:$AJ$1,0),FALSE)/1,0)</f>
        <v>0</v>
      </c>
      <c r="AE95">
        <f t="shared" si="2"/>
        <v>0</v>
      </c>
      <c r="AG95">
        <f>IFERROR(VLOOKUP(B95,'Slutlig allokering kvv'!$B$2:$AJ$462,MATCH("Summa slutlig allokerad tillförd energi (utan hjälpel och rökgaskondensering):",'Slutlig allokering kvv'!$B$1:$AK$1,0),FALSE)/1,"")</f>
        <v>0</v>
      </c>
      <c r="AI95" s="137" t="str">
        <f>IFERROR(1-VLOOKUP(B95,'Slutlig allokering kvv'!$B$2:$AJ$462,MATCH("Andel av bränsle i kvv som allokerats till värme, exklusive rökgaskondensering och hjälpel",'Slutlig allokering kvv'!$B$1:$AK$1,0),FALSE),"")</f>
        <v/>
      </c>
      <c r="AK95" s="137" t="str">
        <f t="shared" si="3"/>
        <v/>
      </c>
    </row>
    <row r="96" spans="1:37" x14ac:dyDescent="0.25">
      <c r="A96" s="2" t="s">
        <v>156</v>
      </c>
      <c r="B96" s="2" t="s">
        <v>157</v>
      </c>
      <c r="C96" t="str">
        <f>IFERROR(VLOOKUP($B96,Kraftvärmeprod!$B$1:$AH$479,MATCH(C$3,Kraftvärmeprod!$B$1:$AG$1,0),FALSE)/1,"")</f>
        <v/>
      </c>
      <c r="D96" t="str">
        <f>IFERROR(VLOOKUP($B96,Kraftvärmeprod!$B$1:$AH$479,MATCH(D$3,Kraftvärmeprod!$B$1:$AG$1,0),FALSE)/1,"")</f>
        <v/>
      </c>
      <c r="E96">
        <f>IFERROR(VLOOKUP($B96,Kraftvärmeprod!$B$1:$AH$479,MATCH(E$2,Kraftvärmeprod!$B$1:$AG$1,0),FALSE)/1,0)-IFERROR(VLOOKUP($B96,'Slutlig allokering kvv'!$B$2:$AC$462,MATCH(E$3,'Slutlig allokering kvv'!$B$1:$AJ$1,0),FALSE)/1,0)</f>
        <v>0</v>
      </c>
      <c r="F96">
        <f>IFERROR(VLOOKUP($B96,Kraftvärmeprod!$B$1:$AH$479,MATCH(F$2,Kraftvärmeprod!$B$1:$AG$1,0),FALSE)/1,0)-IFERROR(VLOOKUP($B96,'Slutlig allokering kvv'!$B$2:$AC$462,MATCH(F$3,'Slutlig allokering kvv'!$B$1:$AJ$1,0),FALSE)/1,0)</f>
        <v>0</v>
      </c>
      <c r="G96">
        <f>IFERROR(VLOOKUP($B96,Kraftvärmeprod!$B$1:$AH$479,MATCH(G$2,Kraftvärmeprod!$B$1:$AG$1,0),FALSE)/1,0)-IFERROR(VLOOKUP($B96,'Slutlig allokering kvv'!$B$2:$AC$462,MATCH(G$3,'Slutlig allokering kvv'!$B$1:$AJ$1,0),FALSE)/1,0)</f>
        <v>0</v>
      </c>
      <c r="H96">
        <f>IFERROR(VLOOKUP($B96,Kraftvärmeprod!$B$1:$AH$479,MATCH(H$2,Kraftvärmeprod!$B$1:$AG$1,0),FALSE)/1,0)-IFERROR(VLOOKUP($B96,'Slutlig allokering kvv'!$B$2:$AC$462,MATCH(H$3,'Slutlig allokering kvv'!$B$1:$AJ$1,0),FALSE)/1,0)</f>
        <v>0</v>
      </c>
      <c r="I96">
        <f>IFERROR(VLOOKUP($B96,Kraftvärmeprod!$B$1:$AH$479,MATCH(I$2,Kraftvärmeprod!$B$1:$AG$1,0),FALSE)/1,0)-IFERROR(VLOOKUP($B96,'Slutlig allokering kvv'!$B$2:$AC$462,MATCH(I$3,'Slutlig allokering kvv'!$B$1:$AJ$1,0),FALSE)/1,0)</f>
        <v>0</v>
      </c>
      <c r="J96">
        <f>IFERROR(VLOOKUP($B96,Kraftvärmeprod!$B$1:$AH$479,MATCH(J$2,Kraftvärmeprod!$B$1:$AG$1,0),FALSE)/1,0)-IFERROR(VLOOKUP($B96,'Slutlig allokering kvv'!$B$2:$AC$462,MATCH(J$3,'Slutlig allokering kvv'!$B$1:$AJ$1,0),FALSE)/1,0)</f>
        <v>0</v>
      </c>
      <c r="K96">
        <f>IFERROR(VLOOKUP($B96,Kraftvärmeprod!$B$1:$AH$479,MATCH(K$2,Kraftvärmeprod!$B$1:$AG$1,0),FALSE)/1,0)-IFERROR(VLOOKUP($B96,'Slutlig allokering kvv'!$B$2:$AC$462,MATCH(K$3,'Slutlig allokering kvv'!$B$1:$AJ$1,0),FALSE)/1,0)</f>
        <v>0</v>
      </c>
      <c r="L96">
        <f>IFERROR(VLOOKUP($B96,Kraftvärmeprod!$B$1:$AH$479,MATCH(L$2,Kraftvärmeprod!$B$1:$AG$1,0),FALSE)/1,0)-IFERROR(VLOOKUP($B96,'Slutlig allokering kvv'!$B$2:$AC$462,MATCH(L$3,'Slutlig allokering kvv'!$B$1:$AJ$1,0),FALSE)/1,0)</f>
        <v>0</v>
      </c>
      <c r="M96">
        <f>IFERROR(VLOOKUP($B96,Kraftvärmeprod!$B$1:$AH$479,MATCH(M$2,Kraftvärmeprod!$B$1:$AG$1,0),FALSE)/1,0)-IFERROR(VLOOKUP($B96,'Slutlig allokering kvv'!$B$2:$AC$462,MATCH(M$3,'Slutlig allokering kvv'!$B$1:$AJ$1,0),FALSE)/1,0)</f>
        <v>0</v>
      </c>
      <c r="N96">
        <f>IFERROR(VLOOKUP($B96,Kraftvärmeprod!$B$1:$AH$479,MATCH(N$2,Kraftvärmeprod!$B$1:$AG$1,0),FALSE)/1,0)-IFERROR(VLOOKUP($B96,'Slutlig allokering kvv'!$B$2:$AC$462,MATCH(N$3,'Slutlig allokering kvv'!$B$1:$AJ$1,0),FALSE)/1,0)</f>
        <v>0</v>
      </c>
      <c r="O96">
        <f>IFERROR(VLOOKUP($B96,Kraftvärmeprod!$B$1:$AH$479,MATCH(O$2,Kraftvärmeprod!$B$1:$AG$1,0),FALSE)/1,0)-IFERROR(VLOOKUP($B96,'Slutlig allokering kvv'!$B$2:$AC$462,MATCH(O$3,'Slutlig allokering kvv'!$B$1:$AJ$1,0),FALSE)/1,0)</f>
        <v>0</v>
      </c>
      <c r="P96">
        <f>IFERROR(VLOOKUP($B96,Kraftvärmeprod!$B$1:$AH$479,MATCH(P$2,Kraftvärmeprod!$B$1:$AG$1,0),FALSE)/1,0)-IFERROR(VLOOKUP($B96,'Slutlig allokering kvv'!$B$2:$AC$462,MATCH(P$3,'Slutlig allokering kvv'!$B$1:$AJ$1,0),FALSE)/1,0)</f>
        <v>0</v>
      </c>
      <c r="Q96">
        <f>IFERROR(VLOOKUP($B96,Kraftvärmeprod!$B$1:$AH$479,MATCH(Q$2,Kraftvärmeprod!$B$1:$AG$1,0),FALSE)/1,0)-IFERROR(VLOOKUP($B96,'Slutlig allokering kvv'!$B$2:$AC$462,MATCH(Q$3,'Slutlig allokering kvv'!$B$1:$AJ$1,0),FALSE)/1,0)</f>
        <v>0</v>
      </c>
      <c r="R96">
        <f>IFERROR(VLOOKUP($B96,Kraftvärmeprod!$B$1:$AH$479,MATCH(R$2,Kraftvärmeprod!$B$1:$AG$1,0),FALSE)/1,0)-IFERROR(VLOOKUP($B96,'Slutlig allokering kvv'!$B$2:$AC$462,MATCH(R$3,'Slutlig allokering kvv'!$B$1:$AJ$1,0),FALSE)/1,0)</f>
        <v>0</v>
      </c>
      <c r="S96">
        <f>IFERROR(VLOOKUP($B96,Kraftvärmeprod!$B$1:$AH$479,MATCH(S$2,Kraftvärmeprod!$B$1:$AG$1,0),FALSE)/1,0)-IFERROR(VLOOKUP($B96,'Slutlig allokering kvv'!$B$2:$AC$462,MATCH(S$3,'Slutlig allokering kvv'!$B$1:$AJ$1,0),FALSE)/1,0)</f>
        <v>0</v>
      </c>
      <c r="T96" s="6">
        <f>IFERROR(VLOOKUP($B96,Miljö!$B$1:$S$477,MATCH(T$2,Miljö!$B$1:$X$1,0),FALSE)/1,0)-IFERROR(VLOOKUP($B96,'Slutlig allokering kvv'!$B$2:$AC$462,MATCH(T$3,'Slutlig allokering kvv'!$B$1:$AJ$1,0),FALSE)/1,0)</f>
        <v>0</v>
      </c>
      <c r="U96">
        <f>IFERROR(VLOOKUP($B96,Kraftvärmeprod!$B$1:$AH$479,MATCH(U$2,Kraftvärmeprod!$B$1:$AG$1,0),FALSE)/1,0)-IFERROR(VLOOKUP($B96,'Slutlig allokering kvv'!$B$2:$AC$462,MATCH(U$3,'Slutlig allokering kvv'!$B$1:$AJ$1,0),FALSE)/1,0)</f>
        <v>0</v>
      </c>
      <c r="V96">
        <f>IFERROR(VLOOKUP($B96,Kraftvärmeprod!$B$1:$AH$479,MATCH(V$2,Kraftvärmeprod!$B$1:$AG$1,0),FALSE)/1,0)-IFERROR(VLOOKUP($B96,'Slutlig allokering kvv'!$B$2:$AC$462,MATCH(V$3,'Slutlig allokering kvv'!$B$1:$AJ$1,0),FALSE)/1,0)</f>
        <v>0</v>
      </c>
      <c r="W96">
        <f>IFERROR(VLOOKUP($B96,Kraftvärmeprod!$B$1:$AH$479,MATCH(W$2,Kraftvärmeprod!$B$1:$AG$1,0),FALSE)/1,0)-IFERROR(VLOOKUP($B96,'Slutlig allokering kvv'!$B$2:$AC$462,MATCH(W$3,'Slutlig allokering kvv'!$B$1:$AJ$1,0),FALSE)/1,0)</f>
        <v>0</v>
      </c>
      <c r="X96">
        <f>IFERROR(VLOOKUP($B96,Kraftvärmeprod!$B$1:$AH$479,MATCH(X$2,Kraftvärmeprod!$B$1:$AG$1,0),FALSE)/1,0)-IFERROR(VLOOKUP($B96,'Slutlig allokering kvv'!$B$2:$AC$462,MATCH(X$3,'Slutlig allokering kvv'!$B$1:$AJ$1,0),FALSE)/1,0)</f>
        <v>0</v>
      </c>
      <c r="Y96">
        <f>IFERROR(VLOOKUP($B96,Kraftvärmeprod!$B$1:$AH$479,MATCH(Y$2,Kraftvärmeprod!$B$1:$AG$1,0),FALSE)/1,0)-IFERROR(VLOOKUP($B96,'Slutlig allokering kvv'!$B$2:$AC$462,MATCH(Y$3,'Slutlig allokering kvv'!$B$1:$AJ$1,0),FALSE)/1,0)</f>
        <v>0</v>
      </c>
      <c r="Z96">
        <f>IFERROR(VLOOKUP($B96,Kraftvärmeprod!$B$1:$AH$479,MATCH(Z$2,Kraftvärmeprod!$B$1:$AG$1,0),FALSE)/1,0)-IFERROR(VLOOKUP($B96,'Slutlig allokering kvv'!$B$2:$AC$462,MATCH(Z$3,'Slutlig allokering kvv'!$B$1:$AJ$1,0),FALSE)/1,0)</f>
        <v>0</v>
      </c>
      <c r="AA96">
        <f>IFERROR(VLOOKUP($B96,Kraftvärmeprod!$B$1:$AH$479,MATCH(AA$2,Kraftvärmeprod!$B$1:$AG$1,0),FALSE)/1,0)-IFERROR(VLOOKUP($B96,'Slutlig allokering kvv'!$B$2:$AC$462,MATCH(AA$3,'Slutlig allokering kvv'!$B$1:$AJ$1,0),FALSE)/1,0)</f>
        <v>0</v>
      </c>
      <c r="AE96">
        <f t="shared" si="2"/>
        <v>0</v>
      </c>
      <c r="AG96">
        <f>IFERROR(VLOOKUP(B96,'Slutlig allokering kvv'!$B$2:$AJ$462,MATCH("Summa slutlig allokerad tillförd energi (utan hjälpel och rökgaskondensering):",'Slutlig allokering kvv'!$B$1:$AK$1,0),FALSE)/1,"")</f>
        <v>0</v>
      </c>
      <c r="AI96" s="137" t="str">
        <f>IFERROR(1-VLOOKUP(B96,'Slutlig allokering kvv'!$B$2:$AJ$462,MATCH("Andel av bränsle i kvv som allokerats till värme, exklusive rökgaskondensering och hjälpel",'Slutlig allokering kvv'!$B$1:$AK$1,0),FALSE),"")</f>
        <v/>
      </c>
      <c r="AK96" s="137" t="str">
        <f t="shared" si="3"/>
        <v/>
      </c>
    </row>
    <row r="97" spans="1:37" x14ac:dyDescent="0.25">
      <c r="A97" s="2" t="s">
        <v>664</v>
      </c>
      <c r="B97" s="2" t="s">
        <v>665</v>
      </c>
      <c r="C97" t="str">
        <f>IFERROR(VLOOKUP($B97,Kraftvärmeprod!$B$1:$AH$479,MATCH(C$3,Kraftvärmeprod!$B$1:$AG$1,0),FALSE)/1,"")</f>
        <v/>
      </c>
      <c r="D97" t="str">
        <f>IFERROR(VLOOKUP($B97,Kraftvärmeprod!$B$1:$AH$479,MATCH(D$3,Kraftvärmeprod!$B$1:$AG$1,0),FALSE)/1,"")</f>
        <v/>
      </c>
      <c r="E97">
        <f>IFERROR(VLOOKUP($B97,Kraftvärmeprod!$B$1:$AH$479,MATCH(E$2,Kraftvärmeprod!$B$1:$AG$1,0),FALSE)/1,0)-IFERROR(VLOOKUP($B97,'Slutlig allokering kvv'!$B$2:$AC$462,MATCH(E$3,'Slutlig allokering kvv'!$B$1:$AJ$1,0),FALSE)/1,0)</f>
        <v>0</v>
      </c>
      <c r="F97">
        <f>IFERROR(VLOOKUP($B97,Kraftvärmeprod!$B$1:$AH$479,MATCH(F$2,Kraftvärmeprod!$B$1:$AG$1,0),FALSE)/1,0)-IFERROR(VLOOKUP($B97,'Slutlig allokering kvv'!$B$2:$AC$462,MATCH(F$3,'Slutlig allokering kvv'!$B$1:$AJ$1,0),FALSE)/1,0)</f>
        <v>0</v>
      </c>
      <c r="G97">
        <f>IFERROR(VLOOKUP($B97,Kraftvärmeprod!$B$1:$AH$479,MATCH(G$2,Kraftvärmeprod!$B$1:$AG$1,0),FALSE)/1,0)-IFERROR(VLOOKUP($B97,'Slutlig allokering kvv'!$B$2:$AC$462,MATCH(G$3,'Slutlig allokering kvv'!$B$1:$AJ$1,0),FALSE)/1,0)</f>
        <v>0</v>
      </c>
      <c r="H97">
        <f>IFERROR(VLOOKUP($B97,Kraftvärmeprod!$B$1:$AH$479,MATCH(H$2,Kraftvärmeprod!$B$1:$AG$1,0),FALSE)/1,0)-IFERROR(VLOOKUP($B97,'Slutlig allokering kvv'!$B$2:$AC$462,MATCH(H$3,'Slutlig allokering kvv'!$B$1:$AJ$1,0),FALSE)/1,0)</f>
        <v>0</v>
      </c>
      <c r="I97">
        <f>IFERROR(VLOOKUP($B97,Kraftvärmeprod!$B$1:$AH$479,MATCH(I$2,Kraftvärmeprod!$B$1:$AG$1,0),FALSE)/1,0)-IFERROR(VLOOKUP($B97,'Slutlig allokering kvv'!$B$2:$AC$462,MATCH(I$3,'Slutlig allokering kvv'!$B$1:$AJ$1,0),FALSE)/1,0)</f>
        <v>0</v>
      </c>
      <c r="J97">
        <f>IFERROR(VLOOKUP($B97,Kraftvärmeprod!$B$1:$AH$479,MATCH(J$2,Kraftvärmeprod!$B$1:$AG$1,0),FALSE)/1,0)-IFERROR(VLOOKUP($B97,'Slutlig allokering kvv'!$B$2:$AC$462,MATCH(J$3,'Slutlig allokering kvv'!$B$1:$AJ$1,0),FALSE)/1,0)</f>
        <v>0</v>
      </c>
      <c r="K97">
        <f>IFERROR(VLOOKUP($B97,Kraftvärmeprod!$B$1:$AH$479,MATCH(K$2,Kraftvärmeprod!$B$1:$AG$1,0),FALSE)/1,0)-IFERROR(VLOOKUP($B97,'Slutlig allokering kvv'!$B$2:$AC$462,MATCH(K$3,'Slutlig allokering kvv'!$B$1:$AJ$1,0),FALSE)/1,0)</f>
        <v>0</v>
      </c>
      <c r="L97">
        <f>IFERROR(VLOOKUP($B97,Kraftvärmeprod!$B$1:$AH$479,MATCH(L$2,Kraftvärmeprod!$B$1:$AG$1,0),FALSE)/1,0)-IFERROR(VLOOKUP($B97,'Slutlig allokering kvv'!$B$2:$AC$462,MATCH(L$3,'Slutlig allokering kvv'!$B$1:$AJ$1,0),FALSE)/1,0)</f>
        <v>0</v>
      </c>
      <c r="M97">
        <f>IFERROR(VLOOKUP($B97,Kraftvärmeprod!$B$1:$AH$479,MATCH(M$2,Kraftvärmeprod!$B$1:$AG$1,0),FALSE)/1,0)-IFERROR(VLOOKUP($B97,'Slutlig allokering kvv'!$B$2:$AC$462,MATCH(M$3,'Slutlig allokering kvv'!$B$1:$AJ$1,0),FALSE)/1,0)</f>
        <v>0</v>
      </c>
      <c r="N97">
        <f>IFERROR(VLOOKUP($B97,Kraftvärmeprod!$B$1:$AH$479,MATCH(N$2,Kraftvärmeprod!$B$1:$AG$1,0),FALSE)/1,0)-IFERROR(VLOOKUP($B97,'Slutlig allokering kvv'!$B$2:$AC$462,MATCH(N$3,'Slutlig allokering kvv'!$B$1:$AJ$1,0),FALSE)/1,0)</f>
        <v>0</v>
      </c>
      <c r="O97">
        <f>IFERROR(VLOOKUP($B97,Kraftvärmeprod!$B$1:$AH$479,MATCH(O$2,Kraftvärmeprod!$B$1:$AG$1,0),FALSE)/1,0)-IFERROR(VLOOKUP($B97,'Slutlig allokering kvv'!$B$2:$AC$462,MATCH(O$3,'Slutlig allokering kvv'!$B$1:$AJ$1,0),FALSE)/1,0)</f>
        <v>0</v>
      </c>
      <c r="P97">
        <f>IFERROR(VLOOKUP($B97,Kraftvärmeprod!$B$1:$AH$479,MATCH(P$2,Kraftvärmeprod!$B$1:$AG$1,0),FALSE)/1,0)-IFERROR(VLOOKUP($B97,'Slutlig allokering kvv'!$B$2:$AC$462,MATCH(P$3,'Slutlig allokering kvv'!$B$1:$AJ$1,0),FALSE)/1,0)</f>
        <v>0</v>
      </c>
      <c r="Q97">
        <f>IFERROR(VLOOKUP($B97,Kraftvärmeprod!$B$1:$AH$479,MATCH(Q$2,Kraftvärmeprod!$B$1:$AG$1,0),FALSE)/1,0)-IFERROR(VLOOKUP($B97,'Slutlig allokering kvv'!$B$2:$AC$462,MATCH(Q$3,'Slutlig allokering kvv'!$B$1:$AJ$1,0),FALSE)/1,0)</f>
        <v>0</v>
      </c>
      <c r="R97">
        <f>IFERROR(VLOOKUP($B97,Kraftvärmeprod!$B$1:$AH$479,MATCH(R$2,Kraftvärmeprod!$B$1:$AG$1,0),FALSE)/1,0)-IFERROR(VLOOKUP($B97,'Slutlig allokering kvv'!$B$2:$AC$462,MATCH(R$3,'Slutlig allokering kvv'!$B$1:$AJ$1,0),FALSE)/1,0)</f>
        <v>0</v>
      </c>
      <c r="S97">
        <f>IFERROR(VLOOKUP($B97,Kraftvärmeprod!$B$1:$AH$479,MATCH(S$2,Kraftvärmeprod!$B$1:$AG$1,0),FALSE)/1,0)-IFERROR(VLOOKUP($B97,'Slutlig allokering kvv'!$B$2:$AC$462,MATCH(S$3,'Slutlig allokering kvv'!$B$1:$AJ$1,0),FALSE)/1,0)</f>
        <v>0</v>
      </c>
      <c r="T97" s="6">
        <f>IFERROR(VLOOKUP($B97,Miljö!$B$1:$S$477,MATCH(T$2,Miljö!$B$1:$X$1,0),FALSE)/1,0)-IFERROR(VLOOKUP($B97,'Slutlig allokering kvv'!$B$2:$AC$462,MATCH(T$3,'Slutlig allokering kvv'!$B$1:$AJ$1,0),FALSE)/1,0)</f>
        <v>0</v>
      </c>
      <c r="U97">
        <f>IFERROR(VLOOKUP($B97,Kraftvärmeprod!$B$1:$AH$479,MATCH(U$2,Kraftvärmeprod!$B$1:$AG$1,0),FALSE)/1,0)-IFERROR(VLOOKUP($B97,'Slutlig allokering kvv'!$B$2:$AC$462,MATCH(U$3,'Slutlig allokering kvv'!$B$1:$AJ$1,0),FALSE)/1,0)</f>
        <v>0</v>
      </c>
      <c r="V97">
        <f>IFERROR(VLOOKUP($B97,Kraftvärmeprod!$B$1:$AH$479,MATCH(V$2,Kraftvärmeprod!$B$1:$AG$1,0),FALSE)/1,0)-IFERROR(VLOOKUP($B97,'Slutlig allokering kvv'!$B$2:$AC$462,MATCH(V$3,'Slutlig allokering kvv'!$B$1:$AJ$1,0),FALSE)/1,0)</f>
        <v>0</v>
      </c>
      <c r="W97">
        <f>IFERROR(VLOOKUP($B97,Kraftvärmeprod!$B$1:$AH$479,MATCH(W$2,Kraftvärmeprod!$B$1:$AG$1,0),FALSE)/1,0)-IFERROR(VLOOKUP($B97,'Slutlig allokering kvv'!$B$2:$AC$462,MATCH(W$3,'Slutlig allokering kvv'!$B$1:$AJ$1,0),FALSE)/1,0)</f>
        <v>0</v>
      </c>
      <c r="X97">
        <f>IFERROR(VLOOKUP($B97,Kraftvärmeprod!$B$1:$AH$479,MATCH(X$2,Kraftvärmeprod!$B$1:$AG$1,0),FALSE)/1,0)-IFERROR(VLOOKUP($B97,'Slutlig allokering kvv'!$B$2:$AC$462,MATCH(X$3,'Slutlig allokering kvv'!$B$1:$AJ$1,0),FALSE)/1,0)</f>
        <v>0</v>
      </c>
      <c r="Y97">
        <f>IFERROR(VLOOKUP($B97,Kraftvärmeprod!$B$1:$AH$479,MATCH(Y$2,Kraftvärmeprod!$B$1:$AG$1,0),FALSE)/1,0)-IFERROR(VLOOKUP($B97,'Slutlig allokering kvv'!$B$2:$AC$462,MATCH(Y$3,'Slutlig allokering kvv'!$B$1:$AJ$1,0),FALSE)/1,0)</f>
        <v>0</v>
      </c>
      <c r="Z97">
        <f>IFERROR(VLOOKUP($B97,Kraftvärmeprod!$B$1:$AH$479,MATCH(Z$2,Kraftvärmeprod!$B$1:$AG$1,0),FALSE)/1,0)-IFERROR(VLOOKUP($B97,'Slutlig allokering kvv'!$B$2:$AC$462,MATCH(Z$3,'Slutlig allokering kvv'!$B$1:$AJ$1,0),FALSE)/1,0)</f>
        <v>0</v>
      </c>
      <c r="AA97">
        <f>IFERROR(VLOOKUP($B97,Kraftvärmeprod!$B$1:$AH$479,MATCH(AA$2,Kraftvärmeprod!$B$1:$AG$1,0),FALSE)/1,0)-IFERROR(VLOOKUP($B97,'Slutlig allokering kvv'!$B$2:$AC$462,MATCH(AA$3,'Slutlig allokering kvv'!$B$1:$AJ$1,0),FALSE)/1,0)</f>
        <v>0</v>
      </c>
      <c r="AE97">
        <f t="shared" si="2"/>
        <v>0</v>
      </c>
      <c r="AG97" t="str">
        <f>IFERROR(VLOOKUP(B97,'Slutlig allokering kvv'!$B$2:$AJ$462,MATCH("Summa slutlig allokerad tillförd energi (utan hjälpel och rökgaskondensering):",'Slutlig allokering kvv'!$B$1:$AK$1,0),FALSE)/1,"")</f>
        <v/>
      </c>
      <c r="AI97" s="137" t="str">
        <f>IFERROR(1-VLOOKUP(B97,'Slutlig allokering kvv'!$B$2:$AJ$462,MATCH("Andel av bränsle i kvv som allokerats till värme, exklusive rökgaskondensering och hjälpel",'Slutlig allokering kvv'!$B$1:$AK$1,0),FALSE),"")</f>
        <v/>
      </c>
      <c r="AK97" s="137" t="str">
        <f t="shared" si="3"/>
        <v/>
      </c>
    </row>
    <row r="98" spans="1:37" x14ac:dyDescent="0.25">
      <c r="A98" s="2" t="s">
        <v>162</v>
      </c>
      <c r="B98" s="2" t="s">
        <v>163</v>
      </c>
      <c r="C98" t="str">
        <f>IFERROR(VLOOKUP($B98,Kraftvärmeprod!$B$1:$AH$479,MATCH(C$3,Kraftvärmeprod!$B$1:$AG$1,0),FALSE)/1,"")</f>
        <v/>
      </c>
      <c r="D98" t="str">
        <f>IFERROR(VLOOKUP($B98,Kraftvärmeprod!$B$1:$AH$479,MATCH(D$3,Kraftvärmeprod!$B$1:$AG$1,0),FALSE)/1,"")</f>
        <v/>
      </c>
      <c r="E98">
        <f>IFERROR(VLOOKUP($B98,Kraftvärmeprod!$B$1:$AH$479,MATCH(E$2,Kraftvärmeprod!$B$1:$AG$1,0),FALSE)/1,0)-IFERROR(VLOOKUP($B98,'Slutlig allokering kvv'!$B$2:$AC$462,MATCH(E$3,'Slutlig allokering kvv'!$B$1:$AJ$1,0),FALSE)/1,0)</f>
        <v>0</v>
      </c>
      <c r="F98">
        <f>IFERROR(VLOOKUP($B98,Kraftvärmeprod!$B$1:$AH$479,MATCH(F$2,Kraftvärmeprod!$B$1:$AG$1,0),FALSE)/1,0)-IFERROR(VLOOKUP($B98,'Slutlig allokering kvv'!$B$2:$AC$462,MATCH(F$3,'Slutlig allokering kvv'!$B$1:$AJ$1,0),FALSE)/1,0)</f>
        <v>0</v>
      </c>
      <c r="G98">
        <f>IFERROR(VLOOKUP($B98,Kraftvärmeprod!$B$1:$AH$479,MATCH(G$2,Kraftvärmeprod!$B$1:$AG$1,0),FALSE)/1,0)-IFERROR(VLOOKUP($B98,'Slutlig allokering kvv'!$B$2:$AC$462,MATCH(G$3,'Slutlig allokering kvv'!$B$1:$AJ$1,0),FALSE)/1,0)</f>
        <v>0</v>
      </c>
      <c r="H98">
        <f>IFERROR(VLOOKUP($B98,Kraftvärmeprod!$B$1:$AH$479,MATCH(H$2,Kraftvärmeprod!$B$1:$AG$1,0),FALSE)/1,0)-IFERROR(VLOOKUP($B98,'Slutlig allokering kvv'!$B$2:$AC$462,MATCH(H$3,'Slutlig allokering kvv'!$B$1:$AJ$1,0),FALSE)/1,0)</f>
        <v>0</v>
      </c>
      <c r="I98">
        <f>IFERROR(VLOOKUP($B98,Kraftvärmeprod!$B$1:$AH$479,MATCH(I$2,Kraftvärmeprod!$B$1:$AG$1,0),FALSE)/1,0)-IFERROR(VLOOKUP($B98,'Slutlig allokering kvv'!$B$2:$AC$462,MATCH(I$3,'Slutlig allokering kvv'!$B$1:$AJ$1,0),FALSE)/1,0)</f>
        <v>0</v>
      </c>
      <c r="J98">
        <f>IFERROR(VLOOKUP($B98,Kraftvärmeprod!$B$1:$AH$479,MATCH(J$2,Kraftvärmeprod!$B$1:$AG$1,0),FALSE)/1,0)-IFERROR(VLOOKUP($B98,'Slutlig allokering kvv'!$B$2:$AC$462,MATCH(J$3,'Slutlig allokering kvv'!$B$1:$AJ$1,0),FALSE)/1,0)</f>
        <v>0</v>
      </c>
      <c r="K98">
        <f>IFERROR(VLOOKUP($B98,Kraftvärmeprod!$B$1:$AH$479,MATCH(K$2,Kraftvärmeprod!$B$1:$AG$1,0),FALSE)/1,0)-IFERROR(VLOOKUP($B98,'Slutlig allokering kvv'!$B$2:$AC$462,MATCH(K$3,'Slutlig allokering kvv'!$B$1:$AJ$1,0),FALSE)/1,0)</f>
        <v>0</v>
      </c>
      <c r="L98">
        <f>IFERROR(VLOOKUP($B98,Kraftvärmeprod!$B$1:$AH$479,MATCH(L$2,Kraftvärmeprod!$B$1:$AG$1,0),FALSE)/1,0)-IFERROR(VLOOKUP($B98,'Slutlig allokering kvv'!$B$2:$AC$462,MATCH(L$3,'Slutlig allokering kvv'!$B$1:$AJ$1,0),FALSE)/1,0)</f>
        <v>0</v>
      </c>
      <c r="M98">
        <f>IFERROR(VLOOKUP($B98,Kraftvärmeprod!$B$1:$AH$479,MATCH(M$2,Kraftvärmeprod!$B$1:$AG$1,0),FALSE)/1,0)-IFERROR(VLOOKUP($B98,'Slutlig allokering kvv'!$B$2:$AC$462,MATCH(M$3,'Slutlig allokering kvv'!$B$1:$AJ$1,0),FALSE)/1,0)</f>
        <v>0</v>
      </c>
      <c r="N98">
        <f>IFERROR(VLOOKUP($B98,Kraftvärmeprod!$B$1:$AH$479,MATCH(N$2,Kraftvärmeprod!$B$1:$AG$1,0),FALSE)/1,0)-IFERROR(VLOOKUP($B98,'Slutlig allokering kvv'!$B$2:$AC$462,MATCH(N$3,'Slutlig allokering kvv'!$B$1:$AJ$1,0),FALSE)/1,0)</f>
        <v>0</v>
      </c>
      <c r="O98">
        <f>IFERROR(VLOOKUP($B98,Kraftvärmeprod!$B$1:$AH$479,MATCH(O$2,Kraftvärmeprod!$B$1:$AG$1,0),FALSE)/1,0)-IFERROR(VLOOKUP($B98,'Slutlig allokering kvv'!$B$2:$AC$462,MATCH(O$3,'Slutlig allokering kvv'!$B$1:$AJ$1,0),FALSE)/1,0)</f>
        <v>0</v>
      </c>
      <c r="P98">
        <f>IFERROR(VLOOKUP($B98,Kraftvärmeprod!$B$1:$AH$479,MATCH(P$2,Kraftvärmeprod!$B$1:$AG$1,0),FALSE)/1,0)-IFERROR(VLOOKUP($B98,'Slutlig allokering kvv'!$B$2:$AC$462,MATCH(P$3,'Slutlig allokering kvv'!$B$1:$AJ$1,0),FALSE)/1,0)</f>
        <v>0</v>
      </c>
      <c r="Q98">
        <f>IFERROR(VLOOKUP($B98,Kraftvärmeprod!$B$1:$AH$479,MATCH(Q$2,Kraftvärmeprod!$B$1:$AG$1,0),FALSE)/1,0)-IFERROR(VLOOKUP($B98,'Slutlig allokering kvv'!$B$2:$AC$462,MATCH(Q$3,'Slutlig allokering kvv'!$B$1:$AJ$1,0),FALSE)/1,0)</f>
        <v>0</v>
      </c>
      <c r="R98">
        <f>IFERROR(VLOOKUP($B98,Kraftvärmeprod!$B$1:$AH$479,MATCH(R$2,Kraftvärmeprod!$B$1:$AG$1,0),FALSE)/1,0)-IFERROR(VLOOKUP($B98,'Slutlig allokering kvv'!$B$2:$AC$462,MATCH(R$3,'Slutlig allokering kvv'!$B$1:$AJ$1,0),FALSE)/1,0)</f>
        <v>0</v>
      </c>
      <c r="S98">
        <f>IFERROR(VLOOKUP($B98,Kraftvärmeprod!$B$1:$AH$479,MATCH(S$2,Kraftvärmeprod!$B$1:$AG$1,0),FALSE)/1,0)-IFERROR(VLOOKUP($B98,'Slutlig allokering kvv'!$B$2:$AC$462,MATCH(S$3,'Slutlig allokering kvv'!$B$1:$AJ$1,0),FALSE)/1,0)</f>
        <v>0</v>
      </c>
      <c r="T98" s="6">
        <f>IFERROR(VLOOKUP($B98,Miljö!$B$1:$S$477,MATCH(T$2,Miljö!$B$1:$X$1,0),FALSE)/1,0)-IFERROR(VLOOKUP($B98,'Slutlig allokering kvv'!$B$2:$AC$462,MATCH(T$3,'Slutlig allokering kvv'!$B$1:$AJ$1,0),FALSE)/1,0)</f>
        <v>0</v>
      </c>
      <c r="U98">
        <f>IFERROR(VLOOKUP($B98,Kraftvärmeprod!$B$1:$AH$479,MATCH(U$2,Kraftvärmeprod!$B$1:$AG$1,0),FALSE)/1,0)-IFERROR(VLOOKUP($B98,'Slutlig allokering kvv'!$B$2:$AC$462,MATCH(U$3,'Slutlig allokering kvv'!$B$1:$AJ$1,0),FALSE)/1,0)</f>
        <v>0</v>
      </c>
      <c r="V98">
        <f>IFERROR(VLOOKUP($B98,Kraftvärmeprod!$B$1:$AH$479,MATCH(V$2,Kraftvärmeprod!$B$1:$AG$1,0),FALSE)/1,0)-IFERROR(VLOOKUP($B98,'Slutlig allokering kvv'!$B$2:$AC$462,MATCH(V$3,'Slutlig allokering kvv'!$B$1:$AJ$1,0),FALSE)/1,0)</f>
        <v>0</v>
      </c>
      <c r="W98">
        <f>IFERROR(VLOOKUP($B98,Kraftvärmeprod!$B$1:$AH$479,MATCH(W$2,Kraftvärmeprod!$B$1:$AG$1,0),FALSE)/1,0)-IFERROR(VLOOKUP($B98,'Slutlig allokering kvv'!$B$2:$AC$462,MATCH(W$3,'Slutlig allokering kvv'!$B$1:$AJ$1,0),FALSE)/1,0)</f>
        <v>0</v>
      </c>
      <c r="X98">
        <f>IFERROR(VLOOKUP($B98,Kraftvärmeprod!$B$1:$AH$479,MATCH(X$2,Kraftvärmeprod!$B$1:$AG$1,0),FALSE)/1,0)-IFERROR(VLOOKUP($B98,'Slutlig allokering kvv'!$B$2:$AC$462,MATCH(X$3,'Slutlig allokering kvv'!$B$1:$AJ$1,0),FALSE)/1,0)</f>
        <v>0</v>
      </c>
      <c r="Y98">
        <f>IFERROR(VLOOKUP($B98,Kraftvärmeprod!$B$1:$AH$479,MATCH(Y$2,Kraftvärmeprod!$B$1:$AG$1,0),FALSE)/1,0)-IFERROR(VLOOKUP($B98,'Slutlig allokering kvv'!$B$2:$AC$462,MATCH(Y$3,'Slutlig allokering kvv'!$B$1:$AJ$1,0),FALSE)/1,0)</f>
        <v>0</v>
      </c>
      <c r="Z98">
        <f>IFERROR(VLOOKUP($B98,Kraftvärmeprod!$B$1:$AH$479,MATCH(Z$2,Kraftvärmeprod!$B$1:$AG$1,0),FALSE)/1,0)-IFERROR(VLOOKUP($B98,'Slutlig allokering kvv'!$B$2:$AC$462,MATCH(Z$3,'Slutlig allokering kvv'!$B$1:$AJ$1,0),FALSE)/1,0)</f>
        <v>0</v>
      </c>
      <c r="AA98">
        <f>IFERROR(VLOOKUP($B98,Kraftvärmeprod!$B$1:$AH$479,MATCH(AA$2,Kraftvärmeprod!$B$1:$AG$1,0),FALSE)/1,0)-IFERROR(VLOOKUP($B98,'Slutlig allokering kvv'!$B$2:$AC$462,MATCH(AA$3,'Slutlig allokering kvv'!$B$1:$AJ$1,0),FALSE)/1,0)</f>
        <v>0</v>
      </c>
      <c r="AE98">
        <f t="shared" si="2"/>
        <v>0</v>
      </c>
      <c r="AG98">
        <f>IFERROR(VLOOKUP(B98,'Slutlig allokering kvv'!$B$2:$AJ$462,MATCH("Summa slutlig allokerad tillförd energi (utan hjälpel och rökgaskondensering):",'Slutlig allokering kvv'!$B$1:$AK$1,0),FALSE)/1,"")</f>
        <v>0</v>
      </c>
      <c r="AI98" s="137" t="str">
        <f>IFERROR(1-VLOOKUP(B98,'Slutlig allokering kvv'!$B$2:$AJ$462,MATCH("Andel av bränsle i kvv som allokerats till värme, exklusive rökgaskondensering och hjälpel",'Slutlig allokering kvv'!$B$1:$AK$1,0),FALSE),"")</f>
        <v/>
      </c>
      <c r="AK98" s="137" t="str">
        <f t="shared" si="3"/>
        <v/>
      </c>
    </row>
    <row r="99" spans="1:37" x14ac:dyDescent="0.25">
      <c r="A99" s="2" t="s">
        <v>162</v>
      </c>
      <c r="B99" s="2" t="s">
        <v>164</v>
      </c>
      <c r="C99" t="str">
        <f>IFERROR(VLOOKUP($B99,Kraftvärmeprod!$B$1:$AH$479,MATCH(C$3,Kraftvärmeprod!$B$1:$AG$1,0),FALSE)/1,"")</f>
        <v/>
      </c>
      <c r="D99" t="str">
        <f>IFERROR(VLOOKUP($B99,Kraftvärmeprod!$B$1:$AH$479,MATCH(D$3,Kraftvärmeprod!$B$1:$AG$1,0),FALSE)/1,"")</f>
        <v/>
      </c>
      <c r="E99">
        <f>IFERROR(VLOOKUP($B99,Kraftvärmeprod!$B$1:$AH$479,MATCH(E$2,Kraftvärmeprod!$B$1:$AG$1,0),FALSE)/1,0)-IFERROR(VLOOKUP($B99,'Slutlig allokering kvv'!$B$2:$AC$462,MATCH(E$3,'Slutlig allokering kvv'!$B$1:$AJ$1,0),FALSE)/1,0)</f>
        <v>0</v>
      </c>
      <c r="F99">
        <f>IFERROR(VLOOKUP($B99,Kraftvärmeprod!$B$1:$AH$479,MATCH(F$2,Kraftvärmeprod!$B$1:$AG$1,0),FALSE)/1,0)-IFERROR(VLOOKUP($B99,'Slutlig allokering kvv'!$B$2:$AC$462,MATCH(F$3,'Slutlig allokering kvv'!$B$1:$AJ$1,0),FALSE)/1,0)</f>
        <v>0</v>
      </c>
      <c r="G99">
        <f>IFERROR(VLOOKUP($B99,Kraftvärmeprod!$B$1:$AH$479,MATCH(G$2,Kraftvärmeprod!$B$1:$AG$1,0),FALSE)/1,0)-IFERROR(VLOOKUP($B99,'Slutlig allokering kvv'!$B$2:$AC$462,MATCH(G$3,'Slutlig allokering kvv'!$B$1:$AJ$1,0),FALSE)/1,0)</f>
        <v>0</v>
      </c>
      <c r="H99">
        <f>IFERROR(VLOOKUP($B99,Kraftvärmeprod!$B$1:$AH$479,MATCH(H$2,Kraftvärmeprod!$B$1:$AG$1,0),FALSE)/1,0)-IFERROR(VLOOKUP($B99,'Slutlig allokering kvv'!$B$2:$AC$462,MATCH(H$3,'Slutlig allokering kvv'!$B$1:$AJ$1,0),FALSE)/1,0)</f>
        <v>0</v>
      </c>
      <c r="I99">
        <f>IFERROR(VLOOKUP($B99,Kraftvärmeprod!$B$1:$AH$479,MATCH(I$2,Kraftvärmeprod!$B$1:$AG$1,0),FALSE)/1,0)-IFERROR(VLOOKUP($B99,'Slutlig allokering kvv'!$B$2:$AC$462,MATCH(I$3,'Slutlig allokering kvv'!$B$1:$AJ$1,0),FALSE)/1,0)</f>
        <v>0</v>
      </c>
      <c r="J99">
        <f>IFERROR(VLOOKUP($B99,Kraftvärmeprod!$B$1:$AH$479,MATCH(J$2,Kraftvärmeprod!$B$1:$AG$1,0),FALSE)/1,0)-IFERROR(VLOOKUP($B99,'Slutlig allokering kvv'!$B$2:$AC$462,MATCH(J$3,'Slutlig allokering kvv'!$B$1:$AJ$1,0),FALSE)/1,0)</f>
        <v>0</v>
      </c>
      <c r="K99">
        <f>IFERROR(VLOOKUP($B99,Kraftvärmeprod!$B$1:$AH$479,MATCH(K$2,Kraftvärmeprod!$B$1:$AG$1,0),FALSE)/1,0)-IFERROR(VLOOKUP($B99,'Slutlig allokering kvv'!$B$2:$AC$462,MATCH(K$3,'Slutlig allokering kvv'!$B$1:$AJ$1,0),FALSE)/1,0)</f>
        <v>0</v>
      </c>
      <c r="L99">
        <f>IFERROR(VLOOKUP($B99,Kraftvärmeprod!$B$1:$AH$479,MATCH(L$2,Kraftvärmeprod!$B$1:$AG$1,0),FALSE)/1,0)-IFERROR(VLOOKUP($B99,'Slutlig allokering kvv'!$B$2:$AC$462,MATCH(L$3,'Slutlig allokering kvv'!$B$1:$AJ$1,0),FALSE)/1,0)</f>
        <v>0</v>
      </c>
      <c r="M99">
        <f>IFERROR(VLOOKUP($B99,Kraftvärmeprod!$B$1:$AH$479,MATCH(M$2,Kraftvärmeprod!$B$1:$AG$1,0),FALSE)/1,0)-IFERROR(VLOOKUP($B99,'Slutlig allokering kvv'!$B$2:$AC$462,MATCH(M$3,'Slutlig allokering kvv'!$B$1:$AJ$1,0),FALSE)/1,0)</f>
        <v>0</v>
      </c>
      <c r="N99">
        <f>IFERROR(VLOOKUP($B99,Kraftvärmeprod!$B$1:$AH$479,MATCH(N$2,Kraftvärmeprod!$B$1:$AG$1,0),FALSE)/1,0)-IFERROR(VLOOKUP($B99,'Slutlig allokering kvv'!$B$2:$AC$462,MATCH(N$3,'Slutlig allokering kvv'!$B$1:$AJ$1,0),FALSE)/1,0)</f>
        <v>0</v>
      </c>
      <c r="O99">
        <f>IFERROR(VLOOKUP($B99,Kraftvärmeprod!$B$1:$AH$479,MATCH(O$2,Kraftvärmeprod!$B$1:$AG$1,0),FALSE)/1,0)-IFERROR(VLOOKUP($B99,'Slutlig allokering kvv'!$B$2:$AC$462,MATCH(O$3,'Slutlig allokering kvv'!$B$1:$AJ$1,0),FALSE)/1,0)</f>
        <v>0</v>
      </c>
      <c r="P99">
        <f>IFERROR(VLOOKUP($B99,Kraftvärmeprod!$B$1:$AH$479,MATCH(P$2,Kraftvärmeprod!$B$1:$AG$1,0),FALSE)/1,0)-IFERROR(VLOOKUP($B99,'Slutlig allokering kvv'!$B$2:$AC$462,MATCH(P$3,'Slutlig allokering kvv'!$B$1:$AJ$1,0),FALSE)/1,0)</f>
        <v>0</v>
      </c>
      <c r="Q99">
        <f>IFERROR(VLOOKUP($B99,Kraftvärmeprod!$B$1:$AH$479,MATCH(Q$2,Kraftvärmeprod!$B$1:$AG$1,0),FALSE)/1,0)-IFERROR(VLOOKUP($B99,'Slutlig allokering kvv'!$B$2:$AC$462,MATCH(Q$3,'Slutlig allokering kvv'!$B$1:$AJ$1,0),FALSE)/1,0)</f>
        <v>0</v>
      </c>
      <c r="R99">
        <f>IFERROR(VLOOKUP($B99,Kraftvärmeprod!$B$1:$AH$479,MATCH(R$2,Kraftvärmeprod!$B$1:$AG$1,0),FALSE)/1,0)-IFERROR(VLOOKUP($B99,'Slutlig allokering kvv'!$B$2:$AC$462,MATCH(R$3,'Slutlig allokering kvv'!$B$1:$AJ$1,0),FALSE)/1,0)</f>
        <v>0</v>
      </c>
      <c r="S99">
        <f>IFERROR(VLOOKUP($B99,Kraftvärmeprod!$B$1:$AH$479,MATCH(S$2,Kraftvärmeprod!$B$1:$AG$1,0),FALSE)/1,0)-IFERROR(VLOOKUP($B99,'Slutlig allokering kvv'!$B$2:$AC$462,MATCH(S$3,'Slutlig allokering kvv'!$B$1:$AJ$1,0),FALSE)/1,0)</f>
        <v>0</v>
      </c>
      <c r="T99" s="6">
        <f>IFERROR(VLOOKUP($B99,Miljö!$B$1:$S$477,MATCH(T$2,Miljö!$B$1:$X$1,0),FALSE)/1,0)-IFERROR(VLOOKUP($B99,'Slutlig allokering kvv'!$B$2:$AC$462,MATCH(T$3,'Slutlig allokering kvv'!$B$1:$AJ$1,0),FALSE)/1,0)</f>
        <v>0</v>
      </c>
      <c r="U99">
        <f>IFERROR(VLOOKUP($B99,Kraftvärmeprod!$B$1:$AH$479,MATCH(U$2,Kraftvärmeprod!$B$1:$AG$1,0),FALSE)/1,0)-IFERROR(VLOOKUP($B99,'Slutlig allokering kvv'!$B$2:$AC$462,MATCH(U$3,'Slutlig allokering kvv'!$B$1:$AJ$1,0),FALSE)/1,0)</f>
        <v>0</v>
      </c>
      <c r="V99">
        <f>IFERROR(VLOOKUP($B99,Kraftvärmeprod!$B$1:$AH$479,MATCH(V$2,Kraftvärmeprod!$B$1:$AG$1,0),FALSE)/1,0)-IFERROR(VLOOKUP($B99,'Slutlig allokering kvv'!$B$2:$AC$462,MATCH(V$3,'Slutlig allokering kvv'!$B$1:$AJ$1,0),FALSE)/1,0)</f>
        <v>0</v>
      </c>
      <c r="W99">
        <f>IFERROR(VLOOKUP($B99,Kraftvärmeprod!$B$1:$AH$479,MATCH(W$2,Kraftvärmeprod!$B$1:$AG$1,0),FALSE)/1,0)-IFERROR(VLOOKUP($B99,'Slutlig allokering kvv'!$B$2:$AC$462,MATCH(W$3,'Slutlig allokering kvv'!$B$1:$AJ$1,0),FALSE)/1,0)</f>
        <v>0</v>
      </c>
      <c r="X99">
        <f>IFERROR(VLOOKUP($B99,Kraftvärmeprod!$B$1:$AH$479,MATCH(X$2,Kraftvärmeprod!$B$1:$AG$1,0),FALSE)/1,0)-IFERROR(VLOOKUP($B99,'Slutlig allokering kvv'!$B$2:$AC$462,MATCH(X$3,'Slutlig allokering kvv'!$B$1:$AJ$1,0),FALSE)/1,0)</f>
        <v>0</v>
      </c>
      <c r="Y99">
        <f>IFERROR(VLOOKUP($B99,Kraftvärmeprod!$B$1:$AH$479,MATCH(Y$2,Kraftvärmeprod!$B$1:$AG$1,0),FALSE)/1,0)-IFERROR(VLOOKUP($B99,'Slutlig allokering kvv'!$B$2:$AC$462,MATCH(Y$3,'Slutlig allokering kvv'!$B$1:$AJ$1,0),FALSE)/1,0)</f>
        <v>0</v>
      </c>
      <c r="Z99">
        <f>IFERROR(VLOOKUP($B99,Kraftvärmeprod!$B$1:$AH$479,MATCH(Z$2,Kraftvärmeprod!$B$1:$AG$1,0),FALSE)/1,0)-IFERROR(VLOOKUP($B99,'Slutlig allokering kvv'!$B$2:$AC$462,MATCH(Z$3,'Slutlig allokering kvv'!$B$1:$AJ$1,0),FALSE)/1,0)</f>
        <v>0</v>
      </c>
      <c r="AA99">
        <f>IFERROR(VLOOKUP($B99,Kraftvärmeprod!$B$1:$AH$479,MATCH(AA$2,Kraftvärmeprod!$B$1:$AG$1,0),FALSE)/1,0)-IFERROR(VLOOKUP($B99,'Slutlig allokering kvv'!$B$2:$AC$462,MATCH(AA$3,'Slutlig allokering kvv'!$B$1:$AJ$1,0),FALSE)/1,0)</f>
        <v>0</v>
      </c>
      <c r="AE99">
        <f t="shared" si="2"/>
        <v>0</v>
      </c>
      <c r="AG99">
        <f>IFERROR(VLOOKUP(B99,'Slutlig allokering kvv'!$B$2:$AJ$462,MATCH("Summa slutlig allokerad tillförd energi (utan hjälpel och rökgaskondensering):",'Slutlig allokering kvv'!$B$1:$AK$1,0),FALSE)/1,"")</f>
        <v>0</v>
      </c>
      <c r="AI99" s="137" t="str">
        <f>IFERROR(1-VLOOKUP(B99,'Slutlig allokering kvv'!$B$2:$AJ$462,MATCH("Andel av bränsle i kvv som allokerats till värme, exklusive rökgaskondensering och hjälpel",'Slutlig allokering kvv'!$B$1:$AK$1,0),FALSE),"")</f>
        <v/>
      </c>
      <c r="AK99" s="137" t="str">
        <f t="shared" si="3"/>
        <v/>
      </c>
    </row>
    <row r="100" spans="1:37" x14ac:dyDescent="0.25">
      <c r="A100" s="2" t="s">
        <v>162</v>
      </c>
      <c r="B100" s="2" t="s">
        <v>165</v>
      </c>
      <c r="C100" t="str">
        <f>IFERROR(VLOOKUP($B100,Kraftvärmeprod!$B$1:$AH$479,MATCH(C$3,Kraftvärmeprod!$B$1:$AG$1,0),FALSE)/1,"")</f>
        <v/>
      </c>
      <c r="D100" t="str">
        <f>IFERROR(VLOOKUP($B100,Kraftvärmeprod!$B$1:$AH$479,MATCH(D$3,Kraftvärmeprod!$B$1:$AG$1,0),FALSE)/1,"")</f>
        <v/>
      </c>
      <c r="E100">
        <f>IFERROR(VLOOKUP($B100,Kraftvärmeprod!$B$1:$AH$479,MATCH(E$2,Kraftvärmeprod!$B$1:$AG$1,0),FALSE)/1,0)-IFERROR(VLOOKUP($B100,'Slutlig allokering kvv'!$B$2:$AC$462,MATCH(E$3,'Slutlig allokering kvv'!$B$1:$AJ$1,0),FALSE)/1,0)</f>
        <v>0</v>
      </c>
      <c r="F100">
        <f>IFERROR(VLOOKUP($B100,Kraftvärmeprod!$B$1:$AH$479,MATCH(F$2,Kraftvärmeprod!$B$1:$AG$1,0),FALSE)/1,0)-IFERROR(VLOOKUP($B100,'Slutlig allokering kvv'!$B$2:$AC$462,MATCH(F$3,'Slutlig allokering kvv'!$B$1:$AJ$1,0),FALSE)/1,0)</f>
        <v>0</v>
      </c>
      <c r="G100">
        <f>IFERROR(VLOOKUP($B100,Kraftvärmeprod!$B$1:$AH$479,MATCH(G$2,Kraftvärmeprod!$B$1:$AG$1,0),FALSE)/1,0)-IFERROR(VLOOKUP($B100,'Slutlig allokering kvv'!$B$2:$AC$462,MATCH(G$3,'Slutlig allokering kvv'!$B$1:$AJ$1,0),FALSE)/1,0)</f>
        <v>0</v>
      </c>
      <c r="H100">
        <f>IFERROR(VLOOKUP($B100,Kraftvärmeprod!$B$1:$AH$479,MATCH(H$2,Kraftvärmeprod!$B$1:$AG$1,0),FALSE)/1,0)-IFERROR(VLOOKUP($B100,'Slutlig allokering kvv'!$B$2:$AC$462,MATCH(H$3,'Slutlig allokering kvv'!$B$1:$AJ$1,0),FALSE)/1,0)</f>
        <v>0</v>
      </c>
      <c r="I100">
        <f>IFERROR(VLOOKUP($B100,Kraftvärmeprod!$B$1:$AH$479,MATCH(I$2,Kraftvärmeprod!$B$1:$AG$1,0),FALSE)/1,0)-IFERROR(VLOOKUP($B100,'Slutlig allokering kvv'!$B$2:$AC$462,MATCH(I$3,'Slutlig allokering kvv'!$B$1:$AJ$1,0),FALSE)/1,0)</f>
        <v>0</v>
      </c>
      <c r="J100">
        <f>IFERROR(VLOOKUP($B100,Kraftvärmeprod!$B$1:$AH$479,MATCH(J$2,Kraftvärmeprod!$B$1:$AG$1,0),FALSE)/1,0)-IFERROR(VLOOKUP($B100,'Slutlig allokering kvv'!$B$2:$AC$462,MATCH(J$3,'Slutlig allokering kvv'!$B$1:$AJ$1,0),FALSE)/1,0)</f>
        <v>0</v>
      </c>
      <c r="K100">
        <f>IFERROR(VLOOKUP($B100,Kraftvärmeprod!$B$1:$AH$479,MATCH(K$2,Kraftvärmeprod!$B$1:$AG$1,0),FALSE)/1,0)-IFERROR(VLOOKUP($B100,'Slutlig allokering kvv'!$B$2:$AC$462,MATCH(K$3,'Slutlig allokering kvv'!$B$1:$AJ$1,0),FALSE)/1,0)</f>
        <v>0</v>
      </c>
      <c r="L100">
        <f>IFERROR(VLOOKUP($B100,Kraftvärmeprod!$B$1:$AH$479,MATCH(L$2,Kraftvärmeprod!$B$1:$AG$1,0),FALSE)/1,0)-IFERROR(VLOOKUP($B100,'Slutlig allokering kvv'!$B$2:$AC$462,MATCH(L$3,'Slutlig allokering kvv'!$B$1:$AJ$1,0),FALSE)/1,0)</f>
        <v>0</v>
      </c>
      <c r="M100">
        <f>IFERROR(VLOOKUP($B100,Kraftvärmeprod!$B$1:$AH$479,MATCH(M$2,Kraftvärmeprod!$B$1:$AG$1,0),FALSE)/1,0)-IFERROR(VLOOKUP($B100,'Slutlig allokering kvv'!$B$2:$AC$462,MATCH(M$3,'Slutlig allokering kvv'!$B$1:$AJ$1,0),FALSE)/1,0)</f>
        <v>0</v>
      </c>
      <c r="N100">
        <f>IFERROR(VLOOKUP($B100,Kraftvärmeprod!$B$1:$AH$479,MATCH(N$2,Kraftvärmeprod!$B$1:$AG$1,0),FALSE)/1,0)-IFERROR(VLOOKUP($B100,'Slutlig allokering kvv'!$B$2:$AC$462,MATCH(N$3,'Slutlig allokering kvv'!$B$1:$AJ$1,0),FALSE)/1,0)</f>
        <v>0</v>
      </c>
      <c r="O100">
        <f>IFERROR(VLOOKUP($B100,Kraftvärmeprod!$B$1:$AH$479,MATCH(O$2,Kraftvärmeprod!$B$1:$AG$1,0),FALSE)/1,0)-IFERROR(VLOOKUP($B100,'Slutlig allokering kvv'!$B$2:$AC$462,MATCH(O$3,'Slutlig allokering kvv'!$B$1:$AJ$1,0),FALSE)/1,0)</f>
        <v>0</v>
      </c>
      <c r="P100">
        <f>IFERROR(VLOOKUP($B100,Kraftvärmeprod!$B$1:$AH$479,MATCH(P$2,Kraftvärmeprod!$B$1:$AG$1,0),FALSE)/1,0)-IFERROR(VLOOKUP($B100,'Slutlig allokering kvv'!$B$2:$AC$462,MATCH(P$3,'Slutlig allokering kvv'!$B$1:$AJ$1,0),FALSE)/1,0)</f>
        <v>0</v>
      </c>
      <c r="Q100">
        <f>IFERROR(VLOOKUP($B100,Kraftvärmeprod!$B$1:$AH$479,MATCH(Q$2,Kraftvärmeprod!$B$1:$AG$1,0),FALSE)/1,0)-IFERROR(VLOOKUP($B100,'Slutlig allokering kvv'!$B$2:$AC$462,MATCH(Q$3,'Slutlig allokering kvv'!$B$1:$AJ$1,0),FALSE)/1,0)</f>
        <v>0</v>
      </c>
      <c r="R100">
        <f>IFERROR(VLOOKUP($B100,Kraftvärmeprod!$B$1:$AH$479,MATCH(R$2,Kraftvärmeprod!$B$1:$AG$1,0),FALSE)/1,0)-IFERROR(VLOOKUP($B100,'Slutlig allokering kvv'!$B$2:$AC$462,MATCH(R$3,'Slutlig allokering kvv'!$B$1:$AJ$1,0),FALSE)/1,0)</f>
        <v>0</v>
      </c>
      <c r="S100">
        <f>IFERROR(VLOOKUP($B100,Kraftvärmeprod!$B$1:$AH$479,MATCH(S$2,Kraftvärmeprod!$B$1:$AG$1,0),FALSE)/1,0)-IFERROR(VLOOKUP($B100,'Slutlig allokering kvv'!$B$2:$AC$462,MATCH(S$3,'Slutlig allokering kvv'!$B$1:$AJ$1,0),FALSE)/1,0)</f>
        <v>0</v>
      </c>
      <c r="T100" s="6">
        <f>IFERROR(VLOOKUP($B100,Miljö!$B$1:$S$477,MATCH(T$2,Miljö!$B$1:$X$1,0),FALSE)/1,0)-IFERROR(VLOOKUP($B100,'Slutlig allokering kvv'!$B$2:$AC$462,MATCH(T$3,'Slutlig allokering kvv'!$B$1:$AJ$1,0),FALSE)/1,0)</f>
        <v>0</v>
      </c>
      <c r="U100">
        <f>IFERROR(VLOOKUP($B100,Kraftvärmeprod!$B$1:$AH$479,MATCH(U$2,Kraftvärmeprod!$B$1:$AG$1,0),FALSE)/1,0)-IFERROR(VLOOKUP($B100,'Slutlig allokering kvv'!$B$2:$AC$462,MATCH(U$3,'Slutlig allokering kvv'!$B$1:$AJ$1,0),FALSE)/1,0)</f>
        <v>0</v>
      </c>
      <c r="V100">
        <f>IFERROR(VLOOKUP($B100,Kraftvärmeprod!$B$1:$AH$479,MATCH(V$2,Kraftvärmeprod!$B$1:$AG$1,0),FALSE)/1,0)-IFERROR(VLOOKUP($B100,'Slutlig allokering kvv'!$B$2:$AC$462,MATCH(V$3,'Slutlig allokering kvv'!$B$1:$AJ$1,0),FALSE)/1,0)</f>
        <v>0</v>
      </c>
      <c r="W100">
        <f>IFERROR(VLOOKUP($B100,Kraftvärmeprod!$B$1:$AH$479,MATCH(W$2,Kraftvärmeprod!$B$1:$AG$1,0),FALSE)/1,0)-IFERROR(VLOOKUP($B100,'Slutlig allokering kvv'!$B$2:$AC$462,MATCH(W$3,'Slutlig allokering kvv'!$B$1:$AJ$1,0),FALSE)/1,0)</f>
        <v>0</v>
      </c>
      <c r="X100">
        <f>IFERROR(VLOOKUP($B100,Kraftvärmeprod!$B$1:$AH$479,MATCH(X$2,Kraftvärmeprod!$B$1:$AG$1,0),FALSE)/1,0)-IFERROR(VLOOKUP($B100,'Slutlig allokering kvv'!$B$2:$AC$462,MATCH(X$3,'Slutlig allokering kvv'!$B$1:$AJ$1,0),FALSE)/1,0)</f>
        <v>0</v>
      </c>
      <c r="Y100">
        <f>IFERROR(VLOOKUP($B100,Kraftvärmeprod!$B$1:$AH$479,MATCH(Y$2,Kraftvärmeprod!$B$1:$AG$1,0),FALSE)/1,0)-IFERROR(VLOOKUP($B100,'Slutlig allokering kvv'!$B$2:$AC$462,MATCH(Y$3,'Slutlig allokering kvv'!$B$1:$AJ$1,0),FALSE)/1,0)</f>
        <v>0</v>
      </c>
      <c r="Z100">
        <f>IFERROR(VLOOKUP($B100,Kraftvärmeprod!$B$1:$AH$479,MATCH(Z$2,Kraftvärmeprod!$B$1:$AG$1,0),FALSE)/1,0)-IFERROR(VLOOKUP($B100,'Slutlig allokering kvv'!$B$2:$AC$462,MATCH(Z$3,'Slutlig allokering kvv'!$B$1:$AJ$1,0),FALSE)/1,0)</f>
        <v>0</v>
      </c>
      <c r="AA100">
        <f>IFERROR(VLOOKUP($B100,Kraftvärmeprod!$B$1:$AH$479,MATCH(AA$2,Kraftvärmeprod!$B$1:$AG$1,0),FALSE)/1,0)-IFERROR(VLOOKUP($B100,'Slutlig allokering kvv'!$B$2:$AC$462,MATCH(AA$3,'Slutlig allokering kvv'!$B$1:$AJ$1,0),FALSE)/1,0)</f>
        <v>0</v>
      </c>
      <c r="AE100">
        <f t="shared" si="2"/>
        <v>0</v>
      </c>
      <c r="AG100">
        <f>IFERROR(VLOOKUP(B100,'Slutlig allokering kvv'!$B$2:$AJ$462,MATCH("Summa slutlig allokerad tillförd energi (utan hjälpel och rökgaskondensering):",'Slutlig allokering kvv'!$B$1:$AK$1,0),FALSE)/1,"")</f>
        <v>0</v>
      </c>
      <c r="AI100" s="137" t="str">
        <f>IFERROR(1-VLOOKUP(B100,'Slutlig allokering kvv'!$B$2:$AJ$462,MATCH("Andel av bränsle i kvv som allokerats till värme, exklusive rökgaskondensering och hjälpel",'Slutlig allokering kvv'!$B$1:$AK$1,0),FALSE),"")</f>
        <v/>
      </c>
      <c r="AK100" s="137" t="str">
        <f t="shared" si="3"/>
        <v/>
      </c>
    </row>
    <row r="101" spans="1:37" x14ac:dyDescent="0.25">
      <c r="A101" s="2" t="s">
        <v>162</v>
      </c>
      <c r="B101" s="2" t="s">
        <v>166</v>
      </c>
      <c r="C101">
        <f>IFERROR(VLOOKUP($B101,Kraftvärmeprod!$B$1:$AH$479,MATCH(C$3,Kraftvärmeprod!$B$1:$AG$1,0),FALSE)/1,"")</f>
        <v>2576.7710000000002</v>
      </c>
      <c r="D101">
        <f>IFERROR(VLOOKUP($B101,Kraftvärmeprod!$B$1:$AH$479,MATCH(D$3,Kraftvärmeprod!$B$1:$AG$1,0),FALSE)/1,"")</f>
        <v>1020.504</v>
      </c>
      <c r="E101">
        <f>IFERROR(VLOOKUP($B101,Kraftvärmeprod!$B$1:$AH$479,MATCH(E$2,Kraftvärmeprod!$B$1:$AG$1,0),FALSE)/1,0)-IFERROR(VLOOKUP($B101,'Slutlig allokering kvv'!$B$2:$AC$462,MATCH(E$3,'Slutlig allokering kvv'!$B$1:$AJ$1,0),FALSE)/1,0)</f>
        <v>792.73299999999995</v>
      </c>
      <c r="F101">
        <f>IFERROR(VLOOKUP($B101,Kraftvärmeprod!$B$1:$AH$479,MATCH(F$2,Kraftvärmeprod!$B$1:$AG$1,0),FALSE)/1,0)-IFERROR(VLOOKUP($B101,'Slutlig allokering kvv'!$B$2:$AC$462,MATCH(F$3,'Slutlig allokering kvv'!$B$1:$AJ$1,0),FALSE)/1,0)</f>
        <v>0</v>
      </c>
      <c r="G101">
        <f>IFERROR(VLOOKUP($B101,Kraftvärmeprod!$B$1:$AH$479,MATCH(G$2,Kraftvärmeprod!$B$1:$AG$1,0),FALSE)/1,0)-IFERROR(VLOOKUP($B101,'Slutlig allokering kvv'!$B$2:$AC$462,MATCH(G$3,'Slutlig allokering kvv'!$B$1:$AJ$1,0),FALSE)/1,0)</f>
        <v>0</v>
      </c>
      <c r="H101">
        <f>IFERROR(VLOOKUP($B101,Kraftvärmeprod!$B$1:$AH$479,MATCH(H$2,Kraftvärmeprod!$B$1:$AG$1,0),FALSE)/1,0)-IFERROR(VLOOKUP($B101,'Slutlig allokering kvv'!$B$2:$AC$462,MATCH(H$3,'Slutlig allokering kvv'!$B$1:$AJ$1,0),FALSE)/1,0)</f>
        <v>0</v>
      </c>
      <c r="I101">
        <f>IFERROR(VLOOKUP($B101,Kraftvärmeprod!$B$1:$AH$479,MATCH(I$2,Kraftvärmeprod!$B$1:$AG$1,0),FALSE)/1,0)-IFERROR(VLOOKUP($B101,'Slutlig allokering kvv'!$B$2:$AC$462,MATCH(I$3,'Slutlig allokering kvv'!$B$1:$AJ$1,0),FALSE)/1,0)</f>
        <v>56.7012</v>
      </c>
      <c r="J101">
        <f>IFERROR(VLOOKUP($B101,Kraftvärmeprod!$B$1:$AH$479,MATCH(J$2,Kraftvärmeprod!$B$1:$AG$1,0),FALSE)/1,0)-IFERROR(VLOOKUP($B101,'Slutlig allokering kvv'!$B$2:$AC$462,MATCH(J$3,'Slutlig allokering kvv'!$B$1:$AJ$1,0),FALSE)/1,0)</f>
        <v>0</v>
      </c>
      <c r="K101">
        <f>IFERROR(VLOOKUP($B101,Kraftvärmeprod!$B$1:$AH$479,MATCH(K$2,Kraftvärmeprod!$B$1:$AG$1,0),FALSE)/1,0)-IFERROR(VLOOKUP($B101,'Slutlig allokering kvv'!$B$2:$AC$462,MATCH(K$3,'Slutlig allokering kvv'!$B$1:$AJ$1,0),FALSE)/1,0)</f>
        <v>15.353599999999997</v>
      </c>
      <c r="L101">
        <f>IFERROR(VLOOKUP($B101,Kraftvärmeprod!$B$1:$AH$479,MATCH(L$2,Kraftvärmeprod!$B$1:$AG$1,0),FALSE)/1,0)-IFERROR(VLOOKUP($B101,'Slutlig allokering kvv'!$B$2:$AC$462,MATCH(L$3,'Slutlig allokering kvv'!$B$1:$AJ$1,0),FALSE)/1,0)</f>
        <v>202.57199999999997</v>
      </c>
      <c r="M101">
        <f>IFERROR(VLOOKUP($B101,Kraftvärmeprod!$B$1:$AH$479,MATCH(M$2,Kraftvärmeprod!$B$1:$AG$1,0),FALSE)/1,0)-IFERROR(VLOOKUP($B101,'Slutlig allokering kvv'!$B$2:$AC$462,MATCH(M$3,'Slutlig allokering kvv'!$B$1:$AJ$1,0),FALSE)/1,0)</f>
        <v>0</v>
      </c>
      <c r="N101">
        <f>IFERROR(VLOOKUP($B101,Kraftvärmeprod!$B$1:$AH$479,MATCH(N$2,Kraftvärmeprod!$B$1:$AG$1,0),FALSE)/1,0)-IFERROR(VLOOKUP($B101,'Slutlig allokering kvv'!$B$2:$AC$462,MATCH(N$3,'Slutlig allokering kvv'!$B$1:$AJ$1,0),FALSE)/1,0)</f>
        <v>0</v>
      </c>
      <c r="O101">
        <f>IFERROR(VLOOKUP($B101,Kraftvärmeprod!$B$1:$AH$479,MATCH(O$2,Kraftvärmeprod!$B$1:$AG$1,0),FALSE)/1,0)-IFERROR(VLOOKUP($B101,'Slutlig allokering kvv'!$B$2:$AC$462,MATCH(O$3,'Slutlig allokering kvv'!$B$1:$AJ$1,0),FALSE)/1,0)</f>
        <v>0</v>
      </c>
      <c r="P101">
        <f>IFERROR(VLOOKUP($B101,Kraftvärmeprod!$B$1:$AH$479,MATCH(P$2,Kraftvärmeprod!$B$1:$AG$1,0),FALSE)/1,0)-IFERROR(VLOOKUP($B101,'Slutlig allokering kvv'!$B$2:$AC$462,MATCH(P$3,'Slutlig allokering kvv'!$B$1:$AJ$1,0),FALSE)/1,0)</f>
        <v>0</v>
      </c>
      <c r="Q101">
        <f>IFERROR(VLOOKUP($B101,Kraftvärmeprod!$B$1:$AH$479,MATCH(Q$2,Kraftvärmeprod!$B$1:$AG$1,0),FALSE)/1,0)-IFERROR(VLOOKUP($B101,'Slutlig allokering kvv'!$B$2:$AC$462,MATCH(Q$3,'Slutlig allokering kvv'!$B$1:$AJ$1,0),FALSE)/1,0)</f>
        <v>850.71399999999994</v>
      </c>
      <c r="R101">
        <f>IFERROR(VLOOKUP($B101,Kraftvärmeprod!$B$1:$AH$479,MATCH(R$2,Kraftvärmeprod!$B$1:$AG$1,0),FALSE)/1,0)-IFERROR(VLOOKUP($B101,'Slutlig allokering kvv'!$B$2:$AC$462,MATCH(R$3,'Slutlig allokering kvv'!$B$1:$AJ$1,0),FALSE)/1,0)</f>
        <v>0</v>
      </c>
      <c r="S101">
        <f>IFERROR(VLOOKUP($B101,Kraftvärmeprod!$B$1:$AH$479,MATCH(S$2,Kraftvärmeprod!$B$1:$AG$1,0),FALSE)/1,0)-IFERROR(VLOOKUP($B101,'Slutlig allokering kvv'!$B$2:$AC$462,MATCH(S$3,'Slutlig allokering kvv'!$B$1:$AJ$1,0),FALSE)/1,0)</f>
        <v>0</v>
      </c>
      <c r="T101" s="6">
        <f>IFERROR(VLOOKUP($B101,Miljö!$B$1:$S$477,MATCH(T$2,Miljö!$B$1:$X$1,0),FALSE)/1,0)-IFERROR(VLOOKUP($B101,'Slutlig allokering kvv'!$B$2:$AC$462,MATCH(T$3,'Slutlig allokering kvv'!$B$1:$AJ$1,0),FALSE)/1,0)</f>
        <v>150.14800000000002</v>
      </c>
      <c r="U101">
        <f>IFERROR(VLOOKUP($B101,Kraftvärmeprod!$B$1:$AH$479,MATCH(U$2,Kraftvärmeprod!$B$1:$AG$1,0),FALSE)/1,0)-IFERROR(VLOOKUP($B101,'Slutlig allokering kvv'!$B$2:$AC$462,MATCH(U$3,'Slutlig allokering kvv'!$B$1:$AJ$1,0),FALSE)/1,0)</f>
        <v>0</v>
      </c>
      <c r="V101">
        <f>IFERROR(VLOOKUP($B101,Kraftvärmeprod!$B$1:$AH$479,MATCH(V$2,Kraftvärmeprod!$B$1:$AG$1,0),FALSE)/1,0)-IFERROR(VLOOKUP($B101,'Slutlig allokering kvv'!$B$2:$AC$462,MATCH(V$3,'Slutlig allokering kvv'!$B$1:$AJ$1,0),FALSE)/1,0)</f>
        <v>93.932999999999993</v>
      </c>
      <c r="W101">
        <f>IFERROR(VLOOKUP($B101,Kraftvärmeprod!$B$1:$AH$479,MATCH(W$2,Kraftvärmeprod!$B$1:$AG$1,0),FALSE)/1,0)-IFERROR(VLOOKUP($B101,'Slutlig allokering kvv'!$B$2:$AC$462,MATCH(W$3,'Slutlig allokering kvv'!$B$1:$AJ$1,0),FALSE)/1,0)</f>
        <v>0</v>
      </c>
      <c r="X101">
        <f>IFERROR(VLOOKUP($B101,Kraftvärmeprod!$B$1:$AH$479,MATCH(X$2,Kraftvärmeprod!$B$1:$AG$1,0),FALSE)/1,0)-IFERROR(VLOOKUP($B101,'Slutlig allokering kvv'!$B$2:$AC$462,MATCH(X$3,'Slutlig allokering kvv'!$B$1:$AJ$1,0),FALSE)/1,0)</f>
        <v>0.22611899999999999</v>
      </c>
      <c r="Y101">
        <f>IFERROR(VLOOKUP($B101,Kraftvärmeprod!$B$1:$AH$479,MATCH(Y$2,Kraftvärmeprod!$B$1:$AG$1,0),FALSE)/1,0)-IFERROR(VLOOKUP($B101,'Slutlig allokering kvv'!$B$2:$AC$462,MATCH(Y$3,'Slutlig allokering kvv'!$B$1:$AJ$1,0),FALSE)/1,0)</f>
        <v>0</v>
      </c>
      <c r="Z101">
        <f>IFERROR(VLOOKUP($B101,Kraftvärmeprod!$B$1:$AH$479,MATCH(Z$2,Kraftvärmeprod!$B$1:$AG$1,0),FALSE)/1,0)-IFERROR(VLOOKUP($B101,'Slutlig allokering kvv'!$B$2:$AC$462,MATCH(Z$3,'Slutlig allokering kvv'!$B$1:$AJ$1,0),FALSE)/1,0)</f>
        <v>0</v>
      </c>
      <c r="AA101">
        <f>IFERROR(VLOOKUP($B101,Kraftvärmeprod!$B$1:$AH$479,MATCH(AA$2,Kraftvärmeprod!$B$1:$AG$1,0),FALSE)/1,0)-IFERROR(VLOOKUP($B101,'Slutlig allokering kvv'!$B$2:$AC$462,MATCH(AA$3,'Slutlig allokering kvv'!$B$1:$AJ$1,0),FALSE)/1,0)</f>
        <v>28.687299999999997</v>
      </c>
      <c r="AE101">
        <f t="shared" si="2"/>
        <v>2040.9202189999996</v>
      </c>
      <c r="AG101">
        <f>IFERROR(VLOOKUP(B101,'Slutlig allokering kvv'!$B$2:$AJ$462,MATCH("Summa slutlig allokerad tillförd energi (utan hjälpel och rökgaskondensering):",'Slutlig allokering kvv'!$B$1:$AK$1,0),FALSE)/1,"")</f>
        <v>2094.9567810000003</v>
      </c>
      <c r="AI101" s="137">
        <f>IFERROR(1-VLOOKUP(B101,'Slutlig allokering kvv'!$B$2:$AJ$462,MATCH("Andel av bränsle i kvv som allokerats till värme, exklusive rökgaskondensering och hjälpel",'Slutlig allokering kvv'!$B$1:$AK$1,0),FALSE),"")</f>
        <v>0.49346733933335052</v>
      </c>
      <c r="AK101" s="137">
        <f t="shared" si="3"/>
        <v>0.49346733933335046</v>
      </c>
    </row>
    <row r="102" spans="1:37" x14ac:dyDescent="0.25">
      <c r="A102" s="2" t="s">
        <v>162</v>
      </c>
      <c r="B102" s="2" t="s">
        <v>167</v>
      </c>
      <c r="C102" t="str">
        <f>IFERROR(VLOOKUP($B102,Kraftvärmeprod!$B$1:$AH$479,MATCH(C$3,Kraftvärmeprod!$B$1:$AG$1,0),FALSE)/1,"")</f>
        <v/>
      </c>
      <c r="D102" t="str">
        <f>IFERROR(VLOOKUP($B102,Kraftvärmeprod!$B$1:$AH$479,MATCH(D$3,Kraftvärmeprod!$B$1:$AG$1,0),FALSE)/1,"")</f>
        <v/>
      </c>
      <c r="E102">
        <f>IFERROR(VLOOKUP($B102,Kraftvärmeprod!$B$1:$AH$479,MATCH(E$2,Kraftvärmeprod!$B$1:$AG$1,0),FALSE)/1,0)-IFERROR(VLOOKUP($B102,'Slutlig allokering kvv'!$B$2:$AC$462,MATCH(E$3,'Slutlig allokering kvv'!$B$1:$AJ$1,0),FALSE)/1,0)</f>
        <v>0</v>
      </c>
      <c r="F102">
        <f>IFERROR(VLOOKUP($B102,Kraftvärmeprod!$B$1:$AH$479,MATCH(F$2,Kraftvärmeprod!$B$1:$AG$1,0),FALSE)/1,0)-IFERROR(VLOOKUP($B102,'Slutlig allokering kvv'!$B$2:$AC$462,MATCH(F$3,'Slutlig allokering kvv'!$B$1:$AJ$1,0),FALSE)/1,0)</f>
        <v>0</v>
      </c>
      <c r="G102">
        <f>IFERROR(VLOOKUP($B102,Kraftvärmeprod!$B$1:$AH$479,MATCH(G$2,Kraftvärmeprod!$B$1:$AG$1,0),FALSE)/1,0)-IFERROR(VLOOKUP($B102,'Slutlig allokering kvv'!$B$2:$AC$462,MATCH(G$3,'Slutlig allokering kvv'!$B$1:$AJ$1,0),FALSE)/1,0)</f>
        <v>0</v>
      </c>
      <c r="H102">
        <f>IFERROR(VLOOKUP($B102,Kraftvärmeprod!$B$1:$AH$479,MATCH(H$2,Kraftvärmeprod!$B$1:$AG$1,0),FALSE)/1,0)-IFERROR(VLOOKUP($B102,'Slutlig allokering kvv'!$B$2:$AC$462,MATCH(H$3,'Slutlig allokering kvv'!$B$1:$AJ$1,0),FALSE)/1,0)</f>
        <v>0</v>
      </c>
      <c r="I102">
        <f>IFERROR(VLOOKUP($B102,Kraftvärmeprod!$B$1:$AH$479,MATCH(I$2,Kraftvärmeprod!$B$1:$AG$1,0),FALSE)/1,0)-IFERROR(VLOOKUP($B102,'Slutlig allokering kvv'!$B$2:$AC$462,MATCH(I$3,'Slutlig allokering kvv'!$B$1:$AJ$1,0),FALSE)/1,0)</f>
        <v>0</v>
      </c>
      <c r="J102">
        <f>IFERROR(VLOOKUP($B102,Kraftvärmeprod!$B$1:$AH$479,MATCH(J$2,Kraftvärmeprod!$B$1:$AG$1,0),FALSE)/1,0)-IFERROR(VLOOKUP($B102,'Slutlig allokering kvv'!$B$2:$AC$462,MATCH(J$3,'Slutlig allokering kvv'!$B$1:$AJ$1,0),FALSE)/1,0)</f>
        <v>0</v>
      </c>
      <c r="K102">
        <f>IFERROR(VLOOKUP($B102,Kraftvärmeprod!$B$1:$AH$479,MATCH(K$2,Kraftvärmeprod!$B$1:$AG$1,0),FALSE)/1,0)-IFERROR(VLOOKUP($B102,'Slutlig allokering kvv'!$B$2:$AC$462,MATCH(K$3,'Slutlig allokering kvv'!$B$1:$AJ$1,0),FALSE)/1,0)</f>
        <v>0</v>
      </c>
      <c r="L102">
        <f>IFERROR(VLOOKUP($B102,Kraftvärmeprod!$B$1:$AH$479,MATCH(L$2,Kraftvärmeprod!$B$1:$AG$1,0),FALSE)/1,0)-IFERROR(VLOOKUP($B102,'Slutlig allokering kvv'!$B$2:$AC$462,MATCH(L$3,'Slutlig allokering kvv'!$B$1:$AJ$1,0),FALSE)/1,0)</f>
        <v>0</v>
      </c>
      <c r="M102">
        <f>IFERROR(VLOOKUP($B102,Kraftvärmeprod!$B$1:$AH$479,MATCH(M$2,Kraftvärmeprod!$B$1:$AG$1,0),FALSE)/1,0)-IFERROR(VLOOKUP($B102,'Slutlig allokering kvv'!$B$2:$AC$462,MATCH(M$3,'Slutlig allokering kvv'!$B$1:$AJ$1,0),FALSE)/1,0)</f>
        <v>0</v>
      </c>
      <c r="N102">
        <f>IFERROR(VLOOKUP($B102,Kraftvärmeprod!$B$1:$AH$479,MATCH(N$2,Kraftvärmeprod!$B$1:$AG$1,0),FALSE)/1,0)-IFERROR(VLOOKUP($B102,'Slutlig allokering kvv'!$B$2:$AC$462,MATCH(N$3,'Slutlig allokering kvv'!$B$1:$AJ$1,0),FALSE)/1,0)</f>
        <v>0</v>
      </c>
      <c r="O102">
        <f>IFERROR(VLOOKUP($B102,Kraftvärmeprod!$B$1:$AH$479,MATCH(O$2,Kraftvärmeprod!$B$1:$AG$1,0),FALSE)/1,0)-IFERROR(VLOOKUP($B102,'Slutlig allokering kvv'!$B$2:$AC$462,MATCH(O$3,'Slutlig allokering kvv'!$B$1:$AJ$1,0),FALSE)/1,0)</f>
        <v>0</v>
      </c>
      <c r="P102">
        <f>IFERROR(VLOOKUP($B102,Kraftvärmeprod!$B$1:$AH$479,MATCH(P$2,Kraftvärmeprod!$B$1:$AG$1,0),FALSE)/1,0)-IFERROR(VLOOKUP($B102,'Slutlig allokering kvv'!$B$2:$AC$462,MATCH(P$3,'Slutlig allokering kvv'!$B$1:$AJ$1,0),FALSE)/1,0)</f>
        <v>0</v>
      </c>
      <c r="Q102">
        <f>IFERROR(VLOOKUP($B102,Kraftvärmeprod!$B$1:$AH$479,MATCH(Q$2,Kraftvärmeprod!$B$1:$AG$1,0),FALSE)/1,0)-IFERROR(VLOOKUP($B102,'Slutlig allokering kvv'!$B$2:$AC$462,MATCH(Q$3,'Slutlig allokering kvv'!$B$1:$AJ$1,0),FALSE)/1,0)</f>
        <v>0</v>
      </c>
      <c r="R102">
        <f>IFERROR(VLOOKUP($B102,Kraftvärmeprod!$B$1:$AH$479,MATCH(R$2,Kraftvärmeprod!$B$1:$AG$1,0),FALSE)/1,0)-IFERROR(VLOOKUP($B102,'Slutlig allokering kvv'!$B$2:$AC$462,MATCH(R$3,'Slutlig allokering kvv'!$B$1:$AJ$1,0),FALSE)/1,0)</f>
        <v>0</v>
      </c>
      <c r="S102">
        <f>IFERROR(VLOOKUP($B102,Kraftvärmeprod!$B$1:$AH$479,MATCH(S$2,Kraftvärmeprod!$B$1:$AG$1,0),FALSE)/1,0)-IFERROR(VLOOKUP($B102,'Slutlig allokering kvv'!$B$2:$AC$462,MATCH(S$3,'Slutlig allokering kvv'!$B$1:$AJ$1,0),FALSE)/1,0)</f>
        <v>0</v>
      </c>
      <c r="T102" s="6">
        <f>IFERROR(VLOOKUP($B102,Miljö!$B$1:$S$477,MATCH(T$2,Miljö!$B$1:$X$1,0),FALSE)/1,0)-IFERROR(VLOOKUP($B102,'Slutlig allokering kvv'!$B$2:$AC$462,MATCH(T$3,'Slutlig allokering kvv'!$B$1:$AJ$1,0),FALSE)/1,0)</f>
        <v>0</v>
      </c>
      <c r="U102">
        <f>IFERROR(VLOOKUP($B102,Kraftvärmeprod!$B$1:$AH$479,MATCH(U$2,Kraftvärmeprod!$B$1:$AG$1,0),FALSE)/1,0)-IFERROR(VLOOKUP($B102,'Slutlig allokering kvv'!$B$2:$AC$462,MATCH(U$3,'Slutlig allokering kvv'!$B$1:$AJ$1,0),FALSE)/1,0)</f>
        <v>0</v>
      </c>
      <c r="V102">
        <f>IFERROR(VLOOKUP($B102,Kraftvärmeprod!$B$1:$AH$479,MATCH(V$2,Kraftvärmeprod!$B$1:$AG$1,0),FALSE)/1,0)-IFERROR(VLOOKUP($B102,'Slutlig allokering kvv'!$B$2:$AC$462,MATCH(V$3,'Slutlig allokering kvv'!$B$1:$AJ$1,0),FALSE)/1,0)</f>
        <v>0</v>
      </c>
      <c r="W102">
        <f>IFERROR(VLOOKUP($B102,Kraftvärmeprod!$B$1:$AH$479,MATCH(W$2,Kraftvärmeprod!$B$1:$AG$1,0),FALSE)/1,0)-IFERROR(VLOOKUP($B102,'Slutlig allokering kvv'!$B$2:$AC$462,MATCH(W$3,'Slutlig allokering kvv'!$B$1:$AJ$1,0),FALSE)/1,0)</f>
        <v>0</v>
      </c>
      <c r="X102">
        <f>IFERROR(VLOOKUP($B102,Kraftvärmeprod!$B$1:$AH$479,MATCH(X$2,Kraftvärmeprod!$B$1:$AG$1,0),FALSE)/1,0)-IFERROR(VLOOKUP($B102,'Slutlig allokering kvv'!$B$2:$AC$462,MATCH(X$3,'Slutlig allokering kvv'!$B$1:$AJ$1,0),FALSE)/1,0)</f>
        <v>0</v>
      </c>
      <c r="Y102">
        <f>IFERROR(VLOOKUP($B102,Kraftvärmeprod!$B$1:$AH$479,MATCH(Y$2,Kraftvärmeprod!$B$1:$AG$1,0),FALSE)/1,0)-IFERROR(VLOOKUP($B102,'Slutlig allokering kvv'!$B$2:$AC$462,MATCH(Y$3,'Slutlig allokering kvv'!$B$1:$AJ$1,0),FALSE)/1,0)</f>
        <v>0</v>
      </c>
      <c r="Z102">
        <f>IFERROR(VLOOKUP($B102,Kraftvärmeprod!$B$1:$AH$479,MATCH(Z$2,Kraftvärmeprod!$B$1:$AG$1,0),FALSE)/1,0)-IFERROR(VLOOKUP($B102,'Slutlig allokering kvv'!$B$2:$AC$462,MATCH(Z$3,'Slutlig allokering kvv'!$B$1:$AJ$1,0),FALSE)/1,0)</f>
        <v>0</v>
      </c>
      <c r="AA102">
        <f>IFERROR(VLOOKUP($B102,Kraftvärmeprod!$B$1:$AH$479,MATCH(AA$2,Kraftvärmeprod!$B$1:$AG$1,0),FALSE)/1,0)-IFERROR(VLOOKUP($B102,'Slutlig allokering kvv'!$B$2:$AC$462,MATCH(AA$3,'Slutlig allokering kvv'!$B$1:$AJ$1,0),FALSE)/1,0)</f>
        <v>0</v>
      </c>
      <c r="AE102">
        <f t="shared" si="2"/>
        <v>0</v>
      </c>
      <c r="AG102">
        <f>IFERROR(VLOOKUP(B102,'Slutlig allokering kvv'!$B$2:$AJ$462,MATCH("Summa slutlig allokerad tillförd energi (utan hjälpel och rökgaskondensering):",'Slutlig allokering kvv'!$B$1:$AK$1,0),FALSE)/1,"")</f>
        <v>0</v>
      </c>
      <c r="AI102" s="137" t="str">
        <f>IFERROR(1-VLOOKUP(B102,'Slutlig allokering kvv'!$B$2:$AJ$462,MATCH("Andel av bränsle i kvv som allokerats till värme, exklusive rökgaskondensering och hjälpel",'Slutlig allokering kvv'!$B$1:$AK$1,0),FALSE),"")</f>
        <v/>
      </c>
      <c r="AK102" s="137" t="str">
        <f t="shared" si="3"/>
        <v/>
      </c>
    </row>
    <row r="103" spans="1:37" x14ac:dyDescent="0.25">
      <c r="A103" s="2" t="s">
        <v>162</v>
      </c>
      <c r="B103" s="2" t="s">
        <v>168</v>
      </c>
      <c r="C103" t="str">
        <f>IFERROR(VLOOKUP($B103,Kraftvärmeprod!$B$1:$AH$479,MATCH(C$3,Kraftvärmeprod!$B$1:$AG$1,0),FALSE)/1,"")</f>
        <v/>
      </c>
      <c r="D103" t="str">
        <f>IFERROR(VLOOKUP($B103,Kraftvärmeprod!$B$1:$AH$479,MATCH(D$3,Kraftvärmeprod!$B$1:$AG$1,0),FALSE)/1,"")</f>
        <v/>
      </c>
      <c r="E103">
        <f>IFERROR(VLOOKUP($B103,Kraftvärmeprod!$B$1:$AH$479,MATCH(E$2,Kraftvärmeprod!$B$1:$AG$1,0),FALSE)/1,0)-IFERROR(VLOOKUP($B103,'Slutlig allokering kvv'!$B$2:$AC$462,MATCH(E$3,'Slutlig allokering kvv'!$B$1:$AJ$1,0),FALSE)/1,0)</f>
        <v>0</v>
      </c>
      <c r="F103">
        <f>IFERROR(VLOOKUP($B103,Kraftvärmeprod!$B$1:$AH$479,MATCH(F$2,Kraftvärmeprod!$B$1:$AG$1,0),FALSE)/1,0)-IFERROR(VLOOKUP($B103,'Slutlig allokering kvv'!$B$2:$AC$462,MATCH(F$3,'Slutlig allokering kvv'!$B$1:$AJ$1,0),FALSE)/1,0)</f>
        <v>0</v>
      </c>
      <c r="G103">
        <f>IFERROR(VLOOKUP($B103,Kraftvärmeprod!$B$1:$AH$479,MATCH(G$2,Kraftvärmeprod!$B$1:$AG$1,0),FALSE)/1,0)-IFERROR(VLOOKUP($B103,'Slutlig allokering kvv'!$B$2:$AC$462,MATCH(G$3,'Slutlig allokering kvv'!$B$1:$AJ$1,0),FALSE)/1,0)</f>
        <v>0</v>
      </c>
      <c r="H103">
        <f>IFERROR(VLOOKUP($B103,Kraftvärmeprod!$B$1:$AH$479,MATCH(H$2,Kraftvärmeprod!$B$1:$AG$1,0),FALSE)/1,0)-IFERROR(VLOOKUP($B103,'Slutlig allokering kvv'!$B$2:$AC$462,MATCH(H$3,'Slutlig allokering kvv'!$B$1:$AJ$1,0),FALSE)/1,0)</f>
        <v>0</v>
      </c>
      <c r="I103">
        <f>IFERROR(VLOOKUP($B103,Kraftvärmeprod!$B$1:$AH$479,MATCH(I$2,Kraftvärmeprod!$B$1:$AG$1,0),FALSE)/1,0)-IFERROR(VLOOKUP($B103,'Slutlig allokering kvv'!$B$2:$AC$462,MATCH(I$3,'Slutlig allokering kvv'!$B$1:$AJ$1,0),FALSE)/1,0)</f>
        <v>0</v>
      </c>
      <c r="J103">
        <f>IFERROR(VLOOKUP($B103,Kraftvärmeprod!$B$1:$AH$479,MATCH(J$2,Kraftvärmeprod!$B$1:$AG$1,0),FALSE)/1,0)-IFERROR(VLOOKUP($B103,'Slutlig allokering kvv'!$B$2:$AC$462,MATCH(J$3,'Slutlig allokering kvv'!$B$1:$AJ$1,0),FALSE)/1,0)</f>
        <v>0</v>
      </c>
      <c r="K103">
        <f>IFERROR(VLOOKUP($B103,Kraftvärmeprod!$B$1:$AH$479,MATCH(K$2,Kraftvärmeprod!$B$1:$AG$1,0),FALSE)/1,0)-IFERROR(VLOOKUP($B103,'Slutlig allokering kvv'!$B$2:$AC$462,MATCH(K$3,'Slutlig allokering kvv'!$B$1:$AJ$1,0),FALSE)/1,0)</f>
        <v>0</v>
      </c>
      <c r="L103">
        <f>IFERROR(VLOOKUP($B103,Kraftvärmeprod!$B$1:$AH$479,MATCH(L$2,Kraftvärmeprod!$B$1:$AG$1,0),FALSE)/1,0)-IFERROR(VLOOKUP($B103,'Slutlig allokering kvv'!$B$2:$AC$462,MATCH(L$3,'Slutlig allokering kvv'!$B$1:$AJ$1,0),FALSE)/1,0)</f>
        <v>0</v>
      </c>
      <c r="M103">
        <f>IFERROR(VLOOKUP($B103,Kraftvärmeprod!$B$1:$AH$479,MATCH(M$2,Kraftvärmeprod!$B$1:$AG$1,0),FALSE)/1,0)-IFERROR(VLOOKUP($B103,'Slutlig allokering kvv'!$B$2:$AC$462,MATCH(M$3,'Slutlig allokering kvv'!$B$1:$AJ$1,0),FALSE)/1,0)</f>
        <v>0</v>
      </c>
      <c r="N103">
        <f>IFERROR(VLOOKUP($B103,Kraftvärmeprod!$B$1:$AH$479,MATCH(N$2,Kraftvärmeprod!$B$1:$AG$1,0),FALSE)/1,0)-IFERROR(VLOOKUP($B103,'Slutlig allokering kvv'!$B$2:$AC$462,MATCH(N$3,'Slutlig allokering kvv'!$B$1:$AJ$1,0),FALSE)/1,0)</f>
        <v>0</v>
      </c>
      <c r="O103">
        <f>IFERROR(VLOOKUP($B103,Kraftvärmeprod!$B$1:$AH$479,MATCH(O$2,Kraftvärmeprod!$B$1:$AG$1,0),FALSE)/1,0)-IFERROR(VLOOKUP($B103,'Slutlig allokering kvv'!$B$2:$AC$462,MATCH(O$3,'Slutlig allokering kvv'!$B$1:$AJ$1,0),FALSE)/1,0)</f>
        <v>0</v>
      </c>
      <c r="P103">
        <f>IFERROR(VLOOKUP($B103,Kraftvärmeprod!$B$1:$AH$479,MATCH(P$2,Kraftvärmeprod!$B$1:$AG$1,0),FALSE)/1,0)-IFERROR(VLOOKUP($B103,'Slutlig allokering kvv'!$B$2:$AC$462,MATCH(P$3,'Slutlig allokering kvv'!$B$1:$AJ$1,0),FALSE)/1,0)</f>
        <v>0</v>
      </c>
      <c r="Q103">
        <f>IFERROR(VLOOKUP($B103,Kraftvärmeprod!$B$1:$AH$479,MATCH(Q$2,Kraftvärmeprod!$B$1:$AG$1,0),FALSE)/1,0)-IFERROR(VLOOKUP($B103,'Slutlig allokering kvv'!$B$2:$AC$462,MATCH(Q$3,'Slutlig allokering kvv'!$B$1:$AJ$1,0),FALSE)/1,0)</f>
        <v>0</v>
      </c>
      <c r="R103">
        <f>IFERROR(VLOOKUP($B103,Kraftvärmeprod!$B$1:$AH$479,MATCH(R$2,Kraftvärmeprod!$B$1:$AG$1,0),FALSE)/1,0)-IFERROR(VLOOKUP($B103,'Slutlig allokering kvv'!$B$2:$AC$462,MATCH(R$3,'Slutlig allokering kvv'!$B$1:$AJ$1,0),FALSE)/1,0)</f>
        <v>0</v>
      </c>
      <c r="S103">
        <f>IFERROR(VLOOKUP($B103,Kraftvärmeprod!$B$1:$AH$479,MATCH(S$2,Kraftvärmeprod!$B$1:$AG$1,0),FALSE)/1,0)-IFERROR(VLOOKUP($B103,'Slutlig allokering kvv'!$B$2:$AC$462,MATCH(S$3,'Slutlig allokering kvv'!$B$1:$AJ$1,0),FALSE)/1,0)</f>
        <v>0</v>
      </c>
      <c r="T103" s="6">
        <f>IFERROR(VLOOKUP($B103,Miljö!$B$1:$S$477,MATCH(T$2,Miljö!$B$1:$X$1,0),FALSE)/1,0)-IFERROR(VLOOKUP($B103,'Slutlig allokering kvv'!$B$2:$AC$462,MATCH(T$3,'Slutlig allokering kvv'!$B$1:$AJ$1,0),FALSE)/1,0)</f>
        <v>0</v>
      </c>
      <c r="U103">
        <f>IFERROR(VLOOKUP($B103,Kraftvärmeprod!$B$1:$AH$479,MATCH(U$2,Kraftvärmeprod!$B$1:$AG$1,0),FALSE)/1,0)-IFERROR(VLOOKUP($B103,'Slutlig allokering kvv'!$B$2:$AC$462,MATCH(U$3,'Slutlig allokering kvv'!$B$1:$AJ$1,0),FALSE)/1,0)</f>
        <v>0</v>
      </c>
      <c r="V103">
        <f>IFERROR(VLOOKUP($B103,Kraftvärmeprod!$B$1:$AH$479,MATCH(V$2,Kraftvärmeprod!$B$1:$AG$1,0),FALSE)/1,0)-IFERROR(VLOOKUP($B103,'Slutlig allokering kvv'!$B$2:$AC$462,MATCH(V$3,'Slutlig allokering kvv'!$B$1:$AJ$1,0),FALSE)/1,0)</f>
        <v>0</v>
      </c>
      <c r="W103">
        <f>IFERROR(VLOOKUP($B103,Kraftvärmeprod!$B$1:$AH$479,MATCH(W$2,Kraftvärmeprod!$B$1:$AG$1,0),FALSE)/1,0)-IFERROR(VLOOKUP($B103,'Slutlig allokering kvv'!$B$2:$AC$462,MATCH(W$3,'Slutlig allokering kvv'!$B$1:$AJ$1,0),FALSE)/1,0)</f>
        <v>0</v>
      </c>
      <c r="X103">
        <f>IFERROR(VLOOKUP($B103,Kraftvärmeprod!$B$1:$AH$479,MATCH(X$2,Kraftvärmeprod!$B$1:$AG$1,0),FALSE)/1,0)-IFERROR(VLOOKUP($B103,'Slutlig allokering kvv'!$B$2:$AC$462,MATCH(X$3,'Slutlig allokering kvv'!$B$1:$AJ$1,0),FALSE)/1,0)</f>
        <v>0</v>
      </c>
      <c r="Y103">
        <f>IFERROR(VLOOKUP($B103,Kraftvärmeprod!$B$1:$AH$479,MATCH(Y$2,Kraftvärmeprod!$B$1:$AG$1,0),FALSE)/1,0)-IFERROR(VLOOKUP($B103,'Slutlig allokering kvv'!$B$2:$AC$462,MATCH(Y$3,'Slutlig allokering kvv'!$B$1:$AJ$1,0),FALSE)/1,0)</f>
        <v>0</v>
      </c>
      <c r="Z103">
        <f>IFERROR(VLOOKUP($B103,Kraftvärmeprod!$B$1:$AH$479,MATCH(Z$2,Kraftvärmeprod!$B$1:$AG$1,0),FALSE)/1,0)-IFERROR(VLOOKUP($B103,'Slutlig allokering kvv'!$B$2:$AC$462,MATCH(Z$3,'Slutlig allokering kvv'!$B$1:$AJ$1,0),FALSE)/1,0)</f>
        <v>0</v>
      </c>
      <c r="AA103">
        <f>IFERROR(VLOOKUP($B103,Kraftvärmeprod!$B$1:$AH$479,MATCH(AA$2,Kraftvärmeprod!$B$1:$AG$1,0),FALSE)/1,0)-IFERROR(VLOOKUP($B103,'Slutlig allokering kvv'!$B$2:$AC$462,MATCH(AA$3,'Slutlig allokering kvv'!$B$1:$AJ$1,0),FALSE)/1,0)</f>
        <v>0</v>
      </c>
      <c r="AE103">
        <f t="shared" si="2"/>
        <v>0</v>
      </c>
      <c r="AG103">
        <f>IFERROR(VLOOKUP(B103,'Slutlig allokering kvv'!$B$2:$AJ$462,MATCH("Summa slutlig allokerad tillförd energi (utan hjälpel och rökgaskondensering):",'Slutlig allokering kvv'!$B$1:$AK$1,0),FALSE)/1,"")</f>
        <v>0</v>
      </c>
      <c r="AI103" s="137" t="str">
        <f>IFERROR(1-VLOOKUP(B103,'Slutlig allokering kvv'!$B$2:$AJ$462,MATCH("Andel av bränsle i kvv som allokerats till värme, exklusive rökgaskondensering och hjälpel",'Slutlig allokering kvv'!$B$1:$AK$1,0),FALSE),"")</f>
        <v/>
      </c>
      <c r="AK103" s="137" t="str">
        <f t="shared" si="3"/>
        <v/>
      </c>
    </row>
    <row r="104" spans="1:37" x14ac:dyDescent="0.25">
      <c r="A104" s="2" t="s">
        <v>162</v>
      </c>
      <c r="B104" s="2" t="s">
        <v>169</v>
      </c>
      <c r="C104" t="str">
        <f>IFERROR(VLOOKUP($B104,Kraftvärmeprod!$B$1:$AH$479,MATCH(C$3,Kraftvärmeprod!$B$1:$AG$1,0),FALSE)/1,"")</f>
        <v/>
      </c>
      <c r="D104" t="str">
        <f>IFERROR(VLOOKUP($B104,Kraftvärmeprod!$B$1:$AH$479,MATCH(D$3,Kraftvärmeprod!$B$1:$AG$1,0),FALSE)/1,"")</f>
        <v/>
      </c>
      <c r="E104">
        <f>IFERROR(VLOOKUP($B104,Kraftvärmeprod!$B$1:$AH$479,MATCH(E$2,Kraftvärmeprod!$B$1:$AG$1,0),FALSE)/1,0)-IFERROR(VLOOKUP($B104,'Slutlig allokering kvv'!$B$2:$AC$462,MATCH(E$3,'Slutlig allokering kvv'!$B$1:$AJ$1,0),FALSE)/1,0)</f>
        <v>0</v>
      </c>
      <c r="F104">
        <f>IFERROR(VLOOKUP($B104,Kraftvärmeprod!$B$1:$AH$479,MATCH(F$2,Kraftvärmeprod!$B$1:$AG$1,0),FALSE)/1,0)-IFERROR(VLOOKUP($B104,'Slutlig allokering kvv'!$B$2:$AC$462,MATCH(F$3,'Slutlig allokering kvv'!$B$1:$AJ$1,0),FALSE)/1,0)</f>
        <v>0</v>
      </c>
      <c r="G104">
        <f>IFERROR(VLOOKUP($B104,Kraftvärmeprod!$B$1:$AH$479,MATCH(G$2,Kraftvärmeprod!$B$1:$AG$1,0),FALSE)/1,0)-IFERROR(VLOOKUP($B104,'Slutlig allokering kvv'!$B$2:$AC$462,MATCH(G$3,'Slutlig allokering kvv'!$B$1:$AJ$1,0),FALSE)/1,0)</f>
        <v>0</v>
      </c>
      <c r="H104">
        <f>IFERROR(VLOOKUP($B104,Kraftvärmeprod!$B$1:$AH$479,MATCH(H$2,Kraftvärmeprod!$B$1:$AG$1,0),FALSE)/1,0)-IFERROR(VLOOKUP($B104,'Slutlig allokering kvv'!$B$2:$AC$462,MATCH(H$3,'Slutlig allokering kvv'!$B$1:$AJ$1,0),FALSE)/1,0)</f>
        <v>0</v>
      </c>
      <c r="I104">
        <f>IFERROR(VLOOKUP($B104,Kraftvärmeprod!$B$1:$AH$479,MATCH(I$2,Kraftvärmeprod!$B$1:$AG$1,0),FALSE)/1,0)-IFERROR(VLOOKUP($B104,'Slutlig allokering kvv'!$B$2:$AC$462,MATCH(I$3,'Slutlig allokering kvv'!$B$1:$AJ$1,0),FALSE)/1,0)</f>
        <v>0</v>
      </c>
      <c r="J104">
        <f>IFERROR(VLOOKUP($B104,Kraftvärmeprod!$B$1:$AH$479,MATCH(J$2,Kraftvärmeprod!$B$1:$AG$1,0),FALSE)/1,0)-IFERROR(VLOOKUP($B104,'Slutlig allokering kvv'!$B$2:$AC$462,MATCH(J$3,'Slutlig allokering kvv'!$B$1:$AJ$1,0),FALSE)/1,0)</f>
        <v>0</v>
      </c>
      <c r="K104">
        <f>IFERROR(VLOOKUP($B104,Kraftvärmeprod!$B$1:$AH$479,MATCH(K$2,Kraftvärmeprod!$B$1:$AG$1,0),FALSE)/1,0)-IFERROR(VLOOKUP($B104,'Slutlig allokering kvv'!$B$2:$AC$462,MATCH(K$3,'Slutlig allokering kvv'!$B$1:$AJ$1,0),FALSE)/1,0)</f>
        <v>0</v>
      </c>
      <c r="L104">
        <f>IFERROR(VLOOKUP($B104,Kraftvärmeprod!$B$1:$AH$479,MATCH(L$2,Kraftvärmeprod!$B$1:$AG$1,0),FALSE)/1,0)-IFERROR(VLOOKUP($B104,'Slutlig allokering kvv'!$B$2:$AC$462,MATCH(L$3,'Slutlig allokering kvv'!$B$1:$AJ$1,0),FALSE)/1,0)</f>
        <v>0</v>
      </c>
      <c r="M104">
        <f>IFERROR(VLOOKUP($B104,Kraftvärmeprod!$B$1:$AH$479,MATCH(M$2,Kraftvärmeprod!$B$1:$AG$1,0),FALSE)/1,0)-IFERROR(VLOOKUP($B104,'Slutlig allokering kvv'!$B$2:$AC$462,MATCH(M$3,'Slutlig allokering kvv'!$B$1:$AJ$1,0),FALSE)/1,0)</f>
        <v>0</v>
      </c>
      <c r="N104">
        <f>IFERROR(VLOOKUP($B104,Kraftvärmeprod!$B$1:$AH$479,MATCH(N$2,Kraftvärmeprod!$B$1:$AG$1,0),FALSE)/1,0)-IFERROR(VLOOKUP($B104,'Slutlig allokering kvv'!$B$2:$AC$462,MATCH(N$3,'Slutlig allokering kvv'!$B$1:$AJ$1,0),FALSE)/1,0)</f>
        <v>0</v>
      </c>
      <c r="O104">
        <f>IFERROR(VLOOKUP($B104,Kraftvärmeprod!$B$1:$AH$479,MATCH(O$2,Kraftvärmeprod!$B$1:$AG$1,0),FALSE)/1,0)-IFERROR(VLOOKUP($B104,'Slutlig allokering kvv'!$B$2:$AC$462,MATCH(O$3,'Slutlig allokering kvv'!$B$1:$AJ$1,0),FALSE)/1,0)</f>
        <v>0</v>
      </c>
      <c r="P104">
        <f>IFERROR(VLOOKUP($B104,Kraftvärmeprod!$B$1:$AH$479,MATCH(P$2,Kraftvärmeprod!$B$1:$AG$1,0),FALSE)/1,0)-IFERROR(VLOOKUP($B104,'Slutlig allokering kvv'!$B$2:$AC$462,MATCH(P$3,'Slutlig allokering kvv'!$B$1:$AJ$1,0),FALSE)/1,0)</f>
        <v>0</v>
      </c>
      <c r="Q104">
        <f>IFERROR(VLOOKUP($B104,Kraftvärmeprod!$B$1:$AH$479,MATCH(Q$2,Kraftvärmeprod!$B$1:$AG$1,0),FALSE)/1,0)-IFERROR(VLOOKUP($B104,'Slutlig allokering kvv'!$B$2:$AC$462,MATCH(Q$3,'Slutlig allokering kvv'!$B$1:$AJ$1,0),FALSE)/1,0)</f>
        <v>0</v>
      </c>
      <c r="R104">
        <f>IFERROR(VLOOKUP($B104,Kraftvärmeprod!$B$1:$AH$479,MATCH(R$2,Kraftvärmeprod!$B$1:$AG$1,0),FALSE)/1,0)-IFERROR(VLOOKUP($B104,'Slutlig allokering kvv'!$B$2:$AC$462,MATCH(R$3,'Slutlig allokering kvv'!$B$1:$AJ$1,0),FALSE)/1,0)</f>
        <v>0</v>
      </c>
      <c r="S104">
        <f>IFERROR(VLOOKUP($B104,Kraftvärmeprod!$B$1:$AH$479,MATCH(S$2,Kraftvärmeprod!$B$1:$AG$1,0),FALSE)/1,0)-IFERROR(VLOOKUP($B104,'Slutlig allokering kvv'!$B$2:$AC$462,MATCH(S$3,'Slutlig allokering kvv'!$B$1:$AJ$1,0),FALSE)/1,0)</f>
        <v>0</v>
      </c>
      <c r="T104" s="6">
        <f>IFERROR(VLOOKUP($B104,Miljö!$B$1:$S$477,MATCH(T$2,Miljö!$B$1:$X$1,0),FALSE)/1,0)-IFERROR(VLOOKUP($B104,'Slutlig allokering kvv'!$B$2:$AC$462,MATCH(T$3,'Slutlig allokering kvv'!$B$1:$AJ$1,0),FALSE)/1,0)</f>
        <v>0</v>
      </c>
      <c r="U104">
        <f>IFERROR(VLOOKUP($B104,Kraftvärmeprod!$B$1:$AH$479,MATCH(U$2,Kraftvärmeprod!$B$1:$AG$1,0),FALSE)/1,0)-IFERROR(VLOOKUP($B104,'Slutlig allokering kvv'!$B$2:$AC$462,MATCH(U$3,'Slutlig allokering kvv'!$B$1:$AJ$1,0),FALSE)/1,0)</f>
        <v>0</v>
      </c>
      <c r="V104">
        <f>IFERROR(VLOOKUP($B104,Kraftvärmeprod!$B$1:$AH$479,MATCH(V$2,Kraftvärmeprod!$B$1:$AG$1,0),FALSE)/1,0)-IFERROR(VLOOKUP($B104,'Slutlig allokering kvv'!$B$2:$AC$462,MATCH(V$3,'Slutlig allokering kvv'!$B$1:$AJ$1,0),FALSE)/1,0)</f>
        <v>0</v>
      </c>
      <c r="W104">
        <f>IFERROR(VLOOKUP($B104,Kraftvärmeprod!$B$1:$AH$479,MATCH(W$2,Kraftvärmeprod!$B$1:$AG$1,0),FALSE)/1,0)-IFERROR(VLOOKUP($B104,'Slutlig allokering kvv'!$B$2:$AC$462,MATCH(W$3,'Slutlig allokering kvv'!$B$1:$AJ$1,0),FALSE)/1,0)</f>
        <v>0</v>
      </c>
      <c r="X104">
        <f>IFERROR(VLOOKUP($B104,Kraftvärmeprod!$B$1:$AH$479,MATCH(X$2,Kraftvärmeprod!$B$1:$AG$1,0),FALSE)/1,0)-IFERROR(VLOOKUP($B104,'Slutlig allokering kvv'!$B$2:$AC$462,MATCH(X$3,'Slutlig allokering kvv'!$B$1:$AJ$1,0),FALSE)/1,0)</f>
        <v>0</v>
      </c>
      <c r="Y104">
        <f>IFERROR(VLOOKUP($B104,Kraftvärmeprod!$B$1:$AH$479,MATCH(Y$2,Kraftvärmeprod!$B$1:$AG$1,0),FALSE)/1,0)-IFERROR(VLOOKUP($B104,'Slutlig allokering kvv'!$B$2:$AC$462,MATCH(Y$3,'Slutlig allokering kvv'!$B$1:$AJ$1,0),FALSE)/1,0)</f>
        <v>0</v>
      </c>
      <c r="Z104">
        <f>IFERROR(VLOOKUP($B104,Kraftvärmeprod!$B$1:$AH$479,MATCH(Z$2,Kraftvärmeprod!$B$1:$AG$1,0),FALSE)/1,0)-IFERROR(VLOOKUP($B104,'Slutlig allokering kvv'!$B$2:$AC$462,MATCH(Z$3,'Slutlig allokering kvv'!$B$1:$AJ$1,0),FALSE)/1,0)</f>
        <v>0</v>
      </c>
      <c r="AA104">
        <f>IFERROR(VLOOKUP($B104,Kraftvärmeprod!$B$1:$AH$479,MATCH(AA$2,Kraftvärmeprod!$B$1:$AG$1,0),FALSE)/1,0)-IFERROR(VLOOKUP($B104,'Slutlig allokering kvv'!$B$2:$AC$462,MATCH(AA$3,'Slutlig allokering kvv'!$B$1:$AJ$1,0),FALSE)/1,0)</f>
        <v>0</v>
      </c>
      <c r="AE104">
        <f t="shared" si="2"/>
        <v>0</v>
      </c>
      <c r="AG104">
        <f>IFERROR(VLOOKUP(B104,'Slutlig allokering kvv'!$B$2:$AJ$462,MATCH("Summa slutlig allokerad tillförd energi (utan hjälpel och rökgaskondensering):",'Slutlig allokering kvv'!$B$1:$AK$1,0),FALSE)/1,"")</f>
        <v>0</v>
      </c>
      <c r="AI104" s="137" t="str">
        <f>IFERROR(1-VLOOKUP(B104,'Slutlig allokering kvv'!$B$2:$AJ$462,MATCH("Andel av bränsle i kvv som allokerats till värme, exklusive rökgaskondensering och hjälpel",'Slutlig allokering kvv'!$B$1:$AK$1,0),FALSE),"")</f>
        <v/>
      </c>
      <c r="AK104" s="137" t="str">
        <f t="shared" si="3"/>
        <v/>
      </c>
    </row>
    <row r="105" spans="1:37" x14ac:dyDescent="0.25">
      <c r="A105" s="2" t="s">
        <v>162</v>
      </c>
      <c r="B105" s="2" t="s">
        <v>170</v>
      </c>
      <c r="C105" t="str">
        <f>IFERROR(VLOOKUP($B105,Kraftvärmeprod!$B$1:$AH$479,MATCH(C$3,Kraftvärmeprod!$B$1:$AG$1,0),FALSE)/1,"")</f>
        <v/>
      </c>
      <c r="D105" t="str">
        <f>IFERROR(VLOOKUP($B105,Kraftvärmeprod!$B$1:$AH$479,MATCH(D$3,Kraftvärmeprod!$B$1:$AG$1,0),FALSE)/1,"")</f>
        <v/>
      </c>
      <c r="E105">
        <f>IFERROR(VLOOKUP($B105,Kraftvärmeprod!$B$1:$AH$479,MATCH(E$2,Kraftvärmeprod!$B$1:$AG$1,0),FALSE)/1,0)-IFERROR(VLOOKUP($B105,'Slutlig allokering kvv'!$B$2:$AC$462,MATCH(E$3,'Slutlig allokering kvv'!$B$1:$AJ$1,0),FALSE)/1,0)</f>
        <v>0</v>
      </c>
      <c r="F105">
        <f>IFERROR(VLOOKUP($B105,Kraftvärmeprod!$B$1:$AH$479,MATCH(F$2,Kraftvärmeprod!$B$1:$AG$1,0),FALSE)/1,0)-IFERROR(VLOOKUP($B105,'Slutlig allokering kvv'!$B$2:$AC$462,MATCH(F$3,'Slutlig allokering kvv'!$B$1:$AJ$1,0),FALSE)/1,0)</f>
        <v>0</v>
      </c>
      <c r="G105">
        <f>IFERROR(VLOOKUP($B105,Kraftvärmeprod!$B$1:$AH$479,MATCH(G$2,Kraftvärmeprod!$B$1:$AG$1,0),FALSE)/1,0)-IFERROR(VLOOKUP($B105,'Slutlig allokering kvv'!$B$2:$AC$462,MATCH(G$3,'Slutlig allokering kvv'!$B$1:$AJ$1,0),FALSE)/1,0)</f>
        <v>0</v>
      </c>
      <c r="H105">
        <f>IFERROR(VLOOKUP($B105,Kraftvärmeprod!$B$1:$AH$479,MATCH(H$2,Kraftvärmeprod!$B$1:$AG$1,0),FALSE)/1,0)-IFERROR(VLOOKUP($B105,'Slutlig allokering kvv'!$B$2:$AC$462,MATCH(H$3,'Slutlig allokering kvv'!$B$1:$AJ$1,0),FALSE)/1,0)</f>
        <v>0</v>
      </c>
      <c r="I105">
        <f>IFERROR(VLOOKUP($B105,Kraftvärmeprod!$B$1:$AH$479,MATCH(I$2,Kraftvärmeprod!$B$1:$AG$1,0),FALSE)/1,0)-IFERROR(VLOOKUP($B105,'Slutlig allokering kvv'!$B$2:$AC$462,MATCH(I$3,'Slutlig allokering kvv'!$B$1:$AJ$1,0),FALSE)/1,0)</f>
        <v>0</v>
      </c>
      <c r="J105">
        <f>IFERROR(VLOOKUP($B105,Kraftvärmeprod!$B$1:$AH$479,MATCH(J$2,Kraftvärmeprod!$B$1:$AG$1,0),FALSE)/1,0)-IFERROR(VLOOKUP($B105,'Slutlig allokering kvv'!$B$2:$AC$462,MATCH(J$3,'Slutlig allokering kvv'!$B$1:$AJ$1,0),FALSE)/1,0)</f>
        <v>0</v>
      </c>
      <c r="K105">
        <f>IFERROR(VLOOKUP($B105,Kraftvärmeprod!$B$1:$AH$479,MATCH(K$2,Kraftvärmeprod!$B$1:$AG$1,0),FALSE)/1,0)-IFERROR(VLOOKUP($B105,'Slutlig allokering kvv'!$B$2:$AC$462,MATCH(K$3,'Slutlig allokering kvv'!$B$1:$AJ$1,0),FALSE)/1,0)</f>
        <v>0</v>
      </c>
      <c r="L105">
        <f>IFERROR(VLOOKUP($B105,Kraftvärmeprod!$B$1:$AH$479,MATCH(L$2,Kraftvärmeprod!$B$1:$AG$1,0),FALSE)/1,0)-IFERROR(VLOOKUP($B105,'Slutlig allokering kvv'!$B$2:$AC$462,MATCH(L$3,'Slutlig allokering kvv'!$B$1:$AJ$1,0),FALSE)/1,0)</f>
        <v>0</v>
      </c>
      <c r="M105">
        <f>IFERROR(VLOOKUP($B105,Kraftvärmeprod!$B$1:$AH$479,MATCH(M$2,Kraftvärmeprod!$B$1:$AG$1,0),FALSE)/1,0)-IFERROR(VLOOKUP($B105,'Slutlig allokering kvv'!$B$2:$AC$462,MATCH(M$3,'Slutlig allokering kvv'!$B$1:$AJ$1,0),FALSE)/1,0)</f>
        <v>0</v>
      </c>
      <c r="N105">
        <f>IFERROR(VLOOKUP($B105,Kraftvärmeprod!$B$1:$AH$479,MATCH(N$2,Kraftvärmeprod!$B$1:$AG$1,0),FALSE)/1,0)-IFERROR(VLOOKUP($B105,'Slutlig allokering kvv'!$B$2:$AC$462,MATCH(N$3,'Slutlig allokering kvv'!$B$1:$AJ$1,0),FALSE)/1,0)</f>
        <v>0</v>
      </c>
      <c r="O105">
        <f>IFERROR(VLOOKUP($B105,Kraftvärmeprod!$B$1:$AH$479,MATCH(O$2,Kraftvärmeprod!$B$1:$AG$1,0),FALSE)/1,0)-IFERROR(VLOOKUP($B105,'Slutlig allokering kvv'!$B$2:$AC$462,MATCH(O$3,'Slutlig allokering kvv'!$B$1:$AJ$1,0),FALSE)/1,0)</f>
        <v>0</v>
      </c>
      <c r="P105">
        <f>IFERROR(VLOOKUP($B105,Kraftvärmeprod!$B$1:$AH$479,MATCH(P$2,Kraftvärmeprod!$B$1:$AG$1,0),FALSE)/1,0)-IFERROR(VLOOKUP($B105,'Slutlig allokering kvv'!$B$2:$AC$462,MATCH(P$3,'Slutlig allokering kvv'!$B$1:$AJ$1,0),FALSE)/1,0)</f>
        <v>0</v>
      </c>
      <c r="Q105">
        <f>IFERROR(VLOOKUP($B105,Kraftvärmeprod!$B$1:$AH$479,MATCH(Q$2,Kraftvärmeprod!$B$1:$AG$1,0),FALSE)/1,0)-IFERROR(VLOOKUP($B105,'Slutlig allokering kvv'!$B$2:$AC$462,MATCH(Q$3,'Slutlig allokering kvv'!$B$1:$AJ$1,0),FALSE)/1,0)</f>
        <v>0</v>
      </c>
      <c r="R105">
        <f>IFERROR(VLOOKUP($B105,Kraftvärmeprod!$B$1:$AH$479,MATCH(R$2,Kraftvärmeprod!$B$1:$AG$1,0),FALSE)/1,0)-IFERROR(VLOOKUP($B105,'Slutlig allokering kvv'!$B$2:$AC$462,MATCH(R$3,'Slutlig allokering kvv'!$B$1:$AJ$1,0),FALSE)/1,0)</f>
        <v>0</v>
      </c>
      <c r="S105">
        <f>IFERROR(VLOOKUP($B105,Kraftvärmeprod!$B$1:$AH$479,MATCH(S$2,Kraftvärmeprod!$B$1:$AG$1,0),FALSE)/1,0)-IFERROR(VLOOKUP($B105,'Slutlig allokering kvv'!$B$2:$AC$462,MATCH(S$3,'Slutlig allokering kvv'!$B$1:$AJ$1,0),FALSE)/1,0)</f>
        <v>0</v>
      </c>
      <c r="T105" s="6">
        <f>IFERROR(VLOOKUP($B105,Miljö!$B$1:$S$477,MATCH(T$2,Miljö!$B$1:$X$1,0),FALSE)/1,0)-IFERROR(VLOOKUP($B105,'Slutlig allokering kvv'!$B$2:$AC$462,MATCH(T$3,'Slutlig allokering kvv'!$B$1:$AJ$1,0),FALSE)/1,0)</f>
        <v>0</v>
      </c>
      <c r="U105">
        <f>IFERROR(VLOOKUP($B105,Kraftvärmeprod!$B$1:$AH$479,MATCH(U$2,Kraftvärmeprod!$B$1:$AG$1,0),FALSE)/1,0)-IFERROR(VLOOKUP($B105,'Slutlig allokering kvv'!$B$2:$AC$462,MATCH(U$3,'Slutlig allokering kvv'!$B$1:$AJ$1,0),FALSE)/1,0)</f>
        <v>0</v>
      </c>
      <c r="V105">
        <f>IFERROR(VLOOKUP($B105,Kraftvärmeprod!$B$1:$AH$479,MATCH(V$2,Kraftvärmeprod!$B$1:$AG$1,0),FALSE)/1,0)-IFERROR(VLOOKUP($B105,'Slutlig allokering kvv'!$B$2:$AC$462,MATCH(V$3,'Slutlig allokering kvv'!$B$1:$AJ$1,0),FALSE)/1,0)</f>
        <v>0</v>
      </c>
      <c r="W105">
        <f>IFERROR(VLOOKUP($B105,Kraftvärmeprod!$B$1:$AH$479,MATCH(W$2,Kraftvärmeprod!$B$1:$AG$1,0),FALSE)/1,0)-IFERROR(VLOOKUP($B105,'Slutlig allokering kvv'!$B$2:$AC$462,MATCH(W$3,'Slutlig allokering kvv'!$B$1:$AJ$1,0),FALSE)/1,0)</f>
        <v>0</v>
      </c>
      <c r="X105">
        <f>IFERROR(VLOOKUP($B105,Kraftvärmeprod!$B$1:$AH$479,MATCH(X$2,Kraftvärmeprod!$B$1:$AG$1,0),FALSE)/1,0)-IFERROR(VLOOKUP($B105,'Slutlig allokering kvv'!$B$2:$AC$462,MATCH(X$3,'Slutlig allokering kvv'!$B$1:$AJ$1,0),FALSE)/1,0)</f>
        <v>0</v>
      </c>
      <c r="Y105">
        <f>IFERROR(VLOOKUP($B105,Kraftvärmeprod!$B$1:$AH$479,MATCH(Y$2,Kraftvärmeprod!$B$1:$AG$1,0),FALSE)/1,0)-IFERROR(VLOOKUP($B105,'Slutlig allokering kvv'!$B$2:$AC$462,MATCH(Y$3,'Slutlig allokering kvv'!$B$1:$AJ$1,0),FALSE)/1,0)</f>
        <v>0</v>
      </c>
      <c r="Z105">
        <f>IFERROR(VLOOKUP($B105,Kraftvärmeprod!$B$1:$AH$479,MATCH(Z$2,Kraftvärmeprod!$B$1:$AG$1,0),FALSE)/1,0)-IFERROR(VLOOKUP($B105,'Slutlig allokering kvv'!$B$2:$AC$462,MATCH(Z$3,'Slutlig allokering kvv'!$B$1:$AJ$1,0),FALSE)/1,0)</f>
        <v>0</v>
      </c>
      <c r="AA105">
        <f>IFERROR(VLOOKUP($B105,Kraftvärmeprod!$B$1:$AH$479,MATCH(AA$2,Kraftvärmeprod!$B$1:$AG$1,0),FALSE)/1,0)-IFERROR(VLOOKUP($B105,'Slutlig allokering kvv'!$B$2:$AC$462,MATCH(AA$3,'Slutlig allokering kvv'!$B$1:$AJ$1,0),FALSE)/1,0)</f>
        <v>0</v>
      </c>
      <c r="AE105">
        <f t="shared" si="2"/>
        <v>0</v>
      </c>
      <c r="AG105">
        <f>IFERROR(VLOOKUP(B105,'Slutlig allokering kvv'!$B$2:$AJ$462,MATCH("Summa slutlig allokerad tillförd energi (utan hjälpel och rökgaskondensering):",'Slutlig allokering kvv'!$B$1:$AK$1,0),FALSE)/1,"")</f>
        <v>0</v>
      </c>
      <c r="AI105" s="137" t="str">
        <f>IFERROR(1-VLOOKUP(B105,'Slutlig allokering kvv'!$B$2:$AJ$462,MATCH("Andel av bränsle i kvv som allokerats till värme, exklusive rökgaskondensering och hjälpel",'Slutlig allokering kvv'!$B$1:$AK$1,0),FALSE),"")</f>
        <v/>
      </c>
      <c r="AK105" s="137" t="str">
        <f t="shared" si="3"/>
        <v/>
      </c>
    </row>
    <row r="106" spans="1:37" x14ac:dyDescent="0.25">
      <c r="A106" s="2" t="s">
        <v>162</v>
      </c>
      <c r="B106" s="2" t="s">
        <v>171</v>
      </c>
      <c r="C106" t="str">
        <f>IFERROR(VLOOKUP($B106,Kraftvärmeprod!$B$1:$AH$479,MATCH(C$3,Kraftvärmeprod!$B$1:$AG$1,0),FALSE)/1,"")</f>
        <v/>
      </c>
      <c r="D106" t="str">
        <f>IFERROR(VLOOKUP($B106,Kraftvärmeprod!$B$1:$AH$479,MATCH(D$3,Kraftvärmeprod!$B$1:$AG$1,0),FALSE)/1,"")</f>
        <v/>
      </c>
      <c r="E106">
        <f>IFERROR(VLOOKUP($B106,Kraftvärmeprod!$B$1:$AH$479,MATCH(E$2,Kraftvärmeprod!$B$1:$AG$1,0),FALSE)/1,0)-IFERROR(VLOOKUP($B106,'Slutlig allokering kvv'!$B$2:$AC$462,MATCH(E$3,'Slutlig allokering kvv'!$B$1:$AJ$1,0),FALSE)/1,0)</f>
        <v>0</v>
      </c>
      <c r="F106">
        <f>IFERROR(VLOOKUP($B106,Kraftvärmeprod!$B$1:$AH$479,MATCH(F$2,Kraftvärmeprod!$B$1:$AG$1,0),FALSE)/1,0)-IFERROR(VLOOKUP($B106,'Slutlig allokering kvv'!$B$2:$AC$462,MATCH(F$3,'Slutlig allokering kvv'!$B$1:$AJ$1,0),FALSE)/1,0)</f>
        <v>0</v>
      </c>
      <c r="G106">
        <f>IFERROR(VLOOKUP($B106,Kraftvärmeprod!$B$1:$AH$479,MATCH(G$2,Kraftvärmeprod!$B$1:$AG$1,0),FALSE)/1,0)-IFERROR(VLOOKUP($B106,'Slutlig allokering kvv'!$B$2:$AC$462,MATCH(G$3,'Slutlig allokering kvv'!$B$1:$AJ$1,0),FALSE)/1,0)</f>
        <v>0</v>
      </c>
      <c r="H106">
        <f>IFERROR(VLOOKUP($B106,Kraftvärmeprod!$B$1:$AH$479,MATCH(H$2,Kraftvärmeprod!$B$1:$AG$1,0),FALSE)/1,0)-IFERROR(VLOOKUP($B106,'Slutlig allokering kvv'!$B$2:$AC$462,MATCH(H$3,'Slutlig allokering kvv'!$B$1:$AJ$1,0),FALSE)/1,0)</f>
        <v>0</v>
      </c>
      <c r="I106">
        <f>IFERROR(VLOOKUP($B106,Kraftvärmeprod!$B$1:$AH$479,MATCH(I$2,Kraftvärmeprod!$B$1:$AG$1,0),FALSE)/1,0)-IFERROR(VLOOKUP($B106,'Slutlig allokering kvv'!$B$2:$AC$462,MATCH(I$3,'Slutlig allokering kvv'!$B$1:$AJ$1,0),FALSE)/1,0)</f>
        <v>0</v>
      </c>
      <c r="J106">
        <f>IFERROR(VLOOKUP($B106,Kraftvärmeprod!$B$1:$AH$479,MATCH(J$2,Kraftvärmeprod!$B$1:$AG$1,0),FALSE)/1,0)-IFERROR(VLOOKUP($B106,'Slutlig allokering kvv'!$B$2:$AC$462,MATCH(J$3,'Slutlig allokering kvv'!$B$1:$AJ$1,0),FALSE)/1,0)</f>
        <v>0</v>
      </c>
      <c r="K106">
        <f>IFERROR(VLOOKUP($B106,Kraftvärmeprod!$B$1:$AH$479,MATCH(K$2,Kraftvärmeprod!$B$1:$AG$1,0),FALSE)/1,0)-IFERROR(VLOOKUP($B106,'Slutlig allokering kvv'!$B$2:$AC$462,MATCH(K$3,'Slutlig allokering kvv'!$B$1:$AJ$1,0),FALSE)/1,0)</f>
        <v>0</v>
      </c>
      <c r="L106">
        <f>IFERROR(VLOOKUP($B106,Kraftvärmeprod!$B$1:$AH$479,MATCH(L$2,Kraftvärmeprod!$B$1:$AG$1,0),FALSE)/1,0)-IFERROR(VLOOKUP($B106,'Slutlig allokering kvv'!$B$2:$AC$462,MATCH(L$3,'Slutlig allokering kvv'!$B$1:$AJ$1,0),FALSE)/1,0)</f>
        <v>0</v>
      </c>
      <c r="M106">
        <f>IFERROR(VLOOKUP($B106,Kraftvärmeprod!$B$1:$AH$479,MATCH(M$2,Kraftvärmeprod!$B$1:$AG$1,0),FALSE)/1,0)-IFERROR(VLOOKUP($B106,'Slutlig allokering kvv'!$B$2:$AC$462,MATCH(M$3,'Slutlig allokering kvv'!$B$1:$AJ$1,0),FALSE)/1,0)</f>
        <v>0</v>
      </c>
      <c r="N106">
        <f>IFERROR(VLOOKUP($B106,Kraftvärmeprod!$B$1:$AH$479,MATCH(N$2,Kraftvärmeprod!$B$1:$AG$1,0),FALSE)/1,0)-IFERROR(VLOOKUP($B106,'Slutlig allokering kvv'!$B$2:$AC$462,MATCH(N$3,'Slutlig allokering kvv'!$B$1:$AJ$1,0),FALSE)/1,0)</f>
        <v>0</v>
      </c>
      <c r="O106">
        <f>IFERROR(VLOOKUP($B106,Kraftvärmeprod!$B$1:$AH$479,MATCH(O$2,Kraftvärmeprod!$B$1:$AG$1,0),FALSE)/1,0)-IFERROR(VLOOKUP($B106,'Slutlig allokering kvv'!$B$2:$AC$462,MATCH(O$3,'Slutlig allokering kvv'!$B$1:$AJ$1,0),FALSE)/1,0)</f>
        <v>0</v>
      </c>
      <c r="P106">
        <f>IFERROR(VLOOKUP($B106,Kraftvärmeprod!$B$1:$AH$479,MATCH(P$2,Kraftvärmeprod!$B$1:$AG$1,0),FALSE)/1,0)-IFERROR(VLOOKUP($B106,'Slutlig allokering kvv'!$B$2:$AC$462,MATCH(P$3,'Slutlig allokering kvv'!$B$1:$AJ$1,0),FALSE)/1,0)</f>
        <v>0</v>
      </c>
      <c r="Q106">
        <f>IFERROR(VLOOKUP($B106,Kraftvärmeprod!$B$1:$AH$479,MATCH(Q$2,Kraftvärmeprod!$B$1:$AG$1,0),FALSE)/1,0)-IFERROR(VLOOKUP($B106,'Slutlig allokering kvv'!$B$2:$AC$462,MATCH(Q$3,'Slutlig allokering kvv'!$B$1:$AJ$1,0),FALSE)/1,0)</f>
        <v>0</v>
      </c>
      <c r="R106">
        <f>IFERROR(VLOOKUP($B106,Kraftvärmeprod!$B$1:$AH$479,MATCH(R$2,Kraftvärmeprod!$B$1:$AG$1,0),FALSE)/1,0)-IFERROR(VLOOKUP($B106,'Slutlig allokering kvv'!$B$2:$AC$462,MATCH(R$3,'Slutlig allokering kvv'!$B$1:$AJ$1,0),FALSE)/1,0)</f>
        <v>0</v>
      </c>
      <c r="S106">
        <f>IFERROR(VLOOKUP($B106,Kraftvärmeprod!$B$1:$AH$479,MATCH(S$2,Kraftvärmeprod!$B$1:$AG$1,0),FALSE)/1,0)-IFERROR(VLOOKUP($B106,'Slutlig allokering kvv'!$B$2:$AC$462,MATCH(S$3,'Slutlig allokering kvv'!$B$1:$AJ$1,0),FALSE)/1,0)</f>
        <v>0</v>
      </c>
      <c r="T106" s="6">
        <f>IFERROR(VLOOKUP($B106,Miljö!$B$1:$S$477,MATCH(T$2,Miljö!$B$1:$X$1,0),FALSE)/1,0)-IFERROR(VLOOKUP($B106,'Slutlig allokering kvv'!$B$2:$AC$462,MATCH(T$3,'Slutlig allokering kvv'!$B$1:$AJ$1,0),FALSE)/1,0)</f>
        <v>0</v>
      </c>
      <c r="U106">
        <f>IFERROR(VLOOKUP($B106,Kraftvärmeprod!$B$1:$AH$479,MATCH(U$2,Kraftvärmeprod!$B$1:$AG$1,0),FALSE)/1,0)-IFERROR(VLOOKUP($B106,'Slutlig allokering kvv'!$B$2:$AC$462,MATCH(U$3,'Slutlig allokering kvv'!$B$1:$AJ$1,0),FALSE)/1,0)</f>
        <v>0</v>
      </c>
      <c r="V106">
        <f>IFERROR(VLOOKUP($B106,Kraftvärmeprod!$B$1:$AH$479,MATCH(V$2,Kraftvärmeprod!$B$1:$AG$1,0),FALSE)/1,0)-IFERROR(VLOOKUP($B106,'Slutlig allokering kvv'!$B$2:$AC$462,MATCH(V$3,'Slutlig allokering kvv'!$B$1:$AJ$1,0),FALSE)/1,0)</f>
        <v>0</v>
      </c>
      <c r="W106">
        <f>IFERROR(VLOOKUP($B106,Kraftvärmeprod!$B$1:$AH$479,MATCH(W$2,Kraftvärmeprod!$B$1:$AG$1,0),FALSE)/1,0)-IFERROR(VLOOKUP($B106,'Slutlig allokering kvv'!$B$2:$AC$462,MATCH(W$3,'Slutlig allokering kvv'!$B$1:$AJ$1,0),FALSE)/1,0)</f>
        <v>0</v>
      </c>
      <c r="X106">
        <f>IFERROR(VLOOKUP($B106,Kraftvärmeprod!$B$1:$AH$479,MATCH(X$2,Kraftvärmeprod!$B$1:$AG$1,0),FALSE)/1,0)-IFERROR(VLOOKUP($B106,'Slutlig allokering kvv'!$B$2:$AC$462,MATCH(X$3,'Slutlig allokering kvv'!$B$1:$AJ$1,0),FALSE)/1,0)</f>
        <v>0</v>
      </c>
      <c r="Y106">
        <f>IFERROR(VLOOKUP($B106,Kraftvärmeprod!$B$1:$AH$479,MATCH(Y$2,Kraftvärmeprod!$B$1:$AG$1,0),FALSE)/1,0)-IFERROR(VLOOKUP($B106,'Slutlig allokering kvv'!$B$2:$AC$462,MATCH(Y$3,'Slutlig allokering kvv'!$B$1:$AJ$1,0),FALSE)/1,0)</f>
        <v>0</v>
      </c>
      <c r="Z106">
        <f>IFERROR(VLOOKUP($B106,Kraftvärmeprod!$B$1:$AH$479,MATCH(Z$2,Kraftvärmeprod!$B$1:$AG$1,0),FALSE)/1,0)-IFERROR(VLOOKUP($B106,'Slutlig allokering kvv'!$B$2:$AC$462,MATCH(Z$3,'Slutlig allokering kvv'!$B$1:$AJ$1,0),FALSE)/1,0)</f>
        <v>0</v>
      </c>
      <c r="AA106">
        <f>IFERROR(VLOOKUP($B106,Kraftvärmeprod!$B$1:$AH$479,MATCH(AA$2,Kraftvärmeprod!$B$1:$AG$1,0),FALSE)/1,0)-IFERROR(VLOOKUP($B106,'Slutlig allokering kvv'!$B$2:$AC$462,MATCH(AA$3,'Slutlig allokering kvv'!$B$1:$AJ$1,0),FALSE)/1,0)</f>
        <v>0</v>
      </c>
      <c r="AE106">
        <f t="shared" si="2"/>
        <v>0</v>
      </c>
      <c r="AG106">
        <f>IFERROR(VLOOKUP(B106,'Slutlig allokering kvv'!$B$2:$AJ$462,MATCH("Summa slutlig allokerad tillförd energi (utan hjälpel och rökgaskondensering):",'Slutlig allokering kvv'!$B$1:$AK$1,0),FALSE)/1,"")</f>
        <v>0</v>
      </c>
      <c r="AI106" s="137" t="str">
        <f>IFERROR(1-VLOOKUP(B106,'Slutlig allokering kvv'!$B$2:$AJ$462,MATCH("Andel av bränsle i kvv som allokerats till värme, exklusive rökgaskondensering och hjälpel",'Slutlig allokering kvv'!$B$1:$AK$1,0),FALSE),"")</f>
        <v/>
      </c>
      <c r="AK106" s="137" t="str">
        <f t="shared" si="3"/>
        <v/>
      </c>
    </row>
    <row r="107" spans="1:37" x14ac:dyDescent="0.25">
      <c r="A107" s="2" t="s">
        <v>172</v>
      </c>
      <c r="B107" s="2" t="s">
        <v>173</v>
      </c>
      <c r="C107" t="str">
        <f>IFERROR(VLOOKUP($B107,Kraftvärmeprod!$B$1:$AH$479,MATCH(C$3,Kraftvärmeprod!$B$1:$AG$1,0),FALSE)/1,"")</f>
        <v/>
      </c>
      <c r="D107" t="str">
        <f>IFERROR(VLOOKUP($B107,Kraftvärmeprod!$B$1:$AH$479,MATCH(D$3,Kraftvärmeprod!$B$1:$AG$1,0),FALSE)/1,"")</f>
        <v/>
      </c>
      <c r="E107">
        <f>IFERROR(VLOOKUP($B107,Kraftvärmeprod!$B$1:$AH$479,MATCH(E$2,Kraftvärmeprod!$B$1:$AG$1,0),FALSE)/1,0)-IFERROR(VLOOKUP($B107,'Slutlig allokering kvv'!$B$2:$AC$462,MATCH(E$3,'Slutlig allokering kvv'!$B$1:$AJ$1,0),FALSE)/1,0)</f>
        <v>0</v>
      </c>
      <c r="F107">
        <f>IFERROR(VLOOKUP($B107,Kraftvärmeprod!$B$1:$AH$479,MATCH(F$2,Kraftvärmeprod!$B$1:$AG$1,0),FALSE)/1,0)-IFERROR(VLOOKUP($B107,'Slutlig allokering kvv'!$B$2:$AC$462,MATCH(F$3,'Slutlig allokering kvv'!$B$1:$AJ$1,0),FALSE)/1,0)</f>
        <v>0</v>
      </c>
      <c r="G107">
        <f>IFERROR(VLOOKUP($B107,Kraftvärmeprod!$B$1:$AH$479,MATCH(G$2,Kraftvärmeprod!$B$1:$AG$1,0),FALSE)/1,0)-IFERROR(VLOOKUP($B107,'Slutlig allokering kvv'!$B$2:$AC$462,MATCH(G$3,'Slutlig allokering kvv'!$B$1:$AJ$1,0),FALSE)/1,0)</f>
        <v>0</v>
      </c>
      <c r="H107">
        <f>IFERROR(VLOOKUP($B107,Kraftvärmeprod!$B$1:$AH$479,MATCH(H$2,Kraftvärmeprod!$B$1:$AG$1,0),FALSE)/1,0)-IFERROR(VLOOKUP($B107,'Slutlig allokering kvv'!$B$2:$AC$462,MATCH(H$3,'Slutlig allokering kvv'!$B$1:$AJ$1,0),FALSE)/1,0)</f>
        <v>0</v>
      </c>
      <c r="I107">
        <f>IFERROR(VLOOKUP($B107,Kraftvärmeprod!$B$1:$AH$479,MATCH(I$2,Kraftvärmeprod!$B$1:$AG$1,0),FALSE)/1,0)-IFERROR(VLOOKUP($B107,'Slutlig allokering kvv'!$B$2:$AC$462,MATCH(I$3,'Slutlig allokering kvv'!$B$1:$AJ$1,0),FALSE)/1,0)</f>
        <v>0</v>
      </c>
      <c r="J107">
        <f>IFERROR(VLOOKUP($B107,Kraftvärmeprod!$B$1:$AH$479,MATCH(J$2,Kraftvärmeprod!$B$1:$AG$1,0),FALSE)/1,0)-IFERROR(VLOOKUP($B107,'Slutlig allokering kvv'!$B$2:$AC$462,MATCH(J$3,'Slutlig allokering kvv'!$B$1:$AJ$1,0),FALSE)/1,0)</f>
        <v>0</v>
      </c>
      <c r="K107">
        <f>IFERROR(VLOOKUP($B107,Kraftvärmeprod!$B$1:$AH$479,MATCH(K$2,Kraftvärmeprod!$B$1:$AG$1,0),FALSE)/1,0)-IFERROR(VLOOKUP($B107,'Slutlig allokering kvv'!$B$2:$AC$462,MATCH(K$3,'Slutlig allokering kvv'!$B$1:$AJ$1,0),FALSE)/1,0)</f>
        <v>0</v>
      </c>
      <c r="L107">
        <f>IFERROR(VLOOKUP($B107,Kraftvärmeprod!$B$1:$AH$479,MATCH(L$2,Kraftvärmeprod!$B$1:$AG$1,0),FALSE)/1,0)-IFERROR(VLOOKUP($B107,'Slutlig allokering kvv'!$B$2:$AC$462,MATCH(L$3,'Slutlig allokering kvv'!$B$1:$AJ$1,0),FALSE)/1,0)</f>
        <v>0</v>
      </c>
      <c r="M107">
        <f>IFERROR(VLOOKUP($B107,Kraftvärmeprod!$B$1:$AH$479,MATCH(M$2,Kraftvärmeprod!$B$1:$AG$1,0),FALSE)/1,0)-IFERROR(VLOOKUP($B107,'Slutlig allokering kvv'!$B$2:$AC$462,MATCH(M$3,'Slutlig allokering kvv'!$B$1:$AJ$1,0),FALSE)/1,0)</f>
        <v>0</v>
      </c>
      <c r="N107">
        <f>IFERROR(VLOOKUP($B107,Kraftvärmeprod!$B$1:$AH$479,MATCH(N$2,Kraftvärmeprod!$B$1:$AG$1,0),FALSE)/1,0)-IFERROR(VLOOKUP($B107,'Slutlig allokering kvv'!$B$2:$AC$462,MATCH(N$3,'Slutlig allokering kvv'!$B$1:$AJ$1,0),FALSE)/1,0)</f>
        <v>0</v>
      </c>
      <c r="O107">
        <f>IFERROR(VLOOKUP($B107,Kraftvärmeprod!$B$1:$AH$479,MATCH(O$2,Kraftvärmeprod!$B$1:$AG$1,0),FALSE)/1,0)-IFERROR(VLOOKUP($B107,'Slutlig allokering kvv'!$B$2:$AC$462,MATCH(O$3,'Slutlig allokering kvv'!$B$1:$AJ$1,0),FALSE)/1,0)</f>
        <v>0</v>
      </c>
      <c r="P107">
        <f>IFERROR(VLOOKUP($B107,Kraftvärmeprod!$B$1:$AH$479,MATCH(P$2,Kraftvärmeprod!$B$1:$AG$1,0),FALSE)/1,0)-IFERROR(VLOOKUP($B107,'Slutlig allokering kvv'!$B$2:$AC$462,MATCH(P$3,'Slutlig allokering kvv'!$B$1:$AJ$1,0),FALSE)/1,0)</f>
        <v>0</v>
      </c>
      <c r="Q107">
        <f>IFERROR(VLOOKUP($B107,Kraftvärmeprod!$B$1:$AH$479,MATCH(Q$2,Kraftvärmeprod!$B$1:$AG$1,0),FALSE)/1,0)-IFERROR(VLOOKUP($B107,'Slutlig allokering kvv'!$B$2:$AC$462,MATCH(Q$3,'Slutlig allokering kvv'!$B$1:$AJ$1,0),FALSE)/1,0)</f>
        <v>0</v>
      </c>
      <c r="R107">
        <f>IFERROR(VLOOKUP($B107,Kraftvärmeprod!$B$1:$AH$479,MATCH(R$2,Kraftvärmeprod!$B$1:$AG$1,0),FALSE)/1,0)-IFERROR(VLOOKUP($B107,'Slutlig allokering kvv'!$B$2:$AC$462,MATCH(R$3,'Slutlig allokering kvv'!$B$1:$AJ$1,0),FALSE)/1,0)</f>
        <v>0</v>
      </c>
      <c r="S107">
        <f>IFERROR(VLOOKUP($B107,Kraftvärmeprod!$B$1:$AH$479,MATCH(S$2,Kraftvärmeprod!$B$1:$AG$1,0),FALSE)/1,0)-IFERROR(VLOOKUP($B107,'Slutlig allokering kvv'!$B$2:$AC$462,MATCH(S$3,'Slutlig allokering kvv'!$B$1:$AJ$1,0),FALSE)/1,0)</f>
        <v>0</v>
      </c>
      <c r="T107" s="6">
        <f>IFERROR(VLOOKUP($B107,Miljö!$B$1:$S$477,MATCH(T$2,Miljö!$B$1:$X$1,0),FALSE)/1,0)-IFERROR(VLOOKUP($B107,'Slutlig allokering kvv'!$B$2:$AC$462,MATCH(T$3,'Slutlig allokering kvv'!$B$1:$AJ$1,0),FALSE)/1,0)</f>
        <v>0</v>
      </c>
      <c r="U107">
        <f>IFERROR(VLOOKUP($B107,Kraftvärmeprod!$B$1:$AH$479,MATCH(U$2,Kraftvärmeprod!$B$1:$AG$1,0),FALSE)/1,0)-IFERROR(VLOOKUP($B107,'Slutlig allokering kvv'!$B$2:$AC$462,MATCH(U$3,'Slutlig allokering kvv'!$B$1:$AJ$1,0),FALSE)/1,0)</f>
        <v>0</v>
      </c>
      <c r="V107">
        <f>IFERROR(VLOOKUP($B107,Kraftvärmeprod!$B$1:$AH$479,MATCH(V$2,Kraftvärmeprod!$B$1:$AG$1,0),FALSE)/1,0)-IFERROR(VLOOKUP($B107,'Slutlig allokering kvv'!$B$2:$AC$462,MATCH(V$3,'Slutlig allokering kvv'!$B$1:$AJ$1,0),FALSE)/1,0)</f>
        <v>0</v>
      </c>
      <c r="W107">
        <f>IFERROR(VLOOKUP($B107,Kraftvärmeprod!$B$1:$AH$479,MATCH(W$2,Kraftvärmeprod!$B$1:$AG$1,0),FALSE)/1,0)-IFERROR(VLOOKUP($B107,'Slutlig allokering kvv'!$B$2:$AC$462,MATCH(W$3,'Slutlig allokering kvv'!$B$1:$AJ$1,0),FALSE)/1,0)</f>
        <v>0</v>
      </c>
      <c r="X107">
        <f>IFERROR(VLOOKUP($B107,Kraftvärmeprod!$B$1:$AH$479,MATCH(X$2,Kraftvärmeprod!$B$1:$AG$1,0),FALSE)/1,0)-IFERROR(VLOOKUP($B107,'Slutlig allokering kvv'!$B$2:$AC$462,MATCH(X$3,'Slutlig allokering kvv'!$B$1:$AJ$1,0),FALSE)/1,0)</f>
        <v>0</v>
      </c>
      <c r="Y107">
        <f>IFERROR(VLOOKUP($B107,Kraftvärmeprod!$B$1:$AH$479,MATCH(Y$2,Kraftvärmeprod!$B$1:$AG$1,0),FALSE)/1,0)-IFERROR(VLOOKUP($B107,'Slutlig allokering kvv'!$B$2:$AC$462,MATCH(Y$3,'Slutlig allokering kvv'!$B$1:$AJ$1,0),FALSE)/1,0)</f>
        <v>0</v>
      </c>
      <c r="Z107">
        <f>IFERROR(VLOOKUP($B107,Kraftvärmeprod!$B$1:$AH$479,MATCH(Z$2,Kraftvärmeprod!$B$1:$AG$1,0),FALSE)/1,0)-IFERROR(VLOOKUP($B107,'Slutlig allokering kvv'!$B$2:$AC$462,MATCH(Z$3,'Slutlig allokering kvv'!$B$1:$AJ$1,0),FALSE)/1,0)</f>
        <v>0</v>
      </c>
      <c r="AA107">
        <f>IFERROR(VLOOKUP($B107,Kraftvärmeprod!$B$1:$AH$479,MATCH(AA$2,Kraftvärmeprod!$B$1:$AG$1,0),FALSE)/1,0)-IFERROR(VLOOKUP($B107,'Slutlig allokering kvv'!$B$2:$AC$462,MATCH(AA$3,'Slutlig allokering kvv'!$B$1:$AJ$1,0),FALSE)/1,0)</f>
        <v>0</v>
      </c>
      <c r="AE107">
        <f t="shared" si="2"/>
        <v>0</v>
      </c>
      <c r="AG107">
        <f>IFERROR(VLOOKUP(B107,'Slutlig allokering kvv'!$B$2:$AJ$462,MATCH("Summa slutlig allokerad tillförd energi (utan hjälpel och rökgaskondensering):",'Slutlig allokering kvv'!$B$1:$AK$1,0),FALSE)/1,"")</f>
        <v>0</v>
      </c>
      <c r="AI107" s="137" t="str">
        <f>IFERROR(1-VLOOKUP(B107,'Slutlig allokering kvv'!$B$2:$AJ$462,MATCH("Andel av bränsle i kvv som allokerats till värme, exklusive rökgaskondensering och hjälpel",'Slutlig allokering kvv'!$B$1:$AK$1,0),FALSE),"")</f>
        <v/>
      </c>
      <c r="AK107" s="137" t="str">
        <f t="shared" si="3"/>
        <v/>
      </c>
    </row>
    <row r="108" spans="1:37" x14ac:dyDescent="0.25">
      <c r="A108" s="2" t="s">
        <v>172</v>
      </c>
      <c r="B108" s="2" t="s">
        <v>174</v>
      </c>
      <c r="C108" t="str">
        <f>IFERROR(VLOOKUP($B108,Kraftvärmeprod!$B$1:$AH$479,MATCH(C$3,Kraftvärmeprod!$B$1:$AG$1,0),FALSE)/1,"")</f>
        <v/>
      </c>
      <c r="D108" t="str">
        <f>IFERROR(VLOOKUP($B108,Kraftvärmeprod!$B$1:$AH$479,MATCH(D$3,Kraftvärmeprod!$B$1:$AG$1,0),FALSE)/1,"")</f>
        <v/>
      </c>
      <c r="E108">
        <f>IFERROR(VLOOKUP($B108,Kraftvärmeprod!$B$1:$AH$479,MATCH(E$2,Kraftvärmeprod!$B$1:$AG$1,0),FALSE)/1,0)-IFERROR(VLOOKUP($B108,'Slutlig allokering kvv'!$B$2:$AC$462,MATCH(E$3,'Slutlig allokering kvv'!$B$1:$AJ$1,0),FALSE)/1,0)</f>
        <v>0</v>
      </c>
      <c r="F108">
        <f>IFERROR(VLOOKUP($B108,Kraftvärmeprod!$B$1:$AH$479,MATCH(F$2,Kraftvärmeprod!$B$1:$AG$1,0),FALSE)/1,0)-IFERROR(VLOOKUP($B108,'Slutlig allokering kvv'!$B$2:$AC$462,MATCH(F$3,'Slutlig allokering kvv'!$B$1:$AJ$1,0),FALSE)/1,0)</f>
        <v>0</v>
      </c>
      <c r="G108">
        <f>IFERROR(VLOOKUP($B108,Kraftvärmeprod!$B$1:$AH$479,MATCH(G$2,Kraftvärmeprod!$B$1:$AG$1,0),FALSE)/1,0)-IFERROR(VLOOKUP($B108,'Slutlig allokering kvv'!$B$2:$AC$462,MATCH(G$3,'Slutlig allokering kvv'!$B$1:$AJ$1,0),FALSE)/1,0)</f>
        <v>0</v>
      </c>
      <c r="H108">
        <f>IFERROR(VLOOKUP($B108,Kraftvärmeprod!$B$1:$AH$479,MATCH(H$2,Kraftvärmeprod!$B$1:$AG$1,0),FALSE)/1,0)-IFERROR(VLOOKUP($B108,'Slutlig allokering kvv'!$B$2:$AC$462,MATCH(H$3,'Slutlig allokering kvv'!$B$1:$AJ$1,0),FALSE)/1,0)</f>
        <v>0</v>
      </c>
      <c r="I108">
        <f>IFERROR(VLOOKUP($B108,Kraftvärmeprod!$B$1:$AH$479,MATCH(I$2,Kraftvärmeprod!$B$1:$AG$1,0),FALSE)/1,0)-IFERROR(VLOOKUP($B108,'Slutlig allokering kvv'!$B$2:$AC$462,MATCH(I$3,'Slutlig allokering kvv'!$B$1:$AJ$1,0),FALSE)/1,0)</f>
        <v>0</v>
      </c>
      <c r="J108">
        <f>IFERROR(VLOOKUP($B108,Kraftvärmeprod!$B$1:$AH$479,MATCH(J$2,Kraftvärmeprod!$B$1:$AG$1,0),FALSE)/1,0)-IFERROR(VLOOKUP($B108,'Slutlig allokering kvv'!$B$2:$AC$462,MATCH(J$3,'Slutlig allokering kvv'!$B$1:$AJ$1,0),FALSE)/1,0)</f>
        <v>0</v>
      </c>
      <c r="K108">
        <f>IFERROR(VLOOKUP($B108,Kraftvärmeprod!$B$1:$AH$479,MATCH(K$2,Kraftvärmeprod!$B$1:$AG$1,0),FALSE)/1,0)-IFERROR(VLOOKUP($B108,'Slutlig allokering kvv'!$B$2:$AC$462,MATCH(K$3,'Slutlig allokering kvv'!$B$1:$AJ$1,0),FALSE)/1,0)</f>
        <v>0</v>
      </c>
      <c r="L108">
        <f>IFERROR(VLOOKUP($B108,Kraftvärmeprod!$B$1:$AH$479,MATCH(L$2,Kraftvärmeprod!$B$1:$AG$1,0),FALSE)/1,0)-IFERROR(VLOOKUP($B108,'Slutlig allokering kvv'!$B$2:$AC$462,MATCH(L$3,'Slutlig allokering kvv'!$B$1:$AJ$1,0),FALSE)/1,0)</f>
        <v>0</v>
      </c>
      <c r="M108">
        <f>IFERROR(VLOOKUP($B108,Kraftvärmeprod!$B$1:$AH$479,MATCH(M$2,Kraftvärmeprod!$B$1:$AG$1,0),FALSE)/1,0)-IFERROR(VLOOKUP($B108,'Slutlig allokering kvv'!$B$2:$AC$462,MATCH(M$3,'Slutlig allokering kvv'!$B$1:$AJ$1,0),FALSE)/1,0)</f>
        <v>0</v>
      </c>
      <c r="N108">
        <f>IFERROR(VLOOKUP($B108,Kraftvärmeprod!$B$1:$AH$479,MATCH(N$2,Kraftvärmeprod!$B$1:$AG$1,0),FALSE)/1,0)-IFERROR(VLOOKUP($B108,'Slutlig allokering kvv'!$B$2:$AC$462,MATCH(N$3,'Slutlig allokering kvv'!$B$1:$AJ$1,0),FALSE)/1,0)</f>
        <v>0</v>
      </c>
      <c r="O108">
        <f>IFERROR(VLOOKUP($B108,Kraftvärmeprod!$B$1:$AH$479,MATCH(O$2,Kraftvärmeprod!$B$1:$AG$1,0),FALSE)/1,0)-IFERROR(VLOOKUP($B108,'Slutlig allokering kvv'!$B$2:$AC$462,MATCH(O$3,'Slutlig allokering kvv'!$B$1:$AJ$1,0),FALSE)/1,0)</f>
        <v>0</v>
      </c>
      <c r="P108">
        <f>IFERROR(VLOOKUP($B108,Kraftvärmeprod!$B$1:$AH$479,MATCH(P$2,Kraftvärmeprod!$B$1:$AG$1,0),FALSE)/1,0)-IFERROR(VLOOKUP($B108,'Slutlig allokering kvv'!$B$2:$AC$462,MATCH(P$3,'Slutlig allokering kvv'!$B$1:$AJ$1,0),FALSE)/1,0)</f>
        <v>0</v>
      </c>
      <c r="Q108">
        <f>IFERROR(VLOOKUP($B108,Kraftvärmeprod!$B$1:$AH$479,MATCH(Q$2,Kraftvärmeprod!$B$1:$AG$1,0),FALSE)/1,0)-IFERROR(VLOOKUP($B108,'Slutlig allokering kvv'!$B$2:$AC$462,MATCH(Q$3,'Slutlig allokering kvv'!$B$1:$AJ$1,0),FALSE)/1,0)</f>
        <v>0</v>
      </c>
      <c r="R108">
        <f>IFERROR(VLOOKUP($B108,Kraftvärmeprod!$B$1:$AH$479,MATCH(R$2,Kraftvärmeprod!$B$1:$AG$1,0),FALSE)/1,0)-IFERROR(VLOOKUP($B108,'Slutlig allokering kvv'!$B$2:$AC$462,MATCH(R$3,'Slutlig allokering kvv'!$B$1:$AJ$1,0),FALSE)/1,0)</f>
        <v>0</v>
      </c>
      <c r="S108">
        <f>IFERROR(VLOOKUP($B108,Kraftvärmeprod!$B$1:$AH$479,MATCH(S$2,Kraftvärmeprod!$B$1:$AG$1,0),FALSE)/1,0)-IFERROR(VLOOKUP($B108,'Slutlig allokering kvv'!$B$2:$AC$462,MATCH(S$3,'Slutlig allokering kvv'!$B$1:$AJ$1,0),FALSE)/1,0)</f>
        <v>0</v>
      </c>
      <c r="T108" s="6">
        <f>IFERROR(VLOOKUP($B108,Miljö!$B$1:$S$477,MATCH(T$2,Miljö!$B$1:$X$1,0),FALSE)/1,0)-IFERROR(VLOOKUP($B108,'Slutlig allokering kvv'!$B$2:$AC$462,MATCH(T$3,'Slutlig allokering kvv'!$B$1:$AJ$1,0),FALSE)/1,0)</f>
        <v>0</v>
      </c>
      <c r="U108">
        <f>IFERROR(VLOOKUP($B108,Kraftvärmeprod!$B$1:$AH$479,MATCH(U$2,Kraftvärmeprod!$B$1:$AG$1,0),FALSE)/1,0)-IFERROR(VLOOKUP($B108,'Slutlig allokering kvv'!$B$2:$AC$462,MATCH(U$3,'Slutlig allokering kvv'!$B$1:$AJ$1,0),FALSE)/1,0)</f>
        <v>0</v>
      </c>
      <c r="V108">
        <f>IFERROR(VLOOKUP($B108,Kraftvärmeprod!$B$1:$AH$479,MATCH(V$2,Kraftvärmeprod!$B$1:$AG$1,0),FALSE)/1,0)-IFERROR(VLOOKUP($B108,'Slutlig allokering kvv'!$B$2:$AC$462,MATCH(V$3,'Slutlig allokering kvv'!$B$1:$AJ$1,0),FALSE)/1,0)</f>
        <v>0</v>
      </c>
      <c r="W108">
        <f>IFERROR(VLOOKUP($B108,Kraftvärmeprod!$B$1:$AH$479,MATCH(W$2,Kraftvärmeprod!$B$1:$AG$1,0),FALSE)/1,0)-IFERROR(VLOOKUP($B108,'Slutlig allokering kvv'!$B$2:$AC$462,MATCH(W$3,'Slutlig allokering kvv'!$B$1:$AJ$1,0),FALSE)/1,0)</f>
        <v>0</v>
      </c>
      <c r="X108">
        <f>IFERROR(VLOOKUP($B108,Kraftvärmeprod!$B$1:$AH$479,MATCH(X$2,Kraftvärmeprod!$B$1:$AG$1,0),FALSE)/1,0)-IFERROR(VLOOKUP($B108,'Slutlig allokering kvv'!$B$2:$AC$462,MATCH(X$3,'Slutlig allokering kvv'!$B$1:$AJ$1,0),FALSE)/1,0)</f>
        <v>0</v>
      </c>
      <c r="Y108">
        <f>IFERROR(VLOOKUP($B108,Kraftvärmeprod!$B$1:$AH$479,MATCH(Y$2,Kraftvärmeprod!$B$1:$AG$1,0),FALSE)/1,0)-IFERROR(VLOOKUP($B108,'Slutlig allokering kvv'!$B$2:$AC$462,MATCH(Y$3,'Slutlig allokering kvv'!$B$1:$AJ$1,0),FALSE)/1,0)</f>
        <v>0</v>
      </c>
      <c r="Z108">
        <f>IFERROR(VLOOKUP($B108,Kraftvärmeprod!$B$1:$AH$479,MATCH(Z$2,Kraftvärmeprod!$B$1:$AG$1,0),FALSE)/1,0)-IFERROR(VLOOKUP($B108,'Slutlig allokering kvv'!$B$2:$AC$462,MATCH(Z$3,'Slutlig allokering kvv'!$B$1:$AJ$1,0),FALSE)/1,0)</f>
        <v>0</v>
      </c>
      <c r="AA108">
        <f>IFERROR(VLOOKUP($B108,Kraftvärmeprod!$B$1:$AH$479,MATCH(AA$2,Kraftvärmeprod!$B$1:$AG$1,0),FALSE)/1,0)-IFERROR(VLOOKUP($B108,'Slutlig allokering kvv'!$B$2:$AC$462,MATCH(AA$3,'Slutlig allokering kvv'!$B$1:$AJ$1,0),FALSE)/1,0)</f>
        <v>0</v>
      </c>
      <c r="AE108">
        <f t="shared" si="2"/>
        <v>0</v>
      </c>
      <c r="AG108">
        <f>IFERROR(VLOOKUP(B108,'Slutlig allokering kvv'!$B$2:$AJ$462,MATCH("Summa slutlig allokerad tillförd energi (utan hjälpel och rökgaskondensering):",'Slutlig allokering kvv'!$B$1:$AK$1,0),FALSE)/1,"")</f>
        <v>0</v>
      </c>
      <c r="AI108" s="137" t="str">
        <f>IFERROR(1-VLOOKUP(B108,'Slutlig allokering kvv'!$B$2:$AJ$462,MATCH("Andel av bränsle i kvv som allokerats till värme, exklusive rökgaskondensering och hjälpel",'Slutlig allokering kvv'!$B$1:$AK$1,0),FALSE),"")</f>
        <v/>
      </c>
      <c r="AK108" s="137" t="str">
        <f t="shared" si="3"/>
        <v/>
      </c>
    </row>
    <row r="109" spans="1:37" x14ac:dyDescent="0.25">
      <c r="A109" s="2" t="s">
        <v>172</v>
      </c>
      <c r="B109" s="2" t="s">
        <v>175</v>
      </c>
      <c r="C109" t="str">
        <f>IFERROR(VLOOKUP($B109,Kraftvärmeprod!$B$1:$AH$479,MATCH(C$3,Kraftvärmeprod!$B$1:$AG$1,0),FALSE)/1,"")</f>
        <v/>
      </c>
      <c r="D109" t="str">
        <f>IFERROR(VLOOKUP($B109,Kraftvärmeprod!$B$1:$AH$479,MATCH(D$3,Kraftvärmeprod!$B$1:$AG$1,0),FALSE)/1,"")</f>
        <v/>
      </c>
      <c r="E109">
        <f>IFERROR(VLOOKUP($B109,Kraftvärmeprod!$B$1:$AH$479,MATCH(E$2,Kraftvärmeprod!$B$1:$AG$1,0),FALSE)/1,0)-IFERROR(VLOOKUP($B109,'Slutlig allokering kvv'!$B$2:$AC$462,MATCH(E$3,'Slutlig allokering kvv'!$B$1:$AJ$1,0),FALSE)/1,0)</f>
        <v>0</v>
      </c>
      <c r="F109">
        <f>IFERROR(VLOOKUP($B109,Kraftvärmeprod!$B$1:$AH$479,MATCH(F$2,Kraftvärmeprod!$B$1:$AG$1,0),FALSE)/1,0)-IFERROR(VLOOKUP($B109,'Slutlig allokering kvv'!$B$2:$AC$462,MATCH(F$3,'Slutlig allokering kvv'!$B$1:$AJ$1,0),FALSE)/1,0)</f>
        <v>0</v>
      </c>
      <c r="G109">
        <f>IFERROR(VLOOKUP($B109,Kraftvärmeprod!$B$1:$AH$479,MATCH(G$2,Kraftvärmeprod!$B$1:$AG$1,0),FALSE)/1,0)-IFERROR(VLOOKUP($B109,'Slutlig allokering kvv'!$B$2:$AC$462,MATCH(G$3,'Slutlig allokering kvv'!$B$1:$AJ$1,0),FALSE)/1,0)</f>
        <v>0</v>
      </c>
      <c r="H109">
        <f>IFERROR(VLOOKUP($B109,Kraftvärmeprod!$B$1:$AH$479,MATCH(H$2,Kraftvärmeprod!$B$1:$AG$1,0),FALSE)/1,0)-IFERROR(VLOOKUP($B109,'Slutlig allokering kvv'!$B$2:$AC$462,MATCH(H$3,'Slutlig allokering kvv'!$B$1:$AJ$1,0),FALSE)/1,0)</f>
        <v>0</v>
      </c>
      <c r="I109">
        <f>IFERROR(VLOOKUP($B109,Kraftvärmeprod!$B$1:$AH$479,MATCH(I$2,Kraftvärmeprod!$B$1:$AG$1,0),FALSE)/1,0)-IFERROR(VLOOKUP($B109,'Slutlig allokering kvv'!$B$2:$AC$462,MATCH(I$3,'Slutlig allokering kvv'!$B$1:$AJ$1,0),FALSE)/1,0)</f>
        <v>0</v>
      </c>
      <c r="J109">
        <f>IFERROR(VLOOKUP($B109,Kraftvärmeprod!$B$1:$AH$479,MATCH(J$2,Kraftvärmeprod!$B$1:$AG$1,0),FALSE)/1,0)-IFERROR(VLOOKUP($B109,'Slutlig allokering kvv'!$B$2:$AC$462,MATCH(J$3,'Slutlig allokering kvv'!$B$1:$AJ$1,0),FALSE)/1,0)</f>
        <v>0</v>
      </c>
      <c r="K109">
        <f>IFERROR(VLOOKUP($B109,Kraftvärmeprod!$B$1:$AH$479,MATCH(K$2,Kraftvärmeprod!$B$1:$AG$1,0),FALSE)/1,0)-IFERROR(VLOOKUP($B109,'Slutlig allokering kvv'!$B$2:$AC$462,MATCH(K$3,'Slutlig allokering kvv'!$B$1:$AJ$1,0),FALSE)/1,0)</f>
        <v>0</v>
      </c>
      <c r="L109">
        <f>IFERROR(VLOOKUP($B109,Kraftvärmeprod!$B$1:$AH$479,MATCH(L$2,Kraftvärmeprod!$B$1:$AG$1,0),FALSE)/1,0)-IFERROR(VLOOKUP($B109,'Slutlig allokering kvv'!$B$2:$AC$462,MATCH(L$3,'Slutlig allokering kvv'!$B$1:$AJ$1,0),FALSE)/1,0)</f>
        <v>0</v>
      </c>
      <c r="M109">
        <f>IFERROR(VLOOKUP($B109,Kraftvärmeprod!$B$1:$AH$479,MATCH(M$2,Kraftvärmeprod!$B$1:$AG$1,0),FALSE)/1,0)-IFERROR(VLOOKUP($B109,'Slutlig allokering kvv'!$B$2:$AC$462,MATCH(M$3,'Slutlig allokering kvv'!$B$1:$AJ$1,0),FALSE)/1,0)</f>
        <v>0</v>
      </c>
      <c r="N109">
        <f>IFERROR(VLOOKUP($B109,Kraftvärmeprod!$B$1:$AH$479,MATCH(N$2,Kraftvärmeprod!$B$1:$AG$1,0),FALSE)/1,0)-IFERROR(VLOOKUP($B109,'Slutlig allokering kvv'!$B$2:$AC$462,MATCH(N$3,'Slutlig allokering kvv'!$B$1:$AJ$1,0),FALSE)/1,0)</f>
        <v>0</v>
      </c>
      <c r="O109">
        <f>IFERROR(VLOOKUP($B109,Kraftvärmeprod!$B$1:$AH$479,MATCH(O$2,Kraftvärmeprod!$B$1:$AG$1,0),FALSE)/1,0)-IFERROR(VLOOKUP($B109,'Slutlig allokering kvv'!$B$2:$AC$462,MATCH(O$3,'Slutlig allokering kvv'!$B$1:$AJ$1,0),FALSE)/1,0)</f>
        <v>0</v>
      </c>
      <c r="P109">
        <f>IFERROR(VLOOKUP($B109,Kraftvärmeprod!$B$1:$AH$479,MATCH(P$2,Kraftvärmeprod!$B$1:$AG$1,0),FALSE)/1,0)-IFERROR(VLOOKUP($B109,'Slutlig allokering kvv'!$B$2:$AC$462,MATCH(P$3,'Slutlig allokering kvv'!$B$1:$AJ$1,0),FALSE)/1,0)</f>
        <v>0</v>
      </c>
      <c r="Q109">
        <f>IFERROR(VLOOKUP($B109,Kraftvärmeprod!$B$1:$AH$479,MATCH(Q$2,Kraftvärmeprod!$B$1:$AG$1,0),FALSE)/1,0)-IFERROR(VLOOKUP($B109,'Slutlig allokering kvv'!$B$2:$AC$462,MATCH(Q$3,'Slutlig allokering kvv'!$B$1:$AJ$1,0),FALSE)/1,0)</f>
        <v>0</v>
      </c>
      <c r="R109">
        <f>IFERROR(VLOOKUP($B109,Kraftvärmeprod!$B$1:$AH$479,MATCH(R$2,Kraftvärmeprod!$B$1:$AG$1,0),FALSE)/1,0)-IFERROR(VLOOKUP($B109,'Slutlig allokering kvv'!$B$2:$AC$462,MATCH(R$3,'Slutlig allokering kvv'!$B$1:$AJ$1,0),FALSE)/1,0)</f>
        <v>0</v>
      </c>
      <c r="S109">
        <f>IFERROR(VLOOKUP($B109,Kraftvärmeprod!$B$1:$AH$479,MATCH(S$2,Kraftvärmeprod!$B$1:$AG$1,0),FALSE)/1,0)-IFERROR(VLOOKUP($B109,'Slutlig allokering kvv'!$B$2:$AC$462,MATCH(S$3,'Slutlig allokering kvv'!$B$1:$AJ$1,0),FALSE)/1,0)</f>
        <v>0</v>
      </c>
      <c r="T109" s="6">
        <f>IFERROR(VLOOKUP($B109,Miljö!$B$1:$S$477,MATCH(T$2,Miljö!$B$1:$X$1,0),FALSE)/1,0)-IFERROR(VLOOKUP($B109,'Slutlig allokering kvv'!$B$2:$AC$462,MATCH(T$3,'Slutlig allokering kvv'!$B$1:$AJ$1,0),FALSE)/1,0)</f>
        <v>0</v>
      </c>
      <c r="U109">
        <f>IFERROR(VLOOKUP($B109,Kraftvärmeprod!$B$1:$AH$479,MATCH(U$2,Kraftvärmeprod!$B$1:$AG$1,0),FALSE)/1,0)-IFERROR(VLOOKUP($B109,'Slutlig allokering kvv'!$B$2:$AC$462,MATCH(U$3,'Slutlig allokering kvv'!$B$1:$AJ$1,0),FALSE)/1,0)</f>
        <v>0</v>
      </c>
      <c r="V109">
        <f>IFERROR(VLOOKUP($B109,Kraftvärmeprod!$B$1:$AH$479,MATCH(V$2,Kraftvärmeprod!$B$1:$AG$1,0),FALSE)/1,0)-IFERROR(VLOOKUP($B109,'Slutlig allokering kvv'!$B$2:$AC$462,MATCH(V$3,'Slutlig allokering kvv'!$B$1:$AJ$1,0),FALSE)/1,0)</f>
        <v>0</v>
      </c>
      <c r="W109">
        <f>IFERROR(VLOOKUP($B109,Kraftvärmeprod!$B$1:$AH$479,MATCH(W$2,Kraftvärmeprod!$B$1:$AG$1,0),FALSE)/1,0)-IFERROR(VLOOKUP($B109,'Slutlig allokering kvv'!$B$2:$AC$462,MATCH(W$3,'Slutlig allokering kvv'!$B$1:$AJ$1,0),FALSE)/1,0)</f>
        <v>0</v>
      </c>
      <c r="X109">
        <f>IFERROR(VLOOKUP($B109,Kraftvärmeprod!$B$1:$AH$479,MATCH(X$2,Kraftvärmeprod!$B$1:$AG$1,0),FALSE)/1,0)-IFERROR(VLOOKUP($B109,'Slutlig allokering kvv'!$B$2:$AC$462,MATCH(X$3,'Slutlig allokering kvv'!$B$1:$AJ$1,0),FALSE)/1,0)</f>
        <v>0</v>
      </c>
      <c r="Y109">
        <f>IFERROR(VLOOKUP($B109,Kraftvärmeprod!$B$1:$AH$479,MATCH(Y$2,Kraftvärmeprod!$B$1:$AG$1,0),FALSE)/1,0)-IFERROR(VLOOKUP($B109,'Slutlig allokering kvv'!$B$2:$AC$462,MATCH(Y$3,'Slutlig allokering kvv'!$B$1:$AJ$1,0),FALSE)/1,0)</f>
        <v>0</v>
      </c>
      <c r="Z109">
        <f>IFERROR(VLOOKUP($B109,Kraftvärmeprod!$B$1:$AH$479,MATCH(Z$2,Kraftvärmeprod!$B$1:$AG$1,0),FALSE)/1,0)-IFERROR(VLOOKUP($B109,'Slutlig allokering kvv'!$B$2:$AC$462,MATCH(Z$3,'Slutlig allokering kvv'!$B$1:$AJ$1,0),FALSE)/1,0)</f>
        <v>0</v>
      </c>
      <c r="AA109">
        <f>IFERROR(VLOOKUP($B109,Kraftvärmeprod!$B$1:$AH$479,MATCH(AA$2,Kraftvärmeprod!$B$1:$AG$1,0),FALSE)/1,0)-IFERROR(VLOOKUP($B109,'Slutlig allokering kvv'!$B$2:$AC$462,MATCH(AA$3,'Slutlig allokering kvv'!$B$1:$AJ$1,0),FALSE)/1,0)</f>
        <v>0</v>
      </c>
      <c r="AE109">
        <f t="shared" si="2"/>
        <v>0</v>
      </c>
      <c r="AG109">
        <f>IFERROR(VLOOKUP(B109,'Slutlig allokering kvv'!$B$2:$AJ$462,MATCH("Summa slutlig allokerad tillförd energi (utan hjälpel och rökgaskondensering):",'Slutlig allokering kvv'!$B$1:$AK$1,0),FALSE)/1,"")</f>
        <v>0</v>
      </c>
      <c r="AI109" s="137" t="str">
        <f>IFERROR(1-VLOOKUP(B109,'Slutlig allokering kvv'!$B$2:$AJ$462,MATCH("Andel av bränsle i kvv som allokerats till värme, exklusive rökgaskondensering och hjälpel",'Slutlig allokering kvv'!$B$1:$AK$1,0),FALSE),"")</f>
        <v/>
      </c>
      <c r="AK109" s="137" t="str">
        <f t="shared" si="3"/>
        <v/>
      </c>
    </row>
    <row r="110" spans="1:37" x14ac:dyDescent="0.25">
      <c r="A110" s="2" t="s">
        <v>172</v>
      </c>
      <c r="B110" s="2" t="s">
        <v>176</v>
      </c>
      <c r="C110" t="str">
        <f>IFERROR(VLOOKUP($B110,Kraftvärmeprod!$B$1:$AH$479,MATCH(C$3,Kraftvärmeprod!$B$1:$AG$1,0),FALSE)/1,"")</f>
        <v/>
      </c>
      <c r="D110" t="str">
        <f>IFERROR(VLOOKUP($B110,Kraftvärmeprod!$B$1:$AH$479,MATCH(D$3,Kraftvärmeprod!$B$1:$AG$1,0),FALSE)/1,"")</f>
        <v/>
      </c>
      <c r="E110">
        <f>IFERROR(VLOOKUP($B110,Kraftvärmeprod!$B$1:$AH$479,MATCH(E$2,Kraftvärmeprod!$B$1:$AG$1,0),FALSE)/1,0)-IFERROR(VLOOKUP($B110,'Slutlig allokering kvv'!$B$2:$AC$462,MATCH(E$3,'Slutlig allokering kvv'!$B$1:$AJ$1,0),FALSE)/1,0)</f>
        <v>0</v>
      </c>
      <c r="F110">
        <f>IFERROR(VLOOKUP($B110,Kraftvärmeprod!$B$1:$AH$479,MATCH(F$2,Kraftvärmeprod!$B$1:$AG$1,0),FALSE)/1,0)-IFERROR(VLOOKUP($B110,'Slutlig allokering kvv'!$B$2:$AC$462,MATCH(F$3,'Slutlig allokering kvv'!$B$1:$AJ$1,0),FALSE)/1,0)</f>
        <v>0</v>
      </c>
      <c r="G110">
        <f>IFERROR(VLOOKUP($B110,Kraftvärmeprod!$B$1:$AH$479,MATCH(G$2,Kraftvärmeprod!$B$1:$AG$1,0),FALSE)/1,0)-IFERROR(VLOOKUP($B110,'Slutlig allokering kvv'!$B$2:$AC$462,MATCH(G$3,'Slutlig allokering kvv'!$B$1:$AJ$1,0),FALSE)/1,0)</f>
        <v>0</v>
      </c>
      <c r="H110">
        <f>IFERROR(VLOOKUP($B110,Kraftvärmeprod!$B$1:$AH$479,MATCH(H$2,Kraftvärmeprod!$B$1:$AG$1,0),FALSE)/1,0)-IFERROR(VLOOKUP($B110,'Slutlig allokering kvv'!$B$2:$AC$462,MATCH(H$3,'Slutlig allokering kvv'!$B$1:$AJ$1,0),FALSE)/1,0)</f>
        <v>0</v>
      </c>
      <c r="I110">
        <f>IFERROR(VLOOKUP($B110,Kraftvärmeprod!$B$1:$AH$479,MATCH(I$2,Kraftvärmeprod!$B$1:$AG$1,0),FALSE)/1,0)-IFERROR(VLOOKUP($B110,'Slutlig allokering kvv'!$B$2:$AC$462,MATCH(I$3,'Slutlig allokering kvv'!$B$1:$AJ$1,0),FALSE)/1,0)</f>
        <v>0</v>
      </c>
      <c r="J110">
        <f>IFERROR(VLOOKUP($B110,Kraftvärmeprod!$B$1:$AH$479,MATCH(J$2,Kraftvärmeprod!$B$1:$AG$1,0),FALSE)/1,0)-IFERROR(VLOOKUP($B110,'Slutlig allokering kvv'!$B$2:$AC$462,MATCH(J$3,'Slutlig allokering kvv'!$B$1:$AJ$1,0),FALSE)/1,0)</f>
        <v>0</v>
      </c>
      <c r="K110">
        <f>IFERROR(VLOOKUP($B110,Kraftvärmeprod!$B$1:$AH$479,MATCH(K$2,Kraftvärmeprod!$B$1:$AG$1,0),FALSE)/1,0)-IFERROR(VLOOKUP($B110,'Slutlig allokering kvv'!$B$2:$AC$462,MATCH(K$3,'Slutlig allokering kvv'!$B$1:$AJ$1,0),FALSE)/1,0)</f>
        <v>0</v>
      </c>
      <c r="L110">
        <f>IFERROR(VLOOKUP($B110,Kraftvärmeprod!$B$1:$AH$479,MATCH(L$2,Kraftvärmeprod!$B$1:$AG$1,0),FALSE)/1,0)-IFERROR(VLOOKUP($B110,'Slutlig allokering kvv'!$B$2:$AC$462,MATCH(L$3,'Slutlig allokering kvv'!$B$1:$AJ$1,0),FALSE)/1,0)</f>
        <v>0</v>
      </c>
      <c r="M110">
        <f>IFERROR(VLOOKUP($B110,Kraftvärmeprod!$B$1:$AH$479,MATCH(M$2,Kraftvärmeprod!$B$1:$AG$1,0),FALSE)/1,0)-IFERROR(VLOOKUP($B110,'Slutlig allokering kvv'!$B$2:$AC$462,MATCH(M$3,'Slutlig allokering kvv'!$B$1:$AJ$1,0),FALSE)/1,0)</f>
        <v>0</v>
      </c>
      <c r="N110">
        <f>IFERROR(VLOOKUP($B110,Kraftvärmeprod!$B$1:$AH$479,MATCH(N$2,Kraftvärmeprod!$B$1:$AG$1,0),FALSE)/1,0)-IFERROR(VLOOKUP($B110,'Slutlig allokering kvv'!$B$2:$AC$462,MATCH(N$3,'Slutlig allokering kvv'!$B$1:$AJ$1,0),FALSE)/1,0)</f>
        <v>0</v>
      </c>
      <c r="O110">
        <f>IFERROR(VLOOKUP($B110,Kraftvärmeprod!$B$1:$AH$479,MATCH(O$2,Kraftvärmeprod!$B$1:$AG$1,0),FALSE)/1,0)-IFERROR(VLOOKUP($B110,'Slutlig allokering kvv'!$B$2:$AC$462,MATCH(O$3,'Slutlig allokering kvv'!$B$1:$AJ$1,0),FALSE)/1,0)</f>
        <v>0</v>
      </c>
      <c r="P110">
        <f>IFERROR(VLOOKUP($B110,Kraftvärmeprod!$B$1:$AH$479,MATCH(P$2,Kraftvärmeprod!$B$1:$AG$1,0),FALSE)/1,0)-IFERROR(VLOOKUP($B110,'Slutlig allokering kvv'!$B$2:$AC$462,MATCH(P$3,'Slutlig allokering kvv'!$B$1:$AJ$1,0),FALSE)/1,0)</f>
        <v>0</v>
      </c>
      <c r="Q110">
        <f>IFERROR(VLOOKUP($B110,Kraftvärmeprod!$B$1:$AH$479,MATCH(Q$2,Kraftvärmeprod!$B$1:$AG$1,0),FALSE)/1,0)-IFERROR(VLOOKUP($B110,'Slutlig allokering kvv'!$B$2:$AC$462,MATCH(Q$3,'Slutlig allokering kvv'!$B$1:$AJ$1,0),FALSE)/1,0)</f>
        <v>0</v>
      </c>
      <c r="R110">
        <f>IFERROR(VLOOKUP($B110,Kraftvärmeprod!$B$1:$AH$479,MATCH(R$2,Kraftvärmeprod!$B$1:$AG$1,0),FALSE)/1,0)-IFERROR(VLOOKUP($B110,'Slutlig allokering kvv'!$B$2:$AC$462,MATCH(R$3,'Slutlig allokering kvv'!$B$1:$AJ$1,0),FALSE)/1,0)</f>
        <v>0</v>
      </c>
      <c r="S110">
        <f>IFERROR(VLOOKUP($B110,Kraftvärmeprod!$B$1:$AH$479,MATCH(S$2,Kraftvärmeprod!$B$1:$AG$1,0),FALSE)/1,0)-IFERROR(VLOOKUP($B110,'Slutlig allokering kvv'!$B$2:$AC$462,MATCH(S$3,'Slutlig allokering kvv'!$B$1:$AJ$1,0),FALSE)/1,0)</f>
        <v>0</v>
      </c>
      <c r="T110" s="6">
        <f>IFERROR(VLOOKUP($B110,Miljö!$B$1:$S$477,MATCH(T$2,Miljö!$B$1:$X$1,0),FALSE)/1,0)-IFERROR(VLOOKUP($B110,'Slutlig allokering kvv'!$B$2:$AC$462,MATCH(T$3,'Slutlig allokering kvv'!$B$1:$AJ$1,0),FALSE)/1,0)</f>
        <v>0</v>
      </c>
      <c r="U110">
        <f>IFERROR(VLOOKUP($B110,Kraftvärmeprod!$B$1:$AH$479,MATCH(U$2,Kraftvärmeprod!$B$1:$AG$1,0),FALSE)/1,0)-IFERROR(VLOOKUP($B110,'Slutlig allokering kvv'!$B$2:$AC$462,MATCH(U$3,'Slutlig allokering kvv'!$B$1:$AJ$1,0),FALSE)/1,0)</f>
        <v>0</v>
      </c>
      <c r="V110">
        <f>IFERROR(VLOOKUP($B110,Kraftvärmeprod!$B$1:$AH$479,MATCH(V$2,Kraftvärmeprod!$B$1:$AG$1,0),FALSE)/1,0)-IFERROR(VLOOKUP($B110,'Slutlig allokering kvv'!$B$2:$AC$462,MATCH(V$3,'Slutlig allokering kvv'!$B$1:$AJ$1,0),FALSE)/1,0)</f>
        <v>0</v>
      </c>
      <c r="W110">
        <f>IFERROR(VLOOKUP($B110,Kraftvärmeprod!$B$1:$AH$479,MATCH(W$2,Kraftvärmeprod!$B$1:$AG$1,0),FALSE)/1,0)-IFERROR(VLOOKUP($B110,'Slutlig allokering kvv'!$B$2:$AC$462,MATCH(W$3,'Slutlig allokering kvv'!$B$1:$AJ$1,0),FALSE)/1,0)</f>
        <v>0</v>
      </c>
      <c r="X110">
        <f>IFERROR(VLOOKUP($B110,Kraftvärmeprod!$B$1:$AH$479,MATCH(X$2,Kraftvärmeprod!$B$1:$AG$1,0),FALSE)/1,0)-IFERROR(VLOOKUP($B110,'Slutlig allokering kvv'!$B$2:$AC$462,MATCH(X$3,'Slutlig allokering kvv'!$B$1:$AJ$1,0),FALSE)/1,0)</f>
        <v>0</v>
      </c>
      <c r="Y110">
        <f>IFERROR(VLOOKUP($B110,Kraftvärmeprod!$B$1:$AH$479,MATCH(Y$2,Kraftvärmeprod!$B$1:$AG$1,0),FALSE)/1,0)-IFERROR(VLOOKUP($B110,'Slutlig allokering kvv'!$B$2:$AC$462,MATCH(Y$3,'Slutlig allokering kvv'!$B$1:$AJ$1,0),FALSE)/1,0)</f>
        <v>0</v>
      </c>
      <c r="Z110">
        <f>IFERROR(VLOOKUP($B110,Kraftvärmeprod!$B$1:$AH$479,MATCH(Z$2,Kraftvärmeprod!$B$1:$AG$1,0),FALSE)/1,0)-IFERROR(VLOOKUP($B110,'Slutlig allokering kvv'!$B$2:$AC$462,MATCH(Z$3,'Slutlig allokering kvv'!$B$1:$AJ$1,0),FALSE)/1,0)</f>
        <v>0</v>
      </c>
      <c r="AA110">
        <f>IFERROR(VLOOKUP($B110,Kraftvärmeprod!$B$1:$AH$479,MATCH(AA$2,Kraftvärmeprod!$B$1:$AG$1,0),FALSE)/1,0)-IFERROR(VLOOKUP($B110,'Slutlig allokering kvv'!$B$2:$AC$462,MATCH(AA$3,'Slutlig allokering kvv'!$B$1:$AJ$1,0),FALSE)/1,0)</f>
        <v>0</v>
      </c>
      <c r="AE110">
        <f t="shared" si="2"/>
        <v>0</v>
      </c>
      <c r="AG110">
        <f>IFERROR(VLOOKUP(B110,'Slutlig allokering kvv'!$B$2:$AJ$462,MATCH("Summa slutlig allokerad tillförd energi (utan hjälpel och rökgaskondensering):",'Slutlig allokering kvv'!$B$1:$AK$1,0),FALSE)/1,"")</f>
        <v>0</v>
      </c>
      <c r="AI110" s="137" t="str">
        <f>IFERROR(1-VLOOKUP(B110,'Slutlig allokering kvv'!$B$2:$AJ$462,MATCH("Andel av bränsle i kvv som allokerats till värme, exklusive rökgaskondensering och hjälpel",'Slutlig allokering kvv'!$B$1:$AK$1,0),FALSE),"")</f>
        <v/>
      </c>
      <c r="AK110" s="137" t="str">
        <f t="shared" si="3"/>
        <v/>
      </c>
    </row>
    <row r="111" spans="1:37" x14ac:dyDescent="0.25">
      <c r="A111" s="2" t="s">
        <v>172</v>
      </c>
      <c r="B111" s="2" t="s">
        <v>177</v>
      </c>
      <c r="C111" t="str">
        <f>IFERROR(VLOOKUP($B111,Kraftvärmeprod!$B$1:$AH$479,MATCH(C$3,Kraftvärmeprod!$B$1:$AG$1,0),FALSE)/1,"")</f>
        <v/>
      </c>
      <c r="D111" t="str">
        <f>IFERROR(VLOOKUP($B111,Kraftvärmeprod!$B$1:$AH$479,MATCH(D$3,Kraftvärmeprod!$B$1:$AG$1,0),FALSE)/1,"")</f>
        <v/>
      </c>
      <c r="E111">
        <f>IFERROR(VLOOKUP($B111,Kraftvärmeprod!$B$1:$AH$479,MATCH(E$2,Kraftvärmeprod!$B$1:$AG$1,0),FALSE)/1,0)-IFERROR(VLOOKUP($B111,'Slutlig allokering kvv'!$B$2:$AC$462,MATCH(E$3,'Slutlig allokering kvv'!$B$1:$AJ$1,0),FALSE)/1,0)</f>
        <v>0</v>
      </c>
      <c r="F111">
        <f>IFERROR(VLOOKUP($B111,Kraftvärmeprod!$B$1:$AH$479,MATCH(F$2,Kraftvärmeprod!$B$1:$AG$1,0),FALSE)/1,0)-IFERROR(VLOOKUP($B111,'Slutlig allokering kvv'!$B$2:$AC$462,MATCH(F$3,'Slutlig allokering kvv'!$B$1:$AJ$1,0),FALSE)/1,0)</f>
        <v>0</v>
      </c>
      <c r="G111">
        <f>IFERROR(VLOOKUP($B111,Kraftvärmeprod!$B$1:$AH$479,MATCH(G$2,Kraftvärmeprod!$B$1:$AG$1,0),FALSE)/1,0)-IFERROR(VLOOKUP($B111,'Slutlig allokering kvv'!$B$2:$AC$462,MATCH(G$3,'Slutlig allokering kvv'!$B$1:$AJ$1,0),FALSE)/1,0)</f>
        <v>0</v>
      </c>
      <c r="H111">
        <f>IFERROR(VLOOKUP($B111,Kraftvärmeprod!$B$1:$AH$479,MATCH(H$2,Kraftvärmeprod!$B$1:$AG$1,0),FALSE)/1,0)-IFERROR(VLOOKUP($B111,'Slutlig allokering kvv'!$B$2:$AC$462,MATCH(H$3,'Slutlig allokering kvv'!$B$1:$AJ$1,0),FALSE)/1,0)</f>
        <v>0</v>
      </c>
      <c r="I111">
        <f>IFERROR(VLOOKUP($B111,Kraftvärmeprod!$B$1:$AH$479,MATCH(I$2,Kraftvärmeprod!$B$1:$AG$1,0),FALSE)/1,0)-IFERROR(VLOOKUP($B111,'Slutlig allokering kvv'!$B$2:$AC$462,MATCH(I$3,'Slutlig allokering kvv'!$B$1:$AJ$1,0),FALSE)/1,0)</f>
        <v>0</v>
      </c>
      <c r="J111">
        <f>IFERROR(VLOOKUP($B111,Kraftvärmeprod!$B$1:$AH$479,MATCH(J$2,Kraftvärmeprod!$B$1:$AG$1,0),FALSE)/1,0)-IFERROR(VLOOKUP($B111,'Slutlig allokering kvv'!$B$2:$AC$462,MATCH(J$3,'Slutlig allokering kvv'!$B$1:$AJ$1,0),FALSE)/1,0)</f>
        <v>0</v>
      </c>
      <c r="K111">
        <f>IFERROR(VLOOKUP($B111,Kraftvärmeprod!$B$1:$AH$479,MATCH(K$2,Kraftvärmeprod!$B$1:$AG$1,0),FALSE)/1,0)-IFERROR(VLOOKUP($B111,'Slutlig allokering kvv'!$B$2:$AC$462,MATCH(K$3,'Slutlig allokering kvv'!$B$1:$AJ$1,0),FALSE)/1,0)</f>
        <v>0</v>
      </c>
      <c r="L111">
        <f>IFERROR(VLOOKUP($B111,Kraftvärmeprod!$B$1:$AH$479,MATCH(L$2,Kraftvärmeprod!$B$1:$AG$1,0),FALSE)/1,0)-IFERROR(VLOOKUP($B111,'Slutlig allokering kvv'!$B$2:$AC$462,MATCH(L$3,'Slutlig allokering kvv'!$B$1:$AJ$1,0),FALSE)/1,0)</f>
        <v>0</v>
      </c>
      <c r="M111">
        <f>IFERROR(VLOOKUP($B111,Kraftvärmeprod!$B$1:$AH$479,MATCH(M$2,Kraftvärmeprod!$B$1:$AG$1,0),FALSE)/1,0)-IFERROR(VLOOKUP($B111,'Slutlig allokering kvv'!$B$2:$AC$462,MATCH(M$3,'Slutlig allokering kvv'!$B$1:$AJ$1,0),FALSE)/1,0)</f>
        <v>0</v>
      </c>
      <c r="N111">
        <f>IFERROR(VLOOKUP($B111,Kraftvärmeprod!$B$1:$AH$479,MATCH(N$2,Kraftvärmeprod!$B$1:$AG$1,0),FALSE)/1,0)-IFERROR(VLOOKUP($B111,'Slutlig allokering kvv'!$B$2:$AC$462,MATCH(N$3,'Slutlig allokering kvv'!$B$1:$AJ$1,0),FALSE)/1,0)</f>
        <v>0</v>
      </c>
      <c r="O111">
        <f>IFERROR(VLOOKUP($B111,Kraftvärmeprod!$B$1:$AH$479,MATCH(O$2,Kraftvärmeprod!$B$1:$AG$1,0),FALSE)/1,0)-IFERROR(VLOOKUP($B111,'Slutlig allokering kvv'!$B$2:$AC$462,MATCH(O$3,'Slutlig allokering kvv'!$B$1:$AJ$1,0),FALSE)/1,0)</f>
        <v>0</v>
      </c>
      <c r="P111">
        <f>IFERROR(VLOOKUP($B111,Kraftvärmeprod!$B$1:$AH$479,MATCH(P$2,Kraftvärmeprod!$B$1:$AG$1,0),FALSE)/1,0)-IFERROR(VLOOKUP($B111,'Slutlig allokering kvv'!$B$2:$AC$462,MATCH(P$3,'Slutlig allokering kvv'!$B$1:$AJ$1,0),FALSE)/1,0)</f>
        <v>0</v>
      </c>
      <c r="Q111">
        <f>IFERROR(VLOOKUP($B111,Kraftvärmeprod!$B$1:$AH$479,MATCH(Q$2,Kraftvärmeprod!$B$1:$AG$1,0),FALSE)/1,0)-IFERROR(VLOOKUP($B111,'Slutlig allokering kvv'!$B$2:$AC$462,MATCH(Q$3,'Slutlig allokering kvv'!$B$1:$AJ$1,0),FALSE)/1,0)</f>
        <v>0</v>
      </c>
      <c r="R111">
        <f>IFERROR(VLOOKUP($B111,Kraftvärmeprod!$B$1:$AH$479,MATCH(R$2,Kraftvärmeprod!$B$1:$AG$1,0),FALSE)/1,0)-IFERROR(VLOOKUP($B111,'Slutlig allokering kvv'!$B$2:$AC$462,MATCH(R$3,'Slutlig allokering kvv'!$B$1:$AJ$1,0),FALSE)/1,0)</f>
        <v>0</v>
      </c>
      <c r="S111">
        <f>IFERROR(VLOOKUP($B111,Kraftvärmeprod!$B$1:$AH$479,MATCH(S$2,Kraftvärmeprod!$B$1:$AG$1,0),FALSE)/1,0)-IFERROR(VLOOKUP($B111,'Slutlig allokering kvv'!$B$2:$AC$462,MATCH(S$3,'Slutlig allokering kvv'!$B$1:$AJ$1,0),FALSE)/1,0)</f>
        <v>0</v>
      </c>
      <c r="T111" s="6">
        <f>IFERROR(VLOOKUP($B111,Miljö!$B$1:$S$477,MATCH(T$2,Miljö!$B$1:$X$1,0),FALSE)/1,0)-IFERROR(VLOOKUP($B111,'Slutlig allokering kvv'!$B$2:$AC$462,MATCH(T$3,'Slutlig allokering kvv'!$B$1:$AJ$1,0),FALSE)/1,0)</f>
        <v>0</v>
      </c>
      <c r="U111">
        <f>IFERROR(VLOOKUP($B111,Kraftvärmeprod!$B$1:$AH$479,MATCH(U$2,Kraftvärmeprod!$B$1:$AG$1,0),FALSE)/1,0)-IFERROR(VLOOKUP($B111,'Slutlig allokering kvv'!$B$2:$AC$462,MATCH(U$3,'Slutlig allokering kvv'!$B$1:$AJ$1,0),FALSE)/1,0)</f>
        <v>0</v>
      </c>
      <c r="V111">
        <f>IFERROR(VLOOKUP($B111,Kraftvärmeprod!$B$1:$AH$479,MATCH(V$2,Kraftvärmeprod!$B$1:$AG$1,0),FALSE)/1,0)-IFERROR(VLOOKUP($B111,'Slutlig allokering kvv'!$B$2:$AC$462,MATCH(V$3,'Slutlig allokering kvv'!$B$1:$AJ$1,0),FALSE)/1,0)</f>
        <v>0</v>
      </c>
      <c r="W111">
        <f>IFERROR(VLOOKUP($B111,Kraftvärmeprod!$B$1:$AH$479,MATCH(W$2,Kraftvärmeprod!$B$1:$AG$1,0),FALSE)/1,0)-IFERROR(VLOOKUP($B111,'Slutlig allokering kvv'!$B$2:$AC$462,MATCH(W$3,'Slutlig allokering kvv'!$B$1:$AJ$1,0),FALSE)/1,0)</f>
        <v>0</v>
      </c>
      <c r="X111">
        <f>IFERROR(VLOOKUP($B111,Kraftvärmeprod!$B$1:$AH$479,MATCH(X$2,Kraftvärmeprod!$B$1:$AG$1,0),FALSE)/1,0)-IFERROR(VLOOKUP($B111,'Slutlig allokering kvv'!$B$2:$AC$462,MATCH(X$3,'Slutlig allokering kvv'!$B$1:$AJ$1,0),FALSE)/1,0)</f>
        <v>0</v>
      </c>
      <c r="Y111">
        <f>IFERROR(VLOOKUP($B111,Kraftvärmeprod!$B$1:$AH$479,MATCH(Y$2,Kraftvärmeprod!$B$1:$AG$1,0),FALSE)/1,0)-IFERROR(VLOOKUP($B111,'Slutlig allokering kvv'!$B$2:$AC$462,MATCH(Y$3,'Slutlig allokering kvv'!$B$1:$AJ$1,0),FALSE)/1,0)</f>
        <v>0</v>
      </c>
      <c r="Z111">
        <f>IFERROR(VLOOKUP($B111,Kraftvärmeprod!$B$1:$AH$479,MATCH(Z$2,Kraftvärmeprod!$B$1:$AG$1,0),FALSE)/1,0)-IFERROR(VLOOKUP($B111,'Slutlig allokering kvv'!$B$2:$AC$462,MATCH(Z$3,'Slutlig allokering kvv'!$B$1:$AJ$1,0),FALSE)/1,0)</f>
        <v>0</v>
      </c>
      <c r="AA111">
        <f>IFERROR(VLOOKUP($B111,Kraftvärmeprod!$B$1:$AH$479,MATCH(AA$2,Kraftvärmeprod!$B$1:$AG$1,0),FALSE)/1,0)-IFERROR(VLOOKUP($B111,'Slutlig allokering kvv'!$B$2:$AC$462,MATCH(AA$3,'Slutlig allokering kvv'!$B$1:$AJ$1,0),FALSE)/1,0)</f>
        <v>0</v>
      </c>
      <c r="AE111">
        <f t="shared" si="2"/>
        <v>0</v>
      </c>
      <c r="AG111">
        <f>IFERROR(VLOOKUP(B111,'Slutlig allokering kvv'!$B$2:$AJ$462,MATCH("Summa slutlig allokerad tillförd energi (utan hjälpel och rökgaskondensering):",'Slutlig allokering kvv'!$B$1:$AK$1,0),FALSE)/1,"")</f>
        <v>0</v>
      </c>
      <c r="AI111" s="137" t="str">
        <f>IFERROR(1-VLOOKUP(B111,'Slutlig allokering kvv'!$B$2:$AJ$462,MATCH("Andel av bränsle i kvv som allokerats till värme, exklusive rökgaskondensering och hjälpel",'Slutlig allokering kvv'!$B$1:$AK$1,0),FALSE),"")</f>
        <v/>
      </c>
      <c r="AK111" s="137" t="str">
        <f t="shared" si="3"/>
        <v/>
      </c>
    </row>
    <row r="112" spans="1:37" x14ac:dyDescent="0.25">
      <c r="A112" s="2" t="s">
        <v>172</v>
      </c>
      <c r="B112" s="2" t="s">
        <v>178</v>
      </c>
      <c r="C112" t="str">
        <f>IFERROR(VLOOKUP($B112,Kraftvärmeprod!$B$1:$AH$479,MATCH(C$3,Kraftvärmeprod!$B$1:$AG$1,0),FALSE)/1,"")</f>
        <v/>
      </c>
      <c r="D112" t="str">
        <f>IFERROR(VLOOKUP($B112,Kraftvärmeprod!$B$1:$AH$479,MATCH(D$3,Kraftvärmeprod!$B$1:$AG$1,0),FALSE)/1,"")</f>
        <v/>
      </c>
      <c r="E112">
        <f>IFERROR(VLOOKUP($B112,Kraftvärmeprod!$B$1:$AH$479,MATCH(E$2,Kraftvärmeprod!$B$1:$AG$1,0),FALSE)/1,0)-IFERROR(VLOOKUP($B112,'Slutlig allokering kvv'!$B$2:$AC$462,MATCH(E$3,'Slutlig allokering kvv'!$B$1:$AJ$1,0),FALSE)/1,0)</f>
        <v>0</v>
      </c>
      <c r="F112">
        <f>IFERROR(VLOOKUP($B112,Kraftvärmeprod!$B$1:$AH$479,MATCH(F$2,Kraftvärmeprod!$B$1:$AG$1,0),FALSE)/1,0)-IFERROR(VLOOKUP($B112,'Slutlig allokering kvv'!$B$2:$AC$462,MATCH(F$3,'Slutlig allokering kvv'!$B$1:$AJ$1,0),FALSE)/1,0)</f>
        <v>0</v>
      </c>
      <c r="G112">
        <f>IFERROR(VLOOKUP($B112,Kraftvärmeprod!$B$1:$AH$479,MATCH(G$2,Kraftvärmeprod!$B$1:$AG$1,0),FALSE)/1,0)-IFERROR(VLOOKUP($B112,'Slutlig allokering kvv'!$B$2:$AC$462,MATCH(G$3,'Slutlig allokering kvv'!$B$1:$AJ$1,0),FALSE)/1,0)</f>
        <v>0</v>
      </c>
      <c r="H112">
        <f>IFERROR(VLOOKUP($B112,Kraftvärmeprod!$B$1:$AH$479,MATCH(H$2,Kraftvärmeprod!$B$1:$AG$1,0),FALSE)/1,0)-IFERROR(VLOOKUP($B112,'Slutlig allokering kvv'!$B$2:$AC$462,MATCH(H$3,'Slutlig allokering kvv'!$B$1:$AJ$1,0),FALSE)/1,0)</f>
        <v>0</v>
      </c>
      <c r="I112">
        <f>IFERROR(VLOOKUP($B112,Kraftvärmeprod!$B$1:$AH$479,MATCH(I$2,Kraftvärmeprod!$B$1:$AG$1,0),FALSE)/1,0)-IFERROR(VLOOKUP($B112,'Slutlig allokering kvv'!$B$2:$AC$462,MATCH(I$3,'Slutlig allokering kvv'!$B$1:$AJ$1,0),FALSE)/1,0)</f>
        <v>0</v>
      </c>
      <c r="J112">
        <f>IFERROR(VLOOKUP($B112,Kraftvärmeprod!$B$1:$AH$479,MATCH(J$2,Kraftvärmeprod!$B$1:$AG$1,0),FALSE)/1,0)-IFERROR(VLOOKUP($B112,'Slutlig allokering kvv'!$B$2:$AC$462,MATCH(J$3,'Slutlig allokering kvv'!$B$1:$AJ$1,0),FALSE)/1,0)</f>
        <v>0</v>
      </c>
      <c r="K112">
        <f>IFERROR(VLOOKUP($B112,Kraftvärmeprod!$B$1:$AH$479,MATCH(K$2,Kraftvärmeprod!$B$1:$AG$1,0),FALSE)/1,0)-IFERROR(VLOOKUP($B112,'Slutlig allokering kvv'!$B$2:$AC$462,MATCH(K$3,'Slutlig allokering kvv'!$B$1:$AJ$1,0),FALSE)/1,0)</f>
        <v>0</v>
      </c>
      <c r="L112">
        <f>IFERROR(VLOOKUP($B112,Kraftvärmeprod!$B$1:$AH$479,MATCH(L$2,Kraftvärmeprod!$B$1:$AG$1,0),FALSE)/1,0)-IFERROR(VLOOKUP($B112,'Slutlig allokering kvv'!$B$2:$AC$462,MATCH(L$3,'Slutlig allokering kvv'!$B$1:$AJ$1,0),FALSE)/1,0)</f>
        <v>0</v>
      </c>
      <c r="M112">
        <f>IFERROR(VLOOKUP($B112,Kraftvärmeprod!$B$1:$AH$479,MATCH(M$2,Kraftvärmeprod!$B$1:$AG$1,0),FALSE)/1,0)-IFERROR(VLOOKUP($B112,'Slutlig allokering kvv'!$B$2:$AC$462,MATCH(M$3,'Slutlig allokering kvv'!$B$1:$AJ$1,0),FALSE)/1,0)</f>
        <v>0</v>
      </c>
      <c r="N112">
        <f>IFERROR(VLOOKUP($B112,Kraftvärmeprod!$B$1:$AH$479,MATCH(N$2,Kraftvärmeprod!$B$1:$AG$1,0),FALSE)/1,0)-IFERROR(VLOOKUP($B112,'Slutlig allokering kvv'!$B$2:$AC$462,MATCH(N$3,'Slutlig allokering kvv'!$B$1:$AJ$1,0),FALSE)/1,0)</f>
        <v>0</v>
      </c>
      <c r="O112">
        <f>IFERROR(VLOOKUP($B112,Kraftvärmeprod!$B$1:$AH$479,MATCH(O$2,Kraftvärmeprod!$B$1:$AG$1,0),FALSE)/1,0)-IFERROR(VLOOKUP($B112,'Slutlig allokering kvv'!$B$2:$AC$462,MATCH(O$3,'Slutlig allokering kvv'!$B$1:$AJ$1,0),FALSE)/1,0)</f>
        <v>0</v>
      </c>
      <c r="P112">
        <f>IFERROR(VLOOKUP($B112,Kraftvärmeprod!$B$1:$AH$479,MATCH(P$2,Kraftvärmeprod!$B$1:$AG$1,0),FALSE)/1,0)-IFERROR(VLOOKUP($B112,'Slutlig allokering kvv'!$B$2:$AC$462,MATCH(P$3,'Slutlig allokering kvv'!$B$1:$AJ$1,0),FALSE)/1,0)</f>
        <v>0</v>
      </c>
      <c r="Q112">
        <f>IFERROR(VLOOKUP($B112,Kraftvärmeprod!$B$1:$AH$479,MATCH(Q$2,Kraftvärmeprod!$B$1:$AG$1,0),FALSE)/1,0)-IFERROR(VLOOKUP($B112,'Slutlig allokering kvv'!$B$2:$AC$462,MATCH(Q$3,'Slutlig allokering kvv'!$B$1:$AJ$1,0),FALSE)/1,0)</f>
        <v>0</v>
      </c>
      <c r="R112">
        <f>IFERROR(VLOOKUP($B112,Kraftvärmeprod!$B$1:$AH$479,MATCH(R$2,Kraftvärmeprod!$B$1:$AG$1,0),FALSE)/1,0)-IFERROR(VLOOKUP($B112,'Slutlig allokering kvv'!$B$2:$AC$462,MATCH(R$3,'Slutlig allokering kvv'!$B$1:$AJ$1,0),FALSE)/1,0)</f>
        <v>0</v>
      </c>
      <c r="S112">
        <f>IFERROR(VLOOKUP($B112,Kraftvärmeprod!$B$1:$AH$479,MATCH(S$2,Kraftvärmeprod!$B$1:$AG$1,0),FALSE)/1,0)-IFERROR(VLOOKUP($B112,'Slutlig allokering kvv'!$B$2:$AC$462,MATCH(S$3,'Slutlig allokering kvv'!$B$1:$AJ$1,0),FALSE)/1,0)</f>
        <v>0</v>
      </c>
      <c r="T112" s="6">
        <f>IFERROR(VLOOKUP($B112,Miljö!$B$1:$S$477,MATCH(T$2,Miljö!$B$1:$X$1,0),FALSE)/1,0)-IFERROR(VLOOKUP($B112,'Slutlig allokering kvv'!$B$2:$AC$462,MATCH(T$3,'Slutlig allokering kvv'!$B$1:$AJ$1,0),FALSE)/1,0)</f>
        <v>0</v>
      </c>
      <c r="U112">
        <f>IFERROR(VLOOKUP($B112,Kraftvärmeprod!$B$1:$AH$479,MATCH(U$2,Kraftvärmeprod!$B$1:$AG$1,0),FALSE)/1,0)-IFERROR(VLOOKUP($B112,'Slutlig allokering kvv'!$B$2:$AC$462,MATCH(U$3,'Slutlig allokering kvv'!$B$1:$AJ$1,0),FALSE)/1,0)</f>
        <v>0</v>
      </c>
      <c r="V112">
        <f>IFERROR(VLOOKUP($B112,Kraftvärmeprod!$B$1:$AH$479,MATCH(V$2,Kraftvärmeprod!$B$1:$AG$1,0),FALSE)/1,0)-IFERROR(VLOOKUP($B112,'Slutlig allokering kvv'!$B$2:$AC$462,MATCH(V$3,'Slutlig allokering kvv'!$B$1:$AJ$1,0),FALSE)/1,0)</f>
        <v>0</v>
      </c>
      <c r="W112">
        <f>IFERROR(VLOOKUP($B112,Kraftvärmeprod!$B$1:$AH$479,MATCH(W$2,Kraftvärmeprod!$B$1:$AG$1,0),FALSE)/1,0)-IFERROR(VLOOKUP($B112,'Slutlig allokering kvv'!$B$2:$AC$462,MATCH(W$3,'Slutlig allokering kvv'!$B$1:$AJ$1,0),FALSE)/1,0)</f>
        <v>0</v>
      </c>
      <c r="X112">
        <f>IFERROR(VLOOKUP($B112,Kraftvärmeprod!$B$1:$AH$479,MATCH(X$2,Kraftvärmeprod!$B$1:$AG$1,0),FALSE)/1,0)-IFERROR(VLOOKUP($B112,'Slutlig allokering kvv'!$B$2:$AC$462,MATCH(X$3,'Slutlig allokering kvv'!$B$1:$AJ$1,0),FALSE)/1,0)</f>
        <v>0</v>
      </c>
      <c r="Y112">
        <f>IFERROR(VLOOKUP($B112,Kraftvärmeprod!$B$1:$AH$479,MATCH(Y$2,Kraftvärmeprod!$B$1:$AG$1,0),FALSE)/1,0)-IFERROR(VLOOKUP($B112,'Slutlig allokering kvv'!$B$2:$AC$462,MATCH(Y$3,'Slutlig allokering kvv'!$B$1:$AJ$1,0),FALSE)/1,0)</f>
        <v>0</v>
      </c>
      <c r="Z112">
        <f>IFERROR(VLOOKUP($B112,Kraftvärmeprod!$B$1:$AH$479,MATCH(Z$2,Kraftvärmeprod!$B$1:$AG$1,0),FALSE)/1,0)-IFERROR(VLOOKUP($B112,'Slutlig allokering kvv'!$B$2:$AC$462,MATCH(Z$3,'Slutlig allokering kvv'!$B$1:$AJ$1,0),FALSE)/1,0)</f>
        <v>0</v>
      </c>
      <c r="AA112">
        <f>IFERROR(VLOOKUP($B112,Kraftvärmeprod!$B$1:$AH$479,MATCH(AA$2,Kraftvärmeprod!$B$1:$AG$1,0),FALSE)/1,0)-IFERROR(VLOOKUP($B112,'Slutlig allokering kvv'!$B$2:$AC$462,MATCH(AA$3,'Slutlig allokering kvv'!$B$1:$AJ$1,0),FALSE)/1,0)</f>
        <v>0</v>
      </c>
      <c r="AE112">
        <f t="shared" si="2"/>
        <v>0</v>
      </c>
      <c r="AG112">
        <f>IFERROR(VLOOKUP(B112,'Slutlig allokering kvv'!$B$2:$AJ$462,MATCH("Summa slutlig allokerad tillförd energi (utan hjälpel och rökgaskondensering):",'Slutlig allokering kvv'!$B$1:$AK$1,0),FALSE)/1,"")</f>
        <v>0</v>
      </c>
      <c r="AI112" s="137" t="str">
        <f>IFERROR(1-VLOOKUP(B112,'Slutlig allokering kvv'!$B$2:$AJ$462,MATCH("Andel av bränsle i kvv som allokerats till värme, exklusive rökgaskondensering och hjälpel",'Slutlig allokering kvv'!$B$1:$AK$1,0),FALSE),"")</f>
        <v/>
      </c>
      <c r="AK112" s="137" t="str">
        <f t="shared" si="3"/>
        <v/>
      </c>
    </row>
    <row r="113" spans="1:37" x14ac:dyDescent="0.25">
      <c r="A113" s="2" t="s">
        <v>172</v>
      </c>
      <c r="B113" s="2" t="s">
        <v>179</v>
      </c>
      <c r="C113" t="str">
        <f>IFERROR(VLOOKUP($B113,Kraftvärmeprod!$B$1:$AH$479,MATCH(C$3,Kraftvärmeprod!$B$1:$AG$1,0),FALSE)/1,"")</f>
        <v/>
      </c>
      <c r="D113" t="str">
        <f>IFERROR(VLOOKUP($B113,Kraftvärmeprod!$B$1:$AH$479,MATCH(D$3,Kraftvärmeprod!$B$1:$AG$1,0),FALSE)/1,"")</f>
        <v/>
      </c>
      <c r="E113">
        <f>IFERROR(VLOOKUP($B113,Kraftvärmeprod!$B$1:$AH$479,MATCH(E$2,Kraftvärmeprod!$B$1:$AG$1,0),FALSE)/1,0)-IFERROR(VLOOKUP($B113,'Slutlig allokering kvv'!$B$2:$AC$462,MATCH(E$3,'Slutlig allokering kvv'!$B$1:$AJ$1,0),FALSE)/1,0)</f>
        <v>0</v>
      </c>
      <c r="F113">
        <f>IFERROR(VLOOKUP($B113,Kraftvärmeprod!$B$1:$AH$479,MATCH(F$2,Kraftvärmeprod!$B$1:$AG$1,0),FALSE)/1,0)-IFERROR(VLOOKUP($B113,'Slutlig allokering kvv'!$B$2:$AC$462,MATCH(F$3,'Slutlig allokering kvv'!$B$1:$AJ$1,0),FALSE)/1,0)</f>
        <v>0</v>
      </c>
      <c r="G113">
        <f>IFERROR(VLOOKUP($B113,Kraftvärmeprod!$B$1:$AH$479,MATCH(G$2,Kraftvärmeprod!$B$1:$AG$1,0),FALSE)/1,0)-IFERROR(VLOOKUP($B113,'Slutlig allokering kvv'!$B$2:$AC$462,MATCH(G$3,'Slutlig allokering kvv'!$B$1:$AJ$1,0),FALSE)/1,0)</f>
        <v>0</v>
      </c>
      <c r="H113">
        <f>IFERROR(VLOOKUP($B113,Kraftvärmeprod!$B$1:$AH$479,MATCH(H$2,Kraftvärmeprod!$B$1:$AG$1,0),FALSE)/1,0)-IFERROR(VLOOKUP($B113,'Slutlig allokering kvv'!$B$2:$AC$462,MATCH(H$3,'Slutlig allokering kvv'!$B$1:$AJ$1,0),FALSE)/1,0)</f>
        <v>0</v>
      </c>
      <c r="I113">
        <f>IFERROR(VLOOKUP($B113,Kraftvärmeprod!$B$1:$AH$479,MATCH(I$2,Kraftvärmeprod!$B$1:$AG$1,0),FALSE)/1,0)-IFERROR(VLOOKUP($B113,'Slutlig allokering kvv'!$B$2:$AC$462,MATCH(I$3,'Slutlig allokering kvv'!$B$1:$AJ$1,0),FALSE)/1,0)</f>
        <v>0</v>
      </c>
      <c r="J113">
        <f>IFERROR(VLOOKUP($B113,Kraftvärmeprod!$B$1:$AH$479,MATCH(J$2,Kraftvärmeprod!$B$1:$AG$1,0),FALSE)/1,0)-IFERROR(VLOOKUP($B113,'Slutlig allokering kvv'!$B$2:$AC$462,MATCH(J$3,'Slutlig allokering kvv'!$B$1:$AJ$1,0),FALSE)/1,0)</f>
        <v>0</v>
      </c>
      <c r="K113">
        <f>IFERROR(VLOOKUP($B113,Kraftvärmeprod!$B$1:$AH$479,MATCH(K$2,Kraftvärmeprod!$B$1:$AG$1,0),FALSE)/1,0)-IFERROR(VLOOKUP($B113,'Slutlig allokering kvv'!$B$2:$AC$462,MATCH(K$3,'Slutlig allokering kvv'!$B$1:$AJ$1,0),FALSE)/1,0)</f>
        <v>0</v>
      </c>
      <c r="L113">
        <f>IFERROR(VLOOKUP($B113,Kraftvärmeprod!$B$1:$AH$479,MATCH(L$2,Kraftvärmeprod!$B$1:$AG$1,0),FALSE)/1,0)-IFERROR(VLOOKUP($B113,'Slutlig allokering kvv'!$B$2:$AC$462,MATCH(L$3,'Slutlig allokering kvv'!$B$1:$AJ$1,0),FALSE)/1,0)</f>
        <v>0</v>
      </c>
      <c r="M113">
        <f>IFERROR(VLOOKUP($B113,Kraftvärmeprod!$B$1:$AH$479,MATCH(M$2,Kraftvärmeprod!$B$1:$AG$1,0),FALSE)/1,0)-IFERROR(VLOOKUP($B113,'Slutlig allokering kvv'!$B$2:$AC$462,MATCH(M$3,'Slutlig allokering kvv'!$B$1:$AJ$1,0),FALSE)/1,0)</f>
        <v>0</v>
      </c>
      <c r="N113">
        <f>IFERROR(VLOOKUP($B113,Kraftvärmeprod!$B$1:$AH$479,MATCH(N$2,Kraftvärmeprod!$B$1:$AG$1,0),FALSE)/1,0)-IFERROR(VLOOKUP($B113,'Slutlig allokering kvv'!$B$2:$AC$462,MATCH(N$3,'Slutlig allokering kvv'!$B$1:$AJ$1,0),FALSE)/1,0)</f>
        <v>0</v>
      </c>
      <c r="O113">
        <f>IFERROR(VLOOKUP($B113,Kraftvärmeprod!$B$1:$AH$479,MATCH(O$2,Kraftvärmeprod!$B$1:$AG$1,0),FALSE)/1,0)-IFERROR(VLOOKUP($B113,'Slutlig allokering kvv'!$B$2:$AC$462,MATCH(O$3,'Slutlig allokering kvv'!$B$1:$AJ$1,0),FALSE)/1,0)</f>
        <v>0</v>
      </c>
      <c r="P113">
        <f>IFERROR(VLOOKUP($B113,Kraftvärmeprod!$B$1:$AH$479,MATCH(P$2,Kraftvärmeprod!$B$1:$AG$1,0),FALSE)/1,0)-IFERROR(VLOOKUP($B113,'Slutlig allokering kvv'!$B$2:$AC$462,MATCH(P$3,'Slutlig allokering kvv'!$B$1:$AJ$1,0),FALSE)/1,0)</f>
        <v>0</v>
      </c>
      <c r="Q113">
        <f>IFERROR(VLOOKUP($B113,Kraftvärmeprod!$B$1:$AH$479,MATCH(Q$2,Kraftvärmeprod!$B$1:$AG$1,0),FALSE)/1,0)-IFERROR(VLOOKUP($B113,'Slutlig allokering kvv'!$B$2:$AC$462,MATCH(Q$3,'Slutlig allokering kvv'!$B$1:$AJ$1,0),FALSE)/1,0)</f>
        <v>0</v>
      </c>
      <c r="R113">
        <f>IFERROR(VLOOKUP($B113,Kraftvärmeprod!$B$1:$AH$479,MATCH(R$2,Kraftvärmeprod!$B$1:$AG$1,0),FALSE)/1,0)-IFERROR(VLOOKUP($B113,'Slutlig allokering kvv'!$B$2:$AC$462,MATCH(R$3,'Slutlig allokering kvv'!$B$1:$AJ$1,0),FALSE)/1,0)</f>
        <v>0</v>
      </c>
      <c r="S113">
        <f>IFERROR(VLOOKUP($B113,Kraftvärmeprod!$B$1:$AH$479,MATCH(S$2,Kraftvärmeprod!$B$1:$AG$1,0),FALSE)/1,0)-IFERROR(VLOOKUP($B113,'Slutlig allokering kvv'!$B$2:$AC$462,MATCH(S$3,'Slutlig allokering kvv'!$B$1:$AJ$1,0),FALSE)/1,0)</f>
        <v>0</v>
      </c>
      <c r="T113" s="6">
        <f>IFERROR(VLOOKUP($B113,Miljö!$B$1:$S$477,MATCH(T$2,Miljö!$B$1:$X$1,0),FALSE)/1,0)-IFERROR(VLOOKUP($B113,'Slutlig allokering kvv'!$B$2:$AC$462,MATCH(T$3,'Slutlig allokering kvv'!$B$1:$AJ$1,0),FALSE)/1,0)</f>
        <v>0</v>
      </c>
      <c r="U113">
        <f>IFERROR(VLOOKUP($B113,Kraftvärmeprod!$B$1:$AH$479,MATCH(U$2,Kraftvärmeprod!$B$1:$AG$1,0),FALSE)/1,0)-IFERROR(VLOOKUP($B113,'Slutlig allokering kvv'!$B$2:$AC$462,MATCH(U$3,'Slutlig allokering kvv'!$B$1:$AJ$1,0),FALSE)/1,0)</f>
        <v>0</v>
      </c>
      <c r="V113">
        <f>IFERROR(VLOOKUP($B113,Kraftvärmeprod!$B$1:$AH$479,MATCH(V$2,Kraftvärmeprod!$B$1:$AG$1,0),FALSE)/1,0)-IFERROR(VLOOKUP($B113,'Slutlig allokering kvv'!$B$2:$AC$462,MATCH(V$3,'Slutlig allokering kvv'!$B$1:$AJ$1,0),FALSE)/1,0)</f>
        <v>0</v>
      </c>
      <c r="W113">
        <f>IFERROR(VLOOKUP($B113,Kraftvärmeprod!$B$1:$AH$479,MATCH(W$2,Kraftvärmeprod!$B$1:$AG$1,0),FALSE)/1,0)-IFERROR(VLOOKUP($B113,'Slutlig allokering kvv'!$B$2:$AC$462,MATCH(W$3,'Slutlig allokering kvv'!$B$1:$AJ$1,0),FALSE)/1,0)</f>
        <v>0</v>
      </c>
      <c r="X113">
        <f>IFERROR(VLOOKUP($B113,Kraftvärmeprod!$B$1:$AH$479,MATCH(X$2,Kraftvärmeprod!$B$1:$AG$1,0),FALSE)/1,0)-IFERROR(VLOOKUP($B113,'Slutlig allokering kvv'!$B$2:$AC$462,MATCH(X$3,'Slutlig allokering kvv'!$B$1:$AJ$1,0),FALSE)/1,0)</f>
        <v>0</v>
      </c>
      <c r="Y113">
        <f>IFERROR(VLOOKUP($B113,Kraftvärmeprod!$B$1:$AH$479,MATCH(Y$2,Kraftvärmeprod!$B$1:$AG$1,0),FALSE)/1,0)-IFERROR(VLOOKUP($B113,'Slutlig allokering kvv'!$B$2:$AC$462,MATCH(Y$3,'Slutlig allokering kvv'!$B$1:$AJ$1,0),FALSE)/1,0)</f>
        <v>0</v>
      </c>
      <c r="Z113">
        <f>IFERROR(VLOOKUP($B113,Kraftvärmeprod!$B$1:$AH$479,MATCH(Z$2,Kraftvärmeprod!$B$1:$AG$1,0),FALSE)/1,0)-IFERROR(VLOOKUP($B113,'Slutlig allokering kvv'!$B$2:$AC$462,MATCH(Z$3,'Slutlig allokering kvv'!$B$1:$AJ$1,0),FALSE)/1,0)</f>
        <v>0</v>
      </c>
      <c r="AA113">
        <f>IFERROR(VLOOKUP($B113,Kraftvärmeprod!$B$1:$AH$479,MATCH(AA$2,Kraftvärmeprod!$B$1:$AG$1,0),FALSE)/1,0)-IFERROR(VLOOKUP($B113,'Slutlig allokering kvv'!$B$2:$AC$462,MATCH(AA$3,'Slutlig allokering kvv'!$B$1:$AJ$1,0),FALSE)/1,0)</f>
        <v>0</v>
      </c>
      <c r="AE113">
        <f t="shared" si="2"/>
        <v>0</v>
      </c>
      <c r="AG113">
        <f>IFERROR(VLOOKUP(B113,'Slutlig allokering kvv'!$B$2:$AJ$462,MATCH("Summa slutlig allokerad tillförd energi (utan hjälpel och rökgaskondensering):",'Slutlig allokering kvv'!$B$1:$AK$1,0),FALSE)/1,"")</f>
        <v>0</v>
      </c>
      <c r="AI113" s="137" t="str">
        <f>IFERROR(1-VLOOKUP(B113,'Slutlig allokering kvv'!$B$2:$AJ$462,MATCH("Andel av bränsle i kvv som allokerats till värme, exklusive rökgaskondensering och hjälpel",'Slutlig allokering kvv'!$B$1:$AK$1,0),FALSE),"")</f>
        <v/>
      </c>
      <c r="AK113" s="137" t="str">
        <f t="shared" si="3"/>
        <v/>
      </c>
    </row>
    <row r="114" spans="1:37" x14ac:dyDescent="0.25">
      <c r="A114" s="2" t="s">
        <v>180</v>
      </c>
      <c r="B114" s="2" t="s">
        <v>181</v>
      </c>
      <c r="C114" t="str">
        <f>IFERROR(VLOOKUP($B114,Kraftvärmeprod!$B$1:$AH$479,MATCH(C$3,Kraftvärmeprod!$B$1:$AG$1,0),FALSE)/1,"")</f>
        <v/>
      </c>
      <c r="D114" t="str">
        <f>IFERROR(VLOOKUP($B114,Kraftvärmeprod!$B$1:$AH$479,MATCH(D$3,Kraftvärmeprod!$B$1:$AG$1,0),FALSE)/1,"")</f>
        <v/>
      </c>
      <c r="E114">
        <f>IFERROR(VLOOKUP($B114,Kraftvärmeprod!$B$1:$AH$479,MATCH(E$2,Kraftvärmeprod!$B$1:$AG$1,0),FALSE)/1,0)-IFERROR(VLOOKUP($B114,'Slutlig allokering kvv'!$B$2:$AC$462,MATCH(E$3,'Slutlig allokering kvv'!$B$1:$AJ$1,0),FALSE)/1,0)</f>
        <v>0</v>
      </c>
      <c r="F114">
        <f>IFERROR(VLOOKUP($B114,Kraftvärmeprod!$B$1:$AH$479,MATCH(F$2,Kraftvärmeprod!$B$1:$AG$1,0),FALSE)/1,0)-IFERROR(VLOOKUP($B114,'Slutlig allokering kvv'!$B$2:$AC$462,MATCH(F$3,'Slutlig allokering kvv'!$B$1:$AJ$1,0),FALSE)/1,0)</f>
        <v>0</v>
      </c>
      <c r="G114">
        <f>IFERROR(VLOOKUP($B114,Kraftvärmeprod!$B$1:$AH$479,MATCH(G$2,Kraftvärmeprod!$B$1:$AG$1,0),FALSE)/1,0)-IFERROR(VLOOKUP($B114,'Slutlig allokering kvv'!$B$2:$AC$462,MATCH(G$3,'Slutlig allokering kvv'!$B$1:$AJ$1,0),FALSE)/1,0)</f>
        <v>0</v>
      </c>
      <c r="H114">
        <f>IFERROR(VLOOKUP($B114,Kraftvärmeprod!$B$1:$AH$479,MATCH(H$2,Kraftvärmeprod!$B$1:$AG$1,0),FALSE)/1,0)-IFERROR(VLOOKUP($B114,'Slutlig allokering kvv'!$B$2:$AC$462,MATCH(H$3,'Slutlig allokering kvv'!$B$1:$AJ$1,0),FALSE)/1,0)</f>
        <v>0</v>
      </c>
      <c r="I114">
        <f>IFERROR(VLOOKUP($B114,Kraftvärmeprod!$B$1:$AH$479,MATCH(I$2,Kraftvärmeprod!$B$1:$AG$1,0),FALSE)/1,0)-IFERROR(VLOOKUP($B114,'Slutlig allokering kvv'!$B$2:$AC$462,MATCH(I$3,'Slutlig allokering kvv'!$B$1:$AJ$1,0),FALSE)/1,0)</f>
        <v>0</v>
      </c>
      <c r="J114">
        <f>IFERROR(VLOOKUP($B114,Kraftvärmeprod!$B$1:$AH$479,MATCH(J$2,Kraftvärmeprod!$B$1:$AG$1,0),FALSE)/1,0)-IFERROR(VLOOKUP($B114,'Slutlig allokering kvv'!$B$2:$AC$462,MATCH(J$3,'Slutlig allokering kvv'!$B$1:$AJ$1,0),FALSE)/1,0)</f>
        <v>0</v>
      </c>
      <c r="K114">
        <f>IFERROR(VLOOKUP($B114,Kraftvärmeprod!$B$1:$AH$479,MATCH(K$2,Kraftvärmeprod!$B$1:$AG$1,0),FALSE)/1,0)-IFERROR(VLOOKUP($B114,'Slutlig allokering kvv'!$B$2:$AC$462,MATCH(K$3,'Slutlig allokering kvv'!$B$1:$AJ$1,0),FALSE)/1,0)</f>
        <v>0</v>
      </c>
      <c r="L114">
        <f>IFERROR(VLOOKUP($B114,Kraftvärmeprod!$B$1:$AH$479,MATCH(L$2,Kraftvärmeprod!$B$1:$AG$1,0),FALSE)/1,0)-IFERROR(VLOOKUP($B114,'Slutlig allokering kvv'!$B$2:$AC$462,MATCH(L$3,'Slutlig allokering kvv'!$B$1:$AJ$1,0),FALSE)/1,0)</f>
        <v>0</v>
      </c>
      <c r="M114">
        <f>IFERROR(VLOOKUP($B114,Kraftvärmeprod!$B$1:$AH$479,MATCH(M$2,Kraftvärmeprod!$B$1:$AG$1,0),FALSE)/1,0)-IFERROR(VLOOKUP($B114,'Slutlig allokering kvv'!$B$2:$AC$462,MATCH(M$3,'Slutlig allokering kvv'!$B$1:$AJ$1,0),FALSE)/1,0)</f>
        <v>0</v>
      </c>
      <c r="N114">
        <f>IFERROR(VLOOKUP($B114,Kraftvärmeprod!$B$1:$AH$479,MATCH(N$2,Kraftvärmeprod!$B$1:$AG$1,0),FALSE)/1,0)-IFERROR(VLOOKUP($B114,'Slutlig allokering kvv'!$B$2:$AC$462,MATCH(N$3,'Slutlig allokering kvv'!$B$1:$AJ$1,0),FALSE)/1,0)</f>
        <v>0</v>
      </c>
      <c r="O114">
        <f>IFERROR(VLOOKUP($B114,Kraftvärmeprod!$B$1:$AH$479,MATCH(O$2,Kraftvärmeprod!$B$1:$AG$1,0),FALSE)/1,0)-IFERROR(VLOOKUP($B114,'Slutlig allokering kvv'!$B$2:$AC$462,MATCH(O$3,'Slutlig allokering kvv'!$B$1:$AJ$1,0),FALSE)/1,0)</f>
        <v>0</v>
      </c>
      <c r="P114">
        <f>IFERROR(VLOOKUP($B114,Kraftvärmeprod!$B$1:$AH$479,MATCH(P$2,Kraftvärmeprod!$B$1:$AG$1,0),FALSE)/1,0)-IFERROR(VLOOKUP($B114,'Slutlig allokering kvv'!$B$2:$AC$462,MATCH(P$3,'Slutlig allokering kvv'!$B$1:$AJ$1,0),FALSE)/1,0)</f>
        <v>0</v>
      </c>
      <c r="Q114">
        <f>IFERROR(VLOOKUP($B114,Kraftvärmeprod!$B$1:$AH$479,MATCH(Q$2,Kraftvärmeprod!$B$1:$AG$1,0),FALSE)/1,0)-IFERROR(VLOOKUP($B114,'Slutlig allokering kvv'!$B$2:$AC$462,MATCH(Q$3,'Slutlig allokering kvv'!$B$1:$AJ$1,0),FALSE)/1,0)</f>
        <v>0</v>
      </c>
      <c r="R114">
        <f>IFERROR(VLOOKUP($B114,Kraftvärmeprod!$B$1:$AH$479,MATCH(R$2,Kraftvärmeprod!$B$1:$AG$1,0),FALSE)/1,0)-IFERROR(VLOOKUP($B114,'Slutlig allokering kvv'!$B$2:$AC$462,MATCH(R$3,'Slutlig allokering kvv'!$B$1:$AJ$1,0),FALSE)/1,0)</f>
        <v>0</v>
      </c>
      <c r="S114">
        <f>IFERROR(VLOOKUP($B114,Kraftvärmeprod!$B$1:$AH$479,MATCH(S$2,Kraftvärmeprod!$B$1:$AG$1,0),FALSE)/1,0)-IFERROR(VLOOKUP($B114,'Slutlig allokering kvv'!$B$2:$AC$462,MATCH(S$3,'Slutlig allokering kvv'!$B$1:$AJ$1,0),FALSE)/1,0)</f>
        <v>0</v>
      </c>
      <c r="T114" s="6">
        <f>IFERROR(VLOOKUP($B114,Miljö!$B$1:$S$477,MATCH(T$2,Miljö!$B$1:$X$1,0),FALSE)/1,0)-IFERROR(VLOOKUP($B114,'Slutlig allokering kvv'!$B$2:$AC$462,MATCH(T$3,'Slutlig allokering kvv'!$B$1:$AJ$1,0),FALSE)/1,0)</f>
        <v>0</v>
      </c>
      <c r="U114">
        <f>IFERROR(VLOOKUP($B114,Kraftvärmeprod!$B$1:$AH$479,MATCH(U$2,Kraftvärmeprod!$B$1:$AG$1,0),FALSE)/1,0)-IFERROR(VLOOKUP($B114,'Slutlig allokering kvv'!$B$2:$AC$462,MATCH(U$3,'Slutlig allokering kvv'!$B$1:$AJ$1,0),FALSE)/1,0)</f>
        <v>0</v>
      </c>
      <c r="V114">
        <f>IFERROR(VLOOKUP($B114,Kraftvärmeprod!$B$1:$AH$479,MATCH(V$2,Kraftvärmeprod!$B$1:$AG$1,0),FALSE)/1,0)-IFERROR(VLOOKUP($B114,'Slutlig allokering kvv'!$B$2:$AC$462,MATCH(V$3,'Slutlig allokering kvv'!$B$1:$AJ$1,0),FALSE)/1,0)</f>
        <v>0</v>
      </c>
      <c r="W114">
        <f>IFERROR(VLOOKUP($B114,Kraftvärmeprod!$B$1:$AH$479,MATCH(W$2,Kraftvärmeprod!$B$1:$AG$1,0),FALSE)/1,0)-IFERROR(VLOOKUP($B114,'Slutlig allokering kvv'!$B$2:$AC$462,MATCH(W$3,'Slutlig allokering kvv'!$B$1:$AJ$1,0),FALSE)/1,0)</f>
        <v>0</v>
      </c>
      <c r="X114">
        <f>IFERROR(VLOOKUP($B114,Kraftvärmeprod!$B$1:$AH$479,MATCH(X$2,Kraftvärmeprod!$B$1:$AG$1,0),FALSE)/1,0)-IFERROR(VLOOKUP($B114,'Slutlig allokering kvv'!$B$2:$AC$462,MATCH(X$3,'Slutlig allokering kvv'!$B$1:$AJ$1,0),FALSE)/1,0)</f>
        <v>0</v>
      </c>
      <c r="Y114">
        <f>IFERROR(VLOOKUP($B114,Kraftvärmeprod!$B$1:$AH$479,MATCH(Y$2,Kraftvärmeprod!$B$1:$AG$1,0),FALSE)/1,0)-IFERROR(VLOOKUP($B114,'Slutlig allokering kvv'!$B$2:$AC$462,MATCH(Y$3,'Slutlig allokering kvv'!$B$1:$AJ$1,0),FALSE)/1,0)</f>
        <v>0</v>
      </c>
      <c r="Z114">
        <f>IFERROR(VLOOKUP($B114,Kraftvärmeprod!$B$1:$AH$479,MATCH(Z$2,Kraftvärmeprod!$B$1:$AG$1,0),FALSE)/1,0)-IFERROR(VLOOKUP($B114,'Slutlig allokering kvv'!$B$2:$AC$462,MATCH(Z$3,'Slutlig allokering kvv'!$B$1:$AJ$1,0),FALSE)/1,0)</f>
        <v>0</v>
      </c>
      <c r="AA114">
        <f>IFERROR(VLOOKUP($B114,Kraftvärmeprod!$B$1:$AH$479,MATCH(AA$2,Kraftvärmeprod!$B$1:$AG$1,0),FALSE)/1,0)-IFERROR(VLOOKUP($B114,'Slutlig allokering kvv'!$B$2:$AC$462,MATCH(AA$3,'Slutlig allokering kvv'!$B$1:$AJ$1,0),FALSE)/1,0)</f>
        <v>0</v>
      </c>
      <c r="AE114">
        <f t="shared" si="2"/>
        <v>0</v>
      </c>
      <c r="AG114">
        <f>IFERROR(VLOOKUP(B114,'Slutlig allokering kvv'!$B$2:$AJ$462,MATCH("Summa slutlig allokerad tillförd energi (utan hjälpel och rökgaskondensering):",'Slutlig allokering kvv'!$B$1:$AK$1,0),FALSE)/1,"")</f>
        <v>0</v>
      </c>
      <c r="AI114" s="137" t="str">
        <f>IFERROR(1-VLOOKUP(B114,'Slutlig allokering kvv'!$B$2:$AJ$462,MATCH("Andel av bränsle i kvv som allokerats till värme, exklusive rökgaskondensering och hjälpel",'Slutlig allokering kvv'!$B$1:$AK$1,0),FALSE),"")</f>
        <v/>
      </c>
      <c r="AK114" s="137" t="str">
        <f t="shared" si="3"/>
        <v/>
      </c>
    </row>
    <row r="115" spans="1:37" x14ac:dyDescent="0.25">
      <c r="A115" s="2" t="s">
        <v>180</v>
      </c>
      <c r="B115" s="2" t="s">
        <v>182</v>
      </c>
      <c r="C115" t="str">
        <f>IFERROR(VLOOKUP($B115,Kraftvärmeprod!$B$1:$AH$479,MATCH(C$3,Kraftvärmeprod!$B$1:$AG$1,0),FALSE)/1,"")</f>
        <v/>
      </c>
      <c r="D115" t="str">
        <f>IFERROR(VLOOKUP($B115,Kraftvärmeprod!$B$1:$AH$479,MATCH(D$3,Kraftvärmeprod!$B$1:$AG$1,0),FALSE)/1,"")</f>
        <v/>
      </c>
      <c r="E115">
        <f>IFERROR(VLOOKUP($B115,Kraftvärmeprod!$B$1:$AH$479,MATCH(E$2,Kraftvärmeprod!$B$1:$AG$1,0),FALSE)/1,0)-IFERROR(VLOOKUP($B115,'Slutlig allokering kvv'!$B$2:$AC$462,MATCH(E$3,'Slutlig allokering kvv'!$B$1:$AJ$1,0),FALSE)/1,0)</f>
        <v>0</v>
      </c>
      <c r="F115">
        <f>IFERROR(VLOOKUP($B115,Kraftvärmeprod!$B$1:$AH$479,MATCH(F$2,Kraftvärmeprod!$B$1:$AG$1,0),FALSE)/1,0)-IFERROR(VLOOKUP($B115,'Slutlig allokering kvv'!$B$2:$AC$462,MATCH(F$3,'Slutlig allokering kvv'!$B$1:$AJ$1,0),FALSE)/1,0)</f>
        <v>0</v>
      </c>
      <c r="G115">
        <f>IFERROR(VLOOKUP($B115,Kraftvärmeprod!$B$1:$AH$479,MATCH(G$2,Kraftvärmeprod!$B$1:$AG$1,0),FALSE)/1,0)-IFERROR(VLOOKUP($B115,'Slutlig allokering kvv'!$B$2:$AC$462,MATCH(G$3,'Slutlig allokering kvv'!$B$1:$AJ$1,0),FALSE)/1,0)</f>
        <v>0</v>
      </c>
      <c r="H115">
        <f>IFERROR(VLOOKUP($B115,Kraftvärmeprod!$B$1:$AH$479,MATCH(H$2,Kraftvärmeprod!$B$1:$AG$1,0),FALSE)/1,0)-IFERROR(VLOOKUP($B115,'Slutlig allokering kvv'!$B$2:$AC$462,MATCH(H$3,'Slutlig allokering kvv'!$B$1:$AJ$1,0),FALSE)/1,0)</f>
        <v>0</v>
      </c>
      <c r="I115">
        <f>IFERROR(VLOOKUP($B115,Kraftvärmeprod!$B$1:$AH$479,MATCH(I$2,Kraftvärmeprod!$B$1:$AG$1,0),FALSE)/1,0)-IFERROR(VLOOKUP($B115,'Slutlig allokering kvv'!$B$2:$AC$462,MATCH(I$3,'Slutlig allokering kvv'!$B$1:$AJ$1,0),FALSE)/1,0)</f>
        <v>0</v>
      </c>
      <c r="J115">
        <f>IFERROR(VLOOKUP($B115,Kraftvärmeprod!$B$1:$AH$479,MATCH(J$2,Kraftvärmeprod!$B$1:$AG$1,0),FALSE)/1,0)-IFERROR(VLOOKUP($B115,'Slutlig allokering kvv'!$B$2:$AC$462,MATCH(J$3,'Slutlig allokering kvv'!$B$1:$AJ$1,0),FALSE)/1,0)</f>
        <v>0</v>
      </c>
      <c r="K115">
        <f>IFERROR(VLOOKUP($B115,Kraftvärmeprod!$B$1:$AH$479,MATCH(K$2,Kraftvärmeprod!$B$1:$AG$1,0),FALSE)/1,0)-IFERROR(VLOOKUP($B115,'Slutlig allokering kvv'!$B$2:$AC$462,MATCH(K$3,'Slutlig allokering kvv'!$B$1:$AJ$1,0),FALSE)/1,0)</f>
        <v>0</v>
      </c>
      <c r="L115">
        <f>IFERROR(VLOOKUP($B115,Kraftvärmeprod!$B$1:$AH$479,MATCH(L$2,Kraftvärmeprod!$B$1:$AG$1,0),FALSE)/1,0)-IFERROR(VLOOKUP($B115,'Slutlig allokering kvv'!$B$2:$AC$462,MATCH(L$3,'Slutlig allokering kvv'!$B$1:$AJ$1,0),FALSE)/1,0)</f>
        <v>0</v>
      </c>
      <c r="M115">
        <f>IFERROR(VLOOKUP($B115,Kraftvärmeprod!$B$1:$AH$479,MATCH(M$2,Kraftvärmeprod!$B$1:$AG$1,0),FALSE)/1,0)-IFERROR(VLOOKUP($B115,'Slutlig allokering kvv'!$B$2:$AC$462,MATCH(M$3,'Slutlig allokering kvv'!$B$1:$AJ$1,0),FALSE)/1,0)</f>
        <v>0</v>
      </c>
      <c r="N115">
        <f>IFERROR(VLOOKUP($B115,Kraftvärmeprod!$B$1:$AH$479,MATCH(N$2,Kraftvärmeprod!$B$1:$AG$1,0),FALSE)/1,0)-IFERROR(VLOOKUP($B115,'Slutlig allokering kvv'!$B$2:$AC$462,MATCH(N$3,'Slutlig allokering kvv'!$B$1:$AJ$1,0),FALSE)/1,0)</f>
        <v>0</v>
      </c>
      <c r="O115">
        <f>IFERROR(VLOOKUP($B115,Kraftvärmeprod!$B$1:$AH$479,MATCH(O$2,Kraftvärmeprod!$B$1:$AG$1,0),FALSE)/1,0)-IFERROR(VLOOKUP($B115,'Slutlig allokering kvv'!$B$2:$AC$462,MATCH(O$3,'Slutlig allokering kvv'!$B$1:$AJ$1,0),FALSE)/1,0)</f>
        <v>0</v>
      </c>
      <c r="P115">
        <f>IFERROR(VLOOKUP($B115,Kraftvärmeprod!$B$1:$AH$479,MATCH(P$2,Kraftvärmeprod!$B$1:$AG$1,0),FALSE)/1,0)-IFERROR(VLOOKUP($B115,'Slutlig allokering kvv'!$B$2:$AC$462,MATCH(P$3,'Slutlig allokering kvv'!$B$1:$AJ$1,0),FALSE)/1,0)</f>
        <v>0</v>
      </c>
      <c r="Q115">
        <f>IFERROR(VLOOKUP($B115,Kraftvärmeprod!$B$1:$AH$479,MATCH(Q$2,Kraftvärmeprod!$B$1:$AG$1,0),FALSE)/1,0)-IFERROR(VLOOKUP($B115,'Slutlig allokering kvv'!$B$2:$AC$462,MATCH(Q$3,'Slutlig allokering kvv'!$B$1:$AJ$1,0),FALSE)/1,0)</f>
        <v>0</v>
      </c>
      <c r="R115">
        <f>IFERROR(VLOOKUP($B115,Kraftvärmeprod!$B$1:$AH$479,MATCH(R$2,Kraftvärmeprod!$B$1:$AG$1,0),FALSE)/1,0)-IFERROR(VLOOKUP($B115,'Slutlig allokering kvv'!$B$2:$AC$462,MATCH(R$3,'Slutlig allokering kvv'!$B$1:$AJ$1,0),FALSE)/1,0)</f>
        <v>0</v>
      </c>
      <c r="S115">
        <f>IFERROR(VLOOKUP($B115,Kraftvärmeprod!$B$1:$AH$479,MATCH(S$2,Kraftvärmeprod!$B$1:$AG$1,0),FALSE)/1,0)-IFERROR(VLOOKUP($B115,'Slutlig allokering kvv'!$B$2:$AC$462,MATCH(S$3,'Slutlig allokering kvv'!$B$1:$AJ$1,0),FALSE)/1,0)</f>
        <v>0</v>
      </c>
      <c r="T115" s="6">
        <f>IFERROR(VLOOKUP($B115,Miljö!$B$1:$S$477,MATCH(T$2,Miljö!$B$1:$X$1,0),FALSE)/1,0)-IFERROR(VLOOKUP($B115,'Slutlig allokering kvv'!$B$2:$AC$462,MATCH(T$3,'Slutlig allokering kvv'!$B$1:$AJ$1,0),FALSE)/1,0)</f>
        <v>0</v>
      </c>
      <c r="U115">
        <f>IFERROR(VLOOKUP($B115,Kraftvärmeprod!$B$1:$AH$479,MATCH(U$2,Kraftvärmeprod!$B$1:$AG$1,0),FALSE)/1,0)-IFERROR(VLOOKUP($B115,'Slutlig allokering kvv'!$B$2:$AC$462,MATCH(U$3,'Slutlig allokering kvv'!$B$1:$AJ$1,0),FALSE)/1,0)</f>
        <v>0</v>
      </c>
      <c r="V115">
        <f>IFERROR(VLOOKUP($B115,Kraftvärmeprod!$B$1:$AH$479,MATCH(V$2,Kraftvärmeprod!$B$1:$AG$1,0),FALSE)/1,0)-IFERROR(VLOOKUP($B115,'Slutlig allokering kvv'!$B$2:$AC$462,MATCH(V$3,'Slutlig allokering kvv'!$B$1:$AJ$1,0),FALSE)/1,0)</f>
        <v>0</v>
      </c>
      <c r="W115">
        <f>IFERROR(VLOOKUP($B115,Kraftvärmeprod!$B$1:$AH$479,MATCH(W$2,Kraftvärmeprod!$B$1:$AG$1,0),FALSE)/1,0)-IFERROR(VLOOKUP($B115,'Slutlig allokering kvv'!$B$2:$AC$462,MATCH(W$3,'Slutlig allokering kvv'!$B$1:$AJ$1,0),FALSE)/1,0)</f>
        <v>0</v>
      </c>
      <c r="X115">
        <f>IFERROR(VLOOKUP($B115,Kraftvärmeprod!$B$1:$AH$479,MATCH(X$2,Kraftvärmeprod!$B$1:$AG$1,0),FALSE)/1,0)-IFERROR(VLOOKUP($B115,'Slutlig allokering kvv'!$B$2:$AC$462,MATCH(X$3,'Slutlig allokering kvv'!$B$1:$AJ$1,0),FALSE)/1,0)</f>
        <v>0</v>
      </c>
      <c r="Y115">
        <f>IFERROR(VLOOKUP($B115,Kraftvärmeprod!$B$1:$AH$479,MATCH(Y$2,Kraftvärmeprod!$B$1:$AG$1,0),FALSE)/1,0)-IFERROR(VLOOKUP($B115,'Slutlig allokering kvv'!$B$2:$AC$462,MATCH(Y$3,'Slutlig allokering kvv'!$B$1:$AJ$1,0),FALSE)/1,0)</f>
        <v>0</v>
      </c>
      <c r="Z115">
        <f>IFERROR(VLOOKUP($B115,Kraftvärmeprod!$B$1:$AH$479,MATCH(Z$2,Kraftvärmeprod!$B$1:$AG$1,0),FALSE)/1,0)-IFERROR(VLOOKUP($B115,'Slutlig allokering kvv'!$B$2:$AC$462,MATCH(Z$3,'Slutlig allokering kvv'!$B$1:$AJ$1,0),FALSE)/1,0)</f>
        <v>0</v>
      </c>
      <c r="AA115">
        <f>IFERROR(VLOOKUP($B115,Kraftvärmeprod!$B$1:$AH$479,MATCH(AA$2,Kraftvärmeprod!$B$1:$AG$1,0),FALSE)/1,0)-IFERROR(VLOOKUP($B115,'Slutlig allokering kvv'!$B$2:$AC$462,MATCH(AA$3,'Slutlig allokering kvv'!$B$1:$AJ$1,0),FALSE)/1,0)</f>
        <v>0</v>
      </c>
      <c r="AE115">
        <f t="shared" si="2"/>
        <v>0</v>
      </c>
      <c r="AG115">
        <f>IFERROR(VLOOKUP(B115,'Slutlig allokering kvv'!$B$2:$AJ$462,MATCH("Summa slutlig allokerad tillförd energi (utan hjälpel och rökgaskondensering):",'Slutlig allokering kvv'!$B$1:$AK$1,0),FALSE)/1,"")</f>
        <v>0</v>
      </c>
      <c r="AI115" s="137" t="str">
        <f>IFERROR(1-VLOOKUP(B115,'Slutlig allokering kvv'!$B$2:$AJ$462,MATCH("Andel av bränsle i kvv som allokerats till värme, exklusive rökgaskondensering och hjälpel",'Slutlig allokering kvv'!$B$1:$AK$1,0),FALSE),"")</f>
        <v/>
      </c>
      <c r="AK115" s="137" t="str">
        <f t="shared" si="3"/>
        <v/>
      </c>
    </row>
    <row r="116" spans="1:37" x14ac:dyDescent="0.25">
      <c r="A116" s="2" t="s">
        <v>180</v>
      </c>
      <c r="B116" s="2" t="s">
        <v>183</v>
      </c>
      <c r="C116" t="str">
        <f>IFERROR(VLOOKUP($B116,Kraftvärmeprod!$B$1:$AH$479,MATCH(C$3,Kraftvärmeprod!$B$1:$AG$1,0),FALSE)/1,"")</f>
        <v/>
      </c>
      <c r="D116" t="str">
        <f>IFERROR(VLOOKUP($B116,Kraftvärmeprod!$B$1:$AH$479,MATCH(D$3,Kraftvärmeprod!$B$1:$AG$1,0),FALSE)/1,"")</f>
        <v/>
      </c>
      <c r="E116">
        <f>IFERROR(VLOOKUP($B116,Kraftvärmeprod!$B$1:$AH$479,MATCH(E$2,Kraftvärmeprod!$B$1:$AG$1,0),FALSE)/1,0)-IFERROR(VLOOKUP($B116,'Slutlig allokering kvv'!$B$2:$AC$462,MATCH(E$3,'Slutlig allokering kvv'!$B$1:$AJ$1,0),FALSE)/1,0)</f>
        <v>0</v>
      </c>
      <c r="F116">
        <f>IFERROR(VLOOKUP($B116,Kraftvärmeprod!$B$1:$AH$479,MATCH(F$2,Kraftvärmeprod!$B$1:$AG$1,0),FALSE)/1,0)-IFERROR(VLOOKUP($B116,'Slutlig allokering kvv'!$B$2:$AC$462,MATCH(F$3,'Slutlig allokering kvv'!$B$1:$AJ$1,0),FALSE)/1,0)</f>
        <v>0</v>
      </c>
      <c r="G116">
        <f>IFERROR(VLOOKUP($B116,Kraftvärmeprod!$B$1:$AH$479,MATCH(G$2,Kraftvärmeprod!$B$1:$AG$1,0),FALSE)/1,0)-IFERROR(VLOOKUP($B116,'Slutlig allokering kvv'!$B$2:$AC$462,MATCH(G$3,'Slutlig allokering kvv'!$B$1:$AJ$1,0),FALSE)/1,0)</f>
        <v>0</v>
      </c>
      <c r="H116">
        <f>IFERROR(VLOOKUP($B116,Kraftvärmeprod!$B$1:$AH$479,MATCH(H$2,Kraftvärmeprod!$B$1:$AG$1,0),FALSE)/1,0)-IFERROR(VLOOKUP($B116,'Slutlig allokering kvv'!$B$2:$AC$462,MATCH(H$3,'Slutlig allokering kvv'!$B$1:$AJ$1,0),FALSE)/1,0)</f>
        <v>0</v>
      </c>
      <c r="I116">
        <f>IFERROR(VLOOKUP($B116,Kraftvärmeprod!$B$1:$AH$479,MATCH(I$2,Kraftvärmeprod!$B$1:$AG$1,0),FALSE)/1,0)-IFERROR(VLOOKUP($B116,'Slutlig allokering kvv'!$B$2:$AC$462,MATCH(I$3,'Slutlig allokering kvv'!$B$1:$AJ$1,0),FALSE)/1,0)</f>
        <v>0</v>
      </c>
      <c r="J116">
        <f>IFERROR(VLOOKUP($B116,Kraftvärmeprod!$B$1:$AH$479,MATCH(J$2,Kraftvärmeprod!$B$1:$AG$1,0),FALSE)/1,0)-IFERROR(VLOOKUP($B116,'Slutlig allokering kvv'!$B$2:$AC$462,MATCH(J$3,'Slutlig allokering kvv'!$B$1:$AJ$1,0),FALSE)/1,0)</f>
        <v>0</v>
      </c>
      <c r="K116">
        <f>IFERROR(VLOOKUP($B116,Kraftvärmeprod!$B$1:$AH$479,MATCH(K$2,Kraftvärmeprod!$B$1:$AG$1,0),FALSE)/1,0)-IFERROR(VLOOKUP($B116,'Slutlig allokering kvv'!$B$2:$AC$462,MATCH(K$3,'Slutlig allokering kvv'!$B$1:$AJ$1,0),FALSE)/1,0)</f>
        <v>0</v>
      </c>
      <c r="L116">
        <f>IFERROR(VLOOKUP($B116,Kraftvärmeprod!$B$1:$AH$479,MATCH(L$2,Kraftvärmeprod!$B$1:$AG$1,0),FALSE)/1,0)-IFERROR(VLOOKUP($B116,'Slutlig allokering kvv'!$B$2:$AC$462,MATCH(L$3,'Slutlig allokering kvv'!$B$1:$AJ$1,0),FALSE)/1,0)</f>
        <v>0</v>
      </c>
      <c r="M116">
        <f>IFERROR(VLOOKUP($B116,Kraftvärmeprod!$B$1:$AH$479,MATCH(M$2,Kraftvärmeprod!$B$1:$AG$1,0),FALSE)/1,0)-IFERROR(VLOOKUP($B116,'Slutlig allokering kvv'!$B$2:$AC$462,MATCH(M$3,'Slutlig allokering kvv'!$B$1:$AJ$1,0),FALSE)/1,0)</f>
        <v>0</v>
      </c>
      <c r="N116">
        <f>IFERROR(VLOOKUP($B116,Kraftvärmeprod!$B$1:$AH$479,MATCH(N$2,Kraftvärmeprod!$B$1:$AG$1,0),FALSE)/1,0)-IFERROR(VLOOKUP($B116,'Slutlig allokering kvv'!$B$2:$AC$462,MATCH(N$3,'Slutlig allokering kvv'!$B$1:$AJ$1,0),FALSE)/1,0)</f>
        <v>0</v>
      </c>
      <c r="O116">
        <f>IFERROR(VLOOKUP($B116,Kraftvärmeprod!$B$1:$AH$479,MATCH(O$2,Kraftvärmeprod!$B$1:$AG$1,0),FALSE)/1,0)-IFERROR(VLOOKUP($B116,'Slutlig allokering kvv'!$B$2:$AC$462,MATCH(O$3,'Slutlig allokering kvv'!$B$1:$AJ$1,0),FALSE)/1,0)</f>
        <v>0</v>
      </c>
      <c r="P116">
        <f>IFERROR(VLOOKUP($B116,Kraftvärmeprod!$B$1:$AH$479,MATCH(P$2,Kraftvärmeprod!$B$1:$AG$1,0),FALSE)/1,0)-IFERROR(VLOOKUP($B116,'Slutlig allokering kvv'!$B$2:$AC$462,MATCH(P$3,'Slutlig allokering kvv'!$B$1:$AJ$1,0),FALSE)/1,0)</f>
        <v>0</v>
      </c>
      <c r="Q116">
        <f>IFERROR(VLOOKUP($B116,Kraftvärmeprod!$B$1:$AH$479,MATCH(Q$2,Kraftvärmeprod!$B$1:$AG$1,0),FALSE)/1,0)-IFERROR(VLOOKUP($B116,'Slutlig allokering kvv'!$B$2:$AC$462,MATCH(Q$3,'Slutlig allokering kvv'!$B$1:$AJ$1,0),FALSE)/1,0)</f>
        <v>0</v>
      </c>
      <c r="R116">
        <f>IFERROR(VLOOKUP($B116,Kraftvärmeprod!$B$1:$AH$479,MATCH(R$2,Kraftvärmeprod!$B$1:$AG$1,0),FALSE)/1,0)-IFERROR(VLOOKUP($B116,'Slutlig allokering kvv'!$B$2:$AC$462,MATCH(R$3,'Slutlig allokering kvv'!$B$1:$AJ$1,0),FALSE)/1,0)</f>
        <v>0</v>
      </c>
      <c r="S116">
        <f>IFERROR(VLOOKUP($B116,Kraftvärmeprod!$B$1:$AH$479,MATCH(S$2,Kraftvärmeprod!$B$1:$AG$1,0),FALSE)/1,0)-IFERROR(VLOOKUP($B116,'Slutlig allokering kvv'!$B$2:$AC$462,MATCH(S$3,'Slutlig allokering kvv'!$B$1:$AJ$1,0),FALSE)/1,0)</f>
        <v>0</v>
      </c>
      <c r="T116" s="6">
        <f>IFERROR(VLOOKUP($B116,Miljö!$B$1:$S$477,MATCH(T$2,Miljö!$B$1:$X$1,0),FALSE)/1,0)-IFERROR(VLOOKUP($B116,'Slutlig allokering kvv'!$B$2:$AC$462,MATCH(T$3,'Slutlig allokering kvv'!$B$1:$AJ$1,0),FALSE)/1,0)</f>
        <v>0</v>
      </c>
      <c r="U116">
        <f>IFERROR(VLOOKUP($B116,Kraftvärmeprod!$B$1:$AH$479,MATCH(U$2,Kraftvärmeprod!$B$1:$AG$1,0),FALSE)/1,0)-IFERROR(VLOOKUP($B116,'Slutlig allokering kvv'!$B$2:$AC$462,MATCH(U$3,'Slutlig allokering kvv'!$B$1:$AJ$1,0),FALSE)/1,0)</f>
        <v>0</v>
      </c>
      <c r="V116">
        <f>IFERROR(VLOOKUP($B116,Kraftvärmeprod!$B$1:$AH$479,MATCH(V$2,Kraftvärmeprod!$B$1:$AG$1,0),FALSE)/1,0)-IFERROR(VLOOKUP($B116,'Slutlig allokering kvv'!$B$2:$AC$462,MATCH(V$3,'Slutlig allokering kvv'!$B$1:$AJ$1,0),FALSE)/1,0)</f>
        <v>0</v>
      </c>
      <c r="W116">
        <f>IFERROR(VLOOKUP($B116,Kraftvärmeprod!$B$1:$AH$479,MATCH(W$2,Kraftvärmeprod!$B$1:$AG$1,0),FALSE)/1,0)-IFERROR(VLOOKUP($B116,'Slutlig allokering kvv'!$B$2:$AC$462,MATCH(W$3,'Slutlig allokering kvv'!$B$1:$AJ$1,0),FALSE)/1,0)</f>
        <v>0</v>
      </c>
      <c r="X116">
        <f>IFERROR(VLOOKUP($B116,Kraftvärmeprod!$B$1:$AH$479,MATCH(X$2,Kraftvärmeprod!$B$1:$AG$1,0),FALSE)/1,0)-IFERROR(VLOOKUP($B116,'Slutlig allokering kvv'!$B$2:$AC$462,MATCH(X$3,'Slutlig allokering kvv'!$B$1:$AJ$1,0),FALSE)/1,0)</f>
        <v>0</v>
      </c>
      <c r="Y116">
        <f>IFERROR(VLOOKUP($B116,Kraftvärmeprod!$B$1:$AH$479,MATCH(Y$2,Kraftvärmeprod!$B$1:$AG$1,0),FALSE)/1,0)-IFERROR(VLOOKUP($B116,'Slutlig allokering kvv'!$B$2:$AC$462,MATCH(Y$3,'Slutlig allokering kvv'!$B$1:$AJ$1,0),FALSE)/1,0)</f>
        <v>0</v>
      </c>
      <c r="Z116">
        <f>IFERROR(VLOOKUP($B116,Kraftvärmeprod!$B$1:$AH$479,MATCH(Z$2,Kraftvärmeprod!$B$1:$AG$1,0),FALSE)/1,0)-IFERROR(VLOOKUP($B116,'Slutlig allokering kvv'!$B$2:$AC$462,MATCH(Z$3,'Slutlig allokering kvv'!$B$1:$AJ$1,0),FALSE)/1,0)</f>
        <v>0</v>
      </c>
      <c r="AA116">
        <f>IFERROR(VLOOKUP($B116,Kraftvärmeprod!$B$1:$AH$479,MATCH(AA$2,Kraftvärmeprod!$B$1:$AG$1,0),FALSE)/1,0)-IFERROR(VLOOKUP($B116,'Slutlig allokering kvv'!$B$2:$AC$462,MATCH(AA$3,'Slutlig allokering kvv'!$B$1:$AJ$1,0),FALSE)/1,0)</f>
        <v>0</v>
      </c>
      <c r="AE116">
        <f t="shared" si="2"/>
        <v>0</v>
      </c>
      <c r="AG116">
        <f>IFERROR(VLOOKUP(B116,'Slutlig allokering kvv'!$B$2:$AJ$462,MATCH("Summa slutlig allokerad tillförd energi (utan hjälpel och rökgaskondensering):",'Slutlig allokering kvv'!$B$1:$AK$1,0),FALSE)/1,"")</f>
        <v>0</v>
      </c>
      <c r="AI116" s="137" t="str">
        <f>IFERROR(1-VLOOKUP(B116,'Slutlig allokering kvv'!$B$2:$AJ$462,MATCH("Andel av bränsle i kvv som allokerats till värme, exklusive rökgaskondensering och hjälpel",'Slutlig allokering kvv'!$B$1:$AK$1,0),FALSE),"")</f>
        <v/>
      </c>
      <c r="AK116" s="137" t="str">
        <f t="shared" si="3"/>
        <v/>
      </c>
    </row>
    <row r="117" spans="1:37" x14ac:dyDescent="0.25">
      <c r="A117" s="2" t="s">
        <v>184</v>
      </c>
      <c r="B117" s="2" t="s">
        <v>185</v>
      </c>
      <c r="C117" t="str">
        <f>IFERROR(VLOOKUP($B117,Kraftvärmeprod!$B$1:$AH$479,MATCH(C$3,Kraftvärmeprod!$B$1:$AG$1,0),FALSE)/1,"")</f>
        <v/>
      </c>
      <c r="D117" t="str">
        <f>IFERROR(VLOOKUP($B117,Kraftvärmeprod!$B$1:$AH$479,MATCH(D$3,Kraftvärmeprod!$B$1:$AG$1,0),FALSE)/1,"")</f>
        <v/>
      </c>
      <c r="E117">
        <f>IFERROR(VLOOKUP($B117,Kraftvärmeprod!$B$1:$AH$479,MATCH(E$2,Kraftvärmeprod!$B$1:$AG$1,0),FALSE)/1,0)-IFERROR(VLOOKUP($B117,'Slutlig allokering kvv'!$B$2:$AC$462,MATCH(E$3,'Slutlig allokering kvv'!$B$1:$AJ$1,0),FALSE)/1,0)</f>
        <v>0</v>
      </c>
      <c r="F117">
        <f>IFERROR(VLOOKUP($B117,Kraftvärmeprod!$B$1:$AH$479,MATCH(F$2,Kraftvärmeprod!$B$1:$AG$1,0),FALSE)/1,0)-IFERROR(VLOOKUP($B117,'Slutlig allokering kvv'!$B$2:$AC$462,MATCH(F$3,'Slutlig allokering kvv'!$B$1:$AJ$1,0),FALSE)/1,0)</f>
        <v>0</v>
      </c>
      <c r="G117">
        <f>IFERROR(VLOOKUP($B117,Kraftvärmeprod!$B$1:$AH$479,MATCH(G$2,Kraftvärmeprod!$B$1:$AG$1,0),FALSE)/1,0)-IFERROR(VLOOKUP($B117,'Slutlig allokering kvv'!$B$2:$AC$462,MATCH(G$3,'Slutlig allokering kvv'!$B$1:$AJ$1,0),FALSE)/1,0)</f>
        <v>0</v>
      </c>
      <c r="H117">
        <f>IFERROR(VLOOKUP($B117,Kraftvärmeprod!$B$1:$AH$479,MATCH(H$2,Kraftvärmeprod!$B$1:$AG$1,0),FALSE)/1,0)-IFERROR(VLOOKUP($B117,'Slutlig allokering kvv'!$B$2:$AC$462,MATCH(H$3,'Slutlig allokering kvv'!$B$1:$AJ$1,0),FALSE)/1,0)</f>
        <v>0</v>
      </c>
      <c r="I117">
        <f>IFERROR(VLOOKUP($B117,Kraftvärmeprod!$B$1:$AH$479,MATCH(I$2,Kraftvärmeprod!$B$1:$AG$1,0),FALSE)/1,0)-IFERROR(VLOOKUP($B117,'Slutlig allokering kvv'!$B$2:$AC$462,MATCH(I$3,'Slutlig allokering kvv'!$B$1:$AJ$1,0),FALSE)/1,0)</f>
        <v>0</v>
      </c>
      <c r="J117">
        <f>IFERROR(VLOOKUP($B117,Kraftvärmeprod!$B$1:$AH$479,MATCH(J$2,Kraftvärmeprod!$B$1:$AG$1,0),FALSE)/1,0)-IFERROR(VLOOKUP($B117,'Slutlig allokering kvv'!$B$2:$AC$462,MATCH(J$3,'Slutlig allokering kvv'!$B$1:$AJ$1,0),FALSE)/1,0)</f>
        <v>0</v>
      </c>
      <c r="K117">
        <f>IFERROR(VLOOKUP($B117,Kraftvärmeprod!$B$1:$AH$479,MATCH(K$2,Kraftvärmeprod!$B$1:$AG$1,0),FALSE)/1,0)-IFERROR(VLOOKUP($B117,'Slutlig allokering kvv'!$B$2:$AC$462,MATCH(K$3,'Slutlig allokering kvv'!$B$1:$AJ$1,0),FALSE)/1,0)</f>
        <v>0</v>
      </c>
      <c r="L117">
        <f>IFERROR(VLOOKUP($B117,Kraftvärmeprod!$B$1:$AH$479,MATCH(L$2,Kraftvärmeprod!$B$1:$AG$1,0),FALSE)/1,0)-IFERROR(VLOOKUP($B117,'Slutlig allokering kvv'!$B$2:$AC$462,MATCH(L$3,'Slutlig allokering kvv'!$B$1:$AJ$1,0),FALSE)/1,0)</f>
        <v>0</v>
      </c>
      <c r="M117">
        <f>IFERROR(VLOOKUP($B117,Kraftvärmeprod!$B$1:$AH$479,MATCH(M$2,Kraftvärmeprod!$B$1:$AG$1,0),FALSE)/1,0)-IFERROR(VLOOKUP($B117,'Slutlig allokering kvv'!$B$2:$AC$462,MATCH(M$3,'Slutlig allokering kvv'!$B$1:$AJ$1,0),FALSE)/1,0)</f>
        <v>0</v>
      </c>
      <c r="N117">
        <f>IFERROR(VLOOKUP($B117,Kraftvärmeprod!$B$1:$AH$479,MATCH(N$2,Kraftvärmeprod!$B$1:$AG$1,0),FALSE)/1,0)-IFERROR(VLOOKUP($B117,'Slutlig allokering kvv'!$B$2:$AC$462,MATCH(N$3,'Slutlig allokering kvv'!$B$1:$AJ$1,0),FALSE)/1,0)</f>
        <v>0</v>
      </c>
      <c r="O117">
        <f>IFERROR(VLOOKUP($B117,Kraftvärmeprod!$B$1:$AH$479,MATCH(O$2,Kraftvärmeprod!$B$1:$AG$1,0),FALSE)/1,0)-IFERROR(VLOOKUP($B117,'Slutlig allokering kvv'!$B$2:$AC$462,MATCH(O$3,'Slutlig allokering kvv'!$B$1:$AJ$1,0),FALSE)/1,0)</f>
        <v>0</v>
      </c>
      <c r="P117">
        <f>IFERROR(VLOOKUP($B117,Kraftvärmeprod!$B$1:$AH$479,MATCH(P$2,Kraftvärmeprod!$B$1:$AG$1,0),FALSE)/1,0)-IFERROR(VLOOKUP($B117,'Slutlig allokering kvv'!$B$2:$AC$462,MATCH(P$3,'Slutlig allokering kvv'!$B$1:$AJ$1,0),FALSE)/1,0)</f>
        <v>0</v>
      </c>
      <c r="Q117">
        <f>IFERROR(VLOOKUP($B117,Kraftvärmeprod!$B$1:$AH$479,MATCH(Q$2,Kraftvärmeprod!$B$1:$AG$1,0),FALSE)/1,0)-IFERROR(VLOOKUP($B117,'Slutlig allokering kvv'!$B$2:$AC$462,MATCH(Q$3,'Slutlig allokering kvv'!$B$1:$AJ$1,0),FALSE)/1,0)</f>
        <v>0</v>
      </c>
      <c r="R117">
        <f>IFERROR(VLOOKUP($B117,Kraftvärmeprod!$B$1:$AH$479,MATCH(R$2,Kraftvärmeprod!$B$1:$AG$1,0),FALSE)/1,0)-IFERROR(VLOOKUP($B117,'Slutlig allokering kvv'!$B$2:$AC$462,MATCH(R$3,'Slutlig allokering kvv'!$B$1:$AJ$1,0),FALSE)/1,0)</f>
        <v>0</v>
      </c>
      <c r="S117">
        <f>IFERROR(VLOOKUP($B117,Kraftvärmeprod!$B$1:$AH$479,MATCH(S$2,Kraftvärmeprod!$B$1:$AG$1,0),FALSE)/1,0)-IFERROR(VLOOKUP($B117,'Slutlig allokering kvv'!$B$2:$AC$462,MATCH(S$3,'Slutlig allokering kvv'!$B$1:$AJ$1,0),FALSE)/1,0)</f>
        <v>0</v>
      </c>
      <c r="T117" s="6">
        <f>IFERROR(VLOOKUP($B117,Miljö!$B$1:$S$477,MATCH(T$2,Miljö!$B$1:$X$1,0),FALSE)/1,0)-IFERROR(VLOOKUP($B117,'Slutlig allokering kvv'!$B$2:$AC$462,MATCH(T$3,'Slutlig allokering kvv'!$B$1:$AJ$1,0),FALSE)/1,0)</f>
        <v>0</v>
      </c>
      <c r="U117">
        <f>IFERROR(VLOOKUP($B117,Kraftvärmeprod!$B$1:$AH$479,MATCH(U$2,Kraftvärmeprod!$B$1:$AG$1,0),FALSE)/1,0)-IFERROR(VLOOKUP($B117,'Slutlig allokering kvv'!$B$2:$AC$462,MATCH(U$3,'Slutlig allokering kvv'!$B$1:$AJ$1,0),FALSE)/1,0)</f>
        <v>0</v>
      </c>
      <c r="V117">
        <f>IFERROR(VLOOKUP($B117,Kraftvärmeprod!$B$1:$AH$479,MATCH(V$2,Kraftvärmeprod!$B$1:$AG$1,0),FALSE)/1,0)-IFERROR(VLOOKUP($B117,'Slutlig allokering kvv'!$B$2:$AC$462,MATCH(V$3,'Slutlig allokering kvv'!$B$1:$AJ$1,0),FALSE)/1,0)</f>
        <v>0</v>
      </c>
      <c r="W117">
        <f>IFERROR(VLOOKUP($B117,Kraftvärmeprod!$B$1:$AH$479,MATCH(W$2,Kraftvärmeprod!$B$1:$AG$1,0),FALSE)/1,0)-IFERROR(VLOOKUP($B117,'Slutlig allokering kvv'!$B$2:$AC$462,MATCH(W$3,'Slutlig allokering kvv'!$B$1:$AJ$1,0),FALSE)/1,0)</f>
        <v>0</v>
      </c>
      <c r="X117">
        <f>IFERROR(VLOOKUP($B117,Kraftvärmeprod!$B$1:$AH$479,MATCH(X$2,Kraftvärmeprod!$B$1:$AG$1,0),FALSE)/1,0)-IFERROR(VLOOKUP($B117,'Slutlig allokering kvv'!$B$2:$AC$462,MATCH(X$3,'Slutlig allokering kvv'!$B$1:$AJ$1,0),FALSE)/1,0)</f>
        <v>0</v>
      </c>
      <c r="Y117">
        <f>IFERROR(VLOOKUP($B117,Kraftvärmeprod!$B$1:$AH$479,MATCH(Y$2,Kraftvärmeprod!$B$1:$AG$1,0),FALSE)/1,0)-IFERROR(VLOOKUP($B117,'Slutlig allokering kvv'!$B$2:$AC$462,MATCH(Y$3,'Slutlig allokering kvv'!$B$1:$AJ$1,0),FALSE)/1,0)</f>
        <v>0</v>
      </c>
      <c r="Z117">
        <f>IFERROR(VLOOKUP($B117,Kraftvärmeprod!$B$1:$AH$479,MATCH(Z$2,Kraftvärmeprod!$B$1:$AG$1,0),FALSE)/1,0)-IFERROR(VLOOKUP($B117,'Slutlig allokering kvv'!$B$2:$AC$462,MATCH(Z$3,'Slutlig allokering kvv'!$B$1:$AJ$1,0),FALSE)/1,0)</f>
        <v>0</v>
      </c>
      <c r="AA117">
        <f>IFERROR(VLOOKUP($B117,Kraftvärmeprod!$B$1:$AH$479,MATCH(AA$2,Kraftvärmeprod!$B$1:$AG$1,0),FALSE)/1,0)-IFERROR(VLOOKUP($B117,'Slutlig allokering kvv'!$B$2:$AC$462,MATCH(AA$3,'Slutlig allokering kvv'!$B$1:$AJ$1,0),FALSE)/1,0)</f>
        <v>0</v>
      </c>
      <c r="AE117">
        <f t="shared" si="2"/>
        <v>0</v>
      </c>
      <c r="AG117">
        <f>IFERROR(VLOOKUP(B117,'Slutlig allokering kvv'!$B$2:$AJ$462,MATCH("Summa slutlig allokerad tillförd energi (utan hjälpel och rökgaskondensering):",'Slutlig allokering kvv'!$B$1:$AK$1,0),FALSE)/1,"")</f>
        <v>0</v>
      </c>
      <c r="AI117" s="137" t="str">
        <f>IFERROR(1-VLOOKUP(B117,'Slutlig allokering kvv'!$B$2:$AJ$462,MATCH("Andel av bränsle i kvv som allokerats till värme, exklusive rökgaskondensering och hjälpel",'Slutlig allokering kvv'!$B$1:$AK$1,0),FALSE),"")</f>
        <v/>
      </c>
      <c r="AK117" s="137" t="str">
        <f t="shared" si="3"/>
        <v/>
      </c>
    </row>
    <row r="118" spans="1:37" x14ac:dyDescent="0.25">
      <c r="A118" s="2" t="s">
        <v>184</v>
      </c>
      <c r="B118" s="2" t="s">
        <v>186</v>
      </c>
      <c r="C118" t="str">
        <f>IFERROR(VLOOKUP($B118,Kraftvärmeprod!$B$1:$AH$479,MATCH(C$3,Kraftvärmeprod!$B$1:$AG$1,0),FALSE)/1,"")</f>
        <v/>
      </c>
      <c r="D118" t="str">
        <f>IFERROR(VLOOKUP($B118,Kraftvärmeprod!$B$1:$AH$479,MATCH(D$3,Kraftvärmeprod!$B$1:$AG$1,0),FALSE)/1,"")</f>
        <v/>
      </c>
      <c r="E118">
        <f>IFERROR(VLOOKUP($B118,Kraftvärmeprod!$B$1:$AH$479,MATCH(E$2,Kraftvärmeprod!$B$1:$AG$1,0),FALSE)/1,0)-IFERROR(VLOOKUP($B118,'Slutlig allokering kvv'!$B$2:$AC$462,MATCH(E$3,'Slutlig allokering kvv'!$B$1:$AJ$1,0),FALSE)/1,0)</f>
        <v>0</v>
      </c>
      <c r="F118">
        <f>IFERROR(VLOOKUP($B118,Kraftvärmeprod!$B$1:$AH$479,MATCH(F$2,Kraftvärmeprod!$B$1:$AG$1,0),FALSE)/1,0)-IFERROR(VLOOKUP($B118,'Slutlig allokering kvv'!$B$2:$AC$462,MATCH(F$3,'Slutlig allokering kvv'!$B$1:$AJ$1,0),FALSE)/1,0)</f>
        <v>0</v>
      </c>
      <c r="G118">
        <f>IFERROR(VLOOKUP($B118,Kraftvärmeprod!$B$1:$AH$479,MATCH(G$2,Kraftvärmeprod!$B$1:$AG$1,0),FALSE)/1,0)-IFERROR(VLOOKUP($B118,'Slutlig allokering kvv'!$B$2:$AC$462,MATCH(G$3,'Slutlig allokering kvv'!$B$1:$AJ$1,0),FALSE)/1,0)</f>
        <v>0</v>
      </c>
      <c r="H118">
        <f>IFERROR(VLOOKUP($B118,Kraftvärmeprod!$B$1:$AH$479,MATCH(H$2,Kraftvärmeprod!$B$1:$AG$1,0),FALSE)/1,0)-IFERROR(VLOOKUP($B118,'Slutlig allokering kvv'!$B$2:$AC$462,MATCH(H$3,'Slutlig allokering kvv'!$B$1:$AJ$1,0),FALSE)/1,0)</f>
        <v>0</v>
      </c>
      <c r="I118">
        <f>IFERROR(VLOOKUP($B118,Kraftvärmeprod!$B$1:$AH$479,MATCH(I$2,Kraftvärmeprod!$B$1:$AG$1,0),FALSE)/1,0)-IFERROR(VLOOKUP($B118,'Slutlig allokering kvv'!$B$2:$AC$462,MATCH(I$3,'Slutlig allokering kvv'!$B$1:$AJ$1,0),FALSE)/1,0)</f>
        <v>0</v>
      </c>
      <c r="J118">
        <f>IFERROR(VLOOKUP($B118,Kraftvärmeprod!$B$1:$AH$479,MATCH(J$2,Kraftvärmeprod!$B$1:$AG$1,0),FALSE)/1,0)-IFERROR(VLOOKUP($B118,'Slutlig allokering kvv'!$B$2:$AC$462,MATCH(J$3,'Slutlig allokering kvv'!$B$1:$AJ$1,0),FALSE)/1,0)</f>
        <v>0</v>
      </c>
      <c r="K118">
        <f>IFERROR(VLOOKUP($B118,Kraftvärmeprod!$B$1:$AH$479,MATCH(K$2,Kraftvärmeprod!$B$1:$AG$1,0),FALSE)/1,0)-IFERROR(VLOOKUP($B118,'Slutlig allokering kvv'!$B$2:$AC$462,MATCH(K$3,'Slutlig allokering kvv'!$B$1:$AJ$1,0),FALSE)/1,0)</f>
        <v>0</v>
      </c>
      <c r="L118">
        <f>IFERROR(VLOOKUP($B118,Kraftvärmeprod!$B$1:$AH$479,MATCH(L$2,Kraftvärmeprod!$B$1:$AG$1,0),FALSE)/1,0)-IFERROR(VLOOKUP($B118,'Slutlig allokering kvv'!$B$2:$AC$462,MATCH(L$3,'Slutlig allokering kvv'!$B$1:$AJ$1,0),FALSE)/1,0)</f>
        <v>0</v>
      </c>
      <c r="M118">
        <f>IFERROR(VLOOKUP($B118,Kraftvärmeprod!$B$1:$AH$479,MATCH(M$2,Kraftvärmeprod!$B$1:$AG$1,0),FALSE)/1,0)-IFERROR(VLOOKUP($B118,'Slutlig allokering kvv'!$B$2:$AC$462,MATCH(M$3,'Slutlig allokering kvv'!$B$1:$AJ$1,0),FALSE)/1,0)</f>
        <v>0</v>
      </c>
      <c r="N118">
        <f>IFERROR(VLOOKUP($B118,Kraftvärmeprod!$B$1:$AH$479,MATCH(N$2,Kraftvärmeprod!$B$1:$AG$1,0),FALSE)/1,0)-IFERROR(VLOOKUP($B118,'Slutlig allokering kvv'!$B$2:$AC$462,MATCH(N$3,'Slutlig allokering kvv'!$B$1:$AJ$1,0),FALSE)/1,0)</f>
        <v>0</v>
      </c>
      <c r="O118">
        <f>IFERROR(VLOOKUP($B118,Kraftvärmeprod!$B$1:$AH$479,MATCH(O$2,Kraftvärmeprod!$B$1:$AG$1,0),FALSE)/1,0)-IFERROR(VLOOKUP($B118,'Slutlig allokering kvv'!$B$2:$AC$462,MATCH(O$3,'Slutlig allokering kvv'!$B$1:$AJ$1,0),FALSE)/1,0)</f>
        <v>0</v>
      </c>
      <c r="P118">
        <f>IFERROR(VLOOKUP($B118,Kraftvärmeprod!$B$1:$AH$479,MATCH(P$2,Kraftvärmeprod!$B$1:$AG$1,0),FALSE)/1,0)-IFERROR(VLOOKUP($B118,'Slutlig allokering kvv'!$B$2:$AC$462,MATCH(P$3,'Slutlig allokering kvv'!$B$1:$AJ$1,0),FALSE)/1,0)</f>
        <v>0</v>
      </c>
      <c r="Q118">
        <f>IFERROR(VLOOKUP($B118,Kraftvärmeprod!$B$1:$AH$479,MATCH(Q$2,Kraftvärmeprod!$B$1:$AG$1,0),FALSE)/1,0)-IFERROR(VLOOKUP($B118,'Slutlig allokering kvv'!$B$2:$AC$462,MATCH(Q$3,'Slutlig allokering kvv'!$B$1:$AJ$1,0),FALSE)/1,0)</f>
        <v>0</v>
      </c>
      <c r="R118">
        <f>IFERROR(VLOOKUP($B118,Kraftvärmeprod!$B$1:$AH$479,MATCH(R$2,Kraftvärmeprod!$B$1:$AG$1,0),FALSE)/1,0)-IFERROR(VLOOKUP($B118,'Slutlig allokering kvv'!$B$2:$AC$462,MATCH(R$3,'Slutlig allokering kvv'!$B$1:$AJ$1,0),FALSE)/1,0)</f>
        <v>0</v>
      </c>
      <c r="S118">
        <f>IFERROR(VLOOKUP($B118,Kraftvärmeprod!$B$1:$AH$479,MATCH(S$2,Kraftvärmeprod!$B$1:$AG$1,0),FALSE)/1,0)-IFERROR(VLOOKUP($B118,'Slutlig allokering kvv'!$B$2:$AC$462,MATCH(S$3,'Slutlig allokering kvv'!$B$1:$AJ$1,0),FALSE)/1,0)</f>
        <v>0</v>
      </c>
      <c r="T118" s="6">
        <f>IFERROR(VLOOKUP($B118,Miljö!$B$1:$S$477,MATCH(T$2,Miljö!$B$1:$X$1,0),FALSE)/1,0)-IFERROR(VLOOKUP($B118,'Slutlig allokering kvv'!$B$2:$AC$462,MATCH(T$3,'Slutlig allokering kvv'!$B$1:$AJ$1,0),FALSE)/1,0)</f>
        <v>0</v>
      </c>
      <c r="U118">
        <f>IFERROR(VLOOKUP($B118,Kraftvärmeprod!$B$1:$AH$479,MATCH(U$2,Kraftvärmeprod!$B$1:$AG$1,0),FALSE)/1,0)-IFERROR(VLOOKUP($B118,'Slutlig allokering kvv'!$B$2:$AC$462,MATCH(U$3,'Slutlig allokering kvv'!$B$1:$AJ$1,0),FALSE)/1,0)</f>
        <v>0</v>
      </c>
      <c r="V118">
        <f>IFERROR(VLOOKUP($B118,Kraftvärmeprod!$B$1:$AH$479,MATCH(V$2,Kraftvärmeprod!$B$1:$AG$1,0),FALSE)/1,0)-IFERROR(VLOOKUP($B118,'Slutlig allokering kvv'!$B$2:$AC$462,MATCH(V$3,'Slutlig allokering kvv'!$B$1:$AJ$1,0),FALSE)/1,0)</f>
        <v>0</v>
      </c>
      <c r="W118">
        <f>IFERROR(VLOOKUP($B118,Kraftvärmeprod!$B$1:$AH$479,MATCH(W$2,Kraftvärmeprod!$B$1:$AG$1,0),FALSE)/1,0)-IFERROR(VLOOKUP($B118,'Slutlig allokering kvv'!$B$2:$AC$462,MATCH(W$3,'Slutlig allokering kvv'!$B$1:$AJ$1,0),FALSE)/1,0)</f>
        <v>0</v>
      </c>
      <c r="X118">
        <f>IFERROR(VLOOKUP($B118,Kraftvärmeprod!$B$1:$AH$479,MATCH(X$2,Kraftvärmeprod!$B$1:$AG$1,0),FALSE)/1,0)-IFERROR(VLOOKUP($B118,'Slutlig allokering kvv'!$B$2:$AC$462,MATCH(X$3,'Slutlig allokering kvv'!$B$1:$AJ$1,0),FALSE)/1,0)</f>
        <v>0</v>
      </c>
      <c r="Y118">
        <f>IFERROR(VLOOKUP($B118,Kraftvärmeprod!$B$1:$AH$479,MATCH(Y$2,Kraftvärmeprod!$B$1:$AG$1,0),FALSE)/1,0)-IFERROR(VLOOKUP($B118,'Slutlig allokering kvv'!$B$2:$AC$462,MATCH(Y$3,'Slutlig allokering kvv'!$B$1:$AJ$1,0),FALSE)/1,0)</f>
        <v>0</v>
      </c>
      <c r="Z118">
        <f>IFERROR(VLOOKUP($B118,Kraftvärmeprod!$B$1:$AH$479,MATCH(Z$2,Kraftvärmeprod!$B$1:$AG$1,0),FALSE)/1,0)-IFERROR(VLOOKUP($B118,'Slutlig allokering kvv'!$B$2:$AC$462,MATCH(Z$3,'Slutlig allokering kvv'!$B$1:$AJ$1,0),FALSE)/1,0)</f>
        <v>0</v>
      </c>
      <c r="AA118">
        <f>IFERROR(VLOOKUP($B118,Kraftvärmeprod!$B$1:$AH$479,MATCH(AA$2,Kraftvärmeprod!$B$1:$AG$1,0),FALSE)/1,0)-IFERROR(VLOOKUP($B118,'Slutlig allokering kvv'!$B$2:$AC$462,MATCH(AA$3,'Slutlig allokering kvv'!$B$1:$AJ$1,0),FALSE)/1,0)</f>
        <v>0</v>
      </c>
      <c r="AE118">
        <f t="shared" si="2"/>
        <v>0</v>
      </c>
      <c r="AG118">
        <f>IFERROR(VLOOKUP(B118,'Slutlig allokering kvv'!$B$2:$AJ$462,MATCH("Summa slutlig allokerad tillförd energi (utan hjälpel och rökgaskondensering):",'Slutlig allokering kvv'!$B$1:$AK$1,0),FALSE)/1,"")</f>
        <v>0</v>
      </c>
      <c r="AI118" s="137" t="str">
        <f>IFERROR(1-VLOOKUP(B118,'Slutlig allokering kvv'!$B$2:$AJ$462,MATCH("Andel av bränsle i kvv som allokerats till värme, exklusive rökgaskondensering och hjälpel",'Slutlig allokering kvv'!$B$1:$AK$1,0),FALSE),"")</f>
        <v/>
      </c>
      <c r="AK118" s="137" t="str">
        <f t="shared" si="3"/>
        <v/>
      </c>
    </row>
    <row r="119" spans="1:37" x14ac:dyDescent="0.25">
      <c r="A119" s="2" t="s">
        <v>184</v>
      </c>
      <c r="B119" s="2" t="s">
        <v>187</v>
      </c>
      <c r="C119" t="str">
        <f>IFERROR(VLOOKUP($B119,Kraftvärmeprod!$B$1:$AH$479,MATCH(C$3,Kraftvärmeprod!$B$1:$AG$1,0),FALSE)/1,"")</f>
        <v/>
      </c>
      <c r="D119" t="str">
        <f>IFERROR(VLOOKUP($B119,Kraftvärmeprod!$B$1:$AH$479,MATCH(D$3,Kraftvärmeprod!$B$1:$AG$1,0),FALSE)/1,"")</f>
        <v/>
      </c>
      <c r="E119">
        <f>IFERROR(VLOOKUP($B119,Kraftvärmeprod!$B$1:$AH$479,MATCH(E$2,Kraftvärmeprod!$B$1:$AG$1,0),FALSE)/1,0)-IFERROR(VLOOKUP($B119,'Slutlig allokering kvv'!$B$2:$AC$462,MATCH(E$3,'Slutlig allokering kvv'!$B$1:$AJ$1,0),FALSE)/1,0)</f>
        <v>0</v>
      </c>
      <c r="F119">
        <f>IFERROR(VLOOKUP($B119,Kraftvärmeprod!$B$1:$AH$479,MATCH(F$2,Kraftvärmeprod!$B$1:$AG$1,0),FALSE)/1,0)-IFERROR(VLOOKUP($B119,'Slutlig allokering kvv'!$B$2:$AC$462,MATCH(F$3,'Slutlig allokering kvv'!$B$1:$AJ$1,0),FALSE)/1,0)</f>
        <v>0</v>
      </c>
      <c r="G119">
        <f>IFERROR(VLOOKUP($B119,Kraftvärmeprod!$B$1:$AH$479,MATCH(G$2,Kraftvärmeprod!$B$1:$AG$1,0),FALSE)/1,0)-IFERROR(VLOOKUP($B119,'Slutlig allokering kvv'!$B$2:$AC$462,MATCH(G$3,'Slutlig allokering kvv'!$B$1:$AJ$1,0),FALSE)/1,0)</f>
        <v>0</v>
      </c>
      <c r="H119">
        <f>IFERROR(VLOOKUP($B119,Kraftvärmeprod!$B$1:$AH$479,MATCH(H$2,Kraftvärmeprod!$B$1:$AG$1,0),FALSE)/1,0)-IFERROR(VLOOKUP($B119,'Slutlig allokering kvv'!$B$2:$AC$462,MATCH(H$3,'Slutlig allokering kvv'!$B$1:$AJ$1,0),FALSE)/1,0)</f>
        <v>0</v>
      </c>
      <c r="I119">
        <f>IFERROR(VLOOKUP($B119,Kraftvärmeprod!$B$1:$AH$479,MATCH(I$2,Kraftvärmeprod!$B$1:$AG$1,0),FALSE)/1,0)-IFERROR(VLOOKUP($B119,'Slutlig allokering kvv'!$B$2:$AC$462,MATCH(I$3,'Slutlig allokering kvv'!$B$1:$AJ$1,0),FALSE)/1,0)</f>
        <v>0</v>
      </c>
      <c r="J119">
        <f>IFERROR(VLOOKUP($B119,Kraftvärmeprod!$B$1:$AH$479,MATCH(J$2,Kraftvärmeprod!$B$1:$AG$1,0),FALSE)/1,0)-IFERROR(VLOOKUP($B119,'Slutlig allokering kvv'!$B$2:$AC$462,MATCH(J$3,'Slutlig allokering kvv'!$B$1:$AJ$1,0),FALSE)/1,0)</f>
        <v>0</v>
      </c>
      <c r="K119">
        <f>IFERROR(VLOOKUP($B119,Kraftvärmeprod!$B$1:$AH$479,MATCH(K$2,Kraftvärmeprod!$B$1:$AG$1,0),FALSE)/1,0)-IFERROR(VLOOKUP($B119,'Slutlig allokering kvv'!$B$2:$AC$462,MATCH(K$3,'Slutlig allokering kvv'!$B$1:$AJ$1,0),FALSE)/1,0)</f>
        <v>0</v>
      </c>
      <c r="L119">
        <f>IFERROR(VLOOKUP($B119,Kraftvärmeprod!$B$1:$AH$479,MATCH(L$2,Kraftvärmeprod!$B$1:$AG$1,0),FALSE)/1,0)-IFERROR(VLOOKUP($B119,'Slutlig allokering kvv'!$B$2:$AC$462,MATCH(L$3,'Slutlig allokering kvv'!$B$1:$AJ$1,0),FALSE)/1,0)</f>
        <v>0</v>
      </c>
      <c r="M119">
        <f>IFERROR(VLOOKUP($B119,Kraftvärmeprod!$B$1:$AH$479,MATCH(M$2,Kraftvärmeprod!$B$1:$AG$1,0),FALSE)/1,0)-IFERROR(VLOOKUP($B119,'Slutlig allokering kvv'!$B$2:$AC$462,MATCH(M$3,'Slutlig allokering kvv'!$B$1:$AJ$1,0),FALSE)/1,0)</f>
        <v>0</v>
      </c>
      <c r="N119">
        <f>IFERROR(VLOOKUP($B119,Kraftvärmeprod!$B$1:$AH$479,MATCH(N$2,Kraftvärmeprod!$B$1:$AG$1,0),FALSE)/1,0)-IFERROR(VLOOKUP($B119,'Slutlig allokering kvv'!$B$2:$AC$462,MATCH(N$3,'Slutlig allokering kvv'!$B$1:$AJ$1,0),FALSE)/1,0)</f>
        <v>0</v>
      </c>
      <c r="O119">
        <f>IFERROR(VLOOKUP($B119,Kraftvärmeprod!$B$1:$AH$479,MATCH(O$2,Kraftvärmeprod!$B$1:$AG$1,0),FALSE)/1,0)-IFERROR(VLOOKUP($B119,'Slutlig allokering kvv'!$B$2:$AC$462,MATCH(O$3,'Slutlig allokering kvv'!$B$1:$AJ$1,0),FALSE)/1,0)</f>
        <v>0</v>
      </c>
      <c r="P119">
        <f>IFERROR(VLOOKUP($B119,Kraftvärmeprod!$B$1:$AH$479,MATCH(P$2,Kraftvärmeprod!$B$1:$AG$1,0),FALSE)/1,0)-IFERROR(VLOOKUP($B119,'Slutlig allokering kvv'!$B$2:$AC$462,MATCH(P$3,'Slutlig allokering kvv'!$B$1:$AJ$1,0),FALSE)/1,0)</f>
        <v>0</v>
      </c>
      <c r="Q119">
        <f>IFERROR(VLOOKUP($B119,Kraftvärmeprod!$B$1:$AH$479,MATCH(Q$2,Kraftvärmeprod!$B$1:$AG$1,0),FALSE)/1,0)-IFERROR(VLOOKUP($B119,'Slutlig allokering kvv'!$B$2:$AC$462,MATCH(Q$3,'Slutlig allokering kvv'!$B$1:$AJ$1,0),FALSE)/1,0)</f>
        <v>0</v>
      </c>
      <c r="R119">
        <f>IFERROR(VLOOKUP($B119,Kraftvärmeprod!$B$1:$AH$479,MATCH(R$2,Kraftvärmeprod!$B$1:$AG$1,0),FALSE)/1,0)-IFERROR(VLOOKUP($B119,'Slutlig allokering kvv'!$B$2:$AC$462,MATCH(R$3,'Slutlig allokering kvv'!$B$1:$AJ$1,0),FALSE)/1,0)</f>
        <v>0</v>
      </c>
      <c r="S119">
        <f>IFERROR(VLOOKUP($B119,Kraftvärmeprod!$B$1:$AH$479,MATCH(S$2,Kraftvärmeprod!$B$1:$AG$1,0),FALSE)/1,0)-IFERROR(VLOOKUP($B119,'Slutlig allokering kvv'!$B$2:$AC$462,MATCH(S$3,'Slutlig allokering kvv'!$B$1:$AJ$1,0),FALSE)/1,0)</f>
        <v>0</v>
      </c>
      <c r="T119" s="6">
        <f>IFERROR(VLOOKUP($B119,Miljö!$B$1:$S$477,MATCH(T$2,Miljö!$B$1:$X$1,0),FALSE)/1,0)-IFERROR(VLOOKUP($B119,'Slutlig allokering kvv'!$B$2:$AC$462,MATCH(T$3,'Slutlig allokering kvv'!$B$1:$AJ$1,0),FALSE)/1,0)</f>
        <v>0</v>
      </c>
      <c r="U119">
        <f>IFERROR(VLOOKUP($B119,Kraftvärmeprod!$B$1:$AH$479,MATCH(U$2,Kraftvärmeprod!$B$1:$AG$1,0),FALSE)/1,0)-IFERROR(VLOOKUP($B119,'Slutlig allokering kvv'!$B$2:$AC$462,MATCH(U$3,'Slutlig allokering kvv'!$B$1:$AJ$1,0),FALSE)/1,0)</f>
        <v>0</v>
      </c>
      <c r="V119">
        <f>IFERROR(VLOOKUP($B119,Kraftvärmeprod!$B$1:$AH$479,MATCH(V$2,Kraftvärmeprod!$B$1:$AG$1,0),FALSE)/1,0)-IFERROR(VLOOKUP($B119,'Slutlig allokering kvv'!$B$2:$AC$462,MATCH(V$3,'Slutlig allokering kvv'!$B$1:$AJ$1,0),FALSE)/1,0)</f>
        <v>0</v>
      </c>
      <c r="W119">
        <f>IFERROR(VLOOKUP($B119,Kraftvärmeprod!$B$1:$AH$479,MATCH(W$2,Kraftvärmeprod!$B$1:$AG$1,0),FALSE)/1,0)-IFERROR(VLOOKUP($B119,'Slutlig allokering kvv'!$B$2:$AC$462,MATCH(W$3,'Slutlig allokering kvv'!$B$1:$AJ$1,0),FALSE)/1,0)</f>
        <v>0</v>
      </c>
      <c r="X119">
        <f>IFERROR(VLOOKUP($B119,Kraftvärmeprod!$B$1:$AH$479,MATCH(X$2,Kraftvärmeprod!$B$1:$AG$1,0),FALSE)/1,0)-IFERROR(VLOOKUP($B119,'Slutlig allokering kvv'!$B$2:$AC$462,MATCH(X$3,'Slutlig allokering kvv'!$B$1:$AJ$1,0),FALSE)/1,0)</f>
        <v>0</v>
      </c>
      <c r="Y119">
        <f>IFERROR(VLOOKUP($B119,Kraftvärmeprod!$B$1:$AH$479,MATCH(Y$2,Kraftvärmeprod!$B$1:$AG$1,0),FALSE)/1,0)-IFERROR(VLOOKUP($B119,'Slutlig allokering kvv'!$B$2:$AC$462,MATCH(Y$3,'Slutlig allokering kvv'!$B$1:$AJ$1,0),FALSE)/1,0)</f>
        <v>0</v>
      </c>
      <c r="Z119">
        <f>IFERROR(VLOOKUP($B119,Kraftvärmeprod!$B$1:$AH$479,MATCH(Z$2,Kraftvärmeprod!$B$1:$AG$1,0),FALSE)/1,0)-IFERROR(VLOOKUP($B119,'Slutlig allokering kvv'!$B$2:$AC$462,MATCH(Z$3,'Slutlig allokering kvv'!$B$1:$AJ$1,0),FALSE)/1,0)</f>
        <v>0</v>
      </c>
      <c r="AA119">
        <f>IFERROR(VLOOKUP($B119,Kraftvärmeprod!$B$1:$AH$479,MATCH(AA$2,Kraftvärmeprod!$B$1:$AG$1,0),FALSE)/1,0)-IFERROR(VLOOKUP($B119,'Slutlig allokering kvv'!$B$2:$AC$462,MATCH(AA$3,'Slutlig allokering kvv'!$B$1:$AJ$1,0),FALSE)/1,0)</f>
        <v>0</v>
      </c>
      <c r="AE119">
        <f t="shared" si="2"/>
        <v>0</v>
      </c>
      <c r="AG119">
        <f>IFERROR(VLOOKUP(B119,'Slutlig allokering kvv'!$B$2:$AJ$462,MATCH("Summa slutlig allokerad tillförd energi (utan hjälpel och rökgaskondensering):",'Slutlig allokering kvv'!$B$1:$AK$1,0),FALSE)/1,"")</f>
        <v>0</v>
      </c>
      <c r="AI119" s="137" t="str">
        <f>IFERROR(1-VLOOKUP(B119,'Slutlig allokering kvv'!$B$2:$AJ$462,MATCH("Andel av bränsle i kvv som allokerats till värme, exklusive rökgaskondensering och hjälpel",'Slutlig allokering kvv'!$B$1:$AK$1,0),FALSE),"")</f>
        <v/>
      </c>
      <c r="AK119" s="137" t="str">
        <f t="shared" si="3"/>
        <v/>
      </c>
    </row>
    <row r="120" spans="1:37" x14ac:dyDescent="0.25">
      <c r="A120" s="2" t="s">
        <v>184</v>
      </c>
      <c r="B120" s="2" t="s">
        <v>188</v>
      </c>
      <c r="C120" t="str">
        <f>IFERROR(VLOOKUP($B120,Kraftvärmeprod!$B$1:$AH$479,MATCH(C$3,Kraftvärmeprod!$B$1:$AG$1,0),FALSE)/1,"")</f>
        <v/>
      </c>
      <c r="D120" t="str">
        <f>IFERROR(VLOOKUP($B120,Kraftvärmeprod!$B$1:$AH$479,MATCH(D$3,Kraftvärmeprod!$B$1:$AG$1,0),FALSE)/1,"")</f>
        <v/>
      </c>
      <c r="E120">
        <f>IFERROR(VLOOKUP($B120,Kraftvärmeprod!$B$1:$AH$479,MATCH(E$2,Kraftvärmeprod!$B$1:$AG$1,0),FALSE)/1,0)-IFERROR(VLOOKUP($B120,'Slutlig allokering kvv'!$B$2:$AC$462,MATCH(E$3,'Slutlig allokering kvv'!$B$1:$AJ$1,0),FALSE)/1,0)</f>
        <v>0</v>
      </c>
      <c r="F120">
        <f>IFERROR(VLOOKUP($B120,Kraftvärmeprod!$B$1:$AH$479,MATCH(F$2,Kraftvärmeprod!$B$1:$AG$1,0),FALSE)/1,0)-IFERROR(VLOOKUP($B120,'Slutlig allokering kvv'!$B$2:$AC$462,MATCH(F$3,'Slutlig allokering kvv'!$B$1:$AJ$1,0),FALSE)/1,0)</f>
        <v>0</v>
      </c>
      <c r="G120">
        <f>IFERROR(VLOOKUP($B120,Kraftvärmeprod!$B$1:$AH$479,MATCH(G$2,Kraftvärmeprod!$B$1:$AG$1,0),FALSE)/1,0)-IFERROR(VLOOKUP($B120,'Slutlig allokering kvv'!$B$2:$AC$462,MATCH(G$3,'Slutlig allokering kvv'!$B$1:$AJ$1,0),FALSE)/1,0)</f>
        <v>0</v>
      </c>
      <c r="H120">
        <f>IFERROR(VLOOKUP($B120,Kraftvärmeprod!$B$1:$AH$479,MATCH(H$2,Kraftvärmeprod!$B$1:$AG$1,0),FALSE)/1,0)-IFERROR(VLOOKUP($B120,'Slutlig allokering kvv'!$B$2:$AC$462,MATCH(H$3,'Slutlig allokering kvv'!$B$1:$AJ$1,0),FALSE)/1,0)</f>
        <v>0</v>
      </c>
      <c r="I120">
        <f>IFERROR(VLOOKUP($B120,Kraftvärmeprod!$B$1:$AH$479,MATCH(I$2,Kraftvärmeprod!$B$1:$AG$1,0),FALSE)/1,0)-IFERROR(VLOOKUP($B120,'Slutlig allokering kvv'!$B$2:$AC$462,MATCH(I$3,'Slutlig allokering kvv'!$B$1:$AJ$1,0),FALSE)/1,0)</f>
        <v>0</v>
      </c>
      <c r="J120">
        <f>IFERROR(VLOOKUP($B120,Kraftvärmeprod!$B$1:$AH$479,MATCH(J$2,Kraftvärmeprod!$B$1:$AG$1,0),FALSE)/1,0)-IFERROR(VLOOKUP($B120,'Slutlig allokering kvv'!$B$2:$AC$462,MATCH(J$3,'Slutlig allokering kvv'!$B$1:$AJ$1,0),FALSE)/1,0)</f>
        <v>0</v>
      </c>
      <c r="K120">
        <f>IFERROR(VLOOKUP($B120,Kraftvärmeprod!$B$1:$AH$479,MATCH(K$2,Kraftvärmeprod!$B$1:$AG$1,0),FALSE)/1,0)-IFERROR(VLOOKUP($B120,'Slutlig allokering kvv'!$B$2:$AC$462,MATCH(K$3,'Slutlig allokering kvv'!$B$1:$AJ$1,0),FALSE)/1,0)</f>
        <v>0</v>
      </c>
      <c r="L120">
        <f>IFERROR(VLOOKUP($B120,Kraftvärmeprod!$B$1:$AH$479,MATCH(L$2,Kraftvärmeprod!$B$1:$AG$1,0),FALSE)/1,0)-IFERROR(VLOOKUP($B120,'Slutlig allokering kvv'!$B$2:$AC$462,MATCH(L$3,'Slutlig allokering kvv'!$B$1:$AJ$1,0),FALSE)/1,0)</f>
        <v>0</v>
      </c>
      <c r="M120">
        <f>IFERROR(VLOOKUP($B120,Kraftvärmeprod!$B$1:$AH$479,MATCH(M$2,Kraftvärmeprod!$B$1:$AG$1,0),FALSE)/1,0)-IFERROR(VLOOKUP($B120,'Slutlig allokering kvv'!$B$2:$AC$462,MATCH(M$3,'Slutlig allokering kvv'!$B$1:$AJ$1,0),FALSE)/1,0)</f>
        <v>0</v>
      </c>
      <c r="N120">
        <f>IFERROR(VLOOKUP($B120,Kraftvärmeprod!$B$1:$AH$479,MATCH(N$2,Kraftvärmeprod!$B$1:$AG$1,0),FALSE)/1,0)-IFERROR(VLOOKUP($B120,'Slutlig allokering kvv'!$B$2:$AC$462,MATCH(N$3,'Slutlig allokering kvv'!$B$1:$AJ$1,0),FALSE)/1,0)</f>
        <v>0</v>
      </c>
      <c r="O120">
        <f>IFERROR(VLOOKUP($B120,Kraftvärmeprod!$B$1:$AH$479,MATCH(O$2,Kraftvärmeprod!$B$1:$AG$1,0),FALSE)/1,0)-IFERROR(VLOOKUP($B120,'Slutlig allokering kvv'!$B$2:$AC$462,MATCH(O$3,'Slutlig allokering kvv'!$B$1:$AJ$1,0),FALSE)/1,0)</f>
        <v>0</v>
      </c>
      <c r="P120">
        <f>IFERROR(VLOOKUP($B120,Kraftvärmeprod!$B$1:$AH$479,MATCH(P$2,Kraftvärmeprod!$B$1:$AG$1,0),FALSE)/1,0)-IFERROR(VLOOKUP($B120,'Slutlig allokering kvv'!$B$2:$AC$462,MATCH(P$3,'Slutlig allokering kvv'!$B$1:$AJ$1,0),FALSE)/1,0)</f>
        <v>0</v>
      </c>
      <c r="Q120">
        <f>IFERROR(VLOOKUP($B120,Kraftvärmeprod!$B$1:$AH$479,MATCH(Q$2,Kraftvärmeprod!$B$1:$AG$1,0),FALSE)/1,0)-IFERROR(VLOOKUP($B120,'Slutlig allokering kvv'!$B$2:$AC$462,MATCH(Q$3,'Slutlig allokering kvv'!$B$1:$AJ$1,0),FALSE)/1,0)</f>
        <v>0</v>
      </c>
      <c r="R120">
        <f>IFERROR(VLOOKUP($B120,Kraftvärmeprod!$B$1:$AH$479,MATCH(R$2,Kraftvärmeprod!$B$1:$AG$1,0),FALSE)/1,0)-IFERROR(VLOOKUP($B120,'Slutlig allokering kvv'!$B$2:$AC$462,MATCH(R$3,'Slutlig allokering kvv'!$B$1:$AJ$1,0),FALSE)/1,0)</f>
        <v>0</v>
      </c>
      <c r="S120">
        <f>IFERROR(VLOOKUP($B120,Kraftvärmeprod!$B$1:$AH$479,MATCH(S$2,Kraftvärmeprod!$B$1:$AG$1,0),FALSE)/1,0)-IFERROR(VLOOKUP($B120,'Slutlig allokering kvv'!$B$2:$AC$462,MATCH(S$3,'Slutlig allokering kvv'!$B$1:$AJ$1,0),FALSE)/1,0)</f>
        <v>0</v>
      </c>
      <c r="T120" s="6">
        <f>IFERROR(VLOOKUP($B120,Miljö!$B$1:$S$477,MATCH(T$2,Miljö!$B$1:$X$1,0),FALSE)/1,0)-IFERROR(VLOOKUP($B120,'Slutlig allokering kvv'!$B$2:$AC$462,MATCH(T$3,'Slutlig allokering kvv'!$B$1:$AJ$1,0),FALSE)/1,0)</f>
        <v>0</v>
      </c>
      <c r="U120">
        <f>IFERROR(VLOOKUP($B120,Kraftvärmeprod!$B$1:$AH$479,MATCH(U$2,Kraftvärmeprod!$B$1:$AG$1,0),FALSE)/1,0)-IFERROR(VLOOKUP($B120,'Slutlig allokering kvv'!$B$2:$AC$462,MATCH(U$3,'Slutlig allokering kvv'!$B$1:$AJ$1,0),FALSE)/1,0)</f>
        <v>0</v>
      </c>
      <c r="V120">
        <f>IFERROR(VLOOKUP($B120,Kraftvärmeprod!$B$1:$AH$479,MATCH(V$2,Kraftvärmeprod!$B$1:$AG$1,0),FALSE)/1,0)-IFERROR(VLOOKUP($B120,'Slutlig allokering kvv'!$B$2:$AC$462,MATCH(V$3,'Slutlig allokering kvv'!$B$1:$AJ$1,0),FALSE)/1,0)</f>
        <v>0</v>
      </c>
      <c r="W120">
        <f>IFERROR(VLOOKUP($B120,Kraftvärmeprod!$B$1:$AH$479,MATCH(W$2,Kraftvärmeprod!$B$1:$AG$1,0),FALSE)/1,0)-IFERROR(VLOOKUP($B120,'Slutlig allokering kvv'!$B$2:$AC$462,MATCH(W$3,'Slutlig allokering kvv'!$B$1:$AJ$1,0),FALSE)/1,0)</f>
        <v>0</v>
      </c>
      <c r="X120">
        <f>IFERROR(VLOOKUP($B120,Kraftvärmeprod!$B$1:$AH$479,MATCH(X$2,Kraftvärmeprod!$B$1:$AG$1,0),FALSE)/1,0)-IFERROR(VLOOKUP($B120,'Slutlig allokering kvv'!$B$2:$AC$462,MATCH(X$3,'Slutlig allokering kvv'!$B$1:$AJ$1,0),FALSE)/1,0)</f>
        <v>0</v>
      </c>
      <c r="Y120">
        <f>IFERROR(VLOOKUP($B120,Kraftvärmeprod!$B$1:$AH$479,MATCH(Y$2,Kraftvärmeprod!$B$1:$AG$1,0),FALSE)/1,0)-IFERROR(VLOOKUP($B120,'Slutlig allokering kvv'!$B$2:$AC$462,MATCH(Y$3,'Slutlig allokering kvv'!$B$1:$AJ$1,0),FALSE)/1,0)</f>
        <v>0</v>
      </c>
      <c r="Z120">
        <f>IFERROR(VLOOKUP($B120,Kraftvärmeprod!$B$1:$AH$479,MATCH(Z$2,Kraftvärmeprod!$B$1:$AG$1,0),FALSE)/1,0)-IFERROR(VLOOKUP($B120,'Slutlig allokering kvv'!$B$2:$AC$462,MATCH(Z$3,'Slutlig allokering kvv'!$B$1:$AJ$1,0),FALSE)/1,0)</f>
        <v>0</v>
      </c>
      <c r="AA120">
        <f>IFERROR(VLOOKUP($B120,Kraftvärmeprod!$B$1:$AH$479,MATCH(AA$2,Kraftvärmeprod!$B$1:$AG$1,0),FALSE)/1,0)-IFERROR(VLOOKUP($B120,'Slutlig allokering kvv'!$B$2:$AC$462,MATCH(AA$3,'Slutlig allokering kvv'!$B$1:$AJ$1,0),FALSE)/1,0)</f>
        <v>0</v>
      </c>
      <c r="AE120">
        <f t="shared" si="2"/>
        <v>0</v>
      </c>
      <c r="AG120">
        <f>IFERROR(VLOOKUP(B120,'Slutlig allokering kvv'!$B$2:$AJ$462,MATCH("Summa slutlig allokerad tillförd energi (utan hjälpel och rökgaskondensering):",'Slutlig allokering kvv'!$B$1:$AK$1,0),FALSE)/1,"")</f>
        <v>0</v>
      </c>
      <c r="AI120" s="137" t="str">
        <f>IFERROR(1-VLOOKUP(B120,'Slutlig allokering kvv'!$B$2:$AJ$462,MATCH("Andel av bränsle i kvv som allokerats till värme, exklusive rökgaskondensering och hjälpel",'Slutlig allokering kvv'!$B$1:$AK$1,0),FALSE),"")</f>
        <v/>
      </c>
      <c r="AK120" s="137" t="str">
        <f t="shared" si="3"/>
        <v/>
      </c>
    </row>
    <row r="121" spans="1:37" x14ac:dyDescent="0.25">
      <c r="A121" s="2" t="s">
        <v>189</v>
      </c>
      <c r="B121" s="2" t="s">
        <v>190</v>
      </c>
      <c r="C121">
        <f>IFERROR(VLOOKUP($B121,Kraftvärmeprod!$B$1:$AH$479,MATCH(C$3,Kraftvärmeprod!$B$1:$AG$1,0),FALSE)/1,"")</f>
        <v>169</v>
      </c>
      <c r="D121">
        <f>IFERROR(VLOOKUP($B121,Kraftvärmeprod!$B$1:$AH$479,MATCH(D$3,Kraftvärmeprod!$B$1:$AG$1,0),FALSE)/1,"")</f>
        <v>30</v>
      </c>
      <c r="E121">
        <f>IFERROR(VLOOKUP($B121,Kraftvärmeprod!$B$1:$AH$479,MATCH(E$2,Kraftvärmeprod!$B$1:$AG$1,0),FALSE)/1,0)-IFERROR(VLOOKUP($B121,'Slutlig allokering kvv'!$B$2:$AC$462,MATCH(E$3,'Slutlig allokering kvv'!$B$1:$AJ$1,0),FALSE)/1,0)</f>
        <v>0</v>
      </c>
      <c r="F121">
        <f>IFERROR(VLOOKUP($B121,Kraftvärmeprod!$B$1:$AH$479,MATCH(F$2,Kraftvärmeprod!$B$1:$AG$1,0),FALSE)/1,0)-IFERROR(VLOOKUP($B121,'Slutlig allokering kvv'!$B$2:$AC$462,MATCH(F$3,'Slutlig allokering kvv'!$B$1:$AJ$1,0),FALSE)/1,0)</f>
        <v>0</v>
      </c>
      <c r="G121">
        <f>IFERROR(VLOOKUP($B121,Kraftvärmeprod!$B$1:$AH$479,MATCH(G$2,Kraftvärmeprod!$B$1:$AG$1,0),FALSE)/1,0)-IFERROR(VLOOKUP($B121,'Slutlig allokering kvv'!$B$2:$AC$462,MATCH(G$3,'Slutlig allokering kvv'!$B$1:$AJ$1,0),FALSE)/1,0)</f>
        <v>0</v>
      </c>
      <c r="H121">
        <f>IFERROR(VLOOKUP($B121,Kraftvärmeprod!$B$1:$AH$479,MATCH(H$2,Kraftvärmeprod!$B$1:$AG$1,0),FALSE)/1,0)-IFERROR(VLOOKUP($B121,'Slutlig allokering kvv'!$B$2:$AC$462,MATCH(H$3,'Slutlig allokering kvv'!$B$1:$AJ$1,0),FALSE)/1,0)</f>
        <v>0</v>
      </c>
      <c r="I121">
        <f>IFERROR(VLOOKUP($B121,Kraftvärmeprod!$B$1:$AH$479,MATCH(I$2,Kraftvärmeprod!$B$1:$AG$1,0),FALSE)/1,0)-IFERROR(VLOOKUP($B121,'Slutlig allokering kvv'!$B$2:$AC$462,MATCH(I$3,'Slutlig allokering kvv'!$B$1:$AJ$1,0),FALSE)/1,0)</f>
        <v>0</v>
      </c>
      <c r="J121">
        <f>IFERROR(VLOOKUP($B121,Kraftvärmeprod!$B$1:$AH$479,MATCH(J$2,Kraftvärmeprod!$B$1:$AG$1,0),FALSE)/1,0)-IFERROR(VLOOKUP($B121,'Slutlig allokering kvv'!$B$2:$AC$462,MATCH(J$3,'Slutlig allokering kvv'!$B$1:$AJ$1,0),FALSE)/1,0)</f>
        <v>0</v>
      </c>
      <c r="K121">
        <f>IFERROR(VLOOKUP($B121,Kraftvärmeprod!$B$1:$AH$479,MATCH(K$2,Kraftvärmeprod!$B$1:$AG$1,0),FALSE)/1,0)-IFERROR(VLOOKUP($B121,'Slutlig allokering kvv'!$B$2:$AC$462,MATCH(K$3,'Slutlig allokering kvv'!$B$1:$AJ$1,0),FALSE)/1,0)</f>
        <v>0</v>
      </c>
      <c r="L121">
        <f>IFERROR(VLOOKUP($B121,Kraftvärmeprod!$B$1:$AH$479,MATCH(L$2,Kraftvärmeprod!$B$1:$AG$1,0),FALSE)/1,0)-IFERROR(VLOOKUP($B121,'Slutlig allokering kvv'!$B$2:$AC$462,MATCH(L$3,'Slutlig allokering kvv'!$B$1:$AJ$1,0),FALSE)/1,0)</f>
        <v>0</v>
      </c>
      <c r="M121">
        <f>IFERROR(VLOOKUP($B121,Kraftvärmeprod!$B$1:$AH$479,MATCH(M$2,Kraftvärmeprod!$B$1:$AG$1,0),FALSE)/1,0)-IFERROR(VLOOKUP($B121,'Slutlig allokering kvv'!$B$2:$AC$462,MATCH(M$3,'Slutlig allokering kvv'!$B$1:$AJ$1,0),FALSE)/1,0)</f>
        <v>0</v>
      </c>
      <c r="N121">
        <f>IFERROR(VLOOKUP($B121,Kraftvärmeprod!$B$1:$AH$479,MATCH(N$2,Kraftvärmeprod!$B$1:$AG$1,0),FALSE)/1,0)-IFERROR(VLOOKUP($B121,'Slutlig allokering kvv'!$B$2:$AC$462,MATCH(N$3,'Slutlig allokering kvv'!$B$1:$AJ$1,0),FALSE)/1,0)</f>
        <v>0</v>
      </c>
      <c r="O121">
        <f>IFERROR(VLOOKUP($B121,Kraftvärmeprod!$B$1:$AH$479,MATCH(O$2,Kraftvärmeprod!$B$1:$AG$1,0),FALSE)/1,0)-IFERROR(VLOOKUP($B121,'Slutlig allokering kvv'!$B$2:$AC$462,MATCH(O$3,'Slutlig allokering kvv'!$B$1:$AJ$1,0),FALSE)/1,0)</f>
        <v>19.610199999999999</v>
      </c>
      <c r="P121">
        <f>IFERROR(VLOOKUP($B121,Kraftvärmeprod!$B$1:$AH$479,MATCH(P$2,Kraftvärmeprod!$B$1:$AG$1,0),FALSE)/1,0)-IFERROR(VLOOKUP($B121,'Slutlig allokering kvv'!$B$2:$AC$462,MATCH(P$3,'Slutlig allokering kvv'!$B$1:$AJ$1,0),FALSE)/1,0)</f>
        <v>15.4983</v>
      </c>
      <c r="Q121">
        <f>IFERROR(VLOOKUP($B121,Kraftvärmeprod!$B$1:$AH$479,MATCH(Q$2,Kraftvärmeprod!$B$1:$AG$1,0),FALSE)/1,0)-IFERROR(VLOOKUP($B121,'Slutlig allokering kvv'!$B$2:$AC$462,MATCH(Q$3,'Slutlig allokering kvv'!$B$1:$AJ$1,0),FALSE)/1,0)</f>
        <v>0</v>
      </c>
      <c r="R121">
        <f>IFERROR(VLOOKUP($B121,Kraftvärmeprod!$B$1:$AH$479,MATCH(R$2,Kraftvärmeprod!$B$1:$AG$1,0),FALSE)/1,0)-IFERROR(VLOOKUP($B121,'Slutlig allokering kvv'!$B$2:$AC$462,MATCH(R$3,'Slutlig allokering kvv'!$B$1:$AJ$1,0),FALSE)/1,0)</f>
        <v>0</v>
      </c>
      <c r="S121">
        <f>IFERROR(VLOOKUP($B121,Kraftvärmeprod!$B$1:$AH$479,MATCH(S$2,Kraftvärmeprod!$B$1:$AG$1,0),FALSE)/1,0)-IFERROR(VLOOKUP($B121,'Slutlig allokering kvv'!$B$2:$AC$462,MATCH(S$3,'Slutlig allokering kvv'!$B$1:$AJ$1,0),FALSE)/1,0)</f>
        <v>29.820099999999996</v>
      </c>
      <c r="T121" s="6">
        <f>IFERROR(VLOOKUP($B121,Miljö!$B$1:$S$477,MATCH(T$2,Miljö!$B$1:$X$1,0),FALSE)/1,0)-IFERROR(VLOOKUP($B121,'Slutlig allokering kvv'!$B$2:$AC$462,MATCH(T$3,'Slutlig allokering kvv'!$B$1:$AJ$1,0),FALSE)/1,0)</f>
        <v>0.17054999999999992</v>
      </c>
      <c r="U121">
        <f>IFERROR(VLOOKUP($B121,Kraftvärmeprod!$B$1:$AH$479,MATCH(U$2,Kraftvärmeprod!$B$1:$AG$1,0),FALSE)/1,0)-IFERROR(VLOOKUP($B121,'Slutlig allokering kvv'!$B$2:$AC$462,MATCH(U$3,'Slutlig allokering kvv'!$B$1:$AJ$1,0),FALSE)/1,0)</f>
        <v>0</v>
      </c>
      <c r="V121">
        <f>IFERROR(VLOOKUP($B121,Kraftvärmeprod!$B$1:$AH$479,MATCH(V$2,Kraftvärmeprod!$B$1:$AG$1,0),FALSE)/1,0)-IFERROR(VLOOKUP($B121,'Slutlig allokering kvv'!$B$2:$AC$462,MATCH(V$3,'Slutlig allokering kvv'!$B$1:$AJ$1,0),FALSE)/1,0)</f>
        <v>0</v>
      </c>
      <c r="W121">
        <f>IFERROR(VLOOKUP($B121,Kraftvärmeprod!$B$1:$AH$479,MATCH(W$2,Kraftvärmeprod!$B$1:$AG$1,0),FALSE)/1,0)-IFERROR(VLOOKUP($B121,'Slutlig allokering kvv'!$B$2:$AC$462,MATCH(W$3,'Slutlig allokering kvv'!$B$1:$AJ$1,0),FALSE)/1,0)</f>
        <v>0</v>
      </c>
      <c r="X121">
        <f>IFERROR(VLOOKUP($B121,Kraftvärmeprod!$B$1:$AH$479,MATCH(X$2,Kraftvärmeprod!$B$1:$AG$1,0),FALSE)/1,0)-IFERROR(VLOOKUP($B121,'Slutlig allokering kvv'!$B$2:$AC$462,MATCH(X$3,'Slutlig allokering kvv'!$B$1:$AJ$1,0),FALSE)/1,0)</f>
        <v>0</v>
      </c>
      <c r="Y121">
        <f>IFERROR(VLOOKUP($B121,Kraftvärmeprod!$B$1:$AH$479,MATCH(Y$2,Kraftvärmeprod!$B$1:$AG$1,0),FALSE)/1,0)-IFERROR(VLOOKUP($B121,'Slutlig allokering kvv'!$B$2:$AC$462,MATCH(Y$3,'Slutlig allokering kvv'!$B$1:$AJ$1,0),FALSE)/1,0)</f>
        <v>0</v>
      </c>
      <c r="Z121">
        <f>IFERROR(VLOOKUP($B121,Kraftvärmeprod!$B$1:$AH$479,MATCH(Z$2,Kraftvärmeprod!$B$1:$AG$1,0),FALSE)/1,0)-IFERROR(VLOOKUP($B121,'Slutlig allokering kvv'!$B$2:$AC$462,MATCH(Z$3,'Slutlig allokering kvv'!$B$1:$AJ$1,0),FALSE)/1,0)</f>
        <v>0</v>
      </c>
      <c r="AA121">
        <f>IFERROR(VLOOKUP($B121,Kraftvärmeprod!$B$1:$AH$479,MATCH(AA$2,Kraftvärmeprod!$B$1:$AG$1,0),FALSE)/1,0)-IFERROR(VLOOKUP($B121,'Slutlig allokering kvv'!$B$2:$AC$462,MATCH(AA$3,'Slutlig allokering kvv'!$B$1:$AJ$1,0),FALSE)/1,0)</f>
        <v>0</v>
      </c>
      <c r="AE121">
        <f t="shared" si="2"/>
        <v>64.928599999999989</v>
      </c>
      <c r="AG121">
        <f>IFERROR(VLOOKUP(B121,'Slutlig allokering kvv'!$B$2:$AJ$462,MATCH("Summa slutlig allokerad tillförd energi (utan hjälpel och rökgaskondensering):",'Slutlig allokering kvv'!$B$1:$AK$1,0),FALSE)/1,"")</f>
        <v>152.07140000000001</v>
      </c>
      <c r="AI121" s="137">
        <f>IFERROR(1-VLOOKUP(B121,'Slutlig allokering kvv'!$B$2:$AJ$462,MATCH("Andel av bränsle i kvv som allokerats till värme, exklusive rökgaskondensering och hjälpel",'Slutlig allokering kvv'!$B$1:$AK$1,0),FALSE),"")</f>
        <v>0.2992101382488479</v>
      </c>
      <c r="AK121" s="137">
        <f t="shared" si="3"/>
        <v>0.2992101382488479</v>
      </c>
    </row>
    <row r="122" spans="1:37" x14ac:dyDescent="0.25">
      <c r="A122" s="2" t="s">
        <v>191</v>
      </c>
      <c r="B122" s="2" t="s">
        <v>192</v>
      </c>
      <c r="C122">
        <f>IFERROR(VLOOKUP($B122,Kraftvärmeprod!$B$1:$AH$479,MATCH(C$3,Kraftvärmeprod!$B$1:$AG$1,0),FALSE)/1,"")</f>
        <v>172.136</v>
      </c>
      <c r="D122">
        <f>IFERROR(VLOOKUP($B122,Kraftvärmeprod!$B$1:$AH$479,MATCH(D$3,Kraftvärmeprod!$B$1:$AG$1,0),FALSE)/1,"")</f>
        <v>46.231000000000002</v>
      </c>
      <c r="E122">
        <f>IFERROR(VLOOKUP($B122,Kraftvärmeprod!$B$1:$AH$479,MATCH(E$2,Kraftvärmeprod!$B$1:$AG$1,0),FALSE)/1,0)-IFERROR(VLOOKUP($B122,'Slutlig allokering kvv'!$B$2:$AC$462,MATCH(E$3,'Slutlig allokering kvv'!$B$1:$AJ$1,0),FALSE)/1,0)</f>
        <v>0</v>
      </c>
      <c r="F122">
        <f>IFERROR(VLOOKUP($B122,Kraftvärmeprod!$B$1:$AH$479,MATCH(F$2,Kraftvärmeprod!$B$1:$AG$1,0),FALSE)/1,0)-IFERROR(VLOOKUP($B122,'Slutlig allokering kvv'!$B$2:$AC$462,MATCH(F$3,'Slutlig allokering kvv'!$B$1:$AJ$1,0),FALSE)/1,0)</f>
        <v>0</v>
      </c>
      <c r="G122">
        <f>IFERROR(VLOOKUP($B122,Kraftvärmeprod!$B$1:$AH$479,MATCH(G$2,Kraftvärmeprod!$B$1:$AG$1,0),FALSE)/1,0)-IFERROR(VLOOKUP($B122,'Slutlig allokering kvv'!$B$2:$AC$462,MATCH(G$3,'Slutlig allokering kvv'!$B$1:$AJ$1,0),FALSE)/1,0)</f>
        <v>62.778999999999996</v>
      </c>
      <c r="H122">
        <f>IFERROR(VLOOKUP($B122,Kraftvärmeprod!$B$1:$AH$479,MATCH(H$2,Kraftvärmeprod!$B$1:$AG$1,0),FALSE)/1,0)-IFERROR(VLOOKUP($B122,'Slutlig allokering kvv'!$B$2:$AC$462,MATCH(H$3,'Slutlig allokering kvv'!$B$1:$AJ$1,0),FALSE)/1,0)</f>
        <v>0</v>
      </c>
      <c r="I122">
        <f>IFERROR(VLOOKUP($B122,Kraftvärmeprod!$B$1:$AH$479,MATCH(I$2,Kraftvärmeprod!$B$1:$AG$1,0),FALSE)/1,0)-IFERROR(VLOOKUP($B122,'Slutlig allokering kvv'!$B$2:$AC$462,MATCH(I$3,'Slutlig allokering kvv'!$B$1:$AJ$1,0),FALSE)/1,0)</f>
        <v>7.7796000000000004E-2</v>
      </c>
      <c r="J122">
        <f>IFERROR(VLOOKUP($B122,Kraftvärmeprod!$B$1:$AH$479,MATCH(J$2,Kraftvärmeprod!$B$1:$AG$1,0),FALSE)/1,0)-IFERROR(VLOOKUP($B122,'Slutlig allokering kvv'!$B$2:$AC$462,MATCH(J$3,'Slutlig allokering kvv'!$B$1:$AJ$1,0),FALSE)/1,0)</f>
        <v>0</v>
      </c>
      <c r="K122">
        <f>IFERROR(VLOOKUP($B122,Kraftvärmeprod!$B$1:$AH$479,MATCH(K$2,Kraftvärmeprod!$B$1:$AG$1,0),FALSE)/1,0)-IFERROR(VLOOKUP($B122,'Slutlig allokering kvv'!$B$2:$AC$462,MATCH(K$3,'Slutlig allokering kvv'!$B$1:$AJ$1,0),FALSE)/1,0)</f>
        <v>0</v>
      </c>
      <c r="L122">
        <f>IFERROR(VLOOKUP($B122,Kraftvärmeprod!$B$1:$AH$479,MATCH(L$2,Kraftvärmeprod!$B$1:$AG$1,0),FALSE)/1,0)-IFERROR(VLOOKUP($B122,'Slutlig allokering kvv'!$B$2:$AC$462,MATCH(L$3,'Slutlig allokering kvv'!$B$1:$AJ$1,0),FALSE)/1,0)</f>
        <v>8.6600000000000019</v>
      </c>
      <c r="M122">
        <f>IFERROR(VLOOKUP($B122,Kraftvärmeprod!$B$1:$AH$479,MATCH(M$2,Kraftvärmeprod!$B$1:$AG$1,0),FALSE)/1,0)-IFERROR(VLOOKUP($B122,'Slutlig allokering kvv'!$B$2:$AC$462,MATCH(M$3,'Slutlig allokering kvv'!$B$1:$AJ$1,0),FALSE)/1,0)</f>
        <v>0</v>
      </c>
      <c r="N122">
        <f>IFERROR(VLOOKUP($B122,Kraftvärmeprod!$B$1:$AH$479,MATCH(N$2,Kraftvärmeprod!$B$1:$AG$1,0),FALSE)/1,0)-IFERROR(VLOOKUP($B122,'Slutlig allokering kvv'!$B$2:$AC$462,MATCH(N$3,'Slutlig allokering kvv'!$B$1:$AJ$1,0),FALSE)/1,0)</f>
        <v>43.252400000000009</v>
      </c>
      <c r="O122">
        <f>IFERROR(VLOOKUP($B122,Kraftvärmeprod!$B$1:$AH$479,MATCH(O$2,Kraftvärmeprod!$B$1:$AG$1,0),FALSE)/1,0)-IFERROR(VLOOKUP($B122,'Slutlig allokering kvv'!$B$2:$AC$462,MATCH(O$3,'Slutlig allokering kvv'!$B$1:$AJ$1,0),FALSE)/1,0)</f>
        <v>0</v>
      </c>
      <c r="P122">
        <f>IFERROR(VLOOKUP($B122,Kraftvärmeprod!$B$1:$AH$479,MATCH(P$2,Kraftvärmeprod!$B$1:$AG$1,0),FALSE)/1,0)-IFERROR(VLOOKUP($B122,'Slutlig allokering kvv'!$B$2:$AC$462,MATCH(P$3,'Slutlig allokering kvv'!$B$1:$AJ$1,0),FALSE)/1,0)</f>
        <v>0</v>
      </c>
      <c r="Q122">
        <f>IFERROR(VLOOKUP($B122,Kraftvärmeprod!$B$1:$AH$479,MATCH(Q$2,Kraftvärmeprod!$B$1:$AG$1,0),FALSE)/1,0)-IFERROR(VLOOKUP($B122,'Slutlig allokering kvv'!$B$2:$AC$462,MATCH(Q$3,'Slutlig allokering kvv'!$B$1:$AJ$1,0),FALSE)/1,0)</f>
        <v>0</v>
      </c>
      <c r="R122">
        <f>IFERROR(VLOOKUP($B122,Kraftvärmeprod!$B$1:$AH$479,MATCH(R$2,Kraftvärmeprod!$B$1:$AG$1,0),FALSE)/1,0)-IFERROR(VLOOKUP($B122,'Slutlig allokering kvv'!$B$2:$AC$462,MATCH(R$3,'Slutlig allokering kvv'!$B$1:$AJ$1,0),FALSE)/1,0)</f>
        <v>0</v>
      </c>
      <c r="S122">
        <f>IFERROR(VLOOKUP($B122,Kraftvärmeprod!$B$1:$AH$479,MATCH(S$2,Kraftvärmeprod!$B$1:$AG$1,0),FALSE)/1,0)-IFERROR(VLOOKUP($B122,'Slutlig allokering kvv'!$B$2:$AC$462,MATCH(S$3,'Slutlig allokering kvv'!$B$1:$AJ$1,0),FALSE)/1,0)</f>
        <v>0</v>
      </c>
      <c r="T122" s="6">
        <f>IFERROR(VLOOKUP($B122,Miljö!$B$1:$S$477,MATCH(T$2,Miljö!$B$1:$X$1,0),FALSE)/1,0)-IFERROR(VLOOKUP($B122,'Slutlig allokering kvv'!$B$2:$AC$462,MATCH(T$3,'Slutlig allokering kvv'!$B$1:$AJ$1,0),FALSE)/1,0)</f>
        <v>6.2535499999999988</v>
      </c>
      <c r="U122">
        <f>IFERROR(VLOOKUP($B122,Kraftvärmeprod!$B$1:$AH$479,MATCH(U$2,Kraftvärmeprod!$B$1:$AG$1,0),FALSE)/1,0)-IFERROR(VLOOKUP($B122,'Slutlig allokering kvv'!$B$2:$AC$462,MATCH(U$3,'Slutlig allokering kvv'!$B$1:$AJ$1,0),FALSE)/1,0)</f>
        <v>0</v>
      </c>
      <c r="V122">
        <f>IFERROR(VLOOKUP($B122,Kraftvärmeprod!$B$1:$AH$479,MATCH(V$2,Kraftvärmeprod!$B$1:$AG$1,0),FALSE)/1,0)-IFERROR(VLOOKUP($B122,'Slutlig allokering kvv'!$B$2:$AC$462,MATCH(V$3,'Slutlig allokering kvv'!$B$1:$AJ$1,0),FALSE)/1,0)</f>
        <v>0</v>
      </c>
      <c r="W122">
        <f>IFERROR(VLOOKUP($B122,Kraftvärmeprod!$B$1:$AH$479,MATCH(W$2,Kraftvärmeprod!$B$1:$AG$1,0),FALSE)/1,0)-IFERROR(VLOOKUP($B122,'Slutlig allokering kvv'!$B$2:$AC$462,MATCH(W$3,'Slutlig allokering kvv'!$B$1:$AJ$1,0),FALSE)/1,0)</f>
        <v>0</v>
      </c>
      <c r="X122">
        <f>IFERROR(VLOOKUP($B122,Kraftvärmeprod!$B$1:$AH$479,MATCH(X$2,Kraftvärmeprod!$B$1:$AG$1,0),FALSE)/1,0)-IFERROR(VLOOKUP($B122,'Slutlig allokering kvv'!$B$2:$AC$462,MATCH(X$3,'Slutlig allokering kvv'!$B$1:$AJ$1,0),FALSE)/1,0)</f>
        <v>0</v>
      </c>
      <c r="Y122">
        <f>IFERROR(VLOOKUP($B122,Kraftvärmeprod!$B$1:$AH$479,MATCH(Y$2,Kraftvärmeprod!$B$1:$AG$1,0),FALSE)/1,0)-IFERROR(VLOOKUP($B122,'Slutlig allokering kvv'!$B$2:$AC$462,MATCH(Y$3,'Slutlig allokering kvv'!$B$1:$AJ$1,0),FALSE)/1,0)</f>
        <v>0</v>
      </c>
      <c r="Z122">
        <f>IFERROR(VLOOKUP($B122,Kraftvärmeprod!$B$1:$AH$479,MATCH(Z$2,Kraftvärmeprod!$B$1:$AG$1,0),FALSE)/1,0)-IFERROR(VLOOKUP($B122,'Slutlig allokering kvv'!$B$2:$AC$462,MATCH(Z$3,'Slutlig allokering kvv'!$B$1:$AJ$1,0),FALSE)/1,0)</f>
        <v>0</v>
      </c>
      <c r="AA122">
        <f>IFERROR(VLOOKUP($B122,Kraftvärmeprod!$B$1:$AH$479,MATCH(AA$2,Kraftvärmeprod!$B$1:$AG$1,0),FALSE)/1,0)-IFERROR(VLOOKUP($B122,'Slutlig allokering kvv'!$B$2:$AC$462,MATCH(AA$3,'Slutlig allokering kvv'!$B$1:$AJ$1,0),FALSE)/1,0)</f>
        <v>0.47843699999999989</v>
      </c>
      <c r="AE122">
        <f t="shared" si="2"/>
        <v>115.24763300000001</v>
      </c>
      <c r="AG122">
        <f>IFERROR(VLOOKUP(B122,'Slutlig allokering kvv'!$B$2:$AJ$462,MATCH("Summa slutlig allokerad tillförd energi (utan hjälpel och rökgaskondensering):",'Slutlig allokering kvv'!$B$1:$AK$1,0),FALSE)/1,"")</f>
        <v>164.69136699999999</v>
      </c>
      <c r="AI122" s="137">
        <f>IFERROR(1-VLOOKUP(B122,'Slutlig allokering kvv'!$B$2:$AJ$462,MATCH("Andel av bränsle i kvv som allokerats till värme, exklusive rökgaskondensering och hjälpel",'Slutlig allokering kvv'!$B$1:$AK$1,0),FALSE),"")</f>
        <v>0.41168837853961038</v>
      </c>
      <c r="AK122" s="137">
        <f t="shared" si="3"/>
        <v>0.41168837853961049</v>
      </c>
    </row>
    <row r="123" spans="1:37" x14ac:dyDescent="0.25">
      <c r="A123" s="2" t="s">
        <v>193</v>
      </c>
      <c r="B123" s="2" t="s">
        <v>194</v>
      </c>
      <c r="C123" t="str">
        <f>IFERROR(VLOOKUP($B123,Kraftvärmeprod!$B$1:$AH$479,MATCH(C$3,Kraftvärmeprod!$B$1:$AG$1,0),FALSE)/1,"")</f>
        <v/>
      </c>
      <c r="D123" t="str">
        <f>IFERROR(VLOOKUP($B123,Kraftvärmeprod!$B$1:$AH$479,MATCH(D$3,Kraftvärmeprod!$B$1:$AG$1,0),FALSE)/1,"")</f>
        <v/>
      </c>
      <c r="E123">
        <f>IFERROR(VLOOKUP($B123,Kraftvärmeprod!$B$1:$AH$479,MATCH(E$2,Kraftvärmeprod!$B$1:$AG$1,0),FALSE)/1,0)-IFERROR(VLOOKUP($B123,'Slutlig allokering kvv'!$B$2:$AC$462,MATCH(E$3,'Slutlig allokering kvv'!$B$1:$AJ$1,0),FALSE)/1,0)</f>
        <v>0</v>
      </c>
      <c r="F123">
        <f>IFERROR(VLOOKUP($B123,Kraftvärmeprod!$B$1:$AH$479,MATCH(F$2,Kraftvärmeprod!$B$1:$AG$1,0),FALSE)/1,0)-IFERROR(VLOOKUP($B123,'Slutlig allokering kvv'!$B$2:$AC$462,MATCH(F$3,'Slutlig allokering kvv'!$B$1:$AJ$1,0),FALSE)/1,0)</f>
        <v>0</v>
      </c>
      <c r="G123">
        <f>IFERROR(VLOOKUP($B123,Kraftvärmeprod!$B$1:$AH$479,MATCH(G$2,Kraftvärmeprod!$B$1:$AG$1,0),FALSE)/1,0)-IFERROR(VLOOKUP($B123,'Slutlig allokering kvv'!$B$2:$AC$462,MATCH(G$3,'Slutlig allokering kvv'!$B$1:$AJ$1,0),FALSE)/1,0)</f>
        <v>0</v>
      </c>
      <c r="H123">
        <f>IFERROR(VLOOKUP($B123,Kraftvärmeprod!$B$1:$AH$479,MATCH(H$2,Kraftvärmeprod!$B$1:$AG$1,0),FALSE)/1,0)-IFERROR(VLOOKUP($B123,'Slutlig allokering kvv'!$B$2:$AC$462,MATCH(H$3,'Slutlig allokering kvv'!$B$1:$AJ$1,0),FALSE)/1,0)</f>
        <v>0</v>
      </c>
      <c r="I123">
        <f>IFERROR(VLOOKUP($B123,Kraftvärmeprod!$B$1:$AH$479,MATCH(I$2,Kraftvärmeprod!$B$1:$AG$1,0),FALSE)/1,0)-IFERROR(VLOOKUP($B123,'Slutlig allokering kvv'!$B$2:$AC$462,MATCH(I$3,'Slutlig allokering kvv'!$B$1:$AJ$1,0),FALSE)/1,0)</f>
        <v>0</v>
      </c>
      <c r="J123">
        <f>IFERROR(VLOOKUP($B123,Kraftvärmeprod!$B$1:$AH$479,MATCH(J$2,Kraftvärmeprod!$B$1:$AG$1,0),FALSE)/1,0)-IFERROR(VLOOKUP($B123,'Slutlig allokering kvv'!$B$2:$AC$462,MATCH(J$3,'Slutlig allokering kvv'!$B$1:$AJ$1,0),FALSE)/1,0)</f>
        <v>0</v>
      </c>
      <c r="K123">
        <f>IFERROR(VLOOKUP($B123,Kraftvärmeprod!$B$1:$AH$479,MATCH(K$2,Kraftvärmeprod!$B$1:$AG$1,0),FALSE)/1,0)-IFERROR(VLOOKUP($B123,'Slutlig allokering kvv'!$B$2:$AC$462,MATCH(K$3,'Slutlig allokering kvv'!$B$1:$AJ$1,0),FALSE)/1,0)</f>
        <v>0</v>
      </c>
      <c r="L123">
        <f>IFERROR(VLOOKUP($B123,Kraftvärmeprod!$B$1:$AH$479,MATCH(L$2,Kraftvärmeprod!$B$1:$AG$1,0),FALSE)/1,0)-IFERROR(VLOOKUP($B123,'Slutlig allokering kvv'!$B$2:$AC$462,MATCH(L$3,'Slutlig allokering kvv'!$B$1:$AJ$1,0),FALSE)/1,0)</f>
        <v>0</v>
      </c>
      <c r="M123">
        <f>IFERROR(VLOOKUP($B123,Kraftvärmeprod!$B$1:$AH$479,MATCH(M$2,Kraftvärmeprod!$B$1:$AG$1,0),FALSE)/1,0)-IFERROR(VLOOKUP($B123,'Slutlig allokering kvv'!$B$2:$AC$462,MATCH(M$3,'Slutlig allokering kvv'!$B$1:$AJ$1,0),FALSE)/1,0)</f>
        <v>0</v>
      </c>
      <c r="N123">
        <f>IFERROR(VLOOKUP($B123,Kraftvärmeprod!$B$1:$AH$479,MATCH(N$2,Kraftvärmeprod!$B$1:$AG$1,0),FALSE)/1,0)-IFERROR(VLOOKUP($B123,'Slutlig allokering kvv'!$B$2:$AC$462,MATCH(N$3,'Slutlig allokering kvv'!$B$1:$AJ$1,0),FALSE)/1,0)</f>
        <v>0</v>
      </c>
      <c r="O123">
        <f>IFERROR(VLOOKUP($B123,Kraftvärmeprod!$B$1:$AH$479,MATCH(O$2,Kraftvärmeprod!$B$1:$AG$1,0),FALSE)/1,0)-IFERROR(VLOOKUP($B123,'Slutlig allokering kvv'!$B$2:$AC$462,MATCH(O$3,'Slutlig allokering kvv'!$B$1:$AJ$1,0),FALSE)/1,0)</f>
        <v>0</v>
      </c>
      <c r="P123">
        <f>IFERROR(VLOOKUP($B123,Kraftvärmeprod!$B$1:$AH$479,MATCH(P$2,Kraftvärmeprod!$B$1:$AG$1,0),FALSE)/1,0)-IFERROR(VLOOKUP($B123,'Slutlig allokering kvv'!$B$2:$AC$462,MATCH(P$3,'Slutlig allokering kvv'!$B$1:$AJ$1,0),FALSE)/1,0)</f>
        <v>0</v>
      </c>
      <c r="Q123">
        <f>IFERROR(VLOOKUP($B123,Kraftvärmeprod!$B$1:$AH$479,MATCH(Q$2,Kraftvärmeprod!$B$1:$AG$1,0),FALSE)/1,0)-IFERROR(VLOOKUP($B123,'Slutlig allokering kvv'!$B$2:$AC$462,MATCH(Q$3,'Slutlig allokering kvv'!$B$1:$AJ$1,0),FALSE)/1,0)</f>
        <v>0</v>
      </c>
      <c r="R123">
        <f>IFERROR(VLOOKUP($B123,Kraftvärmeprod!$B$1:$AH$479,MATCH(R$2,Kraftvärmeprod!$B$1:$AG$1,0),FALSE)/1,0)-IFERROR(VLOOKUP($B123,'Slutlig allokering kvv'!$B$2:$AC$462,MATCH(R$3,'Slutlig allokering kvv'!$B$1:$AJ$1,0),FALSE)/1,0)</f>
        <v>0</v>
      </c>
      <c r="S123">
        <f>IFERROR(VLOOKUP($B123,Kraftvärmeprod!$B$1:$AH$479,MATCH(S$2,Kraftvärmeprod!$B$1:$AG$1,0),FALSE)/1,0)-IFERROR(VLOOKUP($B123,'Slutlig allokering kvv'!$B$2:$AC$462,MATCH(S$3,'Slutlig allokering kvv'!$B$1:$AJ$1,0),FALSE)/1,0)</f>
        <v>0</v>
      </c>
      <c r="T123" s="6">
        <f>IFERROR(VLOOKUP($B123,Miljö!$B$1:$S$477,MATCH(T$2,Miljö!$B$1:$X$1,0),FALSE)/1,0)-IFERROR(VLOOKUP($B123,'Slutlig allokering kvv'!$B$2:$AC$462,MATCH(T$3,'Slutlig allokering kvv'!$B$1:$AJ$1,0),FALSE)/1,0)</f>
        <v>0</v>
      </c>
      <c r="U123">
        <f>IFERROR(VLOOKUP($B123,Kraftvärmeprod!$B$1:$AH$479,MATCH(U$2,Kraftvärmeprod!$B$1:$AG$1,0),FALSE)/1,0)-IFERROR(VLOOKUP($B123,'Slutlig allokering kvv'!$B$2:$AC$462,MATCH(U$3,'Slutlig allokering kvv'!$B$1:$AJ$1,0),FALSE)/1,0)</f>
        <v>0</v>
      </c>
      <c r="V123">
        <f>IFERROR(VLOOKUP($B123,Kraftvärmeprod!$B$1:$AH$479,MATCH(V$2,Kraftvärmeprod!$B$1:$AG$1,0),FALSE)/1,0)-IFERROR(VLOOKUP($B123,'Slutlig allokering kvv'!$B$2:$AC$462,MATCH(V$3,'Slutlig allokering kvv'!$B$1:$AJ$1,0),FALSE)/1,0)</f>
        <v>0</v>
      </c>
      <c r="W123">
        <f>IFERROR(VLOOKUP($B123,Kraftvärmeprod!$B$1:$AH$479,MATCH(W$2,Kraftvärmeprod!$B$1:$AG$1,0),FALSE)/1,0)-IFERROR(VLOOKUP($B123,'Slutlig allokering kvv'!$B$2:$AC$462,MATCH(W$3,'Slutlig allokering kvv'!$B$1:$AJ$1,0),FALSE)/1,0)</f>
        <v>0</v>
      </c>
      <c r="X123">
        <f>IFERROR(VLOOKUP($B123,Kraftvärmeprod!$B$1:$AH$479,MATCH(X$2,Kraftvärmeprod!$B$1:$AG$1,0),FALSE)/1,0)-IFERROR(VLOOKUP($B123,'Slutlig allokering kvv'!$B$2:$AC$462,MATCH(X$3,'Slutlig allokering kvv'!$B$1:$AJ$1,0),FALSE)/1,0)</f>
        <v>0</v>
      </c>
      <c r="Y123">
        <f>IFERROR(VLOOKUP($B123,Kraftvärmeprod!$B$1:$AH$479,MATCH(Y$2,Kraftvärmeprod!$B$1:$AG$1,0),FALSE)/1,0)-IFERROR(VLOOKUP($B123,'Slutlig allokering kvv'!$B$2:$AC$462,MATCH(Y$3,'Slutlig allokering kvv'!$B$1:$AJ$1,0),FALSE)/1,0)</f>
        <v>0</v>
      </c>
      <c r="Z123">
        <f>IFERROR(VLOOKUP($B123,Kraftvärmeprod!$B$1:$AH$479,MATCH(Z$2,Kraftvärmeprod!$B$1:$AG$1,0),FALSE)/1,0)-IFERROR(VLOOKUP($B123,'Slutlig allokering kvv'!$B$2:$AC$462,MATCH(Z$3,'Slutlig allokering kvv'!$B$1:$AJ$1,0),FALSE)/1,0)</f>
        <v>0</v>
      </c>
      <c r="AA123">
        <f>IFERROR(VLOOKUP($B123,Kraftvärmeprod!$B$1:$AH$479,MATCH(AA$2,Kraftvärmeprod!$B$1:$AG$1,0),FALSE)/1,0)-IFERROR(VLOOKUP($B123,'Slutlig allokering kvv'!$B$2:$AC$462,MATCH(AA$3,'Slutlig allokering kvv'!$B$1:$AJ$1,0),FALSE)/1,0)</f>
        <v>0</v>
      </c>
      <c r="AE123">
        <f t="shared" si="2"/>
        <v>0</v>
      </c>
      <c r="AG123">
        <f>IFERROR(VLOOKUP(B123,'Slutlig allokering kvv'!$B$2:$AJ$462,MATCH("Summa slutlig allokerad tillförd energi (utan hjälpel och rökgaskondensering):",'Slutlig allokering kvv'!$B$1:$AK$1,0),FALSE)/1,"")</f>
        <v>0</v>
      </c>
      <c r="AI123" s="137" t="str">
        <f>IFERROR(1-VLOOKUP(B123,'Slutlig allokering kvv'!$B$2:$AJ$462,MATCH("Andel av bränsle i kvv som allokerats till värme, exklusive rökgaskondensering och hjälpel",'Slutlig allokering kvv'!$B$1:$AK$1,0),FALSE),"")</f>
        <v/>
      </c>
      <c r="AK123" s="137" t="str">
        <f t="shared" si="3"/>
        <v/>
      </c>
    </row>
    <row r="124" spans="1:37" x14ac:dyDescent="0.25">
      <c r="A124" s="2" t="s">
        <v>193</v>
      </c>
      <c r="B124" s="2" t="s">
        <v>195</v>
      </c>
      <c r="C124">
        <f>IFERROR(VLOOKUP($B124,Kraftvärmeprod!$B$1:$AH$479,MATCH(C$3,Kraftvärmeprod!$B$1:$AG$1,0),FALSE)/1,"")</f>
        <v>520.21600000000001</v>
      </c>
      <c r="D124">
        <f>IFERROR(VLOOKUP($B124,Kraftvärmeprod!$B$1:$AH$479,MATCH(D$3,Kraftvärmeprod!$B$1:$AG$1,0),FALSE)/1,"")</f>
        <v>278.13600000000002</v>
      </c>
      <c r="E124">
        <f>IFERROR(VLOOKUP($B124,Kraftvärmeprod!$B$1:$AH$479,MATCH(E$2,Kraftvärmeprod!$B$1:$AG$1,0),FALSE)/1,0)-IFERROR(VLOOKUP($B124,'Slutlig allokering kvv'!$B$2:$AC$462,MATCH(E$3,'Slutlig allokering kvv'!$B$1:$AJ$1,0),FALSE)/1,0)</f>
        <v>0</v>
      </c>
      <c r="F124">
        <f>IFERROR(VLOOKUP($B124,Kraftvärmeprod!$B$1:$AH$479,MATCH(F$2,Kraftvärmeprod!$B$1:$AG$1,0),FALSE)/1,0)-IFERROR(VLOOKUP($B124,'Slutlig allokering kvv'!$B$2:$AC$462,MATCH(F$3,'Slutlig allokering kvv'!$B$1:$AJ$1,0),FALSE)/1,0)</f>
        <v>0</v>
      </c>
      <c r="G124">
        <f>IFERROR(VLOOKUP($B124,Kraftvärmeprod!$B$1:$AH$479,MATCH(G$2,Kraftvärmeprod!$B$1:$AG$1,0),FALSE)/1,0)-IFERROR(VLOOKUP($B124,'Slutlig allokering kvv'!$B$2:$AC$462,MATCH(G$3,'Slutlig allokering kvv'!$B$1:$AJ$1,0),FALSE)/1,0)</f>
        <v>9.2679999999999971</v>
      </c>
      <c r="H124">
        <f>IFERROR(VLOOKUP($B124,Kraftvärmeprod!$B$1:$AH$479,MATCH(H$2,Kraftvärmeprod!$B$1:$AG$1,0),FALSE)/1,0)-IFERROR(VLOOKUP($B124,'Slutlig allokering kvv'!$B$2:$AC$462,MATCH(H$3,'Slutlig allokering kvv'!$B$1:$AJ$1,0),FALSE)/1,0)</f>
        <v>0.31400000000000006</v>
      </c>
      <c r="I124">
        <f>IFERROR(VLOOKUP($B124,Kraftvärmeprod!$B$1:$AH$479,MATCH(I$2,Kraftvärmeprod!$B$1:$AG$1,0),FALSE)/1,0)-IFERROR(VLOOKUP($B124,'Slutlig allokering kvv'!$B$2:$AC$462,MATCH(I$3,'Slutlig allokering kvv'!$B$1:$AJ$1,0),FALSE)/1,0)</f>
        <v>9.4E-2</v>
      </c>
      <c r="J124">
        <f>IFERROR(VLOOKUP($B124,Kraftvärmeprod!$B$1:$AH$479,MATCH(J$2,Kraftvärmeprod!$B$1:$AG$1,0),FALSE)/1,0)-IFERROR(VLOOKUP($B124,'Slutlig allokering kvv'!$B$2:$AC$462,MATCH(J$3,'Slutlig allokering kvv'!$B$1:$AJ$1,0),FALSE)/1,0)</f>
        <v>0</v>
      </c>
      <c r="K124">
        <f>IFERROR(VLOOKUP($B124,Kraftvärmeprod!$B$1:$AH$479,MATCH(K$2,Kraftvärmeprod!$B$1:$AG$1,0),FALSE)/1,0)-IFERROR(VLOOKUP($B124,'Slutlig allokering kvv'!$B$2:$AC$462,MATCH(K$3,'Slutlig allokering kvv'!$B$1:$AJ$1,0),FALSE)/1,0)</f>
        <v>0</v>
      </c>
      <c r="L124">
        <f>IFERROR(VLOOKUP($B124,Kraftvärmeprod!$B$1:$AH$479,MATCH(L$2,Kraftvärmeprod!$B$1:$AG$1,0),FALSE)/1,0)-IFERROR(VLOOKUP($B124,'Slutlig allokering kvv'!$B$2:$AC$462,MATCH(L$3,'Slutlig allokering kvv'!$B$1:$AJ$1,0),FALSE)/1,0)</f>
        <v>29.349000000000004</v>
      </c>
      <c r="M124">
        <f>IFERROR(VLOOKUP($B124,Kraftvärmeprod!$B$1:$AH$479,MATCH(M$2,Kraftvärmeprod!$B$1:$AG$1,0),FALSE)/1,0)-IFERROR(VLOOKUP($B124,'Slutlig allokering kvv'!$B$2:$AC$462,MATCH(M$3,'Slutlig allokering kvv'!$B$1:$AJ$1,0),FALSE)/1,0)</f>
        <v>358.15500000000003</v>
      </c>
      <c r="N124">
        <f>IFERROR(VLOOKUP($B124,Kraftvärmeprod!$B$1:$AH$479,MATCH(N$2,Kraftvärmeprod!$B$1:$AG$1,0),FALSE)/1,0)-IFERROR(VLOOKUP($B124,'Slutlig allokering kvv'!$B$2:$AC$462,MATCH(N$3,'Slutlig allokering kvv'!$B$1:$AJ$1,0),FALSE)/1,0)</f>
        <v>0</v>
      </c>
      <c r="O124">
        <f>IFERROR(VLOOKUP($B124,Kraftvärmeprod!$B$1:$AH$479,MATCH(O$2,Kraftvärmeprod!$B$1:$AG$1,0),FALSE)/1,0)-IFERROR(VLOOKUP($B124,'Slutlig allokering kvv'!$B$2:$AC$462,MATCH(O$3,'Slutlig allokering kvv'!$B$1:$AJ$1,0),FALSE)/1,0)</f>
        <v>0</v>
      </c>
      <c r="P124">
        <f>IFERROR(VLOOKUP($B124,Kraftvärmeprod!$B$1:$AH$479,MATCH(P$2,Kraftvärmeprod!$B$1:$AG$1,0),FALSE)/1,0)-IFERROR(VLOOKUP($B124,'Slutlig allokering kvv'!$B$2:$AC$462,MATCH(P$3,'Slutlig allokering kvv'!$B$1:$AJ$1,0),FALSE)/1,0)</f>
        <v>27.031999999999996</v>
      </c>
      <c r="Q124">
        <f>IFERROR(VLOOKUP($B124,Kraftvärmeprod!$B$1:$AH$479,MATCH(Q$2,Kraftvärmeprod!$B$1:$AG$1,0),FALSE)/1,0)-IFERROR(VLOOKUP($B124,'Slutlig allokering kvv'!$B$2:$AC$462,MATCH(Q$3,'Slutlig allokering kvv'!$B$1:$AJ$1,0),FALSE)/1,0)</f>
        <v>0</v>
      </c>
      <c r="R124">
        <f>IFERROR(VLOOKUP($B124,Kraftvärmeprod!$B$1:$AH$479,MATCH(R$2,Kraftvärmeprod!$B$1:$AG$1,0),FALSE)/1,0)-IFERROR(VLOOKUP($B124,'Slutlig allokering kvv'!$B$2:$AC$462,MATCH(R$3,'Slutlig allokering kvv'!$B$1:$AJ$1,0),FALSE)/1,0)</f>
        <v>0</v>
      </c>
      <c r="S124">
        <f>IFERROR(VLOOKUP($B124,Kraftvärmeprod!$B$1:$AH$479,MATCH(S$2,Kraftvärmeprod!$B$1:$AG$1,0),FALSE)/1,0)-IFERROR(VLOOKUP($B124,'Slutlig allokering kvv'!$B$2:$AC$462,MATCH(S$3,'Slutlig allokering kvv'!$B$1:$AJ$1,0),FALSE)/1,0)</f>
        <v>0</v>
      </c>
      <c r="T124" s="6">
        <f>IFERROR(VLOOKUP($B124,Miljö!$B$1:$S$477,MATCH(T$2,Miljö!$B$1:$X$1,0),FALSE)/1,0)-IFERROR(VLOOKUP($B124,'Slutlig allokering kvv'!$B$2:$AC$462,MATCH(T$3,'Slutlig allokering kvv'!$B$1:$AJ$1,0),FALSE)/1,0)</f>
        <v>6.2110000000000003</v>
      </c>
      <c r="U124">
        <f>IFERROR(VLOOKUP($B124,Kraftvärmeprod!$B$1:$AH$479,MATCH(U$2,Kraftvärmeprod!$B$1:$AG$1,0),FALSE)/1,0)-IFERROR(VLOOKUP($B124,'Slutlig allokering kvv'!$B$2:$AC$462,MATCH(U$3,'Slutlig allokering kvv'!$B$1:$AJ$1,0),FALSE)/1,0)</f>
        <v>0</v>
      </c>
      <c r="V124">
        <f>IFERROR(VLOOKUP($B124,Kraftvärmeprod!$B$1:$AH$479,MATCH(V$2,Kraftvärmeprod!$B$1:$AG$1,0),FALSE)/1,0)-IFERROR(VLOOKUP($B124,'Slutlig allokering kvv'!$B$2:$AC$462,MATCH(V$3,'Slutlig allokering kvv'!$B$1:$AJ$1,0),FALSE)/1,0)</f>
        <v>0</v>
      </c>
      <c r="W124">
        <f>IFERROR(VLOOKUP($B124,Kraftvärmeprod!$B$1:$AH$479,MATCH(W$2,Kraftvärmeprod!$B$1:$AG$1,0),FALSE)/1,0)-IFERROR(VLOOKUP($B124,'Slutlig allokering kvv'!$B$2:$AC$462,MATCH(W$3,'Slutlig allokering kvv'!$B$1:$AJ$1,0),FALSE)/1,0)</f>
        <v>0</v>
      </c>
      <c r="X124">
        <f>IFERROR(VLOOKUP($B124,Kraftvärmeprod!$B$1:$AH$479,MATCH(X$2,Kraftvärmeprod!$B$1:$AG$1,0),FALSE)/1,0)-IFERROR(VLOOKUP($B124,'Slutlig allokering kvv'!$B$2:$AC$462,MATCH(X$3,'Slutlig allokering kvv'!$B$1:$AJ$1,0),FALSE)/1,0)</f>
        <v>0</v>
      </c>
      <c r="Y124">
        <f>IFERROR(VLOOKUP($B124,Kraftvärmeprod!$B$1:$AH$479,MATCH(Y$2,Kraftvärmeprod!$B$1:$AG$1,0),FALSE)/1,0)-IFERROR(VLOOKUP($B124,'Slutlig allokering kvv'!$B$2:$AC$462,MATCH(Y$3,'Slutlig allokering kvv'!$B$1:$AJ$1,0),FALSE)/1,0)</f>
        <v>0</v>
      </c>
      <c r="Z124">
        <f>IFERROR(VLOOKUP($B124,Kraftvärmeprod!$B$1:$AH$479,MATCH(Z$2,Kraftvärmeprod!$B$1:$AG$1,0),FALSE)/1,0)-IFERROR(VLOOKUP($B124,'Slutlig allokering kvv'!$B$2:$AC$462,MATCH(Z$3,'Slutlig allokering kvv'!$B$1:$AJ$1,0),FALSE)/1,0)</f>
        <v>0</v>
      </c>
      <c r="AA124">
        <f>IFERROR(VLOOKUP($B124,Kraftvärmeprod!$B$1:$AH$479,MATCH(AA$2,Kraftvärmeprod!$B$1:$AG$1,0),FALSE)/1,0)-IFERROR(VLOOKUP($B124,'Slutlig allokering kvv'!$B$2:$AC$462,MATCH(AA$3,'Slutlig allokering kvv'!$B$1:$AJ$1,0),FALSE)/1,0)</f>
        <v>11.585000000000001</v>
      </c>
      <c r="AE124">
        <f t="shared" si="2"/>
        <v>435.79699999999997</v>
      </c>
      <c r="AG124">
        <f>IFERROR(VLOOKUP(B124,'Slutlig allokering kvv'!$B$2:$AJ$462,MATCH("Summa slutlig allokerad tillförd energi (utan hjälpel och rökgaskondensering):",'Slutlig allokering kvv'!$B$1:$AK$1,0),FALSE)/1,"")</f>
        <v>464.83499999999998</v>
      </c>
      <c r="AI124" s="137">
        <f>IFERROR(1-VLOOKUP(B124,'Slutlig allokering kvv'!$B$2:$AJ$462,MATCH("Andel av bränsle i kvv som allokerats till värme, exklusive rökgaskondensering och hjälpel",'Slutlig allokering kvv'!$B$1:$AK$1,0),FALSE),"")</f>
        <v>0.4838790982332406</v>
      </c>
      <c r="AK124" s="137">
        <f t="shared" si="3"/>
        <v>0.48387909823324066</v>
      </c>
    </row>
    <row r="125" spans="1:37" x14ac:dyDescent="0.25">
      <c r="A125" s="2" t="s">
        <v>193</v>
      </c>
      <c r="B125" s="2" t="s">
        <v>196</v>
      </c>
      <c r="C125">
        <f>IFERROR(VLOOKUP($B125,Kraftvärmeprod!$B$1:$AH$479,MATCH(C$3,Kraftvärmeprod!$B$1:$AG$1,0),FALSE)/1,"")</f>
        <v>102.04</v>
      </c>
      <c r="D125">
        <f>IFERROR(VLOOKUP($B125,Kraftvärmeprod!$B$1:$AH$479,MATCH(D$3,Kraftvärmeprod!$B$1:$AG$1,0),FALSE)/1,"")</f>
        <v>14.721</v>
      </c>
      <c r="E125">
        <f>IFERROR(VLOOKUP($B125,Kraftvärmeprod!$B$1:$AH$479,MATCH(E$2,Kraftvärmeprod!$B$1:$AG$1,0),FALSE)/1,0)-IFERROR(VLOOKUP($B125,'Slutlig allokering kvv'!$B$2:$AC$462,MATCH(E$3,'Slutlig allokering kvv'!$B$1:$AJ$1,0),FALSE)/1,0)</f>
        <v>0</v>
      </c>
      <c r="F125">
        <f>IFERROR(VLOOKUP($B125,Kraftvärmeprod!$B$1:$AH$479,MATCH(F$2,Kraftvärmeprod!$B$1:$AG$1,0),FALSE)/1,0)-IFERROR(VLOOKUP($B125,'Slutlig allokering kvv'!$B$2:$AC$462,MATCH(F$3,'Slutlig allokering kvv'!$B$1:$AJ$1,0),FALSE)/1,0)</f>
        <v>0</v>
      </c>
      <c r="G125">
        <f>IFERROR(VLOOKUP($B125,Kraftvärmeprod!$B$1:$AH$479,MATCH(G$2,Kraftvärmeprod!$B$1:$AG$1,0),FALSE)/1,0)-IFERROR(VLOOKUP($B125,'Slutlig allokering kvv'!$B$2:$AC$462,MATCH(G$3,'Slutlig allokering kvv'!$B$1:$AJ$1,0),FALSE)/1,0)</f>
        <v>4.2910000000000004</v>
      </c>
      <c r="H125">
        <f>IFERROR(VLOOKUP($B125,Kraftvärmeprod!$B$1:$AH$479,MATCH(H$2,Kraftvärmeprod!$B$1:$AG$1,0),FALSE)/1,0)-IFERROR(VLOOKUP($B125,'Slutlig allokering kvv'!$B$2:$AC$462,MATCH(H$3,'Slutlig allokering kvv'!$B$1:$AJ$1,0),FALSE)/1,0)</f>
        <v>0</v>
      </c>
      <c r="I125">
        <f>IFERROR(VLOOKUP($B125,Kraftvärmeprod!$B$1:$AH$479,MATCH(I$2,Kraftvärmeprod!$B$1:$AG$1,0),FALSE)/1,0)-IFERROR(VLOOKUP($B125,'Slutlig allokering kvv'!$B$2:$AC$462,MATCH(I$3,'Slutlig allokering kvv'!$B$1:$AJ$1,0),FALSE)/1,0)</f>
        <v>0</v>
      </c>
      <c r="J125">
        <f>IFERROR(VLOOKUP($B125,Kraftvärmeprod!$B$1:$AH$479,MATCH(J$2,Kraftvärmeprod!$B$1:$AG$1,0),FALSE)/1,0)-IFERROR(VLOOKUP($B125,'Slutlig allokering kvv'!$B$2:$AC$462,MATCH(J$3,'Slutlig allokering kvv'!$B$1:$AJ$1,0),FALSE)/1,0)</f>
        <v>0</v>
      </c>
      <c r="K125">
        <f>IFERROR(VLOOKUP($B125,Kraftvärmeprod!$B$1:$AH$479,MATCH(K$2,Kraftvärmeprod!$B$1:$AG$1,0),FALSE)/1,0)-IFERROR(VLOOKUP($B125,'Slutlig allokering kvv'!$B$2:$AC$462,MATCH(K$3,'Slutlig allokering kvv'!$B$1:$AJ$1,0),FALSE)/1,0)</f>
        <v>0</v>
      </c>
      <c r="L125">
        <f>IFERROR(VLOOKUP($B125,Kraftvärmeprod!$B$1:$AH$479,MATCH(L$2,Kraftvärmeprod!$B$1:$AG$1,0),FALSE)/1,0)-IFERROR(VLOOKUP($B125,'Slutlig allokering kvv'!$B$2:$AC$462,MATCH(L$3,'Slutlig allokering kvv'!$B$1:$AJ$1,0),FALSE)/1,0)</f>
        <v>13.753</v>
      </c>
      <c r="M125">
        <f>IFERROR(VLOOKUP($B125,Kraftvärmeprod!$B$1:$AH$479,MATCH(M$2,Kraftvärmeprod!$B$1:$AG$1,0),FALSE)/1,0)-IFERROR(VLOOKUP($B125,'Slutlig allokering kvv'!$B$2:$AC$462,MATCH(M$3,'Slutlig allokering kvv'!$B$1:$AJ$1,0),FALSE)/1,0)</f>
        <v>0</v>
      </c>
      <c r="N125">
        <f>IFERROR(VLOOKUP($B125,Kraftvärmeprod!$B$1:$AH$479,MATCH(N$2,Kraftvärmeprod!$B$1:$AG$1,0),FALSE)/1,0)-IFERROR(VLOOKUP($B125,'Slutlig allokering kvv'!$B$2:$AC$462,MATCH(N$3,'Slutlig allokering kvv'!$B$1:$AJ$1,0),FALSE)/1,0)</f>
        <v>0</v>
      </c>
      <c r="O125">
        <f>IFERROR(VLOOKUP($B125,Kraftvärmeprod!$B$1:$AH$479,MATCH(O$2,Kraftvärmeprod!$B$1:$AG$1,0),FALSE)/1,0)-IFERROR(VLOOKUP($B125,'Slutlig allokering kvv'!$B$2:$AC$462,MATCH(O$3,'Slutlig allokering kvv'!$B$1:$AJ$1,0),FALSE)/1,0)</f>
        <v>0</v>
      </c>
      <c r="P125">
        <f>IFERROR(VLOOKUP($B125,Kraftvärmeprod!$B$1:$AH$479,MATCH(P$2,Kraftvärmeprod!$B$1:$AG$1,0),FALSE)/1,0)-IFERROR(VLOOKUP($B125,'Slutlig allokering kvv'!$B$2:$AC$462,MATCH(P$3,'Slutlig allokering kvv'!$B$1:$AJ$1,0),FALSE)/1,0)</f>
        <v>12.667000000000002</v>
      </c>
      <c r="Q125">
        <f>IFERROR(VLOOKUP($B125,Kraftvärmeprod!$B$1:$AH$479,MATCH(Q$2,Kraftvärmeprod!$B$1:$AG$1,0),FALSE)/1,0)-IFERROR(VLOOKUP($B125,'Slutlig allokering kvv'!$B$2:$AC$462,MATCH(Q$3,'Slutlig allokering kvv'!$B$1:$AJ$1,0),FALSE)/1,0)</f>
        <v>0</v>
      </c>
      <c r="R125">
        <f>IFERROR(VLOOKUP($B125,Kraftvärmeprod!$B$1:$AH$479,MATCH(R$2,Kraftvärmeprod!$B$1:$AG$1,0),FALSE)/1,0)-IFERROR(VLOOKUP($B125,'Slutlig allokering kvv'!$B$2:$AC$462,MATCH(R$3,'Slutlig allokering kvv'!$B$1:$AJ$1,0),FALSE)/1,0)</f>
        <v>0</v>
      </c>
      <c r="S125">
        <f>IFERROR(VLOOKUP($B125,Kraftvärmeprod!$B$1:$AH$479,MATCH(S$2,Kraftvärmeprod!$B$1:$AG$1,0),FALSE)/1,0)-IFERROR(VLOOKUP($B125,'Slutlig allokering kvv'!$B$2:$AC$462,MATCH(S$3,'Slutlig allokering kvv'!$B$1:$AJ$1,0),FALSE)/1,0)</f>
        <v>0</v>
      </c>
      <c r="T125" s="6">
        <f>IFERROR(VLOOKUP($B125,Miljö!$B$1:$S$477,MATCH(T$2,Miljö!$B$1:$X$1,0),FALSE)/1,0)-IFERROR(VLOOKUP($B125,'Slutlig allokering kvv'!$B$2:$AC$462,MATCH(T$3,'Slutlig allokering kvv'!$B$1:$AJ$1,0),FALSE)/1,0)</f>
        <v>0.86000000000000032</v>
      </c>
      <c r="U125">
        <f>IFERROR(VLOOKUP($B125,Kraftvärmeprod!$B$1:$AH$479,MATCH(U$2,Kraftvärmeprod!$B$1:$AG$1,0),FALSE)/1,0)-IFERROR(VLOOKUP($B125,'Slutlig allokering kvv'!$B$2:$AC$462,MATCH(U$3,'Slutlig allokering kvv'!$B$1:$AJ$1,0),FALSE)/1,0)</f>
        <v>0</v>
      </c>
      <c r="V125">
        <f>IFERROR(VLOOKUP($B125,Kraftvärmeprod!$B$1:$AH$479,MATCH(V$2,Kraftvärmeprod!$B$1:$AG$1,0),FALSE)/1,0)-IFERROR(VLOOKUP($B125,'Slutlig allokering kvv'!$B$2:$AC$462,MATCH(V$3,'Slutlig allokering kvv'!$B$1:$AJ$1,0),FALSE)/1,0)</f>
        <v>0</v>
      </c>
      <c r="W125">
        <f>IFERROR(VLOOKUP($B125,Kraftvärmeprod!$B$1:$AH$479,MATCH(W$2,Kraftvärmeprod!$B$1:$AG$1,0),FALSE)/1,0)-IFERROR(VLOOKUP($B125,'Slutlig allokering kvv'!$B$2:$AC$462,MATCH(W$3,'Slutlig allokering kvv'!$B$1:$AJ$1,0),FALSE)/1,0)</f>
        <v>0</v>
      </c>
      <c r="X125">
        <f>IFERROR(VLOOKUP($B125,Kraftvärmeprod!$B$1:$AH$479,MATCH(X$2,Kraftvärmeprod!$B$1:$AG$1,0),FALSE)/1,0)-IFERROR(VLOOKUP($B125,'Slutlig allokering kvv'!$B$2:$AC$462,MATCH(X$3,'Slutlig allokering kvv'!$B$1:$AJ$1,0),FALSE)/1,0)</f>
        <v>0</v>
      </c>
      <c r="Y125">
        <f>IFERROR(VLOOKUP($B125,Kraftvärmeprod!$B$1:$AH$479,MATCH(Y$2,Kraftvärmeprod!$B$1:$AG$1,0),FALSE)/1,0)-IFERROR(VLOOKUP($B125,'Slutlig allokering kvv'!$B$2:$AC$462,MATCH(Y$3,'Slutlig allokering kvv'!$B$1:$AJ$1,0),FALSE)/1,0)</f>
        <v>0</v>
      </c>
      <c r="Z125">
        <f>IFERROR(VLOOKUP($B125,Kraftvärmeprod!$B$1:$AH$479,MATCH(Z$2,Kraftvärmeprod!$B$1:$AG$1,0),FALSE)/1,0)-IFERROR(VLOOKUP($B125,'Slutlig allokering kvv'!$B$2:$AC$462,MATCH(Z$3,'Slutlig allokering kvv'!$B$1:$AJ$1,0),FALSE)/1,0)</f>
        <v>0</v>
      </c>
      <c r="AA125">
        <f>IFERROR(VLOOKUP($B125,Kraftvärmeprod!$B$1:$AH$479,MATCH(AA$2,Kraftvärmeprod!$B$1:$AG$1,0),FALSE)/1,0)-IFERROR(VLOOKUP($B125,'Slutlig allokering kvv'!$B$2:$AC$462,MATCH(AA$3,'Slutlig allokering kvv'!$B$1:$AJ$1,0),FALSE)/1,0)</f>
        <v>5.4280000000000008</v>
      </c>
      <c r="AE125">
        <f t="shared" si="2"/>
        <v>36.139000000000003</v>
      </c>
      <c r="AG125">
        <f>IFERROR(VLOOKUP(B125,'Slutlig allokering kvv'!$B$2:$AJ$462,MATCH("Summa slutlig allokerad tillförd energi (utan hjälpel och rökgaskondensering):",'Slutlig allokering kvv'!$B$1:$AK$1,0),FALSE)/1,"")</f>
        <v>96.257999999999981</v>
      </c>
      <c r="AI125" s="137">
        <f>IFERROR(1-VLOOKUP(B125,'Slutlig allokering kvv'!$B$2:$AJ$462,MATCH("Andel av bränsle i kvv som allokerats till värme, exklusive rökgaskondensering och hjälpel",'Slutlig allokering kvv'!$B$1:$AK$1,0),FALSE),"")</f>
        <v>0.27295935708513042</v>
      </c>
      <c r="AK125" s="137">
        <f t="shared" si="3"/>
        <v>0.27295935708513036</v>
      </c>
    </row>
    <row r="126" spans="1:37" x14ac:dyDescent="0.25">
      <c r="A126" s="2" t="s">
        <v>193</v>
      </c>
      <c r="B126" s="2" t="s">
        <v>193</v>
      </c>
      <c r="C126" t="str">
        <f>IFERROR(VLOOKUP($B126,Kraftvärmeprod!$B$1:$AH$479,MATCH(C$3,Kraftvärmeprod!$B$1:$AG$1,0),FALSE)/1,"")</f>
        <v/>
      </c>
      <c r="D126" t="str">
        <f>IFERROR(VLOOKUP($B126,Kraftvärmeprod!$B$1:$AH$479,MATCH(D$3,Kraftvärmeprod!$B$1:$AG$1,0),FALSE)/1,"")</f>
        <v/>
      </c>
      <c r="E126">
        <f>IFERROR(VLOOKUP($B126,Kraftvärmeprod!$B$1:$AH$479,MATCH(E$2,Kraftvärmeprod!$B$1:$AG$1,0),FALSE)/1,0)-IFERROR(VLOOKUP($B126,'Slutlig allokering kvv'!$B$2:$AC$462,MATCH(E$3,'Slutlig allokering kvv'!$B$1:$AJ$1,0),FALSE)/1,0)</f>
        <v>0</v>
      </c>
      <c r="F126">
        <f>IFERROR(VLOOKUP($B126,Kraftvärmeprod!$B$1:$AH$479,MATCH(F$2,Kraftvärmeprod!$B$1:$AG$1,0),FALSE)/1,0)-IFERROR(VLOOKUP($B126,'Slutlig allokering kvv'!$B$2:$AC$462,MATCH(F$3,'Slutlig allokering kvv'!$B$1:$AJ$1,0),FALSE)/1,0)</f>
        <v>0</v>
      </c>
      <c r="G126">
        <f>IFERROR(VLOOKUP($B126,Kraftvärmeprod!$B$1:$AH$479,MATCH(G$2,Kraftvärmeprod!$B$1:$AG$1,0),FALSE)/1,0)-IFERROR(VLOOKUP($B126,'Slutlig allokering kvv'!$B$2:$AC$462,MATCH(G$3,'Slutlig allokering kvv'!$B$1:$AJ$1,0),FALSE)/1,0)</f>
        <v>0</v>
      </c>
      <c r="H126">
        <f>IFERROR(VLOOKUP($B126,Kraftvärmeprod!$B$1:$AH$479,MATCH(H$2,Kraftvärmeprod!$B$1:$AG$1,0),FALSE)/1,0)-IFERROR(VLOOKUP($B126,'Slutlig allokering kvv'!$B$2:$AC$462,MATCH(H$3,'Slutlig allokering kvv'!$B$1:$AJ$1,0),FALSE)/1,0)</f>
        <v>0</v>
      </c>
      <c r="I126">
        <f>IFERROR(VLOOKUP($B126,Kraftvärmeprod!$B$1:$AH$479,MATCH(I$2,Kraftvärmeprod!$B$1:$AG$1,0),FALSE)/1,0)-IFERROR(VLOOKUP($B126,'Slutlig allokering kvv'!$B$2:$AC$462,MATCH(I$3,'Slutlig allokering kvv'!$B$1:$AJ$1,0),FALSE)/1,0)</f>
        <v>0</v>
      </c>
      <c r="J126">
        <f>IFERROR(VLOOKUP($B126,Kraftvärmeprod!$B$1:$AH$479,MATCH(J$2,Kraftvärmeprod!$B$1:$AG$1,0),FALSE)/1,0)-IFERROR(VLOOKUP($B126,'Slutlig allokering kvv'!$B$2:$AC$462,MATCH(J$3,'Slutlig allokering kvv'!$B$1:$AJ$1,0),FALSE)/1,0)</f>
        <v>0</v>
      </c>
      <c r="K126">
        <f>IFERROR(VLOOKUP($B126,Kraftvärmeprod!$B$1:$AH$479,MATCH(K$2,Kraftvärmeprod!$B$1:$AG$1,0),FALSE)/1,0)-IFERROR(VLOOKUP($B126,'Slutlig allokering kvv'!$B$2:$AC$462,MATCH(K$3,'Slutlig allokering kvv'!$B$1:$AJ$1,0),FALSE)/1,0)</f>
        <v>0</v>
      </c>
      <c r="L126">
        <f>IFERROR(VLOOKUP($B126,Kraftvärmeprod!$B$1:$AH$479,MATCH(L$2,Kraftvärmeprod!$B$1:$AG$1,0),FALSE)/1,0)-IFERROR(VLOOKUP($B126,'Slutlig allokering kvv'!$B$2:$AC$462,MATCH(L$3,'Slutlig allokering kvv'!$B$1:$AJ$1,0),FALSE)/1,0)</f>
        <v>0</v>
      </c>
      <c r="M126">
        <f>IFERROR(VLOOKUP($B126,Kraftvärmeprod!$B$1:$AH$479,MATCH(M$2,Kraftvärmeprod!$B$1:$AG$1,0),FALSE)/1,0)-IFERROR(VLOOKUP($B126,'Slutlig allokering kvv'!$B$2:$AC$462,MATCH(M$3,'Slutlig allokering kvv'!$B$1:$AJ$1,0),FALSE)/1,0)</f>
        <v>0</v>
      </c>
      <c r="N126">
        <f>IFERROR(VLOOKUP($B126,Kraftvärmeprod!$B$1:$AH$479,MATCH(N$2,Kraftvärmeprod!$B$1:$AG$1,0),FALSE)/1,0)-IFERROR(VLOOKUP($B126,'Slutlig allokering kvv'!$B$2:$AC$462,MATCH(N$3,'Slutlig allokering kvv'!$B$1:$AJ$1,0),FALSE)/1,0)</f>
        <v>0</v>
      </c>
      <c r="O126">
        <f>IFERROR(VLOOKUP($B126,Kraftvärmeprod!$B$1:$AH$479,MATCH(O$2,Kraftvärmeprod!$B$1:$AG$1,0),FALSE)/1,0)-IFERROR(VLOOKUP($B126,'Slutlig allokering kvv'!$B$2:$AC$462,MATCH(O$3,'Slutlig allokering kvv'!$B$1:$AJ$1,0),FALSE)/1,0)</f>
        <v>0</v>
      </c>
      <c r="P126">
        <f>IFERROR(VLOOKUP($B126,Kraftvärmeprod!$B$1:$AH$479,MATCH(P$2,Kraftvärmeprod!$B$1:$AG$1,0),FALSE)/1,0)-IFERROR(VLOOKUP($B126,'Slutlig allokering kvv'!$B$2:$AC$462,MATCH(P$3,'Slutlig allokering kvv'!$B$1:$AJ$1,0),FALSE)/1,0)</f>
        <v>0</v>
      </c>
      <c r="Q126">
        <f>IFERROR(VLOOKUP($B126,Kraftvärmeprod!$B$1:$AH$479,MATCH(Q$2,Kraftvärmeprod!$B$1:$AG$1,0),FALSE)/1,0)-IFERROR(VLOOKUP($B126,'Slutlig allokering kvv'!$B$2:$AC$462,MATCH(Q$3,'Slutlig allokering kvv'!$B$1:$AJ$1,0),FALSE)/1,0)</f>
        <v>0</v>
      </c>
      <c r="R126">
        <f>IFERROR(VLOOKUP($B126,Kraftvärmeprod!$B$1:$AH$479,MATCH(R$2,Kraftvärmeprod!$B$1:$AG$1,0),FALSE)/1,0)-IFERROR(VLOOKUP($B126,'Slutlig allokering kvv'!$B$2:$AC$462,MATCH(R$3,'Slutlig allokering kvv'!$B$1:$AJ$1,0),FALSE)/1,0)</f>
        <v>0</v>
      </c>
      <c r="S126">
        <f>IFERROR(VLOOKUP($B126,Kraftvärmeprod!$B$1:$AH$479,MATCH(S$2,Kraftvärmeprod!$B$1:$AG$1,0),FALSE)/1,0)-IFERROR(VLOOKUP($B126,'Slutlig allokering kvv'!$B$2:$AC$462,MATCH(S$3,'Slutlig allokering kvv'!$B$1:$AJ$1,0),FALSE)/1,0)</f>
        <v>0</v>
      </c>
      <c r="T126" s="6">
        <f>IFERROR(VLOOKUP($B126,Miljö!$B$1:$S$477,MATCH(T$2,Miljö!$B$1:$X$1,0),FALSE)/1,0)-IFERROR(VLOOKUP($B126,'Slutlig allokering kvv'!$B$2:$AC$462,MATCH(T$3,'Slutlig allokering kvv'!$B$1:$AJ$1,0),FALSE)/1,0)</f>
        <v>0</v>
      </c>
      <c r="U126">
        <f>IFERROR(VLOOKUP($B126,Kraftvärmeprod!$B$1:$AH$479,MATCH(U$2,Kraftvärmeprod!$B$1:$AG$1,0),FALSE)/1,0)-IFERROR(VLOOKUP($B126,'Slutlig allokering kvv'!$B$2:$AC$462,MATCH(U$3,'Slutlig allokering kvv'!$B$1:$AJ$1,0),FALSE)/1,0)</f>
        <v>0</v>
      </c>
      <c r="V126">
        <f>IFERROR(VLOOKUP($B126,Kraftvärmeprod!$B$1:$AH$479,MATCH(V$2,Kraftvärmeprod!$B$1:$AG$1,0),FALSE)/1,0)-IFERROR(VLOOKUP($B126,'Slutlig allokering kvv'!$B$2:$AC$462,MATCH(V$3,'Slutlig allokering kvv'!$B$1:$AJ$1,0),FALSE)/1,0)</f>
        <v>0</v>
      </c>
      <c r="W126">
        <f>IFERROR(VLOOKUP($B126,Kraftvärmeprod!$B$1:$AH$479,MATCH(W$2,Kraftvärmeprod!$B$1:$AG$1,0),FALSE)/1,0)-IFERROR(VLOOKUP($B126,'Slutlig allokering kvv'!$B$2:$AC$462,MATCH(W$3,'Slutlig allokering kvv'!$B$1:$AJ$1,0),FALSE)/1,0)</f>
        <v>0</v>
      </c>
      <c r="X126">
        <f>IFERROR(VLOOKUP($B126,Kraftvärmeprod!$B$1:$AH$479,MATCH(X$2,Kraftvärmeprod!$B$1:$AG$1,0),FALSE)/1,0)-IFERROR(VLOOKUP($B126,'Slutlig allokering kvv'!$B$2:$AC$462,MATCH(X$3,'Slutlig allokering kvv'!$B$1:$AJ$1,0),FALSE)/1,0)</f>
        <v>0</v>
      </c>
      <c r="Y126">
        <f>IFERROR(VLOOKUP($B126,Kraftvärmeprod!$B$1:$AH$479,MATCH(Y$2,Kraftvärmeprod!$B$1:$AG$1,0),FALSE)/1,0)-IFERROR(VLOOKUP($B126,'Slutlig allokering kvv'!$B$2:$AC$462,MATCH(Y$3,'Slutlig allokering kvv'!$B$1:$AJ$1,0),FALSE)/1,0)</f>
        <v>0</v>
      </c>
      <c r="Z126">
        <f>IFERROR(VLOOKUP($B126,Kraftvärmeprod!$B$1:$AH$479,MATCH(Z$2,Kraftvärmeprod!$B$1:$AG$1,0),FALSE)/1,0)-IFERROR(VLOOKUP($B126,'Slutlig allokering kvv'!$B$2:$AC$462,MATCH(Z$3,'Slutlig allokering kvv'!$B$1:$AJ$1,0),FALSE)/1,0)</f>
        <v>0</v>
      </c>
      <c r="AA126">
        <f>IFERROR(VLOOKUP($B126,Kraftvärmeprod!$B$1:$AH$479,MATCH(AA$2,Kraftvärmeprod!$B$1:$AG$1,0),FALSE)/1,0)-IFERROR(VLOOKUP($B126,'Slutlig allokering kvv'!$B$2:$AC$462,MATCH(AA$3,'Slutlig allokering kvv'!$B$1:$AJ$1,0),FALSE)/1,0)</f>
        <v>0</v>
      </c>
      <c r="AE126">
        <f t="shared" si="2"/>
        <v>0</v>
      </c>
      <c r="AG126">
        <f>IFERROR(VLOOKUP(B126,'Slutlig allokering kvv'!$B$2:$AJ$462,MATCH("Summa slutlig allokerad tillförd energi (utan hjälpel och rökgaskondensering):",'Slutlig allokering kvv'!$B$1:$AK$1,0),FALSE)/1,"")</f>
        <v>0</v>
      </c>
      <c r="AI126" s="137" t="str">
        <f>IFERROR(1-VLOOKUP(B126,'Slutlig allokering kvv'!$B$2:$AJ$462,MATCH("Andel av bränsle i kvv som allokerats till värme, exklusive rökgaskondensering och hjälpel",'Slutlig allokering kvv'!$B$1:$AK$1,0),FALSE),"")</f>
        <v/>
      </c>
      <c r="AK126" s="137" t="str">
        <f t="shared" si="3"/>
        <v/>
      </c>
    </row>
    <row r="127" spans="1:37" x14ac:dyDescent="0.25">
      <c r="A127" s="2" t="s">
        <v>193</v>
      </c>
      <c r="B127" s="2" t="s">
        <v>197</v>
      </c>
      <c r="C127" t="str">
        <f>IFERROR(VLOOKUP($B127,Kraftvärmeprod!$B$1:$AH$479,MATCH(C$3,Kraftvärmeprod!$B$1:$AG$1,0),FALSE)/1,"")</f>
        <v/>
      </c>
      <c r="D127" t="str">
        <f>IFERROR(VLOOKUP($B127,Kraftvärmeprod!$B$1:$AH$479,MATCH(D$3,Kraftvärmeprod!$B$1:$AG$1,0),FALSE)/1,"")</f>
        <v/>
      </c>
      <c r="E127">
        <f>IFERROR(VLOOKUP($B127,Kraftvärmeprod!$B$1:$AH$479,MATCH(E$2,Kraftvärmeprod!$B$1:$AG$1,0),FALSE)/1,0)-IFERROR(VLOOKUP($B127,'Slutlig allokering kvv'!$B$2:$AC$462,MATCH(E$3,'Slutlig allokering kvv'!$B$1:$AJ$1,0),FALSE)/1,0)</f>
        <v>0</v>
      </c>
      <c r="F127">
        <f>IFERROR(VLOOKUP($B127,Kraftvärmeprod!$B$1:$AH$479,MATCH(F$2,Kraftvärmeprod!$B$1:$AG$1,0),FALSE)/1,0)-IFERROR(VLOOKUP($B127,'Slutlig allokering kvv'!$B$2:$AC$462,MATCH(F$3,'Slutlig allokering kvv'!$B$1:$AJ$1,0),FALSE)/1,0)</f>
        <v>0</v>
      </c>
      <c r="G127">
        <f>IFERROR(VLOOKUP($B127,Kraftvärmeprod!$B$1:$AH$479,MATCH(G$2,Kraftvärmeprod!$B$1:$AG$1,0),FALSE)/1,0)-IFERROR(VLOOKUP($B127,'Slutlig allokering kvv'!$B$2:$AC$462,MATCH(G$3,'Slutlig allokering kvv'!$B$1:$AJ$1,0),FALSE)/1,0)</f>
        <v>0</v>
      </c>
      <c r="H127">
        <f>IFERROR(VLOOKUP($B127,Kraftvärmeprod!$B$1:$AH$479,MATCH(H$2,Kraftvärmeprod!$B$1:$AG$1,0),FALSE)/1,0)-IFERROR(VLOOKUP($B127,'Slutlig allokering kvv'!$B$2:$AC$462,MATCH(H$3,'Slutlig allokering kvv'!$B$1:$AJ$1,0),FALSE)/1,0)</f>
        <v>0</v>
      </c>
      <c r="I127">
        <f>IFERROR(VLOOKUP($B127,Kraftvärmeprod!$B$1:$AH$479,MATCH(I$2,Kraftvärmeprod!$B$1:$AG$1,0),FALSE)/1,0)-IFERROR(VLOOKUP($B127,'Slutlig allokering kvv'!$B$2:$AC$462,MATCH(I$3,'Slutlig allokering kvv'!$B$1:$AJ$1,0),FALSE)/1,0)</f>
        <v>0</v>
      </c>
      <c r="J127">
        <f>IFERROR(VLOOKUP($B127,Kraftvärmeprod!$B$1:$AH$479,MATCH(J$2,Kraftvärmeprod!$B$1:$AG$1,0),FALSE)/1,0)-IFERROR(VLOOKUP($B127,'Slutlig allokering kvv'!$B$2:$AC$462,MATCH(J$3,'Slutlig allokering kvv'!$B$1:$AJ$1,0),FALSE)/1,0)</f>
        <v>0</v>
      </c>
      <c r="K127">
        <f>IFERROR(VLOOKUP($B127,Kraftvärmeprod!$B$1:$AH$479,MATCH(K$2,Kraftvärmeprod!$B$1:$AG$1,0),FALSE)/1,0)-IFERROR(VLOOKUP($B127,'Slutlig allokering kvv'!$B$2:$AC$462,MATCH(K$3,'Slutlig allokering kvv'!$B$1:$AJ$1,0),FALSE)/1,0)</f>
        <v>0</v>
      </c>
      <c r="L127">
        <f>IFERROR(VLOOKUP($B127,Kraftvärmeprod!$B$1:$AH$479,MATCH(L$2,Kraftvärmeprod!$B$1:$AG$1,0),FALSE)/1,0)-IFERROR(VLOOKUP($B127,'Slutlig allokering kvv'!$B$2:$AC$462,MATCH(L$3,'Slutlig allokering kvv'!$B$1:$AJ$1,0),FALSE)/1,0)</f>
        <v>0</v>
      </c>
      <c r="M127">
        <f>IFERROR(VLOOKUP($B127,Kraftvärmeprod!$B$1:$AH$479,MATCH(M$2,Kraftvärmeprod!$B$1:$AG$1,0),FALSE)/1,0)-IFERROR(VLOOKUP($B127,'Slutlig allokering kvv'!$B$2:$AC$462,MATCH(M$3,'Slutlig allokering kvv'!$B$1:$AJ$1,0),FALSE)/1,0)</f>
        <v>0</v>
      </c>
      <c r="N127">
        <f>IFERROR(VLOOKUP($B127,Kraftvärmeprod!$B$1:$AH$479,MATCH(N$2,Kraftvärmeprod!$B$1:$AG$1,0),FALSE)/1,0)-IFERROR(VLOOKUP($B127,'Slutlig allokering kvv'!$B$2:$AC$462,MATCH(N$3,'Slutlig allokering kvv'!$B$1:$AJ$1,0),FALSE)/1,0)</f>
        <v>0</v>
      </c>
      <c r="O127">
        <f>IFERROR(VLOOKUP($B127,Kraftvärmeprod!$B$1:$AH$479,MATCH(O$2,Kraftvärmeprod!$B$1:$AG$1,0),FALSE)/1,0)-IFERROR(VLOOKUP($B127,'Slutlig allokering kvv'!$B$2:$AC$462,MATCH(O$3,'Slutlig allokering kvv'!$B$1:$AJ$1,0),FALSE)/1,0)</f>
        <v>0</v>
      </c>
      <c r="P127">
        <f>IFERROR(VLOOKUP($B127,Kraftvärmeprod!$B$1:$AH$479,MATCH(P$2,Kraftvärmeprod!$B$1:$AG$1,0),FALSE)/1,0)-IFERROR(VLOOKUP($B127,'Slutlig allokering kvv'!$B$2:$AC$462,MATCH(P$3,'Slutlig allokering kvv'!$B$1:$AJ$1,0),FALSE)/1,0)</f>
        <v>0</v>
      </c>
      <c r="Q127">
        <f>IFERROR(VLOOKUP($B127,Kraftvärmeprod!$B$1:$AH$479,MATCH(Q$2,Kraftvärmeprod!$B$1:$AG$1,0),FALSE)/1,0)-IFERROR(VLOOKUP($B127,'Slutlig allokering kvv'!$B$2:$AC$462,MATCH(Q$3,'Slutlig allokering kvv'!$B$1:$AJ$1,0),FALSE)/1,0)</f>
        <v>0</v>
      </c>
      <c r="R127">
        <f>IFERROR(VLOOKUP($B127,Kraftvärmeprod!$B$1:$AH$479,MATCH(R$2,Kraftvärmeprod!$B$1:$AG$1,0),FALSE)/1,0)-IFERROR(VLOOKUP($B127,'Slutlig allokering kvv'!$B$2:$AC$462,MATCH(R$3,'Slutlig allokering kvv'!$B$1:$AJ$1,0),FALSE)/1,0)</f>
        <v>0</v>
      </c>
      <c r="S127">
        <f>IFERROR(VLOOKUP($B127,Kraftvärmeprod!$B$1:$AH$479,MATCH(S$2,Kraftvärmeprod!$B$1:$AG$1,0),FALSE)/1,0)-IFERROR(VLOOKUP($B127,'Slutlig allokering kvv'!$B$2:$AC$462,MATCH(S$3,'Slutlig allokering kvv'!$B$1:$AJ$1,0),FALSE)/1,0)</f>
        <v>0</v>
      </c>
      <c r="T127" s="6">
        <f>IFERROR(VLOOKUP($B127,Miljö!$B$1:$S$477,MATCH(T$2,Miljö!$B$1:$X$1,0),FALSE)/1,0)-IFERROR(VLOOKUP($B127,'Slutlig allokering kvv'!$B$2:$AC$462,MATCH(T$3,'Slutlig allokering kvv'!$B$1:$AJ$1,0),FALSE)/1,0)</f>
        <v>0</v>
      </c>
      <c r="U127">
        <f>IFERROR(VLOOKUP($B127,Kraftvärmeprod!$B$1:$AH$479,MATCH(U$2,Kraftvärmeprod!$B$1:$AG$1,0),FALSE)/1,0)-IFERROR(VLOOKUP($B127,'Slutlig allokering kvv'!$B$2:$AC$462,MATCH(U$3,'Slutlig allokering kvv'!$B$1:$AJ$1,0),FALSE)/1,0)</f>
        <v>0</v>
      </c>
      <c r="V127">
        <f>IFERROR(VLOOKUP($B127,Kraftvärmeprod!$B$1:$AH$479,MATCH(V$2,Kraftvärmeprod!$B$1:$AG$1,0),FALSE)/1,0)-IFERROR(VLOOKUP($B127,'Slutlig allokering kvv'!$B$2:$AC$462,MATCH(V$3,'Slutlig allokering kvv'!$B$1:$AJ$1,0),FALSE)/1,0)</f>
        <v>0</v>
      </c>
      <c r="W127">
        <f>IFERROR(VLOOKUP($B127,Kraftvärmeprod!$B$1:$AH$479,MATCH(W$2,Kraftvärmeprod!$B$1:$AG$1,0),FALSE)/1,0)-IFERROR(VLOOKUP($B127,'Slutlig allokering kvv'!$B$2:$AC$462,MATCH(W$3,'Slutlig allokering kvv'!$B$1:$AJ$1,0),FALSE)/1,0)</f>
        <v>0</v>
      </c>
      <c r="X127">
        <f>IFERROR(VLOOKUP($B127,Kraftvärmeprod!$B$1:$AH$479,MATCH(X$2,Kraftvärmeprod!$B$1:$AG$1,0),FALSE)/1,0)-IFERROR(VLOOKUP($B127,'Slutlig allokering kvv'!$B$2:$AC$462,MATCH(X$3,'Slutlig allokering kvv'!$B$1:$AJ$1,0),FALSE)/1,0)</f>
        <v>0</v>
      </c>
      <c r="Y127">
        <f>IFERROR(VLOOKUP($B127,Kraftvärmeprod!$B$1:$AH$479,MATCH(Y$2,Kraftvärmeprod!$B$1:$AG$1,0),FALSE)/1,0)-IFERROR(VLOOKUP($B127,'Slutlig allokering kvv'!$B$2:$AC$462,MATCH(Y$3,'Slutlig allokering kvv'!$B$1:$AJ$1,0),FALSE)/1,0)</f>
        <v>0</v>
      </c>
      <c r="Z127">
        <f>IFERROR(VLOOKUP($B127,Kraftvärmeprod!$B$1:$AH$479,MATCH(Z$2,Kraftvärmeprod!$B$1:$AG$1,0),FALSE)/1,0)-IFERROR(VLOOKUP($B127,'Slutlig allokering kvv'!$B$2:$AC$462,MATCH(Z$3,'Slutlig allokering kvv'!$B$1:$AJ$1,0),FALSE)/1,0)</f>
        <v>0</v>
      </c>
      <c r="AA127">
        <f>IFERROR(VLOOKUP($B127,Kraftvärmeprod!$B$1:$AH$479,MATCH(AA$2,Kraftvärmeprod!$B$1:$AG$1,0),FALSE)/1,0)-IFERROR(VLOOKUP($B127,'Slutlig allokering kvv'!$B$2:$AC$462,MATCH(AA$3,'Slutlig allokering kvv'!$B$1:$AJ$1,0),FALSE)/1,0)</f>
        <v>0</v>
      </c>
      <c r="AE127">
        <f t="shared" si="2"/>
        <v>0</v>
      </c>
      <c r="AG127">
        <f>IFERROR(VLOOKUP(B127,'Slutlig allokering kvv'!$B$2:$AJ$462,MATCH("Summa slutlig allokerad tillförd energi (utan hjälpel och rökgaskondensering):",'Slutlig allokering kvv'!$B$1:$AK$1,0),FALSE)/1,"")</f>
        <v>0</v>
      </c>
      <c r="AI127" s="137" t="str">
        <f>IFERROR(1-VLOOKUP(B127,'Slutlig allokering kvv'!$B$2:$AJ$462,MATCH("Andel av bränsle i kvv som allokerats till värme, exklusive rökgaskondensering och hjälpel",'Slutlig allokering kvv'!$B$1:$AK$1,0),FALSE),"")</f>
        <v/>
      </c>
      <c r="AK127" s="137" t="str">
        <f t="shared" si="3"/>
        <v/>
      </c>
    </row>
    <row r="128" spans="1:37" x14ac:dyDescent="0.25">
      <c r="A128" s="2" t="s">
        <v>193</v>
      </c>
      <c r="B128" s="2" t="s">
        <v>198</v>
      </c>
      <c r="C128" t="str">
        <f>IFERROR(VLOOKUP($B128,Kraftvärmeprod!$B$1:$AH$479,MATCH(C$3,Kraftvärmeprod!$B$1:$AG$1,0),FALSE)/1,"")</f>
        <v/>
      </c>
      <c r="D128" t="str">
        <f>IFERROR(VLOOKUP($B128,Kraftvärmeprod!$B$1:$AH$479,MATCH(D$3,Kraftvärmeprod!$B$1:$AG$1,0),FALSE)/1,"")</f>
        <v/>
      </c>
      <c r="E128">
        <f>IFERROR(VLOOKUP($B128,Kraftvärmeprod!$B$1:$AH$479,MATCH(E$2,Kraftvärmeprod!$B$1:$AG$1,0),FALSE)/1,0)-IFERROR(VLOOKUP($B128,'Slutlig allokering kvv'!$B$2:$AC$462,MATCH(E$3,'Slutlig allokering kvv'!$B$1:$AJ$1,0),FALSE)/1,0)</f>
        <v>0</v>
      </c>
      <c r="F128">
        <f>IFERROR(VLOOKUP($B128,Kraftvärmeprod!$B$1:$AH$479,MATCH(F$2,Kraftvärmeprod!$B$1:$AG$1,0),FALSE)/1,0)-IFERROR(VLOOKUP($B128,'Slutlig allokering kvv'!$B$2:$AC$462,MATCH(F$3,'Slutlig allokering kvv'!$B$1:$AJ$1,0),FALSE)/1,0)</f>
        <v>0</v>
      </c>
      <c r="G128">
        <f>IFERROR(VLOOKUP($B128,Kraftvärmeprod!$B$1:$AH$479,MATCH(G$2,Kraftvärmeprod!$B$1:$AG$1,0),FALSE)/1,0)-IFERROR(VLOOKUP($B128,'Slutlig allokering kvv'!$B$2:$AC$462,MATCH(G$3,'Slutlig allokering kvv'!$B$1:$AJ$1,0),FALSE)/1,0)</f>
        <v>0</v>
      </c>
      <c r="H128">
        <f>IFERROR(VLOOKUP($B128,Kraftvärmeprod!$B$1:$AH$479,MATCH(H$2,Kraftvärmeprod!$B$1:$AG$1,0),FALSE)/1,0)-IFERROR(VLOOKUP($B128,'Slutlig allokering kvv'!$B$2:$AC$462,MATCH(H$3,'Slutlig allokering kvv'!$B$1:$AJ$1,0),FALSE)/1,0)</f>
        <v>0</v>
      </c>
      <c r="I128">
        <f>IFERROR(VLOOKUP($B128,Kraftvärmeprod!$B$1:$AH$479,MATCH(I$2,Kraftvärmeprod!$B$1:$AG$1,0),FALSE)/1,0)-IFERROR(VLOOKUP($B128,'Slutlig allokering kvv'!$B$2:$AC$462,MATCH(I$3,'Slutlig allokering kvv'!$B$1:$AJ$1,0),FALSE)/1,0)</f>
        <v>0</v>
      </c>
      <c r="J128">
        <f>IFERROR(VLOOKUP($B128,Kraftvärmeprod!$B$1:$AH$479,MATCH(J$2,Kraftvärmeprod!$B$1:$AG$1,0),FALSE)/1,0)-IFERROR(VLOOKUP($B128,'Slutlig allokering kvv'!$B$2:$AC$462,MATCH(J$3,'Slutlig allokering kvv'!$B$1:$AJ$1,0),FALSE)/1,0)</f>
        <v>0</v>
      </c>
      <c r="K128">
        <f>IFERROR(VLOOKUP($B128,Kraftvärmeprod!$B$1:$AH$479,MATCH(K$2,Kraftvärmeprod!$B$1:$AG$1,0),FALSE)/1,0)-IFERROR(VLOOKUP($B128,'Slutlig allokering kvv'!$B$2:$AC$462,MATCH(K$3,'Slutlig allokering kvv'!$B$1:$AJ$1,0),FALSE)/1,0)</f>
        <v>0</v>
      </c>
      <c r="L128">
        <f>IFERROR(VLOOKUP($B128,Kraftvärmeprod!$B$1:$AH$479,MATCH(L$2,Kraftvärmeprod!$B$1:$AG$1,0),FALSE)/1,0)-IFERROR(VLOOKUP($B128,'Slutlig allokering kvv'!$B$2:$AC$462,MATCH(L$3,'Slutlig allokering kvv'!$B$1:$AJ$1,0),FALSE)/1,0)</f>
        <v>0</v>
      </c>
      <c r="M128">
        <f>IFERROR(VLOOKUP($B128,Kraftvärmeprod!$B$1:$AH$479,MATCH(M$2,Kraftvärmeprod!$B$1:$AG$1,0),FALSE)/1,0)-IFERROR(VLOOKUP($B128,'Slutlig allokering kvv'!$B$2:$AC$462,MATCH(M$3,'Slutlig allokering kvv'!$B$1:$AJ$1,0),FALSE)/1,0)</f>
        <v>0</v>
      </c>
      <c r="N128">
        <f>IFERROR(VLOOKUP($B128,Kraftvärmeprod!$B$1:$AH$479,MATCH(N$2,Kraftvärmeprod!$B$1:$AG$1,0),FALSE)/1,0)-IFERROR(VLOOKUP($B128,'Slutlig allokering kvv'!$B$2:$AC$462,MATCH(N$3,'Slutlig allokering kvv'!$B$1:$AJ$1,0),FALSE)/1,0)</f>
        <v>0</v>
      </c>
      <c r="O128">
        <f>IFERROR(VLOOKUP($B128,Kraftvärmeprod!$B$1:$AH$479,MATCH(O$2,Kraftvärmeprod!$B$1:$AG$1,0),FALSE)/1,0)-IFERROR(VLOOKUP($B128,'Slutlig allokering kvv'!$B$2:$AC$462,MATCH(O$3,'Slutlig allokering kvv'!$B$1:$AJ$1,0),FALSE)/1,0)</f>
        <v>0</v>
      </c>
      <c r="P128">
        <f>IFERROR(VLOOKUP($B128,Kraftvärmeprod!$B$1:$AH$479,MATCH(P$2,Kraftvärmeprod!$B$1:$AG$1,0),FALSE)/1,0)-IFERROR(VLOOKUP($B128,'Slutlig allokering kvv'!$B$2:$AC$462,MATCH(P$3,'Slutlig allokering kvv'!$B$1:$AJ$1,0),FALSE)/1,0)</f>
        <v>0</v>
      </c>
      <c r="Q128">
        <f>IFERROR(VLOOKUP($B128,Kraftvärmeprod!$B$1:$AH$479,MATCH(Q$2,Kraftvärmeprod!$B$1:$AG$1,0),FALSE)/1,0)-IFERROR(VLOOKUP($B128,'Slutlig allokering kvv'!$B$2:$AC$462,MATCH(Q$3,'Slutlig allokering kvv'!$B$1:$AJ$1,0),FALSE)/1,0)</f>
        <v>0</v>
      </c>
      <c r="R128">
        <f>IFERROR(VLOOKUP($B128,Kraftvärmeprod!$B$1:$AH$479,MATCH(R$2,Kraftvärmeprod!$B$1:$AG$1,0),FALSE)/1,0)-IFERROR(VLOOKUP($B128,'Slutlig allokering kvv'!$B$2:$AC$462,MATCH(R$3,'Slutlig allokering kvv'!$B$1:$AJ$1,0),FALSE)/1,0)</f>
        <v>0</v>
      </c>
      <c r="S128">
        <f>IFERROR(VLOOKUP($B128,Kraftvärmeprod!$B$1:$AH$479,MATCH(S$2,Kraftvärmeprod!$B$1:$AG$1,0),FALSE)/1,0)-IFERROR(VLOOKUP($B128,'Slutlig allokering kvv'!$B$2:$AC$462,MATCH(S$3,'Slutlig allokering kvv'!$B$1:$AJ$1,0),FALSE)/1,0)</f>
        <v>0</v>
      </c>
      <c r="T128" s="6">
        <f>IFERROR(VLOOKUP($B128,Miljö!$B$1:$S$477,MATCH(T$2,Miljö!$B$1:$X$1,0),FALSE)/1,0)-IFERROR(VLOOKUP($B128,'Slutlig allokering kvv'!$B$2:$AC$462,MATCH(T$3,'Slutlig allokering kvv'!$B$1:$AJ$1,0),FALSE)/1,0)</f>
        <v>0</v>
      </c>
      <c r="U128">
        <f>IFERROR(VLOOKUP($B128,Kraftvärmeprod!$B$1:$AH$479,MATCH(U$2,Kraftvärmeprod!$B$1:$AG$1,0),FALSE)/1,0)-IFERROR(VLOOKUP($B128,'Slutlig allokering kvv'!$B$2:$AC$462,MATCH(U$3,'Slutlig allokering kvv'!$B$1:$AJ$1,0),FALSE)/1,0)</f>
        <v>0</v>
      </c>
      <c r="V128">
        <f>IFERROR(VLOOKUP($B128,Kraftvärmeprod!$B$1:$AH$479,MATCH(V$2,Kraftvärmeprod!$B$1:$AG$1,0),FALSE)/1,0)-IFERROR(VLOOKUP($B128,'Slutlig allokering kvv'!$B$2:$AC$462,MATCH(V$3,'Slutlig allokering kvv'!$B$1:$AJ$1,0),FALSE)/1,0)</f>
        <v>0</v>
      </c>
      <c r="W128">
        <f>IFERROR(VLOOKUP($B128,Kraftvärmeprod!$B$1:$AH$479,MATCH(W$2,Kraftvärmeprod!$B$1:$AG$1,0),FALSE)/1,0)-IFERROR(VLOOKUP($B128,'Slutlig allokering kvv'!$B$2:$AC$462,MATCH(W$3,'Slutlig allokering kvv'!$B$1:$AJ$1,0),FALSE)/1,0)</f>
        <v>0</v>
      </c>
      <c r="X128">
        <f>IFERROR(VLOOKUP($B128,Kraftvärmeprod!$B$1:$AH$479,MATCH(X$2,Kraftvärmeprod!$B$1:$AG$1,0),FALSE)/1,0)-IFERROR(VLOOKUP($B128,'Slutlig allokering kvv'!$B$2:$AC$462,MATCH(X$3,'Slutlig allokering kvv'!$B$1:$AJ$1,0),FALSE)/1,0)</f>
        <v>0</v>
      </c>
      <c r="Y128">
        <f>IFERROR(VLOOKUP($B128,Kraftvärmeprod!$B$1:$AH$479,MATCH(Y$2,Kraftvärmeprod!$B$1:$AG$1,0),FALSE)/1,0)-IFERROR(VLOOKUP($B128,'Slutlig allokering kvv'!$B$2:$AC$462,MATCH(Y$3,'Slutlig allokering kvv'!$B$1:$AJ$1,0),FALSE)/1,0)</f>
        <v>0</v>
      </c>
      <c r="Z128">
        <f>IFERROR(VLOOKUP($B128,Kraftvärmeprod!$B$1:$AH$479,MATCH(Z$2,Kraftvärmeprod!$B$1:$AG$1,0),FALSE)/1,0)-IFERROR(VLOOKUP($B128,'Slutlig allokering kvv'!$B$2:$AC$462,MATCH(Z$3,'Slutlig allokering kvv'!$B$1:$AJ$1,0),FALSE)/1,0)</f>
        <v>0</v>
      </c>
      <c r="AA128">
        <f>IFERROR(VLOOKUP($B128,Kraftvärmeprod!$B$1:$AH$479,MATCH(AA$2,Kraftvärmeprod!$B$1:$AG$1,0),FALSE)/1,0)-IFERROR(VLOOKUP($B128,'Slutlig allokering kvv'!$B$2:$AC$462,MATCH(AA$3,'Slutlig allokering kvv'!$B$1:$AJ$1,0),FALSE)/1,0)</f>
        <v>0</v>
      </c>
      <c r="AE128">
        <f t="shared" si="2"/>
        <v>0</v>
      </c>
      <c r="AG128">
        <f>IFERROR(VLOOKUP(B128,'Slutlig allokering kvv'!$B$2:$AJ$462,MATCH("Summa slutlig allokerad tillförd energi (utan hjälpel och rökgaskondensering):",'Slutlig allokering kvv'!$B$1:$AK$1,0),FALSE)/1,"")</f>
        <v>0</v>
      </c>
      <c r="AI128" s="137" t="str">
        <f>IFERROR(1-VLOOKUP(B128,'Slutlig allokering kvv'!$B$2:$AJ$462,MATCH("Andel av bränsle i kvv som allokerats till värme, exklusive rökgaskondensering och hjälpel",'Slutlig allokering kvv'!$B$1:$AK$1,0),FALSE),"")</f>
        <v/>
      </c>
      <c r="AK128" s="137" t="str">
        <f t="shared" si="3"/>
        <v/>
      </c>
    </row>
    <row r="129" spans="1:37" x14ac:dyDescent="0.25">
      <c r="A129" s="2" t="s">
        <v>193</v>
      </c>
      <c r="B129" s="2" t="s">
        <v>199</v>
      </c>
      <c r="C129" t="str">
        <f>IFERROR(VLOOKUP($B129,Kraftvärmeprod!$B$1:$AH$479,MATCH(C$3,Kraftvärmeprod!$B$1:$AG$1,0),FALSE)/1,"")</f>
        <v/>
      </c>
      <c r="D129" t="str">
        <f>IFERROR(VLOOKUP($B129,Kraftvärmeprod!$B$1:$AH$479,MATCH(D$3,Kraftvärmeprod!$B$1:$AG$1,0),FALSE)/1,"")</f>
        <v/>
      </c>
      <c r="E129">
        <f>IFERROR(VLOOKUP($B129,Kraftvärmeprod!$B$1:$AH$479,MATCH(E$2,Kraftvärmeprod!$B$1:$AG$1,0),FALSE)/1,0)-IFERROR(VLOOKUP($B129,'Slutlig allokering kvv'!$B$2:$AC$462,MATCH(E$3,'Slutlig allokering kvv'!$B$1:$AJ$1,0),FALSE)/1,0)</f>
        <v>0</v>
      </c>
      <c r="F129">
        <f>IFERROR(VLOOKUP($B129,Kraftvärmeprod!$B$1:$AH$479,MATCH(F$2,Kraftvärmeprod!$B$1:$AG$1,0),FALSE)/1,0)-IFERROR(VLOOKUP($B129,'Slutlig allokering kvv'!$B$2:$AC$462,MATCH(F$3,'Slutlig allokering kvv'!$B$1:$AJ$1,0),FALSE)/1,0)</f>
        <v>0</v>
      </c>
      <c r="G129">
        <f>IFERROR(VLOOKUP($B129,Kraftvärmeprod!$B$1:$AH$479,MATCH(G$2,Kraftvärmeprod!$B$1:$AG$1,0),FALSE)/1,0)-IFERROR(VLOOKUP($B129,'Slutlig allokering kvv'!$B$2:$AC$462,MATCH(G$3,'Slutlig allokering kvv'!$B$1:$AJ$1,0),FALSE)/1,0)</f>
        <v>0</v>
      </c>
      <c r="H129">
        <f>IFERROR(VLOOKUP($B129,Kraftvärmeprod!$B$1:$AH$479,MATCH(H$2,Kraftvärmeprod!$B$1:$AG$1,0),FALSE)/1,0)-IFERROR(VLOOKUP($B129,'Slutlig allokering kvv'!$B$2:$AC$462,MATCH(H$3,'Slutlig allokering kvv'!$B$1:$AJ$1,0),FALSE)/1,0)</f>
        <v>0</v>
      </c>
      <c r="I129">
        <f>IFERROR(VLOOKUP($B129,Kraftvärmeprod!$B$1:$AH$479,MATCH(I$2,Kraftvärmeprod!$B$1:$AG$1,0),FALSE)/1,0)-IFERROR(VLOOKUP($B129,'Slutlig allokering kvv'!$B$2:$AC$462,MATCH(I$3,'Slutlig allokering kvv'!$B$1:$AJ$1,0),FALSE)/1,0)</f>
        <v>0</v>
      </c>
      <c r="J129">
        <f>IFERROR(VLOOKUP($B129,Kraftvärmeprod!$B$1:$AH$479,MATCH(J$2,Kraftvärmeprod!$B$1:$AG$1,0),FALSE)/1,0)-IFERROR(VLOOKUP($B129,'Slutlig allokering kvv'!$B$2:$AC$462,MATCH(J$3,'Slutlig allokering kvv'!$B$1:$AJ$1,0),FALSE)/1,0)</f>
        <v>0</v>
      </c>
      <c r="K129">
        <f>IFERROR(VLOOKUP($B129,Kraftvärmeprod!$B$1:$AH$479,MATCH(K$2,Kraftvärmeprod!$B$1:$AG$1,0),FALSE)/1,0)-IFERROR(VLOOKUP($B129,'Slutlig allokering kvv'!$B$2:$AC$462,MATCH(K$3,'Slutlig allokering kvv'!$B$1:$AJ$1,0),FALSE)/1,0)</f>
        <v>0</v>
      </c>
      <c r="L129">
        <f>IFERROR(VLOOKUP($B129,Kraftvärmeprod!$B$1:$AH$479,MATCH(L$2,Kraftvärmeprod!$B$1:$AG$1,0),FALSE)/1,0)-IFERROR(VLOOKUP($B129,'Slutlig allokering kvv'!$B$2:$AC$462,MATCH(L$3,'Slutlig allokering kvv'!$B$1:$AJ$1,0),FALSE)/1,0)</f>
        <v>0</v>
      </c>
      <c r="M129">
        <f>IFERROR(VLOOKUP($B129,Kraftvärmeprod!$B$1:$AH$479,MATCH(M$2,Kraftvärmeprod!$B$1:$AG$1,0),FALSE)/1,0)-IFERROR(VLOOKUP($B129,'Slutlig allokering kvv'!$B$2:$AC$462,MATCH(M$3,'Slutlig allokering kvv'!$B$1:$AJ$1,0),FALSE)/1,0)</f>
        <v>0</v>
      </c>
      <c r="N129">
        <f>IFERROR(VLOOKUP($B129,Kraftvärmeprod!$B$1:$AH$479,MATCH(N$2,Kraftvärmeprod!$B$1:$AG$1,0),FALSE)/1,0)-IFERROR(VLOOKUP($B129,'Slutlig allokering kvv'!$B$2:$AC$462,MATCH(N$3,'Slutlig allokering kvv'!$B$1:$AJ$1,0),FALSE)/1,0)</f>
        <v>0</v>
      </c>
      <c r="O129">
        <f>IFERROR(VLOOKUP($B129,Kraftvärmeprod!$B$1:$AH$479,MATCH(O$2,Kraftvärmeprod!$B$1:$AG$1,0),FALSE)/1,0)-IFERROR(VLOOKUP($B129,'Slutlig allokering kvv'!$B$2:$AC$462,MATCH(O$3,'Slutlig allokering kvv'!$B$1:$AJ$1,0),FALSE)/1,0)</f>
        <v>0</v>
      </c>
      <c r="P129">
        <f>IFERROR(VLOOKUP($B129,Kraftvärmeprod!$B$1:$AH$479,MATCH(P$2,Kraftvärmeprod!$B$1:$AG$1,0),FALSE)/1,0)-IFERROR(VLOOKUP($B129,'Slutlig allokering kvv'!$B$2:$AC$462,MATCH(P$3,'Slutlig allokering kvv'!$B$1:$AJ$1,0),FALSE)/1,0)</f>
        <v>0</v>
      </c>
      <c r="Q129">
        <f>IFERROR(VLOOKUP($B129,Kraftvärmeprod!$B$1:$AH$479,MATCH(Q$2,Kraftvärmeprod!$B$1:$AG$1,0),FALSE)/1,0)-IFERROR(VLOOKUP($B129,'Slutlig allokering kvv'!$B$2:$AC$462,MATCH(Q$3,'Slutlig allokering kvv'!$B$1:$AJ$1,0),FALSE)/1,0)</f>
        <v>0</v>
      </c>
      <c r="R129">
        <f>IFERROR(VLOOKUP($B129,Kraftvärmeprod!$B$1:$AH$479,MATCH(R$2,Kraftvärmeprod!$B$1:$AG$1,0),FALSE)/1,0)-IFERROR(VLOOKUP($B129,'Slutlig allokering kvv'!$B$2:$AC$462,MATCH(R$3,'Slutlig allokering kvv'!$B$1:$AJ$1,0),FALSE)/1,0)</f>
        <v>0</v>
      </c>
      <c r="S129">
        <f>IFERROR(VLOOKUP($B129,Kraftvärmeprod!$B$1:$AH$479,MATCH(S$2,Kraftvärmeprod!$B$1:$AG$1,0),FALSE)/1,0)-IFERROR(VLOOKUP($B129,'Slutlig allokering kvv'!$B$2:$AC$462,MATCH(S$3,'Slutlig allokering kvv'!$B$1:$AJ$1,0),FALSE)/1,0)</f>
        <v>0</v>
      </c>
      <c r="T129" s="6">
        <f>IFERROR(VLOOKUP($B129,Miljö!$B$1:$S$477,MATCH(T$2,Miljö!$B$1:$X$1,0),FALSE)/1,0)-IFERROR(VLOOKUP($B129,'Slutlig allokering kvv'!$B$2:$AC$462,MATCH(T$3,'Slutlig allokering kvv'!$B$1:$AJ$1,0),FALSE)/1,0)</f>
        <v>0</v>
      </c>
      <c r="U129">
        <f>IFERROR(VLOOKUP($B129,Kraftvärmeprod!$B$1:$AH$479,MATCH(U$2,Kraftvärmeprod!$B$1:$AG$1,0),FALSE)/1,0)-IFERROR(VLOOKUP($B129,'Slutlig allokering kvv'!$B$2:$AC$462,MATCH(U$3,'Slutlig allokering kvv'!$B$1:$AJ$1,0),FALSE)/1,0)</f>
        <v>0</v>
      </c>
      <c r="V129">
        <f>IFERROR(VLOOKUP($B129,Kraftvärmeprod!$B$1:$AH$479,MATCH(V$2,Kraftvärmeprod!$B$1:$AG$1,0),FALSE)/1,0)-IFERROR(VLOOKUP($B129,'Slutlig allokering kvv'!$B$2:$AC$462,MATCH(V$3,'Slutlig allokering kvv'!$B$1:$AJ$1,0),FALSE)/1,0)</f>
        <v>0</v>
      </c>
      <c r="W129">
        <f>IFERROR(VLOOKUP($B129,Kraftvärmeprod!$B$1:$AH$479,MATCH(W$2,Kraftvärmeprod!$B$1:$AG$1,0),FALSE)/1,0)-IFERROR(VLOOKUP($B129,'Slutlig allokering kvv'!$B$2:$AC$462,MATCH(W$3,'Slutlig allokering kvv'!$B$1:$AJ$1,0),FALSE)/1,0)</f>
        <v>0</v>
      </c>
      <c r="X129">
        <f>IFERROR(VLOOKUP($B129,Kraftvärmeprod!$B$1:$AH$479,MATCH(X$2,Kraftvärmeprod!$B$1:$AG$1,0),FALSE)/1,0)-IFERROR(VLOOKUP($B129,'Slutlig allokering kvv'!$B$2:$AC$462,MATCH(X$3,'Slutlig allokering kvv'!$B$1:$AJ$1,0),FALSE)/1,0)</f>
        <v>0</v>
      </c>
      <c r="Y129">
        <f>IFERROR(VLOOKUP($B129,Kraftvärmeprod!$B$1:$AH$479,MATCH(Y$2,Kraftvärmeprod!$B$1:$AG$1,0),FALSE)/1,0)-IFERROR(VLOOKUP($B129,'Slutlig allokering kvv'!$B$2:$AC$462,MATCH(Y$3,'Slutlig allokering kvv'!$B$1:$AJ$1,0),FALSE)/1,0)</f>
        <v>0</v>
      </c>
      <c r="Z129">
        <f>IFERROR(VLOOKUP($B129,Kraftvärmeprod!$B$1:$AH$479,MATCH(Z$2,Kraftvärmeprod!$B$1:$AG$1,0),FALSE)/1,0)-IFERROR(VLOOKUP($B129,'Slutlig allokering kvv'!$B$2:$AC$462,MATCH(Z$3,'Slutlig allokering kvv'!$B$1:$AJ$1,0),FALSE)/1,0)</f>
        <v>0</v>
      </c>
      <c r="AA129">
        <f>IFERROR(VLOOKUP($B129,Kraftvärmeprod!$B$1:$AH$479,MATCH(AA$2,Kraftvärmeprod!$B$1:$AG$1,0),FALSE)/1,0)-IFERROR(VLOOKUP($B129,'Slutlig allokering kvv'!$B$2:$AC$462,MATCH(AA$3,'Slutlig allokering kvv'!$B$1:$AJ$1,0),FALSE)/1,0)</f>
        <v>0</v>
      </c>
      <c r="AE129">
        <f t="shared" si="2"/>
        <v>0</v>
      </c>
      <c r="AG129">
        <f>IFERROR(VLOOKUP(B129,'Slutlig allokering kvv'!$B$2:$AJ$462,MATCH("Summa slutlig allokerad tillförd energi (utan hjälpel och rökgaskondensering):",'Slutlig allokering kvv'!$B$1:$AK$1,0),FALSE)/1,"")</f>
        <v>0</v>
      </c>
      <c r="AI129" s="137" t="str">
        <f>IFERROR(1-VLOOKUP(B129,'Slutlig allokering kvv'!$B$2:$AJ$462,MATCH("Andel av bränsle i kvv som allokerats till värme, exklusive rökgaskondensering och hjälpel",'Slutlig allokering kvv'!$B$1:$AK$1,0),FALSE),"")</f>
        <v/>
      </c>
      <c r="AK129" s="137" t="str">
        <f t="shared" si="3"/>
        <v/>
      </c>
    </row>
    <row r="130" spans="1:37" x14ac:dyDescent="0.25">
      <c r="A130" s="2" t="s">
        <v>200</v>
      </c>
      <c r="B130" s="2" t="s">
        <v>201</v>
      </c>
      <c r="C130" t="str">
        <f>IFERROR(VLOOKUP($B130,Kraftvärmeprod!$B$1:$AH$479,MATCH(C$3,Kraftvärmeprod!$B$1:$AG$1,0),FALSE)/1,"")</f>
        <v/>
      </c>
      <c r="D130" t="str">
        <f>IFERROR(VLOOKUP($B130,Kraftvärmeprod!$B$1:$AH$479,MATCH(D$3,Kraftvärmeprod!$B$1:$AG$1,0),FALSE)/1,"")</f>
        <v/>
      </c>
      <c r="E130">
        <f>IFERROR(VLOOKUP($B130,Kraftvärmeprod!$B$1:$AH$479,MATCH(E$2,Kraftvärmeprod!$B$1:$AG$1,0),FALSE)/1,0)-IFERROR(VLOOKUP($B130,'Slutlig allokering kvv'!$B$2:$AC$462,MATCH(E$3,'Slutlig allokering kvv'!$B$1:$AJ$1,0),FALSE)/1,0)</f>
        <v>0</v>
      </c>
      <c r="F130">
        <f>IFERROR(VLOOKUP($B130,Kraftvärmeprod!$B$1:$AH$479,MATCH(F$2,Kraftvärmeprod!$B$1:$AG$1,0),FALSE)/1,0)-IFERROR(VLOOKUP($B130,'Slutlig allokering kvv'!$B$2:$AC$462,MATCH(F$3,'Slutlig allokering kvv'!$B$1:$AJ$1,0),FALSE)/1,0)</f>
        <v>0</v>
      </c>
      <c r="G130">
        <f>IFERROR(VLOOKUP($B130,Kraftvärmeprod!$B$1:$AH$479,MATCH(G$2,Kraftvärmeprod!$B$1:$AG$1,0),FALSE)/1,0)-IFERROR(VLOOKUP($B130,'Slutlig allokering kvv'!$B$2:$AC$462,MATCH(G$3,'Slutlig allokering kvv'!$B$1:$AJ$1,0),FALSE)/1,0)</f>
        <v>0</v>
      </c>
      <c r="H130">
        <f>IFERROR(VLOOKUP($B130,Kraftvärmeprod!$B$1:$AH$479,MATCH(H$2,Kraftvärmeprod!$B$1:$AG$1,0),FALSE)/1,0)-IFERROR(VLOOKUP($B130,'Slutlig allokering kvv'!$B$2:$AC$462,MATCH(H$3,'Slutlig allokering kvv'!$B$1:$AJ$1,0),FALSE)/1,0)</f>
        <v>0</v>
      </c>
      <c r="I130">
        <f>IFERROR(VLOOKUP($B130,Kraftvärmeprod!$B$1:$AH$479,MATCH(I$2,Kraftvärmeprod!$B$1:$AG$1,0),FALSE)/1,0)-IFERROR(VLOOKUP($B130,'Slutlig allokering kvv'!$B$2:$AC$462,MATCH(I$3,'Slutlig allokering kvv'!$B$1:$AJ$1,0),FALSE)/1,0)</f>
        <v>0</v>
      </c>
      <c r="J130">
        <f>IFERROR(VLOOKUP($B130,Kraftvärmeprod!$B$1:$AH$479,MATCH(J$2,Kraftvärmeprod!$B$1:$AG$1,0),FALSE)/1,0)-IFERROR(VLOOKUP($B130,'Slutlig allokering kvv'!$B$2:$AC$462,MATCH(J$3,'Slutlig allokering kvv'!$B$1:$AJ$1,0),FALSE)/1,0)</f>
        <v>0</v>
      </c>
      <c r="K130">
        <f>IFERROR(VLOOKUP($B130,Kraftvärmeprod!$B$1:$AH$479,MATCH(K$2,Kraftvärmeprod!$B$1:$AG$1,0),FALSE)/1,0)-IFERROR(VLOOKUP($B130,'Slutlig allokering kvv'!$B$2:$AC$462,MATCH(K$3,'Slutlig allokering kvv'!$B$1:$AJ$1,0),FALSE)/1,0)</f>
        <v>0</v>
      </c>
      <c r="L130">
        <f>IFERROR(VLOOKUP($B130,Kraftvärmeprod!$B$1:$AH$479,MATCH(L$2,Kraftvärmeprod!$B$1:$AG$1,0),FALSE)/1,0)-IFERROR(VLOOKUP($B130,'Slutlig allokering kvv'!$B$2:$AC$462,MATCH(L$3,'Slutlig allokering kvv'!$B$1:$AJ$1,0),FALSE)/1,0)</f>
        <v>0</v>
      </c>
      <c r="M130">
        <f>IFERROR(VLOOKUP($B130,Kraftvärmeprod!$B$1:$AH$479,MATCH(M$2,Kraftvärmeprod!$B$1:$AG$1,0),FALSE)/1,0)-IFERROR(VLOOKUP($B130,'Slutlig allokering kvv'!$B$2:$AC$462,MATCH(M$3,'Slutlig allokering kvv'!$B$1:$AJ$1,0),FALSE)/1,0)</f>
        <v>0</v>
      </c>
      <c r="N130">
        <f>IFERROR(VLOOKUP($B130,Kraftvärmeprod!$B$1:$AH$479,MATCH(N$2,Kraftvärmeprod!$B$1:$AG$1,0),FALSE)/1,0)-IFERROR(VLOOKUP($B130,'Slutlig allokering kvv'!$B$2:$AC$462,MATCH(N$3,'Slutlig allokering kvv'!$B$1:$AJ$1,0),FALSE)/1,0)</f>
        <v>0</v>
      </c>
      <c r="O130">
        <f>IFERROR(VLOOKUP($B130,Kraftvärmeprod!$B$1:$AH$479,MATCH(O$2,Kraftvärmeprod!$B$1:$AG$1,0),FALSE)/1,0)-IFERROR(VLOOKUP($B130,'Slutlig allokering kvv'!$B$2:$AC$462,MATCH(O$3,'Slutlig allokering kvv'!$B$1:$AJ$1,0),FALSE)/1,0)</f>
        <v>0</v>
      </c>
      <c r="P130">
        <f>IFERROR(VLOOKUP($B130,Kraftvärmeprod!$B$1:$AH$479,MATCH(P$2,Kraftvärmeprod!$B$1:$AG$1,0),FALSE)/1,0)-IFERROR(VLOOKUP($B130,'Slutlig allokering kvv'!$B$2:$AC$462,MATCH(P$3,'Slutlig allokering kvv'!$B$1:$AJ$1,0),FALSE)/1,0)</f>
        <v>0</v>
      </c>
      <c r="Q130">
        <f>IFERROR(VLOOKUP($B130,Kraftvärmeprod!$B$1:$AH$479,MATCH(Q$2,Kraftvärmeprod!$B$1:$AG$1,0),FALSE)/1,0)-IFERROR(VLOOKUP($B130,'Slutlig allokering kvv'!$B$2:$AC$462,MATCH(Q$3,'Slutlig allokering kvv'!$B$1:$AJ$1,0),FALSE)/1,0)</f>
        <v>0</v>
      </c>
      <c r="R130">
        <f>IFERROR(VLOOKUP($B130,Kraftvärmeprod!$B$1:$AH$479,MATCH(R$2,Kraftvärmeprod!$B$1:$AG$1,0),FALSE)/1,0)-IFERROR(VLOOKUP($B130,'Slutlig allokering kvv'!$B$2:$AC$462,MATCH(R$3,'Slutlig allokering kvv'!$B$1:$AJ$1,0),FALSE)/1,0)</f>
        <v>0</v>
      </c>
      <c r="S130">
        <f>IFERROR(VLOOKUP($B130,Kraftvärmeprod!$B$1:$AH$479,MATCH(S$2,Kraftvärmeprod!$B$1:$AG$1,0),FALSE)/1,0)-IFERROR(VLOOKUP($B130,'Slutlig allokering kvv'!$B$2:$AC$462,MATCH(S$3,'Slutlig allokering kvv'!$B$1:$AJ$1,0),FALSE)/1,0)</f>
        <v>0</v>
      </c>
      <c r="T130" s="6">
        <f>IFERROR(VLOOKUP($B130,Miljö!$B$1:$S$477,MATCH(T$2,Miljö!$B$1:$X$1,0),FALSE)/1,0)-IFERROR(VLOOKUP($B130,'Slutlig allokering kvv'!$B$2:$AC$462,MATCH(T$3,'Slutlig allokering kvv'!$B$1:$AJ$1,0),FALSE)/1,0)</f>
        <v>0</v>
      </c>
      <c r="U130">
        <f>IFERROR(VLOOKUP($B130,Kraftvärmeprod!$B$1:$AH$479,MATCH(U$2,Kraftvärmeprod!$B$1:$AG$1,0),FALSE)/1,0)-IFERROR(VLOOKUP($B130,'Slutlig allokering kvv'!$B$2:$AC$462,MATCH(U$3,'Slutlig allokering kvv'!$B$1:$AJ$1,0),FALSE)/1,0)</f>
        <v>0</v>
      </c>
      <c r="V130">
        <f>IFERROR(VLOOKUP($B130,Kraftvärmeprod!$B$1:$AH$479,MATCH(V$2,Kraftvärmeprod!$B$1:$AG$1,0),FALSE)/1,0)-IFERROR(VLOOKUP($B130,'Slutlig allokering kvv'!$B$2:$AC$462,MATCH(V$3,'Slutlig allokering kvv'!$B$1:$AJ$1,0),FALSE)/1,0)</f>
        <v>0</v>
      </c>
      <c r="W130">
        <f>IFERROR(VLOOKUP($B130,Kraftvärmeprod!$B$1:$AH$479,MATCH(W$2,Kraftvärmeprod!$B$1:$AG$1,0),FALSE)/1,0)-IFERROR(VLOOKUP($B130,'Slutlig allokering kvv'!$B$2:$AC$462,MATCH(W$3,'Slutlig allokering kvv'!$B$1:$AJ$1,0),FALSE)/1,0)</f>
        <v>0</v>
      </c>
      <c r="X130">
        <f>IFERROR(VLOOKUP($B130,Kraftvärmeprod!$B$1:$AH$479,MATCH(X$2,Kraftvärmeprod!$B$1:$AG$1,0),FALSE)/1,0)-IFERROR(VLOOKUP($B130,'Slutlig allokering kvv'!$B$2:$AC$462,MATCH(X$3,'Slutlig allokering kvv'!$B$1:$AJ$1,0),FALSE)/1,0)</f>
        <v>0</v>
      </c>
      <c r="Y130">
        <f>IFERROR(VLOOKUP($B130,Kraftvärmeprod!$B$1:$AH$479,MATCH(Y$2,Kraftvärmeprod!$B$1:$AG$1,0),FALSE)/1,0)-IFERROR(VLOOKUP($B130,'Slutlig allokering kvv'!$B$2:$AC$462,MATCH(Y$3,'Slutlig allokering kvv'!$B$1:$AJ$1,0),FALSE)/1,0)</f>
        <v>0</v>
      </c>
      <c r="Z130">
        <f>IFERROR(VLOOKUP($B130,Kraftvärmeprod!$B$1:$AH$479,MATCH(Z$2,Kraftvärmeprod!$B$1:$AG$1,0),FALSE)/1,0)-IFERROR(VLOOKUP($B130,'Slutlig allokering kvv'!$B$2:$AC$462,MATCH(Z$3,'Slutlig allokering kvv'!$B$1:$AJ$1,0),FALSE)/1,0)</f>
        <v>0</v>
      </c>
      <c r="AA130">
        <f>IFERROR(VLOOKUP($B130,Kraftvärmeprod!$B$1:$AH$479,MATCH(AA$2,Kraftvärmeprod!$B$1:$AG$1,0),FALSE)/1,0)-IFERROR(VLOOKUP($B130,'Slutlig allokering kvv'!$B$2:$AC$462,MATCH(AA$3,'Slutlig allokering kvv'!$B$1:$AJ$1,0),FALSE)/1,0)</f>
        <v>0</v>
      </c>
      <c r="AE130">
        <f t="shared" si="2"/>
        <v>0</v>
      </c>
      <c r="AG130">
        <f>IFERROR(VLOOKUP(B130,'Slutlig allokering kvv'!$B$2:$AJ$462,MATCH("Summa slutlig allokerad tillförd energi (utan hjälpel och rökgaskondensering):",'Slutlig allokering kvv'!$B$1:$AK$1,0),FALSE)/1,"")</f>
        <v>0</v>
      </c>
      <c r="AI130" s="137" t="str">
        <f>IFERROR(1-VLOOKUP(B130,'Slutlig allokering kvv'!$B$2:$AJ$462,MATCH("Andel av bränsle i kvv som allokerats till värme, exklusive rökgaskondensering och hjälpel",'Slutlig allokering kvv'!$B$1:$AK$1,0),FALSE),"")</f>
        <v/>
      </c>
      <c r="AK130" s="137" t="str">
        <f t="shared" si="3"/>
        <v/>
      </c>
    </row>
    <row r="131" spans="1:37" x14ac:dyDescent="0.25">
      <c r="A131" s="2" t="s">
        <v>200</v>
      </c>
      <c r="B131" s="2" t="s">
        <v>202</v>
      </c>
      <c r="C131" t="str">
        <f>IFERROR(VLOOKUP($B131,Kraftvärmeprod!$B$1:$AH$479,MATCH(C$3,Kraftvärmeprod!$B$1:$AG$1,0),FALSE)/1,"")</f>
        <v/>
      </c>
      <c r="D131" t="str">
        <f>IFERROR(VLOOKUP($B131,Kraftvärmeprod!$B$1:$AH$479,MATCH(D$3,Kraftvärmeprod!$B$1:$AG$1,0),FALSE)/1,"")</f>
        <v/>
      </c>
      <c r="E131">
        <f>IFERROR(VLOOKUP($B131,Kraftvärmeprod!$B$1:$AH$479,MATCH(E$2,Kraftvärmeprod!$B$1:$AG$1,0),FALSE)/1,0)-IFERROR(VLOOKUP($B131,'Slutlig allokering kvv'!$B$2:$AC$462,MATCH(E$3,'Slutlig allokering kvv'!$B$1:$AJ$1,0),FALSE)/1,0)</f>
        <v>0</v>
      </c>
      <c r="F131">
        <f>IFERROR(VLOOKUP($B131,Kraftvärmeprod!$B$1:$AH$479,MATCH(F$2,Kraftvärmeprod!$B$1:$AG$1,0),FALSE)/1,0)-IFERROR(VLOOKUP($B131,'Slutlig allokering kvv'!$B$2:$AC$462,MATCH(F$3,'Slutlig allokering kvv'!$B$1:$AJ$1,0),FALSE)/1,0)</f>
        <v>0</v>
      </c>
      <c r="G131">
        <f>IFERROR(VLOOKUP($B131,Kraftvärmeprod!$B$1:$AH$479,MATCH(G$2,Kraftvärmeprod!$B$1:$AG$1,0),FALSE)/1,0)-IFERROR(VLOOKUP($B131,'Slutlig allokering kvv'!$B$2:$AC$462,MATCH(G$3,'Slutlig allokering kvv'!$B$1:$AJ$1,0),FALSE)/1,0)</f>
        <v>0</v>
      </c>
      <c r="H131">
        <f>IFERROR(VLOOKUP($B131,Kraftvärmeprod!$B$1:$AH$479,MATCH(H$2,Kraftvärmeprod!$B$1:$AG$1,0),FALSE)/1,0)-IFERROR(VLOOKUP($B131,'Slutlig allokering kvv'!$B$2:$AC$462,MATCH(H$3,'Slutlig allokering kvv'!$B$1:$AJ$1,0),FALSE)/1,0)</f>
        <v>0</v>
      </c>
      <c r="I131">
        <f>IFERROR(VLOOKUP($B131,Kraftvärmeprod!$B$1:$AH$479,MATCH(I$2,Kraftvärmeprod!$B$1:$AG$1,0),FALSE)/1,0)-IFERROR(VLOOKUP($B131,'Slutlig allokering kvv'!$B$2:$AC$462,MATCH(I$3,'Slutlig allokering kvv'!$B$1:$AJ$1,0),FALSE)/1,0)</f>
        <v>0</v>
      </c>
      <c r="J131">
        <f>IFERROR(VLOOKUP($B131,Kraftvärmeprod!$B$1:$AH$479,MATCH(J$2,Kraftvärmeprod!$B$1:$AG$1,0),FALSE)/1,0)-IFERROR(VLOOKUP($B131,'Slutlig allokering kvv'!$B$2:$AC$462,MATCH(J$3,'Slutlig allokering kvv'!$B$1:$AJ$1,0),FALSE)/1,0)</f>
        <v>0</v>
      </c>
      <c r="K131">
        <f>IFERROR(VLOOKUP($B131,Kraftvärmeprod!$B$1:$AH$479,MATCH(K$2,Kraftvärmeprod!$B$1:$AG$1,0),FALSE)/1,0)-IFERROR(VLOOKUP($B131,'Slutlig allokering kvv'!$B$2:$AC$462,MATCH(K$3,'Slutlig allokering kvv'!$B$1:$AJ$1,0),FALSE)/1,0)</f>
        <v>0</v>
      </c>
      <c r="L131">
        <f>IFERROR(VLOOKUP($B131,Kraftvärmeprod!$B$1:$AH$479,MATCH(L$2,Kraftvärmeprod!$B$1:$AG$1,0),FALSE)/1,0)-IFERROR(VLOOKUP($B131,'Slutlig allokering kvv'!$B$2:$AC$462,MATCH(L$3,'Slutlig allokering kvv'!$B$1:$AJ$1,0),FALSE)/1,0)</f>
        <v>0</v>
      </c>
      <c r="M131">
        <f>IFERROR(VLOOKUP($B131,Kraftvärmeprod!$B$1:$AH$479,MATCH(M$2,Kraftvärmeprod!$B$1:$AG$1,0),FALSE)/1,0)-IFERROR(VLOOKUP($B131,'Slutlig allokering kvv'!$B$2:$AC$462,MATCH(M$3,'Slutlig allokering kvv'!$B$1:$AJ$1,0),FALSE)/1,0)</f>
        <v>0</v>
      </c>
      <c r="N131">
        <f>IFERROR(VLOOKUP($B131,Kraftvärmeprod!$B$1:$AH$479,MATCH(N$2,Kraftvärmeprod!$B$1:$AG$1,0),FALSE)/1,0)-IFERROR(VLOOKUP($B131,'Slutlig allokering kvv'!$B$2:$AC$462,MATCH(N$3,'Slutlig allokering kvv'!$B$1:$AJ$1,0),FALSE)/1,0)</f>
        <v>0</v>
      </c>
      <c r="O131">
        <f>IFERROR(VLOOKUP($B131,Kraftvärmeprod!$B$1:$AH$479,MATCH(O$2,Kraftvärmeprod!$B$1:$AG$1,0),FALSE)/1,0)-IFERROR(VLOOKUP($B131,'Slutlig allokering kvv'!$B$2:$AC$462,MATCH(O$3,'Slutlig allokering kvv'!$B$1:$AJ$1,0),FALSE)/1,0)</f>
        <v>0</v>
      </c>
      <c r="P131">
        <f>IFERROR(VLOOKUP($B131,Kraftvärmeprod!$B$1:$AH$479,MATCH(P$2,Kraftvärmeprod!$B$1:$AG$1,0),FALSE)/1,0)-IFERROR(VLOOKUP($B131,'Slutlig allokering kvv'!$B$2:$AC$462,MATCH(P$3,'Slutlig allokering kvv'!$B$1:$AJ$1,0),FALSE)/1,0)</f>
        <v>0</v>
      </c>
      <c r="Q131">
        <f>IFERROR(VLOOKUP($B131,Kraftvärmeprod!$B$1:$AH$479,MATCH(Q$2,Kraftvärmeprod!$B$1:$AG$1,0),FALSE)/1,0)-IFERROR(VLOOKUP($B131,'Slutlig allokering kvv'!$B$2:$AC$462,MATCH(Q$3,'Slutlig allokering kvv'!$B$1:$AJ$1,0),FALSE)/1,0)</f>
        <v>0</v>
      </c>
      <c r="R131">
        <f>IFERROR(VLOOKUP($B131,Kraftvärmeprod!$B$1:$AH$479,MATCH(R$2,Kraftvärmeprod!$B$1:$AG$1,0),FALSE)/1,0)-IFERROR(VLOOKUP($B131,'Slutlig allokering kvv'!$B$2:$AC$462,MATCH(R$3,'Slutlig allokering kvv'!$B$1:$AJ$1,0),FALSE)/1,0)</f>
        <v>0</v>
      </c>
      <c r="S131">
        <f>IFERROR(VLOOKUP($B131,Kraftvärmeprod!$B$1:$AH$479,MATCH(S$2,Kraftvärmeprod!$B$1:$AG$1,0),FALSE)/1,0)-IFERROR(VLOOKUP($B131,'Slutlig allokering kvv'!$B$2:$AC$462,MATCH(S$3,'Slutlig allokering kvv'!$B$1:$AJ$1,0),FALSE)/1,0)</f>
        <v>0</v>
      </c>
      <c r="T131" s="6">
        <f>IFERROR(VLOOKUP($B131,Miljö!$B$1:$S$477,MATCH(T$2,Miljö!$B$1:$X$1,0),FALSE)/1,0)-IFERROR(VLOOKUP($B131,'Slutlig allokering kvv'!$B$2:$AC$462,MATCH(T$3,'Slutlig allokering kvv'!$B$1:$AJ$1,0),FALSE)/1,0)</f>
        <v>0</v>
      </c>
      <c r="U131">
        <f>IFERROR(VLOOKUP($B131,Kraftvärmeprod!$B$1:$AH$479,MATCH(U$2,Kraftvärmeprod!$B$1:$AG$1,0),FALSE)/1,0)-IFERROR(VLOOKUP($B131,'Slutlig allokering kvv'!$B$2:$AC$462,MATCH(U$3,'Slutlig allokering kvv'!$B$1:$AJ$1,0),FALSE)/1,0)</f>
        <v>0</v>
      </c>
      <c r="V131">
        <f>IFERROR(VLOOKUP($B131,Kraftvärmeprod!$B$1:$AH$479,MATCH(V$2,Kraftvärmeprod!$B$1:$AG$1,0),FALSE)/1,0)-IFERROR(VLOOKUP($B131,'Slutlig allokering kvv'!$B$2:$AC$462,MATCH(V$3,'Slutlig allokering kvv'!$B$1:$AJ$1,0),FALSE)/1,0)</f>
        <v>0</v>
      </c>
      <c r="W131">
        <f>IFERROR(VLOOKUP($B131,Kraftvärmeprod!$B$1:$AH$479,MATCH(W$2,Kraftvärmeprod!$B$1:$AG$1,0),FALSE)/1,0)-IFERROR(VLOOKUP($B131,'Slutlig allokering kvv'!$B$2:$AC$462,MATCH(W$3,'Slutlig allokering kvv'!$B$1:$AJ$1,0),FALSE)/1,0)</f>
        <v>0</v>
      </c>
      <c r="X131">
        <f>IFERROR(VLOOKUP($B131,Kraftvärmeprod!$B$1:$AH$479,MATCH(X$2,Kraftvärmeprod!$B$1:$AG$1,0),FALSE)/1,0)-IFERROR(VLOOKUP($B131,'Slutlig allokering kvv'!$B$2:$AC$462,MATCH(X$3,'Slutlig allokering kvv'!$B$1:$AJ$1,0),FALSE)/1,0)</f>
        <v>0</v>
      </c>
      <c r="Y131">
        <f>IFERROR(VLOOKUP($B131,Kraftvärmeprod!$B$1:$AH$479,MATCH(Y$2,Kraftvärmeprod!$B$1:$AG$1,0),FALSE)/1,0)-IFERROR(VLOOKUP($B131,'Slutlig allokering kvv'!$B$2:$AC$462,MATCH(Y$3,'Slutlig allokering kvv'!$B$1:$AJ$1,0),FALSE)/1,0)</f>
        <v>0</v>
      </c>
      <c r="Z131">
        <f>IFERROR(VLOOKUP($B131,Kraftvärmeprod!$B$1:$AH$479,MATCH(Z$2,Kraftvärmeprod!$B$1:$AG$1,0),FALSE)/1,0)-IFERROR(VLOOKUP($B131,'Slutlig allokering kvv'!$B$2:$AC$462,MATCH(Z$3,'Slutlig allokering kvv'!$B$1:$AJ$1,0),FALSE)/1,0)</f>
        <v>0</v>
      </c>
      <c r="AA131">
        <f>IFERROR(VLOOKUP($B131,Kraftvärmeprod!$B$1:$AH$479,MATCH(AA$2,Kraftvärmeprod!$B$1:$AG$1,0),FALSE)/1,0)-IFERROR(VLOOKUP($B131,'Slutlig allokering kvv'!$B$2:$AC$462,MATCH(AA$3,'Slutlig allokering kvv'!$B$1:$AJ$1,0),FALSE)/1,0)</f>
        <v>0</v>
      </c>
      <c r="AE131">
        <f t="shared" si="2"/>
        <v>0</v>
      </c>
      <c r="AG131">
        <f>IFERROR(VLOOKUP(B131,'Slutlig allokering kvv'!$B$2:$AJ$462,MATCH("Summa slutlig allokerad tillförd energi (utan hjälpel och rökgaskondensering):",'Slutlig allokering kvv'!$B$1:$AK$1,0),FALSE)/1,"")</f>
        <v>0</v>
      </c>
      <c r="AI131" s="137" t="str">
        <f>IFERROR(1-VLOOKUP(B131,'Slutlig allokering kvv'!$B$2:$AJ$462,MATCH("Andel av bränsle i kvv som allokerats till värme, exklusive rökgaskondensering och hjälpel",'Slutlig allokering kvv'!$B$1:$AK$1,0),FALSE),"")</f>
        <v/>
      </c>
      <c r="AK131" s="137" t="str">
        <f t="shared" si="3"/>
        <v/>
      </c>
    </row>
    <row r="132" spans="1:37" x14ac:dyDescent="0.25">
      <c r="A132" s="2" t="s">
        <v>203</v>
      </c>
      <c r="B132" s="2" t="s">
        <v>204</v>
      </c>
      <c r="C132" t="str">
        <f>IFERROR(VLOOKUP($B132,Kraftvärmeprod!$B$1:$AH$479,MATCH(C$3,Kraftvärmeprod!$B$1:$AG$1,0),FALSE)/1,"")</f>
        <v/>
      </c>
      <c r="D132" t="str">
        <f>IFERROR(VLOOKUP($B132,Kraftvärmeprod!$B$1:$AH$479,MATCH(D$3,Kraftvärmeprod!$B$1:$AG$1,0),FALSE)/1,"")</f>
        <v/>
      </c>
      <c r="E132">
        <f>IFERROR(VLOOKUP($B132,Kraftvärmeprod!$B$1:$AH$479,MATCH(E$2,Kraftvärmeprod!$B$1:$AG$1,0),FALSE)/1,0)-IFERROR(VLOOKUP($B132,'Slutlig allokering kvv'!$B$2:$AC$462,MATCH(E$3,'Slutlig allokering kvv'!$B$1:$AJ$1,0),FALSE)/1,0)</f>
        <v>0</v>
      </c>
      <c r="F132">
        <f>IFERROR(VLOOKUP($B132,Kraftvärmeprod!$B$1:$AH$479,MATCH(F$2,Kraftvärmeprod!$B$1:$AG$1,0),FALSE)/1,0)-IFERROR(VLOOKUP($B132,'Slutlig allokering kvv'!$B$2:$AC$462,MATCH(F$3,'Slutlig allokering kvv'!$B$1:$AJ$1,0),FALSE)/1,0)</f>
        <v>0</v>
      </c>
      <c r="G132">
        <f>IFERROR(VLOOKUP($B132,Kraftvärmeprod!$B$1:$AH$479,MATCH(G$2,Kraftvärmeprod!$B$1:$AG$1,0),FALSE)/1,0)-IFERROR(VLOOKUP($B132,'Slutlig allokering kvv'!$B$2:$AC$462,MATCH(G$3,'Slutlig allokering kvv'!$B$1:$AJ$1,0),FALSE)/1,0)</f>
        <v>0</v>
      </c>
      <c r="H132">
        <f>IFERROR(VLOOKUP($B132,Kraftvärmeprod!$B$1:$AH$479,MATCH(H$2,Kraftvärmeprod!$B$1:$AG$1,0),FALSE)/1,0)-IFERROR(VLOOKUP($B132,'Slutlig allokering kvv'!$B$2:$AC$462,MATCH(H$3,'Slutlig allokering kvv'!$B$1:$AJ$1,0),FALSE)/1,0)</f>
        <v>0</v>
      </c>
      <c r="I132">
        <f>IFERROR(VLOOKUP($B132,Kraftvärmeprod!$B$1:$AH$479,MATCH(I$2,Kraftvärmeprod!$B$1:$AG$1,0),FALSE)/1,0)-IFERROR(VLOOKUP($B132,'Slutlig allokering kvv'!$B$2:$AC$462,MATCH(I$3,'Slutlig allokering kvv'!$B$1:$AJ$1,0),FALSE)/1,0)</f>
        <v>0</v>
      </c>
      <c r="J132">
        <f>IFERROR(VLOOKUP($B132,Kraftvärmeprod!$B$1:$AH$479,MATCH(J$2,Kraftvärmeprod!$B$1:$AG$1,0),FALSE)/1,0)-IFERROR(VLOOKUP($B132,'Slutlig allokering kvv'!$B$2:$AC$462,MATCH(J$3,'Slutlig allokering kvv'!$B$1:$AJ$1,0),FALSE)/1,0)</f>
        <v>0</v>
      </c>
      <c r="K132">
        <f>IFERROR(VLOOKUP($B132,Kraftvärmeprod!$B$1:$AH$479,MATCH(K$2,Kraftvärmeprod!$B$1:$AG$1,0),FALSE)/1,0)-IFERROR(VLOOKUP($B132,'Slutlig allokering kvv'!$B$2:$AC$462,MATCH(K$3,'Slutlig allokering kvv'!$B$1:$AJ$1,0),FALSE)/1,0)</f>
        <v>0</v>
      </c>
      <c r="L132">
        <f>IFERROR(VLOOKUP($B132,Kraftvärmeprod!$B$1:$AH$479,MATCH(L$2,Kraftvärmeprod!$B$1:$AG$1,0),FALSE)/1,0)-IFERROR(VLOOKUP($B132,'Slutlig allokering kvv'!$B$2:$AC$462,MATCH(L$3,'Slutlig allokering kvv'!$B$1:$AJ$1,0),FALSE)/1,0)</f>
        <v>0</v>
      </c>
      <c r="M132">
        <f>IFERROR(VLOOKUP($B132,Kraftvärmeprod!$B$1:$AH$479,MATCH(M$2,Kraftvärmeprod!$B$1:$AG$1,0),FALSE)/1,0)-IFERROR(VLOOKUP($B132,'Slutlig allokering kvv'!$B$2:$AC$462,MATCH(M$3,'Slutlig allokering kvv'!$B$1:$AJ$1,0),FALSE)/1,0)</f>
        <v>0</v>
      </c>
      <c r="N132">
        <f>IFERROR(VLOOKUP($B132,Kraftvärmeprod!$B$1:$AH$479,MATCH(N$2,Kraftvärmeprod!$B$1:$AG$1,0),FALSE)/1,0)-IFERROR(VLOOKUP($B132,'Slutlig allokering kvv'!$B$2:$AC$462,MATCH(N$3,'Slutlig allokering kvv'!$B$1:$AJ$1,0),FALSE)/1,0)</f>
        <v>0</v>
      </c>
      <c r="O132">
        <f>IFERROR(VLOOKUP($B132,Kraftvärmeprod!$B$1:$AH$479,MATCH(O$2,Kraftvärmeprod!$B$1:$AG$1,0),FALSE)/1,0)-IFERROR(VLOOKUP($B132,'Slutlig allokering kvv'!$B$2:$AC$462,MATCH(O$3,'Slutlig allokering kvv'!$B$1:$AJ$1,0),FALSE)/1,0)</f>
        <v>0</v>
      </c>
      <c r="P132">
        <f>IFERROR(VLOOKUP($B132,Kraftvärmeprod!$B$1:$AH$479,MATCH(P$2,Kraftvärmeprod!$B$1:$AG$1,0),FALSE)/1,0)-IFERROR(VLOOKUP($B132,'Slutlig allokering kvv'!$B$2:$AC$462,MATCH(P$3,'Slutlig allokering kvv'!$B$1:$AJ$1,0),FALSE)/1,0)</f>
        <v>0</v>
      </c>
      <c r="Q132">
        <f>IFERROR(VLOOKUP($B132,Kraftvärmeprod!$B$1:$AH$479,MATCH(Q$2,Kraftvärmeprod!$B$1:$AG$1,0),FALSE)/1,0)-IFERROR(VLOOKUP($B132,'Slutlig allokering kvv'!$B$2:$AC$462,MATCH(Q$3,'Slutlig allokering kvv'!$B$1:$AJ$1,0),FALSE)/1,0)</f>
        <v>0</v>
      </c>
      <c r="R132">
        <f>IFERROR(VLOOKUP($B132,Kraftvärmeprod!$B$1:$AH$479,MATCH(R$2,Kraftvärmeprod!$B$1:$AG$1,0),FALSE)/1,0)-IFERROR(VLOOKUP($B132,'Slutlig allokering kvv'!$B$2:$AC$462,MATCH(R$3,'Slutlig allokering kvv'!$B$1:$AJ$1,0),FALSE)/1,0)</f>
        <v>0</v>
      </c>
      <c r="S132">
        <f>IFERROR(VLOOKUP($B132,Kraftvärmeprod!$B$1:$AH$479,MATCH(S$2,Kraftvärmeprod!$B$1:$AG$1,0),FALSE)/1,0)-IFERROR(VLOOKUP($B132,'Slutlig allokering kvv'!$B$2:$AC$462,MATCH(S$3,'Slutlig allokering kvv'!$B$1:$AJ$1,0),FALSE)/1,0)</f>
        <v>0</v>
      </c>
      <c r="T132" s="6">
        <f>IFERROR(VLOOKUP($B132,Miljö!$B$1:$S$477,MATCH(T$2,Miljö!$B$1:$X$1,0),FALSE)/1,0)-IFERROR(VLOOKUP($B132,'Slutlig allokering kvv'!$B$2:$AC$462,MATCH(T$3,'Slutlig allokering kvv'!$B$1:$AJ$1,0),FALSE)/1,0)</f>
        <v>0</v>
      </c>
      <c r="U132">
        <f>IFERROR(VLOOKUP($B132,Kraftvärmeprod!$B$1:$AH$479,MATCH(U$2,Kraftvärmeprod!$B$1:$AG$1,0),FALSE)/1,0)-IFERROR(VLOOKUP($B132,'Slutlig allokering kvv'!$B$2:$AC$462,MATCH(U$3,'Slutlig allokering kvv'!$B$1:$AJ$1,0),FALSE)/1,0)</f>
        <v>0</v>
      </c>
      <c r="V132">
        <f>IFERROR(VLOOKUP($B132,Kraftvärmeprod!$B$1:$AH$479,MATCH(V$2,Kraftvärmeprod!$B$1:$AG$1,0),FALSE)/1,0)-IFERROR(VLOOKUP($B132,'Slutlig allokering kvv'!$B$2:$AC$462,MATCH(V$3,'Slutlig allokering kvv'!$B$1:$AJ$1,0),FALSE)/1,0)</f>
        <v>0</v>
      </c>
      <c r="W132">
        <f>IFERROR(VLOOKUP($B132,Kraftvärmeprod!$B$1:$AH$479,MATCH(W$2,Kraftvärmeprod!$B$1:$AG$1,0),FALSE)/1,0)-IFERROR(VLOOKUP($B132,'Slutlig allokering kvv'!$B$2:$AC$462,MATCH(W$3,'Slutlig allokering kvv'!$B$1:$AJ$1,0),FALSE)/1,0)</f>
        <v>0</v>
      </c>
      <c r="X132">
        <f>IFERROR(VLOOKUP($B132,Kraftvärmeprod!$B$1:$AH$479,MATCH(X$2,Kraftvärmeprod!$B$1:$AG$1,0),FALSE)/1,0)-IFERROR(VLOOKUP($B132,'Slutlig allokering kvv'!$B$2:$AC$462,MATCH(X$3,'Slutlig allokering kvv'!$B$1:$AJ$1,0),FALSE)/1,0)</f>
        <v>0</v>
      </c>
      <c r="Y132">
        <f>IFERROR(VLOOKUP($B132,Kraftvärmeprod!$B$1:$AH$479,MATCH(Y$2,Kraftvärmeprod!$B$1:$AG$1,0),FALSE)/1,0)-IFERROR(VLOOKUP($B132,'Slutlig allokering kvv'!$B$2:$AC$462,MATCH(Y$3,'Slutlig allokering kvv'!$B$1:$AJ$1,0),FALSE)/1,0)</f>
        <v>0</v>
      </c>
      <c r="Z132">
        <f>IFERROR(VLOOKUP($B132,Kraftvärmeprod!$B$1:$AH$479,MATCH(Z$2,Kraftvärmeprod!$B$1:$AG$1,0),FALSE)/1,0)-IFERROR(VLOOKUP($B132,'Slutlig allokering kvv'!$B$2:$AC$462,MATCH(Z$3,'Slutlig allokering kvv'!$B$1:$AJ$1,0),FALSE)/1,0)</f>
        <v>0</v>
      </c>
      <c r="AA132">
        <f>IFERROR(VLOOKUP($B132,Kraftvärmeprod!$B$1:$AH$479,MATCH(AA$2,Kraftvärmeprod!$B$1:$AG$1,0),FALSE)/1,0)-IFERROR(VLOOKUP($B132,'Slutlig allokering kvv'!$B$2:$AC$462,MATCH(AA$3,'Slutlig allokering kvv'!$B$1:$AJ$1,0),FALSE)/1,0)</f>
        <v>0</v>
      </c>
      <c r="AE132">
        <f t="shared" si="2"/>
        <v>0</v>
      </c>
      <c r="AG132">
        <f>IFERROR(VLOOKUP(B132,'Slutlig allokering kvv'!$B$2:$AJ$462,MATCH("Summa slutlig allokerad tillförd energi (utan hjälpel och rökgaskondensering):",'Slutlig allokering kvv'!$B$1:$AK$1,0),FALSE)/1,"")</f>
        <v>0</v>
      </c>
      <c r="AI132" s="137" t="str">
        <f>IFERROR(1-VLOOKUP(B132,'Slutlig allokering kvv'!$B$2:$AJ$462,MATCH("Andel av bränsle i kvv som allokerats till värme, exklusive rökgaskondensering och hjälpel",'Slutlig allokering kvv'!$B$1:$AK$1,0),FALSE),"")</f>
        <v/>
      </c>
      <c r="AK132" s="137" t="str">
        <f t="shared" si="3"/>
        <v/>
      </c>
    </row>
    <row r="133" spans="1:37" x14ac:dyDescent="0.25">
      <c r="A133" s="2" t="s">
        <v>205</v>
      </c>
      <c r="B133" s="2" t="s">
        <v>206</v>
      </c>
      <c r="C133" t="str">
        <f>IFERROR(VLOOKUP($B133,Kraftvärmeprod!$B$1:$AH$479,MATCH(C$3,Kraftvärmeprod!$B$1:$AG$1,0),FALSE)/1,"")</f>
        <v/>
      </c>
      <c r="D133" t="str">
        <f>IFERROR(VLOOKUP($B133,Kraftvärmeprod!$B$1:$AH$479,MATCH(D$3,Kraftvärmeprod!$B$1:$AG$1,0),FALSE)/1,"")</f>
        <v/>
      </c>
      <c r="E133">
        <f>IFERROR(VLOOKUP($B133,Kraftvärmeprod!$B$1:$AH$479,MATCH(E$2,Kraftvärmeprod!$B$1:$AG$1,0),FALSE)/1,0)-IFERROR(VLOOKUP($B133,'Slutlig allokering kvv'!$B$2:$AC$462,MATCH(E$3,'Slutlig allokering kvv'!$B$1:$AJ$1,0),FALSE)/1,0)</f>
        <v>0</v>
      </c>
      <c r="F133">
        <f>IFERROR(VLOOKUP($B133,Kraftvärmeprod!$B$1:$AH$479,MATCH(F$2,Kraftvärmeprod!$B$1:$AG$1,0),FALSE)/1,0)-IFERROR(VLOOKUP($B133,'Slutlig allokering kvv'!$B$2:$AC$462,MATCH(F$3,'Slutlig allokering kvv'!$B$1:$AJ$1,0),FALSE)/1,0)</f>
        <v>0</v>
      </c>
      <c r="G133">
        <f>IFERROR(VLOOKUP($B133,Kraftvärmeprod!$B$1:$AH$479,MATCH(G$2,Kraftvärmeprod!$B$1:$AG$1,0),FALSE)/1,0)-IFERROR(VLOOKUP($B133,'Slutlig allokering kvv'!$B$2:$AC$462,MATCH(G$3,'Slutlig allokering kvv'!$B$1:$AJ$1,0),FALSE)/1,0)</f>
        <v>0</v>
      </c>
      <c r="H133">
        <f>IFERROR(VLOOKUP($B133,Kraftvärmeprod!$B$1:$AH$479,MATCH(H$2,Kraftvärmeprod!$B$1:$AG$1,0),FALSE)/1,0)-IFERROR(VLOOKUP($B133,'Slutlig allokering kvv'!$B$2:$AC$462,MATCH(H$3,'Slutlig allokering kvv'!$B$1:$AJ$1,0),FALSE)/1,0)</f>
        <v>0</v>
      </c>
      <c r="I133">
        <f>IFERROR(VLOOKUP($B133,Kraftvärmeprod!$B$1:$AH$479,MATCH(I$2,Kraftvärmeprod!$B$1:$AG$1,0),FALSE)/1,0)-IFERROR(VLOOKUP($B133,'Slutlig allokering kvv'!$B$2:$AC$462,MATCH(I$3,'Slutlig allokering kvv'!$B$1:$AJ$1,0),FALSE)/1,0)</f>
        <v>0</v>
      </c>
      <c r="J133">
        <f>IFERROR(VLOOKUP($B133,Kraftvärmeprod!$B$1:$AH$479,MATCH(J$2,Kraftvärmeprod!$B$1:$AG$1,0),FALSE)/1,0)-IFERROR(VLOOKUP($B133,'Slutlig allokering kvv'!$B$2:$AC$462,MATCH(J$3,'Slutlig allokering kvv'!$B$1:$AJ$1,0),FALSE)/1,0)</f>
        <v>0</v>
      </c>
      <c r="K133">
        <f>IFERROR(VLOOKUP($B133,Kraftvärmeprod!$B$1:$AH$479,MATCH(K$2,Kraftvärmeprod!$B$1:$AG$1,0),FALSE)/1,0)-IFERROR(VLOOKUP($B133,'Slutlig allokering kvv'!$B$2:$AC$462,MATCH(K$3,'Slutlig allokering kvv'!$B$1:$AJ$1,0),FALSE)/1,0)</f>
        <v>0</v>
      </c>
      <c r="L133">
        <f>IFERROR(VLOOKUP($B133,Kraftvärmeprod!$B$1:$AH$479,MATCH(L$2,Kraftvärmeprod!$B$1:$AG$1,0),FALSE)/1,0)-IFERROR(VLOOKUP($B133,'Slutlig allokering kvv'!$B$2:$AC$462,MATCH(L$3,'Slutlig allokering kvv'!$B$1:$AJ$1,0),FALSE)/1,0)</f>
        <v>0</v>
      </c>
      <c r="M133">
        <f>IFERROR(VLOOKUP($B133,Kraftvärmeprod!$B$1:$AH$479,MATCH(M$2,Kraftvärmeprod!$B$1:$AG$1,0),FALSE)/1,0)-IFERROR(VLOOKUP($B133,'Slutlig allokering kvv'!$B$2:$AC$462,MATCH(M$3,'Slutlig allokering kvv'!$B$1:$AJ$1,0),FALSE)/1,0)</f>
        <v>0</v>
      </c>
      <c r="N133">
        <f>IFERROR(VLOOKUP($B133,Kraftvärmeprod!$B$1:$AH$479,MATCH(N$2,Kraftvärmeprod!$B$1:$AG$1,0),FALSE)/1,0)-IFERROR(VLOOKUP($B133,'Slutlig allokering kvv'!$B$2:$AC$462,MATCH(N$3,'Slutlig allokering kvv'!$B$1:$AJ$1,0),FALSE)/1,0)</f>
        <v>0</v>
      </c>
      <c r="O133">
        <f>IFERROR(VLOOKUP($B133,Kraftvärmeprod!$B$1:$AH$479,MATCH(O$2,Kraftvärmeprod!$B$1:$AG$1,0),FALSE)/1,0)-IFERROR(VLOOKUP($B133,'Slutlig allokering kvv'!$B$2:$AC$462,MATCH(O$3,'Slutlig allokering kvv'!$B$1:$AJ$1,0),FALSE)/1,0)</f>
        <v>0</v>
      </c>
      <c r="P133">
        <f>IFERROR(VLOOKUP($B133,Kraftvärmeprod!$B$1:$AH$479,MATCH(P$2,Kraftvärmeprod!$B$1:$AG$1,0),FALSE)/1,0)-IFERROR(VLOOKUP($B133,'Slutlig allokering kvv'!$B$2:$AC$462,MATCH(P$3,'Slutlig allokering kvv'!$B$1:$AJ$1,0),FALSE)/1,0)</f>
        <v>0</v>
      </c>
      <c r="Q133">
        <f>IFERROR(VLOOKUP($B133,Kraftvärmeprod!$B$1:$AH$479,MATCH(Q$2,Kraftvärmeprod!$B$1:$AG$1,0),FALSE)/1,0)-IFERROR(VLOOKUP($B133,'Slutlig allokering kvv'!$B$2:$AC$462,MATCH(Q$3,'Slutlig allokering kvv'!$B$1:$AJ$1,0),FALSE)/1,0)</f>
        <v>0</v>
      </c>
      <c r="R133">
        <f>IFERROR(VLOOKUP($B133,Kraftvärmeprod!$B$1:$AH$479,MATCH(R$2,Kraftvärmeprod!$B$1:$AG$1,0),FALSE)/1,0)-IFERROR(VLOOKUP($B133,'Slutlig allokering kvv'!$B$2:$AC$462,MATCH(R$3,'Slutlig allokering kvv'!$B$1:$AJ$1,0),FALSE)/1,0)</f>
        <v>0</v>
      </c>
      <c r="S133">
        <f>IFERROR(VLOOKUP($B133,Kraftvärmeprod!$B$1:$AH$479,MATCH(S$2,Kraftvärmeprod!$B$1:$AG$1,0),FALSE)/1,0)-IFERROR(VLOOKUP($B133,'Slutlig allokering kvv'!$B$2:$AC$462,MATCH(S$3,'Slutlig allokering kvv'!$B$1:$AJ$1,0),FALSE)/1,0)</f>
        <v>0</v>
      </c>
      <c r="T133" s="6">
        <f>IFERROR(VLOOKUP($B133,Miljö!$B$1:$S$477,MATCH(T$2,Miljö!$B$1:$X$1,0),FALSE)/1,0)-IFERROR(VLOOKUP($B133,'Slutlig allokering kvv'!$B$2:$AC$462,MATCH(T$3,'Slutlig allokering kvv'!$B$1:$AJ$1,0),FALSE)/1,0)</f>
        <v>0</v>
      </c>
      <c r="U133">
        <f>IFERROR(VLOOKUP($B133,Kraftvärmeprod!$B$1:$AH$479,MATCH(U$2,Kraftvärmeprod!$B$1:$AG$1,0),FALSE)/1,0)-IFERROR(VLOOKUP($B133,'Slutlig allokering kvv'!$B$2:$AC$462,MATCH(U$3,'Slutlig allokering kvv'!$B$1:$AJ$1,0),FALSE)/1,0)</f>
        <v>0</v>
      </c>
      <c r="V133">
        <f>IFERROR(VLOOKUP($B133,Kraftvärmeprod!$B$1:$AH$479,MATCH(V$2,Kraftvärmeprod!$B$1:$AG$1,0),FALSE)/1,0)-IFERROR(VLOOKUP($B133,'Slutlig allokering kvv'!$B$2:$AC$462,MATCH(V$3,'Slutlig allokering kvv'!$B$1:$AJ$1,0),FALSE)/1,0)</f>
        <v>0</v>
      </c>
      <c r="W133">
        <f>IFERROR(VLOOKUP($B133,Kraftvärmeprod!$B$1:$AH$479,MATCH(W$2,Kraftvärmeprod!$B$1:$AG$1,0),FALSE)/1,0)-IFERROR(VLOOKUP($B133,'Slutlig allokering kvv'!$B$2:$AC$462,MATCH(W$3,'Slutlig allokering kvv'!$B$1:$AJ$1,0),FALSE)/1,0)</f>
        <v>0</v>
      </c>
      <c r="X133">
        <f>IFERROR(VLOOKUP($B133,Kraftvärmeprod!$B$1:$AH$479,MATCH(X$2,Kraftvärmeprod!$B$1:$AG$1,0),FALSE)/1,0)-IFERROR(VLOOKUP($B133,'Slutlig allokering kvv'!$B$2:$AC$462,MATCH(X$3,'Slutlig allokering kvv'!$B$1:$AJ$1,0),FALSE)/1,0)</f>
        <v>0</v>
      </c>
      <c r="Y133">
        <f>IFERROR(VLOOKUP($B133,Kraftvärmeprod!$B$1:$AH$479,MATCH(Y$2,Kraftvärmeprod!$B$1:$AG$1,0),FALSE)/1,0)-IFERROR(VLOOKUP($B133,'Slutlig allokering kvv'!$B$2:$AC$462,MATCH(Y$3,'Slutlig allokering kvv'!$B$1:$AJ$1,0),FALSE)/1,0)</f>
        <v>0</v>
      </c>
      <c r="Z133">
        <f>IFERROR(VLOOKUP($B133,Kraftvärmeprod!$B$1:$AH$479,MATCH(Z$2,Kraftvärmeprod!$B$1:$AG$1,0),FALSE)/1,0)-IFERROR(VLOOKUP($B133,'Slutlig allokering kvv'!$B$2:$AC$462,MATCH(Z$3,'Slutlig allokering kvv'!$B$1:$AJ$1,0),FALSE)/1,0)</f>
        <v>0</v>
      </c>
      <c r="AA133">
        <f>IFERROR(VLOOKUP($B133,Kraftvärmeprod!$B$1:$AH$479,MATCH(AA$2,Kraftvärmeprod!$B$1:$AG$1,0),FALSE)/1,0)-IFERROR(VLOOKUP($B133,'Slutlig allokering kvv'!$B$2:$AC$462,MATCH(AA$3,'Slutlig allokering kvv'!$B$1:$AJ$1,0),FALSE)/1,0)</f>
        <v>0</v>
      </c>
      <c r="AE133">
        <f t="shared" ref="AE133:AE196" si="4">SUM(E133:AA133)-T133</f>
        <v>0</v>
      </c>
      <c r="AG133">
        <f>IFERROR(VLOOKUP(B133,'Slutlig allokering kvv'!$B$2:$AJ$462,MATCH("Summa slutlig allokerad tillförd energi (utan hjälpel och rökgaskondensering):",'Slutlig allokering kvv'!$B$1:$AK$1,0),FALSE)/1,"")</f>
        <v>0</v>
      </c>
      <c r="AI133" s="137" t="str">
        <f>IFERROR(1-VLOOKUP(B133,'Slutlig allokering kvv'!$B$2:$AJ$462,MATCH("Andel av bränsle i kvv som allokerats till värme, exklusive rökgaskondensering och hjälpel",'Slutlig allokering kvv'!$B$1:$AK$1,0),FALSE),"")</f>
        <v/>
      </c>
      <c r="AK133" s="137" t="str">
        <f t="shared" ref="AK133:AK196" si="5">IFERROR(AE133/(AE133+AG133),"")</f>
        <v/>
      </c>
    </row>
    <row r="134" spans="1:37" x14ac:dyDescent="0.25">
      <c r="A134" s="2" t="s">
        <v>205</v>
      </c>
      <c r="B134" s="2" t="s">
        <v>207</v>
      </c>
      <c r="C134" t="str">
        <f>IFERROR(VLOOKUP($B134,Kraftvärmeprod!$B$1:$AH$479,MATCH(C$3,Kraftvärmeprod!$B$1:$AG$1,0),FALSE)/1,"")</f>
        <v/>
      </c>
      <c r="D134" t="str">
        <f>IFERROR(VLOOKUP($B134,Kraftvärmeprod!$B$1:$AH$479,MATCH(D$3,Kraftvärmeprod!$B$1:$AG$1,0),FALSE)/1,"")</f>
        <v/>
      </c>
      <c r="E134">
        <f>IFERROR(VLOOKUP($B134,Kraftvärmeprod!$B$1:$AH$479,MATCH(E$2,Kraftvärmeprod!$B$1:$AG$1,0),FALSE)/1,0)-IFERROR(VLOOKUP($B134,'Slutlig allokering kvv'!$B$2:$AC$462,MATCH(E$3,'Slutlig allokering kvv'!$B$1:$AJ$1,0),FALSE)/1,0)</f>
        <v>0</v>
      </c>
      <c r="F134">
        <f>IFERROR(VLOOKUP($B134,Kraftvärmeprod!$B$1:$AH$479,MATCH(F$2,Kraftvärmeprod!$B$1:$AG$1,0),FALSE)/1,0)-IFERROR(VLOOKUP($B134,'Slutlig allokering kvv'!$B$2:$AC$462,MATCH(F$3,'Slutlig allokering kvv'!$B$1:$AJ$1,0),FALSE)/1,0)</f>
        <v>0</v>
      </c>
      <c r="G134">
        <f>IFERROR(VLOOKUP($B134,Kraftvärmeprod!$B$1:$AH$479,MATCH(G$2,Kraftvärmeprod!$B$1:$AG$1,0),FALSE)/1,0)-IFERROR(VLOOKUP($B134,'Slutlig allokering kvv'!$B$2:$AC$462,MATCH(G$3,'Slutlig allokering kvv'!$B$1:$AJ$1,0),FALSE)/1,0)</f>
        <v>0</v>
      </c>
      <c r="H134">
        <f>IFERROR(VLOOKUP($B134,Kraftvärmeprod!$B$1:$AH$479,MATCH(H$2,Kraftvärmeprod!$B$1:$AG$1,0),FALSE)/1,0)-IFERROR(VLOOKUP($B134,'Slutlig allokering kvv'!$B$2:$AC$462,MATCH(H$3,'Slutlig allokering kvv'!$B$1:$AJ$1,0),FALSE)/1,0)</f>
        <v>0</v>
      </c>
      <c r="I134">
        <f>IFERROR(VLOOKUP($B134,Kraftvärmeprod!$B$1:$AH$479,MATCH(I$2,Kraftvärmeprod!$B$1:$AG$1,0),FALSE)/1,0)-IFERROR(VLOOKUP($B134,'Slutlig allokering kvv'!$B$2:$AC$462,MATCH(I$3,'Slutlig allokering kvv'!$B$1:$AJ$1,0),FALSE)/1,0)</f>
        <v>0</v>
      </c>
      <c r="J134">
        <f>IFERROR(VLOOKUP($B134,Kraftvärmeprod!$B$1:$AH$479,MATCH(J$2,Kraftvärmeprod!$B$1:$AG$1,0),FALSE)/1,0)-IFERROR(VLOOKUP($B134,'Slutlig allokering kvv'!$B$2:$AC$462,MATCH(J$3,'Slutlig allokering kvv'!$B$1:$AJ$1,0),FALSE)/1,0)</f>
        <v>0</v>
      </c>
      <c r="K134">
        <f>IFERROR(VLOOKUP($B134,Kraftvärmeprod!$B$1:$AH$479,MATCH(K$2,Kraftvärmeprod!$B$1:$AG$1,0),FALSE)/1,0)-IFERROR(VLOOKUP($B134,'Slutlig allokering kvv'!$B$2:$AC$462,MATCH(K$3,'Slutlig allokering kvv'!$B$1:$AJ$1,0),FALSE)/1,0)</f>
        <v>0</v>
      </c>
      <c r="L134">
        <f>IFERROR(VLOOKUP($B134,Kraftvärmeprod!$B$1:$AH$479,MATCH(L$2,Kraftvärmeprod!$B$1:$AG$1,0),FALSE)/1,0)-IFERROR(VLOOKUP($B134,'Slutlig allokering kvv'!$B$2:$AC$462,MATCH(L$3,'Slutlig allokering kvv'!$B$1:$AJ$1,0),FALSE)/1,0)</f>
        <v>0</v>
      </c>
      <c r="M134">
        <f>IFERROR(VLOOKUP($B134,Kraftvärmeprod!$B$1:$AH$479,MATCH(M$2,Kraftvärmeprod!$B$1:$AG$1,0),FALSE)/1,0)-IFERROR(VLOOKUP($B134,'Slutlig allokering kvv'!$B$2:$AC$462,MATCH(M$3,'Slutlig allokering kvv'!$B$1:$AJ$1,0),FALSE)/1,0)</f>
        <v>0</v>
      </c>
      <c r="N134">
        <f>IFERROR(VLOOKUP($B134,Kraftvärmeprod!$B$1:$AH$479,MATCH(N$2,Kraftvärmeprod!$B$1:$AG$1,0),FALSE)/1,0)-IFERROR(VLOOKUP($B134,'Slutlig allokering kvv'!$B$2:$AC$462,MATCH(N$3,'Slutlig allokering kvv'!$B$1:$AJ$1,0),FALSE)/1,0)</f>
        <v>0</v>
      </c>
      <c r="O134">
        <f>IFERROR(VLOOKUP($B134,Kraftvärmeprod!$B$1:$AH$479,MATCH(O$2,Kraftvärmeprod!$B$1:$AG$1,0),FALSE)/1,0)-IFERROR(VLOOKUP($B134,'Slutlig allokering kvv'!$B$2:$AC$462,MATCH(O$3,'Slutlig allokering kvv'!$B$1:$AJ$1,0),FALSE)/1,0)</f>
        <v>0</v>
      </c>
      <c r="P134">
        <f>IFERROR(VLOOKUP($B134,Kraftvärmeprod!$B$1:$AH$479,MATCH(P$2,Kraftvärmeprod!$B$1:$AG$1,0),FALSE)/1,0)-IFERROR(VLOOKUP($B134,'Slutlig allokering kvv'!$B$2:$AC$462,MATCH(P$3,'Slutlig allokering kvv'!$B$1:$AJ$1,0),FALSE)/1,0)</f>
        <v>0</v>
      </c>
      <c r="Q134">
        <f>IFERROR(VLOOKUP($B134,Kraftvärmeprod!$B$1:$AH$479,MATCH(Q$2,Kraftvärmeprod!$B$1:$AG$1,0),FALSE)/1,0)-IFERROR(VLOOKUP($B134,'Slutlig allokering kvv'!$B$2:$AC$462,MATCH(Q$3,'Slutlig allokering kvv'!$B$1:$AJ$1,0),FALSE)/1,0)</f>
        <v>0</v>
      </c>
      <c r="R134">
        <f>IFERROR(VLOOKUP($B134,Kraftvärmeprod!$B$1:$AH$479,MATCH(R$2,Kraftvärmeprod!$B$1:$AG$1,0),FALSE)/1,0)-IFERROR(VLOOKUP($B134,'Slutlig allokering kvv'!$B$2:$AC$462,MATCH(R$3,'Slutlig allokering kvv'!$B$1:$AJ$1,0),FALSE)/1,0)</f>
        <v>0</v>
      </c>
      <c r="S134">
        <f>IFERROR(VLOOKUP($B134,Kraftvärmeprod!$B$1:$AH$479,MATCH(S$2,Kraftvärmeprod!$B$1:$AG$1,0),FALSE)/1,0)-IFERROR(VLOOKUP($B134,'Slutlig allokering kvv'!$B$2:$AC$462,MATCH(S$3,'Slutlig allokering kvv'!$B$1:$AJ$1,0),FALSE)/1,0)</f>
        <v>0</v>
      </c>
      <c r="T134" s="6">
        <f>IFERROR(VLOOKUP($B134,Miljö!$B$1:$S$477,MATCH(T$2,Miljö!$B$1:$X$1,0),FALSE)/1,0)-IFERROR(VLOOKUP($B134,'Slutlig allokering kvv'!$B$2:$AC$462,MATCH(T$3,'Slutlig allokering kvv'!$B$1:$AJ$1,0),FALSE)/1,0)</f>
        <v>0</v>
      </c>
      <c r="U134">
        <f>IFERROR(VLOOKUP($B134,Kraftvärmeprod!$B$1:$AH$479,MATCH(U$2,Kraftvärmeprod!$B$1:$AG$1,0),FALSE)/1,0)-IFERROR(VLOOKUP($B134,'Slutlig allokering kvv'!$B$2:$AC$462,MATCH(U$3,'Slutlig allokering kvv'!$B$1:$AJ$1,0),FALSE)/1,0)</f>
        <v>0</v>
      </c>
      <c r="V134">
        <f>IFERROR(VLOOKUP($B134,Kraftvärmeprod!$B$1:$AH$479,MATCH(V$2,Kraftvärmeprod!$B$1:$AG$1,0),FALSE)/1,0)-IFERROR(VLOOKUP($B134,'Slutlig allokering kvv'!$B$2:$AC$462,MATCH(V$3,'Slutlig allokering kvv'!$B$1:$AJ$1,0),FALSE)/1,0)</f>
        <v>0</v>
      </c>
      <c r="W134">
        <f>IFERROR(VLOOKUP($B134,Kraftvärmeprod!$B$1:$AH$479,MATCH(W$2,Kraftvärmeprod!$B$1:$AG$1,0),FALSE)/1,0)-IFERROR(VLOOKUP($B134,'Slutlig allokering kvv'!$B$2:$AC$462,MATCH(W$3,'Slutlig allokering kvv'!$B$1:$AJ$1,0),FALSE)/1,0)</f>
        <v>0</v>
      </c>
      <c r="X134">
        <f>IFERROR(VLOOKUP($B134,Kraftvärmeprod!$B$1:$AH$479,MATCH(X$2,Kraftvärmeprod!$B$1:$AG$1,0),FALSE)/1,0)-IFERROR(VLOOKUP($B134,'Slutlig allokering kvv'!$B$2:$AC$462,MATCH(X$3,'Slutlig allokering kvv'!$B$1:$AJ$1,0),FALSE)/1,0)</f>
        <v>0</v>
      </c>
      <c r="Y134">
        <f>IFERROR(VLOOKUP($B134,Kraftvärmeprod!$B$1:$AH$479,MATCH(Y$2,Kraftvärmeprod!$B$1:$AG$1,0),FALSE)/1,0)-IFERROR(VLOOKUP($B134,'Slutlig allokering kvv'!$B$2:$AC$462,MATCH(Y$3,'Slutlig allokering kvv'!$B$1:$AJ$1,0),FALSE)/1,0)</f>
        <v>0</v>
      </c>
      <c r="Z134">
        <f>IFERROR(VLOOKUP($B134,Kraftvärmeprod!$B$1:$AH$479,MATCH(Z$2,Kraftvärmeprod!$B$1:$AG$1,0),FALSE)/1,0)-IFERROR(VLOOKUP($B134,'Slutlig allokering kvv'!$B$2:$AC$462,MATCH(Z$3,'Slutlig allokering kvv'!$B$1:$AJ$1,0),FALSE)/1,0)</f>
        <v>0</v>
      </c>
      <c r="AA134">
        <f>IFERROR(VLOOKUP($B134,Kraftvärmeprod!$B$1:$AH$479,MATCH(AA$2,Kraftvärmeprod!$B$1:$AG$1,0),FALSE)/1,0)-IFERROR(VLOOKUP($B134,'Slutlig allokering kvv'!$B$2:$AC$462,MATCH(AA$3,'Slutlig allokering kvv'!$B$1:$AJ$1,0),FALSE)/1,0)</f>
        <v>0</v>
      </c>
      <c r="AE134">
        <f t="shared" si="4"/>
        <v>0</v>
      </c>
      <c r="AG134">
        <f>IFERROR(VLOOKUP(B134,'Slutlig allokering kvv'!$B$2:$AJ$462,MATCH("Summa slutlig allokerad tillförd energi (utan hjälpel och rökgaskondensering):",'Slutlig allokering kvv'!$B$1:$AK$1,0),FALSE)/1,"")</f>
        <v>0</v>
      </c>
      <c r="AI134" s="137" t="str">
        <f>IFERROR(1-VLOOKUP(B134,'Slutlig allokering kvv'!$B$2:$AJ$462,MATCH("Andel av bränsle i kvv som allokerats till värme, exklusive rökgaskondensering och hjälpel",'Slutlig allokering kvv'!$B$1:$AK$1,0),FALSE),"")</f>
        <v/>
      </c>
      <c r="AK134" s="137" t="str">
        <f t="shared" si="5"/>
        <v/>
      </c>
    </row>
    <row r="135" spans="1:37" x14ac:dyDescent="0.25">
      <c r="A135" s="2" t="s">
        <v>205</v>
      </c>
      <c r="B135" s="2" t="s">
        <v>208</v>
      </c>
      <c r="C135" t="str">
        <f>IFERROR(VLOOKUP($B135,Kraftvärmeprod!$B$1:$AH$479,MATCH(C$3,Kraftvärmeprod!$B$1:$AG$1,0),FALSE)/1,"")</f>
        <v/>
      </c>
      <c r="D135" t="str">
        <f>IFERROR(VLOOKUP($B135,Kraftvärmeprod!$B$1:$AH$479,MATCH(D$3,Kraftvärmeprod!$B$1:$AG$1,0),FALSE)/1,"")</f>
        <v/>
      </c>
      <c r="E135">
        <f>IFERROR(VLOOKUP($B135,Kraftvärmeprod!$B$1:$AH$479,MATCH(E$2,Kraftvärmeprod!$B$1:$AG$1,0),FALSE)/1,0)-IFERROR(VLOOKUP($B135,'Slutlig allokering kvv'!$B$2:$AC$462,MATCH(E$3,'Slutlig allokering kvv'!$B$1:$AJ$1,0),FALSE)/1,0)</f>
        <v>0</v>
      </c>
      <c r="F135">
        <f>IFERROR(VLOOKUP($B135,Kraftvärmeprod!$B$1:$AH$479,MATCH(F$2,Kraftvärmeprod!$B$1:$AG$1,0),FALSE)/1,0)-IFERROR(VLOOKUP($B135,'Slutlig allokering kvv'!$B$2:$AC$462,MATCH(F$3,'Slutlig allokering kvv'!$B$1:$AJ$1,0),FALSE)/1,0)</f>
        <v>0</v>
      </c>
      <c r="G135">
        <f>IFERROR(VLOOKUP($B135,Kraftvärmeprod!$B$1:$AH$479,MATCH(G$2,Kraftvärmeprod!$B$1:$AG$1,0),FALSE)/1,0)-IFERROR(VLOOKUP($B135,'Slutlig allokering kvv'!$B$2:$AC$462,MATCH(G$3,'Slutlig allokering kvv'!$B$1:$AJ$1,0),FALSE)/1,0)</f>
        <v>0</v>
      </c>
      <c r="H135">
        <f>IFERROR(VLOOKUP($B135,Kraftvärmeprod!$B$1:$AH$479,MATCH(H$2,Kraftvärmeprod!$B$1:$AG$1,0),FALSE)/1,0)-IFERROR(VLOOKUP($B135,'Slutlig allokering kvv'!$B$2:$AC$462,MATCH(H$3,'Slutlig allokering kvv'!$B$1:$AJ$1,0),FALSE)/1,0)</f>
        <v>0</v>
      </c>
      <c r="I135">
        <f>IFERROR(VLOOKUP($B135,Kraftvärmeprod!$B$1:$AH$479,MATCH(I$2,Kraftvärmeprod!$B$1:$AG$1,0),FALSE)/1,0)-IFERROR(VLOOKUP($B135,'Slutlig allokering kvv'!$B$2:$AC$462,MATCH(I$3,'Slutlig allokering kvv'!$B$1:$AJ$1,0),FALSE)/1,0)</f>
        <v>0</v>
      </c>
      <c r="J135">
        <f>IFERROR(VLOOKUP($B135,Kraftvärmeprod!$B$1:$AH$479,MATCH(J$2,Kraftvärmeprod!$B$1:$AG$1,0),FALSE)/1,0)-IFERROR(VLOOKUP($B135,'Slutlig allokering kvv'!$B$2:$AC$462,MATCH(J$3,'Slutlig allokering kvv'!$B$1:$AJ$1,0),FALSE)/1,0)</f>
        <v>0</v>
      </c>
      <c r="K135">
        <f>IFERROR(VLOOKUP($B135,Kraftvärmeprod!$B$1:$AH$479,MATCH(K$2,Kraftvärmeprod!$B$1:$AG$1,0),FALSE)/1,0)-IFERROR(VLOOKUP($B135,'Slutlig allokering kvv'!$B$2:$AC$462,MATCH(K$3,'Slutlig allokering kvv'!$B$1:$AJ$1,0),FALSE)/1,0)</f>
        <v>0</v>
      </c>
      <c r="L135">
        <f>IFERROR(VLOOKUP($B135,Kraftvärmeprod!$B$1:$AH$479,MATCH(L$2,Kraftvärmeprod!$B$1:$AG$1,0),FALSE)/1,0)-IFERROR(VLOOKUP($B135,'Slutlig allokering kvv'!$B$2:$AC$462,MATCH(L$3,'Slutlig allokering kvv'!$B$1:$AJ$1,0),FALSE)/1,0)</f>
        <v>0</v>
      </c>
      <c r="M135">
        <f>IFERROR(VLOOKUP($B135,Kraftvärmeprod!$B$1:$AH$479,MATCH(M$2,Kraftvärmeprod!$B$1:$AG$1,0),FALSE)/1,0)-IFERROR(VLOOKUP($B135,'Slutlig allokering kvv'!$B$2:$AC$462,MATCH(M$3,'Slutlig allokering kvv'!$B$1:$AJ$1,0),FALSE)/1,0)</f>
        <v>0</v>
      </c>
      <c r="N135">
        <f>IFERROR(VLOOKUP($B135,Kraftvärmeprod!$B$1:$AH$479,MATCH(N$2,Kraftvärmeprod!$B$1:$AG$1,0),FALSE)/1,0)-IFERROR(VLOOKUP($B135,'Slutlig allokering kvv'!$B$2:$AC$462,MATCH(N$3,'Slutlig allokering kvv'!$B$1:$AJ$1,0),FALSE)/1,0)</f>
        <v>0</v>
      </c>
      <c r="O135">
        <f>IFERROR(VLOOKUP($B135,Kraftvärmeprod!$B$1:$AH$479,MATCH(O$2,Kraftvärmeprod!$B$1:$AG$1,0),FALSE)/1,0)-IFERROR(VLOOKUP($B135,'Slutlig allokering kvv'!$B$2:$AC$462,MATCH(O$3,'Slutlig allokering kvv'!$B$1:$AJ$1,0),FALSE)/1,0)</f>
        <v>0</v>
      </c>
      <c r="P135">
        <f>IFERROR(VLOOKUP($B135,Kraftvärmeprod!$B$1:$AH$479,MATCH(P$2,Kraftvärmeprod!$B$1:$AG$1,0),FALSE)/1,0)-IFERROR(VLOOKUP($B135,'Slutlig allokering kvv'!$B$2:$AC$462,MATCH(P$3,'Slutlig allokering kvv'!$B$1:$AJ$1,0),FALSE)/1,0)</f>
        <v>0</v>
      </c>
      <c r="Q135">
        <f>IFERROR(VLOOKUP($B135,Kraftvärmeprod!$B$1:$AH$479,MATCH(Q$2,Kraftvärmeprod!$B$1:$AG$1,0),FALSE)/1,0)-IFERROR(VLOOKUP($B135,'Slutlig allokering kvv'!$B$2:$AC$462,MATCH(Q$3,'Slutlig allokering kvv'!$B$1:$AJ$1,0),FALSE)/1,0)</f>
        <v>0</v>
      </c>
      <c r="R135">
        <f>IFERROR(VLOOKUP($B135,Kraftvärmeprod!$B$1:$AH$479,MATCH(R$2,Kraftvärmeprod!$B$1:$AG$1,0),FALSE)/1,0)-IFERROR(VLOOKUP($B135,'Slutlig allokering kvv'!$B$2:$AC$462,MATCH(R$3,'Slutlig allokering kvv'!$B$1:$AJ$1,0),FALSE)/1,0)</f>
        <v>0</v>
      </c>
      <c r="S135">
        <f>IFERROR(VLOOKUP($B135,Kraftvärmeprod!$B$1:$AH$479,MATCH(S$2,Kraftvärmeprod!$B$1:$AG$1,0),FALSE)/1,0)-IFERROR(VLOOKUP($B135,'Slutlig allokering kvv'!$B$2:$AC$462,MATCH(S$3,'Slutlig allokering kvv'!$B$1:$AJ$1,0),FALSE)/1,0)</f>
        <v>0</v>
      </c>
      <c r="T135" s="6">
        <f>IFERROR(VLOOKUP($B135,Miljö!$B$1:$S$477,MATCH(T$2,Miljö!$B$1:$X$1,0),FALSE)/1,0)-IFERROR(VLOOKUP($B135,'Slutlig allokering kvv'!$B$2:$AC$462,MATCH(T$3,'Slutlig allokering kvv'!$B$1:$AJ$1,0),FALSE)/1,0)</f>
        <v>0</v>
      </c>
      <c r="U135">
        <f>IFERROR(VLOOKUP($B135,Kraftvärmeprod!$B$1:$AH$479,MATCH(U$2,Kraftvärmeprod!$B$1:$AG$1,0),FALSE)/1,0)-IFERROR(VLOOKUP($B135,'Slutlig allokering kvv'!$B$2:$AC$462,MATCH(U$3,'Slutlig allokering kvv'!$B$1:$AJ$1,0),FALSE)/1,0)</f>
        <v>0</v>
      </c>
      <c r="V135">
        <f>IFERROR(VLOOKUP($B135,Kraftvärmeprod!$B$1:$AH$479,MATCH(V$2,Kraftvärmeprod!$B$1:$AG$1,0),FALSE)/1,0)-IFERROR(VLOOKUP($B135,'Slutlig allokering kvv'!$B$2:$AC$462,MATCH(V$3,'Slutlig allokering kvv'!$B$1:$AJ$1,0),FALSE)/1,0)</f>
        <v>0</v>
      </c>
      <c r="W135">
        <f>IFERROR(VLOOKUP($B135,Kraftvärmeprod!$B$1:$AH$479,MATCH(W$2,Kraftvärmeprod!$B$1:$AG$1,0),FALSE)/1,0)-IFERROR(VLOOKUP($B135,'Slutlig allokering kvv'!$B$2:$AC$462,MATCH(W$3,'Slutlig allokering kvv'!$B$1:$AJ$1,0),FALSE)/1,0)</f>
        <v>0</v>
      </c>
      <c r="X135">
        <f>IFERROR(VLOOKUP($B135,Kraftvärmeprod!$B$1:$AH$479,MATCH(X$2,Kraftvärmeprod!$B$1:$AG$1,0),FALSE)/1,0)-IFERROR(VLOOKUP($B135,'Slutlig allokering kvv'!$B$2:$AC$462,MATCH(X$3,'Slutlig allokering kvv'!$B$1:$AJ$1,0),FALSE)/1,0)</f>
        <v>0</v>
      </c>
      <c r="Y135">
        <f>IFERROR(VLOOKUP($B135,Kraftvärmeprod!$B$1:$AH$479,MATCH(Y$2,Kraftvärmeprod!$B$1:$AG$1,0),FALSE)/1,0)-IFERROR(VLOOKUP($B135,'Slutlig allokering kvv'!$B$2:$AC$462,MATCH(Y$3,'Slutlig allokering kvv'!$B$1:$AJ$1,0),FALSE)/1,0)</f>
        <v>0</v>
      </c>
      <c r="Z135">
        <f>IFERROR(VLOOKUP($B135,Kraftvärmeprod!$B$1:$AH$479,MATCH(Z$2,Kraftvärmeprod!$B$1:$AG$1,0),FALSE)/1,0)-IFERROR(VLOOKUP($B135,'Slutlig allokering kvv'!$B$2:$AC$462,MATCH(Z$3,'Slutlig allokering kvv'!$B$1:$AJ$1,0),FALSE)/1,0)</f>
        <v>0</v>
      </c>
      <c r="AA135">
        <f>IFERROR(VLOOKUP($B135,Kraftvärmeprod!$B$1:$AH$479,MATCH(AA$2,Kraftvärmeprod!$B$1:$AG$1,0),FALSE)/1,0)-IFERROR(VLOOKUP($B135,'Slutlig allokering kvv'!$B$2:$AC$462,MATCH(AA$3,'Slutlig allokering kvv'!$B$1:$AJ$1,0),FALSE)/1,0)</f>
        <v>0</v>
      </c>
      <c r="AE135">
        <f t="shared" si="4"/>
        <v>0</v>
      </c>
      <c r="AG135">
        <f>IFERROR(VLOOKUP(B135,'Slutlig allokering kvv'!$B$2:$AJ$462,MATCH("Summa slutlig allokerad tillförd energi (utan hjälpel och rökgaskondensering):",'Slutlig allokering kvv'!$B$1:$AK$1,0),FALSE)/1,"")</f>
        <v>0</v>
      </c>
      <c r="AI135" s="137" t="str">
        <f>IFERROR(1-VLOOKUP(B135,'Slutlig allokering kvv'!$B$2:$AJ$462,MATCH("Andel av bränsle i kvv som allokerats till värme, exklusive rökgaskondensering och hjälpel",'Slutlig allokering kvv'!$B$1:$AK$1,0),FALSE),"")</f>
        <v/>
      </c>
      <c r="AK135" s="137" t="str">
        <f t="shared" si="5"/>
        <v/>
      </c>
    </row>
    <row r="136" spans="1:37" x14ac:dyDescent="0.25">
      <c r="A136" s="2" t="s">
        <v>209</v>
      </c>
      <c r="B136" s="2" t="s">
        <v>210</v>
      </c>
      <c r="C136">
        <f>IFERROR(VLOOKUP($B136,Kraftvärmeprod!$B$1:$AH$479,MATCH(C$3,Kraftvärmeprod!$B$1:$AG$1,0),FALSE)/1,"")</f>
        <v>351.9</v>
      </c>
      <c r="D136">
        <f>IFERROR(VLOOKUP($B136,Kraftvärmeprod!$B$1:$AH$479,MATCH(D$3,Kraftvärmeprod!$B$1:$AG$1,0),FALSE)/1,"")</f>
        <v>70.5</v>
      </c>
      <c r="E136">
        <f>IFERROR(VLOOKUP($B136,Kraftvärmeprod!$B$1:$AH$479,MATCH(E$2,Kraftvärmeprod!$B$1:$AG$1,0),FALSE)/1,0)-IFERROR(VLOOKUP($B136,'Slutlig allokering kvv'!$B$2:$AC$462,MATCH(E$3,'Slutlig allokering kvv'!$B$1:$AJ$1,0),FALSE)/1,0)</f>
        <v>132.54700000000003</v>
      </c>
      <c r="F136">
        <f>IFERROR(VLOOKUP($B136,Kraftvärmeprod!$B$1:$AH$479,MATCH(F$2,Kraftvärmeprod!$B$1:$AG$1,0),FALSE)/1,0)-IFERROR(VLOOKUP($B136,'Slutlig allokering kvv'!$B$2:$AC$462,MATCH(F$3,'Slutlig allokering kvv'!$B$1:$AJ$1,0),FALSE)/1,0)</f>
        <v>0</v>
      </c>
      <c r="G136">
        <f>IFERROR(VLOOKUP($B136,Kraftvärmeprod!$B$1:$AH$479,MATCH(G$2,Kraftvärmeprod!$B$1:$AG$1,0),FALSE)/1,0)-IFERROR(VLOOKUP($B136,'Slutlig allokering kvv'!$B$2:$AC$462,MATCH(G$3,'Slutlig allokering kvv'!$B$1:$AJ$1,0),FALSE)/1,0)</f>
        <v>0</v>
      </c>
      <c r="H136">
        <f>IFERROR(VLOOKUP($B136,Kraftvärmeprod!$B$1:$AH$479,MATCH(H$2,Kraftvärmeprod!$B$1:$AG$1,0),FALSE)/1,0)-IFERROR(VLOOKUP($B136,'Slutlig allokering kvv'!$B$2:$AC$462,MATCH(H$3,'Slutlig allokering kvv'!$B$1:$AJ$1,0),FALSE)/1,0)</f>
        <v>0</v>
      </c>
      <c r="I136">
        <f>IFERROR(VLOOKUP($B136,Kraftvärmeprod!$B$1:$AH$479,MATCH(I$2,Kraftvärmeprod!$B$1:$AG$1,0),FALSE)/1,0)-IFERROR(VLOOKUP($B136,'Slutlig allokering kvv'!$B$2:$AC$462,MATCH(I$3,'Slutlig allokering kvv'!$B$1:$AJ$1,0),FALSE)/1,0)</f>
        <v>0.225221</v>
      </c>
      <c r="J136">
        <f>IFERROR(VLOOKUP($B136,Kraftvärmeprod!$B$1:$AH$479,MATCH(J$2,Kraftvärmeprod!$B$1:$AG$1,0),FALSE)/1,0)-IFERROR(VLOOKUP($B136,'Slutlig allokering kvv'!$B$2:$AC$462,MATCH(J$3,'Slutlig allokering kvv'!$B$1:$AJ$1,0),FALSE)/1,0)</f>
        <v>0</v>
      </c>
      <c r="K136">
        <f>IFERROR(VLOOKUP($B136,Kraftvärmeprod!$B$1:$AH$479,MATCH(K$2,Kraftvärmeprod!$B$1:$AG$1,0),FALSE)/1,0)-IFERROR(VLOOKUP($B136,'Slutlig allokering kvv'!$B$2:$AC$462,MATCH(K$3,'Slutlig allokering kvv'!$B$1:$AJ$1,0),FALSE)/1,0)</f>
        <v>0</v>
      </c>
      <c r="L136">
        <f>IFERROR(VLOOKUP($B136,Kraftvärmeprod!$B$1:$AH$479,MATCH(L$2,Kraftvärmeprod!$B$1:$AG$1,0),FALSE)/1,0)-IFERROR(VLOOKUP($B136,'Slutlig allokering kvv'!$B$2:$AC$462,MATCH(L$3,'Slutlig allokering kvv'!$B$1:$AJ$1,0),FALSE)/1,0)</f>
        <v>32.174599999999998</v>
      </c>
      <c r="M136">
        <f>IFERROR(VLOOKUP($B136,Kraftvärmeprod!$B$1:$AH$479,MATCH(M$2,Kraftvärmeprod!$B$1:$AG$1,0),FALSE)/1,0)-IFERROR(VLOOKUP($B136,'Slutlig allokering kvv'!$B$2:$AC$462,MATCH(M$3,'Slutlig allokering kvv'!$B$1:$AJ$1,0),FALSE)/1,0)</f>
        <v>0</v>
      </c>
      <c r="N136">
        <f>IFERROR(VLOOKUP($B136,Kraftvärmeprod!$B$1:$AH$479,MATCH(N$2,Kraftvärmeprod!$B$1:$AG$1,0),FALSE)/1,0)-IFERROR(VLOOKUP($B136,'Slutlig allokering kvv'!$B$2:$AC$462,MATCH(N$3,'Slutlig allokering kvv'!$B$1:$AJ$1,0),FALSE)/1,0)</f>
        <v>0</v>
      </c>
      <c r="O136">
        <f>IFERROR(VLOOKUP($B136,Kraftvärmeprod!$B$1:$AH$479,MATCH(O$2,Kraftvärmeprod!$B$1:$AG$1,0),FALSE)/1,0)-IFERROR(VLOOKUP($B136,'Slutlig allokering kvv'!$B$2:$AC$462,MATCH(O$3,'Slutlig allokering kvv'!$B$1:$AJ$1,0),FALSE)/1,0)</f>
        <v>0</v>
      </c>
      <c r="P136">
        <f>IFERROR(VLOOKUP($B136,Kraftvärmeprod!$B$1:$AH$479,MATCH(P$2,Kraftvärmeprod!$B$1:$AG$1,0),FALSE)/1,0)-IFERROR(VLOOKUP($B136,'Slutlig allokering kvv'!$B$2:$AC$462,MATCH(P$3,'Slutlig allokering kvv'!$B$1:$AJ$1,0),FALSE)/1,0)</f>
        <v>0</v>
      </c>
      <c r="Q136">
        <f>IFERROR(VLOOKUP($B136,Kraftvärmeprod!$B$1:$AH$479,MATCH(Q$2,Kraftvärmeprod!$B$1:$AG$1,0),FALSE)/1,0)-IFERROR(VLOOKUP($B136,'Slutlig allokering kvv'!$B$2:$AC$462,MATCH(Q$3,'Slutlig allokering kvv'!$B$1:$AJ$1,0),FALSE)/1,0)</f>
        <v>0</v>
      </c>
      <c r="R136">
        <f>IFERROR(VLOOKUP($B136,Kraftvärmeprod!$B$1:$AH$479,MATCH(R$2,Kraftvärmeprod!$B$1:$AG$1,0),FALSE)/1,0)-IFERROR(VLOOKUP($B136,'Slutlig allokering kvv'!$B$2:$AC$462,MATCH(R$3,'Slutlig allokering kvv'!$B$1:$AJ$1,0),FALSE)/1,0)</f>
        <v>0</v>
      </c>
      <c r="S136">
        <f>IFERROR(VLOOKUP($B136,Kraftvärmeprod!$B$1:$AH$479,MATCH(S$2,Kraftvärmeprod!$B$1:$AG$1,0),FALSE)/1,0)-IFERROR(VLOOKUP($B136,'Slutlig allokering kvv'!$B$2:$AC$462,MATCH(S$3,'Slutlig allokering kvv'!$B$1:$AJ$1,0),FALSE)/1,0)</f>
        <v>0</v>
      </c>
      <c r="T136" s="6">
        <f>IFERROR(VLOOKUP($B136,Miljö!$B$1:$S$477,MATCH(T$2,Miljö!$B$1:$X$1,0),FALSE)/1,0)-IFERROR(VLOOKUP($B136,'Slutlig allokering kvv'!$B$2:$AC$462,MATCH(T$3,'Slutlig allokering kvv'!$B$1:$AJ$1,0),FALSE)/1,0)</f>
        <v>7.0711000000000013</v>
      </c>
      <c r="U136">
        <f>IFERROR(VLOOKUP($B136,Kraftvärmeprod!$B$1:$AH$479,MATCH(U$2,Kraftvärmeprod!$B$1:$AG$1,0),FALSE)/1,0)-IFERROR(VLOOKUP($B136,'Slutlig allokering kvv'!$B$2:$AC$462,MATCH(U$3,'Slutlig allokering kvv'!$B$1:$AJ$1,0),FALSE)/1,0)</f>
        <v>0</v>
      </c>
      <c r="V136">
        <f>IFERROR(VLOOKUP($B136,Kraftvärmeprod!$B$1:$AH$479,MATCH(V$2,Kraftvärmeprod!$B$1:$AG$1,0),FALSE)/1,0)-IFERROR(VLOOKUP($B136,'Slutlig allokering kvv'!$B$2:$AC$462,MATCH(V$3,'Slutlig allokering kvv'!$B$1:$AJ$1,0),FALSE)/1,0)</f>
        <v>0</v>
      </c>
      <c r="W136">
        <f>IFERROR(VLOOKUP($B136,Kraftvärmeprod!$B$1:$AH$479,MATCH(W$2,Kraftvärmeprod!$B$1:$AG$1,0),FALSE)/1,0)-IFERROR(VLOOKUP($B136,'Slutlig allokering kvv'!$B$2:$AC$462,MATCH(W$3,'Slutlig allokering kvv'!$B$1:$AJ$1,0),FALSE)/1,0)</f>
        <v>0</v>
      </c>
      <c r="X136">
        <f>IFERROR(VLOOKUP($B136,Kraftvärmeprod!$B$1:$AH$479,MATCH(X$2,Kraftvärmeprod!$B$1:$AG$1,0),FALSE)/1,0)-IFERROR(VLOOKUP($B136,'Slutlig allokering kvv'!$B$2:$AC$462,MATCH(X$3,'Slutlig allokering kvv'!$B$1:$AJ$1,0),FALSE)/1,0)</f>
        <v>0</v>
      </c>
      <c r="Y136">
        <f>IFERROR(VLOOKUP($B136,Kraftvärmeprod!$B$1:$AH$479,MATCH(Y$2,Kraftvärmeprod!$B$1:$AG$1,0),FALSE)/1,0)-IFERROR(VLOOKUP($B136,'Slutlig allokering kvv'!$B$2:$AC$462,MATCH(Y$3,'Slutlig allokering kvv'!$B$1:$AJ$1,0),FALSE)/1,0)</f>
        <v>0</v>
      </c>
      <c r="Z136">
        <f>IFERROR(VLOOKUP($B136,Kraftvärmeprod!$B$1:$AH$479,MATCH(Z$2,Kraftvärmeprod!$B$1:$AG$1,0),FALSE)/1,0)-IFERROR(VLOOKUP($B136,'Slutlig allokering kvv'!$B$2:$AC$462,MATCH(Z$3,'Slutlig allokering kvv'!$B$1:$AJ$1,0),FALSE)/1,0)</f>
        <v>0</v>
      </c>
      <c r="AA136">
        <f>IFERROR(VLOOKUP($B136,Kraftvärmeprod!$B$1:$AH$479,MATCH(AA$2,Kraftvärmeprod!$B$1:$AG$1,0),FALSE)/1,0)-IFERROR(VLOOKUP($B136,'Slutlig allokering kvv'!$B$2:$AC$462,MATCH(AA$3,'Slutlig allokering kvv'!$B$1:$AJ$1,0),FALSE)/1,0)</f>
        <v>0</v>
      </c>
      <c r="AE136">
        <f t="shared" si="4"/>
        <v>164.94682100000003</v>
      </c>
      <c r="AG136">
        <f>IFERROR(VLOOKUP(B136,'Slutlig allokering kvv'!$B$2:$AJ$462,MATCH("Summa slutlig allokerad tillförd energi (utan hjälpel och rökgaskondensering):",'Slutlig allokering kvv'!$B$1:$AK$1,0),FALSE)/1,"")</f>
        <v>268.93417899999997</v>
      </c>
      <c r="AI136" s="137">
        <f>IFERROR(1-VLOOKUP(B136,'Slutlig allokering kvv'!$B$2:$AJ$462,MATCH("Andel av bränsle i kvv som allokerats till värme, exklusive rökgaskondensering och hjälpel",'Slutlig allokering kvv'!$B$1:$AK$1,0),FALSE),"")</f>
        <v>0.38016603861427456</v>
      </c>
      <c r="AK136" s="137">
        <f t="shared" si="5"/>
        <v>0.3801660386142745</v>
      </c>
    </row>
    <row r="137" spans="1:37" x14ac:dyDescent="0.25">
      <c r="A137" s="2" t="s">
        <v>211</v>
      </c>
      <c r="B137" s="2" t="s">
        <v>212</v>
      </c>
      <c r="C137" t="str">
        <f>IFERROR(VLOOKUP($B137,Kraftvärmeprod!$B$1:$AH$479,MATCH(C$3,Kraftvärmeprod!$B$1:$AG$1,0),FALSE)/1,"")</f>
        <v/>
      </c>
      <c r="D137" t="str">
        <f>IFERROR(VLOOKUP($B137,Kraftvärmeprod!$B$1:$AH$479,MATCH(D$3,Kraftvärmeprod!$B$1:$AG$1,0),FALSE)/1,"")</f>
        <v/>
      </c>
      <c r="E137">
        <f>IFERROR(VLOOKUP($B137,Kraftvärmeprod!$B$1:$AH$479,MATCH(E$2,Kraftvärmeprod!$B$1:$AG$1,0),FALSE)/1,0)-IFERROR(VLOOKUP($B137,'Slutlig allokering kvv'!$B$2:$AC$462,MATCH(E$3,'Slutlig allokering kvv'!$B$1:$AJ$1,0),FALSE)/1,0)</f>
        <v>0</v>
      </c>
      <c r="F137">
        <f>IFERROR(VLOOKUP($B137,Kraftvärmeprod!$B$1:$AH$479,MATCH(F$2,Kraftvärmeprod!$B$1:$AG$1,0),FALSE)/1,0)-IFERROR(VLOOKUP($B137,'Slutlig allokering kvv'!$B$2:$AC$462,MATCH(F$3,'Slutlig allokering kvv'!$B$1:$AJ$1,0),FALSE)/1,0)</f>
        <v>0</v>
      </c>
      <c r="G137">
        <f>IFERROR(VLOOKUP($B137,Kraftvärmeprod!$B$1:$AH$479,MATCH(G$2,Kraftvärmeprod!$B$1:$AG$1,0),FALSE)/1,0)-IFERROR(VLOOKUP($B137,'Slutlig allokering kvv'!$B$2:$AC$462,MATCH(G$3,'Slutlig allokering kvv'!$B$1:$AJ$1,0),FALSE)/1,0)</f>
        <v>0</v>
      </c>
      <c r="H137">
        <f>IFERROR(VLOOKUP($B137,Kraftvärmeprod!$B$1:$AH$479,MATCH(H$2,Kraftvärmeprod!$B$1:$AG$1,0),FALSE)/1,0)-IFERROR(VLOOKUP($B137,'Slutlig allokering kvv'!$B$2:$AC$462,MATCH(H$3,'Slutlig allokering kvv'!$B$1:$AJ$1,0),FALSE)/1,0)</f>
        <v>0</v>
      </c>
      <c r="I137">
        <f>IFERROR(VLOOKUP($B137,Kraftvärmeprod!$B$1:$AH$479,MATCH(I$2,Kraftvärmeprod!$B$1:$AG$1,0),FALSE)/1,0)-IFERROR(VLOOKUP($B137,'Slutlig allokering kvv'!$B$2:$AC$462,MATCH(I$3,'Slutlig allokering kvv'!$B$1:$AJ$1,0),FALSE)/1,0)</f>
        <v>0</v>
      </c>
      <c r="J137">
        <f>IFERROR(VLOOKUP($B137,Kraftvärmeprod!$B$1:$AH$479,MATCH(J$2,Kraftvärmeprod!$B$1:$AG$1,0),FALSE)/1,0)-IFERROR(VLOOKUP($B137,'Slutlig allokering kvv'!$B$2:$AC$462,MATCH(J$3,'Slutlig allokering kvv'!$B$1:$AJ$1,0),FALSE)/1,0)</f>
        <v>0</v>
      </c>
      <c r="K137">
        <f>IFERROR(VLOOKUP($B137,Kraftvärmeprod!$B$1:$AH$479,MATCH(K$2,Kraftvärmeprod!$B$1:$AG$1,0),FALSE)/1,0)-IFERROR(VLOOKUP($B137,'Slutlig allokering kvv'!$B$2:$AC$462,MATCH(K$3,'Slutlig allokering kvv'!$B$1:$AJ$1,0),FALSE)/1,0)</f>
        <v>0</v>
      </c>
      <c r="L137">
        <f>IFERROR(VLOOKUP($B137,Kraftvärmeprod!$B$1:$AH$479,MATCH(L$2,Kraftvärmeprod!$B$1:$AG$1,0),FALSE)/1,0)-IFERROR(VLOOKUP($B137,'Slutlig allokering kvv'!$B$2:$AC$462,MATCH(L$3,'Slutlig allokering kvv'!$B$1:$AJ$1,0),FALSE)/1,0)</f>
        <v>0</v>
      </c>
      <c r="M137">
        <f>IFERROR(VLOOKUP($B137,Kraftvärmeprod!$B$1:$AH$479,MATCH(M$2,Kraftvärmeprod!$B$1:$AG$1,0),FALSE)/1,0)-IFERROR(VLOOKUP($B137,'Slutlig allokering kvv'!$B$2:$AC$462,MATCH(M$3,'Slutlig allokering kvv'!$B$1:$AJ$1,0),FALSE)/1,0)</f>
        <v>0</v>
      </c>
      <c r="N137">
        <f>IFERROR(VLOOKUP($B137,Kraftvärmeprod!$B$1:$AH$479,MATCH(N$2,Kraftvärmeprod!$B$1:$AG$1,0),FALSE)/1,0)-IFERROR(VLOOKUP($B137,'Slutlig allokering kvv'!$B$2:$AC$462,MATCH(N$3,'Slutlig allokering kvv'!$B$1:$AJ$1,0),FALSE)/1,0)</f>
        <v>0</v>
      </c>
      <c r="O137">
        <f>IFERROR(VLOOKUP($B137,Kraftvärmeprod!$B$1:$AH$479,MATCH(O$2,Kraftvärmeprod!$B$1:$AG$1,0),FALSE)/1,0)-IFERROR(VLOOKUP($B137,'Slutlig allokering kvv'!$B$2:$AC$462,MATCH(O$3,'Slutlig allokering kvv'!$B$1:$AJ$1,0),FALSE)/1,0)</f>
        <v>0</v>
      </c>
      <c r="P137">
        <f>IFERROR(VLOOKUP($B137,Kraftvärmeprod!$B$1:$AH$479,MATCH(P$2,Kraftvärmeprod!$B$1:$AG$1,0),FALSE)/1,0)-IFERROR(VLOOKUP($B137,'Slutlig allokering kvv'!$B$2:$AC$462,MATCH(P$3,'Slutlig allokering kvv'!$B$1:$AJ$1,0),FALSE)/1,0)</f>
        <v>0</v>
      </c>
      <c r="Q137">
        <f>IFERROR(VLOOKUP($B137,Kraftvärmeprod!$B$1:$AH$479,MATCH(Q$2,Kraftvärmeprod!$B$1:$AG$1,0),FALSE)/1,0)-IFERROR(VLOOKUP($B137,'Slutlig allokering kvv'!$B$2:$AC$462,MATCH(Q$3,'Slutlig allokering kvv'!$B$1:$AJ$1,0),FALSE)/1,0)</f>
        <v>0</v>
      </c>
      <c r="R137">
        <f>IFERROR(VLOOKUP($B137,Kraftvärmeprod!$B$1:$AH$479,MATCH(R$2,Kraftvärmeprod!$B$1:$AG$1,0),FALSE)/1,0)-IFERROR(VLOOKUP($B137,'Slutlig allokering kvv'!$B$2:$AC$462,MATCH(R$3,'Slutlig allokering kvv'!$B$1:$AJ$1,0),FALSE)/1,0)</f>
        <v>0</v>
      </c>
      <c r="S137">
        <f>IFERROR(VLOOKUP($B137,Kraftvärmeprod!$B$1:$AH$479,MATCH(S$2,Kraftvärmeprod!$B$1:$AG$1,0),FALSE)/1,0)-IFERROR(VLOOKUP($B137,'Slutlig allokering kvv'!$B$2:$AC$462,MATCH(S$3,'Slutlig allokering kvv'!$B$1:$AJ$1,0),FALSE)/1,0)</f>
        <v>0</v>
      </c>
      <c r="T137" s="6">
        <f>IFERROR(VLOOKUP($B137,Miljö!$B$1:$S$477,MATCH(T$2,Miljö!$B$1:$X$1,0),FALSE)/1,0)-IFERROR(VLOOKUP($B137,'Slutlig allokering kvv'!$B$2:$AC$462,MATCH(T$3,'Slutlig allokering kvv'!$B$1:$AJ$1,0),FALSE)/1,0)</f>
        <v>0</v>
      </c>
      <c r="U137">
        <f>IFERROR(VLOOKUP($B137,Kraftvärmeprod!$B$1:$AH$479,MATCH(U$2,Kraftvärmeprod!$B$1:$AG$1,0),FALSE)/1,0)-IFERROR(VLOOKUP($B137,'Slutlig allokering kvv'!$B$2:$AC$462,MATCH(U$3,'Slutlig allokering kvv'!$B$1:$AJ$1,0),FALSE)/1,0)</f>
        <v>0</v>
      </c>
      <c r="V137">
        <f>IFERROR(VLOOKUP($B137,Kraftvärmeprod!$B$1:$AH$479,MATCH(V$2,Kraftvärmeprod!$B$1:$AG$1,0),FALSE)/1,0)-IFERROR(VLOOKUP($B137,'Slutlig allokering kvv'!$B$2:$AC$462,MATCH(V$3,'Slutlig allokering kvv'!$B$1:$AJ$1,0),FALSE)/1,0)</f>
        <v>0</v>
      </c>
      <c r="W137">
        <f>IFERROR(VLOOKUP($B137,Kraftvärmeprod!$B$1:$AH$479,MATCH(W$2,Kraftvärmeprod!$B$1:$AG$1,0),FALSE)/1,0)-IFERROR(VLOOKUP($B137,'Slutlig allokering kvv'!$B$2:$AC$462,MATCH(W$3,'Slutlig allokering kvv'!$B$1:$AJ$1,0),FALSE)/1,0)</f>
        <v>0</v>
      </c>
      <c r="X137">
        <f>IFERROR(VLOOKUP($B137,Kraftvärmeprod!$B$1:$AH$479,MATCH(X$2,Kraftvärmeprod!$B$1:$AG$1,0),FALSE)/1,0)-IFERROR(VLOOKUP($B137,'Slutlig allokering kvv'!$B$2:$AC$462,MATCH(X$3,'Slutlig allokering kvv'!$B$1:$AJ$1,0),FALSE)/1,0)</f>
        <v>0</v>
      </c>
      <c r="Y137">
        <f>IFERROR(VLOOKUP($B137,Kraftvärmeprod!$B$1:$AH$479,MATCH(Y$2,Kraftvärmeprod!$B$1:$AG$1,0),FALSE)/1,0)-IFERROR(VLOOKUP($B137,'Slutlig allokering kvv'!$B$2:$AC$462,MATCH(Y$3,'Slutlig allokering kvv'!$B$1:$AJ$1,0),FALSE)/1,0)</f>
        <v>0</v>
      </c>
      <c r="Z137">
        <f>IFERROR(VLOOKUP($B137,Kraftvärmeprod!$B$1:$AH$479,MATCH(Z$2,Kraftvärmeprod!$B$1:$AG$1,0),FALSE)/1,0)-IFERROR(VLOOKUP($B137,'Slutlig allokering kvv'!$B$2:$AC$462,MATCH(Z$3,'Slutlig allokering kvv'!$B$1:$AJ$1,0),FALSE)/1,0)</f>
        <v>0</v>
      </c>
      <c r="AA137">
        <f>IFERROR(VLOOKUP($B137,Kraftvärmeprod!$B$1:$AH$479,MATCH(AA$2,Kraftvärmeprod!$B$1:$AG$1,0),FALSE)/1,0)-IFERROR(VLOOKUP($B137,'Slutlig allokering kvv'!$B$2:$AC$462,MATCH(AA$3,'Slutlig allokering kvv'!$B$1:$AJ$1,0),FALSE)/1,0)</f>
        <v>0</v>
      </c>
      <c r="AE137">
        <f t="shared" si="4"/>
        <v>0</v>
      </c>
      <c r="AG137">
        <f>IFERROR(VLOOKUP(B137,'Slutlig allokering kvv'!$B$2:$AJ$462,MATCH("Summa slutlig allokerad tillförd energi (utan hjälpel och rökgaskondensering):",'Slutlig allokering kvv'!$B$1:$AK$1,0),FALSE)/1,"")</f>
        <v>0</v>
      </c>
      <c r="AI137" s="137" t="str">
        <f>IFERROR(1-VLOOKUP(B137,'Slutlig allokering kvv'!$B$2:$AJ$462,MATCH("Andel av bränsle i kvv som allokerats till värme, exklusive rökgaskondensering och hjälpel",'Slutlig allokering kvv'!$B$1:$AK$1,0),FALSE),"")</f>
        <v/>
      </c>
      <c r="AK137" s="137" t="str">
        <f t="shared" si="5"/>
        <v/>
      </c>
    </row>
    <row r="138" spans="1:37" x14ac:dyDescent="0.25">
      <c r="A138" s="2" t="s">
        <v>213</v>
      </c>
      <c r="B138" s="2" t="s">
        <v>214</v>
      </c>
      <c r="C138">
        <f>IFERROR(VLOOKUP($B138,Kraftvärmeprod!$B$1:$AH$479,MATCH(C$3,Kraftvärmeprod!$B$1:$AG$1,0),FALSE)/1,"")</f>
        <v>37</v>
      </c>
      <c r="D138">
        <f>IFERROR(VLOOKUP($B138,Kraftvärmeprod!$B$1:$AH$479,MATCH(D$3,Kraftvärmeprod!$B$1:$AG$1,0),FALSE)/1,"")</f>
        <v>7</v>
      </c>
      <c r="E138">
        <f>IFERROR(VLOOKUP($B138,Kraftvärmeprod!$B$1:$AH$479,MATCH(E$2,Kraftvärmeprod!$B$1:$AG$1,0),FALSE)/1,0)-IFERROR(VLOOKUP($B138,'Slutlig allokering kvv'!$B$2:$AC$462,MATCH(E$3,'Slutlig allokering kvv'!$B$1:$AJ$1,0),FALSE)/1,0)</f>
        <v>0</v>
      </c>
      <c r="F138">
        <f>IFERROR(VLOOKUP($B138,Kraftvärmeprod!$B$1:$AH$479,MATCH(F$2,Kraftvärmeprod!$B$1:$AG$1,0),FALSE)/1,0)-IFERROR(VLOOKUP($B138,'Slutlig allokering kvv'!$B$2:$AC$462,MATCH(F$3,'Slutlig allokering kvv'!$B$1:$AJ$1,0),FALSE)/1,0)</f>
        <v>0</v>
      </c>
      <c r="G138">
        <f>IFERROR(VLOOKUP($B138,Kraftvärmeprod!$B$1:$AH$479,MATCH(G$2,Kraftvärmeprod!$B$1:$AG$1,0),FALSE)/1,0)-IFERROR(VLOOKUP($B138,'Slutlig allokering kvv'!$B$2:$AC$462,MATCH(G$3,'Slutlig allokering kvv'!$B$1:$AJ$1,0),FALSE)/1,0)</f>
        <v>3.7315400000000007</v>
      </c>
      <c r="H138">
        <f>IFERROR(VLOOKUP($B138,Kraftvärmeprod!$B$1:$AH$479,MATCH(H$2,Kraftvärmeprod!$B$1:$AG$1,0),FALSE)/1,0)-IFERROR(VLOOKUP($B138,'Slutlig allokering kvv'!$B$2:$AC$462,MATCH(H$3,'Slutlig allokering kvv'!$B$1:$AJ$1,0),FALSE)/1,0)</f>
        <v>0</v>
      </c>
      <c r="I138">
        <f>IFERROR(VLOOKUP($B138,Kraftvärmeprod!$B$1:$AH$479,MATCH(I$2,Kraftvärmeprod!$B$1:$AG$1,0),FALSE)/1,0)-IFERROR(VLOOKUP($B138,'Slutlig allokering kvv'!$B$2:$AC$462,MATCH(I$3,'Slutlig allokering kvv'!$B$1:$AJ$1,0),FALSE)/1,0)</f>
        <v>0</v>
      </c>
      <c r="J138">
        <f>IFERROR(VLOOKUP($B138,Kraftvärmeprod!$B$1:$AH$479,MATCH(J$2,Kraftvärmeprod!$B$1:$AG$1,0),FALSE)/1,0)-IFERROR(VLOOKUP($B138,'Slutlig allokering kvv'!$B$2:$AC$462,MATCH(J$3,'Slutlig allokering kvv'!$B$1:$AJ$1,0),FALSE)/1,0)</f>
        <v>0</v>
      </c>
      <c r="K138">
        <f>IFERROR(VLOOKUP($B138,Kraftvärmeprod!$B$1:$AH$479,MATCH(K$2,Kraftvärmeprod!$B$1:$AG$1,0),FALSE)/1,0)-IFERROR(VLOOKUP($B138,'Slutlig allokering kvv'!$B$2:$AC$462,MATCH(K$3,'Slutlig allokering kvv'!$B$1:$AJ$1,0),FALSE)/1,0)</f>
        <v>0</v>
      </c>
      <c r="L138">
        <f>IFERROR(VLOOKUP($B138,Kraftvärmeprod!$B$1:$AH$479,MATCH(L$2,Kraftvärmeprod!$B$1:$AG$1,0),FALSE)/1,0)-IFERROR(VLOOKUP($B138,'Slutlig allokering kvv'!$B$2:$AC$462,MATCH(L$3,'Slutlig allokering kvv'!$B$1:$AJ$1,0),FALSE)/1,0)</f>
        <v>3.7315400000000007</v>
      </c>
      <c r="M138">
        <f>IFERROR(VLOOKUP($B138,Kraftvärmeprod!$B$1:$AH$479,MATCH(M$2,Kraftvärmeprod!$B$1:$AG$1,0),FALSE)/1,0)-IFERROR(VLOOKUP($B138,'Slutlig allokering kvv'!$B$2:$AC$462,MATCH(M$3,'Slutlig allokering kvv'!$B$1:$AJ$1,0),FALSE)/1,0)</f>
        <v>0</v>
      </c>
      <c r="N138">
        <f>IFERROR(VLOOKUP($B138,Kraftvärmeprod!$B$1:$AH$479,MATCH(N$2,Kraftvärmeprod!$B$1:$AG$1,0),FALSE)/1,0)-IFERROR(VLOOKUP($B138,'Slutlig allokering kvv'!$B$2:$AC$462,MATCH(N$3,'Slutlig allokering kvv'!$B$1:$AJ$1,0),FALSE)/1,0)</f>
        <v>0</v>
      </c>
      <c r="O138">
        <f>IFERROR(VLOOKUP($B138,Kraftvärmeprod!$B$1:$AH$479,MATCH(O$2,Kraftvärmeprod!$B$1:$AG$1,0),FALSE)/1,0)-IFERROR(VLOOKUP($B138,'Slutlig allokering kvv'!$B$2:$AC$462,MATCH(O$3,'Slutlig allokering kvv'!$B$1:$AJ$1,0),FALSE)/1,0)</f>
        <v>3.7975899999999996</v>
      </c>
      <c r="P138">
        <f>IFERROR(VLOOKUP($B138,Kraftvärmeprod!$B$1:$AH$479,MATCH(P$2,Kraftvärmeprod!$B$1:$AG$1,0),FALSE)/1,0)-IFERROR(VLOOKUP($B138,'Slutlig allokering kvv'!$B$2:$AC$462,MATCH(P$3,'Slutlig allokering kvv'!$B$1:$AJ$1,0),FALSE)/1,0)</f>
        <v>7.4631000000000007</v>
      </c>
      <c r="Q138">
        <f>IFERROR(VLOOKUP($B138,Kraftvärmeprod!$B$1:$AH$479,MATCH(Q$2,Kraftvärmeprod!$B$1:$AG$1,0),FALSE)/1,0)-IFERROR(VLOOKUP($B138,'Slutlig allokering kvv'!$B$2:$AC$462,MATCH(Q$3,'Slutlig allokering kvv'!$B$1:$AJ$1,0),FALSE)/1,0)</f>
        <v>0</v>
      </c>
      <c r="R138">
        <f>IFERROR(VLOOKUP($B138,Kraftvärmeprod!$B$1:$AH$479,MATCH(R$2,Kraftvärmeprod!$B$1:$AG$1,0),FALSE)/1,0)-IFERROR(VLOOKUP($B138,'Slutlig allokering kvv'!$B$2:$AC$462,MATCH(R$3,'Slutlig allokering kvv'!$B$1:$AJ$1,0),FALSE)/1,0)</f>
        <v>0</v>
      </c>
      <c r="S138">
        <f>IFERROR(VLOOKUP($B138,Kraftvärmeprod!$B$1:$AH$479,MATCH(S$2,Kraftvärmeprod!$B$1:$AG$1,0),FALSE)/1,0)-IFERROR(VLOOKUP($B138,'Slutlig allokering kvv'!$B$2:$AC$462,MATCH(S$3,'Slutlig allokering kvv'!$B$1:$AJ$1,0),FALSE)/1,0)</f>
        <v>0</v>
      </c>
      <c r="T138" s="6">
        <f>IFERROR(VLOOKUP($B138,Miljö!$B$1:$S$477,MATCH(T$2,Miljö!$B$1:$X$1,0),FALSE)/1,0)-IFERROR(VLOOKUP($B138,'Slutlig allokering kvv'!$B$2:$AC$462,MATCH(T$3,'Slutlig allokering kvv'!$B$1:$AJ$1,0),FALSE)/1,0)</f>
        <v>0.36324800000000013</v>
      </c>
      <c r="U138">
        <f>IFERROR(VLOOKUP($B138,Kraftvärmeprod!$B$1:$AH$479,MATCH(U$2,Kraftvärmeprod!$B$1:$AG$1,0),FALSE)/1,0)-IFERROR(VLOOKUP($B138,'Slutlig allokering kvv'!$B$2:$AC$462,MATCH(U$3,'Slutlig allokering kvv'!$B$1:$AJ$1,0),FALSE)/1,0)</f>
        <v>0</v>
      </c>
      <c r="V138">
        <f>IFERROR(VLOOKUP($B138,Kraftvärmeprod!$B$1:$AH$479,MATCH(V$2,Kraftvärmeprod!$B$1:$AG$1,0),FALSE)/1,0)-IFERROR(VLOOKUP($B138,'Slutlig allokering kvv'!$B$2:$AC$462,MATCH(V$3,'Slutlig allokering kvv'!$B$1:$AJ$1,0),FALSE)/1,0)</f>
        <v>0</v>
      </c>
      <c r="W138">
        <f>IFERROR(VLOOKUP($B138,Kraftvärmeprod!$B$1:$AH$479,MATCH(W$2,Kraftvärmeprod!$B$1:$AG$1,0),FALSE)/1,0)-IFERROR(VLOOKUP($B138,'Slutlig allokering kvv'!$B$2:$AC$462,MATCH(W$3,'Slutlig allokering kvv'!$B$1:$AJ$1,0),FALSE)/1,0)</f>
        <v>0</v>
      </c>
      <c r="X138">
        <f>IFERROR(VLOOKUP($B138,Kraftvärmeprod!$B$1:$AH$479,MATCH(X$2,Kraftvärmeprod!$B$1:$AG$1,0),FALSE)/1,0)-IFERROR(VLOOKUP($B138,'Slutlig allokering kvv'!$B$2:$AC$462,MATCH(X$3,'Slutlig allokering kvv'!$B$1:$AJ$1,0),FALSE)/1,0)</f>
        <v>0</v>
      </c>
      <c r="Y138">
        <f>IFERROR(VLOOKUP($B138,Kraftvärmeprod!$B$1:$AH$479,MATCH(Y$2,Kraftvärmeprod!$B$1:$AG$1,0),FALSE)/1,0)-IFERROR(VLOOKUP($B138,'Slutlig allokering kvv'!$B$2:$AC$462,MATCH(Y$3,'Slutlig allokering kvv'!$B$1:$AJ$1,0),FALSE)/1,0)</f>
        <v>0</v>
      </c>
      <c r="Z138">
        <f>IFERROR(VLOOKUP($B138,Kraftvärmeprod!$B$1:$AH$479,MATCH(Z$2,Kraftvärmeprod!$B$1:$AG$1,0),FALSE)/1,0)-IFERROR(VLOOKUP($B138,'Slutlig allokering kvv'!$B$2:$AC$462,MATCH(Z$3,'Slutlig allokering kvv'!$B$1:$AJ$1,0),FALSE)/1,0)</f>
        <v>0</v>
      </c>
      <c r="AA138">
        <f>IFERROR(VLOOKUP($B138,Kraftvärmeprod!$B$1:$AH$479,MATCH(AA$2,Kraftvärmeprod!$B$1:$AG$1,0),FALSE)/1,0)-IFERROR(VLOOKUP($B138,'Slutlig allokering kvv'!$B$2:$AC$462,MATCH(AA$3,'Slutlig allokering kvv'!$B$1:$AJ$1,0),FALSE)/1,0)</f>
        <v>0</v>
      </c>
      <c r="AE138">
        <f t="shared" si="4"/>
        <v>18.723770000000002</v>
      </c>
      <c r="AG138">
        <f>IFERROR(VLOOKUP(B138,'Slutlig allokering kvv'!$B$2:$AJ$462,MATCH("Summa slutlig allokerad tillförd energi (utan hjälpel och rökgaskondensering):",'Slutlig allokering kvv'!$B$1:$AK$1,0),FALSE)/1,"")</f>
        <v>37.976230000000001</v>
      </c>
      <c r="AI138" s="137">
        <f>IFERROR(1-VLOOKUP(B138,'Slutlig allokering kvv'!$B$2:$AJ$462,MATCH("Andel av bränsle i kvv som allokerats till värme, exklusive rökgaskondensering och hjälpel",'Slutlig allokering kvv'!$B$1:$AK$1,0),FALSE),"")</f>
        <v>0.33022522045855385</v>
      </c>
      <c r="AK138" s="137">
        <f t="shared" si="5"/>
        <v>0.33022522045855379</v>
      </c>
    </row>
    <row r="139" spans="1:37" x14ac:dyDescent="0.25">
      <c r="A139" s="2" t="s">
        <v>213</v>
      </c>
      <c r="B139" s="2" t="s">
        <v>215</v>
      </c>
      <c r="C139" t="str">
        <f>IFERROR(VLOOKUP($B139,Kraftvärmeprod!$B$1:$AH$479,MATCH(C$3,Kraftvärmeprod!$B$1:$AG$1,0),FALSE)/1,"")</f>
        <v/>
      </c>
      <c r="D139" t="str">
        <f>IFERROR(VLOOKUP($B139,Kraftvärmeprod!$B$1:$AH$479,MATCH(D$3,Kraftvärmeprod!$B$1:$AG$1,0),FALSE)/1,"")</f>
        <v/>
      </c>
      <c r="E139">
        <f>IFERROR(VLOOKUP($B139,Kraftvärmeprod!$B$1:$AH$479,MATCH(E$2,Kraftvärmeprod!$B$1:$AG$1,0),FALSE)/1,0)-IFERROR(VLOOKUP($B139,'Slutlig allokering kvv'!$B$2:$AC$462,MATCH(E$3,'Slutlig allokering kvv'!$B$1:$AJ$1,0),FALSE)/1,0)</f>
        <v>0</v>
      </c>
      <c r="F139">
        <f>IFERROR(VLOOKUP($B139,Kraftvärmeprod!$B$1:$AH$479,MATCH(F$2,Kraftvärmeprod!$B$1:$AG$1,0),FALSE)/1,0)-IFERROR(VLOOKUP($B139,'Slutlig allokering kvv'!$B$2:$AC$462,MATCH(F$3,'Slutlig allokering kvv'!$B$1:$AJ$1,0),FALSE)/1,0)</f>
        <v>0</v>
      </c>
      <c r="G139">
        <f>IFERROR(VLOOKUP($B139,Kraftvärmeprod!$B$1:$AH$479,MATCH(G$2,Kraftvärmeprod!$B$1:$AG$1,0),FALSE)/1,0)-IFERROR(VLOOKUP($B139,'Slutlig allokering kvv'!$B$2:$AC$462,MATCH(G$3,'Slutlig allokering kvv'!$B$1:$AJ$1,0),FALSE)/1,0)</f>
        <v>0</v>
      </c>
      <c r="H139">
        <f>IFERROR(VLOOKUP($B139,Kraftvärmeprod!$B$1:$AH$479,MATCH(H$2,Kraftvärmeprod!$B$1:$AG$1,0),FALSE)/1,0)-IFERROR(VLOOKUP($B139,'Slutlig allokering kvv'!$B$2:$AC$462,MATCH(H$3,'Slutlig allokering kvv'!$B$1:$AJ$1,0),FALSE)/1,0)</f>
        <v>0</v>
      </c>
      <c r="I139">
        <f>IFERROR(VLOOKUP($B139,Kraftvärmeprod!$B$1:$AH$479,MATCH(I$2,Kraftvärmeprod!$B$1:$AG$1,0),FALSE)/1,0)-IFERROR(VLOOKUP($B139,'Slutlig allokering kvv'!$B$2:$AC$462,MATCH(I$3,'Slutlig allokering kvv'!$B$1:$AJ$1,0),FALSE)/1,0)</f>
        <v>0</v>
      </c>
      <c r="J139">
        <f>IFERROR(VLOOKUP($B139,Kraftvärmeprod!$B$1:$AH$479,MATCH(J$2,Kraftvärmeprod!$B$1:$AG$1,0),FALSE)/1,0)-IFERROR(VLOOKUP($B139,'Slutlig allokering kvv'!$B$2:$AC$462,MATCH(J$3,'Slutlig allokering kvv'!$B$1:$AJ$1,0),FALSE)/1,0)</f>
        <v>0</v>
      </c>
      <c r="K139">
        <f>IFERROR(VLOOKUP($B139,Kraftvärmeprod!$B$1:$AH$479,MATCH(K$2,Kraftvärmeprod!$B$1:$AG$1,0),FALSE)/1,0)-IFERROR(VLOOKUP($B139,'Slutlig allokering kvv'!$B$2:$AC$462,MATCH(K$3,'Slutlig allokering kvv'!$B$1:$AJ$1,0),FALSE)/1,0)</f>
        <v>0</v>
      </c>
      <c r="L139">
        <f>IFERROR(VLOOKUP($B139,Kraftvärmeprod!$B$1:$AH$479,MATCH(L$2,Kraftvärmeprod!$B$1:$AG$1,0),FALSE)/1,0)-IFERROR(VLOOKUP($B139,'Slutlig allokering kvv'!$B$2:$AC$462,MATCH(L$3,'Slutlig allokering kvv'!$B$1:$AJ$1,0),FALSE)/1,0)</f>
        <v>0</v>
      </c>
      <c r="M139">
        <f>IFERROR(VLOOKUP($B139,Kraftvärmeprod!$B$1:$AH$479,MATCH(M$2,Kraftvärmeprod!$B$1:$AG$1,0),FALSE)/1,0)-IFERROR(VLOOKUP($B139,'Slutlig allokering kvv'!$B$2:$AC$462,MATCH(M$3,'Slutlig allokering kvv'!$B$1:$AJ$1,0),FALSE)/1,0)</f>
        <v>0</v>
      </c>
      <c r="N139">
        <f>IFERROR(VLOOKUP($B139,Kraftvärmeprod!$B$1:$AH$479,MATCH(N$2,Kraftvärmeprod!$B$1:$AG$1,0),FALSE)/1,0)-IFERROR(VLOOKUP($B139,'Slutlig allokering kvv'!$B$2:$AC$462,MATCH(N$3,'Slutlig allokering kvv'!$B$1:$AJ$1,0),FALSE)/1,0)</f>
        <v>0</v>
      </c>
      <c r="O139">
        <f>IFERROR(VLOOKUP($B139,Kraftvärmeprod!$B$1:$AH$479,MATCH(O$2,Kraftvärmeprod!$B$1:$AG$1,0),FALSE)/1,0)-IFERROR(VLOOKUP($B139,'Slutlig allokering kvv'!$B$2:$AC$462,MATCH(O$3,'Slutlig allokering kvv'!$B$1:$AJ$1,0),FALSE)/1,0)</f>
        <v>0</v>
      </c>
      <c r="P139">
        <f>IFERROR(VLOOKUP($B139,Kraftvärmeprod!$B$1:$AH$479,MATCH(P$2,Kraftvärmeprod!$B$1:$AG$1,0),FALSE)/1,0)-IFERROR(VLOOKUP($B139,'Slutlig allokering kvv'!$B$2:$AC$462,MATCH(P$3,'Slutlig allokering kvv'!$B$1:$AJ$1,0),FALSE)/1,0)</f>
        <v>0</v>
      </c>
      <c r="Q139">
        <f>IFERROR(VLOOKUP($B139,Kraftvärmeprod!$B$1:$AH$479,MATCH(Q$2,Kraftvärmeprod!$B$1:$AG$1,0),FALSE)/1,0)-IFERROR(VLOOKUP($B139,'Slutlig allokering kvv'!$B$2:$AC$462,MATCH(Q$3,'Slutlig allokering kvv'!$B$1:$AJ$1,0),FALSE)/1,0)</f>
        <v>0</v>
      </c>
      <c r="R139">
        <f>IFERROR(VLOOKUP($B139,Kraftvärmeprod!$B$1:$AH$479,MATCH(R$2,Kraftvärmeprod!$B$1:$AG$1,0),FALSE)/1,0)-IFERROR(VLOOKUP($B139,'Slutlig allokering kvv'!$B$2:$AC$462,MATCH(R$3,'Slutlig allokering kvv'!$B$1:$AJ$1,0),FALSE)/1,0)</f>
        <v>0</v>
      </c>
      <c r="S139">
        <f>IFERROR(VLOOKUP($B139,Kraftvärmeprod!$B$1:$AH$479,MATCH(S$2,Kraftvärmeprod!$B$1:$AG$1,0),FALSE)/1,0)-IFERROR(VLOOKUP($B139,'Slutlig allokering kvv'!$B$2:$AC$462,MATCH(S$3,'Slutlig allokering kvv'!$B$1:$AJ$1,0),FALSE)/1,0)</f>
        <v>0</v>
      </c>
      <c r="T139" s="6">
        <f>IFERROR(VLOOKUP($B139,Miljö!$B$1:$S$477,MATCH(T$2,Miljö!$B$1:$X$1,0),FALSE)/1,0)-IFERROR(VLOOKUP($B139,'Slutlig allokering kvv'!$B$2:$AC$462,MATCH(T$3,'Slutlig allokering kvv'!$B$1:$AJ$1,0),FALSE)/1,0)</f>
        <v>0</v>
      </c>
      <c r="U139">
        <f>IFERROR(VLOOKUP($B139,Kraftvärmeprod!$B$1:$AH$479,MATCH(U$2,Kraftvärmeprod!$B$1:$AG$1,0),FALSE)/1,0)-IFERROR(VLOOKUP($B139,'Slutlig allokering kvv'!$B$2:$AC$462,MATCH(U$3,'Slutlig allokering kvv'!$B$1:$AJ$1,0),FALSE)/1,0)</f>
        <v>0</v>
      </c>
      <c r="V139">
        <f>IFERROR(VLOOKUP($B139,Kraftvärmeprod!$B$1:$AH$479,MATCH(V$2,Kraftvärmeprod!$B$1:$AG$1,0),FALSE)/1,0)-IFERROR(VLOOKUP($B139,'Slutlig allokering kvv'!$B$2:$AC$462,MATCH(V$3,'Slutlig allokering kvv'!$B$1:$AJ$1,0),FALSE)/1,0)</f>
        <v>0</v>
      </c>
      <c r="W139">
        <f>IFERROR(VLOOKUP($B139,Kraftvärmeprod!$B$1:$AH$479,MATCH(W$2,Kraftvärmeprod!$B$1:$AG$1,0),FALSE)/1,0)-IFERROR(VLOOKUP($B139,'Slutlig allokering kvv'!$B$2:$AC$462,MATCH(W$3,'Slutlig allokering kvv'!$B$1:$AJ$1,0),FALSE)/1,0)</f>
        <v>0</v>
      </c>
      <c r="X139">
        <f>IFERROR(VLOOKUP($B139,Kraftvärmeprod!$B$1:$AH$479,MATCH(X$2,Kraftvärmeprod!$B$1:$AG$1,0),FALSE)/1,0)-IFERROR(VLOOKUP($B139,'Slutlig allokering kvv'!$B$2:$AC$462,MATCH(X$3,'Slutlig allokering kvv'!$B$1:$AJ$1,0),FALSE)/1,0)</f>
        <v>0</v>
      </c>
      <c r="Y139">
        <f>IFERROR(VLOOKUP($B139,Kraftvärmeprod!$B$1:$AH$479,MATCH(Y$2,Kraftvärmeprod!$B$1:$AG$1,0),FALSE)/1,0)-IFERROR(VLOOKUP($B139,'Slutlig allokering kvv'!$B$2:$AC$462,MATCH(Y$3,'Slutlig allokering kvv'!$B$1:$AJ$1,0),FALSE)/1,0)</f>
        <v>0</v>
      </c>
      <c r="Z139">
        <f>IFERROR(VLOOKUP($B139,Kraftvärmeprod!$B$1:$AH$479,MATCH(Z$2,Kraftvärmeprod!$B$1:$AG$1,0),FALSE)/1,0)-IFERROR(VLOOKUP($B139,'Slutlig allokering kvv'!$B$2:$AC$462,MATCH(Z$3,'Slutlig allokering kvv'!$B$1:$AJ$1,0),FALSE)/1,0)</f>
        <v>0</v>
      </c>
      <c r="AA139">
        <f>IFERROR(VLOOKUP($B139,Kraftvärmeprod!$B$1:$AH$479,MATCH(AA$2,Kraftvärmeprod!$B$1:$AG$1,0),FALSE)/1,0)-IFERROR(VLOOKUP($B139,'Slutlig allokering kvv'!$B$2:$AC$462,MATCH(AA$3,'Slutlig allokering kvv'!$B$1:$AJ$1,0),FALSE)/1,0)</f>
        <v>0</v>
      </c>
      <c r="AE139">
        <f t="shared" si="4"/>
        <v>0</v>
      </c>
      <c r="AG139">
        <f>IFERROR(VLOOKUP(B139,'Slutlig allokering kvv'!$B$2:$AJ$462,MATCH("Summa slutlig allokerad tillförd energi (utan hjälpel och rökgaskondensering):",'Slutlig allokering kvv'!$B$1:$AK$1,0),FALSE)/1,"")</f>
        <v>0</v>
      </c>
      <c r="AI139" s="137" t="str">
        <f>IFERROR(1-VLOOKUP(B139,'Slutlig allokering kvv'!$B$2:$AJ$462,MATCH("Andel av bränsle i kvv som allokerats till värme, exklusive rökgaskondensering och hjälpel",'Slutlig allokering kvv'!$B$1:$AK$1,0),FALSE),"")</f>
        <v/>
      </c>
      <c r="AK139" s="137" t="str">
        <f t="shared" si="5"/>
        <v/>
      </c>
    </row>
    <row r="140" spans="1:37" x14ac:dyDescent="0.25">
      <c r="A140" s="2" t="s">
        <v>213</v>
      </c>
      <c r="B140" s="2" t="s">
        <v>216</v>
      </c>
      <c r="C140" t="str">
        <f>IFERROR(VLOOKUP($B140,Kraftvärmeprod!$B$1:$AH$479,MATCH(C$3,Kraftvärmeprod!$B$1:$AG$1,0),FALSE)/1,"")</f>
        <v/>
      </c>
      <c r="D140" t="str">
        <f>IFERROR(VLOOKUP($B140,Kraftvärmeprod!$B$1:$AH$479,MATCH(D$3,Kraftvärmeprod!$B$1:$AG$1,0),FALSE)/1,"")</f>
        <v/>
      </c>
      <c r="E140">
        <f>IFERROR(VLOOKUP($B140,Kraftvärmeprod!$B$1:$AH$479,MATCH(E$2,Kraftvärmeprod!$B$1:$AG$1,0),FALSE)/1,0)-IFERROR(VLOOKUP($B140,'Slutlig allokering kvv'!$B$2:$AC$462,MATCH(E$3,'Slutlig allokering kvv'!$B$1:$AJ$1,0),FALSE)/1,0)</f>
        <v>0</v>
      </c>
      <c r="F140">
        <f>IFERROR(VLOOKUP($B140,Kraftvärmeprod!$B$1:$AH$479,MATCH(F$2,Kraftvärmeprod!$B$1:$AG$1,0),FALSE)/1,0)-IFERROR(VLOOKUP($B140,'Slutlig allokering kvv'!$B$2:$AC$462,MATCH(F$3,'Slutlig allokering kvv'!$B$1:$AJ$1,0),FALSE)/1,0)</f>
        <v>0</v>
      </c>
      <c r="G140">
        <f>IFERROR(VLOOKUP($B140,Kraftvärmeprod!$B$1:$AH$479,MATCH(G$2,Kraftvärmeprod!$B$1:$AG$1,0),FALSE)/1,0)-IFERROR(VLOOKUP($B140,'Slutlig allokering kvv'!$B$2:$AC$462,MATCH(G$3,'Slutlig allokering kvv'!$B$1:$AJ$1,0),FALSE)/1,0)</f>
        <v>0</v>
      </c>
      <c r="H140">
        <f>IFERROR(VLOOKUP($B140,Kraftvärmeprod!$B$1:$AH$479,MATCH(H$2,Kraftvärmeprod!$B$1:$AG$1,0),FALSE)/1,0)-IFERROR(VLOOKUP($B140,'Slutlig allokering kvv'!$B$2:$AC$462,MATCH(H$3,'Slutlig allokering kvv'!$B$1:$AJ$1,0),FALSE)/1,0)</f>
        <v>0</v>
      </c>
      <c r="I140">
        <f>IFERROR(VLOOKUP($B140,Kraftvärmeprod!$B$1:$AH$479,MATCH(I$2,Kraftvärmeprod!$B$1:$AG$1,0),FALSE)/1,0)-IFERROR(VLOOKUP($B140,'Slutlig allokering kvv'!$B$2:$AC$462,MATCH(I$3,'Slutlig allokering kvv'!$B$1:$AJ$1,0),FALSE)/1,0)</f>
        <v>0</v>
      </c>
      <c r="J140">
        <f>IFERROR(VLOOKUP($B140,Kraftvärmeprod!$B$1:$AH$479,MATCH(J$2,Kraftvärmeprod!$B$1:$AG$1,0),FALSE)/1,0)-IFERROR(VLOOKUP($B140,'Slutlig allokering kvv'!$B$2:$AC$462,MATCH(J$3,'Slutlig allokering kvv'!$B$1:$AJ$1,0),FALSE)/1,0)</f>
        <v>0</v>
      </c>
      <c r="K140">
        <f>IFERROR(VLOOKUP($B140,Kraftvärmeprod!$B$1:$AH$479,MATCH(K$2,Kraftvärmeprod!$B$1:$AG$1,0),FALSE)/1,0)-IFERROR(VLOOKUP($B140,'Slutlig allokering kvv'!$B$2:$AC$462,MATCH(K$3,'Slutlig allokering kvv'!$B$1:$AJ$1,0),FALSE)/1,0)</f>
        <v>0</v>
      </c>
      <c r="L140">
        <f>IFERROR(VLOOKUP($B140,Kraftvärmeprod!$B$1:$AH$479,MATCH(L$2,Kraftvärmeprod!$B$1:$AG$1,0),FALSE)/1,0)-IFERROR(VLOOKUP($B140,'Slutlig allokering kvv'!$B$2:$AC$462,MATCH(L$3,'Slutlig allokering kvv'!$B$1:$AJ$1,0),FALSE)/1,0)</f>
        <v>0</v>
      </c>
      <c r="M140">
        <f>IFERROR(VLOOKUP($B140,Kraftvärmeprod!$B$1:$AH$479,MATCH(M$2,Kraftvärmeprod!$B$1:$AG$1,0),FALSE)/1,0)-IFERROR(VLOOKUP($B140,'Slutlig allokering kvv'!$B$2:$AC$462,MATCH(M$3,'Slutlig allokering kvv'!$B$1:$AJ$1,0),FALSE)/1,0)</f>
        <v>0</v>
      </c>
      <c r="N140">
        <f>IFERROR(VLOOKUP($B140,Kraftvärmeprod!$B$1:$AH$479,MATCH(N$2,Kraftvärmeprod!$B$1:$AG$1,0),FALSE)/1,0)-IFERROR(VLOOKUP($B140,'Slutlig allokering kvv'!$B$2:$AC$462,MATCH(N$3,'Slutlig allokering kvv'!$B$1:$AJ$1,0),FALSE)/1,0)</f>
        <v>0</v>
      </c>
      <c r="O140">
        <f>IFERROR(VLOOKUP($B140,Kraftvärmeprod!$B$1:$AH$479,MATCH(O$2,Kraftvärmeprod!$B$1:$AG$1,0),FALSE)/1,0)-IFERROR(VLOOKUP($B140,'Slutlig allokering kvv'!$B$2:$AC$462,MATCH(O$3,'Slutlig allokering kvv'!$B$1:$AJ$1,0),FALSE)/1,0)</f>
        <v>0</v>
      </c>
      <c r="P140">
        <f>IFERROR(VLOOKUP($B140,Kraftvärmeprod!$B$1:$AH$479,MATCH(P$2,Kraftvärmeprod!$B$1:$AG$1,0),FALSE)/1,0)-IFERROR(VLOOKUP($B140,'Slutlig allokering kvv'!$B$2:$AC$462,MATCH(P$3,'Slutlig allokering kvv'!$B$1:$AJ$1,0),FALSE)/1,0)</f>
        <v>0</v>
      </c>
      <c r="Q140">
        <f>IFERROR(VLOOKUP($B140,Kraftvärmeprod!$B$1:$AH$479,MATCH(Q$2,Kraftvärmeprod!$B$1:$AG$1,0),FALSE)/1,0)-IFERROR(VLOOKUP($B140,'Slutlig allokering kvv'!$B$2:$AC$462,MATCH(Q$3,'Slutlig allokering kvv'!$B$1:$AJ$1,0),FALSE)/1,0)</f>
        <v>0</v>
      </c>
      <c r="R140">
        <f>IFERROR(VLOOKUP($B140,Kraftvärmeprod!$B$1:$AH$479,MATCH(R$2,Kraftvärmeprod!$B$1:$AG$1,0),FALSE)/1,0)-IFERROR(VLOOKUP($B140,'Slutlig allokering kvv'!$B$2:$AC$462,MATCH(R$3,'Slutlig allokering kvv'!$B$1:$AJ$1,0),FALSE)/1,0)</f>
        <v>0</v>
      </c>
      <c r="S140">
        <f>IFERROR(VLOOKUP($B140,Kraftvärmeprod!$B$1:$AH$479,MATCH(S$2,Kraftvärmeprod!$B$1:$AG$1,0),FALSE)/1,0)-IFERROR(VLOOKUP($B140,'Slutlig allokering kvv'!$B$2:$AC$462,MATCH(S$3,'Slutlig allokering kvv'!$B$1:$AJ$1,0),FALSE)/1,0)</f>
        <v>0</v>
      </c>
      <c r="T140" s="6">
        <f>IFERROR(VLOOKUP($B140,Miljö!$B$1:$S$477,MATCH(T$2,Miljö!$B$1:$X$1,0),FALSE)/1,0)-IFERROR(VLOOKUP($B140,'Slutlig allokering kvv'!$B$2:$AC$462,MATCH(T$3,'Slutlig allokering kvv'!$B$1:$AJ$1,0),FALSE)/1,0)</f>
        <v>0</v>
      </c>
      <c r="U140">
        <f>IFERROR(VLOOKUP($B140,Kraftvärmeprod!$B$1:$AH$479,MATCH(U$2,Kraftvärmeprod!$B$1:$AG$1,0),FALSE)/1,0)-IFERROR(VLOOKUP($B140,'Slutlig allokering kvv'!$B$2:$AC$462,MATCH(U$3,'Slutlig allokering kvv'!$B$1:$AJ$1,0),FALSE)/1,0)</f>
        <v>0</v>
      </c>
      <c r="V140">
        <f>IFERROR(VLOOKUP($B140,Kraftvärmeprod!$B$1:$AH$479,MATCH(V$2,Kraftvärmeprod!$B$1:$AG$1,0),FALSE)/1,0)-IFERROR(VLOOKUP($B140,'Slutlig allokering kvv'!$B$2:$AC$462,MATCH(V$3,'Slutlig allokering kvv'!$B$1:$AJ$1,0),FALSE)/1,0)</f>
        <v>0</v>
      </c>
      <c r="W140">
        <f>IFERROR(VLOOKUP($B140,Kraftvärmeprod!$B$1:$AH$479,MATCH(W$2,Kraftvärmeprod!$B$1:$AG$1,0),FALSE)/1,0)-IFERROR(VLOOKUP($B140,'Slutlig allokering kvv'!$B$2:$AC$462,MATCH(W$3,'Slutlig allokering kvv'!$B$1:$AJ$1,0),FALSE)/1,0)</f>
        <v>0</v>
      </c>
      <c r="X140">
        <f>IFERROR(VLOOKUP($B140,Kraftvärmeprod!$B$1:$AH$479,MATCH(X$2,Kraftvärmeprod!$B$1:$AG$1,0),FALSE)/1,0)-IFERROR(VLOOKUP($B140,'Slutlig allokering kvv'!$B$2:$AC$462,MATCH(X$3,'Slutlig allokering kvv'!$B$1:$AJ$1,0),FALSE)/1,0)</f>
        <v>0</v>
      </c>
      <c r="Y140">
        <f>IFERROR(VLOOKUP($B140,Kraftvärmeprod!$B$1:$AH$479,MATCH(Y$2,Kraftvärmeprod!$B$1:$AG$1,0),FALSE)/1,0)-IFERROR(VLOOKUP($B140,'Slutlig allokering kvv'!$B$2:$AC$462,MATCH(Y$3,'Slutlig allokering kvv'!$B$1:$AJ$1,0),FALSE)/1,0)</f>
        <v>0</v>
      </c>
      <c r="Z140">
        <f>IFERROR(VLOOKUP($B140,Kraftvärmeprod!$B$1:$AH$479,MATCH(Z$2,Kraftvärmeprod!$B$1:$AG$1,0),FALSE)/1,0)-IFERROR(VLOOKUP($B140,'Slutlig allokering kvv'!$B$2:$AC$462,MATCH(Z$3,'Slutlig allokering kvv'!$B$1:$AJ$1,0),FALSE)/1,0)</f>
        <v>0</v>
      </c>
      <c r="AA140">
        <f>IFERROR(VLOOKUP($B140,Kraftvärmeprod!$B$1:$AH$479,MATCH(AA$2,Kraftvärmeprod!$B$1:$AG$1,0),FALSE)/1,0)-IFERROR(VLOOKUP($B140,'Slutlig allokering kvv'!$B$2:$AC$462,MATCH(AA$3,'Slutlig allokering kvv'!$B$1:$AJ$1,0),FALSE)/1,0)</f>
        <v>0</v>
      </c>
      <c r="AE140">
        <f t="shared" si="4"/>
        <v>0</v>
      </c>
      <c r="AG140">
        <f>IFERROR(VLOOKUP(B140,'Slutlig allokering kvv'!$B$2:$AJ$462,MATCH("Summa slutlig allokerad tillförd energi (utan hjälpel och rökgaskondensering):",'Slutlig allokering kvv'!$B$1:$AK$1,0),FALSE)/1,"")</f>
        <v>0</v>
      </c>
      <c r="AI140" s="137" t="str">
        <f>IFERROR(1-VLOOKUP(B140,'Slutlig allokering kvv'!$B$2:$AJ$462,MATCH("Andel av bränsle i kvv som allokerats till värme, exklusive rökgaskondensering och hjälpel",'Slutlig allokering kvv'!$B$1:$AK$1,0),FALSE),"")</f>
        <v/>
      </c>
      <c r="AK140" s="137" t="str">
        <f t="shared" si="5"/>
        <v/>
      </c>
    </row>
    <row r="141" spans="1:37" x14ac:dyDescent="0.25">
      <c r="A141" s="2" t="s">
        <v>213</v>
      </c>
      <c r="B141" s="2" t="s">
        <v>217</v>
      </c>
      <c r="C141">
        <f>IFERROR(VLOOKUP($B141,Kraftvärmeprod!$B$1:$AH$479,MATCH(C$3,Kraftvärmeprod!$B$1:$AG$1,0),FALSE)/1,"")</f>
        <v>44.6</v>
      </c>
      <c r="D141">
        <f>IFERROR(VLOOKUP($B141,Kraftvärmeprod!$B$1:$AH$479,MATCH(D$3,Kraftvärmeprod!$B$1:$AG$1,0),FALSE)/1,"")</f>
        <v>6.9</v>
      </c>
      <c r="E141">
        <f>IFERROR(VLOOKUP($B141,Kraftvärmeprod!$B$1:$AH$479,MATCH(E$2,Kraftvärmeprod!$B$1:$AG$1,0),FALSE)/1,0)-IFERROR(VLOOKUP($B141,'Slutlig allokering kvv'!$B$2:$AC$462,MATCH(E$3,'Slutlig allokering kvv'!$B$1:$AJ$1,0),FALSE)/1,0)</f>
        <v>0</v>
      </c>
      <c r="F141">
        <f>IFERROR(VLOOKUP($B141,Kraftvärmeprod!$B$1:$AH$479,MATCH(F$2,Kraftvärmeprod!$B$1:$AG$1,0),FALSE)/1,0)-IFERROR(VLOOKUP($B141,'Slutlig allokering kvv'!$B$2:$AC$462,MATCH(F$3,'Slutlig allokering kvv'!$B$1:$AJ$1,0),FALSE)/1,0)</f>
        <v>0</v>
      </c>
      <c r="G141">
        <f>IFERROR(VLOOKUP($B141,Kraftvärmeprod!$B$1:$AH$479,MATCH(G$2,Kraftvärmeprod!$B$1:$AG$1,0),FALSE)/1,0)-IFERROR(VLOOKUP($B141,'Slutlig allokering kvv'!$B$2:$AC$462,MATCH(G$3,'Slutlig allokering kvv'!$B$1:$AJ$1,0),FALSE)/1,0)</f>
        <v>2.9307999999999996</v>
      </c>
      <c r="H141">
        <f>IFERROR(VLOOKUP($B141,Kraftvärmeprod!$B$1:$AH$479,MATCH(H$2,Kraftvärmeprod!$B$1:$AG$1,0),FALSE)/1,0)-IFERROR(VLOOKUP($B141,'Slutlig allokering kvv'!$B$2:$AC$462,MATCH(H$3,'Slutlig allokering kvv'!$B$1:$AJ$1,0),FALSE)/1,0)</f>
        <v>0</v>
      </c>
      <c r="I141">
        <f>IFERROR(VLOOKUP($B141,Kraftvärmeprod!$B$1:$AH$479,MATCH(I$2,Kraftvärmeprod!$B$1:$AG$1,0),FALSE)/1,0)-IFERROR(VLOOKUP($B141,'Slutlig allokering kvv'!$B$2:$AC$462,MATCH(I$3,'Slutlig allokering kvv'!$B$1:$AJ$1,0),FALSE)/1,0)</f>
        <v>0</v>
      </c>
      <c r="J141">
        <f>IFERROR(VLOOKUP($B141,Kraftvärmeprod!$B$1:$AH$479,MATCH(J$2,Kraftvärmeprod!$B$1:$AG$1,0),FALSE)/1,0)-IFERROR(VLOOKUP($B141,'Slutlig allokering kvv'!$B$2:$AC$462,MATCH(J$3,'Slutlig allokering kvv'!$B$1:$AJ$1,0),FALSE)/1,0)</f>
        <v>0</v>
      </c>
      <c r="K141">
        <f>IFERROR(VLOOKUP($B141,Kraftvärmeprod!$B$1:$AH$479,MATCH(K$2,Kraftvärmeprod!$B$1:$AG$1,0),FALSE)/1,0)-IFERROR(VLOOKUP($B141,'Slutlig allokering kvv'!$B$2:$AC$462,MATCH(K$3,'Slutlig allokering kvv'!$B$1:$AJ$1,0),FALSE)/1,0)</f>
        <v>0</v>
      </c>
      <c r="L141">
        <f>IFERROR(VLOOKUP($B141,Kraftvärmeprod!$B$1:$AH$479,MATCH(L$2,Kraftvärmeprod!$B$1:$AG$1,0),FALSE)/1,0)-IFERROR(VLOOKUP($B141,'Slutlig allokering kvv'!$B$2:$AC$462,MATCH(L$3,'Slutlig allokering kvv'!$B$1:$AJ$1,0),FALSE)/1,0)</f>
        <v>2.9307999999999996</v>
      </c>
      <c r="M141">
        <f>IFERROR(VLOOKUP($B141,Kraftvärmeprod!$B$1:$AH$479,MATCH(M$2,Kraftvärmeprod!$B$1:$AG$1,0),FALSE)/1,0)-IFERROR(VLOOKUP($B141,'Slutlig allokering kvv'!$B$2:$AC$462,MATCH(M$3,'Slutlig allokering kvv'!$B$1:$AJ$1,0),FALSE)/1,0)</f>
        <v>0</v>
      </c>
      <c r="N141">
        <f>IFERROR(VLOOKUP($B141,Kraftvärmeprod!$B$1:$AH$479,MATCH(N$2,Kraftvärmeprod!$B$1:$AG$1,0),FALSE)/1,0)-IFERROR(VLOOKUP($B141,'Slutlig allokering kvv'!$B$2:$AC$462,MATCH(N$3,'Slutlig allokering kvv'!$B$1:$AJ$1,0),FALSE)/1,0)</f>
        <v>0</v>
      </c>
      <c r="O141">
        <f>IFERROR(VLOOKUP($B141,Kraftvärmeprod!$B$1:$AH$479,MATCH(O$2,Kraftvärmeprod!$B$1:$AG$1,0),FALSE)/1,0)-IFERROR(VLOOKUP($B141,'Slutlig allokering kvv'!$B$2:$AC$462,MATCH(O$3,'Slutlig allokering kvv'!$B$1:$AJ$1,0),FALSE)/1,0)</f>
        <v>2.9882600000000004</v>
      </c>
      <c r="P141">
        <f>IFERROR(VLOOKUP($B141,Kraftvärmeprod!$B$1:$AH$479,MATCH(P$2,Kraftvärmeprod!$B$1:$AG$1,0),FALSE)/1,0)-IFERROR(VLOOKUP($B141,'Slutlig allokering kvv'!$B$2:$AC$462,MATCH(P$3,'Slutlig allokering kvv'!$B$1:$AJ$1,0),FALSE)/1,0)</f>
        <v>5.8615999999999993</v>
      </c>
      <c r="Q141">
        <f>IFERROR(VLOOKUP($B141,Kraftvärmeprod!$B$1:$AH$479,MATCH(Q$2,Kraftvärmeprod!$B$1:$AG$1,0),FALSE)/1,0)-IFERROR(VLOOKUP($B141,'Slutlig allokering kvv'!$B$2:$AC$462,MATCH(Q$3,'Slutlig allokering kvv'!$B$1:$AJ$1,0),FALSE)/1,0)</f>
        <v>0</v>
      </c>
      <c r="R141">
        <f>IFERROR(VLOOKUP($B141,Kraftvärmeprod!$B$1:$AH$479,MATCH(R$2,Kraftvärmeprod!$B$1:$AG$1,0),FALSE)/1,0)-IFERROR(VLOOKUP($B141,'Slutlig allokering kvv'!$B$2:$AC$462,MATCH(R$3,'Slutlig allokering kvv'!$B$1:$AJ$1,0),FALSE)/1,0)</f>
        <v>0</v>
      </c>
      <c r="S141">
        <f>IFERROR(VLOOKUP($B141,Kraftvärmeprod!$B$1:$AH$479,MATCH(S$2,Kraftvärmeprod!$B$1:$AG$1,0),FALSE)/1,0)-IFERROR(VLOOKUP($B141,'Slutlig allokering kvv'!$B$2:$AC$462,MATCH(S$3,'Slutlig allokering kvv'!$B$1:$AJ$1,0),FALSE)/1,0)</f>
        <v>0</v>
      </c>
      <c r="T141" s="6">
        <f>IFERROR(VLOOKUP($B141,Miljö!$B$1:$S$477,MATCH(T$2,Miljö!$B$1:$X$1,0),FALSE)/1,0)-IFERROR(VLOOKUP($B141,'Slutlig allokering kvv'!$B$2:$AC$462,MATCH(T$3,'Slutlig allokering kvv'!$B$1:$AJ$1,0),FALSE)/1,0)</f>
        <v>0.15516000000000002</v>
      </c>
      <c r="U141">
        <f>IFERROR(VLOOKUP($B141,Kraftvärmeprod!$B$1:$AH$479,MATCH(U$2,Kraftvärmeprod!$B$1:$AG$1,0),FALSE)/1,0)-IFERROR(VLOOKUP($B141,'Slutlig allokering kvv'!$B$2:$AC$462,MATCH(U$3,'Slutlig allokering kvv'!$B$1:$AJ$1,0),FALSE)/1,0)</f>
        <v>0</v>
      </c>
      <c r="V141">
        <f>IFERROR(VLOOKUP($B141,Kraftvärmeprod!$B$1:$AH$479,MATCH(V$2,Kraftvärmeprod!$B$1:$AG$1,0),FALSE)/1,0)-IFERROR(VLOOKUP($B141,'Slutlig allokering kvv'!$B$2:$AC$462,MATCH(V$3,'Slutlig allokering kvv'!$B$1:$AJ$1,0),FALSE)/1,0)</f>
        <v>0</v>
      </c>
      <c r="W141">
        <f>IFERROR(VLOOKUP($B141,Kraftvärmeprod!$B$1:$AH$479,MATCH(W$2,Kraftvärmeprod!$B$1:$AG$1,0),FALSE)/1,0)-IFERROR(VLOOKUP($B141,'Slutlig allokering kvv'!$B$2:$AC$462,MATCH(W$3,'Slutlig allokering kvv'!$B$1:$AJ$1,0),FALSE)/1,0)</f>
        <v>0</v>
      </c>
      <c r="X141">
        <f>IFERROR(VLOOKUP($B141,Kraftvärmeprod!$B$1:$AH$479,MATCH(X$2,Kraftvärmeprod!$B$1:$AG$1,0),FALSE)/1,0)-IFERROR(VLOOKUP($B141,'Slutlig allokering kvv'!$B$2:$AC$462,MATCH(X$3,'Slutlig allokering kvv'!$B$1:$AJ$1,0),FALSE)/1,0)</f>
        <v>0</v>
      </c>
      <c r="Y141">
        <f>IFERROR(VLOOKUP($B141,Kraftvärmeprod!$B$1:$AH$479,MATCH(Y$2,Kraftvärmeprod!$B$1:$AG$1,0),FALSE)/1,0)-IFERROR(VLOOKUP($B141,'Slutlig allokering kvv'!$B$2:$AC$462,MATCH(Y$3,'Slutlig allokering kvv'!$B$1:$AJ$1,0),FALSE)/1,0)</f>
        <v>0</v>
      </c>
      <c r="Z141">
        <f>IFERROR(VLOOKUP($B141,Kraftvärmeprod!$B$1:$AH$479,MATCH(Z$2,Kraftvärmeprod!$B$1:$AG$1,0),FALSE)/1,0)-IFERROR(VLOOKUP($B141,'Slutlig allokering kvv'!$B$2:$AC$462,MATCH(Z$3,'Slutlig allokering kvv'!$B$1:$AJ$1,0),FALSE)/1,0)</f>
        <v>0</v>
      </c>
      <c r="AA141">
        <f>IFERROR(VLOOKUP($B141,Kraftvärmeprod!$B$1:$AH$479,MATCH(AA$2,Kraftvärmeprod!$B$1:$AG$1,0),FALSE)/1,0)-IFERROR(VLOOKUP($B141,'Slutlig allokering kvv'!$B$2:$AC$462,MATCH(AA$3,'Slutlig allokering kvv'!$B$1:$AJ$1,0),FALSE)/1,0)</f>
        <v>0</v>
      </c>
      <c r="AE141">
        <f t="shared" si="4"/>
        <v>14.711459999999999</v>
      </c>
      <c r="AG141">
        <f>IFERROR(VLOOKUP(B141,'Slutlig allokering kvv'!$B$2:$AJ$462,MATCH("Summa slutlig allokerad tillförd energi (utan hjälpel och rökgaskondensering):",'Slutlig allokering kvv'!$B$1:$AK$1,0),FALSE)/1,"")</f>
        <v>36.48854</v>
      </c>
      <c r="AI141" s="137">
        <f>IFERROR(1-VLOOKUP(B141,'Slutlig allokering kvv'!$B$2:$AJ$462,MATCH("Andel av bränsle i kvv som allokerats till värme, exklusive rökgaskondensering och hjälpel",'Slutlig allokering kvv'!$B$1:$AK$1,0),FALSE),"")</f>
        <v>0.28733320312499988</v>
      </c>
      <c r="AK141" s="137">
        <f t="shared" si="5"/>
        <v>0.28733320312499994</v>
      </c>
    </row>
    <row r="142" spans="1:37" x14ac:dyDescent="0.25">
      <c r="A142" s="2" t="s">
        <v>220</v>
      </c>
      <c r="B142" s="2" t="s">
        <v>221</v>
      </c>
      <c r="C142" t="str">
        <f>IFERROR(VLOOKUP($B142,Kraftvärmeprod!$B$1:$AH$479,MATCH(C$3,Kraftvärmeprod!$B$1:$AG$1,0),FALSE)/1,"")</f>
        <v/>
      </c>
      <c r="D142" t="str">
        <f>IFERROR(VLOOKUP($B142,Kraftvärmeprod!$B$1:$AH$479,MATCH(D$3,Kraftvärmeprod!$B$1:$AG$1,0),FALSE)/1,"")</f>
        <v/>
      </c>
      <c r="E142">
        <f>IFERROR(VLOOKUP($B142,Kraftvärmeprod!$B$1:$AH$479,MATCH(E$2,Kraftvärmeprod!$B$1:$AG$1,0),FALSE)/1,0)-IFERROR(VLOOKUP($B142,'Slutlig allokering kvv'!$B$2:$AC$462,MATCH(E$3,'Slutlig allokering kvv'!$B$1:$AJ$1,0),FALSE)/1,0)</f>
        <v>0</v>
      </c>
      <c r="F142">
        <f>IFERROR(VLOOKUP($B142,Kraftvärmeprod!$B$1:$AH$479,MATCH(F$2,Kraftvärmeprod!$B$1:$AG$1,0),FALSE)/1,0)-IFERROR(VLOOKUP($B142,'Slutlig allokering kvv'!$B$2:$AC$462,MATCH(F$3,'Slutlig allokering kvv'!$B$1:$AJ$1,0),FALSE)/1,0)</f>
        <v>0</v>
      </c>
      <c r="G142">
        <f>IFERROR(VLOOKUP($B142,Kraftvärmeprod!$B$1:$AH$479,MATCH(G$2,Kraftvärmeprod!$B$1:$AG$1,0),FALSE)/1,0)-IFERROR(VLOOKUP($B142,'Slutlig allokering kvv'!$B$2:$AC$462,MATCH(G$3,'Slutlig allokering kvv'!$B$1:$AJ$1,0),FALSE)/1,0)</f>
        <v>0</v>
      </c>
      <c r="H142">
        <f>IFERROR(VLOOKUP($B142,Kraftvärmeprod!$B$1:$AH$479,MATCH(H$2,Kraftvärmeprod!$B$1:$AG$1,0),FALSE)/1,0)-IFERROR(VLOOKUP($B142,'Slutlig allokering kvv'!$B$2:$AC$462,MATCH(H$3,'Slutlig allokering kvv'!$B$1:$AJ$1,0),FALSE)/1,0)</f>
        <v>0</v>
      </c>
      <c r="I142">
        <f>IFERROR(VLOOKUP($B142,Kraftvärmeprod!$B$1:$AH$479,MATCH(I$2,Kraftvärmeprod!$B$1:$AG$1,0),FALSE)/1,0)-IFERROR(VLOOKUP($B142,'Slutlig allokering kvv'!$B$2:$AC$462,MATCH(I$3,'Slutlig allokering kvv'!$B$1:$AJ$1,0),FALSE)/1,0)</f>
        <v>0</v>
      </c>
      <c r="J142">
        <f>IFERROR(VLOOKUP($B142,Kraftvärmeprod!$B$1:$AH$479,MATCH(J$2,Kraftvärmeprod!$B$1:$AG$1,0),FALSE)/1,0)-IFERROR(VLOOKUP($B142,'Slutlig allokering kvv'!$B$2:$AC$462,MATCH(J$3,'Slutlig allokering kvv'!$B$1:$AJ$1,0),FALSE)/1,0)</f>
        <v>0</v>
      </c>
      <c r="K142">
        <f>IFERROR(VLOOKUP($B142,Kraftvärmeprod!$B$1:$AH$479,MATCH(K$2,Kraftvärmeprod!$B$1:$AG$1,0),FALSE)/1,0)-IFERROR(VLOOKUP($B142,'Slutlig allokering kvv'!$B$2:$AC$462,MATCH(K$3,'Slutlig allokering kvv'!$B$1:$AJ$1,0),FALSE)/1,0)</f>
        <v>0</v>
      </c>
      <c r="L142">
        <f>IFERROR(VLOOKUP($B142,Kraftvärmeprod!$B$1:$AH$479,MATCH(L$2,Kraftvärmeprod!$B$1:$AG$1,0),FALSE)/1,0)-IFERROR(VLOOKUP($B142,'Slutlig allokering kvv'!$B$2:$AC$462,MATCH(L$3,'Slutlig allokering kvv'!$B$1:$AJ$1,0),FALSE)/1,0)</f>
        <v>0</v>
      </c>
      <c r="M142">
        <f>IFERROR(VLOOKUP($B142,Kraftvärmeprod!$B$1:$AH$479,MATCH(M$2,Kraftvärmeprod!$B$1:$AG$1,0),FALSE)/1,0)-IFERROR(VLOOKUP($B142,'Slutlig allokering kvv'!$B$2:$AC$462,MATCH(M$3,'Slutlig allokering kvv'!$B$1:$AJ$1,0),FALSE)/1,0)</f>
        <v>0</v>
      </c>
      <c r="N142">
        <f>IFERROR(VLOOKUP($B142,Kraftvärmeprod!$B$1:$AH$479,MATCH(N$2,Kraftvärmeprod!$B$1:$AG$1,0),FALSE)/1,0)-IFERROR(VLOOKUP($B142,'Slutlig allokering kvv'!$B$2:$AC$462,MATCH(N$3,'Slutlig allokering kvv'!$B$1:$AJ$1,0),FALSE)/1,0)</f>
        <v>0</v>
      </c>
      <c r="O142">
        <f>IFERROR(VLOOKUP($B142,Kraftvärmeprod!$B$1:$AH$479,MATCH(O$2,Kraftvärmeprod!$B$1:$AG$1,0),FALSE)/1,0)-IFERROR(VLOOKUP($B142,'Slutlig allokering kvv'!$B$2:$AC$462,MATCH(O$3,'Slutlig allokering kvv'!$B$1:$AJ$1,0),FALSE)/1,0)</f>
        <v>0</v>
      </c>
      <c r="P142">
        <f>IFERROR(VLOOKUP($B142,Kraftvärmeprod!$B$1:$AH$479,MATCH(P$2,Kraftvärmeprod!$B$1:$AG$1,0),FALSE)/1,0)-IFERROR(VLOOKUP($B142,'Slutlig allokering kvv'!$B$2:$AC$462,MATCH(P$3,'Slutlig allokering kvv'!$B$1:$AJ$1,0),FALSE)/1,0)</f>
        <v>0</v>
      </c>
      <c r="Q142">
        <f>IFERROR(VLOOKUP($B142,Kraftvärmeprod!$B$1:$AH$479,MATCH(Q$2,Kraftvärmeprod!$B$1:$AG$1,0),FALSE)/1,0)-IFERROR(VLOOKUP($B142,'Slutlig allokering kvv'!$B$2:$AC$462,MATCH(Q$3,'Slutlig allokering kvv'!$B$1:$AJ$1,0),FALSE)/1,0)</f>
        <v>0</v>
      </c>
      <c r="R142">
        <f>IFERROR(VLOOKUP($B142,Kraftvärmeprod!$B$1:$AH$479,MATCH(R$2,Kraftvärmeprod!$B$1:$AG$1,0),FALSE)/1,0)-IFERROR(VLOOKUP($B142,'Slutlig allokering kvv'!$B$2:$AC$462,MATCH(R$3,'Slutlig allokering kvv'!$B$1:$AJ$1,0),FALSE)/1,0)</f>
        <v>0</v>
      </c>
      <c r="S142">
        <f>IFERROR(VLOOKUP($B142,Kraftvärmeprod!$B$1:$AH$479,MATCH(S$2,Kraftvärmeprod!$B$1:$AG$1,0),FALSE)/1,0)-IFERROR(VLOOKUP($B142,'Slutlig allokering kvv'!$B$2:$AC$462,MATCH(S$3,'Slutlig allokering kvv'!$B$1:$AJ$1,0),FALSE)/1,0)</f>
        <v>0</v>
      </c>
      <c r="T142" s="6">
        <f>IFERROR(VLOOKUP($B142,Miljö!$B$1:$S$477,MATCH(T$2,Miljö!$B$1:$X$1,0),FALSE)/1,0)-IFERROR(VLOOKUP($B142,'Slutlig allokering kvv'!$B$2:$AC$462,MATCH(T$3,'Slutlig allokering kvv'!$B$1:$AJ$1,0),FALSE)/1,0)</f>
        <v>0</v>
      </c>
      <c r="U142">
        <f>IFERROR(VLOOKUP($B142,Kraftvärmeprod!$B$1:$AH$479,MATCH(U$2,Kraftvärmeprod!$B$1:$AG$1,0),FALSE)/1,0)-IFERROR(VLOOKUP($B142,'Slutlig allokering kvv'!$B$2:$AC$462,MATCH(U$3,'Slutlig allokering kvv'!$B$1:$AJ$1,0),FALSE)/1,0)</f>
        <v>0</v>
      </c>
      <c r="V142">
        <f>IFERROR(VLOOKUP($B142,Kraftvärmeprod!$B$1:$AH$479,MATCH(V$2,Kraftvärmeprod!$B$1:$AG$1,0),FALSE)/1,0)-IFERROR(VLOOKUP($B142,'Slutlig allokering kvv'!$B$2:$AC$462,MATCH(V$3,'Slutlig allokering kvv'!$B$1:$AJ$1,0),FALSE)/1,0)</f>
        <v>0</v>
      </c>
      <c r="W142">
        <f>IFERROR(VLOOKUP($B142,Kraftvärmeprod!$B$1:$AH$479,MATCH(W$2,Kraftvärmeprod!$B$1:$AG$1,0),FALSE)/1,0)-IFERROR(VLOOKUP($B142,'Slutlig allokering kvv'!$B$2:$AC$462,MATCH(W$3,'Slutlig allokering kvv'!$B$1:$AJ$1,0),FALSE)/1,0)</f>
        <v>0</v>
      </c>
      <c r="X142">
        <f>IFERROR(VLOOKUP($B142,Kraftvärmeprod!$B$1:$AH$479,MATCH(X$2,Kraftvärmeprod!$B$1:$AG$1,0),FALSE)/1,0)-IFERROR(VLOOKUP($B142,'Slutlig allokering kvv'!$B$2:$AC$462,MATCH(X$3,'Slutlig allokering kvv'!$B$1:$AJ$1,0),FALSE)/1,0)</f>
        <v>0</v>
      </c>
      <c r="Y142">
        <f>IFERROR(VLOOKUP($B142,Kraftvärmeprod!$B$1:$AH$479,MATCH(Y$2,Kraftvärmeprod!$B$1:$AG$1,0),FALSE)/1,0)-IFERROR(VLOOKUP($B142,'Slutlig allokering kvv'!$B$2:$AC$462,MATCH(Y$3,'Slutlig allokering kvv'!$B$1:$AJ$1,0),FALSE)/1,0)</f>
        <v>0</v>
      </c>
      <c r="Z142">
        <f>IFERROR(VLOOKUP($B142,Kraftvärmeprod!$B$1:$AH$479,MATCH(Z$2,Kraftvärmeprod!$B$1:$AG$1,0),FALSE)/1,0)-IFERROR(VLOOKUP($B142,'Slutlig allokering kvv'!$B$2:$AC$462,MATCH(Z$3,'Slutlig allokering kvv'!$B$1:$AJ$1,0),FALSE)/1,0)</f>
        <v>0</v>
      </c>
      <c r="AA142">
        <f>IFERROR(VLOOKUP($B142,Kraftvärmeprod!$B$1:$AH$479,MATCH(AA$2,Kraftvärmeprod!$B$1:$AG$1,0),FALSE)/1,0)-IFERROR(VLOOKUP($B142,'Slutlig allokering kvv'!$B$2:$AC$462,MATCH(AA$3,'Slutlig allokering kvv'!$B$1:$AJ$1,0),FALSE)/1,0)</f>
        <v>0</v>
      </c>
      <c r="AE142">
        <f t="shared" si="4"/>
        <v>0</v>
      </c>
      <c r="AG142">
        <f>IFERROR(VLOOKUP(B142,'Slutlig allokering kvv'!$B$2:$AJ$462,MATCH("Summa slutlig allokerad tillförd energi (utan hjälpel och rökgaskondensering):",'Slutlig allokering kvv'!$B$1:$AK$1,0),FALSE)/1,"")</f>
        <v>0</v>
      </c>
      <c r="AI142" s="137" t="str">
        <f>IFERROR(1-VLOOKUP(B142,'Slutlig allokering kvv'!$B$2:$AJ$462,MATCH("Andel av bränsle i kvv som allokerats till värme, exklusive rökgaskondensering och hjälpel",'Slutlig allokering kvv'!$B$1:$AK$1,0),FALSE),"")</f>
        <v/>
      </c>
      <c r="AK142" s="137" t="str">
        <f t="shared" si="5"/>
        <v/>
      </c>
    </row>
    <row r="143" spans="1:37" x14ac:dyDescent="0.25">
      <c r="A143" s="2" t="s">
        <v>222</v>
      </c>
      <c r="B143" s="2" t="s">
        <v>223</v>
      </c>
      <c r="C143">
        <f>IFERROR(VLOOKUP($B143,Kraftvärmeprod!$B$1:$AH$479,MATCH(C$3,Kraftvärmeprod!$B$1:$AG$1,0),FALSE)/1,"")</f>
        <v>129.4</v>
      </c>
      <c r="D143">
        <f>IFERROR(VLOOKUP($B143,Kraftvärmeprod!$B$1:$AH$479,MATCH(D$3,Kraftvärmeprod!$B$1:$AG$1,0),FALSE)/1,"")</f>
        <v>31.3</v>
      </c>
      <c r="E143">
        <f>IFERROR(VLOOKUP($B143,Kraftvärmeprod!$B$1:$AH$479,MATCH(E$2,Kraftvärmeprod!$B$1:$AG$1,0),FALSE)/1,0)-IFERROR(VLOOKUP($B143,'Slutlig allokering kvv'!$B$2:$AC$462,MATCH(E$3,'Slutlig allokering kvv'!$B$1:$AJ$1,0),FALSE)/1,0)</f>
        <v>0</v>
      </c>
      <c r="F143">
        <f>IFERROR(VLOOKUP($B143,Kraftvärmeprod!$B$1:$AH$479,MATCH(F$2,Kraftvärmeprod!$B$1:$AG$1,0),FALSE)/1,0)-IFERROR(VLOOKUP($B143,'Slutlig allokering kvv'!$B$2:$AC$462,MATCH(F$3,'Slutlig allokering kvv'!$B$1:$AJ$1,0),FALSE)/1,0)</f>
        <v>0</v>
      </c>
      <c r="G143">
        <f>IFERROR(VLOOKUP($B143,Kraftvärmeprod!$B$1:$AH$479,MATCH(G$2,Kraftvärmeprod!$B$1:$AG$1,0),FALSE)/1,0)-IFERROR(VLOOKUP($B143,'Slutlig allokering kvv'!$B$2:$AC$462,MATCH(G$3,'Slutlig allokering kvv'!$B$1:$AJ$1,0),FALSE)/1,0)</f>
        <v>17.7469</v>
      </c>
      <c r="H143">
        <f>IFERROR(VLOOKUP($B143,Kraftvärmeprod!$B$1:$AH$479,MATCH(H$2,Kraftvärmeprod!$B$1:$AG$1,0),FALSE)/1,0)-IFERROR(VLOOKUP($B143,'Slutlig allokering kvv'!$B$2:$AC$462,MATCH(H$3,'Slutlig allokering kvv'!$B$1:$AJ$1,0),FALSE)/1,0)</f>
        <v>0</v>
      </c>
      <c r="I143">
        <f>IFERROR(VLOOKUP($B143,Kraftvärmeprod!$B$1:$AH$479,MATCH(I$2,Kraftvärmeprod!$B$1:$AG$1,0),FALSE)/1,0)-IFERROR(VLOOKUP($B143,'Slutlig allokering kvv'!$B$2:$AC$462,MATCH(I$3,'Slutlig allokering kvv'!$B$1:$AJ$1,0),FALSE)/1,0)</f>
        <v>0</v>
      </c>
      <c r="J143">
        <f>IFERROR(VLOOKUP($B143,Kraftvärmeprod!$B$1:$AH$479,MATCH(J$2,Kraftvärmeprod!$B$1:$AG$1,0),FALSE)/1,0)-IFERROR(VLOOKUP($B143,'Slutlig allokering kvv'!$B$2:$AC$462,MATCH(J$3,'Slutlig allokering kvv'!$B$1:$AJ$1,0),FALSE)/1,0)</f>
        <v>0</v>
      </c>
      <c r="K143">
        <f>IFERROR(VLOOKUP($B143,Kraftvärmeprod!$B$1:$AH$479,MATCH(K$2,Kraftvärmeprod!$B$1:$AG$1,0),FALSE)/1,0)-IFERROR(VLOOKUP($B143,'Slutlig allokering kvv'!$B$2:$AC$462,MATCH(K$3,'Slutlig allokering kvv'!$B$1:$AJ$1,0),FALSE)/1,0)</f>
        <v>0</v>
      </c>
      <c r="L143">
        <f>IFERROR(VLOOKUP($B143,Kraftvärmeprod!$B$1:$AH$479,MATCH(L$2,Kraftvärmeprod!$B$1:$AG$1,0),FALSE)/1,0)-IFERROR(VLOOKUP($B143,'Slutlig allokering kvv'!$B$2:$AC$462,MATCH(L$3,'Slutlig allokering kvv'!$B$1:$AJ$1,0),FALSE)/1,0)</f>
        <v>15.543000000000003</v>
      </c>
      <c r="M143">
        <f>IFERROR(VLOOKUP($B143,Kraftvärmeprod!$B$1:$AH$479,MATCH(M$2,Kraftvärmeprod!$B$1:$AG$1,0),FALSE)/1,0)-IFERROR(VLOOKUP($B143,'Slutlig allokering kvv'!$B$2:$AC$462,MATCH(M$3,'Slutlig allokering kvv'!$B$1:$AJ$1,0),FALSE)/1,0)</f>
        <v>0</v>
      </c>
      <c r="N143">
        <f>IFERROR(VLOOKUP($B143,Kraftvärmeprod!$B$1:$AH$479,MATCH(N$2,Kraftvärmeprod!$B$1:$AG$1,0),FALSE)/1,0)-IFERROR(VLOOKUP($B143,'Slutlig allokering kvv'!$B$2:$AC$462,MATCH(N$3,'Slutlig allokering kvv'!$B$1:$AJ$1,0),FALSE)/1,0)</f>
        <v>0</v>
      </c>
      <c r="O143">
        <f>IFERROR(VLOOKUP($B143,Kraftvärmeprod!$B$1:$AH$479,MATCH(O$2,Kraftvärmeprod!$B$1:$AG$1,0),FALSE)/1,0)-IFERROR(VLOOKUP($B143,'Slutlig allokering kvv'!$B$2:$AC$462,MATCH(O$3,'Slutlig allokering kvv'!$B$1:$AJ$1,0),FALSE)/1,0)</f>
        <v>7.2689000000000004</v>
      </c>
      <c r="P143">
        <f>IFERROR(VLOOKUP($B143,Kraftvärmeprod!$B$1:$AH$479,MATCH(P$2,Kraftvärmeprod!$B$1:$AG$1,0),FALSE)/1,0)-IFERROR(VLOOKUP($B143,'Slutlig allokering kvv'!$B$2:$AC$462,MATCH(P$3,'Slutlig allokering kvv'!$B$1:$AJ$1,0),FALSE)/1,0)</f>
        <v>12.063199999999998</v>
      </c>
      <c r="Q143">
        <f>IFERROR(VLOOKUP($B143,Kraftvärmeprod!$B$1:$AH$479,MATCH(Q$2,Kraftvärmeprod!$B$1:$AG$1,0),FALSE)/1,0)-IFERROR(VLOOKUP($B143,'Slutlig allokering kvv'!$B$2:$AC$462,MATCH(Q$3,'Slutlig allokering kvv'!$B$1:$AJ$1,0),FALSE)/1,0)</f>
        <v>0</v>
      </c>
      <c r="R143">
        <f>IFERROR(VLOOKUP($B143,Kraftvärmeprod!$B$1:$AH$479,MATCH(R$2,Kraftvärmeprod!$B$1:$AG$1,0),FALSE)/1,0)-IFERROR(VLOOKUP($B143,'Slutlig allokering kvv'!$B$2:$AC$462,MATCH(R$3,'Slutlig allokering kvv'!$B$1:$AJ$1,0),FALSE)/1,0)</f>
        <v>0</v>
      </c>
      <c r="S143">
        <f>IFERROR(VLOOKUP($B143,Kraftvärmeprod!$B$1:$AH$479,MATCH(S$2,Kraftvärmeprod!$B$1:$AG$1,0),FALSE)/1,0)-IFERROR(VLOOKUP($B143,'Slutlig allokering kvv'!$B$2:$AC$462,MATCH(S$3,'Slutlig allokering kvv'!$B$1:$AJ$1,0),FALSE)/1,0)</f>
        <v>9.2528000000000006</v>
      </c>
      <c r="T143" s="6">
        <f>IFERROR(VLOOKUP($B143,Miljö!$B$1:$S$477,MATCH(T$2,Miljö!$B$1:$X$1,0),FALSE)/1,0)-IFERROR(VLOOKUP($B143,'Slutlig allokering kvv'!$B$2:$AC$462,MATCH(T$3,'Slutlig allokering kvv'!$B$1:$AJ$1,0),FALSE)/1,0)</f>
        <v>2.2338799999999996</v>
      </c>
      <c r="U143">
        <f>IFERROR(VLOOKUP($B143,Kraftvärmeprod!$B$1:$AH$479,MATCH(U$2,Kraftvärmeprod!$B$1:$AG$1,0),FALSE)/1,0)-IFERROR(VLOOKUP($B143,'Slutlig allokering kvv'!$B$2:$AC$462,MATCH(U$3,'Slutlig allokering kvv'!$B$1:$AJ$1,0),FALSE)/1,0)</f>
        <v>0</v>
      </c>
      <c r="V143">
        <f>IFERROR(VLOOKUP($B143,Kraftvärmeprod!$B$1:$AH$479,MATCH(V$2,Kraftvärmeprod!$B$1:$AG$1,0),FALSE)/1,0)-IFERROR(VLOOKUP($B143,'Slutlig allokering kvv'!$B$2:$AC$462,MATCH(V$3,'Slutlig allokering kvv'!$B$1:$AJ$1,0),FALSE)/1,0)</f>
        <v>0</v>
      </c>
      <c r="W143">
        <f>IFERROR(VLOOKUP($B143,Kraftvärmeprod!$B$1:$AH$479,MATCH(W$2,Kraftvärmeprod!$B$1:$AG$1,0),FALSE)/1,0)-IFERROR(VLOOKUP($B143,'Slutlig allokering kvv'!$B$2:$AC$462,MATCH(W$3,'Slutlig allokering kvv'!$B$1:$AJ$1,0),FALSE)/1,0)</f>
        <v>0</v>
      </c>
      <c r="X143">
        <f>IFERROR(VLOOKUP($B143,Kraftvärmeprod!$B$1:$AH$479,MATCH(X$2,Kraftvärmeprod!$B$1:$AG$1,0),FALSE)/1,0)-IFERROR(VLOOKUP($B143,'Slutlig allokering kvv'!$B$2:$AC$462,MATCH(X$3,'Slutlig allokering kvv'!$B$1:$AJ$1,0),FALSE)/1,0)</f>
        <v>0</v>
      </c>
      <c r="Y143">
        <f>IFERROR(VLOOKUP($B143,Kraftvärmeprod!$B$1:$AH$479,MATCH(Y$2,Kraftvärmeprod!$B$1:$AG$1,0),FALSE)/1,0)-IFERROR(VLOOKUP($B143,'Slutlig allokering kvv'!$B$2:$AC$462,MATCH(Y$3,'Slutlig allokering kvv'!$B$1:$AJ$1,0),FALSE)/1,0)</f>
        <v>0</v>
      </c>
      <c r="Z143">
        <f>IFERROR(VLOOKUP($B143,Kraftvärmeprod!$B$1:$AH$479,MATCH(Z$2,Kraftvärmeprod!$B$1:$AG$1,0),FALSE)/1,0)-IFERROR(VLOOKUP($B143,'Slutlig allokering kvv'!$B$2:$AC$462,MATCH(Z$3,'Slutlig allokering kvv'!$B$1:$AJ$1,0),FALSE)/1,0)</f>
        <v>0</v>
      </c>
      <c r="AA143">
        <f>IFERROR(VLOOKUP($B143,Kraftvärmeprod!$B$1:$AH$479,MATCH(AA$2,Kraftvärmeprod!$B$1:$AG$1,0),FALSE)/1,0)-IFERROR(VLOOKUP($B143,'Slutlig allokering kvv'!$B$2:$AC$462,MATCH(AA$3,'Slutlig allokering kvv'!$B$1:$AJ$1,0),FALSE)/1,0)</f>
        <v>0</v>
      </c>
      <c r="AE143">
        <f t="shared" si="4"/>
        <v>61.874800000000008</v>
      </c>
      <c r="AG143">
        <f>IFERROR(VLOOKUP(B143,'Slutlig allokering kvv'!$B$2:$AJ$462,MATCH("Summa slutlig allokerad tillförd energi (utan hjälpel och rökgaskondensering):",'Slutlig allokering kvv'!$B$1:$AK$1,0),FALSE)/1,"")</f>
        <v>100.82520000000001</v>
      </c>
      <c r="AI143" s="137">
        <f>IFERROR(1-VLOOKUP(B143,'Slutlig allokering kvv'!$B$2:$AJ$462,MATCH("Andel av bränsle i kvv som allokerats till värme, exklusive rökgaskondensering och hjälpel",'Slutlig allokering kvv'!$B$1:$AK$1,0),FALSE),"")</f>
        <v>0.38029993853718491</v>
      </c>
      <c r="AK143" s="137">
        <f t="shared" si="5"/>
        <v>0.38029993853718502</v>
      </c>
    </row>
    <row r="144" spans="1:37" x14ac:dyDescent="0.25">
      <c r="A144" s="2" t="s">
        <v>224</v>
      </c>
      <c r="B144" s="2" t="s">
        <v>225</v>
      </c>
      <c r="C144">
        <f>IFERROR(VLOOKUP($B144,Kraftvärmeprod!$B$1:$AH$479,MATCH(C$3,Kraftvärmeprod!$B$1:$AG$1,0),FALSE)/1,"")</f>
        <v>116.3</v>
      </c>
      <c r="D144">
        <f>IFERROR(VLOOKUP($B144,Kraftvärmeprod!$B$1:$AH$479,MATCH(D$3,Kraftvärmeprod!$B$1:$AG$1,0),FALSE)/1,"")</f>
        <v>9.9</v>
      </c>
      <c r="E144">
        <f>IFERROR(VLOOKUP($B144,Kraftvärmeprod!$B$1:$AH$479,MATCH(E$2,Kraftvärmeprod!$B$1:$AG$1,0),FALSE)/1,0)-IFERROR(VLOOKUP($B144,'Slutlig allokering kvv'!$B$2:$AC$462,MATCH(E$3,'Slutlig allokering kvv'!$B$1:$AJ$1,0),FALSE)/1,0)</f>
        <v>30.400000000000006</v>
      </c>
      <c r="F144">
        <f>IFERROR(VLOOKUP($B144,Kraftvärmeprod!$B$1:$AH$479,MATCH(F$2,Kraftvärmeprod!$B$1:$AG$1,0),FALSE)/1,0)-IFERROR(VLOOKUP($B144,'Slutlig allokering kvv'!$B$2:$AC$462,MATCH(F$3,'Slutlig allokering kvv'!$B$1:$AJ$1,0),FALSE)/1,0)</f>
        <v>0</v>
      </c>
      <c r="G144">
        <f>IFERROR(VLOOKUP($B144,Kraftvärmeprod!$B$1:$AH$479,MATCH(G$2,Kraftvärmeprod!$B$1:$AG$1,0),FALSE)/1,0)-IFERROR(VLOOKUP($B144,'Slutlig allokering kvv'!$B$2:$AC$462,MATCH(G$3,'Slutlig allokering kvv'!$B$1:$AJ$1,0),FALSE)/1,0)</f>
        <v>0</v>
      </c>
      <c r="H144">
        <f>IFERROR(VLOOKUP($B144,Kraftvärmeprod!$B$1:$AH$479,MATCH(H$2,Kraftvärmeprod!$B$1:$AG$1,0),FALSE)/1,0)-IFERROR(VLOOKUP($B144,'Slutlig allokering kvv'!$B$2:$AC$462,MATCH(H$3,'Slutlig allokering kvv'!$B$1:$AJ$1,0),FALSE)/1,0)</f>
        <v>0</v>
      </c>
      <c r="I144">
        <f>IFERROR(VLOOKUP($B144,Kraftvärmeprod!$B$1:$AH$479,MATCH(I$2,Kraftvärmeprod!$B$1:$AG$1,0),FALSE)/1,0)-IFERROR(VLOOKUP($B144,'Slutlig allokering kvv'!$B$2:$AC$462,MATCH(I$3,'Slutlig allokering kvv'!$B$1:$AJ$1,0),FALSE)/1,0)</f>
        <v>8.6666000000000021E-2</v>
      </c>
      <c r="J144">
        <f>IFERROR(VLOOKUP($B144,Kraftvärmeprod!$B$1:$AH$479,MATCH(J$2,Kraftvärmeprod!$B$1:$AG$1,0),FALSE)/1,0)-IFERROR(VLOOKUP($B144,'Slutlig allokering kvv'!$B$2:$AC$462,MATCH(J$3,'Slutlig allokering kvv'!$B$1:$AJ$1,0),FALSE)/1,0)</f>
        <v>0</v>
      </c>
      <c r="K144">
        <f>IFERROR(VLOOKUP($B144,Kraftvärmeprod!$B$1:$AH$479,MATCH(K$2,Kraftvärmeprod!$B$1:$AG$1,0),FALSE)/1,0)-IFERROR(VLOOKUP($B144,'Slutlig allokering kvv'!$B$2:$AC$462,MATCH(K$3,'Slutlig allokering kvv'!$B$1:$AJ$1,0),FALSE)/1,0)</f>
        <v>0</v>
      </c>
      <c r="L144">
        <f>IFERROR(VLOOKUP($B144,Kraftvärmeprod!$B$1:$AH$479,MATCH(L$2,Kraftvärmeprod!$B$1:$AG$1,0),FALSE)/1,0)-IFERROR(VLOOKUP($B144,'Slutlig allokering kvv'!$B$2:$AC$462,MATCH(L$3,'Slutlig allokering kvv'!$B$1:$AJ$1,0),FALSE)/1,0)</f>
        <v>0</v>
      </c>
      <c r="M144">
        <f>IFERROR(VLOOKUP($B144,Kraftvärmeprod!$B$1:$AH$479,MATCH(M$2,Kraftvärmeprod!$B$1:$AG$1,0),FALSE)/1,0)-IFERROR(VLOOKUP($B144,'Slutlig allokering kvv'!$B$2:$AC$462,MATCH(M$3,'Slutlig allokering kvv'!$B$1:$AJ$1,0),FALSE)/1,0)</f>
        <v>0</v>
      </c>
      <c r="N144">
        <f>IFERROR(VLOOKUP($B144,Kraftvärmeprod!$B$1:$AH$479,MATCH(N$2,Kraftvärmeprod!$B$1:$AG$1,0),FALSE)/1,0)-IFERROR(VLOOKUP($B144,'Slutlig allokering kvv'!$B$2:$AC$462,MATCH(N$3,'Slutlig allokering kvv'!$B$1:$AJ$1,0),FALSE)/1,0)</f>
        <v>0</v>
      </c>
      <c r="O144">
        <f>IFERROR(VLOOKUP($B144,Kraftvärmeprod!$B$1:$AH$479,MATCH(O$2,Kraftvärmeprod!$B$1:$AG$1,0),FALSE)/1,0)-IFERROR(VLOOKUP($B144,'Slutlig allokering kvv'!$B$2:$AC$462,MATCH(O$3,'Slutlig allokering kvv'!$B$1:$AJ$1,0),FALSE)/1,0)</f>
        <v>0</v>
      </c>
      <c r="P144">
        <f>IFERROR(VLOOKUP($B144,Kraftvärmeprod!$B$1:$AH$479,MATCH(P$2,Kraftvärmeprod!$B$1:$AG$1,0),FALSE)/1,0)-IFERROR(VLOOKUP($B144,'Slutlig allokering kvv'!$B$2:$AC$462,MATCH(P$3,'Slutlig allokering kvv'!$B$1:$AJ$1,0),FALSE)/1,0)</f>
        <v>0</v>
      </c>
      <c r="Q144">
        <f>IFERROR(VLOOKUP($B144,Kraftvärmeprod!$B$1:$AH$479,MATCH(Q$2,Kraftvärmeprod!$B$1:$AG$1,0),FALSE)/1,0)-IFERROR(VLOOKUP($B144,'Slutlig allokering kvv'!$B$2:$AC$462,MATCH(Q$3,'Slutlig allokering kvv'!$B$1:$AJ$1,0),FALSE)/1,0)</f>
        <v>0</v>
      </c>
      <c r="R144">
        <f>IFERROR(VLOOKUP($B144,Kraftvärmeprod!$B$1:$AH$479,MATCH(R$2,Kraftvärmeprod!$B$1:$AG$1,0),FALSE)/1,0)-IFERROR(VLOOKUP($B144,'Slutlig allokering kvv'!$B$2:$AC$462,MATCH(R$3,'Slutlig allokering kvv'!$B$1:$AJ$1,0),FALSE)/1,0)</f>
        <v>0</v>
      </c>
      <c r="S144">
        <f>IFERROR(VLOOKUP($B144,Kraftvärmeprod!$B$1:$AH$479,MATCH(S$2,Kraftvärmeprod!$B$1:$AG$1,0),FALSE)/1,0)-IFERROR(VLOOKUP($B144,'Slutlig allokering kvv'!$B$2:$AC$462,MATCH(S$3,'Slutlig allokering kvv'!$B$1:$AJ$1,0),FALSE)/1,0)</f>
        <v>0</v>
      </c>
      <c r="T144" s="6">
        <f>IFERROR(VLOOKUP($B144,Miljö!$B$1:$S$477,MATCH(T$2,Miljö!$B$1:$X$1,0),FALSE)/1,0)-IFERROR(VLOOKUP($B144,'Slutlig allokering kvv'!$B$2:$AC$462,MATCH(T$3,'Slutlig allokering kvv'!$B$1:$AJ$1,0),FALSE)/1,0)</f>
        <v>0</v>
      </c>
      <c r="U144">
        <f>IFERROR(VLOOKUP($B144,Kraftvärmeprod!$B$1:$AH$479,MATCH(U$2,Kraftvärmeprod!$B$1:$AG$1,0),FALSE)/1,0)-IFERROR(VLOOKUP($B144,'Slutlig allokering kvv'!$B$2:$AC$462,MATCH(U$3,'Slutlig allokering kvv'!$B$1:$AJ$1,0),FALSE)/1,0)</f>
        <v>0</v>
      </c>
      <c r="V144">
        <f>IFERROR(VLOOKUP($B144,Kraftvärmeprod!$B$1:$AH$479,MATCH(V$2,Kraftvärmeprod!$B$1:$AG$1,0),FALSE)/1,0)-IFERROR(VLOOKUP($B144,'Slutlig allokering kvv'!$B$2:$AC$462,MATCH(V$3,'Slutlig allokering kvv'!$B$1:$AJ$1,0),FALSE)/1,0)</f>
        <v>0</v>
      </c>
      <c r="W144">
        <f>IFERROR(VLOOKUP($B144,Kraftvärmeprod!$B$1:$AH$479,MATCH(W$2,Kraftvärmeprod!$B$1:$AG$1,0),FALSE)/1,0)-IFERROR(VLOOKUP($B144,'Slutlig allokering kvv'!$B$2:$AC$462,MATCH(W$3,'Slutlig allokering kvv'!$B$1:$AJ$1,0),FALSE)/1,0)</f>
        <v>0</v>
      </c>
      <c r="X144">
        <f>IFERROR(VLOOKUP($B144,Kraftvärmeprod!$B$1:$AH$479,MATCH(X$2,Kraftvärmeprod!$B$1:$AG$1,0),FALSE)/1,0)-IFERROR(VLOOKUP($B144,'Slutlig allokering kvv'!$B$2:$AC$462,MATCH(X$3,'Slutlig allokering kvv'!$B$1:$AJ$1,0),FALSE)/1,0)</f>
        <v>0</v>
      </c>
      <c r="Y144">
        <f>IFERROR(VLOOKUP($B144,Kraftvärmeprod!$B$1:$AH$479,MATCH(Y$2,Kraftvärmeprod!$B$1:$AG$1,0),FALSE)/1,0)-IFERROR(VLOOKUP($B144,'Slutlig allokering kvv'!$B$2:$AC$462,MATCH(Y$3,'Slutlig allokering kvv'!$B$1:$AJ$1,0),FALSE)/1,0)</f>
        <v>0</v>
      </c>
      <c r="Z144">
        <f>IFERROR(VLOOKUP($B144,Kraftvärmeprod!$B$1:$AH$479,MATCH(Z$2,Kraftvärmeprod!$B$1:$AG$1,0),FALSE)/1,0)-IFERROR(VLOOKUP($B144,'Slutlig allokering kvv'!$B$2:$AC$462,MATCH(Z$3,'Slutlig allokering kvv'!$B$1:$AJ$1,0),FALSE)/1,0)</f>
        <v>0</v>
      </c>
      <c r="AA144">
        <f>IFERROR(VLOOKUP($B144,Kraftvärmeprod!$B$1:$AH$479,MATCH(AA$2,Kraftvärmeprod!$B$1:$AG$1,0),FALSE)/1,0)-IFERROR(VLOOKUP($B144,'Slutlig allokering kvv'!$B$2:$AC$462,MATCH(AA$3,'Slutlig allokering kvv'!$B$1:$AJ$1,0),FALSE)/1,0)</f>
        <v>0</v>
      </c>
      <c r="AE144">
        <f t="shared" si="4"/>
        <v>30.486666000000007</v>
      </c>
      <c r="AG144">
        <f>IFERROR(VLOOKUP(B144,'Slutlig allokering kvv'!$B$2:$AJ$462,MATCH("Summa slutlig allokerad tillförd energi (utan hjälpel och rökgaskondensering):",'Slutlig allokering kvv'!$B$1:$AK$1,0),FALSE)/1,"")</f>
        <v>112.10333399999999</v>
      </c>
      <c r="AI144" s="137">
        <f>IFERROR(1-VLOOKUP(B144,'Slutlig allokering kvv'!$B$2:$AJ$462,MATCH("Andel av bränsle i kvv som allokerats till värme, exklusive rökgaskondensering och hjälpel",'Slutlig allokering kvv'!$B$1:$AK$1,0),FALSE),"")</f>
        <v>0.21380648011782044</v>
      </c>
      <c r="AK144" s="137">
        <f t="shared" si="5"/>
        <v>0.21380648011782036</v>
      </c>
    </row>
    <row r="145" spans="1:37" x14ac:dyDescent="0.25">
      <c r="A145" s="2" t="s">
        <v>224</v>
      </c>
      <c r="B145" s="2" t="s">
        <v>226</v>
      </c>
      <c r="C145" t="str">
        <f>IFERROR(VLOOKUP($B145,Kraftvärmeprod!$B$1:$AH$479,MATCH(C$3,Kraftvärmeprod!$B$1:$AG$1,0),FALSE)/1,"")</f>
        <v/>
      </c>
      <c r="D145" t="str">
        <f>IFERROR(VLOOKUP($B145,Kraftvärmeprod!$B$1:$AH$479,MATCH(D$3,Kraftvärmeprod!$B$1:$AG$1,0),FALSE)/1,"")</f>
        <v/>
      </c>
      <c r="E145">
        <f>IFERROR(VLOOKUP($B145,Kraftvärmeprod!$B$1:$AH$479,MATCH(E$2,Kraftvärmeprod!$B$1:$AG$1,0),FALSE)/1,0)-IFERROR(VLOOKUP($B145,'Slutlig allokering kvv'!$B$2:$AC$462,MATCH(E$3,'Slutlig allokering kvv'!$B$1:$AJ$1,0),FALSE)/1,0)</f>
        <v>0</v>
      </c>
      <c r="F145">
        <f>IFERROR(VLOOKUP($B145,Kraftvärmeprod!$B$1:$AH$479,MATCH(F$2,Kraftvärmeprod!$B$1:$AG$1,0),FALSE)/1,0)-IFERROR(VLOOKUP($B145,'Slutlig allokering kvv'!$B$2:$AC$462,MATCH(F$3,'Slutlig allokering kvv'!$B$1:$AJ$1,0),FALSE)/1,0)</f>
        <v>0</v>
      </c>
      <c r="G145">
        <f>IFERROR(VLOOKUP($B145,Kraftvärmeprod!$B$1:$AH$479,MATCH(G$2,Kraftvärmeprod!$B$1:$AG$1,0),FALSE)/1,0)-IFERROR(VLOOKUP($B145,'Slutlig allokering kvv'!$B$2:$AC$462,MATCH(G$3,'Slutlig allokering kvv'!$B$1:$AJ$1,0),FALSE)/1,0)</f>
        <v>0</v>
      </c>
      <c r="H145">
        <f>IFERROR(VLOOKUP($B145,Kraftvärmeprod!$B$1:$AH$479,MATCH(H$2,Kraftvärmeprod!$B$1:$AG$1,0),FALSE)/1,0)-IFERROR(VLOOKUP($B145,'Slutlig allokering kvv'!$B$2:$AC$462,MATCH(H$3,'Slutlig allokering kvv'!$B$1:$AJ$1,0),FALSE)/1,0)</f>
        <v>0</v>
      </c>
      <c r="I145">
        <f>IFERROR(VLOOKUP($B145,Kraftvärmeprod!$B$1:$AH$479,MATCH(I$2,Kraftvärmeprod!$B$1:$AG$1,0),FALSE)/1,0)-IFERROR(VLOOKUP($B145,'Slutlig allokering kvv'!$B$2:$AC$462,MATCH(I$3,'Slutlig allokering kvv'!$B$1:$AJ$1,0),FALSE)/1,0)</f>
        <v>0</v>
      </c>
      <c r="J145">
        <f>IFERROR(VLOOKUP($B145,Kraftvärmeprod!$B$1:$AH$479,MATCH(J$2,Kraftvärmeprod!$B$1:$AG$1,0),FALSE)/1,0)-IFERROR(VLOOKUP($B145,'Slutlig allokering kvv'!$B$2:$AC$462,MATCH(J$3,'Slutlig allokering kvv'!$B$1:$AJ$1,0),FALSE)/1,0)</f>
        <v>0</v>
      </c>
      <c r="K145">
        <f>IFERROR(VLOOKUP($B145,Kraftvärmeprod!$B$1:$AH$479,MATCH(K$2,Kraftvärmeprod!$B$1:$AG$1,0),FALSE)/1,0)-IFERROR(VLOOKUP($B145,'Slutlig allokering kvv'!$B$2:$AC$462,MATCH(K$3,'Slutlig allokering kvv'!$B$1:$AJ$1,0),FALSE)/1,0)</f>
        <v>0</v>
      </c>
      <c r="L145">
        <f>IFERROR(VLOOKUP($B145,Kraftvärmeprod!$B$1:$AH$479,MATCH(L$2,Kraftvärmeprod!$B$1:$AG$1,0),FALSE)/1,0)-IFERROR(VLOOKUP($B145,'Slutlig allokering kvv'!$B$2:$AC$462,MATCH(L$3,'Slutlig allokering kvv'!$B$1:$AJ$1,0),FALSE)/1,0)</f>
        <v>0</v>
      </c>
      <c r="M145">
        <f>IFERROR(VLOOKUP($B145,Kraftvärmeprod!$B$1:$AH$479,MATCH(M$2,Kraftvärmeprod!$B$1:$AG$1,0),FALSE)/1,0)-IFERROR(VLOOKUP($B145,'Slutlig allokering kvv'!$B$2:$AC$462,MATCH(M$3,'Slutlig allokering kvv'!$B$1:$AJ$1,0),FALSE)/1,0)</f>
        <v>0</v>
      </c>
      <c r="N145">
        <f>IFERROR(VLOOKUP($B145,Kraftvärmeprod!$B$1:$AH$479,MATCH(N$2,Kraftvärmeprod!$B$1:$AG$1,0),FALSE)/1,0)-IFERROR(VLOOKUP($B145,'Slutlig allokering kvv'!$B$2:$AC$462,MATCH(N$3,'Slutlig allokering kvv'!$B$1:$AJ$1,0),FALSE)/1,0)</f>
        <v>0</v>
      </c>
      <c r="O145">
        <f>IFERROR(VLOOKUP($B145,Kraftvärmeprod!$B$1:$AH$479,MATCH(O$2,Kraftvärmeprod!$B$1:$AG$1,0),FALSE)/1,0)-IFERROR(VLOOKUP($B145,'Slutlig allokering kvv'!$B$2:$AC$462,MATCH(O$3,'Slutlig allokering kvv'!$B$1:$AJ$1,0),FALSE)/1,0)</f>
        <v>0</v>
      </c>
      <c r="P145">
        <f>IFERROR(VLOOKUP($B145,Kraftvärmeprod!$B$1:$AH$479,MATCH(P$2,Kraftvärmeprod!$B$1:$AG$1,0),FALSE)/1,0)-IFERROR(VLOOKUP($B145,'Slutlig allokering kvv'!$B$2:$AC$462,MATCH(P$3,'Slutlig allokering kvv'!$B$1:$AJ$1,0),FALSE)/1,0)</f>
        <v>0</v>
      </c>
      <c r="Q145">
        <f>IFERROR(VLOOKUP($B145,Kraftvärmeprod!$B$1:$AH$479,MATCH(Q$2,Kraftvärmeprod!$B$1:$AG$1,0),FALSE)/1,0)-IFERROR(VLOOKUP($B145,'Slutlig allokering kvv'!$B$2:$AC$462,MATCH(Q$3,'Slutlig allokering kvv'!$B$1:$AJ$1,0),FALSE)/1,0)</f>
        <v>0</v>
      </c>
      <c r="R145">
        <f>IFERROR(VLOOKUP($B145,Kraftvärmeprod!$B$1:$AH$479,MATCH(R$2,Kraftvärmeprod!$B$1:$AG$1,0),FALSE)/1,0)-IFERROR(VLOOKUP($B145,'Slutlig allokering kvv'!$B$2:$AC$462,MATCH(R$3,'Slutlig allokering kvv'!$B$1:$AJ$1,0),FALSE)/1,0)</f>
        <v>0</v>
      </c>
      <c r="S145">
        <f>IFERROR(VLOOKUP($B145,Kraftvärmeprod!$B$1:$AH$479,MATCH(S$2,Kraftvärmeprod!$B$1:$AG$1,0),FALSE)/1,0)-IFERROR(VLOOKUP($B145,'Slutlig allokering kvv'!$B$2:$AC$462,MATCH(S$3,'Slutlig allokering kvv'!$B$1:$AJ$1,0),FALSE)/1,0)</f>
        <v>0</v>
      </c>
      <c r="T145" s="6">
        <f>IFERROR(VLOOKUP($B145,Miljö!$B$1:$S$477,MATCH(T$2,Miljö!$B$1:$X$1,0),FALSE)/1,0)-IFERROR(VLOOKUP($B145,'Slutlig allokering kvv'!$B$2:$AC$462,MATCH(T$3,'Slutlig allokering kvv'!$B$1:$AJ$1,0),FALSE)/1,0)</f>
        <v>0</v>
      </c>
      <c r="U145">
        <f>IFERROR(VLOOKUP($B145,Kraftvärmeprod!$B$1:$AH$479,MATCH(U$2,Kraftvärmeprod!$B$1:$AG$1,0),FALSE)/1,0)-IFERROR(VLOOKUP($B145,'Slutlig allokering kvv'!$B$2:$AC$462,MATCH(U$3,'Slutlig allokering kvv'!$B$1:$AJ$1,0),FALSE)/1,0)</f>
        <v>0</v>
      </c>
      <c r="V145">
        <f>IFERROR(VLOOKUP($B145,Kraftvärmeprod!$B$1:$AH$479,MATCH(V$2,Kraftvärmeprod!$B$1:$AG$1,0),FALSE)/1,0)-IFERROR(VLOOKUP($B145,'Slutlig allokering kvv'!$B$2:$AC$462,MATCH(V$3,'Slutlig allokering kvv'!$B$1:$AJ$1,0),FALSE)/1,0)</f>
        <v>0</v>
      </c>
      <c r="W145">
        <f>IFERROR(VLOOKUP($B145,Kraftvärmeprod!$B$1:$AH$479,MATCH(W$2,Kraftvärmeprod!$B$1:$AG$1,0),FALSE)/1,0)-IFERROR(VLOOKUP($B145,'Slutlig allokering kvv'!$B$2:$AC$462,MATCH(W$3,'Slutlig allokering kvv'!$B$1:$AJ$1,0),FALSE)/1,0)</f>
        <v>0</v>
      </c>
      <c r="X145">
        <f>IFERROR(VLOOKUP($B145,Kraftvärmeprod!$B$1:$AH$479,MATCH(X$2,Kraftvärmeprod!$B$1:$AG$1,0),FALSE)/1,0)-IFERROR(VLOOKUP($B145,'Slutlig allokering kvv'!$B$2:$AC$462,MATCH(X$3,'Slutlig allokering kvv'!$B$1:$AJ$1,0),FALSE)/1,0)</f>
        <v>0</v>
      </c>
      <c r="Y145">
        <f>IFERROR(VLOOKUP($B145,Kraftvärmeprod!$B$1:$AH$479,MATCH(Y$2,Kraftvärmeprod!$B$1:$AG$1,0),FALSE)/1,0)-IFERROR(VLOOKUP($B145,'Slutlig allokering kvv'!$B$2:$AC$462,MATCH(Y$3,'Slutlig allokering kvv'!$B$1:$AJ$1,0),FALSE)/1,0)</f>
        <v>0</v>
      </c>
      <c r="Z145">
        <f>IFERROR(VLOOKUP($B145,Kraftvärmeprod!$B$1:$AH$479,MATCH(Z$2,Kraftvärmeprod!$B$1:$AG$1,0),FALSE)/1,0)-IFERROR(VLOOKUP($B145,'Slutlig allokering kvv'!$B$2:$AC$462,MATCH(Z$3,'Slutlig allokering kvv'!$B$1:$AJ$1,0),FALSE)/1,0)</f>
        <v>0</v>
      </c>
      <c r="AA145">
        <f>IFERROR(VLOOKUP($B145,Kraftvärmeprod!$B$1:$AH$479,MATCH(AA$2,Kraftvärmeprod!$B$1:$AG$1,0),FALSE)/1,0)-IFERROR(VLOOKUP($B145,'Slutlig allokering kvv'!$B$2:$AC$462,MATCH(AA$3,'Slutlig allokering kvv'!$B$1:$AJ$1,0),FALSE)/1,0)</f>
        <v>0</v>
      </c>
      <c r="AE145">
        <f t="shared" si="4"/>
        <v>0</v>
      </c>
      <c r="AG145">
        <f>IFERROR(VLOOKUP(B145,'Slutlig allokering kvv'!$B$2:$AJ$462,MATCH("Summa slutlig allokerad tillförd energi (utan hjälpel och rökgaskondensering):",'Slutlig allokering kvv'!$B$1:$AK$1,0),FALSE)/1,"")</f>
        <v>0</v>
      </c>
      <c r="AI145" s="137" t="str">
        <f>IFERROR(1-VLOOKUP(B145,'Slutlig allokering kvv'!$B$2:$AJ$462,MATCH("Andel av bränsle i kvv som allokerats till värme, exklusive rökgaskondensering och hjälpel",'Slutlig allokering kvv'!$B$1:$AK$1,0),FALSE),"")</f>
        <v/>
      </c>
      <c r="AK145" s="137" t="str">
        <f t="shared" si="5"/>
        <v/>
      </c>
    </row>
    <row r="146" spans="1:37" x14ac:dyDescent="0.25">
      <c r="A146" s="2" t="s">
        <v>227</v>
      </c>
      <c r="B146" s="2" t="s">
        <v>228</v>
      </c>
      <c r="C146" t="str">
        <f>IFERROR(VLOOKUP($B146,Kraftvärmeprod!$B$1:$AH$479,MATCH(C$3,Kraftvärmeprod!$B$1:$AG$1,0),FALSE)/1,"")</f>
        <v/>
      </c>
      <c r="D146" t="str">
        <f>IFERROR(VLOOKUP($B146,Kraftvärmeprod!$B$1:$AH$479,MATCH(D$3,Kraftvärmeprod!$B$1:$AG$1,0),FALSE)/1,"")</f>
        <v/>
      </c>
      <c r="E146">
        <f>IFERROR(VLOOKUP($B146,Kraftvärmeprod!$B$1:$AH$479,MATCH(E$2,Kraftvärmeprod!$B$1:$AG$1,0),FALSE)/1,0)-IFERROR(VLOOKUP($B146,'Slutlig allokering kvv'!$B$2:$AC$462,MATCH(E$3,'Slutlig allokering kvv'!$B$1:$AJ$1,0),FALSE)/1,0)</f>
        <v>0</v>
      </c>
      <c r="F146">
        <f>IFERROR(VLOOKUP($B146,Kraftvärmeprod!$B$1:$AH$479,MATCH(F$2,Kraftvärmeprod!$B$1:$AG$1,0),FALSE)/1,0)-IFERROR(VLOOKUP($B146,'Slutlig allokering kvv'!$B$2:$AC$462,MATCH(F$3,'Slutlig allokering kvv'!$B$1:$AJ$1,0),FALSE)/1,0)</f>
        <v>0</v>
      </c>
      <c r="G146">
        <f>IFERROR(VLOOKUP($B146,Kraftvärmeprod!$B$1:$AH$479,MATCH(G$2,Kraftvärmeprod!$B$1:$AG$1,0),FALSE)/1,0)-IFERROR(VLOOKUP($B146,'Slutlig allokering kvv'!$B$2:$AC$462,MATCH(G$3,'Slutlig allokering kvv'!$B$1:$AJ$1,0),FALSE)/1,0)</f>
        <v>0</v>
      </c>
      <c r="H146">
        <f>IFERROR(VLOOKUP($B146,Kraftvärmeprod!$B$1:$AH$479,MATCH(H$2,Kraftvärmeprod!$B$1:$AG$1,0),FALSE)/1,0)-IFERROR(VLOOKUP($B146,'Slutlig allokering kvv'!$B$2:$AC$462,MATCH(H$3,'Slutlig allokering kvv'!$B$1:$AJ$1,0),FALSE)/1,0)</f>
        <v>0</v>
      </c>
      <c r="I146">
        <f>IFERROR(VLOOKUP($B146,Kraftvärmeprod!$B$1:$AH$479,MATCH(I$2,Kraftvärmeprod!$B$1:$AG$1,0),FALSE)/1,0)-IFERROR(VLOOKUP($B146,'Slutlig allokering kvv'!$B$2:$AC$462,MATCH(I$3,'Slutlig allokering kvv'!$B$1:$AJ$1,0),FALSE)/1,0)</f>
        <v>0</v>
      </c>
      <c r="J146">
        <f>IFERROR(VLOOKUP($B146,Kraftvärmeprod!$B$1:$AH$479,MATCH(J$2,Kraftvärmeprod!$B$1:$AG$1,0),FALSE)/1,0)-IFERROR(VLOOKUP($B146,'Slutlig allokering kvv'!$B$2:$AC$462,MATCH(J$3,'Slutlig allokering kvv'!$B$1:$AJ$1,0),FALSE)/1,0)</f>
        <v>0</v>
      </c>
      <c r="K146">
        <f>IFERROR(VLOOKUP($B146,Kraftvärmeprod!$B$1:$AH$479,MATCH(K$2,Kraftvärmeprod!$B$1:$AG$1,0),FALSE)/1,0)-IFERROR(VLOOKUP($B146,'Slutlig allokering kvv'!$B$2:$AC$462,MATCH(K$3,'Slutlig allokering kvv'!$B$1:$AJ$1,0),FALSE)/1,0)</f>
        <v>0</v>
      </c>
      <c r="L146">
        <f>IFERROR(VLOOKUP($B146,Kraftvärmeprod!$B$1:$AH$479,MATCH(L$2,Kraftvärmeprod!$B$1:$AG$1,0),FALSE)/1,0)-IFERROR(VLOOKUP($B146,'Slutlig allokering kvv'!$B$2:$AC$462,MATCH(L$3,'Slutlig allokering kvv'!$B$1:$AJ$1,0),FALSE)/1,0)</f>
        <v>0</v>
      </c>
      <c r="M146">
        <f>IFERROR(VLOOKUP($B146,Kraftvärmeprod!$B$1:$AH$479,MATCH(M$2,Kraftvärmeprod!$B$1:$AG$1,0),FALSE)/1,0)-IFERROR(VLOOKUP($B146,'Slutlig allokering kvv'!$B$2:$AC$462,MATCH(M$3,'Slutlig allokering kvv'!$B$1:$AJ$1,0),FALSE)/1,0)</f>
        <v>0</v>
      </c>
      <c r="N146">
        <f>IFERROR(VLOOKUP($B146,Kraftvärmeprod!$B$1:$AH$479,MATCH(N$2,Kraftvärmeprod!$B$1:$AG$1,0),FALSE)/1,0)-IFERROR(VLOOKUP($B146,'Slutlig allokering kvv'!$B$2:$AC$462,MATCH(N$3,'Slutlig allokering kvv'!$B$1:$AJ$1,0),FALSE)/1,0)</f>
        <v>0</v>
      </c>
      <c r="O146">
        <f>IFERROR(VLOOKUP($B146,Kraftvärmeprod!$B$1:$AH$479,MATCH(O$2,Kraftvärmeprod!$B$1:$AG$1,0),FALSE)/1,0)-IFERROR(VLOOKUP($B146,'Slutlig allokering kvv'!$B$2:$AC$462,MATCH(O$3,'Slutlig allokering kvv'!$B$1:$AJ$1,0),FALSE)/1,0)</f>
        <v>0</v>
      </c>
      <c r="P146">
        <f>IFERROR(VLOOKUP($B146,Kraftvärmeprod!$B$1:$AH$479,MATCH(P$2,Kraftvärmeprod!$B$1:$AG$1,0),FALSE)/1,0)-IFERROR(VLOOKUP($B146,'Slutlig allokering kvv'!$B$2:$AC$462,MATCH(P$3,'Slutlig allokering kvv'!$B$1:$AJ$1,0),FALSE)/1,0)</f>
        <v>0</v>
      </c>
      <c r="Q146">
        <f>IFERROR(VLOOKUP($B146,Kraftvärmeprod!$B$1:$AH$479,MATCH(Q$2,Kraftvärmeprod!$B$1:$AG$1,0),FALSE)/1,0)-IFERROR(VLOOKUP($B146,'Slutlig allokering kvv'!$B$2:$AC$462,MATCH(Q$3,'Slutlig allokering kvv'!$B$1:$AJ$1,0),FALSE)/1,0)</f>
        <v>0</v>
      </c>
      <c r="R146">
        <f>IFERROR(VLOOKUP($B146,Kraftvärmeprod!$B$1:$AH$479,MATCH(R$2,Kraftvärmeprod!$B$1:$AG$1,0),FALSE)/1,0)-IFERROR(VLOOKUP($B146,'Slutlig allokering kvv'!$B$2:$AC$462,MATCH(R$3,'Slutlig allokering kvv'!$B$1:$AJ$1,0),FALSE)/1,0)</f>
        <v>0</v>
      </c>
      <c r="S146">
        <f>IFERROR(VLOOKUP($B146,Kraftvärmeprod!$B$1:$AH$479,MATCH(S$2,Kraftvärmeprod!$B$1:$AG$1,0),FALSE)/1,0)-IFERROR(VLOOKUP($B146,'Slutlig allokering kvv'!$B$2:$AC$462,MATCH(S$3,'Slutlig allokering kvv'!$B$1:$AJ$1,0),FALSE)/1,0)</f>
        <v>0</v>
      </c>
      <c r="T146" s="6">
        <f>IFERROR(VLOOKUP($B146,Miljö!$B$1:$S$477,MATCH(T$2,Miljö!$B$1:$X$1,0),FALSE)/1,0)-IFERROR(VLOOKUP($B146,'Slutlig allokering kvv'!$B$2:$AC$462,MATCH(T$3,'Slutlig allokering kvv'!$B$1:$AJ$1,0),FALSE)/1,0)</f>
        <v>0</v>
      </c>
      <c r="U146">
        <f>IFERROR(VLOOKUP($B146,Kraftvärmeprod!$B$1:$AH$479,MATCH(U$2,Kraftvärmeprod!$B$1:$AG$1,0),FALSE)/1,0)-IFERROR(VLOOKUP($B146,'Slutlig allokering kvv'!$B$2:$AC$462,MATCH(U$3,'Slutlig allokering kvv'!$B$1:$AJ$1,0),FALSE)/1,0)</f>
        <v>0</v>
      </c>
      <c r="V146">
        <f>IFERROR(VLOOKUP($B146,Kraftvärmeprod!$B$1:$AH$479,MATCH(V$2,Kraftvärmeprod!$B$1:$AG$1,0),FALSE)/1,0)-IFERROR(VLOOKUP($B146,'Slutlig allokering kvv'!$B$2:$AC$462,MATCH(V$3,'Slutlig allokering kvv'!$B$1:$AJ$1,0),FALSE)/1,0)</f>
        <v>0</v>
      </c>
      <c r="W146">
        <f>IFERROR(VLOOKUP($B146,Kraftvärmeprod!$B$1:$AH$479,MATCH(W$2,Kraftvärmeprod!$B$1:$AG$1,0),FALSE)/1,0)-IFERROR(VLOOKUP($B146,'Slutlig allokering kvv'!$B$2:$AC$462,MATCH(W$3,'Slutlig allokering kvv'!$B$1:$AJ$1,0),FALSE)/1,0)</f>
        <v>0</v>
      </c>
      <c r="X146">
        <f>IFERROR(VLOOKUP($B146,Kraftvärmeprod!$B$1:$AH$479,MATCH(X$2,Kraftvärmeprod!$B$1:$AG$1,0),FALSE)/1,0)-IFERROR(VLOOKUP($B146,'Slutlig allokering kvv'!$B$2:$AC$462,MATCH(X$3,'Slutlig allokering kvv'!$B$1:$AJ$1,0),FALSE)/1,0)</f>
        <v>0</v>
      </c>
      <c r="Y146">
        <f>IFERROR(VLOOKUP($B146,Kraftvärmeprod!$B$1:$AH$479,MATCH(Y$2,Kraftvärmeprod!$B$1:$AG$1,0),FALSE)/1,0)-IFERROR(VLOOKUP($B146,'Slutlig allokering kvv'!$B$2:$AC$462,MATCH(Y$3,'Slutlig allokering kvv'!$B$1:$AJ$1,0),FALSE)/1,0)</f>
        <v>0</v>
      </c>
      <c r="Z146">
        <f>IFERROR(VLOOKUP($B146,Kraftvärmeprod!$B$1:$AH$479,MATCH(Z$2,Kraftvärmeprod!$B$1:$AG$1,0),FALSE)/1,0)-IFERROR(VLOOKUP($B146,'Slutlig allokering kvv'!$B$2:$AC$462,MATCH(Z$3,'Slutlig allokering kvv'!$B$1:$AJ$1,0),FALSE)/1,0)</f>
        <v>0</v>
      </c>
      <c r="AA146">
        <f>IFERROR(VLOOKUP($B146,Kraftvärmeprod!$B$1:$AH$479,MATCH(AA$2,Kraftvärmeprod!$B$1:$AG$1,0),FALSE)/1,0)-IFERROR(VLOOKUP($B146,'Slutlig allokering kvv'!$B$2:$AC$462,MATCH(AA$3,'Slutlig allokering kvv'!$B$1:$AJ$1,0),FALSE)/1,0)</f>
        <v>0</v>
      </c>
      <c r="AE146">
        <f t="shared" si="4"/>
        <v>0</v>
      </c>
      <c r="AG146">
        <f>IFERROR(VLOOKUP(B146,'Slutlig allokering kvv'!$B$2:$AJ$462,MATCH("Summa slutlig allokerad tillförd energi (utan hjälpel och rökgaskondensering):",'Slutlig allokering kvv'!$B$1:$AK$1,0),FALSE)/1,"")</f>
        <v>0</v>
      </c>
      <c r="AI146" s="137" t="str">
        <f>IFERROR(1-VLOOKUP(B146,'Slutlig allokering kvv'!$B$2:$AJ$462,MATCH("Andel av bränsle i kvv som allokerats till värme, exklusive rökgaskondensering och hjälpel",'Slutlig allokering kvv'!$B$1:$AK$1,0),FALSE),"")</f>
        <v/>
      </c>
      <c r="AK146" s="137" t="str">
        <f t="shared" si="5"/>
        <v/>
      </c>
    </row>
    <row r="147" spans="1:37" x14ac:dyDescent="0.25">
      <c r="A147" s="2" t="s">
        <v>229</v>
      </c>
      <c r="B147" s="2" t="s">
        <v>230</v>
      </c>
      <c r="C147" t="str">
        <f>IFERROR(VLOOKUP($B147,Kraftvärmeprod!$B$1:$AH$479,MATCH(C$3,Kraftvärmeprod!$B$1:$AG$1,0),FALSE)/1,"")</f>
        <v/>
      </c>
      <c r="D147" t="str">
        <f>IFERROR(VLOOKUP($B147,Kraftvärmeprod!$B$1:$AH$479,MATCH(D$3,Kraftvärmeprod!$B$1:$AG$1,0),FALSE)/1,"")</f>
        <v/>
      </c>
      <c r="E147">
        <f>IFERROR(VLOOKUP($B147,Kraftvärmeprod!$B$1:$AH$479,MATCH(E$2,Kraftvärmeprod!$B$1:$AG$1,0),FALSE)/1,0)-IFERROR(VLOOKUP($B147,'Slutlig allokering kvv'!$B$2:$AC$462,MATCH(E$3,'Slutlig allokering kvv'!$B$1:$AJ$1,0),FALSE)/1,0)</f>
        <v>0</v>
      </c>
      <c r="F147">
        <f>IFERROR(VLOOKUP($B147,Kraftvärmeprod!$B$1:$AH$479,MATCH(F$2,Kraftvärmeprod!$B$1:$AG$1,0),FALSE)/1,0)-IFERROR(VLOOKUP($B147,'Slutlig allokering kvv'!$B$2:$AC$462,MATCH(F$3,'Slutlig allokering kvv'!$B$1:$AJ$1,0),FALSE)/1,0)</f>
        <v>0</v>
      </c>
      <c r="G147">
        <f>IFERROR(VLOOKUP($B147,Kraftvärmeprod!$B$1:$AH$479,MATCH(G$2,Kraftvärmeprod!$B$1:$AG$1,0),FALSE)/1,0)-IFERROR(VLOOKUP($B147,'Slutlig allokering kvv'!$B$2:$AC$462,MATCH(G$3,'Slutlig allokering kvv'!$B$1:$AJ$1,0),FALSE)/1,0)</f>
        <v>0</v>
      </c>
      <c r="H147">
        <f>IFERROR(VLOOKUP($B147,Kraftvärmeprod!$B$1:$AH$479,MATCH(H$2,Kraftvärmeprod!$B$1:$AG$1,0),FALSE)/1,0)-IFERROR(VLOOKUP($B147,'Slutlig allokering kvv'!$B$2:$AC$462,MATCH(H$3,'Slutlig allokering kvv'!$B$1:$AJ$1,0),FALSE)/1,0)</f>
        <v>0</v>
      </c>
      <c r="I147">
        <f>IFERROR(VLOOKUP($B147,Kraftvärmeprod!$B$1:$AH$479,MATCH(I$2,Kraftvärmeprod!$B$1:$AG$1,0),FALSE)/1,0)-IFERROR(VLOOKUP($B147,'Slutlig allokering kvv'!$B$2:$AC$462,MATCH(I$3,'Slutlig allokering kvv'!$B$1:$AJ$1,0),FALSE)/1,0)</f>
        <v>0</v>
      </c>
      <c r="J147">
        <f>IFERROR(VLOOKUP($B147,Kraftvärmeprod!$B$1:$AH$479,MATCH(J$2,Kraftvärmeprod!$B$1:$AG$1,0),FALSE)/1,0)-IFERROR(VLOOKUP($B147,'Slutlig allokering kvv'!$B$2:$AC$462,MATCH(J$3,'Slutlig allokering kvv'!$B$1:$AJ$1,0),FALSE)/1,0)</f>
        <v>0</v>
      </c>
      <c r="K147">
        <f>IFERROR(VLOOKUP($B147,Kraftvärmeprod!$B$1:$AH$479,MATCH(K$2,Kraftvärmeprod!$B$1:$AG$1,0),FALSE)/1,0)-IFERROR(VLOOKUP($B147,'Slutlig allokering kvv'!$B$2:$AC$462,MATCH(K$3,'Slutlig allokering kvv'!$B$1:$AJ$1,0),FALSE)/1,0)</f>
        <v>0</v>
      </c>
      <c r="L147">
        <f>IFERROR(VLOOKUP($B147,Kraftvärmeprod!$B$1:$AH$479,MATCH(L$2,Kraftvärmeprod!$B$1:$AG$1,0),FALSE)/1,0)-IFERROR(VLOOKUP($B147,'Slutlig allokering kvv'!$B$2:$AC$462,MATCH(L$3,'Slutlig allokering kvv'!$B$1:$AJ$1,0),FALSE)/1,0)</f>
        <v>0</v>
      </c>
      <c r="M147">
        <f>IFERROR(VLOOKUP($B147,Kraftvärmeprod!$B$1:$AH$479,MATCH(M$2,Kraftvärmeprod!$B$1:$AG$1,0),FALSE)/1,0)-IFERROR(VLOOKUP($B147,'Slutlig allokering kvv'!$B$2:$AC$462,MATCH(M$3,'Slutlig allokering kvv'!$B$1:$AJ$1,0),FALSE)/1,0)</f>
        <v>0</v>
      </c>
      <c r="N147">
        <f>IFERROR(VLOOKUP($B147,Kraftvärmeprod!$B$1:$AH$479,MATCH(N$2,Kraftvärmeprod!$B$1:$AG$1,0),FALSE)/1,0)-IFERROR(VLOOKUP($B147,'Slutlig allokering kvv'!$B$2:$AC$462,MATCH(N$3,'Slutlig allokering kvv'!$B$1:$AJ$1,0),FALSE)/1,0)</f>
        <v>0</v>
      </c>
      <c r="O147">
        <f>IFERROR(VLOOKUP($B147,Kraftvärmeprod!$B$1:$AH$479,MATCH(O$2,Kraftvärmeprod!$B$1:$AG$1,0),FALSE)/1,0)-IFERROR(VLOOKUP($B147,'Slutlig allokering kvv'!$B$2:$AC$462,MATCH(O$3,'Slutlig allokering kvv'!$B$1:$AJ$1,0),FALSE)/1,0)</f>
        <v>0</v>
      </c>
      <c r="P147">
        <f>IFERROR(VLOOKUP($B147,Kraftvärmeprod!$B$1:$AH$479,MATCH(P$2,Kraftvärmeprod!$B$1:$AG$1,0),FALSE)/1,0)-IFERROR(VLOOKUP($B147,'Slutlig allokering kvv'!$B$2:$AC$462,MATCH(P$3,'Slutlig allokering kvv'!$B$1:$AJ$1,0),FALSE)/1,0)</f>
        <v>0</v>
      </c>
      <c r="Q147">
        <f>IFERROR(VLOOKUP($B147,Kraftvärmeprod!$B$1:$AH$479,MATCH(Q$2,Kraftvärmeprod!$B$1:$AG$1,0),FALSE)/1,0)-IFERROR(VLOOKUP($B147,'Slutlig allokering kvv'!$B$2:$AC$462,MATCH(Q$3,'Slutlig allokering kvv'!$B$1:$AJ$1,0),FALSE)/1,0)</f>
        <v>0</v>
      </c>
      <c r="R147">
        <f>IFERROR(VLOOKUP($B147,Kraftvärmeprod!$B$1:$AH$479,MATCH(R$2,Kraftvärmeprod!$B$1:$AG$1,0),FALSE)/1,0)-IFERROR(VLOOKUP($B147,'Slutlig allokering kvv'!$B$2:$AC$462,MATCH(R$3,'Slutlig allokering kvv'!$B$1:$AJ$1,0),FALSE)/1,0)</f>
        <v>0</v>
      </c>
      <c r="S147">
        <f>IFERROR(VLOOKUP($B147,Kraftvärmeprod!$B$1:$AH$479,MATCH(S$2,Kraftvärmeprod!$B$1:$AG$1,0),FALSE)/1,0)-IFERROR(VLOOKUP($B147,'Slutlig allokering kvv'!$B$2:$AC$462,MATCH(S$3,'Slutlig allokering kvv'!$B$1:$AJ$1,0),FALSE)/1,0)</f>
        <v>0</v>
      </c>
      <c r="T147" s="6">
        <f>IFERROR(VLOOKUP($B147,Miljö!$B$1:$S$477,MATCH(T$2,Miljö!$B$1:$X$1,0),FALSE)/1,0)-IFERROR(VLOOKUP($B147,'Slutlig allokering kvv'!$B$2:$AC$462,MATCH(T$3,'Slutlig allokering kvv'!$B$1:$AJ$1,0),FALSE)/1,0)</f>
        <v>0</v>
      </c>
      <c r="U147">
        <f>IFERROR(VLOOKUP($B147,Kraftvärmeprod!$B$1:$AH$479,MATCH(U$2,Kraftvärmeprod!$B$1:$AG$1,0),FALSE)/1,0)-IFERROR(VLOOKUP($B147,'Slutlig allokering kvv'!$B$2:$AC$462,MATCH(U$3,'Slutlig allokering kvv'!$B$1:$AJ$1,0),FALSE)/1,0)</f>
        <v>0</v>
      </c>
      <c r="V147">
        <f>IFERROR(VLOOKUP($B147,Kraftvärmeprod!$B$1:$AH$479,MATCH(V$2,Kraftvärmeprod!$B$1:$AG$1,0),FALSE)/1,0)-IFERROR(VLOOKUP($B147,'Slutlig allokering kvv'!$B$2:$AC$462,MATCH(V$3,'Slutlig allokering kvv'!$B$1:$AJ$1,0),FALSE)/1,0)</f>
        <v>0</v>
      </c>
      <c r="W147">
        <f>IFERROR(VLOOKUP($B147,Kraftvärmeprod!$B$1:$AH$479,MATCH(W$2,Kraftvärmeprod!$B$1:$AG$1,0),FALSE)/1,0)-IFERROR(VLOOKUP($B147,'Slutlig allokering kvv'!$B$2:$AC$462,MATCH(W$3,'Slutlig allokering kvv'!$B$1:$AJ$1,0),FALSE)/1,0)</f>
        <v>0</v>
      </c>
      <c r="X147">
        <f>IFERROR(VLOOKUP($B147,Kraftvärmeprod!$B$1:$AH$479,MATCH(X$2,Kraftvärmeprod!$B$1:$AG$1,0),FALSE)/1,0)-IFERROR(VLOOKUP($B147,'Slutlig allokering kvv'!$B$2:$AC$462,MATCH(X$3,'Slutlig allokering kvv'!$B$1:$AJ$1,0),FALSE)/1,0)</f>
        <v>0</v>
      </c>
      <c r="Y147">
        <f>IFERROR(VLOOKUP($B147,Kraftvärmeprod!$B$1:$AH$479,MATCH(Y$2,Kraftvärmeprod!$B$1:$AG$1,0),FALSE)/1,0)-IFERROR(VLOOKUP($B147,'Slutlig allokering kvv'!$B$2:$AC$462,MATCH(Y$3,'Slutlig allokering kvv'!$B$1:$AJ$1,0),FALSE)/1,0)</f>
        <v>0</v>
      </c>
      <c r="Z147">
        <f>IFERROR(VLOOKUP($B147,Kraftvärmeprod!$B$1:$AH$479,MATCH(Z$2,Kraftvärmeprod!$B$1:$AG$1,0),FALSE)/1,0)-IFERROR(VLOOKUP($B147,'Slutlig allokering kvv'!$B$2:$AC$462,MATCH(Z$3,'Slutlig allokering kvv'!$B$1:$AJ$1,0),FALSE)/1,0)</f>
        <v>0</v>
      </c>
      <c r="AA147">
        <f>IFERROR(VLOOKUP($B147,Kraftvärmeprod!$B$1:$AH$479,MATCH(AA$2,Kraftvärmeprod!$B$1:$AG$1,0),FALSE)/1,0)-IFERROR(VLOOKUP($B147,'Slutlig allokering kvv'!$B$2:$AC$462,MATCH(AA$3,'Slutlig allokering kvv'!$B$1:$AJ$1,0),FALSE)/1,0)</f>
        <v>0</v>
      </c>
      <c r="AE147">
        <f t="shared" si="4"/>
        <v>0</v>
      </c>
      <c r="AG147">
        <f>IFERROR(VLOOKUP(B147,'Slutlig allokering kvv'!$B$2:$AJ$462,MATCH("Summa slutlig allokerad tillförd energi (utan hjälpel och rökgaskondensering):",'Slutlig allokering kvv'!$B$1:$AK$1,0),FALSE)/1,"")</f>
        <v>0</v>
      </c>
      <c r="AI147" s="137" t="str">
        <f>IFERROR(1-VLOOKUP(B147,'Slutlig allokering kvv'!$B$2:$AJ$462,MATCH("Andel av bränsle i kvv som allokerats till värme, exklusive rökgaskondensering och hjälpel",'Slutlig allokering kvv'!$B$1:$AK$1,0),FALSE),"")</f>
        <v/>
      </c>
      <c r="AK147" s="137" t="str">
        <f t="shared" si="5"/>
        <v/>
      </c>
    </row>
    <row r="148" spans="1:37" x14ac:dyDescent="0.25">
      <c r="A148" s="2" t="s">
        <v>231</v>
      </c>
      <c r="B148" s="2" t="s">
        <v>232</v>
      </c>
      <c r="C148" t="str">
        <f>IFERROR(VLOOKUP($B148,Kraftvärmeprod!$B$1:$AH$479,MATCH(C$3,Kraftvärmeprod!$B$1:$AG$1,0),FALSE)/1,"")</f>
        <v/>
      </c>
      <c r="D148" t="str">
        <f>IFERROR(VLOOKUP($B148,Kraftvärmeprod!$B$1:$AH$479,MATCH(D$3,Kraftvärmeprod!$B$1:$AG$1,0),FALSE)/1,"")</f>
        <v/>
      </c>
      <c r="E148">
        <f>IFERROR(VLOOKUP($B148,Kraftvärmeprod!$B$1:$AH$479,MATCH(E$2,Kraftvärmeprod!$B$1:$AG$1,0),FALSE)/1,0)-IFERROR(VLOOKUP($B148,'Slutlig allokering kvv'!$B$2:$AC$462,MATCH(E$3,'Slutlig allokering kvv'!$B$1:$AJ$1,0),FALSE)/1,0)</f>
        <v>0</v>
      </c>
      <c r="F148">
        <f>IFERROR(VLOOKUP($B148,Kraftvärmeprod!$B$1:$AH$479,MATCH(F$2,Kraftvärmeprod!$B$1:$AG$1,0),FALSE)/1,0)-IFERROR(VLOOKUP($B148,'Slutlig allokering kvv'!$B$2:$AC$462,MATCH(F$3,'Slutlig allokering kvv'!$B$1:$AJ$1,0),FALSE)/1,0)</f>
        <v>0</v>
      </c>
      <c r="G148">
        <f>IFERROR(VLOOKUP($B148,Kraftvärmeprod!$B$1:$AH$479,MATCH(G$2,Kraftvärmeprod!$B$1:$AG$1,0),FALSE)/1,0)-IFERROR(VLOOKUP($B148,'Slutlig allokering kvv'!$B$2:$AC$462,MATCH(G$3,'Slutlig allokering kvv'!$B$1:$AJ$1,0),FALSE)/1,0)</f>
        <v>0</v>
      </c>
      <c r="H148">
        <f>IFERROR(VLOOKUP($B148,Kraftvärmeprod!$B$1:$AH$479,MATCH(H$2,Kraftvärmeprod!$B$1:$AG$1,0),FALSE)/1,0)-IFERROR(VLOOKUP($B148,'Slutlig allokering kvv'!$B$2:$AC$462,MATCH(H$3,'Slutlig allokering kvv'!$B$1:$AJ$1,0),FALSE)/1,0)</f>
        <v>0</v>
      </c>
      <c r="I148">
        <f>IFERROR(VLOOKUP($B148,Kraftvärmeprod!$B$1:$AH$479,MATCH(I$2,Kraftvärmeprod!$B$1:$AG$1,0),FALSE)/1,0)-IFERROR(VLOOKUP($B148,'Slutlig allokering kvv'!$B$2:$AC$462,MATCH(I$3,'Slutlig allokering kvv'!$B$1:$AJ$1,0),FALSE)/1,0)</f>
        <v>0</v>
      </c>
      <c r="J148">
        <f>IFERROR(VLOOKUP($B148,Kraftvärmeprod!$B$1:$AH$479,MATCH(J$2,Kraftvärmeprod!$B$1:$AG$1,0),FALSE)/1,0)-IFERROR(VLOOKUP($B148,'Slutlig allokering kvv'!$B$2:$AC$462,MATCH(J$3,'Slutlig allokering kvv'!$B$1:$AJ$1,0),FALSE)/1,0)</f>
        <v>0</v>
      </c>
      <c r="K148">
        <f>IFERROR(VLOOKUP($B148,Kraftvärmeprod!$B$1:$AH$479,MATCH(K$2,Kraftvärmeprod!$B$1:$AG$1,0),FALSE)/1,0)-IFERROR(VLOOKUP($B148,'Slutlig allokering kvv'!$B$2:$AC$462,MATCH(K$3,'Slutlig allokering kvv'!$B$1:$AJ$1,0),FALSE)/1,0)</f>
        <v>0</v>
      </c>
      <c r="L148">
        <f>IFERROR(VLOOKUP($B148,Kraftvärmeprod!$B$1:$AH$479,MATCH(L$2,Kraftvärmeprod!$B$1:$AG$1,0),FALSE)/1,0)-IFERROR(VLOOKUP($B148,'Slutlig allokering kvv'!$B$2:$AC$462,MATCH(L$3,'Slutlig allokering kvv'!$B$1:$AJ$1,0),FALSE)/1,0)</f>
        <v>0</v>
      </c>
      <c r="M148">
        <f>IFERROR(VLOOKUP($B148,Kraftvärmeprod!$B$1:$AH$479,MATCH(M$2,Kraftvärmeprod!$B$1:$AG$1,0),FALSE)/1,0)-IFERROR(VLOOKUP($B148,'Slutlig allokering kvv'!$B$2:$AC$462,MATCH(M$3,'Slutlig allokering kvv'!$B$1:$AJ$1,0),FALSE)/1,0)</f>
        <v>0</v>
      </c>
      <c r="N148">
        <f>IFERROR(VLOOKUP($B148,Kraftvärmeprod!$B$1:$AH$479,MATCH(N$2,Kraftvärmeprod!$B$1:$AG$1,0),FALSE)/1,0)-IFERROR(VLOOKUP($B148,'Slutlig allokering kvv'!$B$2:$AC$462,MATCH(N$3,'Slutlig allokering kvv'!$B$1:$AJ$1,0),FALSE)/1,0)</f>
        <v>0</v>
      </c>
      <c r="O148">
        <f>IFERROR(VLOOKUP($B148,Kraftvärmeprod!$B$1:$AH$479,MATCH(O$2,Kraftvärmeprod!$B$1:$AG$1,0),FALSE)/1,0)-IFERROR(VLOOKUP($B148,'Slutlig allokering kvv'!$B$2:$AC$462,MATCH(O$3,'Slutlig allokering kvv'!$B$1:$AJ$1,0),FALSE)/1,0)</f>
        <v>0</v>
      </c>
      <c r="P148">
        <f>IFERROR(VLOOKUP($B148,Kraftvärmeprod!$B$1:$AH$479,MATCH(P$2,Kraftvärmeprod!$B$1:$AG$1,0),FALSE)/1,0)-IFERROR(VLOOKUP($B148,'Slutlig allokering kvv'!$B$2:$AC$462,MATCH(P$3,'Slutlig allokering kvv'!$B$1:$AJ$1,0),FALSE)/1,0)</f>
        <v>0</v>
      </c>
      <c r="Q148">
        <f>IFERROR(VLOOKUP($B148,Kraftvärmeprod!$B$1:$AH$479,MATCH(Q$2,Kraftvärmeprod!$B$1:$AG$1,0),FALSE)/1,0)-IFERROR(VLOOKUP($B148,'Slutlig allokering kvv'!$B$2:$AC$462,MATCH(Q$3,'Slutlig allokering kvv'!$B$1:$AJ$1,0),FALSE)/1,0)</f>
        <v>0</v>
      </c>
      <c r="R148">
        <f>IFERROR(VLOOKUP($B148,Kraftvärmeprod!$B$1:$AH$479,MATCH(R$2,Kraftvärmeprod!$B$1:$AG$1,0),FALSE)/1,0)-IFERROR(VLOOKUP($B148,'Slutlig allokering kvv'!$B$2:$AC$462,MATCH(R$3,'Slutlig allokering kvv'!$B$1:$AJ$1,0),FALSE)/1,0)</f>
        <v>0</v>
      </c>
      <c r="S148">
        <f>IFERROR(VLOOKUP($B148,Kraftvärmeprod!$B$1:$AH$479,MATCH(S$2,Kraftvärmeprod!$B$1:$AG$1,0),FALSE)/1,0)-IFERROR(VLOOKUP($B148,'Slutlig allokering kvv'!$B$2:$AC$462,MATCH(S$3,'Slutlig allokering kvv'!$B$1:$AJ$1,0),FALSE)/1,0)</f>
        <v>0</v>
      </c>
      <c r="T148" s="6">
        <f>IFERROR(VLOOKUP($B148,Miljö!$B$1:$S$477,MATCH(T$2,Miljö!$B$1:$X$1,0),FALSE)/1,0)-IFERROR(VLOOKUP($B148,'Slutlig allokering kvv'!$B$2:$AC$462,MATCH(T$3,'Slutlig allokering kvv'!$B$1:$AJ$1,0),FALSE)/1,0)</f>
        <v>0</v>
      </c>
      <c r="U148">
        <f>IFERROR(VLOOKUP($B148,Kraftvärmeprod!$B$1:$AH$479,MATCH(U$2,Kraftvärmeprod!$B$1:$AG$1,0),FALSE)/1,0)-IFERROR(VLOOKUP($B148,'Slutlig allokering kvv'!$B$2:$AC$462,MATCH(U$3,'Slutlig allokering kvv'!$B$1:$AJ$1,0),FALSE)/1,0)</f>
        <v>0</v>
      </c>
      <c r="V148">
        <f>IFERROR(VLOOKUP($B148,Kraftvärmeprod!$B$1:$AH$479,MATCH(V$2,Kraftvärmeprod!$B$1:$AG$1,0),FALSE)/1,0)-IFERROR(VLOOKUP($B148,'Slutlig allokering kvv'!$B$2:$AC$462,MATCH(V$3,'Slutlig allokering kvv'!$B$1:$AJ$1,0),FALSE)/1,0)</f>
        <v>0</v>
      </c>
      <c r="W148">
        <f>IFERROR(VLOOKUP($B148,Kraftvärmeprod!$B$1:$AH$479,MATCH(W$2,Kraftvärmeprod!$B$1:$AG$1,0),FALSE)/1,0)-IFERROR(VLOOKUP($B148,'Slutlig allokering kvv'!$B$2:$AC$462,MATCH(W$3,'Slutlig allokering kvv'!$B$1:$AJ$1,0),FALSE)/1,0)</f>
        <v>0</v>
      </c>
      <c r="X148">
        <f>IFERROR(VLOOKUP($B148,Kraftvärmeprod!$B$1:$AH$479,MATCH(X$2,Kraftvärmeprod!$B$1:$AG$1,0),FALSE)/1,0)-IFERROR(VLOOKUP($B148,'Slutlig allokering kvv'!$B$2:$AC$462,MATCH(X$3,'Slutlig allokering kvv'!$B$1:$AJ$1,0),FALSE)/1,0)</f>
        <v>0</v>
      </c>
      <c r="Y148">
        <f>IFERROR(VLOOKUP($B148,Kraftvärmeprod!$B$1:$AH$479,MATCH(Y$2,Kraftvärmeprod!$B$1:$AG$1,0),FALSE)/1,0)-IFERROR(VLOOKUP($B148,'Slutlig allokering kvv'!$B$2:$AC$462,MATCH(Y$3,'Slutlig allokering kvv'!$B$1:$AJ$1,0),FALSE)/1,0)</f>
        <v>0</v>
      </c>
      <c r="Z148">
        <f>IFERROR(VLOOKUP($B148,Kraftvärmeprod!$B$1:$AH$479,MATCH(Z$2,Kraftvärmeprod!$B$1:$AG$1,0),FALSE)/1,0)-IFERROR(VLOOKUP($B148,'Slutlig allokering kvv'!$B$2:$AC$462,MATCH(Z$3,'Slutlig allokering kvv'!$B$1:$AJ$1,0),FALSE)/1,0)</f>
        <v>0</v>
      </c>
      <c r="AA148">
        <f>IFERROR(VLOOKUP($B148,Kraftvärmeprod!$B$1:$AH$479,MATCH(AA$2,Kraftvärmeprod!$B$1:$AG$1,0),FALSE)/1,0)-IFERROR(VLOOKUP($B148,'Slutlig allokering kvv'!$B$2:$AC$462,MATCH(AA$3,'Slutlig allokering kvv'!$B$1:$AJ$1,0),FALSE)/1,0)</f>
        <v>0</v>
      </c>
      <c r="AE148">
        <f t="shared" si="4"/>
        <v>0</v>
      </c>
      <c r="AG148">
        <f>IFERROR(VLOOKUP(B148,'Slutlig allokering kvv'!$B$2:$AJ$462,MATCH("Summa slutlig allokerad tillförd energi (utan hjälpel och rökgaskondensering):",'Slutlig allokering kvv'!$B$1:$AK$1,0),FALSE)/1,"")</f>
        <v>0</v>
      </c>
      <c r="AI148" s="137" t="str">
        <f>IFERROR(1-VLOOKUP(B148,'Slutlig allokering kvv'!$B$2:$AJ$462,MATCH("Andel av bränsle i kvv som allokerats till värme, exklusive rökgaskondensering och hjälpel",'Slutlig allokering kvv'!$B$1:$AK$1,0),FALSE),"")</f>
        <v/>
      </c>
      <c r="AK148" s="137" t="str">
        <f t="shared" si="5"/>
        <v/>
      </c>
    </row>
    <row r="149" spans="1:37" x14ac:dyDescent="0.25">
      <c r="A149" s="2" t="s">
        <v>231</v>
      </c>
      <c r="B149" s="2" t="s">
        <v>233</v>
      </c>
      <c r="C149" t="str">
        <f>IFERROR(VLOOKUP($B149,Kraftvärmeprod!$B$1:$AH$479,MATCH(C$3,Kraftvärmeprod!$B$1:$AG$1,0),FALSE)/1,"")</f>
        <v/>
      </c>
      <c r="D149" t="str">
        <f>IFERROR(VLOOKUP($B149,Kraftvärmeprod!$B$1:$AH$479,MATCH(D$3,Kraftvärmeprod!$B$1:$AG$1,0),FALSE)/1,"")</f>
        <v/>
      </c>
      <c r="E149">
        <f>IFERROR(VLOOKUP($B149,Kraftvärmeprod!$B$1:$AH$479,MATCH(E$2,Kraftvärmeprod!$B$1:$AG$1,0),FALSE)/1,0)-IFERROR(VLOOKUP($B149,'Slutlig allokering kvv'!$B$2:$AC$462,MATCH(E$3,'Slutlig allokering kvv'!$B$1:$AJ$1,0),FALSE)/1,0)</f>
        <v>0</v>
      </c>
      <c r="F149">
        <f>IFERROR(VLOOKUP($B149,Kraftvärmeprod!$B$1:$AH$479,MATCH(F$2,Kraftvärmeprod!$B$1:$AG$1,0),FALSE)/1,0)-IFERROR(VLOOKUP($B149,'Slutlig allokering kvv'!$B$2:$AC$462,MATCH(F$3,'Slutlig allokering kvv'!$B$1:$AJ$1,0),FALSE)/1,0)</f>
        <v>0</v>
      </c>
      <c r="G149">
        <f>IFERROR(VLOOKUP($B149,Kraftvärmeprod!$B$1:$AH$479,MATCH(G$2,Kraftvärmeprod!$B$1:$AG$1,0),FALSE)/1,0)-IFERROR(VLOOKUP($B149,'Slutlig allokering kvv'!$B$2:$AC$462,MATCH(G$3,'Slutlig allokering kvv'!$B$1:$AJ$1,0),FALSE)/1,0)</f>
        <v>0</v>
      </c>
      <c r="H149">
        <f>IFERROR(VLOOKUP($B149,Kraftvärmeprod!$B$1:$AH$479,MATCH(H$2,Kraftvärmeprod!$B$1:$AG$1,0),FALSE)/1,0)-IFERROR(VLOOKUP($B149,'Slutlig allokering kvv'!$B$2:$AC$462,MATCH(H$3,'Slutlig allokering kvv'!$B$1:$AJ$1,0),FALSE)/1,0)</f>
        <v>0</v>
      </c>
      <c r="I149">
        <f>IFERROR(VLOOKUP($B149,Kraftvärmeprod!$B$1:$AH$479,MATCH(I$2,Kraftvärmeprod!$B$1:$AG$1,0),FALSE)/1,0)-IFERROR(VLOOKUP($B149,'Slutlig allokering kvv'!$B$2:$AC$462,MATCH(I$3,'Slutlig allokering kvv'!$B$1:$AJ$1,0),FALSE)/1,0)</f>
        <v>0</v>
      </c>
      <c r="J149">
        <f>IFERROR(VLOOKUP($B149,Kraftvärmeprod!$B$1:$AH$479,MATCH(J$2,Kraftvärmeprod!$B$1:$AG$1,0),FALSE)/1,0)-IFERROR(VLOOKUP($B149,'Slutlig allokering kvv'!$B$2:$AC$462,MATCH(J$3,'Slutlig allokering kvv'!$B$1:$AJ$1,0),FALSE)/1,0)</f>
        <v>0</v>
      </c>
      <c r="K149">
        <f>IFERROR(VLOOKUP($B149,Kraftvärmeprod!$B$1:$AH$479,MATCH(K$2,Kraftvärmeprod!$B$1:$AG$1,0),FALSE)/1,0)-IFERROR(VLOOKUP($B149,'Slutlig allokering kvv'!$B$2:$AC$462,MATCH(K$3,'Slutlig allokering kvv'!$B$1:$AJ$1,0),FALSE)/1,0)</f>
        <v>0</v>
      </c>
      <c r="L149">
        <f>IFERROR(VLOOKUP($B149,Kraftvärmeprod!$B$1:$AH$479,MATCH(L$2,Kraftvärmeprod!$B$1:$AG$1,0),FALSE)/1,0)-IFERROR(VLOOKUP($B149,'Slutlig allokering kvv'!$B$2:$AC$462,MATCH(L$3,'Slutlig allokering kvv'!$B$1:$AJ$1,0),FALSE)/1,0)</f>
        <v>0</v>
      </c>
      <c r="M149">
        <f>IFERROR(VLOOKUP($B149,Kraftvärmeprod!$B$1:$AH$479,MATCH(M$2,Kraftvärmeprod!$B$1:$AG$1,0),FALSE)/1,0)-IFERROR(VLOOKUP($B149,'Slutlig allokering kvv'!$B$2:$AC$462,MATCH(M$3,'Slutlig allokering kvv'!$B$1:$AJ$1,0),FALSE)/1,0)</f>
        <v>0</v>
      </c>
      <c r="N149">
        <f>IFERROR(VLOOKUP($B149,Kraftvärmeprod!$B$1:$AH$479,MATCH(N$2,Kraftvärmeprod!$B$1:$AG$1,0),FALSE)/1,0)-IFERROR(VLOOKUP($B149,'Slutlig allokering kvv'!$B$2:$AC$462,MATCH(N$3,'Slutlig allokering kvv'!$B$1:$AJ$1,0),FALSE)/1,0)</f>
        <v>0</v>
      </c>
      <c r="O149">
        <f>IFERROR(VLOOKUP($B149,Kraftvärmeprod!$B$1:$AH$479,MATCH(O$2,Kraftvärmeprod!$B$1:$AG$1,0),FALSE)/1,0)-IFERROR(VLOOKUP($B149,'Slutlig allokering kvv'!$B$2:$AC$462,MATCH(O$3,'Slutlig allokering kvv'!$B$1:$AJ$1,0),FALSE)/1,0)</f>
        <v>0</v>
      </c>
      <c r="P149">
        <f>IFERROR(VLOOKUP($B149,Kraftvärmeprod!$B$1:$AH$479,MATCH(P$2,Kraftvärmeprod!$B$1:$AG$1,0),FALSE)/1,0)-IFERROR(VLOOKUP($B149,'Slutlig allokering kvv'!$B$2:$AC$462,MATCH(P$3,'Slutlig allokering kvv'!$B$1:$AJ$1,0),FALSE)/1,0)</f>
        <v>0</v>
      </c>
      <c r="Q149">
        <f>IFERROR(VLOOKUP($B149,Kraftvärmeprod!$B$1:$AH$479,MATCH(Q$2,Kraftvärmeprod!$B$1:$AG$1,0),FALSE)/1,0)-IFERROR(VLOOKUP($B149,'Slutlig allokering kvv'!$B$2:$AC$462,MATCH(Q$3,'Slutlig allokering kvv'!$B$1:$AJ$1,0),FALSE)/1,0)</f>
        <v>0</v>
      </c>
      <c r="R149">
        <f>IFERROR(VLOOKUP($B149,Kraftvärmeprod!$B$1:$AH$479,MATCH(R$2,Kraftvärmeprod!$B$1:$AG$1,0),FALSE)/1,0)-IFERROR(VLOOKUP($B149,'Slutlig allokering kvv'!$B$2:$AC$462,MATCH(R$3,'Slutlig allokering kvv'!$B$1:$AJ$1,0),FALSE)/1,0)</f>
        <v>0</v>
      </c>
      <c r="S149">
        <f>IFERROR(VLOOKUP($B149,Kraftvärmeprod!$B$1:$AH$479,MATCH(S$2,Kraftvärmeprod!$B$1:$AG$1,0),FALSE)/1,0)-IFERROR(VLOOKUP($B149,'Slutlig allokering kvv'!$B$2:$AC$462,MATCH(S$3,'Slutlig allokering kvv'!$B$1:$AJ$1,0),FALSE)/1,0)</f>
        <v>0</v>
      </c>
      <c r="T149" s="6">
        <f>IFERROR(VLOOKUP($B149,Miljö!$B$1:$S$477,MATCH(T$2,Miljö!$B$1:$X$1,0),FALSE)/1,0)-IFERROR(VLOOKUP($B149,'Slutlig allokering kvv'!$B$2:$AC$462,MATCH(T$3,'Slutlig allokering kvv'!$B$1:$AJ$1,0),FALSE)/1,0)</f>
        <v>0</v>
      </c>
      <c r="U149">
        <f>IFERROR(VLOOKUP($B149,Kraftvärmeprod!$B$1:$AH$479,MATCH(U$2,Kraftvärmeprod!$B$1:$AG$1,0),FALSE)/1,0)-IFERROR(VLOOKUP($B149,'Slutlig allokering kvv'!$B$2:$AC$462,MATCH(U$3,'Slutlig allokering kvv'!$B$1:$AJ$1,0),FALSE)/1,0)</f>
        <v>0</v>
      </c>
      <c r="V149">
        <f>IFERROR(VLOOKUP($B149,Kraftvärmeprod!$B$1:$AH$479,MATCH(V$2,Kraftvärmeprod!$B$1:$AG$1,0),FALSE)/1,0)-IFERROR(VLOOKUP($B149,'Slutlig allokering kvv'!$B$2:$AC$462,MATCH(V$3,'Slutlig allokering kvv'!$B$1:$AJ$1,0),FALSE)/1,0)</f>
        <v>0</v>
      </c>
      <c r="W149">
        <f>IFERROR(VLOOKUP($B149,Kraftvärmeprod!$B$1:$AH$479,MATCH(W$2,Kraftvärmeprod!$B$1:$AG$1,0),FALSE)/1,0)-IFERROR(VLOOKUP($B149,'Slutlig allokering kvv'!$B$2:$AC$462,MATCH(W$3,'Slutlig allokering kvv'!$B$1:$AJ$1,0),FALSE)/1,0)</f>
        <v>0</v>
      </c>
      <c r="X149">
        <f>IFERROR(VLOOKUP($B149,Kraftvärmeprod!$B$1:$AH$479,MATCH(X$2,Kraftvärmeprod!$B$1:$AG$1,0),FALSE)/1,0)-IFERROR(VLOOKUP($B149,'Slutlig allokering kvv'!$B$2:$AC$462,MATCH(X$3,'Slutlig allokering kvv'!$B$1:$AJ$1,0),FALSE)/1,0)</f>
        <v>0</v>
      </c>
      <c r="Y149">
        <f>IFERROR(VLOOKUP($B149,Kraftvärmeprod!$B$1:$AH$479,MATCH(Y$2,Kraftvärmeprod!$B$1:$AG$1,0),FALSE)/1,0)-IFERROR(VLOOKUP($B149,'Slutlig allokering kvv'!$B$2:$AC$462,MATCH(Y$3,'Slutlig allokering kvv'!$B$1:$AJ$1,0),FALSE)/1,0)</f>
        <v>0</v>
      </c>
      <c r="Z149">
        <f>IFERROR(VLOOKUP($B149,Kraftvärmeprod!$B$1:$AH$479,MATCH(Z$2,Kraftvärmeprod!$B$1:$AG$1,0),FALSE)/1,0)-IFERROR(VLOOKUP($B149,'Slutlig allokering kvv'!$B$2:$AC$462,MATCH(Z$3,'Slutlig allokering kvv'!$B$1:$AJ$1,0),FALSE)/1,0)</f>
        <v>0</v>
      </c>
      <c r="AA149">
        <f>IFERROR(VLOOKUP($B149,Kraftvärmeprod!$B$1:$AH$479,MATCH(AA$2,Kraftvärmeprod!$B$1:$AG$1,0),FALSE)/1,0)-IFERROR(VLOOKUP($B149,'Slutlig allokering kvv'!$B$2:$AC$462,MATCH(AA$3,'Slutlig allokering kvv'!$B$1:$AJ$1,0),FALSE)/1,0)</f>
        <v>0</v>
      </c>
      <c r="AE149">
        <f t="shared" si="4"/>
        <v>0</v>
      </c>
      <c r="AG149">
        <f>IFERROR(VLOOKUP(B149,'Slutlig allokering kvv'!$B$2:$AJ$462,MATCH("Summa slutlig allokerad tillförd energi (utan hjälpel och rökgaskondensering):",'Slutlig allokering kvv'!$B$1:$AK$1,0),FALSE)/1,"")</f>
        <v>0</v>
      </c>
      <c r="AI149" s="137" t="str">
        <f>IFERROR(1-VLOOKUP(B149,'Slutlig allokering kvv'!$B$2:$AJ$462,MATCH("Andel av bränsle i kvv som allokerats till värme, exklusive rökgaskondensering och hjälpel",'Slutlig allokering kvv'!$B$1:$AK$1,0),FALSE),"")</f>
        <v/>
      </c>
      <c r="AK149" s="137" t="str">
        <f t="shared" si="5"/>
        <v/>
      </c>
    </row>
    <row r="150" spans="1:37" x14ac:dyDescent="0.25">
      <c r="A150" s="2" t="s">
        <v>231</v>
      </c>
      <c r="B150" s="2" t="s">
        <v>234</v>
      </c>
      <c r="C150" t="str">
        <f>IFERROR(VLOOKUP($B150,Kraftvärmeprod!$B$1:$AH$479,MATCH(C$3,Kraftvärmeprod!$B$1:$AG$1,0),FALSE)/1,"")</f>
        <v/>
      </c>
      <c r="D150" t="str">
        <f>IFERROR(VLOOKUP($B150,Kraftvärmeprod!$B$1:$AH$479,MATCH(D$3,Kraftvärmeprod!$B$1:$AG$1,0),FALSE)/1,"")</f>
        <v/>
      </c>
      <c r="E150">
        <f>IFERROR(VLOOKUP($B150,Kraftvärmeprod!$B$1:$AH$479,MATCH(E$2,Kraftvärmeprod!$B$1:$AG$1,0),FALSE)/1,0)-IFERROR(VLOOKUP($B150,'Slutlig allokering kvv'!$B$2:$AC$462,MATCH(E$3,'Slutlig allokering kvv'!$B$1:$AJ$1,0),FALSE)/1,0)</f>
        <v>0</v>
      </c>
      <c r="F150">
        <f>IFERROR(VLOOKUP($B150,Kraftvärmeprod!$B$1:$AH$479,MATCH(F$2,Kraftvärmeprod!$B$1:$AG$1,0),FALSE)/1,0)-IFERROR(VLOOKUP($B150,'Slutlig allokering kvv'!$B$2:$AC$462,MATCH(F$3,'Slutlig allokering kvv'!$B$1:$AJ$1,0),FALSE)/1,0)</f>
        <v>0</v>
      </c>
      <c r="G150">
        <f>IFERROR(VLOOKUP($B150,Kraftvärmeprod!$B$1:$AH$479,MATCH(G$2,Kraftvärmeprod!$B$1:$AG$1,0),FALSE)/1,0)-IFERROR(VLOOKUP($B150,'Slutlig allokering kvv'!$B$2:$AC$462,MATCH(G$3,'Slutlig allokering kvv'!$B$1:$AJ$1,0),FALSE)/1,0)</f>
        <v>0</v>
      </c>
      <c r="H150">
        <f>IFERROR(VLOOKUP($B150,Kraftvärmeprod!$B$1:$AH$479,MATCH(H$2,Kraftvärmeprod!$B$1:$AG$1,0),FALSE)/1,0)-IFERROR(VLOOKUP($B150,'Slutlig allokering kvv'!$B$2:$AC$462,MATCH(H$3,'Slutlig allokering kvv'!$B$1:$AJ$1,0),FALSE)/1,0)</f>
        <v>0</v>
      </c>
      <c r="I150">
        <f>IFERROR(VLOOKUP($B150,Kraftvärmeprod!$B$1:$AH$479,MATCH(I$2,Kraftvärmeprod!$B$1:$AG$1,0),FALSE)/1,0)-IFERROR(VLOOKUP($B150,'Slutlig allokering kvv'!$B$2:$AC$462,MATCH(I$3,'Slutlig allokering kvv'!$B$1:$AJ$1,0),FALSE)/1,0)</f>
        <v>0</v>
      </c>
      <c r="J150">
        <f>IFERROR(VLOOKUP($B150,Kraftvärmeprod!$B$1:$AH$479,MATCH(J$2,Kraftvärmeprod!$B$1:$AG$1,0),FALSE)/1,0)-IFERROR(VLOOKUP($B150,'Slutlig allokering kvv'!$B$2:$AC$462,MATCH(J$3,'Slutlig allokering kvv'!$B$1:$AJ$1,0),FALSE)/1,0)</f>
        <v>0</v>
      </c>
      <c r="K150">
        <f>IFERROR(VLOOKUP($B150,Kraftvärmeprod!$B$1:$AH$479,MATCH(K$2,Kraftvärmeprod!$B$1:$AG$1,0),FALSE)/1,0)-IFERROR(VLOOKUP($B150,'Slutlig allokering kvv'!$B$2:$AC$462,MATCH(K$3,'Slutlig allokering kvv'!$B$1:$AJ$1,0),FALSE)/1,0)</f>
        <v>0</v>
      </c>
      <c r="L150">
        <f>IFERROR(VLOOKUP($B150,Kraftvärmeprod!$B$1:$AH$479,MATCH(L$2,Kraftvärmeprod!$B$1:$AG$1,0),FALSE)/1,0)-IFERROR(VLOOKUP($B150,'Slutlig allokering kvv'!$B$2:$AC$462,MATCH(L$3,'Slutlig allokering kvv'!$B$1:$AJ$1,0),FALSE)/1,0)</f>
        <v>0</v>
      </c>
      <c r="M150">
        <f>IFERROR(VLOOKUP($B150,Kraftvärmeprod!$B$1:$AH$479,MATCH(M$2,Kraftvärmeprod!$B$1:$AG$1,0),FALSE)/1,0)-IFERROR(VLOOKUP($B150,'Slutlig allokering kvv'!$B$2:$AC$462,MATCH(M$3,'Slutlig allokering kvv'!$B$1:$AJ$1,0),FALSE)/1,0)</f>
        <v>0</v>
      </c>
      <c r="N150">
        <f>IFERROR(VLOOKUP($B150,Kraftvärmeprod!$B$1:$AH$479,MATCH(N$2,Kraftvärmeprod!$B$1:$AG$1,0),FALSE)/1,0)-IFERROR(VLOOKUP($B150,'Slutlig allokering kvv'!$B$2:$AC$462,MATCH(N$3,'Slutlig allokering kvv'!$B$1:$AJ$1,0),FALSE)/1,0)</f>
        <v>0</v>
      </c>
      <c r="O150">
        <f>IFERROR(VLOOKUP($B150,Kraftvärmeprod!$B$1:$AH$479,MATCH(O$2,Kraftvärmeprod!$B$1:$AG$1,0),FALSE)/1,0)-IFERROR(VLOOKUP($B150,'Slutlig allokering kvv'!$B$2:$AC$462,MATCH(O$3,'Slutlig allokering kvv'!$B$1:$AJ$1,0),FALSE)/1,0)</f>
        <v>0</v>
      </c>
      <c r="P150">
        <f>IFERROR(VLOOKUP($B150,Kraftvärmeprod!$B$1:$AH$479,MATCH(P$2,Kraftvärmeprod!$B$1:$AG$1,0),FALSE)/1,0)-IFERROR(VLOOKUP($B150,'Slutlig allokering kvv'!$B$2:$AC$462,MATCH(P$3,'Slutlig allokering kvv'!$B$1:$AJ$1,0),FALSE)/1,0)</f>
        <v>0</v>
      </c>
      <c r="Q150">
        <f>IFERROR(VLOOKUP($B150,Kraftvärmeprod!$B$1:$AH$479,MATCH(Q$2,Kraftvärmeprod!$B$1:$AG$1,0),FALSE)/1,0)-IFERROR(VLOOKUP($B150,'Slutlig allokering kvv'!$B$2:$AC$462,MATCH(Q$3,'Slutlig allokering kvv'!$B$1:$AJ$1,0),FALSE)/1,0)</f>
        <v>0</v>
      </c>
      <c r="R150">
        <f>IFERROR(VLOOKUP($B150,Kraftvärmeprod!$B$1:$AH$479,MATCH(R$2,Kraftvärmeprod!$B$1:$AG$1,0),FALSE)/1,0)-IFERROR(VLOOKUP($B150,'Slutlig allokering kvv'!$B$2:$AC$462,MATCH(R$3,'Slutlig allokering kvv'!$B$1:$AJ$1,0),FALSE)/1,0)</f>
        <v>0</v>
      </c>
      <c r="S150">
        <f>IFERROR(VLOOKUP($B150,Kraftvärmeprod!$B$1:$AH$479,MATCH(S$2,Kraftvärmeprod!$B$1:$AG$1,0),FALSE)/1,0)-IFERROR(VLOOKUP($B150,'Slutlig allokering kvv'!$B$2:$AC$462,MATCH(S$3,'Slutlig allokering kvv'!$B$1:$AJ$1,0),FALSE)/1,0)</f>
        <v>0</v>
      </c>
      <c r="T150" s="6">
        <f>IFERROR(VLOOKUP($B150,Miljö!$B$1:$S$477,MATCH(T$2,Miljö!$B$1:$X$1,0),FALSE)/1,0)-IFERROR(VLOOKUP($B150,'Slutlig allokering kvv'!$B$2:$AC$462,MATCH(T$3,'Slutlig allokering kvv'!$B$1:$AJ$1,0),FALSE)/1,0)</f>
        <v>0</v>
      </c>
      <c r="U150">
        <f>IFERROR(VLOOKUP($B150,Kraftvärmeprod!$B$1:$AH$479,MATCH(U$2,Kraftvärmeprod!$B$1:$AG$1,0),FALSE)/1,0)-IFERROR(VLOOKUP($B150,'Slutlig allokering kvv'!$B$2:$AC$462,MATCH(U$3,'Slutlig allokering kvv'!$B$1:$AJ$1,0),FALSE)/1,0)</f>
        <v>0</v>
      </c>
      <c r="V150">
        <f>IFERROR(VLOOKUP($B150,Kraftvärmeprod!$B$1:$AH$479,MATCH(V$2,Kraftvärmeprod!$B$1:$AG$1,0),FALSE)/1,0)-IFERROR(VLOOKUP($B150,'Slutlig allokering kvv'!$B$2:$AC$462,MATCH(V$3,'Slutlig allokering kvv'!$B$1:$AJ$1,0),FALSE)/1,0)</f>
        <v>0</v>
      </c>
      <c r="W150">
        <f>IFERROR(VLOOKUP($B150,Kraftvärmeprod!$B$1:$AH$479,MATCH(W$2,Kraftvärmeprod!$B$1:$AG$1,0),FALSE)/1,0)-IFERROR(VLOOKUP($B150,'Slutlig allokering kvv'!$B$2:$AC$462,MATCH(W$3,'Slutlig allokering kvv'!$B$1:$AJ$1,0),FALSE)/1,0)</f>
        <v>0</v>
      </c>
      <c r="X150">
        <f>IFERROR(VLOOKUP($B150,Kraftvärmeprod!$B$1:$AH$479,MATCH(X$2,Kraftvärmeprod!$B$1:$AG$1,0),FALSE)/1,0)-IFERROR(VLOOKUP($B150,'Slutlig allokering kvv'!$B$2:$AC$462,MATCH(X$3,'Slutlig allokering kvv'!$B$1:$AJ$1,0),FALSE)/1,0)</f>
        <v>0</v>
      </c>
      <c r="Y150">
        <f>IFERROR(VLOOKUP($B150,Kraftvärmeprod!$B$1:$AH$479,MATCH(Y$2,Kraftvärmeprod!$B$1:$AG$1,0),FALSE)/1,0)-IFERROR(VLOOKUP($B150,'Slutlig allokering kvv'!$B$2:$AC$462,MATCH(Y$3,'Slutlig allokering kvv'!$B$1:$AJ$1,0),FALSE)/1,0)</f>
        <v>0</v>
      </c>
      <c r="Z150">
        <f>IFERROR(VLOOKUP($B150,Kraftvärmeprod!$B$1:$AH$479,MATCH(Z$2,Kraftvärmeprod!$B$1:$AG$1,0),FALSE)/1,0)-IFERROR(VLOOKUP($B150,'Slutlig allokering kvv'!$B$2:$AC$462,MATCH(Z$3,'Slutlig allokering kvv'!$B$1:$AJ$1,0),FALSE)/1,0)</f>
        <v>0</v>
      </c>
      <c r="AA150">
        <f>IFERROR(VLOOKUP($B150,Kraftvärmeprod!$B$1:$AH$479,MATCH(AA$2,Kraftvärmeprod!$B$1:$AG$1,0),FALSE)/1,0)-IFERROR(VLOOKUP($B150,'Slutlig allokering kvv'!$B$2:$AC$462,MATCH(AA$3,'Slutlig allokering kvv'!$B$1:$AJ$1,0),FALSE)/1,0)</f>
        <v>0</v>
      </c>
      <c r="AE150">
        <f t="shared" si="4"/>
        <v>0</v>
      </c>
      <c r="AG150">
        <f>IFERROR(VLOOKUP(B150,'Slutlig allokering kvv'!$B$2:$AJ$462,MATCH("Summa slutlig allokerad tillförd energi (utan hjälpel och rökgaskondensering):",'Slutlig allokering kvv'!$B$1:$AK$1,0),FALSE)/1,"")</f>
        <v>0</v>
      </c>
      <c r="AI150" s="137" t="str">
        <f>IFERROR(1-VLOOKUP(B150,'Slutlig allokering kvv'!$B$2:$AJ$462,MATCH("Andel av bränsle i kvv som allokerats till värme, exklusive rökgaskondensering och hjälpel",'Slutlig allokering kvv'!$B$1:$AK$1,0),FALSE),"")</f>
        <v/>
      </c>
      <c r="AK150" s="137" t="str">
        <f t="shared" si="5"/>
        <v/>
      </c>
    </row>
    <row r="151" spans="1:37" x14ac:dyDescent="0.25">
      <c r="A151" s="2" t="s">
        <v>231</v>
      </c>
      <c r="B151" s="2" t="s">
        <v>235</v>
      </c>
      <c r="C151">
        <f>IFERROR(VLOOKUP($B151,Kraftvärmeprod!$B$1:$AH$479,MATCH(C$3,Kraftvärmeprod!$B$1:$AG$1,0),FALSE)/1,"")</f>
        <v>356</v>
      </c>
      <c r="D151">
        <f>IFERROR(VLOOKUP($B151,Kraftvärmeprod!$B$1:$AH$479,MATCH(D$3,Kraftvärmeprod!$B$1:$AG$1,0),FALSE)/1,"")</f>
        <v>182</v>
      </c>
      <c r="E151">
        <f>IFERROR(VLOOKUP($B151,Kraftvärmeprod!$B$1:$AH$479,MATCH(E$2,Kraftvärmeprod!$B$1:$AG$1,0),FALSE)/1,0)-IFERROR(VLOOKUP($B151,'Slutlig allokering kvv'!$B$2:$AC$462,MATCH(E$3,'Slutlig allokering kvv'!$B$1:$AJ$1,0),FALSE)/1,0)</f>
        <v>0</v>
      </c>
      <c r="F151">
        <f>IFERROR(VLOOKUP($B151,Kraftvärmeprod!$B$1:$AH$479,MATCH(F$2,Kraftvärmeprod!$B$1:$AG$1,0),FALSE)/1,0)-IFERROR(VLOOKUP($B151,'Slutlig allokering kvv'!$B$2:$AC$462,MATCH(F$3,'Slutlig allokering kvv'!$B$1:$AJ$1,0),FALSE)/1,0)</f>
        <v>0</v>
      </c>
      <c r="G151">
        <f>IFERROR(VLOOKUP($B151,Kraftvärmeprod!$B$1:$AH$479,MATCH(G$2,Kraftvärmeprod!$B$1:$AG$1,0),FALSE)/1,0)-IFERROR(VLOOKUP($B151,'Slutlig allokering kvv'!$B$2:$AC$462,MATCH(G$3,'Slutlig allokering kvv'!$B$1:$AJ$1,0),FALSE)/1,0)</f>
        <v>51.982900000000001</v>
      </c>
      <c r="H151">
        <f>IFERROR(VLOOKUP($B151,Kraftvärmeprod!$B$1:$AH$479,MATCH(H$2,Kraftvärmeprod!$B$1:$AG$1,0),FALSE)/1,0)-IFERROR(VLOOKUP($B151,'Slutlig allokering kvv'!$B$2:$AC$462,MATCH(H$3,'Slutlig allokering kvv'!$B$1:$AJ$1,0),FALSE)/1,0)</f>
        <v>0</v>
      </c>
      <c r="I151">
        <f>IFERROR(VLOOKUP($B151,Kraftvärmeprod!$B$1:$AH$479,MATCH(I$2,Kraftvärmeprod!$B$1:$AG$1,0),FALSE)/1,0)-IFERROR(VLOOKUP($B151,'Slutlig allokering kvv'!$B$2:$AC$462,MATCH(I$3,'Slutlig allokering kvv'!$B$1:$AJ$1,0),FALSE)/1,0)</f>
        <v>0</v>
      </c>
      <c r="J151">
        <f>IFERROR(VLOOKUP($B151,Kraftvärmeprod!$B$1:$AH$479,MATCH(J$2,Kraftvärmeprod!$B$1:$AG$1,0),FALSE)/1,0)-IFERROR(VLOOKUP($B151,'Slutlig allokering kvv'!$B$2:$AC$462,MATCH(J$3,'Slutlig allokering kvv'!$B$1:$AJ$1,0),FALSE)/1,0)</f>
        <v>0</v>
      </c>
      <c r="K151">
        <f>IFERROR(VLOOKUP($B151,Kraftvärmeprod!$B$1:$AH$479,MATCH(K$2,Kraftvärmeprod!$B$1:$AG$1,0),FALSE)/1,0)-IFERROR(VLOOKUP($B151,'Slutlig allokering kvv'!$B$2:$AC$462,MATCH(K$3,'Slutlig allokering kvv'!$B$1:$AJ$1,0),FALSE)/1,0)</f>
        <v>0</v>
      </c>
      <c r="L151">
        <f>IFERROR(VLOOKUP($B151,Kraftvärmeprod!$B$1:$AH$479,MATCH(L$2,Kraftvärmeprod!$B$1:$AG$1,0),FALSE)/1,0)-IFERROR(VLOOKUP($B151,'Slutlig allokering kvv'!$B$2:$AC$462,MATCH(L$3,'Slutlig allokering kvv'!$B$1:$AJ$1,0),FALSE)/1,0)</f>
        <v>21.7072</v>
      </c>
      <c r="M151">
        <f>IFERROR(VLOOKUP($B151,Kraftvärmeprod!$B$1:$AH$479,MATCH(M$2,Kraftvärmeprod!$B$1:$AG$1,0),FALSE)/1,0)-IFERROR(VLOOKUP($B151,'Slutlig allokering kvv'!$B$2:$AC$462,MATCH(M$3,'Slutlig allokering kvv'!$B$1:$AJ$1,0),FALSE)/1,0)</f>
        <v>0</v>
      </c>
      <c r="N151">
        <f>IFERROR(VLOOKUP($B151,Kraftvärmeprod!$B$1:$AH$479,MATCH(N$2,Kraftvärmeprod!$B$1:$AG$1,0),FALSE)/1,0)-IFERROR(VLOOKUP($B151,'Slutlig allokering kvv'!$B$2:$AC$462,MATCH(N$3,'Slutlig allokering kvv'!$B$1:$AJ$1,0),FALSE)/1,0)</f>
        <v>61.122799999999998</v>
      </c>
      <c r="O151">
        <f>IFERROR(VLOOKUP($B151,Kraftvärmeprod!$B$1:$AH$479,MATCH(O$2,Kraftvärmeprod!$B$1:$AG$1,0),FALSE)/1,0)-IFERROR(VLOOKUP($B151,'Slutlig allokering kvv'!$B$2:$AC$462,MATCH(O$3,'Slutlig allokering kvv'!$B$1:$AJ$1,0),FALSE)/1,0)</f>
        <v>34.845700000000001</v>
      </c>
      <c r="P151">
        <f>IFERROR(VLOOKUP($B151,Kraftvärmeprod!$B$1:$AH$479,MATCH(P$2,Kraftvärmeprod!$B$1:$AG$1,0),FALSE)/1,0)-IFERROR(VLOOKUP($B151,'Slutlig allokering kvv'!$B$2:$AC$462,MATCH(P$3,'Slutlig allokering kvv'!$B$1:$AJ$1,0),FALSE)/1,0)</f>
        <v>110.2495</v>
      </c>
      <c r="Q151">
        <f>IFERROR(VLOOKUP($B151,Kraftvärmeprod!$B$1:$AH$479,MATCH(Q$2,Kraftvärmeprod!$B$1:$AG$1,0),FALSE)/1,0)-IFERROR(VLOOKUP($B151,'Slutlig allokering kvv'!$B$2:$AC$462,MATCH(Q$3,'Slutlig allokering kvv'!$B$1:$AJ$1,0),FALSE)/1,0)</f>
        <v>0</v>
      </c>
      <c r="R151">
        <f>IFERROR(VLOOKUP($B151,Kraftvärmeprod!$B$1:$AH$479,MATCH(R$2,Kraftvärmeprod!$B$1:$AG$1,0),FALSE)/1,0)-IFERROR(VLOOKUP($B151,'Slutlig allokering kvv'!$B$2:$AC$462,MATCH(R$3,'Slutlig allokering kvv'!$B$1:$AJ$1,0),FALSE)/1,0)</f>
        <v>0</v>
      </c>
      <c r="S151">
        <f>IFERROR(VLOOKUP($B151,Kraftvärmeprod!$B$1:$AH$479,MATCH(S$2,Kraftvärmeprod!$B$1:$AG$1,0),FALSE)/1,0)-IFERROR(VLOOKUP($B151,'Slutlig allokering kvv'!$B$2:$AC$462,MATCH(S$3,'Slutlig allokering kvv'!$B$1:$AJ$1,0),FALSE)/1,0)</f>
        <v>27.5563</v>
      </c>
      <c r="T151" s="6">
        <f>IFERROR(VLOOKUP($B151,Miljö!$B$1:$S$477,MATCH(T$2,Miljö!$B$1:$X$1,0),FALSE)/1,0)-IFERROR(VLOOKUP($B151,'Slutlig allokering kvv'!$B$2:$AC$462,MATCH(T$3,'Slutlig allokering kvv'!$B$1:$AJ$1,0),FALSE)/1,0)</f>
        <v>0</v>
      </c>
      <c r="U151">
        <f>IFERROR(VLOOKUP($B151,Kraftvärmeprod!$B$1:$AH$479,MATCH(U$2,Kraftvärmeprod!$B$1:$AG$1,0),FALSE)/1,0)-IFERROR(VLOOKUP($B151,'Slutlig allokering kvv'!$B$2:$AC$462,MATCH(U$3,'Slutlig allokering kvv'!$B$1:$AJ$1,0),FALSE)/1,0)</f>
        <v>4.0558099999999992</v>
      </c>
      <c r="V151">
        <f>IFERROR(VLOOKUP($B151,Kraftvärmeprod!$B$1:$AH$479,MATCH(V$2,Kraftvärmeprod!$B$1:$AG$1,0),FALSE)/1,0)-IFERROR(VLOOKUP($B151,'Slutlig allokering kvv'!$B$2:$AC$462,MATCH(V$3,'Slutlig allokering kvv'!$B$1:$AJ$1,0),FALSE)/1,0)</f>
        <v>9.7110900000000014E-2</v>
      </c>
      <c r="W151">
        <f>IFERROR(VLOOKUP($B151,Kraftvärmeprod!$B$1:$AH$479,MATCH(W$2,Kraftvärmeprod!$B$1:$AG$1,0),FALSE)/1,0)-IFERROR(VLOOKUP($B151,'Slutlig allokering kvv'!$B$2:$AC$462,MATCH(W$3,'Slutlig allokering kvv'!$B$1:$AJ$1,0),FALSE)/1,0)</f>
        <v>0</v>
      </c>
      <c r="X151">
        <f>IFERROR(VLOOKUP($B151,Kraftvärmeprod!$B$1:$AH$479,MATCH(X$2,Kraftvärmeprod!$B$1:$AG$1,0),FALSE)/1,0)-IFERROR(VLOOKUP($B151,'Slutlig allokering kvv'!$B$2:$AC$462,MATCH(X$3,'Slutlig allokering kvv'!$B$1:$AJ$1,0),FALSE)/1,0)</f>
        <v>0</v>
      </c>
      <c r="Y151">
        <f>IFERROR(VLOOKUP($B151,Kraftvärmeprod!$B$1:$AH$479,MATCH(Y$2,Kraftvärmeprod!$B$1:$AG$1,0),FALSE)/1,0)-IFERROR(VLOOKUP($B151,'Slutlig allokering kvv'!$B$2:$AC$462,MATCH(Y$3,'Slutlig allokering kvv'!$B$1:$AJ$1,0),FALSE)/1,0)</f>
        <v>0</v>
      </c>
      <c r="Z151">
        <f>IFERROR(VLOOKUP($B151,Kraftvärmeprod!$B$1:$AH$479,MATCH(Z$2,Kraftvärmeprod!$B$1:$AG$1,0),FALSE)/1,0)-IFERROR(VLOOKUP($B151,'Slutlig allokering kvv'!$B$2:$AC$462,MATCH(Z$3,'Slutlig allokering kvv'!$B$1:$AJ$1,0),FALSE)/1,0)</f>
        <v>0</v>
      </c>
      <c r="AA151">
        <f>IFERROR(VLOOKUP($B151,Kraftvärmeprod!$B$1:$AH$479,MATCH(AA$2,Kraftvärmeprod!$B$1:$AG$1,0),FALSE)/1,0)-IFERROR(VLOOKUP($B151,'Slutlig allokering kvv'!$B$2:$AC$462,MATCH(AA$3,'Slutlig allokering kvv'!$B$1:$AJ$1,0),FALSE)/1,0)</f>
        <v>49.1267</v>
      </c>
      <c r="AE151">
        <f t="shared" si="4"/>
        <v>360.74402090000001</v>
      </c>
      <c r="AG151">
        <f>IFERROR(VLOOKUP(B151,'Slutlig allokering kvv'!$B$2:$AJ$462,MATCH("Summa slutlig allokerad tillförd energi (utan hjälpel och rökgaskondensering):",'Slutlig allokering kvv'!$B$1:$AK$1,0),FALSE)/1,"")</f>
        <v>274.52597909999997</v>
      </c>
      <c r="AI151" s="137">
        <f>IFERROR(1-VLOOKUP(B151,'Slutlig allokering kvv'!$B$2:$AJ$462,MATCH("Andel av bränsle i kvv som allokerats till värme, exklusive rökgaskondensering och hjälpel",'Slutlig allokering kvv'!$B$1:$AK$1,0),FALSE),"")</f>
        <v>0.56785936830009298</v>
      </c>
      <c r="AK151" s="137">
        <f t="shared" si="5"/>
        <v>0.56785936830009287</v>
      </c>
    </row>
    <row r="152" spans="1:37" x14ac:dyDescent="0.25">
      <c r="A152" s="2" t="s">
        <v>668</v>
      </c>
      <c r="B152" s="2" t="s">
        <v>665</v>
      </c>
      <c r="C152" t="str">
        <f>IFERROR(VLOOKUP($B152,Kraftvärmeprod!$B$1:$AH$479,MATCH(C$3,Kraftvärmeprod!$B$1:$AG$1,0),FALSE)/1,"")</f>
        <v/>
      </c>
      <c r="D152" t="str">
        <f>IFERROR(VLOOKUP($B152,Kraftvärmeprod!$B$1:$AH$479,MATCH(D$3,Kraftvärmeprod!$B$1:$AG$1,0),FALSE)/1,"")</f>
        <v/>
      </c>
      <c r="E152">
        <f>IFERROR(VLOOKUP($B152,Kraftvärmeprod!$B$1:$AH$479,MATCH(E$2,Kraftvärmeprod!$B$1:$AG$1,0),FALSE)/1,0)-IFERROR(VLOOKUP($B152,'Slutlig allokering kvv'!$B$2:$AC$462,MATCH(E$3,'Slutlig allokering kvv'!$B$1:$AJ$1,0),FALSE)/1,0)</f>
        <v>0</v>
      </c>
      <c r="F152">
        <f>IFERROR(VLOOKUP($B152,Kraftvärmeprod!$B$1:$AH$479,MATCH(F$2,Kraftvärmeprod!$B$1:$AG$1,0),FALSE)/1,0)-IFERROR(VLOOKUP($B152,'Slutlig allokering kvv'!$B$2:$AC$462,MATCH(F$3,'Slutlig allokering kvv'!$B$1:$AJ$1,0),FALSE)/1,0)</f>
        <v>0</v>
      </c>
      <c r="G152">
        <f>IFERROR(VLOOKUP($B152,Kraftvärmeprod!$B$1:$AH$479,MATCH(G$2,Kraftvärmeprod!$B$1:$AG$1,0),FALSE)/1,0)-IFERROR(VLOOKUP($B152,'Slutlig allokering kvv'!$B$2:$AC$462,MATCH(G$3,'Slutlig allokering kvv'!$B$1:$AJ$1,0),FALSE)/1,0)</f>
        <v>0</v>
      </c>
      <c r="H152">
        <f>IFERROR(VLOOKUP($B152,Kraftvärmeprod!$B$1:$AH$479,MATCH(H$2,Kraftvärmeprod!$B$1:$AG$1,0),FALSE)/1,0)-IFERROR(VLOOKUP($B152,'Slutlig allokering kvv'!$B$2:$AC$462,MATCH(H$3,'Slutlig allokering kvv'!$B$1:$AJ$1,0),FALSE)/1,0)</f>
        <v>0</v>
      </c>
      <c r="I152">
        <f>IFERROR(VLOOKUP($B152,Kraftvärmeprod!$B$1:$AH$479,MATCH(I$2,Kraftvärmeprod!$B$1:$AG$1,0),FALSE)/1,0)-IFERROR(VLOOKUP($B152,'Slutlig allokering kvv'!$B$2:$AC$462,MATCH(I$3,'Slutlig allokering kvv'!$B$1:$AJ$1,0),FALSE)/1,0)</f>
        <v>0</v>
      </c>
      <c r="J152">
        <f>IFERROR(VLOOKUP($B152,Kraftvärmeprod!$B$1:$AH$479,MATCH(J$2,Kraftvärmeprod!$B$1:$AG$1,0),FALSE)/1,0)-IFERROR(VLOOKUP($B152,'Slutlig allokering kvv'!$B$2:$AC$462,MATCH(J$3,'Slutlig allokering kvv'!$B$1:$AJ$1,0),FALSE)/1,0)</f>
        <v>0</v>
      </c>
      <c r="K152">
        <f>IFERROR(VLOOKUP($B152,Kraftvärmeprod!$B$1:$AH$479,MATCH(K$2,Kraftvärmeprod!$B$1:$AG$1,0),FALSE)/1,0)-IFERROR(VLOOKUP($B152,'Slutlig allokering kvv'!$B$2:$AC$462,MATCH(K$3,'Slutlig allokering kvv'!$B$1:$AJ$1,0),FALSE)/1,0)</f>
        <v>0</v>
      </c>
      <c r="L152">
        <f>IFERROR(VLOOKUP($B152,Kraftvärmeprod!$B$1:$AH$479,MATCH(L$2,Kraftvärmeprod!$B$1:$AG$1,0),FALSE)/1,0)-IFERROR(VLOOKUP($B152,'Slutlig allokering kvv'!$B$2:$AC$462,MATCH(L$3,'Slutlig allokering kvv'!$B$1:$AJ$1,0),FALSE)/1,0)</f>
        <v>0</v>
      </c>
      <c r="M152">
        <f>IFERROR(VLOOKUP($B152,Kraftvärmeprod!$B$1:$AH$479,MATCH(M$2,Kraftvärmeprod!$B$1:$AG$1,0),FALSE)/1,0)-IFERROR(VLOOKUP($B152,'Slutlig allokering kvv'!$B$2:$AC$462,MATCH(M$3,'Slutlig allokering kvv'!$B$1:$AJ$1,0),FALSE)/1,0)</f>
        <v>0</v>
      </c>
      <c r="N152">
        <f>IFERROR(VLOOKUP($B152,Kraftvärmeprod!$B$1:$AH$479,MATCH(N$2,Kraftvärmeprod!$B$1:$AG$1,0),FALSE)/1,0)-IFERROR(VLOOKUP($B152,'Slutlig allokering kvv'!$B$2:$AC$462,MATCH(N$3,'Slutlig allokering kvv'!$B$1:$AJ$1,0),FALSE)/1,0)</f>
        <v>0</v>
      </c>
      <c r="O152">
        <f>IFERROR(VLOOKUP($B152,Kraftvärmeprod!$B$1:$AH$479,MATCH(O$2,Kraftvärmeprod!$B$1:$AG$1,0),FALSE)/1,0)-IFERROR(VLOOKUP($B152,'Slutlig allokering kvv'!$B$2:$AC$462,MATCH(O$3,'Slutlig allokering kvv'!$B$1:$AJ$1,0),FALSE)/1,0)</f>
        <v>0</v>
      </c>
      <c r="P152">
        <f>IFERROR(VLOOKUP($B152,Kraftvärmeprod!$B$1:$AH$479,MATCH(P$2,Kraftvärmeprod!$B$1:$AG$1,0),FALSE)/1,0)-IFERROR(VLOOKUP($B152,'Slutlig allokering kvv'!$B$2:$AC$462,MATCH(P$3,'Slutlig allokering kvv'!$B$1:$AJ$1,0),FALSE)/1,0)</f>
        <v>0</v>
      </c>
      <c r="Q152">
        <f>IFERROR(VLOOKUP($B152,Kraftvärmeprod!$B$1:$AH$479,MATCH(Q$2,Kraftvärmeprod!$B$1:$AG$1,0),FALSE)/1,0)-IFERROR(VLOOKUP($B152,'Slutlig allokering kvv'!$B$2:$AC$462,MATCH(Q$3,'Slutlig allokering kvv'!$B$1:$AJ$1,0),FALSE)/1,0)</f>
        <v>0</v>
      </c>
      <c r="R152">
        <f>IFERROR(VLOOKUP($B152,Kraftvärmeprod!$B$1:$AH$479,MATCH(R$2,Kraftvärmeprod!$B$1:$AG$1,0),FALSE)/1,0)-IFERROR(VLOOKUP($B152,'Slutlig allokering kvv'!$B$2:$AC$462,MATCH(R$3,'Slutlig allokering kvv'!$B$1:$AJ$1,0),FALSE)/1,0)</f>
        <v>0</v>
      </c>
      <c r="S152">
        <f>IFERROR(VLOOKUP($B152,Kraftvärmeprod!$B$1:$AH$479,MATCH(S$2,Kraftvärmeprod!$B$1:$AG$1,0),FALSE)/1,0)-IFERROR(VLOOKUP($B152,'Slutlig allokering kvv'!$B$2:$AC$462,MATCH(S$3,'Slutlig allokering kvv'!$B$1:$AJ$1,0),FALSE)/1,0)</f>
        <v>0</v>
      </c>
      <c r="T152" s="6">
        <f>IFERROR(VLOOKUP($B152,Miljö!$B$1:$S$477,MATCH(T$2,Miljö!$B$1:$X$1,0),FALSE)/1,0)-IFERROR(VLOOKUP($B152,'Slutlig allokering kvv'!$B$2:$AC$462,MATCH(T$3,'Slutlig allokering kvv'!$B$1:$AJ$1,0),FALSE)/1,0)</f>
        <v>0</v>
      </c>
      <c r="U152">
        <f>IFERROR(VLOOKUP($B152,Kraftvärmeprod!$B$1:$AH$479,MATCH(U$2,Kraftvärmeprod!$B$1:$AG$1,0),FALSE)/1,0)-IFERROR(VLOOKUP($B152,'Slutlig allokering kvv'!$B$2:$AC$462,MATCH(U$3,'Slutlig allokering kvv'!$B$1:$AJ$1,0),FALSE)/1,0)</f>
        <v>0</v>
      </c>
      <c r="V152">
        <f>IFERROR(VLOOKUP($B152,Kraftvärmeprod!$B$1:$AH$479,MATCH(V$2,Kraftvärmeprod!$B$1:$AG$1,0),FALSE)/1,0)-IFERROR(VLOOKUP($B152,'Slutlig allokering kvv'!$B$2:$AC$462,MATCH(V$3,'Slutlig allokering kvv'!$B$1:$AJ$1,0),FALSE)/1,0)</f>
        <v>0</v>
      </c>
      <c r="W152">
        <f>IFERROR(VLOOKUP($B152,Kraftvärmeprod!$B$1:$AH$479,MATCH(W$2,Kraftvärmeprod!$B$1:$AG$1,0),FALSE)/1,0)-IFERROR(VLOOKUP($B152,'Slutlig allokering kvv'!$B$2:$AC$462,MATCH(W$3,'Slutlig allokering kvv'!$B$1:$AJ$1,0),FALSE)/1,0)</f>
        <v>0</v>
      </c>
      <c r="X152">
        <f>IFERROR(VLOOKUP($B152,Kraftvärmeprod!$B$1:$AH$479,MATCH(X$2,Kraftvärmeprod!$B$1:$AG$1,0),FALSE)/1,0)-IFERROR(VLOOKUP($B152,'Slutlig allokering kvv'!$B$2:$AC$462,MATCH(X$3,'Slutlig allokering kvv'!$B$1:$AJ$1,0),FALSE)/1,0)</f>
        <v>0</v>
      </c>
      <c r="Y152">
        <f>IFERROR(VLOOKUP($B152,Kraftvärmeprod!$B$1:$AH$479,MATCH(Y$2,Kraftvärmeprod!$B$1:$AG$1,0),FALSE)/1,0)-IFERROR(VLOOKUP($B152,'Slutlig allokering kvv'!$B$2:$AC$462,MATCH(Y$3,'Slutlig allokering kvv'!$B$1:$AJ$1,0),FALSE)/1,0)</f>
        <v>0</v>
      </c>
      <c r="Z152">
        <f>IFERROR(VLOOKUP($B152,Kraftvärmeprod!$B$1:$AH$479,MATCH(Z$2,Kraftvärmeprod!$B$1:$AG$1,0),FALSE)/1,0)-IFERROR(VLOOKUP($B152,'Slutlig allokering kvv'!$B$2:$AC$462,MATCH(Z$3,'Slutlig allokering kvv'!$B$1:$AJ$1,0),FALSE)/1,0)</f>
        <v>0</v>
      </c>
      <c r="AA152">
        <f>IFERROR(VLOOKUP($B152,Kraftvärmeprod!$B$1:$AH$479,MATCH(AA$2,Kraftvärmeprod!$B$1:$AG$1,0),FALSE)/1,0)-IFERROR(VLOOKUP($B152,'Slutlig allokering kvv'!$B$2:$AC$462,MATCH(AA$3,'Slutlig allokering kvv'!$B$1:$AJ$1,0),FALSE)/1,0)</f>
        <v>0</v>
      </c>
      <c r="AE152">
        <f t="shared" si="4"/>
        <v>0</v>
      </c>
      <c r="AG152" t="str">
        <f>IFERROR(VLOOKUP(B152,'Slutlig allokering kvv'!$B$2:$AJ$462,MATCH("Summa slutlig allokerad tillförd energi (utan hjälpel och rökgaskondensering):",'Slutlig allokering kvv'!$B$1:$AK$1,0),FALSE)/1,"")</f>
        <v/>
      </c>
      <c r="AI152" s="137" t="str">
        <f>IFERROR(1-VLOOKUP(B152,'Slutlig allokering kvv'!$B$2:$AJ$462,MATCH("Andel av bränsle i kvv som allokerats till värme, exklusive rökgaskondensering och hjälpel",'Slutlig allokering kvv'!$B$1:$AK$1,0),FALSE),"")</f>
        <v/>
      </c>
      <c r="AK152" s="137" t="str">
        <f t="shared" si="5"/>
        <v/>
      </c>
    </row>
    <row r="153" spans="1:37" x14ac:dyDescent="0.25">
      <c r="A153" s="2" t="s">
        <v>238</v>
      </c>
      <c r="B153" s="2" t="s">
        <v>239</v>
      </c>
      <c r="C153" t="str">
        <f>IFERROR(VLOOKUP($B153,Kraftvärmeprod!$B$1:$AH$479,MATCH(C$3,Kraftvärmeprod!$B$1:$AG$1,0),FALSE)/1,"")</f>
        <v/>
      </c>
      <c r="D153" t="str">
        <f>IFERROR(VLOOKUP($B153,Kraftvärmeprod!$B$1:$AH$479,MATCH(D$3,Kraftvärmeprod!$B$1:$AG$1,0),FALSE)/1,"")</f>
        <v/>
      </c>
      <c r="E153">
        <f>IFERROR(VLOOKUP($B153,Kraftvärmeprod!$B$1:$AH$479,MATCH(E$2,Kraftvärmeprod!$B$1:$AG$1,0),FALSE)/1,0)-IFERROR(VLOOKUP($B153,'Slutlig allokering kvv'!$B$2:$AC$462,MATCH(E$3,'Slutlig allokering kvv'!$B$1:$AJ$1,0),FALSE)/1,0)</f>
        <v>0</v>
      </c>
      <c r="F153">
        <f>IFERROR(VLOOKUP($B153,Kraftvärmeprod!$B$1:$AH$479,MATCH(F$2,Kraftvärmeprod!$B$1:$AG$1,0),FALSE)/1,0)-IFERROR(VLOOKUP($B153,'Slutlig allokering kvv'!$B$2:$AC$462,MATCH(F$3,'Slutlig allokering kvv'!$B$1:$AJ$1,0),FALSE)/1,0)</f>
        <v>0</v>
      </c>
      <c r="G153">
        <f>IFERROR(VLOOKUP($B153,Kraftvärmeprod!$B$1:$AH$479,MATCH(G$2,Kraftvärmeprod!$B$1:$AG$1,0),FALSE)/1,0)-IFERROR(VLOOKUP($B153,'Slutlig allokering kvv'!$B$2:$AC$462,MATCH(G$3,'Slutlig allokering kvv'!$B$1:$AJ$1,0),FALSE)/1,0)</f>
        <v>0</v>
      </c>
      <c r="H153">
        <f>IFERROR(VLOOKUP($B153,Kraftvärmeprod!$B$1:$AH$479,MATCH(H$2,Kraftvärmeprod!$B$1:$AG$1,0),FALSE)/1,0)-IFERROR(VLOOKUP($B153,'Slutlig allokering kvv'!$B$2:$AC$462,MATCH(H$3,'Slutlig allokering kvv'!$B$1:$AJ$1,0),FALSE)/1,0)</f>
        <v>0</v>
      </c>
      <c r="I153">
        <f>IFERROR(VLOOKUP($B153,Kraftvärmeprod!$B$1:$AH$479,MATCH(I$2,Kraftvärmeprod!$B$1:$AG$1,0),FALSE)/1,0)-IFERROR(VLOOKUP($B153,'Slutlig allokering kvv'!$B$2:$AC$462,MATCH(I$3,'Slutlig allokering kvv'!$B$1:$AJ$1,0),FALSE)/1,0)</f>
        <v>0</v>
      </c>
      <c r="J153">
        <f>IFERROR(VLOOKUP($B153,Kraftvärmeprod!$B$1:$AH$479,MATCH(J$2,Kraftvärmeprod!$B$1:$AG$1,0),FALSE)/1,0)-IFERROR(VLOOKUP($B153,'Slutlig allokering kvv'!$B$2:$AC$462,MATCH(J$3,'Slutlig allokering kvv'!$B$1:$AJ$1,0),FALSE)/1,0)</f>
        <v>0</v>
      </c>
      <c r="K153">
        <f>IFERROR(VLOOKUP($B153,Kraftvärmeprod!$B$1:$AH$479,MATCH(K$2,Kraftvärmeprod!$B$1:$AG$1,0),FALSE)/1,0)-IFERROR(VLOOKUP($B153,'Slutlig allokering kvv'!$B$2:$AC$462,MATCH(K$3,'Slutlig allokering kvv'!$B$1:$AJ$1,0),FALSE)/1,0)</f>
        <v>0</v>
      </c>
      <c r="L153">
        <f>IFERROR(VLOOKUP($B153,Kraftvärmeprod!$B$1:$AH$479,MATCH(L$2,Kraftvärmeprod!$B$1:$AG$1,0),FALSE)/1,0)-IFERROR(VLOOKUP($B153,'Slutlig allokering kvv'!$B$2:$AC$462,MATCH(L$3,'Slutlig allokering kvv'!$B$1:$AJ$1,0),FALSE)/1,0)</f>
        <v>0</v>
      </c>
      <c r="M153">
        <f>IFERROR(VLOOKUP($B153,Kraftvärmeprod!$B$1:$AH$479,MATCH(M$2,Kraftvärmeprod!$B$1:$AG$1,0),FALSE)/1,0)-IFERROR(VLOOKUP($B153,'Slutlig allokering kvv'!$B$2:$AC$462,MATCH(M$3,'Slutlig allokering kvv'!$B$1:$AJ$1,0),FALSE)/1,0)</f>
        <v>0</v>
      </c>
      <c r="N153">
        <f>IFERROR(VLOOKUP($B153,Kraftvärmeprod!$B$1:$AH$479,MATCH(N$2,Kraftvärmeprod!$B$1:$AG$1,0),FALSE)/1,0)-IFERROR(VLOOKUP($B153,'Slutlig allokering kvv'!$B$2:$AC$462,MATCH(N$3,'Slutlig allokering kvv'!$B$1:$AJ$1,0),FALSE)/1,0)</f>
        <v>0</v>
      </c>
      <c r="O153">
        <f>IFERROR(VLOOKUP($B153,Kraftvärmeprod!$B$1:$AH$479,MATCH(O$2,Kraftvärmeprod!$B$1:$AG$1,0),FALSE)/1,0)-IFERROR(VLOOKUP($B153,'Slutlig allokering kvv'!$B$2:$AC$462,MATCH(O$3,'Slutlig allokering kvv'!$B$1:$AJ$1,0),FALSE)/1,0)</f>
        <v>0</v>
      </c>
      <c r="P153">
        <f>IFERROR(VLOOKUP($B153,Kraftvärmeprod!$B$1:$AH$479,MATCH(P$2,Kraftvärmeprod!$B$1:$AG$1,0),FALSE)/1,0)-IFERROR(VLOOKUP($B153,'Slutlig allokering kvv'!$B$2:$AC$462,MATCH(P$3,'Slutlig allokering kvv'!$B$1:$AJ$1,0),FALSE)/1,0)</f>
        <v>0</v>
      </c>
      <c r="Q153">
        <f>IFERROR(VLOOKUP($B153,Kraftvärmeprod!$B$1:$AH$479,MATCH(Q$2,Kraftvärmeprod!$B$1:$AG$1,0),FALSE)/1,0)-IFERROR(VLOOKUP($B153,'Slutlig allokering kvv'!$B$2:$AC$462,MATCH(Q$3,'Slutlig allokering kvv'!$B$1:$AJ$1,0),FALSE)/1,0)</f>
        <v>0</v>
      </c>
      <c r="R153">
        <f>IFERROR(VLOOKUP($B153,Kraftvärmeprod!$B$1:$AH$479,MATCH(R$2,Kraftvärmeprod!$B$1:$AG$1,0),FALSE)/1,0)-IFERROR(VLOOKUP($B153,'Slutlig allokering kvv'!$B$2:$AC$462,MATCH(R$3,'Slutlig allokering kvv'!$B$1:$AJ$1,0),FALSE)/1,0)</f>
        <v>0</v>
      </c>
      <c r="S153">
        <f>IFERROR(VLOOKUP($B153,Kraftvärmeprod!$B$1:$AH$479,MATCH(S$2,Kraftvärmeprod!$B$1:$AG$1,0),FALSE)/1,0)-IFERROR(VLOOKUP($B153,'Slutlig allokering kvv'!$B$2:$AC$462,MATCH(S$3,'Slutlig allokering kvv'!$B$1:$AJ$1,0),FALSE)/1,0)</f>
        <v>0</v>
      </c>
      <c r="T153" s="6">
        <f>IFERROR(VLOOKUP($B153,Miljö!$B$1:$S$477,MATCH(T$2,Miljö!$B$1:$X$1,0),FALSE)/1,0)-IFERROR(VLOOKUP($B153,'Slutlig allokering kvv'!$B$2:$AC$462,MATCH(T$3,'Slutlig allokering kvv'!$B$1:$AJ$1,0),FALSE)/1,0)</f>
        <v>0</v>
      </c>
      <c r="U153">
        <f>IFERROR(VLOOKUP($B153,Kraftvärmeprod!$B$1:$AH$479,MATCH(U$2,Kraftvärmeprod!$B$1:$AG$1,0),FALSE)/1,0)-IFERROR(VLOOKUP($B153,'Slutlig allokering kvv'!$B$2:$AC$462,MATCH(U$3,'Slutlig allokering kvv'!$B$1:$AJ$1,0),FALSE)/1,0)</f>
        <v>0</v>
      </c>
      <c r="V153">
        <f>IFERROR(VLOOKUP($B153,Kraftvärmeprod!$B$1:$AH$479,MATCH(V$2,Kraftvärmeprod!$B$1:$AG$1,0),FALSE)/1,0)-IFERROR(VLOOKUP($B153,'Slutlig allokering kvv'!$B$2:$AC$462,MATCH(V$3,'Slutlig allokering kvv'!$B$1:$AJ$1,0),FALSE)/1,0)</f>
        <v>0</v>
      </c>
      <c r="W153">
        <f>IFERROR(VLOOKUP($B153,Kraftvärmeprod!$B$1:$AH$479,MATCH(W$2,Kraftvärmeprod!$B$1:$AG$1,0),FALSE)/1,0)-IFERROR(VLOOKUP($B153,'Slutlig allokering kvv'!$B$2:$AC$462,MATCH(W$3,'Slutlig allokering kvv'!$B$1:$AJ$1,0),FALSE)/1,0)</f>
        <v>0</v>
      </c>
      <c r="X153">
        <f>IFERROR(VLOOKUP($B153,Kraftvärmeprod!$B$1:$AH$479,MATCH(X$2,Kraftvärmeprod!$B$1:$AG$1,0),FALSE)/1,0)-IFERROR(VLOOKUP($B153,'Slutlig allokering kvv'!$B$2:$AC$462,MATCH(X$3,'Slutlig allokering kvv'!$B$1:$AJ$1,0),FALSE)/1,0)</f>
        <v>0</v>
      </c>
      <c r="Y153">
        <f>IFERROR(VLOOKUP($B153,Kraftvärmeprod!$B$1:$AH$479,MATCH(Y$2,Kraftvärmeprod!$B$1:$AG$1,0),FALSE)/1,0)-IFERROR(VLOOKUP($B153,'Slutlig allokering kvv'!$B$2:$AC$462,MATCH(Y$3,'Slutlig allokering kvv'!$B$1:$AJ$1,0),FALSE)/1,0)</f>
        <v>0</v>
      </c>
      <c r="Z153">
        <f>IFERROR(VLOOKUP($B153,Kraftvärmeprod!$B$1:$AH$479,MATCH(Z$2,Kraftvärmeprod!$B$1:$AG$1,0),FALSE)/1,0)-IFERROR(VLOOKUP($B153,'Slutlig allokering kvv'!$B$2:$AC$462,MATCH(Z$3,'Slutlig allokering kvv'!$B$1:$AJ$1,0),FALSE)/1,0)</f>
        <v>0</v>
      </c>
      <c r="AA153">
        <f>IFERROR(VLOOKUP($B153,Kraftvärmeprod!$B$1:$AH$479,MATCH(AA$2,Kraftvärmeprod!$B$1:$AG$1,0),FALSE)/1,0)-IFERROR(VLOOKUP($B153,'Slutlig allokering kvv'!$B$2:$AC$462,MATCH(AA$3,'Slutlig allokering kvv'!$B$1:$AJ$1,0),FALSE)/1,0)</f>
        <v>0</v>
      </c>
      <c r="AE153">
        <f t="shared" si="4"/>
        <v>0</v>
      </c>
      <c r="AG153">
        <f>IFERROR(VLOOKUP(B153,'Slutlig allokering kvv'!$B$2:$AJ$462,MATCH("Summa slutlig allokerad tillförd energi (utan hjälpel och rökgaskondensering):",'Slutlig allokering kvv'!$B$1:$AK$1,0),FALSE)/1,"")</f>
        <v>0</v>
      </c>
      <c r="AI153" s="137" t="str">
        <f>IFERROR(1-VLOOKUP(B153,'Slutlig allokering kvv'!$B$2:$AJ$462,MATCH("Andel av bränsle i kvv som allokerats till värme, exklusive rökgaskondensering och hjälpel",'Slutlig allokering kvv'!$B$1:$AK$1,0),FALSE),"")</f>
        <v/>
      </c>
      <c r="AK153" s="137" t="str">
        <f t="shared" si="5"/>
        <v/>
      </c>
    </row>
    <row r="154" spans="1:37" x14ac:dyDescent="0.25">
      <c r="A154" s="2" t="s">
        <v>238</v>
      </c>
      <c r="B154" s="2" t="s">
        <v>240</v>
      </c>
      <c r="C154">
        <f>IFERROR(VLOOKUP($B154,Kraftvärmeprod!$B$1:$AH$479,MATCH(C$3,Kraftvärmeprod!$B$1:$AG$1,0),FALSE)/1,"")</f>
        <v>569.67999999999995</v>
      </c>
      <c r="D154">
        <f>IFERROR(VLOOKUP($B154,Kraftvärmeprod!$B$1:$AH$479,MATCH(D$3,Kraftvärmeprod!$B$1:$AG$1,0),FALSE)/1,"")</f>
        <v>165.78100000000001</v>
      </c>
      <c r="E154">
        <f>IFERROR(VLOOKUP($B154,Kraftvärmeprod!$B$1:$AH$479,MATCH(E$2,Kraftvärmeprod!$B$1:$AG$1,0),FALSE)/1,0)-IFERROR(VLOOKUP($B154,'Slutlig allokering kvv'!$B$2:$AC$462,MATCH(E$3,'Slutlig allokering kvv'!$B$1:$AJ$1,0),FALSE)/1,0)</f>
        <v>246.37200000000001</v>
      </c>
      <c r="F154">
        <f>IFERROR(VLOOKUP($B154,Kraftvärmeprod!$B$1:$AH$479,MATCH(F$2,Kraftvärmeprod!$B$1:$AG$1,0),FALSE)/1,0)-IFERROR(VLOOKUP($B154,'Slutlig allokering kvv'!$B$2:$AC$462,MATCH(F$3,'Slutlig allokering kvv'!$B$1:$AJ$1,0),FALSE)/1,0)</f>
        <v>0</v>
      </c>
      <c r="G154">
        <f>IFERROR(VLOOKUP($B154,Kraftvärmeprod!$B$1:$AH$479,MATCH(G$2,Kraftvärmeprod!$B$1:$AG$1,0),FALSE)/1,0)-IFERROR(VLOOKUP($B154,'Slutlig allokering kvv'!$B$2:$AC$462,MATCH(G$3,'Slutlig allokering kvv'!$B$1:$AJ$1,0),FALSE)/1,0)</f>
        <v>15.625799999999998</v>
      </c>
      <c r="H154">
        <f>IFERROR(VLOOKUP($B154,Kraftvärmeprod!$B$1:$AH$479,MATCH(H$2,Kraftvärmeprod!$B$1:$AG$1,0),FALSE)/1,0)-IFERROR(VLOOKUP($B154,'Slutlig allokering kvv'!$B$2:$AC$462,MATCH(H$3,'Slutlig allokering kvv'!$B$1:$AJ$1,0),FALSE)/1,0)</f>
        <v>0</v>
      </c>
      <c r="I154">
        <f>IFERROR(VLOOKUP($B154,Kraftvärmeprod!$B$1:$AH$479,MATCH(I$2,Kraftvärmeprod!$B$1:$AG$1,0),FALSE)/1,0)-IFERROR(VLOOKUP($B154,'Slutlig allokering kvv'!$B$2:$AC$462,MATCH(I$3,'Slutlig allokering kvv'!$B$1:$AJ$1,0),FALSE)/1,0)</f>
        <v>0.95965999999999996</v>
      </c>
      <c r="J154">
        <f>IFERROR(VLOOKUP($B154,Kraftvärmeprod!$B$1:$AH$479,MATCH(J$2,Kraftvärmeprod!$B$1:$AG$1,0),FALSE)/1,0)-IFERROR(VLOOKUP($B154,'Slutlig allokering kvv'!$B$2:$AC$462,MATCH(J$3,'Slutlig allokering kvv'!$B$1:$AJ$1,0),FALSE)/1,0)</f>
        <v>0</v>
      </c>
      <c r="K154">
        <f>IFERROR(VLOOKUP($B154,Kraftvärmeprod!$B$1:$AH$479,MATCH(K$2,Kraftvärmeprod!$B$1:$AG$1,0),FALSE)/1,0)-IFERROR(VLOOKUP($B154,'Slutlig allokering kvv'!$B$2:$AC$462,MATCH(K$3,'Slutlig allokering kvv'!$B$1:$AJ$1,0),FALSE)/1,0)</f>
        <v>0</v>
      </c>
      <c r="L154">
        <f>IFERROR(VLOOKUP($B154,Kraftvärmeprod!$B$1:$AH$479,MATCH(L$2,Kraftvärmeprod!$B$1:$AG$1,0),FALSE)/1,0)-IFERROR(VLOOKUP($B154,'Slutlig allokering kvv'!$B$2:$AC$462,MATCH(L$3,'Slutlig allokering kvv'!$B$1:$AJ$1,0),FALSE)/1,0)</f>
        <v>101.083</v>
      </c>
      <c r="M154">
        <f>IFERROR(VLOOKUP($B154,Kraftvärmeprod!$B$1:$AH$479,MATCH(M$2,Kraftvärmeprod!$B$1:$AG$1,0),FALSE)/1,0)-IFERROR(VLOOKUP($B154,'Slutlig allokering kvv'!$B$2:$AC$462,MATCH(M$3,'Slutlig allokering kvv'!$B$1:$AJ$1,0),FALSE)/1,0)</f>
        <v>0</v>
      </c>
      <c r="N154">
        <f>IFERROR(VLOOKUP($B154,Kraftvärmeprod!$B$1:$AH$479,MATCH(N$2,Kraftvärmeprod!$B$1:$AG$1,0),FALSE)/1,0)-IFERROR(VLOOKUP($B154,'Slutlig allokering kvv'!$B$2:$AC$462,MATCH(N$3,'Slutlig allokering kvv'!$B$1:$AJ$1,0),FALSE)/1,0)</f>
        <v>0</v>
      </c>
      <c r="O154">
        <f>IFERROR(VLOOKUP($B154,Kraftvärmeprod!$B$1:$AH$479,MATCH(O$2,Kraftvärmeprod!$B$1:$AG$1,0),FALSE)/1,0)-IFERROR(VLOOKUP($B154,'Slutlig allokering kvv'!$B$2:$AC$462,MATCH(O$3,'Slutlig allokering kvv'!$B$1:$AJ$1,0),FALSE)/1,0)</f>
        <v>4.4035300000000008</v>
      </c>
      <c r="P154">
        <f>IFERROR(VLOOKUP($B154,Kraftvärmeprod!$B$1:$AH$479,MATCH(P$2,Kraftvärmeprod!$B$1:$AG$1,0),FALSE)/1,0)-IFERROR(VLOOKUP($B154,'Slutlig allokering kvv'!$B$2:$AC$462,MATCH(P$3,'Slutlig allokering kvv'!$B$1:$AJ$1,0),FALSE)/1,0)</f>
        <v>24.096499999999999</v>
      </c>
      <c r="Q154">
        <f>IFERROR(VLOOKUP($B154,Kraftvärmeprod!$B$1:$AH$479,MATCH(Q$2,Kraftvärmeprod!$B$1:$AG$1,0),FALSE)/1,0)-IFERROR(VLOOKUP($B154,'Slutlig allokering kvv'!$B$2:$AC$462,MATCH(Q$3,'Slutlig allokering kvv'!$B$1:$AJ$1,0),FALSE)/1,0)</f>
        <v>0</v>
      </c>
      <c r="R154">
        <f>IFERROR(VLOOKUP($B154,Kraftvärmeprod!$B$1:$AH$479,MATCH(R$2,Kraftvärmeprod!$B$1:$AG$1,0),FALSE)/1,0)-IFERROR(VLOOKUP($B154,'Slutlig allokering kvv'!$B$2:$AC$462,MATCH(R$3,'Slutlig allokering kvv'!$B$1:$AJ$1,0),FALSE)/1,0)</f>
        <v>0</v>
      </c>
      <c r="S154">
        <f>IFERROR(VLOOKUP($B154,Kraftvärmeprod!$B$1:$AH$479,MATCH(S$2,Kraftvärmeprod!$B$1:$AG$1,0),FALSE)/1,0)-IFERROR(VLOOKUP($B154,'Slutlig allokering kvv'!$B$2:$AC$462,MATCH(S$3,'Slutlig allokering kvv'!$B$1:$AJ$1,0),FALSE)/1,0)</f>
        <v>0</v>
      </c>
      <c r="T154" s="6">
        <f>IFERROR(VLOOKUP($B154,Miljö!$B$1:$S$477,MATCH(T$2,Miljö!$B$1:$X$1,0),FALSE)/1,0)-IFERROR(VLOOKUP($B154,'Slutlig allokering kvv'!$B$2:$AC$462,MATCH(T$3,'Slutlig allokering kvv'!$B$1:$AJ$1,0),FALSE)/1,0)</f>
        <v>13.3955</v>
      </c>
      <c r="U154">
        <f>IFERROR(VLOOKUP($B154,Kraftvärmeprod!$B$1:$AH$479,MATCH(U$2,Kraftvärmeprod!$B$1:$AG$1,0),FALSE)/1,0)-IFERROR(VLOOKUP($B154,'Slutlig allokering kvv'!$B$2:$AC$462,MATCH(U$3,'Slutlig allokering kvv'!$B$1:$AJ$1,0),FALSE)/1,0)</f>
        <v>0</v>
      </c>
      <c r="V154">
        <f>IFERROR(VLOOKUP($B154,Kraftvärmeprod!$B$1:$AH$479,MATCH(V$2,Kraftvärmeprod!$B$1:$AG$1,0),FALSE)/1,0)-IFERROR(VLOOKUP($B154,'Slutlig allokering kvv'!$B$2:$AC$462,MATCH(V$3,'Slutlig allokering kvv'!$B$1:$AJ$1,0),FALSE)/1,0)</f>
        <v>0</v>
      </c>
      <c r="W154">
        <f>IFERROR(VLOOKUP($B154,Kraftvärmeprod!$B$1:$AH$479,MATCH(W$2,Kraftvärmeprod!$B$1:$AG$1,0),FALSE)/1,0)-IFERROR(VLOOKUP($B154,'Slutlig allokering kvv'!$B$2:$AC$462,MATCH(W$3,'Slutlig allokering kvv'!$B$1:$AJ$1,0),FALSE)/1,0)</f>
        <v>0</v>
      </c>
      <c r="X154">
        <f>IFERROR(VLOOKUP($B154,Kraftvärmeprod!$B$1:$AH$479,MATCH(X$2,Kraftvärmeprod!$B$1:$AG$1,0),FALSE)/1,0)-IFERROR(VLOOKUP($B154,'Slutlig allokering kvv'!$B$2:$AC$462,MATCH(X$3,'Slutlig allokering kvv'!$B$1:$AJ$1,0),FALSE)/1,0)</f>
        <v>0</v>
      </c>
      <c r="Y154">
        <f>IFERROR(VLOOKUP($B154,Kraftvärmeprod!$B$1:$AH$479,MATCH(Y$2,Kraftvärmeprod!$B$1:$AG$1,0),FALSE)/1,0)-IFERROR(VLOOKUP($B154,'Slutlig allokering kvv'!$B$2:$AC$462,MATCH(Y$3,'Slutlig allokering kvv'!$B$1:$AJ$1,0),FALSE)/1,0)</f>
        <v>0</v>
      </c>
      <c r="Z154">
        <f>IFERROR(VLOOKUP($B154,Kraftvärmeprod!$B$1:$AH$479,MATCH(Z$2,Kraftvärmeprod!$B$1:$AG$1,0),FALSE)/1,0)-IFERROR(VLOOKUP($B154,'Slutlig allokering kvv'!$B$2:$AC$462,MATCH(Z$3,'Slutlig allokering kvv'!$B$1:$AJ$1,0),FALSE)/1,0)</f>
        <v>0</v>
      </c>
      <c r="AA154">
        <f>IFERROR(VLOOKUP($B154,Kraftvärmeprod!$B$1:$AH$479,MATCH(AA$2,Kraftvärmeprod!$B$1:$AG$1,0),FALSE)/1,0)-IFERROR(VLOOKUP($B154,'Slutlig allokering kvv'!$B$2:$AC$462,MATCH(AA$3,'Slutlig allokering kvv'!$B$1:$AJ$1,0),FALSE)/1,0)</f>
        <v>1.2550700000000001</v>
      </c>
      <c r="AE154">
        <f t="shared" si="4"/>
        <v>393.79555999999991</v>
      </c>
      <c r="AG154">
        <f>IFERROR(VLOOKUP(B154,'Slutlig allokering kvv'!$B$2:$AJ$462,MATCH("Summa slutlig allokerad tillförd energi (utan hjälpel och rökgaskondensering):",'Slutlig allokering kvv'!$B$1:$AK$1,0),FALSE)/1,"")</f>
        <v>459.32443999999987</v>
      </c>
      <c r="AI154" s="137">
        <f>IFERROR(1-VLOOKUP(B154,'Slutlig allokering kvv'!$B$2:$AJ$462,MATCH("Andel av bränsle i kvv som allokerats till värme, exklusive rökgaskondensering och hjälpel",'Slutlig allokering kvv'!$B$1:$AK$1,0),FALSE),"")</f>
        <v>0.46159457051762953</v>
      </c>
      <c r="AK154" s="137">
        <f t="shared" si="5"/>
        <v>0.46159457051762942</v>
      </c>
    </row>
    <row r="155" spans="1:37" x14ac:dyDescent="0.25">
      <c r="A155" s="2" t="s">
        <v>238</v>
      </c>
      <c r="B155" s="2" t="s">
        <v>241</v>
      </c>
      <c r="C155" t="str">
        <f>IFERROR(VLOOKUP($B155,Kraftvärmeprod!$B$1:$AH$479,MATCH(C$3,Kraftvärmeprod!$B$1:$AG$1,0),FALSE)/1,"")</f>
        <v/>
      </c>
      <c r="D155" t="str">
        <f>IFERROR(VLOOKUP($B155,Kraftvärmeprod!$B$1:$AH$479,MATCH(D$3,Kraftvärmeprod!$B$1:$AG$1,0),FALSE)/1,"")</f>
        <v/>
      </c>
      <c r="E155">
        <f>IFERROR(VLOOKUP($B155,Kraftvärmeprod!$B$1:$AH$479,MATCH(E$2,Kraftvärmeprod!$B$1:$AG$1,0),FALSE)/1,0)-IFERROR(VLOOKUP($B155,'Slutlig allokering kvv'!$B$2:$AC$462,MATCH(E$3,'Slutlig allokering kvv'!$B$1:$AJ$1,0),FALSE)/1,0)</f>
        <v>0</v>
      </c>
      <c r="F155">
        <f>IFERROR(VLOOKUP($B155,Kraftvärmeprod!$B$1:$AH$479,MATCH(F$2,Kraftvärmeprod!$B$1:$AG$1,0),FALSE)/1,0)-IFERROR(VLOOKUP($B155,'Slutlig allokering kvv'!$B$2:$AC$462,MATCH(F$3,'Slutlig allokering kvv'!$B$1:$AJ$1,0),FALSE)/1,0)</f>
        <v>0</v>
      </c>
      <c r="G155">
        <f>IFERROR(VLOOKUP($B155,Kraftvärmeprod!$B$1:$AH$479,MATCH(G$2,Kraftvärmeprod!$B$1:$AG$1,0),FALSE)/1,0)-IFERROR(VLOOKUP($B155,'Slutlig allokering kvv'!$B$2:$AC$462,MATCH(G$3,'Slutlig allokering kvv'!$B$1:$AJ$1,0),FALSE)/1,0)</f>
        <v>0</v>
      </c>
      <c r="H155">
        <f>IFERROR(VLOOKUP($B155,Kraftvärmeprod!$B$1:$AH$479,MATCH(H$2,Kraftvärmeprod!$B$1:$AG$1,0),FALSE)/1,0)-IFERROR(VLOOKUP($B155,'Slutlig allokering kvv'!$B$2:$AC$462,MATCH(H$3,'Slutlig allokering kvv'!$B$1:$AJ$1,0),FALSE)/1,0)</f>
        <v>0</v>
      </c>
      <c r="I155">
        <f>IFERROR(VLOOKUP($B155,Kraftvärmeprod!$B$1:$AH$479,MATCH(I$2,Kraftvärmeprod!$B$1:$AG$1,0),FALSE)/1,0)-IFERROR(VLOOKUP($B155,'Slutlig allokering kvv'!$B$2:$AC$462,MATCH(I$3,'Slutlig allokering kvv'!$B$1:$AJ$1,0),FALSE)/1,0)</f>
        <v>0</v>
      </c>
      <c r="J155">
        <f>IFERROR(VLOOKUP($B155,Kraftvärmeprod!$B$1:$AH$479,MATCH(J$2,Kraftvärmeprod!$B$1:$AG$1,0),FALSE)/1,0)-IFERROR(VLOOKUP($B155,'Slutlig allokering kvv'!$B$2:$AC$462,MATCH(J$3,'Slutlig allokering kvv'!$B$1:$AJ$1,0),FALSE)/1,0)</f>
        <v>0</v>
      </c>
      <c r="K155">
        <f>IFERROR(VLOOKUP($B155,Kraftvärmeprod!$B$1:$AH$479,MATCH(K$2,Kraftvärmeprod!$B$1:$AG$1,0),FALSE)/1,0)-IFERROR(VLOOKUP($B155,'Slutlig allokering kvv'!$B$2:$AC$462,MATCH(K$3,'Slutlig allokering kvv'!$B$1:$AJ$1,0),FALSE)/1,0)</f>
        <v>0</v>
      </c>
      <c r="L155">
        <f>IFERROR(VLOOKUP($B155,Kraftvärmeprod!$B$1:$AH$479,MATCH(L$2,Kraftvärmeprod!$B$1:$AG$1,0),FALSE)/1,0)-IFERROR(VLOOKUP($B155,'Slutlig allokering kvv'!$B$2:$AC$462,MATCH(L$3,'Slutlig allokering kvv'!$B$1:$AJ$1,0),FALSE)/1,0)</f>
        <v>0</v>
      </c>
      <c r="M155">
        <f>IFERROR(VLOOKUP($B155,Kraftvärmeprod!$B$1:$AH$479,MATCH(M$2,Kraftvärmeprod!$B$1:$AG$1,0),FALSE)/1,0)-IFERROR(VLOOKUP($B155,'Slutlig allokering kvv'!$B$2:$AC$462,MATCH(M$3,'Slutlig allokering kvv'!$B$1:$AJ$1,0),FALSE)/1,0)</f>
        <v>0</v>
      </c>
      <c r="N155">
        <f>IFERROR(VLOOKUP($B155,Kraftvärmeprod!$B$1:$AH$479,MATCH(N$2,Kraftvärmeprod!$B$1:$AG$1,0),FALSE)/1,0)-IFERROR(VLOOKUP($B155,'Slutlig allokering kvv'!$B$2:$AC$462,MATCH(N$3,'Slutlig allokering kvv'!$B$1:$AJ$1,0),FALSE)/1,0)</f>
        <v>0</v>
      </c>
      <c r="O155">
        <f>IFERROR(VLOOKUP($B155,Kraftvärmeprod!$B$1:$AH$479,MATCH(O$2,Kraftvärmeprod!$B$1:$AG$1,0),FALSE)/1,0)-IFERROR(VLOOKUP($B155,'Slutlig allokering kvv'!$B$2:$AC$462,MATCH(O$3,'Slutlig allokering kvv'!$B$1:$AJ$1,0),FALSE)/1,0)</f>
        <v>0</v>
      </c>
      <c r="P155">
        <f>IFERROR(VLOOKUP($B155,Kraftvärmeprod!$B$1:$AH$479,MATCH(P$2,Kraftvärmeprod!$B$1:$AG$1,0),FALSE)/1,0)-IFERROR(VLOOKUP($B155,'Slutlig allokering kvv'!$B$2:$AC$462,MATCH(P$3,'Slutlig allokering kvv'!$B$1:$AJ$1,0),FALSE)/1,0)</f>
        <v>0</v>
      </c>
      <c r="Q155">
        <f>IFERROR(VLOOKUP($B155,Kraftvärmeprod!$B$1:$AH$479,MATCH(Q$2,Kraftvärmeprod!$B$1:$AG$1,0),FALSE)/1,0)-IFERROR(VLOOKUP($B155,'Slutlig allokering kvv'!$B$2:$AC$462,MATCH(Q$3,'Slutlig allokering kvv'!$B$1:$AJ$1,0),FALSE)/1,0)</f>
        <v>0</v>
      </c>
      <c r="R155">
        <f>IFERROR(VLOOKUP($B155,Kraftvärmeprod!$B$1:$AH$479,MATCH(R$2,Kraftvärmeprod!$B$1:$AG$1,0),FALSE)/1,0)-IFERROR(VLOOKUP($B155,'Slutlig allokering kvv'!$B$2:$AC$462,MATCH(R$3,'Slutlig allokering kvv'!$B$1:$AJ$1,0),FALSE)/1,0)</f>
        <v>0</v>
      </c>
      <c r="S155">
        <f>IFERROR(VLOOKUP($B155,Kraftvärmeprod!$B$1:$AH$479,MATCH(S$2,Kraftvärmeprod!$B$1:$AG$1,0),FALSE)/1,0)-IFERROR(VLOOKUP($B155,'Slutlig allokering kvv'!$B$2:$AC$462,MATCH(S$3,'Slutlig allokering kvv'!$B$1:$AJ$1,0),FALSE)/1,0)</f>
        <v>0</v>
      </c>
      <c r="T155" s="6">
        <f>IFERROR(VLOOKUP($B155,Miljö!$B$1:$S$477,MATCH(T$2,Miljö!$B$1:$X$1,0),FALSE)/1,0)-IFERROR(VLOOKUP($B155,'Slutlig allokering kvv'!$B$2:$AC$462,MATCH(T$3,'Slutlig allokering kvv'!$B$1:$AJ$1,0),FALSE)/1,0)</f>
        <v>0</v>
      </c>
      <c r="U155">
        <f>IFERROR(VLOOKUP($B155,Kraftvärmeprod!$B$1:$AH$479,MATCH(U$2,Kraftvärmeprod!$B$1:$AG$1,0),FALSE)/1,0)-IFERROR(VLOOKUP($B155,'Slutlig allokering kvv'!$B$2:$AC$462,MATCH(U$3,'Slutlig allokering kvv'!$B$1:$AJ$1,0),FALSE)/1,0)</f>
        <v>0</v>
      </c>
      <c r="V155">
        <f>IFERROR(VLOOKUP($B155,Kraftvärmeprod!$B$1:$AH$479,MATCH(V$2,Kraftvärmeprod!$B$1:$AG$1,0),FALSE)/1,0)-IFERROR(VLOOKUP($B155,'Slutlig allokering kvv'!$B$2:$AC$462,MATCH(V$3,'Slutlig allokering kvv'!$B$1:$AJ$1,0),FALSE)/1,0)</f>
        <v>0</v>
      </c>
      <c r="W155">
        <f>IFERROR(VLOOKUP($B155,Kraftvärmeprod!$B$1:$AH$479,MATCH(W$2,Kraftvärmeprod!$B$1:$AG$1,0),FALSE)/1,0)-IFERROR(VLOOKUP($B155,'Slutlig allokering kvv'!$B$2:$AC$462,MATCH(W$3,'Slutlig allokering kvv'!$B$1:$AJ$1,0),FALSE)/1,0)</f>
        <v>0</v>
      </c>
      <c r="X155">
        <f>IFERROR(VLOOKUP($B155,Kraftvärmeprod!$B$1:$AH$479,MATCH(X$2,Kraftvärmeprod!$B$1:$AG$1,0),FALSE)/1,0)-IFERROR(VLOOKUP($B155,'Slutlig allokering kvv'!$B$2:$AC$462,MATCH(X$3,'Slutlig allokering kvv'!$B$1:$AJ$1,0),FALSE)/1,0)</f>
        <v>0</v>
      </c>
      <c r="Y155">
        <f>IFERROR(VLOOKUP($B155,Kraftvärmeprod!$B$1:$AH$479,MATCH(Y$2,Kraftvärmeprod!$B$1:$AG$1,0),FALSE)/1,0)-IFERROR(VLOOKUP($B155,'Slutlig allokering kvv'!$B$2:$AC$462,MATCH(Y$3,'Slutlig allokering kvv'!$B$1:$AJ$1,0),FALSE)/1,0)</f>
        <v>0</v>
      </c>
      <c r="Z155">
        <f>IFERROR(VLOOKUP($B155,Kraftvärmeprod!$B$1:$AH$479,MATCH(Z$2,Kraftvärmeprod!$B$1:$AG$1,0),FALSE)/1,0)-IFERROR(VLOOKUP($B155,'Slutlig allokering kvv'!$B$2:$AC$462,MATCH(Z$3,'Slutlig allokering kvv'!$B$1:$AJ$1,0),FALSE)/1,0)</f>
        <v>0</v>
      </c>
      <c r="AA155">
        <f>IFERROR(VLOOKUP($B155,Kraftvärmeprod!$B$1:$AH$479,MATCH(AA$2,Kraftvärmeprod!$B$1:$AG$1,0),FALSE)/1,0)-IFERROR(VLOOKUP($B155,'Slutlig allokering kvv'!$B$2:$AC$462,MATCH(AA$3,'Slutlig allokering kvv'!$B$1:$AJ$1,0),FALSE)/1,0)</f>
        <v>0</v>
      </c>
      <c r="AE155">
        <f t="shared" si="4"/>
        <v>0</v>
      </c>
      <c r="AG155">
        <f>IFERROR(VLOOKUP(B155,'Slutlig allokering kvv'!$B$2:$AJ$462,MATCH("Summa slutlig allokerad tillförd energi (utan hjälpel och rökgaskondensering):",'Slutlig allokering kvv'!$B$1:$AK$1,0),FALSE)/1,"")</f>
        <v>0</v>
      </c>
      <c r="AI155" s="137" t="str">
        <f>IFERROR(1-VLOOKUP(B155,'Slutlig allokering kvv'!$B$2:$AJ$462,MATCH("Andel av bränsle i kvv som allokerats till värme, exklusive rökgaskondensering och hjälpel",'Slutlig allokering kvv'!$B$1:$AK$1,0),FALSE),"")</f>
        <v/>
      </c>
      <c r="AK155" s="137" t="str">
        <f t="shared" si="5"/>
        <v/>
      </c>
    </row>
    <row r="156" spans="1:37" x14ac:dyDescent="0.25">
      <c r="A156" s="2" t="s">
        <v>238</v>
      </c>
      <c r="B156" s="2" t="s">
        <v>242</v>
      </c>
      <c r="C156" t="str">
        <f>IFERROR(VLOOKUP($B156,Kraftvärmeprod!$B$1:$AH$479,MATCH(C$3,Kraftvärmeprod!$B$1:$AG$1,0),FALSE)/1,"")</f>
        <v/>
      </c>
      <c r="D156" t="str">
        <f>IFERROR(VLOOKUP($B156,Kraftvärmeprod!$B$1:$AH$479,MATCH(D$3,Kraftvärmeprod!$B$1:$AG$1,0),FALSE)/1,"")</f>
        <v/>
      </c>
      <c r="E156">
        <f>IFERROR(VLOOKUP($B156,Kraftvärmeprod!$B$1:$AH$479,MATCH(E$2,Kraftvärmeprod!$B$1:$AG$1,0),FALSE)/1,0)-IFERROR(VLOOKUP($B156,'Slutlig allokering kvv'!$B$2:$AC$462,MATCH(E$3,'Slutlig allokering kvv'!$B$1:$AJ$1,0),FALSE)/1,0)</f>
        <v>0</v>
      </c>
      <c r="F156">
        <f>IFERROR(VLOOKUP($B156,Kraftvärmeprod!$B$1:$AH$479,MATCH(F$2,Kraftvärmeprod!$B$1:$AG$1,0),FALSE)/1,0)-IFERROR(VLOOKUP($B156,'Slutlig allokering kvv'!$B$2:$AC$462,MATCH(F$3,'Slutlig allokering kvv'!$B$1:$AJ$1,0),FALSE)/1,0)</f>
        <v>0</v>
      </c>
      <c r="G156">
        <f>IFERROR(VLOOKUP($B156,Kraftvärmeprod!$B$1:$AH$479,MATCH(G$2,Kraftvärmeprod!$B$1:$AG$1,0),FALSE)/1,0)-IFERROR(VLOOKUP($B156,'Slutlig allokering kvv'!$B$2:$AC$462,MATCH(G$3,'Slutlig allokering kvv'!$B$1:$AJ$1,0),FALSE)/1,0)</f>
        <v>0</v>
      </c>
      <c r="H156">
        <f>IFERROR(VLOOKUP($B156,Kraftvärmeprod!$B$1:$AH$479,MATCH(H$2,Kraftvärmeprod!$B$1:$AG$1,0),FALSE)/1,0)-IFERROR(VLOOKUP($B156,'Slutlig allokering kvv'!$B$2:$AC$462,MATCH(H$3,'Slutlig allokering kvv'!$B$1:$AJ$1,0),FALSE)/1,0)</f>
        <v>0</v>
      </c>
      <c r="I156">
        <f>IFERROR(VLOOKUP($B156,Kraftvärmeprod!$B$1:$AH$479,MATCH(I$2,Kraftvärmeprod!$B$1:$AG$1,0),FALSE)/1,0)-IFERROR(VLOOKUP($B156,'Slutlig allokering kvv'!$B$2:$AC$462,MATCH(I$3,'Slutlig allokering kvv'!$B$1:$AJ$1,0),FALSE)/1,0)</f>
        <v>0</v>
      </c>
      <c r="J156">
        <f>IFERROR(VLOOKUP($B156,Kraftvärmeprod!$B$1:$AH$479,MATCH(J$2,Kraftvärmeprod!$B$1:$AG$1,0),FALSE)/1,0)-IFERROR(VLOOKUP($B156,'Slutlig allokering kvv'!$B$2:$AC$462,MATCH(J$3,'Slutlig allokering kvv'!$B$1:$AJ$1,0),FALSE)/1,0)</f>
        <v>0</v>
      </c>
      <c r="K156">
        <f>IFERROR(VLOOKUP($B156,Kraftvärmeprod!$B$1:$AH$479,MATCH(K$2,Kraftvärmeprod!$B$1:$AG$1,0),FALSE)/1,0)-IFERROR(VLOOKUP($B156,'Slutlig allokering kvv'!$B$2:$AC$462,MATCH(K$3,'Slutlig allokering kvv'!$B$1:$AJ$1,0),FALSE)/1,0)</f>
        <v>0</v>
      </c>
      <c r="L156">
        <f>IFERROR(VLOOKUP($B156,Kraftvärmeprod!$B$1:$AH$479,MATCH(L$2,Kraftvärmeprod!$B$1:$AG$1,0),FALSE)/1,0)-IFERROR(VLOOKUP($B156,'Slutlig allokering kvv'!$B$2:$AC$462,MATCH(L$3,'Slutlig allokering kvv'!$B$1:$AJ$1,0),FALSE)/1,0)</f>
        <v>0</v>
      </c>
      <c r="M156">
        <f>IFERROR(VLOOKUP($B156,Kraftvärmeprod!$B$1:$AH$479,MATCH(M$2,Kraftvärmeprod!$B$1:$AG$1,0),FALSE)/1,0)-IFERROR(VLOOKUP($B156,'Slutlig allokering kvv'!$B$2:$AC$462,MATCH(M$3,'Slutlig allokering kvv'!$B$1:$AJ$1,0),FALSE)/1,0)</f>
        <v>0</v>
      </c>
      <c r="N156">
        <f>IFERROR(VLOOKUP($B156,Kraftvärmeprod!$B$1:$AH$479,MATCH(N$2,Kraftvärmeprod!$B$1:$AG$1,0),FALSE)/1,0)-IFERROR(VLOOKUP($B156,'Slutlig allokering kvv'!$B$2:$AC$462,MATCH(N$3,'Slutlig allokering kvv'!$B$1:$AJ$1,0),FALSE)/1,0)</f>
        <v>0</v>
      </c>
      <c r="O156">
        <f>IFERROR(VLOOKUP($B156,Kraftvärmeprod!$B$1:$AH$479,MATCH(O$2,Kraftvärmeprod!$B$1:$AG$1,0),FALSE)/1,0)-IFERROR(VLOOKUP($B156,'Slutlig allokering kvv'!$B$2:$AC$462,MATCH(O$3,'Slutlig allokering kvv'!$B$1:$AJ$1,0),FALSE)/1,0)</f>
        <v>0</v>
      </c>
      <c r="P156">
        <f>IFERROR(VLOOKUP($B156,Kraftvärmeprod!$B$1:$AH$479,MATCH(P$2,Kraftvärmeprod!$B$1:$AG$1,0),FALSE)/1,0)-IFERROR(VLOOKUP($B156,'Slutlig allokering kvv'!$B$2:$AC$462,MATCH(P$3,'Slutlig allokering kvv'!$B$1:$AJ$1,0),FALSE)/1,0)</f>
        <v>0</v>
      </c>
      <c r="Q156">
        <f>IFERROR(VLOOKUP($B156,Kraftvärmeprod!$B$1:$AH$479,MATCH(Q$2,Kraftvärmeprod!$B$1:$AG$1,0),FALSE)/1,0)-IFERROR(VLOOKUP($B156,'Slutlig allokering kvv'!$B$2:$AC$462,MATCH(Q$3,'Slutlig allokering kvv'!$B$1:$AJ$1,0),FALSE)/1,0)</f>
        <v>0</v>
      </c>
      <c r="R156">
        <f>IFERROR(VLOOKUP($B156,Kraftvärmeprod!$B$1:$AH$479,MATCH(R$2,Kraftvärmeprod!$B$1:$AG$1,0),FALSE)/1,0)-IFERROR(VLOOKUP($B156,'Slutlig allokering kvv'!$B$2:$AC$462,MATCH(R$3,'Slutlig allokering kvv'!$B$1:$AJ$1,0),FALSE)/1,0)</f>
        <v>0</v>
      </c>
      <c r="S156">
        <f>IFERROR(VLOOKUP($B156,Kraftvärmeprod!$B$1:$AH$479,MATCH(S$2,Kraftvärmeprod!$B$1:$AG$1,0),FALSE)/1,0)-IFERROR(VLOOKUP($B156,'Slutlig allokering kvv'!$B$2:$AC$462,MATCH(S$3,'Slutlig allokering kvv'!$B$1:$AJ$1,0),FALSE)/1,0)</f>
        <v>0</v>
      </c>
      <c r="T156" s="6">
        <f>IFERROR(VLOOKUP($B156,Miljö!$B$1:$S$477,MATCH(T$2,Miljö!$B$1:$X$1,0),FALSE)/1,0)-IFERROR(VLOOKUP($B156,'Slutlig allokering kvv'!$B$2:$AC$462,MATCH(T$3,'Slutlig allokering kvv'!$B$1:$AJ$1,0),FALSE)/1,0)</f>
        <v>0</v>
      </c>
      <c r="U156">
        <f>IFERROR(VLOOKUP($B156,Kraftvärmeprod!$B$1:$AH$479,MATCH(U$2,Kraftvärmeprod!$B$1:$AG$1,0),FALSE)/1,0)-IFERROR(VLOOKUP($B156,'Slutlig allokering kvv'!$B$2:$AC$462,MATCH(U$3,'Slutlig allokering kvv'!$B$1:$AJ$1,0),FALSE)/1,0)</f>
        <v>0</v>
      </c>
      <c r="V156">
        <f>IFERROR(VLOOKUP($B156,Kraftvärmeprod!$B$1:$AH$479,MATCH(V$2,Kraftvärmeprod!$B$1:$AG$1,0),FALSE)/1,0)-IFERROR(VLOOKUP($B156,'Slutlig allokering kvv'!$B$2:$AC$462,MATCH(V$3,'Slutlig allokering kvv'!$B$1:$AJ$1,0),FALSE)/1,0)</f>
        <v>0</v>
      </c>
      <c r="W156">
        <f>IFERROR(VLOOKUP($B156,Kraftvärmeprod!$B$1:$AH$479,MATCH(W$2,Kraftvärmeprod!$B$1:$AG$1,0),FALSE)/1,0)-IFERROR(VLOOKUP($B156,'Slutlig allokering kvv'!$B$2:$AC$462,MATCH(W$3,'Slutlig allokering kvv'!$B$1:$AJ$1,0),FALSE)/1,0)</f>
        <v>0</v>
      </c>
      <c r="X156">
        <f>IFERROR(VLOOKUP($B156,Kraftvärmeprod!$B$1:$AH$479,MATCH(X$2,Kraftvärmeprod!$B$1:$AG$1,0),FALSE)/1,0)-IFERROR(VLOOKUP($B156,'Slutlig allokering kvv'!$B$2:$AC$462,MATCH(X$3,'Slutlig allokering kvv'!$B$1:$AJ$1,0),FALSE)/1,0)</f>
        <v>0</v>
      </c>
      <c r="Y156">
        <f>IFERROR(VLOOKUP($B156,Kraftvärmeprod!$B$1:$AH$479,MATCH(Y$2,Kraftvärmeprod!$B$1:$AG$1,0),FALSE)/1,0)-IFERROR(VLOOKUP($B156,'Slutlig allokering kvv'!$B$2:$AC$462,MATCH(Y$3,'Slutlig allokering kvv'!$B$1:$AJ$1,0),FALSE)/1,0)</f>
        <v>0</v>
      </c>
      <c r="Z156">
        <f>IFERROR(VLOOKUP($B156,Kraftvärmeprod!$B$1:$AH$479,MATCH(Z$2,Kraftvärmeprod!$B$1:$AG$1,0),FALSE)/1,0)-IFERROR(VLOOKUP($B156,'Slutlig allokering kvv'!$B$2:$AC$462,MATCH(Z$3,'Slutlig allokering kvv'!$B$1:$AJ$1,0),FALSE)/1,0)</f>
        <v>0</v>
      </c>
      <c r="AA156">
        <f>IFERROR(VLOOKUP($B156,Kraftvärmeprod!$B$1:$AH$479,MATCH(AA$2,Kraftvärmeprod!$B$1:$AG$1,0),FALSE)/1,0)-IFERROR(VLOOKUP($B156,'Slutlig allokering kvv'!$B$2:$AC$462,MATCH(AA$3,'Slutlig allokering kvv'!$B$1:$AJ$1,0),FALSE)/1,0)</f>
        <v>0</v>
      </c>
      <c r="AE156">
        <f t="shared" si="4"/>
        <v>0</v>
      </c>
      <c r="AG156">
        <f>IFERROR(VLOOKUP(B156,'Slutlig allokering kvv'!$B$2:$AJ$462,MATCH("Summa slutlig allokerad tillförd energi (utan hjälpel och rökgaskondensering):",'Slutlig allokering kvv'!$B$1:$AK$1,0),FALSE)/1,"")</f>
        <v>0</v>
      </c>
      <c r="AI156" s="137" t="str">
        <f>IFERROR(1-VLOOKUP(B156,'Slutlig allokering kvv'!$B$2:$AJ$462,MATCH("Andel av bränsle i kvv som allokerats till värme, exklusive rökgaskondensering och hjälpel",'Slutlig allokering kvv'!$B$1:$AK$1,0),FALSE),"")</f>
        <v/>
      </c>
      <c r="AK156" s="137" t="str">
        <f t="shared" si="5"/>
        <v/>
      </c>
    </row>
    <row r="157" spans="1:37" x14ac:dyDescent="0.25">
      <c r="A157" s="2" t="s">
        <v>243</v>
      </c>
      <c r="B157" s="2" t="s">
        <v>244</v>
      </c>
      <c r="C157">
        <f>IFERROR(VLOOKUP($B157,Kraftvärmeprod!$B$1:$AH$479,MATCH(C$3,Kraftvärmeprod!$B$1:$AG$1,0),FALSE)/1,"")</f>
        <v>272</v>
      </c>
      <c r="D157">
        <f>IFERROR(VLOOKUP($B157,Kraftvärmeprod!$B$1:$AH$479,MATCH(D$3,Kraftvärmeprod!$B$1:$AG$1,0),FALSE)/1,"")</f>
        <v>113</v>
      </c>
      <c r="E157">
        <f>IFERROR(VLOOKUP($B157,Kraftvärmeprod!$B$1:$AH$479,MATCH(E$2,Kraftvärmeprod!$B$1:$AG$1,0),FALSE)/1,0)-IFERROR(VLOOKUP($B157,'Slutlig allokering kvv'!$B$2:$AC$462,MATCH(E$3,'Slutlig allokering kvv'!$B$1:$AJ$1,0),FALSE)/1,0)</f>
        <v>0</v>
      </c>
      <c r="F157">
        <f>IFERROR(VLOOKUP($B157,Kraftvärmeprod!$B$1:$AH$479,MATCH(F$2,Kraftvärmeprod!$B$1:$AG$1,0),FALSE)/1,0)-IFERROR(VLOOKUP($B157,'Slutlig allokering kvv'!$B$2:$AC$462,MATCH(F$3,'Slutlig allokering kvv'!$B$1:$AJ$1,0),FALSE)/1,0)</f>
        <v>0</v>
      </c>
      <c r="G157">
        <f>IFERROR(VLOOKUP($B157,Kraftvärmeprod!$B$1:$AH$479,MATCH(G$2,Kraftvärmeprod!$B$1:$AG$1,0),FALSE)/1,0)-IFERROR(VLOOKUP($B157,'Slutlig allokering kvv'!$B$2:$AC$462,MATCH(G$3,'Slutlig allokering kvv'!$B$1:$AJ$1,0),FALSE)/1,0)</f>
        <v>69.139499999999998</v>
      </c>
      <c r="H157">
        <f>IFERROR(VLOOKUP($B157,Kraftvärmeprod!$B$1:$AH$479,MATCH(H$2,Kraftvärmeprod!$B$1:$AG$1,0),FALSE)/1,0)-IFERROR(VLOOKUP($B157,'Slutlig allokering kvv'!$B$2:$AC$462,MATCH(H$3,'Slutlig allokering kvv'!$B$1:$AJ$1,0),FALSE)/1,0)</f>
        <v>0</v>
      </c>
      <c r="I157">
        <f>IFERROR(VLOOKUP($B157,Kraftvärmeprod!$B$1:$AH$479,MATCH(I$2,Kraftvärmeprod!$B$1:$AG$1,0),FALSE)/1,0)-IFERROR(VLOOKUP($B157,'Slutlig allokering kvv'!$B$2:$AC$462,MATCH(I$3,'Slutlig allokering kvv'!$B$1:$AJ$1,0),FALSE)/1,0)</f>
        <v>0</v>
      </c>
      <c r="J157">
        <f>IFERROR(VLOOKUP($B157,Kraftvärmeprod!$B$1:$AH$479,MATCH(J$2,Kraftvärmeprod!$B$1:$AG$1,0),FALSE)/1,0)-IFERROR(VLOOKUP($B157,'Slutlig allokering kvv'!$B$2:$AC$462,MATCH(J$3,'Slutlig allokering kvv'!$B$1:$AJ$1,0),FALSE)/1,0)</f>
        <v>0</v>
      </c>
      <c r="K157">
        <f>IFERROR(VLOOKUP($B157,Kraftvärmeprod!$B$1:$AH$479,MATCH(K$2,Kraftvärmeprod!$B$1:$AG$1,0),FALSE)/1,0)-IFERROR(VLOOKUP($B157,'Slutlig allokering kvv'!$B$2:$AC$462,MATCH(K$3,'Slutlig allokering kvv'!$B$1:$AJ$1,0),FALSE)/1,0)</f>
        <v>0</v>
      </c>
      <c r="L157">
        <f>IFERROR(VLOOKUP($B157,Kraftvärmeprod!$B$1:$AH$479,MATCH(L$2,Kraftvärmeprod!$B$1:$AG$1,0),FALSE)/1,0)-IFERROR(VLOOKUP($B157,'Slutlig allokering kvv'!$B$2:$AC$462,MATCH(L$3,'Slutlig allokering kvv'!$B$1:$AJ$1,0),FALSE)/1,0)</f>
        <v>149.196</v>
      </c>
      <c r="M157">
        <f>IFERROR(VLOOKUP($B157,Kraftvärmeprod!$B$1:$AH$479,MATCH(M$2,Kraftvärmeprod!$B$1:$AG$1,0),FALSE)/1,0)-IFERROR(VLOOKUP($B157,'Slutlig allokering kvv'!$B$2:$AC$462,MATCH(M$3,'Slutlig allokering kvv'!$B$1:$AJ$1,0),FALSE)/1,0)</f>
        <v>0</v>
      </c>
      <c r="N157">
        <f>IFERROR(VLOOKUP($B157,Kraftvärmeprod!$B$1:$AH$479,MATCH(N$2,Kraftvärmeprod!$B$1:$AG$1,0),FALSE)/1,0)-IFERROR(VLOOKUP($B157,'Slutlig allokering kvv'!$B$2:$AC$462,MATCH(N$3,'Slutlig allokering kvv'!$B$1:$AJ$1,0),FALSE)/1,0)</f>
        <v>0</v>
      </c>
      <c r="O157">
        <f>IFERROR(VLOOKUP($B157,Kraftvärmeprod!$B$1:$AH$479,MATCH(O$2,Kraftvärmeprod!$B$1:$AG$1,0),FALSE)/1,0)-IFERROR(VLOOKUP($B157,'Slutlig allokering kvv'!$B$2:$AC$462,MATCH(O$3,'Slutlig allokering kvv'!$B$1:$AJ$1,0),FALSE)/1,0)</f>
        <v>23.133099999999999</v>
      </c>
      <c r="P157">
        <f>IFERROR(VLOOKUP($B157,Kraftvärmeprod!$B$1:$AH$479,MATCH(P$2,Kraftvärmeprod!$B$1:$AG$1,0),FALSE)/1,0)-IFERROR(VLOOKUP($B157,'Slutlig allokering kvv'!$B$2:$AC$462,MATCH(P$3,'Slutlig allokering kvv'!$B$1:$AJ$1,0),FALSE)/1,0)</f>
        <v>0</v>
      </c>
      <c r="Q157">
        <f>IFERROR(VLOOKUP($B157,Kraftvärmeprod!$B$1:$AH$479,MATCH(Q$2,Kraftvärmeprod!$B$1:$AG$1,0),FALSE)/1,0)-IFERROR(VLOOKUP($B157,'Slutlig allokering kvv'!$B$2:$AC$462,MATCH(Q$3,'Slutlig allokering kvv'!$B$1:$AJ$1,0),FALSE)/1,0)</f>
        <v>0</v>
      </c>
      <c r="R157">
        <f>IFERROR(VLOOKUP($B157,Kraftvärmeprod!$B$1:$AH$479,MATCH(R$2,Kraftvärmeprod!$B$1:$AG$1,0),FALSE)/1,0)-IFERROR(VLOOKUP($B157,'Slutlig allokering kvv'!$B$2:$AC$462,MATCH(R$3,'Slutlig allokering kvv'!$B$1:$AJ$1,0),FALSE)/1,0)</f>
        <v>0</v>
      </c>
      <c r="S157">
        <f>IFERROR(VLOOKUP($B157,Kraftvärmeprod!$B$1:$AH$479,MATCH(S$2,Kraftvärmeprod!$B$1:$AG$1,0),FALSE)/1,0)-IFERROR(VLOOKUP($B157,'Slutlig allokering kvv'!$B$2:$AC$462,MATCH(S$3,'Slutlig allokering kvv'!$B$1:$AJ$1,0),FALSE)/1,0)</f>
        <v>0</v>
      </c>
      <c r="T157" s="6">
        <f>IFERROR(VLOOKUP($B157,Miljö!$B$1:$S$477,MATCH(T$2,Miljö!$B$1:$X$1,0),FALSE)/1,0)-IFERROR(VLOOKUP($B157,'Slutlig allokering kvv'!$B$2:$AC$462,MATCH(T$3,'Slutlig allokering kvv'!$B$1:$AJ$1,0),FALSE)/1,0)</f>
        <v>9.8770799999999994</v>
      </c>
      <c r="U157">
        <f>IFERROR(VLOOKUP($B157,Kraftvärmeprod!$B$1:$AH$479,MATCH(U$2,Kraftvärmeprod!$B$1:$AG$1,0),FALSE)/1,0)-IFERROR(VLOOKUP($B157,'Slutlig allokering kvv'!$B$2:$AC$462,MATCH(U$3,'Slutlig allokering kvv'!$B$1:$AJ$1,0),FALSE)/1,0)</f>
        <v>0</v>
      </c>
      <c r="V157">
        <f>IFERROR(VLOOKUP($B157,Kraftvärmeprod!$B$1:$AH$479,MATCH(V$2,Kraftvärmeprod!$B$1:$AG$1,0),FALSE)/1,0)-IFERROR(VLOOKUP($B157,'Slutlig allokering kvv'!$B$2:$AC$462,MATCH(V$3,'Slutlig allokering kvv'!$B$1:$AJ$1,0),FALSE)/1,0)</f>
        <v>0</v>
      </c>
      <c r="W157">
        <f>IFERROR(VLOOKUP($B157,Kraftvärmeprod!$B$1:$AH$479,MATCH(W$2,Kraftvärmeprod!$B$1:$AG$1,0),FALSE)/1,0)-IFERROR(VLOOKUP($B157,'Slutlig allokering kvv'!$B$2:$AC$462,MATCH(W$3,'Slutlig allokering kvv'!$B$1:$AJ$1,0),FALSE)/1,0)</f>
        <v>0</v>
      </c>
      <c r="X157">
        <f>IFERROR(VLOOKUP($B157,Kraftvärmeprod!$B$1:$AH$479,MATCH(X$2,Kraftvärmeprod!$B$1:$AG$1,0),FALSE)/1,0)-IFERROR(VLOOKUP($B157,'Slutlig allokering kvv'!$B$2:$AC$462,MATCH(X$3,'Slutlig allokering kvv'!$B$1:$AJ$1,0),FALSE)/1,0)</f>
        <v>0</v>
      </c>
      <c r="Y157">
        <f>IFERROR(VLOOKUP($B157,Kraftvärmeprod!$B$1:$AH$479,MATCH(Y$2,Kraftvärmeprod!$B$1:$AG$1,0),FALSE)/1,0)-IFERROR(VLOOKUP($B157,'Slutlig allokering kvv'!$B$2:$AC$462,MATCH(Y$3,'Slutlig allokering kvv'!$B$1:$AJ$1,0),FALSE)/1,0)</f>
        <v>0</v>
      </c>
      <c r="Z157">
        <f>IFERROR(VLOOKUP($B157,Kraftvärmeprod!$B$1:$AH$479,MATCH(Z$2,Kraftvärmeprod!$B$1:$AG$1,0),FALSE)/1,0)-IFERROR(VLOOKUP($B157,'Slutlig allokering kvv'!$B$2:$AC$462,MATCH(Z$3,'Slutlig allokering kvv'!$B$1:$AJ$1,0),FALSE)/1,0)</f>
        <v>0</v>
      </c>
      <c r="AA157">
        <f>IFERROR(VLOOKUP($B157,Kraftvärmeprod!$B$1:$AH$479,MATCH(AA$2,Kraftvärmeprod!$B$1:$AG$1,0),FALSE)/1,0)-IFERROR(VLOOKUP($B157,'Slutlig allokering kvv'!$B$2:$AC$462,MATCH(AA$3,'Slutlig allokering kvv'!$B$1:$AJ$1,0),FALSE)/1,0)</f>
        <v>0</v>
      </c>
      <c r="AE157">
        <f t="shared" si="4"/>
        <v>241.46859999999998</v>
      </c>
      <c r="AG157">
        <f>IFERROR(VLOOKUP(B157,'Slutlig allokering kvv'!$B$2:$AJ$462,MATCH("Summa slutlig allokerad tillförd energi (utan hjälpel och rökgaskondensering):",'Slutlig allokering kvv'!$B$1:$AK$1,0),FALSE)/1,"")</f>
        <v>223.03139999999996</v>
      </c>
      <c r="AI157" s="137">
        <f>IFERROR(1-VLOOKUP(B157,'Slutlig allokering kvv'!$B$2:$AJ$462,MATCH("Andel av bränsle i kvv som allokerats till värme, exklusive rökgaskondensering och hjälpel",'Slutlig allokering kvv'!$B$1:$AK$1,0),FALSE),"")</f>
        <v>0.51984628632938645</v>
      </c>
      <c r="AK157" s="137">
        <f t="shared" si="5"/>
        <v>0.51984628632938645</v>
      </c>
    </row>
    <row r="158" spans="1:37" x14ac:dyDescent="0.25">
      <c r="A158" s="2" t="s">
        <v>247</v>
      </c>
      <c r="B158" s="2" t="s">
        <v>248</v>
      </c>
      <c r="C158" t="str">
        <f>IFERROR(VLOOKUP($B158,Kraftvärmeprod!$B$1:$AH$479,MATCH(C$3,Kraftvärmeprod!$B$1:$AG$1,0),FALSE)/1,"")</f>
        <v/>
      </c>
      <c r="D158" t="str">
        <f>IFERROR(VLOOKUP($B158,Kraftvärmeprod!$B$1:$AH$479,MATCH(D$3,Kraftvärmeprod!$B$1:$AG$1,0),FALSE)/1,"")</f>
        <v/>
      </c>
      <c r="E158">
        <f>IFERROR(VLOOKUP($B158,Kraftvärmeprod!$B$1:$AH$479,MATCH(E$2,Kraftvärmeprod!$B$1:$AG$1,0),FALSE)/1,0)-IFERROR(VLOOKUP($B158,'Slutlig allokering kvv'!$B$2:$AC$462,MATCH(E$3,'Slutlig allokering kvv'!$B$1:$AJ$1,0),FALSE)/1,0)</f>
        <v>0</v>
      </c>
      <c r="F158">
        <f>IFERROR(VLOOKUP($B158,Kraftvärmeprod!$B$1:$AH$479,MATCH(F$2,Kraftvärmeprod!$B$1:$AG$1,0),FALSE)/1,0)-IFERROR(VLOOKUP($B158,'Slutlig allokering kvv'!$B$2:$AC$462,MATCH(F$3,'Slutlig allokering kvv'!$B$1:$AJ$1,0),FALSE)/1,0)</f>
        <v>0</v>
      </c>
      <c r="G158">
        <f>IFERROR(VLOOKUP($B158,Kraftvärmeprod!$B$1:$AH$479,MATCH(G$2,Kraftvärmeprod!$B$1:$AG$1,0),FALSE)/1,0)-IFERROR(VLOOKUP($B158,'Slutlig allokering kvv'!$B$2:$AC$462,MATCH(G$3,'Slutlig allokering kvv'!$B$1:$AJ$1,0),FALSE)/1,0)</f>
        <v>0</v>
      </c>
      <c r="H158">
        <f>IFERROR(VLOOKUP($B158,Kraftvärmeprod!$B$1:$AH$479,MATCH(H$2,Kraftvärmeprod!$B$1:$AG$1,0),FALSE)/1,0)-IFERROR(VLOOKUP($B158,'Slutlig allokering kvv'!$B$2:$AC$462,MATCH(H$3,'Slutlig allokering kvv'!$B$1:$AJ$1,0),FALSE)/1,0)</f>
        <v>0</v>
      </c>
      <c r="I158">
        <f>IFERROR(VLOOKUP($B158,Kraftvärmeprod!$B$1:$AH$479,MATCH(I$2,Kraftvärmeprod!$B$1:$AG$1,0),FALSE)/1,0)-IFERROR(VLOOKUP($B158,'Slutlig allokering kvv'!$B$2:$AC$462,MATCH(I$3,'Slutlig allokering kvv'!$B$1:$AJ$1,0),FALSE)/1,0)</f>
        <v>0</v>
      </c>
      <c r="J158">
        <f>IFERROR(VLOOKUP($B158,Kraftvärmeprod!$B$1:$AH$479,MATCH(J$2,Kraftvärmeprod!$B$1:$AG$1,0),FALSE)/1,0)-IFERROR(VLOOKUP($B158,'Slutlig allokering kvv'!$B$2:$AC$462,MATCH(J$3,'Slutlig allokering kvv'!$B$1:$AJ$1,0),FALSE)/1,0)</f>
        <v>0</v>
      </c>
      <c r="K158">
        <f>IFERROR(VLOOKUP($B158,Kraftvärmeprod!$B$1:$AH$479,MATCH(K$2,Kraftvärmeprod!$B$1:$AG$1,0),FALSE)/1,0)-IFERROR(VLOOKUP($B158,'Slutlig allokering kvv'!$B$2:$AC$462,MATCH(K$3,'Slutlig allokering kvv'!$B$1:$AJ$1,0),FALSE)/1,0)</f>
        <v>0</v>
      </c>
      <c r="L158">
        <f>IFERROR(VLOOKUP($B158,Kraftvärmeprod!$B$1:$AH$479,MATCH(L$2,Kraftvärmeprod!$B$1:$AG$1,0),FALSE)/1,0)-IFERROR(VLOOKUP($B158,'Slutlig allokering kvv'!$B$2:$AC$462,MATCH(L$3,'Slutlig allokering kvv'!$B$1:$AJ$1,0),FALSE)/1,0)</f>
        <v>0</v>
      </c>
      <c r="M158">
        <f>IFERROR(VLOOKUP($B158,Kraftvärmeprod!$B$1:$AH$479,MATCH(M$2,Kraftvärmeprod!$B$1:$AG$1,0),FALSE)/1,0)-IFERROR(VLOOKUP($B158,'Slutlig allokering kvv'!$B$2:$AC$462,MATCH(M$3,'Slutlig allokering kvv'!$B$1:$AJ$1,0),FALSE)/1,0)</f>
        <v>0</v>
      </c>
      <c r="N158">
        <f>IFERROR(VLOOKUP($B158,Kraftvärmeprod!$B$1:$AH$479,MATCH(N$2,Kraftvärmeprod!$B$1:$AG$1,0),FALSE)/1,0)-IFERROR(VLOOKUP($B158,'Slutlig allokering kvv'!$B$2:$AC$462,MATCH(N$3,'Slutlig allokering kvv'!$B$1:$AJ$1,0),FALSE)/1,0)</f>
        <v>0</v>
      </c>
      <c r="O158">
        <f>IFERROR(VLOOKUP($B158,Kraftvärmeprod!$B$1:$AH$479,MATCH(O$2,Kraftvärmeprod!$B$1:$AG$1,0),FALSE)/1,0)-IFERROR(VLOOKUP($B158,'Slutlig allokering kvv'!$B$2:$AC$462,MATCH(O$3,'Slutlig allokering kvv'!$B$1:$AJ$1,0),FALSE)/1,0)</f>
        <v>0</v>
      </c>
      <c r="P158">
        <f>IFERROR(VLOOKUP($B158,Kraftvärmeprod!$B$1:$AH$479,MATCH(P$2,Kraftvärmeprod!$B$1:$AG$1,0),FALSE)/1,0)-IFERROR(VLOOKUP($B158,'Slutlig allokering kvv'!$B$2:$AC$462,MATCH(P$3,'Slutlig allokering kvv'!$B$1:$AJ$1,0),FALSE)/1,0)</f>
        <v>0</v>
      </c>
      <c r="Q158">
        <f>IFERROR(VLOOKUP($B158,Kraftvärmeprod!$B$1:$AH$479,MATCH(Q$2,Kraftvärmeprod!$B$1:$AG$1,0),FALSE)/1,0)-IFERROR(VLOOKUP($B158,'Slutlig allokering kvv'!$B$2:$AC$462,MATCH(Q$3,'Slutlig allokering kvv'!$B$1:$AJ$1,0),FALSE)/1,0)</f>
        <v>0</v>
      </c>
      <c r="R158">
        <f>IFERROR(VLOOKUP($B158,Kraftvärmeprod!$B$1:$AH$479,MATCH(R$2,Kraftvärmeprod!$B$1:$AG$1,0),FALSE)/1,0)-IFERROR(VLOOKUP($B158,'Slutlig allokering kvv'!$B$2:$AC$462,MATCH(R$3,'Slutlig allokering kvv'!$B$1:$AJ$1,0),FALSE)/1,0)</f>
        <v>0</v>
      </c>
      <c r="S158">
        <f>IFERROR(VLOOKUP($B158,Kraftvärmeprod!$B$1:$AH$479,MATCH(S$2,Kraftvärmeprod!$B$1:$AG$1,0),FALSE)/1,0)-IFERROR(VLOOKUP($B158,'Slutlig allokering kvv'!$B$2:$AC$462,MATCH(S$3,'Slutlig allokering kvv'!$B$1:$AJ$1,0),FALSE)/1,0)</f>
        <v>0</v>
      </c>
      <c r="T158" s="6">
        <f>IFERROR(VLOOKUP($B158,Miljö!$B$1:$S$477,MATCH(T$2,Miljö!$B$1:$X$1,0),FALSE)/1,0)-IFERROR(VLOOKUP($B158,'Slutlig allokering kvv'!$B$2:$AC$462,MATCH(T$3,'Slutlig allokering kvv'!$B$1:$AJ$1,0),FALSE)/1,0)</f>
        <v>0</v>
      </c>
      <c r="U158">
        <f>IFERROR(VLOOKUP($B158,Kraftvärmeprod!$B$1:$AH$479,MATCH(U$2,Kraftvärmeprod!$B$1:$AG$1,0),FALSE)/1,0)-IFERROR(VLOOKUP($B158,'Slutlig allokering kvv'!$B$2:$AC$462,MATCH(U$3,'Slutlig allokering kvv'!$B$1:$AJ$1,0),FALSE)/1,0)</f>
        <v>0</v>
      </c>
      <c r="V158">
        <f>IFERROR(VLOOKUP($B158,Kraftvärmeprod!$B$1:$AH$479,MATCH(V$2,Kraftvärmeprod!$B$1:$AG$1,0),FALSE)/1,0)-IFERROR(VLOOKUP($B158,'Slutlig allokering kvv'!$B$2:$AC$462,MATCH(V$3,'Slutlig allokering kvv'!$B$1:$AJ$1,0),FALSE)/1,0)</f>
        <v>0</v>
      </c>
      <c r="W158">
        <f>IFERROR(VLOOKUP($B158,Kraftvärmeprod!$B$1:$AH$479,MATCH(W$2,Kraftvärmeprod!$B$1:$AG$1,0),FALSE)/1,0)-IFERROR(VLOOKUP($B158,'Slutlig allokering kvv'!$B$2:$AC$462,MATCH(W$3,'Slutlig allokering kvv'!$B$1:$AJ$1,0),FALSE)/1,0)</f>
        <v>0</v>
      </c>
      <c r="X158">
        <f>IFERROR(VLOOKUP($B158,Kraftvärmeprod!$B$1:$AH$479,MATCH(X$2,Kraftvärmeprod!$B$1:$AG$1,0),FALSE)/1,0)-IFERROR(VLOOKUP($B158,'Slutlig allokering kvv'!$B$2:$AC$462,MATCH(X$3,'Slutlig allokering kvv'!$B$1:$AJ$1,0),FALSE)/1,0)</f>
        <v>0</v>
      </c>
      <c r="Y158">
        <f>IFERROR(VLOOKUP($B158,Kraftvärmeprod!$B$1:$AH$479,MATCH(Y$2,Kraftvärmeprod!$B$1:$AG$1,0),FALSE)/1,0)-IFERROR(VLOOKUP($B158,'Slutlig allokering kvv'!$B$2:$AC$462,MATCH(Y$3,'Slutlig allokering kvv'!$B$1:$AJ$1,0),FALSE)/1,0)</f>
        <v>0</v>
      </c>
      <c r="Z158">
        <f>IFERROR(VLOOKUP($B158,Kraftvärmeprod!$B$1:$AH$479,MATCH(Z$2,Kraftvärmeprod!$B$1:$AG$1,0),FALSE)/1,0)-IFERROR(VLOOKUP($B158,'Slutlig allokering kvv'!$B$2:$AC$462,MATCH(Z$3,'Slutlig allokering kvv'!$B$1:$AJ$1,0),FALSE)/1,0)</f>
        <v>0</v>
      </c>
      <c r="AA158">
        <f>IFERROR(VLOOKUP($B158,Kraftvärmeprod!$B$1:$AH$479,MATCH(AA$2,Kraftvärmeprod!$B$1:$AG$1,0),FALSE)/1,0)-IFERROR(VLOOKUP($B158,'Slutlig allokering kvv'!$B$2:$AC$462,MATCH(AA$3,'Slutlig allokering kvv'!$B$1:$AJ$1,0),FALSE)/1,0)</f>
        <v>0</v>
      </c>
      <c r="AE158">
        <f t="shared" si="4"/>
        <v>0</v>
      </c>
      <c r="AG158">
        <f>IFERROR(VLOOKUP(B158,'Slutlig allokering kvv'!$B$2:$AJ$462,MATCH("Summa slutlig allokerad tillförd energi (utan hjälpel och rökgaskondensering):",'Slutlig allokering kvv'!$B$1:$AK$1,0),FALSE)/1,"")</f>
        <v>0</v>
      </c>
      <c r="AI158" s="137" t="str">
        <f>IFERROR(1-VLOOKUP(B158,'Slutlig allokering kvv'!$B$2:$AJ$462,MATCH("Andel av bränsle i kvv som allokerats till värme, exklusive rökgaskondensering och hjälpel",'Slutlig allokering kvv'!$B$1:$AK$1,0),FALSE),"")</f>
        <v/>
      </c>
      <c r="AK158" s="137" t="str">
        <f t="shared" si="5"/>
        <v/>
      </c>
    </row>
    <row r="159" spans="1:37" x14ac:dyDescent="0.25">
      <c r="A159" s="2" t="s">
        <v>253</v>
      </c>
      <c r="B159" s="2" t="s">
        <v>254</v>
      </c>
      <c r="C159">
        <f>IFERROR(VLOOKUP($B159,Kraftvärmeprod!$B$1:$AH$479,MATCH(C$3,Kraftvärmeprod!$B$1:$AG$1,0),FALSE)/1,"")</f>
        <v>432.267</v>
      </c>
      <c r="D159">
        <f>IFERROR(VLOOKUP($B159,Kraftvärmeprod!$B$1:$AH$479,MATCH(D$3,Kraftvärmeprod!$B$1:$AG$1,0),FALSE)/1,"")</f>
        <v>123.878</v>
      </c>
      <c r="E159">
        <f>IFERROR(VLOOKUP($B159,Kraftvärmeprod!$B$1:$AH$479,MATCH(E$2,Kraftvärmeprod!$B$1:$AG$1,0),FALSE)/1,0)-IFERROR(VLOOKUP($B159,'Slutlig allokering kvv'!$B$2:$AC$462,MATCH(E$3,'Slutlig allokering kvv'!$B$1:$AJ$1,0),FALSE)/1,0)</f>
        <v>0</v>
      </c>
      <c r="F159">
        <f>IFERROR(VLOOKUP($B159,Kraftvärmeprod!$B$1:$AH$479,MATCH(F$2,Kraftvärmeprod!$B$1:$AG$1,0),FALSE)/1,0)-IFERROR(VLOOKUP($B159,'Slutlig allokering kvv'!$B$2:$AC$462,MATCH(F$3,'Slutlig allokering kvv'!$B$1:$AJ$1,0),FALSE)/1,0)</f>
        <v>0</v>
      </c>
      <c r="G159">
        <f>IFERROR(VLOOKUP($B159,Kraftvärmeprod!$B$1:$AH$479,MATCH(G$2,Kraftvärmeprod!$B$1:$AG$1,0),FALSE)/1,0)-IFERROR(VLOOKUP($B159,'Slutlig allokering kvv'!$B$2:$AC$462,MATCH(G$3,'Slutlig allokering kvv'!$B$1:$AJ$1,0),FALSE)/1,0)</f>
        <v>0</v>
      </c>
      <c r="H159">
        <f>IFERROR(VLOOKUP($B159,Kraftvärmeprod!$B$1:$AH$479,MATCH(H$2,Kraftvärmeprod!$B$1:$AG$1,0),FALSE)/1,0)-IFERROR(VLOOKUP($B159,'Slutlig allokering kvv'!$B$2:$AC$462,MATCH(H$3,'Slutlig allokering kvv'!$B$1:$AJ$1,0),FALSE)/1,0)</f>
        <v>0</v>
      </c>
      <c r="I159">
        <f>IFERROR(VLOOKUP($B159,Kraftvärmeprod!$B$1:$AH$479,MATCH(I$2,Kraftvärmeprod!$B$1:$AG$1,0),FALSE)/1,0)-IFERROR(VLOOKUP($B159,'Slutlig allokering kvv'!$B$2:$AC$462,MATCH(I$3,'Slutlig allokering kvv'!$B$1:$AJ$1,0),FALSE)/1,0)</f>
        <v>0.84362999999999988</v>
      </c>
      <c r="J159">
        <f>IFERROR(VLOOKUP($B159,Kraftvärmeprod!$B$1:$AH$479,MATCH(J$2,Kraftvärmeprod!$B$1:$AG$1,0),FALSE)/1,0)-IFERROR(VLOOKUP($B159,'Slutlig allokering kvv'!$B$2:$AC$462,MATCH(J$3,'Slutlig allokering kvv'!$B$1:$AJ$1,0),FALSE)/1,0)</f>
        <v>0</v>
      </c>
      <c r="K159">
        <f>IFERROR(VLOOKUP($B159,Kraftvärmeprod!$B$1:$AH$479,MATCH(K$2,Kraftvärmeprod!$B$1:$AG$1,0),FALSE)/1,0)-IFERROR(VLOOKUP($B159,'Slutlig allokering kvv'!$B$2:$AC$462,MATCH(K$3,'Slutlig allokering kvv'!$B$1:$AJ$1,0),FALSE)/1,0)</f>
        <v>0</v>
      </c>
      <c r="L159">
        <f>IFERROR(VLOOKUP($B159,Kraftvärmeprod!$B$1:$AH$479,MATCH(L$2,Kraftvärmeprod!$B$1:$AG$1,0),FALSE)/1,0)-IFERROR(VLOOKUP($B159,'Slutlig allokering kvv'!$B$2:$AC$462,MATCH(L$3,'Slutlig allokering kvv'!$B$1:$AJ$1,0),FALSE)/1,0)</f>
        <v>0</v>
      </c>
      <c r="M159">
        <f>IFERROR(VLOOKUP($B159,Kraftvärmeprod!$B$1:$AH$479,MATCH(M$2,Kraftvärmeprod!$B$1:$AG$1,0),FALSE)/1,0)-IFERROR(VLOOKUP($B159,'Slutlig allokering kvv'!$B$2:$AC$462,MATCH(M$3,'Slutlig allokering kvv'!$B$1:$AJ$1,0),FALSE)/1,0)</f>
        <v>0</v>
      </c>
      <c r="N159">
        <f>IFERROR(VLOOKUP($B159,Kraftvärmeprod!$B$1:$AH$479,MATCH(N$2,Kraftvärmeprod!$B$1:$AG$1,0),FALSE)/1,0)-IFERROR(VLOOKUP($B159,'Slutlig allokering kvv'!$B$2:$AC$462,MATCH(N$3,'Slutlig allokering kvv'!$B$1:$AJ$1,0),FALSE)/1,0)</f>
        <v>0</v>
      </c>
      <c r="O159">
        <f>IFERROR(VLOOKUP($B159,Kraftvärmeprod!$B$1:$AH$479,MATCH(O$2,Kraftvärmeprod!$B$1:$AG$1,0),FALSE)/1,0)-IFERROR(VLOOKUP($B159,'Slutlig allokering kvv'!$B$2:$AC$462,MATCH(O$3,'Slutlig allokering kvv'!$B$1:$AJ$1,0),FALSE)/1,0)</f>
        <v>0</v>
      </c>
      <c r="P159">
        <f>IFERROR(VLOOKUP($B159,Kraftvärmeprod!$B$1:$AH$479,MATCH(P$2,Kraftvärmeprod!$B$1:$AG$1,0),FALSE)/1,0)-IFERROR(VLOOKUP($B159,'Slutlig allokering kvv'!$B$2:$AC$462,MATCH(P$3,'Slutlig allokering kvv'!$B$1:$AJ$1,0),FALSE)/1,0)</f>
        <v>0</v>
      </c>
      <c r="Q159">
        <f>IFERROR(VLOOKUP($B159,Kraftvärmeprod!$B$1:$AH$479,MATCH(Q$2,Kraftvärmeprod!$B$1:$AG$1,0),FALSE)/1,0)-IFERROR(VLOOKUP($B159,'Slutlig allokering kvv'!$B$2:$AC$462,MATCH(Q$3,'Slutlig allokering kvv'!$B$1:$AJ$1,0),FALSE)/1,0)</f>
        <v>0</v>
      </c>
      <c r="R159">
        <f>IFERROR(VLOOKUP($B159,Kraftvärmeprod!$B$1:$AH$479,MATCH(R$2,Kraftvärmeprod!$B$1:$AG$1,0),FALSE)/1,0)-IFERROR(VLOOKUP($B159,'Slutlig allokering kvv'!$B$2:$AC$462,MATCH(R$3,'Slutlig allokering kvv'!$B$1:$AJ$1,0),FALSE)/1,0)</f>
        <v>0</v>
      </c>
      <c r="S159">
        <f>IFERROR(VLOOKUP($B159,Kraftvärmeprod!$B$1:$AH$479,MATCH(S$2,Kraftvärmeprod!$B$1:$AG$1,0),FALSE)/1,0)-IFERROR(VLOOKUP($B159,'Slutlig allokering kvv'!$B$2:$AC$462,MATCH(S$3,'Slutlig allokering kvv'!$B$1:$AJ$1,0),FALSE)/1,0)</f>
        <v>0</v>
      </c>
      <c r="T159" s="6">
        <f>IFERROR(VLOOKUP($B159,Miljö!$B$1:$S$477,MATCH(T$2,Miljö!$B$1:$X$1,0),FALSE)/1,0)-IFERROR(VLOOKUP($B159,'Slutlig allokering kvv'!$B$2:$AC$462,MATCH(T$3,'Slutlig allokering kvv'!$B$1:$AJ$1,0),FALSE)/1,0)</f>
        <v>11.890899999999998</v>
      </c>
      <c r="U159">
        <f>IFERROR(VLOOKUP($B159,Kraftvärmeprod!$B$1:$AH$479,MATCH(U$2,Kraftvärmeprod!$B$1:$AG$1,0),FALSE)/1,0)-IFERROR(VLOOKUP($B159,'Slutlig allokering kvv'!$B$2:$AC$462,MATCH(U$3,'Slutlig allokering kvv'!$B$1:$AJ$1,0),FALSE)/1,0)</f>
        <v>0</v>
      </c>
      <c r="V159">
        <f>IFERROR(VLOOKUP($B159,Kraftvärmeprod!$B$1:$AH$479,MATCH(V$2,Kraftvärmeprod!$B$1:$AG$1,0),FALSE)/1,0)-IFERROR(VLOOKUP($B159,'Slutlig allokering kvv'!$B$2:$AC$462,MATCH(V$3,'Slutlig allokering kvv'!$B$1:$AJ$1,0),FALSE)/1,0)</f>
        <v>0</v>
      </c>
      <c r="W159">
        <f>IFERROR(VLOOKUP($B159,Kraftvärmeprod!$B$1:$AH$479,MATCH(W$2,Kraftvärmeprod!$B$1:$AG$1,0),FALSE)/1,0)-IFERROR(VLOOKUP($B159,'Slutlig allokering kvv'!$B$2:$AC$462,MATCH(W$3,'Slutlig allokering kvv'!$B$1:$AJ$1,0),FALSE)/1,0)</f>
        <v>0</v>
      </c>
      <c r="X159">
        <f>IFERROR(VLOOKUP($B159,Kraftvärmeprod!$B$1:$AH$479,MATCH(X$2,Kraftvärmeprod!$B$1:$AG$1,0),FALSE)/1,0)-IFERROR(VLOOKUP($B159,'Slutlig allokering kvv'!$B$2:$AC$462,MATCH(X$3,'Slutlig allokering kvv'!$B$1:$AJ$1,0),FALSE)/1,0)</f>
        <v>0</v>
      </c>
      <c r="Y159">
        <f>IFERROR(VLOOKUP($B159,Kraftvärmeprod!$B$1:$AH$479,MATCH(Y$2,Kraftvärmeprod!$B$1:$AG$1,0),FALSE)/1,0)-IFERROR(VLOOKUP($B159,'Slutlig allokering kvv'!$B$2:$AC$462,MATCH(Y$3,'Slutlig allokering kvv'!$B$1:$AJ$1,0),FALSE)/1,0)</f>
        <v>0</v>
      </c>
      <c r="Z159">
        <f>IFERROR(VLOOKUP($B159,Kraftvärmeprod!$B$1:$AH$479,MATCH(Z$2,Kraftvärmeprod!$B$1:$AG$1,0),FALSE)/1,0)-IFERROR(VLOOKUP($B159,'Slutlig allokering kvv'!$B$2:$AC$462,MATCH(Z$3,'Slutlig allokering kvv'!$B$1:$AJ$1,0),FALSE)/1,0)</f>
        <v>0</v>
      </c>
      <c r="AA159">
        <f>IFERROR(VLOOKUP($B159,Kraftvärmeprod!$B$1:$AH$479,MATCH(AA$2,Kraftvärmeprod!$B$1:$AG$1,0),FALSE)/1,0)-IFERROR(VLOOKUP($B159,'Slutlig allokering kvv'!$B$2:$AC$462,MATCH(AA$3,'Slutlig allokering kvv'!$B$1:$AJ$1,0),FALSE)/1,0)</f>
        <v>220.74899999999997</v>
      </c>
      <c r="AE159">
        <f t="shared" si="4"/>
        <v>221.59262999999999</v>
      </c>
      <c r="AG159">
        <f>IFERROR(VLOOKUP(B159,'Slutlig allokering kvv'!$B$2:$AJ$462,MATCH("Summa slutlig allokerad tillförd energi (utan hjälpel och rökgaskondensering):",'Slutlig allokering kvv'!$B$1:$AK$1,0),FALSE)/1,"")</f>
        <v>297.03437000000002</v>
      </c>
      <c r="AI159" s="137">
        <f>IFERROR(1-VLOOKUP(B159,'Slutlig allokering kvv'!$B$2:$AJ$462,MATCH("Andel av bränsle i kvv som allokerats till värme, exklusive rökgaskondensering och hjälpel",'Slutlig allokering kvv'!$B$1:$AK$1,0),FALSE),"")</f>
        <v>0.42726782446729528</v>
      </c>
      <c r="AK159" s="137">
        <f t="shared" si="5"/>
        <v>0.42726782446729539</v>
      </c>
    </row>
    <row r="160" spans="1:37" x14ac:dyDescent="0.25">
      <c r="A160" s="2" t="s">
        <v>255</v>
      </c>
      <c r="B160" s="2" t="s">
        <v>256</v>
      </c>
      <c r="C160">
        <f>IFERROR(VLOOKUP($B160,Kraftvärmeprod!$B$1:$AH$479,MATCH(C$3,Kraftvärmeprod!$B$1:$AG$1,0),FALSE)/1,"")</f>
        <v>104</v>
      </c>
      <c r="D160">
        <f>IFERROR(VLOOKUP($B160,Kraftvärmeprod!$B$1:$AH$479,MATCH(D$3,Kraftvärmeprod!$B$1:$AG$1,0),FALSE)/1,"")</f>
        <v>14.4</v>
      </c>
      <c r="E160">
        <f>IFERROR(VLOOKUP($B160,Kraftvärmeprod!$B$1:$AH$479,MATCH(E$2,Kraftvärmeprod!$B$1:$AG$1,0),FALSE)/1,0)-IFERROR(VLOOKUP($B160,'Slutlig allokering kvv'!$B$2:$AC$462,MATCH(E$3,'Slutlig allokering kvv'!$B$1:$AJ$1,0),FALSE)/1,0)</f>
        <v>0</v>
      </c>
      <c r="F160">
        <f>IFERROR(VLOOKUP($B160,Kraftvärmeprod!$B$1:$AH$479,MATCH(F$2,Kraftvärmeprod!$B$1:$AG$1,0),FALSE)/1,0)-IFERROR(VLOOKUP($B160,'Slutlig allokering kvv'!$B$2:$AC$462,MATCH(F$3,'Slutlig allokering kvv'!$B$1:$AJ$1,0),FALSE)/1,0)</f>
        <v>0</v>
      </c>
      <c r="G160">
        <f>IFERROR(VLOOKUP($B160,Kraftvärmeprod!$B$1:$AH$479,MATCH(G$2,Kraftvärmeprod!$B$1:$AG$1,0),FALSE)/1,0)-IFERROR(VLOOKUP($B160,'Slutlig allokering kvv'!$B$2:$AC$462,MATCH(G$3,'Slutlig allokering kvv'!$B$1:$AJ$1,0),FALSE)/1,0)</f>
        <v>0</v>
      </c>
      <c r="H160">
        <f>IFERROR(VLOOKUP($B160,Kraftvärmeprod!$B$1:$AH$479,MATCH(H$2,Kraftvärmeprod!$B$1:$AG$1,0),FALSE)/1,0)-IFERROR(VLOOKUP($B160,'Slutlig allokering kvv'!$B$2:$AC$462,MATCH(H$3,'Slutlig allokering kvv'!$B$1:$AJ$1,0),FALSE)/1,0)</f>
        <v>0</v>
      </c>
      <c r="I160">
        <f>IFERROR(VLOOKUP($B160,Kraftvärmeprod!$B$1:$AH$479,MATCH(I$2,Kraftvärmeprod!$B$1:$AG$1,0),FALSE)/1,0)-IFERROR(VLOOKUP($B160,'Slutlig allokering kvv'!$B$2:$AC$462,MATCH(I$3,'Slutlig allokering kvv'!$B$1:$AJ$1,0),FALSE)/1,0)</f>
        <v>0.43758999999999992</v>
      </c>
      <c r="J160">
        <f>IFERROR(VLOOKUP($B160,Kraftvärmeprod!$B$1:$AH$479,MATCH(J$2,Kraftvärmeprod!$B$1:$AG$1,0),FALSE)/1,0)-IFERROR(VLOOKUP($B160,'Slutlig allokering kvv'!$B$2:$AC$462,MATCH(J$3,'Slutlig allokering kvv'!$B$1:$AJ$1,0),FALSE)/1,0)</f>
        <v>0</v>
      </c>
      <c r="K160">
        <f>IFERROR(VLOOKUP($B160,Kraftvärmeprod!$B$1:$AH$479,MATCH(K$2,Kraftvärmeprod!$B$1:$AG$1,0),FALSE)/1,0)-IFERROR(VLOOKUP($B160,'Slutlig allokering kvv'!$B$2:$AC$462,MATCH(K$3,'Slutlig allokering kvv'!$B$1:$AJ$1,0),FALSE)/1,0)</f>
        <v>0</v>
      </c>
      <c r="L160">
        <f>IFERROR(VLOOKUP($B160,Kraftvärmeprod!$B$1:$AH$479,MATCH(L$2,Kraftvärmeprod!$B$1:$AG$1,0),FALSE)/1,0)-IFERROR(VLOOKUP($B160,'Slutlig allokering kvv'!$B$2:$AC$462,MATCH(L$3,'Slutlig allokering kvv'!$B$1:$AJ$1,0),FALSE)/1,0)</f>
        <v>0</v>
      </c>
      <c r="M160">
        <f>IFERROR(VLOOKUP($B160,Kraftvärmeprod!$B$1:$AH$479,MATCH(M$2,Kraftvärmeprod!$B$1:$AG$1,0),FALSE)/1,0)-IFERROR(VLOOKUP($B160,'Slutlig allokering kvv'!$B$2:$AC$462,MATCH(M$3,'Slutlig allokering kvv'!$B$1:$AJ$1,0),FALSE)/1,0)</f>
        <v>0</v>
      </c>
      <c r="N160">
        <f>IFERROR(VLOOKUP($B160,Kraftvärmeprod!$B$1:$AH$479,MATCH(N$2,Kraftvärmeprod!$B$1:$AG$1,0),FALSE)/1,0)-IFERROR(VLOOKUP($B160,'Slutlig allokering kvv'!$B$2:$AC$462,MATCH(N$3,'Slutlig allokering kvv'!$B$1:$AJ$1,0),FALSE)/1,0)</f>
        <v>0</v>
      </c>
      <c r="O160">
        <f>IFERROR(VLOOKUP($B160,Kraftvärmeprod!$B$1:$AH$479,MATCH(O$2,Kraftvärmeprod!$B$1:$AG$1,0),FALSE)/1,0)-IFERROR(VLOOKUP($B160,'Slutlig allokering kvv'!$B$2:$AC$462,MATCH(O$3,'Slutlig allokering kvv'!$B$1:$AJ$1,0),FALSE)/1,0)</f>
        <v>0</v>
      </c>
      <c r="P160">
        <f>IFERROR(VLOOKUP($B160,Kraftvärmeprod!$B$1:$AH$479,MATCH(P$2,Kraftvärmeprod!$B$1:$AG$1,0),FALSE)/1,0)-IFERROR(VLOOKUP($B160,'Slutlig allokering kvv'!$B$2:$AC$462,MATCH(P$3,'Slutlig allokering kvv'!$B$1:$AJ$1,0),FALSE)/1,0)</f>
        <v>0</v>
      </c>
      <c r="Q160">
        <f>IFERROR(VLOOKUP($B160,Kraftvärmeprod!$B$1:$AH$479,MATCH(Q$2,Kraftvärmeprod!$B$1:$AG$1,0),FALSE)/1,0)-IFERROR(VLOOKUP($B160,'Slutlig allokering kvv'!$B$2:$AC$462,MATCH(Q$3,'Slutlig allokering kvv'!$B$1:$AJ$1,0),FALSE)/1,0)</f>
        <v>0</v>
      </c>
      <c r="R160">
        <f>IFERROR(VLOOKUP($B160,Kraftvärmeprod!$B$1:$AH$479,MATCH(R$2,Kraftvärmeprod!$B$1:$AG$1,0),FALSE)/1,0)-IFERROR(VLOOKUP($B160,'Slutlig allokering kvv'!$B$2:$AC$462,MATCH(R$3,'Slutlig allokering kvv'!$B$1:$AJ$1,0),FALSE)/1,0)</f>
        <v>0</v>
      </c>
      <c r="S160">
        <f>IFERROR(VLOOKUP($B160,Kraftvärmeprod!$B$1:$AH$479,MATCH(S$2,Kraftvärmeprod!$B$1:$AG$1,0),FALSE)/1,0)-IFERROR(VLOOKUP($B160,'Slutlig allokering kvv'!$B$2:$AC$462,MATCH(S$3,'Slutlig allokering kvv'!$B$1:$AJ$1,0),FALSE)/1,0)</f>
        <v>0</v>
      </c>
      <c r="T160" s="6">
        <f>IFERROR(VLOOKUP($B160,Miljö!$B$1:$S$477,MATCH(T$2,Miljö!$B$1:$X$1,0),FALSE)/1,0)-IFERROR(VLOOKUP($B160,'Slutlig allokering kvv'!$B$2:$AC$462,MATCH(T$3,'Slutlig allokering kvv'!$B$1:$AJ$1,0),FALSE)/1,0)</f>
        <v>1.5338199999999995</v>
      </c>
      <c r="U160">
        <f>IFERROR(VLOOKUP($B160,Kraftvärmeprod!$B$1:$AH$479,MATCH(U$2,Kraftvärmeprod!$B$1:$AG$1,0),FALSE)/1,0)-IFERROR(VLOOKUP($B160,'Slutlig allokering kvv'!$B$2:$AC$462,MATCH(U$3,'Slutlig allokering kvv'!$B$1:$AJ$1,0),FALSE)/1,0)</f>
        <v>0</v>
      </c>
      <c r="V160">
        <f>IFERROR(VLOOKUP($B160,Kraftvärmeprod!$B$1:$AH$479,MATCH(V$2,Kraftvärmeprod!$B$1:$AG$1,0),FALSE)/1,0)-IFERROR(VLOOKUP($B160,'Slutlig allokering kvv'!$B$2:$AC$462,MATCH(V$3,'Slutlig allokering kvv'!$B$1:$AJ$1,0),FALSE)/1,0)</f>
        <v>0</v>
      </c>
      <c r="W160">
        <f>IFERROR(VLOOKUP($B160,Kraftvärmeprod!$B$1:$AH$479,MATCH(W$2,Kraftvärmeprod!$B$1:$AG$1,0),FALSE)/1,0)-IFERROR(VLOOKUP($B160,'Slutlig allokering kvv'!$B$2:$AC$462,MATCH(W$3,'Slutlig allokering kvv'!$B$1:$AJ$1,0),FALSE)/1,0)</f>
        <v>0</v>
      </c>
      <c r="X160">
        <f>IFERROR(VLOOKUP($B160,Kraftvärmeprod!$B$1:$AH$479,MATCH(X$2,Kraftvärmeprod!$B$1:$AG$1,0),FALSE)/1,0)-IFERROR(VLOOKUP($B160,'Slutlig allokering kvv'!$B$2:$AC$462,MATCH(X$3,'Slutlig allokering kvv'!$B$1:$AJ$1,0),FALSE)/1,0)</f>
        <v>0</v>
      </c>
      <c r="Y160">
        <f>IFERROR(VLOOKUP($B160,Kraftvärmeprod!$B$1:$AH$479,MATCH(Y$2,Kraftvärmeprod!$B$1:$AG$1,0),FALSE)/1,0)-IFERROR(VLOOKUP($B160,'Slutlig allokering kvv'!$B$2:$AC$462,MATCH(Y$3,'Slutlig allokering kvv'!$B$1:$AJ$1,0),FALSE)/1,0)</f>
        <v>0</v>
      </c>
      <c r="Z160">
        <f>IFERROR(VLOOKUP($B160,Kraftvärmeprod!$B$1:$AH$479,MATCH(Z$2,Kraftvärmeprod!$B$1:$AG$1,0),FALSE)/1,0)-IFERROR(VLOOKUP($B160,'Slutlig allokering kvv'!$B$2:$AC$462,MATCH(Z$3,'Slutlig allokering kvv'!$B$1:$AJ$1,0),FALSE)/1,0)</f>
        <v>0</v>
      </c>
      <c r="AA160">
        <f>IFERROR(VLOOKUP($B160,Kraftvärmeprod!$B$1:$AH$479,MATCH(AA$2,Kraftvärmeprod!$B$1:$AG$1,0),FALSE)/1,0)-IFERROR(VLOOKUP($B160,'Slutlig allokering kvv'!$B$2:$AC$462,MATCH(AA$3,'Slutlig allokering kvv'!$B$1:$AJ$1,0),FALSE)/1,0)</f>
        <v>34.205500000000001</v>
      </c>
      <c r="AE160">
        <f t="shared" si="4"/>
        <v>34.643090000000001</v>
      </c>
      <c r="AG160">
        <f>IFERROR(VLOOKUP(B160,'Slutlig allokering kvv'!$B$2:$AJ$462,MATCH("Summa slutlig allokerad tillförd energi (utan hjälpel och rökgaskondensering):",'Slutlig allokering kvv'!$B$1:$AK$1,0),FALSE)/1,"")</f>
        <v>96.356909999999999</v>
      </c>
      <c r="AI160" s="137">
        <f>IFERROR(1-VLOOKUP(B160,'Slutlig allokering kvv'!$B$2:$AJ$462,MATCH("Andel av bränsle i kvv som allokerats till värme, exklusive rökgaskondensering och hjälpel",'Slutlig allokering kvv'!$B$1:$AK$1,0),FALSE),"")</f>
        <v>0.26445106870229007</v>
      </c>
      <c r="AK160" s="137">
        <f t="shared" si="5"/>
        <v>0.26445106870229007</v>
      </c>
    </row>
    <row r="161" spans="1:37" x14ac:dyDescent="0.25">
      <c r="A161" s="2" t="s">
        <v>257</v>
      </c>
      <c r="B161" s="2" t="s">
        <v>258</v>
      </c>
      <c r="C161" t="str">
        <f>IFERROR(VLOOKUP($B161,Kraftvärmeprod!$B$1:$AH$479,MATCH(C$3,Kraftvärmeprod!$B$1:$AG$1,0),FALSE)/1,"")</f>
        <v/>
      </c>
      <c r="D161" t="str">
        <f>IFERROR(VLOOKUP($B161,Kraftvärmeprod!$B$1:$AH$479,MATCH(D$3,Kraftvärmeprod!$B$1:$AG$1,0),FALSE)/1,"")</f>
        <v/>
      </c>
      <c r="E161">
        <f>IFERROR(VLOOKUP($B161,Kraftvärmeprod!$B$1:$AH$479,MATCH(E$2,Kraftvärmeprod!$B$1:$AG$1,0),FALSE)/1,0)-IFERROR(VLOOKUP($B161,'Slutlig allokering kvv'!$B$2:$AC$462,MATCH(E$3,'Slutlig allokering kvv'!$B$1:$AJ$1,0),FALSE)/1,0)</f>
        <v>0</v>
      </c>
      <c r="F161">
        <f>IFERROR(VLOOKUP($B161,Kraftvärmeprod!$B$1:$AH$479,MATCH(F$2,Kraftvärmeprod!$B$1:$AG$1,0),FALSE)/1,0)-IFERROR(VLOOKUP($B161,'Slutlig allokering kvv'!$B$2:$AC$462,MATCH(F$3,'Slutlig allokering kvv'!$B$1:$AJ$1,0),FALSE)/1,0)</f>
        <v>0</v>
      </c>
      <c r="G161">
        <f>IFERROR(VLOOKUP($B161,Kraftvärmeprod!$B$1:$AH$479,MATCH(G$2,Kraftvärmeprod!$B$1:$AG$1,0),FALSE)/1,0)-IFERROR(VLOOKUP($B161,'Slutlig allokering kvv'!$B$2:$AC$462,MATCH(G$3,'Slutlig allokering kvv'!$B$1:$AJ$1,0),FALSE)/1,0)</f>
        <v>0</v>
      </c>
      <c r="H161">
        <f>IFERROR(VLOOKUP($B161,Kraftvärmeprod!$B$1:$AH$479,MATCH(H$2,Kraftvärmeprod!$B$1:$AG$1,0),FALSE)/1,0)-IFERROR(VLOOKUP($B161,'Slutlig allokering kvv'!$B$2:$AC$462,MATCH(H$3,'Slutlig allokering kvv'!$B$1:$AJ$1,0),FALSE)/1,0)</f>
        <v>0</v>
      </c>
      <c r="I161">
        <f>IFERROR(VLOOKUP($B161,Kraftvärmeprod!$B$1:$AH$479,MATCH(I$2,Kraftvärmeprod!$B$1:$AG$1,0),FALSE)/1,0)-IFERROR(VLOOKUP($B161,'Slutlig allokering kvv'!$B$2:$AC$462,MATCH(I$3,'Slutlig allokering kvv'!$B$1:$AJ$1,0),FALSE)/1,0)</f>
        <v>0</v>
      </c>
      <c r="J161">
        <f>IFERROR(VLOOKUP($B161,Kraftvärmeprod!$B$1:$AH$479,MATCH(J$2,Kraftvärmeprod!$B$1:$AG$1,0),FALSE)/1,0)-IFERROR(VLOOKUP($B161,'Slutlig allokering kvv'!$B$2:$AC$462,MATCH(J$3,'Slutlig allokering kvv'!$B$1:$AJ$1,0),FALSE)/1,0)</f>
        <v>0</v>
      </c>
      <c r="K161">
        <f>IFERROR(VLOOKUP($B161,Kraftvärmeprod!$B$1:$AH$479,MATCH(K$2,Kraftvärmeprod!$B$1:$AG$1,0),FALSE)/1,0)-IFERROR(VLOOKUP($B161,'Slutlig allokering kvv'!$B$2:$AC$462,MATCH(K$3,'Slutlig allokering kvv'!$B$1:$AJ$1,0),FALSE)/1,0)</f>
        <v>0</v>
      </c>
      <c r="L161">
        <f>IFERROR(VLOOKUP($B161,Kraftvärmeprod!$B$1:$AH$479,MATCH(L$2,Kraftvärmeprod!$B$1:$AG$1,0),FALSE)/1,0)-IFERROR(VLOOKUP($B161,'Slutlig allokering kvv'!$B$2:$AC$462,MATCH(L$3,'Slutlig allokering kvv'!$B$1:$AJ$1,0),FALSE)/1,0)</f>
        <v>0</v>
      </c>
      <c r="M161">
        <f>IFERROR(VLOOKUP($B161,Kraftvärmeprod!$B$1:$AH$479,MATCH(M$2,Kraftvärmeprod!$B$1:$AG$1,0),FALSE)/1,0)-IFERROR(VLOOKUP($B161,'Slutlig allokering kvv'!$B$2:$AC$462,MATCH(M$3,'Slutlig allokering kvv'!$B$1:$AJ$1,0),FALSE)/1,0)</f>
        <v>0</v>
      </c>
      <c r="N161">
        <f>IFERROR(VLOOKUP($B161,Kraftvärmeprod!$B$1:$AH$479,MATCH(N$2,Kraftvärmeprod!$B$1:$AG$1,0),FALSE)/1,0)-IFERROR(VLOOKUP($B161,'Slutlig allokering kvv'!$B$2:$AC$462,MATCH(N$3,'Slutlig allokering kvv'!$B$1:$AJ$1,0),FALSE)/1,0)</f>
        <v>0</v>
      </c>
      <c r="O161">
        <f>IFERROR(VLOOKUP($B161,Kraftvärmeprod!$B$1:$AH$479,MATCH(O$2,Kraftvärmeprod!$B$1:$AG$1,0),FALSE)/1,0)-IFERROR(VLOOKUP($B161,'Slutlig allokering kvv'!$B$2:$AC$462,MATCH(O$3,'Slutlig allokering kvv'!$B$1:$AJ$1,0),FALSE)/1,0)</f>
        <v>0</v>
      </c>
      <c r="P161">
        <f>IFERROR(VLOOKUP($B161,Kraftvärmeprod!$B$1:$AH$479,MATCH(P$2,Kraftvärmeprod!$B$1:$AG$1,0),FALSE)/1,0)-IFERROR(VLOOKUP($B161,'Slutlig allokering kvv'!$B$2:$AC$462,MATCH(P$3,'Slutlig allokering kvv'!$B$1:$AJ$1,0),FALSE)/1,0)</f>
        <v>0</v>
      </c>
      <c r="Q161">
        <f>IFERROR(VLOOKUP($B161,Kraftvärmeprod!$B$1:$AH$479,MATCH(Q$2,Kraftvärmeprod!$B$1:$AG$1,0),FALSE)/1,0)-IFERROR(VLOOKUP($B161,'Slutlig allokering kvv'!$B$2:$AC$462,MATCH(Q$3,'Slutlig allokering kvv'!$B$1:$AJ$1,0),FALSE)/1,0)</f>
        <v>0</v>
      </c>
      <c r="R161">
        <f>IFERROR(VLOOKUP($B161,Kraftvärmeprod!$B$1:$AH$479,MATCH(R$2,Kraftvärmeprod!$B$1:$AG$1,0),FALSE)/1,0)-IFERROR(VLOOKUP($B161,'Slutlig allokering kvv'!$B$2:$AC$462,MATCH(R$3,'Slutlig allokering kvv'!$B$1:$AJ$1,0),FALSE)/1,0)</f>
        <v>0</v>
      </c>
      <c r="S161">
        <f>IFERROR(VLOOKUP($B161,Kraftvärmeprod!$B$1:$AH$479,MATCH(S$2,Kraftvärmeprod!$B$1:$AG$1,0),FALSE)/1,0)-IFERROR(VLOOKUP($B161,'Slutlig allokering kvv'!$B$2:$AC$462,MATCH(S$3,'Slutlig allokering kvv'!$B$1:$AJ$1,0),FALSE)/1,0)</f>
        <v>0</v>
      </c>
      <c r="T161" s="6">
        <f>IFERROR(VLOOKUP($B161,Miljö!$B$1:$S$477,MATCH(T$2,Miljö!$B$1:$X$1,0),FALSE)/1,0)-IFERROR(VLOOKUP($B161,'Slutlig allokering kvv'!$B$2:$AC$462,MATCH(T$3,'Slutlig allokering kvv'!$B$1:$AJ$1,0),FALSE)/1,0)</f>
        <v>0</v>
      </c>
      <c r="U161">
        <f>IFERROR(VLOOKUP($B161,Kraftvärmeprod!$B$1:$AH$479,MATCH(U$2,Kraftvärmeprod!$B$1:$AG$1,0),FALSE)/1,0)-IFERROR(VLOOKUP($B161,'Slutlig allokering kvv'!$B$2:$AC$462,MATCH(U$3,'Slutlig allokering kvv'!$B$1:$AJ$1,0),FALSE)/1,0)</f>
        <v>0</v>
      </c>
      <c r="V161">
        <f>IFERROR(VLOOKUP($B161,Kraftvärmeprod!$B$1:$AH$479,MATCH(V$2,Kraftvärmeprod!$B$1:$AG$1,0),FALSE)/1,0)-IFERROR(VLOOKUP($B161,'Slutlig allokering kvv'!$B$2:$AC$462,MATCH(V$3,'Slutlig allokering kvv'!$B$1:$AJ$1,0),FALSE)/1,0)</f>
        <v>0</v>
      </c>
      <c r="W161">
        <f>IFERROR(VLOOKUP($B161,Kraftvärmeprod!$B$1:$AH$479,MATCH(W$2,Kraftvärmeprod!$B$1:$AG$1,0),FALSE)/1,0)-IFERROR(VLOOKUP($B161,'Slutlig allokering kvv'!$B$2:$AC$462,MATCH(W$3,'Slutlig allokering kvv'!$B$1:$AJ$1,0),FALSE)/1,0)</f>
        <v>0</v>
      </c>
      <c r="X161">
        <f>IFERROR(VLOOKUP($B161,Kraftvärmeprod!$B$1:$AH$479,MATCH(X$2,Kraftvärmeprod!$B$1:$AG$1,0),FALSE)/1,0)-IFERROR(VLOOKUP($B161,'Slutlig allokering kvv'!$B$2:$AC$462,MATCH(X$3,'Slutlig allokering kvv'!$B$1:$AJ$1,0),FALSE)/1,0)</f>
        <v>0</v>
      </c>
      <c r="Y161">
        <f>IFERROR(VLOOKUP($B161,Kraftvärmeprod!$B$1:$AH$479,MATCH(Y$2,Kraftvärmeprod!$B$1:$AG$1,0),FALSE)/1,0)-IFERROR(VLOOKUP($B161,'Slutlig allokering kvv'!$B$2:$AC$462,MATCH(Y$3,'Slutlig allokering kvv'!$B$1:$AJ$1,0),FALSE)/1,0)</f>
        <v>0</v>
      </c>
      <c r="Z161">
        <f>IFERROR(VLOOKUP($B161,Kraftvärmeprod!$B$1:$AH$479,MATCH(Z$2,Kraftvärmeprod!$B$1:$AG$1,0),FALSE)/1,0)-IFERROR(VLOOKUP($B161,'Slutlig allokering kvv'!$B$2:$AC$462,MATCH(Z$3,'Slutlig allokering kvv'!$B$1:$AJ$1,0),FALSE)/1,0)</f>
        <v>0</v>
      </c>
      <c r="AA161">
        <f>IFERROR(VLOOKUP($B161,Kraftvärmeprod!$B$1:$AH$479,MATCH(AA$2,Kraftvärmeprod!$B$1:$AG$1,0),FALSE)/1,0)-IFERROR(VLOOKUP($B161,'Slutlig allokering kvv'!$B$2:$AC$462,MATCH(AA$3,'Slutlig allokering kvv'!$B$1:$AJ$1,0),FALSE)/1,0)</f>
        <v>0</v>
      </c>
      <c r="AE161">
        <f t="shared" si="4"/>
        <v>0</v>
      </c>
      <c r="AG161">
        <f>IFERROR(VLOOKUP(B161,'Slutlig allokering kvv'!$B$2:$AJ$462,MATCH("Summa slutlig allokerad tillförd energi (utan hjälpel och rökgaskondensering):",'Slutlig allokering kvv'!$B$1:$AK$1,0),FALSE)/1,"")</f>
        <v>0</v>
      </c>
      <c r="AI161" s="137" t="str">
        <f>IFERROR(1-VLOOKUP(B161,'Slutlig allokering kvv'!$B$2:$AJ$462,MATCH("Andel av bränsle i kvv som allokerats till värme, exklusive rökgaskondensering och hjälpel",'Slutlig allokering kvv'!$B$1:$AK$1,0),FALSE),"")</f>
        <v/>
      </c>
      <c r="AK161" s="137" t="str">
        <f t="shared" si="5"/>
        <v/>
      </c>
    </row>
    <row r="162" spans="1:37" x14ac:dyDescent="0.25">
      <c r="A162" s="2" t="s">
        <v>259</v>
      </c>
      <c r="B162" s="2" t="s">
        <v>260</v>
      </c>
      <c r="C162">
        <f>IFERROR(VLOOKUP($B162,Kraftvärmeprod!$B$1:$AH$479,MATCH(C$3,Kraftvärmeprod!$B$1:$AG$1,0),FALSE)/1,"")</f>
        <v>148.19499999999999</v>
      </c>
      <c r="D162">
        <f>IFERROR(VLOOKUP($B162,Kraftvärmeprod!$B$1:$AH$479,MATCH(D$3,Kraftvärmeprod!$B$1:$AG$1,0),FALSE)/1,"")</f>
        <v>27.651</v>
      </c>
      <c r="E162">
        <f>IFERROR(VLOOKUP($B162,Kraftvärmeprod!$B$1:$AH$479,MATCH(E$2,Kraftvärmeprod!$B$1:$AG$1,0),FALSE)/1,0)-IFERROR(VLOOKUP($B162,'Slutlig allokering kvv'!$B$2:$AC$462,MATCH(E$3,'Slutlig allokering kvv'!$B$1:$AJ$1,0),FALSE)/1,0)</f>
        <v>75.965999999999994</v>
      </c>
      <c r="F162">
        <f>IFERROR(VLOOKUP($B162,Kraftvärmeprod!$B$1:$AH$479,MATCH(F$2,Kraftvärmeprod!$B$1:$AG$1,0),FALSE)/1,0)-IFERROR(VLOOKUP($B162,'Slutlig allokering kvv'!$B$2:$AC$462,MATCH(F$3,'Slutlig allokering kvv'!$B$1:$AJ$1,0),FALSE)/1,0)</f>
        <v>0</v>
      </c>
      <c r="G162">
        <f>IFERROR(VLOOKUP($B162,Kraftvärmeprod!$B$1:$AH$479,MATCH(G$2,Kraftvärmeprod!$B$1:$AG$1,0),FALSE)/1,0)-IFERROR(VLOOKUP($B162,'Slutlig allokering kvv'!$B$2:$AC$462,MATCH(G$3,'Slutlig allokering kvv'!$B$1:$AJ$1,0),FALSE)/1,0)</f>
        <v>0</v>
      </c>
      <c r="H162">
        <f>IFERROR(VLOOKUP($B162,Kraftvärmeprod!$B$1:$AH$479,MATCH(H$2,Kraftvärmeprod!$B$1:$AG$1,0),FALSE)/1,0)-IFERROR(VLOOKUP($B162,'Slutlig allokering kvv'!$B$2:$AC$462,MATCH(H$3,'Slutlig allokering kvv'!$B$1:$AJ$1,0),FALSE)/1,0)</f>
        <v>0</v>
      </c>
      <c r="I162">
        <f>IFERROR(VLOOKUP($B162,Kraftvärmeprod!$B$1:$AH$479,MATCH(I$2,Kraftvärmeprod!$B$1:$AG$1,0),FALSE)/1,0)-IFERROR(VLOOKUP($B162,'Slutlig allokering kvv'!$B$2:$AC$462,MATCH(I$3,'Slutlig allokering kvv'!$B$1:$AJ$1,0),FALSE)/1,0)</f>
        <v>0</v>
      </c>
      <c r="J162">
        <f>IFERROR(VLOOKUP($B162,Kraftvärmeprod!$B$1:$AH$479,MATCH(J$2,Kraftvärmeprod!$B$1:$AG$1,0),FALSE)/1,0)-IFERROR(VLOOKUP($B162,'Slutlig allokering kvv'!$B$2:$AC$462,MATCH(J$3,'Slutlig allokering kvv'!$B$1:$AJ$1,0),FALSE)/1,0)</f>
        <v>0</v>
      </c>
      <c r="K162">
        <f>IFERROR(VLOOKUP($B162,Kraftvärmeprod!$B$1:$AH$479,MATCH(K$2,Kraftvärmeprod!$B$1:$AG$1,0),FALSE)/1,0)-IFERROR(VLOOKUP($B162,'Slutlig allokering kvv'!$B$2:$AC$462,MATCH(K$3,'Slutlig allokering kvv'!$B$1:$AJ$1,0),FALSE)/1,0)</f>
        <v>0</v>
      </c>
      <c r="L162">
        <f>IFERROR(VLOOKUP($B162,Kraftvärmeprod!$B$1:$AH$479,MATCH(L$2,Kraftvärmeprod!$B$1:$AG$1,0),FALSE)/1,0)-IFERROR(VLOOKUP($B162,'Slutlig allokering kvv'!$B$2:$AC$462,MATCH(L$3,'Slutlig allokering kvv'!$B$1:$AJ$1,0),FALSE)/1,0)</f>
        <v>0</v>
      </c>
      <c r="M162">
        <f>IFERROR(VLOOKUP($B162,Kraftvärmeprod!$B$1:$AH$479,MATCH(M$2,Kraftvärmeprod!$B$1:$AG$1,0),FALSE)/1,0)-IFERROR(VLOOKUP($B162,'Slutlig allokering kvv'!$B$2:$AC$462,MATCH(M$3,'Slutlig allokering kvv'!$B$1:$AJ$1,0),FALSE)/1,0)</f>
        <v>0</v>
      </c>
      <c r="N162">
        <f>IFERROR(VLOOKUP($B162,Kraftvärmeprod!$B$1:$AH$479,MATCH(N$2,Kraftvärmeprod!$B$1:$AG$1,0),FALSE)/1,0)-IFERROR(VLOOKUP($B162,'Slutlig allokering kvv'!$B$2:$AC$462,MATCH(N$3,'Slutlig allokering kvv'!$B$1:$AJ$1,0),FALSE)/1,0)</f>
        <v>2.6474300000000008</v>
      </c>
      <c r="O162">
        <f>IFERROR(VLOOKUP($B162,Kraftvärmeprod!$B$1:$AH$479,MATCH(O$2,Kraftvärmeprod!$B$1:$AG$1,0),FALSE)/1,0)-IFERROR(VLOOKUP($B162,'Slutlig allokering kvv'!$B$2:$AC$462,MATCH(O$3,'Slutlig allokering kvv'!$B$1:$AJ$1,0),FALSE)/1,0)</f>
        <v>0</v>
      </c>
      <c r="P162">
        <f>IFERROR(VLOOKUP($B162,Kraftvärmeprod!$B$1:$AH$479,MATCH(P$2,Kraftvärmeprod!$B$1:$AG$1,0),FALSE)/1,0)-IFERROR(VLOOKUP($B162,'Slutlig allokering kvv'!$B$2:$AC$462,MATCH(P$3,'Slutlig allokering kvv'!$B$1:$AJ$1,0),FALSE)/1,0)</f>
        <v>0</v>
      </c>
      <c r="Q162">
        <f>IFERROR(VLOOKUP($B162,Kraftvärmeprod!$B$1:$AH$479,MATCH(Q$2,Kraftvärmeprod!$B$1:$AG$1,0),FALSE)/1,0)-IFERROR(VLOOKUP($B162,'Slutlig allokering kvv'!$B$2:$AC$462,MATCH(Q$3,'Slutlig allokering kvv'!$B$1:$AJ$1,0),FALSE)/1,0)</f>
        <v>0</v>
      </c>
      <c r="R162">
        <f>IFERROR(VLOOKUP($B162,Kraftvärmeprod!$B$1:$AH$479,MATCH(R$2,Kraftvärmeprod!$B$1:$AG$1,0),FALSE)/1,0)-IFERROR(VLOOKUP($B162,'Slutlig allokering kvv'!$B$2:$AC$462,MATCH(R$3,'Slutlig allokering kvv'!$B$1:$AJ$1,0),FALSE)/1,0)</f>
        <v>0</v>
      </c>
      <c r="S162">
        <f>IFERROR(VLOOKUP($B162,Kraftvärmeprod!$B$1:$AH$479,MATCH(S$2,Kraftvärmeprod!$B$1:$AG$1,0),FALSE)/1,0)-IFERROR(VLOOKUP($B162,'Slutlig allokering kvv'!$B$2:$AC$462,MATCH(S$3,'Slutlig allokering kvv'!$B$1:$AJ$1,0),FALSE)/1,0)</f>
        <v>0</v>
      </c>
      <c r="T162" s="6">
        <f>IFERROR(VLOOKUP($B162,Miljö!$B$1:$S$477,MATCH(T$2,Miljö!$B$1:$X$1,0),FALSE)/1,0)-IFERROR(VLOOKUP($B162,'Slutlig allokering kvv'!$B$2:$AC$462,MATCH(T$3,'Slutlig allokering kvv'!$B$1:$AJ$1,0),FALSE)/1,0)</f>
        <v>3.53688</v>
      </c>
      <c r="U162">
        <f>IFERROR(VLOOKUP($B162,Kraftvärmeprod!$B$1:$AH$479,MATCH(U$2,Kraftvärmeprod!$B$1:$AG$1,0),FALSE)/1,0)-IFERROR(VLOOKUP($B162,'Slutlig allokering kvv'!$B$2:$AC$462,MATCH(U$3,'Slutlig allokering kvv'!$B$1:$AJ$1,0),FALSE)/1,0)</f>
        <v>0</v>
      </c>
      <c r="V162">
        <f>IFERROR(VLOOKUP($B162,Kraftvärmeprod!$B$1:$AH$479,MATCH(V$2,Kraftvärmeprod!$B$1:$AG$1,0),FALSE)/1,0)-IFERROR(VLOOKUP($B162,'Slutlig allokering kvv'!$B$2:$AC$462,MATCH(V$3,'Slutlig allokering kvv'!$B$1:$AJ$1,0),FALSE)/1,0)</f>
        <v>0</v>
      </c>
      <c r="W162">
        <f>IFERROR(VLOOKUP($B162,Kraftvärmeprod!$B$1:$AH$479,MATCH(W$2,Kraftvärmeprod!$B$1:$AG$1,0),FALSE)/1,0)-IFERROR(VLOOKUP($B162,'Slutlig allokering kvv'!$B$2:$AC$462,MATCH(W$3,'Slutlig allokering kvv'!$B$1:$AJ$1,0),FALSE)/1,0)</f>
        <v>0</v>
      </c>
      <c r="X162">
        <f>IFERROR(VLOOKUP($B162,Kraftvärmeprod!$B$1:$AH$479,MATCH(X$2,Kraftvärmeprod!$B$1:$AG$1,0),FALSE)/1,0)-IFERROR(VLOOKUP($B162,'Slutlig allokering kvv'!$B$2:$AC$462,MATCH(X$3,'Slutlig allokering kvv'!$B$1:$AJ$1,0),FALSE)/1,0)</f>
        <v>0</v>
      </c>
      <c r="Y162">
        <f>IFERROR(VLOOKUP($B162,Kraftvärmeprod!$B$1:$AH$479,MATCH(Y$2,Kraftvärmeprod!$B$1:$AG$1,0),FALSE)/1,0)-IFERROR(VLOOKUP($B162,'Slutlig allokering kvv'!$B$2:$AC$462,MATCH(Y$3,'Slutlig allokering kvv'!$B$1:$AJ$1,0),FALSE)/1,0)</f>
        <v>0</v>
      </c>
      <c r="Z162">
        <f>IFERROR(VLOOKUP($B162,Kraftvärmeprod!$B$1:$AH$479,MATCH(Z$2,Kraftvärmeprod!$B$1:$AG$1,0),FALSE)/1,0)-IFERROR(VLOOKUP($B162,'Slutlig allokering kvv'!$B$2:$AC$462,MATCH(Z$3,'Slutlig allokering kvv'!$B$1:$AJ$1,0),FALSE)/1,0)</f>
        <v>0</v>
      </c>
      <c r="AA162">
        <f>IFERROR(VLOOKUP($B162,Kraftvärmeprod!$B$1:$AH$479,MATCH(AA$2,Kraftvärmeprod!$B$1:$AG$1,0),FALSE)/1,0)-IFERROR(VLOOKUP($B162,'Slutlig allokering kvv'!$B$2:$AC$462,MATCH(AA$3,'Slutlig allokering kvv'!$B$1:$AJ$1,0),FALSE)/1,0)</f>
        <v>0</v>
      </c>
      <c r="AE162">
        <f t="shared" si="4"/>
        <v>78.613429999999994</v>
      </c>
      <c r="AG162">
        <f>IFERROR(VLOOKUP(B162,'Slutlig allokering kvv'!$B$2:$AJ$462,MATCH("Summa slutlig allokerad tillförd energi (utan hjälpel och rökgaskondensering):",'Slutlig allokering kvv'!$B$1:$AK$1,0),FALSE)/1,"")</f>
        <v>132.67457000000002</v>
      </c>
      <c r="AI162" s="137">
        <f>IFERROR(1-VLOOKUP(B162,'Slutlig allokering kvv'!$B$2:$AJ$462,MATCH("Andel av bränsle i kvv som allokerats till värme, exklusive rökgaskondensering och hjälpel",'Slutlig allokering kvv'!$B$1:$AK$1,0),FALSE),"")</f>
        <v>0.37206765173601908</v>
      </c>
      <c r="AK162" s="137">
        <f t="shared" si="5"/>
        <v>0.37206765173601902</v>
      </c>
    </row>
    <row r="163" spans="1:37" x14ac:dyDescent="0.25">
      <c r="A163" s="2" t="s">
        <v>259</v>
      </c>
      <c r="B163" s="2" t="s">
        <v>261</v>
      </c>
      <c r="C163" t="str">
        <f>IFERROR(VLOOKUP($B163,Kraftvärmeprod!$B$1:$AH$479,MATCH(C$3,Kraftvärmeprod!$B$1:$AG$1,0),FALSE)/1,"")</f>
        <v/>
      </c>
      <c r="D163" t="str">
        <f>IFERROR(VLOOKUP($B163,Kraftvärmeprod!$B$1:$AH$479,MATCH(D$3,Kraftvärmeprod!$B$1:$AG$1,0),FALSE)/1,"")</f>
        <v/>
      </c>
      <c r="E163">
        <f>IFERROR(VLOOKUP($B163,Kraftvärmeprod!$B$1:$AH$479,MATCH(E$2,Kraftvärmeprod!$B$1:$AG$1,0),FALSE)/1,0)-IFERROR(VLOOKUP($B163,'Slutlig allokering kvv'!$B$2:$AC$462,MATCH(E$3,'Slutlig allokering kvv'!$B$1:$AJ$1,0),FALSE)/1,0)</f>
        <v>0</v>
      </c>
      <c r="F163">
        <f>IFERROR(VLOOKUP($B163,Kraftvärmeprod!$B$1:$AH$479,MATCH(F$2,Kraftvärmeprod!$B$1:$AG$1,0),FALSE)/1,0)-IFERROR(VLOOKUP($B163,'Slutlig allokering kvv'!$B$2:$AC$462,MATCH(F$3,'Slutlig allokering kvv'!$B$1:$AJ$1,0),FALSE)/1,0)</f>
        <v>0</v>
      </c>
      <c r="G163">
        <f>IFERROR(VLOOKUP($B163,Kraftvärmeprod!$B$1:$AH$479,MATCH(G$2,Kraftvärmeprod!$B$1:$AG$1,0),FALSE)/1,0)-IFERROR(VLOOKUP($B163,'Slutlig allokering kvv'!$B$2:$AC$462,MATCH(G$3,'Slutlig allokering kvv'!$B$1:$AJ$1,0),FALSE)/1,0)</f>
        <v>0</v>
      </c>
      <c r="H163">
        <f>IFERROR(VLOOKUP($B163,Kraftvärmeprod!$B$1:$AH$479,MATCH(H$2,Kraftvärmeprod!$B$1:$AG$1,0),FALSE)/1,0)-IFERROR(VLOOKUP($B163,'Slutlig allokering kvv'!$B$2:$AC$462,MATCH(H$3,'Slutlig allokering kvv'!$B$1:$AJ$1,0),FALSE)/1,0)</f>
        <v>0</v>
      </c>
      <c r="I163">
        <f>IFERROR(VLOOKUP($B163,Kraftvärmeprod!$B$1:$AH$479,MATCH(I$2,Kraftvärmeprod!$B$1:$AG$1,0),FALSE)/1,0)-IFERROR(VLOOKUP($B163,'Slutlig allokering kvv'!$B$2:$AC$462,MATCH(I$3,'Slutlig allokering kvv'!$B$1:$AJ$1,0),FALSE)/1,0)</f>
        <v>0</v>
      </c>
      <c r="J163">
        <f>IFERROR(VLOOKUP($B163,Kraftvärmeprod!$B$1:$AH$479,MATCH(J$2,Kraftvärmeprod!$B$1:$AG$1,0),FALSE)/1,0)-IFERROR(VLOOKUP($B163,'Slutlig allokering kvv'!$B$2:$AC$462,MATCH(J$3,'Slutlig allokering kvv'!$B$1:$AJ$1,0),FALSE)/1,0)</f>
        <v>0</v>
      </c>
      <c r="K163">
        <f>IFERROR(VLOOKUP($B163,Kraftvärmeprod!$B$1:$AH$479,MATCH(K$2,Kraftvärmeprod!$B$1:$AG$1,0),FALSE)/1,0)-IFERROR(VLOOKUP($B163,'Slutlig allokering kvv'!$B$2:$AC$462,MATCH(K$3,'Slutlig allokering kvv'!$B$1:$AJ$1,0),FALSE)/1,0)</f>
        <v>0</v>
      </c>
      <c r="L163">
        <f>IFERROR(VLOOKUP($B163,Kraftvärmeprod!$B$1:$AH$479,MATCH(L$2,Kraftvärmeprod!$B$1:$AG$1,0),FALSE)/1,0)-IFERROR(VLOOKUP($B163,'Slutlig allokering kvv'!$B$2:$AC$462,MATCH(L$3,'Slutlig allokering kvv'!$B$1:$AJ$1,0),FALSE)/1,0)</f>
        <v>0</v>
      </c>
      <c r="M163">
        <f>IFERROR(VLOOKUP($B163,Kraftvärmeprod!$B$1:$AH$479,MATCH(M$2,Kraftvärmeprod!$B$1:$AG$1,0),FALSE)/1,0)-IFERROR(VLOOKUP($B163,'Slutlig allokering kvv'!$B$2:$AC$462,MATCH(M$3,'Slutlig allokering kvv'!$B$1:$AJ$1,0),FALSE)/1,0)</f>
        <v>0</v>
      </c>
      <c r="N163">
        <f>IFERROR(VLOOKUP($B163,Kraftvärmeprod!$B$1:$AH$479,MATCH(N$2,Kraftvärmeprod!$B$1:$AG$1,0),FALSE)/1,0)-IFERROR(VLOOKUP($B163,'Slutlig allokering kvv'!$B$2:$AC$462,MATCH(N$3,'Slutlig allokering kvv'!$B$1:$AJ$1,0),FALSE)/1,0)</f>
        <v>0</v>
      </c>
      <c r="O163">
        <f>IFERROR(VLOOKUP($B163,Kraftvärmeprod!$B$1:$AH$479,MATCH(O$2,Kraftvärmeprod!$B$1:$AG$1,0),FALSE)/1,0)-IFERROR(VLOOKUP($B163,'Slutlig allokering kvv'!$B$2:$AC$462,MATCH(O$3,'Slutlig allokering kvv'!$B$1:$AJ$1,0),FALSE)/1,0)</f>
        <v>0</v>
      </c>
      <c r="P163">
        <f>IFERROR(VLOOKUP($B163,Kraftvärmeprod!$B$1:$AH$479,MATCH(P$2,Kraftvärmeprod!$B$1:$AG$1,0),FALSE)/1,0)-IFERROR(VLOOKUP($B163,'Slutlig allokering kvv'!$B$2:$AC$462,MATCH(P$3,'Slutlig allokering kvv'!$B$1:$AJ$1,0),FALSE)/1,0)</f>
        <v>0</v>
      </c>
      <c r="Q163">
        <f>IFERROR(VLOOKUP($B163,Kraftvärmeprod!$B$1:$AH$479,MATCH(Q$2,Kraftvärmeprod!$B$1:$AG$1,0),FALSE)/1,0)-IFERROR(VLOOKUP($B163,'Slutlig allokering kvv'!$B$2:$AC$462,MATCH(Q$3,'Slutlig allokering kvv'!$B$1:$AJ$1,0),FALSE)/1,0)</f>
        <v>0</v>
      </c>
      <c r="R163">
        <f>IFERROR(VLOOKUP($B163,Kraftvärmeprod!$B$1:$AH$479,MATCH(R$2,Kraftvärmeprod!$B$1:$AG$1,0),FALSE)/1,0)-IFERROR(VLOOKUP($B163,'Slutlig allokering kvv'!$B$2:$AC$462,MATCH(R$3,'Slutlig allokering kvv'!$B$1:$AJ$1,0),FALSE)/1,0)</f>
        <v>0</v>
      </c>
      <c r="S163">
        <f>IFERROR(VLOOKUP($B163,Kraftvärmeprod!$B$1:$AH$479,MATCH(S$2,Kraftvärmeprod!$B$1:$AG$1,0),FALSE)/1,0)-IFERROR(VLOOKUP($B163,'Slutlig allokering kvv'!$B$2:$AC$462,MATCH(S$3,'Slutlig allokering kvv'!$B$1:$AJ$1,0),FALSE)/1,0)</f>
        <v>0</v>
      </c>
      <c r="T163" s="6">
        <f>IFERROR(VLOOKUP($B163,Miljö!$B$1:$S$477,MATCH(T$2,Miljö!$B$1:$X$1,0),FALSE)/1,0)-IFERROR(VLOOKUP($B163,'Slutlig allokering kvv'!$B$2:$AC$462,MATCH(T$3,'Slutlig allokering kvv'!$B$1:$AJ$1,0),FALSE)/1,0)</f>
        <v>0</v>
      </c>
      <c r="U163">
        <f>IFERROR(VLOOKUP($B163,Kraftvärmeprod!$B$1:$AH$479,MATCH(U$2,Kraftvärmeprod!$B$1:$AG$1,0),FALSE)/1,0)-IFERROR(VLOOKUP($B163,'Slutlig allokering kvv'!$B$2:$AC$462,MATCH(U$3,'Slutlig allokering kvv'!$B$1:$AJ$1,0),FALSE)/1,0)</f>
        <v>0</v>
      </c>
      <c r="V163">
        <f>IFERROR(VLOOKUP($B163,Kraftvärmeprod!$B$1:$AH$479,MATCH(V$2,Kraftvärmeprod!$B$1:$AG$1,0),FALSE)/1,0)-IFERROR(VLOOKUP($B163,'Slutlig allokering kvv'!$B$2:$AC$462,MATCH(V$3,'Slutlig allokering kvv'!$B$1:$AJ$1,0),FALSE)/1,0)</f>
        <v>0</v>
      </c>
      <c r="W163">
        <f>IFERROR(VLOOKUP($B163,Kraftvärmeprod!$B$1:$AH$479,MATCH(W$2,Kraftvärmeprod!$B$1:$AG$1,0),FALSE)/1,0)-IFERROR(VLOOKUP($B163,'Slutlig allokering kvv'!$B$2:$AC$462,MATCH(W$3,'Slutlig allokering kvv'!$B$1:$AJ$1,0),FALSE)/1,0)</f>
        <v>0</v>
      </c>
      <c r="X163">
        <f>IFERROR(VLOOKUP($B163,Kraftvärmeprod!$B$1:$AH$479,MATCH(X$2,Kraftvärmeprod!$B$1:$AG$1,0),FALSE)/1,0)-IFERROR(VLOOKUP($B163,'Slutlig allokering kvv'!$B$2:$AC$462,MATCH(X$3,'Slutlig allokering kvv'!$B$1:$AJ$1,0),FALSE)/1,0)</f>
        <v>0</v>
      </c>
      <c r="Y163">
        <f>IFERROR(VLOOKUP($B163,Kraftvärmeprod!$B$1:$AH$479,MATCH(Y$2,Kraftvärmeprod!$B$1:$AG$1,0),FALSE)/1,0)-IFERROR(VLOOKUP($B163,'Slutlig allokering kvv'!$B$2:$AC$462,MATCH(Y$3,'Slutlig allokering kvv'!$B$1:$AJ$1,0),FALSE)/1,0)</f>
        <v>0</v>
      </c>
      <c r="Z163">
        <f>IFERROR(VLOOKUP($B163,Kraftvärmeprod!$B$1:$AH$479,MATCH(Z$2,Kraftvärmeprod!$B$1:$AG$1,0),FALSE)/1,0)-IFERROR(VLOOKUP($B163,'Slutlig allokering kvv'!$B$2:$AC$462,MATCH(Z$3,'Slutlig allokering kvv'!$B$1:$AJ$1,0),FALSE)/1,0)</f>
        <v>0</v>
      </c>
      <c r="AA163">
        <f>IFERROR(VLOOKUP($B163,Kraftvärmeprod!$B$1:$AH$479,MATCH(AA$2,Kraftvärmeprod!$B$1:$AG$1,0),FALSE)/1,0)-IFERROR(VLOOKUP($B163,'Slutlig allokering kvv'!$B$2:$AC$462,MATCH(AA$3,'Slutlig allokering kvv'!$B$1:$AJ$1,0),FALSE)/1,0)</f>
        <v>0</v>
      </c>
      <c r="AE163">
        <f t="shared" si="4"/>
        <v>0</v>
      </c>
      <c r="AG163">
        <f>IFERROR(VLOOKUP(B163,'Slutlig allokering kvv'!$B$2:$AJ$462,MATCH("Summa slutlig allokerad tillförd energi (utan hjälpel och rökgaskondensering):",'Slutlig allokering kvv'!$B$1:$AK$1,0),FALSE)/1,"")</f>
        <v>0</v>
      </c>
      <c r="AI163" s="137" t="str">
        <f>IFERROR(1-VLOOKUP(B163,'Slutlig allokering kvv'!$B$2:$AJ$462,MATCH("Andel av bränsle i kvv som allokerats till värme, exklusive rökgaskondensering och hjälpel",'Slutlig allokering kvv'!$B$1:$AK$1,0),FALSE),"")</f>
        <v/>
      </c>
      <c r="AK163" s="137" t="str">
        <f t="shared" si="5"/>
        <v/>
      </c>
    </row>
    <row r="164" spans="1:37" x14ac:dyDescent="0.25">
      <c r="A164" s="2" t="s">
        <v>262</v>
      </c>
      <c r="B164" s="2" t="s">
        <v>263</v>
      </c>
      <c r="C164">
        <f>IFERROR(VLOOKUP($B164,Kraftvärmeprod!$B$1:$AH$479,MATCH(C$3,Kraftvärmeprod!$B$1:$AG$1,0),FALSE)/1,"")</f>
        <v>465.01900000000001</v>
      </c>
      <c r="D164">
        <f>IFERROR(VLOOKUP($B164,Kraftvärmeprod!$B$1:$AH$479,MATCH(D$3,Kraftvärmeprod!$B$1:$AG$1,0),FALSE)/1,"")</f>
        <v>197.86799999999999</v>
      </c>
      <c r="E164">
        <f>IFERROR(VLOOKUP($B164,Kraftvärmeprod!$B$1:$AH$479,MATCH(E$2,Kraftvärmeprod!$B$1:$AG$1,0),FALSE)/1,0)-IFERROR(VLOOKUP($B164,'Slutlig allokering kvv'!$B$2:$AC$462,MATCH(E$3,'Slutlig allokering kvv'!$B$1:$AJ$1,0),FALSE)/1,0)</f>
        <v>0</v>
      </c>
      <c r="F164">
        <f>IFERROR(VLOOKUP($B164,Kraftvärmeprod!$B$1:$AH$479,MATCH(F$2,Kraftvärmeprod!$B$1:$AG$1,0),FALSE)/1,0)-IFERROR(VLOOKUP($B164,'Slutlig allokering kvv'!$B$2:$AC$462,MATCH(F$3,'Slutlig allokering kvv'!$B$1:$AJ$1,0),FALSE)/1,0)</f>
        <v>0</v>
      </c>
      <c r="G164">
        <f>IFERROR(VLOOKUP($B164,Kraftvärmeprod!$B$1:$AH$479,MATCH(G$2,Kraftvärmeprod!$B$1:$AG$1,0),FALSE)/1,0)-IFERROR(VLOOKUP($B164,'Slutlig allokering kvv'!$B$2:$AC$462,MATCH(G$3,'Slutlig allokering kvv'!$B$1:$AJ$1,0),FALSE)/1,0)</f>
        <v>24.304000000000002</v>
      </c>
      <c r="H164">
        <f>IFERROR(VLOOKUP($B164,Kraftvärmeprod!$B$1:$AH$479,MATCH(H$2,Kraftvärmeprod!$B$1:$AG$1,0),FALSE)/1,0)-IFERROR(VLOOKUP($B164,'Slutlig allokering kvv'!$B$2:$AC$462,MATCH(H$3,'Slutlig allokering kvv'!$B$1:$AJ$1,0),FALSE)/1,0)</f>
        <v>0</v>
      </c>
      <c r="I164">
        <f>IFERROR(VLOOKUP($B164,Kraftvärmeprod!$B$1:$AH$479,MATCH(I$2,Kraftvärmeprod!$B$1:$AG$1,0),FALSE)/1,0)-IFERROR(VLOOKUP($B164,'Slutlig allokering kvv'!$B$2:$AC$462,MATCH(I$3,'Slutlig allokering kvv'!$B$1:$AJ$1,0),FALSE)/1,0)</f>
        <v>0</v>
      </c>
      <c r="J164">
        <f>IFERROR(VLOOKUP($B164,Kraftvärmeprod!$B$1:$AH$479,MATCH(J$2,Kraftvärmeprod!$B$1:$AG$1,0),FALSE)/1,0)-IFERROR(VLOOKUP($B164,'Slutlig allokering kvv'!$B$2:$AC$462,MATCH(J$3,'Slutlig allokering kvv'!$B$1:$AJ$1,0),FALSE)/1,0)</f>
        <v>0</v>
      </c>
      <c r="K164">
        <f>IFERROR(VLOOKUP($B164,Kraftvärmeprod!$B$1:$AH$479,MATCH(K$2,Kraftvärmeprod!$B$1:$AG$1,0),FALSE)/1,0)-IFERROR(VLOOKUP($B164,'Slutlig allokering kvv'!$B$2:$AC$462,MATCH(K$3,'Slutlig allokering kvv'!$B$1:$AJ$1,0),FALSE)/1,0)</f>
        <v>0</v>
      </c>
      <c r="L164">
        <f>IFERROR(VLOOKUP($B164,Kraftvärmeprod!$B$1:$AH$479,MATCH(L$2,Kraftvärmeprod!$B$1:$AG$1,0),FALSE)/1,0)-IFERROR(VLOOKUP($B164,'Slutlig allokering kvv'!$B$2:$AC$462,MATCH(L$3,'Slutlig allokering kvv'!$B$1:$AJ$1,0),FALSE)/1,0)</f>
        <v>138.05399999999997</v>
      </c>
      <c r="M164">
        <f>IFERROR(VLOOKUP($B164,Kraftvärmeprod!$B$1:$AH$479,MATCH(M$2,Kraftvärmeprod!$B$1:$AG$1,0),FALSE)/1,0)-IFERROR(VLOOKUP($B164,'Slutlig allokering kvv'!$B$2:$AC$462,MATCH(M$3,'Slutlig allokering kvv'!$B$1:$AJ$1,0),FALSE)/1,0)</f>
        <v>9.2870000000000008</v>
      </c>
      <c r="N164">
        <f>IFERROR(VLOOKUP($B164,Kraftvärmeprod!$B$1:$AH$479,MATCH(N$2,Kraftvärmeprod!$B$1:$AG$1,0),FALSE)/1,0)-IFERROR(VLOOKUP($B164,'Slutlig allokering kvv'!$B$2:$AC$462,MATCH(N$3,'Slutlig allokering kvv'!$B$1:$AJ$1,0),FALSE)/1,0)</f>
        <v>135.79599999999996</v>
      </c>
      <c r="O164">
        <f>IFERROR(VLOOKUP($B164,Kraftvärmeprod!$B$1:$AH$479,MATCH(O$2,Kraftvärmeprod!$B$1:$AG$1,0),FALSE)/1,0)-IFERROR(VLOOKUP($B164,'Slutlig allokering kvv'!$B$2:$AC$462,MATCH(O$3,'Slutlig allokering kvv'!$B$1:$AJ$1,0),FALSE)/1,0)</f>
        <v>26.128000000000004</v>
      </c>
      <c r="P164">
        <f>IFERROR(VLOOKUP($B164,Kraftvärmeprod!$B$1:$AH$479,MATCH(P$2,Kraftvärmeprod!$B$1:$AG$1,0),FALSE)/1,0)-IFERROR(VLOOKUP($B164,'Slutlig allokering kvv'!$B$2:$AC$462,MATCH(P$3,'Slutlig allokering kvv'!$B$1:$AJ$1,0),FALSE)/1,0)</f>
        <v>0</v>
      </c>
      <c r="Q164">
        <f>IFERROR(VLOOKUP($B164,Kraftvärmeprod!$B$1:$AH$479,MATCH(Q$2,Kraftvärmeprod!$B$1:$AG$1,0),FALSE)/1,0)-IFERROR(VLOOKUP($B164,'Slutlig allokering kvv'!$B$2:$AC$462,MATCH(Q$3,'Slutlig allokering kvv'!$B$1:$AJ$1,0),FALSE)/1,0)</f>
        <v>0</v>
      </c>
      <c r="R164">
        <f>IFERROR(VLOOKUP($B164,Kraftvärmeprod!$B$1:$AH$479,MATCH(R$2,Kraftvärmeprod!$B$1:$AG$1,0),FALSE)/1,0)-IFERROR(VLOOKUP($B164,'Slutlig allokering kvv'!$B$2:$AC$462,MATCH(R$3,'Slutlig allokering kvv'!$B$1:$AJ$1,0),FALSE)/1,0)</f>
        <v>0</v>
      </c>
      <c r="S164">
        <f>IFERROR(VLOOKUP($B164,Kraftvärmeprod!$B$1:$AH$479,MATCH(S$2,Kraftvärmeprod!$B$1:$AG$1,0),FALSE)/1,0)-IFERROR(VLOOKUP($B164,'Slutlig allokering kvv'!$B$2:$AC$462,MATCH(S$3,'Slutlig allokering kvv'!$B$1:$AJ$1,0),FALSE)/1,0)</f>
        <v>39.088999999999999</v>
      </c>
      <c r="T164" s="6">
        <f>IFERROR(VLOOKUP($B164,Miljö!$B$1:$S$477,MATCH(T$2,Miljö!$B$1:$X$1,0),FALSE)/1,0)-IFERROR(VLOOKUP($B164,'Slutlig allokering kvv'!$B$2:$AC$462,MATCH(T$3,'Slutlig allokering kvv'!$B$1:$AJ$1,0),FALSE)/1,0)</f>
        <v>0</v>
      </c>
      <c r="U164">
        <f>IFERROR(VLOOKUP($B164,Kraftvärmeprod!$B$1:$AH$479,MATCH(U$2,Kraftvärmeprod!$B$1:$AG$1,0),FALSE)/1,0)-IFERROR(VLOOKUP($B164,'Slutlig allokering kvv'!$B$2:$AC$462,MATCH(U$3,'Slutlig allokering kvv'!$B$1:$AJ$1,0),FALSE)/1,0)</f>
        <v>0</v>
      </c>
      <c r="V164">
        <f>IFERROR(VLOOKUP($B164,Kraftvärmeprod!$B$1:$AH$479,MATCH(V$2,Kraftvärmeprod!$B$1:$AG$1,0),FALSE)/1,0)-IFERROR(VLOOKUP($B164,'Slutlig allokering kvv'!$B$2:$AC$462,MATCH(V$3,'Slutlig allokering kvv'!$B$1:$AJ$1,0),FALSE)/1,0)</f>
        <v>0</v>
      </c>
      <c r="W164">
        <f>IFERROR(VLOOKUP($B164,Kraftvärmeprod!$B$1:$AH$479,MATCH(W$2,Kraftvärmeprod!$B$1:$AG$1,0),FALSE)/1,0)-IFERROR(VLOOKUP($B164,'Slutlig allokering kvv'!$B$2:$AC$462,MATCH(W$3,'Slutlig allokering kvv'!$B$1:$AJ$1,0),FALSE)/1,0)</f>
        <v>0</v>
      </c>
      <c r="X164">
        <f>IFERROR(VLOOKUP($B164,Kraftvärmeprod!$B$1:$AH$479,MATCH(X$2,Kraftvärmeprod!$B$1:$AG$1,0),FALSE)/1,0)-IFERROR(VLOOKUP($B164,'Slutlig allokering kvv'!$B$2:$AC$462,MATCH(X$3,'Slutlig allokering kvv'!$B$1:$AJ$1,0),FALSE)/1,0)</f>
        <v>0</v>
      </c>
      <c r="Y164">
        <f>IFERROR(VLOOKUP($B164,Kraftvärmeprod!$B$1:$AH$479,MATCH(Y$2,Kraftvärmeprod!$B$1:$AG$1,0),FALSE)/1,0)-IFERROR(VLOOKUP($B164,'Slutlig allokering kvv'!$B$2:$AC$462,MATCH(Y$3,'Slutlig allokering kvv'!$B$1:$AJ$1,0),FALSE)/1,0)</f>
        <v>0</v>
      </c>
      <c r="Z164">
        <f>IFERROR(VLOOKUP($B164,Kraftvärmeprod!$B$1:$AH$479,MATCH(Z$2,Kraftvärmeprod!$B$1:$AG$1,0),FALSE)/1,0)-IFERROR(VLOOKUP($B164,'Slutlig allokering kvv'!$B$2:$AC$462,MATCH(Z$3,'Slutlig allokering kvv'!$B$1:$AJ$1,0),FALSE)/1,0)</f>
        <v>0</v>
      </c>
      <c r="AA164">
        <f>IFERROR(VLOOKUP($B164,Kraftvärmeprod!$B$1:$AH$479,MATCH(AA$2,Kraftvärmeprod!$B$1:$AG$1,0),FALSE)/1,0)-IFERROR(VLOOKUP($B164,'Slutlig allokering kvv'!$B$2:$AC$462,MATCH(AA$3,'Slutlig allokering kvv'!$B$1:$AJ$1,0),FALSE)/1,0)</f>
        <v>0</v>
      </c>
      <c r="AE164">
        <f t="shared" si="4"/>
        <v>372.6579999999999</v>
      </c>
      <c r="AG164">
        <f>IFERROR(VLOOKUP(B164,'Slutlig allokering kvv'!$B$2:$AJ$462,MATCH("Summa slutlig allokerad tillförd energi (utan hjälpel och rökgaskondensering):",'Slutlig allokering kvv'!$B$1:$AK$1,0),FALSE)/1,"")</f>
        <v>355.11</v>
      </c>
      <c r="AI164" s="137">
        <f>IFERROR(1-VLOOKUP(B164,'Slutlig allokering kvv'!$B$2:$AJ$462,MATCH("Andel av bränsle i kvv som allokerats till värme, exklusive rökgaskondensering och hjälpel",'Slutlig allokering kvv'!$B$1:$AK$1,0),FALSE),"")</f>
        <v>0.51205603983687109</v>
      </c>
      <c r="AK164" s="137">
        <f t="shared" si="5"/>
        <v>0.51205603983687098</v>
      </c>
    </row>
    <row r="165" spans="1:37" x14ac:dyDescent="0.25">
      <c r="A165" s="2" t="s">
        <v>262</v>
      </c>
      <c r="B165" s="2" t="s">
        <v>264</v>
      </c>
      <c r="C165" t="str">
        <f>IFERROR(VLOOKUP($B165,Kraftvärmeprod!$B$1:$AH$479,MATCH(C$3,Kraftvärmeprod!$B$1:$AG$1,0),FALSE)/1,"")</f>
        <v/>
      </c>
      <c r="D165" t="str">
        <f>IFERROR(VLOOKUP($B165,Kraftvärmeprod!$B$1:$AH$479,MATCH(D$3,Kraftvärmeprod!$B$1:$AG$1,0),FALSE)/1,"")</f>
        <v/>
      </c>
      <c r="E165">
        <f>IFERROR(VLOOKUP($B165,Kraftvärmeprod!$B$1:$AH$479,MATCH(E$2,Kraftvärmeprod!$B$1:$AG$1,0),FALSE)/1,0)-IFERROR(VLOOKUP($B165,'Slutlig allokering kvv'!$B$2:$AC$462,MATCH(E$3,'Slutlig allokering kvv'!$B$1:$AJ$1,0),FALSE)/1,0)</f>
        <v>0</v>
      </c>
      <c r="F165">
        <f>IFERROR(VLOOKUP($B165,Kraftvärmeprod!$B$1:$AH$479,MATCH(F$2,Kraftvärmeprod!$B$1:$AG$1,0),FALSE)/1,0)-IFERROR(VLOOKUP($B165,'Slutlig allokering kvv'!$B$2:$AC$462,MATCH(F$3,'Slutlig allokering kvv'!$B$1:$AJ$1,0),FALSE)/1,0)</f>
        <v>0</v>
      </c>
      <c r="G165">
        <f>IFERROR(VLOOKUP($B165,Kraftvärmeprod!$B$1:$AH$479,MATCH(G$2,Kraftvärmeprod!$B$1:$AG$1,0),FALSE)/1,0)-IFERROR(VLOOKUP($B165,'Slutlig allokering kvv'!$B$2:$AC$462,MATCH(G$3,'Slutlig allokering kvv'!$B$1:$AJ$1,0),FALSE)/1,0)</f>
        <v>0</v>
      </c>
      <c r="H165">
        <f>IFERROR(VLOOKUP($B165,Kraftvärmeprod!$B$1:$AH$479,MATCH(H$2,Kraftvärmeprod!$B$1:$AG$1,0),FALSE)/1,0)-IFERROR(VLOOKUP($B165,'Slutlig allokering kvv'!$B$2:$AC$462,MATCH(H$3,'Slutlig allokering kvv'!$B$1:$AJ$1,0),FALSE)/1,0)</f>
        <v>0</v>
      </c>
      <c r="I165">
        <f>IFERROR(VLOOKUP($B165,Kraftvärmeprod!$B$1:$AH$479,MATCH(I$2,Kraftvärmeprod!$B$1:$AG$1,0),FALSE)/1,0)-IFERROR(VLOOKUP($B165,'Slutlig allokering kvv'!$B$2:$AC$462,MATCH(I$3,'Slutlig allokering kvv'!$B$1:$AJ$1,0),FALSE)/1,0)</f>
        <v>0</v>
      </c>
      <c r="J165">
        <f>IFERROR(VLOOKUP($B165,Kraftvärmeprod!$B$1:$AH$479,MATCH(J$2,Kraftvärmeprod!$B$1:$AG$1,0),FALSE)/1,0)-IFERROR(VLOOKUP($B165,'Slutlig allokering kvv'!$B$2:$AC$462,MATCH(J$3,'Slutlig allokering kvv'!$B$1:$AJ$1,0),FALSE)/1,0)</f>
        <v>0</v>
      </c>
      <c r="K165">
        <f>IFERROR(VLOOKUP($B165,Kraftvärmeprod!$B$1:$AH$479,MATCH(K$2,Kraftvärmeprod!$B$1:$AG$1,0),FALSE)/1,0)-IFERROR(VLOOKUP($B165,'Slutlig allokering kvv'!$B$2:$AC$462,MATCH(K$3,'Slutlig allokering kvv'!$B$1:$AJ$1,0),FALSE)/1,0)</f>
        <v>0</v>
      </c>
      <c r="L165">
        <f>IFERROR(VLOOKUP($B165,Kraftvärmeprod!$B$1:$AH$479,MATCH(L$2,Kraftvärmeprod!$B$1:$AG$1,0),FALSE)/1,0)-IFERROR(VLOOKUP($B165,'Slutlig allokering kvv'!$B$2:$AC$462,MATCH(L$3,'Slutlig allokering kvv'!$B$1:$AJ$1,0),FALSE)/1,0)</f>
        <v>0</v>
      </c>
      <c r="M165">
        <f>IFERROR(VLOOKUP($B165,Kraftvärmeprod!$B$1:$AH$479,MATCH(M$2,Kraftvärmeprod!$B$1:$AG$1,0),FALSE)/1,0)-IFERROR(VLOOKUP($B165,'Slutlig allokering kvv'!$B$2:$AC$462,MATCH(M$3,'Slutlig allokering kvv'!$B$1:$AJ$1,0),FALSE)/1,0)</f>
        <v>0</v>
      </c>
      <c r="N165">
        <f>IFERROR(VLOOKUP($B165,Kraftvärmeprod!$B$1:$AH$479,MATCH(N$2,Kraftvärmeprod!$B$1:$AG$1,0),FALSE)/1,0)-IFERROR(VLOOKUP($B165,'Slutlig allokering kvv'!$B$2:$AC$462,MATCH(N$3,'Slutlig allokering kvv'!$B$1:$AJ$1,0),FALSE)/1,0)</f>
        <v>0</v>
      </c>
      <c r="O165">
        <f>IFERROR(VLOOKUP($B165,Kraftvärmeprod!$B$1:$AH$479,MATCH(O$2,Kraftvärmeprod!$B$1:$AG$1,0),FALSE)/1,0)-IFERROR(VLOOKUP($B165,'Slutlig allokering kvv'!$B$2:$AC$462,MATCH(O$3,'Slutlig allokering kvv'!$B$1:$AJ$1,0),FALSE)/1,0)</f>
        <v>0</v>
      </c>
      <c r="P165">
        <f>IFERROR(VLOOKUP($B165,Kraftvärmeprod!$B$1:$AH$479,MATCH(P$2,Kraftvärmeprod!$B$1:$AG$1,0),FALSE)/1,0)-IFERROR(VLOOKUP($B165,'Slutlig allokering kvv'!$B$2:$AC$462,MATCH(P$3,'Slutlig allokering kvv'!$B$1:$AJ$1,0),FALSE)/1,0)</f>
        <v>0</v>
      </c>
      <c r="Q165">
        <f>IFERROR(VLOOKUP($B165,Kraftvärmeprod!$B$1:$AH$479,MATCH(Q$2,Kraftvärmeprod!$B$1:$AG$1,0),FALSE)/1,0)-IFERROR(VLOOKUP($B165,'Slutlig allokering kvv'!$B$2:$AC$462,MATCH(Q$3,'Slutlig allokering kvv'!$B$1:$AJ$1,0),FALSE)/1,0)</f>
        <v>0</v>
      </c>
      <c r="R165">
        <f>IFERROR(VLOOKUP($B165,Kraftvärmeprod!$B$1:$AH$479,MATCH(R$2,Kraftvärmeprod!$B$1:$AG$1,0),FALSE)/1,0)-IFERROR(VLOOKUP($B165,'Slutlig allokering kvv'!$B$2:$AC$462,MATCH(R$3,'Slutlig allokering kvv'!$B$1:$AJ$1,0),FALSE)/1,0)</f>
        <v>0</v>
      </c>
      <c r="S165">
        <f>IFERROR(VLOOKUP($B165,Kraftvärmeprod!$B$1:$AH$479,MATCH(S$2,Kraftvärmeprod!$B$1:$AG$1,0),FALSE)/1,0)-IFERROR(VLOOKUP($B165,'Slutlig allokering kvv'!$B$2:$AC$462,MATCH(S$3,'Slutlig allokering kvv'!$B$1:$AJ$1,0),FALSE)/1,0)</f>
        <v>0</v>
      </c>
      <c r="T165" s="6">
        <f>IFERROR(VLOOKUP($B165,Miljö!$B$1:$S$477,MATCH(T$2,Miljö!$B$1:$X$1,0),FALSE)/1,0)-IFERROR(VLOOKUP($B165,'Slutlig allokering kvv'!$B$2:$AC$462,MATCH(T$3,'Slutlig allokering kvv'!$B$1:$AJ$1,0),FALSE)/1,0)</f>
        <v>0</v>
      </c>
      <c r="U165">
        <f>IFERROR(VLOOKUP($B165,Kraftvärmeprod!$B$1:$AH$479,MATCH(U$2,Kraftvärmeprod!$B$1:$AG$1,0),FALSE)/1,0)-IFERROR(VLOOKUP($B165,'Slutlig allokering kvv'!$B$2:$AC$462,MATCH(U$3,'Slutlig allokering kvv'!$B$1:$AJ$1,0),FALSE)/1,0)</f>
        <v>0</v>
      </c>
      <c r="V165">
        <f>IFERROR(VLOOKUP($B165,Kraftvärmeprod!$B$1:$AH$479,MATCH(V$2,Kraftvärmeprod!$B$1:$AG$1,0),FALSE)/1,0)-IFERROR(VLOOKUP($B165,'Slutlig allokering kvv'!$B$2:$AC$462,MATCH(V$3,'Slutlig allokering kvv'!$B$1:$AJ$1,0),FALSE)/1,0)</f>
        <v>0</v>
      </c>
      <c r="W165">
        <f>IFERROR(VLOOKUP($B165,Kraftvärmeprod!$B$1:$AH$479,MATCH(W$2,Kraftvärmeprod!$B$1:$AG$1,0),FALSE)/1,0)-IFERROR(VLOOKUP($B165,'Slutlig allokering kvv'!$B$2:$AC$462,MATCH(W$3,'Slutlig allokering kvv'!$B$1:$AJ$1,0),FALSE)/1,0)</f>
        <v>0</v>
      </c>
      <c r="X165">
        <f>IFERROR(VLOOKUP($B165,Kraftvärmeprod!$B$1:$AH$479,MATCH(X$2,Kraftvärmeprod!$B$1:$AG$1,0),FALSE)/1,0)-IFERROR(VLOOKUP($B165,'Slutlig allokering kvv'!$B$2:$AC$462,MATCH(X$3,'Slutlig allokering kvv'!$B$1:$AJ$1,0),FALSE)/1,0)</f>
        <v>0</v>
      </c>
      <c r="Y165">
        <f>IFERROR(VLOOKUP($B165,Kraftvärmeprod!$B$1:$AH$479,MATCH(Y$2,Kraftvärmeprod!$B$1:$AG$1,0),FALSE)/1,0)-IFERROR(VLOOKUP($B165,'Slutlig allokering kvv'!$B$2:$AC$462,MATCH(Y$3,'Slutlig allokering kvv'!$B$1:$AJ$1,0),FALSE)/1,0)</f>
        <v>0</v>
      </c>
      <c r="Z165">
        <f>IFERROR(VLOOKUP($B165,Kraftvärmeprod!$B$1:$AH$479,MATCH(Z$2,Kraftvärmeprod!$B$1:$AG$1,0),FALSE)/1,0)-IFERROR(VLOOKUP($B165,'Slutlig allokering kvv'!$B$2:$AC$462,MATCH(Z$3,'Slutlig allokering kvv'!$B$1:$AJ$1,0),FALSE)/1,0)</f>
        <v>0</v>
      </c>
      <c r="AA165">
        <f>IFERROR(VLOOKUP($B165,Kraftvärmeprod!$B$1:$AH$479,MATCH(AA$2,Kraftvärmeprod!$B$1:$AG$1,0),FALSE)/1,0)-IFERROR(VLOOKUP($B165,'Slutlig allokering kvv'!$B$2:$AC$462,MATCH(AA$3,'Slutlig allokering kvv'!$B$1:$AJ$1,0),FALSE)/1,0)</f>
        <v>0</v>
      </c>
      <c r="AE165">
        <f t="shared" si="4"/>
        <v>0</v>
      </c>
      <c r="AG165">
        <f>IFERROR(VLOOKUP(B165,'Slutlig allokering kvv'!$B$2:$AJ$462,MATCH("Summa slutlig allokerad tillförd energi (utan hjälpel och rökgaskondensering):",'Slutlig allokering kvv'!$B$1:$AK$1,0),FALSE)/1,"")</f>
        <v>0</v>
      </c>
      <c r="AI165" s="137" t="str">
        <f>IFERROR(1-VLOOKUP(B165,'Slutlig allokering kvv'!$B$2:$AJ$462,MATCH("Andel av bränsle i kvv som allokerats till värme, exklusive rökgaskondensering och hjälpel",'Slutlig allokering kvv'!$B$1:$AK$1,0),FALSE),"")</f>
        <v/>
      </c>
      <c r="AK165" s="137" t="str">
        <f t="shared" si="5"/>
        <v/>
      </c>
    </row>
    <row r="166" spans="1:37" x14ac:dyDescent="0.25">
      <c r="A166" s="2" t="s">
        <v>265</v>
      </c>
      <c r="B166" s="2" t="s">
        <v>266</v>
      </c>
      <c r="C166" t="str">
        <f>IFERROR(VLOOKUP($B166,Kraftvärmeprod!$B$1:$AH$479,MATCH(C$3,Kraftvärmeprod!$B$1:$AG$1,0),FALSE)/1,"")</f>
        <v/>
      </c>
      <c r="D166" t="str">
        <f>IFERROR(VLOOKUP($B166,Kraftvärmeprod!$B$1:$AH$479,MATCH(D$3,Kraftvärmeprod!$B$1:$AG$1,0),FALSE)/1,"")</f>
        <v/>
      </c>
      <c r="E166">
        <f>IFERROR(VLOOKUP($B166,Kraftvärmeprod!$B$1:$AH$479,MATCH(E$2,Kraftvärmeprod!$B$1:$AG$1,0),FALSE)/1,0)-IFERROR(VLOOKUP($B166,'Slutlig allokering kvv'!$B$2:$AC$462,MATCH(E$3,'Slutlig allokering kvv'!$B$1:$AJ$1,0),FALSE)/1,0)</f>
        <v>0</v>
      </c>
      <c r="F166">
        <f>IFERROR(VLOOKUP($B166,Kraftvärmeprod!$B$1:$AH$479,MATCH(F$2,Kraftvärmeprod!$B$1:$AG$1,0),FALSE)/1,0)-IFERROR(VLOOKUP($B166,'Slutlig allokering kvv'!$B$2:$AC$462,MATCH(F$3,'Slutlig allokering kvv'!$B$1:$AJ$1,0),FALSE)/1,0)</f>
        <v>0</v>
      </c>
      <c r="G166">
        <f>IFERROR(VLOOKUP($B166,Kraftvärmeprod!$B$1:$AH$479,MATCH(G$2,Kraftvärmeprod!$B$1:$AG$1,0),FALSE)/1,0)-IFERROR(VLOOKUP($B166,'Slutlig allokering kvv'!$B$2:$AC$462,MATCH(G$3,'Slutlig allokering kvv'!$B$1:$AJ$1,0),FALSE)/1,0)</f>
        <v>0</v>
      </c>
      <c r="H166">
        <f>IFERROR(VLOOKUP($B166,Kraftvärmeprod!$B$1:$AH$479,MATCH(H$2,Kraftvärmeprod!$B$1:$AG$1,0),FALSE)/1,0)-IFERROR(VLOOKUP($B166,'Slutlig allokering kvv'!$B$2:$AC$462,MATCH(H$3,'Slutlig allokering kvv'!$B$1:$AJ$1,0),FALSE)/1,0)</f>
        <v>0</v>
      </c>
      <c r="I166">
        <f>IFERROR(VLOOKUP($B166,Kraftvärmeprod!$B$1:$AH$479,MATCH(I$2,Kraftvärmeprod!$B$1:$AG$1,0),FALSE)/1,0)-IFERROR(VLOOKUP($B166,'Slutlig allokering kvv'!$B$2:$AC$462,MATCH(I$3,'Slutlig allokering kvv'!$B$1:$AJ$1,0),FALSE)/1,0)</f>
        <v>0</v>
      </c>
      <c r="J166">
        <f>IFERROR(VLOOKUP($B166,Kraftvärmeprod!$B$1:$AH$479,MATCH(J$2,Kraftvärmeprod!$B$1:$AG$1,0),FALSE)/1,0)-IFERROR(VLOOKUP($B166,'Slutlig allokering kvv'!$B$2:$AC$462,MATCH(J$3,'Slutlig allokering kvv'!$B$1:$AJ$1,0),FALSE)/1,0)</f>
        <v>0</v>
      </c>
      <c r="K166">
        <f>IFERROR(VLOOKUP($B166,Kraftvärmeprod!$B$1:$AH$479,MATCH(K$2,Kraftvärmeprod!$B$1:$AG$1,0),FALSE)/1,0)-IFERROR(VLOOKUP($B166,'Slutlig allokering kvv'!$B$2:$AC$462,MATCH(K$3,'Slutlig allokering kvv'!$B$1:$AJ$1,0),FALSE)/1,0)</f>
        <v>0</v>
      </c>
      <c r="L166">
        <f>IFERROR(VLOOKUP($B166,Kraftvärmeprod!$B$1:$AH$479,MATCH(L$2,Kraftvärmeprod!$B$1:$AG$1,0),FALSE)/1,0)-IFERROR(VLOOKUP($B166,'Slutlig allokering kvv'!$B$2:$AC$462,MATCH(L$3,'Slutlig allokering kvv'!$B$1:$AJ$1,0),FALSE)/1,0)</f>
        <v>0</v>
      </c>
      <c r="M166">
        <f>IFERROR(VLOOKUP($B166,Kraftvärmeprod!$B$1:$AH$479,MATCH(M$2,Kraftvärmeprod!$B$1:$AG$1,0),FALSE)/1,0)-IFERROR(VLOOKUP($B166,'Slutlig allokering kvv'!$B$2:$AC$462,MATCH(M$3,'Slutlig allokering kvv'!$B$1:$AJ$1,0),FALSE)/1,0)</f>
        <v>0</v>
      </c>
      <c r="N166">
        <f>IFERROR(VLOOKUP($B166,Kraftvärmeprod!$B$1:$AH$479,MATCH(N$2,Kraftvärmeprod!$B$1:$AG$1,0),FALSE)/1,0)-IFERROR(VLOOKUP($B166,'Slutlig allokering kvv'!$B$2:$AC$462,MATCH(N$3,'Slutlig allokering kvv'!$B$1:$AJ$1,0),FALSE)/1,0)</f>
        <v>0</v>
      </c>
      <c r="O166">
        <f>IFERROR(VLOOKUP($B166,Kraftvärmeprod!$B$1:$AH$479,MATCH(O$2,Kraftvärmeprod!$B$1:$AG$1,0),FALSE)/1,0)-IFERROR(VLOOKUP($B166,'Slutlig allokering kvv'!$B$2:$AC$462,MATCH(O$3,'Slutlig allokering kvv'!$B$1:$AJ$1,0),FALSE)/1,0)</f>
        <v>0</v>
      </c>
      <c r="P166">
        <f>IFERROR(VLOOKUP($B166,Kraftvärmeprod!$B$1:$AH$479,MATCH(P$2,Kraftvärmeprod!$B$1:$AG$1,0),FALSE)/1,0)-IFERROR(VLOOKUP($B166,'Slutlig allokering kvv'!$B$2:$AC$462,MATCH(P$3,'Slutlig allokering kvv'!$B$1:$AJ$1,0),FALSE)/1,0)</f>
        <v>0</v>
      </c>
      <c r="Q166">
        <f>IFERROR(VLOOKUP($B166,Kraftvärmeprod!$B$1:$AH$479,MATCH(Q$2,Kraftvärmeprod!$B$1:$AG$1,0),FALSE)/1,0)-IFERROR(VLOOKUP($B166,'Slutlig allokering kvv'!$B$2:$AC$462,MATCH(Q$3,'Slutlig allokering kvv'!$B$1:$AJ$1,0),FALSE)/1,0)</f>
        <v>0</v>
      </c>
      <c r="R166">
        <f>IFERROR(VLOOKUP($B166,Kraftvärmeprod!$B$1:$AH$479,MATCH(R$2,Kraftvärmeprod!$B$1:$AG$1,0),FALSE)/1,0)-IFERROR(VLOOKUP($B166,'Slutlig allokering kvv'!$B$2:$AC$462,MATCH(R$3,'Slutlig allokering kvv'!$B$1:$AJ$1,0),FALSE)/1,0)</f>
        <v>0</v>
      </c>
      <c r="S166">
        <f>IFERROR(VLOOKUP($B166,Kraftvärmeprod!$B$1:$AH$479,MATCH(S$2,Kraftvärmeprod!$B$1:$AG$1,0),FALSE)/1,0)-IFERROR(VLOOKUP($B166,'Slutlig allokering kvv'!$B$2:$AC$462,MATCH(S$3,'Slutlig allokering kvv'!$B$1:$AJ$1,0),FALSE)/1,0)</f>
        <v>0</v>
      </c>
      <c r="T166" s="6">
        <f>IFERROR(VLOOKUP($B166,Miljö!$B$1:$S$477,MATCH(T$2,Miljö!$B$1:$X$1,0),FALSE)/1,0)-IFERROR(VLOOKUP($B166,'Slutlig allokering kvv'!$B$2:$AC$462,MATCH(T$3,'Slutlig allokering kvv'!$B$1:$AJ$1,0),FALSE)/1,0)</f>
        <v>0</v>
      </c>
      <c r="U166">
        <f>IFERROR(VLOOKUP($B166,Kraftvärmeprod!$B$1:$AH$479,MATCH(U$2,Kraftvärmeprod!$B$1:$AG$1,0),FALSE)/1,0)-IFERROR(VLOOKUP($B166,'Slutlig allokering kvv'!$B$2:$AC$462,MATCH(U$3,'Slutlig allokering kvv'!$B$1:$AJ$1,0),FALSE)/1,0)</f>
        <v>0</v>
      </c>
      <c r="V166">
        <f>IFERROR(VLOOKUP($B166,Kraftvärmeprod!$B$1:$AH$479,MATCH(V$2,Kraftvärmeprod!$B$1:$AG$1,0),FALSE)/1,0)-IFERROR(VLOOKUP($B166,'Slutlig allokering kvv'!$B$2:$AC$462,MATCH(V$3,'Slutlig allokering kvv'!$B$1:$AJ$1,0),FALSE)/1,0)</f>
        <v>0</v>
      </c>
      <c r="W166">
        <f>IFERROR(VLOOKUP($B166,Kraftvärmeprod!$B$1:$AH$479,MATCH(W$2,Kraftvärmeprod!$B$1:$AG$1,0),FALSE)/1,0)-IFERROR(VLOOKUP($B166,'Slutlig allokering kvv'!$B$2:$AC$462,MATCH(W$3,'Slutlig allokering kvv'!$B$1:$AJ$1,0),FALSE)/1,0)</f>
        <v>0</v>
      </c>
      <c r="X166">
        <f>IFERROR(VLOOKUP($B166,Kraftvärmeprod!$B$1:$AH$479,MATCH(X$2,Kraftvärmeprod!$B$1:$AG$1,0),FALSE)/1,0)-IFERROR(VLOOKUP($B166,'Slutlig allokering kvv'!$B$2:$AC$462,MATCH(X$3,'Slutlig allokering kvv'!$B$1:$AJ$1,0),FALSE)/1,0)</f>
        <v>0</v>
      </c>
      <c r="Y166">
        <f>IFERROR(VLOOKUP($B166,Kraftvärmeprod!$B$1:$AH$479,MATCH(Y$2,Kraftvärmeprod!$B$1:$AG$1,0),FALSE)/1,0)-IFERROR(VLOOKUP($B166,'Slutlig allokering kvv'!$B$2:$AC$462,MATCH(Y$3,'Slutlig allokering kvv'!$B$1:$AJ$1,0),FALSE)/1,0)</f>
        <v>0</v>
      </c>
      <c r="Z166">
        <f>IFERROR(VLOOKUP($B166,Kraftvärmeprod!$B$1:$AH$479,MATCH(Z$2,Kraftvärmeprod!$B$1:$AG$1,0),FALSE)/1,0)-IFERROR(VLOOKUP($B166,'Slutlig allokering kvv'!$B$2:$AC$462,MATCH(Z$3,'Slutlig allokering kvv'!$B$1:$AJ$1,0),FALSE)/1,0)</f>
        <v>0</v>
      </c>
      <c r="AA166">
        <f>IFERROR(VLOOKUP($B166,Kraftvärmeprod!$B$1:$AH$479,MATCH(AA$2,Kraftvärmeprod!$B$1:$AG$1,0),FALSE)/1,0)-IFERROR(VLOOKUP($B166,'Slutlig allokering kvv'!$B$2:$AC$462,MATCH(AA$3,'Slutlig allokering kvv'!$B$1:$AJ$1,0),FALSE)/1,0)</f>
        <v>0</v>
      </c>
      <c r="AE166">
        <f t="shared" si="4"/>
        <v>0</v>
      </c>
      <c r="AG166">
        <f>IFERROR(VLOOKUP(B166,'Slutlig allokering kvv'!$B$2:$AJ$462,MATCH("Summa slutlig allokerad tillförd energi (utan hjälpel och rökgaskondensering):",'Slutlig allokering kvv'!$B$1:$AK$1,0),FALSE)/1,"")</f>
        <v>0</v>
      </c>
      <c r="AI166" s="137" t="str">
        <f>IFERROR(1-VLOOKUP(B166,'Slutlig allokering kvv'!$B$2:$AJ$462,MATCH("Andel av bränsle i kvv som allokerats till värme, exklusive rökgaskondensering och hjälpel",'Slutlig allokering kvv'!$B$1:$AK$1,0),FALSE),"")</f>
        <v/>
      </c>
      <c r="AK166" s="137" t="str">
        <f t="shared" si="5"/>
        <v/>
      </c>
    </row>
    <row r="167" spans="1:37" x14ac:dyDescent="0.25">
      <c r="A167" s="2" t="s">
        <v>267</v>
      </c>
      <c r="B167" s="2" t="s">
        <v>268</v>
      </c>
      <c r="C167" t="str">
        <f>IFERROR(VLOOKUP($B167,Kraftvärmeprod!$B$1:$AH$479,MATCH(C$3,Kraftvärmeprod!$B$1:$AG$1,0),FALSE)/1,"")</f>
        <v/>
      </c>
      <c r="D167" t="str">
        <f>IFERROR(VLOOKUP($B167,Kraftvärmeprod!$B$1:$AH$479,MATCH(D$3,Kraftvärmeprod!$B$1:$AG$1,0),FALSE)/1,"")</f>
        <v/>
      </c>
      <c r="E167">
        <f>IFERROR(VLOOKUP($B167,Kraftvärmeprod!$B$1:$AH$479,MATCH(E$2,Kraftvärmeprod!$B$1:$AG$1,0),FALSE)/1,0)-IFERROR(VLOOKUP($B167,'Slutlig allokering kvv'!$B$2:$AC$462,MATCH(E$3,'Slutlig allokering kvv'!$B$1:$AJ$1,0),FALSE)/1,0)</f>
        <v>0</v>
      </c>
      <c r="F167">
        <f>IFERROR(VLOOKUP($B167,Kraftvärmeprod!$B$1:$AH$479,MATCH(F$2,Kraftvärmeprod!$B$1:$AG$1,0),FALSE)/1,0)-IFERROR(VLOOKUP($B167,'Slutlig allokering kvv'!$B$2:$AC$462,MATCH(F$3,'Slutlig allokering kvv'!$B$1:$AJ$1,0),FALSE)/1,0)</f>
        <v>0</v>
      </c>
      <c r="G167">
        <f>IFERROR(VLOOKUP($B167,Kraftvärmeprod!$B$1:$AH$479,MATCH(G$2,Kraftvärmeprod!$B$1:$AG$1,0),FALSE)/1,0)-IFERROR(VLOOKUP($B167,'Slutlig allokering kvv'!$B$2:$AC$462,MATCH(G$3,'Slutlig allokering kvv'!$B$1:$AJ$1,0),FALSE)/1,0)</f>
        <v>0</v>
      </c>
      <c r="H167">
        <f>IFERROR(VLOOKUP($B167,Kraftvärmeprod!$B$1:$AH$479,MATCH(H$2,Kraftvärmeprod!$B$1:$AG$1,0),FALSE)/1,0)-IFERROR(VLOOKUP($B167,'Slutlig allokering kvv'!$B$2:$AC$462,MATCH(H$3,'Slutlig allokering kvv'!$B$1:$AJ$1,0),FALSE)/1,0)</f>
        <v>0</v>
      </c>
      <c r="I167">
        <f>IFERROR(VLOOKUP($B167,Kraftvärmeprod!$B$1:$AH$479,MATCH(I$2,Kraftvärmeprod!$B$1:$AG$1,0),FALSE)/1,0)-IFERROR(VLOOKUP($B167,'Slutlig allokering kvv'!$B$2:$AC$462,MATCH(I$3,'Slutlig allokering kvv'!$B$1:$AJ$1,0),FALSE)/1,0)</f>
        <v>0</v>
      </c>
      <c r="J167">
        <f>IFERROR(VLOOKUP($B167,Kraftvärmeprod!$B$1:$AH$479,MATCH(J$2,Kraftvärmeprod!$B$1:$AG$1,0),FALSE)/1,0)-IFERROR(VLOOKUP($B167,'Slutlig allokering kvv'!$B$2:$AC$462,MATCH(J$3,'Slutlig allokering kvv'!$B$1:$AJ$1,0),FALSE)/1,0)</f>
        <v>0</v>
      </c>
      <c r="K167">
        <f>IFERROR(VLOOKUP($B167,Kraftvärmeprod!$B$1:$AH$479,MATCH(K$2,Kraftvärmeprod!$B$1:$AG$1,0),FALSE)/1,0)-IFERROR(VLOOKUP($B167,'Slutlig allokering kvv'!$B$2:$AC$462,MATCH(K$3,'Slutlig allokering kvv'!$B$1:$AJ$1,0),FALSE)/1,0)</f>
        <v>0</v>
      </c>
      <c r="L167">
        <f>IFERROR(VLOOKUP($B167,Kraftvärmeprod!$B$1:$AH$479,MATCH(L$2,Kraftvärmeprod!$B$1:$AG$1,0),FALSE)/1,0)-IFERROR(VLOOKUP($B167,'Slutlig allokering kvv'!$B$2:$AC$462,MATCH(L$3,'Slutlig allokering kvv'!$B$1:$AJ$1,0),FALSE)/1,0)</f>
        <v>0</v>
      </c>
      <c r="M167">
        <f>IFERROR(VLOOKUP($B167,Kraftvärmeprod!$B$1:$AH$479,MATCH(M$2,Kraftvärmeprod!$B$1:$AG$1,0),FALSE)/1,0)-IFERROR(VLOOKUP($B167,'Slutlig allokering kvv'!$B$2:$AC$462,MATCH(M$3,'Slutlig allokering kvv'!$B$1:$AJ$1,0),FALSE)/1,0)</f>
        <v>0</v>
      </c>
      <c r="N167">
        <f>IFERROR(VLOOKUP($B167,Kraftvärmeprod!$B$1:$AH$479,MATCH(N$2,Kraftvärmeprod!$B$1:$AG$1,0),FALSE)/1,0)-IFERROR(VLOOKUP($B167,'Slutlig allokering kvv'!$B$2:$AC$462,MATCH(N$3,'Slutlig allokering kvv'!$B$1:$AJ$1,0),FALSE)/1,0)</f>
        <v>0</v>
      </c>
      <c r="O167">
        <f>IFERROR(VLOOKUP($B167,Kraftvärmeprod!$B$1:$AH$479,MATCH(O$2,Kraftvärmeprod!$B$1:$AG$1,0),FALSE)/1,0)-IFERROR(VLOOKUP($B167,'Slutlig allokering kvv'!$B$2:$AC$462,MATCH(O$3,'Slutlig allokering kvv'!$B$1:$AJ$1,0),FALSE)/1,0)</f>
        <v>0</v>
      </c>
      <c r="P167">
        <f>IFERROR(VLOOKUP($B167,Kraftvärmeprod!$B$1:$AH$479,MATCH(P$2,Kraftvärmeprod!$B$1:$AG$1,0),FALSE)/1,0)-IFERROR(VLOOKUP($B167,'Slutlig allokering kvv'!$B$2:$AC$462,MATCH(P$3,'Slutlig allokering kvv'!$B$1:$AJ$1,0),FALSE)/1,0)</f>
        <v>0</v>
      </c>
      <c r="Q167">
        <f>IFERROR(VLOOKUP($B167,Kraftvärmeprod!$B$1:$AH$479,MATCH(Q$2,Kraftvärmeprod!$B$1:$AG$1,0),FALSE)/1,0)-IFERROR(VLOOKUP($B167,'Slutlig allokering kvv'!$B$2:$AC$462,MATCH(Q$3,'Slutlig allokering kvv'!$B$1:$AJ$1,0),FALSE)/1,0)</f>
        <v>0</v>
      </c>
      <c r="R167">
        <f>IFERROR(VLOOKUP($B167,Kraftvärmeprod!$B$1:$AH$479,MATCH(R$2,Kraftvärmeprod!$B$1:$AG$1,0),FALSE)/1,0)-IFERROR(VLOOKUP($B167,'Slutlig allokering kvv'!$B$2:$AC$462,MATCH(R$3,'Slutlig allokering kvv'!$B$1:$AJ$1,0),FALSE)/1,0)</f>
        <v>0</v>
      </c>
      <c r="S167">
        <f>IFERROR(VLOOKUP($B167,Kraftvärmeprod!$B$1:$AH$479,MATCH(S$2,Kraftvärmeprod!$B$1:$AG$1,0),FALSE)/1,0)-IFERROR(VLOOKUP($B167,'Slutlig allokering kvv'!$B$2:$AC$462,MATCH(S$3,'Slutlig allokering kvv'!$B$1:$AJ$1,0),FALSE)/1,0)</f>
        <v>0</v>
      </c>
      <c r="T167" s="6">
        <f>IFERROR(VLOOKUP($B167,Miljö!$B$1:$S$477,MATCH(T$2,Miljö!$B$1:$X$1,0),FALSE)/1,0)-IFERROR(VLOOKUP($B167,'Slutlig allokering kvv'!$B$2:$AC$462,MATCH(T$3,'Slutlig allokering kvv'!$B$1:$AJ$1,0),FALSE)/1,0)</f>
        <v>0</v>
      </c>
      <c r="U167">
        <f>IFERROR(VLOOKUP($B167,Kraftvärmeprod!$B$1:$AH$479,MATCH(U$2,Kraftvärmeprod!$B$1:$AG$1,0),FALSE)/1,0)-IFERROR(VLOOKUP($B167,'Slutlig allokering kvv'!$B$2:$AC$462,MATCH(U$3,'Slutlig allokering kvv'!$B$1:$AJ$1,0),FALSE)/1,0)</f>
        <v>0</v>
      </c>
      <c r="V167">
        <f>IFERROR(VLOOKUP($B167,Kraftvärmeprod!$B$1:$AH$479,MATCH(V$2,Kraftvärmeprod!$B$1:$AG$1,0),FALSE)/1,0)-IFERROR(VLOOKUP($B167,'Slutlig allokering kvv'!$B$2:$AC$462,MATCH(V$3,'Slutlig allokering kvv'!$B$1:$AJ$1,0),FALSE)/1,0)</f>
        <v>0</v>
      </c>
      <c r="W167">
        <f>IFERROR(VLOOKUP($B167,Kraftvärmeprod!$B$1:$AH$479,MATCH(W$2,Kraftvärmeprod!$B$1:$AG$1,0),FALSE)/1,0)-IFERROR(VLOOKUP($B167,'Slutlig allokering kvv'!$B$2:$AC$462,MATCH(W$3,'Slutlig allokering kvv'!$B$1:$AJ$1,0),FALSE)/1,0)</f>
        <v>0</v>
      </c>
      <c r="X167">
        <f>IFERROR(VLOOKUP($B167,Kraftvärmeprod!$B$1:$AH$479,MATCH(X$2,Kraftvärmeprod!$B$1:$AG$1,0),FALSE)/1,0)-IFERROR(VLOOKUP($B167,'Slutlig allokering kvv'!$B$2:$AC$462,MATCH(X$3,'Slutlig allokering kvv'!$B$1:$AJ$1,0),FALSE)/1,0)</f>
        <v>0</v>
      </c>
      <c r="Y167">
        <f>IFERROR(VLOOKUP($B167,Kraftvärmeprod!$B$1:$AH$479,MATCH(Y$2,Kraftvärmeprod!$B$1:$AG$1,0),FALSE)/1,0)-IFERROR(VLOOKUP($B167,'Slutlig allokering kvv'!$B$2:$AC$462,MATCH(Y$3,'Slutlig allokering kvv'!$B$1:$AJ$1,0),FALSE)/1,0)</f>
        <v>0</v>
      </c>
      <c r="Z167">
        <f>IFERROR(VLOOKUP($B167,Kraftvärmeprod!$B$1:$AH$479,MATCH(Z$2,Kraftvärmeprod!$B$1:$AG$1,0),FALSE)/1,0)-IFERROR(VLOOKUP($B167,'Slutlig allokering kvv'!$B$2:$AC$462,MATCH(Z$3,'Slutlig allokering kvv'!$B$1:$AJ$1,0),FALSE)/1,0)</f>
        <v>0</v>
      </c>
      <c r="AA167">
        <f>IFERROR(VLOOKUP($B167,Kraftvärmeprod!$B$1:$AH$479,MATCH(AA$2,Kraftvärmeprod!$B$1:$AG$1,0),FALSE)/1,0)-IFERROR(VLOOKUP($B167,'Slutlig allokering kvv'!$B$2:$AC$462,MATCH(AA$3,'Slutlig allokering kvv'!$B$1:$AJ$1,0),FALSE)/1,0)</f>
        <v>0</v>
      </c>
      <c r="AE167">
        <f t="shared" si="4"/>
        <v>0</v>
      </c>
      <c r="AG167">
        <f>IFERROR(VLOOKUP(B167,'Slutlig allokering kvv'!$B$2:$AJ$462,MATCH("Summa slutlig allokerad tillförd energi (utan hjälpel och rökgaskondensering):",'Slutlig allokering kvv'!$B$1:$AK$1,0),FALSE)/1,"")</f>
        <v>0</v>
      </c>
      <c r="AI167" s="137" t="str">
        <f>IFERROR(1-VLOOKUP(B167,'Slutlig allokering kvv'!$B$2:$AJ$462,MATCH("Andel av bränsle i kvv som allokerats till värme, exklusive rökgaskondensering och hjälpel",'Slutlig allokering kvv'!$B$1:$AK$1,0),FALSE),"")</f>
        <v/>
      </c>
      <c r="AK167" s="137" t="str">
        <f t="shared" si="5"/>
        <v/>
      </c>
    </row>
    <row r="168" spans="1:37" x14ac:dyDescent="0.25">
      <c r="A168" s="2" t="s">
        <v>267</v>
      </c>
      <c r="B168" s="2" t="s">
        <v>269</v>
      </c>
      <c r="C168" t="str">
        <f>IFERROR(VLOOKUP($B168,Kraftvärmeprod!$B$1:$AH$479,MATCH(C$3,Kraftvärmeprod!$B$1:$AG$1,0),FALSE)/1,"")</f>
        <v/>
      </c>
      <c r="D168" t="str">
        <f>IFERROR(VLOOKUP($B168,Kraftvärmeprod!$B$1:$AH$479,MATCH(D$3,Kraftvärmeprod!$B$1:$AG$1,0),FALSE)/1,"")</f>
        <v/>
      </c>
      <c r="E168">
        <f>IFERROR(VLOOKUP($B168,Kraftvärmeprod!$B$1:$AH$479,MATCH(E$2,Kraftvärmeprod!$B$1:$AG$1,0),FALSE)/1,0)-IFERROR(VLOOKUP($B168,'Slutlig allokering kvv'!$B$2:$AC$462,MATCH(E$3,'Slutlig allokering kvv'!$B$1:$AJ$1,0),FALSE)/1,0)</f>
        <v>0</v>
      </c>
      <c r="F168">
        <f>IFERROR(VLOOKUP($B168,Kraftvärmeprod!$B$1:$AH$479,MATCH(F$2,Kraftvärmeprod!$B$1:$AG$1,0),FALSE)/1,0)-IFERROR(VLOOKUP($B168,'Slutlig allokering kvv'!$B$2:$AC$462,MATCH(F$3,'Slutlig allokering kvv'!$B$1:$AJ$1,0),FALSE)/1,0)</f>
        <v>0</v>
      </c>
      <c r="G168">
        <f>IFERROR(VLOOKUP($B168,Kraftvärmeprod!$B$1:$AH$479,MATCH(G$2,Kraftvärmeprod!$B$1:$AG$1,0),FALSE)/1,0)-IFERROR(VLOOKUP($B168,'Slutlig allokering kvv'!$B$2:$AC$462,MATCH(G$3,'Slutlig allokering kvv'!$B$1:$AJ$1,0),FALSE)/1,0)</f>
        <v>0</v>
      </c>
      <c r="H168">
        <f>IFERROR(VLOOKUP($B168,Kraftvärmeprod!$B$1:$AH$479,MATCH(H$2,Kraftvärmeprod!$B$1:$AG$1,0),FALSE)/1,0)-IFERROR(VLOOKUP($B168,'Slutlig allokering kvv'!$B$2:$AC$462,MATCH(H$3,'Slutlig allokering kvv'!$B$1:$AJ$1,0),FALSE)/1,0)</f>
        <v>0</v>
      </c>
      <c r="I168">
        <f>IFERROR(VLOOKUP($B168,Kraftvärmeprod!$B$1:$AH$479,MATCH(I$2,Kraftvärmeprod!$B$1:$AG$1,0),FALSE)/1,0)-IFERROR(VLOOKUP($B168,'Slutlig allokering kvv'!$B$2:$AC$462,MATCH(I$3,'Slutlig allokering kvv'!$B$1:$AJ$1,0),FALSE)/1,0)</f>
        <v>0</v>
      </c>
      <c r="J168">
        <f>IFERROR(VLOOKUP($B168,Kraftvärmeprod!$B$1:$AH$479,MATCH(J$2,Kraftvärmeprod!$B$1:$AG$1,0),FALSE)/1,0)-IFERROR(VLOOKUP($B168,'Slutlig allokering kvv'!$B$2:$AC$462,MATCH(J$3,'Slutlig allokering kvv'!$B$1:$AJ$1,0),FALSE)/1,0)</f>
        <v>0</v>
      </c>
      <c r="K168">
        <f>IFERROR(VLOOKUP($B168,Kraftvärmeprod!$B$1:$AH$479,MATCH(K$2,Kraftvärmeprod!$B$1:$AG$1,0),FALSE)/1,0)-IFERROR(VLOOKUP($B168,'Slutlig allokering kvv'!$B$2:$AC$462,MATCH(K$3,'Slutlig allokering kvv'!$B$1:$AJ$1,0),FALSE)/1,0)</f>
        <v>0</v>
      </c>
      <c r="L168">
        <f>IFERROR(VLOOKUP($B168,Kraftvärmeprod!$B$1:$AH$479,MATCH(L$2,Kraftvärmeprod!$B$1:$AG$1,0),FALSE)/1,0)-IFERROR(VLOOKUP($B168,'Slutlig allokering kvv'!$B$2:$AC$462,MATCH(L$3,'Slutlig allokering kvv'!$B$1:$AJ$1,0),FALSE)/1,0)</f>
        <v>0</v>
      </c>
      <c r="M168">
        <f>IFERROR(VLOOKUP($B168,Kraftvärmeprod!$B$1:$AH$479,MATCH(M$2,Kraftvärmeprod!$B$1:$AG$1,0),FALSE)/1,0)-IFERROR(VLOOKUP($B168,'Slutlig allokering kvv'!$B$2:$AC$462,MATCH(M$3,'Slutlig allokering kvv'!$B$1:$AJ$1,0),FALSE)/1,0)</f>
        <v>0</v>
      </c>
      <c r="N168">
        <f>IFERROR(VLOOKUP($B168,Kraftvärmeprod!$B$1:$AH$479,MATCH(N$2,Kraftvärmeprod!$B$1:$AG$1,0),FALSE)/1,0)-IFERROR(VLOOKUP($B168,'Slutlig allokering kvv'!$B$2:$AC$462,MATCH(N$3,'Slutlig allokering kvv'!$B$1:$AJ$1,0),FALSE)/1,0)</f>
        <v>0</v>
      </c>
      <c r="O168">
        <f>IFERROR(VLOOKUP($B168,Kraftvärmeprod!$B$1:$AH$479,MATCH(O$2,Kraftvärmeprod!$B$1:$AG$1,0),FALSE)/1,0)-IFERROR(VLOOKUP($B168,'Slutlig allokering kvv'!$B$2:$AC$462,MATCH(O$3,'Slutlig allokering kvv'!$B$1:$AJ$1,0),FALSE)/1,0)</f>
        <v>0</v>
      </c>
      <c r="P168">
        <f>IFERROR(VLOOKUP($B168,Kraftvärmeprod!$B$1:$AH$479,MATCH(P$2,Kraftvärmeprod!$B$1:$AG$1,0),FALSE)/1,0)-IFERROR(VLOOKUP($B168,'Slutlig allokering kvv'!$B$2:$AC$462,MATCH(P$3,'Slutlig allokering kvv'!$B$1:$AJ$1,0),FALSE)/1,0)</f>
        <v>0</v>
      </c>
      <c r="Q168">
        <f>IFERROR(VLOOKUP($B168,Kraftvärmeprod!$B$1:$AH$479,MATCH(Q$2,Kraftvärmeprod!$B$1:$AG$1,0),FALSE)/1,0)-IFERROR(VLOOKUP($B168,'Slutlig allokering kvv'!$B$2:$AC$462,MATCH(Q$3,'Slutlig allokering kvv'!$B$1:$AJ$1,0),FALSE)/1,0)</f>
        <v>0</v>
      </c>
      <c r="R168">
        <f>IFERROR(VLOOKUP($B168,Kraftvärmeprod!$B$1:$AH$479,MATCH(R$2,Kraftvärmeprod!$B$1:$AG$1,0),FALSE)/1,0)-IFERROR(VLOOKUP($B168,'Slutlig allokering kvv'!$B$2:$AC$462,MATCH(R$3,'Slutlig allokering kvv'!$B$1:$AJ$1,0),FALSE)/1,0)</f>
        <v>0</v>
      </c>
      <c r="S168">
        <f>IFERROR(VLOOKUP($B168,Kraftvärmeprod!$B$1:$AH$479,MATCH(S$2,Kraftvärmeprod!$B$1:$AG$1,0),FALSE)/1,0)-IFERROR(VLOOKUP($B168,'Slutlig allokering kvv'!$B$2:$AC$462,MATCH(S$3,'Slutlig allokering kvv'!$B$1:$AJ$1,0),FALSE)/1,0)</f>
        <v>0</v>
      </c>
      <c r="T168" s="6">
        <f>IFERROR(VLOOKUP($B168,Miljö!$B$1:$S$477,MATCH(T$2,Miljö!$B$1:$X$1,0),FALSE)/1,0)-IFERROR(VLOOKUP($B168,'Slutlig allokering kvv'!$B$2:$AC$462,MATCH(T$3,'Slutlig allokering kvv'!$B$1:$AJ$1,0),FALSE)/1,0)</f>
        <v>0</v>
      </c>
      <c r="U168">
        <f>IFERROR(VLOOKUP($B168,Kraftvärmeprod!$B$1:$AH$479,MATCH(U$2,Kraftvärmeprod!$B$1:$AG$1,0),FALSE)/1,0)-IFERROR(VLOOKUP($B168,'Slutlig allokering kvv'!$B$2:$AC$462,MATCH(U$3,'Slutlig allokering kvv'!$B$1:$AJ$1,0),FALSE)/1,0)</f>
        <v>0</v>
      </c>
      <c r="V168">
        <f>IFERROR(VLOOKUP($B168,Kraftvärmeprod!$B$1:$AH$479,MATCH(V$2,Kraftvärmeprod!$B$1:$AG$1,0),FALSE)/1,0)-IFERROR(VLOOKUP($B168,'Slutlig allokering kvv'!$B$2:$AC$462,MATCH(V$3,'Slutlig allokering kvv'!$B$1:$AJ$1,0),FALSE)/1,0)</f>
        <v>0</v>
      </c>
      <c r="W168">
        <f>IFERROR(VLOOKUP($B168,Kraftvärmeprod!$B$1:$AH$479,MATCH(W$2,Kraftvärmeprod!$B$1:$AG$1,0),FALSE)/1,0)-IFERROR(VLOOKUP($B168,'Slutlig allokering kvv'!$B$2:$AC$462,MATCH(W$3,'Slutlig allokering kvv'!$B$1:$AJ$1,0),FALSE)/1,0)</f>
        <v>0</v>
      </c>
      <c r="X168">
        <f>IFERROR(VLOOKUP($B168,Kraftvärmeprod!$B$1:$AH$479,MATCH(X$2,Kraftvärmeprod!$B$1:$AG$1,0),FALSE)/1,0)-IFERROR(VLOOKUP($B168,'Slutlig allokering kvv'!$B$2:$AC$462,MATCH(X$3,'Slutlig allokering kvv'!$B$1:$AJ$1,0),FALSE)/1,0)</f>
        <v>0</v>
      </c>
      <c r="Y168">
        <f>IFERROR(VLOOKUP($B168,Kraftvärmeprod!$B$1:$AH$479,MATCH(Y$2,Kraftvärmeprod!$B$1:$AG$1,0),FALSE)/1,0)-IFERROR(VLOOKUP($B168,'Slutlig allokering kvv'!$B$2:$AC$462,MATCH(Y$3,'Slutlig allokering kvv'!$B$1:$AJ$1,0),FALSE)/1,0)</f>
        <v>0</v>
      </c>
      <c r="Z168">
        <f>IFERROR(VLOOKUP($B168,Kraftvärmeprod!$B$1:$AH$479,MATCH(Z$2,Kraftvärmeprod!$B$1:$AG$1,0),FALSE)/1,0)-IFERROR(VLOOKUP($B168,'Slutlig allokering kvv'!$B$2:$AC$462,MATCH(Z$3,'Slutlig allokering kvv'!$B$1:$AJ$1,0),FALSE)/1,0)</f>
        <v>0</v>
      </c>
      <c r="AA168">
        <f>IFERROR(VLOOKUP($B168,Kraftvärmeprod!$B$1:$AH$479,MATCH(AA$2,Kraftvärmeprod!$B$1:$AG$1,0),FALSE)/1,0)-IFERROR(VLOOKUP($B168,'Slutlig allokering kvv'!$B$2:$AC$462,MATCH(AA$3,'Slutlig allokering kvv'!$B$1:$AJ$1,0),FALSE)/1,0)</f>
        <v>0</v>
      </c>
      <c r="AE168">
        <f t="shared" si="4"/>
        <v>0</v>
      </c>
      <c r="AG168">
        <f>IFERROR(VLOOKUP(B168,'Slutlig allokering kvv'!$B$2:$AJ$462,MATCH("Summa slutlig allokerad tillförd energi (utan hjälpel och rökgaskondensering):",'Slutlig allokering kvv'!$B$1:$AK$1,0),FALSE)/1,"")</f>
        <v>0</v>
      </c>
      <c r="AI168" s="137" t="str">
        <f>IFERROR(1-VLOOKUP(B168,'Slutlig allokering kvv'!$B$2:$AJ$462,MATCH("Andel av bränsle i kvv som allokerats till värme, exklusive rökgaskondensering och hjälpel",'Slutlig allokering kvv'!$B$1:$AK$1,0),FALSE),"")</f>
        <v/>
      </c>
      <c r="AK168" s="137" t="str">
        <f t="shared" si="5"/>
        <v/>
      </c>
    </row>
    <row r="169" spans="1:37" x14ac:dyDescent="0.25">
      <c r="A169" s="2" t="s">
        <v>267</v>
      </c>
      <c r="B169" s="2" t="s">
        <v>270</v>
      </c>
      <c r="C169" t="str">
        <f>IFERROR(VLOOKUP($B169,Kraftvärmeprod!$B$1:$AH$479,MATCH(C$3,Kraftvärmeprod!$B$1:$AG$1,0),FALSE)/1,"")</f>
        <v/>
      </c>
      <c r="D169" t="str">
        <f>IFERROR(VLOOKUP($B169,Kraftvärmeprod!$B$1:$AH$479,MATCH(D$3,Kraftvärmeprod!$B$1:$AG$1,0),FALSE)/1,"")</f>
        <v/>
      </c>
      <c r="E169">
        <f>IFERROR(VLOOKUP($B169,Kraftvärmeprod!$B$1:$AH$479,MATCH(E$2,Kraftvärmeprod!$B$1:$AG$1,0),FALSE)/1,0)-IFERROR(VLOOKUP($B169,'Slutlig allokering kvv'!$B$2:$AC$462,MATCH(E$3,'Slutlig allokering kvv'!$B$1:$AJ$1,0),FALSE)/1,0)</f>
        <v>0</v>
      </c>
      <c r="F169">
        <f>IFERROR(VLOOKUP($B169,Kraftvärmeprod!$B$1:$AH$479,MATCH(F$2,Kraftvärmeprod!$B$1:$AG$1,0),FALSE)/1,0)-IFERROR(VLOOKUP($B169,'Slutlig allokering kvv'!$B$2:$AC$462,MATCH(F$3,'Slutlig allokering kvv'!$B$1:$AJ$1,0),FALSE)/1,0)</f>
        <v>0</v>
      </c>
      <c r="G169">
        <f>IFERROR(VLOOKUP($B169,Kraftvärmeprod!$B$1:$AH$479,MATCH(G$2,Kraftvärmeprod!$B$1:$AG$1,0),FALSE)/1,0)-IFERROR(VLOOKUP($B169,'Slutlig allokering kvv'!$B$2:$AC$462,MATCH(G$3,'Slutlig allokering kvv'!$B$1:$AJ$1,0),FALSE)/1,0)</f>
        <v>0</v>
      </c>
      <c r="H169">
        <f>IFERROR(VLOOKUP($B169,Kraftvärmeprod!$B$1:$AH$479,MATCH(H$2,Kraftvärmeprod!$B$1:$AG$1,0),FALSE)/1,0)-IFERROR(VLOOKUP($B169,'Slutlig allokering kvv'!$B$2:$AC$462,MATCH(H$3,'Slutlig allokering kvv'!$B$1:$AJ$1,0),FALSE)/1,0)</f>
        <v>0</v>
      </c>
      <c r="I169">
        <f>IFERROR(VLOOKUP($B169,Kraftvärmeprod!$B$1:$AH$479,MATCH(I$2,Kraftvärmeprod!$B$1:$AG$1,0),FALSE)/1,0)-IFERROR(VLOOKUP($B169,'Slutlig allokering kvv'!$B$2:$AC$462,MATCH(I$3,'Slutlig allokering kvv'!$B$1:$AJ$1,0),FALSE)/1,0)</f>
        <v>0</v>
      </c>
      <c r="J169">
        <f>IFERROR(VLOOKUP($B169,Kraftvärmeprod!$B$1:$AH$479,MATCH(J$2,Kraftvärmeprod!$B$1:$AG$1,0),FALSE)/1,0)-IFERROR(VLOOKUP($B169,'Slutlig allokering kvv'!$B$2:$AC$462,MATCH(J$3,'Slutlig allokering kvv'!$B$1:$AJ$1,0),FALSE)/1,0)</f>
        <v>0</v>
      </c>
      <c r="K169">
        <f>IFERROR(VLOOKUP($B169,Kraftvärmeprod!$B$1:$AH$479,MATCH(K$2,Kraftvärmeprod!$B$1:$AG$1,0),FALSE)/1,0)-IFERROR(VLOOKUP($B169,'Slutlig allokering kvv'!$B$2:$AC$462,MATCH(K$3,'Slutlig allokering kvv'!$B$1:$AJ$1,0),FALSE)/1,0)</f>
        <v>0</v>
      </c>
      <c r="L169">
        <f>IFERROR(VLOOKUP($B169,Kraftvärmeprod!$B$1:$AH$479,MATCH(L$2,Kraftvärmeprod!$B$1:$AG$1,0),FALSE)/1,0)-IFERROR(VLOOKUP($B169,'Slutlig allokering kvv'!$B$2:$AC$462,MATCH(L$3,'Slutlig allokering kvv'!$B$1:$AJ$1,0),FALSE)/1,0)</f>
        <v>0</v>
      </c>
      <c r="M169">
        <f>IFERROR(VLOOKUP($B169,Kraftvärmeprod!$B$1:$AH$479,MATCH(M$2,Kraftvärmeprod!$B$1:$AG$1,0),FALSE)/1,0)-IFERROR(VLOOKUP($B169,'Slutlig allokering kvv'!$B$2:$AC$462,MATCH(M$3,'Slutlig allokering kvv'!$B$1:$AJ$1,0),FALSE)/1,0)</f>
        <v>0</v>
      </c>
      <c r="N169">
        <f>IFERROR(VLOOKUP($B169,Kraftvärmeprod!$B$1:$AH$479,MATCH(N$2,Kraftvärmeprod!$B$1:$AG$1,0),FALSE)/1,0)-IFERROR(VLOOKUP($B169,'Slutlig allokering kvv'!$B$2:$AC$462,MATCH(N$3,'Slutlig allokering kvv'!$B$1:$AJ$1,0),FALSE)/1,0)</f>
        <v>0</v>
      </c>
      <c r="O169">
        <f>IFERROR(VLOOKUP($B169,Kraftvärmeprod!$B$1:$AH$479,MATCH(O$2,Kraftvärmeprod!$B$1:$AG$1,0),FALSE)/1,0)-IFERROR(VLOOKUP($B169,'Slutlig allokering kvv'!$B$2:$AC$462,MATCH(O$3,'Slutlig allokering kvv'!$B$1:$AJ$1,0),FALSE)/1,0)</f>
        <v>0</v>
      </c>
      <c r="P169">
        <f>IFERROR(VLOOKUP($B169,Kraftvärmeprod!$B$1:$AH$479,MATCH(P$2,Kraftvärmeprod!$B$1:$AG$1,0),FALSE)/1,0)-IFERROR(VLOOKUP($B169,'Slutlig allokering kvv'!$B$2:$AC$462,MATCH(P$3,'Slutlig allokering kvv'!$B$1:$AJ$1,0),FALSE)/1,0)</f>
        <v>0</v>
      </c>
      <c r="Q169">
        <f>IFERROR(VLOOKUP($B169,Kraftvärmeprod!$B$1:$AH$479,MATCH(Q$2,Kraftvärmeprod!$B$1:$AG$1,0),FALSE)/1,0)-IFERROR(VLOOKUP($B169,'Slutlig allokering kvv'!$B$2:$AC$462,MATCH(Q$3,'Slutlig allokering kvv'!$B$1:$AJ$1,0),FALSE)/1,0)</f>
        <v>0</v>
      </c>
      <c r="R169">
        <f>IFERROR(VLOOKUP($B169,Kraftvärmeprod!$B$1:$AH$479,MATCH(R$2,Kraftvärmeprod!$B$1:$AG$1,0),FALSE)/1,0)-IFERROR(VLOOKUP($B169,'Slutlig allokering kvv'!$B$2:$AC$462,MATCH(R$3,'Slutlig allokering kvv'!$B$1:$AJ$1,0),FALSE)/1,0)</f>
        <v>0</v>
      </c>
      <c r="S169">
        <f>IFERROR(VLOOKUP($B169,Kraftvärmeprod!$B$1:$AH$479,MATCH(S$2,Kraftvärmeprod!$B$1:$AG$1,0),FALSE)/1,0)-IFERROR(VLOOKUP($B169,'Slutlig allokering kvv'!$B$2:$AC$462,MATCH(S$3,'Slutlig allokering kvv'!$B$1:$AJ$1,0),FALSE)/1,0)</f>
        <v>0</v>
      </c>
      <c r="T169" s="6">
        <f>IFERROR(VLOOKUP($B169,Miljö!$B$1:$S$477,MATCH(T$2,Miljö!$B$1:$X$1,0),FALSE)/1,0)-IFERROR(VLOOKUP($B169,'Slutlig allokering kvv'!$B$2:$AC$462,MATCH(T$3,'Slutlig allokering kvv'!$B$1:$AJ$1,0),FALSE)/1,0)</f>
        <v>0</v>
      </c>
      <c r="U169">
        <f>IFERROR(VLOOKUP($B169,Kraftvärmeprod!$B$1:$AH$479,MATCH(U$2,Kraftvärmeprod!$B$1:$AG$1,0),FALSE)/1,0)-IFERROR(VLOOKUP($B169,'Slutlig allokering kvv'!$B$2:$AC$462,MATCH(U$3,'Slutlig allokering kvv'!$B$1:$AJ$1,0),FALSE)/1,0)</f>
        <v>0</v>
      </c>
      <c r="V169">
        <f>IFERROR(VLOOKUP($B169,Kraftvärmeprod!$B$1:$AH$479,MATCH(V$2,Kraftvärmeprod!$B$1:$AG$1,0),FALSE)/1,0)-IFERROR(VLOOKUP($B169,'Slutlig allokering kvv'!$B$2:$AC$462,MATCH(V$3,'Slutlig allokering kvv'!$B$1:$AJ$1,0),FALSE)/1,0)</f>
        <v>0</v>
      </c>
      <c r="W169">
        <f>IFERROR(VLOOKUP($B169,Kraftvärmeprod!$B$1:$AH$479,MATCH(W$2,Kraftvärmeprod!$B$1:$AG$1,0),FALSE)/1,0)-IFERROR(VLOOKUP($B169,'Slutlig allokering kvv'!$B$2:$AC$462,MATCH(W$3,'Slutlig allokering kvv'!$B$1:$AJ$1,0),FALSE)/1,0)</f>
        <v>0</v>
      </c>
      <c r="X169">
        <f>IFERROR(VLOOKUP($B169,Kraftvärmeprod!$B$1:$AH$479,MATCH(X$2,Kraftvärmeprod!$B$1:$AG$1,0),FALSE)/1,0)-IFERROR(VLOOKUP($B169,'Slutlig allokering kvv'!$B$2:$AC$462,MATCH(X$3,'Slutlig allokering kvv'!$B$1:$AJ$1,0),FALSE)/1,0)</f>
        <v>0</v>
      </c>
      <c r="Y169">
        <f>IFERROR(VLOOKUP($B169,Kraftvärmeprod!$B$1:$AH$479,MATCH(Y$2,Kraftvärmeprod!$B$1:$AG$1,0),FALSE)/1,0)-IFERROR(VLOOKUP($B169,'Slutlig allokering kvv'!$B$2:$AC$462,MATCH(Y$3,'Slutlig allokering kvv'!$B$1:$AJ$1,0),FALSE)/1,0)</f>
        <v>0</v>
      </c>
      <c r="Z169">
        <f>IFERROR(VLOOKUP($B169,Kraftvärmeprod!$B$1:$AH$479,MATCH(Z$2,Kraftvärmeprod!$B$1:$AG$1,0),FALSE)/1,0)-IFERROR(VLOOKUP($B169,'Slutlig allokering kvv'!$B$2:$AC$462,MATCH(Z$3,'Slutlig allokering kvv'!$B$1:$AJ$1,0),FALSE)/1,0)</f>
        <v>0</v>
      </c>
      <c r="AA169">
        <f>IFERROR(VLOOKUP($B169,Kraftvärmeprod!$B$1:$AH$479,MATCH(AA$2,Kraftvärmeprod!$B$1:$AG$1,0),FALSE)/1,0)-IFERROR(VLOOKUP($B169,'Slutlig allokering kvv'!$B$2:$AC$462,MATCH(AA$3,'Slutlig allokering kvv'!$B$1:$AJ$1,0),FALSE)/1,0)</f>
        <v>0</v>
      </c>
      <c r="AE169">
        <f t="shared" si="4"/>
        <v>0</v>
      </c>
      <c r="AG169">
        <f>IFERROR(VLOOKUP(B169,'Slutlig allokering kvv'!$B$2:$AJ$462,MATCH("Summa slutlig allokerad tillförd energi (utan hjälpel och rökgaskondensering):",'Slutlig allokering kvv'!$B$1:$AK$1,0),FALSE)/1,"")</f>
        <v>0</v>
      </c>
      <c r="AI169" s="137" t="str">
        <f>IFERROR(1-VLOOKUP(B169,'Slutlig allokering kvv'!$B$2:$AJ$462,MATCH("Andel av bränsle i kvv som allokerats till värme, exklusive rökgaskondensering och hjälpel",'Slutlig allokering kvv'!$B$1:$AK$1,0),FALSE),"")</f>
        <v/>
      </c>
      <c r="AK169" s="137" t="str">
        <f t="shared" si="5"/>
        <v/>
      </c>
    </row>
    <row r="170" spans="1:37" x14ac:dyDescent="0.25">
      <c r="A170" s="2" t="s">
        <v>267</v>
      </c>
      <c r="B170" s="2" t="s">
        <v>271</v>
      </c>
      <c r="C170">
        <f>IFERROR(VLOOKUP($B170,Kraftvärmeprod!$B$1:$AH$479,MATCH(C$3,Kraftvärmeprod!$B$1:$AG$1,0),FALSE)/1,"")</f>
        <v>67.400000000000006</v>
      </c>
      <c r="D170">
        <f>IFERROR(VLOOKUP($B170,Kraftvärmeprod!$B$1:$AH$479,MATCH(D$3,Kraftvärmeprod!$B$1:$AG$1,0),FALSE)/1,"")</f>
        <v>6.8</v>
      </c>
      <c r="E170">
        <f>IFERROR(VLOOKUP($B170,Kraftvärmeprod!$B$1:$AH$479,MATCH(E$2,Kraftvärmeprod!$B$1:$AG$1,0),FALSE)/1,0)-IFERROR(VLOOKUP($B170,'Slutlig allokering kvv'!$B$2:$AC$462,MATCH(E$3,'Slutlig allokering kvv'!$B$1:$AJ$1,0),FALSE)/1,0)</f>
        <v>0</v>
      </c>
      <c r="F170">
        <f>IFERROR(VLOOKUP($B170,Kraftvärmeprod!$B$1:$AH$479,MATCH(F$2,Kraftvärmeprod!$B$1:$AG$1,0),FALSE)/1,0)-IFERROR(VLOOKUP($B170,'Slutlig allokering kvv'!$B$2:$AC$462,MATCH(F$3,'Slutlig allokering kvv'!$B$1:$AJ$1,0),FALSE)/1,0)</f>
        <v>0</v>
      </c>
      <c r="G170">
        <f>IFERROR(VLOOKUP($B170,Kraftvärmeprod!$B$1:$AH$479,MATCH(G$2,Kraftvärmeprod!$B$1:$AG$1,0),FALSE)/1,0)-IFERROR(VLOOKUP($B170,'Slutlig allokering kvv'!$B$2:$AC$462,MATCH(G$3,'Slutlig allokering kvv'!$B$1:$AJ$1,0),FALSE)/1,0)</f>
        <v>5.9542000000000002</v>
      </c>
      <c r="H170">
        <f>IFERROR(VLOOKUP($B170,Kraftvärmeprod!$B$1:$AH$479,MATCH(H$2,Kraftvärmeprod!$B$1:$AG$1,0),FALSE)/1,0)-IFERROR(VLOOKUP($B170,'Slutlig allokering kvv'!$B$2:$AC$462,MATCH(H$3,'Slutlig allokering kvv'!$B$1:$AJ$1,0),FALSE)/1,0)</f>
        <v>0</v>
      </c>
      <c r="I170">
        <f>IFERROR(VLOOKUP($B170,Kraftvärmeprod!$B$1:$AH$479,MATCH(I$2,Kraftvärmeprod!$B$1:$AG$1,0),FALSE)/1,0)-IFERROR(VLOOKUP($B170,'Slutlig allokering kvv'!$B$2:$AC$462,MATCH(I$3,'Slutlig allokering kvv'!$B$1:$AJ$1,0),FALSE)/1,0)</f>
        <v>0</v>
      </c>
      <c r="J170">
        <f>IFERROR(VLOOKUP($B170,Kraftvärmeprod!$B$1:$AH$479,MATCH(J$2,Kraftvärmeprod!$B$1:$AG$1,0),FALSE)/1,0)-IFERROR(VLOOKUP($B170,'Slutlig allokering kvv'!$B$2:$AC$462,MATCH(J$3,'Slutlig allokering kvv'!$B$1:$AJ$1,0),FALSE)/1,0)</f>
        <v>0</v>
      </c>
      <c r="K170">
        <f>IFERROR(VLOOKUP($B170,Kraftvärmeprod!$B$1:$AH$479,MATCH(K$2,Kraftvärmeprod!$B$1:$AG$1,0),FALSE)/1,0)-IFERROR(VLOOKUP($B170,'Slutlig allokering kvv'!$B$2:$AC$462,MATCH(K$3,'Slutlig allokering kvv'!$B$1:$AJ$1,0),FALSE)/1,0)</f>
        <v>0</v>
      </c>
      <c r="L170">
        <f>IFERROR(VLOOKUP($B170,Kraftvärmeprod!$B$1:$AH$479,MATCH(L$2,Kraftvärmeprod!$B$1:$AG$1,0),FALSE)/1,0)-IFERROR(VLOOKUP($B170,'Slutlig allokering kvv'!$B$2:$AC$462,MATCH(L$3,'Slutlig allokering kvv'!$B$1:$AJ$1,0),FALSE)/1,0)</f>
        <v>10.929900000000004</v>
      </c>
      <c r="M170">
        <f>IFERROR(VLOOKUP($B170,Kraftvärmeprod!$B$1:$AH$479,MATCH(M$2,Kraftvärmeprod!$B$1:$AG$1,0),FALSE)/1,0)-IFERROR(VLOOKUP($B170,'Slutlig allokering kvv'!$B$2:$AC$462,MATCH(M$3,'Slutlig allokering kvv'!$B$1:$AJ$1,0),FALSE)/1,0)</f>
        <v>0</v>
      </c>
      <c r="N170">
        <f>IFERROR(VLOOKUP($B170,Kraftvärmeprod!$B$1:$AH$479,MATCH(N$2,Kraftvärmeprod!$B$1:$AG$1,0),FALSE)/1,0)-IFERROR(VLOOKUP($B170,'Slutlig allokering kvv'!$B$2:$AC$462,MATCH(N$3,'Slutlig allokering kvv'!$B$1:$AJ$1,0),FALSE)/1,0)</f>
        <v>0</v>
      </c>
      <c r="O170">
        <f>IFERROR(VLOOKUP($B170,Kraftvärmeprod!$B$1:$AH$479,MATCH(O$2,Kraftvärmeprod!$B$1:$AG$1,0),FALSE)/1,0)-IFERROR(VLOOKUP($B170,'Slutlig allokering kvv'!$B$2:$AC$462,MATCH(O$3,'Slutlig allokering kvv'!$B$1:$AJ$1,0),FALSE)/1,0)</f>
        <v>0</v>
      </c>
      <c r="P170">
        <f>IFERROR(VLOOKUP($B170,Kraftvärmeprod!$B$1:$AH$479,MATCH(P$2,Kraftvärmeprod!$B$1:$AG$1,0),FALSE)/1,0)-IFERROR(VLOOKUP($B170,'Slutlig allokering kvv'!$B$2:$AC$462,MATCH(P$3,'Slutlig allokering kvv'!$B$1:$AJ$1,0),FALSE)/1,0)</f>
        <v>3.0187000000000008</v>
      </c>
      <c r="Q170">
        <f>IFERROR(VLOOKUP($B170,Kraftvärmeprod!$B$1:$AH$479,MATCH(Q$2,Kraftvärmeprod!$B$1:$AG$1,0),FALSE)/1,0)-IFERROR(VLOOKUP($B170,'Slutlig allokering kvv'!$B$2:$AC$462,MATCH(Q$3,'Slutlig allokering kvv'!$B$1:$AJ$1,0),FALSE)/1,0)</f>
        <v>0</v>
      </c>
      <c r="R170">
        <f>IFERROR(VLOOKUP($B170,Kraftvärmeprod!$B$1:$AH$479,MATCH(R$2,Kraftvärmeprod!$B$1:$AG$1,0),FALSE)/1,0)-IFERROR(VLOOKUP($B170,'Slutlig allokering kvv'!$B$2:$AC$462,MATCH(R$3,'Slutlig allokering kvv'!$B$1:$AJ$1,0),FALSE)/1,0)</f>
        <v>0</v>
      </c>
      <c r="S170">
        <f>IFERROR(VLOOKUP($B170,Kraftvärmeprod!$B$1:$AH$479,MATCH(S$2,Kraftvärmeprod!$B$1:$AG$1,0),FALSE)/1,0)-IFERROR(VLOOKUP($B170,'Slutlig allokering kvv'!$B$2:$AC$462,MATCH(S$3,'Slutlig allokering kvv'!$B$1:$AJ$1,0),FALSE)/1,0)</f>
        <v>0</v>
      </c>
      <c r="T170" s="6">
        <f>IFERROR(VLOOKUP($B170,Miljö!$B$1:$S$477,MATCH(T$2,Miljö!$B$1:$X$1,0),FALSE)/1,0)-IFERROR(VLOOKUP($B170,'Slutlig allokering kvv'!$B$2:$AC$462,MATCH(T$3,'Slutlig allokering kvv'!$B$1:$AJ$1,0),FALSE)/1,0)</f>
        <v>0.83274999999999988</v>
      </c>
      <c r="U170">
        <f>IFERROR(VLOOKUP($B170,Kraftvärmeprod!$B$1:$AH$479,MATCH(U$2,Kraftvärmeprod!$B$1:$AG$1,0),FALSE)/1,0)-IFERROR(VLOOKUP($B170,'Slutlig allokering kvv'!$B$2:$AC$462,MATCH(U$3,'Slutlig allokering kvv'!$B$1:$AJ$1,0),FALSE)/1,0)</f>
        <v>0</v>
      </c>
      <c r="V170">
        <f>IFERROR(VLOOKUP($B170,Kraftvärmeprod!$B$1:$AH$479,MATCH(V$2,Kraftvärmeprod!$B$1:$AG$1,0),FALSE)/1,0)-IFERROR(VLOOKUP($B170,'Slutlig allokering kvv'!$B$2:$AC$462,MATCH(V$3,'Slutlig allokering kvv'!$B$1:$AJ$1,0),FALSE)/1,0)</f>
        <v>0</v>
      </c>
      <c r="W170">
        <f>IFERROR(VLOOKUP($B170,Kraftvärmeprod!$B$1:$AH$479,MATCH(W$2,Kraftvärmeprod!$B$1:$AG$1,0),FALSE)/1,0)-IFERROR(VLOOKUP($B170,'Slutlig allokering kvv'!$B$2:$AC$462,MATCH(W$3,'Slutlig allokering kvv'!$B$1:$AJ$1,0),FALSE)/1,0)</f>
        <v>0</v>
      </c>
      <c r="X170">
        <f>IFERROR(VLOOKUP($B170,Kraftvärmeprod!$B$1:$AH$479,MATCH(X$2,Kraftvärmeprod!$B$1:$AG$1,0),FALSE)/1,0)-IFERROR(VLOOKUP($B170,'Slutlig allokering kvv'!$B$2:$AC$462,MATCH(X$3,'Slutlig allokering kvv'!$B$1:$AJ$1,0),FALSE)/1,0)</f>
        <v>0</v>
      </c>
      <c r="Y170">
        <f>IFERROR(VLOOKUP($B170,Kraftvärmeprod!$B$1:$AH$479,MATCH(Y$2,Kraftvärmeprod!$B$1:$AG$1,0),FALSE)/1,0)-IFERROR(VLOOKUP($B170,'Slutlig allokering kvv'!$B$2:$AC$462,MATCH(Y$3,'Slutlig allokering kvv'!$B$1:$AJ$1,0),FALSE)/1,0)</f>
        <v>0</v>
      </c>
      <c r="Z170">
        <f>IFERROR(VLOOKUP($B170,Kraftvärmeprod!$B$1:$AH$479,MATCH(Z$2,Kraftvärmeprod!$B$1:$AG$1,0),FALSE)/1,0)-IFERROR(VLOOKUP($B170,'Slutlig allokering kvv'!$B$2:$AC$462,MATCH(Z$3,'Slutlig allokering kvv'!$B$1:$AJ$1,0),FALSE)/1,0)</f>
        <v>0</v>
      </c>
      <c r="AA170">
        <f>IFERROR(VLOOKUP($B170,Kraftvärmeprod!$B$1:$AH$479,MATCH(AA$2,Kraftvärmeprod!$B$1:$AG$1,0),FALSE)/1,0)-IFERROR(VLOOKUP($B170,'Slutlig allokering kvv'!$B$2:$AC$462,MATCH(AA$3,'Slutlig allokering kvv'!$B$1:$AJ$1,0),FALSE)/1,0)</f>
        <v>0</v>
      </c>
      <c r="AE170">
        <f t="shared" si="4"/>
        <v>19.902800000000006</v>
      </c>
      <c r="AG170">
        <f>IFERROR(VLOOKUP(B170,'Slutlig allokering kvv'!$B$2:$AJ$462,MATCH("Summa slutlig allokerad tillförd energi (utan hjälpel och rökgaskondensering):",'Slutlig allokering kvv'!$B$1:$AK$1,0),FALSE)/1,"")</f>
        <v>75.697200000000009</v>
      </c>
      <c r="AI170" s="137">
        <f>IFERROR(1-VLOOKUP(B170,'Slutlig allokering kvv'!$B$2:$AJ$462,MATCH("Andel av bränsle i kvv som allokerats till värme, exklusive rökgaskondensering och hjälpel",'Slutlig allokering kvv'!$B$1:$AK$1,0),FALSE),"")</f>
        <v>0.20818828451882831</v>
      </c>
      <c r="AK170" s="137">
        <f t="shared" si="5"/>
        <v>0.20818828451882848</v>
      </c>
    </row>
    <row r="171" spans="1:37" x14ac:dyDescent="0.25">
      <c r="A171" s="2" t="s">
        <v>272</v>
      </c>
      <c r="B171" s="2" t="s">
        <v>273</v>
      </c>
      <c r="C171" t="str">
        <f>IFERROR(VLOOKUP($B171,Kraftvärmeprod!$B$1:$AH$479,MATCH(C$3,Kraftvärmeprod!$B$1:$AG$1,0),FALSE)/1,"")</f>
        <v/>
      </c>
      <c r="D171" t="str">
        <f>IFERROR(VLOOKUP($B171,Kraftvärmeprod!$B$1:$AH$479,MATCH(D$3,Kraftvärmeprod!$B$1:$AG$1,0),FALSE)/1,"")</f>
        <v/>
      </c>
      <c r="E171">
        <f>IFERROR(VLOOKUP($B171,Kraftvärmeprod!$B$1:$AH$479,MATCH(E$2,Kraftvärmeprod!$B$1:$AG$1,0),FALSE)/1,0)-IFERROR(VLOOKUP($B171,'Slutlig allokering kvv'!$B$2:$AC$462,MATCH(E$3,'Slutlig allokering kvv'!$B$1:$AJ$1,0),FALSE)/1,0)</f>
        <v>0</v>
      </c>
      <c r="F171">
        <f>IFERROR(VLOOKUP($B171,Kraftvärmeprod!$B$1:$AH$479,MATCH(F$2,Kraftvärmeprod!$B$1:$AG$1,0),FALSE)/1,0)-IFERROR(VLOOKUP($B171,'Slutlig allokering kvv'!$B$2:$AC$462,MATCH(F$3,'Slutlig allokering kvv'!$B$1:$AJ$1,0),FALSE)/1,0)</f>
        <v>0</v>
      </c>
      <c r="G171">
        <f>IFERROR(VLOOKUP($B171,Kraftvärmeprod!$B$1:$AH$479,MATCH(G$2,Kraftvärmeprod!$B$1:$AG$1,0),FALSE)/1,0)-IFERROR(VLOOKUP($B171,'Slutlig allokering kvv'!$B$2:$AC$462,MATCH(G$3,'Slutlig allokering kvv'!$B$1:$AJ$1,0),FALSE)/1,0)</f>
        <v>0</v>
      </c>
      <c r="H171">
        <f>IFERROR(VLOOKUP($B171,Kraftvärmeprod!$B$1:$AH$479,MATCH(H$2,Kraftvärmeprod!$B$1:$AG$1,0),FALSE)/1,0)-IFERROR(VLOOKUP($B171,'Slutlig allokering kvv'!$B$2:$AC$462,MATCH(H$3,'Slutlig allokering kvv'!$B$1:$AJ$1,0),FALSE)/1,0)</f>
        <v>0</v>
      </c>
      <c r="I171">
        <f>IFERROR(VLOOKUP($B171,Kraftvärmeprod!$B$1:$AH$479,MATCH(I$2,Kraftvärmeprod!$B$1:$AG$1,0),FALSE)/1,0)-IFERROR(VLOOKUP($B171,'Slutlig allokering kvv'!$B$2:$AC$462,MATCH(I$3,'Slutlig allokering kvv'!$B$1:$AJ$1,0),FALSE)/1,0)</f>
        <v>0</v>
      </c>
      <c r="J171">
        <f>IFERROR(VLOOKUP($B171,Kraftvärmeprod!$B$1:$AH$479,MATCH(J$2,Kraftvärmeprod!$B$1:$AG$1,0),FALSE)/1,0)-IFERROR(VLOOKUP($B171,'Slutlig allokering kvv'!$B$2:$AC$462,MATCH(J$3,'Slutlig allokering kvv'!$B$1:$AJ$1,0),FALSE)/1,0)</f>
        <v>0</v>
      </c>
      <c r="K171">
        <f>IFERROR(VLOOKUP($B171,Kraftvärmeprod!$B$1:$AH$479,MATCH(K$2,Kraftvärmeprod!$B$1:$AG$1,0),FALSE)/1,0)-IFERROR(VLOOKUP($B171,'Slutlig allokering kvv'!$B$2:$AC$462,MATCH(K$3,'Slutlig allokering kvv'!$B$1:$AJ$1,0),FALSE)/1,0)</f>
        <v>0</v>
      </c>
      <c r="L171">
        <f>IFERROR(VLOOKUP($B171,Kraftvärmeprod!$B$1:$AH$479,MATCH(L$2,Kraftvärmeprod!$B$1:$AG$1,0),FALSE)/1,0)-IFERROR(VLOOKUP($B171,'Slutlig allokering kvv'!$B$2:$AC$462,MATCH(L$3,'Slutlig allokering kvv'!$B$1:$AJ$1,0),FALSE)/1,0)</f>
        <v>0</v>
      </c>
      <c r="M171">
        <f>IFERROR(VLOOKUP($B171,Kraftvärmeprod!$B$1:$AH$479,MATCH(M$2,Kraftvärmeprod!$B$1:$AG$1,0),FALSE)/1,0)-IFERROR(VLOOKUP($B171,'Slutlig allokering kvv'!$B$2:$AC$462,MATCH(M$3,'Slutlig allokering kvv'!$B$1:$AJ$1,0),FALSE)/1,0)</f>
        <v>0</v>
      </c>
      <c r="N171">
        <f>IFERROR(VLOOKUP($B171,Kraftvärmeprod!$B$1:$AH$479,MATCH(N$2,Kraftvärmeprod!$B$1:$AG$1,0),FALSE)/1,0)-IFERROR(VLOOKUP($B171,'Slutlig allokering kvv'!$B$2:$AC$462,MATCH(N$3,'Slutlig allokering kvv'!$B$1:$AJ$1,0),FALSE)/1,0)</f>
        <v>0</v>
      </c>
      <c r="O171">
        <f>IFERROR(VLOOKUP($B171,Kraftvärmeprod!$B$1:$AH$479,MATCH(O$2,Kraftvärmeprod!$B$1:$AG$1,0),FALSE)/1,0)-IFERROR(VLOOKUP($B171,'Slutlig allokering kvv'!$B$2:$AC$462,MATCH(O$3,'Slutlig allokering kvv'!$B$1:$AJ$1,0),FALSE)/1,0)</f>
        <v>0</v>
      </c>
      <c r="P171">
        <f>IFERROR(VLOOKUP($B171,Kraftvärmeprod!$B$1:$AH$479,MATCH(P$2,Kraftvärmeprod!$B$1:$AG$1,0),FALSE)/1,0)-IFERROR(VLOOKUP($B171,'Slutlig allokering kvv'!$B$2:$AC$462,MATCH(P$3,'Slutlig allokering kvv'!$B$1:$AJ$1,0),FALSE)/1,0)</f>
        <v>0</v>
      </c>
      <c r="Q171">
        <f>IFERROR(VLOOKUP($B171,Kraftvärmeprod!$B$1:$AH$479,MATCH(Q$2,Kraftvärmeprod!$B$1:$AG$1,0),FALSE)/1,0)-IFERROR(VLOOKUP($B171,'Slutlig allokering kvv'!$B$2:$AC$462,MATCH(Q$3,'Slutlig allokering kvv'!$B$1:$AJ$1,0),FALSE)/1,0)</f>
        <v>0</v>
      </c>
      <c r="R171">
        <f>IFERROR(VLOOKUP($B171,Kraftvärmeprod!$B$1:$AH$479,MATCH(R$2,Kraftvärmeprod!$B$1:$AG$1,0),FALSE)/1,0)-IFERROR(VLOOKUP($B171,'Slutlig allokering kvv'!$B$2:$AC$462,MATCH(R$3,'Slutlig allokering kvv'!$B$1:$AJ$1,0),FALSE)/1,0)</f>
        <v>0</v>
      </c>
      <c r="S171">
        <f>IFERROR(VLOOKUP($B171,Kraftvärmeprod!$B$1:$AH$479,MATCH(S$2,Kraftvärmeprod!$B$1:$AG$1,0),FALSE)/1,0)-IFERROR(VLOOKUP($B171,'Slutlig allokering kvv'!$B$2:$AC$462,MATCH(S$3,'Slutlig allokering kvv'!$B$1:$AJ$1,0),FALSE)/1,0)</f>
        <v>0</v>
      </c>
      <c r="T171" s="6">
        <f>IFERROR(VLOOKUP($B171,Miljö!$B$1:$S$477,MATCH(T$2,Miljö!$B$1:$X$1,0),FALSE)/1,0)-IFERROR(VLOOKUP($B171,'Slutlig allokering kvv'!$B$2:$AC$462,MATCH(T$3,'Slutlig allokering kvv'!$B$1:$AJ$1,0),FALSE)/1,0)</f>
        <v>0</v>
      </c>
      <c r="U171">
        <f>IFERROR(VLOOKUP($B171,Kraftvärmeprod!$B$1:$AH$479,MATCH(U$2,Kraftvärmeprod!$B$1:$AG$1,0),FALSE)/1,0)-IFERROR(VLOOKUP($B171,'Slutlig allokering kvv'!$B$2:$AC$462,MATCH(U$3,'Slutlig allokering kvv'!$B$1:$AJ$1,0),FALSE)/1,0)</f>
        <v>0</v>
      </c>
      <c r="V171">
        <f>IFERROR(VLOOKUP($B171,Kraftvärmeprod!$B$1:$AH$479,MATCH(V$2,Kraftvärmeprod!$B$1:$AG$1,0),FALSE)/1,0)-IFERROR(VLOOKUP($B171,'Slutlig allokering kvv'!$B$2:$AC$462,MATCH(V$3,'Slutlig allokering kvv'!$B$1:$AJ$1,0),FALSE)/1,0)</f>
        <v>0</v>
      </c>
      <c r="W171">
        <f>IFERROR(VLOOKUP($B171,Kraftvärmeprod!$B$1:$AH$479,MATCH(W$2,Kraftvärmeprod!$B$1:$AG$1,0),FALSE)/1,0)-IFERROR(VLOOKUP($B171,'Slutlig allokering kvv'!$B$2:$AC$462,MATCH(W$3,'Slutlig allokering kvv'!$B$1:$AJ$1,0),FALSE)/1,0)</f>
        <v>0</v>
      </c>
      <c r="X171">
        <f>IFERROR(VLOOKUP($B171,Kraftvärmeprod!$B$1:$AH$479,MATCH(X$2,Kraftvärmeprod!$B$1:$AG$1,0),FALSE)/1,0)-IFERROR(VLOOKUP($B171,'Slutlig allokering kvv'!$B$2:$AC$462,MATCH(X$3,'Slutlig allokering kvv'!$B$1:$AJ$1,0),FALSE)/1,0)</f>
        <v>0</v>
      </c>
      <c r="Y171">
        <f>IFERROR(VLOOKUP($B171,Kraftvärmeprod!$B$1:$AH$479,MATCH(Y$2,Kraftvärmeprod!$B$1:$AG$1,0),FALSE)/1,0)-IFERROR(VLOOKUP($B171,'Slutlig allokering kvv'!$B$2:$AC$462,MATCH(Y$3,'Slutlig allokering kvv'!$B$1:$AJ$1,0),FALSE)/1,0)</f>
        <v>0</v>
      </c>
      <c r="Z171">
        <f>IFERROR(VLOOKUP($B171,Kraftvärmeprod!$B$1:$AH$479,MATCH(Z$2,Kraftvärmeprod!$B$1:$AG$1,0),FALSE)/1,0)-IFERROR(VLOOKUP($B171,'Slutlig allokering kvv'!$B$2:$AC$462,MATCH(Z$3,'Slutlig allokering kvv'!$B$1:$AJ$1,0),FALSE)/1,0)</f>
        <v>0</v>
      </c>
      <c r="AA171">
        <f>IFERROR(VLOOKUP($B171,Kraftvärmeprod!$B$1:$AH$479,MATCH(AA$2,Kraftvärmeprod!$B$1:$AG$1,0),FALSE)/1,0)-IFERROR(VLOOKUP($B171,'Slutlig allokering kvv'!$B$2:$AC$462,MATCH(AA$3,'Slutlig allokering kvv'!$B$1:$AJ$1,0),FALSE)/1,0)</f>
        <v>0</v>
      </c>
      <c r="AE171">
        <f t="shared" si="4"/>
        <v>0</v>
      </c>
      <c r="AG171">
        <f>IFERROR(VLOOKUP(B171,'Slutlig allokering kvv'!$B$2:$AJ$462,MATCH("Summa slutlig allokerad tillförd energi (utan hjälpel och rökgaskondensering):",'Slutlig allokering kvv'!$B$1:$AK$1,0),FALSE)/1,"")</f>
        <v>0</v>
      </c>
      <c r="AI171" s="137" t="str">
        <f>IFERROR(1-VLOOKUP(B171,'Slutlig allokering kvv'!$B$2:$AJ$462,MATCH("Andel av bränsle i kvv som allokerats till värme, exklusive rökgaskondensering och hjälpel",'Slutlig allokering kvv'!$B$1:$AK$1,0),FALSE),"")</f>
        <v/>
      </c>
      <c r="AK171" s="137" t="str">
        <f t="shared" si="5"/>
        <v/>
      </c>
    </row>
    <row r="172" spans="1:37" x14ac:dyDescent="0.25">
      <c r="A172" s="2" t="s">
        <v>272</v>
      </c>
      <c r="B172" s="2" t="s">
        <v>274</v>
      </c>
      <c r="C172" t="str">
        <f>IFERROR(VLOOKUP($B172,Kraftvärmeprod!$B$1:$AH$479,MATCH(C$3,Kraftvärmeprod!$B$1:$AG$1,0),FALSE)/1,"")</f>
        <v/>
      </c>
      <c r="D172" t="str">
        <f>IFERROR(VLOOKUP($B172,Kraftvärmeprod!$B$1:$AH$479,MATCH(D$3,Kraftvärmeprod!$B$1:$AG$1,0),FALSE)/1,"")</f>
        <v/>
      </c>
      <c r="E172">
        <f>IFERROR(VLOOKUP($B172,Kraftvärmeprod!$B$1:$AH$479,MATCH(E$2,Kraftvärmeprod!$B$1:$AG$1,0),FALSE)/1,0)-IFERROR(VLOOKUP($B172,'Slutlig allokering kvv'!$B$2:$AC$462,MATCH(E$3,'Slutlig allokering kvv'!$B$1:$AJ$1,0),FALSE)/1,0)</f>
        <v>0</v>
      </c>
      <c r="F172">
        <f>IFERROR(VLOOKUP($B172,Kraftvärmeprod!$B$1:$AH$479,MATCH(F$2,Kraftvärmeprod!$B$1:$AG$1,0),FALSE)/1,0)-IFERROR(VLOOKUP($B172,'Slutlig allokering kvv'!$B$2:$AC$462,MATCH(F$3,'Slutlig allokering kvv'!$B$1:$AJ$1,0),FALSE)/1,0)</f>
        <v>0</v>
      </c>
      <c r="G172">
        <f>IFERROR(VLOOKUP($B172,Kraftvärmeprod!$B$1:$AH$479,MATCH(G$2,Kraftvärmeprod!$B$1:$AG$1,0),FALSE)/1,0)-IFERROR(VLOOKUP($B172,'Slutlig allokering kvv'!$B$2:$AC$462,MATCH(G$3,'Slutlig allokering kvv'!$B$1:$AJ$1,0),FALSE)/1,0)</f>
        <v>0</v>
      </c>
      <c r="H172">
        <f>IFERROR(VLOOKUP($B172,Kraftvärmeprod!$B$1:$AH$479,MATCH(H$2,Kraftvärmeprod!$B$1:$AG$1,0),FALSE)/1,0)-IFERROR(VLOOKUP($B172,'Slutlig allokering kvv'!$B$2:$AC$462,MATCH(H$3,'Slutlig allokering kvv'!$B$1:$AJ$1,0),FALSE)/1,0)</f>
        <v>0</v>
      </c>
      <c r="I172">
        <f>IFERROR(VLOOKUP($B172,Kraftvärmeprod!$B$1:$AH$479,MATCH(I$2,Kraftvärmeprod!$B$1:$AG$1,0),FALSE)/1,0)-IFERROR(VLOOKUP($B172,'Slutlig allokering kvv'!$B$2:$AC$462,MATCH(I$3,'Slutlig allokering kvv'!$B$1:$AJ$1,0),FALSE)/1,0)</f>
        <v>0</v>
      </c>
      <c r="J172">
        <f>IFERROR(VLOOKUP($B172,Kraftvärmeprod!$B$1:$AH$479,MATCH(J$2,Kraftvärmeprod!$B$1:$AG$1,0),FALSE)/1,0)-IFERROR(VLOOKUP($B172,'Slutlig allokering kvv'!$B$2:$AC$462,MATCH(J$3,'Slutlig allokering kvv'!$B$1:$AJ$1,0),FALSE)/1,0)</f>
        <v>0</v>
      </c>
      <c r="K172">
        <f>IFERROR(VLOOKUP($B172,Kraftvärmeprod!$B$1:$AH$479,MATCH(K$2,Kraftvärmeprod!$B$1:$AG$1,0),FALSE)/1,0)-IFERROR(VLOOKUP($B172,'Slutlig allokering kvv'!$B$2:$AC$462,MATCH(K$3,'Slutlig allokering kvv'!$B$1:$AJ$1,0),FALSE)/1,0)</f>
        <v>0</v>
      </c>
      <c r="L172">
        <f>IFERROR(VLOOKUP($B172,Kraftvärmeprod!$B$1:$AH$479,MATCH(L$2,Kraftvärmeprod!$B$1:$AG$1,0),FALSE)/1,0)-IFERROR(VLOOKUP($B172,'Slutlig allokering kvv'!$B$2:$AC$462,MATCH(L$3,'Slutlig allokering kvv'!$B$1:$AJ$1,0),FALSE)/1,0)</f>
        <v>0</v>
      </c>
      <c r="M172">
        <f>IFERROR(VLOOKUP($B172,Kraftvärmeprod!$B$1:$AH$479,MATCH(M$2,Kraftvärmeprod!$B$1:$AG$1,0),FALSE)/1,0)-IFERROR(VLOOKUP($B172,'Slutlig allokering kvv'!$B$2:$AC$462,MATCH(M$3,'Slutlig allokering kvv'!$B$1:$AJ$1,0),FALSE)/1,0)</f>
        <v>0</v>
      </c>
      <c r="N172">
        <f>IFERROR(VLOOKUP($B172,Kraftvärmeprod!$B$1:$AH$479,MATCH(N$2,Kraftvärmeprod!$B$1:$AG$1,0),FALSE)/1,0)-IFERROR(VLOOKUP($B172,'Slutlig allokering kvv'!$B$2:$AC$462,MATCH(N$3,'Slutlig allokering kvv'!$B$1:$AJ$1,0),FALSE)/1,0)</f>
        <v>0</v>
      </c>
      <c r="O172">
        <f>IFERROR(VLOOKUP($B172,Kraftvärmeprod!$B$1:$AH$479,MATCH(O$2,Kraftvärmeprod!$B$1:$AG$1,0),FALSE)/1,0)-IFERROR(VLOOKUP($B172,'Slutlig allokering kvv'!$B$2:$AC$462,MATCH(O$3,'Slutlig allokering kvv'!$B$1:$AJ$1,0),FALSE)/1,0)</f>
        <v>0</v>
      </c>
      <c r="P172">
        <f>IFERROR(VLOOKUP($B172,Kraftvärmeprod!$B$1:$AH$479,MATCH(P$2,Kraftvärmeprod!$B$1:$AG$1,0),FALSE)/1,0)-IFERROR(VLOOKUP($B172,'Slutlig allokering kvv'!$B$2:$AC$462,MATCH(P$3,'Slutlig allokering kvv'!$B$1:$AJ$1,0),FALSE)/1,0)</f>
        <v>0</v>
      </c>
      <c r="Q172">
        <f>IFERROR(VLOOKUP($B172,Kraftvärmeprod!$B$1:$AH$479,MATCH(Q$2,Kraftvärmeprod!$B$1:$AG$1,0),FALSE)/1,0)-IFERROR(VLOOKUP($B172,'Slutlig allokering kvv'!$B$2:$AC$462,MATCH(Q$3,'Slutlig allokering kvv'!$B$1:$AJ$1,0),FALSE)/1,0)</f>
        <v>0</v>
      </c>
      <c r="R172">
        <f>IFERROR(VLOOKUP($B172,Kraftvärmeprod!$B$1:$AH$479,MATCH(R$2,Kraftvärmeprod!$B$1:$AG$1,0),FALSE)/1,0)-IFERROR(VLOOKUP($B172,'Slutlig allokering kvv'!$B$2:$AC$462,MATCH(R$3,'Slutlig allokering kvv'!$B$1:$AJ$1,0),FALSE)/1,0)</f>
        <v>0</v>
      </c>
      <c r="S172">
        <f>IFERROR(VLOOKUP($B172,Kraftvärmeprod!$B$1:$AH$479,MATCH(S$2,Kraftvärmeprod!$B$1:$AG$1,0),FALSE)/1,0)-IFERROR(VLOOKUP($B172,'Slutlig allokering kvv'!$B$2:$AC$462,MATCH(S$3,'Slutlig allokering kvv'!$B$1:$AJ$1,0),FALSE)/1,0)</f>
        <v>0</v>
      </c>
      <c r="T172" s="6">
        <f>IFERROR(VLOOKUP($B172,Miljö!$B$1:$S$477,MATCH(T$2,Miljö!$B$1:$X$1,0),FALSE)/1,0)-IFERROR(VLOOKUP($B172,'Slutlig allokering kvv'!$B$2:$AC$462,MATCH(T$3,'Slutlig allokering kvv'!$B$1:$AJ$1,0),FALSE)/1,0)</f>
        <v>0</v>
      </c>
      <c r="U172">
        <f>IFERROR(VLOOKUP($B172,Kraftvärmeprod!$B$1:$AH$479,MATCH(U$2,Kraftvärmeprod!$B$1:$AG$1,0),FALSE)/1,0)-IFERROR(VLOOKUP($B172,'Slutlig allokering kvv'!$B$2:$AC$462,MATCH(U$3,'Slutlig allokering kvv'!$B$1:$AJ$1,0),FALSE)/1,0)</f>
        <v>0</v>
      </c>
      <c r="V172">
        <f>IFERROR(VLOOKUP($B172,Kraftvärmeprod!$B$1:$AH$479,MATCH(V$2,Kraftvärmeprod!$B$1:$AG$1,0),FALSE)/1,0)-IFERROR(VLOOKUP($B172,'Slutlig allokering kvv'!$B$2:$AC$462,MATCH(V$3,'Slutlig allokering kvv'!$B$1:$AJ$1,0),FALSE)/1,0)</f>
        <v>0</v>
      </c>
      <c r="W172">
        <f>IFERROR(VLOOKUP($B172,Kraftvärmeprod!$B$1:$AH$479,MATCH(W$2,Kraftvärmeprod!$B$1:$AG$1,0),FALSE)/1,0)-IFERROR(VLOOKUP($B172,'Slutlig allokering kvv'!$B$2:$AC$462,MATCH(W$3,'Slutlig allokering kvv'!$B$1:$AJ$1,0),FALSE)/1,0)</f>
        <v>0</v>
      </c>
      <c r="X172">
        <f>IFERROR(VLOOKUP($B172,Kraftvärmeprod!$B$1:$AH$479,MATCH(X$2,Kraftvärmeprod!$B$1:$AG$1,0),FALSE)/1,0)-IFERROR(VLOOKUP($B172,'Slutlig allokering kvv'!$B$2:$AC$462,MATCH(X$3,'Slutlig allokering kvv'!$B$1:$AJ$1,0),FALSE)/1,0)</f>
        <v>0</v>
      </c>
      <c r="Y172">
        <f>IFERROR(VLOOKUP($B172,Kraftvärmeprod!$B$1:$AH$479,MATCH(Y$2,Kraftvärmeprod!$B$1:$AG$1,0),FALSE)/1,0)-IFERROR(VLOOKUP($B172,'Slutlig allokering kvv'!$B$2:$AC$462,MATCH(Y$3,'Slutlig allokering kvv'!$B$1:$AJ$1,0),FALSE)/1,0)</f>
        <v>0</v>
      </c>
      <c r="Z172">
        <f>IFERROR(VLOOKUP($B172,Kraftvärmeprod!$B$1:$AH$479,MATCH(Z$2,Kraftvärmeprod!$B$1:$AG$1,0),FALSE)/1,0)-IFERROR(VLOOKUP($B172,'Slutlig allokering kvv'!$B$2:$AC$462,MATCH(Z$3,'Slutlig allokering kvv'!$B$1:$AJ$1,0),FALSE)/1,0)</f>
        <v>0</v>
      </c>
      <c r="AA172">
        <f>IFERROR(VLOOKUP($B172,Kraftvärmeprod!$B$1:$AH$479,MATCH(AA$2,Kraftvärmeprod!$B$1:$AG$1,0),FALSE)/1,0)-IFERROR(VLOOKUP($B172,'Slutlig allokering kvv'!$B$2:$AC$462,MATCH(AA$3,'Slutlig allokering kvv'!$B$1:$AJ$1,0),FALSE)/1,0)</f>
        <v>0</v>
      </c>
      <c r="AE172">
        <f t="shared" si="4"/>
        <v>0</v>
      </c>
      <c r="AG172">
        <f>IFERROR(VLOOKUP(B172,'Slutlig allokering kvv'!$B$2:$AJ$462,MATCH("Summa slutlig allokerad tillförd energi (utan hjälpel och rökgaskondensering):",'Slutlig allokering kvv'!$B$1:$AK$1,0),FALSE)/1,"")</f>
        <v>0</v>
      </c>
      <c r="AI172" s="137" t="str">
        <f>IFERROR(1-VLOOKUP(B172,'Slutlig allokering kvv'!$B$2:$AJ$462,MATCH("Andel av bränsle i kvv som allokerats till värme, exklusive rökgaskondensering och hjälpel",'Slutlig allokering kvv'!$B$1:$AK$1,0),FALSE),"")</f>
        <v/>
      </c>
      <c r="AK172" s="137" t="str">
        <f t="shared" si="5"/>
        <v/>
      </c>
    </row>
    <row r="173" spans="1:37" x14ac:dyDescent="0.25">
      <c r="A173" s="2" t="s">
        <v>275</v>
      </c>
      <c r="B173" s="2" t="s">
        <v>276</v>
      </c>
      <c r="C173">
        <f>IFERROR(VLOOKUP($B173,Kraftvärmeprod!$B$1:$AH$479,MATCH(C$3,Kraftvärmeprod!$B$1:$AG$1,0),FALSE)/1,"")</f>
        <v>129.619</v>
      </c>
      <c r="D173">
        <f>IFERROR(VLOOKUP($B173,Kraftvärmeprod!$B$1:$AH$479,MATCH(D$3,Kraftvärmeprod!$B$1:$AG$1,0),FALSE)/1,"")</f>
        <v>30.879000000000001</v>
      </c>
      <c r="E173">
        <f>IFERROR(VLOOKUP($B173,Kraftvärmeprod!$B$1:$AH$479,MATCH(E$2,Kraftvärmeprod!$B$1:$AG$1,0),FALSE)/1,0)-IFERROR(VLOOKUP($B173,'Slutlig allokering kvv'!$B$2:$AC$462,MATCH(E$3,'Slutlig allokering kvv'!$B$1:$AJ$1,0),FALSE)/1,0)</f>
        <v>71.197600000000008</v>
      </c>
      <c r="F173">
        <f>IFERROR(VLOOKUP($B173,Kraftvärmeprod!$B$1:$AH$479,MATCH(F$2,Kraftvärmeprod!$B$1:$AG$1,0),FALSE)/1,0)-IFERROR(VLOOKUP($B173,'Slutlig allokering kvv'!$B$2:$AC$462,MATCH(F$3,'Slutlig allokering kvv'!$B$1:$AJ$1,0),FALSE)/1,0)</f>
        <v>0</v>
      </c>
      <c r="G173">
        <f>IFERROR(VLOOKUP($B173,Kraftvärmeprod!$B$1:$AH$479,MATCH(G$2,Kraftvärmeprod!$B$1:$AG$1,0),FALSE)/1,0)-IFERROR(VLOOKUP($B173,'Slutlig allokering kvv'!$B$2:$AC$462,MATCH(G$3,'Slutlig allokering kvv'!$B$1:$AJ$1,0),FALSE)/1,0)</f>
        <v>0</v>
      </c>
      <c r="H173">
        <f>IFERROR(VLOOKUP($B173,Kraftvärmeprod!$B$1:$AH$479,MATCH(H$2,Kraftvärmeprod!$B$1:$AG$1,0),FALSE)/1,0)-IFERROR(VLOOKUP($B173,'Slutlig allokering kvv'!$B$2:$AC$462,MATCH(H$3,'Slutlig allokering kvv'!$B$1:$AJ$1,0),FALSE)/1,0)</f>
        <v>0</v>
      </c>
      <c r="I173">
        <f>IFERROR(VLOOKUP($B173,Kraftvärmeprod!$B$1:$AH$479,MATCH(I$2,Kraftvärmeprod!$B$1:$AG$1,0),FALSE)/1,0)-IFERROR(VLOOKUP($B173,'Slutlig allokering kvv'!$B$2:$AC$462,MATCH(I$3,'Slutlig allokering kvv'!$B$1:$AJ$1,0),FALSE)/1,0)</f>
        <v>0.138851</v>
      </c>
      <c r="J173">
        <f>IFERROR(VLOOKUP($B173,Kraftvärmeprod!$B$1:$AH$479,MATCH(J$2,Kraftvärmeprod!$B$1:$AG$1,0),FALSE)/1,0)-IFERROR(VLOOKUP($B173,'Slutlig allokering kvv'!$B$2:$AC$462,MATCH(J$3,'Slutlig allokering kvv'!$B$1:$AJ$1,0),FALSE)/1,0)</f>
        <v>0</v>
      </c>
      <c r="K173">
        <f>IFERROR(VLOOKUP($B173,Kraftvärmeprod!$B$1:$AH$479,MATCH(K$2,Kraftvärmeprod!$B$1:$AG$1,0),FALSE)/1,0)-IFERROR(VLOOKUP($B173,'Slutlig allokering kvv'!$B$2:$AC$462,MATCH(K$3,'Slutlig allokering kvv'!$B$1:$AJ$1,0),FALSE)/1,0)</f>
        <v>0</v>
      </c>
      <c r="L173">
        <f>IFERROR(VLOOKUP($B173,Kraftvärmeprod!$B$1:$AH$479,MATCH(L$2,Kraftvärmeprod!$B$1:$AG$1,0),FALSE)/1,0)-IFERROR(VLOOKUP($B173,'Slutlig allokering kvv'!$B$2:$AC$462,MATCH(L$3,'Slutlig allokering kvv'!$B$1:$AJ$1,0),FALSE)/1,0)</f>
        <v>0</v>
      </c>
      <c r="M173">
        <f>IFERROR(VLOOKUP($B173,Kraftvärmeprod!$B$1:$AH$479,MATCH(M$2,Kraftvärmeprod!$B$1:$AG$1,0),FALSE)/1,0)-IFERROR(VLOOKUP($B173,'Slutlig allokering kvv'!$B$2:$AC$462,MATCH(M$3,'Slutlig allokering kvv'!$B$1:$AJ$1,0),FALSE)/1,0)</f>
        <v>0</v>
      </c>
      <c r="N173">
        <f>IFERROR(VLOOKUP($B173,Kraftvärmeprod!$B$1:$AH$479,MATCH(N$2,Kraftvärmeprod!$B$1:$AG$1,0),FALSE)/1,0)-IFERROR(VLOOKUP($B173,'Slutlig allokering kvv'!$B$2:$AC$462,MATCH(N$3,'Slutlig allokering kvv'!$B$1:$AJ$1,0),FALSE)/1,0)</f>
        <v>18.447799999999997</v>
      </c>
      <c r="O173">
        <f>IFERROR(VLOOKUP($B173,Kraftvärmeprod!$B$1:$AH$479,MATCH(O$2,Kraftvärmeprod!$B$1:$AG$1,0),FALSE)/1,0)-IFERROR(VLOOKUP($B173,'Slutlig allokering kvv'!$B$2:$AC$462,MATCH(O$3,'Slutlig allokering kvv'!$B$1:$AJ$1,0),FALSE)/1,0)</f>
        <v>0</v>
      </c>
      <c r="P173">
        <f>IFERROR(VLOOKUP($B173,Kraftvärmeprod!$B$1:$AH$479,MATCH(P$2,Kraftvärmeprod!$B$1:$AG$1,0),FALSE)/1,0)-IFERROR(VLOOKUP($B173,'Slutlig allokering kvv'!$B$2:$AC$462,MATCH(P$3,'Slutlig allokering kvv'!$B$1:$AJ$1,0),FALSE)/1,0)</f>
        <v>0</v>
      </c>
      <c r="Q173">
        <f>IFERROR(VLOOKUP($B173,Kraftvärmeprod!$B$1:$AH$479,MATCH(Q$2,Kraftvärmeprod!$B$1:$AG$1,0),FALSE)/1,0)-IFERROR(VLOOKUP($B173,'Slutlig allokering kvv'!$B$2:$AC$462,MATCH(Q$3,'Slutlig allokering kvv'!$B$1:$AJ$1,0),FALSE)/1,0)</f>
        <v>0</v>
      </c>
      <c r="R173">
        <f>IFERROR(VLOOKUP($B173,Kraftvärmeprod!$B$1:$AH$479,MATCH(R$2,Kraftvärmeprod!$B$1:$AG$1,0),FALSE)/1,0)-IFERROR(VLOOKUP($B173,'Slutlig allokering kvv'!$B$2:$AC$462,MATCH(R$3,'Slutlig allokering kvv'!$B$1:$AJ$1,0),FALSE)/1,0)</f>
        <v>0</v>
      </c>
      <c r="S173">
        <f>IFERROR(VLOOKUP($B173,Kraftvärmeprod!$B$1:$AH$479,MATCH(S$2,Kraftvärmeprod!$B$1:$AG$1,0),FALSE)/1,0)-IFERROR(VLOOKUP($B173,'Slutlig allokering kvv'!$B$2:$AC$462,MATCH(S$3,'Slutlig allokering kvv'!$B$1:$AJ$1,0),FALSE)/1,0)</f>
        <v>0</v>
      </c>
      <c r="T173" s="6">
        <f>IFERROR(VLOOKUP($B173,Miljö!$B$1:$S$477,MATCH(T$2,Miljö!$B$1:$X$1,0),FALSE)/1,0)-IFERROR(VLOOKUP($B173,'Slutlig allokering kvv'!$B$2:$AC$462,MATCH(T$3,'Slutlig allokering kvv'!$B$1:$AJ$1,0),FALSE)/1,0)</f>
        <v>2.7123000000000004</v>
      </c>
      <c r="U173">
        <f>IFERROR(VLOOKUP($B173,Kraftvärmeprod!$B$1:$AH$479,MATCH(U$2,Kraftvärmeprod!$B$1:$AG$1,0),FALSE)/1,0)-IFERROR(VLOOKUP($B173,'Slutlig allokering kvv'!$B$2:$AC$462,MATCH(U$3,'Slutlig allokering kvv'!$B$1:$AJ$1,0),FALSE)/1,0)</f>
        <v>0</v>
      </c>
      <c r="V173">
        <f>IFERROR(VLOOKUP($B173,Kraftvärmeprod!$B$1:$AH$479,MATCH(V$2,Kraftvärmeprod!$B$1:$AG$1,0),FALSE)/1,0)-IFERROR(VLOOKUP($B173,'Slutlig allokering kvv'!$B$2:$AC$462,MATCH(V$3,'Slutlig allokering kvv'!$B$1:$AJ$1,0),FALSE)/1,0)</f>
        <v>0</v>
      </c>
      <c r="W173">
        <f>IFERROR(VLOOKUP($B173,Kraftvärmeprod!$B$1:$AH$479,MATCH(W$2,Kraftvärmeprod!$B$1:$AG$1,0),FALSE)/1,0)-IFERROR(VLOOKUP($B173,'Slutlig allokering kvv'!$B$2:$AC$462,MATCH(W$3,'Slutlig allokering kvv'!$B$1:$AJ$1,0),FALSE)/1,0)</f>
        <v>0</v>
      </c>
      <c r="X173">
        <f>IFERROR(VLOOKUP($B173,Kraftvärmeprod!$B$1:$AH$479,MATCH(X$2,Kraftvärmeprod!$B$1:$AG$1,0),FALSE)/1,0)-IFERROR(VLOOKUP($B173,'Slutlig allokering kvv'!$B$2:$AC$462,MATCH(X$3,'Slutlig allokering kvv'!$B$1:$AJ$1,0),FALSE)/1,0)</f>
        <v>0</v>
      </c>
      <c r="Y173">
        <f>IFERROR(VLOOKUP($B173,Kraftvärmeprod!$B$1:$AH$479,MATCH(Y$2,Kraftvärmeprod!$B$1:$AG$1,0),FALSE)/1,0)-IFERROR(VLOOKUP($B173,'Slutlig allokering kvv'!$B$2:$AC$462,MATCH(Y$3,'Slutlig allokering kvv'!$B$1:$AJ$1,0),FALSE)/1,0)</f>
        <v>0</v>
      </c>
      <c r="Z173">
        <f>IFERROR(VLOOKUP($B173,Kraftvärmeprod!$B$1:$AH$479,MATCH(Z$2,Kraftvärmeprod!$B$1:$AG$1,0),FALSE)/1,0)-IFERROR(VLOOKUP($B173,'Slutlig allokering kvv'!$B$2:$AC$462,MATCH(Z$3,'Slutlig allokering kvv'!$B$1:$AJ$1,0),FALSE)/1,0)</f>
        <v>0</v>
      </c>
      <c r="AA173">
        <f>IFERROR(VLOOKUP($B173,Kraftvärmeprod!$B$1:$AH$479,MATCH(AA$2,Kraftvärmeprod!$B$1:$AG$1,0),FALSE)/1,0)-IFERROR(VLOOKUP($B173,'Slutlig allokering kvv'!$B$2:$AC$462,MATCH(AA$3,'Slutlig allokering kvv'!$B$1:$AJ$1,0),FALSE)/1,0)</f>
        <v>0</v>
      </c>
      <c r="AE173">
        <f t="shared" si="4"/>
        <v>89.784251000000012</v>
      </c>
      <c r="AG173">
        <f>IFERROR(VLOOKUP(B173,'Slutlig allokering kvv'!$B$2:$AJ$462,MATCH("Summa slutlig allokerad tillförd energi (utan hjälpel och rökgaskondensering):",'Slutlig allokering kvv'!$B$1:$AK$1,0),FALSE)/1,"")</f>
        <v>123.396749</v>
      </c>
      <c r="AI173" s="137">
        <f>IFERROR(1-VLOOKUP(B173,'Slutlig allokering kvv'!$B$2:$AJ$462,MATCH("Andel av bränsle i kvv som allokerats till värme, exklusive rökgaskondensering och hjälpel",'Slutlig allokering kvv'!$B$1:$AK$1,0),FALSE),"")</f>
        <v>0.42116441427706974</v>
      </c>
      <c r="AK173" s="137">
        <f t="shared" si="5"/>
        <v>0.42116441427706974</v>
      </c>
    </row>
    <row r="174" spans="1:37" x14ac:dyDescent="0.25">
      <c r="A174" s="2" t="s">
        <v>277</v>
      </c>
      <c r="B174" s="2" t="s">
        <v>278</v>
      </c>
      <c r="C174" t="str">
        <f>IFERROR(VLOOKUP($B174,Kraftvärmeprod!$B$1:$AH$479,MATCH(C$3,Kraftvärmeprod!$B$1:$AG$1,0),FALSE)/1,"")</f>
        <v/>
      </c>
      <c r="D174" t="str">
        <f>IFERROR(VLOOKUP($B174,Kraftvärmeprod!$B$1:$AH$479,MATCH(D$3,Kraftvärmeprod!$B$1:$AG$1,0),FALSE)/1,"")</f>
        <v/>
      </c>
      <c r="E174">
        <f>IFERROR(VLOOKUP($B174,Kraftvärmeprod!$B$1:$AH$479,MATCH(E$2,Kraftvärmeprod!$B$1:$AG$1,0),FALSE)/1,0)-IFERROR(VLOOKUP($B174,'Slutlig allokering kvv'!$B$2:$AC$462,MATCH(E$3,'Slutlig allokering kvv'!$B$1:$AJ$1,0),FALSE)/1,0)</f>
        <v>0</v>
      </c>
      <c r="F174">
        <f>IFERROR(VLOOKUP($B174,Kraftvärmeprod!$B$1:$AH$479,MATCH(F$2,Kraftvärmeprod!$B$1:$AG$1,0),FALSE)/1,0)-IFERROR(VLOOKUP($B174,'Slutlig allokering kvv'!$B$2:$AC$462,MATCH(F$3,'Slutlig allokering kvv'!$B$1:$AJ$1,0),FALSE)/1,0)</f>
        <v>0</v>
      </c>
      <c r="G174">
        <f>IFERROR(VLOOKUP($B174,Kraftvärmeprod!$B$1:$AH$479,MATCH(G$2,Kraftvärmeprod!$B$1:$AG$1,0),FALSE)/1,0)-IFERROR(VLOOKUP($B174,'Slutlig allokering kvv'!$B$2:$AC$462,MATCH(G$3,'Slutlig allokering kvv'!$B$1:$AJ$1,0),FALSE)/1,0)</f>
        <v>0</v>
      </c>
      <c r="H174">
        <f>IFERROR(VLOOKUP($B174,Kraftvärmeprod!$B$1:$AH$479,MATCH(H$2,Kraftvärmeprod!$B$1:$AG$1,0),FALSE)/1,0)-IFERROR(VLOOKUP($B174,'Slutlig allokering kvv'!$B$2:$AC$462,MATCH(H$3,'Slutlig allokering kvv'!$B$1:$AJ$1,0),FALSE)/1,0)</f>
        <v>0</v>
      </c>
      <c r="I174">
        <f>IFERROR(VLOOKUP($B174,Kraftvärmeprod!$B$1:$AH$479,MATCH(I$2,Kraftvärmeprod!$B$1:$AG$1,0),FALSE)/1,0)-IFERROR(VLOOKUP($B174,'Slutlig allokering kvv'!$B$2:$AC$462,MATCH(I$3,'Slutlig allokering kvv'!$B$1:$AJ$1,0),FALSE)/1,0)</f>
        <v>0</v>
      </c>
      <c r="J174">
        <f>IFERROR(VLOOKUP($B174,Kraftvärmeprod!$B$1:$AH$479,MATCH(J$2,Kraftvärmeprod!$B$1:$AG$1,0),FALSE)/1,0)-IFERROR(VLOOKUP($B174,'Slutlig allokering kvv'!$B$2:$AC$462,MATCH(J$3,'Slutlig allokering kvv'!$B$1:$AJ$1,0),FALSE)/1,0)</f>
        <v>0</v>
      </c>
      <c r="K174">
        <f>IFERROR(VLOOKUP($B174,Kraftvärmeprod!$B$1:$AH$479,MATCH(K$2,Kraftvärmeprod!$B$1:$AG$1,0),FALSE)/1,0)-IFERROR(VLOOKUP($B174,'Slutlig allokering kvv'!$B$2:$AC$462,MATCH(K$3,'Slutlig allokering kvv'!$B$1:$AJ$1,0),FALSE)/1,0)</f>
        <v>0</v>
      </c>
      <c r="L174">
        <f>IFERROR(VLOOKUP($B174,Kraftvärmeprod!$B$1:$AH$479,MATCH(L$2,Kraftvärmeprod!$B$1:$AG$1,0),FALSE)/1,0)-IFERROR(VLOOKUP($B174,'Slutlig allokering kvv'!$B$2:$AC$462,MATCH(L$3,'Slutlig allokering kvv'!$B$1:$AJ$1,0),FALSE)/1,0)</f>
        <v>0</v>
      </c>
      <c r="M174">
        <f>IFERROR(VLOOKUP($B174,Kraftvärmeprod!$B$1:$AH$479,MATCH(M$2,Kraftvärmeprod!$B$1:$AG$1,0),FALSE)/1,0)-IFERROR(VLOOKUP($B174,'Slutlig allokering kvv'!$B$2:$AC$462,MATCH(M$3,'Slutlig allokering kvv'!$B$1:$AJ$1,0),FALSE)/1,0)</f>
        <v>0</v>
      </c>
      <c r="N174">
        <f>IFERROR(VLOOKUP($B174,Kraftvärmeprod!$B$1:$AH$479,MATCH(N$2,Kraftvärmeprod!$B$1:$AG$1,0),FALSE)/1,0)-IFERROR(VLOOKUP($B174,'Slutlig allokering kvv'!$B$2:$AC$462,MATCH(N$3,'Slutlig allokering kvv'!$B$1:$AJ$1,0),FALSE)/1,0)</f>
        <v>0</v>
      </c>
      <c r="O174">
        <f>IFERROR(VLOOKUP($B174,Kraftvärmeprod!$B$1:$AH$479,MATCH(O$2,Kraftvärmeprod!$B$1:$AG$1,0),FALSE)/1,0)-IFERROR(VLOOKUP($B174,'Slutlig allokering kvv'!$B$2:$AC$462,MATCH(O$3,'Slutlig allokering kvv'!$B$1:$AJ$1,0),FALSE)/1,0)</f>
        <v>0</v>
      </c>
      <c r="P174">
        <f>IFERROR(VLOOKUP($B174,Kraftvärmeprod!$B$1:$AH$479,MATCH(P$2,Kraftvärmeprod!$B$1:$AG$1,0),FALSE)/1,0)-IFERROR(VLOOKUP($B174,'Slutlig allokering kvv'!$B$2:$AC$462,MATCH(P$3,'Slutlig allokering kvv'!$B$1:$AJ$1,0),FALSE)/1,0)</f>
        <v>0</v>
      </c>
      <c r="Q174">
        <f>IFERROR(VLOOKUP($B174,Kraftvärmeprod!$B$1:$AH$479,MATCH(Q$2,Kraftvärmeprod!$B$1:$AG$1,0),FALSE)/1,0)-IFERROR(VLOOKUP($B174,'Slutlig allokering kvv'!$B$2:$AC$462,MATCH(Q$3,'Slutlig allokering kvv'!$B$1:$AJ$1,0),FALSE)/1,0)</f>
        <v>0</v>
      </c>
      <c r="R174">
        <f>IFERROR(VLOOKUP($B174,Kraftvärmeprod!$B$1:$AH$479,MATCH(R$2,Kraftvärmeprod!$B$1:$AG$1,0),FALSE)/1,0)-IFERROR(VLOOKUP($B174,'Slutlig allokering kvv'!$B$2:$AC$462,MATCH(R$3,'Slutlig allokering kvv'!$B$1:$AJ$1,0),FALSE)/1,0)</f>
        <v>0</v>
      </c>
      <c r="S174">
        <f>IFERROR(VLOOKUP($B174,Kraftvärmeprod!$B$1:$AH$479,MATCH(S$2,Kraftvärmeprod!$B$1:$AG$1,0),FALSE)/1,0)-IFERROR(VLOOKUP($B174,'Slutlig allokering kvv'!$B$2:$AC$462,MATCH(S$3,'Slutlig allokering kvv'!$B$1:$AJ$1,0),FALSE)/1,0)</f>
        <v>0</v>
      </c>
      <c r="T174" s="6">
        <f>IFERROR(VLOOKUP($B174,Miljö!$B$1:$S$477,MATCH(T$2,Miljö!$B$1:$X$1,0),FALSE)/1,0)-IFERROR(VLOOKUP($B174,'Slutlig allokering kvv'!$B$2:$AC$462,MATCH(T$3,'Slutlig allokering kvv'!$B$1:$AJ$1,0),FALSE)/1,0)</f>
        <v>0</v>
      </c>
      <c r="U174">
        <f>IFERROR(VLOOKUP($B174,Kraftvärmeprod!$B$1:$AH$479,MATCH(U$2,Kraftvärmeprod!$B$1:$AG$1,0),FALSE)/1,0)-IFERROR(VLOOKUP($B174,'Slutlig allokering kvv'!$B$2:$AC$462,MATCH(U$3,'Slutlig allokering kvv'!$B$1:$AJ$1,0),FALSE)/1,0)</f>
        <v>0</v>
      </c>
      <c r="V174">
        <f>IFERROR(VLOOKUP($B174,Kraftvärmeprod!$B$1:$AH$479,MATCH(V$2,Kraftvärmeprod!$B$1:$AG$1,0),FALSE)/1,0)-IFERROR(VLOOKUP($B174,'Slutlig allokering kvv'!$B$2:$AC$462,MATCH(V$3,'Slutlig allokering kvv'!$B$1:$AJ$1,0),FALSE)/1,0)</f>
        <v>0</v>
      </c>
      <c r="W174">
        <f>IFERROR(VLOOKUP($B174,Kraftvärmeprod!$B$1:$AH$479,MATCH(W$2,Kraftvärmeprod!$B$1:$AG$1,0),FALSE)/1,0)-IFERROR(VLOOKUP($B174,'Slutlig allokering kvv'!$B$2:$AC$462,MATCH(W$3,'Slutlig allokering kvv'!$B$1:$AJ$1,0),FALSE)/1,0)</f>
        <v>0</v>
      </c>
      <c r="X174">
        <f>IFERROR(VLOOKUP($B174,Kraftvärmeprod!$B$1:$AH$479,MATCH(X$2,Kraftvärmeprod!$B$1:$AG$1,0),FALSE)/1,0)-IFERROR(VLOOKUP($B174,'Slutlig allokering kvv'!$B$2:$AC$462,MATCH(X$3,'Slutlig allokering kvv'!$B$1:$AJ$1,0),FALSE)/1,0)</f>
        <v>0</v>
      </c>
      <c r="Y174">
        <f>IFERROR(VLOOKUP($B174,Kraftvärmeprod!$B$1:$AH$479,MATCH(Y$2,Kraftvärmeprod!$B$1:$AG$1,0),FALSE)/1,0)-IFERROR(VLOOKUP($B174,'Slutlig allokering kvv'!$B$2:$AC$462,MATCH(Y$3,'Slutlig allokering kvv'!$B$1:$AJ$1,0),FALSE)/1,0)</f>
        <v>0</v>
      </c>
      <c r="Z174">
        <f>IFERROR(VLOOKUP($B174,Kraftvärmeprod!$B$1:$AH$479,MATCH(Z$2,Kraftvärmeprod!$B$1:$AG$1,0),FALSE)/1,0)-IFERROR(VLOOKUP($B174,'Slutlig allokering kvv'!$B$2:$AC$462,MATCH(Z$3,'Slutlig allokering kvv'!$B$1:$AJ$1,0),FALSE)/1,0)</f>
        <v>0</v>
      </c>
      <c r="AA174">
        <f>IFERROR(VLOOKUP($B174,Kraftvärmeprod!$B$1:$AH$479,MATCH(AA$2,Kraftvärmeprod!$B$1:$AG$1,0),FALSE)/1,0)-IFERROR(VLOOKUP($B174,'Slutlig allokering kvv'!$B$2:$AC$462,MATCH(AA$3,'Slutlig allokering kvv'!$B$1:$AJ$1,0),FALSE)/1,0)</f>
        <v>0</v>
      </c>
      <c r="AE174">
        <f t="shared" si="4"/>
        <v>0</v>
      </c>
      <c r="AG174">
        <f>IFERROR(VLOOKUP(B174,'Slutlig allokering kvv'!$B$2:$AJ$462,MATCH("Summa slutlig allokerad tillförd energi (utan hjälpel och rökgaskondensering):",'Slutlig allokering kvv'!$B$1:$AK$1,0),FALSE)/1,"")</f>
        <v>0</v>
      </c>
      <c r="AI174" s="137" t="str">
        <f>IFERROR(1-VLOOKUP(B174,'Slutlig allokering kvv'!$B$2:$AJ$462,MATCH("Andel av bränsle i kvv som allokerats till värme, exklusive rökgaskondensering och hjälpel",'Slutlig allokering kvv'!$B$1:$AK$1,0),FALSE),"")</f>
        <v/>
      </c>
      <c r="AK174" s="137" t="str">
        <f t="shared" si="5"/>
        <v/>
      </c>
    </row>
    <row r="175" spans="1:37" x14ac:dyDescent="0.25">
      <c r="A175" s="2" t="s">
        <v>277</v>
      </c>
      <c r="B175" s="2" t="s">
        <v>279</v>
      </c>
      <c r="C175" t="str">
        <f>IFERROR(VLOOKUP($B175,Kraftvärmeprod!$B$1:$AH$479,MATCH(C$3,Kraftvärmeprod!$B$1:$AG$1,0),FALSE)/1,"")</f>
        <v/>
      </c>
      <c r="D175" t="str">
        <f>IFERROR(VLOOKUP($B175,Kraftvärmeprod!$B$1:$AH$479,MATCH(D$3,Kraftvärmeprod!$B$1:$AG$1,0),FALSE)/1,"")</f>
        <v/>
      </c>
      <c r="E175">
        <f>IFERROR(VLOOKUP($B175,Kraftvärmeprod!$B$1:$AH$479,MATCH(E$2,Kraftvärmeprod!$B$1:$AG$1,0),FALSE)/1,0)-IFERROR(VLOOKUP($B175,'Slutlig allokering kvv'!$B$2:$AC$462,MATCH(E$3,'Slutlig allokering kvv'!$B$1:$AJ$1,0),FALSE)/1,0)</f>
        <v>0</v>
      </c>
      <c r="F175">
        <f>IFERROR(VLOOKUP($B175,Kraftvärmeprod!$B$1:$AH$479,MATCH(F$2,Kraftvärmeprod!$B$1:$AG$1,0),FALSE)/1,0)-IFERROR(VLOOKUP($B175,'Slutlig allokering kvv'!$B$2:$AC$462,MATCH(F$3,'Slutlig allokering kvv'!$B$1:$AJ$1,0),FALSE)/1,0)</f>
        <v>0</v>
      </c>
      <c r="G175">
        <f>IFERROR(VLOOKUP($B175,Kraftvärmeprod!$B$1:$AH$479,MATCH(G$2,Kraftvärmeprod!$B$1:$AG$1,0),FALSE)/1,0)-IFERROR(VLOOKUP($B175,'Slutlig allokering kvv'!$B$2:$AC$462,MATCH(G$3,'Slutlig allokering kvv'!$B$1:$AJ$1,0),FALSE)/1,0)</f>
        <v>0</v>
      </c>
      <c r="H175">
        <f>IFERROR(VLOOKUP($B175,Kraftvärmeprod!$B$1:$AH$479,MATCH(H$2,Kraftvärmeprod!$B$1:$AG$1,0),FALSE)/1,0)-IFERROR(VLOOKUP($B175,'Slutlig allokering kvv'!$B$2:$AC$462,MATCH(H$3,'Slutlig allokering kvv'!$B$1:$AJ$1,0),FALSE)/1,0)</f>
        <v>0</v>
      </c>
      <c r="I175">
        <f>IFERROR(VLOOKUP($B175,Kraftvärmeprod!$B$1:$AH$479,MATCH(I$2,Kraftvärmeprod!$B$1:$AG$1,0),FALSE)/1,0)-IFERROR(VLOOKUP($B175,'Slutlig allokering kvv'!$B$2:$AC$462,MATCH(I$3,'Slutlig allokering kvv'!$B$1:$AJ$1,0),FALSE)/1,0)</f>
        <v>0</v>
      </c>
      <c r="J175">
        <f>IFERROR(VLOOKUP($B175,Kraftvärmeprod!$B$1:$AH$479,MATCH(J$2,Kraftvärmeprod!$B$1:$AG$1,0),FALSE)/1,0)-IFERROR(VLOOKUP($B175,'Slutlig allokering kvv'!$B$2:$AC$462,MATCH(J$3,'Slutlig allokering kvv'!$B$1:$AJ$1,0),FALSE)/1,0)</f>
        <v>0</v>
      </c>
      <c r="K175">
        <f>IFERROR(VLOOKUP($B175,Kraftvärmeprod!$B$1:$AH$479,MATCH(K$2,Kraftvärmeprod!$B$1:$AG$1,0),FALSE)/1,0)-IFERROR(VLOOKUP($B175,'Slutlig allokering kvv'!$B$2:$AC$462,MATCH(K$3,'Slutlig allokering kvv'!$B$1:$AJ$1,0),FALSE)/1,0)</f>
        <v>0</v>
      </c>
      <c r="L175">
        <f>IFERROR(VLOOKUP($B175,Kraftvärmeprod!$B$1:$AH$479,MATCH(L$2,Kraftvärmeprod!$B$1:$AG$1,0),FALSE)/1,0)-IFERROR(VLOOKUP($B175,'Slutlig allokering kvv'!$B$2:$AC$462,MATCH(L$3,'Slutlig allokering kvv'!$B$1:$AJ$1,0),FALSE)/1,0)</f>
        <v>0</v>
      </c>
      <c r="M175">
        <f>IFERROR(VLOOKUP($B175,Kraftvärmeprod!$B$1:$AH$479,MATCH(M$2,Kraftvärmeprod!$B$1:$AG$1,0),FALSE)/1,0)-IFERROR(VLOOKUP($B175,'Slutlig allokering kvv'!$B$2:$AC$462,MATCH(M$3,'Slutlig allokering kvv'!$B$1:$AJ$1,0),FALSE)/1,0)</f>
        <v>0</v>
      </c>
      <c r="N175">
        <f>IFERROR(VLOOKUP($B175,Kraftvärmeprod!$B$1:$AH$479,MATCH(N$2,Kraftvärmeprod!$B$1:$AG$1,0),FALSE)/1,0)-IFERROR(VLOOKUP($B175,'Slutlig allokering kvv'!$B$2:$AC$462,MATCH(N$3,'Slutlig allokering kvv'!$B$1:$AJ$1,0),FALSE)/1,0)</f>
        <v>0</v>
      </c>
      <c r="O175">
        <f>IFERROR(VLOOKUP($B175,Kraftvärmeprod!$B$1:$AH$479,MATCH(O$2,Kraftvärmeprod!$B$1:$AG$1,0),FALSE)/1,0)-IFERROR(VLOOKUP($B175,'Slutlig allokering kvv'!$B$2:$AC$462,MATCH(O$3,'Slutlig allokering kvv'!$B$1:$AJ$1,0),FALSE)/1,0)</f>
        <v>0</v>
      </c>
      <c r="P175">
        <f>IFERROR(VLOOKUP($B175,Kraftvärmeprod!$B$1:$AH$479,MATCH(P$2,Kraftvärmeprod!$B$1:$AG$1,0),FALSE)/1,0)-IFERROR(VLOOKUP($B175,'Slutlig allokering kvv'!$B$2:$AC$462,MATCH(P$3,'Slutlig allokering kvv'!$B$1:$AJ$1,0),FALSE)/1,0)</f>
        <v>0</v>
      </c>
      <c r="Q175">
        <f>IFERROR(VLOOKUP($B175,Kraftvärmeprod!$B$1:$AH$479,MATCH(Q$2,Kraftvärmeprod!$B$1:$AG$1,0),FALSE)/1,0)-IFERROR(VLOOKUP($B175,'Slutlig allokering kvv'!$B$2:$AC$462,MATCH(Q$3,'Slutlig allokering kvv'!$B$1:$AJ$1,0),FALSE)/1,0)</f>
        <v>0</v>
      </c>
      <c r="R175">
        <f>IFERROR(VLOOKUP($B175,Kraftvärmeprod!$B$1:$AH$479,MATCH(R$2,Kraftvärmeprod!$B$1:$AG$1,0),FALSE)/1,0)-IFERROR(VLOOKUP($B175,'Slutlig allokering kvv'!$B$2:$AC$462,MATCH(R$3,'Slutlig allokering kvv'!$B$1:$AJ$1,0),FALSE)/1,0)</f>
        <v>0</v>
      </c>
      <c r="S175">
        <f>IFERROR(VLOOKUP($B175,Kraftvärmeprod!$B$1:$AH$479,MATCH(S$2,Kraftvärmeprod!$B$1:$AG$1,0),FALSE)/1,0)-IFERROR(VLOOKUP($B175,'Slutlig allokering kvv'!$B$2:$AC$462,MATCH(S$3,'Slutlig allokering kvv'!$B$1:$AJ$1,0),FALSE)/1,0)</f>
        <v>0</v>
      </c>
      <c r="T175" s="6">
        <f>IFERROR(VLOOKUP($B175,Miljö!$B$1:$S$477,MATCH(T$2,Miljö!$B$1:$X$1,0),FALSE)/1,0)-IFERROR(VLOOKUP($B175,'Slutlig allokering kvv'!$B$2:$AC$462,MATCH(T$3,'Slutlig allokering kvv'!$B$1:$AJ$1,0),FALSE)/1,0)</f>
        <v>0</v>
      </c>
      <c r="U175">
        <f>IFERROR(VLOOKUP($B175,Kraftvärmeprod!$B$1:$AH$479,MATCH(U$2,Kraftvärmeprod!$B$1:$AG$1,0),FALSE)/1,0)-IFERROR(VLOOKUP($B175,'Slutlig allokering kvv'!$B$2:$AC$462,MATCH(U$3,'Slutlig allokering kvv'!$B$1:$AJ$1,0),FALSE)/1,0)</f>
        <v>0</v>
      </c>
      <c r="V175">
        <f>IFERROR(VLOOKUP($B175,Kraftvärmeprod!$B$1:$AH$479,MATCH(V$2,Kraftvärmeprod!$B$1:$AG$1,0),FALSE)/1,0)-IFERROR(VLOOKUP($B175,'Slutlig allokering kvv'!$B$2:$AC$462,MATCH(V$3,'Slutlig allokering kvv'!$B$1:$AJ$1,0),FALSE)/1,0)</f>
        <v>0</v>
      </c>
      <c r="W175">
        <f>IFERROR(VLOOKUP($B175,Kraftvärmeprod!$B$1:$AH$479,MATCH(W$2,Kraftvärmeprod!$B$1:$AG$1,0),FALSE)/1,0)-IFERROR(VLOOKUP($B175,'Slutlig allokering kvv'!$B$2:$AC$462,MATCH(W$3,'Slutlig allokering kvv'!$B$1:$AJ$1,0),FALSE)/1,0)</f>
        <v>0</v>
      </c>
      <c r="X175">
        <f>IFERROR(VLOOKUP($B175,Kraftvärmeprod!$B$1:$AH$479,MATCH(X$2,Kraftvärmeprod!$B$1:$AG$1,0),FALSE)/1,0)-IFERROR(VLOOKUP($B175,'Slutlig allokering kvv'!$B$2:$AC$462,MATCH(X$3,'Slutlig allokering kvv'!$B$1:$AJ$1,0),FALSE)/1,0)</f>
        <v>0</v>
      </c>
      <c r="Y175">
        <f>IFERROR(VLOOKUP($B175,Kraftvärmeprod!$B$1:$AH$479,MATCH(Y$2,Kraftvärmeprod!$B$1:$AG$1,0),FALSE)/1,0)-IFERROR(VLOOKUP($B175,'Slutlig allokering kvv'!$B$2:$AC$462,MATCH(Y$3,'Slutlig allokering kvv'!$B$1:$AJ$1,0),FALSE)/1,0)</f>
        <v>0</v>
      </c>
      <c r="Z175">
        <f>IFERROR(VLOOKUP($B175,Kraftvärmeprod!$B$1:$AH$479,MATCH(Z$2,Kraftvärmeprod!$B$1:$AG$1,0),FALSE)/1,0)-IFERROR(VLOOKUP($B175,'Slutlig allokering kvv'!$B$2:$AC$462,MATCH(Z$3,'Slutlig allokering kvv'!$B$1:$AJ$1,0),FALSE)/1,0)</f>
        <v>0</v>
      </c>
      <c r="AA175">
        <f>IFERROR(VLOOKUP($B175,Kraftvärmeprod!$B$1:$AH$479,MATCH(AA$2,Kraftvärmeprod!$B$1:$AG$1,0),FALSE)/1,0)-IFERROR(VLOOKUP($B175,'Slutlig allokering kvv'!$B$2:$AC$462,MATCH(AA$3,'Slutlig allokering kvv'!$B$1:$AJ$1,0),FALSE)/1,0)</f>
        <v>0</v>
      </c>
      <c r="AE175">
        <f t="shared" si="4"/>
        <v>0</v>
      </c>
      <c r="AG175">
        <f>IFERROR(VLOOKUP(B175,'Slutlig allokering kvv'!$B$2:$AJ$462,MATCH("Summa slutlig allokerad tillförd energi (utan hjälpel och rökgaskondensering):",'Slutlig allokering kvv'!$B$1:$AK$1,0),FALSE)/1,"")</f>
        <v>0</v>
      </c>
      <c r="AI175" s="137" t="str">
        <f>IFERROR(1-VLOOKUP(B175,'Slutlig allokering kvv'!$B$2:$AJ$462,MATCH("Andel av bränsle i kvv som allokerats till värme, exklusive rökgaskondensering och hjälpel",'Slutlig allokering kvv'!$B$1:$AK$1,0),FALSE),"")</f>
        <v/>
      </c>
      <c r="AK175" s="137" t="str">
        <f t="shared" si="5"/>
        <v/>
      </c>
    </row>
    <row r="176" spans="1:37" x14ac:dyDescent="0.25">
      <c r="A176" s="2" t="s">
        <v>277</v>
      </c>
      <c r="B176" s="2" t="s">
        <v>280</v>
      </c>
      <c r="C176" t="str">
        <f>IFERROR(VLOOKUP($B176,Kraftvärmeprod!$B$1:$AH$479,MATCH(C$3,Kraftvärmeprod!$B$1:$AG$1,0),FALSE)/1,"")</f>
        <v/>
      </c>
      <c r="D176" t="str">
        <f>IFERROR(VLOOKUP($B176,Kraftvärmeprod!$B$1:$AH$479,MATCH(D$3,Kraftvärmeprod!$B$1:$AG$1,0),FALSE)/1,"")</f>
        <v/>
      </c>
      <c r="E176">
        <f>IFERROR(VLOOKUP($B176,Kraftvärmeprod!$B$1:$AH$479,MATCH(E$2,Kraftvärmeprod!$B$1:$AG$1,0),FALSE)/1,0)-IFERROR(VLOOKUP($B176,'Slutlig allokering kvv'!$B$2:$AC$462,MATCH(E$3,'Slutlig allokering kvv'!$B$1:$AJ$1,0),FALSE)/1,0)</f>
        <v>0</v>
      </c>
      <c r="F176">
        <f>IFERROR(VLOOKUP($B176,Kraftvärmeprod!$B$1:$AH$479,MATCH(F$2,Kraftvärmeprod!$B$1:$AG$1,0),FALSE)/1,0)-IFERROR(VLOOKUP($B176,'Slutlig allokering kvv'!$B$2:$AC$462,MATCH(F$3,'Slutlig allokering kvv'!$B$1:$AJ$1,0),FALSE)/1,0)</f>
        <v>0</v>
      </c>
      <c r="G176">
        <f>IFERROR(VLOOKUP($B176,Kraftvärmeprod!$B$1:$AH$479,MATCH(G$2,Kraftvärmeprod!$B$1:$AG$1,0),FALSE)/1,0)-IFERROR(VLOOKUP($B176,'Slutlig allokering kvv'!$B$2:$AC$462,MATCH(G$3,'Slutlig allokering kvv'!$B$1:$AJ$1,0),FALSE)/1,0)</f>
        <v>0</v>
      </c>
      <c r="H176">
        <f>IFERROR(VLOOKUP($B176,Kraftvärmeprod!$B$1:$AH$479,MATCH(H$2,Kraftvärmeprod!$B$1:$AG$1,0),FALSE)/1,0)-IFERROR(VLOOKUP($B176,'Slutlig allokering kvv'!$B$2:$AC$462,MATCH(H$3,'Slutlig allokering kvv'!$B$1:$AJ$1,0),FALSE)/1,0)</f>
        <v>0</v>
      </c>
      <c r="I176">
        <f>IFERROR(VLOOKUP($B176,Kraftvärmeprod!$B$1:$AH$479,MATCH(I$2,Kraftvärmeprod!$B$1:$AG$1,0),FALSE)/1,0)-IFERROR(VLOOKUP($B176,'Slutlig allokering kvv'!$B$2:$AC$462,MATCH(I$3,'Slutlig allokering kvv'!$B$1:$AJ$1,0),FALSE)/1,0)</f>
        <v>0</v>
      </c>
      <c r="J176">
        <f>IFERROR(VLOOKUP($B176,Kraftvärmeprod!$B$1:$AH$479,MATCH(J$2,Kraftvärmeprod!$B$1:$AG$1,0),FALSE)/1,0)-IFERROR(VLOOKUP($B176,'Slutlig allokering kvv'!$B$2:$AC$462,MATCH(J$3,'Slutlig allokering kvv'!$B$1:$AJ$1,0),FALSE)/1,0)</f>
        <v>0</v>
      </c>
      <c r="K176">
        <f>IFERROR(VLOOKUP($B176,Kraftvärmeprod!$B$1:$AH$479,MATCH(K$2,Kraftvärmeprod!$B$1:$AG$1,0),FALSE)/1,0)-IFERROR(VLOOKUP($B176,'Slutlig allokering kvv'!$B$2:$AC$462,MATCH(K$3,'Slutlig allokering kvv'!$B$1:$AJ$1,0),FALSE)/1,0)</f>
        <v>0</v>
      </c>
      <c r="L176">
        <f>IFERROR(VLOOKUP($B176,Kraftvärmeprod!$B$1:$AH$479,MATCH(L$2,Kraftvärmeprod!$B$1:$AG$1,0),FALSE)/1,0)-IFERROR(VLOOKUP($B176,'Slutlig allokering kvv'!$B$2:$AC$462,MATCH(L$3,'Slutlig allokering kvv'!$B$1:$AJ$1,0),FALSE)/1,0)</f>
        <v>0</v>
      </c>
      <c r="M176">
        <f>IFERROR(VLOOKUP($B176,Kraftvärmeprod!$B$1:$AH$479,MATCH(M$2,Kraftvärmeprod!$B$1:$AG$1,0),FALSE)/1,0)-IFERROR(VLOOKUP($B176,'Slutlig allokering kvv'!$B$2:$AC$462,MATCH(M$3,'Slutlig allokering kvv'!$B$1:$AJ$1,0),FALSE)/1,0)</f>
        <v>0</v>
      </c>
      <c r="N176">
        <f>IFERROR(VLOOKUP($B176,Kraftvärmeprod!$B$1:$AH$479,MATCH(N$2,Kraftvärmeprod!$B$1:$AG$1,0),FALSE)/1,0)-IFERROR(VLOOKUP($B176,'Slutlig allokering kvv'!$B$2:$AC$462,MATCH(N$3,'Slutlig allokering kvv'!$B$1:$AJ$1,0),FALSE)/1,0)</f>
        <v>0</v>
      </c>
      <c r="O176">
        <f>IFERROR(VLOOKUP($B176,Kraftvärmeprod!$B$1:$AH$479,MATCH(O$2,Kraftvärmeprod!$B$1:$AG$1,0),FALSE)/1,0)-IFERROR(VLOOKUP($B176,'Slutlig allokering kvv'!$B$2:$AC$462,MATCH(O$3,'Slutlig allokering kvv'!$B$1:$AJ$1,0),FALSE)/1,0)</f>
        <v>0</v>
      </c>
      <c r="P176">
        <f>IFERROR(VLOOKUP($B176,Kraftvärmeprod!$B$1:$AH$479,MATCH(P$2,Kraftvärmeprod!$B$1:$AG$1,0),FALSE)/1,0)-IFERROR(VLOOKUP($B176,'Slutlig allokering kvv'!$B$2:$AC$462,MATCH(P$3,'Slutlig allokering kvv'!$B$1:$AJ$1,0),FALSE)/1,0)</f>
        <v>0</v>
      </c>
      <c r="Q176">
        <f>IFERROR(VLOOKUP($B176,Kraftvärmeprod!$B$1:$AH$479,MATCH(Q$2,Kraftvärmeprod!$B$1:$AG$1,0),FALSE)/1,0)-IFERROR(VLOOKUP($B176,'Slutlig allokering kvv'!$B$2:$AC$462,MATCH(Q$3,'Slutlig allokering kvv'!$B$1:$AJ$1,0),FALSE)/1,0)</f>
        <v>0</v>
      </c>
      <c r="R176">
        <f>IFERROR(VLOOKUP($B176,Kraftvärmeprod!$B$1:$AH$479,MATCH(R$2,Kraftvärmeprod!$B$1:$AG$1,0),FALSE)/1,0)-IFERROR(VLOOKUP($B176,'Slutlig allokering kvv'!$B$2:$AC$462,MATCH(R$3,'Slutlig allokering kvv'!$B$1:$AJ$1,0),FALSE)/1,0)</f>
        <v>0</v>
      </c>
      <c r="S176">
        <f>IFERROR(VLOOKUP($B176,Kraftvärmeprod!$B$1:$AH$479,MATCH(S$2,Kraftvärmeprod!$B$1:$AG$1,0),FALSE)/1,0)-IFERROR(VLOOKUP($B176,'Slutlig allokering kvv'!$B$2:$AC$462,MATCH(S$3,'Slutlig allokering kvv'!$B$1:$AJ$1,0),FALSE)/1,0)</f>
        <v>0</v>
      </c>
      <c r="T176" s="6">
        <f>IFERROR(VLOOKUP($B176,Miljö!$B$1:$S$477,MATCH(T$2,Miljö!$B$1:$X$1,0),FALSE)/1,0)-IFERROR(VLOOKUP($B176,'Slutlig allokering kvv'!$B$2:$AC$462,MATCH(T$3,'Slutlig allokering kvv'!$B$1:$AJ$1,0),FALSE)/1,0)</f>
        <v>0</v>
      </c>
      <c r="U176">
        <f>IFERROR(VLOOKUP($B176,Kraftvärmeprod!$B$1:$AH$479,MATCH(U$2,Kraftvärmeprod!$B$1:$AG$1,0),FALSE)/1,0)-IFERROR(VLOOKUP($B176,'Slutlig allokering kvv'!$B$2:$AC$462,MATCH(U$3,'Slutlig allokering kvv'!$B$1:$AJ$1,0),FALSE)/1,0)</f>
        <v>0</v>
      </c>
      <c r="V176">
        <f>IFERROR(VLOOKUP($B176,Kraftvärmeprod!$B$1:$AH$479,MATCH(V$2,Kraftvärmeprod!$B$1:$AG$1,0),FALSE)/1,0)-IFERROR(VLOOKUP($B176,'Slutlig allokering kvv'!$B$2:$AC$462,MATCH(V$3,'Slutlig allokering kvv'!$B$1:$AJ$1,0),FALSE)/1,0)</f>
        <v>0</v>
      </c>
      <c r="W176">
        <f>IFERROR(VLOOKUP($B176,Kraftvärmeprod!$B$1:$AH$479,MATCH(W$2,Kraftvärmeprod!$B$1:$AG$1,0),FALSE)/1,0)-IFERROR(VLOOKUP($B176,'Slutlig allokering kvv'!$B$2:$AC$462,MATCH(W$3,'Slutlig allokering kvv'!$B$1:$AJ$1,0),FALSE)/1,0)</f>
        <v>0</v>
      </c>
      <c r="X176">
        <f>IFERROR(VLOOKUP($B176,Kraftvärmeprod!$B$1:$AH$479,MATCH(X$2,Kraftvärmeprod!$B$1:$AG$1,0),FALSE)/1,0)-IFERROR(VLOOKUP($B176,'Slutlig allokering kvv'!$B$2:$AC$462,MATCH(X$3,'Slutlig allokering kvv'!$B$1:$AJ$1,0),FALSE)/1,0)</f>
        <v>0</v>
      </c>
      <c r="Y176">
        <f>IFERROR(VLOOKUP($B176,Kraftvärmeprod!$B$1:$AH$479,MATCH(Y$2,Kraftvärmeprod!$B$1:$AG$1,0),FALSE)/1,0)-IFERROR(VLOOKUP($B176,'Slutlig allokering kvv'!$B$2:$AC$462,MATCH(Y$3,'Slutlig allokering kvv'!$B$1:$AJ$1,0),FALSE)/1,0)</f>
        <v>0</v>
      </c>
      <c r="Z176">
        <f>IFERROR(VLOOKUP($B176,Kraftvärmeprod!$B$1:$AH$479,MATCH(Z$2,Kraftvärmeprod!$B$1:$AG$1,0),FALSE)/1,0)-IFERROR(VLOOKUP($B176,'Slutlig allokering kvv'!$B$2:$AC$462,MATCH(Z$3,'Slutlig allokering kvv'!$B$1:$AJ$1,0),FALSE)/1,0)</f>
        <v>0</v>
      </c>
      <c r="AA176">
        <f>IFERROR(VLOOKUP($B176,Kraftvärmeprod!$B$1:$AH$479,MATCH(AA$2,Kraftvärmeprod!$B$1:$AG$1,0),FALSE)/1,0)-IFERROR(VLOOKUP($B176,'Slutlig allokering kvv'!$B$2:$AC$462,MATCH(AA$3,'Slutlig allokering kvv'!$B$1:$AJ$1,0),FALSE)/1,0)</f>
        <v>0</v>
      </c>
      <c r="AE176">
        <f t="shared" si="4"/>
        <v>0</v>
      </c>
      <c r="AG176">
        <f>IFERROR(VLOOKUP(B176,'Slutlig allokering kvv'!$B$2:$AJ$462,MATCH("Summa slutlig allokerad tillförd energi (utan hjälpel och rökgaskondensering):",'Slutlig allokering kvv'!$B$1:$AK$1,0),FALSE)/1,"")</f>
        <v>0</v>
      </c>
      <c r="AI176" s="137" t="str">
        <f>IFERROR(1-VLOOKUP(B176,'Slutlig allokering kvv'!$B$2:$AJ$462,MATCH("Andel av bränsle i kvv som allokerats till värme, exklusive rökgaskondensering och hjälpel",'Slutlig allokering kvv'!$B$1:$AK$1,0),FALSE),"")</f>
        <v/>
      </c>
      <c r="AK176" s="137" t="str">
        <f t="shared" si="5"/>
        <v/>
      </c>
    </row>
    <row r="177" spans="1:37" x14ac:dyDescent="0.25">
      <c r="A177" s="2" t="s">
        <v>277</v>
      </c>
      <c r="B177" s="2" t="s">
        <v>281</v>
      </c>
      <c r="C177" t="str">
        <f>IFERROR(VLOOKUP($B177,Kraftvärmeprod!$B$1:$AH$479,MATCH(C$3,Kraftvärmeprod!$B$1:$AG$1,0),FALSE)/1,"")</f>
        <v/>
      </c>
      <c r="D177" t="str">
        <f>IFERROR(VLOOKUP($B177,Kraftvärmeprod!$B$1:$AH$479,MATCH(D$3,Kraftvärmeprod!$B$1:$AG$1,0),FALSE)/1,"")</f>
        <v/>
      </c>
      <c r="E177">
        <f>IFERROR(VLOOKUP($B177,Kraftvärmeprod!$B$1:$AH$479,MATCH(E$2,Kraftvärmeprod!$B$1:$AG$1,0),FALSE)/1,0)-IFERROR(VLOOKUP($B177,'Slutlig allokering kvv'!$B$2:$AC$462,MATCH(E$3,'Slutlig allokering kvv'!$B$1:$AJ$1,0),FALSE)/1,0)</f>
        <v>0</v>
      </c>
      <c r="F177">
        <f>IFERROR(VLOOKUP($B177,Kraftvärmeprod!$B$1:$AH$479,MATCH(F$2,Kraftvärmeprod!$B$1:$AG$1,0),FALSE)/1,0)-IFERROR(VLOOKUP($B177,'Slutlig allokering kvv'!$B$2:$AC$462,MATCH(F$3,'Slutlig allokering kvv'!$B$1:$AJ$1,0),FALSE)/1,0)</f>
        <v>0</v>
      </c>
      <c r="G177">
        <f>IFERROR(VLOOKUP($B177,Kraftvärmeprod!$B$1:$AH$479,MATCH(G$2,Kraftvärmeprod!$B$1:$AG$1,0),FALSE)/1,0)-IFERROR(VLOOKUP($B177,'Slutlig allokering kvv'!$B$2:$AC$462,MATCH(G$3,'Slutlig allokering kvv'!$B$1:$AJ$1,0),FALSE)/1,0)</f>
        <v>0</v>
      </c>
      <c r="H177">
        <f>IFERROR(VLOOKUP($B177,Kraftvärmeprod!$B$1:$AH$479,MATCH(H$2,Kraftvärmeprod!$B$1:$AG$1,0),FALSE)/1,0)-IFERROR(VLOOKUP($B177,'Slutlig allokering kvv'!$B$2:$AC$462,MATCH(H$3,'Slutlig allokering kvv'!$B$1:$AJ$1,0),FALSE)/1,0)</f>
        <v>0</v>
      </c>
      <c r="I177">
        <f>IFERROR(VLOOKUP($B177,Kraftvärmeprod!$B$1:$AH$479,MATCH(I$2,Kraftvärmeprod!$B$1:$AG$1,0),FALSE)/1,0)-IFERROR(VLOOKUP($B177,'Slutlig allokering kvv'!$B$2:$AC$462,MATCH(I$3,'Slutlig allokering kvv'!$B$1:$AJ$1,0),FALSE)/1,0)</f>
        <v>0</v>
      </c>
      <c r="J177">
        <f>IFERROR(VLOOKUP($B177,Kraftvärmeprod!$B$1:$AH$479,MATCH(J$2,Kraftvärmeprod!$B$1:$AG$1,0),FALSE)/1,0)-IFERROR(VLOOKUP($B177,'Slutlig allokering kvv'!$B$2:$AC$462,MATCH(J$3,'Slutlig allokering kvv'!$B$1:$AJ$1,0),FALSE)/1,0)</f>
        <v>0</v>
      </c>
      <c r="K177">
        <f>IFERROR(VLOOKUP($B177,Kraftvärmeprod!$B$1:$AH$479,MATCH(K$2,Kraftvärmeprod!$B$1:$AG$1,0),FALSE)/1,0)-IFERROR(VLOOKUP($B177,'Slutlig allokering kvv'!$B$2:$AC$462,MATCH(K$3,'Slutlig allokering kvv'!$B$1:$AJ$1,0),FALSE)/1,0)</f>
        <v>0</v>
      </c>
      <c r="L177">
        <f>IFERROR(VLOOKUP($B177,Kraftvärmeprod!$B$1:$AH$479,MATCH(L$2,Kraftvärmeprod!$B$1:$AG$1,0),FALSE)/1,0)-IFERROR(VLOOKUP($B177,'Slutlig allokering kvv'!$B$2:$AC$462,MATCH(L$3,'Slutlig allokering kvv'!$B$1:$AJ$1,0),FALSE)/1,0)</f>
        <v>0</v>
      </c>
      <c r="M177">
        <f>IFERROR(VLOOKUP($B177,Kraftvärmeprod!$B$1:$AH$479,MATCH(M$2,Kraftvärmeprod!$B$1:$AG$1,0),FALSE)/1,0)-IFERROR(VLOOKUP($B177,'Slutlig allokering kvv'!$B$2:$AC$462,MATCH(M$3,'Slutlig allokering kvv'!$B$1:$AJ$1,0),FALSE)/1,0)</f>
        <v>0</v>
      </c>
      <c r="N177">
        <f>IFERROR(VLOOKUP($B177,Kraftvärmeprod!$B$1:$AH$479,MATCH(N$2,Kraftvärmeprod!$B$1:$AG$1,0),FALSE)/1,0)-IFERROR(VLOOKUP($B177,'Slutlig allokering kvv'!$B$2:$AC$462,MATCH(N$3,'Slutlig allokering kvv'!$B$1:$AJ$1,0),FALSE)/1,0)</f>
        <v>0</v>
      </c>
      <c r="O177">
        <f>IFERROR(VLOOKUP($B177,Kraftvärmeprod!$B$1:$AH$479,MATCH(O$2,Kraftvärmeprod!$B$1:$AG$1,0),FALSE)/1,0)-IFERROR(VLOOKUP($B177,'Slutlig allokering kvv'!$B$2:$AC$462,MATCH(O$3,'Slutlig allokering kvv'!$B$1:$AJ$1,0),FALSE)/1,0)</f>
        <v>0</v>
      </c>
      <c r="P177">
        <f>IFERROR(VLOOKUP($B177,Kraftvärmeprod!$B$1:$AH$479,MATCH(P$2,Kraftvärmeprod!$B$1:$AG$1,0),FALSE)/1,0)-IFERROR(VLOOKUP($B177,'Slutlig allokering kvv'!$B$2:$AC$462,MATCH(P$3,'Slutlig allokering kvv'!$B$1:$AJ$1,0),FALSE)/1,0)</f>
        <v>0</v>
      </c>
      <c r="Q177">
        <f>IFERROR(VLOOKUP($B177,Kraftvärmeprod!$B$1:$AH$479,MATCH(Q$2,Kraftvärmeprod!$B$1:$AG$1,0),FALSE)/1,0)-IFERROR(VLOOKUP($B177,'Slutlig allokering kvv'!$B$2:$AC$462,MATCH(Q$3,'Slutlig allokering kvv'!$B$1:$AJ$1,0),FALSE)/1,0)</f>
        <v>0</v>
      </c>
      <c r="R177">
        <f>IFERROR(VLOOKUP($B177,Kraftvärmeprod!$B$1:$AH$479,MATCH(R$2,Kraftvärmeprod!$B$1:$AG$1,0),FALSE)/1,0)-IFERROR(VLOOKUP($B177,'Slutlig allokering kvv'!$B$2:$AC$462,MATCH(R$3,'Slutlig allokering kvv'!$B$1:$AJ$1,0),FALSE)/1,0)</f>
        <v>0</v>
      </c>
      <c r="S177">
        <f>IFERROR(VLOOKUP($B177,Kraftvärmeprod!$B$1:$AH$479,MATCH(S$2,Kraftvärmeprod!$B$1:$AG$1,0),FALSE)/1,0)-IFERROR(VLOOKUP($B177,'Slutlig allokering kvv'!$B$2:$AC$462,MATCH(S$3,'Slutlig allokering kvv'!$B$1:$AJ$1,0),FALSE)/1,0)</f>
        <v>0</v>
      </c>
      <c r="T177" s="6">
        <f>IFERROR(VLOOKUP($B177,Miljö!$B$1:$S$477,MATCH(T$2,Miljö!$B$1:$X$1,0),FALSE)/1,0)-IFERROR(VLOOKUP($B177,'Slutlig allokering kvv'!$B$2:$AC$462,MATCH(T$3,'Slutlig allokering kvv'!$B$1:$AJ$1,0),FALSE)/1,0)</f>
        <v>0</v>
      </c>
      <c r="U177">
        <f>IFERROR(VLOOKUP($B177,Kraftvärmeprod!$B$1:$AH$479,MATCH(U$2,Kraftvärmeprod!$B$1:$AG$1,0),FALSE)/1,0)-IFERROR(VLOOKUP($B177,'Slutlig allokering kvv'!$B$2:$AC$462,MATCH(U$3,'Slutlig allokering kvv'!$B$1:$AJ$1,0),FALSE)/1,0)</f>
        <v>0</v>
      </c>
      <c r="V177">
        <f>IFERROR(VLOOKUP($B177,Kraftvärmeprod!$B$1:$AH$479,MATCH(V$2,Kraftvärmeprod!$B$1:$AG$1,0),FALSE)/1,0)-IFERROR(VLOOKUP($B177,'Slutlig allokering kvv'!$B$2:$AC$462,MATCH(V$3,'Slutlig allokering kvv'!$B$1:$AJ$1,0),FALSE)/1,0)</f>
        <v>0</v>
      </c>
      <c r="W177">
        <f>IFERROR(VLOOKUP($B177,Kraftvärmeprod!$B$1:$AH$479,MATCH(W$2,Kraftvärmeprod!$B$1:$AG$1,0),FALSE)/1,0)-IFERROR(VLOOKUP($B177,'Slutlig allokering kvv'!$B$2:$AC$462,MATCH(W$3,'Slutlig allokering kvv'!$B$1:$AJ$1,0),FALSE)/1,0)</f>
        <v>0</v>
      </c>
      <c r="X177">
        <f>IFERROR(VLOOKUP($B177,Kraftvärmeprod!$B$1:$AH$479,MATCH(X$2,Kraftvärmeprod!$B$1:$AG$1,0),FALSE)/1,0)-IFERROR(VLOOKUP($B177,'Slutlig allokering kvv'!$B$2:$AC$462,MATCH(X$3,'Slutlig allokering kvv'!$B$1:$AJ$1,0),FALSE)/1,0)</f>
        <v>0</v>
      </c>
      <c r="Y177">
        <f>IFERROR(VLOOKUP($B177,Kraftvärmeprod!$B$1:$AH$479,MATCH(Y$2,Kraftvärmeprod!$B$1:$AG$1,0),FALSE)/1,0)-IFERROR(VLOOKUP($B177,'Slutlig allokering kvv'!$B$2:$AC$462,MATCH(Y$3,'Slutlig allokering kvv'!$B$1:$AJ$1,0),FALSE)/1,0)</f>
        <v>0</v>
      </c>
      <c r="Z177">
        <f>IFERROR(VLOOKUP($B177,Kraftvärmeprod!$B$1:$AH$479,MATCH(Z$2,Kraftvärmeprod!$B$1:$AG$1,0),FALSE)/1,0)-IFERROR(VLOOKUP($B177,'Slutlig allokering kvv'!$B$2:$AC$462,MATCH(Z$3,'Slutlig allokering kvv'!$B$1:$AJ$1,0),FALSE)/1,0)</f>
        <v>0</v>
      </c>
      <c r="AA177">
        <f>IFERROR(VLOOKUP($B177,Kraftvärmeprod!$B$1:$AH$479,MATCH(AA$2,Kraftvärmeprod!$B$1:$AG$1,0),FALSE)/1,0)-IFERROR(VLOOKUP($B177,'Slutlig allokering kvv'!$B$2:$AC$462,MATCH(AA$3,'Slutlig allokering kvv'!$B$1:$AJ$1,0),FALSE)/1,0)</f>
        <v>0</v>
      </c>
      <c r="AE177">
        <f t="shared" si="4"/>
        <v>0</v>
      </c>
      <c r="AG177">
        <f>IFERROR(VLOOKUP(B177,'Slutlig allokering kvv'!$B$2:$AJ$462,MATCH("Summa slutlig allokerad tillförd energi (utan hjälpel och rökgaskondensering):",'Slutlig allokering kvv'!$B$1:$AK$1,0),FALSE)/1,"")</f>
        <v>0</v>
      </c>
      <c r="AI177" s="137" t="str">
        <f>IFERROR(1-VLOOKUP(B177,'Slutlig allokering kvv'!$B$2:$AJ$462,MATCH("Andel av bränsle i kvv som allokerats till värme, exklusive rökgaskondensering och hjälpel",'Slutlig allokering kvv'!$B$1:$AK$1,0),FALSE),"")</f>
        <v/>
      </c>
      <c r="AK177" s="137" t="str">
        <f t="shared" si="5"/>
        <v/>
      </c>
    </row>
    <row r="178" spans="1:37" x14ac:dyDescent="0.25">
      <c r="A178" s="2" t="s">
        <v>277</v>
      </c>
      <c r="B178" s="2" t="s">
        <v>282</v>
      </c>
      <c r="C178" t="str">
        <f>IFERROR(VLOOKUP($B178,Kraftvärmeprod!$B$1:$AH$479,MATCH(C$3,Kraftvärmeprod!$B$1:$AG$1,0),FALSE)/1,"")</f>
        <v/>
      </c>
      <c r="D178" t="str">
        <f>IFERROR(VLOOKUP($B178,Kraftvärmeprod!$B$1:$AH$479,MATCH(D$3,Kraftvärmeprod!$B$1:$AG$1,0),FALSE)/1,"")</f>
        <v/>
      </c>
      <c r="E178">
        <f>IFERROR(VLOOKUP($B178,Kraftvärmeprod!$B$1:$AH$479,MATCH(E$2,Kraftvärmeprod!$B$1:$AG$1,0),FALSE)/1,0)-IFERROR(VLOOKUP($B178,'Slutlig allokering kvv'!$B$2:$AC$462,MATCH(E$3,'Slutlig allokering kvv'!$B$1:$AJ$1,0),FALSE)/1,0)</f>
        <v>0</v>
      </c>
      <c r="F178">
        <f>IFERROR(VLOOKUP($B178,Kraftvärmeprod!$B$1:$AH$479,MATCH(F$2,Kraftvärmeprod!$B$1:$AG$1,0),FALSE)/1,0)-IFERROR(VLOOKUP($B178,'Slutlig allokering kvv'!$B$2:$AC$462,MATCH(F$3,'Slutlig allokering kvv'!$B$1:$AJ$1,0),FALSE)/1,0)</f>
        <v>0</v>
      </c>
      <c r="G178">
        <f>IFERROR(VLOOKUP($B178,Kraftvärmeprod!$B$1:$AH$479,MATCH(G$2,Kraftvärmeprod!$B$1:$AG$1,0),FALSE)/1,0)-IFERROR(VLOOKUP($B178,'Slutlig allokering kvv'!$B$2:$AC$462,MATCH(G$3,'Slutlig allokering kvv'!$B$1:$AJ$1,0),FALSE)/1,0)</f>
        <v>0</v>
      </c>
      <c r="H178">
        <f>IFERROR(VLOOKUP($B178,Kraftvärmeprod!$B$1:$AH$479,MATCH(H$2,Kraftvärmeprod!$B$1:$AG$1,0),FALSE)/1,0)-IFERROR(VLOOKUP($B178,'Slutlig allokering kvv'!$B$2:$AC$462,MATCH(H$3,'Slutlig allokering kvv'!$B$1:$AJ$1,0),FALSE)/1,0)</f>
        <v>0</v>
      </c>
      <c r="I178">
        <f>IFERROR(VLOOKUP($B178,Kraftvärmeprod!$B$1:$AH$479,MATCH(I$2,Kraftvärmeprod!$B$1:$AG$1,0),FALSE)/1,0)-IFERROR(VLOOKUP($B178,'Slutlig allokering kvv'!$B$2:$AC$462,MATCH(I$3,'Slutlig allokering kvv'!$B$1:$AJ$1,0),FALSE)/1,0)</f>
        <v>0</v>
      </c>
      <c r="J178">
        <f>IFERROR(VLOOKUP($B178,Kraftvärmeprod!$B$1:$AH$479,MATCH(J$2,Kraftvärmeprod!$B$1:$AG$1,0),FALSE)/1,0)-IFERROR(VLOOKUP($B178,'Slutlig allokering kvv'!$B$2:$AC$462,MATCH(J$3,'Slutlig allokering kvv'!$B$1:$AJ$1,0),FALSE)/1,0)</f>
        <v>0</v>
      </c>
      <c r="K178">
        <f>IFERROR(VLOOKUP($B178,Kraftvärmeprod!$B$1:$AH$479,MATCH(K$2,Kraftvärmeprod!$B$1:$AG$1,0),FALSE)/1,0)-IFERROR(VLOOKUP($B178,'Slutlig allokering kvv'!$B$2:$AC$462,MATCH(K$3,'Slutlig allokering kvv'!$B$1:$AJ$1,0),FALSE)/1,0)</f>
        <v>0</v>
      </c>
      <c r="L178">
        <f>IFERROR(VLOOKUP($B178,Kraftvärmeprod!$B$1:$AH$479,MATCH(L$2,Kraftvärmeprod!$B$1:$AG$1,0),FALSE)/1,0)-IFERROR(VLOOKUP($B178,'Slutlig allokering kvv'!$B$2:$AC$462,MATCH(L$3,'Slutlig allokering kvv'!$B$1:$AJ$1,0),FALSE)/1,0)</f>
        <v>0</v>
      </c>
      <c r="M178">
        <f>IFERROR(VLOOKUP($B178,Kraftvärmeprod!$B$1:$AH$479,MATCH(M$2,Kraftvärmeprod!$B$1:$AG$1,0),FALSE)/1,0)-IFERROR(VLOOKUP($B178,'Slutlig allokering kvv'!$B$2:$AC$462,MATCH(M$3,'Slutlig allokering kvv'!$B$1:$AJ$1,0),FALSE)/1,0)</f>
        <v>0</v>
      </c>
      <c r="N178">
        <f>IFERROR(VLOOKUP($B178,Kraftvärmeprod!$B$1:$AH$479,MATCH(N$2,Kraftvärmeprod!$B$1:$AG$1,0),FALSE)/1,0)-IFERROR(VLOOKUP($B178,'Slutlig allokering kvv'!$B$2:$AC$462,MATCH(N$3,'Slutlig allokering kvv'!$B$1:$AJ$1,0),FALSE)/1,0)</f>
        <v>0</v>
      </c>
      <c r="O178">
        <f>IFERROR(VLOOKUP($B178,Kraftvärmeprod!$B$1:$AH$479,MATCH(O$2,Kraftvärmeprod!$B$1:$AG$1,0),FALSE)/1,0)-IFERROR(VLOOKUP($B178,'Slutlig allokering kvv'!$B$2:$AC$462,MATCH(O$3,'Slutlig allokering kvv'!$B$1:$AJ$1,0),FALSE)/1,0)</f>
        <v>0</v>
      </c>
      <c r="P178">
        <f>IFERROR(VLOOKUP($B178,Kraftvärmeprod!$B$1:$AH$479,MATCH(P$2,Kraftvärmeprod!$B$1:$AG$1,0),FALSE)/1,0)-IFERROR(VLOOKUP($B178,'Slutlig allokering kvv'!$B$2:$AC$462,MATCH(P$3,'Slutlig allokering kvv'!$B$1:$AJ$1,0),FALSE)/1,0)</f>
        <v>0</v>
      </c>
      <c r="Q178">
        <f>IFERROR(VLOOKUP($B178,Kraftvärmeprod!$B$1:$AH$479,MATCH(Q$2,Kraftvärmeprod!$B$1:$AG$1,0),FALSE)/1,0)-IFERROR(VLOOKUP($B178,'Slutlig allokering kvv'!$B$2:$AC$462,MATCH(Q$3,'Slutlig allokering kvv'!$B$1:$AJ$1,0),FALSE)/1,0)</f>
        <v>0</v>
      </c>
      <c r="R178">
        <f>IFERROR(VLOOKUP($B178,Kraftvärmeprod!$B$1:$AH$479,MATCH(R$2,Kraftvärmeprod!$B$1:$AG$1,0),FALSE)/1,0)-IFERROR(VLOOKUP($B178,'Slutlig allokering kvv'!$B$2:$AC$462,MATCH(R$3,'Slutlig allokering kvv'!$B$1:$AJ$1,0),FALSE)/1,0)</f>
        <v>0</v>
      </c>
      <c r="S178">
        <f>IFERROR(VLOOKUP($B178,Kraftvärmeprod!$B$1:$AH$479,MATCH(S$2,Kraftvärmeprod!$B$1:$AG$1,0),FALSE)/1,0)-IFERROR(VLOOKUP($B178,'Slutlig allokering kvv'!$B$2:$AC$462,MATCH(S$3,'Slutlig allokering kvv'!$B$1:$AJ$1,0),FALSE)/1,0)</f>
        <v>0</v>
      </c>
      <c r="T178" s="6">
        <f>IFERROR(VLOOKUP($B178,Miljö!$B$1:$S$477,MATCH(T$2,Miljö!$B$1:$X$1,0),FALSE)/1,0)-IFERROR(VLOOKUP($B178,'Slutlig allokering kvv'!$B$2:$AC$462,MATCH(T$3,'Slutlig allokering kvv'!$B$1:$AJ$1,0),FALSE)/1,0)</f>
        <v>0</v>
      </c>
      <c r="U178">
        <f>IFERROR(VLOOKUP($B178,Kraftvärmeprod!$B$1:$AH$479,MATCH(U$2,Kraftvärmeprod!$B$1:$AG$1,0),FALSE)/1,0)-IFERROR(VLOOKUP($B178,'Slutlig allokering kvv'!$B$2:$AC$462,MATCH(U$3,'Slutlig allokering kvv'!$B$1:$AJ$1,0),FALSE)/1,0)</f>
        <v>0</v>
      </c>
      <c r="V178">
        <f>IFERROR(VLOOKUP($B178,Kraftvärmeprod!$B$1:$AH$479,MATCH(V$2,Kraftvärmeprod!$B$1:$AG$1,0),FALSE)/1,0)-IFERROR(VLOOKUP($B178,'Slutlig allokering kvv'!$B$2:$AC$462,MATCH(V$3,'Slutlig allokering kvv'!$B$1:$AJ$1,0),FALSE)/1,0)</f>
        <v>0</v>
      </c>
      <c r="W178">
        <f>IFERROR(VLOOKUP($B178,Kraftvärmeprod!$B$1:$AH$479,MATCH(W$2,Kraftvärmeprod!$B$1:$AG$1,0),FALSE)/1,0)-IFERROR(VLOOKUP($B178,'Slutlig allokering kvv'!$B$2:$AC$462,MATCH(W$3,'Slutlig allokering kvv'!$B$1:$AJ$1,0),FALSE)/1,0)</f>
        <v>0</v>
      </c>
      <c r="X178">
        <f>IFERROR(VLOOKUP($B178,Kraftvärmeprod!$B$1:$AH$479,MATCH(X$2,Kraftvärmeprod!$B$1:$AG$1,0),FALSE)/1,0)-IFERROR(VLOOKUP($B178,'Slutlig allokering kvv'!$B$2:$AC$462,MATCH(X$3,'Slutlig allokering kvv'!$B$1:$AJ$1,0),FALSE)/1,0)</f>
        <v>0</v>
      </c>
      <c r="Y178">
        <f>IFERROR(VLOOKUP($B178,Kraftvärmeprod!$B$1:$AH$479,MATCH(Y$2,Kraftvärmeprod!$B$1:$AG$1,0),FALSE)/1,0)-IFERROR(VLOOKUP($B178,'Slutlig allokering kvv'!$B$2:$AC$462,MATCH(Y$3,'Slutlig allokering kvv'!$B$1:$AJ$1,0),FALSE)/1,0)</f>
        <v>0</v>
      </c>
      <c r="Z178">
        <f>IFERROR(VLOOKUP($B178,Kraftvärmeprod!$B$1:$AH$479,MATCH(Z$2,Kraftvärmeprod!$B$1:$AG$1,0),FALSE)/1,0)-IFERROR(VLOOKUP($B178,'Slutlig allokering kvv'!$B$2:$AC$462,MATCH(Z$3,'Slutlig allokering kvv'!$B$1:$AJ$1,0),FALSE)/1,0)</f>
        <v>0</v>
      </c>
      <c r="AA178">
        <f>IFERROR(VLOOKUP($B178,Kraftvärmeprod!$B$1:$AH$479,MATCH(AA$2,Kraftvärmeprod!$B$1:$AG$1,0),FALSE)/1,0)-IFERROR(VLOOKUP($B178,'Slutlig allokering kvv'!$B$2:$AC$462,MATCH(AA$3,'Slutlig allokering kvv'!$B$1:$AJ$1,0),FALSE)/1,0)</f>
        <v>0</v>
      </c>
      <c r="AE178">
        <f t="shared" si="4"/>
        <v>0</v>
      </c>
      <c r="AG178">
        <f>IFERROR(VLOOKUP(B178,'Slutlig allokering kvv'!$B$2:$AJ$462,MATCH("Summa slutlig allokerad tillförd energi (utan hjälpel och rökgaskondensering):",'Slutlig allokering kvv'!$B$1:$AK$1,0),FALSE)/1,"")</f>
        <v>0</v>
      </c>
      <c r="AI178" s="137" t="str">
        <f>IFERROR(1-VLOOKUP(B178,'Slutlig allokering kvv'!$B$2:$AJ$462,MATCH("Andel av bränsle i kvv som allokerats till värme, exklusive rökgaskondensering och hjälpel",'Slutlig allokering kvv'!$B$1:$AK$1,0),FALSE),"")</f>
        <v/>
      </c>
      <c r="AK178" s="137" t="str">
        <f t="shared" si="5"/>
        <v/>
      </c>
    </row>
    <row r="179" spans="1:37" x14ac:dyDescent="0.25">
      <c r="A179" s="2" t="s">
        <v>277</v>
      </c>
      <c r="B179" s="2" t="s">
        <v>283</v>
      </c>
      <c r="C179" t="str">
        <f>IFERROR(VLOOKUP($B179,Kraftvärmeprod!$B$1:$AH$479,MATCH(C$3,Kraftvärmeprod!$B$1:$AG$1,0),FALSE)/1,"")</f>
        <v/>
      </c>
      <c r="D179" t="str">
        <f>IFERROR(VLOOKUP($B179,Kraftvärmeprod!$B$1:$AH$479,MATCH(D$3,Kraftvärmeprod!$B$1:$AG$1,0),FALSE)/1,"")</f>
        <v/>
      </c>
      <c r="E179">
        <f>IFERROR(VLOOKUP($B179,Kraftvärmeprod!$B$1:$AH$479,MATCH(E$2,Kraftvärmeprod!$B$1:$AG$1,0),FALSE)/1,0)-IFERROR(VLOOKUP($B179,'Slutlig allokering kvv'!$B$2:$AC$462,MATCH(E$3,'Slutlig allokering kvv'!$B$1:$AJ$1,0),FALSE)/1,0)</f>
        <v>0</v>
      </c>
      <c r="F179">
        <f>IFERROR(VLOOKUP($B179,Kraftvärmeprod!$B$1:$AH$479,MATCH(F$2,Kraftvärmeprod!$B$1:$AG$1,0),FALSE)/1,0)-IFERROR(VLOOKUP($B179,'Slutlig allokering kvv'!$B$2:$AC$462,MATCH(F$3,'Slutlig allokering kvv'!$B$1:$AJ$1,0),FALSE)/1,0)</f>
        <v>0</v>
      </c>
      <c r="G179">
        <f>IFERROR(VLOOKUP($B179,Kraftvärmeprod!$B$1:$AH$479,MATCH(G$2,Kraftvärmeprod!$B$1:$AG$1,0),FALSE)/1,0)-IFERROR(VLOOKUP($B179,'Slutlig allokering kvv'!$B$2:$AC$462,MATCH(G$3,'Slutlig allokering kvv'!$B$1:$AJ$1,0),FALSE)/1,0)</f>
        <v>0</v>
      </c>
      <c r="H179">
        <f>IFERROR(VLOOKUP($B179,Kraftvärmeprod!$B$1:$AH$479,MATCH(H$2,Kraftvärmeprod!$B$1:$AG$1,0),FALSE)/1,0)-IFERROR(VLOOKUP($B179,'Slutlig allokering kvv'!$B$2:$AC$462,MATCH(H$3,'Slutlig allokering kvv'!$B$1:$AJ$1,0),FALSE)/1,0)</f>
        <v>0</v>
      </c>
      <c r="I179">
        <f>IFERROR(VLOOKUP($B179,Kraftvärmeprod!$B$1:$AH$479,MATCH(I$2,Kraftvärmeprod!$B$1:$AG$1,0),FALSE)/1,0)-IFERROR(VLOOKUP($B179,'Slutlig allokering kvv'!$B$2:$AC$462,MATCH(I$3,'Slutlig allokering kvv'!$B$1:$AJ$1,0),FALSE)/1,0)</f>
        <v>0</v>
      </c>
      <c r="J179">
        <f>IFERROR(VLOOKUP($B179,Kraftvärmeprod!$B$1:$AH$479,MATCH(J$2,Kraftvärmeprod!$B$1:$AG$1,0),FALSE)/1,0)-IFERROR(VLOOKUP($B179,'Slutlig allokering kvv'!$B$2:$AC$462,MATCH(J$3,'Slutlig allokering kvv'!$B$1:$AJ$1,0),FALSE)/1,0)</f>
        <v>0</v>
      </c>
      <c r="K179">
        <f>IFERROR(VLOOKUP($B179,Kraftvärmeprod!$B$1:$AH$479,MATCH(K$2,Kraftvärmeprod!$B$1:$AG$1,0),FALSE)/1,0)-IFERROR(VLOOKUP($B179,'Slutlig allokering kvv'!$B$2:$AC$462,MATCH(K$3,'Slutlig allokering kvv'!$B$1:$AJ$1,0),FALSE)/1,0)</f>
        <v>0</v>
      </c>
      <c r="L179">
        <f>IFERROR(VLOOKUP($B179,Kraftvärmeprod!$B$1:$AH$479,MATCH(L$2,Kraftvärmeprod!$B$1:$AG$1,0),FALSE)/1,0)-IFERROR(VLOOKUP($B179,'Slutlig allokering kvv'!$B$2:$AC$462,MATCH(L$3,'Slutlig allokering kvv'!$B$1:$AJ$1,0),FALSE)/1,0)</f>
        <v>0</v>
      </c>
      <c r="M179">
        <f>IFERROR(VLOOKUP($B179,Kraftvärmeprod!$B$1:$AH$479,MATCH(M$2,Kraftvärmeprod!$B$1:$AG$1,0),FALSE)/1,0)-IFERROR(VLOOKUP($B179,'Slutlig allokering kvv'!$B$2:$AC$462,MATCH(M$3,'Slutlig allokering kvv'!$B$1:$AJ$1,0),FALSE)/1,0)</f>
        <v>0</v>
      </c>
      <c r="N179">
        <f>IFERROR(VLOOKUP($B179,Kraftvärmeprod!$B$1:$AH$479,MATCH(N$2,Kraftvärmeprod!$B$1:$AG$1,0),FALSE)/1,0)-IFERROR(VLOOKUP($B179,'Slutlig allokering kvv'!$B$2:$AC$462,MATCH(N$3,'Slutlig allokering kvv'!$B$1:$AJ$1,0),FALSE)/1,0)</f>
        <v>0</v>
      </c>
      <c r="O179">
        <f>IFERROR(VLOOKUP($B179,Kraftvärmeprod!$B$1:$AH$479,MATCH(O$2,Kraftvärmeprod!$B$1:$AG$1,0),FALSE)/1,0)-IFERROR(VLOOKUP($B179,'Slutlig allokering kvv'!$B$2:$AC$462,MATCH(O$3,'Slutlig allokering kvv'!$B$1:$AJ$1,0),FALSE)/1,0)</f>
        <v>0</v>
      </c>
      <c r="P179">
        <f>IFERROR(VLOOKUP($B179,Kraftvärmeprod!$B$1:$AH$479,MATCH(P$2,Kraftvärmeprod!$B$1:$AG$1,0),FALSE)/1,0)-IFERROR(VLOOKUP($B179,'Slutlig allokering kvv'!$B$2:$AC$462,MATCH(P$3,'Slutlig allokering kvv'!$B$1:$AJ$1,0),FALSE)/1,0)</f>
        <v>0</v>
      </c>
      <c r="Q179">
        <f>IFERROR(VLOOKUP($B179,Kraftvärmeprod!$B$1:$AH$479,MATCH(Q$2,Kraftvärmeprod!$B$1:$AG$1,0),FALSE)/1,0)-IFERROR(VLOOKUP($B179,'Slutlig allokering kvv'!$B$2:$AC$462,MATCH(Q$3,'Slutlig allokering kvv'!$B$1:$AJ$1,0),FALSE)/1,0)</f>
        <v>0</v>
      </c>
      <c r="R179">
        <f>IFERROR(VLOOKUP($B179,Kraftvärmeprod!$B$1:$AH$479,MATCH(R$2,Kraftvärmeprod!$B$1:$AG$1,0),FALSE)/1,0)-IFERROR(VLOOKUP($B179,'Slutlig allokering kvv'!$B$2:$AC$462,MATCH(R$3,'Slutlig allokering kvv'!$B$1:$AJ$1,0),FALSE)/1,0)</f>
        <v>0</v>
      </c>
      <c r="S179">
        <f>IFERROR(VLOOKUP($B179,Kraftvärmeprod!$B$1:$AH$479,MATCH(S$2,Kraftvärmeprod!$B$1:$AG$1,0),FALSE)/1,0)-IFERROR(VLOOKUP($B179,'Slutlig allokering kvv'!$B$2:$AC$462,MATCH(S$3,'Slutlig allokering kvv'!$B$1:$AJ$1,0),FALSE)/1,0)</f>
        <v>0</v>
      </c>
      <c r="T179" s="6">
        <f>IFERROR(VLOOKUP($B179,Miljö!$B$1:$S$477,MATCH(T$2,Miljö!$B$1:$X$1,0),FALSE)/1,0)-IFERROR(VLOOKUP($B179,'Slutlig allokering kvv'!$B$2:$AC$462,MATCH(T$3,'Slutlig allokering kvv'!$B$1:$AJ$1,0),FALSE)/1,0)</f>
        <v>0</v>
      </c>
      <c r="U179">
        <f>IFERROR(VLOOKUP($B179,Kraftvärmeprod!$B$1:$AH$479,MATCH(U$2,Kraftvärmeprod!$B$1:$AG$1,0),FALSE)/1,0)-IFERROR(VLOOKUP($B179,'Slutlig allokering kvv'!$B$2:$AC$462,MATCH(U$3,'Slutlig allokering kvv'!$B$1:$AJ$1,0),FALSE)/1,0)</f>
        <v>0</v>
      </c>
      <c r="V179">
        <f>IFERROR(VLOOKUP($B179,Kraftvärmeprod!$B$1:$AH$479,MATCH(V$2,Kraftvärmeprod!$B$1:$AG$1,0),FALSE)/1,0)-IFERROR(VLOOKUP($B179,'Slutlig allokering kvv'!$B$2:$AC$462,MATCH(V$3,'Slutlig allokering kvv'!$B$1:$AJ$1,0),FALSE)/1,0)</f>
        <v>0</v>
      </c>
      <c r="W179">
        <f>IFERROR(VLOOKUP($B179,Kraftvärmeprod!$B$1:$AH$479,MATCH(W$2,Kraftvärmeprod!$B$1:$AG$1,0),FALSE)/1,0)-IFERROR(VLOOKUP($B179,'Slutlig allokering kvv'!$B$2:$AC$462,MATCH(W$3,'Slutlig allokering kvv'!$B$1:$AJ$1,0),FALSE)/1,0)</f>
        <v>0</v>
      </c>
      <c r="X179">
        <f>IFERROR(VLOOKUP($B179,Kraftvärmeprod!$B$1:$AH$479,MATCH(X$2,Kraftvärmeprod!$B$1:$AG$1,0),FALSE)/1,0)-IFERROR(VLOOKUP($B179,'Slutlig allokering kvv'!$B$2:$AC$462,MATCH(X$3,'Slutlig allokering kvv'!$B$1:$AJ$1,0),FALSE)/1,0)</f>
        <v>0</v>
      </c>
      <c r="Y179">
        <f>IFERROR(VLOOKUP($B179,Kraftvärmeprod!$B$1:$AH$479,MATCH(Y$2,Kraftvärmeprod!$B$1:$AG$1,0),FALSE)/1,0)-IFERROR(VLOOKUP($B179,'Slutlig allokering kvv'!$B$2:$AC$462,MATCH(Y$3,'Slutlig allokering kvv'!$B$1:$AJ$1,0),FALSE)/1,0)</f>
        <v>0</v>
      </c>
      <c r="Z179">
        <f>IFERROR(VLOOKUP($B179,Kraftvärmeprod!$B$1:$AH$479,MATCH(Z$2,Kraftvärmeprod!$B$1:$AG$1,0),FALSE)/1,0)-IFERROR(VLOOKUP($B179,'Slutlig allokering kvv'!$B$2:$AC$462,MATCH(Z$3,'Slutlig allokering kvv'!$B$1:$AJ$1,0),FALSE)/1,0)</f>
        <v>0</v>
      </c>
      <c r="AA179">
        <f>IFERROR(VLOOKUP($B179,Kraftvärmeprod!$B$1:$AH$479,MATCH(AA$2,Kraftvärmeprod!$B$1:$AG$1,0),FALSE)/1,0)-IFERROR(VLOOKUP($B179,'Slutlig allokering kvv'!$B$2:$AC$462,MATCH(AA$3,'Slutlig allokering kvv'!$B$1:$AJ$1,0),FALSE)/1,0)</f>
        <v>0</v>
      </c>
      <c r="AE179">
        <f t="shared" si="4"/>
        <v>0</v>
      </c>
      <c r="AG179">
        <f>IFERROR(VLOOKUP(B179,'Slutlig allokering kvv'!$B$2:$AJ$462,MATCH("Summa slutlig allokerad tillförd energi (utan hjälpel och rökgaskondensering):",'Slutlig allokering kvv'!$B$1:$AK$1,0),FALSE)/1,"")</f>
        <v>0</v>
      </c>
      <c r="AI179" s="137" t="str">
        <f>IFERROR(1-VLOOKUP(B179,'Slutlig allokering kvv'!$B$2:$AJ$462,MATCH("Andel av bränsle i kvv som allokerats till värme, exklusive rökgaskondensering och hjälpel",'Slutlig allokering kvv'!$B$1:$AK$1,0),FALSE),"")</f>
        <v/>
      </c>
      <c r="AK179" s="137" t="str">
        <f t="shared" si="5"/>
        <v/>
      </c>
    </row>
    <row r="180" spans="1:37" x14ac:dyDescent="0.25">
      <c r="A180" s="2" t="s">
        <v>277</v>
      </c>
      <c r="B180" s="2" t="s">
        <v>284</v>
      </c>
      <c r="C180" t="str">
        <f>IFERROR(VLOOKUP($B180,Kraftvärmeprod!$B$1:$AH$479,MATCH(C$3,Kraftvärmeprod!$B$1:$AG$1,0),FALSE)/1,"")</f>
        <v/>
      </c>
      <c r="D180" t="str">
        <f>IFERROR(VLOOKUP($B180,Kraftvärmeprod!$B$1:$AH$479,MATCH(D$3,Kraftvärmeprod!$B$1:$AG$1,0),FALSE)/1,"")</f>
        <v/>
      </c>
      <c r="E180">
        <f>IFERROR(VLOOKUP($B180,Kraftvärmeprod!$B$1:$AH$479,MATCH(E$2,Kraftvärmeprod!$B$1:$AG$1,0),FALSE)/1,0)-IFERROR(VLOOKUP($B180,'Slutlig allokering kvv'!$B$2:$AC$462,MATCH(E$3,'Slutlig allokering kvv'!$B$1:$AJ$1,0),FALSE)/1,0)</f>
        <v>0</v>
      </c>
      <c r="F180">
        <f>IFERROR(VLOOKUP($B180,Kraftvärmeprod!$B$1:$AH$479,MATCH(F$2,Kraftvärmeprod!$B$1:$AG$1,0),FALSE)/1,0)-IFERROR(VLOOKUP($B180,'Slutlig allokering kvv'!$B$2:$AC$462,MATCH(F$3,'Slutlig allokering kvv'!$B$1:$AJ$1,0),FALSE)/1,0)</f>
        <v>0</v>
      </c>
      <c r="G180">
        <f>IFERROR(VLOOKUP($B180,Kraftvärmeprod!$B$1:$AH$479,MATCH(G$2,Kraftvärmeprod!$B$1:$AG$1,0),FALSE)/1,0)-IFERROR(VLOOKUP($B180,'Slutlig allokering kvv'!$B$2:$AC$462,MATCH(G$3,'Slutlig allokering kvv'!$B$1:$AJ$1,0),FALSE)/1,0)</f>
        <v>0</v>
      </c>
      <c r="H180">
        <f>IFERROR(VLOOKUP($B180,Kraftvärmeprod!$B$1:$AH$479,MATCH(H$2,Kraftvärmeprod!$B$1:$AG$1,0),FALSE)/1,0)-IFERROR(VLOOKUP($B180,'Slutlig allokering kvv'!$B$2:$AC$462,MATCH(H$3,'Slutlig allokering kvv'!$B$1:$AJ$1,0),FALSE)/1,0)</f>
        <v>0</v>
      </c>
      <c r="I180">
        <f>IFERROR(VLOOKUP($B180,Kraftvärmeprod!$B$1:$AH$479,MATCH(I$2,Kraftvärmeprod!$B$1:$AG$1,0),FALSE)/1,0)-IFERROR(VLOOKUP($B180,'Slutlig allokering kvv'!$B$2:$AC$462,MATCH(I$3,'Slutlig allokering kvv'!$B$1:$AJ$1,0),FALSE)/1,0)</f>
        <v>0</v>
      </c>
      <c r="J180">
        <f>IFERROR(VLOOKUP($B180,Kraftvärmeprod!$B$1:$AH$479,MATCH(J$2,Kraftvärmeprod!$B$1:$AG$1,0),FALSE)/1,0)-IFERROR(VLOOKUP($B180,'Slutlig allokering kvv'!$B$2:$AC$462,MATCH(J$3,'Slutlig allokering kvv'!$B$1:$AJ$1,0),FALSE)/1,0)</f>
        <v>0</v>
      </c>
      <c r="K180">
        <f>IFERROR(VLOOKUP($B180,Kraftvärmeprod!$B$1:$AH$479,MATCH(K$2,Kraftvärmeprod!$B$1:$AG$1,0),FALSE)/1,0)-IFERROR(VLOOKUP($B180,'Slutlig allokering kvv'!$B$2:$AC$462,MATCH(K$3,'Slutlig allokering kvv'!$B$1:$AJ$1,0),FALSE)/1,0)</f>
        <v>0</v>
      </c>
      <c r="L180">
        <f>IFERROR(VLOOKUP($B180,Kraftvärmeprod!$B$1:$AH$479,MATCH(L$2,Kraftvärmeprod!$B$1:$AG$1,0),FALSE)/1,0)-IFERROR(VLOOKUP($B180,'Slutlig allokering kvv'!$B$2:$AC$462,MATCH(L$3,'Slutlig allokering kvv'!$B$1:$AJ$1,0),FALSE)/1,0)</f>
        <v>0</v>
      </c>
      <c r="M180">
        <f>IFERROR(VLOOKUP($B180,Kraftvärmeprod!$B$1:$AH$479,MATCH(M$2,Kraftvärmeprod!$B$1:$AG$1,0),FALSE)/1,0)-IFERROR(VLOOKUP($B180,'Slutlig allokering kvv'!$B$2:$AC$462,MATCH(M$3,'Slutlig allokering kvv'!$B$1:$AJ$1,0),FALSE)/1,0)</f>
        <v>0</v>
      </c>
      <c r="N180">
        <f>IFERROR(VLOOKUP($B180,Kraftvärmeprod!$B$1:$AH$479,MATCH(N$2,Kraftvärmeprod!$B$1:$AG$1,0),FALSE)/1,0)-IFERROR(VLOOKUP($B180,'Slutlig allokering kvv'!$B$2:$AC$462,MATCH(N$3,'Slutlig allokering kvv'!$B$1:$AJ$1,0),FALSE)/1,0)</f>
        <v>0</v>
      </c>
      <c r="O180">
        <f>IFERROR(VLOOKUP($B180,Kraftvärmeprod!$B$1:$AH$479,MATCH(O$2,Kraftvärmeprod!$B$1:$AG$1,0),FALSE)/1,0)-IFERROR(VLOOKUP($B180,'Slutlig allokering kvv'!$B$2:$AC$462,MATCH(O$3,'Slutlig allokering kvv'!$B$1:$AJ$1,0),FALSE)/1,0)</f>
        <v>0</v>
      </c>
      <c r="P180">
        <f>IFERROR(VLOOKUP($B180,Kraftvärmeprod!$B$1:$AH$479,MATCH(P$2,Kraftvärmeprod!$B$1:$AG$1,0),FALSE)/1,0)-IFERROR(VLOOKUP($B180,'Slutlig allokering kvv'!$B$2:$AC$462,MATCH(P$3,'Slutlig allokering kvv'!$B$1:$AJ$1,0),FALSE)/1,0)</f>
        <v>0</v>
      </c>
      <c r="Q180">
        <f>IFERROR(VLOOKUP($B180,Kraftvärmeprod!$B$1:$AH$479,MATCH(Q$2,Kraftvärmeprod!$B$1:$AG$1,0),FALSE)/1,0)-IFERROR(VLOOKUP($B180,'Slutlig allokering kvv'!$B$2:$AC$462,MATCH(Q$3,'Slutlig allokering kvv'!$B$1:$AJ$1,0),FALSE)/1,0)</f>
        <v>0</v>
      </c>
      <c r="R180">
        <f>IFERROR(VLOOKUP($B180,Kraftvärmeprod!$B$1:$AH$479,MATCH(R$2,Kraftvärmeprod!$B$1:$AG$1,0),FALSE)/1,0)-IFERROR(VLOOKUP($B180,'Slutlig allokering kvv'!$B$2:$AC$462,MATCH(R$3,'Slutlig allokering kvv'!$B$1:$AJ$1,0),FALSE)/1,0)</f>
        <v>0</v>
      </c>
      <c r="S180">
        <f>IFERROR(VLOOKUP($B180,Kraftvärmeprod!$B$1:$AH$479,MATCH(S$2,Kraftvärmeprod!$B$1:$AG$1,0),FALSE)/1,0)-IFERROR(VLOOKUP($B180,'Slutlig allokering kvv'!$B$2:$AC$462,MATCH(S$3,'Slutlig allokering kvv'!$B$1:$AJ$1,0),FALSE)/1,0)</f>
        <v>0</v>
      </c>
      <c r="T180" s="6">
        <f>IFERROR(VLOOKUP($B180,Miljö!$B$1:$S$477,MATCH(T$2,Miljö!$B$1:$X$1,0),FALSE)/1,0)-IFERROR(VLOOKUP($B180,'Slutlig allokering kvv'!$B$2:$AC$462,MATCH(T$3,'Slutlig allokering kvv'!$B$1:$AJ$1,0),FALSE)/1,0)</f>
        <v>0</v>
      </c>
      <c r="U180">
        <f>IFERROR(VLOOKUP($B180,Kraftvärmeprod!$B$1:$AH$479,MATCH(U$2,Kraftvärmeprod!$B$1:$AG$1,0),FALSE)/1,0)-IFERROR(VLOOKUP($B180,'Slutlig allokering kvv'!$B$2:$AC$462,MATCH(U$3,'Slutlig allokering kvv'!$B$1:$AJ$1,0),FALSE)/1,0)</f>
        <v>0</v>
      </c>
      <c r="V180">
        <f>IFERROR(VLOOKUP($B180,Kraftvärmeprod!$B$1:$AH$479,MATCH(V$2,Kraftvärmeprod!$B$1:$AG$1,0),FALSE)/1,0)-IFERROR(VLOOKUP($B180,'Slutlig allokering kvv'!$B$2:$AC$462,MATCH(V$3,'Slutlig allokering kvv'!$B$1:$AJ$1,0),FALSE)/1,0)</f>
        <v>0</v>
      </c>
      <c r="W180">
        <f>IFERROR(VLOOKUP($B180,Kraftvärmeprod!$B$1:$AH$479,MATCH(W$2,Kraftvärmeprod!$B$1:$AG$1,0),FALSE)/1,0)-IFERROR(VLOOKUP($B180,'Slutlig allokering kvv'!$B$2:$AC$462,MATCH(W$3,'Slutlig allokering kvv'!$B$1:$AJ$1,0),FALSE)/1,0)</f>
        <v>0</v>
      </c>
      <c r="X180">
        <f>IFERROR(VLOOKUP($B180,Kraftvärmeprod!$B$1:$AH$479,MATCH(X$2,Kraftvärmeprod!$B$1:$AG$1,0),FALSE)/1,0)-IFERROR(VLOOKUP($B180,'Slutlig allokering kvv'!$B$2:$AC$462,MATCH(X$3,'Slutlig allokering kvv'!$B$1:$AJ$1,0),FALSE)/1,0)</f>
        <v>0</v>
      </c>
      <c r="Y180">
        <f>IFERROR(VLOOKUP($B180,Kraftvärmeprod!$B$1:$AH$479,MATCH(Y$2,Kraftvärmeprod!$B$1:$AG$1,0),FALSE)/1,0)-IFERROR(VLOOKUP($B180,'Slutlig allokering kvv'!$B$2:$AC$462,MATCH(Y$3,'Slutlig allokering kvv'!$B$1:$AJ$1,0),FALSE)/1,0)</f>
        <v>0</v>
      </c>
      <c r="Z180">
        <f>IFERROR(VLOOKUP($B180,Kraftvärmeprod!$B$1:$AH$479,MATCH(Z$2,Kraftvärmeprod!$B$1:$AG$1,0),FALSE)/1,0)-IFERROR(VLOOKUP($B180,'Slutlig allokering kvv'!$B$2:$AC$462,MATCH(Z$3,'Slutlig allokering kvv'!$B$1:$AJ$1,0),FALSE)/1,0)</f>
        <v>0</v>
      </c>
      <c r="AA180">
        <f>IFERROR(VLOOKUP($B180,Kraftvärmeprod!$B$1:$AH$479,MATCH(AA$2,Kraftvärmeprod!$B$1:$AG$1,0),FALSE)/1,0)-IFERROR(VLOOKUP($B180,'Slutlig allokering kvv'!$B$2:$AC$462,MATCH(AA$3,'Slutlig allokering kvv'!$B$1:$AJ$1,0),FALSE)/1,0)</f>
        <v>0</v>
      </c>
      <c r="AE180">
        <f t="shared" si="4"/>
        <v>0</v>
      </c>
      <c r="AG180">
        <f>IFERROR(VLOOKUP(B180,'Slutlig allokering kvv'!$B$2:$AJ$462,MATCH("Summa slutlig allokerad tillförd energi (utan hjälpel och rökgaskondensering):",'Slutlig allokering kvv'!$B$1:$AK$1,0),FALSE)/1,"")</f>
        <v>0</v>
      </c>
      <c r="AI180" s="137" t="str">
        <f>IFERROR(1-VLOOKUP(B180,'Slutlig allokering kvv'!$B$2:$AJ$462,MATCH("Andel av bränsle i kvv som allokerats till värme, exklusive rökgaskondensering och hjälpel",'Slutlig allokering kvv'!$B$1:$AK$1,0),FALSE),"")</f>
        <v/>
      </c>
      <c r="AK180" s="137" t="str">
        <f t="shared" si="5"/>
        <v/>
      </c>
    </row>
    <row r="181" spans="1:37" x14ac:dyDescent="0.25">
      <c r="A181" s="2" t="s">
        <v>277</v>
      </c>
      <c r="B181" s="2" t="s">
        <v>285</v>
      </c>
      <c r="C181" t="str">
        <f>IFERROR(VLOOKUP($B181,Kraftvärmeprod!$B$1:$AH$479,MATCH(C$3,Kraftvärmeprod!$B$1:$AG$1,0),FALSE)/1,"")</f>
        <v/>
      </c>
      <c r="D181" t="str">
        <f>IFERROR(VLOOKUP($B181,Kraftvärmeprod!$B$1:$AH$479,MATCH(D$3,Kraftvärmeprod!$B$1:$AG$1,0),FALSE)/1,"")</f>
        <v/>
      </c>
      <c r="E181">
        <f>IFERROR(VLOOKUP($B181,Kraftvärmeprod!$B$1:$AH$479,MATCH(E$2,Kraftvärmeprod!$B$1:$AG$1,0),FALSE)/1,0)-IFERROR(VLOOKUP($B181,'Slutlig allokering kvv'!$B$2:$AC$462,MATCH(E$3,'Slutlig allokering kvv'!$B$1:$AJ$1,0),FALSE)/1,0)</f>
        <v>0</v>
      </c>
      <c r="F181">
        <f>IFERROR(VLOOKUP($B181,Kraftvärmeprod!$B$1:$AH$479,MATCH(F$2,Kraftvärmeprod!$B$1:$AG$1,0),FALSE)/1,0)-IFERROR(VLOOKUP($B181,'Slutlig allokering kvv'!$B$2:$AC$462,MATCH(F$3,'Slutlig allokering kvv'!$B$1:$AJ$1,0),FALSE)/1,0)</f>
        <v>0</v>
      </c>
      <c r="G181">
        <f>IFERROR(VLOOKUP($B181,Kraftvärmeprod!$B$1:$AH$479,MATCH(G$2,Kraftvärmeprod!$B$1:$AG$1,0),FALSE)/1,0)-IFERROR(VLOOKUP($B181,'Slutlig allokering kvv'!$B$2:$AC$462,MATCH(G$3,'Slutlig allokering kvv'!$B$1:$AJ$1,0),FALSE)/1,0)</f>
        <v>0</v>
      </c>
      <c r="H181">
        <f>IFERROR(VLOOKUP($B181,Kraftvärmeprod!$B$1:$AH$479,MATCH(H$2,Kraftvärmeprod!$B$1:$AG$1,0),FALSE)/1,0)-IFERROR(VLOOKUP($B181,'Slutlig allokering kvv'!$B$2:$AC$462,MATCH(H$3,'Slutlig allokering kvv'!$B$1:$AJ$1,0),FALSE)/1,0)</f>
        <v>0</v>
      </c>
      <c r="I181">
        <f>IFERROR(VLOOKUP($B181,Kraftvärmeprod!$B$1:$AH$479,MATCH(I$2,Kraftvärmeprod!$B$1:$AG$1,0),FALSE)/1,0)-IFERROR(VLOOKUP($B181,'Slutlig allokering kvv'!$B$2:$AC$462,MATCH(I$3,'Slutlig allokering kvv'!$B$1:$AJ$1,0),FALSE)/1,0)</f>
        <v>0</v>
      </c>
      <c r="J181">
        <f>IFERROR(VLOOKUP($B181,Kraftvärmeprod!$B$1:$AH$479,MATCH(J$2,Kraftvärmeprod!$B$1:$AG$1,0),FALSE)/1,0)-IFERROR(VLOOKUP($B181,'Slutlig allokering kvv'!$B$2:$AC$462,MATCH(J$3,'Slutlig allokering kvv'!$B$1:$AJ$1,0),FALSE)/1,0)</f>
        <v>0</v>
      </c>
      <c r="K181">
        <f>IFERROR(VLOOKUP($B181,Kraftvärmeprod!$B$1:$AH$479,MATCH(K$2,Kraftvärmeprod!$B$1:$AG$1,0),FALSE)/1,0)-IFERROR(VLOOKUP($B181,'Slutlig allokering kvv'!$B$2:$AC$462,MATCH(K$3,'Slutlig allokering kvv'!$B$1:$AJ$1,0),FALSE)/1,0)</f>
        <v>0</v>
      </c>
      <c r="L181">
        <f>IFERROR(VLOOKUP($B181,Kraftvärmeprod!$B$1:$AH$479,MATCH(L$2,Kraftvärmeprod!$B$1:$AG$1,0),FALSE)/1,0)-IFERROR(VLOOKUP($B181,'Slutlig allokering kvv'!$B$2:$AC$462,MATCH(L$3,'Slutlig allokering kvv'!$B$1:$AJ$1,0),FALSE)/1,0)</f>
        <v>0</v>
      </c>
      <c r="M181">
        <f>IFERROR(VLOOKUP($B181,Kraftvärmeprod!$B$1:$AH$479,MATCH(M$2,Kraftvärmeprod!$B$1:$AG$1,0),FALSE)/1,0)-IFERROR(VLOOKUP($B181,'Slutlig allokering kvv'!$B$2:$AC$462,MATCH(M$3,'Slutlig allokering kvv'!$B$1:$AJ$1,0),FALSE)/1,0)</f>
        <v>0</v>
      </c>
      <c r="N181">
        <f>IFERROR(VLOOKUP($B181,Kraftvärmeprod!$B$1:$AH$479,MATCH(N$2,Kraftvärmeprod!$B$1:$AG$1,0),FALSE)/1,0)-IFERROR(VLOOKUP($B181,'Slutlig allokering kvv'!$B$2:$AC$462,MATCH(N$3,'Slutlig allokering kvv'!$B$1:$AJ$1,0),FALSE)/1,0)</f>
        <v>0</v>
      </c>
      <c r="O181">
        <f>IFERROR(VLOOKUP($B181,Kraftvärmeprod!$B$1:$AH$479,MATCH(O$2,Kraftvärmeprod!$B$1:$AG$1,0),FALSE)/1,0)-IFERROR(VLOOKUP($B181,'Slutlig allokering kvv'!$B$2:$AC$462,MATCH(O$3,'Slutlig allokering kvv'!$B$1:$AJ$1,0),FALSE)/1,0)</f>
        <v>0</v>
      </c>
      <c r="P181">
        <f>IFERROR(VLOOKUP($B181,Kraftvärmeprod!$B$1:$AH$479,MATCH(P$2,Kraftvärmeprod!$B$1:$AG$1,0),FALSE)/1,0)-IFERROR(VLOOKUP($B181,'Slutlig allokering kvv'!$B$2:$AC$462,MATCH(P$3,'Slutlig allokering kvv'!$B$1:$AJ$1,0),FALSE)/1,0)</f>
        <v>0</v>
      </c>
      <c r="Q181">
        <f>IFERROR(VLOOKUP($B181,Kraftvärmeprod!$B$1:$AH$479,MATCH(Q$2,Kraftvärmeprod!$B$1:$AG$1,0),FALSE)/1,0)-IFERROR(VLOOKUP($B181,'Slutlig allokering kvv'!$B$2:$AC$462,MATCH(Q$3,'Slutlig allokering kvv'!$B$1:$AJ$1,0),FALSE)/1,0)</f>
        <v>0</v>
      </c>
      <c r="R181">
        <f>IFERROR(VLOOKUP($B181,Kraftvärmeprod!$B$1:$AH$479,MATCH(R$2,Kraftvärmeprod!$B$1:$AG$1,0),FALSE)/1,0)-IFERROR(VLOOKUP($B181,'Slutlig allokering kvv'!$B$2:$AC$462,MATCH(R$3,'Slutlig allokering kvv'!$B$1:$AJ$1,0),FALSE)/1,0)</f>
        <v>0</v>
      </c>
      <c r="S181">
        <f>IFERROR(VLOOKUP($B181,Kraftvärmeprod!$B$1:$AH$479,MATCH(S$2,Kraftvärmeprod!$B$1:$AG$1,0),FALSE)/1,0)-IFERROR(VLOOKUP($B181,'Slutlig allokering kvv'!$B$2:$AC$462,MATCH(S$3,'Slutlig allokering kvv'!$B$1:$AJ$1,0),FALSE)/1,0)</f>
        <v>0</v>
      </c>
      <c r="T181" s="6">
        <f>IFERROR(VLOOKUP($B181,Miljö!$B$1:$S$477,MATCH(T$2,Miljö!$B$1:$X$1,0),FALSE)/1,0)-IFERROR(VLOOKUP($B181,'Slutlig allokering kvv'!$B$2:$AC$462,MATCH(T$3,'Slutlig allokering kvv'!$B$1:$AJ$1,0),FALSE)/1,0)</f>
        <v>0</v>
      </c>
      <c r="U181">
        <f>IFERROR(VLOOKUP($B181,Kraftvärmeprod!$B$1:$AH$479,MATCH(U$2,Kraftvärmeprod!$B$1:$AG$1,0),FALSE)/1,0)-IFERROR(VLOOKUP($B181,'Slutlig allokering kvv'!$B$2:$AC$462,MATCH(U$3,'Slutlig allokering kvv'!$B$1:$AJ$1,0),FALSE)/1,0)</f>
        <v>0</v>
      </c>
      <c r="V181">
        <f>IFERROR(VLOOKUP($B181,Kraftvärmeprod!$B$1:$AH$479,MATCH(V$2,Kraftvärmeprod!$B$1:$AG$1,0),FALSE)/1,0)-IFERROR(VLOOKUP($B181,'Slutlig allokering kvv'!$B$2:$AC$462,MATCH(V$3,'Slutlig allokering kvv'!$B$1:$AJ$1,0),FALSE)/1,0)</f>
        <v>0</v>
      </c>
      <c r="W181">
        <f>IFERROR(VLOOKUP($B181,Kraftvärmeprod!$B$1:$AH$479,MATCH(W$2,Kraftvärmeprod!$B$1:$AG$1,0),FALSE)/1,0)-IFERROR(VLOOKUP($B181,'Slutlig allokering kvv'!$B$2:$AC$462,MATCH(W$3,'Slutlig allokering kvv'!$B$1:$AJ$1,0),FALSE)/1,0)</f>
        <v>0</v>
      </c>
      <c r="X181">
        <f>IFERROR(VLOOKUP($B181,Kraftvärmeprod!$B$1:$AH$479,MATCH(X$2,Kraftvärmeprod!$B$1:$AG$1,0),FALSE)/1,0)-IFERROR(VLOOKUP($B181,'Slutlig allokering kvv'!$B$2:$AC$462,MATCH(X$3,'Slutlig allokering kvv'!$B$1:$AJ$1,0),FALSE)/1,0)</f>
        <v>0</v>
      </c>
      <c r="Y181">
        <f>IFERROR(VLOOKUP($B181,Kraftvärmeprod!$B$1:$AH$479,MATCH(Y$2,Kraftvärmeprod!$B$1:$AG$1,0),FALSE)/1,0)-IFERROR(VLOOKUP($B181,'Slutlig allokering kvv'!$B$2:$AC$462,MATCH(Y$3,'Slutlig allokering kvv'!$B$1:$AJ$1,0),FALSE)/1,0)</f>
        <v>0</v>
      </c>
      <c r="Z181">
        <f>IFERROR(VLOOKUP($B181,Kraftvärmeprod!$B$1:$AH$479,MATCH(Z$2,Kraftvärmeprod!$B$1:$AG$1,0),FALSE)/1,0)-IFERROR(VLOOKUP($B181,'Slutlig allokering kvv'!$B$2:$AC$462,MATCH(Z$3,'Slutlig allokering kvv'!$B$1:$AJ$1,0),FALSE)/1,0)</f>
        <v>0</v>
      </c>
      <c r="AA181">
        <f>IFERROR(VLOOKUP($B181,Kraftvärmeprod!$B$1:$AH$479,MATCH(AA$2,Kraftvärmeprod!$B$1:$AG$1,0),FALSE)/1,0)-IFERROR(VLOOKUP($B181,'Slutlig allokering kvv'!$B$2:$AC$462,MATCH(AA$3,'Slutlig allokering kvv'!$B$1:$AJ$1,0),FALSE)/1,0)</f>
        <v>0</v>
      </c>
      <c r="AE181">
        <f t="shared" si="4"/>
        <v>0</v>
      </c>
      <c r="AG181">
        <f>IFERROR(VLOOKUP(B181,'Slutlig allokering kvv'!$B$2:$AJ$462,MATCH("Summa slutlig allokerad tillförd energi (utan hjälpel och rökgaskondensering):",'Slutlig allokering kvv'!$B$1:$AK$1,0),FALSE)/1,"")</f>
        <v>0</v>
      </c>
      <c r="AI181" s="137" t="str">
        <f>IFERROR(1-VLOOKUP(B181,'Slutlig allokering kvv'!$B$2:$AJ$462,MATCH("Andel av bränsle i kvv som allokerats till värme, exklusive rökgaskondensering och hjälpel",'Slutlig allokering kvv'!$B$1:$AK$1,0),FALSE),"")</f>
        <v/>
      </c>
      <c r="AK181" s="137" t="str">
        <f t="shared" si="5"/>
        <v/>
      </c>
    </row>
    <row r="182" spans="1:37" x14ac:dyDescent="0.25">
      <c r="A182" s="2" t="s">
        <v>286</v>
      </c>
      <c r="B182" s="2" t="s">
        <v>287</v>
      </c>
      <c r="C182" t="str">
        <f>IFERROR(VLOOKUP($B182,Kraftvärmeprod!$B$1:$AH$479,MATCH(C$3,Kraftvärmeprod!$B$1:$AG$1,0),FALSE)/1,"")</f>
        <v/>
      </c>
      <c r="D182" t="str">
        <f>IFERROR(VLOOKUP($B182,Kraftvärmeprod!$B$1:$AH$479,MATCH(D$3,Kraftvärmeprod!$B$1:$AG$1,0),FALSE)/1,"")</f>
        <v/>
      </c>
      <c r="E182">
        <f>IFERROR(VLOOKUP($B182,Kraftvärmeprod!$B$1:$AH$479,MATCH(E$2,Kraftvärmeprod!$B$1:$AG$1,0),FALSE)/1,0)-IFERROR(VLOOKUP($B182,'Slutlig allokering kvv'!$B$2:$AC$462,MATCH(E$3,'Slutlig allokering kvv'!$B$1:$AJ$1,0),FALSE)/1,0)</f>
        <v>0</v>
      </c>
      <c r="F182">
        <f>IFERROR(VLOOKUP($B182,Kraftvärmeprod!$B$1:$AH$479,MATCH(F$2,Kraftvärmeprod!$B$1:$AG$1,0),FALSE)/1,0)-IFERROR(VLOOKUP($B182,'Slutlig allokering kvv'!$B$2:$AC$462,MATCH(F$3,'Slutlig allokering kvv'!$B$1:$AJ$1,0),FALSE)/1,0)</f>
        <v>0</v>
      </c>
      <c r="G182">
        <f>IFERROR(VLOOKUP($B182,Kraftvärmeprod!$B$1:$AH$479,MATCH(G$2,Kraftvärmeprod!$B$1:$AG$1,0),FALSE)/1,0)-IFERROR(VLOOKUP($B182,'Slutlig allokering kvv'!$B$2:$AC$462,MATCH(G$3,'Slutlig allokering kvv'!$B$1:$AJ$1,0),FALSE)/1,0)</f>
        <v>0</v>
      </c>
      <c r="H182">
        <f>IFERROR(VLOOKUP($B182,Kraftvärmeprod!$B$1:$AH$479,MATCH(H$2,Kraftvärmeprod!$B$1:$AG$1,0),FALSE)/1,0)-IFERROR(VLOOKUP($B182,'Slutlig allokering kvv'!$B$2:$AC$462,MATCH(H$3,'Slutlig allokering kvv'!$B$1:$AJ$1,0),FALSE)/1,0)</f>
        <v>0</v>
      </c>
      <c r="I182">
        <f>IFERROR(VLOOKUP($B182,Kraftvärmeprod!$B$1:$AH$479,MATCH(I$2,Kraftvärmeprod!$B$1:$AG$1,0),FALSE)/1,0)-IFERROR(VLOOKUP($B182,'Slutlig allokering kvv'!$B$2:$AC$462,MATCH(I$3,'Slutlig allokering kvv'!$B$1:$AJ$1,0),FALSE)/1,0)</f>
        <v>0</v>
      </c>
      <c r="J182">
        <f>IFERROR(VLOOKUP($B182,Kraftvärmeprod!$B$1:$AH$479,MATCH(J$2,Kraftvärmeprod!$B$1:$AG$1,0),FALSE)/1,0)-IFERROR(VLOOKUP($B182,'Slutlig allokering kvv'!$B$2:$AC$462,MATCH(J$3,'Slutlig allokering kvv'!$B$1:$AJ$1,0),FALSE)/1,0)</f>
        <v>0</v>
      </c>
      <c r="K182">
        <f>IFERROR(VLOOKUP($B182,Kraftvärmeprod!$B$1:$AH$479,MATCH(K$2,Kraftvärmeprod!$B$1:$AG$1,0),FALSE)/1,0)-IFERROR(VLOOKUP($B182,'Slutlig allokering kvv'!$B$2:$AC$462,MATCH(K$3,'Slutlig allokering kvv'!$B$1:$AJ$1,0),FALSE)/1,0)</f>
        <v>0</v>
      </c>
      <c r="L182">
        <f>IFERROR(VLOOKUP($B182,Kraftvärmeprod!$B$1:$AH$479,MATCH(L$2,Kraftvärmeprod!$B$1:$AG$1,0),FALSE)/1,0)-IFERROR(VLOOKUP($B182,'Slutlig allokering kvv'!$B$2:$AC$462,MATCH(L$3,'Slutlig allokering kvv'!$B$1:$AJ$1,0),FALSE)/1,0)</f>
        <v>0</v>
      </c>
      <c r="M182">
        <f>IFERROR(VLOOKUP($B182,Kraftvärmeprod!$B$1:$AH$479,MATCH(M$2,Kraftvärmeprod!$B$1:$AG$1,0),FALSE)/1,0)-IFERROR(VLOOKUP($B182,'Slutlig allokering kvv'!$B$2:$AC$462,MATCH(M$3,'Slutlig allokering kvv'!$B$1:$AJ$1,0),FALSE)/1,0)</f>
        <v>0</v>
      </c>
      <c r="N182">
        <f>IFERROR(VLOOKUP($B182,Kraftvärmeprod!$B$1:$AH$479,MATCH(N$2,Kraftvärmeprod!$B$1:$AG$1,0),FALSE)/1,0)-IFERROR(VLOOKUP($B182,'Slutlig allokering kvv'!$B$2:$AC$462,MATCH(N$3,'Slutlig allokering kvv'!$B$1:$AJ$1,0),FALSE)/1,0)</f>
        <v>0</v>
      </c>
      <c r="O182">
        <f>IFERROR(VLOOKUP($B182,Kraftvärmeprod!$B$1:$AH$479,MATCH(O$2,Kraftvärmeprod!$B$1:$AG$1,0),FALSE)/1,0)-IFERROR(VLOOKUP($B182,'Slutlig allokering kvv'!$B$2:$AC$462,MATCH(O$3,'Slutlig allokering kvv'!$B$1:$AJ$1,0),FALSE)/1,0)</f>
        <v>0</v>
      </c>
      <c r="P182">
        <f>IFERROR(VLOOKUP($B182,Kraftvärmeprod!$B$1:$AH$479,MATCH(P$2,Kraftvärmeprod!$B$1:$AG$1,0),FALSE)/1,0)-IFERROR(VLOOKUP($B182,'Slutlig allokering kvv'!$B$2:$AC$462,MATCH(P$3,'Slutlig allokering kvv'!$B$1:$AJ$1,0),FALSE)/1,0)</f>
        <v>0</v>
      </c>
      <c r="Q182">
        <f>IFERROR(VLOOKUP($B182,Kraftvärmeprod!$B$1:$AH$479,MATCH(Q$2,Kraftvärmeprod!$B$1:$AG$1,0),FALSE)/1,0)-IFERROR(VLOOKUP($B182,'Slutlig allokering kvv'!$B$2:$AC$462,MATCH(Q$3,'Slutlig allokering kvv'!$B$1:$AJ$1,0),FALSE)/1,0)</f>
        <v>0</v>
      </c>
      <c r="R182">
        <f>IFERROR(VLOOKUP($B182,Kraftvärmeprod!$B$1:$AH$479,MATCH(R$2,Kraftvärmeprod!$B$1:$AG$1,0),FALSE)/1,0)-IFERROR(VLOOKUP($B182,'Slutlig allokering kvv'!$B$2:$AC$462,MATCH(R$3,'Slutlig allokering kvv'!$B$1:$AJ$1,0),FALSE)/1,0)</f>
        <v>0</v>
      </c>
      <c r="S182">
        <f>IFERROR(VLOOKUP($B182,Kraftvärmeprod!$B$1:$AH$479,MATCH(S$2,Kraftvärmeprod!$B$1:$AG$1,0),FALSE)/1,0)-IFERROR(VLOOKUP($B182,'Slutlig allokering kvv'!$B$2:$AC$462,MATCH(S$3,'Slutlig allokering kvv'!$B$1:$AJ$1,0),FALSE)/1,0)</f>
        <v>0</v>
      </c>
      <c r="T182" s="6">
        <f>IFERROR(VLOOKUP($B182,Miljö!$B$1:$S$477,MATCH(T$2,Miljö!$B$1:$X$1,0),FALSE)/1,0)-IFERROR(VLOOKUP($B182,'Slutlig allokering kvv'!$B$2:$AC$462,MATCH(T$3,'Slutlig allokering kvv'!$B$1:$AJ$1,0),FALSE)/1,0)</f>
        <v>0</v>
      </c>
      <c r="U182">
        <f>IFERROR(VLOOKUP($B182,Kraftvärmeprod!$B$1:$AH$479,MATCH(U$2,Kraftvärmeprod!$B$1:$AG$1,0),FALSE)/1,0)-IFERROR(VLOOKUP($B182,'Slutlig allokering kvv'!$B$2:$AC$462,MATCH(U$3,'Slutlig allokering kvv'!$B$1:$AJ$1,0),FALSE)/1,0)</f>
        <v>0</v>
      </c>
      <c r="V182">
        <f>IFERROR(VLOOKUP($B182,Kraftvärmeprod!$B$1:$AH$479,MATCH(V$2,Kraftvärmeprod!$B$1:$AG$1,0),FALSE)/1,0)-IFERROR(VLOOKUP($B182,'Slutlig allokering kvv'!$B$2:$AC$462,MATCH(V$3,'Slutlig allokering kvv'!$B$1:$AJ$1,0),FALSE)/1,0)</f>
        <v>0</v>
      </c>
      <c r="W182">
        <f>IFERROR(VLOOKUP($B182,Kraftvärmeprod!$B$1:$AH$479,MATCH(W$2,Kraftvärmeprod!$B$1:$AG$1,0),FALSE)/1,0)-IFERROR(VLOOKUP($B182,'Slutlig allokering kvv'!$B$2:$AC$462,MATCH(W$3,'Slutlig allokering kvv'!$B$1:$AJ$1,0),FALSE)/1,0)</f>
        <v>0</v>
      </c>
      <c r="X182">
        <f>IFERROR(VLOOKUP($B182,Kraftvärmeprod!$B$1:$AH$479,MATCH(X$2,Kraftvärmeprod!$B$1:$AG$1,0),FALSE)/1,0)-IFERROR(VLOOKUP($B182,'Slutlig allokering kvv'!$B$2:$AC$462,MATCH(X$3,'Slutlig allokering kvv'!$B$1:$AJ$1,0),FALSE)/1,0)</f>
        <v>0</v>
      </c>
      <c r="Y182">
        <f>IFERROR(VLOOKUP($B182,Kraftvärmeprod!$B$1:$AH$479,MATCH(Y$2,Kraftvärmeprod!$B$1:$AG$1,0),FALSE)/1,0)-IFERROR(VLOOKUP($B182,'Slutlig allokering kvv'!$B$2:$AC$462,MATCH(Y$3,'Slutlig allokering kvv'!$B$1:$AJ$1,0),FALSE)/1,0)</f>
        <v>0</v>
      </c>
      <c r="Z182">
        <f>IFERROR(VLOOKUP($B182,Kraftvärmeprod!$B$1:$AH$479,MATCH(Z$2,Kraftvärmeprod!$B$1:$AG$1,0),FALSE)/1,0)-IFERROR(VLOOKUP($B182,'Slutlig allokering kvv'!$B$2:$AC$462,MATCH(Z$3,'Slutlig allokering kvv'!$B$1:$AJ$1,0),FALSE)/1,0)</f>
        <v>0</v>
      </c>
      <c r="AA182">
        <f>IFERROR(VLOOKUP($B182,Kraftvärmeprod!$B$1:$AH$479,MATCH(AA$2,Kraftvärmeprod!$B$1:$AG$1,0),FALSE)/1,0)-IFERROR(VLOOKUP($B182,'Slutlig allokering kvv'!$B$2:$AC$462,MATCH(AA$3,'Slutlig allokering kvv'!$B$1:$AJ$1,0),FALSE)/1,0)</f>
        <v>0</v>
      </c>
      <c r="AE182">
        <f t="shared" si="4"/>
        <v>0</v>
      </c>
      <c r="AG182">
        <f>IFERROR(VLOOKUP(B182,'Slutlig allokering kvv'!$B$2:$AJ$462,MATCH("Summa slutlig allokerad tillförd energi (utan hjälpel och rökgaskondensering):",'Slutlig allokering kvv'!$B$1:$AK$1,0),FALSE)/1,"")</f>
        <v>0</v>
      </c>
      <c r="AI182" s="137" t="str">
        <f>IFERROR(1-VLOOKUP(B182,'Slutlig allokering kvv'!$B$2:$AJ$462,MATCH("Andel av bränsle i kvv som allokerats till värme, exklusive rökgaskondensering och hjälpel",'Slutlig allokering kvv'!$B$1:$AK$1,0),FALSE),"")</f>
        <v/>
      </c>
      <c r="AK182" s="137" t="str">
        <f t="shared" si="5"/>
        <v/>
      </c>
    </row>
    <row r="183" spans="1:37" x14ac:dyDescent="0.25">
      <c r="A183" s="2" t="s">
        <v>291</v>
      </c>
      <c r="B183" s="2" t="s">
        <v>10</v>
      </c>
      <c r="C183" t="str">
        <f>IFERROR(VLOOKUP($B183,Kraftvärmeprod!$B$1:$AH$479,MATCH(C$3,Kraftvärmeprod!$B$1:$AG$1,0),FALSE)/1,"")</f>
        <v/>
      </c>
      <c r="D183" t="str">
        <f>IFERROR(VLOOKUP($B183,Kraftvärmeprod!$B$1:$AH$479,MATCH(D$3,Kraftvärmeprod!$B$1:$AG$1,0),FALSE)/1,"")</f>
        <v/>
      </c>
      <c r="E183">
        <f>IFERROR(VLOOKUP($B183,Kraftvärmeprod!$B$1:$AH$479,MATCH(E$2,Kraftvärmeprod!$B$1:$AG$1,0),FALSE)/1,0)-IFERROR(VLOOKUP($B183,'Slutlig allokering kvv'!$B$2:$AC$462,MATCH(E$3,'Slutlig allokering kvv'!$B$1:$AJ$1,0),FALSE)/1,0)</f>
        <v>0</v>
      </c>
      <c r="F183">
        <f>IFERROR(VLOOKUP($B183,Kraftvärmeprod!$B$1:$AH$479,MATCH(F$2,Kraftvärmeprod!$B$1:$AG$1,0),FALSE)/1,0)-IFERROR(VLOOKUP($B183,'Slutlig allokering kvv'!$B$2:$AC$462,MATCH(F$3,'Slutlig allokering kvv'!$B$1:$AJ$1,0),FALSE)/1,0)</f>
        <v>0</v>
      </c>
      <c r="G183">
        <f>IFERROR(VLOOKUP($B183,Kraftvärmeprod!$B$1:$AH$479,MATCH(G$2,Kraftvärmeprod!$B$1:$AG$1,0),FALSE)/1,0)-IFERROR(VLOOKUP($B183,'Slutlig allokering kvv'!$B$2:$AC$462,MATCH(G$3,'Slutlig allokering kvv'!$B$1:$AJ$1,0),FALSE)/1,0)</f>
        <v>0</v>
      </c>
      <c r="H183">
        <f>IFERROR(VLOOKUP($B183,Kraftvärmeprod!$B$1:$AH$479,MATCH(H$2,Kraftvärmeprod!$B$1:$AG$1,0),FALSE)/1,0)-IFERROR(VLOOKUP($B183,'Slutlig allokering kvv'!$B$2:$AC$462,MATCH(H$3,'Slutlig allokering kvv'!$B$1:$AJ$1,0),FALSE)/1,0)</f>
        <v>0</v>
      </c>
      <c r="I183">
        <f>IFERROR(VLOOKUP($B183,Kraftvärmeprod!$B$1:$AH$479,MATCH(I$2,Kraftvärmeprod!$B$1:$AG$1,0),FALSE)/1,0)-IFERROR(VLOOKUP($B183,'Slutlig allokering kvv'!$B$2:$AC$462,MATCH(I$3,'Slutlig allokering kvv'!$B$1:$AJ$1,0),FALSE)/1,0)</f>
        <v>0</v>
      </c>
      <c r="J183">
        <f>IFERROR(VLOOKUP($B183,Kraftvärmeprod!$B$1:$AH$479,MATCH(J$2,Kraftvärmeprod!$B$1:$AG$1,0),FALSE)/1,0)-IFERROR(VLOOKUP($B183,'Slutlig allokering kvv'!$B$2:$AC$462,MATCH(J$3,'Slutlig allokering kvv'!$B$1:$AJ$1,0),FALSE)/1,0)</f>
        <v>0</v>
      </c>
      <c r="K183">
        <f>IFERROR(VLOOKUP($B183,Kraftvärmeprod!$B$1:$AH$479,MATCH(K$2,Kraftvärmeprod!$B$1:$AG$1,0),FALSE)/1,0)-IFERROR(VLOOKUP($B183,'Slutlig allokering kvv'!$B$2:$AC$462,MATCH(K$3,'Slutlig allokering kvv'!$B$1:$AJ$1,0),FALSE)/1,0)</f>
        <v>0</v>
      </c>
      <c r="L183">
        <f>IFERROR(VLOOKUP($B183,Kraftvärmeprod!$B$1:$AH$479,MATCH(L$2,Kraftvärmeprod!$B$1:$AG$1,0),FALSE)/1,0)-IFERROR(VLOOKUP($B183,'Slutlig allokering kvv'!$B$2:$AC$462,MATCH(L$3,'Slutlig allokering kvv'!$B$1:$AJ$1,0),FALSE)/1,0)</f>
        <v>0</v>
      </c>
      <c r="M183">
        <f>IFERROR(VLOOKUP($B183,Kraftvärmeprod!$B$1:$AH$479,MATCH(M$2,Kraftvärmeprod!$B$1:$AG$1,0),FALSE)/1,0)-IFERROR(VLOOKUP($B183,'Slutlig allokering kvv'!$B$2:$AC$462,MATCH(M$3,'Slutlig allokering kvv'!$B$1:$AJ$1,0),FALSE)/1,0)</f>
        <v>0</v>
      </c>
      <c r="N183">
        <f>IFERROR(VLOOKUP($B183,Kraftvärmeprod!$B$1:$AH$479,MATCH(N$2,Kraftvärmeprod!$B$1:$AG$1,0),FALSE)/1,0)-IFERROR(VLOOKUP($B183,'Slutlig allokering kvv'!$B$2:$AC$462,MATCH(N$3,'Slutlig allokering kvv'!$B$1:$AJ$1,0),FALSE)/1,0)</f>
        <v>0</v>
      </c>
      <c r="O183">
        <f>IFERROR(VLOOKUP($B183,Kraftvärmeprod!$B$1:$AH$479,MATCH(O$2,Kraftvärmeprod!$B$1:$AG$1,0),FALSE)/1,0)-IFERROR(VLOOKUP($B183,'Slutlig allokering kvv'!$B$2:$AC$462,MATCH(O$3,'Slutlig allokering kvv'!$B$1:$AJ$1,0),FALSE)/1,0)</f>
        <v>0</v>
      </c>
      <c r="P183">
        <f>IFERROR(VLOOKUP($B183,Kraftvärmeprod!$B$1:$AH$479,MATCH(P$2,Kraftvärmeprod!$B$1:$AG$1,0),FALSE)/1,0)-IFERROR(VLOOKUP($B183,'Slutlig allokering kvv'!$B$2:$AC$462,MATCH(P$3,'Slutlig allokering kvv'!$B$1:$AJ$1,0),FALSE)/1,0)</f>
        <v>0</v>
      </c>
      <c r="Q183">
        <f>IFERROR(VLOOKUP($B183,Kraftvärmeprod!$B$1:$AH$479,MATCH(Q$2,Kraftvärmeprod!$B$1:$AG$1,0),FALSE)/1,0)-IFERROR(VLOOKUP($B183,'Slutlig allokering kvv'!$B$2:$AC$462,MATCH(Q$3,'Slutlig allokering kvv'!$B$1:$AJ$1,0),FALSE)/1,0)</f>
        <v>0</v>
      </c>
      <c r="R183">
        <f>IFERROR(VLOOKUP($B183,Kraftvärmeprod!$B$1:$AH$479,MATCH(R$2,Kraftvärmeprod!$B$1:$AG$1,0),FALSE)/1,0)-IFERROR(VLOOKUP($B183,'Slutlig allokering kvv'!$B$2:$AC$462,MATCH(R$3,'Slutlig allokering kvv'!$B$1:$AJ$1,0),FALSE)/1,0)</f>
        <v>0</v>
      </c>
      <c r="S183">
        <f>IFERROR(VLOOKUP($B183,Kraftvärmeprod!$B$1:$AH$479,MATCH(S$2,Kraftvärmeprod!$B$1:$AG$1,0),FALSE)/1,0)-IFERROR(VLOOKUP($B183,'Slutlig allokering kvv'!$B$2:$AC$462,MATCH(S$3,'Slutlig allokering kvv'!$B$1:$AJ$1,0),FALSE)/1,0)</f>
        <v>0</v>
      </c>
      <c r="T183" s="6">
        <f>IFERROR(VLOOKUP($B183,Miljö!$B$1:$S$477,MATCH(T$2,Miljö!$B$1:$X$1,0),FALSE)/1,0)-IFERROR(VLOOKUP($B183,'Slutlig allokering kvv'!$B$2:$AC$462,MATCH(T$3,'Slutlig allokering kvv'!$B$1:$AJ$1,0),FALSE)/1,0)</f>
        <v>0</v>
      </c>
      <c r="U183">
        <f>IFERROR(VLOOKUP($B183,Kraftvärmeprod!$B$1:$AH$479,MATCH(U$2,Kraftvärmeprod!$B$1:$AG$1,0),FALSE)/1,0)-IFERROR(VLOOKUP($B183,'Slutlig allokering kvv'!$B$2:$AC$462,MATCH(U$3,'Slutlig allokering kvv'!$B$1:$AJ$1,0),FALSE)/1,0)</f>
        <v>0</v>
      </c>
      <c r="V183">
        <f>IFERROR(VLOOKUP($B183,Kraftvärmeprod!$B$1:$AH$479,MATCH(V$2,Kraftvärmeprod!$B$1:$AG$1,0),FALSE)/1,0)-IFERROR(VLOOKUP($B183,'Slutlig allokering kvv'!$B$2:$AC$462,MATCH(V$3,'Slutlig allokering kvv'!$B$1:$AJ$1,0),FALSE)/1,0)</f>
        <v>0</v>
      </c>
      <c r="W183">
        <f>IFERROR(VLOOKUP($B183,Kraftvärmeprod!$B$1:$AH$479,MATCH(W$2,Kraftvärmeprod!$B$1:$AG$1,0),FALSE)/1,0)-IFERROR(VLOOKUP($B183,'Slutlig allokering kvv'!$B$2:$AC$462,MATCH(W$3,'Slutlig allokering kvv'!$B$1:$AJ$1,0),FALSE)/1,0)</f>
        <v>0</v>
      </c>
      <c r="X183">
        <f>IFERROR(VLOOKUP($B183,Kraftvärmeprod!$B$1:$AH$479,MATCH(X$2,Kraftvärmeprod!$B$1:$AG$1,0),FALSE)/1,0)-IFERROR(VLOOKUP($B183,'Slutlig allokering kvv'!$B$2:$AC$462,MATCH(X$3,'Slutlig allokering kvv'!$B$1:$AJ$1,0),FALSE)/1,0)</f>
        <v>0</v>
      </c>
      <c r="Y183">
        <f>IFERROR(VLOOKUP($B183,Kraftvärmeprod!$B$1:$AH$479,MATCH(Y$2,Kraftvärmeprod!$B$1:$AG$1,0),FALSE)/1,0)-IFERROR(VLOOKUP($B183,'Slutlig allokering kvv'!$B$2:$AC$462,MATCH(Y$3,'Slutlig allokering kvv'!$B$1:$AJ$1,0),FALSE)/1,0)</f>
        <v>0</v>
      </c>
      <c r="Z183">
        <f>IFERROR(VLOOKUP($B183,Kraftvärmeprod!$B$1:$AH$479,MATCH(Z$2,Kraftvärmeprod!$B$1:$AG$1,0),FALSE)/1,0)-IFERROR(VLOOKUP($B183,'Slutlig allokering kvv'!$B$2:$AC$462,MATCH(Z$3,'Slutlig allokering kvv'!$B$1:$AJ$1,0),FALSE)/1,0)</f>
        <v>0</v>
      </c>
      <c r="AA183">
        <f>IFERROR(VLOOKUP($B183,Kraftvärmeprod!$B$1:$AH$479,MATCH(AA$2,Kraftvärmeprod!$B$1:$AG$1,0),FALSE)/1,0)-IFERROR(VLOOKUP($B183,'Slutlig allokering kvv'!$B$2:$AC$462,MATCH(AA$3,'Slutlig allokering kvv'!$B$1:$AJ$1,0),FALSE)/1,0)</f>
        <v>0</v>
      </c>
      <c r="AE183">
        <f t="shared" si="4"/>
        <v>0</v>
      </c>
      <c r="AG183">
        <f>IFERROR(VLOOKUP(B183,'Slutlig allokering kvv'!$B$2:$AJ$462,MATCH("Summa slutlig allokerad tillförd energi (utan hjälpel och rökgaskondensering):",'Slutlig allokering kvv'!$B$1:$AK$1,0),FALSE)/1,"")</f>
        <v>0</v>
      </c>
      <c r="AI183" s="137" t="str">
        <f>IFERROR(1-VLOOKUP(B183,'Slutlig allokering kvv'!$B$2:$AJ$462,MATCH("Andel av bränsle i kvv som allokerats till värme, exklusive rökgaskondensering och hjälpel",'Slutlig allokering kvv'!$B$1:$AK$1,0),FALSE),"")</f>
        <v/>
      </c>
      <c r="AK183" s="137" t="str">
        <f t="shared" si="5"/>
        <v/>
      </c>
    </row>
    <row r="184" spans="1:37" x14ac:dyDescent="0.25">
      <c r="A184" s="2" t="s">
        <v>291</v>
      </c>
      <c r="B184" s="2" t="s">
        <v>292</v>
      </c>
      <c r="C184" t="str">
        <f>IFERROR(VLOOKUP($B184,Kraftvärmeprod!$B$1:$AH$479,MATCH(C$3,Kraftvärmeprod!$B$1:$AG$1,0),FALSE)/1,"")</f>
        <v/>
      </c>
      <c r="D184" t="str">
        <f>IFERROR(VLOOKUP($B184,Kraftvärmeprod!$B$1:$AH$479,MATCH(D$3,Kraftvärmeprod!$B$1:$AG$1,0),FALSE)/1,"")</f>
        <v/>
      </c>
      <c r="E184">
        <f>IFERROR(VLOOKUP($B184,Kraftvärmeprod!$B$1:$AH$479,MATCH(E$2,Kraftvärmeprod!$B$1:$AG$1,0),FALSE)/1,0)-IFERROR(VLOOKUP($B184,'Slutlig allokering kvv'!$B$2:$AC$462,MATCH(E$3,'Slutlig allokering kvv'!$B$1:$AJ$1,0),FALSE)/1,0)</f>
        <v>0</v>
      </c>
      <c r="F184">
        <f>IFERROR(VLOOKUP($B184,Kraftvärmeprod!$B$1:$AH$479,MATCH(F$2,Kraftvärmeprod!$B$1:$AG$1,0),FALSE)/1,0)-IFERROR(VLOOKUP($B184,'Slutlig allokering kvv'!$B$2:$AC$462,MATCH(F$3,'Slutlig allokering kvv'!$B$1:$AJ$1,0),FALSE)/1,0)</f>
        <v>0</v>
      </c>
      <c r="G184">
        <f>IFERROR(VLOOKUP($B184,Kraftvärmeprod!$B$1:$AH$479,MATCH(G$2,Kraftvärmeprod!$B$1:$AG$1,0),FALSE)/1,0)-IFERROR(VLOOKUP($B184,'Slutlig allokering kvv'!$B$2:$AC$462,MATCH(G$3,'Slutlig allokering kvv'!$B$1:$AJ$1,0),FALSE)/1,0)</f>
        <v>0</v>
      </c>
      <c r="H184">
        <f>IFERROR(VLOOKUP($B184,Kraftvärmeprod!$B$1:$AH$479,MATCH(H$2,Kraftvärmeprod!$B$1:$AG$1,0),FALSE)/1,0)-IFERROR(VLOOKUP($B184,'Slutlig allokering kvv'!$B$2:$AC$462,MATCH(H$3,'Slutlig allokering kvv'!$B$1:$AJ$1,0),FALSE)/1,0)</f>
        <v>0</v>
      </c>
      <c r="I184">
        <f>IFERROR(VLOOKUP($B184,Kraftvärmeprod!$B$1:$AH$479,MATCH(I$2,Kraftvärmeprod!$B$1:$AG$1,0),FALSE)/1,0)-IFERROR(VLOOKUP($B184,'Slutlig allokering kvv'!$B$2:$AC$462,MATCH(I$3,'Slutlig allokering kvv'!$B$1:$AJ$1,0),FALSE)/1,0)</f>
        <v>0</v>
      </c>
      <c r="J184">
        <f>IFERROR(VLOOKUP($B184,Kraftvärmeprod!$B$1:$AH$479,MATCH(J$2,Kraftvärmeprod!$B$1:$AG$1,0),FALSE)/1,0)-IFERROR(VLOOKUP($B184,'Slutlig allokering kvv'!$B$2:$AC$462,MATCH(J$3,'Slutlig allokering kvv'!$B$1:$AJ$1,0),FALSE)/1,0)</f>
        <v>0</v>
      </c>
      <c r="K184">
        <f>IFERROR(VLOOKUP($B184,Kraftvärmeprod!$B$1:$AH$479,MATCH(K$2,Kraftvärmeprod!$B$1:$AG$1,0),FALSE)/1,0)-IFERROR(VLOOKUP($B184,'Slutlig allokering kvv'!$B$2:$AC$462,MATCH(K$3,'Slutlig allokering kvv'!$B$1:$AJ$1,0),FALSE)/1,0)</f>
        <v>0</v>
      </c>
      <c r="L184">
        <f>IFERROR(VLOOKUP($B184,Kraftvärmeprod!$B$1:$AH$479,MATCH(L$2,Kraftvärmeprod!$B$1:$AG$1,0),FALSE)/1,0)-IFERROR(VLOOKUP($B184,'Slutlig allokering kvv'!$B$2:$AC$462,MATCH(L$3,'Slutlig allokering kvv'!$B$1:$AJ$1,0),FALSE)/1,0)</f>
        <v>0</v>
      </c>
      <c r="M184">
        <f>IFERROR(VLOOKUP($B184,Kraftvärmeprod!$B$1:$AH$479,MATCH(M$2,Kraftvärmeprod!$B$1:$AG$1,0),FALSE)/1,0)-IFERROR(VLOOKUP($B184,'Slutlig allokering kvv'!$B$2:$AC$462,MATCH(M$3,'Slutlig allokering kvv'!$B$1:$AJ$1,0),FALSE)/1,0)</f>
        <v>0</v>
      </c>
      <c r="N184">
        <f>IFERROR(VLOOKUP($B184,Kraftvärmeprod!$B$1:$AH$479,MATCH(N$2,Kraftvärmeprod!$B$1:$AG$1,0),FALSE)/1,0)-IFERROR(VLOOKUP($B184,'Slutlig allokering kvv'!$B$2:$AC$462,MATCH(N$3,'Slutlig allokering kvv'!$B$1:$AJ$1,0),FALSE)/1,0)</f>
        <v>0</v>
      </c>
      <c r="O184">
        <f>IFERROR(VLOOKUP($B184,Kraftvärmeprod!$B$1:$AH$479,MATCH(O$2,Kraftvärmeprod!$B$1:$AG$1,0),FALSE)/1,0)-IFERROR(VLOOKUP($B184,'Slutlig allokering kvv'!$B$2:$AC$462,MATCH(O$3,'Slutlig allokering kvv'!$B$1:$AJ$1,0),FALSE)/1,0)</f>
        <v>0</v>
      </c>
      <c r="P184">
        <f>IFERROR(VLOOKUP($B184,Kraftvärmeprod!$B$1:$AH$479,MATCH(P$2,Kraftvärmeprod!$B$1:$AG$1,0),FALSE)/1,0)-IFERROR(VLOOKUP($B184,'Slutlig allokering kvv'!$B$2:$AC$462,MATCH(P$3,'Slutlig allokering kvv'!$B$1:$AJ$1,0),FALSE)/1,0)</f>
        <v>0</v>
      </c>
      <c r="Q184">
        <f>IFERROR(VLOOKUP($B184,Kraftvärmeprod!$B$1:$AH$479,MATCH(Q$2,Kraftvärmeprod!$B$1:$AG$1,0),FALSE)/1,0)-IFERROR(VLOOKUP($B184,'Slutlig allokering kvv'!$B$2:$AC$462,MATCH(Q$3,'Slutlig allokering kvv'!$B$1:$AJ$1,0),FALSE)/1,0)</f>
        <v>0</v>
      </c>
      <c r="R184">
        <f>IFERROR(VLOOKUP($B184,Kraftvärmeprod!$B$1:$AH$479,MATCH(R$2,Kraftvärmeprod!$B$1:$AG$1,0),FALSE)/1,0)-IFERROR(VLOOKUP($B184,'Slutlig allokering kvv'!$B$2:$AC$462,MATCH(R$3,'Slutlig allokering kvv'!$B$1:$AJ$1,0),FALSE)/1,0)</f>
        <v>0</v>
      </c>
      <c r="S184">
        <f>IFERROR(VLOOKUP($B184,Kraftvärmeprod!$B$1:$AH$479,MATCH(S$2,Kraftvärmeprod!$B$1:$AG$1,0),FALSE)/1,0)-IFERROR(VLOOKUP($B184,'Slutlig allokering kvv'!$B$2:$AC$462,MATCH(S$3,'Slutlig allokering kvv'!$B$1:$AJ$1,0),FALSE)/1,0)</f>
        <v>0</v>
      </c>
      <c r="T184" s="6">
        <f>IFERROR(VLOOKUP($B184,Miljö!$B$1:$S$477,MATCH(T$2,Miljö!$B$1:$X$1,0),FALSE)/1,0)-IFERROR(VLOOKUP($B184,'Slutlig allokering kvv'!$B$2:$AC$462,MATCH(T$3,'Slutlig allokering kvv'!$B$1:$AJ$1,0),FALSE)/1,0)</f>
        <v>0</v>
      </c>
      <c r="U184">
        <f>IFERROR(VLOOKUP($B184,Kraftvärmeprod!$B$1:$AH$479,MATCH(U$2,Kraftvärmeprod!$B$1:$AG$1,0),FALSE)/1,0)-IFERROR(VLOOKUP($B184,'Slutlig allokering kvv'!$B$2:$AC$462,MATCH(U$3,'Slutlig allokering kvv'!$B$1:$AJ$1,0),FALSE)/1,0)</f>
        <v>0</v>
      </c>
      <c r="V184">
        <f>IFERROR(VLOOKUP($B184,Kraftvärmeprod!$B$1:$AH$479,MATCH(V$2,Kraftvärmeprod!$B$1:$AG$1,0),FALSE)/1,0)-IFERROR(VLOOKUP($B184,'Slutlig allokering kvv'!$B$2:$AC$462,MATCH(V$3,'Slutlig allokering kvv'!$B$1:$AJ$1,0),FALSE)/1,0)</f>
        <v>0</v>
      </c>
      <c r="W184">
        <f>IFERROR(VLOOKUP($B184,Kraftvärmeprod!$B$1:$AH$479,MATCH(W$2,Kraftvärmeprod!$B$1:$AG$1,0),FALSE)/1,0)-IFERROR(VLOOKUP($B184,'Slutlig allokering kvv'!$B$2:$AC$462,MATCH(W$3,'Slutlig allokering kvv'!$B$1:$AJ$1,0),FALSE)/1,0)</f>
        <v>0</v>
      </c>
      <c r="X184">
        <f>IFERROR(VLOOKUP($B184,Kraftvärmeprod!$B$1:$AH$479,MATCH(X$2,Kraftvärmeprod!$B$1:$AG$1,0),FALSE)/1,0)-IFERROR(VLOOKUP($B184,'Slutlig allokering kvv'!$B$2:$AC$462,MATCH(X$3,'Slutlig allokering kvv'!$B$1:$AJ$1,0),FALSE)/1,0)</f>
        <v>0</v>
      </c>
      <c r="Y184">
        <f>IFERROR(VLOOKUP($B184,Kraftvärmeprod!$B$1:$AH$479,MATCH(Y$2,Kraftvärmeprod!$B$1:$AG$1,0),FALSE)/1,0)-IFERROR(VLOOKUP($B184,'Slutlig allokering kvv'!$B$2:$AC$462,MATCH(Y$3,'Slutlig allokering kvv'!$B$1:$AJ$1,0),FALSE)/1,0)</f>
        <v>0</v>
      </c>
      <c r="Z184">
        <f>IFERROR(VLOOKUP($B184,Kraftvärmeprod!$B$1:$AH$479,MATCH(Z$2,Kraftvärmeprod!$B$1:$AG$1,0),FALSE)/1,0)-IFERROR(VLOOKUP($B184,'Slutlig allokering kvv'!$B$2:$AC$462,MATCH(Z$3,'Slutlig allokering kvv'!$B$1:$AJ$1,0),FALSE)/1,0)</f>
        <v>0</v>
      </c>
      <c r="AA184">
        <f>IFERROR(VLOOKUP($B184,Kraftvärmeprod!$B$1:$AH$479,MATCH(AA$2,Kraftvärmeprod!$B$1:$AG$1,0),FALSE)/1,0)-IFERROR(VLOOKUP($B184,'Slutlig allokering kvv'!$B$2:$AC$462,MATCH(AA$3,'Slutlig allokering kvv'!$B$1:$AJ$1,0),FALSE)/1,0)</f>
        <v>0</v>
      </c>
      <c r="AE184">
        <f t="shared" si="4"/>
        <v>0</v>
      </c>
      <c r="AG184">
        <f>IFERROR(VLOOKUP(B184,'Slutlig allokering kvv'!$B$2:$AJ$462,MATCH("Summa slutlig allokerad tillförd energi (utan hjälpel och rökgaskondensering):",'Slutlig allokering kvv'!$B$1:$AK$1,0),FALSE)/1,"")</f>
        <v>0</v>
      </c>
      <c r="AI184" s="137" t="str">
        <f>IFERROR(1-VLOOKUP(B184,'Slutlig allokering kvv'!$B$2:$AJ$462,MATCH("Andel av bränsle i kvv som allokerats till värme, exklusive rökgaskondensering och hjälpel",'Slutlig allokering kvv'!$B$1:$AK$1,0),FALSE),"")</f>
        <v/>
      </c>
      <c r="AK184" s="137" t="str">
        <f t="shared" si="5"/>
        <v/>
      </c>
    </row>
    <row r="185" spans="1:37" x14ac:dyDescent="0.25">
      <c r="A185" s="2" t="s">
        <v>291</v>
      </c>
      <c r="B185" s="2" t="s">
        <v>293</v>
      </c>
      <c r="C185" t="str">
        <f>IFERROR(VLOOKUP($B185,Kraftvärmeprod!$B$1:$AH$479,MATCH(C$3,Kraftvärmeprod!$B$1:$AG$1,0),FALSE)/1,"")</f>
        <v/>
      </c>
      <c r="D185" t="str">
        <f>IFERROR(VLOOKUP($B185,Kraftvärmeprod!$B$1:$AH$479,MATCH(D$3,Kraftvärmeprod!$B$1:$AG$1,0),FALSE)/1,"")</f>
        <v/>
      </c>
      <c r="E185">
        <f>IFERROR(VLOOKUP($B185,Kraftvärmeprod!$B$1:$AH$479,MATCH(E$2,Kraftvärmeprod!$B$1:$AG$1,0),FALSE)/1,0)-IFERROR(VLOOKUP($B185,'Slutlig allokering kvv'!$B$2:$AC$462,MATCH(E$3,'Slutlig allokering kvv'!$B$1:$AJ$1,0),FALSE)/1,0)</f>
        <v>0</v>
      </c>
      <c r="F185">
        <f>IFERROR(VLOOKUP($B185,Kraftvärmeprod!$B$1:$AH$479,MATCH(F$2,Kraftvärmeprod!$B$1:$AG$1,0),FALSE)/1,0)-IFERROR(VLOOKUP($B185,'Slutlig allokering kvv'!$B$2:$AC$462,MATCH(F$3,'Slutlig allokering kvv'!$B$1:$AJ$1,0),FALSE)/1,0)</f>
        <v>0</v>
      </c>
      <c r="G185">
        <f>IFERROR(VLOOKUP($B185,Kraftvärmeprod!$B$1:$AH$479,MATCH(G$2,Kraftvärmeprod!$B$1:$AG$1,0),FALSE)/1,0)-IFERROR(VLOOKUP($B185,'Slutlig allokering kvv'!$B$2:$AC$462,MATCH(G$3,'Slutlig allokering kvv'!$B$1:$AJ$1,0),FALSE)/1,0)</f>
        <v>0</v>
      </c>
      <c r="H185">
        <f>IFERROR(VLOOKUP($B185,Kraftvärmeprod!$B$1:$AH$479,MATCH(H$2,Kraftvärmeprod!$B$1:$AG$1,0),FALSE)/1,0)-IFERROR(VLOOKUP($B185,'Slutlig allokering kvv'!$B$2:$AC$462,MATCH(H$3,'Slutlig allokering kvv'!$B$1:$AJ$1,0),FALSE)/1,0)</f>
        <v>0</v>
      </c>
      <c r="I185">
        <f>IFERROR(VLOOKUP($B185,Kraftvärmeprod!$B$1:$AH$479,MATCH(I$2,Kraftvärmeprod!$B$1:$AG$1,0),FALSE)/1,0)-IFERROR(VLOOKUP($B185,'Slutlig allokering kvv'!$B$2:$AC$462,MATCH(I$3,'Slutlig allokering kvv'!$B$1:$AJ$1,0),FALSE)/1,0)</f>
        <v>0</v>
      </c>
      <c r="J185">
        <f>IFERROR(VLOOKUP($B185,Kraftvärmeprod!$B$1:$AH$479,MATCH(J$2,Kraftvärmeprod!$B$1:$AG$1,0),FALSE)/1,0)-IFERROR(VLOOKUP($B185,'Slutlig allokering kvv'!$B$2:$AC$462,MATCH(J$3,'Slutlig allokering kvv'!$B$1:$AJ$1,0),FALSE)/1,0)</f>
        <v>0</v>
      </c>
      <c r="K185">
        <f>IFERROR(VLOOKUP($B185,Kraftvärmeprod!$B$1:$AH$479,MATCH(K$2,Kraftvärmeprod!$B$1:$AG$1,0),FALSE)/1,0)-IFERROR(VLOOKUP($B185,'Slutlig allokering kvv'!$B$2:$AC$462,MATCH(K$3,'Slutlig allokering kvv'!$B$1:$AJ$1,0),FALSE)/1,0)</f>
        <v>0</v>
      </c>
      <c r="L185">
        <f>IFERROR(VLOOKUP($B185,Kraftvärmeprod!$B$1:$AH$479,MATCH(L$2,Kraftvärmeprod!$B$1:$AG$1,0),FALSE)/1,0)-IFERROR(VLOOKUP($B185,'Slutlig allokering kvv'!$B$2:$AC$462,MATCH(L$3,'Slutlig allokering kvv'!$B$1:$AJ$1,0),FALSE)/1,0)</f>
        <v>0</v>
      </c>
      <c r="M185">
        <f>IFERROR(VLOOKUP($B185,Kraftvärmeprod!$B$1:$AH$479,MATCH(M$2,Kraftvärmeprod!$B$1:$AG$1,0),FALSE)/1,0)-IFERROR(VLOOKUP($B185,'Slutlig allokering kvv'!$B$2:$AC$462,MATCH(M$3,'Slutlig allokering kvv'!$B$1:$AJ$1,0),FALSE)/1,0)</f>
        <v>0</v>
      </c>
      <c r="N185">
        <f>IFERROR(VLOOKUP($B185,Kraftvärmeprod!$B$1:$AH$479,MATCH(N$2,Kraftvärmeprod!$B$1:$AG$1,0),FALSE)/1,0)-IFERROR(VLOOKUP($B185,'Slutlig allokering kvv'!$B$2:$AC$462,MATCH(N$3,'Slutlig allokering kvv'!$B$1:$AJ$1,0),FALSE)/1,0)</f>
        <v>0</v>
      </c>
      <c r="O185">
        <f>IFERROR(VLOOKUP($B185,Kraftvärmeprod!$B$1:$AH$479,MATCH(O$2,Kraftvärmeprod!$B$1:$AG$1,0),FALSE)/1,0)-IFERROR(VLOOKUP($B185,'Slutlig allokering kvv'!$B$2:$AC$462,MATCH(O$3,'Slutlig allokering kvv'!$B$1:$AJ$1,0),FALSE)/1,0)</f>
        <v>0</v>
      </c>
      <c r="P185">
        <f>IFERROR(VLOOKUP($B185,Kraftvärmeprod!$B$1:$AH$479,MATCH(P$2,Kraftvärmeprod!$B$1:$AG$1,0),FALSE)/1,0)-IFERROR(VLOOKUP($B185,'Slutlig allokering kvv'!$B$2:$AC$462,MATCH(P$3,'Slutlig allokering kvv'!$B$1:$AJ$1,0),FALSE)/1,0)</f>
        <v>0</v>
      </c>
      <c r="Q185">
        <f>IFERROR(VLOOKUP($B185,Kraftvärmeprod!$B$1:$AH$479,MATCH(Q$2,Kraftvärmeprod!$B$1:$AG$1,0),FALSE)/1,0)-IFERROR(VLOOKUP($B185,'Slutlig allokering kvv'!$B$2:$AC$462,MATCH(Q$3,'Slutlig allokering kvv'!$B$1:$AJ$1,0),FALSE)/1,0)</f>
        <v>0</v>
      </c>
      <c r="R185">
        <f>IFERROR(VLOOKUP($B185,Kraftvärmeprod!$B$1:$AH$479,MATCH(R$2,Kraftvärmeprod!$B$1:$AG$1,0),FALSE)/1,0)-IFERROR(VLOOKUP($B185,'Slutlig allokering kvv'!$B$2:$AC$462,MATCH(R$3,'Slutlig allokering kvv'!$B$1:$AJ$1,0),FALSE)/1,0)</f>
        <v>0</v>
      </c>
      <c r="S185">
        <f>IFERROR(VLOOKUP($B185,Kraftvärmeprod!$B$1:$AH$479,MATCH(S$2,Kraftvärmeprod!$B$1:$AG$1,0),FALSE)/1,0)-IFERROR(VLOOKUP($B185,'Slutlig allokering kvv'!$B$2:$AC$462,MATCH(S$3,'Slutlig allokering kvv'!$B$1:$AJ$1,0),FALSE)/1,0)</f>
        <v>0</v>
      </c>
      <c r="T185" s="6">
        <f>IFERROR(VLOOKUP($B185,Miljö!$B$1:$S$477,MATCH(T$2,Miljö!$B$1:$X$1,0),FALSE)/1,0)-IFERROR(VLOOKUP($B185,'Slutlig allokering kvv'!$B$2:$AC$462,MATCH(T$3,'Slutlig allokering kvv'!$B$1:$AJ$1,0),FALSE)/1,0)</f>
        <v>0</v>
      </c>
      <c r="U185">
        <f>IFERROR(VLOOKUP($B185,Kraftvärmeprod!$B$1:$AH$479,MATCH(U$2,Kraftvärmeprod!$B$1:$AG$1,0),FALSE)/1,0)-IFERROR(VLOOKUP($B185,'Slutlig allokering kvv'!$B$2:$AC$462,MATCH(U$3,'Slutlig allokering kvv'!$B$1:$AJ$1,0),FALSE)/1,0)</f>
        <v>0</v>
      </c>
      <c r="V185">
        <f>IFERROR(VLOOKUP($B185,Kraftvärmeprod!$B$1:$AH$479,MATCH(V$2,Kraftvärmeprod!$B$1:$AG$1,0),FALSE)/1,0)-IFERROR(VLOOKUP($B185,'Slutlig allokering kvv'!$B$2:$AC$462,MATCH(V$3,'Slutlig allokering kvv'!$B$1:$AJ$1,0),FALSE)/1,0)</f>
        <v>0</v>
      </c>
      <c r="W185">
        <f>IFERROR(VLOOKUP($B185,Kraftvärmeprod!$B$1:$AH$479,MATCH(W$2,Kraftvärmeprod!$B$1:$AG$1,0),FALSE)/1,0)-IFERROR(VLOOKUP($B185,'Slutlig allokering kvv'!$B$2:$AC$462,MATCH(W$3,'Slutlig allokering kvv'!$B$1:$AJ$1,0),FALSE)/1,0)</f>
        <v>0</v>
      </c>
      <c r="X185">
        <f>IFERROR(VLOOKUP($B185,Kraftvärmeprod!$B$1:$AH$479,MATCH(X$2,Kraftvärmeprod!$B$1:$AG$1,0),FALSE)/1,0)-IFERROR(VLOOKUP($B185,'Slutlig allokering kvv'!$B$2:$AC$462,MATCH(X$3,'Slutlig allokering kvv'!$B$1:$AJ$1,0),FALSE)/1,0)</f>
        <v>0</v>
      </c>
      <c r="Y185">
        <f>IFERROR(VLOOKUP($B185,Kraftvärmeprod!$B$1:$AH$479,MATCH(Y$2,Kraftvärmeprod!$B$1:$AG$1,0),FALSE)/1,0)-IFERROR(VLOOKUP($B185,'Slutlig allokering kvv'!$B$2:$AC$462,MATCH(Y$3,'Slutlig allokering kvv'!$B$1:$AJ$1,0),FALSE)/1,0)</f>
        <v>0</v>
      </c>
      <c r="Z185">
        <f>IFERROR(VLOOKUP($B185,Kraftvärmeprod!$B$1:$AH$479,MATCH(Z$2,Kraftvärmeprod!$B$1:$AG$1,0),FALSE)/1,0)-IFERROR(VLOOKUP($B185,'Slutlig allokering kvv'!$B$2:$AC$462,MATCH(Z$3,'Slutlig allokering kvv'!$B$1:$AJ$1,0),FALSE)/1,0)</f>
        <v>0</v>
      </c>
      <c r="AA185">
        <f>IFERROR(VLOOKUP($B185,Kraftvärmeprod!$B$1:$AH$479,MATCH(AA$2,Kraftvärmeprod!$B$1:$AG$1,0),FALSE)/1,0)-IFERROR(VLOOKUP($B185,'Slutlig allokering kvv'!$B$2:$AC$462,MATCH(AA$3,'Slutlig allokering kvv'!$B$1:$AJ$1,0),FALSE)/1,0)</f>
        <v>0</v>
      </c>
      <c r="AE185">
        <f t="shared" si="4"/>
        <v>0</v>
      </c>
      <c r="AG185">
        <f>IFERROR(VLOOKUP(B185,'Slutlig allokering kvv'!$B$2:$AJ$462,MATCH("Summa slutlig allokerad tillförd energi (utan hjälpel och rökgaskondensering):",'Slutlig allokering kvv'!$B$1:$AK$1,0),FALSE)/1,"")</f>
        <v>0</v>
      </c>
      <c r="AI185" s="137" t="str">
        <f>IFERROR(1-VLOOKUP(B185,'Slutlig allokering kvv'!$B$2:$AJ$462,MATCH("Andel av bränsle i kvv som allokerats till värme, exklusive rökgaskondensering och hjälpel",'Slutlig allokering kvv'!$B$1:$AK$1,0),FALSE),"")</f>
        <v/>
      </c>
      <c r="AK185" s="137" t="str">
        <f t="shared" si="5"/>
        <v/>
      </c>
    </row>
    <row r="186" spans="1:37" x14ac:dyDescent="0.25">
      <c r="A186" s="2" t="s">
        <v>291</v>
      </c>
      <c r="B186" s="2" t="s">
        <v>294</v>
      </c>
      <c r="C186" t="str">
        <f>IFERROR(VLOOKUP($B186,Kraftvärmeprod!$B$1:$AH$479,MATCH(C$3,Kraftvärmeprod!$B$1:$AG$1,0),FALSE)/1,"")</f>
        <v/>
      </c>
      <c r="D186" t="str">
        <f>IFERROR(VLOOKUP($B186,Kraftvärmeprod!$B$1:$AH$479,MATCH(D$3,Kraftvärmeprod!$B$1:$AG$1,0),FALSE)/1,"")</f>
        <v/>
      </c>
      <c r="E186">
        <f>IFERROR(VLOOKUP($B186,Kraftvärmeprod!$B$1:$AH$479,MATCH(E$2,Kraftvärmeprod!$B$1:$AG$1,0),FALSE)/1,0)-IFERROR(VLOOKUP($B186,'Slutlig allokering kvv'!$B$2:$AC$462,MATCH(E$3,'Slutlig allokering kvv'!$B$1:$AJ$1,0),FALSE)/1,0)</f>
        <v>0</v>
      </c>
      <c r="F186">
        <f>IFERROR(VLOOKUP($B186,Kraftvärmeprod!$B$1:$AH$479,MATCH(F$2,Kraftvärmeprod!$B$1:$AG$1,0),FALSE)/1,0)-IFERROR(VLOOKUP($B186,'Slutlig allokering kvv'!$B$2:$AC$462,MATCH(F$3,'Slutlig allokering kvv'!$B$1:$AJ$1,0),FALSE)/1,0)</f>
        <v>0</v>
      </c>
      <c r="G186">
        <f>IFERROR(VLOOKUP($B186,Kraftvärmeprod!$B$1:$AH$479,MATCH(G$2,Kraftvärmeprod!$B$1:$AG$1,0),FALSE)/1,0)-IFERROR(VLOOKUP($B186,'Slutlig allokering kvv'!$B$2:$AC$462,MATCH(G$3,'Slutlig allokering kvv'!$B$1:$AJ$1,0),FALSE)/1,0)</f>
        <v>0</v>
      </c>
      <c r="H186">
        <f>IFERROR(VLOOKUP($B186,Kraftvärmeprod!$B$1:$AH$479,MATCH(H$2,Kraftvärmeprod!$B$1:$AG$1,0),FALSE)/1,0)-IFERROR(VLOOKUP($B186,'Slutlig allokering kvv'!$B$2:$AC$462,MATCH(H$3,'Slutlig allokering kvv'!$B$1:$AJ$1,0),FALSE)/1,0)</f>
        <v>0</v>
      </c>
      <c r="I186">
        <f>IFERROR(VLOOKUP($B186,Kraftvärmeprod!$B$1:$AH$479,MATCH(I$2,Kraftvärmeprod!$B$1:$AG$1,0),FALSE)/1,0)-IFERROR(VLOOKUP($B186,'Slutlig allokering kvv'!$B$2:$AC$462,MATCH(I$3,'Slutlig allokering kvv'!$B$1:$AJ$1,0),FALSE)/1,0)</f>
        <v>0</v>
      </c>
      <c r="J186">
        <f>IFERROR(VLOOKUP($B186,Kraftvärmeprod!$B$1:$AH$479,MATCH(J$2,Kraftvärmeprod!$B$1:$AG$1,0),FALSE)/1,0)-IFERROR(VLOOKUP($B186,'Slutlig allokering kvv'!$B$2:$AC$462,MATCH(J$3,'Slutlig allokering kvv'!$B$1:$AJ$1,0),FALSE)/1,0)</f>
        <v>0</v>
      </c>
      <c r="K186">
        <f>IFERROR(VLOOKUP($B186,Kraftvärmeprod!$B$1:$AH$479,MATCH(K$2,Kraftvärmeprod!$B$1:$AG$1,0),FALSE)/1,0)-IFERROR(VLOOKUP($B186,'Slutlig allokering kvv'!$B$2:$AC$462,MATCH(K$3,'Slutlig allokering kvv'!$B$1:$AJ$1,0),FALSE)/1,0)</f>
        <v>0</v>
      </c>
      <c r="L186">
        <f>IFERROR(VLOOKUP($B186,Kraftvärmeprod!$B$1:$AH$479,MATCH(L$2,Kraftvärmeprod!$B$1:$AG$1,0),FALSE)/1,0)-IFERROR(VLOOKUP($B186,'Slutlig allokering kvv'!$B$2:$AC$462,MATCH(L$3,'Slutlig allokering kvv'!$B$1:$AJ$1,0),FALSE)/1,0)</f>
        <v>0</v>
      </c>
      <c r="M186">
        <f>IFERROR(VLOOKUP($B186,Kraftvärmeprod!$B$1:$AH$479,MATCH(M$2,Kraftvärmeprod!$B$1:$AG$1,0),FALSE)/1,0)-IFERROR(VLOOKUP($B186,'Slutlig allokering kvv'!$B$2:$AC$462,MATCH(M$3,'Slutlig allokering kvv'!$B$1:$AJ$1,0),FALSE)/1,0)</f>
        <v>0</v>
      </c>
      <c r="N186">
        <f>IFERROR(VLOOKUP($B186,Kraftvärmeprod!$B$1:$AH$479,MATCH(N$2,Kraftvärmeprod!$B$1:$AG$1,0),FALSE)/1,0)-IFERROR(VLOOKUP($B186,'Slutlig allokering kvv'!$B$2:$AC$462,MATCH(N$3,'Slutlig allokering kvv'!$B$1:$AJ$1,0),FALSE)/1,0)</f>
        <v>0</v>
      </c>
      <c r="O186">
        <f>IFERROR(VLOOKUP($B186,Kraftvärmeprod!$B$1:$AH$479,MATCH(O$2,Kraftvärmeprod!$B$1:$AG$1,0),FALSE)/1,0)-IFERROR(VLOOKUP($B186,'Slutlig allokering kvv'!$B$2:$AC$462,MATCH(O$3,'Slutlig allokering kvv'!$B$1:$AJ$1,0),FALSE)/1,0)</f>
        <v>0</v>
      </c>
      <c r="P186">
        <f>IFERROR(VLOOKUP($B186,Kraftvärmeprod!$B$1:$AH$479,MATCH(P$2,Kraftvärmeprod!$B$1:$AG$1,0),FALSE)/1,0)-IFERROR(VLOOKUP($B186,'Slutlig allokering kvv'!$B$2:$AC$462,MATCH(P$3,'Slutlig allokering kvv'!$B$1:$AJ$1,0),FALSE)/1,0)</f>
        <v>0</v>
      </c>
      <c r="Q186">
        <f>IFERROR(VLOOKUP($B186,Kraftvärmeprod!$B$1:$AH$479,MATCH(Q$2,Kraftvärmeprod!$B$1:$AG$1,0),FALSE)/1,0)-IFERROR(VLOOKUP($B186,'Slutlig allokering kvv'!$B$2:$AC$462,MATCH(Q$3,'Slutlig allokering kvv'!$B$1:$AJ$1,0),FALSE)/1,0)</f>
        <v>0</v>
      </c>
      <c r="R186">
        <f>IFERROR(VLOOKUP($B186,Kraftvärmeprod!$B$1:$AH$479,MATCH(R$2,Kraftvärmeprod!$B$1:$AG$1,0),FALSE)/1,0)-IFERROR(VLOOKUP($B186,'Slutlig allokering kvv'!$B$2:$AC$462,MATCH(R$3,'Slutlig allokering kvv'!$B$1:$AJ$1,0),FALSE)/1,0)</f>
        <v>0</v>
      </c>
      <c r="S186">
        <f>IFERROR(VLOOKUP($B186,Kraftvärmeprod!$B$1:$AH$479,MATCH(S$2,Kraftvärmeprod!$B$1:$AG$1,0),FALSE)/1,0)-IFERROR(VLOOKUP($B186,'Slutlig allokering kvv'!$B$2:$AC$462,MATCH(S$3,'Slutlig allokering kvv'!$B$1:$AJ$1,0),FALSE)/1,0)</f>
        <v>0</v>
      </c>
      <c r="T186" s="6">
        <f>IFERROR(VLOOKUP($B186,Miljö!$B$1:$S$477,MATCH(T$2,Miljö!$B$1:$X$1,0),FALSE)/1,0)-IFERROR(VLOOKUP($B186,'Slutlig allokering kvv'!$B$2:$AC$462,MATCH(T$3,'Slutlig allokering kvv'!$B$1:$AJ$1,0),FALSE)/1,0)</f>
        <v>0</v>
      </c>
      <c r="U186">
        <f>IFERROR(VLOOKUP($B186,Kraftvärmeprod!$B$1:$AH$479,MATCH(U$2,Kraftvärmeprod!$B$1:$AG$1,0),FALSE)/1,0)-IFERROR(VLOOKUP($B186,'Slutlig allokering kvv'!$B$2:$AC$462,MATCH(U$3,'Slutlig allokering kvv'!$B$1:$AJ$1,0),FALSE)/1,0)</f>
        <v>0</v>
      </c>
      <c r="V186">
        <f>IFERROR(VLOOKUP($B186,Kraftvärmeprod!$B$1:$AH$479,MATCH(V$2,Kraftvärmeprod!$B$1:$AG$1,0),FALSE)/1,0)-IFERROR(VLOOKUP($B186,'Slutlig allokering kvv'!$B$2:$AC$462,MATCH(V$3,'Slutlig allokering kvv'!$B$1:$AJ$1,0),FALSE)/1,0)</f>
        <v>0</v>
      </c>
      <c r="W186">
        <f>IFERROR(VLOOKUP($B186,Kraftvärmeprod!$B$1:$AH$479,MATCH(W$2,Kraftvärmeprod!$B$1:$AG$1,0),FALSE)/1,0)-IFERROR(VLOOKUP($B186,'Slutlig allokering kvv'!$B$2:$AC$462,MATCH(W$3,'Slutlig allokering kvv'!$B$1:$AJ$1,0),FALSE)/1,0)</f>
        <v>0</v>
      </c>
      <c r="X186">
        <f>IFERROR(VLOOKUP($B186,Kraftvärmeprod!$B$1:$AH$479,MATCH(X$2,Kraftvärmeprod!$B$1:$AG$1,0),FALSE)/1,0)-IFERROR(VLOOKUP($B186,'Slutlig allokering kvv'!$B$2:$AC$462,MATCH(X$3,'Slutlig allokering kvv'!$B$1:$AJ$1,0),FALSE)/1,0)</f>
        <v>0</v>
      </c>
      <c r="Y186">
        <f>IFERROR(VLOOKUP($B186,Kraftvärmeprod!$B$1:$AH$479,MATCH(Y$2,Kraftvärmeprod!$B$1:$AG$1,0),FALSE)/1,0)-IFERROR(VLOOKUP($B186,'Slutlig allokering kvv'!$B$2:$AC$462,MATCH(Y$3,'Slutlig allokering kvv'!$B$1:$AJ$1,0),FALSE)/1,0)</f>
        <v>0</v>
      </c>
      <c r="Z186">
        <f>IFERROR(VLOOKUP($B186,Kraftvärmeprod!$B$1:$AH$479,MATCH(Z$2,Kraftvärmeprod!$B$1:$AG$1,0),FALSE)/1,0)-IFERROR(VLOOKUP($B186,'Slutlig allokering kvv'!$B$2:$AC$462,MATCH(Z$3,'Slutlig allokering kvv'!$B$1:$AJ$1,0),FALSE)/1,0)</f>
        <v>0</v>
      </c>
      <c r="AA186">
        <f>IFERROR(VLOOKUP($B186,Kraftvärmeprod!$B$1:$AH$479,MATCH(AA$2,Kraftvärmeprod!$B$1:$AG$1,0),FALSE)/1,0)-IFERROR(VLOOKUP($B186,'Slutlig allokering kvv'!$B$2:$AC$462,MATCH(AA$3,'Slutlig allokering kvv'!$B$1:$AJ$1,0),FALSE)/1,0)</f>
        <v>0</v>
      </c>
      <c r="AE186">
        <f t="shared" si="4"/>
        <v>0</v>
      </c>
      <c r="AG186">
        <f>IFERROR(VLOOKUP(B186,'Slutlig allokering kvv'!$B$2:$AJ$462,MATCH("Summa slutlig allokerad tillförd energi (utan hjälpel och rökgaskondensering):",'Slutlig allokering kvv'!$B$1:$AK$1,0),FALSE)/1,"")</f>
        <v>0</v>
      </c>
      <c r="AI186" s="137" t="str">
        <f>IFERROR(1-VLOOKUP(B186,'Slutlig allokering kvv'!$B$2:$AJ$462,MATCH("Andel av bränsle i kvv som allokerats till värme, exklusive rökgaskondensering och hjälpel",'Slutlig allokering kvv'!$B$1:$AK$1,0),FALSE),"")</f>
        <v/>
      </c>
      <c r="AK186" s="137" t="str">
        <f t="shared" si="5"/>
        <v/>
      </c>
    </row>
    <row r="187" spans="1:37" x14ac:dyDescent="0.25">
      <c r="A187" s="2" t="s">
        <v>295</v>
      </c>
      <c r="B187" s="2" t="s">
        <v>296</v>
      </c>
      <c r="C187" t="str">
        <f>IFERROR(VLOOKUP($B187,Kraftvärmeprod!$B$1:$AH$479,MATCH(C$3,Kraftvärmeprod!$B$1:$AG$1,0),FALSE)/1,"")</f>
        <v/>
      </c>
      <c r="D187" t="str">
        <f>IFERROR(VLOOKUP($B187,Kraftvärmeprod!$B$1:$AH$479,MATCH(D$3,Kraftvärmeprod!$B$1:$AG$1,0),FALSE)/1,"")</f>
        <v/>
      </c>
      <c r="E187">
        <f>IFERROR(VLOOKUP($B187,Kraftvärmeprod!$B$1:$AH$479,MATCH(E$2,Kraftvärmeprod!$B$1:$AG$1,0),FALSE)/1,0)-IFERROR(VLOOKUP($B187,'Slutlig allokering kvv'!$B$2:$AC$462,MATCH(E$3,'Slutlig allokering kvv'!$B$1:$AJ$1,0),FALSE)/1,0)</f>
        <v>0</v>
      </c>
      <c r="F187">
        <f>IFERROR(VLOOKUP($B187,Kraftvärmeprod!$B$1:$AH$479,MATCH(F$2,Kraftvärmeprod!$B$1:$AG$1,0),FALSE)/1,0)-IFERROR(VLOOKUP($B187,'Slutlig allokering kvv'!$B$2:$AC$462,MATCH(F$3,'Slutlig allokering kvv'!$B$1:$AJ$1,0),FALSE)/1,0)</f>
        <v>0</v>
      </c>
      <c r="G187">
        <f>IFERROR(VLOOKUP($B187,Kraftvärmeprod!$B$1:$AH$479,MATCH(G$2,Kraftvärmeprod!$B$1:$AG$1,0),FALSE)/1,0)-IFERROR(VLOOKUP($B187,'Slutlig allokering kvv'!$B$2:$AC$462,MATCH(G$3,'Slutlig allokering kvv'!$B$1:$AJ$1,0),FALSE)/1,0)</f>
        <v>0</v>
      </c>
      <c r="H187">
        <f>IFERROR(VLOOKUP($B187,Kraftvärmeprod!$B$1:$AH$479,MATCH(H$2,Kraftvärmeprod!$B$1:$AG$1,0),FALSE)/1,0)-IFERROR(VLOOKUP($B187,'Slutlig allokering kvv'!$B$2:$AC$462,MATCH(H$3,'Slutlig allokering kvv'!$B$1:$AJ$1,0),FALSE)/1,0)</f>
        <v>0</v>
      </c>
      <c r="I187">
        <f>IFERROR(VLOOKUP($B187,Kraftvärmeprod!$B$1:$AH$479,MATCH(I$2,Kraftvärmeprod!$B$1:$AG$1,0),FALSE)/1,0)-IFERROR(VLOOKUP($B187,'Slutlig allokering kvv'!$B$2:$AC$462,MATCH(I$3,'Slutlig allokering kvv'!$B$1:$AJ$1,0),FALSE)/1,0)</f>
        <v>0</v>
      </c>
      <c r="J187">
        <f>IFERROR(VLOOKUP($B187,Kraftvärmeprod!$B$1:$AH$479,MATCH(J$2,Kraftvärmeprod!$B$1:$AG$1,0),FALSE)/1,0)-IFERROR(VLOOKUP($B187,'Slutlig allokering kvv'!$B$2:$AC$462,MATCH(J$3,'Slutlig allokering kvv'!$B$1:$AJ$1,0),FALSE)/1,0)</f>
        <v>0</v>
      </c>
      <c r="K187">
        <f>IFERROR(VLOOKUP($B187,Kraftvärmeprod!$B$1:$AH$479,MATCH(K$2,Kraftvärmeprod!$B$1:$AG$1,0),FALSE)/1,0)-IFERROR(VLOOKUP($B187,'Slutlig allokering kvv'!$B$2:$AC$462,MATCH(K$3,'Slutlig allokering kvv'!$B$1:$AJ$1,0),FALSE)/1,0)</f>
        <v>0</v>
      </c>
      <c r="L187">
        <f>IFERROR(VLOOKUP($B187,Kraftvärmeprod!$B$1:$AH$479,MATCH(L$2,Kraftvärmeprod!$B$1:$AG$1,0),FALSE)/1,0)-IFERROR(VLOOKUP($B187,'Slutlig allokering kvv'!$B$2:$AC$462,MATCH(L$3,'Slutlig allokering kvv'!$B$1:$AJ$1,0),FALSE)/1,0)</f>
        <v>0</v>
      </c>
      <c r="M187">
        <f>IFERROR(VLOOKUP($B187,Kraftvärmeprod!$B$1:$AH$479,MATCH(M$2,Kraftvärmeprod!$B$1:$AG$1,0),FALSE)/1,0)-IFERROR(VLOOKUP($B187,'Slutlig allokering kvv'!$B$2:$AC$462,MATCH(M$3,'Slutlig allokering kvv'!$B$1:$AJ$1,0),FALSE)/1,0)</f>
        <v>0</v>
      </c>
      <c r="N187">
        <f>IFERROR(VLOOKUP($B187,Kraftvärmeprod!$B$1:$AH$479,MATCH(N$2,Kraftvärmeprod!$B$1:$AG$1,0),FALSE)/1,0)-IFERROR(VLOOKUP($B187,'Slutlig allokering kvv'!$B$2:$AC$462,MATCH(N$3,'Slutlig allokering kvv'!$B$1:$AJ$1,0),FALSE)/1,0)</f>
        <v>0</v>
      </c>
      <c r="O187">
        <f>IFERROR(VLOOKUP($B187,Kraftvärmeprod!$B$1:$AH$479,MATCH(O$2,Kraftvärmeprod!$B$1:$AG$1,0),FALSE)/1,0)-IFERROR(VLOOKUP($B187,'Slutlig allokering kvv'!$B$2:$AC$462,MATCH(O$3,'Slutlig allokering kvv'!$B$1:$AJ$1,0),FALSE)/1,0)</f>
        <v>0</v>
      </c>
      <c r="P187">
        <f>IFERROR(VLOOKUP($B187,Kraftvärmeprod!$B$1:$AH$479,MATCH(P$2,Kraftvärmeprod!$B$1:$AG$1,0),FALSE)/1,0)-IFERROR(VLOOKUP($B187,'Slutlig allokering kvv'!$B$2:$AC$462,MATCH(P$3,'Slutlig allokering kvv'!$B$1:$AJ$1,0),FALSE)/1,0)</f>
        <v>0</v>
      </c>
      <c r="Q187">
        <f>IFERROR(VLOOKUP($B187,Kraftvärmeprod!$B$1:$AH$479,MATCH(Q$2,Kraftvärmeprod!$B$1:$AG$1,0),FALSE)/1,0)-IFERROR(VLOOKUP($B187,'Slutlig allokering kvv'!$B$2:$AC$462,MATCH(Q$3,'Slutlig allokering kvv'!$B$1:$AJ$1,0),FALSE)/1,0)</f>
        <v>0</v>
      </c>
      <c r="R187">
        <f>IFERROR(VLOOKUP($B187,Kraftvärmeprod!$B$1:$AH$479,MATCH(R$2,Kraftvärmeprod!$B$1:$AG$1,0),FALSE)/1,0)-IFERROR(VLOOKUP($B187,'Slutlig allokering kvv'!$B$2:$AC$462,MATCH(R$3,'Slutlig allokering kvv'!$B$1:$AJ$1,0),FALSE)/1,0)</f>
        <v>0</v>
      </c>
      <c r="S187">
        <f>IFERROR(VLOOKUP($B187,Kraftvärmeprod!$B$1:$AH$479,MATCH(S$2,Kraftvärmeprod!$B$1:$AG$1,0),FALSE)/1,0)-IFERROR(VLOOKUP($B187,'Slutlig allokering kvv'!$B$2:$AC$462,MATCH(S$3,'Slutlig allokering kvv'!$B$1:$AJ$1,0),FALSE)/1,0)</f>
        <v>0</v>
      </c>
      <c r="T187" s="6">
        <f>IFERROR(VLOOKUP($B187,Miljö!$B$1:$S$477,MATCH(T$2,Miljö!$B$1:$X$1,0),FALSE)/1,0)-IFERROR(VLOOKUP($B187,'Slutlig allokering kvv'!$B$2:$AC$462,MATCH(T$3,'Slutlig allokering kvv'!$B$1:$AJ$1,0),FALSE)/1,0)</f>
        <v>0</v>
      </c>
      <c r="U187">
        <f>IFERROR(VLOOKUP($B187,Kraftvärmeprod!$B$1:$AH$479,MATCH(U$2,Kraftvärmeprod!$B$1:$AG$1,0),FALSE)/1,0)-IFERROR(VLOOKUP($B187,'Slutlig allokering kvv'!$B$2:$AC$462,MATCH(U$3,'Slutlig allokering kvv'!$B$1:$AJ$1,0),FALSE)/1,0)</f>
        <v>0</v>
      </c>
      <c r="V187">
        <f>IFERROR(VLOOKUP($B187,Kraftvärmeprod!$B$1:$AH$479,MATCH(V$2,Kraftvärmeprod!$B$1:$AG$1,0),FALSE)/1,0)-IFERROR(VLOOKUP($B187,'Slutlig allokering kvv'!$B$2:$AC$462,MATCH(V$3,'Slutlig allokering kvv'!$B$1:$AJ$1,0),FALSE)/1,0)</f>
        <v>0</v>
      </c>
      <c r="W187">
        <f>IFERROR(VLOOKUP($B187,Kraftvärmeprod!$B$1:$AH$479,MATCH(W$2,Kraftvärmeprod!$B$1:$AG$1,0),FALSE)/1,0)-IFERROR(VLOOKUP($B187,'Slutlig allokering kvv'!$B$2:$AC$462,MATCH(W$3,'Slutlig allokering kvv'!$B$1:$AJ$1,0),FALSE)/1,0)</f>
        <v>0</v>
      </c>
      <c r="X187">
        <f>IFERROR(VLOOKUP($B187,Kraftvärmeprod!$B$1:$AH$479,MATCH(X$2,Kraftvärmeprod!$B$1:$AG$1,0),FALSE)/1,0)-IFERROR(VLOOKUP($B187,'Slutlig allokering kvv'!$B$2:$AC$462,MATCH(X$3,'Slutlig allokering kvv'!$B$1:$AJ$1,0),FALSE)/1,0)</f>
        <v>0</v>
      </c>
      <c r="Y187">
        <f>IFERROR(VLOOKUP($B187,Kraftvärmeprod!$B$1:$AH$479,MATCH(Y$2,Kraftvärmeprod!$B$1:$AG$1,0),FALSE)/1,0)-IFERROR(VLOOKUP($B187,'Slutlig allokering kvv'!$B$2:$AC$462,MATCH(Y$3,'Slutlig allokering kvv'!$B$1:$AJ$1,0),FALSE)/1,0)</f>
        <v>0</v>
      </c>
      <c r="Z187">
        <f>IFERROR(VLOOKUP($B187,Kraftvärmeprod!$B$1:$AH$479,MATCH(Z$2,Kraftvärmeprod!$B$1:$AG$1,0),FALSE)/1,0)-IFERROR(VLOOKUP($B187,'Slutlig allokering kvv'!$B$2:$AC$462,MATCH(Z$3,'Slutlig allokering kvv'!$B$1:$AJ$1,0),FALSE)/1,0)</f>
        <v>0</v>
      </c>
      <c r="AA187">
        <f>IFERROR(VLOOKUP($B187,Kraftvärmeprod!$B$1:$AH$479,MATCH(AA$2,Kraftvärmeprod!$B$1:$AG$1,0),FALSE)/1,0)-IFERROR(VLOOKUP($B187,'Slutlig allokering kvv'!$B$2:$AC$462,MATCH(AA$3,'Slutlig allokering kvv'!$B$1:$AJ$1,0),FALSE)/1,0)</f>
        <v>0</v>
      </c>
      <c r="AE187">
        <f t="shared" si="4"/>
        <v>0</v>
      </c>
      <c r="AG187">
        <f>IFERROR(VLOOKUP(B187,'Slutlig allokering kvv'!$B$2:$AJ$462,MATCH("Summa slutlig allokerad tillförd energi (utan hjälpel och rökgaskondensering):",'Slutlig allokering kvv'!$B$1:$AK$1,0),FALSE)/1,"")</f>
        <v>0</v>
      </c>
      <c r="AI187" s="137" t="str">
        <f>IFERROR(1-VLOOKUP(B187,'Slutlig allokering kvv'!$B$2:$AJ$462,MATCH("Andel av bränsle i kvv som allokerats till värme, exklusive rökgaskondensering och hjälpel",'Slutlig allokering kvv'!$B$1:$AK$1,0),FALSE),"")</f>
        <v/>
      </c>
      <c r="AK187" s="137" t="str">
        <f t="shared" si="5"/>
        <v/>
      </c>
    </row>
    <row r="188" spans="1:37" x14ac:dyDescent="0.25">
      <c r="A188" s="2" t="s">
        <v>670</v>
      </c>
      <c r="B188" s="2" t="s">
        <v>665</v>
      </c>
      <c r="C188" t="str">
        <f>IFERROR(VLOOKUP($B188,Kraftvärmeprod!$B$1:$AH$479,MATCH(C$3,Kraftvärmeprod!$B$1:$AG$1,0),FALSE)/1,"")</f>
        <v/>
      </c>
      <c r="D188" t="str">
        <f>IFERROR(VLOOKUP($B188,Kraftvärmeprod!$B$1:$AH$479,MATCH(D$3,Kraftvärmeprod!$B$1:$AG$1,0),FALSE)/1,"")</f>
        <v/>
      </c>
      <c r="E188">
        <f>IFERROR(VLOOKUP($B188,Kraftvärmeprod!$B$1:$AH$479,MATCH(E$2,Kraftvärmeprod!$B$1:$AG$1,0),FALSE)/1,0)-IFERROR(VLOOKUP($B188,'Slutlig allokering kvv'!$B$2:$AC$462,MATCH(E$3,'Slutlig allokering kvv'!$B$1:$AJ$1,0),FALSE)/1,0)</f>
        <v>0</v>
      </c>
      <c r="F188">
        <f>IFERROR(VLOOKUP($B188,Kraftvärmeprod!$B$1:$AH$479,MATCH(F$2,Kraftvärmeprod!$B$1:$AG$1,0),FALSE)/1,0)-IFERROR(VLOOKUP($B188,'Slutlig allokering kvv'!$B$2:$AC$462,MATCH(F$3,'Slutlig allokering kvv'!$B$1:$AJ$1,0),FALSE)/1,0)</f>
        <v>0</v>
      </c>
      <c r="G188">
        <f>IFERROR(VLOOKUP($B188,Kraftvärmeprod!$B$1:$AH$479,MATCH(G$2,Kraftvärmeprod!$B$1:$AG$1,0),FALSE)/1,0)-IFERROR(VLOOKUP($B188,'Slutlig allokering kvv'!$B$2:$AC$462,MATCH(G$3,'Slutlig allokering kvv'!$B$1:$AJ$1,0),FALSE)/1,0)</f>
        <v>0</v>
      </c>
      <c r="H188">
        <f>IFERROR(VLOOKUP($B188,Kraftvärmeprod!$B$1:$AH$479,MATCH(H$2,Kraftvärmeprod!$B$1:$AG$1,0),FALSE)/1,0)-IFERROR(VLOOKUP($B188,'Slutlig allokering kvv'!$B$2:$AC$462,MATCH(H$3,'Slutlig allokering kvv'!$B$1:$AJ$1,0),FALSE)/1,0)</f>
        <v>0</v>
      </c>
      <c r="I188">
        <f>IFERROR(VLOOKUP($B188,Kraftvärmeprod!$B$1:$AH$479,MATCH(I$2,Kraftvärmeprod!$B$1:$AG$1,0),FALSE)/1,0)-IFERROR(VLOOKUP($B188,'Slutlig allokering kvv'!$B$2:$AC$462,MATCH(I$3,'Slutlig allokering kvv'!$B$1:$AJ$1,0),FALSE)/1,0)</f>
        <v>0</v>
      </c>
      <c r="J188">
        <f>IFERROR(VLOOKUP($B188,Kraftvärmeprod!$B$1:$AH$479,MATCH(J$2,Kraftvärmeprod!$B$1:$AG$1,0),FALSE)/1,0)-IFERROR(VLOOKUP($B188,'Slutlig allokering kvv'!$B$2:$AC$462,MATCH(J$3,'Slutlig allokering kvv'!$B$1:$AJ$1,0),FALSE)/1,0)</f>
        <v>0</v>
      </c>
      <c r="K188">
        <f>IFERROR(VLOOKUP($B188,Kraftvärmeprod!$B$1:$AH$479,MATCH(K$2,Kraftvärmeprod!$B$1:$AG$1,0),FALSE)/1,0)-IFERROR(VLOOKUP($B188,'Slutlig allokering kvv'!$B$2:$AC$462,MATCH(K$3,'Slutlig allokering kvv'!$B$1:$AJ$1,0),FALSE)/1,0)</f>
        <v>0</v>
      </c>
      <c r="L188">
        <f>IFERROR(VLOOKUP($B188,Kraftvärmeprod!$B$1:$AH$479,MATCH(L$2,Kraftvärmeprod!$B$1:$AG$1,0),FALSE)/1,0)-IFERROR(VLOOKUP($B188,'Slutlig allokering kvv'!$B$2:$AC$462,MATCH(L$3,'Slutlig allokering kvv'!$B$1:$AJ$1,0),FALSE)/1,0)</f>
        <v>0</v>
      </c>
      <c r="M188">
        <f>IFERROR(VLOOKUP($B188,Kraftvärmeprod!$B$1:$AH$479,MATCH(M$2,Kraftvärmeprod!$B$1:$AG$1,0),FALSE)/1,0)-IFERROR(VLOOKUP($B188,'Slutlig allokering kvv'!$B$2:$AC$462,MATCH(M$3,'Slutlig allokering kvv'!$B$1:$AJ$1,0),FALSE)/1,0)</f>
        <v>0</v>
      </c>
      <c r="N188">
        <f>IFERROR(VLOOKUP($B188,Kraftvärmeprod!$B$1:$AH$479,MATCH(N$2,Kraftvärmeprod!$B$1:$AG$1,0),FALSE)/1,0)-IFERROR(VLOOKUP($B188,'Slutlig allokering kvv'!$B$2:$AC$462,MATCH(N$3,'Slutlig allokering kvv'!$B$1:$AJ$1,0),FALSE)/1,0)</f>
        <v>0</v>
      </c>
      <c r="O188">
        <f>IFERROR(VLOOKUP($B188,Kraftvärmeprod!$B$1:$AH$479,MATCH(O$2,Kraftvärmeprod!$B$1:$AG$1,0),FALSE)/1,0)-IFERROR(VLOOKUP($B188,'Slutlig allokering kvv'!$B$2:$AC$462,MATCH(O$3,'Slutlig allokering kvv'!$B$1:$AJ$1,0),FALSE)/1,0)</f>
        <v>0</v>
      </c>
      <c r="P188">
        <f>IFERROR(VLOOKUP($B188,Kraftvärmeprod!$B$1:$AH$479,MATCH(P$2,Kraftvärmeprod!$B$1:$AG$1,0),FALSE)/1,0)-IFERROR(VLOOKUP($B188,'Slutlig allokering kvv'!$B$2:$AC$462,MATCH(P$3,'Slutlig allokering kvv'!$B$1:$AJ$1,0),FALSE)/1,0)</f>
        <v>0</v>
      </c>
      <c r="Q188">
        <f>IFERROR(VLOOKUP($B188,Kraftvärmeprod!$B$1:$AH$479,MATCH(Q$2,Kraftvärmeprod!$B$1:$AG$1,0),FALSE)/1,0)-IFERROR(VLOOKUP($B188,'Slutlig allokering kvv'!$B$2:$AC$462,MATCH(Q$3,'Slutlig allokering kvv'!$B$1:$AJ$1,0),FALSE)/1,0)</f>
        <v>0</v>
      </c>
      <c r="R188">
        <f>IFERROR(VLOOKUP($B188,Kraftvärmeprod!$B$1:$AH$479,MATCH(R$2,Kraftvärmeprod!$B$1:$AG$1,0),FALSE)/1,0)-IFERROR(VLOOKUP($B188,'Slutlig allokering kvv'!$B$2:$AC$462,MATCH(R$3,'Slutlig allokering kvv'!$B$1:$AJ$1,0),FALSE)/1,0)</f>
        <v>0</v>
      </c>
      <c r="S188">
        <f>IFERROR(VLOOKUP($B188,Kraftvärmeprod!$B$1:$AH$479,MATCH(S$2,Kraftvärmeprod!$B$1:$AG$1,0),FALSE)/1,0)-IFERROR(VLOOKUP($B188,'Slutlig allokering kvv'!$B$2:$AC$462,MATCH(S$3,'Slutlig allokering kvv'!$B$1:$AJ$1,0),FALSE)/1,0)</f>
        <v>0</v>
      </c>
      <c r="T188" s="6">
        <f>IFERROR(VLOOKUP($B188,Miljö!$B$1:$S$477,MATCH(T$2,Miljö!$B$1:$X$1,0),FALSE)/1,0)-IFERROR(VLOOKUP($B188,'Slutlig allokering kvv'!$B$2:$AC$462,MATCH(T$3,'Slutlig allokering kvv'!$B$1:$AJ$1,0),FALSE)/1,0)</f>
        <v>0</v>
      </c>
      <c r="U188">
        <f>IFERROR(VLOOKUP($B188,Kraftvärmeprod!$B$1:$AH$479,MATCH(U$2,Kraftvärmeprod!$B$1:$AG$1,0),FALSE)/1,0)-IFERROR(VLOOKUP($B188,'Slutlig allokering kvv'!$B$2:$AC$462,MATCH(U$3,'Slutlig allokering kvv'!$B$1:$AJ$1,0),FALSE)/1,0)</f>
        <v>0</v>
      </c>
      <c r="V188">
        <f>IFERROR(VLOOKUP($B188,Kraftvärmeprod!$B$1:$AH$479,MATCH(V$2,Kraftvärmeprod!$B$1:$AG$1,0),FALSE)/1,0)-IFERROR(VLOOKUP($B188,'Slutlig allokering kvv'!$B$2:$AC$462,MATCH(V$3,'Slutlig allokering kvv'!$B$1:$AJ$1,0),FALSE)/1,0)</f>
        <v>0</v>
      </c>
      <c r="W188">
        <f>IFERROR(VLOOKUP($B188,Kraftvärmeprod!$B$1:$AH$479,MATCH(W$2,Kraftvärmeprod!$B$1:$AG$1,0),FALSE)/1,0)-IFERROR(VLOOKUP($B188,'Slutlig allokering kvv'!$B$2:$AC$462,MATCH(W$3,'Slutlig allokering kvv'!$B$1:$AJ$1,0),FALSE)/1,0)</f>
        <v>0</v>
      </c>
      <c r="X188">
        <f>IFERROR(VLOOKUP($B188,Kraftvärmeprod!$B$1:$AH$479,MATCH(X$2,Kraftvärmeprod!$B$1:$AG$1,0),FALSE)/1,0)-IFERROR(VLOOKUP($B188,'Slutlig allokering kvv'!$B$2:$AC$462,MATCH(X$3,'Slutlig allokering kvv'!$B$1:$AJ$1,0),FALSE)/1,0)</f>
        <v>0</v>
      </c>
      <c r="Y188">
        <f>IFERROR(VLOOKUP($B188,Kraftvärmeprod!$B$1:$AH$479,MATCH(Y$2,Kraftvärmeprod!$B$1:$AG$1,0),FALSE)/1,0)-IFERROR(VLOOKUP($B188,'Slutlig allokering kvv'!$B$2:$AC$462,MATCH(Y$3,'Slutlig allokering kvv'!$B$1:$AJ$1,0),FALSE)/1,0)</f>
        <v>0</v>
      </c>
      <c r="Z188">
        <f>IFERROR(VLOOKUP($B188,Kraftvärmeprod!$B$1:$AH$479,MATCH(Z$2,Kraftvärmeprod!$B$1:$AG$1,0),FALSE)/1,0)-IFERROR(VLOOKUP($B188,'Slutlig allokering kvv'!$B$2:$AC$462,MATCH(Z$3,'Slutlig allokering kvv'!$B$1:$AJ$1,0),FALSE)/1,0)</f>
        <v>0</v>
      </c>
      <c r="AA188">
        <f>IFERROR(VLOOKUP($B188,Kraftvärmeprod!$B$1:$AH$479,MATCH(AA$2,Kraftvärmeprod!$B$1:$AG$1,0),FALSE)/1,0)-IFERROR(VLOOKUP($B188,'Slutlig allokering kvv'!$B$2:$AC$462,MATCH(AA$3,'Slutlig allokering kvv'!$B$1:$AJ$1,0),FALSE)/1,0)</f>
        <v>0</v>
      </c>
      <c r="AE188">
        <f t="shared" si="4"/>
        <v>0</v>
      </c>
      <c r="AG188" t="str">
        <f>IFERROR(VLOOKUP(B188,'Slutlig allokering kvv'!$B$2:$AJ$462,MATCH("Summa slutlig allokerad tillförd energi (utan hjälpel och rökgaskondensering):",'Slutlig allokering kvv'!$B$1:$AK$1,0),FALSE)/1,"")</f>
        <v/>
      </c>
      <c r="AI188" s="137" t="str">
        <f>IFERROR(1-VLOOKUP(B188,'Slutlig allokering kvv'!$B$2:$AJ$462,MATCH("Andel av bränsle i kvv som allokerats till värme, exklusive rökgaskondensering och hjälpel",'Slutlig allokering kvv'!$B$1:$AK$1,0),FALSE),"")</f>
        <v/>
      </c>
      <c r="AK188" s="137" t="str">
        <f t="shared" si="5"/>
        <v/>
      </c>
    </row>
    <row r="189" spans="1:37" x14ac:dyDescent="0.25">
      <c r="A189" s="2" t="s">
        <v>297</v>
      </c>
      <c r="B189" s="2" t="s">
        <v>298</v>
      </c>
      <c r="C189" t="str">
        <f>IFERROR(VLOOKUP($B189,Kraftvärmeprod!$B$1:$AH$479,MATCH(C$3,Kraftvärmeprod!$B$1:$AG$1,0),FALSE)/1,"")</f>
        <v/>
      </c>
      <c r="D189" t="str">
        <f>IFERROR(VLOOKUP($B189,Kraftvärmeprod!$B$1:$AH$479,MATCH(D$3,Kraftvärmeprod!$B$1:$AG$1,0),FALSE)/1,"")</f>
        <v/>
      </c>
      <c r="E189">
        <f>IFERROR(VLOOKUP($B189,Kraftvärmeprod!$B$1:$AH$479,MATCH(E$2,Kraftvärmeprod!$B$1:$AG$1,0),FALSE)/1,0)-IFERROR(VLOOKUP($B189,'Slutlig allokering kvv'!$B$2:$AC$462,MATCH(E$3,'Slutlig allokering kvv'!$B$1:$AJ$1,0),FALSE)/1,0)</f>
        <v>0</v>
      </c>
      <c r="F189">
        <f>IFERROR(VLOOKUP($B189,Kraftvärmeprod!$B$1:$AH$479,MATCH(F$2,Kraftvärmeprod!$B$1:$AG$1,0),FALSE)/1,0)-IFERROR(VLOOKUP($B189,'Slutlig allokering kvv'!$B$2:$AC$462,MATCH(F$3,'Slutlig allokering kvv'!$B$1:$AJ$1,0),FALSE)/1,0)</f>
        <v>0</v>
      </c>
      <c r="G189">
        <f>IFERROR(VLOOKUP($B189,Kraftvärmeprod!$B$1:$AH$479,MATCH(G$2,Kraftvärmeprod!$B$1:$AG$1,0),FALSE)/1,0)-IFERROR(VLOOKUP($B189,'Slutlig allokering kvv'!$B$2:$AC$462,MATCH(G$3,'Slutlig allokering kvv'!$B$1:$AJ$1,0),FALSE)/1,0)</f>
        <v>0</v>
      </c>
      <c r="H189">
        <f>IFERROR(VLOOKUP($B189,Kraftvärmeprod!$B$1:$AH$479,MATCH(H$2,Kraftvärmeprod!$B$1:$AG$1,0),FALSE)/1,0)-IFERROR(VLOOKUP($B189,'Slutlig allokering kvv'!$B$2:$AC$462,MATCH(H$3,'Slutlig allokering kvv'!$B$1:$AJ$1,0),FALSE)/1,0)</f>
        <v>0</v>
      </c>
      <c r="I189">
        <f>IFERROR(VLOOKUP($B189,Kraftvärmeprod!$B$1:$AH$479,MATCH(I$2,Kraftvärmeprod!$B$1:$AG$1,0),FALSE)/1,0)-IFERROR(VLOOKUP($B189,'Slutlig allokering kvv'!$B$2:$AC$462,MATCH(I$3,'Slutlig allokering kvv'!$B$1:$AJ$1,0),FALSE)/1,0)</f>
        <v>0</v>
      </c>
      <c r="J189">
        <f>IFERROR(VLOOKUP($B189,Kraftvärmeprod!$B$1:$AH$479,MATCH(J$2,Kraftvärmeprod!$B$1:$AG$1,0),FALSE)/1,0)-IFERROR(VLOOKUP($B189,'Slutlig allokering kvv'!$B$2:$AC$462,MATCH(J$3,'Slutlig allokering kvv'!$B$1:$AJ$1,0),FALSE)/1,0)</f>
        <v>0</v>
      </c>
      <c r="K189">
        <f>IFERROR(VLOOKUP($B189,Kraftvärmeprod!$B$1:$AH$479,MATCH(K$2,Kraftvärmeprod!$B$1:$AG$1,0),FALSE)/1,0)-IFERROR(VLOOKUP($B189,'Slutlig allokering kvv'!$B$2:$AC$462,MATCH(K$3,'Slutlig allokering kvv'!$B$1:$AJ$1,0),FALSE)/1,0)</f>
        <v>0</v>
      </c>
      <c r="L189">
        <f>IFERROR(VLOOKUP($B189,Kraftvärmeprod!$B$1:$AH$479,MATCH(L$2,Kraftvärmeprod!$B$1:$AG$1,0),FALSE)/1,0)-IFERROR(VLOOKUP($B189,'Slutlig allokering kvv'!$B$2:$AC$462,MATCH(L$3,'Slutlig allokering kvv'!$B$1:$AJ$1,0),FALSE)/1,0)</f>
        <v>0</v>
      </c>
      <c r="M189">
        <f>IFERROR(VLOOKUP($B189,Kraftvärmeprod!$B$1:$AH$479,MATCH(M$2,Kraftvärmeprod!$B$1:$AG$1,0),FALSE)/1,0)-IFERROR(VLOOKUP($B189,'Slutlig allokering kvv'!$B$2:$AC$462,MATCH(M$3,'Slutlig allokering kvv'!$B$1:$AJ$1,0),FALSE)/1,0)</f>
        <v>0</v>
      </c>
      <c r="N189">
        <f>IFERROR(VLOOKUP($B189,Kraftvärmeprod!$B$1:$AH$479,MATCH(N$2,Kraftvärmeprod!$B$1:$AG$1,0),FALSE)/1,0)-IFERROR(VLOOKUP($B189,'Slutlig allokering kvv'!$B$2:$AC$462,MATCH(N$3,'Slutlig allokering kvv'!$B$1:$AJ$1,0),FALSE)/1,0)</f>
        <v>0</v>
      </c>
      <c r="O189">
        <f>IFERROR(VLOOKUP($B189,Kraftvärmeprod!$B$1:$AH$479,MATCH(O$2,Kraftvärmeprod!$B$1:$AG$1,0),FALSE)/1,0)-IFERROR(VLOOKUP($B189,'Slutlig allokering kvv'!$B$2:$AC$462,MATCH(O$3,'Slutlig allokering kvv'!$B$1:$AJ$1,0),FALSE)/1,0)</f>
        <v>0</v>
      </c>
      <c r="P189">
        <f>IFERROR(VLOOKUP($B189,Kraftvärmeprod!$B$1:$AH$479,MATCH(P$2,Kraftvärmeprod!$B$1:$AG$1,0),FALSE)/1,0)-IFERROR(VLOOKUP($B189,'Slutlig allokering kvv'!$B$2:$AC$462,MATCH(P$3,'Slutlig allokering kvv'!$B$1:$AJ$1,0),FALSE)/1,0)</f>
        <v>0</v>
      </c>
      <c r="Q189">
        <f>IFERROR(VLOOKUP($B189,Kraftvärmeprod!$B$1:$AH$479,MATCH(Q$2,Kraftvärmeprod!$B$1:$AG$1,0),FALSE)/1,0)-IFERROR(VLOOKUP($B189,'Slutlig allokering kvv'!$B$2:$AC$462,MATCH(Q$3,'Slutlig allokering kvv'!$B$1:$AJ$1,0),FALSE)/1,0)</f>
        <v>0</v>
      </c>
      <c r="R189">
        <f>IFERROR(VLOOKUP($B189,Kraftvärmeprod!$B$1:$AH$479,MATCH(R$2,Kraftvärmeprod!$B$1:$AG$1,0),FALSE)/1,0)-IFERROR(VLOOKUP($B189,'Slutlig allokering kvv'!$B$2:$AC$462,MATCH(R$3,'Slutlig allokering kvv'!$B$1:$AJ$1,0),FALSE)/1,0)</f>
        <v>0</v>
      </c>
      <c r="S189">
        <f>IFERROR(VLOOKUP($B189,Kraftvärmeprod!$B$1:$AH$479,MATCH(S$2,Kraftvärmeprod!$B$1:$AG$1,0),FALSE)/1,0)-IFERROR(VLOOKUP($B189,'Slutlig allokering kvv'!$B$2:$AC$462,MATCH(S$3,'Slutlig allokering kvv'!$B$1:$AJ$1,0),FALSE)/1,0)</f>
        <v>0</v>
      </c>
      <c r="T189" s="6">
        <f>IFERROR(VLOOKUP($B189,Miljö!$B$1:$S$477,MATCH(T$2,Miljö!$B$1:$X$1,0),FALSE)/1,0)-IFERROR(VLOOKUP($B189,'Slutlig allokering kvv'!$B$2:$AC$462,MATCH(T$3,'Slutlig allokering kvv'!$B$1:$AJ$1,0),FALSE)/1,0)</f>
        <v>0</v>
      </c>
      <c r="U189">
        <f>IFERROR(VLOOKUP($B189,Kraftvärmeprod!$B$1:$AH$479,MATCH(U$2,Kraftvärmeprod!$B$1:$AG$1,0),FALSE)/1,0)-IFERROR(VLOOKUP($B189,'Slutlig allokering kvv'!$B$2:$AC$462,MATCH(U$3,'Slutlig allokering kvv'!$B$1:$AJ$1,0),FALSE)/1,0)</f>
        <v>0</v>
      </c>
      <c r="V189">
        <f>IFERROR(VLOOKUP($B189,Kraftvärmeprod!$B$1:$AH$479,MATCH(V$2,Kraftvärmeprod!$B$1:$AG$1,0),FALSE)/1,0)-IFERROR(VLOOKUP($B189,'Slutlig allokering kvv'!$B$2:$AC$462,MATCH(V$3,'Slutlig allokering kvv'!$B$1:$AJ$1,0),FALSE)/1,0)</f>
        <v>0</v>
      </c>
      <c r="W189">
        <f>IFERROR(VLOOKUP($B189,Kraftvärmeprod!$B$1:$AH$479,MATCH(W$2,Kraftvärmeprod!$B$1:$AG$1,0),FALSE)/1,0)-IFERROR(VLOOKUP($B189,'Slutlig allokering kvv'!$B$2:$AC$462,MATCH(W$3,'Slutlig allokering kvv'!$B$1:$AJ$1,0),FALSE)/1,0)</f>
        <v>0</v>
      </c>
      <c r="X189">
        <f>IFERROR(VLOOKUP($B189,Kraftvärmeprod!$B$1:$AH$479,MATCH(X$2,Kraftvärmeprod!$B$1:$AG$1,0),FALSE)/1,0)-IFERROR(VLOOKUP($B189,'Slutlig allokering kvv'!$B$2:$AC$462,MATCH(X$3,'Slutlig allokering kvv'!$B$1:$AJ$1,0),FALSE)/1,0)</f>
        <v>0</v>
      </c>
      <c r="Y189">
        <f>IFERROR(VLOOKUP($B189,Kraftvärmeprod!$B$1:$AH$479,MATCH(Y$2,Kraftvärmeprod!$B$1:$AG$1,0),FALSE)/1,0)-IFERROR(VLOOKUP($B189,'Slutlig allokering kvv'!$B$2:$AC$462,MATCH(Y$3,'Slutlig allokering kvv'!$B$1:$AJ$1,0),FALSE)/1,0)</f>
        <v>0</v>
      </c>
      <c r="Z189">
        <f>IFERROR(VLOOKUP($B189,Kraftvärmeprod!$B$1:$AH$479,MATCH(Z$2,Kraftvärmeprod!$B$1:$AG$1,0),FALSE)/1,0)-IFERROR(VLOOKUP($B189,'Slutlig allokering kvv'!$B$2:$AC$462,MATCH(Z$3,'Slutlig allokering kvv'!$B$1:$AJ$1,0),FALSE)/1,0)</f>
        <v>0</v>
      </c>
      <c r="AA189">
        <f>IFERROR(VLOOKUP($B189,Kraftvärmeprod!$B$1:$AH$479,MATCH(AA$2,Kraftvärmeprod!$B$1:$AG$1,0),FALSE)/1,0)-IFERROR(VLOOKUP($B189,'Slutlig allokering kvv'!$B$2:$AC$462,MATCH(AA$3,'Slutlig allokering kvv'!$B$1:$AJ$1,0),FALSE)/1,0)</f>
        <v>0</v>
      </c>
      <c r="AE189">
        <f t="shared" si="4"/>
        <v>0</v>
      </c>
      <c r="AG189">
        <f>IFERROR(VLOOKUP(B189,'Slutlig allokering kvv'!$B$2:$AJ$462,MATCH("Summa slutlig allokerad tillförd energi (utan hjälpel och rökgaskondensering):",'Slutlig allokering kvv'!$B$1:$AK$1,0),FALSE)/1,"")</f>
        <v>0</v>
      </c>
      <c r="AI189" s="137" t="str">
        <f>IFERROR(1-VLOOKUP(B189,'Slutlig allokering kvv'!$B$2:$AJ$462,MATCH("Andel av bränsle i kvv som allokerats till värme, exklusive rökgaskondensering och hjälpel",'Slutlig allokering kvv'!$B$1:$AK$1,0),FALSE),"")</f>
        <v/>
      </c>
      <c r="AK189" s="137" t="str">
        <f t="shared" si="5"/>
        <v/>
      </c>
    </row>
    <row r="190" spans="1:37" x14ac:dyDescent="0.25">
      <c r="A190" s="2" t="s">
        <v>299</v>
      </c>
      <c r="B190" s="2" t="s">
        <v>300</v>
      </c>
      <c r="C190">
        <f>IFERROR(VLOOKUP($B190,Kraftvärmeprod!$B$1:$AH$479,MATCH(C$3,Kraftvärmeprod!$B$1:$AG$1,0),FALSE)/1,"")</f>
        <v>115.47799999999999</v>
      </c>
      <c r="D190">
        <f>IFERROR(VLOOKUP($B190,Kraftvärmeprod!$B$1:$AH$479,MATCH(D$3,Kraftvärmeprod!$B$1:$AG$1,0),FALSE)/1,"")</f>
        <v>21.445</v>
      </c>
      <c r="E190">
        <f>IFERROR(VLOOKUP($B190,Kraftvärmeprod!$B$1:$AH$479,MATCH(E$2,Kraftvärmeprod!$B$1:$AG$1,0),FALSE)/1,0)-IFERROR(VLOOKUP($B190,'Slutlig allokering kvv'!$B$2:$AC$462,MATCH(E$3,'Slutlig allokering kvv'!$B$1:$AJ$1,0),FALSE)/1,0)</f>
        <v>60.597999999999999</v>
      </c>
      <c r="F190">
        <f>IFERROR(VLOOKUP($B190,Kraftvärmeprod!$B$1:$AH$479,MATCH(F$2,Kraftvärmeprod!$B$1:$AG$1,0),FALSE)/1,0)-IFERROR(VLOOKUP($B190,'Slutlig allokering kvv'!$B$2:$AC$462,MATCH(F$3,'Slutlig allokering kvv'!$B$1:$AJ$1,0),FALSE)/1,0)</f>
        <v>0</v>
      </c>
      <c r="G190">
        <f>IFERROR(VLOOKUP($B190,Kraftvärmeprod!$B$1:$AH$479,MATCH(G$2,Kraftvärmeprod!$B$1:$AG$1,0),FALSE)/1,0)-IFERROR(VLOOKUP($B190,'Slutlig allokering kvv'!$B$2:$AC$462,MATCH(G$3,'Slutlig allokering kvv'!$B$1:$AJ$1,0),FALSE)/1,0)</f>
        <v>0</v>
      </c>
      <c r="H190">
        <f>IFERROR(VLOOKUP($B190,Kraftvärmeprod!$B$1:$AH$479,MATCH(H$2,Kraftvärmeprod!$B$1:$AG$1,0),FALSE)/1,0)-IFERROR(VLOOKUP($B190,'Slutlig allokering kvv'!$B$2:$AC$462,MATCH(H$3,'Slutlig allokering kvv'!$B$1:$AJ$1,0),FALSE)/1,0)</f>
        <v>0</v>
      </c>
      <c r="I190">
        <f>IFERROR(VLOOKUP($B190,Kraftvärmeprod!$B$1:$AH$479,MATCH(I$2,Kraftvärmeprod!$B$1:$AG$1,0),FALSE)/1,0)-IFERROR(VLOOKUP($B190,'Slutlig allokering kvv'!$B$2:$AC$462,MATCH(I$3,'Slutlig allokering kvv'!$B$1:$AJ$1,0),FALSE)/1,0)</f>
        <v>0</v>
      </c>
      <c r="J190">
        <f>IFERROR(VLOOKUP($B190,Kraftvärmeprod!$B$1:$AH$479,MATCH(J$2,Kraftvärmeprod!$B$1:$AG$1,0),FALSE)/1,0)-IFERROR(VLOOKUP($B190,'Slutlig allokering kvv'!$B$2:$AC$462,MATCH(J$3,'Slutlig allokering kvv'!$B$1:$AJ$1,0),FALSE)/1,0)</f>
        <v>0</v>
      </c>
      <c r="K190">
        <f>IFERROR(VLOOKUP($B190,Kraftvärmeprod!$B$1:$AH$479,MATCH(K$2,Kraftvärmeprod!$B$1:$AG$1,0),FALSE)/1,0)-IFERROR(VLOOKUP($B190,'Slutlig allokering kvv'!$B$2:$AC$462,MATCH(K$3,'Slutlig allokering kvv'!$B$1:$AJ$1,0),FALSE)/1,0)</f>
        <v>0</v>
      </c>
      <c r="L190">
        <f>IFERROR(VLOOKUP($B190,Kraftvärmeprod!$B$1:$AH$479,MATCH(L$2,Kraftvärmeprod!$B$1:$AG$1,0),FALSE)/1,0)-IFERROR(VLOOKUP($B190,'Slutlig allokering kvv'!$B$2:$AC$462,MATCH(L$3,'Slutlig allokering kvv'!$B$1:$AJ$1,0),FALSE)/1,0)</f>
        <v>0</v>
      </c>
      <c r="M190">
        <f>IFERROR(VLOOKUP($B190,Kraftvärmeprod!$B$1:$AH$479,MATCH(M$2,Kraftvärmeprod!$B$1:$AG$1,0),FALSE)/1,0)-IFERROR(VLOOKUP($B190,'Slutlig allokering kvv'!$B$2:$AC$462,MATCH(M$3,'Slutlig allokering kvv'!$B$1:$AJ$1,0),FALSE)/1,0)</f>
        <v>0</v>
      </c>
      <c r="N190">
        <f>IFERROR(VLOOKUP($B190,Kraftvärmeprod!$B$1:$AH$479,MATCH(N$2,Kraftvärmeprod!$B$1:$AG$1,0),FALSE)/1,0)-IFERROR(VLOOKUP($B190,'Slutlig allokering kvv'!$B$2:$AC$462,MATCH(N$3,'Slutlig allokering kvv'!$B$1:$AJ$1,0),FALSE)/1,0)</f>
        <v>0</v>
      </c>
      <c r="O190">
        <f>IFERROR(VLOOKUP($B190,Kraftvärmeprod!$B$1:$AH$479,MATCH(O$2,Kraftvärmeprod!$B$1:$AG$1,0),FALSE)/1,0)-IFERROR(VLOOKUP($B190,'Slutlig allokering kvv'!$B$2:$AC$462,MATCH(O$3,'Slutlig allokering kvv'!$B$1:$AJ$1,0),FALSE)/1,0)</f>
        <v>0</v>
      </c>
      <c r="P190">
        <f>IFERROR(VLOOKUP($B190,Kraftvärmeprod!$B$1:$AH$479,MATCH(P$2,Kraftvärmeprod!$B$1:$AG$1,0),FALSE)/1,0)-IFERROR(VLOOKUP($B190,'Slutlig allokering kvv'!$B$2:$AC$462,MATCH(P$3,'Slutlig allokering kvv'!$B$1:$AJ$1,0),FALSE)/1,0)</f>
        <v>0</v>
      </c>
      <c r="Q190">
        <f>IFERROR(VLOOKUP($B190,Kraftvärmeprod!$B$1:$AH$479,MATCH(Q$2,Kraftvärmeprod!$B$1:$AG$1,0),FALSE)/1,0)-IFERROR(VLOOKUP($B190,'Slutlig allokering kvv'!$B$2:$AC$462,MATCH(Q$3,'Slutlig allokering kvv'!$B$1:$AJ$1,0),FALSE)/1,0)</f>
        <v>0</v>
      </c>
      <c r="R190">
        <f>IFERROR(VLOOKUP($B190,Kraftvärmeprod!$B$1:$AH$479,MATCH(R$2,Kraftvärmeprod!$B$1:$AG$1,0),FALSE)/1,0)-IFERROR(VLOOKUP($B190,'Slutlig allokering kvv'!$B$2:$AC$462,MATCH(R$3,'Slutlig allokering kvv'!$B$1:$AJ$1,0),FALSE)/1,0)</f>
        <v>0</v>
      </c>
      <c r="S190">
        <f>IFERROR(VLOOKUP($B190,Kraftvärmeprod!$B$1:$AH$479,MATCH(S$2,Kraftvärmeprod!$B$1:$AG$1,0),FALSE)/1,0)-IFERROR(VLOOKUP($B190,'Slutlig allokering kvv'!$B$2:$AC$462,MATCH(S$3,'Slutlig allokering kvv'!$B$1:$AJ$1,0),FALSE)/1,0)</f>
        <v>0</v>
      </c>
      <c r="T190" s="6">
        <f>IFERROR(VLOOKUP($B190,Miljö!$B$1:$S$477,MATCH(T$2,Miljö!$B$1:$X$1,0),FALSE)/1,0)-IFERROR(VLOOKUP($B190,'Slutlig allokering kvv'!$B$2:$AC$462,MATCH(T$3,'Slutlig allokering kvv'!$B$1:$AJ$1,0),FALSE)/1,0)</f>
        <v>4.8199999999999985</v>
      </c>
      <c r="U190">
        <f>IFERROR(VLOOKUP($B190,Kraftvärmeprod!$B$1:$AH$479,MATCH(U$2,Kraftvärmeprod!$B$1:$AG$1,0),FALSE)/1,0)-IFERROR(VLOOKUP($B190,'Slutlig allokering kvv'!$B$2:$AC$462,MATCH(U$3,'Slutlig allokering kvv'!$B$1:$AJ$1,0),FALSE)/1,0)</f>
        <v>0</v>
      </c>
      <c r="V190">
        <f>IFERROR(VLOOKUP($B190,Kraftvärmeprod!$B$1:$AH$479,MATCH(V$2,Kraftvärmeprod!$B$1:$AG$1,0),FALSE)/1,0)-IFERROR(VLOOKUP($B190,'Slutlig allokering kvv'!$B$2:$AC$462,MATCH(V$3,'Slutlig allokering kvv'!$B$1:$AJ$1,0),FALSE)/1,0)</f>
        <v>0</v>
      </c>
      <c r="W190">
        <f>IFERROR(VLOOKUP($B190,Kraftvärmeprod!$B$1:$AH$479,MATCH(W$2,Kraftvärmeprod!$B$1:$AG$1,0),FALSE)/1,0)-IFERROR(VLOOKUP($B190,'Slutlig allokering kvv'!$B$2:$AC$462,MATCH(W$3,'Slutlig allokering kvv'!$B$1:$AJ$1,0),FALSE)/1,0)</f>
        <v>0</v>
      </c>
      <c r="X190">
        <f>IFERROR(VLOOKUP($B190,Kraftvärmeprod!$B$1:$AH$479,MATCH(X$2,Kraftvärmeprod!$B$1:$AG$1,0),FALSE)/1,0)-IFERROR(VLOOKUP($B190,'Slutlig allokering kvv'!$B$2:$AC$462,MATCH(X$3,'Slutlig allokering kvv'!$B$1:$AJ$1,0),FALSE)/1,0)</f>
        <v>0</v>
      </c>
      <c r="Y190">
        <f>IFERROR(VLOOKUP($B190,Kraftvärmeprod!$B$1:$AH$479,MATCH(Y$2,Kraftvärmeprod!$B$1:$AG$1,0),FALSE)/1,0)-IFERROR(VLOOKUP($B190,'Slutlig allokering kvv'!$B$2:$AC$462,MATCH(Y$3,'Slutlig allokering kvv'!$B$1:$AJ$1,0),FALSE)/1,0)</f>
        <v>0</v>
      </c>
      <c r="Z190">
        <f>IFERROR(VLOOKUP($B190,Kraftvärmeprod!$B$1:$AH$479,MATCH(Z$2,Kraftvärmeprod!$B$1:$AG$1,0),FALSE)/1,0)-IFERROR(VLOOKUP($B190,'Slutlig allokering kvv'!$B$2:$AC$462,MATCH(Z$3,'Slutlig allokering kvv'!$B$1:$AJ$1,0),FALSE)/1,0)</f>
        <v>0</v>
      </c>
      <c r="AA190">
        <f>IFERROR(VLOOKUP($B190,Kraftvärmeprod!$B$1:$AH$479,MATCH(AA$2,Kraftvärmeprod!$B$1:$AG$1,0),FALSE)/1,0)-IFERROR(VLOOKUP($B190,'Slutlig allokering kvv'!$B$2:$AC$462,MATCH(AA$3,'Slutlig allokering kvv'!$B$1:$AJ$1,0),FALSE)/1,0)</f>
        <v>0</v>
      </c>
      <c r="AE190">
        <f t="shared" si="4"/>
        <v>60.597999999999992</v>
      </c>
      <c r="AG190">
        <f>IFERROR(VLOOKUP(B190,'Slutlig allokering kvv'!$B$2:$AJ$462,MATCH("Summa slutlig allokerad tillförd energi (utan hjälpel och rökgaskondensering):",'Slutlig allokering kvv'!$B$1:$AK$1,0),FALSE)/1,"")</f>
        <v>101.973</v>
      </c>
      <c r="AI190" s="137">
        <f>IFERROR(1-VLOOKUP(B190,'Slutlig allokering kvv'!$B$2:$AJ$462,MATCH("Andel av bränsle i kvv som allokerats till värme, exklusive rökgaskondensering och hjälpel",'Slutlig allokering kvv'!$B$1:$AK$1,0),FALSE),"")</f>
        <v>0.3727479070682963</v>
      </c>
      <c r="AK190" s="137">
        <f t="shared" si="5"/>
        <v>0.37274790706829625</v>
      </c>
    </row>
    <row r="191" spans="1:37" x14ac:dyDescent="0.25">
      <c r="A191" s="2" t="s">
        <v>301</v>
      </c>
      <c r="B191" s="2" t="s">
        <v>302</v>
      </c>
      <c r="C191" t="str">
        <f>IFERROR(VLOOKUP($B191,Kraftvärmeprod!$B$1:$AH$479,MATCH(C$3,Kraftvärmeprod!$B$1:$AG$1,0),FALSE)/1,"")</f>
        <v/>
      </c>
      <c r="D191" t="str">
        <f>IFERROR(VLOOKUP($B191,Kraftvärmeprod!$B$1:$AH$479,MATCH(D$3,Kraftvärmeprod!$B$1:$AG$1,0),FALSE)/1,"")</f>
        <v/>
      </c>
      <c r="E191">
        <f>IFERROR(VLOOKUP($B191,Kraftvärmeprod!$B$1:$AH$479,MATCH(E$2,Kraftvärmeprod!$B$1:$AG$1,0),FALSE)/1,0)-IFERROR(VLOOKUP($B191,'Slutlig allokering kvv'!$B$2:$AC$462,MATCH(E$3,'Slutlig allokering kvv'!$B$1:$AJ$1,0),FALSE)/1,0)</f>
        <v>0</v>
      </c>
      <c r="F191">
        <f>IFERROR(VLOOKUP($B191,Kraftvärmeprod!$B$1:$AH$479,MATCH(F$2,Kraftvärmeprod!$B$1:$AG$1,0),FALSE)/1,0)-IFERROR(VLOOKUP($B191,'Slutlig allokering kvv'!$B$2:$AC$462,MATCH(F$3,'Slutlig allokering kvv'!$B$1:$AJ$1,0),FALSE)/1,0)</f>
        <v>0</v>
      </c>
      <c r="G191">
        <f>IFERROR(VLOOKUP($B191,Kraftvärmeprod!$B$1:$AH$479,MATCH(G$2,Kraftvärmeprod!$B$1:$AG$1,0),FALSE)/1,0)-IFERROR(VLOOKUP($B191,'Slutlig allokering kvv'!$B$2:$AC$462,MATCH(G$3,'Slutlig allokering kvv'!$B$1:$AJ$1,0),FALSE)/1,0)</f>
        <v>0</v>
      </c>
      <c r="H191">
        <f>IFERROR(VLOOKUP($B191,Kraftvärmeprod!$B$1:$AH$479,MATCH(H$2,Kraftvärmeprod!$B$1:$AG$1,0),FALSE)/1,0)-IFERROR(VLOOKUP($B191,'Slutlig allokering kvv'!$B$2:$AC$462,MATCH(H$3,'Slutlig allokering kvv'!$B$1:$AJ$1,0),FALSE)/1,0)</f>
        <v>0</v>
      </c>
      <c r="I191">
        <f>IFERROR(VLOOKUP($B191,Kraftvärmeprod!$B$1:$AH$479,MATCH(I$2,Kraftvärmeprod!$B$1:$AG$1,0),FALSE)/1,0)-IFERROR(VLOOKUP($B191,'Slutlig allokering kvv'!$B$2:$AC$462,MATCH(I$3,'Slutlig allokering kvv'!$B$1:$AJ$1,0),FALSE)/1,0)</f>
        <v>0</v>
      </c>
      <c r="J191">
        <f>IFERROR(VLOOKUP($B191,Kraftvärmeprod!$B$1:$AH$479,MATCH(J$2,Kraftvärmeprod!$B$1:$AG$1,0),FALSE)/1,0)-IFERROR(VLOOKUP($B191,'Slutlig allokering kvv'!$B$2:$AC$462,MATCH(J$3,'Slutlig allokering kvv'!$B$1:$AJ$1,0),FALSE)/1,0)</f>
        <v>0</v>
      </c>
      <c r="K191">
        <f>IFERROR(VLOOKUP($B191,Kraftvärmeprod!$B$1:$AH$479,MATCH(K$2,Kraftvärmeprod!$B$1:$AG$1,0),FALSE)/1,0)-IFERROR(VLOOKUP($B191,'Slutlig allokering kvv'!$B$2:$AC$462,MATCH(K$3,'Slutlig allokering kvv'!$B$1:$AJ$1,0),FALSE)/1,0)</f>
        <v>0</v>
      </c>
      <c r="L191">
        <f>IFERROR(VLOOKUP($B191,Kraftvärmeprod!$B$1:$AH$479,MATCH(L$2,Kraftvärmeprod!$B$1:$AG$1,0),FALSE)/1,0)-IFERROR(VLOOKUP($B191,'Slutlig allokering kvv'!$B$2:$AC$462,MATCH(L$3,'Slutlig allokering kvv'!$B$1:$AJ$1,0),FALSE)/1,0)</f>
        <v>0</v>
      </c>
      <c r="M191">
        <f>IFERROR(VLOOKUP($B191,Kraftvärmeprod!$B$1:$AH$479,MATCH(M$2,Kraftvärmeprod!$B$1:$AG$1,0),FALSE)/1,0)-IFERROR(VLOOKUP($B191,'Slutlig allokering kvv'!$B$2:$AC$462,MATCH(M$3,'Slutlig allokering kvv'!$B$1:$AJ$1,0),FALSE)/1,0)</f>
        <v>0</v>
      </c>
      <c r="N191">
        <f>IFERROR(VLOOKUP($B191,Kraftvärmeprod!$B$1:$AH$479,MATCH(N$2,Kraftvärmeprod!$B$1:$AG$1,0),FALSE)/1,0)-IFERROR(VLOOKUP($B191,'Slutlig allokering kvv'!$B$2:$AC$462,MATCH(N$3,'Slutlig allokering kvv'!$B$1:$AJ$1,0),FALSE)/1,0)</f>
        <v>0</v>
      </c>
      <c r="O191">
        <f>IFERROR(VLOOKUP($B191,Kraftvärmeprod!$B$1:$AH$479,MATCH(O$2,Kraftvärmeprod!$B$1:$AG$1,0),FALSE)/1,0)-IFERROR(VLOOKUP($B191,'Slutlig allokering kvv'!$B$2:$AC$462,MATCH(O$3,'Slutlig allokering kvv'!$B$1:$AJ$1,0),FALSE)/1,0)</f>
        <v>0</v>
      </c>
      <c r="P191">
        <f>IFERROR(VLOOKUP($B191,Kraftvärmeprod!$B$1:$AH$479,MATCH(P$2,Kraftvärmeprod!$B$1:$AG$1,0),FALSE)/1,0)-IFERROR(VLOOKUP($B191,'Slutlig allokering kvv'!$B$2:$AC$462,MATCH(P$3,'Slutlig allokering kvv'!$B$1:$AJ$1,0),FALSE)/1,0)</f>
        <v>0</v>
      </c>
      <c r="Q191">
        <f>IFERROR(VLOOKUP($B191,Kraftvärmeprod!$B$1:$AH$479,MATCH(Q$2,Kraftvärmeprod!$B$1:$AG$1,0),FALSE)/1,0)-IFERROR(VLOOKUP($B191,'Slutlig allokering kvv'!$B$2:$AC$462,MATCH(Q$3,'Slutlig allokering kvv'!$B$1:$AJ$1,0),FALSE)/1,0)</f>
        <v>0</v>
      </c>
      <c r="R191">
        <f>IFERROR(VLOOKUP($B191,Kraftvärmeprod!$B$1:$AH$479,MATCH(R$2,Kraftvärmeprod!$B$1:$AG$1,0),FALSE)/1,0)-IFERROR(VLOOKUP($B191,'Slutlig allokering kvv'!$B$2:$AC$462,MATCH(R$3,'Slutlig allokering kvv'!$B$1:$AJ$1,0),FALSE)/1,0)</f>
        <v>0</v>
      </c>
      <c r="S191">
        <f>IFERROR(VLOOKUP($B191,Kraftvärmeprod!$B$1:$AH$479,MATCH(S$2,Kraftvärmeprod!$B$1:$AG$1,0),FALSE)/1,0)-IFERROR(VLOOKUP($B191,'Slutlig allokering kvv'!$B$2:$AC$462,MATCH(S$3,'Slutlig allokering kvv'!$B$1:$AJ$1,0),FALSE)/1,0)</f>
        <v>0</v>
      </c>
      <c r="T191" s="6">
        <f>IFERROR(VLOOKUP($B191,Miljö!$B$1:$S$477,MATCH(T$2,Miljö!$B$1:$X$1,0),FALSE)/1,0)-IFERROR(VLOOKUP($B191,'Slutlig allokering kvv'!$B$2:$AC$462,MATCH(T$3,'Slutlig allokering kvv'!$B$1:$AJ$1,0),FALSE)/1,0)</f>
        <v>0</v>
      </c>
      <c r="U191">
        <f>IFERROR(VLOOKUP($B191,Kraftvärmeprod!$B$1:$AH$479,MATCH(U$2,Kraftvärmeprod!$B$1:$AG$1,0),FALSE)/1,0)-IFERROR(VLOOKUP($B191,'Slutlig allokering kvv'!$B$2:$AC$462,MATCH(U$3,'Slutlig allokering kvv'!$B$1:$AJ$1,0),FALSE)/1,0)</f>
        <v>0</v>
      </c>
      <c r="V191">
        <f>IFERROR(VLOOKUP($B191,Kraftvärmeprod!$B$1:$AH$479,MATCH(V$2,Kraftvärmeprod!$B$1:$AG$1,0),FALSE)/1,0)-IFERROR(VLOOKUP($B191,'Slutlig allokering kvv'!$B$2:$AC$462,MATCH(V$3,'Slutlig allokering kvv'!$B$1:$AJ$1,0),FALSE)/1,0)</f>
        <v>0</v>
      </c>
      <c r="W191">
        <f>IFERROR(VLOOKUP($B191,Kraftvärmeprod!$B$1:$AH$479,MATCH(W$2,Kraftvärmeprod!$B$1:$AG$1,0),FALSE)/1,0)-IFERROR(VLOOKUP($B191,'Slutlig allokering kvv'!$B$2:$AC$462,MATCH(W$3,'Slutlig allokering kvv'!$B$1:$AJ$1,0),FALSE)/1,0)</f>
        <v>0</v>
      </c>
      <c r="X191">
        <f>IFERROR(VLOOKUP($B191,Kraftvärmeprod!$B$1:$AH$479,MATCH(X$2,Kraftvärmeprod!$B$1:$AG$1,0),FALSE)/1,0)-IFERROR(VLOOKUP($B191,'Slutlig allokering kvv'!$B$2:$AC$462,MATCH(X$3,'Slutlig allokering kvv'!$B$1:$AJ$1,0),FALSE)/1,0)</f>
        <v>0</v>
      </c>
      <c r="Y191">
        <f>IFERROR(VLOOKUP($B191,Kraftvärmeprod!$B$1:$AH$479,MATCH(Y$2,Kraftvärmeprod!$B$1:$AG$1,0),FALSE)/1,0)-IFERROR(VLOOKUP($B191,'Slutlig allokering kvv'!$B$2:$AC$462,MATCH(Y$3,'Slutlig allokering kvv'!$B$1:$AJ$1,0),FALSE)/1,0)</f>
        <v>0</v>
      </c>
      <c r="Z191">
        <f>IFERROR(VLOOKUP($B191,Kraftvärmeprod!$B$1:$AH$479,MATCH(Z$2,Kraftvärmeprod!$B$1:$AG$1,0),FALSE)/1,0)-IFERROR(VLOOKUP($B191,'Slutlig allokering kvv'!$B$2:$AC$462,MATCH(Z$3,'Slutlig allokering kvv'!$B$1:$AJ$1,0),FALSE)/1,0)</f>
        <v>0</v>
      </c>
      <c r="AA191">
        <f>IFERROR(VLOOKUP($B191,Kraftvärmeprod!$B$1:$AH$479,MATCH(AA$2,Kraftvärmeprod!$B$1:$AG$1,0),FALSE)/1,0)-IFERROR(VLOOKUP($B191,'Slutlig allokering kvv'!$B$2:$AC$462,MATCH(AA$3,'Slutlig allokering kvv'!$B$1:$AJ$1,0),FALSE)/1,0)</f>
        <v>0</v>
      </c>
      <c r="AE191">
        <f t="shared" si="4"/>
        <v>0</v>
      </c>
      <c r="AG191">
        <f>IFERROR(VLOOKUP(B191,'Slutlig allokering kvv'!$B$2:$AJ$462,MATCH("Summa slutlig allokerad tillförd energi (utan hjälpel och rökgaskondensering):",'Slutlig allokering kvv'!$B$1:$AK$1,0),FALSE)/1,"")</f>
        <v>0</v>
      </c>
      <c r="AI191" s="137" t="str">
        <f>IFERROR(1-VLOOKUP(B191,'Slutlig allokering kvv'!$B$2:$AJ$462,MATCH("Andel av bränsle i kvv som allokerats till värme, exklusive rökgaskondensering och hjälpel",'Slutlig allokering kvv'!$B$1:$AK$1,0),FALSE),"")</f>
        <v/>
      </c>
      <c r="AK191" s="137" t="str">
        <f t="shared" si="5"/>
        <v/>
      </c>
    </row>
    <row r="192" spans="1:37" x14ac:dyDescent="0.25">
      <c r="A192" s="2" t="s">
        <v>303</v>
      </c>
      <c r="B192" s="2" t="s">
        <v>304</v>
      </c>
      <c r="C192" t="str">
        <f>IFERROR(VLOOKUP($B192,Kraftvärmeprod!$B$1:$AH$479,MATCH(C$3,Kraftvärmeprod!$B$1:$AG$1,0),FALSE)/1,"")</f>
        <v/>
      </c>
      <c r="D192" t="str">
        <f>IFERROR(VLOOKUP($B192,Kraftvärmeprod!$B$1:$AH$479,MATCH(D$3,Kraftvärmeprod!$B$1:$AG$1,0),FALSE)/1,"")</f>
        <v/>
      </c>
      <c r="E192">
        <f>IFERROR(VLOOKUP($B192,Kraftvärmeprod!$B$1:$AH$479,MATCH(E$2,Kraftvärmeprod!$B$1:$AG$1,0),FALSE)/1,0)-IFERROR(VLOOKUP($B192,'Slutlig allokering kvv'!$B$2:$AC$462,MATCH(E$3,'Slutlig allokering kvv'!$B$1:$AJ$1,0),FALSE)/1,0)</f>
        <v>0</v>
      </c>
      <c r="F192">
        <f>IFERROR(VLOOKUP($B192,Kraftvärmeprod!$B$1:$AH$479,MATCH(F$2,Kraftvärmeprod!$B$1:$AG$1,0),FALSE)/1,0)-IFERROR(VLOOKUP($B192,'Slutlig allokering kvv'!$B$2:$AC$462,MATCH(F$3,'Slutlig allokering kvv'!$B$1:$AJ$1,0),FALSE)/1,0)</f>
        <v>0</v>
      </c>
      <c r="G192">
        <f>IFERROR(VLOOKUP($B192,Kraftvärmeprod!$B$1:$AH$479,MATCH(G$2,Kraftvärmeprod!$B$1:$AG$1,0),FALSE)/1,0)-IFERROR(VLOOKUP($B192,'Slutlig allokering kvv'!$B$2:$AC$462,MATCH(G$3,'Slutlig allokering kvv'!$B$1:$AJ$1,0),FALSE)/1,0)</f>
        <v>0</v>
      </c>
      <c r="H192">
        <f>IFERROR(VLOOKUP($B192,Kraftvärmeprod!$B$1:$AH$479,MATCH(H$2,Kraftvärmeprod!$B$1:$AG$1,0),FALSE)/1,0)-IFERROR(VLOOKUP($B192,'Slutlig allokering kvv'!$B$2:$AC$462,MATCH(H$3,'Slutlig allokering kvv'!$B$1:$AJ$1,0),FALSE)/1,0)</f>
        <v>0</v>
      </c>
      <c r="I192">
        <f>IFERROR(VLOOKUP($B192,Kraftvärmeprod!$B$1:$AH$479,MATCH(I$2,Kraftvärmeprod!$B$1:$AG$1,0),FALSE)/1,0)-IFERROR(VLOOKUP($B192,'Slutlig allokering kvv'!$B$2:$AC$462,MATCH(I$3,'Slutlig allokering kvv'!$B$1:$AJ$1,0),FALSE)/1,0)</f>
        <v>0</v>
      </c>
      <c r="J192">
        <f>IFERROR(VLOOKUP($B192,Kraftvärmeprod!$B$1:$AH$479,MATCH(J$2,Kraftvärmeprod!$B$1:$AG$1,0),FALSE)/1,0)-IFERROR(VLOOKUP($B192,'Slutlig allokering kvv'!$B$2:$AC$462,MATCH(J$3,'Slutlig allokering kvv'!$B$1:$AJ$1,0),FALSE)/1,0)</f>
        <v>0</v>
      </c>
      <c r="K192">
        <f>IFERROR(VLOOKUP($B192,Kraftvärmeprod!$B$1:$AH$479,MATCH(K$2,Kraftvärmeprod!$B$1:$AG$1,0),FALSE)/1,0)-IFERROR(VLOOKUP($B192,'Slutlig allokering kvv'!$B$2:$AC$462,MATCH(K$3,'Slutlig allokering kvv'!$B$1:$AJ$1,0),FALSE)/1,0)</f>
        <v>0</v>
      </c>
      <c r="L192">
        <f>IFERROR(VLOOKUP($B192,Kraftvärmeprod!$B$1:$AH$479,MATCH(L$2,Kraftvärmeprod!$B$1:$AG$1,0),FALSE)/1,0)-IFERROR(VLOOKUP($B192,'Slutlig allokering kvv'!$B$2:$AC$462,MATCH(L$3,'Slutlig allokering kvv'!$B$1:$AJ$1,0),FALSE)/1,0)</f>
        <v>0</v>
      </c>
      <c r="M192">
        <f>IFERROR(VLOOKUP($B192,Kraftvärmeprod!$B$1:$AH$479,MATCH(M$2,Kraftvärmeprod!$B$1:$AG$1,0),FALSE)/1,0)-IFERROR(VLOOKUP($B192,'Slutlig allokering kvv'!$B$2:$AC$462,MATCH(M$3,'Slutlig allokering kvv'!$B$1:$AJ$1,0),FALSE)/1,0)</f>
        <v>0</v>
      </c>
      <c r="N192">
        <f>IFERROR(VLOOKUP($B192,Kraftvärmeprod!$B$1:$AH$479,MATCH(N$2,Kraftvärmeprod!$B$1:$AG$1,0),FALSE)/1,0)-IFERROR(VLOOKUP($B192,'Slutlig allokering kvv'!$B$2:$AC$462,MATCH(N$3,'Slutlig allokering kvv'!$B$1:$AJ$1,0),FALSE)/1,0)</f>
        <v>0</v>
      </c>
      <c r="O192">
        <f>IFERROR(VLOOKUP($B192,Kraftvärmeprod!$B$1:$AH$479,MATCH(O$2,Kraftvärmeprod!$B$1:$AG$1,0),FALSE)/1,0)-IFERROR(VLOOKUP($B192,'Slutlig allokering kvv'!$B$2:$AC$462,MATCH(O$3,'Slutlig allokering kvv'!$B$1:$AJ$1,0),FALSE)/1,0)</f>
        <v>0</v>
      </c>
      <c r="P192">
        <f>IFERROR(VLOOKUP($B192,Kraftvärmeprod!$B$1:$AH$479,MATCH(P$2,Kraftvärmeprod!$B$1:$AG$1,0),FALSE)/1,0)-IFERROR(VLOOKUP($B192,'Slutlig allokering kvv'!$B$2:$AC$462,MATCH(P$3,'Slutlig allokering kvv'!$B$1:$AJ$1,0),FALSE)/1,0)</f>
        <v>0</v>
      </c>
      <c r="Q192">
        <f>IFERROR(VLOOKUP($B192,Kraftvärmeprod!$B$1:$AH$479,MATCH(Q$2,Kraftvärmeprod!$B$1:$AG$1,0),FALSE)/1,0)-IFERROR(VLOOKUP($B192,'Slutlig allokering kvv'!$B$2:$AC$462,MATCH(Q$3,'Slutlig allokering kvv'!$B$1:$AJ$1,0),FALSE)/1,0)</f>
        <v>0</v>
      </c>
      <c r="R192">
        <f>IFERROR(VLOOKUP($B192,Kraftvärmeprod!$B$1:$AH$479,MATCH(R$2,Kraftvärmeprod!$B$1:$AG$1,0),FALSE)/1,0)-IFERROR(VLOOKUP($B192,'Slutlig allokering kvv'!$B$2:$AC$462,MATCH(R$3,'Slutlig allokering kvv'!$B$1:$AJ$1,0),FALSE)/1,0)</f>
        <v>0</v>
      </c>
      <c r="S192">
        <f>IFERROR(VLOOKUP($B192,Kraftvärmeprod!$B$1:$AH$479,MATCH(S$2,Kraftvärmeprod!$B$1:$AG$1,0),FALSE)/1,0)-IFERROR(VLOOKUP($B192,'Slutlig allokering kvv'!$B$2:$AC$462,MATCH(S$3,'Slutlig allokering kvv'!$B$1:$AJ$1,0),FALSE)/1,0)</f>
        <v>0</v>
      </c>
      <c r="T192" s="6">
        <f>IFERROR(VLOOKUP($B192,Miljö!$B$1:$S$477,MATCH(T$2,Miljö!$B$1:$X$1,0),FALSE)/1,0)-IFERROR(VLOOKUP($B192,'Slutlig allokering kvv'!$B$2:$AC$462,MATCH(T$3,'Slutlig allokering kvv'!$B$1:$AJ$1,0),FALSE)/1,0)</f>
        <v>0</v>
      </c>
      <c r="U192">
        <f>IFERROR(VLOOKUP($B192,Kraftvärmeprod!$B$1:$AH$479,MATCH(U$2,Kraftvärmeprod!$B$1:$AG$1,0),FALSE)/1,0)-IFERROR(VLOOKUP($B192,'Slutlig allokering kvv'!$B$2:$AC$462,MATCH(U$3,'Slutlig allokering kvv'!$B$1:$AJ$1,0),FALSE)/1,0)</f>
        <v>0</v>
      </c>
      <c r="V192">
        <f>IFERROR(VLOOKUP($B192,Kraftvärmeprod!$B$1:$AH$479,MATCH(V$2,Kraftvärmeprod!$B$1:$AG$1,0),FALSE)/1,0)-IFERROR(VLOOKUP($B192,'Slutlig allokering kvv'!$B$2:$AC$462,MATCH(V$3,'Slutlig allokering kvv'!$B$1:$AJ$1,0),FALSE)/1,0)</f>
        <v>0</v>
      </c>
      <c r="W192">
        <f>IFERROR(VLOOKUP($B192,Kraftvärmeprod!$B$1:$AH$479,MATCH(W$2,Kraftvärmeprod!$B$1:$AG$1,0),FALSE)/1,0)-IFERROR(VLOOKUP($B192,'Slutlig allokering kvv'!$B$2:$AC$462,MATCH(W$3,'Slutlig allokering kvv'!$B$1:$AJ$1,0),FALSE)/1,0)</f>
        <v>0</v>
      </c>
      <c r="X192">
        <f>IFERROR(VLOOKUP($B192,Kraftvärmeprod!$B$1:$AH$479,MATCH(X$2,Kraftvärmeprod!$B$1:$AG$1,0),FALSE)/1,0)-IFERROR(VLOOKUP($B192,'Slutlig allokering kvv'!$B$2:$AC$462,MATCH(X$3,'Slutlig allokering kvv'!$B$1:$AJ$1,0),FALSE)/1,0)</f>
        <v>0</v>
      </c>
      <c r="Y192">
        <f>IFERROR(VLOOKUP($B192,Kraftvärmeprod!$B$1:$AH$479,MATCH(Y$2,Kraftvärmeprod!$B$1:$AG$1,0),FALSE)/1,0)-IFERROR(VLOOKUP($B192,'Slutlig allokering kvv'!$B$2:$AC$462,MATCH(Y$3,'Slutlig allokering kvv'!$B$1:$AJ$1,0),FALSE)/1,0)</f>
        <v>0</v>
      </c>
      <c r="Z192">
        <f>IFERROR(VLOOKUP($B192,Kraftvärmeprod!$B$1:$AH$479,MATCH(Z$2,Kraftvärmeprod!$B$1:$AG$1,0),FALSE)/1,0)-IFERROR(VLOOKUP($B192,'Slutlig allokering kvv'!$B$2:$AC$462,MATCH(Z$3,'Slutlig allokering kvv'!$B$1:$AJ$1,0),FALSE)/1,0)</f>
        <v>0</v>
      </c>
      <c r="AA192">
        <f>IFERROR(VLOOKUP($B192,Kraftvärmeprod!$B$1:$AH$479,MATCH(AA$2,Kraftvärmeprod!$B$1:$AG$1,0),FALSE)/1,0)-IFERROR(VLOOKUP($B192,'Slutlig allokering kvv'!$B$2:$AC$462,MATCH(AA$3,'Slutlig allokering kvv'!$B$1:$AJ$1,0),FALSE)/1,0)</f>
        <v>0</v>
      </c>
      <c r="AE192">
        <f t="shared" si="4"/>
        <v>0</v>
      </c>
      <c r="AG192">
        <f>IFERROR(VLOOKUP(B192,'Slutlig allokering kvv'!$B$2:$AJ$462,MATCH("Summa slutlig allokerad tillförd energi (utan hjälpel och rökgaskondensering):",'Slutlig allokering kvv'!$B$1:$AK$1,0),FALSE)/1,"")</f>
        <v>0</v>
      </c>
      <c r="AI192" s="137" t="str">
        <f>IFERROR(1-VLOOKUP(B192,'Slutlig allokering kvv'!$B$2:$AJ$462,MATCH("Andel av bränsle i kvv som allokerats till värme, exklusive rökgaskondensering och hjälpel",'Slutlig allokering kvv'!$B$1:$AK$1,0),FALSE),"")</f>
        <v/>
      </c>
      <c r="AK192" s="137" t="str">
        <f t="shared" si="5"/>
        <v/>
      </c>
    </row>
    <row r="193" spans="1:37" x14ac:dyDescent="0.25">
      <c r="A193" s="2" t="s">
        <v>303</v>
      </c>
      <c r="B193" s="2" t="s">
        <v>305</v>
      </c>
      <c r="C193" t="str">
        <f>IFERROR(VLOOKUP($B193,Kraftvärmeprod!$B$1:$AH$479,MATCH(C$3,Kraftvärmeprod!$B$1:$AG$1,0),FALSE)/1,"")</f>
        <v/>
      </c>
      <c r="D193" t="str">
        <f>IFERROR(VLOOKUP($B193,Kraftvärmeprod!$B$1:$AH$479,MATCH(D$3,Kraftvärmeprod!$B$1:$AG$1,0),FALSE)/1,"")</f>
        <v/>
      </c>
      <c r="E193">
        <f>IFERROR(VLOOKUP($B193,Kraftvärmeprod!$B$1:$AH$479,MATCH(E$2,Kraftvärmeprod!$B$1:$AG$1,0),FALSE)/1,0)-IFERROR(VLOOKUP($B193,'Slutlig allokering kvv'!$B$2:$AC$462,MATCH(E$3,'Slutlig allokering kvv'!$B$1:$AJ$1,0),FALSE)/1,0)</f>
        <v>0</v>
      </c>
      <c r="F193">
        <f>IFERROR(VLOOKUP($B193,Kraftvärmeprod!$B$1:$AH$479,MATCH(F$2,Kraftvärmeprod!$B$1:$AG$1,0),FALSE)/1,0)-IFERROR(VLOOKUP($B193,'Slutlig allokering kvv'!$B$2:$AC$462,MATCH(F$3,'Slutlig allokering kvv'!$B$1:$AJ$1,0),FALSE)/1,0)</f>
        <v>0</v>
      </c>
      <c r="G193">
        <f>IFERROR(VLOOKUP($B193,Kraftvärmeprod!$B$1:$AH$479,MATCH(G$2,Kraftvärmeprod!$B$1:$AG$1,0),FALSE)/1,0)-IFERROR(VLOOKUP($B193,'Slutlig allokering kvv'!$B$2:$AC$462,MATCH(G$3,'Slutlig allokering kvv'!$B$1:$AJ$1,0),FALSE)/1,0)</f>
        <v>0</v>
      </c>
      <c r="H193">
        <f>IFERROR(VLOOKUP($B193,Kraftvärmeprod!$B$1:$AH$479,MATCH(H$2,Kraftvärmeprod!$B$1:$AG$1,0),FALSE)/1,0)-IFERROR(VLOOKUP($B193,'Slutlig allokering kvv'!$B$2:$AC$462,MATCH(H$3,'Slutlig allokering kvv'!$B$1:$AJ$1,0),FALSE)/1,0)</f>
        <v>0</v>
      </c>
      <c r="I193">
        <f>IFERROR(VLOOKUP($B193,Kraftvärmeprod!$B$1:$AH$479,MATCH(I$2,Kraftvärmeprod!$B$1:$AG$1,0),FALSE)/1,0)-IFERROR(VLOOKUP($B193,'Slutlig allokering kvv'!$B$2:$AC$462,MATCH(I$3,'Slutlig allokering kvv'!$B$1:$AJ$1,0),FALSE)/1,0)</f>
        <v>0</v>
      </c>
      <c r="J193">
        <f>IFERROR(VLOOKUP($B193,Kraftvärmeprod!$B$1:$AH$479,MATCH(J$2,Kraftvärmeprod!$B$1:$AG$1,0),FALSE)/1,0)-IFERROR(VLOOKUP($B193,'Slutlig allokering kvv'!$B$2:$AC$462,MATCH(J$3,'Slutlig allokering kvv'!$B$1:$AJ$1,0),FALSE)/1,0)</f>
        <v>0</v>
      </c>
      <c r="K193">
        <f>IFERROR(VLOOKUP($B193,Kraftvärmeprod!$B$1:$AH$479,MATCH(K$2,Kraftvärmeprod!$B$1:$AG$1,0),FALSE)/1,0)-IFERROR(VLOOKUP($B193,'Slutlig allokering kvv'!$B$2:$AC$462,MATCH(K$3,'Slutlig allokering kvv'!$B$1:$AJ$1,0),FALSE)/1,0)</f>
        <v>0</v>
      </c>
      <c r="L193">
        <f>IFERROR(VLOOKUP($B193,Kraftvärmeprod!$B$1:$AH$479,MATCH(L$2,Kraftvärmeprod!$B$1:$AG$1,0),FALSE)/1,0)-IFERROR(VLOOKUP($B193,'Slutlig allokering kvv'!$B$2:$AC$462,MATCH(L$3,'Slutlig allokering kvv'!$B$1:$AJ$1,0),FALSE)/1,0)</f>
        <v>0</v>
      </c>
      <c r="M193">
        <f>IFERROR(VLOOKUP($B193,Kraftvärmeprod!$B$1:$AH$479,MATCH(M$2,Kraftvärmeprod!$B$1:$AG$1,0),FALSE)/1,0)-IFERROR(VLOOKUP($B193,'Slutlig allokering kvv'!$B$2:$AC$462,MATCH(M$3,'Slutlig allokering kvv'!$B$1:$AJ$1,0),FALSE)/1,0)</f>
        <v>0</v>
      </c>
      <c r="N193">
        <f>IFERROR(VLOOKUP($B193,Kraftvärmeprod!$B$1:$AH$479,MATCH(N$2,Kraftvärmeprod!$B$1:$AG$1,0),FALSE)/1,0)-IFERROR(VLOOKUP($B193,'Slutlig allokering kvv'!$B$2:$AC$462,MATCH(N$3,'Slutlig allokering kvv'!$B$1:$AJ$1,0),FALSE)/1,0)</f>
        <v>0</v>
      </c>
      <c r="O193">
        <f>IFERROR(VLOOKUP($B193,Kraftvärmeprod!$B$1:$AH$479,MATCH(O$2,Kraftvärmeprod!$B$1:$AG$1,0),FALSE)/1,0)-IFERROR(VLOOKUP($B193,'Slutlig allokering kvv'!$B$2:$AC$462,MATCH(O$3,'Slutlig allokering kvv'!$B$1:$AJ$1,0),FALSE)/1,0)</f>
        <v>0</v>
      </c>
      <c r="P193">
        <f>IFERROR(VLOOKUP($B193,Kraftvärmeprod!$B$1:$AH$479,MATCH(P$2,Kraftvärmeprod!$B$1:$AG$1,0),FALSE)/1,0)-IFERROR(VLOOKUP($B193,'Slutlig allokering kvv'!$B$2:$AC$462,MATCH(P$3,'Slutlig allokering kvv'!$B$1:$AJ$1,0),FALSE)/1,0)</f>
        <v>0</v>
      </c>
      <c r="Q193">
        <f>IFERROR(VLOOKUP($B193,Kraftvärmeprod!$B$1:$AH$479,MATCH(Q$2,Kraftvärmeprod!$B$1:$AG$1,0),FALSE)/1,0)-IFERROR(VLOOKUP($B193,'Slutlig allokering kvv'!$B$2:$AC$462,MATCH(Q$3,'Slutlig allokering kvv'!$B$1:$AJ$1,0),FALSE)/1,0)</f>
        <v>0</v>
      </c>
      <c r="R193">
        <f>IFERROR(VLOOKUP($B193,Kraftvärmeprod!$B$1:$AH$479,MATCH(R$2,Kraftvärmeprod!$B$1:$AG$1,0),FALSE)/1,0)-IFERROR(VLOOKUP($B193,'Slutlig allokering kvv'!$B$2:$AC$462,MATCH(R$3,'Slutlig allokering kvv'!$B$1:$AJ$1,0),FALSE)/1,0)</f>
        <v>0</v>
      </c>
      <c r="S193">
        <f>IFERROR(VLOOKUP($B193,Kraftvärmeprod!$B$1:$AH$479,MATCH(S$2,Kraftvärmeprod!$B$1:$AG$1,0),FALSE)/1,0)-IFERROR(VLOOKUP($B193,'Slutlig allokering kvv'!$B$2:$AC$462,MATCH(S$3,'Slutlig allokering kvv'!$B$1:$AJ$1,0),FALSE)/1,0)</f>
        <v>0</v>
      </c>
      <c r="T193" s="6">
        <f>IFERROR(VLOOKUP($B193,Miljö!$B$1:$S$477,MATCH(T$2,Miljö!$B$1:$X$1,0),FALSE)/1,0)-IFERROR(VLOOKUP($B193,'Slutlig allokering kvv'!$B$2:$AC$462,MATCH(T$3,'Slutlig allokering kvv'!$B$1:$AJ$1,0),FALSE)/1,0)</f>
        <v>0</v>
      </c>
      <c r="U193">
        <f>IFERROR(VLOOKUP($B193,Kraftvärmeprod!$B$1:$AH$479,MATCH(U$2,Kraftvärmeprod!$B$1:$AG$1,0),FALSE)/1,0)-IFERROR(VLOOKUP($B193,'Slutlig allokering kvv'!$B$2:$AC$462,MATCH(U$3,'Slutlig allokering kvv'!$B$1:$AJ$1,0),FALSE)/1,0)</f>
        <v>0</v>
      </c>
      <c r="V193">
        <f>IFERROR(VLOOKUP($B193,Kraftvärmeprod!$B$1:$AH$479,MATCH(V$2,Kraftvärmeprod!$B$1:$AG$1,0),FALSE)/1,0)-IFERROR(VLOOKUP($B193,'Slutlig allokering kvv'!$B$2:$AC$462,MATCH(V$3,'Slutlig allokering kvv'!$B$1:$AJ$1,0),FALSE)/1,0)</f>
        <v>0</v>
      </c>
      <c r="W193">
        <f>IFERROR(VLOOKUP($B193,Kraftvärmeprod!$B$1:$AH$479,MATCH(W$2,Kraftvärmeprod!$B$1:$AG$1,0),FALSE)/1,0)-IFERROR(VLOOKUP($B193,'Slutlig allokering kvv'!$B$2:$AC$462,MATCH(W$3,'Slutlig allokering kvv'!$B$1:$AJ$1,0),FALSE)/1,0)</f>
        <v>0</v>
      </c>
      <c r="X193">
        <f>IFERROR(VLOOKUP($B193,Kraftvärmeprod!$B$1:$AH$479,MATCH(X$2,Kraftvärmeprod!$B$1:$AG$1,0),FALSE)/1,0)-IFERROR(VLOOKUP($B193,'Slutlig allokering kvv'!$B$2:$AC$462,MATCH(X$3,'Slutlig allokering kvv'!$B$1:$AJ$1,0),FALSE)/1,0)</f>
        <v>0</v>
      </c>
      <c r="Y193">
        <f>IFERROR(VLOOKUP($B193,Kraftvärmeprod!$B$1:$AH$479,MATCH(Y$2,Kraftvärmeprod!$B$1:$AG$1,0),FALSE)/1,0)-IFERROR(VLOOKUP($B193,'Slutlig allokering kvv'!$B$2:$AC$462,MATCH(Y$3,'Slutlig allokering kvv'!$B$1:$AJ$1,0),FALSE)/1,0)</f>
        <v>0</v>
      </c>
      <c r="Z193">
        <f>IFERROR(VLOOKUP($B193,Kraftvärmeprod!$B$1:$AH$479,MATCH(Z$2,Kraftvärmeprod!$B$1:$AG$1,0),FALSE)/1,0)-IFERROR(VLOOKUP($B193,'Slutlig allokering kvv'!$B$2:$AC$462,MATCH(Z$3,'Slutlig allokering kvv'!$B$1:$AJ$1,0),FALSE)/1,0)</f>
        <v>0</v>
      </c>
      <c r="AA193">
        <f>IFERROR(VLOOKUP($B193,Kraftvärmeprod!$B$1:$AH$479,MATCH(AA$2,Kraftvärmeprod!$B$1:$AG$1,0),FALSE)/1,0)-IFERROR(VLOOKUP($B193,'Slutlig allokering kvv'!$B$2:$AC$462,MATCH(AA$3,'Slutlig allokering kvv'!$B$1:$AJ$1,0),FALSE)/1,0)</f>
        <v>0</v>
      </c>
      <c r="AE193">
        <f t="shared" si="4"/>
        <v>0</v>
      </c>
      <c r="AG193">
        <f>IFERROR(VLOOKUP(B193,'Slutlig allokering kvv'!$B$2:$AJ$462,MATCH("Summa slutlig allokerad tillförd energi (utan hjälpel och rökgaskondensering):",'Slutlig allokering kvv'!$B$1:$AK$1,0),FALSE)/1,"")</f>
        <v>0</v>
      </c>
      <c r="AI193" s="137" t="str">
        <f>IFERROR(1-VLOOKUP(B193,'Slutlig allokering kvv'!$B$2:$AJ$462,MATCH("Andel av bränsle i kvv som allokerats till värme, exklusive rökgaskondensering och hjälpel",'Slutlig allokering kvv'!$B$1:$AK$1,0),FALSE),"")</f>
        <v/>
      </c>
      <c r="AK193" s="137" t="str">
        <f t="shared" si="5"/>
        <v/>
      </c>
    </row>
    <row r="194" spans="1:37" x14ac:dyDescent="0.25">
      <c r="A194" s="2" t="s">
        <v>303</v>
      </c>
      <c r="B194" s="2" t="s">
        <v>306</v>
      </c>
      <c r="C194" t="str">
        <f>IFERROR(VLOOKUP($B194,Kraftvärmeprod!$B$1:$AH$479,MATCH(C$3,Kraftvärmeprod!$B$1:$AG$1,0),FALSE)/1,"")</f>
        <v/>
      </c>
      <c r="D194" t="str">
        <f>IFERROR(VLOOKUP($B194,Kraftvärmeprod!$B$1:$AH$479,MATCH(D$3,Kraftvärmeprod!$B$1:$AG$1,0),FALSE)/1,"")</f>
        <v/>
      </c>
      <c r="E194">
        <f>IFERROR(VLOOKUP($B194,Kraftvärmeprod!$B$1:$AH$479,MATCH(E$2,Kraftvärmeprod!$B$1:$AG$1,0),FALSE)/1,0)-IFERROR(VLOOKUP($B194,'Slutlig allokering kvv'!$B$2:$AC$462,MATCH(E$3,'Slutlig allokering kvv'!$B$1:$AJ$1,0),FALSE)/1,0)</f>
        <v>0</v>
      </c>
      <c r="F194">
        <f>IFERROR(VLOOKUP($B194,Kraftvärmeprod!$B$1:$AH$479,MATCH(F$2,Kraftvärmeprod!$B$1:$AG$1,0),FALSE)/1,0)-IFERROR(VLOOKUP($B194,'Slutlig allokering kvv'!$B$2:$AC$462,MATCH(F$3,'Slutlig allokering kvv'!$B$1:$AJ$1,0),FALSE)/1,0)</f>
        <v>0</v>
      </c>
      <c r="G194">
        <f>IFERROR(VLOOKUP($B194,Kraftvärmeprod!$B$1:$AH$479,MATCH(G$2,Kraftvärmeprod!$B$1:$AG$1,0),FALSE)/1,0)-IFERROR(VLOOKUP($B194,'Slutlig allokering kvv'!$B$2:$AC$462,MATCH(G$3,'Slutlig allokering kvv'!$B$1:$AJ$1,0),FALSE)/1,0)</f>
        <v>0</v>
      </c>
      <c r="H194">
        <f>IFERROR(VLOOKUP($B194,Kraftvärmeprod!$B$1:$AH$479,MATCH(H$2,Kraftvärmeprod!$B$1:$AG$1,0),FALSE)/1,0)-IFERROR(VLOOKUP($B194,'Slutlig allokering kvv'!$B$2:$AC$462,MATCH(H$3,'Slutlig allokering kvv'!$B$1:$AJ$1,0),FALSE)/1,0)</f>
        <v>0</v>
      </c>
      <c r="I194">
        <f>IFERROR(VLOOKUP($B194,Kraftvärmeprod!$B$1:$AH$479,MATCH(I$2,Kraftvärmeprod!$B$1:$AG$1,0),FALSE)/1,0)-IFERROR(VLOOKUP($B194,'Slutlig allokering kvv'!$B$2:$AC$462,MATCH(I$3,'Slutlig allokering kvv'!$B$1:$AJ$1,0),FALSE)/1,0)</f>
        <v>0</v>
      </c>
      <c r="J194">
        <f>IFERROR(VLOOKUP($B194,Kraftvärmeprod!$B$1:$AH$479,MATCH(J$2,Kraftvärmeprod!$B$1:$AG$1,0),FALSE)/1,0)-IFERROR(VLOOKUP($B194,'Slutlig allokering kvv'!$B$2:$AC$462,MATCH(J$3,'Slutlig allokering kvv'!$B$1:$AJ$1,0),FALSE)/1,0)</f>
        <v>0</v>
      </c>
      <c r="K194">
        <f>IFERROR(VLOOKUP($B194,Kraftvärmeprod!$B$1:$AH$479,MATCH(K$2,Kraftvärmeprod!$B$1:$AG$1,0),FALSE)/1,0)-IFERROR(VLOOKUP($B194,'Slutlig allokering kvv'!$B$2:$AC$462,MATCH(K$3,'Slutlig allokering kvv'!$B$1:$AJ$1,0),FALSE)/1,0)</f>
        <v>0</v>
      </c>
      <c r="L194">
        <f>IFERROR(VLOOKUP($B194,Kraftvärmeprod!$B$1:$AH$479,MATCH(L$2,Kraftvärmeprod!$B$1:$AG$1,0),FALSE)/1,0)-IFERROR(VLOOKUP($B194,'Slutlig allokering kvv'!$B$2:$AC$462,MATCH(L$3,'Slutlig allokering kvv'!$B$1:$AJ$1,0),FALSE)/1,0)</f>
        <v>0</v>
      </c>
      <c r="M194">
        <f>IFERROR(VLOOKUP($B194,Kraftvärmeprod!$B$1:$AH$479,MATCH(M$2,Kraftvärmeprod!$B$1:$AG$1,0),FALSE)/1,0)-IFERROR(VLOOKUP($B194,'Slutlig allokering kvv'!$B$2:$AC$462,MATCH(M$3,'Slutlig allokering kvv'!$B$1:$AJ$1,0),FALSE)/1,0)</f>
        <v>0</v>
      </c>
      <c r="N194">
        <f>IFERROR(VLOOKUP($B194,Kraftvärmeprod!$B$1:$AH$479,MATCH(N$2,Kraftvärmeprod!$B$1:$AG$1,0),FALSE)/1,0)-IFERROR(VLOOKUP($B194,'Slutlig allokering kvv'!$B$2:$AC$462,MATCH(N$3,'Slutlig allokering kvv'!$B$1:$AJ$1,0),FALSE)/1,0)</f>
        <v>0</v>
      </c>
      <c r="O194">
        <f>IFERROR(VLOOKUP($B194,Kraftvärmeprod!$B$1:$AH$479,MATCH(O$2,Kraftvärmeprod!$B$1:$AG$1,0),FALSE)/1,0)-IFERROR(VLOOKUP($B194,'Slutlig allokering kvv'!$B$2:$AC$462,MATCH(O$3,'Slutlig allokering kvv'!$B$1:$AJ$1,0),FALSE)/1,0)</f>
        <v>0</v>
      </c>
      <c r="P194">
        <f>IFERROR(VLOOKUP($B194,Kraftvärmeprod!$B$1:$AH$479,MATCH(P$2,Kraftvärmeprod!$B$1:$AG$1,0),FALSE)/1,0)-IFERROR(VLOOKUP($B194,'Slutlig allokering kvv'!$B$2:$AC$462,MATCH(P$3,'Slutlig allokering kvv'!$B$1:$AJ$1,0),FALSE)/1,0)</f>
        <v>0</v>
      </c>
      <c r="Q194">
        <f>IFERROR(VLOOKUP($B194,Kraftvärmeprod!$B$1:$AH$479,MATCH(Q$2,Kraftvärmeprod!$B$1:$AG$1,0),FALSE)/1,0)-IFERROR(VLOOKUP($B194,'Slutlig allokering kvv'!$B$2:$AC$462,MATCH(Q$3,'Slutlig allokering kvv'!$B$1:$AJ$1,0),FALSE)/1,0)</f>
        <v>0</v>
      </c>
      <c r="R194">
        <f>IFERROR(VLOOKUP($B194,Kraftvärmeprod!$B$1:$AH$479,MATCH(R$2,Kraftvärmeprod!$B$1:$AG$1,0),FALSE)/1,0)-IFERROR(VLOOKUP($B194,'Slutlig allokering kvv'!$B$2:$AC$462,MATCH(R$3,'Slutlig allokering kvv'!$B$1:$AJ$1,0),FALSE)/1,0)</f>
        <v>0</v>
      </c>
      <c r="S194">
        <f>IFERROR(VLOOKUP($B194,Kraftvärmeprod!$B$1:$AH$479,MATCH(S$2,Kraftvärmeprod!$B$1:$AG$1,0),FALSE)/1,0)-IFERROR(VLOOKUP($B194,'Slutlig allokering kvv'!$B$2:$AC$462,MATCH(S$3,'Slutlig allokering kvv'!$B$1:$AJ$1,0),FALSE)/1,0)</f>
        <v>0</v>
      </c>
      <c r="T194" s="6">
        <f>IFERROR(VLOOKUP($B194,Miljö!$B$1:$S$477,MATCH(T$2,Miljö!$B$1:$X$1,0),FALSE)/1,0)-IFERROR(VLOOKUP($B194,'Slutlig allokering kvv'!$B$2:$AC$462,MATCH(T$3,'Slutlig allokering kvv'!$B$1:$AJ$1,0),FALSE)/1,0)</f>
        <v>0</v>
      </c>
      <c r="U194">
        <f>IFERROR(VLOOKUP($B194,Kraftvärmeprod!$B$1:$AH$479,MATCH(U$2,Kraftvärmeprod!$B$1:$AG$1,0),FALSE)/1,0)-IFERROR(VLOOKUP($B194,'Slutlig allokering kvv'!$B$2:$AC$462,MATCH(U$3,'Slutlig allokering kvv'!$B$1:$AJ$1,0),FALSE)/1,0)</f>
        <v>0</v>
      </c>
      <c r="V194">
        <f>IFERROR(VLOOKUP($B194,Kraftvärmeprod!$B$1:$AH$479,MATCH(V$2,Kraftvärmeprod!$B$1:$AG$1,0),FALSE)/1,0)-IFERROR(VLOOKUP($B194,'Slutlig allokering kvv'!$B$2:$AC$462,MATCH(V$3,'Slutlig allokering kvv'!$B$1:$AJ$1,0),FALSE)/1,0)</f>
        <v>0</v>
      </c>
      <c r="W194">
        <f>IFERROR(VLOOKUP($B194,Kraftvärmeprod!$B$1:$AH$479,MATCH(W$2,Kraftvärmeprod!$B$1:$AG$1,0),FALSE)/1,0)-IFERROR(VLOOKUP($B194,'Slutlig allokering kvv'!$B$2:$AC$462,MATCH(W$3,'Slutlig allokering kvv'!$B$1:$AJ$1,0),FALSE)/1,0)</f>
        <v>0</v>
      </c>
      <c r="X194">
        <f>IFERROR(VLOOKUP($B194,Kraftvärmeprod!$B$1:$AH$479,MATCH(X$2,Kraftvärmeprod!$B$1:$AG$1,0),FALSE)/1,0)-IFERROR(VLOOKUP($B194,'Slutlig allokering kvv'!$B$2:$AC$462,MATCH(X$3,'Slutlig allokering kvv'!$B$1:$AJ$1,0),FALSE)/1,0)</f>
        <v>0</v>
      </c>
      <c r="Y194">
        <f>IFERROR(VLOOKUP($B194,Kraftvärmeprod!$B$1:$AH$479,MATCH(Y$2,Kraftvärmeprod!$B$1:$AG$1,0),FALSE)/1,0)-IFERROR(VLOOKUP($B194,'Slutlig allokering kvv'!$B$2:$AC$462,MATCH(Y$3,'Slutlig allokering kvv'!$B$1:$AJ$1,0),FALSE)/1,0)</f>
        <v>0</v>
      </c>
      <c r="Z194">
        <f>IFERROR(VLOOKUP($B194,Kraftvärmeprod!$B$1:$AH$479,MATCH(Z$2,Kraftvärmeprod!$B$1:$AG$1,0),FALSE)/1,0)-IFERROR(VLOOKUP($B194,'Slutlig allokering kvv'!$B$2:$AC$462,MATCH(Z$3,'Slutlig allokering kvv'!$B$1:$AJ$1,0),FALSE)/1,0)</f>
        <v>0</v>
      </c>
      <c r="AA194">
        <f>IFERROR(VLOOKUP($B194,Kraftvärmeprod!$B$1:$AH$479,MATCH(AA$2,Kraftvärmeprod!$B$1:$AG$1,0),FALSE)/1,0)-IFERROR(VLOOKUP($B194,'Slutlig allokering kvv'!$B$2:$AC$462,MATCH(AA$3,'Slutlig allokering kvv'!$B$1:$AJ$1,0),FALSE)/1,0)</f>
        <v>0</v>
      </c>
      <c r="AE194">
        <f t="shared" si="4"/>
        <v>0</v>
      </c>
      <c r="AG194">
        <f>IFERROR(VLOOKUP(B194,'Slutlig allokering kvv'!$B$2:$AJ$462,MATCH("Summa slutlig allokerad tillförd energi (utan hjälpel och rökgaskondensering):",'Slutlig allokering kvv'!$B$1:$AK$1,0),FALSE)/1,"")</f>
        <v>0</v>
      </c>
      <c r="AI194" s="137" t="str">
        <f>IFERROR(1-VLOOKUP(B194,'Slutlig allokering kvv'!$B$2:$AJ$462,MATCH("Andel av bränsle i kvv som allokerats till värme, exklusive rökgaskondensering och hjälpel",'Slutlig allokering kvv'!$B$1:$AK$1,0),FALSE),"")</f>
        <v/>
      </c>
      <c r="AK194" s="137" t="str">
        <f t="shared" si="5"/>
        <v/>
      </c>
    </row>
    <row r="195" spans="1:37" x14ac:dyDescent="0.25">
      <c r="A195" s="2" t="s">
        <v>303</v>
      </c>
      <c r="B195" s="2" t="s">
        <v>307</v>
      </c>
      <c r="C195" t="str">
        <f>IFERROR(VLOOKUP($B195,Kraftvärmeprod!$B$1:$AH$479,MATCH(C$3,Kraftvärmeprod!$B$1:$AG$1,0),FALSE)/1,"")</f>
        <v/>
      </c>
      <c r="D195" t="str">
        <f>IFERROR(VLOOKUP($B195,Kraftvärmeprod!$B$1:$AH$479,MATCH(D$3,Kraftvärmeprod!$B$1:$AG$1,0),FALSE)/1,"")</f>
        <v/>
      </c>
      <c r="E195">
        <f>IFERROR(VLOOKUP($B195,Kraftvärmeprod!$B$1:$AH$479,MATCH(E$2,Kraftvärmeprod!$B$1:$AG$1,0),FALSE)/1,0)-IFERROR(VLOOKUP($B195,'Slutlig allokering kvv'!$B$2:$AC$462,MATCH(E$3,'Slutlig allokering kvv'!$B$1:$AJ$1,0),FALSE)/1,0)</f>
        <v>0</v>
      </c>
      <c r="F195">
        <f>IFERROR(VLOOKUP($B195,Kraftvärmeprod!$B$1:$AH$479,MATCH(F$2,Kraftvärmeprod!$B$1:$AG$1,0),FALSE)/1,0)-IFERROR(VLOOKUP($B195,'Slutlig allokering kvv'!$B$2:$AC$462,MATCH(F$3,'Slutlig allokering kvv'!$B$1:$AJ$1,0),FALSE)/1,0)</f>
        <v>0</v>
      </c>
      <c r="G195">
        <f>IFERROR(VLOOKUP($B195,Kraftvärmeprod!$B$1:$AH$479,MATCH(G$2,Kraftvärmeprod!$B$1:$AG$1,0),FALSE)/1,0)-IFERROR(VLOOKUP($B195,'Slutlig allokering kvv'!$B$2:$AC$462,MATCH(G$3,'Slutlig allokering kvv'!$B$1:$AJ$1,0),FALSE)/1,0)</f>
        <v>0</v>
      </c>
      <c r="H195">
        <f>IFERROR(VLOOKUP($B195,Kraftvärmeprod!$B$1:$AH$479,MATCH(H$2,Kraftvärmeprod!$B$1:$AG$1,0),FALSE)/1,0)-IFERROR(VLOOKUP($B195,'Slutlig allokering kvv'!$B$2:$AC$462,MATCH(H$3,'Slutlig allokering kvv'!$B$1:$AJ$1,0),FALSE)/1,0)</f>
        <v>0</v>
      </c>
      <c r="I195">
        <f>IFERROR(VLOOKUP($B195,Kraftvärmeprod!$B$1:$AH$479,MATCH(I$2,Kraftvärmeprod!$B$1:$AG$1,0),FALSE)/1,0)-IFERROR(VLOOKUP($B195,'Slutlig allokering kvv'!$B$2:$AC$462,MATCH(I$3,'Slutlig allokering kvv'!$B$1:$AJ$1,0),FALSE)/1,0)</f>
        <v>0</v>
      </c>
      <c r="J195">
        <f>IFERROR(VLOOKUP($B195,Kraftvärmeprod!$B$1:$AH$479,MATCH(J$2,Kraftvärmeprod!$B$1:$AG$1,0),FALSE)/1,0)-IFERROR(VLOOKUP($B195,'Slutlig allokering kvv'!$B$2:$AC$462,MATCH(J$3,'Slutlig allokering kvv'!$B$1:$AJ$1,0),FALSE)/1,0)</f>
        <v>0</v>
      </c>
      <c r="K195">
        <f>IFERROR(VLOOKUP($B195,Kraftvärmeprod!$B$1:$AH$479,MATCH(K$2,Kraftvärmeprod!$B$1:$AG$1,0),FALSE)/1,0)-IFERROR(VLOOKUP($B195,'Slutlig allokering kvv'!$B$2:$AC$462,MATCH(K$3,'Slutlig allokering kvv'!$B$1:$AJ$1,0),FALSE)/1,0)</f>
        <v>0</v>
      </c>
      <c r="L195">
        <f>IFERROR(VLOOKUP($B195,Kraftvärmeprod!$B$1:$AH$479,MATCH(L$2,Kraftvärmeprod!$B$1:$AG$1,0),FALSE)/1,0)-IFERROR(VLOOKUP($B195,'Slutlig allokering kvv'!$B$2:$AC$462,MATCH(L$3,'Slutlig allokering kvv'!$B$1:$AJ$1,0),FALSE)/1,0)</f>
        <v>0</v>
      </c>
      <c r="M195">
        <f>IFERROR(VLOOKUP($B195,Kraftvärmeprod!$B$1:$AH$479,MATCH(M$2,Kraftvärmeprod!$B$1:$AG$1,0),FALSE)/1,0)-IFERROR(VLOOKUP($B195,'Slutlig allokering kvv'!$B$2:$AC$462,MATCH(M$3,'Slutlig allokering kvv'!$B$1:$AJ$1,0),FALSE)/1,0)</f>
        <v>0</v>
      </c>
      <c r="N195">
        <f>IFERROR(VLOOKUP($B195,Kraftvärmeprod!$B$1:$AH$479,MATCH(N$2,Kraftvärmeprod!$B$1:$AG$1,0),FALSE)/1,0)-IFERROR(VLOOKUP($B195,'Slutlig allokering kvv'!$B$2:$AC$462,MATCH(N$3,'Slutlig allokering kvv'!$B$1:$AJ$1,0),FALSE)/1,0)</f>
        <v>0</v>
      </c>
      <c r="O195">
        <f>IFERROR(VLOOKUP($B195,Kraftvärmeprod!$B$1:$AH$479,MATCH(O$2,Kraftvärmeprod!$B$1:$AG$1,0),FALSE)/1,0)-IFERROR(VLOOKUP($B195,'Slutlig allokering kvv'!$B$2:$AC$462,MATCH(O$3,'Slutlig allokering kvv'!$B$1:$AJ$1,0),FALSE)/1,0)</f>
        <v>0</v>
      </c>
      <c r="P195">
        <f>IFERROR(VLOOKUP($B195,Kraftvärmeprod!$B$1:$AH$479,MATCH(P$2,Kraftvärmeprod!$B$1:$AG$1,0),FALSE)/1,0)-IFERROR(VLOOKUP($B195,'Slutlig allokering kvv'!$B$2:$AC$462,MATCH(P$3,'Slutlig allokering kvv'!$B$1:$AJ$1,0),FALSE)/1,0)</f>
        <v>0</v>
      </c>
      <c r="Q195">
        <f>IFERROR(VLOOKUP($B195,Kraftvärmeprod!$B$1:$AH$479,MATCH(Q$2,Kraftvärmeprod!$B$1:$AG$1,0),FALSE)/1,0)-IFERROR(VLOOKUP($B195,'Slutlig allokering kvv'!$B$2:$AC$462,MATCH(Q$3,'Slutlig allokering kvv'!$B$1:$AJ$1,0),FALSE)/1,0)</f>
        <v>0</v>
      </c>
      <c r="R195">
        <f>IFERROR(VLOOKUP($B195,Kraftvärmeprod!$B$1:$AH$479,MATCH(R$2,Kraftvärmeprod!$B$1:$AG$1,0),FALSE)/1,0)-IFERROR(VLOOKUP($B195,'Slutlig allokering kvv'!$B$2:$AC$462,MATCH(R$3,'Slutlig allokering kvv'!$B$1:$AJ$1,0),FALSE)/1,0)</f>
        <v>0</v>
      </c>
      <c r="S195">
        <f>IFERROR(VLOOKUP($B195,Kraftvärmeprod!$B$1:$AH$479,MATCH(S$2,Kraftvärmeprod!$B$1:$AG$1,0),FALSE)/1,0)-IFERROR(VLOOKUP($B195,'Slutlig allokering kvv'!$B$2:$AC$462,MATCH(S$3,'Slutlig allokering kvv'!$B$1:$AJ$1,0),FALSE)/1,0)</f>
        <v>0</v>
      </c>
      <c r="T195" s="6">
        <f>IFERROR(VLOOKUP($B195,Miljö!$B$1:$S$477,MATCH(T$2,Miljö!$B$1:$X$1,0),FALSE)/1,0)-IFERROR(VLOOKUP($B195,'Slutlig allokering kvv'!$B$2:$AC$462,MATCH(T$3,'Slutlig allokering kvv'!$B$1:$AJ$1,0),FALSE)/1,0)</f>
        <v>0</v>
      </c>
      <c r="U195">
        <f>IFERROR(VLOOKUP($B195,Kraftvärmeprod!$B$1:$AH$479,MATCH(U$2,Kraftvärmeprod!$B$1:$AG$1,0),FALSE)/1,0)-IFERROR(VLOOKUP($B195,'Slutlig allokering kvv'!$B$2:$AC$462,MATCH(U$3,'Slutlig allokering kvv'!$B$1:$AJ$1,0),FALSE)/1,0)</f>
        <v>0</v>
      </c>
      <c r="V195">
        <f>IFERROR(VLOOKUP($B195,Kraftvärmeprod!$B$1:$AH$479,MATCH(V$2,Kraftvärmeprod!$B$1:$AG$1,0),FALSE)/1,0)-IFERROR(VLOOKUP($B195,'Slutlig allokering kvv'!$B$2:$AC$462,MATCH(V$3,'Slutlig allokering kvv'!$B$1:$AJ$1,0),FALSE)/1,0)</f>
        <v>0</v>
      </c>
      <c r="W195">
        <f>IFERROR(VLOOKUP($B195,Kraftvärmeprod!$B$1:$AH$479,MATCH(W$2,Kraftvärmeprod!$B$1:$AG$1,0),FALSE)/1,0)-IFERROR(VLOOKUP($B195,'Slutlig allokering kvv'!$B$2:$AC$462,MATCH(W$3,'Slutlig allokering kvv'!$B$1:$AJ$1,0),FALSE)/1,0)</f>
        <v>0</v>
      </c>
      <c r="X195">
        <f>IFERROR(VLOOKUP($B195,Kraftvärmeprod!$B$1:$AH$479,MATCH(X$2,Kraftvärmeprod!$B$1:$AG$1,0),FALSE)/1,0)-IFERROR(VLOOKUP($B195,'Slutlig allokering kvv'!$B$2:$AC$462,MATCH(X$3,'Slutlig allokering kvv'!$B$1:$AJ$1,0),FALSE)/1,0)</f>
        <v>0</v>
      </c>
      <c r="Y195">
        <f>IFERROR(VLOOKUP($B195,Kraftvärmeprod!$B$1:$AH$479,MATCH(Y$2,Kraftvärmeprod!$B$1:$AG$1,0),FALSE)/1,0)-IFERROR(VLOOKUP($B195,'Slutlig allokering kvv'!$B$2:$AC$462,MATCH(Y$3,'Slutlig allokering kvv'!$B$1:$AJ$1,0),FALSE)/1,0)</f>
        <v>0</v>
      </c>
      <c r="Z195">
        <f>IFERROR(VLOOKUP($B195,Kraftvärmeprod!$B$1:$AH$479,MATCH(Z$2,Kraftvärmeprod!$B$1:$AG$1,0),FALSE)/1,0)-IFERROR(VLOOKUP($B195,'Slutlig allokering kvv'!$B$2:$AC$462,MATCH(Z$3,'Slutlig allokering kvv'!$B$1:$AJ$1,0),FALSE)/1,0)</f>
        <v>0</v>
      </c>
      <c r="AA195">
        <f>IFERROR(VLOOKUP($B195,Kraftvärmeprod!$B$1:$AH$479,MATCH(AA$2,Kraftvärmeprod!$B$1:$AG$1,0),FALSE)/1,0)-IFERROR(VLOOKUP($B195,'Slutlig allokering kvv'!$B$2:$AC$462,MATCH(AA$3,'Slutlig allokering kvv'!$B$1:$AJ$1,0),FALSE)/1,0)</f>
        <v>0</v>
      </c>
      <c r="AE195">
        <f t="shared" si="4"/>
        <v>0</v>
      </c>
      <c r="AG195">
        <f>IFERROR(VLOOKUP(B195,'Slutlig allokering kvv'!$B$2:$AJ$462,MATCH("Summa slutlig allokerad tillförd energi (utan hjälpel och rökgaskondensering):",'Slutlig allokering kvv'!$B$1:$AK$1,0),FALSE)/1,"")</f>
        <v>0</v>
      </c>
      <c r="AI195" s="137" t="str">
        <f>IFERROR(1-VLOOKUP(B195,'Slutlig allokering kvv'!$B$2:$AJ$462,MATCH("Andel av bränsle i kvv som allokerats till värme, exklusive rökgaskondensering och hjälpel",'Slutlig allokering kvv'!$B$1:$AK$1,0),FALSE),"")</f>
        <v/>
      </c>
      <c r="AK195" s="137" t="str">
        <f t="shared" si="5"/>
        <v/>
      </c>
    </row>
    <row r="196" spans="1:37" x14ac:dyDescent="0.25">
      <c r="A196" s="2" t="s">
        <v>308</v>
      </c>
      <c r="B196" s="2" t="s">
        <v>309</v>
      </c>
      <c r="C196">
        <f>IFERROR(VLOOKUP($B196,Kraftvärmeprod!$B$1:$AH$479,MATCH(C$3,Kraftvärmeprod!$B$1:$AG$1,0),FALSE)/1,"")</f>
        <v>187.8</v>
      </c>
      <c r="D196">
        <f>IFERROR(VLOOKUP($B196,Kraftvärmeprod!$B$1:$AH$479,MATCH(D$3,Kraftvärmeprod!$B$1:$AG$1,0),FALSE)/1,"")</f>
        <v>20.67</v>
      </c>
      <c r="E196">
        <f>IFERROR(VLOOKUP($B196,Kraftvärmeprod!$B$1:$AH$479,MATCH(E$2,Kraftvärmeprod!$B$1:$AG$1,0),FALSE)/1,0)-IFERROR(VLOOKUP($B196,'Slutlig allokering kvv'!$B$2:$AC$462,MATCH(E$3,'Slutlig allokering kvv'!$B$1:$AJ$1,0),FALSE)/1,0)</f>
        <v>40.293999999999983</v>
      </c>
      <c r="F196">
        <f>IFERROR(VLOOKUP($B196,Kraftvärmeprod!$B$1:$AH$479,MATCH(F$2,Kraftvärmeprod!$B$1:$AG$1,0),FALSE)/1,0)-IFERROR(VLOOKUP($B196,'Slutlig allokering kvv'!$B$2:$AC$462,MATCH(F$3,'Slutlig allokering kvv'!$B$1:$AJ$1,0),FALSE)/1,0)</f>
        <v>0</v>
      </c>
      <c r="G196">
        <f>IFERROR(VLOOKUP($B196,Kraftvärmeprod!$B$1:$AH$479,MATCH(G$2,Kraftvärmeprod!$B$1:$AG$1,0),FALSE)/1,0)-IFERROR(VLOOKUP($B196,'Slutlig allokering kvv'!$B$2:$AC$462,MATCH(G$3,'Slutlig allokering kvv'!$B$1:$AJ$1,0),FALSE)/1,0)</f>
        <v>0</v>
      </c>
      <c r="H196">
        <f>IFERROR(VLOOKUP($B196,Kraftvärmeprod!$B$1:$AH$479,MATCH(H$2,Kraftvärmeprod!$B$1:$AG$1,0),FALSE)/1,0)-IFERROR(VLOOKUP($B196,'Slutlig allokering kvv'!$B$2:$AC$462,MATCH(H$3,'Slutlig allokering kvv'!$B$1:$AJ$1,0),FALSE)/1,0)</f>
        <v>0</v>
      </c>
      <c r="I196">
        <f>IFERROR(VLOOKUP($B196,Kraftvärmeprod!$B$1:$AH$479,MATCH(I$2,Kraftvärmeprod!$B$1:$AG$1,0),FALSE)/1,0)-IFERROR(VLOOKUP($B196,'Slutlig allokering kvv'!$B$2:$AC$462,MATCH(I$3,'Slutlig allokering kvv'!$B$1:$AJ$1,0),FALSE)/1,0)</f>
        <v>2.0030000000000006E-2</v>
      </c>
      <c r="J196">
        <f>IFERROR(VLOOKUP($B196,Kraftvärmeprod!$B$1:$AH$479,MATCH(J$2,Kraftvärmeprod!$B$1:$AG$1,0),FALSE)/1,0)-IFERROR(VLOOKUP($B196,'Slutlig allokering kvv'!$B$2:$AC$462,MATCH(J$3,'Slutlig allokering kvv'!$B$1:$AJ$1,0),FALSE)/1,0)</f>
        <v>0</v>
      </c>
      <c r="K196">
        <f>IFERROR(VLOOKUP($B196,Kraftvärmeprod!$B$1:$AH$479,MATCH(K$2,Kraftvärmeprod!$B$1:$AG$1,0),FALSE)/1,0)-IFERROR(VLOOKUP($B196,'Slutlig allokering kvv'!$B$2:$AC$462,MATCH(K$3,'Slutlig allokering kvv'!$B$1:$AJ$1,0),FALSE)/1,0)</f>
        <v>0</v>
      </c>
      <c r="L196">
        <f>IFERROR(VLOOKUP($B196,Kraftvärmeprod!$B$1:$AH$479,MATCH(L$2,Kraftvärmeprod!$B$1:$AG$1,0),FALSE)/1,0)-IFERROR(VLOOKUP($B196,'Slutlig allokering kvv'!$B$2:$AC$462,MATCH(L$3,'Slutlig allokering kvv'!$B$1:$AJ$1,0),FALSE)/1,0)</f>
        <v>0</v>
      </c>
      <c r="M196">
        <f>IFERROR(VLOOKUP($B196,Kraftvärmeprod!$B$1:$AH$479,MATCH(M$2,Kraftvärmeprod!$B$1:$AG$1,0),FALSE)/1,0)-IFERROR(VLOOKUP($B196,'Slutlig allokering kvv'!$B$2:$AC$462,MATCH(M$3,'Slutlig allokering kvv'!$B$1:$AJ$1,0),FALSE)/1,0)</f>
        <v>0</v>
      </c>
      <c r="N196">
        <f>IFERROR(VLOOKUP($B196,Kraftvärmeprod!$B$1:$AH$479,MATCH(N$2,Kraftvärmeprod!$B$1:$AG$1,0),FALSE)/1,0)-IFERROR(VLOOKUP($B196,'Slutlig allokering kvv'!$B$2:$AC$462,MATCH(N$3,'Slutlig allokering kvv'!$B$1:$AJ$1,0),FALSE)/1,0)</f>
        <v>3.8226999999999993</v>
      </c>
      <c r="O196">
        <f>IFERROR(VLOOKUP($B196,Kraftvärmeprod!$B$1:$AH$479,MATCH(O$2,Kraftvärmeprod!$B$1:$AG$1,0),FALSE)/1,0)-IFERROR(VLOOKUP($B196,'Slutlig allokering kvv'!$B$2:$AC$462,MATCH(O$3,'Slutlig allokering kvv'!$B$1:$AJ$1,0),FALSE)/1,0)</f>
        <v>0</v>
      </c>
      <c r="P196">
        <f>IFERROR(VLOOKUP($B196,Kraftvärmeprod!$B$1:$AH$479,MATCH(P$2,Kraftvärmeprod!$B$1:$AG$1,0),FALSE)/1,0)-IFERROR(VLOOKUP($B196,'Slutlig allokering kvv'!$B$2:$AC$462,MATCH(P$3,'Slutlig allokering kvv'!$B$1:$AJ$1,0),FALSE)/1,0)</f>
        <v>0</v>
      </c>
      <c r="Q196">
        <f>IFERROR(VLOOKUP($B196,Kraftvärmeprod!$B$1:$AH$479,MATCH(Q$2,Kraftvärmeprod!$B$1:$AG$1,0),FALSE)/1,0)-IFERROR(VLOOKUP($B196,'Slutlig allokering kvv'!$B$2:$AC$462,MATCH(Q$3,'Slutlig allokering kvv'!$B$1:$AJ$1,0),FALSE)/1,0)</f>
        <v>0</v>
      </c>
      <c r="R196">
        <f>IFERROR(VLOOKUP($B196,Kraftvärmeprod!$B$1:$AH$479,MATCH(R$2,Kraftvärmeprod!$B$1:$AG$1,0),FALSE)/1,0)-IFERROR(VLOOKUP($B196,'Slutlig allokering kvv'!$B$2:$AC$462,MATCH(R$3,'Slutlig allokering kvv'!$B$1:$AJ$1,0),FALSE)/1,0)</f>
        <v>0</v>
      </c>
      <c r="S196">
        <f>IFERROR(VLOOKUP($B196,Kraftvärmeprod!$B$1:$AH$479,MATCH(S$2,Kraftvärmeprod!$B$1:$AG$1,0),FALSE)/1,0)-IFERROR(VLOOKUP($B196,'Slutlig allokering kvv'!$B$2:$AC$462,MATCH(S$3,'Slutlig allokering kvv'!$B$1:$AJ$1,0),FALSE)/1,0)</f>
        <v>8.2301000000000002</v>
      </c>
      <c r="T196" s="6">
        <f>IFERROR(VLOOKUP($B196,Miljö!$B$1:$S$477,MATCH(T$2,Miljö!$B$1:$X$1,0),FALSE)/1,0)-IFERROR(VLOOKUP($B196,'Slutlig allokering kvv'!$B$2:$AC$462,MATCH(T$3,'Slutlig allokering kvv'!$B$1:$AJ$1,0),FALSE)/1,0)</f>
        <v>1.4675399999999996</v>
      </c>
      <c r="U196">
        <f>IFERROR(VLOOKUP($B196,Kraftvärmeprod!$B$1:$AH$479,MATCH(U$2,Kraftvärmeprod!$B$1:$AG$1,0),FALSE)/1,0)-IFERROR(VLOOKUP($B196,'Slutlig allokering kvv'!$B$2:$AC$462,MATCH(U$3,'Slutlig allokering kvv'!$B$1:$AJ$1,0),FALSE)/1,0)</f>
        <v>0</v>
      </c>
      <c r="V196">
        <f>IFERROR(VLOOKUP($B196,Kraftvärmeprod!$B$1:$AH$479,MATCH(V$2,Kraftvärmeprod!$B$1:$AG$1,0),FALSE)/1,0)-IFERROR(VLOOKUP($B196,'Slutlig allokering kvv'!$B$2:$AC$462,MATCH(V$3,'Slutlig allokering kvv'!$B$1:$AJ$1,0),FALSE)/1,0)</f>
        <v>0</v>
      </c>
      <c r="W196">
        <f>IFERROR(VLOOKUP($B196,Kraftvärmeprod!$B$1:$AH$479,MATCH(W$2,Kraftvärmeprod!$B$1:$AG$1,0),FALSE)/1,0)-IFERROR(VLOOKUP($B196,'Slutlig allokering kvv'!$B$2:$AC$462,MATCH(W$3,'Slutlig allokering kvv'!$B$1:$AJ$1,0),FALSE)/1,0)</f>
        <v>0</v>
      </c>
      <c r="X196">
        <f>IFERROR(VLOOKUP($B196,Kraftvärmeprod!$B$1:$AH$479,MATCH(X$2,Kraftvärmeprod!$B$1:$AG$1,0),FALSE)/1,0)-IFERROR(VLOOKUP($B196,'Slutlig allokering kvv'!$B$2:$AC$462,MATCH(X$3,'Slutlig allokering kvv'!$B$1:$AJ$1,0),FALSE)/1,0)</f>
        <v>0</v>
      </c>
      <c r="Y196">
        <f>IFERROR(VLOOKUP($B196,Kraftvärmeprod!$B$1:$AH$479,MATCH(Y$2,Kraftvärmeprod!$B$1:$AG$1,0),FALSE)/1,0)-IFERROR(VLOOKUP($B196,'Slutlig allokering kvv'!$B$2:$AC$462,MATCH(Y$3,'Slutlig allokering kvv'!$B$1:$AJ$1,0),FALSE)/1,0)</f>
        <v>0</v>
      </c>
      <c r="Z196">
        <f>IFERROR(VLOOKUP($B196,Kraftvärmeprod!$B$1:$AH$479,MATCH(Z$2,Kraftvärmeprod!$B$1:$AG$1,0),FALSE)/1,0)-IFERROR(VLOOKUP($B196,'Slutlig allokering kvv'!$B$2:$AC$462,MATCH(Z$3,'Slutlig allokering kvv'!$B$1:$AJ$1,0),FALSE)/1,0)</f>
        <v>0</v>
      </c>
      <c r="AA196">
        <f>IFERROR(VLOOKUP($B196,Kraftvärmeprod!$B$1:$AH$479,MATCH(AA$2,Kraftvärmeprod!$B$1:$AG$1,0),FALSE)/1,0)-IFERROR(VLOOKUP($B196,'Slutlig allokering kvv'!$B$2:$AC$462,MATCH(AA$3,'Slutlig allokering kvv'!$B$1:$AJ$1,0),FALSE)/1,0)</f>
        <v>0</v>
      </c>
      <c r="AE196">
        <f t="shared" si="4"/>
        <v>52.366829999999979</v>
      </c>
      <c r="AG196">
        <f>IFERROR(VLOOKUP(B196,'Slutlig allokering kvv'!$B$2:$AJ$462,MATCH("Summa slutlig allokerad tillförd energi (utan hjälpel och rökgaskondensering):",'Slutlig allokering kvv'!$B$1:$AK$1,0),FALSE)/1,"")</f>
        <v>161.73316999999997</v>
      </c>
      <c r="AI196" s="137">
        <f>IFERROR(1-VLOOKUP(B196,'Slutlig allokering kvv'!$B$2:$AJ$462,MATCH("Andel av bränsle i kvv som allokerats till värme, exklusive rökgaskondensering och hjälpel",'Slutlig allokering kvv'!$B$1:$AK$1,0),FALSE),"")</f>
        <v>0.24459051844932289</v>
      </c>
      <c r="AK196" s="137">
        <f t="shared" si="5"/>
        <v>0.2445905184493227</v>
      </c>
    </row>
    <row r="197" spans="1:37" x14ac:dyDescent="0.25">
      <c r="A197" s="2" t="s">
        <v>310</v>
      </c>
      <c r="B197" s="2" t="s">
        <v>311</v>
      </c>
      <c r="C197" t="str">
        <f>IFERROR(VLOOKUP($B197,Kraftvärmeprod!$B$1:$AH$479,MATCH(C$3,Kraftvärmeprod!$B$1:$AG$1,0),FALSE)/1,"")</f>
        <v/>
      </c>
      <c r="D197" t="str">
        <f>IFERROR(VLOOKUP($B197,Kraftvärmeprod!$B$1:$AH$479,MATCH(D$3,Kraftvärmeprod!$B$1:$AG$1,0),FALSE)/1,"")</f>
        <v/>
      </c>
      <c r="E197">
        <f>IFERROR(VLOOKUP($B197,Kraftvärmeprod!$B$1:$AH$479,MATCH(E$2,Kraftvärmeprod!$B$1:$AG$1,0),FALSE)/1,0)-IFERROR(VLOOKUP($B197,'Slutlig allokering kvv'!$B$2:$AC$462,MATCH(E$3,'Slutlig allokering kvv'!$B$1:$AJ$1,0),FALSE)/1,0)</f>
        <v>0</v>
      </c>
      <c r="F197">
        <f>IFERROR(VLOOKUP($B197,Kraftvärmeprod!$B$1:$AH$479,MATCH(F$2,Kraftvärmeprod!$B$1:$AG$1,0),FALSE)/1,0)-IFERROR(VLOOKUP($B197,'Slutlig allokering kvv'!$B$2:$AC$462,MATCH(F$3,'Slutlig allokering kvv'!$B$1:$AJ$1,0),FALSE)/1,0)</f>
        <v>0</v>
      </c>
      <c r="G197">
        <f>IFERROR(VLOOKUP($B197,Kraftvärmeprod!$B$1:$AH$479,MATCH(G$2,Kraftvärmeprod!$B$1:$AG$1,0),FALSE)/1,0)-IFERROR(VLOOKUP($B197,'Slutlig allokering kvv'!$B$2:$AC$462,MATCH(G$3,'Slutlig allokering kvv'!$B$1:$AJ$1,0),FALSE)/1,0)</f>
        <v>0</v>
      </c>
      <c r="H197">
        <f>IFERROR(VLOOKUP($B197,Kraftvärmeprod!$B$1:$AH$479,MATCH(H$2,Kraftvärmeprod!$B$1:$AG$1,0),FALSE)/1,0)-IFERROR(VLOOKUP($B197,'Slutlig allokering kvv'!$B$2:$AC$462,MATCH(H$3,'Slutlig allokering kvv'!$B$1:$AJ$1,0),FALSE)/1,0)</f>
        <v>0</v>
      </c>
      <c r="I197">
        <f>IFERROR(VLOOKUP($B197,Kraftvärmeprod!$B$1:$AH$479,MATCH(I$2,Kraftvärmeprod!$B$1:$AG$1,0),FALSE)/1,0)-IFERROR(VLOOKUP($B197,'Slutlig allokering kvv'!$B$2:$AC$462,MATCH(I$3,'Slutlig allokering kvv'!$B$1:$AJ$1,0),FALSE)/1,0)</f>
        <v>0</v>
      </c>
      <c r="J197">
        <f>IFERROR(VLOOKUP($B197,Kraftvärmeprod!$B$1:$AH$479,MATCH(J$2,Kraftvärmeprod!$B$1:$AG$1,0),FALSE)/1,0)-IFERROR(VLOOKUP($B197,'Slutlig allokering kvv'!$B$2:$AC$462,MATCH(J$3,'Slutlig allokering kvv'!$B$1:$AJ$1,0),FALSE)/1,0)</f>
        <v>0</v>
      </c>
      <c r="K197">
        <f>IFERROR(VLOOKUP($B197,Kraftvärmeprod!$B$1:$AH$479,MATCH(K$2,Kraftvärmeprod!$B$1:$AG$1,0),FALSE)/1,0)-IFERROR(VLOOKUP($B197,'Slutlig allokering kvv'!$B$2:$AC$462,MATCH(K$3,'Slutlig allokering kvv'!$B$1:$AJ$1,0),FALSE)/1,0)</f>
        <v>0</v>
      </c>
      <c r="L197">
        <f>IFERROR(VLOOKUP($B197,Kraftvärmeprod!$B$1:$AH$479,MATCH(L$2,Kraftvärmeprod!$B$1:$AG$1,0),FALSE)/1,0)-IFERROR(VLOOKUP($B197,'Slutlig allokering kvv'!$B$2:$AC$462,MATCH(L$3,'Slutlig allokering kvv'!$B$1:$AJ$1,0),FALSE)/1,0)</f>
        <v>0</v>
      </c>
      <c r="M197">
        <f>IFERROR(VLOOKUP($B197,Kraftvärmeprod!$B$1:$AH$479,MATCH(M$2,Kraftvärmeprod!$B$1:$AG$1,0),FALSE)/1,0)-IFERROR(VLOOKUP($B197,'Slutlig allokering kvv'!$B$2:$AC$462,MATCH(M$3,'Slutlig allokering kvv'!$B$1:$AJ$1,0),FALSE)/1,0)</f>
        <v>0</v>
      </c>
      <c r="N197">
        <f>IFERROR(VLOOKUP($B197,Kraftvärmeprod!$B$1:$AH$479,MATCH(N$2,Kraftvärmeprod!$B$1:$AG$1,0),FALSE)/1,0)-IFERROR(VLOOKUP($B197,'Slutlig allokering kvv'!$B$2:$AC$462,MATCH(N$3,'Slutlig allokering kvv'!$B$1:$AJ$1,0),FALSE)/1,0)</f>
        <v>0</v>
      </c>
      <c r="O197">
        <f>IFERROR(VLOOKUP($B197,Kraftvärmeprod!$B$1:$AH$479,MATCH(O$2,Kraftvärmeprod!$B$1:$AG$1,0),FALSE)/1,0)-IFERROR(VLOOKUP($B197,'Slutlig allokering kvv'!$B$2:$AC$462,MATCH(O$3,'Slutlig allokering kvv'!$B$1:$AJ$1,0),FALSE)/1,0)</f>
        <v>0</v>
      </c>
      <c r="P197">
        <f>IFERROR(VLOOKUP($B197,Kraftvärmeprod!$B$1:$AH$479,MATCH(P$2,Kraftvärmeprod!$B$1:$AG$1,0),FALSE)/1,0)-IFERROR(VLOOKUP($B197,'Slutlig allokering kvv'!$B$2:$AC$462,MATCH(P$3,'Slutlig allokering kvv'!$B$1:$AJ$1,0),FALSE)/1,0)</f>
        <v>0</v>
      </c>
      <c r="Q197">
        <f>IFERROR(VLOOKUP($B197,Kraftvärmeprod!$B$1:$AH$479,MATCH(Q$2,Kraftvärmeprod!$B$1:$AG$1,0),FALSE)/1,0)-IFERROR(VLOOKUP($B197,'Slutlig allokering kvv'!$B$2:$AC$462,MATCH(Q$3,'Slutlig allokering kvv'!$B$1:$AJ$1,0),FALSE)/1,0)</f>
        <v>0</v>
      </c>
      <c r="R197">
        <f>IFERROR(VLOOKUP($B197,Kraftvärmeprod!$B$1:$AH$479,MATCH(R$2,Kraftvärmeprod!$B$1:$AG$1,0),FALSE)/1,0)-IFERROR(VLOOKUP($B197,'Slutlig allokering kvv'!$B$2:$AC$462,MATCH(R$3,'Slutlig allokering kvv'!$B$1:$AJ$1,0),FALSE)/1,0)</f>
        <v>0</v>
      </c>
      <c r="S197">
        <f>IFERROR(VLOOKUP($B197,Kraftvärmeprod!$B$1:$AH$479,MATCH(S$2,Kraftvärmeprod!$B$1:$AG$1,0),FALSE)/1,0)-IFERROR(VLOOKUP($B197,'Slutlig allokering kvv'!$B$2:$AC$462,MATCH(S$3,'Slutlig allokering kvv'!$B$1:$AJ$1,0),FALSE)/1,0)</f>
        <v>0</v>
      </c>
      <c r="T197" s="6">
        <f>IFERROR(VLOOKUP($B197,Miljö!$B$1:$S$477,MATCH(T$2,Miljö!$B$1:$X$1,0),FALSE)/1,0)-IFERROR(VLOOKUP($B197,'Slutlig allokering kvv'!$B$2:$AC$462,MATCH(T$3,'Slutlig allokering kvv'!$B$1:$AJ$1,0),FALSE)/1,0)</f>
        <v>0</v>
      </c>
      <c r="U197">
        <f>IFERROR(VLOOKUP($B197,Kraftvärmeprod!$B$1:$AH$479,MATCH(U$2,Kraftvärmeprod!$B$1:$AG$1,0),FALSE)/1,0)-IFERROR(VLOOKUP($B197,'Slutlig allokering kvv'!$B$2:$AC$462,MATCH(U$3,'Slutlig allokering kvv'!$B$1:$AJ$1,0),FALSE)/1,0)</f>
        <v>0</v>
      </c>
      <c r="V197">
        <f>IFERROR(VLOOKUP($B197,Kraftvärmeprod!$B$1:$AH$479,MATCH(V$2,Kraftvärmeprod!$B$1:$AG$1,0),FALSE)/1,0)-IFERROR(VLOOKUP($B197,'Slutlig allokering kvv'!$B$2:$AC$462,MATCH(V$3,'Slutlig allokering kvv'!$B$1:$AJ$1,0),FALSE)/1,0)</f>
        <v>0</v>
      </c>
      <c r="W197">
        <f>IFERROR(VLOOKUP($B197,Kraftvärmeprod!$B$1:$AH$479,MATCH(W$2,Kraftvärmeprod!$B$1:$AG$1,0),FALSE)/1,0)-IFERROR(VLOOKUP($B197,'Slutlig allokering kvv'!$B$2:$AC$462,MATCH(W$3,'Slutlig allokering kvv'!$B$1:$AJ$1,0),FALSE)/1,0)</f>
        <v>0</v>
      </c>
      <c r="X197">
        <f>IFERROR(VLOOKUP($B197,Kraftvärmeprod!$B$1:$AH$479,MATCH(X$2,Kraftvärmeprod!$B$1:$AG$1,0),FALSE)/1,0)-IFERROR(VLOOKUP($B197,'Slutlig allokering kvv'!$B$2:$AC$462,MATCH(X$3,'Slutlig allokering kvv'!$B$1:$AJ$1,0),FALSE)/1,0)</f>
        <v>0</v>
      </c>
      <c r="Y197">
        <f>IFERROR(VLOOKUP($B197,Kraftvärmeprod!$B$1:$AH$479,MATCH(Y$2,Kraftvärmeprod!$B$1:$AG$1,0),FALSE)/1,0)-IFERROR(VLOOKUP($B197,'Slutlig allokering kvv'!$B$2:$AC$462,MATCH(Y$3,'Slutlig allokering kvv'!$B$1:$AJ$1,0),FALSE)/1,0)</f>
        <v>0</v>
      </c>
      <c r="Z197">
        <f>IFERROR(VLOOKUP($B197,Kraftvärmeprod!$B$1:$AH$479,MATCH(Z$2,Kraftvärmeprod!$B$1:$AG$1,0),FALSE)/1,0)-IFERROR(VLOOKUP($B197,'Slutlig allokering kvv'!$B$2:$AC$462,MATCH(Z$3,'Slutlig allokering kvv'!$B$1:$AJ$1,0),FALSE)/1,0)</f>
        <v>0</v>
      </c>
      <c r="AA197">
        <f>IFERROR(VLOOKUP($B197,Kraftvärmeprod!$B$1:$AH$479,MATCH(AA$2,Kraftvärmeprod!$B$1:$AG$1,0),FALSE)/1,0)-IFERROR(VLOOKUP($B197,'Slutlig allokering kvv'!$B$2:$AC$462,MATCH(AA$3,'Slutlig allokering kvv'!$B$1:$AJ$1,0),FALSE)/1,0)</f>
        <v>0</v>
      </c>
      <c r="AE197">
        <f t="shared" ref="AE197:AE260" si="6">SUM(E197:AA197)-T197</f>
        <v>0</v>
      </c>
      <c r="AG197">
        <f>IFERROR(VLOOKUP(B197,'Slutlig allokering kvv'!$B$2:$AJ$462,MATCH("Summa slutlig allokerad tillförd energi (utan hjälpel och rökgaskondensering):",'Slutlig allokering kvv'!$B$1:$AK$1,0),FALSE)/1,"")</f>
        <v>0</v>
      </c>
      <c r="AI197" s="137" t="str">
        <f>IFERROR(1-VLOOKUP(B197,'Slutlig allokering kvv'!$B$2:$AJ$462,MATCH("Andel av bränsle i kvv som allokerats till värme, exklusive rökgaskondensering och hjälpel",'Slutlig allokering kvv'!$B$1:$AK$1,0),FALSE),"")</f>
        <v/>
      </c>
      <c r="AK197" s="137" t="str">
        <f t="shared" ref="AK197:AK260" si="7">IFERROR(AE197/(AE197+AG197),"")</f>
        <v/>
      </c>
    </row>
    <row r="198" spans="1:37" x14ac:dyDescent="0.25">
      <c r="A198" s="2" t="s">
        <v>310</v>
      </c>
      <c r="B198" s="2" t="s">
        <v>312</v>
      </c>
      <c r="C198" t="str">
        <f>IFERROR(VLOOKUP($B198,Kraftvärmeprod!$B$1:$AH$479,MATCH(C$3,Kraftvärmeprod!$B$1:$AG$1,0),FALSE)/1,"")</f>
        <v/>
      </c>
      <c r="D198" t="str">
        <f>IFERROR(VLOOKUP($B198,Kraftvärmeprod!$B$1:$AH$479,MATCH(D$3,Kraftvärmeprod!$B$1:$AG$1,0),FALSE)/1,"")</f>
        <v/>
      </c>
      <c r="E198">
        <f>IFERROR(VLOOKUP($B198,Kraftvärmeprod!$B$1:$AH$479,MATCH(E$2,Kraftvärmeprod!$B$1:$AG$1,0),FALSE)/1,0)-IFERROR(VLOOKUP($B198,'Slutlig allokering kvv'!$B$2:$AC$462,MATCH(E$3,'Slutlig allokering kvv'!$B$1:$AJ$1,0),FALSE)/1,0)</f>
        <v>0</v>
      </c>
      <c r="F198">
        <f>IFERROR(VLOOKUP($B198,Kraftvärmeprod!$B$1:$AH$479,MATCH(F$2,Kraftvärmeprod!$B$1:$AG$1,0),FALSE)/1,0)-IFERROR(VLOOKUP($B198,'Slutlig allokering kvv'!$B$2:$AC$462,MATCH(F$3,'Slutlig allokering kvv'!$B$1:$AJ$1,0),FALSE)/1,0)</f>
        <v>0</v>
      </c>
      <c r="G198">
        <f>IFERROR(VLOOKUP($B198,Kraftvärmeprod!$B$1:$AH$479,MATCH(G$2,Kraftvärmeprod!$B$1:$AG$1,0),FALSE)/1,0)-IFERROR(VLOOKUP($B198,'Slutlig allokering kvv'!$B$2:$AC$462,MATCH(G$3,'Slutlig allokering kvv'!$B$1:$AJ$1,0),FALSE)/1,0)</f>
        <v>0</v>
      </c>
      <c r="H198">
        <f>IFERROR(VLOOKUP($B198,Kraftvärmeprod!$B$1:$AH$479,MATCH(H$2,Kraftvärmeprod!$B$1:$AG$1,0),FALSE)/1,0)-IFERROR(VLOOKUP($B198,'Slutlig allokering kvv'!$B$2:$AC$462,MATCH(H$3,'Slutlig allokering kvv'!$B$1:$AJ$1,0),FALSE)/1,0)</f>
        <v>0</v>
      </c>
      <c r="I198">
        <f>IFERROR(VLOOKUP($B198,Kraftvärmeprod!$B$1:$AH$479,MATCH(I$2,Kraftvärmeprod!$B$1:$AG$1,0),FALSE)/1,0)-IFERROR(VLOOKUP($B198,'Slutlig allokering kvv'!$B$2:$AC$462,MATCH(I$3,'Slutlig allokering kvv'!$B$1:$AJ$1,0),FALSE)/1,0)</f>
        <v>0</v>
      </c>
      <c r="J198">
        <f>IFERROR(VLOOKUP($B198,Kraftvärmeprod!$B$1:$AH$479,MATCH(J$2,Kraftvärmeprod!$B$1:$AG$1,0),FALSE)/1,0)-IFERROR(VLOOKUP($B198,'Slutlig allokering kvv'!$B$2:$AC$462,MATCH(J$3,'Slutlig allokering kvv'!$B$1:$AJ$1,0),FALSE)/1,0)</f>
        <v>0</v>
      </c>
      <c r="K198">
        <f>IFERROR(VLOOKUP($B198,Kraftvärmeprod!$B$1:$AH$479,MATCH(K$2,Kraftvärmeprod!$B$1:$AG$1,0),FALSE)/1,0)-IFERROR(VLOOKUP($B198,'Slutlig allokering kvv'!$B$2:$AC$462,MATCH(K$3,'Slutlig allokering kvv'!$B$1:$AJ$1,0),FALSE)/1,0)</f>
        <v>0</v>
      </c>
      <c r="L198">
        <f>IFERROR(VLOOKUP($B198,Kraftvärmeprod!$B$1:$AH$479,MATCH(L$2,Kraftvärmeprod!$B$1:$AG$1,0),FALSE)/1,0)-IFERROR(VLOOKUP($B198,'Slutlig allokering kvv'!$B$2:$AC$462,MATCH(L$3,'Slutlig allokering kvv'!$B$1:$AJ$1,0),FALSE)/1,0)</f>
        <v>0</v>
      </c>
      <c r="M198">
        <f>IFERROR(VLOOKUP($B198,Kraftvärmeprod!$B$1:$AH$479,MATCH(M$2,Kraftvärmeprod!$B$1:$AG$1,0),FALSE)/1,0)-IFERROR(VLOOKUP($B198,'Slutlig allokering kvv'!$B$2:$AC$462,MATCH(M$3,'Slutlig allokering kvv'!$B$1:$AJ$1,0),FALSE)/1,0)</f>
        <v>0</v>
      </c>
      <c r="N198">
        <f>IFERROR(VLOOKUP($B198,Kraftvärmeprod!$B$1:$AH$479,MATCH(N$2,Kraftvärmeprod!$B$1:$AG$1,0),FALSE)/1,0)-IFERROR(VLOOKUP($B198,'Slutlig allokering kvv'!$B$2:$AC$462,MATCH(N$3,'Slutlig allokering kvv'!$B$1:$AJ$1,0),FALSE)/1,0)</f>
        <v>0</v>
      </c>
      <c r="O198">
        <f>IFERROR(VLOOKUP($B198,Kraftvärmeprod!$B$1:$AH$479,MATCH(O$2,Kraftvärmeprod!$B$1:$AG$1,0),FALSE)/1,0)-IFERROR(VLOOKUP($B198,'Slutlig allokering kvv'!$B$2:$AC$462,MATCH(O$3,'Slutlig allokering kvv'!$B$1:$AJ$1,0),FALSE)/1,0)</f>
        <v>0</v>
      </c>
      <c r="P198">
        <f>IFERROR(VLOOKUP($B198,Kraftvärmeprod!$B$1:$AH$479,MATCH(P$2,Kraftvärmeprod!$B$1:$AG$1,0),FALSE)/1,0)-IFERROR(VLOOKUP($B198,'Slutlig allokering kvv'!$B$2:$AC$462,MATCH(P$3,'Slutlig allokering kvv'!$B$1:$AJ$1,0),FALSE)/1,0)</f>
        <v>0</v>
      </c>
      <c r="Q198">
        <f>IFERROR(VLOOKUP($B198,Kraftvärmeprod!$B$1:$AH$479,MATCH(Q$2,Kraftvärmeprod!$B$1:$AG$1,0),FALSE)/1,0)-IFERROR(VLOOKUP($B198,'Slutlig allokering kvv'!$B$2:$AC$462,MATCH(Q$3,'Slutlig allokering kvv'!$B$1:$AJ$1,0),FALSE)/1,0)</f>
        <v>0</v>
      </c>
      <c r="R198">
        <f>IFERROR(VLOOKUP($B198,Kraftvärmeprod!$B$1:$AH$479,MATCH(R$2,Kraftvärmeprod!$B$1:$AG$1,0),FALSE)/1,0)-IFERROR(VLOOKUP($B198,'Slutlig allokering kvv'!$B$2:$AC$462,MATCH(R$3,'Slutlig allokering kvv'!$B$1:$AJ$1,0),FALSE)/1,0)</f>
        <v>0</v>
      </c>
      <c r="S198">
        <f>IFERROR(VLOOKUP($B198,Kraftvärmeprod!$B$1:$AH$479,MATCH(S$2,Kraftvärmeprod!$B$1:$AG$1,0),FALSE)/1,0)-IFERROR(VLOOKUP($B198,'Slutlig allokering kvv'!$B$2:$AC$462,MATCH(S$3,'Slutlig allokering kvv'!$B$1:$AJ$1,0),FALSE)/1,0)</f>
        <v>0</v>
      </c>
      <c r="T198" s="6">
        <f>IFERROR(VLOOKUP($B198,Miljö!$B$1:$S$477,MATCH(T$2,Miljö!$B$1:$X$1,0),FALSE)/1,0)-IFERROR(VLOOKUP($B198,'Slutlig allokering kvv'!$B$2:$AC$462,MATCH(T$3,'Slutlig allokering kvv'!$B$1:$AJ$1,0),FALSE)/1,0)</f>
        <v>0</v>
      </c>
      <c r="U198">
        <f>IFERROR(VLOOKUP($B198,Kraftvärmeprod!$B$1:$AH$479,MATCH(U$2,Kraftvärmeprod!$B$1:$AG$1,0),FALSE)/1,0)-IFERROR(VLOOKUP($B198,'Slutlig allokering kvv'!$B$2:$AC$462,MATCH(U$3,'Slutlig allokering kvv'!$B$1:$AJ$1,0),FALSE)/1,0)</f>
        <v>0</v>
      </c>
      <c r="V198">
        <f>IFERROR(VLOOKUP($B198,Kraftvärmeprod!$B$1:$AH$479,MATCH(V$2,Kraftvärmeprod!$B$1:$AG$1,0),FALSE)/1,0)-IFERROR(VLOOKUP($B198,'Slutlig allokering kvv'!$B$2:$AC$462,MATCH(V$3,'Slutlig allokering kvv'!$B$1:$AJ$1,0),FALSE)/1,0)</f>
        <v>0</v>
      </c>
      <c r="W198">
        <f>IFERROR(VLOOKUP($B198,Kraftvärmeprod!$B$1:$AH$479,MATCH(W$2,Kraftvärmeprod!$B$1:$AG$1,0),FALSE)/1,0)-IFERROR(VLOOKUP($B198,'Slutlig allokering kvv'!$B$2:$AC$462,MATCH(W$3,'Slutlig allokering kvv'!$B$1:$AJ$1,0),FALSE)/1,0)</f>
        <v>0</v>
      </c>
      <c r="X198">
        <f>IFERROR(VLOOKUP($B198,Kraftvärmeprod!$B$1:$AH$479,MATCH(X$2,Kraftvärmeprod!$B$1:$AG$1,0),FALSE)/1,0)-IFERROR(VLOOKUP($B198,'Slutlig allokering kvv'!$B$2:$AC$462,MATCH(X$3,'Slutlig allokering kvv'!$B$1:$AJ$1,0),FALSE)/1,0)</f>
        <v>0</v>
      </c>
      <c r="Y198">
        <f>IFERROR(VLOOKUP($B198,Kraftvärmeprod!$B$1:$AH$479,MATCH(Y$2,Kraftvärmeprod!$B$1:$AG$1,0),FALSE)/1,0)-IFERROR(VLOOKUP($B198,'Slutlig allokering kvv'!$B$2:$AC$462,MATCH(Y$3,'Slutlig allokering kvv'!$B$1:$AJ$1,0),FALSE)/1,0)</f>
        <v>0</v>
      </c>
      <c r="Z198">
        <f>IFERROR(VLOOKUP($B198,Kraftvärmeprod!$B$1:$AH$479,MATCH(Z$2,Kraftvärmeprod!$B$1:$AG$1,0),FALSE)/1,0)-IFERROR(VLOOKUP($B198,'Slutlig allokering kvv'!$B$2:$AC$462,MATCH(Z$3,'Slutlig allokering kvv'!$B$1:$AJ$1,0),FALSE)/1,0)</f>
        <v>0</v>
      </c>
      <c r="AA198">
        <f>IFERROR(VLOOKUP($B198,Kraftvärmeprod!$B$1:$AH$479,MATCH(AA$2,Kraftvärmeprod!$B$1:$AG$1,0),FALSE)/1,0)-IFERROR(VLOOKUP($B198,'Slutlig allokering kvv'!$B$2:$AC$462,MATCH(AA$3,'Slutlig allokering kvv'!$B$1:$AJ$1,0),FALSE)/1,0)</f>
        <v>0</v>
      </c>
      <c r="AE198">
        <f t="shared" si="6"/>
        <v>0</v>
      </c>
      <c r="AG198">
        <f>IFERROR(VLOOKUP(B198,'Slutlig allokering kvv'!$B$2:$AJ$462,MATCH("Summa slutlig allokerad tillförd energi (utan hjälpel och rökgaskondensering):",'Slutlig allokering kvv'!$B$1:$AK$1,0),FALSE)/1,"")</f>
        <v>0</v>
      </c>
      <c r="AI198" s="137" t="str">
        <f>IFERROR(1-VLOOKUP(B198,'Slutlig allokering kvv'!$B$2:$AJ$462,MATCH("Andel av bränsle i kvv som allokerats till värme, exklusive rökgaskondensering och hjälpel",'Slutlig allokering kvv'!$B$1:$AK$1,0),FALSE),"")</f>
        <v/>
      </c>
      <c r="AK198" s="137" t="str">
        <f t="shared" si="7"/>
        <v/>
      </c>
    </row>
    <row r="199" spans="1:37" x14ac:dyDescent="0.25">
      <c r="A199" s="2" t="s">
        <v>310</v>
      </c>
      <c r="B199" s="2" t="s">
        <v>313</v>
      </c>
      <c r="C199" t="str">
        <f>IFERROR(VLOOKUP($B199,Kraftvärmeprod!$B$1:$AH$479,MATCH(C$3,Kraftvärmeprod!$B$1:$AG$1,0),FALSE)/1,"")</f>
        <v/>
      </c>
      <c r="D199" t="str">
        <f>IFERROR(VLOOKUP($B199,Kraftvärmeprod!$B$1:$AH$479,MATCH(D$3,Kraftvärmeprod!$B$1:$AG$1,0),FALSE)/1,"")</f>
        <v/>
      </c>
      <c r="E199">
        <f>IFERROR(VLOOKUP($B199,Kraftvärmeprod!$B$1:$AH$479,MATCH(E$2,Kraftvärmeprod!$B$1:$AG$1,0),FALSE)/1,0)-IFERROR(VLOOKUP($B199,'Slutlig allokering kvv'!$B$2:$AC$462,MATCH(E$3,'Slutlig allokering kvv'!$B$1:$AJ$1,0),FALSE)/1,0)</f>
        <v>0</v>
      </c>
      <c r="F199">
        <f>IFERROR(VLOOKUP($B199,Kraftvärmeprod!$B$1:$AH$479,MATCH(F$2,Kraftvärmeprod!$B$1:$AG$1,0),FALSE)/1,0)-IFERROR(VLOOKUP($B199,'Slutlig allokering kvv'!$B$2:$AC$462,MATCH(F$3,'Slutlig allokering kvv'!$B$1:$AJ$1,0),FALSE)/1,0)</f>
        <v>0</v>
      </c>
      <c r="G199">
        <f>IFERROR(VLOOKUP($B199,Kraftvärmeprod!$B$1:$AH$479,MATCH(G$2,Kraftvärmeprod!$B$1:$AG$1,0),FALSE)/1,0)-IFERROR(VLOOKUP($B199,'Slutlig allokering kvv'!$B$2:$AC$462,MATCH(G$3,'Slutlig allokering kvv'!$B$1:$AJ$1,0),FALSE)/1,0)</f>
        <v>0</v>
      </c>
      <c r="H199">
        <f>IFERROR(VLOOKUP($B199,Kraftvärmeprod!$B$1:$AH$479,MATCH(H$2,Kraftvärmeprod!$B$1:$AG$1,0),FALSE)/1,0)-IFERROR(VLOOKUP($B199,'Slutlig allokering kvv'!$B$2:$AC$462,MATCH(H$3,'Slutlig allokering kvv'!$B$1:$AJ$1,0),FALSE)/1,0)</f>
        <v>0</v>
      </c>
      <c r="I199">
        <f>IFERROR(VLOOKUP($B199,Kraftvärmeprod!$B$1:$AH$479,MATCH(I$2,Kraftvärmeprod!$B$1:$AG$1,0),FALSE)/1,0)-IFERROR(VLOOKUP($B199,'Slutlig allokering kvv'!$B$2:$AC$462,MATCH(I$3,'Slutlig allokering kvv'!$B$1:$AJ$1,0),FALSE)/1,0)</f>
        <v>0</v>
      </c>
      <c r="J199">
        <f>IFERROR(VLOOKUP($B199,Kraftvärmeprod!$B$1:$AH$479,MATCH(J$2,Kraftvärmeprod!$B$1:$AG$1,0),FALSE)/1,0)-IFERROR(VLOOKUP($B199,'Slutlig allokering kvv'!$B$2:$AC$462,MATCH(J$3,'Slutlig allokering kvv'!$B$1:$AJ$1,0),FALSE)/1,0)</f>
        <v>0</v>
      </c>
      <c r="K199">
        <f>IFERROR(VLOOKUP($B199,Kraftvärmeprod!$B$1:$AH$479,MATCH(K$2,Kraftvärmeprod!$B$1:$AG$1,0),FALSE)/1,0)-IFERROR(VLOOKUP($B199,'Slutlig allokering kvv'!$B$2:$AC$462,MATCH(K$3,'Slutlig allokering kvv'!$B$1:$AJ$1,0),FALSE)/1,0)</f>
        <v>0</v>
      </c>
      <c r="L199">
        <f>IFERROR(VLOOKUP($B199,Kraftvärmeprod!$B$1:$AH$479,MATCH(L$2,Kraftvärmeprod!$B$1:$AG$1,0),FALSE)/1,0)-IFERROR(VLOOKUP($B199,'Slutlig allokering kvv'!$B$2:$AC$462,MATCH(L$3,'Slutlig allokering kvv'!$B$1:$AJ$1,0),FALSE)/1,0)</f>
        <v>0</v>
      </c>
      <c r="M199">
        <f>IFERROR(VLOOKUP($B199,Kraftvärmeprod!$B$1:$AH$479,MATCH(M$2,Kraftvärmeprod!$B$1:$AG$1,0),FALSE)/1,0)-IFERROR(VLOOKUP($B199,'Slutlig allokering kvv'!$B$2:$AC$462,MATCH(M$3,'Slutlig allokering kvv'!$B$1:$AJ$1,0),FALSE)/1,0)</f>
        <v>0</v>
      </c>
      <c r="N199">
        <f>IFERROR(VLOOKUP($B199,Kraftvärmeprod!$B$1:$AH$479,MATCH(N$2,Kraftvärmeprod!$B$1:$AG$1,0),FALSE)/1,0)-IFERROR(VLOOKUP($B199,'Slutlig allokering kvv'!$B$2:$AC$462,MATCH(N$3,'Slutlig allokering kvv'!$B$1:$AJ$1,0),FALSE)/1,0)</f>
        <v>0</v>
      </c>
      <c r="O199">
        <f>IFERROR(VLOOKUP($B199,Kraftvärmeprod!$B$1:$AH$479,MATCH(O$2,Kraftvärmeprod!$B$1:$AG$1,0),FALSE)/1,0)-IFERROR(VLOOKUP($B199,'Slutlig allokering kvv'!$B$2:$AC$462,MATCH(O$3,'Slutlig allokering kvv'!$B$1:$AJ$1,0),FALSE)/1,0)</f>
        <v>0</v>
      </c>
      <c r="P199">
        <f>IFERROR(VLOOKUP($B199,Kraftvärmeprod!$B$1:$AH$479,MATCH(P$2,Kraftvärmeprod!$B$1:$AG$1,0),FALSE)/1,0)-IFERROR(VLOOKUP($B199,'Slutlig allokering kvv'!$B$2:$AC$462,MATCH(P$3,'Slutlig allokering kvv'!$B$1:$AJ$1,0),FALSE)/1,0)</f>
        <v>0</v>
      </c>
      <c r="Q199">
        <f>IFERROR(VLOOKUP($B199,Kraftvärmeprod!$B$1:$AH$479,MATCH(Q$2,Kraftvärmeprod!$B$1:$AG$1,0),FALSE)/1,0)-IFERROR(VLOOKUP($B199,'Slutlig allokering kvv'!$B$2:$AC$462,MATCH(Q$3,'Slutlig allokering kvv'!$B$1:$AJ$1,0),FALSE)/1,0)</f>
        <v>0</v>
      </c>
      <c r="R199">
        <f>IFERROR(VLOOKUP($B199,Kraftvärmeprod!$B$1:$AH$479,MATCH(R$2,Kraftvärmeprod!$B$1:$AG$1,0),FALSE)/1,0)-IFERROR(VLOOKUP($B199,'Slutlig allokering kvv'!$B$2:$AC$462,MATCH(R$3,'Slutlig allokering kvv'!$B$1:$AJ$1,0),FALSE)/1,0)</f>
        <v>0</v>
      </c>
      <c r="S199">
        <f>IFERROR(VLOOKUP($B199,Kraftvärmeprod!$B$1:$AH$479,MATCH(S$2,Kraftvärmeprod!$B$1:$AG$1,0),FALSE)/1,0)-IFERROR(VLOOKUP($B199,'Slutlig allokering kvv'!$B$2:$AC$462,MATCH(S$3,'Slutlig allokering kvv'!$B$1:$AJ$1,0),FALSE)/1,0)</f>
        <v>0</v>
      </c>
      <c r="T199" s="6">
        <f>IFERROR(VLOOKUP($B199,Miljö!$B$1:$S$477,MATCH(T$2,Miljö!$B$1:$X$1,0),FALSE)/1,0)-IFERROR(VLOOKUP($B199,'Slutlig allokering kvv'!$B$2:$AC$462,MATCH(T$3,'Slutlig allokering kvv'!$B$1:$AJ$1,0),FALSE)/1,0)</f>
        <v>0</v>
      </c>
      <c r="U199">
        <f>IFERROR(VLOOKUP($B199,Kraftvärmeprod!$B$1:$AH$479,MATCH(U$2,Kraftvärmeprod!$B$1:$AG$1,0),FALSE)/1,0)-IFERROR(VLOOKUP($B199,'Slutlig allokering kvv'!$B$2:$AC$462,MATCH(U$3,'Slutlig allokering kvv'!$B$1:$AJ$1,0),FALSE)/1,0)</f>
        <v>0</v>
      </c>
      <c r="V199">
        <f>IFERROR(VLOOKUP($B199,Kraftvärmeprod!$B$1:$AH$479,MATCH(V$2,Kraftvärmeprod!$B$1:$AG$1,0),FALSE)/1,0)-IFERROR(VLOOKUP($B199,'Slutlig allokering kvv'!$B$2:$AC$462,MATCH(V$3,'Slutlig allokering kvv'!$B$1:$AJ$1,0),FALSE)/1,0)</f>
        <v>0</v>
      </c>
      <c r="W199">
        <f>IFERROR(VLOOKUP($B199,Kraftvärmeprod!$B$1:$AH$479,MATCH(W$2,Kraftvärmeprod!$B$1:$AG$1,0),FALSE)/1,0)-IFERROR(VLOOKUP($B199,'Slutlig allokering kvv'!$B$2:$AC$462,MATCH(W$3,'Slutlig allokering kvv'!$B$1:$AJ$1,0),FALSE)/1,0)</f>
        <v>0</v>
      </c>
      <c r="X199">
        <f>IFERROR(VLOOKUP($B199,Kraftvärmeprod!$B$1:$AH$479,MATCH(X$2,Kraftvärmeprod!$B$1:$AG$1,0),FALSE)/1,0)-IFERROR(VLOOKUP($B199,'Slutlig allokering kvv'!$B$2:$AC$462,MATCH(X$3,'Slutlig allokering kvv'!$B$1:$AJ$1,0),FALSE)/1,0)</f>
        <v>0</v>
      </c>
      <c r="Y199">
        <f>IFERROR(VLOOKUP($B199,Kraftvärmeprod!$B$1:$AH$479,MATCH(Y$2,Kraftvärmeprod!$B$1:$AG$1,0),FALSE)/1,0)-IFERROR(VLOOKUP($B199,'Slutlig allokering kvv'!$B$2:$AC$462,MATCH(Y$3,'Slutlig allokering kvv'!$B$1:$AJ$1,0),FALSE)/1,0)</f>
        <v>0</v>
      </c>
      <c r="Z199">
        <f>IFERROR(VLOOKUP($B199,Kraftvärmeprod!$B$1:$AH$479,MATCH(Z$2,Kraftvärmeprod!$B$1:$AG$1,0),FALSE)/1,0)-IFERROR(VLOOKUP($B199,'Slutlig allokering kvv'!$B$2:$AC$462,MATCH(Z$3,'Slutlig allokering kvv'!$B$1:$AJ$1,0),FALSE)/1,0)</f>
        <v>0</v>
      </c>
      <c r="AA199">
        <f>IFERROR(VLOOKUP($B199,Kraftvärmeprod!$B$1:$AH$479,MATCH(AA$2,Kraftvärmeprod!$B$1:$AG$1,0),FALSE)/1,0)-IFERROR(VLOOKUP($B199,'Slutlig allokering kvv'!$B$2:$AC$462,MATCH(AA$3,'Slutlig allokering kvv'!$B$1:$AJ$1,0),FALSE)/1,0)</f>
        <v>0</v>
      </c>
      <c r="AE199">
        <f t="shared" si="6"/>
        <v>0</v>
      </c>
      <c r="AG199">
        <f>IFERROR(VLOOKUP(B199,'Slutlig allokering kvv'!$B$2:$AJ$462,MATCH("Summa slutlig allokerad tillförd energi (utan hjälpel och rökgaskondensering):",'Slutlig allokering kvv'!$B$1:$AK$1,0),FALSE)/1,"")</f>
        <v>0</v>
      </c>
      <c r="AI199" s="137" t="str">
        <f>IFERROR(1-VLOOKUP(B199,'Slutlig allokering kvv'!$B$2:$AJ$462,MATCH("Andel av bränsle i kvv som allokerats till värme, exklusive rökgaskondensering och hjälpel",'Slutlig allokering kvv'!$B$1:$AK$1,0),FALSE),"")</f>
        <v/>
      </c>
      <c r="AK199" s="137" t="str">
        <f t="shared" si="7"/>
        <v/>
      </c>
    </row>
    <row r="200" spans="1:37" x14ac:dyDescent="0.25">
      <c r="A200" s="2" t="s">
        <v>314</v>
      </c>
      <c r="B200" s="2" t="s">
        <v>315</v>
      </c>
      <c r="C200" t="str">
        <f>IFERROR(VLOOKUP($B200,Kraftvärmeprod!$B$1:$AH$479,MATCH(C$3,Kraftvärmeprod!$B$1:$AG$1,0),FALSE)/1,"")</f>
        <v/>
      </c>
      <c r="D200" t="str">
        <f>IFERROR(VLOOKUP($B200,Kraftvärmeprod!$B$1:$AH$479,MATCH(D$3,Kraftvärmeprod!$B$1:$AG$1,0),FALSE)/1,"")</f>
        <v/>
      </c>
      <c r="E200">
        <f>IFERROR(VLOOKUP($B200,Kraftvärmeprod!$B$1:$AH$479,MATCH(E$2,Kraftvärmeprod!$B$1:$AG$1,0),FALSE)/1,0)-IFERROR(VLOOKUP($B200,'Slutlig allokering kvv'!$B$2:$AC$462,MATCH(E$3,'Slutlig allokering kvv'!$B$1:$AJ$1,0),FALSE)/1,0)</f>
        <v>0</v>
      </c>
      <c r="F200">
        <f>IFERROR(VLOOKUP($B200,Kraftvärmeprod!$B$1:$AH$479,MATCH(F$2,Kraftvärmeprod!$B$1:$AG$1,0),FALSE)/1,0)-IFERROR(VLOOKUP($B200,'Slutlig allokering kvv'!$B$2:$AC$462,MATCH(F$3,'Slutlig allokering kvv'!$B$1:$AJ$1,0),FALSE)/1,0)</f>
        <v>0</v>
      </c>
      <c r="G200">
        <f>IFERROR(VLOOKUP($B200,Kraftvärmeprod!$B$1:$AH$479,MATCH(G$2,Kraftvärmeprod!$B$1:$AG$1,0),FALSE)/1,0)-IFERROR(VLOOKUP($B200,'Slutlig allokering kvv'!$B$2:$AC$462,MATCH(G$3,'Slutlig allokering kvv'!$B$1:$AJ$1,0),FALSE)/1,0)</f>
        <v>0</v>
      </c>
      <c r="H200">
        <f>IFERROR(VLOOKUP($B200,Kraftvärmeprod!$B$1:$AH$479,MATCH(H$2,Kraftvärmeprod!$B$1:$AG$1,0),FALSE)/1,0)-IFERROR(VLOOKUP($B200,'Slutlig allokering kvv'!$B$2:$AC$462,MATCH(H$3,'Slutlig allokering kvv'!$B$1:$AJ$1,0),FALSE)/1,0)</f>
        <v>0</v>
      </c>
      <c r="I200">
        <f>IFERROR(VLOOKUP($B200,Kraftvärmeprod!$B$1:$AH$479,MATCH(I$2,Kraftvärmeprod!$B$1:$AG$1,0),FALSE)/1,0)-IFERROR(VLOOKUP($B200,'Slutlig allokering kvv'!$B$2:$AC$462,MATCH(I$3,'Slutlig allokering kvv'!$B$1:$AJ$1,0),FALSE)/1,0)</f>
        <v>0</v>
      </c>
      <c r="J200">
        <f>IFERROR(VLOOKUP($B200,Kraftvärmeprod!$B$1:$AH$479,MATCH(J$2,Kraftvärmeprod!$B$1:$AG$1,0),FALSE)/1,0)-IFERROR(VLOOKUP($B200,'Slutlig allokering kvv'!$B$2:$AC$462,MATCH(J$3,'Slutlig allokering kvv'!$B$1:$AJ$1,0),FALSE)/1,0)</f>
        <v>0</v>
      </c>
      <c r="K200">
        <f>IFERROR(VLOOKUP($B200,Kraftvärmeprod!$B$1:$AH$479,MATCH(K$2,Kraftvärmeprod!$B$1:$AG$1,0),FALSE)/1,0)-IFERROR(VLOOKUP($B200,'Slutlig allokering kvv'!$B$2:$AC$462,MATCH(K$3,'Slutlig allokering kvv'!$B$1:$AJ$1,0),FALSE)/1,0)</f>
        <v>0</v>
      </c>
      <c r="L200">
        <f>IFERROR(VLOOKUP($B200,Kraftvärmeprod!$B$1:$AH$479,MATCH(L$2,Kraftvärmeprod!$B$1:$AG$1,0),FALSE)/1,0)-IFERROR(VLOOKUP($B200,'Slutlig allokering kvv'!$B$2:$AC$462,MATCH(L$3,'Slutlig allokering kvv'!$B$1:$AJ$1,0),FALSE)/1,0)</f>
        <v>0</v>
      </c>
      <c r="M200">
        <f>IFERROR(VLOOKUP($B200,Kraftvärmeprod!$B$1:$AH$479,MATCH(M$2,Kraftvärmeprod!$B$1:$AG$1,0),FALSE)/1,0)-IFERROR(VLOOKUP($B200,'Slutlig allokering kvv'!$B$2:$AC$462,MATCH(M$3,'Slutlig allokering kvv'!$B$1:$AJ$1,0),FALSE)/1,0)</f>
        <v>0</v>
      </c>
      <c r="N200">
        <f>IFERROR(VLOOKUP($B200,Kraftvärmeprod!$B$1:$AH$479,MATCH(N$2,Kraftvärmeprod!$B$1:$AG$1,0),FALSE)/1,0)-IFERROR(VLOOKUP($B200,'Slutlig allokering kvv'!$B$2:$AC$462,MATCH(N$3,'Slutlig allokering kvv'!$B$1:$AJ$1,0),FALSE)/1,0)</f>
        <v>0</v>
      </c>
      <c r="O200">
        <f>IFERROR(VLOOKUP($B200,Kraftvärmeprod!$B$1:$AH$479,MATCH(O$2,Kraftvärmeprod!$B$1:$AG$1,0),FALSE)/1,0)-IFERROR(VLOOKUP($B200,'Slutlig allokering kvv'!$B$2:$AC$462,MATCH(O$3,'Slutlig allokering kvv'!$B$1:$AJ$1,0),FALSE)/1,0)</f>
        <v>0</v>
      </c>
      <c r="P200">
        <f>IFERROR(VLOOKUP($B200,Kraftvärmeprod!$B$1:$AH$479,MATCH(P$2,Kraftvärmeprod!$B$1:$AG$1,0),FALSE)/1,0)-IFERROR(VLOOKUP($B200,'Slutlig allokering kvv'!$B$2:$AC$462,MATCH(P$3,'Slutlig allokering kvv'!$B$1:$AJ$1,0),FALSE)/1,0)</f>
        <v>0</v>
      </c>
      <c r="Q200">
        <f>IFERROR(VLOOKUP($B200,Kraftvärmeprod!$B$1:$AH$479,MATCH(Q$2,Kraftvärmeprod!$B$1:$AG$1,0),FALSE)/1,0)-IFERROR(VLOOKUP($B200,'Slutlig allokering kvv'!$B$2:$AC$462,MATCH(Q$3,'Slutlig allokering kvv'!$B$1:$AJ$1,0),FALSE)/1,0)</f>
        <v>0</v>
      </c>
      <c r="R200">
        <f>IFERROR(VLOOKUP($B200,Kraftvärmeprod!$B$1:$AH$479,MATCH(R$2,Kraftvärmeprod!$B$1:$AG$1,0),FALSE)/1,0)-IFERROR(VLOOKUP($B200,'Slutlig allokering kvv'!$B$2:$AC$462,MATCH(R$3,'Slutlig allokering kvv'!$B$1:$AJ$1,0),FALSE)/1,0)</f>
        <v>0</v>
      </c>
      <c r="S200">
        <f>IFERROR(VLOOKUP($B200,Kraftvärmeprod!$B$1:$AH$479,MATCH(S$2,Kraftvärmeprod!$B$1:$AG$1,0),FALSE)/1,0)-IFERROR(VLOOKUP($B200,'Slutlig allokering kvv'!$B$2:$AC$462,MATCH(S$3,'Slutlig allokering kvv'!$B$1:$AJ$1,0),FALSE)/1,0)</f>
        <v>0</v>
      </c>
      <c r="T200" s="6">
        <f>IFERROR(VLOOKUP($B200,Miljö!$B$1:$S$477,MATCH(T$2,Miljö!$B$1:$X$1,0),FALSE)/1,0)-IFERROR(VLOOKUP($B200,'Slutlig allokering kvv'!$B$2:$AC$462,MATCH(T$3,'Slutlig allokering kvv'!$B$1:$AJ$1,0),FALSE)/1,0)</f>
        <v>0</v>
      </c>
      <c r="U200">
        <f>IFERROR(VLOOKUP($B200,Kraftvärmeprod!$B$1:$AH$479,MATCH(U$2,Kraftvärmeprod!$B$1:$AG$1,0),FALSE)/1,0)-IFERROR(VLOOKUP($B200,'Slutlig allokering kvv'!$B$2:$AC$462,MATCH(U$3,'Slutlig allokering kvv'!$B$1:$AJ$1,0),FALSE)/1,0)</f>
        <v>0</v>
      </c>
      <c r="V200">
        <f>IFERROR(VLOOKUP($B200,Kraftvärmeprod!$B$1:$AH$479,MATCH(V$2,Kraftvärmeprod!$B$1:$AG$1,0),FALSE)/1,0)-IFERROR(VLOOKUP($B200,'Slutlig allokering kvv'!$B$2:$AC$462,MATCH(V$3,'Slutlig allokering kvv'!$B$1:$AJ$1,0),FALSE)/1,0)</f>
        <v>0</v>
      </c>
      <c r="W200">
        <f>IFERROR(VLOOKUP($B200,Kraftvärmeprod!$B$1:$AH$479,MATCH(W$2,Kraftvärmeprod!$B$1:$AG$1,0),FALSE)/1,0)-IFERROR(VLOOKUP($B200,'Slutlig allokering kvv'!$B$2:$AC$462,MATCH(W$3,'Slutlig allokering kvv'!$B$1:$AJ$1,0),FALSE)/1,0)</f>
        <v>0</v>
      </c>
      <c r="X200">
        <f>IFERROR(VLOOKUP($B200,Kraftvärmeprod!$B$1:$AH$479,MATCH(X$2,Kraftvärmeprod!$B$1:$AG$1,0),FALSE)/1,0)-IFERROR(VLOOKUP($B200,'Slutlig allokering kvv'!$B$2:$AC$462,MATCH(X$3,'Slutlig allokering kvv'!$B$1:$AJ$1,0),FALSE)/1,0)</f>
        <v>0</v>
      </c>
      <c r="Y200">
        <f>IFERROR(VLOOKUP($B200,Kraftvärmeprod!$B$1:$AH$479,MATCH(Y$2,Kraftvärmeprod!$B$1:$AG$1,0),FALSE)/1,0)-IFERROR(VLOOKUP($B200,'Slutlig allokering kvv'!$B$2:$AC$462,MATCH(Y$3,'Slutlig allokering kvv'!$B$1:$AJ$1,0),FALSE)/1,0)</f>
        <v>0</v>
      </c>
      <c r="Z200">
        <f>IFERROR(VLOOKUP($B200,Kraftvärmeprod!$B$1:$AH$479,MATCH(Z$2,Kraftvärmeprod!$B$1:$AG$1,0),FALSE)/1,0)-IFERROR(VLOOKUP($B200,'Slutlig allokering kvv'!$B$2:$AC$462,MATCH(Z$3,'Slutlig allokering kvv'!$B$1:$AJ$1,0),FALSE)/1,0)</f>
        <v>0</v>
      </c>
      <c r="AA200">
        <f>IFERROR(VLOOKUP($B200,Kraftvärmeprod!$B$1:$AH$479,MATCH(AA$2,Kraftvärmeprod!$B$1:$AG$1,0),FALSE)/1,0)-IFERROR(VLOOKUP($B200,'Slutlig allokering kvv'!$B$2:$AC$462,MATCH(AA$3,'Slutlig allokering kvv'!$B$1:$AJ$1,0),FALSE)/1,0)</f>
        <v>0</v>
      </c>
      <c r="AE200">
        <f t="shared" si="6"/>
        <v>0</v>
      </c>
      <c r="AG200">
        <f>IFERROR(VLOOKUP(B200,'Slutlig allokering kvv'!$B$2:$AJ$462,MATCH("Summa slutlig allokerad tillförd energi (utan hjälpel och rökgaskondensering):",'Slutlig allokering kvv'!$B$1:$AK$1,0),FALSE)/1,"")</f>
        <v>0</v>
      </c>
      <c r="AI200" s="137" t="str">
        <f>IFERROR(1-VLOOKUP(B200,'Slutlig allokering kvv'!$B$2:$AJ$462,MATCH("Andel av bränsle i kvv som allokerats till värme, exklusive rökgaskondensering och hjälpel",'Slutlig allokering kvv'!$B$1:$AK$1,0),FALSE),"")</f>
        <v/>
      </c>
      <c r="AK200" s="137" t="str">
        <f t="shared" si="7"/>
        <v/>
      </c>
    </row>
    <row r="201" spans="1:37" x14ac:dyDescent="0.25">
      <c r="A201" s="2" t="s">
        <v>314</v>
      </c>
      <c r="B201" s="2" t="s">
        <v>316</v>
      </c>
      <c r="C201" t="str">
        <f>IFERROR(VLOOKUP($B201,Kraftvärmeprod!$B$1:$AH$479,MATCH(C$3,Kraftvärmeprod!$B$1:$AG$1,0),FALSE)/1,"")</f>
        <v/>
      </c>
      <c r="D201" t="str">
        <f>IFERROR(VLOOKUP($B201,Kraftvärmeprod!$B$1:$AH$479,MATCH(D$3,Kraftvärmeprod!$B$1:$AG$1,0),FALSE)/1,"")</f>
        <v/>
      </c>
      <c r="E201">
        <f>IFERROR(VLOOKUP($B201,Kraftvärmeprod!$B$1:$AH$479,MATCH(E$2,Kraftvärmeprod!$B$1:$AG$1,0),FALSE)/1,0)-IFERROR(VLOOKUP($B201,'Slutlig allokering kvv'!$B$2:$AC$462,MATCH(E$3,'Slutlig allokering kvv'!$B$1:$AJ$1,0),FALSE)/1,0)</f>
        <v>0</v>
      </c>
      <c r="F201">
        <f>IFERROR(VLOOKUP($B201,Kraftvärmeprod!$B$1:$AH$479,MATCH(F$2,Kraftvärmeprod!$B$1:$AG$1,0),FALSE)/1,0)-IFERROR(VLOOKUP($B201,'Slutlig allokering kvv'!$B$2:$AC$462,MATCH(F$3,'Slutlig allokering kvv'!$B$1:$AJ$1,0),FALSE)/1,0)</f>
        <v>0</v>
      </c>
      <c r="G201">
        <f>IFERROR(VLOOKUP($B201,Kraftvärmeprod!$B$1:$AH$479,MATCH(G$2,Kraftvärmeprod!$B$1:$AG$1,0),FALSE)/1,0)-IFERROR(VLOOKUP($B201,'Slutlig allokering kvv'!$B$2:$AC$462,MATCH(G$3,'Slutlig allokering kvv'!$B$1:$AJ$1,0),FALSE)/1,0)</f>
        <v>0</v>
      </c>
      <c r="H201">
        <f>IFERROR(VLOOKUP($B201,Kraftvärmeprod!$B$1:$AH$479,MATCH(H$2,Kraftvärmeprod!$B$1:$AG$1,0),FALSE)/1,0)-IFERROR(VLOOKUP($B201,'Slutlig allokering kvv'!$B$2:$AC$462,MATCH(H$3,'Slutlig allokering kvv'!$B$1:$AJ$1,0),FALSE)/1,0)</f>
        <v>0</v>
      </c>
      <c r="I201">
        <f>IFERROR(VLOOKUP($B201,Kraftvärmeprod!$B$1:$AH$479,MATCH(I$2,Kraftvärmeprod!$B$1:$AG$1,0),FALSE)/1,0)-IFERROR(VLOOKUP($B201,'Slutlig allokering kvv'!$B$2:$AC$462,MATCH(I$3,'Slutlig allokering kvv'!$B$1:$AJ$1,0),FALSE)/1,0)</f>
        <v>0</v>
      </c>
      <c r="J201">
        <f>IFERROR(VLOOKUP($B201,Kraftvärmeprod!$B$1:$AH$479,MATCH(J$2,Kraftvärmeprod!$B$1:$AG$1,0),FALSE)/1,0)-IFERROR(VLOOKUP($B201,'Slutlig allokering kvv'!$B$2:$AC$462,MATCH(J$3,'Slutlig allokering kvv'!$B$1:$AJ$1,0),FALSE)/1,0)</f>
        <v>0</v>
      </c>
      <c r="K201">
        <f>IFERROR(VLOOKUP($B201,Kraftvärmeprod!$B$1:$AH$479,MATCH(K$2,Kraftvärmeprod!$B$1:$AG$1,0),FALSE)/1,0)-IFERROR(VLOOKUP($B201,'Slutlig allokering kvv'!$B$2:$AC$462,MATCH(K$3,'Slutlig allokering kvv'!$B$1:$AJ$1,0),FALSE)/1,0)</f>
        <v>0</v>
      </c>
      <c r="L201">
        <f>IFERROR(VLOOKUP($B201,Kraftvärmeprod!$B$1:$AH$479,MATCH(L$2,Kraftvärmeprod!$B$1:$AG$1,0),FALSE)/1,0)-IFERROR(VLOOKUP($B201,'Slutlig allokering kvv'!$B$2:$AC$462,MATCH(L$3,'Slutlig allokering kvv'!$B$1:$AJ$1,0),FALSE)/1,0)</f>
        <v>0</v>
      </c>
      <c r="M201">
        <f>IFERROR(VLOOKUP($B201,Kraftvärmeprod!$B$1:$AH$479,MATCH(M$2,Kraftvärmeprod!$B$1:$AG$1,0),FALSE)/1,0)-IFERROR(VLOOKUP($B201,'Slutlig allokering kvv'!$B$2:$AC$462,MATCH(M$3,'Slutlig allokering kvv'!$B$1:$AJ$1,0),FALSE)/1,0)</f>
        <v>0</v>
      </c>
      <c r="N201">
        <f>IFERROR(VLOOKUP($B201,Kraftvärmeprod!$B$1:$AH$479,MATCH(N$2,Kraftvärmeprod!$B$1:$AG$1,0),FALSE)/1,0)-IFERROR(VLOOKUP($B201,'Slutlig allokering kvv'!$B$2:$AC$462,MATCH(N$3,'Slutlig allokering kvv'!$B$1:$AJ$1,0),FALSE)/1,0)</f>
        <v>0</v>
      </c>
      <c r="O201">
        <f>IFERROR(VLOOKUP($B201,Kraftvärmeprod!$B$1:$AH$479,MATCH(O$2,Kraftvärmeprod!$B$1:$AG$1,0),FALSE)/1,0)-IFERROR(VLOOKUP($B201,'Slutlig allokering kvv'!$B$2:$AC$462,MATCH(O$3,'Slutlig allokering kvv'!$B$1:$AJ$1,0),FALSE)/1,0)</f>
        <v>0</v>
      </c>
      <c r="P201">
        <f>IFERROR(VLOOKUP($B201,Kraftvärmeprod!$B$1:$AH$479,MATCH(P$2,Kraftvärmeprod!$B$1:$AG$1,0),FALSE)/1,0)-IFERROR(VLOOKUP($B201,'Slutlig allokering kvv'!$B$2:$AC$462,MATCH(P$3,'Slutlig allokering kvv'!$B$1:$AJ$1,0),FALSE)/1,0)</f>
        <v>0</v>
      </c>
      <c r="Q201">
        <f>IFERROR(VLOOKUP($B201,Kraftvärmeprod!$B$1:$AH$479,MATCH(Q$2,Kraftvärmeprod!$B$1:$AG$1,0),FALSE)/1,0)-IFERROR(VLOOKUP($B201,'Slutlig allokering kvv'!$B$2:$AC$462,MATCH(Q$3,'Slutlig allokering kvv'!$B$1:$AJ$1,0),FALSE)/1,0)</f>
        <v>0</v>
      </c>
      <c r="R201">
        <f>IFERROR(VLOOKUP($B201,Kraftvärmeprod!$B$1:$AH$479,MATCH(R$2,Kraftvärmeprod!$B$1:$AG$1,0),FALSE)/1,0)-IFERROR(VLOOKUP($B201,'Slutlig allokering kvv'!$B$2:$AC$462,MATCH(R$3,'Slutlig allokering kvv'!$B$1:$AJ$1,0),FALSE)/1,0)</f>
        <v>0</v>
      </c>
      <c r="S201">
        <f>IFERROR(VLOOKUP($B201,Kraftvärmeprod!$B$1:$AH$479,MATCH(S$2,Kraftvärmeprod!$B$1:$AG$1,0),FALSE)/1,0)-IFERROR(VLOOKUP($B201,'Slutlig allokering kvv'!$B$2:$AC$462,MATCH(S$3,'Slutlig allokering kvv'!$B$1:$AJ$1,0),FALSE)/1,0)</f>
        <v>0</v>
      </c>
      <c r="T201" s="6">
        <f>IFERROR(VLOOKUP($B201,Miljö!$B$1:$S$477,MATCH(T$2,Miljö!$B$1:$X$1,0),FALSE)/1,0)-IFERROR(VLOOKUP($B201,'Slutlig allokering kvv'!$B$2:$AC$462,MATCH(T$3,'Slutlig allokering kvv'!$B$1:$AJ$1,0),FALSE)/1,0)</f>
        <v>0</v>
      </c>
      <c r="U201">
        <f>IFERROR(VLOOKUP($B201,Kraftvärmeprod!$B$1:$AH$479,MATCH(U$2,Kraftvärmeprod!$B$1:$AG$1,0),FALSE)/1,0)-IFERROR(VLOOKUP($B201,'Slutlig allokering kvv'!$B$2:$AC$462,MATCH(U$3,'Slutlig allokering kvv'!$B$1:$AJ$1,0),FALSE)/1,0)</f>
        <v>0</v>
      </c>
      <c r="V201">
        <f>IFERROR(VLOOKUP($B201,Kraftvärmeprod!$B$1:$AH$479,MATCH(V$2,Kraftvärmeprod!$B$1:$AG$1,0),FALSE)/1,0)-IFERROR(VLOOKUP($B201,'Slutlig allokering kvv'!$B$2:$AC$462,MATCH(V$3,'Slutlig allokering kvv'!$B$1:$AJ$1,0),FALSE)/1,0)</f>
        <v>0</v>
      </c>
      <c r="W201">
        <f>IFERROR(VLOOKUP($B201,Kraftvärmeprod!$B$1:$AH$479,MATCH(W$2,Kraftvärmeprod!$B$1:$AG$1,0),FALSE)/1,0)-IFERROR(VLOOKUP($B201,'Slutlig allokering kvv'!$B$2:$AC$462,MATCH(W$3,'Slutlig allokering kvv'!$B$1:$AJ$1,0),FALSE)/1,0)</f>
        <v>0</v>
      </c>
      <c r="X201">
        <f>IFERROR(VLOOKUP($B201,Kraftvärmeprod!$B$1:$AH$479,MATCH(X$2,Kraftvärmeprod!$B$1:$AG$1,0),FALSE)/1,0)-IFERROR(VLOOKUP($B201,'Slutlig allokering kvv'!$B$2:$AC$462,MATCH(X$3,'Slutlig allokering kvv'!$B$1:$AJ$1,0),FALSE)/1,0)</f>
        <v>0</v>
      </c>
      <c r="Y201">
        <f>IFERROR(VLOOKUP($B201,Kraftvärmeprod!$B$1:$AH$479,MATCH(Y$2,Kraftvärmeprod!$B$1:$AG$1,0),FALSE)/1,0)-IFERROR(VLOOKUP($B201,'Slutlig allokering kvv'!$B$2:$AC$462,MATCH(Y$3,'Slutlig allokering kvv'!$B$1:$AJ$1,0),FALSE)/1,0)</f>
        <v>0</v>
      </c>
      <c r="Z201">
        <f>IFERROR(VLOOKUP($B201,Kraftvärmeprod!$B$1:$AH$479,MATCH(Z$2,Kraftvärmeprod!$B$1:$AG$1,0),FALSE)/1,0)-IFERROR(VLOOKUP($B201,'Slutlig allokering kvv'!$B$2:$AC$462,MATCH(Z$3,'Slutlig allokering kvv'!$B$1:$AJ$1,0),FALSE)/1,0)</f>
        <v>0</v>
      </c>
      <c r="AA201">
        <f>IFERROR(VLOOKUP($B201,Kraftvärmeprod!$B$1:$AH$479,MATCH(AA$2,Kraftvärmeprod!$B$1:$AG$1,0),FALSE)/1,0)-IFERROR(VLOOKUP($B201,'Slutlig allokering kvv'!$B$2:$AC$462,MATCH(AA$3,'Slutlig allokering kvv'!$B$1:$AJ$1,0),FALSE)/1,0)</f>
        <v>0</v>
      </c>
      <c r="AE201">
        <f t="shared" si="6"/>
        <v>0</v>
      </c>
      <c r="AG201">
        <f>IFERROR(VLOOKUP(B201,'Slutlig allokering kvv'!$B$2:$AJ$462,MATCH("Summa slutlig allokerad tillförd energi (utan hjälpel och rökgaskondensering):",'Slutlig allokering kvv'!$B$1:$AK$1,0),FALSE)/1,"")</f>
        <v>0</v>
      </c>
      <c r="AI201" s="137" t="str">
        <f>IFERROR(1-VLOOKUP(B201,'Slutlig allokering kvv'!$B$2:$AJ$462,MATCH("Andel av bränsle i kvv som allokerats till värme, exklusive rökgaskondensering och hjälpel",'Slutlig allokering kvv'!$B$1:$AK$1,0),FALSE),"")</f>
        <v/>
      </c>
      <c r="AK201" s="137" t="str">
        <f t="shared" si="7"/>
        <v/>
      </c>
    </row>
    <row r="202" spans="1:37" x14ac:dyDescent="0.25">
      <c r="A202" s="2" t="s">
        <v>317</v>
      </c>
      <c r="B202" s="13" t="s">
        <v>1022</v>
      </c>
      <c r="C202" t="str">
        <f>IFERROR(VLOOKUP($B202,Kraftvärmeprod!$B$1:$AH$479,MATCH(C$3,Kraftvärmeprod!$B$1:$AG$1,0),FALSE)/1,"")</f>
        <v/>
      </c>
      <c r="D202" t="str">
        <f>IFERROR(VLOOKUP($B202,Kraftvärmeprod!$B$1:$AH$479,MATCH(D$3,Kraftvärmeprod!$B$1:$AG$1,0),FALSE)/1,"")</f>
        <v/>
      </c>
      <c r="E202">
        <f>IFERROR(VLOOKUP($B202,Kraftvärmeprod!$B$1:$AH$479,MATCH(E$2,Kraftvärmeprod!$B$1:$AG$1,0),FALSE)/1,0)-IFERROR(VLOOKUP($B202,'Slutlig allokering kvv'!$B$2:$AC$462,MATCH(E$3,'Slutlig allokering kvv'!$B$1:$AJ$1,0),FALSE)/1,0)</f>
        <v>0</v>
      </c>
      <c r="F202">
        <f>IFERROR(VLOOKUP($B202,Kraftvärmeprod!$B$1:$AH$479,MATCH(F$2,Kraftvärmeprod!$B$1:$AG$1,0),FALSE)/1,0)-IFERROR(VLOOKUP($B202,'Slutlig allokering kvv'!$B$2:$AC$462,MATCH(F$3,'Slutlig allokering kvv'!$B$1:$AJ$1,0),FALSE)/1,0)</f>
        <v>0</v>
      </c>
      <c r="G202">
        <f>IFERROR(VLOOKUP($B202,Kraftvärmeprod!$B$1:$AH$479,MATCH(G$2,Kraftvärmeprod!$B$1:$AG$1,0),FALSE)/1,0)-IFERROR(VLOOKUP($B202,'Slutlig allokering kvv'!$B$2:$AC$462,MATCH(G$3,'Slutlig allokering kvv'!$B$1:$AJ$1,0),FALSE)/1,0)</f>
        <v>0</v>
      </c>
      <c r="H202">
        <f>IFERROR(VLOOKUP($B202,Kraftvärmeprod!$B$1:$AH$479,MATCH(H$2,Kraftvärmeprod!$B$1:$AG$1,0),FALSE)/1,0)-IFERROR(VLOOKUP($B202,'Slutlig allokering kvv'!$B$2:$AC$462,MATCH(H$3,'Slutlig allokering kvv'!$B$1:$AJ$1,0),FALSE)/1,0)</f>
        <v>0</v>
      </c>
      <c r="I202">
        <f>IFERROR(VLOOKUP($B202,Kraftvärmeprod!$B$1:$AH$479,MATCH(I$2,Kraftvärmeprod!$B$1:$AG$1,0),FALSE)/1,0)-IFERROR(VLOOKUP($B202,'Slutlig allokering kvv'!$B$2:$AC$462,MATCH(I$3,'Slutlig allokering kvv'!$B$1:$AJ$1,0),FALSE)/1,0)</f>
        <v>0</v>
      </c>
      <c r="J202">
        <f>IFERROR(VLOOKUP($B202,Kraftvärmeprod!$B$1:$AH$479,MATCH(J$2,Kraftvärmeprod!$B$1:$AG$1,0),FALSE)/1,0)-IFERROR(VLOOKUP($B202,'Slutlig allokering kvv'!$B$2:$AC$462,MATCH(J$3,'Slutlig allokering kvv'!$B$1:$AJ$1,0),FALSE)/1,0)</f>
        <v>0</v>
      </c>
      <c r="K202">
        <f>IFERROR(VLOOKUP($B202,Kraftvärmeprod!$B$1:$AH$479,MATCH(K$2,Kraftvärmeprod!$B$1:$AG$1,0),FALSE)/1,0)-IFERROR(VLOOKUP($B202,'Slutlig allokering kvv'!$B$2:$AC$462,MATCH(K$3,'Slutlig allokering kvv'!$B$1:$AJ$1,0),FALSE)/1,0)</f>
        <v>0</v>
      </c>
      <c r="L202">
        <f>IFERROR(VLOOKUP($B202,Kraftvärmeprod!$B$1:$AH$479,MATCH(L$2,Kraftvärmeprod!$B$1:$AG$1,0),FALSE)/1,0)-IFERROR(VLOOKUP($B202,'Slutlig allokering kvv'!$B$2:$AC$462,MATCH(L$3,'Slutlig allokering kvv'!$B$1:$AJ$1,0),FALSE)/1,0)</f>
        <v>0</v>
      </c>
      <c r="M202">
        <f>IFERROR(VLOOKUP($B202,Kraftvärmeprod!$B$1:$AH$479,MATCH(M$2,Kraftvärmeprod!$B$1:$AG$1,0),FALSE)/1,0)-IFERROR(VLOOKUP($B202,'Slutlig allokering kvv'!$B$2:$AC$462,MATCH(M$3,'Slutlig allokering kvv'!$B$1:$AJ$1,0),FALSE)/1,0)</f>
        <v>0</v>
      </c>
      <c r="N202">
        <f>IFERROR(VLOOKUP($B202,Kraftvärmeprod!$B$1:$AH$479,MATCH(N$2,Kraftvärmeprod!$B$1:$AG$1,0),FALSE)/1,0)-IFERROR(VLOOKUP($B202,'Slutlig allokering kvv'!$B$2:$AC$462,MATCH(N$3,'Slutlig allokering kvv'!$B$1:$AJ$1,0),FALSE)/1,0)</f>
        <v>0</v>
      </c>
      <c r="O202">
        <f>IFERROR(VLOOKUP($B202,Kraftvärmeprod!$B$1:$AH$479,MATCH(O$2,Kraftvärmeprod!$B$1:$AG$1,0),FALSE)/1,0)-IFERROR(VLOOKUP($B202,'Slutlig allokering kvv'!$B$2:$AC$462,MATCH(O$3,'Slutlig allokering kvv'!$B$1:$AJ$1,0),FALSE)/1,0)</f>
        <v>0</v>
      </c>
      <c r="P202">
        <f>IFERROR(VLOOKUP($B202,Kraftvärmeprod!$B$1:$AH$479,MATCH(P$2,Kraftvärmeprod!$B$1:$AG$1,0),FALSE)/1,0)-IFERROR(VLOOKUP($B202,'Slutlig allokering kvv'!$B$2:$AC$462,MATCH(P$3,'Slutlig allokering kvv'!$B$1:$AJ$1,0),FALSE)/1,0)</f>
        <v>0</v>
      </c>
      <c r="Q202">
        <f>IFERROR(VLOOKUP($B202,Kraftvärmeprod!$B$1:$AH$479,MATCH(Q$2,Kraftvärmeprod!$B$1:$AG$1,0),FALSE)/1,0)-IFERROR(VLOOKUP($B202,'Slutlig allokering kvv'!$B$2:$AC$462,MATCH(Q$3,'Slutlig allokering kvv'!$B$1:$AJ$1,0),FALSE)/1,0)</f>
        <v>0</v>
      </c>
      <c r="R202">
        <f>IFERROR(VLOOKUP($B202,Kraftvärmeprod!$B$1:$AH$479,MATCH(R$2,Kraftvärmeprod!$B$1:$AG$1,0),FALSE)/1,0)-IFERROR(VLOOKUP($B202,'Slutlig allokering kvv'!$B$2:$AC$462,MATCH(R$3,'Slutlig allokering kvv'!$B$1:$AJ$1,0),FALSE)/1,0)</f>
        <v>0</v>
      </c>
      <c r="S202">
        <f>IFERROR(VLOOKUP($B202,Kraftvärmeprod!$B$1:$AH$479,MATCH(S$2,Kraftvärmeprod!$B$1:$AG$1,0),FALSE)/1,0)-IFERROR(VLOOKUP($B202,'Slutlig allokering kvv'!$B$2:$AC$462,MATCH(S$3,'Slutlig allokering kvv'!$B$1:$AJ$1,0),FALSE)/1,0)</f>
        <v>0</v>
      </c>
      <c r="T202" s="6">
        <f>IFERROR(VLOOKUP($B202,Miljö!$B$1:$S$477,MATCH(T$2,Miljö!$B$1:$X$1,0),FALSE)/1,0)-IFERROR(VLOOKUP($B202,'Slutlig allokering kvv'!$B$2:$AC$462,MATCH(T$3,'Slutlig allokering kvv'!$B$1:$AJ$1,0),FALSE)/1,0)</f>
        <v>0</v>
      </c>
      <c r="U202">
        <f>IFERROR(VLOOKUP($B202,Kraftvärmeprod!$B$1:$AH$479,MATCH(U$2,Kraftvärmeprod!$B$1:$AG$1,0),FALSE)/1,0)-IFERROR(VLOOKUP($B202,'Slutlig allokering kvv'!$B$2:$AC$462,MATCH(U$3,'Slutlig allokering kvv'!$B$1:$AJ$1,0),FALSE)/1,0)</f>
        <v>0</v>
      </c>
      <c r="V202">
        <f>IFERROR(VLOOKUP($B202,Kraftvärmeprod!$B$1:$AH$479,MATCH(V$2,Kraftvärmeprod!$B$1:$AG$1,0),FALSE)/1,0)-IFERROR(VLOOKUP($B202,'Slutlig allokering kvv'!$B$2:$AC$462,MATCH(V$3,'Slutlig allokering kvv'!$B$1:$AJ$1,0),FALSE)/1,0)</f>
        <v>0</v>
      </c>
      <c r="W202">
        <f>IFERROR(VLOOKUP($B202,Kraftvärmeprod!$B$1:$AH$479,MATCH(W$2,Kraftvärmeprod!$B$1:$AG$1,0),FALSE)/1,0)-IFERROR(VLOOKUP($B202,'Slutlig allokering kvv'!$B$2:$AC$462,MATCH(W$3,'Slutlig allokering kvv'!$B$1:$AJ$1,0),FALSE)/1,0)</f>
        <v>0</v>
      </c>
      <c r="X202">
        <f>IFERROR(VLOOKUP($B202,Kraftvärmeprod!$B$1:$AH$479,MATCH(X$2,Kraftvärmeprod!$B$1:$AG$1,0),FALSE)/1,0)-IFERROR(VLOOKUP($B202,'Slutlig allokering kvv'!$B$2:$AC$462,MATCH(X$3,'Slutlig allokering kvv'!$B$1:$AJ$1,0),FALSE)/1,0)</f>
        <v>0</v>
      </c>
      <c r="Y202">
        <f>IFERROR(VLOOKUP($B202,Kraftvärmeprod!$B$1:$AH$479,MATCH(Y$2,Kraftvärmeprod!$B$1:$AG$1,0),FALSE)/1,0)-IFERROR(VLOOKUP($B202,'Slutlig allokering kvv'!$B$2:$AC$462,MATCH(Y$3,'Slutlig allokering kvv'!$B$1:$AJ$1,0),FALSE)/1,0)</f>
        <v>0</v>
      </c>
      <c r="Z202">
        <f>IFERROR(VLOOKUP($B202,Kraftvärmeprod!$B$1:$AH$479,MATCH(Z$2,Kraftvärmeprod!$B$1:$AG$1,0),FALSE)/1,0)-IFERROR(VLOOKUP($B202,'Slutlig allokering kvv'!$B$2:$AC$462,MATCH(Z$3,'Slutlig allokering kvv'!$B$1:$AJ$1,0),FALSE)/1,0)</f>
        <v>0</v>
      </c>
      <c r="AA202">
        <f>IFERROR(VLOOKUP($B202,Kraftvärmeprod!$B$1:$AH$479,MATCH(AA$2,Kraftvärmeprod!$B$1:$AG$1,0),FALSE)/1,0)-IFERROR(VLOOKUP($B202,'Slutlig allokering kvv'!$B$2:$AC$462,MATCH(AA$3,'Slutlig allokering kvv'!$B$1:$AJ$1,0),FALSE)/1,0)</f>
        <v>0</v>
      </c>
      <c r="AE202">
        <f t="shared" si="6"/>
        <v>0</v>
      </c>
      <c r="AG202">
        <f>IFERROR(VLOOKUP(B202,'Slutlig allokering kvv'!$B$2:$AJ$462,MATCH("Summa slutlig allokerad tillförd energi (utan hjälpel och rökgaskondensering):",'Slutlig allokering kvv'!$B$1:$AK$1,0),FALSE)/1,"")</f>
        <v>0</v>
      </c>
      <c r="AI202" s="137" t="str">
        <f>IFERROR(1-VLOOKUP(B202,'Slutlig allokering kvv'!$B$2:$AJ$462,MATCH("Andel av bränsle i kvv som allokerats till värme, exklusive rökgaskondensering och hjälpel",'Slutlig allokering kvv'!$B$1:$AK$1,0),FALSE),"")</f>
        <v/>
      </c>
      <c r="AK202" s="137" t="str">
        <f t="shared" si="7"/>
        <v/>
      </c>
    </row>
    <row r="203" spans="1:37" x14ac:dyDescent="0.25">
      <c r="A203" s="2" t="s">
        <v>319</v>
      </c>
      <c r="B203" s="2" t="s">
        <v>320</v>
      </c>
      <c r="C203" t="str">
        <f>IFERROR(VLOOKUP($B203,Kraftvärmeprod!$B$1:$AH$479,MATCH(C$3,Kraftvärmeprod!$B$1:$AG$1,0),FALSE)/1,"")</f>
        <v/>
      </c>
      <c r="D203" t="str">
        <f>IFERROR(VLOOKUP($B203,Kraftvärmeprod!$B$1:$AH$479,MATCH(D$3,Kraftvärmeprod!$B$1:$AG$1,0),FALSE)/1,"")</f>
        <v/>
      </c>
      <c r="E203">
        <f>IFERROR(VLOOKUP($B203,Kraftvärmeprod!$B$1:$AH$479,MATCH(E$2,Kraftvärmeprod!$B$1:$AG$1,0),FALSE)/1,0)-IFERROR(VLOOKUP($B203,'Slutlig allokering kvv'!$B$2:$AC$462,MATCH(E$3,'Slutlig allokering kvv'!$B$1:$AJ$1,0),FALSE)/1,0)</f>
        <v>0</v>
      </c>
      <c r="F203">
        <f>IFERROR(VLOOKUP($B203,Kraftvärmeprod!$B$1:$AH$479,MATCH(F$2,Kraftvärmeprod!$B$1:$AG$1,0),FALSE)/1,0)-IFERROR(VLOOKUP($B203,'Slutlig allokering kvv'!$B$2:$AC$462,MATCH(F$3,'Slutlig allokering kvv'!$B$1:$AJ$1,0),FALSE)/1,0)</f>
        <v>0</v>
      </c>
      <c r="G203">
        <f>IFERROR(VLOOKUP($B203,Kraftvärmeprod!$B$1:$AH$479,MATCH(G$2,Kraftvärmeprod!$B$1:$AG$1,0),FALSE)/1,0)-IFERROR(VLOOKUP($B203,'Slutlig allokering kvv'!$B$2:$AC$462,MATCH(G$3,'Slutlig allokering kvv'!$B$1:$AJ$1,0),FALSE)/1,0)</f>
        <v>0</v>
      </c>
      <c r="H203">
        <f>IFERROR(VLOOKUP($B203,Kraftvärmeprod!$B$1:$AH$479,MATCH(H$2,Kraftvärmeprod!$B$1:$AG$1,0),FALSE)/1,0)-IFERROR(VLOOKUP($B203,'Slutlig allokering kvv'!$B$2:$AC$462,MATCH(H$3,'Slutlig allokering kvv'!$B$1:$AJ$1,0),FALSE)/1,0)</f>
        <v>0</v>
      </c>
      <c r="I203">
        <f>IFERROR(VLOOKUP($B203,Kraftvärmeprod!$B$1:$AH$479,MATCH(I$2,Kraftvärmeprod!$B$1:$AG$1,0),FALSE)/1,0)-IFERROR(VLOOKUP($B203,'Slutlig allokering kvv'!$B$2:$AC$462,MATCH(I$3,'Slutlig allokering kvv'!$B$1:$AJ$1,0),FALSE)/1,0)</f>
        <v>0</v>
      </c>
      <c r="J203">
        <f>IFERROR(VLOOKUP($B203,Kraftvärmeprod!$B$1:$AH$479,MATCH(J$2,Kraftvärmeprod!$B$1:$AG$1,0),FALSE)/1,0)-IFERROR(VLOOKUP($B203,'Slutlig allokering kvv'!$B$2:$AC$462,MATCH(J$3,'Slutlig allokering kvv'!$B$1:$AJ$1,0),FALSE)/1,0)</f>
        <v>0</v>
      </c>
      <c r="K203">
        <f>IFERROR(VLOOKUP($B203,Kraftvärmeprod!$B$1:$AH$479,MATCH(K$2,Kraftvärmeprod!$B$1:$AG$1,0),FALSE)/1,0)-IFERROR(VLOOKUP($B203,'Slutlig allokering kvv'!$B$2:$AC$462,MATCH(K$3,'Slutlig allokering kvv'!$B$1:$AJ$1,0),FALSE)/1,0)</f>
        <v>0</v>
      </c>
      <c r="L203">
        <f>IFERROR(VLOOKUP($B203,Kraftvärmeprod!$B$1:$AH$479,MATCH(L$2,Kraftvärmeprod!$B$1:$AG$1,0),FALSE)/1,0)-IFERROR(VLOOKUP($B203,'Slutlig allokering kvv'!$B$2:$AC$462,MATCH(L$3,'Slutlig allokering kvv'!$B$1:$AJ$1,0),FALSE)/1,0)</f>
        <v>0</v>
      </c>
      <c r="M203">
        <f>IFERROR(VLOOKUP($B203,Kraftvärmeprod!$B$1:$AH$479,MATCH(M$2,Kraftvärmeprod!$B$1:$AG$1,0),FALSE)/1,0)-IFERROR(VLOOKUP($B203,'Slutlig allokering kvv'!$B$2:$AC$462,MATCH(M$3,'Slutlig allokering kvv'!$B$1:$AJ$1,0),FALSE)/1,0)</f>
        <v>0</v>
      </c>
      <c r="N203">
        <f>IFERROR(VLOOKUP($B203,Kraftvärmeprod!$B$1:$AH$479,MATCH(N$2,Kraftvärmeprod!$B$1:$AG$1,0),FALSE)/1,0)-IFERROR(VLOOKUP($B203,'Slutlig allokering kvv'!$B$2:$AC$462,MATCH(N$3,'Slutlig allokering kvv'!$B$1:$AJ$1,0),FALSE)/1,0)</f>
        <v>0</v>
      </c>
      <c r="O203">
        <f>IFERROR(VLOOKUP($B203,Kraftvärmeprod!$B$1:$AH$479,MATCH(O$2,Kraftvärmeprod!$B$1:$AG$1,0),FALSE)/1,0)-IFERROR(VLOOKUP($B203,'Slutlig allokering kvv'!$B$2:$AC$462,MATCH(O$3,'Slutlig allokering kvv'!$B$1:$AJ$1,0),FALSE)/1,0)</f>
        <v>0</v>
      </c>
      <c r="P203">
        <f>IFERROR(VLOOKUP($B203,Kraftvärmeprod!$B$1:$AH$479,MATCH(P$2,Kraftvärmeprod!$B$1:$AG$1,0),FALSE)/1,0)-IFERROR(VLOOKUP($B203,'Slutlig allokering kvv'!$B$2:$AC$462,MATCH(P$3,'Slutlig allokering kvv'!$B$1:$AJ$1,0),FALSE)/1,0)</f>
        <v>0</v>
      </c>
      <c r="Q203">
        <f>IFERROR(VLOOKUP($B203,Kraftvärmeprod!$B$1:$AH$479,MATCH(Q$2,Kraftvärmeprod!$B$1:$AG$1,0),FALSE)/1,0)-IFERROR(VLOOKUP($B203,'Slutlig allokering kvv'!$B$2:$AC$462,MATCH(Q$3,'Slutlig allokering kvv'!$B$1:$AJ$1,0),FALSE)/1,0)</f>
        <v>0</v>
      </c>
      <c r="R203">
        <f>IFERROR(VLOOKUP($B203,Kraftvärmeprod!$B$1:$AH$479,MATCH(R$2,Kraftvärmeprod!$B$1:$AG$1,0),FALSE)/1,0)-IFERROR(VLOOKUP($B203,'Slutlig allokering kvv'!$B$2:$AC$462,MATCH(R$3,'Slutlig allokering kvv'!$B$1:$AJ$1,0),FALSE)/1,0)</f>
        <v>0</v>
      </c>
      <c r="S203">
        <f>IFERROR(VLOOKUP($B203,Kraftvärmeprod!$B$1:$AH$479,MATCH(S$2,Kraftvärmeprod!$B$1:$AG$1,0),FALSE)/1,0)-IFERROR(VLOOKUP($B203,'Slutlig allokering kvv'!$B$2:$AC$462,MATCH(S$3,'Slutlig allokering kvv'!$B$1:$AJ$1,0),FALSE)/1,0)</f>
        <v>0</v>
      </c>
      <c r="T203" s="6">
        <f>IFERROR(VLOOKUP($B203,Miljö!$B$1:$S$477,MATCH(T$2,Miljö!$B$1:$X$1,0),FALSE)/1,0)-IFERROR(VLOOKUP($B203,'Slutlig allokering kvv'!$B$2:$AC$462,MATCH(T$3,'Slutlig allokering kvv'!$B$1:$AJ$1,0),FALSE)/1,0)</f>
        <v>0</v>
      </c>
      <c r="U203">
        <f>IFERROR(VLOOKUP($B203,Kraftvärmeprod!$B$1:$AH$479,MATCH(U$2,Kraftvärmeprod!$B$1:$AG$1,0),FALSE)/1,0)-IFERROR(VLOOKUP($B203,'Slutlig allokering kvv'!$B$2:$AC$462,MATCH(U$3,'Slutlig allokering kvv'!$B$1:$AJ$1,0),FALSE)/1,0)</f>
        <v>0</v>
      </c>
      <c r="V203">
        <f>IFERROR(VLOOKUP($B203,Kraftvärmeprod!$B$1:$AH$479,MATCH(V$2,Kraftvärmeprod!$B$1:$AG$1,0),FALSE)/1,0)-IFERROR(VLOOKUP($B203,'Slutlig allokering kvv'!$B$2:$AC$462,MATCH(V$3,'Slutlig allokering kvv'!$B$1:$AJ$1,0),FALSE)/1,0)</f>
        <v>0</v>
      </c>
      <c r="W203">
        <f>IFERROR(VLOOKUP($B203,Kraftvärmeprod!$B$1:$AH$479,MATCH(W$2,Kraftvärmeprod!$B$1:$AG$1,0),FALSE)/1,0)-IFERROR(VLOOKUP($B203,'Slutlig allokering kvv'!$B$2:$AC$462,MATCH(W$3,'Slutlig allokering kvv'!$B$1:$AJ$1,0),FALSE)/1,0)</f>
        <v>0</v>
      </c>
      <c r="X203">
        <f>IFERROR(VLOOKUP($B203,Kraftvärmeprod!$B$1:$AH$479,MATCH(X$2,Kraftvärmeprod!$B$1:$AG$1,0),FALSE)/1,0)-IFERROR(VLOOKUP($B203,'Slutlig allokering kvv'!$B$2:$AC$462,MATCH(X$3,'Slutlig allokering kvv'!$B$1:$AJ$1,0),FALSE)/1,0)</f>
        <v>0</v>
      </c>
      <c r="Y203">
        <f>IFERROR(VLOOKUP($B203,Kraftvärmeprod!$B$1:$AH$479,MATCH(Y$2,Kraftvärmeprod!$B$1:$AG$1,0),FALSE)/1,0)-IFERROR(VLOOKUP($B203,'Slutlig allokering kvv'!$B$2:$AC$462,MATCH(Y$3,'Slutlig allokering kvv'!$B$1:$AJ$1,0),FALSE)/1,0)</f>
        <v>0</v>
      </c>
      <c r="Z203">
        <f>IFERROR(VLOOKUP($B203,Kraftvärmeprod!$B$1:$AH$479,MATCH(Z$2,Kraftvärmeprod!$B$1:$AG$1,0),FALSE)/1,0)-IFERROR(VLOOKUP($B203,'Slutlig allokering kvv'!$B$2:$AC$462,MATCH(Z$3,'Slutlig allokering kvv'!$B$1:$AJ$1,0),FALSE)/1,0)</f>
        <v>0</v>
      </c>
      <c r="AA203">
        <f>IFERROR(VLOOKUP($B203,Kraftvärmeprod!$B$1:$AH$479,MATCH(AA$2,Kraftvärmeprod!$B$1:$AG$1,0),FALSE)/1,0)-IFERROR(VLOOKUP($B203,'Slutlig allokering kvv'!$B$2:$AC$462,MATCH(AA$3,'Slutlig allokering kvv'!$B$1:$AJ$1,0),FALSE)/1,0)</f>
        <v>0</v>
      </c>
      <c r="AE203">
        <f t="shared" si="6"/>
        <v>0</v>
      </c>
      <c r="AG203">
        <f>IFERROR(VLOOKUP(B203,'Slutlig allokering kvv'!$B$2:$AJ$462,MATCH("Summa slutlig allokerad tillförd energi (utan hjälpel och rökgaskondensering):",'Slutlig allokering kvv'!$B$1:$AK$1,0),FALSE)/1,"")</f>
        <v>0</v>
      </c>
      <c r="AI203" s="137" t="str">
        <f>IFERROR(1-VLOOKUP(B203,'Slutlig allokering kvv'!$B$2:$AJ$462,MATCH("Andel av bränsle i kvv som allokerats till värme, exklusive rökgaskondensering och hjälpel",'Slutlig allokering kvv'!$B$1:$AK$1,0),FALSE),"")</f>
        <v/>
      </c>
      <c r="AK203" s="137" t="str">
        <f t="shared" si="7"/>
        <v/>
      </c>
    </row>
    <row r="204" spans="1:37" x14ac:dyDescent="0.25">
      <c r="A204" s="2" t="s">
        <v>321</v>
      </c>
      <c r="B204" s="2" t="s">
        <v>322</v>
      </c>
      <c r="C204">
        <f>IFERROR(VLOOKUP($B204,Kraftvärmeprod!$B$1:$AH$479,MATCH(C$3,Kraftvärmeprod!$B$1:$AG$1,0),FALSE)/1,"")</f>
        <v>69.400000000000006</v>
      </c>
      <c r="D204">
        <f>IFERROR(VLOOKUP($B204,Kraftvärmeprod!$B$1:$AH$479,MATCH(D$3,Kraftvärmeprod!$B$1:$AG$1,0),FALSE)/1,"")</f>
        <v>10.1</v>
      </c>
      <c r="E204">
        <f>IFERROR(VLOOKUP($B204,Kraftvärmeprod!$B$1:$AH$479,MATCH(E$2,Kraftvärmeprod!$B$1:$AG$1,0),FALSE)/1,0)-IFERROR(VLOOKUP($B204,'Slutlig allokering kvv'!$B$2:$AC$462,MATCH(E$3,'Slutlig allokering kvv'!$B$1:$AJ$1,0),FALSE)/1,0)</f>
        <v>0</v>
      </c>
      <c r="F204">
        <f>IFERROR(VLOOKUP($B204,Kraftvärmeprod!$B$1:$AH$479,MATCH(F$2,Kraftvärmeprod!$B$1:$AG$1,0),FALSE)/1,0)-IFERROR(VLOOKUP($B204,'Slutlig allokering kvv'!$B$2:$AC$462,MATCH(F$3,'Slutlig allokering kvv'!$B$1:$AJ$1,0),FALSE)/1,0)</f>
        <v>0</v>
      </c>
      <c r="G204">
        <f>IFERROR(VLOOKUP($B204,Kraftvärmeprod!$B$1:$AH$479,MATCH(G$2,Kraftvärmeprod!$B$1:$AG$1,0),FALSE)/1,0)-IFERROR(VLOOKUP($B204,'Slutlig allokering kvv'!$B$2:$AC$462,MATCH(G$3,'Slutlig allokering kvv'!$B$1:$AJ$1,0),FALSE)/1,0)</f>
        <v>3.9596999999999998</v>
      </c>
      <c r="H204">
        <f>IFERROR(VLOOKUP($B204,Kraftvärmeprod!$B$1:$AH$479,MATCH(H$2,Kraftvärmeprod!$B$1:$AG$1,0),FALSE)/1,0)-IFERROR(VLOOKUP($B204,'Slutlig allokering kvv'!$B$2:$AC$462,MATCH(H$3,'Slutlig allokering kvv'!$B$1:$AJ$1,0),FALSE)/1,0)</f>
        <v>0</v>
      </c>
      <c r="I204">
        <f>IFERROR(VLOOKUP($B204,Kraftvärmeprod!$B$1:$AH$479,MATCH(I$2,Kraftvärmeprod!$B$1:$AG$1,0),FALSE)/1,0)-IFERROR(VLOOKUP($B204,'Slutlig allokering kvv'!$B$2:$AC$462,MATCH(I$3,'Slutlig allokering kvv'!$B$1:$AJ$1,0),FALSE)/1,0)</f>
        <v>0</v>
      </c>
      <c r="J204">
        <f>IFERROR(VLOOKUP($B204,Kraftvärmeprod!$B$1:$AH$479,MATCH(J$2,Kraftvärmeprod!$B$1:$AG$1,0),FALSE)/1,0)-IFERROR(VLOOKUP($B204,'Slutlig allokering kvv'!$B$2:$AC$462,MATCH(J$3,'Slutlig allokering kvv'!$B$1:$AJ$1,0),FALSE)/1,0)</f>
        <v>0</v>
      </c>
      <c r="K204">
        <f>IFERROR(VLOOKUP($B204,Kraftvärmeprod!$B$1:$AH$479,MATCH(K$2,Kraftvärmeprod!$B$1:$AG$1,0),FALSE)/1,0)-IFERROR(VLOOKUP($B204,'Slutlig allokering kvv'!$B$2:$AC$462,MATCH(K$3,'Slutlig allokering kvv'!$B$1:$AJ$1,0),FALSE)/1,0)</f>
        <v>0</v>
      </c>
      <c r="L204">
        <f>IFERROR(VLOOKUP($B204,Kraftvärmeprod!$B$1:$AH$479,MATCH(L$2,Kraftvärmeprod!$B$1:$AG$1,0),FALSE)/1,0)-IFERROR(VLOOKUP($B204,'Slutlig allokering kvv'!$B$2:$AC$462,MATCH(L$3,'Slutlig allokering kvv'!$B$1:$AJ$1,0),FALSE)/1,0)</f>
        <v>13.4739</v>
      </c>
      <c r="M204">
        <f>IFERROR(VLOOKUP($B204,Kraftvärmeprod!$B$1:$AH$479,MATCH(M$2,Kraftvärmeprod!$B$1:$AG$1,0),FALSE)/1,0)-IFERROR(VLOOKUP($B204,'Slutlig allokering kvv'!$B$2:$AC$462,MATCH(M$3,'Slutlig allokering kvv'!$B$1:$AJ$1,0),FALSE)/1,0)</f>
        <v>0</v>
      </c>
      <c r="N204">
        <f>IFERROR(VLOOKUP($B204,Kraftvärmeprod!$B$1:$AH$479,MATCH(N$2,Kraftvärmeprod!$B$1:$AG$1,0),FALSE)/1,0)-IFERROR(VLOOKUP($B204,'Slutlig allokering kvv'!$B$2:$AC$462,MATCH(N$3,'Slutlig allokering kvv'!$B$1:$AJ$1,0),FALSE)/1,0)</f>
        <v>0</v>
      </c>
      <c r="O204">
        <f>IFERROR(VLOOKUP($B204,Kraftvärmeprod!$B$1:$AH$479,MATCH(O$2,Kraftvärmeprod!$B$1:$AG$1,0),FALSE)/1,0)-IFERROR(VLOOKUP($B204,'Slutlig allokering kvv'!$B$2:$AC$462,MATCH(O$3,'Slutlig allokering kvv'!$B$1:$AJ$1,0),FALSE)/1,0)</f>
        <v>0</v>
      </c>
      <c r="P204">
        <f>IFERROR(VLOOKUP($B204,Kraftvärmeprod!$B$1:$AH$479,MATCH(P$2,Kraftvärmeprod!$B$1:$AG$1,0),FALSE)/1,0)-IFERROR(VLOOKUP($B204,'Slutlig allokering kvv'!$B$2:$AC$462,MATCH(P$3,'Slutlig allokering kvv'!$B$1:$AJ$1,0),FALSE)/1,0)</f>
        <v>9.7617000000000012</v>
      </c>
      <c r="Q204">
        <f>IFERROR(VLOOKUP($B204,Kraftvärmeprod!$B$1:$AH$479,MATCH(Q$2,Kraftvärmeprod!$B$1:$AG$1,0),FALSE)/1,0)-IFERROR(VLOOKUP($B204,'Slutlig allokering kvv'!$B$2:$AC$462,MATCH(Q$3,'Slutlig allokering kvv'!$B$1:$AJ$1,0),FALSE)/1,0)</f>
        <v>0</v>
      </c>
      <c r="R204">
        <f>IFERROR(VLOOKUP($B204,Kraftvärmeprod!$B$1:$AH$479,MATCH(R$2,Kraftvärmeprod!$B$1:$AG$1,0),FALSE)/1,0)-IFERROR(VLOOKUP($B204,'Slutlig allokering kvv'!$B$2:$AC$462,MATCH(R$3,'Slutlig allokering kvv'!$B$1:$AJ$1,0),FALSE)/1,0)</f>
        <v>0</v>
      </c>
      <c r="S204">
        <f>IFERROR(VLOOKUP($B204,Kraftvärmeprod!$B$1:$AH$479,MATCH(S$2,Kraftvärmeprod!$B$1:$AG$1,0),FALSE)/1,0)-IFERROR(VLOOKUP($B204,'Slutlig allokering kvv'!$B$2:$AC$462,MATCH(S$3,'Slutlig allokering kvv'!$B$1:$AJ$1,0),FALSE)/1,0)</f>
        <v>0</v>
      </c>
      <c r="T204" s="6">
        <f>IFERROR(VLOOKUP($B204,Miljö!$B$1:$S$477,MATCH(T$2,Miljö!$B$1:$X$1,0),FALSE)/1,0)-IFERROR(VLOOKUP($B204,'Slutlig allokering kvv'!$B$2:$AC$462,MATCH(T$3,'Slutlig allokering kvv'!$B$1:$AJ$1,0),FALSE)/1,0)</f>
        <v>0.71494000000000013</v>
      </c>
      <c r="U204">
        <f>IFERROR(VLOOKUP($B204,Kraftvärmeprod!$B$1:$AH$479,MATCH(U$2,Kraftvärmeprod!$B$1:$AG$1,0),FALSE)/1,0)-IFERROR(VLOOKUP($B204,'Slutlig allokering kvv'!$B$2:$AC$462,MATCH(U$3,'Slutlig allokering kvv'!$B$1:$AJ$1,0),FALSE)/1,0)</f>
        <v>0</v>
      </c>
      <c r="V204">
        <f>IFERROR(VLOOKUP($B204,Kraftvärmeprod!$B$1:$AH$479,MATCH(V$2,Kraftvärmeprod!$B$1:$AG$1,0),FALSE)/1,0)-IFERROR(VLOOKUP($B204,'Slutlig allokering kvv'!$B$2:$AC$462,MATCH(V$3,'Slutlig allokering kvv'!$B$1:$AJ$1,0),FALSE)/1,0)</f>
        <v>0</v>
      </c>
      <c r="W204">
        <f>IFERROR(VLOOKUP($B204,Kraftvärmeprod!$B$1:$AH$479,MATCH(W$2,Kraftvärmeprod!$B$1:$AG$1,0),FALSE)/1,0)-IFERROR(VLOOKUP($B204,'Slutlig allokering kvv'!$B$2:$AC$462,MATCH(W$3,'Slutlig allokering kvv'!$B$1:$AJ$1,0),FALSE)/1,0)</f>
        <v>0</v>
      </c>
      <c r="X204">
        <f>IFERROR(VLOOKUP($B204,Kraftvärmeprod!$B$1:$AH$479,MATCH(X$2,Kraftvärmeprod!$B$1:$AG$1,0),FALSE)/1,0)-IFERROR(VLOOKUP($B204,'Slutlig allokering kvv'!$B$2:$AC$462,MATCH(X$3,'Slutlig allokering kvv'!$B$1:$AJ$1,0),FALSE)/1,0)</f>
        <v>0</v>
      </c>
      <c r="Y204">
        <f>IFERROR(VLOOKUP($B204,Kraftvärmeprod!$B$1:$AH$479,MATCH(Y$2,Kraftvärmeprod!$B$1:$AG$1,0),FALSE)/1,0)-IFERROR(VLOOKUP($B204,'Slutlig allokering kvv'!$B$2:$AC$462,MATCH(Y$3,'Slutlig allokering kvv'!$B$1:$AJ$1,0),FALSE)/1,0)</f>
        <v>0</v>
      </c>
      <c r="Z204">
        <f>IFERROR(VLOOKUP($B204,Kraftvärmeprod!$B$1:$AH$479,MATCH(Z$2,Kraftvärmeprod!$B$1:$AG$1,0),FALSE)/1,0)-IFERROR(VLOOKUP($B204,'Slutlig allokering kvv'!$B$2:$AC$462,MATCH(Z$3,'Slutlig allokering kvv'!$B$1:$AJ$1,0),FALSE)/1,0)</f>
        <v>0</v>
      </c>
      <c r="AA204">
        <f>IFERROR(VLOOKUP($B204,Kraftvärmeprod!$B$1:$AH$479,MATCH(AA$2,Kraftvärmeprod!$B$1:$AG$1,0),FALSE)/1,0)-IFERROR(VLOOKUP($B204,'Slutlig allokering kvv'!$B$2:$AC$462,MATCH(AA$3,'Slutlig allokering kvv'!$B$1:$AJ$1,0),FALSE)/1,0)</f>
        <v>0</v>
      </c>
      <c r="AE204">
        <f t="shared" si="6"/>
        <v>27.1953</v>
      </c>
      <c r="AG204">
        <f>IFERROR(VLOOKUP(B204,'Slutlig allokering kvv'!$B$2:$AJ$462,MATCH("Summa slutlig allokerad tillförd energi (utan hjälpel och rökgaskondensering):",'Slutlig allokering kvv'!$B$1:$AK$1,0),FALSE)/1,"")</f>
        <v>71.704700000000003</v>
      </c>
      <c r="AI204" s="137">
        <f>IFERROR(1-VLOOKUP(B204,'Slutlig allokering kvv'!$B$2:$AJ$462,MATCH("Andel av bränsle i kvv som allokerats till värme, exklusive rökgaskondensering och hjälpel",'Slutlig allokering kvv'!$B$1:$AK$1,0),FALSE),"")</f>
        <v>0.2749777553083923</v>
      </c>
      <c r="AK204" s="137">
        <f t="shared" si="7"/>
        <v>0.2749777553083923</v>
      </c>
    </row>
    <row r="205" spans="1:37" x14ac:dyDescent="0.25">
      <c r="A205" s="2" t="s">
        <v>321</v>
      </c>
      <c r="B205" s="2" t="s">
        <v>323</v>
      </c>
      <c r="C205" t="str">
        <f>IFERROR(VLOOKUP($B205,Kraftvärmeprod!$B$1:$AH$479,MATCH(C$3,Kraftvärmeprod!$B$1:$AG$1,0),FALSE)/1,"")</f>
        <v/>
      </c>
      <c r="D205" t="str">
        <f>IFERROR(VLOOKUP($B205,Kraftvärmeprod!$B$1:$AH$479,MATCH(D$3,Kraftvärmeprod!$B$1:$AG$1,0),FALSE)/1,"")</f>
        <v/>
      </c>
      <c r="E205">
        <f>IFERROR(VLOOKUP($B205,Kraftvärmeprod!$B$1:$AH$479,MATCH(E$2,Kraftvärmeprod!$B$1:$AG$1,0),FALSE)/1,0)-IFERROR(VLOOKUP($B205,'Slutlig allokering kvv'!$B$2:$AC$462,MATCH(E$3,'Slutlig allokering kvv'!$B$1:$AJ$1,0),FALSE)/1,0)</f>
        <v>0</v>
      </c>
      <c r="F205">
        <f>IFERROR(VLOOKUP($B205,Kraftvärmeprod!$B$1:$AH$479,MATCH(F$2,Kraftvärmeprod!$B$1:$AG$1,0),FALSE)/1,0)-IFERROR(VLOOKUP($B205,'Slutlig allokering kvv'!$B$2:$AC$462,MATCH(F$3,'Slutlig allokering kvv'!$B$1:$AJ$1,0),FALSE)/1,0)</f>
        <v>0</v>
      </c>
      <c r="G205">
        <f>IFERROR(VLOOKUP($B205,Kraftvärmeprod!$B$1:$AH$479,MATCH(G$2,Kraftvärmeprod!$B$1:$AG$1,0),FALSE)/1,0)-IFERROR(VLOOKUP($B205,'Slutlig allokering kvv'!$B$2:$AC$462,MATCH(G$3,'Slutlig allokering kvv'!$B$1:$AJ$1,0),FALSE)/1,0)</f>
        <v>0</v>
      </c>
      <c r="H205">
        <f>IFERROR(VLOOKUP($B205,Kraftvärmeprod!$B$1:$AH$479,MATCH(H$2,Kraftvärmeprod!$B$1:$AG$1,0),FALSE)/1,0)-IFERROR(VLOOKUP($B205,'Slutlig allokering kvv'!$B$2:$AC$462,MATCH(H$3,'Slutlig allokering kvv'!$B$1:$AJ$1,0),FALSE)/1,0)</f>
        <v>0</v>
      </c>
      <c r="I205">
        <f>IFERROR(VLOOKUP($B205,Kraftvärmeprod!$B$1:$AH$479,MATCH(I$2,Kraftvärmeprod!$B$1:$AG$1,0),FALSE)/1,0)-IFERROR(VLOOKUP($B205,'Slutlig allokering kvv'!$B$2:$AC$462,MATCH(I$3,'Slutlig allokering kvv'!$B$1:$AJ$1,0),FALSE)/1,0)</f>
        <v>0</v>
      </c>
      <c r="J205">
        <f>IFERROR(VLOOKUP($B205,Kraftvärmeprod!$B$1:$AH$479,MATCH(J$2,Kraftvärmeprod!$B$1:$AG$1,0),FALSE)/1,0)-IFERROR(VLOOKUP($B205,'Slutlig allokering kvv'!$B$2:$AC$462,MATCH(J$3,'Slutlig allokering kvv'!$B$1:$AJ$1,0),FALSE)/1,0)</f>
        <v>0</v>
      </c>
      <c r="K205">
        <f>IFERROR(VLOOKUP($B205,Kraftvärmeprod!$B$1:$AH$479,MATCH(K$2,Kraftvärmeprod!$B$1:$AG$1,0),FALSE)/1,0)-IFERROR(VLOOKUP($B205,'Slutlig allokering kvv'!$B$2:$AC$462,MATCH(K$3,'Slutlig allokering kvv'!$B$1:$AJ$1,0),FALSE)/1,0)</f>
        <v>0</v>
      </c>
      <c r="L205">
        <f>IFERROR(VLOOKUP($B205,Kraftvärmeprod!$B$1:$AH$479,MATCH(L$2,Kraftvärmeprod!$B$1:$AG$1,0),FALSE)/1,0)-IFERROR(VLOOKUP($B205,'Slutlig allokering kvv'!$B$2:$AC$462,MATCH(L$3,'Slutlig allokering kvv'!$B$1:$AJ$1,0),FALSE)/1,0)</f>
        <v>0</v>
      </c>
      <c r="M205">
        <f>IFERROR(VLOOKUP($B205,Kraftvärmeprod!$B$1:$AH$479,MATCH(M$2,Kraftvärmeprod!$B$1:$AG$1,0),FALSE)/1,0)-IFERROR(VLOOKUP($B205,'Slutlig allokering kvv'!$B$2:$AC$462,MATCH(M$3,'Slutlig allokering kvv'!$B$1:$AJ$1,0),FALSE)/1,0)</f>
        <v>0</v>
      </c>
      <c r="N205">
        <f>IFERROR(VLOOKUP($B205,Kraftvärmeprod!$B$1:$AH$479,MATCH(N$2,Kraftvärmeprod!$B$1:$AG$1,0),FALSE)/1,0)-IFERROR(VLOOKUP($B205,'Slutlig allokering kvv'!$B$2:$AC$462,MATCH(N$3,'Slutlig allokering kvv'!$B$1:$AJ$1,0),FALSE)/1,0)</f>
        <v>0</v>
      </c>
      <c r="O205">
        <f>IFERROR(VLOOKUP($B205,Kraftvärmeprod!$B$1:$AH$479,MATCH(O$2,Kraftvärmeprod!$B$1:$AG$1,0),FALSE)/1,0)-IFERROR(VLOOKUP($B205,'Slutlig allokering kvv'!$B$2:$AC$462,MATCH(O$3,'Slutlig allokering kvv'!$B$1:$AJ$1,0),FALSE)/1,0)</f>
        <v>0</v>
      </c>
      <c r="P205">
        <f>IFERROR(VLOOKUP($B205,Kraftvärmeprod!$B$1:$AH$479,MATCH(P$2,Kraftvärmeprod!$B$1:$AG$1,0),FALSE)/1,0)-IFERROR(VLOOKUP($B205,'Slutlig allokering kvv'!$B$2:$AC$462,MATCH(P$3,'Slutlig allokering kvv'!$B$1:$AJ$1,0),FALSE)/1,0)</f>
        <v>0</v>
      </c>
      <c r="Q205">
        <f>IFERROR(VLOOKUP($B205,Kraftvärmeprod!$B$1:$AH$479,MATCH(Q$2,Kraftvärmeprod!$B$1:$AG$1,0),FALSE)/1,0)-IFERROR(VLOOKUP($B205,'Slutlig allokering kvv'!$B$2:$AC$462,MATCH(Q$3,'Slutlig allokering kvv'!$B$1:$AJ$1,0),FALSE)/1,0)</f>
        <v>0</v>
      </c>
      <c r="R205">
        <f>IFERROR(VLOOKUP($B205,Kraftvärmeprod!$B$1:$AH$479,MATCH(R$2,Kraftvärmeprod!$B$1:$AG$1,0),FALSE)/1,0)-IFERROR(VLOOKUP($B205,'Slutlig allokering kvv'!$B$2:$AC$462,MATCH(R$3,'Slutlig allokering kvv'!$B$1:$AJ$1,0),FALSE)/1,0)</f>
        <v>0</v>
      </c>
      <c r="S205">
        <f>IFERROR(VLOOKUP($B205,Kraftvärmeprod!$B$1:$AH$479,MATCH(S$2,Kraftvärmeprod!$B$1:$AG$1,0),FALSE)/1,0)-IFERROR(VLOOKUP($B205,'Slutlig allokering kvv'!$B$2:$AC$462,MATCH(S$3,'Slutlig allokering kvv'!$B$1:$AJ$1,0),FALSE)/1,0)</f>
        <v>0</v>
      </c>
      <c r="T205" s="6">
        <f>IFERROR(VLOOKUP($B205,Miljö!$B$1:$S$477,MATCH(T$2,Miljö!$B$1:$X$1,0),FALSE)/1,0)-IFERROR(VLOOKUP($B205,'Slutlig allokering kvv'!$B$2:$AC$462,MATCH(T$3,'Slutlig allokering kvv'!$B$1:$AJ$1,0),FALSE)/1,0)</f>
        <v>0</v>
      </c>
      <c r="U205">
        <f>IFERROR(VLOOKUP($B205,Kraftvärmeprod!$B$1:$AH$479,MATCH(U$2,Kraftvärmeprod!$B$1:$AG$1,0),FALSE)/1,0)-IFERROR(VLOOKUP($B205,'Slutlig allokering kvv'!$B$2:$AC$462,MATCH(U$3,'Slutlig allokering kvv'!$B$1:$AJ$1,0),FALSE)/1,0)</f>
        <v>0</v>
      </c>
      <c r="V205">
        <f>IFERROR(VLOOKUP($B205,Kraftvärmeprod!$B$1:$AH$479,MATCH(V$2,Kraftvärmeprod!$B$1:$AG$1,0),FALSE)/1,0)-IFERROR(VLOOKUP($B205,'Slutlig allokering kvv'!$B$2:$AC$462,MATCH(V$3,'Slutlig allokering kvv'!$B$1:$AJ$1,0),FALSE)/1,0)</f>
        <v>0</v>
      </c>
      <c r="W205">
        <f>IFERROR(VLOOKUP($B205,Kraftvärmeprod!$B$1:$AH$479,MATCH(W$2,Kraftvärmeprod!$B$1:$AG$1,0),FALSE)/1,0)-IFERROR(VLOOKUP($B205,'Slutlig allokering kvv'!$B$2:$AC$462,MATCH(W$3,'Slutlig allokering kvv'!$B$1:$AJ$1,0),FALSE)/1,0)</f>
        <v>0</v>
      </c>
      <c r="X205">
        <f>IFERROR(VLOOKUP($B205,Kraftvärmeprod!$B$1:$AH$479,MATCH(X$2,Kraftvärmeprod!$B$1:$AG$1,0),FALSE)/1,0)-IFERROR(VLOOKUP($B205,'Slutlig allokering kvv'!$B$2:$AC$462,MATCH(X$3,'Slutlig allokering kvv'!$B$1:$AJ$1,0),FALSE)/1,0)</f>
        <v>0</v>
      </c>
      <c r="Y205">
        <f>IFERROR(VLOOKUP($B205,Kraftvärmeprod!$B$1:$AH$479,MATCH(Y$2,Kraftvärmeprod!$B$1:$AG$1,0),FALSE)/1,0)-IFERROR(VLOOKUP($B205,'Slutlig allokering kvv'!$B$2:$AC$462,MATCH(Y$3,'Slutlig allokering kvv'!$B$1:$AJ$1,0),FALSE)/1,0)</f>
        <v>0</v>
      </c>
      <c r="Z205">
        <f>IFERROR(VLOOKUP($B205,Kraftvärmeprod!$B$1:$AH$479,MATCH(Z$2,Kraftvärmeprod!$B$1:$AG$1,0),FALSE)/1,0)-IFERROR(VLOOKUP($B205,'Slutlig allokering kvv'!$B$2:$AC$462,MATCH(Z$3,'Slutlig allokering kvv'!$B$1:$AJ$1,0),FALSE)/1,0)</f>
        <v>0</v>
      </c>
      <c r="AA205">
        <f>IFERROR(VLOOKUP($B205,Kraftvärmeprod!$B$1:$AH$479,MATCH(AA$2,Kraftvärmeprod!$B$1:$AG$1,0),FALSE)/1,0)-IFERROR(VLOOKUP($B205,'Slutlig allokering kvv'!$B$2:$AC$462,MATCH(AA$3,'Slutlig allokering kvv'!$B$1:$AJ$1,0),FALSE)/1,0)</f>
        <v>0</v>
      </c>
      <c r="AE205">
        <f t="shared" si="6"/>
        <v>0</v>
      </c>
      <c r="AG205">
        <f>IFERROR(VLOOKUP(B205,'Slutlig allokering kvv'!$B$2:$AJ$462,MATCH("Summa slutlig allokerad tillförd energi (utan hjälpel och rökgaskondensering):",'Slutlig allokering kvv'!$B$1:$AK$1,0),FALSE)/1,"")</f>
        <v>0</v>
      </c>
      <c r="AI205" s="137" t="str">
        <f>IFERROR(1-VLOOKUP(B205,'Slutlig allokering kvv'!$B$2:$AJ$462,MATCH("Andel av bränsle i kvv som allokerats till värme, exklusive rökgaskondensering och hjälpel",'Slutlig allokering kvv'!$B$1:$AK$1,0),FALSE),"")</f>
        <v/>
      </c>
      <c r="AK205" s="137" t="str">
        <f t="shared" si="7"/>
        <v/>
      </c>
    </row>
    <row r="206" spans="1:37" x14ac:dyDescent="0.25">
      <c r="A206" s="2" t="s">
        <v>321</v>
      </c>
      <c r="B206" s="2" t="s">
        <v>324</v>
      </c>
      <c r="C206" t="str">
        <f>IFERROR(VLOOKUP($B206,Kraftvärmeprod!$B$1:$AH$479,MATCH(C$3,Kraftvärmeprod!$B$1:$AG$1,0),FALSE)/1,"")</f>
        <v/>
      </c>
      <c r="D206" t="str">
        <f>IFERROR(VLOOKUP($B206,Kraftvärmeprod!$B$1:$AH$479,MATCH(D$3,Kraftvärmeprod!$B$1:$AG$1,0),FALSE)/1,"")</f>
        <v/>
      </c>
      <c r="E206">
        <f>IFERROR(VLOOKUP($B206,Kraftvärmeprod!$B$1:$AH$479,MATCH(E$2,Kraftvärmeprod!$B$1:$AG$1,0),FALSE)/1,0)-IFERROR(VLOOKUP($B206,'Slutlig allokering kvv'!$B$2:$AC$462,MATCH(E$3,'Slutlig allokering kvv'!$B$1:$AJ$1,0),FALSE)/1,0)</f>
        <v>0</v>
      </c>
      <c r="F206">
        <f>IFERROR(VLOOKUP($B206,Kraftvärmeprod!$B$1:$AH$479,MATCH(F$2,Kraftvärmeprod!$B$1:$AG$1,0),FALSE)/1,0)-IFERROR(VLOOKUP($B206,'Slutlig allokering kvv'!$B$2:$AC$462,MATCH(F$3,'Slutlig allokering kvv'!$B$1:$AJ$1,0),FALSE)/1,0)</f>
        <v>0</v>
      </c>
      <c r="G206">
        <f>IFERROR(VLOOKUP($B206,Kraftvärmeprod!$B$1:$AH$479,MATCH(G$2,Kraftvärmeprod!$B$1:$AG$1,0),FALSE)/1,0)-IFERROR(VLOOKUP($B206,'Slutlig allokering kvv'!$B$2:$AC$462,MATCH(G$3,'Slutlig allokering kvv'!$B$1:$AJ$1,0),FALSE)/1,0)</f>
        <v>0</v>
      </c>
      <c r="H206">
        <f>IFERROR(VLOOKUP($B206,Kraftvärmeprod!$B$1:$AH$479,MATCH(H$2,Kraftvärmeprod!$B$1:$AG$1,0),FALSE)/1,0)-IFERROR(VLOOKUP($B206,'Slutlig allokering kvv'!$B$2:$AC$462,MATCH(H$3,'Slutlig allokering kvv'!$B$1:$AJ$1,0),FALSE)/1,0)</f>
        <v>0</v>
      </c>
      <c r="I206">
        <f>IFERROR(VLOOKUP($B206,Kraftvärmeprod!$B$1:$AH$479,MATCH(I$2,Kraftvärmeprod!$B$1:$AG$1,0),FALSE)/1,0)-IFERROR(VLOOKUP($B206,'Slutlig allokering kvv'!$B$2:$AC$462,MATCH(I$3,'Slutlig allokering kvv'!$B$1:$AJ$1,0),FALSE)/1,0)</f>
        <v>0</v>
      </c>
      <c r="J206">
        <f>IFERROR(VLOOKUP($B206,Kraftvärmeprod!$B$1:$AH$479,MATCH(J$2,Kraftvärmeprod!$B$1:$AG$1,0),FALSE)/1,0)-IFERROR(VLOOKUP($B206,'Slutlig allokering kvv'!$B$2:$AC$462,MATCH(J$3,'Slutlig allokering kvv'!$B$1:$AJ$1,0),FALSE)/1,0)</f>
        <v>0</v>
      </c>
      <c r="K206">
        <f>IFERROR(VLOOKUP($B206,Kraftvärmeprod!$B$1:$AH$479,MATCH(K$2,Kraftvärmeprod!$B$1:$AG$1,0),FALSE)/1,0)-IFERROR(VLOOKUP($B206,'Slutlig allokering kvv'!$B$2:$AC$462,MATCH(K$3,'Slutlig allokering kvv'!$B$1:$AJ$1,0),FALSE)/1,0)</f>
        <v>0</v>
      </c>
      <c r="L206">
        <f>IFERROR(VLOOKUP($B206,Kraftvärmeprod!$B$1:$AH$479,MATCH(L$2,Kraftvärmeprod!$B$1:$AG$1,0),FALSE)/1,0)-IFERROR(VLOOKUP($B206,'Slutlig allokering kvv'!$B$2:$AC$462,MATCH(L$3,'Slutlig allokering kvv'!$B$1:$AJ$1,0),FALSE)/1,0)</f>
        <v>0</v>
      </c>
      <c r="M206">
        <f>IFERROR(VLOOKUP($B206,Kraftvärmeprod!$B$1:$AH$479,MATCH(M$2,Kraftvärmeprod!$B$1:$AG$1,0),FALSE)/1,0)-IFERROR(VLOOKUP($B206,'Slutlig allokering kvv'!$B$2:$AC$462,MATCH(M$3,'Slutlig allokering kvv'!$B$1:$AJ$1,0),FALSE)/1,0)</f>
        <v>0</v>
      </c>
      <c r="N206">
        <f>IFERROR(VLOOKUP($B206,Kraftvärmeprod!$B$1:$AH$479,MATCH(N$2,Kraftvärmeprod!$B$1:$AG$1,0),FALSE)/1,0)-IFERROR(VLOOKUP($B206,'Slutlig allokering kvv'!$B$2:$AC$462,MATCH(N$3,'Slutlig allokering kvv'!$B$1:$AJ$1,0),FALSE)/1,0)</f>
        <v>0</v>
      </c>
      <c r="O206">
        <f>IFERROR(VLOOKUP($B206,Kraftvärmeprod!$B$1:$AH$479,MATCH(O$2,Kraftvärmeprod!$B$1:$AG$1,0),FALSE)/1,0)-IFERROR(VLOOKUP($B206,'Slutlig allokering kvv'!$B$2:$AC$462,MATCH(O$3,'Slutlig allokering kvv'!$B$1:$AJ$1,0),FALSE)/1,0)</f>
        <v>0</v>
      </c>
      <c r="P206">
        <f>IFERROR(VLOOKUP($B206,Kraftvärmeprod!$B$1:$AH$479,MATCH(P$2,Kraftvärmeprod!$B$1:$AG$1,0),FALSE)/1,0)-IFERROR(VLOOKUP($B206,'Slutlig allokering kvv'!$B$2:$AC$462,MATCH(P$3,'Slutlig allokering kvv'!$B$1:$AJ$1,0),FALSE)/1,0)</f>
        <v>0</v>
      </c>
      <c r="Q206">
        <f>IFERROR(VLOOKUP($B206,Kraftvärmeprod!$B$1:$AH$479,MATCH(Q$2,Kraftvärmeprod!$B$1:$AG$1,0),FALSE)/1,0)-IFERROR(VLOOKUP($B206,'Slutlig allokering kvv'!$B$2:$AC$462,MATCH(Q$3,'Slutlig allokering kvv'!$B$1:$AJ$1,0),FALSE)/1,0)</f>
        <v>0</v>
      </c>
      <c r="R206">
        <f>IFERROR(VLOOKUP($B206,Kraftvärmeprod!$B$1:$AH$479,MATCH(R$2,Kraftvärmeprod!$B$1:$AG$1,0),FALSE)/1,0)-IFERROR(VLOOKUP($B206,'Slutlig allokering kvv'!$B$2:$AC$462,MATCH(R$3,'Slutlig allokering kvv'!$B$1:$AJ$1,0),FALSE)/1,0)</f>
        <v>0</v>
      </c>
      <c r="S206">
        <f>IFERROR(VLOOKUP($B206,Kraftvärmeprod!$B$1:$AH$479,MATCH(S$2,Kraftvärmeprod!$B$1:$AG$1,0),FALSE)/1,0)-IFERROR(VLOOKUP($B206,'Slutlig allokering kvv'!$B$2:$AC$462,MATCH(S$3,'Slutlig allokering kvv'!$B$1:$AJ$1,0),FALSE)/1,0)</f>
        <v>0</v>
      </c>
      <c r="T206" s="6">
        <f>IFERROR(VLOOKUP($B206,Miljö!$B$1:$S$477,MATCH(T$2,Miljö!$B$1:$X$1,0),FALSE)/1,0)-IFERROR(VLOOKUP($B206,'Slutlig allokering kvv'!$B$2:$AC$462,MATCH(T$3,'Slutlig allokering kvv'!$B$1:$AJ$1,0),FALSE)/1,0)</f>
        <v>0</v>
      </c>
      <c r="U206">
        <f>IFERROR(VLOOKUP($B206,Kraftvärmeprod!$B$1:$AH$479,MATCH(U$2,Kraftvärmeprod!$B$1:$AG$1,0),FALSE)/1,0)-IFERROR(VLOOKUP($B206,'Slutlig allokering kvv'!$B$2:$AC$462,MATCH(U$3,'Slutlig allokering kvv'!$B$1:$AJ$1,0),FALSE)/1,0)</f>
        <v>0</v>
      </c>
      <c r="V206">
        <f>IFERROR(VLOOKUP($B206,Kraftvärmeprod!$B$1:$AH$479,MATCH(V$2,Kraftvärmeprod!$B$1:$AG$1,0),FALSE)/1,0)-IFERROR(VLOOKUP($B206,'Slutlig allokering kvv'!$B$2:$AC$462,MATCH(V$3,'Slutlig allokering kvv'!$B$1:$AJ$1,0),FALSE)/1,0)</f>
        <v>0</v>
      </c>
      <c r="W206">
        <f>IFERROR(VLOOKUP($B206,Kraftvärmeprod!$B$1:$AH$479,MATCH(W$2,Kraftvärmeprod!$B$1:$AG$1,0),FALSE)/1,0)-IFERROR(VLOOKUP($B206,'Slutlig allokering kvv'!$B$2:$AC$462,MATCH(W$3,'Slutlig allokering kvv'!$B$1:$AJ$1,0),FALSE)/1,0)</f>
        <v>0</v>
      </c>
      <c r="X206">
        <f>IFERROR(VLOOKUP($B206,Kraftvärmeprod!$B$1:$AH$479,MATCH(X$2,Kraftvärmeprod!$B$1:$AG$1,0),FALSE)/1,0)-IFERROR(VLOOKUP($B206,'Slutlig allokering kvv'!$B$2:$AC$462,MATCH(X$3,'Slutlig allokering kvv'!$B$1:$AJ$1,0),FALSE)/1,0)</f>
        <v>0</v>
      </c>
      <c r="Y206">
        <f>IFERROR(VLOOKUP($B206,Kraftvärmeprod!$B$1:$AH$479,MATCH(Y$2,Kraftvärmeprod!$B$1:$AG$1,0),FALSE)/1,0)-IFERROR(VLOOKUP($B206,'Slutlig allokering kvv'!$B$2:$AC$462,MATCH(Y$3,'Slutlig allokering kvv'!$B$1:$AJ$1,0),FALSE)/1,0)</f>
        <v>0</v>
      </c>
      <c r="Z206">
        <f>IFERROR(VLOOKUP($B206,Kraftvärmeprod!$B$1:$AH$479,MATCH(Z$2,Kraftvärmeprod!$B$1:$AG$1,0),FALSE)/1,0)-IFERROR(VLOOKUP($B206,'Slutlig allokering kvv'!$B$2:$AC$462,MATCH(Z$3,'Slutlig allokering kvv'!$B$1:$AJ$1,0),FALSE)/1,0)</f>
        <v>0</v>
      </c>
      <c r="AA206">
        <f>IFERROR(VLOOKUP($B206,Kraftvärmeprod!$B$1:$AH$479,MATCH(AA$2,Kraftvärmeprod!$B$1:$AG$1,0),FALSE)/1,0)-IFERROR(VLOOKUP($B206,'Slutlig allokering kvv'!$B$2:$AC$462,MATCH(AA$3,'Slutlig allokering kvv'!$B$1:$AJ$1,0),FALSE)/1,0)</f>
        <v>0</v>
      </c>
      <c r="AE206">
        <f t="shared" si="6"/>
        <v>0</v>
      </c>
      <c r="AG206">
        <f>IFERROR(VLOOKUP(B206,'Slutlig allokering kvv'!$B$2:$AJ$462,MATCH("Summa slutlig allokerad tillförd energi (utan hjälpel och rökgaskondensering):",'Slutlig allokering kvv'!$B$1:$AK$1,0),FALSE)/1,"")</f>
        <v>0</v>
      </c>
      <c r="AI206" s="137" t="str">
        <f>IFERROR(1-VLOOKUP(B206,'Slutlig allokering kvv'!$B$2:$AJ$462,MATCH("Andel av bränsle i kvv som allokerats till värme, exklusive rökgaskondensering och hjälpel",'Slutlig allokering kvv'!$B$1:$AK$1,0),FALSE),"")</f>
        <v/>
      </c>
      <c r="AK206" s="137" t="str">
        <f t="shared" si="7"/>
        <v/>
      </c>
    </row>
    <row r="207" spans="1:37" x14ac:dyDescent="0.25">
      <c r="A207" s="2" t="s">
        <v>327</v>
      </c>
      <c r="B207" s="2" t="s">
        <v>328</v>
      </c>
      <c r="C207">
        <f>IFERROR(VLOOKUP($B207,Kraftvärmeprod!$B$1:$AH$479,MATCH(C$3,Kraftvärmeprod!$B$1:$AG$1,0),FALSE)/1,"")</f>
        <v>31.6</v>
      </c>
      <c r="D207">
        <f>IFERROR(VLOOKUP($B207,Kraftvärmeprod!$B$1:$AH$479,MATCH(D$3,Kraftvärmeprod!$B$1:$AG$1,0),FALSE)/1,"")</f>
        <v>8.8000000000000007</v>
      </c>
      <c r="E207">
        <f>IFERROR(VLOOKUP($B207,Kraftvärmeprod!$B$1:$AH$479,MATCH(E$2,Kraftvärmeprod!$B$1:$AG$1,0),FALSE)/1,0)-IFERROR(VLOOKUP($B207,'Slutlig allokering kvv'!$B$2:$AC$462,MATCH(E$3,'Slutlig allokering kvv'!$B$1:$AJ$1,0),FALSE)/1,0)</f>
        <v>0</v>
      </c>
      <c r="F207">
        <f>IFERROR(VLOOKUP($B207,Kraftvärmeprod!$B$1:$AH$479,MATCH(F$2,Kraftvärmeprod!$B$1:$AG$1,0),FALSE)/1,0)-IFERROR(VLOOKUP($B207,'Slutlig allokering kvv'!$B$2:$AC$462,MATCH(F$3,'Slutlig allokering kvv'!$B$1:$AJ$1,0),FALSE)/1,0)</f>
        <v>0</v>
      </c>
      <c r="G207">
        <f>IFERROR(VLOOKUP($B207,Kraftvärmeprod!$B$1:$AH$479,MATCH(G$2,Kraftvärmeprod!$B$1:$AG$1,0),FALSE)/1,0)-IFERROR(VLOOKUP($B207,'Slutlig allokering kvv'!$B$2:$AC$462,MATCH(G$3,'Slutlig allokering kvv'!$B$1:$AJ$1,0),FALSE)/1,0)</f>
        <v>0</v>
      </c>
      <c r="H207">
        <f>IFERROR(VLOOKUP($B207,Kraftvärmeprod!$B$1:$AH$479,MATCH(H$2,Kraftvärmeprod!$B$1:$AG$1,0),FALSE)/1,0)-IFERROR(VLOOKUP($B207,'Slutlig allokering kvv'!$B$2:$AC$462,MATCH(H$3,'Slutlig allokering kvv'!$B$1:$AJ$1,0),FALSE)/1,0)</f>
        <v>0</v>
      </c>
      <c r="I207">
        <f>IFERROR(VLOOKUP($B207,Kraftvärmeprod!$B$1:$AH$479,MATCH(I$2,Kraftvärmeprod!$B$1:$AG$1,0),FALSE)/1,0)-IFERROR(VLOOKUP($B207,'Slutlig allokering kvv'!$B$2:$AC$462,MATCH(I$3,'Slutlig allokering kvv'!$B$1:$AJ$1,0),FALSE)/1,0)</f>
        <v>1.2971699999999999</v>
      </c>
      <c r="J207">
        <f>IFERROR(VLOOKUP($B207,Kraftvärmeprod!$B$1:$AH$479,MATCH(J$2,Kraftvärmeprod!$B$1:$AG$1,0),FALSE)/1,0)-IFERROR(VLOOKUP($B207,'Slutlig allokering kvv'!$B$2:$AC$462,MATCH(J$3,'Slutlig allokering kvv'!$B$1:$AJ$1,0),FALSE)/1,0)</f>
        <v>0</v>
      </c>
      <c r="K207">
        <f>IFERROR(VLOOKUP($B207,Kraftvärmeprod!$B$1:$AH$479,MATCH(K$2,Kraftvärmeprod!$B$1:$AG$1,0),FALSE)/1,0)-IFERROR(VLOOKUP($B207,'Slutlig allokering kvv'!$B$2:$AC$462,MATCH(K$3,'Slutlig allokering kvv'!$B$1:$AJ$1,0),FALSE)/1,0)</f>
        <v>0</v>
      </c>
      <c r="L207">
        <f>IFERROR(VLOOKUP($B207,Kraftvärmeprod!$B$1:$AH$479,MATCH(L$2,Kraftvärmeprod!$B$1:$AG$1,0),FALSE)/1,0)-IFERROR(VLOOKUP($B207,'Slutlig allokering kvv'!$B$2:$AC$462,MATCH(L$3,'Slutlig allokering kvv'!$B$1:$AJ$1,0),FALSE)/1,0)</f>
        <v>22.456699999999998</v>
      </c>
      <c r="M207">
        <f>IFERROR(VLOOKUP($B207,Kraftvärmeprod!$B$1:$AH$479,MATCH(M$2,Kraftvärmeprod!$B$1:$AG$1,0),FALSE)/1,0)-IFERROR(VLOOKUP($B207,'Slutlig allokering kvv'!$B$2:$AC$462,MATCH(M$3,'Slutlig allokering kvv'!$B$1:$AJ$1,0),FALSE)/1,0)</f>
        <v>0</v>
      </c>
      <c r="N207">
        <f>IFERROR(VLOOKUP($B207,Kraftvärmeprod!$B$1:$AH$479,MATCH(N$2,Kraftvärmeprod!$B$1:$AG$1,0),FALSE)/1,0)-IFERROR(VLOOKUP($B207,'Slutlig allokering kvv'!$B$2:$AC$462,MATCH(N$3,'Slutlig allokering kvv'!$B$1:$AJ$1,0),FALSE)/1,0)</f>
        <v>0</v>
      </c>
      <c r="O207">
        <f>IFERROR(VLOOKUP($B207,Kraftvärmeprod!$B$1:$AH$479,MATCH(O$2,Kraftvärmeprod!$B$1:$AG$1,0),FALSE)/1,0)-IFERROR(VLOOKUP($B207,'Slutlig allokering kvv'!$B$2:$AC$462,MATCH(O$3,'Slutlig allokering kvv'!$B$1:$AJ$1,0),FALSE)/1,0)</f>
        <v>0</v>
      </c>
      <c r="P207">
        <f>IFERROR(VLOOKUP($B207,Kraftvärmeprod!$B$1:$AH$479,MATCH(P$2,Kraftvärmeprod!$B$1:$AG$1,0),FALSE)/1,0)-IFERROR(VLOOKUP($B207,'Slutlig allokering kvv'!$B$2:$AC$462,MATCH(P$3,'Slutlig allokering kvv'!$B$1:$AJ$1,0),FALSE)/1,0)</f>
        <v>2.8176000000000001</v>
      </c>
      <c r="Q207">
        <f>IFERROR(VLOOKUP($B207,Kraftvärmeprod!$B$1:$AH$479,MATCH(Q$2,Kraftvärmeprod!$B$1:$AG$1,0),FALSE)/1,0)-IFERROR(VLOOKUP($B207,'Slutlig allokering kvv'!$B$2:$AC$462,MATCH(Q$3,'Slutlig allokering kvv'!$B$1:$AJ$1,0),FALSE)/1,0)</f>
        <v>0</v>
      </c>
      <c r="R207">
        <f>IFERROR(VLOOKUP($B207,Kraftvärmeprod!$B$1:$AH$479,MATCH(R$2,Kraftvärmeprod!$B$1:$AG$1,0),FALSE)/1,0)-IFERROR(VLOOKUP($B207,'Slutlig allokering kvv'!$B$2:$AC$462,MATCH(R$3,'Slutlig allokering kvv'!$B$1:$AJ$1,0),FALSE)/1,0)</f>
        <v>0</v>
      </c>
      <c r="S207">
        <f>IFERROR(VLOOKUP($B207,Kraftvärmeprod!$B$1:$AH$479,MATCH(S$2,Kraftvärmeprod!$B$1:$AG$1,0),FALSE)/1,0)-IFERROR(VLOOKUP($B207,'Slutlig allokering kvv'!$B$2:$AC$462,MATCH(S$3,'Slutlig allokering kvv'!$B$1:$AJ$1,0),FALSE)/1,0)</f>
        <v>0</v>
      </c>
      <c r="T207" s="6">
        <f>IFERROR(VLOOKUP($B207,Miljö!$B$1:$S$477,MATCH(T$2,Miljö!$B$1:$X$1,0),FALSE)/1,0)-IFERROR(VLOOKUP($B207,'Slutlig allokering kvv'!$B$2:$AC$462,MATCH(T$3,'Slutlig allokering kvv'!$B$1:$AJ$1,0),FALSE)/1,0)</f>
        <v>0</v>
      </c>
      <c r="U207">
        <f>IFERROR(VLOOKUP($B207,Kraftvärmeprod!$B$1:$AH$479,MATCH(U$2,Kraftvärmeprod!$B$1:$AG$1,0),FALSE)/1,0)-IFERROR(VLOOKUP($B207,'Slutlig allokering kvv'!$B$2:$AC$462,MATCH(U$3,'Slutlig allokering kvv'!$B$1:$AJ$1,0),FALSE)/1,0)</f>
        <v>0</v>
      </c>
      <c r="V207">
        <f>IFERROR(VLOOKUP($B207,Kraftvärmeprod!$B$1:$AH$479,MATCH(V$2,Kraftvärmeprod!$B$1:$AG$1,0),FALSE)/1,0)-IFERROR(VLOOKUP($B207,'Slutlig allokering kvv'!$B$2:$AC$462,MATCH(V$3,'Slutlig allokering kvv'!$B$1:$AJ$1,0),FALSE)/1,0)</f>
        <v>0</v>
      </c>
      <c r="W207">
        <f>IFERROR(VLOOKUP($B207,Kraftvärmeprod!$B$1:$AH$479,MATCH(W$2,Kraftvärmeprod!$B$1:$AG$1,0),FALSE)/1,0)-IFERROR(VLOOKUP($B207,'Slutlig allokering kvv'!$B$2:$AC$462,MATCH(W$3,'Slutlig allokering kvv'!$B$1:$AJ$1,0),FALSE)/1,0)</f>
        <v>0</v>
      </c>
      <c r="X207">
        <f>IFERROR(VLOOKUP($B207,Kraftvärmeprod!$B$1:$AH$479,MATCH(X$2,Kraftvärmeprod!$B$1:$AG$1,0),FALSE)/1,0)-IFERROR(VLOOKUP($B207,'Slutlig allokering kvv'!$B$2:$AC$462,MATCH(X$3,'Slutlig allokering kvv'!$B$1:$AJ$1,0),FALSE)/1,0)</f>
        <v>0</v>
      </c>
      <c r="Y207">
        <f>IFERROR(VLOOKUP($B207,Kraftvärmeprod!$B$1:$AH$479,MATCH(Y$2,Kraftvärmeprod!$B$1:$AG$1,0),FALSE)/1,0)-IFERROR(VLOOKUP($B207,'Slutlig allokering kvv'!$B$2:$AC$462,MATCH(Y$3,'Slutlig allokering kvv'!$B$1:$AJ$1,0),FALSE)/1,0)</f>
        <v>0</v>
      </c>
      <c r="Z207">
        <f>IFERROR(VLOOKUP($B207,Kraftvärmeprod!$B$1:$AH$479,MATCH(Z$2,Kraftvärmeprod!$B$1:$AG$1,0),FALSE)/1,0)-IFERROR(VLOOKUP($B207,'Slutlig allokering kvv'!$B$2:$AC$462,MATCH(Z$3,'Slutlig allokering kvv'!$B$1:$AJ$1,0),FALSE)/1,0)</f>
        <v>0</v>
      </c>
      <c r="AA207">
        <f>IFERROR(VLOOKUP($B207,Kraftvärmeprod!$B$1:$AH$479,MATCH(AA$2,Kraftvärmeprod!$B$1:$AG$1,0),FALSE)/1,0)-IFERROR(VLOOKUP($B207,'Slutlig allokering kvv'!$B$2:$AC$462,MATCH(AA$3,'Slutlig allokering kvv'!$B$1:$AJ$1,0),FALSE)/1,0)</f>
        <v>0</v>
      </c>
      <c r="AE207">
        <f t="shared" si="6"/>
        <v>26.571469999999998</v>
      </c>
      <c r="AG207">
        <f>IFERROR(VLOOKUP(B207,'Slutlig allokering kvv'!$B$2:$AJ$462,MATCH("Summa slutlig allokerad tillförd energi (utan hjälpel och rökgaskondensering):",'Slutlig allokering kvv'!$B$1:$AK$1,0),FALSE)/1,"")</f>
        <v>37.128529999999998</v>
      </c>
      <c r="AI207" s="137">
        <f>IFERROR(1-VLOOKUP(B207,'Slutlig allokering kvv'!$B$2:$AJ$462,MATCH("Andel av bränsle i kvv som allokerats till värme, exklusive rökgaskondensering och hjälpel",'Slutlig allokering kvv'!$B$1:$AK$1,0),FALSE),"")</f>
        <v>0.41713453689167979</v>
      </c>
      <c r="AK207" s="137">
        <f t="shared" si="7"/>
        <v>0.41713453689167973</v>
      </c>
    </row>
    <row r="208" spans="1:37" x14ac:dyDescent="0.25">
      <c r="A208" s="2" t="s">
        <v>329</v>
      </c>
      <c r="B208" s="2" t="s">
        <v>330</v>
      </c>
      <c r="C208" t="str">
        <f>IFERROR(VLOOKUP($B208,Kraftvärmeprod!$B$1:$AH$479,MATCH(C$3,Kraftvärmeprod!$B$1:$AG$1,0),FALSE)/1,"")</f>
        <v/>
      </c>
      <c r="D208" t="str">
        <f>IFERROR(VLOOKUP($B208,Kraftvärmeprod!$B$1:$AH$479,MATCH(D$3,Kraftvärmeprod!$B$1:$AG$1,0),FALSE)/1,"")</f>
        <v/>
      </c>
      <c r="E208">
        <f>IFERROR(VLOOKUP($B208,Kraftvärmeprod!$B$1:$AH$479,MATCH(E$2,Kraftvärmeprod!$B$1:$AG$1,0),FALSE)/1,0)-IFERROR(VLOOKUP($B208,'Slutlig allokering kvv'!$B$2:$AC$462,MATCH(E$3,'Slutlig allokering kvv'!$B$1:$AJ$1,0),FALSE)/1,0)</f>
        <v>0</v>
      </c>
      <c r="F208">
        <f>IFERROR(VLOOKUP($B208,Kraftvärmeprod!$B$1:$AH$479,MATCH(F$2,Kraftvärmeprod!$B$1:$AG$1,0),FALSE)/1,0)-IFERROR(VLOOKUP($B208,'Slutlig allokering kvv'!$B$2:$AC$462,MATCH(F$3,'Slutlig allokering kvv'!$B$1:$AJ$1,0),FALSE)/1,0)</f>
        <v>0</v>
      </c>
      <c r="G208">
        <f>IFERROR(VLOOKUP($B208,Kraftvärmeprod!$B$1:$AH$479,MATCH(G$2,Kraftvärmeprod!$B$1:$AG$1,0),FALSE)/1,0)-IFERROR(VLOOKUP($B208,'Slutlig allokering kvv'!$B$2:$AC$462,MATCH(G$3,'Slutlig allokering kvv'!$B$1:$AJ$1,0),FALSE)/1,0)</f>
        <v>0</v>
      </c>
      <c r="H208">
        <f>IFERROR(VLOOKUP($B208,Kraftvärmeprod!$B$1:$AH$479,MATCH(H$2,Kraftvärmeprod!$B$1:$AG$1,0),FALSE)/1,0)-IFERROR(VLOOKUP($B208,'Slutlig allokering kvv'!$B$2:$AC$462,MATCH(H$3,'Slutlig allokering kvv'!$B$1:$AJ$1,0),FALSE)/1,0)</f>
        <v>0</v>
      </c>
      <c r="I208">
        <f>IFERROR(VLOOKUP($B208,Kraftvärmeprod!$B$1:$AH$479,MATCH(I$2,Kraftvärmeprod!$B$1:$AG$1,0),FALSE)/1,0)-IFERROR(VLOOKUP($B208,'Slutlig allokering kvv'!$B$2:$AC$462,MATCH(I$3,'Slutlig allokering kvv'!$B$1:$AJ$1,0),FALSE)/1,0)</f>
        <v>0</v>
      </c>
      <c r="J208">
        <f>IFERROR(VLOOKUP($B208,Kraftvärmeprod!$B$1:$AH$479,MATCH(J$2,Kraftvärmeprod!$B$1:$AG$1,0),FALSE)/1,0)-IFERROR(VLOOKUP($B208,'Slutlig allokering kvv'!$B$2:$AC$462,MATCH(J$3,'Slutlig allokering kvv'!$B$1:$AJ$1,0),FALSE)/1,0)</f>
        <v>0</v>
      </c>
      <c r="K208">
        <f>IFERROR(VLOOKUP($B208,Kraftvärmeprod!$B$1:$AH$479,MATCH(K$2,Kraftvärmeprod!$B$1:$AG$1,0),FALSE)/1,0)-IFERROR(VLOOKUP($B208,'Slutlig allokering kvv'!$B$2:$AC$462,MATCH(K$3,'Slutlig allokering kvv'!$B$1:$AJ$1,0),FALSE)/1,0)</f>
        <v>0</v>
      </c>
      <c r="L208">
        <f>IFERROR(VLOOKUP($B208,Kraftvärmeprod!$B$1:$AH$479,MATCH(L$2,Kraftvärmeprod!$B$1:$AG$1,0),FALSE)/1,0)-IFERROR(VLOOKUP($B208,'Slutlig allokering kvv'!$B$2:$AC$462,MATCH(L$3,'Slutlig allokering kvv'!$B$1:$AJ$1,0),FALSE)/1,0)</f>
        <v>0</v>
      </c>
      <c r="M208">
        <f>IFERROR(VLOOKUP($B208,Kraftvärmeprod!$B$1:$AH$479,MATCH(M$2,Kraftvärmeprod!$B$1:$AG$1,0),FALSE)/1,0)-IFERROR(VLOOKUP($B208,'Slutlig allokering kvv'!$B$2:$AC$462,MATCH(M$3,'Slutlig allokering kvv'!$B$1:$AJ$1,0),FALSE)/1,0)</f>
        <v>0</v>
      </c>
      <c r="N208">
        <f>IFERROR(VLOOKUP($B208,Kraftvärmeprod!$B$1:$AH$479,MATCH(N$2,Kraftvärmeprod!$B$1:$AG$1,0),FALSE)/1,0)-IFERROR(VLOOKUP($B208,'Slutlig allokering kvv'!$B$2:$AC$462,MATCH(N$3,'Slutlig allokering kvv'!$B$1:$AJ$1,0),FALSE)/1,0)</f>
        <v>0</v>
      </c>
      <c r="O208">
        <f>IFERROR(VLOOKUP($B208,Kraftvärmeprod!$B$1:$AH$479,MATCH(O$2,Kraftvärmeprod!$B$1:$AG$1,0),FALSE)/1,0)-IFERROR(VLOOKUP($B208,'Slutlig allokering kvv'!$B$2:$AC$462,MATCH(O$3,'Slutlig allokering kvv'!$B$1:$AJ$1,0),FALSE)/1,0)</f>
        <v>0</v>
      </c>
      <c r="P208">
        <f>IFERROR(VLOOKUP($B208,Kraftvärmeprod!$B$1:$AH$479,MATCH(P$2,Kraftvärmeprod!$B$1:$AG$1,0),FALSE)/1,0)-IFERROR(VLOOKUP($B208,'Slutlig allokering kvv'!$B$2:$AC$462,MATCH(P$3,'Slutlig allokering kvv'!$B$1:$AJ$1,0),FALSE)/1,0)</f>
        <v>0</v>
      </c>
      <c r="Q208">
        <f>IFERROR(VLOOKUP($B208,Kraftvärmeprod!$B$1:$AH$479,MATCH(Q$2,Kraftvärmeprod!$B$1:$AG$1,0),FALSE)/1,0)-IFERROR(VLOOKUP($B208,'Slutlig allokering kvv'!$B$2:$AC$462,MATCH(Q$3,'Slutlig allokering kvv'!$B$1:$AJ$1,0),FALSE)/1,0)</f>
        <v>0</v>
      </c>
      <c r="R208">
        <f>IFERROR(VLOOKUP($B208,Kraftvärmeprod!$B$1:$AH$479,MATCH(R$2,Kraftvärmeprod!$B$1:$AG$1,0),FALSE)/1,0)-IFERROR(VLOOKUP($B208,'Slutlig allokering kvv'!$B$2:$AC$462,MATCH(R$3,'Slutlig allokering kvv'!$B$1:$AJ$1,0),FALSE)/1,0)</f>
        <v>0</v>
      </c>
      <c r="S208">
        <f>IFERROR(VLOOKUP($B208,Kraftvärmeprod!$B$1:$AH$479,MATCH(S$2,Kraftvärmeprod!$B$1:$AG$1,0),FALSE)/1,0)-IFERROR(VLOOKUP($B208,'Slutlig allokering kvv'!$B$2:$AC$462,MATCH(S$3,'Slutlig allokering kvv'!$B$1:$AJ$1,0),FALSE)/1,0)</f>
        <v>0</v>
      </c>
      <c r="T208" s="6">
        <f>IFERROR(VLOOKUP($B208,Miljö!$B$1:$S$477,MATCH(T$2,Miljö!$B$1:$X$1,0),FALSE)/1,0)-IFERROR(VLOOKUP($B208,'Slutlig allokering kvv'!$B$2:$AC$462,MATCH(T$3,'Slutlig allokering kvv'!$B$1:$AJ$1,0),FALSE)/1,0)</f>
        <v>0</v>
      </c>
      <c r="U208">
        <f>IFERROR(VLOOKUP($B208,Kraftvärmeprod!$B$1:$AH$479,MATCH(U$2,Kraftvärmeprod!$B$1:$AG$1,0),FALSE)/1,0)-IFERROR(VLOOKUP($B208,'Slutlig allokering kvv'!$B$2:$AC$462,MATCH(U$3,'Slutlig allokering kvv'!$B$1:$AJ$1,0),FALSE)/1,0)</f>
        <v>0</v>
      </c>
      <c r="V208">
        <f>IFERROR(VLOOKUP($B208,Kraftvärmeprod!$B$1:$AH$479,MATCH(V$2,Kraftvärmeprod!$B$1:$AG$1,0),FALSE)/1,0)-IFERROR(VLOOKUP($B208,'Slutlig allokering kvv'!$B$2:$AC$462,MATCH(V$3,'Slutlig allokering kvv'!$B$1:$AJ$1,0),FALSE)/1,0)</f>
        <v>0</v>
      </c>
      <c r="W208">
        <f>IFERROR(VLOOKUP($B208,Kraftvärmeprod!$B$1:$AH$479,MATCH(W$2,Kraftvärmeprod!$B$1:$AG$1,0),FALSE)/1,0)-IFERROR(VLOOKUP($B208,'Slutlig allokering kvv'!$B$2:$AC$462,MATCH(W$3,'Slutlig allokering kvv'!$B$1:$AJ$1,0),FALSE)/1,0)</f>
        <v>0</v>
      </c>
      <c r="X208">
        <f>IFERROR(VLOOKUP($B208,Kraftvärmeprod!$B$1:$AH$479,MATCH(X$2,Kraftvärmeprod!$B$1:$AG$1,0),FALSE)/1,0)-IFERROR(VLOOKUP($B208,'Slutlig allokering kvv'!$B$2:$AC$462,MATCH(X$3,'Slutlig allokering kvv'!$B$1:$AJ$1,0),FALSE)/1,0)</f>
        <v>0</v>
      </c>
      <c r="Y208">
        <f>IFERROR(VLOOKUP($B208,Kraftvärmeprod!$B$1:$AH$479,MATCH(Y$2,Kraftvärmeprod!$B$1:$AG$1,0),FALSE)/1,0)-IFERROR(VLOOKUP($B208,'Slutlig allokering kvv'!$B$2:$AC$462,MATCH(Y$3,'Slutlig allokering kvv'!$B$1:$AJ$1,0),FALSE)/1,0)</f>
        <v>0</v>
      </c>
      <c r="Z208">
        <f>IFERROR(VLOOKUP($B208,Kraftvärmeprod!$B$1:$AH$479,MATCH(Z$2,Kraftvärmeprod!$B$1:$AG$1,0),FALSE)/1,0)-IFERROR(VLOOKUP($B208,'Slutlig allokering kvv'!$B$2:$AC$462,MATCH(Z$3,'Slutlig allokering kvv'!$B$1:$AJ$1,0),FALSE)/1,0)</f>
        <v>0</v>
      </c>
      <c r="AA208">
        <f>IFERROR(VLOOKUP($B208,Kraftvärmeprod!$B$1:$AH$479,MATCH(AA$2,Kraftvärmeprod!$B$1:$AG$1,0),FALSE)/1,0)-IFERROR(VLOOKUP($B208,'Slutlig allokering kvv'!$B$2:$AC$462,MATCH(AA$3,'Slutlig allokering kvv'!$B$1:$AJ$1,0),FALSE)/1,0)</f>
        <v>0</v>
      </c>
      <c r="AE208">
        <f t="shared" si="6"/>
        <v>0</v>
      </c>
      <c r="AG208">
        <f>IFERROR(VLOOKUP(B208,'Slutlig allokering kvv'!$B$2:$AJ$462,MATCH("Summa slutlig allokerad tillförd energi (utan hjälpel och rökgaskondensering):",'Slutlig allokering kvv'!$B$1:$AK$1,0),FALSE)/1,"")</f>
        <v>0</v>
      </c>
      <c r="AI208" s="137" t="str">
        <f>IFERROR(1-VLOOKUP(B208,'Slutlig allokering kvv'!$B$2:$AJ$462,MATCH("Andel av bränsle i kvv som allokerats till värme, exklusive rökgaskondensering och hjälpel",'Slutlig allokering kvv'!$B$1:$AK$1,0),FALSE),"")</f>
        <v/>
      </c>
      <c r="AK208" s="137" t="str">
        <f t="shared" si="7"/>
        <v/>
      </c>
    </row>
    <row r="209" spans="1:37" x14ac:dyDescent="0.25">
      <c r="A209" s="2" t="s">
        <v>331</v>
      </c>
      <c r="B209" s="2" t="s">
        <v>332</v>
      </c>
      <c r="C209" t="str">
        <f>IFERROR(VLOOKUP($B209,Kraftvärmeprod!$B$1:$AH$479,MATCH(C$3,Kraftvärmeprod!$B$1:$AG$1,0),FALSE)/1,"")</f>
        <v/>
      </c>
      <c r="D209" t="str">
        <f>IFERROR(VLOOKUP($B209,Kraftvärmeprod!$B$1:$AH$479,MATCH(D$3,Kraftvärmeprod!$B$1:$AG$1,0),FALSE)/1,"")</f>
        <v/>
      </c>
      <c r="E209">
        <f>IFERROR(VLOOKUP($B209,Kraftvärmeprod!$B$1:$AH$479,MATCH(E$2,Kraftvärmeprod!$B$1:$AG$1,0),FALSE)/1,0)-IFERROR(VLOOKUP($B209,'Slutlig allokering kvv'!$B$2:$AC$462,MATCH(E$3,'Slutlig allokering kvv'!$B$1:$AJ$1,0),FALSE)/1,0)</f>
        <v>0</v>
      </c>
      <c r="F209">
        <f>IFERROR(VLOOKUP($B209,Kraftvärmeprod!$B$1:$AH$479,MATCH(F$2,Kraftvärmeprod!$B$1:$AG$1,0),FALSE)/1,0)-IFERROR(VLOOKUP($B209,'Slutlig allokering kvv'!$B$2:$AC$462,MATCH(F$3,'Slutlig allokering kvv'!$B$1:$AJ$1,0),FALSE)/1,0)</f>
        <v>0</v>
      </c>
      <c r="G209">
        <f>IFERROR(VLOOKUP($B209,Kraftvärmeprod!$B$1:$AH$479,MATCH(G$2,Kraftvärmeprod!$B$1:$AG$1,0),FALSE)/1,0)-IFERROR(VLOOKUP($B209,'Slutlig allokering kvv'!$B$2:$AC$462,MATCH(G$3,'Slutlig allokering kvv'!$B$1:$AJ$1,0),FALSE)/1,0)</f>
        <v>0</v>
      </c>
      <c r="H209">
        <f>IFERROR(VLOOKUP($B209,Kraftvärmeprod!$B$1:$AH$479,MATCH(H$2,Kraftvärmeprod!$B$1:$AG$1,0),FALSE)/1,0)-IFERROR(VLOOKUP($B209,'Slutlig allokering kvv'!$B$2:$AC$462,MATCH(H$3,'Slutlig allokering kvv'!$B$1:$AJ$1,0),FALSE)/1,0)</f>
        <v>0</v>
      </c>
      <c r="I209">
        <f>IFERROR(VLOOKUP($B209,Kraftvärmeprod!$B$1:$AH$479,MATCH(I$2,Kraftvärmeprod!$B$1:$AG$1,0),FALSE)/1,0)-IFERROR(VLOOKUP($B209,'Slutlig allokering kvv'!$B$2:$AC$462,MATCH(I$3,'Slutlig allokering kvv'!$B$1:$AJ$1,0),FALSE)/1,0)</f>
        <v>0</v>
      </c>
      <c r="J209">
        <f>IFERROR(VLOOKUP($B209,Kraftvärmeprod!$B$1:$AH$479,MATCH(J$2,Kraftvärmeprod!$B$1:$AG$1,0),FALSE)/1,0)-IFERROR(VLOOKUP($B209,'Slutlig allokering kvv'!$B$2:$AC$462,MATCH(J$3,'Slutlig allokering kvv'!$B$1:$AJ$1,0),FALSE)/1,0)</f>
        <v>0</v>
      </c>
      <c r="K209">
        <f>IFERROR(VLOOKUP($B209,Kraftvärmeprod!$B$1:$AH$479,MATCH(K$2,Kraftvärmeprod!$B$1:$AG$1,0),FALSE)/1,0)-IFERROR(VLOOKUP($B209,'Slutlig allokering kvv'!$B$2:$AC$462,MATCH(K$3,'Slutlig allokering kvv'!$B$1:$AJ$1,0),FALSE)/1,0)</f>
        <v>0</v>
      </c>
      <c r="L209">
        <f>IFERROR(VLOOKUP($B209,Kraftvärmeprod!$B$1:$AH$479,MATCH(L$2,Kraftvärmeprod!$B$1:$AG$1,0),FALSE)/1,0)-IFERROR(VLOOKUP($B209,'Slutlig allokering kvv'!$B$2:$AC$462,MATCH(L$3,'Slutlig allokering kvv'!$B$1:$AJ$1,0),FALSE)/1,0)</f>
        <v>0</v>
      </c>
      <c r="M209">
        <f>IFERROR(VLOOKUP($B209,Kraftvärmeprod!$B$1:$AH$479,MATCH(M$2,Kraftvärmeprod!$B$1:$AG$1,0),FALSE)/1,0)-IFERROR(VLOOKUP($B209,'Slutlig allokering kvv'!$B$2:$AC$462,MATCH(M$3,'Slutlig allokering kvv'!$B$1:$AJ$1,0),FALSE)/1,0)</f>
        <v>0</v>
      </c>
      <c r="N209">
        <f>IFERROR(VLOOKUP($B209,Kraftvärmeprod!$B$1:$AH$479,MATCH(N$2,Kraftvärmeprod!$B$1:$AG$1,0),FALSE)/1,0)-IFERROR(VLOOKUP($B209,'Slutlig allokering kvv'!$B$2:$AC$462,MATCH(N$3,'Slutlig allokering kvv'!$B$1:$AJ$1,0),FALSE)/1,0)</f>
        <v>0</v>
      </c>
      <c r="O209">
        <f>IFERROR(VLOOKUP($B209,Kraftvärmeprod!$B$1:$AH$479,MATCH(O$2,Kraftvärmeprod!$B$1:$AG$1,0),FALSE)/1,0)-IFERROR(VLOOKUP($B209,'Slutlig allokering kvv'!$B$2:$AC$462,MATCH(O$3,'Slutlig allokering kvv'!$B$1:$AJ$1,0),FALSE)/1,0)</f>
        <v>0</v>
      </c>
      <c r="P209">
        <f>IFERROR(VLOOKUP($B209,Kraftvärmeprod!$B$1:$AH$479,MATCH(P$2,Kraftvärmeprod!$B$1:$AG$1,0),FALSE)/1,0)-IFERROR(VLOOKUP($B209,'Slutlig allokering kvv'!$B$2:$AC$462,MATCH(P$3,'Slutlig allokering kvv'!$B$1:$AJ$1,0),FALSE)/1,0)</f>
        <v>0</v>
      </c>
      <c r="Q209">
        <f>IFERROR(VLOOKUP($B209,Kraftvärmeprod!$B$1:$AH$479,MATCH(Q$2,Kraftvärmeprod!$B$1:$AG$1,0),FALSE)/1,0)-IFERROR(VLOOKUP($B209,'Slutlig allokering kvv'!$B$2:$AC$462,MATCH(Q$3,'Slutlig allokering kvv'!$B$1:$AJ$1,0),FALSE)/1,0)</f>
        <v>0</v>
      </c>
      <c r="R209">
        <f>IFERROR(VLOOKUP($B209,Kraftvärmeprod!$B$1:$AH$479,MATCH(R$2,Kraftvärmeprod!$B$1:$AG$1,0),FALSE)/1,0)-IFERROR(VLOOKUP($B209,'Slutlig allokering kvv'!$B$2:$AC$462,MATCH(R$3,'Slutlig allokering kvv'!$B$1:$AJ$1,0),FALSE)/1,0)</f>
        <v>0</v>
      </c>
      <c r="S209">
        <f>IFERROR(VLOOKUP($B209,Kraftvärmeprod!$B$1:$AH$479,MATCH(S$2,Kraftvärmeprod!$B$1:$AG$1,0),FALSE)/1,0)-IFERROR(VLOOKUP($B209,'Slutlig allokering kvv'!$B$2:$AC$462,MATCH(S$3,'Slutlig allokering kvv'!$B$1:$AJ$1,0),FALSE)/1,0)</f>
        <v>0</v>
      </c>
      <c r="T209" s="6">
        <f>IFERROR(VLOOKUP($B209,Miljö!$B$1:$S$477,MATCH(T$2,Miljö!$B$1:$X$1,0),FALSE)/1,0)-IFERROR(VLOOKUP($B209,'Slutlig allokering kvv'!$B$2:$AC$462,MATCH(T$3,'Slutlig allokering kvv'!$B$1:$AJ$1,0),FALSE)/1,0)</f>
        <v>0</v>
      </c>
      <c r="U209">
        <f>IFERROR(VLOOKUP($B209,Kraftvärmeprod!$B$1:$AH$479,MATCH(U$2,Kraftvärmeprod!$B$1:$AG$1,0),FALSE)/1,0)-IFERROR(VLOOKUP($B209,'Slutlig allokering kvv'!$B$2:$AC$462,MATCH(U$3,'Slutlig allokering kvv'!$B$1:$AJ$1,0),FALSE)/1,0)</f>
        <v>0</v>
      </c>
      <c r="V209">
        <f>IFERROR(VLOOKUP($B209,Kraftvärmeprod!$B$1:$AH$479,MATCH(V$2,Kraftvärmeprod!$B$1:$AG$1,0),FALSE)/1,0)-IFERROR(VLOOKUP($B209,'Slutlig allokering kvv'!$B$2:$AC$462,MATCH(V$3,'Slutlig allokering kvv'!$B$1:$AJ$1,0),FALSE)/1,0)</f>
        <v>0</v>
      </c>
      <c r="W209">
        <f>IFERROR(VLOOKUP($B209,Kraftvärmeprod!$B$1:$AH$479,MATCH(W$2,Kraftvärmeprod!$B$1:$AG$1,0),FALSE)/1,0)-IFERROR(VLOOKUP($B209,'Slutlig allokering kvv'!$B$2:$AC$462,MATCH(W$3,'Slutlig allokering kvv'!$B$1:$AJ$1,0),FALSE)/1,0)</f>
        <v>0</v>
      </c>
      <c r="X209">
        <f>IFERROR(VLOOKUP($B209,Kraftvärmeprod!$B$1:$AH$479,MATCH(X$2,Kraftvärmeprod!$B$1:$AG$1,0),FALSE)/1,0)-IFERROR(VLOOKUP($B209,'Slutlig allokering kvv'!$B$2:$AC$462,MATCH(X$3,'Slutlig allokering kvv'!$B$1:$AJ$1,0),FALSE)/1,0)</f>
        <v>0</v>
      </c>
      <c r="Y209">
        <f>IFERROR(VLOOKUP($B209,Kraftvärmeprod!$B$1:$AH$479,MATCH(Y$2,Kraftvärmeprod!$B$1:$AG$1,0),FALSE)/1,0)-IFERROR(VLOOKUP($B209,'Slutlig allokering kvv'!$B$2:$AC$462,MATCH(Y$3,'Slutlig allokering kvv'!$B$1:$AJ$1,0),FALSE)/1,0)</f>
        <v>0</v>
      </c>
      <c r="Z209">
        <f>IFERROR(VLOOKUP($B209,Kraftvärmeprod!$B$1:$AH$479,MATCH(Z$2,Kraftvärmeprod!$B$1:$AG$1,0),FALSE)/1,0)-IFERROR(VLOOKUP($B209,'Slutlig allokering kvv'!$B$2:$AC$462,MATCH(Z$3,'Slutlig allokering kvv'!$B$1:$AJ$1,0),FALSE)/1,0)</f>
        <v>0</v>
      </c>
      <c r="AA209">
        <f>IFERROR(VLOOKUP($B209,Kraftvärmeprod!$B$1:$AH$479,MATCH(AA$2,Kraftvärmeprod!$B$1:$AG$1,0),FALSE)/1,0)-IFERROR(VLOOKUP($B209,'Slutlig allokering kvv'!$B$2:$AC$462,MATCH(AA$3,'Slutlig allokering kvv'!$B$1:$AJ$1,0),FALSE)/1,0)</f>
        <v>0</v>
      </c>
      <c r="AE209">
        <f t="shared" si="6"/>
        <v>0</v>
      </c>
      <c r="AG209">
        <f>IFERROR(VLOOKUP(B209,'Slutlig allokering kvv'!$B$2:$AJ$462,MATCH("Summa slutlig allokerad tillförd energi (utan hjälpel och rökgaskondensering):",'Slutlig allokering kvv'!$B$1:$AK$1,0),FALSE)/1,"")</f>
        <v>0</v>
      </c>
      <c r="AI209" s="137" t="str">
        <f>IFERROR(1-VLOOKUP(B209,'Slutlig allokering kvv'!$B$2:$AJ$462,MATCH("Andel av bränsle i kvv som allokerats till värme, exklusive rökgaskondensering och hjälpel",'Slutlig allokering kvv'!$B$1:$AK$1,0),FALSE),"")</f>
        <v/>
      </c>
      <c r="AK209" s="137" t="str">
        <f t="shared" si="7"/>
        <v/>
      </c>
    </row>
    <row r="210" spans="1:37" x14ac:dyDescent="0.25">
      <c r="A210" s="2" t="s">
        <v>333</v>
      </c>
      <c r="B210" s="2" t="s">
        <v>334</v>
      </c>
      <c r="C210" t="str">
        <f>IFERROR(VLOOKUP($B210,Kraftvärmeprod!$B$1:$AH$479,MATCH(C$3,Kraftvärmeprod!$B$1:$AG$1,0),FALSE)/1,"")</f>
        <v/>
      </c>
      <c r="D210" t="str">
        <f>IFERROR(VLOOKUP($B210,Kraftvärmeprod!$B$1:$AH$479,MATCH(D$3,Kraftvärmeprod!$B$1:$AG$1,0),FALSE)/1,"")</f>
        <v/>
      </c>
      <c r="E210">
        <f>IFERROR(VLOOKUP($B210,Kraftvärmeprod!$B$1:$AH$479,MATCH(E$2,Kraftvärmeprod!$B$1:$AG$1,0),FALSE)/1,0)-IFERROR(VLOOKUP($B210,'Slutlig allokering kvv'!$B$2:$AC$462,MATCH(E$3,'Slutlig allokering kvv'!$B$1:$AJ$1,0),FALSE)/1,0)</f>
        <v>0</v>
      </c>
      <c r="F210">
        <f>IFERROR(VLOOKUP($B210,Kraftvärmeprod!$B$1:$AH$479,MATCH(F$2,Kraftvärmeprod!$B$1:$AG$1,0),FALSE)/1,0)-IFERROR(VLOOKUP($B210,'Slutlig allokering kvv'!$B$2:$AC$462,MATCH(F$3,'Slutlig allokering kvv'!$B$1:$AJ$1,0),FALSE)/1,0)</f>
        <v>0</v>
      </c>
      <c r="G210">
        <f>IFERROR(VLOOKUP($B210,Kraftvärmeprod!$B$1:$AH$479,MATCH(G$2,Kraftvärmeprod!$B$1:$AG$1,0),FALSE)/1,0)-IFERROR(VLOOKUP($B210,'Slutlig allokering kvv'!$B$2:$AC$462,MATCH(G$3,'Slutlig allokering kvv'!$B$1:$AJ$1,0),FALSE)/1,0)</f>
        <v>0</v>
      </c>
      <c r="H210">
        <f>IFERROR(VLOOKUP($B210,Kraftvärmeprod!$B$1:$AH$479,MATCH(H$2,Kraftvärmeprod!$B$1:$AG$1,0),FALSE)/1,0)-IFERROR(VLOOKUP($B210,'Slutlig allokering kvv'!$B$2:$AC$462,MATCH(H$3,'Slutlig allokering kvv'!$B$1:$AJ$1,0),FALSE)/1,0)</f>
        <v>0</v>
      </c>
      <c r="I210">
        <f>IFERROR(VLOOKUP($B210,Kraftvärmeprod!$B$1:$AH$479,MATCH(I$2,Kraftvärmeprod!$B$1:$AG$1,0),FALSE)/1,0)-IFERROR(VLOOKUP($B210,'Slutlig allokering kvv'!$B$2:$AC$462,MATCH(I$3,'Slutlig allokering kvv'!$B$1:$AJ$1,0),FALSE)/1,0)</f>
        <v>0</v>
      </c>
      <c r="J210">
        <f>IFERROR(VLOOKUP($B210,Kraftvärmeprod!$B$1:$AH$479,MATCH(J$2,Kraftvärmeprod!$B$1:$AG$1,0),FALSE)/1,0)-IFERROR(VLOOKUP($B210,'Slutlig allokering kvv'!$B$2:$AC$462,MATCH(J$3,'Slutlig allokering kvv'!$B$1:$AJ$1,0),FALSE)/1,0)</f>
        <v>0</v>
      </c>
      <c r="K210">
        <f>IFERROR(VLOOKUP($B210,Kraftvärmeprod!$B$1:$AH$479,MATCH(K$2,Kraftvärmeprod!$B$1:$AG$1,0),FALSE)/1,0)-IFERROR(VLOOKUP($B210,'Slutlig allokering kvv'!$B$2:$AC$462,MATCH(K$3,'Slutlig allokering kvv'!$B$1:$AJ$1,0),FALSE)/1,0)</f>
        <v>0</v>
      </c>
      <c r="L210">
        <f>IFERROR(VLOOKUP($B210,Kraftvärmeprod!$B$1:$AH$479,MATCH(L$2,Kraftvärmeprod!$B$1:$AG$1,0),FALSE)/1,0)-IFERROR(VLOOKUP($B210,'Slutlig allokering kvv'!$B$2:$AC$462,MATCH(L$3,'Slutlig allokering kvv'!$B$1:$AJ$1,0),FALSE)/1,0)</f>
        <v>0</v>
      </c>
      <c r="M210">
        <f>IFERROR(VLOOKUP($B210,Kraftvärmeprod!$B$1:$AH$479,MATCH(M$2,Kraftvärmeprod!$B$1:$AG$1,0),FALSE)/1,0)-IFERROR(VLOOKUP($B210,'Slutlig allokering kvv'!$B$2:$AC$462,MATCH(M$3,'Slutlig allokering kvv'!$B$1:$AJ$1,0),FALSE)/1,0)</f>
        <v>0</v>
      </c>
      <c r="N210">
        <f>IFERROR(VLOOKUP($B210,Kraftvärmeprod!$B$1:$AH$479,MATCH(N$2,Kraftvärmeprod!$B$1:$AG$1,0),FALSE)/1,0)-IFERROR(VLOOKUP($B210,'Slutlig allokering kvv'!$B$2:$AC$462,MATCH(N$3,'Slutlig allokering kvv'!$B$1:$AJ$1,0),FALSE)/1,0)</f>
        <v>0</v>
      </c>
      <c r="O210">
        <f>IFERROR(VLOOKUP($B210,Kraftvärmeprod!$B$1:$AH$479,MATCH(O$2,Kraftvärmeprod!$B$1:$AG$1,0),FALSE)/1,0)-IFERROR(VLOOKUP($B210,'Slutlig allokering kvv'!$B$2:$AC$462,MATCH(O$3,'Slutlig allokering kvv'!$B$1:$AJ$1,0),FALSE)/1,0)</f>
        <v>0</v>
      </c>
      <c r="P210">
        <f>IFERROR(VLOOKUP($B210,Kraftvärmeprod!$B$1:$AH$479,MATCH(P$2,Kraftvärmeprod!$B$1:$AG$1,0),FALSE)/1,0)-IFERROR(VLOOKUP($B210,'Slutlig allokering kvv'!$B$2:$AC$462,MATCH(P$3,'Slutlig allokering kvv'!$B$1:$AJ$1,0),FALSE)/1,0)</f>
        <v>0</v>
      </c>
      <c r="Q210">
        <f>IFERROR(VLOOKUP($B210,Kraftvärmeprod!$B$1:$AH$479,MATCH(Q$2,Kraftvärmeprod!$B$1:$AG$1,0),FALSE)/1,0)-IFERROR(VLOOKUP($B210,'Slutlig allokering kvv'!$B$2:$AC$462,MATCH(Q$3,'Slutlig allokering kvv'!$B$1:$AJ$1,0),FALSE)/1,0)</f>
        <v>0</v>
      </c>
      <c r="R210">
        <f>IFERROR(VLOOKUP($B210,Kraftvärmeprod!$B$1:$AH$479,MATCH(R$2,Kraftvärmeprod!$B$1:$AG$1,0),FALSE)/1,0)-IFERROR(VLOOKUP($B210,'Slutlig allokering kvv'!$B$2:$AC$462,MATCH(R$3,'Slutlig allokering kvv'!$B$1:$AJ$1,0),FALSE)/1,0)</f>
        <v>0</v>
      </c>
      <c r="S210">
        <f>IFERROR(VLOOKUP($B210,Kraftvärmeprod!$B$1:$AH$479,MATCH(S$2,Kraftvärmeprod!$B$1:$AG$1,0),FALSE)/1,0)-IFERROR(VLOOKUP($B210,'Slutlig allokering kvv'!$B$2:$AC$462,MATCH(S$3,'Slutlig allokering kvv'!$B$1:$AJ$1,0),FALSE)/1,0)</f>
        <v>0</v>
      </c>
      <c r="T210" s="6">
        <f>IFERROR(VLOOKUP($B210,Miljö!$B$1:$S$477,MATCH(T$2,Miljö!$B$1:$X$1,0),FALSE)/1,0)-IFERROR(VLOOKUP($B210,'Slutlig allokering kvv'!$B$2:$AC$462,MATCH(T$3,'Slutlig allokering kvv'!$B$1:$AJ$1,0),FALSE)/1,0)</f>
        <v>0</v>
      </c>
      <c r="U210">
        <f>IFERROR(VLOOKUP($B210,Kraftvärmeprod!$B$1:$AH$479,MATCH(U$2,Kraftvärmeprod!$B$1:$AG$1,0),FALSE)/1,0)-IFERROR(VLOOKUP($B210,'Slutlig allokering kvv'!$B$2:$AC$462,MATCH(U$3,'Slutlig allokering kvv'!$B$1:$AJ$1,0),FALSE)/1,0)</f>
        <v>0</v>
      </c>
      <c r="V210">
        <f>IFERROR(VLOOKUP($B210,Kraftvärmeprod!$B$1:$AH$479,MATCH(V$2,Kraftvärmeprod!$B$1:$AG$1,0),FALSE)/1,0)-IFERROR(VLOOKUP($B210,'Slutlig allokering kvv'!$B$2:$AC$462,MATCH(V$3,'Slutlig allokering kvv'!$B$1:$AJ$1,0),FALSE)/1,0)</f>
        <v>0</v>
      </c>
      <c r="W210">
        <f>IFERROR(VLOOKUP($B210,Kraftvärmeprod!$B$1:$AH$479,MATCH(W$2,Kraftvärmeprod!$B$1:$AG$1,0),FALSE)/1,0)-IFERROR(VLOOKUP($B210,'Slutlig allokering kvv'!$B$2:$AC$462,MATCH(W$3,'Slutlig allokering kvv'!$B$1:$AJ$1,0),FALSE)/1,0)</f>
        <v>0</v>
      </c>
      <c r="X210">
        <f>IFERROR(VLOOKUP($B210,Kraftvärmeprod!$B$1:$AH$479,MATCH(X$2,Kraftvärmeprod!$B$1:$AG$1,0),FALSE)/1,0)-IFERROR(VLOOKUP($B210,'Slutlig allokering kvv'!$B$2:$AC$462,MATCH(X$3,'Slutlig allokering kvv'!$B$1:$AJ$1,0),FALSE)/1,0)</f>
        <v>0</v>
      </c>
      <c r="Y210">
        <f>IFERROR(VLOOKUP($B210,Kraftvärmeprod!$B$1:$AH$479,MATCH(Y$2,Kraftvärmeprod!$B$1:$AG$1,0),FALSE)/1,0)-IFERROR(VLOOKUP($B210,'Slutlig allokering kvv'!$B$2:$AC$462,MATCH(Y$3,'Slutlig allokering kvv'!$B$1:$AJ$1,0),FALSE)/1,0)</f>
        <v>0</v>
      </c>
      <c r="Z210">
        <f>IFERROR(VLOOKUP($B210,Kraftvärmeprod!$B$1:$AH$479,MATCH(Z$2,Kraftvärmeprod!$B$1:$AG$1,0),FALSE)/1,0)-IFERROR(VLOOKUP($B210,'Slutlig allokering kvv'!$B$2:$AC$462,MATCH(Z$3,'Slutlig allokering kvv'!$B$1:$AJ$1,0),FALSE)/1,0)</f>
        <v>0</v>
      </c>
      <c r="AA210">
        <f>IFERROR(VLOOKUP($B210,Kraftvärmeprod!$B$1:$AH$479,MATCH(AA$2,Kraftvärmeprod!$B$1:$AG$1,0),FALSE)/1,0)-IFERROR(VLOOKUP($B210,'Slutlig allokering kvv'!$B$2:$AC$462,MATCH(AA$3,'Slutlig allokering kvv'!$B$1:$AJ$1,0),FALSE)/1,0)</f>
        <v>0</v>
      </c>
      <c r="AE210">
        <f t="shared" si="6"/>
        <v>0</v>
      </c>
      <c r="AG210">
        <f>IFERROR(VLOOKUP(B210,'Slutlig allokering kvv'!$B$2:$AJ$462,MATCH("Summa slutlig allokerad tillförd energi (utan hjälpel och rökgaskondensering):",'Slutlig allokering kvv'!$B$1:$AK$1,0),FALSE)/1,"")</f>
        <v>0</v>
      </c>
      <c r="AI210" s="137" t="str">
        <f>IFERROR(1-VLOOKUP(B210,'Slutlig allokering kvv'!$B$2:$AJ$462,MATCH("Andel av bränsle i kvv som allokerats till värme, exklusive rökgaskondensering och hjälpel",'Slutlig allokering kvv'!$B$1:$AK$1,0),FALSE),"")</f>
        <v/>
      </c>
      <c r="AK210" s="137" t="str">
        <f t="shared" si="7"/>
        <v/>
      </c>
    </row>
    <row r="211" spans="1:37" x14ac:dyDescent="0.25">
      <c r="A211" s="2" t="s">
        <v>333</v>
      </c>
      <c r="B211" s="2" t="s">
        <v>335</v>
      </c>
      <c r="C211" t="str">
        <f>IFERROR(VLOOKUP($B211,Kraftvärmeprod!$B$1:$AH$479,MATCH(C$3,Kraftvärmeprod!$B$1:$AG$1,0),FALSE)/1,"")</f>
        <v/>
      </c>
      <c r="D211" t="str">
        <f>IFERROR(VLOOKUP($B211,Kraftvärmeprod!$B$1:$AH$479,MATCH(D$3,Kraftvärmeprod!$B$1:$AG$1,0),FALSE)/1,"")</f>
        <v/>
      </c>
      <c r="E211">
        <f>IFERROR(VLOOKUP($B211,Kraftvärmeprod!$B$1:$AH$479,MATCH(E$2,Kraftvärmeprod!$B$1:$AG$1,0),FALSE)/1,0)-IFERROR(VLOOKUP($B211,'Slutlig allokering kvv'!$B$2:$AC$462,MATCH(E$3,'Slutlig allokering kvv'!$B$1:$AJ$1,0),FALSE)/1,0)</f>
        <v>0</v>
      </c>
      <c r="F211">
        <f>IFERROR(VLOOKUP($B211,Kraftvärmeprod!$B$1:$AH$479,MATCH(F$2,Kraftvärmeprod!$B$1:$AG$1,0),FALSE)/1,0)-IFERROR(VLOOKUP($B211,'Slutlig allokering kvv'!$B$2:$AC$462,MATCH(F$3,'Slutlig allokering kvv'!$B$1:$AJ$1,0),FALSE)/1,0)</f>
        <v>0</v>
      </c>
      <c r="G211">
        <f>IFERROR(VLOOKUP($B211,Kraftvärmeprod!$B$1:$AH$479,MATCH(G$2,Kraftvärmeprod!$B$1:$AG$1,0),FALSE)/1,0)-IFERROR(VLOOKUP($B211,'Slutlig allokering kvv'!$B$2:$AC$462,MATCH(G$3,'Slutlig allokering kvv'!$B$1:$AJ$1,0),FALSE)/1,0)</f>
        <v>0</v>
      </c>
      <c r="H211">
        <f>IFERROR(VLOOKUP($B211,Kraftvärmeprod!$B$1:$AH$479,MATCH(H$2,Kraftvärmeprod!$B$1:$AG$1,0),FALSE)/1,0)-IFERROR(VLOOKUP($B211,'Slutlig allokering kvv'!$B$2:$AC$462,MATCH(H$3,'Slutlig allokering kvv'!$B$1:$AJ$1,0),FALSE)/1,0)</f>
        <v>0</v>
      </c>
      <c r="I211">
        <f>IFERROR(VLOOKUP($B211,Kraftvärmeprod!$B$1:$AH$479,MATCH(I$2,Kraftvärmeprod!$B$1:$AG$1,0),FALSE)/1,0)-IFERROR(VLOOKUP($B211,'Slutlig allokering kvv'!$B$2:$AC$462,MATCH(I$3,'Slutlig allokering kvv'!$B$1:$AJ$1,0),FALSE)/1,0)</f>
        <v>0</v>
      </c>
      <c r="J211">
        <f>IFERROR(VLOOKUP($B211,Kraftvärmeprod!$B$1:$AH$479,MATCH(J$2,Kraftvärmeprod!$B$1:$AG$1,0),FALSE)/1,0)-IFERROR(VLOOKUP($B211,'Slutlig allokering kvv'!$B$2:$AC$462,MATCH(J$3,'Slutlig allokering kvv'!$B$1:$AJ$1,0),FALSE)/1,0)</f>
        <v>0</v>
      </c>
      <c r="K211">
        <f>IFERROR(VLOOKUP($B211,Kraftvärmeprod!$B$1:$AH$479,MATCH(K$2,Kraftvärmeprod!$B$1:$AG$1,0),FALSE)/1,0)-IFERROR(VLOOKUP($B211,'Slutlig allokering kvv'!$B$2:$AC$462,MATCH(K$3,'Slutlig allokering kvv'!$B$1:$AJ$1,0),FALSE)/1,0)</f>
        <v>0</v>
      </c>
      <c r="L211">
        <f>IFERROR(VLOOKUP($B211,Kraftvärmeprod!$B$1:$AH$479,MATCH(L$2,Kraftvärmeprod!$B$1:$AG$1,0),FALSE)/1,0)-IFERROR(VLOOKUP($B211,'Slutlig allokering kvv'!$B$2:$AC$462,MATCH(L$3,'Slutlig allokering kvv'!$B$1:$AJ$1,0),FALSE)/1,0)</f>
        <v>0</v>
      </c>
      <c r="M211">
        <f>IFERROR(VLOOKUP($B211,Kraftvärmeprod!$B$1:$AH$479,MATCH(M$2,Kraftvärmeprod!$B$1:$AG$1,0),FALSE)/1,0)-IFERROR(VLOOKUP($B211,'Slutlig allokering kvv'!$B$2:$AC$462,MATCH(M$3,'Slutlig allokering kvv'!$B$1:$AJ$1,0),FALSE)/1,0)</f>
        <v>0</v>
      </c>
      <c r="N211">
        <f>IFERROR(VLOOKUP($B211,Kraftvärmeprod!$B$1:$AH$479,MATCH(N$2,Kraftvärmeprod!$B$1:$AG$1,0),FALSE)/1,0)-IFERROR(VLOOKUP($B211,'Slutlig allokering kvv'!$B$2:$AC$462,MATCH(N$3,'Slutlig allokering kvv'!$B$1:$AJ$1,0),FALSE)/1,0)</f>
        <v>0</v>
      </c>
      <c r="O211">
        <f>IFERROR(VLOOKUP($B211,Kraftvärmeprod!$B$1:$AH$479,MATCH(O$2,Kraftvärmeprod!$B$1:$AG$1,0),FALSE)/1,0)-IFERROR(VLOOKUP($B211,'Slutlig allokering kvv'!$B$2:$AC$462,MATCH(O$3,'Slutlig allokering kvv'!$B$1:$AJ$1,0),FALSE)/1,0)</f>
        <v>0</v>
      </c>
      <c r="P211">
        <f>IFERROR(VLOOKUP($B211,Kraftvärmeprod!$B$1:$AH$479,MATCH(P$2,Kraftvärmeprod!$B$1:$AG$1,0),FALSE)/1,0)-IFERROR(VLOOKUP($B211,'Slutlig allokering kvv'!$B$2:$AC$462,MATCH(P$3,'Slutlig allokering kvv'!$B$1:$AJ$1,0),FALSE)/1,0)</f>
        <v>0</v>
      </c>
      <c r="Q211">
        <f>IFERROR(VLOOKUP($B211,Kraftvärmeprod!$B$1:$AH$479,MATCH(Q$2,Kraftvärmeprod!$B$1:$AG$1,0),FALSE)/1,0)-IFERROR(VLOOKUP($B211,'Slutlig allokering kvv'!$B$2:$AC$462,MATCH(Q$3,'Slutlig allokering kvv'!$B$1:$AJ$1,0),FALSE)/1,0)</f>
        <v>0</v>
      </c>
      <c r="R211">
        <f>IFERROR(VLOOKUP($B211,Kraftvärmeprod!$B$1:$AH$479,MATCH(R$2,Kraftvärmeprod!$B$1:$AG$1,0),FALSE)/1,0)-IFERROR(VLOOKUP($B211,'Slutlig allokering kvv'!$B$2:$AC$462,MATCH(R$3,'Slutlig allokering kvv'!$B$1:$AJ$1,0),FALSE)/1,0)</f>
        <v>0</v>
      </c>
      <c r="S211">
        <f>IFERROR(VLOOKUP($B211,Kraftvärmeprod!$B$1:$AH$479,MATCH(S$2,Kraftvärmeprod!$B$1:$AG$1,0),FALSE)/1,0)-IFERROR(VLOOKUP($B211,'Slutlig allokering kvv'!$B$2:$AC$462,MATCH(S$3,'Slutlig allokering kvv'!$B$1:$AJ$1,0),FALSE)/1,0)</f>
        <v>0</v>
      </c>
      <c r="T211" s="6">
        <f>IFERROR(VLOOKUP($B211,Miljö!$B$1:$S$477,MATCH(T$2,Miljö!$B$1:$X$1,0),FALSE)/1,0)-IFERROR(VLOOKUP($B211,'Slutlig allokering kvv'!$B$2:$AC$462,MATCH(T$3,'Slutlig allokering kvv'!$B$1:$AJ$1,0),FALSE)/1,0)</f>
        <v>0</v>
      </c>
      <c r="U211">
        <f>IFERROR(VLOOKUP($B211,Kraftvärmeprod!$B$1:$AH$479,MATCH(U$2,Kraftvärmeprod!$B$1:$AG$1,0),FALSE)/1,0)-IFERROR(VLOOKUP($B211,'Slutlig allokering kvv'!$B$2:$AC$462,MATCH(U$3,'Slutlig allokering kvv'!$B$1:$AJ$1,0),FALSE)/1,0)</f>
        <v>0</v>
      </c>
      <c r="V211">
        <f>IFERROR(VLOOKUP($B211,Kraftvärmeprod!$B$1:$AH$479,MATCH(V$2,Kraftvärmeprod!$B$1:$AG$1,0),FALSE)/1,0)-IFERROR(VLOOKUP($B211,'Slutlig allokering kvv'!$B$2:$AC$462,MATCH(V$3,'Slutlig allokering kvv'!$B$1:$AJ$1,0),FALSE)/1,0)</f>
        <v>0</v>
      </c>
      <c r="W211">
        <f>IFERROR(VLOOKUP($B211,Kraftvärmeprod!$B$1:$AH$479,MATCH(W$2,Kraftvärmeprod!$B$1:$AG$1,0),FALSE)/1,0)-IFERROR(VLOOKUP($B211,'Slutlig allokering kvv'!$B$2:$AC$462,MATCH(W$3,'Slutlig allokering kvv'!$B$1:$AJ$1,0),FALSE)/1,0)</f>
        <v>0</v>
      </c>
      <c r="X211">
        <f>IFERROR(VLOOKUP($B211,Kraftvärmeprod!$B$1:$AH$479,MATCH(X$2,Kraftvärmeprod!$B$1:$AG$1,0),FALSE)/1,0)-IFERROR(VLOOKUP($B211,'Slutlig allokering kvv'!$B$2:$AC$462,MATCH(X$3,'Slutlig allokering kvv'!$B$1:$AJ$1,0),FALSE)/1,0)</f>
        <v>0</v>
      </c>
      <c r="Y211">
        <f>IFERROR(VLOOKUP($B211,Kraftvärmeprod!$B$1:$AH$479,MATCH(Y$2,Kraftvärmeprod!$B$1:$AG$1,0),FALSE)/1,0)-IFERROR(VLOOKUP($B211,'Slutlig allokering kvv'!$B$2:$AC$462,MATCH(Y$3,'Slutlig allokering kvv'!$B$1:$AJ$1,0),FALSE)/1,0)</f>
        <v>0</v>
      </c>
      <c r="Z211">
        <f>IFERROR(VLOOKUP($B211,Kraftvärmeprod!$B$1:$AH$479,MATCH(Z$2,Kraftvärmeprod!$B$1:$AG$1,0),FALSE)/1,0)-IFERROR(VLOOKUP($B211,'Slutlig allokering kvv'!$B$2:$AC$462,MATCH(Z$3,'Slutlig allokering kvv'!$B$1:$AJ$1,0),FALSE)/1,0)</f>
        <v>0</v>
      </c>
      <c r="AA211">
        <f>IFERROR(VLOOKUP($B211,Kraftvärmeprod!$B$1:$AH$479,MATCH(AA$2,Kraftvärmeprod!$B$1:$AG$1,0),FALSE)/1,0)-IFERROR(VLOOKUP($B211,'Slutlig allokering kvv'!$B$2:$AC$462,MATCH(AA$3,'Slutlig allokering kvv'!$B$1:$AJ$1,0),FALSE)/1,0)</f>
        <v>0</v>
      </c>
      <c r="AE211">
        <f t="shared" si="6"/>
        <v>0</v>
      </c>
      <c r="AG211">
        <f>IFERROR(VLOOKUP(B211,'Slutlig allokering kvv'!$B$2:$AJ$462,MATCH("Summa slutlig allokerad tillförd energi (utan hjälpel och rökgaskondensering):",'Slutlig allokering kvv'!$B$1:$AK$1,0),FALSE)/1,"")</f>
        <v>0</v>
      </c>
      <c r="AI211" s="137" t="str">
        <f>IFERROR(1-VLOOKUP(B211,'Slutlig allokering kvv'!$B$2:$AJ$462,MATCH("Andel av bränsle i kvv som allokerats till värme, exklusive rökgaskondensering och hjälpel",'Slutlig allokering kvv'!$B$1:$AK$1,0),FALSE),"")</f>
        <v/>
      </c>
      <c r="AK211" s="137" t="str">
        <f t="shared" si="7"/>
        <v/>
      </c>
    </row>
    <row r="212" spans="1:37" x14ac:dyDescent="0.25">
      <c r="A212" s="2" t="s">
        <v>333</v>
      </c>
      <c r="B212" s="2" t="s">
        <v>336</v>
      </c>
      <c r="C212">
        <f>IFERROR(VLOOKUP($B212,Kraftvärmeprod!$B$1:$AH$479,MATCH(C$3,Kraftvärmeprod!$B$1:$AG$1,0),FALSE)/1,"")</f>
        <v>635.19000000000005</v>
      </c>
      <c r="D212">
        <f>IFERROR(VLOOKUP($B212,Kraftvärmeprod!$B$1:$AH$479,MATCH(D$3,Kraftvärmeprod!$B$1:$AG$1,0),FALSE)/1,"")</f>
        <v>246.24</v>
      </c>
      <c r="E212">
        <f>IFERROR(VLOOKUP($B212,Kraftvärmeprod!$B$1:$AH$479,MATCH(E$2,Kraftvärmeprod!$B$1:$AG$1,0),FALSE)/1,0)-IFERROR(VLOOKUP($B212,'Slutlig allokering kvv'!$B$2:$AC$462,MATCH(E$3,'Slutlig allokering kvv'!$B$1:$AJ$1,0),FALSE)/1,0)</f>
        <v>433.56099999999992</v>
      </c>
      <c r="F212">
        <f>IFERROR(VLOOKUP($B212,Kraftvärmeprod!$B$1:$AH$479,MATCH(F$2,Kraftvärmeprod!$B$1:$AG$1,0),FALSE)/1,0)-IFERROR(VLOOKUP($B212,'Slutlig allokering kvv'!$B$2:$AC$462,MATCH(F$3,'Slutlig allokering kvv'!$B$1:$AJ$1,0),FALSE)/1,0)</f>
        <v>0</v>
      </c>
      <c r="G212">
        <f>IFERROR(VLOOKUP($B212,Kraftvärmeprod!$B$1:$AH$479,MATCH(G$2,Kraftvärmeprod!$B$1:$AG$1,0),FALSE)/1,0)-IFERROR(VLOOKUP($B212,'Slutlig allokering kvv'!$B$2:$AC$462,MATCH(G$3,'Slutlig allokering kvv'!$B$1:$AJ$1,0),FALSE)/1,0)</f>
        <v>0.87947200000000003</v>
      </c>
      <c r="H212">
        <f>IFERROR(VLOOKUP($B212,Kraftvärmeprod!$B$1:$AH$479,MATCH(H$2,Kraftvärmeprod!$B$1:$AG$1,0),FALSE)/1,0)-IFERROR(VLOOKUP($B212,'Slutlig allokering kvv'!$B$2:$AC$462,MATCH(H$3,'Slutlig allokering kvv'!$B$1:$AJ$1,0),FALSE)/1,0)</f>
        <v>0</v>
      </c>
      <c r="I212">
        <f>IFERROR(VLOOKUP($B212,Kraftvärmeprod!$B$1:$AH$479,MATCH(I$2,Kraftvärmeprod!$B$1:$AG$1,0),FALSE)/1,0)-IFERROR(VLOOKUP($B212,'Slutlig allokering kvv'!$B$2:$AC$462,MATCH(I$3,'Slutlig allokering kvv'!$B$1:$AJ$1,0),FALSE)/1,0)</f>
        <v>2.5227600000000003</v>
      </c>
      <c r="J212">
        <f>IFERROR(VLOOKUP($B212,Kraftvärmeprod!$B$1:$AH$479,MATCH(J$2,Kraftvärmeprod!$B$1:$AG$1,0),FALSE)/1,0)-IFERROR(VLOOKUP($B212,'Slutlig allokering kvv'!$B$2:$AC$462,MATCH(J$3,'Slutlig allokering kvv'!$B$1:$AJ$1,0),FALSE)/1,0)</f>
        <v>0</v>
      </c>
      <c r="K212">
        <f>IFERROR(VLOOKUP($B212,Kraftvärmeprod!$B$1:$AH$479,MATCH(K$2,Kraftvärmeprod!$B$1:$AG$1,0),FALSE)/1,0)-IFERROR(VLOOKUP($B212,'Slutlig allokering kvv'!$B$2:$AC$462,MATCH(K$3,'Slutlig allokering kvv'!$B$1:$AJ$1,0),FALSE)/1,0)</f>
        <v>0</v>
      </c>
      <c r="L212">
        <f>IFERROR(VLOOKUP($B212,Kraftvärmeprod!$B$1:$AH$479,MATCH(L$2,Kraftvärmeprod!$B$1:$AG$1,0),FALSE)/1,0)-IFERROR(VLOOKUP($B212,'Slutlig allokering kvv'!$B$2:$AC$462,MATCH(L$3,'Slutlig allokering kvv'!$B$1:$AJ$1,0),FALSE)/1,0)</f>
        <v>1.5880800000000002</v>
      </c>
      <c r="M212">
        <f>IFERROR(VLOOKUP($B212,Kraftvärmeprod!$B$1:$AH$479,MATCH(M$2,Kraftvärmeprod!$B$1:$AG$1,0),FALSE)/1,0)-IFERROR(VLOOKUP($B212,'Slutlig allokering kvv'!$B$2:$AC$462,MATCH(M$3,'Slutlig allokering kvv'!$B$1:$AJ$1,0),FALSE)/1,0)</f>
        <v>0</v>
      </c>
      <c r="N212">
        <f>IFERROR(VLOOKUP($B212,Kraftvärmeprod!$B$1:$AH$479,MATCH(N$2,Kraftvärmeprod!$B$1:$AG$1,0),FALSE)/1,0)-IFERROR(VLOOKUP($B212,'Slutlig allokering kvv'!$B$2:$AC$462,MATCH(N$3,'Slutlig allokering kvv'!$B$1:$AJ$1,0),FALSE)/1,0)</f>
        <v>5.1009400000000005</v>
      </c>
      <c r="O212">
        <f>IFERROR(VLOOKUP($B212,Kraftvärmeprod!$B$1:$AH$479,MATCH(O$2,Kraftvärmeprod!$B$1:$AG$1,0),FALSE)/1,0)-IFERROR(VLOOKUP($B212,'Slutlig allokering kvv'!$B$2:$AC$462,MATCH(O$3,'Slutlig allokering kvv'!$B$1:$AJ$1,0),FALSE)/1,0)</f>
        <v>1.5880800000000002</v>
      </c>
      <c r="P212">
        <f>IFERROR(VLOOKUP($B212,Kraftvärmeprod!$B$1:$AH$479,MATCH(P$2,Kraftvärmeprod!$B$1:$AG$1,0),FALSE)/1,0)-IFERROR(VLOOKUP($B212,'Slutlig allokering kvv'!$B$2:$AC$462,MATCH(P$3,'Slutlig allokering kvv'!$B$1:$AJ$1,0),FALSE)/1,0)</f>
        <v>2.2866299999999997</v>
      </c>
      <c r="Q212">
        <f>IFERROR(VLOOKUP($B212,Kraftvärmeprod!$B$1:$AH$479,MATCH(Q$2,Kraftvärmeprod!$B$1:$AG$1,0),FALSE)/1,0)-IFERROR(VLOOKUP($B212,'Slutlig allokering kvv'!$B$2:$AC$462,MATCH(Q$3,'Slutlig allokering kvv'!$B$1:$AJ$1,0),FALSE)/1,0)</f>
        <v>75.788999999999987</v>
      </c>
      <c r="R212">
        <f>IFERROR(VLOOKUP($B212,Kraftvärmeprod!$B$1:$AH$479,MATCH(R$2,Kraftvärmeprod!$B$1:$AG$1,0),FALSE)/1,0)-IFERROR(VLOOKUP($B212,'Slutlig allokering kvv'!$B$2:$AC$462,MATCH(R$3,'Slutlig allokering kvv'!$B$1:$AJ$1,0),FALSE)/1,0)</f>
        <v>1.5690299999999997</v>
      </c>
      <c r="S212">
        <f>IFERROR(VLOOKUP($B212,Kraftvärmeprod!$B$1:$AH$479,MATCH(S$2,Kraftvärmeprod!$B$1:$AG$1,0),FALSE)/1,0)-IFERROR(VLOOKUP($B212,'Slutlig allokering kvv'!$B$2:$AC$462,MATCH(S$3,'Slutlig allokering kvv'!$B$1:$AJ$1,0),FALSE)/1,0)</f>
        <v>0</v>
      </c>
      <c r="T212" s="6">
        <f>IFERROR(VLOOKUP($B212,Miljö!$B$1:$S$477,MATCH(T$2,Miljö!$B$1:$X$1,0),FALSE)/1,0)-IFERROR(VLOOKUP($B212,'Slutlig allokering kvv'!$B$2:$AC$462,MATCH(T$3,'Slutlig allokering kvv'!$B$1:$AJ$1,0),FALSE)/1,0)</f>
        <v>42.392199999999995</v>
      </c>
      <c r="U212">
        <f>IFERROR(VLOOKUP($B212,Kraftvärmeprod!$B$1:$AH$479,MATCH(U$2,Kraftvärmeprod!$B$1:$AG$1,0),FALSE)/1,0)-IFERROR(VLOOKUP($B212,'Slutlig allokering kvv'!$B$2:$AC$462,MATCH(U$3,'Slutlig allokering kvv'!$B$1:$AJ$1,0),FALSE)/1,0)</f>
        <v>0</v>
      </c>
      <c r="V212">
        <f>IFERROR(VLOOKUP($B212,Kraftvärmeprod!$B$1:$AH$479,MATCH(V$2,Kraftvärmeprod!$B$1:$AG$1,0),FALSE)/1,0)-IFERROR(VLOOKUP($B212,'Slutlig allokering kvv'!$B$2:$AC$462,MATCH(V$3,'Slutlig allokering kvv'!$B$1:$AJ$1,0),FALSE)/1,0)</f>
        <v>0</v>
      </c>
      <c r="W212">
        <f>IFERROR(VLOOKUP($B212,Kraftvärmeprod!$B$1:$AH$479,MATCH(W$2,Kraftvärmeprod!$B$1:$AG$1,0),FALSE)/1,0)-IFERROR(VLOOKUP($B212,'Slutlig allokering kvv'!$B$2:$AC$462,MATCH(W$3,'Slutlig allokering kvv'!$B$1:$AJ$1,0),FALSE)/1,0)</f>
        <v>0</v>
      </c>
      <c r="X212">
        <f>IFERROR(VLOOKUP($B212,Kraftvärmeprod!$B$1:$AH$479,MATCH(X$2,Kraftvärmeprod!$B$1:$AG$1,0),FALSE)/1,0)-IFERROR(VLOOKUP($B212,'Slutlig allokering kvv'!$B$2:$AC$462,MATCH(X$3,'Slutlig allokering kvv'!$B$1:$AJ$1,0),FALSE)/1,0)</f>
        <v>8.3051399999999997E-2</v>
      </c>
      <c r="Y212">
        <f>IFERROR(VLOOKUP($B212,Kraftvärmeprod!$B$1:$AH$479,MATCH(Y$2,Kraftvärmeprod!$B$1:$AG$1,0),FALSE)/1,0)-IFERROR(VLOOKUP($B212,'Slutlig allokering kvv'!$B$2:$AC$462,MATCH(Y$3,'Slutlig allokering kvv'!$B$1:$AJ$1,0),FALSE)/1,0)</f>
        <v>0</v>
      </c>
      <c r="Z212">
        <f>IFERROR(VLOOKUP($B212,Kraftvärmeprod!$B$1:$AH$479,MATCH(Z$2,Kraftvärmeprod!$B$1:$AG$1,0),FALSE)/1,0)-IFERROR(VLOOKUP($B212,'Slutlig allokering kvv'!$B$2:$AC$462,MATCH(Z$3,'Slutlig allokering kvv'!$B$1:$AJ$1,0),FALSE)/1,0)</f>
        <v>0</v>
      </c>
      <c r="AA212">
        <f>IFERROR(VLOOKUP($B212,Kraftvärmeprod!$B$1:$AH$479,MATCH(AA$2,Kraftvärmeprod!$B$1:$AG$1,0),FALSE)/1,0)-IFERROR(VLOOKUP($B212,'Slutlig allokering kvv'!$B$2:$AC$462,MATCH(AA$3,'Slutlig allokering kvv'!$B$1:$AJ$1,0),FALSE)/1,0)</f>
        <v>0</v>
      </c>
      <c r="AE212">
        <f t="shared" si="6"/>
        <v>524.96804339999994</v>
      </c>
      <c r="AG212">
        <f>IFERROR(VLOOKUP(B212,'Slutlig allokering kvv'!$B$2:$AJ$462,MATCH("Summa slutlig allokerad tillförd energi (utan hjälpel och rökgaskondensering):",'Slutlig allokering kvv'!$B$1:$AK$1,0),FALSE)/1,"")</f>
        <v>463.86195659999998</v>
      </c>
      <c r="AI212" s="137">
        <f>IFERROR(1-VLOOKUP(B212,'Slutlig allokering kvv'!$B$2:$AJ$462,MATCH("Andel av bränsle i kvv som allokerats till värme, exklusive rökgaskondensering och hjälpel",'Slutlig allokering kvv'!$B$1:$AK$1,0),FALSE),"")</f>
        <v>0.53089817602621281</v>
      </c>
      <c r="AK212" s="137">
        <f t="shared" si="7"/>
        <v>0.53089817602621281</v>
      </c>
    </row>
    <row r="213" spans="1:37" x14ac:dyDescent="0.25">
      <c r="A213" s="2" t="s">
        <v>333</v>
      </c>
      <c r="B213" s="2" t="s">
        <v>337</v>
      </c>
      <c r="C213">
        <f>IFERROR(VLOOKUP($B213,Kraftvärmeprod!$B$1:$AH$479,MATCH(C$3,Kraftvärmeprod!$B$1:$AG$1,0),FALSE)/1,"")</f>
        <v>7.2999999999999995E-2</v>
      </c>
      <c r="D213">
        <f>IFERROR(VLOOKUP($B213,Kraftvärmeprod!$B$1:$AH$479,MATCH(D$3,Kraftvärmeprod!$B$1:$AG$1,0),FALSE)/1,"")</f>
        <v>2.8299999999999999E-2</v>
      </c>
      <c r="E213">
        <f>IFERROR(VLOOKUP($B213,Kraftvärmeprod!$B$1:$AH$479,MATCH(E$2,Kraftvärmeprod!$B$1:$AG$1,0),FALSE)/1,0)-IFERROR(VLOOKUP($B213,'Slutlig allokering kvv'!$B$2:$AC$462,MATCH(E$3,'Slutlig allokering kvv'!$B$1:$AJ$1,0),FALSE)/1,0)</f>
        <v>2.5148200000000002E-2</v>
      </c>
      <c r="F213">
        <f>IFERROR(VLOOKUP($B213,Kraftvärmeprod!$B$1:$AH$479,MATCH(F$2,Kraftvärmeprod!$B$1:$AG$1,0),FALSE)/1,0)-IFERROR(VLOOKUP($B213,'Slutlig allokering kvv'!$B$2:$AC$462,MATCH(F$3,'Slutlig allokering kvv'!$B$1:$AJ$1,0),FALSE)/1,0)</f>
        <v>0</v>
      </c>
      <c r="G213">
        <f>IFERROR(VLOOKUP($B213,Kraftvärmeprod!$B$1:$AH$479,MATCH(G$2,Kraftvärmeprod!$B$1:$AG$1,0),FALSE)/1,0)-IFERROR(VLOOKUP($B213,'Slutlig allokering kvv'!$B$2:$AC$462,MATCH(G$3,'Slutlig allokering kvv'!$B$1:$AJ$1,0),FALSE)/1,0)</f>
        <v>2.0805999999999997E-3</v>
      </c>
      <c r="H213">
        <f>IFERROR(VLOOKUP($B213,Kraftvärmeprod!$B$1:$AH$479,MATCH(H$2,Kraftvärmeprod!$B$1:$AG$1,0),FALSE)/1,0)-IFERROR(VLOOKUP($B213,'Slutlig allokering kvv'!$B$2:$AC$462,MATCH(H$3,'Slutlig allokering kvv'!$B$1:$AJ$1,0),FALSE)/1,0)</f>
        <v>0</v>
      </c>
      <c r="I213">
        <f>IFERROR(VLOOKUP($B213,Kraftvärmeprod!$B$1:$AH$479,MATCH(I$2,Kraftvärmeprod!$B$1:$AG$1,0),FALSE)/1,0)-IFERROR(VLOOKUP($B213,'Slutlig allokering kvv'!$B$2:$AC$462,MATCH(I$3,'Slutlig allokering kvv'!$B$1:$AJ$1,0),FALSE)/1,0)</f>
        <v>2.3733500000000003E-4</v>
      </c>
      <c r="J213">
        <f>IFERROR(VLOOKUP($B213,Kraftvärmeprod!$B$1:$AH$479,MATCH(J$2,Kraftvärmeprod!$B$1:$AG$1,0),FALSE)/1,0)-IFERROR(VLOOKUP($B213,'Slutlig allokering kvv'!$B$2:$AC$462,MATCH(J$3,'Slutlig allokering kvv'!$B$1:$AJ$1,0),FALSE)/1,0)</f>
        <v>0</v>
      </c>
      <c r="K213">
        <f>IFERROR(VLOOKUP($B213,Kraftvärmeprod!$B$1:$AH$479,MATCH(K$2,Kraftvärmeprod!$B$1:$AG$1,0),FALSE)/1,0)-IFERROR(VLOOKUP($B213,'Slutlig allokering kvv'!$B$2:$AC$462,MATCH(K$3,'Slutlig allokering kvv'!$B$1:$AJ$1,0),FALSE)/1,0)</f>
        <v>0</v>
      </c>
      <c r="L213">
        <f>IFERROR(VLOOKUP($B213,Kraftvärmeprod!$B$1:$AH$479,MATCH(L$2,Kraftvärmeprod!$B$1:$AG$1,0),FALSE)/1,0)-IFERROR(VLOOKUP($B213,'Slutlig allokering kvv'!$B$2:$AC$462,MATCH(L$3,'Slutlig allokering kvv'!$B$1:$AJ$1,0),FALSE)/1,0)</f>
        <v>3.7440799999999999E-3</v>
      </c>
      <c r="M213">
        <f>IFERROR(VLOOKUP($B213,Kraftvärmeprod!$B$1:$AH$479,MATCH(M$2,Kraftvärmeprod!$B$1:$AG$1,0),FALSE)/1,0)-IFERROR(VLOOKUP($B213,'Slutlig allokering kvv'!$B$2:$AC$462,MATCH(M$3,'Slutlig allokering kvv'!$B$1:$AJ$1,0),FALSE)/1,0)</f>
        <v>0</v>
      </c>
      <c r="N213">
        <f>IFERROR(VLOOKUP($B213,Kraftvärmeprod!$B$1:$AH$479,MATCH(N$2,Kraftvärmeprod!$B$1:$AG$1,0),FALSE)/1,0)-IFERROR(VLOOKUP($B213,'Slutlig allokering kvv'!$B$2:$AC$462,MATCH(N$3,'Slutlig allokering kvv'!$B$1:$AJ$1,0),FALSE)/1,0)</f>
        <v>5.0658100000000005E-3</v>
      </c>
      <c r="O213">
        <f>IFERROR(VLOOKUP($B213,Kraftvärmeprod!$B$1:$AH$479,MATCH(O$2,Kraftvärmeprod!$B$1:$AG$1,0),FALSE)/1,0)-IFERROR(VLOOKUP($B213,'Slutlig allokering kvv'!$B$2:$AC$462,MATCH(O$3,'Slutlig allokering kvv'!$B$1:$AJ$1,0),FALSE)/1,0)</f>
        <v>3.7490999999999996E-3</v>
      </c>
      <c r="P213">
        <f>IFERROR(VLOOKUP($B213,Kraftvärmeprod!$B$1:$AH$479,MATCH(P$2,Kraftvärmeprod!$B$1:$AG$1,0),FALSE)/1,0)-IFERROR(VLOOKUP($B213,'Slutlig allokering kvv'!$B$2:$AC$462,MATCH(P$3,'Slutlig allokering kvv'!$B$1:$AJ$1,0),FALSE)/1,0)</f>
        <v>5.3974999999999995E-3</v>
      </c>
      <c r="Q213">
        <f>IFERROR(VLOOKUP($B213,Kraftvärmeprod!$B$1:$AH$479,MATCH(Q$2,Kraftvärmeprod!$B$1:$AG$1,0),FALSE)/1,0)-IFERROR(VLOOKUP($B213,'Slutlig allokering kvv'!$B$2:$AC$462,MATCH(Q$3,'Slutlig allokering kvv'!$B$1:$AJ$1,0),FALSE)/1,0)</f>
        <v>2.3583300000000005E-3</v>
      </c>
      <c r="R213">
        <f>IFERROR(VLOOKUP($B213,Kraftvärmeprod!$B$1:$AH$479,MATCH(R$2,Kraftvärmeprod!$B$1:$AG$1,0),FALSE)/1,0)-IFERROR(VLOOKUP($B213,'Slutlig allokering kvv'!$B$2:$AC$462,MATCH(R$3,'Slutlig allokering kvv'!$B$1:$AJ$1,0),FALSE)/1,0)</f>
        <v>1.2570000000000001E-3</v>
      </c>
      <c r="S213">
        <f>IFERROR(VLOOKUP($B213,Kraftvärmeprod!$B$1:$AH$479,MATCH(S$2,Kraftvärmeprod!$B$1:$AG$1,0),FALSE)/1,0)-IFERROR(VLOOKUP($B213,'Slutlig allokering kvv'!$B$2:$AC$462,MATCH(S$3,'Slutlig allokering kvv'!$B$1:$AJ$1,0),FALSE)/1,0)</f>
        <v>9.4019000000000025E-4</v>
      </c>
      <c r="T213" s="6">
        <f>IFERROR(VLOOKUP($B213,Miljö!$B$1:$S$477,MATCH(T$2,Miljö!$B$1:$X$1,0),FALSE)/1,0)-IFERROR(VLOOKUP($B213,'Slutlig allokering kvv'!$B$2:$AC$462,MATCH(T$3,'Slutlig allokering kvv'!$B$1:$AJ$1,0),FALSE)/1,0)</f>
        <v>1.86689E-3</v>
      </c>
      <c r="U213">
        <f>IFERROR(VLOOKUP($B213,Kraftvärmeprod!$B$1:$AH$479,MATCH(U$2,Kraftvärmeprod!$B$1:$AG$1,0),FALSE)/1,0)-IFERROR(VLOOKUP($B213,'Slutlig allokering kvv'!$B$2:$AC$462,MATCH(U$3,'Slutlig allokering kvv'!$B$1:$AJ$1,0),FALSE)/1,0)</f>
        <v>0</v>
      </c>
      <c r="V213">
        <f>IFERROR(VLOOKUP($B213,Kraftvärmeprod!$B$1:$AH$479,MATCH(V$2,Kraftvärmeprod!$B$1:$AG$1,0),FALSE)/1,0)-IFERROR(VLOOKUP($B213,'Slutlig allokering kvv'!$B$2:$AC$462,MATCH(V$3,'Slutlig allokering kvv'!$B$1:$AJ$1,0),FALSE)/1,0)</f>
        <v>0</v>
      </c>
      <c r="W213">
        <f>IFERROR(VLOOKUP($B213,Kraftvärmeprod!$B$1:$AH$479,MATCH(W$2,Kraftvärmeprod!$B$1:$AG$1,0),FALSE)/1,0)-IFERROR(VLOOKUP($B213,'Slutlig allokering kvv'!$B$2:$AC$462,MATCH(W$3,'Slutlig allokering kvv'!$B$1:$AJ$1,0),FALSE)/1,0)</f>
        <v>0</v>
      </c>
      <c r="X213">
        <f>IFERROR(VLOOKUP($B213,Kraftvärmeprod!$B$1:$AH$479,MATCH(X$2,Kraftvärmeprod!$B$1:$AG$1,0),FALSE)/1,0)-IFERROR(VLOOKUP($B213,'Slutlig allokering kvv'!$B$2:$AC$462,MATCH(X$3,'Slutlig allokering kvv'!$B$1:$AJ$1,0),FALSE)/1,0)</f>
        <v>1.93788E-4</v>
      </c>
      <c r="Y213">
        <f>IFERROR(VLOOKUP($B213,Kraftvärmeprod!$B$1:$AH$479,MATCH(Y$2,Kraftvärmeprod!$B$1:$AG$1,0),FALSE)/1,0)-IFERROR(VLOOKUP($B213,'Slutlig allokering kvv'!$B$2:$AC$462,MATCH(Y$3,'Slutlig allokering kvv'!$B$1:$AJ$1,0),FALSE)/1,0)</f>
        <v>0</v>
      </c>
      <c r="Z213">
        <f>IFERROR(VLOOKUP($B213,Kraftvärmeprod!$B$1:$AH$479,MATCH(Z$2,Kraftvärmeprod!$B$1:$AG$1,0),FALSE)/1,0)-IFERROR(VLOOKUP($B213,'Slutlig allokering kvv'!$B$2:$AC$462,MATCH(Z$3,'Slutlig allokering kvv'!$B$1:$AJ$1,0),FALSE)/1,0)</f>
        <v>0</v>
      </c>
      <c r="AA213">
        <f>IFERROR(VLOOKUP($B213,Kraftvärmeprod!$B$1:$AH$479,MATCH(AA$2,Kraftvärmeprod!$B$1:$AG$1,0),FALSE)/1,0)-IFERROR(VLOOKUP($B213,'Slutlig allokering kvv'!$B$2:$AC$462,MATCH(AA$3,'Slutlig allokering kvv'!$B$1:$AJ$1,0),FALSE)/1,0)</f>
        <v>0</v>
      </c>
      <c r="AE213">
        <f t="shared" si="6"/>
        <v>5.0171933000000002E-2</v>
      </c>
      <c r="AG213">
        <f>IFERROR(VLOOKUP(B213,'Slutlig allokering kvv'!$B$2:$AJ$462,MATCH("Summa slutlig allokerad tillförd energi (utan hjälpel och rökgaskondensering):",'Slutlig allokering kvv'!$B$1:$AK$1,0),FALSE)/1,"")</f>
        <v>4.6308067000000008E-2</v>
      </c>
      <c r="AI213" s="137">
        <f>IFERROR(1-VLOOKUP(B213,'Slutlig allokering kvv'!$B$2:$AJ$462,MATCH("Andel av bränsle i kvv som allokerats till värme, exklusive rökgaskondensering och hjälpel",'Slutlig allokering kvv'!$B$1:$AK$1,0),FALSE),"")</f>
        <v>0.52002418117744609</v>
      </c>
      <c r="AK213" s="137">
        <f t="shared" si="7"/>
        <v>0.52002418117744609</v>
      </c>
    </row>
    <row r="214" spans="1:37" x14ac:dyDescent="0.25">
      <c r="A214" s="2" t="s">
        <v>338</v>
      </c>
      <c r="B214" s="2" t="s">
        <v>339</v>
      </c>
      <c r="C214">
        <f>IFERROR(VLOOKUP($B214,Kraftvärmeprod!$B$1:$AH$479,MATCH(C$3,Kraftvärmeprod!$B$1:$AG$1,0),FALSE)/1,"")</f>
        <v>229.1</v>
      </c>
      <c r="D214">
        <f>IFERROR(VLOOKUP($B214,Kraftvärmeprod!$B$1:$AH$479,MATCH(D$3,Kraftvärmeprod!$B$1:$AG$1,0),FALSE)/1,"")</f>
        <v>106.345</v>
      </c>
      <c r="E214">
        <f>IFERROR(VLOOKUP($B214,Kraftvärmeprod!$B$1:$AH$479,MATCH(E$2,Kraftvärmeprod!$B$1:$AG$1,0),FALSE)/1,0)-IFERROR(VLOOKUP($B214,'Slutlig allokering kvv'!$B$2:$AC$462,MATCH(E$3,'Slutlig allokering kvv'!$B$1:$AJ$1,0),FALSE)/1,0)</f>
        <v>0</v>
      </c>
      <c r="F214">
        <f>IFERROR(VLOOKUP($B214,Kraftvärmeprod!$B$1:$AH$479,MATCH(F$2,Kraftvärmeprod!$B$1:$AG$1,0),FALSE)/1,0)-IFERROR(VLOOKUP($B214,'Slutlig allokering kvv'!$B$2:$AC$462,MATCH(F$3,'Slutlig allokering kvv'!$B$1:$AJ$1,0),FALSE)/1,0)</f>
        <v>0</v>
      </c>
      <c r="G214">
        <f>IFERROR(VLOOKUP($B214,Kraftvärmeprod!$B$1:$AH$479,MATCH(G$2,Kraftvärmeprod!$B$1:$AG$1,0),FALSE)/1,0)-IFERROR(VLOOKUP($B214,'Slutlig allokering kvv'!$B$2:$AC$462,MATCH(G$3,'Slutlig allokering kvv'!$B$1:$AJ$1,0),FALSE)/1,0)</f>
        <v>79.066999999999993</v>
      </c>
      <c r="H214">
        <f>IFERROR(VLOOKUP($B214,Kraftvärmeprod!$B$1:$AH$479,MATCH(H$2,Kraftvärmeprod!$B$1:$AG$1,0),FALSE)/1,0)-IFERROR(VLOOKUP($B214,'Slutlig allokering kvv'!$B$2:$AC$462,MATCH(H$3,'Slutlig allokering kvv'!$B$1:$AJ$1,0),FALSE)/1,0)</f>
        <v>0</v>
      </c>
      <c r="I214">
        <f>IFERROR(VLOOKUP($B214,Kraftvärmeprod!$B$1:$AH$479,MATCH(I$2,Kraftvärmeprod!$B$1:$AG$1,0),FALSE)/1,0)-IFERROR(VLOOKUP($B214,'Slutlig allokering kvv'!$B$2:$AC$462,MATCH(I$3,'Slutlig allokering kvv'!$B$1:$AJ$1,0),FALSE)/1,0)</f>
        <v>0.24164000000000002</v>
      </c>
      <c r="J214">
        <f>IFERROR(VLOOKUP($B214,Kraftvärmeprod!$B$1:$AH$479,MATCH(J$2,Kraftvärmeprod!$B$1:$AG$1,0),FALSE)/1,0)-IFERROR(VLOOKUP($B214,'Slutlig allokering kvv'!$B$2:$AC$462,MATCH(J$3,'Slutlig allokering kvv'!$B$1:$AJ$1,0),FALSE)/1,0)</f>
        <v>0</v>
      </c>
      <c r="K214">
        <f>IFERROR(VLOOKUP($B214,Kraftvärmeprod!$B$1:$AH$479,MATCH(K$2,Kraftvärmeprod!$B$1:$AG$1,0),FALSE)/1,0)-IFERROR(VLOOKUP($B214,'Slutlig allokering kvv'!$B$2:$AC$462,MATCH(K$3,'Slutlig allokering kvv'!$B$1:$AJ$1,0),FALSE)/1,0)</f>
        <v>0</v>
      </c>
      <c r="L214">
        <f>IFERROR(VLOOKUP($B214,Kraftvärmeprod!$B$1:$AH$479,MATCH(L$2,Kraftvärmeprod!$B$1:$AG$1,0),FALSE)/1,0)-IFERROR(VLOOKUP($B214,'Slutlig allokering kvv'!$B$2:$AC$462,MATCH(L$3,'Slutlig allokering kvv'!$B$1:$AJ$1,0),FALSE)/1,0)</f>
        <v>75.638299999999987</v>
      </c>
      <c r="M214">
        <f>IFERROR(VLOOKUP($B214,Kraftvärmeprod!$B$1:$AH$479,MATCH(M$2,Kraftvärmeprod!$B$1:$AG$1,0),FALSE)/1,0)-IFERROR(VLOOKUP($B214,'Slutlig allokering kvv'!$B$2:$AC$462,MATCH(M$3,'Slutlig allokering kvv'!$B$1:$AJ$1,0),FALSE)/1,0)</f>
        <v>0</v>
      </c>
      <c r="N214">
        <f>IFERROR(VLOOKUP($B214,Kraftvärmeprod!$B$1:$AH$479,MATCH(N$2,Kraftvärmeprod!$B$1:$AG$1,0),FALSE)/1,0)-IFERROR(VLOOKUP($B214,'Slutlig allokering kvv'!$B$2:$AC$462,MATCH(N$3,'Slutlig allokering kvv'!$B$1:$AJ$1,0),FALSE)/1,0)</f>
        <v>51.8872</v>
      </c>
      <c r="O214">
        <f>IFERROR(VLOOKUP($B214,Kraftvärmeprod!$B$1:$AH$479,MATCH(O$2,Kraftvärmeprod!$B$1:$AG$1,0),FALSE)/1,0)-IFERROR(VLOOKUP($B214,'Slutlig allokering kvv'!$B$2:$AC$462,MATCH(O$3,'Slutlig allokering kvv'!$B$1:$AJ$1,0),FALSE)/1,0)</f>
        <v>0</v>
      </c>
      <c r="P214">
        <f>IFERROR(VLOOKUP($B214,Kraftvärmeprod!$B$1:$AH$479,MATCH(P$2,Kraftvärmeprod!$B$1:$AG$1,0),FALSE)/1,0)-IFERROR(VLOOKUP($B214,'Slutlig allokering kvv'!$B$2:$AC$462,MATCH(P$3,'Slutlig allokering kvv'!$B$1:$AJ$1,0),FALSE)/1,0)</f>
        <v>1.55366</v>
      </c>
      <c r="Q214">
        <f>IFERROR(VLOOKUP($B214,Kraftvärmeprod!$B$1:$AH$479,MATCH(Q$2,Kraftvärmeprod!$B$1:$AG$1,0),FALSE)/1,0)-IFERROR(VLOOKUP($B214,'Slutlig allokering kvv'!$B$2:$AC$462,MATCH(Q$3,'Slutlig allokering kvv'!$B$1:$AJ$1,0),FALSE)/1,0)</f>
        <v>0</v>
      </c>
      <c r="R214">
        <f>IFERROR(VLOOKUP($B214,Kraftvärmeprod!$B$1:$AH$479,MATCH(R$2,Kraftvärmeprod!$B$1:$AG$1,0),FALSE)/1,0)-IFERROR(VLOOKUP($B214,'Slutlig allokering kvv'!$B$2:$AC$462,MATCH(R$3,'Slutlig allokering kvv'!$B$1:$AJ$1,0),FALSE)/1,0)</f>
        <v>0</v>
      </c>
      <c r="S214">
        <f>IFERROR(VLOOKUP($B214,Kraftvärmeprod!$B$1:$AH$479,MATCH(S$2,Kraftvärmeprod!$B$1:$AG$1,0),FALSE)/1,0)-IFERROR(VLOOKUP($B214,'Slutlig allokering kvv'!$B$2:$AC$462,MATCH(S$3,'Slutlig allokering kvv'!$B$1:$AJ$1,0),FALSE)/1,0)</f>
        <v>7.2884800000000007</v>
      </c>
      <c r="T214" s="6">
        <f>IFERROR(VLOOKUP($B214,Miljö!$B$1:$S$477,MATCH(T$2,Miljö!$B$1:$X$1,0),FALSE)/1,0)-IFERROR(VLOOKUP($B214,'Slutlig allokering kvv'!$B$2:$AC$462,MATCH(T$3,'Slutlig allokering kvv'!$B$1:$AJ$1,0),FALSE)/1,0)</f>
        <v>9.1561699999999995</v>
      </c>
      <c r="U214">
        <f>IFERROR(VLOOKUP($B214,Kraftvärmeprod!$B$1:$AH$479,MATCH(U$2,Kraftvärmeprod!$B$1:$AG$1,0),FALSE)/1,0)-IFERROR(VLOOKUP($B214,'Slutlig allokering kvv'!$B$2:$AC$462,MATCH(U$3,'Slutlig allokering kvv'!$B$1:$AJ$1,0),FALSE)/1,0)</f>
        <v>9.6920400000000004</v>
      </c>
      <c r="V214">
        <f>IFERROR(VLOOKUP($B214,Kraftvärmeprod!$B$1:$AH$479,MATCH(V$2,Kraftvärmeprod!$B$1:$AG$1,0),FALSE)/1,0)-IFERROR(VLOOKUP($B214,'Slutlig allokering kvv'!$B$2:$AC$462,MATCH(V$3,'Slutlig allokering kvv'!$B$1:$AJ$1,0),FALSE)/1,0)</f>
        <v>0</v>
      </c>
      <c r="W214">
        <f>IFERROR(VLOOKUP($B214,Kraftvärmeprod!$B$1:$AH$479,MATCH(W$2,Kraftvärmeprod!$B$1:$AG$1,0),FALSE)/1,0)-IFERROR(VLOOKUP($B214,'Slutlig allokering kvv'!$B$2:$AC$462,MATCH(W$3,'Slutlig allokering kvv'!$B$1:$AJ$1,0),FALSE)/1,0)</f>
        <v>0</v>
      </c>
      <c r="X214">
        <f>IFERROR(VLOOKUP($B214,Kraftvärmeprod!$B$1:$AH$479,MATCH(X$2,Kraftvärmeprod!$B$1:$AG$1,0),FALSE)/1,0)-IFERROR(VLOOKUP($B214,'Slutlig allokering kvv'!$B$2:$AC$462,MATCH(X$3,'Slutlig allokering kvv'!$B$1:$AJ$1,0),FALSE)/1,0)</f>
        <v>0</v>
      </c>
      <c r="Y214">
        <f>IFERROR(VLOOKUP($B214,Kraftvärmeprod!$B$1:$AH$479,MATCH(Y$2,Kraftvärmeprod!$B$1:$AG$1,0),FALSE)/1,0)-IFERROR(VLOOKUP($B214,'Slutlig allokering kvv'!$B$2:$AC$462,MATCH(Y$3,'Slutlig allokering kvv'!$B$1:$AJ$1,0),FALSE)/1,0)</f>
        <v>0</v>
      </c>
      <c r="Z214">
        <f>IFERROR(VLOOKUP($B214,Kraftvärmeprod!$B$1:$AH$479,MATCH(Z$2,Kraftvärmeprod!$B$1:$AG$1,0),FALSE)/1,0)-IFERROR(VLOOKUP($B214,'Slutlig allokering kvv'!$B$2:$AC$462,MATCH(Z$3,'Slutlig allokering kvv'!$B$1:$AJ$1,0),FALSE)/1,0)</f>
        <v>0</v>
      </c>
      <c r="AA214">
        <f>IFERROR(VLOOKUP($B214,Kraftvärmeprod!$B$1:$AH$479,MATCH(AA$2,Kraftvärmeprod!$B$1:$AG$1,0),FALSE)/1,0)-IFERROR(VLOOKUP($B214,'Slutlig allokering kvv'!$B$2:$AC$462,MATCH(AA$3,'Slutlig allokering kvv'!$B$1:$AJ$1,0),FALSE)/1,0)</f>
        <v>0</v>
      </c>
      <c r="AE214">
        <f t="shared" si="6"/>
        <v>225.36831999999998</v>
      </c>
      <c r="AG214">
        <f>IFERROR(VLOOKUP(B214,'Slutlig allokering kvv'!$B$2:$AJ$462,MATCH("Summa slutlig allokerad tillförd energi (utan hjälpel och rökgaskondensering):",'Slutlig allokering kvv'!$B$1:$AK$1,0),FALSE)/1,"")</f>
        <v>187.45467999999991</v>
      </c>
      <c r="AI214" s="137">
        <f>IFERROR(1-VLOOKUP(B214,'Slutlig allokering kvv'!$B$2:$AJ$462,MATCH("Andel av bränsle i kvv som allokerats till värme, exklusive rökgaskondensering och hjälpel",'Slutlig allokering kvv'!$B$1:$AK$1,0),FALSE),"")</f>
        <v>0.54591997054427699</v>
      </c>
      <c r="AK214" s="137">
        <f t="shared" si="7"/>
        <v>0.54591997054427699</v>
      </c>
    </row>
    <row r="215" spans="1:37" x14ac:dyDescent="0.25">
      <c r="A215" s="2" t="s">
        <v>338</v>
      </c>
      <c r="B215" s="2" t="s">
        <v>340</v>
      </c>
      <c r="C215">
        <f>IFERROR(VLOOKUP($B215,Kraftvärmeprod!$B$1:$AH$479,MATCH(C$3,Kraftvärmeprod!$B$1:$AG$1,0),FALSE)/1,"")</f>
        <v>24.492999999999999</v>
      </c>
      <c r="D215">
        <f>IFERROR(VLOOKUP($B215,Kraftvärmeprod!$B$1:$AH$479,MATCH(D$3,Kraftvärmeprod!$B$1:$AG$1,0),FALSE)/1,"")</f>
        <v>11.369</v>
      </c>
      <c r="E215">
        <f>IFERROR(VLOOKUP($B215,Kraftvärmeprod!$B$1:$AH$479,MATCH(E$2,Kraftvärmeprod!$B$1:$AG$1,0),FALSE)/1,0)-IFERROR(VLOOKUP($B215,'Slutlig allokering kvv'!$B$2:$AC$462,MATCH(E$3,'Slutlig allokering kvv'!$B$1:$AJ$1,0),FALSE)/1,0)</f>
        <v>0</v>
      </c>
      <c r="F215">
        <f>IFERROR(VLOOKUP($B215,Kraftvärmeprod!$B$1:$AH$479,MATCH(F$2,Kraftvärmeprod!$B$1:$AG$1,0),FALSE)/1,0)-IFERROR(VLOOKUP($B215,'Slutlig allokering kvv'!$B$2:$AC$462,MATCH(F$3,'Slutlig allokering kvv'!$B$1:$AJ$1,0),FALSE)/1,0)</f>
        <v>0</v>
      </c>
      <c r="G215">
        <f>IFERROR(VLOOKUP($B215,Kraftvärmeprod!$B$1:$AH$479,MATCH(G$2,Kraftvärmeprod!$B$1:$AG$1,0),FALSE)/1,0)-IFERROR(VLOOKUP($B215,'Slutlig allokering kvv'!$B$2:$AC$462,MATCH(G$3,'Slutlig allokering kvv'!$B$1:$AJ$1,0),FALSE)/1,0)</f>
        <v>24.161399999999997</v>
      </c>
      <c r="H215">
        <f>IFERROR(VLOOKUP($B215,Kraftvärmeprod!$B$1:$AH$479,MATCH(H$2,Kraftvärmeprod!$B$1:$AG$1,0),FALSE)/1,0)-IFERROR(VLOOKUP($B215,'Slutlig allokering kvv'!$B$2:$AC$462,MATCH(H$3,'Slutlig allokering kvv'!$B$1:$AJ$1,0),FALSE)/1,0)</f>
        <v>0</v>
      </c>
      <c r="I215">
        <f>IFERROR(VLOOKUP($B215,Kraftvärmeprod!$B$1:$AH$479,MATCH(I$2,Kraftvärmeprod!$B$1:$AG$1,0),FALSE)/1,0)-IFERROR(VLOOKUP($B215,'Slutlig allokering kvv'!$B$2:$AC$462,MATCH(I$3,'Slutlig allokering kvv'!$B$1:$AJ$1,0),FALSE)/1,0)</f>
        <v>0</v>
      </c>
      <c r="J215">
        <f>IFERROR(VLOOKUP($B215,Kraftvärmeprod!$B$1:$AH$479,MATCH(J$2,Kraftvärmeprod!$B$1:$AG$1,0),FALSE)/1,0)-IFERROR(VLOOKUP($B215,'Slutlig allokering kvv'!$B$2:$AC$462,MATCH(J$3,'Slutlig allokering kvv'!$B$1:$AJ$1,0),FALSE)/1,0)</f>
        <v>0</v>
      </c>
      <c r="K215">
        <f>IFERROR(VLOOKUP($B215,Kraftvärmeprod!$B$1:$AH$479,MATCH(K$2,Kraftvärmeprod!$B$1:$AG$1,0),FALSE)/1,0)-IFERROR(VLOOKUP($B215,'Slutlig allokering kvv'!$B$2:$AC$462,MATCH(K$3,'Slutlig allokering kvv'!$B$1:$AJ$1,0),FALSE)/1,0)</f>
        <v>0</v>
      </c>
      <c r="L215">
        <f>IFERROR(VLOOKUP($B215,Kraftvärmeprod!$B$1:$AH$479,MATCH(L$2,Kraftvärmeprod!$B$1:$AG$1,0),FALSE)/1,0)-IFERROR(VLOOKUP($B215,'Slutlig allokering kvv'!$B$2:$AC$462,MATCH(L$3,'Slutlig allokering kvv'!$B$1:$AJ$1,0),FALSE)/1,0)</f>
        <v>0</v>
      </c>
      <c r="M215">
        <f>IFERROR(VLOOKUP($B215,Kraftvärmeprod!$B$1:$AH$479,MATCH(M$2,Kraftvärmeprod!$B$1:$AG$1,0),FALSE)/1,0)-IFERROR(VLOOKUP($B215,'Slutlig allokering kvv'!$B$2:$AC$462,MATCH(M$3,'Slutlig allokering kvv'!$B$1:$AJ$1,0),FALSE)/1,0)</f>
        <v>0</v>
      </c>
      <c r="N215">
        <f>IFERROR(VLOOKUP($B215,Kraftvärmeprod!$B$1:$AH$479,MATCH(N$2,Kraftvärmeprod!$B$1:$AG$1,0),FALSE)/1,0)-IFERROR(VLOOKUP($B215,'Slutlig allokering kvv'!$B$2:$AC$462,MATCH(N$3,'Slutlig allokering kvv'!$B$1:$AJ$1,0),FALSE)/1,0)</f>
        <v>0</v>
      </c>
      <c r="O215">
        <f>IFERROR(VLOOKUP($B215,Kraftvärmeprod!$B$1:$AH$479,MATCH(O$2,Kraftvärmeprod!$B$1:$AG$1,0),FALSE)/1,0)-IFERROR(VLOOKUP($B215,'Slutlig allokering kvv'!$B$2:$AC$462,MATCH(O$3,'Slutlig allokering kvv'!$B$1:$AJ$1,0),FALSE)/1,0)</f>
        <v>0</v>
      </c>
      <c r="P215">
        <f>IFERROR(VLOOKUP($B215,Kraftvärmeprod!$B$1:$AH$479,MATCH(P$2,Kraftvärmeprod!$B$1:$AG$1,0),FALSE)/1,0)-IFERROR(VLOOKUP($B215,'Slutlig allokering kvv'!$B$2:$AC$462,MATCH(P$3,'Slutlig allokering kvv'!$B$1:$AJ$1,0),FALSE)/1,0)</f>
        <v>0</v>
      </c>
      <c r="Q215">
        <f>IFERROR(VLOOKUP($B215,Kraftvärmeprod!$B$1:$AH$479,MATCH(Q$2,Kraftvärmeprod!$B$1:$AG$1,0),FALSE)/1,0)-IFERROR(VLOOKUP($B215,'Slutlig allokering kvv'!$B$2:$AC$462,MATCH(Q$3,'Slutlig allokering kvv'!$B$1:$AJ$1,0),FALSE)/1,0)</f>
        <v>0</v>
      </c>
      <c r="R215">
        <f>IFERROR(VLOOKUP($B215,Kraftvärmeprod!$B$1:$AH$479,MATCH(R$2,Kraftvärmeprod!$B$1:$AG$1,0),FALSE)/1,0)-IFERROR(VLOOKUP($B215,'Slutlig allokering kvv'!$B$2:$AC$462,MATCH(R$3,'Slutlig allokering kvv'!$B$1:$AJ$1,0),FALSE)/1,0)</f>
        <v>0</v>
      </c>
      <c r="S215">
        <f>IFERROR(VLOOKUP($B215,Kraftvärmeprod!$B$1:$AH$479,MATCH(S$2,Kraftvärmeprod!$B$1:$AG$1,0),FALSE)/1,0)-IFERROR(VLOOKUP($B215,'Slutlig allokering kvv'!$B$2:$AC$462,MATCH(S$3,'Slutlig allokering kvv'!$B$1:$AJ$1,0),FALSE)/1,0)</f>
        <v>0</v>
      </c>
      <c r="T215" s="6">
        <f>IFERROR(VLOOKUP($B215,Miljö!$B$1:$S$477,MATCH(T$2,Miljö!$B$1:$X$1,0),FALSE)/1,0)-IFERROR(VLOOKUP($B215,'Slutlig allokering kvv'!$B$2:$AC$462,MATCH(T$3,'Slutlig allokering kvv'!$B$1:$AJ$1,0),FALSE)/1,0)</f>
        <v>0.99087200000000009</v>
      </c>
      <c r="U215">
        <f>IFERROR(VLOOKUP($B215,Kraftvärmeprod!$B$1:$AH$479,MATCH(U$2,Kraftvärmeprod!$B$1:$AG$1,0),FALSE)/1,0)-IFERROR(VLOOKUP($B215,'Slutlig allokering kvv'!$B$2:$AC$462,MATCH(U$3,'Slutlig allokering kvv'!$B$1:$AJ$1,0),FALSE)/1,0)</f>
        <v>0</v>
      </c>
      <c r="V215">
        <f>IFERROR(VLOOKUP($B215,Kraftvärmeprod!$B$1:$AH$479,MATCH(V$2,Kraftvärmeprod!$B$1:$AG$1,0),FALSE)/1,0)-IFERROR(VLOOKUP($B215,'Slutlig allokering kvv'!$B$2:$AC$462,MATCH(V$3,'Slutlig allokering kvv'!$B$1:$AJ$1,0),FALSE)/1,0)</f>
        <v>0</v>
      </c>
      <c r="W215">
        <f>IFERROR(VLOOKUP($B215,Kraftvärmeprod!$B$1:$AH$479,MATCH(W$2,Kraftvärmeprod!$B$1:$AG$1,0),FALSE)/1,0)-IFERROR(VLOOKUP($B215,'Slutlig allokering kvv'!$B$2:$AC$462,MATCH(W$3,'Slutlig allokering kvv'!$B$1:$AJ$1,0),FALSE)/1,0)</f>
        <v>0</v>
      </c>
      <c r="X215">
        <f>IFERROR(VLOOKUP($B215,Kraftvärmeprod!$B$1:$AH$479,MATCH(X$2,Kraftvärmeprod!$B$1:$AG$1,0),FALSE)/1,0)-IFERROR(VLOOKUP($B215,'Slutlig allokering kvv'!$B$2:$AC$462,MATCH(X$3,'Slutlig allokering kvv'!$B$1:$AJ$1,0),FALSE)/1,0)</f>
        <v>0</v>
      </c>
      <c r="Y215">
        <f>IFERROR(VLOOKUP($B215,Kraftvärmeprod!$B$1:$AH$479,MATCH(Y$2,Kraftvärmeprod!$B$1:$AG$1,0),FALSE)/1,0)-IFERROR(VLOOKUP($B215,'Slutlig allokering kvv'!$B$2:$AC$462,MATCH(Y$3,'Slutlig allokering kvv'!$B$1:$AJ$1,0),FALSE)/1,0)</f>
        <v>0</v>
      </c>
      <c r="Z215">
        <f>IFERROR(VLOOKUP($B215,Kraftvärmeprod!$B$1:$AH$479,MATCH(Z$2,Kraftvärmeprod!$B$1:$AG$1,0),FALSE)/1,0)-IFERROR(VLOOKUP($B215,'Slutlig allokering kvv'!$B$2:$AC$462,MATCH(Z$3,'Slutlig allokering kvv'!$B$1:$AJ$1,0),FALSE)/1,0)</f>
        <v>0</v>
      </c>
      <c r="AA215">
        <f>IFERROR(VLOOKUP($B215,Kraftvärmeprod!$B$1:$AH$479,MATCH(AA$2,Kraftvärmeprod!$B$1:$AG$1,0),FALSE)/1,0)-IFERROR(VLOOKUP($B215,'Slutlig allokering kvv'!$B$2:$AC$462,MATCH(AA$3,'Slutlig allokering kvv'!$B$1:$AJ$1,0),FALSE)/1,0)</f>
        <v>0</v>
      </c>
      <c r="AE215">
        <f t="shared" si="6"/>
        <v>24.161399999999997</v>
      </c>
      <c r="AG215">
        <f>IFERROR(VLOOKUP(B215,'Slutlig allokering kvv'!$B$2:$AJ$462,MATCH("Summa slutlig allokerad tillförd energi (utan hjälpel och rökgaskondensering):",'Slutlig allokering kvv'!$B$1:$AK$1,0),FALSE)/1,"")</f>
        <v>19.973599999999998</v>
      </c>
      <c r="AI215" s="137">
        <f>IFERROR(1-VLOOKUP(B215,'Slutlig allokering kvv'!$B$2:$AJ$462,MATCH("Andel av bränsle i kvv som allokerats till värme, exklusive rökgaskondensering och hjälpel",'Slutlig allokering kvv'!$B$1:$AK$1,0),FALSE),"")</f>
        <v>0.54744307239152601</v>
      </c>
      <c r="AK215" s="137">
        <f t="shared" si="7"/>
        <v>0.54744307239152601</v>
      </c>
    </row>
    <row r="216" spans="1:37" x14ac:dyDescent="0.25">
      <c r="A216" s="2" t="s">
        <v>338</v>
      </c>
      <c r="B216" s="2" t="s">
        <v>341</v>
      </c>
      <c r="C216">
        <f>IFERROR(VLOOKUP($B216,Kraftvärmeprod!$B$1:$AH$479,MATCH(C$3,Kraftvärmeprod!$B$1:$AG$1,0),FALSE)/1,"")</f>
        <v>9.9610000000000003</v>
      </c>
      <c r="D216">
        <f>IFERROR(VLOOKUP($B216,Kraftvärmeprod!$B$1:$AH$479,MATCH(D$3,Kraftvärmeprod!$B$1:$AG$1,0),FALSE)/1,"")</f>
        <v>4.6239999999999997</v>
      </c>
      <c r="E216">
        <f>IFERROR(VLOOKUP($B216,Kraftvärmeprod!$B$1:$AH$479,MATCH(E$2,Kraftvärmeprod!$B$1:$AG$1,0),FALSE)/1,0)-IFERROR(VLOOKUP($B216,'Slutlig allokering kvv'!$B$2:$AC$462,MATCH(E$3,'Slutlig allokering kvv'!$B$1:$AJ$1,0),FALSE)/1,0)</f>
        <v>0</v>
      </c>
      <c r="F216">
        <f>IFERROR(VLOOKUP($B216,Kraftvärmeprod!$B$1:$AH$479,MATCH(F$2,Kraftvärmeprod!$B$1:$AG$1,0),FALSE)/1,0)-IFERROR(VLOOKUP($B216,'Slutlig allokering kvv'!$B$2:$AC$462,MATCH(F$3,'Slutlig allokering kvv'!$B$1:$AJ$1,0),FALSE)/1,0)</f>
        <v>0</v>
      </c>
      <c r="G216">
        <f>IFERROR(VLOOKUP($B216,Kraftvärmeprod!$B$1:$AH$479,MATCH(G$2,Kraftvärmeprod!$B$1:$AG$1,0),FALSE)/1,0)-IFERROR(VLOOKUP($B216,'Slutlig allokering kvv'!$B$2:$AC$462,MATCH(G$3,'Slutlig allokering kvv'!$B$1:$AJ$1,0),FALSE)/1,0)</f>
        <v>4.3424700000000005</v>
      </c>
      <c r="H216">
        <f>IFERROR(VLOOKUP($B216,Kraftvärmeprod!$B$1:$AH$479,MATCH(H$2,Kraftvärmeprod!$B$1:$AG$1,0),FALSE)/1,0)-IFERROR(VLOOKUP($B216,'Slutlig allokering kvv'!$B$2:$AC$462,MATCH(H$3,'Slutlig allokering kvv'!$B$1:$AJ$1,0),FALSE)/1,0)</f>
        <v>0</v>
      </c>
      <c r="I216">
        <f>IFERROR(VLOOKUP($B216,Kraftvärmeprod!$B$1:$AH$479,MATCH(I$2,Kraftvärmeprod!$B$1:$AG$1,0),FALSE)/1,0)-IFERROR(VLOOKUP($B216,'Slutlig allokering kvv'!$B$2:$AC$462,MATCH(I$3,'Slutlig allokering kvv'!$B$1:$AJ$1,0),FALSE)/1,0)</f>
        <v>0</v>
      </c>
      <c r="J216">
        <f>IFERROR(VLOOKUP($B216,Kraftvärmeprod!$B$1:$AH$479,MATCH(J$2,Kraftvärmeprod!$B$1:$AG$1,0),FALSE)/1,0)-IFERROR(VLOOKUP($B216,'Slutlig allokering kvv'!$B$2:$AC$462,MATCH(J$3,'Slutlig allokering kvv'!$B$1:$AJ$1,0),FALSE)/1,0)</f>
        <v>0</v>
      </c>
      <c r="K216">
        <f>IFERROR(VLOOKUP($B216,Kraftvärmeprod!$B$1:$AH$479,MATCH(K$2,Kraftvärmeprod!$B$1:$AG$1,0),FALSE)/1,0)-IFERROR(VLOOKUP($B216,'Slutlig allokering kvv'!$B$2:$AC$462,MATCH(K$3,'Slutlig allokering kvv'!$B$1:$AJ$1,0),FALSE)/1,0)</f>
        <v>0</v>
      </c>
      <c r="L216">
        <f>IFERROR(VLOOKUP($B216,Kraftvärmeprod!$B$1:$AH$479,MATCH(L$2,Kraftvärmeprod!$B$1:$AG$1,0),FALSE)/1,0)-IFERROR(VLOOKUP($B216,'Slutlig allokering kvv'!$B$2:$AC$462,MATCH(L$3,'Slutlig allokering kvv'!$B$1:$AJ$1,0),FALSE)/1,0)</f>
        <v>5.4839299999999991</v>
      </c>
      <c r="M216">
        <f>IFERROR(VLOOKUP($B216,Kraftvärmeprod!$B$1:$AH$479,MATCH(M$2,Kraftvärmeprod!$B$1:$AG$1,0),FALSE)/1,0)-IFERROR(VLOOKUP($B216,'Slutlig allokering kvv'!$B$2:$AC$462,MATCH(M$3,'Slutlig allokering kvv'!$B$1:$AJ$1,0),FALSE)/1,0)</f>
        <v>0</v>
      </c>
      <c r="N216">
        <f>IFERROR(VLOOKUP($B216,Kraftvärmeprod!$B$1:$AH$479,MATCH(N$2,Kraftvärmeprod!$B$1:$AG$1,0),FALSE)/1,0)-IFERROR(VLOOKUP($B216,'Slutlig allokering kvv'!$B$2:$AC$462,MATCH(N$3,'Slutlig allokering kvv'!$B$1:$AJ$1,0),FALSE)/1,0)</f>
        <v>0</v>
      </c>
      <c r="O216">
        <f>IFERROR(VLOOKUP($B216,Kraftvärmeprod!$B$1:$AH$479,MATCH(O$2,Kraftvärmeprod!$B$1:$AG$1,0),FALSE)/1,0)-IFERROR(VLOOKUP($B216,'Slutlig allokering kvv'!$B$2:$AC$462,MATCH(O$3,'Slutlig allokering kvv'!$B$1:$AJ$1,0),FALSE)/1,0)</f>
        <v>0</v>
      </c>
      <c r="P216">
        <f>IFERROR(VLOOKUP($B216,Kraftvärmeprod!$B$1:$AH$479,MATCH(P$2,Kraftvärmeprod!$B$1:$AG$1,0),FALSE)/1,0)-IFERROR(VLOOKUP($B216,'Slutlig allokering kvv'!$B$2:$AC$462,MATCH(P$3,'Slutlig allokering kvv'!$B$1:$AJ$1,0),FALSE)/1,0)</f>
        <v>0</v>
      </c>
      <c r="Q216">
        <f>IFERROR(VLOOKUP($B216,Kraftvärmeprod!$B$1:$AH$479,MATCH(Q$2,Kraftvärmeprod!$B$1:$AG$1,0),FALSE)/1,0)-IFERROR(VLOOKUP($B216,'Slutlig allokering kvv'!$B$2:$AC$462,MATCH(Q$3,'Slutlig allokering kvv'!$B$1:$AJ$1,0),FALSE)/1,0)</f>
        <v>0</v>
      </c>
      <c r="R216">
        <f>IFERROR(VLOOKUP($B216,Kraftvärmeprod!$B$1:$AH$479,MATCH(R$2,Kraftvärmeprod!$B$1:$AG$1,0),FALSE)/1,0)-IFERROR(VLOOKUP($B216,'Slutlig allokering kvv'!$B$2:$AC$462,MATCH(R$3,'Slutlig allokering kvv'!$B$1:$AJ$1,0),FALSE)/1,0)</f>
        <v>0</v>
      </c>
      <c r="S216">
        <f>IFERROR(VLOOKUP($B216,Kraftvärmeprod!$B$1:$AH$479,MATCH(S$2,Kraftvärmeprod!$B$1:$AG$1,0),FALSE)/1,0)-IFERROR(VLOOKUP($B216,'Slutlig allokering kvv'!$B$2:$AC$462,MATCH(S$3,'Slutlig allokering kvv'!$B$1:$AJ$1,0),FALSE)/1,0)</f>
        <v>0</v>
      </c>
      <c r="T216" s="6">
        <f>IFERROR(VLOOKUP($B216,Miljö!$B$1:$S$477,MATCH(T$2,Miljö!$B$1:$X$1,0),FALSE)/1,0)-IFERROR(VLOOKUP($B216,'Slutlig allokering kvv'!$B$2:$AC$462,MATCH(T$3,'Slutlig allokering kvv'!$B$1:$AJ$1,0),FALSE)/1,0)</f>
        <v>0.40293200000000001</v>
      </c>
      <c r="U216">
        <f>IFERROR(VLOOKUP($B216,Kraftvärmeprod!$B$1:$AH$479,MATCH(U$2,Kraftvärmeprod!$B$1:$AG$1,0),FALSE)/1,0)-IFERROR(VLOOKUP($B216,'Slutlig allokering kvv'!$B$2:$AC$462,MATCH(U$3,'Slutlig allokering kvv'!$B$1:$AJ$1,0),FALSE)/1,0)</f>
        <v>0</v>
      </c>
      <c r="V216">
        <f>IFERROR(VLOOKUP($B216,Kraftvärmeprod!$B$1:$AH$479,MATCH(V$2,Kraftvärmeprod!$B$1:$AG$1,0),FALSE)/1,0)-IFERROR(VLOOKUP($B216,'Slutlig allokering kvv'!$B$2:$AC$462,MATCH(V$3,'Slutlig allokering kvv'!$B$1:$AJ$1,0),FALSE)/1,0)</f>
        <v>0</v>
      </c>
      <c r="W216">
        <f>IFERROR(VLOOKUP($B216,Kraftvärmeprod!$B$1:$AH$479,MATCH(W$2,Kraftvärmeprod!$B$1:$AG$1,0),FALSE)/1,0)-IFERROR(VLOOKUP($B216,'Slutlig allokering kvv'!$B$2:$AC$462,MATCH(W$3,'Slutlig allokering kvv'!$B$1:$AJ$1,0),FALSE)/1,0)</f>
        <v>0</v>
      </c>
      <c r="X216">
        <f>IFERROR(VLOOKUP($B216,Kraftvärmeprod!$B$1:$AH$479,MATCH(X$2,Kraftvärmeprod!$B$1:$AG$1,0),FALSE)/1,0)-IFERROR(VLOOKUP($B216,'Slutlig allokering kvv'!$B$2:$AC$462,MATCH(X$3,'Slutlig allokering kvv'!$B$1:$AJ$1,0),FALSE)/1,0)</f>
        <v>0</v>
      </c>
      <c r="Y216">
        <f>IFERROR(VLOOKUP($B216,Kraftvärmeprod!$B$1:$AH$479,MATCH(Y$2,Kraftvärmeprod!$B$1:$AG$1,0),FALSE)/1,0)-IFERROR(VLOOKUP($B216,'Slutlig allokering kvv'!$B$2:$AC$462,MATCH(Y$3,'Slutlig allokering kvv'!$B$1:$AJ$1,0),FALSE)/1,0)</f>
        <v>0</v>
      </c>
      <c r="Z216">
        <f>IFERROR(VLOOKUP($B216,Kraftvärmeprod!$B$1:$AH$479,MATCH(Z$2,Kraftvärmeprod!$B$1:$AG$1,0),FALSE)/1,0)-IFERROR(VLOOKUP($B216,'Slutlig allokering kvv'!$B$2:$AC$462,MATCH(Z$3,'Slutlig allokering kvv'!$B$1:$AJ$1,0),FALSE)/1,0)</f>
        <v>0</v>
      </c>
      <c r="AA216">
        <f>IFERROR(VLOOKUP($B216,Kraftvärmeprod!$B$1:$AH$479,MATCH(AA$2,Kraftvärmeprod!$B$1:$AG$1,0),FALSE)/1,0)-IFERROR(VLOOKUP($B216,'Slutlig allokering kvv'!$B$2:$AC$462,MATCH(AA$3,'Slutlig allokering kvv'!$B$1:$AJ$1,0),FALSE)/1,0)</f>
        <v>0</v>
      </c>
      <c r="AE216">
        <f t="shared" si="6"/>
        <v>9.8263999999999996</v>
      </c>
      <c r="AG216">
        <f>IFERROR(VLOOKUP(B216,'Slutlig allokering kvv'!$B$2:$AJ$462,MATCH("Summa slutlig allokerad tillförd energi (utan hjälpel och rökgaskondensering):",'Slutlig allokering kvv'!$B$1:$AK$1,0),FALSE)/1,"")</f>
        <v>8.1226000000000003</v>
      </c>
      <c r="AI216" s="137">
        <f>IFERROR(1-VLOOKUP(B216,'Slutlig allokering kvv'!$B$2:$AJ$462,MATCH("Andel av bränsle i kvv som allokerats till värme, exklusive rökgaskondensering och hjälpel",'Slutlig allokering kvv'!$B$1:$AK$1,0),FALSE),"")</f>
        <v>0.54746225416457728</v>
      </c>
      <c r="AK216" s="137">
        <f t="shared" si="7"/>
        <v>0.5474622541645775</v>
      </c>
    </row>
    <row r="217" spans="1:37" x14ac:dyDescent="0.25">
      <c r="A217" s="2" t="s">
        <v>351</v>
      </c>
      <c r="B217" s="2" t="s">
        <v>352</v>
      </c>
      <c r="C217" t="str">
        <f>IFERROR(VLOOKUP($B217,Kraftvärmeprod!$B$1:$AH$479,MATCH(C$3,Kraftvärmeprod!$B$1:$AG$1,0),FALSE)/1,"")</f>
        <v/>
      </c>
      <c r="D217" t="str">
        <f>IFERROR(VLOOKUP($B217,Kraftvärmeprod!$B$1:$AH$479,MATCH(D$3,Kraftvärmeprod!$B$1:$AG$1,0),FALSE)/1,"")</f>
        <v/>
      </c>
      <c r="E217">
        <f>IFERROR(VLOOKUP($B217,Kraftvärmeprod!$B$1:$AH$479,MATCH(E$2,Kraftvärmeprod!$B$1:$AG$1,0),FALSE)/1,0)-IFERROR(VLOOKUP($B217,'Slutlig allokering kvv'!$B$2:$AC$462,MATCH(E$3,'Slutlig allokering kvv'!$B$1:$AJ$1,0),FALSE)/1,0)</f>
        <v>0</v>
      </c>
      <c r="F217">
        <f>IFERROR(VLOOKUP($B217,Kraftvärmeprod!$B$1:$AH$479,MATCH(F$2,Kraftvärmeprod!$B$1:$AG$1,0),FALSE)/1,0)-IFERROR(VLOOKUP($B217,'Slutlig allokering kvv'!$B$2:$AC$462,MATCH(F$3,'Slutlig allokering kvv'!$B$1:$AJ$1,0),FALSE)/1,0)</f>
        <v>0</v>
      </c>
      <c r="G217">
        <f>IFERROR(VLOOKUP($B217,Kraftvärmeprod!$B$1:$AH$479,MATCH(G$2,Kraftvärmeprod!$B$1:$AG$1,0),FALSE)/1,0)-IFERROR(VLOOKUP($B217,'Slutlig allokering kvv'!$B$2:$AC$462,MATCH(G$3,'Slutlig allokering kvv'!$B$1:$AJ$1,0),FALSE)/1,0)</f>
        <v>0</v>
      </c>
      <c r="H217">
        <f>IFERROR(VLOOKUP($B217,Kraftvärmeprod!$B$1:$AH$479,MATCH(H$2,Kraftvärmeprod!$B$1:$AG$1,0),FALSE)/1,0)-IFERROR(VLOOKUP($B217,'Slutlig allokering kvv'!$B$2:$AC$462,MATCH(H$3,'Slutlig allokering kvv'!$B$1:$AJ$1,0),FALSE)/1,0)</f>
        <v>0</v>
      </c>
      <c r="I217">
        <f>IFERROR(VLOOKUP($B217,Kraftvärmeprod!$B$1:$AH$479,MATCH(I$2,Kraftvärmeprod!$B$1:$AG$1,0),FALSE)/1,0)-IFERROR(VLOOKUP($B217,'Slutlig allokering kvv'!$B$2:$AC$462,MATCH(I$3,'Slutlig allokering kvv'!$B$1:$AJ$1,0),FALSE)/1,0)</f>
        <v>0</v>
      </c>
      <c r="J217">
        <f>IFERROR(VLOOKUP($B217,Kraftvärmeprod!$B$1:$AH$479,MATCH(J$2,Kraftvärmeprod!$B$1:$AG$1,0),FALSE)/1,0)-IFERROR(VLOOKUP($B217,'Slutlig allokering kvv'!$B$2:$AC$462,MATCH(J$3,'Slutlig allokering kvv'!$B$1:$AJ$1,0),FALSE)/1,0)</f>
        <v>0</v>
      </c>
      <c r="K217">
        <f>IFERROR(VLOOKUP($B217,Kraftvärmeprod!$B$1:$AH$479,MATCH(K$2,Kraftvärmeprod!$B$1:$AG$1,0),FALSE)/1,0)-IFERROR(VLOOKUP($B217,'Slutlig allokering kvv'!$B$2:$AC$462,MATCH(K$3,'Slutlig allokering kvv'!$B$1:$AJ$1,0),FALSE)/1,0)</f>
        <v>0</v>
      </c>
      <c r="L217">
        <f>IFERROR(VLOOKUP($B217,Kraftvärmeprod!$B$1:$AH$479,MATCH(L$2,Kraftvärmeprod!$B$1:$AG$1,0),FALSE)/1,0)-IFERROR(VLOOKUP($B217,'Slutlig allokering kvv'!$B$2:$AC$462,MATCH(L$3,'Slutlig allokering kvv'!$B$1:$AJ$1,0),FALSE)/1,0)</f>
        <v>0</v>
      </c>
      <c r="M217">
        <f>IFERROR(VLOOKUP($B217,Kraftvärmeprod!$B$1:$AH$479,MATCH(M$2,Kraftvärmeprod!$B$1:$AG$1,0),FALSE)/1,0)-IFERROR(VLOOKUP($B217,'Slutlig allokering kvv'!$B$2:$AC$462,MATCH(M$3,'Slutlig allokering kvv'!$B$1:$AJ$1,0),FALSE)/1,0)</f>
        <v>0</v>
      </c>
      <c r="N217">
        <f>IFERROR(VLOOKUP($B217,Kraftvärmeprod!$B$1:$AH$479,MATCH(N$2,Kraftvärmeprod!$B$1:$AG$1,0),FALSE)/1,0)-IFERROR(VLOOKUP($B217,'Slutlig allokering kvv'!$B$2:$AC$462,MATCH(N$3,'Slutlig allokering kvv'!$B$1:$AJ$1,0),FALSE)/1,0)</f>
        <v>0</v>
      </c>
      <c r="O217">
        <f>IFERROR(VLOOKUP($B217,Kraftvärmeprod!$B$1:$AH$479,MATCH(O$2,Kraftvärmeprod!$B$1:$AG$1,0),FALSE)/1,0)-IFERROR(VLOOKUP($B217,'Slutlig allokering kvv'!$B$2:$AC$462,MATCH(O$3,'Slutlig allokering kvv'!$B$1:$AJ$1,0),FALSE)/1,0)</f>
        <v>0</v>
      </c>
      <c r="P217">
        <f>IFERROR(VLOOKUP($B217,Kraftvärmeprod!$B$1:$AH$479,MATCH(P$2,Kraftvärmeprod!$B$1:$AG$1,0),FALSE)/1,0)-IFERROR(VLOOKUP($B217,'Slutlig allokering kvv'!$B$2:$AC$462,MATCH(P$3,'Slutlig allokering kvv'!$B$1:$AJ$1,0),FALSE)/1,0)</f>
        <v>0</v>
      </c>
      <c r="Q217">
        <f>IFERROR(VLOOKUP($B217,Kraftvärmeprod!$B$1:$AH$479,MATCH(Q$2,Kraftvärmeprod!$B$1:$AG$1,0),FALSE)/1,0)-IFERROR(VLOOKUP($B217,'Slutlig allokering kvv'!$B$2:$AC$462,MATCH(Q$3,'Slutlig allokering kvv'!$B$1:$AJ$1,0),FALSE)/1,0)</f>
        <v>0</v>
      </c>
      <c r="R217">
        <f>IFERROR(VLOOKUP($B217,Kraftvärmeprod!$B$1:$AH$479,MATCH(R$2,Kraftvärmeprod!$B$1:$AG$1,0),FALSE)/1,0)-IFERROR(VLOOKUP($B217,'Slutlig allokering kvv'!$B$2:$AC$462,MATCH(R$3,'Slutlig allokering kvv'!$B$1:$AJ$1,0),FALSE)/1,0)</f>
        <v>0</v>
      </c>
      <c r="S217">
        <f>IFERROR(VLOOKUP($B217,Kraftvärmeprod!$B$1:$AH$479,MATCH(S$2,Kraftvärmeprod!$B$1:$AG$1,0),FALSE)/1,0)-IFERROR(VLOOKUP($B217,'Slutlig allokering kvv'!$B$2:$AC$462,MATCH(S$3,'Slutlig allokering kvv'!$B$1:$AJ$1,0),FALSE)/1,0)</f>
        <v>0</v>
      </c>
      <c r="T217" s="6">
        <f>IFERROR(VLOOKUP($B217,Miljö!$B$1:$S$477,MATCH(T$2,Miljö!$B$1:$X$1,0),FALSE)/1,0)-IFERROR(VLOOKUP($B217,'Slutlig allokering kvv'!$B$2:$AC$462,MATCH(T$3,'Slutlig allokering kvv'!$B$1:$AJ$1,0),FALSE)/1,0)</f>
        <v>0</v>
      </c>
      <c r="U217">
        <f>IFERROR(VLOOKUP($B217,Kraftvärmeprod!$B$1:$AH$479,MATCH(U$2,Kraftvärmeprod!$B$1:$AG$1,0),FALSE)/1,0)-IFERROR(VLOOKUP($B217,'Slutlig allokering kvv'!$B$2:$AC$462,MATCH(U$3,'Slutlig allokering kvv'!$B$1:$AJ$1,0),FALSE)/1,0)</f>
        <v>0</v>
      </c>
      <c r="V217">
        <f>IFERROR(VLOOKUP($B217,Kraftvärmeprod!$B$1:$AH$479,MATCH(V$2,Kraftvärmeprod!$B$1:$AG$1,0),FALSE)/1,0)-IFERROR(VLOOKUP($B217,'Slutlig allokering kvv'!$B$2:$AC$462,MATCH(V$3,'Slutlig allokering kvv'!$B$1:$AJ$1,0),FALSE)/1,0)</f>
        <v>0</v>
      </c>
      <c r="W217">
        <f>IFERROR(VLOOKUP($B217,Kraftvärmeprod!$B$1:$AH$479,MATCH(W$2,Kraftvärmeprod!$B$1:$AG$1,0),FALSE)/1,0)-IFERROR(VLOOKUP($B217,'Slutlig allokering kvv'!$B$2:$AC$462,MATCH(W$3,'Slutlig allokering kvv'!$B$1:$AJ$1,0),FALSE)/1,0)</f>
        <v>0</v>
      </c>
      <c r="X217">
        <f>IFERROR(VLOOKUP($B217,Kraftvärmeprod!$B$1:$AH$479,MATCH(X$2,Kraftvärmeprod!$B$1:$AG$1,0),FALSE)/1,0)-IFERROR(VLOOKUP($B217,'Slutlig allokering kvv'!$B$2:$AC$462,MATCH(X$3,'Slutlig allokering kvv'!$B$1:$AJ$1,0),FALSE)/1,0)</f>
        <v>0</v>
      </c>
      <c r="Y217">
        <f>IFERROR(VLOOKUP($B217,Kraftvärmeprod!$B$1:$AH$479,MATCH(Y$2,Kraftvärmeprod!$B$1:$AG$1,0),FALSE)/1,0)-IFERROR(VLOOKUP($B217,'Slutlig allokering kvv'!$B$2:$AC$462,MATCH(Y$3,'Slutlig allokering kvv'!$B$1:$AJ$1,0),FALSE)/1,0)</f>
        <v>0</v>
      </c>
      <c r="Z217">
        <f>IFERROR(VLOOKUP($B217,Kraftvärmeprod!$B$1:$AH$479,MATCH(Z$2,Kraftvärmeprod!$B$1:$AG$1,0),FALSE)/1,0)-IFERROR(VLOOKUP($B217,'Slutlig allokering kvv'!$B$2:$AC$462,MATCH(Z$3,'Slutlig allokering kvv'!$B$1:$AJ$1,0),FALSE)/1,0)</f>
        <v>0</v>
      </c>
      <c r="AA217">
        <f>IFERROR(VLOOKUP($B217,Kraftvärmeprod!$B$1:$AH$479,MATCH(AA$2,Kraftvärmeprod!$B$1:$AG$1,0),FALSE)/1,0)-IFERROR(VLOOKUP($B217,'Slutlig allokering kvv'!$B$2:$AC$462,MATCH(AA$3,'Slutlig allokering kvv'!$B$1:$AJ$1,0),FALSE)/1,0)</f>
        <v>0</v>
      </c>
      <c r="AE217">
        <f t="shared" si="6"/>
        <v>0</v>
      </c>
      <c r="AG217">
        <f>IFERROR(VLOOKUP(B217,'Slutlig allokering kvv'!$B$2:$AJ$462,MATCH("Summa slutlig allokerad tillförd energi (utan hjälpel och rökgaskondensering):",'Slutlig allokering kvv'!$B$1:$AK$1,0),FALSE)/1,"")</f>
        <v>0</v>
      </c>
      <c r="AI217" s="137" t="str">
        <f>IFERROR(1-VLOOKUP(B217,'Slutlig allokering kvv'!$B$2:$AJ$462,MATCH("Andel av bränsle i kvv som allokerats till värme, exklusive rökgaskondensering och hjälpel",'Slutlig allokering kvv'!$B$1:$AK$1,0),FALSE),"")</f>
        <v/>
      </c>
      <c r="AK217" s="137" t="str">
        <f t="shared" si="7"/>
        <v/>
      </c>
    </row>
    <row r="218" spans="1:37" x14ac:dyDescent="0.25">
      <c r="A218" s="2" t="s">
        <v>353</v>
      </c>
      <c r="B218" s="2" t="s">
        <v>354</v>
      </c>
      <c r="C218" t="str">
        <f>IFERROR(VLOOKUP($B218,Kraftvärmeprod!$B$1:$AH$479,MATCH(C$3,Kraftvärmeprod!$B$1:$AG$1,0),FALSE)/1,"")</f>
        <v/>
      </c>
      <c r="D218" t="str">
        <f>IFERROR(VLOOKUP($B218,Kraftvärmeprod!$B$1:$AH$479,MATCH(D$3,Kraftvärmeprod!$B$1:$AG$1,0),FALSE)/1,"")</f>
        <v/>
      </c>
      <c r="E218">
        <f>IFERROR(VLOOKUP($B218,Kraftvärmeprod!$B$1:$AH$479,MATCH(E$2,Kraftvärmeprod!$B$1:$AG$1,0),FALSE)/1,0)-IFERROR(VLOOKUP($B218,'Slutlig allokering kvv'!$B$2:$AC$462,MATCH(E$3,'Slutlig allokering kvv'!$B$1:$AJ$1,0),FALSE)/1,0)</f>
        <v>0</v>
      </c>
      <c r="F218">
        <f>IFERROR(VLOOKUP($B218,Kraftvärmeprod!$B$1:$AH$479,MATCH(F$2,Kraftvärmeprod!$B$1:$AG$1,0),FALSE)/1,0)-IFERROR(VLOOKUP($B218,'Slutlig allokering kvv'!$B$2:$AC$462,MATCH(F$3,'Slutlig allokering kvv'!$B$1:$AJ$1,0),FALSE)/1,0)</f>
        <v>0</v>
      </c>
      <c r="G218">
        <f>IFERROR(VLOOKUP($B218,Kraftvärmeprod!$B$1:$AH$479,MATCH(G$2,Kraftvärmeprod!$B$1:$AG$1,0),FALSE)/1,0)-IFERROR(VLOOKUP($B218,'Slutlig allokering kvv'!$B$2:$AC$462,MATCH(G$3,'Slutlig allokering kvv'!$B$1:$AJ$1,0),FALSE)/1,0)</f>
        <v>0</v>
      </c>
      <c r="H218">
        <f>IFERROR(VLOOKUP($B218,Kraftvärmeprod!$B$1:$AH$479,MATCH(H$2,Kraftvärmeprod!$B$1:$AG$1,0),FALSE)/1,0)-IFERROR(VLOOKUP($B218,'Slutlig allokering kvv'!$B$2:$AC$462,MATCH(H$3,'Slutlig allokering kvv'!$B$1:$AJ$1,0),FALSE)/1,0)</f>
        <v>0</v>
      </c>
      <c r="I218">
        <f>IFERROR(VLOOKUP($B218,Kraftvärmeprod!$B$1:$AH$479,MATCH(I$2,Kraftvärmeprod!$B$1:$AG$1,0),FALSE)/1,0)-IFERROR(VLOOKUP($B218,'Slutlig allokering kvv'!$B$2:$AC$462,MATCH(I$3,'Slutlig allokering kvv'!$B$1:$AJ$1,0),FALSE)/1,0)</f>
        <v>0</v>
      </c>
      <c r="J218">
        <f>IFERROR(VLOOKUP($B218,Kraftvärmeprod!$B$1:$AH$479,MATCH(J$2,Kraftvärmeprod!$B$1:$AG$1,0),FALSE)/1,0)-IFERROR(VLOOKUP($B218,'Slutlig allokering kvv'!$B$2:$AC$462,MATCH(J$3,'Slutlig allokering kvv'!$B$1:$AJ$1,0),FALSE)/1,0)</f>
        <v>0</v>
      </c>
      <c r="K218">
        <f>IFERROR(VLOOKUP($B218,Kraftvärmeprod!$B$1:$AH$479,MATCH(K$2,Kraftvärmeprod!$B$1:$AG$1,0),FALSE)/1,0)-IFERROR(VLOOKUP($B218,'Slutlig allokering kvv'!$B$2:$AC$462,MATCH(K$3,'Slutlig allokering kvv'!$B$1:$AJ$1,0),FALSE)/1,0)</f>
        <v>0</v>
      </c>
      <c r="L218">
        <f>IFERROR(VLOOKUP($B218,Kraftvärmeprod!$B$1:$AH$479,MATCH(L$2,Kraftvärmeprod!$B$1:$AG$1,0),FALSE)/1,0)-IFERROR(VLOOKUP($B218,'Slutlig allokering kvv'!$B$2:$AC$462,MATCH(L$3,'Slutlig allokering kvv'!$B$1:$AJ$1,0),FALSE)/1,0)</f>
        <v>0</v>
      </c>
      <c r="M218">
        <f>IFERROR(VLOOKUP($B218,Kraftvärmeprod!$B$1:$AH$479,MATCH(M$2,Kraftvärmeprod!$B$1:$AG$1,0),FALSE)/1,0)-IFERROR(VLOOKUP($B218,'Slutlig allokering kvv'!$B$2:$AC$462,MATCH(M$3,'Slutlig allokering kvv'!$B$1:$AJ$1,0),FALSE)/1,0)</f>
        <v>0</v>
      </c>
      <c r="N218">
        <f>IFERROR(VLOOKUP($B218,Kraftvärmeprod!$B$1:$AH$479,MATCH(N$2,Kraftvärmeprod!$B$1:$AG$1,0),FALSE)/1,0)-IFERROR(VLOOKUP($B218,'Slutlig allokering kvv'!$B$2:$AC$462,MATCH(N$3,'Slutlig allokering kvv'!$B$1:$AJ$1,0),FALSE)/1,0)</f>
        <v>0</v>
      </c>
      <c r="O218">
        <f>IFERROR(VLOOKUP($B218,Kraftvärmeprod!$B$1:$AH$479,MATCH(O$2,Kraftvärmeprod!$B$1:$AG$1,0),FALSE)/1,0)-IFERROR(VLOOKUP($B218,'Slutlig allokering kvv'!$B$2:$AC$462,MATCH(O$3,'Slutlig allokering kvv'!$B$1:$AJ$1,0),FALSE)/1,0)</f>
        <v>0</v>
      </c>
      <c r="P218">
        <f>IFERROR(VLOOKUP($B218,Kraftvärmeprod!$B$1:$AH$479,MATCH(P$2,Kraftvärmeprod!$B$1:$AG$1,0),FALSE)/1,0)-IFERROR(VLOOKUP($B218,'Slutlig allokering kvv'!$B$2:$AC$462,MATCH(P$3,'Slutlig allokering kvv'!$B$1:$AJ$1,0),FALSE)/1,0)</f>
        <v>0</v>
      </c>
      <c r="Q218">
        <f>IFERROR(VLOOKUP($B218,Kraftvärmeprod!$B$1:$AH$479,MATCH(Q$2,Kraftvärmeprod!$B$1:$AG$1,0),FALSE)/1,0)-IFERROR(VLOOKUP($B218,'Slutlig allokering kvv'!$B$2:$AC$462,MATCH(Q$3,'Slutlig allokering kvv'!$B$1:$AJ$1,0),FALSE)/1,0)</f>
        <v>0</v>
      </c>
      <c r="R218">
        <f>IFERROR(VLOOKUP($B218,Kraftvärmeprod!$B$1:$AH$479,MATCH(R$2,Kraftvärmeprod!$B$1:$AG$1,0),FALSE)/1,0)-IFERROR(VLOOKUP($B218,'Slutlig allokering kvv'!$B$2:$AC$462,MATCH(R$3,'Slutlig allokering kvv'!$B$1:$AJ$1,0),FALSE)/1,0)</f>
        <v>0</v>
      </c>
      <c r="S218">
        <f>IFERROR(VLOOKUP($B218,Kraftvärmeprod!$B$1:$AH$479,MATCH(S$2,Kraftvärmeprod!$B$1:$AG$1,0),FALSE)/1,0)-IFERROR(VLOOKUP($B218,'Slutlig allokering kvv'!$B$2:$AC$462,MATCH(S$3,'Slutlig allokering kvv'!$B$1:$AJ$1,0),FALSE)/1,0)</f>
        <v>0</v>
      </c>
      <c r="T218" s="6">
        <f>IFERROR(VLOOKUP($B218,Miljö!$B$1:$S$477,MATCH(T$2,Miljö!$B$1:$X$1,0),FALSE)/1,0)-IFERROR(VLOOKUP($B218,'Slutlig allokering kvv'!$B$2:$AC$462,MATCH(T$3,'Slutlig allokering kvv'!$B$1:$AJ$1,0),FALSE)/1,0)</f>
        <v>0</v>
      </c>
      <c r="U218">
        <f>IFERROR(VLOOKUP($B218,Kraftvärmeprod!$B$1:$AH$479,MATCH(U$2,Kraftvärmeprod!$B$1:$AG$1,0),FALSE)/1,0)-IFERROR(VLOOKUP($B218,'Slutlig allokering kvv'!$B$2:$AC$462,MATCH(U$3,'Slutlig allokering kvv'!$B$1:$AJ$1,0),FALSE)/1,0)</f>
        <v>0</v>
      </c>
      <c r="V218">
        <f>IFERROR(VLOOKUP($B218,Kraftvärmeprod!$B$1:$AH$479,MATCH(V$2,Kraftvärmeprod!$B$1:$AG$1,0),FALSE)/1,0)-IFERROR(VLOOKUP($B218,'Slutlig allokering kvv'!$B$2:$AC$462,MATCH(V$3,'Slutlig allokering kvv'!$B$1:$AJ$1,0),FALSE)/1,0)</f>
        <v>0</v>
      </c>
      <c r="W218">
        <f>IFERROR(VLOOKUP($B218,Kraftvärmeprod!$B$1:$AH$479,MATCH(W$2,Kraftvärmeprod!$B$1:$AG$1,0),FALSE)/1,0)-IFERROR(VLOOKUP($B218,'Slutlig allokering kvv'!$B$2:$AC$462,MATCH(W$3,'Slutlig allokering kvv'!$B$1:$AJ$1,0),FALSE)/1,0)</f>
        <v>0</v>
      </c>
      <c r="X218">
        <f>IFERROR(VLOOKUP($B218,Kraftvärmeprod!$B$1:$AH$479,MATCH(X$2,Kraftvärmeprod!$B$1:$AG$1,0),FALSE)/1,0)-IFERROR(VLOOKUP($B218,'Slutlig allokering kvv'!$B$2:$AC$462,MATCH(X$3,'Slutlig allokering kvv'!$B$1:$AJ$1,0),FALSE)/1,0)</f>
        <v>0</v>
      </c>
      <c r="Y218">
        <f>IFERROR(VLOOKUP($B218,Kraftvärmeprod!$B$1:$AH$479,MATCH(Y$2,Kraftvärmeprod!$B$1:$AG$1,0),FALSE)/1,0)-IFERROR(VLOOKUP($B218,'Slutlig allokering kvv'!$B$2:$AC$462,MATCH(Y$3,'Slutlig allokering kvv'!$B$1:$AJ$1,0),FALSE)/1,0)</f>
        <v>0</v>
      </c>
      <c r="Z218">
        <f>IFERROR(VLOOKUP($B218,Kraftvärmeprod!$B$1:$AH$479,MATCH(Z$2,Kraftvärmeprod!$B$1:$AG$1,0),FALSE)/1,0)-IFERROR(VLOOKUP($B218,'Slutlig allokering kvv'!$B$2:$AC$462,MATCH(Z$3,'Slutlig allokering kvv'!$B$1:$AJ$1,0),FALSE)/1,0)</f>
        <v>0</v>
      </c>
      <c r="AA218">
        <f>IFERROR(VLOOKUP($B218,Kraftvärmeprod!$B$1:$AH$479,MATCH(AA$2,Kraftvärmeprod!$B$1:$AG$1,0),FALSE)/1,0)-IFERROR(VLOOKUP($B218,'Slutlig allokering kvv'!$B$2:$AC$462,MATCH(AA$3,'Slutlig allokering kvv'!$B$1:$AJ$1,0),FALSE)/1,0)</f>
        <v>0</v>
      </c>
      <c r="AE218">
        <f t="shared" si="6"/>
        <v>0</v>
      </c>
      <c r="AG218">
        <f>IFERROR(VLOOKUP(B218,'Slutlig allokering kvv'!$B$2:$AJ$462,MATCH("Summa slutlig allokerad tillförd energi (utan hjälpel och rökgaskondensering):",'Slutlig allokering kvv'!$B$1:$AK$1,0),FALSE)/1,"")</f>
        <v>0</v>
      </c>
      <c r="AI218" s="137" t="str">
        <f>IFERROR(1-VLOOKUP(B218,'Slutlig allokering kvv'!$B$2:$AJ$462,MATCH("Andel av bränsle i kvv som allokerats till värme, exklusive rökgaskondensering och hjälpel",'Slutlig allokering kvv'!$B$1:$AK$1,0),FALSE),"")</f>
        <v/>
      </c>
      <c r="AK218" s="137" t="str">
        <f t="shared" si="7"/>
        <v/>
      </c>
    </row>
    <row r="219" spans="1:37" x14ac:dyDescent="0.25">
      <c r="A219" s="2" t="s">
        <v>353</v>
      </c>
      <c r="B219" s="2" t="s">
        <v>355</v>
      </c>
      <c r="C219">
        <f>IFERROR(VLOOKUP($B219,Kraftvärmeprod!$B$1:$AH$479,MATCH(C$3,Kraftvärmeprod!$B$1:$AG$1,0),FALSE)/1,"")</f>
        <v>79.637</v>
      </c>
      <c r="D219">
        <f>IFERROR(VLOOKUP($B219,Kraftvärmeprod!$B$1:$AH$479,MATCH(D$3,Kraftvärmeprod!$B$1:$AG$1,0),FALSE)/1,"")</f>
        <v>19.539000000000001</v>
      </c>
      <c r="E219">
        <f>IFERROR(VLOOKUP($B219,Kraftvärmeprod!$B$1:$AH$479,MATCH(E$2,Kraftvärmeprod!$B$1:$AG$1,0),FALSE)/1,0)-IFERROR(VLOOKUP($B219,'Slutlig allokering kvv'!$B$2:$AC$462,MATCH(E$3,'Slutlig allokering kvv'!$B$1:$AJ$1,0),FALSE)/1,0)</f>
        <v>0</v>
      </c>
      <c r="F219">
        <f>IFERROR(VLOOKUP($B219,Kraftvärmeprod!$B$1:$AH$479,MATCH(F$2,Kraftvärmeprod!$B$1:$AG$1,0),FALSE)/1,0)-IFERROR(VLOOKUP($B219,'Slutlig allokering kvv'!$B$2:$AC$462,MATCH(F$3,'Slutlig allokering kvv'!$B$1:$AJ$1,0),FALSE)/1,0)</f>
        <v>0</v>
      </c>
      <c r="G219">
        <f>IFERROR(VLOOKUP($B219,Kraftvärmeprod!$B$1:$AH$479,MATCH(G$2,Kraftvärmeprod!$B$1:$AG$1,0),FALSE)/1,0)-IFERROR(VLOOKUP($B219,'Slutlig allokering kvv'!$B$2:$AC$462,MATCH(G$3,'Slutlig allokering kvv'!$B$1:$AJ$1,0),FALSE)/1,0)</f>
        <v>1.7129700000000003</v>
      </c>
      <c r="H219">
        <f>IFERROR(VLOOKUP($B219,Kraftvärmeprod!$B$1:$AH$479,MATCH(H$2,Kraftvärmeprod!$B$1:$AG$1,0),FALSE)/1,0)-IFERROR(VLOOKUP($B219,'Slutlig allokering kvv'!$B$2:$AC$462,MATCH(H$3,'Slutlig allokering kvv'!$B$1:$AJ$1,0),FALSE)/1,0)</f>
        <v>0</v>
      </c>
      <c r="I219">
        <f>IFERROR(VLOOKUP($B219,Kraftvärmeprod!$B$1:$AH$479,MATCH(I$2,Kraftvärmeprod!$B$1:$AG$1,0),FALSE)/1,0)-IFERROR(VLOOKUP($B219,'Slutlig allokering kvv'!$B$2:$AC$462,MATCH(I$3,'Slutlig allokering kvv'!$B$1:$AJ$1,0),FALSE)/1,0)</f>
        <v>0</v>
      </c>
      <c r="J219">
        <f>IFERROR(VLOOKUP($B219,Kraftvärmeprod!$B$1:$AH$479,MATCH(J$2,Kraftvärmeprod!$B$1:$AG$1,0),FALSE)/1,0)-IFERROR(VLOOKUP($B219,'Slutlig allokering kvv'!$B$2:$AC$462,MATCH(J$3,'Slutlig allokering kvv'!$B$1:$AJ$1,0),FALSE)/1,0)</f>
        <v>0</v>
      </c>
      <c r="K219">
        <f>IFERROR(VLOOKUP($B219,Kraftvärmeprod!$B$1:$AH$479,MATCH(K$2,Kraftvärmeprod!$B$1:$AG$1,0),FALSE)/1,0)-IFERROR(VLOOKUP($B219,'Slutlig allokering kvv'!$B$2:$AC$462,MATCH(K$3,'Slutlig allokering kvv'!$B$1:$AJ$1,0),FALSE)/1,0)</f>
        <v>0</v>
      </c>
      <c r="L219">
        <f>IFERROR(VLOOKUP($B219,Kraftvärmeprod!$B$1:$AH$479,MATCH(L$2,Kraftvärmeprod!$B$1:$AG$1,0),FALSE)/1,0)-IFERROR(VLOOKUP($B219,'Slutlig allokering kvv'!$B$2:$AC$462,MATCH(L$3,'Slutlig allokering kvv'!$B$1:$AJ$1,0),FALSE)/1,0)</f>
        <v>42.342600000000004</v>
      </c>
      <c r="M219">
        <f>IFERROR(VLOOKUP($B219,Kraftvärmeprod!$B$1:$AH$479,MATCH(M$2,Kraftvärmeprod!$B$1:$AG$1,0),FALSE)/1,0)-IFERROR(VLOOKUP($B219,'Slutlig allokering kvv'!$B$2:$AC$462,MATCH(M$3,'Slutlig allokering kvv'!$B$1:$AJ$1,0),FALSE)/1,0)</f>
        <v>0</v>
      </c>
      <c r="N219">
        <f>IFERROR(VLOOKUP($B219,Kraftvärmeprod!$B$1:$AH$479,MATCH(N$2,Kraftvärmeprod!$B$1:$AG$1,0),FALSE)/1,0)-IFERROR(VLOOKUP($B219,'Slutlig allokering kvv'!$B$2:$AC$462,MATCH(N$3,'Slutlig allokering kvv'!$B$1:$AJ$1,0),FALSE)/1,0)</f>
        <v>0</v>
      </c>
      <c r="O219">
        <f>IFERROR(VLOOKUP($B219,Kraftvärmeprod!$B$1:$AH$479,MATCH(O$2,Kraftvärmeprod!$B$1:$AG$1,0),FALSE)/1,0)-IFERROR(VLOOKUP($B219,'Slutlig allokering kvv'!$B$2:$AC$462,MATCH(O$3,'Slutlig allokering kvv'!$B$1:$AJ$1,0),FALSE)/1,0)</f>
        <v>0</v>
      </c>
      <c r="P219">
        <f>IFERROR(VLOOKUP($B219,Kraftvärmeprod!$B$1:$AH$479,MATCH(P$2,Kraftvärmeprod!$B$1:$AG$1,0),FALSE)/1,0)-IFERROR(VLOOKUP($B219,'Slutlig allokering kvv'!$B$2:$AC$462,MATCH(P$3,'Slutlig allokering kvv'!$B$1:$AJ$1,0),FALSE)/1,0)</f>
        <v>4.7995899999999994</v>
      </c>
      <c r="Q219">
        <f>IFERROR(VLOOKUP($B219,Kraftvärmeprod!$B$1:$AH$479,MATCH(Q$2,Kraftvärmeprod!$B$1:$AG$1,0),FALSE)/1,0)-IFERROR(VLOOKUP($B219,'Slutlig allokering kvv'!$B$2:$AC$462,MATCH(Q$3,'Slutlig allokering kvv'!$B$1:$AJ$1,0),FALSE)/1,0)</f>
        <v>0</v>
      </c>
      <c r="R219">
        <f>IFERROR(VLOOKUP($B219,Kraftvärmeprod!$B$1:$AH$479,MATCH(R$2,Kraftvärmeprod!$B$1:$AG$1,0),FALSE)/1,0)-IFERROR(VLOOKUP($B219,'Slutlig allokering kvv'!$B$2:$AC$462,MATCH(R$3,'Slutlig allokering kvv'!$B$1:$AJ$1,0),FALSE)/1,0)</f>
        <v>0</v>
      </c>
      <c r="S219">
        <f>IFERROR(VLOOKUP($B219,Kraftvärmeprod!$B$1:$AH$479,MATCH(S$2,Kraftvärmeprod!$B$1:$AG$1,0),FALSE)/1,0)-IFERROR(VLOOKUP($B219,'Slutlig allokering kvv'!$B$2:$AC$462,MATCH(S$3,'Slutlig allokering kvv'!$B$1:$AJ$1,0),FALSE)/1,0)</f>
        <v>0</v>
      </c>
      <c r="T219" s="6">
        <f>IFERROR(VLOOKUP($B219,Miljö!$B$1:$S$477,MATCH(T$2,Miljö!$B$1:$X$1,0),FALSE)/1,0)-IFERROR(VLOOKUP($B219,'Slutlig allokering kvv'!$B$2:$AC$462,MATCH(T$3,'Slutlig allokering kvv'!$B$1:$AJ$1,0),FALSE)/1,0)</f>
        <v>0.52301799999999998</v>
      </c>
      <c r="U219">
        <f>IFERROR(VLOOKUP($B219,Kraftvärmeprod!$B$1:$AH$479,MATCH(U$2,Kraftvärmeprod!$B$1:$AG$1,0),FALSE)/1,0)-IFERROR(VLOOKUP($B219,'Slutlig allokering kvv'!$B$2:$AC$462,MATCH(U$3,'Slutlig allokering kvv'!$B$1:$AJ$1,0),FALSE)/1,0)</f>
        <v>0</v>
      </c>
      <c r="V219">
        <f>IFERROR(VLOOKUP($B219,Kraftvärmeprod!$B$1:$AH$479,MATCH(V$2,Kraftvärmeprod!$B$1:$AG$1,0),FALSE)/1,0)-IFERROR(VLOOKUP($B219,'Slutlig allokering kvv'!$B$2:$AC$462,MATCH(V$3,'Slutlig allokering kvv'!$B$1:$AJ$1,0),FALSE)/1,0)</f>
        <v>0</v>
      </c>
      <c r="W219">
        <f>IFERROR(VLOOKUP($B219,Kraftvärmeprod!$B$1:$AH$479,MATCH(W$2,Kraftvärmeprod!$B$1:$AG$1,0),FALSE)/1,0)-IFERROR(VLOOKUP($B219,'Slutlig allokering kvv'!$B$2:$AC$462,MATCH(W$3,'Slutlig allokering kvv'!$B$1:$AJ$1,0),FALSE)/1,0)</f>
        <v>0</v>
      </c>
      <c r="X219">
        <f>IFERROR(VLOOKUP($B219,Kraftvärmeprod!$B$1:$AH$479,MATCH(X$2,Kraftvärmeprod!$B$1:$AG$1,0),FALSE)/1,0)-IFERROR(VLOOKUP($B219,'Slutlig allokering kvv'!$B$2:$AC$462,MATCH(X$3,'Slutlig allokering kvv'!$B$1:$AJ$1,0),FALSE)/1,0)</f>
        <v>0</v>
      </c>
      <c r="Y219">
        <f>IFERROR(VLOOKUP($B219,Kraftvärmeprod!$B$1:$AH$479,MATCH(Y$2,Kraftvärmeprod!$B$1:$AG$1,0),FALSE)/1,0)-IFERROR(VLOOKUP($B219,'Slutlig allokering kvv'!$B$2:$AC$462,MATCH(Y$3,'Slutlig allokering kvv'!$B$1:$AJ$1,0),FALSE)/1,0)</f>
        <v>0</v>
      </c>
      <c r="Z219">
        <f>IFERROR(VLOOKUP($B219,Kraftvärmeprod!$B$1:$AH$479,MATCH(Z$2,Kraftvärmeprod!$B$1:$AG$1,0),FALSE)/1,0)-IFERROR(VLOOKUP($B219,'Slutlig allokering kvv'!$B$2:$AC$462,MATCH(Z$3,'Slutlig allokering kvv'!$B$1:$AJ$1,0),FALSE)/1,0)</f>
        <v>0</v>
      </c>
      <c r="AA219">
        <f>IFERROR(VLOOKUP($B219,Kraftvärmeprod!$B$1:$AH$479,MATCH(AA$2,Kraftvärmeprod!$B$1:$AG$1,0),FALSE)/1,0)-IFERROR(VLOOKUP($B219,'Slutlig allokering kvv'!$B$2:$AC$462,MATCH(AA$3,'Slutlig allokering kvv'!$B$1:$AJ$1,0),FALSE)/1,0)</f>
        <v>0</v>
      </c>
      <c r="AE219">
        <f t="shared" si="6"/>
        <v>48.855160000000005</v>
      </c>
      <c r="AG219">
        <f>IFERROR(VLOOKUP(B219,'Slutlig allokering kvv'!$B$2:$AJ$462,MATCH("Summa slutlig allokerad tillförd energi (utan hjälpel och rökgaskondensering):",'Slutlig allokering kvv'!$B$1:$AK$1,0),FALSE)/1,"")</f>
        <v>76.407839999999993</v>
      </c>
      <c r="AI219" s="137">
        <f>IFERROR(1-VLOOKUP(B219,'Slutlig allokering kvv'!$B$2:$AJ$462,MATCH("Andel av bränsle i kvv som allokerats till värme, exklusive rökgaskondensering och hjälpel",'Slutlig allokering kvv'!$B$1:$AK$1,0),FALSE),"")</f>
        <v>0.39002067649665106</v>
      </c>
      <c r="AK219" s="137">
        <f t="shared" si="7"/>
        <v>0.39002067649665106</v>
      </c>
    </row>
    <row r="220" spans="1:37" x14ac:dyDescent="0.25">
      <c r="A220" s="2" t="s">
        <v>353</v>
      </c>
      <c r="B220" s="2" t="s">
        <v>356</v>
      </c>
      <c r="C220" t="str">
        <f>IFERROR(VLOOKUP($B220,Kraftvärmeprod!$B$1:$AH$479,MATCH(C$3,Kraftvärmeprod!$B$1:$AG$1,0),FALSE)/1,"")</f>
        <v/>
      </c>
      <c r="D220" t="str">
        <f>IFERROR(VLOOKUP($B220,Kraftvärmeprod!$B$1:$AH$479,MATCH(D$3,Kraftvärmeprod!$B$1:$AG$1,0),FALSE)/1,"")</f>
        <v/>
      </c>
      <c r="E220">
        <f>IFERROR(VLOOKUP($B220,Kraftvärmeprod!$B$1:$AH$479,MATCH(E$2,Kraftvärmeprod!$B$1:$AG$1,0),FALSE)/1,0)-IFERROR(VLOOKUP($B220,'Slutlig allokering kvv'!$B$2:$AC$462,MATCH(E$3,'Slutlig allokering kvv'!$B$1:$AJ$1,0),FALSE)/1,0)</f>
        <v>0</v>
      </c>
      <c r="F220">
        <f>IFERROR(VLOOKUP($B220,Kraftvärmeprod!$B$1:$AH$479,MATCH(F$2,Kraftvärmeprod!$B$1:$AG$1,0),FALSE)/1,0)-IFERROR(VLOOKUP($B220,'Slutlig allokering kvv'!$B$2:$AC$462,MATCH(F$3,'Slutlig allokering kvv'!$B$1:$AJ$1,0),FALSE)/1,0)</f>
        <v>0</v>
      </c>
      <c r="G220">
        <f>IFERROR(VLOOKUP($B220,Kraftvärmeprod!$B$1:$AH$479,MATCH(G$2,Kraftvärmeprod!$B$1:$AG$1,0),FALSE)/1,0)-IFERROR(VLOOKUP($B220,'Slutlig allokering kvv'!$B$2:$AC$462,MATCH(G$3,'Slutlig allokering kvv'!$B$1:$AJ$1,0),FALSE)/1,0)</f>
        <v>0</v>
      </c>
      <c r="H220">
        <f>IFERROR(VLOOKUP($B220,Kraftvärmeprod!$B$1:$AH$479,MATCH(H$2,Kraftvärmeprod!$B$1:$AG$1,0),FALSE)/1,0)-IFERROR(VLOOKUP($B220,'Slutlig allokering kvv'!$B$2:$AC$462,MATCH(H$3,'Slutlig allokering kvv'!$B$1:$AJ$1,0),FALSE)/1,0)</f>
        <v>0</v>
      </c>
      <c r="I220">
        <f>IFERROR(VLOOKUP($B220,Kraftvärmeprod!$B$1:$AH$479,MATCH(I$2,Kraftvärmeprod!$B$1:$AG$1,0),FALSE)/1,0)-IFERROR(VLOOKUP($B220,'Slutlig allokering kvv'!$B$2:$AC$462,MATCH(I$3,'Slutlig allokering kvv'!$B$1:$AJ$1,0),FALSE)/1,0)</f>
        <v>0</v>
      </c>
      <c r="J220">
        <f>IFERROR(VLOOKUP($B220,Kraftvärmeprod!$B$1:$AH$479,MATCH(J$2,Kraftvärmeprod!$B$1:$AG$1,0),FALSE)/1,0)-IFERROR(VLOOKUP($B220,'Slutlig allokering kvv'!$B$2:$AC$462,MATCH(J$3,'Slutlig allokering kvv'!$B$1:$AJ$1,0),FALSE)/1,0)</f>
        <v>0</v>
      </c>
      <c r="K220">
        <f>IFERROR(VLOOKUP($B220,Kraftvärmeprod!$B$1:$AH$479,MATCH(K$2,Kraftvärmeprod!$B$1:$AG$1,0),FALSE)/1,0)-IFERROR(VLOOKUP($B220,'Slutlig allokering kvv'!$B$2:$AC$462,MATCH(K$3,'Slutlig allokering kvv'!$B$1:$AJ$1,0),FALSE)/1,0)</f>
        <v>0</v>
      </c>
      <c r="L220">
        <f>IFERROR(VLOOKUP($B220,Kraftvärmeprod!$B$1:$AH$479,MATCH(L$2,Kraftvärmeprod!$B$1:$AG$1,0),FALSE)/1,0)-IFERROR(VLOOKUP($B220,'Slutlig allokering kvv'!$B$2:$AC$462,MATCH(L$3,'Slutlig allokering kvv'!$B$1:$AJ$1,0),FALSE)/1,0)</f>
        <v>0</v>
      </c>
      <c r="M220">
        <f>IFERROR(VLOOKUP($B220,Kraftvärmeprod!$B$1:$AH$479,MATCH(M$2,Kraftvärmeprod!$B$1:$AG$1,0),FALSE)/1,0)-IFERROR(VLOOKUP($B220,'Slutlig allokering kvv'!$B$2:$AC$462,MATCH(M$3,'Slutlig allokering kvv'!$B$1:$AJ$1,0),FALSE)/1,0)</f>
        <v>0</v>
      </c>
      <c r="N220">
        <f>IFERROR(VLOOKUP($B220,Kraftvärmeprod!$B$1:$AH$479,MATCH(N$2,Kraftvärmeprod!$B$1:$AG$1,0),FALSE)/1,0)-IFERROR(VLOOKUP($B220,'Slutlig allokering kvv'!$B$2:$AC$462,MATCH(N$3,'Slutlig allokering kvv'!$B$1:$AJ$1,0),FALSE)/1,0)</f>
        <v>0</v>
      </c>
      <c r="O220">
        <f>IFERROR(VLOOKUP($B220,Kraftvärmeprod!$B$1:$AH$479,MATCH(O$2,Kraftvärmeprod!$B$1:$AG$1,0),FALSE)/1,0)-IFERROR(VLOOKUP($B220,'Slutlig allokering kvv'!$B$2:$AC$462,MATCH(O$3,'Slutlig allokering kvv'!$B$1:$AJ$1,0),FALSE)/1,0)</f>
        <v>0</v>
      </c>
      <c r="P220">
        <f>IFERROR(VLOOKUP($B220,Kraftvärmeprod!$B$1:$AH$479,MATCH(P$2,Kraftvärmeprod!$B$1:$AG$1,0),FALSE)/1,0)-IFERROR(VLOOKUP($B220,'Slutlig allokering kvv'!$B$2:$AC$462,MATCH(P$3,'Slutlig allokering kvv'!$B$1:$AJ$1,0),FALSE)/1,0)</f>
        <v>0</v>
      </c>
      <c r="Q220">
        <f>IFERROR(VLOOKUP($B220,Kraftvärmeprod!$B$1:$AH$479,MATCH(Q$2,Kraftvärmeprod!$B$1:$AG$1,0),FALSE)/1,0)-IFERROR(VLOOKUP($B220,'Slutlig allokering kvv'!$B$2:$AC$462,MATCH(Q$3,'Slutlig allokering kvv'!$B$1:$AJ$1,0),FALSE)/1,0)</f>
        <v>0</v>
      </c>
      <c r="R220">
        <f>IFERROR(VLOOKUP($B220,Kraftvärmeprod!$B$1:$AH$479,MATCH(R$2,Kraftvärmeprod!$B$1:$AG$1,0),FALSE)/1,0)-IFERROR(VLOOKUP($B220,'Slutlig allokering kvv'!$B$2:$AC$462,MATCH(R$3,'Slutlig allokering kvv'!$B$1:$AJ$1,0),FALSE)/1,0)</f>
        <v>0</v>
      </c>
      <c r="S220">
        <f>IFERROR(VLOOKUP($B220,Kraftvärmeprod!$B$1:$AH$479,MATCH(S$2,Kraftvärmeprod!$B$1:$AG$1,0),FALSE)/1,0)-IFERROR(VLOOKUP($B220,'Slutlig allokering kvv'!$B$2:$AC$462,MATCH(S$3,'Slutlig allokering kvv'!$B$1:$AJ$1,0),FALSE)/1,0)</f>
        <v>0</v>
      </c>
      <c r="T220" s="6">
        <f>IFERROR(VLOOKUP($B220,Miljö!$B$1:$S$477,MATCH(T$2,Miljö!$B$1:$X$1,0),FALSE)/1,0)-IFERROR(VLOOKUP($B220,'Slutlig allokering kvv'!$B$2:$AC$462,MATCH(T$3,'Slutlig allokering kvv'!$B$1:$AJ$1,0),FALSE)/1,0)</f>
        <v>0</v>
      </c>
      <c r="U220">
        <f>IFERROR(VLOOKUP($B220,Kraftvärmeprod!$B$1:$AH$479,MATCH(U$2,Kraftvärmeprod!$B$1:$AG$1,0),FALSE)/1,0)-IFERROR(VLOOKUP($B220,'Slutlig allokering kvv'!$B$2:$AC$462,MATCH(U$3,'Slutlig allokering kvv'!$B$1:$AJ$1,0),FALSE)/1,0)</f>
        <v>0</v>
      </c>
      <c r="V220">
        <f>IFERROR(VLOOKUP($B220,Kraftvärmeprod!$B$1:$AH$479,MATCH(V$2,Kraftvärmeprod!$B$1:$AG$1,0),FALSE)/1,0)-IFERROR(VLOOKUP($B220,'Slutlig allokering kvv'!$B$2:$AC$462,MATCH(V$3,'Slutlig allokering kvv'!$B$1:$AJ$1,0),FALSE)/1,0)</f>
        <v>0</v>
      </c>
      <c r="W220">
        <f>IFERROR(VLOOKUP($B220,Kraftvärmeprod!$B$1:$AH$479,MATCH(W$2,Kraftvärmeprod!$B$1:$AG$1,0),FALSE)/1,0)-IFERROR(VLOOKUP($B220,'Slutlig allokering kvv'!$B$2:$AC$462,MATCH(W$3,'Slutlig allokering kvv'!$B$1:$AJ$1,0),FALSE)/1,0)</f>
        <v>0</v>
      </c>
      <c r="X220">
        <f>IFERROR(VLOOKUP($B220,Kraftvärmeprod!$B$1:$AH$479,MATCH(X$2,Kraftvärmeprod!$B$1:$AG$1,0),FALSE)/1,0)-IFERROR(VLOOKUP($B220,'Slutlig allokering kvv'!$B$2:$AC$462,MATCH(X$3,'Slutlig allokering kvv'!$B$1:$AJ$1,0),FALSE)/1,0)</f>
        <v>0</v>
      </c>
      <c r="Y220">
        <f>IFERROR(VLOOKUP($B220,Kraftvärmeprod!$B$1:$AH$479,MATCH(Y$2,Kraftvärmeprod!$B$1:$AG$1,0),FALSE)/1,0)-IFERROR(VLOOKUP($B220,'Slutlig allokering kvv'!$B$2:$AC$462,MATCH(Y$3,'Slutlig allokering kvv'!$B$1:$AJ$1,0),FALSE)/1,0)</f>
        <v>0</v>
      </c>
      <c r="Z220">
        <f>IFERROR(VLOOKUP($B220,Kraftvärmeprod!$B$1:$AH$479,MATCH(Z$2,Kraftvärmeprod!$B$1:$AG$1,0),FALSE)/1,0)-IFERROR(VLOOKUP($B220,'Slutlig allokering kvv'!$B$2:$AC$462,MATCH(Z$3,'Slutlig allokering kvv'!$B$1:$AJ$1,0),FALSE)/1,0)</f>
        <v>0</v>
      </c>
      <c r="AA220">
        <f>IFERROR(VLOOKUP($B220,Kraftvärmeprod!$B$1:$AH$479,MATCH(AA$2,Kraftvärmeprod!$B$1:$AG$1,0),FALSE)/1,0)-IFERROR(VLOOKUP($B220,'Slutlig allokering kvv'!$B$2:$AC$462,MATCH(AA$3,'Slutlig allokering kvv'!$B$1:$AJ$1,0),FALSE)/1,0)</f>
        <v>0</v>
      </c>
      <c r="AE220">
        <f t="shared" si="6"/>
        <v>0</v>
      </c>
      <c r="AG220">
        <f>IFERROR(VLOOKUP(B220,'Slutlig allokering kvv'!$B$2:$AJ$462,MATCH("Summa slutlig allokerad tillförd energi (utan hjälpel och rökgaskondensering):",'Slutlig allokering kvv'!$B$1:$AK$1,0),FALSE)/1,"")</f>
        <v>0</v>
      </c>
      <c r="AI220" s="137" t="str">
        <f>IFERROR(1-VLOOKUP(B220,'Slutlig allokering kvv'!$B$2:$AJ$462,MATCH("Andel av bränsle i kvv som allokerats till värme, exklusive rökgaskondensering och hjälpel",'Slutlig allokering kvv'!$B$1:$AK$1,0),FALSE),"")</f>
        <v/>
      </c>
      <c r="AK220" s="137" t="str">
        <f t="shared" si="7"/>
        <v/>
      </c>
    </row>
    <row r="221" spans="1:37" x14ac:dyDescent="0.25">
      <c r="A221" s="2" t="s">
        <v>357</v>
      </c>
      <c r="B221" s="2" t="s">
        <v>358</v>
      </c>
      <c r="C221">
        <f>IFERROR(VLOOKUP($B221,Kraftvärmeprod!$B$1:$AH$479,MATCH(C$3,Kraftvärmeprod!$B$1:$AG$1,0),FALSE)/1,"")</f>
        <v>130.5</v>
      </c>
      <c r="D221">
        <f>IFERROR(VLOOKUP($B221,Kraftvärmeprod!$B$1:$AH$479,MATCH(D$3,Kraftvärmeprod!$B$1:$AG$1,0),FALSE)/1,"")</f>
        <v>4.8</v>
      </c>
      <c r="E221">
        <f>IFERROR(VLOOKUP($B221,Kraftvärmeprod!$B$1:$AH$479,MATCH(E$2,Kraftvärmeprod!$B$1:$AG$1,0),FALSE)/1,0)-IFERROR(VLOOKUP($B221,'Slutlig allokering kvv'!$B$2:$AC$462,MATCH(E$3,'Slutlig allokering kvv'!$B$1:$AJ$1,0),FALSE)/1,0)</f>
        <v>0</v>
      </c>
      <c r="F221">
        <f>IFERROR(VLOOKUP($B221,Kraftvärmeprod!$B$1:$AH$479,MATCH(F$2,Kraftvärmeprod!$B$1:$AG$1,0),FALSE)/1,0)-IFERROR(VLOOKUP($B221,'Slutlig allokering kvv'!$B$2:$AC$462,MATCH(F$3,'Slutlig allokering kvv'!$B$1:$AJ$1,0),FALSE)/1,0)</f>
        <v>0</v>
      </c>
      <c r="G221">
        <f>IFERROR(VLOOKUP($B221,Kraftvärmeprod!$B$1:$AH$479,MATCH(G$2,Kraftvärmeprod!$B$1:$AG$1,0),FALSE)/1,0)-IFERROR(VLOOKUP($B221,'Slutlig allokering kvv'!$B$2:$AC$462,MATCH(G$3,'Slutlig allokering kvv'!$B$1:$AJ$1,0),FALSE)/1,0)</f>
        <v>0</v>
      </c>
      <c r="H221">
        <f>IFERROR(VLOOKUP($B221,Kraftvärmeprod!$B$1:$AH$479,MATCH(H$2,Kraftvärmeprod!$B$1:$AG$1,0),FALSE)/1,0)-IFERROR(VLOOKUP($B221,'Slutlig allokering kvv'!$B$2:$AC$462,MATCH(H$3,'Slutlig allokering kvv'!$B$1:$AJ$1,0),FALSE)/1,0)</f>
        <v>0</v>
      </c>
      <c r="I221">
        <f>IFERROR(VLOOKUP($B221,Kraftvärmeprod!$B$1:$AH$479,MATCH(I$2,Kraftvärmeprod!$B$1:$AG$1,0),FALSE)/1,0)-IFERROR(VLOOKUP($B221,'Slutlig allokering kvv'!$B$2:$AC$462,MATCH(I$3,'Slutlig allokering kvv'!$B$1:$AJ$1,0),FALSE)/1,0)</f>
        <v>0.15234000000000014</v>
      </c>
      <c r="J221">
        <f>IFERROR(VLOOKUP($B221,Kraftvärmeprod!$B$1:$AH$479,MATCH(J$2,Kraftvärmeprod!$B$1:$AG$1,0),FALSE)/1,0)-IFERROR(VLOOKUP($B221,'Slutlig allokering kvv'!$B$2:$AC$462,MATCH(J$3,'Slutlig allokering kvv'!$B$1:$AJ$1,0),FALSE)/1,0)</f>
        <v>0</v>
      </c>
      <c r="K221">
        <f>IFERROR(VLOOKUP($B221,Kraftvärmeprod!$B$1:$AH$479,MATCH(K$2,Kraftvärmeprod!$B$1:$AG$1,0),FALSE)/1,0)-IFERROR(VLOOKUP($B221,'Slutlig allokering kvv'!$B$2:$AC$462,MATCH(K$3,'Slutlig allokering kvv'!$B$1:$AJ$1,0),FALSE)/1,0)</f>
        <v>0</v>
      </c>
      <c r="L221">
        <f>IFERROR(VLOOKUP($B221,Kraftvärmeprod!$B$1:$AH$479,MATCH(L$2,Kraftvärmeprod!$B$1:$AG$1,0),FALSE)/1,0)-IFERROR(VLOOKUP($B221,'Slutlig allokering kvv'!$B$2:$AC$462,MATCH(L$3,'Slutlig allokering kvv'!$B$1:$AJ$1,0),FALSE)/1,0)</f>
        <v>4.251100000000001</v>
      </c>
      <c r="M221">
        <f>IFERROR(VLOOKUP($B221,Kraftvärmeprod!$B$1:$AH$479,MATCH(M$2,Kraftvärmeprod!$B$1:$AG$1,0),FALSE)/1,0)-IFERROR(VLOOKUP($B221,'Slutlig allokering kvv'!$B$2:$AC$462,MATCH(M$3,'Slutlig allokering kvv'!$B$1:$AJ$1,0),FALSE)/1,0)</f>
        <v>0</v>
      </c>
      <c r="N221">
        <f>IFERROR(VLOOKUP($B221,Kraftvärmeprod!$B$1:$AH$479,MATCH(N$2,Kraftvärmeprod!$B$1:$AG$1,0),FALSE)/1,0)-IFERROR(VLOOKUP($B221,'Slutlig allokering kvv'!$B$2:$AC$462,MATCH(N$3,'Slutlig allokering kvv'!$B$1:$AJ$1,0),FALSE)/1,0)</f>
        <v>0</v>
      </c>
      <c r="O221">
        <f>IFERROR(VLOOKUP($B221,Kraftvärmeprod!$B$1:$AH$479,MATCH(O$2,Kraftvärmeprod!$B$1:$AG$1,0),FALSE)/1,0)-IFERROR(VLOOKUP($B221,'Slutlig allokering kvv'!$B$2:$AC$462,MATCH(O$3,'Slutlig allokering kvv'!$B$1:$AJ$1,0),FALSE)/1,0)</f>
        <v>10.61</v>
      </c>
      <c r="P221">
        <f>IFERROR(VLOOKUP($B221,Kraftvärmeprod!$B$1:$AH$479,MATCH(P$2,Kraftvärmeprod!$B$1:$AG$1,0),FALSE)/1,0)-IFERROR(VLOOKUP($B221,'Slutlig allokering kvv'!$B$2:$AC$462,MATCH(P$3,'Slutlig allokering kvv'!$B$1:$AJ$1,0),FALSE)/1,0)</f>
        <v>0.13121000000000005</v>
      </c>
      <c r="Q221">
        <f>IFERROR(VLOOKUP($B221,Kraftvärmeprod!$B$1:$AH$479,MATCH(Q$2,Kraftvärmeprod!$B$1:$AG$1,0),FALSE)/1,0)-IFERROR(VLOOKUP($B221,'Slutlig allokering kvv'!$B$2:$AC$462,MATCH(Q$3,'Slutlig allokering kvv'!$B$1:$AJ$1,0),FALSE)/1,0)</f>
        <v>0</v>
      </c>
      <c r="R221">
        <f>IFERROR(VLOOKUP($B221,Kraftvärmeprod!$B$1:$AH$479,MATCH(R$2,Kraftvärmeprod!$B$1:$AG$1,0),FALSE)/1,0)-IFERROR(VLOOKUP($B221,'Slutlig allokering kvv'!$B$2:$AC$462,MATCH(R$3,'Slutlig allokering kvv'!$B$1:$AJ$1,0),FALSE)/1,0)</f>
        <v>0</v>
      </c>
      <c r="S221">
        <f>IFERROR(VLOOKUP($B221,Kraftvärmeprod!$B$1:$AH$479,MATCH(S$2,Kraftvärmeprod!$B$1:$AG$1,0),FALSE)/1,0)-IFERROR(VLOOKUP($B221,'Slutlig allokering kvv'!$B$2:$AC$462,MATCH(S$3,'Slutlig allokering kvv'!$B$1:$AJ$1,0),FALSE)/1,0)</f>
        <v>0</v>
      </c>
      <c r="T221" s="6">
        <f>IFERROR(VLOOKUP($B221,Miljö!$B$1:$S$477,MATCH(T$2,Miljö!$B$1:$X$1,0),FALSE)/1,0)-IFERROR(VLOOKUP($B221,'Slutlig allokering kvv'!$B$2:$AC$462,MATCH(T$3,'Slutlig allokering kvv'!$B$1:$AJ$1,0),FALSE)/1,0)</f>
        <v>0.34895999999999994</v>
      </c>
      <c r="U221">
        <f>IFERROR(VLOOKUP($B221,Kraftvärmeprod!$B$1:$AH$479,MATCH(U$2,Kraftvärmeprod!$B$1:$AG$1,0),FALSE)/1,0)-IFERROR(VLOOKUP($B221,'Slutlig allokering kvv'!$B$2:$AC$462,MATCH(U$3,'Slutlig allokering kvv'!$B$1:$AJ$1,0),FALSE)/1,0)</f>
        <v>0</v>
      </c>
      <c r="V221">
        <f>IFERROR(VLOOKUP($B221,Kraftvärmeprod!$B$1:$AH$479,MATCH(V$2,Kraftvärmeprod!$B$1:$AG$1,0),FALSE)/1,0)-IFERROR(VLOOKUP($B221,'Slutlig allokering kvv'!$B$2:$AC$462,MATCH(V$3,'Slutlig allokering kvv'!$B$1:$AJ$1,0),FALSE)/1,0)</f>
        <v>0</v>
      </c>
      <c r="W221">
        <f>IFERROR(VLOOKUP($B221,Kraftvärmeprod!$B$1:$AH$479,MATCH(W$2,Kraftvärmeprod!$B$1:$AG$1,0),FALSE)/1,0)-IFERROR(VLOOKUP($B221,'Slutlig allokering kvv'!$B$2:$AC$462,MATCH(W$3,'Slutlig allokering kvv'!$B$1:$AJ$1,0),FALSE)/1,0)</f>
        <v>0</v>
      </c>
      <c r="X221">
        <f>IFERROR(VLOOKUP($B221,Kraftvärmeprod!$B$1:$AH$479,MATCH(X$2,Kraftvärmeprod!$B$1:$AG$1,0),FALSE)/1,0)-IFERROR(VLOOKUP($B221,'Slutlig allokering kvv'!$B$2:$AC$462,MATCH(X$3,'Slutlig allokering kvv'!$B$1:$AJ$1,0),FALSE)/1,0)</f>
        <v>0</v>
      </c>
      <c r="Y221">
        <f>IFERROR(VLOOKUP($B221,Kraftvärmeprod!$B$1:$AH$479,MATCH(Y$2,Kraftvärmeprod!$B$1:$AG$1,0),FALSE)/1,0)-IFERROR(VLOOKUP($B221,'Slutlig allokering kvv'!$B$2:$AC$462,MATCH(Y$3,'Slutlig allokering kvv'!$B$1:$AJ$1,0),FALSE)/1,0)</f>
        <v>0</v>
      </c>
      <c r="Z221">
        <f>IFERROR(VLOOKUP($B221,Kraftvärmeprod!$B$1:$AH$479,MATCH(Z$2,Kraftvärmeprod!$B$1:$AG$1,0),FALSE)/1,0)-IFERROR(VLOOKUP($B221,'Slutlig allokering kvv'!$B$2:$AC$462,MATCH(Z$3,'Slutlig allokering kvv'!$B$1:$AJ$1,0),FALSE)/1,0)</f>
        <v>0</v>
      </c>
      <c r="AA221">
        <f>IFERROR(VLOOKUP($B221,Kraftvärmeprod!$B$1:$AH$479,MATCH(AA$2,Kraftvärmeprod!$B$1:$AG$1,0),FALSE)/1,0)-IFERROR(VLOOKUP($B221,'Slutlig allokering kvv'!$B$2:$AC$462,MATCH(AA$3,'Slutlig allokering kvv'!$B$1:$AJ$1,0),FALSE)/1,0)</f>
        <v>0</v>
      </c>
      <c r="AE221">
        <f t="shared" si="6"/>
        <v>15.14465</v>
      </c>
      <c r="AG221">
        <f>IFERROR(VLOOKUP(B221,'Slutlig allokering kvv'!$B$2:$AJ$462,MATCH("Summa slutlig allokerad tillförd energi (utan hjälpel och rökgaskondensering):",'Slutlig allokering kvv'!$B$1:$AK$1,0),FALSE)/1,"")</f>
        <v>158.45534999999998</v>
      </c>
      <c r="AI221" s="137">
        <f>IFERROR(1-VLOOKUP(B221,'Slutlig allokering kvv'!$B$2:$AJ$462,MATCH("Andel av bränsle i kvv som allokerats till värme, exklusive rökgaskondensering och hjälpel",'Slutlig allokering kvv'!$B$1:$AK$1,0),FALSE),"")</f>
        <v>8.7238767281106022E-2</v>
      </c>
      <c r="AK221" s="137">
        <f t="shared" si="7"/>
        <v>8.7238767281105994E-2</v>
      </c>
    </row>
    <row r="222" spans="1:37" x14ac:dyDescent="0.25">
      <c r="A222" s="2" t="s">
        <v>359</v>
      </c>
      <c r="B222" s="2" t="s">
        <v>360</v>
      </c>
      <c r="C222" t="str">
        <f>IFERROR(VLOOKUP($B222,Kraftvärmeprod!$B$1:$AH$479,MATCH(C$3,Kraftvärmeprod!$B$1:$AG$1,0),FALSE)/1,"")</f>
        <v/>
      </c>
      <c r="D222" t="str">
        <f>IFERROR(VLOOKUP($B222,Kraftvärmeprod!$B$1:$AH$479,MATCH(D$3,Kraftvärmeprod!$B$1:$AG$1,0),FALSE)/1,"")</f>
        <v/>
      </c>
      <c r="E222">
        <f>IFERROR(VLOOKUP($B222,Kraftvärmeprod!$B$1:$AH$479,MATCH(E$2,Kraftvärmeprod!$B$1:$AG$1,0),FALSE)/1,0)-IFERROR(VLOOKUP($B222,'Slutlig allokering kvv'!$B$2:$AC$462,MATCH(E$3,'Slutlig allokering kvv'!$B$1:$AJ$1,0),FALSE)/1,0)</f>
        <v>0</v>
      </c>
      <c r="F222">
        <f>IFERROR(VLOOKUP($B222,Kraftvärmeprod!$B$1:$AH$479,MATCH(F$2,Kraftvärmeprod!$B$1:$AG$1,0),FALSE)/1,0)-IFERROR(VLOOKUP($B222,'Slutlig allokering kvv'!$B$2:$AC$462,MATCH(F$3,'Slutlig allokering kvv'!$B$1:$AJ$1,0),FALSE)/1,0)</f>
        <v>0</v>
      </c>
      <c r="G222">
        <f>IFERROR(VLOOKUP($B222,Kraftvärmeprod!$B$1:$AH$479,MATCH(G$2,Kraftvärmeprod!$B$1:$AG$1,0),FALSE)/1,0)-IFERROR(VLOOKUP($B222,'Slutlig allokering kvv'!$B$2:$AC$462,MATCH(G$3,'Slutlig allokering kvv'!$B$1:$AJ$1,0),FALSE)/1,0)</f>
        <v>0</v>
      </c>
      <c r="H222">
        <f>IFERROR(VLOOKUP($B222,Kraftvärmeprod!$B$1:$AH$479,MATCH(H$2,Kraftvärmeprod!$B$1:$AG$1,0),FALSE)/1,0)-IFERROR(VLOOKUP($B222,'Slutlig allokering kvv'!$B$2:$AC$462,MATCH(H$3,'Slutlig allokering kvv'!$B$1:$AJ$1,0),FALSE)/1,0)</f>
        <v>0</v>
      </c>
      <c r="I222">
        <f>IFERROR(VLOOKUP($B222,Kraftvärmeprod!$B$1:$AH$479,MATCH(I$2,Kraftvärmeprod!$B$1:$AG$1,0),FALSE)/1,0)-IFERROR(VLOOKUP($B222,'Slutlig allokering kvv'!$B$2:$AC$462,MATCH(I$3,'Slutlig allokering kvv'!$B$1:$AJ$1,0),FALSE)/1,0)</f>
        <v>0</v>
      </c>
      <c r="J222">
        <f>IFERROR(VLOOKUP($B222,Kraftvärmeprod!$B$1:$AH$479,MATCH(J$2,Kraftvärmeprod!$B$1:$AG$1,0),FALSE)/1,0)-IFERROR(VLOOKUP($B222,'Slutlig allokering kvv'!$B$2:$AC$462,MATCH(J$3,'Slutlig allokering kvv'!$B$1:$AJ$1,0),FALSE)/1,0)</f>
        <v>0</v>
      </c>
      <c r="K222">
        <f>IFERROR(VLOOKUP($B222,Kraftvärmeprod!$B$1:$AH$479,MATCH(K$2,Kraftvärmeprod!$B$1:$AG$1,0),FALSE)/1,0)-IFERROR(VLOOKUP($B222,'Slutlig allokering kvv'!$B$2:$AC$462,MATCH(K$3,'Slutlig allokering kvv'!$B$1:$AJ$1,0),FALSE)/1,0)</f>
        <v>0</v>
      </c>
      <c r="L222">
        <f>IFERROR(VLOOKUP($B222,Kraftvärmeprod!$B$1:$AH$479,MATCH(L$2,Kraftvärmeprod!$B$1:$AG$1,0),FALSE)/1,0)-IFERROR(VLOOKUP($B222,'Slutlig allokering kvv'!$B$2:$AC$462,MATCH(L$3,'Slutlig allokering kvv'!$B$1:$AJ$1,0),FALSE)/1,0)</f>
        <v>0</v>
      </c>
      <c r="M222">
        <f>IFERROR(VLOOKUP($B222,Kraftvärmeprod!$B$1:$AH$479,MATCH(M$2,Kraftvärmeprod!$B$1:$AG$1,0),FALSE)/1,0)-IFERROR(VLOOKUP($B222,'Slutlig allokering kvv'!$B$2:$AC$462,MATCH(M$3,'Slutlig allokering kvv'!$B$1:$AJ$1,0),FALSE)/1,0)</f>
        <v>0</v>
      </c>
      <c r="N222">
        <f>IFERROR(VLOOKUP($B222,Kraftvärmeprod!$B$1:$AH$479,MATCH(N$2,Kraftvärmeprod!$B$1:$AG$1,0),FALSE)/1,0)-IFERROR(VLOOKUP($B222,'Slutlig allokering kvv'!$B$2:$AC$462,MATCH(N$3,'Slutlig allokering kvv'!$B$1:$AJ$1,0),FALSE)/1,0)</f>
        <v>0</v>
      </c>
      <c r="O222">
        <f>IFERROR(VLOOKUP($B222,Kraftvärmeprod!$B$1:$AH$479,MATCH(O$2,Kraftvärmeprod!$B$1:$AG$1,0),FALSE)/1,0)-IFERROR(VLOOKUP($B222,'Slutlig allokering kvv'!$B$2:$AC$462,MATCH(O$3,'Slutlig allokering kvv'!$B$1:$AJ$1,0),FALSE)/1,0)</f>
        <v>0</v>
      </c>
      <c r="P222">
        <f>IFERROR(VLOOKUP($B222,Kraftvärmeprod!$B$1:$AH$479,MATCH(P$2,Kraftvärmeprod!$B$1:$AG$1,0),FALSE)/1,0)-IFERROR(VLOOKUP($B222,'Slutlig allokering kvv'!$B$2:$AC$462,MATCH(P$3,'Slutlig allokering kvv'!$B$1:$AJ$1,0),FALSE)/1,0)</f>
        <v>0</v>
      </c>
      <c r="Q222">
        <f>IFERROR(VLOOKUP($B222,Kraftvärmeprod!$B$1:$AH$479,MATCH(Q$2,Kraftvärmeprod!$B$1:$AG$1,0),FALSE)/1,0)-IFERROR(VLOOKUP($B222,'Slutlig allokering kvv'!$B$2:$AC$462,MATCH(Q$3,'Slutlig allokering kvv'!$B$1:$AJ$1,0),FALSE)/1,0)</f>
        <v>0</v>
      </c>
      <c r="R222">
        <f>IFERROR(VLOOKUP($B222,Kraftvärmeprod!$B$1:$AH$479,MATCH(R$2,Kraftvärmeprod!$B$1:$AG$1,0),FALSE)/1,0)-IFERROR(VLOOKUP($B222,'Slutlig allokering kvv'!$B$2:$AC$462,MATCH(R$3,'Slutlig allokering kvv'!$B$1:$AJ$1,0),FALSE)/1,0)</f>
        <v>0</v>
      </c>
      <c r="S222">
        <f>IFERROR(VLOOKUP($B222,Kraftvärmeprod!$B$1:$AH$479,MATCH(S$2,Kraftvärmeprod!$B$1:$AG$1,0),FALSE)/1,0)-IFERROR(VLOOKUP($B222,'Slutlig allokering kvv'!$B$2:$AC$462,MATCH(S$3,'Slutlig allokering kvv'!$B$1:$AJ$1,0),FALSE)/1,0)</f>
        <v>0</v>
      </c>
      <c r="T222" s="6">
        <f>IFERROR(VLOOKUP($B222,Miljö!$B$1:$S$477,MATCH(T$2,Miljö!$B$1:$X$1,0),FALSE)/1,0)-IFERROR(VLOOKUP($B222,'Slutlig allokering kvv'!$B$2:$AC$462,MATCH(T$3,'Slutlig allokering kvv'!$B$1:$AJ$1,0),FALSE)/1,0)</f>
        <v>0</v>
      </c>
      <c r="U222">
        <f>IFERROR(VLOOKUP($B222,Kraftvärmeprod!$B$1:$AH$479,MATCH(U$2,Kraftvärmeprod!$B$1:$AG$1,0),FALSE)/1,0)-IFERROR(VLOOKUP($B222,'Slutlig allokering kvv'!$B$2:$AC$462,MATCH(U$3,'Slutlig allokering kvv'!$B$1:$AJ$1,0),FALSE)/1,0)</f>
        <v>0</v>
      </c>
      <c r="V222">
        <f>IFERROR(VLOOKUP($B222,Kraftvärmeprod!$B$1:$AH$479,MATCH(V$2,Kraftvärmeprod!$B$1:$AG$1,0),FALSE)/1,0)-IFERROR(VLOOKUP($B222,'Slutlig allokering kvv'!$B$2:$AC$462,MATCH(V$3,'Slutlig allokering kvv'!$B$1:$AJ$1,0),FALSE)/1,0)</f>
        <v>0</v>
      </c>
      <c r="W222">
        <f>IFERROR(VLOOKUP($B222,Kraftvärmeprod!$B$1:$AH$479,MATCH(W$2,Kraftvärmeprod!$B$1:$AG$1,0),FALSE)/1,0)-IFERROR(VLOOKUP($B222,'Slutlig allokering kvv'!$B$2:$AC$462,MATCH(W$3,'Slutlig allokering kvv'!$B$1:$AJ$1,0),FALSE)/1,0)</f>
        <v>0</v>
      </c>
      <c r="X222">
        <f>IFERROR(VLOOKUP($B222,Kraftvärmeprod!$B$1:$AH$479,MATCH(X$2,Kraftvärmeprod!$B$1:$AG$1,0),FALSE)/1,0)-IFERROR(VLOOKUP($B222,'Slutlig allokering kvv'!$B$2:$AC$462,MATCH(X$3,'Slutlig allokering kvv'!$B$1:$AJ$1,0),FALSE)/1,0)</f>
        <v>0</v>
      </c>
      <c r="Y222">
        <f>IFERROR(VLOOKUP($B222,Kraftvärmeprod!$B$1:$AH$479,MATCH(Y$2,Kraftvärmeprod!$B$1:$AG$1,0),FALSE)/1,0)-IFERROR(VLOOKUP($B222,'Slutlig allokering kvv'!$B$2:$AC$462,MATCH(Y$3,'Slutlig allokering kvv'!$B$1:$AJ$1,0),FALSE)/1,0)</f>
        <v>0</v>
      </c>
      <c r="Z222">
        <f>IFERROR(VLOOKUP($B222,Kraftvärmeprod!$B$1:$AH$479,MATCH(Z$2,Kraftvärmeprod!$B$1:$AG$1,0),FALSE)/1,0)-IFERROR(VLOOKUP($B222,'Slutlig allokering kvv'!$B$2:$AC$462,MATCH(Z$3,'Slutlig allokering kvv'!$B$1:$AJ$1,0),FALSE)/1,0)</f>
        <v>0</v>
      </c>
      <c r="AA222">
        <f>IFERROR(VLOOKUP($B222,Kraftvärmeprod!$B$1:$AH$479,MATCH(AA$2,Kraftvärmeprod!$B$1:$AG$1,0),FALSE)/1,0)-IFERROR(VLOOKUP($B222,'Slutlig allokering kvv'!$B$2:$AC$462,MATCH(AA$3,'Slutlig allokering kvv'!$B$1:$AJ$1,0),FALSE)/1,0)</f>
        <v>0</v>
      </c>
      <c r="AE222">
        <f t="shared" si="6"/>
        <v>0</v>
      </c>
      <c r="AG222">
        <f>IFERROR(VLOOKUP(B222,'Slutlig allokering kvv'!$B$2:$AJ$462,MATCH("Summa slutlig allokerad tillförd energi (utan hjälpel och rökgaskondensering):",'Slutlig allokering kvv'!$B$1:$AK$1,0),FALSE)/1,"")</f>
        <v>0</v>
      </c>
      <c r="AI222" s="137" t="str">
        <f>IFERROR(1-VLOOKUP(B222,'Slutlig allokering kvv'!$B$2:$AJ$462,MATCH("Andel av bränsle i kvv som allokerats till värme, exklusive rökgaskondensering och hjälpel",'Slutlig allokering kvv'!$B$1:$AK$1,0),FALSE),"")</f>
        <v/>
      </c>
      <c r="AK222" s="137" t="str">
        <f t="shared" si="7"/>
        <v/>
      </c>
    </row>
    <row r="223" spans="1:37" x14ac:dyDescent="0.25">
      <c r="A223" s="2" t="s">
        <v>359</v>
      </c>
      <c r="B223" s="2" t="s">
        <v>361</v>
      </c>
      <c r="C223" t="str">
        <f>IFERROR(VLOOKUP($B223,Kraftvärmeprod!$B$1:$AH$479,MATCH(C$3,Kraftvärmeprod!$B$1:$AG$1,0),FALSE)/1,"")</f>
        <v/>
      </c>
      <c r="D223" t="str">
        <f>IFERROR(VLOOKUP($B223,Kraftvärmeprod!$B$1:$AH$479,MATCH(D$3,Kraftvärmeprod!$B$1:$AG$1,0),FALSE)/1,"")</f>
        <v/>
      </c>
      <c r="E223">
        <f>IFERROR(VLOOKUP($B223,Kraftvärmeprod!$B$1:$AH$479,MATCH(E$2,Kraftvärmeprod!$B$1:$AG$1,0),FALSE)/1,0)-IFERROR(VLOOKUP($B223,'Slutlig allokering kvv'!$B$2:$AC$462,MATCH(E$3,'Slutlig allokering kvv'!$B$1:$AJ$1,0),FALSE)/1,0)</f>
        <v>0</v>
      </c>
      <c r="F223">
        <f>IFERROR(VLOOKUP($B223,Kraftvärmeprod!$B$1:$AH$479,MATCH(F$2,Kraftvärmeprod!$B$1:$AG$1,0),FALSE)/1,0)-IFERROR(VLOOKUP($B223,'Slutlig allokering kvv'!$B$2:$AC$462,MATCH(F$3,'Slutlig allokering kvv'!$B$1:$AJ$1,0),FALSE)/1,0)</f>
        <v>0</v>
      </c>
      <c r="G223">
        <f>IFERROR(VLOOKUP($B223,Kraftvärmeprod!$B$1:$AH$479,MATCH(G$2,Kraftvärmeprod!$B$1:$AG$1,0),FALSE)/1,0)-IFERROR(VLOOKUP($B223,'Slutlig allokering kvv'!$B$2:$AC$462,MATCH(G$3,'Slutlig allokering kvv'!$B$1:$AJ$1,0),FALSE)/1,0)</f>
        <v>0</v>
      </c>
      <c r="H223">
        <f>IFERROR(VLOOKUP($B223,Kraftvärmeprod!$B$1:$AH$479,MATCH(H$2,Kraftvärmeprod!$B$1:$AG$1,0),FALSE)/1,0)-IFERROR(VLOOKUP($B223,'Slutlig allokering kvv'!$B$2:$AC$462,MATCH(H$3,'Slutlig allokering kvv'!$B$1:$AJ$1,0),FALSE)/1,0)</f>
        <v>0</v>
      </c>
      <c r="I223">
        <f>IFERROR(VLOOKUP($B223,Kraftvärmeprod!$B$1:$AH$479,MATCH(I$2,Kraftvärmeprod!$B$1:$AG$1,0),FALSE)/1,0)-IFERROR(VLOOKUP($B223,'Slutlig allokering kvv'!$B$2:$AC$462,MATCH(I$3,'Slutlig allokering kvv'!$B$1:$AJ$1,0),FALSE)/1,0)</f>
        <v>0</v>
      </c>
      <c r="J223">
        <f>IFERROR(VLOOKUP($B223,Kraftvärmeprod!$B$1:$AH$479,MATCH(J$2,Kraftvärmeprod!$B$1:$AG$1,0),FALSE)/1,0)-IFERROR(VLOOKUP($B223,'Slutlig allokering kvv'!$B$2:$AC$462,MATCH(J$3,'Slutlig allokering kvv'!$B$1:$AJ$1,0),FALSE)/1,0)</f>
        <v>0</v>
      </c>
      <c r="K223">
        <f>IFERROR(VLOOKUP($B223,Kraftvärmeprod!$B$1:$AH$479,MATCH(K$2,Kraftvärmeprod!$B$1:$AG$1,0),FALSE)/1,0)-IFERROR(VLOOKUP($B223,'Slutlig allokering kvv'!$B$2:$AC$462,MATCH(K$3,'Slutlig allokering kvv'!$B$1:$AJ$1,0),FALSE)/1,0)</f>
        <v>0</v>
      </c>
      <c r="L223">
        <f>IFERROR(VLOOKUP($B223,Kraftvärmeprod!$B$1:$AH$479,MATCH(L$2,Kraftvärmeprod!$B$1:$AG$1,0),FALSE)/1,0)-IFERROR(VLOOKUP($B223,'Slutlig allokering kvv'!$B$2:$AC$462,MATCH(L$3,'Slutlig allokering kvv'!$B$1:$AJ$1,0),FALSE)/1,0)</f>
        <v>0</v>
      </c>
      <c r="M223">
        <f>IFERROR(VLOOKUP($B223,Kraftvärmeprod!$B$1:$AH$479,MATCH(M$2,Kraftvärmeprod!$B$1:$AG$1,0),FALSE)/1,0)-IFERROR(VLOOKUP($B223,'Slutlig allokering kvv'!$B$2:$AC$462,MATCH(M$3,'Slutlig allokering kvv'!$B$1:$AJ$1,0),FALSE)/1,0)</f>
        <v>0</v>
      </c>
      <c r="N223">
        <f>IFERROR(VLOOKUP($B223,Kraftvärmeprod!$B$1:$AH$479,MATCH(N$2,Kraftvärmeprod!$B$1:$AG$1,0),FALSE)/1,0)-IFERROR(VLOOKUP($B223,'Slutlig allokering kvv'!$B$2:$AC$462,MATCH(N$3,'Slutlig allokering kvv'!$B$1:$AJ$1,0),FALSE)/1,0)</f>
        <v>0</v>
      </c>
      <c r="O223">
        <f>IFERROR(VLOOKUP($B223,Kraftvärmeprod!$B$1:$AH$479,MATCH(O$2,Kraftvärmeprod!$B$1:$AG$1,0),FALSE)/1,0)-IFERROR(VLOOKUP($B223,'Slutlig allokering kvv'!$B$2:$AC$462,MATCH(O$3,'Slutlig allokering kvv'!$B$1:$AJ$1,0),FALSE)/1,0)</f>
        <v>0</v>
      </c>
      <c r="P223">
        <f>IFERROR(VLOOKUP($B223,Kraftvärmeprod!$B$1:$AH$479,MATCH(P$2,Kraftvärmeprod!$B$1:$AG$1,0),FALSE)/1,0)-IFERROR(VLOOKUP($B223,'Slutlig allokering kvv'!$B$2:$AC$462,MATCH(P$3,'Slutlig allokering kvv'!$B$1:$AJ$1,0),FALSE)/1,0)</f>
        <v>0</v>
      </c>
      <c r="Q223">
        <f>IFERROR(VLOOKUP($B223,Kraftvärmeprod!$B$1:$AH$479,MATCH(Q$2,Kraftvärmeprod!$B$1:$AG$1,0),FALSE)/1,0)-IFERROR(VLOOKUP($B223,'Slutlig allokering kvv'!$B$2:$AC$462,MATCH(Q$3,'Slutlig allokering kvv'!$B$1:$AJ$1,0),FALSE)/1,0)</f>
        <v>0</v>
      </c>
      <c r="R223">
        <f>IFERROR(VLOOKUP($B223,Kraftvärmeprod!$B$1:$AH$479,MATCH(R$2,Kraftvärmeprod!$B$1:$AG$1,0),FALSE)/1,0)-IFERROR(VLOOKUP($B223,'Slutlig allokering kvv'!$B$2:$AC$462,MATCH(R$3,'Slutlig allokering kvv'!$B$1:$AJ$1,0),FALSE)/1,0)</f>
        <v>0</v>
      </c>
      <c r="S223">
        <f>IFERROR(VLOOKUP($B223,Kraftvärmeprod!$B$1:$AH$479,MATCH(S$2,Kraftvärmeprod!$B$1:$AG$1,0),FALSE)/1,0)-IFERROR(VLOOKUP($B223,'Slutlig allokering kvv'!$B$2:$AC$462,MATCH(S$3,'Slutlig allokering kvv'!$B$1:$AJ$1,0),FALSE)/1,0)</f>
        <v>0</v>
      </c>
      <c r="T223" s="6">
        <f>IFERROR(VLOOKUP($B223,Miljö!$B$1:$S$477,MATCH(T$2,Miljö!$B$1:$X$1,0),FALSE)/1,0)-IFERROR(VLOOKUP($B223,'Slutlig allokering kvv'!$B$2:$AC$462,MATCH(T$3,'Slutlig allokering kvv'!$B$1:$AJ$1,0),FALSE)/1,0)</f>
        <v>0</v>
      </c>
      <c r="U223">
        <f>IFERROR(VLOOKUP($B223,Kraftvärmeprod!$B$1:$AH$479,MATCH(U$2,Kraftvärmeprod!$B$1:$AG$1,0),FALSE)/1,0)-IFERROR(VLOOKUP($B223,'Slutlig allokering kvv'!$B$2:$AC$462,MATCH(U$3,'Slutlig allokering kvv'!$B$1:$AJ$1,0),FALSE)/1,0)</f>
        <v>0</v>
      </c>
      <c r="V223">
        <f>IFERROR(VLOOKUP($B223,Kraftvärmeprod!$B$1:$AH$479,MATCH(V$2,Kraftvärmeprod!$B$1:$AG$1,0),FALSE)/1,0)-IFERROR(VLOOKUP($B223,'Slutlig allokering kvv'!$B$2:$AC$462,MATCH(V$3,'Slutlig allokering kvv'!$B$1:$AJ$1,0),FALSE)/1,0)</f>
        <v>0</v>
      </c>
      <c r="W223">
        <f>IFERROR(VLOOKUP($B223,Kraftvärmeprod!$B$1:$AH$479,MATCH(W$2,Kraftvärmeprod!$B$1:$AG$1,0),FALSE)/1,0)-IFERROR(VLOOKUP($B223,'Slutlig allokering kvv'!$B$2:$AC$462,MATCH(W$3,'Slutlig allokering kvv'!$B$1:$AJ$1,0),FALSE)/1,0)</f>
        <v>0</v>
      </c>
      <c r="X223">
        <f>IFERROR(VLOOKUP($B223,Kraftvärmeprod!$B$1:$AH$479,MATCH(X$2,Kraftvärmeprod!$B$1:$AG$1,0),FALSE)/1,0)-IFERROR(VLOOKUP($B223,'Slutlig allokering kvv'!$B$2:$AC$462,MATCH(X$3,'Slutlig allokering kvv'!$B$1:$AJ$1,0),FALSE)/1,0)</f>
        <v>0</v>
      </c>
      <c r="Y223">
        <f>IFERROR(VLOOKUP($B223,Kraftvärmeprod!$B$1:$AH$479,MATCH(Y$2,Kraftvärmeprod!$B$1:$AG$1,0),FALSE)/1,0)-IFERROR(VLOOKUP($B223,'Slutlig allokering kvv'!$B$2:$AC$462,MATCH(Y$3,'Slutlig allokering kvv'!$B$1:$AJ$1,0),FALSE)/1,0)</f>
        <v>0</v>
      </c>
      <c r="Z223">
        <f>IFERROR(VLOOKUP($B223,Kraftvärmeprod!$B$1:$AH$479,MATCH(Z$2,Kraftvärmeprod!$B$1:$AG$1,0),FALSE)/1,0)-IFERROR(VLOOKUP($B223,'Slutlig allokering kvv'!$B$2:$AC$462,MATCH(Z$3,'Slutlig allokering kvv'!$B$1:$AJ$1,0),FALSE)/1,0)</f>
        <v>0</v>
      </c>
      <c r="AA223">
        <f>IFERROR(VLOOKUP($B223,Kraftvärmeprod!$B$1:$AH$479,MATCH(AA$2,Kraftvärmeprod!$B$1:$AG$1,0),FALSE)/1,0)-IFERROR(VLOOKUP($B223,'Slutlig allokering kvv'!$B$2:$AC$462,MATCH(AA$3,'Slutlig allokering kvv'!$B$1:$AJ$1,0),FALSE)/1,0)</f>
        <v>0</v>
      </c>
      <c r="AE223">
        <f t="shared" si="6"/>
        <v>0</v>
      </c>
      <c r="AG223">
        <f>IFERROR(VLOOKUP(B223,'Slutlig allokering kvv'!$B$2:$AJ$462,MATCH("Summa slutlig allokerad tillförd energi (utan hjälpel och rökgaskondensering):",'Slutlig allokering kvv'!$B$1:$AK$1,0),FALSE)/1,"")</f>
        <v>0</v>
      </c>
      <c r="AI223" s="137" t="str">
        <f>IFERROR(1-VLOOKUP(B223,'Slutlig allokering kvv'!$B$2:$AJ$462,MATCH("Andel av bränsle i kvv som allokerats till värme, exklusive rökgaskondensering och hjälpel",'Slutlig allokering kvv'!$B$1:$AK$1,0),FALSE),"")</f>
        <v/>
      </c>
      <c r="AK223" s="137" t="str">
        <f t="shared" si="7"/>
        <v/>
      </c>
    </row>
    <row r="224" spans="1:37" x14ac:dyDescent="0.25">
      <c r="A224" s="2" t="s">
        <v>359</v>
      </c>
      <c r="B224" s="2" t="s">
        <v>362</v>
      </c>
      <c r="C224">
        <f>IFERROR(VLOOKUP($B224,Kraftvärmeprod!$B$1:$AH$479,MATCH(C$3,Kraftvärmeprod!$B$1:$AG$1,0),FALSE)/1,"")</f>
        <v>97.8</v>
      </c>
      <c r="D224">
        <f>IFERROR(VLOOKUP($B224,Kraftvärmeprod!$B$1:$AH$479,MATCH(D$3,Kraftvärmeprod!$B$1:$AG$1,0),FALSE)/1,"")</f>
        <v>33.299999999999997</v>
      </c>
      <c r="E224">
        <f>IFERROR(VLOOKUP($B224,Kraftvärmeprod!$B$1:$AH$479,MATCH(E$2,Kraftvärmeprod!$B$1:$AG$1,0),FALSE)/1,0)-IFERROR(VLOOKUP($B224,'Slutlig allokering kvv'!$B$2:$AC$462,MATCH(E$3,'Slutlig allokering kvv'!$B$1:$AJ$1,0),FALSE)/1,0)</f>
        <v>0</v>
      </c>
      <c r="F224">
        <f>IFERROR(VLOOKUP($B224,Kraftvärmeprod!$B$1:$AH$479,MATCH(F$2,Kraftvärmeprod!$B$1:$AG$1,0),FALSE)/1,0)-IFERROR(VLOOKUP($B224,'Slutlig allokering kvv'!$B$2:$AC$462,MATCH(F$3,'Slutlig allokering kvv'!$B$1:$AJ$1,0),FALSE)/1,0)</f>
        <v>0</v>
      </c>
      <c r="G224">
        <f>IFERROR(VLOOKUP($B224,Kraftvärmeprod!$B$1:$AH$479,MATCH(G$2,Kraftvärmeprod!$B$1:$AG$1,0),FALSE)/1,0)-IFERROR(VLOOKUP($B224,'Slutlig allokering kvv'!$B$2:$AC$462,MATCH(G$3,'Slutlig allokering kvv'!$B$1:$AJ$1,0),FALSE)/1,0)</f>
        <v>0</v>
      </c>
      <c r="H224">
        <f>IFERROR(VLOOKUP($B224,Kraftvärmeprod!$B$1:$AH$479,MATCH(H$2,Kraftvärmeprod!$B$1:$AG$1,0),FALSE)/1,0)-IFERROR(VLOOKUP($B224,'Slutlig allokering kvv'!$B$2:$AC$462,MATCH(H$3,'Slutlig allokering kvv'!$B$1:$AJ$1,0),FALSE)/1,0)</f>
        <v>0</v>
      </c>
      <c r="I224">
        <f>IFERROR(VLOOKUP($B224,Kraftvärmeprod!$B$1:$AH$479,MATCH(I$2,Kraftvärmeprod!$B$1:$AG$1,0),FALSE)/1,0)-IFERROR(VLOOKUP($B224,'Slutlig allokering kvv'!$B$2:$AC$462,MATCH(I$3,'Slutlig allokering kvv'!$B$1:$AJ$1,0),FALSE)/1,0)</f>
        <v>0</v>
      </c>
      <c r="J224">
        <f>IFERROR(VLOOKUP($B224,Kraftvärmeprod!$B$1:$AH$479,MATCH(J$2,Kraftvärmeprod!$B$1:$AG$1,0),FALSE)/1,0)-IFERROR(VLOOKUP($B224,'Slutlig allokering kvv'!$B$2:$AC$462,MATCH(J$3,'Slutlig allokering kvv'!$B$1:$AJ$1,0),FALSE)/1,0)</f>
        <v>0</v>
      </c>
      <c r="K224">
        <f>IFERROR(VLOOKUP($B224,Kraftvärmeprod!$B$1:$AH$479,MATCH(K$2,Kraftvärmeprod!$B$1:$AG$1,0),FALSE)/1,0)-IFERROR(VLOOKUP($B224,'Slutlig allokering kvv'!$B$2:$AC$462,MATCH(K$3,'Slutlig allokering kvv'!$B$1:$AJ$1,0),FALSE)/1,0)</f>
        <v>0</v>
      </c>
      <c r="L224">
        <f>IFERROR(VLOOKUP($B224,Kraftvärmeprod!$B$1:$AH$479,MATCH(L$2,Kraftvärmeprod!$B$1:$AG$1,0),FALSE)/1,0)-IFERROR(VLOOKUP($B224,'Slutlig allokering kvv'!$B$2:$AC$462,MATCH(L$3,'Slutlig allokering kvv'!$B$1:$AJ$1,0),FALSE)/1,0)</f>
        <v>70.570099999999996</v>
      </c>
      <c r="M224">
        <f>IFERROR(VLOOKUP($B224,Kraftvärmeprod!$B$1:$AH$479,MATCH(M$2,Kraftvärmeprod!$B$1:$AG$1,0),FALSE)/1,0)-IFERROR(VLOOKUP($B224,'Slutlig allokering kvv'!$B$2:$AC$462,MATCH(M$3,'Slutlig allokering kvv'!$B$1:$AJ$1,0),FALSE)/1,0)</f>
        <v>0</v>
      </c>
      <c r="N224">
        <f>IFERROR(VLOOKUP($B224,Kraftvärmeprod!$B$1:$AH$479,MATCH(N$2,Kraftvärmeprod!$B$1:$AG$1,0),FALSE)/1,0)-IFERROR(VLOOKUP($B224,'Slutlig allokering kvv'!$B$2:$AC$462,MATCH(N$3,'Slutlig allokering kvv'!$B$1:$AJ$1,0),FALSE)/1,0)</f>
        <v>0</v>
      </c>
      <c r="O224">
        <f>IFERROR(VLOOKUP($B224,Kraftvärmeprod!$B$1:$AH$479,MATCH(O$2,Kraftvärmeprod!$B$1:$AG$1,0),FALSE)/1,0)-IFERROR(VLOOKUP($B224,'Slutlig allokering kvv'!$B$2:$AC$462,MATCH(O$3,'Slutlig allokering kvv'!$B$1:$AJ$1,0),FALSE)/1,0)</f>
        <v>0</v>
      </c>
      <c r="P224">
        <f>IFERROR(VLOOKUP($B224,Kraftvärmeprod!$B$1:$AH$479,MATCH(P$2,Kraftvärmeprod!$B$1:$AG$1,0),FALSE)/1,0)-IFERROR(VLOOKUP($B224,'Slutlig allokering kvv'!$B$2:$AC$462,MATCH(P$3,'Slutlig allokering kvv'!$B$1:$AJ$1,0),FALSE)/1,0)</f>
        <v>0</v>
      </c>
      <c r="Q224">
        <f>IFERROR(VLOOKUP($B224,Kraftvärmeprod!$B$1:$AH$479,MATCH(Q$2,Kraftvärmeprod!$B$1:$AG$1,0),FALSE)/1,0)-IFERROR(VLOOKUP($B224,'Slutlig allokering kvv'!$B$2:$AC$462,MATCH(Q$3,'Slutlig allokering kvv'!$B$1:$AJ$1,0),FALSE)/1,0)</f>
        <v>0</v>
      </c>
      <c r="R224">
        <f>IFERROR(VLOOKUP($B224,Kraftvärmeprod!$B$1:$AH$479,MATCH(R$2,Kraftvärmeprod!$B$1:$AG$1,0),FALSE)/1,0)-IFERROR(VLOOKUP($B224,'Slutlig allokering kvv'!$B$2:$AC$462,MATCH(R$3,'Slutlig allokering kvv'!$B$1:$AJ$1,0),FALSE)/1,0)</f>
        <v>0</v>
      </c>
      <c r="S224">
        <f>IFERROR(VLOOKUP($B224,Kraftvärmeprod!$B$1:$AH$479,MATCH(S$2,Kraftvärmeprod!$B$1:$AG$1,0),FALSE)/1,0)-IFERROR(VLOOKUP($B224,'Slutlig allokering kvv'!$B$2:$AC$462,MATCH(S$3,'Slutlig allokering kvv'!$B$1:$AJ$1,0),FALSE)/1,0)</f>
        <v>0</v>
      </c>
      <c r="T224" s="6">
        <f>IFERROR(VLOOKUP($B224,Miljö!$B$1:$S$477,MATCH(T$2,Miljö!$B$1:$X$1,0),FALSE)/1,0)-IFERROR(VLOOKUP($B224,'Slutlig allokering kvv'!$B$2:$AC$462,MATCH(T$3,'Slutlig allokering kvv'!$B$1:$AJ$1,0),FALSE)/1,0)</f>
        <v>2.8209200000000001</v>
      </c>
      <c r="U224">
        <f>IFERROR(VLOOKUP($B224,Kraftvärmeprod!$B$1:$AH$479,MATCH(U$2,Kraftvärmeprod!$B$1:$AG$1,0),FALSE)/1,0)-IFERROR(VLOOKUP($B224,'Slutlig allokering kvv'!$B$2:$AC$462,MATCH(U$3,'Slutlig allokering kvv'!$B$1:$AJ$1,0),FALSE)/1,0)</f>
        <v>0</v>
      </c>
      <c r="V224">
        <f>IFERROR(VLOOKUP($B224,Kraftvärmeprod!$B$1:$AH$479,MATCH(V$2,Kraftvärmeprod!$B$1:$AG$1,0),FALSE)/1,0)-IFERROR(VLOOKUP($B224,'Slutlig allokering kvv'!$B$2:$AC$462,MATCH(V$3,'Slutlig allokering kvv'!$B$1:$AJ$1,0),FALSE)/1,0)</f>
        <v>0</v>
      </c>
      <c r="W224">
        <f>IFERROR(VLOOKUP($B224,Kraftvärmeprod!$B$1:$AH$479,MATCH(W$2,Kraftvärmeprod!$B$1:$AG$1,0),FALSE)/1,0)-IFERROR(VLOOKUP($B224,'Slutlig allokering kvv'!$B$2:$AC$462,MATCH(W$3,'Slutlig allokering kvv'!$B$1:$AJ$1,0),FALSE)/1,0)</f>
        <v>0</v>
      </c>
      <c r="X224">
        <f>IFERROR(VLOOKUP($B224,Kraftvärmeprod!$B$1:$AH$479,MATCH(X$2,Kraftvärmeprod!$B$1:$AG$1,0),FALSE)/1,0)-IFERROR(VLOOKUP($B224,'Slutlig allokering kvv'!$B$2:$AC$462,MATCH(X$3,'Slutlig allokering kvv'!$B$1:$AJ$1,0),FALSE)/1,0)</f>
        <v>0</v>
      </c>
      <c r="Y224">
        <f>IFERROR(VLOOKUP($B224,Kraftvärmeprod!$B$1:$AH$479,MATCH(Y$2,Kraftvärmeprod!$B$1:$AG$1,0),FALSE)/1,0)-IFERROR(VLOOKUP($B224,'Slutlig allokering kvv'!$B$2:$AC$462,MATCH(Y$3,'Slutlig allokering kvv'!$B$1:$AJ$1,0),FALSE)/1,0)</f>
        <v>0</v>
      </c>
      <c r="Z224">
        <f>IFERROR(VLOOKUP($B224,Kraftvärmeprod!$B$1:$AH$479,MATCH(Z$2,Kraftvärmeprod!$B$1:$AG$1,0),FALSE)/1,0)-IFERROR(VLOOKUP($B224,'Slutlig allokering kvv'!$B$2:$AC$462,MATCH(Z$3,'Slutlig allokering kvv'!$B$1:$AJ$1,0),FALSE)/1,0)</f>
        <v>0</v>
      </c>
      <c r="AA224">
        <f>IFERROR(VLOOKUP($B224,Kraftvärmeprod!$B$1:$AH$479,MATCH(AA$2,Kraftvärmeprod!$B$1:$AG$1,0),FALSE)/1,0)-IFERROR(VLOOKUP($B224,'Slutlig allokering kvv'!$B$2:$AC$462,MATCH(AA$3,'Slutlig allokering kvv'!$B$1:$AJ$1,0),FALSE)/1,0)</f>
        <v>0</v>
      </c>
      <c r="AE224">
        <f t="shared" si="6"/>
        <v>70.570099999999996</v>
      </c>
      <c r="AG224">
        <f>IFERROR(VLOOKUP(B224,'Slutlig allokering kvv'!$B$2:$AJ$462,MATCH("Summa slutlig allokerad tillförd energi (utan hjälpel och rökgaskondensering):",'Slutlig allokering kvv'!$B$1:$AK$1,0),FALSE)/1,"")</f>
        <v>79.529899999999998</v>
      </c>
      <c r="AI224" s="137">
        <f>IFERROR(1-VLOOKUP(B224,'Slutlig allokering kvv'!$B$2:$AJ$462,MATCH("Andel av bränsle i kvv som allokerats till värme, exklusive rökgaskondensering och hjälpel",'Slutlig allokering kvv'!$B$1:$AK$1,0),FALSE),"")</f>
        <v>0.47015389740173219</v>
      </c>
      <c r="AK224" s="137">
        <f t="shared" si="7"/>
        <v>0.47015389740173219</v>
      </c>
    </row>
    <row r="225" spans="1:37" x14ac:dyDescent="0.25">
      <c r="A225" s="2" t="s">
        <v>363</v>
      </c>
      <c r="B225" s="2" t="s">
        <v>364</v>
      </c>
      <c r="C225" t="str">
        <f>IFERROR(VLOOKUP($B225,Kraftvärmeprod!$B$1:$AH$479,MATCH(C$3,Kraftvärmeprod!$B$1:$AG$1,0),FALSE)/1,"")</f>
        <v/>
      </c>
      <c r="D225" t="str">
        <f>IFERROR(VLOOKUP($B225,Kraftvärmeprod!$B$1:$AH$479,MATCH(D$3,Kraftvärmeprod!$B$1:$AG$1,0),FALSE)/1,"")</f>
        <v/>
      </c>
      <c r="E225">
        <f>IFERROR(VLOOKUP($B225,Kraftvärmeprod!$B$1:$AH$479,MATCH(E$2,Kraftvärmeprod!$B$1:$AG$1,0),FALSE)/1,0)-IFERROR(VLOOKUP($B225,'Slutlig allokering kvv'!$B$2:$AC$462,MATCH(E$3,'Slutlig allokering kvv'!$B$1:$AJ$1,0),FALSE)/1,0)</f>
        <v>0</v>
      </c>
      <c r="F225">
        <f>IFERROR(VLOOKUP($B225,Kraftvärmeprod!$B$1:$AH$479,MATCH(F$2,Kraftvärmeprod!$B$1:$AG$1,0),FALSE)/1,0)-IFERROR(VLOOKUP($B225,'Slutlig allokering kvv'!$B$2:$AC$462,MATCH(F$3,'Slutlig allokering kvv'!$B$1:$AJ$1,0),FALSE)/1,0)</f>
        <v>0</v>
      </c>
      <c r="G225">
        <f>IFERROR(VLOOKUP($B225,Kraftvärmeprod!$B$1:$AH$479,MATCH(G$2,Kraftvärmeprod!$B$1:$AG$1,0),FALSE)/1,0)-IFERROR(VLOOKUP($B225,'Slutlig allokering kvv'!$B$2:$AC$462,MATCH(G$3,'Slutlig allokering kvv'!$B$1:$AJ$1,0),FALSE)/1,0)</f>
        <v>0</v>
      </c>
      <c r="H225">
        <f>IFERROR(VLOOKUP($B225,Kraftvärmeprod!$B$1:$AH$479,MATCH(H$2,Kraftvärmeprod!$B$1:$AG$1,0),FALSE)/1,0)-IFERROR(VLOOKUP($B225,'Slutlig allokering kvv'!$B$2:$AC$462,MATCH(H$3,'Slutlig allokering kvv'!$B$1:$AJ$1,0),FALSE)/1,0)</f>
        <v>0</v>
      </c>
      <c r="I225">
        <f>IFERROR(VLOOKUP($B225,Kraftvärmeprod!$B$1:$AH$479,MATCH(I$2,Kraftvärmeprod!$B$1:$AG$1,0),FALSE)/1,0)-IFERROR(VLOOKUP($B225,'Slutlig allokering kvv'!$B$2:$AC$462,MATCH(I$3,'Slutlig allokering kvv'!$B$1:$AJ$1,0),FALSE)/1,0)</f>
        <v>0</v>
      </c>
      <c r="J225">
        <f>IFERROR(VLOOKUP($B225,Kraftvärmeprod!$B$1:$AH$479,MATCH(J$2,Kraftvärmeprod!$B$1:$AG$1,0),FALSE)/1,0)-IFERROR(VLOOKUP($B225,'Slutlig allokering kvv'!$B$2:$AC$462,MATCH(J$3,'Slutlig allokering kvv'!$B$1:$AJ$1,0),FALSE)/1,0)</f>
        <v>0</v>
      </c>
      <c r="K225">
        <f>IFERROR(VLOOKUP($B225,Kraftvärmeprod!$B$1:$AH$479,MATCH(K$2,Kraftvärmeprod!$B$1:$AG$1,0),FALSE)/1,0)-IFERROR(VLOOKUP($B225,'Slutlig allokering kvv'!$B$2:$AC$462,MATCH(K$3,'Slutlig allokering kvv'!$B$1:$AJ$1,0),FALSE)/1,0)</f>
        <v>0</v>
      </c>
      <c r="L225">
        <f>IFERROR(VLOOKUP($B225,Kraftvärmeprod!$B$1:$AH$479,MATCH(L$2,Kraftvärmeprod!$B$1:$AG$1,0),FALSE)/1,0)-IFERROR(VLOOKUP($B225,'Slutlig allokering kvv'!$B$2:$AC$462,MATCH(L$3,'Slutlig allokering kvv'!$B$1:$AJ$1,0),FALSE)/1,0)</f>
        <v>0</v>
      </c>
      <c r="M225">
        <f>IFERROR(VLOOKUP($B225,Kraftvärmeprod!$B$1:$AH$479,MATCH(M$2,Kraftvärmeprod!$B$1:$AG$1,0),FALSE)/1,0)-IFERROR(VLOOKUP($B225,'Slutlig allokering kvv'!$B$2:$AC$462,MATCH(M$3,'Slutlig allokering kvv'!$B$1:$AJ$1,0),FALSE)/1,0)</f>
        <v>0</v>
      </c>
      <c r="N225">
        <f>IFERROR(VLOOKUP($B225,Kraftvärmeprod!$B$1:$AH$479,MATCH(N$2,Kraftvärmeprod!$B$1:$AG$1,0),FALSE)/1,0)-IFERROR(VLOOKUP($B225,'Slutlig allokering kvv'!$B$2:$AC$462,MATCH(N$3,'Slutlig allokering kvv'!$B$1:$AJ$1,0),FALSE)/1,0)</f>
        <v>0</v>
      </c>
      <c r="O225">
        <f>IFERROR(VLOOKUP($B225,Kraftvärmeprod!$B$1:$AH$479,MATCH(O$2,Kraftvärmeprod!$B$1:$AG$1,0),FALSE)/1,0)-IFERROR(VLOOKUP($B225,'Slutlig allokering kvv'!$B$2:$AC$462,MATCH(O$3,'Slutlig allokering kvv'!$B$1:$AJ$1,0),FALSE)/1,0)</f>
        <v>0</v>
      </c>
      <c r="P225">
        <f>IFERROR(VLOOKUP($B225,Kraftvärmeprod!$B$1:$AH$479,MATCH(P$2,Kraftvärmeprod!$B$1:$AG$1,0),FALSE)/1,0)-IFERROR(VLOOKUP($B225,'Slutlig allokering kvv'!$B$2:$AC$462,MATCH(P$3,'Slutlig allokering kvv'!$B$1:$AJ$1,0),FALSE)/1,0)</f>
        <v>0</v>
      </c>
      <c r="Q225">
        <f>IFERROR(VLOOKUP($B225,Kraftvärmeprod!$B$1:$AH$479,MATCH(Q$2,Kraftvärmeprod!$B$1:$AG$1,0),FALSE)/1,0)-IFERROR(VLOOKUP($B225,'Slutlig allokering kvv'!$B$2:$AC$462,MATCH(Q$3,'Slutlig allokering kvv'!$B$1:$AJ$1,0),FALSE)/1,0)</f>
        <v>0</v>
      </c>
      <c r="R225">
        <f>IFERROR(VLOOKUP($B225,Kraftvärmeprod!$B$1:$AH$479,MATCH(R$2,Kraftvärmeprod!$B$1:$AG$1,0),FALSE)/1,0)-IFERROR(VLOOKUP($B225,'Slutlig allokering kvv'!$B$2:$AC$462,MATCH(R$3,'Slutlig allokering kvv'!$B$1:$AJ$1,0),FALSE)/1,0)</f>
        <v>0</v>
      </c>
      <c r="S225">
        <f>IFERROR(VLOOKUP($B225,Kraftvärmeprod!$B$1:$AH$479,MATCH(S$2,Kraftvärmeprod!$B$1:$AG$1,0),FALSE)/1,0)-IFERROR(VLOOKUP($B225,'Slutlig allokering kvv'!$B$2:$AC$462,MATCH(S$3,'Slutlig allokering kvv'!$B$1:$AJ$1,0),FALSE)/1,0)</f>
        <v>0</v>
      </c>
      <c r="T225" s="6">
        <f>IFERROR(VLOOKUP($B225,Miljö!$B$1:$S$477,MATCH(T$2,Miljö!$B$1:$X$1,0),FALSE)/1,0)-IFERROR(VLOOKUP($B225,'Slutlig allokering kvv'!$B$2:$AC$462,MATCH(T$3,'Slutlig allokering kvv'!$B$1:$AJ$1,0),FALSE)/1,0)</f>
        <v>0</v>
      </c>
      <c r="U225">
        <f>IFERROR(VLOOKUP($B225,Kraftvärmeprod!$B$1:$AH$479,MATCH(U$2,Kraftvärmeprod!$B$1:$AG$1,0),FALSE)/1,0)-IFERROR(VLOOKUP($B225,'Slutlig allokering kvv'!$B$2:$AC$462,MATCH(U$3,'Slutlig allokering kvv'!$B$1:$AJ$1,0),FALSE)/1,0)</f>
        <v>0</v>
      </c>
      <c r="V225">
        <f>IFERROR(VLOOKUP($B225,Kraftvärmeprod!$B$1:$AH$479,MATCH(V$2,Kraftvärmeprod!$B$1:$AG$1,0),FALSE)/1,0)-IFERROR(VLOOKUP($B225,'Slutlig allokering kvv'!$B$2:$AC$462,MATCH(V$3,'Slutlig allokering kvv'!$B$1:$AJ$1,0),FALSE)/1,0)</f>
        <v>0</v>
      </c>
      <c r="W225">
        <f>IFERROR(VLOOKUP($B225,Kraftvärmeprod!$B$1:$AH$479,MATCH(W$2,Kraftvärmeprod!$B$1:$AG$1,0),FALSE)/1,0)-IFERROR(VLOOKUP($B225,'Slutlig allokering kvv'!$B$2:$AC$462,MATCH(W$3,'Slutlig allokering kvv'!$B$1:$AJ$1,0),FALSE)/1,0)</f>
        <v>0</v>
      </c>
      <c r="X225">
        <f>IFERROR(VLOOKUP($B225,Kraftvärmeprod!$B$1:$AH$479,MATCH(X$2,Kraftvärmeprod!$B$1:$AG$1,0),FALSE)/1,0)-IFERROR(VLOOKUP($B225,'Slutlig allokering kvv'!$B$2:$AC$462,MATCH(X$3,'Slutlig allokering kvv'!$B$1:$AJ$1,0),FALSE)/1,0)</f>
        <v>0</v>
      </c>
      <c r="Y225">
        <f>IFERROR(VLOOKUP($B225,Kraftvärmeprod!$B$1:$AH$479,MATCH(Y$2,Kraftvärmeprod!$B$1:$AG$1,0),FALSE)/1,0)-IFERROR(VLOOKUP($B225,'Slutlig allokering kvv'!$B$2:$AC$462,MATCH(Y$3,'Slutlig allokering kvv'!$B$1:$AJ$1,0),FALSE)/1,0)</f>
        <v>0</v>
      </c>
      <c r="Z225">
        <f>IFERROR(VLOOKUP($B225,Kraftvärmeprod!$B$1:$AH$479,MATCH(Z$2,Kraftvärmeprod!$B$1:$AG$1,0),FALSE)/1,0)-IFERROR(VLOOKUP($B225,'Slutlig allokering kvv'!$B$2:$AC$462,MATCH(Z$3,'Slutlig allokering kvv'!$B$1:$AJ$1,0),FALSE)/1,0)</f>
        <v>0</v>
      </c>
      <c r="AA225">
        <f>IFERROR(VLOOKUP($B225,Kraftvärmeprod!$B$1:$AH$479,MATCH(AA$2,Kraftvärmeprod!$B$1:$AG$1,0),FALSE)/1,0)-IFERROR(VLOOKUP($B225,'Slutlig allokering kvv'!$B$2:$AC$462,MATCH(AA$3,'Slutlig allokering kvv'!$B$1:$AJ$1,0),FALSE)/1,0)</f>
        <v>0</v>
      </c>
      <c r="AE225">
        <f t="shared" si="6"/>
        <v>0</v>
      </c>
      <c r="AG225">
        <f>IFERROR(VLOOKUP(B225,'Slutlig allokering kvv'!$B$2:$AJ$462,MATCH("Summa slutlig allokerad tillförd energi (utan hjälpel och rökgaskondensering):",'Slutlig allokering kvv'!$B$1:$AK$1,0),FALSE)/1,"")</f>
        <v>0</v>
      </c>
      <c r="AI225" s="137" t="str">
        <f>IFERROR(1-VLOOKUP(B225,'Slutlig allokering kvv'!$B$2:$AJ$462,MATCH("Andel av bränsle i kvv som allokerats till värme, exklusive rökgaskondensering och hjälpel",'Slutlig allokering kvv'!$B$1:$AK$1,0),FALSE),"")</f>
        <v/>
      </c>
      <c r="AK225" s="137" t="str">
        <f t="shared" si="7"/>
        <v/>
      </c>
    </row>
    <row r="226" spans="1:37" x14ac:dyDescent="0.25">
      <c r="A226" s="2" t="s">
        <v>365</v>
      </c>
      <c r="B226" s="2" t="s">
        <v>366</v>
      </c>
      <c r="C226">
        <f>IFERROR(VLOOKUP($B226,Kraftvärmeprod!$B$1:$AH$479,MATCH(C$3,Kraftvärmeprod!$B$1:$AG$1,0),FALSE)/1,"")</f>
        <v>53.4</v>
      </c>
      <c r="D226">
        <f>IFERROR(VLOOKUP($B226,Kraftvärmeprod!$B$1:$AH$479,MATCH(D$3,Kraftvärmeprod!$B$1:$AG$1,0),FALSE)/1,"")</f>
        <v>7.8</v>
      </c>
      <c r="E226">
        <f>IFERROR(VLOOKUP($B226,Kraftvärmeprod!$B$1:$AH$479,MATCH(E$2,Kraftvärmeprod!$B$1:$AG$1,0),FALSE)/1,0)-IFERROR(VLOOKUP($B226,'Slutlig allokering kvv'!$B$2:$AC$462,MATCH(E$3,'Slutlig allokering kvv'!$B$1:$AJ$1,0),FALSE)/1,0)</f>
        <v>0</v>
      </c>
      <c r="F226">
        <f>IFERROR(VLOOKUP($B226,Kraftvärmeprod!$B$1:$AH$479,MATCH(F$2,Kraftvärmeprod!$B$1:$AG$1,0),FALSE)/1,0)-IFERROR(VLOOKUP($B226,'Slutlig allokering kvv'!$B$2:$AC$462,MATCH(F$3,'Slutlig allokering kvv'!$B$1:$AJ$1,0),FALSE)/1,0)</f>
        <v>0</v>
      </c>
      <c r="G226">
        <f>IFERROR(VLOOKUP($B226,Kraftvärmeprod!$B$1:$AH$479,MATCH(G$2,Kraftvärmeprod!$B$1:$AG$1,0),FALSE)/1,0)-IFERROR(VLOOKUP($B226,'Slutlig allokering kvv'!$B$2:$AC$462,MATCH(G$3,'Slutlig allokering kvv'!$B$1:$AJ$1,0),FALSE)/1,0)</f>
        <v>9.5395000000000003</v>
      </c>
      <c r="H226">
        <f>IFERROR(VLOOKUP($B226,Kraftvärmeprod!$B$1:$AH$479,MATCH(H$2,Kraftvärmeprod!$B$1:$AG$1,0),FALSE)/1,0)-IFERROR(VLOOKUP($B226,'Slutlig allokering kvv'!$B$2:$AC$462,MATCH(H$3,'Slutlig allokering kvv'!$B$1:$AJ$1,0),FALSE)/1,0)</f>
        <v>0</v>
      </c>
      <c r="I226">
        <f>IFERROR(VLOOKUP($B226,Kraftvärmeprod!$B$1:$AH$479,MATCH(I$2,Kraftvärmeprod!$B$1:$AG$1,0),FALSE)/1,0)-IFERROR(VLOOKUP($B226,'Slutlig allokering kvv'!$B$2:$AC$462,MATCH(I$3,'Slutlig allokering kvv'!$B$1:$AJ$1,0),FALSE)/1,0)</f>
        <v>0</v>
      </c>
      <c r="J226">
        <f>IFERROR(VLOOKUP($B226,Kraftvärmeprod!$B$1:$AH$479,MATCH(J$2,Kraftvärmeprod!$B$1:$AG$1,0),FALSE)/1,0)-IFERROR(VLOOKUP($B226,'Slutlig allokering kvv'!$B$2:$AC$462,MATCH(J$3,'Slutlig allokering kvv'!$B$1:$AJ$1,0),FALSE)/1,0)</f>
        <v>0</v>
      </c>
      <c r="K226">
        <f>IFERROR(VLOOKUP($B226,Kraftvärmeprod!$B$1:$AH$479,MATCH(K$2,Kraftvärmeprod!$B$1:$AG$1,0),FALSE)/1,0)-IFERROR(VLOOKUP($B226,'Slutlig allokering kvv'!$B$2:$AC$462,MATCH(K$3,'Slutlig allokering kvv'!$B$1:$AJ$1,0),FALSE)/1,0)</f>
        <v>0</v>
      </c>
      <c r="L226">
        <f>IFERROR(VLOOKUP($B226,Kraftvärmeprod!$B$1:$AH$479,MATCH(L$2,Kraftvärmeprod!$B$1:$AG$1,0),FALSE)/1,0)-IFERROR(VLOOKUP($B226,'Slutlig allokering kvv'!$B$2:$AC$462,MATCH(L$3,'Slutlig allokering kvv'!$B$1:$AJ$1,0),FALSE)/1,0)</f>
        <v>2.2332399999999994</v>
      </c>
      <c r="M226">
        <f>IFERROR(VLOOKUP($B226,Kraftvärmeprod!$B$1:$AH$479,MATCH(M$2,Kraftvärmeprod!$B$1:$AG$1,0),FALSE)/1,0)-IFERROR(VLOOKUP($B226,'Slutlig allokering kvv'!$B$2:$AC$462,MATCH(M$3,'Slutlig allokering kvv'!$B$1:$AJ$1,0),FALSE)/1,0)</f>
        <v>0</v>
      </c>
      <c r="N226">
        <f>IFERROR(VLOOKUP($B226,Kraftvärmeprod!$B$1:$AH$479,MATCH(N$2,Kraftvärmeprod!$B$1:$AG$1,0),FALSE)/1,0)-IFERROR(VLOOKUP($B226,'Slutlig allokering kvv'!$B$2:$AC$462,MATCH(N$3,'Slutlig allokering kvv'!$B$1:$AJ$1,0),FALSE)/1,0)</f>
        <v>0</v>
      </c>
      <c r="O226">
        <f>IFERROR(VLOOKUP($B226,Kraftvärmeprod!$B$1:$AH$479,MATCH(O$2,Kraftvärmeprod!$B$1:$AG$1,0),FALSE)/1,0)-IFERROR(VLOOKUP($B226,'Slutlig allokering kvv'!$B$2:$AC$462,MATCH(O$3,'Slutlig allokering kvv'!$B$1:$AJ$1,0),FALSE)/1,0)</f>
        <v>4.2459000000000007</v>
      </c>
      <c r="P226">
        <f>IFERROR(VLOOKUP($B226,Kraftvärmeprod!$B$1:$AH$479,MATCH(P$2,Kraftvärmeprod!$B$1:$AG$1,0),FALSE)/1,0)-IFERROR(VLOOKUP($B226,'Slutlig allokering kvv'!$B$2:$AC$462,MATCH(P$3,'Slutlig allokering kvv'!$B$1:$AJ$1,0),FALSE)/1,0)</f>
        <v>5.2935999999999996</v>
      </c>
      <c r="Q226">
        <f>IFERROR(VLOOKUP($B226,Kraftvärmeprod!$B$1:$AH$479,MATCH(Q$2,Kraftvärmeprod!$B$1:$AG$1,0),FALSE)/1,0)-IFERROR(VLOOKUP($B226,'Slutlig allokering kvv'!$B$2:$AC$462,MATCH(Q$3,'Slutlig allokering kvv'!$B$1:$AJ$1,0),FALSE)/1,0)</f>
        <v>0</v>
      </c>
      <c r="R226">
        <f>IFERROR(VLOOKUP($B226,Kraftvärmeprod!$B$1:$AH$479,MATCH(R$2,Kraftvärmeprod!$B$1:$AG$1,0),FALSE)/1,0)-IFERROR(VLOOKUP($B226,'Slutlig allokering kvv'!$B$2:$AC$462,MATCH(R$3,'Slutlig allokering kvv'!$B$1:$AJ$1,0),FALSE)/1,0)</f>
        <v>0</v>
      </c>
      <c r="S226">
        <f>IFERROR(VLOOKUP($B226,Kraftvärmeprod!$B$1:$AH$479,MATCH(S$2,Kraftvärmeprod!$B$1:$AG$1,0),FALSE)/1,0)-IFERROR(VLOOKUP($B226,'Slutlig allokering kvv'!$B$2:$AC$462,MATCH(S$3,'Slutlig allokering kvv'!$B$1:$AJ$1,0),FALSE)/1,0)</f>
        <v>0</v>
      </c>
      <c r="T226" s="6">
        <f>IFERROR(VLOOKUP($B226,Miljö!$B$1:$S$477,MATCH(T$2,Miljö!$B$1:$X$1,0),FALSE)/1,0)-IFERROR(VLOOKUP($B226,'Slutlig allokering kvv'!$B$2:$AC$462,MATCH(T$3,'Slutlig allokering kvv'!$B$1:$AJ$1,0),FALSE)/1,0)</f>
        <v>0.57899000000000012</v>
      </c>
      <c r="U226">
        <f>IFERROR(VLOOKUP($B226,Kraftvärmeprod!$B$1:$AH$479,MATCH(U$2,Kraftvärmeprod!$B$1:$AG$1,0),FALSE)/1,0)-IFERROR(VLOOKUP($B226,'Slutlig allokering kvv'!$B$2:$AC$462,MATCH(U$3,'Slutlig allokering kvv'!$B$1:$AJ$1,0),FALSE)/1,0)</f>
        <v>0</v>
      </c>
      <c r="V226">
        <f>IFERROR(VLOOKUP($B226,Kraftvärmeprod!$B$1:$AH$479,MATCH(V$2,Kraftvärmeprod!$B$1:$AG$1,0),FALSE)/1,0)-IFERROR(VLOOKUP($B226,'Slutlig allokering kvv'!$B$2:$AC$462,MATCH(V$3,'Slutlig allokering kvv'!$B$1:$AJ$1,0),FALSE)/1,0)</f>
        <v>0</v>
      </c>
      <c r="W226">
        <f>IFERROR(VLOOKUP($B226,Kraftvärmeprod!$B$1:$AH$479,MATCH(W$2,Kraftvärmeprod!$B$1:$AG$1,0),FALSE)/1,0)-IFERROR(VLOOKUP($B226,'Slutlig allokering kvv'!$B$2:$AC$462,MATCH(W$3,'Slutlig allokering kvv'!$B$1:$AJ$1,0),FALSE)/1,0)</f>
        <v>0</v>
      </c>
      <c r="X226">
        <f>IFERROR(VLOOKUP($B226,Kraftvärmeprod!$B$1:$AH$479,MATCH(X$2,Kraftvärmeprod!$B$1:$AG$1,0),FALSE)/1,0)-IFERROR(VLOOKUP($B226,'Slutlig allokering kvv'!$B$2:$AC$462,MATCH(X$3,'Slutlig allokering kvv'!$B$1:$AJ$1,0),FALSE)/1,0)</f>
        <v>0</v>
      </c>
      <c r="Y226">
        <f>IFERROR(VLOOKUP($B226,Kraftvärmeprod!$B$1:$AH$479,MATCH(Y$2,Kraftvärmeprod!$B$1:$AG$1,0),FALSE)/1,0)-IFERROR(VLOOKUP($B226,'Slutlig allokering kvv'!$B$2:$AC$462,MATCH(Y$3,'Slutlig allokering kvv'!$B$1:$AJ$1,0),FALSE)/1,0)</f>
        <v>0</v>
      </c>
      <c r="Z226">
        <f>IFERROR(VLOOKUP($B226,Kraftvärmeprod!$B$1:$AH$479,MATCH(Z$2,Kraftvärmeprod!$B$1:$AG$1,0),FALSE)/1,0)-IFERROR(VLOOKUP($B226,'Slutlig allokering kvv'!$B$2:$AC$462,MATCH(Z$3,'Slutlig allokering kvv'!$B$1:$AJ$1,0),FALSE)/1,0)</f>
        <v>0</v>
      </c>
      <c r="AA226">
        <f>IFERROR(VLOOKUP($B226,Kraftvärmeprod!$B$1:$AH$479,MATCH(AA$2,Kraftvärmeprod!$B$1:$AG$1,0),FALSE)/1,0)-IFERROR(VLOOKUP($B226,'Slutlig allokering kvv'!$B$2:$AC$462,MATCH(AA$3,'Slutlig allokering kvv'!$B$1:$AJ$1,0),FALSE)/1,0)</f>
        <v>0</v>
      </c>
      <c r="AE226">
        <f t="shared" si="6"/>
        <v>21.312239999999996</v>
      </c>
      <c r="AG226">
        <f>IFERROR(VLOOKUP(B226,'Slutlig allokering kvv'!$B$2:$AJ$462,MATCH("Summa slutlig allokerad tillförd energi (utan hjälpel och rökgaskondensering):",'Slutlig allokering kvv'!$B$1:$AK$1,0),FALSE)/1,"")</f>
        <v>55.987759999999994</v>
      </c>
      <c r="AI226" s="137">
        <f>IFERROR(1-VLOOKUP(B226,'Slutlig allokering kvv'!$B$2:$AJ$462,MATCH("Andel av bränsle i kvv som allokerats till värme, exklusive rökgaskondensering och hjälpel",'Slutlig allokering kvv'!$B$1:$AK$1,0),FALSE),"")</f>
        <v>0.27570815006468319</v>
      </c>
      <c r="AK226" s="137">
        <f t="shared" si="7"/>
        <v>0.27570815006468308</v>
      </c>
    </row>
    <row r="227" spans="1:37" x14ac:dyDescent="0.25">
      <c r="A227" s="2" t="s">
        <v>367</v>
      </c>
      <c r="B227" s="2" t="s">
        <v>368</v>
      </c>
      <c r="C227" t="str">
        <f>IFERROR(VLOOKUP($B227,Kraftvärmeprod!$B$1:$AH$479,MATCH(C$3,Kraftvärmeprod!$B$1:$AG$1,0),FALSE)/1,"")</f>
        <v/>
      </c>
      <c r="D227" t="str">
        <f>IFERROR(VLOOKUP($B227,Kraftvärmeprod!$B$1:$AH$479,MATCH(D$3,Kraftvärmeprod!$B$1:$AG$1,0),FALSE)/1,"")</f>
        <v/>
      </c>
      <c r="E227">
        <f>IFERROR(VLOOKUP($B227,Kraftvärmeprod!$B$1:$AH$479,MATCH(E$2,Kraftvärmeprod!$B$1:$AG$1,0),FALSE)/1,0)-IFERROR(VLOOKUP($B227,'Slutlig allokering kvv'!$B$2:$AC$462,MATCH(E$3,'Slutlig allokering kvv'!$B$1:$AJ$1,0),FALSE)/1,0)</f>
        <v>0</v>
      </c>
      <c r="F227">
        <f>IFERROR(VLOOKUP($B227,Kraftvärmeprod!$B$1:$AH$479,MATCH(F$2,Kraftvärmeprod!$B$1:$AG$1,0),FALSE)/1,0)-IFERROR(VLOOKUP($B227,'Slutlig allokering kvv'!$B$2:$AC$462,MATCH(F$3,'Slutlig allokering kvv'!$B$1:$AJ$1,0),FALSE)/1,0)</f>
        <v>0</v>
      </c>
      <c r="G227">
        <f>IFERROR(VLOOKUP($B227,Kraftvärmeprod!$B$1:$AH$479,MATCH(G$2,Kraftvärmeprod!$B$1:$AG$1,0),FALSE)/1,0)-IFERROR(VLOOKUP($B227,'Slutlig allokering kvv'!$B$2:$AC$462,MATCH(G$3,'Slutlig allokering kvv'!$B$1:$AJ$1,0),FALSE)/1,0)</f>
        <v>0</v>
      </c>
      <c r="H227">
        <f>IFERROR(VLOOKUP($B227,Kraftvärmeprod!$B$1:$AH$479,MATCH(H$2,Kraftvärmeprod!$B$1:$AG$1,0),FALSE)/1,0)-IFERROR(VLOOKUP($B227,'Slutlig allokering kvv'!$B$2:$AC$462,MATCH(H$3,'Slutlig allokering kvv'!$B$1:$AJ$1,0),FALSE)/1,0)</f>
        <v>0</v>
      </c>
      <c r="I227">
        <f>IFERROR(VLOOKUP($B227,Kraftvärmeprod!$B$1:$AH$479,MATCH(I$2,Kraftvärmeprod!$B$1:$AG$1,0),FALSE)/1,0)-IFERROR(VLOOKUP($B227,'Slutlig allokering kvv'!$B$2:$AC$462,MATCH(I$3,'Slutlig allokering kvv'!$B$1:$AJ$1,0),FALSE)/1,0)</f>
        <v>0</v>
      </c>
      <c r="J227">
        <f>IFERROR(VLOOKUP($B227,Kraftvärmeprod!$B$1:$AH$479,MATCH(J$2,Kraftvärmeprod!$B$1:$AG$1,0),FALSE)/1,0)-IFERROR(VLOOKUP($B227,'Slutlig allokering kvv'!$B$2:$AC$462,MATCH(J$3,'Slutlig allokering kvv'!$B$1:$AJ$1,0),FALSE)/1,0)</f>
        <v>0</v>
      </c>
      <c r="K227">
        <f>IFERROR(VLOOKUP($B227,Kraftvärmeprod!$B$1:$AH$479,MATCH(K$2,Kraftvärmeprod!$B$1:$AG$1,0),FALSE)/1,0)-IFERROR(VLOOKUP($B227,'Slutlig allokering kvv'!$B$2:$AC$462,MATCH(K$3,'Slutlig allokering kvv'!$B$1:$AJ$1,0),FALSE)/1,0)</f>
        <v>0</v>
      </c>
      <c r="L227">
        <f>IFERROR(VLOOKUP($B227,Kraftvärmeprod!$B$1:$AH$479,MATCH(L$2,Kraftvärmeprod!$B$1:$AG$1,0),FALSE)/1,0)-IFERROR(VLOOKUP($B227,'Slutlig allokering kvv'!$B$2:$AC$462,MATCH(L$3,'Slutlig allokering kvv'!$B$1:$AJ$1,0),FALSE)/1,0)</f>
        <v>0</v>
      </c>
      <c r="M227">
        <f>IFERROR(VLOOKUP($B227,Kraftvärmeprod!$B$1:$AH$479,MATCH(M$2,Kraftvärmeprod!$B$1:$AG$1,0),FALSE)/1,0)-IFERROR(VLOOKUP($B227,'Slutlig allokering kvv'!$B$2:$AC$462,MATCH(M$3,'Slutlig allokering kvv'!$B$1:$AJ$1,0),FALSE)/1,0)</f>
        <v>0</v>
      </c>
      <c r="N227">
        <f>IFERROR(VLOOKUP($B227,Kraftvärmeprod!$B$1:$AH$479,MATCH(N$2,Kraftvärmeprod!$B$1:$AG$1,0),FALSE)/1,0)-IFERROR(VLOOKUP($B227,'Slutlig allokering kvv'!$B$2:$AC$462,MATCH(N$3,'Slutlig allokering kvv'!$B$1:$AJ$1,0),FALSE)/1,0)</f>
        <v>0</v>
      </c>
      <c r="O227">
        <f>IFERROR(VLOOKUP($B227,Kraftvärmeprod!$B$1:$AH$479,MATCH(O$2,Kraftvärmeprod!$B$1:$AG$1,0),FALSE)/1,0)-IFERROR(VLOOKUP($B227,'Slutlig allokering kvv'!$B$2:$AC$462,MATCH(O$3,'Slutlig allokering kvv'!$B$1:$AJ$1,0),FALSE)/1,0)</f>
        <v>0</v>
      </c>
      <c r="P227">
        <f>IFERROR(VLOOKUP($B227,Kraftvärmeprod!$B$1:$AH$479,MATCH(P$2,Kraftvärmeprod!$B$1:$AG$1,0),FALSE)/1,0)-IFERROR(VLOOKUP($B227,'Slutlig allokering kvv'!$B$2:$AC$462,MATCH(P$3,'Slutlig allokering kvv'!$B$1:$AJ$1,0),FALSE)/1,0)</f>
        <v>0</v>
      </c>
      <c r="Q227">
        <f>IFERROR(VLOOKUP($B227,Kraftvärmeprod!$B$1:$AH$479,MATCH(Q$2,Kraftvärmeprod!$B$1:$AG$1,0),FALSE)/1,0)-IFERROR(VLOOKUP($B227,'Slutlig allokering kvv'!$B$2:$AC$462,MATCH(Q$3,'Slutlig allokering kvv'!$B$1:$AJ$1,0),FALSE)/1,0)</f>
        <v>0</v>
      </c>
      <c r="R227">
        <f>IFERROR(VLOOKUP($B227,Kraftvärmeprod!$B$1:$AH$479,MATCH(R$2,Kraftvärmeprod!$B$1:$AG$1,0),FALSE)/1,0)-IFERROR(VLOOKUP($B227,'Slutlig allokering kvv'!$B$2:$AC$462,MATCH(R$3,'Slutlig allokering kvv'!$B$1:$AJ$1,0),FALSE)/1,0)</f>
        <v>0</v>
      </c>
      <c r="S227">
        <f>IFERROR(VLOOKUP($B227,Kraftvärmeprod!$B$1:$AH$479,MATCH(S$2,Kraftvärmeprod!$B$1:$AG$1,0),FALSE)/1,0)-IFERROR(VLOOKUP($B227,'Slutlig allokering kvv'!$B$2:$AC$462,MATCH(S$3,'Slutlig allokering kvv'!$B$1:$AJ$1,0),FALSE)/1,0)</f>
        <v>0</v>
      </c>
      <c r="T227" s="6">
        <f>IFERROR(VLOOKUP($B227,Miljö!$B$1:$S$477,MATCH(T$2,Miljö!$B$1:$X$1,0),FALSE)/1,0)-IFERROR(VLOOKUP($B227,'Slutlig allokering kvv'!$B$2:$AC$462,MATCH(T$3,'Slutlig allokering kvv'!$B$1:$AJ$1,0),FALSE)/1,0)</f>
        <v>0</v>
      </c>
      <c r="U227">
        <f>IFERROR(VLOOKUP($B227,Kraftvärmeprod!$B$1:$AH$479,MATCH(U$2,Kraftvärmeprod!$B$1:$AG$1,0),FALSE)/1,0)-IFERROR(VLOOKUP($B227,'Slutlig allokering kvv'!$B$2:$AC$462,MATCH(U$3,'Slutlig allokering kvv'!$B$1:$AJ$1,0),FALSE)/1,0)</f>
        <v>0</v>
      </c>
      <c r="V227">
        <f>IFERROR(VLOOKUP($B227,Kraftvärmeprod!$B$1:$AH$479,MATCH(V$2,Kraftvärmeprod!$B$1:$AG$1,0),FALSE)/1,0)-IFERROR(VLOOKUP($B227,'Slutlig allokering kvv'!$B$2:$AC$462,MATCH(V$3,'Slutlig allokering kvv'!$B$1:$AJ$1,0),FALSE)/1,0)</f>
        <v>0</v>
      </c>
      <c r="W227">
        <f>IFERROR(VLOOKUP($B227,Kraftvärmeprod!$B$1:$AH$479,MATCH(W$2,Kraftvärmeprod!$B$1:$AG$1,0),FALSE)/1,0)-IFERROR(VLOOKUP($B227,'Slutlig allokering kvv'!$B$2:$AC$462,MATCH(W$3,'Slutlig allokering kvv'!$B$1:$AJ$1,0),FALSE)/1,0)</f>
        <v>0</v>
      </c>
      <c r="X227">
        <f>IFERROR(VLOOKUP($B227,Kraftvärmeprod!$B$1:$AH$479,MATCH(X$2,Kraftvärmeprod!$B$1:$AG$1,0),FALSE)/1,0)-IFERROR(VLOOKUP($B227,'Slutlig allokering kvv'!$B$2:$AC$462,MATCH(X$3,'Slutlig allokering kvv'!$B$1:$AJ$1,0),FALSE)/1,0)</f>
        <v>0</v>
      </c>
      <c r="Y227">
        <f>IFERROR(VLOOKUP($B227,Kraftvärmeprod!$B$1:$AH$479,MATCH(Y$2,Kraftvärmeprod!$B$1:$AG$1,0),FALSE)/1,0)-IFERROR(VLOOKUP($B227,'Slutlig allokering kvv'!$B$2:$AC$462,MATCH(Y$3,'Slutlig allokering kvv'!$B$1:$AJ$1,0),FALSE)/1,0)</f>
        <v>0</v>
      </c>
      <c r="Z227">
        <f>IFERROR(VLOOKUP($B227,Kraftvärmeprod!$B$1:$AH$479,MATCH(Z$2,Kraftvärmeprod!$B$1:$AG$1,0),FALSE)/1,0)-IFERROR(VLOOKUP($B227,'Slutlig allokering kvv'!$B$2:$AC$462,MATCH(Z$3,'Slutlig allokering kvv'!$B$1:$AJ$1,0),FALSE)/1,0)</f>
        <v>0</v>
      </c>
      <c r="AA227">
        <f>IFERROR(VLOOKUP($B227,Kraftvärmeprod!$B$1:$AH$479,MATCH(AA$2,Kraftvärmeprod!$B$1:$AG$1,0),FALSE)/1,0)-IFERROR(VLOOKUP($B227,'Slutlig allokering kvv'!$B$2:$AC$462,MATCH(AA$3,'Slutlig allokering kvv'!$B$1:$AJ$1,0),FALSE)/1,0)</f>
        <v>0</v>
      </c>
      <c r="AE227">
        <f t="shared" si="6"/>
        <v>0</v>
      </c>
      <c r="AG227">
        <f>IFERROR(VLOOKUP(B227,'Slutlig allokering kvv'!$B$2:$AJ$462,MATCH("Summa slutlig allokerad tillförd energi (utan hjälpel och rökgaskondensering):",'Slutlig allokering kvv'!$B$1:$AK$1,0),FALSE)/1,"")</f>
        <v>0</v>
      </c>
      <c r="AI227" s="137" t="str">
        <f>IFERROR(1-VLOOKUP(B227,'Slutlig allokering kvv'!$B$2:$AJ$462,MATCH("Andel av bränsle i kvv som allokerats till värme, exklusive rökgaskondensering och hjälpel",'Slutlig allokering kvv'!$B$1:$AK$1,0),FALSE),"")</f>
        <v/>
      </c>
      <c r="AK227" s="137" t="str">
        <f t="shared" si="7"/>
        <v/>
      </c>
    </row>
    <row r="228" spans="1:37" x14ac:dyDescent="0.25">
      <c r="A228" s="2" t="s">
        <v>674</v>
      </c>
      <c r="B228" s="2" t="s">
        <v>665</v>
      </c>
      <c r="C228" t="str">
        <f>IFERROR(VLOOKUP($B228,Kraftvärmeprod!$B$1:$AH$479,MATCH(C$3,Kraftvärmeprod!$B$1:$AG$1,0),FALSE)/1,"")</f>
        <v/>
      </c>
      <c r="D228" t="str">
        <f>IFERROR(VLOOKUP($B228,Kraftvärmeprod!$B$1:$AH$479,MATCH(D$3,Kraftvärmeprod!$B$1:$AG$1,0),FALSE)/1,"")</f>
        <v/>
      </c>
      <c r="E228">
        <f>IFERROR(VLOOKUP($B228,Kraftvärmeprod!$B$1:$AH$479,MATCH(E$2,Kraftvärmeprod!$B$1:$AG$1,0),FALSE)/1,0)-IFERROR(VLOOKUP($B228,'Slutlig allokering kvv'!$B$2:$AC$462,MATCH(E$3,'Slutlig allokering kvv'!$B$1:$AJ$1,0),FALSE)/1,0)</f>
        <v>0</v>
      </c>
      <c r="F228">
        <f>IFERROR(VLOOKUP($B228,Kraftvärmeprod!$B$1:$AH$479,MATCH(F$2,Kraftvärmeprod!$B$1:$AG$1,0),FALSE)/1,0)-IFERROR(VLOOKUP($B228,'Slutlig allokering kvv'!$B$2:$AC$462,MATCH(F$3,'Slutlig allokering kvv'!$B$1:$AJ$1,0),FALSE)/1,0)</f>
        <v>0</v>
      </c>
      <c r="G228">
        <f>IFERROR(VLOOKUP($B228,Kraftvärmeprod!$B$1:$AH$479,MATCH(G$2,Kraftvärmeprod!$B$1:$AG$1,0),FALSE)/1,0)-IFERROR(VLOOKUP($B228,'Slutlig allokering kvv'!$B$2:$AC$462,MATCH(G$3,'Slutlig allokering kvv'!$B$1:$AJ$1,0),FALSE)/1,0)</f>
        <v>0</v>
      </c>
      <c r="H228">
        <f>IFERROR(VLOOKUP($B228,Kraftvärmeprod!$B$1:$AH$479,MATCH(H$2,Kraftvärmeprod!$B$1:$AG$1,0),FALSE)/1,0)-IFERROR(VLOOKUP($B228,'Slutlig allokering kvv'!$B$2:$AC$462,MATCH(H$3,'Slutlig allokering kvv'!$B$1:$AJ$1,0),FALSE)/1,0)</f>
        <v>0</v>
      </c>
      <c r="I228">
        <f>IFERROR(VLOOKUP($B228,Kraftvärmeprod!$B$1:$AH$479,MATCH(I$2,Kraftvärmeprod!$B$1:$AG$1,0),FALSE)/1,0)-IFERROR(VLOOKUP($B228,'Slutlig allokering kvv'!$B$2:$AC$462,MATCH(I$3,'Slutlig allokering kvv'!$B$1:$AJ$1,0),FALSE)/1,0)</f>
        <v>0</v>
      </c>
      <c r="J228">
        <f>IFERROR(VLOOKUP($B228,Kraftvärmeprod!$B$1:$AH$479,MATCH(J$2,Kraftvärmeprod!$B$1:$AG$1,0),FALSE)/1,0)-IFERROR(VLOOKUP($B228,'Slutlig allokering kvv'!$B$2:$AC$462,MATCH(J$3,'Slutlig allokering kvv'!$B$1:$AJ$1,0),FALSE)/1,0)</f>
        <v>0</v>
      </c>
      <c r="K228">
        <f>IFERROR(VLOOKUP($B228,Kraftvärmeprod!$B$1:$AH$479,MATCH(K$2,Kraftvärmeprod!$B$1:$AG$1,0),FALSE)/1,0)-IFERROR(VLOOKUP($B228,'Slutlig allokering kvv'!$B$2:$AC$462,MATCH(K$3,'Slutlig allokering kvv'!$B$1:$AJ$1,0),FALSE)/1,0)</f>
        <v>0</v>
      </c>
      <c r="L228">
        <f>IFERROR(VLOOKUP($B228,Kraftvärmeprod!$B$1:$AH$479,MATCH(L$2,Kraftvärmeprod!$B$1:$AG$1,0),FALSE)/1,0)-IFERROR(VLOOKUP($B228,'Slutlig allokering kvv'!$B$2:$AC$462,MATCH(L$3,'Slutlig allokering kvv'!$B$1:$AJ$1,0),FALSE)/1,0)</f>
        <v>0</v>
      </c>
      <c r="M228">
        <f>IFERROR(VLOOKUP($B228,Kraftvärmeprod!$B$1:$AH$479,MATCH(M$2,Kraftvärmeprod!$B$1:$AG$1,0),FALSE)/1,0)-IFERROR(VLOOKUP($B228,'Slutlig allokering kvv'!$B$2:$AC$462,MATCH(M$3,'Slutlig allokering kvv'!$B$1:$AJ$1,0),FALSE)/1,0)</f>
        <v>0</v>
      </c>
      <c r="N228">
        <f>IFERROR(VLOOKUP($B228,Kraftvärmeprod!$B$1:$AH$479,MATCH(N$2,Kraftvärmeprod!$B$1:$AG$1,0),FALSE)/1,0)-IFERROR(VLOOKUP($B228,'Slutlig allokering kvv'!$B$2:$AC$462,MATCH(N$3,'Slutlig allokering kvv'!$B$1:$AJ$1,0),FALSE)/1,0)</f>
        <v>0</v>
      </c>
      <c r="O228">
        <f>IFERROR(VLOOKUP($B228,Kraftvärmeprod!$B$1:$AH$479,MATCH(O$2,Kraftvärmeprod!$B$1:$AG$1,0),FALSE)/1,0)-IFERROR(VLOOKUP($B228,'Slutlig allokering kvv'!$B$2:$AC$462,MATCH(O$3,'Slutlig allokering kvv'!$B$1:$AJ$1,0),FALSE)/1,0)</f>
        <v>0</v>
      </c>
      <c r="P228">
        <f>IFERROR(VLOOKUP($B228,Kraftvärmeprod!$B$1:$AH$479,MATCH(P$2,Kraftvärmeprod!$B$1:$AG$1,0),FALSE)/1,0)-IFERROR(VLOOKUP($B228,'Slutlig allokering kvv'!$B$2:$AC$462,MATCH(P$3,'Slutlig allokering kvv'!$B$1:$AJ$1,0),FALSE)/1,0)</f>
        <v>0</v>
      </c>
      <c r="Q228">
        <f>IFERROR(VLOOKUP($B228,Kraftvärmeprod!$B$1:$AH$479,MATCH(Q$2,Kraftvärmeprod!$B$1:$AG$1,0),FALSE)/1,0)-IFERROR(VLOOKUP($B228,'Slutlig allokering kvv'!$B$2:$AC$462,MATCH(Q$3,'Slutlig allokering kvv'!$B$1:$AJ$1,0),FALSE)/1,0)</f>
        <v>0</v>
      </c>
      <c r="R228">
        <f>IFERROR(VLOOKUP($B228,Kraftvärmeprod!$B$1:$AH$479,MATCH(R$2,Kraftvärmeprod!$B$1:$AG$1,0),FALSE)/1,0)-IFERROR(VLOOKUP($B228,'Slutlig allokering kvv'!$B$2:$AC$462,MATCH(R$3,'Slutlig allokering kvv'!$B$1:$AJ$1,0),FALSE)/1,0)</f>
        <v>0</v>
      </c>
      <c r="S228">
        <f>IFERROR(VLOOKUP($B228,Kraftvärmeprod!$B$1:$AH$479,MATCH(S$2,Kraftvärmeprod!$B$1:$AG$1,0),FALSE)/1,0)-IFERROR(VLOOKUP($B228,'Slutlig allokering kvv'!$B$2:$AC$462,MATCH(S$3,'Slutlig allokering kvv'!$B$1:$AJ$1,0),FALSE)/1,0)</f>
        <v>0</v>
      </c>
      <c r="T228" s="6">
        <f>IFERROR(VLOOKUP($B228,Miljö!$B$1:$S$477,MATCH(T$2,Miljö!$B$1:$X$1,0),FALSE)/1,0)-IFERROR(VLOOKUP($B228,'Slutlig allokering kvv'!$B$2:$AC$462,MATCH(T$3,'Slutlig allokering kvv'!$B$1:$AJ$1,0),FALSE)/1,0)</f>
        <v>0</v>
      </c>
      <c r="U228">
        <f>IFERROR(VLOOKUP($B228,Kraftvärmeprod!$B$1:$AH$479,MATCH(U$2,Kraftvärmeprod!$B$1:$AG$1,0),FALSE)/1,0)-IFERROR(VLOOKUP($B228,'Slutlig allokering kvv'!$B$2:$AC$462,MATCH(U$3,'Slutlig allokering kvv'!$B$1:$AJ$1,0),FALSE)/1,0)</f>
        <v>0</v>
      </c>
      <c r="V228">
        <f>IFERROR(VLOOKUP($B228,Kraftvärmeprod!$B$1:$AH$479,MATCH(V$2,Kraftvärmeprod!$B$1:$AG$1,0),FALSE)/1,0)-IFERROR(VLOOKUP($B228,'Slutlig allokering kvv'!$B$2:$AC$462,MATCH(V$3,'Slutlig allokering kvv'!$B$1:$AJ$1,0),FALSE)/1,0)</f>
        <v>0</v>
      </c>
      <c r="W228">
        <f>IFERROR(VLOOKUP($B228,Kraftvärmeprod!$B$1:$AH$479,MATCH(W$2,Kraftvärmeprod!$B$1:$AG$1,0),FALSE)/1,0)-IFERROR(VLOOKUP($B228,'Slutlig allokering kvv'!$B$2:$AC$462,MATCH(W$3,'Slutlig allokering kvv'!$B$1:$AJ$1,0),FALSE)/1,0)</f>
        <v>0</v>
      </c>
      <c r="X228">
        <f>IFERROR(VLOOKUP($B228,Kraftvärmeprod!$B$1:$AH$479,MATCH(X$2,Kraftvärmeprod!$B$1:$AG$1,0),FALSE)/1,0)-IFERROR(VLOOKUP($B228,'Slutlig allokering kvv'!$B$2:$AC$462,MATCH(X$3,'Slutlig allokering kvv'!$B$1:$AJ$1,0),FALSE)/1,0)</f>
        <v>0</v>
      </c>
      <c r="Y228">
        <f>IFERROR(VLOOKUP($B228,Kraftvärmeprod!$B$1:$AH$479,MATCH(Y$2,Kraftvärmeprod!$B$1:$AG$1,0),FALSE)/1,0)-IFERROR(VLOOKUP($B228,'Slutlig allokering kvv'!$B$2:$AC$462,MATCH(Y$3,'Slutlig allokering kvv'!$B$1:$AJ$1,0),FALSE)/1,0)</f>
        <v>0</v>
      </c>
      <c r="Z228">
        <f>IFERROR(VLOOKUP($B228,Kraftvärmeprod!$B$1:$AH$479,MATCH(Z$2,Kraftvärmeprod!$B$1:$AG$1,0),FALSE)/1,0)-IFERROR(VLOOKUP($B228,'Slutlig allokering kvv'!$B$2:$AC$462,MATCH(Z$3,'Slutlig allokering kvv'!$B$1:$AJ$1,0),FALSE)/1,0)</f>
        <v>0</v>
      </c>
      <c r="AA228">
        <f>IFERROR(VLOOKUP($B228,Kraftvärmeprod!$B$1:$AH$479,MATCH(AA$2,Kraftvärmeprod!$B$1:$AG$1,0),FALSE)/1,0)-IFERROR(VLOOKUP($B228,'Slutlig allokering kvv'!$B$2:$AC$462,MATCH(AA$3,'Slutlig allokering kvv'!$B$1:$AJ$1,0),FALSE)/1,0)</f>
        <v>0</v>
      </c>
      <c r="AE228">
        <f t="shared" si="6"/>
        <v>0</v>
      </c>
      <c r="AG228" t="str">
        <f>IFERROR(VLOOKUP(B228,'Slutlig allokering kvv'!$B$2:$AJ$462,MATCH("Summa slutlig allokerad tillförd energi (utan hjälpel och rökgaskondensering):",'Slutlig allokering kvv'!$B$1:$AK$1,0),FALSE)/1,"")</f>
        <v/>
      </c>
      <c r="AI228" s="137" t="str">
        <f>IFERROR(1-VLOOKUP(B228,'Slutlig allokering kvv'!$B$2:$AJ$462,MATCH("Andel av bränsle i kvv som allokerats till värme, exklusive rökgaskondensering och hjälpel",'Slutlig allokering kvv'!$B$1:$AK$1,0),FALSE),"")</f>
        <v/>
      </c>
      <c r="AK228" s="137" t="str">
        <f t="shared" si="7"/>
        <v/>
      </c>
    </row>
    <row r="229" spans="1:37" x14ac:dyDescent="0.25">
      <c r="A229" s="2" t="s">
        <v>371</v>
      </c>
      <c r="B229" s="2" t="s">
        <v>372</v>
      </c>
      <c r="C229" t="str">
        <f>IFERROR(VLOOKUP($B229,Kraftvärmeprod!$B$1:$AH$479,MATCH(C$3,Kraftvärmeprod!$B$1:$AG$1,0),FALSE)/1,"")</f>
        <v/>
      </c>
      <c r="D229" t="str">
        <f>IFERROR(VLOOKUP($B229,Kraftvärmeprod!$B$1:$AH$479,MATCH(D$3,Kraftvärmeprod!$B$1:$AG$1,0),FALSE)/1,"")</f>
        <v/>
      </c>
      <c r="E229">
        <f>IFERROR(VLOOKUP($B229,Kraftvärmeprod!$B$1:$AH$479,MATCH(E$2,Kraftvärmeprod!$B$1:$AG$1,0),FALSE)/1,0)-IFERROR(VLOOKUP($B229,'Slutlig allokering kvv'!$B$2:$AC$462,MATCH(E$3,'Slutlig allokering kvv'!$B$1:$AJ$1,0),FALSE)/1,0)</f>
        <v>0</v>
      </c>
      <c r="F229">
        <f>IFERROR(VLOOKUP($B229,Kraftvärmeprod!$B$1:$AH$479,MATCH(F$2,Kraftvärmeprod!$B$1:$AG$1,0),FALSE)/1,0)-IFERROR(VLOOKUP($B229,'Slutlig allokering kvv'!$B$2:$AC$462,MATCH(F$3,'Slutlig allokering kvv'!$B$1:$AJ$1,0),FALSE)/1,0)</f>
        <v>0</v>
      </c>
      <c r="G229">
        <f>IFERROR(VLOOKUP($B229,Kraftvärmeprod!$B$1:$AH$479,MATCH(G$2,Kraftvärmeprod!$B$1:$AG$1,0),FALSE)/1,0)-IFERROR(VLOOKUP($B229,'Slutlig allokering kvv'!$B$2:$AC$462,MATCH(G$3,'Slutlig allokering kvv'!$B$1:$AJ$1,0),FALSE)/1,0)</f>
        <v>0</v>
      </c>
      <c r="H229">
        <f>IFERROR(VLOOKUP($B229,Kraftvärmeprod!$B$1:$AH$479,MATCH(H$2,Kraftvärmeprod!$B$1:$AG$1,0),FALSE)/1,0)-IFERROR(VLOOKUP($B229,'Slutlig allokering kvv'!$B$2:$AC$462,MATCH(H$3,'Slutlig allokering kvv'!$B$1:$AJ$1,0),FALSE)/1,0)</f>
        <v>0</v>
      </c>
      <c r="I229">
        <f>IFERROR(VLOOKUP($B229,Kraftvärmeprod!$B$1:$AH$479,MATCH(I$2,Kraftvärmeprod!$B$1:$AG$1,0),FALSE)/1,0)-IFERROR(VLOOKUP($B229,'Slutlig allokering kvv'!$B$2:$AC$462,MATCH(I$3,'Slutlig allokering kvv'!$B$1:$AJ$1,0),FALSE)/1,0)</f>
        <v>0</v>
      </c>
      <c r="J229">
        <f>IFERROR(VLOOKUP($B229,Kraftvärmeprod!$B$1:$AH$479,MATCH(J$2,Kraftvärmeprod!$B$1:$AG$1,0),FALSE)/1,0)-IFERROR(VLOOKUP($B229,'Slutlig allokering kvv'!$B$2:$AC$462,MATCH(J$3,'Slutlig allokering kvv'!$B$1:$AJ$1,0),FALSE)/1,0)</f>
        <v>0</v>
      </c>
      <c r="K229">
        <f>IFERROR(VLOOKUP($B229,Kraftvärmeprod!$B$1:$AH$479,MATCH(K$2,Kraftvärmeprod!$B$1:$AG$1,0),FALSE)/1,0)-IFERROR(VLOOKUP($B229,'Slutlig allokering kvv'!$B$2:$AC$462,MATCH(K$3,'Slutlig allokering kvv'!$B$1:$AJ$1,0),FALSE)/1,0)</f>
        <v>0</v>
      </c>
      <c r="L229">
        <f>IFERROR(VLOOKUP($B229,Kraftvärmeprod!$B$1:$AH$479,MATCH(L$2,Kraftvärmeprod!$B$1:$AG$1,0),FALSE)/1,0)-IFERROR(VLOOKUP($B229,'Slutlig allokering kvv'!$B$2:$AC$462,MATCH(L$3,'Slutlig allokering kvv'!$B$1:$AJ$1,0),FALSE)/1,0)</f>
        <v>0</v>
      </c>
      <c r="M229">
        <f>IFERROR(VLOOKUP($B229,Kraftvärmeprod!$B$1:$AH$479,MATCH(M$2,Kraftvärmeprod!$B$1:$AG$1,0),FALSE)/1,0)-IFERROR(VLOOKUP($B229,'Slutlig allokering kvv'!$B$2:$AC$462,MATCH(M$3,'Slutlig allokering kvv'!$B$1:$AJ$1,0),FALSE)/1,0)</f>
        <v>0</v>
      </c>
      <c r="N229">
        <f>IFERROR(VLOOKUP($B229,Kraftvärmeprod!$B$1:$AH$479,MATCH(N$2,Kraftvärmeprod!$B$1:$AG$1,0),FALSE)/1,0)-IFERROR(VLOOKUP($B229,'Slutlig allokering kvv'!$B$2:$AC$462,MATCH(N$3,'Slutlig allokering kvv'!$B$1:$AJ$1,0),FALSE)/1,0)</f>
        <v>0</v>
      </c>
      <c r="O229">
        <f>IFERROR(VLOOKUP($B229,Kraftvärmeprod!$B$1:$AH$479,MATCH(O$2,Kraftvärmeprod!$B$1:$AG$1,0),FALSE)/1,0)-IFERROR(VLOOKUP($B229,'Slutlig allokering kvv'!$B$2:$AC$462,MATCH(O$3,'Slutlig allokering kvv'!$B$1:$AJ$1,0),FALSE)/1,0)</f>
        <v>0</v>
      </c>
      <c r="P229">
        <f>IFERROR(VLOOKUP($B229,Kraftvärmeprod!$B$1:$AH$479,MATCH(P$2,Kraftvärmeprod!$B$1:$AG$1,0),FALSE)/1,0)-IFERROR(VLOOKUP($B229,'Slutlig allokering kvv'!$B$2:$AC$462,MATCH(P$3,'Slutlig allokering kvv'!$B$1:$AJ$1,0),FALSE)/1,0)</f>
        <v>0</v>
      </c>
      <c r="Q229">
        <f>IFERROR(VLOOKUP($B229,Kraftvärmeprod!$B$1:$AH$479,MATCH(Q$2,Kraftvärmeprod!$B$1:$AG$1,0),FALSE)/1,0)-IFERROR(VLOOKUP($B229,'Slutlig allokering kvv'!$B$2:$AC$462,MATCH(Q$3,'Slutlig allokering kvv'!$B$1:$AJ$1,0),FALSE)/1,0)</f>
        <v>0</v>
      </c>
      <c r="R229">
        <f>IFERROR(VLOOKUP($B229,Kraftvärmeprod!$B$1:$AH$479,MATCH(R$2,Kraftvärmeprod!$B$1:$AG$1,0),FALSE)/1,0)-IFERROR(VLOOKUP($B229,'Slutlig allokering kvv'!$B$2:$AC$462,MATCH(R$3,'Slutlig allokering kvv'!$B$1:$AJ$1,0),FALSE)/1,0)</f>
        <v>0</v>
      </c>
      <c r="S229">
        <f>IFERROR(VLOOKUP($B229,Kraftvärmeprod!$B$1:$AH$479,MATCH(S$2,Kraftvärmeprod!$B$1:$AG$1,0),FALSE)/1,0)-IFERROR(VLOOKUP($B229,'Slutlig allokering kvv'!$B$2:$AC$462,MATCH(S$3,'Slutlig allokering kvv'!$B$1:$AJ$1,0),FALSE)/1,0)</f>
        <v>0</v>
      </c>
      <c r="T229" s="6">
        <f>IFERROR(VLOOKUP($B229,Miljö!$B$1:$S$477,MATCH(T$2,Miljö!$B$1:$X$1,0),FALSE)/1,0)-IFERROR(VLOOKUP($B229,'Slutlig allokering kvv'!$B$2:$AC$462,MATCH(T$3,'Slutlig allokering kvv'!$B$1:$AJ$1,0),FALSE)/1,0)</f>
        <v>0</v>
      </c>
      <c r="U229">
        <f>IFERROR(VLOOKUP($B229,Kraftvärmeprod!$B$1:$AH$479,MATCH(U$2,Kraftvärmeprod!$B$1:$AG$1,0),FALSE)/1,0)-IFERROR(VLOOKUP($B229,'Slutlig allokering kvv'!$B$2:$AC$462,MATCH(U$3,'Slutlig allokering kvv'!$B$1:$AJ$1,0),FALSE)/1,0)</f>
        <v>0</v>
      </c>
      <c r="V229">
        <f>IFERROR(VLOOKUP($B229,Kraftvärmeprod!$B$1:$AH$479,MATCH(V$2,Kraftvärmeprod!$B$1:$AG$1,0),FALSE)/1,0)-IFERROR(VLOOKUP($B229,'Slutlig allokering kvv'!$B$2:$AC$462,MATCH(V$3,'Slutlig allokering kvv'!$B$1:$AJ$1,0),FALSE)/1,0)</f>
        <v>0</v>
      </c>
      <c r="W229">
        <f>IFERROR(VLOOKUP($B229,Kraftvärmeprod!$B$1:$AH$479,MATCH(W$2,Kraftvärmeprod!$B$1:$AG$1,0),FALSE)/1,0)-IFERROR(VLOOKUP($B229,'Slutlig allokering kvv'!$B$2:$AC$462,MATCH(W$3,'Slutlig allokering kvv'!$B$1:$AJ$1,0),FALSE)/1,0)</f>
        <v>0</v>
      </c>
      <c r="X229">
        <f>IFERROR(VLOOKUP($B229,Kraftvärmeprod!$B$1:$AH$479,MATCH(X$2,Kraftvärmeprod!$B$1:$AG$1,0),FALSE)/1,0)-IFERROR(VLOOKUP($B229,'Slutlig allokering kvv'!$B$2:$AC$462,MATCH(X$3,'Slutlig allokering kvv'!$B$1:$AJ$1,0),FALSE)/1,0)</f>
        <v>0</v>
      </c>
      <c r="Y229">
        <f>IFERROR(VLOOKUP($B229,Kraftvärmeprod!$B$1:$AH$479,MATCH(Y$2,Kraftvärmeprod!$B$1:$AG$1,0),FALSE)/1,0)-IFERROR(VLOOKUP($B229,'Slutlig allokering kvv'!$B$2:$AC$462,MATCH(Y$3,'Slutlig allokering kvv'!$B$1:$AJ$1,0),FALSE)/1,0)</f>
        <v>0</v>
      </c>
      <c r="Z229">
        <f>IFERROR(VLOOKUP($B229,Kraftvärmeprod!$B$1:$AH$479,MATCH(Z$2,Kraftvärmeprod!$B$1:$AG$1,0),FALSE)/1,0)-IFERROR(VLOOKUP($B229,'Slutlig allokering kvv'!$B$2:$AC$462,MATCH(Z$3,'Slutlig allokering kvv'!$B$1:$AJ$1,0),FALSE)/1,0)</f>
        <v>0</v>
      </c>
      <c r="AA229">
        <f>IFERROR(VLOOKUP($B229,Kraftvärmeprod!$B$1:$AH$479,MATCH(AA$2,Kraftvärmeprod!$B$1:$AG$1,0),FALSE)/1,0)-IFERROR(VLOOKUP($B229,'Slutlig allokering kvv'!$B$2:$AC$462,MATCH(AA$3,'Slutlig allokering kvv'!$B$1:$AJ$1,0),FALSE)/1,0)</f>
        <v>0</v>
      </c>
      <c r="AE229">
        <f t="shared" si="6"/>
        <v>0</v>
      </c>
      <c r="AG229">
        <f>IFERROR(VLOOKUP(B229,'Slutlig allokering kvv'!$B$2:$AJ$462,MATCH("Summa slutlig allokerad tillförd energi (utan hjälpel och rökgaskondensering):",'Slutlig allokering kvv'!$B$1:$AK$1,0),FALSE)/1,"")</f>
        <v>0</v>
      </c>
      <c r="AI229" s="137" t="str">
        <f>IFERROR(1-VLOOKUP(B229,'Slutlig allokering kvv'!$B$2:$AJ$462,MATCH("Andel av bränsle i kvv som allokerats till värme, exklusive rökgaskondensering och hjälpel",'Slutlig allokering kvv'!$B$1:$AK$1,0),FALSE),"")</f>
        <v/>
      </c>
      <c r="AK229" s="137" t="str">
        <f t="shared" si="7"/>
        <v/>
      </c>
    </row>
    <row r="230" spans="1:37" x14ac:dyDescent="0.25">
      <c r="A230" s="2" t="s">
        <v>373</v>
      </c>
      <c r="B230" s="2" t="s">
        <v>374</v>
      </c>
      <c r="C230" t="str">
        <f>IFERROR(VLOOKUP($B230,Kraftvärmeprod!$B$1:$AH$479,MATCH(C$3,Kraftvärmeprod!$B$1:$AG$1,0),FALSE)/1,"")</f>
        <v/>
      </c>
      <c r="D230" t="str">
        <f>IFERROR(VLOOKUP($B230,Kraftvärmeprod!$B$1:$AH$479,MATCH(D$3,Kraftvärmeprod!$B$1:$AG$1,0),FALSE)/1,"")</f>
        <v/>
      </c>
      <c r="E230">
        <f>IFERROR(VLOOKUP($B230,Kraftvärmeprod!$B$1:$AH$479,MATCH(E$2,Kraftvärmeprod!$B$1:$AG$1,0),FALSE)/1,0)-IFERROR(VLOOKUP($B230,'Slutlig allokering kvv'!$B$2:$AC$462,MATCH(E$3,'Slutlig allokering kvv'!$B$1:$AJ$1,0),FALSE)/1,0)</f>
        <v>0</v>
      </c>
      <c r="F230">
        <f>IFERROR(VLOOKUP($B230,Kraftvärmeprod!$B$1:$AH$479,MATCH(F$2,Kraftvärmeprod!$B$1:$AG$1,0),FALSE)/1,0)-IFERROR(VLOOKUP($B230,'Slutlig allokering kvv'!$B$2:$AC$462,MATCH(F$3,'Slutlig allokering kvv'!$B$1:$AJ$1,0),FALSE)/1,0)</f>
        <v>0</v>
      </c>
      <c r="G230">
        <f>IFERROR(VLOOKUP($B230,Kraftvärmeprod!$B$1:$AH$479,MATCH(G$2,Kraftvärmeprod!$B$1:$AG$1,0),FALSE)/1,0)-IFERROR(VLOOKUP($B230,'Slutlig allokering kvv'!$B$2:$AC$462,MATCH(G$3,'Slutlig allokering kvv'!$B$1:$AJ$1,0),FALSE)/1,0)</f>
        <v>0</v>
      </c>
      <c r="H230">
        <f>IFERROR(VLOOKUP($B230,Kraftvärmeprod!$B$1:$AH$479,MATCH(H$2,Kraftvärmeprod!$B$1:$AG$1,0),FALSE)/1,0)-IFERROR(VLOOKUP($B230,'Slutlig allokering kvv'!$B$2:$AC$462,MATCH(H$3,'Slutlig allokering kvv'!$B$1:$AJ$1,0),FALSE)/1,0)</f>
        <v>0</v>
      </c>
      <c r="I230">
        <f>IFERROR(VLOOKUP($B230,Kraftvärmeprod!$B$1:$AH$479,MATCH(I$2,Kraftvärmeprod!$B$1:$AG$1,0),FALSE)/1,0)-IFERROR(VLOOKUP($B230,'Slutlig allokering kvv'!$B$2:$AC$462,MATCH(I$3,'Slutlig allokering kvv'!$B$1:$AJ$1,0),FALSE)/1,0)</f>
        <v>0</v>
      </c>
      <c r="J230">
        <f>IFERROR(VLOOKUP($B230,Kraftvärmeprod!$B$1:$AH$479,MATCH(J$2,Kraftvärmeprod!$B$1:$AG$1,0),FALSE)/1,0)-IFERROR(VLOOKUP($B230,'Slutlig allokering kvv'!$B$2:$AC$462,MATCH(J$3,'Slutlig allokering kvv'!$B$1:$AJ$1,0),FALSE)/1,0)</f>
        <v>0</v>
      </c>
      <c r="K230">
        <f>IFERROR(VLOOKUP($B230,Kraftvärmeprod!$B$1:$AH$479,MATCH(K$2,Kraftvärmeprod!$B$1:$AG$1,0),FALSE)/1,0)-IFERROR(VLOOKUP($B230,'Slutlig allokering kvv'!$B$2:$AC$462,MATCH(K$3,'Slutlig allokering kvv'!$B$1:$AJ$1,0),FALSE)/1,0)</f>
        <v>0</v>
      </c>
      <c r="L230">
        <f>IFERROR(VLOOKUP($B230,Kraftvärmeprod!$B$1:$AH$479,MATCH(L$2,Kraftvärmeprod!$B$1:$AG$1,0),FALSE)/1,0)-IFERROR(VLOOKUP($B230,'Slutlig allokering kvv'!$B$2:$AC$462,MATCH(L$3,'Slutlig allokering kvv'!$B$1:$AJ$1,0),FALSE)/1,0)</f>
        <v>0</v>
      </c>
      <c r="M230">
        <f>IFERROR(VLOOKUP($B230,Kraftvärmeprod!$B$1:$AH$479,MATCH(M$2,Kraftvärmeprod!$B$1:$AG$1,0),FALSE)/1,0)-IFERROR(VLOOKUP($B230,'Slutlig allokering kvv'!$B$2:$AC$462,MATCH(M$3,'Slutlig allokering kvv'!$B$1:$AJ$1,0),FALSE)/1,0)</f>
        <v>0</v>
      </c>
      <c r="N230">
        <f>IFERROR(VLOOKUP($B230,Kraftvärmeprod!$B$1:$AH$479,MATCH(N$2,Kraftvärmeprod!$B$1:$AG$1,0),FALSE)/1,0)-IFERROR(VLOOKUP($B230,'Slutlig allokering kvv'!$B$2:$AC$462,MATCH(N$3,'Slutlig allokering kvv'!$B$1:$AJ$1,0),FALSE)/1,0)</f>
        <v>0</v>
      </c>
      <c r="O230">
        <f>IFERROR(VLOOKUP($B230,Kraftvärmeprod!$B$1:$AH$479,MATCH(O$2,Kraftvärmeprod!$B$1:$AG$1,0),FALSE)/1,0)-IFERROR(VLOOKUP($B230,'Slutlig allokering kvv'!$B$2:$AC$462,MATCH(O$3,'Slutlig allokering kvv'!$B$1:$AJ$1,0),FALSE)/1,0)</f>
        <v>0</v>
      </c>
      <c r="P230">
        <f>IFERROR(VLOOKUP($B230,Kraftvärmeprod!$B$1:$AH$479,MATCH(P$2,Kraftvärmeprod!$B$1:$AG$1,0),FALSE)/1,0)-IFERROR(VLOOKUP($B230,'Slutlig allokering kvv'!$B$2:$AC$462,MATCH(P$3,'Slutlig allokering kvv'!$B$1:$AJ$1,0),FALSE)/1,0)</f>
        <v>0</v>
      </c>
      <c r="Q230">
        <f>IFERROR(VLOOKUP($B230,Kraftvärmeprod!$B$1:$AH$479,MATCH(Q$2,Kraftvärmeprod!$B$1:$AG$1,0),FALSE)/1,0)-IFERROR(VLOOKUP($B230,'Slutlig allokering kvv'!$B$2:$AC$462,MATCH(Q$3,'Slutlig allokering kvv'!$B$1:$AJ$1,0),FALSE)/1,0)</f>
        <v>0</v>
      </c>
      <c r="R230">
        <f>IFERROR(VLOOKUP($B230,Kraftvärmeprod!$B$1:$AH$479,MATCH(R$2,Kraftvärmeprod!$B$1:$AG$1,0),FALSE)/1,0)-IFERROR(VLOOKUP($B230,'Slutlig allokering kvv'!$B$2:$AC$462,MATCH(R$3,'Slutlig allokering kvv'!$B$1:$AJ$1,0),FALSE)/1,0)</f>
        <v>0</v>
      </c>
      <c r="S230">
        <f>IFERROR(VLOOKUP($B230,Kraftvärmeprod!$B$1:$AH$479,MATCH(S$2,Kraftvärmeprod!$B$1:$AG$1,0),FALSE)/1,0)-IFERROR(VLOOKUP($B230,'Slutlig allokering kvv'!$B$2:$AC$462,MATCH(S$3,'Slutlig allokering kvv'!$B$1:$AJ$1,0),FALSE)/1,0)</f>
        <v>0</v>
      </c>
      <c r="T230" s="6">
        <f>IFERROR(VLOOKUP($B230,Miljö!$B$1:$S$477,MATCH(T$2,Miljö!$B$1:$X$1,0),FALSE)/1,0)-IFERROR(VLOOKUP($B230,'Slutlig allokering kvv'!$B$2:$AC$462,MATCH(T$3,'Slutlig allokering kvv'!$B$1:$AJ$1,0),FALSE)/1,0)</f>
        <v>0</v>
      </c>
      <c r="U230">
        <f>IFERROR(VLOOKUP($B230,Kraftvärmeprod!$B$1:$AH$479,MATCH(U$2,Kraftvärmeprod!$B$1:$AG$1,0),FALSE)/1,0)-IFERROR(VLOOKUP($B230,'Slutlig allokering kvv'!$B$2:$AC$462,MATCH(U$3,'Slutlig allokering kvv'!$B$1:$AJ$1,0),FALSE)/1,0)</f>
        <v>0</v>
      </c>
      <c r="V230">
        <f>IFERROR(VLOOKUP($B230,Kraftvärmeprod!$B$1:$AH$479,MATCH(V$2,Kraftvärmeprod!$B$1:$AG$1,0),FALSE)/1,0)-IFERROR(VLOOKUP($B230,'Slutlig allokering kvv'!$B$2:$AC$462,MATCH(V$3,'Slutlig allokering kvv'!$B$1:$AJ$1,0),FALSE)/1,0)</f>
        <v>0</v>
      </c>
      <c r="W230">
        <f>IFERROR(VLOOKUP($B230,Kraftvärmeprod!$B$1:$AH$479,MATCH(W$2,Kraftvärmeprod!$B$1:$AG$1,0),FALSE)/1,0)-IFERROR(VLOOKUP($B230,'Slutlig allokering kvv'!$B$2:$AC$462,MATCH(W$3,'Slutlig allokering kvv'!$B$1:$AJ$1,0),FALSE)/1,0)</f>
        <v>0</v>
      </c>
      <c r="X230">
        <f>IFERROR(VLOOKUP($B230,Kraftvärmeprod!$B$1:$AH$479,MATCH(X$2,Kraftvärmeprod!$B$1:$AG$1,0),FALSE)/1,0)-IFERROR(VLOOKUP($B230,'Slutlig allokering kvv'!$B$2:$AC$462,MATCH(X$3,'Slutlig allokering kvv'!$B$1:$AJ$1,0),FALSE)/1,0)</f>
        <v>0</v>
      </c>
      <c r="Y230">
        <f>IFERROR(VLOOKUP($B230,Kraftvärmeprod!$B$1:$AH$479,MATCH(Y$2,Kraftvärmeprod!$B$1:$AG$1,0),FALSE)/1,0)-IFERROR(VLOOKUP($B230,'Slutlig allokering kvv'!$B$2:$AC$462,MATCH(Y$3,'Slutlig allokering kvv'!$B$1:$AJ$1,0),FALSE)/1,0)</f>
        <v>0</v>
      </c>
      <c r="Z230">
        <f>IFERROR(VLOOKUP($B230,Kraftvärmeprod!$B$1:$AH$479,MATCH(Z$2,Kraftvärmeprod!$B$1:$AG$1,0),FALSE)/1,0)-IFERROR(VLOOKUP($B230,'Slutlig allokering kvv'!$B$2:$AC$462,MATCH(Z$3,'Slutlig allokering kvv'!$B$1:$AJ$1,0),FALSE)/1,0)</f>
        <v>0</v>
      </c>
      <c r="AA230">
        <f>IFERROR(VLOOKUP($B230,Kraftvärmeprod!$B$1:$AH$479,MATCH(AA$2,Kraftvärmeprod!$B$1:$AG$1,0),FALSE)/1,0)-IFERROR(VLOOKUP($B230,'Slutlig allokering kvv'!$B$2:$AC$462,MATCH(AA$3,'Slutlig allokering kvv'!$B$1:$AJ$1,0),FALSE)/1,0)</f>
        <v>0</v>
      </c>
      <c r="AE230">
        <f t="shared" si="6"/>
        <v>0</v>
      </c>
      <c r="AG230">
        <f>IFERROR(VLOOKUP(B230,'Slutlig allokering kvv'!$B$2:$AJ$462,MATCH("Summa slutlig allokerad tillförd energi (utan hjälpel och rökgaskondensering):",'Slutlig allokering kvv'!$B$1:$AK$1,0),FALSE)/1,"")</f>
        <v>0</v>
      </c>
      <c r="AI230" s="137" t="str">
        <f>IFERROR(1-VLOOKUP(B230,'Slutlig allokering kvv'!$B$2:$AJ$462,MATCH("Andel av bränsle i kvv som allokerats till värme, exklusive rökgaskondensering och hjälpel",'Slutlig allokering kvv'!$B$1:$AK$1,0),FALSE),"")</f>
        <v/>
      </c>
      <c r="AK230" s="137" t="str">
        <f t="shared" si="7"/>
        <v/>
      </c>
    </row>
    <row r="231" spans="1:37" x14ac:dyDescent="0.25">
      <c r="A231" s="2" t="s">
        <v>373</v>
      </c>
      <c r="B231" s="2" t="s">
        <v>375</v>
      </c>
      <c r="C231" t="str">
        <f>IFERROR(VLOOKUP($B231,Kraftvärmeprod!$B$1:$AH$479,MATCH(C$3,Kraftvärmeprod!$B$1:$AG$1,0),FALSE)/1,"")</f>
        <v/>
      </c>
      <c r="D231" t="str">
        <f>IFERROR(VLOOKUP($B231,Kraftvärmeprod!$B$1:$AH$479,MATCH(D$3,Kraftvärmeprod!$B$1:$AG$1,0),FALSE)/1,"")</f>
        <v/>
      </c>
      <c r="E231">
        <f>IFERROR(VLOOKUP($B231,Kraftvärmeprod!$B$1:$AH$479,MATCH(E$2,Kraftvärmeprod!$B$1:$AG$1,0),FALSE)/1,0)-IFERROR(VLOOKUP($B231,'Slutlig allokering kvv'!$B$2:$AC$462,MATCH(E$3,'Slutlig allokering kvv'!$B$1:$AJ$1,0),FALSE)/1,0)</f>
        <v>0</v>
      </c>
      <c r="F231">
        <f>IFERROR(VLOOKUP($B231,Kraftvärmeprod!$B$1:$AH$479,MATCH(F$2,Kraftvärmeprod!$B$1:$AG$1,0),FALSE)/1,0)-IFERROR(VLOOKUP($B231,'Slutlig allokering kvv'!$B$2:$AC$462,MATCH(F$3,'Slutlig allokering kvv'!$B$1:$AJ$1,0),FALSE)/1,0)</f>
        <v>0</v>
      </c>
      <c r="G231">
        <f>IFERROR(VLOOKUP($B231,Kraftvärmeprod!$B$1:$AH$479,MATCH(G$2,Kraftvärmeprod!$B$1:$AG$1,0),FALSE)/1,0)-IFERROR(VLOOKUP($B231,'Slutlig allokering kvv'!$B$2:$AC$462,MATCH(G$3,'Slutlig allokering kvv'!$B$1:$AJ$1,0),FALSE)/1,0)</f>
        <v>0</v>
      </c>
      <c r="H231">
        <f>IFERROR(VLOOKUP($B231,Kraftvärmeprod!$B$1:$AH$479,MATCH(H$2,Kraftvärmeprod!$B$1:$AG$1,0),FALSE)/1,0)-IFERROR(VLOOKUP($B231,'Slutlig allokering kvv'!$B$2:$AC$462,MATCH(H$3,'Slutlig allokering kvv'!$B$1:$AJ$1,0),FALSE)/1,0)</f>
        <v>0</v>
      </c>
      <c r="I231">
        <f>IFERROR(VLOOKUP($B231,Kraftvärmeprod!$B$1:$AH$479,MATCH(I$2,Kraftvärmeprod!$B$1:$AG$1,0),FALSE)/1,0)-IFERROR(VLOOKUP($B231,'Slutlig allokering kvv'!$B$2:$AC$462,MATCH(I$3,'Slutlig allokering kvv'!$B$1:$AJ$1,0),FALSE)/1,0)</f>
        <v>0</v>
      </c>
      <c r="J231">
        <f>IFERROR(VLOOKUP($B231,Kraftvärmeprod!$B$1:$AH$479,MATCH(J$2,Kraftvärmeprod!$B$1:$AG$1,0),FALSE)/1,0)-IFERROR(VLOOKUP($B231,'Slutlig allokering kvv'!$B$2:$AC$462,MATCH(J$3,'Slutlig allokering kvv'!$B$1:$AJ$1,0),FALSE)/1,0)</f>
        <v>0</v>
      </c>
      <c r="K231">
        <f>IFERROR(VLOOKUP($B231,Kraftvärmeprod!$B$1:$AH$479,MATCH(K$2,Kraftvärmeprod!$B$1:$AG$1,0),FALSE)/1,0)-IFERROR(VLOOKUP($B231,'Slutlig allokering kvv'!$B$2:$AC$462,MATCH(K$3,'Slutlig allokering kvv'!$B$1:$AJ$1,0),FALSE)/1,0)</f>
        <v>0</v>
      </c>
      <c r="L231">
        <f>IFERROR(VLOOKUP($B231,Kraftvärmeprod!$B$1:$AH$479,MATCH(L$2,Kraftvärmeprod!$B$1:$AG$1,0),FALSE)/1,0)-IFERROR(VLOOKUP($B231,'Slutlig allokering kvv'!$B$2:$AC$462,MATCH(L$3,'Slutlig allokering kvv'!$B$1:$AJ$1,0),FALSE)/1,0)</f>
        <v>0</v>
      </c>
      <c r="M231">
        <f>IFERROR(VLOOKUP($B231,Kraftvärmeprod!$B$1:$AH$479,MATCH(M$2,Kraftvärmeprod!$B$1:$AG$1,0),FALSE)/1,0)-IFERROR(VLOOKUP($B231,'Slutlig allokering kvv'!$B$2:$AC$462,MATCH(M$3,'Slutlig allokering kvv'!$B$1:$AJ$1,0),FALSE)/1,0)</f>
        <v>0</v>
      </c>
      <c r="N231">
        <f>IFERROR(VLOOKUP($B231,Kraftvärmeprod!$B$1:$AH$479,MATCH(N$2,Kraftvärmeprod!$B$1:$AG$1,0),FALSE)/1,0)-IFERROR(VLOOKUP($B231,'Slutlig allokering kvv'!$B$2:$AC$462,MATCH(N$3,'Slutlig allokering kvv'!$B$1:$AJ$1,0),FALSE)/1,0)</f>
        <v>0</v>
      </c>
      <c r="O231">
        <f>IFERROR(VLOOKUP($B231,Kraftvärmeprod!$B$1:$AH$479,MATCH(O$2,Kraftvärmeprod!$B$1:$AG$1,0),FALSE)/1,0)-IFERROR(VLOOKUP($B231,'Slutlig allokering kvv'!$B$2:$AC$462,MATCH(O$3,'Slutlig allokering kvv'!$B$1:$AJ$1,0),FALSE)/1,0)</f>
        <v>0</v>
      </c>
      <c r="P231">
        <f>IFERROR(VLOOKUP($B231,Kraftvärmeprod!$B$1:$AH$479,MATCH(P$2,Kraftvärmeprod!$B$1:$AG$1,0),FALSE)/1,0)-IFERROR(VLOOKUP($B231,'Slutlig allokering kvv'!$B$2:$AC$462,MATCH(P$3,'Slutlig allokering kvv'!$B$1:$AJ$1,0),FALSE)/1,0)</f>
        <v>0</v>
      </c>
      <c r="Q231">
        <f>IFERROR(VLOOKUP($B231,Kraftvärmeprod!$B$1:$AH$479,MATCH(Q$2,Kraftvärmeprod!$B$1:$AG$1,0),FALSE)/1,0)-IFERROR(VLOOKUP($B231,'Slutlig allokering kvv'!$B$2:$AC$462,MATCH(Q$3,'Slutlig allokering kvv'!$B$1:$AJ$1,0),FALSE)/1,0)</f>
        <v>0</v>
      </c>
      <c r="R231">
        <f>IFERROR(VLOOKUP($B231,Kraftvärmeprod!$B$1:$AH$479,MATCH(R$2,Kraftvärmeprod!$B$1:$AG$1,0),FALSE)/1,0)-IFERROR(VLOOKUP($B231,'Slutlig allokering kvv'!$B$2:$AC$462,MATCH(R$3,'Slutlig allokering kvv'!$B$1:$AJ$1,0),FALSE)/1,0)</f>
        <v>0</v>
      </c>
      <c r="S231">
        <f>IFERROR(VLOOKUP($B231,Kraftvärmeprod!$B$1:$AH$479,MATCH(S$2,Kraftvärmeprod!$B$1:$AG$1,0),FALSE)/1,0)-IFERROR(VLOOKUP($B231,'Slutlig allokering kvv'!$B$2:$AC$462,MATCH(S$3,'Slutlig allokering kvv'!$B$1:$AJ$1,0),FALSE)/1,0)</f>
        <v>0</v>
      </c>
      <c r="T231" s="6">
        <f>IFERROR(VLOOKUP($B231,Miljö!$B$1:$S$477,MATCH(T$2,Miljö!$B$1:$X$1,0),FALSE)/1,0)-IFERROR(VLOOKUP($B231,'Slutlig allokering kvv'!$B$2:$AC$462,MATCH(T$3,'Slutlig allokering kvv'!$B$1:$AJ$1,0),FALSE)/1,0)</f>
        <v>0</v>
      </c>
      <c r="U231">
        <f>IFERROR(VLOOKUP($B231,Kraftvärmeprod!$B$1:$AH$479,MATCH(U$2,Kraftvärmeprod!$B$1:$AG$1,0),FALSE)/1,0)-IFERROR(VLOOKUP($B231,'Slutlig allokering kvv'!$B$2:$AC$462,MATCH(U$3,'Slutlig allokering kvv'!$B$1:$AJ$1,0),FALSE)/1,0)</f>
        <v>0</v>
      </c>
      <c r="V231">
        <f>IFERROR(VLOOKUP($B231,Kraftvärmeprod!$B$1:$AH$479,MATCH(V$2,Kraftvärmeprod!$B$1:$AG$1,0),FALSE)/1,0)-IFERROR(VLOOKUP($B231,'Slutlig allokering kvv'!$B$2:$AC$462,MATCH(V$3,'Slutlig allokering kvv'!$B$1:$AJ$1,0),FALSE)/1,0)</f>
        <v>0</v>
      </c>
      <c r="W231">
        <f>IFERROR(VLOOKUP($B231,Kraftvärmeprod!$B$1:$AH$479,MATCH(W$2,Kraftvärmeprod!$B$1:$AG$1,0),FALSE)/1,0)-IFERROR(VLOOKUP($B231,'Slutlig allokering kvv'!$B$2:$AC$462,MATCH(W$3,'Slutlig allokering kvv'!$B$1:$AJ$1,0),FALSE)/1,0)</f>
        <v>0</v>
      </c>
      <c r="X231">
        <f>IFERROR(VLOOKUP($B231,Kraftvärmeprod!$B$1:$AH$479,MATCH(X$2,Kraftvärmeprod!$B$1:$AG$1,0),FALSE)/1,0)-IFERROR(VLOOKUP($B231,'Slutlig allokering kvv'!$B$2:$AC$462,MATCH(X$3,'Slutlig allokering kvv'!$B$1:$AJ$1,0),FALSE)/1,0)</f>
        <v>0</v>
      </c>
      <c r="Y231">
        <f>IFERROR(VLOOKUP($B231,Kraftvärmeprod!$B$1:$AH$479,MATCH(Y$2,Kraftvärmeprod!$B$1:$AG$1,0),FALSE)/1,0)-IFERROR(VLOOKUP($B231,'Slutlig allokering kvv'!$B$2:$AC$462,MATCH(Y$3,'Slutlig allokering kvv'!$B$1:$AJ$1,0),FALSE)/1,0)</f>
        <v>0</v>
      </c>
      <c r="Z231">
        <f>IFERROR(VLOOKUP($B231,Kraftvärmeprod!$B$1:$AH$479,MATCH(Z$2,Kraftvärmeprod!$B$1:$AG$1,0),FALSE)/1,0)-IFERROR(VLOOKUP($B231,'Slutlig allokering kvv'!$B$2:$AC$462,MATCH(Z$3,'Slutlig allokering kvv'!$B$1:$AJ$1,0),FALSE)/1,0)</f>
        <v>0</v>
      </c>
      <c r="AA231">
        <f>IFERROR(VLOOKUP($B231,Kraftvärmeprod!$B$1:$AH$479,MATCH(AA$2,Kraftvärmeprod!$B$1:$AG$1,0),FALSE)/1,0)-IFERROR(VLOOKUP($B231,'Slutlig allokering kvv'!$B$2:$AC$462,MATCH(AA$3,'Slutlig allokering kvv'!$B$1:$AJ$1,0),FALSE)/1,0)</f>
        <v>0</v>
      </c>
      <c r="AE231">
        <f t="shared" si="6"/>
        <v>0</v>
      </c>
      <c r="AG231">
        <f>IFERROR(VLOOKUP(B231,'Slutlig allokering kvv'!$B$2:$AJ$462,MATCH("Summa slutlig allokerad tillförd energi (utan hjälpel och rökgaskondensering):",'Slutlig allokering kvv'!$B$1:$AK$1,0),FALSE)/1,"")</f>
        <v>0</v>
      </c>
      <c r="AI231" s="137" t="str">
        <f>IFERROR(1-VLOOKUP(B231,'Slutlig allokering kvv'!$B$2:$AJ$462,MATCH("Andel av bränsle i kvv som allokerats till värme, exklusive rökgaskondensering och hjälpel",'Slutlig allokering kvv'!$B$1:$AK$1,0),FALSE),"")</f>
        <v/>
      </c>
      <c r="AK231" s="137" t="str">
        <f t="shared" si="7"/>
        <v/>
      </c>
    </row>
    <row r="232" spans="1:37" x14ac:dyDescent="0.25">
      <c r="A232" s="2" t="s">
        <v>373</v>
      </c>
      <c r="B232" s="2" t="s">
        <v>376</v>
      </c>
      <c r="C232" t="str">
        <f>IFERROR(VLOOKUP($B232,Kraftvärmeprod!$B$1:$AH$479,MATCH(C$3,Kraftvärmeprod!$B$1:$AG$1,0),FALSE)/1,"")</f>
        <v/>
      </c>
      <c r="D232" t="str">
        <f>IFERROR(VLOOKUP($B232,Kraftvärmeprod!$B$1:$AH$479,MATCH(D$3,Kraftvärmeprod!$B$1:$AG$1,0),FALSE)/1,"")</f>
        <v/>
      </c>
      <c r="E232">
        <f>IFERROR(VLOOKUP($B232,Kraftvärmeprod!$B$1:$AH$479,MATCH(E$2,Kraftvärmeprod!$B$1:$AG$1,0),FALSE)/1,0)-IFERROR(VLOOKUP($B232,'Slutlig allokering kvv'!$B$2:$AC$462,MATCH(E$3,'Slutlig allokering kvv'!$B$1:$AJ$1,0),FALSE)/1,0)</f>
        <v>0</v>
      </c>
      <c r="F232">
        <f>IFERROR(VLOOKUP($B232,Kraftvärmeprod!$B$1:$AH$479,MATCH(F$2,Kraftvärmeprod!$B$1:$AG$1,0),FALSE)/1,0)-IFERROR(VLOOKUP($B232,'Slutlig allokering kvv'!$B$2:$AC$462,MATCH(F$3,'Slutlig allokering kvv'!$B$1:$AJ$1,0),FALSE)/1,0)</f>
        <v>0</v>
      </c>
      <c r="G232">
        <f>IFERROR(VLOOKUP($B232,Kraftvärmeprod!$B$1:$AH$479,MATCH(G$2,Kraftvärmeprod!$B$1:$AG$1,0),FALSE)/1,0)-IFERROR(VLOOKUP($B232,'Slutlig allokering kvv'!$B$2:$AC$462,MATCH(G$3,'Slutlig allokering kvv'!$B$1:$AJ$1,0),FALSE)/1,0)</f>
        <v>0</v>
      </c>
      <c r="H232">
        <f>IFERROR(VLOOKUP($B232,Kraftvärmeprod!$B$1:$AH$479,MATCH(H$2,Kraftvärmeprod!$B$1:$AG$1,0),FALSE)/1,0)-IFERROR(VLOOKUP($B232,'Slutlig allokering kvv'!$B$2:$AC$462,MATCH(H$3,'Slutlig allokering kvv'!$B$1:$AJ$1,0),FALSE)/1,0)</f>
        <v>0</v>
      </c>
      <c r="I232">
        <f>IFERROR(VLOOKUP($B232,Kraftvärmeprod!$B$1:$AH$479,MATCH(I$2,Kraftvärmeprod!$B$1:$AG$1,0),FALSE)/1,0)-IFERROR(VLOOKUP($B232,'Slutlig allokering kvv'!$B$2:$AC$462,MATCH(I$3,'Slutlig allokering kvv'!$B$1:$AJ$1,0),FALSE)/1,0)</f>
        <v>0</v>
      </c>
      <c r="J232">
        <f>IFERROR(VLOOKUP($B232,Kraftvärmeprod!$B$1:$AH$479,MATCH(J$2,Kraftvärmeprod!$B$1:$AG$1,0),FALSE)/1,0)-IFERROR(VLOOKUP($B232,'Slutlig allokering kvv'!$B$2:$AC$462,MATCH(J$3,'Slutlig allokering kvv'!$B$1:$AJ$1,0),FALSE)/1,0)</f>
        <v>0</v>
      </c>
      <c r="K232">
        <f>IFERROR(VLOOKUP($B232,Kraftvärmeprod!$B$1:$AH$479,MATCH(K$2,Kraftvärmeprod!$B$1:$AG$1,0),FALSE)/1,0)-IFERROR(VLOOKUP($B232,'Slutlig allokering kvv'!$B$2:$AC$462,MATCH(K$3,'Slutlig allokering kvv'!$B$1:$AJ$1,0),FALSE)/1,0)</f>
        <v>0</v>
      </c>
      <c r="L232">
        <f>IFERROR(VLOOKUP($B232,Kraftvärmeprod!$B$1:$AH$479,MATCH(L$2,Kraftvärmeprod!$B$1:$AG$1,0),FALSE)/1,0)-IFERROR(VLOOKUP($B232,'Slutlig allokering kvv'!$B$2:$AC$462,MATCH(L$3,'Slutlig allokering kvv'!$B$1:$AJ$1,0),FALSE)/1,0)</f>
        <v>0</v>
      </c>
      <c r="M232">
        <f>IFERROR(VLOOKUP($B232,Kraftvärmeprod!$B$1:$AH$479,MATCH(M$2,Kraftvärmeprod!$B$1:$AG$1,0),FALSE)/1,0)-IFERROR(VLOOKUP($B232,'Slutlig allokering kvv'!$B$2:$AC$462,MATCH(M$3,'Slutlig allokering kvv'!$B$1:$AJ$1,0),FALSE)/1,0)</f>
        <v>0</v>
      </c>
      <c r="N232">
        <f>IFERROR(VLOOKUP($B232,Kraftvärmeprod!$B$1:$AH$479,MATCH(N$2,Kraftvärmeprod!$B$1:$AG$1,0),FALSE)/1,0)-IFERROR(VLOOKUP($B232,'Slutlig allokering kvv'!$B$2:$AC$462,MATCH(N$3,'Slutlig allokering kvv'!$B$1:$AJ$1,0),FALSE)/1,0)</f>
        <v>0</v>
      </c>
      <c r="O232">
        <f>IFERROR(VLOOKUP($B232,Kraftvärmeprod!$B$1:$AH$479,MATCH(O$2,Kraftvärmeprod!$B$1:$AG$1,0),FALSE)/1,0)-IFERROR(VLOOKUP($B232,'Slutlig allokering kvv'!$B$2:$AC$462,MATCH(O$3,'Slutlig allokering kvv'!$B$1:$AJ$1,0),FALSE)/1,0)</f>
        <v>0</v>
      </c>
      <c r="P232">
        <f>IFERROR(VLOOKUP($B232,Kraftvärmeprod!$B$1:$AH$479,MATCH(P$2,Kraftvärmeprod!$B$1:$AG$1,0),FALSE)/1,0)-IFERROR(VLOOKUP($B232,'Slutlig allokering kvv'!$B$2:$AC$462,MATCH(P$3,'Slutlig allokering kvv'!$B$1:$AJ$1,0),FALSE)/1,0)</f>
        <v>0</v>
      </c>
      <c r="Q232">
        <f>IFERROR(VLOOKUP($B232,Kraftvärmeprod!$B$1:$AH$479,MATCH(Q$2,Kraftvärmeprod!$B$1:$AG$1,0),FALSE)/1,0)-IFERROR(VLOOKUP($B232,'Slutlig allokering kvv'!$B$2:$AC$462,MATCH(Q$3,'Slutlig allokering kvv'!$B$1:$AJ$1,0),FALSE)/1,0)</f>
        <v>0</v>
      </c>
      <c r="R232">
        <f>IFERROR(VLOOKUP($B232,Kraftvärmeprod!$B$1:$AH$479,MATCH(R$2,Kraftvärmeprod!$B$1:$AG$1,0),FALSE)/1,0)-IFERROR(VLOOKUP($B232,'Slutlig allokering kvv'!$B$2:$AC$462,MATCH(R$3,'Slutlig allokering kvv'!$B$1:$AJ$1,0),FALSE)/1,0)</f>
        <v>0</v>
      </c>
      <c r="S232">
        <f>IFERROR(VLOOKUP($B232,Kraftvärmeprod!$B$1:$AH$479,MATCH(S$2,Kraftvärmeprod!$B$1:$AG$1,0),FALSE)/1,0)-IFERROR(VLOOKUP($B232,'Slutlig allokering kvv'!$B$2:$AC$462,MATCH(S$3,'Slutlig allokering kvv'!$B$1:$AJ$1,0),FALSE)/1,0)</f>
        <v>0</v>
      </c>
      <c r="T232" s="6">
        <f>IFERROR(VLOOKUP($B232,Miljö!$B$1:$S$477,MATCH(T$2,Miljö!$B$1:$X$1,0),FALSE)/1,0)-IFERROR(VLOOKUP($B232,'Slutlig allokering kvv'!$B$2:$AC$462,MATCH(T$3,'Slutlig allokering kvv'!$B$1:$AJ$1,0),FALSE)/1,0)</f>
        <v>0</v>
      </c>
      <c r="U232">
        <f>IFERROR(VLOOKUP($B232,Kraftvärmeprod!$B$1:$AH$479,MATCH(U$2,Kraftvärmeprod!$B$1:$AG$1,0),FALSE)/1,0)-IFERROR(VLOOKUP($B232,'Slutlig allokering kvv'!$B$2:$AC$462,MATCH(U$3,'Slutlig allokering kvv'!$B$1:$AJ$1,0),FALSE)/1,0)</f>
        <v>0</v>
      </c>
      <c r="V232">
        <f>IFERROR(VLOOKUP($B232,Kraftvärmeprod!$B$1:$AH$479,MATCH(V$2,Kraftvärmeprod!$B$1:$AG$1,0),FALSE)/1,0)-IFERROR(VLOOKUP($B232,'Slutlig allokering kvv'!$B$2:$AC$462,MATCH(V$3,'Slutlig allokering kvv'!$B$1:$AJ$1,0),FALSE)/1,0)</f>
        <v>0</v>
      </c>
      <c r="W232">
        <f>IFERROR(VLOOKUP($B232,Kraftvärmeprod!$B$1:$AH$479,MATCH(W$2,Kraftvärmeprod!$B$1:$AG$1,0),FALSE)/1,0)-IFERROR(VLOOKUP($B232,'Slutlig allokering kvv'!$B$2:$AC$462,MATCH(W$3,'Slutlig allokering kvv'!$B$1:$AJ$1,0),FALSE)/1,0)</f>
        <v>0</v>
      </c>
      <c r="X232">
        <f>IFERROR(VLOOKUP($B232,Kraftvärmeprod!$B$1:$AH$479,MATCH(X$2,Kraftvärmeprod!$B$1:$AG$1,0),FALSE)/1,0)-IFERROR(VLOOKUP($B232,'Slutlig allokering kvv'!$B$2:$AC$462,MATCH(X$3,'Slutlig allokering kvv'!$B$1:$AJ$1,0),FALSE)/1,0)</f>
        <v>0</v>
      </c>
      <c r="Y232">
        <f>IFERROR(VLOOKUP($B232,Kraftvärmeprod!$B$1:$AH$479,MATCH(Y$2,Kraftvärmeprod!$B$1:$AG$1,0),FALSE)/1,0)-IFERROR(VLOOKUP($B232,'Slutlig allokering kvv'!$B$2:$AC$462,MATCH(Y$3,'Slutlig allokering kvv'!$B$1:$AJ$1,0),FALSE)/1,0)</f>
        <v>0</v>
      </c>
      <c r="Z232">
        <f>IFERROR(VLOOKUP($B232,Kraftvärmeprod!$B$1:$AH$479,MATCH(Z$2,Kraftvärmeprod!$B$1:$AG$1,0),FALSE)/1,0)-IFERROR(VLOOKUP($B232,'Slutlig allokering kvv'!$B$2:$AC$462,MATCH(Z$3,'Slutlig allokering kvv'!$B$1:$AJ$1,0),FALSE)/1,0)</f>
        <v>0</v>
      </c>
      <c r="AA232">
        <f>IFERROR(VLOOKUP($B232,Kraftvärmeprod!$B$1:$AH$479,MATCH(AA$2,Kraftvärmeprod!$B$1:$AG$1,0),FALSE)/1,0)-IFERROR(VLOOKUP($B232,'Slutlig allokering kvv'!$B$2:$AC$462,MATCH(AA$3,'Slutlig allokering kvv'!$B$1:$AJ$1,0),FALSE)/1,0)</f>
        <v>0</v>
      </c>
      <c r="AE232">
        <f t="shared" si="6"/>
        <v>0</v>
      </c>
      <c r="AG232">
        <f>IFERROR(VLOOKUP(B232,'Slutlig allokering kvv'!$B$2:$AJ$462,MATCH("Summa slutlig allokerad tillförd energi (utan hjälpel och rökgaskondensering):",'Slutlig allokering kvv'!$B$1:$AK$1,0),FALSE)/1,"")</f>
        <v>0</v>
      </c>
      <c r="AI232" s="137" t="str">
        <f>IFERROR(1-VLOOKUP(B232,'Slutlig allokering kvv'!$B$2:$AJ$462,MATCH("Andel av bränsle i kvv som allokerats till värme, exklusive rökgaskondensering och hjälpel",'Slutlig allokering kvv'!$B$1:$AK$1,0),FALSE),"")</f>
        <v/>
      </c>
      <c r="AK232" s="137" t="str">
        <f t="shared" si="7"/>
        <v/>
      </c>
    </row>
    <row r="233" spans="1:37" x14ac:dyDescent="0.25">
      <c r="A233" s="2" t="s">
        <v>373</v>
      </c>
      <c r="B233" s="2" t="s">
        <v>377</v>
      </c>
      <c r="C233" t="str">
        <f>IFERROR(VLOOKUP($B233,Kraftvärmeprod!$B$1:$AH$479,MATCH(C$3,Kraftvärmeprod!$B$1:$AG$1,0),FALSE)/1,"")</f>
        <v/>
      </c>
      <c r="D233" t="str">
        <f>IFERROR(VLOOKUP($B233,Kraftvärmeprod!$B$1:$AH$479,MATCH(D$3,Kraftvärmeprod!$B$1:$AG$1,0),FALSE)/1,"")</f>
        <v/>
      </c>
      <c r="E233">
        <f>IFERROR(VLOOKUP($B233,Kraftvärmeprod!$B$1:$AH$479,MATCH(E$2,Kraftvärmeprod!$B$1:$AG$1,0),FALSE)/1,0)-IFERROR(VLOOKUP($B233,'Slutlig allokering kvv'!$B$2:$AC$462,MATCH(E$3,'Slutlig allokering kvv'!$B$1:$AJ$1,0),FALSE)/1,0)</f>
        <v>0</v>
      </c>
      <c r="F233">
        <f>IFERROR(VLOOKUP($B233,Kraftvärmeprod!$B$1:$AH$479,MATCH(F$2,Kraftvärmeprod!$B$1:$AG$1,0),FALSE)/1,0)-IFERROR(VLOOKUP($B233,'Slutlig allokering kvv'!$B$2:$AC$462,MATCH(F$3,'Slutlig allokering kvv'!$B$1:$AJ$1,0),FALSE)/1,0)</f>
        <v>0</v>
      </c>
      <c r="G233">
        <f>IFERROR(VLOOKUP($B233,Kraftvärmeprod!$B$1:$AH$479,MATCH(G$2,Kraftvärmeprod!$B$1:$AG$1,0),FALSE)/1,0)-IFERROR(VLOOKUP($B233,'Slutlig allokering kvv'!$B$2:$AC$462,MATCH(G$3,'Slutlig allokering kvv'!$B$1:$AJ$1,0),FALSE)/1,0)</f>
        <v>0</v>
      </c>
      <c r="H233">
        <f>IFERROR(VLOOKUP($B233,Kraftvärmeprod!$B$1:$AH$479,MATCH(H$2,Kraftvärmeprod!$B$1:$AG$1,0),FALSE)/1,0)-IFERROR(VLOOKUP($B233,'Slutlig allokering kvv'!$B$2:$AC$462,MATCH(H$3,'Slutlig allokering kvv'!$B$1:$AJ$1,0),FALSE)/1,0)</f>
        <v>0</v>
      </c>
      <c r="I233">
        <f>IFERROR(VLOOKUP($B233,Kraftvärmeprod!$B$1:$AH$479,MATCH(I$2,Kraftvärmeprod!$B$1:$AG$1,0),FALSE)/1,0)-IFERROR(VLOOKUP($B233,'Slutlig allokering kvv'!$B$2:$AC$462,MATCH(I$3,'Slutlig allokering kvv'!$B$1:$AJ$1,0),FALSE)/1,0)</f>
        <v>0</v>
      </c>
      <c r="J233">
        <f>IFERROR(VLOOKUP($B233,Kraftvärmeprod!$B$1:$AH$479,MATCH(J$2,Kraftvärmeprod!$B$1:$AG$1,0),FALSE)/1,0)-IFERROR(VLOOKUP($B233,'Slutlig allokering kvv'!$B$2:$AC$462,MATCH(J$3,'Slutlig allokering kvv'!$B$1:$AJ$1,0),FALSE)/1,0)</f>
        <v>0</v>
      </c>
      <c r="K233">
        <f>IFERROR(VLOOKUP($B233,Kraftvärmeprod!$B$1:$AH$479,MATCH(K$2,Kraftvärmeprod!$B$1:$AG$1,0),FALSE)/1,0)-IFERROR(VLOOKUP($B233,'Slutlig allokering kvv'!$B$2:$AC$462,MATCH(K$3,'Slutlig allokering kvv'!$B$1:$AJ$1,0),FALSE)/1,0)</f>
        <v>0</v>
      </c>
      <c r="L233">
        <f>IFERROR(VLOOKUP($B233,Kraftvärmeprod!$B$1:$AH$479,MATCH(L$2,Kraftvärmeprod!$B$1:$AG$1,0),FALSE)/1,0)-IFERROR(VLOOKUP($B233,'Slutlig allokering kvv'!$B$2:$AC$462,MATCH(L$3,'Slutlig allokering kvv'!$B$1:$AJ$1,0),FALSE)/1,0)</f>
        <v>0</v>
      </c>
      <c r="M233">
        <f>IFERROR(VLOOKUP($B233,Kraftvärmeprod!$B$1:$AH$479,MATCH(M$2,Kraftvärmeprod!$B$1:$AG$1,0),FALSE)/1,0)-IFERROR(VLOOKUP($B233,'Slutlig allokering kvv'!$B$2:$AC$462,MATCH(M$3,'Slutlig allokering kvv'!$B$1:$AJ$1,0),FALSE)/1,0)</f>
        <v>0</v>
      </c>
      <c r="N233">
        <f>IFERROR(VLOOKUP($B233,Kraftvärmeprod!$B$1:$AH$479,MATCH(N$2,Kraftvärmeprod!$B$1:$AG$1,0),FALSE)/1,0)-IFERROR(VLOOKUP($B233,'Slutlig allokering kvv'!$B$2:$AC$462,MATCH(N$3,'Slutlig allokering kvv'!$B$1:$AJ$1,0),FALSE)/1,0)</f>
        <v>0</v>
      </c>
      <c r="O233">
        <f>IFERROR(VLOOKUP($B233,Kraftvärmeprod!$B$1:$AH$479,MATCH(O$2,Kraftvärmeprod!$B$1:$AG$1,0),FALSE)/1,0)-IFERROR(VLOOKUP($B233,'Slutlig allokering kvv'!$B$2:$AC$462,MATCH(O$3,'Slutlig allokering kvv'!$B$1:$AJ$1,0),FALSE)/1,0)</f>
        <v>0</v>
      </c>
      <c r="P233">
        <f>IFERROR(VLOOKUP($B233,Kraftvärmeprod!$B$1:$AH$479,MATCH(P$2,Kraftvärmeprod!$B$1:$AG$1,0),FALSE)/1,0)-IFERROR(VLOOKUP($B233,'Slutlig allokering kvv'!$B$2:$AC$462,MATCH(P$3,'Slutlig allokering kvv'!$B$1:$AJ$1,0),FALSE)/1,0)</f>
        <v>0</v>
      </c>
      <c r="Q233">
        <f>IFERROR(VLOOKUP($B233,Kraftvärmeprod!$B$1:$AH$479,MATCH(Q$2,Kraftvärmeprod!$B$1:$AG$1,0),FALSE)/1,0)-IFERROR(VLOOKUP($B233,'Slutlig allokering kvv'!$B$2:$AC$462,MATCH(Q$3,'Slutlig allokering kvv'!$B$1:$AJ$1,0),FALSE)/1,0)</f>
        <v>0</v>
      </c>
      <c r="R233">
        <f>IFERROR(VLOOKUP($B233,Kraftvärmeprod!$B$1:$AH$479,MATCH(R$2,Kraftvärmeprod!$B$1:$AG$1,0),FALSE)/1,0)-IFERROR(VLOOKUP($B233,'Slutlig allokering kvv'!$B$2:$AC$462,MATCH(R$3,'Slutlig allokering kvv'!$B$1:$AJ$1,0),FALSE)/1,0)</f>
        <v>0</v>
      </c>
      <c r="S233">
        <f>IFERROR(VLOOKUP($B233,Kraftvärmeprod!$B$1:$AH$479,MATCH(S$2,Kraftvärmeprod!$B$1:$AG$1,0),FALSE)/1,0)-IFERROR(VLOOKUP($B233,'Slutlig allokering kvv'!$B$2:$AC$462,MATCH(S$3,'Slutlig allokering kvv'!$B$1:$AJ$1,0),FALSE)/1,0)</f>
        <v>0</v>
      </c>
      <c r="T233" s="6">
        <f>IFERROR(VLOOKUP($B233,Miljö!$B$1:$S$477,MATCH(T$2,Miljö!$B$1:$X$1,0),FALSE)/1,0)-IFERROR(VLOOKUP($B233,'Slutlig allokering kvv'!$B$2:$AC$462,MATCH(T$3,'Slutlig allokering kvv'!$B$1:$AJ$1,0),FALSE)/1,0)</f>
        <v>0</v>
      </c>
      <c r="U233">
        <f>IFERROR(VLOOKUP($B233,Kraftvärmeprod!$B$1:$AH$479,MATCH(U$2,Kraftvärmeprod!$B$1:$AG$1,0),FALSE)/1,0)-IFERROR(VLOOKUP($B233,'Slutlig allokering kvv'!$B$2:$AC$462,MATCH(U$3,'Slutlig allokering kvv'!$B$1:$AJ$1,0),FALSE)/1,0)</f>
        <v>0</v>
      </c>
      <c r="V233">
        <f>IFERROR(VLOOKUP($B233,Kraftvärmeprod!$B$1:$AH$479,MATCH(V$2,Kraftvärmeprod!$B$1:$AG$1,0),FALSE)/1,0)-IFERROR(VLOOKUP($B233,'Slutlig allokering kvv'!$B$2:$AC$462,MATCH(V$3,'Slutlig allokering kvv'!$B$1:$AJ$1,0),FALSE)/1,0)</f>
        <v>0</v>
      </c>
      <c r="W233">
        <f>IFERROR(VLOOKUP($B233,Kraftvärmeprod!$B$1:$AH$479,MATCH(W$2,Kraftvärmeprod!$B$1:$AG$1,0),FALSE)/1,0)-IFERROR(VLOOKUP($B233,'Slutlig allokering kvv'!$B$2:$AC$462,MATCH(W$3,'Slutlig allokering kvv'!$B$1:$AJ$1,0),FALSE)/1,0)</f>
        <v>0</v>
      </c>
      <c r="X233">
        <f>IFERROR(VLOOKUP($B233,Kraftvärmeprod!$B$1:$AH$479,MATCH(X$2,Kraftvärmeprod!$B$1:$AG$1,0),FALSE)/1,0)-IFERROR(VLOOKUP($B233,'Slutlig allokering kvv'!$B$2:$AC$462,MATCH(X$3,'Slutlig allokering kvv'!$B$1:$AJ$1,0),FALSE)/1,0)</f>
        <v>0</v>
      </c>
      <c r="Y233">
        <f>IFERROR(VLOOKUP($B233,Kraftvärmeprod!$B$1:$AH$479,MATCH(Y$2,Kraftvärmeprod!$B$1:$AG$1,0),FALSE)/1,0)-IFERROR(VLOOKUP($B233,'Slutlig allokering kvv'!$B$2:$AC$462,MATCH(Y$3,'Slutlig allokering kvv'!$B$1:$AJ$1,0),FALSE)/1,0)</f>
        <v>0</v>
      </c>
      <c r="Z233">
        <f>IFERROR(VLOOKUP($B233,Kraftvärmeprod!$B$1:$AH$479,MATCH(Z$2,Kraftvärmeprod!$B$1:$AG$1,0),FALSE)/1,0)-IFERROR(VLOOKUP($B233,'Slutlig allokering kvv'!$B$2:$AC$462,MATCH(Z$3,'Slutlig allokering kvv'!$B$1:$AJ$1,0),FALSE)/1,0)</f>
        <v>0</v>
      </c>
      <c r="AA233">
        <f>IFERROR(VLOOKUP($B233,Kraftvärmeprod!$B$1:$AH$479,MATCH(AA$2,Kraftvärmeprod!$B$1:$AG$1,0),FALSE)/1,0)-IFERROR(VLOOKUP($B233,'Slutlig allokering kvv'!$B$2:$AC$462,MATCH(AA$3,'Slutlig allokering kvv'!$B$1:$AJ$1,0),FALSE)/1,0)</f>
        <v>0</v>
      </c>
      <c r="AE233">
        <f t="shared" si="6"/>
        <v>0</v>
      </c>
      <c r="AG233">
        <f>IFERROR(VLOOKUP(B233,'Slutlig allokering kvv'!$B$2:$AJ$462,MATCH("Summa slutlig allokerad tillförd energi (utan hjälpel och rökgaskondensering):",'Slutlig allokering kvv'!$B$1:$AK$1,0),FALSE)/1,"")</f>
        <v>0</v>
      </c>
      <c r="AI233" s="137" t="str">
        <f>IFERROR(1-VLOOKUP(B233,'Slutlig allokering kvv'!$B$2:$AJ$462,MATCH("Andel av bränsle i kvv som allokerats till värme, exklusive rökgaskondensering och hjälpel",'Slutlig allokering kvv'!$B$1:$AK$1,0),FALSE),"")</f>
        <v/>
      </c>
      <c r="AK233" s="137" t="str">
        <f t="shared" si="7"/>
        <v/>
      </c>
    </row>
    <row r="234" spans="1:37" x14ac:dyDescent="0.25">
      <c r="A234" s="2" t="s">
        <v>378</v>
      </c>
      <c r="B234" s="2" t="s">
        <v>379</v>
      </c>
      <c r="C234" t="str">
        <f>IFERROR(VLOOKUP($B234,Kraftvärmeprod!$B$1:$AH$479,MATCH(C$3,Kraftvärmeprod!$B$1:$AG$1,0),FALSE)/1,"")</f>
        <v/>
      </c>
      <c r="D234" t="str">
        <f>IFERROR(VLOOKUP($B234,Kraftvärmeprod!$B$1:$AH$479,MATCH(D$3,Kraftvärmeprod!$B$1:$AG$1,0),FALSE)/1,"")</f>
        <v/>
      </c>
      <c r="E234">
        <f>IFERROR(VLOOKUP($B234,Kraftvärmeprod!$B$1:$AH$479,MATCH(E$2,Kraftvärmeprod!$B$1:$AG$1,0),FALSE)/1,0)-IFERROR(VLOOKUP($B234,'Slutlig allokering kvv'!$B$2:$AC$462,MATCH(E$3,'Slutlig allokering kvv'!$B$1:$AJ$1,0),FALSE)/1,0)</f>
        <v>0</v>
      </c>
      <c r="F234">
        <f>IFERROR(VLOOKUP($B234,Kraftvärmeprod!$B$1:$AH$479,MATCH(F$2,Kraftvärmeprod!$B$1:$AG$1,0),FALSE)/1,0)-IFERROR(VLOOKUP($B234,'Slutlig allokering kvv'!$B$2:$AC$462,MATCH(F$3,'Slutlig allokering kvv'!$B$1:$AJ$1,0),FALSE)/1,0)</f>
        <v>0</v>
      </c>
      <c r="G234">
        <f>IFERROR(VLOOKUP($B234,Kraftvärmeprod!$B$1:$AH$479,MATCH(G$2,Kraftvärmeprod!$B$1:$AG$1,0),FALSE)/1,0)-IFERROR(VLOOKUP($B234,'Slutlig allokering kvv'!$B$2:$AC$462,MATCH(G$3,'Slutlig allokering kvv'!$B$1:$AJ$1,0),FALSE)/1,0)</f>
        <v>0</v>
      </c>
      <c r="H234">
        <f>IFERROR(VLOOKUP($B234,Kraftvärmeprod!$B$1:$AH$479,MATCH(H$2,Kraftvärmeprod!$B$1:$AG$1,0),FALSE)/1,0)-IFERROR(VLOOKUP($B234,'Slutlig allokering kvv'!$B$2:$AC$462,MATCH(H$3,'Slutlig allokering kvv'!$B$1:$AJ$1,0),FALSE)/1,0)</f>
        <v>0</v>
      </c>
      <c r="I234">
        <f>IFERROR(VLOOKUP($B234,Kraftvärmeprod!$B$1:$AH$479,MATCH(I$2,Kraftvärmeprod!$B$1:$AG$1,0),FALSE)/1,0)-IFERROR(VLOOKUP($B234,'Slutlig allokering kvv'!$B$2:$AC$462,MATCH(I$3,'Slutlig allokering kvv'!$B$1:$AJ$1,0),FALSE)/1,0)</f>
        <v>0</v>
      </c>
      <c r="J234">
        <f>IFERROR(VLOOKUP($B234,Kraftvärmeprod!$B$1:$AH$479,MATCH(J$2,Kraftvärmeprod!$B$1:$AG$1,0),FALSE)/1,0)-IFERROR(VLOOKUP($B234,'Slutlig allokering kvv'!$B$2:$AC$462,MATCH(J$3,'Slutlig allokering kvv'!$B$1:$AJ$1,0),FALSE)/1,0)</f>
        <v>0</v>
      </c>
      <c r="K234">
        <f>IFERROR(VLOOKUP($B234,Kraftvärmeprod!$B$1:$AH$479,MATCH(K$2,Kraftvärmeprod!$B$1:$AG$1,0),FALSE)/1,0)-IFERROR(VLOOKUP($B234,'Slutlig allokering kvv'!$B$2:$AC$462,MATCH(K$3,'Slutlig allokering kvv'!$B$1:$AJ$1,0),FALSE)/1,0)</f>
        <v>0</v>
      </c>
      <c r="L234">
        <f>IFERROR(VLOOKUP($B234,Kraftvärmeprod!$B$1:$AH$479,MATCH(L$2,Kraftvärmeprod!$B$1:$AG$1,0),FALSE)/1,0)-IFERROR(VLOOKUP($B234,'Slutlig allokering kvv'!$B$2:$AC$462,MATCH(L$3,'Slutlig allokering kvv'!$B$1:$AJ$1,0),FALSE)/1,0)</f>
        <v>0</v>
      </c>
      <c r="M234">
        <f>IFERROR(VLOOKUP($B234,Kraftvärmeprod!$B$1:$AH$479,MATCH(M$2,Kraftvärmeprod!$B$1:$AG$1,0),FALSE)/1,0)-IFERROR(VLOOKUP($B234,'Slutlig allokering kvv'!$B$2:$AC$462,MATCH(M$3,'Slutlig allokering kvv'!$B$1:$AJ$1,0),FALSE)/1,0)</f>
        <v>0</v>
      </c>
      <c r="N234">
        <f>IFERROR(VLOOKUP($B234,Kraftvärmeprod!$B$1:$AH$479,MATCH(N$2,Kraftvärmeprod!$B$1:$AG$1,0),FALSE)/1,0)-IFERROR(VLOOKUP($B234,'Slutlig allokering kvv'!$B$2:$AC$462,MATCH(N$3,'Slutlig allokering kvv'!$B$1:$AJ$1,0),FALSE)/1,0)</f>
        <v>0</v>
      </c>
      <c r="O234">
        <f>IFERROR(VLOOKUP($B234,Kraftvärmeprod!$B$1:$AH$479,MATCH(O$2,Kraftvärmeprod!$B$1:$AG$1,0),FALSE)/1,0)-IFERROR(VLOOKUP($B234,'Slutlig allokering kvv'!$B$2:$AC$462,MATCH(O$3,'Slutlig allokering kvv'!$B$1:$AJ$1,0),FALSE)/1,0)</f>
        <v>0</v>
      </c>
      <c r="P234">
        <f>IFERROR(VLOOKUP($B234,Kraftvärmeprod!$B$1:$AH$479,MATCH(P$2,Kraftvärmeprod!$B$1:$AG$1,0),FALSE)/1,0)-IFERROR(VLOOKUP($B234,'Slutlig allokering kvv'!$B$2:$AC$462,MATCH(P$3,'Slutlig allokering kvv'!$B$1:$AJ$1,0),FALSE)/1,0)</f>
        <v>0</v>
      </c>
      <c r="Q234">
        <f>IFERROR(VLOOKUP($B234,Kraftvärmeprod!$B$1:$AH$479,MATCH(Q$2,Kraftvärmeprod!$B$1:$AG$1,0),FALSE)/1,0)-IFERROR(VLOOKUP($B234,'Slutlig allokering kvv'!$B$2:$AC$462,MATCH(Q$3,'Slutlig allokering kvv'!$B$1:$AJ$1,0),FALSE)/1,0)</f>
        <v>0</v>
      </c>
      <c r="R234">
        <f>IFERROR(VLOOKUP($B234,Kraftvärmeprod!$B$1:$AH$479,MATCH(R$2,Kraftvärmeprod!$B$1:$AG$1,0),FALSE)/1,0)-IFERROR(VLOOKUP($B234,'Slutlig allokering kvv'!$B$2:$AC$462,MATCH(R$3,'Slutlig allokering kvv'!$B$1:$AJ$1,0),FALSE)/1,0)</f>
        <v>0</v>
      </c>
      <c r="S234">
        <f>IFERROR(VLOOKUP($B234,Kraftvärmeprod!$B$1:$AH$479,MATCH(S$2,Kraftvärmeprod!$B$1:$AG$1,0),FALSE)/1,0)-IFERROR(VLOOKUP($B234,'Slutlig allokering kvv'!$B$2:$AC$462,MATCH(S$3,'Slutlig allokering kvv'!$B$1:$AJ$1,0),FALSE)/1,0)</f>
        <v>0</v>
      </c>
      <c r="T234" s="6">
        <f>IFERROR(VLOOKUP($B234,Miljö!$B$1:$S$477,MATCH(T$2,Miljö!$B$1:$X$1,0),FALSE)/1,0)-IFERROR(VLOOKUP($B234,'Slutlig allokering kvv'!$B$2:$AC$462,MATCH(T$3,'Slutlig allokering kvv'!$B$1:$AJ$1,0),FALSE)/1,0)</f>
        <v>0</v>
      </c>
      <c r="U234">
        <f>IFERROR(VLOOKUP($B234,Kraftvärmeprod!$B$1:$AH$479,MATCH(U$2,Kraftvärmeprod!$B$1:$AG$1,0),FALSE)/1,0)-IFERROR(VLOOKUP($B234,'Slutlig allokering kvv'!$B$2:$AC$462,MATCH(U$3,'Slutlig allokering kvv'!$B$1:$AJ$1,0),FALSE)/1,0)</f>
        <v>0</v>
      </c>
      <c r="V234">
        <f>IFERROR(VLOOKUP($B234,Kraftvärmeprod!$B$1:$AH$479,MATCH(V$2,Kraftvärmeprod!$B$1:$AG$1,0),FALSE)/1,0)-IFERROR(VLOOKUP($B234,'Slutlig allokering kvv'!$B$2:$AC$462,MATCH(V$3,'Slutlig allokering kvv'!$B$1:$AJ$1,0),FALSE)/1,0)</f>
        <v>0</v>
      </c>
      <c r="W234">
        <f>IFERROR(VLOOKUP($B234,Kraftvärmeprod!$B$1:$AH$479,MATCH(W$2,Kraftvärmeprod!$B$1:$AG$1,0),FALSE)/1,0)-IFERROR(VLOOKUP($B234,'Slutlig allokering kvv'!$B$2:$AC$462,MATCH(W$3,'Slutlig allokering kvv'!$B$1:$AJ$1,0),FALSE)/1,0)</f>
        <v>0</v>
      </c>
      <c r="X234">
        <f>IFERROR(VLOOKUP($B234,Kraftvärmeprod!$B$1:$AH$479,MATCH(X$2,Kraftvärmeprod!$B$1:$AG$1,0),FALSE)/1,0)-IFERROR(VLOOKUP($B234,'Slutlig allokering kvv'!$B$2:$AC$462,MATCH(X$3,'Slutlig allokering kvv'!$B$1:$AJ$1,0),FALSE)/1,0)</f>
        <v>0</v>
      </c>
      <c r="Y234">
        <f>IFERROR(VLOOKUP($B234,Kraftvärmeprod!$B$1:$AH$479,MATCH(Y$2,Kraftvärmeprod!$B$1:$AG$1,0),FALSE)/1,0)-IFERROR(VLOOKUP($B234,'Slutlig allokering kvv'!$B$2:$AC$462,MATCH(Y$3,'Slutlig allokering kvv'!$B$1:$AJ$1,0),FALSE)/1,0)</f>
        <v>0</v>
      </c>
      <c r="Z234">
        <f>IFERROR(VLOOKUP($B234,Kraftvärmeprod!$B$1:$AH$479,MATCH(Z$2,Kraftvärmeprod!$B$1:$AG$1,0),FALSE)/1,0)-IFERROR(VLOOKUP($B234,'Slutlig allokering kvv'!$B$2:$AC$462,MATCH(Z$3,'Slutlig allokering kvv'!$B$1:$AJ$1,0),FALSE)/1,0)</f>
        <v>0</v>
      </c>
      <c r="AA234">
        <f>IFERROR(VLOOKUP($B234,Kraftvärmeprod!$B$1:$AH$479,MATCH(AA$2,Kraftvärmeprod!$B$1:$AG$1,0),FALSE)/1,0)-IFERROR(VLOOKUP($B234,'Slutlig allokering kvv'!$B$2:$AC$462,MATCH(AA$3,'Slutlig allokering kvv'!$B$1:$AJ$1,0),FALSE)/1,0)</f>
        <v>0</v>
      </c>
      <c r="AE234">
        <f t="shared" si="6"/>
        <v>0</v>
      </c>
      <c r="AG234">
        <f>IFERROR(VLOOKUP(B234,'Slutlig allokering kvv'!$B$2:$AJ$462,MATCH("Summa slutlig allokerad tillförd energi (utan hjälpel och rökgaskondensering):",'Slutlig allokering kvv'!$B$1:$AK$1,0),FALSE)/1,"")</f>
        <v>0</v>
      </c>
      <c r="AI234" s="137" t="str">
        <f>IFERROR(1-VLOOKUP(B234,'Slutlig allokering kvv'!$B$2:$AJ$462,MATCH("Andel av bränsle i kvv som allokerats till värme, exklusive rökgaskondensering och hjälpel",'Slutlig allokering kvv'!$B$1:$AK$1,0),FALSE),"")</f>
        <v/>
      </c>
      <c r="AK234" s="137" t="str">
        <f t="shared" si="7"/>
        <v/>
      </c>
    </row>
    <row r="235" spans="1:37" x14ac:dyDescent="0.25">
      <c r="A235" s="2" t="s">
        <v>380</v>
      </c>
      <c r="B235" s="2" t="s">
        <v>381</v>
      </c>
      <c r="C235" t="str">
        <f>IFERROR(VLOOKUP($B235,Kraftvärmeprod!$B$1:$AH$479,MATCH(C$3,Kraftvärmeprod!$B$1:$AG$1,0),FALSE)/1,"")</f>
        <v/>
      </c>
      <c r="D235" t="str">
        <f>IFERROR(VLOOKUP($B235,Kraftvärmeprod!$B$1:$AH$479,MATCH(D$3,Kraftvärmeprod!$B$1:$AG$1,0),FALSE)/1,"")</f>
        <v/>
      </c>
      <c r="E235">
        <f>IFERROR(VLOOKUP($B235,Kraftvärmeprod!$B$1:$AH$479,MATCH(E$2,Kraftvärmeprod!$B$1:$AG$1,0),FALSE)/1,0)-IFERROR(VLOOKUP($B235,'Slutlig allokering kvv'!$B$2:$AC$462,MATCH(E$3,'Slutlig allokering kvv'!$B$1:$AJ$1,0),FALSE)/1,0)</f>
        <v>0</v>
      </c>
      <c r="F235">
        <f>IFERROR(VLOOKUP($B235,Kraftvärmeprod!$B$1:$AH$479,MATCH(F$2,Kraftvärmeprod!$B$1:$AG$1,0),FALSE)/1,0)-IFERROR(VLOOKUP($B235,'Slutlig allokering kvv'!$B$2:$AC$462,MATCH(F$3,'Slutlig allokering kvv'!$B$1:$AJ$1,0),FALSE)/1,0)</f>
        <v>0</v>
      </c>
      <c r="G235">
        <f>IFERROR(VLOOKUP($B235,Kraftvärmeprod!$B$1:$AH$479,MATCH(G$2,Kraftvärmeprod!$B$1:$AG$1,0),FALSE)/1,0)-IFERROR(VLOOKUP($B235,'Slutlig allokering kvv'!$B$2:$AC$462,MATCH(G$3,'Slutlig allokering kvv'!$B$1:$AJ$1,0),FALSE)/1,0)</f>
        <v>0</v>
      </c>
      <c r="H235">
        <f>IFERROR(VLOOKUP($B235,Kraftvärmeprod!$B$1:$AH$479,MATCH(H$2,Kraftvärmeprod!$B$1:$AG$1,0),FALSE)/1,0)-IFERROR(VLOOKUP($B235,'Slutlig allokering kvv'!$B$2:$AC$462,MATCH(H$3,'Slutlig allokering kvv'!$B$1:$AJ$1,0),FALSE)/1,0)</f>
        <v>0</v>
      </c>
      <c r="I235">
        <f>IFERROR(VLOOKUP($B235,Kraftvärmeprod!$B$1:$AH$479,MATCH(I$2,Kraftvärmeprod!$B$1:$AG$1,0),FALSE)/1,0)-IFERROR(VLOOKUP($B235,'Slutlig allokering kvv'!$B$2:$AC$462,MATCH(I$3,'Slutlig allokering kvv'!$B$1:$AJ$1,0),FALSE)/1,0)</f>
        <v>0</v>
      </c>
      <c r="J235">
        <f>IFERROR(VLOOKUP($B235,Kraftvärmeprod!$B$1:$AH$479,MATCH(J$2,Kraftvärmeprod!$B$1:$AG$1,0),FALSE)/1,0)-IFERROR(VLOOKUP($B235,'Slutlig allokering kvv'!$B$2:$AC$462,MATCH(J$3,'Slutlig allokering kvv'!$B$1:$AJ$1,0),FALSE)/1,0)</f>
        <v>0</v>
      </c>
      <c r="K235">
        <f>IFERROR(VLOOKUP($B235,Kraftvärmeprod!$B$1:$AH$479,MATCH(K$2,Kraftvärmeprod!$B$1:$AG$1,0),FALSE)/1,0)-IFERROR(VLOOKUP($B235,'Slutlig allokering kvv'!$B$2:$AC$462,MATCH(K$3,'Slutlig allokering kvv'!$B$1:$AJ$1,0),FALSE)/1,0)</f>
        <v>0</v>
      </c>
      <c r="L235">
        <f>IFERROR(VLOOKUP($B235,Kraftvärmeprod!$B$1:$AH$479,MATCH(L$2,Kraftvärmeprod!$B$1:$AG$1,0),FALSE)/1,0)-IFERROR(VLOOKUP($B235,'Slutlig allokering kvv'!$B$2:$AC$462,MATCH(L$3,'Slutlig allokering kvv'!$B$1:$AJ$1,0),FALSE)/1,0)</f>
        <v>0</v>
      </c>
      <c r="M235">
        <f>IFERROR(VLOOKUP($B235,Kraftvärmeprod!$B$1:$AH$479,MATCH(M$2,Kraftvärmeprod!$B$1:$AG$1,0),FALSE)/1,0)-IFERROR(VLOOKUP($B235,'Slutlig allokering kvv'!$B$2:$AC$462,MATCH(M$3,'Slutlig allokering kvv'!$B$1:$AJ$1,0),FALSE)/1,0)</f>
        <v>0</v>
      </c>
      <c r="N235">
        <f>IFERROR(VLOOKUP($B235,Kraftvärmeprod!$B$1:$AH$479,MATCH(N$2,Kraftvärmeprod!$B$1:$AG$1,0),FALSE)/1,0)-IFERROR(VLOOKUP($B235,'Slutlig allokering kvv'!$B$2:$AC$462,MATCH(N$3,'Slutlig allokering kvv'!$B$1:$AJ$1,0),FALSE)/1,0)</f>
        <v>0</v>
      </c>
      <c r="O235">
        <f>IFERROR(VLOOKUP($B235,Kraftvärmeprod!$B$1:$AH$479,MATCH(O$2,Kraftvärmeprod!$B$1:$AG$1,0),FALSE)/1,0)-IFERROR(VLOOKUP($B235,'Slutlig allokering kvv'!$B$2:$AC$462,MATCH(O$3,'Slutlig allokering kvv'!$B$1:$AJ$1,0),FALSE)/1,0)</f>
        <v>0</v>
      </c>
      <c r="P235">
        <f>IFERROR(VLOOKUP($B235,Kraftvärmeprod!$B$1:$AH$479,MATCH(P$2,Kraftvärmeprod!$B$1:$AG$1,0),FALSE)/1,0)-IFERROR(VLOOKUP($B235,'Slutlig allokering kvv'!$B$2:$AC$462,MATCH(P$3,'Slutlig allokering kvv'!$B$1:$AJ$1,0),FALSE)/1,0)</f>
        <v>0</v>
      </c>
      <c r="Q235">
        <f>IFERROR(VLOOKUP($B235,Kraftvärmeprod!$B$1:$AH$479,MATCH(Q$2,Kraftvärmeprod!$B$1:$AG$1,0),FALSE)/1,0)-IFERROR(VLOOKUP($B235,'Slutlig allokering kvv'!$B$2:$AC$462,MATCH(Q$3,'Slutlig allokering kvv'!$B$1:$AJ$1,0),FALSE)/1,0)</f>
        <v>0</v>
      </c>
      <c r="R235">
        <f>IFERROR(VLOOKUP($B235,Kraftvärmeprod!$B$1:$AH$479,MATCH(R$2,Kraftvärmeprod!$B$1:$AG$1,0),FALSE)/1,0)-IFERROR(VLOOKUP($B235,'Slutlig allokering kvv'!$B$2:$AC$462,MATCH(R$3,'Slutlig allokering kvv'!$B$1:$AJ$1,0),FALSE)/1,0)</f>
        <v>0</v>
      </c>
      <c r="S235">
        <f>IFERROR(VLOOKUP($B235,Kraftvärmeprod!$B$1:$AH$479,MATCH(S$2,Kraftvärmeprod!$B$1:$AG$1,0),FALSE)/1,0)-IFERROR(VLOOKUP($B235,'Slutlig allokering kvv'!$B$2:$AC$462,MATCH(S$3,'Slutlig allokering kvv'!$B$1:$AJ$1,0),FALSE)/1,0)</f>
        <v>0</v>
      </c>
      <c r="T235" s="6">
        <f>IFERROR(VLOOKUP($B235,Miljö!$B$1:$S$477,MATCH(T$2,Miljö!$B$1:$X$1,0),FALSE)/1,0)-IFERROR(VLOOKUP($B235,'Slutlig allokering kvv'!$B$2:$AC$462,MATCH(T$3,'Slutlig allokering kvv'!$B$1:$AJ$1,0),FALSE)/1,0)</f>
        <v>0</v>
      </c>
      <c r="U235">
        <f>IFERROR(VLOOKUP($B235,Kraftvärmeprod!$B$1:$AH$479,MATCH(U$2,Kraftvärmeprod!$B$1:$AG$1,0),FALSE)/1,0)-IFERROR(VLOOKUP($B235,'Slutlig allokering kvv'!$B$2:$AC$462,MATCH(U$3,'Slutlig allokering kvv'!$B$1:$AJ$1,0),FALSE)/1,0)</f>
        <v>0</v>
      </c>
      <c r="V235">
        <f>IFERROR(VLOOKUP($B235,Kraftvärmeprod!$B$1:$AH$479,MATCH(V$2,Kraftvärmeprod!$B$1:$AG$1,0),FALSE)/1,0)-IFERROR(VLOOKUP($B235,'Slutlig allokering kvv'!$B$2:$AC$462,MATCH(V$3,'Slutlig allokering kvv'!$B$1:$AJ$1,0),FALSE)/1,0)</f>
        <v>0</v>
      </c>
      <c r="W235">
        <f>IFERROR(VLOOKUP($B235,Kraftvärmeprod!$B$1:$AH$479,MATCH(W$2,Kraftvärmeprod!$B$1:$AG$1,0),FALSE)/1,0)-IFERROR(VLOOKUP($B235,'Slutlig allokering kvv'!$B$2:$AC$462,MATCH(W$3,'Slutlig allokering kvv'!$B$1:$AJ$1,0),FALSE)/1,0)</f>
        <v>0</v>
      </c>
      <c r="X235">
        <f>IFERROR(VLOOKUP($B235,Kraftvärmeprod!$B$1:$AH$479,MATCH(X$2,Kraftvärmeprod!$B$1:$AG$1,0),FALSE)/1,0)-IFERROR(VLOOKUP($B235,'Slutlig allokering kvv'!$B$2:$AC$462,MATCH(X$3,'Slutlig allokering kvv'!$B$1:$AJ$1,0),FALSE)/1,0)</f>
        <v>0</v>
      </c>
      <c r="Y235">
        <f>IFERROR(VLOOKUP($B235,Kraftvärmeprod!$B$1:$AH$479,MATCH(Y$2,Kraftvärmeprod!$B$1:$AG$1,0),FALSE)/1,0)-IFERROR(VLOOKUP($B235,'Slutlig allokering kvv'!$B$2:$AC$462,MATCH(Y$3,'Slutlig allokering kvv'!$B$1:$AJ$1,0),FALSE)/1,0)</f>
        <v>0</v>
      </c>
      <c r="Z235">
        <f>IFERROR(VLOOKUP($B235,Kraftvärmeprod!$B$1:$AH$479,MATCH(Z$2,Kraftvärmeprod!$B$1:$AG$1,0),FALSE)/1,0)-IFERROR(VLOOKUP($B235,'Slutlig allokering kvv'!$B$2:$AC$462,MATCH(Z$3,'Slutlig allokering kvv'!$B$1:$AJ$1,0),FALSE)/1,0)</f>
        <v>0</v>
      </c>
      <c r="AA235">
        <f>IFERROR(VLOOKUP($B235,Kraftvärmeprod!$B$1:$AH$479,MATCH(AA$2,Kraftvärmeprod!$B$1:$AG$1,0),FALSE)/1,0)-IFERROR(VLOOKUP($B235,'Slutlig allokering kvv'!$B$2:$AC$462,MATCH(AA$3,'Slutlig allokering kvv'!$B$1:$AJ$1,0),FALSE)/1,0)</f>
        <v>0</v>
      </c>
      <c r="AE235">
        <f t="shared" si="6"/>
        <v>0</v>
      </c>
      <c r="AG235">
        <f>IFERROR(VLOOKUP(B235,'Slutlig allokering kvv'!$B$2:$AJ$462,MATCH("Summa slutlig allokerad tillförd energi (utan hjälpel och rökgaskondensering):",'Slutlig allokering kvv'!$B$1:$AK$1,0),FALSE)/1,"")</f>
        <v>0</v>
      </c>
      <c r="AI235" s="137" t="str">
        <f>IFERROR(1-VLOOKUP(B235,'Slutlig allokering kvv'!$B$2:$AJ$462,MATCH("Andel av bränsle i kvv som allokerats till värme, exklusive rökgaskondensering och hjälpel",'Slutlig allokering kvv'!$B$1:$AK$1,0),FALSE),"")</f>
        <v/>
      </c>
      <c r="AK235" s="137" t="str">
        <f t="shared" si="7"/>
        <v/>
      </c>
    </row>
    <row r="236" spans="1:37" x14ac:dyDescent="0.25">
      <c r="A236" s="2" t="s">
        <v>382</v>
      </c>
      <c r="B236" s="2" t="s">
        <v>383</v>
      </c>
      <c r="C236" t="str">
        <f>IFERROR(VLOOKUP($B236,Kraftvärmeprod!$B$1:$AH$479,MATCH(C$3,Kraftvärmeprod!$B$1:$AG$1,0),FALSE)/1,"")</f>
        <v/>
      </c>
      <c r="D236" t="str">
        <f>IFERROR(VLOOKUP($B236,Kraftvärmeprod!$B$1:$AH$479,MATCH(D$3,Kraftvärmeprod!$B$1:$AG$1,0),FALSE)/1,"")</f>
        <v/>
      </c>
      <c r="E236">
        <f>IFERROR(VLOOKUP($B236,Kraftvärmeprod!$B$1:$AH$479,MATCH(E$2,Kraftvärmeprod!$B$1:$AG$1,0),FALSE)/1,0)-IFERROR(VLOOKUP($B236,'Slutlig allokering kvv'!$B$2:$AC$462,MATCH(E$3,'Slutlig allokering kvv'!$B$1:$AJ$1,0),FALSE)/1,0)</f>
        <v>0</v>
      </c>
      <c r="F236">
        <f>IFERROR(VLOOKUP($B236,Kraftvärmeprod!$B$1:$AH$479,MATCH(F$2,Kraftvärmeprod!$B$1:$AG$1,0),FALSE)/1,0)-IFERROR(VLOOKUP($B236,'Slutlig allokering kvv'!$B$2:$AC$462,MATCH(F$3,'Slutlig allokering kvv'!$B$1:$AJ$1,0),FALSE)/1,0)</f>
        <v>0</v>
      </c>
      <c r="G236">
        <f>IFERROR(VLOOKUP($B236,Kraftvärmeprod!$B$1:$AH$479,MATCH(G$2,Kraftvärmeprod!$B$1:$AG$1,0),FALSE)/1,0)-IFERROR(VLOOKUP($B236,'Slutlig allokering kvv'!$B$2:$AC$462,MATCH(G$3,'Slutlig allokering kvv'!$B$1:$AJ$1,0),FALSE)/1,0)</f>
        <v>0</v>
      </c>
      <c r="H236">
        <f>IFERROR(VLOOKUP($B236,Kraftvärmeprod!$B$1:$AH$479,MATCH(H$2,Kraftvärmeprod!$B$1:$AG$1,0),FALSE)/1,0)-IFERROR(VLOOKUP($B236,'Slutlig allokering kvv'!$B$2:$AC$462,MATCH(H$3,'Slutlig allokering kvv'!$B$1:$AJ$1,0),FALSE)/1,0)</f>
        <v>0</v>
      </c>
      <c r="I236">
        <f>IFERROR(VLOOKUP($B236,Kraftvärmeprod!$B$1:$AH$479,MATCH(I$2,Kraftvärmeprod!$B$1:$AG$1,0),FALSE)/1,0)-IFERROR(VLOOKUP($B236,'Slutlig allokering kvv'!$B$2:$AC$462,MATCH(I$3,'Slutlig allokering kvv'!$B$1:$AJ$1,0),FALSE)/1,0)</f>
        <v>0</v>
      </c>
      <c r="J236">
        <f>IFERROR(VLOOKUP($B236,Kraftvärmeprod!$B$1:$AH$479,MATCH(J$2,Kraftvärmeprod!$B$1:$AG$1,0),FALSE)/1,0)-IFERROR(VLOOKUP($B236,'Slutlig allokering kvv'!$B$2:$AC$462,MATCH(J$3,'Slutlig allokering kvv'!$B$1:$AJ$1,0),FALSE)/1,0)</f>
        <v>0</v>
      </c>
      <c r="K236">
        <f>IFERROR(VLOOKUP($B236,Kraftvärmeprod!$B$1:$AH$479,MATCH(K$2,Kraftvärmeprod!$B$1:$AG$1,0),FALSE)/1,0)-IFERROR(VLOOKUP($B236,'Slutlig allokering kvv'!$B$2:$AC$462,MATCH(K$3,'Slutlig allokering kvv'!$B$1:$AJ$1,0),FALSE)/1,0)</f>
        <v>0</v>
      </c>
      <c r="L236">
        <f>IFERROR(VLOOKUP($B236,Kraftvärmeprod!$B$1:$AH$479,MATCH(L$2,Kraftvärmeprod!$B$1:$AG$1,0),FALSE)/1,0)-IFERROR(VLOOKUP($B236,'Slutlig allokering kvv'!$B$2:$AC$462,MATCH(L$3,'Slutlig allokering kvv'!$B$1:$AJ$1,0),FALSE)/1,0)</f>
        <v>0</v>
      </c>
      <c r="M236">
        <f>IFERROR(VLOOKUP($B236,Kraftvärmeprod!$B$1:$AH$479,MATCH(M$2,Kraftvärmeprod!$B$1:$AG$1,0),FALSE)/1,0)-IFERROR(VLOOKUP($B236,'Slutlig allokering kvv'!$B$2:$AC$462,MATCH(M$3,'Slutlig allokering kvv'!$B$1:$AJ$1,0),FALSE)/1,0)</f>
        <v>0</v>
      </c>
      <c r="N236">
        <f>IFERROR(VLOOKUP($B236,Kraftvärmeprod!$B$1:$AH$479,MATCH(N$2,Kraftvärmeprod!$B$1:$AG$1,0),FALSE)/1,0)-IFERROR(VLOOKUP($B236,'Slutlig allokering kvv'!$B$2:$AC$462,MATCH(N$3,'Slutlig allokering kvv'!$B$1:$AJ$1,0),FALSE)/1,0)</f>
        <v>0</v>
      </c>
      <c r="O236">
        <f>IFERROR(VLOOKUP($B236,Kraftvärmeprod!$B$1:$AH$479,MATCH(O$2,Kraftvärmeprod!$B$1:$AG$1,0),FALSE)/1,0)-IFERROR(VLOOKUP($B236,'Slutlig allokering kvv'!$B$2:$AC$462,MATCH(O$3,'Slutlig allokering kvv'!$B$1:$AJ$1,0),FALSE)/1,0)</f>
        <v>0</v>
      </c>
      <c r="P236">
        <f>IFERROR(VLOOKUP($B236,Kraftvärmeprod!$B$1:$AH$479,MATCH(P$2,Kraftvärmeprod!$B$1:$AG$1,0),FALSE)/1,0)-IFERROR(VLOOKUP($B236,'Slutlig allokering kvv'!$B$2:$AC$462,MATCH(P$3,'Slutlig allokering kvv'!$B$1:$AJ$1,0),FALSE)/1,0)</f>
        <v>0</v>
      </c>
      <c r="Q236">
        <f>IFERROR(VLOOKUP($B236,Kraftvärmeprod!$B$1:$AH$479,MATCH(Q$2,Kraftvärmeprod!$B$1:$AG$1,0),FALSE)/1,0)-IFERROR(VLOOKUP($B236,'Slutlig allokering kvv'!$B$2:$AC$462,MATCH(Q$3,'Slutlig allokering kvv'!$B$1:$AJ$1,0),FALSE)/1,0)</f>
        <v>0</v>
      </c>
      <c r="R236">
        <f>IFERROR(VLOOKUP($B236,Kraftvärmeprod!$B$1:$AH$479,MATCH(R$2,Kraftvärmeprod!$B$1:$AG$1,0),FALSE)/1,0)-IFERROR(VLOOKUP($B236,'Slutlig allokering kvv'!$B$2:$AC$462,MATCH(R$3,'Slutlig allokering kvv'!$B$1:$AJ$1,0),FALSE)/1,0)</f>
        <v>0</v>
      </c>
      <c r="S236">
        <f>IFERROR(VLOOKUP($B236,Kraftvärmeprod!$B$1:$AH$479,MATCH(S$2,Kraftvärmeprod!$B$1:$AG$1,0),FALSE)/1,0)-IFERROR(VLOOKUP($B236,'Slutlig allokering kvv'!$B$2:$AC$462,MATCH(S$3,'Slutlig allokering kvv'!$B$1:$AJ$1,0),FALSE)/1,0)</f>
        <v>0</v>
      </c>
      <c r="T236" s="6">
        <f>IFERROR(VLOOKUP($B236,Miljö!$B$1:$S$477,MATCH(T$2,Miljö!$B$1:$X$1,0),FALSE)/1,0)-IFERROR(VLOOKUP($B236,'Slutlig allokering kvv'!$B$2:$AC$462,MATCH(T$3,'Slutlig allokering kvv'!$B$1:$AJ$1,0),FALSE)/1,0)</f>
        <v>0</v>
      </c>
      <c r="U236">
        <f>IFERROR(VLOOKUP($B236,Kraftvärmeprod!$B$1:$AH$479,MATCH(U$2,Kraftvärmeprod!$B$1:$AG$1,0),FALSE)/1,0)-IFERROR(VLOOKUP($B236,'Slutlig allokering kvv'!$B$2:$AC$462,MATCH(U$3,'Slutlig allokering kvv'!$B$1:$AJ$1,0),FALSE)/1,0)</f>
        <v>0</v>
      </c>
      <c r="V236">
        <f>IFERROR(VLOOKUP($B236,Kraftvärmeprod!$B$1:$AH$479,MATCH(V$2,Kraftvärmeprod!$B$1:$AG$1,0),FALSE)/1,0)-IFERROR(VLOOKUP($B236,'Slutlig allokering kvv'!$B$2:$AC$462,MATCH(V$3,'Slutlig allokering kvv'!$B$1:$AJ$1,0),FALSE)/1,0)</f>
        <v>0</v>
      </c>
      <c r="W236">
        <f>IFERROR(VLOOKUP($B236,Kraftvärmeprod!$B$1:$AH$479,MATCH(W$2,Kraftvärmeprod!$B$1:$AG$1,0),FALSE)/1,0)-IFERROR(VLOOKUP($B236,'Slutlig allokering kvv'!$B$2:$AC$462,MATCH(W$3,'Slutlig allokering kvv'!$B$1:$AJ$1,0),FALSE)/1,0)</f>
        <v>0</v>
      </c>
      <c r="X236">
        <f>IFERROR(VLOOKUP($B236,Kraftvärmeprod!$B$1:$AH$479,MATCH(X$2,Kraftvärmeprod!$B$1:$AG$1,0),FALSE)/1,0)-IFERROR(VLOOKUP($B236,'Slutlig allokering kvv'!$B$2:$AC$462,MATCH(X$3,'Slutlig allokering kvv'!$B$1:$AJ$1,0),FALSE)/1,0)</f>
        <v>0</v>
      </c>
      <c r="Y236">
        <f>IFERROR(VLOOKUP($B236,Kraftvärmeprod!$B$1:$AH$479,MATCH(Y$2,Kraftvärmeprod!$B$1:$AG$1,0),FALSE)/1,0)-IFERROR(VLOOKUP($B236,'Slutlig allokering kvv'!$B$2:$AC$462,MATCH(Y$3,'Slutlig allokering kvv'!$B$1:$AJ$1,0),FALSE)/1,0)</f>
        <v>0</v>
      </c>
      <c r="Z236">
        <f>IFERROR(VLOOKUP($B236,Kraftvärmeprod!$B$1:$AH$479,MATCH(Z$2,Kraftvärmeprod!$B$1:$AG$1,0),FALSE)/1,0)-IFERROR(VLOOKUP($B236,'Slutlig allokering kvv'!$B$2:$AC$462,MATCH(Z$3,'Slutlig allokering kvv'!$B$1:$AJ$1,0),FALSE)/1,0)</f>
        <v>0</v>
      </c>
      <c r="AA236">
        <f>IFERROR(VLOOKUP($B236,Kraftvärmeprod!$B$1:$AH$479,MATCH(AA$2,Kraftvärmeprod!$B$1:$AG$1,0),FALSE)/1,0)-IFERROR(VLOOKUP($B236,'Slutlig allokering kvv'!$B$2:$AC$462,MATCH(AA$3,'Slutlig allokering kvv'!$B$1:$AJ$1,0),FALSE)/1,0)</f>
        <v>0</v>
      </c>
      <c r="AE236">
        <f t="shared" si="6"/>
        <v>0</v>
      </c>
      <c r="AG236">
        <f>IFERROR(VLOOKUP(B236,'Slutlig allokering kvv'!$B$2:$AJ$462,MATCH("Summa slutlig allokerad tillförd energi (utan hjälpel och rökgaskondensering):",'Slutlig allokering kvv'!$B$1:$AK$1,0),FALSE)/1,"")</f>
        <v>0</v>
      </c>
      <c r="AI236" s="137" t="str">
        <f>IFERROR(1-VLOOKUP(B236,'Slutlig allokering kvv'!$B$2:$AJ$462,MATCH("Andel av bränsle i kvv som allokerats till värme, exklusive rökgaskondensering och hjälpel",'Slutlig allokering kvv'!$B$1:$AK$1,0),FALSE),"")</f>
        <v/>
      </c>
      <c r="AK236" s="137" t="str">
        <f t="shared" si="7"/>
        <v/>
      </c>
    </row>
    <row r="237" spans="1:37" x14ac:dyDescent="0.25">
      <c r="A237" s="2" t="s">
        <v>382</v>
      </c>
      <c r="B237" s="2" t="s">
        <v>384</v>
      </c>
      <c r="C237" t="str">
        <f>IFERROR(VLOOKUP($B237,Kraftvärmeprod!$B$1:$AH$479,MATCH(C$3,Kraftvärmeprod!$B$1:$AG$1,0),FALSE)/1,"")</f>
        <v/>
      </c>
      <c r="D237" t="str">
        <f>IFERROR(VLOOKUP($B237,Kraftvärmeprod!$B$1:$AH$479,MATCH(D$3,Kraftvärmeprod!$B$1:$AG$1,0),FALSE)/1,"")</f>
        <v/>
      </c>
      <c r="E237">
        <f>IFERROR(VLOOKUP($B237,Kraftvärmeprod!$B$1:$AH$479,MATCH(E$2,Kraftvärmeprod!$B$1:$AG$1,0),FALSE)/1,0)-IFERROR(VLOOKUP($B237,'Slutlig allokering kvv'!$B$2:$AC$462,MATCH(E$3,'Slutlig allokering kvv'!$B$1:$AJ$1,0),FALSE)/1,0)</f>
        <v>0</v>
      </c>
      <c r="F237">
        <f>IFERROR(VLOOKUP($B237,Kraftvärmeprod!$B$1:$AH$479,MATCH(F$2,Kraftvärmeprod!$B$1:$AG$1,0),FALSE)/1,0)-IFERROR(VLOOKUP($B237,'Slutlig allokering kvv'!$B$2:$AC$462,MATCH(F$3,'Slutlig allokering kvv'!$B$1:$AJ$1,0),FALSE)/1,0)</f>
        <v>0</v>
      </c>
      <c r="G237">
        <f>IFERROR(VLOOKUP($B237,Kraftvärmeprod!$B$1:$AH$479,MATCH(G$2,Kraftvärmeprod!$B$1:$AG$1,0),FALSE)/1,0)-IFERROR(VLOOKUP($B237,'Slutlig allokering kvv'!$B$2:$AC$462,MATCH(G$3,'Slutlig allokering kvv'!$B$1:$AJ$1,0),FALSE)/1,0)</f>
        <v>0</v>
      </c>
      <c r="H237">
        <f>IFERROR(VLOOKUP($B237,Kraftvärmeprod!$B$1:$AH$479,MATCH(H$2,Kraftvärmeprod!$B$1:$AG$1,0),FALSE)/1,0)-IFERROR(VLOOKUP($B237,'Slutlig allokering kvv'!$B$2:$AC$462,MATCH(H$3,'Slutlig allokering kvv'!$B$1:$AJ$1,0),FALSE)/1,0)</f>
        <v>0</v>
      </c>
      <c r="I237">
        <f>IFERROR(VLOOKUP($B237,Kraftvärmeprod!$B$1:$AH$479,MATCH(I$2,Kraftvärmeprod!$B$1:$AG$1,0),FALSE)/1,0)-IFERROR(VLOOKUP($B237,'Slutlig allokering kvv'!$B$2:$AC$462,MATCH(I$3,'Slutlig allokering kvv'!$B$1:$AJ$1,0),FALSE)/1,0)</f>
        <v>0</v>
      </c>
      <c r="J237">
        <f>IFERROR(VLOOKUP($B237,Kraftvärmeprod!$B$1:$AH$479,MATCH(J$2,Kraftvärmeprod!$B$1:$AG$1,0),FALSE)/1,0)-IFERROR(VLOOKUP($B237,'Slutlig allokering kvv'!$B$2:$AC$462,MATCH(J$3,'Slutlig allokering kvv'!$B$1:$AJ$1,0),FALSE)/1,0)</f>
        <v>0</v>
      </c>
      <c r="K237">
        <f>IFERROR(VLOOKUP($B237,Kraftvärmeprod!$B$1:$AH$479,MATCH(K$2,Kraftvärmeprod!$B$1:$AG$1,0),FALSE)/1,0)-IFERROR(VLOOKUP($B237,'Slutlig allokering kvv'!$B$2:$AC$462,MATCH(K$3,'Slutlig allokering kvv'!$B$1:$AJ$1,0),FALSE)/1,0)</f>
        <v>0</v>
      </c>
      <c r="L237">
        <f>IFERROR(VLOOKUP($B237,Kraftvärmeprod!$B$1:$AH$479,MATCH(L$2,Kraftvärmeprod!$B$1:$AG$1,0),FALSE)/1,0)-IFERROR(VLOOKUP($B237,'Slutlig allokering kvv'!$B$2:$AC$462,MATCH(L$3,'Slutlig allokering kvv'!$B$1:$AJ$1,0),FALSE)/1,0)</f>
        <v>0</v>
      </c>
      <c r="M237">
        <f>IFERROR(VLOOKUP($B237,Kraftvärmeprod!$B$1:$AH$479,MATCH(M$2,Kraftvärmeprod!$B$1:$AG$1,0),FALSE)/1,0)-IFERROR(VLOOKUP($B237,'Slutlig allokering kvv'!$B$2:$AC$462,MATCH(M$3,'Slutlig allokering kvv'!$B$1:$AJ$1,0),FALSE)/1,0)</f>
        <v>0</v>
      </c>
      <c r="N237">
        <f>IFERROR(VLOOKUP($B237,Kraftvärmeprod!$B$1:$AH$479,MATCH(N$2,Kraftvärmeprod!$B$1:$AG$1,0),FALSE)/1,0)-IFERROR(VLOOKUP($B237,'Slutlig allokering kvv'!$B$2:$AC$462,MATCH(N$3,'Slutlig allokering kvv'!$B$1:$AJ$1,0),FALSE)/1,0)</f>
        <v>0</v>
      </c>
      <c r="O237">
        <f>IFERROR(VLOOKUP($B237,Kraftvärmeprod!$B$1:$AH$479,MATCH(O$2,Kraftvärmeprod!$B$1:$AG$1,0),FALSE)/1,0)-IFERROR(VLOOKUP($B237,'Slutlig allokering kvv'!$B$2:$AC$462,MATCH(O$3,'Slutlig allokering kvv'!$B$1:$AJ$1,0),FALSE)/1,0)</f>
        <v>0</v>
      </c>
      <c r="P237">
        <f>IFERROR(VLOOKUP($B237,Kraftvärmeprod!$B$1:$AH$479,MATCH(P$2,Kraftvärmeprod!$B$1:$AG$1,0),FALSE)/1,0)-IFERROR(VLOOKUP($B237,'Slutlig allokering kvv'!$B$2:$AC$462,MATCH(P$3,'Slutlig allokering kvv'!$B$1:$AJ$1,0),FALSE)/1,0)</f>
        <v>0</v>
      </c>
      <c r="Q237">
        <f>IFERROR(VLOOKUP($B237,Kraftvärmeprod!$B$1:$AH$479,MATCH(Q$2,Kraftvärmeprod!$B$1:$AG$1,0),FALSE)/1,0)-IFERROR(VLOOKUP($B237,'Slutlig allokering kvv'!$B$2:$AC$462,MATCH(Q$3,'Slutlig allokering kvv'!$B$1:$AJ$1,0),FALSE)/1,0)</f>
        <v>0</v>
      </c>
      <c r="R237">
        <f>IFERROR(VLOOKUP($B237,Kraftvärmeprod!$B$1:$AH$479,MATCH(R$2,Kraftvärmeprod!$B$1:$AG$1,0),FALSE)/1,0)-IFERROR(VLOOKUP($B237,'Slutlig allokering kvv'!$B$2:$AC$462,MATCH(R$3,'Slutlig allokering kvv'!$B$1:$AJ$1,0),FALSE)/1,0)</f>
        <v>0</v>
      </c>
      <c r="S237">
        <f>IFERROR(VLOOKUP($B237,Kraftvärmeprod!$B$1:$AH$479,MATCH(S$2,Kraftvärmeprod!$B$1:$AG$1,0),FALSE)/1,0)-IFERROR(VLOOKUP($B237,'Slutlig allokering kvv'!$B$2:$AC$462,MATCH(S$3,'Slutlig allokering kvv'!$B$1:$AJ$1,0),FALSE)/1,0)</f>
        <v>0</v>
      </c>
      <c r="T237" s="6">
        <f>IFERROR(VLOOKUP($B237,Miljö!$B$1:$S$477,MATCH(T$2,Miljö!$B$1:$X$1,0),FALSE)/1,0)-IFERROR(VLOOKUP($B237,'Slutlig allokering kvv'!$B$2:$AC$462,MATCH(T$3,'Slutlig allokering kvv'!$B$1:$AJ$1,0),FALSE)/1,0)</f>
        <v>0</v>
      </c>
      <c r="U237">
        <f>IFERROR(VLOOKUP($B237,Kraftvärmeprod!$B$1:$AH$479,MATCH(U$2,Kraftvärmeprod!$B$1:$AG$1,0),FALSE)/1,0)-IFERROR(VLOOKUP($B237,'Slutlig allokering kvv'!$B$2:$AC$462,MATCH(U$3,'Slutlig allokering kvv'!$B$1:$AJ$1,0),FALSE)/1,0)</f>
        <v>0</v>
      </c>
      <c r="V237">
        <f>IFERROR(VLOOKUP($B237,Kraftvärmeprod!$B$1:$AH$479,MATCH(V$2,Kraftvärmeprod!$B$1:$AG$1,0),FALSE)/1,0)-IFERROR(VLOOKUP($B237,'Slutlig allokering kvv'!$B$2:$AC$462,MATCH(V$3,'Slutlig allokering kvv'!$B$1:$AJ$1,0),FALSE)/1,0)</f>
        <v>0</v>
      </c>
      <c r="W237">
        <f>IFERROR(VLOOKUP($B237,Kraftvärmeprod!$B$1:$AH$479,MATCH(W$2,Kraftvärmeprod!$B$1:$AG$1,0),FALSE)/1,0)-IFERROR(VLOOKUP($B237,'Slutlig allokering kvv'!$B$2:$AC$462,MATCH(W$3,'Slutlig allokering kvv'!$B$1:$AJ$1,0),FALSE)/1,0)</f>
        <v>0</v>
      </c>
      <c r="X237">
        <f>IFERROR(VLOOKUP($B237,Kraftvärmeprod!$B$1:$AH$479,MATCH(X$2,Kraftvärmeprod!$B$1:$AG$1,0),FALSE)/1,0)-IFERROR(VLOOKUP($B237,'Slutlig allokering kvv'!$B$2:$AC$462,MATCH(X$3,'Slutlig allokering kvv'!$B$1:$AJ$1,0),FALSE)/1,0)</f>
        <v>0</v>
      </c>
      <c r="Y237">
        <f>IFERROR(VLOOKUP($B237,Kraftvärmeprod!$B$1:$AH$479,MATCH(Y$2,Kraftvärmeprod!$B$1:$AG$1,0),FALSE)/1,0)-IFERROR(VLOOKUP($B237,'Slutlig allokering kvv'!$B$2:$AC$462,MATCH(Y$3,'Slutlig allokering kvv'!$B$1:$AJ$1,0),FALSE)/1,0)</f>
        <v>0</v>
      </c>
      <c r="Z237">
        <f>IFERROR(VLOOKUP($B237,Kraftvärmeprod!$B$1:$AH$479,MATCH(Z$2,Kraftvärmeprod!$B$1:$AG$1,0),FALSE)/1,0)-IFERROR(VLOOKUP($B237,'Slutlig allokering kvv'!$B$2:$AC$462,MATCH(Z$3,'Slutlig allokering kvv'!$B$1:$AJ$1,0),FALSE)/1,0)</f>
        <v>0</v>
      </c>
      <c r="AA237">
        <f>IFERROR(VLOOKUP($B237,Kraftvärmeprod!$B$1:$AH$479,MATCH(AA$2,Kraftvärmeprod!$B$1:$AG$1,0),FALSE)/1,0)-IFERROR(VLOOKUP($B237,'Slutlig allokering kvv'!$B$2:$AC$462,MATCH(AA$3,'Slutlig allokering kvv'!$B$1:$AJ$1,0),FALSE)/1,0)</f>
        <v>0</v>
      </c>
      <c r="AE237">
        <f t="shared" si="6"/>
        <v>0</v>
      </c>
      <c r="AG237">
        <f>IFERROR(VLOOKUP(B237,'Slutlig allokering kvv'!$B$2:$AJ$462,MATCH("Summa slutlig allokerad tillförd energi (utan hjälpel och rökgaskondensering):",'Slutlig allokering kvv'!$B$1:$AK$1,0),FALSE)/1,"")</f>
        <v>0</v>
      </c>
      <c r="AI237" s="137" t="str">
        <f>IFERROR(1-VLOOKUP(B237,'Slutlig allokering kvv'!$B$2:$AJ$462,MATCH("Andel av bränsle i kvv som allokerats till värme, exklusive rökgaskondensering och hjälpel",'Slutlig allokering kvv'!$B$1:$AK$1,0),FALSE),"")</f>
        <v/>
      </c>
      <c r="AK237" s="137" t="str">
        <f t="shared" si="7"/>
        <v/>
      </c>
    </row>
    <row r="238" spans="1:37" x14ac:dyDescent="0.25">
      <c r="A238" s="2" t="s">
        <v>382</v>
      </c>
      <c r="B238" s="2" t="s">
        <v>385</v>
      </c>
      <c r="C238" t="str">
        <f>IFERROR(VLOOKUP($B238,Kraftvärmeprod!$B$1:$AH$479,MATCH(C$3,Kraftvärmeprod!$B$1:$AG$1,0),FALSE)/1,"")</f>
        <v/>
      </c>
      <c r="D238" t="str">
        <f>IFERROR(VLOOKUP($B238,Kraftvärmeprod!$B$1:$AH$479,MATCH(D$3,Kraftvärmeprod!$B$1:$AG$1,0),FALSE)/1,"")</f>
        <v/>
      </c>
      <c r="E238">
        <f>IFERROR(VLOOKUP($B238,Kraftvärmeprod!$B$1:$AH$479,MATCH(E$2,Kraftvärmeprod!$B$1:$AG$1,0),FALSE)/1,0)-IFERROR(VLOOKUP($B238,'Slutlig allokering kvv'!$B$2:$AC$462,MATCH(E$3,'Slutlig allokering kvv'!$B$1:$AJ$1,0),FALSE)/1,0)</f>
        <v>0</v>
      </c>
      <c r="F238">
        <f>IFERROR(VLOOKUP($B238,Kraftvärmeprod!$B$1:$AH$479,MATCH(F$2,Kraftvärmeprod!$B$1:$AG$1,0),FALSE)/1,0)-IFERROR(VLOOKUP($B238,'Slutlig allokering kvv'!$B$2:$AC$462,MATCH(F$3,'Slutlig allokering kvv'!$B$1:$AJ$1,0),FALSE)/1,0)</f>
        <v>0</v>
      </c>
      <c r="G238">
        <f>IFERROR(VLOOKUP($B238,Kraftvärmeprod!$B$1:$AH$479,MATCH(G$2,Kraftvärmeprod!$B$1:$AG$1,0),FALSE)/1,0)-IFERROR(VLOOKUP($B238,'Slutlig allokering kvv'!$B$2:$AC$462,MATCH(G$3,'Slutlig allokering kvv'!$B$1:$AJ$1,0),FALSE)/1,0)</f>
        <v>0</v>
      </c>
      <c r="H238">
        <f>IFERROR(VLOOKUP($B238,Kraftvärmeprod!$B$1:$AH$479,MATCH(H$2,Kraftvärmeprod!$B$1:$AG$1,0),FALSE)/1,0)-IFERROR(VLOOKUP($B238,'Slutlig allokering kvv'!$B$2:$AC$462,MATCH(H$3,'Slutlig allokering kvv'!$B$1:$AJ$1,0),FALSE)/1,0)</f>
        <v>0</v>
      </c>
      <c r="I238">
        <f>IFERROR(VLOOKUP($B238,Kraftvärmeprod!$B$1:$AH$479,MATCH(I$2,Kraftvärmeprod!$B$1:$AG$1,0),FALSE)/1,0)-IFERROR(VLOOKUP($B238,'Slutlig allokering kvv'!$B$2:$AC$462,MATCH(I$3,'Slutlig allokering kvv'!$B$1:$AJ$1,0),FALSE)/1,0)</f>
        <v>0</v>
      </c>
      <c r="J238">
        <f>IFERROR(VLOOKUP($B238,Kraftvärmeprod!$B$1:$AH$479,MATCH(J$2,Kraftvärmeprod!$B$1:$AG$1,0),FALSE)/1,0)-IFERROR(VLOOKUP($B238,'Slutlig allokering kvv'!$B$2:$AC$462,MATCH(J$3,'Slutlig allokering kvv'!$B$1:$AJ$1,0),FALSE)/1,0)</f>
        <v>0</v>
      </c>
      <c r="K238">
        <f>IFERROR(VLOOKUP($B238,Kraftvärmeprod!$B$1:$AH$479,MATCH(K$2,Kraftvärmeprod!$B$1:$AG$1,0),FALSE)/1,0)-IFERROR(VLOOKUP($B238,'Slutlig allokering kvv'!$B$2:$AC$462,MATCH(K$3,'Slutlig allokering kvv'!$B$1:$AJ$1,0),FALSE)/1,0)</f>
        <v>0</v>
      </c>
      <c r="L238">
        <f>IFERROR(VLOOKUP($B238,Kraftvärmeprod!$B$1:$AH$479,MATCH(L$2,Kraftvärmeprod!$B$1:$AG$1,0),FALSE)/1,0)-IFERROR(VLOOKUP($B238,'Slutlig allokering kvv'!$B$2:$AC$462,MATCH(L$3,'Slutlig allokering kvv'!$B$1:$AJ$1,0),FALSE)/1,0)</f>
        <v>0</v>
      </c>
      <c r="M238">
        <f>IFERROR(VLOOKUP($B238,Kraftvärmeprod!$B$1:$AH$479,MATCH(M$2,Kraftvärmeprod!$B$1:$AG$1,0),FALSE)/1,0)-IFERROR(VLOOKUP($B238,'Slutlig allokering kvv'!$B$2:$AC$462,MATCH(M$3,'Slutlig allokering kvv'!$B$1:$AJ$1,0),FALSE)/1,0)</f>
        <v>0</v>
      </c>
      <c r="N238">
        <f>IFERROR(VLOOKUP($B238,Kraftvärmeprod!$B$1:$AH$479,MATCH(N$2,Kraftvärmeprod!$B$1:$AG$1,0),FALSE)/1,0)-IFERROR(VLOOKUP($B238,'Slutlig allokering kvv'!$B$2:$AC$462,MATCH(N$3,'Slutlig allokering kvv'!$B$1:$AJ$1,0),FALSE)/1,0)</f>
        <v>0</v>
      </c>
      <c r="O238">
        <f>IFERROR(VLOOKUP($B238,Kraftvärmeprod!$B$1:$AH$479,MATCH(O$2,Kraftvärmeprod!$B$1:$AG$1,0),FALSE)/1,0)-IFERROR(VLOOKUP($B238,'Slutlig allokering kvv'!$B$2:$AC$462,MATCH(O$3,'Slutlig allokering kvv'!$B$1:$AJ$1,0),FALSE)/1,0)</f>
        <v>0</v>
      </c>
      <c r="P238">
        <f>IFERROR(VLOOKUP($B238,Kraftvärmeprod!$B$1:$AH$479,MATCH(P$2,Kraftvärmeprod!$B$1:$AG$1,0),FALSE)/1,0)-IFERROR(VLOOKUP($B238,'Slutlig allokering kvv'!$B$2:$AC$462,MATCH(P$3,'Slutlig allokering kvv'!$B$1:$AJ$1,0),FALSE)/1,0)</f>
        <v>0</v>
      </c>
      <c r="Q238">
        <f>IFERROR(VLOOKUP($B238,Kraftvärmeprod!$B$1:$AH$479,MATCH(Q$2,Kraftvärmeprod!$B$1:$AG$1,0),FALSE)/1,0)-IFERROR(VLOOKUP($B238,'Slutlig allokering kvv'!$B$2:$AC$462,MATCH(Q$3,'Slutlig allokering kvv'!$B$1:$AJ$1,0),FALSE)/1,0)</f>
        <v>0</v>
      </c>
      <c r="R238">
        <f>IFERROR(VLOOKUP($B238,Kraftvärmeprod!$B$1:$AH$479,MATCH(R$2,Kraftvärmeprod!$B$1:$AG$1,0),FALSE)/1,0)-IFERROR(VLOOKUP($B238,'Slutlig allokering kvv'!$B$2:$AC$462,MATCH(R$3,'Slutlig allokering kvv'!$B$1:$AJ$1,0),FALSE)/1,0)</f>
        <v>0</v>
      </c>
      <c r="S238">
        <f>IFERROR(VLOOKUP($B238,Kraftvärmeprod!$B$1:$AH$479,MATCH(S$2,Kraftvärmeprod!$B$1:$AG$1,0),FALSE)/1,0)-IFERROR(VLOOKUP($B238,'Slutlig allokering kvv'!$B$2:$AC$462,MATCH(S$3,'Slutlig allokering kvv'!$B$1:$AJ$1,0),FALSE)/1,0)</f>
        <v>0</v>
      </c>
      <c r="T238" s="6">
        <f>IFERROR(VLOOKUP($B238,Miljö!$B$1:$S$477,MATCH(T$2,Miljö!$B$1:$X$1,0),FALSE)/1,0)-IFERROR(VLOOKUP($B238,'Slutlig allokering kvv'!$B$2:$AC$462,MATCH(T$3,'Slutlig allokering kvv'!$B$1:$AJ$1,0),FALSE)/1,0)</f>
        <v>0</v>
      </c>
      <c r="U238">
        <f>IFERROR(VLOOKUP($B238,Kraftvärmeprod!$B$1:$AH$479,MATCH(U$2,Kraftvärmeprod!$B$1:$AG$1,0),FALSE)/1,0)-IFERROR(VLOOKUP($B238,'Slutlig allokering kvv'!$B$2:$AC$462,MATCH(U$3,'Slutlig allokering kvv'!$B$1:$AJ$1,0),FALSE)/1,0)</f>
        <v>0</v>
      </c>
      <c r="V238">
        <f>IFERROR(VLOOKUP($B238,Kraftvärmeprod!$B$1:$AH$479,MATCH(V$2,Kraftvärmeprod!$B$1:$AG$1,0),FALSE)/1,0)-IFERROR(VLOOKUP($B238,'Slutlig allokering kvv'!$B$2:$AC$462,MATCH(V$3,'Slutlig allokering kvv'!$B$1:$AJ$1,0),FALSE)/1,0)</f>
        <v>0</v>
      </c>
      <c r="W238">
        <f>IFERROR(VLOOKUP($B238,Kraftvärmeprod!$B$1:$AH$479,MATCH(W$2,Kraftvärmeprod!$B$1:$AG$1,0),FALSE)/1,0)-IFERROR(VLOOKUP($B238,'Slutlig allokering kvv'!$B$2:$AC$462,MATCH(W$3,'Slutlig allokering kvv'!$B$1:$AJ$1,0),FALSE)/1,0)</f>
        <v>0</v>
      </c>
      <c r="X238">
        <f>IFERROR(VLOOKUP($B238,Kraftvärmeprod!$B$1:$AH$479,MATCH(X$2,Kraftvärmeprod!$B$1:$AG$1,0),FALSE)/1,0)-IFERROR(VLOOKUP($B238,'Slutlig allokering kvv'!$B$2:$AC$462,MATCH(X$3,'Slutlig allokering kvv'!$B$1:$AJ$1,0),FALSE)/1,0)</f>
        <v>0</v>
      </c>
      <c r="Y238">
        <f>IFERROR(VLOOKUP($B238,Kraftvärmeprod!$B$1:$AH$479,MATCH(Y$2,Kraftvärmeprod!$B$1:$AG$1,0),FALSE)/1,0)-IFERROR(VLOOKUP($B238,'Slutlig allokering kvv'!$B$2:$AC$462,MATCH(Y$3,'Slutlig allokering kvv'!$B$1:$AJ$1,0),FALSE)/1,0)</f>
        <v>0</v>
      </c>
      <c r="Z238">
        <f>IFERROR(VLOOKUP($B238,Kraftvärmeprod!$B$1:$AH$479,MATCH(Z$2,Kraftvärmeprod!$B$1:$AG$1,0),FALSE)/1,0)-IFERROR(VLOOKUP($B238,'Slutlig allokering kvv'!$B$2:$AC$462,MATCH(Z$3,'Slutlig allokering kvv'!$B$1:$AJ$1,0),FALSE)/1,0)</f>
        <v>0</v>
      </c>
      <c r="AA238">
        <f>IFERROR(VLOOKUP($B238,Kraftvärmeprod!$B$1:$AH$479,MATCH(AA$2,Kraftvärmeprod!$B$1:$AG$1,0),FALSE)/1,0)-IFERROR(VLOOKUP($B238,'Slutlig allokering kvv'!$B$2:$AC$462,MATCH(AA$3,'Slutlig allokering kvv'!$B$1:$AJ$1,0),FALSE)/1,0)</f>
        <v>0</v>
      </c>
      <c r="AE238">
        <f t="shared" si="6"/>
        <v>0</v>
      </c>
      <c r="AG238">
        <f>IFERROR(VLOOKUP(B238,'Slutlig allokering kvv'!$B$2:$AJ$462,MATCH("Summa slutlig allokerad tillförd energi (utan hjälpel och rökgaskondensering):",'Slutlig allokering kvv'!$B$1:$AK$1,0),FALSE)/1,"")</f>
        <v>0</v>
      </c>
      <c r="AI238" s="137" t="str">
        <f>IFERROR(1-VLOOKUP(B238,'Slutlig allokering kvv'!$B$2:$AJ$462,MATCH("Andel av bränsle i kvv som allokerats till värme, exklusive rökgaskondensering och hjälpel",'Slutlig allokering kvv'!$B$1:$AK$1,0),FALSE),"")</f>
        <v/>
      </c>
      <c r="AK238" s="137" t="str">
        <f t="shared" si="7"/>
        <v/>
      </c>
    </row>
    <row r="239" spans="1:37" x14ac:dyDescent="0.25">
      <c r="A239" s="2" t="s">
        <v>382</v>
      </c>
      <c r="B239" s="2" t="s">
        <v>386</v>
      </c>
      <c r="C239" t="str">
        <f>IFERROR(VLOOKUP($B239,Kraftvärmeprod!$B$1:$AH$479,MATCH(C$3,Kraftvärmeprod!$B$1:$AG$1,0),FALSE)/1,"")</f>
        <v/>
      </c>
      <c r="D239" t="str">
        <f>IFERROR(VLOOKUP($B239,Kraftvärmeprod!$B$1:$AH$479,MATCH(D$3,Kraftvärmeprod!$B$1:$AG$1,0),FALSE)/1,"")</f>
        <v/>
      </c>
      <c r="E239">
        <f>IFERROR(VLOOKUP($B239,Kraftvärmeprod!$B$1:$AH$479,MATCH(E$2,Kraftvärmeprod!$B$1:$AG$1,0),FALSE)/1,0)-IFERROR(VLOOKUP($B239,'Slutlig allokering kvv'!$B$2:$AC$462,MATCH(E$3,'Slutlig allokering kvv'!$B$1:$AJ$1,0),FALSE)/1,0)</f>
        <v>0</v>
      </c>
      <c r="F239">
        <f>IFERROR(VLOOKUP($B239,Kraftvärmeprod!$B$1:$AH$479,MATCH(F$2,Kraftvärmeprod!$B$1:$AG$1,0),FALSE)/1,0)-IFERROR(VLOOKUP($B239,'Slutlig allokering kvv'!$B$2:$AC$462,MATCH(F$3,'Slutlig allokering kvv'!$B$1:$AJ$1,0),FALSE)/1,0)</f>
        <v>0</v>
      </c>
      <c r="G239">
        <f>IFERROR(VLOOKUP($B239,Kraftvärmeprod!$B$1:$AH$479,MATCH(G$2,Kraftvärmeprod!$B$1:$AG$1,0),FALSE)/1,0)-IFERROR(VLOOKUP($B239,'Slutlig allokering kvv'!$B$2:$AC$462,MATCH(G$3,'Slutlig allokering kvv'!$B$1:$AJ$1,0),FALSE)/1,0)</f>
        <v>0</v>
      </c>
      <c r="H239">
        <f>IFERROR(VLOOKUP($B239,Kraftvärmeprod!$B$1:$AH$479,MATCH(H$2,Kraftvärmeprod!$B$1:$AG$1,0),FALSE)/1,0)-IFERROR(VLOOKUP($B239,'Slutlig allokering kvv'!$B$2:$AC$462,MATCH(H$3,'Slutlig allokering kvv'!$B$1:$AJ$1,0),FALSE)/1,0)</f>
        <v>0</v>
      </c>
      <c r="I239">
        <f>IFERROR(VLOOKUP($B239,Kraftvärmeprod!$B$1:$AH$479,MATCH(I$2,Kraftvärmeprod!$B$1:$AG$1,0),FALSE)/1,0)-IFERROR(VLOOKUP($B239,'Slutlig allokering kvv'!$B$2:$AC$462,MATCH(I$3,'Slutlig allokering kvv'!$B$1:$AJ$1,0),FALSE)/1,0)</f>
        <v>0</v>
      </c>
      <c r="J239">
        <f>IFERROR(VLOOKUP($B239,Kraftvärmeprod!$B$1:$AH$479,MATCH(J$2,Kraftvärmeprod!$B$1:$AG$1,0),FALSE)/1,0)-IFERROR(VLOOKUP($B239,'Slutlig allokering kvv'!$B$2:$AC$462,MATCH(J$3,'Slutlig allokering kvv'!$B$1:$AJ$1,0),FALSE)/1,0)</f>
        <v>0</v>
      </c>
      <c r="K239">
        <f>IFERROR(VLOOKUP($B239,Kraftvärmeprod!$B$1:$AH$479,MATCH(K$2,Kraftvärmeprod!$B$1:$AG$1,0),FALSE)/1,0)-IFERROR(VLOOKUP($B239,'Slutlig allokering kvv'!$B$2:$AC$462,MATCH(K$3,'Slutlig allokering kvv'!$B$1:$AJ$1,0),FALSE)/1,0)</f>
        <v>0</v>
      </c>
      <c r="L239">
        <f>IFERROR(VLOOKUP($B239,Kraftvärmeprod!$B$1:$AH$479,MATCH(L$2,Kraftvärmeprod!$B$1:$AG$1,0),FALSE)/1,0)-IFERROR(VLOOKUP($B239,'Slutlig allokering kvv'!$B$2:$AC$462,MATCH(L$3,'Slutlig allokering kvv'!$B$1:$AJ$1,0),FALSE)/1,0)</f>
        <v>0</v>
      </c>
      <c r="M239">
        <f>IFERROR(VLOOKUP($B239,Kraftvärmeprod!$B$1:$AH$479,MATCH(M$2,Kraftvärmeprod!$B$1:$AG$1,0),FALSE)/1,0)-IFERROR(VLOOKUP($B239,'Slutlig allokering kvv'!$B$2:$AC$462,MATCH(M$3,'Slutlig allokering kvv'!$B$1:$AJ$1,0),FALSE)/1,0)</f>
        <v>0</v>
      </c>
      <c r="N239">
        <f>IFERROR(VLOOKUP($B239,Kraftvärmeprod!$B$1:$AH$479,MATCH(N$2,Kraftvärmeprod!$B$1:$AG$1,0),FALSE)/1,0)-IFERROR(VLOOKUP($B239,'Slutlig allokering kvv'!$B$2:$AC$462,MATCH(N$3,'Slutlig allokering kvv'!$B$1:$AJ$1,0),FALSE)/1,0)</f>
        <v>0</v>
      </c>
      <c r="O239">
        <f>IFERROR(VLOOKUP($B239,Kraftvärmeprod!$B$1:$AH$479,MATCH(O$2,Kraftvärmeprod!$B$1:$AG$1,0),FALSE)/1,0)-IFERROR(VLOOKUP($B239,'Slutlig allokering kvv'!$B$2:$AC$462,MATCH(O$3,'Slutlig allokering kvv'!$B$1:$AJ$1,0),FALSE)/1,0)</f>
        <v>0</v>
      </c>
      <c r="P239">
        <f>IFERROR(VLOOKUP($B239,Kraftvärmeprod!$B$1:$AH$479,MATCH(P$2,Kraftvärmeprod!$B$1:$AG$1,0),FALSE)/1,0)-IFERROR(VLOOKUP($B239,'Slutlig allokering kvv'!$B$2:$AC$462,MATCH(P$3,'Slutlig allokering kvv'!$B$1:$AJ$1,0),FALSE)/1,0)</f>
        <v>0</v>
      </c>
      <c r="Q239">
        <f>IFERROR(VLOOKUP($B239,Kraftvärmeprod!$B$1:$AH$479,MATCH(Q$2,Kraftvärmeprod!$B$1:$AG$1,0),FALSE)/1,0)-IFERROR(VLOOKUP($B239,'Slutlig allokering kvv'!$B$2:$AC$462,MATCH(Q$3,'Slutlig allokering kvv'!$B$1:$AJ$1,0),FALSE)/1,0)</f>
        <v>0</v>
      </c>
      <c r="R239">
        <f>IFERROR(VLOOKUP($B239,Kraftvärmeprod!$B$1:$AH$479,MATCH(R$2,Kraftvärmeprod!$B$1:$AG$1,0),FALSE)/1,0)-IFERROR(VLOOKUP($B239,'Slutlig allokering kvv'!$B$2:$AC$462,MATCH(R$3,'Slutlig allokering kvv'!$B$1:$AJ$1,0),FALSE)/1,0)</f>
        <v>0</v>
      </c>
      <c r="S239">
        <f>IFERROR(VLOOKUP($B239,Kraftvärmeprod!$B$1:$AH$479,MATCH(S$2,Kraftvärmeprod!$B$1:$AG$1,0),FALSE)/1,0)-IFERROR(VLOOKUP($B239,'Slutlig allokering kvv'!$B$2:$AC$462,MATCH(S$3,'Slutlig allokering kvv'!$B$1:$AJ$1,0),FALSE)/1,0)</f>
        <v>0</v>
      </c>
      <c r="T239" s="6">
        <f>IFERROR(VLOOKUP($B239,Miljö!$B$1:$S$477,MATCH(T$2,Miljö!$B$1:$X$1,0),FALSE)/1,0)-IFERROR(VLOOKUP($B239,'Slutlig allokering kvv'!$B$2:$AC$462,MATCH(T$3,'Slutlig allokering kvv'!$B$1:$AJ$1,0),FALSE)/1,0)</f>
        <v>0</v>
      </c>
      <c r="U239">
        <f>IFERROR(VLOOKUP($B239,Kraftvärmeprod!$B$1:$AH$479,MATCH(U$2,Kraftvärmeprod!$B$1:$AG$1,0),FALSE)/1,0)-IFERROR(VLOOKUP($B239,'Slutlig allokering kvv'!$B$2:$AC$462,MATCH(U$3,'Slutlig allokering kvv'!$B$1:$AJ$1,0),FALSE)/1,0)</f>
        <v>0</v>
      </c>
      <c r="V239">
        <f>IFERROR(VLOOKUP($B239,Kraftvärmeprod!$B$1:$AH$479,MATCH(V$2,Kraftvärmeprod!$B$1:$AG$1,0),FALSE)/1,0)-IFERROR(VLOOKUP($B239,'Slutlig allokering kvv'!$B$2:$AC$462,MATCH(V$3,'Slutlig allokering kvv'!$B$1:$AJ$1,0),FALSE)/1,0)</f>
        <v>0</v>
      </c>
      <c r="W239">
        <f>IFERROR(VLOOKUP($B239,Kraftvärmeprod!$B$1:$AH$479,MATCH(W$2,Kraftvärmeprod!$B$1:$AG$1,0),FALSE)/1,0)-IFERROR(VLOOKUP($B239,'Slutlig allokering kvv'!$B$2:$AC$462,MATCH(W$3,'Slutlig allokering kvv'!$B$1:$AJ$1,0),FALSE)/1,0)</f>
        <v>0</v>
      </c>
      <c r="X239">
        <f>IFERROR(VLOOKUP($B239,Kraftvärmeprod!$B$1:$AH$479,MATCH(X$2,Kraftvärmeprod!$B$1:$AG$1,0),FALSE)/1,0)-IFERROR(VLOOKUP($B239,'Slutlig allokering kvv'!$B$2:$AC$462,MATCH(X$3,'Slutlig allokering kvv'!$B$1:$AJ$1,0),FALSE)/1,0)</f>
        <v>0</v>
      </c>
      <c r="Y239">
        <f>IFERROR(VLOOKUP($B239,Kraftvärmeprod!$B$1:$AH$479,MATCH(Y$2,Kraftvärmeprod!$B$1:$AG$1,0),FALSE)/1,0)-IFERROR(VLOOKUP($B239,'Slutlig allokering kvv'!$B$2:$AC$462,MATCH(Y$3,'Slutlig allokering kvv'!$B$1:$AJ$1,0),FALSE)/1,0)</f>
        <v>0</v>
      </c>
      <c r="Z239">
        <f>IFERROR(VLOOKUP($B239,Kraftvärmeprod!$B$1:$AH$479,MATCH(Z$2,Kraftvärmeprod!$B$1:$AG$1,0),FALSE)/1,0)-IFERROR(VLOOKUP($B239,'Slutlig allokering kvv'!$B$2:$AC$462,MATCH(Z$3,'Slutlig allokering kvv'!$B$1:$AJ$1,0),FALSE)/1,0)</f>
        <v>0</v>
      </c>
      <c r="AA239">
        <f>IFERROR(VLOOKUP($B239,Kraftvärmeprod!$B$1:$AH$479,MATCH(AA$2,Kraftvärmeprod!$B$1:$AG$1,0),FALSE)/1,0)-IFERROR(VLOOKUP($B239,'Slutlig allokering kvv'!$B$2:$AC$462,MATCH(AA$3,'Slutlig allokering kvv'!$B$1:$AJ$1,0),FALSE)/1,0)</f>
        <v>0</v>
      </c>
      <c r="AE239">
        <f t="shared" si="6"/>
        <v>0</v>
      </c>
      <c r="AG239">
        <f>IFERROR(VLOOKUP(B239,'Slutlig allokering kvv'!$B$2:$AJ$462,MATCH("Summa slutlig allokerad tillförd energi (utan hjälpel och rökgaskondensering):",'Slutlig allokering kvv'!$B$1:$AK$1,0),FALSE)/1,"")</f>
        <v>0</v>
      </c>
      <c r="AI239" s="137" t="str">
        <f>IFERROR(1-VLOOKUP(B239,'Slutlig allokering kvv'!$B$2:$AJ$462,MATCH("Andel av bränsle i kvv som allokerats till värme, exklusive rökgaskondensering och hjälpel",'Slutlig allokering kvv'!$B$1:$AK$1,0),FALSE),"")</f>
        <v/>
      </c>
      <c r="AK239" s="137" t="str">
        <f t="shared" si="7"/>
        <v/>
      </c>
    </row>
    <row r="240" spans="1:37" x14ac:dyDescent="0.25">
      <c r="A240" s="2" t="s">
        <v>382</v>
      </c>
      <c r="B240" s="2" t="s">
        <v>387</v>
      </c>
      <c r="C240" t="str">
        <f>IFERROR(VLOOKUP($B240,Kraftvärmeprod!$B$1:$AH$479,MATCH(C$3,Kraftvärmeprod!$B$1:$AG$1,0),FALSE)/1,"")</f>
        <v/>
      </c>
      <c r="D240" t="str">
        <f>IFERROR(VLOOKUP($B240,Kraftvärmeprod!$B$1:$AH$479,MATCH(D$3,Kraftvärmeprod!$B$1:$AG$1,0),FALSE)/1,"")</f>
        <v/>
      </c>
      <c r="E240">
        <f>IFERROR(VLOOKUP($B240,Kraftvärmeprod!$B$1:$AH$479,MATCH(E$2,Kraftvärmeprod!$B$1:$AG$1,0),FALSE)/1,0)-IFERROR(VLOOKUP($B240,'Slutlig allokering kvv'!$B$2:$AC$462,MATCH(E$3,'Slutlig allokering kvv'!$B$1:$AJ$1,0),FALSE)/1,0)</f>
        <v>0</v>
      </c>
      <c r="F240">
        <f>IFERROR(VLOOKUP($B240,Kraftvärmeprod!$B$1:$AH$479,MATCH(F$2,Kraftvärmeprod!$B$1:$AG$1,0),FALSE)/1,0)-IFERROR(VLOOKUP($B240,'Slutlig allokering kvv'!$B$2:$AC$462,MATCH(F$3,'Slutlig allokering kvv'!$B$1:$AJ$1,0),FALSE)/1,0)</f>
        <v>0</v>
      </c>
      <c r="G240">
        <f>IFERROR(VLOOKUP($B240,Kraftvärmeprod!$B$1:$AH$479,MATCH(G$2,Kraftvärmeprod!$B$1:$AG$1,0),FALSE)/1,0)-IFERROR(VLOOKUP($B240,'Slutlig allokering kvv'!$B$2:$AC$462,MATCH(G$3,'Slutlig allokering kvv'!$B$1:$AJ$1,0),FALSE)/1,0)</f>
        <v>0</v>
      </c>
      <c r="H240">
        <f>IFERROR(VLOOKUP($B240,Kraftvärmeprod!$B$1:$AH$479,MATCH(H$2,Kraftvärmeprod!$B$1:$AG$1,0),FALSE)/1,0)-IFERROR(VLOOKUP($B240,'Slutlig allokering kvv'!$B$2:$AC$462,MATCH(H$3,'Slutlig allokering kvv'!$B$1:$AJ$1,0),FALSE)/1,0)</f>
        <v>0</v>
      </c>
      <c r="I240">
        <f>IFERROR(VLOOKUP($B240,Kraftvärmeprod!$B$1:$AH$479,MATCH(I$2,Kraftvärmeprod!$B$1:$AG$1,0),FALSE)/1,0)-IFERROR(VLOOKUP($B240,'Slutlig allokering kvv'!$B$2:$AC$462,MATCH(I$3,'Slutlig allokering kvv'!$B$1:$AJ$1,0),FALSE)/1,0)</f>
        <v>0</v>
      </c>
      <c r="J240">
        <f>IFERROR(VLOOKUP($B240,Kraftvärmeprod!$B$1:$AH$479,MATCH(J$2,Kraftvärmeprod!$B$1:$AG$1,0),FALSE)/1,0)-IFERROR(VLOOKUP($B240,'Slutlig allokering kvv'!$B$2:$AC$462,MATCH(J$3,'Slutlig allokering kvv'!$B$1:$AJ$1,0),FALSE)/1,0)</f>
        <v>0</v>
      </c>
      <c r="K240">
        <f>IFERROR(VLOOKUP($B240,Kraftvärmeprod!$B$1:$AH$479,MATCH(K$2,Kraftvärmeprod!$B$1:$AG$1,0),FALSE)/1,0)-IFERROR(VLOOKUP($B240,'Slutlig allokering kvv'!$B$2:$AC$462,MATCH(K$3,'Slutlig allokering kvv'!$B$1:$AJ$1,0),FALSE)/1,0)</f>
        <v>0</v>
      </c>
      <c r="L240">
        <f>IFERROR(VLOOKUP($B240,Kraftvärmeprod!$B$1:$AH$479,MATCH(L$2,Kraftvärmeprod!$B$1:$AG$1,0),FALSE)/1,0)-IFERROR(VLOOKUP($B240,'Slutlig allokering kvv'!$B$2:$AC$462,MATCH(L$3,'Slutlig allokering kvv'!$B$1:$AJ$1,0),FALSE)/1,0)</f>
        <v>0</v>
      </c>
      <c r="M240">
        <f>IFERROR(VLOOKUP($B240,Kraftvärmeprod!$B$1:$AH$479,MATCH(M$2,Kraftvärmeprod!$B$1:$AG$1,0),FALSE)/1,0)-IFERROR(VLOOKUP($B240,'Slutlig allokering kvv'!$B$2:$AC$462,MATCH(M$3,'Slutlig allokering kvv'!$B$1:$AJ$1,0),FALSE)/1,0)</f>
        <v>0</v>
      </c>
      <c r="N240">
        <f>IFERROR(VLOOKUP($B240,Kraftvärmeprod!$B$1:$AH$479,MATCH(N$2,Kraftvärmeprod!$B$1:$AG$1,0),FALSE)/1,0)-IFERROR(VLOOKUP($B240,'Slutlig allokering kvv'!$B$2:$AC$462,MATCH(N$3,'Slutlig allokering kvv'!$B$1:$AJ$1,0),FALSE)/1,0)</f>
        <v>0</v>
      </c>
      <c r="O240">
        <f>IFERROR(VLOOKUP($B240,Kraftvärmeprod!$B$1:$AH$479,MATCH(O$2,Kraftvärmeprod!$B$1:$AG$1,0),FALSE)/1,0)-IFERROR(VLOOKUP($B240,'Slutlig allokering kvv'!$B$2:$AC$462,MATCH(O$3,'Slutlig allokering kvv'!$B$1:$AJ$1,0),FALSE)/1,0)</f>
        <v>0</v>
      </c>
      <c r="P240">
        <f>IFERROR(VLOOKUP($B240,Kraftvärmeprod!$B$1:$AH$479,MATCH(P$2,Kraftvärmeprod!$B$1:$AG$1,0),FALSE)/1,0)-IFERROR(VLOOKUP($B240,'Slutlig allokering kvv'!$B$2:$AC$462,MATCH(P$3,'Slutlig allokering kvv'!$B$1:$AJ$1,0),FALSE)/1,0)</f>
        <v>0</v>
      </c>
      <c r="Q240">
        <f>IFERROR(VLOOKUP($B240,Kraftvärmeprod!$B$1:$AH$479,MATCH(Q$2,Kraftvärmeprod!$B$1:$AG$1,0),FALSE)/1,0)-IFERROR(VLOOKUP($B240,'Slutlig allokering kvv'!$B$2:$AC$462,MATCH(Q$3,'Slutlig allokering kvv'!$B$1:$AJ$1,0),FALSE)/1,0)</f>
        <v>0</v>
      </c>
      <c r="R240">
        <f>IFERROR(VLOOKUP($B240,Kraftvärmeprod!$B$1:$AH$479,MATCH(R$2,Kraftvärmeprod!$B$1:$AG$1,0),FALSE)/1,0)-IFERROR(VLOOKUP($B240,'Slutlig allokering kvv'!$B$2:$AC$462,MATCH(R$3,'Slutlig allokering kvv'!$B$1:$AJ$1,0),FALSE)/1,0)</f>
        <v>0</v>
      </c>
      <c r="S240">
        <f>IFERROR(VLOOKUP($B240,Kraftvärmeprod!$B$1:$AH$479,MATCH(S$2,Kraftvärmeprod!$B$1:$AG$1,0),FALSE)/1,0)-IFERROR(VLOOKUP($B240,'Slutlig allokering kvv'!$B$2:$AC$462,MATCH(S$3,'Slutlig allokering kvv'!$B$1:$AJ$1,0),FALSE)/1,0)</f>
        <v>0</v>
      </c>
      <c r="T240" s="6">
        <f>IFERROR(VLOOKUP($B240,Miljö!$B$1:$S$477,MATCH(T$2,Miljö!$B$1:$X$1,0),FALSE)/1,0)-IFERROR(VLOOKUP($B240,'Slutlig allokering kvv'!$B$2:$AC$462,MATCH(T$3,'Slutlig allokering kvv'!$B$1:$AJ$1,0),FALSE)/1,0)</f>
        <v>0</v>
      </c>
      <c r="U240">
        <f>IFERROR(VLOOKUP($B240,Kraftvärmeprod!$B$1:$AH$479,MATCH(U$2,Kraftvärmeprod!$B$1:$AG$1,0),FALSE)/1,0)-IFERROR(VLOOKUP($B240,'Slutlig allokering kvv'!$B$2:$AC$462,MATCH(U$3,'Slutlig allokering kvv'!$B$1:$AJ$1,0),FALSE)/1,0)</f>
        <v>0</v>
      </c>
      <c r="V240">
        <f>IFERROR(VLOOKUP($B240,Kraftvärmeprod!$B$1:$AH$479,MATCH(V$2,Kraftvärmeprod!$B$1:$AG$1,0),FALSE)/1,0)-IFERROR(VLOOKUP($B240,'Slutlig allokering kvv'!$B$2:$AC$462,MATCH(V$3,'Slutlig allokering kvv'!$B$1:$AJ$1,0),FALSE)/1,0)</f>
        <v>0</v>
      </c>
      <c r="W240">
        <f>IFERROR(VLOOKUP($B240,Kraftvärmeprod!$B$1:$AH$479,MATCH(W$2,Kraftvärmeprod!$B$1:$AG$1,0),FALSE)/1,0)-IFERROR(VLOOKUP($B240,'Slutlig allokering kvv'!$B$2:$AC$462,MATCH(W$3,'Slutlig allokering kvv'!$B$1:$AJ$1,0),FALSE)/1,0)</f>
        <v>0</v>
      </c>
      <c r="X240">
        <f>IFERROR(VLOOKUP($B240,Kraftvärmeprod!$B$1:$AH$479,MATCH(X$2,Kraftvärmeprod!$B$1:$AG$1,0),FALSE)/1,0)-IFERROR(VLOOKUP($B240,'Slutlig allokering kvv'!$B$2:$AC$462,MATCH(X$3,'Slutlig allokering kvv'!$B$1:$AJ$1,0),FALSE)/1,0)</f>
        <v>0</v>
      </c>
      <c r="Y240">
        <f>IFERROR(VLOOKUP($B240,Kraftvärmeprod!$B$1:$AH$479,MATCH(Y$2,Kraftvärmeprod!$B$1:$AG$1,0),FALSE)/1,0)-IFERROR(VLOOKUP($B240,'Slutlig allokering kvv'!$B$2:$AC$462,MATCH(Y$3,'Slutlig allokering kvv'!$B$1:$AJ$1,0),FALSE)/1,0)</f>
        <v>0</v>
      </c>
      <c r="Z240">
        <f>IFERROR(VLOOKUP($B240,Kraftvärmeprod!$B$1:$AH$479,MATCH(Z$2,Kraftvärmeprod!$B$1:$AG$1,0),FALSE)/1,0)-IFERROR(VLOOKUP($B240,'Slutlig allokering kvv'!$B$2:$AC$462,MATCH(Z$3,'Slutlig allokering kvv'!$B$1:$AJ$1,0),FALSE)/1,0)</f>
        <v>0</v>
      </c>
      <c r="AA240">
        <f>IFERROR(VLOOKUP($B240,Kraftvärmeprod!$B$1:$AH$479,MATCH(AA$2,Kraftvärmeprod!$B$1:$AG$1,0),FALSE)/1,0)-IFERROR(VLOOKUP($B240,'Slutlig allokering kvv'!$B$2:$AC$462,MATCH(AA$3,'Slutlig allokering kvv'!$B$1:$AJ$1,0),FALSE)/1,0)</f>
        <v>0</v>
      </c>
      <c r="AE240">
        <f t="shared" si="6"/>
        <v>0</v>
      </c>
      <c r="AG240">
        <f>IFERROR(VLOOKUP(B240,'Slutlig allokering kvv'!$B$2:$AJ$462,MATCH("Summa slutlig allokerad tillförd energi (utan hjälpel och rökgaskondensering):",'Slutlig allokering kvv'!$B$1:$AK$1,0),FALSE)/1,"")</f>
        <v>0</v>
      </c>
      <c r="AI240" s="137" t="str">
        <f>IFERROR(1-VLOOKUP(B240,'Slutlig allokering kvv'!$B$2:$AJ$462,MATCH("Andel av bränsle i kvv som allokerats till värme, exklusive rökgaskondensering och hjälpel",'Slutlig allokering kvv'!$B$1:$AK$1,0),FALSE),"")</f>
        <v/>
      </c>
      <c r="AK240" s="137" t="str">
        <f t="shared" si="7"/>
        <v/>
      </c>
    </row>
    <row r="241" spans="1:37" x14ac:dyDescent="0.25">
      <c r="A241" s="2" t="s">
        <v>382</v>
      </c>
      <c r="B241" s="2" t="s">
        <v>388</v>
      </c>
      <c r="C241" t="str">
        <f>IFERROR(VLOOKUP($B241,Kraftvärmeprod!$B$1:$AH$479,MATCH(C$3,Kraftvärmeprod!$B$1:$AG$1,0),FALSE)/1,"")</f>
        <v/>
      </c>
      <c r="D241" t="str">
        <f>IFERROR(VLOOKUP($B241,Kraftvärmeprod!$B$1:$AH$479,MATCH(D$3,Kraftvärmeprod!$B$1:$AG$1,0),FALSE)/1,"")</f>
        <v/>
      </c>
      <c r="E241">
        <f>IFERROR(VLOOKUP($B241,Kraftvärmeprod!$B$1:$AH$479,MATCH(E$2,Kraftvärmeprod!$B$1:$AG$1,0),FALSE)/1,0)-IFERROR(VLOOKUP($B241,'Slutlig allokering kvv'!$B$2:$AC$462,MATCH(E$3,'Slutlig allokering kvv'!$B$1:$AJ$1,0),FALSE)/1,0)</f>
        <v>0</v>
      </c>
      <c r="F241">
        <f>IFERROR(VLOOKUP($B241,Kraftvärmeprod!$B$1:$AH$479,MATCH(F$2,Kraftvärmeprod!$B$1:$AG$1,0),FALSE)/1,0)-IFERROR(VLOOKUP($B241,'Slutlig allokering kvv'!$B$2:$AC$462,MATCH(F$3,'Slutlig allokering kvv'!$B$1:$AJ$1,0),FALSE)/1,0)</f>
        <v>0</v>
      </c>
      <c r="G241">
        <f>IFERROR(VLOOKUP($B241,Kraftvärmeprod!$B$1:$AH$479,MATCH(G$2,Kraftvärmeprod!$B$1:$AG$1,0),FALSE)/1,0)-IFERROR(VLOOKUP($B241,'Slutlig allokering kvv'!$B$2:$AC$462,MATCH(G$3,'Slutlig allokering kvv'!$B$1:$AJ$1,0),FALSE)/1,0)</f>
        <v>0</v>
      </c>
      <c r="H241">
        <f>IFERROR(VLOOKUP($B241,Kraftvärmeprod!$B$1:$AH$479,MATCH(H$2,Kraftvärmeprod!$B$1:$AG$1,0),FALSE)/1,0)-IFERROR(VLOOKUP($B241,'Slutlig allokering kvv'!$B$2:$AC$462,MATCH(H$3,'Slutlig allokering kvv'!$B$1:$AJ$1,0),FALSE)/1,0)</f>
        <v>0</v>
      </c>
      <c r="I241">
        <f>IFERROR(VLOOKUP($B241,Kraftvärmeprod!$B$1:$AH$479,MATCH(I$2,Kraftvärmeprod!$B$1:$AG$1,0),FALSE)/1,0)-IFERROR(VLOOKUP($B241,'Slutlig allokering kvv'!$B$2:$AC$462,MATCH(I$3,'Slutlig allokering kvv'!$B$1:$AJ$1,0),FALSE)/1,0)</f>
        <v>0</v>
      </c>
      <c r="J241">
        <f>IFERROR(VLOOKUP($B241,Kraftvärmeprod!$B$1:$AH$479,MATCH(J$2,Kraftvärmeprod!$B$1:$AG$1,0),FALSE)/1,0)-IFERROR(VLOOKUP($B241,'Slutlig allokering kvv'!$B$2:$AC$462,MATCH(J$3,'Slutlig allokering kvv'!$B$1:$AJ$1,0),FALSE)/1,0)</f>
        <v>0</v>
      </c>
      <c r="K241">
        <f>IFERROR(VLOOKUP($B241,Kraftvärmeprod!$B$1:$AH$479,MATCH(K$2,Kraftvärmeprod!$B$1:$AG$1,0),FALSE)/1,0)-IFERROR(VLOOKUP($B241,'Slutlig allokering kvv'!$B$2:$AC$462,MATCH(K$3,'Slutlig allokering kvv'!$B$1:$AJ$1,0),FALSE)/1,0)</f>
        <v>0</v>
      </c>
      <c r="L241">
        <f>IFERROR(VLOOKUP($B241,Kraftvärmeprod!$B$1:$AH$479,MATCH(L$2,Kraftvärmeprod!$B$1:$AG$1,0),FALSE)/1,0)-IFERROR(VLOOKUP($B241,'Slutlig allokering kvv'!$B$2:$AC$462,MATCH(L$3,'Slutlig allokering kvv'!$B$1:$AJ$1,0),FALSE)/1,0)</f>
        <v>0</v>
      </c>
      <c r="M241">
        <f>IFERROR(VLOOKUP($B241,Kraftvärmeprod!$B$1:$AH$479,MATCH(M$2,Kraftvärmeprod!$B$1:$AG$1,0),FALSE)/1,0)-IFERROR(VLOOKUP($B241,'Slutlig allokering kvv'!$B$2:$AC$462,MATCH(M$3,'Slutlig allokering kvv'!$B$1:$AJ$1,0),FALSE)/1,0)</f>
        <v>0</v>
      </c>
      <c r="N241">
        <f>IFERROR(VLOOKUP($B241,Kraftvärmeprod!$B$1:$AH$479,MATCH(N$2,Kraftvärmeprod!$B$1:$AG$1,0),FALSE)/1,0)-IFERROR(VLOOKUP($B241,'Slutlig allokering kvv'!$B$2:$AC$462,MATCH(N$3,'Slutlig allokering kvv'!$B$1:$AJ$1,0),FALSE)/1,0)</f>
        <v>0</v>
      </c>
      <c r="O241">
        <f>IFERROR(VLOOKUP($B241,Kraftvärmeprod!$B$1:$AH$479,MATCH(O$2,Kraftvärmeprod!$B$1:$AG$1,0),FALSE)/1,0)-IFERROR(VLOOKUP($B241,'Slutlig allokering kvv'!$B$2:$AC$462,MATCH(O$3,'Slutlig allokering kvv'!$B$1:$AJ$1,0),FALSE)/1,0)</f>
        <v>0</v>
      </c>
      <c r="P241">
        <f>IFERROR(VLOOKUP($B241,Kraftvärmeprod!$B$1:$AH$479,MATCH(P$2,Kraftvärmeprod!$B$1:$AG$1,0),FALSE)/1,0)-IFERROR(VLOOKUP($B241,'Slutlig allokering kvv'!$B$2:$AC$462,MATCH(P$3,'Slutlig allokering kvv'!$B$1:$AJ$1,0),FALSE)/1,0)</f>
        <v>0</v>
      </c>
      <c r="Q241">
        <f>IFERROR(VLOOKUP($B241,Kraftvärmeprod!$B$1:$AH$479,MATCH(Q$2,Kraftvärmeprod!$B$1:$AG$1,0),FALSE)/1,0)-IFERROR(VLOOKUP($B241,'Slutlig allokering kvv'!$B$2:$AC$462,MATCH(Q$3,'Slutlig allokering kvv'!$B$1:$AJ$1,0),FALSE)/1,0)</f>
        <v>0</v>
      </c>
      <c r="R241">
        <f>IFERROR(VLOOKUP($B241,Kraftvärmeprod!$B$1:$AH$479,MATCH(R$2,Kraftvärmeprod!$B$1:$AG$1,0),FALSE)/1,0)-IFERROR(VLOOKUP($B241,'Slutlig allokering kvv'!$B$2:$AC$462,MATCH(R$3,'Slutlig allokering kvv'!$B$1:$AJ$1,0),FALSE)/1,0)</f>
        <v>0</v>
      </c>
      <c r="S241">
        <f>IFERROR(VLOOKUP($B241,Kraftvärmeprod!$B$1:$AH$479,MATCH(S$2,Kraftvärmeprod!$B$1:$AG$1,0),FALSE)/1,0)-IFERROR(VLOOKUP($B241,'Slutlig allokering kvv'!$B$2:$AC$462,MATCH(S$3,'Slutlig allokering kvv'!$B$1:$AJ$1,0),FALSE)/1,0)</f>
        <v>0</v>
      </c>
      <c r="T241" s="6">
        <f>IFERROR(VLOOKUP($B241,Miljö!$B$1:$S$477,MATCH(T$2,Miljö!$B$1:$X$1,0),FALSE)/1,0)-IFERROR(VLOOKUP($B241,'Slutlig allokering kvv'!$B$2:$AC$462,MATCH(T$3,'Slutlig allokering kvv'!$B$1:$AJ$1,0),FALSE)/1,0)</f>
        <v>0</v>
      </c>
      <c r="U241">
        <f>IFERROR(VLOOKUP($B241,Kraftvärmeprod!$B$1:$AH$479,MATCH(U$2,Kraftvärmeprod!$B$1:$AG$1,0),FALSE)/1,0)-IFERROR(VLOOKUP($B241,'Slutlig allokering kvv'!$B$2:$AC$462,MATCH(U$3,'Slutlig allokering kvv'!$B$1:$AJ$1,0),FALSE)/1,0)</f>
        <v>0</v>
      </c>
      <c r="V241">
        <f>IFERROR(VLOOKUP($B241,Kraftvärmeprod!$B$1:$AH$479,MATCH(V$2,Kraftvärmeprod!$B$1:$AG$1,0),FALSE)/1,0)-IFERROR(VLOOKUP($B241,'Slutlig allokering kvv'!$B$2:$AC$462,MATCH(V$3,'Slutlig allokering kvv'!$B$1:$AJ$1,0),FALSE)/1,0)</f>
        <v>0</v>
      </c>
      <c r="W241">
        <f>IFERROR(VLOOKUP($B241,Kraftvärmeprod!$B$1:$AH$479,MATCH(W$2,Kraftvärmeprod!$B$1:$AG$1,0),FALSE)/1,0)-IFERROR(VLOOKUP($B241,'Slutlig allokering kvv'!$B$2:$AC$462,MATCH(W$3,'Slutlig allokering kvv'!$B$1:$AJ$1,0),FALSE)/1,0)</f>
        <v>0</v>
      </c>
      <c r="X241">
        <f>IFERROR(VLOOKUP($B241,Kraftvärmeprod!$B$1:$AH$479,MATCH(X$2,Kraftvärmeprod!$B$1:$AG$1,0),FALSE)/1,0)-IFERROR(VLOOKUP($B241,'Slutlig allokering kvv'!$B$2:$AC$462,MATCH(X$3,'Slutlig allokering kvv'!$B$1:$AJ$1,0),FALSE)/1,0)</f>
        <v>0</v>
      </c>
      <c r="Y241">
        <f>IFERROR(VLOOKUP($B241,Kraftvärmeprod!$B$1:$AH$479,MATCH(Y$2,Kraftvärmeprod!$B$1:$AG$1,0),FALSE)/1,0)-IFERROR(VLOOKUP($B241,'Slutlig allokering kvv'!$B$2:$AC$462,MATCH(Y$3,'Slutlig allokering kvv'!$B$1:$AJ$1,0),FALSE)/1,0)</f>
        <v>0</v>
      </c>
      <c r="Z241">
        <f>IFERROR(VLOOKUP($B241,Kraftvärmeprod!$B$1:$AH$479,MATCH(Z$2,Kraftvärmeprod!$B$1:$AG$1,0),FALSE)/1,0)-IFERROR(VLOOKUP($B241,'Slutlig allokering kvv'!$B$2:$AC$462,MATCH(Z$3,'Slutlig allokering kvv'!$B$1:$AJ$1,0),FALSE)/1,0)</f>
        <v>0</v>
      </c>
      <c r="AA241">
        <f>IFERROR(VLOOKUP($B241,Kraftvärmeprod!$B$1:$AH$479,MATCH(AA$2,Kraftvärmeprod!$B$1:$AG$1,0),FALSE)/1,0)-IFERROR(VLOOKUP($B241,'Slutlig allokering kvv'!$B$2:$AC$462,MATCH(AA$3,'Slutlig allokering kvv'!$B$1:$AJ$1,0),FALSE)/1,0)</f>
        <v>0</v>
      </c>
      <c r="AE241">
        <f t="shared" si="6"/>
        <v>0</v>
      </c>
      <c r="AG241">
        <f>IFERROR(VLOOKUP(B241,'Slutlig allokering kvv'!$B$2:$AJ$462,MATCH("Summa slutlig allokerad tillförd energi (utan hjälpel och rökgaskondensering):",'Slutlig allokering kvv'!$B$1:$AK$1,0),FALSE)/1,"")</f>
        <v>0</v>
      </c>
      <c r="AI241" s="137" t="str">
        <f>IFERROR(1-VLOOKUP(B241,'Slutlig allokering kvv'!$B$2:$AJ$462,MATCH("Andel av bränsle i kvv som allokerats till värme, exklusive rökgaskondensering och hjälpel",'Slutlig allokering kvv'!$B$1:$AK$1,0),FALSE),"")</f>
        <v/>
      </c>
      <c r="AK241" s="137" t="str">
        <f t="shared" si="7"/>
        <v/>
      </c>
    </row>
    <row r="242" spans="1:37" x14ac:dyDescent="0.25">
      <c r="A242" s="2" t="s">
        <v>382</v>
      </c>
      <c r="B242" s="2" t="s">
        <v>389</v>
      </c>
      <c r="C242" t="str">
        <f>IFERROR(VLOOKUP($B242,Kraftvärmeprod!$B$1:$AH$479,MATCH(C$3,Kraftvärmeprod!$B$1:$AG$1,0),FALSE)/1,"")</f>
        <v/>
      </c>
      <c r="D242" t="str">
        <f>IFERROR(VLOOKUP($B242,Kraftvärmeprod!$B$1:$AH$479,MATCH(D$3,Kraftvärmeprod!$B$1:$AG$1,0),FALSE)/1,"")</f>
        <v/>
      </c>
      <c r="E242">
        <f>IFERROR(VLOOKUP($B242,Kraftvärmeprod!$B$1:$AH$479,MATCH(E$2,Kraftvärmeprod!$B$1:$AG$1,0),FALSE)/1,0)-IFERROR(VLOOKUP($B242,'Slutlig allokering kvv'!$B$2:$AC$462,MATCH(E$3,'Slutlig allokering kvv'!$B$1:$AJ$1,0),FALSE)/1,0)</f>
        <v>0</v>
      </c>
      <c r="F242">
        <f>IFERROR(VLOOKUP($B242,Kraftvärmeprod!$B$1:$AH$479,MATCH(F$2,Kraftvärmeprod!$B$1:$AG$1,0),FALSE)/1,0)-IFERROR(VLOOKUP($B242,'Slutlig allokering kvv'!$B$2:$AC$462,MATCH(F$3,'Slutlig allokering kvv'!$B$1:$AJ$1,0),FALSE)/1,0)</f>
        <v>0</v>
      </c>
      <c r="G242">
        <f>IFERROR(VLOOKUP($B242,Kraftvärmeprod!$B$1:$AH$479,MATCH(G$2,Kraftvärmeprod!$B$1:$AG$1,0),FALSE)/1,0)-IFERROR(VLOOKUP($B242,'Slutlig allokering kvv'!$B$2:$AC$462,MATCH(G$3,'Slutlig allokering kvv'!$B$1:$AJ$1,0),FALSE)/1,0)</f>
        <v>0</v>
      </c>
      <c r="H242">
        <f>IFERROR(VLOOKUP($B242,Kraftvärmeprod!$B$1:$AH$479,MATCH(H$2,Kraftvärmeprod!$B$1:$AG$1,0),FALSE)/1,0)-IFERROR(VLOOKUP($B242,'Slutlig allokering kvv'!$B$2:$AC$462,MATCH(H$3,'Slutlig allokering kvv'!$B$1:$AJ$1,0),FALSE)/1,0)</f>
        <v>0</v>
      </c>
      <c r="I242">
        <f>IFERROR(VLOOKUP($B242,Kraftvärmeprod!$B$1:$AH$479,MATCH(I$2,Kraftvärmeprod!$B$1:$AG$1,0),FALSE)/1,0)-IFERROR(VLOOKUP($B242,'Slutlig allokering kvv'!$B$2:$AC$462,MATCH(I$3,'Slutlig allokering kvv'!$B$1:$AJ$1,0),FALSE)/1,0)</f>
        <v>0</v>
      </c>
      <c r="J242">
        <f>IFERROR(VLOOKUP($B242,Kraftvärmeprod!$B$1:$AH$479,MATCH(J$2,Kraftvärmeprod!$B$1:$AG$1,0),FALSE)/1,0)-IFERROR(VLOOKUP($B242,'Slutlig allokering kvv'!$B$2:$AC$462,MATCH(J$3,'Slutlig allokering kvv'!$B$1:$AJ$1,0),FALSE)/1,0)</f>
        <v>0</v>
      </c>
      <c r="K242">
        <f>IFERROR(VLOOKUP($B242,Kraftvärmeprod!$B$1:$AH$479,MATCH(K$2,Kraftvärmeprod!$B$1:$AG$1,0),FALSE)/1,0)-IFERROR(VLOOKUP($B242,'Slutlig allokering kvv'!$B$2:$AC$462,MATCH(K$3,'Slutlig allokering kvv'!$B$1:$AJ$1,0),FALSE)/1,0)</f>
        <v>0</v>
      </c>
      <c r="L242">
        <f>IFERROR(VLOOKUP($B242,Kraftvärmeprod!$B$1:$AH$479,MATCH(L$2,Kraftvärmeprod!$B$1:$AG$1,0),FALSE)/1,0)-IFERROR(VLOOKUP($B242,'Slutlig allokering kvv'!$B$2:$AC$462,MATCH(L$3,'Slutlig allokering kvv'!$B$1:$AJ$1,0),FALSE)/1,0)</f>
        <v>0</v>
      </c>
      <c r="M242">
        <f>IFERROR(VLOOKUP($B242,Kraftvärmeprod!$B$1:$AH$479,MATCH(M$2,Kraftvärmeprod!$B$1:$AG$1,0),FALSE)/1,0)-IFERROR(VLOOKUP($B242,'Slutlig allokering kvv'!$B$2:$AC$462,MATCH(M$3,'Slutlig allokering kvv'!$B$1:$AJ$1,0),FALSE)/1,0)</f>
        <v>0</v>
      </c>
      <c r="N242">
        <f>IFERROR(VLOOKUP($B242,Kraftvärmeprod!$B$1:$AH$479,MATCH(N$2,Kraftvärmeprod!$B$1:$AG$1,0),FALSE)/1,0)-IFERROR(VLOOKUP($B242,'Slutlig allokering kvv'!$B$2:$AC$462,MATCH(N$3,'Slutlig allokering kvv'!$B$1:$AJ$1,0),FALSE)/1,0)</f>
        <v>0</v>
      </c>
      <c r="O242">
        <f>IFERROR(VLOOKUP($B242,Kraftvärmeprod!$B$1:$AH$479,MATCH(O$2,Kraftvärmeprod!$B$1:$AG$1,0),FALSE)/1,0)-IFERROR(VLOOKUP($B242,'Slutlig allokering kvv'!$B$2:$AC$462,MATCH(O$3,'Slutlig allokering kvv'!$B$1:$AJ$1,0),FALSE)/1,0)</f>
        <v>0</v>
      </c>
      <c r="P242">
        <f>IFERROR(VLOOKUP($B242,Kraftvärmeprod!$B$1:$AH$479,MATCH(P$2,Kraftvärmeprod!$B$1:$AG$1,0),FALSE)/1,0)-IFERROR(VLOOKUP($B242,'Slutlig allokering kvv'!$B$2:$AC$462,MATCH(P$3,'Slutlig allokering kvv'!$B$1:$AJ$1,0),FALSE)/1,0)</f>
        <v>0</v>
      </c>
      <c r="Q242">
        <f>IFERROR(VLOOKUP($B242,Kraftvärmeprod!$B$1:$AH$479,MATCH(Q$2,Kraftvärmeprod!$B$1:$AG$1,0),FALSE)/1,0)-IFERROR(VLOOKUP($B242,'Slutlig allokering kvv'!$B$2:$AC$462,MATCH(Q$3,'Slutlig allokering kvv'!$B$1:$AJ$1,0),FALSE)/1,0)</f>
        <v>0</v>
      </c>
      <c r="R242">
        <f>IFERROR(VLOOKUP($B242,Kraftvärmeprod!$B$1:$AH$479,MATCH(R$2,Kraftvärmeprod!$B$1:$AG$1,0),FALSE)/1,0)-IFERROR(VLOOKUP($B242,'Slutlig allokering kvv'!$B$2:$AC$462,MATCH(R$3,'Slutlig allokering kvv'!$B$1:$AJ$1,0),FALSE)/1,0)</f>
        <v>0</v>
      </c>
      <c r="S242">
        <f>IFERROR(VLOOKUP($B242,Kraftvärmeprod!$B$1:$AH$479,MATCH(S$2,Kraftvärmeprod!$B$1:$AG$1,0),FALSE)/1,0)-IFERROR(VLOOKUP($B242,'Slutlig allokering kvv'!$B$2:$AC$462,MATCH(S$3,'Slutlig allokering kvv'!$B$1:$AJ$1,0),FALSE)/1,0)</f>
        <v>0</v>
      </c>
      <c r="T242" s="6">
        <f>IFERROR(VLOOKUP($B242,Miljö!$B$1:$S$477,MATCH(T$2,Miljö!$B$1:$X$1,0),FALSE)/1,0)-IFERROR(VLOOKUP($B242,'Slutlig allokering kvv'!$B$2:$AC$462,MATCH(T$3,'Slutlig allokering kvv'!$B$1:$AJ$1,0),FALSE)/1,0)</f>
        <v>0</v>
      </c>
      <c r="U242">
        <f>IFERROR(VLOOKUP($B242,Kraftvärmeprod!$B$1:$AH$479,MATCH(U$2,Kraftvärmeprod!$B$1:$AG$1,0),FALSE)/1,0)-IFERROR(VLOOKUP($B242,'Slutlig allokering kvv'!$B$2:$AC$462,MATCH(U$3,'Slutlig allokering kvv'!$B$1:$AJ$1,0),FALSE)/1,0)</f>
        <v>0</v>
      </c>
      <c r="V242">
        <f>IFERROR(VLOOKUP($B242,Kraftvärmeprod!$B$1:$AH$479,MATCH(V$2,Kraftvärmeprod!$B$1:$AG$1,0),FALSE)/1,0)-IFERROR(VLOOKUP($B242,'Slutlig allokering kvv'!$B$2:$AC$462,MATCH(V$3,'Slutlig allokering kvv'!$B$1:$AJ$1,0),FALSE)/1,0)</f>
        <v>0</v>
      </c>
      <c r="W242">
        <f>IFERROR(VLOOKUP($B242,Kraftvärmeprod!$B$1:$AH$479,MATCH(W$2,Kraftvärmeprod!$B$1:$AG$1,0),FALSE)/1,0)-IFERROR(VLOOKUP($B242,'Slutlig allokering kvv'!$B$2:$AC$462,MATCH(W$3,'Slutlig allokering kvv'!$B$1:$AJ$1,0),FALSE)/1,0)</f>
        <v>0</v>
      </c>
      <c r="X242">
        <f>IFERROR(VLOOKUP($B242,Kraftvärmeprod!$B$1:$AH$479,MATCH(X$2,Kraftvärmeprod!$B$1:$AG$1,0),FALSE)/1,0)-IFERROR(VLOOKUP($B242,'Slutlig allokering kvv'!$B$2:$AC$462,MATCH(X$3,'Slutlig allokering kvv'!$B$1:$AJ$1,0),FALSE)/1,0)</f>
        <v>0</v>
      </c>
      <c r="Y242">
        <f>IFERROR(VLOOKUP($B242,Kraftvärmeprod!$B$1:$AH$479,MATCH(Y$2,Kraftvärmeprod!$B$1:$AG$1,0),FALSE)/1,0)-IFERROR(VLOOKUP($B242,'Slutlig allokering kvv'!$B$2:$AC$462,MATCH(Y$3,'Slutlig allokering kvv'!$B$1:$AJ$1,0),FALSE)/1,0)</f>
        <v>0</v>
      </c>
      <c r="Z242">
        <f>IFERROR(VLOOKUP($B242,Kraftvärmeprod!$B$1:$AH$479,MATCH(Z$2,Kraftvärmeprod!$B$1:$AG$1,0),FALSE)/1,0)-IFERROR(VLOOKUP($B242,'Slutlig allokering kvv'!$B$2:$AC$462,MATCH(Z$3,'Slutlig allokering kvv'!$B$1:$AJ$1,0),FALSE)/1,0)</f>
        <v>0</v>
      </c>
      <c r="AA242">
        <f>IFERROR(VLOOKUP($B242,Kraftvärmeprod!$B$1:$AH$479,MATCH(AA$2,Kraftvärmeprod!$B$1:$AG$1,0),FALSE)/1,0)-IFERROR(VLOOKUP($B242,'Slutlig allokering kvv'!$B$2:$AC$462,MATCH(AA$3,'Slutlig allokering kvv'!$B$1:$AJ$1,0),FALSE)/1,0)</f>
        <v>0</v>
      </c>
      <c r="AE242">
        <f t="shared" si="6"/>
        <v>0</v>
      </c>
      <c r="AG242">
        <f>IFERROR(VLOOKUP(B242,'Slutlig allokering kvv'!$B$2:$AJ$462,MATCH("Summa slutlig allokerad tillförd energi (utan hjälpel och rökgaskondensering):",'Slutlig allokering kvv'!$B$1:$AK$1,0),FALSE)/1,"")</f>
        <v>0</v>
      </c>
      <c r="AI242" s="137" t="str">
        <f>IFERROR(1-VLOOKUP(B242,'Slutlig allokering kvv'!$B$2:$AJ$462,MATCH("Andel av bränsle i kvv som allokerats till värme, exklusive rökgaskondensering och hjälpel",'Slutlig allokering kvv'!$B$1:$AK$1,0),FALSE),"")</f>
        <v/>
      </c>
      <c r="AK242" s="137" t="str">
        <f t="shared" si="7"/>
        <v/>
      </c>
    </row>
    <row r="243" spans="1:37" x14ac:dyDescent="0.25">
      <c r="A243" s="2" t="s">
        <v>382</v>
      </c>
      <c r="B243" s="2" t="s">
        <v>390</v>
      </c>
      <c r="C243" t="str">
        <f>IFERROR(VLOOKUP($B243,Kraftvärmeprod!$B$1:$AH$479,MATCH(C$3,Kraftvärmeprod!$B$1:$AG$1,0),FALSE)/1,"")</f>
        <v/>
      </c>
      <c r="D243" t="str">
        <f>IFERROR(VLOOKUP($B243,Kraftvärmeprod!$B$1:$AH$479,MATCH(D$3,Kraftvärmeprod!$B$1:$AG$1,0),FALSE)/1,"")</f>
        <v/>
      </c>
      <c r="E243">
        <f>IFERROR(VLOOKUP($B243,Kraftvärmeprod!$B$1:$AH$479,MATCH(E$2,Kraftvärmeprod!$B$1:$AG$1,0),FALSE)/1,0)-IFERROR(VLOOKUP($B243,'Slutlig allokering kvv'!$B$2:$AC$462,MATCH(E$3,'Slutlig allokering kvv'!$B$1:$AJ$1,0),FALSE)/1,0)</f>
        <v>0</v>
      </c>
      <c r="F243">
        <f>IFERROR(VLOOKUP($B243,Kraftvärmeprod!$B$1:$AH$479,MATCH(F$2,Kraftvärmeprod!$B$1:$AG$1,0),FALSE)/1,0)-IFERROR(VLOOKUP($B243,'Slutlig allokering kvv'!$B$2:$AC$462,MATCH(F$3,'Slutlig allokering kvv'!$B$1:$AJ$1,0),FALSE)/1,0)</f>
        <v>0</v>
      </c>
      <c r="G243">
        <f>IFERROR(VLOOKUP($B243,Kraftvärmeprod!$B$1:$AH$479,MATCH(G$2,Kraftvärmeprod!$B$1:$AG$1,0),FALSE)/1,0)-IFERROR(VLOOKUP($B243,'Slutlig allokering kvv'!$B$2:$AC$462,MATCH(G$3,'Slutlig allokering kvv'!$B$1:$AJ$1,0),FALSE)/1,0)</f>
        <v>0</v>
      </c>
      <c r="H243">
        <f>IFERROR(VLOOKUP($B243,Kraftvärmeprod!$B$1:$AH$479,MATCH(H$2,Kraftvärmeprod!$B$1:$AG$1,0),FALSE)/1,0)-IFERROR(VLOOKUP($B243,'Slutlig allokering kvv'!$B$2:$AC$462,MATCH(H$3,'Slutlig allokering kvv'!$B$1:$AJ$1,0),FALSE)/1,0)</f>
        <v>0</v>
      </c>
      <c r="I243">
        <f>IFERROR(VLOOKUP($B243,Kraftvärmeprod!$B$1:$AH$479,MATCH(I$2,Kraftvärmeprod!$B$1:$AG$1,0),FALSE)/1,0)-IFERROR(VLOOKUP($B243,'Slutlig allokering kvv'!$B$2:$AC$462,MATCH(I$3,'Slutlig allokering kvv'!$B$1:$AJ$1,0),FALSE)/1,0)</f>
        <v>0</v>
      </c>
      <c r="J243">
        <f>IFERROR(VLOOKUP($B243,Kraftvärmeprod!$B$1:$AH$479,MATCH(J$2,Kraftvärmeprod!$B$1:$AG$1,0),FALSE)/1,0)-IFERROR(VLOOKUP($B243,'Slutlig allokering kvv'!$B$2:$AC$462,MATCH(J$3,'Slutlig allokering kvv'!$B$1:$AJ$1,0),FALSE)/1,0)</f>
        <v>0</v>
      </c>
      <c r="K243">
        <f>IFERROR(VLOOKUP($B243,Kraftvärmeprod!$B$1:$AH$479,MATCH(K$2,Kraftvärmeprod!$B$1:$AG$1,0),FALSE)/1,0)-IFERROR(VLOOKUP($B243,'Slutlig allokering kvv'!$B$2:$AC$462,MATCH(K$3,'Slutlig allokering kvv'!$B$1:$AJ$1,0),FALSE)/1,0)</f>
        <v>0</v>
      </c>
      <c r="L243">
        <f>IFERROR(VLOOKUP($B243,Kraftvärmeprod!$B$1:$AH$479,MATCH(L$2,Kraftvärmeprod!$B$1:$AG$1,0),FALSE)/1,0)-IFERROR(VLOOKUP($B243,'Slutlig allokering kvv'!$B$2:$AC$462,MATCH(L$3,'Slutlig allokering kvv'!$B$1:$AJ$1,0),FALSE)/1,0)</f>
        <v>0</v>
      </c>
      <c r="M243">
        <f>IFERROR(VLOOKUP($B243,Kraftvärmeprod!$B$1:$AH$479,MATCH(M$2,Kraftvärmeprod!$B$1:$AG$1,0),FALSE)/1,0)-IFERROR(VLOOKUP($B243,'Slutlig allokering kvv'!$B$2:$AC$462,MATCH(M$3,'Slutlig allokering kvv'!$B$1:$AJ$1,0),FALSE)/1,0)</f>
        <v>0</v>
      </c>
      <c r="N243">
        <f>IFERROR(VLOOKUP($B243,Kraftvärmeprod!$B$1:$AH$479,MATCH(N$2,Kraftvärmeprod!$B$1:$AG$1,0),FALSE)/1,0)-IFERROR(VLOOKUP($B243,'Slutlig allokering kvv'!$B$2:$AC$462,MATCH(N$3,'Slutlig allokering kvv'!$B$1:$AJ$1,0),FALSE)/1,0)</f>
        <v>0</v>
      </c>
      <c r="O243">
        <f>IFERROR(VLOOKUP($B243,Kraftvärmeprod!$B$1:$AH$479,MATCH(O$2,Kraftvärmeprod!$B$1:$AG$1,0),FALSE)/1,0)-IFERROR(VLOOKUP($B243,'Slutlig allokering kvv'!$B$2:$AC$462,MATCH(O$3,'Slutlig allokering kvv'!$B$1:$AJ$1,0),FALSE)/1,0)</f>
        <v>0</v>
      </c>
      <c r="P243">
        <f>IFERROR(VLOOKUP($B243,Kraftvärmeprod!$B$1:$AH$479,MATCH(P$2,Kraftvärmeprod!$B$1:$AG$1,0),FALSE)/1,0)-IFERROR(VLOOKUP($B243,'Slutlig allokering kvv'!$B$2:$AC$462,MATCH(P$3,'Slutlig allokering kvv'!$B$1:$AJ$1,0),FALSE)/1,0)</f>
        <v>0</v>
      </c>
      <c r="Q243">
        <f>IFERROR(VLOOKUP($B243,Kraftvärmeprod!$B$1:$AH$479,MATCH(Q$2,Kraftvärmeprod!$B$1:$AG$1,0),FALSE)/1,0)-IFERROR(VLOOKUP($B243,'Slutlig allokering kvv'!$B$2:$AC$462,MATCH(Q$3,'Slutlig allokering kvv'!$B$1:$AJ$1,0),FALSE)/1,0)</f>
        <v>0</v>
      </c>
      <c r="R243">
        <f>IFERROR(VLOOKUP($B243,Kraftvärmeprod!$B$1:$AH$479,MATCH(R$2,Kraftvärmeprod!$B$1:$AG$1,0),FALSE)/1,0)-IFERROR(VLOOKUP($B243,'Slutlig allokering kvv'!$B$2:$AC$462,MATCH(R$3,'Slutlig allokering kvv'!$B$1:$AJ$1,0),FALSE)/1,0)</f>
        <v>0</v>
      </c>
      <c r="S243">
        <f>IFERROR(VLOOKUP($B243,Kraftvärmeprod!$B$1:$AH$479,MATCH(S$2,Kraftvärmeprod!$B$1:$AG$1,0),FALSE)/1,0)-IFERROR(VLOOKUP($B243,'Slutlig allokering kvv'!$B$2:$AC$462,MATCH(S$3,'Slutlig allokering kvv'!$B$1:$AJ$1,0),FALSE)/1,0)</f>
        <v>0</v>
      </c>
      <c r="T243" s="6">
        <f>IFERROR(VLOOKUP($B243,Miljö!$B$1:$S$477,MATCH(T$2,Miljö!$B$1:$X$1,0),FALSE)/1,0)-IFERROR(VLOOKUP($B243,'Slutlig allokering kvv'!$B$2:$AC$462,MATCH(T$3,'Slutlig allokering kvv'!$B$1:$AJ$1,0),FALSE)/1,0)</f>
        <v>0</v>
      </c>
      <c r="U243">
        <f>IFERROR(VLOOKUP($B243,Kraftvärmeprod!$B$1:$AH$479,MATCH(U$2,Kraftvärmeprod!$B$1:$AG$1,0),FALSE)/1,0)-IFERROR(VLOOKUP($B243,'Slutlig allokering kvv'!$B$2:$AC$462,MATCH(U$3,'Slutlig allokering kvv'!$B$1:$AJ$1,0),FALSE)/1,0)</f>
        <v>0</v>
      </c>
      <c r="V243">
        <f>IFERROR(VLOOKUP($B243,Kraftvärmeprod!$B$1:$AH$479,MATCH(V$2,Kraftvärmeprod!$B$1:$AG$1,0),FALSE)/1,0)-IFERROR(VLOOKUP($B243,'Slutlig allokering kvv'!$B$2:$AC$462,MATCH(V$3,'Slutlig allokering kvv'!$B$1:$AJ$1,0),FALSE)/1,0)</f>
        <v>0</v>
      </c>
      <c r="W243">
        <f>IFERROR(VLOOKUP($B243,Kraftvärmeprod!$B$1:$AH$479,MATCH(W$2,Kraftvärmeprod!$B$1:$AG$1,0),FALSE)/1,0)-IFERROR(VLOOKUP($B243,'Slutlig allokering kvv'!$B$2:$AC$462,MATCH(W$3,'Slutlig allokering kvv'!$B$1:$AJ$1,0),FALSE)/1,0)</f>
        <v>0</v>
      </c>
      <c r="X243">
        <f>IFERROR(VLOOKUP($B243,Kraftvärmeprod!$B$1:$AH$479,MATCH(X$2,Kraftvärmeprod!$B$1:$AG$1,0),FALSE)/1,0)-IFERROR(VLOOKUP($B243,'Slutlig allokering kvv'!$B$2:$AC$462,MATCH(X$3,'Slutlig allokering kvv'!$B$1:$AJ$1,0),FALSE)/1,0)</f>
        <v>0</v>
      </c>
      <c r="Y243">
        <f>IFERROR(VLOOKUP($B243,Kraftvärmeprod!$B$1:$AH$479,MATCH(Y$2,Kraftvärmeprod!$B$1:$AG$1,0),FALSE)/1,0)-IFERROR(VLOOKUP($B243,'Slutlig allokering kvv'!$B$2:$AC$462,MATCH(Y$3,'Slutlig allokering kvv'!$B$1:$AJ$1,0),FALSE)/1,0)</f>
        <v>0</v>
      </c>
      <c r="Z243">
        <f>IFERROR(VLOOKUP($B243,Kraftvärmeprod!$B$1:$AH$479,MATCH(Z$2,Kraftvärmeprod!$B$1:$AG$1,0),FALSE)/1,0)-IFERROR(VLOOKUP($B243,'Slutlig allokering kvv'!$B$2:$AC$462,MATCH(Z$3,'Slutlig allokering kvv'!$B$1:$AJ$1,0),FALSE)/1,0)</f>
        <v>0</v>
      </c>
      <c r="AA243">
        <f>IFERROR(VLOOKUP($B243,Kraftvärmeprod!$B$1:$AH$479,MATCH(AA$2,Kraftvärmeprod!$B$1:$AG$1,0),FALSE)/1,0)-IFERROR(VLOOKUP($B243,'Slutlig allokering kvv'!$B$2:$AC$462,MATCH(AA$3,'Slutlig allokering kvv'!$B$1:$AJ$1,0),FALSE)/1,0)</f>
        <v>0</v>
      </c>
      <c r="AE243">
        <f t="shared" si="6"/>
        <v>0</v>
      </c>
      <c r="AG243">
        <f>IFERROR(VLOOKUP(B243,'Slutlig allokering kvv'!$B$2:$AJ$462,MATCH("Summa slutlig allokerad tillförd energi (utan hjälpel och rökgaskondensering):",'Slutlig allokering kvv'!$B$1:$AK$1,0),FALSE)/1,"")</f>
        <v>0</v>
      </c>
      <c r="AI243" s="137" t="str">
        <f>IFERROR(1-VLOOKUP(B243,'Slutlig allokering kvv'!$B$2:$AJ$462,MATCH("Andel av bränsle i kvv som allokerats till värme, exklusive rökgaskondensering och hjälpel",'Slutlig allokering kvv'!$B$1:$AK$1,0),FALSE),"")</f>
        <v/>
      </c>
      <c r="AK243" s="137" t="str">
        <f t="shared" si="7"/>
        <v/>
      </c>
    </row>
    <row r="244" spans="1:37" x14ac:dyDescent="0.25">
      <c r="A244" s="2" t="s">
        <v>382</v>
      </c>
      <c r="B244" s="2" t="s">
        <v>391</v>
      </c>
      <c r="C244" t="str">
        <f>IFERROR(VLOOKUP($B244,Kraftvärmeprod!$B$1:$AH$479,MATCH(C$3,Kraftvärmeprod!$B$1:$AG$1,0),FALSE)/1,"")</f>
        <v/>
      </c>
      <c r="D244" t="str">
        <f>IFERROR(VLOOKUP($B244,Kraftvärmeprod!$B$1:$AH$479,MATCH(D$3,Kraftvärmeprod!$B$1:$AG$1,0),FALSE)/1,"")</f>
        <v/>
      </c>
      <c r="E244">
        <f>IFERROR(VLOOKUP($B244,Kraftvärmeprod!$B$1:$AH$479,MATCH(E$2,Kraftvärmeprod!$B$1:$AG$1,0),FALSE)/1,0)-IFERROR(VLOOKUP($B244,'Slutlig allokering kvv'!$B$2:$AC$462,MATCH(E$3,'Slutlig allokering kvv'!$B$1:$AJ$1,0),FALSE)/1,0)</f>
        <v>0</v>
      </c>
      <c r="F244">
        <f>IFERROR(VLOOKUP($B244,Kraftvärmeprod!$B$1:$AH$479,MATCH(F$2,Kraftvärmeprod!$B$1:$AG$1,0),FALSE)/1,0)-IFERROR(VLOOKUP($B244,'Slutlig allokering kvv'!$B$2:$AC$462,MATCH(F$3,'Slutlig allokering kvv'!$B$1:$AJ$1,0),FALSE)/1,0)</f>
        <v>0</v>
      </c>
      <c r="G244">
        <f>IFERROR(VLOOKUP($B244,Kraftvärmeprod!$B$1:$AH$479,MATCH(G$2,Kraftvärmeprod!$B$1:$AG$1,0),FALSE)/1,0)-IFERROR(VLOOKUP($B244,'Slutlig allokering kvv'!$B$2:$AC$462,MATCH(G$3,'Slutlig allokering kvv'!$B$1:$AJ$1,0),FALSE)/1,0)</f>
        <v>0</v>
      </c>
      <c r="H244">
        <f>IFERROR(VLOOKUP($B244,Kraftvärmeprod!$B$1:$AH$479,MATCH(H$2,Kraftvärmeprod!$B$1:$AG$1,0),FALSE)/1,0)-IFERROR(VLOOKUP($B244,'Slutlig allokering kvv'!$B$2:$AC$462,MATCH(H$3,'Slutlig allokering kvv'!$B$1:$AJ$1,0),FALSE)/1,0)</f>
        <v>0</v>
      </c>
      <c r="I244">
        <f>IFERROR(VLOOKUP($B244,Kraftvärmeprod!$B$1:$AH$479,MATCH(I$2,Kraftvärmeprod!$B$1:$AG$1,0),FALSE)/1,0)-IFERROR(VLOOKUP($B244,'Slutlig allokering kvv'!$B$2:$AC$462,MATCH(I$3,'Slutlig allokering kvv'!$B$1:$AJ$1,0),FALSE)/1,0)</f>
        <v>0</v>
      </c>
      <c r="J244">
        <f>IFERROR(VLOOKUP($B244,Kraftvärmeprod!$B$1:$AH$479,MATCH(J$2,Kraftvärmeprod!$B$1:$AG$1,0),FALSE)/1,0)-IFERROR(VLOOKUP($B244,'Slutlig allokering kvv'!$B$2:$AC$462,MATCH(J$3,'Slutlig allokering kvv'!$B$1:$AJ$1,0),FALSE)/1,0)</f>
        <v>0</v>
      </c>
      <c r="K244">
        <f>IFERROR(VLOOKUP($B244,Kraftvärmeprod!$B$1:$AH$479,MATCH(K$2,Kraftvärmeprod!$B$1:$AG$1,0),FALSE)/1,0)-IFERROR(VLOOKUP($B244,'Slutlig allokering kvv'!$B$2:$AC$462,MATCH(K$3,'Slutlig allokering kvv'!$B$1:$AJ$1,0),FALSE)/1,0)</f>
        <v>0</v>
      </c>
      <c r="L244">
        <f>IFERROR(VLOOKUP($B244,Kraftvärmeprod!$B$1:$AH$479,MATCH(L$2,Kraftvärmeprod!$B$1:$AG$1,0),FALSE)/1,0)-IFERROR(VLOOKUP($B244,'Slutlig allokering kvv'!$B$2:$AC$462,MATCH(L$3,'Slutlig allokering kvv'!$B$1:$AJ$1,0),FALSE)/1,0)</f>
        <v>0</v>
      </c>
      <c r="M244">
        <f>IFERROR(VLOOKUP($B244,Kraftvärmeprod!$B$1:$AH$479,MATCH(M$2,Kraftvärmeprod!$B$1:$AG$1,0),FALSE)/1,0)-IFERROR(VLOOKUP($B244,'Slutlig allokering kvv'!$B$2:$AC$462,MATCH(M$3,'Slutlig allokering kvv'!$B$1:$AJ$1,0),FALSE)/1,0)</f>
        <v>0</v>
      </c>
      <c r="N244">
        <f>IFERROR(VLOOKUP($B244,Kraftvärmeprod!$B$1:$AH$479,MATCH(N$2,Kraftvärmeprod!$B$1:$AG$1,0),FALSE)/1,0)-IFERROR(VLOOKUP($B244,'Slutlig allokering kvv'!$B$2:$AC$462,MATCH(N$3,'Slutlig allokering kvv'!$B$1:$AJ$1,0),FALSE)/1,0)</f>
        <v>0</v>
      </c>
      <c r="O244">
        <f>IFERROR(VLOOKUP($B244,Kraftvärmeprod!$B$1:$AH$479,MATCH(O$2,Kraftvärmeprod!$B$1:$AG$1,0),FALSE)/1,0)-IFERROR(VLOOKUP($B244,'Slutlig allokering kvv'!$B$2:$AC$462,MATCH(O$3,'Slutlig allokering kvv'!$B$1:$AJ$1,0),FALSE)/1,0)</f>
        <v>0</v>
      </c>
      <c r="P244">
        <f>IFERROR(VLOOKUP($B244,Kraftvärmeprod!$B$1:$AH$479,MATCH(P$2,Kraftvärmeprod!$B$1:$AG$1,0),FALSE)/1,0)-IFERROR(VLOOKUP($B244,'Slutlig allokering kvv'!$B$2:$AC$462,MATCH(P$3,'Slutlig allokering kvv'!$B$1:$AJ$1,0),FALSE)/1,0)</f>
        <v>0</v>
      </c>
      <c r="Q244">
        <f>IFERROR(VLOOKUP($B244,Kraftvärmeprod!$B$1:$AH$479,MATCH(Q$2,Kraftvärmeprod!$B$1:$AG$1,0),FALSE)/1,0)-IFERROR(VLOOKUP($B244,'Slutlig allokering kvv'!$B$2:$AC$462,MATCH(Q$3,'Slutlig allokering kvv'!$B$1:$AJ$1,0),FALSE)/1,0)</f>
        <v>0</v>
      </c>
      <c r="R244">
        <f>IFERROR(VLOOKUP($B244,Kraftvärmeprod!$B$1:$AH$479,MATCH(R$2,Kraftvärmeprod!$B$1:$AG$1,0),FALSE)/1,0)-IFERROR(VLOOKUP($B244,'Slutlig allokering kvv'!$B$2:$AC$462,MATCH(R$3,'Slutlig allokering kvv'!$B$1:$AJ$1,0),FALSE)/1,0)</f>
        <v>0</v>
      </c>
      <c r="S244">
        <f>IFERROR(VLOOKUP($B244,Kraftvärmeprod!$B$1:$AH$479,MATCH(S$2,Kraftvärmeprod!$B$1:$AG$1,0),FALSE)/1,0)-IFERROR(VLOOKUP($B244,'Slutlig allokering kvv'!$B$2:$AC$462,MATCH(S$3,'Slutlig allokering kvv'!$B$1:$AJ$1,0),FALSE)/1,0)</f>
        <v>0</v>
      </c>
      <c r="T244" s="6">
        <f>IFERROR(VLOOKUP($B244,Miljö!$B$1:$S$477,MATCH(T$2,Miljö!$B$1:$X$1,0),FALSE)/1,0)-IFERROR(VLOOKUP($B244,'Slutlig allokering kvv'!$B$2:$AC$462,MATCH(T$3,'Slutlig allokering kvv'!$B$1:$AJ$1,0),FALSE)/1,0)</f>
        <v>0</v>
      </c>
      <c r="U244">
        <f>IFERROR(VLOOKUP($B244,Kraftvärmeprod!$B$1:$AH$479,MATCH(U$2,Kraftvärmeprod!$B$1:$AG$1,0),FALSE)/1,0)-IFERROR(VLOOKUP($B244,'Slutlig allokering kvv'!$B$2:$AC$462,MATCH(U$3,'Slutlig allokering kvv'!$B$1:$AJ$1,0),FALSE)/1,0)</f>
        <v>0</v>
      </c>
      <c r="V244">
        <f>IFERROR(VLOOKUP($B244,Kraftvärmeprod!$B$1:$AH$479,MATCH(V$2,Kraftvärmeprod!$B$1:$AG$1,0),FALSE)/1,0)-IFERROR(VLOOKUP($B244,'Slutlig allokering kvv'!$B$2:$AC$462,MATCH(V$3,'Slutlig allokering kvv'!$B$1:$AJ$1,0),FALSE)/1,0)</f>
        <v>0</v>
      </c>
      <c r="W244">
        <f>IFERROR(VLOOKUP($B244,Kraftvärmeprod!$B$1:$AH$479,MATCH(W$2,Kraftvärmeprod!$B$1:$AG$1,0),FALSE)/1,0)-IFERROR(VLOOKUP($B244,'Slutlig allokering kvv'!$B$2:$AC$462,MATCH(W$3,'Slutlig allokering kvv'!$B$1:$AJ$1,0),FALSE)/1,0)</f>
        <v>0</v>
      </c>
      <c r="X244">
        <f>IFERROR(VLOOKUP($B244,Kraftvärmeprod!$B$1:$AH$479,MATCH(X$2,Kraftvärmeprod!$B$1:$AG$1,0),FALSE)/1,0)-IFERROR(VLOOKUP($B244,'Slutlig allokering kvv'!$B$2:$AC$462,MATCH(X$3,'Slutlig allokering kvv'!$B$1:$AJ$1,0),FALSE)/1,0)</f>
        <v>0</v>
      </c>
      <c r="Y244">
        <f>IFERROR(VLOOKUP($B244,Kraftvärmeprod!$B$1:$AH$479,MATCH(Y$2,Kraftvärmeprod!$B$1:$AG$1,0),FALSE)/1,0)-IFERROR(VLOOKUP($B244,'Slutlig allokering kvv'!$B$2:$AC$462,MATCH(Y$3,'Slutlig allokering kvv'!$B$1:$AJ$1,0),FALSE)/1,0)</f>
        <v>0</v>
      </c>
      <c r="Z244">
        <f>IFERROR(VLOOKUP($B244,Kraftvärmeprod!$B$1:$AH$479,MATCH(Z$2,Kraftvärmeprod!$B$1:$AG$1,0),FALSE)/1,0)-IFERROR(VLOOKUP($B244,'Slutlig allokering kvv'!$B$2:$AC$462,MATCH(Z$3,'Slutlig allokering kvv'!$B$1:$AJ$1,0),FALSE)/1,0)</f>
        <v>0</v>
      </c>
      <c r="AA244">
        <f>IFERROR(VLOOKUP($B244,Kraftvärmeprod!$B$1:$AH$479,MATCH(AA$2,Kraftvärmeprod!$B$1:$AG$1,0),FALSE)/1,0)-IFERROR(VLOOKUP($B244,'Slutlig allokering kvv'!$B$2:$AC$462,MATCH(AA$3,'Slutlig allokering kvv'!$B$1:$AJ$1,0),FALSE)/1,0)</f>
        <v>0</v>
      </c>
      <c r="AE244">
        <f t="shared" si="6"/>
        <v>0</v>
      </c>
      <c r="AG244">
        <f>IFERROR(VLOOKUP(B244,'Slutlig allokering kvv'!$B$2:$AJ$462,MATCH("Summa slutlig allokerad tillförd energi (utan hjälpel och rökgaskondensering):",'Slutlig allokering kvv'!$B$1:$AK$1,0),FALSE)/1,"")</f>
        <v>0</v>
      </c>
      <c r="AI244" s="137" t="str">
        <f>IFERROR(1-VLOOKUP(B244,'Slutlig allokering kvv'!$B$2:$AJ$462,MATCH("Andel av bränsle i kvv som allokerats till värme, exklusive rökgaskondensering och hjälpel",'Slutlig allokering kvv'!$B$1:$AK$1,0),FALSE),"")</f>
        <v/>
      </c>
      <c r="AK244" s="137" t="str">
        <f t="shared" si="7"/>
        <v/>
      </c>
    </row>
    <row r="245" spans="1:37" x14ac:dyDescent="0.25">
      <c r="A245" s="2" t="s">
        <v>382</v>
      </c>
      <c r="B245" s="2" t="s">
        <v>392</v>
      </c>
      <c r="C245" t="str">
        <f>IFERROR(VLOOKUP($B245,Kraftvärmeprod!$B$1:$AH$479,MATCH(C$3,Kraftvärmeprod!$B$1:$AG$1,0),FALSE)/1,"")</f>
        <v/>
      </c>
      <c r="D245" t="str">
        <f>IFERROR(VLOOKUP($B245,Kraftvärmeprod!$B$1:$AH$479,MATCH(D$3,Kraftvärmeprod!$B$1:$AG$1,0),FALSE)/1,"")</f>
        <v/>
      </c>
      <c r="E245">
        <f>IFERROR(VLOOKUP($B245,Kraftvärmeprod!$B$1:$AH$479,MATCH(E$2,Kraftvärmeprod!$B$1:$AG$1,0),FALSE)/1,0)-IFERROR(VLOOKUP($B245,'Slutlig allokering kvv'!$B$2:$AC$462,MATCH(E$3,'Slutlig allokering kvv'!$B$1:$AJ$1,0),FALSE)/1,0)</f>
        <v>0</v>
      </c>
      <c r="F245">
        <f>IFERROR(VLOOKUP($B245,Kraftvärmeprod!$B$1:$AH$479,MATCH(F$2,Kraftvärmeprod!$B$1:$AG$1,0),FALSE)/1,0)-IFERROR(VLOOKUP($B245,'Slutlig allokering kvv'!$B$2:$AC$462,MATCH(F$3,'Slutlig allokering kvv'!$B$1:$AJ$1,0),FALSE)/1,0)</f>
        <v>0</v>
      </c>
      <c r="G245">
        <f>IFERROR(VLOOKUP($B245,Kraftvärmeprod!$B$1:$AH$479,MATCH(G$2,Kraftvärmeprod!$B$1:$AG$1,0),FALSE)/1,0)-IFERROR(VLOOKUP($B245,'Slutlig allokering kvv'!$B$2:$AC$462,MATCH(G$3,'Slutlig allokering kvv'!$B$1:$AJ$1,0),FALSE)/1,0)</f>
        <v>0</v>
      </c>
      <c r="H245">
        <f>IFERROR(VLOOKUP($B245,Kraftvärmeprod!$B$1:$AH$479,MATCH(H$2,Kraftvärmeprod!$B$1:$AG$1,0),FALSE)/1,0)-IFERROR(VLOOKUP($B245,'Slutlig allokering kvv'!$B$2:$AC$462,MATCH(H$3,'Slutlig allokering kvv'!$B$1:$AJ$1,0),FALSE)/1,0)</f>
        <v>0</v>
      </c>
      <c r="I245">
        <f>IFERROR(VLOOKUP($B245,Kraftvärmeprod!$B$1:$AH$479,MATCH(I$2,Kraftvärmeprod!$B$1:$AG$1,0),FALSE)/1,0)-IFERROR(VLOOKUP($B245,'Slutlig allokering kvv'!$B$2:$AC$462,MATCH(I$3,'Slutlig allokering kvv'!$B$1:$AJ$1,0),FALSE)/1,0)</f>
        <v>0</v>
      </c>
      <c r="J245">
        <f>IFERROR(VLOOKUP($B245,Kraftvärmeprod!$B$1:$AH$479,MATCH(J$2,Kraftvärmeprod!$B$1:$AG$1,0),FALSE)/1,0)-IFERROR(VLOOKUP($B245,'Slutlig allokering kvv'!$B$2:$AC$462,MATCH(J$3,'Slutlig allokering kvv'!$B$1:$AJ$1,0),FALSE)/1,0)</f>
        <v>0</v>
      </c>
      <c r="K245">
        <f>IFERROR(VLOOKUP($B245,Kraftvärmeprod!$B$1:$AH$479,MATCH(K$2,Kraftvärmeprod!$B$1:$AG$1,0),FALSE)/1,0)-IFERROR(VLOOKUP($B245,'Slutlig allokering kvv'!$B$2:$AC$462,MATCH(K$3,'Slutlig allokering kvv'!$B$1:$AJ$1,0),FALSE)/1,0)</f>
        <v>0</v>
      </c>
      <c r="L245">
        <f>IFERROR(VLOOKUP($B245,Kraftvärmeprod!$B$1:$AH$479,MATCH(L$2,Kraftvärmeprod!$B$1:$AG$1,0),FALSE)/1,0)-IFERROR(VLOOKUP($B245,'Slutlig allokering kvv'!$B$2:$AC$462,MATCH(L$3,'Slutlig allokering kvv'!$B$1:$AJ$1,0),FALSE)/1,0)</f>
        <v>0</v>
      </c>
      <c r="M245">
        <f>IFERROR(VLOOKUP($B245,Kraftvärmeprod!$B$1:$AH$479,MATCH(M$2,Kraftvärmeprod!$B$1:$AG$1,0),FALSE)/1,0)-IFERROR(VLOOKUP($B245,'Slutlig allokering kvv'!$B$2:$AC$462,MATCH(M$3,'Slutlig allokering kvv'!$B$1:$AJ$1,0),FALSE)/1,0)</f>
        <v>0</v>
      </c>
      <c r="N245">
        <f>IFERROR(VLOOKUP($B245,Kraftvärmeprod!$B$1:$AH$479,MATCH(N$2,Kraftvärmeprod!$B$1:$AG$1,0),FALSE)/1,0)-IFERROR(VLOOKUP($B245,'Slutlig allokering kvv'!$B$2:$AC$462,MATCH(N$3,'Slutlig allokering kvv'!$B$1:$AJ$1,0),FALSE)/1,0)</f>
        <v>0</v>
      </c>
      <c r="O245">
        <f>IFERROR(VLOOKUP($B245,Kraftvärmeprod!$B$1:$AH$479,MATCH(O$2,Kraftvärmeprod!$B$1:$AG$1,0),FALSE)/1,0)-IFERROR(VLOOKUP($B245,'Slutlig allokering kvv'!$B$2:$AC$462,MATCH(O$3,'Slutlig allokering kvv'!$B$1:$AJ$1,0),FALSE)/1,0)</f>
        <v>0</v>
      </c>
      <c r="P245">
        <f>IFERROR(VLOOKUP($B245,Kraftvärmeprod!$B$1:$AH$479,MATCH(P$2,Kraftvärmeprod!$B$1:$AG$1,0),FALSE)/1,0)-IFERROR(VLOOKUP($B245,'Slutlig allokering kvv'!$B$2:$AC$462,MATCH(P$3,'Slutlig allokering kvv'!$B$1:$AJ$1,0),FALSE)/1,0)</f>
        <v>0</v>
      </c>
      <c r="Q245">
        <f>IFERROR(VLOOKUP($B245,Kraftvärmeprod!$B$1:$AH$479,MATCH(Q$2,Kraftvärmeprod!$B$1:$AG$1,0),FALSE)/1,0)-IFERROR(VLOOKUP($B245,'Slutlig allokering kvv'!$B$2:$AC$462,MATCH(Q$3,'Slutlig allokering kvv'!$B$1:$AJ$1,0),FALSE)/1,0)</f>
        <v>0</v>
      </c>
      <c r="R245">
        <f>IFERROR(VLOOKUP($B245,Kraftvärmeprod!$B$1:$AH$479,MATCH(R$2,Kraftvärmeprod!$B$1:$AG$1,0),FALSE)/1,0)-IFERROR(VLOOKUP($B245,'Slutlig allokering kvv'!$B$2:$AC$462,MATCH(R$3,'Slutlig allokering kvv'!$B$1:$AJ$1,0),FALSE)/1,0)</f>
        <v>0</v>
      </c>
      <c r="S245">
        <f>IFERROR(VLOOKUP($B245,Kraftvärmeprod!$B$1:$AH$479,MATCH(S$2,Kraftvärmeprod!$B$1:$AG$1,0),FALSE)/1,0)-IFERROR(VLOOKUP($B245,'Slutlig allokering kvv'!$B$2:$AC$462,MATCH(S$3,'Slutlig allokering kvv'!$B$1:$AJ$1,0),FALSE)/1,0)</f>
        <v>0</v>
      </c>
      <c r="T245" s="6">
        <f>IFERROR(VLOOKUP($B245,Miljö!$B$1:$S$477,MATCH(T$2,Miljö!$B$1:$X$1,0),FALSE)/1,0)-IFERROR(VLOOKUP($B245,'Slutlig allokering kvv'!$B$2:$AC$462,MATCH(T$3,'Slutlig allokering kvv'!$B$1:$AJ$1,0),FALSE)/1,0)</f>
        <v>0</v>
      </c>
      <c r="U245">
        <f>IFERROR(VLOOKUP($B245,Kraftvärmeprod!$B$1:$AH$479,MATCH(U$2,Kraftvärmeprod!$B$1:$AG$1,0),FALSE)/1,0)-IFERROR(VLOOKUP($B245,'Slutlig allokering kvv'!$B$2:$AC$462,MATCH(U$3,'Slutlig allokering kvv'!$B$1:$AJ$1,0),FALSE)/1,0)</f>
        <v>0</v>
      </c>
      <c r="V245">
        <f>IFERROR(VLOOKUP($B245,Kraftvärmeprod!$B$1:$AH$479,MATCH(V$2,Kraftvärmeprod!$B$1:$AG$1,0),FALSE)/1,0)-IFERROR(VLOOKUP($B245,'Slutlig allokering kvv'!$B$2:$AC$462,MATCH(V$3,'Slutlig allokering kvv'!$B$1:$AJ$1,0),FALSE)/1,0)</f>
        <v>0</v>
      </c>
      <c r="W245">
        <f>IFERROR(VLOOKUP($B245,Kraftvärmeprod!$B$1:$AH$479,MATCH(W$2,Kraftvärmeprod!$B$1:$AG$1,0),FALSE)/1,0)-IFERROR(VLOOKUP($B245,'Slutlig allokering kvv'!$B$2:$AC$462,MATCH(W$3,'Slutlig allokering kvv'!$B$1:$AJ$1,0),FALSE)/1,0)</f>
        <v>0</v>
      </c>
      <c r="X245">
        <f>IFERROR(VLOOKUP($B245,Kraftvärmeprod!$B$1:$AH$479,MATCH(X$2,Kraftvärmeprod!$B$1:$AG$1,0),FALSE)/1,0)-IFERROR(VLOOKUP($B245,'Slutlig allokering kvv'!$B$2:$AC$462,MATCH(X$3,'Slutlig allokering kvv'!$B$1:$AJ$1,0),FALSE)/1,0)</f>
        <v>0</v>
      </c>
      <c r="Y245">
        <f>IFERROR(VLOOKUP($B245,Kraftvärmeprod!$B$1:$AH$479,MATCH(Y$2,Kraftvärmeprod!$B$1:$AG$1,0),FALSE)/1,0)-IFERROR(VLOOKUP($B245,'Slutlig allokering kvv'!$B$2:$AC$462,MATCH(Y$3,'Slutlig allokering kvv'!$B$1:$AJ$1,0),FALSE)/1,0)</f>
        <v>0</v>
      </c>
      <c r="Z245">
        <f>IFERROR(VLOOKUP($B245,Kraftvärmeprod!$B$1:$AH$479,MATCH(Z$2,Kraftvärmeprod!$B$1:$AG$1,0),FALSE)/1,0)-IFERROR(VLOOKUP($B245,'Slutlig allokering kvv'!$B$2:$AC$462,MATCH(Z$3,'Slutlig allokering kvv'!$B$1:$AJ$1,0),FALSE)/1,0)</f>
        <v>0</v>
      </c>
      <c r="AA245">
        <f>IFERROR(VLOOKUP($B245,Kraftvärmeprod!$B$1:$AH$479,MATCH(AA$2,Kraftvärmeprod!$B$1:$AG$1,0),FALSE)/1,0)-IFERROR(VLOOKUP($B245,'Slutlig allokering kvv'!$B$2:$AC$462,MATCH(AA$3,'Slutlig allokering kvv'!$B$1:$AJ$1,0),FALSE)/1,0)</f>
        <v>0</v>
      </c>
      <c r="AE245">
        <f t="shared" si="6"/>
        <v>0</v>
      </c>
      <c r="AG245">
        <f>IFERROR(VLOOKUP(B245,'Slutlig allokering kvv'!$B$2:$AJ$462,MATCH("Summa slutlig allokerad tillförd energi (utan hjälpel och rökgaskondensering):",'Slutlig allokering kvv'!$B$1:$AK$1,0),FALSE)/1,"")</f>
        <v>0</v>
      </c>
      <c r="AI245" s="137" t="str">
        <f>IFERROR(1-VLOOKUP(B245,'Slutlig allokering kvv'!$B$2:$AJ$462,MATCH("Andel av bränsle i kvv som allokerats till värme, exklusive rökgaskondensering och hjälpel",'Slutlig allokering kvv'!$B$1:$AK$1,0),FALSE),"")</f>
        <v/>
      </c>
      <c r="AK245" s="137" t="str">
        <f t="shared" si="7"/>
        <v/>
      </c>
    </row>
    <row r="246" spans="1:37" x14ac:dyDescent="0.25">
      <c r="A246" s="2" t="s">
        <v>382</v>
      </c>
      <c r="B246" s="2" t="s">
        <v>393</v>
      </c>
      <c r="C246" t="str">
        <f>IFERROR(VLOOKUP($B246,Kraftvärmeprod!$B$1:$AH$479,MATCH(C$3,Kraftvärmeprod!$B$1:$AG$1,0),FALSE)/1,"")</f>
        <v/>
      </c>
      <c r="D246" t="str">
        <f>IFERROR(VLOOKUP($B246,Kraftvärmeprod!$B$1:$AH$479,MATCH(D$3,Kraftvärmeprod!$B$1:$AG$1,0),FALSE)/1,"")</f>
        <v/>
      </c>
      <c r="E246">
        <f>IFERROR(VLOOKUP($B246,Kraftvärmeprod!$B$1:$AH$479,MATCH(E$2,Kraftvärmeprod!$B$1:$AG$1,0),FALSE)/1,0)-IFERROR(VLOOKUP($B246,'Slutlig allokering kvv'!$B$2:$AC$462,MATCH(E$3,'Slutlig allokering kvv'!$B$1:$AJ$1,0),FALSE)/1,0)</f>
        <v>0</v>
      </c>
      <c r="F246">
        <f>IFERROR(VLOOKUP($B246,Kraftvärmeprod!$B$1:$AH$479,MATCH(F$2,Kraftvärmeprod!$B$1:$AG$1,0),FALSE)/1,0)-IFERROR(VLOOKUP($B246,'Slutlig allokering kvv'!$B$2:$AC$462,MATCH(F$3,'Slutlig allokering kvv'!$B$1:$AJ$1,0),FALSE)/1,0)</f>
        <v>0</v>
      </c>
      <c r="G246">
        <f>IFERROR(VLOOKUP($B246,Kraftvärmeprod!$B$1:$AH$479,MATCH(G$2,Kraftvärmeprod!$B$1:$AG$1,0),FALSE)/1,0)-IFERROR(VLOOKUP($B246,'Slutlig allokering kvv'!$B$2:$AC$462,MATCH(G$3,'Slutlig allokering kvv'!$B$1:$AJ$1,0),FALSE)/1,0)</f>
        <v>0</v>
      </c>
      <c r="H246">
        <f>IFERROR(VLOOKUP($B246,Kraftvärmeprod!$B$1:$AH$479,MATCH(H$2,Kraftvärmeprod!$B$1:$AG$1,0),FALSE)/1,0)-IFERROR(VLOOKUP($B246,'Slutlig allokering kvv'!$B$2:$AC$462,MATCH(H$3,'Slutlig allokering kvv'!$B$1:$AJ$1,0),FALSE)/1,0)</f>
        <v>0</v>
      </c>
      <c r="I246">
        <f>IFERROR(VLOOKUP($B246,Kraftvärmeprod!$B$1:$AH$479,MATCH(I$2,Kraftvärmeprod!$B$1:$AG$1,0),FALSE)/1,0)-IFERROR(VLOOKUP($B246,'Slutlig allokering kvv'!$B$2:$AC$462,MATCH(I$3,'Slutlig allokering kvv'!$B$1:$AJ$1,0),FALSE)/1,0)</f>
        <v>0</v>
      </c>
      <c r="J246">
        <f>IFERROR(VLOOKUP($B246,Kraftvärmeprod!$B$1:$AH$479,MATCH(J$2,Kraftvärmeprod!$B$1:$AG$1,0),FALSE)/1,0)-IFERROR(VLOOKUP($B246,'Slutlig allokering kvv'!$B$2:$AC$462,MATCH(J$3,'Slutlig allokering kvv'!$B$1:$AJ$1,0),FALSE)/1,0)</f>
        <v>0</v>
      </c>
      <c r="K246">
        <f>IFERROR(VLOOKUP($B246,Kraftvärmeprod!$B$1:$AH$479,MATCH(K$2,Kraftvärmeprod!$B$1:$AG$1,0),FALSE)/1,0)-IFERROR(VLOOKUP($B246,'Slutlig allokering kvv'!$B$2:$AC$462,MATCH(K$3,'Slutlig allokering kvv'!$B$1:$AJ$1,0),FALSE)/1,0)</f>
        <v>0</v>
      </c>
      <c r="L246">
        <f>IFERROR(VLOOKUP($B246,Kraftvärmeprod!$B$1:$AH$479,MATCH(L$2,Kraftvärmeprod!$B$1:$AG$1,0),FALSE)/1,0)-IFERROR(VLOOKUP($B246,'Slutlig allokering kvv'!$B$2:$AC$462,MATCH(L$3,'Slutlig allokering kvv'!$B$1:$AJ$1,0),FALSE)/1,0)</f>
        <v>0</v>
      </c>
      <c r="M246">
        <f>IFERROR(VLOOKUP($B246,Kraftvärmeprod!$B$1:$AH$479,MATCH(M$2,Kraftvärmeprod!$B$1:$AG$1,0),FALSE)/1,0)-IFERROR(VLOOKUP($B246,'Slutlig allokering kvv'!$B$2:$AC$462,MATCH(M$3,'Slutlig allokering kvv'!$B$1:$AJ$1,0),FALSE)/1,0)</f>
        <v>0</v>
      </c>
      <c r="N246">
        <f>IFERROR(VLOOKUP($B246,Kraftvärmeprod!$B$1:$AH$479,MATCH(N$2,Kraftvärmeprod!$B$1:$AG$1,0),FALSE)/1,0)-IFERROR(VLOOKUP($B246,'Slutlig allokering kvv'!$B$2:$AC$462,MATCH(N$3,'Slutlig allokering kvv'!$B$1:$AJ$1,0),FALSE)/1,0)</f>
        <v>0</v>
      </c>
      <c r="O246">
        <f>IFERROR(VLOOKUP($B246,Kraftvärmeprod!$B$1:$AH$479,MATCH(O$2,Kraftvärmeprod!$B$1:$AG$1,0),FALSE)/1,0)-IFERROR(VLOOKUP($B246,'Slutlig allokering kvv'!$B$2:$AC$462,MATCH(O$3,'Slutlig allokering kvv'!$B$1:$AJ$1,0),FALSE)/1,0)</f>
        <v>0</v>
      </c>
      <c r="P246">
        <f>IFERROR(VLOOKUP($B246,Kraftvärmeprod!$B$1:$AH$479,MATCH(P$2,Kraftvärmeprod!$B$1:$AG$1,0),FALSE)/1,0)-IFERROR(VLOOKUP($B246,'Slutlig allokering kvv'!$B$2:$AC$462,MATCH(P$3,'Slutlig allokering kvv'!$B$1:$AJ$1,0),FALSE)/1,0)</f>
        <v>0</v>
      </c>
      <c r="Q246">
        <f>IFERROR(VLOOKUP($B246,Kraftvärmeprod!$B$1:$AH$479,MATCH(Q$2,Kraftvärmeprod!$B$1:$AG$1,0),FALSE)/1,0)-IFERROR(VLOOKUP($B246,'Slutlig allokering kvv'!$B$2:$AC$462,MATCH(Q$3,'Slutlig allokering kvv'!$B$1:$AJ$1,0),FALSE)/1,0)</f>
        <v>0</v>
      </c>
      <c r="R246">
        <f>IFERROR(VLOOKUP($B246,Kraftvärmeprod!$B$1:$AH$479,MATCH(R$2,Kraftvärmeprod!$B$1:$AG$1,0),FALSE)/1,0)-IFERROR(VLOOKUP($B246,'Slutlig allokering kvv'!$B$2:$AC$462,MATCH(R$3,'Slutlig allokering kvv'!$B$1:$AJ$1,0),FALSE)/1,0)</f>
        <v>0</v>
      </c>
      <c r="S246">
        <f>IFERROR(VLOOKUP($B246,Kraftvärmeprod!$B$1:$AH$479,MATCH(S$2,Kraftvärmeprod!$B$1:$AG$1,0),FALSE)/1,0)-IFERROR(VLOOKUP($B246,'Slutlig allokering kvv'!$B$2:$AC$462,MATCH(S$3,'Slutlig allokering kvv'!$B$1:$AJ$1,0),FALSE)/1,0)</f>
        <v>0</v>
      </c>
      <c r="T246" s="6">
        <f>IFERROR(VLOOKUP($B246,Miljö!$B$1:$S$477,MATCH(T$2,Miljö!$B$1:$X$1,0),FALSE)/1,0)-IFERROR(VLOOKUP($B246,'Slutlig allokering kvv'!$B$2:$AC$462,MATCH(T$3,'Slutlig allokering kvv'!$B$1:$AJ$1,0),FALSE)/1,0)</f>
        <v>0</v>
      </c>
      <c r="U246">
        <f>IFERROR(VLOOKUP($B246,Kraftvärmeprod!$B$1:$AH$479,MATCH(U$2,Kraftvärmeprod!$B$1:$AG$1,0),FALSE)/1,0)-IFERROR(VLOOKUP($B246,'Slutlig allokering kvv'!$B$2:$AC$462,MATCH(U$3,'Slutlig allokering kvv'!$B$1:$AJ$1,0),FALSE)/1,0)</f>
        <v>0</v>
      </c>
      <c r="V246">
        <f>IFERROR(VLOOKUP($B246,Kraftvärmeprod!$B$1:$AH$479,MATCH(V$2,Kraftvärmeprod!$B$1:$AG$1,0),FALSE)/1,0)-IFERROR(VLOOKUP($B246,'Slutlig allokering kvv'!$B$2:$AC$462,MATCH(V$3,'Slutlig allokering kvv'!$B$1:$AJ$1,0),FALSE)/1,0)</f>
        <v>0</v>
      </c>
      <c r="W246">
        <f>IFERROR(VLOOKUP($B246,Kraftvärmeprod!$B$1:$AH$479,MATCH(W$2,Kraftvärmeprod!$B$1:$AG$1,0),FALSE)/1,0)-IFERROR(VLOOKUP($B246,'Slutlig allokering kvv'!$B$2:$AC$462,MATCH(W$3,'Slutlig allokering kvv'!$B$1:$AJ$1,0),FALSE)/1,0)</f>
        <v>0</v>
      </c>
      <c r="X246">
        <f>IFERROR(VLOOKUP($B246,Kraftvärmeprod!$B$1:$AH$479,MATCH(X$2,Kraftvärmeprod!$B$1:$AG$1,0),FALSE)/1,0)-IFERROR(VLOOKUP($B246,'Slutlig allokering kvv'!$B$2:$AC$462,MATCH(X$3,'Slutlig allokering kvv'!$B$1:$AJ$1,0),FALSE)/1,0)</f>
        <v>0</v>
      </c>
      <c r="Y246">
        <f>IFERROR(VLOOKUP($B246,Kraftvärmeprod!$B$1:$AH$479,MATCH(Y$2,Kraftvärmeprod!$B$1:$AG$1,0),FALSE)/1,0)-IFERROR(VLOOKUP($B246,'Slutlig allokering kvv'!$B$2:$AC$462,MATCH(Y$3,'Slutlig allokering kvv'!$B$1:$AJ$1,0),FALSE)/1,0)</f>
        <v>0</v>
      </c>
      <c r="Z246">
        <f>IFERROR(VLOOKUP($B246,Kraftvärmeprod!$B$1:$AH$479,MATCH(Z$2,Kraftvärmeprod!$B$1:$AG$1,0),FALSE)/1,0)-IFERROR(VLOOKUP($B246,'Slutlig allokering kvv'!$B$2:$AC$462,MATCH(Z$3,'Slutlig allokering kvv'!$B$1:$AJ$1,0),FALSE)/1,0)</f>
        <v>0</v>
      </c>
      <c r="AA246">
        <f>IFERROR(VLOOKUP($B246,Kraftvärmeprod!$B$1:$AH$479,MATCH(AA$2,Kraftvärmeprod!$B$1:$AG$1,0),FALSE)/1,0)-IFERROR(VLOOKUP($B246,'Slutlig allokering kvv'!$B$2:$AC$462,MATCH(AA$3,'Slutlig allokering kvv'!$B$1:$AJ$1,0),FALSE)/1,0)</f>
        <v>0</v>
      </c>
      <c r="AE246">
        <f t="shared" si="6"/>
        <v>0</v>
      </c>
      <c r="AG246">
        <f>IFERROR(VLOOKUP(B246,'Slutlig allokering kvv'!$B$2:$AJ$462,MATCH("Summa slutlig allokerad tillförd energi (utan hjälpel och rökgaskondensering):",'Slutlig allokering kvv'!$B$1:$AK$1,0),FALSE)/1,"")</f>
        <v>0</v>
      </c>
      <c r="AI246" s="137" t="str">
        <f>IFERROR(1-VLOOKUP(B246,'Slutlig allokering kvv'!$B$2:$AJ$462,MATCH("Andel av bränsle i kvv som allokerats till värme, exklusive rökgaskondensering och hjälpel",'Slutlig allokering kvv'!$B$1:$AK$1,0),FALSE),"")</f>
        <v/>
      </c>
      <c r="AK246" s="137" t="str">
        <f t="shared" si="7"/>
        <v/>
      </c>
    </row>
    <row r="247" spans="1:37" x14ac:dyDescent="0.25">
      <c r="A247" s="2" t="s">
        <v>382</v>
      </c>
      <c r="B247" s="2" t="s">
        <v>394</v>
      </c>
      <c r="C247" t="str">
        <f>IFERROR(VLOOKUP($B247,Kraftvärmeprod!$B$1:$AH$479,MATCH(C$3,Kraftvärmeprod!$B$1:$AG$1,0),FALSE)/1,"")</f>
        <v/>
      </c>
      <c r="D247" t="str">
        <f>IFERROR(VLOOKUP($B247,Kraftvärmeprod!$B$1:$AH$479,MATCH(D$3,Kraftvärmeprod!$B$1:$AG$1,0),FALSE)/1,"")</f>
        <v/>
      </c>
      <c r="E247">
        <f>IFERROR(VLOOKUP($B247,Kraftvärmeprod!$B$1:$AH$479,MATCH(E$2,Kraftvärmeprod!$B$1:$AG$1,0),FALSE)/1,0)-IFERROR(VLOOKUP($B247,'Slutlig allokering kvv'!$B$2:$AC$462,MATCH(E$3,'Slutlig allokering kvv'!$B$1:$AJ$1,0),FALSE)/1,0)</f>
        <v>0</v>
      </c>
      <c r="F247">
        <f>IFERROR(VLOOKUP($B247,Kraftvärmeprod!$B$1:$AH$479,MATCH(F$2,Kraftvärmeprod!$B$1:$AG$1,0),FALSE)/1,0)-IFERROR(VLOOKUP($B247,'Slutlig allokering kvv'!$B$2:$AC$462,MATCH(F$3,'Slutlig allokering kvv'!$B$1:$AJ$1,0),FALSE)/1,0)</f>
        <v>0</v>
      </c>
      <c r="G247">
        <f>IFERROR(VLOOKUP($B247,Kraftvärmeprod!$B$1:$AH$479,MATCH(G$2,Kraftvärmeprod!$B$1:$AG$1,0),FALSE)/1,0)-IFERROR(VLOOKUP($B247,'Slutlig allokering kvv'!$B$2:$AC$462,MATCH(G$3,'Slutlig allokering kvv'!$B$1:$AJ$1,0),FALSE)/1,0)</f>
        <v>0</v>
      </c>
      <c r="H247">
        <f>IFERROR(VLOOKUP($B247,Kraftvärmeprod!$B$1:$AH$479,MATCH(H$2,Kraftvärmeprod!$B$1:$AG$1,0),FALSE)/1,0)-IFERROR(VLOOKUP($B247,'Slutlig allokering kvv'!$B$2:$AC$462,MATCH(H$3,'Slutlig allokering kvv'!$B$1:$AJ$1,0),FALSE)/1,0)</f>
        <v>0</v>
      </c>
      <c r="I247">
        <f>IFERROR(VLOOKUP($B247,Kraftvärmeprod!$B$1:$AH$479,MATCH(I$2,Kraftvärmeprod!$B$1:$AG$1,0),FALSE)/1,0)-IFERROR(VLOOKUP($B247,'Slutlig allokering kvv'!$B$2:$AC$462,MATCH(I$3,'Slutlig allokering kvv'!$B$1:$AJ$1,0),FALSE)/1,0)</f>
        <v>0</v>
      </c>
      <c r="J247">
        <f>IFERROR(VLOOKUP($B247,Kraftvärmeprod!$B$1:$AH$479,MATCH(J$2,Kraftvärmeprod!$B$1:$AG$1,0),FALSE)/1,0)-IFERROR(VLOOKUP($B247,'Slutlig allokering kvv'!$B$2:$AC$462,MATCH(J$3,'Slutlig allokering kvv'!$B$1:$AJ$1,0),FALSE)/1,0)</f>
        <v>0</v>
      </c>
      <c r="K247">
        <f>IFERROR(VLOOKUP($B247,Kraftvärmeprod!$B$1:$AH$479,MATCH(K$2,Kraftvärmeprod!$B$1:$AG$1,0),FALSE)/1,0)-IFERROR(VLOOKUP($B247,'Slutlig allokering kvv'!$B$2:$AC$462,MATCH(K$3,'Slutlig allokering kvv'!$B$1:$AJ$1,0),FALSE)/1,0)</f>
        <v>0</v>
      </c>
      <c r="L247">
        <f>IFERROR(VLOOKUP($B247,Kraftvärmeprod!$B$1:$AH$479,MATCH(L$2,Kraftvärmeprod!$B$1:$AG$1,0),FALSE)/1,0)-IFERROR(VLOOKUP($B247,'Slutlig allokering kvv'!$B$2:$AC$462,MATCH(L$3,'Slutlig allokering kvv'!$B$1:$AJ$1,0),FALSE)/1,0)</f>
        <v>0</v>
      </c>
      <c r="M247">
        <f>IFERROR(VLOOKUP($B247,Kraftvärmeprod!$B$1:$AH$479,MATCH(M$2,Kraftvärmeprod!$B$1:$AG$1,0),FALSE)/1,0)-IFERROR(VLOOKUP($B247,'Slutlig allokering kvv'!$B$2:$AC$462,MATCH(M$3,'Slutlig allokering kvv'!$B$1:$AJ$1,0),FALSE)/1,0)</f>
        <v>0</v>
      </c>
      <c r="N247">
        <f>IFERROR(VLOOKUP($B247,Kraftvärmeprod!$B$1:$AH$479,MATCH(N$2,Kraftvärmeprod!$B$1:$AG$1,0),FALSE)/1,0)-IFERROR(VLOOKUP($B247,'Slutlig allokering kvv'!$B$2:$AC$462,MATCH(N$3,'Slutlig allokering kvv'!$B$1:$AJ$1,0),FALSE)/1,0)</f>
        <v>0</v>
      </c>
      <c r="O247">
        <f>IFERROR(VLOOKUP($B247,Kraftvärmeprod!$B$1:$AH$479,MATCH(O$2,Kraftvärmeprod!$B$1:$AG$1,0),FALSE)/1,0)-IFERROR(VLOOKUP($B247,'Slutlig allokering kvv'!$B$2:$AC$462,MATCH(O$3,'Slutlig allokering kvv'!$B$1:$AJ$1,0),FALSE)/1,0)</f>
        <v>0</v>
      </c>
      <c r="P247">
        <f>IFERROR(VLOOKUP($B247,Kraftvärmeprod!$B$1:$AH$479,MATCH(P$2,Kraftvärmeprod!$B$1:$AG$1,0),FALSE)/1,0)-IFERROR(VLOOKUP($B247,'Slutlig allokering kvv'!$B$2:$AC$462,MATCH(P$3,'Slutlig allokering kvv'!$B$1:$AJ$1,0),FALSE)/1,0)</f>
        <v>0</v>
      </c>
      <c r="Q247">
        <f>IFERROR(VLOOKUP($B247,Kraftvärmeprod!$B$1:$AH$479,MATCH(Q$2,Kraftvärmeprod!$B$1:$AG$1,0),FALSE)/1,0)-IFERROR(VLOOKUP($B247,'Slutlig allokering kvv'!$B$2:$AC$462,MATCH(Q$3,'Slutlig allokering kvv'!$B$1:$AJ$1,0),FALSE)/1,0)</f>
        <v>0</v>
      </c>
      <c r="R247">
        <f>IFERROR(VLOOKUP($B247,Kraftvärmeprod!$B$1:$AH$479,MATCH(R$2,Kraftvärmeprod!$B$1:$AG$1,0),FALSE)/1,0)-IFERROR(VLOOKUP($B247,'Slutlig allokering kvv'!$B$2:$AC$462,MATCH(R$3,'Slutlig allokering kvv'!$B$1:$AJ$1,0),FALSE)/1,0)</f>
        <v>0</v>
      </c>
      <c r="S247">
        <f>IFERROR(VLOOKUP($B247,Kraftvärmeprod!$B$1:$AH$479,MATCH(S$2,Kraftvärmeprod!$B$1:$AG$1,0),FALSE)/1,0)-IFERROR(VLOOKUP($B247,'Slutlig allokering kvv'!$B$2:$AC$462,MATCH(S$3,'Slutlig allokering kvv'!$B$1:$AJ$1,0),FALSE)/1,0)</f>
        <v>0</v>
      </c>
      <c r="T247" s="6">
        <f>IFERROR(VLOOKUP($B247,Miljö!$B$1:$S$477,MATCH(T$2,Miljö!$B$1:$X$1,0),FALSE)/1,0)-IFERROR(VLOOKUP($B247,'Slutlig allokering kvv'!$B$2:$AC$462,MATCH(T$3,'Slutlig allokering kvv'!$B$1:$AJ$1,0),FALSE)/1,0)</f>
        <v>0</v>
      </c>
      <c r="U247">
        <f>IFERROR(VLOOKUP($B247,Kraftvärmeprod!$B$1:$AH$479,MATCH(U$2,Kraftvärmeprod!$B$1:$AG$1,0),FALSE)/1,0)-IFERROR(VLOOKUP($B247,'Slutlig allokering kvv'!$B$2:$AC$462,MATCH(U$3,'Slutlig allokering kvv'!$B$1:$AJ$1,0),FALSE)/1,0)</f>
        <v>0</v>
      </c>
      <c r="V247">
        <f>IFERROR(VLOOKUP($B247,Kraftvärmeprod!$B$1:$AH$479,MATCH(V$2,Kraftvärmeprod!$B$1:$AG$1,0),FALSE)/1,0)-IFERROR(VLOOKUP($B247,'Slutlig allokering kvv'!$B$2:$AC$462,MATCH(V$3,'Slutlig allokering kvv'!$B$1:$AJ$1,0),FALSE)/1,0)</f>
        <v>0</v>
      </c>
      <c r="W247">
        <f>IFERROR(VLOOKUP($B247,Kraftvärmeprod!$B$1:$AH$479,MATCH(W$2,Kraftvärmeprod!$B$1:$AG$1,0),FALSE)/1,0)-IFERROR(VLOOKUP($B247,'Slutlig allokering kvv'!$B$2:$AC$462,MATCH(W$3,'Slutlig allokering kvv'!$B$1:$AJ$1,0),FALSE)/1,0)</f>
        <v>0</v>
      </c>
      <c r="X247">
        <f>IFERROR(VLOOKUP($B247,Kraftvärmeprod!$B$1:$AH$479,MATCH(X$2,Kraftvärmeprod!$B$1:$AG$1,0),FALSE)/1,0)-IFERROR(VLOOKUP($B247,'Slutlig allokering kvv'!$B$2:$AC$462,MATCH(X$3,'Slutlig allokering kvv'!$B$1:$AJ$1,0),FALSE)/1,0)</f>
        <v>0</v>
      </c>
      <c r="Y247">
        <f>IFERROR(VLOOKUP($B247,Kraftvärmeprod!$B$1:$AH$479,MATCH(Y$2,Kraftvärmeprod!$B$1:$AG$1,0),FALSE)/1,0)-IFERROR(VLOOKUP($B247,'Slutlig allokering kvv'!$B$2:$AC$462,MATCH(Y$3,'Slutlig allokering kvv'!$B$1:$AJ$1,0),FALSE)/1,0)</f>
        <v>0</v>
      </c>
      <c r="Z247">
        <f>IFERROR(VLOOKUP($B247,Kraftvärmeprod!$B$1:$AH$479,MATCH(Z$2,Kraftvärmeprod!$B$1:$AG$1,0),FALSE)/1,0)-IFERROR(VLOOKUP($B247,'Slutlig allokering kvv'!$B$2:$AC$462,MATCH(Z$3,'Slutlig allokering kvv'!$B$1:$AJ$1,0),FALSE)/1,0)</f>
        <v>0</v>
      </c>
      <c r="AA247">
        <f>IFERROR(VLOOKUP($B247,Kraftvärmeprod!$B$1:$AH$479,MATCH(AA$2,Kraftvärmeprod!$B$1:$AG$1,0),FALSE)/1,0)-IFERROR(VLOOKUP($B247,'Slutlig allokering kvv'!$B$2:$AC$462,MATCH(AA$3,'Slutlig allokering kvv'!$B$1:$AJ$1,0),FALSE)/1,0)</f>
        <v>0</v>
      </c>
      <c r="AE247">
        <f t="shared" si="6"/>
        <v>0</v>
      </c>
      <c r="AG247">
        <f>IFERROR(VLOOKUP(B247,'Slutlig allokering kvv'!$B$2:$AJ$462,MATCH("Summa slutlig allokerad tillförd energi (utan hjälpel och rökgaskondensering):",'Slutlig allokering kvv'!$B$1:$AK$1,0),FALSE)/1,"")</f>
        <v>0</v>
      </c>
      <c r="AI247" s="137" t="str">
        <f>IFERROR(1-VLOOKUP(B247,'Slutlig allokering kvv'!$B$2:$AJ$462,MATCH("Andel av bränsle i kvv som allokerats till värme, exklusive rökgaskondensering och hjälpel",'Slutlig allokering kvv'!$B$1:$AK$1,0),FALSE),"")</f>
        <v/>
      </c>
      <c r="AK247" s="137" t="str">
        <f t="shared" si="7"/>
        <v/>
      </c>
    </row>
    <row r="248" spans="1:37" x14ac:dyDescent="0.25">
      <c r="A248" s="2" t="s">
        <v>382</v>
      </c>
      <c r="B248" s="2" t="s">
        <v>395</v>
      </c>
      <c r="C248" t="str">
        <f>IFERROR(VLOOKUP($B248,Kraftvärmeprod!$B$1:$AH$479,MATCH(C$3,Kraftvärmeprod!$B$1:$AG$1,0),FALSE)/1,"")</f>
        <v/>
      </c>
      <c r="D248" t="str">
        <f>IFERROR(VLOOKUP($B248,Kraftvärmeprod!$B$1:$AH$479,MATCH(D$3,Kraftvärmeprod!$B$1:$AG$1,0),FALSE)/1,"")</f>
        <v/>
      </c>
      <c r="E248">
        <f>IFERROR(VLOOKUP($B248,Kraftvärmeprod!$B$1:$AH$479,MATCH(E$2,Kraftvärmeprod!$B$1:$AG$1,0),FALSE)/1,0)-IFERROR(VLOOKUP($B248,'Slutlig allokering kvv'!$B$2:$AC$462,MATCH(E$3,'Slutlig allokering kvv'!$B$1:$AJ$1,0),FALSE)/1,0)</f>
        <v>0</v>
      </c>
      <c r="F248">
        <f>IFERROR(VLOOKUP($B248,Kraftvärmeprod!$B$1:$AH$479,MATCH(F$2,Kraftvärmeprod!$B$1:$AG$1,0),FALSE)/1,0)-IFERROR(VLOOKUP($B248,'Slutlig allokering kvv'!$B$2:$AC$462,MATCH(F$3,'Slutlig allokering kvv'!$B$1:$AJ$1,0),FALSE)/1,0)</f>
        <v>0</v>
      </c>
      <c r="G248">
        <f>IFERROR(VLOOKUP($B248,Kraftvärmeprod!$B$1:$AH$479,MATCH(G$2,Kraftvärmeprod!$B$1:$AG$1,0),FALSE)/1,0)-IFERROR(VLOOKUP($B248,'Slutlig allokering kvv'!$B$2:$AC$462,MATCH(G$3,'Slutlig allokering kvv'!$B$1:$AJ$1,0),FALSE)/1,0)</f>
        <v>0</v>
      </c>
      <c r="H248">
        <f>IFERROR(VLOOKUP($B248,Kraftvärmeprod!$B$1:$AH$479,MATCH(H$2,Kraftvärmeprod!$B$1:$AG$1,0),FALSE)/1,0)-IFERROR(VLOOKUP($B248,'Slutlig allokering kvv'!$B$2:$AC$462,MATCH(H$3,'Slutlig allokering kvv'!$B$1:$AJ$1,0),FALSE)/1,0)</f>
        <v>0</v>
      </c>
      <c r="I248">
        <f>IFERROR(VLOOKUP($B248,Kraftvärmeprod!$B$1:$AH$479,MATCH(I$2,Kraftvärmeprod!$B$1:$AG$1,0),FALSE)/1,0)-IFERROR(VLOOKUP($B248,'Slutlig allokering kvv'!$B$2:$AC$462,MATCH(I$3,'Slutlig allokering kvv'!$B$1:$AJ$1,0),FALSE)/1,0)</f>
        <v>0</v>
      </c>
      <c r="J248">
        <f>IFERROR(VLOOKUP($B248,Kraftvärmeprod!$B$1:$AH$479,MATCH(J$2,Kraftvärmeprod!$B$1:$AG$1,0),FALSE)/1,0)-IFERROR(VLOOKUP($B248,'Slutlig allokering kvv'!$B$2:$AC$462,MATCH(J$3,'Slutlig allokering kvv'!$B$1:$AJ$1,0),FALSE)/1,0)</f>
        <v>0</v>
      </c>
      <c r="K248">
        <f>IFERROR(VLOOKUP($B248,Kraftvärmeprod!$B$1:$AH$479,MATCH(K$2,Kraftvärmeprod!$B$1:$AG$1,0),FALSE)/1,0)-IFERROR(VLOOKUP($B248,'Slutlig allokering kvv'!$B$2:$AC$462,MATCH(K$3,'Slutlig allokering kvv'!$B$1:$AJ$1,0),FALSE)/1,0)</f>
        <v>0</v>
      </c>
      <c r="L248">
        <f>IFERROR(VLOOKUP($B248,Kraftvärmeprod!$B$1:$AH$479,MATCH(L$2,Kraftvärmeprod!$B$1:$AG$1,0),FALSE)/1,0)-IFERROR(VLOOKUP($B248,'Slutlig allokering kvv'!$B$2:$AC$462,MATCH(L$3,'Slutlig allokering kvv'!$B$1:$AJ$1,0),FALSE)/1,0)</f>
        <v>0</v>
      </c>
      <c r="M248">
        <f>IFERROR(VLOOKUP($B248,Kraftvärmeprod!$B$1:$AH$479,MATCH(M$2,Kraftvärmeprod!$B$1:$AG$1,0),FALSE)/1,0)-IFERROR(VLOOKUP($B248,'Slutlig allokering kvv'!$B$2:$AC$462,MATCH(M$3,'Slutlig allokering kvv'!$B$1:$AJ$1,0),FALSE)/1,0)</f>
        <v>0</v>
      </c>
      <c r="N248">
        <f>IFERROR(VLOOKUP($B248,Kraftvärmeprod!$B$1:$AH$479,MATCH(N$2,Kraftvärmeprod!$B$1:$AG$1,0),FALSE)/1,0)-IFERROR(VLOOKUP($B248,'Slutlig allokering kvv'!$B$2:$AC$462,MATCH(N$3,'Slutlig allokering kvv'!$B$1:$AJ$1,0),FALSE)/1,0)</f>
        <v>0</v>
      </c>
      <c r="O248">
        <f>IFERROR(VLOOKUP($B248,Kraftvärmeprod!$B$1:$AH$479,MATCH(O$2,Kraftvärmeprod!$B$1:$AG$1,0),FALSE)/1,0)-IFERROR(VLOOKUP($B248,'Slutlig allokering kvv'!$B$2:$AC$462,MATCH(O$3,'Slutlig allokering kvv'!$B$1:$AJ$1,0),FALSE)/1,0)</f>
        <v>0</v>
      </c>
      <c r="P248">
        <f>IFERROR(VLOOKUP($B248,Kraftvärmeprod!$B$1:$AH$479,MATCH(P$2,Kraftvärmeprod!$B$1:$AG$1,0),FALSE)/1,0)-IFERROR(VLOOKUP($B248,'Slutlig allokering kvv'!$B$2:$AC$462,MATCH(P$3,'Slutlig allokering kvv'!$B$1:$AJ$1,0),FALSE)/1,0)</f>
        <v>0</v>
      </c>
      <c r="Q248">
        <f>IFERROR(VLOOKUP($B248,Kraftvärmeprod!$B$1:$AH$479,MATCH(Q$2,Kraftvärmeprod!$B$1:$AG$1,0),FALSE)/1,0)-IFERROR(VLOOKUP($B248,'Slutlig allokering kvv'!$B$2:$AC$462,MATCH(Q$3,'Slutlig allokering kvv'!$B$1:$AJ$1,0),FALSE)/1,0)</f>
        <v>0</v>
      </c>
      <c r="R248">
        <f>IFERROR(VLOOKUP($B248,Kraftvärmeprod!$B$1:$AH$479,MATCH(R$2,Kraftvärmeprod!$B$1:$AG$1,0),FALSE)/1,0)-IFERROR(VLOOKUP($B248,'Slutlig allokering kvv'!$B$2:$AC$462,MATCH(R$3,'Slutlig allokering kvv'!$B$1:$AJ$1,0),FALSE)/1,0)</f>
        <v>0</v>
      </c>
      <c r="S248">
        <f>IFERROR(VLOOKUP($B248,Kraftvärmeprod!$B$1:$AH$479,MATCH(S$2,Kraftvärmeprod!$B$1:$AG$1,0),FALSE)/1,0)-IFERROR(VLOOKUP($B248,'Slutlig allokering kvv'!$B$2:$AC$462,MATCH(S$3,'Slutlig allokering kvv'!$B$1:$AJ$1,0),FALSE)/1,0)</f>
        <v>0</v>
      </c>
      <c r="T248" s="6">
        <f>IFERROR(VLOOKUP($B248,Miljö!$B$1:$S$477,MATCH(T$2,Miljö!$B$1:$X$1,0),FALSE)/1,0)-IFERROR(VLOOKUP($B248,'Slutlig allokering kvv'!$B$2:$AC$462,MATCH(T$3,'Slutlig allokering kvv'!$B$1:$AJ$1,0),FALSE)/1,0)</f>
        <v>0</v>
      </c>
      <c r="U248">
        <f>IFERROR(VLOOKUP($B248,Kraftvärmeprod!$B$1:$AH$479,MATCH(U$2,Kraftvärmeprod!$B$1:$AG$1,0),FALSE)/1,0)-IFERROR(VLOOKUP($B248,'Slutlig allokering kvv'!$B$2:$AC$462,MATCH(U$3,'Slutlig allokering kvv'!$B$1:$AJ$1,0),FALSE)/1,0)</f>
        <v>0</v>
      </c>
      <c r="V248">
        <f>IFERROR(VLOOKUP($B248,Kraftvärmeprod!$B$1:$AH$479,MATCH(V$2,Kraftvärmeprod!$B$1:$AG$1,0),FALSE)/1,0)-IFERROR(VLOOKUP($B248,'Slutlig allokering kvv'!$B$2:$AC$462,MATCH(V$3,'Slutlig allokering kvv'!$B$1:$AJ$1,0),FALSE)/1,0)</f>
        <v>0</v>
      </c>
      <c r="W248">
        <f>IFERROR(VLOOKUP($B248,Kraftvärmeprod!$B$1:$AH$479,MATCH(W$2,Kraftvärmeprod!$B$1:$AG$1,0),FALSE)/1,0)-IFERROR(VLOOKUP($B248,'Slutlig allokering kvv'!$B$2:$AC$462,MATCH(W$3,'Slutlig allokering kvv'!$B$1:$AJ$1,0),FALSE)/1,0)</f>
        <v>0</v>
      </c>
      <c r="X248">
        <f>IFERROR(VLOOKUP($B248,Kraftvärmeprod!$B$1:$AH$479,MATCH(X$2,Kraftvärmeprod!$B$1:$AG$1,0),FALSE)/1,0)-IFERROR(VLOOKUP($B248,'Slutlig allokering kvv'!$B$2:$AC$462,MATCH(X$3,'Slutlig allokering kvv'!$B$1:$AJ$1,0),FALSE)/1,0)</f>
        <v>0</v>
      </c>
      <c r="Y248">
        <f>IFERROR(VLOOKUP($B248,Kraftvärmeprod!$B$1:$AH$479,MATCH(Y$2,Kraftvärmeprod!$B$1:$AG$1,0),FALSE)/1,0)-IFERROR(VLOOKUP($B248,'Slutlig allokering kvv'!$B$2:$AC$462,MATCH(Y$3,'Slutlig allokering kvv'!$B$1:$AJ$1,0),FALSE)/1,0)</f>
        <v>0</v>
      </c>
      <c r="Z248">
        <f>IFERROR(VLOOKUP($B248,Kraftvärmeprod!$B$1:$AH$479,MATCH(Z$2,Kraftvärmeprod!$B$1:$AG$1,0),FALSE)/1,0)-IFERROR(VLOOKUP($B248,'Slutlig allokering kvv'!$B$2:$AC$462,MATCH(Z$3,'Slutlig allokering kvv'!$B$1:$AJ$1,0),FALSE)/1,0)</f>
        <v>0</v>
      </c>
      <c r="AA248">
        <f>IFERROR(VLOOKUP($B248,Kraftvärmeprod!$B$1:$AH$479,MATCH(AA$2,Kraftvärmeprod!$B$1:$AG$1,0),FALSE)/1,0)-IFERROR(VLOOKUP($B248,'Slutlig allokering kvv'!$B$2:$AC$462,MATCH(AA$3,'Slutlig allokering kvv'!$B$1:$AJ$1,0),FALSE)/1,0)</f>
        <v>0</v>
      </c>
      <c r="AE248">
        <f t="shared" si="6"/>
        <v>0</v>
      </c>
      <c r="AG248">
        <f>IFERROR(VLOOKUP(B248,'Slutlig allokering kvv'!$B$2:$AJ$462,MATCH("Summa slutlig allokerad tillförd energi (utan hjälpel och rökgaskondensering):",'Slutlig allokering kvv'!$B$1:$AK$1,0),FALSE)/1,"")</f>
        <v>0</v>
      </c>
      <c r="AI248" s="137" t="str">
        <f>IFERROR(1-VLOOKUP(B248,'Slutlig allokering kvv'!$B$2:$AJ$462,MATCH("Andel av bränsle i kvv som allokerats till värme, exklusive rökgaskondensering och hjälpel",'Slutlig allokering kvv'!$B$1:$AK$1,0),FALSE),"")</f>
        <v/>
      </c>
      <c r="AK248" s="137" t="str">
        <f t="shared" si="7"/>
        <v/>
      </c>
    </row>
    <row r="249" spans="1:37" x14ac:dyDescent="0.25">
      <c r="A249" s="2" t="s">
        <v>676</v>
      </c>
      <c r="B249" s="2" t="s">
        <v>665</v>
      </c>
      <c r="C249" t="str">
        <f>IFERROR(VLOOKUP($B249,Kraftvärmeprod!$B$1:$AH$479,MATCH(C$3,Kraftvärmeprod!$B$1:$AG$1,0),FALSE)/1,"")</f>
        <v/>
      </c>
      <c r="D249" t="str">
        <f>IFERROR(VLOOKUP($B249,Kraftvärmeprod!$B$1:$AH$479,MATCH(D$3,Kraftvärmeprod!$B$1:$AG$1,0),FALSE)/1,"")</f>
        <v/>
      </c>
      <c r="E249">
        <f>IFERROR(VLOOKUP($B249,Kraftvärmeprod!$B$1:$AH$479,MATCH(E$2,Kraftvärmeprod!$B$1:$AG$1,0),FALSE)/1,0)-IFERROR(VLOOKUP($B249,'Slutlig allokering kvv'!$B$2:$AC$462,MATCH(E$3,'Slutlig allokering kvv'!$B$1:$AJ$1,0),FALSE)/1,0)</f>
        <v>0</v>
      </c>
      <c r="F249">
        <f>IFERROR(VLOOKUP($B249,Kraftvärmeprod!$B$1:$AH$479,MATCH(F$2,Kraftvärmeprod!$B$1:$AG$1,0),FALSE)/1,0)-IFERROR(VLOOKUP($B249,'Slutlig allokering kvv'!$B$2:$AC$462,MATCH(F$3,'Slutlig allokering kvv'!$B$1:$AJ$1,0),FALSE)/1,0)</f>
        <v>0</v>
      </c>
      <c r="G249">
        <f>IFERROR(VLOOKUP($B249,Kraftvärmeprod!$B$1:$AH$479,MATCH(G$2,Kraftvärmeprod!$B$1:$AG$1,0),FALSE)/1,0)-IFERROR(VLOOKUP($B249,'Slutlig allokering kvv'!$B$2:$AC$462,MATCH(G$3,'Slutlig allokering kvv'!$B$1:$AJ$1,0),FALSE)/1,0)</f>
        <v>0</v>
      </c>
      <c r="H249">
        <f>IFERROR(VLOOKUP($B249,Kraftvärmeprod!$B$1:$AH$479,MATCH(H$2,Kraftvärmeprod!$B$1:$AG$1,0),FALSE)/1,0)-IFERROR(VLOOKUP($B249,'Slutlig allokering kvv'!$B$2:$AC$462,MATCH(H$3,'Slutlig allokering kvv'!$B$1:$AJ$1,0),FALSE)/1,0)</f>
        <v>0</v>
      </c>
      <c r="I249">
        <f>IFERROR(VLOOKUP($B249,Kraftvärmeprod!$B$1:$AH$479,MATCH(I$2,Kraftvärmeprod!$B$1:$AG$1,0),FALSE)/1,0)-IFERROR(VLOOKUP($B249,'Slutlig allokering kvv'!$B$2:$AC$462,MATCH(I$3,'Slutlig allokering kvv'!$B$1:$AJ$1,0),FALSE)/1,0)</f>
        <v>0</v>
      </c>
      <c r="J249">
        <f>IFERROR(VLOOKUP($B249,Kraftvärmeprod!$B$1:$AH$479,MATCH(J$2,Kraftvärmeprod!$B$1:$AG$1,0),FALSE)/1,0)-IFERROR(VLOOKUP($B249,'Slutlig allokering kvv'!$B$2:$AC$462,MATCH(J$3,'Slutlig allokering kvv'!$B$1:$AJ$1,0),FALSE)/1,0)</f>
        <v>0</v>
      </c>
      <c r="K249">
        <f>IFERROR(VLOOKUP($B249,Kraftvärmeprod!$B$1:$AH$479,MATCH(K$2,Kraftvärmeprod!$B$1:$AG$1,0),FALSE)/1,0)-IFERROR(VLOOKUP($B249,'Slutlig allokering kvv'!$B$2:$AC$462,MATCH(K$3,'Slutlig allokering kvv'!$B$1:$AJ$1,0),FALSE)/1,0)</f>
        <v>0</v>
      </c>
      <c r="L249">
        <f>IFERROR(VLOOKUP($B249,Kraftvärmeprod!$B$1:$AH$479,MATCH(L$2,Kraftvärmeprod!$B$1:$AG$1,0),FALSE)/1,0)-IFERROR(VLOOKUP($B249,'Slutlig allokering kvv'!$B$2:$AC$462,MATCH(L$3,'Slutlig allokering kvv'!$B$1:$AJ$1,0),FALSE)/1,0)</f>
        <v>0</v>
      </c>
      <c r="M249">
        <f>IFERROR(VLOOKUP($B249,Kraftvärmeprod!$B$1:$AH$479,MATCH(M$2,Kraftvärmeprod!$B$1:$AG$1,0),FALSE)/1,0)-IFERROR(VLOOKUP($B249,'Slutlig allokering kvv'!$B$2:$AC$462,MATCH(M$3,'Slutlig allokering kvv'!$B$1:$AJ$1,0),FALSE)/1,0)</f>
        <v>0</v>
      </c>
      <c r="N249">
        <f>IFERROR(VLOOKUP($B249,Kraftvärmeprod!$B$1:$AH$479,MATCH(N$2,Kraftvärmeprod!$B$1:$AG$1,0),FALSE)/1,0)-IFERROR(VLOOKUP($B249,'Slutlig allokering kvv'!$B$2:$AC$462,MATCH(N$3,'Slutlig allokering kvv'!$B$1:$AJ$1,0),FALSE)/1,0)</f>
        <v>0</v>
      </c>
      <c r="O249">
        <f>IFERROR(VLOOKUP($B249,Kraftvärmeprod!$B$1:$AH$479,MATCH(O$2,Kraftvärmeprod!$B$1:$AG$1,0),FALSE)/1,0)-IFERROR(VLOOKUP($B249,'Slutlig allokering kvv'!$B$2:$AC$462,MATCH(O$3,'Slutlig allokering kvv'!$B$1:$AJ$1,0),FALSE)/1,0)</f>
        <v>0</v>
      </c>
      <c r="P249">
        <f>IFERROR(VLOOKUP($B249,Kraftvärmeprod!$B$1:$AH$479,MATCH(P$2,Kraftvärmeprod!$B$1:$AG$1,0),FALSE)/1,0)-IFERROR(VLOOKUP($B249,'Slutlig allokering kvv'!$B$2:$AC$462,MATCH(P$3,'Slutlig allokering kvv'!$B$1:$AJ$1,0),FALSE)/1,0)</f>
        <v>0</v>
      </c>
      <c r="Q249">
        <f>IFERROR(VLOOKUP($B249,Kraftvärmeprod!$B$1:$AH$479,MATCH(Q$2,Kraftvärmeprod!$B$1:$AG$1,0),FALSE)/1,0)-IFERROR(VLOOKUP($B249,'Slutlig allokering kvv'!$B$2:$AC$462,MATCH(Q$3,'Slutlig allokering kvv'!$B$1:$AJ$1,0),FALSE)/1,0)</f>
        <v>0</v>
      </c>
      <c r="R249">
        <f>IFERROR(VLOOKUP($B249,Kraftvärmeprod!$B$1:$AH$479,MATCH(R$2,Kraftvärmeprod!$B$1:$AG$1,0),FALSE)/1,0)-IFERROR(VLOOKUP($B249,'Slutlig allokering kvv'!$B$2:$AC$462,MATCH(R$3,'Slutlig allokering kvv'!$B$1:$AJ$1,0),FALSE)/1,0)</f>
        <v>0</v>
      </c>
      <c r="S249">
        <f>IFERROR(VLOOKUP($B249,Kraftvärmeprod!$B$1:$AH$479,MATCH(S$2,Kraftvärmeprod!$B$1:$AG$1,0),FALSE)/1,0)-IFERROR(VLOOKUP($B249,'Slutlig allokering kvv'!$B$2:$AC$462,MATCH(S$3,'Slutlig allokering kvv'!$B$1:$AJ$1,0),FALSE)/1,0)</f>
        <v>0</v>
      </c>
      <c r="T249" s="6">
        <f>IFERROR(VLOOKUP($B249,Miljö!$B$1:$S$477,MATCH(T$2,Miljö!$B$1:$X$1,0),FALSE)/1,0)-IFERROR(VLOOKUP($B249,'Slutlig allokering kvv'!$B$2:$AC$462,MATCH(T$3,'Slutlig allokering kvv'!$B$1:$AJ$1,0),FALSE)/1,0)</f>
        <v>0</v>
      </c>
      <c r="U249">
        <f>IFERROR(VLOOKUP($B249,Kraftvärmeprod!$B$1:$AH$479,MATCH(U$2,Kraftvärmeprod!$B$1:$AG$1,0),FALSE)/1,0)-IFERROR(VLOOKUP($B249,'Slutlig allokering kvv'!$B$2:$AC$462,MATCH(U$3,'Slutlig allokering kvv'!$B$1:$AJ$1,0),FALSE)/1,0)</f>
        <v>0</v>
      </c>
      <c r="V249">
        <f>IFERROR(VLOOKUP($B249,Kraftvärmeprod!$B$1:$AH$479,MATCH(V$2,Kraftvärmeprod!$B$1:$AG$1,0),FALSE)/1,0)-IFERROR(VLOOKUP($B249,'Slutlig allokering kvv'!$B$2:$AC$462,MATCH(V$3,'Slutlig allokering kvv'!$B$1:$AJ$1,0),FALSE)/1,0)</f>
        <v>0</v>
      </c>
      <c r="W249">
        <f>IFERROR(VLOOKUP($B249,Kraftvärmeprod!$B$1:$AH$479,MATCH(W$2,Kraftvärmeprod!$B$1:$AG$1,0),FALSE)/1,0)-IFERROR(VLOOKUP($B249,'Slutlig allokering kvv'!$B$2:$AC$462,MATCH(W$3,'Slutlig allokering kvv'!$B$1:$AJ$1,0),FALSE)/1,0)</f>
        <v>0</v>
      </c>
      <c r="X249">
        <f>IFERROR(VLOOKUP($B249,Kraftvärmeprod!$B$1:$AH$479,MATCH(X$2,Kraftvärmeprod!$B$1:$AG$1,0),FALSE)/1,0)-IFERROR(VLOOKUP($B249,'Slutlig allokering kvv'!$B$2:$AC$462,MATCH(X$3,'Slutlig allokering kvv'!$B$1:$AJ$1,0),FALSE)/1,0)</f>
        <v>0</v>
      </c>
      <c r="Y249">
        <f>IFERROR(VLOOKUP($B249,Kraftvärmeprod!$B$1:$AH$479,MATCH(Y$2,Kraftvärmeprod!$B$1:$AG$1,0),FALSE)/1,0)-IFERROR(VLOOKUP($B249,'Slutlig allokering kvv'!$B$2:$AC$462,MATCH(Y$3,'Slutlig allokering kvv'!$B$1:$AJ$1,0),FALSE)/1,0)</f>
        <v>0</v>
      </c>
      <c r="Z249">
        <f>IFERROR(VLOOKUP($B249,Kraftvärmeprod!$B$1:$AH$479,MATCH(Z$2,Kraftvärmeprod!$B$1:$AG$1,0),FALSE)/1,0)-IFERROR(VLOOKUP($B249,'Slutlig allokering kvv'!$B$2:$AC$462,MATCH(Z$3,'Slutlig allokering kvv'!$B$1:$AJ$1,0),FALSE)/1,0)</f>
        <v>0</v>
      </c>
      <c r="AA249">
        <f>IFERROR(VLOOKUP($B249,Kraftvärmeprod!$B$1:$AH$479,MATCH(AA$2,Kraftvärmeprod!$B$1:$AG$1,0),FALSE)/1,0)-IFERROR(VLOOKUP($B249,'Slutlig allokering kvv'!$B$2:$AC$462,MATCH(AA$3,'Slutlig allokering kvv'!$B$1:$AJ$1,0),FALSE)/1,0)</f>
        <v>0</v>
      </c>
      <c r="AE249">
        <f t="shared" si="6"/>
        <v>0</v>
      </c>
      <c r="AG249" t="str">
        <f>IFERROR(VLOOKUP(B249,'Slutlig allokering kvv'!$B$2:$AJ$462,MATCH("Summa slutlig allokerad tillförd energi (utan hjälpel och rökgaskondensering):",'Slutlig allokering kvv'!$B$1:$AK$1,0),FALSE)/1,"")</f>
        <v/>
      </c>
      <c r="AI249" s="137" t="str">
        <f>IFERROR(1-VLOOKUP(B249,'Slutlig allokering kvv'!$B$2:$AJ$462,MATCH("Andel av bränsle i kvv som allokerats till värme, exklusive rökgaskondensering och hjälpel",'Slutlig allokering kvv'!$B$1:$AK$1,0),FALSE),"")</f>
        <v/>
      </c>
      <c r="AK249" s="137" t="str">
        <f t="shared" si="7"/>
        <v/>
      </c>
    </row>
    <row r="250" spans="1:37" x14ac:dyDescent="0.25">
      <c r="A250" s="2" t="s">
        <v>396</v>
      </c>
      <c r="B250" s="2" t="s">
        <v>397</v>
      </c>
      <c r="C250" t="str">
        <f>IFERROR(VLOOKUP($B250,Kraftvärmeprod!$B$1:$AH$479,MATCH(C$3,Kraftvärmeprod!$B$1:$AG$1,0),FALSE)/1,"")</f>
        <v/>
      </c>
      <c r="D250" t="str">
        <f>IFERROR(VLOOKUP($B250,Kraftvärmeprod!$B$1:$AH$479,MATCH(D$3,Kraftvärmeprod!$B$1:$AG$1,0),FALSE)/1,"")</f>
        <v/>
      </c>
      <c r="E250">
        <f>IFERROR(VLOOKUP($B250,Kraftvärmeprod!$B$1:$AH$479,MATCH(E$2,Kraftvärmeprod!$B$1:$AG$1,0),FALSE)/1,0)-IFERROR(VLOOKUP($B250,'Slutlig allokering kvv'!$B$2:$AC$462,MATCH(E$3,'Slutlig allokering kvv'!$B$1:$AJ$1,0),FALSE)/1,0)</f>
        <v>0</v>
      </c>
      <c r="F250">
        <f>IFERROR(VLOOKUP($B250,Kraftvärmeprod!$B$1:$AH$479,MATCH(F$2,Kraftvärmeprod!$B$1:$AG$1,0),FALSE)/1,0)-IFERROR(VLOOKUP($B250,'Slutlig allokering kvv'!$B$2:$AC$462,MATCH(F$3,'Slutlig allokering kvv'!$B$1:$AJ$1,0),FALSE)/1,0)</f>
        <v>0</v>
      </c>
      <c r="G250">
        <f>IFERROR(VLOOKUP($B250,Kraftvärmeprod!$B$1:$AH$479,MATCH(G$2,Kraftvärmeprod!$B$1:$AG$1,0),FALSE)/1,0)-IFERROR(VLOOKUP($B250,'Slutlig allokering kvv'!$B$2:$AC$462,MATCH(G$3,'Slutlig allokering kvv'!$B$1:$AJ$1,0),FALSE)/1,0)</f>
        <v>0</v>
      </c>
      <c r="H250">
        <f>IFERROR(VLOOKUP($B250,Kraftvärmeprod!$B$1:$AH$479,MATCH(H$2,Kraftvärmeprod!$B$1:$AG$1,0),FALSE)/1,0)-IFERROR(VLOOKUP($B250,'Slutlig allokering kvv'!$B$2:$AC$462,MATCH(H$3,'Slutlig allokering kvv'!$B$1:$AJ$1,0),FALSE)/1,0)</f>
        <v>0</v>
      </c>
      <c r="I250">
        <f>IFERROR(VLOOKUP($B250,Kraftvärmeprod!$B$1:$AH$479,MATCH(I$2,Kraftvärmeprod!$B$1:$AG$1,0),FALSE)/1,0)-IFERROR(VLOOKUP($B250,'Slutlig allokering kvv'!$B$2:$AC$462,MATCH(I$3,'Slutlig allokering kvv'!$B$1:$AJ$1,0),FALSE)/1,0)</f>
        <v>0</v>
      </c>
      <c r="J250">
        <f>IFERROR(VLOOKUP($B250,Kraftvärmeprod!$B$1:$AH$479,MATCH(J$2,Kraftvärmeprod!$B$1:$AG$1,0),FALSE)/1,0)-IFERROR(VLOOKUP($B250,'Slutlig allokering kvv'!$B$2:$AC$462,MATCH(J$3,'Slutlig allokering kvv'!$B$1:$AJ$1,0),FALSE)/1,0)</f>
        <v>0</v>
      </c>
      <c r="K250">
        <f>IFERROR(VLOOKUP($B250,Kraftvärmeprod!$B$1:$AH$479,MATCH(K$2,Kraftvärmeprod!$B$1:$AG$1,0),FALSE)/1,0)-IFERROR(VLOOKUP($B250,'Slutlig allokering kvv'!$B$2:$AC$462,MATCH(K$3,'Slutlig allokering kvv'!$B$1:$AJ$1,0),FALSE)/1,0)</f>
        <v>0</v>
      </c>
      <c r="L250">
        <f>IFERROR(VLOOKUP($B250,Kraftvärmeprod!$B$1:$AH$479,MATCH(L$2,Kraftvärmeprod!$B$1:$AG$1,0),FALSE)/1,0)-IFERROR(VLOOKUP($B250,'Slutlig allokering kvv'!$B$2:$AC$462,MATCH(L$3,'Slutlig allokering kvv'!$B$1:$AJ$1,0),FALSE)/1,0)</f>
        <v>0</v>
      </c>
      <c r="M250">
        <f>IFERROR(VLOOKUP($B250,Kraftvärmeprod!$B$1:$AH$479,MATCH(M$2,Kraftvärmeprod!$B$1:$AG$1,0),FALSE)/1,0)-IFERROR(VLOOKUP($B250,'Slutlig allokering kvv'!$B$2:$AC$462,MATCH(M$3,'Slutlig allokering kvv'!$B$1:$AJ$1,0),FALSE)/1,0)</f>
        <v>0</v>
      </c>
      <c r="N250">
        <f>IFERROR(VLOOKUP($B250,Kraftvärmeprod!$B$1:$AH$479,MATCH(N$2,Kraftvärmeprod!$B$1:$AG$1,0),FALSE)/1,0)-IFERROR(VLOOKUP($B250,'Slutlig allokering kvv'!$B$2:$AC$462,MATCH(N$3,'Slutlig allokering kvv'!$B$1:$AJ$1,0),FALSE)/1,0)</f>
        <v>0</v>
      </c>
      <c r="O250">
        <f>IFERROR(VLOOKUP($B250,Kraftvärmeprod!$B$1:$AH$479,MATCH(O$2,Kraftvärmeprod!$B$1:$AG$1,0),FALSE)/1,0)-IFERROR(VLOOKUP($B250,'Slutlig allokering kvv'!$B$2:$AC$462,MATCH(O$3,'Slutlig allokering kvv'!$B$1:$AJ$1,0),FALSE)/1,0)</f>
        <v>0</v>
      </c>
      <c r="P250">
        <f>IFERROR(VLOOKUP($B250,Kraftvärmeprod!$B$1:$AH$479,MATCH(P$2,Kraftvärmeprod!$B$1:$AG$1,0),FALSE)/1,0)-IFERROR(VLOOKUP($B250,'Slutlig allokering kvv'!$B$2:$AC$462,MATCH(P$3,'Slutlig allokering kvv'!$B$1:$AJ$1,0),FALSE)/1,0)</f>
        <v>0</v>
      </c>
      <c r="Q250">
        <f>IFERROR(VLOOKUP($B250,Kraftvärmeprod!$B$1:$AH$479,MATCH(Q$2,Kraftvärmeprod!$B$1:$AG$1,0),FALSE)/1,0)-IFERROR(VLOOKUP($B250,'Slutlig allokering kvv'!$B$2:$AC$462,MATCH(Q$3,'Slutlig allokering kvv'!$B$1:$AJ$1,0),FALSE)/1,0)</f>
        <v>0</v>
      </c>
      <c r="R250">
        <f>IFERROR(VLOOKUP($B250,Kraftvärmeprod!$B$1:$AH$479,MATCH(R$2,Kraftvärmeprod!$B$1:$AG$1,0),FALSE)/1,0)-IFERROR(VLOOKUP($B250,'Slutlig allokering kvv'!$B$2:$AC$462,MATCH(R$3,'Slutlig allokering kvv'!$B$1:$AJ$1,0),FALSE)/1,0)</f>
        <v>0</v>
      </c>
      <c r="S250">
        <f>IFERROR(VLOOKUP($B250,Kraftvärmeprod!$B$1:$AH$479,MATCH(S$2,Kraftvärmeprod!$B$1:$AG$1,0),FALSE)/1,0)-IFERROR(VLOOKUP($B250,'Slutlig allokering kvv'!$B$2:$AC$462,MATCH(S$3,'Slutlig allokering kvv'!$B$1:$AJ$1,0),FALSE)/1,0)</f>
        <v>0</v>
      </c>
      <c r="T250" s="6">
        <f>IFERROR(VLOOKUP($B250,Miljö!$B$1:$S$477,MATCH(T$2,Miljö!$B$1:$X$1,0),FALSE)/1,0)-IFERROR(VLOOKUP($B250,'Slutlig allokering kvv'!$B$2:$AC$462,MATCH(T$3,'Slutlig allokering kvv'!$B$1:$AJ$1,0),FALSE)/1,0)</f>
        <v>0</v>
      </c>
      <c r="U250">
        <f>IFERROR(VLOOKUP($B250,Kraftvärmeprod!$B$1:$AH$479,MATCH(U$2,Kraftvärmeprod!$B$1:$AG$1,0),FALSE)/1,0)-IFERROR(VLOOKUP($B250,'Slutlig allokering kvv'!$B$2:$AC$462,MATCH(U$3,'Slutlig allokering kvv'!$B$1:$AJ$1,0),FALSE)/1,0)</f>
        <v>0</v>
      </c>
      <c r="V250">
        <f>IFERROR(VLOOKUP($B250,Kraftvärmeprod!$B$1:$AH$479,MATCH(V$2,Kraftvärmeprod!$B$1:$AG$1,0),FALSE)/1,0)-IFERROR(VLOOKUP($B250,'Slutlig allokering kvv'!$B$2:$AC$462,MATCH(V$3,'Slutlig allokering kvv'!$B$1:$AJ$1,0),FALSE)/1,0)</f>
        <v>0</v>
      </c>
      <c r="W250">
        <f>IFERROR(VLOOKUP($B250,Kraftvärmeprod!$B$1:$AH$479,MATCH(W$2,Kraftvärmeprod!$B$1:$AG$1,0),FALSE)/1,0)-IFERROR(VLOOKUP($B250,'Slutlig allokering kvv'!$B$2:$AC$462,MATCH(W$3,'Slutlig allokering kvv'!$B$1:$AJ$1,0),FALSE)/1,0)</f>
        <v>0</v>
      </c>
      <c r="X250">
        <f>IFERROR(VLOOKUP($B250,Kraftvärmeprod!$B$1:$AH$479,MATCH(X$2,Kraftvärmeprod!$B$1:$AG$1,0),FALSE)/1,0)-IFERROR(VLOOKUP($B250,'Slutlig allokering kvv'!$B$2:$AC$462,MATCH(X$3,'Slutlig allokering kvv'!$B$1:$AJ$1,0),FALSE)/1,0)</f>
        <v>0</v>
      </c>
      <c r="Y250">
        <f>IFERROR(VLOOKUP($B250,Kraftvärmeprod!$B$1:$AH$479,MATCH(Y$2,Kraftvärmeprod!$B$1:$AG$1,0),FALSE)/1,0)-IFERROR(VLOOKUP($B250,'Slutlig allokering kvv'!$B$2:$AC$462,MATCH(Y$3,'Slutlig allokering kvv'!$B$1:$AJ$1,0),FALSE)/1,0)</f>
        <v>0</v>
      </c>
      <c r="Z250">
        <f>IFERROR(VLOOKUP($B250,Kraftvärmeprod!$B$1:$AH$479,MATCH(Z$2,Kraftvärmeprod!$B$1:$AG$1,0),FALSE)/1,0)-IFERROR(VLOOKUP($B250,'Slutlig allokering kvv'!$B$2:$AC$462,MATCH(Z$3,'Slutlig allokering kvv'!$B$1:$AJ$1,0),FALSE)/1,0)</f>
        <v>0</v>
      </c>
      <c r="AA250">
        <f>IFERROR(VLOOKUP($B250,Kraftvärmeprod!$B$1:$AH$479,MATCH(AA$2,Kraftvärmeprod!$B$1:$AG$1,0),FALSE)/1,0)-IFERROR(VLOOKUP($B250,'Slutlig allokering kvv'!$B$2:$AC$462,MATCH(AA$3,'Slutlig allokering kvv'!$B$1:$AJ$1,0),FALSE)/1,0)</f>
        <v>0</v>
      </c>
      <c r="AE250">
        <f t="shared" si="6"/>
        <v>0</v>
      </c>
      <c r="AG250">
        <f>IFERROR(VLOOKUP(B250,'Slutlig allokering kvv'!$B$2:$AJ$462,MATCH("Summa slutlig allokerad tillförd energi (utan hjälpel och rökgaskondensering):",'Slutlig allokering kvv'!$B$1:$AK$1,0),FALSE)/1,"")</f>
        <v>0</v>
      </c>
      <c r="AI250" s="137" t="str">
        <f>IFERROR(1-VLOOKUP(B250,'Slutlig allokering kvv'!$B$2:$AJ$462,MATCH("Andel av bränsle i kvv som allokerats till värme, exklusive rökgaskondensering och hjälpel",'Slutlig allokering kvv'!$B$1:$AK$1,0),FALSE),"")</f>
        <v/>
      </c>
      <c r="AK250" s="137" t="str">
        <f t="shared" si="7"/>
        <v/>
      </c>
    </row>
    <row r="251" spans="1:37" x14ac:dyDescent="0.25">
      <c r="A251" s="2" t="s">
        <v>396</v>
      </c>
      <c r="B251" s="2" t="s">
        <v>398</v>
      </c>
      <c r="C251" t="str">
        <f>IFERROR(VLOOKUP($B251,Kraftvärmeprod!$B$1:$AH$479,MATCH(C$3,Kraftvärmeprod!$B$1:$AG$1,0),FALSE)/1,"")</f>
        <v/>
      </c>
      <c r="D251" t="str">
        <f>IFERROR(VLOOKUP($B251,Kraftvärmeprod!$B$1:$AH$479,MATCH(D$3,Kraftvärmeprod!$B$1:$AG$1,0),FALSE)/1,"")</f>
        <v/>
      </c>
      <c r="E251">
        <f>IFERROR(VLOOKUP($B251,Kraftvärmeprod!$B$1:$AH$479,MATCH(E$2,Kraftvärmeprod!$B$1:$AG$1,0),FALSE)/1,0)-IFERROR(VLOOKUP($B251,'Slutlig allokering kvv'!$B$2:$AC$462,MATCH(E$3,'Slutlig allokering kvv'!$B$1:$AJ$1,0),FALSE)/1,0)</f>
        <v>0</v>
      </c>
      <c r="F251">
        <f>IFERROR(VLOOKUP($B251,Kraftvärmeprod!$B$1:$AH$479,MATCH(F$2,Kraftvärmeprod!$B$1:$AG$1,0),FALSE)/1,0)-IFERROR(VLOOKUP($B251,'Slutlig allokering kvv'!$B$2:$AC$462,MATCH(F$3,'Slutlig allokering kvv'!$B$1:$AJ$1,0),FALSE)/1,0)</f>
        <v>0</v>
      </c>
      <c r="G251">
        <f>IFERROR(VLOOKUP($B251,Kraftvärmeprod!$B$1:$AH$479,MATCH(G$2,Kraftvärmeprod!$B$1:$AG$1,0),FALSE)/1,0)-IFERROR(VLOOKUP($B251,'Slutlig allokering kvv'!$B$2:$AC$462,MATCH(G$3,'Slutlig allokering kvv'!$B$1:$AJ$1,0),FALSE)/1,0)</f>
        <v>0</v>
      </c>
      <c r="H251">
        <f>IFERROR(VLOOKUP($B251,Kraftvärmeprod!$B$1:$AH$479,MATCH(H$2,Kraftvärmeprod!$B$1:$AG$1,0),FALSE)/1,0)-IFERROR(VLOOKUP($B251,'Slutlig allokering kvv'!$B$2:$AC$462,MATCH(H$3,'Slutlig allokering kvv'!$B$1:$AJ$1,0),FALSE)/1,0)</f>
        <v>0</v>
      </c>
      <c r="I251">
        <f>IFERROR(VLOOKUP($B251,Kraftvärmeprod!$B$1:$AH$479,MATCH(I$2,Kraftvärmeprod!$B$1:$AG$1,0),FALSE)/1,0)-IFERROR(VLOOKUP($B251,'Slutlig allokering kvv'!$B$2:$AC$462,MATCH(I$3,'Slutlig allokering kvv'!$B$1:$AJ$1,0),FALSE)/1,0)</f>
        <v>0</v>
      </c>
      <c r="J251">
        <f>IFERROR(VLOOKUP($B251,Kraftvärmeprod!$B$1:$AH$479,MATCH(J$2,Kraftvärmeprod!$B$1:$AG$1,0),FALSE)/1,0)-IFERROR(VLOOKUP($B251,'Slutlig allokering kvv'!$B$2:$AC$462,MATCH(J$3,'Slutlig allokering kvv'!$B$1:$AJ$1,0),FALSE)/1,0)</f>
        <v>0</v>
      </c>
      <c r="K251">
        <f>IFERROR(VLOOKUP($B251,Kraftvärmeprod!$B$1:$AH$479,MATCH(K$2,Kraftvärmeprod!$B$1:$AG$1,0),FALSE)/1,0)-IFERROR(VLOOKUP($B251,'Slutlig allokering kvv'!$B$2:$AC$462,MATCH(K$3,'Slutlig allokering kvv'!$B$1:$AJ$1,0),FALSE)/1,0)</f>
        <v>0</v>
      </c>
      <c r="L251">
        <f>IFERROR(VLOOKUP($B251,Kraftvärmeprod!$B$1:$AH$479,MATCH(L$2,Kraftvärmeprod!$B$1:$AG$1,0),FALSE)/1,0)-IFERROR(VLOOKUP($B251,'Slutlig allokering kvv'!$B$2:$AC$462,MATCH(L$3,'Slutlig allokering kvv'!$B$1:$AJ$1,0),FALSE)/1,0)</f>
        <v>0</v>
      </c>
      <c r="M251">
        <f>IFERROR(VLOOKUP($B251,Kraftvärmeprod!$B$1:$AH$479,MATCH(M$2,Kraftvärmeprod!$B$1:$AG$1,0),FALSE)/1,0)-IFERROR(VLOOKUP($B251,'Slutlig allokering kvv'!$B$2:$AC$462,MATCH(M$3,'Slutlig allokering kvv'!$B$1:$AJ$1,0),FALSE)/1,0)</f>
        <v>0</v>
      </c>
      <c r="N251">
        <f>IFERROR(VLOOKUP($B251,Kraftvärmeprod!$B$1:$AH$479,MATCH(N$2,Kraftvärmeprod!$B$1:$AG$1,0),FALSE)/1,0)-IFERROR(VLOOKUP($B251,'Slutlig allokering kvv'!$B$2:$AC$462,MATCH(N$3,'Slutlig allokering kvv'!$B$1:$AJ$1,0),FALSE)/1,0)</f>
        <v>0</v>
      </c>
      <c r="O251">
        <f>IFERROR(VLOOKUP($B251,Kraftvärmeprod!$B$1:$AH$479,MATCH(O$2,Kraftvärmeprod!$B$1:$AG$1,0),FALSE)/1,0)-IFERROR(VLOOKUP($B251,'Slutlig allokering kvv'!$B$2:$AC$462,MATCH(O$3,'Slutlig allokering kvv'!$B$1:$AJ$1,0),FALSE)/1,0)</f>
        <v>0</v>
      </c>
      <c r="P251">
        <f>IFERROR(VLOOKUP($B251,Kraftvärmeprod!$B$1:$AH$479,MATCH(P$2,Kraftvärmeprod!$B$1:$AG$1,0),FALSE)/1,0)-IFERROR(VLOOKUP($B251,'Slutlig allokering kvv'!$B$2:$AC$462,MATCH(P$3,'Slutlig allokering kvv'!$B$1:$AJ$1,0),FALSE)/1,0)</f>
        <v>0</v>
      </c>
      <c r="Q251">
        <f>IFERROR(VLOOKUP($B251,Kraftvärmeprod!$B$1:$AH$479,MATCH(Q$2,Kraftvärmeprod!$B$1:$AG$1,0),FALSE)/1,0)-IFERROR(VLOOKUP($B251,'Slutlig allokering kvv'!$B$2:$AC$462,MATCH(Q$3,'Slutlig allokering kvv'!$B$1:$AJ$1,0),FALSE)/1,0)</f>
        <v>0</v>
      </c>
      <c r="R251">
        <f>IFERROR(VLOOKUP($B251,Kraftvärmeprod!$B$1:$AH$479,MATCH(R$2,Kraftvärmeprod!$B$1:$AG$1,0),FALSE)/1,0)-IFERROR(VLOOKUP($B251,'Slutlig allokering kvv'!$B$2:$AC$462,MATCH(R$3,'Slutlig allokering kvv'!$B$1:$AJ$1,0),FALSE)/1,0)</f>
        <v>0</v>
      </c>
      <c r="S251">
        <f>IFERROR(VLOOKUP($B251,Kraftvärmeprod!$B$1:$AH$479,MATCH(S$2,Kraftvärmeprod!$B$1:$AG$1,0),FALSE)/1,0)-IFERROR(VLOOKUP($B251,'Slutlig allokering kvv'!$B$2:$AC$462,MATCH(S$3,'Slutlig allokering kvv'!$B$1:$AJ$1,0),FALSE)/1,0)</f>
        <v>0</v>
      </c>
      <c r="T251" s="6">
        <f>IFERROR(VLOOKUP($B251,Miljö!$B$1:$S$477,MATCH(T$2,Miljö!$B$1:$X$1,0),FALSE)/1,0)-IFERROR(VLOOKUP($B251,'Slutlig allokering kvv'!$B$2:$AC$462,MATCH(T$3,'Slutlig allokering kvv'!$B$1:$AJ$1,0),FALSE)/1,0)</f>
        <v>0</v>
      </c>
      <c r="U251">
        <f>IFERROR(VLOOKUP($B251,Kraftvärmeprod!$B$1:$AH$479,MATCH(U$2,Kraftvärmeprod!$B$1:$AG$1,0),FALSE)/1,0)-IFERROR(VLOOKUP($B251,'Slutlig allokering kvv'!$B$2:$AC$462,MATCH(U$3,'Slutlig allokering kvv'!$B$1:$AJ$1,0),FALSE)/1,0)</f>
        <v>0</v>
      </c>
      <c r="V251">
        <f>IFERROR(VLOOKUP($B251,Kraftvärmeprod!$B$1:$AH$479,MATCH(V$2,Kraftvärmeprod!$B$1:$AG$1,0),FALSE)/1,0)-IFERROR(VLOOKUP($B251,'Slutlig allokering kvv'!$B$2:$AC$462,MATCH(V$3,'Slutlig allokering kvv'!$B$1:$AJ$1,0),FALSE)/1,0)</f>
        <v>0</v>
      </c>
      <c r="W251">
        <f>IFERROR(VLOOKUP($B251,Kraftvärmeprod!$B$1:$AH$479,MATCH(W$2,Kraftvärmeprod!$B$1:$AG$1,0),FALSE)/1,0)-IFERROR(VLOOKUP($B251,'Slutlig allokering kvv'!$B$2:$AC$462,MATCH(W$3,'Slutlig allokering kvv'!$B$1:$AJ$1,0),FALSE)/1,0)</f>
        <v>0</v>
      </c>
      <c r="X251">
        <f>IFERROR(VLOOKUP($B251,Kraftvärmeprod!$B$1:$AH$479,MATCH(X$2,Kraftvärmeprod!$B$1:$AG$1,0),FALSE)/1,0)-IFERROR(VLOOKUP($B251,'Slutlig allokering kvv'!$B$2:$AC$462,MATCH(X$3,'Slutlig allokering kvv'!$B$1:$AJ$1,0),FALSE)/1,0)</f>
        <v>0</v>
      </c>
      <c r="Y251">
        <f>IFERROR(VLOOKUP($B251,Kraftvärmeprod!$B$1:$AH$479,MATCH(Y$2,Kraftvärmeprod!$B$1:$AG$1,0),FALSE)/1,0)-IFERROR(VLOOKUP($B251,'Slutlig allokering kvv'!$B$2:$AC$462,MATCH(Y$3,'Slutlig allokering kvv'!$B$1:$AJ$1,0),FALSE)/1,0)</f>
        <v>0</v>
      </c>
      <c r="Z251">
        <f>IFERROR(VLOOKUP($B251,Kraftvärmeprod!$B$1:$AH$479,MATCH(Z$2,Kraftvärmeprod!$B$1:$AG$1,0),FALSE)/1,0)-IFERROR(VLOOKUP($B251,'Slutlig allokering kvv'!$B$2:$AC$462,MATCH(Z$3,'Slutlig allokering kvv'!$B$1:$AJ$1,0),FALSE)/1,0)</f>
        <v>0</v>
      </c>
      <c r="AA251">
        <f>IFERROR(VLOOKUP($B251,Kraftvärmeprod!$B$1:$AH$479,MATCH(AA$2,Kraftvärmeprod!$B$1:$AG$1,0),FALSE)/1,0)-IFERROR(VLOOKUP($B251,'Slutlig allokering kvv'!$B$2:$AC$462,MATCH(AA$3,'Slutlig allokering kvv'!$B$1:$AJ$1,0),FALSE)/1,0)</f>
        <v>0</v>
      </c>
      <c r="AE251">
        <f t="shared" si="6"/>
        <v>0</v>
      </c>
      <c r="AG251">
        <f>IFERROR(VLOOKUP(B251,'Slutlig allokering kvv'!$B$2:$AJ$462,MATCH("Summa slutlig allokerad tillförd energi (utan hjälpel och rökgaskondensering):",'Slutlig allokering kvv'!$B$1:$AK$1,0),FALSE)/1,"")</f>
        <v>0</v>
      </c>
      <c r="AI251" s="137" t="str">
        <f>IFERROR(1-VLOOKUP(B251,'Slutlig allokering kvv'!$B$2:$AJ$462,MATCH("Andel av bränsle i kvv som allokerats till värme, exklusive rökgaskondensering och hjälpel",'Slutlig allokering kvv'!$B$1:$AK$1,0),FALSE),"")</f>
        <v/>
      </c>
      <c r="AK251" s="137" t="str">
        <f t="shared" si="7"/>
        <v/>
      </c>
    </row>
    <row r="252" spans="1:37" x14ac:dyDescent="0.25">
      <c r="A252" s="2" t="s">
        <v>399</v>
      </c>
      <c r="B252" s="2" t="s">
        <v>400</v>
      </c>
      <c r="C252" t="str">
        <f>IFERROR(VLOOKUP($B252,Kraftvärmeprod!$B$1:$AH$479,MATCH(C$3,Kraftvärmeprod!$B$1:$AG$1,0),FALSE)/1,"")</f>
        <v/>
      </c>
      <c r="D252" t="str">
        <f>IFERROR(VLOOKUP($B252,Kraftvärmeprod!$B$1:$AH$479,MATCH(D$3,Kraftvärmeprod!$B$1:$AG$1,0),FALSE)/1,"")</f>
        <v/>
      </c>
      <c r="E252">
        <f>IFERROR(VLOOKUP($B252,Kraftvärmeprod!$B$1:$AH$479,MATCH(E$2,Kraftvärmeprod!$B$1:$AG$1,0),FALSE)/1,0)-IFERROR(VLOOKUP($B252,'Slutlig allokering kvv'!$B$2:$AC$462,MATCH(E$3,'Slutlig allokering kvv'!$B$1:$AJ$1,0),FALSE)/1,0)</f>
        <v>0</v>
      </c>
      <c r="F252">
        <f>IFERROR(VLOOKUP($B252,Kraftvärmeprod!$B$1:$AH$479,MATCH(F$2,Kraftvärmeprod!$B$1:$AG$1,0),FALSE)/1,0)-IFERROR(VLOOKUP($B252,'Slutlig allokering kvv'!$B$2:$AC$462,MATCH(F$3,'Slutlig allokering kvv'!$B$1:$AJ$1,0),FALSE)/1,0)</f>
        <v>0</v>
      </c>
      <c r="G252">
        <f>IFERROR(VLOOKUP($B252,Kraftvärmeprod!$B$1:$AH$479,MATCH(G$2,Kraftvärmeprod!$B$1:$AG$1,0),FALSE)/1,0)-IFERROR(VLOOKUP($B252,'Slutlig allokering kvv'!$B$2:$AC$462,MATCH(G$3,'Slutlig allokering kvv'!$B$1:$AJ$1,0),FALSE)/1,0)</f>
        <v>0</v>
      </c>
      <c r="H252">
        <f>IFERROR(VLOOKUP($B252,Kraftvärmeprod!$B$1:$AH$479,MATCH(H$2,Kraftvärmeprod!$B$1:$AG$1,0),FALSE)/1,0)-IFERROR(VLOOKUP($B252,'Slutlig allokering kvv'!$B$2:$AC$462,MATCH(H$3,'Slutlig allokering kvv'!$B$1:$AJ$1,0),FALSE)/1,0)</f>
        <v>0</v>
      </c>
      <c r="I252">
        <f>IFERROR(VLOOKUP($B252,Kraftvärmeprod!$B$1:$AH$479,MATCH(I$2,Kraftvärmeprod!$B$1:$AG$1,0),FALSE)/1,0)-IFERROR(VLOOKUP($B252,'Slutlig allokering kvv'!$B$2:$AC$462,MATCH(I$3,'Slutlig allokering kvv'!$B$1:$AJ$1,0),FALSE)/1,0)</f>
        <v>0</v>
      </c>
      <c r="J252">
        <f>IFERROR(VLOOKUP($B252,Kraftvärmeprod!$B$1:$AH$479,MATCH(J$2,Kraftvärmeprod!$B$1:$AG$1,0),FALSE)/1,0)-IFERROR(VLOOKUP($B252,'Slutlig allokering kvv'!$B$2:$AC$462,MATCH(J$3,'Slutlig allokering kvv'!$B$1:$AJ$1,0),FALSE)/1,0)</f>
        <v>0</v>
      </c>
      <c r="K252">
        <f>IFERROR(VLOOKUP($B252,Kraftvärmeprod!$B$1:$AH$479,MATCH(K$2,Kraftvärmeprod!$B$1:$AG$1,0),FALSE)/1,0)-IFERROR(VLOOKUP($B252,'Slutlig allokering kvv'!$B$2:$AC$462,MATCH(K$3,'Slutlig allokering kvv'!$B$1:$AJ$1,0),FALSE)/1,0)</f>
        <v>0</v>
      </c>
      <c r="L252">
        <f>IFERROR(VLOOKUP($B252,Kraftvärmeprod!$B$1:$AH$479,MATCH(L$2,Kraftvärmeprod!$B$1:$AG$1,0),FALSE)/1,0)-IFERROR(VLOOKUP($B252,'Slutlig allokering kvv'!$B$2:$AC$462,MATCH(L$3,'Slutlig allokering kvv'!$B$1:$AJ$1,0),FALSE)/1,0)</f>
        <v>0</v>
      </c>
      <c r="M252">
        <f>IFERROR(VLOOKUP($B252,Kraftvärmeprod!$B$1:$AH$479,MATCH(M$2,Kraftvärmeprod!$B$1:$AG$1,0),FALSE)/1,0)-IFERROR(VLOOKUP($B252,'Slutlig allokering kvv'!$B$2:$AC$462,MATCH(M$3,'Slutlig allokering kvv'!$B$1:$AJ$1,0),FALSE)/1,0)</f>
        <v>0</v>
      </c>
      <c r="N252">
        <f>IFERROR(VLOOKUP($B252,Kraftvärmeprod!$B$1:$AH$479,MATCH(N$2,Kraftvärmeprod!$B$1:$AG$1,0),FALSE)/1,0)-IFERROR(VLOOKUP($B252,'Slutlig allokering kvv'!$B$2:$AC$462,MATCH(N$3,'Slutlig allokering kvv'!$B$1:$AJ$1,0),FALSE)/1,0)</f>
        <v>0</v>
      </c>
      <c r="O252">
        <f>IFERROR(VLOOKUP($B252,Kraftvärmeprod!$B$1:$AH$479,MATCH(O$2,Kraftvärmeprod!$B$1:$AG$1,0),FALSE)/1,0)-IFERROR(VLOOKUP($B252,'Slutlig allokering kvv'!$B$2:$AC$462,MATCH(O$3,'Slutlig allokering kvv'!$B$1:$AJ$1,0),FALSE)/1,0)</f>
        <v>0</v>
      </c>
      <c r="P252">
        <f>IFERROR(VLOOKUP($B252,Kraftvärmeprod!$B$1:$AH$479,MATCH(P$2,Kraftvärmeprod!$B$1:$AG$1,0),FALSE)/1,0)-IFERROR(VLOOKUP($B252,'Slutlig allokering kvv'!$B$2:$AC$462,MATCH(P$3,'Slutlig allokering kvv'!$B$1:$AJ$1,0),FALSE)/1,0)</f>
        <v>0</v>
      </c>
      <c r="Q252">
        <f>IFERROR(VLOOKUP($B252,Kraftvärmeprod!$B$1:$AH$479,MATCH(Q$2,Kraftvärmeprod!$B$1:$AG$1,0),FALSE)/1,0)-IFERROR(VLOOKUP($B252,'Slutlig allokering kvv'!$B$2:$AC$462,MATCH(Q$3,'Slutlig allokering kvv'!$B$1:$AJ$1,0),FALSE)/1,0)</f>
        <v>0</v>
      </c>
      <c r="R252">
        <f>IFERROR(VLOOKUP($B252,Kraftvärmeprod!$B$1:$AH$479,MATCH(R$2,Kraftvärmeprod!$B$1:$AG$1,0),FALSE)/1,0)-IFERROR(VLOOKUP($B252,'Slutlig allokering kvv'!$B$2:$AC$462,MATCH(R$3,'Slutlig allokering kvv'!$B$1:$AJ$1,0),FALSE)/1,0)</f>
        <v>0</v>
      </c>
      <c r="S252">
        <f>IFERROR(VLOOKUP($B252,Kraftvärmeprod!$B$1:$AH$479,MATCH(S$2,Kraftvärmeprod!$B$1:$AG$1,0),FALSE)/1,0)-IFERROR(VLOOKUP($B252,'Slutlig allokering kvv'!$B$2:$AC$462,MATCH(S$3,'Slutlig allokering kvv'!$B$1:$AJ$1,0),FALSE)/1,0)</f>
        <v>0</v>
      </c>
      <c r="T252" s="6">
        <f>IFERROR(VLOOKUP($B252,Miljö!$B$1:$S$477,MATCH(T$2,Miljö!$B$1:$X$1,0),FALSE)/1,0)-IFERROR(VLOOKUP($B252,'Slutlig allokering kvv'!$B$2:$AC$462,MATCH(T$3,'Slutlig allokering kvv'!$B$1:$AJ$1,0),FALSE)/1,0)</f>
        <v>0</v>
      </c>
      <c r="U252">
        <f>IFERROR(VLOOKUP($B252,Kraftvärmeprod!$B$1:$AH$479,MATCH(U$2,Kraftvärmeprod!$B$1:$AG$1,0),FALSE)/1,0)-IFERROR(VLOOKUP($B252,'Slutlig allokering kvv'!$B$2:$AC$462,MATCH(U$3,'Slutlig allokering kvv'!$B$1:$AJ$1,0),FALSE)/1,0)</f>
        <v>0</v>
      </c>
      <c r="V252">
        <f>IFERROR(VLOOKUP($B252,Kraftvärmeprod!$B$1:$AH$479,MATCH(V$2,Kraftvärmeprod!$B$1:$AG$1,0),FALSE)/1,0)-IFERROR(VLOOKUP($B252,'Slutlig allokering kvv'!$B$2:$AC$462,MATCH(V$3,'Slutlig allokering kvv'!$B$1:$AJ$1,0),FALSE)/1,0)</f>
        <v>0</v>
      </c>
      <c r="W252">
        <f>IFERROR(VLOOKUP($B252,Kraftvärmeprod!$B$1:$AH$479,MATCH(W$2,Kraftvärmeprod!$B$1:$AG$1,0),FALSE)/1,0)-IFERROR(VLOOKUP($B252,'Slutlig allokering kvv'!$B$2:$AC$462,MATCH(W$3,'Slutlig allokering kvv'!$B$1:$AJ$1,0),FALSE)/1,0)</f>
        <v>0</v>
      </c>
      <c r="X252">
        <f>IFERROR(VLOOKUP($B252,Kraftvärmeprod!$B$1:$AH$479,MATCH(X$2,Kraftvärmeprod!$B$1:$AG$1,0),FALSE)/1,0)-IFERROR(VLOOKUP($B252,'Slutlig allokering kvv'!$B$2:$AC$462,MATCH(X$3,'Slutlig allokering kvv'!$B$1:$AJ$1,0),FALSE)/1,0)</f>
        <v>0</v>
      </c>
      <c r="Y252">
        <f>IFERROR(VLOOKUP($B252,Kraftvärmeprod!$B$1:$AH$479,MATCH(Y$2,Kraftvärmeprod!$B$1:$AG$1,0),FALSE)/1,0)-IFERROR(VLOOKUP($B252,'Slutlig allokering kvv'!$B$2:$AC$462,MATCH(Y$3,'Slutlig allokering kvv'!$B$1:$AJ$1,0),FALSE)/1,0)</f>
        <v>0</v>
      </c>
      <c r="Z252">
        <f>IFERROR(VLOOKUP($B252,Kraftvärmeprod!$B$1:$AH$479,MATCH(Z$2,Kraftvärmeprod!$B$1:$AG$1,0),FALSE)/1,0)-IFERROR(VLOOKUP($B252,'Slutlig allokering kvv'!$B$2:$AC$462,MATCH(Z$3,'Slutlig allokering kvv'!$B$1:$AJ$1,0),FALSE)/1,0)</f>
        <v>0</v>
      </c>
      <c r="AA252">
        <f>IFERROR(VLOOKUP($B252,Kraftvärmeprod!$B$1:$AH$479,MATCH(AA$2,Kraftvärmeprod!$B$1:$AG$1,0),FALSE)/1,0)-IFERROR(VLOOKUP($B252,'Slutlig allokering kvv'!$B$2:$AC$462,MATCH(AA$3,'Slutlig allokering kvv'!$B$1:$AJ$1,0),FALSE)/1,0)</f>
        <v>0</v>
      </c>
      <c r="AE252">
        <f t="shared" si="6"/>
        <v>0</v>
      </c>
      <c r="AG252">
        <f>IFERROR(VLOOKUP(B252,'Slutlig allokering kvv'!$B$2:$AJ$462,MATCH("Summa slutlig allokerad tillförd energi (utan hjälpel och rökgaskondensering):",'Slutlig allokering kvv'!$B$1:$AK$1,0),FALSE)/1,"")</f>
        <v>0</v>
      </c>
      <c r="AI252" s="137" t="str">
        <f>IFERROR(1-VLOOKUP(B252,'Slutlig allokering kvv'!$B$2:$AJ$462,MATCH("Andel av bränsle i kvv som allokerats till värme, exklusive rökgaskondensering och hjälpel",'Slutlig allokering kvv'!$B$1:$AK$1,0),FALSE),"")</f>
        <v/>
      </c>
      <c r="AK252" s="137" t="str">
        <f t="shared" si="7"/>
        <v/>
      </c>
    </row>
    <row r="253" spans="1:37" x14ac:dyDescent="0.25">
      <c r="A253" s="2" t="s">
        <v>401</v>
      </c>
      <c r="B253" s="2" t="s">
        <v>402</v>
      </c>
      <c r="C253">
        <f>IFERROR(VLOOKUP($B253,Kraftvärmeprod!$B$1:$AH$479,MATCH(C$3,Kraftvärmeprod!$B$1:$AG$1,0),FALSE)/1,"")</f>
        <v>84.278000000000006</v>
      </c>
      <c r="D253">
        <f>IFERROR(VLOOKUP($B253,Kraftvärmeprod!$B$1:$AH$479,MATCH(D$3,Kraftvärmeprod!$B$1:$AG$1,0),FALSE)/1,"")</f>
        <v>21.327000000000002</v>
      </c>
      <c r="E253">
        <f>IFERROR(VLOOKUP($B253,Kraftvärmeprod!$B$1:$AH$479,MATCH(E$2,Kraftvärmeprod!$B$1:$AG$1,0),FALSE)/1,0)-IFERROR(VLOOKUP($B253,'Slutlig allokering kvv'!$B$2:$AC$462,MATCH(E$3,'Slutlig allokering kvv'!$B$1:$AJ$1,0),FALSE)/1,0)</f>
        <v>0</v>
      </c>
      <c r="F253">
        <f>IFERROR(VLOOKUP($B253,Kraftvärmeprod!$B$1:$AH$479,MATCH(F$2,Kraftvärmeprod!$B$1:$AG$1,0),FALSE)/1,0)-IFERROR(VLOOKUP($B253,'Slutlig allokering kvv'!$B$2:$AC$462,MATCH(F$3,'Slutlig allokering kvv'!$B$1:$AJ$1,0),FALSE)/1,0)</f>
        <v>0</v>
      </c>
      <c r="G253">
        <f>IFERROR(VLOOKUP($B253,Kraftvärmeprod!$B$1:$AH$479,MATCH(G$2,Kraftvärmeprod!$B$1:$AG$1,0),FALSE)/1,0)-IFERROR(VLOOKUP($B253,'Slutlig allokering kvv'!$B$2:$AC$462,MATCH(G$3,'Slutlig allokering kvv'!$B$1:$AJ$1,0),FALSE)/1,0)</f>
        <v>0</v>
      </c>
      <c r="H253">
        <f>IFERROR(VLOOKUP($B253,Kraftvärmeprod!$B$1:$AH$479,MATCH(H$2,Kraftvärmeprod!$B$1:$AG$1,0),FALSE)/1,0)-IFERROR(VLOOKUP($B253,'Slutlig allokering kvv'!$B$2:$AC$462,MATCH(H$3,'Slutlig allokering kvv'!$B$1:$AJ$1,0),FALSE)/1,0)</f>
        <v>3.7241999999999997E-2</v>
      </c>
      <c r="I253">
        <f>IFERROR(VLOOKUP($B253,Kraftvärmeprod!$B$1:$AH$479,MATCH(I$2,Kraftvärmeprod!$B$1:$AG$1,0),FALSE)/1,0)-IFERROR(VLOOKUP($B253,'Slutlig allokering kvv'!$B$2:$AC$462,MATCH(I$3,'Slutlig allokering kvv'!$B$1:$AJ$1,0),FALSE)/1,0)</f>
        <v>0</v>
      </c>
      <c r="J253">
        <f>IFERROR(VLOOKUP($B253,Kraftvärmeprod!$B$1:$AH$479,MATCH(J$2,Kraftvärmeprod!$B$1:$AG$1,0),FALSE)/1,0)-IFERROR(VLOOKUP($B253,'Slutlig allokering kvv'!$B$2:$AC$462,MATCH(J$3,'Slutlig allokering kvv'!$B$1:$AJ$1,0),FALSE)/1,0)</f>
        <v>0</v>
      </c>
      <c r="K253">
        <f>IFERROR(VLOOKUP($B253,Kraftvärmeprod!$B$1:$AH$479,MATCH(K$2,Kraftvärmeprod!$B$1:$AG$1,0),FALSE)/1,0)-IFERROR(VLOOKUP($B253,'Slutlig allokering kvv'!$B$2:$AC$462,MATCH(K$3,'Slutlig allokering kvv'!$B$1:$AJ$1,0),FALSE)/1,0)</f>
        <v>0</v>
      </c>
      <c r="L253">
        <f>IFERROR(VLOOKUP($B253,Kraftvärmeprod!$B$1:$AH$479,MATCH(L$2,Kraftvärmeprod!$B$1:$AG$1,0),FALSE)/1,0)-IFERROR(VLOOKUP($B253,'Slutlig allokering kvv'!$B$2:$AC$462,MATCH(L$3,'Slutlig allokering kvv'!$B$1:$AJ$1,0),FALSE)/1,0)</f>
        <v>27.1083</v>
      </c>
      <c r="M253">
        <f>IFERROR(VLOOKUP($B253,Kraftvärmeprod!$B$1:$AH$479,MATCH(M$2,Kraftvärmeprod!$B$1:$AG$1,0),FALSE)/1,0)-IFERROR(VLOOKUP($B253,'Slutlig allokering kvv'!$B$2:$AC$462,MATCH(M$3,'Slutlig allokering kvv'!$B$1:$AJ$1,0),FALSE)/1,0)</f>
        <v>0</v>
      </c>
      <c r="N253">
        <f>IFERROR(VLOOKUP($B253,Kraftvärmeprod!$B$1:$AH$479,MATCH(N$2,Kraftvärmeprod!$B$1:$AG$1,0),FALSE)/1,0)-IFERROR(VLOOKUP($B253,'Slutlig allokering kvv'!$B$2:$AC$462,MATCH(N$3,'Slutlig allokering kvv'!$B$1:$AJ$1,0),FALSE)/1,0)</f>
        <v>0</v>
      </c>
      <c r="O253">
        <f>IFERROR(VLOOKUP($B253,Kraftvärmeprod!$B$1:$AH$479,MATCH(O$2,Kraftvärmeprod!$B$1:$AG$1,0),FALSE)/1,0)-IFERROR(VLOOKUP($B253,'Slutlig allokering kvv'!$B$2:$AC$462,MATCH(O$3,'Slutlig allokering kvv'!$B$1:$AJ$1,0),FALSE)/1,0)</f>
        <v>5.2456899999999989</v>
      </c>
      <c r="P253">
        <f>IFERROR(VLOOKUP($B253,Kraftvärmeprod!$B$1:$AH$479,MATCH(P$2,Kraftvärmeprod!$B$1:$AG$1,0),FALSE)/1,0)-IFERROR(VLOOKUP($B253,'Slutlig allokering kvv'!$B$2:$AC$462,MATCH(P$3,'Slutlig allokering kvv'!$B$1:$AJ$1,0),FALSE)/1,0)</f>
        <v>16.686900000000001</v>
      </c>
      <c r="Q253">
        <f>IFERROR(VLOOKUP($B253,Kraftvärmeprod!$B$1:$AH$479,MATCH(Q$2,Kraftvärmeprod!$B$1:$AG$1,0),FALSE)/1,0)-IFERROR(VLOOKUP($B253,'Slutlig allokering kvv'!$B$2:$AC$462,MATCH(Q$3,'Slutlig allokering kvv'!$B$1:$AJ$1,0),FALSE)/1,0)</f>
        <v>0</v>
      </c>
      <c r="R253">
        <f>IFERROR(VLOOKUP($B253,Kraftvärmeprod!$B$1:$AH$479,MATCH(R$2,Kraftvärmeprod!$B$1:$AG$1,0),FALSE)/1,0)-IFERROR(VLOOKUP($B253,'Slutlig allokering kvv'!$B$2:$AC$462,MATCH(R$3,'Slutlig allokering kvv'!$B$1:$AJ$1,0),FALSE)/1,0)</f>
        <v>0</v>
      </c>
      <c r="S253">
        <f>IFERROR(VLOOKUP($B253,Kraftvärmeprod!$B$1:$AH$479,MATCH(S$2,Kraftvärmeprod!$B$1:$AG$1,0),FALSE)/1,0)-IFERROR(VLOOKUP($B253,'Slutlig allokering kvv'!$B$2:$AC$462,MATCH(S$3,'Slutlig allokering kvv'!$B$1:$AJ$1,0),FALSE)/1,0)</f>
        <v>0</v>
      </c>
      <c r="T253" s="6">
        <f>IFERROR(VLOOKUP($B253,Miljö!$B$1:$S$477,MATCH(T$2,Miljö!$B$1:$X$1,0),FALSE)/1,0)-IFERROR(VLOOKUP($B253,'Slutlig allokering kvv'!$B$2:$AC$462,MATCH(T$3,'Slutlig allokering kvv'!$B$1:$AJ$1,0),FALSE)/1,0)</f>
        <v>1.05854</v>
      </c>
      <c r="U253">
        <f>IFERROR(VLOOKUP($B253,Kraftvärmeprod!$B$1:$AH$479,MATCH(U$2,Kraftvärmeprod!$B$1:$AG$1,0),FALSE)/1,0)-IFERROR(VLOOKUP($B253,'Slutlig allokering kvv'!$B$2:$AC$462,MATCH(U$3,'Slutlig allokering kvv'!$B$1:$AJ$1,0),FALSE)/1,0)</f>
        <v>0</v>
      </c>
      <c r="V253">
        <f>IFERROR(VLOOKUP($B253,Kraftvärmeprod!$B$1:$AH$479,MATCH(V$2,Kraftvärmeprod!$B$1:$AG$1,0),FALSE)/1,0)-IFERROR(VLOOKUP($B253,'Slutlig allokering kvv'!$B$2:$AC$462,MATCH(V$3,'Slutlig allokering kvv'!$B$1:$AJ$1,0),FALSE)/1,0)</f>
        <v>0</v>
      </c>
      <c r="W253">
        <f>IFERROR(VLOOKUP($B253,Kraftvärmeprod!$B$1:$AH$479,MATCH(W$2,Kraftvärmeprod!$B$1:$AG$1,0),FALSE)/1,0)-IFERROR(VLOOKUP($B253,'Slutlig allokering kvv'!$B$2:$AC$462,MATCH(W$3,'Slutlig allokering kvv'!$B$1:$AJ$1,0),FALSE)/1,0)</f>
        <v>0</v>
      </c>
      <c r="X253">
        <f>IFERROR(VLOOKUP($B253,Kraftvärmeprod!$B$1:$AH$479,MATCH(X$2,Kraftvärmeprod!$B$1:$AG$1,0),FALSE)/1,0)-IFERROR(VLOOKUP($B253,'Slutlig allokering kvv'!$B$2:$AC$462,MATCH(X$3,'Slutlig allokering kvv'!$B$1:$AJ$1,0),FALSE)/1,0)</f>
        <v>0</v>
      </c>
      <c r="Y253">
        <f>IFERROR(VLOOKUP($B253,Kraftvärmeprod!$B$1:$AH$479,MATCH(Y$2,Kraftvärmeprod!$B$1:$AG$1,0),FALSE)/1,0)-IFERROR(VLOOKUP($B253,'Slutlig allokering kvv'!$B$2:$AC$462,MATCH(Y$3,'Slutlig allokering kvv'!$B$1:$AJ$1,0),FALSE)/1,0)</f>
        <v>0</v>
      </c>
      <c r="Z253">
        <f>IFERROR(VLOOKUP($B253,Kraftvärmeprod!$B$1:$AH$479,MATCH(Z$2,Kraftvärmeprod!$B$1:$AG$1,0),FALSE)/1,0)-IFERROR(VLOOKUP($B253,'Slutlig allokering kvv'!$B$2:$AC$462,MATCH(Z$3,'Slutlig allokering kvv'!$B$1:$AJ$1,0),FALSE)/1,0)</f>
        <v>0</v>
      </c>
      <c r="AA253">
        <f>IFERROR(VLOOKUP($B253,Kraftvärmeprod!$B$1:$AH$479,MATCH(AA$2,Kraftvärmeprod!$B$1:$AG$1,0),FALSE)/1,0)-IFERROR(VLOOKUP($B253,'Slutlig allokering kvv'!$B$2:$AC$462,MATCH(AA$3,'Slutlig allokering kvv'!$B$1:$AJ$1,0),FALSE)/1,0)</f>
        <v>0</v>
      </c>
      <c r="AE253">
        <f t="shared" si="6"/>
        <v>49.078131999999997</v>
      </c>
      <c r="AG253">
        <f>IFERROR(VLOOKUP(B253,'Slutlig allokering kvv'!$B$2:$AJ$462,MATCH("Summa slutlig allokerad tillförd energi (utan hjälpel och rökgaskondensering):",'Slutlig allokering kvv'!$B$1:$AK$1,0),FALSE)/1,"")</f>
        <v>74.435867999999999</v>
      </c>
      <c r="AI253" s="137">
        <f>IFERROR(1-VLOOKUP(B253,'Slutlig allokering kvv'!$B$2:$AJ$462,MATCH("Andel av bränsle i kvv som allokerats till värme, exklusive rökgaskondensering och hjälpel",'Slutlig allokering kvv'!$B$1:$AK$1,0),FALSE),"")</f>
        <v>0.39734873779490587</v>
      </c>
      <c r="AK253" s="137">
        <f t="shared" si="7"/>
        <v>0.39734873779490582</v>
      </c>
    </row>
    <row r="254" spans="1:37" x14ac:dyDescent="0.25">
      <c r="A254" s="2" t="s">
        <v>403</v>
      </c>
      <c r="B254" s="2" t="s">
        <v>404</v>
      </c>
      <c r="C254">
        <f>IFERROR(VLOOKUP($B254,Kraftvärmeprod!$B$1:$AH$479,MATCH(C$3,Kraftvärmeprod!$B$1:$AG$1,0),FALSE)/1,"")</f>
        <v>75.777000000000001</v>
      </c>
      <c r="D254">
        <f>IFERROR(VLOOKUP($B254,Kraftvärmeprod!$B$1:$AH$479,MATCH(D$3,Kraftvärmeprod!$B$1:$AG$1,0),FALSE)/1,"")</f>
        <v>9.2780000000000005</v>
      </c>
      <c r="E254">
        <f>IFERROR(VLOOKUP($B254,Kraftvärmeprod!$B$1:$AH$479,MATCH(E$2,Kraftvärmeprod!$B$1:$AG$1,0),FALSE)/1,0)-IFERROR(VLOOKUP($B254,'Slutlig allokering kvv'!$B$2:$AC$462,MATCH(E$3,'Slutlig allokering kvv'!$B$1:$AJ$1,0),FALSE)/1,0)</f>
        <v>0</v>
      </c>
      <c r="F254">
        <f>IFERROR(VLOOKUP($B254,Kraftvärmeprod!$B$1:$AH$479,MATCH(F$2,Kraftvärmeprod!$B$1:$AG$1,0),FALSE)/1,0)-IFERROR(VLOOKUP($B254,'Slutlig allokering kvv'!$B$2:$AC$462,MATCH(F$3,'Slutlig allokering kvv'!$B$1:$AJ$1,0),FALSE)/1,0)</f>
        <v>0</v>
      </c>
      <c r="G254">
        <f>IFERROR(VLOOKUP($B254,Kraftvärmeprod!$B$1:$AH$479,MATCH(G$2,Kraftvärmeprod!$B$1:$AG$1,0),FALSE)/1,0)-IFERROR(VLOOKUP($B254,'Slutlig allokering kvv'!$B$2:$AC$462,MATCH(G$3,'Slutlig allokering kvv'!$B$1:$AJ$1,0),FALSE)/1,0)</f>
        <v>0.40154999999999985</v>
      </c>
      <c r="H254">
        <f>IFERROR(VLOOKUP($B254,Kraftvärmeprod!$B$1:$AH$479,MATCH(H$2,Kraftvärmeprod!$B$1:$AG$1,0),FALSE)/1,0)-IFERROR(VLOOKUP($B254,'Slutlig allokering kvv'!$B$2:$AC$462,MATCH(H$3,'Slutlig allokering kvv'!$B$1:$AJ$1,0),FALSE)/1,0)</f>
        <v>0</v>
      </c>
      <c r="I254">
        <f>IFERROR(VLOOKUP($B254,Kraftvärmeprod!$B$1:$AH$479,MATCH(I$2,Kraftvärmeprod!$B$1:$AG$1,0),FALSE)/1,0)-IFERROR(VLOOKUP($B254,'Slutlig allokering kvv'!$B$2:$AC$462,MATCH(I$3,'Slutlig allokering kvv'!$B$1:$AJ$1,0),FALSE)/1,0)</f>
        <v>0</v>
      </c>
      <c r="J254">
        <f>IFERROR(VLOOKUP($B254,Kraftvärmeprod!$B$1:$AH$479,MATCH(J$2,Kraftvärmeprod!$B$1:$AG$1,0),FALSE)/1,0)-IFERROR(VLOOKUP($B254,'Slutlig allokering kvv'!$B$2:$AC$462,MATCH(J$3,'Slutlig allokering kvv'!$B$1:$AJ$1,0),FALSE)/1,0)</f>
        <v>0</v>
      </c>
      <c r="K254">
        <f>IFERROR(VLOOKUP($B254,Kraftvärmeprod!$B$1:$AH$479,MATCH(K$2,Kraftvärmeprod!$B$1:$AG$1,0),FALSE)/1,0)-IFERROR(VLOOKUP($B254,'Slutlig allokering kvv'!$B$2:$AC$462,MATCH(K$3,'Slutlig allokering kvv'!$B$1:$AJ$1,0),FALSE)/1,0)</f>
        <v>0</v>
      </c>
      <c r="L254">
        <f>IFERROR(VLOOKUP($B254,Kraftvärmeprod!$B$1:$AH$479,MATCH(L$2,Kraftvärmeprod!$B$1:$AG$1,0),FALSE)/1,0)-IFERROR(VLOOKUP($B254,'Slutlig allokering kvv'!$B$2:$AC$462,MATCH(L$3,'Slutlig allokering kvv'!$B$1:$AJ$1,0),FALSE)/1,0)</f>
        <v>0</v>
      </c>
      <c r="M254">
        <f>IFERROR(VLOOKUP($B254,Kraftvärmeprod!$B$1:$AH$479,MATCH(M$2,Kraftvärmeprod!$B$1:$AG$1,0),FALSE)/1,0)-IFERROR(VLOOKUP($B254,'Slutlig allokering kvv'!$B$2:$AC$462,MATCH(M$3,'Slutlig allokering kvv'!$B$1:$AJ$1,0),FALSE)/1,0)</f>
        <v>0</v>
      </c>
      <c r="N254">
        <f>IFERROR(VLOOKUP($B254,Kraftvärmeprod!$B$1:$AH$479,MATCH(N$2,Kraftvärmeprod!$B$1:$AG$1,0),FALSE)/1,0)-IFERROR(VLOOKUP($B254,'Slutlig allokering kvv'!$B$2:$AC$462,MATCH(N$3,'Slutlig allokering kvv'!$B$1:$AJ$1,0),FALSE)/1,0)</f>
        <v>1.9230800000000006</v>
      </c>
      <c r="O254">
        <f>IFERROR(VLOOKUP($B254,Kraftvärmeprod!$B$1:$AH$479,MATCH(O$2,Kraftvärmeprod!$B$1:$AG$1,0),FALSE)/1,0)-IFERROR(VLOOKUP($B254,'Slutlig allokering kvv'!$B$2:$AC$462,MATCH(O$3,'Slutlig allokering kvv'!$B$1:$AJ$1,0),FALSE)/1,0)</f>
        <v>4.7170000000000005</v>
      </c>
      <c r="P254">
        <f>IFERROR(VLOOKUP($B254,Kraftvärmeprod!$B$1:$AH$479,MATCH(P$2,Kraftvärmeprod!$B$1:$AG$1,0),FALSE)/1,0)-IFERROR(VLOOKUP($B254,'Slutlig allokering kvv'!$B$2:$AC$462,MATCH(P$3,'Slutlig allokering kvv'!$B$1:$AJ$1,0),FALSE)/1,0)</f>
        <v>0</v>
      </c>
      <c r="Q254">
        <f>IFERROR(VLOOKUP($B254,Kraftvärmeprod!$B$1:$AH$479,MATCH(Q$2,Kraftvärmeprod!$B$1:$AG$1,0),FALSE)/1,0)-IFERROR(VLOOKUP($B254,'Slutlig allokering kvv'!$B$2:$AC$462,MATCH(Q$3,'Slutlig allokering kvv'!$B$1:$AJ$1,0),FALSE)/1,0)</f>
        <v>0</v>
      </c>
      <c r="R254">
        <f>IFERROR(VLOOKUP($B254,Kraftvärmeprod!$B$1:$AH$479,MATCH(R$2,Kraftvärmeprod!$B$1:$AG$1,0),FALSE)/1,0)-IFERROR(VLOOKUP($B254,'Slutlig allokering kvv'!$B$2:$AC$462,MATCH(R$3,'Slutlig allokering kvv'!$B$1:$AJ$1,0),FALSE)/1,0)</f>
        <v>0</v>
      </c>
      <c r="S254">
        <f>IFERROR(VLOOKUP($B254,Kraftvärmeprod!$B$1:$AH$479,MATCH(S$2,Kraftvärmeprod!$B$1:$AG$1,0),FALSE)/1,0)-IFERROR(VLOOKUP($B254,'Slutlig allokering kvv'!$B$2:$AC$462,MATCH(S$3,'Slutlig allokering kvv'!$B$1:$AJ$1,0),FALSE)/1,0)</f>
        <v>6.1227000000000018</v>
      </c>
      <c r="T254" s="6">
        <f>IFERROR(VLOOKUP($B254,Miljö!$B$1:$S$477,MATCH(T$2,Miljö!$B$1:$X$1,0),FALSE)/1,0)-IFERROR(VLOOKUP($B254,'Slutlig allokering kvv'!$B$2:$AC$462,MATCH(T$3,'Slutlig allokering kvv'!$B$1:$AJ$1,0),FALSE)/1,0)</f>
        <v>0.49023999999999979</v>
      </c>
      <c r="U254">
        <f>IFERROR(VLOOKUP($B254,Kraftvärmeprod!$B$1:$AH$479,MATCH(U$2,Kraftvärmeprod!$B$1:$AG$1,0),FALSE)/1,0)-IFERROR(VLOOKUP($B254,'Slutlig allokering kvv'!$B$2:$AC$462,MATCH(U$3,'Slutlig allokering kvv'!$B$1:$AJ$1,0),FALSE)/1,0)</f>
        <v>1.3473600000000001</v>
      </c>
      <c r="V254">
        <f>IFERROR(VLOOKUP($B254,Kraftvärmeprod!$B$1:$AH$479,MATCH(V$2,Kraftvärmeprod!$B$1:$AG$1,0),FALSE)/1,0)-IFERROR(VLOOKUP($B254,'Slutlig allokering kvv'!$B$2:$AC$462,MATCH(V$3,'Slutlig allokering kvv'!$B$1:$AJ$1,0),FALSE)/1,0)</f>
        <v>0</v>
      </c>
      <c r="W254">
        <f>IFERROR(VLOOKUP($B254,Kraftvärmeprod!$B$1:$AH$479,MATCH(W$2,Kraftvärmeprod!$B$1:$AG$1,0),FALSE)/1,0)-IFERROR(VLOOKUP($B254,'Slutlig allokering kvv'!$B$2:$AC$462,MATCH(W$3,'Slutlig allokering kvv'!$B$1:$AJ$1,0),FALSE)/1,0)</f>
        <v>0</v>
      </c>
      <c r="X254">
        <f>IFERROR(VLOOKUP($B254,Kraftvärmeprod!$B$1:$AH$479,MATCH(X$2,Kraftvärmeprod!$B$1:$AG$1,0),FALSE)/1,0)-IFERROR(VLOOKUP($B254,'Slutlig allokering kvv'!$B$2:$AC$462,MATCH(X$3,'Slutlig allokering kvv'!$B$1:$AJ$1,0),FALSE)/1,0)</f>
        <v>0</v>
      </c>
      <c r="Y254">
        <f>IFERROR(VLOOKUP($B254,Kraftvärmeprod!$B$1:$AH$479,MATCH(Y$2,Kraftvärmeprod!$B$1:$AG$1,0),FALSE)/1,0)-IFERROR(VLOOKUP($B254,'Slutlig allokering kvv'!$B$2:$AC$462,MATCH(Y$3,'Slutlig allokering kvv'!$B$1:$AJ$1,0),FALSE)/1,0)</f>
        <v>0</v>
      </c>
      <c r="Z254">
        <f>IFERROR(VLOOKUP($B254,Kraftvärmeprod!$B$1:$AH$479,MATCH(Z$2,Kraftvärmeprod!$B$1:$AG$1,0),FALSE)/1,0)-IFERROR(VLOOKUP($B254,'Slutlig allokering kvv'!$B$2:$AC$462,MATCH(Z$3,'Slutlig allokering kvv'!$B$1:$AJ$1,0),FALSE)/1,0)</f>
        <v>6.6038000000000013E-2</v>
      </c>
      <c r="AA254">
        <f>IFERROR(VLOOKUP($B254,Kraftvärmeprod!$B$1:$AH$479,MATCH(AA$2,Kraftvärmeprod!$B$1:$AG$1,0),FALSE)/1,0)-IFERROR(VLOOKUP($B254,'Slutlig allokering kvv'!$B$2:$AC$462,MATCH(AA$3,'Slutlig allokering kvv'!$B$1:$AJ$1,0),FALSE)/1,0)</f>
        <v>1.3546199999999997</v>
      </c>
      <c r="AE254">
        <f t="shared" si="6"/>
        <v>15.932348000000005</v>
      </c>
      <c r="AG254">
        <f>IFERROR(VLOOKUP(B254,'Slutlig allokering kvv'!$B$2:$AJ$462,MATCH("Summa slutlig allokerad tillförd energi (utan hjälpel och rökgaskondensering):",'Slutlig allokering kvv'!$B$1:$AK$1,0),FALSE)/1,"")</f>
        <v>53.42065199999999</v>
      </c>
      <c r="AI254" s="137">
        <f>IFERROR(1-VLOOKUP(B254,'Slutlig allokering kvv'!$B$2:$AJ$462,MATCH("Andel av bränsle i kvv som allokerats till värme, exklusive rökgaskondensering och hjälpel",'Slutlig allokering kvv'!$B$1:$AK$1,0),FALSE),"")</f>
        <v>0.22972831744841626</v>
      </c>
      <c r="AK254" s="137">
        <f t="shared" si="7"/>
        <v>0.22972831744841615</v>
      </c>
    </row>
    <row r="255" spans="1:37" x14ac:dyDescent="0.25">
      <c r="A255" s="2" t="s">
        <v>405</v>
      </c>
      <c r="B255" s="2" t="s">
        <v>406</v>
      </c>
      <c r="C255" t="str">
        <f>IFERROR(VLOOKUP($B255,Kraftvärmeprod!$B$1:$AH$479,MATCH(C$3,Kraftvärmeprod!$B$1:$AG$1,0),FALSE)/1,"")</f>
        <v/>
      </c>
      <c r="D255" t="str">
        <f>IFERROR(VLOOKUP($B255,Kraftvärmeprod!$B$1:$AH$479,MATCH(D$3,Kraftvärmeprod!$B$1:$AG$1,0),FALSE)/1,"")</f>
        <v/>
      </c>
      <c r="E255">
        <f>IFERROR(VLOOKUP($B255,Kraftvärmeprod!$B$1:$AH$479,MATCH(E$2,Kraftvärmeprod!$B$1:$AG$1,0),FALSE)/1,0)-IFERROR(VLOOKUP($B255,'Slutlig allokering kvv'!$B$2:$AC$462,MATCH(E$3,'Slutlig allokering kvv'!$B$1:$AJ$1,0),FALSE)/1,0)</f>
        <v>0</v>
      </c>
      <c r="F255">
        <f>IFERROR(VLOOKUP($B255,Kraftvärmeprod!$B$1:$AH$479,MATCH(F$2,Kraftvärmeprod!$B$1:$AG$1,0),FALSE)/1,0)-IFERROR(VLOOKUP($B255,'Slutlig allokering kvv'!$B$2:$AC$462,MATCH(F$3,'Slutlig allokering kvv'!$B$1:$AJ$1,0),FALSE)/1,0)</f>
        <v>0</v>
      </c>
      <c r="G255">
        <f>IFERROR(VLOOKUP($B255,Kraftvärmeprod!$B$1:$AH$479,MATCH(G$2,Kraftvärmeprod!$B$1:$AG$1,0),FALSE)/1,0)-IFERROR(VLOOKUP($B255,'Slutlig allokering kvv'!$B$2:$AC$462,MATCH(G$3,'Slutlig allokering kvv'!$B$1:$AJ$1,0),FALSE)/1,0)</f>
        <v>0</v>
      </c>
      <c r="H255">
        <f>IFERROR(VLOOKUP($B255,Kraftvärmeprod!$B$1:$AH$479,MATCH(H$2,Kraftvärmeprod!$B$1:$AG$1,0),FALSE)/1,0)-IFERROR(VLOOKUP($B255,'Slutlig allokering kvv'!$B$2:$AC$462,MATCH(H$3,'Slutlig allokering kvv'!$B$1:$AJ$1,0),FALSE)/1,0)</f>
        <v>0</v>
      </c>
      <c r="I255">
        <f>IFERROR(VLOOKUP($B255,Kraftvärmeprod!$B$1:$AH$479,MATCH(I$2,Kraftvärmeprod!$B$1:$AG$1,0),FALSE)/1,0)-IFERROR(VLOOKUP($B255,'Slutlig allokering kvv'!$B$2:$AC$462,MATCH(I$3,'Slutlig allokering kvv'!$B$1:$AJ$1,0),FALSE)/1,0)</f>
        <v>0</v>
      </c>
      <c r="J255">
        <f>IFERROR(VLOOKUP($B255,Kraftvärmeprod!$B$1:$AH$479,MATCH(J$2,Kraftvärmeprod!$B$1:$AG$1,0),FALSE)/1,0)-IFERROR(VLOOKUP($B255,'Slutlig allokering kvv'!$B$2:$AC$462,MATCH(J$3,'Slutlig allokering kvv'!$B$1:$AJ$1,0),FALSE)/1,0)</f>
        <v>0</v>
      </c>
      <c r="K255">
        <f>IFERROR(VLOOKUP($B255,Kraftvärmeprod!$B$1:$AH$479,MATCH(K$2,Kraftvärmeprod!$B$1:$AG$1,0),FALSE)/1,0)-IFERROR(VLOOKUP($B255,'Slutlig allokering kvv'!$B$2:$AC$462,MATCH(K$3,'Slutlig allokering kvv'!$B$1:$AJ$1,0),FALSE)/1,0)</f>
        <v>0</v>
      </c>
      <c r="L255">
        <f>IFERROR(VLOOKUP($B255,Kraftvärmeprod!$B$1:$AH$479,MATCH(L$2,Kraftvärmeprod!$B$1:$AG$1,0),FALSE)/1,0)-IFERROR(VLOOKUP($B255,'Slutlig allokering kvv'!$B$2:$AC$462,MATCH(L$3,'Slutlig allokering kvv'!$B$1:$AJ$1,0),FALSE)/1,0)</f>
        <v>0</v>
      </c>
      <c r="M255">
        <f>IFERROR(VLOOKUP($B255,Kraftvärmeprod!$B$1:$AH$479,MATCH(M$2,Kraftvärmeprod!$B$1:$AG$1,0),FALSE)/1,0)-IFERROR(VLOOKUP($B255,'Slutlig allokering kvv'!$B$2:$AC$462,MATCH(M$3,'Slutlig allokering kvv'!$B$1:$AJ$1,0),FALSE)/1,0)</f>
        <v>0</v>
      </c>
      <c r="N255">
        <f>IFERROR(VLOOKUP($B255,Kraftvärmeprod!$B$1:$AH$479,MATCH(N$2,Kraftvärmeprod!$B$1:$AG$1,0),FALSE)/1,0)-IFERROR(VLOOKUP($B255,'Slutlig allokering kvv'!$B$2:$AC$462,MATCH(N$3,'Slutlig allokering kvv'!$B$1:$AJ$1,0),FALSE)/1,0)</f>
        <v>0</v>
      </c>
      <c r="O255">
        <f>IFERROR(VLOOKUP($B255,Kraftvärmeprod!$B$1:$AH$479,MATCH(O$2,Kraftvärmeprod!$B$1:$AG$1,0),FALSE)/1,0)-IFERROR(VLOOKUP($B255,'Slutlig allokering kvv'!$B$2:$AC$462,MATCH(O$3,'Slutlig allokering kvv'!$B$1:$AJ$1,0),FALSE)/1,0)</f>
        <v>0</v>
      </c>
      <c r="P255">
        <f>IFERROR(VLOOKUP($B255,Kraftvärmeprod!$B$1:$AH$479,MATCH(P$2,Kraftvärmeprod!$B$1:$AG$1,0),FALSE)/1,0)-IFERROR(VLOOKUP($B255,'Slutlig allokering kvv'!$B$2:$AC$462,MATCH(P$3,'Slutlig allokering kvv'!$B$1:$AJ$1,0),FALSE)/1,0)</f>
        <v>0</v>
      </c>
      <c r="Q255">
        <f>IFERROR(VLOOKUP($B255,Kraftvärmeprod!$B$1:$AH$479,MATCH(Q$2,Kraftvärmeprod!$B$1:$AG$1,0),FALSE)/1,0)-IFERROR(VLOOKUP($B255,'Slutlig allokering kvv'!$B$2:$AC$462,MATCH(Q$3,'Slutlig allokering kvv'!$B$1:$AJ$1,0),FALSE)/1,0)</f>
        <v>0</v>
      </c>
      <c r="R255">
        <f>IFERROR(VLOOKUP($B255,Kraftvärmeprod!$B$1:$AH$479,MATCH(R$2,Kraftvärmeprod!$B$1:$AG$1,0),FALSE)/1,0)-IFERROR(VLOOKUP($B255,'Slutlig allokering kvv'!$B$2:$AC$462,MATCH(R$3,'Slutlig allokering kvv'!$B$1:$AJ$1,0),FALSE)/1,0)</f>
        <v>0</v>
      </c>
      <c r="S255">
        <f>IFERROR(VLOOKUP($B255,Kraftvärmeprod!$B$1:$AH$479,MATCH(S$2,Kraftvärmeprod!$B$1:$AG$1,0),FALSE)/1,0)-IFERROR(VLOOKUP($B255,'Slutlig allokering kvv'!$B$2:$AC$462,MATCH(S$3,'Slutlig allokering kvv'!$B$1:$AJ$1,0),FALSE)/1,0)</f>
        <v>0</v>
      </c>
      <c r="T255" s="6">
        <f>IFERROR(VLOOKUP($B255,Miljö!$B$1:$S$477,MATCH(T$2,Miljö!$B$1:$X$1,0),FALSE)/1,0)-IFERROR(VLOOKUP($B255,'Slutlig allokering kvv'!$B$2:$AC$462,MATCH(T$3,'Slutlig allokering kvv'!$B$1:$AJ$1,0),FALSE)/1,0)</f>
        <v>0</v>
      </c>
      <c r="U255">
        <f>IFERROR(VLOOKUP($B255,Kraftvärmeprod!$B$1:$AH$479,MATCH(U$2,Kraftvärmeprod!$B$1:$AG$1,0),FALSE)/1,0)-IFERROR(VLOOKUP($B255,'Slutlig allokering kvv'!$B$2:$AC$462,MATCH(U$3,'Slutlig allokering kvv'!$B$1:$AJ$1,0),FALSE)/1,0)</f>
        <v>0</v>
      </c>
      <c r="V255">
        <f>IFERROR(VLOOKUP($B255,Kraftvärmeprod!$B$1:$AH$479,MATCH(V$2,Kraftvärmeprod!$B$1:$AG$1,0),FALSE)/1,0)-IFERROR(VLOOKUP($B255,'Slutlig allokering kvv'!$B$2:$AC$462,MATCH(V$3,'Slutlig allokering kvv'!$B$1:$AJ$1,0),FALSE)/1,0)</f>
        <v>0</v>
      </c>
      <c r="W255">
        <f>IFERROR(VLOOKUP($B255,Kraftvärmeprod!$B$1:$AH$479,MATCH(W$2,Kraftvärmeprod!$B$1:$AG$1,0),FALSE)/1,0)-IFERROR(VLOOKUP($B255,'Slutlig allokering kvv'!$B$2:$AC$462,MATCH(W$3,'Slutlig allokering kvv'!$B$1:$AJ$1,0),FALSE)/1,0)</f>
        <v>0</v>
      </c>
      <c r="X255">
        <f>IFERROR(VLOOKUP($B255,Kraftvärmeprod!$B$1:$AH$479,MATCH(X$2,Kraftvärmeprod!$B$1:$AG$1,0),FALSE)/1,0)-IFERROR(VLOOKUP($B255,'Slutlig allokering kvv'!$B$2:$AC$462,MATCH(X$3,'Slutlig allokering kvv'!$B$1:$AJ$1,0),FALSE)/1,0)</f>
        <v>0</v>
      </c>
      <c r="Y255">
        <f>IFERROR(VLOOKUP($B255,Kraftvärmeprod!$B$1:$AH$479,MATCH(Y$2,Kraftvärmeprod!$B$1:$AG$1,0),FALSE)/1,0)-IFERROR(VLOOKUP($B255,'Slutlig allokering kvv'!$B$2:$AC$462,MATCH(Y$3,'Slutlig allokering kvv'!$B$1:$AJ$1,0),FALSE)/1,0)</f>
        <v>0</v>
      </c>
      <c r="Z255">
        <f>IFERROR(VLOOKUP($B255,Kraftvärmeprod!$B$1:$AH$479,MATCH(Z$2,Kraftvärmeprod!$B$1:$AG$1,0),FALSE)/1,0)-IFERROR(VLOOKUP($B255,'Slutlig allokering kvv'!$B$2:$AC$462,MATCH(Z$3,'Slutlig allokering kvv'!$B$1:$AJ$1,0),FALSE)/1,0)</f>
        <v>0</v>
      </c>
      <c r="AA255">
        <f>IFERROR(VLOOKUP($B255,Kraftvärmeprod!$B$1:$AH$479,MATCH(AA$2,Kraftvärmeprod!$B$1:$AG$1,0),FALSE)/1,0)-IFERROR(VLOOKUP($B255,'Slutlig allokering kvv'!$B$2:$AC$462,MATCH(AA$3,'Slutlig allokering kvv'!$B$1:$AJ$1,0),FALSE)/1,0)</f>
        <v>0</v>
      </c>
      <c r="AE255">
        <f t="shared" si="6"/>
        <v>0</v>
      </c>
      <c r="AG255">
        <f>IFERROR(VLOOKUP(B255,'Slutlig allokering kvv'!$B$2:$AJ$462,MATCH("Summa slutlig allokerad tillförd energi (utan hjälpel och rökgaskondensering):",'Slutlig allokering kvv'!$B$1:$AK$1,0),FALSE)/1,"")</f>
        <v>0</v>
      </c>
      <c r="AI255" s="137" t="str">
        <f>IFERROR(1-VLOOKUP(B255,'Slutlig allokering kvv'!$B$2:$AJ$462,MATCH("Andel av bränsle i kvv som allokerats till värme, exklusive rökgaskondensering och hjälpel",'Slutlig allokering kvv'!$B$1:$AK$1,0),FALSE),"")</f>
        <v/>
      </c>
      <c r="AK255" s="137" t="str">
        <f t="shared" si="7"/>
        <v/>
      </c>
    </row>
    <row r="256" spans="1:37" x14ac:dyDescent="0.25">
      <c r="A256" s="2" t="s">
        <v>407</v>
      </c>
      <c r="B256" s="2" t="s">
        <v>408</v>
      </c>
      <c r="C256" t="str">
        <f>IFERROR(VLOOKUP($B256,Kraftvärmeprod!$B$1:$AH$479,MATCH(C$3,Kraftvärmeprod!$B$1:$AG$1,0),FALSE)/1,"")</f>
        <v/>
      </c>
      <c r="D256" t="str">
        <f>IFERROR(VLOOKUP($B256,Kraftvärmeprod!$B$1:$AH$479,MATCH(D$3,Kraftvärmeprod!$B$1:$AG$1,0),FALSE)/1,"")</f>
        <v/>
      </c>
      <c r="E256">
        <f>IFERROR(VLOOKUP($B256,Kraftvärmeprod!$B$1:$AH$479,MATCH(E$2,Kraftvärmeprod!$B$1:$AG$1,0),FALSE)/1,0)-IFERROR(VLOOKUP($B256,'Slutlig allokering kvv'!$B$2:$AC$462,MATCH(E$3,'Slutlig allokering kvv'!$B$1:$AJ$1,0),FALSE)/1,0)</f>
        <v>0</v>
      </c>
      <c r="F256">
        <f>IFERROR(VLOOKUP($B256,Kraftvärmeprod!$B$1:$AH$479,MATCH(F$2,Kraftvärmeprod!$B$1:$AG$1,0),FALSE)/1,0)-IFERROR(VLOOKUP($B256,'Slutlig allokering kvv'!$B$2:$AC$462,MATCH(F$3,'Slutlig allokering kvv'!$B$1:$AJ$1,0),FALSE)/1,0)</f>
        <v>0</v>
      </c>
      <c r="G256">
        <f>IFERROR(VLOOKUP($B256,Kraftvärmeprod!$B$1:$AH$479,MATCH(G$2,Kraftvärmeprod!$B$1:$AG$1,0),FALSE)/1,0)-IFERROR(VLOOKUP($B256,'Slutlig allokering kvv'!$B$2:$AC$462,MATCH(G$3,'Slutlig allokering kvv'!$B$1:$AJ$1,0),FALSE)/1,0)</f>
        <v>0</v>
      </c>
      <c r="H256">
        <f>IFERROR(VLOOKUP($B256,Kraftvärmeprod!$B$1:$AH$479,MATCH(H$2,Kraftvärmeprod!$B$1:$AG$1,0),FALSE)/1,0)-IFERROR(VLOOKUP($B256,'Slutlig allokering kvv'!$B$2:$AC$462,MATCH(H$3,'Slutlig allokering kvv'!$B$1:$AJ$1,0),FALSE)/1,0)</f>
        <v>0</v>
      </c>
      <c r="I256">
        <f>IFERROR(VLOOKUP($B256,Kraftvärmeprod!$B$1:$AH$479,MATCH(I$2,Kraftvärmeprod!$B$1:$AG$1,0),FALSE)/1,0)-IFERROR(VLOOKUP($B256,'Slutlig allokering kvv'!$B$2:$AC$462,MATCH(I$3,'Slutlig allokering kvv'!$B$1:$AJ$1,0),FALSE)/1,0)</f>
        <v>0</v>
      </c>
      <c r="J256">
        <f>IFERROR(VLOOKUP($B256,Kraftvärmeprod!$B$1:$AH$479,MATCH(J$2,Kraftvärmeprod!$B$1:$AG$1,0),FALSE)/1,0)-IFERROR(VLOOKUP($B256,'Slutlig allokering kvv'!$B$2:$AC$462,MATCH(J$3,'Slutlig allokering kvv'!$B$1:$AJ$1,0),FALSE)/1,0)</f>
        <v>0</v>
      </c>
      <c r="K256">
        <f>IFERROR(VLOOKUP($B256,Kraftvärmeprod!$B$1:$AH$479,MATCH(K$2,Kraftvärmeprod!$B$1:$AG$1,0),FALSE)/1,0)-IFERROR(VLOOKUP($B256,'Slutlig allokering kvv'!$B$2:$AC$462,MATCH(K$3,'Slutlig allokering kvv'!$B$1:$AJ$1,0),FALSE)/1,0)</f>
        <v>0</v>
      </c>
      <c r="L256">
        <f>IFERROR(VLOOKUP($B256,Kraftvärmeprod!$B$1:$AH$479,MATCH(L$2,Kraftvärmeprod!$B$1:$AG$1,0),FALSE)/1,0)-IFERROR(VLOOKUP($B256,'Slutlig allokering kvv'!$B$2:$AC$462,MATCH(L$3,'Slutlig allokering kvv'!$B$1:$AJ$1,0),FALSE)/1,0)</f>
        <v>0</v>
      </c>
      <c r="M256">
        <f>IFERROR(VLOOKUP($B256,Kraftvärmeprod!$B$1:$AH$479,MATCH(M$2,Kraftvärmeprod!$B$1:$AG$1,0),FALSE)/1,0)-IFERROR(VLOOKUP($B256,'Slutlig allokering kvv'!$B$2:$AC$462,MATCH(M$3,'Slutlig allokering kvv'!$B$1:$AJ$1,0),FALSE)/1,0)</f>
        <v>0</v>
      </c>
      <c r="N256">
        <f>IFERROR(VLOOKUP($B256,Kraftvärmeprod!$B$1:$AH$479,MATCH(N$2,Kraftvärmeprod!$B$1:$AG$1,0),FALSE)/1,0)-IFERROR(VLOOKUP($B256,'Slutlig allokering kvv'!$B$2:$AC$462,MATCH(N$3,'Slutlig allokering kvv'!$B$1:$AJ$1,0),FALSE)/1,0)</f>
        <v>0</v>
      </c>
      <c r="O256">
        <f>IFERROR(VLOOKUP($B256,Kraftvärmeprod!$B$1:$AH$479,MATCH(O$2,Kraftvärmeprod!$B$1:$AG$1,0),FALSE)/1,0)-IFERROR(VLOOKUP($B256,'Slutlig allokering kvv'!$B$2:$AC$462,MATCH(O$3,'Slutlig allokering kvv'!$B$1:$AJ$1,0),FALSE)/1,0)</f>
        <v>0</v>
      </c>
      <c r="P256">
        <f>IFERROR(VLOOKUP($B256,Kraftvärmeprod!$B$1:$AH$479,MATCH(P$2,Kraftvärmeprod!$B$1:$AG$1,0),FALSE)/1,0)-IFERROR(VLOOKUP($B256,'Slutlig allokering kvv'!$B$2:$AC$462,MATCH(P$3,'Slutlig allokering kvv'!$B$1:$AJ$1,0),FALSE)/1,0)</f>
        <v>0</v>
      </c>
      <c r="Q256">
        <f>IFERROR(VLOOKUP($B256,Kraftvärmeprod!$B$1:$AH$479,MATCH(Q$2,Kraftvärmeprod!$B$1:$AG$1,0),FALSE)/1,0)-IFERROR(VLOOKUP($B256,'Slutlig allokering kvv'!$B$2:$AC$462,MATCH(Q$3,'Slutlig allokering kvv'!$B$1:$AJ$1,0),FALSE)/1,0)</f>
        <v>0</v>
      </c>
      <c r="R256">
        <f>IFERROR(VLOOKUP($B256,Kraftvärmeprod!$B$1:$AH$479,MATCH(R$2,Kraftvärmeprod!$B$1:$AG$1,0),FALSE)/1,0)-IFERROR(VLOOKUP($B256,'Slutlig allokering kvv'!$B$2:$AC$462,MATCH(R$3,'Slutlig allokering kvv'!$B$1:$AJ$1,0),FALSE)/1,0)</f>
        <v>0</v>
      </c>
      <c r="S256">
        <f>IFERROR(VLOOKUP($B256,Kraftvärmeprod!$B$1:$AH$479,MATCH(S$2,Kraftvärmeprod!$B$1:$AG$1,0),FALSE)/1,0)-IFERROR(VLOOKUP($B256,'Slutlig allokering kvv'!$B$2:$AC$462,MATCH(S$3,'Slutlig allokering kvv'!$B$1:$AJ$1,0),FALSE)/1,0)</f>
        <v>0</v>
      </c>
      <c r="T256" s="6">
        <f>IFERROR(VLOOKUP($B256,Miljö!$B$1:$S$477,MATCH(T$2,Miljö!$B$1:$X$1,0),FALSE)/1,0)-IFERROR(VLOOKUP($B256,'Slutlig allokering kvv'!$B$2:$AC$462,MATCH(T$3,'Slutlig allokering kvv'!$B$1:$AJ$1,0),FALSE)/1,0)</f>
        <v>0</v>
      </c>
      <c r="U256">
        <f>IFERROR(VLOOKUP($B256,Kraftvärmeprod!$B$1:$AH$479,MATCH(U$2,Kraftvärmeprod!$B$1:$AG$1,0),FALSE)/1,0)-IFERROR(VLOOKUP($B256,'Slutlig allokering kvv'!$B$2:$AC$462,MATCH(U$3,'Slutlig allokering kvv'!$B$1:$AJ$1,0),FALSE)/1,0)</f>
        <v>0</v>
      </c>
      <c r="V256">
        <f>IFERROR(VLOOKUP($B256,Kraftvärmeprod!$B$1:$AH$479,MATCH(V$2,Kraftvärmeprod!$B$1:$AG$1,0),FALSE)/1,0)-IFERROR(VLOOKUP($B256,'Slutlig allokering kvv'!$B$2:$AC$462,MATCH(V$3,'Slutlig allokering kvv'!$B$1:$AJ$1,0),FALSE)/1,0)</f>
        <v>0</v>
      </c>
      <c r="W256">
        <f>IFERROR(VLOOKUP($B256,Kraftvärmeprod!$B$1:$AH$479,MATCH(W$2,Kraftvärmeprod!$B$1:$AG$1,0),FALSE)/1,0)-IFERROR(VLOOKUP($B256,'Slutlig allokering kvv'!$B$2:$AC$462,MATCH(W$3,'Slutlig allokering kvv'!$B$1:$AJ$1,0),FALSE)/1,0)</f>
        <v>0</v>
      </c>
      <c r="X256">
        <f>IFERROR(VLOOKUP($B256,Kraftvärmeprod!$B$1:$AH$479,MATCH(X$2,Kraftvärmeprod!$B$1:$AG$1,0),FALSE)/1,0)-IFERROR(VLOOKUP($B256,'Slutlig allokering kvv'!$B$2:$AC$462,MATCH(X$3,'Slutlig allokering kvv'!$B$1:$AJ$1,0),FALSE)/1,0)</f>
        <v>0</v>
      </c>
      <c r="Y256">
        <f>IFERROR(VLOOKUP($B256,Kraftvärmeprod!$B$1:$AH$479,MATCH(Y$2,Kraftvärmeprod!$B$1:$AG$1,0),FALSE)/1,0)-IFERROR(VLOOKUP($B256,'Slutlig allokering kvv'!$B$2:$AC$462,MATCH(Y$3,'Slutlig allokering kvv'!$B$1:$AJ$1,0),FALSE)/1,0)</f>
        <v>0</v>
      </c>
      <c r="Z256">
        <f>IFERROR(VLOOKUP($B256,Kraftvärmeprod!$B$1:$AH$479,MATCH(Z$2,Kraftvärmeprod!$B$1:$AG$1,0),FALSE)/1,0)-IFERROR(VLOOKUP($B256,'Slutlig allokering kvv'!$B$2:$AC$462,MATCH(Z$3,'Slutlig allokering kvv'!$B$1:$AJ$1,0),FALSE)/1,0)</f>
        <v>0</v>
      </c>
      <c r="AA256">
        <f>IFERROR(VLOOKUP($B256,Kraftvärmeprod!$B$1:$AH$479,MATCH(AA$2,Kraftvärmeprod!$B$1:$AG$1,0),FALSE)/1,0)-IFERROR(VLOOKUP($B256,'Slutlig allokering kvv'!$B$2:$AC$462,MATCH(AA$3,'Slutlig allokering kvv'!$B$1:$AJ$1,0),FALSE)/1,0)</f>
        <v>0</v>
      </c>
      <c r="AE256">
        <f t="shared" si="6"/>
        <v>0</v>
      </c>
      <c r="AG256">
        <f>IFERROR(VLOOKUP(B256,'Slutlig allokering kvv'!$B$2:$AJ$462,MATCH("Summa slutlig allokerad tillförd energi (utan hjälpel och rökgaskondensering):",'Slutlig allokering kvv'!$B$1:$AK$1,0),FALSE)/1,"")</f>
        <v>0</v>
      </c>
      <c r="AI256" s="137" t="str">
        <f>IFERROR(1-VLOOKUP(B256,'Slutlig allokering kvv'!$B$2:$AJ$462,MATCH("Andel av bränsle i kvv som allokerats till värme, exklusive rökgaskondensering och hjälpel",'Slutlig allokering kvv'!$B$1:$AK$1,0),FALSE),"")</f>
        <v/>
      </c>
      <c r="AK256" s="137" t="str">
        <f t="shared" si="7"/>
        <v/>
      </c>
    </row>
    <row r="257" spans="1:37" x14ac:dyDescent="0.25">
      <c r="A257" s="2" t="s">
        <v>407</v>
      </c>
      <c r="B257" s="2" t="s">
        <v>409</v>
      </c>
      <c r="C257" t="str">
        <f>IFERROR(VLOOKUP($B257,Kraftvärmeprod!$B$1:$AH$479,MATCH(C$3,Kraftvärmeprod!$B$1:$AG$1,0),FALSE)/1,"")</f>
        <v/>
      </c>
      <c r="D257" t="str">
        <f>IFERROR(VLOOKUP($B257,Kraftvärmeprod!$B$1:$AH$479,MATCH(D$3,Kraftvärmeprod!$B$1:$AG$1,0),FALSE)/1,"")</f>
        <v/>
      </c>
      <c r="E257">
        <f>IFERROR(VLOOKUP($B257,Kraftvärmeprod!$B$1:$AH$479,MATCH(E$2,Kraftvärmeprod!$B$1:$AG$1,0),FALSE)/1,0)-IFERROR(VLOOKUP($B257,'Slutlig allokering kvv'!$B$2:$AC$462,MATCH(E$3,'Slutlig allokering kvv'!$B$1:$AJ$1,0),FALSE)/1,0)</f>
        <v>0</v>
      </c>
      <c r="F257">
        <f>IFERROR(VLOOKUP($B257,Kraftvärmeprod!$B$1:$AH$479,MATCH(F$2,Kraftvärmeprod!$B$1:$AG$1,0),FALSE)/1,0)-IFERROR(VLOOKUP($B257,'Slutlig allokering kvv'!$B$2:$AC$462,MATCH(F$3,'Slutlig allokering kvv'!$B$1:$AJ$1,0),FALSE)/1,0)</f>
        <v>0</v>
      </c>
      <c r="G257">
        <f>IFERROR(VLOOKUP($B257,Kraftvärmeprod!$B$1:$AH$479,MATCH(G$2,Kraftvärmeprod!$B$1:$AG$1,0),FALSE)/1,0)-IFERROR(VLOOKUP($B257,'Slutlig allokering kvv'!$B$2:$AC$462,MATCH(G$3,'Slutlig allokering kvv'!$B$1:$AJ$1,0),FALSE)/1,0)</f>
        <v>0</v>
      </c>
      <c r="H257">
        <f>IFERROR(VLOOKUP($B257,Kraftvärmeprod!$B$1:$AH$479,MATCH(H$2,Kraftvärmeprod!$B$1:$AG$1,0),FALSE)/1,0)-IFERROR(VLOOKUP($B257,'Slutlig allokering kvv'!$B$2:$AC$462,MATCH(H$3,'Slutlig allokering kvv'!$B$1:$AJ$1,0),FALSE)/1,0)</f>
        <v>0</v>
      </c>
      <c r="I257">
        <f>IFERROR(VLOOKUP($B257,Kraftvärmeprod!$B$1:$AH$479,MATCH(I$2,Kraftvärmeprod!$B$1:$AG$1,0),FALSE)/1,0)-IFERROR(VLOOKUP($B257,'Slutlig allokering kvv'!$B$2:$AC$462,MATCH(I$3,'Slutlig allokering kvv'!$B$1:$AJ$1,0),FALSE)/1,0)</f>
        <v>0</v>
      </c>
      <c r="J257">
        <f>IFERROR(VLOOKUP($B257,Kraftvärmeprod!$B$1:$AH$479,MATCH(J$2,Kraftvärmeprod!$B$1:$AG$1,0),FALSE)/1,0)-IFERROR(VLOOKUP($B257,'Slutlig allokering kvv'!$B$2:$AC$462,MATCH(J$3,'Slutlig allokering kvv'!$B$1:$AJ$1,0),FALSE)/1,0)</f>
        <v>0</v>
      </c>
      <c r="K257">
        <f>IFERROR(VLOOKUP($B257,Kraftvärmeprod!$B$1:$AH$479,MATCH(K$2,Kraftvärmeprod!$B$1:$AG$1,0),FALSE)/1,0)-IFERROR(VLOOKUP($B257,'Slutlig allokering kvv'!$B$2:$AC$462,MATCH(K$3,'Slutlig allokering kvv'!$B$1:$AJ$1,0),FALSE)/1,0)</f>
        <v>0</v>
      </c>
      <c r="L257">
        <f>IFERROR(VLOOKUP($B257,Kraftvärmeprod!$B$1:$AH$479,MATCH(L$2,Kraftvärmeprod!$B$1:$AG$1,0),FALSE)/1,0)-IFERROR(VLOOKUP($B257,'Slutlig allokering kvv'!$B$2:$AC$462,MATCH(L$3,'Slutlig allokering kvv'!$B$1:$AJ$1,0),FALSE)/1,0)</f>
        <v>0</v>
      </c>
      <c r="M257">
        <f>IFERROR(VLOOKUP($B257,Kraftvärmeprod!$B$1:$AH$479,MATCH(M$2,Kraftvärmeprod!$B$1:$AG$1,0),FALSE)/1,0)-IFERROR(VLOOKUP($B257,'Slutlig allokering kvv'!$B$2:$AC$462,MATCH(M$3,'Slutlig allokering kvv'!$B$1:$AJ$1,0),FALSE)/1,0)</f>
        <v>0</v>
      </c>
      <c r="N257">
        <f>IFERROR(VLOOKUP($B257,Kraftvärmeprod!$B$1:$AH$479,MATCH(N$2,Kraftvärmeprod!$B$1:$AG$1,0),FALSE)/1,0)-IFERROR(VLOOKUP($B257,'Slutlig allokering kvv'!$B$2:$AC$462,MATCH(N$3,'Slutlig allokering kvv'!$B$1:$AJ$1,0),FALSE)/1,0)</f>
        <v>0</v>
      </c>
      <c r="O257">
        <f>IFERROR(VLOOKUP($B257,Kraftvärmeprod!$B$1:$AH$479,MATCH(O$2,Kraftvärmeprod!$B$1:$AG$1,0),FALSE)/1,0)-IFERROR(VLOOKUP($B257,'Slutlig allokering kvv'!$B$2:$AC$462,MATCH(O$3,'Slutlig allokering kvv'!$B$1:$AJ$1,0),FALSE)/1,0)</f>
        <v>0</v>
      </c>
      <c r="P257">
        <f>IFERROR(VLOOKUP($B257,Kraftvärmeprod!$B$1:$AH$479,MATCH(P$2,Kraftvärmeprod!$B$1:$AG$1,0),FALSE)/1,0)-IFERROR(VLOOKUP($B257,'Slutlig allokering kvv'!$B$2:$AC$462,MATCH(P$3,'Slutlig allokering kvv'!$B$1:$AJ$1,0),FALSE)/1,0)</f>
        <v>0</v>
      </c>
      <c r="Q257">
        <f>IFERROR(VLOOKUP($B257,Kraftvärmeprod!$B$1:$AH$479,MATCH(Q$2,Kraftvärmeprod!$B$1:$AG$1,0),FALSE)/1,0)-IFERROR(VLOOKUP($B257,'Slutlig allokering kvv'!$B$2:$AC$462,MATCH(Q$3,'Slutlig allokering kvv'!$B$1:$AJ$1,0),FALSE)/1,0)</f>
        <v>0</v>
      </c>
      <c r="R257">
        <f>IFERROR(VLOOKUP($B257,Kraftvärmeprod!$B$1:$AH$479,MATCH(R$2,Kraftvärmeprod!$B$1:$AG$1,0),FALSE)/1,0)-IFERROR(VLOOKUP($B257,'Slutlig allokering kvv'!$B$2:$AC$462,MATCH(R$3,'Slutlig allokering kvv'!$B$1:$AJ$1,0),FALSE)/1,0)</f>
        <v>0</v>
      </c>
      <c r="S257">
        <f>IFERROR(VLOOKUP($B257,Kraftvärmeprod!$B$1:$AH$479,MATCH(S$2,Kraftvärmeprod!$B$1:$AG$1,0),FALSE)/1,0)-IFERROR(VLOOKUP($B257,'Slutlig allokering kvv'!$B$2:$AC$462,MATCH(S$3,'Slutlig allokering kvv'!$B$1:$AJ$1,0),FALSE)/1,0)</f>
        <v>0</v>
      </c>
      <c r="T257" s="6">
        <f>IFERROR(VLOOKUP($B257,Miljö!$B$1:$S$477,MATCH(T$2,Miljö!$B$1:$X$1,0),FALSE)/1,0)-IFERROR(VLOOKUP($B257,'Slutlig allokering kvv'!$B$2:$AC$462,MATCH(T$3,'Slutlig allokering kvv'!$B$1:$AJ$1,0),FALSE)/1,0)</f>
        <v>0</v>
      </c>
      <c r="U257">
        <f>IFERROR(VLOOKUP($B257,Kraftvärmeprod!$B$1:$AH$479,MATCH(U$2,Kraftvärmeprod!$B$1:$AG$1,0),FALSE)/1,0)-IFERROR(VLOOKUP($B257,'Slutlig allokering kvv'!$B$2:$AC$462,MATCH(U$3,'Slutlig allokering kvv'!$B$1:$AJ$1,0),FALSE)/1,0)</f>
        <v>0</v>
      </c>
      <c r="V257">
        <f>IFERROR(VLOOKUP($B257,Kraftvärmeprod!$B$1:$AH$479,MATCH(V$2,Kraftvärmeprod!$B$1:$AG$1,0),FALSE)/1,0)-IFERROR(VLOOKUP($B257,'Slutlig allokering kvv'!$B$2:$AC$462,MATCH(V$3,'Slutlig allokering kvv'!$B$1:$AJ$1,0),FALSE)/1,0)</f>
        <v>0</v>
      </c>
      <c r="W257">
        <f>IFERROR(VLOOKUP($B257,Kraftvärmeprod!$B$1:$AH$479,MATCH(W$2,Kraftvärmeprod!$B$1:$AG$1,0),FALSE)/1,0)-IFERROR(VLOOKUP($B257,'Slutlig allokering kvv'!$B$2:$AC$462,MATCH(W$3,'Slutlig allokering kvv'!$B$1:$AJ$1,0),FALSE)/1,0)</f>
        <v>0</v>
      </c>
      <c r="X257">
        <f>IFERROR(VLOOKUP($B257,Kraftvärmeprod!$B$1:$AH$479,MATCH(X$2,Kraftvärmeprod!$B$1:$AG$1,0),FALSE)/1,0)-IFERROR(VLOOKUP($B257,'Slutlig allokering kvv'!$B$2:$AC$462,MATCH(X$3,'Slutlig allokering kvv'!$B$1:$AJ$1,0),FALSE)/1,0)</f>
        <v>0</v>
      </c>
      <c r="Y257">
        <f>IFERROR(VLOOKUP($B257,Kraftvärmeprod!$B$1:$AH$479,MATCH(Y$2,Kraftvärmeprod!$B$1:$AG$1,0),FALSE)/1,0)-IFERROR(VLOOKUP($B257,'Slutlig allokering kvv'!$B$2:$AC$462,MATCH(Y$3,'Slutlig allokering kvv'!$B$1:$AJ$1,0),FALSE)/1,0)</f>
        <v>0</v>
      </c>
      <c r="Z257">
        <f>IFERROR(VLOOKUP($B257,Kraftvärmeprod!$B$1:$AH$479,MATCH(Z$2,Kraftvärmeprod!$B$1:$AG$1,0),FALSE)/1,0)-IFERROR(VLOOKUP($B257,'Slutlig allokering kvv'!$B$2:$AC$462,MATCH(Z$3,'Slutlig allokering kvv'!$B$1:$AJ$1,0),FALSE)/1,0)</f>
        <v>0</v>
      </c>
      <c r="AA257">
        <f>IFERROR(VLOOKUP($B257,Kraftvärmeprod!$B$1:$AH$479,MATCH(AA$2,Kraftvärmeprod!$B$1:$AG$1,0),FALSE)/1,0)-IFERROR(VLOOKUP($B257,'Slutlig allokering kvv'!$B$2:$AC$462,MATCH(AA$3,'Slutlig allokering kvv'!$B$1:$AJ$1,0),FALSE)/1,0)</f>
        <v>0</v>
      </c>
      <c r="AE257">
        <f t="shared" si="6"/>
        <v>0</v>
      </c>
      <c r="AG257">
        <f>IFERROR(VLOOKUP(B257,'Slutlig allokering kvv'!$B$2:$AJ$462,MATCH("Summa slutlig allokerad tillförd energi (utan hjälpel och rökgaskondensering):",'Slutlig allokering kvv'!$B$1:$AK$1,0),FALSE)/1,"")</f>
        <v>0</v>
      </c>
      <c r="AI257" s="137" t="str">
        <f>IFERROR(1-VLOOKUP(B257,'Slutlig allokering kvv'!$B$2:$AJ$462,MATCH("Andel av bränsle i kvv som allokerats till värme, exklusive rökgaskondensering och hjälpel",'Slutlig allokering kvv'!$B$1:$AK$1,0),FALSE),"")</f>
        <v/>
      </c>
      <c r="AK257" s="137" t="str">
        <f t="shared" si="7"/>
        <v/>
      </c>
    </row>
    <row r="258" spans="1:37" x14ac:dyDescent="0.25">
      <c r="A258" s="2" t="s">
        <v>407</v>
      </c>
      <c r="B258" s="2" t="s">
        <v>410</v>
      </c>
      <c r="C258" t="str">
        <f>IFERROR(VLOOKUP($B258,Kraftvärmeprod!$B$1:$AH$479,MATCH(C$3,Kraftvärmeprod!$B$1:$AG$1,0),FALSE)/1,"")</f>
        <v/>
      </c>
      <c r="D258" t="str">
        <f>IFERROR(VLOOKUP($B258,Kraftvärmeprod!$B$1:$AH$479,MATCH(D$3,Kraftvärmeprod!$B$1:$AG$1,0),FALSE)/1,"")</f>
        <v/>
      </c>
      <c r="E258">
        <f>IFERROR(VLOOKUP($B258,Kraftvärmeprod!$B$1:$AH$479,MATCH(E$2,Kraftvärmeprod!$B$1:$AG$1,0),FALSE)/1,0)-IFERROR(VLOOKUP($B258,'Slutlig allokering kvv'!$B$2:$AC$462,MATCH(E$3,'Slutlig allokering kvv'!$B$1:$AJ$1,0),FALSE)/1,0)</f>
        <v>0</v>
      </c>
      <c r="F258">
        <f>IFERROR(VLOOKUP($B258,Kraftvärmeprod!$B$1:$AH$479,MATCH(F$2,Kraftvärmeprod!$B$1:$AG$1,0),FALSE)/1,0)-IFERROR(VLOOKUP($B258,'Slutlig allokering kvv'!$B$2:$AC$462,MATCH(F$3,'Slutlig allokering kvv'!$B$1:$AJ$1,0),FALSE)/1,0)</f>
        <v>0</v>
      </c>
      <c r="G258">
        <f>IFERROR(VLOOKUP($B258,Kraftvärmeprod!$B$1:$AH$479,MATCH(G$2,Kraftvärmeprod!$B$1:$AG$1,0),FALSE)/1,0)-IFERROR(VLOOKUP($B258,'Slutlig allokering kvv'!$B$2:$AC$462,MATCH(G$3,'Slutlig allokering kvv'!$B$1:$AJ$1,0),FALSE)/1,0)</f>
        <v>0</v>
      </c>
      <c r="H258">
        <f>IFERROR(VLOOKUP($B258,Kraftvärmeprod!$B$1:$AH$479,MATCH(H$2,Kraftvärmeprod!$B$1:$AG$1,0),FALSE)/1,0)-IFERROR(VLOOKUP($B258,'Slutlig allokering kvv'!$B$2:$AC$462,MATCH(H$3,'Slutlig allokering kvv'!$B$1:$AJ$1,0),FALSE)/1,0)</f>
        <v>0</v>
      </c>
      <c r="I258">
        <f>IFERROR(VLOOKUP($B258,Kraftvärmeprod!$B$1:$AH$479,MATCH(I$2,Kraftvärmeprod!$B$1:$AG$1,0),FALSE)/1,0)-IFERROR(VLOOKUP($B258,'Slutlig allokering kvv'!$B$2:$AC$462,MATCH(I$3,'Slutlig allokering kvv'!$B$1:$AJ$1,0),FALSE)/1,0)</f>
        <v>0</v>
      </c>
      <c r="J258">
        <f>IFERROR(VLOOKUP($B258,Kraftvärmeprod!$B$1:$AH$479,MATCH(J$2,Kraftvärmeprod!$B$1:$AG$1,0),FALSE)/1,0)-IFERROR(VLOOKUP($B258,'Slutlig allokering kvv'!$B$2:$AC$462,MATCH(J$3,'Slutlig allokering kvv'!$B$1:$AJ$1,0),FALSE)/1,0)</f>
        <v>0</v>
      </c>
      <c r="K258">
        <f>IFERROR(VLOOKUP($B258,Kraftvärmeprod!$B$1:$AH$479,MATCH(K$2,Kraftvärmeprod!$B$1:$AG$1,0),FALSE)/1,0)-IFERROR(VLOOKUP($B258,'Slutlig allokering kvv'!$B$2:$AC$462,MATCH(K$3,'Slutlig allokering kvv'!$B$1:$AJ$1,0),FALSE)/1,0)</f>
        <v>0</v>
      </c>
      <c r="L258">
        <f>IFERROR(VLOOKUP($B258,Kraftvärmeprod!$B$1:$AH$479,MATCH(L$2,Kraftvärmeprod!$B$1:$AG$1,0),FALSE)/1,0)-IFERROR(VLOOKUP($B258,'Slutlig allokering kvv'!$B$2:$AC$462,MATCH(L$3,'Slutlig allokering kvv'!$B$1:$AJ$1,0),FALSE)/1,0)</f>
        <v>0</v>
      </c>
      <c r="M258">
        <f>IFERROR(VLOOKUP($B258,Kraftvärmeprod!$B$1:$AH$479,MATCH(M$2,Kraftvärmeprod!$B$1:$AG$1,0),FALSE)/1,0)-IFERROR(VLOOKUP($B258,'Slutlig allokering kvv'!$B$2:$AC$462,MATCH(M$3,'Slutlig allokering kvv'!$B$1:$AJ$1,0),FALSE)/1,0)</f>
        <v>0</v>
      </c>
      <c r="N258">
        <f>IFERROR(VLOOKUP($B258,Kraftvärmeprod!$B$1:$AH$479,MATCH(N$2,Kraftvärmeprod!$B$1:$AG$1,0),FALSE)/1,0)-IFERROR(VLOOKUP($B258,'Slutlig allokering kvv'!$B$2:$AC$462,MATCH(N$3,'Slutlig allokering kvv'!$B$1:$AJ$1,0),FALSE)/1,0)</f>
        <v>0</v>
      </c>
      <c r="O258">
        <f>IFERROR(VLOOKUP($B258,Kraftvärmeprod!$B$1:$AH$479,MATCH(O$2,Kraftvärmeprod!$B$1:$AG$1,0),FALSE)/1,0)-IFERROR(VLOOKUP($B258,'Slutlig allokering kvv'!$B$2:$AC$462,MATCH(O$3,'Slutlig allokering kvv'!$B$1:$AJ$1,0),FALSE)/1,0)</f>
        <v>0</v>
      </c>
      <c r="P258">
        <f>IFERROR(VLOOKUP($B258,Kraftvärmeprod!$B$1:$AH$479,MATCH(P$2,Kraftvärmeprod!$B$1:$AG$1,0),FALSE)/1,0)-IFERROR(VLOOKUP($B258,'Slutlig allokering kvv'!$B$2:$AC$462,MATCH(P$3,'Slutlig allokering kvv'!$B$1:$AJ$1,0),FALSE)/1,0)</f>
        <v>0</v>
      </c>
      <c r="Q258">
        <f>IFERROR(VLOOKUP($B258,Kraftvärmeprod!$B$1:$AH$479,MATCH(Q$2,Kraftvärmeprod!$B$1:$AG$1,0),FALSE)/1,0)-IFERROR(VLOOKUP($B258,'Slutlig allokering kvv'!$B$2:$AC$462,MATCH(Q$3,'Slutlig allokering kvv'!$B$1:$AJ$1,0),FALSE)/1,0)</f>
        <v>0</v>
      </c>
      <c r="R258">
        <f>IFERROR(VLOOKUP($B258,Kraftvärmeprod!$B$1:$AH$479,MATCH(R$2,Kraftvärmeprod!$B$1:$AG$1,0),FALSE)/1,0)-IFERROR(VLOOKUP($B258,'Slutlig allokering kvv'!$B$2:$AC$462,MATCH(R$3,'Slutlig allokering kvv'!$B$1:$AJ$1,0),FALSE)/1,0)</f>
        <v>0</v>
      </c>
      <c r="S258">
        <f>IFERROR(VLOOKUP($B258,Kraftvärmeprod!$B$1:$AH$479,MATCH(S$2,Kraftvärmeprod!$B$1:$AG$1,0),FALSE)/1,0)-IFERROR(VLOOKUP($B258,'Slutlig allokering kvv'!$B$2:$AC$462,MATCH(S$3,'Slutlig allokering kvv'!$B$1:$AJ$1,0),FALSE)/1,0)</f>
        <v>0</v>
      </c>
      <c r="T258" s="6">
        <f>IFERROR(VLOOKUP($B258,Miljö!$B$1:$S$477,MATCH(T$2,Miljö!$B$1:$X$1,0),FALSE)/1,0)-IFERROR(VLOOKUP($B258,'Slutlig allokering kvv'!$B$2:$AC$462,MATCH(T$3,'Slutlig allokering kvv'!$B$1:$AJ$1,0),FALSE)/1,0)</f>
        <v>0</v>
      </c>
      <c r="U258">
        <f>IFERROR(VLOOKUP($B258,Kraftvärmeprod!$B$1:$AH$479,MATCH(U$2,Kraftvärmeprod!$B$1:$AG$1,0),FALSE)/1,0)-IFERROR(VLOOKUP($B258,'Slutlig allokering kvv'!$B$2:$AC$462,MATCH(U$3,'Slutlig allokering kvv'!$B$1:$AJ$1,0),FALSE)/1,0)</f>
        <v>0</v>
      </c>
      <c r="V258">
        <f>IFERROR(VLOOKUP($B258,Kraftvärmeprod!$B$1:$AH$479,MATCH(V$2,Kraftvärmeprod!$B$1:$AG$1,0),FALSE)/1,0)-IFERROR(VLOOKUP($B258,'Slutlig allokering kvv'!$B$2:$AC$462,MATCH(V$3,'Slutlig allokering kvv'!$B$1:$AJ$1,0),FALSE)/1,0)</f>
        <v>0</v>
      </c>
      <c r="W258">
        <f>IFERROR(VLOOKUP($B258,Kraftvärmeprod!$B$1:$AH$479,MATCH(W$2,Kraftvärmeprod!$B$1:$AG$1,0),FALSE)/1,0)-IFERROR(VLOOKUP($B258,'Slutlig allokering kvv'!$B$2:$AC$462,MATCH(W$3,'Slutlig allokering kvv'!$B$1:$AJ$1,0),FALSE)/1,0)</f>
        <v>0</v>
      </c>
      <c r="X258">
        <f>IFERROR(VLOOKUP($B258,Kraftvärmeprod!$B$1:$AH$479,MATCH(X$2,Kraftvärmeprod!$B$1:$AG$1,0),FALSE)/1,0)-IFERROR(VLOOKUP($B258,'Slutlig allokering kvv'!$B$2:$AC$462,MATCH(X$3,'Slutlig allokering kvv'!$B$1:$AJ$1,0),FALSE)/1,0)</f>
        <v>0</v>
      </c>
      <c r="Y258">
        <f>IFERROR(VLOOKUP($B258,Kraftvärmeprod!$B$1:$AH$479,MATCH(Y$2,Kraftvärmeprod!$B$1:$AG$1,0),FALSE)/1,0)-IFERROR(VLOOKUP($B258,'Slutlig allokering kvv'!$B$2:$AC$462,MATCH(Y$3,'Slutlig allokering kvv'!$B$1:$AJ$1,0),FALSE)/1,0)</f>
        <v>0</v>
      </c>
      <c r="Z258">
        <f>IFERROR(VLOOKUP($B258,Kraftvärmeprod!$B$1:$AH$479,MATCH(Z$2,Kraftvärmeprod!$B$1:$AG$1,0),FALSE)/1,0)-IFERROR(VLOOKUP($B258,'Slutlig allokering kvv'!$B$2:$AC$462,MATCH(Z$3,'Slutlig allokering kvv'!$B$1:$AJ$1,0),FALSE)/1,0)</f>
        <v>0</v>
      </c>
      <c r="AA258">
        <f>IFERROR(VLOOKUP($B258,Kraftvärmeprod!$B$1:$AH$479,MATCH(AA$2,Kraftvärmeprod!$B$1:$AG$1,0),FALSE)/1,0)-IFERROR(VLOOKUP($B258,'Slutlig allokering kvv'!$B$2:$AC$462,MATCH(AA$3,'Slutlig allokering kvv'!$B$1:$AJ$1,0),FALSE)/1,0)</f>
        <v>0</v>
      </c>
      <c r="AE258">
        <f t="shared" si="6"/>
        <v>0</v>
      </c>
      <c r="AG258">
        <f>IFERROR(VLOOKUP(B258,'Slutlig allokering kvv'!$B$2:$AJ$462,MATCH("Summa slutlig allokerad tillförd energi (utan hjälpel och rökgaskondensering):",'Slutlig allokering kvv'!$B$1:$AK$1,0),FALSE)/1,"")</f>
        <v>0</v>
      </c>
      <c r="AI258" s="137" t="str">
        <f>IFERROR(1-VLOOKUP(B258,'Slutlig allokering kvv'!$B$2:$AJ$462,MATCH("Andel av bränsle i kvv som allokerats till värme, exklusive rökgaskondensering och hjälpel",'Slutlig allokering kvv'!$B$1:$AK$1,0),FALSE),"")</f>
        <v/>
      </c>
      <c r="AK258" s="137" t="str">
        <f t="shared" si="7"/>
        <v/>
      </c>
    </row>
    <row r="259" spans="1:37" x14ac:dyDescent="0.25">
      <c r="A259" s="2" t="s">
        <v>407</v>
      </c>
      <c r="B259" s="2" t="s">
        <v>411</v>
      </c>
      <c r="C259" t="str">
        <f>IFERROR(VLOOKUP($B259,Kraftvärmeprod!$B$1:$AH$479,MATCH(C$3,Kraftvärmeprod!$B$1:$AG$1,0),FALSE)/1,"")</f>
        <v/>
      </c>
      <c r="D259" t="str">
        <f>IFERROR(VLOOKUP($B259,Kraftvärmeprod!$B$1:$AH$479,MATCH(D$3,Kraftvärmeprod!$B$1:$AG$1,0),FALSE)/1,"")</f>
        <v/>
      </c>
      <c r="E259">
        <f>IFERROR(VLOOKUP($B259,Kraftvärmeprod!$B$1:$AH$479,MATCH(E$2,Kraftvärmeprod!$B$1:$AG$1,0),FALSE)/1,0)-IFERROR(VLOOKUP($B259,'Slutlig allokering kvv'!$B$2:$AC$462,MATCH(E$3,'Slutlig allokering kvv'!$B$1:$AJ$1,0),FALSE)/1,0)</f>
        <v>0</v>
      </c>
      <c r="F259">
        <f>IFERROR(VLOOKUP($B259,Kraftvärmeprod!$B$1:$AH$479,MATCH(F$2,Kraftvärmeprod!$B$1:$AG$1,0),FALSE)/1,0)-IFERROR(VLOOKUP($B259,'Slutlig allokering kvv'!$B$2:$AC$462,MATCH(F$3,'Slutlig allokering kvv'!$B$1:$AJ$1,0),FALSE)/1,0)</f>
        <v>0</v>
      </c>
      <c r="G259">
        <f>IFERROR(VLOOKUP($B259,Kraftvärmeprod!$B$1:$AH$479,MATCH(G$2,Kraftvärmeprod!$B$1:$AG$1,0),FALSE)/1,0)-IFERROR(VLOOKUP($B259,'Slutlig allokering kvv'!$B$2:$AC$462,MATCH(G$3,'Slutlig allokering kvv'!$B$1:$AJ$1,0),FALSE)/1,0)</f>
        <v>0</v>
      </c>
      <c r="H259">
        <f>IFERROR(VLOOKUP($B259,Kraftvärmeprod!$B$1:$AH$479,MATCH(H$2,Kraftvärmeprod!$B$1:$AG$1,0),FALSE)/1,0)-IFERROR(VLOOKUP($B259,'Slutlig allokering kvv'!$B$2:$AC$462,MATCH(H$3,'Slutlig allokering kvv'!$B$1:$AJ$1,0),FALSE)/1,0)</f>
        <v>0</v>
      </c>
      <c r="I259">
        <f>IFERROR(VLOOKUP($B259,Kraftvärmeprod!$B$1:$AH$479,MATCH(I$2,Kraftvärmeprod!$B$1:$AG$1,0),FALSE)/1,0)-IFERROR(VLOOKUP($B259,'Slutlig allokering kvv'!$B$2:$AC$462,MATCH(I$3,'Slutlig allokering kvv'!$B$1:$AJ$1,0),FALSE)/1,0)</f>
        <v>0</v>
      </c>
      <c r="J259">
        <f>IFERROR(VLOOKUP($B259,Kraftvärmeprod!$B$1:$AH$479,MATCH(J$2,Kraftvärmeprod!$B$1:$AG$1,0),FALSE)/1,0)-IFERROR(VLOOKUP($B259,'Slutlig allokering kvv'!$B$2:$AC$462,MATCH(J$3,'Slutlig allokering kvv'!$B$1:$AJ$1,0),FALSE)/1,0)</f>
        <v>0</v>
      </c>
      <c r="K259">
        <f>IFERROR(VLOOKUP($B259,Kraftvärmeprod!$B$1:$AH$479,MATCH(K$2,Kraftvärmeprod!$B$1:$AG$1,0),FALSE)/1,0)-IFERROR(VLOOKUP($B259,'Slutlig allokering kvv'!$B$2:$AC$462,MATCH(K$3,'Slutlig allokering kvv'!$B$1:$AJ$1,0),FALSE)/1,0)</f>
        <v>0</v>
      </c>
      <c r="L259">
        <f>IFERROR(VLOOKUP($B259,Kraftvärmeprod!$B$1:$AH$479,MATCH(L$2,Kraftvärmeprod!$B$1:$AG$1,0),FALSE)/1,0)-IFERROR(VLOOKUP($B259,'Slutlig allokering kvv'!$B$2:$AC$462,MATCH(L$3,'Slutlig allokering kvv'!$B$1:$AJ$1,0),FALSE)/1,0)</f>
        <v>0</v>
      </c>
      <c r="M259">
        <f>IFERROR(VLOOKUP($B259,Kraftvärmeprod!$B$1:$AH$479,MATCH(M$2,Kraftvärmeprod!$B$1:$AG$1,0),FALSE)/1,0)-IFERROR(VLOOKUP($B259,'Slutlig allokering kvv'!$B$2:$AC$462,MATCH(M$3,'Slutlig allokering kvv'!$B$1:$AJ$1,0),FALSE)/1,0)</f>
        <v>0</v>
      </c>
      <c r="N259">
        <f>IFERROR(VLOOKUP($B259,Kraftvärmeprod!$B$1:$AH$479,MATCH(N$2,Kraftvärmeprod!$B$1:$AG$1,0),FALSE)/1,0)-IFERROR(VLOOKUP($B259,'Slutlig allokering kvv'!$B$2:$AC$462,MATCH(N$3,'Slutlig allokering kvv'!$B$1:$AJ$1,0),FALSE)/1,0)</f>
        <v>0</v>
      </c>
      <c r="O259">
        <f>IFERROR(VLOOKUP($B259,Kraftvärmeprod!$B$1:$AH$479,MATCH(O$2,Kraftvärmeprod!$B$1:$AG$1,0),FALSE)/1,0)-IFERROR(VLOOKUP($B259,'Slutlig allokering kvv'!$B$2:$AC$462,MATCH(O$3,'Slutlig allokering kvv'!$B$1:$AJ$1,0),FALSE)/1,0)</f>
        <v>0</v>
      </c>
      <c r="P259">
        <f>IFERROR(VLOOKUP($B259,Kraftvärmeprod!$B$1:$AH$479,MATCH(P$2,Kraftvärmeprod!$B$1:$AG$1,0),FALSE)/1,0)-IFERROR(VLOOKUP($B259,'Slutlig allokering kvv'!$B$2:$AC$462,MATCH(P$3,'Slutlig allokering kvv'!$B$1:$AJ$1,0),FALSE)/1,0)</f>
        <v>0</v>
      </c>
      <c r="Q259">
        <f>IFERROR(VLOOKUP($B259,Kraftvärmeprod!$B$1:$AH$479,MATCH(Q$2,Kraftvärmeprod!$B$1:$AG$1,0),FALSE)/1,0)-IFERROR(VLOOKUP($B259,'Slutlig allokering kvv'!$B$2:$AC$462,MATCH(Q$3,'Slutlig allokering kvv'!$B$1:$AJ$1,0),FALSE)/1,0)</f>
        <v>0</v>
      </c>
      <c r="R259">
        <f>IFERROR(VLOOKUP($B259,Kraftvärmeprod!$B$1:$AH$479,MATCH(R$2,Kraftvärmeprod!$B$1:$AG$1,0),FALSE)/1,0)-IFERROR(VLOOKUP($B259,'Slutlig allokering kvv'!$B$2:$AC$462,MATCH(R$3,'Slutlig allokering kvv'!$B$1:$AJ$1,0),FALSE)/1,0)</f>
        <v>0</v>
      </c>
      <c r="S259">
        <f>IFERROR(VLOOKUP($B259,Kraftvärmeprod!$B$1:$AH$479,MATCH(S$2,Kraftvärmeprod!$B$1:$AG$1,0),FALSE)/1,0)-IFERROR(VLOOKUP($B259,'Slutlig allokering kvv'!$B$2:$AC$462,MATCH(S$3,'Slutlig allokering kvv'!$B$1:$AJ$1,0),FALSE)/1,0)</f>
        <v>0</v>
      </c>
      <c r="T259" s="6">
        <f>IFERROR(VLOOKUP($B259,Miljö!$B$1:$S$477,MATCH(T$2,Miljö!$B$1:$X$1,0),FALSE)/1,0)-IFERROR(VLOOKUP($B259,'Slutlig allokering kvv'!$B$2:$AC$462,MATCH(T$3,'Slutlig allokering kvv'!$B$1:$AJ$1,0),FALSE)/1,0)</f>
        <v>0</v>
      </c>
      <c r="U259">
        <f>IFERROR(VLOOKUP($B259,Kraftvärmeprod!$B$1:$AH$479,MATCH(U$2,Kraftvärmeprod!$B$1:$AG$1,0),FALSE)/1,0)-IFERROR(VLOOKUP($B259,'Slutlig allokering kvv'!$B$2:$AC$462,MATCH(U$3,'Slutlig allokering kvv'!$B$1:$AJ$1,0),FALSE)/1,0)</f>
        <v>0</v>
      </c>
      <c r="V259">
        <f>IFERROR(VLOOKUP($B259,Kraftvärmeprod!$B$1:$AH$479,MATCH(V$2,Kraftvärmeprod!$B$1:$AG$1,0),FALSE)/1,0)-IFERROR(VLOOKUP($B259,'Slutlig allokering kvv'!$B$2:$AC$462,MATCH(V$3,'Slutlig allokering kvv'!$B$1:$AJ$1,0),FALSE)/1,0)</f>
        <v>0</v>
      </c>
      <c r="W259">
        <f>IFERROR(VLOOKUP($B259,Kraftvärmeprod!$B$1:$AH$479,MATCH(W$2,Kraftvärmeprod!$B$1:$AG$1,0),FALSE)/1,0)-IFERROR(VLOOKUP($B259,'Slutlig allokering kvv'!$B$2:$AC$462,MATCH(W$3,'Slutlig allokering kvv'!$B$1:$AJ$1,0),FALSE)/1,0)</f>
        <v>0</v>
      </c>
      <c r="X259">
        <f>IFERROR(VLOOKUP($B259,Kraftvärmeprod!$B$1:$AH$479,MATCH(X$2,Kraftvärmeprod!$B$1:$AG$1,0),FALSE)/1,0)-IFERROR(VLOOKUP($B259,'Slutlig allokering kvv'!$B$2:$AC$462,MATCH(X$3,'Slutlig allokering kvv'!$B$1:$AJ$1,0),FALSE)/1,0)</f>
        <v>0</v>
      </c>
      <c r="Y259">
        <f>IFERROR(VLOOKUP($B259,Kraftvärmeprod!$B$1:$AH$479,MATCH(Y$2,Kraftvärmeprod!$B$1:$AG$1,0),FALSE)/1,0)-IFERROR(VLOOKUP($B259,'Slutlig allokering kvv'!$B$2:$AC$462,MATCH(Y$3,'Slutlig allokering kvv'!$B$1:$AJ$1,0),FALSE)/1,0)</f>
        <v>0</v>
      </c>
      <c r="Z259">
        <f>IFERROR(VLOOKUP($B259,Kraftvärmeprod!$B$1:$AH$479,MATCH(Z$2,Kraftvärmeprod!$B$1:$AG$1,0),FALSE)/1,0)-IFERROR(VLOOKUP($B259,'Slutlig allokering kvv'!$B$2:$AC$462,MATCH(Z$3,'Slutlig allokering kvv'!$B$1:$AJ$1,0),FALSE)/1,0)</f>
        <v>0</v>
      </c>
      <c r="AA259">
        <f>IFERROR(VLOOKUP($B259,Kraftvärmeprod!$B$1:$AH$479,MATCH(AA$2,Kraftvärmeprod!$B$1:$AG$1,0),FALSE)/1,0)-IFERROR(VLOOKUP($B259,'Slutlig allokering kvv'!$B$2:$AC$462,MATCH(AA$3,'Slutlig allokering kvv'!$B$1:$AJ$1,0),FALSE)/1,0)</f>
        <v>0</v>
      </c>
      <c r="AE259">
        <f t="shared" si="6"/>
        <v>0</v>
      </c>
      <c r="AG259">
        <f>IFERROR(VLOOKUP(B259,'Slutlig allokering kvv'!$B$2:$AJ$462,MATCH("Summa slutlig allokerad tillförd energi (utan hjälpel och rökgaskondensering):",'Slutlig allokering kvv'!$B$1:$AK$1,0),FALSE)/1,"")</f>
        <v>0</v>
      </c>
      <c r="AI259" s="137" t="str">
        <f>IFERROR(1-VLOOKUP(B259,'Slutlig allokering kvv'!$B$2:$AJ$462,MATCH("Andel av bränsle i kvv som allokerats till värme, exklusive rökgaskondensering och hjälpel",'Slutlig allokering kvv'!$B$1:$AK$1,0),FALSE),"")</f>
        <v/>
      </c>
      <c r="AK259" s="137" t="str">
        <f t="shared" si="7"/>
        <v/>
      </c>
    </row>
    <row r="260" spans="1:37" x14ac:dyDescent="0.25">
      <c r="A260" s="2" t="s">
        <v>407</v>
      </c>
      <c r="B260" s="2" t="s">
        <v>412</v>
      </c>
      <c r="C260" t="str">
        <f>IFERROR(VLOOKUP($B260,Kraftvärmeprod!$B$1:$AH$479,MATCH(C$3,Kraftvärmeprod!$B$1:$AG$1,0),FALSE)/1,"")</f>
        <v/>
      </c>
      <c r="D260" t="str">
        <f>IFERROR(VLOOKUP($B260,Kraftvärmeprod!$B$1:$AH$479,MATCH(D$3,Kraftvärmeprod!$B$1:$AG$1,0),FALSE)/1,"")</f>
        <v/>
      </c>
      <c r="E260">
        <f>IFERROR(VLOOKUP($B260,Kraftvärmeprod!$B$1:$AH$479,MATCH(E$2,Kraftvärmeprod!$B$1:$AG$1,0),FALSE)/1,0)-IFERROR(VLOOKUP($B260,'Slutlig allokering kvv'!$B$2:$AC$462,MATCH(E$3,'Slutlig allokering kvv'!$B$1:$AJ$1,0),FALSE)/1,0)</f>
        <v>0</v>
      </c>
      <c r="F260">
        <f>IFERROR(VLOOKUP($B260,Kraftvärmeprod!$B$1:$AH$479,MATCH(F$2,Kraftvärmeprod!$B$1:$AG$1,0),FALSE)/1,0)-IFERROR(VLOOKUP($B260,'Slutlig allokering kvv'!$B$2:$AC$462,MATCH(F$3,'Slutlig allokering kvv'!$B$1:$AJ$1,0),FALSE)/1,0)</f>
        <v>0</v>
      </c>
      <c r="G260">
        <f>IFERROR(VLOOKUP($B260,Kraftvärmeprod!$B$1:$AH$479,MATCH(G$2,Kraftvärmeprod!$B$1:$AG$1,0),FALSE)/1,0)-IFERROR(VLOOKUP($B260,'Slutlig allokering kvv'!$B$2:$AC$462,MATCH(G$3,'Slutlig allokering kvv'!$B$1:$AJ$1,0),FALSE)/1,0)</f>
        <v>0</v>
      </c>
      <c r="H260">
        <f>IFERROR(VLOOKUP($B260,Kraftvärmeprod!$B$1:$AH$479,MATCH(H$2,Kraftvärmeprod!$B$1:$AG$1,0),FALSE)/1,0)-IFERROR(VLOOKUP($B260,'Slutlig allokering kvv'!$B$2:$AC$462,MATCH(H$3,'Slutlig allokering kvv'!$B$1:$AJ$1,0),FALSE)/1,0)</f>
        <v>0</v>
      </c>
      <c r="I260">
        <f>IFERROR(VLOOKUP($B260,Kraftvärmeprod!$B$1:$AH$479,MATCH(I$2,Kraftvärmeprod!$B$1:$AG$1,0),FALSE)/1,0)-IFERROR(VLOOKUP($B260,'Slutlig allokering kvv'!$B$2:$AC$462,MATCH(I$3,'Slutlig allokering kvv'!$B$1:$AJ$1,0),FALSE)/1,0)</f>
        <v>0</v>
      </c>
      <c r="J260">
        <f>IFERROR(VLOOKUP($B260,Kraftvärmeprod!$B$1:$AH$479,MATCH(J$2,Kraftvärmeprod!$B$1:$AG$1,0),FALSE)/1,0)-IFERROR(VLOOKUP($B260,'Slutlig allokering kvv'!$B$2:$AC$462,MATCH(J$3,'Slutlig allokering kvv'!$B$1:$AJ$1,0),FALSE)/1,0)</f>
        <v>0</v>
      </c>
      <c r="K260">
        <f>IFERROR(VLOOKUP($B260,Kraftvärmeprod!$B$1:$AH$479,MATCH(K$2,Kraftvärmeprod!$B$1:$AG$1,0),FALSE)/1,0)-IFERROR(VLOOKUP($B260,'Slutlig allokering kvv'!$B$2:$AC$462,MATCH(K$3,'Slutlig allokering kvv'!$B$1:$AJ$1,0),FALSE)/1,0)</f>
        <v>0</v>
      </c>
      <c r="L260">
        <f>IFERROR(VLOOKUP($B260,Kraftvärmeprod!$B$1:$AH$479,MATCH(L$2,Kraftvärmeprod!$B$1:$AG$1,0),FALSE)/1,0)-IFERROR(VLOOKUP($B260,'Slutlig allokering kvv'!$B$2:$AC$462,MATCH(L$3,'Slutlig allokering kvv'!$B$1:$AJ$1,0),FALSE)/1,0)</f>
        <v>0</v>
      </c>
      <c r="M260">
        <f>IFERROR(VLOOKUP($B260,Kraftvärmeprod!$B$1:$AH$479,MATCH(M$2,Kraftvärmeprod!$B$1:$AG$1,0),FALSE)/1,0)-IFERROR(VLOOKUP($B260,'Slutlig allokering kvv'!$B$2:$AC$462,MATCH(M$3,'Slutlig allokering kvv'!$B$1:$AJ$1,0),FALSE)/1,0)</f>
        <v>0</v>
      </c>
      <c r="N260">
        <f>IFERROR(VLOOKUP($B260,Kraftvärmeprod!$B$1:$AH$479,MATCH(N$2,Kraftvärmeprod!$B$1:$AG$1,0),FALSE)/1,0)-IFERROR(VLOOKUP($B260,'Slutlig allokering kvv'!$B$2:$AC$462,MATCH(N$3,'Slutlig allokering kvv'!$B$1:$AJ$1,0),FALSE)/1,0)</f>
        <v>0</v>
      </c>
      <c r="O260">
        <f>IFERROR(VLOOKUP($B260,Kraftvärmeprod!$B$1:$AH$479,MATCH(O$2,Kraftvärmeprod!$B$1:$AG$1,0),FALSE)/1,0)-IFERROR(VLOOKUP($B260,'Slutlig allokering kvv'!$B$2:$AC$462,MATCH(O$3,'Slutlig allokering kvv'!$B$1:$AJ$1,0),FALSE)/1,0)</f>
        <v>0</v>
      </c>
      <c r="P260">
        <f>IFERROR(VLOOKUP($B260,Kraftvärmeprod!$B$1:$AH$479,MATCH(P$2,Kraftvärmeprod!$B$1:$AG$1,0),FALSE)/1,0)-IFERROR(VLOOKUP($B260,'Slutlig allokering kvv'!$B$2:$AC$462,MATCH(P$3,'Slutlig allokering kvv'!$B$1:$AJ$1,0),FALSE)/1,0)</f>
        <v>0</v>
      </c>
      <c r="Q260">
        <f>IFERROR(VLOOKUP($B260,Kraftvärmeprod!$B$1:$AH$479,MATCH(Q$2,Kraftvärmeprod!$B$1:$AG$1,0),FALSE)/1,0)-IFERROR(VLOOKUP($B260,'Slutlig allokering kvv'!$B$2:$AC$462,MATCH(Q$3,'Slutlig allokering kvv'!$B$1:$AJ$1,0),FALSE)/1,0)</f>
        <v>0</v>
      </c>
      <c r="R260">
        <f>IFERROR(VLOOKUP($B260,Kraftvärmeprod!$B$1:$AH$479,MATCH(R$2,Kraftvärmeprod!$B$1:$AG$1,0),FALSE)/1,0)-IFERROR(VLOOKUP($B260,'Slutlig allokering kvv'!$B$2:$AC$462,MATCH(R$3,'Slutlig allokering kvv'!$B$1:$AJ$1,0),FALSE)/1,0)</f>
        <v>0</v>
      </c>
      <c r="S260">
        <f>IFERROR(VLOOKUP($B260,Kraftvärmeprod!$B$1:$AH$479,MATCH(S$2,Kraftvärmeprod!$B$1:$AG$1,0),FALSE)/1,0)-IFERROR(VLOOKUP($B260,'Slutlig allokering kvv'!$B$2:$AC$462,MATCH(S$3,'Slutlig allokering kvv'!$B$1:$AJ$1,0),FALSE)/1,0)</f>
        <v>0</v>
      </c>
      <c r="T260" s="6">
        <f>IFERROR(VLOOKUP($B260,Miljö!$B$1:$S$477,MATCH(T$2,Miljö!$B$1:$X$1,0),FALSE)/1,0)-IFERROR(VLOOKUP($B260,'Slutlig allokering kvv'!$B$2:$AC$462,MATCH(T$3,'Slutlig allokering kvv'!$B$1:$AJ$1,0),FALSE)/1,0)</f>
        <v>0</v>
      </c>
      <c r="U260">
        <f>IFERROR(VLOOKUP($B260,Kraftvärmeprod!$B$1:$AH$479,MATCH(U$2,Kraftvärmeprod!$B$1:$AG$1,0),FALSE)/1,0)-IFERROR(VLOOKUP($B260,'Slutlig allokering kvv'!$B$2:$AC$462,MATCH(U$3,'Slutlig allokering kvv'!$B$1:$AJ$1,0),FALSE)/1,0)</f>
        <v>0</v>
      </c>
      <c r="V260">
        <f>IFERROR(VLOOKUP($B260,Kraftvärmeprod!$B$1:$AH$479,MATCH(V$2,Kraftvärmeprod!$B$1:$AG$1,0),FALSE)/1,0)-IFERROR(VLOOKUP($B260,'Slutlig allokering kvv'!$B$2:$AC$462,MATCH(V$3,'Slutlig allokering kvv'!$B$1:$AJ$1,0),FALSE)/1,0)</f>
        <v>0</v>
      </c>
      <c r="W260">
        <f>IFERROR(VLOOKUP($B260,Kraftvärmeprod!$B$1:$AH$479,MATCH(W$2,Kraftvärmeprod!$B$1:$AG$1,0),FALSE)/1,0)-IFERROR(VLOOKUP($B260,'Slutlig allokering kvv'!$B$2:$AC$462,MATCH(W$3,'Slutlig allokering kvv'!$B$1:$AJ$1,0),FALSE)/1,0)</f>
        <v>0</v>
      </c>
      <c r="X260">
        <f>IFERROR(VLOOKUP($B260,Kraftvärmeprod!$B$1:$AH$479,MATCH(X$2,Kraftvärmeprod!$B$1:$AG$1,0),FALSE)/1,0)-IFERROR(VLOOKUP($B260,'Slutlig allokering kvv'!$B$2:$AC$462,MATCH(X$3,'Slutlig allokering kvv'!$B$1:$AJ$1,0),FALSE)/1,0)</f>
        <v>0</v>
      </c>
      <c r="Y260">
        <f>IFERROR(VLOOKUP($B260,Kraftvärmeprod!$B$1:$AH$479,MATCH(Y$2,Kraftvärmeprod!$B$1:$AG$1,0),FALSE)/1,0)-IFERROR(VLOOKUP($B260,'Slutlig allokering kvv'!$B$2:$AC$462,MATCH(Y$3,'Slutlig allokering kvv'!$B$1:$AJ$1,0),FALSE)/1,0)</f>
        <v>0</v>
      </c>
      <c r="Z260">
        <f>IFERROR(VLOOKUP($B260,Kraftvärmeprod!$B$1:$AH$479,MATCH(Z$2,Kraftvärmeprod!$B$1:$AG$1,0),FALSE)/1,0)-IFERROR(VLOOKUP($B260,'Slutlig allokering kvv'!$B$2:$AC$462,MATCH(Z$3,'Slutlig allokering kvv'!$B$1:$AJ$1,0),FALSE)/1,0)</f>
        <v>0</v>
      </c>
      <c r="AA260">
        <f>IFERROR(VLOOKUP($B260,Kraftvärmeprod!$B$1:$AH$479,MATCH(AA$2,Kraftvärmeprod!$B$1:$AG$1,0),FALSE)/1,0)-IFERROR(VLOOKUP($B260,'Slutlig allokering kvv'!$B$2:$AC$462,MATCH(AA$3,'Slutlig allokering kvv'!$B$1:$AJ$1,0),FALSE)/1,0)</f>
        <v>0</v>
      </c>
      <c r="AE260">
        <f t="shared" si="6"/>
        <v>0</v>
      </c>
      <c r="AG260">
        <f>IFERROR(VLOOKUP(B260,'Slutlig allokering kvv'!$B$2:$AJ$462,MATCH("Summa slutlig allokerad tillförd energi (utan hjälpel och rökgaskondensering):",'Slutlig allokering kvv'!$B$1:$AK$1,0),FALSE)/1,"")</f>
        <v>0</v>
      </c>
      <c r="AI260" s="137" t="str">
        <f>IFERROR(1-VLOOKUP(B260,'Slutlig allokering kvv'!$B$2:$AJ$462,MATCH("Andel av bränsle i kvv som allokerats till värme, exklusive rökgaskondensering och hjälpel",'Slutlig allokering kvv'!$B$1:$AK$1,0),FALSE),"")</f>
        <v/>
      </c>
      <c r="AK260" s="137" t="str">
        <f t="shared" si="7"/>
        <v/>
      </c>
    </row>
    <row r="261" spans="1:37" x14ac:dyDescent="0.25">
      <c r="A261" s="2" t="s">
        <v>407</v>
      </c>
      <c r="B261" s="2" t="s">
        <v>413</v>
      </c>
      <c r="C261" t="str">
        <f>IFERROR(VLOOKUP($B261,Kraftvärmeprod!$B$1:$AH$479,MATCH(C$3,Kraftvärmeprod!$B$1:$AG$1,0),FALSE)/1,"")</f>
        <v/>
      </c>
      <c r="D261" t="str">
        <f>IFERROR(VLOOKUP($B261,Kraftvärmeprod!$B$1:$AH$479,MATCH(D$3,Kraftvärmeprod!$B$1:$AG$1,0),FALSE)/1,"")</f>
        <v/>
      </c>
      <c r="E261">
        <f>IFERROR(VLOOKUP($B261,Kraftvärmeprod!$B$1:$AH$479,MATCH(E$2,Kraftvärmeprod!$B$1:$AG$1,0),FALSE)/1,0)-IFERROR(VLOOKUP($B261,'Slutlig allokering kvv'!$B$2:$AC$462,MATCH(E$3,'Slutlig allokering kvv'!$B$1:$AJ$1,0),FALSE)/1,0)</f>
        <v>0</v>
      </c>
      <c r="F261">
        <f>IFERROR(VLOOKUP($B261,Kraftvärmeprod!$B$1:$AH$479,MATCH(F$2,Kraftvärmeprod!$B$1:$AG$1,0),FALSE)/1,0)-IFERROR(VLOOKUP($B261,'Slutlig allokering kvv'!$B$2:$AC$462,MATCH(F$3,'Slutlig allokering kvv'!$B$1:$AJ$1,0),FALSE)/1,0)</f>
        <v>0</v>
      </c>
      <c r="G261">
        <f>IFERROR(VLOOKUP($B261,Kraftvärmeprod!$B$1:$AH$479,MATCH(G$2,Kraftvärmeprod!$B$1:$AG$1,0),FALSE)/1,0)-IFERROR(VLOOKUP($B261,'Slutlig allokering kvv'!$B$2:$AC$462,MATCH(G$3,'Slutlig allokering kvv'!$B$1:$AJ$1,0),FALSE)/1,0)</f>
        <v>0</v>
      </c>
      <c r="H261">
        <f>IFERROR(VLOOKUP($B261,Kraftvärmeprod!$B$1:$AH$479,MATCH(H$2,Kraftvärmeprod!$B$1:$AG$1,0),FALSE)/1,0)-IFERROR(VLOOKUP($B261,'Slutlig allokering kvv'!$B$2:$AC$462,MATCH(H$3,'Slutlig allokering kvv'!$B$1:$AJ$1,0),FALSE)/1,0)</f>
        <v>0</v>
      </c>
      <c r="I261">
        <f>IFERROR(VLOOKUP($B261,Kraftvärmeprod!$B$1:$AH$479,MATCH(I$2,Kraftvärmeprod!$B$1:$AG$1,0),FALSE)/1,0)-IFERROR(VLOOKUP($B261,'Slutlig allokering kvv'!$B$2:$AC$462,MATCH(I$3,'Slutlig allokering kvv'!$B$1:$AJ$1,0),FALSE)/1,0)</f>
        <v>0</v>
      </c>
      <c r="J261">
        <f>IFERROR(VLOOKUP($B261,Kraftvärmeprod!$B$1:$AH$479,MATCH(J$2,Kraftvärmeprod!$B$1:$AG$1,0),FALSE)/1,0)-IFERROR(VLOOKUP($B261,'Slutlig allokering kvv'!$B$2:$AC$462,MATCH(J$3,'Slutlig allokering kvv'!$B$1:$AJ$1,0),FALSE)/1,0)</f>
        <v>0</v>
      </c>
      <c r="K261">
        <f>IFERROR(VLOOKUP($B261,Kraftvärmeprod!$B$1:$AH$479,MATCH(K$2,Kraftvärmeprod!$B$1:$AG$1,0),FALSE)/1,0)-IFERROR(VLOOKUP($B261,'Slutlig allokering kvv'!$B$2:$AC$462,MATCH(K$3,'Slutlig allokering kvv'!$B$1:$AJ$1,0),FALSE)/1,0)</f>
        <v>0</v>
      </c>
      <c r="L261">
        <f>IFERROR(VLOOKUP($B261,Kraftvärmeprod!$B$1:$AH$479,MATCH(L$2,Kraftvärmeprod!$B$1:$AG$1,0),FALSE)/1,0)-IFERROR(VLOOKUP($B261,'Slutlig allokering kvv'!$B$2:$AC$462,MATCH(L$3,'Slutlig allokering kvv'!$B$1:$AJ$1,0),FALSE)/1,0)</f>
        <v>0</v>
      </c>
      <c r="M261">
        <f>IFERROR(VLOOKUP($B261,Kraftvärmeprod!$B$1:$AH$479,MATCH(M$2,Kraftvärmeprod!$B$1:$AG$1,0),FALSE)/1,0)-IFERROR(VLOOKUP($B261,'Slutlig allokering kvv'!$B$2:$AC$462,MATCH(M$3,'Slutlig allokering kvv'!$B$1:$AJ$1,0),FALSE)/1,0)</f>
        <v>0</v>
      </c>
      <c r="N261">
        <f>IFERROR(VLOOKUP($B261,Kraftvärmeprod!$B$1:$AH$479,MATCH(N$2,Kraftvärmeprod!$B$1:$AG$1,0),FALSE)/1,0)-IFERROR(VLOOKUP($B261,'Slutlig allokering kvv'!$B$2:$AC$462,MATCH(N$3,'Slutlig allokering kvv'!$B$1:$AJ$1,0),FALSE)/1,0)</f>
        <v>0</v>
      </c>
      <c r="O261">
        <f>IFERROR(VLOOKUP($B261,Kraftvärmeprod!$B$1:$AH$479,MATCH(O$2,Kraftvärmeprod!$B$1:$AG$1,0),FALSE)/1,0)-IFERROR(VLOOKUP($B261,'Slutlig allokering kvv'!$B$2:$AC$462,MATCH(O$3,'Slutlig allokering kvv'!$B$1:$AJ$1,0),FALSE)/1,0)</f>
        <v>0</v>
      </c>
      <c r="P261">
        <f>IFERROR(VLOOKUP($B261,Kraftvärmeprod!$B$1:$AH$479,MATCH(P$2,Kraftvärmeprod!$B$1:$AG$1,0),FALSE)/1,0)-IFERROR(VLOOKUP($B261,'Slutlig allokering kvv'!$B$2:$AC$462,MATCH(P$3,'Slutlig allokering kvv'!$B$1:$AJ$1,0),FALSE)/1,0)</f>
        <v>0</v>
      </c>
      <c r="Q261">
        <f>IFERROR(VLOOKUP($B261,Kraftvärmeprod!$B$1:$AH$479,MATCH(Q$2,Kraftvärmeprod!$B$1:$AG$1,0),FALSE)/1,0)-IFERROR(VLOOKUP($B261,'Slutlig allokering kvv'!$B$2:$AC$462,MATCH(Q$3,'Slutlig allokering kvv'!$B$1:$AJ$1,0),FALSE)/1,0)</f>
        <v>0</v>
      </c>
      <c r="R261">
        <f>IFERROR(VLOOKUP($B261,Kraftvärmeprod!$B$1:$AH$479,MATCH(R$2,Kraftvärmeprod!$B$1:$AG$1,0),FALSE)/1,0)-IFERROR(VLOOKUP($B261,'Slutlig allokering kvv'!$B$2:$AC$462,MATCH(R$3,'Slutlig allokering kvv'!$B$1:$AJ$1,0),FALSE)/1,0)</f>
        <v>0</v>
      </c>
      <c r="S261">
        <f>IFERROR(VLOOKUP($B261,Kraftvärmeprod!$B$1:$AH$479,MATCH(S$2,Kraftvärmeprod!$B$1:$AG$1,0),FALSE)/1,0)-IFERROR(VLOOKUP($B261,'Slutlig allokering kvv'!$B$2:$AC$462,MATCH(S$3,'Slutlig allokering kvv'!$B$1:$AJ$1,0),FALSE)/1,0)</f>
        <v>0</v>
      </c>
      <c r="T261" s="6">
        <f>IFERROR(VLOOKUP($B261,Miljö!$B$1:$S$477,MATCH(T$2,Miljö!$B$1:$X$1,0),FALSE)/1,0)-IFERROR(VLOOKUP($B261,'Slutlig allokering kvv'!$B$2:$AC$462,MATCH(T$3,'Slutlig allokering kvv'!$B$1:$AJ$1,0),FALSE)/1,0)</f>
        <v>0</v>
      </c>
      <c r="U261">
        <f>IFERROR(VLOOKUP($B261,Kraftvärmeprod!$B$1:$AH$479,MATCH(U$2,Kraftvärmeprod!$B$1:$AG$1,0),FALSE)/1,0)-IFERROR(VLOOKUP($B261,'Slutlig allokering kvv'!$B$2:$AC$462,MATCH(U$3,'Slutlig allokering kvv'!$B$1:$AJ$1,0),FALSE)/1,0)</f>
        <v>0</v>
      </c>
      <c r="V261">
        <f>IFERROR(VLOOKUP($B261,Kraftvärmeprod!$B$1:$AH$479,MATCH(V$2,Kraftvärmeprod!$B$1:$AG$1,0),FALSE)/1,0)-IFERROR(VLOOKUP($B261,'Slutlig allokering kvv'!$B$2:$AC$462,MATCH(V$3,'Slutlig allokering kvv'!$B$1:$AJ$1,0),FALSE)/1,0)</f>
        <v>0</v>
      </c>
      <c r="W261">
        <f>IFERROR(VLOOKUP($B261,Kraftvärmeprod!$B$1:$AH$479,MATCH(W$2,Kraftvärmeprod!$B$1:$AG$1,0),FALSE)/1,0)-IFERROR(VLOOKUP($B261,'Slutlig allokering kvv'!$B$2:$AC$462,MATCH(W$3,'Slutlig allokering kvv'!$B$1:$AJ$1,0),FALSE)/1,0)</f>
        <v>0</v>
      </c>
      <c r="X261">
        <f>IFERROR(VLOOKUP($B261,Kraftvärmeprod!$B$1:$AH$479,MATCH(X$2,Kraftvärmeprod!$B$1:$AG$1,0),FALSE)/1,0)-IFERROR(VLOOKUP($B261,'Slutlig allokering kvv'!$B$2:$AC$462,MATCH(X$3,'Slutlig allokering kvv'!$B$1:$AJ$1,0),FALSE)/1,0)</f>
        <v>0</v>
      </c>
      <c r="Y261">
        <f>IFERROR(VLOOKUP($B261,Kraftvärmeprod!$B$1:$AH$479,MATCH(Y$2,Kraftvärmeprod!$B$1:$AG$1,0),FALSE)/1,0)-IFERROR(VLOOKUP($B261,'Slutlig allokering kvv'!$B$2:$AC$462,MATCH(Y$3,'Slutlig allokering kvv'!$B$1:$AJ$1,0),FALSE)/1,0)</f>
        <v>0</v>
      </c>
      <c r="Z261">
        <f>IFERROR(VLOOKUP($B261,Kraftvärmeprod!$B$1:$AH$479,MATCH(Z$2,Kraftvärmeprod!$B$1:$AG$1,0),FALSE)/1,0)-IFERROR(VLOOKUP($B261,'Slutlig allokering kvv'!$B$2:$AC$462,MATCH(Z$3,'Slutlig allokering kvv'!$B$1:$AJ$1,0),FALSE)/1,0)</f>
        <v>0</v>
      </c>
      <c r="AA261">
        <f>IFERROR(VLOOKUP($B261,Kraftvärmeprod!$B$1:$AH$479,MATCH(AA$2,Kraftvärmeprod!$B$1:$AG$1,0),FALSE)/1,0)-IFERROR(VLOOKUP($B261,'Slutlig allokering kvv'!$B$2:$AC$462,MATCH(AA$3,'Slutlig allokering kvv'!$B$1:$AJ$1,0),FALSE)/1,0)</f>
        <v>0</v>
      </c>
      <c r="AE261">
        <f t="shared" ref="AE261:AE324" si="8">SUM(E261:AA261)-T261</f>
        <v>0</v>
      </c>
      <c r="AG261">
        <f>IFERROR(VLOOKUP(B261,'Slutlig allokering kvv'!$B$2:$AJ$462,MATCH("Summa slutlig allokerad tillförd energi (utan hjälpel och rökgaskondensering):",'Slutlig allokering kvv'!$B$1:$AK$1,0),FALSE)/1,"")</f>
        <v>0</v>
      </c>
      <c r="AI261" s="137" t="str">
        <f>IFERROR(1-VLOOKUP(B261,'Slutlig allokering kvv'!$B$2:$AJ$462,MATCH("Andel av bränsle i kvv som allokerats till värme, exklusive rökgaskondensering och hjälpel",'Slutlig allokering kvv'!$B$1:$AK$1,0),FALSE),"")</f>
        <v/>
      </c>
      <c r="AK261" s="137" t="str">
        <f t="shared" ref="AK261:AK324" si="9">IFERROR(AE261/(AE261+AG261),"")</f>
        <v/>
      </c>
    </row>
    <row r="262" spans="1:37" x14ac:dyDescent="0.25">
      <c r="A262" s="2" t="s">
        <v>407</v>
      </c>
      <c r="B262" s="2" t="s">
        <v>414</v>
      </c>
      <c r="C262" t="str">
        <f>IFERROR(VLOOKUP($B262,Kraftvärmeprod!$B$1:$AH$479,MATCH(C$3,Kraftvärmeprod!$B$1:$AG$1,0),FALSE)/1,"")</f>
        <v/>
      </c>
      <c r="D262" t="str">
        <f>IFERROR(VLOOKUP($B262,Kraftvärmeprod!$B$1:$AH$479,MATCH(D$3,Kraftvärmeprod!$B$1:$AG$1,0),FALSE)/1,"")</f>
        <v/>
      </c>
      <c r="E262">
        <f>IFERROR(VLOOKUP($B262,Kraftvärmeprod!$B$1:$AH$479,MATCH(E$2,Kraftvärmeprod!$B$1:$AG$1,0),FALSE)/1,0)-IFERROR(VLOOKUP($B262,'Slutlig allokering kvv'!$B$2:$AC$462,MATCH(E$3,'Slutlig allokering kvv'!$B$1:$AJ$1,0),FALSE)/1,0)</f>
        <v>0</v>
      </c>
      <c r="F262">
        <f>IFERROR(VLOOKUP($B262,Kraftvärmeprod!$B$1:$AH$479,MATCH(F$2,Kraftvärmeprod!$B$1:$AG$1,0),FALSE)/1,0)-IFERROR(VLOOKUP($B262,'Slutlig allokering kvv'!$B$2:$AC$462,MATCH(F$3,'Slutlig allokering kvv'!$B$1:$AJ$1,0),FALSE)/1,0)</f>
        <v>0</v>
      </c>
      <c r="G262">
        <f>IFERROR(VLOOKUP($B262,Kraftvärmeprod!$B$1:$AH$479,MATCH(G$2,Kraftvärmeprod!$B$1:$AG$1,0),FALSE)/1,0)-IFERROR(VLOOKUP($B262,'Slutlig allokering kvv'!$B$2:$AC$462,MATCH(G$3,'Slutlig allokering kvv'!$B$1:$AJ$1,0),FALSE)/1,0)</f>
        <v>0</v>
      </c>
      <c r="H262">
        <f>IFERROR(VLOOKUP($B262,Kraftvärmeprod!$B$1:$AH$479,MATCH(H$2,Kraftvärmeprod!$B$1:$AG$1,0),FALSE)/1,0)-IFERROR(VLOOKUP($B262,'Slutlig allokering kvv'!$B$2:$AC$462,MATCH(H$3,'Slutlig allokering kvv'!$B$1:$AJ$1,0),FALSE)/1,0)</f>
        <v>0</v>
      </c>
      <c r="I262">
        <f>IFERROR(VLOOKUP($B262,Kraftvärmeprod!$B$1:$AH$479,MATCH(I$2,Kraftvärmeprod!$B$1:$AG$1,0),FALSE)/1,0)-IFERROR(VLOOKUP($B262,'Slutlig allokering kvv'!$B$2:$AC$462,MATCH(I$3,'Slutlig allokering kvv'!$B$1:$AJ$1,0),FALSE)/1,0)</f>
        <v>0</v>
      </c>
      <c r="J262">
        <f>IFERROR(VLOOKUP($B262,Kraftvärmeprod!$B$1:$AH$479,MATCH(J$2,Kraftvärmeprod!$B$1:$AG$1,0),FALSE)/1,0)-IFERROR(VLOOKUP($B262,'Slutlig allokering kvv'!$B$2:$AC$462,MATCH(J$3,'Slutlig allokering kvv'!$B$1:$AJ$1,0),FALSE)/1,0)</f>
        <v>0</v>
      </c>
      <c r="K262">
        <f>IFERROR(VLOOKUP($B262,Kraftvärmeprod!$B$1:$AH$479,MATCH(K$2,Kraftvärmeprod!$B$1:$AG$1,0),FALSE)/1,0)-IFERROR(VLOOKUP($B262,'Slutlig allokering kvv'!$B$2:$AC$462,MATCH(K$3,'Slutlig allokering kvv'!$B$1:$AJ$1,0),FALSE)/1,0)</f>
        <v>0</v>
      </c>
      <c r="L262">
        <f>IFERROR(VLOOKUP($B262,Kraftvärmeprod!$B$1:$AH$479,MATCH(L$2,Kraftvärmeprod!$B$1:$AG$1,0),FALSE)/1,0)-IFERROR(VLOOKUP($B262,'Slutlig allokering kvv'!$B$2:$AC$462,MATCH(L$3,'Slutlig allokering kvv'!$B$1:$AJ$1,0),FALSE)/1,0)</f>
        <v>0</v>
      </c>
      <c r="M262">
        <f>IFERROR(VLOOKUP($B262,Kraftvärmeprod!$B$1:$AH$479,MATCH(M$2,Kraftvärmeprod!$B$1:$AG$1,0),FALSE)/1,0)-IFERROR(VLOOKUP($B262,'Slutlig allokering kvv'!$B$2:$AC$462,MATCH(M$3,'Slutlig allokering kvv'!$B$1:$AJ$1,0),FALSE)/1,0)</f>
        <v>0</v>
      </c>
      <c r="N262">
        <f>IFERROR(VLOOKUP($B262,Kraftvärmeprod!$B$1:$AH$479,MATCH(N$2,Kraftvärmeprod!$B$1:$AG$1,0),FALSE)/1,0)-IFERROR(VLOOKUP($B262,'Slutlig allokering kvv'!$B$2:$AC$462,MATCH(N$3,'Slutlig allokering kvv'!$B$1:$AJ$1,0),FALSE)/1,0)</f>
        <v>0</v>
      </c>
      <c r="O262">
        <f>IFERROR(VLOOKUP($B262,Kraftvärmeprod!$B$1:$AH$479,MATCH(O$2,Kraftvärmeprod!$B$1:$AG$1,0),FALSE)/1,0)-IFERROR(VLOOKUP($B262,'Slutlig allokering kvv'!$B$2:$AC$462,MATCH(O$3,'Slutlig allokering kvv'!$B$1:$AJ$1,0),FALSE)/1,0)</f>
        <v>0</v>
      </c>
      <c r="P262">
        <f>IFERROR(VLOOKUP($B262,Kraftvärmeprod!$B$1:$AH$479,MATCH(P$2,Kraftvärmeprod!$B$1:$AG$1,0),FALSE)/1,0)-IFERROR(VLOOKUP($B262,'Slutlig allokering kvv'!$B$2:$AC$462,MATCH(P$3,'Slutlig allokering kvv'!$B$1:$AJ$1,0),FALSE)/1,0)</f>
        <v>0</v>
      </c>
      <c r="Q262">
        <f>IFERROR(VLOOKUP($B262,Kraftvärmeprod!$B$1:$AH$479,MATCH(Q$2,Kraftvärmeprod!$B$1:$AG$1,0),FALSE)/1,0)-IFERROR(VLOOKUP($B262,'Slutlig allokering kvv'!$B$2:$AC$462,MATCH(Q$3,'Slutlig allokering kvv'!$B$1:$AJ$1,0),FALSE)/1,0)</f>
        <v>0</v>
      </c>
      <c r="R262">
        <f>IFERROR(VLOOKUP($B262,Kraftvärmeprod!$B$1:$AH$479,MATCH(R$2,Kraftvärmeprod!$B$1:$AG$1,0),FALSE)/1,0)-IFERROR(VLOOKUP($B262,'Slutlig allokering kvv'!$B$2:$AC$462,MATCH(R$3,'Slutlig allokering kvv'!$B$1:$AJ$1,0),FALSE)/1,0)</f>
        <v>0</v>
      </c>
      <c r="S262">
        <f>IFERROR(VLOOKUP($B262,Kraftvärmeprod!$B$1:$AH$479,MATCH(S$2,Kraftvärmeprod!$B$1:$AG$1,0),FALSE)/1,0)-IFERROR(VLOOKUP($B262,'Slutlig allokering kvv'!$B$2:$AC$462,MATCH(S$3,'Slutlig allokering kvv'!$B$1:$AJ$1,0),FALSE)/1,0)</f>
        <v>0</v>
      </c>
      <c r="T262" s="6">
        <f>IFERROR(VLOOKUP($B262,Miljö!$B$1:$S$477,MATCH(T$2,Miljö!$B$1:$X$1,0),FALSE)/1,0)-IFERROR(VLOOKUP($B262,'Slutlig allokering kvv'!$B$2:$AC$462,MATCH(T$3,'Slutlig allokering kvv'!$B$1:$AJ$1,0),FALSE)/1,0)</f>
        <v>0</v>
      </c>
      <c r="U262">
        <f>IFERROR(VLOOKUP($B262,Kraftvärmeprod!$B$1:$AH$479,MATCH(U$2,Kraftvärmeprod!$B$1:$AG$1,0),FALSE)/1,0)-IFERROR(VLOOKUP($B262,'Slutlig allokering kvv'!$B$2:$AC$462,MATCH(U$3,'Slutlig allokering kvv'!$B$1:$AJ$1,0),FALSE)/1,0)</f>
        <v>0</v>
      </c>
      <c r="V262">
        <f>IFERROR(VLOOKUP($B262,Kraftvärmeprod!$B$1:$AH$479,MATCH(V$2,Kraftvärmeprod!$B$1:$AG$1,0),FALSE)/1,0)-IFERROR(VLOOKUP($B262,'Slutlig allokering kvv'!$B$2:$AC$462,MATCH(V$3,'Slutlig allokering kvv'!$B$1:$AJ$1,0),FALSE)/1,0)</f>
        <v>0</v>
      </c>
      <c r="W262">
        <f>IFERROR(VLOOKUP($B262,Kraftvärmeprod!$B$1:$AH$479,MATCH(W$2,Kraftvärmeprod!$B$1:$AG$1,0),FALSE)/1,0)-IFERROR(VLOOKUP($B262,'Slutlig allokering kvv'!$B$2:$AC$462,MATCH(W$3,'Slutlig allokering kvv'!$B$1:$AJ$1,0),FALSE)/1,0)</f>
        <v>0</v>
      </c>
      <c r="X262">
        <f>IFERROR(VLOOKUP($B262,Kraftvärmeprod!$B$1:$AH$479,MATCH(X$2,Kraftvärmeprod!$B$1:$AG$1,0),FALSE)/1,0)-IFERROR(VLOOKUP($B262,'Slutlig allokering kvv'!$B$2:$AC$462,MATCH(X$3,'Slutlig allokering kvv'!$B$1:$AJ$1,0),FALSE)/1,0)</f>
        <v>0</v>
      </c>
      <c r="Y262">
        <f>IFERROR(VLOOKUP($B262,Kraftvärmeprod!$B$1:$AH$479,MATCH(Y$2,Kraftvärmeprod!$B$1:$AG$1,0),FALSE)/1,0)-IFERROR(VLOOKUP($B262,'Slutlig allokering kvv'!$B$2:$AC$462,MATCH(Y$3,'Slutlig allokering kvv'!$B$1:$AJ$1,0),FALSE)/1,0)</f>
        <v>0</v>
      </c>
      <c r="Z262">
        <f>IFERROR(VLOOKUP($B262,Kraftvärmeprod!$B$1:$AH$479,MATCH(Z$2,Kraftvärmeprod!$B$1:$AG$1,0),FALSE)/1,0)-IFERROR(VLOOKUP($B262,'Slutlig allokering kvv'!$B$2:$AC$462,MATCH(Z$3,'Slutlig allokering kvv'!$B$1:$AJ$1,0),FALSE)/1,0)</f>
        <v>0</v>
      </c>
      <c r="AA262">
        <f>IFERROR(VLOOKUP($B262,Kraftvärmeprod!$B$1:$AH$479,MATCH(AA$2,Kraftvärmeprod!$B$1:$AG$1,0),FALSE)/1,0)-IFERROR(VLOOKUP($B262,'Slutlig allokering kvv'!$B$2:$AC$462,MATCH(AA$3,'Slutlig allokering kvv'!$B$1:$AJ$1,0),FALSE)/1,0)</f>
        <v>0</v>
      </c>
      <c r="AE262">
        <f t="shared" si="8"/>
        <v>0</v>
      </c>
      <c r="AG262">
        <f>IFERROR(VLOOKUP(B262,'Slutlig allokering kvv'!$B$2:$AJ$462,MATCH("Summa slutlig allokerad tillförd energi (utan hjälpel och rökgaskondensering):",'Slutlig allokering kvv'!$B$1:$AK$1,0),FALSE)/1,"")</f>
        <v>0</v>
      </c>
      <c r="AI262" s="137" t="str">
        <f>IFERROR(1-VLOOKUP(B262,'Slutlig allokering kvv'!$B$2:$AJ$462,MATCH("Andel av bränsle i kvv som allokerats till värme, exklusive rökgaskondensering och hjälpel",'Slutlig allokering kvv'!$B$1:$AK$1,0),FALSE),"")</f>
        <v/>
      </c>
      <c r="AK262" s="137" t="str">
        <f t="shared" si="9"/>
        <v/>
      </c>
    </row>
    <row r="263" spans="1:37" x14ac:dyDescent="0.25">
      <c r="A263" s="2" t="s">
        <v>407</v>
      </c>
      <c r="B263" s="2" t="s">
        <v>415</v>
      </c>
      <c r="C263" t="str">
        <f>IFERROR(VLOOKUP($B263,Kraftvärmeprod!$B$1:$AH$479,MATCH(C$3,Kraftvärmeprod!$B$1:$AG$1,0),FALSE)/1,"")</f>
        <v/>
      </c>
      <c r="D263" t="str">
        <f>IFERROR(VLOOKUP($B263,Kraftvärmeprod!$B$1:$AH$479,MATCH(D$3,Kraftvärmeprod!$B$1:$AG$1,0),FALSE)/1,"")</f>
        <v/>
      </c>
      <c r="E263">
        <f>IFERROR(VLOOKUP($B263,Kraftvärmeprod!$B$1:$AH$479,MATCH(E$2,Kraftvärmeprod!$B$1:$AG$1,0),FALSE)/1,0)-IFERROR(VLOOKUP($B263,'Slutlig allokering kvv'!$B$2:$AC$462,MATCH(E$3,'Slutlig allokering kvv'!$B$1:$AJ$1,0),FALSE)/1,0)</f>
        <v>0</v>
      </c>
      <c r="F263">
        <f>IFERROR(VLOOKUP($B263,Kraftvärmeprod!$B$1:$AH$479,MATCH(F$2,Kraftvärmeprod!$B$1:$AG$1,0),FALSE)/1,0)-IFERROR(VLOOKUP($B263,'Slutlig allokering kvv'!$B$2:$AC$462,MATCH(F$3,'Slutlig allokering kvv'!$B$1:$AJ$1,0),FALSE)/1,0)</f>
        <v>0</v>
      </c>
      <c r="G263">
        <f>IFERROR(VLOOKUP($B263,Kraftvärmeprod!$B$1:$AH$479,MATCH(G$2,Kraftvärmeprod!$B$1:$AG$1,0),FALSE)/1,0)-IFERROR(VLOOKUP($B263,'Slutlig allokering kvv'!$B$2:$AC$462,MATCH(G$3,'Slutlig allokering kvv'!$B$1:$AJ$1,0),FALSE)/1,0)</f>
        <v>0</v>
      </c>
      <c r="H263">
        <f>IFERROR(VLOOKUP($B263,Kraftvärmeprod!$B$1:$AH$479,MATCH(H$2,Kraftvärmeprod!$B$1:$AG$1,0),FALSE)/1,0)-IFERROR(VLOOKUP($B263,'Slutlig allokering kvv'!$B$2:$AC$462,MATCH(H$3,'Slutlig allokering kvv'!$B$1:$AJ$1,0),FALSE)/1,0)</f>
        <v>0</v>
      </c>
      <c r="I263">
        <f>IFERROR(VLOOKUP($B263,Kraftvärmeprod!$B$1:$AH$479,MATCH(I$2,Kraftvärmeprod!$B$1:$AG$1,0),FALSE)/1,0)-IFERROR(VLOOKUP($B263,'Slutlig allokering kvv'!$B$2:$AC$462,MATCH(I$3,'Slutlig allokering kvv'!$B$1:$AJ$1,0),FALSE)/1,0)</f>
        <v>0</v>
      </c>
      <c r="J263">
        <f>IFERROR(VLOOKUP($B263,Kraftvärmeprod!$B$1:$AH$479,MATCH(J$2,Kraftvärmeprod!$B$1:$AG$1,0),FALSE)/1,0)-IFERROR(VLOOKUP($B263,'Slutlig allokering kvv'!$B$2:$AC$462,MATCH(J$3,'Slutlig allokering kvv'!$B$1:$AJ$1,0),FALSE)/1,0)</f>
        <v>0</v>
      </c>
      <c r="K263">
        <f>IFERROR(VLOOKUP($B263,Kraftvärmeprod!$B$1:$AH$479,MATCH(K$2,Kraftvärmeprod!$B$1:$AG$1,0),FALSE)/1,0)-IFERROR(VLOOKUP($B263,'Slutlig allokering kvv'!$B$2:$AC$462,MATCH(K$3,'Slutlig allokering kvv'!$B$1:$AJ$1,0),FALSE)/1,0)</f>
        <v>0</v>
      </c>
      <c r="L263">
        <f>IFERROR(VLOOKUP($B263,Kraftvärmeprod!$B$1:$AH$479,MATCH(L$2,Kraftvärmeprod!$B$1:$AG$1,0),FALSE)/1,0)-IFERROR(VLOOKUP($B263,'Slutlig allokering kvv'!$B$2:$AC$462,MATCH(L$3,'Slutlig allokering kvv'!$B$1:$AJ$1,0),FALSE)/1,0)</f>
        <v>0</v>
      </c>
      <c r="M263">
        <f>IFERROR(VLOOKUP($B263,Kraftvärmeprod!$B$1:$AH$479,MATCH(M$2,Kraftvärmeprod!$B$1:$AG$1,0),FALSE)/1,0)-IFERROR(VLOOKUP($B263,'Slutlig allokering kvv'!$B$2:$AC$462,MATCH(M$3,'Slutlig allokering kvv'!$B$1:$AJ$1,0),FALSE)/1,0)</f>
        <v>0</v>
      </c>
      <c r="N263">
        <f>IFERROR(VLOOKUP($B263,Kraftvärmeprod!$B$1:$AH$479,MATCH(N$2,Kraftvärmeprod!$B$1:$AG$1,0),FALSE)/1,0)-IFERROR(VLOOKUP($B263,'Slutlig allokering kvv'!$B$2:$AC$462,MATCH(N$3,'Slutlig allokering kvv'!$B$1:$AJ$1,0),FALSE)/1,0)</f>
        <v>0</v>
      </c>
      <c r="O263">
        <f>IFERROR(VLOOKUP($B263,Kraftvärmeprod!$B$1:$AH$479,MATCH(O$2,Kraftvärmeprod!$B$1:$AG$1,0),FALSE)/1,0)-IFERROR(VLOOKUP($B263,'Slutlig allokering kvv'!$B$2:$AC$462,MATCH(O$3,'Slutlig allokering kvv'!$B$1:$AJ$1,0),FALSE)/1,0)</f>
        <v>0</v>
      </c>
      <c r="P263">
        <f>IFERROR(VLOOKUP($B263,Kraftvärmeprod!$B$1:$AH$479,MATCH(P$2,Kraftvärmeprod!$B$1:$AG$1,0),FALSE)/1,0)-IFERROR(VLOOKUP($B263,'Slutlig allokering kvv'!$B$2:$AC$462,MATCH(P$3,'Slutlig allokering kvv'!$B$1:$AJ$1,0),FALSE)/1,0)</f>
        <v>0</v>
      </c>
      <c r="Q263">
        <f>IFERROR(VLOOKUP($B263,Kraftvärmeprod!$B$1:$AH$479,MATCH(Q$2,Kraftvärmeprod!$B$1:$AG$1,0),FALSE)/1,0)-IFERROR(VLOOKUP($B263,'Slutlig allokering kvv'!$B$2:$AC$462,MATCH(Q$3,'Slutlig allokering kvv'!$B$1:$AJ$1,0),FALSE)/1,0)</f>
        <v>0</v>
      </c>
      <c r="R263">
        <f>IFERROR(VLOOKUP($B263,Kraftvärmeprod!$B$1:$AH$479,MATCH(R$2,Kraftvärmeprod!$B$1:$AG$1,0),FALSE)/1,0)-IFERROR(VLOOKUP($B263,'Slutlig allokering kvv'!$B$2:$AC$462,MATCH(R$3,'Slutlig allokering kvv'!$B$1:$AJ$1,0),FALSE)/1,0)</f>
        <v>0</v>
      </c>
      <c r="S263">
        <f>IFERROR(VLOOKUP($B263,Kraftvärmeprod!$B$1:$AH$479,MATCH(S$2,Kraftvärmeprod!$B$1:$AG$1,0),FALSE)/1,0)-IFERROR(VLOOKUP($B263,'Slutlig allokering kvv'!$B$2:$AC$462,MATCH(S$3,'Slutlig allokering kvv'!$B$1:$AJ$1,0),FALSE)/1,0)</f>
        <v>0</v>
      </c>
      <c r="T263" s="6">
        <f>IFERROR(VLOOKUP($B263,Miljö!$B$1:$S$477,MATCH(T$2,Miljö!$B$1:$X$1,0),FALSE)/1,0)-IFERROR(VLOOKUP($B263,'Slutlig allokering kvv'!$B$2:$AC$462,MATCH(T$3,'Slutlig allokering kvv'!$B$1:$AJ$1,0),FALSE)/1,0)</f>
        <v>0</v>
      </c>
      <c r="U263">
        <f>IFERROR(VLOOKUP($B263,Kraftvärmeprod!$B$1:$AH$479,MATCH(U$2,Kraftvärmeprod!$B$1:$AG$1,0),FALSE)/1,0)-IFERROR(VLOOKUP($B263,'Slutlig allokering kvv'!$B$2:$AC$462,MATCH(U$3,'Slutlig allokering kvv'!$B$1:$AJ$1,0),FALSE)/1,0)</f>
        <v>0</v>
      </c>
      <c r="V263">
        <f>IFERROR(VLOOKUP($B263,Kraftvärmeprod!$B$1:$AH$479,MATCH(V$2,Kraftvärmeprod!$B$1:$AG$1,0),FALSE)/1,0)-IFERROR(VLOOKUP($B263,'Slutlig allokering kvv'!$B$2:$AC$462,MATCH(V$3,'Slutlig allokering kvv'!$B$1:$AJ$1,0),FALSE)/1,0)</f>
        <v>0</v>
      </c>
      <c r="W263">
        <f>IFERROR(VLOOKUP($B263,Kraftvärmeprod!$B$1:$AH$479,MATCH(W$2,Kraftvärmeprod!$B$1:$AG$1,0),FALSE)/1,0)-IFERROR(VLOOKUP($B263,'Slutlig allokering kvv'!$B$2:$AC$462,MATCH(W$3,'Slutlig allokering kvv'!$B$1:$AJ$1,0),FALSE)/1,0)</f>
        <v>0</v>
      </c>
      <c r="X263">
        <f>IFERROR(VLOOKUP($B263,Kraftvärmeprod!$B$1:$AH$479,MATCH(X$2,Kraftvärmeprod!$B$1:$AG$1,0),FALSE)/1,0)-IFERROR(VLOOKUP($B263,'Slutlig allokering kvv'!$B$2:$AC$462,MATCH(X$3,'Slutlig allokering kvv'!$B$1:$AJ$1,0),FALSE)/1,0)</f>
        <v>0</v>
      </c>
      <c r="Y263">
        <f>IFERROR(VLOOKUP($B263,Kraftvärmeprod!$B$1:$AH$479,MATCH(Y$2,Kraftvärmeprod!$B$1:$AG$1,0),FALSE)/1,0)-IFERROR(VLOOKUP($B263,'Slutlig allokering kvv'!$B$2:$AC$462,MATCH(Y$3,'Slutlig allokering kvv'!$B$1:$AJ$1,0),FALSE)/1,0)</f>
        <v>0</v>
      </c>
      <c r="Z263">
        <f>IFERROR(VLOOKUP($B263,Kraftvärmeprod!$B$1:$AH$479,MATCH(Z$2,Kraftvärmeprod!$B$1:$AG$1,0),FALSE)/1,0)-IFERROR(VLOOKUP($B263,'Slutlig allokering kvv'!$B$2:$AC$462,MATCH(Z$3,'Slutlig allokering kvv'!$B$1:$AJ$1,0),FALSE)/1,0)</f>
        <v>0</v>
      </c>
      <c r="AA263">
        <f>IFERROR(VLOOKUP($B263,Kraftvärmeprod!$B$1:$AH$479,MATCH(AA$2,Kraftvärmeprod!$B$1:$AG$1,0),FALSE)/1,0)-IFERROR(VLOOKUP($B263,'Slutlig allokering kvv'!$B$2:$AC$462,MATCH(AA$3,'Slutlig allokering kvv'!$B$1:$AJ$1,0),FALSE)/1,0)</f>
        <v>0</v>
      </c>
      <c r="AE263">
        <f t="shared" si="8"/>
        <v>0</v>
      </c>
      <c r="AG263">
        <f>IFERROR(VLOOKUP(B263,'Slutlig allokering kvv'!$B$2:$AJ$462,MATCH("Summa slutlig allokerad tillförd energi (utan hjälpel och rökgaskondensering):",'Slutlig allokering kvv'!$B$1:$AK$1,0),FALSE)/1,"")</f>
        <v>0</v>
      </c>
      <c r="AI263" s="137" t="str">
        <f>IFERROR(1-VLOOKUP(B263,'Slutlig allokering kvv'!$B$2:$AJ$462,MATCH("Andel av bränsle i kvv som allokerats till värme, exklusive rökgaskondensering och hjälpel",'Slutlig allokering kvv'!$B$1:$AK$1,0),FALSE),"")</f>
        <v/>
      </c>
      <c r="AK263" s="137" t="str">
        <f t="shared" si="9"/>
        <v/>
      </c>
    </row>
    <row r="264" spans="1:37" x14ac:dyDescent="0.25">
      <c r="A264" s="2" t="s">
        <v>407</v>
      </c>
      <c r="B264" s="2" t="s">
        <v>416</v>
      </c>
      <c r="C264">
        <f>IFERROR(VLOOKUP($B264,Kraftvärmeprod!$B$1:$AH$479,MATCH(C$3,Kraftvärmeprod!$B$1:$AG$1,0),FALSE)/1,"")</f>
        <v>103.49299999999999</v>
      </c>
      <c r="D264">
        <f>IFERROR(VLOOKUP($B264,Kraftvärmeprod!$B$1:$AH$479,MATCH(D$3,Kraftvärmeprod!$B$1:$AG$1,0),FALSE)/1,"")</f>
        <v>39.113</v>
      </c>
      <c r="E264">
        <f>IFERROR(VLOOKUP($B264,Kraftvärmeprod!$B$1:$AH$479,MATCH(E$2,Kraftvärmeprod!$B$1:$AG$1,0),FALSE)/1,0)-IFERROR(VLOOKUP($B264,'Slutlig allokering kvv'!$B$2:$AC$462,MATCH(E$3,'Slutlig allokering kvv'!$B$1:$AJ$1,0),FALSE)/1,0)</f>
        <v>0</v>
      </c>
      <c r="F264">
        <f>IFERROR(VLOOKUP($B264,Kraftvärmeprod!$B$1:$AH$479,MATCH(F$2,Kraftvärmeprod!$B$1:$AG$1,0),FALSE)/1,0)-IFERROR(VLOOKUP($B264,'Slutlig allokering kvv'!$B$2:$AC$462,MATCH(F$3,'Slutlig allokering kvv'!$B$1:$AJ$1,0),FALSE)/1,0)</f>
        <v>0</v>
      </c>
      <c r="G264">
        <f>IFERROR(VLOOKUP($B264,Kraftvärmeprod!$B$1:$AH$479,MATCH(G$2,Kraftvärmeprod!$B$1:$AG$1,0),FALSE)/1,0)-IFERROR(VLOOKUP($B264,'Slutlig allokering kvv'!$B$2:$AC$462,MATCH(G$3,'Slutlig allokering kvv'!$B$1:$AJ$1,0),FALSE)/1,0)</f>
        <v>9.4575299999999984</v>
      </c>
      <c r="H264">
        <f>IFERROR(VLOOKUP($B264,Kraftvärmeprod!$B$1:$AH$479,MATCH(H$2,Kraftvärmeprod!$B$1:$AG$1,0),FALSE)/1,0)-IFERROR(VLOOKUP($B264,'Slutlig allokering kvv'!$B$2:$AC$462,MATCH(H$3,'Slutlig allokering kvv'!$B$1:$AJ$1,0),FALSE)/1,0)</f>
        <v>0</v>
      </c>
      <c r="I264">
        <f>IFERROR(VLOOKUP($B264,Kraftvärmeprod!$B$1:$AH$479,MATCH(I$2,Kraftvärmeprod!$B$1:$AG$1,0),FALSE)/1,0)-IFERROR(VLOOKUP($B264,'Slutlig allokering kvv'!$B$2:$AC$462,MATCH(I$3,'Slutlig allokering kvv'!$B$1:$AJ$1,0),FALSE)/1,0)</f>
        <v>3.8559299999999998E-2</v>
      </c>
      <c r="J264">
        <f>IFERROR(VLOOKUP($B264,Kraftvärmeprod!$B$1:$AH$479,MATCH(J$2,Kraftvärmeprod!$B$1:$AG$1,0),FALSE)/1,0)-IFERROR(VLOOKUP($B264,'Slutlig allokering kvv'!$B$2:$AC$462,MATCH(J$3,'Slutlig allokering kvv'!$B$1:$AJ$1,0),FALSE)/1,0)</f>
        <v>0</v>
      </c>
      <c r="K264">
        <f>IFERROR(VLOOKUP($B264,Kraftvärmeprod!$B$1:$AH$479,MATCH(K$2,Kraftvärmeprod!$B$1:$AG$1,0),FALSE)/1,0)-IFERROR(VLOOKUP($B264,'Slutlig allokering kvv'!$B$2:$AC$462,MATCH(K$3,'Slutlig allokering kvv'!$B$1:$AJ$1,0),FALSE)/1,0)</f>
        <v>0</v>
      </c>
      <c r="L264">
        <f>IFERROR(VLOOKUP($B264,Kraftvärmeprod!$B$1:$AH$479,MATCH(L$2,Kraftvärmeprod!$B$1:$AG$1,0),FALSE)/1,0)-IFERROR(VLOOKUP($B264,'Slutlig allokering kvv'!$B$2:$AC$462,MATCH(L$3,'Slutlig allokering kvv'!$B$1:$AJ$1,0),FALSE)/1,0)</f>
        <v>26.482099999999999</v>
      </c>
      <c r="M264">
        <f>IFERROR(VLOOKUP($B264,Kraftvärmeprod!$B$1:$AH$479,MATCH(M$2,Kraftvärmeprod!$B$1:$AG$1,0),FALSE)/1,0)-IFERROR(VLOOKUP($B264,'Slutlig allokering kvv'!$B$2:$AC$462,MATCH(M$3,'Slutlig allokering kvv'!$B$1:$AJ$1,0),FALSE)/1,0)</f>
        <v>0</v>
      </c>
      <c r="N264">
        <f>IFERROR(VLOOKUP($B264,Kraftvärmeprod!$B$1:$AH$479,MATCH(N$2,Kraftvärmeprod!$B$1:$AG$1,0),FALSE)/1,0)-IFERROR(VLOOKUP($B264,'Slutlig allokering kvv'!$B$2:$AC$462,MATCH(N$3,'Slutlig allokering kvv'!$B$1:$AJ$1,0),FALSE)/1,0)</f>
        <v>0</v>
      </c>
      <c r="O264">
        <f>IFERROR(VLOOKUP($B264,Kraftvärmeprod!$B$1:$AH$479,MATCH(O$2,Kraftvärmeprod!$B$1:$AG$1,0),FALSE)/1,0)-IFERROR(VLOOKUP($B264,'Slutlig allokering kvv'!$B$2:$AC$462,MATCH(O$3,'Slutlig allokering kvv'!$B$1:$AJ$1,0),FALSE)/1,0)</f>
        <v>15.987499999999997</v>
      </c>
      <c r="P264">
        <f>IFERROR(VLOOKUP($B264,Kraftvärmeprod!$B$1:$AH$479,MATCH(P$2,Kraftvärmeprod!$B$1:$AG$1,0),FALSE)/1,0)-IFERROR(VLOOKUP($B264,'Slutlig allokering kvv'!$B$2:$AC$462,MATCH(P$3,'Slutlig allokering kvv'!$B$1:$AJ$1,0),FALSE)/1,0)</f>
        <v>3.1553200000000001</v>
      </c>
      <c r="Q264">
        <f>IFERROR(VLOOKUP($B264,Kraftvärmeprod!$B$1:$AH$479,MATCH(Q$2,Kraftvärmeprod!$B$1:$AG$1,0),FALSE)/1,0)-IFERROR(VLOOKUP($B264,'Slutlig allokering kvv'!$B$2:$AC$462,MATCH(Q$3,'Slutlig allokering kvv'!$B$1:$AJ$1,0),FALSE)/1,0)</f>
        <v>0</v>
      </c>
      <c r="R264">
        <f>IFERROR(VLOOKUP($B264,Kraftvärmeprod!$B$1:$AH$479,MATCH(R$2,Kraftvärmeprod!$B$1:$AG$1,0),FALSE)/1,0)-IFERROR(VLOOKUP($B264,'Slutlig allokering kvv'!$B$2:$AC$462,MATCH(R$3,'Slutlig allokering kvv'!$B$1:$AJ$1,0),FALSE)/1,0)</f>
        <v>0</v>
      </c>
      <c r="S264">
        <f>IFERROR(VLOOKUP($B264,Kraftvärmeprod!$B$1:$AH$479,MATCH(S$2,Kraftvärmeprod!$B$1:$AG$1,0),FALSE)/1,0)-IFERROR(VLOOKUP($B264,'Slutlig allokering kvv'!$B$2:$AC$462,MATCH(S$3,'Slutlig allokering kvv'!$B$1:$AJ$1,0),FALSE)/1,0)</f>
        <v>11.575800000000001</v>
      </c>
      <c r="T264" s="6">
        <f>IFERROR(VLOOKUP($B264,Miljö!$B$1:$S$477,MATCH(T$2,Miljö!$B$1:$X$1,0),FALSE)/1,0)-IFERROR(VLOOKUP($B264,'Slutlig allokering kvv'!$B$2:$AC$462,MATCH(T$3,'Slutlig allokering kvv'!$B$1:$AJ$1,0),FALSE)/1,0)</f>
        <v>2.6915499999999999</v>
      </c>
      <c r="U264">
        <f>IFERROR(VLOOKUP($B264,Kraftvärmeprod!$B$1:$AH$479,MATCH(U$2,Kraftvärmeprod!$B$1:$AG$1,0),FALSE)/1,0)-IFERROR(VLOOKUP($B264,'Slutlig allokering kvv'!$B$2:$AC$462,MATCH(U$3,'Slutlig allokering kvv'!$B$1:$AJ$1,0),FALSE)/1,0)</f>
        <v>0</v>
      </c>
      <c r="V264">
        <f>IFERROR(VLOOKUP($B264,Kraftvärmeprod!$B$1:$AH$479,MATCH(V$2,Kraftvärmeprod!$B$1:$AG$1,0),FALSE)/1,0)-IFERROR(VLOOKUP($B264,'Slutlig allokering kvv'!$B$2:$AC$462,MATCH(V$3,'Slutlig allokering kvv'!$B$1:$AJ$1,0),FALSE)/1,0)</f>
        <v>0</v>
      </c>
      <c r="W264">
        <f>IFERROR(VLOOKUP($B264,Kraftvärmeprod!$B$1:$AH$479,MATCH(W$2,Kraftvärmeprod!$B$1:$AG$1,0),FALSE)/1,0)-IFERROR(VLOOKUP($B264,'Slutlig allokering kvv'!$B$2:$AC$462,MATCH(W$3,'Slutlig allokering kvv'!$B$1:$AJ$1,0),FALSE)/1,0)</f>
        <v>0</v>
      </c>
      <c r="X264">
        <f>IFERROR(VLOOKUP($B264,Kraftvärmeprod!$B$1:$AH$479,MATCH(X$2,Kraftvärmeprod!$B$1:$AG$1,0),FALSE)/1,0)-IFERROR(VLOOKUP($B264,'Slutlig allokering kvv'!$B$2:$AC$462,MATCH(X$3,'Slutlig allokering kvv'!$B$1:$AJ$1,0),FALSE)/1,0)</f>
        <v>0</v>
      </c>
      <c r="Y264">
        <f>IFERROR(VLOOKUP($B264,Kraftvärmeprod!$B$1:$AH$479,MATCH(Y$2,Kraftvärmeprod!$B$1:$AG$1,0),FALSE)/1,0)-IFERROR(VLOOKUP($B264,'Slutlig allokering kvv'!$B$2:$AC$462,MATCH(Y$3,'Slutlig allokering kvv'!$B$1:$AJ$1,0),FALSE)/1,0)</f>
        <v>0</v>
      </c>
      <c r="Z264">
        <f>IFERROR(VLOOKUP($B264,Kraftvärmeprod!$B$1:$AH$479,MATCH(Z$2,Kraftvärmeprod!$B$1:$AG$1,0),FALSE)/1,0)-IFERROR(VLOOKUP($B264,'Slutlig allokering kvv'!$B$2:$AC$462,MATCH(Z$3,'Slutlig allokering kvv'!$B$1:$AJ$1,0),FALSE)/1,0)</f>
        <v>0.14637799999999998</v>
      </c>
      <c r="AA264">
        <f>IFERROR(VLOOKUP($B264,Kraftvärmeprod!$B$1:$AH$479,MATCH(AA$2,Kraftvärmeprod!$B$1:$AG$1,0),FALSE)/1,0)-IFERROR(VLOOKUP($B264,'Slutlig allokering kvv'!$B$2:$AC$462,MATCH(AA$3,'Slutlig allokering kvv'!$B$1:$AJ$1,0),FALSE)/1,0)</f>
        <v>9.5840600000000009</v>
      </c>
      <c r="AE264">
        <f t="shared" si="8"/>
        <v>76.427247300000005</v>
      </c>
      <c r="AG264">
        <f>IFERROR(VLOOKUP(B264,'Slutlig allokering kvv'!$B$2:$AJ$462,MATCH("Summa slutlig allokerad tillförd energi (utan hjälpel och rökgaskondensering):",'Slutlig allokering kvv'!$B$1:$AK$1,0),FALSE)/1,"")</f>
        <v>79.746752700000002</v>
      </c>
      <c r="AI264" s="137">
        <f>IFERROR(1-VLOOKUP(B264,'Slutlig allokering kvv'!$B$2:$AJ$462,MATCH("Andel av bränsle i kvv som allokerats till värme, exklusive rökgaskondensering och hjälpel",'Slutlig allokering kvv'!$B$1:$AK$1,0),FALSE),"")</f>
        <v>0.48937241346190774</v>
      </c>
      <c r="AK264" s="137">
        <f t="shared" si="9"/>
        <v>0.48937241346190791</v>
      </c>
    </row>
    <row r="265" spans="1:37" x14ac:dyDescent="0.25">
      <c r="A265" s="2" t="s">
        <v>407</v>
      </c>
      <c r="B265" s="2" t="s">
        <v>417</v>
      </c>
      <c r="C265" t="str">
        <f>IFERROR(VLOOKUP($B265,Kraftvärmeprod!$B$1:$AH$479,MATCH(C$3,Kraftvärmeprod!$B$1:$AG$1,0),FALSE)/1,"")</f>
        <v/>
      </c>
      <c r="D265" t="str">
        <f>IFERROR(VLOOKUP($B265,Kraftvärmeprod!$B$1:$AH$479,MATCH(D$3,Kraftvärmeprod!$B$1:$AG$1,0),FALSE)/1,"")</f>
        <v/>
      </c>
      <c r="E265">
        <f>IFERROR(VLOOKUP($B265,Kraftvärmeprod!$B$1:$AH$479,MATCH(E$2,Kraftvärmeprod!$B$1:$AG$1,0),FALSE)/1,0)-IFERROR(VLOOKUP($B265,'Slutlig allokering kvv'!$B$2:$AC$462,MATCH(E$3,'Slutlig allokering kvv'!$B$1:$AJ$1,0),FALSE)/1,0)</f>
        <v>0</v>
      </c>
      <c r="F265">
        <f>IFERROR(VLOOKUP($B265,Kraftvärmeprod!$B$1:$AH$479,MATCH(F$2,Kraftvärmeprod!$B$1:$AG$1,0),FALSE)/1,0)-IFERROR(VLOOKUP($B265,'Slutlig allokering kvv'!$B$2:$AC$462,MATCH(F$3,'Slutlig allokering kvv'!$B$1:$AJ$1,0),FALSE)/1,0)</f>
        <v>0</v>
      </c>
      <c r="G265">
        <f>IFERROR(VLOOKUP($B265,Kraftvärmeprod!$B$1:$AH$479,MATCH(G$2,Kraftvärmeprod!$B$1:$AG$1,0),FALSE)/1,0)-IFERROR(VLOOKUP($B265,'Slutlig allokering kvv'!$B$2:$AC$462,MATCH(G$3,'Slutlig allokering kvv'!$B$1:$AJ$1,0),FALSE)/1,0)</f>
        <v>0</v>
      </c>
      <c r="H265">
        <f>IFERROR(VLOOKUP($B265,Kraftvärmeprod!$B$1:$AH$479,MATCH(H$2,Kraftvärmeprod!$B$1:$AG$1,0),FALSE)/1,0)-IFERROR(VLOOKUP($B265,'Slutlig allokering kvv'!$B$2:$AC$462,MATCH(H$3,'Slutlig allokering kvv'!$B$1:$AJ$1,0),FALSE)/1,0)</f>
        <v>0</v>
      </c>
      <c r="I265">
        <f>IFERROR(VLOOKUP($B265,Kraftvärmeprod!$B$1:$AH$479,MATCH(I$2,Kraftvärmeprod!$B$1:$AG$1,0),FALSE)/1,0)-IFERROR(VLOOKUP($B265,'Slutlig allokering kvv'!$B$2:$AC$462,MATCH(I$3,'Slutlig allokering kvv'!$B$1:$AJ$1,0),FALSE)/1,0)</f>
        <v>0</v>
      </c>
      <c r="J265">
        <f>IFERROR(VLOOKUP($B265,Kraftvärmeprod!$B$1:$AH$479,MATCH(J$2,Kraftvärmeprod!$B$1:$AG$1,0),FALSE)/1,0)-IFERROR(VLOOKUP($B265,'Slutlig allokering kvv'!$B$2:$AC$462,MATCH(J$3,'Slutlig allokering kvv'!$B$1:$AJ$1,0),FALSE)/1,0)</f>
        <v>0</v>
      </c>
      <c r="K265">
        <f>IFERROR(VLOOKUP($B265,Kraftvärmeprod!$B$1:$AH$479,MATCH(K$2,Kraftvärmeprod!$B$1:$AG$1,0),FALSE)/1,0)-IFERROR(VLOOKUP($B265,'Slutlig allokering kvv'!$B$2:$AC$462,MATCH(K$3,'Slutlig allokering kvv'!$B$1:$AJ$1,0),FALSE)/1,0)</f>
        <v>0</v>
      </c>
      <c r="L265">
        <f>IFERROR(VLOOKUP($B265,Kraftvärmeprod!$B$1:$AH$479,MATCH(L$2,Kraftvärmeprod!$B$1:$AG$1,0),FALSE)/1,0)-IFERROR(VLOOKUP($B265,'Slutlig allokering kvv'!$B$2:$AC$462,MATCH(L$3,'Slutlig allokering kvv'!$B$1:$AJ$1,0),FALSE)/1,0)</f>
        <v>0</v>
      </c>
      <c r="M265">
        <f>IFERROR(VLOOKUP($B265,Kraftvärmeprod!$B$1:$AH$479,MATCH(M$2,Kraftvärmeprod!$B$1:$AG$1,0),FALSE)/1,0)-IFERROR(VLOOKUP($B265,'Slutlig allokering kvv'!$B$2:$AC$462,MATCH(M$3,'Slutlig allokering kvv'!$B$1:$AJ$1,0),FALSE)/1,0)</f>
        <v>0</v>
      </c>
      <c r="N265">
        <f>IFERROR(VLOOKUP($B265,Kraftvärmeprod!$B$1:$AH$479,MATCH(N$2,Kraftvärmeprod!$B$1:$AG$1,0),FALSE)/1,0)-IFERROR(VLOOKUP($B265,'Slutlig allokering kvv'!$B$2:$AC$462,MATCH(N$3,'Slutlig allokering kvv'!$B$1:$AJ$1,0),FALSE)/1,0)</f>
        <v>0</v>
      </c>
      <c r="O265">
        <f>IFERROR(VLOOKUP($B265,Kraftvärmeprod!$B$1:$AH$479,MATCH(O$2,Kraftvärmeprod!$B$1:$AG$1,0),FALSE)/1,0)-IFERROR(VLOOKUP($B265,'Slutlig allokering kvv'!$B$2:$AC$462,MATCH(O$3,'Slutlig allokering kvv'!$B$1:$AJ$1,0),FALSE)/1,0)</f>
        <v>0</v>
      </c>
      <c r="P265">
        <f>IFERROR(VLOOKUP($B265,Kraftvärmeprod!$B$1:$AH$479,MATCH(P$2,Kraftvärmeprod!$B$1:$AG$1,0),FALSE)/1,0)-IFERROR(VLOOKUP($B265,'Slutlig allokering kvv'!$B$2:$AC$462,MATCH(P$3,'Slutlig allokering kvv'!$B$1:$AJ$1,0),FALSE)/1,0)</f>
        <v>0</v>
      </c>
      <c r="Q265">
        <f>IFERROR(VLOOKUP($B265,Kraftvärmeprod!$B$1:$AH$479,MATCH(Q$2,Kraftvärmeprod!$B$1:$AG$1,0),FALSE)/1,0)-IFERROR(VLOOKUP($B265,'Slutlig allokering kvv'!$B$2:$AC$462,MATCH(Q$3,'Slutlig allokering kvv'!$B$1:$AJ$1,0),FALSE)/1,0)</f>
        <v>0</v>
      </c>
      <c r="R265">
        <f>IFERROR(VLOOKUP($B265,Kraftvärmeprod!$B$1:$AH$479,MATCH(R$2,Kraftvärmeprod!$B$1:$AG$1,0),FALSE)/1,0)-IFERROR(VLOOKUP($B265,'Slutlig allokering kvv'!$B$2:$AC$462,MATCH(R$3,'Slutlig allokering kvv'!$B$1:$AJ$1,0),FALSE)/1,0)</f>
        <v>0</v>
      </c>
      <c r="S265">
        <f>IFERROR(VLOOKUP($B265,Kraftvärmeprod!$B$1:$AH$479,MATCH(S$2,Kraftvärmeprod!$B$1:$AG$1,0),FALSE)/1,0)-IFERROR(VLOOKUP($B265,'Slutlig allokering kvv'!$B$2:$AC$462,MATCH(S$3,'Slutlig allokering kvv'!$B$1:$AJ$1,0),FALSE)/1,0)</f>
        <v>0</v>
      </c>
      <c r="T265" s="6">
        <f>IFERROR(VLOOKUP($B265,Miljö!$B$1:$S$477,MATCH(T$2,Miljö!$B$1:$X$1,0),FALSE)/1,0)-IFERROR(VLOOKUP($B265,'Slutlig allokering kvv'!$B$2:$AC$462,MATCH(T$3,'Slutlig allokering kvv'!$B$1:$AJ$1,0),FALSE)/1,0)</f>
        <v>0</v>
      </c>
      <c r="U265">
        <f>IFERROR(VLOOKUP($B265,Kraftvärmeprod!$B$1:$AH$479,MATCH(U$2,Kraftvärmeprod!$B$1:$AG$1,0),FALSE)/1,0)-IFERROR(VLOOKUP($B265,'Slutlig allokering kvv'!$B$2:$AC$462,MATCH(U$3,'Slutlig allokering kvv'!$B$1:$AJ$1,0),FALSE)/1,0)</f>
        <v>0</v>
      </c>
      <c r="V265">
        <f>IFERROR(VLOOKUP($B265,Kraftvärmeprod!$B$1:$AH$479,MATCH(V$2,Kraftvärmeprod!$B$1:$AG$1,0),FALSE)/1,0)-IFERROR(VLOOKUP($B265,'Slutlig allokering kvv'!$B$2:$AC$462,MATCH(V$3,'Slutlig allokering kvv'!$B$1:$AJ$1,0),FALSE)/1,0)</f>
        <v>0</v>
      </c>
      <c r="W265">
        <f>IFERROR(VLOOKUP($B265,Kraftvärmeprod!$B$1:$AH$479,MATCH(W$2,Kraftvärmeprod!$B$1:$AG$1,0),FALSE)/1,0)-IFERROR(VLOOKUP($B265,'Slutlig allokering kvv'!$B$2:$AC$462,MATCH(W$3,'Slutlig allokering kvv'!$B$1:$AJ$1,0),FALSE)/1,0)</f>
        <v>0</v>
      </c>
      <c r="X265">
        <f>IFERROR(VLOOKUP($B265,Kraftvärmeprod!$B$1:$AH$479,MATCH(X$2,Kraftvärmeprod!$B$1:$AG$1,0),FALSE)/1,0)-IFERROR(VLOOKUP($B265,'Slutlig allokering kvv'!$B$2:$AC$462,MATCH(X$3,'Slutlig allokering kvv'!$B$1:$AJ$1,0),FALSE)/1,0)</f>
        <v>0</v>
      </c>
      <c r="Y265">
        <f>IFERROR(VLOOKUP($B265,Kraftvärmeprod!$B$1:$AH$479,MATCH(Y$2,Kraftvärmeprod!$B$1:$AG$1,0),FALSE)/1,0)-IFERROR(VLOOKUP($B265,'Slutlig allokering kvv'!$B$2:$AC$462,MATCH(Y$3,'Slutlig allokering kvv'!$B$1:$AJ$1,0),FALSE)/1,0)</f>
        <v>0</v>
      </c>
      <c r="Z265">
        <f>IFERROR(VLOOKUP($B265,Kraftvärmeprod!$B$1:$AH$479,MATCH(Z$2,Kraftvärmeprod!$B$1:$AG$1,0),FALSE)/1,0)-IFERROR(VLOOKUP($B265,'Slutlig allokering kvv'!$B$2:$AC$462,MATCH(Z$3,'Slutlig allokering kvv'!$B$1:$AJ$1,0),FALSE)/1,0)</f>
        <v>0</v>
      </c>
      <c r="AA265">
        <f>IFERROR(VLOOKUP($B265,Kraftvärmeprod!$B$1:$AH$479,MATCH(AA$2,Kraftvärmeprod!$B$1:$AG$1,0),FALSE)/1,0)-IFERROR(VLOOKUP($B265,'Slutlig allokering kvv'!$B$2:$AC$462,MATCH(AA$3,'Slutlig allokering kvv'!$B$1:$AJ$1,0),FALSE)/1,0)</f>
        <v>0</v>
      </c>
      <c r="AE265">
        <f t="shared" si="8"/>
        <v>0</v>
      </c>
      <c r="AG265">
        <f>IFERROR(VLOOKUP(B265,'Slutlig allokering kvv'!$B$2:$AJ$462,MATCH("Summa slutlig allokerad tillförd energi (utan hjälpel och rökgaskondensering):",'Slutlig allokering kvv'!$B$1:$AK$1,0),FALSE)/1,"")</f>
        <v>0</v>
      </c>
      <c r="AI265" s="137" t="str">
        <f>IFERROR(1-VLOOKUP(B265,'Slutlig allokering kvv'!$B$2:$AJ$462,MATCH("Andel av bränsle i kvv som allokerats till värme, exklusive rökgaskondensering och hjälpel",'Slutlig allokering kvv'!$B$1:$AK$1,0),FALSE),"")</f>
        <v/>
      </c>
      <c r="AK265" s="137" t="str">
        <f t="shared" si="9"/>
        <v/>
      </c>
    </row>
    <row r="266" spans="1:37" x14ac:dyDescent="0.25">
      <c r="A266" s="2" t="s">
        <v>407</v>
      </c>
      <c r="B266" s="2" t="s">
        <v>418</v>
      </c>
      <c r="C266">
        <f>IFERROR(VLOOKUP($B266,Kraftvärmeprod!$B$1:$AH$479,MATCH(C$3,Kraftvärmeprod!$B$1:$AG$1,0),FALSE)/1,"")</f>
        <v>68.563999999999993</v>
      </c>
      <c r="D266">
        <f>IFERROR(VLOOKUP($B266,Kraftvärmeprod!$B$1:$AH$479,MATCH(D$3,Kraftvärmeprod!$B$1:$AG$1,0),FALSE)/1,"")</f>
        <v>16.120999999999999</v>
      </c>
      <c r="E266">
        <f>IFERROR(VLOOKUP($B266,Kraftvärmeprod!$B$1:$AH$479,MATCH(E$2,Kraftvärmeprod!$B$1:$AG$1,0),FALSE)/1,0)-IFERROR(VLOOKUP($B266,'Slutlig allokering kvv'!$B$2:$AC$462,MATCH(E$3,'Slutlig allokering kvv'!$B$1:$AJ$1,0),FALSE)/1,0)</f>
        <v>0</v>
      </c>
      <c r="F266">
        <f>IFERROR(VLOOKUP($B266,Kraftvärmeprod!$B$1:$AH$479,MATCH(F$2,Kraftvärmeprod!$B$1:$AG$1,0),FALSE)/1,0)-IFERROR(VLOOKUP($B266,'Slutlig allokering kvv'!$B$2:$AC$462,MATCH(F$3,'Slutlig allokering kvv'!$B$1:$AJ$1,0),FALSE)/1,0)</f>
        <v>0</v>
      </c>
      <c r="G266">
        <f>IFERROR(VLOOKUP($B266,Kraftvärmeprod!$B$1:$AH$479,MATCH(G$2,Kraftvärmeprod!$B$1:$AG$1,0),FALSE)/1,0)-IFERROR(VLOOKUP($B266,'Slutlig allokering kvv'!$B$2:$AC$462,MATCH(G$3,'Slutlig allokering kvv'!$B$1:$AJ$1,0),FALSE)/1,0)</f>
        <v>23.630699999999997</v>
      </c>
      <c r="H266">
        <f>IFERROR(VLOOKUP($B266,Kraftvärmeprod!$B$1:$AH$479,MATCH(H$2,Kraftvärmeprod!$B$1:$AG$1,0),FALSE)/1,0)-IFERROR(VLOOKUP($B266,'Slutlig allokering kvv'!$B$2:$AC$462,MATCH(H$3,'Slutlig allokering kvv'!$B$1:$AJ$1,0),FALSE)/1,0)</f>
        <v>0</v>
      </c>
      <c r="I266">
        <f>IFERROR(VLOOKUP($B266,Kraftvärmeprod!$B$1:$AH$479,MATCH(I$2,Kraftvärmeprod!$B$1:$AG$1,0),FALSE)/1,0)-IFERROR(VLOOKUP($B266,'Slutlig allokering kvv'!$B$2:$AC$462,MATCH(I$3,'Slutlig allokering kvv'!$B$1:$AJ$1,0),FALSE)/1,0)</f>
        <v>0.16050799999999998</v>
      </c>
      <c r="J266">
        <f>IFERROR(VLOOKUP($B266,Kraftvärmeprod!$B$1:$AH$479,MATCH(J$2,Kraftvärmeprod!$B$1:$AG$1,0),FALSE)/1,0)-IFERROR(VLOOKUP($B266,'Slutlig allokering kvv'!$B$2:$AC$462,MATCH(J$3,'Slutlig allokering kvv'!$B$1:$AJ$1,0),FALSE)/1,0)</f>
        <v>0</v>
      </c>
      <c r="K266">
        <f>IFERROR(VLOOKUP($B266,Kraftvärmeprod!$B$1:$AH$479,MATCH(K$2,Kraftvärmeprod!$B$1:$AG$1,0),FALSE)/1,0)-IFERROR(VLOOKUP($B266,'Slutlig allokering kvv'!$B$2:$AC$462,MATCH(K$3,'Slutlig allokering kvv'!$B$1:$AJ$1,0),FALSE)/1,0)</f>
        <v>0</v>
      </c>
      <c r="L266">
        <f>IFERROR(VLOOKUP($B266,Kraftvärmeprod!$B$1:$AH$479,MATCH(L$2,Kraftvärmeprod!$B$1:$AG$1,0),FALSE)/1,0)-IFERROR(VLOOKUP($B266,'Slutlig allokering kvv'!$B$2:$AC$462,MATCH(L$3,'Slutlig allokering kvv'!$B$1:$AJ$1,0),FALSE)/1,0)</f>
        <v>0</v>
      </c>
      <c r="M266">
        <f>IFERROR(VLOOKUP($B266,Kraftvärmeprod!$B$1:$AH$479,MATCH(M$2,Kraftvärmeprod!$B$1:$AG$1,0),FALSE)/1,0)-IFERROR(VLOOKUP($B266,'Slutlig allokering kvv'!$B$2:$AC$462,MATCH(M$3,'Slutlig allokering kvv'!$B$1:$AJ$1,0),FALSE)/1,0)</f>
        <v>0</v>
      </c>
      <c r="N266">
        <f>IFERROR(VLOOKUP($B266,Kraftvärmeprod!$B$1:$AH$479,MATCH(N$2,Kraftvärmeprod!$B$1:$AG$1,0),FALSE)/1,0)-IFERROR(VLOOKUP($B266,'Slutlig allokering kvv'!$B$2:$AC$462,MATCH(N$3,'Slutlig allokering kvv'!$B$1:$AJ$1,0),FALSE)/1,0)</f>
        <v>0</v>
      </c>
      <c r="O266">
        <f>IFERROR(VLOOKUP($B266,Kraftvärmeprod!$B$1:$AH$479,MATCH(O$2,Kraftvärmeprod!$B$1:$AG$1,0),FALSE)/1,0)-IFERROR(VLOOKUP($B266,'Slutlig allokering kvv'!$B$2:$AC$462,MATCH(O$3,'Slutlig allokering kvv'!$B$1:$AJ$1,0),FALSE)/1,0)</f>
        <v>10.127300000000002</v>
      </c>
      <c r="P266">
        <f>IFERROR(VLOOKUP($B266,Kraftvärmeprod!$B$1:$AH$479,MATCH(P$2,Kraftvärmeprod!$B$1:$AG$1,0),FALSE)/1,0)-IFERROR(VLOOKUP($B266,'Slutlig allokering kvv'!$B$2:$AC$462,MATCH(P$3,'Slutlig allokering kvv'!$B$1:$AJ$1,0),FALSE)/1,0)</f>
        <v>0</v>
      </c>
      <c r="Q266">
        <f>IFERROR(VLOOKUP($B266,Kraftvärmeprod!$B$1:$AH$479,MATCH(Q$2,Kraftvärmeprod!$B$1:$AG$1,0),FALSE)/1,0)-IFERROR(VLOOKUP($B266,'Slutlig allokering kvv'!$B$2:$AC$462,MATCH(Q$3,'Slutlig allokering kvv'!$B$1:$AJ$1,0),FALSE)/1,0)</f>
        <v>0</v>
      </c>
      <c r="R266">
        <f>IFERROR(VLOOKUP($B266,Kraftvärmeprod!$B$1:$AH$479,MATCH(R$2,Kraftvärmeprod!$B$1:$AG$1,0),FALSE)/1,0)-IFERROR(VLOOKUP($B266,'Slutlig allokering kvv'!$B$2:$AC$462,MATCH(R$3,'Slutlig allokering kvv'!$B$1:$AJ$1,0),FALSE)/1,0)</f>
        <v>0</v>
      </c>
      <c r="S266">
        <f>IFERROR(VLOOKUP($B266,Kraftvärmeprod!$B$1:$AH$479,MATCH(S$2,Kraftvärmeprod!$B$1:$AG$1,0),FALSE)/1,0)-IFERROR(VLOOKUP($B266,'Slutlig allokering kvv'!$B$2:$AC$462,MATCH(S$3,'Slutlig allokering kvv'!$B$1:$AJ$1,0),FALSE)/1,0)</f>
        <v>0</v>
      </c>
      <c r="T266" s="6">
        <f>IFERROR(VLOOKUP($B266,Miljö!$B$1:$S$477,MATCH(T$2,Miljö!$B$1:$X$1,0),FALSE)/1,0)-IFERROR(VLOOKUP($B266,'Slutlig allokering kvv'!$B$2:$AC$462,MATCH(T$3,'Slutlig allokering kvv'!$B$1:$AJ$1,0),FALSE)/1,0)</f>
        <v>1.49993</v>
      </c>
      <c r="U266">
        <f>IFERROR(VLOOKUP($B266,Kraftvärmeprod!$B$1:$AH$479,MATCH(U$2,Kraftvärmeprod!$B$1:$AG$1,0),FALSE)/1,0)-IFERROR(VLOOKUP($B266,'Slutlig allokering kvv'!$B$2:$AC$462,MATCH(U$3,'Slutlig allokering kvv'!$B$1:$AJ$1,0),FALSE)/1,0)</f>
        <v>0</v>
      </c>
      <c r="V266">
        <f>IFERROR(VLOOKUP($B266,Kraftvärmeprod!$B$1:$AH$479,MATCH(V$2,Kraftvärmeprod!$B$1:$AG$1,0),FALSE)/1,0)-IFERROR(VLOOKUP($B266,'Slutlig allokering kvv'!$B$2:$AC$462,MATCH(V$3,'Slutlig allokering kvv'!$B$1:$AJ$1,0),FALSE)/1,0)</f>
        <v>1.6280399999999999</v>
      </c>
      <c r="W266">
        <f>IFERROR(VLOOKUP($B266,Kraftvärmeprod!$B$1:$AH$479,MATCH(W$2,Kraftvärmeprod!$B$1:$AG$1,0),FALSE)/1,0)-IFERROR(VLOOKUP($B266,'Slutlig allokering kvv'!$B$2:$AC$462,MATCH(W$3,'Slutlig allokering kvv'!$B$1:$AJ$1,0),FALSE)/1,0)</f>
        <v>0</v>
      </c>
      <c r="X266">
        <f>IFERROR(VLOOKUP($B266,Kraftvärmeprod!$B$1:$AH$479,MATCH(X$2,Kraftvärmeprod!$B$1:$AG$1,0),FALSE)/1,0)-IFERROR(VLOOKUP($B266,'Slutlig allokering kvv'!$B$2:$AC$462,MATCH(X$3,'Slutlig allokering kvv'!$B$1:$AJ$1,0),FALSE)/1,0)</f>
        <v>0</v>
      </c>
      <c r="Y266">
        <f>IFERROR(VLOOKUP($B266,Kraftvärmeprod!$B$1:$AH$479,MATCH(Y$2,Kraftvärmeprod!$B$1:$AG$1,0),FALSE)/1,0)-IFERROR(VLOOKUP($B266,'Slutlig allokering kvv'!$B$2:$AC$462,MATCH(Y$3,'Slutlig allokering kvv'!$B$1:$AJ$1,0),FALSE)/1,0)</f>
        <v>0</v>
      </c>
      <c r="Z266">
        <f>IFERROR(VLOOKUP($B266,Kraftvärmeprod!$B$1:$AH$479,MATCH(Z$2,Kraftvärmeprod!$B$1:$AG$1,0),FALSE)/1,0)-IFERROR(VLOOKUP($B266,'Slutlig allokering kvv'!$B$2:$AC$462,MATCH(Z$3,'Slutlig allokering kvv'!$B$1:$AJ$1,0),FALSE)/1,0)</f>
        <v>0</v>
      </c>
      <c r="AA266">
        <f>IFERROR(VLOOKUP($B266,Kraftvärmeprod!$B$1:$AH$479,MATCH(AA$2,Kraftvärmeprod!$B$1:$AG$1,0),FALSE)/1,0)-IFERROR(VLOOKUP($B266,'Slutlig allokering kvv'!$B$2:$AC$462,MATCH(AA$3,'Slutlig allokering kvv'!$B$1:$AJ$1,0),FALSE)/1,0)</f>
        <v>0</v>
      </c>
      <c r="AE266">
        <f t="shared" si="8"/>
        <v>35.546548000000001</v>
      </c>
      <c r="AG266">
        <f>IFERROR(VLOOKUP(B266,'Slutlig allokering kvv'!$B$2:$AJ$462,MATCH("Summa slutlig allokerad tillförd energi (utan hjälpel och rökgaskondensering):",'Slutlig allokering kvv'!$B$1:$AK$1,0),FALSE)/1,"")</f>
        <v>58.087451999999999</v>
      </c>
      <c r="AI266" s="137">
        <f>IFERROR(1-VLOOKUP(B266,'Slutlig allokering kvv'!$B$2:$AJ$462,MATCH("Andel av bränsle i kvv som allokerats till värme, exklusive rökgaskondensering och hjälpel",'Slutlig allokering kvv'!$B$1:$AK$1,0),FALSE),"")</f>
        <v>0.37963291112202824</v>
      </c>
      <c r="AK266" s="137">
        <f t="shared" si="9"/>
        <v>0.37963291112202835</v>
      </c>
    </row>
    <row r="267" spans="1:37" x14ac:dyDescent="0.25">
      <c r="A267" s="2" t="s">
        <v>407</v>
      </c>
      <c r="B267" s="2" t="s">
        <v>419</v>
      </c>
      <c r="C267" t="str">
        <f>IFERROR(VLOOKUP($B267,Kraftvärmeprod!$B$1:$AH$479,MATCH(C$3,Kraftvärmeprod!$B$1:$AG$1,0),FALSE)/1,"")</f>
        <v/>
      </c>
      <c r="D267" t="str">
        <f>IFERROR(VLOOKUP($B267,Kraftvärmeprod!$B$1:$AH$479,MATCH(D$3,Kraftvärmeprod!$B$1:$AG$1,0),FALSE)/1,"")</f>
        <v/>
      </c>
      <c r="E267">
        <f>IFERROR(VLOOKUP($B267,Kraftvärmeprod!$B$1:$AH$479,MATCH(E$2,Kraftvärmeprod!$B$1:$AG$1,0),FALSE)/1,0)-IFERROR(VLOOKUP($B267,'Slutlig allokering kvv'!$B$2:$AC$462,MATCH(E$3,'Slutlig allokering kvv'!$B$1:$AJ$1,0),FALSE)/1,0)</f>
        <v>0</v>
      </c>
      <c r="F267">
        <f>IFERROR(VLOOKUP($B267,Kraftvärmeprod!$B$1:$AH$479,MATCH(F$2,Kraftvärmeprod!$B$1:$AG$1,0),FALSE)/1,0)-IFERROR(VLOOKUP($B267,'Slutlig allokering kvv'!$B$2:$AC$462,MATCH(F$3,'Slutlig allokering kvv'!$B$1:$AJ$1,0),FALSE)/1,0)</f>
        <v>0</v>
      </c>
      <c r="G267">
        <f>IFERROR(VLOOKUP($B267,Kraftvärmeprod!$B$1:$AH$479,MATCH(G$2,Kraftvärmeprod!$B$1:$AG$1,0),FALSE)/1,0)-IFERROR(VLOOKUP($B267,'Slutlig allokering kvv'!$B$2:$AC$462,MATCH(G$3,'Slutlig allokering kvv'!$B$1:$AJ$1,0),FALSE)/1,0)</f>
        <v>0</v>
      </c>
      <c r="H267">
        <f>IFERROR(VLOOKUP($B267,Kraftvärmeprod!$B$1:$AH$479,MATCH(H$2,Kraftvärmeprod!$B$1:$AG$1,0),FALSE)/1,0)-IFERROR(VLOOKUP($B267,'Slutlig allokering kvv'!$B$2:$AC$462,MATCH(H$3,'Slutlig allokering kvv'!$B$1:$AJ$1,0),FALSE)/1,0)</f>
        <v>0</v>
      </c>
      <c r="I267">
        <f>IFERROR(VLOOKUP($B267,Kraftvärmeprod!$B$1:$AH$479,MATCH(I$2,Kraftvärmeprod!$B$1:$AG$1,0),FALSE)/1,0)-IFERROR(VLOOKUP($B267,'Slutlig allokering kvv'!$B$2:$AC$462,MATCH(I$3,'Slutlig allokering kvv'!$B$1:$AJ$1,0),FALSE)/1,0)</f>
        <v>0</v>
      </c>
      <c r="J267">
        <f>IFERROR(VLOOKUP($B267,Kraftvärmeprod!$B$1:$AH$479,MATCH(J$2,Kraftvärmeprod!$B$1:$AG$1,0),FALSE)/1,0)-IFERROR(VLOOKUP($B267,'Slutlig allokering kvv'!$B$2:$AC$462,MATCH(J$3,'Slutlig allokering kvv'!$B$1:$AJ$1,0),FALSE)/1,0)</f>
        <v>0</v>
      </c>
      <c r="K267">
        <f>IFERROR(VLOOKUP($B267,Kraftvärmeprod!$B$1:$AH$479,MATCH(K$2,Kraftvärmeprod!$B$1:$AG$1,0),FALSE)/1,0)-IFERROR(VLOOKUP($B267,'Slutlig allokering kvv'!$B$2:$AC$462,MATCH(K$3,'Slutlig allokering kvv'!$B$1:$AJ$1,0),FALSE)/1,0)</f>
        <v>0</v>
      </c>
      <c r="L267">
        <f>IFERROR(VLOOKUP($B267,Kraftvärmeprod!$B$1:$AH$479,MATCH(L$2,Kraftvärmeprod!$B$1:$AG$1,0),FALSE)/1,0)-IFERROR(VLOOKUP($B267,'Slutlig allokering kvv'!$B$2:$AC$462,MATCH(L$3,'Slutlig allokering kvv'!$B$1:$AJ$1,0),FALSE)/1,0)</f>
        <v>0</v>
      </c>
      <c r="M267">
        <f>IFERROR(VLOOKUP($B267,Kraftvärmeprod!$B$1:$AH$479,MATCH(M$2,Kraftvärmeprod!$B$1:$AG$1,0),FALSE)/1,0)-IFERROR(VLOOKUP($B267,'Slutlig allokering kvv'!$B$2:$AC$462,MATCH(M$3,'Slutlig allokering kvv'!$B$1:$AJ$1,0),FALSE)/1,0)</f>
        <v>0</v>
      </c>
      <c r="N267">
        <f>IFERROR(VLOOKUP($B267,Kraftvärmeprod!$B$1:$AH$479,MATCH(N$2,Kraftvärmeprod!$B$1:$AG$1,0),FALSE)/1,0)-IFERROR(VLOOKUP($B267,'Slutlig allokering kvv'!$B$2:$AC$462,MATCH(N$3,'Slutlig allokering kvv'!$B$1:$AJ$1,0),FALSE)/1,0)</f>
        <v>0</v>
      </c>
      <c r="O267">
        <f>IFERROR(VLOOKUP($B267,Kraftvärmeprod!$B$1:$AH$479,MATCH(O$2,Kraftvärmeprod!$B$1:$AG$1,0),FALSE)/1,0)-IFERROR(VLOOKUP($B267,'Slutlig allokering kvv'!$B$2:$AC$462,MATCH(O$3,'Slutlig allokering kvv'!$B$1:$AJ$1,0),FALSE)/1,0)</f>
        <v>0</v>
      </c>
      <c r="P267">
        <f>IFERROR(VLOOKUP($B267,Kraftvärmeprod!$B$1:$AH$479,MATCH(P$2,Kraftvärmeprod!$B$1:$AG$1,0),FALSE)/1,0)-IFERROR(VLOOKUP($B267,'Slutlig allokering kvv'!$B$2:$AC$462,MATCH(P$3,'Slutlig allokering kvv'!$B$1:$AJ$1,0),FALSE)/1,0)</f>
        <v>0</v>
      </c>
      <c r="Q267">
        <f>IFERROR(VLOOKUP($B267,Kraftvärmeprod!$B$1:$AH$479,MATCH(Q$2,Kraftvärmeprod!$B$1:$AG$1,0),FALSE)/1,0)-IFERROR(VLOOKUP($B267,'Slutlig allokering kvv'!$B$2:$AC$462,MATCH(Q$3,'Slutlig allokering kvv'!$B$1:$AJ$1,0),FALSE)/1,0)</f>
        <v>0</v>
      </c>
      <c r="R267">
        <f>IFERROR(VLOOKUP($B267,Kraftvärmeprod!$B$1:$AH$479,MATCH(R$2,Kraftvärmeprod!$B$1:$AG$1,0),FALSE)/1,0)-IFERROR(VLOOKUP($B267,'Slutlig allokering kvv'!$B$2:$AC$462,MATCH(R$3,'Slutlig allokering kvv'!$B$1:$AJ$1,0),FALSE)/1,0)</f>
        <v>0</v>
      </c>
      <c r="S267">
        <f>IFERROR(VLOOKUP($B267,Kraftvärmeprod!$B$1:$AH$479,MATCH(S$2,Kraftvärmeprod!$B$1:$AG$1,0),FALSE)/1,0)-IFERROR(VLOOKUP($B267,'Slutlig allokering kvv'!$B$2:$AC$462,MATCH(S$3,'Slutlig allokering kvv'!$B$1:$AJ$1,0),FALSE)/1,0)</f>
        <v>0</v>
      </c>
      <c r="T267" s="6">
        <f>IFERROR(VLOOKUP($B267,Miljö!$B$1:$S$477,MATCH(T$2,Miljö!$B$1:$X$1,0),FALSE)/1,0)-IFERROR(VLOOKUP($B267,'Slutlig allokering kvv'!$B$2:$AC$462,MATCH(T$3,'Slutlig allokering kvv'!$B$1:$AJ$1,0),FALSE)/1,0)</f>
        <v>0</v>
      </c>
      <c r="U267">
        <f>IFERROR(VLOOKUP($B267,Kraftvärmeprod!$B$1:$AH$479,MATCH(U$2,Kraftvärmeprod!$B$1:$AG$1,0),FALSE)/1,0)-IFERROR(VLOOKUP($B267,'Slutlig allokering kvv'!$B$2:$AC$462,MATCH(U$3,'Slutlig allokering kvv'!$B$1:$AJ$1,0),FALSE)/1,0)</f>
        <v>0</v>
      </c>
      <c r="V267">
        <f>IFERROR(VLOOKUP($B267,Kraftvärmeprod!$B$1:$AH$479,MATCH(V$2,Kraftvärmeprod!$B$1:$AG$1,0),FALSE)/1,0)-IFERROR(VLOOKUP($B267,'Slutlig allokering kvv'!$B$2:$AC$462,MATCH(V$3,'Slutlig allokering kvv'!$B$1:$AJ$1,0),FALSE)/1,0)</f>
        <v>0</v>
      </c>
      <c r="W267">
        <f>IFERROR(VLOOKUP($B267,Kraftvärmeprod!$B$1:$AH$479,MATCH(W$2,Kraftvärmeprod!$B$1:$AG$1,0),FALSE)/1,0)-IFERROR(VLOOKUP($B267,'Slutlig allokering kvv'!$B$2:$AC$462,MATCH(W$3,'Slutlig allokering kvv'!$B$1:$AJ$1,0),FALSE)/1,0)</f>
        <v>0</v>
      </c>
      <c r="X267">
        <f>IFERROR(VLOOKUP($B267,Kraftvärmeprod!$B$1:$AH$479,MATCH(X$2,Kraftvärmeprod!$B$1:$AG$1,0),FALSE)/1,0)-IFERROR(VLOOKUP($B267,'Slutlig allokering kvv'!$B$2:$AC$462,MATCH(X$3,'Slutlig allokering kvv'!$B$1:$AJ$1,0),FALSE)/1,0)</f>
        <v>0</v>
      </c>
      <c r="Y267">
        <f>IFERROR(VLOOKUP($B267,Kraftvärmeprod!$B$1:$AH$479,MATCH(Y$2,Kraftvärmeprod!$B$1:$AG$1,0),FALSE)/1,0)-IFERROR(VLOOKUP($B267,'Slutlig allokering kvv'!$B$2:$AC$462,MATCH(Y$3,'Slutlig allokering kvv'!$B$1:$AJ$1,0),FALSE)/1,0)</f>
        <v>0</v>
      </c>
      <c r="Z267">
        <f>IFERROR(VLOOKUP($B267,Kraftvärmeprod!$B$1:$AH$479,MATCH(Z$2,Kraftvärmeprod!$B$1:$AG$1,0),FALSE)/1,0)-IFERROR(VLOOKUP($B267,'Slutlig allokering kvv'!$B$2:$AC$462,MATCH(Z$3,'Slutlig allokering kvv'!$B$1:$AJ$1,0),FALSE)/1,0)</f>
        <v>0</v>
      </c>
      <c r="AA267">
        <f>IFERROR(VLOOKUP($B267,Kraftvärmeprod!$B$1:$AH$479,MATCH(AA$2,Kraftvärmeprod!$B$1:$AG$1,0),FALSE)/1,0)-IFERROR(VLOOKUP($B267,'Slutlig allokering kvv'!$B$2:$AC$462,MATCH(AA$3,'Slutlig allokering kvv'!$B$1:$AJ$1,0),FALSE)/1,0)</f>
        <v>0</v>
      </c>
      <c r="AE267">
        <f t="shared" si="8"/>
        <v>0</v>
      </c>
      <c r="AG267">
        <f>IFERROR(VLOOKUP(B267,'Slutlig allokering kvv'!$B$2:$AJ$462,MATCH("Summa slutlig allokerad tillförd energi (utan hjälpel och rökgaskondensering):",'Slutlig allokering kvv'!$B$1:$AK$1,0),FALSE)/1,"")</f>
        <v>0</v>
      </c>
      <c r="AI267" s="137" t="str">
        <f>IFERROR(1-VLOOKUP(B267,'Slutlig allokering kvv'!$B$2:$AJ$462,MATCH("Andel av bränsle i kvv som allokerats till värme, exklusive rökgaskondensering och hjälpel",'Slutlig allokering kvv'!$B$1:$AK$1,0),FALSE),"")</f>
        <v/>
      </c>
      <c r="AK267" s="137" t="str">
        <f t="shared" si="9"/>
        <v/>
      </c>
    </row>
    <row r="268" spans="1:37" x14ac:dyDescent="0.25">
      <c r="A268" s="2" t="s">
        <v>407</v>
      </c>
      <c r="B268" s="2" t="s">
        <v>420</v>
      </c>
      <c r="C268" t="str">
        <f>IFERROR(VLOOKUP($B268,Kraftvärmeprod!$B$1:$AH$479,MATCH(C$3,Kraftvärmeprod!$B$1:$AG$1,0),FALSE)/1,"")</f>
        <v/>
      </c>
      <c r="D268" t="str">
        <f>IFERROR(VLOOKUP($B268,Kraftvärmeprod!$B$1:$AH$479,MATCH(D$3,Kraftvärmeprod!$B$1:$AG$1,0),FALSE)/1,"")</f>
        <v/>
      </c>
      <c r="E268">
        <f>IFERROR(VLOOKUP($B268,Kraftvärmeprod!$B$1:$AH$479,MATCH(E$2,Kraftvärmeprod!$B$1:$AG$1,0),FALSE)/1,0)-IFERROR(VLOOKUP($B268,'Slutlig allokering kvv'!$B$2:$AC$462,MATCH(E$3,'Slutlig allokering kvv'!$B$1:$AJ$1,0),FALSE)/1,0)</f>
        <v>0</v>
      </c>
      <c r="F268">
        <f>IFERROR(VLOOKUP($B268,Kraftvärmeprod!$B$1:$AH$479,MATCH(F$2,Kraftvärmeprod!$B$1:$AG$1,0),FALSE)/1,0)-IFERROR(VLOOKUP($B268,'Slutlig allokering kvv'!$B$2:$AC$462,MATCH(F$3,'Slutlig allokering kvv'!$B$1:$AJ$1,0),FALSE)/1,0)</f>
        <v>0</v>
      </c>
      <c r="G268">
        <f>IFERROR(VLOOKUP($B268,Kraftvärmeprod!$B$1:$AH$479,MATCH(G$2,Kraftvärmeprod!$B$1:$AG$1,0),FALSE)/1,0)-IFERROR(VLOOKUP($B268,'Slutlig allokering kvv'!$B$2:$AC$462,MATCH(G$3,'Slutlig allokering kvv'!$B$1:$AJ$1,0),FALSE)/1,0)</f>
        <v>0</v>
      </c>
      <c r="H268">
        <f>IFERROR(VLOOKUP($B268,Kraftvärmeprod!$B$1:$AH$479,MATCH(H$2,Kraftvärmeprod!$B$1:$AG$1,0),FALSE)/1,0)-IFERROR(VLOOKUP($B268,'Slutlig allokering kvv'!$B$2:$AC$462,MATCH(H$3,'Slutlig allokering kvv'!$B$1:$AJ$1,0),FALSE)/1,0)</f>
        <v>0</v>
      </c>
      <c r="I268">
        <f>IFERROR(VLOOKUP($B268,Kraftvärmeprod!$B$1:$AH$479,MATCH(I$2,Kraftvärmeprod!$B$1:$AG$1,0),FALSE)/1,0)-IFERROR(VLOOKUP($B268,'Slutlig allokering kvv'!$B$2:$AC$462,MATCH(I$3,'Slutlig allokering kvv'!$B$1:$AJ$1,0),FALSE)/1,0)</f>
        <v>0</v>
      </c>
      <c r="J268">
        <f>IFERROR(VLOOKUP($B268,Kraftvärmeprod!$B$1:$AH$479,MATCH(J$2,Kraftvärmeprod!$B$1:$AG$1,0),FALSE)/1,0)-IFERROR(VLOOKUP($B268,'Slutlig allokering kvv'!$B$2:$AC$462,MATCH(J$3,'Slutlig allokering kvv'!$B$1:$AJ$1,0),FALSE)/1,0)</f>
        <v>0</v>
      </c>
      <c r="K268">
        <f>IFERROR(VLOOKUP($B268,Kraftvärmeprod!$B$1:$AH$479,MATCH(K$2,Kraftvärmeprod!$B$1:$AG$1,0),FALSE)/1,0)-IFERROR(VLOOKUP($B268,'Slutlig allokering kvv'!$B$2:$AC$462,MATCH(K$3,'Slutlig allokering kvv'!$B$1:$AJ$1,0),FALSE)/1,0)</f>
        <v>0</v>
      </c>
      <c r="L268">
        <f>IFERROR(VLOOKUP($B268,Kraftvärmeprod!$B$1:$AH$479,MATCH(L$2,Kraftvärmeprod!$B$1:$AG$1,0),FALSE)/1,0)-IFERROR(VLOOKUP($B268,'Slutlig allokering kvv'!$B$2:$AC$462,MATCH(L$3,'Slutlig allokering kvv'!$B$1:$AJ$1,0),FALSE)/1,0)</f>
        <v>0</v>
      </c>
      <c r="M268">
        <f>IFERROR(VLOOKUP($B268,Kraftvärmeprod!$B$1:$AH$479,MATCH(M$2,Kraftvärmeprod!$B$1:$AG$1,0),FALSE)/1,0)-IFERROR(VLOOKUP($B268,'Slutlig allokering kvv'!$B$2:$AC$462,MATCH(M$3,'Slutlig allokering kvv'!$B$1:$AJ$1,0),FALSE)/1,0)</f>
        <v>0</v>
      </c>
      <c r="N268">
        <f>IFERROR(VLOOKUP($B268,Kraftvärmeprod!$B$1:$AH$479,MATCH(N$2,Kraftvärmeprod!$B$1:$AG$1,0),FALSE)/1,0)-IFERROR(VLOOKUP($B268,'Slutlig allokering kvv'!$B$2:$AC$462,MATCH(N$3,'Slutlig allokering kvv'!$B$1:$AJ$1,0),FALSE)/1,0)</f>
        <v>0</v>
      </c>
      <c r="O268">
        <f>IFERROR(VLOOKUP($B268,Kraftvärmeprod!$B$1:$AH$479,MATCH(O$2,Kraftvärmeprod!$B$1:$AG$1,0),FALSE)/1,0)-IFERROR(VLOOKUP($B268,'Slutlig allokering kvv'!$B$2:$AC$462,MATCH(O$3,'Slutlig allokering kvv'!$B$1:$AJ$1,0),FALSE)/1,0)</f>
        <v>0</v>
      </c>
      <c r="P268">
        <f>IFERROR(VLOOKUP($B268,Kraftvärmeprod!$B$1:$AH$479,MATCH(P$2,Kraftvärmeprod!$B$1:$AG$1,0),FALSE)/1,0)-IFERROR(VLOOKUP($B268,'Slutlig allokering kvv'!$B$2:$AC$462,MATCH(P$3,'Slutlig allokering kvv'!$B$1:$AJ$1,0),FALSE)/1,0)</f>
        <v>0</v>
      </c>
      <c r="Q268">
        <f>IFERROR(VLOOKUP($B268,Kraftvärmeprod!$B$1:$AH$479,MATCH(Q$2,Kraftvärmeprod!$B$1:$AG$1,0),FALSE)/1,0)-IFERROR(VLOOKUP($B268,'Slutlig allokering kvv'!$B$2:$AC$462,MATCH(Q$3,'Slutlig allokering kvv'!$B$1:$AJ$1,0),FALSE)/1,0)</f>
        <v>0</v>
      </c>
      <c r="R268">
        <f>IFERROR(VLOOKUP($B268,Kraftvärmeprod!$B$1:$AH$479,MATCH(R$2,Kraftvärmeprod!$B$1:$AG$1,0),FALSE)/1,0)-IFERROR(VLOOKUP($B268,'Slutlig allokering kvv'!$B$2:$AC$462,MATCH(R$3,'Slutlig allokering kvv'!$B$1:$AJ$1,0),FALSE)/1,0)</f>
        <v>0</v>
      </c>
      <c r="S268">
        <f>IFERROR(VLOOKUP($B268,Kraftvärmeprod!$B$1:$AH$479,MATCH(S$2,Kraftvärmeprod!$B$1:$AG$1,0),FALSE)/1,0)-IFERROR(VLOOKUP($B268,'Slutlig allokering kvv'!$B$2:$AC$462,MATCH(S$3,'Slutlig allokering kvv'!$B$1:$AJ$1,0),FALSE)/1,0)</f>
        <v>0</v>
      </c>
      <c r="T268" s="6">
        <f>IFERROR(VLOOKUP($B268,Miljö!$B$1:$S$477,MATCH(T$2,Miljö!$B$1:$X$1,0),FALSE)/1,0)-IFERROR(VLOOKUP($B268,'Slutlig allokering kvv'!$B$2:$AC$462,MATCH(T$3,'Slutlig allokering kvv'!$B$1:$AJ$1,0),FALSE)/1,0)</f>
        <v>0</v>
      </c>
      <c r="U268">
        <f>IFERROR(VLOOKUP($B268,Kraftvärmeprod!$B$1:$AH$479,MATCH(U$2,Kraftvärmeprod!$B$1:$AG$1,0),FALSE)/1,0)-IFERROR(VLOOKUP($B268,'Slutlig allokering kvv'!$B$2:$AC$462,MATCH(U$3,'Slutlig allokering kvv'!$B$1:$AJ$1,0),FALSE)/1,0)</f>
        <v>0</v>
      </c>
      <c r="V268">
        <f>IFERROR(VLOOKUP($B268,Kraftvärmeprod!$B$1:$AH$479,MATCH(V$2,Kraftvärmeprod!$B$1:$AG$1,0),FALSE)/1,0)-IFERROR(VLOOKUP($B268,'Slutlig allokering kvv'!$B$2:$AC$462,MATCH(V$3,'Slutlig allokering kvv'!$B$1:$AJ$1,0),FALSE)/1,0)</f>
        <v>0</v>
      </c>
      <c r="W268">
        <f>IFERROR(VLOOKUP($B268,Kraftvärmeprod!$B$1:$AH$479,MATCH(W$2,Kraftvärmeprod!$B$1:$AG$1,0),FALSE)/1,0)-IFERROR(VLOOKUP($B268,'Slutlig allokering kvv'!$B$2:$AC$462,MATCH(W$3,'Slutlig allokering kvv'!$B$1:$AJ$1,0),FALSE)/1,0)</f>
        <v>0</v>
      </c>
      <c r="X268">
        <f>IFERROR(VLOOKUP($B268,Kraftvärmeprod!$B$1:$AH$479,MATCH(X$2,Kraftvärmeprod!$B$1:$AG$1,0),FALSE)/1,0)-IFERROR(VLOOKUP($B268,'Slutlig allokering kvv'!$B$2:$AC$462,MATCH(X$3,'Slutlig allokering kvv'!$B$1:$AJ$1,0),FALSE)/1,0)</f>
        <v>0</v>
      </c>
      <c r="Y268">
        <f>IFERROR(VLOOKUP($B268,Kraftvärmeprod!$B$1:$AH$479,MATCH(Y$2,Kraftvärmeprod!$B$1:$AG$1,0),FALSE)/1,0)-IFERROR(VLOOKUP($B268,'Slutlig allokering kvv'!$B$2:$AC$462,MATCH(Y$3,'Slutlig allokering kvv'!$B$1:$AJ$1,0),FALSE)/1,0)</f>
        <v>0</v>
      </c>
      <c r="Z268">
        <f>IFERROR(VLOOKUP($B268,Kraftvärmeprod!$B$1:$AH$479,MATCH(Z$2,Kraftvärmeprod!$B$1:$AG$1,0),FALSE)/1,0)-IFERROR(VLOOKUP($B268,'Slutlig allokering kvv'!$B$2:$AC$462,MATCH(Z$3,'Slutlig allokering kvv'!$B$1:$AJ$1,0),FALSE)/1,0)</f>
        <v>0</v>
      </c>
      <c r="AA268">
        <f>IFERROR(VLOOKUP($B268,Kraftvärmeprod!$B$1:$AH$479,MATCH(AA$2,Kraftvärmeprod!$B$1:$AG$1,0),FALSE)/1,0)-IFERROR(VLOOKUP($B268,'Slutlig allokering kvv'!$B$2:$AC$462,MATCH(AA$3,'Slutlig allokering kvv'!$B$1:$AJ$1,0),FALSE)/1,0)</f>
        <v>0</v>
      </c>
      <c r="AE268">
        <f t="shared" si="8"/>
        <v>0</v>
      </c>
      <c r="AG268">
        <f>IFERROR(VLOOKUP(B268,'Slutlig allokering kvv'!$B$2:$AJ$462,MATCH("Summa slutlig allokerad tillförd energi (utan hjälpel och rökgaskondensering):",'Slutlig allokering kvv'!$B$1:$AK$1,0),FALSE)/1,"")</f>
        <v>0</v>
      </c>
      <c r="AI268" s="137" t="str">
        <f>IFERROR(1-VLOOKUP(B268,'Slutlig allokering kvv'!$B$2:$AJ$462,MATCH("Andel av bränsle i kvv som allokerats till värme, exklusive rökgaskondensering och hjälpel",'Slutlig allokering kvv'!$B$1:$AK$1,0),FALSE),"")</f>
        <v/>
      </c>
      <c r="AK268" s="137" t="str">
        <f t="shared" si="9"/>
        <v/>
      </c>
    </row>
    <row r="269" spans="1:37" x14ac:dyDescent="0.25">
      <c r="A269" s="2" t="s">
        <v>407</v>
      </c>
      <c r="B269" s="2" t="s">
        <v>421</v>
      </c>
      <c r="C269">
        <f>IFERROR(VLOOKUP($B269,Kraftvärmeprod!$B$1:$AH$479,MATCH(C$3,Kraftvärmeprod!$B$1:$AG$1,0),FALSE)/1,"")</f>
        <v>279.55500000000001</v>
      </c>
      <c r="D269">
        <f>IFERROR(VLOOKUP($B269,Kraftvärmeprod!$B$1:$AH$479,MATCH(D$3,Kraftvärmeprod!$B$1:$AG$1,0),FALSE)/1,"")</f>
        <v>128.87700000000001</v>
      </c>
      <c r="E269">
        <f>IFERROR(VLOOKUP($B269,Kraftvärmeprod!$B$1:$AH$479,MATCH(E$2,Kraftvärmeprod!$B$1:$AG$1,0),FALSE)/1,0)-IFERROR(VLOOKUP($B269,'Slutlig allokering kvv'!$B$2:$AC$462,MATCH(E$3,'Slutlig allokering kvv'!$B$1:$AJ$1,0),FALSE)/1,0)</f>
        <v>0</v>
      </c>
      <c r="F269">
        <f>IFERROR(VLOOKUP($B269,Kraftvärmeprod!$B$1:$AH$479,MATCH(F$2,Kraftvärmeprod!$B$1:$AG$1,0),FALSE)/1,0)-IFERROR(VLOOKUP($B269,'Slutlig allokering kvv'!$B$2:$AC$462,MATCH(F$3,'Slutlig allokering kvv'!$B$1:$AJ$1,0),FALSE)/1,0)</f>
        <v>0</v>
      </c>
      <c r="G269">
        <f>IFERROR(VLOOKUP($B269,Kraftvärmeprod!$B$1:$AH$479,MATCH(G$2,Kraftvärmeprod!$B$1:$AG$1,0),FALSE)/1,0)-IFERROR(VLOOKUP($B269,'Slutlig allokering kvv'!$B$2:$AC$462,MATCH(G$3,'Slutlig allokering kvv'!$B$1:$AJ$1,0),FALSE)/1,0)</f>
        <v>85.456799999999987</v>
      </c>
      <c r="H269">
        <f>IFERROR(VLOOKUP($B269,Kraftvärmeprod!$B$1:$AH$479,MATCH(H$2,Kraftvärmeprod!$B$1:$AG$1,0),FALSE)/1,0)-IFERROR(VLOOKUP($B269,'Slutlig allokering kvv'!$B$2:$AC$462,MATCH(H$3,'Slutlig allokering kvv'!$B$1:$AJ$1,0),FALSE)/1,0)</f>
        <v>0</v>
      </c>
      <c r="I269">
        <f>IFERROR(VLOOKUP($B269,Kraftvärmeprod!$B$1:$AH$479,MATCH(I$2,Kraftvärmeprod!$B$1:$AG$1,0),FALSE)/1,0)-IFERROR(VLOOKUP($B269,'Slutlig allokering kvv'!$B$2:$AC$462,MATCH(I$3,'Slutlig allokering kvv'!$B$1:$AJ$1,0),FALSE)/1,0)</f>
        <v>0.26153300000000002</v>
      </c>
      <c r="J269">
        <f>IFERROR(VLOOKUP($B269,Kraftvärmeprod!$B$1:$AH$479,MATCH(J$2,Kraftvärmeprod!$B$1:$AG$1,0),FALSE)/1,0)-IFERROR(VLOOKUP($B269,'Slutlig allokering kvv'!$B$2:$AC$462,MATCH(J$3,'Slutlig allokering kvv'!$B$1:$AJ$1,0),FALSE)/1,0)</f>
        <v>0</v>
      </c>
      <c r="K269">
        <f>IFERROR(VLOOKUP($B269,Kraftvärmeprod!$B$1:$AH$479,MATCH(K$2,Kraftvärmeprod!$B$1:$AG$1,0),FALSE)/1,0)-IFERROR(VLOOKUP($B269,'Slutlig allokering kvv'!$B$2:$AC$462,MATCH(K$3,'Slutlig allokering kvv'!$B$1:$AJ$1,0),FALSE)/1,0)</f>
        <v>0</v>
      </c>
      <c r="L269">
        <f>IFERROR(VLOOKUP($B269,Kraftvärmeprod!$B$1:$AH$479,MATCH(L$2,Kraftvärmeprod!$B$1:$AG$1,0),FALSE)/1,0)-IFERROR(VLOOKUP($B269,'Slutlig allokering kvv'!$B$2:$AC$462,MATCH(L$3,'Slutlig allokering kvv'!$B$1:$AJ$1,0),FALSE)/1,0)</f>
        <v>20.215500000000002</v>
      </c>
      <c r="M269">
        <f>IFERROR(VLOOKUP($B269,Kraftvärmeprod!$B$1:$AH$479,MATCH(M$2,Kraftvärmeprod!$B$1:$AG$1,0),FALSE)/1,0)-IFERROR(VLOOKUP($B269,'Slutlig allokering kvv'!$B$2:$AC$462,MATCH(M$3,'Slutlig allokering kvv'!$B$1:$AJ$1,0),FALSE)/1,0)</f>
        <v>0</v>
      </c>
      <c r="N269">
        <f>IFERROR(VLOOKUP($B269,Kraftvärmeprod!$B$1:$AH$479,MATCH(N$2,Kraftvärmeprod!$B$1:$AG$1,0),FALSE)/1,0)-IFERROR(VLOOKUP($B269,'Slutlig allokering kvv'!$B$2:$AC$462,MATCH(N$3,'Slutlig allokering kvv'!$B$1:$AJ$1,0),FALSE)/1,0)</f>
        <v>0</v>
      </c>
      <c r="O269">
        <f>IFERROR(VLOOKUP($B269,Kraftvärmeprod!$B$1:$AH$479,MATCH(O$2,Kraftvärmeprod!$B$1:$AG$1,0),FALSE)/1,0)-IFERROR(VLOOKUP($B269,'Slutlig allokering kvv'!$B$2:$AC$462,MATCH(O$3,'Slutlig allokering kvv'!$B$1:$AJ$1,0),FALSE)/1,0)</f>
        <v>60.155499999999996</v>
      </c>
      <c r="P269">
        <f>IFERROR(VLOOKUP($B269,Kraftvärmeprod!$B$1:$AH$479,MATCH(P$2,Kraftvärmeprod!$B$1:$AG$1,0),FALSE)/1,0)-IFERROR(VLOOKUP($B269,'Slutlig allokering kvv'!$B$2:$AC$462,MATCH(P$3,'Slutlig allokering kvv'!$B$1:$AJ$1,0),FALSE)/1,0)</f>
        <v>2.9917800000000003</v>
      </c>
      <c r="Q269">
        <f>IFERROR(VLOOKUP($B269,Kraftvärmeprod!$B$1:$AH$479,MATCH(Q$2,Kraftvärmeprod!$B$1:$AG$1,0),FALSE)/1,0)-IFERROR(VLOOKUP($B269,'Slutlig allokering kvv'!$B$2:$AC$462,MATCH(Q$3,'Slutlig allokering kvv'!$B$1:$AJ$1,0),FALSE)/1,0)</f>
        <v>0</v>
      </c>
      <c r="R269">
        <f>IFERROR(VLOOKUP($B269,Kraftvärmeprod!$B$1:$AH$479,MATCH(R$2,Kraftvärmeprod!$B$1:$AG$1,0),FALSE)/1,0)-IFERROR(VLOOKUP($B269,'Slutlig allokering kvv'!$B$2:$AC$462,MATCH(R$3,'Slutlig allokering kvv'!$B$1:$AJ$1,0),FALSE)/1,0)</f>
        <v>0</v>
      </c>
      <c r="S269">
        <f>IFERROR(VLOOKUP($B269,Kraftvärmeprod!$B$1:$AH$479,MATCH(S$2,Kraftvärmeprod!$B$1:$AG$1,0),FALSE)/1,0)-IFERROR(VLOOKUP($B269,'Slutlig allokering kvv'!$B$2:$AC$462,MATCH(S$3,'Slutlig allokering kvv'!$B$1:$AJ$1,0),FALSE)/1,0)</f>
        <v>27.337899999999998</v>
      </c>
      <c r="T269" s="6">
        <f>IFERROR(VLOOKUP($B269,Miljö!$B$1:$S$477,MATCH(T$2,Miljö!$B$1:$X$1,0),FALSE)/1,0)-IFERROR(VLOOKUP($B269,'Slutlig allokering kvv'!$B$2:$AC$462,MATCH(T$3,'Slutlig allokering kvv'!$B$1:$AJ$1,0),FALSE)/1,0)</f>
        <v>9.3196399999999997</v>
      </c>
      <c r="U269">
        <f>IFERROR(VLOOKUP($B269,Kraftvärmeprod!$B$1:$AH$479,MATCH(U$2,Kraftvärmeprod!$B$1:$AG$1,0),FALSE)/1,0)-IFERROR(VLOOKUP($B269,'Slutlig allokering kvv'!$B$2:$AC$462,MATCH(U$3,'Slutlig allokering kvv'!$B$1:$AJ$1,0),FALSE)/1,0)</f>
        <v>0</v>
      </c>
      <c r="V269">
        <f>IFERROR(VLOOKUP($B269,Kraftvärmeprod!$B$1:$AH$479,MATCH(V$2,Kraftvärmeprod!$B$1:$AG$1,0),FALSE)/1,0)-IFERROR(VLOOKUP($B269,'Slutlig allokering kvv'!$B$2:$AC$462,MATCH(V$3,'Slutlig allokering kvv'!$B$1:$AJ$1,0),FALSE)/1,0)</f>
        <v>0</v>
      </c>
      <c r="W269">
        <f>IFERROR(VLOOKUP($B269,Kraftvärmeprod!$B$1:$AH$479,MATCH(W$2,Kraftvärmeprod!$B$1:$AG$1,0),FALSE)/1,0)-IFERROR(VLOOKUP($B269,'Slutlig allokering kvv'!$B$2:$AC$462,MATCH(W$3,'Slutlig allokering kvv'!$B$1:$AJ$1,0),FALSE)/1,0)</f>
        <v>0</v>
      </c>
      <c r="X269">
        <f>IFERROR(VLOOKUP($B269,Kraftvärmeprod!$B$1:$AH$479,MATCH(X$2,Kraftvärmeprod!$B$1:$AG$1,0),FALSE)/1,0)-IFERROR(VLOOKUP($B269,'Slutlig allokering kvv'!$B$2:$AC$462,MATCH(X$3,'Slutlig allokering kvv'!$B$1:$AJ$1,0),FALSE)/1,0)</f>
        <v>0</v>
      </c>
      <c r="Y269">
        <f>IFERROR(VLOOKUP($B269,Kraftvärmeprod!$B$1:$AH$479,MATCH(Y$2,Kraftvärmeprod!$B$1:$AG$1,0),FALSE)/1,0)-IFERROR(VLOOKUP($B269,'Slutlig allokering kvv'!$B$2:$AC$462,MATCH(Y$3,'Slutlig allokering kvv'!$B$1:$AJ$1,0),FALSE)/1,0)</f>
        <v>0</v>
      </c>
      <c r="Z269">
        <f>IFERROR(VLOOKUP($B269,Kraftvärmeprod!$B$1:$AH$479,MATCH(Z$2,Kraftvärmeprod!$B$1:$AG$1,0),FALSE)/1,0)-IFERROR(VLOOKUP($B269,'Slutlig allokering kvv'!$B$2:$AC$462,MATCH(Z$3,'Slutlig allokering kvv'!$B$1:$AJ$1,0),FALSE)/1,0)</f>
        <v>0</v>
      </c>
      <c r="AA269">
        <f>IFERROR(VLOOKUP($B269,Kraftvärmeprod!$B$1:$AH$479,MATCH(AA$2,Kraftvärmeprod!$B$1:$AG$1,0),FALSE)/1,0)-IFERROR(VLOOKUP($B269,'Slutlig allokering kvv'!$B$2:$AC$462,MATCH(AA$3,'Slutlig allokering kvv'!$B$1:$AJ$1,0),FALSE)/1,0)</f>
        <v>46.507400000000004</v>
      </c>
      <c r="AE269">
        <f t="shared" si="8"/>
        <v>242.92641299999997</v>
      </c>
      <c r="AG269">
        <f>IFERROR(VLOOKUP(B269,'Slutlig allokering kvv'!$B$2:$AJ$462,MATCH("Summa slutlig allokerad tillförd energi (utan hjälpel och rökgaskondensering):",'Slutlig allokering kvv'!$B$1:$AK$1,0),FALSE)/1,"")</f>
        <v>206.400587</v>
      </c>
      <c r="AI269" s="137">
        <f>IFERROR(1-VLOOKUP(B269,'Slutlig allokering kvv'!$B$2:$AJ$462,MATCH("Andel av bränsle i kvv som allokerats till värme, exklusive rökgaskondensering och hjälpel",'Slutlig allokering kvv'!$B$1:$AK$1,0),FALSE),"")</f>
        <v>0.54064503802353303</v>
      </c>
      <c r="AK269" s="137">
        <f t="shared" si="9"/>
        <v>0.54064503802353292</v>
      </c>
    </row>
    <row r="270" spans="1:37" x14ac:dyDescent="0.25">
      <c r="A270" s="2" t="s">
        <v>407</v>
      </c>
      <c r="B270" s="2" t="s">
        <v>422</v>
      </c>
      <c r="C270" t="str">
        <f>IFERROR(VLOOKUP($B270,Kraftvärmeprod!$B$1:$AH$479,MATCH(C$3,Kraftvärmeprod!$B$1:$AG$1,0),FALSE)/1,"")</f>
        <v/>
      </c>
      <c r="D270" t="str">
        <f>IFERROR(VLOOKUP($B270,Kraftvärmeprod!$B$1:$AH$479,MATCH(D$3,Kraftvärmeprod!$B$1:$AG$1,0),FALSE)/1,"")</f>
        <v/>
      </c>
      <c r="E270">
        <f>IFERROR(VLOOKUP($B270,Kraftvärmeprod!$B$1:$AH$479,MATCH(E$2,Kraftvärmeprod!$B$1:$AG$1,0),FALSE)/1,0)-IFERROR(VLOOKUP($B270,'Slutlig allokering kvv'!$B$2:$AC$462,MATCH(E$3,'Slutlig allokering kvv'!$B$1:$AJ$1,0),FALSE)/1,0)</f>
        <v>0</v>
      </c>
      <c r="F270">
        <f>IFERROR(VLOOKUP($B270,Kraftvärmeprod!$B$1:$AH$479,MATCH(F$2,Kraftvärmeprod!$B$1:$AG$1,0),FALSE)/1,0)-IFERROR(VLOOKUP($B270,'Slutlig allokering kvv'!$B$2:$AC$462,MATCH(F$3,'Slutlig allokering kvv'!$B$1:$AJ$1,0),FALSE)/1,0)</f>
        <v>0</v>
      </c>
      <c r="G270">
        <f>IFERROR(VLOOKUP($B270,Kraftvärmeprod!$B$1:$AH$479,MATCH(G$2,Kraftvärmeprod!$B$1:$AG$1,0),FALSE)/1,0)-IFERROR(VLOOKUP($B270,'Slutlig allokering kvv'!$B$2:$AC$462,MATCH(G$3,'Slutlig allokering kvv'!$B$1:$AJ$1,0),FALSE)/1,0)</f>
        <v>0</v>
      </c>
      <c r="H270">
        <f>IFERROR(VLOOKUP($B270,Kraftvärmeprod!$B$1:$AH$479,MATCH(H$2,Kraftvärmeprod!$B$1:$AG$1,0),FALSE)/1,0)-IFERROR(VLOOKUP($B270,'Slutlig allokering kvv'!$B$2:$AC$462,MATCH(H$3,'Slutlig allokering kvv'!$B$1:$AJ$1,0),FALSE)/1,0)</f>
        <v>0</v>
      </c>
      <c r="I270">
        <f>IFERROR(VLOOKUP($B270,Kraftvärmeprod!$B$1:$AH$479,MATCH(I$2,Kraftvärmeprod!$B$1:$AG$1,0),FALSE)/1,0)-IFERROR(VLOOKUP($B270,'Slutlig allokering kvv'!$B$2:$AC$462,MATCH(I$3,'Slutlig allokering kvv'!$B$1:$AJ$1,0),FALSE)/1,0)</f>
        <v>0</v>
      </c>
      <c r="J270">
        <f>IFERROR(VLOOKUP($B270,Kraftvärmeprod!$B$1:$AH$479,MATCH(J$2,Kraftvärmeprod!$B$1:$AG$1,0),FALSE)/1,0)-IFERROR(VLOOKUP($B270,'Slutlig allokering kvv'!$B$2:$AC$462,MATCH(J$3,'Slutlig allokering kvv'!$B$1:$AJ$1,0),FALSE)/1,0)</f>
        <v>0</v>
      </c>
      <c r="K270">
        <f>IFERROR(VLOOKUP($B270,Kraftvärmeprod!$B$1:$AH$479,MATCH(K$2,Kraftvärmeprod!$B$1:$AG$1,0),FALSE)/1,0)-IFERROR(VLOOKUP($B270,'Slutlig allokering kvv'!$B$2:$AC$462,MATCH(K$3,'Slutlig allokering kvv'!$B$1:$AJ$1,0),FALSE)/1,0)</f>
        <v>0</v>
      </c>
      <c r="L270">
        <f>IFERROR(VLOOKUP($B270,Kraftvärmeprod!$B$1:$AH$479,MATCH(L$2,Kraftvärmeprod!$B$1:$AG$1,0),FALSE)/1,0)-IFERROR(VLOOKUP($B270,'Slutlig allokering kvv'!$B$2:$AC$462,MATCH(L$3,'Slutlig allokering kvv'!$B$1:$AJ$1,0),FALSE)/1,0)</f>
        <v>0</v>
      </c>
      <c r="M270">
        <f>IFERROR(VLOOKUP($B270,Kraftvärmeprod!$B$1:$AH$479,MATCH(M$2,Kraftvärmeprod!$B$1:$AG$1,0),FALSE)/1,0)-IFERROR(VLOOKUP($B270,'Slutlig allokering kvv'!$B$2:$AC$462,MATCH(M$3,'Slutlig allokering kvv'!$B$1:$AJ$1,0),FALSE)/1,0)</f>
        <v>0</v>
      </c>
      <c r="N270">
        <f>IFERROR(VLOOKUP($B270,Kraftvärmeprod!$B$1:$AH$479,MATCH(N$2,Kraftvärmeprod!$B$1:$AG$1,0),FALSE)/1,0)-IFERROR(VLOOKUP($B270,'Slutlig allokering kvv'!$B$2:$AC$462,MATCH(N$3,'Slutlig allokering kvv'!$B$1:$AJ$1,0),FALSE)/1,0)</f>
        <v>0</v>
      </c>
      <c r="O270">
        <f>IFERROR(VLOOKUP($B270,Kraftvärmeprod!$B$1:$AH$479,MATCH(O$2,Kraftvärmeprod!$B$1:$AG$1,0),FALSE)/1,0)-IFERROR(VLOOKUP($B270,'Slutlig allokering kvv'!$B$2:$AC$462,MATCH(O$3,'Slutlig allokering kvv'!$B$1:$AJ$1,0),FALSE)/1,0)</f>
        <v>0</v>
      </c>
      <c r="P270">
        <f>IFERROR(VLOOKUP($B270,Kraftvärmeprod!$B$1:$AH$479,MATCH(P$2,Kraftvärmeprod!$B$1:$AG$1,0),FALSE)/1,0)-IFERROR(VLOOKUP($B270,'Slutlig allokering kvv'!$B$2:$AC$462,MATCH(P$3,'Slutlig allokering kvv'!$B$1:$AJ$1,0),FALSE)/1,0)</f>
        <v>0</v>
      </c>
      <c r="Q270">
        <f>IFERROR(VLOOKUP($B270,Kraftvärmeprod!$B$1:$AH$479,MATCH(Q$2,Kraftvärmeprod!$B$1:$AG$1,0),FALSE)/1,0)-IFERROR(VLOOKUP($B270,'Slutlig allokering kvv'!$B$2:$AC$462,MATCH(Q$3,'Slutlig allokering kvv'!$B$1:$AJ$1,0),FALSE)/1,0)</f>
        <v>0</v>
      </c>
      <c r="R270">
        <f>IFERROR(VLOOKUP($B270,Kraftvärmeprod!$B$1:$AH$479,MATCH(R$2,Kraftvärmeprod!$B$1:$AG$1,0),FALSE)/1,0)-IFERROR(VLOOKUP($B270,'Slutlig allokering kvv'!$B$2:$AC$462,MATCH(R$3,'Slutlig allokering kvv'!$B$1:$AJ$1,0),FALSE)/1,0)</f>
        <v>0</v>
      </c>
      <c r="S270">
        <f>IFERROR(VLOOKUP($B270,Kraftvärmeprod!$B$1:$AH$479,MATCH(S$2,Kraftvärmeprod!$B$1:$AG$1,0),FALSE)/1,0)-IFERROR(VLOOKUP($B270,'Slutlig allokering kvv'!$B$2:$AC$462,MATCH(S$3,'Slutlig allokering kvv'!$B$1:$AJ$1,0),FALSE)/1,0)</f>
        <v>0</v>
      </c>
      <c r="T270" s="6">
        <f>IFERROR(VLOOKUP($B270,Miljö!$B$1:$S$477,MATCH(T$2,Miljö!$B$1:$X$1,0),FALSE)/1,0)-IFERROR(VLOOKUP($B270,'Slutlig allokering kvv'!$B$2:$AC$462,MATCH(T$3,'Slutlig allokering kvv'!$B$1:$AJ$1,0),FALSE)/1,0)</f>
        <v>0</v>
      </c>
      <c r="U270">
        <f>IFERROR(VLOOKUP($B270,Kraftvärmeprod!$B$1:$AH$479,MATCH(U$2,Kraftvärmeprod!$B$1:$AG$1,0),FALSE)/1,0)-IFERROR(VLOOKUP($B270,'Slutlig allokering kvv'!$B$2:$AC$462,MATCH(U$3,'Slutlig allokering kvv'!$B$1:$AJ$1,0),FALSE)/1,0)</f>
        <v>0</v>
      </c>
      <c r="V270">
        <f>IFERROR(VLOOKUP($B270,Kraftvärmeprod!$B$1:$AH$479,MATCH(V$2,Kraftvärmeprod!$B$1:$AG$1,0),FALSE)/1,0)-IFERROR(VLOOKUP($B270,'Slutlig allokering kvv'!$B$2:$AC$462,MATCH(V$3,'Slutlig allokering kvv'!$B$1:$AJ$1,0),FALSE)/1,0)</f>
        <v>0</v>
      </c>
      <c r="W270">
        <f>IFERROR(VLOOKUP($B270,Kraftvärmeprod!$B$1:$AH$479,MATCH(W$2,Kraftvärmeprod!$B$1:$AG$1,0),FALSE)/1,0)-IFERROR(VLOOKUP($B270,'Slutlig allokering kvv'!$B$2:$AC$462,MATCH(W$3,'Slutlig allokering kvv'!$B$1:$AJ$1,0),FALSE)/1,0)</f>
        <v>0</v>
      </c>
      <c r="X270">
        <f>IFERROR(VLOOKUP($B270,Kraftvärmeprod!$B$1:$AH$479,MATCH(X$2,Kraftvärmeprod!$B$1:$AG$1,0),FALSE)/1,0)-IFERROR(VLOOKUP($B270,'Slutlig allokering kvv'!$B$2:$AC$462,MATCH(X$3,'Slutlig allokering kvv'!$B$1:$AJ$1,0),FALSE)/1,0)</f>
        <v>0</v>
      </c>
      <c r="Y270">
        <f>IFERROR(VLOOKUP($B270,Kraftvärmeprod!$B$1:$AH$479,MATCH(Y$2,Kraftvärmeprod!$B$1:$AG$1,0),FALSE)/1,0)-IFERROR(VLOOKUP($B270,'Slutlig allokering kvv'!$B$2:$AC$462,MATCH(Y$3,'Slutlig allokering kvv'!$B$1:$AJ$1,0),FALSE)/1,0)</f>
        <v>0</v>
      </c>
      <c r="Z270">
        <f>IFERROR(VLOOKUP($B270,Kraftvärmeprod!$B$1:$AH$479,MATCH(Z$2,Kraftvärmeprod!$B$1:$AG$1,0),FALSE)/1,0)-IFERROR(VLOOKUP($B270,'Slutlig allokering kvv'!$B$2:$AC$462,MATCH(Z$3,'Slutlig allokering kvv'!$B$1:$AJ$1,0),FALSE)/1,0)</f>
        <v>0</v>
      </c>
      <c r="AA270">
        <f>IFERROR(VLOOKUP($B270,Kraftvärmeprod!$B$1:$AH$479,MATCH(AA$2,Kraftvärmeprod!$B$1:$AG$1,0),FALSE)/1,0)-IFERROR(VLOOKUP($B270,'Slutlig allokering kvv'!$B$2:$AC$462,MATCH(AA$3,'Slutlig allokering kvv'!$B$1:$AJ$1,0),FALSE)/1,0)</f>
        <v>0</v>
      </c>
      <c r="AE270">
        <f t="shared" si="8"/>
        <v>0</v>
      </c>
      <c r="AG270">
        <f>IFERROR(VLOOKUP(B270,'Slutlig allokering kvv'!$B$2:$AJ$462,MATCH("Summa slutlig allokerad tillförd energi (utan hjälpel och rökgaskondensering):",'Slutlig allokering kvv'!$B$1:$AK$1,0),FALSE)/1,"")</f>
        <v>0</v>
      </c>
      <c r="AI270" s="137" t="str">
        <f>IFERROR(1-VLOOKUP(B270,'Slutlig allokering kvv'!$B$2:$AJ$462,MATCH("Andel av bränsle i kvv som allokerats till värme, exklusive rökgaskondensering och hjälpel",'Slutlig allokering kvv'!$B$1:$AK$1,0),FALSE),"")</f>
        <v/>
      </c>
      <c r="AK270" s="137" t="str">
        <f t="shared" si="9"/>
        <v/>
      </c>
    </row>
    <row r="271" spans="1:37" x14ac:dyDescent="0.25">
      <c r="A271" s="2" t="s">
        <v>407</v>
      </c>
      <c r="B271" s="2" t="s">
        <v>423</v>
      </c>
      <c r="C271" t="str">
        <f>IFERROR(VLOOKUP($B271,Kraftvärmeprod!$B$1:$AH$479,MATCH(C$3,Kraftvärmeprod!$B$1:$AG$1,0),FALSE)/1,"")</f>
        <v/>
      </c>
      <c r="D271" t="str">
        <f>IFERROR(VLOOKUP($B271,Kraftvärmeprod!$B$1:$AH$479,MATCH(D$3,Kraftvärmeprod!$B$1:$AG$1,0),FALSE)/1,"")</f>
        <v/>
      </c>
      <c r="E271">
        <f>IFERROR(VLOOKUP($B271,Kraftvärmeprod!$B$1:$AH$479,MATCH(E$2,Kraftvärmeprod!$B$1:$AG$1,0),FALSE)/1,0)-IFERROR(VLOOKUP($B271,'Slutlig allokering kvv'!$B$2:$AC$462,MATCH(E$3,'Slutlig allokering kvv'!$B$1:$AJ$1,0),FALSE)/1,0)</f>
        <v>0</v>
      </c>
      <c r="F271">
        <f>IFERROR(VLOOKUP($B271,Kraftvärmeprod!$B$1:$AH$479,MATCH(F$2,Kraftvärmeprod!$B$1:$AG$1,0),FALSE)/1,0)-IFERROR(VLOOKUP($B271,'Slutlig allokering kvv'!$B$2:$AC$462,MATCH(F$3,'Slutlig allokering kvv'!$B$1:$AJ$1,0),FALSE)/1,0)</f>
        <v>0</v>
      </c>
      <c r="G271">
        <f>IFERROR(VLOOKUP($B271,Kraftvärmeprod!$B$1:$AH$479,MATCH(G$2,Kraftvärmeprod!$B$1:$AG$1,0),FALSE)/1,0)-IFERROR(VLOOKUP($B271,'Slutlig allokering kvv'!$B$2:$AC$462,MATCH(G$3,'Slutlig allokering kvv'!$B$1:$AJ$1,0),FALSE)/1,0)</f>
        <v>0</v>
      </c>
      <c r="H271">
        <f>IFERROR(VLOOKUP($B271,Kraftvärmeprod!$B$1:$AH$479,MATCH(H$2,Kraftvärmeprod!$B$1:$AG$1,0),FALSE)/1,0)-IFERROR(VLOOKUP($B271,'Slutlig allokering kvv'!$B$2:$AC$462,MATCH(H$3,'Slutlig allokering kvv'!$B$1:$AJ$1,0),FALSE)/1,0)</f>
        <v>0</v>
      </c>
      <c r="I271">
        <f>IFERROR(VLOOKUP($B271,Kraftvärmeprod!$B$1:$AH$479,MATCH(I$2,Kraftvärmeprod!$B$1:$AG$1,0),FALSE)/1,0)-IFERROR(VLOOKUP($B271,'Slutlig allokering kvv'!$B$2:$AC$462,MATCH(I$3,'Slutlig allokering kvv'!$B$1:$AJ$1,0),FALSE)/1,0)</f>
        <v>0</v>
      </c>
      <c r="J271">
        <f>IFERROR(VLOOKUP($B271,Kraftvärmeprod!$B$1:$AH$479,MATCH(J$2,Kraftvärmeprod!$B$1:$AG$1,0),FALSE)/1,0)-IFERROR(VLOOKUP($B271,'Slutlig allokering kvv'!$B$2:$AC$462,MATCH(J$3,'Slutlig allokering kvv'!$B$1:$AJ$1,0),FALSE)/1,0)</f>
        <v>0</v>
      </c>
      <c r="K271">
        <f>IFERROR(VLOOKUP($B271,Kraftvärmeprod!$B$1:$AH$479,MATCH(K$2,Kraftvärmeprod!$B$1:$AG$1,0),FALSE)/1,0)-IFERROR(VLOOKUP($B271,'Slutlig allokering kvv'!$B$2:$AC$462,MATCH(K$3,'Slutlig allokering kvv'!$B$1:$AJ$1,0),FALSE)/1,0)</f>
        <v>0</v>
      </c>
      <c r="L271">
        <f>IFERROR(VLOOKUP($B271,Kraftvärmeprod!$B$1:$AH$479,MATCH(L$2,Kraftvärmeprod!$B$1:$AG$1,0),FALSE)/1,0)-IFERROR(VLOOKUP($B271,'Slutlig allokering kvv'!$B$2:$AC$462,MATCH(L$3,'Slutlig allokering kvv'!$B$1:$AJ$1,0),FALSE)/1,0)</f>
        <v>0</v>
      </c>
      <c r="M271">
        <f>IFERROR(VLOOKUP($B271,Kraftvärmeprod!$B$1:$AH$479,MATCH(M$2,Kraftvärmeprod!$B$1:$AG$1,0),FALSE)/1,0)-IFERROR(VLOOKUP($B271,'Slutlig allokering kvv'!$B$2:$AC$462,MATCH(M$3,'Slutlig allokering kvv'!$B$1:$AJ$1,0),FALSE)/1,0)</f>
        <v>0</v>
      </c>
      <c r="N271">
        <f>IFERROR(VLOOKUP($B271,Kraftvärmeprod!$B$1:$AH$479,MATCH(N$2,Kraftvärmeprod!$B$1:$AG$1,0),FALSE)/1,0)-IFERROR(VLOOKUP($B271,'Slutlig allokering kvv'!$B$2:$AC$462,MATCH(N$3,'Slutlig allokering kvv'!$B$1:$AJ$1,0),FALSE)/1,0)</f>
        <v>0</v>
      </c>
      <c r="O271">
        <f>IFERROR(VLOOKUP($B271,Kraftvärmeprod!$B$1:$AH$479,MATCH(O$2,Kraftvärmeprod!$B$1:$AG$1,0),FALSE)/1,0)-IFERROR(VLOOKUP($B271,'Slutlig allokering kvv'!$B$2:$AC$462,MATCH(O$3,'Slutlig allokering kvv'!$B$1:$AJ$1,0),FALSE)/1,0)</f>
        <v>0</v>
      </c>
      <c r="P271">
        <f>IFERROR(VLOOKUP($B271,Kraftvärmeprod!$B$1:$AH$479,MATCH(P$2,Kraftvärmeprod!$B$1:$AG$1,0),FALSE)/1,0)-IFERROR(VLOOKUP($B271,'Slutlig allokering kvv'!$B$2:$AC$462,MATCH(P$3,'Slutlig allokering kvv'!$B$1:$AJ$1,0),FALSE)/1,0)</f>
        <v>0</v>
      </c>
      <c r="Q271">
        <f>IFERROR(VLOOKUP($B271,Kraftvärmeprod!$B$1:$AH$479,MATCH(Q$2,Kraftvärmeprod!$B$1:$AG$1,0),FALSE)/1,0)-IFERROR(VLOOKUP($B271,'Slutlig allokering kvv'!$B$2:$AC$462,MATCH(Q$3,'Slutlig allokering kvv'!$B$1:$AJ$1,0),FALSE)/1,0)</f>
        <v>0</v>
      </c>
      <c r="R271">
        <f>IFERROR(VLOOKUP($B271,Kraftvärmeprod!$B$1:$AH$479,MATCH(R$2,Kraftvärmeprod!$B$1:$AG$1,0),FALSE)/1,0)-IFERROR(VLOOKUP($B271,'Slutlig allokering kvv'!$B$2:$AC$462,MATCH(R$3,'Slutlig allokering kvv'!$B$1:$AJ$1,0),FALSE)/1,0)</f>
        <v>0</v>
      </c>
      <c r="S271">
        <f>IFERROR(VLOOKUP($B271,Kraftvärmeprod!$B$1:$AH$479,MATCH(S$2,Kraftvärmeprod!$B$1:$AG$1,0),FALSE)/1,0)-IFERROR(VLOOKUP($B271,'Slutlig allokering kvv'!$B$2:$AC$462,MATCH(S$3,'Slutlig allokering kvv'!$B$1:$AJ$1,0),FALSE)/1,0)</f>
        <v>0</v>
      </c>
      <c r="T271" s="6">
        <f>IFERROR(VLOOKUP($B271,Miljö!$B$1:$S$477,MATCH(T$2,Miljö!$B$1:$X$1,0),FALSE)/1,0)-IFERROR(VLOOKUP($B271,'Slutlig allokering kvv'!$B$2:$AC$462,MATCH(T$3,'Slutlig allokering kvv'!$B$1:$AJ$1,0),FALSE)/1,0)</f>
        <v>0</v>
      </c>
      <c r="U271">
        <f>IFERROR(VLOOKUP($B271,Kraftvärmeprod!$B$1:$AH$479,MATCH(U$2,Kraftvärmeprod!$B$1:$AG$1,0),FALSE)/1,0)-IFERROR(VLOOKUP($B271,'Slutlig allokering kvv'!$B$2:$AC$462,MATCH(U$3,'Slutlig allokering kvv'!$B$1:$AJ$1,0),FALSE)/1,0)</f>
        <v>0</v>
      </c>
      <c r="V271">
        <f>IFERROR(VLOOKUP($B271,Kraftvärmeprod!$B$1:$AH$479,MATCH(V$2,Kraftvärmeprod!$B$1:$AG$1,0),FALSE)/1,0)-IFERROR(VLOOKUP($B271,'Slutlig allokering kvv'!$B$2:$AC$462,MATCH(V$3,'Slutlig allokering kvv'!$B$1:$AJ$1,0),FALSE)/1,0)</f>
        <v>0</v>
      </c>
      <c r="W271">
        <f>IFERROR(VLOOKUP($B271,Kraftvärmeprod!$B$1:$AH$479,MATCH(W$2,Kraftvärmeprod!$B$1:$AG$1,0),FALSE)/1,0)-IFERROR(VLOOKUP($B271,'Slutlig allokering kvv'!$B$2:$AC$462,MATCH(W$3,'Slutlig allokering kvv'!$B$1:$AJ$1,0),FALSE)/1,0)</f>
        <v>0</v>
      </c>
      <c r="X271">
        <f>IFERROR(VLOOKUP($B271,Kraftvärmeprod!$B$1:$AH$479,MATCH(X$2,Kraftvärmeprod!$B$1:$AG$1,0),FALSE)/1,0)-IFERROR(VLOOKUP($B271,'Slutlig allokering kvv'!$B$2:$AC$462,MATCH(X$3,'Slutlig allokering kvv'!$B$1:$AJ$1,0),FALSE)/1,0)</f>
        <v>0</v>
      </c>
      <c r="Y271">
        <f>IFERROR(VLOOKUP($B271,Kraftvärmeprod!$B$1:$AH$479,MATCH(Y$2,Kraftvärmeprod!$B$1:$AG$1,0),FALSE)/1,0)-IFERROR(VLOOKUP($B271,'Slutlig allokering kvv'!$B$2:$AC$462,MATCH(Y$3,'Slutlig allokering kvv'!$B$1:$AJ$1,0),FALSE)/1,0)</f>
        <v>0</v>
      </c>
      <c r="Z271">
        <f>IFERROR(VLOOKUP($B271,Kraftvärmeprod!$B$1:$AH$479,MATCH(Z$2,Kraftvärmeprod!$B$1:$AG$1,0),FALSE)/1,0)-IFERROR(VLOOKUP($B271,'Slutlig allokering kvv'!$B$2:$AC$462,MATCH(Z$3,'Slutlig allokering kvv'!$B$1:$AJ$1,0),FALSE)/1,0)</f>
        <v>0</v>
      </c>
      <c r="AA271">
        <f>IFERROR(VLOOKUP($B271,Kraftvärmeprod!$B$1:$AH$479,MATCH(AA$2,Kraftvärmeprod!$B$1:$AG$1,0),FALSE)/1,0)-IFERROR(VLOOKUP($B271,'Slutlig allokering kvv'!$B$2:$AC$462,MATCH(AA$3,'Slutlig allokering kvv'!$B$1:$AJ$1,0),FALSE)/1,0)</f>
        <v>0</v>
      </c>
      <c r="AE271">
        <f t="shared" si="8"/>
        <v>0</v>
      </c>
      <c r="AG271">
        <f>IFERROR(VLOOKUP(B271,'Slutlig allokering kvv'!$B$2:$AJ$462,MATCH("Summa slutlig allokerad tillförd energi (utan hjälpel och rökgaskondensering):",'Slutlig allokering kvv'!$B$1:$AK$1,0),FALSE)/1,"")</f>
        <v>0</v>
      </c>
      <c r="AI271" s="137" t="str">
        <f>IFERROR(1-VLOOKUP(B271,'Slutlig allokering kvv'!$B$2:$AJ$462,MATCH("Andel av bränsle i kvv som allokerats till värme, exklusive rökgaskondensering och hjälpel",'Slutlig allokering kvv'!$B$1:$AK$1,0),FALSE),"")</f>
        <v/>
      </c>
      <c r="AK271" s="137" t="str">
        <f t="shared" si="9"/>
        <v/>
      </c>
    </row>
    <row r="272" spans="1:37" x14ac:dyDescent="0.25">
      <c r="A272" s="2" t="s">
        <v>407</v>
      </c>
      <c r="B272" s="2" t="s">
        <v>424</v>
      </c>
      <c r="C272" t="str">
        <f>IFERROR(VLOOKUP($B272,Kraftvärmeprod!$B$1:$AH$479,MATCH(C$3,Kraftvärmeprod!$B$1:$AG$1,0),FALSE)/1,"")</f>
        <v/>
      </c>
      <c r="D272" t="str">
        <f>IFERROR(VLOOKUP($B272,Kraftvärmeprod!$B$1:$AH$479,MATCH(D$3,Kraftvärmeprod!$B$1:$AG$1,0),FALSE)/1,"")</f>
        <v/>
      </c>
      <c r="E272">
        <f>IFERROR(VLOOKUP($B272,Kraftvärmeprod!$B$1:$AH$479,MATCH(E$2,Kraftvärmeprod!$B$1:$AG$1,0),FALSE)/1,0)-IFERROR(VLOOKUP($B272,'Slutlig allokering kvv'!$B$2:$AC$462,MATCH(E$3,'Slutlig allokering kvv'!$B$1:$AJ$1,0),FALSE)/1,0)</f>
        <v>0</v>
      </c>
      <c r="F272">
        <f>IFERROR(VLOOKUP($B272,Kraftvärmeprod!$B$1:$AH$479,MATCH(F$2,Kraftvärmeprod!$B$1:$AG$1,0),FALSE)/1,0)-IFERROR(VLOOKUP($B272,'Slutlig allokering kvv'!$B$2:$AC$462,MATCH(F$3,'Slutlig allokering kvv'!$B$1:$AJ$1,0),FALSE)/1,0)</f>
        <v>0</v>
      </c>
      <c r="G272">
        <f>IFERROR(VLOOKUP($B272,Kraftvärmeprod!$B$1:$AH$479,MATCH(G$2,Kraftvärmeprod!$B$1:$AG$1,0),FALSE)/1,0)-IFERROR(VLOOKUP($B272,'Slutlig allokering kvv'!$B$2:$AC$462,MATCH(G$3,'Slutlig allokering kvv'!$B$1:$AJ$1,0),FALSE)/1,0)</f>
        <v>0</v>
      </c>
      <c r="H272">
        <f>IFERROR(VLOOKUP($B272,Kraftvärmeprod!$B$1:$AH$479,MATCH(H$2,Kraftvärmeprod!$B$1:$AG$1,0),FALSE)/1,0)-IFERROR(VLOOKUP($B272,'Slutlig allokering kvv'!$B$2:$AC$462,MATCH(H$3,'Slutlig allokering kvv'!$B$1:$AJ$1,0),FALSE)/1,0)</f>
        <v>0</v>
      </c>
      <c r="I272">
        <f>IFERROR(VLOOKUP($B272,Kraftvärmeprod!$B$1:$AH$479,MATCH(I$2,Kraftvärmeprod!$B$1:$AG$1,0),FALSE)/1,0)-IFERROR(VLOOKUP($B272,'Slutlig allokering kvv'!$B$2:$AC$462,MATCH(I$3,'Slutlig allokering kvv'!$B$1:$AJ$1,0),FALSE)/1,0)</f>
        <v>0</v>
      </c>
      <c r="J272">
        <f>IFERROR(VLOOKUP($B272,Kraftvärmeprod!$B$1:$AH$479,MATCH(J$2,Kraftvärmeprod!$B$1:$AG$1,0),FALSE)/1,0)-IFERROR(VLOOKUP($B272,'Slutlig allokering kvv'!$B$2:$AC$462,MATCH(J$3,'Slutlig allokering kvv'!$B$1:$AJ$1,0),FALSE)/1,0)</f>
        <v>0</v>
      </c>
      <c r="K272">
        <f>IFERROR(VLOOKUP($B272,Kraftvärmeprod!$B$1:$AH$479,MATCH(K$2,Kraftvärmeprod!$B$1:$AG$1,0),FALSE)/1,0)-IFERROR(VLOOKUP($B272,'Slutlig allokering kvv'!$B$2:$AC$462,MATCH(K$3,'Slutlig allokering kvv'!$B$1:$AJ$1,0),FALSE)/1,0)</f>
        <v>0</v>
      </c>
      <c r="L272">
        <f>IFERROR(VLOOKUP($B272,Kraftvärmeprod!$B$1:$AH$479,MATCH(L$2,Kraftvärmeprod!$B$1:$AG$1,0),FALSE)/1,0)-IFERROR(VLOOKUP($B272,'Slutlig allokering kvv'!$B$2:$AC$462,MATCH(L$3,'Slutlig allokering kvv'!$B$1:$AJ$1,0),FALSE)/1,0)</f>
        <v>0</v>
      </c>
      <c r="M272">
        <f>IFERROR(VLOOKUP($B272,Kraftvärmeprod!$B$1:$AH$479,MATCH(M$2,Kraftvärmeprod!$B$1:$AG$1,0),FALSE)/1,0)-IFERROR(VLOOKUP($B272,'Slutlig allokering kvv'!$B$2:$AC$462,MATCH(M$3,'Slutlig allokering kvv'!$B$1:$AJ$1,0),FALSE)/1,0)</f>
        <v>0</v>
      </c>
      <c r="N272">
        <f>IFERROR(VLOOKUP($B272,Kraftvärmeprod!$B$1:$AH$479,MATCH(N$2,Kraftvärmeprod!$B$1:$AG$1,0),FALSE)/1,0)-IFERROR(VLOOKUP($B272,'Slutlig allokering kvv'!$B$2:$AC$462,MATCH(N$3,'Slutlig allokering kvv'!$B$1:$AJ$1,0),FALSE)/1,0)</f>
        <v>0</v>
      </c>
      <c r="O272">
        <f>IFERROR(VLOOKUP($B272,Kraftvärmeprod!$B$1:$AH$479,MATCH(O$2,Kraftvärmeprod!$B$1:$AG$1,0),FALSE)/1,0)-IFERROR(VLOOKUP($B272,'Slutlig allokering kvv'!$B$2:$AC$462,MATCH(O$3,'Slutlig allokering kvv'!$B$1:$AJ$1,0),FALSE)/1,0)</f>
        <v>0</v>
      </c>
      <c r="P272">
        <f>IFERROR(VLOOKUP($B272,Kraftvärmeprod!$B$1:$AH$479,MATCH(P$2,Kraftvärmeprod!$B$1:$AG$1,0),FALSE)/1,0)-IFERROR(VLOOKUP($B272,'Slutlig allokering kvv'!$B$2:$AC$462,MATCH(P$3,'Slutlig allokering kvv'!$B$1:$AJ$1,0),FALSE)/1,0)</f>
        <v>0</v>
      </c>
      <c r="Q272">
        <f>IFERROR(VLOOKUP($B272,Kraftvärmeprod!$B$1:$AH$479,MATCH(Q$2,Kraftvärmeprod!$B$1:$AG$1,0),FALSE)/1,0)-IFERROR(VLOOKUP($B272,'Slutlig allokering kvv'!$B$2:$AC$462,MATCH(Q$3,'Slutlig allokering kvv'!$B$1:$AJ$1,0),FALSE)/1,0)</f>
        <v>0</v>
      </c>
      <c r="R272">
        <f>IFERROR(VLOOKUP($B272,Kraftvärmeprod!$B$1:$AH$479,MATCH(R$2,Kraftvärmeprod!$B$1:$AG$1,0),FALSE)/1,0)-IFERROR(VLOOKUP($B272,'Slutlig allokering kvv'!$B$2:$AC$462,MATCH(R$3,'Slutlig allokering kvv'!$B$1:$AJ$1,0),FALSE)/1,0)</f>
        <v>0</v>
      </c>
      <c r="S272">
        <f>IFERROR(VLOOKUP($B272,Kraftvärmeprod!$B$1:$AH$479,MATCH(S$2,Kraftvärmeprod!$B$1:$AG$1,0),FALSE)/1,0)-IFERROR(VLOOKUP($B272,'Slutlig allokering kvv'!$B$2:$AC$462,MATCH(S$3,'Slutlig allokering kvv'!$B$1:$AJ$1,0),FALSE)/1,0)</f>
        <v>0</v>
      </c>
      <c r="T272" s="6">
        <f>IFERROR(VLOOKUP($B272,Miljö!$B$1:$S$477,MATCH(T$2,Miljö!$B$1:$X$1,0),FALSE)/1,0)-IFERROR(VLOOKUP($B272,'Slutlig allokering kvv'!$B$2:$AC$462,MATCH(T$3,'Slutlig allokering kvv'!$B$1:$AJ$1,0),FALSE)/1,0)</f>
        <v>0</v>
      </c>
      <c r="U272">
        <f>IFERROR(VLOOKUP($B272,Kraftvärmeprod!$B$1:$AH$479,MATCH(U$2,Kraftvärmeprod!$B$1:$AG$1,0),FALSE)/1,0)-IFERROR(VLOOKUP($B272,'Slutlig allokering kvv'!$B$2:$AC$462,MATCH(U$3,'Slutlig allokering kvv'!$B$1:$AJ$1,0),FALSE)/1,0)</f>
        <v>0</v>
      </c>
      <c r="V272">
        <f>IFERROR(VLOOKUP($B272,Kraftvärmeprod!$B$1:$AH$479,MATCH(V$2,Kraftvärmeprod!$B$1:$AG$1,0),FALSE)/1,0)-IFERROR(VLOOKUP($B272,'Slutlig allokering kvv'!$B$2:$AC$462,MATCH(V$3,'Slutlig allokering kvv'!$B$1:$AJ$1,0),FALSE)/1,0)</f>
        <v>0</v>
      </c>
      <c r="W272">
        <f>IFERROR(VLOOKUP($B272,Kraftvärmeprod!$B$1:$AH$479,MATCH(W$2,Kraftvärmeprod!$B$1:$AG$1,0),FALSE)/1,0)-IFERROR(VLOOKUP($B272,'Slutlig allokering kvv'!$B$2:$AC$462,MATCH(W$3,'Slutlig allokering kvv'!$B$1:$AJ$1,0),FALSE)/1,0)</f>
        <v>0</v>
      </c>
      <c r="X272">
        <f>IFERROR(VLOOKUP($B272,Kraftvärmeprod!$B$1:$AH$479,MATCH(X$2,Kraftvärmeprod!$B$1:$AG$1,0),FALSE)/1,0)-IFERROR(VLOOKUP($B272,'Slutlig allokering kvv'!$B$2:$AC$462,MATCH(X$3,'Slutlig allokering kvv'!$B$1:$AJ$1,0),FALSE)/1,0)</f>
        <v>0</v>
      </c>
      <c r="Y272">
        <f>IFERROR(VLOOKUP($B272,Kraftvärmeprod!$B$1:$AH$479,MATCH(Y$2,Kraftvärmeprod!$B$1:$AG$1,0),FALSE)/1,0)-IFERROR(VLOOKUP($B272,'Slutlig allokering kvv'!$B$2:$AC$462,MATCH(Y$3,'Slutlig allokering kvv'!$B$1:$AJ$1,0),FALSE)/1,0)</f>
        <v>0</v>
      </c>
      <c r="Z272">
        <f>IFERROR(VLOOKUP($B272,Kraftvärmeprod!$B$1:$AH$479,MATCH(Z$2,Kraftvärmeprod!$B$1:$AG$1,0),FALSE)/1,0)-IFERROR(VLOOKUP($B272,'Slutlig allokering kvv'!$B$2:$AC$462,MATCH(Z$3,'Slutlig allokering kvv'!$B$1:$AJ$1,0),FALSE)/1,0)</f>
        <v>0</v>
      </c>
      <c r="AA272">
        <f>IFERROR(VLOOKUP($B272,Kraftvärmeprod!$B$1:$AH$479,MATCH(AA$2,Kraftvärmeprod!$B$1:$AG$1,0),FALSE)/1,0)-IFERROR(VLOOKUP($B272,'Slutlig allokering kvv'!$B$2:$AC$462,MATCH(AA$3,'Slutlig allokering kvv'!$B$1:$AJ$1,0),FALSE)/1,0)</f>
        <v>0</v>
      </c>
      <c r="AE272">
        <f t="shared" si="8"/>
        <v>0</v>
      </c>
      <c r="AG272">
        <f>IFERROR(VLOOKUP(B272,'Slutlig allokering kvv'!$B$2:$AJ$462,MATCH("Summa slutlig allokerad tillförd energi (utan hjälpel och rökgaskondensering):",'Slutlig allokering kvv'!$B$1:$AK$1,0),FALSE)/1,"")</f>
        <v>0</v>
      </c>
      <c r="AI272" s="137" t="str">
        <f>IFERROR(1-VLOOKUP(B272,'Slutlig allokering kvv'!$B$2:$AJ$462,MATCH("Andel av bränsle i kvv som allokerats till värme, exklusive rökgaskondensering och hjälpel",'Slutlig allokering kvv'!$B$1:$AK$1,0),FALSE),"")</f>
        <v/>
      </c>
      <c r="AK272" s="137" t="str">
        <f t="shared" si="9"/>
        <v/>
      </c>
    </row>
    <row r="273" spans="1:37" x14ac:dyDescent="0.25">
      <c r="A273" s="2" t="s">
        <v>407</v>
      </c>
      <c r="B273" s="2" t="s">
        <v>425</v>
      </c>
      <c r="C273" t="str">
        <f>IFERROR(VLOOKUP($B273,Kraftvärmeprod!$B$1:$AH$479,MATCH(C$3,Kraftvärmeprod!$B$1:$AG$1,0),FALSE)/1,"")</f>
        <v/>
      </c>
      <c r="D273" t="str">
        <f>IFERROR(VLOOKUP($B273,Kraftvärmeprod!$B$1:$AH$479,MATCH(D$3,Kraftvärmeprod!$B$1:$AG$1,0),FALSE)/1,"")</f>
        <v/>
      </c>
      <c r="E273">
        <f>IFERROR(VLOOKUP($B273,Kraftvärmeprod!$B$1:$AH$479,MATCH(E$2,Kraftvärmeprod!$B$1:$AG$1,0),FALSE)/1,0)-IFERROR(VLOOKUP($B273,'Slutlig allokering kvv'!$B$2:$AC$462,MATCH(E$3,'Slutlig allokering kvv'!$B$1:$AJ$1,0),FALSE)/1,0)</f>
        <v>0</v>
      </c>
      <c r="F273">
        <f>IFERROR(VLOOKUP($B273,Kraftvärmeprod!$B$1:$AH$479,MATCH(F$2,Kraftvärmeprod!$B$1:$AG$1,0),FALSE)/1,0)-IFERROR(VLOOKUP($B273,'Slutlig allokering kvv'!$B$2:$AC$462,MATCH(F$3,'Slutlig allokering kvv'!$B$1:$AJ$1,0),FALSE)/1,0)</f>
        <v>0</v>
      </c>
      <c r="G273">
        <f>IFERROR(VLOOKUP($B273,Kraftvärmeprod!$B$1:$AH$479,MATCH(G$2,Kraftvärmeprod!$B$1:$AG$1,0),FALSE)/1,0)-IFERROR(VLOOKUP($B273,'Slutlig allokering kvv'!$B$2:$AC$462,MATCH(G$3,'Slutlig allokering kvv'!$B$1:$AJ$1,0),FALSE)/1,0)</f>
        <v>0</v>
      </c>
      <c r="H273">
        <f>IFERROR(VLOOKUP($B273,Kraftvärmeprod!$B$1:$AH$479,MATCH(H$2,Kraftvärmeprod!$B$1:$AG$1,0),FALSE)/1,0)-IFERROR(VLOOKUP($B273,'Slutlig allokering kvv'!$B$2:$AC$462,MATCH(H$3,'Slutlig allokering kvv'!$B$1:$AJ$1,0),FALSE)/1,0)</f>
        <v>0</v>
      </c>
      <c r="I273">
        <f>IFERROR(VLOOKUP($B273,Kraftvärmeprod!$B$1:$AH$479,MATCH(I$2,Kraftvärmeprod!$B$1:$AG$1,0),FALSE)/1,0)-IFERROR(VLOOKUP($B273,'Slutlig allokering kvv'!$B$2:$AC$462,MATCH(I$3,'Slutlig allokering kvv'!$B$1:$AJ$1,0),FALSE)/1,0)</f>
        <v>0</v>
      </c>
      <c r="J273">
        <f>IFERROR(VLOOKUP($B273,Kraftvärmeprod!$B$1:$AH$479,MATCH(J$2,Kraftvärmeprod!$B$1:$AG$1,0),FALSE)/1,0)-IFERROR(VLOOKUP($B273,'Slutlig allokering kvv'!$B$2:$AC$462,MATCH(J$3,'Slutlig allokering kvv'!$B$1:$AJ$1,0),FALSE)/1,0)</f>
        <v>0</v>
      </c>
      <c r="K273">
        <f>IFERROR(VLOOKUP($B273,Kraftvärmeprod!$B$1:$AH$479,MATCH(K$2,Kraftvärmeprod!$B$1:$AG$1,0),FALSE)/1,0)-IFERROR(VLOOKUP($B273,'Slutlig allokering kvv'!$B$2:$AC$462,MATCH(K$3,'Slutlig allokering kvv'!$B$1:$AJ$1,0),FALSE)/1,0)</f>
        <v>0</v>
      </c>
      <c r="L273">
        <f>IFERROR(VLOOKUP($B273,Kraftvärmeprod!$B$1:$AH$479,MATCH(L$2,Kraftvärmeprod!$B$1:$AG$1,0),FALSE)/1,0)-IFERROR(VLOOKUP($B273,'Slutlig allokering kvv'!$B$2:$AC$462,MATCH(L$3,'Slutlig allokering kvv'!$B$1:$AJ$1,0),FALSE)/1,0)</f>
        <v>0</v>
      </c>
      <c r="M273">
        <f>IFERROR(VLOOKUP($B273,Kraftvärmeprod!$B$1:$AH$479,MATCH(M$2,Kraftvärmeprod!$B$1:$AG$1,0),FALSE)/1,0)-IFERROR(VLOOKUP($B273,'Slutlig allokering kvv'!$B$2:$AC$462,MATCH(M$3,'Slutlig allokering kvv'!$B$1:$AJ$1,0),FALSE)/1,0)</f>
        <v>0</v>
      </c>
      <c r="N273">
        <f>IFERROR(VLOOKUP($B273,Kraftvärmeprod!$B$1:$AH$479,MATCH(N$2,Kraftvärmeprod!$B$1:$AG$1,0),FALSE)/1,0)-IFERROR(VLOOKUP($B273,'Slutlig allokering kvv'!$B$2:$AC$462,MATCH(N$3,'Slutlig allokering kvv'!$B$1:$AJ$1,0),FALSE)/1,0)</f>
        <v>0</v>
      </c>
      <c r="O273">
        <f>IFERROR(VLOOKUP($B273,Kraftvärmeprod!$B$1:$AH$479,MATCH(O$2,Kraftvärmeprod!$B$1:$AG$1,0),FALSE)/1,0)-IFERROR(VLOOKUP($B273,'Slutlig allokering kvv'!$B$2:$AC$462,MATCH(O$3,'Slutlig allokering kvv'!$B$1:$AJ$1,0),FALSE)/1,0)</f>
        <v>0</v>
      </c>
      <c r="P273">
        <f>IFERROR(VLOOKUP($B273,Kraftvärmeprod!$B$1:$AH$479,MATCH(P$2,Kraftvärmeprod!$B$1:$AG$1,0),FALSE)/1,0)-IFERROR(VLOOKUP($B273,'Slutlig allokering kvv'!$B$2:$AC$462,MATCH(P$3,'Slutlig allokering kvv'!$B$1:$AJ$1,0),FALSE)/1,0)</f>
        <v>0</v>
      </c>
      <c r="Q273">
        <f>IFERROR(VLOOKUP($B273,Kraftvärmeprod!$B$1:$AH$479,MATCH(Q$2,Kraftvärmeprod!$B$1:$AG$1,0),FALSE)/1,0)-IFERROR(VLOOKUP($B273,'Slutlig allokering kvv'!$B$2:$AC$462,MATCH(Q$3,'Slutlig allokering kvv'!$B$1:$AJ$1,0),FALSE)/1,0)</f>
        <v>0</v>
      </c>
      <c r="R273">
        <f>IFERROR(VLOOKUP($B273,Kraftvärmeprod!$B$1:$AH$479,MATCH(R$2,Kraftvärmeprod!$B$1:$AG$1,0),FALSE)/1,0)-IFERROR(VLOOKUP($B273,'Slutlig allokering kvv'!$B$2:$AC$462,MATCH(R$3,'Slutlig allokering kvv'!$B$1:$AJ$1,0),FALSE)/1,0)</f>
        <v>0</v>
      </c>
      <c r="S273">
        <f>IFERROR(VLOOKUP($B273,Kraftvärmeprod!$B$1:$AH$479,MATCH(S$2,Kraftvärmeprod!$B$1:$AG$1,0),FALSE)/1,0)-IFERROR(VLOOKUP($B273,'Slutlig allokering kvv'!$B$2:$AC$462,MATCH(S$3,'Slutlig allokering kvv'!$B$1:$AJ$1,0),FALSE)/1,0)</f>
        <v>0</v>
      </c>
      <c r="T273" s="6">
        <f>IFERROR(VLOOKUP($B273,Miljö!$B$1:$S$477,MATCH(T$2,Miljö!$B$1:$X$1,0),FALSE)/1,0)-IFERROR(VLOOKUP($B273,'Slutlig allokering kvv'!$B$2:$AC$462,MATCH(T$3,'Slutlig allokering kvv'!$B$1:$AJ$1,0),FALSE)/1,0)</f>
        <v>0</v>
      </c>
      <c r="U273">
        <f>IFERROR(VLOOKUP($B273,Kraftvärmeprod!$B$1:$AH$479,MATCH(U$2,Kraftvärmeprod!$B$1:$AG$1,0),FALSE)/1,0)-IFERROR(VLOOKUP($B273,'Slutlig allokering kvv'!$B$2:$AC$462,MATCH(U$3,'Slutlig allokering kvv'!$B$1:$AJ$1,0),FALSE)/1,0)</f>
        <v>0</v>
      </c>
      <c r="V273">
        <f>IFERROR(VLOOKUP($B273,Kraftvärmeprod!$B$1:$AH$479,MATCH(V$2,Kraftvärmeprod!$B$1:$AG$1,0),FALSE)/1,0)-IFERROR(VLOOKUP($B273,'Slutlig allokering kvv'!$B$2:$AC$462,MATCH(V$3,'Slutlig allokering kvv'!$B$1:$AJ$1,0),FALSE)/1,0)</f>
        <v>0</v>
      </c>
      <c r="W273">
        <f>IFERROR(VLOOKUP($B273,Kraftvärmeprod!$B$1:$AH$479,MATCH(W$2,Kraftvärmeprod!$B$1:$AG$1,0),FALSE)/1,0)-IFERROR(VLOOKUP($B273,'Slutlig allokering kvv'!$B$2:$AC$462,MATCH(W$3,'Slutlig allokering kvv'!$B$1:$AJ$1,0),FALSE)/1,0)</f>
        <v>0</v>
      </c>
      <c r="X273">
        <f>IFERROR(VLOOKUP($B273,Kraftvärmeprod!$B$1:$AH$479,MATCH(X$2,Kraftvärmeprod!$B$1:$AG$1,0),FALSE)/1,0)-IFERROR(VLOOKUP($B273,'Slutlig allokering kvv'!$B$2:$AC$462,MATCH(X$3,'Slutlig allokering kvv'!$B$1:$AJ$1,0),FALSE)/1,0)</f>
        <v>0</v>
      </c>
      <c r="Y273">
        <f>IFERROR(VLOOKUP($B273,Kraftvärmeprod!$B$1:$AH$479,MATCH(Y$2,Kraftvärmeprod!$B$1:$AG$1,0),FALSE)/1,0)-IFERROR(VLOOKUP($B273,'Slutlig allokering kvv'!$B$2:$AC$462,MATCH(Y$3,'Slutlig allokering kvv'!$B$1:$AJ$1,0),FALSE)/1,0)</f>
        <v>0</v>
      </c>
      <c r="Z273">
        <f>IFERROR(VLOOKUP($B273,Kraftvärmeprod!$B$1:$AH$479,MATCH(Z$2,Kraftvärmeprod!$B$1:$AG$1,0),FALSE)/1,0)-IFERROR(VLOOKUP($B273,'Slutlig allokering kvv'!$B$2:$AC$462,MATCH(Z$3,'Slutlig allokering kvv'!$B$1:$AJ$1,0),FALSE)/1,0)</f>
        <v>0</v>
      </c>
      <c r="AA273">
        <f>IFERROR(VLOOKUP($B273,Kraftvärmeprod!$B$1:$AH$479,MATCH(AA$2,Kraftvärmeprod!$B$1:$AG$1,0),FALSE)/1,0)-IFERROR(VLOOKUP($B273,'Slutlig allokering kvv'!$B$2:$AC$462,MATCH(AA$3,'Slutlig allokering kvv'!$B$1:$AJ$1,0),FALSE)/1,0)</f>
        <v>0</v>
      </c>
      <c r="AE273">
        <f t="shared" si="8"/>
        <v>0</v>
      </c>
      <c r="AG273">
        <f>IFERROR(VLOOKUP(B273,'Slutlig allokering kvv'!$B$2:$AJ$462,MATCH("Summa slutlig allokerad tillförd energi (utan hjälpel och rökgaskondensering):",'Slutlig allokering kvv'!$B$1:$AK$1,0),FALSE)/1,"")</f>
        <v>0</v>
      </c>
      <c r="AI273" s="137" t="str">
        <f>IFERROR(1-VLOOKUP(B273,'Slutlig allokering kvv'!$B$2:$AJ$462,MATCH("Andel av bränsle i kvv som allokerats till värme, exklusive rökgaskondensering och hjälpel",'Slutlig allokering kvv'!$B$1:$AK$1,0),FALSE),"")</f>
        <v/>
      </c>
      <c r="AK273" s="137" t="str">
        <f t="shared" si="9"/>
        <v/>
      </c>
    </row>
    <row r="274" spans="1:37" x14ac:dyDescent="0.25">
      <c r="A274" s="2" t="s">
        <v>426</v>
      </c>
      <c r="B274" s="2" t="s">
        <v>427</v>
      </c>
      <c r="C274" t="str">
        <f>IFERROR(VLOOKUP($B274,Kraftvärmeprod!$B$1:$AH$479,MATCH(C$3,Kraftvärmeprod!$B$1:$AG$1,0),FALSE)/1,"")</f>
        <v/>
      </c>
      <c r="D274" t="str">
        <f>IFERROR(VLOOKUP($B274,Kraftvärmeprod!$B$1:$AH$479,MATCH(D$3,Kraftvärmeprod!$B$1:$AG$1,0),FALSE)/1,"")</f>
        <v/>
      </c>
      <c r="E274">
        <f>IFERROR(VLOOKUP($B274,Kraftvärmeprod!$B$1:$AH$479,MATCH(E$2,Kraftvärmeprod!$B$1:$AG$1,0),FALSE)/1,0)-IFERROR(VLOOKUP($B274,'Slutlig allokering kvv'!$B$2:$AC$462,MATCH(E$3,'Slutlig allokering kvv'!$B$1:$AJ$1,0),FALSE)/1,0)</f>
        <v>0</v>
      </c>
      <c r="F274">
        <f>IFERROR(VLOOKUP($B274,Kraftvärmeprod!$B$1:$AH$479,MATCH(F$2,Kraftvärmeprod!$B$1:$AG$1,0),FALSE)/1,0)-IFERROR(VLOOKUP($B274,'Slutlig allokering kvv'!$B$2:$AC$462,MATCH(F$3,'Slutlig allokering kvv'!$B$1:$AJ$1,0),FALSE)/1,0)</f>
        <v>0</v>
      </c>
      <c r="G274">
        <f>IFERROR(VLOOKUP($B274,Kraftvärmeprod!$B$1:$AH$479,MATCH(G$2,Kraftvärmeprod!$B$1:$AG$1,0),FALSE)/1,0)-IFERROR(VLOOKUP($B274,'Slutlig allokering kvv'!$B$2:$AC$462,MATCH(G$3,'Slutlig allokering kvv'!$B$1:$AJ$1,0),FALSE)/1,0)</f>
        <v>0</v>
      </c>
      <c r="H274">
        <f>IFERROR(VLOOKUP($B274,Kraftvärmeprod!$B$1:$AH$479,MATCH(H$2,Kraftvärmeprod!$B$1:$AG$1,0),FALSE)/1,0)-IFERROR(VLOOKUP($B274,'Slutlig allokering kvv'!$B$2:$AC$462,MATCH(H$3,'Slutlig allokering kvv'!$B$1:$AJ$1,0),FALSE)/1,0)</f>
        <v>0</v>
      </c>
      <c r="I274">
        <f>IFERROR(VLOOKUP($B274,Kraftvärmeprod!$B$1:$AH$479,MATCH(I$2,Kraftvärmeprod!$B$1:$AG$1,0),FALSE)/1,0)-IFERROR(VLOOKUP($B274,'Slutlig allokering kvv'!$B$2:$AC$462,MATCH(I$3,'Slutlig allokering kvv'!$B$1:$AJ$1,0),FALSE)/1,0)</f>
        <v>0</v>
      </c>
      <c r="J274">
        <f>IFERROR(VLOOKUP($B274,Kraftvärmeprod!$B$1:$AH$479,MATCH(J$2,Kraftvärmeprod!$B$1:$AG$1,0),FALSE)/1,0)-IFERROR(VLOOKUP($B274,'Slutlig allokering kvv'!$B$2:$AC$462,MATCH(J$3,'Slutlig allokering kvv'!$B$1:$AJ$1,0),FALSE)/1,0)</f>
        <v>0</v>
      </c>
      <c r="K274">
        <f>IFERROR(VLOOKUP($B274,Kraftvärmeprod!$B$1:$AH$479,MATCH(K$2,Kraftvärmeprod!$B$1:$AG$1,0),FALSE)/1,0)-IFERROR(VLOOKUP($B274,'Slutlig allokering kvv'!$B$2:$AC$462,MATCH(K$3,'Slutlig allokering kvv'!$B$1:$AJ$1,0),FALSE)/1,0)</f>
        <v>0</v>
      </c>
      <c r="L274">
        <f>IFERROR(VLOOKUP($B274,Kraftvärmeprod!$B$1:$AH$479,MATCH(L$2,Kraftvärmeprod!$B$1:$AG$1,0),FALSE)/1,0)-IFERROR(VLOOKUP($B274,'Slutlig allokering kvv'!$B$2:$AC$462,MATCH(L$3,'Slutlig allokering kvv'!$B$1:$AJ$1,0),FALSE)/1,0)</f>
        <v>0</v>
      </c>
      <c r="M274">
        <f>IFERROR(VLOOKUP($B274,Kraftvärmeprod!$B$1:$AH$479,MATCH(M$2,Kraftvärmeprod!$B$1:$AG$1,0),FALSE)/1,0)-IFERROR(VLOOKUP($B274,'Slutlig allokering kvv'!$B$2:$AC$462,MATCH(M$3,'Slutlig allokering kvv'!$B$1:$AJ$1,0),FALSE)/1,0)</f>
        <v>0</v>
      </c>
      <c r="N274">
        <f>IFERROR(VLOOKUP($B274,Kraftvärmeprod!$B$1:$AH$479,MATCH(N$2,Kraftvärmeprod!$B$1:$AG$1,0),FALSE)/1,0)-IFERROR(VLOOKUP($B274,'Slutlig allokering kvv'!$B$2:$AC$462,MATCH(N$3,'Slutlig allokering kvv'!$B$1:$AJ$1,0),FALSE)/1,0)</f>
        <v>0</v>
      </c>
      <c r="O274">
        <f>IFERROR(VLOOKUP($B274,Kraftvärmeprod!$B$1:$AH$479,MATCH(O$2,Kraftvärmeprod!$B$1:$AG$1,0),FALSE)/1,0)-IFERROR(VLOOKUP($B274,'Slutlig allokering kvv'!$B$2:$AC$462,MATCH(O$3,'Slutlig allokering kvv'!$B$1:$AJ$1,0),FALSE)/1,0)</f>
        <v>0</v>
      </c>
      <c r="P274">
        <f>IFERROR(VLOOKUP($B274,Kraftvärmeprod!$B$1:$AH$479,MATCH(P$2,Kraftvärmeprod!$B$1:$AG$1,0),FALSE)/1,0)-IFERROR(VLOOKUP($B274,'Slutlig allokering kvv'!$B$2:$AC$462,MATCH(P$3,'Slutlig allokering kvv'!$B$1:$AJ$1,0),FALSE)/1,0)</f>
        <v>0</v>
      </c>
      <c r="Q274">
        <f>IFERROR(VLOOKUP($B274,Kraftvärmeprod!$B$1:$AH$479,MATCH(Q$2,Kraftvärmeprod!$B$1:$AG$1,0),FALSE)/1,0)-IFERROR(VLOOKUP($B274,'Slutlig allokering kvv'!$B$2:$AC$462,MATCH(Q$3,'Slutlig allokering kvv'!$B$1:$AJ$1,0),FALSE)/1,0)</f>
        <v>0</v>
      </c>
      <c r="R274">
        <f>IFERROR(VLOOKUP($B274,Kraftvärmeprod!$B$1:$AH$479,MATCH(R$2,Kraftvärmeprod!$B$1:$AG$1,0),FALSE)/1,0)-IFERROR(VLOOKUP($B274,'Slutlig allokering kvv'!$B$2:$AC$462,MATCH(R$3,'Slutlig allokering kvv'!$B$1:$AJ$1,0),FALSE)/1,0)</f>
        <v>0</v>
      </c>
      <c r="S274">
        <f>IFERROR(VLOOKUP($B274,Kraftvärmeprod!$B$1:$AH$479,MATCH(S$2,Kraftvärmeprod!$B$1:$AG$1,0),FALSE)/1,0)-IFERROR(VLOOKUP($B274,'Slutlig allokering kvv'!$B$2:$AC$462,MATCH(S$3,'Slutlig allokering kvv'!$B$1:$AJ$1,0),FALSE)/1,0)</f>
        <v>0</v>
      </c>
      <c r="T274" s="6">
        <f>IFERROR(VLOOKUP($B274,Miljö!$B$1:$S$477,MATCH(T$2,Miljö!$B$1:$X$1,0),FALSE)/1,0)-IFERROR(VLOOKUP($B274,'Slutlig allokering kvv'!$B$2:$AC$462,MATCH(T$3,'Slutlig allokering kvv'!$B$1:$AJ$1,0),FALSE)/1,0)</f>
        <v>0</v>
      </c>
      <c r="U274">
        <f>IFERROR(VLOOKUP($B274,Kraftvärmeprod!$B$1:$AH$479,MATCH(U$2,Kraftvärmeprod!$B$1:$AG$1,0),FALSE)/1,0)-IFERROR(VLOOKUP($B274,'Slutlig allokering kvv'!$B$2:$AC$462,MATCH(U$3,'Slutlig allokering kvv'!$B$1:$AJ$1,0),FALSE)/1,0)</f>
        <v>0</v>
      </c>
      <c r="V274">
        <f>IFERROR(VLOOKUP($B274,Kraftvärmeprod!$B$1:$AH$479,MATCH(V$2,Kraftvärmeprod!$B$1:$AG$1,0),FALSE)/1,0)-IFERROR(VLOOKUP($B274,'Slutlig allokering kvv'!$B$2:$AC$462,MATCH(V$3,'Slutlig allokering kvv'!$B$1:$AJ$1,0),FALSE)/1,0)</f>
        <v>0</v>
      </c>
      <c r="W274">
        <f>IFERROR(VLOOKUP($B274,Kraftvärmeprod!$B$1:$AH$479,MATCH(W$2,Kraftvärmeprod!$B$1:$AG$1,0),FALSE)/1,0)-IFERROR(VLOOKUP($B274,'Slutlig allokering kvv'!$B$2:$AC$462,MATCH(W$3,'Slutlig allokering kvv'!$B$1:$AJ$1,0),FALSE)/1,0)</f>
        <v>0</v>
      </c>
      <c r="X274">
        <f>IFERROR(VLOOKUP($B274,Kraftvärmeprod!$B$1:$AH$479,MATCH(X$2,Kraftvärmeprod!$B$1:$AG$1,0),FALSE)/1,0)-IFERROR(VLOOKUP($B274,'Slutlig allokering kvv'!$B$2:$AC$462,MATCH(X$3,'Slutlig allokering kvv'!$B$1:$AJ$1,0),FALSE)/1,0)</f>
        <v>0</v>
      </c>
      <c r="Y274">
        <f>IFERROR(VLOOKUP($B274,Kraftvärmeprod!$B$1:$AH$479,MATCH(Y$2,Kraftvärmeprod!$B$1:$AG$1,0),FALSE)/1,0)-IFERROR(VLOOKUP($B274,'Slutlig allokering kvv'!$B$2:$AC$462,MATCH(Y$3,'Slutlig allokering kvv'!$B$1:$AJ$1,0),FALSE)/1,0)</f>
        <v>0</v>
      </c>
      <c r="Z274">
        <f>IFERROR(VLOOKUP($B274,Kraftvärmeprod!$B$1:$AH$479,MATCH(Z$2,Kraftvärmeprod!$B$1:$AG$1,0),FALSE)/1,0)-IFERROR(VLOOKUP($B274,'Slutlig allokering kvv'!$B$2:$AC$462,MATCH(Z$3,'Slutlig allokering kvv'!$B$1:$AJ$1,0),FALSE)/1,0)</f>
        <v>0</v>
      </c>
      <c r="AA274">
        <f>IFERROR(VLOOKUP($B274,Kraftvärmeprod!$B$1:$AH$479,MATCH(AA$2,Kraftvärmeprod!$B$1:$AG$1,0),FALSE)/1,0)-IFERROR(VLOOKUP($B274,'Slutlig allokering kvv'!$B$2:$AC$462,MATCH(AA$3,'Slutlig allokering kvv'!$B$1:$AJ$1,0),FALSE)/1,0)</f>
        <v>0</v>
      </c>
      <c r="AE274">
        <f t="shared" si="8"/>
        <v>0</v>
      </c>
      <c r="AG274">
        <f>IFERROR(VLOOKUP(B274,'Slutlig allokering kvv'!$B$2:$AJ$462,MATCH("Summa slutlig allokerad tillförd energi (utan hjälpel och rökgaskondensering):",'Slutlig allokering kvv'!$B$1:$AK$1,0),FALSE)/1,"")</f>
        <v>0</v>
      </c>
      <c r="AI274" s="137" t="str">
        <f>IFERROR(1-VLOOKUP(B274,'Slutlig allokering kvv'!$B$2:$AJ$462,MATCH("Andel av bränsle i kvv som allokerats till värme, exklusive rökgaskondensering och hjälpel",'Slutlig allokering kvv'!$B$1:$AK$1,0),FALSE),"")</f>
        <v/>
      </c>
      <c r="AK274" s="137" t="str">
        <f t="shared" si="9"/>
        <v/>
      </c>
    </row>
    <row r="275" spans="1:37" x14ac:dyDescent="0.25">
      <c r="A275" s="2" t="s">
        <v>426</v>
      </c>
      <c r="B275" s="2" t="s">
        <v>428</v>
      </c>
      <c r="C275">
        <f>IFERROR(VLOOKUP($B275,Kraftvärmeprod!$B$1:$AH$479,MATCH(C$3,Kraftvärmeprod!$B$1:$AG$1,0),FALSE)/1,"")</f>
        <v>177.3</v>
      </c>
      <c r="D275">
        <f>IFERROR(VLOOKUP($B275,Kraftvärmeprod!$B$1:$AH$479,MATCH(D$3,Kraftvärmeprod!$B$1:$AG$1,0),FALSE)/1,"")</f>
        <v>10</v>
      </c>
      <c r="E275">
        <f>IFERROR(VLOOKUP($B275,Kraftvärmeprod!$B$1:$AH$479,MATCH(E$2,Kraftvärmeprod!$B$1:$AG$1,0),FALSE)/1,0)-IFERROR(VLOOKUP($B275,'Slutlig allokering kvv'!$B$2:$AC$462,MATCH(E$3,'Slutlig allokering kvv'!$B$1:$AJ$1,0),FALSE)/1,0)</f>
        <v>32.566000000000003</v>
      </c>
      <c r="F275">
        <f>IFERROR(VLOOKUP($B275,Kraftvärmeprod!$B$1:$AH$479,MATCH(F$2,Kraftvärmeprod!$B$1:$AG$1,0),FALSE)/1,0)-IFERROR(VLOOKUP($B275,'Slutlig allokering kvv'!$B$2:$AC$462,MATCH(F$3,'Slutlig allokering kvv'!$B$1:$AJ$1,0),FALSE)/1,0)</f>
        <v>0</v>
      </c>
      <c r="G275">
        <f>IFERROR(VLOOKUP($B275,Kraftvärmeprod!$B$1:$AH$479,MATCH(G$2,Kraftvärmeprod!$B$1:$AG$1,0),FALSE)/1,0)-IFERROR(VLOOKUP($B275,'Slutlig allokering kvv'!$B$2:$AC$462,MATCH(G$3,'Slutlig allokering kvv'!$B$1:$AJ$1,0),FALSE)/1,0)</f>
        <v>0</v>
      </c>
      <c r="H275">
        <f>IFERROR(VLOOKUP($B275,Kraftvärmeprod!$B$1:$AH$479,MATCH(H$2,Kraftvärmeprod!$B$1:$AG$1,0),FALSE)/1,0)-IFERROR(VLOOKUP($B275,'Slutlig allokering kvv'!$B$2:$AC$462,MATCH(H$3,'Slutlig allokering kvv'!$B$1:$AJ$1,0),FALSE)/1,0)</f>
        <v>0</v>
      </c>
      <c r="I275">
        <f>IFERROR(VLOOKUP($B275,Kraftvärmeprod!$B$1:$AH$479,MATCH(I$2,Kraftvärmeprod!$B$1:$AG$1,0),FALSE)/1,0)-IFERROR(VLOOKUP($B275,'Slutlig allokering kvv'!$B$2:$AC$462,MATCH(I$3,'Slutlig allokering kvv'!$B$1:$AJ$1,0),FALSE)/1,0)</f>
        <v>9.728199999999998E-2</v>
      </c>
      <c r="J275">
        <f>IFERROR(VLOOKUP($B275,Kraftvärmeprod!$B$1:$AH$479,MATCH(J$2,Kraftvärmeprod!$B$1:$AG$1,0),FALSE)/1,0)-IFERROR(VLOOKUP($B275,'Slutlig allokering kvv'!$B$2:$AC$462,MATCH(J$3,'Slutlig allokering kvv'!$B$1:$AJ$1,0),FALSE)/1,0)</f>
        <v>0</v>
      </c>
      <c r="K275">
        <f>IFERROR(VLOOKUP($B275,Kraftvärmeprod!$B$1:$AH$479,MATCH(K$2,Kraftvärmeprod!$B$1:$AG$1,0),FALSE)/1,0)-IFERROR(VLOOKUP($B275,'Slutlig allokering kvv'!$B$2:$AC$462,MATCH(K$3,'Slutlig allokering kvv'!$B$1:$AJ$1,0),FALSE)/1,0)</f>
        <v>0</v>
      </c>
      <c r="L275">
        <f>IFERROR(VLOOKUP($B275,Kraftvärmeprod!$B$1:$AH$479,MATCH(L$2,Kraftvärmeprod!$B$1:$AG$1,0),FALSE)/1,0)-IFERROR(VLOOKUP($B275,'Slutlig allokering kvv'!$B$2:$AC$462,MATCH(L$3,'Slutlig allokering kvv'!$B$1:$AJ$1,0),FALSE)/1,0)</f>
        <v>0</v>
      </c>
      <c r="M275">
        <f>IFERROR(VLOOKUP($B275,Kraftvärmeprod!$B$1:$AH$479,MATCH(M$2,Kraftvärmeprod!$B$1:$AG$1,0),FALSE)/1,0)-IFERROR(VLOOKUP($B275,'Slutlig allokering kvv'!$B$2:$AC$462,MATCH(M$3,'Slutlig allokering kvv'!$B$1:$AJ$1,0),FALSE)/1,0)</f>
        <v>0</v>
      </c>
      <c r="N275">
        <f>IFERROR(VLOOKUP($B275,Kraftvärmeprod!$B$1:$AH$479,MATCH(N$2,Kraftvärmeprod!$B$1:$AG$1,0),FALSE)/1,0)-IFERROR(VLOOKUP($B275,'Slutlig allokering kvv'!$B$2:$AC$462,MATCH(N$3,'Slutlig allokering kvv'!$B$1:$AJ$1,0),FALSE)/1,0)</f>
        <v>0</v>
      </c>
      <c r="O275">
        <f>IFERROR(VLOOKUP($B275,Kraftvärmeprod!$B$1:$AH$479,MATCH(O$2,Kraftvärmeprod!$B$1:$AG$1,0),FALSE)/1,0)-IFERROR(VLOOKUP($B275,'Slutlig allokering kvv'!$B$2:$AC$462,MATCH(O$3,'Slutlig allokering kvv'!$B$1:$AJ$1,0),FALSE)/1,0)</f>
        <v>0</v>
      </c>
      <c r="P275">
        <f>IFERROR(VLOOKUP($B275,Kraftvärmeprod!$B$1:$AH$479,MATCH(P$2,Kraftvärmeprod!$B$1:$AG$1,0),FALSE)/1,0)-IFERROR(VLOOKUP($B275,'Slutlig allokering kvv'!$B$2:$AC$462,MATCH(P$3,'Slutlig allokering kvv'!$B$1:$AJ$1,0),FALSE)/1,0)</f>
        <v>0</v>
      </c>
      <c r="Q275">
        <f>IFERROR(VLOOKUP($B275,Kraftvärmeprod!$B$1:$AH$479,MATCH(Q$2,Kraftvärmeprod!$B$1:$AG$1,0),FALSE)/1,0)-IFERROR(VLOOKUP($B275,'Slutlig allokering kvv'!$B$2:$AC$462,MATCH(Q$3,'Slutlig allokering kvv'!$B$1:$AJ$1,0),FALSE)/1,0)</f>
        <v>0</v>
      </c>
      <c r="R275">
        <f>IFERROR(VLOOKUP($B275,Kraftvärmeprod!$B$1:$AH$479,MATCH(R$2,Kraftvärmeprod!$B$1:$AG$1,0),FALSE)/1,0)-IFERROR(VLOOKUP($B275,'Slutlig allokering kvv'!$B$2:$AC$462,MATCH(R$3,'Slutlig allokering kvv'!$B$1:$AJ$1,0),FALSE)/1,0)</f>
        <v>0</v>
      </c>
      <c r="S275">
        <f>IFERROR(VLOOKUP($B275,Kraftvärmeprod!$B$1:$AH$479,MATCH(S$2,Kraftvärmeprod!$B$1:$AG$1,0),FALSE)/1,0)-IFERROR(VLOOKUP($B275,'Slutlig allokering kvv'!$B$2:$AC$462,MATCH(S$3,'Slutlig allokering kvv'!$B$1:$AJ$1,0),FALSE)/1,0)</f>
        <v>0</v>
      </c>
      <c r="T275" s="6">
        <f>IFERROR(VLOOKUP($B275,Miljö!$B$1:$S$477,MATCH(T$2,Miljö!$B$1:$X$1,0),FALSE)/1,0)-IFERROR(VLOOKUP($B275,'Slutlig allokering kvv'!$B$2:$AC$462,MATCH(T$3,'Slutlig allokering kvv'!$B$1:$AJ$1,0),FALSE)/1,0)</f>
        <v>0.76334000000000035</v>
      </c>
      <c r="U275">
        <f>IFERROR(VLOOKUP($B275,Kraftvärmeprod!$B$1:$AH$479,MATCH(U$2,Kraftvärmeprod!$B$1:$AG$1,0),FALSE)/1,0)-IFERROR(VLOOKUP($B275,'Slutlig allokering kvv'!$B$2:$AC$462,MATCH(U$3,'Slutlig allokering kvv'!$B$1:$AJ$1,0),FALSE)/1,0)</f>
        <v>0</v>
      </c>
      <c r="V275">
        <f>IFERROR(VLOOKUP($B275,Kraftvärmeprod!$B$1:$AH$479,MATCH(V$2,Kraftvärmeprod!$B$1:$AG$1,0),FALSE)/1,0)-IFERROR(VLOOKUP($B275,'Slutlig allokering kvv'!$B$2:$AC$462,MATCH(V$3,'Slutlig allokering kvv'!$B$1:$AJ$1,0),FALSE)/1,0)</f>
        <v>0</v>
      </c>
      <c r="W275">
        <f>IFERROR(VLOOKUP($B275,Kraftvärmeprod!$B$1:$AH$479,MATCH(W$2,Kraftvärmeprod!$B$1:$AG$1,0),FALSE)/1,0)-IFERROR(VLOOKUP($B275,'Slutlig allokering kvv'!$B$2:$AC$462,MATCH(W$3,'Slutlig allokering kvv'!$B$1:$AJ$1,0),FALSE)/1,0)</f>
        <v>0</v>
      </c>
      <c r="X275">
        <f>IFERROR(VLOOKUP($B275,Kraftvärmeprod!$B$1:$AH$479,MATCH(X$2,Kraftvärmeprod!$B$1:$AG$1,0),FALSE)/1,0)-IFERROR(VLOOKUP($B275,'Slutlig allokering kvv'!$B$2:$AC$462,MATCH(X$3,'Slutlig allokering kvv'!$B$1:$AJ$1,0),FALSE)/1,0)</f>
        <v>0</v>
      </c>
      <c r="Y275">
        <f>IFERROR(VLOOKUP($B275,Kraftvärmeprod!$B$1:$AH$479,MATCH(Y$2,Kraftvärmeprod!$B$1:$AG$1,0),FALSE)/1,0)-IFERROR(VLOOKUP($B275,'Slutlig allokering kvv'!$B$2:$AC$462,MATCH(Y$3,'Slutlig allokering kvv'!$B$1:$AJ$1,0),FALSE)/1,0)</f>
        <v>0</v>
      </c>
      <c r="Z275">
        <f>IFERROR(VLOOKUP($B275,Kraftvärmeprod!$B$1:$AH$479,MATCH(Z$2,Kraftvärmeprod!$B$1:$AG$1,0),FALSE)/1,0)-IFERROR(VLOOKUP($B275,'Slutlig allokering kvv'!$B$2:$AC$462,MATCH(Z$3,'Slutlig allokering kvv'!$B$1:$AJ$1,0),FALSE)/1,0)</f>
        <v>0</v>
      </c>
      <c r="AA275">
        <f>IFERROR(VLOOKUP($B275,Kraftvärmeprod!$B$1:$AH$479,MATCH(AA$2,Kraftvärmeprod!$B$1:$AG$1,0),FALSE)/1,0)-IFERROR(VLOOKUP($B275,'Slutlig allokering kvv'!$B$2:$AC$462,MATCH(AA$3,'Slutlig allokering kvv'!$B$1:$AJ$1,0),FALSE)/1,0)</f>
        <v>0</v>
      </c>
      <c r="AE275">
        <f t="shared" si="8"/>
        <v>32.663282000000002</v>
      </c>
      <c r="AG275">
        <f>IFERROR(VLOOKUP(B275,'Slutlig allokering kvv'!$B$2:$AJ$462,MATCH("Summa slutlig allokerad tillförd energi (utan hjälpel och rökgaskondensering):",'Slutlig allokering kvv'!$B$1:$AK$1,0),FALSE)/1,"")</f>
        <v>181.28671800000001</v>
      </c>
      <c r="AI275" s="137">
        <f>IFERROR(1-VLOOKUP(B275,'Slutlig allokering kvv'!$B$2:$AJ$462,MATCH("Andel av bränsle i kvv som allokerats till värme, exklusive rökgaskondensering och hjälpel",'Slutlig allokering kvv'!$B$1:$AK$1,0),FALSE),"")</f>
        <v>0.15266782893199338</v>
      </c>
      <c r="AK275" s="137">
        <f t="shared" si="9"/>
        <v>0.15266782893199346</v>
      </c>
    </row>
    <row r="276" spans="1:37" x14ac:dyDescent="0.25">
      <c r="A276" s="2" t="s">
        <v>426</v>
      </c>
      <c r="B276" s="2" t="s">
        <v>429</v>
      </c>
      <c r="C276" t="str">
        <f>IFERROR(VLOOKUP($B276,Kraftvärmeprod!$B$1:$AH$479,MATCH(C$3,Kraftvärmeprod!$B$1:$AG$1,0),FALSE)/1,"")</f>
        <v/>
      </c>
      <c r="D276" t="str">
        <f>IFERROR(VLOOKUP($B276,Kraftvärmeprod!$B$1:$AH$479,MATCH(D$3,Kraftvärmeprod!$B$1:$AG$1,0),FALSE)/1,"")</f>
        <v/>
      </c>
      <c r="E276">
        <f>IFERROR(VLOOKUP($B276,Kraftvärmeprod!$B$1:$AH$479,MATCH(E$2,Kraftvärmeprod!$B$1:$AG$1,0),FALSE)/1,0)-IFERROR(VLOOKUP($B276,'Slutlig allokering kvv'!$B$2:$AC$462,MATCH(E$3,'Slutlig allokering kvv'!$B$1:$AJ$1,0),FALSE)/1,0)</f>
        <v>0</v>
      </c>
      <c r="F276">
        <f>IFERROR(VLOOKUP($B276,Kraftvärmeprod!$B$1:$AH$479,MATCH(F$2,Kraftvärmeprod!$B$1:$AG$1,0),FALSE)/1,0)-IFERROR(VLOOKUP($B276,'Slutlig allokering kvv'!$B$2:$AC$462,MATCH(F$3,'Slutlig allokering kvv'!$B$1:$AJ$1,0),FALSE)/1,0)</f>
        <v>0</v>
      </c>
      <c r="G276">
        <f>IFERROR(VLOOKUP($B276,Kraftvärmeprod!$B$1:$AH$479,MATCH(G$2,Kraftvärmeprod!$B$1:$AG$1,0),FALSE)/1,0)-IFERROR(VLOOKUP($B276,'Slutlig allokering kvv'!$B$2:$AC$462,MATCH(G$3,'Slutlig allokering kvv'!$B$1:$AJ$1,0),FALSE)/1,0)</f>
        <v>0</v>
      </c>
      <c r="H276">
        <f>IFERROR(VLOOKUP($B276,Kraftvärmeprod!$B$1:$AH$479,MATCH(H$2,Kraftvärmeprod!$B$1:$AG$1,0),FALSE)/1,0)-IFERROR(VLOOKUP($B276,'Slutlig allokering kvv'!$B$2:$AC$462,MATCH(H$3,'Slutlig allokering kvv'!$B$1:$AJ$1,0),FALSE)/1,0)</f>
        <v>0</v>
      </c>
      <c r="I276">
        <f>IFERROR(VLOOKUP($B276,Kraftvärmeprod!$B$1:$AH$479,MATCH(I$2,Kraftvärmeprod!$B$1:$AG$1,0),FALSE)/1,0)-IFERROR(VLOOKUP($B276,'Slutlig allokering kvv'!$B$2:$AC$462,MATCH(I$3,'Slutlig allokering kvv'!$B$1:$AJ$1,0),FALSE)/1,0)</f>
        <v>0</v>
      </c>
      <c r="J276">
        <f>IFERROR(VLOOKUP($B276,Kraftvärmeprod!$B$1:$AH$479,MATCH(J$2,Kraftvärmeprod!$B$1:$AG$1,0),FALSE)/1,0)-IFERROR(VLOOKUP($B276,'Slutlig allokering kvv'!$B$2:$AC$462,MATCH(J$3,'Slutlig allokering kvv'!$B$1:$AJ$1,0),FALSE)/1,0)</f>
        <v>0</v>
      </c>
      <c r="K276">
        <f>IFERROR(VLOOKUP($B276,Kraftvärmeprod!$B$1:$AH$479,MATCH(K$2,Kraftvärmeprod!$B$1:$AG$1,0),FALSE)/1,0)-IFERROR(VLOOKUP($B276,'Slutlig allokering kvv'!$B$2:$AC$462,MATCH(K$3,'Slutlig allokering kvv'!$B$1:$AJ$1,0),FALSE)/1,0)</f>
        <v>0</v>
      </c>
      <c r="L276">
        <f>IFERROR(VLOOKUP($B276,Kraftvärmeprod!$B$1:$AH$479,MATCH(L$2,Kraftvärmeprod!$B$1:$AG$1,0),FALSE)/1,0)-IFERROR(VLOOKUP($B276,'Slutlig allokering kvv'!$B$2:$AC$462,MATCH(L$3,'Slutlig allokering kvv'!$B$1:$AJ$1,0),FALSE)/1,0)</f>
        <v>0</v>
      </c>
      <c r="M276">
        <f>IFERROR(VLOOKUP($B276,Kraftvärmeprod!$B$1:$AH$479,MATCH(M$2,Kraftvärmeprod!$B$1:$AG$1,0),FALSE)/1,0)-IFERROR(VLOOKUP($B276,'Slutlig allokering kvv'!$B$2:$AC$462,MATCH(M$3,'Slutlig allokering kvv'!$B$1:$AJ$1,0),FALSE)/1,0)</f>
        <v>0</v>
      </c>
      <c r="N276">
        <f>IFERROR(VLOOKUP($B276,Kraftvärmeprod!$B$1:$AH$479,MATCH(N$2,Kraftvärmeprod!$B$1:$AG$1,0),FALSE)/1,0)-IFERROR(VLOOKUP($B276,'Slutlig allokering kvv'!$B$2:$AC$462,MATCH(N$3,'Slutlig allokering kvv'!$B$1:$AJ$1,0),FALSE)/1,0)</f>
        <v>0</v>
      </c>
      <c r="O276">
        <f>IFERROR(VLOOKUP($B276,Kraftvärmeprod!$B$1:$AH$479,MATCH(O$2,Kraftvärmeprod!$B$1:$AG$1,0),FALSE)/1,0)-IFERROR(VLOOKUP($B276,'Slutlig allokering kvv'!$B$2:$AC$462,MATCH(O$3,'Slutlig allokering kvv'!$B$1:$AJ$1,0),FALSE)/1,0)</f>
        <v>0</v>
      </c>
      <c r="P276">
        <f>IFERROR(VLOOKUP($B276,Kraftvärmeprod!$B$1:$AH$479,MATCH(P$2,Kraftvärmeprod!$B$1:$AG$1,0),FALSE)/1,0)-IFERROR(VLOOKUP($B276,'Slutlig allokering kvv'!$B$2:$AC$462,MATCH(P$3,'Slutlig allokering kvv'!$B$1:$AJ$1,0),FALSE)/1,0)</f>
        <v>0</v>
      </c>
      <c r="Q276">
        <f>IFERROR(VLOOKUP($B276,Kraftvärmeprod!$B$1:$AH$479,MATCH(Q$2,Kraftvärmeprod!$B$1:$AG$1,0),FALSE)/1,0)-IFERROR(VLOOKUP($B276,'Slutlig allokering kvv'!$B$2:$AC$462,MATCH(Q$3,'Slutlig allokering kvv'!$B$1:$AJ$1,0),FALSE)/1,0)</f>
        <v>0</v>
      </c>
      <c r="R276">
        <f>IFERROR(VLOOKUP($B276,Kraftvärmeprod!$B$1:$AH$479,MATCH(R$2,Kraftvärmeprod!$B$1:$AG$1,0),FALSE)/1,0)-IFERROR(VLOOKUP($B276,'Slutlig allokering kvv'!$B$2:$AC$462,MATCH(R$3,'Slutlig allokering kvv'!$B$1:$AJ$1,0),FALSE)/1,0)</f>
        <v>0</v>
      </c>
      <c r="S276">
        <f>IFERROR(VLOOKUP($B276,Kraftvärmeprod!$B$1:$AH$479,MATCH(S$2,Kraftvärmeprod!$B$1:$AG$1,0),FALSE)/1,0)-IFERROR(VLOOKUP($B276,'Slutlig allokering kvv'!$B$2:$AC$462,MATCH(S$3,'Slutlig allokering kvv'!$B$1:$AJ$1,0),FALSE)/1,0)</f>
        <v>0</v>
      </c>
      <c r="T276" s="6">
        <f>IFERROR(VLOOKUP($B276,Miljö!$B$1:$S$477,MATCH(T$2,Miljö!$B$1:$X$1,0),FALSE)/1,0)-IFERROR(VLOOKUP($B276,'Slutlig allokering kvv'!$B$2:$AC$462,MATCH(T$3,'Slutlig allokering kvv'!$B$1:$AJ$1,0),FALSE)/1,0)</f>
        <v>0</v>
      </c>
      <c r="U276">
        <f>IFERROR(VLOOKUP($B276,Kraftvärmeprod!$B$1:$AH$479,MATCH(U$2,Kraftvärmeprod!$B$1:$AG$1,0),FALSE)/1,0)-IFERROR(VLOOKUP($B276,'Slutlig allokering kvv'!$B$2:$AC$462,MATCH(U$3,'Slutlig allokering kvv'!$B$1:$AJ$1,0),FALSE)/1,0)</f>
        <v>0</v>
      </c>
      <c r="V276">
        <f>IFERROR(VLOOKUP($B276,Kraftvärmeprod!$B$1:$AH$479,MATCH(V$2,Kraftvärmeprod!$B$1:$AG$1,0),FALSE)/1,0)-IFERROR(VLOOKUP($B276,'Slutlig allokering kvv'!$B$2:$AC$462,MATCH(V$3,'Slutlig allokering kvv'!$B$1:$AJ$1,0),FALSE)/1,0)</f>
        <v>0</v>
      </c>
      <c r="W276">
        <f>IFERROR(VLOOKUP($B276,Kraftvärmeprod!$B$1:$AH$479,MATCH(W$2,Kraftvärmeprod!$B$1:$AG$1,0),FALSE)/1,0)-IFERROR(VLOOKUP($B276,'Slutlig allokering kvv'!$B$2:$AC$462,MATCH(W$3,'Slutlig allokering kvv'!$B$1:$AJ$1,0),FALSE)/1,0)</f>
        <v>0</v>
      </c>
      <c r="X276">
        <f>IFERROR(VLOOKUP($B276,Kraftvärmeprod!$B$1:$AH$479,MATCH(X$2,Kraftvärmeprod!$B$1:$AG$1,0),FALSE)/1,0)-IFERROR(VLOOKUP($B276,'Slutlig allokering kvv'!$B$2:$AC$462,MATCH(X$3,'Slutlig allokering kvv'!$B$1:$AJ$1,0),FALSE)/1,0)</f>
        <v>0</v>
      </c>
      <c r="Y276">
        <f>IFERROR(VLOOKUP($B276,Kraftvärmeprod!$B$1:$AH$479,MATCH(Y$2,Kraftvärmeprod!$B$1:$AG$1,0),FALSE)/1,0)-IFERROR(VLOOKUP($B276,'Slutlig allokering kvv'!$B$2:$AC$462,MATCH(Y$3,'Slutlig allokering kvv'!$B$1:$AJ$1,0),FALSE)/1,0)</f>
        <v>0</v>
      </c>
      <c r="Z276">
        <f>IFERROR(VLOOKUP($B276,Kraftvärmeprod!$B$1:$AH$479,MATCH(Z$2,Kraftvärmeprod!$B$1:$AG$1,0),FALSE)/1,0)-IFERROR(VLOOKUP($B276,'Slutlig allokering kvv'!$B$2:$AC$462,MATCH(Z$3,'Slutlig allokering kvv'!$B$1:$AJ$1,0),FALSE)/1,0)</f>
        <v>0</v>
      </c>
      <c r="AA276">
        <f>IFERROR(VLOOKUP($B276,Kraftvärmeprod!$B$1:$AH$479,MATCH(AA$2,Kraftvärmeprod!$B$1:$AG$1,0),FALSE)/1,0)-IFERROR(VLOOKUP($B276,'Slutlig allokering kvv'!$B$2:$AC$462,MATCH(AA$3,'Slutlig allokering kvv'!$B$1:$AJ$1,0),FALSE)/1,0)</f>
        <v>0</v>
      </c>
      <c r="AE276">
        <f t="shared" si="8"/>
        <v>0</v>
      </c>
      <c r="AG276">
        <f>IFERROR(VLOOKUP(B276,'Slutlig allokering kvv'!$B$2:$AJ$462,MATCH("Summa slutlig allokerad tillförd energi (utan hjälpel och rökgaskondensering):",'Slutlig allokering kvv'!$B$1:$AK$1,0),FALSE)/1,"")</f>
        <v>0</v>
      </c>
      <c r="AI276" s="137" t="str">
        <f>IFERROR(1-VLOOKUP(B276,'Slutlig allokering kvv'!$B$2:$AJ$462,MATCH("Andel av bränsle i kvv som allokerats till värme, exklusive rökgaskondensering och hjälpel",'Slutlig allokering kvv'!$B$1:$AK$1,0),FALSE),"")</f>
        <v/>
      </c>
      <c r="AK276" s="137" t="str">
        <f t="shared" si="9"/>
        <v/>
      </c>
    </row>
    <row r="277" spans="1:37" x14ac:dyDescent="0.25">
      <c r="A277" s="2" t="s">
        <v>426</v>
      </c>
      <c r="B277" s="2" t="s">
        <v>430</v>
      </c>
      <c r="C277" t="str">
        <f>IFERROR(VLOOKUP($B277,Kraftvärmeprod!$B$1:$AH$479,MATCH(C$3,Kraftvärmeprod!$B$1:$AG$1,0),FALSE)/1,"")</f>
        <v/>
      </c>
      <c r="D277" t="str">
        <f>IFERROR(VLOOKUP($B277,Kraftvärmeprod!$B$1:$AH$479,MATCH(D$3,Kraftvärmeprod!$B$1:$AG$1,0),FALSE)/1,"")</f>
        <v/>
      </c>
      <c r="E277">
        <f>IFERROR(VLOOKUP($B277,Kraftvärmeprod!$B$1:$AH$479,MATCH(E$2,Kraftvärmeprod!$B$1:$AG$1,0),FALSE)/1,0)-IFERROR(VLOOKUP($B277,'Slutlig allokering kvv'!$B$2:$AC$462,MATCH(E$3,'Slutlig allokering kvv'!$B$1:$AJ$1,0),FALSE)/1,0)</f>
        <v>0</v>
      </c>
      <c r="F277">
        <f>IFERROR(VLOOKUP($B277,Kraftvärmeprod!$B$1:$AH$479,MATCH(F$2,Kraftvärmeprod!$B$1:$AG$1,0),FALSE)/1,0)-IFERROR(VLOOKUP($B277,'Slutlig allokering kvv'!$B$2:$AC$462,MATCH(F$3,'Slutlig allokering kvv'!$B$1:$AJ$1,0),FALSE)/1,0)</f>
        <v>0</v>
      </c>
      <c r="G277">
        <f>IFERROR(VLOOKUP($B277,Kraftvärmeprod!$B$1:$AH$479,MATCH(G$2,Kraftvärmeprod!$B$1:$AG$1,0),FALSE)/1,0)-IFERROR(VLOOKUP($B277,'Slutlig allokering kvv'!$B$2:$AC$462,MATCH(G$3,'Slutlig allokering kvv'!$B$1:$AJ$1,0),FALSE)/1,0)</f>
        <v>0</v>
      </c>
      <c r="H277">
        <f>IFERROR(VLOOKUP($B277,Kraftvärmeprod!$B$1:$AH$479,MATCH(H$2,Kraftvärmeprod!$B$1:$AG$1,0),FALSE)/1,0)-IFERROR(VLOOKUP($B277,'Slutlig allokering kvv'!$B$2:$AC$462,MATCH(H$3,'Slutlig allokering kvv'!$B$1:$AJ$1,0),FALSE)/1,0)</f>
        <v>0</v>
      </c>
      <c r="I277">
        <f>IFERROR(VLOOKUP($B277,Kraftvärmeprod!$B$1:$AH$479,MATCH(I$2,Kraftvärmeprod!$B$1:$AG$1,0),FALSE)/1,0)-IFERROR(VLOOKUP($B277,'Slutlig allokering kvv'!$B$2:$AC$462,MATCH(I$3,'Slutlig allokering kvv'!$B$1:$AJ$1,0),FALSE)/1,0)</f>
        <v>0</v>
      </c>
      <c r="J277">
        <f>IFERROR(VLOOKUP($B277,Kraftvärmeprod!$B$1:$AH$479,MATCH(J$2,Kraftvärmeprod!$B$1:$AG$1,0),FALSE)/1,0)-IFERROR(VLOOKUP($B277,'Slutlig allokering kvv'!$B$2:$AC$462,MATCH(J$3,'Slutlig allokering kvv'!$B$1:$AJ$1,0),FALSE)/1,0)</f>
        <v>0</v>
      </c>
      <c r="K277">
        <f>IFERROR(VLOOKUP($B277,Kraftvärmeprod!$B$1:$AH$479,MATCH(K$2,Kraftvärmeprod!$B$1:$AG$1,0),FALSE)/1,0)-IFERROR(VLOOKUP($B277,'Slutlig allokering kvv'!$B$2:$AC$462,MATCH(K$3,'Slutlig allokering kvv'!$B$1:$AJ$1,0),FALSE)/1,0)</f>
        <v>0</v>
      </c>
      <c r="L277">
        <f>IFERROR(VLOOKUP($B277,Kraftvärmeprod!$B$1:$AH$479,MATCH(L$2,Kraftvärmeprod!$B$1:$AG$1,0),FALSE)/1,0)-IFERROR(VLOOKUP($B277,'Slutlig allokering kvv'!$B$2:$AC$462,MATCH(L$3,'Slutlig allokering kvv'!$B$1:$AJ$1,0),FALSE)/1,0)</f>
        <v>0</v>
      </c>
      <c r="M277">
        <f>IFERROR(VLOOKUP($B277,Kraftvärmeprod!$B$1:$AH$479,MATCH(M$2,Kraftvärmeprod!$B$1:$AG$1,0),FALSE)/1,0)-IFERROR(VLOOKUP($B277,'Slutlig allokering kvv'!$B$2:$AC$462,MATCH(M$3,'Slutlig allokering kvv'!$B$1:$AJ$1,0),FALSE)/1,0)</f>
        <v>0</v>
      </c>
      <c r="N277">
        <f>IFERROR(VLOOKUP($B277,Kraftvärmeprod!$B$1:$AH$479,MATCH(N$2,Kraftvärmeprod!$B$1:$AG$1,0),FALSE)/1,0)-IFERROR(VLOOKUP($B277,'Slutlig allokering kvv'!$B$2:$AC$462,MATCH(N$3,'Slutlig allokering kvv'!$B$1:$AJ$1,0),FALSE)/1,0)</f>
        <v>0</v>
      </c>
      <c r="O277">
        <f>IFERROR(VLOOKUP($B277,Kraftvärmeprod!$B$1:$AH$479,MATCH(O$2,Kraftvärmeprod!$B$1:$AG$1,0),FALSE)/1,0)-IFERROR(VLOOKUP($B277,'Slutlig allokering kvv'!$B$2:$AC$462,MATCH(O$3,'Slutlig allokering kvv'!$B$1:$AJ$1,0),FALSE)/1,0)</f>
        <v>0</v>
      </c>
      <c r="P277">
        <f>IFERROR(VLOOKUP($B277,Kraftvärmeprod!$B$1:$AH$479,MATCH(P$2,Kraftvärmeprod!$B$1:$AG$1,0),FALSE)/1,0)-IFERROR(VLOOKUP($B277,'Slutlig allokering kvv'!$B$2:$AC$462,MATCH(P$3,'Slutlig allokering kvv'!$B$1:$AJ$1,0),FALSE)/1,0)</f>
        <v>0</v>
      </c>
      <c r="Q277">
        <f>IFERROR(VLOOKUP($B277,Kraftvärmeprod!$B$1:$AH$479,MATCH(Q$2,Kraftvärmeprod!$B$1:$AG$1,0),FALSE)/1,0)-IFERROR(VLOOKUP($B277,'Slutlig allokering kvv'!$B$2:$AC$462,MATCH(Q$3,'Slutlig allokering kvv'!$B$1:$AJ$1,0),FALSE)/1,0)</f>
        <v>0</v>
      </c>
      <c r="R277">
        <f>IFERROR(VLOOKUP($B277,Kraftvärmeprod!$B$1:$AH$479,MATCH(R$2,Kraftvärmeprod!$B$1:$AG$1,0),FALSE)/1,0)-IFERROR(VLOOKUP($B277,'Slutlig allokering kvv'!$B$2:$AC$462,MATCH(R$3,'Slutlig allokering kvv'!$B$1:$AJ$1,0),FALSE)/1,0)</f>
        <v>0</v>
      </c>
      <c r="S277">
        <f>IFERROR(VLOOKUP($B277,Kraftvärmeprod!$B$1:$AH$479,MATCH(S$2,Kraftvärmeprod!$B$1:$AG$1,0),FALSE)/1,0)-IFERROR(VLOOKUP($B277,'Slutlig allokering kvv'!$B$2:$AC$462,MATCH(S$3,'Slutlig allokering kvv'!$B$1:$AJ$1,0),FALSE)/1,0)</f>
        <v>0</v>
      </c>
      <c r="T277" s="6">
        <f>IFERROR(VLOOKUP($B277,Miljö!$B$1:$S$477,MATCH(T$2,Miljö!$B$1:$X$1,0),FALSE)/1,0)-IFERROR(VLOOKUP($B277,'Slutlig allokering kvv'!$B$2:$AC$462,MATCH(T$3,'Slutlig allokering kvv'!$B$1:$AJ$1,0),FALSE)/1,0)</f>
        <v>0</v>
      </c>
      <c r="U277">
        <f>IFERROR(VLOOKUP($B277,Kraftvärmeprod!$B$1:$AH$479,MATCH(U$2,Kraftvärmeprod!$B$1:$AG$1,0),FALSE)/1,0)-IFERROR(VLOOKUP($B277,'Slutlig allokering kvv'!$B$2:$AC$462,MATCH(U$3,'Slutlig allokering kvv'!$B$1:$AJ$1,0),FALSE)/1,0)</f>
        <v>0</v>
      </c>
      <c r="V277">
        <f>IFERROR(VLOOKUP($B277,Kraftvärmeprod!$B$1:$AH$479,MATCH(V$2,Kraftvärmeprod!$B$1:$AG$1,0),FALSE)/1,0)-IFERROR(VLOOKUP($B277,'Slutlig allokering kvv'!$B$2:$AC$462,MATCH(V$3,'Slutlig allokering kvv'!$B$1:$AJ$1,0),FALSE)/1,0)</f>
        <v>0</v>
      </c>
      <c r="W277">
        <f>IFERROR(VLOOKUP($B277,Kraftvärmeprod!$B$1:$AH$479,MATCH(W$2,Kraftvärmeprod!$B$1:$AG$1,0),FALSE)/1,0)-IFERROR(VLOOKUP($B277,'Slutlig allokering kvv'!$B$2:$AC$462,MATCH(W$3,'Slutlig allokering kvv'!$B$1:$AJ$1,0),FALSE)/1,0)</f>
        <v>0</v>
      </c>
      <c r="X277">
        <f>IFERROR(VLOOKUP($B277,Kraftvärmeprod!$B$1:$AH$479,MATCH(X$2,Kraftvärmeprod!$B$1:$AG$1,0),FALSE)/1,0)-IFERROR(VLOOKUP($B277,'Slutlig allokering kvv'!$B$2:$AC$462,MATCH(X$3,'Slutlig allokering kvv'!$B$1:$AJ$1,0),FALSE)/1,0)</f>
        <v>0</v>
      </c>
      <c r="Y277">
        <f>IFERROR(VLOOKUP($B277,Kraftvärmeprod!$B$1:$AH$479,MATCH(Y$2,Kraftvärmeprod!$B$1:$AG$1,0),FALSE)/1,0)-IFERROR(VLOOKUP($B277,'Slutlig allokering kvv'!$B$2:$AC$462,MATCH(Y$3,'Slutlig allokering kvv'!$B$1:$AJ$1,0),FALSE)/1,0)</f>
        <v>0</v>
      </c>
      <c r="Z277">
        <f>IFERROR(VLOOKUP($B277,Kraftvärmeprod!$B$1:$AH$479,MATCH(Z$2,Kraftvärmeprod!$B$1:$AG$1,0),FALSE)/1,0)-IFERROR(VLOOKUP($B277,'Slutlig allokering kvv'!$B$2:$AC$462,MATCH(Z$3,'Slutlig allokering kvv'!$B$1:$AJ$1,0),FALSE)/1,0)</f>
        <v>0</v>
      </c>
      <c r="AA277">
        <f>IFERROR(VLOOKUP($B277,Kraftvärmeprod!$B$1:$AH$479,MATCH(AA$2,Kraftvärmeprod!$B$1:$AG$1,0),FALSE)/1,0)-IFERROR(VLOOKUP($B277,'Slutlig allokering kvv'!$B$2:$AC$462,MATCH(AA$3,'Slutlig allokering kvv'!$B$1:$AJ$1,0),FALSE)/1,0)</f>
        <v>0</v>
      </c>
      <c r="AE277">
        <f t="shared" si="8"/>
        <v>0</v>
      </c>
      <c r="AG277">
        <f>IFERROR(VLOOKUP(B277,'Slutlig allokering kvv'!$B$2:$AJ$462,MATCH("Summa slutlig allokerad tillförd energi (utan hjälpel och rökgaskondensering):",'Slutlig allokering kvv'!$B$1:$AK$1,0),FALSE)/1,"")</f>
        <v>0</v>
      </c>
      <c r="AI277" s="137" t="str">
        <f>IFERROR(1-VLOOKUP(B277,'Slutlig allokering kvv'!$B$2:$AJ$462,MATCH("Andel av bränsle i kvv som allokerats till värme, exklusive rökgaskondensering och hjälpel",'Slutlig allokering kvv'!$B$1:$AK$1,0),FALSE),"")</f>
        <v/>
      </c>
      <c r="AK277" s="137" t="str">
        <f t="shared" si="9"/>
        <v/>
      </c>
    </row>
    <row r="278" spans="1:37" x14ac:dyDescent="0.25">
      <c r="A278" s="2" t="s">
        <v>426</v>
      </c>
      <c r="B278" s="2" t="s">
        <v>431</v>
      </c>
      <c r="C278" t="str">
        <f>IFERROR(VLOOKUP($B278,Kraftvärmeprod!$B$1:$AH$479,MATCH(C$3,Kraftvärmeprod!$B$1:$AG$1,0),FALSE)/1,"")</f>
        <v/>
      </c>
      <c r="D278" t="str">
        <f>IFERROR(VLOOKUP($B278,Kraftvärmeprod!$B$1:$AH$479,MATCH(D$3,Kraftvärmeprod!$B$1:$AG$1,0),FALSE)/1,"")</f>
        <v/>
      </c>
      <c r="E278">
        <f>IFERROR(VLOOKUP($B278,Kraftvärmeprod!$B$1:$AH$479,MATCH(E$2,Kraftvärmeprod!$B$1:$AG$1,0),FALSE)/1,0)-IFERROR(VLOOKUP($B278,'Slutlig allokering kvv'!$B$2:$AC$462,MATCH(E$3,'Slutlig allokering kvv'!$B$1:$AJ$1,0),FALSE)/1,0)</f>
        <v>0</v>
      </c>
      <c r="F278">
        <f>IFERROR(VLOOKUP($B278,Kraftvärmeprod!$B$1:$AH$479,MATCH(F$2,Kraftvärmeprod!$B$1:$AG$1,0),FALSE)/1,0)-IFERROR(VLOOKUP($B278,'Slutlig allokering kvv'!$B$2:$AC$462,MATCH(F$3,'Slutlig allokering kvv'!$B$1:$AJ$1,0),FALSE)/1,0)</f>
        <v>0</v>
      </c>
      <c r="G278">
        <f>IFERROR(VLOOKUP($B278,Kraftvärmeprod!$B$1:$AH$479,MATCH(G$2,Kraftvärmeprod!$B$1:$AG$1,0),FALSE)/1,0)-IFERROR(VLOOKUP($B278,'Slutlig allokering kvv'!$B$2:$AC$462,MATCH(G$3,'Slutlig allokering kvv'!$B$1:$AJ$1,0),FALSE)/1,0)</f>
        <v>0</v>
      </c>
      <c r="H278">
        <f>IFERROR(VLOOKUP($B278,Kraftvärmeprod!$B$1:$AH$479,MATCH(H$2,Kraftvärmeprod!$B$1:$AG$1,0),FALSE)/1,0)-IFERROR(VLOOKUP($B278,'Slutlig allokering kvv'!$B$2:$AC$462,MATCH(H$3,'Slutlig allokering kvv'!$B$1:$AJ$1,0),FALSE)/1,0)</f>
        <v>0</v>
      </c>
      <c r="I278">
        <f>IFERROR(VLOOKUP($B278,Kraftvärmeprod!$B$1:$AH$479,MATCH(I$2,Kraftvärmeprod!$B$1:$AG$1,0),FALSE)/1,0)-IFERROR(VLOOKUP($B278,'Slutlig allokering kvv'!$B$2:$AC$462,MATCH(I$3,'Slutlig allokering kvv'!$B$1:$AJ$1,0),FALSE)/1,0)</f>
        <v>0</v>
      </c>
      <c r="J278">
        <f>IFERROR(VLOOKUP($B278,Kraftvärmeprod!$B$1:$AH$479,MATCH(J$2,Kraftvärmeprod!$B$1:$AG$1,0),FALSE)/1,0)-IFERROR(VLOOKUP($B278,'Slutlig allokering kvv'!$B$2:$AC$462,MATCH(J$3,'Slutlig allokering kvv'!$B$1:$AJ$1,0),FALSE)/1,0)</f>
        <v>0</v>
      </c>
      <c r="K278">
        <f>IFERROR(VLOOKUP($B278,Kraftvärmeprod!$B$1:$AH$479,MATCH(K$2,Kraftvärmeprod!$B$1:$AG$1,0),FALSE)/1,0)-IFERROR(VLOOKUP($B278,'Slutlig allokering kvv'!$B$2:$AC$462,MATCH(K$3,'Slutlig allokering kvv'!$B$1:$AJ$1,0),FALSE)/1,0)</f>
        <v>0</v>
      </c>
      <c r="L278">
        <f>IFERROR(VLOOKUP($B278,Kraftvärmeprod!$B$1:$AH$479,MATCH(L$2,Kraftvärmeprod!$B$1:$AG$1,0),FALSE)/1,0)-IFERROR(VLOOKUP($B278,'Slutlig allokering kvv'!$B$2:$AC$462,MATCH(L$3,'Slutlig allokering kvv'!$B$1:$AJ$1,0),FALSE)/1,0)</f>
        <v>0</v>
      </c>
      <c r="M278">
        <f>IFERROR(VLOOKUP($B278,Kraftvärmeprod!$B$1:$AH$479,MATCH(M$2,Kraftvärmeprod!$B$1:$AG$1,0),FALSE)/1,0)-IFERROR(VLOOKUP($B278,'Slutlig allokering kvv'!$B$2:$AC$462,MATCH(M$3,'Slutlig allokering kvv'!$B$1:$AJ$1,0),FALSE)/1,0)</f>
        <v>0</v>
      </c>
      <c r="N278">
        <f>IFERROR(VLOOKUP($B278,Kraftvärmeprod!$B$1:$AH$479,MATCH(N$2,Kraftvärmeprod!$B$1:$AG$1,0),FALSE)/1,0)-IFERROR(VLOOKUP($B278,'Slutlig allokering kvv'!$B$2:$AC$462,MATCH(N$3,'Slutlig allokering kvv'!$B$1:$AJ$1,0),FALSE)/1,0)</f>
        <v>0</v>
      </c>
      <c r="O278">
        <f>IFERROR(VLOOKUP($B278,Kraftvärmeprod!$B$1:$AH$479,MATCH(O$2,Kraftvärmeprod!$B$1:$AG$1,0),FALSE)/1,0)-IFERROR(VLOOKUP($B278,'Slutlig allokering kvv'!$B$2:$AC$462,MATCH(O$3,'Slutlig allokering kvv'!$B$1:$AJ$1,0),FALSE)/1,0)</f>
        <v>0</v>
      </c>
      <c r="P278">
        <f>IFERROR(VLOOKUP($B278,Kraftvärmeprod!$B$1:$AH$479,MATCH(P$2,Kraftvärmeprod!$B$1:$AG$1,0),FALSE)/1,0)-IFERROR(VLOOKUP($B278,'Slutlig allokering kvv'!$B$2:$AC$462,MATCH(P$3,'Slutlig allokering kvv'!$B$1:$AJ$1,0),FALSE)/1,0)</f>
        <v>0</v>
      </c>
      <c r="Q278">
        <f>IFERROR(VLOOKUP($B278,Kraftvärmeprod!$B$1:$AH$479,MATCH(Q$2,Kraftvärmeprod!$B$1:$AG$1,0),FALSE)/1,0)-IFERROR(VLOOKUP($B278,'Slutlig allokering kvv'!$B$2:$AC$462,MATCH(Q$3,'Slutlig allokering kvv'!$B$1:$AJ$1,0),FALSE)/1,0)</f>
        <v>0</v>
      </c>
      <c r="R278">
        <f>IFERROR(VLOOKUP($B278,Kraftvärmeprod!$B$1:$AH$479,MATCH(R$2,Kraftvärmeprod!$B$1:$AG$1,0),FALSE)/1,0)-IFERROR(VLOOKUP($B278,'Slutlig allokering kvv'!$B$2:$AC$462,MATCH(R$3,'Slutlig allokering kvv'!$B$1:$AJ$1,0),FALSE)/1,0)</f>
        <v>0</v>
      </c>
      <c r="S278">
        <f>IFERROR(VLOOKUP($B278,Kraftvärmeprod!$B$1:$AH$479,MATCH(S$2,Kraftvärmeprod!$B$1:$AG$1,0),FALSE)/1,0)-IFERROR(VLOOKUP($B278,'Slutlig allokering kvv'!$B$2:$AC$462,MATCH(S$3,'Slutlig allokering kvv'!$B$1:$AJ$1,0),FALSE)/1,0)</f>
        <v>0</v>
      </c>
      <c r="T278" s="6">
        <f>IFERROR(VLOOKUP($B278,Miljö!$B$1:$S$477,MATCH(T$2,Miljö!$B$1:$X$1,0),FALSE)/1,0)-IFERROR(VLOOKUP($B278,'Slutlig allokering kvv'!$B$2:$AC$462,MATCH(T$3,'Slutlig allokering kvv'!$B$1:$AJ$1,0),FALSE)/1,0)</f>
        <v>0</v>
      </c>
      <c r="U278">
        <f>IFERROR(VLOOKUP($B278,Kraftvärmeprod!$B$1:$AH$479,MATCH(U$2,Kraftvärmeprod!$B$1:$AG$1,0),FALSE)/1,0)-IFERROR(VLOOKUP($B278,'Slutlig allokering kvv'!$B$2:$AC$462,MATCH(U$3,'Slutlig allokering kvv'!$B$1:$AJ$1,0),FALSE)/1,0)</f>
        <v>0</v>
      </c>
      <c r="V278">
        <f>IFERROR(VLOOKUP($B278,Kraftvärmeprod!$B$1:$AH$479,MATCH(V$2,Kraftvärmeprod!$B$1:$AG$1,0),FALSE)/1,0)-IFERROR(VLOOKUP($B278,'Slutlig allokering kvv'!$B$2:$AC$462,MATCH(V$3,'Slutlig allokering kvv'!$B$1:$AJ$1,0),FALSE)/1,0)</f>
        <v>0</v>
      </c>
      <c r="W278">
        <f>IFERROR(VLOOKUP($B278,Kraftvärmeprod!$B$1:$AH$479,MATCH(W$2,Kraftvärmeprod!$B$1:$AG$1,0),FALSE)/1,0)-IFERROR(VLOOKUP($B278,'Slutlig allokering kvv'!$B$2:$AC$462,MATCH(W$3,'Slutlig allokering kvv'!$B$1:$AJ$1,0),FALSE)/1,0)</f>
        <v>0</v>
      </c>
      <c r="X278">
        <f>IFERROR(VLOOKUP($B278,Kraftvärmeprod!$B$1:$AH$479,MATCH(X$2,Kraftvärmeprod!$B$1:$AG$1,0),FALSE)/1,0)-IFERROR(VLOOKUP($B278,'Slutlig allokering kvv'!$B$2:$AC$462,MATCH(X$3,'Slutlig allokering kvv'!$B$1:$AJ$1,0),FALSE)/1,0)</f>
        <v>0</v>
      </c>
      <c r="Y278">
        <f>IFERROR(VLOOKUP($B278,Kraftvärmeprod!$B$1:$AH$479,MATCH(Y$2,Kraftvärmeprod!$B$1:$AG$1,0),FALSE)/1,0)-IFERROR(VLOOKUP($B278,'Slutlig allokering kvv'!$B$2:$AC$462,MATCH(Y$3,'Slutlig allokering kvv'!$B$1:$AJ$1,0),FALSE)/1,0)</f>
        <v>0</v>
      </c>
      <c r="Z278">
        <f>IFERROR(VLOOKUP($B278,Kraftvärmeprod!$B$1:$AH$479,MATCH(Z$2,Kraftvärmeprod!$B$1:$AG$1,0),FALSE)/1,0)-IFERROR(VLOOKUP($B278,'Slutlig allokering kvv'!$B$2:$AC$462,MATCH(Z$3,'Slutlig allokering kvv'!$B$1:$AJ$1,0),FALSE)/1,0)</f>
        <v>0</v>
      </c>
      <c r="AA278">
        <f>IFERROR(VLOOKUP($B278,Kraftvärmeprod!$B$1:$AH$479,MATCH(AA$2,Kraftvärmeprod!$B$1:$AG$1,0),FALSE)/1,0)-IFERROR(VLOOKUP($B278,'Slutlig allokering kvv'!$B$2:$AC$462,MATCH(AA$3,'Slutlig allokering kvv'!$B$1:$AJ$1,0),FALSE)/1,0)</f>
        <v>0</v>
      </c>
      <c r="AE278">
        <f t="shared" si="8"/>
        <v>0</v>
      </c>
      <c r="AG278">
        <f>IFERROR(VLOOKUP(B278,'Slutlig allokering kvv'!$B$2:$AJ$462,MATCH("Summa slutlig allokerad tillförd energi (utan hjälpel och rökgaskondensering):",'Slutlig allokering kvv'!$B$1:$AK$1,0),FALSE)/1,"")</f>
        <v>0</v>
      </c>
      <c r="AI278" s="137" t="str">
        <f>IFERROR(1-VLOOKUP(B278,'Slutlig allokering kvv'!$B$2:$AJ$462,MATCH("Andel av bränsle i kvv som allokerats till värme, exklusive rökgaskondensering och hjälpel",'Slutlig allokering kvv'!$B$1:$AK$1,0),FALSE),"")</f>
        <v/>
      </c>
      <c r="AK278" s="137" t="str">
        <f t="shared" si="9"/>
        <v/>
      </c>
    </row>
    <row r="279" spans="1:37" x14ac:dyDescent="0.25">
      <c r="A279" s="2" t="s">
        <v>432</v>
      </c>
      <c r="B279" s="2" t="s">
        <v>433</v>
      </c>
      <c r="C279" t="str">
        <f>IFERROR(VLOOKUP($B279,Kraftvärmeprod!$B$1:$AH$479,MATCH(C$3,Kraftvärmeprod!$B$1:$AG$1,0),FALSE)/1,"")</f>
        <v/>
      </c>
      <c r="D279" t="str">
        <f>IFERROR(VLOOKUP($B279,Kraftvärmeprod!$B$1:$AH$479,MATCH(D$3,Kraftvärmeprod!$B$1:$AG$1,0),FALSE)/1,"")</f>
        <v/>
      </c>
      <c r="E279">
        <f>IFERROR(VLOOKUP($B279,Kraftvärmeprod!$B$1:$AH$479,MATCH(E$2,Kraftvärmeprod!$B$1:$AG$1,0),FALSE)/1,0)-IFERROR(VLOOKUP($B279,'Slutlig allokering kvv'!$B$2:$AC$462,MATCH(E$3,'Slutlig allokering kvv'!$B$1:$AJ$1,0),FALSE)/1,0)</f>
        <v>0</v>
      </c>
      <c r="F279">
        <f>IFERROR(VLOOKUP($B279,Kraftvärmeprod!$B$1:$AH$479,MATCH(F$2,Kraftvärmeprod!$B$1:$AG$1,0),FALSE)/1,0)-IFERROR(VLOOKUP($B279,'Slutlig allokering kvv'!$B$2:$AC$462,MATCH(F$3,'Slutlig allokering kvv'!$B$1:$AJ$1,0),FALSE)/1,0)</f>
        <v>0</v>
      </c>
      <c r="G279">
        <f>IFERROR(VLOOKUP($B279,Kraftvärmeprod!$B$1:$AH$479,MATCH(G$2,Kraftvärmeprod!$B$1:$AG$1,0),FALSE)/1,0)-IFERROR(VLOOKUP($B279,'Slutlig allokering kvv'!$B$2:$AC$462,MATCH(G$3,'Slutlig allokering kvv'!$B$1:$AJ$1,0),FALSE)/1,0)</f>
        <v>0</v>
      </c>
      <c r="H279">
        <f>IFERROR(VLOOKUP($B279,Kraftvärmeprod!$B$1:$AH$479,MATCH(H$2,Kraftvärmeprod!$B$1:$AG$1,0),FALSE)/1,0)-IFERROR(VLOOKUP($B279,'Slutlig allokering kvv'!$B$2:$AC$462,MATCH(H$3,'Slutlig allokering kvv'!$B$1:$AJ$1,0),FALSE)/1,0)</f>
        <v>0</v>
      </c>
      <c r="I279">
        <f>IFERROR(VLOOKUP($B279,Kraftvärmeprod!$B$1:$AH$479,MATCH(I$2,Kraftvärmeprod!$B$1:$AG$1,0),FALSE)/1,0)-IFERROR(VLOOKUP($B279,'Slutlig allokering kvv'!$B$2:$AC$462,MATCH(I$3,'Slutlig allokering kvv'!$B$1:$AJ$1,0),FALSE)/1,0)</f>
        <v>0</v>
      </c>
      <c r="J279">
        <f>IFERROR(VLOOKUP($B279,Kraftvärmeprod!$B$1:$AH$479,MATCH(J$2,Kraftvärmeprod!$B$1:$AG$1,0),FALSE)/1,0)-IFERROR(VLOOKUP($B279,'Slutlig allokering kvv'!$B$2:$AC$462,MATCH(J$3,'Slutlig allokering kvv'!$B$1:$AJ$1,0),FALSE)/1,0)</f>
        <v>0</v>
      </c>
      <c r="K279">
        <f>IFERROR(VLOOKUP($B279,Kraftvärmeprod!$B$1:$AH$479,MATCH(K$2,Kraftvärmeprod!$B$1:$AG$1,0),FALSE)/1,0)-IFERROR(VLOOKUP($B279,'Slutlig allokering kvv'!$B$2:$AC$462,MATCH(K$3,'Slutlig allokering kvv'!$B$1:$AJ$1,0),FALSE)/1,0)</f>
        <v>0</v>
      </c>
      <c r="L279">
        <f>IFERROR(VLOOKUP($B279,Kraftvärmeprod!$B$1:$AH$479,MATCH(L$2,Kraftvärmeprod!$B$1:$AG$1,0),FALSE)/1,0)-IFERROR(VLOOKUP($B279,'Slutlig allokering kvv'!$B$2:$AC$462,MATCH(L$3,'Slutlig allokering kvv'!$B$1:$AJ$1,0),FALSE)/1,0)</f>
        <v>0</v>
      </c>
      <c r="M279">
        <f>IFERROR(VLOOKUP($B279,Kraftvärmeprod!$B$1:$AH$479,MATCH(M$2,Kraftvärmeprod!$B$1:$AG$1,0),FALSE)/1,0)-IFERROR(VLOOKUP($B279,'Slutlig allokering kvv'!$B$2:$AC$462,MATCH(M$3,'Slutlig allokering kvv'!$B$1:$AJ$1,0),FALSE)/1,0)</f>
        <v>0</v>
      </c>
      <c r="N279">
        <f>IFERROR(VLOOKUP($B279,Kraftvärmeprod!$B$1:$AH$479,MATCH(N$2,Kraftvärmeprod!$B$1:$AG$1,0),FALSE)/1,0)-IFERROR(VLOOKUP($B279,'Slutlig allokering kvv'!$B$2:$AC$462,MATCH(N$3,'Slutlig allokering kvv'!$B$1:$AJ$1,0),FALSE)/1,0)</f>
        <v>0</v>
      </c>
      <c r="O279">
        <f>IFERROR(VLOOKUP($B279,Kraftvärmeprod!$B$1:$AH$479,MATCH(O$2,Kraftvärmeprod!$B$1:$AG$1,0),FALSE)/1,0)-IFERROR(VLOOKUP($B279,'Slutlig allokering kvv'!$B$2:$AC$462,MATCH(O$3,'Slutlig allokering kvv'!$B$1:$AJ$1,0),FALSE)/1,0)</f>
        <v>0</v>
      </c>
      <c r="P279">
        <f>IFERROR(VLOOKUP($B279,Kraftvärmeprod!$B$1:$AH$479,MATCH(P$2,Kraftvärmeprod!$B$1:$AG$1,0),FALSE)/1,0)-IFERROR(VLOOKUP($B279,'Slutlig allokering kvv'!$B$2:$AC$462,MATCH(P$3,'Slutlig allokering kvv'!$B$1:$AJ$1,0),FALSE)/1,0)</f>
        <v>0</v>
      </c>
      <c r="Q279">
        <f>IFERROR(VLOOKUP($B279,Kraftvärmeprod!$B$1:$AH$479,MATCH(Q$2,Kraftvärmeprod!$B$1:$AG$1,0),FALSE)/1,0)-IFERROR(VLOOKUP($B279,'Slutlig allokering kvv'!$B$2:$AC$462,MATCH(Q$3,'Slutlig allokering kvv'!$B$1:$AJ$1,0),FALSE)/1,0)</f>
        <v>0</v>
      </c>
      <c r="R279">
        <f>IFERROR(VLOOKUP($B279,Kraftvärmeprod!$B$1:$AH$479,MATCH(R$2,Kraftvärmeprod!$B$1:$AG$1,0),FALSE)/1,0)-IFERROR(VLOOKUP($B279,'Slutlig allokering kvv'!$B$2:$AC$462,MATCH(R$3,'Slutlig allokering kvv'!$B$1:$AJ$1,0),FALSE)/1,0)</f>
        <v>0</v>
      </c>
      <c r="S279">
        <f>IFERROR(VLOOKUP($B279,Kraftvärmeprod!$B$1:$AH$479,MATCH(S$2,Kraftvärmeprod!$B$1:$AG$1,0),FALSE)/1,0)-IFERROR(VLOOKUP($B279,'Slutlig allokering kvv'!$B$2:$AC$462,MATCH(S$3,'Slutlig allokering kvv'!$B$1:$AJ$1,0),FALSE)/1,0)</f>
        <v>0</v>
      </c>
      <c r="T279" s="6">
        <f>IFERROR(VLOOKUP($B279,Miljö!$B$1:$S$477,MATCH(T$2,Miljö!$B$1:$X$1,0),FALSE)/1,0)-IFERROR(VLOOKUP($B279,'Slutlig allokering kvv'!$B$2:$AC$462,MATCH(T$3,'Slutlig allokering kvv'!$B$1:$AJ$1,0),FALSE)/1,0)</f>
        <v>0</v>
      </c>
      <c r="U279">
        <f>IFERROR(VLOOKUP($B279,Kraftvärmeprod!$B$1:$AH$479,MATCH(U$2,Kraftvärmeprod!$B$1:$AG$1,0),FALSE)/1,0)-IFERROR(VLOOKUP($B279,'Slutlig allokering kvv'!$B$2:$AC$462,MATCH(U$3,'Slutlig allokering kvv'!$B$1:$AJ$1,0),FALSE)/1,0)</f>
        <v>0</v>
      </c>
      <c r="V279">
        <f>IFERROR(VLOOKUP($B279,Kraftvärmeprod!$B$1:$AH$479,MATCH(V$2,Kraftvärmeprod!$B$1:$AG$1,0),FALSE)/1,0)-IFERROR(VLOOKUP($B279,'Slutlig allokering kvv'!$B$2:$AC$462,MATCH(V$3,'Slutlig allokering kvv'!$B$1:$AJ$1,0),FALSE)/1,0)</f>
        <v>0</v>
      </c>
      <c r="W279">
        <f>IFERROR(VLOOKUP($B279,Kraftvärmeprod!$B$1:$AH$479,MATCH(W$2,Kraftvärmeprod!$B$1:$AG$1,0),FALSE)/1,0)-IFERROR(VLOOKUP($B279,'Slutlig allokering kvv'!$B$2:$AC$462,MATCH(W$3,'Slutlig allokering kvv'!$B$1:$AJ$1,0),FALSE)/1,0)</f>
        <v>0</v>
      </c>
      <c r="X279">
        <f>IFERROR(VLOOKUP($B279,Kraftvärmeprod!$B$1:$AH$479,MATCH(X$2,Kraftvärmeprod!$B$1:$AG$1,0),FALSE)/1,0)-IFERROR(VLOOKUP($B279,'Slutlig allokering kvv'!$B$2:$AC$462,MATCH(X$3,'Slutlig allokering kvv'!$B$1:$AJ$1,0),FALSE)/1,0)</f>
        <v>0</v>
      </c>
      <c r="Y279">
        <f>IFERROR(VLOOKUP($B279,Kraftvärmeprod!$B$1:$AH$479,MATCH(Y$2,Kraftvärmeprod!$B$1:$AG$1,0),FALSE)/1,0)-IFERROR(VLOOKUP($B279,'Slutlig allokering kvv'!$B$2:$AC$462,MATCH(Y$3,'Slutlig allokering kvv'!$B$1:$AJ$1,0),FALSE)/1,0)</f>
        <v>0</v>
      </c>
      <c r="Z279">
        <f>IFERROR(VLOOKUP($B279,Kraftvärmeprod!$B$1:$AH$479,MATCH(Z$2,Kraftvärmeprod!$B$1:$AG$1,0),FALSE)/1,0)-IFERROR(VLOOKUP($B279,'Slutlig allokering kvv'!$B$2:$AC$462,MATCH(Z$3,'Slutlig allokering kvv'!$B$1:$AJ$1,0),FALSE)/1,0)</f>
        <v>0</v>
      </c>
      <c r="AA279">
        <f>IFERROR(VLOOKUP($B279,Kraftvärmeprod!$B$1:$AH$479,MATCH(AA$2,Kraftvärmeprod!$B$1:$AG$1,0),FALSE)/1,0)-IFERROR(VLOOKUP($B279,'Slutlig allokering kvv'!$B$2:$AC$462,MATCH(AA$3,'Slutlig allokering kvv'!$B$1:$AJ$1,0),FALSE)/1,0)</f>
        <v>0</v>
      </c>
      <c r="AE279">
        <f t="shared" si="8"/>
        <v>0</v>
      </c>
      <c r="AG279">
        <f>IFERROR(VLOOKUP(B279,'Slutlig allokering kvv'!$B$2:$AJ$462,MATCH("Summa slutlig allokerad tillförd energi (utan hjälpel och rökgaskondensering):",'Slutlig allokering kvv'!$B$1:$AK$1,0),FALSE)/1,"")</f>
        <v>0</v>
      </c>
      <c r="AI279" s="137" t="str">
        <f>IFERROR(1-VLOOKUP(B279,'Slutlig allokering kvv'!$B$2:$AJ$462,MATCH("Andel av bränsle i kvv som allokerats till värme, exklusive rökgaskondensering och hjälpel",'Slutlig allokering kvv'!$B$1:$AK$1,0),FALSE),"")</f>
        <v/>
      </c>
      <c r="AK279" s="137" t="str">
        <f t="shared" si="9"/>
        <v/>
      </c>
    </row>
    <row r="280" spans="1:37" x14ac:dyDescent="0.25">
      <c r="A280" s="2" t="s">
        <v>432</v>
      </c>
      <c r="B280" s="2" t="s">
        <v>434</v>
      </c>
      <c r="C280" t="str">
        <f>IFERROR(VLOOKUP($B280,Kraftvärmeprod!$B$1:$AH$479,MATCH(C$3,Kraftvärmeprod!$B$1:$AG$1,0),FALSE)/1,"")</f>
        <v/>
      </c>
      <c r="D280" t="str">
        <f>IFERROR(VLOOKUP($B280,Kraftvärmeprod!$B$1:$AH$479,MATCH(D$3,Kraftvärmeprod!$B$1:$AG$1,0),FALSE)/1,"")</f>
        <v/>
      </c>
      <c r="E280">
        <f>IFERROR(VLOOKUP($B280,Kraftvärmeprod!$B$1:$AH$479,MATCH(E$2,Kraftvärmeprod!$B$1:$AG$1,0),FALSE)/1,0)-IFERROR(VLOOKUP($B280,'Slutlig allokering kvv'!$B$2:$AC$462,MATCH(E$3,'Slutlig allokering kvv'!$B$1:$AJ$1,0),FALSE)/1,0)</f>
        <v>0</v>
      </c>
      <c r="F280">
        <f>IFERROR(VLOOKUP($B280,Kraftvärmeprod!$B$1:$AH$479,MATCH(F$2,Kraftvärmeprod!$B$1:$AG$1,0),FALSE)/1,0)-IFERROR(VLOOKUP($B280,'Slutlig allokering kvv'!$B$2:$AC$462,MATCH(F$3,'Slutlig allokering kvv'!$B$1:$AJ$1,0),FALSE)/1,0)</f>
        <v>0</v>
      </c>
      <c r="G280">
        <f>IFERROR(VLOOKUP($B280,Kraftvärmeprod!$B$1:$AH$479,MATCH(G$2,Kraftvärmeprod!$B$1:$AG$1,0),FALSE)/1,0)-IFERROR(VLOOKUP($B280,'Slutlig allokering kvv'!$B$2:$AC$462,MATCH(G$3,'Slutlig allokering kvv'!$B$1:$AJ$1,0),FALSE)/1,0)</f>
        <v>0</v>
      </c>
      <c r="H280">
        <f>IFERROR(VLOOKUP($B280,Kraftvärmeprod!$B$1:$AH$479,MATCH(H$2,Kraftvärmeprod!$B$1:$AG$1,0),FALSE)/1,0)-IFERROR(VLOOKUP($B280,'Slutlig allokering kvv'!$B$2:$AC$462,MATCH(H$3,'Slutlig allokering kvv'!$B$1:$AJ$1,0),FALSE)/1,0)</f>
        <v>0</v>
      </c>
      <c r="I280">
        <f>IFERROR(VLOOKUP($B280,Kraftvärmeprod!$B$1:$AH$479,MATCH(I$2,Kraftvärmeprod!$B$1:$AG$1,0),FALSE)/1,0)-IFERROR(VLOOKUP($B280,'Slutlig allokering kvv'!$B$2:$AC$462,MATCH(I$3,'Slutlig allokering kvv'!$B$1:$AJ$1,0),FALSE)/1,0)</f>
        <v>0</v>
      </c>
      <c r="J280">
        <f>IFERROR(VLOOKUP($B280,Kraftvärmeprod!$B$1:$AH$479,MATCH(J$2,Kraftvärmeprod!$B$1:$AG$1,0),FALSE)/1,0)-IFERROR(VLOOKUP($B280,'Slutlig allokering kvv'!$B$2:$AC$462,MATCH(J$3,'Slutlig allokering kvv'!$B$1:$AJ$1,0),FALSE)/1,0)</f>
        <v>0</v>
      </c>
      <c r="K280">
        <f>IFERROR(VLOOKUP($B280,Kraftvärmeprod!$B$1:$AH$479,MATCH(K$2,Kraftvärmeprod!$B$1:$AG$1,0),FALSE)/1,0)-IFERROR(VLOOKUP($B280,'Slutlig allokering kvv'!$B$2:$AC$462,MATCH(K$3,'Slutlig allokering kvv'!$B$1:$AJ$1,0),FALSE)/1,0)</f>
        <v>0</v>
      </c>
      <c r="L280">
        <f>IFERROR(VLOOKUP($B280,Kraftvärmeprod!$B$1:$AH$479,MATCH(L$2,Kraftvärmeprod!$B$1:$AG$1,0),FALSE)/1,0)-IFERROR(VLOOKUP($B280,'Slutlig allokering kvv'!$B$2:$AC$462,MATCH(L$3,'Slutlig allokering kvv'!$B$1:$AJ$1,0),FALSE)/1,0)</f>
        <v>0</v>
      </c>
      <c r="M280">
        <f>IFERROR(VLOOKUP($B280,Kraftvärmeprod!$B$1:$AH$479,MATCH(M$2,Kraftvärmeprod!$B$1:$AG$1,0),FALSE)/1,0)-IFERROR(VLOOKUP($B280,'Slutlig allokering kvv'!$B$2:$AC$462,MATCH(M$3,'Slutlig allokering kvv'!$B$1:$AJ$1,0),FALSE)/1,0)</f>
        <v>0</v>
      </c>
      <c r="N280">
        <f>IFERROR(VLOOKUP($B280,Kraftvärmeprod!$B$1:$AH$479,MATCH(N$2,Kraftvärmeprod!$B$1:$AG$1,0),FALSE)/1,0)-IFERROR(VLOOKUP($B280,'Slutlig allokering kvv'!$B$2:$AC$462,MATCH(N$3,'Slutlig allokering kvv'!$B$1:$AJ$1,0),FALSE)/1,0)</f>
        <v>0</v>
      </c>
      <c r="O280">
        <f>IFERROR(VLOOKUP($B280,Kraftvärmeprod!$B$1:$AH$479,MATCH(O$2,Kraftvärmeprod!$B$1:$AG$1,0),FALSE)/1,0)-IFERROR(VLOOKUP($B280,'Slutlig allokering kvv'!$B$2:$AC$462,MATCH(O$3,'Slutlig allokering kvv'!$B$1:$AJ$1,0),FALSE)/1,0)</f>
        <v>0</v>
      </c>
      <c r="P280">
        <f>IFERROR(VLOOKUP($B280,Kraftvärmeprod!$B$1:$AH$479,MATCH(P$2,Kraftvärmeprod!$B$1:$AG$1,0),FALSE)/1,0)-IFERROR(VLOOKUP($B280,'Slutlig allokering kvv'!$B$2:$AC$462,MATCH(P$3,'Slutlig allokering kvv'!$B$1:$AJ$1,0),FALSE)/1,0)</f>
        <v>0</v>
      </c>
      <c r="Q280">
        <f>IFERROR(VLOOKUP($B280,Kraftvärmeprod!$B$1:$AH$479,MATCH(Q$2,Kraftvärmeprod!$B$1:$AG$1,0),FALSE)/1,0)-IFERROR(VLOOKUP($B280,'Slutlig allokering kvv'!$B$2:$AC$462,MATCH(Q$3,'Slutlig allokering kvv'!$B$1:$AJ$1,0),FALSE)/1,0)</f>
        <v>0</v>
      </c>
      <c r="R280">
        <f>IFERROR(VLOOKUP($B280,Kraftvärmeprod!$B$1:$AH$479,MATCH(R$2,Kraftvärmeprod!$B$1:$AG$1,0),FALSE)/1,0)-IFERROR(VLOOKUP($B280,'Slutlig allokering kvv'!$B$2:$AC$462,MATCH(R$3,'Slutlig allokering kvv'!$B$1:$AJ$1,0),FALSE)/1,0)</f>
        <v>0</v>
      </c>
      <c r="S280">
        <f>IFERROR(VLOOKUP($B280,Kraftvärmeprod!$B$1:$AH$479,MATCH(S$2,Kraftvärmeprod!$B$1:$AG$1,0),FALSE)/1,0)-IFERROR(VLOOKUP($B280,'Slutlig allokering kvv'!$B$2:$AC$462,MATCH(S$3,'Slutlig allokering kvv'!$B$1:$AJ$1,0),FALSE)/1,0)</f>
        <v>0</v>
      </c>
      <c r="T280" s="6">
        <f>IFERROR(VLOOKUP($B280,Miljö!$B$1:$S$477,MATCH(T$2,Miljö!$B$1:$X$1,0),FALSE)/1,0)-IFERROR(VLOOKUP($B280,'Slutlig allokering kvv'!$B$2:$AC$462,MATCH(T$3,'Slutlig allokering kvv'!$B$1:$AJ$1,0),FALSE)/1,0)</f>
        <v>0</v>
      </c>
      <c r="U280">
        <f>IFERROR(VLOOKUP($B280,Kraftvärmeprod!$B$1:$AH$479,MATCH(U$2,Kraftvärmeprod!$B$1:$AG$1,0),FALSE)/1,0)-IFERROR(VLOOKUP($B280,'Slutlig allokering kvv'!$B$2:$AC$462,MATCH(U$3,'Slutlig allokering kvv'!$B$1:$AJ$1,0),FALSE)/1,0)</f>
        <v>0</v>
      </c>
      <c r="V280">
        <f>IFERROR(VLOOKUP($B280,Kraftvärmeprod!$B$1:$AH$479,MATCH(V$2,Kraftvärmeprod!$B$1:$AG$1,0),FALSE)/1,0)-IFERROR(VLOOKUP($B280,'Slutlig allokering kvv'!$B$2:$AC$462,MATCH(V$3,'Slutlig allokering kvv'!$B$1:$AJ$1,0),FALSE)/1,0)</f>
        <v>0</v>
      </c>
      <c r="W280">
        <f>IFERROR(VLOOKUP($B280,Kraftvärmeprod!$B$1:$AH$479,MATCH(W$2,Kraftvärmeprod!$B$1:$AG$1,0),FALSE)/1,0)-IFERROR(VLOOKUP($B280,'Slutlig allokering kvv'!$B$2:$AC$462,MATCH(W$3,'Slutlig allokering kvv'!$B$1:$AJ$1,0),FALSE)/1,0)</f>
        <v>0</v>
      </c>
      <c r="X280">
        <f>IFERROR(VLOOKUP($B280,Kraftvärmeprod!$B$1:$AH$479,MATCH(X$2,Kraftvärmeprod!$B$1:$AG$1,0),FALSE)/1,0)-IFERROR(VLOOKUP($B280,'Slutlig allokering kvv'!$B$2:$AC$462,MATCH(X$3,'Slutlig allokering kvv'!$B$1:$AJ$1,0),FALSE)/1,0)</f>
        <v>0</v>
      </c>
      <c r="Y280">
        <f>IFERROR(VLOOKUP($B280,Kraftvärmeprod!$B$1:$AH$479,MATCH(Y$2,Kraftvärmeprod!$B$1:$AG$1,0),FALSE)/1,0)-IFERROR(VLOOKUP($B280,'Slutlig allokering kvv'!$B$2:$AC$462,MATCH(Y$3,'Slutlig allokering kvv'!$B$1:$AJ$1,0),FALSE)/1,0)</f>
        <v>0</v>
      </c>
      <c r="Z280">
        <f>IFERROR(VLOOKUP($B280,Kraftvärmeprod!$B$1:$AH$479,MATCH(Z$2,Kraftvärmeprod!$B$1:$AG$1,0),FALSE)/1,0)-IFERROR(VLOOKUP($B280,'Slutlig allokering kvv'!$B$2:$AC$462,MATCH(Z$3,'Slutlig allokering kvv'!$B$1:$AJ$1,0),FALSE)/1,0)</f>
        <v>0</v>
      </c>
      <c r="AA280">
        <f>IFERROR(VLOOKUP($B280,Kraftvärmeprod!$B$1:$AH$479,MATCH(AA$2,Kraftvärmeprod!$B$1:$AG$1,0),FALSE)/1,0)-IFERROR(VLOOKUP($B280,'Slutlig allokering kvv'!$B$2:$AC$462,MATCH(AA$3,'Slutlig allokering kvv'!$B$1:$AJ$1,0),FALSE)/1,0)</f>
        <v>0</v>
      </c>
      <c r="AE280">
        <f t="shared" si="8"/>
        <v>0</v>
      </c>
      <c r="AG280">
        <f>IFERROR(VLOOKUP(B280,'Slutlig allokering kvv'!$B$2:$AJ$462,MATCH("Summa slutlig allokerad tillförd energi (utan hjälpel och rökgaskondensering):",'Slutlig allokering kvv'!$B$1:$AK$1,0),FALSE)/1,"")</f>
        <v>0</v>
      </c>
      <c r="AI280" s="137" t="str">
        <f>IFERROR(1-VLOOKUP(B280,'Slutlig allokering kvv'!$B$2:$AJ$462,MATCH("Andel av bränsle i kvv som allokerats till värme, exklusive rökgaskondensering och hjälpel",'Slutlig allokering kvv'!$B$1:$AK$1,0),FALSE),"")</f>
        <v/>
      </c>
      <c r="AK280" s="137" t="str">
        <f t="shared" si="9"/>
        <v/>
      </c>
    </row>
    <row r="281" spans="1:37" x14ac:dyDescent="0.25">
      <c r="A281" s="2" t="s">
        <v>435</v>
      </c>
      <c r="B281" s="2" t="s">
        <v>436</v>
      </c>
      <c r="C281" t="str">
        <f>IFERROR(VLOOKUP($B281,Kraftvärmeprod!$B$1:$AH$479,MATCH(C$3,Kraftvärmeprod!$B$1:$AG$1,0),FALSE)/1,"")</f>
        <v/>
      </c>
      <c r="D281" t="str">
        <f>IFERROR(VLOOKUP($B281,Kraftvärmeprod!$B$1:$AH$479,MATCH(D$3,Kraftvärmeprod!$B$1:$AG$1,0),FALSE)/1,"")</f>
        <v/>
      </c>
      <c r="E281">
        <f>IFERROR(VLOOKUP($B281,Kraftvärmeprod!$B$1:$AH$479,MATCH(E$2,Kraftvärmeprod!$B$1:$AG$1,0),FALSE)/1,0)-IFERROR(VLOOKUP($B281,'Slutlig allokering kvv'!$B$2:$AC$462,MATCH(E$3,'Slutlig allokering kvv'!$B$1:$AJ$1,0),FALSE)/1,0)</f>
        <v>0</v>
      </c>
      <c r="F281">
        <f>IFERROR(VLOOKUP($B281,Kraftvärmeprod!$B$1:$AH$479,MATCH(F$2,Kraftvärmeprod!$B$1:$AG$1,0),FALSE)/1,0)-IFERROR(VLOOKUP($B281,'Slutlig allokering kvv'!$B$2:$AC$462,MATCH(F$3,'Slutlig allokering kvv'!$B$1:$AJ$1,0),FALSE)/1,0)</f>
        <v>0</v>
      </c>
      <c r="G281">
        <f>IFERROR(VLOOKUP($B281,Kraftvärmeprod!$B$1:$AH$479,MATCH(G$2,Kraftvärmeprod!$B$1:$AG$1,0),FALSE)/1,0)-IFERROR(VLOOKUP($B281,'Slutlig allokering kvv'!$B$2:$AC$462,MATCH(G$3,'Slutlig allokering kvv'!$B$1:$AJ$1,0),FALSE)/1,0)</f>
        <v>0</v>
      </c>
      <c r="H281">
        <f>IFERROR(VLOOKUP($B281,Kraftvärmeprod!$B$1:$AH$479,MATCH(H$2,Kraftvärmeprod!$B$1:$AG$1,0),FALSE)/1,0)-IFERROR(VLOOKUP($B281,'Slutlig allokering kvv'!$B$2:$AC$462,MATCH(H$3,'Slutlig allokering kvv'!$B$1:$AJ$1,0),FALSE)/1,0)</f>
        <v>0</v>
      </c>
      <c r="I281">
        <f>IFERROR(VLOOKUP($B281,Kraftvärmeprod!$B$1:$AH$479,MATCH(I$2,Kraftvärmeprod!$B$1:$AG$1,0),FALSE)/1,0)-IFERROR(VLOOKUP($B281,'Slutlig allokering kvv'!$B$2:$AC$462,MATCH(I$3,'Slutlig allokering kvv'!$B$1:$AJ$1,0),FALSE)/1,0)</f>
        <v>0</v>
      </c>
      <c r="J281">
        <f>IFERROR(VLOOKUP($B281,Kraftvärmeprod!$B$1:$AH$479,MATCH(J$2,Kraftvärmeprod!$B$1:$AG$1,0),FALSE)/1,0)-IFERROR(VLOOKUP($B281,'Slutlig allokering kvv'!$B$2:$AC$462,MATCH(J$3,'Slutlig allokering kvv'!$B$1:$AJ$1,0),FALSE)/1,0)</f>
        <v>0</v>
      </c>
      <c r="K281">
        <f>IFERROR(VLOOKUP($B281,Kraftvärmeprod!$B$1:$AH$479,MATCH(K$2,Kraftvärmeprod!$B$1:$AG$1,0),FALSE)/1,0)-IFERROR(VLOOKUP($B281,'Slutlig allokering kvv'!$B$2:$AC$462,MATCH(K$3,'Slutlig allokering kvv'!$B$1:$AJ$1,0),FALSE)/1,0)</f>
        <v>0</v>
      </c>
      <c r="L281">
        <f>IFERROR(VLOOKUP($B281,Kraftvärmeprod!$B$1:$AH$479,MATCH(L$2,Kraftvärmeprod!$B$1:$AG$1,0),FALSE)/1,0)-IFERROR(VLOOKUP($B281,'Slutlig allokering kvv'!$B$2:$AC$462,MATCH(L$3,'Slutlig allokering kvv'!$B$1:$AJ$1,0),FALSE)/1,0)</f>
        <v>0</v>
      </c>
      <c r="M281">
        <f>IFERROR(VLOOKUP($B281,Kraftvärmeprod!$B$1:$AH$479,MATCH(M$2,Kraftvärmeprod!$B$1:$AG$1,0),FALSE)/1,0)-IFERROR(VLOOKUP($B281,'Slutlig allokering kvv'!$B$2:$AC$462,MATCH(M$3,'Slutlig allokering kvv'!$B$1:$AJ$1,0),FALSE)/1,0)</f>
        <v>0</v>
      </c>
      <c r="N281">
        <f>IFERROR(VLOOKUP($B281,Kraftvärmeprod!$B$1:$AH$479,MATCH(N$2,Kraftvärmeprod!$B$1:$AG$1,0),FALSE)/1,0)-IFERROR(VLOOKUP($B281,'Slutlig allokering kvv'!$B$2:$AC$462,MATCH(N$3,'Slutlig allokering kvv'!$B$1:$AJ$1,0),FALSE)/1,0)</f>
        <v>0</v>
      </c>
      <c r="O281">
        <f>IFERROR(VLOOKUP($B281,Kraftvärmeprod!$B$1:$AH$479,MATCH(O$2,Kraftvärmeprod!$B$1:$AG$1,0),FALSE)/1,0)-IFERROR(VLOOKUP($B281,'Slutlig allokering kvv'!$B$2:$AC$462,MATCH(O$3,'Slutlig allokering kvv'!$B$1:$AJ$1,0),FALSE)/1,0)</f>
        <v>0</v>
      </c>
      <c r="P281">
        <f>IFERROR(VLOOKUP($B281,Kraftvärmeprod!$B$1:$AH$479,MATCH(P$2,Kraftvärmeprod!$B$1:$AG$1,0),FALSE)/1,0)-IFERROR(VLOOKUP($B281,'Slutlig allokering kvv'!$B$2:$AC$462,MATCH(P$3,'Slutlig allokering kvv'!$B$1:$AJ$1,0),FALSE)/1,0)</f>
        <v>0</v>
      </c>
      <c r="Q281">
        <f>IFERROR(VLOOKUP($B281,Kraftvärmeprod!$B$1:$AH$479,MATCH(Q$2,Kraftvärmeprod!$B$1:$AG$1,0),FALSE)/1,0)-IFERROR(VLOOKUP($B281,'Slutlig allokering kvv'!$B$2:$AC$462,MATCH(Q$3,'Slutlig allokering kvv'!$B$1:$AJ$1,0),FALSE)/1,0)</f>
        <v>0</v>
      </c>
      <c r="R281">
        <f>IFERROR(VLOOKUP($B281,Kraftvärmeprod!$B$1:$AH$479,MATCH(R$2,Kraftvärmeprod!$B$1:$AG$1,0),FALSE)/1,0)-IFERROR(VLOOKUP($B281,'Slutlig allokering kvv'!$B$2:$AC$462,MATCH(R$3,'Slutlig allokering kvv'!$B$1:$AJ$1,0),FALSE)/1,0)</f>
        <v>0</v>
      </c>
      <c r="S281">
        <f>IFERROR(VLOOKUP($B281,Kraftvärmeprod!$B$1:$AH$479,MATCH(S$2,Kraftvärmeprod!$B$1:$AG$1,0),FALSE)/1,0)-IFERROR(VLOOKUP($B281,'Slutlig allokering kvv'!$B$2:$AC$462,MATCH(S$3,'Slutlig allokering kvv'!$B$1:$AJ$1,0),FALSE)/1,0)</f>
        <v>0</v>
      </c>
      <c r="T281" s="6">
        <f>IFERROR(VLOOKUP($B281,Miljö!$B$1:$S$477,MATCH(T$2,Miljö!$B$1:$X$1,0),FALSE)/1,0)-IFERROR(VLOOKUP($B281,'Slutlig allokering kvv'!$B$2:$AC$462,MATCH(T$3,'Slutlig allokering kvv'!$B$1:$AJ$1,0),FALSE)/1,0)</f>
        <v>0</v>
      </c>
      <c r="U281">
        <f>IFERROR(VLOOKUP($B281,Kraftvärmeprod!$B$1:$AH$479,MATCH(U$2,Kraftvärmeprod!$B$1:$AG$1,0),FALSE)/1,0)-IFERROR(VLOOKUP($B281,'Slutlig allokering kvv'!$B$2:$AC$462,MATCH(U$3,'Slutlig allokering kvv'!$B$1:$AJ$1,0),FALSE)/1,0)</f>
        <v>0</v>
      </c>
      <c r="V281">
        <f>IFERROR(VLOOKUP($B281,Kraftvärmeprod!$B$1:$AH$479,MATCH(V$2,Kraftvärmeprod!$B$1:$AG$1,0),FALSE)/1,0)-IFERROR(VLOOKUP($B281,'Slutlig allokering kvv'!$B$2:$AC$462,MATCH(V$3,'Slutlig allokering kvv'!$B$1:$AJ$1,0),FALSE)/1,0)</f>
        <v>0</v>
      </c>
      <c r="W281">
        <f>IFERROR(VLOOKUP($B281,Kraftvärmeprod!$B$1:$AH$479,MATCH(W$2,Kraftvärmeprod!$B$1:$AG$1,0),FALSE)/1,0)-IFERROR(VLOOKUP($B281,'Slutlig allokering kvv'!$B$2:$AC$462,MATCH(W$3,'Slutlig allokering kvv'!$B$1:$AJ$1,0),FALSE)/1,0)</f>
        <v>0</v>
      </c>
      <c r="X281">
        <f>IFERROR(VLOOKUP($B281,Kraftvärmeprod!$B$1:$AH$479,MATCH(X$2,Kraftvärmeprod!$B$1:$AG$1,0),FALSE)/1,0)-IFERROR(VLOOKUP($B281,'Slutlig allokering kvv'!$B$2:$AC$462,MATCH(X$3,'Slutlig allokering kvv'!$B$1:$AJ$1,0),FALSE)/1,0)</f>
        <v>0</v>
      </c>
      <c r="Y281">
        <f>IFERROR(VLOOKUP($B281,Kraftvärmeprod!$B$1:$AH$479,MATCH(Y$2,Kraftvärmeprod!$B$1:$AG$1,0),FALSE)/1,0)-IFERROR(VLOOKUP($B281,'Slutlig allokering kvv'!$B$2:$AC$462,MATCH(Y$3,'Slutlig allokering kvv'!$B$1:$AJ$1,0),FALSE)/1,0)</f>
        <v>0</v>
      </c>
      <c r="Z281">
        <f>IFERROR(VLOOKUP($B281,Kraftvärmeprod!$B$1:$AH$479,MATCH(Z$2,Kraftvärmeprod!$B$1:$AG$1,0),FALSE)/1,0)-IFERROR(VLOOKUP($B281,'Slutlig allokering kvv'!$B$2:$AC$462,MATCH(Z$3,'Slutlig allokering kvv'!$B$1:$AJ$1,0),FALSE)/1,0)</f>
        <v>0</v>
      </c>
      <c r="AA281">
        <f>IFERROR(VLOOKUP($B281,Kraftvärmeprod!$B$1:$AH$479,MATCH(AA$2,Kraftvärmeprod!$B$1:$AG$1,0),FALSE)/1,0)-IFERROR(VLOOKUP($B281,'Slutlig allokering kvv'!$B$2:$AC$462,MATCH(AA$3,'Slutlig allokering kvv'!$B$1:$AJ$1,0),FALSE)/1,0)</f>
        <v>0</v>
      </c>
      <c r="AE281">
        <f t="shared" si="8"/>
        <v>0</v>
      </c>
      <c r="AG281">
        <f>IFERROR(VLOOKUP(B281,'Slutlig allokering kvv'!$B$2:$AJ$462,MATCH("Summa slutlig allokerad tillförd energi (utan hjälpel och rökgaskondensering):",'Slutlig allokering kvv'!$B$1:$AK$1,0),FALSE)/1,"")</f>
        <v>0</v>
      </c>
      <c r="AI281" s="137" t="str">
        <f>IFERROR(1-VLOOKUP(B281,'Slutlig allokering kvv'!$B$2:$AJ$462,MATCH("Andel av bränsle i kvv som allokerats till värme, exklusive rökgaskondensering och hjälpel",'Slutlig allokering kvv'!$B$1:$AK$1,0),FALSE),"")</f>
        <v/>
      </c>
      <c r="AK281" s="137" t="str">
        <f t="shared" si="9"/>
        <v/>
      </c>
    </row>
    <row r="282" spans="1:37" x14ac:dyDescent="0.25">
      <c r="A282" s="2" t="s">
        <v>437</v>
      </c>
      <c r="B282" s="2" t="s">
        <v>9</v>
      </c>
      <c r="C282" t="str">
        <f>IFERROR(VLOOKUP($B282,Kraftvärmeprod!$B$1:$AH$479,MATCH(C$3,Kraftvärmeprod!$B$1:$AG$1,0),FALSE)/1,"")</f>
        <v/>
      </c>
      <c r="D282" t="str">
        <f>IFERROR(VLOOKUP($B282,Kraftvärmeprod!$B$1:$AH$479,MATCH(D$3,Kraftvärmeprod!$B$1:$AG$1,0),FALSE)/1,"")</f>
        <v/>
      </c>
      <c r="E282">
        <f>IFERROR(VLOOKUP($B282,Kraftvärmeprod!$B$1:$AH$479,MATCH(E$2,Kraftvärmeprod!$B$1:$AG$1,0),FALSE)/1,0)-IFERROR(VLOOKUP($B282,'Slutlig allokering kvv'!$B$2:$AC$462,MATCH(E$3,'Slutlig allokering kvv'!$B$1:$AJ$1,0),FALSE)/1,0)</f>
        <v>0</v>
      </c>
      <c r="F282">
        <f>IFERROR(VLOOKUP($B282,Kraftvärmeprod!$B$1:$AH$479,MATCH(F$2,Kraftvärmeprod!$B$1:$AG$1,0),FALSE)/1,0)-IFERROR(VLOOKUP($B282,'Slutlig allokering kvv'!$B$2:$AC$462,MATCH(F$3,'Slutlig allokering kvv'!$B$1:$AJ$1,0),FALSE)/1,0)</f>
        <v>0</v>
      </c>
      <c r="G282">
        <f>IFERROR(VLOOKUP($B282,Kraftvärmeprod!$B$1:$AH$479,MATCH(G$2,Kraftvärmeprod!$B$1:$AG$1,0),FALSE)/1,0)-IFERROR(VLOOKUP($B282,'Slutlig allokering kvv'!$B$2:$AC$462,MATCH(G$3,'Slutlig allokering kvv'!$B$1:$AJ$1,0),FALSE)/1,0)</f>
        <v>0</v>
      </c>
      <c r="H282">
        <f>IFERROR(VLOOKUP($B282,Kraftvärmeprod!$B$1:$AH$479,MATCH(H$2,Kraftvärmeprod!$B$1:$AG$1,0),FALSE)/1,0)-IFERROR(VLOOKUP($B282,'Slutlig allokering kvv'!$B$2:$AC$462,MATCH(H$3,'Slutlig allokering kvv'!$B$1:$AJ$1,0),FALSE)/1,0)</f>
        <v>0</v>
      </c>
      <c r="I282">
        <f>IFERROR(VLOOKUP($B282,Kraftvärmeprod!$B$1:$AH$479,MATCH(I$2,Kraftvärmeprod!$B$1:$AG$1,0),FALSE)/1,0)-IFERROR(VLOOKUP($B282,'Slutlig allokering kvv'!$B$2:$AC$462,MATCH(I$3,'Slutlig allokering kvv'!$B$1:$AJ$1,0),FALSE)/1,0)</f>
        <v>0</v>
      </c>
      <c r="J282">
        <f>IFERROR(VLOOKUP($B282,Kraftvärmeprod!$B$1:$AH$479,MATCH(J$2,Kraftvärmeprod!$B$1:$AG$1,0),FALSE)/1,0)-IFERROR(VLOOKUP($B282,'Slutlig allokering kvv'!$B$2:$AC$462,MATCH(J$3,'Slutlig allokering kvv'!$B$1:$AJ$1,0),FALSE)/1,0)</f>
        <v>0</v>
      </c>
      <c r="K282">
        <f>IFERROR(VLOOKUP($B282,Kraftvärmeprod!$B$1:$AH$479,MATCH(K$2,Kraftvärmeprod!$B$1:$AG$1,0),FALSE)/1,0)-IFERROR(VLOOKUP($B282,'Slutlig allokering kvv'!$B$2:$AC$462,MATCH(K$3,'Slutlig allokering kvv'!$B$1:$AJ$1,0),FALSE)/1,0)</f>
        <v>0</v>
      </c>
      <c r="L282">
        <f>IFERROR(VLOOKUP($B282,Kraftvärmeprod!$B$1:$AH$479,MATCH(L$2,Kraftvärmeprod!$B$1:$AG$1,0),FALSE)/1,0)-IFERROR(VLOOKUP($B282,'Slutlig allokering kvv'!$B$2:$AC$462,MATCH(L$3,'Slutlig allokering kvv'!$B$1:$AJ$1,0),FALSE)/1,0)</f>
        <v>0</v>
      </c>
      <c r="M282">
        <f>IFERROR(VLOOKUP($B282,Kraftvärmeprod!$B$1:$AH$479,MATCH(M$2,Kraftvärmeprod!$B$1:$AG$1,0),FALSE)/1,0)-IFERROR(VLOOKUP($B282,'Slutlig allokering kvv'!$B$2:$AC$462,MATCH(M$3,'Slutlig allokering kvv'!$B$1:$AJ$1,0),FALSE)/1,0)</f>
        <v>0</v>
      </c>
      <c r="N282">
        <f>IFERROR(VLOOKUP($B282,Kraftvärmeprod!$B$1:$AH$479,MATCH(N$2,Kraftvärmeprod!$B$1:$AG$1,0),FALSE)/1,0)-IFERROR(VLOOKUP($B282,'Slutlig allokering kvv'!$B$2:$AC$462,MATCH(N$3,'Slutlig allokering kvv'!$B$1:$AJ$1,0),FALSE)/1,0)</f>
        <v>0</v>
      </c>
      <c r="O282">
        <f>IFERROR(VLOOKUP($B282,Kraftvärmeprod!$B$1:$AH$479,MATCH(O$2,Kraftvärmeprod!$B$1:$AG$1,0),FALSE)/1,0)-IFERROR(VLOOKUP($B282,'Slutlig allokering kvv'!$B$2:$AC$462,MATCH(O$3,'Slutlig allokering kvv'!$B$1:$AJ$1,0),FALSE)/1,0)</f>
        <v>0</v>
      </c>
      <c r="P282">
        <f>IFERROR(VLOOKUP($B282,Kraftvärmeprod!$B$1:$AH$479,MATCH(P$2,Kraftvärmeprod!$B$1:$AG$1,0),FALSE)/1,0)-IFERROR(VLOOKUP($B282,'Slutlig allokering kvv'!$B$2:$AC$462,MATCH(P$3,'Slutlig allokering kvv'!$B$1:$AJ$1,0),FALSE)/1,0)</f>
        <v>0</v>
      </c>
      <c r="Q282">
        <f>IFERROR(VLOOKUP($B282,Kraftvärmeprod!$B$1:$AH$479,MATCH(Q$2,Kraftvärmeprod!$B$1:$AG$1,0),FALSE)/1,0)-IFERROR(VLOOKUP($B282,'Slutlig allokering kvv'!$B$2:$AC$462,MATCH(Q$3,'Slutlig allokering kvv'!$B$1:$AJ$1,0),FALSE)/1,0)</f>
        <v>0</v>
      </c>
      <c r="R282">
        <f>IFERROR(VLOOKUP($B282,Kraftvärmeprod!$B$1:$AH$479,MATCH(R$2,Kraftvärmeprod!$B$1:$AG$1,0),FALSE)/1,0)-IFERROR(VLOOKUP($B282,'Slutlig allokering kvv'!$B$2:$AC$462,MATCH(R$3,'Slutlig allokering kvv'!$B$1:$AJ$1,0),FALSE)/1,0)</f>
        <v>0</v>
      </c>
      <c r="S282">
        <f>IFERROR(VLOOKUP($B282,Kraftvärmeprod!$B$1:$AH$479,MATCH(S$2,Kraftvärmeprod!$B$1:$AG$1,0),FALSE)/1,0)-IFERROR(VLOOKUP($B282,'Slutlig allokering kvv'!$B$2:$AC$462,MATCH(S$3,'Slutlig allokering kvv'!$B$1:$AJ$1,0),FALSE)/1,0)</f>
        <v>0</v>
      </c>
      <c r="T282" s="6">
        <f>IFERROR(VLOOKUP($B282,Miljö!$B$1:$S$477,MATCH(T$2,Miljö!$B$1:$X$1,0),FALSE)/1,0)-IFERROR(VLOOKUP($B282,'Slutlig allokering kvv'!$B$2:$AC$462,MATCH(T$3,'Slutlig allokering kvv'!$B$1:$AJ$1,0),FALSE)/1,0)</f>
        <v>0</v>
      </c>
      <c r="U282">
        <f>IFERROR(VLOOKUP($B282,Kraftvärmeprod!$B$1:$AH$479,MATCH(U$2,Kraftvärmeprod!$B$1:$AG$1,0),FALSE)/1,0)-IFERROR(VLOOKUP($B282,'Slutlig allokering kvv'!$B$2:$AC$462,MATCH(U$3,'Slutlig allokering kvv'!$B$1:$AJ$1,0),FALSE)/1,0)</f>
        <v>0</v>
      </c>
      <c r="V282">
        <f>IFERROR(VLOOKUP($B282,Kraftvärmeprod!$B$1:$AH$479,MATCH(V$2,Kraftvärmeprod!$B$1:$AG$1,0),FALSE)/1,0)-IFERROR(VLOOKUP($B282,'Slutlig allokering kvv'!$B$2:$AC$462,MATCH(V$3,'Slutlig allokering kvv'!$B$1:$AJ$1,0),FALSE)/1,0)</f>
        <v>0</v>
      </c>
      <c r="W282">
        <f>IFERROR(VLOOKUP($B282,Kraftvärmeprod!$B$1:$AH$479,MATCH(W$2,Kraftvärmeprod!$B$1:$AG$1,0),FALSE)/1,0)-IFERROR(VLOOKUP($B282,'Slutlig allokering kvv'!$B$2:$AC$462,MATCH(W$3,'Slutlig allokering kvv'!$B$1:$AJ$1,0),FALSE)/1,0)</f>
        <v>0</v>
      </c>
      <c r="X282">
        <f>IFERROR(VLOOKUP($B282,Kraftvärmeprod!$B$1:$AH$479,MATCH(X$2,Kraftvärmeprod!$B$1:$AG$1,0),FALSE)/1,0)-IFERROR(VLOOKUP($B282,'Slutlig allokering kvv'!$B$2:$AC$462,MATCH(X$3,'Slutlig allokering kvv'!$B$1:$AJ$1,0),FALSE)/1,0)</f>
        <v>0</v>
      </c>
      <c r="Y282">
        <f>IFERROR(VLOOKUP($B282,Kraftvärmeprod!$B$1:$AH$479,MATCH(Y$2,Kraftvärmeprod!$B$1:$AG$1,0),FALSE)/1,0)-IFERROR(VLOOKUP($B282,'Slutlig allokering kvv'!$B$2:$AC$462,MATCH(Y$3,'Slutlig allokering kvv'!$B$1:$AJ$1,0),FALSE)/1,0)</f>
        <v>0</v>
      </c>
      <c r="Z282">
        <f>IFERROR(VLOOKUP($B282,Kraftvärmeprod!$B$1:$AH$479,MATCH(Z$2,Kraftvärmeprod!$B$1:$AG$1,0),FALSE)/1,0)-IFERROR(VLOOKUP($B282,'Slutlig allokering kvv'!$B$2:$AC$462,MATCH(Z$3,'Slutlig allokering kvv'!$B$1:$AJ$1,0),FALSE)/1,0)</f>
        <v>0</v>
      </c>
      <c r="AA282">
        <f>IFERROR(VLOOKUP($B282,Kraftvärmeprod!$B$1:$AH$479,MATCH(AA$2,Kraftvärmeprod!$B$1:$AG$1,0),FALSE)/1,0)-IFERROR(VLOOKUP($B282,'Slutlig allokering kvv'!$B$2:$AC$462,MATCH(AA$3,'Slutlig allokering kvv'!$B$1:$AJ$1,0),FALSE)/1,0)</f>
        <v>0</v>
      </c>
      <c r="AE282">
        <f t="shared" si="8"/>
        <v>0</v>
      </c>
      <c r="AG282">
        <f>IFERROR(VLOOKUP(B282,'Slutlig allokering kvv'!$B$2:$AJ$462,MATCH("Summa slutlig allokerad tillförd energi (utan hjälpel och rökgaskondensering):",'Slutlig allokering kvv'!$B$1:$AK$1,0),FALSE)/1,"")</f>
        <v>0</v>
      </c>
      <c r="AI282" s="137" t="str">
        <f>IFERROR(1-VLOOKUP(B282,'Slutlig allokering kvv'!$B$2:$AJ$462,MATCH("Andel av bränsle i kvv som allokerats till värme, exklusive rökgaskondensering och hjälpel",'Slutlig allokering kvv'!$B$1:$AK$1,0),FALSE),"")</f>
        <v/>
      </c>
      <c r="AK282" s="137" t="str">
        <f t="shared" si="9"/>
        <v/>
      </c>
    </row>
    <row r="283" spans="1:37" x14ac:dyDescent="0.25">
      <c r="A283" s="2" t="s">
        <v>437</v>
      </c>
      <c r="B283" s="2" t="s">
        <v>12</v>
      </c>
      <c r="C283" t="str">
        <f>IFERROR(VLOOKUP($B283,Kraftvärmeprod!$B$1:$AH$479,MATCH(C$3,Kraftvärmeprod!$B$1:$AG$1,0),FALSE)/1,"")</f>
        <v/>
      </c>
      <c r="D283" t="str">
        <f>IFERROR(VLOOKUP($B283,Kraftvärmeprod!$B$1:$AH$479,MATCH(D$3,Kraftvärmeprod!$B$1:$AG$1,0),FALSE)/1,"")</f>
        <v/>
      </c>
      <c r="E283">
        <f>IFERROR(VLOOKUP($B283,Kraftvärmeprod!$B$1:$AH$479,MATCH(E$2,Kraftvärmeprod!$B$1:$AG$1,0),FALSE)/1,0)-IFERROR(VLOOKUP($B283,'Slutlig allokering kvv'!$B$2:$AC$462,MATCH(E$3,'Slutlig allokering kvv'!$B$1:$AJ$1,0),FALSE)/1,0)</f>
        <v>0</v>
      </c>
      <c r="F283">
        <f>IFERROR(VLOOKUP($B283,Kraftvärmeprod!$B$1:$AH$479,MATCH(F$2,Kraftvärmeprod!$B$1:$AG$1,0),FALSE)/1,0)-IFERROR(VLOOKUP($B283,'Slutlig allokering kvv'!$B$2:$AC$462,MATCH(F$3,'Slutlig allokering kvv'!$B$1:$AJ$1,0),FALSE)/1,0)</f>
        <v>0</v>
      </c>
      <c r="G283">
        <f>IFERROR(VLOOKUP($B283,Kraftvärmeprod!$B$1:$AH$479,MATCH(G$2,Kraftvärmeprod!$B$1:$AG$1,0),FALSE)/1,0)-IFERROR(VLOOKUP($B283,'Slutlig allokering kvv'!$B$2:$AC$462,MATCH(G$3,'Slutlig allokering kvv'!$B$1:$AJ$1,0),FALSE)/1,0)</f>
        <v>0</v>
      </c>
      <c r="H283">
        <f>IFERROR(VLOOKUP($B283,Kraftvärmeprod!$B$1:$AH$479,MATCH(H$2,Kraftvärmeprod!$B$1:$AG$1,0),FALSE)/1,0)-IFERROR(VLOOKUP($B283,'Slutlig allokering kvv'!$B$2:$AC$462,MATCH(H$3,'Slutlig allokering kvv'!$B$1:$AJ$1,0),FALSE)/1,0)</f>
        <v>0</v>
      </c>
      <c r="I283">
        <f>IFERROR(VLOOKUP($B283,Kraftvärmeprod!$B$1:$AH$479,MATCH(I$2,Kraftvärmeprod!$B$1:$AG$1,0),FALSE)/1,0)-IFERROR(VLOOKUP($B283,'Slutlig allokering kvv'!$B$2:$AC$462,MATCH(I$3,'Slutlig allokering kvv'!$B$1:$AJ$1,0),FALSE)/1,0)</f>
        <v>0</v>
      </c>
      <c r="J283">
        <f>IFERROR(VLOOKUP($B283,Kraftvärmeprod!$B$1:$AH$479,MATCH(J$2,Kraftvärmeprod!$B$1:$AG$1,0),FALSE)/1,0)-IFERROR(VLOOKUP($B283,'Slutlig allokering kvv'!$B$2:$AC$462,MATCH(J$3,'Slutlig allokering kvv'!$B$1:$AJ$1,0),FALSE)/1,0)</f>
        <v>0</v>
      </c>
      <c r="K283">
        <f>IFERROR(VLOOKUP($B283,Kraftvärmeprod!$B$1:$AH$479,MATCH(K$2,Kraftvärmeprod!$B$1:$AG$1,0),FALSE)/1,0)-IFERROR(VLOOKUP($B283,'Slutlig allokering kvv'!$B$2:$AC$462,MATCH(K$3,'Slutlig allokering kvv'!$B$1:$AJ$1,0),FALSE)/1,0)</f>
        <v>0</v>
      </c>
      <c r="L283">
        <f>IFERROR(VLOOKUP($B283,Kraftvärmeprod!$B$1:$AH$479,MATCH(L$2,Kraftvärmeprod!$B$1:$AG$1,0),FALSE)/1,0)-IFERROR(VLOOKUP($B283,'Slutlig allokering kvv'!$B$2:$AC$462,MATCH(L$3,'Slutlig allokering kvv'!$B$1:$AJ$1,0),FALSE)/1,0)</f>
        <v>0</v>
      </c>
      <c r="M283">
        <f>IFERROR(VLOOKUP($B283,Kraftvärmeprod!$B$1:$AH$479,MATCH(M$2,Kraftvärmeprod!$B$1:$AG$1,0),FALSE)/1,0)-IFERROR(VLOOKUP($B283,'Slutlig allokering kvv'!$B$2:$AC$462,MATCH(M$3,'Slutlig allokering kvv'!$B$1:$AJ$1,0),FALSE)/1,0)</f>
        <v>0</v>
      </c>
      <c r="N283">
        <f>IFERROR(VLOOKUP($B283,Kraftvärmeprod!$B$1:$AH$479,MATCH(N$2,Kraftvärmeprod!$B$1:$AG$1,0),FALSE)/1,0)-IFERROR(VLOOKUP($B283,'Slutlig allokering kvv'!$B$2:$AC$462,MATCH(N$3,'Slutlig allokering kvv'!$B$1:$AJ$1,0),FALSE)/1,0)</f>
        <v>0</v>
      </c>
      <c r="O283">
        <f>IFERROR(VLOOKUP($B283,Kraftvärmeprod!$B$1:$AH$479,MATCH(O$2,Kraftvärmeprod!$B$1:$AG$1,0),FALSE)/1,0)-IFERROR(VLOOKUP($B283,'Slutlig allokering kvv'!$B$2:$AC$462,MATCH(O$3,'Slutlig allokering kvv'!$B$1:$AJ$1,0),FALSE)/1,0)</f>
        <v>0</v>
      </c>
      <c r="P283">
        <f>IFERROR(VLOOKUP($B283,Kraftvärmeprod!$B$1:$AH$479,MATCH(P$2,Kraftvärmeprod!$B$1:$AG$1,0),FALSE)/1,0)-IFERROR(VLOOKUP($B283,'Slutlig allokering kvv'!$B$2:$AC$462,MATCH(P$3,'Slutlig allokering kvv'!$B$1:$AJ$1,0),FALSE)/1,0)</f>
        <v>0</v>
      </c>
      <c r="Q283">
        <f>IFERROR(VLOOKUP($B283,Kraftvärmeprod!$B$1:$AH$479,MATCH(Q$2,Kraftvärmeprod!$B$1:$AG$1,0),FALSE)/1,0)-IFERROR(VLOOKUP($B283,'Slutlig allokering kvv'!$B$2:$AC$462,MATCH(Q$3,'Slutlig allokering kvv'!$B$1:$AJ$1,0),FALSE)/1,0)</f>
        <v>0</v>
      </c>
      <c r="R283">
        <f>IFERROR(VLOOKUP($B283,Kraftvärmeprod!$B$1:$AH$479,MATCH(R$2,Kraftvärmeprod!$B$1:$AG$1,0),FALSE)/1,0)-IFERROR(VLOOKUP($B283,'Slutlig allokering kvv'!$B$2:$AC$462,MATCH(R$3,'Slutlig allokering kvv'!$B$1:$AJ$1,0),FALSE)/1,0)</f>
        <v>0</v>
      </c>
      <c r="S283">
        <f>IFERROR(VLOOKUP($B283,Kraftvärmeprod!$B$1:$AH$479,MATCH(S$2,Kraftvärmeprod!$B$1:$AG$1,0),FALSE)/1,0)-IFERROR(VLOOKUP($B283,'Slutlig allokering kvv'!$B$2:$AC$462,MATCH(S$3,'Slutlig allokering kvv'!$B$1:$AJ$1,0),FALSE)/1,0)</f>
        <v>0</v>
      </c>
      <c r="T283" s="6">
        <f>IFERROR(VLOOKUP($B283,Miljö!$B$1:$S$477,MATCH(T$2,Miljö!$B$1:$X$1,0),FALSE)/1,0)-IFERROR(VLOOKUP($B283,'Slutlig allokering kvv'!$B$2:$AC$462,MATCH(T$3,'Slutlig allokering kvv'!$B$1:$AJ$1,0),FALSE)/1,0)</f>
        <v>0</v>
      </c>
      <c r="U283">
        <f>IFERROR(VLOOKUP($B283,Kraftvärmeprod!$B$1:$AH$479,MATCH(U$2,Kraftvärmeprod!$B$1:$AG$1,0),FALSE)/1,0)-IFERROR(VLOOKUP($B283,'Slutlig allokering kvv'!$B$2:$AC$462,MATCH(U$3,'Slutlig allokering kvv'!$B$1:$AJ$1,0),FALSE)/1,0)</f>
        <v>0</v>
      </c>
      <c r="V283">
        <f>IFERROR(VLOOKUP($B283,Kraftvärmeprod!$B$1:$AH$479,MATCH(V$2,Kraftvärmeprod!$B$1:$AG$1,0),FALSE)/1,0)-IFERROR(VLOOKUP($B283,'Slutlig allokering kvv'!$B$2:$AC$462,MATCH(V$3,'Slutlig allokering kvv'!$B$1:$AJ$1,0),FALSE)/1,0)</f>
        <v>0</v>
      </c>
      <c r="W283">
        <f>IFERROR(VLOOKUP($B283,Kraftvärmeprod!$B$1:$AH$479,MATCH(W$2,Kraftvärmeprod!$B$1:$AG$1,0),FALSE)/1,0)-IFERROR(VLOOKUP($B283,'Slutlig allokering kvv'!$B$2:$AC$462,MATCH(W$3,'Slutlig allokering kvv'!$B$1:$AJ$1,0),FALSE)/1,0)</f>
        <v>0</v>
      </c>
      <c r="X283">
        <f>IFERROR(VLOOKUP($B283,Kraftvärmeprod!$B$1:$AH$479,MATCH(X$2,Kraftvärmeprod!$B$1:$AG$1,0),FALSE)/1,0)-IFERROR(VLOOKUP($B283,'Slutlig allokering kvv'!$B$2:$AC$462,MATCH(X$3,'Slutlig allokering kvv'!$B$1:$AJ$1,0),FALSE)/1,0)</f>
        <v>0</v>
      </c>
      <c r="Y283">
        <f>IFERROR(VLOOKUP($B283,Kraftvärmeprod!$B$1:$AH$479,MATCH(Y$2,Kraftvärmeprod!$B$1:$AG$1,0),FALSE)/1,0)-IFERROR(VLOOKUP($B283,'Slutlig allokering kvv'!$B$2:$AC$462,MATCH(Y$3,'Slutlig allokering kvv'!$B$1:$AJ$1,0),FALSE)/1,0)</f>
        <v>0</v>
      </c>
      <c r="Z283">
        <f>IFERROR(VLOOKUP($B283,Kraftvärmeprod!$B$1:$AH$479,MATCH(Z$2,Kraftvärmeprod!$B$1:$AG$1,0),FALSE)/1,0)-IFERROR(VLOOKUP($B283,'Slutlig allokering kvv'!$B$2:$AC$462,MATCH(Z$3,'Slutlig allokering kvv'!$B$1:$AJ$1,0),FALSE)/1,0)</f>
        <v>0</v>
      </c>
      <c r="AA283">
        <f>IFERROR(VLOOKUP($B283,Kraftvärmeprod!$B$1:$AH$479,MATCH(AA$2,Kraftvärmeprod!$B$1:$AG$1,0),FALSE)/1,0)-IFERROR(VLOOKUP($B283,'Slutlig allokering kvv'!$B$2:$AC$462,MATCH(AA$3,'Slutlig allokering kvv'!$B$1:$AJ$1,0),FALSE)/1,0)</f>
        <v>0</v>
      </c>
      <c r="AE283">
        <f t="shared" si="8"/>
        <v>0</v>
      </c>
      <c r="AG283">
        <f>IFERROR(VLOOKUP(B283,'Slutlig allokering kvv'!$B$2:$AJ$462,MATCH("Summa slutlig allokerad tillförd energi (utan hjälpel och rökgaskondensering):",'Slutlig allokering kvv'!$B$1:$AK$1,0),FALSE)/1,"")</f>
        <v>0</v>
      </c>
      <c r="AI283" s="137" t="str">
        <f>IFERROR(1-VLOOKUP(B283,'Slutlig allokering kvv'!$B$2:$AJ$462,MATCH("Andel av bränsle i kvv som allokerats till värme, exklusive rökgaskondensering och hjälpel",'Slutlig allokering kvv'!$B$1:$AK$1,0),FALSE),"")</f>
        <v/>
      </c>
      <c r="AK283" s="137" t="str">
        <f t="shared" si="9"/>
        <v/>
      </c>
    </row>
    <row r="284" spans="1:37" x14ac:dyDescent="0.25">
      <c r="A284" s="2" t="s">
        <v>437</v>
      </c>
      <c r="B284" s="2" t="s">
        <v>13</v>
      </c>
      <c r="C284" t="str">
        <f>IFERROR(VLOOKUP($B284,Kraftvärmeprod!$B$1:$AH$479,MATCH(C$3,Kraftvärmeprod!$B$1:$AG$1,0),FALSE)/1,"")</f>
        <v/>
      </c>
      <c r="D284" t="str">
        <f>IFERROR(VLOOKUP($B284,Kraftvärmeprod!$B$1:$AH$479,MATCH(D$3,Kraftvärmeprod!$B$1:$AG$1,0),FALSE)/1,"")</f>
        <v/>
      </c>
      <c r="E284">
        <f>IFERROR(VLOOKUP($B284,Kraftvärmeprod!$B$1:$AH$479,MATCH(E$2,Kraftvärmeprod!$B$1:$AG$1,0),FALSE)/1,0)-IFERROR(VLOOKUP($B284,'Slutlig allokering kvv'!$B$2:$AC$462,MATCH(E$3,'Slutlig allokering kvv'!$B$1:$AJ$1,0),FALSE)/1,0)</f>
        <v>0</v>
      </c>
      <c r="F284">
        <f>IFERROR(VLOOKUP($B284,Kraftvärmeprod!$B$1:$AH$479,MATCH(F$2,Kraftvärmeprod!$B$1:$AG$1,0),FALSE)/1,0)-IFERROR(VLOOKUP($B284,'Slutlig allokering kvv'!$B$2:$AC$462,MATCH(F$3,'Slutlig allokering kvv'!$B$1:$AJ$1,0),FALSE)/1,0)</f>
        <v>0</v>
      </c>
      <c r="G284">
        <f>IFERROR(VLOOKUP($B284,Kraftvärmeprod!$B$1:$AH$479,MATCH(G$2,Kraftvärmeprod!$B$1:$AG$1,0),FALSE)/1,0)-IFERROR(VLOOKUP($B284,'Slutlig allokering kvv'!$B$2:$AC$462,MATCH(G$3,'Slutlig allokering kvv'!$B$1:$AJ$1,0),FALSE)/1,0)</f>
        <v>0</v>
      </c>
      <c r="H284">
        <f>IFERROR(VLOOKUP($B284,Kraftvärmeprod!$B$1:$AH$479,MATCH(H$2,Kraftvärmeprod!$B$1:$AG$1,0),FALSE)/1,0)-IFERROR(VLOOKUP($B284,'Slutlig allokering kvv'!$B$2:$AC$462,MATCH(H$3,'Slutlig allokering kvv'!$B$1:$AJ$1,0),FALSE)/1,0)</f>
        <v>0</v>
      </c>
      <c r="I284">
        <f>IFERROR(VLOOKUP($B284,Kraftvärmeprod!$B$1:$AH$479,MATCH(I$2,Kraftvärmeprod!$B$1:$AG$1,0),FALSE)/1,0)-IFERROR(VLOOKUP($B284,'Slutlig allokering kvv'!$B$2:$AC$462,MATCH(I$3,'Slutlig allokering kvv'!$B$1:$AJ$1,0),FALSE)/1,0)</f>
        <v>0</v>
      </c>
      <c r="J284">
        <f>IFERROR(VLOOKUP($B284,Kraftvärmeprod!$B$1:$AH$479,MATCH(J$2,Kraftvärmeprod!$B$1:$AG$1,0),FALSE)/1,0)-IFERROR(VLOOKUP($B284,'Slutlig allokering kvv'!$B$2:$AC$462,MATCH(J$3,'Slutlig allokering kvv'!$B$1:$AJ$1,0),FALSE)/1,0)</f>
        <v>0</v>
      </c>
      <c r="K284">
        <f>IFERROR(VLOOKUP($B284,Kraftvärmeprod!$B$1:$AH$479,MATCH(K$2,Kraftvärmeprod!$B$1:$AG$1,0),FALSE)/1,0)-IFERROR(VLOOKUP($B284,'Slutlig allokering kvv'!$B$2:$AC$462,MATCH(K$3,'Slutlig allokering kvv'!$B$1:$AJ$1,0),FALSE)/1,0)</f>
        <v>0</v>
      </c>
      <c r="L284">
        <f>IFERROR(VLOOKUP($B284,Kraftvärmeprod!$B$1:$AH$479,MATCH(L$2,Kraftvärmeprod!$B$1:$AG$1,0),FALSE)/1,0)-IFERROR(VLOOKUP($B284,'Slutlig allokering kvv'!$B$2:$AC$462,MATCH(L$3,'Slutlig allokering kvv'!$B$1:$AJ$1,0),FALSE)/1,0)</f>
        <v>0</v>
      </c>
      <c r="M284">
        <f>IFERROR(VLOOKUP($B284,Kraftvärmeprod!$B$1:$AH$479,MATCH(M$2,Kraftvärmeprod!$B$1:$AG$1,0),FALSE)/1,0)-IFERROR(VLOOKUP($B284,'Slutlig allokering kvv'!$B$2:$AC$462,MATCH(M$3,'Slutlig allokering kvv'!$B$1:$AJ$1,0),FALSE)/1,0)</f>
        <v>0</v>
      </c>
      <c r="N284">
        <f>IFERROR(VLOOKUP($B284,Kraftvärmeprod!$B$1:$AH$479,MATCH(N$2,Kraftvärmeprod!$B$1:$AG$1,0),FALSE)/1,0)-IFERROR(VLOOKUP($B284,'Slutlig allokering kvv'!$B$2:$AC$462,MATCH(N$3,'Slutlig allokering kvv'!$B$1:$AJ$1,0),FALSE)/1,0)</f>
        <v>0</v>
      </c>
      <c r="O284">
        <f>IFERROR(VLOOKUP($B284,Kraftvärmeprod!$B$1:$AH$479,MATCH(O$2,Kraftvärmeprod!$B$1:$AG$1,0),FALSE)/1,0)-IFERROR(VLOOKUP($B284,'Slutlig allokering kvv'!$B$2:$AC$462,MATCH(O$3,'Slutlig allokering kvv'!$B$1:$AJ$1,0),FALSE)/1,0)</f>
        <v>0</v>
      </c>
      <c r="P284">
        <f>IFERROR(VLOOKUP($B284,Kraftvärmeprod!$B$1:$AH$479,MATCH(P$2,Kraftvärmeprod!$B$1:$AG$1,0),FALSE)/1,0)-IFERROR(VLOOKUP($B284,'Slutlig allokering kvv'!$B$2:$AC$462,MATCH(P$3,'Slutlig allokering kvv'!$B$1:$AJ$1,0),FALSE)/1,0)</f>
        <v>0</v>
      </c>
      <c r="Q284">
        <f>IFERROR(VLOOKUP($B284,Kraftvärmeprod!$B$1:$AH$479,MATCH(Q$2,Kraftvärmeprod!$B$1:$AG$1,0),FALSE)/1,0)-IFERROR(VLOOKUP($B284,'Slutlig allokering kvv'!$B$2:$AC$462,MATCH(Q$3,'Slutlig allokering kvv'!$B$1:$AJ$1,0),FALSE)/1,0)</f>
        <v>0</v>
      </c>
      <c r="R284">
        <f>IFERROR(VLOOKUP($B284,Kraftvärmeprod!$B$1:$AH$479,MATCH(R$2,Kraftvärmeprod!$B$1:$AG$1,0),FALSE)/1,0)-IFERROR(VLOOKUP($B284,'Slutlig allokering kvv'!$B$2:$AC$462,MATCH(R$3,'Slutlig allokering kvv'!$B$1:$AJ$1,0),FALSE)/1,0)</f>
        <v>0</v>
      </c>
      <c r="S284">
        <f>IFERROR(VLOOKUP($B284,Kraftvärmeprod!$B$1:$AH$479,MATCH(S$2,Kraftvärmeprod!$B$1:$AG$1,0),FALSE)/1,0)-IFERROR(VLOOKUP($B284,'Slutlig allokering kvv'!$B$2:$AC$462,MATCH(S$3,'Slutlig allokering kvv'!$B$1:$AJ$1,0),FALSE)/1,0)</f>
        <v>0</v>
      </c>
      <c r="T284" s="6">
        <f>IFERROR(VLOOKUP($B284,Miljö!$B$1:$S$477,MATCH(T$2,Miljö!$B$1:$X$1,0),FALSE)/1,0)-IFERROR(VLOOKUP($B284,'Slutlig allokering kvv'!$B$2:$AC$462,MATCH(T$3,'Slutlig allokering kvv'!$B$1:$AJ$1,0),FALSE)/1,0)</f>
        <v>0</v>
      </c>
      <c r="U284">
        <f>IFERROR(VLOOKUP($B284,Kraftvärmeprod!$B$1:$AH$479,MATCH(U$2,Kraftvärmeprod!$B$1:$AG$1,0),FALSE)/1,0)-IFERROR(VLOOKUP($B284,'Slutlig allokering kvv'!$B$2:$AC$462,MATCH(U$3,'Slutlig allokering kvv'!$B$1:$AJ$1,0),FALSE)/1,0)</f>
        <v>0</v>
      </c>
      <c r="V284">
        <f>IFERROR(VLOOKUP($B284,Kraftvärmeprod!$B$1:$AH$479,MATCH(V$2,Kraftvärmeprod!$B$1:$AG$1,0),FALSE)/1,0)-IFERROR(VLOOKUP($B284,'Slutlig allokering kvv'!$B$2:$AC$462,MATCH(V$3,'Slutlig allokering kvv'!$B$1:$AJ$1,0),FALSE)/1,0)</f>
        <v>0</v>
      </c>
      <c r="W284">
        <f>IFERROR(VLOOKUP($B284,Kraftvärmeprod!$B$1:$AH$479,MATCH(W$2,Kraftvärmeprod!$B$1:$AG$1,0),FALSE)/1,0)-IFERROR(VLOOKUP($B284,'Slutlig allokering kvv'!$B$2:$AC$462,MATCH(W$3,'Slutlig allokering kvv'!$B$1:$AJ$1,0),FALSE)/1,0)</f>
        <v>0</v>
      </c>
      <c r="X284">
        <f>IFERROR(VLOOKUP($B284,Kraftvärmeprod!$B$1:$AH$479,MATCH(X$2,Kraftvärmeprod!$B$1:$AG$1,0),FALSE)/1,0)-IFERROR(VLOOKUP($B284,'Slutlig allokering kvv'!$B$2:$AC$462,MATCH(X$3,'Slutlig allokering kvv'!$B$1:$AJ$1,0),FALSE)/1,0)</f>
        <v>0</v>
      </c>
      <c r="Y284">
        <f>IFERROR(VLOOKUP($B284,Kraftvärmeprod!$B$1:$AH$479,MATCH(Y$2,Kraftvärmeprod!$B$1:$AG$1,0),FALSE)/1,0)-IFERROR(VLOOKUP($B284,'Slutlig allokering kvv'!$B$2:$AC$462,MATCH(Y$3,'Slutlig allokering kvv'!$B$1:$AJ$1,0),FALSE)/1,0)</f>
        <v>0</v>
      </c>
      <c r="Z284">
        <f>IFERROR(VLOOKUP($B284,Kraftvärmeprod!$B$1:$AH$479,MATCH(Z$2,Kraftvärmeprod!$B$1:$AG$1,0),FALSE)/1,0)-IFERROR(VLOOKUP($B284,'Slutlig allokering kvv'!$B$2:$AC$462,MATCH(Z$3,'Slutlig allokering kvv'!$B$1:$AJ$1,0),FALSE)/1,0)</f>
        <v>0</v>
      </c>
      <c r="AA284">
        <f>IFERROR(VLOOKUP($B284,Kraftvärmeprod!$B$1:$AH$479,MATCH(AA$2,Kraftvärmeprod!$B$1:$AG$1,0),FALSE)/1,0)-IFERROR(VLOOKUP($B284,'Slutlig allokering kvv'!$B$2:$AC$462,MATCH(AA$3,'Slutlig allokering kvv'!$B$1:$AJ$1,0),FALSE)/1,0)</f>
        <v>0</v>
      </c>
      <c r="AE284">
        <f t="shared" si="8"/>
        <v>0</v>
      </c>
      <c r="AG284">
        <f>IFERROR(VLOOKUP(B284,'Slutlig allokering kvv'!$B$2:$AJ$462,MATCH("Summa slutlig allokerad tillförd energi (utan hjälpel och rökgaskondensering):",'Slutlig allokering kvv'!$B$1:$AK$1,0),FALSE)/1,"")</f>
        <v>0</v>
      </c>
      <c r="AI284" s="137" t="str">
        <f>IFERROR(1-VLOOKUP(B284,'Slutlig allokering kvv'!$B$2:$AJ$462,MATCH("Andel av bränsle i kvv som allokerats till värme, exklusive rökgaskondensering och hjälpel",'Slutlig allokering kvv'!$B$1:$AK$1,0),FALSE),"")</f>
        <v/>
      </c>
      <c r="AK284" s="137" t="str">
        <f t="shared" si="9"/>
        <v/>
      </c>
    </row>
    <row r="285" spans="1:37" x14ac:dyDescent="0.25">
      <c r="A285" s="2" t="s">
        <v>437</v>
      </c>
      <c r="B285" s="2" t="s">
        <v>14</v>
      </c>
      <c r="C285" t="str">
        <f>IFERROR(VLOOKUP($B285,Kraftvärmeprod!$B$1:$AH$479,MATCH(C$3,Kraftvärmeprod!$B$1:$AG$1,0),FALSE)/1,"")</f>
        <v/>
      </c>
      <c r="D285" t="str">
        <f>IFERROR(VLOOKUP($B285,Kraftvärmeprod!$B$1:$AH$479,MATCH(D$3,Kraftvärmeprod!$B$1:$AG$1,0),FALSE)/1,"")</f>
        <v/>
      </c>
      <c r="E285">
        <f>IFERROR(VLOOKUP($B285,Kraftvärmeprod!$B$1:$AH$479,MATCH(E$2,Kraftvärmeprod!$B$1:$AG$1,0),FALSE)/1,0)-IFERROR(VLOOKUP($B285,'Slutlig allokering kvv'!$B$2:$AC$462,MATCH(E$3,'Slutlig allokering kvv'!$B$1:$AJ$1,0),FALSE)/1,0)</f>
        <v>0</v>
      </c>
      <c r="F285">
        <f>IFERROR(VLOOKUP($B285,Kraftvärmeprod!$B$1:$AH$479,MATCH(F$2,Kraftvärmeprod!$B$1:$AG$1,0),FALSE)/1,0)-IFERROR(VLOOKUP($B285,'Slutlig allokering kvv'!$B$2:$AC$462,MATCH(F$3,'Slutlig allokering kvv'!$B$1:$AJ$1,0),FALSE)/1,0)</f>
        <v>0</v>
      </c>
      <c r="G285">
        <f>IFERROR(VLOOKUP($B285,Kraftvärmeprod!$B$1:$AH$479,MATCH(G$2,Kraftvärmeprod!$B$1:$AG$1,0),FALSE)/1,0)-IFERROR(VLOOKUP($B285,'Slutlig allokering kvv'!$B$2:$AC$462,MATCH(G$3,'Slutlig allokering kvv'!$B$1:$AJ$1,0),FALSE)/1,0)</f>
        <v>0</v>
      </c>
      <c r="H285">
        <f>IFERROR(VLOOKUP($B285,Kraftvärmeprod!$B$1:$AH$479,MATCH(H$2,Kraftvärmeprod!$B$1:$AG$1,0),FALSE)/1,0)-IFERROR(VLOOKUP($B285,'Slutlig allokering kvv'!$B$2:$AC$462,MATCH(H$3,'Slutlig allokering kvv'!$B$1:$AJ$1,0),FALSE)/1,0)</f>
        <v>0</v>
      </c>
      <c r="I285">
        <f>IFERROR(VLOOKUP($B285,Kraftvärmeprod!$B$1:$AH$479,MATCH(I$2,Kraftvärmeprod!$B$1:$AG$1,0),FALSE)/1,0)-IFERROR(VLOOKUP($B285,'Slutlig allokering kvv'!$B$2:$AC$462,MATCH(I$3,'Slutlig allokering kvv'!$B$1:$AJ$1,0),FALSE)/1,0)</f>
        <v>0</v>
      </c>
      <c r="J285">
        <f>IFERROR(VLOOKUP($B285,Kraftvärmeprod!$B$1:$AH$479,MATCH(J$2,Kraftvärmeprod!$B$1:$AG$1,0),FALSE)/1,0)-IFERROR(VLOOKUP($B285,'Slutlig allokering kvv'!$B$2:$AC$462,MATCH(J$3,'Slutlig allokering kvv'!$B$1:$AJ$1,0),FALSE)/1,0)</f>
        <v>0</v>
      </c>
      <c r="K285">
        <f>IFERROR(VLOOKUP($B285,Kraftvärmeprod!$B$1:$AH$479,MATCH(K$2,Kraftvärmeprod!$B$1:$AG$1,0),FALSE)/1,0)-IFERROR(VLOOKUP($B285,'Slutlig allokering kvv'!$B$2:$AC$462,MATCH(K$3,'Slutlig allokering kvv'!$B$1:$AJ$1,0),FALSE)/1,0)</f>
        <v>0</v>
      </c>
      <c r="L285">
        <f>IFERROR(VLOOKUP($B285,Kraftvärmeprod!$B$1:$AH$479,MATCH(L$2,Kraftvärmeprod!$B$1:$AG$1,0),FALSE)/1,0)-IFERROR(VLOOKUP($B285,'Slutlig allokering kvv'!$B$2:$AC$462,MATCH(L$3,'Slutlig allokering kvv'!$B$1:$AJ$1,0),FALSE)/1,0)</f>
        <v>0</v>
      </c>
      <c r="M285">
        <f>IFERROR(VLOOKUP($B285,Kraftvärmeprod!$B$1:$AH$479,MATCH(M$2,Kraftvärmeprod!$B$1:$AG$1,0),FALSE)/1,0)-IFERROR(VLOOKUP($B285,'Slutlig allokering kvv'!$B$2:$AC$462,MATCH(M$3,'Slutlig allokering kvv'!$B$1:$AJ$1,0),FALSE)/1,0)</f>
        <v>0</v>
      </c>
      <c r="N285">
        <f>IFERROR(VLOOKUP($B285,Kraftvärmeprod!$B$1:$AH$479,MATCH(N$2,Kraftvärmeprod!$B$1:$AG$1,0),FALSE)/1,0)-IFERROR(VLOOKUP($B285,'Slutlig allokering kvv'!$B$2:$AC$462,MATCH(N$3,'Slutlig allokering kvv'!$B$1:$AJ$1,0),FALSE)/1,0)</f>
        <v>0</v>
      </c>
      <c r="O285">
        <f>IFERROR(VLOOKUP($B285,Kraftvärmeprod!$B$1:$AH$479,MATCH(O$2,Kraftvärmeprod!$B$1:$AG$1,0),FALSE)/1,0)-IFERROR(VLOOKUP($B285,'Slutlig allokering kvv'!$B$2:$AC$462,MATCH(O$3,'Slutlig allokering kvv'!$B$1:$AJ$1,0),FALSE)/1,0)</f>
        <v>0</v>
      </c>
      <c r="P285">
        <f>IFERROR(VLOOKUP($B285,Kraftvärmeprod!$B$1:$AH$479,MATCH(P$2,Kraftvärmeprod!$B$1:$AG$1,0),FALSE)/1,0)-IFERROR(VLOOKUP($B285,'Slutlig allokering kvv'!$B$2:$AC$462,MATCH(P$3,'Slutlig allokering kvv'!$B$1:$AJ$1,0),FALSE)/1,0)</f>
        <v>0</v>
      </c>
      <c r="Q285">
        <f>IFERROR(VLOOKUP($B285,Kraftvärmeprod!$B$1:$AH$479,MATCH(Q$2,Kraftvärmeprod!$B$1:$AG$1,0),FALSE)/1,0)-IFERROR(VLOOKUP($B285,'Slutlig allokering kvv'!$B$2:$AC$462,MATCH(Q$3,'Slutlig allokering kvv'!$B$1:$AJ$1,0),FALSE)/1,0)</f>
        <v>0</v>
      </c>
      <c r="R285">
        <f>IFERROR(VLOOKUP($B285,Kraftvärmeprod!$B$1:$AH$479,MATCH(R$2,Kraftvärmeprod!$B$1:$AG$1,0),FALSE)/1,0)-IFERROR(VLOOKUP($B285,'Slutlig allokering kvv'!$B$2:$AC$462,MATCH(R$3,'Slutlig allokering kvv'!$B$1:$AJ$1,0),FALSE)/1,0)</f>
        <v>0</v>
      </c>
      <c r="S285">
        <f>IFERROR(VLOOKUP($B285,Kraftvärmeprod!$B$1:$AH$479,MATCH(S$2,Kraftvärmeprod!$B$1:$AG$1,0),FALSE)/1,0)-IFERROR(VLOOKUP($B285,'Slutlig allokering kvv'!$B$2:$AC$462,MATCH(S$3,'Slutlig allokering kvv'!$B$1:$AJ$1,0),FALSE)/1,0)</f>
        <v>0</v>
      </c>
      <c r="T285" s="6">
        <f>IFERROR(VLOOKUP($B285,Miljö!$B$1:$S$477,MATCH(T$2,Miljö!$B$1:$X$1,0),FALSE)/1,0)-IFERROR(VLOOKUP($B285,'Slutlig allokering kvv'!$B$2:$AC$462,MATCH(T$3,'Slutlig allokering kvv'!$B$1:$AJ$1,0),FALSE)/1,0)</f>
        <v>0</v>
      </c>
      <c r="U285">
        <f>IFERROR(VLOOKUP($B285,Kraftvärmeprod!$B$1:$AH$479,MATCH(U$2,Kraftvärmeprod!$B$1:$AG$1,0),FALSE)/1,0)-IFERROR(VLOOKUP($B285,'Slutlig allokering kvv'!$B$2:$AC$462,MATCH(U$3,'Slutlig allokering kvv'!$B$1:$AJ$1,0),FALSE)/1,0)</f>
        <v>0</v>
      </c>
      <c r="V285">
        <f>IFERROR(VLOOKUP($B285,Kraftvärmeprod!$B$1:$AH$479,MATCH(V$2,Kraftvärmeprod!$B$1:$AG$1,0),FALSE)/1,0)-IFERROR(VLOOKUP($B285,'Slutlig allokering kvv'!$B$2:$AC$462,MATCH(V$3,'Slutlig allokering kvv'!$B$1:$AJ$1,0),FALSE)/1,0)</f>
        <v>0</v>
      </c>
      <c r="W285">
        <f>IFERROR(VLOOKUP($B285,Kraftvärmeprod!$B$1:$AH$479,MATCH(W$2,Kraftvärmeprod!$B$1:$AG$1,0),FALSE)/1,0)-IFERROR(VLOOKUP($B285,'Slutlig allokering kvv'!$B$2:$AC$462,MATCH(W$3,'Slutlig allokering kvv'!$B$1:$AJ$1,0),FALSE)/1,0)</f>
        <v>0</v>
      </c>
      <c r="X285">
        <f>IFERROR(VLOOKUP($B285,Kraftvärmeprod!$B$1:$AH$479,MATCH(X$2,Kraftvärmeprod!$B$1:$AG$1,0),FALSE)/1,0)-IFERROR(VLOOKUP($B285,'Slutlig allokering kvv'!$B$2:$AC$462,MATCH(X$3,'Slutlig allokering kvv'!$B$1:$AJ$1,0),FALSE)/1,0)</f>
        <v>0</v>
      </c>
      <c r="Y285">
        <f>IFERROR(VLOOKUP($B285,Kraftvärmeprod!$B$1:$AH$479,MATCH(Y$2,Kraftvärmeprod!$B$1:$AG$1,0),FALSE)/1,0)-IFERROR(VLOOKUP($B285,'Slutlig allokering kvv'!$B$2:$AC$462,MATCH(Y$3,'Slutlig allokering kvv'!$B$1:$AJ$1,0),FALSE)/1,0)</f>
        <v>0</v>
      </c>
      <c r="Z285">
        <f>IFERROR(VLOOKUP($B285,Kraftvärmeprod!$B$1:$AH$479,MATCH(Z$2,Kraftvärmeprod!$B$1:$AG$1,0),FALSE)/1,0)-IFERROR(VLOOKUP($B285,'Slutlig allokering kvv'!$B$2:$AC$462,MATCH(Z$3,'Slutlig allokering kvv'!$B$1:$AJ$1,0),FALSE)/1,0)</f>
        <v>0</v>
      </c>
      <c r="AA285">
        <f>IFERROR(VLOOKUP($B285,Kraftvärmeprod!$B$1:$AH$479,MATCH(AA$2,Kraftvärmeprod!$B$1:$AG$1,0),FALSE)/1,0)-IFERROR(VLOOKUP($B285,'Slutlig allokering kvv'!$B$2:$AC$462,MATCH(AA$3,'Slutlig allokering kvv'!$B$1:$AJ$1,0),FALSE)/1,0)</f>
        <v>0</v>
      </c>
      <c r="AE285">
        <f t="shared" si="8"/>
        <v>0</v>
      </c>
      <c r="AG285">
        <f>IFERROR(VLOOKUP(B285,'Slutlig allokering kvv'!$B$2:$AJ$462,MATCH("Summa slutlig allokerad tillförd energi (utan hjälpel och rökgaskondensering):",'Slutlig allokering kvv'!$B$1:$AK$1,0),FALSE)/1,"")</f>
        <v>0</v>
      </c>
      <c r="AI285" s="137" t="str">
        <f>IFERROR(1-VLOOKUP(B285,'Slutlig allokering kvv'!$B$2:$AJ$462,MATCH("Andel av bränsle i kvv som allokerats till värme, exklusive rökgaskondensering och hjälpel",'Slutlig allokering kvv'!$B$1:$AK$1,0),FALSE),"")</f>
        <v/>
      </c>
      <c r="AK285" s="137" t="str">
        <f t="shared" si="9"/>
        <v/>
      </c>
    </row>
    <row r="286" spans="1:37" x14ac:dyDescent="0.25">
      <c r="A286" s="2" t="s">
        <v>437</v>
      </c>
      <c r="B286" s="2" t="s">
        <v>15</v>
      </c>
      <c r="C286" t="str">
        <f>IFERROR(VLOOKUP($B286,Kraftvärmeprod!$B$1:$AH$479,MATCH(C$3,Kraftvärmeprod!$B$1:$AG$1,0),FALSE)/1,"")</f>
        <v/>
      </c>
      <c r="D286" t="str">
        <f>IFERROR(VLOOKUP($B286,Kraftvärmeprod!$B$1:$AH$479,MATCH(D$3,Kraftvärmeprod!$B$1:$AG$1,0),FALSE)/1,"")</f>
        <v/>
      </c>
      <c r="E286">
        <f>IFERROR(VLOOKUP($B286,Kraftvärmeprod!$B$1:$AH$479,MATCH(E$2,Kraftvärmeprod!$B$1:$AG$1,0),FALSE)/1,0)-IFERROR(VLOOKUP($B286,'Slutlig allokering kvv'!$B$2:$AC$462,MATCH(E$3,'Slutlig allokering kvv'!$B$1:$AJ$1,0),FALSE)/1,0)</f>
        <v>0</v>
      </c>
      <c r="F286">
        <f>IFERROR(VLOOKUP($B286,Kraftvärmeprod!$B$1:$AH$479,MATCH(F$2,Kraftvärmeprod!$B$1:$AG$1,0),FALSE)/1,0)-IFERROR(VLOOKUP($B286,'Slutlig allokering kvv'!$B$2:$AC$462,MATCH(F$3,'Slutlig allokering kvv'!$B$1:$AJ$1,0),FALSE)/1,0)</f>
        <v>0</v>
      </c>
      <c r="G286">
        <f>IFERROR(VLOOKUP($B286,Kraftvärmeprod!$B$1:$AH$479,MATCH(G$2,Kraftvärmeprod!$B$1:$AG$1,0),FALSE)/1,0)-IFERROR(VLOOKUP($B286,'Slutlig allokering kvv'!$B$2:$AC$462,MATCH(G$3,'Slutlig allokering kvv'!$B$1:$AJ$1,0),FALSE)/1,0)</f>
        <v>0</v>
      </c>
      <c r="H286">
        <f>IFERROR(VLOOKUP($B286,Kraftvärmeprod!$B$1:$AH$479,MATCH(H$2,Kraftvärmeprod!$B$1:$AG$1,0),FALSE)/1,0)-IFERROR(VLOOKUP($B286,'Slutlig allokering kvv'!$B$2:$AC$462,MATCH(H$3,'Slutlig allokering kvv'!$B$1:$AJ$1,0),FALSE)/1,0)</f>
        <v>0</v>
      </c>
      <c r="I286">
        <f>IFERROR(VLOOKUP($B286,Kraftvärmeprod!$B$1:$AH$479,MATCH(I$2,Kraftvärmeprod!$B$1:$AG$1,0),FALSE)/1,0)-IFERROR(VLOOKUP($B286,'Slutlig allokering kvv'!$B$2:$AC$462,MATCH(I$3,'Slutlig allokering kvv'!$B$1:$AJ$1,0),FALSE)/1,0)</f>
        <v>0</v>
      </c>
      <c r="J286">
        <f>IFERROR(VLOOKUP($B286,Kraftvärmeprod!$B$1:$AH$479,MATCH(J$2,Kraftvärmeprod!$B$1:$AG$1,0),FALSE)/1,0)-IFERROR(VLOOKUP($B286,'Slutlig allokering kvv'!$B$2:$AC$462,MATCH(J$3,'Slutlig allokering kvv'!$B$1:$AJ$1,0),FALSE)/1,0)</f>
        <v>0</v>
      </c>
      <c r="K286">
        <f>IFERROR(VLOOKUP($B286,Kraftvärmeprod!$B$1:$AH$479,MATCH(K$2,Kraftvärmeprod!$B$1:$AG$1,0),FALSE)/1,0)-IFERROR(VLOOKUP($B286,'Slutlig allokering kvv'!$B$2:$AC$462,MATCH(K$3,'Slutlig allokering kvv'!$B$1:$AJ$1,0),FALSE)/1,0)</f>
        <v>0</v>
      </c>
      <c r="L286">
        <f>IFERROR(VLOOKUP($B286,Kraftvärmeprod!$B$1:$AH$479,MATCH(L$2,Kraftvärmeprod!$B$1:$AG$1,0),FALSE)/1,0)-IFERROR(VLOOKUP($B286,'Slutlig allokering kvv'!$B$2:$AC$462,MATCH(L$3,'Slutlig allokering kvv'!$B$1:$AJ$1,0),FALSE)/1,0)</f>
        <v>0</v>
      </c>
      <c r="M286">
        <f>IFERROR(VLOOKUP($B286,Kraftvärmeprod!$B$1:$AH$479,MATCH(M$2,Kraftvärmeprod!$B$1:$AG$1,0),FALSE)/1,0)-IFERROR(VLOOKUP($B286,'Slutlig allokering kvv'!$B$2:$AC$462,MATCH(M$3,'Slutlig allokering kvv'!$B$1:$AJ$1,0),FALSE)/1,0)</f>
        <v>0</v>
      </c>
      <c r="N286">
        <f>IFERROR(VLOOKUP($B286,Kraftvärmeprod!$B$1:$AH$479,MATCH(N$2,Kraftvärmeprod!$B$1:$AG$1,0),FALSE)/1,0)-IFERROR(VLOOKUP($B286,'Slutlig allokering kvv'!$B$2:$AC$462,MATCH(N$3,'Slutlig allokering kvv'!$B$1:$AJ$1,0),FALSE)/1,0)</f>
        <v>0</v>
      </c>
      <c r="O286">
        <f>IFERROR(VLOOKUP($B286,Kraftvärmeprod!$B$1:$AH$479,MATCH(O$2,Kraftvärmeprod!$B$1:$AG$1,0),FALSE)/1,0)-IFERROR(VLOOKUP($B286,'Slutlig allokering kvv'!$B$2:$AC$462,MATCH(O$3,'Slutlig allokering kvv'!$B$1:$AJ$1,0),FALSE)/1,0)</f>
        <v>0</v>
      </c>
      <c r="P286">
        <f>IFERROR(VLOOKUP($B286,Kraftvärmeprod!$B$1:$AH$479,MATCH(P$2,Kraftvärmeprod!$B$1:$AG$1,0),FALSE)/1,0)-IFERROR(VLOOKUP($B286,'Slutlig allokering kvv'!$B$2:$AC$462,MATCH(P$3,'Slutlig allokering kvv'!$B$1:$AJ$1,0),FALSE)/1,0)</f>
        <v>0</v>
      </c>
      <c r="Q286">
        <f>IFERROR(VLOOKUP($B286,Kraftvärmeprod!$B$1:$AH$479,MATCH(Q$2,Kraftvärmeprod!$B$1:$AG$1,0),FALSE)/1,0)-IFERROR(VLOOKUP($B286,'Slutlig allokering kvv'!$B$2:$AC$462,MATCH(Q$3,'Slutlig allokering kvv'!$B$1:$AJ$1,0),FALSE)/1,0)</f>
        <v>0</v>
      </c>
      <c r="R286">
        <f>IFERROR(VLOOKUP($B286,Kraftvärmeprod!$B$1:$AH$479,MATCH(R$2,Kraftvärmeprod!$B$1:$AG$1,0),FALSE)/1,0)-IFERROR(VLOOKUP($B286,'Slutlig allokering kvv'!$B$2:$AC$462,MATCH(R$3,'Slutlig allokering kvv'!$B$1:$AJ$1,0),FALSE)/1,0)</f>
        <v>0</v>
      </c>
      <c r="S286">
        <f>IFERROR(VLOOKUP($B286,Kraftvärmeprod!$B$1:$AH$479,MATCH(S$2,Kraftvärmeprod!$B$1:$AG$1,0),FALSE)/1,0)-IFERROR(VLOOKUP($B286,'Slutlig allokering kvv'!$B$2:$AC$462,MATCH(S$3,'Slutlig allokering kvv'!$B$1:$AJ$1,0),FALSE)/1,0)</f>
        <v>0</v>
      </c>
      <c r="T286" s="6">
        <f>IFERROR(VLOOKUP($B286,Miljö!$B$1:$S$477,MATCH(T$2,Miljö!$B$1:$X$1,0),FALSE)/1,0)-IFERROR(VLOOKUP($B286,'Slutlig allokering kvv'!$B$2:$AC$462,MATCH(T$3,'Slutlig allokering kvv'!$B$1:$AJ$1,0),FALSE)/1,0)</f>
        <v>0</v>
      </c>
      <c r="U286">
        <f>IFERROR(VLOOKUP($B286,Kraftvärmeprod!$B$1:$AH$479,MATCH(U$2,Kraftvärmeprod!$B$1:$AG$1,0),FALSE)/1,0)-IFERROR(VLOOKUP($B286,'Slutlig allokering kvv'!$B$2:$AC$462,MATCH(U$3,'Slutlig allokering kvv'!$B$1:$AJ$1,0),FALSE)/1,0)</f>
        <v>0</v>
      </c>
      <c r="V286">
        <f>IFERROR(VLOOKUP($B286,Kraftvärmeprod!$B$1:$AH$479,MATCH(V$2,Kraftvärmeprod!$B$1:$AG$1,0),FALSE)/1,0)-IFERROR(VLOOKUP($B286,'Slutlig allokering kvv'!$B$2:$AC$462,MATCH(V$3,'Slutlig allokering kvv'!$B$1:$AJ$1,0),FALSE)/1,0)</f>
        <v>0</v>
      </c>
      <c r="W286">
        <f>IFERROR(VLOOKUP($B286,Kraftvärmeprod!$B$1:$AH$479,MATCH(W$2,Kraftvärmeprod!$B$1:$AG$1,0),FALSE)/1,0)-IFERROR(VLOOKUP($B286,'Slutlig allokering kvv'!$B$2:$AC$462,MATCH(W$3,'Slutlig allokering kvv'!$B$1:$AJ$1,0),FALSE)/1,0)</f>
        <v>0</v>
      </c>
      <c r="X286">
        <f>IFERROR(VLOOKUP($B286,Kraftvärmeprod!$B$1:$AH$479,MATCH(X$2,Kraftvärmeprod!$B$1:$AG$1,0),FALSE)/1,0)-IFERROR(VLOOKUP($B286,'Slutlig allokering kvv'!$B$2:$AC$462,MATCH(X$3,'Slutlig allokering kvv'!$B$1:$AJ$1,0),FALSE)/1,0)</f>
        <v>0</v>
      </c>
      <c r="Y286">
        <f>IFERROR(VLOOKUP($B286,Kraftvärmeprod!$B$1:$AH$479,MATCH(Y$2,Kraftvärmeprod!$B$1:$AG$1,0),FALSE)/1,0)-IFERROR(VLOOKUP($B286,'Slutlig allokering kvv'!$B$2:$AC$462,MATCH(Y$3,'Slutlig allokering kvv'!$B$1:$AJ$1,0),FALSE)/1,0)</f>
        <v>0</v>
      </c>
      <c r="Z286">
        <f>IFERROR(VLOOKUP($B286,Kraftvärmeprod!$B$1:$AH$479,MATCH(Z$2,Kraftvärmeprod!$B$1:$AG$1,0),FALSE)/1,0)-IFERROR(VLOOKUP($B286,'Slutlig allokering kvv'!$B$2:$AC$462,MATCH(Z$3,'Slutlig allokering kvv'!$B$1:$AJ$1,0),FALSE)/1,0)</f>
        <v>0</v>
      </c>
      <c r="AA286">
        <f>IFERROR(VLOOKUP($B286,Kraftvärmeprod!$B$1:$AH$479,MATCH(AA$2,Kraftvärmeprod!$B$1:$AG$1,0),FALSE)/1,0)-IFERROR(VLOOKUP($B286,'Slutlig allokering kvv'!$B$2:$AC$462,MATCH(AA$3,'Slutlig allokering kvv'!$B$1:$AJ$1,0),FALSE)/1,0)</f>
        <v>0</v>
      </c>
      <c r="AE286">
        <f t="shared" si="8"/>
        <v>0</v>
      </c>
      <c r="AG286">
        <f>IFERROR(VLOOKUP(B286,'Slutlig allokering kvv'!$B$2:$AJ$462,MATCH("Summa slutlig allokerad tillförd energi (utan hjälpel och rökgaskondensering):",'Slutlig allokering kvv'!$B$1:$AK$1,0),FALSE)/1,"")</f>
        <v>0</v>
      </c>
      <c r="AI286" s="137" t="str">
        <f>IFERROR(1-VLOOKUP(B286,'Slutlig allokering kvv'!$B$2:$AJ$462,MATCH("Andel av bränsle i kvv som allokerats till värme, exklusive rökgaskondensering och hjälpel",'Slutlig allokering kvv'!$B$1:$AK$1,0),FALSE),"")</f>
        <v/>
      </c>
      <c r="AK286" s="137" t="str">
        <f t="shared" si="9"/>
        <v/>
      </c>
    </row>
    <row r="287" spans="1:37" x14ac:dyDescent="0.25">
      <c r="A287" s="2" t="s">
        <v>437</v>
      </c>
      <c r="B287" s="2" t="s">
        <v>18</v>
      </c>
      <c r="C287" t="str">
        <f>IFERROR(VLOOKUP($B287,Kraftvärmeprod!$B$1:$AH$479,MATCH(C$3,Kraftvärmeprod!$B$1:$AG$1,0),FALSE)/1,"")</f>
        <v/>
      </c>
      <c r="D287" t="str">
        <f>IFERROR(VLOOKUP($B287,Kraftvärmeprod!$B$1:$AH$479,MATCH(D$3,Kraftvärmeprod!$B$1:$AG$1,0),FALSE)/1,"")</f>
        <v/>
      </c>
      <c r="E287">
        <f>IFERROR(VLOOKUP($B287,Kraftvärmeprod!$B$1:$AH$479,MATCH(E$2,Kraftvärmeprod!$B$1:$AG$1,0),FALSE)/1,0)-IFERROR(VLOOKUP($B287,'Slutlig allokering kvv'!$B$2:$AC$462,MATCH(E$3,'Slutlig allokering kvv'!$B$1:$AJ$1,0),FALSE)/1,0)</f>
        <v>0</v>
      </c>
      <c r="F287">
        <f>IFERROR(VLOOKUP($B287,Kraftvärmeprod!$B$1:$AH$479,MATCH(F$2,Kraftvärmeprod!$B$1:$AG$1,0),FALSE)/1,0)-IFERROR(VLOOKUP($B287,'Slutlig allokering kvv'!$B$2:$AC$462,MATCH(F$3,'Slutlig allokering kvv'!$B$1:$AJ$1,0),FALSE)/1,0)</f>
        <v>0</v>
      </c>
      <c r="G287">
        <f>IFERROR(VLOOKUP($B287,Kraftvärmeprod!$B$1:$AH$479,MATCH(G$2,Kraftvärmeprod!$B$1:$AG$1,0),FALSE)/1,0)-IFERROR(VLOOKUP($B287,'Slutlig allokering kvv'!$B$2:$AC$462,MATCH(G$3,'Slutlig allokering kvv'!$B$1:$AJ$1,0),FALSE)/1,0)</f>
        <v>0</v>
      </c>
      <c r="H287">
        <f>IFERROR(VLOOKUP($B287,Kraftvärmeprod!$B$1:$AH$479,MATCH(H$2,Kraftvärmeprod!$B$1:$AG$1,0),FALSE)/1,0)-IFERROR(VLOOKUP($B287,'Slutlig allokering kvv'!$B$2:$AC$462,MATCH(H$3,'Slutlig allokering kvv'!$B$1:$AJ$1,0),FALSE)/1,0)</f>
        <v>0</v>
      </c>
      <c r="I287">
        <f>IFERROR(VLOOKUP($B287,Kraftvärmeprod!$B$1:$AH$479,MATCH(I$2,Kraftvärmeprod!$B$1:$AG$1,0),FALSE)/1,0)-IFERROR(VLOOKUP($B287,'Slutlig allokering kvv'!$B$2:$AC$462,MATCH(I$3,'Slutlig allokering kvv'!$B$1:$AJ$1,0),FALSE)/1,0)</f>
        <v>0</v>
      </c>
      <c r="J287">
        <f>IFERROR(VLOOKUP($B287,Kraftvärmeprod!$B$1:$AH$479,MATCH(J$2,Kraftvärmeprod!$B$1:$AG$1,0),FALSE)/1,0)-IFERROR(VLOOKUP($B287,'Slutlig allokering kvv'!$B$2:$AC$462,MATCH(J$3,'Slutlig allokering kvv'!$B$1:$AJ$1,0),FALSE)/1,0)</f>
        <v>0</v>
      </c>
      <c r="K287">
        <f>IFERROR(VLOOKUP($B287,Kraftvärmeprod!$B$1:$AH$479,MATCH(K$2,Kraftvärmeprod!$B$1:$AG$1,0),FALSE)/1,0)-IFERROR(VLOOKUP($B287,'Slutlig allokering kvv'!$B$2:$AC$462,MATCH(K$3,'Slutlig allokering kvv'!$B$1:$AJ$1,0),FALSE)/1,0)</f>
        <v>0</v>
      </c>
      <c r="L287">
        <f>IFERROR(VLOOKUP($B287,Kraftvärmeprod!$B$1:$AH$479,MATCH(L$2,Kraftvärmeprod!$B$1:$AG$1,0),FALSE)/1,0)-IFERROR(VLOOKUP($B287,'Slutlig allokering kvv'!$B$2:$AC$462,MATCH(L$3,'Slutlig allokering kvv'!$B$1:$AJ$1,0),FALSE)/1,0)</f>
        <v>0</v>
      </c>
      <c r="M287">
        <f>IFERROR(VLOOKUP($B287,Kraftvärmeprod!$B$1:$AH$479,MATCH(M$2,Kraftvärmeprod!$B$1:$AG$1,0),FALSE)/1,0)-IFERROR(VLOOKUP($B287,'Slutlig allokering kvv'!$B$2:$AC$462,MATCH(M$3,'Slutlig allokering kvv'!$B$1:$AJ$1,0),FALSE)/1,0)</f>
        <v>0</v>
      </c>
      <c r="N287">
        <f>IFERROR(VLOOKUP($B287,Kraftvärmeprod!$B$1:$AH$479,MATCH(N$2,Kraftvärmeprod!$B$1:$AG$1,0),FALSE)/1,0)-IFERROR(VLOOKUP($B287,'Slutlig allokering kvv'!$B$2:$AC$462,MATCH(N$3,'Slutlig allokering kvv'!$B$1:$AJ$1,0),FALSE)/1,0)</f>
        <v>0</v>
      </c>
      <c r="O287">
        <f>IFERROR(VLOOKUP($B287,Kraftvärmeprod!$B$1:$AH$479,MATCH(O$2,Kraftvärmeprod!$B$1:$AG$1,0),FALSE)/1,0)-IFERROR(VLOOKUP($B287,'Slutlig allokering kvv'!$B$2:$AC$462,MATCH(O$3,'Slutlig allokering kvv'!$B$1:$AJ$1,0),FALSE)/1,0)</f>
        <v>0</v>
      </c>
      <c r="P287">
        <f>IFERROR(VLOOKUP($B287,Kraftvärmeprod!$B$1:$AH$479,MATCH(P$2,Kraftvärmeprod!$B$1:$AG$1,0),FALSE)/1,0)-IFERROR(VLOOKUP($B287,'Slutlig allokering kvv'!$B$2:$AC$462,MATCH(P$3,'Slutlig allokering kvv'!$B$1:$AJ$1,0),FALSE)/1,0)</f>
        <v>0</v>
      </c>
      <c r="Q287">
        <f>IFERROR(VLOOKUP($B287,Kraftvärmeprod!$B$1:$AH$479,MATCH(Q$2,Kraftvärmeprod!$B$1:$AG$1,0),FALSE)/1,0)-IFERROR(VLOOKUP($B287,'Slutlig allokering kvv'!$B$2:$AC$462,MATCH(Q$3,'Slutlig allokering kvv'!$B$1:$AJ$1,0),FALSE)/1,0)</f>
        <v>0</v>
      </c>
      <c r="R287">
        <f>IFERROR(VLOOKUP($B287,Kraftvärmeprod!$B$1:$AH$479,MATCH(R$2,Kraftvärmeprod!$B$1:$AG$1,0),FALSE)/1,0)-IFERROR(VLOOKUP($B287,'Slutlig allokering kvv'!$B$2:$AC$462,MATCH(R$3,'Slutlig allokering kvv'!$B$1:$AJ$1,0),FALSE)/1,0)</f>
        <v>0</v>
      </c>
      <c r="S287">
        <f>IFERROR(VLOOKUP($B287,Kraftvärmeprod!$B$1:$AH$479,MATCH(S$2,Kraftvärmeprod!$B$1:$AG$1,0),FALSE)/1,0)-IFERROR(VLOOKUP($B287,'Slutlig allokering kvv'!$B$2:$AC$462,MATCH(S$3,'Slutlig allokering kvv'!$B$1:$AJ$1,0),FALSE)/1,0)</f>
        <v>0</v>
      </c>
      <c r="T287" s="6">
        <f>IFERROR(VLOOKUP($B287,Miljö!$B$1:$S$477,MATCH(T$2,Miljö!$B$1:$X$1,0),FALSE)/1,0)-IFERROR(VLOOKUP($B287,'Slutlig allokering kvv'!$B$2:$AC$462,MATCH(T$3,'Slutlig allokering kvv'!$B$1:$AJ$1,0),FALSE)/1,0)</f>
        <v>0</v>
      </c>
      <c r="U287">
        <f>IFERROR(VLOOKUP($B287,Kraftvärmeprod!$B$1:$AH$479,MATCH(U$2,Kraftvärmeprod!$B$1:$AG$1,0),FALSE)/1,0)-IFERROR(VLOOKUP($B287,'Slutlig allokering kvv'!$B$2:$AC$462,MATCH(U$3,'Slutlig allokering kvv'!$B$1:$AJ$1,0),FALSE)/1,0)</f>
        <v>0</v>
      </c>
      <c r="V287">
        <f>IFERROR(VLOOKUP($B287,Kraftvärmeprod!$B$1:$AH$479,MATCH(V$2,Kraftvärmeprod!$B$1:$AG$1,0),FALSE)/1,0)-IFERROR(VLOOKUP($B287,'Slutlig allokering kvv'!$B$2:$AC$462,MATCH(V$3,'Slutlig allokering kvv'!$B$1:$AJ$1,0),FALSE)/1,0)</f>
        <v>0</v>
      </c>
      <c r="W287">
        <f>IFERROR(VLOOKUP($B287,Kraftvärmeprod!$B$1:$AH$479,MATCH(W$2,Kraftvärmeprod!$B$1:$AG$1,0),FALSE)/1,0)-IFERROR(VLOOKUP($B287,'Slutlig allokering kvv'!$B$2:$AC$462,MATCH(W$3,'Slutlig allokering kvv'!$B$1:$AJ$1,0),FALSE)/1,0)</f>
        <v>0</v>
      </c>
      <c r="X287">
        <f>IFERROR(VLOOKUP($B287,Kraftvärmeprod!$B$1:$AH$479,MATCH(X$2,Kraftvärmeprod!$B$1:$AG$1,0),FALSE)/1,0)-IFERROR(VLOOKUP($B287,'Slutlig allokering kvv'!$B$2:$AC$462,MATCH(X$3,'Slutlig allokering kvv'!$B$1:$AJ$1,0),FALSE)/1,0)</f>
        <v>0</v>
      </c>
      <c r="Y287">
        <f>IFERROR(VLOOKUP($B287,Kraftvärmeprod!$B$1:$AH$479,MATCH(Y$2,Kraftvärmeprod!$B$1:$AG$1,0),FALSE)/1,0)-IFERROR(VLOOKUP($B287,'Slutlig allokering kvv'!$B$2:$AC$462,MATCH(Y$3,'Slutlig allokering kvv'!$B$1:$AJ$1,0),FALSE)/1,0)</f>
        <v>0</v>
      </c>
      <c r="Z287">
        <f>IFERROR(VLOOKUP($B287,Kraftvärmeprod!$B$1:$AH$479,MATCH(Z$2,Kraftvärmeprod!$B$1:$AG$1,0),FALSE)/1,0)-IFERROR(VLOOKUP($B287,'Slutlig allokering kvv'!$B$2:$AC$462,MATCH(Z$3,'Slutlig allokering kvv'!$B$1:$AJ$1,0),FALSE)/1,0)</f>
        <v>0</v>
      </c>
      <c r="AA287">
        <f>IFERROR(VLOOKUP($B287,Kraftvärmeprod!$B$1:$AH$479,MATCH(AA$2,Kraftvärmeprod!$B$1:$AG$1,0),FALSE)/1,0)-IFERROR(VLOOKUP($B287,'Slutlig allokering kvv'!$B$2:$AC$462,MATCH(AA$3,'Slutlig allokering kvv'!$B$1:$AJ$1,0),FALSE)/1,0)</f>
        <v>0</v>
      </c>
      <c r="AE287">
        <f t="shared" si="8"/>
        <v>0</v>
      </c>
      <c r="AG287">
        <f>IFERROR(VLOOKUP(B287,'Slutlig allokering kvv'!$B$2:$AJ$462,MATCH("Summa slutlig allokerad tillförd energi (utan hjälpel och rökgaskondensering):",'Slutlig allokering kvv'!$B$1:$AK$1,0),FALSE)/1,"")</f>
        <v>0</v>
      </c>
      <c r="AI287" s="137" t="str">
        <f>IFERROR(1-VLOOKUP(B287,'Slutlig allokering kvv'!$B$2:$AJ$462,MATCH("Andel av bränsle i kvv som allokerats till värme, exklusive rökgaskondensering och hjälpel",'Slutlig allokering kvv'!$B$1:$AK$1,0),FALSE),"")</f>
        <v/>
      </c>
      <c r="AK287" s="137" t="str">
        <f t="shared" si="9"/>
        <v/>
      </c>
    </row>
    <row r="288" spans="1:37" x14ac:dyDescent="0.25">
      <c r="A288" s="2" t="s">
        <v>437</v>
      </c>
      <c r="B288" s="2" t="s">
        <v>19</v>
      </c>
      <c r="C288" t="str">
        <f>IFERROR(VLOOKUP($B288,Kraftvärmeprod!$B$1:$AH$479,MATCH(C$3,Kraftvärmeprod!$B$1:$AG$1,0),FALSE)/1,"")</f>
        <v/>
      </c>
      <c r="D288" t="str">
        <f>IFERROR(VLOOKUP($B288,Kraftvärmeprod!$B$1:$AH$479,MATCH(D$3,Kraftvärmeprod!$B$1:$AG$1,0),FALSE)/1,"")</f>
        <v/>
      </c>
      <c r="E288">
        <f>IFERROR(VLOOKUP($B288,Kraftvärmeprod!$B$1:$AH$479,MATCH(E$2,Kraftvärmeprod!$B$1:$AG$1,0),FALSE)/1,0)-IFERROR(VLOOKUP($B288,'Slutlig allokering kvv'!$B$2:$AC$462,MATCH(E$3,'Slutlig allokering kvv'!$B$1:$AJ$1,0),FALSE)/1,0)</f>
        <v>0</v>
      </c>
      <c r="F288">
        <f>IFERROR(VLOOKUP($B288,Kraftvärmeprod!$B$1:$AH$479,MATCH(F$2,Kraftvärmeprod!$B$1:$AG$1,0),FALSE)/1,0)-IFERROR(VLOOKUP($B288,'Slutlig allokering kvv'!$B$2:$AC$462,MATCH(F$3,'Slutlig allokering kvv'!$B$1:$AJ$1,0),FALSE)/1,0)</f>
        <v>0</v>
      </c>
      <c r="G288">
        <f>IFERROR(VLOOKUP($B288,Kraftvärmeprod!$B$1:$AH$479,MATCH(G$2,Kraftvärmeprod!$B$1:$AG$1,0),FALSE)/1,0)-IFERROR(VLOOKUP($B288,'Slutlig allokering kvv'!$B$2:$AC$462,MATCH(G$3,'Slutlig allokering kvv'!$B$1:$AJ$1,0),FALSE)/1,0)</f>
        <v>0</v>
      </c>
      <c r="H288">
        <f>IFERROR(VLOOKUP($B288,Kraftvärmeprod!$B$1:$AH$479,MATCH(H$2,Kraftvärmeprod!$B$1:$AG$1,0),FALSE)/1,0)-IFERROR(VLOOKUP($B288,'Slutlig allokering kvv'!$B$2:$AC$462,MATCH(H$3,'Slutlig allokering kvv'!$B$1:$AJ$1,0),FALSE)/1,0)</f>
        <v>0</v>
      </c>
      <c r="I288">
        <f>IFERROR(VLOOKUP($B288,Kraftvärmeprod!$B$1:$AH$479,MATCH(I$2,Kraftvärmeprod!$B$1:$AG$1,0),FALSE)/1,0)-IFERROR(VLOOKUP($B288,'Slutlig allokering kvv'!$B$2:$AC$462,MATCH(I$3,'Slutlig allokering kvv'!$B$1:$AJ$1,0),FALSE)/1,0)</f>
        <v>0</v>
      </c>
      <c r="J288">
        <f>IFERROR(VLOOKUP($B288,Kraftvärmeprod!$B$1:$AH$479,MATCH(J$2,Kraftvärmeprod!$B$1:$AG$1,0),FALSE)/1,0)-IFERROR(VLOOKUP($B288,'Slutlig allokering kvv'!$B$2:$AC$462,MATCH(J$3,'Slutlig allokering kvv'!$B$1:$AJ$1,0),FALSE)/1,0)</f>
        <v>0</v>
      </c>
      <c r="K288">
        <f>IFERROR(VLOOKUP($B288,Kraftvärmeprod!$B$1:$AH$479,MATCH(K$2,Kraftvärmeprod!$B$1:$AG$1,0),FALSE)/1,0)-IFERROR(VLOOKUP($B288,'Slutlig allokering kvv'!$B$2:$AC$462,MATCH(K$3,'Slutlig allokering kvv'!$B$1:$AJ$1,0),FALSE)/1,0)</f>
        <v>0</v>
      </c>
      <c r="L288">
        <f>IFERROR(VLOOKUP($B288,Kraftvärmeprod!$B$1:$AH$479,MATCH(L$2,Kraftvärmeprod!$B$1:$AG$1,0),FALSE)/1,0)-IFERROR(VLOOKUP($B288,'Slutlig allokering kvv'!$B$2:$AC$462,MATCH(L$3,'Slutlig allokering kvv'!$B$1:$AJ$1,0),FALSE)/1,0)</f>
        <v>0</v>
      </c>
      <c r="M288">
        <f>IFERROR(VLOOKUP($B288,Kraftvärmeprod!$B$1:$AH$479,MATCH(M$2,Kraftvärmeprod!$B$1:$AG$1,0),FALSE)/1,0)-IFERROR(VLOOKUP($B288,'Slutlig allokering kvv'!$B$2:$AC$462,MATCH(M$3,'Slutlig allokering kvv'!$B$1:$AJ$1,0),FALSE)/1,0)</f>
        <v>0</v>
      </c>
      <c r="N288">
        <f>IFERROR(VLOOKUP($B288,Kraftvärmeprod!$B$1:$AH$479,MATCH(N$2,Kraftvärmeprod!$B$1:$AG$1,0),FALSE)/1,0)-IFERROR(VLOOKUP($B288,'Slutlig allokering kvv'!$B$2:$AC$462,MATCH(N$3,'Slutlig allokering kvv'!$B$1:$AJ$1,0),FALSE)/1,0)</f>
        <v>0</v>
      </c>
      <c r="O288">
        <f>IFERROR(VLOOKUP($B288,Kraftvärmeprod!$B$1:$AH$479,MATCH(O$2,Kraftvärmeprod!$B$1:$AG$1,0),FALSE)/1,0)-IFERROR(VLOOKUP($B288,'Slutlig allokering kvv'!$B$2:$AC$462,MATCH(O$3,'Slutlig allokering kvv'!$B$1:$AJ$1,0),FALSE)/1,0)</f>
        <v>0</v>
      </c>
      <c r="P288">
        <f>IFERROR(VLOOKUP($B288,Kraftvärmeprod!$B$1:$AH$479,MATCH(P$2,Kraftvärmeprod!$B$1:$AG$1,0),FALSE)/1,0)-IFERROR(VLOOKUP($B288,'Slutlig allokering kvv'!$B$2:$AC$462,MATCH(P$3,'Slutlig allokering kvv'!$B$1:$AJ$1,0),FALSE)/1,0)</f>
        <v>0</v>
      </c>
      <c r="Q288">
        <f>IFERROR(VLOOKUP($B288,Kraftvärmeprod!$B$1:$AH$479,MATCH(Q$2,Kraftvärmeprod!$B$1:$AG$1,0),FALSE)/1,0)-IFERROR(VLOOKUP($B288,'Slutlig allokering kvv'!$B$2:$AC$462,MATCH(Q$3,'Slutlig allokering kvv'!$B$1:$AJ$1,0),FALSE)/1,0)</f>
        <v>0</v>
      </c>
      <c r="R288">
        <f>IFERROR(VLOOKUP($B288,Kraftvärmeprod!$B$1:$AH$479,MATCH(R$2,Kraftvärmeprod!$B$1:$AG$1,0),FALSE)/1,0)-IFERROR(VLOOKUP($B288,'Slutlig allokering kvv'!$B$2:$AC$462,MATCH(R$3,'Slutlig allokering kvv'!$B$1:$AJ$1,0),FALSE)/1,0)</f>
        <v>0</v>
      </c>
      <c r="S288">
        <f>IFERROR(VLOOKUP($B288,Kraftvärmeprod!$B$1:$AH$479,MATCH(S$2,Kraftvärmeprod!$B$1:$AG$1,0),FALSE)/1,0)-IFERROR(VLOOKUP($B288,'Slutlig allokering kvv'!$B$2:$AC$462,MATCH(S$3,'Slutlig allokering kvv'!$B$1:$AJ$1,0),FALSE)/1,0)</f>
        <v>0</v>
      </c>
      <c r="T288" s="6">
        <f>IFERROR(VLOOKUP($B288,Miljö!$B$1:$S$477,MATCH(T$2,Miljö!$B$1:$X$1,0),FALSE)/1,0)-IFERROR(VLOOKUP($B288,'Slutlig allokering kvv'!$B$2:$AC$462,MATCH(T$3,'Slutlig allokering kvv'!$B$1:$AJ$1,0),FALSE)/1,0)</f>
        <v>0</v>
      </c>
      <c r="U288">
        <f>IFERROR(VLOOKUP($B288,Kraftvärmeprod!$B$1:$AH$479,MATCH(U$2,Kraftvärmeprod!$B$1:$AG$1,0),FALSE)/1,0)-IFERROR(VLOOKUP($B288,'Slutlig allokering kvv'!$B$2:$AC$462,MATCH(U$3,'Slutlig allokering kvv'!$B$1:$AJ$1,0),FALSE)/1,0)</f>
        <v>0</v>
      </c>
      <c r="V288">
        <f>IFERROR(VLOOKUP($B288,Kraftvärmeprod!$B$1:$AH$479,MATCH(V$2,Kraftvärmeprod!$B$1:$AG$1,0),FALSE)/1,0)-IFERROR(VLOOKUP($B288,'Slutlig allokering kvv'!$B$2:$AC$462,MATCH(V$3,'Slutlig allokering kvv'!$B$1:$AJ$1,0),FALSE)/1,0)</f>
        <v>0</v>
      </c>
      <c r="W288">
        <f>IFERROR(VLOOKUP($B288,Kraftvärmeprod!$B$1:$AH$479,MATCH(W$2,Kraftvärmeprod!$B$1:$AG$1,0),FALSE)/1,0)-IFERROR(VLOOKUP($B288,'Slutlig allokering kvv'!$B$2:$AC$462,MATCH(W$3,'Slutlig allokering kvv'!$B$1:$AJ$1,0),FALSE)/1,0)</f>
        <v>0</v>
      </c>
      <c r="X288">
        <f>IFERROR(VLOOKUP($B288,Kraftvärmeprod!$B$1:$AH$479,MATCH(X$2,Kraftvärmeprod!$B$1:$AG$1,0),FALSE)/1,0)-IFERROR(VLOOKUP($B288,'Slutlig allokering kvv'!$B$2:$AC$462,MATCH(X$3,'Slutlig allokering kvv'!$B$1:$AJ$1,0),FALSE)/1,0)</f>
        <v>0</v>
      </c>
      <c r="Y288">
        <f>IFERROR(VLOOKUP($B288,Kraftvärmeprod!$B$1:$AH$479,MATCH(Y$2,Kraftvärmeprod!$B$1:$AG$1,0),FALSE)/1,0)-IFERROR(VLOOKUP($B288,'Slutlig allokering kvv'!$B$2:$AC$462,MATCH(Y$3,'Slutlig allokering kvv'!$B$1:$AJ$1,0),FALSE)/1,0)</f>
        <v>0</v>
      </c>
      <c r="Z288">
        <f>IFERROR(VLOOKUP($B288,Kraftvärmeprod!$B$1:$AH$479,MATCH(Z$2,Kraftvärmeprod!$B$1:$AG$1,0),FALSE)/1,0)-IFERROR(VLOOKUP($B288,'Slutlig allokering kvv'!$B$2:$AC$462,MATCH(Z$3,'Slutlig allokering kvv'!$B$1:$AJ$1,0),FALSE)/1,0)</f>
        <v>0</v>
      </c>
      <c r="AA288">
        <f>IFERROR(VLOOKUP($B288,Kraftvärmeprod!$B$1:$AH$479,MATCH(AA$2,Kraftvärmeprod!$B$1:$AG$1,0),FALSE)/1,0)-IFERROR(VLOOKUP($B288,'Slutlig allokering kvv'!$B$2:$AC$462,MATCH(AA$3,'Slutlig allokering kvv'!$B$1:$AJ$1,0),FALSE)/1,0)</f>
        <v>0</v>
      </c>
      <c r="AE288">
        <f t="shared" si="8"/>
        <v>0</v>
      </c>
      <c r="AG288">
        <f>IFERROR(VLOOKUP(B288,'Slutlig allokering kvv'!$B$2:$AJ$462,MATCH("Summa slutlig allokerad tillförd energi (utan hjälpel och rökgaskondensering):",'Slutlig allokering kvv'!$B$1:$AK$1,0),FALSE)/1,"")</f>
        <v>0</v>
      </c>
      <c r="AI288" s="137" t="str">
        <f>IFERROR(1-VLOOKUP(B288,'Slutlig allokering kvv'!$B$2:$AJ$462,MATCH("Andel av bränsle i kvv som allokerats till värme, exklusive rökgaskondensering och hjälpel",'Slutlig allokering kvv'!$B$1:$AK$1,0),FALSE),"")</f>
        <v/>
      </c>
      <c r="AK288" s="137" t="str">
        <f t="shared" si="9"/>
        <v/>
      </c>
    </row>
    <row r="289" spans="1:37" x14ac:dyDescent="0.25">
      <c r="A289" s="2" t="s">
        <v>437</v>
      </c>
      <c r="B289" s="2" t="s">
        <v>20</v>
      </c>
      <c r="C289" t="str">
        <f>IFERROR(VLOOKUP($B289,Kraftvärmeprod!$B$1:$AH$479,MATCH(C$3,Kraftvärmeprod!$B$1:$AG$1,0),FALSE)/1,"")</f>
        <v/>
      </c>
      <c r="D289" t="str">
        <f>IFERROR(VLOOKUP($B289,Kraftvärmeprod!$B$1:$AH$479,MATCH(D$3,Kraftvärmeprod!$B$1:$AG$1,0),FALSE)/1,"")</f>
        <v/>
      </c>
      <c r="E289">
        <f>IFERROR(VLOOKUP($B289,Kraftvärmeprod!$B$1:$AH$479,MATCH(E$2,Kraftvärmeprod!$B$1:$AG$1,0),FALSE)/1,0)-IFERROR(VLOOKUP($B289,'Slutlig allokering kvv'!$B$2:$AC$462,MATCH(E$3,'Slutlig allokering kvv'!$B$1:$AJ$1,0),FALSE)/1,0)</f>
        <v>0</v>
      </c>
      <c r="F289">
        <f>IFERROR(VLOOKUP($B289,Kraftvärmeprod!$B$1:$AH$479,MATCH(F$2,Kraftvärmeprod!$B$1:$AG$1,0),FALSE)/1,0)-IFERROR(VLOOKUP($B289,'Slutlig allokering kvv'!$B$2:$AC$462,MATCH(F$3,'Slutlig allokering kvv'!$B$1:$AJ$1,0),FALSE)/1,0)</f>
        <v>0</v>
      </c>
      <c r="G289">
        <f>IFERROR(VLOOKUP($B289,Kraftvärmeprod!$B$1:$AH$479,MATCH(G$2,Kraftvärmeprod!$B$1:$AG$1,0),FALSE)/1,0)-IFERROR(VLOOKUP($B289,'Slutlig allokering kvv'!$B$2:$AC$462,MATCH(G$3,'Slutlig allokering kvv'!$B$1:$AJ$1,0),FALSE)/1,0)</f>
        <v>0</v>
      </c>
      <c r="H289">
        <f>IFERROR(VLOOKUP($B289,Kraftvärmeprod!$B$1:$AH$479,MATCH(H$2,Kraftvärmeprod!$B$1:$AG$1,0),FALSE)/1,0)-IFERROR(VLOOKUP($B289,'Slutlig allokering kvv'!$B$2:$AC$462,MATCH(H$3,'Slutlig allokering kvv'!$B$1:$AJ$1,0),FALSE)/1,0)</f>
        <v>0</v>
      </c>
      <c r="I289">
        <f>IFERROR(VLOOKUP($B289,Kraftvärmeprod!$B$1:$AH$479,MATCH(I$2,Kraftvärmeprod!$B$1:$AG$1,0),FALSE)/1,0)-IFERROR(VLOOKUP($B289,'Slutlig allokering kvv'!$B$2:$AC$462,MATCH(I$3,'Slutlig allokering kvv'!$B$1:$AJ$1,0),FALSE)/1,0)</f>
        <v>0</v>
      </c>
      <c r="J289">
        <f>IFERROR(VLOOKUP($B289,Kraftvärmeprod!$B$1:$AH$479,MATCH(J$2,Kraftvärmeprod!$B$1:$AG$1,0),FALSE)/1,0)-IFERROR(VLOOKUP($B289,'Slutlig allokering kvv'!$B$2:$AC$462,MATCH(J$3,'Slutlig allokering kvv'!$B$1:$AJ$1,0),FALSE)/1,0)</f>
        <v>0</v>
      </c>
      <c r="K289">
        <f>IFERROR(VLOOKUP($B289,Kraftvärmeprod!$B$1:$AH$479,MATCH(K$2,Kraftvärmeprod!$B$1:$AG$1,0),FALSE)/1,0)-IFERROR(VLOOKUP($B289,'Slutlig allokering kvv'!$B$2:$AC$462,MATCH(K$3,'Slutlig allokering kvv'!$B$1:$AJ$1,0),FALSE)/1,0)</f>
        <v>0</v>
      </c>
      <c r="L289">
        <f>IFERROR(VLOOKUP($B289,Kraftvärmeprod!$B$1:$AH$479,MATCH(L$2,Kraftvärmeprod!$B$1:$AG$1,0),FALSE)/1,0)-IFERROR(VLOOKUP($B289,'Slutlig allokering kvv'!$B$2:$AC$462,MATCH(L$3,'Slutlig allokering kvv'!$B$1:$AJ$1,0),FALSE)/1,0)</f>
        <v>0</v>
      </c>
      <c r="M289">
        <f>IFERROR(VLOOKUP($B289,Kraftvärmeprod!$B$1:$AH$479,MATCH(M$2,Kraftvärmeprod!$B$1:$AG$1,0),FALSE)/1,0)-IFERROR(VLOOKUP($B289,'Slutlig allokering kvv'!$B$2:$AC$462,MATCH(M$3,'Slutlig allokering kvv'!$B$1:$AJ$1,0),FALSE)/1,0)</f>
        <v>0</v>
      </c>
      <c r="N289">
        <f>IFERROR(VLOOKUP($B289,Kraftvärmeprod!$B$1:$AH$479,MATCH(N$2,Kraftvärmeprod!$B$1:$AG$1,0),FALSE)/1,0)-IFERROR(VLOOKUP($B289,'Slutlig allokering kvv'!$B$2:$AC$462,MATCH(N$3,'Slutlig allokering kvv'!$B$1:$AJ$1,0),FALSE)/1,0)</f>
        <v>0</v>
      </c>
      <c r="O289">
        <f>IFERROR(VLOOKUP($B289,Kraftvärmeprod!$B$1:$AH$479,MATCH(O$2,Kraftvärmeprod!$B$1:$AG$1,0),FALSE)/1,0)-IFERROR(VLOOKUP($B289,'Slutlig allokering kvv'!$B$2:$AC$462,MATCH(O$3,'Slutlig allokering kvv'!$B$1:$AJ$1,0),FALSE)/1,0)</f>
        <v>0</v>
      </c>
      <c r="P289">
        <f>IFERROR(VLOOKUP($B289,Kraftvärmeprod!$B$1:$AH$479,MATCH(P$2,Kraftvärmeprod!$B$1:$AG$1,0),FALSE)/1,0)-IFERROR(VLOOKUP($B289,'Slutlig allokering kvv'!$B$2:$AC$462,MATCH(P$3,'Slutlig allokering kvv'!$B$1:$AJ$1,0),FALSE)/1,0)</f>
        <v>0</v>
      </c>
      <c r="Q289">
        <f>IFERROR(VLOOKUP($B289,Kraftvärmeprod!$B$1:$AH$479,MATCH(Q$2,Kraftvärmeprod!$B$1:$AG$1,0),FALSE)/1,0)-IFERROR(VLOOKUP($B289,'Slutlig allokering kvv'!$B$2:$AC$462,MATCH(Q$3,'Slutlig allokering kvv'!$B$1:$AJ$1,0),FALSE)/1,0)</f>
        <v>0</v>
      </c>
      <c r="R289">
        <f>IFERROR(VLOOKUP($B289,Kraftvärmeprod!$B$1:$AH$479,MATCH(R$2,Kraftvärmeprod!$B$1:$AG$1,0),FALSE)/1,0)-IFERROR(VLOOKUP($B289,'Slutlig allokering kvv'!$B$2:$AC$462,MATCH(R$3,'Slutlig allokering kvv'!$B$1:$AJ$1,0),FALSE)/1,0)</f>
        <v>0</v>
      </c>
      <c r="S289">
        <f>IFERROR(VLOOKUP($B289,Kraftvärmeprod!$B$1:$AH$479,MATCH(S$2,Kraftvärmeprod!$B$1:$AG$1,0),FALSE)/1,0)-IFERROR(VLOOKUP($B289,'Slutlig allokering kvv'!$B$2:$AC$462,MATCH(S$3,'Slutlig allokering kvv'!$B$1:$AJ$1,0),FALSE)/1,0)</f>
        <v>0</v>
      </c>
      <c r="T289" s="6">
        <f>IFERROR(VLOOKUP($B289,Miljö!$B$1:$S$477,MATCH(T$2,Miljö!$B$1:$X$1,0),FALSE)/1,0)-IFERROR(VLOOKUP($B289,'Slutlig allokering kvv'!$B$2:$AC$462,MATCH(T$3,'Slutlig allokering kvv'!$B$1:$AJ$1,0),FALSE)/1,0)</f>
        <v>0</v>
      </c>
      <c r="U289">
        <f>IFERROR(VLOOKUP($B289,Kraftvärmeprod!$B$1:$AH$479,MATCH(U$2,Kraftvärmeprod!$B$1:$AG$1,0),FALSE)/1,0)-IFERROR(VLOOKUP($B289,'Slutlig allokering kvv'!$B$2:$AC$462,MATCH(U$3,'Slutlig allokering kvv'!$B$1:$AJ$1,0),FALSE)/1,0)</f>
        <v>0</v>
      </c>
      <c r="V289">
        <f>IFERROR(VLOOKUP($B289,Kraftvärmeprod!$B$1:$AH$479,MATCH(V$2,Kraftvärmeprod!$B$1:$AG$1,0),FALSE)/1,0)-IFERROR(VLOOKUP($B289,'Slutlig allokering kvv'!$B$2:$AC$462,MATCH(V$3,'Slutlig allokering kvv'!$B$1:$AJ$1,0),FALSE)/1,0)</f>
        <v>0</v>
      </c>
      <c r="W289">
        <f>IFERROR(VLOOKUP($B289,Kraftvärmeprod!$B$1:$AH$479,MATCH(W$2,Kraftvärmeprod!$B$1:$AG$1,0),FALSE)/1,0)-IFERROR(VLOOKUP($B289,'Slutlig allokering kvv'!$B$2:$AC$462,MATCH(W$3,'Slutlig allokering kvv'!$B$1:$AJ$1,0),FALSE)/1,0)</f>
        <v>0</v>
      </c>
      <c r="X289">
        <f>IFERROR(VLOOKUP($B289,Kraftvärmeprod!$B$1:$AH$479,MATCH(X$2,Kraftvärmeprod!$B$1:$AG$1,0),FALSE)/1,0)-IFERROR(VLOOKUP($B289,'Slutlig allokering kvv'!$B$2:$AC$462,MATCH(X$3,'Slutlig allokering kvv'!$B$1:$AJ$1,0),FALSE)/1,0)</f>
        <v>0</v>
      </c>
      <c r="Y289">
        <f>IFERROR(VLOOKUP($B289,Kraftvärmeprod!$B$1:$AH$479,MATCH(Y$2,Kraftvärmeprod!$B$1:$AG$1,0),FALSE)/1,0)-IFERROR(VLOOKUP($B289,'Slutlig allokering kvv'!$B$2:$AC$462,MATCH(Y$3,'Slutlig allokering kvv'!$B$1:$AJ$1,0),FALSE)/1,0)</f>
        <v>0</v>
      </c>
      <c r="Z289">
        <f>IFERROR(VLOOKUP($B289,Kraftvärmeprod!$B$1:$AH$479,MATCH(Z$2,Kraftvärmeprod!$B$1:$AG$1,0),FALSE)/1,0)-IFERROR(VLOOKUP($B289,'Slutlig allokering kvv'!$B$2:$AC$462,MATCH(Z$3,'Slutlig allokering kvv'!$B$1:$AJ$1,0),FALSE)/1,0)</f>
        <v>0</v>
      </c>
      <c r="AA289">
        <f>IFERROR(VLOOKUP($B289,Kraftvärmeprod!$B$1:$AH$479,MATCH(AA$2,Kraftvärmeprod!$B$1:$AG$1,0),FALSE)/1,0)-IFERROR(VLOOKUP($B289,'Slutlig allokering kvv'!$B$2:$AC$462,MATCH(AA$3,'Slutlig allokering kvv'!$B$1:$AJ$1,0),FALSE)/1,0)</f>
        <v>0</v>
      </c>
      <c r="AE289">
        <f t="shared" si="8"/>
        <v>0</v>
      </c>
      <c r="AG289">
        <f>IFERROR(VLOOKUP(B289,'Slutlig allokering kvv'!$B$2:$AJ$462,MATCH("Summa slutlig allokerad tillförd energi (utan hjälpel och rökgaskondensering):",'Slutlig allokering kvv'!$B$1:$AK$1,0),FALSE)/1,"")</f>
        <v>0</v>
      </c>
      <c r="AI289" s="137" t="str">
        <f>IFERROR(1-VLOOKUP(B289,'Slutlig allokering kvv'!$B$2:$AJ$462,MATCH("Andel av bränsle i kvv som allokerats till värme, exklusive rökgaskondensering och hjälpel",'Slutlig allokering kvv'!$B$1:$AK$1,0),FALSE),"")</f>
        <v/>
      </c>
      <c r="AK289" s="137" t="str">
        <f t="shared" si="9"/>
        <v/>
      </c>
    </row>
    <row r="290" spans="1:37" x14ac:dyDescent="0.25">
      <c r="A290" s="2" t="s">
        <v>438</v>
      </c>
      <c r="B290" s="2" t="s">
        <v>439</v>
      </c>
      <c r="C290" t="str">
        <f>IFERROR(VLOOKUP($B290,Kraftvärmeprod!$B$1:$AH$479,MATCH(C$3,Kraftvärmeprod!$B$1:$AG$1,0),FALSE)/1,"")</f>
        <v/>
      </c>
      <c r="D290" t="str">
        <f>IFERROR(VLOOKUP($B290,Kraftvärmeprod!$B$1:$AH$479,MATCH(D$3,Kraftvärmeprod!$B$1:$AG$1,0),FALSE)/1,"")</f>
        <v/>
      </c>
      <c r="E290">
        <f>IFERROR(VLOOKUP($B290,Kraftvärmeprod!$B$1:$AH$479,MATCH(E$2,Kraftvärmeprod!$B$1:$AG$1,0),FALSE)/1,0)-IFERROR(VLOOKUP($B290,'Slutlig allokering kvv'!$B$2:$AC$462,MATCH(E$3,'Slutlig allokering kvv'!$B$1:$AJ$1,0),FALSE)/1,0)</f>
        <v>0</v>
      </c>
      <c r="F290">
        <f>IFERROR(VLOOKUP($B290,Kraftvärmeprod!$B$1:$AH$479,MATCH(F$2,Kraftvärmeprod!$B$1:$AG$1,0),FALSE)/1,0)-IFERROR(VLOOKUP($B290,'Slutlig allokering kvv'!$B$2:$AC$462,MATCH(F$3,'Slutlig allokering kvv'!$B$1:$AJ$1,0),FALSE)/1,0)</f>
        <v>0</v>
      </c>
      <c r="G290">
        <f>IFERROR(VLOOKUP($B290,Kraftvärmeprod!$B$1:$AH$479,MATCH(G$2,Kraftvärmeprod!$B$1:$AG$1,0),FALSE)/1,0)-IFERROR(VLOOKUP($B290,'Slutlig allokering kvv'!$B$2:$AC$462,MATCH(G$3,'Slutlig allokering kvv'!$B$1:$AJ$1,0),FALSE)/1,0)</f>
        <v>0</v>
      </c>
      <c r="H290">
        <f>IFERROR(VLOOKUP($B290,Kraftvärmeprod!$B$1:$AH$479,MATCH(H$2,Kraftvärmeprod!$B$1:$AG$1,0),FALSE)/1,0)-IFERROR(VLOOKUP($B290,'Slutlig allokering kvv'!$B$2:$AC$462,MATCH(H$3,'Slutlig allokering kvv'!$B$1:$AJ$1,0),FALSE)/1,0)</f>
        <v>0</v>
      </c>
      <c r="I290">
        <f>IFERROR(VLOOKUP($B290,Kraftvärmeprod!$B$1:$AH$479,MATCH(I$2,Kraftvärmeprod!$B$1:$AG$1,0),FALSE)/1,0)-IFERROR(VLOOKUP($B290,'Slutlig allokering kvv'!$B$2:$AC$462,MATCH(I$3,'Slutlig allokering kvv'!$B$1:$AJ$1,0),FALSE)/1,0)</f>
        <v>0</v>
      </c>
      <c r="J290">
        <f>IFERROR(VLOOKUP($B290,Kraftvärmeprod!$B$1:$AH$479,MATCH(J$2,Kraftvärmeprod!$B$1:$AG$1,0),FALSE)/1,0)-IFERROR(VLOOKUP($B290,'Slutlig allokering kvv'!$B$2:$AC$462,MATCH(J$3,'Slutlig allokering kvv'!$B$1:$AJ$1,0),FALSE)/1,0)</f>
        <v>0</v>
      </c>
      <c r="K290">
        <f>IFERROR(VLOOKUP($B290,Kraftvärmeprod!$B$1:$AH$479,MATCH(K$2,Kraftvärmeprod!$B$1:$AG$1,0),FALSE)/1,0)-IFERROR(VLOOKUP($B290,'Slutlig allokering kvv'!$B$2:$AC$462,MATCH(K$3,'Slutlig allokering kvv'!$B$1:$AJ$1,0),FALSE)/1,0)</f>
        <v>0</v>
      </c>
      <c r="L290">
        <f>IFERROR(VLOOKUP($B290,Kraftvärmeprod!$B$1:$AH$479,MATCH(L$2,Kraftvärmeprod!$B$1:$AG$1,0),FALSE)/1,0)-IFERROR(VLOOKUP($B290,'Slutlig allokering kvv'!$B$2:$AC$462,MATCH(L$3,'Slutlig allokering kvv'!$B$1:$AJ$1,0),FALSE)/1,0)</f>
        <v>0</v>
      </c>
      <c r="M290">
        <f>IFERROR(VLOOKUP($B290,Kraftvärmeprod!$B$1:$AH$479,MATCH(M$2,Kraftvärmeprod!$B$1:$AG$1,0),FALSE)/1,0)-IFERROR(VLOOKUP($B290,'Slutlig allokering kvv'!$B$2:$AC$462,MATCH(M$3,'Slutlig allokering kvv'!$B$1:$AJ$1,0),FALSE)/1,0)</f>
        <v>0</v>
      </c>
      <c r="N290">
        <f>IFERROR(VLOOKUP($B290,Kraftvärmeprod!$B$1:$AH$479,MATCH(N$2,Kraftvärmeprod!$B$1:$AG$1,0),FALSE)/1,0)-IFERROR(VLOOKUP($B290,'Slutlig allokering kvv'!$B$2:$AC$462,MATCH(N$3,'Slutlig allokering kvv'!$B$1:$AJ$1,0),FALSE)/1,0)</f>
        <v>0</v>
      </c>
      <c r="O290">
        <f>IFERROR(VLOOKUP($B290,Kraftvärmeprod!$B$1:$AH$479,MATCH(O$2,Kraftvärmeprod!$B$1:$AG$1,0),FALSE)/1,0)-IFERROR(VLOOKUP($B290,'Slutlig allokering kvv'!$B$2:$AC$462,MATCH(O$3,'Slutlig allokering kvv'!$B$1:$AJ$1,0),FALSE)/1,0)</f>
        <v>0</v>
      </c>
      <c r="P290">
        <f>IFERROR(VLOOKUP($B290,Kraftvärmeprod!$B$1:$AH$479,MATCH(P$2,Kraftvärmeprod!$B$1:$AG$1,0),FALSE)/1,0)-IFERROR(VLOOKUP($B290,'Slutlig allokering kvv'!$B$2:$AC$462,MATCH(P$3,'Slutlig allokering kvv'!$B$1:$AJ$1,0),FALSE)/1,0)</f>
        <v>0</v>
      </c>
      <c r="Q290">
        <f>IFERROR(VLOOKUP($B290,Kraftvärmeprod!$B$1:$AH$479,MATCH(Q$2,Kraftvärmeprod!$B$1:$AG$1,0),FALSE)/1,0)-IFERROR(VLOOKUP($B290,'Slutlig allokering kvv'!$B$2:$AC$462,MATCH(Q$3,'Slutlig allokering kvv'!$B$1:$AJ$1,0),FALSE)/1,0)</f>
        <v>0</v>
      </c>
      <c r="R290">
        <f>IFERROR(VLOOKUP($B290,Kraftvärmeprod!$B$1:$AH$479,MATCH(R$2,Kraftvärmeprod!$B$1:$AG$1,0),FALSE)/1,0)-IFERROR(VLOOKUP($B290,'Slutlig allokering kvv'!$B$2:$AC$462,MATCH(R$3,'Slutlig allokering kvv'!$B$1:$AJ$1,0),FALSE)/1,0)</f>
        <v>0</v>
      </c>
      <c r="S290">
        <f>IFERROR(VLOOKUP($B290,Kraftvärmeprod!$B$1:$AH$479,MATCH(S$2,Kraftvärmeprod!$B$1:$AG$1,0),FALSE)/1,0)-IFERROR(VLOOKUP($B290,'Slutlig allokering kvv'!$B$2:$AC$462,MATCH(S$3,'Slutlig allokering kvv'!$B$1:$AJ$1,0),FALSE)/1,0)</f>
        <v>0</v>
      </c>
      <c r="T290" s="6">
        <f>IFERROR(VLOOKUP($B290,Miljö!$B$1:$S$477,MATCH(T$2,Miljö!$B$1:$X$1,0),FALSE)/1,0)-IFERROR(VLOOKUP($B290,'Slutlig allokering kvv'!$B$2:$AC$462,MATCH(T$3,'Slutlig allokering kvv'!$B$1:$AJ$1,0),FALSE)/1,0)</f>
        <v>0</v>
      </c>
      <c r="U290">
        <f>IFERROR(VLOOKUP($B290,Kraftvärmeprod!$B$1:$AH$479,MATCH(U$2,Kraftvärmeprod!$B$1:$AG$1,0),FALSE)/1,0)-IFERROR(VLOOKUP($B290,'Slutlig allokering kvv'!$B$2:$AC$462,MATCH(U$3,'Slutlig allokering kvv'!$B$1:$AJ$1,0),FALSE)/1,0)</f>
        <v>0</v>
      </c>
      <c r="V290">
        <f>IFERROR(VLOOKUP($B290,Kraftvärmeprod!$B$1:$AH$479,MATCH(V$2,Kraftvärmeprod!$B$1:$AG$1,0),FALSE)/1,0)-IFERROR(VLOOKUP($B290,'Slutlig allokering kvv'!$B$2:$AC$462,MATCH(V$3,'Slutlig allokering kvv'!$B$1:$AJ$1,0),FALSE)/1,0)</f>
        <v>0</v>
      </c>
      <c r="W290">
        <f>IFERROR(VLOOKUP($B290,Kraftvärmeprod!$B$1:$AH$479,MATCH(W$2,Kraftvärmeprod!$B$1:$AG$1,0),FALSE)/1,0)-IFERROR(VLOOKUP($B290,'Slutlig allokering kvv'!$B$2:$AC$462,MATCH(W$3,'Slutlig allokering kvv'!$B$1:$AJ$1,0),FALSE)/1,0)</f>
        <v>0</v>
      </c>
      <c r="X290">
        <f>IFERROR(VLOOKUP($B290,Kraftvärmeprod!$B$1:$AH$479,MATCH(X$2,Kraftvärmeprod!$B$1:$AG$1,0),FALSE)/1,0)-IFERROR(VLOOKUP($B290,'Slutlig allokering kvv'!$B$2:$AC$462,MATCH(X$3,'Slutlig allokering kvv'!$B$1:$AJ$1,0),FALSE)/1,0)</f>
        <v>0</v>
      </c>
      <c r="Y290">
        <f>IFERROR(VLOOKUP($B290,Kraftvärmeprod!$B$1:$AH$479,MATCH(Y$2,Kraftvärmeprod!$B$1:$AG$1,0),FALSE)/1,0)-IFERROR(VLOOKUP($B290,'Slutlig allokering kvv'!$B$2:$AC$462,MATCH(Y$3,'Slutlig allokering kvv'!$B$1:$AJ$1,0),FALSE)/1,0)</f>
        <v>0</v>
      </c>
      <c r="Z290">
        <f>IFERROR(VLOOKUP($B290,Kraftvärmeprod!$B$1:$AH$479,MATCH(Z$2,Kraftvärmeprod!$B$1:$AG$1,0),FALSE)/1,0)-IFERROR(VLOOKUP($B290,'Slutlig allokering kvv'!$B$2:$AC$462,MATCH(Z$3,'Slutlig allokering kvv'!$B$1:$AJ$1,0),FALSE)/1,0)</f>
        <v>0</v>
      </c>
      <c r="AA290">
        <f>IFERROR(VLOOKUP($B290,Kraftvärmeprod!$B$1:$AH$479,MATCH(AA$2,Kraftvärmeprod!$B$1:$AG$1,0),FALSE)/1,0)-IFERROR(VLOOKUP($B290,'Slutlig allokering kvv'!$B$2:$AC$462,MATCH(AA$3,'Slutlig allokering kvv'!$B$1:$AJ$1,0),FALSE)/1,0)</f>
        <v>0</v>
      </c>
      <c r="AE290">
        <f t="shared" si="8"/>
        <v>0</v>
      </c>
      <c r="AG290">
        <f>IFERROR(VLOOKUP(B290,'Slutlig allokering kvv'!$B$2:$AJ$462,MATCH("Summa slutlig allokerad tillförd energi (utan hjälpel och rökgaskondensering):",'Slutlig allokering kvv'!$B$1:$AK$1,0),FALSE)/1,"")</f>
        <v>0</v>
      </c>
      <c r="AI290" s="137" t="str">
        <f>IFERROR(1-VLOOKUP(B290,'Slutlig allokering kvv'!$B$2:$AJ$462,MATCH("Andel av bränsle i kvv som allokerats till värme, exklusive rökgaskondensering och hjälpel",'Slutlig allokering kvv'!$B$1:$AK$1,0),FALSE),"")</f>
        <v/>
      </c>
      <c r="AK290" s="137" t="str">
        <f t="shared" si="9"/>
        <v/>
      </c>
    </row>
    <row r="291" spans="1:37" x14ac:dyDescent="0.25">
      <c r="A291" s="2" t="s">
        <v>440</v>
      </c>
      <c r="B291" s="2" t="s">
        <v>441</v>
      </c>
      <c r="C291">
        <f>IFERROR(VLOOKUP($B291,Kraftvärmeprod!$B$1:$AH$479,MATCH(C$3,Kraftvärmeprod!$B$1:$AG$1,0),FALSE)/1,"")</f>
        <v>1.72</v>
      </c>
      <c r="D291">
        <f>IFERROR(VLOOKUP($B291,Kraftvärmeprod!$B$1:$AH$479,MATCH(D$3,Kraftvärmeprod!$B$1:$AG$1,0),FALSE)/1,"")</f>
        <v>0</v>
      </c>
      <c r="E291">
        <f>IFERROR(VLOOKUP($B291,Kraftvärmeprod!$B$1:$AH$479,MATCH(E$2,Kraftvärmeprod!$B$1:$AG$1,0),FALSE)/1,0)-IFERROR(VLOOKUP($B291,'Slutlig allokering kvv'!$B$2:$AC$462,MATCH(E$3,'Slutlig allokering kvv'!$B$1:$AJ$1,0),FALSE)/1,0)</f>
        <v>0</v>
      </c>
      <c r="F291">
        <f>IFERROR(VLOOKUP($B291,Kraftvärmeprod!$B$1:$AH$479,MATCH(F$2,Kraftvärmeprod!$B$1:$AG$1,0),FALSE)/1,0)-IFERROR(VLOOKUP($B291,'Slutlig allokering kvv'!$B$2:$AC$462,MATCH(F$3,'Slutlig allokering kvv'!$B$1:$AJ$1,0),FALSE)/1,0)</f>
        <v>0</v>
      </c>
      <c r="G291">
        <f>IFERROR(VLOOKUP($B291,Kraftvärmeprod!$B$1:$AH$479,MATCH(G$2,Kraftvärmeprod!$B$1:$AG$1,0),FALSE)/1,0)-IFERROR(VLOOKUP($B291,'Slutlig allokering kvv'!$B$2:$AC$462,MATCH(G$3,'Slutlig allokering kvv'!$B$1:$AJ$1,0),FALSE)/1,0)</f>
        <v>0</v>
      </c>
      <c r="H291">
        <f>IFERROR(VLOOKUP($B291,Kraftvärmeprod!$B$1:$AH$479,MATCH(H$2,Kraftvärmeprod!$B$1:$AG$1,0),FALSE)/1,0)-IFERROR(VLOOKUP($B291,'Slutlig allokering kvv'!$B$2:$AC$462,MATCH(H$3,'Slutlig allokering kvv'!$B$1:$AJ$1,0),FALSE)/1,0)</f>
        <v>0</v>
      </c>
      <c r="I291">
        <f>IFERROR(VLOOKUP($B291,Kraftvärmeprod!$B$1:$AH$479,MATCH(I$2,Kraftvärmeprod!$B$1:$AG$1,0),FALSE)/1,0)-IFERROR(VLOOKUP($B291,'Slutlig allokering kvv'!$B$2:$AC$462,MATCH(I$3,'Slutlig allokering kvv'!$B$1:$AJ$1,0),FALSE)/1,0)</f>
        <v>0</v>
      </c>
      <c r="J291">
        <f>IFERROR(VLOOKUP($B291,Kraftvärmeprod!$B$1:$AH$479,MATCH(J$2,Kraftvärmeprod!$B$1:$AG$1,0),FALSE)/1,0)-IFERROR(VLOOKUP($B291,'Slutlig allokering kvv'!$B$2:$AC$462,MATCH(J$3,'Slutlig allokering kvv'!$B$1:$AJ$1,0),FALSE)/1,0)</f>
        <v>0</v>
      </c>
      <c r="K291">
        <f>IFERROR(VLOOKUP($B291,Kraftvärmeprod!$B$1:$AH$479,MATCH(K$2,Kraftvärmeprod!$B$1:$AG$1,0),FALSE)/1,0)-IFERROR(VLOOKUP($B291,'Slutlig allokering kvv'!$B$2:$AC$462,MATCH(K$3,'Slutlig allokering kvv'!$B$1:$AJ$1,0),FALSE)/1,0)</f>
        <v>0</v>
      </c>
      <c r="L291">
        <f>IFERROR(VLOOKUP($B291,Kraftvärmeprod!$B$1:$AH$479,MATCH(L$2,Kraftvärmeprod!$B$1:$AG$1,0),FALSE)/1,0)-IFERROR(VLOOKUP($B291,'Slutlig allokering kvv'!$B$2:$AC$462,MATCH(L$3,'Slutlig allokering kvv'!$B$1:$AJ$1,0),FALSE)/1,0)</f>
        <v>0</v>
      </c>
      <c r="M291">
        <f>IFERROR(VLOOKUP($B291,Kraftvärmeprod!$B$1:$AH$479,MATCH(M$2,Kraftvärmeprod!$B$1:$AG$1,0),FALSE)/1,0)-IFERROR(VLOOKUP($B291,'Slutlig allokering kvv'!$B$2:$AC$462,MATCH(M$3,'Slutlig allokering kvv'!$B$1:$AJ$1,0),FALSE)/1,0)</f>
        <v>0</v>
      </c>
      <c r="N291">
        <f>IFERROR(VLOOKUP($B291,Kraftvärmeprod!$B$1:$AH$479,MATCH(N$2,Kraftvärmeprod!$B$1:$AG$1,0),FALSE)/1,0)-IFERROR(VLOOKUP($B291,'Slutlig allokering kvv'!$B$2:$AC$462,MATCH(N$3,'Slutlig allokering kvv'!$B$1:$AJ$1,0),FALSE)/1,0)</f>
        <v>0</v>
      </c>
      <c r="O291">
        <f>IFERROR(VLOOKUP($B291,Kraftvärmeprod!$B$1:$AH$479,MATCH(O$2,Kraftvärmeprod!$B$1:$AG$1,0),FALSE)/1,0)-IFERROR(VLOOKUP($B291,'Slutlig allokering kvv'!$B$2:$AC$462,MATCH(O$3,'Slutlig allokering kvv'!$B$1:$AJ$1,0),FALSE)/1,0)</f>
        <v>0</v>
      </c>
      <c r="P291">
        <f>IFERROR(VLOOKUP($B291,Kraftvärmeprod!$B$1:$AH$479,MATCH(P$2,Kraftvärmeprod!$B$1:$AG$1,0),FALSE)/1,0)-IFERROR(VLOOKUP($B291,'Slutlig allokering kvv'!$B$2:$AC$462,MATCH(P$3,'Slutlig allokering kvv'!$B$1:$AJ$1,0),FALSE)/1,0)</f>
        <v>0</v>
      </c>
      <c r="Q291">
        <f>IFERROR(VLOOKUP($B291,Kraftvärmeprod!$B$1:$AH$479,MATCH(Q$2,Kraftvärmeprod!$B$1:$AG$1,0),FALSE)/1,0)-IFERROR(VLOOKUP($B291,'Slutlig allokering kvv'!$B$2:$AC$462,MATCH(Q$3,'Slutlig allokering kvv'!$B$1:$AJ$1,0),FALSE)/1,0)</f>
        <v>0</v>
      </c>
      <c r="R291">
        <f>IFERROR(VLOOKUP($B291,Kraftvärmeprod!$B$1:$AH$479,MATCH(R$2,Kraftvärmeprod!$B$1:$AG$1,0),FALSE)/1,0)-IFERROR(VLOOKUP($B291,'Slutlig allokering kvv'!$B$2:$AC$462,MATCH(R$3,'Slutlig allokering kvv'!$B$1:$AJ$1,0),FALSE)/1,0)</f>
        <v>0</v>
      </c>
      <c r="S291">
        <f>IFERROR(VLOOKUP($B291,Kraftvärmeprod!$B$1:$AH$479,MATCH(S$2,Kraftvärmeprod!$B$1:$AG$1,0),FALSE)/1,0)-IFERROR(VLOOKUP($B291,'Slutlig allokering kvv'!$B$2:$AC$462,MATCH(S$3,'Slutlig allokering kvv'!$B$1:$AJ$1,0),FALSE)/1,0)</f>
        <v>0</v>
      </c>
      <c r="T291" s="6">
        <f>IFERROR(VLOOKUP($B291,Miljö!$B$1:$S$477,MATCH(T$2,Miljö!$B$1:$X$1,0),FALSE)/1,0)-IFERROR(VLOOKUP($B291,'Slutlig allokering kvv'!$B$2:$AC$462,MATCH(T$3,'Slutlig allokering kvv'!$B$1:$AJ$1,0),FALSE)/1,0)</f>
        <v>0</v>
      </c>
      <c r="U291">
        <f>IFERROR(VLOOKUP($B291,Kraftvärmeprod!$B$1:$AH$479,MATCH(U$2,Kraftvärmeprod!$B$1:$AG$1,0),FALSE)/1,0)-IFERROR(VLOOKUP($B291,'Slutlig allokering kvv'!$B$2:$AC$462,MATCH(U$3,'Slutlig allokering kvv'!$B$1:$AJ$1,0),FALSE)/1,0)</f>
        <v>0</v>
      </c>
      <c r="V291">
        <f>IFERROR(VLOOKUP($B291,Kraftvärmeprod!$B$1:$AH$479,MATCH(V$2,Kraftvärmeprod!$B$1:$AG$1,0),FALSE)/1,0)-IFERROR(VLOOKUP($B291,'Slutlig allokering kvv'!$B$2:$AC$462,MATCH(V$3,'Slutlig allokering kvv'!$B$1:$AJ$1,0),FALSE)/1,0)</f>
        <v>0</v>
      </c>
      <c r="W291">
        <f>IFERROR(VLOOKUP($B291,Kraftvärmeprod!$B$1:$AH$479,MATCH(W$2,Kraftvärmeprod!$B$1:$AG$1,0),FALSE)/1,0)-IFERROR(VLOOKUP($B291,'Slutlig allokering kvv'!$B$2:$AC$462,MATCH(W$3,'Slutlig allokering kvv'!$B$1:$AJ$1,0),FALSE)/1,0)</f>
        <v>0</v>
      </c>
      <c r="X291">
        <f>IFERROR(VLOOKUP($B291,Kraftvärmeprod!$B$1:$AH$479,MATCH(X$2,Kraftvärmeprod!$B$1:$AG$1,0),FALSE)/1,0)-IFERROR(VLOOKUP($B291,'Slutlig allokering kvv'!$B$2:$AC$462,MATCH(X$3,'Slutlig allokering kvv'!$B$1:$AJ$1,0),FALSE)/1,0)</f>
        <v>0</v>
      </c>
      <c r="Y291">
        <f>IFERROR(VLOOKUP($B291,Kraftvärmeprod!$B$1:$AH$479,MATCH(Y$2,Kraftvärmeprod!$B$1:$AG$1,0),FALSE)/1,0)-IFERROR(VLOOKUP($B291,'Slutlig allokering kvv'!$B$2:$AC$462,MATCH(Y$3,'Slutlig allokering kvv'!$B$1:$AJ$1,0),FALSE)/1,0)</f>
        <v>0</v>
      </c>
      <c r="Z291">
        <f>IFERROR(VLOOKUP($B291,Kraftvärmeprod!$B$1:$AH$479,MATCH(Z$2,Kraftvärmeprod!$B$1:$AG$1,0),FALSE)/1,0)-IFERROR(VLOOKUP($B291,'Slutlig allokering kvv'!$B$2:$AC$462,MATCH(Z$3,'Slutlig allokering kvv'!$B$1:$AJ$1,0),FALSE)/1,0)</f>
        <v>0</v>
      </c>
      <c r="AA291">
        <f>IFERROR(VLOOKUP($B291,Kraftvärmeprod!$B$1:$AH$479,MATCH(AA$2,Kraftvärmeprod!$B$1:$AG$1,0),FALSE)/1,0)-IFERROR(VLOOKUP($B291,'Slutlig allokering kvv'!$B$2:$AC$462,MATCH(AA$3,'Slutlig allokering kvv'!$B$1:$AJ$1,0),FALSE)/1,0)</f>
        <v>0</v>
      </c>
      <c r="AE291">
        <f t="shared" si="8"/>
        <v>0</v>
      </c>
      <c r="AG291">
        <f>IFERROR(VLOOKUP(B291,'Slutlig allokering kvv'!$B$2:$AJ$462,MATCH("Summa slutlig allokerad tillförd energi (utan hjälpel och rökgaskondensering):",'Slutlig allokering kvv'!$B$1:$AK$1,0),FALSE)/1,"")</f>
        <v>2.02</v>
      </c>
      <c r="AI291" s="137">
        <f>IFERROR(1-VLOOKUP(B291,'Slutlig allokering kvv'!$B$2:$AJ$462,MATCH("Andel av bränsle i kvv som allokerats till värme, exklusive rökgaskondensering och hjälpel",'Slutlig allokering kvv'!$B$1:$AK$1,0),FALSE),"")</f>
        <v>0</v>
      </c>
      <c r="AK291" s="137">
        <f t="shared" si="9"/>
        <v>0</v>
      </c>
    </row>
    <row r="292" spans="1:37" x14ac:dyDescent="0.25">
      <c r="A292" s="2" t="s">
        <v>440</v>
      </c>
      <c r="B292" s="2" t="s">
        <v>442</v>
      </c>
      <c r="C292" t="str">
        <f>IFERROR(VLOOKUP($B292,Kraftvärmeprod!$B$1:$AH$479,MATCH(C$3,Kraftvärmeprod!$B$1:$AG$1,0),FALSE)/1,"")</f>
        <v/>
      </c>
      <c r="D292" t="str">
        <f>IFERROR(VLOOKUP($B292,Kraftvärmeprod!$B$1:$AH$479,MATCH(D$3,Kraftvärmeprod!$B$1:$AG$1,0),FALSE)/1,"")</f>
        <v/>
      </c>
      <c r="E292">
        <f>IFERROR(VLOOKUP($B292,Kraftvärmeprod!$B$1:$AH$479,MATCH(E$2,Kraftvärmeprod!$B$1:$AG$1,0),FALSE)/1,0)-IFERROR(VLOOKUP($B292,'Slutlig allokering kvv'!$B$2:$AC$462,MATCH(E$3,'Slutlig allokering kvv'!$B$1:$AJ$1,0),FALSE)/1,0)</f>
        <v>0</v>
      </c>
      <c r="F292">
        <f>IFERROR(VLOOKUP($B292,Kraftvärmeprod!$B$1:$AH$479,MATCH(F$2,Kraftvärmeprod!$B$1:$AG$1,0),FALSE)/1,0)-IFERROR(VLOOKUP($B292,'Slutlig allokering kvv'!$B$2:$AC$462,MATCH(F$3,'Slutlig allokering kvv'!$B$1:$AJ$1,0),FALSE)/1,0)</f>
        <v>0</v>
      </c>
      <c r="G292">
        <f>IFERROR(VLOOKUP($B292,Kraftvärmeprod!$B$1:$AH$479,MATCH(G$2,Kraftvärmeprod!$B$1:$AG$1,0),FALSE)/1,0)-IFERROR(VLOOKUP($B292,'Slutlig allokering kvv'!$B$2:$AC$462,MATCH(G$3,'Slutlig allokering kvv'!$B$1:$AJ$1,0),FALSE)/1,0)</f>
        <v>0</v>
      </c>
      <c r="H292">
        <f>IFERROR(VLOOKUP($B292,Kraftvärmeprod!$B$1:$AH$479,MATCH(H$2,Kraftvärmeprod!$B$1:$AG$1,0),FALSE)/1,0)-IFERROR(VLOOKUP($B292,'Slutlig allokering kvv'!$B$2:$AC$462,MATCH(H$3,'Slutlig allokering kvv'!$B$1:$AJ$1,0),FALSE)/1,0)</f>
        <v>0</v>
      </c>
      <c r="I292">
        <f>IFERROR(VLOOKUP($B292,Kraftvärmeprod!$B$1:$AH$479,MATCH(I$2,Kraftvärmeprod!$B$1:$AG$1,0),FALSE)/1,0)-IFERROR(VLOOKUP($B292,'Slutlig allokering kvv'!$B$2:$AC$462,MATCH(I$3,'Slutlig allokering kvv'!$B$1:$AJ$1,0),FALSE)/1,0)</f>
        <v>0</v>
      </c>
      <c r="J292">
        <f>IFERROR(VLOOKUP($B292,Kraftvärmeprod!$B$1:$AH$479,MATCH(J$2,Kraftvärmeprod!$B$1:$AG$1,0),FALSE)/1,0)-IFERROR(VLOOKUP($B292,'Slutlig allokering kvv'!$B$2:$AC$462,MATCH(J$3,'Slutlig allokering kvv'!$B$1:$AJ$1,0),FALSE)/1,0)</f>
        <v>0</v>
      </c>
      <c r="K292">
        <f>IFERROR(VLOOKUP($B292,Kraftvärmeprod!$B$1:$AH$479,MATCH(K$2,Kraftvärmeprod!$B$1:$AG$1,0),FALSE)/1,0)-IFERROR(VLOOKUP($B292,'Slutlig allokering kvv'!$B$2:$AC$462,MATCH(K$3,'Slutlig allokering kvv'!$B$1:$AJ$1,0),FALSE)/1,0)</f>
        <v>0</v>
      </c>
      <c r="L292">
        <f>IFERROR(VLOOKUP($B292,Kraftvärmeprod!$B$1:$AH$479,MATCH(L$2,Kraftvärmeprod!$B$1:$AG$1,0),FALSE)/1,0)-IFERROR(VLOOKUP($B292,'Slutlig allokering kvv'!$B$2:$AC$462,MATCH(L$3,'Slutlig allokering kvv'!$B$1:$AJ$1,0),FALSE)/1,0)</f>
        <v>0</v>
      </c>
      <c r="M292">
        <f>IFERROR(VLOOKUP($B292,Kraftvärmeprod!$B$1:$AH$479,MATCH(M$2,Kraftvärmeprod!$B$1:$AG$1,0),FALSE)/1,0)-IFERROR(VLOOKUP($B292,'Slutlig allokering kvv'!$B$2:$AC$462,MATCH(M$3,'Slutlig allokering kvv'!$B$1:$AJ$1,0),FALSE)/1,0)</f>
        <v>0</v>
      </c>
      <c r="N292">
        <f>IFERROR(VLOOKUP($B292,Kraftvärmeprod!$B$1:$AH$479,MATCH(N$2,Kraftvärmeprod!$B$1:$AG$1,0),FALSE)/1,0)-IFERROR(VLOOKUP($B292,'Slutlig allokering kvv'!$B$2:$AC$462,MATCH(N$3,'Slutlig allokering kvv'!$B$1:$AJ$1,0),FALSE)/1,0)</f>
        <v>0</v>
      </c>
      <c r="O292">
        <f>IFERROR(VLOOKUP($B292,Kraftvärmeprod!$B$1:$AH$479,MATCH(O$2,Kraftvärmeprod!$B$1:$AG$1,0),FALSE)/1,0)-IFERROR(VLOOKUP($B292,'Slutlig allokering kvv'!$B$2:$AC$462,MATCH(O$3,'Slutlig allokering kvv'!$B$1:$AJ$1,0),FALSE)/1,0)</f>
        <v>0</v>
      </c>
      <c r="P292">
        <f>IFERROR(VLOOKUP($B292,Kraftvärmeprod!$B$1:$AH$479,MATCH(P$2,Kraftvärmeprod!$B$1:$AG$1,0),FALSE)/1,0)-IFERROR(VLOOKUP($B292,'Slutlig allokering kvv'!$B$2:$AC$462,MATCH(P$3,'Slutlig allokering kvv'!$B$1:$AJ$1,0),FALSE)/1,0)</f>
        <v>0</v>
      </c>
      <c r="Q292">
        <f>IFERROR(VLOOKUP($B292,Kraftvärmeprod!$B$1:$AH$479,MATCH(Q$2,Kraftvärmeprod!$B$1:$AG$1,0),FALSE)/1,0)-IFERROR(VLOOKUP($B292,'Slutlig allokering kvv'!$B$2:$AC$462,MATCH(Q$3,'Slutlig allokering kvv'!$B$1:$AJ$1,0),FALSE)/1,0)</f>
        <v>0</v>
      </c>
      <c r="R292">
        <f>IFERROR(VLOOKUP($B292,Kraftvärmeprod!$B$1:$AH$479,MATCH(R$2,Kraftvärmeprod!$B$1:$AG$1,0),FALSE)/1,0)-IFERROR(VLOOKUP($B292,'Slutlig allokering kvv'!$B$2:$AC$462,MATCH(R$3,'Slutlig allokering kvv'!$B$1:$AJ$1,0),FALSE)/1,0)</f>
        <v>0</v>
      </c>
      <c r="S292">
        <f>IFERROR(VLOOKUP($B292,Kraftvärmeprod!$B$1:$AH$479,MATCH(S$2,Kraftvärmeprod!$B$1:$AG$1,0),FALSE)/1,0)-IFERROR(VLOOKUP($B292,'Slutlig allokering kvv'!$B$2:$AC$462,MATCH(S$3,'Slutlig allokering kvv'!$B$1:$AJ$1,0),FALSE)/1,0)</f>
        <v>0</v>
      </c>
      <c r="T292" s="6">
        <f>IFERROR(VLOOKUP($B292,Miljö!$B$1:$S$477,MATCH(T$2,Miljö!$B$1:$X$1,0),FALSE)/1,0)-IFERROR(VLOOKUP($B292,'Slutlig allokering kvv'!$B$2:$AC$462,MATCH(T$3,'Slutlig allokering kvv'!$B$1:$AJ$1,0),FALSE)/1,0)</f>
        <v>0</v>
      </c>
      <c r="U292">
        <f>IFERROR(VLOOKUP($B292,Kraftvärmeprod!$B$1:$AH$479,MATCH(U$2,Kraftvärmeprod!$B$1:$AG$1,0),FALSE)/1,0)-IFERROR(VLOOKUP($B292,'Slutlig allokering kvv'!$B$2:$AC$462,MATCH(U$3,'Slutlig allokering kvv'!$B$1:$AJ$1,0),FALSE)/1,0)</f>
        <v>0</v>
      </c>
      <c r="V292">
        <f>IFERROR(VLOOKUP($B292,Kraftvärmeprod!$B$1:$AH$479,MATCH(V$2,Kraftvärmeprod!$B$1:$AG$1,0),FALSE)/1,0)-IFERROR(VLOOKUP($B292,'Slutlig allokering kvv'!$B$2:$AC$462,MATCH(V$3,'Slutlig allokering kvv'!$B$1:$AJ$1,0),FALSE)/1,0)</f>
        <v>0</v>
      </c>
      <c r="W292">
        <f>IFERROR(VLOOKUP($B292,Kraftvärmeprod!$B$1:$AH$479,MATCH(W$2,Kraftvärmeprod!$B$1:$AG$1,0),FALSE)/1,0)-IFERROR(VLOOKUP($B292,'Slutlig allokering kvv'!$B$2:$AC$462,MATCH(W$3,'Slutlig allokering kvv'!$B$1:$AJ$1,0),FALSE)/1,0)</f>
        <v>0</v>
      </c>
      <c r="X292">
        <f>IFERROR(VLOOKUP($B292,Kraftvärmeprod!$B$1:$AH$479,MATCH(X$2,Kraftvärmeprod!$B$1:$AG$1,0),FALSE)/1,0)-IFERROR(VLOOKUP($B292,'Slutlig allokering kvv'!$B$2:$AC$462,MATCH(X$3,'Slutlig allokering kvv'!$B$1:$AJ$1,0),FALSE)/1,0)</f>
        <v>0</v>
      </c>
      <c r="Y292">
        <f>IFERROR(VLOOKUP($B292,Kraftvärmeprod!$B$1:$AH$479,MATCH(Y$2,Kraftvärmeprod!$B$1:$AG$1,0),FALSE)/1,0)-IFERROR(VLOOKUP($B292,'Slutlig allokering kvv'!$B$2:$AC$462,MATCH(Y$3,'Slutlig allokering kvv'!$B$1:$AJ$1,0),FALSE)/1,0)</f>
        <v>0</v>
      </c>
      <c r="Z292">
        <f>IFERROR(VLOOKUP($B292,Kraftvärmeprod!$B$1:$AH$479,MATCH(Z$2,Kraftvärmeprod!$B$1:$AG$1,0),FALSE)/1,0)-IFERROR(VLOOKUP($B292,'Slutlig allokering kvv'!$B$2:$AC$462,MATCH(Z$3,'Slutlig allokering kvv'!$B$1:$AJ$1,0),FALSE)/1,0)</f>
        <v>0</v>
      </c>
      <c r="AA292">
        <f>IFERROR(VLOOKUP($B292,Kraftvärmeprod!$B$1:$AH$479,MATCH(AA$2,Kraftvärmeprod!$B$1:$AG$1,0),FALSE)/1,0)-IFERROR(VLOOKUP($B292,'Slutlig allokering kvv'!$B$2:$AC$462,MATCH(AA$3,'Slutlig allokering kvv'!$B$1:$AJ$1,0),FALSE)/1,0)</f>
        <v>0</v>
      </c>
      <c r="AE292">
        <f t="shared" si="8"/>
        <v>0</v>
      </c>
      <c r="AG292">
        <f>IFERROR(VLOOKUP(B292,'Slutlig allokering kvv'!$B$2:$AJ$462,MATCH("Summa slutlig allokerad tillförd energi (utan hjälpel och rökgaskondensering):",'Slutlig allokering kvv'!$B$1:$AK$1,0),FALSE)/1,"")</f>
        <v>0</v>
      </c>
      <c r="AI292" s="137" t="str">
        <f>IFERROR(1-VLOOKUP(B292,'Slutlig allokering kvv'!$B$2:$AJ$462,MATCH("Andel av bränsle i kvv som allokerats till värme, exklusive rökgaskondensering och hjälpel",'Slutlig allokering kvv'!$B$1:$AK$1,0),FALSE),"")</f>
        <v/>
      </c>
      <c r="AK292" s="137" t="str">
        <f t="shared" si="9"/>
        <v/>
      </c>
    </row>
    <row r="293" spans="1:37" x14ac:dyDescent="0.25">
      <c r="A293" s="2" t="s">
        <v>440</v>
      </c>
      <c r="B293" s="2" t="s">
        <v>443</v>
      </c>
      <c r="C293" t="str">
        <f>IFERROR(VLOOKUP($B293,Kraftvärmeprod!$B$1:$AH$479,MATCH(C$3,Kraftvärmeprod!$B$1:$AG$1,0),FALSE)/1,"")</f>
        <v/>
      </c>
      <c r="D293" t="str">
        <f>IFERROR(VLOOKUP($B293,Kraftvärmeprod!$B$1:$AH$479,MATCH(D$3,Kraftvärmeprod!$B$1:$AG$1,0),FALSE)/1,"")</f>
        <v/>
      </c>
      <c r="E293">
        <f>IFERROR(VLOOKUP($B293,Kraftvärmeprod!$B$1:$AH$479,MATCH(E$2,Kraftvärmeprod!$B$1:$AG$1,0),FALSE)/1,0)-IFERROR(VLOOKUP($B293,'Slutlig allokering kvv'!$B$2:$AC$462,MATCH(E$3,'Slutlig allokering kvv'!$B$1:$AJ$1,0),FALSE)/1,0)</f>
        <v>0</v>
      </c>
      <c r="F293">
        <f>IFERROR(VLOOKUP($B293,Kraftvärmeprod!$B$1:$AH$479,MATCH(F$2,Kraftvärmeprod!$B$1:$AG$1,0),FALSE)/1,0)-IFERROR(VLOOKUP($B293,'Slutlig allokering kvv'!$B$2:$AC$462,MATCH(F$3,'Slutlig allokering kvv'!$B$1:$AJ$1,0),FALSE)/1,0)</f>
        <v>0</v>
      </c>
      <c r="G293">
        <f>IFERROR(VLOOKUP($B293,Kraftvärmeprod!$B$1:$AH$479,MATCH(G$2,Kraftvärmeprod!$B$1:$AG$1,0),FALSE)/1,0)-IFERROR(VLOOKUP($B293,'Slutlig allokering kvv'!$B$2:$AC$462,MATCH(G$3,'Slutlig allokering kvv'!$B$1:$AJ$1,0),FALSE)/1,0)</f>
        <v>0</v>
      </c>
      <c r="H293">
        <f>IFERROR(VLOOKUP($B293,Kraftvärmeprod!$B$1:$AH$479,MATCH(H$2,Kraftvärmeprod!$B$1:$AG$1,0),FALSE)/1,0)-IFERROR(VLOOKUP($B293,'Slutlig allokering kvv'!$B$2:$AC$462,MATCH(H$3,'Slutlig allokering kvv'!$B$1:$AJ$1,0),FALSE)/1,0)</f>
        <v>0</v>
      </c>
      <c r="I293">
        <f>IFERROR(VLOOKUP($B293,Kraftvärmeprod!$B$1:$AH$479,MATCH(I$2,Kraftvärmeprod!$B$1:$AG$1,0),FALSE)/1,0)-IFERROR(VLOOKUP($B293,'Slutlig allokering kvv'!$B$2:$AC$462,MATCH(I$3,'Slutlig allokering kvv'!$B$1:$AJ$1,0),FALSE)/1,0)</f>
        <v>0</v>
      </c>
      <c r="J293">
        <f>IFERROR(VLOOKUP($B293,Kraftvärmeprod!$B$1:$AH$479,MATCH(J$2,Kraftvärmeprod!$B$1:$AG$1,0),FALSE)/1,0)-IFERROR(VLOOKUP($B293,'Slutlig allokering kvv'!$B$2:$AC$462,MATCH(J$3,'Slutlig allokering kvv'!$B$1:$AJ$1,0),FALSE)/1,0)</f>
        <v>0</v>
      </c>
      <c r="K293">
        <f>IFERROR(VLOOKUP($B293,Kraftvärmeprod!$B$1:$AH$479,MATCH(K$2,Kraftvärmeprod!$B$1:$AG$1,0),FALSE)/1,0)-IFERROR(VLOOKUP($B293,'Slutlig allokering kvv'!$B$2:$AC$462,MATCH(K$3,'Slutlig allokering kvv'!$B$1:$AJ$1,0),FALSE)/1,0)</f>
        <v>0</v>
      </c>
      <c r="L293">
        <f>IFERROR(VLOOKUP($B293,Kraftvärmeprod!$B$1:$AH$479,MATCH(L$2,Kraftvärmeprod!$B$1:$AG$1,0),FALSE)/1,0)-IFERROR(VLOOKUP($B293,'Slutlig allokering kvv'!$B$2:$AC$462,MATCH(L$3,'Slutlig allokering kvv'!$B$1:$AJ$1,0),FALSE)/1,0)</f>
        <v>0</v>
      </c>
      <c r="M293">
        <f>IFERROR(VLOOKUP($B293,Kraftvärmeprod!$B$1:$AH$479,MATCH(M$2,Kraftvärmeprod!$B$1:$AG$1,0),FALSE)/1,0)-IFERROR(VLOOKUP($B293,'Slutlig allokering kvv'!$B$2:$AC$462,MATCH(M$3,'Slutlig allokering kvv'!$B$1:$AJ$1,0),FALSE)/1,0)</f>
        <v>0</v>
      </c>
      <c r="N293">
        <f>IFERROR(VLOOKUP($B293,Kraftvärmeprod!$B$1:$AH$479,MATCH(N$2,Kraftvärmeprod!$B$1:$AG$1,0),FALSE)/1,0)-IFERROR(VLOOKUP($B293,'Slutlig allokering kvv'!$B$2:$AC$462,MATCH(N$3,'Slutlig allokering kvv'!$B$1:$AJ$1,0),FALSE)/1,0)</f>
        <v>0</v>
      </c>
      <c r="O293">
        <f>IFERROR(VLOOKUP($B293,Kraftvärmeprod!$B$1:$AH$479,MATCH(O$2,Kraftvärmeprod!$B$1:$AG$1,0),FALSE)/1,0)-IFERROR(VLOOKUP($B293,'Slutlig allokering kvv'!$B$2:$AC$462,MATCH(O$3,'Slutlig allokering kvv'!$B$1:$AJ$1,0),FALSE)/1,0)</f>
        <v>0</v>
      </c>
      <c r="P293">
        <f>IFERROR(VLOOKUP($B293,Kraftvärmeprod!$B$1:$AH$479,MATCH(P$2,Kraftvärmeprod!$B$1:$AG$1,0),FALSE)/1,0)-IFERROR(VLOOKUP($B293,'Slutlig allokering kvv'!$B$2:$AC$462,MATCH(P$3,'Slutlig allokering kvv'!$B$1:$AJ$1,0),FALSE)/1,0)</f>
        <v>0</v>
      </c>
      <c r="Q293">
        <f>IFERROR(VLOOKUP($B293,Kraftvärmeprod!$B$1:$AH$479,MATCH(Q$2,Kraftvärmeprod!$B$1:$AG$1,0),FALSE)/1,0)-IFERROR(VLOOKUP($B293,'Slutlig allokering kvv'!$B$2:$AC$462,MATCH(Q$3,'Slutlig allokering kvv'!$B$1:$AJ$1,0),FALSE)/1,0)</f>
        <v>0</v>
      </c>
      <c r="R293">
        <f>IFERROR(VLOOKUP($B293,Kraftvärmeprod!$B$1:$AH$479,MATCH(R$2,Kraftvärmeprod!$B$1:$AG$1,0),FALSE)/1,0)-IFERROR(VLOOKUP($B293,'Slutlig allokering kvv'!$B$2:$AC$462,MATCH(R$3,'Slutlig allokering kvv'!$B$1:$AJ$1,0),FALSE)/1,0)</f>
        <v>0</v>
      </c>
      <c r="S293">
        <f>IFERROR(VLOOKUP($B293,Kraftvärmeprod!$B$1:$AH$479,MATCH(S$2,Kraftvärmeprod!$B$1:$AG$1,0),FALSE)/1,0)-IFERROR(VLOOKUP($B293,'Slutlig allokering kvv'!$B$2:$AC$462,MATCH(S$3,'Slutlig allokering kvv'!$B$1:$AJ$1,0),FALSE)/1,0)</f>
        <v>0</v>
      </c>
      <c r="T293" s="6">
        <f>IFERROR(VLOOKUP($B293,Miljö!$B$1:$S$477,MATCH(T$2,Miljö!$B$1:$X$1,0),FALSE)/1,0)-IFERROR(VLOOKUP($B293,'Slutlig allokering kvv'!$B$2:$AC$462,MATCH(T$3,'Slutlig allokering kvv'!$B$1:$AJ$1,0),FALSE)/1,0)</f>
        <v>0</v>
      </c>
      <c r="U293">
        <f>IFERROR(VLOOKUP($B293,Kraftvärmeprod!$B$1:$AH$479,MATCH(U$2,Kraftvärmeprod!$B$1:$AG$1,0),FALSE)/1,0)-IFERROR(VLOOKUP($B293,'Slutlig allokering kvv'!$B$2:$AC$462,MATCH(U$3,'Slutlig allokering kvv'!$B$1:$AJ$1,0),FALSE)/1,0)</f>
        <v>0</v>
      </c>
      <c r="V293">
        <f>IFERROR(VLOOKUP($B293,Kraftvärmeprod!$B$1:$AH$479,MATCH(V$2,Kraftvärmeprod!$B$1:$AG$1,0),FALSE)/1,0)-IFERROR(VLOOKUP($B293,'Slutlig allokering kvv'!$B$2:$AC$462,MATCH(V$3,'Slutlig allokering kvv'!$B$1:$AJ$1,0),FALSE)/1,0)</f>
        <v>0</v>
      </c>
      <c r="W293">
        <f>IFERROR(VLOOKUP($B293,Kraftvärmeprod!$B$1:$AH$479,MATCH(W$2,Kraftvärmeprod!$B$1:$AG$1,0),FALSE)/1,0)-IFERROR(VLOOKUP($B293,'Slutlig allokering kvv'!$B$2:$AC$462,MATCH(W$3,'Slutlig allokering kvv'!$B$1:$AJ$1,0),FALSE)/1,0)</f>
        <v>0</v>
      </c>
      <c r="X293">
        <f>IFERROR(VLOOKUP($B293,Kraftvärmeprod!$B$1:$AH$479,MATCH(X$2,Kraftvärmeprod!$B$1:$AG$1,0),FALSE)/1,0)-IFERROR(VLOOKUP($B293,'Slutlig allokering kvv'!$B$2:$AC$462,MATCH(X$3,'Slutlig allokering kvv'!$B$1:$AJ$1,0),FALSE)/1,0)</f>
        <v>0</v>
      </c>
      <c r="Y293">
        <f>IFERROR(VLOOKUP($B293,Kraftvärmeprod!$B$1:$AH$479,MATCH(Y$2,Kraftvärmeprod!$B$1:$AG$1,0),FALSE)/1,0)-IFERROR(VLOOKUP($B293,'Slutlig allokering kvv'!$B$2:$AC$462,MATCH(Y$3,'Slutlig allokering kvv'!$B$1:$AJ$1,0),FALSE)/1,0)</f>
        <v>0</v>
      </c>
      <c r="Z293">
        <f>IFERROR(VLOOKUP($B293,Kraftvärmeprod!$B$1:$AH$479,MATCH(Z$2,Kraftvärmeprod!$B$1:$AG$1,0),FALSE)/1,0)-IFERROR(VLOOKUP($B293,'Slutlig allokering kvv'!$B$2:$AC$462,MATCH(Z$3,'Slutlig allokering kvv'!$B$1:$AJ$1,0),FALSE)/1,0)</f>
        <v>0</v>
      </c>
      <c r="AA293">
        <f>IFERROR(VLOOKUP($B293,Kraftvärmeprod!$B$1:$AH$479,MATCH(AA$2,Kraftvärmeprod!$B$1:$AG$1,0),FALSE)/1,0)-IFERROR(VLOOKUP($B293,'Slutlig allokering kvv'!$B$2:$AC$462,MATCH(AA$3,'Slutlig allokering kvv'!$B$1:$AJ$1,0),FALSE)/1,0)</f>
        <v>0</v>
      </c>
      <c r="AE293">
        <f t="shared" si="8"/>
        <v>0</v>
      </c>
      <c r="AG293">
        <f>IFERROR(VLOOKUP(B293,'Slutlig allokering kvv'!$B$2:$AJ$462,MATCH("Summa slutlig allokerad tillförd energi (utan hjälpel och rökgaskondensering):",'Slutlig allokering kvv'!$B$1:$AK$1,0),FALSE)/1,"")</f>
        <v>0</v>
      </c>
      <c r="AI293" s="137" t="str">
        <f>IFERROR(1-VLOOKUP(B293,'Slutlig allokering kvv'!$B$2:$AJ$462,MATCH("Andel av bränsle i kvv som allokerats till värme, exklusive rökgaskondensering och hjälpel",'Slutlig allokering kvv'!$B$1:$AK$1,0),FALSE),"")</f>
        <v/>
      </c>
      <c r="AK293" s="137" t="str">
        <f t="shared" si="9"/>
        <v/>
      </c>
    </row>
    <row r="294" spans="1:37" x14ac:dyDescent="0.25">
      <c r="A294" s="2" t="s">
        <v>440</v>
      </c>
      <c r="B294" s="2" t="s">
        <v>444</v>
      </c>
      <c r="C294" t="str">
        <f>IFERROR(VLOOKUP($B294,Kraftvärmeprod!$B$1:$AH$479,MATCH(C$3,Kraftvärmeprod!$B$1:$AG$1,0),FALSE)/1,"")</f>
        <v/>
      </c>
      <c r="D294" t="str">
        <f>IFERROR(VLOOKUP($B294,Kraftvärmeprod!$B$1:$AH$479,MATCH(D$3,Kraftvärmeprod!$B$1:$AG$1,0),FALSE)/1,"")</f>
        <v/>
      </c>
      <c r="E294">
        <f>IFERROR(VLOOKUP($B294,Kraftvärmeprod!$B$1:$AH$479,MATCH(E$2,Kraftvärmeprod!$B$1:$AG$1,0),FALSE)/1,0)-IFERROR(VLOOKUP($B294,'Slutlig allokering kvv'!$B$2:$AC$462,MATCH(E$3,'Slutlig allokering kvv'!$B$1:$AJ$1,0),FALSE)/1,0)</f>
        <v>0</v>
      </c>
      <c r="F294">
        <f>IFERROR(VLOOKUP($B294,Kraftvärmeprod!$B$1:$AH$479,MATCH(F$2,Kraftvärmeprod!$B$1:$AG$1,0),FALSE)/1,0)-IFERROR(VLOOKUP($B294,'Slutlig allokering kvv'!$B$2:$AC$462,MATCH(F$3,'Slutlig allokering kvv'!$B$1:$AJ$1,0),FALSE)/1,0)</f>
        <v>0</v>
      </c>
      <c r="G294">
        <f>IFERROR(VLOOKUP($B294,Kraftvärmeprod!$B$1:$AH$479,MATCH(G$2,Kraftvärmeprod!$B$1:$AG$1,0),FALSE)/1,0)-IFERROR(VLOOKUP($B294,'Slutlig allokering kvv'!$B$2:$AC$462,MATCH(G$3,'Slutlig allokering kvv'!$B$1:$AJ$1,0),FALSE)/1,0)</f>
        <v>0</v>
      </c>
      <c r="H294">
        <f>IFERROR(VLOOKUP($B294,Kraftvärmeprod!$B$1:$AH$479,MATCH(H$2,Kraftvärmeprod!$B$1:$AG$1,0),FALSE)/1,0)-IFERROR(VLOOKUP($B294,'Slutlig allokering kvv'!$B$2:$AC$462,MATCH(H$3,'Slutlig allokering kvv'!$B$1:$AJ$1,0),FALSE)/1,0)</f>
        <v>0</v>
      </c>
      <c r="I294">
        <f>IFERROR(VLOOKUP($B294,Kraftvärmeprod!$B$1:$AH$479,MATCH(I$2,Kraftvärmeprod!$B$1:$AG$1,0),FALSE)/1,0)-IFERROR(VLOOKUP($B294,'Slutlig allokering kvv'!$B$2:$AC$462,MATCH(I$3,'Slutlig allokering kvv'!$B$1:$AJ$1,0),FALSE)/1,0)</f>
        <v>0</v>
      </c>
      <c r="J294">
        <f>IFERROR(VLOOKUP($B294,Kraftvärmeprod!$B$1:$AH$479,MATCH(J$2,Kraftvärmeprod!$B$1:$AG$1,0),FALSE)/1,0)-IFERROR(VLOOKUP($B294,'Slutlig allokering kvv'!$B$2:$AC$462,MATCH(J$3,'Slutlig allokering kvv'!$B$1:$AJ$1,0),FALSE)/1,0)</f>
        <v>0</v>
      </c>
      <c r="K294">
        <f>IFERROR(VLOOKUP($B294,Kraftvärmeprod!$B$1:$AH$479,MATCH(K$2,Kraftvärmeprod!$B$1:$AG$1,0),FALSE)/1,0)-IFERROR(VLOOKUP($B294,'Slutlig allokering kvv'!$B$2:$AC$462,MATCH(K$3,'Slutlig allokering kvv'!$B$1:$AJ$1,0),FALSE)/1,0)</f>
        <v>0</v>
      </c>
      <c r="L294">
        <f>IFERROR(VLOOKUP($B294,Kraftvärmeprod!$B$1:$AH$479,MATCH(L$2,Kraftvärmeprod!$B$1:$AG$1,0),FALSE)/1,0)-IFERROR(VLOOKUP($B294,'Slutlig allokering kvv'!$B$2:$AC$462,MATCH(L$3,'Slutlig allokering kvv'!$B$1:$AJ$1,0),FALSE)/1,0)</f>
        <v>0</v>
      </c>
      <c r="M294">
        <f>IFERROR(VLOOKUP($B294,Kraftvärmeprod!$B$1:$AH$479,MATCH(M$2,Kraftvärmeprod!$B$1:$AG$1,0),FALSE)/1,0)-IFERROR(VLOOKUP($B294,'Slutlig allokering kvv'!$B$2:$AC$462,MATCH(M$3,'Slutlig allokering kvv'!$B$1:$AJ$1,0),FALSE)/1,0)</f>
        <v>0</v>
      </c>
      <c r="N294">
        <f>IFERROR(VLOOKUP($B294,Kraftvärmeprod!$B$1:$AH$479,MATCH(N$2,Kraftvärmeprod!$B$1:$AG$1,0),FALSE)/1,0)-IFERROR(VLOOKUP($B294,'Slutlig allokering kvv'!$B$2:$AC$462,MATCH(N$3,'Slutlig allokering kvv'!$B$1:$AJ$1,0),FALSE)/1,0)</f>
        <v>0</v>
      </c>
      <c r="O294">
        <f>IFERROR(VLOOKUP($B294,Kraftvärmeprod!$B$1:$AH$479,MATCH(O$2,Kraftvärmeprod!$B$1:$AG$1,0),FALSE)/1,0)-IFERROR(VLOOKUP($B294,'Slutlig allokering kvv'!$B$2:$AC$462,MATCH(O$3,'Slutlig allokering kvv'!$B$1:$AJ$1,0),FALSE)/1,0)</f>
        <v>0</v>
      </c>
      <c r="P294">
        <f>IFERROR(VLOOKUP($B294,Kraftvärmeprod!$B$1:$AH$479,MATCH(P$2,Kraftvärmeprod!$B$1:$AG$1,0),FALSE)/1,0)-IFERROR(VLOOKUP($B294,'Slutlig allokering kvv'!$B$2:$AC$462,MATCH(P$3,'Slutlig allokering kvv'!$B$1:$AJ$1,0),FALSE)/1,0)</f>
        <v>0</v>
      </c>
      <c r="Q294">
        <f>IFERROR(VLOOKUP($B294,Kraftvärmeprod!$B$1:$AH$479,MATCH(Q$2,Kraftvärmeprod!$B$1:$AG$1,0),FALSE)/1,0)-IFERROR(VLOOKUP($B294,'Slutlig allokering kvv'!$B$2:$AC$462,MATCH(Q$3,'Slutlig allokering kvv'!$B$1:$AJ$1,0),FALSE)/1,0)</f>
        <v>0</v>
      </c>
      <c r="R294">
        <f>IFERROR(VLOOKUP($B294,Kraftvärmeprod!$B$1:$AH$479,MATCH(R$2,Kraftvärmeprod!$B$1:$AG$1,0),FALSE)/1,0)-IFERROR(VLOOKUP($B294,'Slutlig allokering kvv'!$B$2:$AC$462,MATCH(R$3,'Slutlig allokering kvv'!$B$1:$AJ$1,0),FALSE)/1,0)</f>
        <v>0</v>
      </c>
      <c r="S294">
        <f>IFERROR(VLOOKUP($B294,Kraftvärmeprod!$B$1:$AH$479,MATCH(S$2,Kraftvärmeprod!$B$1:$AG$1,0),FALSE)/1,0)-IFERROR(VLOOKUP($B294,'Slutlig allokering kvv'!$B$2:$AC$462,MATCH(S$3,'Slutlig allokering kvv'!$B$1:$AJ$1,0),FALSE)/1,0)</f>
        <v>0</v>
      </c>
      <c r="T294" s="6">
        <f>IFERROR(VLOOKUP($B294,Miljö!$B$1:$S$477,MATCH(T$2,Miljö!$B$1:$X$1,0),FALSE)/1,0)-IFERROR(VLOOKUP($B294,'Slutlig allokering kvv'!$B$2:$AC$462,MATCH(T$3,'Slutlig allokering kvv'!$B$1:$AJ$1,0),FALSE)/1,0)</f>
        <v>0</v>
      </c>
      <c r="U294">
        <f>IFERROR(VLOOKUP($B294,Kraftvärmeprod!$B$1:$AH$479,MATCH(U$2,Kraftvärmeprod!$B$1:$AG$1,0),FALSE)/1,0)-IFERROR(VLOOKUP($B294,'Slutlig allokering kvv'!$B$2:$AC$462,MATCH(U$3,'Slutlig allokering kvv'!$B$1:$AJ$1,0),FALSE)/1,0)</f>
        <v>0</v>
      </c>
      <c r="V294">
        <f>IFERROR(VLOOKUP($B294,Kraftvärmeprod!$B$1:$AH$479,MATCH(V$2,Kraftvärmeprod!$B$1:$AG$1,0),FALSE)/1,0)-IFERROR(VLOOKUP($B294,'Slutlig allokering kvv'!$B$2:$AC$462,MATCH(V$3,'Slutlig allokering kvv'!$B$1:$AJ$1,0),FALSE)/1,0)</f>
        <v>0</v>
      </c>
      <c r="W294">
        <f>IFERROR(VLOOKUP($B294,Kraftvärmeprod!$B$1:$AH$479,MATCH(W$2,Kraftvärmeprod!$B$1:$AG$1,0),FALSE)/1,0)-IFERROR(VLOOKUP($B294,'Slutlig allokering kvv'!$B$2:$AC$462,MATCH(W$3,'Slutlig allokering kvv'!$B$1:$AJ$1,0),FALSE)/1,0)</f>
        <v>0</v>
      </c>
      <c r="X294">
        <f>IFERROR(VLOOKUP($B294,Kraftvärmeprod!$B$1:$AH$479,MATCH(X$2,Kraftvärmeprod!$B$1:$AG$1,0),FALSE)/1,0)-IFERROR(VLOOKUP($B294,'Slutlig allokering kvv'!$B$2:$AC$462,MATCH(X$3,'Slutlig allokering kvv'!$B$1:$AJ$1,0),FALSE)/1,0)</f>
        <v>0</v>
      </c>
      <c r="Y294">
        <f>IFERROR(VLOOKUP($B294,Kraftvärmeprod!$B$1:$AH$479,MATCH(Y$2,Kraftvärmeprod!$B$1:$AG$1,0),FALSE)/1,0)-IFERROR(VLOOKUP($B294,'Slutlig allokering kvv'!$B$2:$AC$462,MATCH(Y$3,'Slutlig allokering kvv'!$B$1:$AJ$1,0),FALSE)/1,0)</f>
        <v>0</v>
      </c>
      <c r="Z294">
        <f>IFERROR(VLOOKUP($B294,Kraftvärmeprod!$B$1:$AH$479,MATCH(Z$2,Kraftvärmeprod!$B$1:$AG$1,0),FALSE)/1,0)-IFERROR(VLOOKUP($B294,'Slutlig allokering kvv'!$B$2:$AC$462,MATCH(Z$3,'Slutlig allokering kvv'!$B$1:$AJ$1,0),FALSE)/1,0)</f>
        <v>0</v>
      </c>
      <c r="AA294">
        <f>IFERROR(VLOOKUP($B294,Kraftvärmeprod!$B$1:$AH$479,MATCH(AA$2,Kraftvärmeprod!$B$1:$AG$1,0),FALSE)/1,0)-IFERROR(VLOOKUP($B294,'Slutlig allokering kvv'!$B$2:$AC$462,MATCH(AA$3,'Slutlig allokering kvv'!$B$1:$AJ$1,0),FALSE)/1,0)</f>
        <v>0</v>
      </c>
      <c r="AE294">
        <f t="shared" si="8"/>
        <v>0</v>
      </c>
      <c r="AG294">
        <f>IFERROR(VLOOKUP(B294,'Slutlig allokering kvv'!$B$2:$AJ$462,MATCH("Summa slutlig allokerad tillförd energi (utan hjälpel och rökgaskondensering):",'Slutlig allokering kvv'!$B$1:$AK$1,0),FALSE)/1,"")</f>
        <v>0</v>
      </c>
      <c r="AI294" s="137" t="str">
        <f>IFERROR(1-VLOOKUP(B294,'Slutlig allokering kvv'!$B$2:$AJ$462,MATCH("Andel av bränsle i kvv som allokerats till värme, exklusive rökgaskondensering och hjälpel",'Slutlig allokering kvv'!$B$1:$AK$1,0),FALSE),"")</f>
        <v/>
      </c>
      <c r="AK294" s="137" t="str">
        <f t="shared" si="9"/>
        <v/>
      </c>
    </row>
    <row r="295" spans="1:37" x14ac:dyDescent="0.25">
      <c r="A295" s="2" t="s">
        <v>445</v>
      </c>
      <c r="B295" s="2" t="s">
        <v>446</v>
      </c>
      <c r="C295" t="str">
        <f>IFERROR(VLOOKUP($B295,Kraftvärmeprod!$B$1:$AH$479,MATCH(C$3,Kraftvärmeprod!$B$1:$AG$1,0),FALSE)/1,"")</f>
        <v/>
      </c>
      <c r="D295" t="str">
        <f>IFERROR(VLOOKUP($B295,Kraftvärmeprod!$B$1:$AH$479,MATCH(D$3,Kraftvärmeprod!$B$1:$AG$1,0),FALSE)/1,"")</f>
        <v/>
      </c>
      <c r="E295">
        <f>IFERROR(VLOOKUP($B295,Kraftvärmeprod!$B$1:$AH$479,MATCH(E$2,Kraftvärmeprod!$B$1:$AG$1,0),FALSE)/1,0)-IFERROR(VLOOKUP($B295,'Slutlig allokering kvv'!$B$2:$AC$462,MATCH(E$3,'Slutlig allokering kvv'!$B$1:$AJ$1,0),FALSE)/1,0)</f>
        <v>0</v>
      </c>
      <c r="F295">
        <f>IFERROR(VLOOKUP($B295,Kraftvärmeprod!$B$1:$AH$479,MATCH(F$2,Kraftvärmeprod!$B$1:$AG$1,0),FALSE)/1,0)-IFERROR(VLOOKUP($B295,'Slutlig allokering kvv'!$B$2:$AC$462,MATCH(F$3,'Slutlig allokering kvv'!$B$1:$AJ$1,0),FALSE)/1,0)</f>
        <v>0</v>
      </c>
      <c r="G295">
        <f>IFERROR(VLOOKUP($B295,Kraftvärmeprod!$B$1:$AH$479,MATCH(G$2,Kraftvärmeprod!$B$1:$AG$1,0),FALSE)/1,0)-IFERROR(VLOOKUP($B295,'Slutlig allokering kvv'!$B$2:$AC$462,MATCH(G$3,'Slutlig allokering kvv'!$B$1:$AJ$1,0),FALSE)/1,0)</f>
        <v>0</v>
      </c>
      <c r="H295">
        <f>IFERROR(VLOOKUP($B295,Kraftvärmeprod!$B$1:$AH$479,MATCH(H$2,Kraftvärmeprod!$B$1:$AG$1,0),FALSE)/1,0)-IFERROR(VLOOKUP($B295,'Slutlig allokering kvv'!$B$2:$AC$462,MATCH(H$3,'Slutlig allokering kvv'!$B$1:$AJ$1,0),FALSE)/1,0)</f>
        <v>0</v>
      </c>
      <c r="I295">
        <f>IFERROR(VLOOKUP($B295,Kraftvärmeprod!$B$1:$AH$479,MATCH(I$2,Kraftvärmeprod!$B$1:$AG$1,0),FALSE)/1,0)-IFERROR(VLOOKUP($B295,'Slutlig allokering kvv'!$B$2:$AC$462,MATCH(I$3,'Slutlig allokering kvv'!$B$1:$AJ$1,0),FALSE)/1,0)</f>
        <v>0</v>
      </c>
      <c r="J295">
        <f>IFERROR(VLOOKUP($B295,Kraftvärmeprod!$B$1:$AH$479,MATCH(J$2,Kraftvärmeprod!$B$1:$AG$1,0),FALSE)/1,0)-IFERROR(VLOOKUP($B295,'Slutlig allokering kvv'!$B$2:$AC$462,MATCH(J$3,'Slutlig allokering kvv'!$B$1:$AJ$1,0),FALSE)/1,0)</f>
        <v>0</v>
      </c>
      <c r="K295">
        <f>IFERROR(VLOOKUP($B295,Kraftvärmeprod!$B$1:$AH$479,MATCH(K$2,Kraftvärmeprod!$B$1:$AG$1,0),FALSE)/1,0)-IFERROR(VLOOKUP($B295,'Slutlig allokering kvv'!$B$2:$AC$462,MATCH(K$3,'Slutlig allokering kvv'!$B$1:$AJ$1,0),FALSE)/1,0)</f>
        <v>0</v>
      </c>
      <c r="L295">
        <f>IFERROR(VLOOKUP($B295,Kraftvärmeprod!$B$1:$AH$479,MATCH(L$2,Kraftvärmeprod!$B$1:$AG$1,0),FALSE)/1,0)-IFERROR(VLOOKUP($B295,'Slutlig allokering kvv'!$B$2:$AC$462,MATCH(L$3,'Slutlig allokering kvv'!$B$1:$AJ$1,0),FALSE)/1,0)</f>
        <v>0</v>
      </c>
      <c r="M295">
        <f>IFERROR(VLOOKUP($B295,Kraftvärmeprod!$B$1:$AH$479,MATCH(M$2,Kraftvärmeprod!$B$1:$AG$1,0),FALSE)/1,0)-IFERROR(VLOOKUP($B295,'Slutlig allokering kvv'!$B$2:$AC$462,MATCH(M$3,'Slutlig allokering kvv'!$B$1:$AJ$1,0),FALSE)/1,0)</f>
        <v>0</v>
      </c>
      <c r="N295">
        <f>IFERROR(VLOOKUP($B295,Kraftvärmeprod!$B$1:$AH$479,MATCH(N$2,Kraftvärmeprod!$B$1:$AG$1,0),FALSE)/1,0)-IFERROR(VLOOKUP($B295,'Slutlig allokering kvv'!$B$2:$AC$462,MATCH(N$3,'Slutlig allokering kvv'!$B$1:$AJ$1,0),FALSE)/1,0)</f>
        <v>0</v>
      </c>
      <c r="O295">
        <f>IFERROR(VLOOKUP($B295,Kraftvärmeprod!$B$1:$AH$479,MATCH(O$2,Kraftvärmeprod!$B$1:$AG$1,0),FALSE)/1,0)-IFERROR(VLOOKUP($B295,'Slutlig allokering kvv'!$B$2:$AC$462,MATCH(O$3,'Slutlig allokering kvv'!$B$1:$AJ$1,0),FALSE)/1,0)</f>
        <v>0</v>
      </c>
      <c r="P295">
        <f>IFERROR(VLOOKUP($B295,Kraftvärmeprod!$B$1:$AH$479,MATCH(P$2,Kraftvärmeprod!$B$1:$AG$1,0),FALSE)/1,0)-IFERROR(VLOOKUP($B295,'Slutlig allokering kvv'!$B$2:$AC$462,MATCH(P$3,'Slutlig allokering kvv'!$B$1:$AJ$1,0),FALSE)/1,0)</f>
        <v>0</v>
      </c>
      <c r="Q295">
        <f>IFERROR(VLOOKUP($B295,Kraftvärmeprod!$B$1:$AH$479,MATCH(Q$2,Kraftvärmeprod!$B$1:$AG$1,0),FALSE)/1,0)-IFERROR(VLOOKUP($B295,'Slutlig allokering kvv'!$B$2:$AC$462,MATCH(Q$3,'Slutlig allokering kvv'!$B$1:$AJ$1,0),FALSE)/1,0)</f>
        <v>0</v>
      </c>
      <c r="R295">
        <f>IFERROR(VLOOKUP($B295,Kraftvärmeprod!$B$1:$AH$479,MATCH(R$2,Kraftvärmeprod!$B$1:$AG$1,0),FALSE)/1,0)-IFERROR(VLOOKUP($B295,'Slutlig allokering kvv'!$B$2:$AC$462,MATCH(R$3,'Slutlig allokering kvv'!$B$1:$AJ$1,0),FALSE)/1,0)</f>
        <v>0</v>
      </c>
      <c r="S295">
        <f>IFERROR(VLOOKUP($B295,Kraftvärmeprod!$B$1:$AH$479,MATCH(S$2,Kraftvärmeprod!$B$1:$AG$1,0),FALSE)/1,0)-IFERROR(VLOOKUP($B295,'Slutlig allokering kvv'!$B$2:$AC$462,MATCH(S$3,'Slutlig allokering kvv'!$B$1:$AJ$1,0),FALSE)/1,0)</f>
        <v>0</v>
      </c>
      <c r="T295" s="6">
        <f>IFERROR(VLOOKUP($B295,Miljö!$B$1:$S$477,MATCH(T$2,Miljö!$B$1:$X$1,0),FALSE)/1,0)-IFERROR(VLOOKUP($B295,'Slutlig allokering kvv'!$B$2:$AC$462,MATCH(T$3,'Slutlig allokering kvv'!$B$1:$AJ$1,0),FALSE)/1,0)</f>
        <v>0</v>
      </c>
      <c r="U295">
        <f>IFERROR(VLOOKUP($B295,Kraftvärmeprod!$B$1:$AH$479,MATCH(U$2,Kraftvärmeprod!$B$1:$AG$1,0),FALSE)/1,0)-IFERROR(VLOOKUP($B295,'Slutlig allokering kvv'!$B$2:$AC$462,MATCH(U$3,'Slutlig allokering kvv'!$B$1:$AJ$1,0),FALSE)/1,0)</f>
        <v>0</v>
      </c>
      <c r="V295">
        <f>IFERROR(VLOOKUP($B295,Kraftvärmeprod!$B$1:$AH$479,MATCH(V$2,Kraftvärmeprod!$B$1:$AG$1,0),FALSE)/1,0)-IFERROR(VLOOKUP($B295,'Slutlig allokering kvv'!$B$2:$AC$462,MATCH(V$3,'Slutlig allokering kvv'!$B$1:$AJ$1,0),FALSE)/1,0)</f>
        <v>0</v>
      </c>
      <c r="W295">
        <f>IFERROR(VLOOKUP($B295,Kraftvärmeprod!$B$1:$AH$479,MATCH(W$2,Kraftvärmeprod!$B$1:$AG$1,0),FALSE)/1,0)-IFERROR(VLOOKUP($B295,'Slutlig allokering kvv'!$B$2:$AC$462,MATCH(W$3,'Slutlig allokering kvv'!$B$1:$AJ$1,0),FALSE)/1,0)</f>
        <v>0</v>
      </c>
      <c r="X295">
        <f>IFERROR(VLOOKUP($B295,Kraftvärmeprod!$B$1:$AH$479,MATCH(X$2,Kraftvärmeprod!$B$1:$AG$1,0),FALSE)/1,0)-IFERROR(VLOOKUP($B295,'Slutlig allokering kvv'!$B$2:$AC$462,MATCH(X$3,'Slutlig allokering kvv'!$B$1:$AJ$1,0),FALSE)/1,0)</f>
        <v>0</v>
      </c>
      <c r="Y295">
        <f>IFERROR(VLOOKUP($B295,Kraftvärmeprod!$B$1:$AH$479,MATCH(Y$2,Kraftvärmeprod!$B$1:$AG$1,0),FALSE)/1,0)-IFERROR(VLOOKUP($B295,'Slutlig allokering kvv'!$B$2:$AC$462,MATCH(Y$3,'Slutlig allokering kvv'!$B$1:$AJ$1,0),FALSE)/1,0)</f>
        <v>0</v>
      </c>
      <c r="Z295">
        <f>IFERROR(VLOOKUP($B295,Kraftvärmeprod!$B$1:$AH$479,MATCH(Z$2,Kraftvärmeprod!$B$1:$AG$1,0),FALSE)/1,0)-IFERROR(VLOOKUP($B295,'Slutlig allokering kvv'!$B$2:$AC$462,MATCH(Z$3,'Slutlig allokering kvv'!$B$1:$AJ$1,0),FALSE)/1,0)</f>
        <v>0</v>
      </c>
      <c r="AA295">
        <f>IFERROR(VLOOKUP($B295,Kraftvärmeprod!$B$1:$AH$479,MATCH(AA$2,Kraftvärmeprod!$B$1:$AG$1,0),FALSE)/1,0)-IFERROR(VLOOKUP($B295,'Slutlig allokering kvv'!$B$2:$AC$462,MATCH(AA$3,'Slutlig allokering kvv'!$B$1:$AJ$1,0),FALSE)/1,0)</f>
        <v>0</v>
      </c>
      <c r="AE295">
        <f t="shared" si="8"/>
        <v>0</v>
      </c>
      <c r="AG295">
        <f>IFERROR(VLOOKUP(B295,'Slutlig allokering kvv'!$B$2:$AJ$462,MATCH("Summa slutlig allokerad tillförd energi (utan hjälpel och rökgaskondensering):",'Slutlig allokering kvv'!$B$1:$AK$1,0),FALSE)/1,"")</f>
        <v>0</v>
      </c>
      <c r="AI295" s="137" t="str">
        <f>IFERROR(1-VLOOKUP(B295,'Slutlig allokering kvv'!$B$2:$AJ$462,MATCH("Andel av bränsle i kvv som allokerats till värme, exklusive rökgaskondensering och hjälpel",'Slutlig allokering kvv'!$B$1:$AK$1,0),FALSE),"")</f>
        <v/>
      </c>
      <c r="AK295" s="137" t="str">
        <f t="shared" si="9"/>
        <v/>
      </c>
    </row>
    <row r="296" spans="1:37" x14ac:dyDescent="0.25">
      <c r="A296" s="2" t="s">
        <v>445</v>
      </c>
      <c r="B296" s="2" t="s">
        <v>447</v>
      </c>
      <c r="C296" t="str">
        <f>IFERROR(VLOOKUP($B296,Kraftvärmeprod!$B$1:$AH$479,MATCH(C$3,Kraftvärmeprod!$B$1:$AG$1,0),FALSE)/1,"")</f>
        <v/>
      </c>
      <c r="D296" t="str">
        <f>IFERROR(VLOOKUP($B296,Kraftvärmeprod!$B$1:$AH$479,MATCH(D$3,Kraftvärmeprod!$B$1:$AG$1,0),FALSE)/1,"")</f>
        <v/>
      </c>
      <c r="E296">
        <f>IFERROR(VLOOKUP($B296,Kraftvärmeprod!$B$1:$AH$479,MATCH(E$2,Kraftvärmeprod!$B$1:$AG$1,0),FALSE)/1,0)-IFERROR(VLOOKUP($B296,'Slutlig allokering kvv'!$B$2:$AC$462,MATCH(E$3,'Slutlig allokering kvv'!$B$1:$AJ$1,0),FALSE)/1,0)</f>
        <v>0</v>
      </c>
      <c r="F296">
        <f>IFERROR(VLOOKUP($B296,Kraftvärmeprod!$B$1:$AH$479,MATCH(F$2,Kraftvärmeprod!$B$1:$AG$1,0),FALSE)/1,0)-IFERROR(VLOOKUP($B296,'Slutlig allokering kvv'!$B$2:$AC$462,MATCH(F$3,'Slutlig allokering kvv'!$B$1:$AJ$1,0),FALSE)/1,0)</f>
        <v>0</v>
      </c>
      <c r="G296">
        <f>IFERROR(VLOOKUP($B296,Kraftvärmeprod!$B$1:$AH$479,MATCH(G$2,Kraftvärmeprod!$B$1:$AG$1,0),FALSE)/1,0)-IFERROR(VLOOKUP($B296,'Slutlig allokering kvv'!$B$2:$AC$462,MATCH(G$3,'Slutlig allokering kvv'!$B$1:$AJ$1,0),FALSE)/1,0)</f>
        <v>0</v>
      </c>
      <c r="H296">
        <f>IFERROR(VLOOKUP($B296,Kraftvärmeprod!$B$1:$AH$479,MATCH(H$2,Kraftvärmeprod!$B$1:$AG$1,0),FALSE)/1,0)-IFERROR(VLOOKUP($B296,'Slutlig allokering kvv'!$B$2:$AC$462,MATCH(H$3,'Slutlig allokering kvv'!$B$1:$AJ$1,0),FALSE)/1,0)</f>
        <v>0</v>
      </c>
      <c r="I296">
        <f>IFERROR(VLOOKUP($B296,Kraftvärmeprod!$B$1:$AH$479,MATCH(I$2,Kraftvärmeprod!$B$1:$AG$1,0),FALSE)/1,0)-IFERROR(VLOOKUP($B296,'Slutlig allokering kvv'!$B$2:$AC$462,MATCH(I$3,'Slutlig allokering kvv'!$B$1:$AJ$1,0),FALSE)/1,0)</f>
        <v>0</v>
      </c>
      <c r="J296">
        <f>IFERROR(VLOOKUP($B296,Kraftvärmeprod!$B$1:$AH$479,MATCH(J$2,Kraftvärmeprod!$B$1:$AG$1,0),FALSE)/1,0)-IFERROR(VLOOKUP($B296,'Slutlig allokering kvv'!$B$2:$AC$462,MATCH(J$3,'Slutlig allokering kvv'!$B$1:$AJ$1,0),FALSE)/1,0)</f>
        <v>0</v>
      </c>
      <c r="K296">
        <f>IFERROR(VLOOKUP($B296,Kraftvärmeprod!$B$1:$AH$479,MATCH(K$2,Kraftvärmeprod!$B$1:$AG$1,0),FALSE)/1,0)-IFERROR(VLOOKUP($B296,'Slutlig allokering kvv'!$B$2:$AC$462,MATCH(K$3,'Slutlig allokering kvv'!$B$1:$AJ$1,0),FALSE)/1,0)</f>
        <v>0</v>
      </c>
      <c r="L296">
        <f>IFERROR(VLOOKUP($B296,Kraftvärmeprod!$B$1:$AH$479,MATCH(L$2,Kraftvärmeprod!$B$1:$AG$1,0),FALSE)/1,0)-IFERROR(VLOOKUP($B296,'Slutlig allokering kvv'!$B$2:$AC$462,MATCH(L$3,'Slutlig allokering kvv'!$B$1:$AJ$1,0),FALSE)/1,0)</f>
        <v>0</v>
      </c>
      <c r="M296">
        <f>IFERROR(VLOOKUP($B296,Kraftvärmeprod!$B$1:$AH$479,MATCH(M$2,Kraftvärmeprod!$B$1:$AG$1,0),FALSE)/1,0)-IFERROR(VLOOKUP($B296,'Slutlig allokering kvv'!$B$2:$AC$462,MATCH(M$3,'Slutlig allokering kvv'!$B$1:$AJ$1,0),FALSE)/1,0)</f>
        <v>0</v>
      </c>
      <c r="N296">
        <f>IFERROR(VLOOKUP($B296,Kraftvärmeprod!$B$1:$AH$479,MATCH(N$2,Kraftvärmeprod!$B$1:$AG$1,0),FALSE)/1,0)-IFERROR(VLOOKUP($B296,'Slutlig allokering kvv'!$B$2:$AC$462,MATCH(N$3,'Slutlig allokering kvv'!$B$1:$AJ$1,0),FALSE)/1,0)</f>
        <v>0</v>
      </c>
      <c r="O296">
        <f>IFERROR(VLOOKUP($B296,Kraftvärmeprod!$B$1:$AH$479,MATCH(O$2,Kraftvärmeprod!$B$1:$AG$1,0),FALSE)/1,0)-IFERROR(VLOOKUP($B296,'Slutlig allokering kvv'!$B$2:$AC$462,MATCH(O$3,'Slutlig allokering kvv'!$B$1:$AJ$1,0),FALSE)/1,0)</f>
        <v>0</v>
      </c>
      <c r="P296">
        <f>IFERROR(VLOOKUP($B296,Kraftvärmeprod!$B$1:$AH$479,MATCH(P$2,Kraftvärmeprod!$B$1:$AG$1,0),FALSE)/1,0)-IFERROR(VLOOKUP($B296,'Slutlig allokering kvv'!$B$2:$AC$462,MATCH(P$3,'Slutlig allokering kvv'!$B$1:$AJ$1,0),FALSE)/1,0)</f>
        <v>0</v>
      </c>
      <c r="Q296">
        <f>IFERROR(VLOOKUP($B296,Kraftvärmeprod!$B$1:$AH$479,MATCH(Q$2,Kraftvärmeprod!$B$1:$AG$1,0),FALSE)/1,0)-IFERROR(VLOOKUP($B296,'Slutlig allokering kvv'!$B$2:$AC$462,MATCH(Q$3,'Slutlig allokering kvv'!$B$1:$AJ$1,0),FALSE)/1,0)</f>
        <v>0</v>
      </c>
      <c r="R296">
        <f>IFERROR(VLOOKUP($B296,Kraftvärmeprod!$B$1:$AH$479,MATCH(R$2,Kraftvärmeprod!$B$1:$AG$1,0),FALSE)/1,0)-IFERROR(VLOOKUP($B296,'Slutlig allokering kvv'!$B$2:$AC$462,MATCH(R$3,'Slutlig allokering kvv'!$B$1:$AJ$1,0),FALSE)/1,0)</f>
        <v>0</v>
      </c>
      <c r="S296">
        <f>IFERROR(VLOOKUP($B296,Kraftvärmeprod!$B$1:$AH$479,MATCH(S$2,Kraftvärmeprod!$B$1:$AG$1,0),FALSE)/1,0)-IFERROR(VLOOKUP($B296,'Slutlig allokering kvv'!$B$2:$AC$462,MATCH(S$3,'Slutlig allokering kvv'!$B$1:$AJ$1,0),FALSE)/1,0)</f>
        <v>0</v>
      </c>
      <c r="T296" s="6">
        <f>IFERROR(VLOOKUP($B296,Miljö!$B$1:$S$477,MATCH(T$2,Miljö!$B$1:$X$1,0),FALSE)/1,0)-IFERROR(VLOOKUP($B296,'Slutlig allokering kvv'!$B$2:$AC$462,MATCH(T$3,'Slutlig allokering kvv'!$B$1:$AJ$1,0),FALSE)/1,0)</f>
        <v>0</v>
      </c>
      <c r="U296">
        <f>IFERROR(VLOOKUP($B296,Kraftvärmeprod!$B$1:$AH$479,MATCH(U$2,Kraftvärmeprod!$B$1:$AG$1,0),FALSE)/1,0)-IFERROR(VLOOKUP($B296,'Slutlig allokering kvv'!$B$2:$AC$462,MATCH(U$3,'Slutlig allokering kvv'!$B$1:$AJ$1,0),FALSE)/1,0)</f>
        <v>0</v>
      </c>
      <c r="V296">
        <f>IFERROR(VLOOKUP($B296,Kraftvärmeprod!$B$1:$AH$479,MATCH(V$2,Kraftvärmeprod!$B$1:$AG$1,0),FALSE)/1,0)-IFERROR(VLOOKUP($B296,'Slutlig allokering kvv'!$B$2:$AC$462,MATCH(V$3,'Slutlig allokering kvv'!$B$1:$AJ$1,0),FALSE)/1,0)</f>
        <v>0</v>
      </c>
      <c r="W296">
        <f>IFERROR(VLOOKUP($B296,Kraftvärmeprod!$B$1:$AH$479,MATCH(W$2,Kraftvärmeprod!$B$1:$AG$1,0),FALSE)/1,0)-IFERROR(VLOOKUP($B296,'Slutlig allokering kvv'!$B$2:$AC$462,MATCH(W$3,'Slutlig allokering kvv'!$B$1:$AJ$1,0),FALSE)/1,0)</f>
        <v>0</v>
      </c>
      <c r="X296">
        <f>IFERROR(VLOOKUP($B296,Kraftvärmeprod!$B$1:$AH$479,MATCH(X$2,Kraftvärmeprod!$B$1:$AG$1,0),FALSE)/1,0)-IFERROR(VLOOKUP($B296,'Slutlig allokering kvv'!$B$2:$AC$462,MATCH(X$3,'Slutlig allokering kvv'!$B$1:$AJ$1,0),FALSE)/1,0)</f>
        <v>0</v>
      </c>
      <c r="Y296">
        <f>IFERROR(VLOOKUP($B296,Kraftvärmeprod!$B$1:$AH$479,MATCH(Y$2,Kraftvärmeprod!$B$1:$AG$1,0),FALSE)/1,0)-IFERROR(VLOOKUP($B296,'Slutlig allokering kvv'!$B$2:$AC$462,MATCH(Y$3,'Slutlig allokering kvv'!$B$1:$AJ$1,0),FALSE)/1,0)</f>
        <v>0</v>
      </c>
      <c r="Z296">
        <f>IFERROR(VLOOKUP($B296,Kraftvärmeprod!$B$1:$AH$479,MATCH(Z$2,Kraftvärmeprod!$B$1:$AG$1,0),FALSE)/1,0)-IFERROR(VLOOKUP($B296,'Slutlig allokering kvv'!$B$2:$AC$462,MATCH(Z$3,'Slutlig allokering kvv'!$B$1:$AJ$1,0),FALSE)/1,0)</f>
        <v>0</v>
      </c>
      <c r="AA296">
        <f>IFERROR(VLOOKUP($B296,Kraftvärmeprod!$B$1:$AH$479,MATCH(AA$2,Kraftvärmeprod!$B$1:$AG$1,0),FALSE)/1,0)-IFERROR(VLOOKUP($B296,'Slutlig allokering kvv'!$B$2:$AC$462,MATCH(AA$3,'Slutlig allokering kvv'!$B$1:$AJ$1,0),FALSE)/1,0)</f>
        <v>0</v>
      </c>
      <c r="AE296">
        <f t="shared" si="8"/>
        <v>0</v>
      </c>
      <c r="AG296">
        <f>IFERROR(VLOOKUP(B296,'Slutlig allokering kvv'!$B$2:$AJ$462,MATCH("Summa slutlig allokerad tillförd energi (utan hjälpel och rökgaskondensering):",'Slutlig allokering kvv'!$B$1:$AK$1,0),FALSE)/1,"")</f>
        <v>0</v>
      </c>
      <c r="AI296" s="137" t="str">
        <f>IFERROR(1-VLOOKUP(B296,'Slutlig allokering kvv'!$B$2:$AJ$462,MATCH("Andel av bränsle i kvv som allokerats till värme, exklusive rökgaskondensering och hjälpel",'Slutlig allokering kvv'!$B$1:$AK$1,0),FALSE),"")</f>
        <v/>
      </c>
      <c r="AK296" s="137" t="str">
        <f t="shared" si="9"/>
        <v/>
      </c>
    </row>
    <row r="297" spans="1:37" x14ac:dyDescent="0.25">
      <c r="A297" s="2" t="s">
        <v>448</v>
      </c>
      <c r="B297" s="2" t="s">
        <v>449</v>
      </c>
      <c r="C297">
        <f>IFERROR(VLOOKUP($B297,Kraftvärmeprod!$B$1:$AH$479,MATCH(C$3,Kraftvärmeprod!$B$1:$AG$1,0),FALSE)/1,"")</f>
        <v>131.27000000000001</v>
      </c>
      <c r="D297">
        <f>IFERROR(VLOOKUP($B297,Kraftvärmeprod!$B$1:$AH$479,MATCH(D$3,Kraftvärmeprod!$B$1:$AG$1,0),FALSE)/1,"")</f>
        <v>28.157</v>
      </c>
      <c r="E297">
        <f>IFERROR(VLOOKUP($B297,Kraftvärmeprod!$B$1:$AH$479,MATCH(E$2,Kraftvärmeprod!$B$1:$AG$1,0),FALSE)/1,0)-IFERROR(VLOOKUP($B297,'Slutlig allokering kvv'!$B$2:$AC$462,MATCH(E$3,'Slutlig allokering kvv'!$B$1:$AJ$1,0),FALSE)/1,0)</f>
        <v>6.6628700000000016</v>
      </c>
      <c r="F297">
        <f>IFERROR(VLOOKUP($B297,Kraftvärmeprod!$B$1:$AH$479,MATCH(F$2,Kraftvärmeprod!$B$1:$AG$1,0),FALSE)/1,0)-IFERROR(VLOOKUP($B297,'Slutlig allokering kvv'!$B$2:$AC$462,MATCH(F$3,'Slutlig allokering kvv'!$B$1:$AJ$1,0),FALSE)/1,0)</f>
        <v>0</v>
      </c>
      <c r="G297">
        <f>IFERROR(VLOOKUP($B297,Kraftvärmeprod!$B$1:$AH$479,MATCH(G$2,Kraftvärmeprod!$B$1:$AG$1,0),FALSE)/1,0)-IFERROR(VLOOKUP($B297,'Slutlig allokering kvv'!$B$2:$AC$462,MATCH(G$3,'Slutlig allokering kvv'!$B$1:$AJ$1,0),FALSE)/1,0)</f>
        <v>1.07568</v>
      </c>
      <c r="H297">
        <f>IFERROR(VLOOKUP($B297,Kraftvärmeprod!$B$1:$AH$479,MATCH(H$2,Kraftvärmeprod!$B$1:$AG$1,0),FALSE)/1,0)-IFERROR(VLOOKUP($B297,'Slutlig allokering kvv'!$B$2:$AC$462,MATCH(H$3,'Slutlig allokering kvv'!$B$1:$AJ$1,0),FALSE)/1,0)</f>
        <v>0</v>
      </c>
      <c r="I297">
        <f>IFERROR(VLOOKUP($B297,Kraftvärmeprod!$B$1:$AH$479,MATCH(I$2,Kraftvärmeprod!$B$1:$AG$1,0),FALSE)/1,0)-IFERROR(VLOOKUP($B297,'Slutlig allokering kvv'!$B$2:$AC$462,MATCH(I$3,'Slutlig allokering kvv'!$B$1:$AJ$1,0),FALSE)/1,0)</f>
        <v>0.265065</v>
      </c>
      <c r="J297">
        <f>IFERROR(VLOOKUP($B297,Kraftvärmeprod!$B$1:$AH$479,MATCH(J$2,Kraftvärmeprod!$B$1:$AG$1,0),FALSE)/1,0)-IFERROR(VLOOKUP($B297,'Slutlig allokering kvv'!$B$2:$AC$462,MATCH(J$3,'Slutlig allokering kvv'!$B$1:$AJ$1,0),FALSE)/1,0)</f>
        <v>0</v>
      </c>
      <c r="K297">
        <f>IFERROR(VLOOKUP($B297,Kraftvärmeprod!$B$1:$AH$479,MATCH(K$2,Kraftvärmeprod!$B$1:$AG$1,0),FALSE)/1,0)-IFERROR(VLOOKUP($B297,'Slutlig allokering kvv'!$B$2:$AC$462,MATCH(K$3,'Slutlig allokering kvv'!$B$1:$AJ$1,0),FALSE)/1,0)</f>
        <v>0</v>
      </c>
      <c r="L297">
        <f>IFERROR(VLOOKUP($B297,Kraftvärmeprod!$B$1:$AH$479,MATCH(L$2,Kraftvärmeprod!$B$1:$AG$1,0),FALSE)/1,0)-IFERROR(VLOOKUP($B297,'Slutlig allokering kvv'!$B$2:$AC$462,MATCH(L$3,'Slutlig allokering kvv'!$B$1:$AJ$1,0),FALSE)/1,0)</f>
        <v>2.5099200000000002</v>
      </c>
      <c r="M297">
        <f>IFERROR(VLOOKUP($B297,Kraftvärmeprod!$B$1:$AH$479,MATCH(M$2,Kraftvärmeprod!$B$1:$AG$1,0),FALSE)/1,0)-IFERROR(VLOOKUP($B297,'Slutlig allokering kvv'!$B$2:$AC$462,MATCH(M$3,'Slutlig allokering kvv'!$B$1:$AJ$1,0),FALSE)/1,0)</f>
        <v>0</v>
      </c>
      <c r="N297">
        <f>IFERROR(VLOOKUP($B297,Kraftvärmeprod!$B$1:$AH$479,MATCH(N$2,Kraftvärmeprod!$B$1:$AG$1,0),FALSE)/1,0)-IFERROR(VLOOKUP($B297,'Slutlig allokering kvv'!$B$2:$AC$462,MATCH(N$3,'Slutlig allokering kvv'!$B$1:$AJ$1,0),FALSE)/1,0)</f>
        <v>63.609000000000009</v>
      </c>
      <c r="O297">
        <f>IFERROR(VLOOKUP($B297,Kraftvärmeprod!$B$1:$AH$479,MATCH(O$2,Kraftvärmeprod!$B$1:$AG$1,0),FALSE)/1,0)-IFERROR(VLOOKUP($B297,'Slutlig allokering kvv'!$B$2:$AC$462,MATCH(O$3,'Slutlig allokering kvv'!$B$1:$AJ$1,0),FALSE)/1,0)</f>
        <v>0</v>
      </c>
      <c r="P297">
        <f>IFERROR(VLOOKUP($B297,Kraftvärmeprod!$B$1:$AH$479,MATCH(P$2,Kraftvärmeprod!$B$1:$AG$1,0),FALSE)/1,0)-IFERROR(VLOOKUP($B297,'Slutlig allokering kvv'!$B$2:$AC$462,MATCH(P$3,'Slutlig allokering kvv'!$B$1:$AJ$1,0),FALSE)/1,0)</f>
        <v>0</v>
      </c>
      <c r="Q297">
        <f>IFERROR(VLOOKUP($B297,Kraftvärmeprod!$B$1:$AH$479,MATCH(Q$2,Kraftvärmeprod!$B$1:$AG$1,0),FALSE)/1,0)-IFERROR(VLOOKUP($B297,'Slutlig allokering kvv'!$B$2:$AC$462,MATCH(Q$3,'Slutlig allokering kvv'!$B$1:$AJ$1,0),FALSE)/1,0)</f>
        <v>0</v>
      </c>
      <c r="R297">
        <f>IFERROR(VLOOKUP($B297,Kraftvärmeprod!$B$1:$AH$479,MATCH(R$2,Kraftvärmeprod!$B$1:$AG$1,0),FALSE)/1,0)-IFERROR(VLOOKUP($B297,'Slutlig allokering kvv'!$B$2:$AC$462,MATCH(R$3,'Slutlig allokering kvv'!$B$1:$AJ$1,0),FALSE)/1,0)</f>
        <v>0</v>
      </c>
      <c r="S297">
        <f>IFERROR(VLOOKUP($B297,Kraftvärmeprod!$B$1:$AH$479,MATCH(S$2,Kraftvärmeprod!$B$1:$AG$1,0),FALSE)/1,0)-IFERROR(VLOOKUP($B297,'Slutlig allokering kvv'!$B$2:$AC$462,MATCH(S$3,'Slutlig allokering kvv'!$B$1:$AJ$1,0),FALSE)/1,0)</f>
        <v>0</v>
      </c>
      <c r="T297" s="6">
        <f>IFERROR(VLOOKUP($B297,Miljö!$B$1:$S$477,MATCH(T$2,Miljö!$B$1:$X$1,0),FALSE)/1,0)-IFERROR(VLOOKUP($B297,'Slutlig allokering kvv'!$B$2:$AC$462,MATCH(T$3,'Slutlig allokering kvv'!$B$1:$AJ$1,0),FALSE)/1,0)</f>
        <v>2.0746699999999998</v>
      </c>
      <c r="U297">
        <f>IFERROR(VLOOKUP($B297,Kraftvärmeprod!$B$1:$AH$479,MATCH(U$2,Kraftvärmeprod!$B$1:$AG$1,0),FALSE)/1,0)-IFERROR(VLOOKUP($B297,'Slutlig allokering kvv'!$B$2:$AC$462,MATCH(U$3,'Slutlig allokering kvv'!$B$1:$AJ$1,0),FALSE)/1,0)</f>
        <v>0</v>
      </c>
      <c r="V297">
        <f>IFERROR(VLOOKUP($B297,Kraftvärmeprod!$B$1:$AH$479,MATCH(V$2,Kraftvärmeprod!$B$1:$AG$1,0),FALSE)/1,0)-IFERROR(VLOOKUP($B297,'Slutlig allokering kvv'!$B$2:$AC$462,MATCH(V$3,'Slutlig allokering kvv'!$B$1:$AJ$1,0),FALSE)/1,0)</f>
        <v>0</v>
      </c>
      <c r="W297">
        <f>IFERROR(VLOOKUP($B297,Kraftvärmeprod!$B$1:$AH$479,MATCH(W$2,Kraftvärmeprod!$B$1:$AG$1,0),FALSE)/1,0)-IFERROR(VLOOKUP($B297,'Slutlig allokering kvv'!$B$2:$AC$462,MATCH(W$3,'Slutlig allokering kvv'!$B$1:$AJ$1,0),FALSE)/1,0)</f>
        <v>0</v>
      </c>
      <c r="X297">
        <f>IFERROR(VLOOKUP($B297,Kraftvärmeprod!$B$1:$AH$479,MATCH(X$2,Kraftvärmeprod!$B$1:$AG$1,0),FALSE)/1,0)-IFERROR(VLOOKUP($B297,'Slutlig allokering kvv'!$B$2:$AC$462,MATCH(X$3,'Slutlig allokering kvv'!$B$1:$AJ$1,0),FALSE)/1,0)</f>
        <v>0</v>
      </c>
      <c r="Y297">
        <f>IFERROR(VLOOKUP($B297,Kraftvärmeprod!$B$1:$AH$479,MATCH(Y$2,Kraftvärmeprod!$B$1:$AG$1,0),FALSE)/1,0)-IFERROR(VLOOKUP($B297,'Slutlig allokering kvv'!$B$2:$AC$462,MATCH(Y$3,'Slutlig allokering kvv'!$B$1:$AJ$1,0),FALSE)/1,0)</f>
        <v>0</v>
      </c>
      <c r="Z297">
        <f>IFERROR(VLOOKUP($B297,Kraftvärmeprod!$B$1:$AH$479,MATCH(Z$2,Kraftvärmeprod!$B$1:$AG$1,0),FALSE)/1,0)-IFERROR(VLOOKUP($B297,'Slutlig allokering kvv'!$B$2:$AC$462,MATCH(Z$3,'Slutlig allokering kvv'!$B$1:$AJ$1,0),FALSE)/1,0)</f>
        <v>0</v>
      </c>
      <c r="AA297">
        <f>IFERROR(VLOOKUP($B297,Kraftvärmeprod!$B$1:$AH$479,MATCH(AA$2,Kraftvärmeprod!$B$1:$AG$1,0),FALSE)/1,0)-IFERROR(VLOOKUP($B297,'Slutlig allokering kvv'!$B$2:$AC$462,MATCH(AA$3,'Slutlig allokering kvv'!$B$1:$AJ$1,0),FALSE)/1,0)</f>
        <v>0</v>
      </c>
      <c r="AE297">
        <f t="shared" si="8"/>
        <v>74.122535000000013</v>
      </c>
      <c r="AG297">
        <f>IFERROR(VLOOKUP(B297,'Slutlig allokering kvv'!$B$2:$AJ$462,MATCH("Summa slutlig allokerad tillförd energi (utan hjälpel och rökgaskondensering):",'Slutlig allokering kvv'!$B$1:$AK$1,0),FALSE)/1,"")</f>
        <v>130.52346499999999</v>
      </c>
      <c r="AI297" s="137">
        <f>IFERROR(1-VLOOKUP(B297,'Slutlig allokering kvv'!$B$2:$AJ$462,MATCH("Andel av bränsle i kvv som allokerats till värme, exklusive rökgaskondensering och hjälpel",'Slutlig allokering kvv'!$B$1:$AK$1,0),FALSE),"")</f>
        <v>0.36219879694692314</v>
      </c>
      <c r="AK297" s="137">
        <f t="shared" si="9"/>
        <v>0.36219879694692303</v>
      </c>
    </row>
    <row r="298" spans="1:37" x14ac:dyDescent="0.25">
      <c r="A298" s="2" t="s">
        <v>450</v>
      </c>
      <c r="B298" s="2" t="s">
        <v>451</v>
      </c>
      <c r="C298" t="str">
        <f>IFERROR(VLOOKUP($B298,Kraftvärmeprod!$B$1:$AH$479,MATCH(C$3,Kraftvärmeprod!$B$1:$AG$1,0),FALSE)/1,"")</f>
        <v/>
      </c>
      <c r="D298" t="str">
        <f>IFERROR(VLOOKUP($B298,Kraftvärmeprod!$B$1:$AH$479,MATCH(D$3,Kraftvärmeprod!$B$1:$AG$1,0),FALSE)/1,"")</f>
        <v/>
      </c>
      <c r="E298">
        <f>IFERROR(VLOOKUP($B298,Kraftvärmeprod!$B$1:$AH$479,MATCH(E$2,Kraftvärmeprod!$B$1:$AG$1,0),FALSE)/1,0)-IFERROR(VLOOKUP($B298,'Slutlig allokering kvv'!$B$2:$AC$462,MATCH(E$3,'Slutlig allokering kvv'!$B$1:$AJ$1,0),FALSE)/1,0)</f>
        <v>0</v>
      </c>
      <c r="F298">
        <f>IFERROR(VLOOKUP($B298,Kraftvärmeprod!$B$1:$AH$479,MATCH(F$2,Kraftvärmeprod!$B$1:$AG$1,0),FALSE)/1,0)-IFERROR(VLOOKUP($B298,'Slutlig allokering kvv'!$B$2:$AC$462,MATCH(F$3,'Slutlig allokering kvv'!$B$1:$AJ$1,0),FALSE)/1,0)</f>
        <v>0</v>
      </c>
      <c r="G298">
        <f>IFERROR(VLOOKUP($B298,Kraftvärmeprod!$B$1:$AH$479,MATCH(G$2,Kraftvärmeprod!$B$1:$AG$1,0),FALSE)/1,0)-IFERROR(VLOOKUP($B298,'Slutlig allokering kvv'!$B$2:$AC$462,MATCH(G$3,'Slutlig allokering kvv'!$B$1:$AJ$1,0),FALSE)/1,0)</f>
        <v>0</v>
      </c>
      <c r="H298">
        <f>IFERROR(VLOOKUP($B298,Kraftvärmeprod!$B$1:$AH$479,MATCH(H$2,Kraftvärmeprod!$B$1:$AG$1,0),FALSE)/1,0)-IFERROR(VLOOKUP($B298,'Slutlig allokering kvv'!$B$2:$AC$462,MATCH(H$3,'Slutlig allokering kvv'!$B$1:$AJ$1,0),FALSE)/1,0)</f>
        <v>0</v>
      </c>
      <c r="I298">
        <f>IFERROR(VLOOKUP($B298,Kraftvärmeprod!$B$1:$AH$479,MATCH(I$2,Kraftvärmeprod!$B$1:$AG$1,0),FALSE)/1,0)-IFERROR(VLOOKUP($B298,'Slutlig allokering kvv'!$B$2:$AC$462,MATCH(I$3,'Slutlig allokering kvv'!$B$1:$AJ$1,0),FALSE)/1,0)</f>
        <v>0</v>
      </c>
      <c r="J298">
        <f>IFERROR(VLOOKUP($B298,Kraftvärmeprod!$B$1:$AH$479,MATCH(J$2,Kraftvärmeprod!$B$1:$AG$1,0),FALSE)/1,0)-IFERROR(VLOOKUP($B298,'Slutlig allokering kvv'!$B$2:$AC$462,MATCH(J$3,'Slutlig allokering kvv'!$B$1:$AJ$1,0),FALSE)/1,0)</f>
        <v>0</v>
      </c>
      <c r="K298">
        <f>IFERROR(VLOOKUP($B298,Kraftvärmeprod!$B$1:$AH$479,MATCH(K$2,Kraftvärmeprod!$B$1:$AG$1,0),FALSE)/1,0)-IFERROR(VLOOKUP($B298,'Slutlig allokering kvv'!$B$2:$AC$462,MATCH(K$3,'Slutlig allokering kvv'!$B$1:$AJ$1,0),FALSE)/1,0)</f>
        <v>0</v>
      </c>
      <c r="L298">
        <f>IFERROR(VLOOKUP($B298,Kraftvärmeprod!$B$1:$AH$479,MATCH(L$2,Kraftvärmeprod!$B$1:$AG$1,0),FALSE)/1,0)-IFERROR(VLOOKUP($B298,'Slutlig allokering kvv'!$B$2:$AC$462,MATCH(L$3,'Slutlig allokering kvv'!$B$1:$AJ$1,0),FALSE)/1,0)</f>
        <v>0</v>
      </c>
      <c r="M298">
        <f>IFERROR(VLOOKUP($B298,Kraftvärmeprod!$B$1:$AH$479,MATCH(M$2,Kraftvärmeprod!$B$1:$AG$1,0),FALSE)/1,0)-IFERROR(VLOOKUP($B298,'Slutlig allokering kvv'!$B$2:$AC$462,MATCH(M$3,'Slutlig allokering kvv'!$B$1:$AJ$1,0),FALSE)/1,0)</f>
        <v>0</v>
      </c>
      <c r="N298">
        <f>IFERROR(VLOOKUP($B298,Kraftvärmeprod!$B$1:$AH$479,MATCH(N$2,Kraftvärmeprod!$B$1:$AG$1,0),FALSE)/1,0)-IFERROR(VLOOKUP($B298,'Slutlig allokering kvv'!$B$2:$AC$462,MATCH(N$3,'Slutlig allokering kvv'!$B$1:$AJ$1,0),FALSE)/1,0)</f>
        <v>0</v>
      </c>
      <c r="O298">
        <f>IFERROR(VLOOKUP($B298,Kraftvärmeprod!$B$1:$AH$479,MATCH(O$2,Kraftvärmeprod!$B$1:$AG$1,0),FALSE)/1,0)-IFERROR(VLOOKUP($B298,'Slutlig allokering kvv'!$B$2:$AC$462,MATCH(O$3,'Slutlig allokering kvv'!$B$1:$AJ$1,0),FALSE)/1,0)</f>
        <v>0</v>
      </c>
      <c r="P298">
        <f>IFERROR(VLOOKUP($B298,Kraftvärmeprod!$B$1:$AH$479,MATCH(P$2,Kraftvärmeprod!$B$1:$AG$1,0),FALSE)/1,0)-IFERROR(VLOOKUP($B298,'Slutlig allokering kvv'!$B$2:$AC$462,MATCH(P$3,'Slutlig allokering kvv'!$B$1:$AJ$1,0),FALSE)/1,0)</f>
        <v>0</v>
      </c>
      <c r="Q298">
        <f>IFERROR(VLOOKUP($B298,Kraftvärmeprod!$B$1:$AH$479,MATCH(Q$2,Kraftvärmeprod!$B$1:$AG$1,0),FALSE)/1,0)-IFERROR(VLOOKUP($B298,'Slutlig allokering kvv'!$B$2:$AC$462,MATCH(Q$3,'Slutlig allokering kvv'!$B$1:$AJ$1,0),FALSE)/1,0)</f>
        <v>0</v>
      </c>
      <c r="R298">
        <f>IFERROR(VLOOKUP($B298,Kraftvärmeprod!$B$1:$AH$479,MATCH(R$2,Kraftvärmeprod!$B$1:$AG$1,0),FALSE)/1,0)-IFERROR(VLOOKUP($B298,'Slutlig allokering kvv'!$B$2:$AC$462,MATCH(R$3,'Slutlig allokering kvv'!$B$1:$AJ$1,0),FALSE)/1,0)</f>
        <v>0</v>
      </c>
      <c r="S298">
        <f>IFERROR(VLOOKUP($B298,Kraftvärmeprod!$B$1:$AH$479,MATCH(S$2,Kraftvärmeprod!$B$1:$AG$1,0),FALSE)/1,0)-IFERROR(VLOOKUP($B298,'Slutlig allokering kvv'!$B$2:$AC$462,MATCH(S$3,'Slutlig allokering kvv'!$B$1:$AJ$1,0),FALSE)/1,0)</f>
        <v>0</v>
      </c>
      <c r="T298" s="6">
        <f>IFERROR(VLOOKUP($B298,Miljö!$B$1:$S$477,MATCH(T$2,Miljö!$B$1:$X$1,0),FALSE)/1,0)-IFERROR(VLOOKUP($B298,'Slutlig allokering kvv'!$B$2:$AC$462,MATCH(T$3,'Slutlig allokering kvv'!$B$1:$AJ$1,0),FALSE)/1,0)</f>
        <v>0</v>
      </c>
      <c r="U298">
        <f>IFERROR(VLOOKUP($B298,Kraftvärmeprod!$B$1:$AH$479,MATCH(U$2,Kraftvärmeprod!$B$1:$AG$1,0),FALSE)/1,0)-IFERROR(VLOOKUP($B298,'Slutlig allokering kvv'!$B$2:$AC$462,MATCH(U$3,'Slutlig allokering kvv'!$B$1:$AJ$1,0),FALSE)/1,0)</f>
        <v>0</v>
      </c>
      <c r="V298">
        <f>IFERROR(VLOOKUP($B298,Kraftvärmeprod!$B$1:$AH$479,MATCH(V$2,Kraftvärmeprod!$B$1:$AG$1,0),FALSE)/1,0)-IFERROR(VLOOKUP($B298,'Slutlig allokering kvv'!$B$2:$AC$462,MATCH(V$3,'Slutlig allokering kvv'!$B$1:$AJ$1,0),FALSE)/1,0)</f>
        <v>0</v>
      </c>
      <c r="W298">
        <f>IFERROR(VLOOKUP($B298,Kraftvärmeprod!$B$1:$AH$479,MATCH(W$2,Kraftvärmeprod!$B$1:$AG$1,0),FALSE)/1,0)-IFERROR(VLOOKUP($B298,'Slutlig allokering kvv'!$B$2:$AC$462,MATCH(W$3,'Slutlig allokering kvv'!$B$1:$AJ$1,0),FALSE)/1,0)</f>
        <v>0</v>
      </c>
      <c r="X298">
        <f>IFERROR(VLOOKUP($B298,Kraftvärmeprod!$B$1:$AH$479,MATCH(X$2,Kraftvärmeprod!$B$1:$AG$1,0),FALSE)/1,0)-IFERROR(VLOOKUP($B298,'Slutlig allokering kvv'!$B$2:$AC$462,MATCH(X$3,'Slutlig allokering kvv'!$B$1:$AJ$1,0),FALSE)/1,0)</f>
        <v>0</v>
      </c>
      <c r="Y298">
        <f>IFERROR(VLOOKUP($B298,Kraftvärmeprod!$B$1:$AH$479,MATCH(Y$2,Kraftvärmeprod!$B$1:$AG$1,0),FALSE)/1,0)-IFERROR(VLOOKUP($B298,'Slutlig allokering kvv'!$B$2:$AC$462,MATCH(Y$3,'Slutlig allokering kvv'!$B$1:$AJ$1,0),FALSE)/1,0)</f>
        <v>0</v>
      </c>
      <c r="Z298">
        <f>IFERROR(VLOOKUP($B298,Kraftvärmeprod!$B$1:$AH$479,MATCH(Z$2,Kraftvärmeprod!$B$1:$AG$1,0),FALSE)/1,0)-IFERROR(VLOOKUP($B298,'Slutlig allokering kvv'!$B$2:$AC$462,MATCH(Z$3,'Slutlig allokering kvv'!$B$1:$AJ$1,0),FALSE)/1,0)</f>
        <v>0</v>
      </c>
      <c r="AA298">
        <f>IFERROR(VLOOKUP($B298,Kraftvärmeprod!$B$1:$AH$479,MATCH(AA$2,Kraftvärmeprod!$B$1:$AG$1,0),FALSE)/1,0)-IFERROR(VLOOKUP($B298,'Slutlig allokering kvv'!$B$2:$AC$462,MATCH(AA$3,'Slutlig allokering kvv'!$B$1:$AJ$1,0),FALSE)/1,0)</f>
        <v>0</v>
      </c>
      <c r="AE298">
        <f t="shared" si="8"/>
        <v>0</v>
      </c>
      <c r="AG298">
        <f>IFERROR(VLOOKUP(B298,'Slutlig allokering kvv'!$B$2:$AJ$462,MATCH("Summa slutlig allokerad tillförd energi (utan hjälpel och rökgaskondensering):",'Slutlig allokering kvv'!$B$1:$AK$1,0),FALSE)/1,"")</f>
        <v>0</v>
      </c>
      <c r="AI298" s="137" t="str">
        <f>IFERROR(1-VLOOKUP(B298,'Slutlig allokering kvv'!$B$2:$AJ$462,MATCH("Andel av bränsle i kvv som allokerats till värme, exklusive rökgaskondensering och hjälpel",'Slutlig allokering kvv'!$B$1:$AK$1,0),FALSE),"")</f>
        <v/>
      </c>
      <c r="AK298" s="137" t="str">
        <f t="shared" si="9"/>
        <v/>
      </c>
    </row>
    <row r="299" spans="1:37" x14ac:dyDescent="0.25">
      <c r="A299" s="2" t="s">
        <v>450</v>
      </c>
      <c r="B299" s="2" t="s">
        <v>452</v>
      </c>
      <c r="C299" t="str">
        <f>IFERROR(VLOOKUP($B299,Kraftvärmeprod!$B$1:$AH$479,MATCH(C$3,Kraftvärmeprod!$B$1:$AG$1,0),FALSE)/1,"")</f>
        <v/>
      </c>
      <c r="D299" t="str">
        <f>IFERROR(VLOOKUP($B299,Kraftvärmeprod!$B$1:$AH$479,MATCH(D$3,Kraftvärmeprod!$B$1:$AG$1,0),FALSE)/1,"")</f>
        <v/>
      </c>
      <c r="E299">
        <f>IFERROR(VLOOKUP($B299,Kraftvärmeprod!$B$1:$AH$479,MATCH(E$2,Kraftvärmeprod!$B$1:$AG$1,0),FALSE)/1,0)-IFERROR(VLOOKUP($B299,'Slutlig allokering kvv'!$B$2:$AC$462,MATCH(E$3,'Slutlig allokering kvv'!$B$1:$AJ$1,0),FALSE)/1,0)</f>
        <v>0</v>
      </c>
      <c r="F299">
        <f>IFERROR(VLOOKUP($B299,Kraftvärmeprod!$B$1:$AH$479,MATCH(F$2,Kraftvärmeprod!$B$1:$AG$1,0),FALSE)/1,0)-IFERROR(VLOOKUP($B299,'Slutlig allokering kvv'!$B$2:$AC$462,MATCH(F$3,'Slutlig allokering kvv'!$B$1:$AJ$1,0),FALSE)/1,0)</f>
        <v>0</v>
      </c>
      <c r="G299">
        <f>IFERROR(VLOOKUP($B299,Kraftvärmeprod!$B$1:$AH$479,MATCH(G$2,Kraftvärmeprod!$B$1:$AG$1,0),FALSE)/1,0)-IFERROR(VLOOKUP($B299,'Slutlig allokering kvv'!$B$2:$AC$462,MATCH(G$3,'Slutlig allokering kvv'!$B$1:$AJ$1,0),FALSE)/1,0)</f>
        <v>0</v>
      </c>
      <c r="H299">
        <f>IFERROR(VLOOKUP($B299,Kraftvärmeprod!$B$1:$AH$479,MATCH(H$2,Kraftvärmeprod!$B$1:$AG$1,0),FALSE)/1,0)-IFERROR(VLOOKUP($B299,'Slutlig allokering kvv'!$B$2:$AC$462,MATCH(H$3,'Slutlig allokering kvv'!$B$1:$AJ$1,0),FALSE)/1,0)</f>
        <v>0</v>
      </c>
      <c r="I299">
        <f>IFERROR(VLOOKUP($B299,Kraftvärmeprod!$B$1:$AH$479,MATCH(I$2,Kraftvärmeprod!$B$1:$AG$1,0),FALSE)/1,0)-IFERROR(VLOOKUP($B299,'Slutlig allokering kvv'!$B$2:$AC$462,MATCH(I$3,'Slutlig allokering kvv'!$B$1:$AJ$1,0),FALSE)/1,0)</f>
        <v>0</v>
      </c>
      <c r="J299">
        <f>IFERROR(VLOOKUP($B299,Kraftvärmeprod!$B$1:$AH$479,MATCH(J$2,Kraftvärmeprod!$B$1:$AG$1,0),FALSE)/1,0)-IFERROR(VLOOKUP($B299,'Slutlig allokering kvv'!$B$2:$AC$462,MATCH(J$3,'Slutlig allokering kvv'!$B$1:$AJ$1,0),FALSE)/1,0)</f>
        <v>0</v>
      </c>
      <c r="K299">
        <f>IFERROR(VLOOKUP($B299,Kraftvärmeprod!$B$1:$AH$479,MATCH(K$2,Kraftvärmeprod!$B$1:$AG$1,0),FALSE)/1,0)-IFERROR(VLOOKUP($B299,'Slutlig allokering kvv'!$B$2:$AC$462,MATCH(K$3,'Slutlig allokering kvv'!$B$1:$AJ$1,0),FALSE)/1,0)</f>
        <v>0</v>
      </c>
      <c r="L299">
        <f>IFERROR(VLOOKUP($B299,Kraftvärmeprod!$B$1:$AH$479,MATCH(L$2,Kraftvärmeprod!$B$1:$AG$1,0),FALSE)/1,0)-IFERROR(VLOOKUP($B299,'Slutlig allokering kvv'!$B$2:$AC$462,MATCH(L$3,'Slutlig allokering kvv'!$B$1:$AJ$1,0),FALSE)/1,0)</f>
        <v>0</v>
      </c>
      <c r="M299">
        <f>IFERROR(VLOOKUP($B299,Kraftvärmeprod!$B$1:$AH$479,MATCH(M$2,Kraftvärmeprod!$B$1:$AG$1,0),FALSE)/1,0)-IFERROR(VLOOKUP($B299,'Slutlig allokering kvv'!$B$2:$AC$462,MATCH(M$3,'Slutlig allokering kvv'!$B$1:$AJ$1,0),FALSE)/1,0)</f>
        <v>0</v>
      </c>
      <c r="N299">
        <f>IFERROR(VLOOKUP($B299,Kraftvärmeprod!$B$1:$AH$479,MATCH(N$2,Kraftvärmeprod!$B$1:$AG$1,0),FALSE)/1,0)-IFERROR(VLOOKUP($B299,'Slutlig allokering kvv'!$B$2:$AC$462,MATCH(N$3,'Slutlig allokering kvv'!$B$1:$AJ$1,0),FALSE)/1,0)</f>
        <v>0</v>
      </c>
      <c r="O299">
        <f>IFERROR(VLOOKUP($B299,Kraftvärmeprod!$B$1:$AH$479,MATCH(O$2,Kraftvärmeprod!$B$1:$AG$1,0),FALSE)/1,0)-IFERROR(VLOOKUP($B299,'Slutlig allokering kvv'!$B$2:$AC$462,MATCH(O$3,'Slutlig allokering kvv'!$B$1:$AJ$1,0),FALSE)/1,0)</f>
        <v>0</v>
      </c>
      <c r="P299">
        <f>IFERROR(VLOOKUP($B299,Kraftvärmeprod!$B$1:$AH$479,MATCH(P$2,Kraftvärmeprod!$B$1:$AG$1,0),FALSE)/1,0)-IFERROR(VLOOKUP($B299,'Slutlig allokering kvv'!$B$2:$AC$462,MATCH(P$3,'Slutlig allokering kvv'!$B$1:$AJ$1,0),FALSE)/1,0)</f>
        <v>0</v>
      </c>
      <c r="Q299">
        <f>IFERROR(VLOOKUP($B299,Kraftvärmeprod!$B$1:$AH$479,MATCH(Q$2,Kraftvärmeprod!$B$1:$AG$1,0),FALSE)/1,0)-IFERROR(VLOOKUP($B299,'Slutlig allokering kvv'!$B$2:$AC$462,MATCH(Q$3,'Slutlig allokering kvv'!$B$1:$AJ$1,0),FALSE)/1,0)</f>
        <v>0</v>
      </c>
      <c r="R299">
        <f>IFERROR(VLOOKUP($B299,Kraftvärmeprod!$B$1:$AH$479,MATCH(R$2,Kraftvärmeprod!$B$1:$AG$1,0),FALSE)/1,0)-IFERROR(VLOOKUP($B299,'Slutlig allokering kvv'!$B$2:$AC$462,MATCH(R$3,'Slutlig allokering kvv'!$B$1:$AJ$1,0),FALSE)/1,0)</f>
        <v>0</v>
      </c>
      <c r="S299">
        <f>IFERROR(VLOOKUP($B299,Kraftvärmeprod!$B$1:$AH$479,MATCH(S$2,Kraftvärmeprod!$B$1:$AG$1,0),FALSE)/1,0)-IFERROR(VLOOKUP($B299,'Slutlig allokering kvv'!$B$2:$AC$462,MATCH(S$3,'Slutlig allokering kvv'!$B$1:$AJ$1,0),FALSE)/1,0)</f>
        <v>0</v>
      </c>
      <c r="T299" s="6">
        <f>IFERROR(VLOOKUP($B299,Miljö!$B$1:$S$477,MATCH(T$2,Miljö!$B$1:$X$1,0),FALSE)/1,0)-IFERROR(VLOOKUP($B299,'Slutlig allokering kvv'!$B$2:$AC$462,MATCH(T$3,'Slutlig allokering kvv'!$B$1:$AJ$1,0),FALSE)/1,0)</f>
        <v>0</v>
      </c>
      <c r="U299">
        <f>IFERROR(VLOOKUP($B299,Kraftvärmeprod!$B$1:$AH$479,MATCH(U$2,Kraftvärmeprod!$B$1:$AG$1,0),FALSE)/1,0)-IFERROR(VLOOKUP($B299,'Slutlig allokering kvv'!$B$2:$AC$462,MATCH(U$3,'Slutlig allokering kvv'!$B$1:$AJ$1,0),FALSE)/1,0)</f>
        <v>0</v>
      </c>
      <c r="V299">
        <f>IFERROR(VLOOKUP($B299,Kraftvärmeprod!$B$1:$AH$479,MATCH(V$2,Kraftvärmeprod!$B$1:$AG$1,0),FALSE)/1,0)-IFERROR(VLOOKUP($B299,'Slutlig allokering kvv'!$B$2:$AC$462,MATCH(V$3,'Slutlig allokering kvv'!$B$1:$AJ$1,0),FALSE)/1,0)</f>
        <v>0</v>
      </c>
      <c r="W299">
        <f>IFERROR(VLOOKUP($B299,Kraftvärmeprod!$B$1:$AH$479,MATCH(W$2,Kraftvärmeprod!$B$1:$AG$1,0),FALSE)/1,0)-IFERROR(VLOOKUP($B299,'Slutlig allokering kvv'!$B$2:$AC$462,MATCH(W$3,'Slutlig allokering kvv'!$B$1:$AJ$1,0),FALSE)/1,0)</f>
        <v>0</v>
      </c>
      <c r="X299">
        <f>IFERROR(VLOOKUP($B299,Kraftvärmeprod!$B$1:$AH$479,MATCH(X$2,Kraftvärmeprod!$B$1:$AG$1,0),FALSE)/1,0)-IFERROR(VLOOKUP($B299,'Slutlig allokering kvv'!$B$2:$AC$462,MATCH(X$3,'Slutlig allokering kvv'!$B$1:$AJ$1,0),FALSE)/1,0)</f>
        <v>0</v>
      </c>
      <c r="Y299">
        <f>IFERROR(VLOOKUP($B299,Kraftvärmeprod!$B$1:$AH$479,MATCH(Y$2,Kraftvärmeprod!$B$1:$AG$1,0),FALSE)/1,0)-IFERROR(VLOOKUP($B299,'Slutlig allokering kvv'!$B$2:$AC$462,MATCH(Y$3,'Slutlig allokering kvv'!$B$1:$AJ$1,0),FALSE)/1,0)</f>
        <v>0</v>
      </c>
      <c r="Z299">
        <f>IFERROR(VLOOKUP($B299,Kraftvärmeprod!$B$1:$AH$479,MATCH(Z$2,Kraftvärmeprod!$B$1:$AG$1,0),FALSE)/1,0)-IFERROR(VLOOKUP($B299,'Slutlig allokering kvv'!$B$2:$AC$462,MATCH(Z$3,'Slutlig allokering kvv'!$B$1:$AJ$1,0),FALSE)/1,0)</f>
        <v>0</v>
      </c>
      <c r="AA299">
        <f>IFERROR(VLOOKUP($B299,Kraftvärmeprod!$B$1:$AH$479,MATCH(AA$2,Kraftvärmeprod!$B$1:$AG$1,0),FALSE)/1,0)-IFERROR(VLOOKUP($B299,'Slutlig allokering kvv'!$B$2:$AC$462,MATCH(AA$3,'Slutlig allokering kvv'!$B$1:$AJ$1,0),FALSE)/1,0)</f>
        <v>0</v>
      </c>
      <c r="AE299">
        <f t="shared" si="8"/>
        <v>0</v>
      </c>
      <c r="AG299">
        <f>IFERROR(VLOOKUP(B299,'Slutlig allokering kvv'!$B$2:$AJ$462,MATCH("Summa slutlig allokerad tillförd energi (utan hjälpel och rökgaskondensering):",'Slutlig allokering kvv'!$B$1:$AK$1,0),FALSE)/1,"")</f>
        <v>0</v>
      </c>
      <c r="AI299" s="137" t="str">
        <f>IFERROR(1-VLOOKUP(B299,'Slutlig allokering kvv'!$B$2:$AJ$462,MATCH("Andel av bränsle i kvv som allokerats till värme, exklusive rökgaskondensering och hjälpel",'Slutlig allokering kvv'!$B$1:$AK$1,0),FALSE),"")</f>
        <v/>
      </c>
      <c r="AK299" s="137" t="str">
        <f t="shared" si="9"/>
        <v/>
      </c>
    </row>
    <row r="300" spans="1:37" x14ac:dyDescent="0.25">
      <c r="A300" s="2" t="s">
        <v>450</v>
      </c>
      <c r="B300" s="2" t="s">
        <v>453</v>
      </c>
      <c r="C300">
        <f>IFERROR(VLOOKUP($B300,Kraftvärmeprod!$B$1:$AH$479,MATCH(C$3,Kraftvärmeprod!$B$1:$AG$1,0),FALSE)/1,"")</f>
        <v>178</v>
      </c>
      <c r="D300">
        <f>IFERROR(VLOOKUP($B300,Kraftvärmeprod!$B$1:$AH$479,MATCH(D$3,Kraftvärmeprod!$B$1:$AG$1,0),FALSE)/1,"")</f>
        <v>47.5</v>
      </c>
      <c r="E300">
        <f>IFERROR(VLOOKUP($B300,Kraftvärmeprod!$B$1:$AH$479,MATCH(E$2,Kraftvärmeprod!$B$1:$AG$1,0),FALSE)/1,0)-IFERROR(VLOOKUP($B300,'Slutlig allokering kvv'!$B$2:$AC$462,MATCH(E$3,'Slutlig allokering kvv'!$B$1:$AJ$1,0),FALSE)/1,0)</f>
        <v>117.095</v>
      </c>
      <c r="F300">
        <f>IFERROR(VLOOKUP($B300,Kraftvärmeprod!$B$1:$AH$479,MATCH(F$2,Kraftvärmeprod!$B$1:$AG$1,0),FALSE)/1,0)-IFERROR(VLOOKUP($B300,'Slutlig allokering kvv'!$B$2:$AC$462,MATCH(F$3,'Slutlig allokering kvv'!$B$1:$AJ$1,0),FALSE)/1,0)</f>
        <v>0</v>
      </c>
      <c r="G300">
        <f>IFERROR(VLOOKUP($B300,Kraftvärmeprod!$B$1:$AH$479,MATCH(G$2,Kraftvärmeprod!$B$1:$AG$1,0),FALSE)/1,0)-IFERROR(VLOOKUP($B300,'Slutlig allokering kvv'!$B$2:$AC$462,MATCH(G$3,'Slutlig allokering kvv'!$B$1:$AJ$1,0),FALSE)/1,0)</f>
        <v>0</v>
      </c>
      <c r="H300">
        <f>IFERROR(VLOOKUP($B300,Kraftvärmeprod!$B$1:$AH$479,MATCH(H$2,Kraftvärmeprod!$B$1:$AG$1,0),FALSE)/1,0)-IFERROR(VLOOKUP($B300,'Slutlig allokering kvv'!$B$2:$AC$462,MATCH(H$3,'Slutlig allokering kvv'!$B$1:$AJ$1,0),FALSE)/1,0)</f>
        <v>0</v>
      </c>
      <c r="I300">
        <f>IFERROR(VLOOKUP($B300,Kraftvärmeprod!$B$1:$AH$479,MATCH(I$2,Kraftvärmeprod!$B$1:$AG$1,0),FALSE)/1,0)-IFERROR(VLOOKUP($B300,'Slutlig allokering kvv'!$B$2:$AC$462,MATCH(I$3,'Slutlig allokering kvv'!$B$1:$AJ$1,0),FALSE)/1,0)</f>
        <v>0</v>
      </c>
      <c r="J300">
        <f>IFERROR(VLOOKUP($B300,Kraftvärmeprod!$B$1:$AH$479,MATCH(J$2,Kraftvärmeprod!$B$1:$AG$1,0),FALSE)/1,0)-IFERROR(VLOOKUP($B300,'Slutlig allokering kvv'!$B$2:$AC$462,MATCH(J$3,'Slutlig allokering kvv'!$B$1:$AJ$1,0),FALSE)/1,0)</f>
        <v>0</v>
      </c>
      <c r="K300">
        <f>IFERROR(VLOOKUP($B300,Kraftvärmeprod!$B$1:$AH$479,MATCH(K$2,Kraftvärmeprod!$B$1:$AG$1,0),FALSE)/1,0)-IFERROR(VLOOKUP($B300,'Slutlig allokering kvv'!$B$2:$AC$462,MATCH(K$3,'Slutlig allokering kvv'!$B$1:$AJ$1,0),FALSE)/1,0)</f>
        <v>0</v>
      </c>
      <c r="L300">
        <f>IFERROR(VLOOKUP($B300,Kraftvärmeprod!$B$1:$AH$479,MATCH(L$2,Kraftvärmeprod!$B$1:$AG$1,0),FALSE)/1,0)-IFERROR(VLOOKUP($B300,'Slutlig allokering kvv'!$B$2:$AC$462,MATCH(L$3,'Slutlig allokering kvv'!$B$1:$AJ$1,0),FALSE)/1,0)</f>
        <v>0</v>
      </c>
      <c r="M300">
        <f>IFERROR(VLOOKUP($B300,Kraftvärmeprod!$B$1:$AH$479,MATCH(M$2,Kraftvärmeprod!$B$1:$AG$1,0),FALSE)/1,0)-IFERROR(VLOOKUP($B300,'Slutlig allokering kvv'!$B$2:$AC$462,MATCH(M$3,'Slutlig allokering kvv'!$B$1:$AJ$1,0),FALSE)/1,0)</f>
        <v>0</v>
      </c>
      <c r="N300">
        <f>IFERROR(VLOOKUP($B300,Kraftvärmeprod!$B$1:$AH$479,MATCH(N$2,Kraftvärmeprod!$B$1:$AG$1,0),FALSE)/1,0)-IFERROR(VLOOKUP($B300,'Slutlig allokering kvv'!$B$2:$AC$462,MATCH(N$3,'Slutlig allokering kvv'!$B$1:$AJ$1,0),FALSE)/1,0)</f>
        <v>0</v>
      </c>
      <c r="O300">
        <f>IFERROR(VLOOKUP($B300,Kraftvärmeprod!$B$1:$AH$479,MATCH(O$2,Kraftvärmeprod!$B$1:$AG$1,0),FALSE)/1,0)-IFERROR(VLOOKUP($B300,'Slutlig allokering kvv'!$B$2:$AC$462,MATCH(O$3,'Slutlig allokering kvv'!$B$1:$AJ$1,0),FALSE)/1,0)</f>
        <v>0</v>
      </c>
      <c r="P300">
        <f>IFERROR(VLOOKUP($B300,Kraftvärmeprod!$B$1:$AH$479,MATCH(P$2,Kraftvärmeprod!$B$1:$AG$1,0),FALSE)/1,0)-IFERROR(VLOOKUP($B300,'Slutlig allokering kvv'!$B$2:$AC$462,MATCH(P$3,'Slutlig allokering kvv'!$B$1:$AJ$1,0),FALSE)/1,0)</f>
        <v>0</v>
      </c>
      <c r="Q300">
        <f>IFERROR(VLOOKUP($B300,Kraftvärmeprod!$B$1:$AH$479,MATCH(Q$2,Kraftvärmeprod!$B$1:$AG$1,0),FALSE)/1,0)-IFERROR(VLOOKUP($B300,'Slutlig allokering kvv'!$B$2:$AC$462,MATCH(Q$3,'Slutlig allokering kvv'!$B$1:$AJ$1,0),FALSE)/1,0)</f>
        <v>0</v>
      </c>
      <c r="R300">
        <f>IFERROR(VLOOKUP($B300,Kraftvärmeprod!$B$1:$AH$479,MATCH(R$2,Kraftvärmeprod!$B$1:$AG$1,0),FALSE)/1,0)-IFERROR(VLOOKUP($B300,'Slutlig allokering kvv'!$B$2:$AC$462,MATCH(R$3,'Slutlig allokering kvv'!$B$1:$AJ$1,0),FALSE)/1,0)</f>
        <v>0</v>
      </c>
      <c r="S300">
        <f>IFERROR(VLOOKUP($B300,Kraftvärmeprod!$B$1:$AH$479,MATCH(S$2,Kraftvärmeprod!$B$1:$AG$1,0),FALSE)/1,0)-IFERROR(VLOOKUP($B300,'Slutlig allokering kvv'!$B$2:$AC$462,MATCH(S$3,'Slutlig allokering kvv'!$B$1:$AJ$1,0),FALSE)/1,0)</f>
        <v>0</v>
      </c>
      <c r="T300" s="6">
        <f>IFERROR(VLOOKUP($B300,Miljö!$B$1:$S$477,MATCH(T$2,Miljö!$B$1:$X$1,0),FALSE)/1,0)-IFERROR(VLOOKUP($B300,'Slutlig allokering kvv'!$B$2:$AC$462,MATCH(T$3,'Slutlig allokering kvv'!$B$1:$AJ$1,0),FALSE)/1,0)</f>
        <v>5.4552700000000005</v>
      </c>
      <c r="U300">
        <f>IFERROR(VLOOKUP($B300,Kraftvärmeprod!$B$1:$AH$479,MATCH(U$2,Kraftvärmeprod!$B$1:$AG$1,0),FALSE)/1,0)-IFERROR(VLOOKUP($B300,'Slutlig allokering kvv'!$B$2:$AC$462,MATCH(U$3,'Slutlig allokering kvv'!$B$1:$AJ$1,0),FALSE)/1,0)</f>
        <v>0</v>
      </c>
      <c r="V300">
        <f>IFERROR(VLOOKUP($B300,Kraftvärmeprod!$B$1:$AH$479,MATCH(V$2,Kraftvärmeprod!$B$1:$AG$1,0),FALSE)/1,0)-IFERROR(VLOOKUP($B300,'Slutlig allokering kvv'!$B$2:$AC$462,MATCH(V$3,'Slutlig allokering kvv'!$B$1:$AJ$1,0),FALSE)/1,0)</f>
        <v>0</v>
      </c>
      <c r="W300">
        <f>IFERROR(VLOOKUP($B300,Kraftvärmeprod!$B$1:$AH$479,MATCH(W$2,Kraftvärmeprod!$B$1:$AG$1,0),FALSE)/1,0)-IFERROR(VLOOKUP($B300,'Slutlig allokering kvv'!$B$2:$AC$462,MATCH(W$3,'Slutlig allokering kvv'!$B$1:$AJ$1,0),FALSE)/1,0)</f>
        <v>0</v>
      </c>
      <c r="X300">
        <f>IFERROR(VLOOKUP($B300,Kraftvärmeprod!$B$1:$AH$479,MATCH(X$2,Kraftvärmeprod!$B$1:$AG$1,0),FALSE)/1,0)-IFERROR(VLOOKUP($B300,'Slutlig allokering kvv'!$B$2:$AC$462,MATCH(X$3,'Slutlig allokering kvv'!$B$1:$AJ$1,0),FALSE)/1,0)</f>
        <v>0</v>
      </c>
      <c r="Y300">
        <f>IFERROR(VLOOKUP($B300,Kraftvärmeprod!$B$1:$AH$479,MATCH(Y$2,Kraftvärmeprod!$B$1:$AG$1,0),FALSE)/1,0)-IFERROR(VLOOKUP($B300,'Slutlig allokering kvv'!$B$2:$AC$462,MATCH(Y$3,'Slutlig allokering kvv'!$B$1:$AJ$1,0),FALSE)/1,0)</f>
        <v>0</v>
      </c>
      <c r="Z300">
        <f>IFERROR(VLOOKUP($B300,Kraftvärmeprod!$B$1:$AH$479,MATCH(Z$2,Kraftvärmeprod!$B$1:$AG$1,0),FALSE)/1,0)-IFERROR(VLOOKUP($B300,'Slutlig allokering kvv'!$B$2:$AC$462,MATCH(Z$3,'Slutlig allokering kvv'!$B$1:$AJ$1,0),FALSE)/1,0)</f>
        <v>0</v>
      </c>
      <c r="AA300">
        <f>IFERROR(VLOOKUP($B300,Kraftvärmeprod!$B$1:$AH$479,MATCH(AA$2,Kraftvärmeprod!$B$1:$AG$1,0),FALSE)/1,0)-IFERROR(VLOOKUP($B300,'Slutlig allokering kvv'!$B$2:$AC$462,MATCH(AA$3,'Slutlig allokering kvv'!$B$1:$AJ$1,0),FALSE)/1,0)</f>
        <v>4.7105300000000003</v>
      </c>
      <c r="AE300">
        <f t="shared" si="8"/>
        <v>121.80553</v>
      </c>
      <c r="AG300">
        <f>IFERROR(VLOOKUP(B300,'Slutlig allokering kvv'!$B$2:$AJ$462,MATCH("Summa slutlig allokerad tillförd energi (utan hjälpel och rökgaskondensering):",'Slutlig allokering kvv'!$B$1:$AK$1,0),FALSE)/1,"")</f>
        <v>143.89847</v>
      </c>
      <c r="AI300" s="137">
        <f>IFERROR(1-VLOOKUP(B300,'Slutlig allokering kvv'!$B$2:$AJ$462,MATCH("Andel av bränsle i kvv som allokerats till värme, exklusive rökgaskondensering och hjälpel",'Slutlig allokering kvv'!$B$1:$AK$1,0),FALSE),"")</f>
        <v>0.45842565411134195</v>
      </c>
      <c r="AK300" s="137">
        <f t="shared" si="9"/>
        <v>0.45842565411134195</v>
      </c>
    </row>
    <row r="301" spans="1:37" x14ac:dyDescent="0.25">
      <c r="A301" s="2" t="s">
        <v>450</v>
      </c>
      <c r="B301" s="2" t="s">
        <v>454</v>
      </c>
      <c r="C301" t="str">
        <f>IFERROR(VLOOKUP($B301,Kraftvärmeprod!$B$1:$AH$479,MATCH(C$3,Kraftvärmeprod!$B$1:$AG$1,0),FALSE)/1,"")</f>
        <v/>
      </c>
      <c r="D301" t="str">
        <f>IFERROR(VLOOKUP($B301,Kraftvärmeprod!$B$1:$AH$479,MATCH(D$3,Kraftvärmeprod!$B$1:$AG$1,0),FALSE)/1,"")</f>
        <v/>
      </c>
      <c r="E301">
        <f>IFERROR(VLOOKUP($B301,Kraftvärmeprod!$B$1:$AH$479,MATCH(E$2,Kraftvärmeprod!$B$1:$AG$1,0),FALSE)/1,0)-IFERROR(VLOOKUP($B301,'Slutlig allokering kvv'!$B$2:$AC$462,MATCH(E$3,'Slutlig allokering kvv'!$B$1:$AJ$1,0),FALSE)/1,0)</f>
        <v>0</v>
      </c>
      <c r="F301">
        <f>IFERROR(VLOOKUP($B301,Kraftvärmeprod!$B$1:$AH$479,MATCH(F$2,Kraftvärmeprod!$B$1:$AG$1,0),FALSE)/1,0)-IFERROR(VLOOKUP($B301,'Slutlig allokering kvv'!$B$2:$AC$462,MATCH(F$3,'Slutlig allokering kvv'!$B$1:$AJ$1,0),FALSE)/1,0)</f>
        <v>0</v>
      </c>
      <c r="G301">
        <f>IFERROR(VLOOKUP($B301,Kraftvärmeprod!$B$1:$AH$479,MATCH(G$2,Kraftvärmeprod!$B$1:$AG$1,0),FALSE)/1,0)-IFERROR(VLOOKUP($B301,'Slutlig allokering kvv'!$B$2:$AC$462,MATCH(G$3,'Slutlig allokering kvv'!$B$1:$AJ$1,0),FALSE)/1,0)</f>
        <v>0</v>
      </c>
      <c r="H301">
        <f>IFERROR(VLOOKUP($B301,Kraftvärmeprod!$B$1:$AH$479,MATCH(H$2,Kraftvärmeprod!$B$1:$AG$1,0),FALSE)/1,0)-IFERROR(VLOOKUP($B301,'Slutlig allokering kvv'!$B$2:$AC$462,MATCH(H$3,'Slutlig allokering kvv'!$B$1:$AJ$1,0),FALSE)/1,0)</f>
        <v>0</v>
      </c>
      <c r="I301">
        <f>IFERROR(VLOOKUP($B301,Kraftvärmeprod!$B$1:$AH$479,MATCH(I$2,Kraftvärmeprod!$B$1:$AG$1,0),FALSE)/1,0)-IFERROR(VLOOKUP($B301,'Slutlig allokering kvv'!$B$2:$AC$462,MATCH(I$3,'Slutlig allokering kvv'!$B$1:$AJ$1,0),FALSE)/1,0)</f>
        <v>0</v>
      </c>
      <c r="J301">
        <f>IFERROR(VLOOKUP($B301,Kraftvärmeprod!$B$1:$AH$479,MATCH(J$2,Kraftvärmeprod!$B$1:$AG$1,0),FALSE)/1,0)-IFERROR(VLOOKUP($B301,'Slutlig allokering kvv'!$B$2:$AC$462,MATCH(J$3,'Slutlig allokering kvv'!$B$1:$AJ$1,0),FALSE)/1,0)</f>
        <v>0</v>
      </c>
      <c r="K301">
        <f>IFERROR(VLOOKUP($B301,Kraftvärmeprod!$B$1:$AH$479,MATCH(K$2,Kraftvärmeprod!$B$1:$AG$1,0),FALSE)/1,0)-IFERROR(VLOOKUP($B301,'Slutlig allokering kvv'!$B$2:$AC$462,MATCH(K$3,'Slutlig allokering kvv'!$B$1:$AJ$1,0),FALSE)/1,0)</f>
        <v>0</v>
      </c>
      <c r="L301">
        <f>IFERROR(VLOOKUP($B301,Kraftvärmeprod!$B$1:$AH$479,MATCH(L$2,Kraftvärmeprod!$B$1:$AG$1,0),FALSE)/1,0)-IFERROR(VLOOKUP($B301,'Slutlig allokering kvv'!$B$2:$AC$462,MATCH(L$3,'Slutlig allokering kvv'!$B$1:$AJ$1,0),FALSE)/1,0)</f>
        <v>0</v>
      </c>
      <c r="M301">
        <f>IFERROR(VLOOKUP($B301,Kraftvärmeprod!$B$1:$AH$479,MATCH(M$2,Kraftvärmeprod!$B$1:$AG$1,0),FALSE)/1,0)-IFERROR(VLOOKUP($B301,'Slutlig allokering kvv'!$B$2:$AC$462,MATCH(M$3,'Slutlig allokering kvv'!$B$1:$AJ$1,0),FALSE)/1,0)</f>
        <v>0</v>
      </c>
      <c r="N301">
        <f>IFERROR(VLOOKUP($B301,Kraftvärmeprod!$B$1:$AH$479,MATCH(N$2,Kraftvärmeprod!$B$1:$AG$1,0),FALSE)/1,0)-IFERROR(VLOOKUP($B301,'Slutlig allokering kvv'!$B$2:$AC$462,MATCH(N$3,'Slutlig allokering kvv'!$B$1:$AJ$1,0),FALSE)/1,0)</f>
        <v>0</v>
      </c>
      <c r="O301">
        <f>IFERROR(VLOOKUP($B301,Kraftvärmeprod!$B$1:$AH$479,MATCH(O$2,Kraftvärmeprod!$B$1:$AG$1,0),FALSE)/1,0)-IFERROR(VLOOKUP($B301,'Slutlig allokering kvv'!$B$2:$AC$462,MATCH(O$3,'Slutlig allokering kvv'!$B$1:$AJ$1,0),FALSE)/1,0)</f>
        <v>0</v>
      </c>
      <c r="P301">
        <f>IFERROR(VLOOKUP($B301,Kraftvärmeprod!$B$1:$AH$479,MATCH(P$2,Kraftvärmeprod!$B$1:$AG$1,0),FALSE)/1,0)-IFERROR(VLOOKUP($B301,'Slutlig allokering kvv'!$B$2:$AC$462,MATCH(P$3,'Slutlig allokering kvv'!$B$1:$AJ$1,0),FALSE)/1,0)</f>
        <v>0</v>
      </c>
      <c r="Q301">
        <f>IFERROR(VLOOKUP($B301,Kraftvärmeprod!$B$1:$AH$479,MATCH(Q$2,Kraftvärmeprod!$B$1:$AG$1,0),FALSE)/1,0)-IFERROR(VLOOKUP($B301,'Slutlig allokering kvv'!$B$2:$AC$462,MATCH(Q$3,'Slutlig allokering kvv'!$B$1:$AJ$1,0),FALSE)/1,0)</f>
        <v>0</v>
      </c>
      <c r="R301">
        <f>IFERROR(VLOOKUP($B301,Kraftvärmeprod!$B$1:$AH$479,MATCH(R$2,Kraftvärmeprod!$B$1:$AG$1,0),FALSE)/1,0)-IFERROR(VLOOKUP($B301,'Slutlig allokering kvv'!$B$2:$AC$462,MATCH(R$3,'Slutlig allokering kvv'!$B$1:$AJ$1,0),FALSE)/1,0)</f>
        <v>0</v>
      </c>
      <c r="S301">
        <f>IFERROR(VLOOKUP($B301,Kraftvärmeprod!$B$1:$AH$479,MATCH(S$2,Kraftvärmeprod!$B$1:$AG$1,0),FALSE)/1,0)-IFERROR(VLOOKUP($B301,'Slutlig allokering kvv'!$B$2:$AC$462,MATCH(S$3,'Slutlig allokering kvv'!$B$1:$AJ$1,0),FALSE)/1,0)</f>
        <v>0</v>
      </c>
      <c r="T301" s="6">
        <f>IFERROR(VLOOKUP($B301,Miljö!$B$1:$S$477,MATCH(T$2,Miljö!$B$1:$X$1,0),FALSE)/1,0)-IFERROR(VLOOKUP($B301,'Slutlig allokering kvv'!$B$2:$AC$462,MATCH(T$3,'Slutlig allokering kvv'!$B$1:$AJ$1,0),FALSE)/1,0)</f>
        <v>0</v>
      </c>
      <c r="U301">
        <f>IFERROR(VLOOKUP($B301,Kraftvärmeprod!$B$1:$AH$479,MATCH(U$2,Kraftvärmeprod!$B$1:$AG$1,0),FALSE)/1,0)-IFERROR(VLOOKUP($B301,'Slutlig allokering kvv'!$B$2:$AC$462,MATCH(U$3,'Slutlig allokering kvv'!$B$1:$AJ$1,0),FALSE)/1,0)</f>
        <v>0</v>
      </c>
      <c r="V301">
        <f>IFERROR(VLOOKUP($B301,Kraftvärmeprod!$B$1:$AH$479,MATCH(V$2,Kraftvärmeprod!$B$1:$AG$1,0),FALSE)/1,0)-IFERROR(VLOOKUP($B301,'Slutlig allokering kvv'!$B$2:$AC$462,MATCH(V$3,'Slutlig allokering kvv'!$B$1:$AJ$1,0),FALSE)/1,0)</f>
        <v>0</v>
      </c>
      <c r="W301">
        <f>IFERROR(VLOOKUP($B301,Kraftvärmeprod!$B$1:$AH$479,MATCH(W$2,Kraftvärmeprod!$B$1:$AG$1,0),FALSE)/1,0)-IFERROR(VLOOKUP($B301,'Slutlig allokering kvv'!$B$2:$AC$462,MATCH(W$3,'Slutlig allokering kvv'!$B$1:$AJ$1,0),FALSE)/1,0)</f>
        <v>0</v>
      </c>
      <c r="X301">
        <f>IFERROR(VLOOKUP($B301,Kraftvärmeprod!$B$1:$AH$479,MATCH(X$2,Kraftvärmeprod!$B$1:$AG$1,0),FALSE)/1,0)-IFERROR(VLOOKUP($B301,'Slutlig allokering kvv'!$B$2:$AC$462,MATCH(X$3,'Slutlig allokering kvv'!$B$1:$AJ$1,0),FALSE)/1,0)</f>
        <v>0</v>
      </c>
      <c r="Y301">
        <f>IFERROR(VLOOKUP($B301,Kraftvärmeprod!$B$1:$AH$479,MATCH(Y$2,Kraftvärmeprod!$B$1:$AG$1,0),FALSE)/1,0)-IFERROR(VLOOKUP($B301,'Slutlig allokering kvv'!$B$2:$AC$462,MATCH(Y$3,'Slutlig allokering kvv'!$B$1:$AJ$1,0),FALSE)/1,0)</f>
        <v>0</v>
      </c>
      <c r="Z301">
        <f>IFERROR(VLOOKUP($B301,Kraftvärmeprod!$B$1:$AH$479,MATCH(Z$2,Kraftvärmeprod!$B$1:$AG$1,0),FALSE)/1,0)-IFERROR(VLOOKUP($B301,'Slutlig allokering kvv'!$B$2:$AC$462,MATCH(Z$3,'Slutlig allokering kvv'!$B$1:$AJ$1,0),FALSE)/1,0)</f>
        <v>0</v>
      </c>
      <c r="AA301">
        <f>IFERROR(VLOOKUP($B301,Kraftvärmeprod!$B$1:$AH$479,MATCH(AA$2,Kraftvärmeprod!$B$1:$AG$1,0),FALSE)/1,0)-IFERROR(VLOOKUP($B301,'Slutlig allokering kvv'!$B$2:$AC$462,MATCH(AA$3,'Slutlig allokering kvv'!$B$1:$AJ$1,0),FALSE)/1,0)</f>
        <v>0</v>
      </c>
      <c r="AE301">
        <f t="shared" si="8"/>
        <v>0</v>
      </c>
      <c r="AG301">
        <f>IFERROR(VLOOKUP(B301,'Slutlig allokering kvv'!$B$2:$AJ$462,MATCH("Summa slutlig allokerad tillförd energi (utan hjälpel och rökgaskondensering):",'Slutlig allokering kvv'!$B$1:$AK$1,0),FALSE)/1,"")</f>
        <v>0</v>
      </c>
      <c r="AI301" s="137" t="str">
        <f>IFERROR(1-VLOOKUP(B301,'Slutlig allokering kvv'!$B$2:$AJ$462,MATCH("Andel av bränsle i kvv som allokerats till värme, exklusive rökgaskondensering och hjälpel",'Slutlig allokering kvv'!$B$1:$AK$1,0),FALSE),"")</f>
        <v/>
      </c>
      <c r="AK301" s="137" t="str">
        <f t="shared" si="9"/>
        <v/>
      </c>
    </row>
    <row r="302" spans="1:37" x14ac:dyDescent="0.25">
      <c r="A302" s="2" t="s">
        <v>450</v>
      </c>
      <c r="B302" s="2" t="s">
        <v>455</v>
      </c>
      <c r="C302" t="str">
        <f>IFERROR(VLOOKUP($B302,Kraftvärmeprod!$B$1:$AH$479,MATCH(C$3,Kraftvärmeprod!$B$1:$AG$1,0),FALSE)/1,"")</f>
        <v/>
      </c>
      <c r="D302" t="str">
        <f>IFERROR(VLOOKUP($B302,Kraftvärmeprod!$B$1:$AH$479,MATCH(D$3,Kraftvärmeprod!$B$1:$AG$1,0),FALSE)/1,"")</f>
        <v/>
      </c>
      <c r="E302">
        <f>IFERROR(VLOOKUP($B302,Kraftvärmeprod!$B$1:$AH$479,MATCH(E$2,Kraftvärmeprod!$B$1:$AG$1,0),FALSE)/1,0)-IFERROR(VLOOKUP($B302,'Slutlig allokering kvv'!$B$2:$AC$462,MATCH(E$3,'Slutlig allokering kvv'!$B$1:$AJ$1,0),FALSE)/1,0)</f>
        <v>0</v>
      </c>
      <c r="F302">
        <f>IFERROR(VLOOKUP($B302,Kraftvärmeprod!$B$1:$AH$479,MATCH(F$2,Kraftvärmeprod!$B$1:$AG$1,0),FALSE)/1,0)-IFERROR(VLOOKUP($B302,'Slutlig allokering kvv'!$B$2:$AC$462,MATCH(F$3,'Slutlig allokering kvv'!$B$1:$AJ$1,0),FALSE)/1,0)</f>
        <v>0</v>
      </c>
      <c r="G302">
        <f>IFERROR(VLOOKUP($B302,Kraftvärmeprod!$B$1:$AH$479,MATCH(G$2,Kraftvärmeprod!$B$1:$AG$1,0),FALSE)/1,0)-IFERROR(VLOOKUP($B302,'Slutlig allokering kvv'!$B$2:$AC$462,MATCH(G$3,'Slutlig allokering kvv'!$B$1:$AJ$1,0),FALSE)/1,0)</f>
        <v>0</v>
      </c>
      <c r="H302">
        <f>IFERROR(VLOOKUP($B302,Kraftvärmeprod!$B$1:$AH$479,MATCH(H$2,Kraftvärmeprod!$B$1:$AG$1,0),FALSE)/1,0)-IFERROR(VLOOKUP($B302,'Slutlig allokering kvv'!$B$2:$AC$462,MATCH(H$3,'Slutlig allokering kvv'!$B$1:$AJ$1,0),FALSE)/1,0)</f>
        <v>0</v>
      </c>
      <c r="I302">
        <f>IFERROR(VLOOKUP($B302,Kraftvärmeprod!$B$1:$AH$479,MATCH(I$2,Kraftvärmeprod!$B$1:$AG$1,0),FALSE)/1,0)-IFERROR(VLOOKUP($B302,'Slutlig allokering kvv'!$B$2:$AC$462,MATCH(I$3,'Slutlig allokering kvv'!$B$1:$AJ$1,0),FALSE)/1,0)</f>
        <v>0</v>
      </c>
      <c r="J302">
        <f>IFERROR(VLOOKUP($B302,Kraftvärmeprod!$B$1:$AH$479,MATCH(J$2,Kraftvärmeprod!$B$1:$AG$1,0),FALSE)/1,0)-IFERROR(VLOOKUP($B302,'Slutlig allokering kvv'!$B$2:$AC$462,MATCH(J$3,'Slutlig allokering kvv'!$B$1:$AJ$1,0),FALSE)/1,0)</f>
        <v>0</v>
      </c>
      <c r="K302">
        <f>IFERROR(VLOOKUP($B302,Kraftvärmeprod!$B$1:$AH$479,MATCH(K$2,Kraftvärmeprod!$B$1:$AG$1,0),FALSE)/1,0)-IFERROR(VLOOKUP($B302,'Slutlig allokering kvv'!$B$2:$AC$462,MATCH(K$3,'Slutlig allokering kvv'!$B$1:$AJ$1,0),FALSE)/1,0)</f>
        <v>0</v>
      </c>
      <c r="L302">
        <f>IFERROR(VLOOKUP($B302,Kraftvärmeprod!$B$1:$AH$479,MATCH(L$2,Kraftvärmeprod!$B$1:$AG$1,0),FALSE)/1,0)-IFERROR(VLOOKUP($B302,'Slutlig allokering kvv'!$B$2:$AC$462,MATCH(L$3,'Slutlig allokering kvv'!$B$1:$AJ$1,0),FALSE)/1,0)</f>
        <v>0</v>
      </c>
      <c r="M302">
        <f>IFERROR(VLOOKUP($B302,Kraftvärmeprod!$B$1:$AH$479,MATCH(M$2,Kraftvärmeprod!$B$1:$AG$1,0),FALSE)/1,0)-IFERROR(VLOOKUP($B302,'Slutlig allokering kvv'!$B$2:$AC$462,MATCH(M$3,'Slutlig allokering kvv'!$B$1:$AJ$1,0),FALSE)/1,0)</f>
        <v>0</v>
      </c>
      <c r="N302">
        <f>IFERROR(VLOOKUP($B302,Kraftvärmeprod!$B$1:$AH$479,MATCH(N$2,Kraftvärmeprod!$B$1:$AG$1,0),FALSE)/1,0)-IFERROR(VLOOKUP($B302,'Slutlig allokering kvv'!$B$2:$AC$462,MATCH(N$3,'Slutlig allokering kvv'!$B$1:$AJ$1,0),FALSE)/1,0)</f>
        <v>0</v>
      </c>
      <c r="O302">
        <f>IFERROR(VLOOKUP($B302,Kraftvärmeprod!$B$1:$AH$479,MATCH(O$2,Kraftvärmeprod!$B$1:$AG$1,0),FALSE)/1,0)-IFERROR(VLOOKUP($B302,'Slutlig allokering kvv'!$B$2:$AC$462,MATCH(O$3,'Slutlig allokering kvv'!$B$1:$AJ$1,0),FALSE)/1,0)</f>
        <v>0</v>
      </c>
      <c r="P302">
        <f>IFERROR(VLOOKUP($B302,Kraftvärmeprod!$B$1:$AH$479,MATCH(P$2,Kraftvärmeprod!$B$1:$AG$1,0),FALSE)/1,0)-IFERROR(VLOOKUP($B302,'Slutlig allokering kvv'!$B$2:$AC$462,MATCH(P$3,'Slutlig allokering kvv'!$B$1:$AJ$1,0),FALSE)/1,0)</f>
        <v>0</v>
      </c>
      <c r="Q302">
        <f>IFERROR(VLOOKUP($B302,Kraftvärmeprod!$B$1:$AH$479,MATCH(Q$2,Kraftvärmeprod!$B$1:$AG$1,0),FALSE)/1,0)-IFERROR(VLOOKUP($B302,'Slutlig allokering kvv'!$B$2:$AC$462,MATCH(Q$3,'Slutlig allokering kvv'!$B$1:$AJ$1,0),FALSE)/1,0)</f>
        <v>0</v>
      </c>
      <c r="R302">
        <f>IFERROR(VLOOKUP($B302,Kraftvärmeprod!$B$1:$AH$479,MATCH(R$2,Kraftvärmeprod!$B$1:$AG$1,0),FALSE)/1,0)-IFERROR(VLOOKUP($B302,'Slutlig allokering kvv'!$B$2:$AC$462,MATCH(R$3,'Slutlig allokering kvv'!$B$1:$AJ$1,0),FALSE)/1,0)</f>
        <v>0</v>
      </c>
      <c r="S302">
        <f>IFERROR(VLOOKUP($B302,Kraftvärmeprod!$B$1:$AH$479,MATCH(S$2,Kraftvärmeprod!$B$1:$AG$1,0),FALSE)/1,0)-IFERROR(VLOOKUP($B302,'Slutlig allokering kvv'!$B$2:$AC$462,MATCH(S$3,'Slutlig allokering kvv'!$B$1:$AJ$1,0),FALSE)/1,0)</f>
        <v>0</v>
      </c>
      <c r="T302" s="6">
        <f>IFERROR(VLOOKUP($B302,Miljö!$B$1:$S$477,MATCH(T$2,Miljö!$B$1:$X$1,0),FALSE)/1,0)-IFERROR(VLOOKUP($B302,'Slutlig allokering kvv'!$B$2:$AC$462,MATCH(T$3,'Slutlig allokering kvv'!$B$1:$AJ$1,0),FALSE)/1,0)</f>
        <v>0</v>
      </c>
      <c r="U302">
        <f>IFERROR(VLOOKUP($B302,Kraftvärmeprod!$B$1:$AH$479,MATCH(U$2,Kraftvärmeprod!$B$1:$AG$1,0),FALSE)/1,0)-IFERROR(VLOOKUP($B302,'Slutlig allokering kvv'!$B$2:$AC$462,MATCH(U$3,'Slutlig allokering kvv'!$B$1:$AJ$1,0),FALSE)/1,0)</f>
        <v>0</v>
      </c>
      <c r="V302">
        <f>IFERROR(VLOOKUP($B302,Kraftvärmeprod!$B$1:$AH$479,MATCH(V$2,Kraftvärmeprod!$B$1:$AG$1,0),FALSE)/1,0)-IFERROR(VLOOKUP($B302,'Slutlig allokering kvv'!$B$2:$AC$462,MATCH(V$3,'Slutlig allokering kvv'!$B$1:$AJ$1,0),FALSE)/1,0)</f>
        <v>0</v>
      </c>
      <c r="W302">
        <f>IFERROR(VLOOKUP($B302,Kraftvärmeprod!$B$1:$AH$479,MATCH(W$2,Kraftvärmeprod!$B$1:$AG$1,0),FALSE)/1,0)-IFERROR(VLOOKUP($B302,'Slutlig allokering kvv'!$B$2:$AC$462,MATCH(W$3,'Slutlig allokering kvv'!$B$1:$AJ$1,0),FALSE)/1,0)</f>
        <v>0</v>
      </c>
      <c r="X302">
        <f>IFERROR(VLOOKUP($B302,Kraftvärmeprod!$B$1:$AH$479,MATCH(X$2,Kraftvärmeprod!$B$1:$AG$1,0),FALSE)/1,0)-IFERROR(VLOOKUP($B302,'Slutlig allokering kvv'!$B$2:$AC$462,MATCH(X$3,'Slutlig allokering kvv'!$B$1:$AJ$1,0),FALSE)/1,0)</f>
        <v>0</v>
      </c>
      <c r="Y302">
        <f>IFERROR(VLOOKUP($B302,Kraftvärmeprod!$B$1:$AH$479,MATCH(Y$2,Kraftvärmeprod!$B$1:$AG$1,0),FALSE)/1,0)-IFERROR(VLOOKUP($B302,'Slutlig allokering kvv'!$B$2:$AC$462,MATCH(Y$3,'Slutlig allokering kvv'!$B$1:$AJ$1,0),FALSE)/1,0)</f>
        <v>0</v>
      </c>
      <c r="Z302">
        <f>IFERROR(VLOOKUP($B302,Kraftvärmeprod!$B$1:$AH$479,MATCH(Z$2,Kraftvärmeprod!$B$1:$AG$1,0),FALSE)/1,0)-IFERROR(VLOOKUP($B302,'Slutlig allokering kvv'!$B$2:$AC$462,MATCH(Z$3,'Slutlig allokering kvv'!$B$1:$AJ$1,0),FALSE)/1,0)</f>
        <v>0</v>
      </c>
      <c r="AA302">
        <f>IFERROR(VLOOKUP($B302,Kraftvärmeprod!$B$1:$AH$479,MATCH(AA$2,Kraftvärmeprod!$B$1:$AG$1,0),FALSE)/1,0)-IFERROR(VLOOKUP($B302,'Slutlig allokering kvv'!$B$2:$AC$462,MATCH(AA$3,'Slutlig allokering kvv'!$B$1:$AJ$1,0),FALSE)/1,0)</f>
        <v>0</v>
      </c>
      <c r="AE302">
        <f t="shared" si="8"/>
        <v>0</v>
      </c>
      <c r="AG302">
        <f>IFERROR(VLOOKUP(B302,'Slutlig allokering kvv'!$B$2:$AJ$462,MATCH("Summa slutlig allokerad tillförd energi (utan hjälpel och rökgaskondensering):",'Slutlig allokering kvv'!$B$1:$AK$1,0),FALSE)/1,"")</f>
        <v>0</v>
      </c>
      <c r="AI302" s="137" t="str">
        <f>IFERROR(1-VLOOKUP(B302,'Slutlig allokering kvv'!$B$2:$AJ$462,MATCH("Andel av bränsle i kvv som allokerats till värme, exklusive rökgaskondensering och hjälpel",'Slutlig allokering kvv'!$B$1:$AK$1,0),FALSE),"")</f>
        <v/>
      </c>
      <c r="AK302" s="137" t="str">
        <f t="shared" si="9"/>
        <v/>
      </c>
    </row>
    <row r="303" spans="1:37" x14ac:dyDescent="0.25">
      <c r="A303" s="2" t="s">
        <v>461</v>
      </c>
      <c r="B303" s="2" t="s">
        <v>462</v>
      </c>
      <c r="C303" t="str">
        <f>IFERROR(VLOOKUP($B303,Kraftvärmeprod!$B$1:$AH$479,MATCH(C$3,Kraftvärmeprod!$B$1:$AG$1,0),FALSE)/1,"")</f>
        <v/>
      </c>
      <c r="D303" t="str">
        <f>IFERROR(VLOOKUP($B303,Kraftvärmeprod!$B$1:$AH$479,MATCH(D$3,Kraftvärmeprod!$B$1:$AG$1,0),FALSE)/1,"")</f>
        <v/>
      </c>
      <c r="E303">
        <f>IFERROR(VLOOKUP($B303,Kraftvärmeprod!$B$1:$AH$479,MATCH(E$2,Kraftvärmeprod!$B$1:$AG$1,0),FALSE)/1,0)-IFERROR(VLOOKUP($B303,'Slutlig allokering kvv'!$B$2:$AC$462,MATCH(E$3,'Slutlig allokering kvv'!$B$1:$AJ$1,0),FALSE)/1,0)</f>
        <v>0</v>
      </c>
      <c r="F303">
        <f>IFERROR(VLOOKUP($B303,Kraftvärmeprod!$B$1:$AH$479,MATCH(F$2,Kraftvärmeprod!$B$1:$AG$1,0),FALSE)/1,0)-IFERROR(VLOOKUP($B303,'Slutlig allokering kvv'!$B$2:$AC$462,MATCH(F$3,'Slutlig allokering kvv'!$B$1:$AJ$1,0),FALSE)/1,0)</f>
        <v>0</v>
      </c>
      <c r="G303">
        <f>IFERROR(VLOOKUP($B303,Kraftvärmeprod!$B$1:$AH$479,MATCH(G$2,Kraftvärmeprod!$B$1:$AG$1,0),FALSE)/1,0)-IFERROR(VLOOKUP($B303,'Slutlig allokering kvv'!$B$2:$AC$462,MATCH(G$3,'Slutlig allokering kvv'!$B$1:$AJ$1,0),FALSE)/1,0)</f>
        <v>0</v>
      </c>
      <c r="H303">
        <f>IFERROR(VLOOKUP($B303,Kraftvärmeprod!$B$1:$AH$479,MATCH(H$2,Kraftvärmeprod!$B$1:$AG$1,0),FALSE)/1,0)-IFERROR(VLOOKUP($B303,'Slutlig allokering kvv'!$B$2:$AC$462,MATCH(H$3,'Slutlig allokering kvv'!$B$1:$AJ$1,0),FALSE)/1,0)</f>
        <v>0</v>
      </c>
      <c r="I303">
        <f>IFERROR(VLOOKUP($B303,Kraftvärmeprod!$B$1:$AH$479,MATCH(I$2,Kraftvärmeprod!$B$1:$AG$1,0),FALSE)/1,0)-IFERROR(VLOOKUP($B303,'Slutlig allokering kvv'!$B$2:$AC$462,MATCH(I$3,'Slutlig allokering kvv'!$B$1:$AJ$1,0),FALSE)/1,0)</f>
        <v>0</v>
      </c>
      <c r="J303">
        <f>IFERROR(VLOOKUP($B303,Kraftvärmeprod!$B$1:$AH$479,MATCH(J$2,Kraftvärmeprod!$B$1:$AG$1,0),FALSE)/1,0)-IFERROR(VLOOKUP($B303,'Slutlig allokering kvv'!$B$2:$AC$462,MATCH(J$3,'Slutlig allokering kvv'!$B$1:$AJ$1,0),FALSE)/1,0)</f>
        <v>0</v>
      </c>
      <c r="K303">
        <f>IFERROR(VLOOKUP($B303,Kraftvärmeprod!$B$1:$AH$479,MATCH(K$2,Kraftvärmeprod!$B$1:$AG$1,0),FALSE)/1,0)-IFERROR(VLOOKUP($B303,'Slutlig allokering kvv'!$B$2:$AC$462,MATCH(K$3,'Slutlig allokering kvv'!$B$1:$AJ$1,0),FALSE)/1,0)</f>
        <v>0</v>
      </c>
      <c r="L303">
        <f>IFERROR(VLOOKUP($B303,Kraftvärmeprod!$B$1:$AH$479,MATCH(L$2,Kraftvärmeprod!$B$1:$AG$1,0),FALSE)/1,0)-IFERROR(VLOOKUP($B303,'Slutlig allokering kvv'!$B$2:$AC$462,MATCH(L$3,'Slutlig allokering kvv'!$B$1:$AJ$1,0),FALSE)/1,0)</f>
        <v>0</v>
      </c>
      <c r="M303">
        <f>IFERROR(VLOOKUP($B303,Kraftvärmeprod!$B$1:$AH$479,MATCH(M$2,Kraftvärmeprod!$B$1:$AG$1,0),FALSE)/1,0)-IFERROR(VLOOKUP($B303,'Slutlig allokering kvv'!$B$2:$AC$462,MATCH(M$3,'Slutlig allokering kvv'!$B$1:$AJ$1,0),FALSE)/1,0)</f>
        <v>0</v>
      </c>
      <c r="N303">
        <f>IFERROR(VLOOKUP($B303,Kraftvärmeprod!$B$1:$AH$479,MATCH(N$2,Kraftvärmeprod!$B$1:$AG$1,0),FALSE)/1,0)-IFERROR(VLOOKUP($B303,'Slutlig allokering kvv'!$B$2:$AC$462,MATCH(N$3,'Slutlig allokering kvv'!$B$1:$AJ$1,0),FALSE)/1,0)</f>
        <v>0</v>
      </c>
      <c r="O303">
        <f>IFERROR(VLOOKUP($B303,Kraftvärmeprod!$B$1:$AH$479,MATCH(O$2,Kraftvärmeprod!$B$1:$AG$1,0),FALSE)/1,0)-IFERROR(VLOOKUP($B303,'Slutlig allokering kvv'!$B$2:$AC$462,MATCH(O$3,'Slutlig allokering kvv'!$B$1:$AJ$1,0),FALSE)/1,0)</f>
        <v>0</v>
      </c>
      <c r="P303">
        <f>IFERROR(VLOOKUP($B303,Kraftvärmeprod!$B$1:$AH$479,MATCH(P$2,Kraftvärmeprod!$B$1:$AG$1,0),FALSE)/1,0)-IFERROR(VLOOKUP($B303,'Slutlig allokering kvv'!$B$2:$AC$462,MATCH(P$3,'Slutlig allokering kvv'!$B$1:$AJ$1,0),FALSE)/1,0)</f>
        <v>0</v>
      </c>
      <c r="Q303">
        <f>IFERROR(VLOOKUP($B303,Kraftvärmeprod!$B$1:$AH$479,MATCH(Q$2,Kraftvärmeprod!$B$1:$AG$1,0),FALSE)/1,0)-IFERROR(VLOOKUP($B303,'Slutlig allokering kvv'!$B$2:$AC$462,MATCH(Q$3,'Slutlig allokering kvv'!$B$1:$AJ$1,0),FALSE)/1,0)</f>
        <v>0</v>
      </c>
      <c r="R303">
        <f>IFERROR(VLOOKUP($B303,Kraftvärmeprod!$B$1:$AH$479,MATCH(R$2,Kraftvärmeprod!$B$1:$AG$1,0),FALSE)/1,0)-IFERROR(VLOOKUP($B303,'Slutlig allokering kvv'!$B$2:$AC$462,MATCH(R$3,'Slutlig allokering kvv'!$B$1:$AJ$1,0),FALSE)/1,0)</f>
        <v>0</v>
      </c>
      <c r="S303">
        <f>IFERROR(VLOOKUP($B303,Kraftvärmeprod!$B$1:$AH$479,MATCH(S$2,Kraftvärmeprod!$B$1:$AG$1,0),FALSE)/1,0)-IFERROR(VLOOKUP($B303,'Slutlig allokering kvv'!$B$2:$AC$462,MATCH(S$3,'Slutlig allokering kvv'!$B$1:$AJ$1,0),FALSE)/1,0)</f>
        <v>0</v>
      </c>
      <c r="T303" s="6">
        <f>IFERROR(VLOOKUP($B303,Miljö!$B$1:$S$477,MATCH(T$2,Miljö!$B$1:$X$1,0),FALSE)/1,0)-IFERROR(VLOOKUP($B303,'Slutlig allokering kvv'!$B$2:$AC$462,MATCH(T$3,'Slutlig allokering kvv'!$B$1:$AJ$1,0),FALSE)/1,0)</f>
        <v>0</v>
      </c>
      <c r="U303">
        <f>IFERROR(VLOOKUP($B303,Kraftvärmeprod!$B$1:$AH$479,MATCH(U$2,Kraftvärmeprod!$B$1:$AG$1,0),FALSE)/1,0)-IFERROR(VLOOKUP($B303,'Slutlig allokering kvv'!$B$2:$AC$462,MATCH(U$3,'Slutlig allokering kvv'!$B$1:$AJ$1,0),FALSE)/1,0)</f>
        <v>0</v>
      </c>
      <c r="V303">
        <f>IFERROR(VLOOKUP($B303,Kraftvärmeprod!$B$1:$AH$479,MATCH(V$2,Kraftvärmeprod!$B$1:$AG$1,0),FALSE)/1,0)-IFERROR(VLOOKUP($B303,'Slutlig allokering kvv'!$B$2:$AC$462,MATCH(V$3,'Slutlig allokering kvv'!$B$1:$AJ$1,0),FALSE)/1,0)</f>
        <v>0</v>
      </c>
      <c r="W303">
        <f>IFERROR(VLOOKUP($B303,Kraftvärmeprod!$B$1:$AH$479,MATCH(W$2,Kraftvärmeprod!$B$1:$AG$1,0),FALSE)/1,0)-IFERROR(VLOOKUP($B303,'Slutlig allokering kvv'!$B$2:$AC$462,MATCH(W$3,'Slutlig allokering kvv'!$B$1:$AJ$1,0),FALSE)/1,0)</f>
        <v>0</v>
      </c>
      <c r="X303">
        <f>IFERROR(VLOOKUP($B303,Kraftvärmeprod!$B$1:$AH$479,MATCH(X$2,Kraftvärmeprod!$B$1:$AG$1,0),FALSE)/1,0)-IFERROR(VLOOKUP($B303,'Slutlig allokering kvv'!$B$2:$AC$462,MATCH(X$3,'Slutlig allokering kvv'!$B$1:$AJ$1,0),FALSE)/1,0)</f>
        <v>0</v>
      </c>
      <c r="Y303">
        <f>IFERROR(VLOOKUP($B303,Kraftvärmeprod!$B$1:$AH$479,MATCH(Y$2,Kraftvärmeprod!$B$1:$AG$1,0),FALSE)/1,0)-IFERROR(VLOOKUP($B303,'Slutlig allokering kvv'!$B$2:$AC$462,MATCH(Y$3,'Slutlig allokering kvv'!$B$1:$AJ$1,0),FALSE)/1,0)</f>
        <v>0</v>
      </c>
      <c r="Z303">
        <f>IFERROR(VLOOKUP($B303,Kraftvärmeprod!$B$1:$AH$479,MATCH(Z$2,Kraftvärmeprod!$B$1:$AG$1,0),FALSE)/1,0)-IFERROR(VLOOKUP($B303,'Slutlig allokering kvv'!$B$2:$AC$462,MATCH(Z$3,'Slutlig allokering kvv'!$B$1:$AJ$1,0),FALSE)/1,0)</f>
        <v>0</v>
      </c>
      <c r="AA303">
        <f>IFERROR(VLOOKUP($B303,Kraftvärmeprod!$B$1:$AH$479,MATCH(AA$2,Kraftvärmeprod!$B$1:$AG$1,0),FALSE)/1,0)-IFERROR(VLOOKUP($B303,'Slutlig allokering kvv'!$B$2:$AC$462,MATCH(AA$3,'Slutlig allokering kvv'!$B$1:$AJ$1,0),FALSE)/1,0)</f>
        <v>0</v>
      </c>
      <c r="AE303">
        <f t="shared" si="8"/>
        <v>0</v>
      </c>
      <c r="AG303">
        <f>IFERROR(VLOOKUP(B303,'Slutlig allokering kvv'!$B$2:$AJ$462,MATCH("Summa slutlig allokerad tillförd energi (utan hjälpel och rökgaskondensering):",'Slutlig allokering kvv'!$B$1:$AK$1,0),FALSE)/1,"")</f>
        <v>0</v>
      </c>
      <c r="AI303" s="137" t="str">
        <f>IFERROR(1-VLOOKUP(B303,'Slutlig allokering kvv'!$B$2:$AJ$462,MATCH("Andel av bränsle i kvv som allokerats till värme, exklusive rökgaskondensering och hjälpel",'Slutlig allokering kvv'!$B$1:$AK$1,0),FALSE),"")</f>
        <v/>
      </c>
      <c r="AK303" s="137" t="str">
        <f t="shared" si="9"/>
        <v/>
      </c>
    </row>
    <row r="304" spans="1:37" x14ac:dyDescent="0.25">
      <c r="A304" s="2" t="s">
        <v>463</v>
      </c>
      <c r="B304" s="2" t="s">
        <v>464</v>
      </c>
      <c r="C304" t="str">
        <f>IFERROR(VLOOKUP($B304,Kraftvärmeprod!$B$1:$AH$479,MATCH(C$3,Kraftvärmeprod!$B$1:$AG$1,0),FALSE)/1,"")</f>
        <v/>
      </c>
      <c r="D304" t="str">
        <f>IFERROR(VLOOKUP($B304,Kraftvärmeprod!$B$1:$AH$479,MATCH(D$3,Kraftvärmeprod!$B$1:$AG$1,0),FALSE)/1,"")</f>
        <v/>
      </c>
      <c r="E304">
        <f>IFERROR(VLOOKUP($B304,Kraftvärmeprod!$B$1:$AH$479,MATCH(E$2,Kraftvärmeprod!$B$1:$AG$1,0),FALSE)/1,0)-IFERROR(VLOOKUP($B304,'Slutlig allokering kvv'!$B$2:$AC$462,MATCH(E$3,'Slutlig allokering kvv'!$B$1:$AJ$1,0),FALSE)/1,0)</f>
        <v>0</v>
      </c>
      <c r="F304">
        <f>IFERROR(VLOOKUP($B304,Kraftvärmeprod!$B$1:$AH$479,MATCH(F$2,Kraftvärmeprod!$B$1:$AG$1,0),FALSE)/1,0)-IFERROR(VLOOKUP($B304,'Slutlig allokering kvv'!$B$2:$AC$462,MATCH(F$3,'Slutlig allokering kvv'!$B$1:$AJ$1,0),FALSE)/1,0)</f>
        <v>0</v>
      </c>
      <c r="G304">
        <f>IFERROR(VLOOKUP($B304,Kraftvärmeprod!$B$1:$AH$479,MATCH(G$2,Kraftvärmeprod!$B$1:$AG$1,0),FALSE)/1,0)-IFERROR(VLOOKUP($B304,'Slutlig allokering kvv'!$B$2:$AC$462,MATCH(G$3,'Slutlig allokering kvv'!$B$1:$AJ$1,0),FALSE)/1,0)</f>
        <v>0</v>
      </c>
      <c r="H304">
        <f>IFERROR(VLOOKUP($B304,Kraftvärmeprod!$B$1:$AH$479,MATCH(H$2,Kraftvärmeprod!$B$1:$AG$1,0),FALSE)/1,0)-IFERROR(VLOOKUP($B304,'Slutlig allokering kvv'!$B$2:$AC$462,MATCH(H$3,'Slutlig allokering kvv'!$B$1:$AJ$1,0),FALSE)/1,0)</f>
        <v>0</v>
      </c>
      <c r="I304">
        <f>IFERROR(VLOOKUP($B304,Kraftvärmeprod!$B$1:$AH$479,MATCH(I$2,Kraftvärmeprod!$B$1:$AG$1,0),FALSE)/1,0)-IFERROR(VLOOKUP($B304,'Slutlig allokering kvv'!$B$2:$AC$462,MATCH(I$3,'Slutlig allokering kvv'!$B$1:$AJ$1,0),FALSE)/1,0)</f>
        <v>0</v>
      </c>
      <c r="J304">
        <f>IFERROR(VLOOKUP($B304,Kraftvärmeprod!$B$1:$AH$479,MATCH(J$2,Kraftvärmeprod!$B$1:$AG$1,0),FALSE)/1,0)-IFERROR(VLOOKUP($B304,'Slutlig allokering kvv'!$B$2:$AC$462,MATCH(J$3,'Slutlig allokering kvv'!$B$1:$AJ$1,0),FALSE)/1,0)</f>
        <v>0</v>
      </c>
      <c r="K304">
        <f>IFERROR(VLOOKUP($B304,Kraftvärmeprod!$B$1:$AH$479,MATCH(K$2,Kraftvärmeprod!$B$1:$AG$1,0),FALSE)/1,0)-IFERROR(VLOOKUP($B304,'Slutlig allokering kvv'!$B$2:$AC$462,MATCH(K$3,'Slutlig allokering kvv'!$B$1:$AJ$1,0),FALSE)/1,0)</f>
        <v>0</v>
      </c>
      <c r="L304">
        <f>IFERROR(VLOOKUP($B304,Kraftvärmeprod!$B$1:$AH$479,MATCH(L$2,Kraftvärmeprod!$B$1:$AG$1,0),FALSE)/1,0)-IFERROR(VLOOKUP($B304,'Slutlig allokering kvv'!$B$2:$AC$462,MATCH(L$3,'Slutlig allokering kvv'!$B$1:$AJ$1,0),FALSE)/1,0)</f>
        <v>0</v>
      </c>
      <c r="M304">
        <f>IFERROR(VLOOKUP($B304,Kraftvärmeprod!$B$1:$AH$479,MATCH(M$2,Kraftvärmeprod!$B$1:$AG$1,0),FALSE)/1,0)-IFERROR(VLOOKUP($B304,'Slutlig allokering kvv'!$B$2:$AC$462,MATCH(M$3,'Slutlig allokering kvv'!$B$1:$AJ$1,0),FALSE)/1,0)</f>
        <v>0</v>
      </c>
      <c r="N304">
        <f>IFERROR(VLOOKUP($B304,Kraftvärmeprod!$B$1:$AH$479,MATCH(N$2,Kraftvärmeprod!$B$1:$AG$1,0),FALSE)/1,0)-IFERROR(VLOOKUP($B304,'Slutlig allokering kvv'!$B$2:$AC$462,MATCH(N$3,'Slutlig allokering kvv'!$B$1:$AJ$1,0),FALSE)/1,0)</f>
        <v>0</v>
      </c>
      <c r="O304">
        <f>IFERROR(VLOOKUP($B304,Kraftvärmeprod!$B$1:$AH$479,MATCH(O$2,Kraftvärmeprod!$B$1:$AG$1,0),FALSE)/1,0)-IFERROR(VLOOKUP($B304,'Slutlig allokering kvv'!$B$2:$AC$462,MATCH(O$3,'Slutlig allokering kvv'!$B$1:$AJ$1,0),FALSE)/1,0)</f>
        <v>0</v>
      </c>
      <c r="P304">
        <f>IFERROR(VLOOKUP($B304,Kraftvärmeprod!$B$1:$AH$479,MATCH(P$2,Kraftvärmeprod!$B$1:$AG$1,0),FALSE)/1,0)-IFERROR(VLOOKUP($B304,'Slutlig allokering kvv'!$B$2:$AC$462,MATCH(P$3,'Slutlig allokering kvv'!$B$1:$AJ$1,0),FALSE)/1,0)</f>
        <v>0</v>
      </c>
      <c r="Q304">
        <f>IFERROR(VLOOKUP($B304,Kraftvärmeprod!$B$1:$AH$479,MATCH(Q$2,Kraftvärmeprod!$B$1:$AG$1,0),FALSE)/1,0)-IFERROR(VLOOKUP($B304,'Slutlig allokering kvv'!$B$2:$AC$462,MATCH(Q$3,'Slutlig allokering kvv'!$B$1:$AJ$1,0),FALSE)/1,0)</f>
        <v>0</v>
      </c>
      <c r="R304">
        <f>IFERROR(VLOOKUP($B304,Kraftvärmeprod!$B$1:$AH$479,MATCH(R$2,Kraftvärmeprod!$B$1:$AG$1,0),FALSE)/1,0)-IFERROR(VLOOKUP($B304,'Slutlig allokering kvv'!$B$2:$AC$462,MATCH(R$3,'Slutlig allokering kvv'!$B$1:$AJ$1,0),FALSE)/1,0)</f>
        <v>0</v>
      </c>
      <c r="S304">
        <f>IFERROR(VLOOKUP($B304,Kraftvärmeprod!$B$1:$AH$479,MATCH(S$2,Kraftvärmeprod!$B$1:$AG$1,0),FALSE)/1,0)-IFERROR(VLOOKUP($B304,'Slutlig allokering kvv'!$B$2:$AC$462,MATCH(S$3,'Slutlig allokering kvv'!$B$1:$AJ$1,0),FALSE)/1,0)</f>
        <v>0</v>
      </c>
      <c r="T304" s="6">
        <f>IFERROR(VLOOKUP($B304,Miljö!$B$1:$S$477,MATCH(T$2,Miljö!$B$1:$X$1,0),FALSE)/1,0)-IFERROR(VLOOKUP($B304,'Slutlig allokering kvv'!$B$2:$AC$462,MATCH(T$3,'Slutlig allokering kvv'!$B$1:$AJ$1,0),FALSE)/1,0)</f>
        <v>0</v>
      </c>
      <c r="U304">
        <f>IFERROR(VLOOKUP($B304,Kraftvärmeprod!$B$1:$AH$479,MATCH(U$2,Kraftvärmeprod!$B$1:$AG$1,0),FALSE)/1,0)-IFERROR(VLOOKUP($B304,'Slutlig allokering kvv'!$B$2:$AC$462,MATCH(U$3,'Slutlig allokering kvv'!$B$1:$AJ$1,0),FALSE)/1,0)</f>
        <v>0</v>
      </c>
      <c r="V304">
        <f>IFERROR(VLOOKUP($B304,Kraftvärmeprod!$B$1:$AH$479,MATCH(V$2,Kraftvärmeprod!$B$1:$AG$1,0),FALSE)/1,0)-IFERROR(VLOOKUP($B304,'Slutlig allokering kvv'!$B$2:$AC$462,MATCH(V$3,'Slutlig allokering kvv'!$B$1:$AJ$1,0),FALSE)/1,0)</f>
        <v>0</v>
      </c>
      <c r="W304">
        <f>IFERROR(VLOOKUP($B304,Kraftvärmeprod!$B$1:$AH$479,MATCH(W$2,Kraftvärmeprod!$B$1:$AG$1,0),FALSE)/1,0)-IFERROR(VLOOKUP($B304,'Slutlig allokering kvv'!$B$2:$AC$462,MATCH(W$3,'Slutlig allokering kvv'!$B$1:$AJ$1,0),FALSE)/1,0)</f>
        <v>0</v>
      </c>
      <c r="X304">
        <f>IFERROR(VLOOKUP($B304,Kraftvärmeprod!$B$1:$AH$479,MATCH(X$2,Kraftvärmeprod!$B$1:$AG$1,0),FALSE)/1,0)-IFERROR(VLOOKUP($B304,'Slutlig allokering kvv'!$B$2:$AC$462,MATCH(X$3,'Slutlig allokering kvv'!$B$1:$AJ$1,0),FALSE)/1,0)</f>
        <v>0</v>
      </c>
      <c r="Y304">
        <f>IFERROR(VLOOKUP($B304,Kraftvärmeprod!$B$1:$AH$479,MATCH(Y$2,Kraftvärmeprod!$B$1:$AG$1,0),FALSE)/1,0)-IFERROR(VLOOKUP($B304,'Slutlig allokering kvv'!$B$2:$AC$462,MATCH(Y$3,'Slutlig allokering kvv'!$B$1:$AJ$1,0),FALSE)/1,0)</f>
        <v>0</v>
      </c>
      <c r="Z304">
        <f>IFERROR(VLOOKUP($B304,Kraftvärmeprod!$B$1:$AH$479,MATCH(Z$2,Kraftvärmeprod!$B$1:$AG$1,0),FALSE)/1,0)-IFERROR(VLOOKUP($B304,'Slutlig allokering kvv'!$B$2:$AC$462,MATCH(Z$3,'Slutlig allokering kvv'!$B$1:$AJ$1,0),FALSE)/1,0)</f>
        <v>0</v>
      </c>
      <c r="AA304">
        <f>IFERROR(VLOOKUP($B304,Kraftvärmeprod!$B$1:$AH$479,MATCH(AA$2,Kraftvärmeprod!$B$1:$AG$1,0),FALSE)/1,0)-IFERROR(VLOOKUP($B304,'Slutlig allokering kvv'!$B$2:$AC$462,MATCH(AA$3,'Slutlig allokering kvv'!$B$1:$AJ$1,0),FALSE)/1,0)</f>
        <v>0</v>
      </c>
      <c r="AE304">
        <f t="shared" si="8"/>
        <v>0</v>
      </c>
      <c r="AG304">
        <f>IFERROR(VLOOKUP(B304,'Slutlig allokering kvv'!$B$2:$AJ$462,MATCH("Summa slutlig allokerad tillförd energi (utan hjälpel och rökgaskondensering):",'Slutlig allokering kvv'!$B$1:$AK$1,0),FALSE)/1,"")</f>
        <v>0</v>
      </c>
      <c r="AI304" s="137" t="str">
        <f>IFERROR(1-VLOOKUP(B304,'Slutlig allokering kvv'!$B$2:$AJ$462,MATCH("Andel av bränsle i kvv som allokerats till värme, exklusive rökgaskondensering och hjälpel",'Slutlig allokering kvv'!$B$1:$AK$1,0),FALSE),"")</f>
        <v/>
      </c>
      <c r="AK304" s="137" t="str">
        <f t="shared" si="9"/>
        <v/>
      </c>
    </row>
    <row r="305" spans="1:37" x14ac:dyDescent="0.25">
      <c r="A305" s="2" t="s">
        <v>463</v>
      </c>
      <c r="B305" s="2" t="s">
        <v>465</v>
      </c>
      <c r="C305" t="str">
        <f>IFERROR(VLOOKUP($B305,Kraftvärmeprod!$B$1:$AH$479,MATCH(C$3,Kraftvärmeprod!$B$1:$AG$1,0),FALSE)/1,"")</f>
        <v/>
      </c>
      <c r="D305" t="str">
        <f>IFERROR(VLOOKUP($B305,Kraftvärmeprod!$B$1:$AH$479,MATCH(D$3,Kraftvärmeprod!$B$1:$AG$1,0),FALSE)/1,"")</f>
        <v/>
      </c>
      <c r="E305">
        <f>IFERROR(VLOOKUP($B305,Kraftvärmeprod!$B$1:$AH$479,MATCH(E$2,Kraftvärmeprod!$B$1:$AG$1,0),FALSE)/1,0)-IFERROR(VLOOKUP($B305,'Slutlig allokering kvv'!$B$2:$AC$462,MATCH(E$3,'Slutlig allokering kvv'!$B$1:$AJ$1,0),FALSE)/1,0)</f>
        <v>0</v>
      </c>
      <c r="F305">
        <f>IFERROR(VLOOKUP($B305,Kraftvärmeprod!$B$1:$AH$479,MATCH(F$2,Kraftvärmeprod!$B$1:$AG$1,0),FALSE)/1,0)-IFERROR(VLOOKUP($B305,'Slutlig allokering kvv'!$B$2:$AC$462,MATCH(F$3,'Slutlig allokering kvv'!$B$1:$AJ$1,0),FALSE)/1,0)</f>
        <v>0</v>
      </c>
      <c r="G305">
        <f>IFERROR(VLOOKUP($B305,Kraftvärmeprod!$B$1:$AH$479,MATCH(G$2,Kraftvärmeprod!$B$1:$AG$1,0),FALSE)/1,0)-IFERROR(VLOOKUP($B305,'Slutlig allokering kvv'!$B$2:$AC$462,MATCH(G$3,'Slutlig allokering kvv'!$B$1:$AJ$1,0),FALSE)/1,0)</f>
        <v>0</v>
      </c>
      <c r="H305">
        <f>IFERROR(VLOOKUP($B305,Kraftvärmeprod!$B$1:$AH$479,MATCH(H$2,Kraftvärmeprod!$B$1:$AG$1,0),FALSE)/1,0)-IFERROR(VLOOKUP($B305,'Slutlig allokering kvv'!$B$2:$AC$462,MATCH(H$3,'Slutlig allokering kvv'!$B$1:$AJ$1,0),FALSE)/1,0)</f>
        <v>0</v>
      </c>
      <c r="I305">
        <f>IFERROR(VLOOKUP($B305,Kraftvärmeprod!$B$1:$AH$479,MATCH(I$2,Kraftvärmeprod!$B$1:$AG$1,0),FALSE)/1,0)-IFERROR(VLOOKUP($B305,'Slutlig allokering kvv'!$B$2:$AC$462,MATCH(I$3,'Slutlig allokering kvv'!$B$1:$AJ$1,0),FALSE)/1,0)</f>
        <v>0</v>
      </c>
      <c r="J305">
        <f>IFERROR(VLOOKUP($B305,Kraftvärmeprod!$B$1:$AH$479,MATCH(J$2,Kraftvärmeprod!$B$1:$AG$1,0),FALSE)/1,0)-IFERROR(VLOOKUP($B305,'Slutlig allokering kvv'!$B$2:$AC$462,MATCH(J$3,'Slutlig allokering kvv'!$B$1:$AJ$1,0),FALSE)/1,0)</f>
        <v>0</v>
      </c>
      <c r="K305">
        <f>IFERROR(VLOOKUP($B305,Kraftvärmeprod!$B$1:$AH$479,MATCH(K$2,Kraftvärmeprod!$B$1:$AG$1,0),FALSE)/1,0)-IFERROR(VLOOKUP($B305,'Slutlig allokering kvv'!$B$2:$AC$462,MATCH(K$3,'Slutlig allokering kvv'!$B$1:$AJ$1,0),FALSE)/1,0)</f>
        <v>0</v>
      </c>
      <c r="L305">
        <f>IFERROR(VLOOKUP($B305,Kraftvärmeprod!$B$1:$AH$479,MATCH(L$2,Kraftvärmeprod!$B$1:$AG$1,0),FALSE)/1,0)-IFERROR(VLOOKUP($B305,'Slutlig allokering kvv'!$B$2:$AC$462,MATCH(L$3,'Slutlig allokering kvv'!$B$1:$AJ$1,0),FALSE)/1,0)</f>
        <v>0</v>
      </c>
      <c r="M305">
        <f>IFERROR(VLOOKUP($B305,Kraftvärmeprod!$B$1:$AH$479,MATCH(M$2,Kraftvärmeprod!$B$1:$AG$1,0),FALSE)/1,0)-IFERROR(VLOOKUP($B305,'Slutlig allokering kvv'!$B$2:$AC$462,MATCH(M$3,'Slutlig allokering kvv'!$B$1:$AJ$1,0),FALSE)/1,0)</f>
        <v>0</v>
      </c>
      <c r="N305">
        <f>IFERROR(VLOOKUP($B305,Kraftvärmeprod!$B$1:$AH$479,MATCH(N$2,Kraftvärmeprod!$B$1:$AG$1,0),FALSE)/1,0)-IFERROR(VLOOKUP($B305,'Slutlig allokering kvv'!$B$2:$AC$462,MATCH(N$3,'Slutlig allokering kvv'!$B$1:$AJ$1,0),FALSE)/1,0)</f>
        <v>0</v>
      </c>
      <c r="O305">
        <f>IFERROR(VLOOKUP($B305,Kraftvärmeprod!$B$1:$AH$479,MATCH(O$2,Kraftvärmeprod!$B$1:$AG$1,0),FALSE)/1,0)-IFERROR(VLOOKUP($B305,'Slutlig allokering kvv'!$B$2:$AC$462,MATCH(O$3,'Slutlig allokering kvv'!$B$1:$AJ$1,0),FALSE)/1,0)</f>
        <v>0</v>
      </c>
      <c r="P305">
        <f>IFERROR(VLOOKUP($B305,Kraftvärmeprod!$B$1:$AH$479,MATCH(P$2,Kraftvärmeprod!$B$1:$AG$1,0),FALSE)/1,0)-IFERROR(VLOOKUP($B305,'Slutlig allokering kvv'!$B$2:$AC$462,MATCH(P$3,'Slutlig allokering kvv'!$B$1:$AJ$1,0),FALSE)/1,0)</f>
        <v>0</v>
      </c>
      <c r="Q305">
        <f>IFERROR(VLOOKUP($B305,Kraftvärmeprod!$B$1:$AH$479,MATCH(Q$2,Kraftvärmeprod!$B$1:$AG$1,0),FALSE)/1,0)-IFERROR(VLOOKUP($B305,'Slutlig allokering kvv'!$B$2:$AC$462,MATCH(Q$3,'Slutlig allokering kvv'!$B$1:$AJ$1,0),FALSE)/1,0)</f>
        <v>0</v>
      </c>
      <c r="R305">
        <f>IFERROR(VLOOKUP($B305,Kraftvärmeprod!$B$1:$AH$479,MATCH(R$2,Kraftvärmeprod!$B$1:$AG$1,0),FALSE)/1,0)-IFERROR(VLOOKUP($B305,'Slutlig allokering kvv'!$B$2:$AC$462,MATCH(R$3,'Slutlig allokering kvv'!$B$1:$AJ$1,0),FALSE)/1,0)</f>
        <v>0</v>
      </c>
      <c r="S305">
        <f>IFERROR(VLOOKUP($B305,Kraftvärmeprod!$B$1:$AH$479,MATCH(S$2,Kraftvärmeprod!$B$1:$AG$1,0),FALSE)/1,0)-IFERROR(VLOOKUP($B305,'Slutlig allokering kvv'!$B$2:$AC$462,MATCH(S$3,'Slutlig allokering kvv'!$B$1:$AJ$1,0),FALSE)/1,0)</f>
        <v>0</v>
      </c>
      <c r="T305" s="6">
        <f>IFERROR(VLOOKUP($B305,Miljö!$B$1:$S$477,MATCH(T$2,Miljö!$B$1:$X$1,0),FALSE)/1,0)-IFERROR(VLOOKUP($B305,'Slutlig allokering kvv'!$B$2:$AC$462,MATCH(T$3,'Slutlig allokering kvv'!$B$1:$AJ$1,0),FALSE)/1,0)</f>
        <v>0</v>
      </c>
      <c r="U305">
        <f>IFERROR(VLOOKUP($B305,Kraftvärmeprod!$B$1:$AH$479,MATCH(U$2,Kraftvärmeprod!$B$1:$AG$1,0),FALSE)/1,0)-IFERROR(VLOOKUP($B305,'Slutlig allokering kvv'!$B$2:$AC$462,MATCH(U$3,'Slutlig allokering kvv'!$B$1:$AJ$1,0),FALSE)/1,0)</f>
        <v>0</v>
      </c>
      <c r="V305">
        <f>IFERROR(VLOOKUP($B305,Kraftvärmeprod!$B$1:$AH$479,MATCH(V$2,Kraftvärmeprod!$B$1:$AG$1,0),FALSE)/1,0)-IFERROR(VLOOKUP($B305,'Slutlig allokering kvv'!$B$2:$AC$462,MATCH(V$3,'Slutlig allokering kvv'!$B$1:$AJ$1,0),FALSE)/1,0)</f>
        <v>0</v>
      </c>
      <c r="W305">
        <f>IFERROR(VLOOKUP($B305,Kraftvärmeprod!$B$1:$AH$479,MATCH(W$2,Kraftvärmeprod!$B$1:$AG$1,0),FALSE)/1,0)-IFERROR(VLOOKUP($B305,'Slutlig allokering kvv'!$B$2:$AC$462,MATCH(W$3,'Slutlig allokering kvv'!$B$1:$AJ$1,0),FALSE)/1,0)</f>
        <v>0</v>
      </c>
      <c r="X305">
        <f>IFERROR(VLOOKUP($B305,Kraftvärmeprod!$B$1:$AH$479,MATCH(X$2,Kraftvärmeprod!$B$1:$AG$1,0),FALSE)/1,0)-IFERROR(VLOOKUP($B305,'Slutlig allokering kvv'!$B$2:$AC$462,MATCH(X$3,'Slutlig allokering kvv'!$B$1:$AJ$1,0),FALSE)/1,0)</f>
        <v>0</v>
      </c>
      <c r="Y305">
        <f>IFERROR(VLOOKUP($B305,Kraftvärmeprod!$B$1:$AH$479,MATCH(Y$2,Kraftvärmeprod!$B$1:$AG$1,0),FALSE)/1,0)-IFERROR(VLOOKUP($B305,'Slutlig allokering kvv'!$B$2:$AC$462,MATCH(Y$3,'Slutlig allokering kvv'!$B$1:$AJ$1,0),FALSE)/1,0)</f>
        <v>0</v>
      </c>
      <c r="Z305">
        <f>IFERROR(VLOOKUP($B305,Kraftvärmeprod!$B$1:$AH$479,MATCH(Z$2,Kraftvärmeprod!$B$1:$AG$1,0),FALSE)/1,0)-IFERROR(VLOOKUP($B305,'Slutlig allokering kvv'!$B$2:$AC$462,MATCH(Z$3,'Slutlig allokering kvv'!$B$1:$AJ$1,0),FALSE)/1,0)</f>
        <v>0</v>
      </c>
      <c r="AA305">
        <f>IFERROR(VLOOKUP($B305,Kraftvärmeprod!$B$1:$AH$479,MATCH(AA$2,Kraftvärmeprod!$B$1:$AG$1,0),FALSE)/1,0)-IFERROR(VLOOKUP($B305,'Slutlig allokering kvv'!$B$2:$AC$462,MATCH(AA$3,'Slutlig allokering kvv'!$B$1:$AJ$1,0),FALSE)/1,0)</f>
        <v>0</v>
      </c>
      <c r="AE305">
        <f t="shared" si="8"/>
        <v>0</v>
      </c>
      <c r="AG305">
        <f>IFERROR(VLOOKUP(B305,'Slutlig allokering kvv'!$B$2:$AJ$462,MATCH("Summa slutlig allokerad tillförd energi (utan hjälpel och rökgaskondensering):",'Slutlig allokering kvv'!$B$1:$AK$1,0),FALSE)/1,"")</f>
        <v>0</v>
      </c>
      <c r="AI305" s="137" t="str">
        <f>IFERROR(1-VLOOKUP(B305,'Slutlig allokering kvv'!$B$2:$AJ$462,MATCH("Andel av bränsle i kvv som allokerats till värme, exklusive rökgaskondensering och hjälpel",'Slutlig allokering kvv'!$B$1:$AK$1,0),FALSE),"")</f>
        <v/>
      </c>
      <c r="AK305" s="137" t="str">
        <f t="shared" si="9"/>
        <v/>
      </c>
    </row>
    <row r="306" spans="1:37" x14ac:dyDescent="0.25">
      <c r="A306" s="2" t="s">
        <v>466</v>
      </c>
      <c r="B306" s="2" t="s">
        <v>467</v>
      </c>
      <c r="C306" t="str">
        <f>IFERROR(VLOOKUP($B306,Kraftvärmeprod!$B$1:$AH$479,MATCH(C$3,Kraftvärmeprod!$B$1:$AG$1,0),FALSE)/1,"")</f>
        <v/>
      </c>
      <c r="D306" t="str">
        <f>IFERROR(VLOOKUP($B306,Kraftvärmeprod!$B$1:$AH$479,MATCH(D$3,Kraftvärmeprod!$B$1:$AG$1,0),FALSE)/1,"")</f>
        <v/>
      </c>
      <c r="E306">
        <f>IFERROR(VLOOKUP($B306,Kraftvärmeprod!$B$1:$AH$479,MATCH(E$2,Kraftvärmeprod!$B$1:$AG$1,0),FALSE)/1,0)-IFERROR(VLOOKUP($B306,'Slutlig allokering kvv'!$B$2:$AC$462,MATCH(E$3,'Slutlig allokering kvv'!$B$1:$AJ$1,0),FALSE)/1,0)</f>
        <v>0</v>
      </c>
      <c r="F306">
        <f>IFERROR(VLOOKUP($B306,Kraftvärmeprod!$B$1:$AH$479,MATCH(F$2,Kraftvärmeprod!$B$1:$AG$1,0),FALSE)/1,0)-IFERROR(VLOOKUP($B306,'Slutlig allokering kvv'!$B$2:$AC$462,MATCH(F$3,'Slutlig allokering kvv'!$B$1:$AJ$1,0),FALSE)/1,0)</f>
        <v>0</v>
      </c>
      <c r="G306">
        <f>IFERROR(VLOOKUP($B306,Kraftvärmeprod!$B$1:$AH$479,MATCH(G$2,Kraftvärmeprod!$B$1:$AG$1,0),FALSE)/1,0)-IFERROR(VLOOKUP($B306,'Slutlig allokering kvv'!$B$2:$AC$462,MATCH(G$3,'Slutlig allokering kvv'!$B$1:$AJ$1,0),FALSE)/1,0)</f>
        <v>0</v>
      </c>
      <c r="H306">
        <f>IFERROR(VLOOKUP($B306,Kraftvärmeprod!$B$1:$AH$479,MATCH(H$2,Kraftvärmeprod!$B$1:$AG$1,0),FALSE)/1,0)-IFERROR(VLOOKUP($B306,'Slutlig allokering kvv'!$B$2:$AC$462,MATCH(H$3,'Slutlig allokering kvv'!$B$1:$AJ$1,0),FALSE)/1,0)</f>
        <v>0</v>
      </c>
      <c r="I306">
        <f>IFERROR(VLOOKUP($B306,Kraftvärmeprod!$B$1:$AH$479,MATCH(I$2,Kraftvärmeprod!$B$1:$AG$1,0),FALSE)/1,0)-IFERROR(VLOOKUP($B306,'Slutlig allokering kvv'!$B$2:$AC$462,MATCH(I$3,'Slutlig allokering kvv'!$B$1:$AJ$1,0),FALSE)/1,0)</f>
        <v>0</v>
      </c>
      <c r="J306">
        <f>IFERROR(VLOOKUP($B306,Kraftvärmeprod!$B$1:$AH$479,MATCH(J$2,Kraftvärmeprod!$B$1:$AG$1,0),FALSE)/1,0)-IFERROR(VLOOKUP($B306,'Slutlig allokering kvv'!$B$2:$AC$462,MATCH(J$3,'Slutlig allokering kvv'!$B$1:$AJ$1,0),FALSE)/1,0)</f>
        <v>0</v>
      </c>
      <c r="K306">
        <f>IFERROR(VLOOKUP($B306,Kraftvärmeprod!$B$1:$AH$479,MATCH(K$2,Kraftvärmeprod!$B$1:$AG$1,0),FALSE)/1,0)-IFERROR(VLOOKUP($B306,'Slutlig allokering kvv'!$B$2:$AC$462,MATCH(K$3,'Slutlig allokering kvv'!$B$1:$AJ$1,0),FALSE)/1,0)</f>
        <v>0</v>
      </c>
      <c r="L306">
        <f>IFERROR(VLOOKUP($B306,Kraftvärmeprod!$B$1:$AH$479,MATCH(L$2,Kraftvärmeprod!$B$1:$AG$1,0),FALSE)/1,0)-IFERROR(VLOOKUP($B306,'Slutlig allokering kvv'!$B$2:$AC$462,MATCH(L$3,'Slutlig allokering kvv'!$B$1:$AJ$1,0),FALSE)/1,0)</f>
        <v>0</v>
      </c>
      <c r="M306">
        <f>IFERROR(VLOOKUP($B306,Kraftvärmeprod!$B$1:$AH$479,MATCH(M$2,Kraftvärmeprod!$B$1:$AG$1,0),FALSE)/1,0)-IFERROR(VLOOKUP($B306,'Slutlig allokering kvv'!$B$2:$AC$462,MATCH(M$3,'Slutlig allokering kvv'!$B$1:$AJ$1,0),FALSE)/1,0)</f>
        <v>0</v>
      </c>
      <c r="N306">
        <f>IFERROR(VLOOKUP($B306,Kraftvärmeprod!$B$1:$AH$479,MATCH(N$2,Kraftvärmeprod!$B$1:$AG$1,0),FALSE)/1,0)-IFERROR(VLOOKUP($B306,'Slutlig allokering kvv'!$B$2:$AC$462,MATCH(N$3,'Slutlig allokering kvv'!$B$1:$AJ$1,0),FALSE)/1,0)</f>
        <v>0</v>
      </c>
      <c r="O306">
        <f>IFERROR(VLOOKUP($B306,Kraftvärmeprod!$B$1:$AH$479,MATCH(O$2,Kraftvärmeprod!$B$1:$AG$1,0),FALSE)/1,0)-IFERROR(VLOOKUP($B306,'Slutlig allokering kvv'!$B$2:$AC$462,MATCH(O$3,'Slutlig allokering kvv'!$B$1:$AJ$1,0),FALSE)/1,0)</f>
        <v>0</v>
      </c>
      <c r="P306">
        <f>IFERROR(VLOOKUP($B306,Kraftvärmeprod!$B$1:$AH$479,MATCH(P$2,Kraftvärmeprod!$B$1:$AG$1,0),FALSE)/1,0)-IFERROR(VLOOKUP($B306,'Slutlig allokering kvv'!$B$2:$AC$462,MATCH(P$3,'Slutlig allokering kvv'!$B$1:$AJ$1,0),FALSE)/1,0)</f>
        <v>0</v>
      </c>
      <c r="Q306">
        <f>IFERROR(VLOOKUP($B306,Kraftvärmeprod!$B$1:$AH$479,MATCH(Q$2,Kraftvärmeprod!$B$1:$AG$1,0),FALSE)/1,0)-IFERROR(VLOOKUP($B306,'Slutlig allokering kvv'!$B$2:$AC$462,MATCH(Q$3,'Slutlig allokering kvv'!$B$1:$AJ$1,0),FALSE)/1,0)</f>
        <v>0</v>
      </c>
      <c r="R306">
        <f>IFERROR(VLOOKUP($B306,Kraftvärmeprod!$B$1:$AH$479,MATCH(R$2,Kraftvärmeprod!$B$1:$AG$1,0),FALSE)/1,0)-IFERROR(VLOOKUP($B306,'Slutlig allokering kvv'!$B$2:$AC$462,MATCH(R$3,'Slutlig allokering kvv'!$B$1:$AJ$1,0),FALSE)/1,0)</f>
        <v>0</v>
      </c>
      <c r="S306">
        <f>IFERROR(VLOOKUP($B306,Kraftvärmeprod!$B$1:$AH$479,MATCH(S$2,Kraftvärmeprod!$B$1:$AG$1,0),FALSE)/1,0)-IFERROR(VLOOKUP($B306,'Slutlig allokering kvv'!$B$2:$AC$462,MATCH(S$3,'Slutlig allokering kvv'!$B$1:$AJ$1,0),FALSE)/1,0)</f>
        <v>0</v>
      </c>
      <c r="T306" s="6">
        <f>IFERROR(VLOOKUP($B306,Miljö!$B$1:$S$477,MATCH(T$2,Miljö!$B$1:$X$1,0),FALSE)/1,0)-IFERROR(VLOOKUP($B306,'Slutlig allokering kvv'!$B$2:$AC$462,MATCH(T$3,'Slutlig allokering kvv'!$B$1:$AJ$1,0),FALSE)/1,0)</f>
        <v>0</v>
      </c>
      <c r="U306">
        <f>IFERROR(VLOOKUP($B306,Kraftvärmeprod!$B$1:$AH$479,MATCH(U$2,Kraftvärmeprod!$B$1:$AG$1,0),FALSE)/1,0)-IFERROR(VLOOKUP($B306,'Slutlig allokering kvv'!$B$2:$AC$462,MATCH(U$3,'Slutlig allokering kvv'!$B$1:$AJ$1,0),FALSE)/1,0)</f>
        <v>0</v>
      </c>
      <c r="V306">
        <f>IFERROR(VLOOKUP($B306,Kraftvärmeprod!$B$1:$AH$479,MATCH(V$2,Kraftvärmeprod!$B$1:$AG$1,0),FALSE)/1,0)-IFERROR(VLOOKUP($B306,'Slutlig allokering kvv'!$B$2:$AC$462,MATCH(V$3,'Slutlig allokering kvv'!$B$1:$AJ$1,0),FALSE)/1,0)</f>
        <v>0</v>
      </c>
      <c r="W306">
        <f>IFERROR(VLOOKUP($B306,Kraftvärmeprod!$B$1:$AH$479,MATCH(W$2,Kraftvärmeprod!$B$1:$AG$1,0),FALSE)/1,0)-IFERROR(VLOOKUP($B306,'Slutlig allokering kvv'!$B$2:$AC$462,MATCH(W$3,'Slutlig allokering kvv'!$B$1:$AJ$1,0),FALSE)/1,0)</f>
        <v>0</v>
      </c>
      <c r="X306">
        <f>IFERROR(VLOOKUP($B306,Kraftvärmeprod!$B$1:$AH$479,MATCH(X$2,Kraftvärmeprod!$B$1:$AG$1,0),FALSE)/1,0)-IFERROR(VLOOKUP($B306,'Slutlig allokering kvv'!$B$2:$AC$462,MATCH(X$3,'Slutlig allokering kvv'!$B$1:$AJ$1,0),FALSE)/1,0)</f>
        <v>0</v>
      </c>
      <c r="Y306">
        <f>IFERROR(VLOOKUP($B306,Kraftvärmeprod!$B$1:$AH$479,MATCH(Y$2,Kraftvärmeprod!$B$1:$AG$1,0),FALSE)/1,0)-IFERROR(VLOOKUP($B306,'Slutlig allokering kvv'!$B$2:$AC$462,MATCH(Y$3,'Slutlig allokering kvv'!$B$1:$AJ$1,0),FALSE)/1,0)</f>
        <v>0</v>
      </c>
      <c r="Z306">
        <f>IFERROR(VLOOKUP($B306,Kraftvärmeprod!$B$1:$AH$479,MATCH(Z$2,Kraftvärmeprod!$B$1:$AG$1,0),FALSE)/1,0)-IFERROR(VLOOKUP($B306,'Slutlig allokering kvv'!$B$2:$AC$462,MATCH(Z$3,'Slutlig allokering kvv'!$B$1:$AJ$1,0),FALSE)/1,0)</f>
        <v>0</v>
      </c>
      <c r="AA306">
        <f>IFERROR(VLOOKUP($B306,Kraftvärmeprod!$B$1:$AH$479,MATCH(AA$2,Kraftvärmeprod!$B$1:$AG$1,0),FALSE)/1,0)-IFERROR(VLOOKUP($B306,'Slutlig allokering kvv'!$B$2:$AC$462,MATCH(AA$3,'Slutlig allokering kvv'!$B$1:$AJ$1,0),FALSE)/1,0)</f>
        <v>0</v>
      </c>
      <c r="AE306">
        <f t="shared" si="8"/>
        <v>0</v>
      </c>
      <c r="AG306">
        <f>IFERROR(VLOOKUP(B306,'Slutlig allokering kvv'!$B$2:$AJ$462,MATCH("Summa slutlig allokerad tillförd energi (utan hjälpel och rökgaskondensering):",'Slutlig allokering kvv'!$B$1:$AK$1,0),FALSE)/1,"")</f>
        <v>0</v>
      </c>
      <c r="AI306" s="137" t="str">
        <f>IFERROR(1-VLOOKUP(B306,'Slutlig allokering kvv'!$B$2:$AJ$462,MATCH("Andel av bränsle i kvv som allokerats till värme, exklusive rökgaskondensering och hjälpel",'Slutlig allokering kvv'!$B$1:$AK$1,0),FALSE),"")</f>
        <v/>
      </c>
      <c r="AK306" s="137" t="str">
        <f t="shared" si="9"/>
        <v/>
      </c>
    </row>
    <row r="307" spans="1:37" x14ac:dyDescent="0.25">
      <c r="A307" s="2" t="s">
        <v>468</v>
      </c>
      <c r="B307" s="2" t="s">
        <v>469</v>
      </c>
      <c r="C307" t="str">
        <f>IFERROR(VLOOKUP($B307,Kraftvärmeprod!$B$1:$AH$479,MATCH(C$3,Kraftvärmeprod!$B$1:$AG$1,0),FALSE)/1,"")</f>
        <v/>
      </c>
      <c r="D307" t="str">
        <f>IFERROR(VLOOKUP($B307,Kraftvärmeprod!$B$1:$AH$479,MATCH(D$3,Kraftvärmeprod!$B$1:$AG$1,0),FALSE)/1,"")</f>
        <v/>
      </c>
      <c r="E307">
        <f>IFERROR(VLOOKUP($B307,Kraftvärmeprod!$B$1:$AH$479,MATCH(E$2,Kraftvärmeprod!$B$1:$AG$1,0),FALSE)/1,0)-IFERROR(VLOOKUP($B307,'Slutlig allokering kvv'!$B$2:$AC$462,MATCH(E$3,'Slutlig allokering kvv'!$B$1:$AJ$1,0),FALSE)/1,0)</f>
        <v>0</v>
      </c>
      <c r="F307">
        <f>IFERROR(VLOOKUP($B307,Kraftvärmeprod!$B$1:$AH$479,MATCH(F$2,Kraftvärmeprod!$B$1:$AG$1,0),FALSE)/1,0)-IFERROR(VLOOKUP($B307,'Slutlig allokering kvv'!$B$2:$AC$462,MATCH(F$3,'Slutlig allokering kvv'!$B$1:$AJ$1,0),FALSE)/1,0)</f>
        <v>0</v>
      </c>
      <c r="G307">
        <f>IFERROR(VLOOKUP($B307,Kraftvärmeprod!$B$1:$AH$479,MATCH(G$2,Kraftvärmeprod!$B$1:$AG$1,0),FALSE)/1,0)-IFERROR(VLOOKUP($B307,'Slutlig allokering kvv'!$B$2:$AC$462,MATCH(G$3,'Slutlig allokering kvv'!$B$1:$AJ$1,0),FALSE)/1,0)</f>
        <v>0</v>
      </c>
      <c r="H307">
        <f>IFERROR(VLOOKUP($B307,Kraftvärmeprod!$B$1:$AH$479,MATCH(H$2,Kraftvärmeprod!$B$1:$AG$1,0),FALSE)/1,0)-IFERROR(VLOOKUP($B307,'Slutlig allokering kvv'!$B$2:$AC$462,MATCH(H$3,'Slutlig allokering kvv'!$B$1:$AJ$1,0),FALSE)/1,0)</f>
        <v>0</v>
      </c>
      <c r="I307">
        <f>IFERROR(VLOOKUP($B307,Kraftvärmeprod!$B$1:$AH$479,MATCH(I$2,Kraftvärmeprod!$B$1:$AG$1,0),FALSE)/1,0)-IFERROR(VLOOKUP($B307,'Slutlig allokering kvv'!$B$2:$AC$462,MATCH(I$3,'Slutlig allokering kvv'!$B$1:$AJ$1,0),FALSE)/1,0)</f>
        <v>0</v>
      </c>
      <c r="J307">
        <f>IFERROR(VLOOKUP($B307,Kraftvärmeprod!$B$1:$AH$479,MATCH(J$2,Kraftvärmeprod!$B$1:$AG$1,0),FALSE)/1,0)-IFERROR(VLOOKUP($B307,'Slutlig allokering kvv'!$B$2:$AC$462,MATCH(J$3,'Slutlig allokering kvv'!$B$1:$AJ$1,0),FALSE)/1,0)</f>
        <v>0</v>
      </c>
      <c r="K307">
        <f>IFERROR(VLOOKUP($B307,Kraftvärmeprod!$B$1:$AH$479,MATCH(K$2,Kraftvärmeprod!$B$1:$AG$1,0),FALSE)/1,0)-IFERROR(VLOOKUP($B307,'Slutlig allokering kvv'!$B$2:$AC$462,MATCH(K$3,'Slutlig allokering kvv'!$B$1:$AJ$1,0),FALSE)/1,0)</f>
        <v>0</v>
      </c>
      <c r="L307">
        <f>IFERROR(VLOOKUP($B307,Kraftvärmeprod!$B$1:$AH$479,MATCH(L$2,Kraftvärmeprod!$B$1:$AG$1,0),FALSE)/1,0)-IFERROR(VLOOKUP($B307,'Slutlig allokering kvv'!$B$2:$AC$462,MATCH(L$3,'Slutlig allokering kvv'!$B$1:$AJ$1,0),FALSE)/1,0)</f>
        <v>0</v>
      </c>
      <c r="M307">
        <f>IFERROR(VLOOKUP($B307,Kraftvärmeprod!$B$1:$AH$479,MATCH(M$2,Kraftvärmeprod!$B$1:$AG$1,0),FALSE)/1,0)-IFERROR(VLOOKUP($B307,'Slutlig allokering kvv'!$B$2:$AC$462,MATCH(M$3,'Slutlig allokering kvv'!$B$1:$AJ$1,0),FALSE)/1,0)</f>
        <v>0</v>
      </c>
      <c r="N307">
        <f>IFERROR(VLOOKUP($B307,Kraftvärmeprod!$B$1:$AH$479,MATCH(N$2,Kraftvärmeprod!$B$1:$AG$1,0),FALSE)/1,0)-IFERROR(VLOOKUP($B307,'Slutlig allokering kvv'!$B$2:$AC$462,MATCH(N$3,'Slutlig allokering kvv'!$B$1:$AJ$1,0),FALSE)/1,0)</f>
        <v>0</v>
      </c>
      <c r="O307">
        <f>IFERROR(VLOOKUP($B307,Kraftvärmeprod!$B$1:$AH$479,MATCH(O$2,Kraftvärmeprod!$B$1:$AG$1,0),FALSE)/1,0)-IFERROR(VLOOKUP($B307,'Slutlig allokering kvv'!$B$2:$AC$462,MATCH(O$3,'Slutlig allokering kvv'!$B$1:$AJ$1,0),FALSE)/1,0)</f>
        <v>0</v>
      </c>
      <c r="P307">
        <f>IFERROR(VLOOKUP($B307,Kraftvärmeprod!$B$1:$AH$479,MATCH(P$2,Kraftvärmeprod!$B$1:$AG$1,0),FALSE)/1,0)-IFERROR(VLOOKUP($B307,'Slutlig allokering kvv'!$B$2:$AC$462,MATCH(P$3,'Slutlig allokering kvv'!$B$1:$AJ$1,0),FALSE)/1,0)</f>
        <v>0</v>
      </c>
      <c r="Q307">
        <f>IFERROR(VLOOKUP($B307,Kraftvärmeprod!$B$1:$AH$479,MATCH(Q$2,Kraftvärmeprod!$B$1:$AG$1,0),FALSE)/1,0)-IFERROR(VLOOKUP($B307,'Slutlig allokering kvv'!$B$2:$AC$462,MATCH(Q$3,'Slutlig allokering kvv'!$B$1:$AJ$1,0),FALSE)/1,0)</f>
        <v>0</v>
      </c>
      <c r="R307">
        <f>IFERROR(VLOOKUP($B307,Kraftvärmeprod!$B$1:$AH$479,MATCH(R$2,Kraftvärmeprod!$B$1:$AG$1,0),FALSE)/1,0)-IFERROR(VLOOKUP($B307,'Slutlig allokering kvv'!$B$2:$AC$462,MATCH(R$3,'Slutlig allokering kvv'!$B$1:$AJ$1,0),FALSE)/1,0)</f>
        <v>0</v>
      </c>
      <c r="S307">
        <f>IFERROR(VLOOKUP($B307,Kraftvärmeprod!$B$1:$AH$479,MATCH(S$2,Kraftvärmeprod!$B$1:$AG$1,0),FALSE)/1,0)-IFERROR(VLOOKUP($B307,'Slutlig allokering kvv'!$B$2:$AC$462,MATCH(S$3,'Slutlig allokering kvv'!$B$1:$AJ$1,0),FALSE)/1,0)</f>
        <v>0</v>
      </c>
      <c r="T307" s="6">
        <f>IFERROR(VLOOKUP($B307,Miljö!$B$1:$S$477,MATCH(T$2,Miljö!$B$1:$X$1,0),FALSE)/1,0)-IFERROR(VLOOKUP($B307,'Slutlig allokering kvv'!$B$2:$AC$462,MATCH(T$3,'Slutlig allokering kvv'!$B$1:$AJ$1,0),FALSE)/1,0)</f>
        <v>0</v>
      </c>
      <c r="U307">
        <f>IFERROR(VLOOKUP($B307,Kraftvärmeprod!$B$1:$AH$479,MATCH(U$2,Kraftvärmeprod!$B$1:$AG$1,0),FALSE)/1,0)-IFERROR(VLOOKUP($B307,'Slutlig allokering kvv'!$B$2:$AC$462,MATCH(U$3,'Slutlig allokering kvv'!$B$1:$AJ$1,0),FALSE)/1,0)</f>
        <v>0</v>
      </c>
      <c r="V307">
        <f>IFERROR(VLOOKUP($B307,Kraftvärmeprod!$B$1:$AH$479,MATCH(V$2,Kraftvärmeprod!$B$1:$AG$1,0),FALSE)/1,0)-IFERROR(VLOOKUP($B307,'Slutlig allokering kvv'!$B$2:$AC$462,MATCH(V$3,'Slutlig allokering kvv'!$B$1:$AJ$1,0),FALSE)/1,0)</f>
        <v>0</v>
      </c>
      <c r="W307">
        <f>IFERROR(VLOOKUP($B307,Kraftvärmeprod!$B$1:$AH$479,MATCH(W$2,Kraftvärmeprod!$B$1:$AG$1,0),FALSE)/1,0)-IFERROR(VLOOKUP($B307,'Slutlig allokering kvv'!$B$2:$AC$462,MATCH(W$3,'Slutlig allokering kvv'!$B$1:$AJ$1,0),FALSE)/1,0)</f>
        <v>0</v>
      </c>
      <c r="X307">
        <f>IFERROR(VLOOKUP($B307,Kraftvärmeprod!$B$1:$AH$479,MATCH(X$2,Kraftvärmeprod!$B$1:$AG$1,0),FALSE)/1,0)-IFERROR(VLOOKUP($B307,'Slutlig allokering kvv'!$B$2:$AC$462,MATCH(X$3,'Slutlig allokering kvv'!$B$1:$AJ$1,0),FALSE)/1,0)</f>
        <v>0</v>
      </c>
      <c r="Y307">
        <f>IFERROR(VLOOKUP($B307,Kraftvärmeprod!$B$1:$AH$479,MATCH(Y$2,Kraftvärmeprod!$B$1:$AG$1,0),FALSE)/1,0)-IFERROR(VLOOKUP($B307,'Slutlig allokering kvv'!$B$2:$AC$462,MATCH(Y$3,'Slutlig allokering kvv'!$B$1:$AJ$1,0),FALSE)/1,0)</f>
        <v>0</v>
      </c>
      <c r="Z307">
        <f>IFERROR(VLOOKUP($B307,Kraftvärmeprod!$B$1:$AH$479,MATCH(Z$2,Kraftvärmeprod!$B$1:$AG$1,0),FALSE)/1,0)-IFERROR(VLOOKUP($B307,'Slutlig allokering kvv'!$B$2:$AC$462,MATCH(Z$3,'Slutlig allokering kvv'!$B$1:$AJ$1,0),FALSE)/1,0)</f>
        <v>0</v>
      </c>
      <c r="AA307">
        <f>IFERROR(VLOOKUP($B307,Kraftvärmeprod!$B$1:$AH$479,MATCH(AA$2,Kraftvärmeprod!$B$1:$AG$1,0),FALSE)/1,0)-IFERROR(VLOOKUP($B307,'Slutlig allokering kvv'!$B$2:$AC$462,MATCH(AA$3,'Slutlig allokering kvv'!$B$1:$AJ$1,0),FALSE)/1,0)</f>
        <v>0</v>
      </c>
      <c r="AE307">
        <f t="shared" si="8"/>
        <v>0</v>
      </c>
      <c r="AG307">
        <f>IFERROR(VLOOKUP(B307,'Slutlig allokering kvv'!$B$2:$AJ$462,MATCH("Summa slutlig allokerad tillförd energi (utan hjälpel och rökgaskondensering):",'Slutlig allokering kvv'!$B$1:$AK$1,0),FALSE)/1,"")</f>
        <v>0</v>
      </c>
      <c r="AI307" s="137" t="str">
        <f>IFERROR(1-VLOOKUP(B307,'Slutlig allokering kvv'!$B$2:$AJ$462,MATCH("Andel av bränsle i kvv som allokerats till värme, exklusive rökgaskondensering och hjälpel",'Slutlig allokering kvv'!$B$1:$AK$1,0),FALSE),"")</f>
        <v/>
      </c>
      <c r="AK307" s="137" t="str">
        <f t="shared" si="9"/>
        <v/>
      </c>
    </row>
    <row r="308" spans="1:37" x14ac:dyDescent="0.25">
      <c r="A308" s="2" t="s">
        <v>468</v>
      </c>
      <c r="B308" s="2" t="s">
        <v>470</v>
      </c>
      <c r="C308" t="str">
        <f>IFERROR(VLOOKUP($B308,Kraftvärmeprod!$B$1:$AH$479,MATCH(C$3,Kraftvärmeprod!$B$1:$AG$1,0),FALSE)/1,"")</f>
        <v/>
      </c>
      <c r="D308" t="str">
        <f>IFERROR(VLOOKUP($B308,Kraftvärmeprod!$B$1:$AH$479,MATCH(D$3,Kraftvärmeprod!$B$1:$AG$1,0),FALSE)/1,"")</f>
        <v/>
      </c>
      <c r="E308">
        <f>IFERROR(VLOOKUP($B308,Kraftvärmeprod!$B$1:$AH$479,MATCH(E$2,Kraftvärmeprod!$B$1:$AG$1,0),FALSE)/1,0)-IFERROR(VLOOKUP($B308,'Slutlig allokering kvv'!$B$2:$AC$462,MATCH(E$3,'Slutlig allokering kvv'!$B$1:$AJ$1,0),FALSE)/1,0)</f>
        <v>0</v>
      </c>
      <c r="F308">
        <f>IFERROR(VLOOKUP($B308,Kraftvärmeprod!$B$1:$AH$479,MATCH(F$2,Kraftvärmeprod!$B$1:$AG$1,0),FALSE)/1,0)-IFERROR(VLOOKUP($B308,'Slutlig allokering kvv'!$B$2:$AC$462,MATCH(F$3,'Slutlig allokering kvv'!$B$1:$AJ$1,0),FALSE)/1,0)</f>
        <v>0</v>
      </c>
      <c r="G308">
        <f>IFERROR(VLOOKUP($B308,Kraftvärmeprod!$B$1:$AH$479,MATCH(G$2,Kraftvärmeprod!$B$1:$AG$1,0),FALSE)/1,0)-IFERROR(VLOOKUP($B308,'Slutlig allokering kvv'!$B$2:$AC$462,MATCH(G$3,'Slutlig allokering kvv'!$B$1:$AJ$1,0),FALSE)/1,0)</f>
        <v>0</v>
      </c>
      <c r="H308">
        <f>IFERROR(VLOOKUP($B308,Kraftvärmeprod!$B$1:$AH$479,MATCH(H$2,Kraftvärmeprod!$B$1:$AG$1,0),FALSE)/1,0)-IFERROR(VLOOKUP($B308,'Slutlig allokering kvv'!$B$2:$AC$462,MATCH(H$3,'Slutlig allokering kvv'!$B$1:$AJ$1,0),FALSE)/1,0)</f>
        <v>0</v>
      </c>
      <c r="I308">
        <f>IFERROR(VLOOKUP($B308,Kraftvärmeprod!$B$1:$AH$479,MATCH(I$2,Kraftvärmeprod!$B$1:$AG$1,0),FALSE)/1,0)-IFERROR(VLOOKUP($B308,'Slutlig allokering kvv'!$B$2:$AC$462,MATCH(I$3,'Slutlig allokering kvv'!$B$1:$AJ$1,0),FALSE)/1,0)</f>
        <v>0</v>
      </c>
      <c r="J308">
        <f>IFERROR(VLOOKUP($B308,Kraftvärmeprod!$B$1:$AH$479,MATCH(J$2,Kraftvärmeprod!$B$1:$AG$1,0),FALSE)/1,0)-IFERROR(VLOOKUP($B308,'Slutlig allokering kvv'!$B$2:$AC$462,MATCH(J$3,'Slutlig allokering kvv'!$B$1:$AJ$1,0),FALSE)/1,0)</f>
        <v>0</v>
      </c>
      <c r="K308">
        <f>IFERROR(VLOOKUP($B308,Kraftvärmeprod!$B$1:$AH$479,MATCH(K$2,Kraftvärmeprod!$B$1:$AG$1,0),FALSE)/1,0)-IFERROR(VLOOKUP($B308,'Slutlig allokering kvv'!$B$2:$AC$462,MATCH(K$3,'Slutlig allokering kvv'!$B$1:$AJ$1,0),FALSE)/1,0)</f>
        <v>0</v>
      </c>
      <c r="L308">
        <f>IFERROR(VLOOKUP($B308,Kraftvärmeprod!$B$1:$AH$479,MATCH(L$2,Kraftvärmeprod!$B$1:$AG$1,0),FALSE)/1,0)-IFERROR(VLOOKUP($B308,'Slutlig allokering kvv'!$B$2:$AC$462,MATCH(L$3,'Slutlig allokering kvv'!$B$1:$AJ$1,0),FALSE)/1,0)</f>
        <v>0</v>
      </c>
      <c r="M308">
        <f>IFERROR(VLOOKUP($B308,Kraftvärmeprod!$B$1:$AH$479,MATCH(M$2,Kraftvärmeprod!$B$1:$AG$1,0),FALSE)/1,0)-IFERROR(VLOOKUP($B308,'Slutlig allokering kvv'!$B$2:$AC$462,MATCH(M$3,'Slutlig allokering kvv'!$B$1:$AJ$1,0),FALSE)/1,0)</f>
        <v>0</v>
      </c>
      <c r="N308">
        <f>IFERROR(VLOOKUP($B308,Kraftvärmeprod!$B$1:$AH$479,MATCH(N$2,Kraftvärmeprod!$B$1:$AG$1,0),FALSE)/1,0)-IFERROR(VLOOKUP($B308,'Slutlig allokering kvv'!$B$2:$AC$462,MATCH(N$3,'Slutlig allokering kvv'!$B$1:$AJ$1,0),FALSE)/1,0)</f>
        <v>0</v>
      </c>
      <c r="O308">
        <f>IFERROR(VLOOKUP($B308,Kraftvärmeprod!$B$1:$AH$479,MATCH(O$2,Kraftvärmeprod!$B$1:$AG$1,0),FALSE)/1,0)-IFERROR(VLOOKUP($B308,'Slutlig allokering kvv'!$B$2:$AC$462,MATCH(O$3,'Slutlig allokering kvv'!$B$1:$AJ$1,0),FALSE)/1,0)</f>
        <v>0</v>
      </c>
      <c r="P308">
        <f>IFERROR(VLOOKUP($B308,Kraftvärmeprod!$B$1:$AH$479,MATCH(P$2,Kraftvärmeprod!$B$1:$AG$1,0),FALSE)/1,0)-IFERROR(VLOOKUP($B308,'Slutlig allokering kvv'!$B$2:$AC$462,MATCH(P$3,'Slutlig allokering kvv'!$B$1:$AJ$1,0),FALSE)/1,0)</f>
        <v>0</v>
      </c>
      <c r="Q308">
        <f>IFERROR(VLOOKUP($B308,Kraftvärmeprod!$B$1:$AH$479,MATCH(Q$2,Kraftvärmeprod!$B$1:$AG$1,0),FALSE)/1,0)-IFERROR(VLOOKUP($B308,'Slutlig allokering kvv'!$B$2:$AC$462,MATCH(Q$3,'Slutlig allokering kvv'!$B$1:$AJ$1,0),FALSE)/1,0)</f>
        <v>0</v>
      </c>
      <c r="R308">
        <f>IFERROR(VLOOKUP($B308,Kraftvärmeprod!$B$1:$AH$479,MATCH(R$2,Kraftvärmeprod!$B$1:$AG$1,0),FALSE)/1,0)-IFERROR(VLOOKUP($B308,'Slutlig allokering kvv'!$B$2:$AC$462,MATCH(R$3,'Slutlig allokering kvv'!$B$1:$AJ$1,0),FALSE)/1,0)</f>
        <v>0</v>
      </c>
      <c r="S308">
        <f>IFERROR(VLOOKUP($B308,Kraftvärmeprod!$B$1:$AH$479,MATCH(S$2,Kraftvärmeprod!$B$1:$AG$1,0),FALSE)/1,0)-IFERROR(VLOOKUP($B308,'Slutlig allokering kvv'!$B$2:$AC$462,MATCH(S$3,'Slutlig allokering kvv'!$B$1:$AJ$1,0),FALSE)/1,0)</f>
        <v>0</v>
      </c>
      <c r="T308" s="6">
        <f>IFERROR(VLOOKUP($B308,Miljö!$B$1:$S$477,MATCH(T$2,Miljö!$B$1:$X$1,0),FALSE)/1,0)-IFERROR(VLOOKUP($B308,'Slutlig allokering kvv'!$B$2:$AC$462,MATCH(T$3,'Slutlig allokering kvv'!$B$1:$AJ$1,0),FALSE)/1,0)</f>
        <v>0</v>
      </c>
      <c r="U308">
        <f>IFERROR(VLOOKUP($B308,Kraftvärmeprod!$B$1:$AH$479,MATCH(U$2,Kraftvärmeprod!$B$1:$AG$1,0),FALSE)/1,0)-IFERROR(VLOOKUP($B308,'Slutlig allokering kvv'!$B$2:$AC$462,MATCH(U$3,'Slutlig allokering kvv'!$B$1:$AJ$1,0),FALSE)/1,0)</f>
        <v>0</v>
      </c>
      <c r="V308">
        <f>IFERROR(VLOOKUP($B308,Kraftvärmeprod!$B$1:$AH$479,MATCH(V$2,Kraftvärmeprod!$B$1:$AG$1,0),FALSE)/1,0)-IFERROR(VLOOKUP($B308,'Slutlig allokering kvv'!$B$2:$AC$462,MATCH(V$3,'Slutlig allokering kvv'!$B$1:$AJ$1,0),FALSE)/1,0)</f>
        <v>0</v>
      </c>
      <c r="W308">
        <f>IFERROR(VLOOKUP($B308,Kraftvärmeprod!$B$1:$AH$479,MATCH(W$2,Kraftvärmeprod!$B$1:$AG$1,0),FALSE)/1,0)-IFERROR(VLOOKUP($B308,'Slutlig allokering kvv'!$B$2:$AC$462,MATCH(W$3,'Slutlig allokering kvv'!$B$1:$AJ$1,0),FALSE)/1,0)</f>
        <v>0</v>
      </c>
      <c r="X308">
        <f>IFERROR(VLOOKUP($B308,Kraftvärmeprod!$B$1:$AH$479,MATCH(X$2,Kraftvärmeprod!$B$1:$AG$1,0),FALSE)/1,0)-IFERROR(VLOOKUP($B308,'Slutlig allokering kvv'!$B$2:$AC$462,MATCH(X$3,'Slutlig allokering kvv'!$B$1:$AJ$1,0),FALSE)/1,0)</f>
        <v>0</v>
      </c>
      <c r="Y308">
        <f>IFERROR(VLOOKUP($B308,Kraftvärmeprod!$B$1:$AH$479,MATCH(Y$2,Kraftvärmeprod!$B$1:$AG$1,0),FALSE)/1,0)-IFERROR(VLOOKUP($B308,'Slutlig allokering kvv'!$B$2:$AC$462,MATCH(Y$3,'Slutlig allokering kvv'!$B$1:$AJ$1,0),FALSE)/1,0)</f>
        <v>0</v>
      </c>
      <c r="Z308">
        <f>IFERROR(VLOOKUP($B308,Kraftvärmeprod!$B$1:$AH$479,MATCH(Z$2,Kraftvärmeprod!$B$1:$AG$1,0),FALSE)/1,0)-IFERROR(VLOOKUP($B308,'Slutlig allokering kvv'!$B$2:$AC$462,MATCH(Z$3,'Slutlig allokering kvv'!$B$1:$AJ$1,0),FALSE)/1,0)</f>
        <v>0</v>
      </c>
      <c r="AA308">
        <f>IFERROR(VLOOKUP($B308,Kraftvärmeprod!$B$1:$AH$479,MATCH(AA$2,Kraftvärmeprod!$B$1:$AG$1,0),FALSE)/1,0)-IFERROR(VLOOKUP($B308,'Slutlig allokering kvv'!$B$2:$AC$462,MATCH(AA$3,'Slutlig allokering kvv'!$B$1:$AJ$1,0),FALSE)/1,0)</f>
        <v>0</v>
      </c>
      <c r="AE308">
        <f t="shared" si="8"/>
        <v>0</v>
      </c>
      <c r="AG308">
        <f>IFERROR(VLOOKUP(B308,'Slutlig allokering kvv'!$B$2:$AJ$462,MATCH("Summa slutlig allokerad tillförd energi (utan hjälpel och rökgaskondensering):",'Slutlig allokering kvv'!$B$1:$AK$1,0),FALSE)/1,"")</f>
        <v>0</v>
      </c>
      <c r="AI308" s="137" t="str">
        <f>IFERROR(1-VLOOKUP(B308,'Slutlig allokering kvv'!$B$2:$AJ$462,MATCH("Andel av bränsle i kvv som allokerats till värme, exklusive rökgaskondensering och hjälpel",'Slutlig allokering kvv'!$B$1:$AK$1,0),FALSE),"")</f>
        <v/>
      </c>
      <c r="AK308" s="137" t="str">
        <f t="shared" si="9"/>
        <v/>
      </c>
    </row>
    <row r="309" spans="1:37" x14ac:dyDescent="0.25">
      <c r="A309" s="2" t="s">
        <v>468</v>
      </c>
      <c r="B309" s="2" t="s">
        <v>471</v>
      </c>
      <c r="C309" t="str">
        <f>IFERROR(VLOOKUP($B309,Kraftvärmeprod!$B$1:$AH$479,MATCH(C$3,Kraftvärmeprod!$B$1:$AG$1,0),FALSE)/1,"")</f>
        <v/>
      </c>
      <c r="D309" t="str">
        <f>IFERROR(VLOOKUP($B309,Kraftvärmeprod!$B$1:$AH$479,MATCH(D$3,Kraftvärmeprod!$B$1:$AG$1,0),FALSE)/1,"")</f>
        <v/>
      </c>
      <c r="E309">
        <f>IFERROR(VLOOKUP($B309,Kraftvärmeprod!$B$1:$AH$479,MATCH(E$2,Kraftvärmeprod!$B$1:$AG$1,0),FALSE)/1,0)-IFERROR(VLOOKUP($B309,'Slutlig allokering kvv'!$B$2:$AC$462,MATCH(E$3,'Slutlig allokering kvv'!$B$1:$AJ$1,0),FALSE)/1,0)</f>
        <v>0</v>
      </c>
      <c r="F309">
        <f>IFERROR(VLOOKUP($B309,Kraftvärmeprod!$B$1:$AH$479,MATCH(F$2,Kraftvärmeprod!$B$1:$AG$1,0),FALSE)/1,0)-IFERROR(VLOOKUP($B309,'Slutlig allokering kvv'!$B$2:$AC$462,MATCH(F$3,'Slutlig allokering kvv'!$B$1:$AJ$1,0),FALSE)/1,0)</f>
        <v>0</v>
      </c>
      <c r="G309">
        <f>IFERROR(VLOOKUP($B309,Kraftvärmeprod!$B$1:$AH$479,MATCH(G$2,Kraftvärmeprod!$B$1:$AG$1,0),FALSE)/1,0)-IFERROR(VLOOKUP($B309,'Slutlig allokering kvv'!$B$2:$AC$462,MATCH(G$3,'Slutlig allokering kvv'!$B$1:$AJ$1,0),FALSE)/1,0)</f>
        <v>0</v>
      </c>
      <c r="H309">
        <f>IFERROR(VLOOKUP($B309,Kraftvärmeprod!$B$1:$AH$479,MATCH(H$2,Kraftvärmeprod!$B$1:$AG$1,0),FALSE)/1,0)-IFERROR(VLOOKUP($B309,'Slutlig allokering kvv'!$B$2:$AC$462,MATCH(H$3,'Slutlig allokering kvv'!$B$1:$AJ$1,0),FALSE)/1,0)</f>
        <v>0</v>
      </c>
      <c r="I309">
        <f>IFERROR(VLOOKUP($B309,Kraftvärmeprod!$B$1:$AH$479,MATCH(I$2,Kraftvärmeprod!$B$1:$AG$1,0),FALSE)/1,0)-IFERROR(VLOOKUP($B309,'Slutlig allokering kvv'!$B$2:$AC$462,MATCH(I$3,'Slutlig allokering kvv'!$B$1:$AJ$1,0),FALSE)/1,0)</f>
        <v>0</v>
      </c>
      <c r="J309">
        <f>IFERROR(VLOOKUP($B309,Kraftvärmeprod!$B$1:$AH$479,MATCH(J$2,Kraftvärmeprod!$B$1:$AG$1,0),FALSE)/1,0)-IFERROR(VLOOKUP($B309,'Slutlig allokering kvv'!$B$2:$AC$462,MATCH(J$3,'Slutlig allokering kvv'!$B$1:$AJ$1,0),FALSE)/1,0)</f>
        <v>0</v>
      </c>
      <c r="K309">
        <f>IFERROR(VLOOKUP($B309,Kraftvärmeprod!$B$1:$AH$479,MATCH(K$2,Kraftvärmeprod!$B$1:$AG$1,0),FALSE)/1,0)-IFERROR(VLOOKUP($B309,'Slutlig allokering kvv'!$B$2:$AC$462,MATCH(K$3,'Slutlig allokering kvv'!$B$1:$AJ$1,0),FALSE)/1,0)</f>
        <v>0</v>
      </c>
      <c r="L309">
        <f>IFERROR(VLOOKUP($B309,Kraftvärmeprod!$B$1:$AH$479,MATCH(L$2,Kraftvärmeprod!$B$1:$AG$1,0),FALSE)/1,0)-IFERROR(VLOOKUP($B309,'Slutlig allokering kvv'!$B$2:$AC$462,MATCH(L$3,'Slutlig allokering kvv'!$B$1:$AJ$1,0),FALSE)/1,0)</f>
        <v>0</v>
      </c>
      <c r="M309">
        <f>IFERROR(VLOOKUP($B309,Kraftvärmeprod!$B$1:$AH$479,MATCH(M$2,Kraftvärmeprod!$B$1:$AG$1,0),FALSE)/1,0)-IFERROR(VLOOKUP($B309,'Slutlig allokering kvv'!$B$2:$AC$462,MATCH(M$3,'Slutlig allokering kvv'!$B$1:$AJ$1,0),FALSE)/1,0)</f>
        <v>0</v>
      </c>
      <c r="N309">
        <f>IFERROR(VLOOKUP($B309,Kraftvärmeprod!$B$1:$AH$479,MATCH(N$2,Kraftvärmeprod!$B$1:$AG$1,0),FALSE)/1,0)-IFERROR(VLOOKUP($B309,'Slutlig allokering kvv'!$B$2:$AC$462,MATCH(N$3,'Slutlig allokering kvv'!$B$1:$AJ$1,0),FALSE)/1,0)</f>
        <v>0</v>
      </c>
      <c r="O309">
        <f>IFERROR(VLOOKUP($B309,Kraftvärmeprod!$B$1:$AH$479,MATCH(O$2,Kraftvärmeprod!$B$1:$AG$1,0),FALSE)/1,0)-IFERROR(VLOOKUP($B309,'Slutlig allokering kvv'!$B$2:$AC$462,MATCH(O$3,'Slutlig allokering kvv'!$B$1:$AJ$1,0),FALSE)/1,0)</f>
        <v>0</v>
      </c>
      <c r="P309">
        <f>IFERROR(VLOOKUP($B309,Kraftvärmeprod!$B$1:$AH$479,MATCH(P$2,Kraftvärmeprod!$B$1:$AG$1,0),FALSE)/1,0)-IFERROR(VLOOKUP($B309,'Slutlig allokering kvv'!$B$2:$AC$462,MATCH(P$3,'Slutlig allokering kvv'!$B$1:$AJ$1,0),FALSE)/1,0)</f>
        <v>0</v>
      </c>
      <c r="Q309">
        <f>IFERROR(VLOOKUP($B309,Kraftvärmeprod!$B$1:$AH$479,MATCH(Q$2,Kraftvärmeprod!$B$1:$AG$1,0),FALSE)/1,0)-IFERROR(VLOOKUP($B309,'Slutlig allokering kvv'!$B$2:$AC$462,MATCH(Q$3,'Slutlig allokering kvv'!$B$1:$AJ$1,0),FALSE)/1,0)</f>
        <v>0</v>
      </c>
      <c r="R309">
        <f>IFERROR(VLOOKUP($B309,Kraftvärmeprod!$B$1:$AH$479,MATCH(R$2,Kraftvärmeprod!$B$1:$AG$1,0),FALSE)/1,0)-IFERROR(VLOOKUP($B309,'Slutlig allokering kvv'!$B$2:$AC$462,MATCH(R$3,'Slutlig allokering kvv'!$B$1:$AJ$1,0),FALSE)/1,0)</f>
        <v>0</v>
      </c>
      <c r="S309">
        <f>IFERROR(VLOOKUP($B309,Kraftvärmeprod!$B$1:$AH$479,MATCH(S$2,Kraftvärmeprod!$B$1:$AG$1,0),FALSE)/1,0)-IFERROR(VLOOKUP($B309,'Slutlig allokering kvv'!$B$2:$AC$462,MATCH(S$3,'Slutlig allokering kvv'!$B$1:$AJ$1,0),FALSE)/1,0)</f>
        <v>0</v>
      </c>
      <c r="T309" s="6">
        <f>IFERROR(VLOOKUP($B309,Miljö!$B$1:$S$477,MATCH(T$2,Miljö!$B$1:$X$1,0),FALSE)/1,0)-IFERROR(VLOOKUP($B309,'Slutlig allokering kvv'!$B$2:$AC$462,MATCH(T$3,'Slutlig allokering kvv'!$B$1:$AJ$1,0),FALSE)/1,0)</f>
        <v>0</v>
      </c>
      <c r="U309">
        <f>IFERROR(VLOOKUP($B309,Kraftvärmeprod!$B$1:$AH$479,MATCH(U$2,Kraftvärmeprod!$B$1:$AG$1,0),FALSE)/1,0)-IFERROR(VLOOKUP($B309,'Slutlig allokering kvv'!$B$2:$AC$462,MATCH(U$3,'Slutlig allokering kvv'!$B$1:$AJ$1,0),FALSE)/1,0)</f>
        <v>0</v>
      </c>
      <c r="V309">
        <f>IFERROR(VLOOKUP($B309,Kraftvärmeprod!$B$1:$AH$479,MATCH(V$2,Kraftvärmeprod!$B$1:$AG$1,0),FALSE)/1,0)-IFERROR(VLOOKUP($B309,'Slutlig allokering kvv'!$B$2:$AC$462,MATCH(V$3,'Slutlig allokering kvv'!$B$1:$AJ$1,0),FALSE)/1,0)</f>
        <v>0</v>
      </c>
      <c r="W309">
        <f>IFERROR(VLOOKUP($B309,Kraftvärmeprod!$B$1:$AH$479,MATCH(W$2,Kraftvärmeprod!$B$1:$AG$1,0),FALSE)/1,0)-IFERROR(VLOOKUP($B309,'Slutlig allokering kvv'!$B$2:$AC$462,MATCH(W$3,'Slutlig allokering kvv'!$B$1:$AJ$1,0),FALSE)/1,0)</f>
        <v>0</v>
      </c>
      <c r="X309">
        <f>IFERROR(VLOOKUP($B309,Kraftvärmeprod!$B$1:$AH$479,MATCH(X$2,Kraftvärmeprod!$B$1:$AG$1,0),FALSE)/1,0)-IFERROR(VLOOKUP($B309,'Slutlig allokering kvv'!$B$2:$AC$462,MATCH(X$3,'Slutlig allokering kvv'!$B$1:$AJ$1,0),FALSE)/1,0)</f>
        <v>0</v>
      </c>
      <c r="Y309">
        <f>IFERROR(VLOOKUP($B309,Kraftvärmeprod!$B$1:$AH$479,MATCH(Y$2,Kraftvärmeprod!$B$1:$AG$1,0),FALSE)/1,0)-IFERROR(VLOOKUP($B309,'Slutlig allokering kvv'!$B$2:$AC$462,MATCH(Y$3,'Slutlig allokering kvv'!$B$1:$AJ$1,0),FALSE)/1,0)</f>
        <v>0</v>
      </c>
      <c r="Z309">
        <f>IFERROR(VLOOKUP($B309,Kraftvärmeprod!$B$1:$AH$479,MATCH(Z$2,Kraftvärmeprod!$B$1:$AG$1,0),FALSE)/1,0)-IFERROR(VLOOKUP($B309,'Slutlig allokering kvv'!$B$2:$AC$462,MATCH(Z$3,'Slutlig allokering kvv'!$B$1:$AJ$1,0),FALSE)/1,0)</f>
        <v>0</v>
      </c>
      <c r="AA309">
        <f>IFERROR(VLOOKUP($B309,Kraftvärmeprod!$B$1:$AH$479,MATCH(AA$2,Kraftvärmeprod!$B$1:$AG$1,0),FALSE)/1,0)-IFERROR(VLOOKUP($B309,'Slutlig allokering kvv'!$B$2:$AC$462,MATCH(AA$3,'Slutlig allokering kvv'!$B$1:$AJ$1,0),FALSE)/1,0)</f>
        <v>0</v>
      </c>
      <c r="AE309">
        <f t="shared" si="8"/>
        <v>0</v>
      </c>
      <c r="AG309">
        <f>IFERROR(VLOOKUP(B309,'Slutlig allokering kvv'!$B$2:$AJ$462,MATCH("Summa slutlig allokerad tillförd energi (utan hjälpel och rökgaskondensering):",'Slutlig allokering kvv'!$B$1:$AK$1,0),FALSE)/1,"")</f>
        <v>0</v>
      </c>
      <c r="AI309" s="137" t="str">
        <f>IFERROR(1-VLOOKUP(B309,'Slutlig allokering kvv'!$B$2:$AJ$462,MATCH("Andel av bränsle i kvv som allokerats till värme, exklusive rökgaskondensering och hjälpel",'Slutlig allokering kvv'!$B$1:$AK$1,0),FALSE),"")</f>
        <v/>
      </c>
      <c r="AK309" s="137" t="str">
        <f t="shared" si="9"/>
        <v/>
      </c>
    </row>
    <row r="310" spans="1:37" x14ac:dyDescent="0.25">
      <c r="A310" s="2" t="s">
        <v>468</v>
      </c>
      <c r="B310" s="2" t="s">
        <v>472</v>
      </c>
      <c r="C310">
        <f>IFERROR(VLOOKUP($B310,Kraftvärmeprod!$B$1:$AH$479,MATCH(C$3,Kraftvärmeprod!$B$1:$AG$1,0),FALSE)/1,"")</f>
        <v>88.091999999999999</v>
      </c>
      <c r="D310">
        <f>IFERROR(VLOOKUP($B310,Kraftvärmeprod!$B$1:$AH$479,MATCH(D$3,Kraftvärmeprod!$B$1:$AG$1,0),FALSE)/1,"")</f>
        <v>35.554000000000002</v>
      </c>
      <c r="E310">
        <f>IFERROR(VLOOKUP($B310,Kraftvärmeprod!$B$1:$AH$479,MATCH(E$2,Kraftvärmeprod!$B$1:$AG$1,0),FALSE)/1,0)-IFERROR(VLOOKUP($B310,'Slutlig allokering kvv'!$B$2:$AC$462,MATCH(E$3,'Slutlig allokering kvv'!$B$1:$AJ$1,0),FALSE)/1,0)</f>
        <v>0</v>
      </c>
      <c r="F310">
        <f>IFERROR(VLOOKUP($B310,Kraftvärmeprod!$B$1:$AH$479,MATCH(F$2,Kraftvärmeprod!$B$1:$AG$1,0),FALSE)/1,0)-IFERROR(VLOOKUP($B310,'Slutlig allokering kvv'!$B$2:$AC$462,MATCH(F$3,'Slutlig allokering kvv'!$B$1:$AJ$1,0),FALSE)/1,0)</f>
        <v>0</v>
      </c>
      <c r="G310">
        <f>IFERROR(VLOOKUP($B310,Kraftvärmeprod!$B$1:$AH$479,MATCH(G$2,Kraftvärmeprod!$B$1:$AG$1,0),FALSE)/1,0)-IFERROR(VLOOKUP($B310,'Slutlig allokering kvv'!$B$2:$AC$462,MATCH(G$3,'Slutlig allokering kvv'!$B$1:$AJ$1,0),FALSE)/1,0)</f>
        <v>15.3787</v>
      </c>
      <c r="H310">
        <f>IFERROR(VLOOKUP($B310,Kraftvärmeprod!$B$1:$AH$479,MATCH(H$2,Kraftvärmeprod!$B$1:$AG$1,0),FALSE)/1,0)-IFERROR(VLOOKUP($B310,'Slutlig allokering kvv'!$B$2:$AC$462,MATCH(H$3,'Slutlig allokering kvv'!$B$1:$AJ$1,0),FALSE)/1,0)</f>
        <v>0</v>
      </c>
      <c r="I310">
        <f>IFERROR(VLOOKUP($B310,Kraftvärmeprod!$B$1:$AH$479,MATCH(I$2,Kraftvärmeprod!$B$1:$AG$1,0),FALSE)/1,0)-IFERROR(VLOOKUP($B310,'Slutlig allokering kvv'!$B$2:$AC$462,MATCH(I$3,'Slutlig allokering kvv'!$B$1:$AJ$1,0),FALSE)/1,0)</f>
        <v>3.1461700000000009E-2</v>
      </c>
      <c r="J310">
        <f>IFERROR(VLOOKUP($B310,Kraftvärmeprod!$B$1:$AH$479,MATCH(J$2,Kraftvärmeprod!$B$1:$AG$1,0),FALSE)/1,0)-IFERROR(VLOOKUP($B310,'Slutlig allokering kvv'!$B$2:$AC$462,MATCH(J$3,'Slutlig allokering kvv'!$B$1:$AJ$1,0),FALSE)/1,0)</f>
        <v>0</v>
      </c>
      <c r="K310">
        <f>IFERROR(VLOOKUP($B310,Kraftvärmeprod!$B$1:$AH$479,MATCH(K$2,Kraftvärmeprod!$B$1:$AG$1,0),FALSE)/1,0)-IFERROR(VLOOKUP($B310,'Slutlig allokering kvv'!$B$2:$AC$462,MATCH(K$3,'Slutlig allokering kvv'!$B$1:$AJ$1,0),FALSE)/1,0)</f>
        <v>0</v>
      </c>
      <c r="L310">
        <f>IFERROR(VLOOKUP($B310,Kraftvärmeprod!$B$1:$AH$479,MATCH(L$2,Kraftvärmeprod!$B$1:$AG$1,0),FALSE)/1,0)-IFERROR(VLOOKUP($B310,'Slutlig allokering kvv'!$B$2:$AC$462,MATCH(L$3,'Slutlig allokering kvv'!$B$1:$AJ$1,0),FALSE)/1,0)</f>
        <v>25.6312</v>
      </c>
      <c r="M310">
        <f>IFERROR(VLOOKUP($B310,Kraftvärmeprod!$B$1:$AH$479,MATCH(M$2,Kraftvärmeprod!$B$1:$AG$1,0),FALSE)/1,0)-IFERROR(VLOOKUP($B310,'Slutlig allokering kvv'!$B$2:$AC$462,MATCH(M$3,'Slutlig allokering kvv'!$B$1:$AJ$1,0),FALSE)/1,0)</f>
        <v>0</v>
      </c>
      <c r="N310">
        <f>IFERROR(VLOOKUP($B310,Kraftvärmeprod!$B$1:$AH$479,MATCH(N$2,Kraftvärmeprod!$B$1:$AG$1,0),FALSE)/1,0)-IFERROR(VLOOKUP($B310,'Slutlig allokering kvv'!$B$2:$AC$462,MATCH(N$3,'Slutlig allokering kvv'!$B$1:$AJ$1,0),FALSE)/1,0)</f>
        <v>0</v>
      </c>
      <c r="O310">
        <f>IFERROR(VLOOKUP($B310,Kraftvärmeprod!$B$1:$AH$479,MATCH(O$2,Kraftvärmeprod!$B$1:$AG$1,0),FALSE)/1,0)-IFERROR(VLOOKUP($B310,'Slutlig allokering kvv'!$B$2:$AC$462,MATCH(O$3,'Slutlig allokering kvv'!$B$1:$AJ$1,0),FALSE)/1,0)</f>
        <v>0</v>
      </c>
      <c r="P310">
        <f>IFERROR(VLOOKUP($B310,Kraftvärmeprod!$B$1:$AH$479,MATCH(P$2,Kraftvärmeprod!$B$1:$AG$1,0),FALSE)/1,0)-IFERROR(VLOOKUP($B310,'Slutlig allokering kvv'!$B$2:$AC$462,MATCH(P$3,'Slutlig allokering kvv'!$B$1:$AJ$1,0),FALSE)/1,0)</f>
        <v>18.883099999999999</v>
      </c>
      <c r="Q310">
        <f>IFERROR(VLOOKUP($B310,Kraftvärmeprod!$B$1:$AH$479,MATCH(Q$2,Kraftvärmeprod!$B$1:$AG$1,0),FALSE)/1,0)-IFERROR(VLOOKUP($B310,'Slutlig allokering kvv'!$B$2:$AC$462,MATCH(Q$3,'Slutlig allokering kvv'!$B$1:$AJ$1,0),FALSE)/1,0)</f>
        <v>0</v>
      </c>
      <c r="R310">
        <f>IFERROR(VLOOKUP($B310,Kraftvärmeprod!$B$1:$AH$479,MATCH(R$2,Kraftvärmeprod!$B$1:$AG$1,0),FALSE)/1,0)-IFERROR(VLOOKUP($B310,'Slutlig allokering kvv'!$B$2:$AC$462,MATCH(R$3,'Slutlig allokering kvv'!$B$1:$AJ$1,0),FALSE)/1,0)</f>
        <v>0</v>
      </c>
      <c r="S310">
        <f>IFERROR(VLOOKUP($B310,Kraftvärmeprod!$B$1:$AH$479,MATCH(S$2,Kraftvärmeprod!$B$1:$AG$1,0),FALSE)/1,0)-IFERROR(VLOOKUP($B310,'Slutlig allokering kvv'!$B$2:$AC$462,MATCH(S$3,'Slutlig allokering kvv'!$B$1:$AJ$1,0),FALSE)/1,0)</f>
        <v>0</v>
      </c>
      <c r="T310" s="6">
        <f>IFERROR(VLOOKUP($B310,Miljö!$B$1:$S$477,MATCH(T$2,Miljö!$B$1:$X$1,0),FALSE)/1,0)-IFERROR(VLOOKUP($B310,'Slutlig allokering kvv'!$B$2:$AC$462,MATCH(T$3,'Slutlig allokering kvv'!$B$1:$AJ$1,0),FALSE)/1,0)</f>
        <v>2.7336900000000002</v>
      </c>
      <c r="U310">
        <f>IFERROR(VLOOKUP($B310,Kraftvärmeprod!$B$1:$AH$479,MATCH(U$2,Kraftvärmeprod!$B$1:$AG$1,0),FALSE)/1,0)-IFERROR(VLOOKUP($B310,'Slutlig allokering kvv'!$B$2:$AC$462,MATCH(U$3,'Slutlig allokering kvv'!$B$1:$AJ$1,0),FALSE)/1,0)</f>
        <v>0</v>
      </c>
      <c r="V310">
        <f>IFERROR(VLOOKUP($B310,Kraftvärmeprod!$B$1:$AH$479,MATCH(V$2,Kraftvärmeprod!$B$1:$AG$1,0),FALSE)/1,0)-IFERROR(VLOOKUP($B310,'Slutlig allokering kvv'!$B$2:$AC$462,MATCH(V$3,'Slutlig allokering kvv'!$B$1:$AJ$1,0),FALSE)/1,0)</f>
        <v>0</v>
      </c>
      <c r="W310">
        <f>IFERROR(VLOOKUP($B310,Kraftvärmeprod!$B$1:$AH$479,MATCH(W$2,Kraftvärmeprod!$B$1:$AG$1,0),FALSE)/1,0)-IFERROR(VLOOKUP($B310,'Slutlig allokering kvv'!$B$2:$AC$462,MATCH(W$3,'Slutlig allokering kvv'!$B$1:$AJ$1,0),FALSE)/1,0)</f>
        <v>0</v>
      </c>
      <c r="X310">
        <f>IFERROR(VLOOKUP($B310,Kraftvärmeprod!$B$1:$AH$479,MATCH(X$2,Kraftvärmeprod!$B$1:$AG$1,0),FALSE)/1,0)-IFERROR(VLOOKUP($B310,'Slutlig allokering kvv'!$B$2:$AC$462,MATCH(X$3,'Slutlig allokering kvv'!$B$1:$AJ$1,0),FALSE)/1,0)</f>
        <v>0</v>
      </c>
      <c r="Y310">
        <f>IFERROR(VLOOKUP($B310,Kraftvärmeprod!$B$1:$AH$479,MATCH(Y$2,Kraftvärmeprod!$B$1:$AG$1,0),FALSE)/1,0)-IFERROR(VLOOKUP($B310,'Slutlig allokering kvv'!$B$2:$AC$462,MATCH(Y$3,'Slutlig allokering kvv'!$B$1:$AJ$1,0),FALSE)/1,0)</f>
        <v>0</v>
      </c>
      <c r="Z310">
        <f>IFERROR(VLOOKUP($B310,Kraftvärmeprod!$B$1:$AH$479,MATCH(Z$2,Kraftvärmeprod!$B$1:$AG$1,0),FALSE)/1,0)-IFERROR(VLOOKUP($B310,'Slutlig allokering kvv'!$B$2:$AC$462,MATCH(Z$3,'Slutlig allokering kvv'!$B$1:$AJ$1,0),FALSE)/1,0)</f>
        <v>0</v>
      </c>
      <c r="AA310">
        <f>IFERROR(VLOOKUP($B310,Kraftvärmeprod!$B$1:$AH$479,MATCH(AA$2,Kraftvärmeprod!$B$1:$AG$1,0),FALSE)/1,0)-IFERROR(VLOOKUP($B310,'Slutlig allokering kvv'!$B$2:$AC$462,MATCH(AA$3,'Slutlig allokering kvv'!$B$1:$AJ$1,0),FALSE)/1,0)</f>
        <v>24.670100000000001</v>
      </c>
      <c r="AE310">
        <f t="shared" si="8"/>
        <v>84.5945617</v>
      </c>
      <c r="AG310">
        <f>IFERROR(VLOOKUP(B310,'Slutlig allokering kvv'!$B$2:$AJ$462,MATCH("Summa slutlig allokerad tillförd energi (utan hjälpel och rökgaskondensering):",'Slutlig allokering kvv'!$B$1:$AK$1,0),FALSE)/1,"")</f>
        <v>80.436438299999992</v>
      </c>
      <c r="AI310" s="137">
        <f>IFERROR(1-VLOOKUP(B310,'Slutlig allokering kvv'!$B$2:$AJ$462,MATCH("Andel av bränsle i kvv som allokerats till värme, exklusive rökgaskondensering och hjälpel",'Slutlig allokering kvv'!$B$1:$AK$1,0),FALSE),"")</f>
        <v>0.51259800704110137</v>
      </c>
      <c r="AK310" s="137">
        <f t="shared" si="9"/>
        <v>0.51259800704110137</v>
      </c>
    </row>
    <row r="311" spans="1:37" x14ac:dyDescent="0.25">
      <c r="A311" s="2" t="s">
        <v>473</v>
      </c>
      <c r="B311" s="2" t="s">
        <v>474</v>
      </c>
      <c r="C311">
        <f>IFERROR(VLOOKUP($B311,Kraftvärmeprod!$B$1:$AH$479,MATCH(C$3,Kraftvärmeprod!$B$1:$AG$1,0),FALSE)/1,"")</f>
        <v>496.98</v>
      </c>
      <c r="D311">
        <f>IFERROR(VLOOKUP($B311,Kraftvärmeprod!$B$1:$AH$479,MATCH(D$3,Kraftvärmeprod!$B$1:$AG$1,0),FALSE)/1,"")</f>
        <v>240.36</v>
      </c>
      <c r="E311">
        <f>IFERROR(VLOOKUP($B311,Kraftvärmeprod!$B$1:$AH$479,MATCH(E$2,Kraftvärmeprod!$B$1:$AG$1,0),FALSE)/1,0)-IFERROR(VLOOKUP($B311,'Slutlig allokering kvv'!$B$2:$AC$462,MATCH(E$3,'Slutlig allokering kvv'!$B$1:$AJ$1,0),FALSE)/1,0)</f>
        <v>0</v>
      </c>
      <c r="F311">
        <f>IFERROR(VLOOKUP($B311,Kraftvärmeprod!$B$1:$AH$479,MATCH(F$2,Kraftvärmeprod!$B$1:$AG$1,0),FALSE)/1,0)-IFERROR(VLOOKUP($B311,'Slutlig allokering kvv'!$B$2:$AC$462,MATCH(F$3,'Slutlig allokering kvv'!$B$1:$AJ$1,0),FALSE)/1,0)</f>
        <v>0</v>
      </c>
      <c r="G311">
        <f>IFERROR(VLOOKUP($B311,Kraftvärmeprod!$B$1:$AH$479,MATCH(G$2,Kraftvärmeprod!$B$1:$AG$1,0),FALSE)/1,0)-IFERROR(VLOOKUP($B311,'Slutlig allokering kvv'!$B$2:$AC$462,MATCH(G$3,'Slutlig allokering kvv'!$B$1:$AJ$1,0),FALSE)/1,0)</f>
        <v>48.551600000000008</v>
      </c>
      <c r="H311">
        <f>IFERROR(VLOOKUP($B311,Kraftvärmeprod!$B$1:$AH$479,MATCH(H$2,Kraftvärmeprod!$B$1:$AG$1,0),FALSE)/1,0)-IFERROR(VLOOKUP($B311,'Slutlig allokering kvv'!$B$2:$AC$462,MATCH(H$3,'Slutlig allokering kvv'!$B$1:$AJ$1,0),FALSE)/1,0)</f>
        <v>0</v>
      </c>
      <c r="I311">
        <f>IFERROR(VLOOKUP($B311,Kraftvärmeprod!$B$1:$AH$479,MATCH(I$2,Kraftvärmeprod!$B$1:$AG$1,0),FALSE)/1,0)-IFERROR(VLOOKUP($B311,'Slutlig allokering kvv'!$B$2:$AC$462,MATCH(I$3,'Slutlig allokering kvv'!$B$1:$AJ$1,0),FALSE)/1,0)</f>
        <v>1.2382500000000001</v>
      </c>
      <c r="J311">
        <f>IFERROR(VLOOKUP($B311,Kraftvärmeprod!$B$1:$AH$479,MATCH(J$2,Kraftvärmeprod!$B$1:$AG$1,0),FALSE)/1,0)-IFERROR(VLOOKUP($B311,'Slutlig allokering kvv'!$B$2:$AC$462,MATCH(J$3,'Slutlig allokering kvv'!$B$1:$AJ$1,0),FALSE)/1,0)</f>
        <v>0</v>
      </c>
      <c r="K311">
        <f>IFERROR(VLOOKUP($B311,Kraftvärmeprod!$B$1:$AH$479,MATCH(K$2,Kraftvärmeprod!$B$1:$AG$1,0),FALSE)/1,0)-IFERROR(VLOOKUP($B311,'Slutlig allokering kvv'!$B$2:$AC$462,MATCH(K$3,'Slutlig allokering kvv'!$B$1:$AJ$1,0),FALSE)/1,0)</f>
        <v>0</v>
      </c>
      <c r="L311">
        <f>IFERROR(VLOOKUP($B311,Kraftvärmeprod!$B$1:$AH$479,MATCH(L$2,Kraftvärmeprod!$B$1:$AG$1,0),FALSE)/1,0)-IFERROR(VLOOKUP($B311,'Slutlig allokering kvv'!$B$2:$AC$462,MATCH(L$3,'Slutlig allokering kvv'!$B$1:$AJ$1,0),FALSE)/1,0)</f>
        <v>64.193700000000007</v>
      </c>
      <c r="M311">
        <f>IFERROR(VLOOKUP($B311,Kraftvärmeprod!$B$1:$AH$479,MATCH(M$2,Kraftvärmeprod!$B$1:$AG$1,0),FALSE)/1,0)-IFERROR(VLOOKUP($B311,'Slutlig allokering kvv'!$B$2:$AC$462,MATCH(M$3,'Slutlig allokering kvv'!$B$1:$AJ$1,0),FALSE)/1,0)</f>
        <v>0</v>
      </c>
      <c r="N311">
        <f>IFERROR(VLOOKUP($B311,Kraftvärmeprod!$B$1:$AH$479,MATCH(N$2,Kraftvärmeprod!$B$1:$AG$1,0),FALSE)/1,0)-IFERROR(VLOOKUP($B311,'Slutlig allokering kvv'!$B$2:$AC$462,MATCH(N$3,'Slutlig allokering kvv'!$B$1:$AJ$1,0),FALSE)/1,0)</f>
        <v>247.46</v>
      </c>
      <c r="O311">
        <f>IFERROR(VLOOKUP($B311,Kraftvärmeprod!$B$1:$AH$479,MATCH(O$2,Kraftvärmeprod!$B$1:$AG$1,0),FALSE)/1,0)-IFERROR(VLOOKUP($B311,'Slutlig allokering kvv'!$B$2:$AC$462,MATCH(O$3,'Slutlig allokering kvv'!$B$1:$AJ$1,0),FALSE)/1,0)</f>
        <v>81.868000000000009</v>
      </c>
      <c r="P311">
        <f>IFERROR(VLOOKUP($B311,Kraftvärmeprod!$B$1:$AH$479,MATCH(P$2,Kraftvärmeprod!$B$1:$AG$1,0),FALSE)/1,0)-IFERROR(VLOOKUP($B311,'Slutlig allokering kvv'!$B$2:$AC$462,MATCH(P$3,'Slutlig allokering kvv'!$B$1:$AJ$1,0),FALSE)/1,0)</f>
        <v>25.984200000000001</v>
      </c>
      <c r="Q311">
        <f>IFERROR(VLOOKUP($B311,Kraftvärmeprod!$B$1:$AH$479,MATCH(Q$2,Kraftvärmeprod!$B$1:$AG$1,0),FALSE)/1,0)-IFERROR(VLOOKUP($B311,'Slutlig allokering kvv'!$B$2:$AC$462,MATCH(Q$3,'Slutlig allokering kvv'!$B$1:$AJ$1,0),FALSE)/1,0)</f>
        <v>0</v>
      </c>
      <c r="R311">
        <f>IFERROR(VLOOKUP($B311,Kraftvärmeprod!$B$1:$AH$479,MATCH(R$2,Kraftvärmeprod!$B$1:$AG$1,0),FALSE)/1,0)-IFERROR(VLOOKUP($B311,'Slutlig allokering kvv'!$B$2:$AC$462,MATCH(R$3,'Slutlig allokering kvv'!$B$1:$AJ$1,0),FALSE)/1,0)</f>
        <v>0</v>
      </c>
      <c r="S311">
        <f>IFERROR(VLOOKUP($B311,Kraftvärmeprod!$B$1:$AH$479,MATCH(S$2,Kraftvärmeprod!$B$1:$AG$1,0),FALSE)/1,0)-IFERROR(VLOOKUP($B311,'Slutlig allokering kvv'!$B$2:$AC$462,MATCH(S$3,'Slutlig allokering kvv'!$B$1:$AJ$1,0),FALSE)/1,0)</f>
        <v>3.0191099999999995</v>
      </c>
      <c r="T311" s="6">
        <f>IFERROR(VLOOKUP($B311,Miljö!$B$1:$S$477,MATCH(T$2,Miljö!$B$1:$X$1,0),FALSE)/1,0)-IFERROR(VLOOKUP($B311,'Slutlig allokering kvv'!$B$2:$AC$462,MATCH(T$3,'Slutlig allokering kvv'!$B$1:$AJ$1,0),FALSE)/1,0)</f>
        <v>15.627400000000002</v>
      </c>
      <c r="U311">
        <f>IFERROR(VLOOKUP($B311,Kraftvärmeprod!$B$1:$AH$479,MATCH(U$2,Kraftvärmeprod!$B$1:$AG$1,0),FALSE)/1,0)-IFERROR(VLOOKUP($B311,'Slutlig allokering kvv'!$B$2:$AC$462,MATCH(U$3,'Slutlig allokering kvv'!$B$1:$AJ$1,0),FALSE)/1,0)</f>
        <v>0</v>
      </c>
      <c r="V311">
        <f>IFERROR(VLOOKUP($B311,Kraftvärmeprod!$B$1:$AH$479,MATCH(V$2,Kraftvärmeprod!$B$1:$AG$1,0),FALSE)/1,0)-IFERROR(VLOOKUP($B311,'Slutlig allokering kvv'!$B$2:$AC$462,MATCH(V$3,'Slutlig allokering kvv'!$B$1:$AJ$1,0),FALSE)/1,0)</f>
        <v>0</v>
      </c>
      <c r="W311">
        <f>IFERROR(VLOOKUP($B311,Kraftvärmeprod!$B$1:$AH$479,MATCH(W$2,Kraftvärmeprod!$B$1:$AG$1,0),FALSE)/1,0)-IFERROR(VLOOKUP($B311,'Slutlig allokering kvv'!$B$2:$AC$462,MATCH(W$3,'Slutlig allokering kvv'!$B$1:$AJ$1,0),FALSE)/1,0)</f>
        <v>0</v>
      </c>
      <c r="X311">
        <f>IFERROR(VLOOKUP($B311,Kraftvärmeprod!$B$1:$AH$479,MATCH(X$2,Kraftvärmeprod!$B$1:$AG$1,0),FALSE)/1,0)-IFERROR(VLOOKUP($B311,'Slutlig allokering kvv'!$B$2:$AC$462,MATCH(X$3,'Slutlig allokering kvv'!$B$1:$AJ$1,0),FALSE)/1,0)</f>
        <v>0</v>
      </c>
      <c r="Y311">
        <f>IFERROR(VLOOKUP($B311,Kraftvärmeprod!$B$1:$AH$479,MATCH(Y$2,Kraftvärmeprod!$B$1:$AG$1,0),FALSE)/1,0)-IFERROR(VLOOKUP($B311,'Slutlig allokering kvv'!$B$2:$AC$462,MATCH(Y$3,'Slutlig allokering kvv'!$B$1:$AJ$1,0),FALSE)/1,0)</f>
        <v>0</v>
      </c>
      <c r="Z311">
        <f>IFERROR(VLOOKUP($B311,Kraftvärmeprod!$B$1:$AH$479,MATCH(Z$2,Kraftvärmeprod!$B$1:$AG$1,0),FALSE)/1,0)-IFERROR(VLOOKUP($B311,'Slutlig allokering kvv'!$B$2:$AC$462,MATCH(Z$3,'Slutlig allokering kvv'!$B$1:$AJ$1,0),FALSE)/1,0)</f>
        <v>0</v>
      </c>
      <c r="AA311">
        <f>IFERROR(VLOOKUP($B311,Kraftvärmeprod!$B$1:$AH$479,MATCH(AA$2,Kraftvärmeprod!$B$1:$AG$1,0),FALSE)/1,0)-IFERROR(VLOOKUP($B311,'Slutlig allokering kvv'!$B$2:$AC$462,MATCH(AA$3,'Slutlig allokering kvv'!$B$1:$AJ$1,0),FALSE)/1,0)</f>
        <v>0</v>
      </c>
      <c r="AE311">
        <f t="shared" si="8"/>
        <v>472.31486000000001</v>
      </c>
      <c r="AG311">
        <f>IFERROR(VLOOKUP(B311,'Slutlig allokering kvv'!$B$2:$AJ$462,MATCH("Summa slutlig allokerad tillförd energi (utan hjälpel och rökgaskondensering):",'Slutlig allokering kvv'!$B$1:$AK$1,0),FALSE)/1,"")</f>
        <v>375.45363999999995</v>
      </c>
      <c r="AI311" s="137">
        <f>IFERROR(1-VLOOKUP(B311,'Slutlig allokering kvv'!$B$2:$AJ$462,MATCH("Andel av bränsle i kvv som allokerats till värme, exklusive rökgaskondensering och hjälpel",'Slutlig allokering kvv'!$B$1:$AK$1,0),FALSE),"")</f>
        <v>0.55712716384248773</v>
      </c>
      <c r="AK311" s="137">
        <f t="shared" si="9"/>
        <v>0.55712716384248773</v>
      </c>
    </row>
    <row r="312" spans="1:37" x14ac:dyDescent="0.25">
      <c r="A312" s="2" t="s">
        <v>477</v>
      </c>
      <c r="B312" s="2" t="s">
        <v>478</v>
      </c>
      <c r="C312" t="str">
        <f>IFERROR(VLOOKUP($B312,Kraftvärmeprod!$B$1:$AH$479,MATCH(C$3,Kraftvärmeprod!$B$1:$AG$1,0),FALSE)/1,"")</f>
        <v/>
      </c>
      <c r="D312" t="str">
        <f>IFERROR(VLOOKUP($B312,Kraftvärmeprod!$B$1:$AH$479,MATCH(D$3,Kraftvärmeprod!$B$1:$AG$1,0),FALSE)/1,"")</f>
        <v/>
      </c>
      <c r="E312">
        <f>IFERROR(VLOOKUP($B312,Kraftvärmeprod!$B$1:$AH$479,MATCH(E$2,Kraftvärmeprod!$B$1:$AG$1,0),FALSE)/1,0)-IFERROR(VLOOKUP($B312,'Slutlig allokering kvv'!$B$2:$AC$462,MATCH(E$3,'Slutlig allokering kvv'!$B$1:$AJ$1,0),FALSE)/1,0)</f>
        <v>0</v>
      </c>
      <c r="F312">
        <f>IFERROR(VLOOKUP($B312,Kraftvärmeprod!$B$1:$AH$479,MATCH(F$2,Kraftvärmeprod!$B$1:$AG$1,0),FALSE)/1,0)-IFERROR(VLOOKUP($B312,'Slutlig allokering kvv'!$B$2:$AC$462,MATCH(F$3,'Slutlig allokering kvv'!$B$1:$AJ$1,0),FALSE)/1,0)</f>
        <v>0</v>
      </c>
      <c r="G312">
        <f>IFERROR(VLOOKUP($B312,Kraftvärmeprod!$B$1:$AH$479,MATCH(G$2,Kraftvärmeprod!$B$1:$AG$1,0),FALSE)/1,0)-IFERROR(VLOOKUP($B312,'Slutlig allokering kvv'!$B$2:$AC$462,MATCH(G$3,'Slutlig allokering kvv'!$B$1:$AJ$1,0),FALSE)/1,0)</f>
        <v>0</v>
      </c>
      <c r="H312">
        <f>IFERROR(VLOOKUP($B312,Kraftvärmeprod!$B$1:$AH$479,MATCH(H$2,Kraftvärmeprod!$B$1:$AG$1,0),FALSE)/1,0)-IFERROR(VLOOKUP($B312,'Slutlig allokering kvv'!$B$2:$AC$462,MATCH(H$3,'Slutlig allokering kvv'!$B$1:$AJ$1,0),FALSE)/1,0)</f>
        <v>0</v>
      </c>
      <c r="I312">
        <f>IFERROR(VLOOKUP($B312,Kraftvärmeprod!$B$1:$AH$479,MATCH(I$2,Kraftvärmeprod!$B$1:$AG$1,0),FALSE)/1,0)-IFERROR(VLOOKUP($B312,'Slutlig allokering kvv'!$B$2:$AC$462,MATCH(I$3,'Slutlig allokering kvv'!$B$1:$AJ$1,0),FALSE)/1,0)</f>
        <v>0</v>
      </c>
      <c r="J312">
        <f>IFERROR(VLOOKUP($B312,Kraftvärmeprod!$B$1:$AH$479,MATCH(J$2,Kraftvärmeprod!$B$1:$AG$1,0),FALSE)/1,0)-IFERROR(VLOOKUP($B312,'Slutlig allokering kvv'!$B$2:$AC$462,MATCH(J$3,'Slutlig allokering kvv'!$B$1:$AJ$1,0),FALSE)/1,0)</f>
        <v>0</v>
      </c>
      <c r="K312">
        <f>IFERROR(VLOOKUP($B312,Kraftvärmeprod!$B$1:$AH$479,MATCH(K$2,Kraftvärmeprod!$B$1:$AG$1,0),FALSE)/1,0)-IFERROR(VLOOKUP($B312,'Slutlig allokering kvv'!$B$2:$AC$462,MATCH(K$3,'Slutlig allokering kvv'!$B$1:$AJ$1,0),FALSE)/1,0)</f>
        <v>0</v>
      </c>
      <c r="L312">
        <f>IFERROR(VLOOKUP($B312,Kraftvärmeprod!$B$1:$AH$479,MATCH(L$2,Kraftvärmeprod!$B$1:$AG$1,0),FALSE)/1,0)-IFERROR(VLOOKUP($B312,'Slutlig allokering kvv'!$B$2:$AC$462,MATCH(L$3,'Slutlig allokering kvv'!$B$1:$AJ$1,0),FALSE)/1,0)</f>
        <v>0</v>
      </c>
      <c r="M312">
        <f>IFERROR(VLOOKUP($B312,Kraftvärmeprod!$B$1:$AH$479,MATCH(M$2,Kraftvärmeprod!$B$1:$AG$1,0),FALSE)/1,0)-IFERROR(VLOOKUP($B312,'Slutlig allokering kvv'!$B$2:$AC$462,MATCH(M$3,'Slutlig allokering kvv'!$B$1:$AJ$1,0),FALSE)/1,0)</f>
        <v>0</v>
      </c>
      <c r="N312">
        <f>IFERROR(VLOOKUP($B312,Kraftvärmeprod!$B$1:$AH$479,MATCH(N$2,Kraftvärmeprod!$B$1:$AG$1,0),FALSE)/1,0)-IFERROR(VLOOKUP($B312,'Slutlig allokering kvv'!$B$2:$AC$462,MATCH(N$3,'Slutlig allokering kvv'!$B$1:$AJ$1,0),FALSE)/1,0)</f>
        <v>0</v>
      </c>
      <c r="O312">
        <f>IFERROR(VLOOKUP($B312,Kraftvärmeprod!$B$1:$AH$479,MATCH(O$2,Kraftvärmeprod!$B$1:$AG$1,0),FALSE)/1,0)-IFERROR(VLOOKUP($B312,'Slutlig allokering kvv'!$B$2:$AC$462,MATCH(O$3,'Slutlig allokering kvv'!$B$1:$AJ$1,0),FALSE)/1,0)</f>
        <v>0</v>
      </c>
      <c r="P312">
        <f>IFERROR(VLOOKUP($B312,Kraftvärmeprod!$B$1:$AH$479,MATCH(P$2,Kraftvärmeprod!$B$1:$AG$1,0),FALSE)/1,0)-IFERROR(VLOOKUP($B312,'Slutlig allokering kvv'!$B$2:$AC$462,MATCH(P$3,'Slutlig allokering kvv'!$B$1:$AJ$1,0),FALSE)/1,0)</f>
        <v>0</v>
      </c>
      <c r="Q312">
        <f>IFERROR(VLOOKUP($B312,Kraftvärmeprod!$B$1:$AH$479,MATCH(Q$2,Kraftvärmeprod!$B$1:$AG$1,0),FALSE)/1,0)-IFERROR(VLOOKUP($B312,'Slutlig allokering kvv'!$B$2:$AC$462,MATCH(Q$3,'Slutlig allokering kvv'!$B$1:$AJ$1,0),FALSE)/1,0)</f>
        <v>0</v>
      </c>
      <c r="R312">
        <f>IFERROR(VLOOKUP($B312,Kraftvärmeprod!$B$1:$AH$479,MATCH(R$2,Kraftvärmeprod!$B$1:$AG$1,0),FALSE)/1,0)-IFERROR(VLOOKUP($B312,'Slutlig allokering kvv'!$B$2:$AC$462,MATCH(R$3,'Slutlig allokering kvv'!$B$1:$AJ$1,0),FALSE)/1,0)</f>
        <v>0</v>
      </c>
      <c r="S312">
        <f>IFERROR(VLOOKUP($B312,Kraftvärmeprod!$B$1:$AH$479,MATCH(S$2,Kraftvärmeprod!$B$1:$AG$1,0),FALSE)/1,0)-IFERROR(VLOOKUP($B312,'Slutlig allokering kvv'!$B$2:$AC$462,MATCH(S$3,'Slutlig allokering kvv'!$B$1:$AJ$1,0),FALSE)/1,0)</f>
        <v>0</v>
      </c>
      <c r="T312" s="6">
        <f>IFERROR(VLOOKUP($B312,Miljö!$B$1:$S$477,MATCH(T$2,Miljö!$B$1:$X$1,0),FALSE)/1,0)-IFERROR(VLOOKUP($B312,'Slutlig allokering kvv'!$B$2:$AC$462,MATCH(T$3,'Slutlig allokering kvv'!$B$1:$AJ$1,0),FALSE)/1,0)</f>
        <v>0</v>
      </c>
      <c r="U312">
        <f>IFERROR(VLOOKUP($B312,Kraftvärmeprod!$B$1:$AH$479,MATCH(U$2,Kraftvärmeprod!$B$1:$AG$1,0),FALSE)/1,0)-IFERROR(VLOOKUP($B312,'Slutlig allokering kvv'!$B$2:$AC$462,MATCH(U$3,'Slutlig allokering kvv'!$B$1:$AJ$1,0),FALSE)/1,0)</f>
        <v>0</v>
      </c>
      <c r="V312">
        <f>IFERROR(VLOOKUP($B312,Kraftvärmeprod!$B$1:$AH$479,MATCH(V$2,Kraftvärmeprod!$B$1:$AG$1,0),FALSE)/1,0)-IFERROR(VLOOKUP($B312,'Slutlig allokering kvv'!$B$2:$AC$462,MATCH(V$3,'Slutlig allokering kvv'!$B$1:$AJ$1,0),FALSE)/1,0)</f>
        <v>0</v>
      </c>
      <c r="W312">
        <f>IFERROR(VLOOKUP($B312,Kraftvärmeprod!$B$1:$AH$479,MATCH(W$2,Kraftvärmeprod!$B$1:$AG$1,0),FALSE)/1,0)-IFERROR(VLOOKUP($B312,'Slutlig allokering kvv'!$B$2:$AC$462,MATCH(W$3,'Slutlig allokering kvv'!$B$1:$AJ$1,0),FALSE)/1,0)</f>
        <v>0</v>
      </c>
      <c r="X312">
        <f>IFERROR(VLOOKUP($B312,Kraftvärmeprod!$B$1:$AH$479,MATCH(X$2,Kraftvärmeprod!$B$1:$AG$1,0),FALSE)/1,0)-IFERROR(VLOOKUP($B312,'Slutlig allokering kvv'!$B$2:$AC$462,MATCH(X$3,'Slutlig allokering kvv'!$B$1:$AJ$1,0),FALSE)/1,0)</f>
        <v>0</v>
      </c>
      <c r="Y312">
        <f>IFERROR(VLOOKUP($B312,Kraftvärmeprod!$B$1:$AH$479,MATCH(Y$2,Kraftvärmeprod!$B$1:$AG$1,0),FALSE)/1,0)-IFERROR(VLOOKUP($B312,'Slutlig allokering kvv'!$B$2:$AC$462,MATCH(Y$3,'Slutlig allokering kvv'!$B$1:$AJ$1,0),FALSE)/1,0)</f>
        <v>0</v>
      </c>
      <c r="Z312">
        <f>IFERROR(VLOOKUP($B312,Kraftvärmeprod!$B$1:$AH$479,MATCH(Z$2,Kraftvärmeprod!$B$1:$AG$1,0),FALSE)/1,0)-IFERROR(VLOOKUP($B312,'Slutlig allokering kvv'!$B$2:$AC$462,MATCH(Z$3,'Slutlig allokering kvv'!$B$1:$AJ$1,0),FALSE)/1,0)</f>
        <v>0</v>
      </c>
      <c r="AA312">
        <f>IFERROR(VLOOKUP($B312,Kraftvärmeprod!$B$1:$AH$479,MATCH(AA$2,Kraftvärmeprod!$B$1:$AG$1,0),FALSE)/1,0)-IFERROR(VLOOKUP($B312,'Slutlig allokering kvv'!$B$2:$AC$462,MATCH(AA$3,'Slutlig allokering kvv'!$B$1:$AJ$1,0),FALSE)/1,0)</f>
        <v>0</v>
      </c>
      <c r="AE312">
        <f t="shared" si="8"/>
        <v>0</v>
      </c>
      <c r="AG312">
        <f>IFERROR(VLOOKUP(B312,'Slutlig allokering kvv'!$B$2:$AJ$462,MATCH("Summa slutlig allokerad tillförd energi (utan hjälpel och rökgaskondensering):",'Slutlig allokering kvv'!$B$1:$AK$1,0),FALSE)/1,"")</f>
        <v>0</v>
      </c>
      <c r="AI312" s="137" t="str">
        <f>IFERROR(1-VLOOKUP(B312,'Slutlig allokering kvv'!$B$2:$AJ$462,MATCH("Andel av bränsle i kvv som allokerats till värme, exklusive rökgaskondensering och hjälpel",'Slutlig allokering kvv'!$B$1:$AK$1,0),FALSE),"")</f>
        <v/>
      </c>
      <c r="AK312" s="137" t="str">
        <f t="shared" si="9"/>
        <v/>
      </c>
    </row>
    <row r="313" spans="1:37" x14ac:dyDescent="0.25">
      <c r="A313" s="2" t="s">
        <v>477</v>
      </c>
      <c r="B313" s="2" t="s">
        <v>479</v>
      </c>
      <c r="C313">
        <f>IFERROR(VLOOKUP($B313,Kraftvärmeprod!$B$1:$AH$479,MATCH(C$3,Kraftvärmeprod!$B$1:$AG$1,0),FALSE)/1,"")</f>
        <v>99.8</v>
      </c>
      <c r="D313">
        <f>IFERROR(VLOOKUP($B313,Kraftvärmeprod!$B$1:$AH$479,MATCH(D$3,Kraftvärmeprod!$B$1:$AG$1,0),FALSE)/1,"")</f>
        <v>25.9</v>
      </c>
      <c r="E313">
        <f>IFERROR(VLOOKUP($B313,Kraftvärmeprod!$B$1:$AH$479,MATCH(E$2,Kraftvärmeprod!$B$1:$AG$1,0),FALSE)/1,0)-IFERROR(VLOOKUP($B313,'Slutlig allokering kvv'!$B$2:$AC$462,MATCH(E$3,'Slutlig allokering kvv'!$B$1:$AJ$1,0),FALSE)/1,0)</f>
        <v>0</v>
      </c>
      <c r="F313">
        <f>IFERROR(VLOOKUP($B313,Kraftvärmeprod!$B$1:$AH$479,MATCH(F$2,Kraftvärmeprod!$B$1:$AG$1,0),FALSE)/1,0)-IFERROR(VLOOKUP($B313,'Slutlig allokering kvv'!$B$2:$AC$462,MATCH(F$3,'Slutlig allokering kvv'!$B$1:$AJ$1,0),FALSE)/1,0)</f>
        <v>0</v>
      </c>
      <c r="G313">
        <f>IFERROR(VLOOKUP($B313,Kraftvärmeprod!$B$1:$AH$479,MATCH(G$2,Kraftvärmeprod!$B$1:$AG$1,0),FALSE)/1,0)-IFERROR(VLOOKUP($B313,'Slutlig allokering kvv'!$B$2:$AC$462,MATCH(G$3,'Slutlig allokering kvv'!$B$1:$AJ$1,0),FALSE)/1,0)</f>
        <v>0</v>
      </c>
      <c r="H313">
        <f>IFERROR(VLOOKUP($B313,Kraftvärmeprod!$B$1:$AH$479,MATCH(H$2,Kraftvärmeprod!$B$1:$AG$1,0),FALSE)/1,0)-IFERROR(VLOOKUP($B313,'Slutlig allokering kvv'!$B$2:$AC$462,MATCH(H$3,'Slutlig allokering kvv'!$B$1:$AJ$1,0),FALSE)/1,0)</f>
        <v>0</v>
      </c>
      <c r="I313">
        <f>IFERROR(VLOOKUP($B313,Kraftvärmeprod!$B$1:$AH$479,MATCH(I$2,Kraftvärmeprod!$B$1:$AG$1,0),FALSE)/1,0)-IFERROR(VLOOKUP($B313,'Slutlig allokering kvv'!$B$2:$AC$462,MATCH(I$3,'Slutlig allokering kvv'!$B$1:$AJ$1,0),FALSE)/1,0)</f>
        <v>3.4423500000000003E-3</v>
      </c>
      <c r="J313">
        <f>IFERROR(VLOOKUP($B313,Kraftvärmeprod!$B$1:$AH$479,MATCH(J$2,Kraftvärmeprod!$B$1:$AG$1,0),FALSE)/1,0)-IFERROR(VLOOKUP($B313,'Slutlig allokering kvv'!$B$2:$AC$462,MATCH(J$3,'Slutlig allokering kvv'!$B$1:$AJ$1,0),FALSE)/1,0)</f>
        <v>0</v>
      </c>
      <c r="K313">
        <f>IFERROR(VLOOKUP($B313,Kraftvärmeprod!$B$1:$AH$479,MATCH(K$2,Kraftvärmeprod!$B$1:$AG$1,0),FALSE)/1,0)-IFERROR(VLOOKUP($B313,'Slutlig allokering kvv'!$B$2:$AC$462,MATCH(K$3,'Slutlig allokering kvv'!$B$1:$AJ$1,0),FALSE)/1,0)</f>
        <v>0</v>
      </c>
      <c r="L313">
        <f>IFERROR(VLOOKUP($B313,Kraftvärmeprod!$B$1:$AH$479,MATCH(L$2,Kraftvärmeprod!$B$1:$AG$1,0),FALSE)/1,0)-IFERROR(VLOOKUP($B313,'Slutlig allokering kvv'!$B$2:$AC$462,MATCH(L$3,'Slutlig allokering kvv'!$B$1:$AJ$1,0),FALSE)/1,0)</f>
        <v>1.25071</v>
      </c>
      <c r="M313">
        <f>IFERROR(VLOOKUP($B313,Kraftvärmeprod!$B$1:$AH$479,MATCH(M$2,Kraftvärmeprod!$B$1:$AG$1,0),FALSE)/1,0)-IFERROR(VLOOKUP($B313,'Slutlig allokering kvv'!$B$2:$AC$462,MATCH(M$3,'Slutlig allokering kvv'!$B$1:$AJ$1,0),FALSE)/1,0)</f>
        <v>0</v>
      </c>
      <c r="N313">
        <f>IFERROR(VLOOKUP($B313,Kraftvärmeprod!$B$1:$AH$479,MATCH(N$2,Kraftvärmeprod!$B$1:$AG$1,0),FALSE)/1,0)-IFERROR(VLOOKUP($B313,'Slutlig allokering kvv'!$B$2:$AC$462,MATCH(N$3,'Slutlig allokering kvv'!$B$1:$AJ$1,0),FALSE)/1,0)</f>
        <v>55.5</v>
      </c>
      <c r="O313">
        <f>IFERROR(VLOOKUP($B313,Kraftvärmeprod!$B$1:$AH$479,MATCH(O$2,Kraftvärmeprod!$B$1:$AG$1,0),FALSE)/1,0)-IFERROR(VLOOKUP($B313,'Slutlig allokering kvv'!$B$2:$AC$462,MATCH(O$3,'Slutlig allokering kvv'!$B$1:$AJ$1,0),FALSE)/1,0)</f>
        <v>0</v>
      </c>
      <c r="P313">
        <f>IFERROR(VLOOKUP($B313,Kraftvärmeprod!$B$1:$AH$479,MATCH(P$2,Kraftvärmeprod!$B$1:$AG$1,0),FALSE)/1,0)-IFERROR(VLOOKUP($B313,'Slutlig allokering kvv'!$B$2:$AC$462,MATCH(P$3,'Slutlig allokering kvv'!$B$1:$AJ$1,0),FALSE)/1,0)</f>
        <v>0</v>
      </c>
      <c r="Q313">
        <f>IFERROR(VLOOKUP($B313,Kraftvärmeprod!$B$1:$AH$479,MATCH(Q$2,Kraftvärmeprod!$B$1:$AG$1,0),FALSE)/1,0)-IFERROR(VLOOKUP($B313,'Slutlig allokering kvv'!$B$2:$AC$462,MATCH(Q$3,'Slutlig allokering kvv'!$B$1:$AJ$1,0),FALSE)/1,0)</f>
        <v>0</v>
      </c>
      <c r="R313">
        <f>IFERROR(VLOOKUP($B313,Kraftvärmeprod!$B$1:$AH$479,MATCH(R$2,Kraftvärmeprod!$B$1:$AG$1,0),FALSE)/1,0)-IFERROR(VLOOKUP($B313,'Slutlig allokering kvv'!$B$2:$AC$462,MATCH(R$3,'Slutlig allokering kvv'!$B$1:$AJ$1,0),FALSE)/1,0)</f>
        <v>0</v>
      </c>
      <c r="S313">
        <f>IFERROR(VLOOKUP($B313,Kraftvärmeprod!$B$1:$AH$479,MATCH(S$2,Kraftvärmeprod!$B$1:$AG$1,0),FALSE)/1,0)-IFERROR(VLOOKUP($B313,'Slutlig allokering kvv'!$B$2:$AC$462,MATCH(S$3,'Slutlig allokering kvv'!$B$1:$AJ$1,0),FALSE)/1,0)</f>
        <v>0</v>
      </c>
      <c r="T313" s="6">
        <f>IFERROR(VLOOKUP($B313,Miljö!$B$1:$S$477,MATCH(T$2,Miljö!$B$1:$X$1,0),FALSE)/1,0)-IFERROR(VLOOKUP($B313,'Slutlig allokering kvv'!$B$2:$AC$462,MATCH(T$3,'Slutlig allokering kvv'!$B$1:$AJ$1,0),FALSE)/1,0)</f>
        <v>1.02695</v>
      </c>
      <c r="U313">
        <f>IFERROR(VLOOKUP($B313,Kraftvärmeprod!$B$1:$AH$479,MATCH(U$2,Kraftvärmeprod!$B$1:$AG$1,0),FALSE)/1,0)-IFERROR(VLOOKUP($B313,'Slutlig allokering kvv'!$B$2:$AC$462,MATCH(U$3,'Slutlig allokering kvv'!$B$1:$AJ$1,0),FALSE)/1,0)</f>
        <v>0</v>
      </c>
      <c r="V313">
        <f>IFERROR(VLOOKUP($B313,Kraftvärmeprod!$B$1:$AH$479,MATCH(V$2,Kraftvärmeprod!$B$1:$AG$1,0),FALSE)/1,0)-IFERROR(VLOOKUP($B313,'Slutlig allokering kvv'!$B$2:$AC$462,MATCH(V$3,'Slutlig allokering kvv'!$B$1:$AJ$1,0),FALSE)/1,0)</f>
        <v>0</v>
      </c>
      <c r="W313">
        <f>IFERROR(VLOOKUP($B313,Kraftvärmeprod!$B$1:$AH$479,MATCH(W$2,Kraftvärmeprod!$B$1:$AG$1,0),FALSE)/1,0)-IFERROR(VLOOKUP($B313,'Slutlig allokering kvv'!$B$2:$AC$462,MATCH(W$3,'Slutlig allokering kvv'!$B$1:$AJ$1,0),FALSE)/1,0)</f>
        <v>0</v>
      </c>
      <c r="X313">
        <f>IFERROR(VLOOKUP($B313,Kraftvärmeprod!$B$1:$AH$479,MATCH(X$2,Kraftvärmeprod!$B$1:$AG$1,0),FALSE)/1,0)-IFERROR(VLOOKUP($B313,'Slutlig allokering kvv'!$B$2:$AC$462,MATCH(X$3,'Slutlig allokering kvv'!$B$1:$AJ$1,0),FALSE)/1,0)</f>
        <v>0</v>
      </c>
      <c r="Y313">
        <f>IFERROR(VLOOKUP($B313,Kraftvärmeprod!$B$1:$AH$479,MATCH(Y$2,Kraftvärmeprod!$B$1:$AG$1,0),FALSE)/1,0)-IFERROR(VLOOKUP($B313,'Slutlig allokering kvv'!$B$2:$AC$462,MATCH(Y$3,'Slutlig allokering kvv'!$B$1:$AJ$1,0),FALSE)/1,0)</f>
        <v>0</v>
      </c>
      <c r="Z313">
        <f>IFERROR(VLOOKUP($B313,Kraftvärmeprod!$B$1:$AH$479,MATCH(Z$2,Kraftvärmeprod!$B$1:$AG$1,0),FALSE)/1,0)-IFERROR(VLOOKUP($B313,'Slutlig allokering kvv'!$B$2:$AC$462,MATCH(Z$3,'Slutlig allokering kvv'!$B$1:$AJ$1,0),FALSE)/1,0)</f>
        <v>0</v>
      </c>
      <c r="AA313">
        <f>IFERROR(VLOOKUP($B313,Kraftvärmeprod!$B$1:$AH$479,MATCH(AA$2,Kraftvärmeprod!$B$1:$AG$1,0),FALSE)/1,0)-IFERROR(VLOOKUP($B313,'Slutlig allokering kvv'!$B$2:$AC$462,MATCH(AA$3,'Slutlig allokering kvv'!$B$1:$AJ$1,0),FALSE)/1,0)</f>
        <v>0</v>
      </c>
      <c r="AE313">
        <f t="shared" si="8"/>
        <v>56.754152349999998</v>
      </c>
      <c r="AG313">
        <f>IFERROR(VLOOKUP(B313,'Slutlig allokering kvv'!$B$2:$AJ$462,MATCH("Summa slutlig allokerad tillförd energi (utan hjälpel och rökgaskondensering):",'Slutlig allokering kvv'!$B$1:$AK$1,0),FALSE)/1,"")</f>
        <v>101.85584765</v>
      </c>
      <c r="AI313" s="137">
        <f>IFERROR(1-VLOOKUP(B313,'Slutlig allokering kvv'!$B$2:$AJ$462,MATCH("Andel av bränsle i kvv som allokerats till värme, exklusive rökgaskondensering och hjälpel",'Slutlig allokering kvv'!$B$1:$AK$1,0),FALSE),"")</f>
        <v>0.35782203108252952</v>
      </c>
      <c r="AK313" s="137">
        <f t="shared" si="9"/>
        <v>0.35782203108252941</v>
      </c>
    </row>
    <row r="314" spans="1:37" x14ac:dyDescent="0.25">
      <c r="A314" s="2" t="s">
        <v>477</v>
      </c>
      <c r="B314" s="2" t="s">
        <v>480</v>
      </c>
      <c r="C314" t="str">
        <f>IFERROR(VLOOKUP($B314,Kraftvärmeprod!$B$1:$AH$479,MATCH(C$3,Kraftvärmeprod!$B$1:$AG$1,0),FALSE)/1,"")</f>
        <v/>
      </c>
      <c r="D314" t="str">
        <f>IFERROR(VLOOKUP($B314,Kraftvärmeprod!$B$1:$AH$479,MATCH(D$3,Kraftvärmeprod!$B$1:$AG$1,0),FALSE)/1,"")</f>
        <v/>
      </c>
      <c r="E314">
        <f>IFERROR(VLOOKUP($B314,Kraftvärmeprod!$B$1:$AH$479,MATCH(E$2,Kraftvärmeprod!$B$1:$AG$1,0),FALSE)/1,0)-IFERROR(VLOOKUP($B314,'Slutlig allokering kvv'!$B$2:$AC$462,MATCH(E$3,'Slutlig allokering kvv'!$B$1:$AJ$1,0),FALSE)/1,0)</f>
        <v>0</v>
      </c>
      <c r="F314">
        <f>IFERROR(VLOOKUP($B314,Kraftvärmeprod!$B$1:$AH$479,MATCH(F$2,Kraftvärmeprod!$B$1:$AG$1,0),FALSE)/1,0)-IFERROR(VLOOKUP($B314,'Slutlig allokering kvv'!$B$2:$AC$462,MATCH(F$3,'Slutlig allokering kvv'!$B$1:$AJ$1,0),FALSE)/1,0)</f>
        <v>0</v>
      </c>
      <c r="G314">
        <f>IFERROR(VLOOKUP($B314,Kraftvärmeprod!$B$1:$AH$479,MATCH(G$2,Kraftvärmeprod!$B$1:$AG$1,0),FALSE)/1,0)-IFERROR(VLOOKUP($B314,'Slutlig allokering kvv'!$B$2:$AC$462,MATCH(G$3,'Slutlig allokering kvv'!$B$1:$AJ$1,0),FALSE)/1,0)</f>
        <v>0</v>
      </c>
      <c r="H314">
        <f>IFERROR(VLOOKUP($B314,Kraftvärmeprod!$B$1:$AH$479,MATCH(H$2,Kraftvärmeprod!$B$1:$AG$1,0),FALSE)/1,0)-IFERROR(VLOOKUP($B314,'Slutlig allokering kvv'!$B$2:$AC$462,MATCH(H$3,'Slutlig allokering kvv'!$B$1:$AJ$1,0),FALSE)/1,0)</f>
        <v>0</v>
      </c>
      <c r="I314">
        <f>IFERROR(VLOOKUP($B314,Kraftvärmeprod!$B$1:$AH$479,MATCH(I$2,Kraftvärmeprod!$B$1:$AG$1,0),FALSE)/1,0)-IFERROR(VLOOKUP($B314,'Slutlig allokering kvv'!$B$2:$AC$462,MATCH(I$3,'Slutlig allokering kvv'!$B$1:$AJ$1,0),FALSE)/1,0)</f>
        <v>0</v>
      </c>
      <c r="J314">
        <f>IFERROR(VLOOKUP($B314,Kraftvärmeprod!$B$1:$AH$479,MATCH(J$2,Kraftvärmeprod!$B$1:$AG$1,0),FALSE)/1,0)-IFERROR(VLOOKUP($B314,'Slutlig allokering kvv'!$B$2:$AC$462,MATCH(J$3,'Slutlig allokering kvv'!$B$1:$AJ$1,0),FALSE)/1,0)</f>
        <v>0</v>
      </c>
      <c r="K314">
        <f>IFERROR(VLOOKUP($B314,Kraftvärmeprod!$B$1:$AH$479,MATCH(K$2,Kraftvärmeprod!$B$1:$AG$1,0),FALSE)/1,0)-IFERROR(VLOOKUP($B314,'Slutlig allokering kvv'!$B$2:$AC$462,MATCH(K$3,'Slutlig allokering kvv'!$B$1:$AJ$1,0),FALSE)/1,0)</f>
        <v>0</v>
      </c>
      <c r="L314">
        <f>IFERROR(VLOOKUP($B314,Kraftvärmeprod!$B$1:$AH$479,MATCH(L$2,Kraftvärmeprod!$B$1:$AG$1,0),FALSE)/1,0)-IFERROR(VLOOKUP($B314,'Slutlig allokering kvv'!$B$2:$AC$462,MATCH(L$3,'Slutlig allokering kvv'!$B$1:$AJ$1,0),FALSE)/1,0)</f>
        <v>0</v>
      </c>
      <c r="M314">
        <f>IFERROR(VLOOKUP($B314,Kraftvärmeprod!$B$1:$AH$479,MATCH(M$2,Kraftvärmeprod!$B$1:$AG$1,0),FALSE)/1,0)-IFERROR(VLOOKUP($B314,'Slutlig allokering kvv'!$B$2:$AC$462,MATCH(M$3,'Slutlig allokering kvv'!$B$1:$AJ$1,0),FALSE)/1,0)</f>
        <v>0</v>
      </c>
      <c r="N314">
        <f>IFERROR(VLOOKUP($B314,Kraftvärmeprod!$B$1:$AH$479,MATCH(N$2,Kraftvärmeprod!$B$1:$AG$1,0),FALSE)/1,0)-IFERROR(VLOOKUP($B314,'Slutlig allokering kvv'!$B$2:$AC$462,MATCH(N$3,'Slutlig allokering kvv'!$B$1:$AJ$1,0),FALSE)/1,0)</f>
        <v>0</v>
      </c>
      <c r="O314">
        <f>IFERROR(VLOOKUP($B314,Kraftvärmeprod!$B$1:$AH$479,MATCH(O$2,Kraftvärmeprod!$B$1:$AG$1,0),FALSE)/1,0)-IFERROR(VLOOKUP($B314,'Slutlig allokering kvv'!$B$2:$AC$462,MATCH(O$3,'Slutlig allokering kvv'!$B$1:$AJ$1,0),FALSE)/1,0)</f>
        <v>0</v>
      </c>
      <c r="P314">
        <f>IFERROR(VLOOKUP($B314,Kraftvärmeprod!$B$1:$AH$479,MATCH(P$2,Kraftvärmeprod!$B$1:$AG$1,0),FALSE)/1,0)-IFERROR(VLOOKUP($B314,'Slutlig allokering kvv'!$B$2:$AC$462,MATCH(P$3,'Slutlig allokering kvv'!$B$1:$AJ$1,0),FALSE)/1,0)</f>
        <v>0</v>
      </c>
      <c r="Q314">
        <f>IFERROR(VLOOKUP($B314,Kraftvärmeprod!$B$1:$AH$479,MATCH(Q$2,Kraftvärmeprod!$B$1:$AG$1,0),FALSE)/1,0)-IFERROR(VLOOKUP($B314,'Slutlig allokering kvv'!$B$2:$AC$462,MATCH(Q$3,'Slutlig allokering kvv'!$B$1:$AJ$1,0),FALSE)/1,0)</f>
        <v>0</v>
      </c>
      <c r="R314">
        <f>IFERROR(VLOOKUP($B314,Kraftvärmeprod!$B$1:$AH$479,MATCH(R$2,Kraftvärmeprod!$B$1:$AG$1,0),FALSE)/1,0)-IFERROR(VLOOKUP($B314,'Slutlig allokering kvv'!$B$2:$AC$462,MATCH(R$3,'Slutlig allokering kvv'!$B$1:$AJ$1,0),FALSE)/1,0)</f>
        <v>0</v>
      </c>
      <c r="S314">
        <f>IFERROR(VLOOKUP($B314,Kraftvärmeprod!$B$1:$AH$479,MATCH(S$2,Kraftvärmeprod!$B$1:$AG$1,0),FALSE)/1,0)-IFERROR(VLOOKUP($B314,'Slutlig allokering kvv'!$B$2:$AC$462,MATCH(S$3,'Slutlig allokering kvv'!$B$1:$AJ$1,0),FALSE)/1,0)</f>
        <v>0</v>
      </c>
      <c r="T314" s="6">
        <f>IFERROR(VLOOKUP($B314,Miljö!$B$1:$S$477,MATCH(T$2,Miljö!$B$1:$X$1,0),FALSE)/1,0)-IFERROR(VLOOKUP($B314,'Slutlig allokering kvv'!$B$2:$AC$462,MATCH(T$3,'Slutlig allokering kvv'!$B$1:$AJ$1,0),FALSE)/1,0)</f>
        <v>0</v>
      </c>
      <c r="U314">
        <f>IFERROR(VLOOKUP($B314,Kraftvärmeprod!$B$1:$AH$479,MATCH(U$2,Kraftvärmeprod!$B$1:$AG$1,0),FALSE)/1,0)-IFERROR(VLOOKUP($B314,'Slutlig allokering kvv'!$B$2:$AC$462,MATCH(U$3,'Slutlig allokering kvv'!$B$1:$AJ$1,0),FALSE)/1,0)</f>
        <v>0</v>
      </c>
      <c r="V314">
        <f>IFERROR(VLOOKUP($B314,Kraftvärmeprod!$B$1:$AH$479,MATCH(V$2,Kraftvärmeprod!$B$1:$AG$1,0),FALSE)/1,0)-IFERROR(VLOOKUP($B314,'Slutlig allokering kvv'!$B$2:$AC$462,MATCH(V$3,'Slutlig allokering kvv'!$B$1:$AJ$1,0),FALSE)/1,0)</f>
        <v>0</v>
      </c>
      <c r="W314">
        <f>IFERROR(VLOOKUP($B314,Kraftvärmeprod!$B$1:$AH$479,MATCH(W$2,Kraftvärmeprod!$B$1:$AG$1,0),FALSE)/1,0)-IFERROR(VLOOKUP($B314,'Slutlig allokering kvv'!$B$2:$AC$462,MATCH(W$3,'Slutlig allokering kvv'!$B$1:$AJ$1,0),FALSE)/1,0)</f>
        <v>0</v>
      </c>
      <c r="X314">
        <f>IFERROR(VLOOKUP($B314,Kraftvärmeprod!$B$1:$AH$479,MATCH(X$2,Kraftvärmeprod!$B$1:$AG$1,0),FALSE)/1,0)-IFERROR(VLOOKUP($B314,'Slutlig allokering kvv'!$B$2:$AC$462,MATCH(X$3,'Slutlig allokering kvv'!$B$1:$AJ$1,0),FALSE)/1,0)</f>
        <v>0</v>
      </c>
      <c r="Y314">
        <f>IFERROR(VLOOKUP($B314,Kraftvärmeprod!$B$1:$AH$479,MATCH(Y$2,Kraftvärmeprod!$B$1:$AG$1,0),FALSE)/1,0)-IFERROR(VLOOKUP($B314,'Slutlig allokering kvv'!$B$2:$AC$462,MATCH(Y$3,'Slutlig allokering kvv'!$B$1:$AJ$1,0),FALSE)/1,0)</f>
        <v>0</v>
      </c>
      <c r="Z314">
        <f>IFERROR(VLOOKUP($B314,Kraftvärmeprod!$B$1:$AH$479,MATCH(Z$2,Kraftvärmeprod!$B$1:$AG$1,0),FALSE)/1,0)-IFERROR(VLOOKUP($B314,'Slutlig allokering kvv'!$B$2:$AC$462,MATCH(Z$3,'Slutlig allokering kvv'!$B$1:$AJ$1,0),FALSE)/1,0)</f>
        <v>0</v>
      </c>
      <c r="AA314">
        <f>IFERROR(VLOOKUP($B314,Kraftvärmeprod!$B$1:$AH$479,MATCH(AA$2,Kraftvärmeprod!$B$1:$AG$1,0),FALSE)/1,0)-IFERROR(VLOOKUP($B314,'Slutlig allokering kvv'!$B$2:$AC$462,MATCH(AA$3,'Slutlig allokering kvv'!$B$1:$AJ$1,0),FALSE)/1,0)</f>
        <v>0</v>
      </c>
      <c r="AE314">
        <f t="shared" si="8"/>
        <v>0</v>
      </c>
      <c r="AG314">
        <f>IFERROR(VLOOKUP(B314,'Slutlig allokering kvv'!$B$2:$AJ$462,MATCH("Summa slutlig allokerad tillförd energi (utan hjälpel och rökgaskondensering):",'Slutlig allokering kvv'!$B$1:$AK$1,0),FALSE)/1,"")</f>
        <v>0</v>
      </c>
      <c r="AI314" s="137" t="str">
        <f>IFERROR(1-VLOOKUP(B314,'Slutlig allokering kvv'!$B$2:$AJ$462,MATCH("Andel av bränsle i kvv som allokerats till värme, exklusive rökgaskondensering och hjälpel",'Slutlig allokering kvv'!$B$1:$AK$1,0),FALSE),"")</f>
        <v/>
      </c>
      <c r="AK314" s="137" t="str">
        <f t="shared" si="9"/>
        <v/>
      </c>
    </row>
    <row r="315" spans="1:37" x14ac:dyDescent="0.25">
      <c r="A315" s="2" t="s">
        <v>477</v>
      </c>
      <c r="B315" s="2" t="s">
        <v>481</v>
      </c>
      <c r="C315">
        <f>IFERROR(VLOOKUP($B315,Kraftvärmeprod!$B$1:$AH$479,MATCH(C$3,Kraftvärmeprod!$B$1:$AG$1,0),FALSE)/1,"")</f>
        <v>887.9</v>
      </c>
      <c r="D315">
        <f>IFERROR(VLOOKUP($B315,Kraftvärmeprod!$B$1:$AH$479,MATCH(D$3,Kraftvärmeprod!$B$1:$AG$1,0),FALSE)/1,"")</f>
        <v>211.9</v>
      </c>
      <c r="E315">
        <f>IFERROR(VLOOKUP($B315,Kraftvärmeprod!$B$1:$AH$479,MATCH(E$2,Kraftvärmeprod!$B$1:$AG$1,0),FALSE)/1,0)-IFERROR(VLOOKUP($B315,'Slutlig allokering kvv'!$B$2:$AC$462,MATCH(E$3,'Slutlig allokering kvv'!$B$1:$AJ$1,0),FALSE)/1,0)</f>
        <v>252.39999999999998</v>
      </c>
      <c r="F315">
        <f>IFERROR(VLOOKUP($B315,Kraftvärmeprod!$B$1:$AH$479,MATCH(F$2,Kraftvärmeprod!$B$1:$AG$1,0),FALSE)/1,0)-IFERROR(VLOOKUP($B315,'Slutlig allokering kvv'!$B$2:$AC$462,MATCH(F$3,'Slutlig allokering kvv'!$B$1:$AJ$1,0),FALSE)/1,0)</f>
        <v>0</v>
      </c>
      <c r="G315">
        <f>IFERROR(VLOOKUP($B315,Kraftvärmeprod!$B$1:$AH$479,MATCH(G$2,Kraftvärmeprod!$B$1:$AG$1,0),FALSE)/1,0)-IFERROR(VLOOKUP($B315,'Slutlig allokering kvv'!$B$2:$AC$462,MATCH(G$3,'Slutlig allokering kvv'!$B$1:$AJ$1,0),FALSE)/1,0)</f>
        <v>11.3886</v>
      </c>
      <c r="H315">
        <f>IFERROR(VLOOKUP($B315,Kraftvärmeprod!$B$1:$AH$479,MATCH(H$2,Kraftvärmeprod!$B$1:$AG$1,0),FALSE)/1,0)-IFERROR(VLOOKUP($B315,'Slutlig allokering kvv'!$B$2:$AC$462,MATCH(H$3,'Slutlig allokering kvv'!$B$1:$AJ$1,0),FALSE)/1,0)</f>
        <v>0</v>
      </c>
      <c r="I315">
        <f>IFERROR(VLOOKUP($B315,Kraftvärmeprod!$B$1:$AH$479,MATCH(I$2,Kraftvärmeprod!$B$1:$AG$1,0),FALSE)/1,0)-IFERROR(VLOOKUP($B315,'Slutlig allokering kvv'!$B$2:$AC$462,MATCH(I$3,'Slutlig allokering kvv'!$B$1:$AJ$1,0),FALSE)/1,0)</f>
        <v>3.8091499999999989</v>
      </c>
      <c r="J315">
        <f>IFERROR(VLOOKUP($B315,Kraftvärmeprod!$B$1:$AH$479,MATCH(J$2,Kraftvärmeprod!$B$1:$AG$1,0),FALSE)/1,0)-IFERROR(VLOOKUP($B315,'Slutlig allokering kvv'!$B$2:$AC$462,MATCH(J$3,'Slutlig allokering kvv'!$B$1:$AJ$1,0),FALSE)/1,0)</f>
        <v>0</v>
      </c>
      <c r="K315">
        <f>IFERROR(VLOOKUP($B315,Kraftvärmeprod!$B$1:$AH$479,MATCH(K$2,Kraftvärmeprod!$B$1:$AG$1,0),FALSE)/1,0)-IFERROR(VLOOKUP($B315,'Slutlig allokering kvv'!$B$2:$AC$462,MATCH(K$3,'Slutlig allokering kvv'!$B$1:$AJ$1,0),FALSE)/1,0)</f>
        <v>10.873999999999999</v>
      </c>
      <c r="L315">
        <f>IFERROR(VLOOKUP($B315,Kraftvärmeprod!$B$1:$AH$479,MATCH(L$2,Kraftvärmeprod!$B$1:$AG$1,0),FALSE)/1,0)-IFERROR(VLOOKUP($B315,'Slutlig allokering kvv'!$B$2:$AC$462,MATCH(L$3,'Slutlig allokering kvv'!$B$1:$AJ$1,0),FALSE)/1,0)</f>
        <v>12.1556</v>
      </c>
      <c r="M315">
        <f>IFERROR(VLOOKUP($B315,Kraftvärmeprod!$B$1:$AH$479,MATCH(M$2,Kraftvärmeprod!$B$1:$AG$1,0),FALSE)/1,0)-IFERROR(VLOOKUP($B315,'Slutlig allokering kvv'!$B$2:$AC$462,MATCH(M$3,'Slutlig allokering kvv'!$B$1:$AJ$1,0),FALSE)/1,0)</f>
        <v>0</v>
      </c>
      <c r="N315">
        <f>IFERROR(VLOOKUP($B315,Kraftvärmeprod!$B$1:$AH$479,MATCH(N$2,Kraftvärmeprod!$B$1:$AG$1,0),FALSE)/1,0)-IFERROR(VLOOKUP($B315,'Slutlig allokering kvv'!$B$2:$AC$462,MATCH(N$3,'Slutlig allokering kvv'!$B$1:$AJ$1,0),FALSE)/1,0)</f>
        <v>107.29100000000003</v>
      </c>
      <c r="O315">
        <f>IFERROR(VLOOKUP($B315,Kraftvärmeprod!$B$1:$AH$479,MATCH(O$2,Kraftvärmeprod!$B$1:$AG$1,0),FALSE)/1,0)-IFERROR(VLOOKUP($B315,'Slutlig allokering kvv'!$B$2:$AC$462,MATCH(O$3,'Slutlig allokering kvv'!$B$1:$AJ$1,0),FALSE)/1,0)</f>
        <v>0</v>
      </c>
      <c r="P315">
        <f>IFERROR(VLOOKUP($B315,Kraftvärmeprod!$B$1:$AH$479,MATCH(P$2,Kraftvärmeprod!$B$1:$AG$1,0),FALSE)/1,0)-IFERROR(VLOOKUP($B315,'Slutlig allokering kvv'!$B$2:$AC$462,MATCH(P$3,'Slutlig allokering kvv'!$B$1:$AJ$1,0),FALSE)/1,0)</f>
        <v>0.53683799999999993</v>
      </c>
      <c r="Q315">
        <f>IFERROR(VLOOKUP($B315,Kraftvärmeprod!$B$1:$AH$479,MATCH(Q$2,Kraftvärmeprod!$B$1:$AG$1,0),FALSE)/1,0)-IFERROR(VLOOKUP($B315,'Slutlig allokering kvv'!$B$2:$AC$462,MATCH(Q$3,'Slutlig allokering kvv'!$B$1:$AJ$1,0),FALSE)/1,0)</f>
        <v>29.950600000000001</v>
      </c>
      <c r="R315">
        <f>IFERROR(VLOOKUP($B315,Kraftvärmeprod!$B$1:$AH$479,MATCH(R$2,Kraftvärmeprod!$B$1:$AG$1,0),FALSE)/1,0)-IFERROR(VLOOKUP($B315,'Slutlig allokering kvv'!$B$2:$AC$462,MATCH(R$3,'Slutlig allokering kvv'!$B$1:$AJ$1,0),FALSE)/1,0)</f>
        <v>0</v>
      </c>
      <c r="S315">
        <f>IFERROR(VLOOKUP($B315,Kraftvärmeprod!$B$1:$AH$479,MATCH(S$2,Kraftvärmeprod!$B$1:$AG$1,0),FALSE)/1,0)-IFERROR(VLOOKUP($B315,'Slutlig allokering kvv'!$B$2:$AC$462,MATCH(S$3,'Slutlig allokering kvv'!$B$1:$AJ$1,0),FALSE)/1,0)</f>
        <v>0</v>
      </c>
      <c r="T315" s="6">
        <f>IFERROR(VLOOKUP($B315,Miljö!$B$1:$S$477,MATCH(T$2,Miljö!$B$1:$X$1,0),FALSE)/1,0)-IFERROR(VLOOKUP($B315,'Slutlig allokering kvv'!$B$2:$AC$462,MATCH(T$3,'Slutlig allokering kvv'!$B$1:$AJ$1,0),FALSE)/1,0)</f>
        <v>24.7956</v>
      </c>
      <c r="U315">
        <f>IFERROR(VLOOKUP($B315,Kraftvärmeprod!$B$1:$AH$479,MATCH(U$2,Kraftvärmeprod!$B$1:$AG$1,0),FALSE)/1,0)-IFERROR(VLOOKUP($B315,'Slutlig allokering kvv'!$B$2:$AC$462,MATCH(U$3,'Slutlig allokering kvv'!$B$1:$AJ$1,0),FALSE)/1,0)</f>
        <v>0</v>
      </c>
      <c r="V315">
        <f>IFERROR(VLOOKUP($B315,Kraftvärmeprod!$B$1:$AH$479,MATCH(V$2,Kraftvärmeprod!$B$1:$AG$1,0),FALSE)/1,0)-IFERROR(VLOOKUP($B315,'Slutlig allokering kvv'!$B$2:$AC$462,MATCH(V$3,'Slutlig allokering kvv'!$B$1:$AJ$1,0),FALSE)/1,0)</f>
        <v>0</v>
      </c>
      <c r="W315">
        <f>IFERROR(VLOOKUP($B315,Kraftvärmeprod!$B$1:$AH$479,MATCH(W$2,Kraftvärmeprod!$B$1:$AG$1,0),FALSE)/1,0)-IFERROR(VLOOKUP($B315,'Slutlig allokering kvv'!$B$2:$AC$462,MATCH(W$3,'Slutlig allokering kvv'!$B$1:$AJ$1,0),FALSE)/1,0)</f>
        <v>0</v>
      </c>
      <c r="X315">
        <f>IFERROR(VLOOKUP($B315,Kraftvärmeprod!$B$1:$AH$479,MATCH(X$2,Kraftvärmeprod!$B$1:$AG$1,0),FALSE)/1,0)-IFERROR(VLOOKUP($B315,'Slutlig allokering kvv'!$B$2:$AC$462,MATCH(X$3,'Slutlig allokering kvv'!$B$1:$AJ$1,0),FALSE)/1,0)</f>
        <v>0</v>
      </c>
      <c r="Y315">
        <f>IFERROR(VLOOKUP($B315,Kraftvärmeprod!$B$1:$AH$479,MATCH(Y$2,Kraftvärmeprod!$B$1:$AG$1,0),FALSE)/1,0)-IFERROR(VLOOKUP($B315,'Slutlig allokering kvv'!$B$2:$AC$462,MATCH(Y$3,'Slutlig allokering kvv'!$B$1:$AJ$1,0),FALSE)/1,0)</f>
        <v>42.599999999999994</v>
      </c>
      <c r="Z315">
        <f>IFERROR(VLOOKUP($B315,Kraftvärmeprod!$B$1:$AH$479,MATCH(Z$2,Kraftvärmeprod!$B$1:$AG$1,0),FALSE)/1,0)-IFERROR(VLOOKUP($B315,'Slutlig allokering kvv'!$B$2:$AC$462,MATCH(Z$3,'Slutlig allokering kvv'!$B$1:$AJ$1,0),FALSE)/1,0)</f>
        <v>0</v>
      </c>
      <c r="AA315">
        <f>IFERROR(VLOOKUP($B315,Kraftvärmeprod!$B$1:$AH$479,MATCH(AA$2,Kraftvärmeprod!$B$1:$AG$1,0),FALSE)/1,0)-IFERROR(VLOOKUP($B315,'Slutlig allokering kvv'!$B$2:$AC$462,MATCH(AA$3,'Slutlig allokering kvv'!$B$1:$AJ$1,0),FALSE)/1,0)</f>
        <v>17.370599999999996</v>
      </c>
      <c r="AE315">
        <f t="shared" si="8"/>
        <v>488.37638799999996</v>
      </c>
      <c r="AG315">
        <f>IFERROR(VLOOKUP(B315,'Slutlig allokering kvv'!$B$2:$AJ$462,MATCH("Summa slutlig allokerad tillförd energi (utan hjälpel och rökgaskondensering):",'Slutlig allokering kvv'!$B$1:$AK$1,0),FALSE)/1,"")</f>
        <v>827.32361199999991</v>
      </c>
      <c r="AI315" s="137">
        <f>IFERROR(1-VLOOKUP(B315,'Slutlig allokering kvv'!$B$2:$AJ$462,MATCH("Andel av bränsle i kvv som allokerats till värme, exklusive rökgaskondensering och hjälpel",'Slutlig allokering kvv'!$B$1:$AK$1,0),FALSE),"")</f>
        <v>0.37119129588812039</v>
      </c>
      <c r="AK315" s="137">
        <f t="shared" si="9"/>
        <v>0.37119129588812044</v>
      </c>
    </row>
    <row r="316" spans="1:37" x14ac:dyDescent="0.25">
      <c r="A316" s="2" t="s">
        <v>477</v>
      </c>
      <c r="B316" s="2" t="s">
        <v>482</v>
      </c>
      <c r="C316" t="str">
        <f>IFERROR(VLOOKUP($B316,Kraftvärmeprod!$B$1:$AH$479,MATCH(C$3,Kraftvärmeprod!$B$1:$AG$1,0),FALSE)/1,"")</f>
        <v/>
      </c>
      <c r="D316" t="str">
        <f>IFERROR(VLOOKUP($B316,Kraftvärmeprod!$B$1:$AH$479,MATCH(D$3,Kraftvärmeprod!$B$1:$AG$1,0),FALSE)/1,"")</f>
        <v/>
      </c>
      <c r="E316">
        <f>IFERROR(VLOOKUP($B316,Kraftvärmeprod!$B$1:$AH$479,MATCH(E$2,Kraftvärmeprod!$B$1:$AG$1,0),FALSE)/1,0)-IFERROR(VLOOKUP($B316,'Slutlig allokering kvv'!$B$2:$AC$462,MATCH(E$3,'Slutlig allokering kvv'!$B$1:$AJ$1,0),FALSE)/1,0)</f>
        <v>0</v>
      </c>
      <c r="F316">
        <f>IFERROR(VLOOKUP($B316,Kraftvärmeprod!$B$1:$AH$479,MATCH(F$2,Kraftvärmeprod!$B$1:$AG$1,0),FALSE)/1,0)-IFERROR(VLOOKUP($B316,'Slutlig allokering kvv'!$B$2:$AC$462,MATCH(F$3,'Slutlig allokering kvv'!$B$1:$AJ$1,0),FALSE)/1,0)</f>
        <v>0</v>
      </c>
      <c r="G316">
        <f>IFERROR(VLOOKUP($B316,Kraftvärmeprod!$B$1:$AH$479,MATCH(G$2,Kraftvärmeprod!$B$1:$AG$1,0),FALSE)/1,0)-IFERROR(VLOOKUP($B316,'Slutlig allokering kvv'!$B$2:$AC$462,MATCH(G$3,'Slutlig allokering kvv'!$B$1:$AJ$1,0),FALSE)/1,0)</f>
        <v>0</v>
      </c>
      <c r="H316">
        <f>IFERROR(VLOOKUP($B316,Kraftvärmeprod!$B$1:$AH$479,MATCH(H$2,Kraftvärmeprod!$B$1:$AG$1,0),FALSE)/1,0)-IFERROR(VLOOKUP($B316,'Slutlig allokering kvv'!$B$2:$AC$462,MATCH(H$3,'Slutlig allokering kvv'!$B$1:$AJ$1,0),FALSE)/1,0)</f>
        <v>0</v>
      </c>
      <c r="I316">
        <f>IFERROR(VLOOKUP($B316,Kraftvärmeprod!$B$1:$AH$479,MATCH(I$2,Kraftvärmeprod!$B$1:$AG$1,0),FALSE)/1,0)-IFERROR(VLOOKUP($B316,'Slutlig allokering kvv'!$B$2:$AC$462,MATCH(I$3,'Slutlig allokering kvv'!$B$1:$AJ$1,0),FALSE)/1,0)</f>
        <v>0</v>
      </c>
      <c r="J316">
        <f>IFERROR(VLOOKUP($B316,Kraftvärmeprod!$B$1:$AH$479,MATCH(J$2,Kraftvärmeprod!$B$1:$AG$1,0),FALSE)/1,0)-IFERROR(VLOOKUP($B316,'Slutlig allokering kvv'!$B$2:$AC$462,MATCH(J$3,'Slutlig allokering kvv'!$B$1:$AJ$1,0),FALSE)/1,0)</f>
        <v>0</v>
      </c>
      <c r="K316">
        <f>IFERROR(VLOOKUP($B316,Kraftvärmeprod!$B$1:$AH$479,MATCH(K$2,Kraftvärmeprod!$B$1:$AG$1,0),FALSE)/1,0)-IFERROR(VLOOKUP($B316,'Slutlig allokering kvv'!$B$2:$AC$462,MATCH(K$3,'Slutlig allokering kvv'!$B$1:$AJ$1,0),FALSE)/1,0)</f>
        <v>0</v>
      </c>
      <c r="L316">
        <f>IFERROR(VLOOKUP($B316,Kraftvärmeprod!$B$1:$AH$479,MATCH(L$2,Kraftvärmeprod!$B$1:$AG$1,0),FALSE)/1,0)-IFERROR(VLOOKUP($B316,'Slutlig allokering kvv'!$B$2:$AC$462,MATCH(L$3,'Slutlig allokering kvv'!$B$1:$AJ$1,0),FALSE)/1,0)</f>
        <v>0</v>
      </c>
      <c r="M316">
        <f>IFERROR(VLOOKUP($B316,Kraftvärmeprod!$B$1:$AH$479,MATCH(M$2,Kraftvärmeprod!$B$1:$AG$1,0),FALSE)/1,0)-IFERROR(VLOOKUP($B316,'Slutlig allokering kvv'!$B$2:$AC$462,MATCH(M$3,'Slutlig allokering kvv'!$B$1:$AJ$1,0),FALSE)/1,0)</f>
        <v>0</v>
      </c>
      <c r="N316">
        <f>IFERROR(VLOOKUP($B316,Kraftvärmeprod!$B$1:$AH$479,MATCH(N$2,Kraftvärmeprod!$B$1:$AG$1,0),FALSE)/1,0)-IFERROR(VLOOKUP($B316,'Slutlig allokering kvv'!$B$2:$AC$462,MATCH(N$3,'Slutlig allokering kvv'!$B$1:$AJ$1,0),FALSE)/1,0)</f>
        <v>0</v>
      </c>
      <c r="O316">
        <f>IFERROR(VLOOKUP($B316,Kraftvärmeprod!$B$1:$AH$479,MATCH(O$2,Kraftvärmeprod!$B$1:$AG$1,0),FALSE)/1,0)-IFERROR(VLOOKUP($B316,'Slutlig allokering kvv'!$B$2:$AC$462,MATCH(O$3,'Slutlig allokering kvv'!$B$1:$AJ$1,0),FALSE)/1,0)</f>
        <v>0</v>
      </c>
      <c r="P316">
        <f>IFERROR(VLOOKUP($B316,Kraftvärmeprod!$B$1:$AH$479,MATCH(P$2,Kraftvärmeprod!$B$1:$AG$1,0),FALSE)/1,0)-IFERROR(VLOOKUP($B316,'Slutlig allokering kvv'!$B$2:$AC$462,MATCH(P$3,'Slutlig allokering kvv'!$B$1:$AJ$1,0),FALSE)/1,0)</f>
        <v>0</v>
      </c>
      <c r="Q316">
        <f>IFERROR(VLOOKUP($B316,Kraftvärmeprod!$B$1:$AH$479,MATCH(Q$2,Kraftvärmeprod!$B$1:$AG$1,0),FALSE)/1,0)-IFERROR(VLOOKUP($B316,'Slutlig allokering kvv'!$B$2:$AC$462,MATCH(Q$3,'Slutlig allokering kvv'!$B$1:$AJ$1,0),FALSE)/1,0)</f>
        <v>0</v>
      </c>
      <c r="R316">
        <f>IFERROR(VLOOKUP($B316,Kraftvärmeprod!$B$1:$AH$479,MATCH(R$2,Kraftvärmeprod!$B$1:$AG$1,0),FALSE)/1,0)-IFERROR(VLOOKUP($B316,'Slutlig allokering kvv'!$B$2:$AC$462,MATCH(R$3,'Slutlig allokering kvv'!$B$1:$AJ$1,0),FALSE)/1,0)</f>
        <v>0</v>
      </c>
      <c r="S316">
        <f>IFERROR(VLOOKUP($B316,Kraftvärmeprod!$B$1:$AH$479,MATCH(S$2,Kraftvärmeprod!$B$1:$AG$1,0),FALSE)/1,0)-IFERROR(VLOOKUP($B316,'Slutlig allokering kvv'!$B$2:$AC$462,MATCH(S$3,'Slutlig allokering kvv'!$B$1:$AJ$1,0),FALSE)/1,0)</f>
        <v>0</v>
      </c>
      <c r="T316" s="6">
        <f>IFERROR(VLOOKUP($B316,Miljö!$B$1:$S$477,MATCH(T$2,Miljö!$B$1:$X$1,0),FALSE)/1,0)-IFERROR(VLOOKUP($B316,'Slutlig allokering kvv'!$B$2:$AC$462,MATCH(T$3,'Slutlig allokering kvv'!$B$1:$AJ$1,0),FALSE)/1,0)</f>
        <v>0</v>
      </c>
      <c r="U316">
        <f>IFERROR(VLOOKUP($B316,Kraftvärmeprod!$B$1:$AH$479,MATCH(U$2,Kraftvärmeprod!$B$1:$AG$1,0),FALSE)/1,0)-IFERROR(VLOOKUP($B316,'Slutlig allokering kvv'!$B$2:$AC$462,MATCH(U$3,'Slutlig allokering kvv'!$B$1:$AJ$1,0),FALSE)/1,0)</f>
        <v>0</v>
      </c>
      <c r="V316">
        <f>IFERROR(VLOOKUP($B316,Kraftvärmeprod!$B$1:$AH$479,MATCH(V$2,Kraftvärmeprod!$B$1:$AG$1,0),FALSE)/1,0)-IFERROR(VLOOKUP($B316,'Slutlig allokering kvv'!$B$2:$AC$462,MATCH(V$3,'Slutlig allokering kvv'!$B$1:$AJ$1,0),FALSE)/1,0)</f>
        <v>0</v>
      </c>
      <c r="W316">
        <f>IFERROR(VLOOKUP($B316,Kraftvärmeprod!$B$1:$AH$479,MATCH(W$2,Kraftvärmeprod!$B$1:$AG$1,0),FALSE)/1,0)-IFERROR(VLOOKUP($B316,'Slutlig allokering kvv'!$B$2:$AC$462,MATCH(W$3,'Slutlig allokering kvv'!$B$1:$AJ$1,0),FALSE)/1,0)</f>
        <v>0</v>
      </c>
      <c r="X316">
        <f>IFERROR(VLOOKUP($B316,Kraftvärmeprod!$B$1:$AH$479,MATCH(X$2,Kraftvärmeprod!$B$1:$AG$1,0),FALSE)/1,0)-IFERROR(VLOOKUP($B316,'Slutlig allokering kvv'!$B$2:$AC$462,MATCH(X$3,'Slutlig allokering kvv'!$B$1:$AJ$1,0),FALSE)/1,0)</f>
        <v>0</v>
      </c>
      <c r="Y316">
        <f>IFERROR(VLOOKUP($B316,Kraftvärmeprod!$B$1:$AH$479,MATCH(Y$2,Kraftvärmeprod!$B$1:$AG$1,0),FALSE)/1,0)-IFERROR(VLOOKUP($B316,'Slutlig allokering kvv'!$B$2:$AC$462,MATCH(Y$3,'Slutlig allokering kvv'!$B$1:$AJ$1,0),FALSE)/1,0)</f>
        <v>0</v>
      </c>
      <c r="Z316">
        <f>IFERROR(VLOOKUP($B316,Kraftvärmeprod!$B$1:$AH$479,MATCH(Z$2,Kraftvärmeprod!$B$1:$AG$1,0),FALSE)/1,0)-IFERROR(VLOOKUP($B316,'Slutlig allokering kvv'!$B$2:$AC$462,MATCH(Z$3,'Slutlig allokering kvv'!$B$1:$AJ$1,0),FALSE)/1,0)</f>
        <v>0</v>
      </c>
      <c r="AA316">
        <f>IFERROR(VLOOKUP($B316,Kraftvärmeprod!$B$1:$AH$479,MATCH(AA$2,Kraftvärmeprod!$B$1:$AG$1,0),FALSE)/1,0)-IFERROR(VLOOKUP($B316,'Slutlig allokering kvv'!$B$2:$AC$462,MATCH(AA$3,'Slutlig allokering kvv'!$B$1:$AJ$1,0),FALSE)/1,0)</f>
        <v>0</v>
      </c>
      <c r="AE316">
        <f t="shared" si="8"/>
        <v>0</v>
      </c>
      <c r="AG316">
        <f>IFERROR(VLOOKUP(B316,'Slutlig allokering kvv'!$B$2:$AJ$462,MATCH("Summa slutlig allokerad tillförd energi (utan hjälpel och rökgaskondensering):",'Slutlig allokering kvv'!$B$1:$AK$1,0),FALSE)/1,"")</f>
        <v>0</v>
      </c>
      <c r="AI316" s="137" t="str">
        <f>IFERROR(1-VLOOKUP(B316,'Slutlig allokering kvv'!$B$2:$AJ$462,MATCH("Andel av bränsle i kvv som allokerats till värme, exklusive rökgaskondensering och hjälpel",'Slutlig allokering kvv'!$B$1:$AK$1,0),FALSE),"")</f>
        <v/>
      </c>
      <c r="AK316" s="137" t="str">
        <f t="shared" si="9"/>
        <v/>
      </c>
    </row>
    <row r="317" spans="1:37" x14ac:dyDescent="0.25">
      <c r="A317" s="2" t="s">
        <v>477</v>
      </c>
      <c r="B317" s="2" t="s">
        <v>483</v>
      </c>
      <c r="C317" t="str">
        <f>IFERROR(VLOOKUP($B317,Kraftvärmeprod!$B$1:$AH$479,MATCH(C$3,Kraftvärmeprod!$B$1:$AG$1,0),FALSE)/1,"")</f>
        <v/>
      </c>
      <c r="D317" t="str">
        <f>IFERROR(VLOOKUP($B317,Kraftvärmeprod!$B$1:$AH$479,MATCH(D$3,Kraftvärmeprod!$B$1:$AG$1,0),FALSE)/1,"")</f>
        <v/>
      </c>
      <c r="E317">
        <f>IFERROR(VLOOKUP($B317,Kraftvärmeprod!$B$1:$AH$479,MATCH(E$2,Kraftvärmeprod!$B$1:$AG$1,0),FALSE)/1,0)-IFERROR(VLOOKUP($B317,'Slutlig allokering kvv'!$B$2:$AC$462,MATCH(E$3,'Slutlig allokering kvv'!$B$1:$AJ$1,0),FALSE)/1,0)</f>
        <v>0</v>
      </c>
      <c r="F317">
        <f>IFERROR(VLOOKUP($B317,Kraftvärmeprod!$B$1:$AH$479,MATCH(F$2,Kraftvärmeprod!$B$1:$AG$1,0),FALSE)/1,0)-IFERROR(VLOOKUP($B317,'Slutlig allokering kvv'!$B$2:$AC$462,MATCH(F$3,'Slutlig allokering kvv'!$B$1:$AJ$1,0),FALSE)/1,0)</f>
        <v>0</v>
      </c>
      <c r="G317">
        <f>IFERROR(VLOOKUP($B317,Kraftvärmeprod!$B$1:$AH$479,MATCH(G$2,Kraftvärmeprod!$B$1:$AG$1,0),FALSE)/1,0)-IFERROR(VLOOKUP($B317,'Slutlig allokering kvv'!$B$2:$AC$462,MATCH(G$3,'Slutlig allokering kvv'!$B$1:$AJ$1,0),FALSE)/1,0)</f>
        <v>0</v>
      </c>
      <c r="H317">
        <f>IFERROR(VLOOKUP($B317,Kraftvärmeprod!$B$1:$AH$479,MATCH(H$2,Kraftvärmeprod!$B$1:$AG$1,0),FALSE)/1,0)-IFERROR(VLOOKUP($B317,'Slutlig allokering kvv'!$B$2:$AC$462,MATCH(H$3,'Slutlig allokering kvv'!$B$1:$AJ$1,0),FALSE)/1,0)</f>
        <v>0</v>
      </c>
      <c r="I317">
        <f>IFERROR(VLOOKUP($B317,Kraftvärmeprod!$B$1:$AH$479,MATCH(I$2,Kraftvärmeprod!$B$1:$AG$1,0),FALSE)/1,0)-IFERROR(VLOOKUP($B317,'Slutlig allokering kvv'!$B$2:$AC$462,MATCH(I$3,'Slutlig allokering kvv'!$B$1:$AJ$1,0),FALSE)/1,0)</f>
        <v>0</v>
      </c>
      <c r="J317">
        <f>IFERROR(VLOOKUP($B317,Kraftvärmeprod!$B$1:$AH$479,MATCH(J$2,Kraftvärmeprod!$B$1:$AG$1,0),FALSE)/1,0)-IFERROR(VLOOKUP($B317,'Slutlig allokering kvv'!$B$2:$AC$462,MATCH(J$3,'Slutlig allokering kvv'!$B$1:$AJ$1,0),FALSE)/1,0)</f>
        <v>0</v>
      </c>
      <c r="K317">
        <f>IFERROR(VLOOKUP($B317,Kraftvärmeprod!$B$1:$AH$479,MATCH(K$2,Kraftvärmeprod!$B$1:$AG$1,0),FALSE)/1,0)-IFERROR(VLOOKUP($B317,'Slutlig allokering kvv'!$B$2:$AC$462,MATCH(K$3,'Slutlig allokering kvv'!$B$1:$AJ$1,0),FALSE)/1,0)</f>
        <v>0</v>
      </c>
      <c r="L317">
        <f>IFERROR(VLOOKUP($B317,Kraftvärmeprod!$B$1:$AH$479,MATCH(L$2,Kraftvärmeprod!$B$1:$AG$1,0),FALSE)/1,0)-IFERROR(VLOOKUP($B317,'Slutlig allokering kvv'!$B$2:$AC$462,MATCH(L$3,'Slutlig allokering kvv'!$B$1:$AJ$1,0),FALSE)/1,0)</f>
        <v>0</v>
      </c>
      <c r="M317">
        <f>IFERROR(VLOOKUP($B317,Kraftvärmeprod!$B$1:$AH$479,MATCH(M$2,Kraftvärmeprod!$B$1:$AG$1,0),FALSE)/1,0)-IFERROR(VLOOKUP($B317,'Slutlig allokering kvv'!$B$2:$AC$462,MATCH(M$3,'Slutlig allokering kvv'!$B$1:$AJ$1,0),FALSE)/1,0)</f>
        <v>0</v>
      </c>
      <c r="N317">
        <f>IFERROR(VLOOKUP($B317,Kraftvärmeprod!$B$1:$AH$479,MATCH(N$2,Kraftvärmeprod!$B$1:$AG$1,0),FALSE)/1,0)-IFERROR(VLOOKUP($B317,'Slutlig allokering kvv'!$B$2:$AC$462,MATCH(N$3,'Slutlig allokering kvv'!$B$1:$AJ$1,0),FALSE)/1,0)</f>
        <v>0</v>
      </c>
      <c r="O317">
        <f>IFERROR(VLOOKUP($B317,Kraftvärmeprod!$B$1:$AH$479,MATCH(O$2,Kraftvärmeprod!$B$1:$AG$1,0),FALSE)/1,0)-IFERROR(VLOOKUP($B317,'Slutlig allokering kvv'!$B$2:$AC$462,MATCH(O$3,'Slutlig allokering kvv'!$B$1:$AJ$1,0),FALSE)/1,0)</f>
        <v>0</v>
      </c>
      <c r="P317">
        <f>IFERROR(VLOOKUP($B317,Kraftvärmeprod!$B$1:$AH$479,MATCH(P$2,Kraftvärmeprod!$B$1:$AG$1,0),FALSE)/1,0)-IFERROR(VLOOKUP($B317,'Slutlig allokering kvv'!$B$2:$AC$462,MATCH(P$3,'Slutlig allokering kvv'!$B$1:$AJ$1,0),FALSE)/1,0)</f>
        <v>0</v>
      </c>
      <c r="Q317">
        <f>IFERROR(VLOOKUP($B317,Kraftvärmeprod!$B$1:$AH$479,MATCH(Q$2,Kraftvärmeprod!$B$1:$AG$1,0),FALSE)/1,0)-IFERROR(VLOOKUP($B317,'Slutlig allokering kvv'!$B$2:$AC$462,MATCH(Q$3,'Slutlig allokering kvv'!$B$1:$AJ$1,0),FALSE)/1,0)</f>
        <v>0</v>
      </c>
      <c r="R317">
        <f>IFERROR(VLOOKUP($B317,Kraftvärmeprod!$B$1:$AH$479,MATCH(R$2,Kraftvärmeprod!$B$1:$AG$1,0),FALSE)/1,0)-IFERROR(VLOOKUP($B317,'Slutlig allokering kvv'!$B$2:$AC$462,MATCH(R$3,'Slutlig allokering kvv'!$B$1:$AJ$1,0),FALSE)/1,0)</f>
        <v>0</v>
      </c>
      <c r="S317">
        <f>IFERROR(VLOOKUP($B317,Kraftvärmeprod!$B$1:$AH$479,MATCH(S$2,Kraftvärmeprod!$B$1:$AG$1,0),FALSE)/1,0)-IFERROR(VLOOKUP($B317,'Slutlig allokering kvv'!$B$2:$AC$462,MATCH(S$3,'Slutlig allokering kvv'!$B$1:$AJ$1,0),FALSE)/1,0)</f>
        <v>0</v>
      </c>
      <c r="T317" s="6">
        <f>IFERROR(VLOOKUP($B317,Miljö!$B$1:$S$477,MATCH(T$2,Miljö!$B$1:$X$1,0),FALSE)/1,0)-IFERROR(VLOOKUP($B317,'Slutlig allokering kvv'!$B$2:$AC$462,MATCH(T$3,'Slutlig allokering kvv'!$B$1:$AJ$1,0),FALSE)/1,0)</f>
        <v>0</v>
      </c>
      <c r="U317">
        <f>IFERROR(VLOOKUP($B317,Kraftvärmeprod!$B$1:$AH$479,MATCH(U$2,Kraftvärmeprod!$B$1:$AG$1,0),FALSE)/1,0)-IFERROR(VLOOKUP($B317,'Slutlig allokering kvv'!$B$2:$AC$462,MATCH(U$3,'Slutlig allokering kvv'!$B$1:$AJ$1,0),FALSE)/1,0)</f>
        <v>0</v>
      </c>
      <c r="V317">
        <f>IFERROR(VLOOKUP($B317,Kraftvärmeprod!$B$1:$AH$479,MATCH(V$2,Kraftvärmeprod!$B$1:$AG$1,0),FALSE)/1,0)-IFERROR(VLOOKUP($B317,'Slutlig allokering kvv'!$B$2:$AC$462,MATCH(V$3,'Slutlig allokering kvv'!$B$1:$AJ$1,0),FALSE)/1,0)</f>
        <v>0</v>
      </c>
      <c r="W317">
        <f>IFERROR(VLOOKUP($B317,Kraftvärmeprod!$B$1:$AH$479,MATCH(W$2,Kraftvärmeprod!$B$1:$AG$1,0),FALSE)/1,0)-IFERROR(VLOOKUP($B317,'Slutlig allokering kvv'!$B$2:$AC$462,MATCH(W$3,'Slutlig allokering kvv'!$B$1:$AJ$1,0),FALSE)/1,0)</f>
        <v>0</v>
      </c>
      <c r="X317">
        <f>IFERROR(VLOOKUP($B317,Kraftvärmeprod!$B$1:$AH$479,MATCH(X$2,Kraftvärmeprod!$B$1:$AG$1,0),FALSE)/1,0)-IFERROR(VLOOKUP($B317,'Slutlig allokering kvv'!$B$2:$AC$462,MATCH(X$3,'Slutlig allokering kvv'!$B$1:$AJ$1,0),FALSE)/1,0)</f>
        <v>0</v>
      </c>
      <c r="Y317">
        <f>IFERROR(VLOOKUP($B317,Kraftvärmeprod!$B$1:$AH$479,MATCH(Y$2,Kraftvärmeprod!$B$1:$AG$1,0),FALSE)/1,0)-IFERROR(VLOOKUP($B317,'Slutlig allokering kvv'!$B$2:$AC$462,MATCH(Y$3,'Slutlig allokering kvv'!$B$1:$AJ$1,0),FALSE)/1,0)</f>
        <v>0</v>
      </c>
      <c r="Z317">
        <f>IFERROR(VLOOKUP($B317,Kraftvärmeprod!$B$1:$AH$479,MATCH(Z$2,Kraftvärmeprod!$B$1:$AG$1,0),FALSE)/1,0)-IFERROR(VLOOKUP($B317,'Slutlig allokering kvv'!$B$2:$AC$462,MATCH(Z$3,'Slutlig allokering kvv'!$B$1:$AJ$1,0),FALSE)/1,0)</f>
        <v>0</v>
      </c>
      <c r="AA317">
        <f>IFERROR(VLOOKUP($B317,Kraftvärmeprod!$B$1:$AH$479,MATCH(AA$2,Kraftvärmeprod!$B$1:$AG$1,0),FALSE)/1,0)-IFERROR(VLOOKUP($B317,'Slutlig allokering kvv'!$B$2:$AC$462,MATCH(AA$3,'Slutlig allokering kvv'!$B$1:$AJ$1,0),FALSE)/1,0)</f>
        <v>0</v>
      </c>
      <c r="AE317">
        <f t="shared" si="8"/>
        <v>0</v>
      </c>
      <c r="AG317">
        <f>IFERROR(VLOOKUP(B317,'Slutlig allokering kvv'!$B$2:$AJ$462,MATCH("Summa slutlig allokerad tillförd energi (utan hjälpel och rökgaskondensering):",'Slutlig allokering kvv'!$B$1:$AK$1,0),FALSE)/1,"")</f>
        <v>0</v>
      </c>
      <c r="AI317" s="137" t="str">
        <f>IFERROR(1-VLOOKUP(B317,'Slutlig allokering kvv'!$B$2:$AJ$462,MATCH("Andel av bränsle i kvv som allokerats till värme, exklusive rökgaskondensering och hjälpel",'Slutlig allokering kvv'!$B$1:$AK$1,0),FALSE),"")</f>
        <v/>
      </c>
      <c r="AK317" s="137" t="str">
        <f t="shared" si="9"/>
        <v/>
      </c>
    </row>
    <row r="318" spans="1:37" x14ac:dyDescent="0.25">
      <c r="A318" s="2" t="s">
        <v>484</v>
      </c>
      <c r="B318" s="2" t="s">
        <v>485</v>
      </c>
      <c r="C318" t="str">
        <f>IFERROR(VLOOKUP($B318,Kraftvärmeprod!$B$1:$AH$479,MATCH(C$3,Kraftvärmeprod!$B$1:$AG$1,0),FALSE)/1,"")</f>
        <v/>
      </c>
      <c r="D318" t="str">
        <f>IFERROR(VLOOKUP($B318,Kraftvärmeprod!$B$1:$AH$479,MATCH(D$3,Kraftvärmeprod!$B$1:$AG$1,0),FALSE)/1,"")</f>
        <v/>
      </c>
      <c r="E318">
        <f>IFERROR(VLOOKUP($B318,Kraftvärmeprod!$B$1:$AH$479,MATCH(E$2,Kraftvärmeprod!$B$1:$AG$1,0),FALSE)/1,0)-IFERROR(VLOOKUP($B318,'Slutlig allokering kvv'!$B$2:$AC$462,MATCH(E$3,'Slutlig allokering kvv'!$B$1:$AJ$1,0),FALSE)/1,0)</f>
        <v>0</v>
      </c>
      <c r="F318">
        <f>IFERROR(VLOOKUP($B318,Kraftvärmeprod!$B$1:$AH$479,MATCH(F$2,Kraftvärmeprod!$B$1:$AG$1,0),FALSE)/1,0)-IFERROR(VLOOKUP($B318,'Slutlig allokering kvv'!$B$2:$AC$462,MATCH(F$3,'Slutlig allokering kvv'!$B$1:$AJ$1,0),FALSE)/1,0)</f>
        <v>0</v>
      </c>
      <c r="G318">
        <f>IFERROR(VLOOKUP($B318,Kraftvärmeprod!$B$1:$AH$479,MATCH(G$2,Kraftvärmeprod!$B$1:$AG$1,0),FALSE)/1,0)-IFERROR(VLOOKUP($B318,'Slutlig allokering kvv'!$B$2:$AC$462,MATCH(G$3,'Slutlig allokering kvv'!$B$1:$AJ$1,0),FALSE)/1,0)</f>
        <v>0</v>
      </c>
      <c r="H318">
        <f>IFERROR(VLOOKUP($B318,Kraftvärmeprod!$B$1:$AH$479,MATCH(H$2,Kraftvärmeprod!$B$1:$AG$1,0),FALSE)/1,0)-IFERROR(VLOOKUP($B318,'Slutlig allokering kvv'!$B$2:$AC$462,MATCH(H$3,'Slutlig allokering kvv'!$B$1:$AJ$1,0),FALSE)/1,0)</f>
        <v>0</v>
      </c>
      <c r="I318">
        <f>IFERROR(VLOOKUP($B318,Kraftvärmeprod!$B$1:$AH$479,MATCH(I$2,Kraftvärmeprod!$B$1:$AG$1,0),FALSE)/1,0)-IFERROR(VLOOKUP($B318,'Slutlig allokering kvv'!$B$2:$AC$462,MATCH(I$3,'Slutlig allokering kvv'!$B$1:$AJ$1,0),FALSE)/1,0)</f>
        <v>0</v>
      </c>
      <c r="J318">
        <f>IFERROR(VLOOKUP($B318,Kraftvärmeprod!$B$1:$AH$479,MATCH(J$2,Kraftvärmeprod!$B$1:$AG$1,0),FALSE)/1,0)-IFERROR(VLOOKUP($B318,'Slutlig allokering kvv'!$B$2:$AC$462,MATCH(J$3,'Slutlig allokering kvv'!$B$1:$AJ$1,0),FALSE)/1,0)</f>
        <v>0</v>
      </c>
      <c r="K318">
        <f>IFERROR(VLOOKUP($B318,Kraftvärmeprod!$B$1:$AH$479,MATCH(K$2,Kraftvärmeprod!$B$1:$AG$1,0),FALSE)/1,0)-IFERROR(VLOOKUP($B318,'Slutlig allokering kvv'!$B$2:$AC$462,MATCH(K$3,'Slutlig allokering kvv'!$B$1:$AJ$1,0),FALSE)/1,0)</f>
        <v>0</v>
      </c>
      <c r="L318">
        <f>IFERROR(VLOOKUP($B318,Kraftvärmeprod!$B$1:$AH$479,MATCH(L$2,Kraftvärmeprod!$B$1:$AG$1,0),FALSE)/1,0)-IFERROR(VLOOKUP($B318,'Slutlig allokering kvv'!$B$2:$AC$462,MATCH(L$3,'Slutlig allokering kvv'!$B$1:$AJ$1,0),FALSE)/1,0)</f>
        <v>0</v>
      </c>
      <c r="M318">
        <f>IFERROR(VLOOKUP($B318,Kraftvärmeprod!$B$1:$AH$479,MATCH(M$2,Kraftvärmeprod!$B$1:$AG$1,0),FALSE)/1,0)-IFERROR(VLOOKUP($B318,'Slutlig allokering kvv'!$B$2:$AC$462,MATCH(M$3,'Slutlig allokering kvv'!$B$1:$AJ$1,0),FALSE)/1,0)</f>
        <v>0</v>
      </c>
      <c r="N318">
        <f>IFERROR(VLOOKUP($B318,Kraftvärmeprod!$B$1:$AH$479,MATCH(N$2,Kraftvärmeprod!$B$1:$AG$1,0),FALSE)/1,0)-IFERROR(VLOOKUP($B318,'Slutlig allokering kvv'!$B$2:$AC$462,MATCH(N$3,'Slutlig allokering kvv'!$B$1:$AJ$1,0),FALSE)/1,0)</f>
        <v>0</v>
      </c>
      <c r="O318">
        <f>IFERROR(VLOOKUP($B318,Kraftvärmeprod!$B$1:$AH$479,MATCH(O$2,Kraftvärmeprod!$B$1:$AG$1,0),FALSE)/1,0)-IFERROR(VLOOKUP($B318,'Slutlig allokering kvv'!$B$2:$AC$462,MATCH(O$3,'Slutlig allokering kvv'!$B$1:$AJ$1,0),FALSE)/1,0)</f>
        <v>0</v>
      </c>
      <c r="P318">
        <f>IFERROR(VLOOKUP($B318,Kraftvärmeprod!$B$1:$AH$479,MATCH(P$2,Kraftvärmeprod!$B$1:$AG$1,0),FALSE)/1,0)-IFERROR(VLOOKUP($B318,'Slutlig allokering kvv'!$B$2:$AC$462,MATCH(P$3,'Slutlig allokering kvv'!$B$1:$AJ$1,0),FALSE)/1,0)</f>
        <v>0</v>
      </c>
      <c r="Q318">
        <f>IFERROR(VLOOKUP($B318,Kraftvärmeprod!$B$1:$AH$479,MATCH(Q$2,Kraftvärmeprod!$B$1:$AG$1,0),FALSE)/1,0)-IFERROR(VLOOKUP($B318,'Slutlig allokering kvv'!$B$2:$AC$462,MATCH(Q$3,'Slutlig allokering kvv'!$B$1:$AJ$1,0),FALSE)/1,0)</f>
        <v>0</v>
      </c>
      <c r="R318">
        <f>IFERROR(VLOOKUP($B318,Kraftvärmeprod!$B$1:$AH$479,MATCH(R$2,Kraftvärmeprod!$B$1:$AG$1,0),FALSE)/1,0)-IFERROR(VLOOKUP($B318,'Slutlig allokering kvv'!$B$2:$AC$462,MATCH(R$3,'Slutlig allokering kvv'!$B$1:$AJ$1,0),FALSE)/1,0)</f>
        <v>0</v>
      </c>
      <c r="S318">
        <f>IFERROR(VLOOKUP($B318,Kraftvärmeprod!$B$1:$AH$479,MATCH(S$2,Kraftvärmeprod!$B$1:$AG$1,0),FALSE)/1,0)-IFERROR(VLOOKUP($B318,'Slutlig allokering kvv'!$B$2:$AC$462,MATCH(S$3,'Slutlig allokering kvv'!$B$1:$AJ$1,0),FALSE)/1,0)</f>
        <v>0</v>
      </c>
      <c r="T318" s="6">
        <f>IFERROR(VLOOKUP($B318,Miljö!$B$1:$S$477,MATCH(T$2,Miljö!$B$1:$X$1,0),FALSE)/1,0)-IFERROR(VLOOKUP($B318,'Slutlig allokering kvv'!$B$2:$AC$462,MATCH(T$3,'Slutlig allokering kvv'!$B$1:$AJ$1,0),FALSE)/1,0)</f>
        <v>0</v>
      </c>
      <c r="U318">
        <f>IFERROR(VLOOKUP($B318,Kraftvärmeprod!$B$1:$AH$479,MATCH(U$2,Kraftvärmeprod!$B$1:$AG$1,0),FALSE)/1,0)-IFERROR(VLOOKUP($B318,'Slutlig allokering kvv'!$B$2:$AC$462,MATCH(U$3,'Slutlig allokering kvv'!$B$1:$AJ$1,0),FALSE)/1,0)</f>
        <v>0</v>
      </c>
      <c r="V318">
        <f>IFERROR(VLOOKUP($B318,Kraftvärmeprod!$B$1:$AH$479,MATCH(V$2,Kraftvärmeprod!$B$1:$AG$1,0),FALSE)/1,0)-IFERROR(VLOOKUP($B318,'Slutlig allokering kvv'!$B$2:$AC$462,MATCH(V$3,'Slutlig allokering kvv'!$B$1:$AJ$1,0),FALSE)/1,0)</f>
        <v>0</v>
      </c>
      <c r="W318">
        <f>IFERROR(VLOOKUP($B318,Kraftvärmeprod!$B$1:$AH$479,MATCH(W$2,Kraftvärmeprod!$B$1:$AG$1,0),FALSE)/1,0)-IFERROR(VLOOKUP($B318,'Slutlig allokering kvv'!$B$2:$AC$462,MATCH(W$3,'Slutlig allokering kvv'!$B$1:$AJ$1,0),FALSE)/1,0)</f>
        <v>0</v>
      </c>
      <c r="X318">
        <f>IFERROR(VLOOKUP($B318,Kraftvärmeprod!$B$1:$AH$479,MATCH(X$2,Kraftvärmeprod!$B$1:$AG$1,0),FALSE)/1,0)-IFERROR(VLOOKUP($B318,'Slutlig allokering kvv'!$B$2:$AC$462,MATCH(X$3,'Slutlig allokering kvv'!$B$1:$AJ$1,0),FALSE)/1,0)</f>
        <v>0</v>
      </c>
      <c r="Y318">
        <f>IFERROR(VLOOKUP($B318,Kraftvärmeprod!$B$1:$AH$479,MATCH(Y$2,Kraftvärmeprod!$B$1:$AG$1,0),FALSE)/1,0)-IFERROR(VLOOKUP($B318,'Slutlig allokering kvv'!$B$2:$AC$462,MATCH(Y$3,'Slutlig allokering kvv'!$B$1:$AJ$1,0),FALSE)/1,0)</f>
        <v>0</v>
      </c>
      <c r="Z318">
        <f>IFERROR(VLOOKUP($B318,Kraftvärmeprod!$B$1:$AH$479,MATCH(Z$2,Kraftvärmeprod!$B$1:$AG$1,0),FALSE)/1,0)-IFERROR(VLOOKUP($B318,'Slutlig allokering kvv'!$B$2:$AC$462,MATCH(Z$3,'Slutlig allokering kvv'!$B$1:$AJ$1,0),FALSE)/1,0)</f>
        <v>0</v>
      </c>
      <c r="AA318">
        <f>IFERROR(VLOOKUP($B318,Kraftvärmeprod!$B$1:$AH$479,MATCH(AA$2,Kraftvärmeprod!$B$1:$AG$1,0),FALSE)/1,0)-IFERROR(VLOOKUP($B318,'Slutlig allokering kvv'!$B$2:$AC$462,MATCH(AA$3,'Slutlig allokering kvv'!$B$1:$AJ$1,0),FALSE)/1,0)</f>
        <v>0</v>
      </c>
      <c r="AE318">
        <f t="shared" si="8"/>
        <v>0</v>
      </c>
      <c r="AG318">
        <f>IFERROR(VLOOKUP(B318,'Slutlig allokering kvv'!$B$2:$AJ$462,MATCH("Summa slutlig allokerad tillförd energi (utan hjälpel och rökgaskondensering):",'Slutlig allokering kvv'!$B$1:$AK$1,0),FALSE)/1,"")</f>
        <v>0</v>
      </c>
      <c r="AI318" s="137" t="str">
        <f>IFERROR(1-VLOOKUP(B318,'Slutlig allokering kvv'!$B$2:$AJ$462,MATCH("Andel av bränsle i kvv som allokerats till värme, exklusive rökgaskondensering och hjälpel",'Slutlig allokering kvv'!$B$1:$AK$1,0),FALSE),"")</f>
        <v/>
      </c>
      <c r="AK318" s="137" t="str">
        <f t="shared" si="9"/>
        <v/>
      </c>
    </row>
    <row r="319" spans="1:37" x14ac:dyDescent="0.25">
      <c r="A319" s="2" t="s">
        <v>484</v>
      </c>
      <c r="B319" s="2" t="s">
        <v>486</v>
      </c>
      <c r="C319">
        <f>IFERROR(VLOOKUP($B319,Kraftvärmeprod!$B$1:$AH$479,MATCH(C$3,Kraftvärmeprod!$B$1:$AG$1,0),FALSE)/1,"")</f>
        <v>405</v>
      </c>
      <c r="D319">
        <f>IFERROR(VLOOKUP($B319,Kraftvärmeprod!$B$1:$AH$479,MATCH(D$3,Kraftvärmeprod!$B$1:$AG$1,0),FALSE)/1,"")</f>
        <v>195</v>
      </c>
      <c r="E319">
        <f>IFERROR(VLOOKUP($B319,Kraftvärmeprod!$B$1:$AH$479,MATCH(E$2,Kraftvärmeprod!$B$1:$AG$1,0),FALSE)/1,0)-IFERROR(VLOOKUP($B319,'Slutlig allokering kvv'!$B$2:$AC$462,MATCH(E$3,'Slutlig allokering kvv'!$B$1:$AJ$1,0),FALSE)/1,0)</f>
        <v>0</v>
      </c>
      <c r="F319">
        <f>IFERROR(VLOOKUP($B319,Kraftvärmeprod!$B$1:$AH$479,MATCH(F$2,Kraftvärmeprod!$B$1:$AG$1,0),FALSE)/1,0)-IFERROR(VLOOKUP($B319,'Slutlig allokering kvv'!$B$2:$AC$462,MATCH(F$3,'Slutlig allokering kvv'!$B$1:$AJ$1,0),FALSE)/1,0)</f>
        <v>0</v>
      </c>
      <c r="G319">
        <f>IFERROR(VLOOKUP($B319,Kraftvärmeprod!$B$1:$AH$479,MATCH(G$2,Kraftvärmeprod!$B$1:$AG$1,0),FALSE)/1,0)-IFERROR(VLOOKUP($B319,'Slutlig allokering kvv'!$B$2:$AC$462,MATCH(G$3,'Slutlig allokering kvv'!$B$1:$AJ$1,0),FALSE)/1,0)</f>
        <v>39.511200000000002</v>
      </c>
      <c r="H319">
        <f>IFERROR(VLOOKUP($B319,Kraftvärmeprod!$B$1:$AH$479,MATCH(H$2,Kraftvärmeprod!$B$1:$AG$1,0),FALSE)/1,0)-IFERROR(VLOOKUP($B319,'Slutlig allokering kvv'!$B$2:$AC$462,MATCH(H$3,'Slutlig allokering kvv'!$B$1:$AJ$1,0),FALSE)/1,0)</f>
        <v>0</v>
      </c>
      <c r="I319">
        <f>IFERROR(VLOOKUP($B319,Kraftvärmeprod!$B$1:$AH$479,MATCH(I$2,Kraftvärmeprod!$B$1:$AG$1,0),FALSE)/1,0)-IFERROR(VLOOKUP($B319,'Slutlig allokering kvv'!$B$2:$AC$462,MATCH(I$3,'Slutlig allokering kvv'!$B$1:$AJ$1,0),FALSE)/1,0)</f>
        <v>0.98677999999999999</v>
      </c>
      <c r="J319">
        <f>IFERROR(VLOOKUP($B319,Kraftvärmeprod!$B$1:$AH$479,MATCH(J$2,Kraftvärmeprod!$B$1:$AG$1,0),FALSE)/1,0)-IFERROR(VLOOKUP($B319,'Slutlig allokering kvv'!$B$2:$AC$462,MATCH(J$3,'Slutlig allokering kvv'!$B$1:$AJ$1,0),FALSE)/1,0)</f>
        <v>0</v>
      </c>
      <c r="K319">
        <f>IFERROR(VLOOKUP($B319,Kraftvärmeprod!$B$1:$AH$479,MATCH(K$2,Kraftvärmeprod!$B$1:$AG$1,0),FALSE)/1,0)-IFERROR(VLOOKUP($B319,'Slutlig allokering kvv'!$B$2:$AC$462,MATCH(K$3,'Slutlig allokering kvv'!$B$1:$AJ$1,0),FALSE)/1,0)</f>
        <v>0</v>
      </c>
      <c r="L319">
        <f>IFERROR(VLOOKUP($B319,Kraftvärmeprod!$B$1:$AH$479,MATCH(L$2,Kraftvärmeprod!$B$1:$AG$1,0),FALSE)/1,0)-IFERROR(VLOOKUP($B319,'Slutlig allokering kvv'!$B$2:$AC$462,MATCH(L$3,'Slutlig allokering kvv'!$B$1:$AJ$1,0),FALSE)/1,0)</f>
        <v>52.310600000000001</v>
      </c>
      <c r="M319">
        <f>IFERROR(VLOOKUP($B319,Kraftvärmeprod!$B$1:$AH$479,MATCH(M$2,Kraftvärmeprod!$B$1:$AG$1,0),FALSE)/1,0)-IFERROR(VLOOKUP($B319,'Slutlig allokering kvv'!$B$2:$AC$462,MATCH(M$3,'Slutlig allokering kvv'!$B$1:$AJ$1,0),FALSE)/1,0)</f>
        <v>0</v>
      </c>
      <c r="N319">
        <f>IFERROR(VLOOKUP($B319,Kraftvärmeprod!$B$1:$AH$479,MATCH(N$2,Kraftvärmeprod!$B$1:$AG$1,0),FALSE)/1,0)-IFERROR(VLOOKUP($B319,'Slutlig allokering kvv'!$B$2:$AC$462,MATCH(N$3,'Slutlig allokering kvv'!$B$1:$AJ$1,0),FALSE)/1,0)</f>
        <v>200.33799999999999</v>
      </c>
      <c r="O319">
        <f>IFERROR(VLOOKUP($B319,Kraftvärmeprod!$B$1:$AH$479,MATCH(O$2,Kraftvärmeprod!$B$1:$AG$1,0),FALSE)/1,0)-IFERROR(VLOOKUP($B319,'Slutlig allokering kvv'!$B$2:$AC$462,MATCH(O$3,'Slutlig allokering kvv'!$B$1:$AJ$1,0),FALSE)/1,0)</f>
        <v>66.779499999999999</v>
      </c>
      <c r="P319">
        <f>IFERROR(VLOOKUP($B319,Kraftvärmeprod!$B$1:$AH$479,MATCH(P$2,Kraftvärmeprod!$B$1:$AG$1,0),FALSE)/1,0)-IFERROR(VLOOKUP($B319,'Slutlig allokering kvv'!$B$2:$AC$462,MATCH(P$3,'Slutlig allokering kvv'!$B$1:$AJ$1,0),FALSE)/1,0)</f>
        <v>22.259799999999998</v>
      </c>
      <c r="Q319">
        <f>IFERROR(VLOOKUP($B319,Kraftvärmeprod!$B$1:$AH$479,MATCH(Q$2,Kraftvärmeprod!$B$1:$AG$1,0),FALSE)/1,0)-IFERROR(VLOOKUP($B319,'Slutlig allokering kvv'!$B$2:$AC$462,MATCH(Q$3,'Slutlig allokering kvv'!$B$1:$AJ$1,0),FALSE)/1,0)</f>
        <v>0</v>
      </c>
      <c r="R319">
        <f>IFERROR(VLOOKUP($B319,Kraftvärmeprod!$B$1:$AH$479,MATCH(R$2,Kraftvärmeprod!$B$1:$AG$1,0),FALSE)/1,0)-IFERROR(VLOOKUP($B319,'Slutlig allokering kvv'!$B$2:$AC$462,MATCH(R$3,'Slutlig allokering kvv'!$B$1:$AJ$1,0),FALSE)/1,0)</f>
        <v>0</v>
      </c>
      <c r="S319">
        <f>IFERROR(VLOOKUP($B319,Kraftvärmeprod!$B$1:$AH$479,MATCH(S$2,Kraftvärmeprod!$B$1:$AG$1,0),FALSE)/1,0)-IFERROR(VLOOKUP($B319,'Slutlig allokering kvv'!$B$2:$AC$462,MATCH(S$3,'Slutlig allokering kvv'!$B$1:$AJ$1,0),FALSE)/1,0)</f>
        <v>2.5748500000000001</v>
      </c>
      <c r="T319" s="6">
        <f>IFERROR(VLOOKUP($B319,Miljö!$B$1:$S$477,MATCH(T$2,Miljö!$B$1:$X$1,0),FALSE)/1,0)-IFERROR(VLOOKUP($B319,'Slutlig allokering kvv'!$B$2:$AC$462,MATCH(T$3,'Slutlig allokering kvv'!$B$1:$AJ$1,0),FALSE)/1,0)</f>
        <v>12.677100000000001</v>
      </c>
      <c r="U319">
        <f>IFERROR(VLOOKUP($B319,Kraftvärmeprod!$B$1:$AH$479,MATCH(U$2,Kraftvärmeprod!$B$1:$AG$1,0),FALSE)/1,0)-IFERROR(VLOOKUP($B319,'Slutlig allokering kvv'!$B$2:$AC$462,MATCH(U$3,'Slutlig allokering kvv'!$B$1:$AJ$1,0),FALSE)/1,0)</f>
        <v>0</v>
      </c>
      <c r="V319">
        <f>IFERROR(VLOOKUP($B319,Kraftvärmeprod!$B$1:$AH$479,MATCH(V$2,Kraftvärmeprod!$B$1:$AG$1,0),FALSE)/1,0)-IFERROR(VLOOKUP($B319,'Slutlig allokering kvv'!$B$2:$AC$462,MATCH(V$3,'Slutlig allokering kvv'!$B$1:$AJ$1,0),FALSE)/1,0)</f>
        <v>0</v>
      </c>
      <c r="W319">
        <f>IFERROR(VLOOKUP($B319,Kraftvärmeprod!$B$1:$AH$479,MATCH(W$2,Kraftvärmeprod!$B$1:$AG$1,0),FALSE)/1,0)-IFERROR(VLOOKUP($B319,'Slutlig allokering kvv'!$B$2:$AC$462,MATCH(W$3,'Slutlig allokering kvv'!$B$1:$AJ$1,0),FALSE)/1,0)</f>
        <v>0</v>
      </c>
      <c r="X319">
        <f>IFERROR(VLOOKUP($B319,Kraftvärmeprod!$B$1:$AH$479,MATCH(X$2,Kraftvärmeprod!$B$1:$AG$1,0),FALSE)/1,0)-IFERROR(VLOOKUP($B319,'Slutlig allokering kvv'!$B$2:$AC$462,MATCH(X$3,'Slutlig allokering kvv'!$B$1:$AJ$1,0),FALSE)/1,0)</f>
        <v>0</v>
      </c>
      <c r="Y319">
        <f>IFERROR(VLOOKUP($B319,Kraftvärmeprod!$B$1:$AH$479,MATCH(Y$2,Kraftvärmeprod!$B$1:$AG$1,0),FALSE)/1,0)-IFERROR(VLOOKUP($B319,'Slutlig allokering kvv'!$B$2:$AC$462,MATCH(Y$3,'Slutlig allokering kvv'!$B$1:$AJ$1,0),FALSE)/1,0)</f>
        <v>0</v>
      </c>
      <c r="Z319">
        <f>IFERROR(VLOOKUP($B319,Kraftvärmeprod!$B$1:$AH$479,MATCH(Z$2,Kraftvärmeprod!$B$1:$AG$1,0),FALSE)/1,0)-IFERROR(VLOOKUP($B319,'Slutlig allokering kvv'!$B$2:$AC$462,MATCH(Z$3,'Slutlig allokering kvv'!$B$1:$AJ$1,0),FALSE)/1,0)</f>
        <v>0</v>
      </c>
      <c r="AA319">
        <f>IFERROR(VLOOKUP($B319,Kraftvärmeprod!$B$1:$AH$479,MATCH(AA$2,Kraftvärmeprod!$B$1:$AG$1,0),FALSE)/1,0)-IFERROR(VLOOKUP($B319,'Slutlig allokering kvv'!$B$2:$AC$462,MATCH(AA$3,'Slutlig allokering kvv'!$B$1:$AJ$1,0),FALSE)/1,0)</f>
        <v>0</v>
      </c>
      <c r="AE319">
        <f t="shared" si="8"/>
        <v>384.76072999999997</v>
      </c>
      <c r="AG319">
        <f>IFERROR(VLOOKUP(B319,'Slutlig allokering kvv'!$B$2:$AJ$462,MATCH("Summa slutlig allokerad tillförd energi (utan hjälpel och rökgaskondensering):",'Slutlig allokering kvv'!$B$1:$AK$1,0),FALSE)/1,"")</f>
        <v>307.23926999999998</v>
      </c>
      <c r="AI319" s="137">
        <f>IFERROR(1-VLOOKUP(B319,'Slutlig allokering kvv'!$B$2:$AJ$462,MATCH("Andel av bränsle i kvv som allokerats till värme, exklusive rökgaskondensering och hjälpel",'Slutlig allokering kvv'!$B$1:$AK$1,0),FALSE),"")</f>
        <v>0.55601261560693649</v>
      </c>
      <c r="AK319" s="137">
        <f t="shared" si="9"/>
        <v>0.55601261560693638</v>
      </c>
    </row>
    <row r="320" spans="1:37" x14ac:dyDescent="0.25">
      <c r="A320" s="2" t="s">
        <v>487</v>
      </c>
      <c r="B320" s="2" t="s">
        <v>488</v>
      </c>
      <c r="C320">
        <f>IFERROR(VLOOKUP($B320,Kraftvärmeprod!$B$1:$AH$479,MATCH(C$3,Kraftvärmeprod!$B$1:$AG$1,0),FALSE)/1,"")</f>
        <v>47.9</v>
      </c>
      <c r="D320">
        <f>IFERROR(VLOOKUP($B320,Kraftvärmeprod!$B$1:$AH$479,MATCH(D$3,Kraftvärmeprod!$B$1:$AG$1,0),FALSE)/1,"")</f>
        <v>8.9510000000000005</v>
      </c>
      <c r="E320">
        <f>IFERROR(VLOOKUP($B320,Kraftvärmeprod!$B$1:$AH$479,MATCH(E$2,Kraftvärmeprod!$B$1:$AG$1,0),FALSE)/1,0)-IFERROR(VLOOKUP($B320,'Slutlig allokering kvv'!$B$2:$AC$462,MATCH(E$3,'Slutlig allokering kvv'!$B$1:$AJ$1,0),FALSE)/1,0)</f>
        <v>8.113999999999999</v>
      </c>
      <c r="F320">
        <f>IFERROR(VLOOKUP($B320,Kraftvärmeprod!$B$1:$AH$479,MATCH(F$2,Kraftvärmeprod!$B$1:$AG$1,0),FALSE)/1,0)-IFERROR(VLOOKUP($B320,'Slutlig allokering kvv'!$B$2:$AC$462,MATCH(F$3,'Slutlig allokering kvv'!$B$1:$AJ$1,0),FALSE)/1,0)</f>
        <v>0</v>
      </c>
      <c r="G320">
        <f>IFERROR(VLOOKUP($B320,Kraftvärmeprod!$B$1:$AH$479,MATCH(G$2,Kraftvärmeprod!$B$1:$AG$1,0),FALSE)/1,0)-IFERROR(VLOOKUP($B320,'Slutlig allokering kvv'!$B$2:$AC$462,MATCH(G$3,'Slutlig allokering kvv'!$B$1:$AJ$1,0),FALSE)/1,0)</f>
        <v>0</v>
      </c>
      <c r="H320">
        <f>IFERROR(VLOOKUP($B320,Kraftvärmeprod!$B$1:$AH$479,MATCH(H$2,Kraftvärmeprod!$B$1:$AG$1,0),FALSE)/1,0)-IFERROR(VLOOKUP($B320,'Slutlig allokering kvv'!$B$2:$AC$462,MATCH(H$3,'Slutlig allokering kvv'!$B$1:$AJ$1,0),FALSE)/1,0)</f>
        <v>0</v>
      </c>
      <c r="I320">
        <f>IFERROR(VLOOKUP($B320,Kraftvärmeprod!$B$1:$AH$479,MATCH(I$2,Kraftvärmeprod!$B$1:$AG$1,0),FALSE)/1,0)-IFERROR(VLOOKUP($B320,'Slutlig allokering kvv'!$B$2:$AC$462,MATCH(I$3,'Slutlig allokering kvv'!$B$1:$AJ$1,0),FALSE)/1,0)</f>
        <v>1.3715100000000001E-2</v>
      </c>
      <c r="J320">
        <f>IFERROR(VLOOKUP($B320,Kraftvärmeprod!$B$1:$AH$479,MATCH(J$2,Kraftvärmeprod!$B$1:$AG$1,0),FALSE)/1,0)-IFERROR(VLOOKUP($B320,'Slutlig allokering kvv'!$B$2:$AC$462,MATCH(J$3,'Slutlig allokering kvv'!$B$1:$AJ$1,0),FALSE)/1,0)</f>
        <v>0</v>
      </c>
      <c r="K320">
        <f>IFERROR(VLOOKUP($B320,Kraftvärmeprod!$B$1:$AH$479,MATCH(K$2,Kraftvärmeprod!$B$1:$AG$1,0),FALSE)/1,0)-IFERROR(VLOOKUP($B320,'Slutlig allokering kvv'!$B$2:$AC$462,MATCH(K$3,'Slutlig allokering kvv'!$B$1:$AJ$1,0),FALSE)/1,0)</f>
        <v>0</v>
      </c>
      <c r="L320">
        <f>IFERROR(VLOOKUP($B320,Kraftvärmeprod!$B$1:$AH$479,MATCH(L$2,Kraftvärmeprod!$B$1:$AG$1,0),FALSE)/1,0)-IFERROR(VLOOKUP($B320,'Slutlig allokering kvv'!$B$2:$AC$462,MATCH(L$3,'Slutlig allokering kvv'!$B$1:$AJ$1,0),FALSE)/1,0)</f>
        <v>0.42575099999999999</v>
      </c>
      <c r="M320">
        <f>IFERROR(VLOOKUP($B320,Kraftvärmeprod!$B$1:$AH$479,MATCH(M$2,Kraftvärmeprod!$B$1:$AG$1,0),FALSE)/1,0)-IFERROR(VLOOKUP($B320,'Slutlig allokering kvv'!$B$2:$AC$462,MATCH(M$3,'Slutlig allokering kvv'!$B$1:$AJ$1,0),FALSE)/1,0)</f>
        <v>0</v>
      </c>
      <c r="N320">
        <f>IFERROR(VLOOKUP($B320,Kraftvärmeprod!$B$1:$AH$479,MATCH(N$2,Kraftvärmeprod!$B$1:$AG$1,0),FALSE)/1,0)-IFERROR(VLOOKUP($B320,'Slutlig allokering kvv'!$B$2:$AC$462,MATCH(N$3,'Slutlig allokering kvv'!$B$1:$AJ$1,0),FALSE)/1,0)</f>
        <v>7.1627999999999989</v>
      </c>
      <c r="O320">
        <f>IFERROR(VLOOKUP($B320,Kraftvärmeprod!$B$1:$AH$479,MATCH(O$2,Kraftvärmeprod!$B$1:$AG$1,0),FALSE)/1,0)-IFERROR(VLOOKUP($B320,'Slutlig allokering kvv'!$B$2:$AC$462,MATCH(O$3,'Slutlig allokering kvv'!$B$1:$AJ$1,0),FALSE)/1,0)</f>
        <v>0</v>
      </c>
      <c r="P320">
        <f>IFERROR(VLOOKUP($B320,Kraftvärmeprod!$B$1:$AH$479,MATCH(P$2,Kraftvärmeprod!$B$1:$AG$1,0),FALSE)/1,0)-IFERROR(VLOOKUP($B320,'Slutlig allokering kvv'!$B$2:$AC$462,MATCH(P$3,'Slutlig allokering kvv'!$B$1:$AJ$1,0),FALSE)/1,0)</f>
        <v>0</v>
      </c>
      <c r="Q320">
        <f>IFERROR(VLOOKUP($B320,Kraftvärmeprod!$B$1:$AH$479,MATCH(Q$2,Kraftvärmeprod!$B$1:$AG$1,0),FALSE)/1,0)-IFERROR(VLOOKUP($B320,'Slutlig allokering kvv'!$B$2:$AC$462,MATCH(Q$3,'Slutlig allokering kvv'!$B$1:$AJ$1,0),FALSE)/1,0)</f>
        <v>0</v>
      </c>
      <c r="R320">
        <f>IFERROR(VLOOKUP($B320,Kraftvärmeprod!$B$1:$AH$479,MATCH(R$2,Kraftvärmeprod!$B$1:$AG$1,0),FALSE)/1,0)-IFERROR(VLOOKUP($B320,'Slutlig allokering kvv'!$B$2:$AC$462,MATCH(R$3,'Slutlig allokering kvv'!$B$1:$AJ$1,0),FALSE)/1,0)</f>
        <v>0</v>
      </c>
      <c r="S320">
        <f>IFERROR(VLOOKUP($B320,Kraftvärmeprod!$B$1:$AH$479,MATCH(S$2,Kraftvärmeprod!$B$1:$AG$1,0),FALSE)/1,0)-IFERROR(VLOOKUP($B320,'Slutlig allokering kvv'!$B$2:$AC$462,MATCH(S$3,'Slutlig allokering kvv'!$B$1:$AJ$1,0),FALSE)/1,0)</f>
        <v>0</v>
      </c>
      <c r="T320" s="6">
        <f>IFERROR(VLOOKUP($B320,Miljö!$B$1:$S$477,MATCH(T$2,Miljö!$B$1:$X$1,0),FALSE)/1,0)-IFERROR(VLOOKUP($B320,'Slutlig allokering kvv'!$B$2:$AC$462,MATCH(T$3,'Slutlig allokering kvv'!$B$1:$AJ$1,0),FALSE)/1,0)</f>
        <v>0.64124000000000003</v>
      </c>
      <c r="U320">
        <f>IFERROR(VLOOKUP($B320,Kraftvärmeprod!$B$1:$AH$479,MATCH(U$2,Kraftvärmeprod!$B$1:$AG$1,0),FALSE)/1,0)-IFERROR(VLOOKUP($B320,'Slutlig allokering kvv'!$B$2:$AC$462,MATCH(U$3,'Slutlig allokering kvv'!$B$1:$AJ$1,0),FALSE)/1,0)</f>
        <v>0</v>
      </c>
      <c r="V320">
        <f>IFERROR(VLOOKUP($B320,Kraftvärmeprod!$B$1:$AH$479,MATCH(V$2,Kraftvärmeprod!$B$1:$AG$1,0),FALSE)/1,0)-IFERROR(VLOOKUP($B320,'Slutlig allokering kvv'!$B$2:$AC$462,MATCH(V$3,'Slutlig allokering kvv'!$B$1:$AJ$1,0),FALSE)/1,0)</f>
        <v>0</v>
      </c>
      <c r="W320">
        <f>IFERROR(VLOOKUP($B320,Kraftvärmeprod!$B$1:$AH$479,MATCH(W$2,Kraftvärmeprod!$B$1:$AG$1,0),FALSE)/1,0)-IFERROR(VLOOKUP($B320,'Slutlig allokering kvv'!$B$2:$AC$462,MATCH(W$3,'Slutlig allokering kvv'!$B$1:$AJ$1,0),FALSE)/1,0)</f>
        <v>0</v>
      </c>
      <c r="X320">
        <f>IFERROR(VLOOKUP($B320,Kraftvärmeprod!$B$1:$AH$479,MATCH(X$2,Kraftvärmeprod!$B$1:$AG$1,0),FALSE)/1,0)-IFERROR(VLOOKUP($B320,'Slutlig allokering kvv'!$B$2:$AC$462,MATCH(X$3,'Slutlig allokering kvv'!$B$1:$AJ$1,0),FALSE)/1,0)</f>
        <v>0</v>
      </c>
      <c r="Y320">
        <f>IFERROR(VLOOKUP($B320,Kraftvärmeprod!$B$1:$AH$479,MATCH(Y$2,Kraftvärmeprod!$B$1:$AG$1,0),FALSE)/1,0)-IFERROR(VLOOKUP($B320,'Slutlig allokering kvv'!$B$2:$AC$462,MATCH(Y$3,'Slutlig allokering kvv'!$B$1:$AJ$1,0),FALSE)/1,0)</f>
        <v>0</v>
      </c>
      <c r="Z320">
        <f>IFERROR(VLOOKUP($B320,Kraftvärmeprod!$B$1:$AH$479,MATCH(Z$2,Kraftvärmeprod!$B$1:$AG$1,0),FALSE)/1,0)-IFERROR(VLOOKUP($B320,'Slutlig allokering kvv'!$B$2:$AC$462,MATCH(Z$3,'Slutlig allokering kvv'!$B$1:$AJ$1,0),FALSE)/1,0)</f>
        <v>8.1219999999999999</v>
      </c>
      <c r="AA320">
        <f>IFERROR(VLOOKUP($B320,Kraftvärmeprod!$B$1:$AH$479,MATCH(AA$2,Kraftvärmeprod!$B$1:$AG$1,0),FALSE)/1,0)-IFERROR(VLOOKUP($B320,'Slutlig allokering kvv'!$B$2:$AC$462,MATCH(AA$3,'Slutlig allokering kvv'!$B$1:$AJ$1,0),FALSE)/1,0)</f>
        <v>0</v>
      </c>
      <c r="AE320">
        <f t="shared" si="8"/>
        <v>23.838266099999998</v>
      </c>
      <c r="AG320">
        <f>IFERROR(VLOOKUP(B320,'Slutlig allokering kvv'!$B$2:$AJ$462,MATCH("Summa slutlig allokerad tillförd energi (utan hjälpel och rökgaskondensering):",'Slutlig allokering kvv'!$B$1:$AK$1,0),FALSE)/1,"")</f>
        <v>45.865733900000002</v>
      </c>
      <c r="AI320" s="137">
        <f>IFERROR(1-VLOOKUP(B320,'Slutlig allokering kvv'!$B$2:$AJ$462,MATCH("Andel av bränsle i kvv som allokerats till värme, exklusive rökgaskondensering och hjälpel",'Slutlig allokering kvv'!$B$1:$AK$1,0),FALSE),"")</f>
        <v>0.34199279955239303</v>
      </c>
      <c r="AK320" s="137">
        <f t="shared" si="9"/>
        <v>0.34199279955239292</v>
      </c>
    </row>
    <row r="321" spans="1:37" x14ac:dyDescent="0.25">
      <c r="A321" s="2" t="s">
        <v>489</v>
      </c>
      <c r="B321" s="2" t="s">
        <v>490</v>
      </c>
      <c r="C321" t="str">
        <f>IFERROR(VLOOKUP($B321,Kraftvärmeprod!$B$1:$AH$479,MATCH(C$3,Kraftvärmeprod!$B$1:$AG$1,0),FALSE)/1,"")</f>
        <v/>
      </c>
      <c r="D321" t="str">
        <f>IFERROR(VLOOKUP($B321,Kraftvärmeprod!$B$1:$AH$479,MATCH(D$3,Kraftvärmeprod!$B$1:$AG$1,0),FALSE)/1,"")</f>
        <v/>
      </c>
      <c r="E321">
        <f>IFERROR(VLOOKUP($B321,Kraftvärmeprod!$B$1:$AH$479,MATCH(E$2,Kraftvärmeprod!$B$1:$AG$1,0),FALSE)/1,0)-IFERROR(VLOOKUP($B321,'Slutlig allokering kvv'!$B$2:$AC$462,MATCH(E$3,'Slutlig allokering kvv'!$B$1:$AJ$1,0),FALSE)/1,0)</f>
        <v>0</v>
      </c>
      <c r="F321">
        <f>IFERROR(VLOOKUP($B321,Kraftvärmeprod!$B$1:$AH$479,MATCH(F$2,Kraftvärmeprod!$B$1:$AG$1,0),FALSE)/1,0)-IFERROR(VLOOKUP($B321,'Slutlig allokering kvv'!$B$2:$AC$462,MATCH(F$3,'Slutlig allokering kvv'!$B$1:$AJ$1,0),FALSE)/1,0)</f>
        <v>0</v>
      </c>
      <c r="G321">
        <f>IFERROR(VLOOKUP($B321,Kraftvärmeprod!$B$1:$AH$479,MATCH(G$2,Kraftvärmeprod!$B$1:$AG$1,0),FALSE)/1,0)-IFERROR(VLOOKUP($B321,'Slutlig allokering kvv'!$B$2:$AC$462,MATCH(G$3,'Slutlig allokering kvv'!$B$1:$AJ$1,0),FALSE)/1,0)</f>
        <v>0</v>
      </c>
      <c r="H321">
        <f>IFERROR(VLOOKUP($B321,Kraftvärmeprod!$B$1:$AH$479,MATCH(H$2,Kraftvärmeprod!$B$1:$AG$1,0),FALSE)/1,0)-IFERROR(VLOOKUP($B321,'Slutlig allokering kvv'!$B$2:$AC$462,MATCH(H$3,'Slutlig allokering kvv'!$B$1:$AJ$1,0),FALSE)/1,0)</f>
        <v>0</v>
      </c>
      <c r="I321">
        <f>IFERROR(VLOOKUP($B321,Kraftvärmeprod!$B$1:$AH$479,MATCH(I$2,Kraftvärmeprod!$B$1:$AG$1,0),FALSE)/1,0)-IFERROR(VLOOKUP($B321,'Slutlig allokering kvv'!$B$2:$AC$462,MATCH(I$3,'Slutlig allokering kvv'!$B$1:$AJ$1,0),FALSE)/1,0)</f>
        <v>0</v>
      </c>
      <c r="J321">
        <f>IFERROR(VLOOKUP($B321,Kraftvärmeprod!$B$1:$AH$479,MATCH(J$2,Kraftvärmeprod!$B$1:$AG$1,0),FALSE)/1,0)-IFERROR(VLOOKUP($B321,'Slutlig allokering kvv'!$B$2:$AC$462,MATCH(J$3,'Slutlig allokering kvv'!$B$1:$AJ$1,0),FALSE)/1,0)</f>
        <v>0</v>
      </c>
      <c r="K321">
        <f>IFERROR(VLOOKUP($B321,Kraftvärmeprod!$B$1:$AH$479,MATCH(K$2,Kraftvärmeprod!$B$1:$AG$1,0),FALSE)/1,0)-IFERROR(VLOOKUP($B321,'Slutlig allokering kvv'!$B$2:$AC$462,MATCH(K$3,'Slutlig allokering kvv'!$B$1:$AJ$1,0),FALSE)/1,0)</f>
        <v>0</v>
      </c>
      <c r="L321">
        <f>IFERROR(VLOOKUP($B321,Kraftvärmeprod!$B$1:$AH$479,MATCH(L$2,Kraftvärmeprod!$B$1:$AG$1,0),FALSE)/1,0)-IFERROR(VLOOKUP($B321,'Slutlig allokering kvv'!$B$2:$AC$462,MATCH(L$3,'Slutlig allokering kvv'!$B$1:$AJ$1,0),FALSE)/1,0)</f>
        <v>0</v>
      </c>
      <c r="M321">
        <f>IFERROR(VLOOKUP($B321,Kraftvärmeprod!$B$1:$AH$479,MATCH(M$2,Kraftvärmeprod!$B$1:$AG$1,0),FALSE)/1,0)-IFERROR(VLOOKUP($B321,'Slutlig allokering kvv'!$B$2:$AC$462,MATCH(M$3,'Slutlig allokering kvv'!$B$1:$AJ$1,0),FALSE)/1,0)</f>
        <v>0</v>
      </c>
      <c r="N321">
        <f>IFERROR(VLOOKUP($B321,Kraftvärmeprod!$B$1:$AH$479,MATCH(N$2,Kraftvärmeprod!$B$1:$AG$1,0),FALSE)/1,0)-IFERROR(VLOOKUP($B321,'Slutlig allokering kvv'!$B$2:$AC$462,MATCH(N$3,'Slutlig allokering kvv'!$B$1:$AJ$1,0),FALSE)/1,0)</f>
        <v>0</v>
      </c>
      <c r="O321">
        <f>IFERROR(VLOOKUP($B321,Kraftvärmeprod!$B$1:$AH$479,MATCH(O$2,Kraftvärmeprod!$B$1:$AG$1,0),FALSE)/1,0)-IFERROR(VLOOKUP($B321,'Slutlig allokering kvv'!$B$2:$AC$462,MATCH(O$3,'Slutlig allokering kvv'!$B$1:$AJ$1,0),FALSE)/1,0)</f>
        <v>0</v>
      </c>
      <c r="P321">
        <f>IFERROR(VLOOKUP($B321,Kraftvärmeprod!$B$1:$AH$479,MATCH(P$2,Kraftvärmeprod!$B$1:$AG$1,0),FALSE)/1,0)-IFERROR(VLOOKUP($B321,'Slutlig allokering kvv'!$B$2:$AC$462,MATCH(P$3,'Slutlig allokering kvv'!$B$1:$AJ$1,0),FALSE)/1,0)</f>
        <v>0</v>
      </c>
      <c r="Q321">
        <f>IFERROR(VLOOKUP($B321,Kraftvärmeprod!$B$1:$AH$479,MATCH(Q$2,Kraftvärmeprod!$B$1:$AG$1,0),FALSE)/1,0)-IFERROR(VLOOKUP($B321,'Slutlig allokering kvv'!$B$2:$AC$462,MATCH(Q$3,'Slutlig allokering kvv'!$B$1:$AJ$1,0),FALSE)/1,0)</f>
        <v>0</v>
      </c>
      <c r="R321">
        <f>IFERROR(VLOOKUP($B321,Kraftvärmeprod!$B$1:$AH$479,MATCH(R$2,Kraftvärmeprod!$B$1:$AG$1,0),FALSE)/1,0)-IFERROR(VLOOKUP($B321,'Slutlig allokering kvv'!$B$2:$AC$462,MATCH(R$3,'Slutlig allokering kvv'!$B$1:$AJ$1,0),FALSE)/1,0)</f>
        <v>0</v>
      </c>
      <c r="S321">
        <f>IFERROR(VLOOKUP($B321,Kraftvärmeprod!$B$1:$AH$479,MATCH(S$2,Kraftvärmeprod!$B$1:$AG$1,0),FALSE)/1,0)-IFERROR(VLOOKUP($B321,'Slutlig allokering kvv'!$B$2:$AC$462,MATCH(S$3,'Slutlig allokering kvv'!$B$1:$AJ$1,0),FALSE)/1,0)</f>
        <v>0</v>
      </c>
      <c r="T321" s="6">
        <f>IFERROR(VLOOKUP($B321,Miljö!$B$1:$S$477,MATCH(T$2,Miljö!$B$1:$X$1,0),FALSE)/1,0)-IFERROR(VLOOKUP($B321,'Slutlig allokering kvv'!$B$2:$AC$462,MATCH(T$3,'Slutlig allokering kvv'!$B$1:$AJ$1,0),FALSE)/1,0)</f>
        <v>0</v>
      </c>
      <c r="U321">
        <f>IFERROR(VLOOKUP($B321,Kraftvärmeprod!$B$1:$AH$479,MATCH(U$2,Kraftvärmeprod!$B$1:$AG$1,0),FALSE)/1,0)-IFERROR(VLOOKUP($B321,'Slutlig allokering kvv'!$B$2:$AC$462,MATCH(U$3,'Slutlig allokering kvv'!$B$1:$AJ$1,0),FALSE)/1,0)</f>
        <v>0</v>
      </c>
      <c r="V321">
        <f>IFERROR(VLOOKUP($B321,Kraftvärmeprod!$B$1:$AH$479,MATCH(V$2,Kraftvärmeprod!$B$1:$AG$1,0),FALSE)/1,0)-IFERROR(VLOOKUP($B321,'Slutlig allokering kvv'!$B$2:$AC$462,MATCH(V$3,'Slutlig allokering kvv'!$B$1:$AJ$1,0),FALSE)/1,0)</f>
        <v>0</v>
      </c>
      <c r="W321">
        <f>IFERROR(VLOOKUP($B321,Kraftvärmeprod!$B$1:$AH$479,MATCH(W$2,Kraftvärmeprod!$B$1:$AG$1,0),FALSE)/1,0)-IFERROR(VLOOKUP($B321,'Slutlig allokering kvv'!$B$2:$AC$462,MATCH(W$3,'Slutlig allokering kvv'!$B$1:$AJ$1,0),FALSE)/1,0)</f>
        <v>0</v>
      </c>
      <c r="X321">
        <f>IFERROR(VLOOKUP($B321,Kraftvärmeprod!$B$1:$AH$479,MATCH(X$2,Kraftvärmeprod!$B$1:$AG$1,0),FALSE)/1,0)-IFERROR(VLOOKUP($B321,'Slutlig allokering kvv'!$B$2:$AC$462,MATCH(X$3,'Slutlig allokering kvv'!$B$1:$AJ$1,0),FALSE)/1,0)</f>
        <v>0</v>
      </c>
      <c r="Y321">
        <f>IFERROR(VLOOKUP($B321,Kraftvärmeprod!$B$1:$AH$479,MATCH(Y$2,Kraftvärmeprod!$B$1:$AG$1,0),FALSE)/1,0)-IFERROR(VLOOKUP($B321,'Slutlig allokering kvv'!$B$2:$AC$462,MATCH(Y$3,'Slutlig allokering kvv'!$B$1:$AJ$1,0),FALSE)/1,0)</f>
        <v>0</v>
      </c>
      <c r="Z321">
        <f>IFERROR(VLOOKUP($B321,Kraftvärmeprod!$B$1:$AH$479,MATCH(Z$2,Kraftvärmeprod!$B$1:$AG$1,0),FALSE)/1,0)-IFERROR(VLOOKUP($B321,'Slutlig allokering kvv'!$B$2:$AC$462,MATCH(Z$3,'Slutlig allokering kvv'!$B$1:$AJ$1,0),FALSE)/1,0)</f>
        <v>0</v>
      </c>
      <c r="AA321">
        <f>IFERROR(VLOOKUP($B321,Kraftvärmeprod!$B$1:$AH$479,MATCH(AA$2,Kraftvärmeprod!$B$1:$AG$1,0),FALSE)/1,0)-IFERROR(VLOOKUP($B321,'Slutlig allokering kvv'!$B$2:$AC$462,MATCH(AA$3,'Slutlig allokering kvv'!$B$1:$AJ$1,0),FALSE)/1,0)</f>
        <v>0</v>
      </c>
      <c r="AE321">
        <f t="shared" si="8"/>
        <v>0</v>
      </c>
      <c r="AG321">
        <f>IFERROR(VLOOKUP(B321,'Slutlig allokering kvv'!$B$2:$AJ$462,MATCH("Summa slutlig allokerad tillförd energi (utan hjälpel och rökgaskondensering):",'Slutlig allokering kvv'!$B$1:$AK$1,0),FALSE)/1,"")</f>
        <v>0</v>
      </c>
      <c r="AI321" s="137" t="str">
        <f>IFERROR(1-VLOOKUP(B321,'Slutlig allokering kvv'!$B$2:$AJ$462,MATCH("Andel av bränsle i kvv som allokerats till värme, exklusive rökgaskondensering och hjälpel",'Slutlig allokering kvv'!$B$1:$AK$1,0),FALSE),"")</f>
        <v/>
      </c>
      <c r="AK321" s="137" t="str">
        <f t="shared" si="9"/>
        <v/>
      </c>
    </row>
    <row r="322" spans="1:37" x14ac:dyDescent="0.25">
      <c r="A322" s="2" t="s">
        <v>489</v>
      </c>
      <c r="B322" s="2" t="s">
        <v>491</v>
      </c>
      <c r="C322" t="str">
        <f>IFERROR(VLOOKUP($B322,Kraftvärmeprod!$B$1:$AH$479,MATCH(C$3,Kraftvärmeprod!$B$1:$AG$1,0),FALSE)/1,"")</f>
        <v/>
      </c>
      <c r="D322" t="str">
        <f>IFERROR(VLOOKUP($B322,Kraftvärmeprod!$B$1:$AH$479,MATCH(D$3,Kraftvärmeprod!$B$1:$AG$1,0),FALSE)/1,"")</f>
        <v/>
      </c>
      <c r="E322">
        <f>IFERROR(VLOOKUP($B322,Kraftvärmeprod!$B$1:$AH$479,MATCH(E$2,Kraftvärmeprod!$B$1:$AG$1,0),FALSE)/1,0)-IFERROR(VLOOKUP($B322,'Slutlig allokering kvv'!$B$2:$AC$462,MATCH(E$3,'Slutlig allokering kvv'!$B$1:$AJ$1,0),FALSE)/1,0)</f>
        <v>0</v>
      </c>
      <c r="F322">
        <f>IFERROR(VLOOKUP($B322,Kraftvärmeprod!$B$1:$AH$479,MATCH(F$2,Kraftvärmeprod!$B$1:$AG$1,0),FALSE)/1,0)-IFERROR(VLOOKUP($B322,'Slutlig allokering kvv'!$B$2:$AC$462,MATCH(F$3,'Slutlig allokering kvv'!$B$1:$AJ$1,0),FALSE)/1,0)</f>
        <v>0</v>
      </c>
      <c r="G322">
        <f>IFERROR(VLOOKUP($B322,Kraftvärmeprod!$B$1:$AH$479,MATCH(G$2,Kraftvärmeprod!$B$1:$AG$1,0),FALSE)/1,0)-IFERROR(VLOOKUP($B322,'Slutlig allokering kvv'!$B$2:$AC$462,MATCH(G$3,'Slutlig allokering kvv'!$B$1:$AJ$1,0),FALSE)/1,0)</f>
        <v>0</v>
      </c>
      <c r="H322">
        <f>IFERROR(VLOOKUP($B322,Kraftvärmeprod!$B$1:$AH$479,MATCH(H$2,Kraftvärmeprod!$B$1:$AG$1,0),FALSE)/1,0)-IFERROR(VLOOKUP($B322,'Slutlig allokering kvv'!$B$2:$AC$462,MATCH(H$3,'Slutlig allokering kvv'!$B$1:$AJ$1,0),FALSE)/1,0)</f>
        <v>0</v>
      </c>
      <c r="I322">
        <f>IFERROR(VLOOKUP($B322,Kraftvärmeprod!$B$1:$AH$479,MATCH(I$2,Kraftvärmeprod!$B$1:$AG$1,0),FALSE)/1,0)-IFERROR(VLOOKUP($B322,'Slutlig allokering kvv'!$B$2:$AC$462,MATCH(I$3,'Slutlig allokering kvv'!$B$1:$AJ$1,0),FALSE)/1,0)</f>
        <v>0</v>
      </c>
      <c r="J322">
        <f>IFERROR(VLOOKUP($B322,Kraftvärmeprod!$B$1:$AH$479,MATCH(J$2,Kraftvärmeprod!$B$1:$AG$1,0),FALSE)/1,0)-IFERROR(VLOOKUP($B322,'Slutlig allokering kvv'!$B$2:$AC$462,MATCH(J$3,'Slutlig allokering kvv'!$B$1:$AJ$1,0),FALSE)/1,0)</f>
        <v>0</v>
      </c>
      <c r="K322">
        <f>IFERROR(VLOOKUP($B322,Kraftvärmeprod!$B$1:$AH$479,MATCH(K$2,Kraftvärmeprod!$B$1:$AG$1,0),FALSE)/1,0)-IFERROR(VLOOKUP($B322,'Slutlig allokering kvv'!$B$2:$AC$462,MATCH(K$3,'Slutlig allokering kvv'!$B$1:$AJ$1,0),FALSE)/1,0)</f>
        <v>0</v>
      </c>
      <c r="L322">
        <f>IFERROR(VLOOKUP($B322,Kraftvärmeprod!$B$1:$AH$479,MATCH(L$2,Kraftvärmeprod!$B$1:$AG$1,0),FALSE)/1,0)-IFERROR(VLOOKUP($B322,'Slutlig allokering kvv'!$B$2:$AC$462,MATCH(L$3,'Slutlig allokering kvv'!$B$1:$AJ$1,0),FALSE)/1,0)</f>
        <v>0</v>
      </c>
      <c r="M322">
        <f>IFERROR(VLOOKUP($B322,Kraftvärmeprod!$B$1:$AH$479,MATCH(M$2,Kraftvärmeprod!$B$1:$AG$1,0),FALSE)/1,0)-IFERROR(VLOOKUP($B322,'Slutlig allokering kvv'!$B$2:$AC$462,MATCH(M$3,'Slutlig allokering kvv'!$B$1:$AJ$1,0),FALSE)/1,0)</f>
        <v>0</v>
      </c>
      <c r="N322">
        <f>IFERROR(VLOOKUP($B322,Kraftvärmeprod!$B$1:$AH$479,MATCH(N$2,Kraftvärmeprod!$B$1:$AG$1,0),FALSE)/1,0)-IFERROR(VLOOKUP($B322,'Slutlig allokering kvv'!$B$2:$AC$462,MATCH(N$3,'Slutlig allokering kvv'!$B$1:$AJ$1,0),FALSE)/1,0)</f>
        <v>0</v>
      </c>
      <c r="O322">
        <f>IFERROR(VLOOKUP($B322,Kraftvärmeprod!$B$1:$AH$479,MATCH(O$2,Kraftvärmeprod!$B$1:$AG$1,0),FALSE)/1,0)-IFERROR(VLOOKUP($B322,'Slutlig allokering kvv'!$B$2:$AC$462,MATCH(O$3,'Slutlig allokering kvv'!$B$1:$AJ$1,0),FALSE)/1,0)</f>
        <v>0</v>
      </c>
      <c r="P322">
        <f>IFERROR(VLOOKUP($B322,Kraftvärmeprod!$B$1:$AH$479,MATCH(P$2,Kraftvärmeprod!$B$1:$AG$1,0),FALSE)/1,0)-IFERROR(VLOOKUP($B322,'Slutlig allokering kvv'!$B$2:$AC$462,MATCH(P$3,'Slutlig allokering kvv'!$B$1:$AJ$1,0),FALSE)/1,0)</f>
        <v>0</v>
      </c>
      <c r="Q322">
        <f>IFERROR(VLOOKUP($B322,Kraftvärmeprod!$B$1:$AH$479,MATCH(Q$2,Kraftvärmeprod!$B$1:$AG$1,0),FALSE)/1,0)-IFERROR(VLOOKUP($B322,'Slutlig allokering kvv'!$B$2:$AC$462,MATCH(Q$3,'Slutlig allokering kvv'!$B$1:$AJ$1,0),FALSE)/1,0)</f>
        <v>0</v>
      </c>
      <c r="R322">
        <f>IFERROR(VLOOKUP($B322,Kraftvärmeprod!$B$1:$AH$479,MATCH(R$2,Kraftvärmeprod!$B$1:$AG$1,0),FALSE)/1,0)-IFERROR(VLOOKUP($B322,'Slutlig allokering kvv'!$B$2:$AC$462,MATCH(R$3,'Slutlig allokering kvv'!$B$1:$AJ$1,0),FALSE)/1,0)</f>
        <v>0</v>
      </c>
      <c r="S322">
        <f>IFERROR(VLOOKUP($B322,Kraftvärmeprod!$B$1:$AH$479,MATCH(S$2,Kraftvärmeprod!$B$1:$AG$1,0),FALSE)/1,0)-IFERROR(VLOOKUP($B322,'Slutlig allokering kvv'!$B$2:$AC$462,MATCH(S$3,'Slutlig allokering kvv'!$B$1:$AJ$1,0),FALSE)/1,0)</f>
        <v>0</v>
      </c>
      <c r="T322" s="6">
        <f>IFERROR(VLOOKUP($B322,Miljö!$B$1:$S$477,MATCH(T$2,Miljö!$B$1:$X$1,0),FALSE)/1,0)-IFERROR(VLOOKUP($B322,'Slutlig allokering kvv'!$B$2:$AC$462,MATCH(T$3,'Slutlig allokering kvv'!$B$1:$AJ$1,0),FALSE)/1,0)</f>
        <v>0</v>
      </c>
      <c r="U322">
        <f>IFERROR(VLOOKUP($B322,Kraftvärmeprod!$B$1:$AH$479,MATCH(U$2,Kraftvärmeprod!$B$1:$AG$1,0),FALSE)/1,0)-IFERROR(VLOOKUP($B322,'Slutlig allokering kvv'!$B$2:$AC$462,MATCH(U$3,'Slutlig allokering kvv'!$B$1:$AJ$1,0),FALSE)/1,0)</f>
        <v>0</v>
      </c>
      <c r="V322">
        <f>IFERROR(VLOOKUP($B322,Kraftvärmeprod!$B$1:$AH$479,MATCH(V$2,Kraftvärmeprod!$B$1:$AG$1,0),FALSE)/1,0)-IFERROR(VLOOKUP($B322,'Slutlig allokering kvv'!$B$2:$AC$462,MATCH(V$3,'Slutlig allokering kvv'!$B$1:$AJ$1,0),FALSE)/1,0)</f>
        <v>0</v>
      </c>
      <c r="W322">
        <f>IFERROR(VLOOKUP($B322,Kraftvärmeprod!$B$1:$AH$479,MATCH(W$2,Kraftvärmeprod!$B$1:$AG$1,0),FALSE)/1,0)-IFERROR(VLOOKUP($B322,'Slutlig allokering kvv'!$B$2:$AC$462,MATCH(W$3,'Slutlig allokering kvv'!$B$1:$AJ$1,0),FALSE)/1,0)</f>
        <v>0</v>
      </c>
      <c r="X322">
        <f>IFERROR(VLOOKUP($B322,Kraftvärmeprod!$B$1:$AH$479,MATCH(X$2,Kraftvärmeprod!$B$1:$AG$1,0),FALSE)/1,0)-IFERROR(VLOOKUP($B322,'Slutlig allokering kvv'!$B$2:$AC$462,MATCH(X$3,'Slutlig allokering kvv'!$B$1:$AJ$1,0),FALSE)/1,0)</f>
        <v>0</v>
      </c>
      <c r="Y322">
        <f>IFERROR(VLOOKUP($B322,Kraftvärmeprod!$B$1:$AH$479,MATCH(Y$2,Kraftvärmeprod!$B$1:$AG$1,0),FALSE)/1,0)-IFERROR(VLOOKUP($B322,'Slutlig allokering kvv'!$B$2:$AC$462,MATCH(Y$3,'Slutlig allokering kvv'!$B$1:$AJ$1,0),FALSE)/1,0)</f>
        <v>0</v>
      </c>
      <c r="Z322">
        <f>IFERROR(VLOOKUP($B322,Kraftvärmeprod!$B$1:$AH$479,MATCH(Z$2,Kraftvärmeprod!$B$1:$AG$1,0),FALSE)/1,0)-IFERROR(VLOOKUP($B322,'Slutlig allokering kvv'!$B$2:$AC$462,MATCH(Z$3,'Slutlig allokering kvv'!$B$1:$AJ$1,0),FALSE)/1,0)</f>
        <v>0</v>
      </c>
      <c r="AA322">
        <f>IFERROR(VLOOKUP($B322,Kraftvärmeprod!$B$1:$AH$479,MATCH(AA$2,Kraftvärmeprod!$B$1:$AG$1,0),FALSE)/1,0)-IFERROR(VLOOKUP($B322,'Slutlig allokering kvv'!$B$2:$AC$462,MATCH(AA$3,'Slutlig allokering kvv'!$B$1:$AJ$1,0),FALSE)/1,0)</f>
        <v>0</v>
      </c>
      <c r="AE322">
        <f t="shared" si="8"/>
        <v>0</v>
      </c>
      <c r="AG322">
        <f>IFERROR(VLOOKUP(B322,'Slutlig allokering kvv'!$B$2:$AJ$462,MATCH("Summa slutlig allokerad tillförd energi (utan hjälpel och rökgaskondensering):",'Slutlig allokering kvv'!$B$1:$AK$1,0),FALSE)/1,"")</f>
        <v>0</v>
      </c>
      <c r="AI322" s="137" t="str">
        <f>IFERROR(1-VLOOKUP(B322,'Slutlig allokering kvv'!$B$2:$AJ$462,MATCH("Andel av bränsle i kvv som allokerats till värme, exklusive rökgaskondensering och hjälpel",'Slutlig allokering kvv'!$B$1:$AK$1,0),FALSE),"")</f>
        <v/>
      </c>
      <c r="AK322" s="137" t="str">
        <f t="shared" si="9"/>
        <v/>
      </c>
    </row>
    <row r="323" spans="1:37" x14ac:dyDescent="0.25">
      <c r="A323" s="2" t="s">
        <v>492</v>
      </c>
      <c r="B323" s="2" t="s">
        <v>492</v>
      </c>
      <c r="C323">
        <f>IFERROR(VLOOKUP($B323,Kraftvärmeprod!$B$1:$AH$479,MATCH(C$3,Kraftvärmeprod!$B$1:$AG$1,0),FALSE)/1,"")</f>
        <v>0</v>
      </c>
      <c r="D323" t="str">
        <f>IFERROR(VLOOKUP($B323,Kraftvärmeprod!$B$1:$AH$479,MATCH(D$3,Kraftvärmeprod!$B$1:$AG$1,0),FALSE)/1,"")</f>
        <v/>
      </c>
      <c r="E323">
        <f>IFERROR(VLOOKUP($B323,Kraftvärmeprod!$B$1:$AH$479,MATCH(E$2,Kraftvärmeprod!$B$1:$AG$1,0),FALSE)/1,0)-IFERROR(VLOOKUP($B323,'Slutlig allokering kvv'!$B$2:$AC$462,MATCH(E$3,'Slutlig allokering kvv'!$B$1:$AJ$1,0),FALSE)/1,0)</f>
        <v>0</v>
      </c>
      <c r="F323">
        <f>IFERROR(VLOOKUP($B323,Kraftvärmeprod!$B$1:$AH$479,MATCH(F$2,Kraftvärmeprod!$B$1:$AG$1,0),FALSE)/1,0)-IFERROR(VLOOKUP($B323,'Slutlig allokering kvv'!$B$2:$AC$462,MATCH(F$3,'Slutlig allokering kvv'!$B$1:$AJ$1,0),FALSE)/1,0)</f>
        <v>0</v>
      </c>
      <c r="G323">
        <f>IFERROR(VLOOKUP($B323,Kraftvärmeprod!$B$1:$AH$479,MATCH(G$2,Kraftvärmeprod!$B$1:$AG$1,0),FALSE)/1,0)-IFERROR(VLOOKUP($B323,'Slutlig allokering kvv'!$B$2:$AC$462,MATCH(G$3,'Slutlig allokering kvv'!$B$1:$AJ$1,0),FALSE)/1,0)</f>
        <v>0</v>
      </c>
      <c r="H323">
        <f>IFERROR(VLOOKUP($B323,Kraftvärmeprod!$B$1:$AH$479,MATCH(H$2,Kraftvärmeprod!$B$1:$AG$1,0),FALSE)/1,0)-IFERROR(VLOOKUP($B323,'Slutlig allokering kvv'!$B$2:$AC$462,MATCH(H$3,'Slutlig allokering kvv'!$B$1:$AJ$1,0),FALSE)/1,0)</f>
        <v>0</v>
      </c>
      <c r="I323">
        <f>IFERROR(VLOOKUP($B323,Kraftvärmeprod!$B$1:$AH$479,MATCH(I$2,Kraftvärmeprod!$B$1:$AG$1,0),FALSE)/1,0)-IFERROR(VLOOKUP($B323,'Slutlig allokering kvv'!$B$2:$AC$462,MATCH(I$3,'Slutlig allokering kvv'!$B$1:$AJ$1,0),FALSE)/1,0)</f>
        <v>0</v>
      </c>
      <c r="J323">
        <f>IFERROR(VLOOKUP($B323,Kraftvärmeprod!$B$1:$AH$479,MATCH(J$2,Kraftvärmeprod!$B$1:$AG$1,0),FALSE)/1,0)-IFERROR(VLOOKUP($B323,'Slutlig allokering kvv'!$B$2:$AC$462,MATCH(J$3,'Slutlig allokering kvv'!$B$1:$AJ$1,0),FALSE)/1,0)</f>
        <v>0</v>
      </c>
      <c r="K323">
        <f>IFERROR(VLOOKUP($B323,Kraftvärmeprod!$B$1:$AH$479,MATCH(K$2,Kraftvärmeprod!$B$1:$AG$1,0),FALSE)/1,0)-IFERROR(VLOOKUP($B323,'Slutlig allokering kvv'!$B$2:$AC$462,MATCH(K$3,'Slutlig allokering kvv'!$B$1:$AJ$1,0),FALSE)/1,0)</f>
        <v>0</v>
      </c>
      <c r="L323">
        <f>IFERROR(VLOOKUP($B323,Kraftvärmeprod!$B$1:$AH$479,MATCH(L$2,Kraftvärmeprod!$B$1:$AG$1,0),FALSE)/1,0)-IFERROR(VLOOKUP($B323,'Slutlig allokering kvv'!$B$2:$AC$462,MATCH(L$3,'Slutlig allokering kvv'!$B$1:$AJ$1,0),FALSE)/1,0)</f>
        <v>0</v>
      </c>
      <c r="M323">
        <f>IFERROR(VLOOKUP($B323,Kraftvärmeprod!$B$1:$AH$479,MATCH(M$2,Kraftvärmeprod!$B$1:$AG$1,0),FALSE)/1,0)-IFERROR(VLOOKUP($B323,'Slutlig allokering kvv'!$B$2:$AC$462,MATCH(M$3,'Slutlig allokering kvv'!$B$1:$AJ$1,0),FALSE)/1,0)</f>
        <v>0</v>
      </c>
      <c r="N323">
        <f>IFERROR(VLOOKUP($B323,Kraftvärmeprod!$B$1:$AH$479,MATCH(N$2,Kraftvärmeprod!$B$1:$AG$1,0),FALSE)/1,0)-IFERROR(VLOOKUP($B323,'Slutlig allokering kvv'!$B$2:$AC$462,MATCH(N$3,'Slutlig allokering kvv'!$B$1:$AJ$1,0),FALSE)/1,0)</f>
        <v>0</v>
      </c>
      <c r="O323">
        <f>IFERROR(VLOOKUP($B323,Kraftvärmeprod!$B$1:$AH$479,MATCH(O$2,Kraftvärmeprod!$B$1:$AG$1,0),FALSE)/1,0)-IFERROR(VLOOKUP($B323,'Slutlig allokering kvv'!$B$2:$AC$462,MATCH(O$3,'Slutlig allokering kvv'!$B$1:$AJ$1,0),FALSE)/1,0)</f>
        <v>0</v>
      </c>
      <c r="P323">
        <f>IFERROR(VLOOKUP($B323,Kraftvärmeprod!$B$1:$AH$479,MATCH(P$2,Kraftvärmeprod!$B$1:$AG$1,0),FALSE)/1,0)-IFERROR(VLOOKUP($B323,'Slutlig allokering kvv'!$B$2:$AC$462,MATCH(P$3,'Slutlig allokering kvv'!$B$1:$AJ$1,0),FALSE)/1,0)</f>
        <v>0</v>
      </c>
      <c r="Q323">
        <f>IFERROR(VLOOKUP($B323,Kraftvärmeprod!$B$1:$AH$479,MATCH(Q$2,Kraftvärmeprod!$B$1:$AG$1,0),FALSE)/1,0)-IFERROR(VLOOKUP($B323,'Slutlig allokering kvv'!$B$2:$AC$462,MATCH(Q$3,'Slutlig allokering kvv'!$B$1:$AJ$1,0),FALSE)/1,0)</f>
        <v>0</v>
      </c>
      <c r="R323">
        <f>IFERROR(VLOOKUP($B323,Kraftvärmeprod!$B$1:$AH$479,MATCH(R$2,Kraftvärmeprod!$B$1:$AG$1,0),FALSE)/1,0)-IFERROR(VLOOKUP($B323,'Slutlig allokering kvv'!$B$2:$AC$462,MATCH(R$3,'Slutlig allokering kvv'!$B$1:$AJ$1,0),FALSE)/1,0)</f>
        <v>0</v>
      </c>
      <c r="S323">
        <f>IFERROR(VLOOKUP($B323,Kraftvärmeprod!$B$1:$AH$479,MATCH(S$2,Kraftvärmeprod!$B$1:$AG$1,0),FALSE)/1,0)-IFERROR(VLOOKUP($B323,'Slutlig allokering kvv'!$B$2:$AC$462,MATCH(S$3,'Slutlig allokering kvv'!$B$1:$AJ$1,0),FALSE)/1,0)</f>
        <v>0</v>
      </c>
      <c r="T323" s="6">
        <f>IFERROR(VLOOKUP($B323,Miljö!$B$1:$S$477,MATCH(T$2,Miljö!$B$1:$X$1,0),FALSE)/1,0)-IFERROR(VLOOKUP($B323,'Slutlig allokering kvv'!$B$2:$AC$462,MATCH(T$3,'Slutlig allokering kvv'!$B$1:$AJ$1,0),FALSE)/1,0)</f>
        <v>0</v>
      </c>
      <c r="U323">
        <f>IFERROR(VLOOKUP($B323,Kraftvärmeprod!$B$1:$AH$479,MATCH(U$2,Kraftvärmeprod!$B$1:$AG$1,0),FALSE)/1,0)-IFERROR(VLOOKUP($B323,'Slutlig allokering kvv'!$B$2:$AC$462,MATCH(U$3,'Slutlig allokering kvv'!$B$1:$AJ$1,0),FALSE)/1,0)</f>
        <v>0</v>
      </c>
      <c r="V323">
        <f>IFERROR(VLOOKUP($B323,Kraftvärmeprod!$B$1:$AH$479,MATCH(V$2,Kraftvärmeprod!$B$1:$AG$1,0),FALSE)/1,0)-IFERROR(VLOOKUP($B323,'Slutlig allokering kvv'!$B$2:$AC$462,MATCH(V$3,'Slutlig allokering kvv'!$B$1:$AJ$1,0),FALSE)/1,0)</f>
        <v>0</v>
      </c>
      <c r="W323">
        <f>IFERROR(VLOOKUP($B323,Kraftvärmeprod!$B$1:$AH$479,MATCH(W$2,Kraftvärmeprod!$B$1:$AG$1,0),FALSE)/1,0)-IFERROR(VLOOKUP($B323,'Slutlig allokering kvv'!$B$2:$AC$462,MATCH(W$3,'Slutlig allokering kvv'!$B$1:$AJ$1,0),FALSE)/1,0)</f>
        <v>0</v>
      </c>
      <c r="X323">
        <f>IFERROR(VLOOKUP($B323,Kraftvärmeprod!$B$1:$AH$479,MATCH(X$2,Kraftvärmeprod!$B$1:$AG$1,0),FALSE)/1,0)-IFERROR(VLOOKUP($B323,'Slutlig allokering kvv'!$B$2:$AC$462,MATCH(X$3,'Slutlig allokering kvv'!$B$1:$AJ$1,0),FALSE)/1,0)</f>
        <v>0</v>
      </c>
      <c r="Y323">
        <f>IFERROR(VLOOKUP($B323,Kraftvärmeprod!$B$1:$AH$479,MATCH(Y$2,Kraftvärmeprod!$B$1:$AG$1,0),FALSE)/1,0)-IFERROR(VLOOKUP($B323,'Slutlig allokering kvv'!$B$2:$AC$462,MATCH(Y$3,'Slutlig allokering kvv'!$B$1:$AJ$1,0),FALSE)/1,0)</f>
        <v>0</v>
      </c>
      <c r="Z323">
        <f>IFERROR(VLOOKUP($B323,Kraftvärmeprod!$B$1:$AH$479,MATCH(Z$2,Kraftvärmeprod!$B$1:$AG$1,0),FALSE)/1,0)-IFERROR(VLOOKUP($B323,'Slutlig allokering kvv'!$B$2:$AC$462,MATCH(Z$3,'Slutlig allokering kvv'!$B$1:$AJ$1,0),FALSE)/1,0)</f>
        <v>0</v>
      </c>
      <c r="AA323">
        <f>IFERROR(VLOOKUP($B323,Kraftvärmeprod!$B$1:$AH$479,MATCH(AA$2,Kraftvärmeprod!$B$1:$AG$1,0),FALSE)/1,0)-IFERROR(VLOOKUP($B323,'Slutlig allokering kvv'!$B$2:$AC$462,MATCH(AA$3,'Slutlig allokering kvv'!$B$1:$AJ$1,0),FALSE)/1,0)</f>
        <v>0</v>
      </c>
      <c r="AE323">
        <f t="shared" si="8"/>
        <v>0</v>
      </c>
      <c r="AG323">
        <f>IFERROR(VLOOKUP(B323,'Slutlig allokering kvv'!$B$2:$AJ$462,MATCH("Summa slutlig allokerad tillförd energi (utan hjälpel och rökgaskondensering):",'Slutlig allokering kvv'!$B$1:$AK$1,0),FALSE)/1,"")</f>
        <v>0</v>
      </c>
      <c r="AI323" s="137" t="str">
        <f>IFERROR(1-VLOOKUP(B323,'Slutlig allokering kvv'!$B$2:$AJ$462,MATCH("Andel av bränsle i kvv som allokerats till värme, exklusive rökgaskondensering och hjälpel",'Slutlig allokering kvv'!$B$1:$AK$1,0),FALSE),"")</f>
        <v/>
      </c>
      <c r="AK323" s="137" t="str">
        <f t="shared" si="9"/>
        <v/>
      </c>
    </row>
    <row r="324" spans="1:37" x14ac:dyDescent="0.25">
      <c r="A324" s="2" t="s">
        <v>495</v>
      </c>
      <c r="B324" s="2" t="s">
        <v>494</v>
      </c>
      <c r="C324" t="str">
        <f>IFERROR(VLOOKUP($B324,Kraftvärmeprod!$B$1:$AH$479,MATCH(C$3,Kraftvärmeprod!$B$1:$AG$1,0),FALSE)/1,"")</f>
        <v/>
      </c>
      <c r="D324" t="str">
        <f>IFERROR(VLOOKUP($B324,Kraftvärmeprod!$B$1:$AH$479,MATCH(D$3,Kraftvärmeprod!$B$1:$AG$1,0),FALSE)/1,"")</f>
        <v/>
      </c>
      <c r="E324">
        <f>IFERROR(VLOOKUP($B324,Kraftvärmeprod!$B$1:$AH$479,MATCH(E$2,Kraftvärmeprod!$B$1:$AG$1,0),FALSE)/1,0)-IFERROR(VLOOKUP($B324,'Slutlig allokering kvv'!$B$2:$AC$462,MATCH(E$3,'Slutlig allokering kvv'!$B$1:$AJ$1,0),FALSE)/1,0)</f>
        <v>0</v>
      </c>
      <c r="F324">
        <f>IFERROR(VLOOKUP($B324,Kraftvärmeprod!$B$1:$AH$479,MATCH(F$2,Kraftvärmeprod!$B$1:$AG$1,0),FALSE)/1,0)-IFERROR(VLOOKUP($B324,'Slutlig allokering kvv'!$B$2:$AC$462,MATCH(F$3,'Slutlig allokering kvv'!$B$1:$AJ$1,0),FALSE)/1,0)</f>
        <v>0</v>
      </c>
      <c r="G324">
        <f>IFERROR(VLOOKUP($B324,Kraftvärmeprod!$B$1:$AH$479,MATCH(G$2,Kraftvärmeprod!$B$1:$AG$1,0),FALSE)/1,0)-IFERROR(VLOOKUP($B324,'Slutlig allokering kvv'!$B$2:$AC$462,MATCH(G$3,'Slutlig allokering kvv'!$B$1:$AJ$1,0),FALSE)/1,0)</f>
        <v>0</v>
      </c>
      <c r="H324">
        <f>IFERROR(VLOOKUP($B324,Kraftvärmeprod!$B$1:$AH$479,MATCH(H$2,Kraftvärmeprod!$B$1:$AG$1,0),FALSE)/1,0)-IFERROR(VLOOKUP($B324,'Slutlig allokering kvv'!$B$2:$AC$462,MATCH(H$3,'Slutlig allokering kvv'!$B$1:$AJ$1,0),FALSE)/1,0)</f>
        <v>0</v>
      </c>
      <c r="I324">
        <f>IFERROR(VLOOKUP($B324,Kraftvärmeprod!$B$1:$AH$479,MATCH(I$2,Kraftvärmeprod!$B$1:$AG$1,0),FALSE)/1,0)-IFERROR(VLOOKUP($B324,'Slutlig allokering kvv'!$B$2:$AC$462,MATCH(I$3,'Slutlig allokering kvv'!$B$1:$AJ$1,0),FALSE)/1,0)</f>
        <v>0</v>
      </c>
      <c r="J324">
        <f>IFERROR(VLOOKUP($B324,Kraftvärmeprod!$B$1:$AH$479,MATCH(J$2,Kraftvärmeprod!$B$1:$AG$1,0),FALSE)/1,0)-IFERROR(VLOOKUP($B324,'Slutlig allokering kvv'!$B$2:$AC$462,MATCH(J$3,'Slutlig allokering kvv'!$B$1:$AJ$1,0),FALSE)/1,0)</f>
        <v>0</v>
      </c>
      <c r="K324">
        <f>IFERROR(VLOOKUP($B324,Kraftvärmeprod!$B$1:$AH$479,MATCH(K$2,Kraftvärmeprod!$B$1:$AG$1,0),FALSE)/1,0)-IFERROR(VLOOKUP($B324,'Slutlig allokering kvv'!$B$2:$AC$462,MATCH(K$3,'Slutlig allokering kvv'!$B$1:$AJ$1,0),FALSE)/1,0)</f>
        <v>0</v>
      </c>
      <c r="L324">
        <f>IFERROR(VLOOKUP($B324,Kraftvärmeprod!$B$1:$AH$479,MATCH(L$2,Kraftvärmeprod!$B$1:$AG$1,0),FALSE)/1,0)-IFERROR(VLOOKUP($B324,'Slutlig allokering kvv'!$B$2:$AC$462,MATCH(L$3,'Slutlig allokering kvv'!$B$1:$AJ$1,0),FALSE)/1,0)</f>
        <v>0</v>
      </c>
      <c r="M324">
        <f>IFERROR(VLOOKUP($B324,Kraftvärmeprod!$B$1:$AH$479,MATCH(M$2,Kraftvärmeprod!$B$1:$AG$1,0),FALSE)/1,0)-IFERROR(VLOOKUP($B324,'Slutlig allokering kvv'!$B$2:$AC$462,MATCH(M$3,'Slutlig allokering kvv'!$B$1:$AJ$1,0),FALSE)/1,0)</f>
        <v>0</v>
      </c>
      <c r="N324">
        <f>IFERROR(VLOOKUP($B324,Kraftvärmeprod!$B$1:$AH$479,MATCH(N$2,Kraftvärmeprod!$B$1:$AG$1,0),FALSE)/1,0)-IFERROR(VLOOKUP($B324,'Slutlig allokering kvv'!$B$2:$AC$462,MATCH(N$3,'Slutlig allokering kvv'!$B$1:$AJ$1,0),FALSE)/1,0)</f>
        <v>0</v>
      </c>
      <c r="O324">
        <f>IFERROR(VLOOKUP($B324,Kraftvärmeprod!$B$1:$AH$479,MATCH(O$2,Kraftvärmeprod!$B$1:$AG$1,0),FALSE)/1,0)-IFERROR(VLOOKUP($B324,'Slutlig allokering kvv'!$B$2:$AC$462,MATCH(O$3,'Slutlig allokering kvv'!$B$1:$AJ$1,0),FALSE)/1,0)</f>
        <v>0</v>
      </c>
      <c r="P324">
        <f>IFERROR(VLOOKUP($B324,Kraftvärmeprod!$B$1:$AH$479,MATCH(P$2,Kraftvärmeprod!$B$1:$AG$1,0),FALSE)/1,0)-IFERROR(VLOOKUP($B324,'Slutlig allokering kvv'!$B$2:$AC$462,MATCH(P$3,'Slutlig allokering kvv'!$B$1:$AJ$1,0),FALSE)/1,0)</f>
        <v>0</v>
      </c>
      <c r="Q324">
        <f>IFERROR(VLOOKUP($B324,Kraftvärmeprod!$B$1:$AH$479,MATCH(Q$2,Kraftvärmeprod!$B$1:$AG$1,0),FALSE)/1,0)-IFERROR(VLOOKUP($B324,'Slutlig allokering kvv'!$B$2:$AC$462,MATCH(Q$3,'Slutlig allokering kvv'!$B$1:$AJ$1,0),FALSE)/1,0)</f>
        <v>0</v>
      </c>
      <c r="R324">
        <f>IFERROR(VLOOKUP($B324,Kraftvärmeprod!$B$1:$AH$479,MATCH(R$2,Kraftvärmeprod!$B$1:$AG$1,0),FALSE)/1,0)-IFERROR(VLOOKUP($B324,'Slutlig allokering kvv'!$B$2:$AC$462,MATCH(R$3,'Slutlig allokering kvv'!$B$1:$AJ$1,0),FALSE)/1,0)</f>
        <v>0</v>
      </c>
      <c r="S324">
        <f>IFERROR(VLOOKUP($B324,Kraftvärmeprod!$B$1:$AH$479,MATCH(S$2,Kraftvärmeprod!$B$1:$AG$1,0),FALSE)/1,0)-IFERROR(VLOOKUP($B324,'Slutlig allokering kvv'!$B$2:$AC$462,MATCH(S$3,'Slutlig allokering kvv'!$B$1:$AJ$1,0),FALSE)/1,0)</f>
        <v>0</v>
      </c>
      <c r="T324" s="6">
        <f>IFERROR(VLOOKUP($B324,Miljö!$B$1:$S$477,MATCH(T$2,Miljö!$B$1:$X$1,0),FALSE)/1,0)-IFERROR(VLOOKUP($B324,'Slutlig allokering kvv'!$B$2:$AC$462,MATCH(T$3,'Slutlig allokering kvv'!$B$1:$AJ$1,0),FALSE)/1,0)</f>
        <v>0</v>
      </c>
      <c r="U324">
        <f>IFERROR(VLOOKUP($B324,Kraftvärmeprod!$B$1:$AH$479,MATCH(U$2,Kraftvärmeprod!$B$1:$AG$1,0),FALSE)/1,0)-IFERROR(VLOOKUP($B324,'Slutlig allokering kvv'!$B$2:$AC$462,MATCH(U$3,'Slutlig allokering kvv'!$B$1:$AJ$1,0),FALSE)/1,0)</f>
        <v>0</v>
      </c>
      <c r="V324">
        <f>IFERROR(VLOOKUP($B324,Kraftvärmeprod!$B$1:$AH$479,MATCH(V$2,Kraftvärmeprod!$B$1:$AG$1,0),FALSE)/1,0)-IFERROR(VLOOKUP($B324,'Slutlig allokering kvv'!$B$2:$AC$462,MATCH(V$3,'Slutlig allokering kvv'!$B$1:$AJ$1,0),FALSE)/1,0)</f>
        <v>0</v>
      </c>
      <c r="W324">
        <f>IFERROR(VLOOKUP($B324,Kraftvärmeprod!$B$1:$AH$479,MATCH(W$2,Kraftvärmeprod!$B$1:$AG$1,0),FALSE)/1,0)-IFERROR(VLOOKUP($B324,'Slutlig allokering kvv'!$B$2:$AC$462,MATCH(W$3,'Slutlig allokering kvv'!$B$1:$AJ$1,0),FALSE)/1,0)</f>
        <v>0</v>
      </c>
      <c r="X324">
        <f>IFERROR(VLOOKUP($B324,Kraftvärmeprod!$B$1:$AH$479,MATCH(X$2,Kraftvärmeprod!$B$1:$AG$1,0),FALSE)/1,0)-IFERROR(VLOOKUP($B324,'Slutlig allokering kvv'!$B$2:$AC$462,MATCH(X$3,'Slutlig allokering kvv'!$B$1:$AJ$1,0),FALSE)/1,0)</f>
        <v>0</v>
      </c>
      <c r="Y324">
        <f>IFERROR(VLOOKUP($B324,Kraftvärmeprod!$B$1:$AH$479,MATCH(Y$2,Kraftvärmeprod!$B$1:$AG$1,0),FALSE)/1,0)-IFERROR(VLOOKUP($B324,'Slutlig allokering kvv'!$B$2:$AC$462,MATCH(Y$3,'Slutlig allokering kvv'!$B$1:$AJ$1,0),FALSE)/1,0)</f>
        <v>0</v>
      </c>
      <c r="Z324">
        <f>IFERROR(VLOOKUP($B324,Kraftvärmeprod!$B$1:$AH$479,MATCH(Z$2,Kraftvärmeprod!$B$1:$AG$1,0),FALSE)/1,0)-IFERROR(VLOOKUP($B324,'Slutlig allokering kvv'!$B$2:$AC$462,MATCH(Z$3,'Slutlig allokering kvv'!$B$1:$AJ$1,0),FALSE)/1,0)</f>
        <v>0</v>
      </c>
      <c r="AA324">
        <f>IFERROR(VLOOKUP($B324,Kraftvärmeprod!$B$1:$AH$479,MATCH(AA$2,Kraftvärmeprod!$B$1:$AG$1,0),FALSE)/1,0)-IFERROR(VLOOKUP($B324,'Slutlig allokering kvv'!$B$2:$AC$462,MATCH(AA$3,'Slutlig allokering kvv'!$B$1:$AJ$1,0),FALSE)/1,0)</f>
        <v>0</v>
      </c>
      <c r="AE324">
        <f t="shared" si="8"/>
        <v>0</v>
      </c>
      <c r="AG324">
        <f>IFERROR(VLOOKUP(B324,'Slutlig allokering kvv'!$B$2:$AJ$462,MATCH("Summa slutlig allokerad tillförd energi (utan hjälpel och rökgaskondensering):",'Slutlig allokering kvv'!$B$1:$AK$1,0),FALSE)/1,"")</f>
        <v>0</v>
      </c>
      <c r="AI324" s="137" t="str">
        <f>IFERROR(1-VLOOKUP(B324,'Slutlig allokering kvv'!$B$2:$AJ$462,MATCH("Andel av bränsle i kvv som allokerats till värme, exklusive rökgaskondensering och hjälpel",'Slutlig allokering kvv'!$B$1:$AK$1,0),FALSE),"")</f>
        <v/>
      </c>
      <c r="AK324" s="137" t="str">
        <f t="shared" si="9"/>
        <v/>
      </c>
    </row>
    <row r="325" spans="1:37" x14ac:dyDescent="0.25">
      <c r="A325" s="2" t="s">
        <v>496</v>
      </c>
      <c r="B325" s="2" t="s">
        <v>497</v>
      </c>
      <c r="C325">
        <f>IFERROR(VLOOKUP($B325,Kraftvärmeprod!$B$1:$AH$479,MATCH(C$3,Kraftvärmeprod!$B$1:$AG$1,0),FALSE)/1,"")</f>
        <v>124.8</v>
      </c>
      <c r="D325">
        <f>IFERROR(VLOOKUP($B325,Kraftvärmeprod!$B$1:$AH$479,MATCH(D$3,Kraftvärmeprod!$B$1:$AG$1,0),FALSE)/1,"")</f>
        <v>26.7</v>
      </c>
      <c r="E325">
        <f>IFERROR(VLOOKUP($B325,Kraftvärmeprod!$B$1:$AH$479,MATCH(E$2,Kraftvärmeprod!$B$1:$AG$1,0),FALSE)/1,0)-IFERROR(VLOOKUP($B325,'Slutlig allokering kvv'!$B$2:$AC$462,MATCH(E$3,'Slutlig allokering kvv'!$B$1:$AJ$1,0),FALSE)/1,0)</f>
        <v>0</v>
      </c>
      <c r="F325">
        <f>IFERROR(VLOOKUP($B325,Kraftvärmeprod!$B$1:$AH$479,MATCH(F$2,Kraftvärmeprod!$B$1:$AG$1,0),FALSE)/1,0)-IFERROR(VLOOKUP($B325,'Slutlig allokering kvv'!$B$2:$AC$462,MATCH(F$3,'Slutlig allokering kvv'!$B$1:$AJ$1,0),FALSE)/1,0)</f>
        <v>0</v>
      </c>
      <c r="G325">
        <f>IFERROR(VLOOKUP($B325,Kraftvärmeprod!$B$1:$AH$479,MATCH(G$2,Kraftvärmeprod!$B$1:$AG$1,0),FALSE)/1,0)-IFERROR(VLOOKUP($B325,'Slutlig allokering kvv'!$B$2:$AC$462,MATCH(G$3,'Slutlig allokering kvv'!$B$1:$AJ$1,0),FALSE)/1,0)</f>
        <v>0</v>
      </c>
      <c r="H325">
        <f>IFERROR(VLOOKUP($B325,Kraftvärmeprod!$B$1:$AH$479,MATCH(H$2,Kraftvärmeprod!$B$1:$AG$1,0),FALSE)/1,0)-IFERROR(VLOOKUP($B325,'Slutlig allokering kvv'!$B$2:$AC$462,MATCH(H$3,'Slutlig allokering kvv'!$B$1:$AJ$1,0),FALSE)/1,0)</f>
        <v>0</v>
      </c>
      <c r="I325">
        <f>IFERROR(VLOOKUP($B325,Kraftvärmeprod!$B$1:$AH$479,MATCH(I$2,Kraftvärmeprod!$B$1:$AG$1,0),FALSE)/1,0)-IFERROR(VLOOKUP($B325,'Slutlig allokering kvv'!$B$2:$AC$462,MATCH(I$3,'Slutlig allokering kvv'!$B$1:$AJ$1,0),FALSE)/1,0)</f>
        <v>0</v>
      </c>
      <c r="J325">
        <f>IFERROR(VLOOKUP($B325,Kraftvärmeprod!$B$1:$AH$479,MATCH(J$2,Kraftvärmeprod!$B$1:$AG$1,0),FALSE)/1,0)-IFERROR(VLOOKUP($B325,'Slutlig allokering kvv'!$B$2:$AC$462,MATCH(J$3,'Slutlig allokering kvv'!$B$1:$AJ$1,0),FALSE)/1,0)</f>
        <v>0</v>
      </c>
      <c r="K325">
        <f>IFERROR(VLOOKUP($B325,Kraftvärmeprod!$B$1:$AH$479,MATCH(K$2,Kraftvärmeprod!$B$1:$AG$1,0),FALSE)/1,0)-IFERROR(VLOOKUP($B325,'Slutlig allokering kvv'!$B$2:$AC$462,MATCH(K$3,'Slutlig allokering kvv'!$B$1:$AJ$1,0),FALSE)/1,0)</f>
        <v>0</v>
      </c>
      <c r="L325">
        <f>IFERROR(VLOOKUP($B325,Kraftvärmeprod!$B$1:$AH$479,MATCH(L$2,Kraftvärmeprod!$B$1:$AG$1,0),FALSE)/1,0)-IFERROR(VLOOKUP($B325,'Slutlig allokering kvv'!$B$2:$AC$462,MATCH(L$3,'Slutlig allokering kvv'!$B$1:$AJ$1,0),FALSE)/1,0)</f>
        <v>55.126599999999996</v>
      </c>
      <c r="M325">
        <f>IFERROR(VLOOKUP($B325,Kraftvärmeprod!$B$1:$AH$479,MATCH(M$2,Kraftvärmeprod!$B$1:$AG$1,0),FALSE)/1,0)-IFERROR(VLOOKUP($B325,'Slutlig allokering kvv'!$B$2:$AC$462,MATCH(M$3,'Slutlig allokering kvv'!$B$1:$AJ$1,0),FALSE)/1,0)</f>
        <v>0</v>
      </c>
      <c r="N325">
        <f>IFERROR(VLOOKUP($B325,Kraftvärmeprod!$B$1:$AH$479,MATCH(N$2,Kraftvärmeprod!$B$1:$AG$1,0),FALSE)/1,0)-IFERROR(VLOOKUP($B325,'Slutlig allokering kvv'!$B$2:$AC$462,MATCH(N$3,'Slutlig allokering kvv'!$B$1:$AJ$1,0),FALSE)/1,0)</f>
        <v>0</v>
      </c>
      <c r="O325">
        <f>IFERROR(VLOOKUP($B325,Kraftvärmeprod!$B$1:$AH$479,MATCH(O$2,Kraftvärmeprod!$B$1:$AG$1,0),FALSE)/1,0)-IFERROR(VLOOKUP($B325,'Slutlig allokering kvv'!$B$2:$AC$462,MATCH(O$3,'Slutlig allokering kvv'!$B$1:$AJ$1,0),FALSE)/1,0)</f>
        <v>0</v>
      </c>
      <c r="P325">
        <f>IFERROR(VLOOKUP($B325,Kraftvärmeprod!$B$1:$AH$479,MATCH(P$2,Kraftvärmeprod!$B$1:$AG$1,0),FALSE)/1,0)-IFERROR(VLOOKUP($B325,'Slutlig allokering kvv'!$B$2:$AC$462,MATCH(P$3,'Slutlig allokering kvv'!$B$1:$AJ$1,0),FALSE)/1,0)</f>
        <v>0</v>
      </c>
      <c r="Q325">
        <f>IFERROR(VLOOKUP($B325,Kraftvärmeprod!$B$1:$AH$479,MATCH(Q$2,Kraftvärmeprod!$B$1:$AG$1,0),FALSE)/1,0)-IFERROR(VLOOKUP($B325,'Slutlig allokering kvv'!$B$2:$AC$462,MATCH(Q$3,'Slutlig allokering kvv'!$B$1:$AJ$1,0),FALSE)/1,0)</f>
        <v>0</v>
      </c>
      <c r="R325">
        <f>IFERROR(VLOOKUP($B325,Kraftvärmeprod!$B$1:$AH$479,MATCH(R$2,Kraftvärmeprod!$B$1:$AG$1,0),FALSE)/1,0)-IFERROR(VLOOKUP($B325,'Slutlig allokering kvv'!$B$2:$AC$462,MATCH(R$3,'Slutlig allokering kvv'!$B$1:$AJ$1,0),FALSE)/1,0)</f>
        <v>0</v>
      </c>
      <c r="S325">
        <f>IFERROR(VLOOKUP($B325,Kraftvärmeprod!$B$1:$AH$479,MATCH(S$2,Kraftvärmeprod!$B$1:$AG$1,0),FALSE)/1,0)-IFERROR(VLOOKUP($B325,'Slutlig allokering kvv'!$B$2:$AC$462,MATCH(S$3,'Slutlig allokering kvv'!$B$1:$AJ$1,0),FALSE)/1,0)</f>
        <v>0</v>
      </c>
      <c r="T325" s="6">
        <f>IFERROR(VLOOKUP($B325,Miljö!$B$1:$S$477,MATCH(T$2,Miljö!$B$1:$X$1,0),FALSE)/1,0)-IFERROR(VLOOKUP($B325,'Slutlig allokering kvv'!$B$2:$AC$462,MATCH(T$3,'Slutlig allokering kvv'!$B$1:$AJ$1,0),FALSE)/1,0)</f>
        <v>0</v>
      </c>
      <c r="U325">
        <f>IFERROR(VLOOKUP($B325,Kraftvärmeprod!$B$1:$AH$479,MATCH(U$2,Kraftvärmeprod!$B$1:$AG$1,0),FALSE)/1,0)-IFERROR(VLOOKUP($B325,'Slutlig allokering kvv'!$B$2:$AC$462,MATCH(U$3,'Slutlig allokering kvv'!$B$1:$AJ$1,0),FALSE)/1,0)</f>
        <v>0</v>
      </c>
      <c r="V325">
        <f>IFERROR(VLOOKUP($B325,Kraftvärmeprod!$B$1:$AH$479,MATCH(V$2,Kraftvärmeprod!$B$1:$AG$1,0),FALSE)/1,0)-IFERROR(VLOOKUP($B325,'Slutlig allokering kvv'!$B$2:$AC$462,MATCH(V$3,'Slutlig allokering kvv'!$B$1:$AJ$1,0),FALSE)/1,0)</f>
        <v>0</v>
      </c>
      <c r="W325">
        <f>IFERROR(VLOOKUP($B325,Kraftvärmeprod!$B$1:$AH$479,MATCH(W$2,Kraftvärmeprod!$B$1:$AG$1,0),FALSE)/1,0)-IFERROR(VLOOKUP($B325,'Slutlig allokering kvv'!$B$2:$AC$462,MATCH(W$3,'Slutlig allokering kvv'!$B$1:$AJ$1,0),FALSE)/1,0)</f>
        <v>0</v>
      </c>
      <c r="X325">
        <f>IFERROR(VLOOKUP($B325,Kraftvärmeprod!$B$1:$AH$479,MATCH(X$2,Kraftvärmeprod!$B$1:$AG$1,0),FALSE)/1,0)-IFERROR(VLOOKUP($B325,'Slutlig allokering kvv'!$B$2:$AC$462,MATCH(X$3,'Slutlig allokering kvv'!$B$1:$AJ$1,0),FALSE)/1,0)</f>
        <v>0</v>
      </c>
      <c r="Y325">
        <f>IFERROR(VLOOKUP($B325,Kraftvärmeprod!$B$1:$AH$479,MATCH(Y$2,Kraftvärmeprod!$B$1:$AG$1,0),FALSE)/1,0)-IFERROR(VLOOKUP($B325,'Slutlig allokering kvv'!$B$2:$AC$462,MATCH(Y$3,'Slutlig allokering kvv'!$B$1:$AJ$1,0),FALSE)/1,0)</f>
        <v>0</v>
      </c>
      <c r="Z325">
        <f>IFERROR(VLOOKUP($B325,Kraftvärmeprod!$B$1:$AH$479,MATCH(Z$2,Kraftvärmeprod!$B$1:$AG$1,0),FALSE)/1,0)-IFERROR(VLOOKUP($B325,'Slutlig allokering kvv'!$B$2:$AC$462,MATCH(Z$3,'Slutlig allokering kvv'!$B$1:$AJ$1,0),FALSE)/1,0)</f>
        <v>0</v>
      </c>
      <c r="AA325">
        <f>IFERROR(VLOOKUP($B325,Kraftvärmeprod!$B$1:$AH$479,MATCH(AA$2,Kraftvärmeprod!$B$1:$AG$1,0),FALSE)/1,0)-IFERROR(VLOOKUP($B325,'Slutlig allokering kvv'!$B$2:$AC$462,MATCH(AA$3,'Slutlig allokering kvv'!$B$1:$AJ$1,0),FALSE)/1,0)</f>
        <v>0</v>
      </c>
      <c r="AE325">
        <f t="shared" ref="AE325:AE388" si="10">SUM(E325:AA325)-T325</f>
        <v>55.126599999999996</v>
      </c>
      <c r="AG325">
        <f>IFERROR(VLOOKUP(B325,'Slutlig allokering kvv'!$B$2:$AJ$462,MATCH("Summa slutlig allokerad tillförd energi (utan hjälpel och rökgaskondensering):",'Slutlig allokering kvv'!$B$1:$AK$1,0),FALSE)/1,"")</f>
        <v>98.873400000000004</v>
      </c>
      <c r="AI325" s="137">
        <f>IFERROR(1-VLOOKUP(B325,'Slutlig allokering kvv'!$B$2:$AJ$462,MATCH("Andel av bränsle i kvv som allokerats till värme, exklusive rökgaskondensering och hjälpel",'Slutlig allokering kvv'!$B$1:$AK$1,0),FALSE),"")</f>
        <v>0.35796493506493499</v>
      </c>
      <c r="AK325" s="137">
        <f t="shared" ref="AK325:AK388" si="11">IFERROR(AE325/(AE325+AG325),"")</f>
        <v>0.35796493506493504</v>
      </c>
    </row>
    <row r="326" spans="1:37" x14ac:dyDescent="0.25">
      <c r="A326" s="2" t="s">
        <v>498</v>
      </c>
      <c r="B326" s="2" t="s">
        <v>499</v>
      </c>
      <c r="C326" t="str">
        <f>IFERROR(VLOOKUP($B326,Kraftvärmeprod!$B$1:$AH$479,MATCH(C$3,Kraftvärmeprod!$B$1:$AG$1,0),FALSE)/1,"")</f>
        <v/>
      </c>
      <c r="D326" t="str">
        <f>IFERROR(VLOOKUP($B326,Kraftvärmeprod!$B$1:$AH$479,MATCH(D$3,Kraftvärmeprod!$B$1:$AG$1,0),FALSE)/1,"")</f>
        <v/>
      </c>
      <c r="E326">
        <f>IFERROR(VLOOKUP($B326,Kraftvärmeprod!$B$1:$AH$479,MATCH(E$2,Kraftvärmeprod!$B$1:$AG$1,0),FALSE)/1,0)-IFERROR(VLOOKUP($B326,'Slutlig allokering kvv'!$B$2:$AC$462,MATCH(E$3,'Slutlig allokering kvv'!$B$1:$AJ$1,0),FALSE)/1,0)</f>
        <v>0</v>
      </c>
      <c r="F326">
        <f>IFERROR(VLOOKUP($B326,Kraftvärmeprod!$B$1:$AH$479,MATCH(F$2,Kraftvärmeprod!$B$1:$AG$1,0),FALSE)/1,0)-IFERROR(VLOOKUP($B326,'Slutlig allokering kvv'!$B$2:$AC$462,MATCH(F$3,'Slutlig allokering kvv'!$B$1:$AJ$1,0),FALSE)/1,0)</f>
        <v>0</v>
      </c>
      <c r="G326">
        <f>IFERROR(VLOOKUP($B326,Kraftvärmeprod!$B$1:$AH$479,MATCH(G$2,Kraftvärmeprod!$B$1:$AG$1,0),FALSE)/1,0)-IFERROR(VLOOKUP($B326,'Slutlig allokering kvv'!$B$2:$AC$462,MATCH(G$3,'Slutlig allokering kvv'!$B$1:$AJ$1,0),FALSE)/1,0)</f>
        <v>0</v>
      </c>
      <c r="H326">
        <f>IFERROR(VLOOKUP($B326,Kraftvärmeprod!$B$1:$AH$479,MATCH(H$2,Kraftvärmeprod!$B$1:$AG$1,0),FALSE)/1,0)-IFERROR(VLOOKUP($B326,'Slutlig allokering kvv'!$B$2:$AC$462,MATCH(H$3,'Slutlig allokering kvv'!$B$1:$AJ$1,0),FALSE)/1,0)</f>
        <v>0</v>
      </c>
      <c r="I326">
        <f>IFERROR(VLOOKUP($B326,Kraftvärmeprod!$B$1:$AH$479,MATCH(I$2,Kraftvärmeprod!$B$1:$AG$1,0),FALSE)/1,0)-IFERROR(VLOOKUP($B326,'Slutlig allokering kvv'!$B$2:$AC$462,MATCH(I$3,'Slutlig allokering kvv'!$B$1:$AJ$1,0),FALSE)/1,0)</f>
        <v>0</v>
      </c>
      <c r="J326">
        <f>IFERROR(VLOOKUP($B326,Kraftvärmeprod!$B$1:$AH$479,MATCH(J$2,Kraftvärmeprod!$B$1:$AG$1,0),FALSE)/1,0)-IFERROR(VLOOKUP($B326,'Slutlig allokering kvv'!$B$2:$AC$462,MATCH(J$3,'Slutlig allokering kvv'!$B$1:$AJ$1,0),FALSE)/1,0)</f>
        <v>0</v>
      </c>
      <c r="K326">
        <f>IFERROR(VLOOKUP($B326,Kraftvärmeprod!$B$1:$AH$479,MATCH(K$2,Kraftvärmeprod!$B$1:$AG$1,0),FALSE)/1,0)-IFERROR(VLOOKUP($B326,'Slutlig allokering kvv'!$B$2:$AC$462,MATCH(K$3,'Slutlig allokering kvv'!$B$1:$AJ$1,0),FALSE)/1,0)</f>
        <v>0</v>
      </c>
      <c r="L326">
        <f>IFERROR(VLOOKUP($B326,Kraftvärmeprod!$B$1:$AH$479,MATCH(L$2,Kraftvärmeprod!$B$1:$AG$1,0),FALSE)/1,0)-IFERROR(VLOOKUP($B326,'Slutlig allokering kvv'!$B$2:$AC$462,MATCH(L$3,'Slutlig allokering kvv'!$B$1:$AJ$1,0),FALSE)/1,0)</f>
        <v>0</v>
      </c>
      <c r="M326">
        <f>IFERROR(VLOOKUP($B326,Kraftvärmeprod!$B$1:$AH$479,MATCH(M$2,Kraftvärmeprod!$B$1:$AG$1,0),FALSE)/1,0)-IFERROR(VLOOKUP($B326,'Slutlig allokering kvv'!$B$2:$AC$462,MATCH(M$3,'Slutlig allokering kvv'!$B$1:$AJ$1,0),FALSE)/1,0)</f>
        <v>0</v>
      </c>
      <c r="N326">
        <f>IFERROR(VLOOKUP($B326,Kraftvärmeprod!$B$1:$AH$479,MATCH(N$2,Kraftvärmeprod!$B$1:$AG$1,0),FALSE)/1,0)-IFERROR(VLOOKUP($B326,'Slutlig allokering kvv'!$B$2:$AC$462,MATCH(N$3,'Slutlig allokering kvv'!$B$1:$AJ$1,0),FALSE)/1,0)</f>
        <v>0</v>
      </c>
      <c r="O326">
        <f>IFERROR(VLOOKUP($B326,Kraftvärmeprod!$B$1:$AH$479,MATCH(O$2,Kraftvärmeprod!$B$1:$AG$1,0),FALSE)/1,0)-IFERROR(VLOOKUP($B326,'Slutlig allokering kvv'!$B$2:$AC$462,MATCH(O$3,'Slutlig allokering kvv'!$B$1:$AJ$1,0),FALSE)/1,0)</f>
        <v>0</v>
      </c>
      <c r="P326">
        <f>IFERROR(VLOOKUP($B326,Kraftvärmeprod!$B$1:$AH$479,MATCH(P$2,Kraftvärmeprod!$B$1:$AG$1,0),FALSE)/1,0)-IFERROR(VLOOKUP($B326,'Slutlig allokering kvv'!$B$2:$AC$462,MATCH(P$3,'Slutlig allokering kvv'!$B$1:$AJ$1,0),FALSE)/1,0)</f>
        <v>0</v>
      </c>
      <c r="Q326">
        <f>IFERROR(VLOOKUP($B326,Kraftvärmeprod!$B$1:$AH$479,MATCH(Q$2,Kraftvärmeprod!$B$1:$AG$1,0),FALSE)/1,0)-IFERROR(VLOOKUP($B326,'Slutlig allokering kvv'!$B$2:$AC$462,MATCH(Q$3,'Slutlig allokering kvv'!$B$1:$AJ$1,0),FALSE)/1,0)</f>
        <v>0</v>
      </c>
      <c r="R326">
        <f>IFERROR(VLOOKUP($B326,Kraftvärmeprod!$B$1:$AH$479,MATCH(R$2,Kraftvärmeprod!$B$1:$AG$1,0),FALSE)/1,0)-IFERROR(VLOOKUP($B326,'Slutlig allokering kvv'!$B$2:$AC$462,MATCH(R$3,'Slutlig allokering kvv'!$B$1:$AJ$1,0),FALSE)/1,0)</f>
        <v>0</v>
      </c>
      <c r="S326">
        <f>IFERROR(VLOOKUP($B326,Kraftvärmeprod!$B$1:$AH$479,MATCH(S$2,Kraftvärmeprod!$B$1:$AG$1,0),FALSE)/1,0)-IFERROR(VLOOKUP($B326,'Slutlig allokering kvv'!$B$2:$AC$462,MATCH(S$3,'Slutlig allokering kvv'!$B$1:$AJ$1,0),FALSE)/1,0)</f>
        <v>0</v>
      </c>
      <c r="T326" s="6">
        <f>IFERROR(VLOOKUP($B326,Miljö!$B$1:$S$477,MATCH(T$2,Miljö!$B$1:$X$1,0),FALSE)/1,0)-IFERROR(VLOOKUP($B326,'Slutlig allokering kvv'!$B$2:$AC$462,MATCH(T$3,'Slutlig allokering kvv'!$B$1:$AJ$1,0),FALSE)/1,0)</f>
        <v>0</v>
      </c>
      <c r="U326">
        <f>IFERROR(VLOOKUP($B326,Kraftvärmeprod!$B$1:$AH$479,MATCH(U$2,Kraftvärmeprod!$B$1:$AG$1,0),FALSE)/1,0)-IFERROR(VLOOKUP($B326,'Slutlig allokering kvv'!$B$2:$AC$462,MATCH(U$3,'Slutlig allokering kvv'!$B$1:$AJ$1,0),FALSE)/1,0)</f>
        <v>0</v>
      </c>
      <c r="V326">
        <f>IFERROR(VLOOKUP($B326,Kraftvärmeprod!$B$1:$AH$479,MATCH(V$2,Kraftvärmeprod!$B$1:$AG$1,0),FALSE)/1,0)-IFERROR(VLOOKUP($B326,'Slutlig allokering kvv'!$B$2:$AC$462,MATCH(V$3,'Slutlig allokering kvv'!$B$1:$AJ$1,0),FALSE)/1,0)</f>
        <v>0</v>
      </c>
      <c r="W326">
        <f>IFERROR(VLOOKUP($B326,Kraftvärmeprod!$B$1:$AH$479,MATCH(W$2,Kraftvärmeprod!$B$1:$AG$1,0),FALSE)/1,0)-IFERROR(VLOOKUP($B326,'Slutlig allokering kvv'!$B$2:$AC$462,MATCH(W$3,'Slutlig allokering kvv'!$B$1:$AJ$1,0),FALSE)/1,0)</f>
        <v>0</v>
      </c>
      <c r="X326">
        <f>IFERROR(VLOOKUP($B326,Kraftvärmeprod!$B$1:$AH$479,MATCH(X$2,Kraftvärmeprod!$B$1:$AG$1,0),FALSE)/1,0)-IFERROR(VLOOKUP($B326,'Slutlig allokering kvv'!$B$2:$AC$462,MATCH(X$3,'Slutlig allokering kvv'!$B$1:$AJ$1,0),FALSE)/1,0)</f>
        <v>0</v>
      </c>
      <c r="Y326">
        <f>IFERROR(VLOOKUP($B326,Kraftvärmeprod!$B$1:$AH$479,MATCH(Y$2,Kraftvärmeprod!$B$1:$AG$1,0),FALSE)/1,0)-IFERROR(VLOOKUP($B326,'Slutlig allokering kvv'!$B$2:$AC$462,MATCH(Y$3,'Slutlig allokering kvv'!$B$1:$AJ$1,0),FALSE)/1,0)</f>
        <v>0</v>
      </c>
      <c r="Z326">
        <f>IFERROR(VLOOKUP($B326,Kraftvärmeprod!$B$1:$AH$479,MATCH(Z$2,Kraftvärmeprod!$B$1:$AG$1,0),FALSE)/1,0)-IFERROR(VLOOKUP($B326,'Slutlig allokering kvv'!$B$2:$AC$462,MATCH(Z$3,'Slutlig allokering kvv'!$B$1:$AJ$1,0),FALSE)/1,0)</f>
        <v>0</v>
      </c>
      <c r="AA326">
        <f>IFERROR(VLOOKUP($B326,Kraftvärmeprod!$B$1:$AH$479,MATCH(AA$2,Kraftvärmeprod!$B$1:$AG$1,0),FALSE)/1,0)-IFERROR(VLOOKUP($B326,'Slutlig allokering kvv'!$B$2:$AC$462,MATCH(AA$3,'Slutlig allokering kvv'!$B$1:$AJ$1,0),FALSE)/1,0)</f>
        <v>0</v>
      </c>
      <c r="AE326">
        <f t="shared" si="10"/>
        <v>0</v>
      </c>
      <c r="AG326">
        <f>IFERROR(VLOOKUP(B326,'Slutlig allokering kvv'!$B$2:$AJ$462,MATCH("Summa slutlig allokerad tillförd energi (utan hjälpel och rökgaskondensering):",'Slutlig allokering kvv'!$B$1:$AK$1,0),FALSE)/1,"")</f>
        <v>0</v>
      </c>
      <c r="AI326" s="137" t="str">
        <f>IFERROR(1-VLOOKUP(B326,'Slutlig allokering kvv'!$B$2:$AJ$462,MATCH("Andel av bränsle i kvv som allokerats till värme, exklusive rökgaskondensering och hjälpel",'Slutlig allokering kvv'!$B$1:$AK$1,0),FALSE),"")</f>
        <v/>
      </c>
      <c r="AK326" s="137" t="str">
        <f t="shared" si="11"/>
        <v/>
      </c>
    </row>
    <row r="327" spans="1:37" x14ac:dyDescent="0.25">
      <c r="A327" s="2" t="s">
        <v>500</v>
      </c>
      <c r="B327" s="2" t="s">
        <v>501</v>
      </c>
      <c r="C327">
        <f>IFERROR(VLOOKUP($B327,Kraftvärmeprod!$B$1:$AH$479,MATCH(C$3,Kraftvärmeprod!$B$1:$AG$1,0),FALSE)/1,"")</f>
        <v>91.4</v>
      </c>
      <c r="D327">
        <f>IFERROR(VLOOKUP($B327,Kraftvärmeprod!$B$1:$AH$479,MATCH(D$3,Kraftvärmeprod!$B$1:$AG$1,0),FALSE)/1,"")</f>
        <v>21.7</v>
      </c>
      <c r="E327">
        <f>IFERROR(VLOOKUP($B327,Kraftvärmeprod!$B$1:$AH$479,MATCH(E$2,Kraftvärmeprod!$B$1:$AG$1,0),FALSE)/1,0)-IFERROR(VLOOKUP($B327,'Slutlig allokering kvv'!$B$2:$AC$462,MATCH(E$3,'Slutlig allokering kvv'!$B$1:$AJ$1,0),FALSE)/1,0)</f>
        <v>0</v>
      </c>
      <c r="F327">
        <f>IFERROR(VLOOKUP($B327,Kraftvärmeprod!$B$1:$AH$479,MATCH(F$2,Kraftvärmeprod!$B$1:$AG$1,0),FALSE)/1,0)-IFERROR(VLOOKUP($B327,'Slutlig allokering kvv'!$B$2:$AC$462,MATCH(F$3,'Slutlig allokering kvv'!$B$1:$AJ$1,0),FALSE)/1,0)</f>
        <v>0</v>
      </c>
      <c r="G327">
        <f>IFERROR(VLOOKUP($B327,Kraftvärmeprod!$B$1:$AH$479,MATCH(G$2,Kraftvärmeprod!$B$1:$AG$1,0),FALSE)/1,0)-IFERROR(VLOOKUP($B327,'Slutlig allokering kvv'!$B$2:$AC$462,MATCH(G$3,'Slutlig allokering kvv'!$B$1:$AJ$1,0),FALSE)/1,0)</f>
        <v>0</v>
      </c>
      <c r="H327">
        <f>IFERROR(VLOOKUP($B327,Kraftvärmeprod!$B$1:$AH$479,MATCH(H$2,Kraftvärmeprod!$B$1:$AG$1,0),FALSE)/1,0)-IFERROR(VLOOKUP($B327,'Slutlig allokering kvv'!$B$2:$AC$462,MATCH(H$3,'Slutlig allokering kvv'!$B$1:$AJ$1,0),FALSE)/1,0)</f>
        <v>0</v>
      </c>
      <c r="I327">
        <f>IFERROR(VLOOKUP($B327,Kraftvärmeprod!$B$1:$AH$479,MATCH(I$2,Kraftvärmeprod!$B$1:$AG$1,0),FALSE)/1,0)-IFERROR(VLOOKUP($B327,'Slutlig allokering kvv'!$B$2:$AC$462,MATCH(I$3,'Slutlig allokering kvv'!$B$1:$AJ$1,0),FALSE)/1,0)</f>
        <v>0</v>
      </c>
      <c r="J327">
        <f>IFERROR(VLOOKUP($B327,Kraftvärmeprod!$B$1:$AH$479,MATCH(J$2,Kraftvärmeprod!$B$1:$AG$1,0),FALSE)/1,0)-IFERROR(VLOOKUP($B327,'Slutlig allokering kvv'!$B$2:$AC$462,MATCH(J$3,'Slutlig allokering kvv'!$B$1:$AJ$1,0),FALSE)/1,0)</f>
        <v>0</v>
      </c>
      <c r="K327">
        <f>IFERROR(VLOOKUP($B327,Kraftvärmeprod!$B$1:$AH$479,MATCH(K$2,Kraftvärmeprod!$B$1:$AG$1,0),FALSE)/1,0)-IFERROR(VLOOKUP($B327,'Slutlig allokering kvv'!$B$2:$AC$462,MATCH(K$3,'Slutlig allokering kvv'!$B$1:$AJ$1,0),FALSE)/1,0)</f>
        <v>0</v>
      </c>
      <c r="L327">
        <f>IFERROR(VLOOKUP($B327,Kraftvärmeprod!$B$1:$AH$479,MATCH(L$2,Kraftvärmeprod!$B$1:$AG$1,0),FALSE)/1,0)-IFERROR(VLOOKUP($B327,'Slutlig allokering kvv'!$B$2:$AC$462,MATCH(L$3,'Slutlig allokering kvv'!$B$1:$AJ$1,0),FALSE)/1,0)</f>
        <v>52.556600000000003</v>
      </c>
      <c r="M327">
        <f>IFERROR(VLOOKUP($B327,Kraftvärmeprod!$B$1:$AH$479,MATCH(M$2,Kraftvärmeprod!$B$1:$AG$1,0),FALSE)/1,0)-IFERROR(VLOOKUP($B327,'Slutlig allokering kvv'!$B$2:$AC$462,MATCH(M$3,'Slutlig allokering kvv'!$B$1:$AJ$1,0),FALSE)/1,0)</f>
        <v>0</v>
      </c>
      <c r="N327">
        <f>IFERROR(VLOOKUP($B327,Kraftvärmeprod!$B$1:$AH$479,MATCH(N$2,Kraftvärmeprod!$B$1:$AG$1,0),FALSE)/1,0)-IFERROR(VLOOKUP($B327,'Slutlig allokering kvv'!$B$2:$AC$462,MATCH(N$3,'Slutlig allokering kvv'!$B$1:$AJ$1,0),FALSE)/1,0)</f>
        <v>0</v>
      </c>
      <c r="O327">
        <f>IFERROR(VLOOKUP($B327,Kraftvärmeprod!$B$1:$AH$479,MATCH(O$2,Kraftvärmeprod!$B$1:$AG$1,0),FALSE)/1,0)-IFERROR(VLOOKUP($B327,'Slutlig allokering kvv'!$B$2:$AC$462,MATCH(O$3,'Slutlig allokering kvv'!$B$1:$AJ$1,0),FALSE)/1,0)</f>
        <v>0</v>
      </c>
      <c r="P327">
        <f>IFERROR(VLOOKUP($B327,Kraftvärmeprod!$B$1:$AH$479,MATCH(P$2,Kraftvärmeprod!$B$1:$AG$1,0),FALSE)/1,0)-IFERROR(VLOOKUP($B327,'Slutlig allokering kvv'!$B$2:$AC$462,MATCH(P$3,'Slutlig allokering kvv'!$B$1:$AJ$1,0),FALSE)/1,0)</f>
        <v>0</v>
      </c>
      <c r="Q327">
        <f>IFERROR(VLOOKUP($B327,Kraftvärmeprod!$B$1:$AH$479,MATCH(Q$2,Kraftvärmeprod!$B$1:$AG$1,0),FALSE)/1,0)-IFERROR(VLOOKUP($B327,'Slutlig allokering kvv'!$B$2:$AC$462,MATCH(Q$3,'Slutlig allokering kvv'!$B$1:$AJ$1,0),FALSE)/1,0)</f>
        <v>0</v>
      </c>
      <c r="R327">
        <f>IFERROR(VLOOKUP($B327,Kraftvärmeprod!$B$1:$AH$479,MATCH(R$2,Kraftvärmeprod!$B$1:$AG$1,0),FALSE)/1,0)-IFERROR(VLOOKUP($B327,'Slutlig allokering kvv'!$B$2:$AC$462,MATCH(R$3,'Slutlig allokering kvv'!$B$1:$AJ$1,0),FALSE)/1,0)</f>
        <v>0</v>
      </c>
      <c r="S327">
        <f>IFERROR(VLOOKUP($B327,Kraftvärmeprod!$B$1:$AH$479,MATCH(S$2,Kraftvärmeprod!$B$1:$AG$1,0),FALSE)/1,0)-IFERROR(VLOOKUP($B327,'Slutlig allokering kvv'!$B$2:$AC$462,MATCH(S$3,'Slutlig allokering kvv'!$B$1:$AJ$1,0),FALSE)/1,0)</f>
        <v>0</v>
      </c>
      <c r="T327" s="6">
        <f>IFERROR(VLOOKUP($B327,Miljö!$B$1:$S$477,MATCH(T$2,Miljö!$B$1:$X$1,0),FALSE)/1,0)-IFERROR(VLOOKUP($B327,'Slutlig allokering kvv'!$B$2:$AC$462,MATCH(T$3,'Slutlig allokering kvv'!$B$1:$AJ$1,0),FALSE)/1,0)</f>
        <v>1.4524699999999999</v>
      </c>
      <c r="U327">
        <f>IFERROR(VLOOKUP($B327,Kraftvärmeprod!$B$1:$AH$479,MATCH(U$2,Kraftvärmeprod!$B$1:$AG$1,0),FALSE)/1,0)-IFERROR(VLOOKUP($B327,'Slutlig allokering kvv'!$B$2:$AC$462,MATCH(U$3,'Slutlig allokering kvv'!$B$1:$AJ$1,0),FALSE)/1,0)</f>
        <v>0</v>
      </c>
      <c r="V327">
        <f>IFERROR(VLOOKUP($B327,Kraftvärmeprod!$B$1:$AH$479,MATCH(V$2,Kraftvärmeprod!$B$1:$AG$1,0),FALSE)/1,0)-IFERROR(VLOOKUP($B327,'Slutlig allokering kvv'!$B$2:$AC$462,MATCH(V$3,'Slutlig allokering kvv'!$B$1:$AJ$1,0),FALSE)/1,0)</f>
        <v>0</v>
      </c>
      <c r="W327">
        <f>IFERROR(VLOOKUP($B327,Kraftvärmeprod!$B$1:$AH$479,MATCH(W$2,Kraftvärmeprod!$B$1:$AG$1,0),FALSE)/1,0)-IFERROR(VLOOKUP($B327,'Slutlig allokering kvv'!$B$2:$AC$462,MATCH(W$3,'Slutlig allokering kvv'!$B$1:$AJ$1,0),FALSE)/1,0)</f>
        <v>0</v>
      </c>
      <c r="X327">
        <f>IFERROR(VLOOKUP($B327,Kraftvärmeprod!$B$1:$AH$479,MATCH(X$2,Kraftvärmeprod!$B$1:$AG$1,0),FALSE)/1,0)-IFERROR(VLOOKUP($B327,'Slutlig allokering kvv'!$B$2:$AC$462,MATCH(X$3,'Slutlig allokering kvv'!$B$1:$AJ$1,0),FALSE)/1,0)</f>
        <v>0</v>
      </c>
      <c r="Y327">
        <f>IFERROR(VLOOKUP($B327,Kraftvärmeprod!$B$1:$AH$479,MATCH(Y$2,Kraftvärmeprod!$B$1:$AG$1,0),FALSE)/1,0)-IFERROR(VLOOKUP($B327,'Slutlig allokering kvv'!$B$2:$AC$462,MATCH(Y$3,'Slutlig allokering kvv'!$B$1:$AJ$1,0),FALSE)/1,0)</f>
        <v>0</v>
      </c>
      <c r="Z327">
        <f>IFERROR(VLOOKUP($B327,Kraftvärmeprod!$B$1:$AH$479,MATCH(Z$2,Kraftvärmeprod!$B$1:$AG$1,0),FALSE)/1,0)-IFERROR(VLOOKUP($B327,'Slutlig allokering kvv'!$B$2:$AC$462,MATCH(Z$3,'Slutlig allokering kvv'!$B$1:$AJ$1,0),FALSE)/1,0)</f>
        <v>0</v>
      </c>
      <c r="AA327">
        <f>IFERROR(VLOOKUP($B327,Kraftvärmeprod!$B$1:$AH$479,MATCH(AA$2,Kraftvärmeprod!$B$1:$AG$1,0),FALSE)/1,0)-IFERROR(VLOOKUP($B327,'Slutlig allokering kvv'!$B$2:$AC$462,MATCH(AA$3,'Slutlig allokering kvv'!$B$1:$AJ$1,0),FALSE)/1,0)</f>
        <v>0</v>
      </c>
      <c r="AE327">
        <f t="shared" si="10"/>
        <v>52.556600000000003</v>
      </c>
      <c r="AG327">
        <f>IFERROR(VLOOKUP(B327,'Slutlig allokering kvv'!$B$2:$AJ$462,MATCH("Summa slutlig allokerad tillförd energi (utan hjälpel och rökgaskondensering):",'Slutlig allokering kvv'!$B$1:$AK$1,0),FALSE)/1,"")</f>
        <v>84.943399999999997</v>
      </c>
      <c r="AI327" s="137">
        <f>IFERROR(1-VLOOKUP(B327,'Slutlig allokering kvv'!$B$2:$AJ$462,MATCH("Andel av bränsle i kvv som allokerats till värme, exklusive rökgaskondensering och hjälpel",'Slutlig allokering kvv'!$B$1:$AK$1,0),FALSE),"")</f>
        <v>0.38222981818181823</v>
      </c>
      <c r="AK327" s="137">
        <f t="shared" si="11"/>
        <v>0.38222981818181823</v>
      </c>
    </row>
    <row r="328" spans="1:37" x14ac:dyDescent="0.25">
      <c r="A328" s="2" t="s">
        <v>681</v>
      </c>
      <c r="B328" s="2" t="s">
        <v>665</v>
      </c>
      <c r="C328" t="str">
        <f>IFERROR(VLOOKUP($B328,Kraftvärmeprod!$B$1:$AH$479,MATCH(C$3,Kraftvärmeprod!$B$1:$AG$1,0),FALSE)/1,"")</f>
        <v/>
      </c>
      <c r="D328" t="str">
        <f>IFERROR(VLOOKUP($B328,Kraftvärmeprod!$B$1:$AH$479,MATCH(D$3,Kraftvärmeprod!$B$1:$AG$1,0),FALSE)/1,"")</f>
        <v/>
      </c>
      <c r="E328">
        <f>IFERROR(VLOOKUP($B328,Kraftvärmeprod!$B$1:$AH$479,MATCH(E$2,Kraftvärmeprod!$B$1:$AG$1,0),FALSE)/1,0)-IFERROR(VLOOKUP($B328,'Slutlig allokering kvv'!$B$2:$AC$462,MATCH(E$3,'Slutlig allokering kvv'!$B$1:$AJ$1,0),FALSE)/1,0)</f>
        <v>0</v>
      </c>
      <c r="F328">
        <f>IFERROR(VLOOKUP($B328,Kraftvärmeprod!$B$1:$AH$479,MATCH(F$2,Kraftvärmeprod!$B$1:$AG$1,0),FALSE)/1,0)-IFERROR(VLOOKUP($B328,'Slutlig allokering kvv'!$B$2:$AC$462,MATCH(F$3,'Slutlig allokering kvv'!$B$1:$AJ$1,0),FALSE)/1,0)</f>
        <v>0</v>
      </c>
      <c r="G328">
        <f>IFERROR(VLOOKUP($B328,Kraftvärmeprod!$B$1:$AH$479,MATCH(G$2,Kraftvärmeprod!$B$1:$AG$1,0),FALSE)/1,0)-IFERROR(VLOOKUP($B328,'Slutlig allokering kvv'!$B$2:$AC$462,MATCH(G$3,'Slutlig allokering kvv'!$B$1:$AJ$1,0),FALSE)/1,0)</f>
        <v>0</v>
      </c>
      <c r="H328">
        <f>IFERROR(VLOOKUP($B328,Kraftvärmeprod!$B$1:$AH$479,MATCH(H$2,Kraftvärmeprod!$B$1:$AG$1,0),FALSE)/1,0)-IFERROR(VLOOKUP($B328,'Slutlig allokering kvv'!$B$2:$AC$462,MATCH(H$3,'Slutlig allokering kvv'!$B$1:$AJ$1,0),FALSE)/1,0)</f>
        <v>0</v>
      </c>
      <c r="I328">
        <f>IFERROR(VLOOKUP($B328,Kraftvärmeprod!$B$1:$AH$479,MATCH(I$2,Kraftvärmeprod!$B$1:$AG$1,0),FALSE)/1,0)-IFERROR(VLOOKUP($B328,'Slutlig allokering kvv'!$B$2:$AC$462,MATCH(I$3,'Slutlig allokering kvv'!$B$1:$AJ$1,0),FALSE)/1,0)</f>
        <v>0</v>
      </c>
      <c r="J328">
        <f>IFERROR(VLOOKUP($B328,Kraftvärmeprod!$B$1:$AH$479,MATCH(J$2,Kraftvärmeprod!$B$1:$AG$1,0),FALSE)/1,0)-IFERROR(VLOOKUP($B328,'Slutlig allokering kvv'!$B$2:$AC$462,MATCH(J$3,'Slutlig allokering kvv'!$B$1:$AJ$1,0),FALSE)/1,0)</f>
        <v>0</v>
      </c>
      <c r="K328">
        <f>IFERROR(VLOOKUP($B328,Kraftvärmeprod!$B$1:$AH$479,MATCH(K$2,Kraftvärmeprod!$B$1:$AG$1,0),FALSE)/1,0)-IFERROR(VLOOKUP($B328,'Slutlig allokering kvv'!$B$2:$AC$462,MATCH(K$3,'Slutlig allokering kvv'!$B$1:$AJ$1,0),FALSE)/1,0)</f>
        <v>0</v>
      </c>
      <c r="L328">
        <f>IFERROR(VLOOKUP($B328,Kraftvärmeprod!$B$1:$AH$479,MATCH(L$2,Kraftvärmeprod!$B$1:$AG$1,0),FALSE)/1,0)-IFERROR(VLOOKUP($B328,'Slutlig allokering kvv'!$B$2:$AC$462,MATCH(L$3,'Slutlig allokering kvv'!$B$1:$AJ$1,0),FALSE)/1,0)</f>
        <v>0</v>
      </c>
      <c r="M328">
        <f>IFERROR(VLOOKUP($B328,Kraftvärmeprod!$B$1:$AH$479,MATCH(M$2,Kraftvärmeprod!$B$1:$AG$1,0),FALSE)/1,0)-IFERROR(VLOOKUP($B328,'Slutlig allokering kvv'!$B$2:$AC$462,MATCH(M$3,'Slutlig allokering kvv'!$B$1:$AJ$1,0),FALSE)/1,0)</f>
        <v>0</v>
      </c>
      <c r="N328">
        <f>IFERROR(VLOOKUP($B328,Kraftvärmeprod!$B$1:$AH$479,MATCH(N$2,Kraftvärmeprod!$B$1:$AG$1,0),FALSE)/1,0)-IFERROR(VLOOKUP($B328,'Slutlig allokering kvv'!$B$2:$AC$462,MATCH(N$3,'Slutlig allokering kvv'!$B$1:$AJ$1,0),FALSE)/1,0)</f>
        <v>0</v>
      </c>
      <c r="O328">
        <f>IFERROR(VLOOKUP($B328,Kraftvärmeprod!$B$1:$AH$479,MATCH(O$2,Kraftvärmeprod!$B$1:$AG$1,0),FALSE)/1,0)-IFERROR(VLOOKUP($B328,'Slutlig allokering kvv'!$B$2:$AC$462,MATCH(O$3,'Slutlig allokering kvv'!$B$1:$AJ$1,0),FALSE)/1,0)</f>
        <v>0</v>
      </c>
      <c r="P328">
        <f>IFERROR(VLOOKUP($B328,Kraftvärmeprod!$B$1:$AH$479,MATCH(P$2,Kraftvärmeprod!$B$1:$AG$1,0),FALSE)/1,0)-IFERROR(VLOOKUP($B328,'Slutlig allokering kvv'!$B$2:$AC$462,MATCH(P$3,'Slutlig allokering kvv'!$B$1:$AJ$1,0),FALSE)/1,0)</f>
        <v>0</v>
      </c>
      <c r="Q328">
        <f>IFERROR(VLOOKUP($B328,Kraftvärmeprod!$B$1:$AH$479,MATCH(Q$2,Kraftvärmeprod!$B$1:$AG$1,0),FALSE)/1,0)-IFERROR(VLOOKUP($B328,'Slutlig allokering kvv'!$B$2:$AC$462,MATCH(Q$3,'Slutlig allokering kvv'!$B$1:$AJ$1,0),FALSE)/1,0)</f>
        <v>0</v>
      </c>
      <c r="R328">
        <f>IFERROR(VLOOKUP($B328,Kraftvärmeprod!$B$1:$AH$479,MATCH(R$2,Kraftvärmeprod!$B$1:$AG$1,0),FALSE)/1,0)-IFERROR(VLOOKUP($B328,'Slutlig allokering kvv'!$B$2:$AC$462,MATCH(R$3,'Slutlig allokering kvv'!$B$1:$AJ$1,0),FALSE)/1,0)</f>
        <v>0</v>
      </c>
      <c r="S328">
        <f>IFERROR(VLOOKUP($B328,Kraftvärmeprod!$B$1:$AH$479,MATCH(S$2,Kraftvärmeprod!$B$1:$AG$1,0),FALSE)/1,0)-IFERROR(VLOOKUP($B328,'Slutlig allokering kvv'!$B$2:$AC$462,MATCH(S$3,'Slutlig allokering kvv'!$B$1:$AJ$1,0),FALSE)/1,0)</f>
        <v>0</v>
      </c>
      <c r="T328" s="6">
        <f>IFERROR(VLOOKUP($B328,Miljö!$B$1:$S$477,MATCH(T$2,Miljö!$B$1:$X$1,0),FALSE)/1,0)-IFERROR(VLOOKUP($B328,'Slutlig allokering kvv'!$B$2:$AC$462,MATCH(T$3,'Slutlig allokering kvv'!$B$1:$AJ$1,0),FALSE)/1,0)</f>
        <v>0</v>
      </c>
      <c r="U328">
        <f>IFERROR(VLOOKUP($B328,Kraftvärmeprod!$B$1:$AH$479,MATCH(U$2,Kraftvärmeprod!$B$1:$AG$1,0),FALSE)/1,0)-IFERROR(VLOOKUP($B328,'Slutlig allokering kvv'!$B$2:$AC$462,MATCH(U$3,'Slutlig allokering kvv'!$B$1:$AJ$1,0),FALSE)/1,0)</f>
        <v>0</v>
      </c>
      <c r="V328">
        <f>IFERROR(VLOOKUP($B328,Kraftvärmeprod!$B$1:$AH$479,MATCH(V$2,Kraftvärmeprod!$B$1:$AG$1,0),FALSE)/1,0)-IFERROR(VLOOKUP($B328,'Slutlig allokering kvv'!$B$2:$AC$462,MATCH(V$3,'Slutlig allokering kvv'!$B$1:$AJ$1,0),FALSE)/1,0)</f>
        <v>0</v>
      </c>
      <c r="W328">
        <f>IFERROR(VLOOKUP($B328,Kraftvärmeprod!$B$1:$AH$479,MATCH(W$2,Kraftvärmeprod!$B$1:$AG$1,0),FALSE)/1,0)-IFERROR(VLOOKUP($B328,'Slutlig allokering kvv'!$B$2:$AC$462,MATCH(W$3,'Slutlig allokering kvv'!$B$1:$AJ$1,0),FALSE)/1,0)</f>
        <v>0</v>
      </c>
      <c r="X328">
        <f>IFERROR(VLOOKUP($B328,Kraftvärmeprod!$B$1:$AH$479,MATCH(X$2,Kraftvärmeprod!$B$1:$AG$1,0),FALSE)/1,0)-IFERROR(VLOOKUP($B328,'Slutlig allokering kvv'!$B$2:$AC$462,MATCH(X$3,'Slutlig allokering kvv'!$B$1:$AJ$1,0),FALSE)/1,0)</f>
        <v>0</v>
      </c>
      <c r="Y328">
        <f>IFERROR(VLOOKUP($B328,Kraftvärmeprod!$B$1:$AH$479,MATCH(Y$2,Kraftvärmeprod!$B$1:$AG$1,0),FALSE)/1,0)-IFERROR(VLOOKUP($B328,'Slutlig allokering kvv'!$B$2:$AC$462,MATCH(Y$3,'Slutlig allokering kvv'!$B$1:$AJ$1,0),FALSE)/1,0)</f>
        <v>0</v>
      </c>
      <c r="Z328">
        <f>IFERROR(VLOOKUP($B328,Kraftvärmeprod!$B$1:$AH$479,MATCH(Z$2,Kraftvärmeprod!$B$1:$AG$1,0),FALSE)/1,0)-IFERROR(VLOOKUP($B328,'Slutlig allokering kvv'!$B$2:$AC$462,MATCH(Z$3,'Slutlig allokering kvv'!$B$1:$AJ$1,0),FALSE)/1,0)</f>
        <v>0</v>
      </c>
      <c r="AA328">
        <f>IFERROR(VLOOKUP($B328,Kraftvärmeprod!$B$1:$AH$479,MATCH(AA$2,Kraftvärmeprod!$B$1:$AG$1,0),FALSE)/1,0)-IFERROR(VLOOKUP($B328,'Slutlig allokering kvv'!$B$2:$AC$462,MATCH(AA$3,'Slutlig allokering kvv'!$B$1:$AJ$1,0),FALSE)/1,0)</f>
        <v>0</v>
      </c>
      <c r="AE328">
        <f t="shared" si="10"/>
        <v>0</v>
      </c>
      <c r="AG328" t="str">
        <f>IFERROR(VLOOKUP(B328,'Slutlig allokering kvv'!$B$2:$AJ$462,MATCH("Summa slutlig allokerad tillförd energi (utan hjälpel och rökgaskondensering):",'Slutlig allokering kvv'!$B$1:$AK$1,0),FALSE)/1,"")</f>
        <v/>
      </c>
      <c r="AI328" s="137" t="str">
        <f>IFERROR(1-VLOOKUP(B328,'Slutlig allokering kvv'!$B$2:$AJ$462,MATCH("Andel av bränsle i kvv som allokerats till värme, exklusive rökgaskondensering och hjälpel",'Slutlig allokering kvv'!$B$1:$AK$1,0),FALSE),"")</f>
        <v/>
      </c>
      <c r="AK328" s="137" t="str">
        <f t="shared" si="11"/>
        <v/>
      </c>
    </row>
    <row r="329" spans="1:37" x14ac:dyDescent="0.25">
      <c r="A329" s="2" t="s">
        <v>502</v>
      </c>
      <c r="B329" s="2" t="s">
        <v>503</v>
      </c>
      <c r="C329" t="str">
        <f>IFERROR(VLOOKUP($B329,Kraftvärmeprod!$B$1:$AH$479,MATCH(C$3,Kraftvärmeprod!$B$1:$AG$1,0),FALSE)/1,"")</f>
        <v/>
      </c>
      <c r="D329" t="str">
        <f>IFERROR(VLOOKUP($B329,Kraftvärmeprod!$B$1:$AH$479,MATCH(D$3,Kraftvärmeprod!$B$1:$AG$1,0),FALSE)/1,"")</f>
        <v/>
      </c>
      <c r="E329">
        <f>IFERROR(VLOOKUP($B329,Kraftvärmeprod!$B$1:$AH$479,MATCH(E$2,Kraftvärmeprod!$B$1:$AG$1,0),FALSE)/1,0)-IFERROR(VLOOKUP($B329,'Slutlig allokering kvv'!$B$2:$AC$462,MATCH(E$3,'Slutlig allokering kvv'!$B$1:$AJ$1,0),FALSE)/1,0)</f>
        <v>0</v>
      </c>
      <c r="F329">
        <f>IFERROR(VLOOKUP($B329,Kraftvärmeprod!$B$1:$AH$479,MATCH(F$2,Kraftvärmeprod!$B$1:$AG$1,0),FALSE)/1,0)-IFERROR(VLOOKUP($B329,'Slutlig allokering kvv'!$B$2:$AC$462,MATCH(F$3,'Slutlig allokering kvv'!$B$1:$AJ$1,0),FALSE)/1,0)</f>
        <v>0</v>
      </c>
      <c r="G329">
        <f>IFERROR(VLOOKUP($B329,Kraftvärmeprod!$B$1:$AH$479,MATCH(G$2,Kraftvärmeprod!$B$1:$AG$1,0),FALSE)/1,0)-IFERROR(VLOOKUP($B329,'Slutlig allokering kvv'!$B$2:$AC$462,MATCH(G$3,'Slutlig allokering kvv'!$B$1:$AJ$1,0),FALSE)/1,0)</f>
        <v>0</v>
      </c>
      <c r="H329">
        <f>IFERROR(VLOOKUP($B329,Kraftvärmeprod!$B$1:$AH$479,MATCH(H$2,Kraftvärmeprod!$B$1:$AG$1,0),FALSE)/1,0)-IFERROR(VLOOKUP($B329,'Slutlig allokering kvv'!$B$2:$AC$462,MATCH(H$3,'Slutlig allokering kvv'!$B$1:$AJ$1,0),FALSE)/1,0)</f>
        <v>0</v>
      </c>
      <c r="I329">
        <f>IFERROR(VLOOKUP($B329,Kraftvärmeprod!$B$1:$AH$479,MATCH(I$2,Kraftvärmeprod!$B$1:$AG$1,0),FALSE)/1,0)-IFERROR(VLOOKUP($B329,'Slutlig allokering kvv'!$B$2:$AC$462,MATCH(I$3,'Slutlig allokering kvv'!$B$1:$AJ$1,0),FALSE)/1,0)</f>
        <v>0</v>
      </c>
      <c r="J329">
        <f>IFERROR(VLOOKUP($B329,Kraftvärmeprod!$B$1:$AH$479,MATCH(J$2,Kraftvärmeprod!$B$1:$AG$1,0),FALSE)/1,0)-IFERROR(VLOOKUP($B329,'Slutlig allokering kvv'!$B$2:$AC$462,MATCH(J$3,'Slutlig allokering kvv'!$B$1:$AJ$1,0),FALSE)/1,0)</f>
        <v>0</v>
      </c>
      <c r="K329">
        <f>IFERROR(VLOOKUP($B329,Kraftvärmeprod!$B$1:$AH$479,MATCH(K$2,Kraftvärmeprod!$B$1:$AG$1,0),FALSE)/1,0)-IFERROR(VLOOKUP($B329,'Slutlig allokering kvv'!$B$2:$AC$462,MATCH(K$3,'Slutlig allokering kvv'!$B$1:$AJ$1,0),FALSE)/1,0)</f>
        <v>0</v>
      </c>
      <c r="L329">
        <f>IFERROR(VLOOKUP($B329,Kraftvärmeprod!$B$1:$AH$479,MATCH(L$2,Kraftvärmeprod!$B$1:$AG$1,0),FALSE)/1,0)-IFERROR(VLOOKUP($B329,'Slutlig allokering kvv'!$B$2:$AC$462,MATCH(L$3,'Slutlig allokering kvv'!$B$1:$AJ$1,0),FALSE)/1,0)</f>
        <v>0</v>
      </c>
      <c r="M329">
        <f>IFERROR(VLOOKUP($B329,Kraftvärmeprod!$B$1:$AH$479,MATCH(M$2,Kraftvärmeprod!$B$1:$AG$1,0),FALSE)/1,0)-IFERROR(VLOOKUP($B329,'Slutlig allokering kvv'!$B$2:$AC$462,MATCH(M$3,'Slutlig allokering kvv'!$B$1:$AJ$1,0),FALSE)/1,0)</f>
        <v>0</v>
      </c>
      <c r="N329">
        <f>IFERROR(VLOOKUP($B329,Kraftvärmeprod!$B$1:$AH$479,MATCH(N$2,Kraftvärmeprod!$B$1:$AG$1,0),FALSE)/1,0)-IFERROR(VLOOKUP($B329,'Slutlig allokering kvv'!$B$2:$AC$462,MATCH(N$3,'Slutlig allokering kvv'!$B$1:$AJ$1,0),FALSE)/1,0)</f>
        <v>0</v>
      </c>
      <c r="O329">
        <f>IFERROR(VLOOKUP($B329,Kraftvärmeprod!$B$1:$AH$479,MATCH(O$2,Kraftvärmeprod!$B$1:$AG$1,0),FALSE)/1,0)-IFERROR(VLOOKUP($B329,'Slutlig allokering kvv'!$B$2:$AC$462,MATCH(O$3,'Slutlig allokering kvv'!$B$1:$AJ$1,0),FALSE)/1,0)</f>
        <v>0</v>
      </c>
      <c r="P329">
        <f>IFERROR(VLOOKUP($B329,Kraftvärmeprod!$B$1:$AH$479,MATCH(P$2,Kraftvärmeprod!$B$1:$AG$1,0),FALSE)/1,0)-IFERROR(VLOOKUP($B329,'Slutlig allokering kvv'!$B$2:$AC$462,MATCH(P$3,'Slutlig allokering kvv'!$B$1:$AJ$1,0),FALSE)/1,0)</f>
        <v>0</v>
      </c>
      <c r="Q329">
        <f>IFERROR(VLOOKUP($B329,Kraftvärmeprod!$B$1:$AH$479,MATCH(Q$2,Kraftvärmeprod!$B$1:$AG$1,0),FALSE)/1,0)-IFERROR(VLOOKUP($B329,'Slutlig allokering kvv'!$B$2:$AC$462,MATCH(Q$3,'Slutlig allokering kvv'!$B$1:$AJ$1,0),FALSE)/1,0)</f>
        <v>0</v>
      </c>
      <c r="R329">
        <f>IFERROR(VLOOKUP($B329,Kraftvärmeprod!$B$1:$AH$479,MATCH(R$2,Kraftvärmeprod!$B$1:$AG$1,0),FALSE)/1,0)-IFERROR(VLOOKUP($B329,'Slutlig allokering kvv'!$B$2:$AC$462,MATCH(R$3,'Slutlig allokering kvv'!$B$1:$AJ$1,0),FALSE)/1,0)</f>
        <v>0</v>
      </c>
      <c r="S329">
        <f>IFERROR(VLOOKUP($B329,Kraftvärmeprod!$B$1:$AH$479,MATCH(S$2,Kraftvärmeprod!$B$1:$AG$1,0),FALSE)/1,0)-IFERROR(VLOOKUP($B329,'Slutlig allokering kvv'!$B$2:$AC$462,MATCH(S$3,'Slutlig allokering kvv'!$B$1:$AJ$1,0),FALSE)/1,0)</f>
        <v>0</v>
      </c>
      <c r="T329" s="6">
        <f>IFERROR(VLOOKUP($B329,Miljö!$B$1:$S$477,MATCH(T$2,Miljö!$B$1:$X$1,0),FALSE)/1,0)-IFERROR(VLOOKUP($B329,'Slutlig allokering kvv'!$B$2:$AC$462,MATCH(T$3,'Slutlig allokering kvv'!$B$1:$AJ$1,0),FALSE)/1,0)</f>
        <v>0</v>
      </c>
      <c r="U329">
        <f>IFERROR(VLOOKUP($B329,Kraftvärmeprod!$B$1:$AH$479,MATCH(U$2,Kraftvärmeprod!$B$1:$AG$1,0),FALSE)/1,0)-IFERROR(VLOOKUP($B329,'Slutlig allokering kvv'!$B$2:$AC$462,MATCH(U$3,'Slutlig allokering kvv'!$B$1:$AJ$1,0),FALSE)/1,0)</f>
        <v>0</v>
      </c>
      <c r="V329">
        <f>IFERROR(VLOOKUP($B329,Kraftvärmeprod!$B$1:$AH$479,MATCH(V$2,Kraftvärmeprod!$B$1:$AG$1,0),FALSE)/1,0)-IFERROR(VLOOKUP($B329,'Slutlig allokering kvv'!$B$2:$AC$462,MATCH(V$3,'Slutlig allokering kvv'!$B$1:$AJ$1,0),FALSE)/1,0)</f>
        <v>0</v>
      </c>
      <c r="W329">
        <f>IFERROR(VLOOKUP($B329,Kraftvärmeprod!$B$1:$AH$479,MATCH(W$2,Kraftvärmeprod!$B$1:$AG$1,0),FALSE)/1,0)-IFERROR(VLOOKUP($B329,'Slutlig allokering kvv'!$B$2:$AC$462,MATCH(W$3,'Slutlig allokering kvv'!$B$1:$AJ$1,0),FALSE)/1,0)</f>
        <v>0</v>
      </c>
      <c r="X329">
        <f>IFERROR(VLOOKUP($B329,Kraftvärmeprod!$B$1:$AH$479,MATCH(X$2,Kraftvärmeprod!$B$1:$AG$1,0),FALSE)/1,0)-IFERROR(VLOOKUP($B329,'Slutlig allokering kvv'!$B$2:$AC$462,MATCH(X$3,'Slutlig allokering kvv'!$B$1:$AJ$1,0),FALSE)/1,0)</f>
        <v>0</v>
      </c>
      <c r="Y329">
        <f>IFERROR(VLOOKUP($B329,Kraftvärmeprod!$B$1:$AH$479,MATCH(Y$2,Kraftvärmeprod!$B$1:$AG$1,0),FALSE)/1,0)-IFERROR(VLOOKUP($B329,'Slutlig allokering kvv'!$B$2:$AC$462,MATCH(Y$3,'Slutlig allokering kvv'!$B$1:$AJ$1,0),FALSE)/1,0)</f>
        <v>0</v>
      </c>
      <c r="Z329">
        <f>IFERROR(VLOOKUP($B329,Kraftvärmeprod!$B$1:$AH$479,MATCH(Z$2,Kraftvärmeprod!$B$1:$AG$1,0),FALSE)/1,0)-IFERROR(VLOOKUP($B329,'Slutlig allokering kvv'!$B$2:$AC$462,MATCH(Z$3,'Slutlig allokering kvv'!$B$1:$AJ$1,0),FALSE)/1,0)</f>
        <v>0</v>
      </c>
      <c r="AA329">
        <f>IFERROR(VLOOKUP($B329,Kraftvärmeprod!$B$1:$AH$479,MATCH(AA$2,Kraftvärmeprod!$B$1:$AG$1,0),FALSE)/1,0)-IFERROR(VLOOKUP($B329,'Slutlig allokering kvv'!$B$2:$AC$462,MATCH(AA$3,'Slutlig allokering kvv'!$B$1:$AJ$1,0),FALSE)/1,0)</f>
        <v>0</v>
      </c>
      <c r="AE329">
        <f t="shared" si="10"/>
        <v>0</v>
      </c>
      <c r="AG329">
        <f>IFERROR(VLOOKUP(B329,'Slutlig allokering kvv'!$B$2:$AJ$462,MATCH("Summa slutlig allokerad tillförd energi (utan hjälpel och rökgaskondensering):",'Slutlig allokering kvv'!$B$1:$AK$1,0),FALSE)/1,"")</f>
        <v>0</v>
      </c>
      <c r="AI329" s="137" t="str">
        <f>IFERROR(1-VLOOKUP(B329,'Slutlig allokering kvv'!$B$2:$AJ$462,MATCH("Andel av bränsle i kvv som allokerats till värme, exklusive rökgaskondensering och hjälpel",'Slutlig allokering kvv'!$B$1:$AK$1,0),FALSE),"")</f>
        <v/>
      </c>
      <c r="AK329" s="137" t="str">
        <f t="shared" si="11"/>
        <v/>
      </c>
    </row>
    <row r="330" spans="1:37" x14ac:dyDescent="0.25">
      <c r="A330" s="2" t="s">
        <v>502</v>
      </c>
      <c r="B330" s="2" t="s">
        <v>504</v>
      </c>
      <c r="C330" t="str">
        <f>IFERROR(VLOOKUP($B330,Kraftvärmeprod!$B$1:$AH$479,MATCH(C$3,Kraftvärmeprod!$B$1:$AG$1,0),FALSE)/1,"")</f>
        <v/>
      </c>
      <c r="D330" t="str">
        <f>IFERROR(VLOOKUP($B330,Kraftvärmeprod!$B$1:$AH$479,MATCH(D$3,Kraftvärmeprod!$B$1:$AG$1,0),FALSE)/1,"")</f>
        <v/>
      </c>
      <c r="E330">
        <f>IFERROR(VLOOKUP($B330,Kraftvärmeprod!$B$1:$AH$479,MATCH(E$2,Kraftvärmeprod!$B$1:$AG$1,0),FALSE)/1,0)-IFERROR(VLOOKUP($B330,'Slutlig allokering kvv'!$B$2:$AC$462,MATCH(E$3,'Slutlig allokering kvv'!$B$1:$AJ$1,0),FALSE)/1,0)</f>
        <v>0</v>
      </c>
      <c r="F330">
        <f>IFERROR(VLOOKUP($B330,Kraftvärmeprod!$B$1:$AH$479,MATCH(F$2,Kraftvärmeprod!$B$1:$AG$1,0),FALSE)/1,0)-IFERROR(VLOOKUP($B330,'Slutlig allokering kvv'!$B$2:$AC$462,MATCH(F$3,'Slutlig allokering kvv'!$B$1:$AJ$1,0),FALSE)/1,0)</f>
        <v>0</v>
      </c>
      <c r="G330">
        <f>IFERROR(VLOOKUP($B330,Kraftvärmeprod!$B$1:$AH$479,MATCH(G$2,Kraftvärmeprod!$B$1:$AG$1,0),FALSE)/1,0)-IFERROR(VLOOKUP($B330,'Slutlig allokering kvv'!$B$2:$AC$462,MATCH(G$3,'Slutlig allokering kvv'!$B$1:$AJ$1,0),FALSE)/1,0)</f>
        <v>0</v>
      </c>
      <c r="H330">
        <f>IFERROR(VLOOKUP($B330,Kraftvärmeprod!$B$1:$AH$479,MATCH(H$2,Kraftvärmeprod!$B$1:$AG$1,0),FALSE)/1,0)-IFERROR(VLOOKUP($B330,'Slutlig allokering kvv'!$B$2:$AC$462,MATCH(H$3,'Slutlig allokering kvv'!$B$1:$AJ$1,0),FALSE)/1,0)</f>
        <v>0</v>
      </c>
      <c r="I330">
        <f>IFERROR(VLOOKUP($B330,Kraftvärmeprod!$B$1:$AH$479,MATCH(I$2,Kraftvärmeprod!$B$1:$AG$1,0),FALSE)/1,0)-IFERROR(VLOOKUP($B330,'Slutlig allokering kvv'!$B$2:$AC$462,MATCH(I$3,'Slutlig allokering kvv'!$B$1:$AJ$1,0),FALSE)/1,0)</f>
        <v>0</v>
      </c>
      <c r="J330">
        <f>IFERROR(VLOOKUP($B330,Kraftvärmeprod!$B$1:$AH$479,MATCH(J$2,Kraftvärmeprod!$B$1:$AG$1,0),FALSE)/1,0)-IFERROR(VLOOKUP($B330,'Slutlig allokering kvv'!$B$2:$AC$462,MATCH(J$3,'Slutlig allokering kvv'!$B$1:$AJ$1,0),FALSE)/1,0)</f>
        <v>0</v>
      </c>
      <c r="K330">
        <f>IFERROR(VLOOKUP($B330,Kraftvärmeprod!$B$1:$AH$479,MATCH(K$2,Kraftvärmeprod!$B$1:$AG$1,0),FALSE)/1,0)-IFERROR(VLOOKUP($B330,'Slutlig allokering kvv'!$B$2:$AC$462,MATCH(K$3,'Slutlig allokering kvv'!$B$1:$AJ$1,0),FALSE)/1,0)</f>
        <v>0</v>
      </c>
      <c r="L330">
        <f>IFERROR(VLOOKUP($B330,Kraftvärmeprod!$B$1:$AH$479,MATCH(L$2,Kraftvärmeprod!$B$1:$AG$1,0),FALSE)/1,0)-IFERROR(VLOOKUP($B330,'Slutlig allokering kvv'!$B$2:$AC$462,MATCH(L$3,'Slutlig allokering kvv'!$B$1:$AJ$1,0),FALSE)/1,0)</f>
        <v>0</v>
      </c>
      <c r="M330">
        <f>IFERROR(VLOOKUP($B330,Kraftvärmeprod!$B$1:$AH$479,MATCH(M$2,Kraftvärmeprod!$B$1:$AG$1,0),FALSE)/1,0)-IFERROR(VLOOKUP($B330,'Slutlig allokering kvv'!$B$2:$AC$462,MATCH(M$3,'Slutlig allokering kvv'!$B$1:$AJ$1,0),FALSE)/1,0)</f>
        <v>0</v>
      </c>
      <c r="N330">
        <f>IFERROR(VLOOKUP($B330,Kraftvärmeprod!$B$1:$AH$479,MATCH(N$2,Kraftvärmeprod!$B$1:$AG$1,0),FALSE)/1,0)-IFERROR(VLOOKUP($B330,'Slutlig allokering kvv'!$B$2:$AC$462,MATCH(N$3,'Slutlig allokering kvv'!$B$1:$AJ$1,0),FALSE)/1,0)</f>
        <v>0</v>
      </c>
      <c r="O330">
        <f>IFERROR(VLOOKUP($B330,Kraftvärmeprod!$B$1:$AH$479,MATCH(O$2,Kraftvärmeprod!$B$1:$AG$1,0),FALSE)/1,0)-IFERROR(VLOOKUP($B330,'Slutlig allokering kvv'!$B$2:$AC$462,MATCH(O$3,'Slutlig allokering kvv'!$B$1:$AJ$1,0),FALSE)/1,0)</f>
        <v>0</v>
      </c>
      <c r="P330">
        <f>IFERROR(VLOOKUP($B330,Kraftvärmeprod!$B$1:$AH$479,MATCH(P$2,Kraftvärmeprod!$B$1:$AG$1,0),FALSE)/1,0)-IFERROR(VLOOKUP($B330,'Slutlig allokering kvv'!$B$2:$AC$462,MATCH(P$3,'Slutlig allokering kvv'!$B$1:$AJ$1,0),FALSE)/1,0)</f>
        <v>0</v>
      </c>
      <c r="Q330">
        <f>IFERROR(VLOOKUP($B330,Kraftvärmeprod!$B$1:$AH$479,MATCH(Q$2,Kraftvärmeprod!$B$1:$AG$1,0),FALSE)/1,0)-IFERROR(VLOOKUP($B330,'Slutlig allokering kvv'!$B$2:$AC$462,MATCH(Q$3,'Slutlig allokering kvv'!$B$1:$AJ$1,0),FALSE)/1,0)</f>
        <v>0</v>
      </c>
      <c r="R330">
        <f>IFERROR(VLOOKUP($B330,Kraftvärmeprod!$B$1:$AH$479,MATCH(R$2,Kraftvärmeprod!$B$1:$AG$1,0),FALSE)/1,0)-IFERROR(VLOOKUP($B330,'Slutlig allokering kvv'!$B$2:$AC$462,MATCH(R$3,'Slutlig allokering kvv'!$B$1:$AJ$1,0),FALSE)/1,0)</f>
        <v>0</v>
      </c>
      <c r="S330">
        <f>IFERROR(VLOOKUP($B330,Kraftvärmeprod!$B$1:$AH$479,MATCH(S$2,Kraftvärmeprod!$B$1:$AG$1,0),FALSE)/1,0)-IFERROR(VLOOKUP($B330,'Slutlig allokering kvv'!$B$2:$AC$462,MATCH(S$3,'Slutlig allokering kvv'!$B$1:$AJ$1,0),FALSE)/1,0)</f>
        <v>0</v>
      </c>
      <c r="T330" s="6">
        <f>IFERROR(VLOOKUP($B330,Miljö!$B$1:$S$477,MATCH(T$2,Miljö!$B$1:$X$1,0),FALSE)/1,0)-IFERROR(VLOOKUP($B330,'Slutlig allokering kvv'!$B$2:$AC$462,MATCH(T$3,'Slutlig allokering kvv'!$B$1:$AJ$1,0),FALSE)/1,0)</f>
        <v>0</v>
      </c>
      <c r="U330">
        <f>IFERROR(VLOOKUP($B330,Kraftvärmeprod!$B$1:$AH$479,MATCH(U$2,Kraftvärmeprod!$B$1:$AG$1,0),FALSE)/1,0)-IFERROR(VLOOKUP($B330,'Slutlig allokering kvv'!$B$2:$AC$462,MATCH(U$3,'Slutlig allokering kvv'!$B$1:$AJ$1,0),FALSE)/1,0)</f>
        <v>0</v>
      </c>
      <c r="V330">
        <f>IFERROR(VLOOKUP($B330,Kraftvärmeprod!$B$1:$AH$479,MATCH(V$2,Kraftvärmeprod!$B$1:$AG$1,0),FALSE)/1,0)-IFERROR(VLOOKUP($B330,'Slutlig allokering kvv'!$B$2:$AC$462,MATCH(V$3,'Slutlig allokering kvv'!$B$1:$AJ$1,0),FALSE)/1,0)</f>
        <v>0</v>
      </c>
      <c r="W330">
        <f>IFERROR(VLOOKUP($B330,Kraftvärmeprod!$B$1:$AH$479,MATCH(W$2,Kraftvärmeprod!$B$1:$AG$1,0),FALSE)/1,0)-IFERROR(VLOOKUP($B330,'Slutlig allokering kvv'!$B$2:$AC$462,MATCH(W$3,'Slutlig allokering kvv'!$B$1:$AJ$1,0),FALSE)/1,0)</f>
        <v>0</v>
      </c>
      <c r="X330">
        <f>IFERROR(VLOOKUP($B330,Kraftvärmeprod!$B$1:$AH$479,MATCH(X$2,Kraftvärmeprod!$B$1:$AG$1,0),FALSE)/1,0)-IFERROR(VLOOKUP($B330,'Slutlig allokering kvv'!$B$2:$AC$462,MATCH(X$3,'Slutlig allokering kvv'!$B$1:$AJ$1,0),FALSE)/1,0)</f>
        <v>0</v>
      </c>
      <c r="Y330">
        <f>IFERROR(VLOOKUP($B330,Kraftvärmeprod!$B$1:$AH$479,MATCH(Y$2,Kraftvärmeprod!$B$1:$AG$1,0),FALSE)/1,0)-IFERROR(VLOOKUP($B330,'Slutlig allokering kvv'!$B$2:$AC$462,MATCH(Y$3,'Slutlig allokering kvv'!$B$1:$AJ$1,0),FALSE)/1,0)</f>
        <v>0</v>
      </c>
      <c r="Z330">
        <f>IFERROR(VLOOKUP($B330,Kraftvärmeprod!$B$1:$AH$479,MATCH(Z$2,Kraftvärmeprod!$B$1:$AG$1,0),FALSE)/1,0)-IFERROR(VLOOKUP($B330,'Slutlig allokering kvv'!$B$2:$AC$462,MATCH(Z$3,'Slutlig allokering kvv'!$B$1:$AJ$1,0),FALSE)/1,0)</f>
        <v>0</v>
      </c>
      <c r="AA330">
        <f>IFERROR(VLOOKUP($B330,Kraftvärmeprod!$B$1:$AH$479,MATCH(AA$2,Kraftvärmeprod!$B$1:$AG$1,0),FALSE)/1,0)-IFERROR(VLOOKUP($B330,'Slutlig allokering kvv'!$B$2:$AC$462,MATCH(AA$3,'Slutlig allokering kvv'!$B$1:$AJ$1,0),FALSE)/1,0)</f>
        <v>0</v>
      </c>
      <c r="AE330">
        <f t="shared" si="10"/>
        <v>0</v>
      </c>
      <c r="AG330">
        <f>IFERROR(VLOOKUP(B330,'Slutlig allokering kvv'!$B$2:$AJ$462,MATCH("Summa slutlig allokerad tillförd energi (utan hjälpel och rökgaskondensering):",'Slutlig allokering kvv'!$B$1:$AK$1,0),FALSE)/1,"")</f>
        <v>0</v>
      </c>
      <c r="AI330" s="137" t="str">
        <f>IFERROR(1-VLOOKUP(B330,'Slutlig allokering kvv'!$B$2:$AJ$462,MATCH("Andel av bränsle i kvv som allokerats till värme, exklusive rökgaskondensering och hjälpel",'Slutlig allokering kvv'!$B$1:$AK$1,0),FALSE),"")</f>
        <v/>
      </c>
      <c r="AK330" s="137" t="str">
        <f t="shared" si="11"/>
        <v/>
      </c>
    </row>
    <row r="331" spans="1:37" x14ac:dyDescent="0.25">
      <c r="A331" s="2" t="s">
        <v>502</v>
      </c>
      <c r="B331" s="2" t="s">
        <v>505</v>
      </c>
      <c r="C331">
        <f>IFERROR(VLOOKUP($B331,Kraftvärmeprod!$B$1:$AH$479,MATCH(C$3,Kraftvärmeprod!$B$1:$AG$1,0),FALSE)/1,"")</f>
        <v>206.8</v>
      </c>
      <c r="D331">
        <f>IFERROR(VLOOKUP($B331,Kraftvärmeprod!$B$1:$AH$479,MATCH(D$3,Kraftvärmeprod!$B$1:$AG$1,0),FALSE)/1,"")</f>
        <v>67.86</v>
      </c>
      <c r="E331">
        <f>IFERROR(VLOOKUP($B331,Kraftvärmeprod!$B$1:$AH$479,MATCH(E$2,Kraftvärmeprod!$B$1:$AG$1,0),FALSE)/1,0)-IFERROR(VLOOKUP($B331,'Slutlig allokering kvv'!$B$2:$AC$462,MATCH(E$3,'Slutlig allokering kvv'!$B$1:$AJ$1,0),FALSE)/1,0)</f>
        <v>175.37999999999997</v>
      </c>
      <c r="F331">
        <f>IFERROR(VLOOKUP($B331,Kraftvärmeprod!$B$1:$AH$479,MATCH(F$2,Kraftvärmeprod!$B$1:$AG$1,0),FALSE)/1,0)-IFERROR(VLOOKUP($B331,'Slutlig allokering kvv'!$B$2:$AC$462,MATCH(F$3,'Slutlig allokering kvv'!$B$1:$AJ$1,0),FALSE)/1,0)</f>
        <v>0</v>
      </c>
      <c r="G331">
        <f>IFERROR(VLOOKUP($B331,Kraftvärmeprod!$B$1:$AH$479,MATCH(G$2,Kraftvärmeprod!$B$1:$AG$1,0),FALSE)/1,0)-IFERROR(VLOOKUP($B331,'Slutlig allokering kvv'!$B$2:$AC$462,MATCH(G$3,'Slutlig allokering kvv'!$B$1:$AJ$1,0),FALSE)/1,0)</f>
        <v>0</v>
      </c>
      <c r="H331">
        <f>IFERROR(VLOOKUP($B331,Kraftvärmeprod!$B$1:$AH$479,MATCH(H$2,Kraftvärmeprod!$B$1:$AG$1,0),FALSE)/1,0)-IFERROR(VLOOKUP($B331,'Slutlig allokering kvv'!$B$2:$AC$462,MATCH(H$3,'Slutlig allokering kvv'!$B$1:$AJ$1,0),FALSE)/1,0)</f>
        <v>0</v>
      </c>
      <c r="I331">
        <f>IFERROR(VLOOKUP($B331,Kraftvärmeprod!$B$1:$AH$479,MATCH(I$2,Kraftvärmeprod!$B$1:$AG$1,0),FALSE)/1,0)-IFERROR(VLOOKUP($B331,'Slutlig allokering kvv'!$B$2:$AC$462,MATCH(I$3,'Slutlig allokering kvv'!$B$1:$AJ$1,0),FALSE)/1,0)</f>
        <v>0.17952600000000002</v>
      </c>
      <c r="J331">
        <f>IFERROR(VLOOKUP($B331,Kraftvärmeprod!$B$1:$AH$479,MATCH(J$2,Kraftvärmeprod!$B$1:$AG$1,0),FALSE)/1,0)-IFERROR(VLOOKUP($B331,'Slutlig allokering kvv'!$B$2:$AC$462,MATCH(J$3,'Slutlig allokering kvv'!$B$1:$AJ$1,0),FALSE)/1,0)</f>
        <v>0</v>
      </c>
      <c r="K331">
        <f>IFERROR(VLOOKUP($B331,Kraftvärmeprod!$B$1:$AH$479,MATCH(K$2,Kraftvärmeprod!$B$1:$AG$1,0),FALSE)/1,0)-IFERROR(VLOOKUP($B331,'Slutlig allokering kvv'!$B$2:$AC$462,MATCH(K$3,'Slutlig allokering kvv'!$B$1:$AJ$1,0),FALSE)/1,0)</f>
        <v>0</v>
      </c>
      <c r="L331">
        <f>IFERROR(VLOOKUP($B331,Kraftvärmeprod!$B$1:$AH$479,MATCH(L$2,Kraftvärmeprod!$B$1:$AG$1,0),FALSE)/1,0)-IFERROR(VLOOKUP($B331,'Slutlig allokering kvv'!$B$2:$AC$462,MATCH(L$3,'Slutlig allokering kvv'!$B$1:$AJ$1,0),FALSE)/1,0)</f>
        <v>0</v>
      </c>
      <c r="M331">
        <f>IFERROR(VLOOKUP($B331,Kraftvärmeprod!$B$1:$AH$479,MATCH(M$2,Kraftvärmeprod!$B$1:$AG$1,0),FALSE)/1,0)-IFERROR(VLOOKUP($B331,'Slutlig allokering kvv'!$B$2:$AC$462,MATCH(M$3,'Slutlig allokering kvv'!$B$1:$AJ$1,0),FALSE)/1,0)</f>
        <v>0</v>
      </c>
      <c r="N331">
        <f>IFERROR(VLOOKUP($B331,Kraftvärmeprod!$B$1:$AH$479,MATCH(N$2,Kraftvärmeprod!$B$1:$AG$1,0),FALSE)/1,0)-IFERROR(VLOOKUP($B331,'Slutlig allokering kvv'!$B$2:$AC$462,MATCH(N$3,'Slutlig allokering kvv'!$B$1:$AJ$1,0),FALSE)/1,0)</f>
        <v>3.2267399999999999</v>
      </c>
      <c r="O331">
        <f>IFERROR(VLOOKUP($B331,Kraftvärmeprod!$B$1:$AH$479,MATCH(O$2,Kraftvärmeprod!$B$1:$AG$1,0),FALSE)/1,0)-IFERROR(VLOOKUP($B331,'Slutlig allokering kvv'!$B$2:$AC$462,MATCH(O$3,'Slutlig allokering kvv'!$B$1:$AJ$1,0),FALSE)/1,0)</f>
        <v>0</v>
      </c>
      <c r="P331">
        <f>IFERROR(VLOOKUP($B331,Kraftvärmeprod!$B$1:$AH$479,MATCH(P$2,Kraftvärmeprod!$B$1:$AG$1,0),FALSE)/1,0)-IFERROR(VLOOKUP($B331,'Slutlig allokering kvv'!$B$2:$AC$462,MATCH(P$3,'Slutlig allokering kvv'!$B$1:$AJ$1,0),FALSE)/1,0)</f>
        <v>0</v>
      </c>
      <c r="Q331">
        <f>IFERROR(VLOOKUP($B331,Kraftvärmeprod!$B$1:$AH$479,MATCH(Q$2,Kraftvärmeprod!$B$1:$AG$1,0),FALSE)/1,0)-IFERROR(VLOOKUP($B331,'Slutlig allokering kvv'!$B$2:$AC$462,MATCH(Q$3,'Slutlig allokering kvv'!$B$1:$AJ$1,0),FALSE)/1,0)</f>
        <v>0</v>
      </c>
      <c r="R331">
        <f>IFERROR(VLOOKUP($B331,Kraftvärmeprod!$B$1:$AH$479,MATCH(R$2,Kraftvärmeprod!$B$1:$AG$1,0),FALSE)/1,0)-IFERROR(VLOOKUP($B331,'Slutlig allokering kvv'!$B$2:$AC$462,MATCH(R$3,'Slutlig allokering kvv'!$B$1:$AJ$1,0),FALSE)/1,0)</f>
        <v>0</v>
      </c>
      <c r="S331">
        <f>IFERROR(VLOOKUP($B331,Kraftvärmeprod!$B$1:$AH$479,MATCH(S$2,Kraftvärmeprod!$B$1:$AG$1,0),FALSE)/1,0)-IFERROR(VLOOKUP($B331,'Slutlig allokering kvv'!$B$2:$AC$462,MATCH(S$3,'Slutlig allokering kvv'!$B$1:$AJ$1,0),FALSE)/1,0)</f>
        <v>0</v>
      </c>
      <c r="T331" s="6">
        <f>IFERROR(VLOOKUP($B331,Miljö!$B$1:$S$477,MATCH(T$2,Miljö!$B$1:$X$1,0),FALSE)/1,0)-IFERROR(VLOOKUP($B331,'Slutlig allokering kvv'!$B$2:$AC$462,MATCH(T$3,'Slutlig allokering kvv'!$B$1:$AJ$1,0),FALSE)/1,0)</f>
        <v>7.4052899999999999</v>
      </c>
      <c r="U331">
        <f>IFERROR(VLOOKUP($B331,Kraftvärmeprod!$B$1:$AH$479,MATCH(U$2,Kraftvärmeprod!$B$1:$AG$1,0),FALSE)/1,0)-IFERROR(VLOOKUP($B331,'Slutlig allokering kvv'!$B$2:$AC$462,MATCH(U$3,'Slutlig allokering kvv'!$B$1:$AJ$1,0),FALSE)/1,0)</f>
        <v>0</v>
      </c>
      <c r="V331">
        <f>IFERROR(VLOOKUP($B331,Kraftvärmeprod!$B$1:$AH$479,MATCH(V$2,Kraftvärmeprod!$B$1:$AG$1,0),FALSE)/1,0)-IFERROR(VLOOKUP($B331,'Slutlig allokering kvv'!$B$2:$AC$462,MATCH(V$3,'Slutlig allokering kvv'!$B$1:$AJ$1,0),FALSE)/1,0)</f>
        <v>0</v>
      </c>
      <c r="W331">
        <f>IFERROR(VLOOKUP($B331,Kraftvärmeprod!$B$1:$AH$479,MATCH(W$2,Kraftvärmeprod!$B$1:$AG$1,0),FALSE)/1,0)-IFERROR(VLOOKUP($B331,'Slutlig allokering kvv'!$B$2:$AC$462,MATCH(W$3,'Slutlig allokering kvv'!$B$1:$AJ$1,0),FALSE)/1,0)</f>
        <v>0</v>
      </c>
      <c r="X331">
        <f>IFERROR(VLOOKUP($B331,Kraftvärmeprod!$B$1:$AH$479,MATCH(X$2,Kraftvärmeprod!$B$1:$AG$1,0),FALSE)/1,0)-IFERROR(VLOOKUP($B331,'Slutlig allokering kvv'!$B$2:$AC$462,MATCH(X$3,'Slutlig allokering kvv'!$B$1:$AJ$1,0),FALSE)/1,0)</f>
        <v>0</v>
      </c>
      <c r="Y331">
        <f>IFERROR(VLOOKUP($B331,Kraftvärmeprod!$B$1:$AH$479,MATCH(Y$2,Kraftvärmeprod!$B$1:$AG$1,0),FALSE)/1,0)-IFERROR(VLOOKUP($B331,'Slutlig allokering kvv'!$B$2:$AC$462,MATCH(Y$3,'Slutlig allokering kvv'!$B$1:$AJ$1,0),FALSE)/1,0)</f>
        <v>0</v>
      </c>
      <c r="Z331">
        <f>IFERROR(VLOOKUP($B331,Kraftvärmeprod!$B$1:$AH$479,MATCH(Z$2,Kraftvärmeprod!$B$1:$AG$1,0),FALSE)/1,0)-IFERROR(VLOOKUP($B331,'Slutlig allokering kvv'!$B$2:$AC$462,MATCH(Z$3,'Slutlig allokering kvv'!$B$1:$AJ$1,0),FALSE)/1,0)</f>
        <v>1.0602199999999997</v>
      </c>
      <c r="AA331">
        <f>IFERROR(VLOOKUP($B331,Kraftvärmeprod!$B$1:$AH$479,MATCH(AA$2,Kraftvärmeprod!$B$1:$AG$1,0),FALSE)/1,0)-IFERROR(VLOOKUP($B331,'Slutlig allokering kvv'!$B$2:$AC$462,MATCH(AA$3,'Slutlig allokering kvv'!$B$1:$AJ$1,0),FALSE)/1,0)</f>
        <v>0</v>
      </c>
      <c r="AE331">
        <f t="shared" si="10"/>
        <v>179.84648599999997</v>
      </c>
      <c r="AG331">
        <f>IFERROR(VLOOKUP(B331,'Slutlig allokering kvv'!$B$2:$AJ$462,MATCH("Summa slutlig allokerad tillförd energi (utan hjälpel och rökgaskondensering):",'Slutlig allokering kvv'!$B$1:$AK$1,0),FALSE)/1,"")</f>
        <v>172.30351400000001</v>
      </c>
      <c r="AI331" s="137">
        <f>IFERROR(1-VLOOKUP(B331,'Slutlig allokering kvv'!$B$2:$AJ$462,MATCH("Andel av bränsle i kvv som allokerats till värme, exklusive rökgaskondensering och hjälpel",'Slutlig allokering kvv'!$B$1:$AK$1,0),FALSE),"")</f>
        <v>0.51070988499219072</v>
      </c>
      <c r="AK331" s="137">
        <f t="shared" si="11"/>
        <v>0.51070988499219072</v>
      </c>
    </row>
    <row r="332" spans="1:37" x14ac:dyDescent="0.25">
      <c r="A332" s="2" t="s">
        <v>506</v>
      </c>
      <c r="B332" s="2" t="s">
        <v>507</v>
      </c>
      <c r="C332" t="str">
        <f>IFERROR(VLOOKUP($B332,Kraftvärmeprod!$B$1:$AH$479,MATCH(C$3,Kraftvärmeprod!$B$1:$AG$1,0),FALSE)/1,"")</f>
        <v/>
      </c>
      <c r="D332" t="str">
        <f>IFERROR(VLOOKUP($B332,Kraftvärmeprod!$B$1:$AH$479,MATCH(D$3,Kraftvärmeprod!$B$1:$AG$1,0),FALSE)/1,"")</f>
        <v/>
      </c>
      <c r="E332">
        <f>IFERROR(VLOOKUP($B332,Kraftvärmeprod!$B$1:$AH$479,MATCH(E$2,Kraftvärmeprod!$B$1:$AG$1,0),FALSE)/1,0)-IFERROR(VLOOKUP($B332,'Slutlig allokering kvv'!$B$2:$AC$462,MATCH(E$3,'Slutlig allokering kvv'!$B$1:$AJ$1,0),FALSE)/1,0)</f>
        <v>0</v>
      </c>
      <c r="F332">
        <f>IFERROR(VLOOKUP($B332,Kraftvärmeprod!$B$1:$AH$479,MATCH(F$2,Kraftvärmeprod!$B$1:$AG$1,0),FALSE)/1,0)-IFERROR(VLOOKUP($B332,'Slutlig allokering kvv'!$B$2:$AC$462,MATCH(F$3,'Slutlig allokering kvv'!$B$1:$AJ$1,0),FALSE)/1,0)</f>
        <v>0</v>
      </c>
      <c r="G332">
        <f>IFERROR(VLOOKUP($B332,Kraftvärmeprod!$B$1:$AH$479,MATCH(G$2,Kraftvärmeprod!$B$1:$AG$1,0),FALSE)/1,0)-IFERROR(VLOOKUP($B332,'Slutlig allokering kvv'!$B$2:$AC$462,MATCH(G$3,'Slutlig allokering kvv'!$B$1:$AJ$1,0),FALSE)/1,0)</f>
        <v>0</v>
      </c>
      <c r="H332">
        <f>IFERROR(VLOOKUP($B332,Kraftvärmeprod!$B$1:$AH$479,MATCH(H$2,Kraftvärmeprod!$B$1:$AG$1,0),FALSE)/1,0)-IFERROR(VLOOKUP($B332,'Slutlig allokering kvv'!$B$2:$AC$462,MATCH(H$3,'Slutlig allokering kvv'!$B$1:$AJ$1,0),FALSE)/1,0)</f>
        <v>0</v>
      </c>
      <c r="I332">
        <f>IFERROR(VLOOKUP($B332,Kraftvärmeprod!$B$1:$AH$479,MATCH(I$2,Kraftvärmeprod!$B$1:$AG$1,0),FALSE)/1,0)-IFERROR(VLOOKUP($B332,'Slutlig allokering kvv'!$B$2:$AC$462,MATCH(I$3,'Slutlig allokering kvv'!$B$1:$AJ$1,0),FALSE)/1,0)</f>
        <v>0</v>
      </c>
      <c r="J332">
        <f>IFERROR(VLOOKUP($B332,Kraftvärmeprod!$B$1:$AH$479,MATCH(J$2,Kraftvärmeprod!$B$1:$AG$1,0),FALSE)/1,0)-IFERROR(VLOOKUP($B332,'Slutlig allokering kvv'!$B$2:$AC$462,MATCH(J$3,'Slutlig allokering kvv'!$B$1:$AJ$1,0),FALSE)/1,0)</f>
        <v>0</v>
      </c>
      <c r="K332">
        <f>IFERROR(VLOOKUP($B332,Kraftvärmeprod!$B$1:$AH$479,MATCH(K$2,Kraftvärmeprod!$B$1:$AG$1,0),FALSE)/1,0)-IFERROR(VLOOKUP($B332,'Slutlig allokering kvv'!$B$2:$AC$462,MATCH(K$3,'Slutlig allokering kvv'!$B$1:$AJ$1,0),FALSE)/1,0)</f>
        <v>0</v>
      </c>
      <c r="L332">
        <f>IFERROR(VLOOKUP($B332,Kraftvärmeprod!$B$1:$AH$479,MATCH(L$2,Kraftvärmeprod!$B$1:$AG$1,0),FALSE)/1,0)-IFERROR(VLOOKUP($B332,'Slutlig allokering kvv'!$B$2:$AC$462,MATCH(L$3,'Slutlig allokering kvv'!$B$1:$AJ$1,0),FALSE)/1,0)</f>
        <v>0</v>
      </c>
      <c r="M332">
        <f>IFERROR(VLOOKUP($B332,Kraftvärmeprod!$B$1:$AH$479,MATCH(M$2,Kraftvärmeprod!$B$1:$AG$1,0),FALSE)/1,0)-IFERROR(VLOOKUP($B332,'Slutlig allokering kvv'!$B$2:$AC$462,MATCH(M$3,'Slutlig allokering kvv'!$B$1:$AJ$1,0),FALSE)/1,0)</f>
        <v>0</v>
      </c>
      <c r="N332">
        <f>IFERROR(VLOOKUP($B332,Kraftvärmeprod!$B$1:$AH$479,MATCH(N$2,Kraftvärmeprod!$B$1:$AG$1,0),FALSE)/1,0)-IFERROR(VLOOKUP($B332,'Slutlig allokering kvv'!$B$2:$AC$462,MATCH(N$3,'Slutlig allokering kvv'!$B$1:$AJ$1,0),FALSE)/1,0)</f>
        <v>0</v>
      </c>
      <c r="O332">
        <f>IFERROR(VLOOKUP($B332,Kraftvärmeprod!$B$1:$AH$479,MATCH(O$2,Kraftvärmeprod!$B$1:$AG$1,0),FALSE)/1,0)-IFERROR(VLOOKUP($B332,'Slutlig allokering kvv'!$B$2:$AC$462,MATCH(O$3,'Slutlig allokering kvv'!$B$1:$AJ$1,0),FALSE)/1,0)</f>
        <v>0</v>
      </c>
      <c r="P332">
        <f>IFERROR(VLOOKUP($B332,Kraftvärmeprod!$B$1:$AH$479,MATCH(P$2,Kraftvärmeprod!$B$1:$AG$1,0),FALSE)/1,0)-IFERROR(VLOOKUP($B332,'Slutlig allokering kvv'!$B$2:$AC$462,MATCH(P$3,'Slutlig allokering kvv'!$B$1:$AJ$1,0),FALSE)/1,0)</f>
        <v>0</v>
      </c>
      <c r="Q332">
        <f>IFERROR(VLOOKUP($B332,Kraftvärmeprod!$B$1:$AH$479,MATCH(Q$2,Kraftvärmeprod!$B$1:$AG$1,0),FALSE)/1,0)-IFERROR(VLOOKUP($B332,'Slutlig allokering kvv'!$B$2:$AC$462,MATCH(Q$3,'Slutlig allokering kvv'!$B$1:$AJ$1,0),FALSE)/1,0)</f>
        <v>0</v>
      </c>
      <c r="R332">
        <f>IFERROR(VLOOKUP($B332,Kraftvärmeprod!$B$1:$AH$479,MATCH(R$2,Kraftvärmeprod!$B$1:$AG$1,0),FALSE)/1,0)-IFERROR(VLOOKUP($B332,'Slutlig allokering kvv'!$B$2:$AC$462,MATCH(R$3,'Slutlig allokering kvv'!$B$1:$AJ$1,0),FALSE)/1,0)</f>
        <v>0</v>
      </c>
      <c r="S332">
        <f>IFERROR(VLOOKUP($B332,Kraftvärmeprod!$B$1:$AH$479,MATCH(S$2,Kraftvärmeprod!$B$1:$AG$1,0),FALSE)/1,0)-IFERROR(VLOOKUP($B332,'Slutlig allokering kvv'!$B$2:$AC$462,MATCH(S$3,'Slutlig allokering kvv'!$B$1:$AJ$1,0),FALSE)/1,0)</f>
        <v>0</v>
      </c>
      <c r="T332" s="6">
        <f>IFERROR(VLOOKUP($B332,Miljö!$B$1:$S$477,MATCH(T$2,Miljö!$B$1:$X$1,0),FALSE)/1,0)-IFERROR(VLOOKUP($B332,'Slutlig allokering kvv'!$B$2:$AC$462,MATCH(T$3,'Slutlig allokering kvv'!$B$1:$AJ$1,0),FALSE)/1,0)</f>
        <v>0</v>
      </c>
      <c r="U332">
        <f>IFERROR(VLOOKUP($B332,Kraftvärmeprod!$B$1:$AH$479,MATCH(U$2,Kraftvärmeprod!$B$1:$AG$1,0),FALSE)/1,0)-IFERROR(VLOOKUP($B332,'Slutlig allokering kvv'!$B$2:$AC$462,MATCH(U$3,'Slutlig allokering kvv'!$B$1:$AJ$1,0),FALSE)/1,0)</f>
        <v>0</v>
      </c>
      <c r="V332">
        <f>IFERROR(VLOOKUP($B332,Kraftvärmeprod!$B$1:$AH$479,MATCH(V$2,Kraftvärmeprod!$B$1:$AG$1,0),FALSE)/1,0)-IFERROR(VLOOKUP($B332,'Slutlig allokering kvv'!$B$2:$AC$462,MATCH(V$3,'Slutlig allokering kvv'!$B$1:$AJ$1,0),FALSE)/1,0)</f>
        <v>0</v>
      </c>
      <c r="W332">
        <f>IFERROR(VLOOKUP($B332,Kraftvärmeprod!$B$1:$AH$479,MATCH(W$2,Kraftvärmeprod!$B$1:$AG$1,0),FALSE)/1,0)-IFERROR(VLOOKUP($B332,'Slutlig allokering kvv'!$B$2:$AC$462,MATCH(W$3,'Slutlig allokering kvv'!$B$1:$AJ$1,0),FALSE)/1,0)</f>
        <v>0</v>
      </c>
      <c r="X332">
        <f>IFERROR(VLOOKUP($B332,Kraftvärmeprod!$B$1:$AH$479,MATCH(X$2,Kraftvärmeprod!$B$1:$AG$1,0),FALSE)/1,0)-IFERROR(VLOOKUP($B332,'Slutlig allokering kvv'!$B$2:$AC$462,MATCH(X$3,'Slutlig allokering kvv'!$B$1:$AJ$1,0),FALSE)/1,0)</f>
        <v>0</v>
      </c>
      <c r="Y332">
        <f>IFERROR(VLOOKUP($B332,Kraftvärmeprod!$B$1:$AH$479,MATCH(Y$2,Kraftvärmeprod!$B$1:$AG$1,0),FALSE)/1,0)-IFERROR(VLOOKUP($B332,'Slutlig allokering kvv'!$B$2:$AC$462,MATCH(Y$3,'Slutlig allokering kvv'!$B$1:$AJ$1,0),FALSE)/1,0)</f>
        <v>0</v>
      </c>
      <c r="Z332">
        <f>IFERROR(VLOOKUP($B332,Kraftvärmeprod!$B$1:$AH$479,MATCH(Z$2,Kraftvärmeprod!$B$1:$AG$1,0),FALSE)/1,0)-IFERROR(VLOOKUP($B332,'Slutlig allokering kvv'!$B$2:$AC$462,MATCH(Z$3,'Slutlig allokering kvv'!$B$1:$AJ$1,0),FALSE)/1,0)</f>
        <v>0</v>
      </c>
      <c r="AA332">
        <f>IFERROR(VLOOKUP($B332,Kraftvärmeprod!$B$1:$AH$479,MATCH(AA$2,Kraftvärmeprod!$B$1:$AG$1,0),FALSE)/1,0)-IFERROR(VLOOKUP($B332,'Slutlig allokering kvv'!$B$2:$AC$462,MATCH(AA$3,'Slutlig allokering kvv'!$B$1:$AJ$1,0),FALSE)/1,0)</f>
        <v>0</v>
      </c>
      <c r="AE332">
        <f t="shared" si="10"/>
        <v>0</v>
      </c>
      <c r="AG332">
        <f>IFERROR(VLOOKUP(B332,'Slutlig allokering kvv'!$B$2:$AJ$462,MATCH("Summa slutlig allokerad tillförd energi (utan hjälpel och rökgaskondensering):",'Slutlig allokering kvv'!$B$1:$AK$1,0),FALSE)/1,"")</f>
        <v>0</v>
      </c>
      <c r="AI332" s="137" t="str">
        <f>IFERROR(1-VLOOKUP(B332,'Slutlig allokering kvv'!$B$2:$AJ$462,MATCH("Andel av bränsle i kvv som allokerats till värme, exklusive rökgaskondensering och hjälpel",'Slutlig allokering kvv'!$B$1:$AK$1,0),FALSE),"")</f>
        <v/>
      </c>
      <c r="AK332" s="137" t="str">
        <f t="shared" si="11"/>
        <v/>
      </c>
    </row>
    <row r="333" spans="1:37" x14ac:dyDescent="0.25">
      <c r="A333" s="2" t="s">
        <v>506</v>
      </c>
      <c r="B333" s="2" t="s">
        <v>508</v>
      </c>
      <c r="C333" t="str">
        <f>IFERROR(VLOOKUP($B333,Kraftvärmeprod!$B$1:$AH$479,MATCH(C$3,Kraftvärmeprod!$B$1:$AG$1,0),FALSE)/1,"")</f>
        <v/>
      </c>
      <c r="D333" t="str">
        <f>IFERROR(VLOOKUP($B333,Kraftvärmeprod!$B$1:$AH$479,MATCH(D$3,Kraftvärmeprod!$B$1:$AG$1,0),FALSE)/1,"")</f>
        <v/>
      </c>
      <c r="E333">
        <f>IFERROR(VLOOKUP($B333,Kraftvärmeprod!$B$1:$AH$479,MATCH(E$2,Kraftvärmeprod!$B$1:$AG$1,0),FALSE)/1,0)-IFERROR(VLOOKUP($B333,'Slutlig allokering kvv'!$B$2:$AC$462,MATCH(E$3,'Slutlig allokering kvv'!$B$1:$AJ$1,0),FALSE)/1,0)</f>
        <v>0</v>
      </c>
      <c r="F333">
        <f>IFERROR(VLOOKUP($B333,Kraftvärmeprod!$B$1:$AH$479,MATCH(F$2,Kraftvärmeprod!$B$1:$AG$1,0),FALSE)/1,0)-IFERROR(VLOOKUP($B333,'Slutlig allokering kvv'!$B$2:$AC$462,MATCH(F$3,'Slutlig allokering kvv'!$B$1:$AJ$1,0),FALSE)/1,0)</f>
        <v>0</v>
      </c>
      <c r="G333">
        <f>IFERROR(VLOOKUP($B333,Kraftvärmeprod!$B$1:$AH$479,MATCH(G$2,Kraftvärmeprod!$B$1:$AG$1,0),FALSE)/1,0)-IFERROR(VLOOKUP($B333,'Slutlig allokering kvv'!$B$2:$AC$462,MATCH(G$3,'Slutlig allokering kvv'!$B$1:$AJ$1,0),FALSE)/1,0)</f>
        <v>0</v>
      </c>
      <c r="H333">
        <f>IFERROR(VLOOKUP($B333,Kraftvärmeprod!$B$1:$AH$479,MATCH(H$2,Kraftvärmeprod!$B$1:$AG$1,0),FALSE)/1,0)-IFERROR(VLOOKUP($B333,'Slutlig allokering kvv'!$B$2:$AC$462,MATCH(H$3,'Slutlig allokering kvv'!$B$1:$AJ$1,0),FALSE)/1,0)</f>
        <v>0</v>
      </c>
      <c r="I333">
        <f>IFERROR(VLOOKUP($B333,Kraftvärmeprod!$B$1:$AH$479,MATCH(I$2,Kraftvärmeprod!$B$1:$AG$1,0),FALSE)/1,0)-IFERROR(VLOOKUP($B333,'Slutlig allokering kvv'!$B$2:$AC$462,MATCH(I$3,'Slutlig allokering kvv'!$B$1:$AJ$1,0),FALSE)/1,0)</f>
        <v>0</v>
      </c>
      <c r="J333">
        <f>IFERROR(VLOOKUP($B333,Kraftvärmeprod!$B$1:$AH$479,MATCH(J$2,Kraftvärmeprod!$B$1:$AG$1,0),FALSE)/1,0)-IFERROR(VLOOKUP($B333,'Slutlig allokering kvv'!$B$2:$AC$462,MATCH(J$3,'Slutlig allokering kvv'!$B$1:$AJ$1,0),FALSE)/1,0)</f>
        <v>0</v>
      </c>
      <c r="K333">
        <f>IFERROR(VLOOKUP($B333,Kraftvärmeprod!$B$1:$AH$479,MATCH(K$2,Kraftvärmeprod!$B$1:$AG$1,0),FALSE)/1,0)-IFERROR(VLOOKUP($B333,'Slutlig allokering kvv'!$B$2:$AC$462,MATCH(K$3,'Slutlig allokering kvv'!$B$1:$AJ$1,0),FALSE)/1,0)</f>
        <v>0</v>
      </c>
      <c r="L333">
        <f>IFERROR(VLOOKUP($B333,Kraftvärmeprod!$B$1:$AH$479,MATCH(L$2,Kraftvärmeprod!$B$1:$AG$1,0),FALSE)/1,0)-IFERROR(VLOOKUP($B333,'Slutlig allokering kvv'!$B$2:$AC$462,MATCH(L$3,'Slutlig allokering kvv'!$B$1:$AJ$1,0),FALSE)/1,0)</f>
        <v>0</v>
      </c>
      <c r="M333">
        <f>IFERROR(VLOOKUP($B333,Kraftvärmeprod!$B$1:$AH$479,MATCH(M$2,Kraftvärmeprod!$B$1:$AG$1,0),FALSE)/1,0)-IFERROR(VLOOKUP($B333,'Slutlig allokering kvv'!$B$2:$AC$462,MATCH(M$3,'Slutlig allokering kvv'!$B$1:$AJ$1,0),FALSE)/1,0)</f>
        <v>0</v>
      </c>
      <c r="N333">
        <f>IFERROR(VLOOKUP($B333,Kraftvärmeprod!$B$1:$AH$479,MATCH(N$2,Kraftvärmeprod!$B$1:$AG$1,0),FALSE)/1,0)-IFERROR(VLOOKUP($B333,'Slutlig allokering kvv'!$B$2:$AC$462,MATCH(N$3,'Slutlig allokering kvv'!$B$1:$AJ$1,0),FALSE)/1,0)</f>
        <v>0</v>
      </c>
      <c r="O333">
        <f>IFERROR(VLOOKUP($B333,Kraftvärmeprod!$B$1:$AH$479,MATCH(O$2,Kraftvärmeprod!$B$1:$AG$1,0),FALSE)/1,0)-IFERROR(VLOOKUP($B333,'Slutlig allokering kvv'!$B$2:$AC$462,MATCH(O$3,'Slutlig allokering kvv'!$B$1:$AJ$1,0),FALSE)/1,0)</f>
        <v>0</v>
      </c>
      <c r="P333">
        <f>IFERROR(VLOOKUP($B333,Kraftvärmeprod!$B$1:$AH$479,MATCH(P$2,Kraftvärmeprod!$B$1:$AG$1,0),FALSE)/1,0)-IFERROR(VLOOKUP($B333,'Slutlig allokering kvv'!$B$2:$AC$462,MATCH(P$3,'Slutlig allokering kvv'!$B$1:$AJ$1,0),FALSE)/1,0)</f>
        <v>0</v>
      </c>
      <c r="Q333">
        <f>IFERROR(VLOOKUP($B333,Kraftvärmeprod!$B$1:$AH$479,MATCH(Q$2,Kraftvärmeprod!$B$1:$AG$1,0),FALSE)/1,0)-IFERROR(VLOOKUP($B333,'Slutlig allokering kvv'!$B$2:$AC$462,MATCH(Q$3,'Slutlig allokering kvv'!$B$1:$AJ$1,0),FALSE)/1,0)</f>
        <v>0</v>
      </c>
      <c r="R333">
        <f>IFERROR(VLOOKUP($B333,Kraftvärmeprod!$B$1:$AH$479,MATCH(R$2,Kraftvärmeprod!$B$1:$AG$1,0),FALSE)/1,0)-IFERROR(VLOOKUP($B333,'Slutlig allokering kvv'!$B$2:$AC$462,MATCH(R$3,'Slutlig allokering kvv'!$B$1:$AJ$1,0),FALSE)/1,0)</f>
        <v>0</v>
      </c>
      <c r="S333">
        <f>IFERROR(VLOOKUP($B333,Kraftvärmeprod!$B$1:$AH$479,MATCH(S$2,Kraftvärmeprod!$B$1:$AG$1,0),FALSE)/1,0)-IFERROR(VLOOKUP($B333,'Slutlig allokering kvv'!$B$2:$AC$462,MATCH(S$3,'Slutlig allokering kvv'!$B$1:$AJ$1,0),FALSE)/1,0)</f>
        <v>0</v>
      </c>
      <c r="T333" s="6">
        <f>IFERROR(VLOOKUP($B333,Miljö!$B$1:$S$477,MATCH(T$2,Miljö!$B$1:$X$1,0),FALSE)/1,0)-IFERROR(VLOOKUP($B333,'Slutlig allokering kvv'!$B$2:$AC$462,MATCH(T$3,'Slutlig allokering kvv'!$B$1:$AJ$1,0),FALSE)/1,0)</f>
        <v>0</v>
      </c>
      <c r="U333">
        <f>IFERROR(VLOOKUP($B333,Kraftvärmeprod!$B$1:$AH$479,MATCH(U$2,Kraftvärmeprod!$B$1:$AG$1,0),FALSE)/1,0)-IFERROR(VLOOKUP($B333,'Slutlig allokering kvv'!$B$2:$AC$462,MATCH(U$3,'Slutlig allokering kvv'!$B$1:$AJ$1,0),FALSE)/1,0)</f>
        <v>0</v>
      </c>
      <c r="V333">
        <f>IFERROR(VLOOKUP($B333,Kraftvärmeprod!$B$1:$AH$479,MATCH(V$2,Kraftvärmeprod!$B$1:$AG$1,0),FALSE)/1,0)-IFERROR(VLOOKUP($B333,'Slutlig allokering kvv'!$B$2:$AC$462,MATCH(V$3,'Slutlig allokering kvv'!$B$1:$AJ$1,0),FALSE)/1,0)</f>
        <v>0</v>
      </c>
      <c r="W333">
        <f>IFERROR(VLOOKUP($B333,Kraftvärmeprod!$B$1:$AH$479,MATCH(W$2,Kraftvärmeprod!$B$1:$AG$1,0),FALSE)/1,0)-IFERROR(VLOOKUP($B333,'Slutlig allokering kvv'!$B$2:$AC$462,MATCH(W$3,'Slutlig allokering kvv'!$B$1:$AJ$1,0),FALSE)/1,0)</f>
        <v>0</v>
      </c>
      <c r="X333">
        <f>IFERROR(VLOOKUP($B333,Kraftvärmeprod!$B$1:$AH$479,MATCH(X$2,Kraftvärmeprod!$B$1:$AG$1,0),FALSE)/1,0)-IFERROR(VLOOKUP($B333,'Slutlig allokering kvv'!$B$2:$AC$462,MATCH(X$3,'Slutlig allokering kvv'!$B$1:$AJ$1,0),FALSE)/1,0)</f>
        <v>0</v>
      </c>
      <c r="Y333">
        <f>IFERROR(VLOOKUP($B333,Kraftvärmeprod!$B$1:$AH$479,MATCH(Y$2,Kraftvärmeprod!$B$1:$AG$1,0),FALSE)/1,0)-IFERROR(VLOOKUP($B333,'Slutlig allokering kvv'!$B$2:$AC$462,MATCH(Y$3,'Slutlig allokering kvv'!$B$1:$AJ$1,0),FALSE)/1,0)</f>
        <v>0</v>
      </c>
      <c r="Z333">
        <f>IFERROR(VLOOKUP($B333,Kraftvärmeprod!$B$1:$AH$479,MATCH(Z$2,Kraftvärmeprod!$B$1:$AG$1,0),FALSE)/1,0)-IFERROR(VLOOKUP($B333,'Slutlig allokering kvv'!$B$2:$AC$462,MATCH(Z$3,'Slutlig allokering kvv'!$B$1:$AJ$1,0),FALSE)/1,0)</f>
        <v>0</v>
      </c>
      <c r="AA333">
        <f>IFERROR(VLOOKUP($B333,Kraftvärmeprod!$B$1:$AH$479,MATCH(AA$2,Kraftvärmeprod!$B$1:$AG$1,0),FALSE)/1,0)-IFERROR(VLOOKUP($B333,'Slutlig allokering kvv'!$B$2:$AC$462,MATCH(AA$3,'Slutlig allokering kvv'!$B$1:$AJ$1,0),FALSE)/1,0)</f>
        <v>0</v>
      </c>
      <c r="AE333">
        <f t="shared" si="10"/>
        <v>0</v>
      </c>
      <c r="AG333">
        <f>IFERROR(VLOOKUP(B333,'Slutlig allokering kvv'!$B$2:$AJ$462,MATCH("Summa slutlig allokerad tillförd energi (utan hjälpel och rökgaskondensering):",'Slutlig allokering kvv'!$B$1:$AK$1,0),FALSE)/1,"")</f>
        <v>0</v>
      </c>
      <c r="AI333" s="137" t="str">
        <f>IFERROR(1-VLOOKUP(B333,'Slutlig allokering kvv'!$B$2:$AJ$462,MATCH("Andel av bränsle i kvv som allokerats till värme, exklusive rökgaskondensering och hjälpel",'Slutlig allokering kvv'!$B$1:$AK$1,0),FALSE),"")</f>
        <v/>
      </c>
      <c r="AK333" s="137" t="str">
        <f t="shared" si="11"/>
        <v/>
      </c>
    </row>
    <row r="334" spans="1:37" x14ac:dyDescent="0.25">
      <c r="A334" s="2" t="s">
        <v>506</v>
      </c>
      <c r="B334" s="2" t="s">
        <v>509</v>
      </c>
      <c r="C334" t="str">
        <f>IFERROR(VLOOKUP($B334,Kraftvärmeprod!$B$1:$AH$479,MATCH(C$3,Kraftvärmeprod!$B$1:$AG$1,0),FALSE)/1,"")</f>
        <v/>
      </c>
      <c r="D334" t="str">
        <f>IFERROR(VLOOKUP($B334,Kraftvärmeprod!$B$1:$AH$479,MATCH(D$3,Kraftvärmeprod!$B$1:$AG$1,0),FALSE)/1,"")</f>
        <v/>
      </c>
      <c r="E334">
        <f>IFERROR(VLOOKUP($B334,Kraftvärmeprod!$B$1:$AH$479,MATCH(E$2,Kraftvärmeprod!$B$1:$AG$1,0),FALSE)/1,0)-IFERROR(VLOOKUP($B334,'Slutlig allokering kvv'!$B$2:$AC$462,MATCH(E$3,'Slutlig allokering kvv'!$B$1:$AJ$1,0),FALSE)/1,0)</f>
        <v>0</v>
      </c>
      <c r="F334">
        <f>IFERROR(VLOOKUP($B334,Kraftvärmeprod!$B$1:$AH$479,MATCH(F$2,Kraftvärmeprod!$B$1:$AG$1,0),FALSE)/1,0)-IFERROR(VLOOKUP($B334,'Slutlig allokering kvv'!$B$2:$AC$462,MATCH(F$3,'Slutlig allokering kvv'!$B$1:$AJ$1,0),FALSE)/1,0)</f>
        <v>0</v>
      </c>
      <c r="G334">
        <f>IFERROR(VLOOKUP($B334,Kraftvärmeprod!$B$1:$AH$479,MATCH(G$2,Kraftvärmeprod!$B$1:$AG$1,0),FALSE)/1,0)-IFERROR(VLOOKUP($B334,'Slutlig allokering kvv'!$B$2:$AC$462,MATCH(G$3,'Slutlig allokering kvv'!$B$1:$AJ$1,0),FALSE)/1,0)</f>
        <v>0</v>
      </c>
      <c r="H334">
        <f>IFERROR(VLOOKUP($B334,Kraftvärmeprod!$B$1:$AH$479,MATCH(H$2,Kraftvärmeprod!$B$1:$AG$1,0),FALSE)/1,0)-IFERROR(VLOOKUP($B334,'Slutlig allokering kvv'!$B$2:$AC$462,MATCH(H$3,'Slutlig allokering kvv'!$B$1:$AJ$1,0),FALSE)/1,0)</f>
        <v>0</v>
      </c>
      <c r="I334">
        <f>IFERROR(VLOOKUP($B334,Kraftvärmeprod!$B$1:$AH$479,MATCH(I$2,Kraftvärmeprod!$B$1:$AG$1,0),FALSE)/1,0)-IFERROR(VLOOKUP($B334,'Slutlig allokering kvv'!$B$2:$AC$462,MATCH(I$3,'Slutlig allokering kvv'!$B$1:$AJ$1,0),FALSE)/1,0)</f>
        <v>0</v>
      </c>
      <c r="J334">
        <f>IFERROR(VLOOKUP($B334,Kraftvärmeprod!$B$1:$AH$479,MATCH(J$2,Kraftvärmeprod!$B$1:$AG$1,0),FALSE)/1,0)-IFERROR(VLOOKUP($B334,'Slutlig allokering kvv'!$B$2:$AC$462,MATCH(J$3,'Slutlig allokering kvv'!$B$1:$AJ$1,0),FALSE)/1,0)</f>
        <v>0</v>
      </c>
      <c r="K334">
        <f>IFERROR(VLOOKUP($B334,Kraftvärmeprod!$B$1:$AH$479,MATCH(K$2,Kraftvärmeprod!$B$1:$AG$1,0),FALSE)/1,0)-IFERROR(VLOOKUP($B334,'Slutlig allokering kvv'!$B$2:$AC$462,MATCH(K$3,'Slutlig allokering kvv'!$B$1:$AJ$1,0),FALSE)/1,0)</f>
        <v>0</v>
      </c>
      <c r="L334">
        <f>IFERROR(VLOOKUP($B334,Kraftvärmeprod!$B$1:$AH$479,MATCH(L$2,Kraftvärmeprod!$B$1:$AG$1,0),FALSE)/1,0)-IFERROR(VLOOKUP($B334,'Slutlig allokering kvv'!$B$2:$AC$462,MATCH(L$3,'Slutlig allokering kvv'!$B$1:$AJ$1,0),FALSE)/1,0)</f>
        <v>0</v>
      </c>
      <c r="M334">
        <f>IFERROR(VLOOKUP($B334,Kraftvärmeprod!$B$1:$AH$479,MATCH(M$2,Kraftvärmeprod!$B$1:$AG$1,0),FALSE)/1,0)-IFERROR(VLOOKUP($B334,'Slutlig allokering kvv'!$B$2:$AC$462,MATCH(M$3,'Slutlig allokering kvv'!$B$1:$AJ$1,0),FALSE)/1,0)</f>
        <v>0</v>
      </c>
      <c r="N334">
        <f>IFERROR(VLOOKUP($B334,Kraftvärmeprod!$B$1:$AH$479,MATCH(N$2,Kraftvärmeprod!$B$1:$AG$1,0),FALSE)/1,0)-IFERROR(VLOOKUP($B334,'Slutlig allokering kvv'!$B$2:$AC$462,MATCH(N$3,'Slutlig allokering kvv'!$B$1:$AJ$1,0),FALSE)/1,0)</f>
        <v>0</v>
      </c>
      <c r="O334">
        <f>IFERROR(VLOOKUP($B334,Kraftvärmeprod!$B$1:$AH$479,MATCH(O$2,Kraftvärmeprod!$B$1:$AG$1,0),FALSE)/1,0)-IFERROR(VLOOKUP($B334,'Slutlig allokering kvv'!$B$2:$AC$462,MATCH(O$3,'Slutlig allokering kvv'!$B$1:$AJ$1,0),FALSE)/1,0)</f>
        <v>0</v>
      </c>
      <c r="P334">
        <f>IFERROR(VLOOKUP($B334,Kraftvärmeprod!$B$1:$AH$479,MATCH(P$2,Kraftvärmeprod!$B$1:$AG$1,0),FALSE)/1,0)-IFERROR(VLOOKUP($B334,'Slutlig allokering kvv'!$B$2:$AC$462,MATCH(P$3,'Slutlig allokering kvv'!$B$1:$AJ$1,0),FALSE)/1,0)</f>
        <v>0</v>
      </c>
      <c r="Q334">
        <f>IFERROR(VLOOKUP($B334,Kraftvärmeprod!$B$1:$AH$479,MATCH(Q$2,Kraftvärmeprod!$B$1:$AG$1,0),FALSE)/1,0)-IFERROR(VLOOKUP($B334,'Slutlig allokering kvv'!$B$2:$AC$462,MATCH(Q$3,'Slutlig allokering kvv'!$B$1:$AJ$1,0),FALSE)/1,0)</f>
        <v>0</v>
      </c>
      <c r="R334">
        <f>IFERROR(VLOOKUP($B334,Kraftvärmeprod!$B$1:$AH$479,MATCH(R$2,Kraftvärmeprod!$B$1:$AG$1,0),FALSE)/1,0)-IFERROR(VLOOKUP($B334,'Slutlig allokering kvv'!$B$2:$AC$462,MATCH(R$3,'Slutlig allokering kvv'!$B$1:$AJ$1,0),FALSE)/1,0)</f>
        <v>0</v>
      </c>
      <c r="S334">
        <f>IFERROR(VLOOKUP($B334,Kraftvärmeprod!$B$1:$AH$479,MATCH(S$2,Kraftvärmeprod!$B$1:$AG$1,0),FALSE)/1,0)-IFERROR(VLOOKUP($B334,'Slutlig allokering kvv'!$B$2:$AC$462,MATCH(S$3,'Slutlig allokering kvv'!$B$1:$AJ$1,0),FALSE)/1,0)</f>
        <v>0</v>
      </c>
      <c r="T334" s="6">
        <f>IFERROR(VLOOKUP($B334,Miljö!$B$1:$S$477,MATCH(T$2,Miljö!$B$1:$X$1,0),FALSE)/1,0)-IFERROR(VLOOKUP($B334,'Slutlig allokering kvv'!$B$2:$AC$462,MATCH(T$3,'Slutlig allokering kvv'!$B$1:$AJ$1,0),FALSE)/1,0)</f>
        <v>0</v>
      </c>
      <c r="U334">
        <f>IFERROR(VLOOKUP($B334,Kraftvärmeprod!$B$1:$AH$479,MATCH(U$2,Kraftvärmeprod!$B$1:$AG$1,0),FALSE)/1,0)-IFERROR(VLOOKUP($B334,'Slutlig allokering kvv'!$B$2:$AC$462,MATCH(U$3,'Slutlig allokering kvv'!$B$1:$AJ$1,0),FALSE)/1,0)</f>
        <v>0</v>
      </c>
      <c r="V334">
        <f>IFERROR(VLOOKUP($B334,Kraftvärmeprod!$B$1:$AH$479,MATCH(V$2,Kraftvärmeprod!$B$1:$AG$1,0),FALSE)/1,0)-IFERROR(VLOOKUP($B334,'Slutlig allokering kvv'!$B$2:$AC$462,MATCH(V$3,'Slutlig allokering kvv'!$B$1:$AJ$1,0),FALSE)/1,0)</f>
        <v>0</v>
      </c>
      <c r="W334">
        <f>IFERROR(VLOOKUP($B334,Kraftvärmeprod!$B$1:$AH$479,MATCH(W$2,Kraftvärmeprod!$B$1:$AG$1,0),FALSE)/1,0)-IFERROR(VLOOKUP($B334,'Slutlig allokering kvv'!$B$2:$AC$462,MATCH(W$3,'Slutlig allokering kvv'!$B$1:$AJ$1,0),FALSE)/1,0)</f>
        <v>0</v>
      </c>
      <c r="X334">
        <f>IFERROR(VLOOKUP($B334,Kraftvärmeprod!$B$1:$AH$479,MATCH(X$2,Kraftvärmeprod!$B$1:$AG$1,0),FALSE)/1,0)-IFERROR(VLOOKUP($B334,'Slutlig allokering kvv'!$B$2:$AC$462,MATCH(X$3,'Slutlig allokering kvv'!$B$1:$AJ$1,0),FALSE)/1,0)</f>
        <v>0</v>
      </c>
      <c r="Y334">
        <f>IFERROR(VLOOKUP($B334,Kraftvärmeprod!$B$1:$AH$479,MATCH(Y$2,Kraftvärmeprod!$B$1:$AG$1,0),FALSE)/1,0)-IFERROR(VLOOKUP($B334,'Slutlig allokering kvv'!$B$2:$AC$462,MATCH(Y$3,'Slutlig allokering kvv'!$B$1:$AJ$1,0),FALSE)/1,0)</f>
        <v>0</v>
      </c>
      <c r="Z334">
        <f>IFERROR(VLOOKUP($B334,Kraftvärmeprod!$B$1:$AH$479,MATCH(Z$2,Kraftvärmeprod!$B$1:$AG$1,0),FALSE)/1,0)-IFERROR(VLOOKUP($B334,'Slutlig allokering kvv'!$B$2:$AC$462,MATCH(Z$3,'Slutlig allokering kvv'!$B$1:$AJ$1,0),FALSE)/1,0)</f>
        <v>0</v>
      </c>
      <c r="AA334">
        <f>IFERROR(VLOOKUP($B334,Kraftvärmeprod!$B$1:$AH$479,MATCH(AA$2,Kraftvärmeprod!$B$1:$AG$1,0),FALSE)/1,0)-IFERROR(VLOOKUP($B334,'Slutlig allokering kvv'!$B$2:$AC$462,MATCH(AA$3,'Slutlig allokering kvv'!$B$1:$AJ$1,0),FALSE)/1,0)</f>
        <v>0</v>
      </c>
      <c r="AE334">
        <f t="shared" si="10"/>
        <v>0</v>
      </c>
      <c r="AG334">
        <f>IFERROR(VLOOKUP(B334,'Slutlig allokering kvv'!$B$2:$AJ$462,MATCH("Summa slutlig allokerad tillförd energi (utan hjälpel och rökgaskondensering):",'Slutlig allokering kvv'!$B$1:$AK$1,0),FALSE)/1,"")</f>
        <v>0</v>
      </c>
      <c r="AI334" s="137" t="str">
        <f>IFERROR(1-VLOOKUP(B334,'Slutlig allokering kvv'!$B$2:$AJ$462,MATCH("Andel av bränsle i kvv som allokerats till värme, exklusive rökgaskondensering och hjälpel",'Slutlig allokering kvv'!$B$1:$AK$1,0),FALSE),"")</f>
        <v/>
      </c>
      <c r="AK334" s="137" t="str">
        <f t="shared" si="11"/>
        <v/>
      </c>
    </row>
    <row r="335" spans="1:37" x14ac:dyDescent="0.25">
      <c r="A335" s="2" t="s">
        <v>510</v>
      </c>
      <c r="B335" s="2" t="s">
        <v>511</v>
      </c>
      <c r="C335" t="str">
        <f>IFERROR(VLOOKUP($B335,Kraftvärmeprod!$B$1:$AH$479,MATCH(C$3,Kraftvärmeprod!$B$1:$AG$1,0),FALSE)/1,"")</f>
        <v/>
      </c>
      <c r="D335" t="str">
        <f>IFERROR(VLOOKUP($B335,Kraftvärmeprod!$B$1:$AH$479,MATCH(D$3,Kraftvärmeprod!$B$1:$AG$1,0),FALSE)/1,"")</f>
        <v/>
      </c>
      <c r="E335">
        <f>IFERROR(VLOOKUP($B335,Kraftvärmeprod!$B$1:$AH$479,MATCH(E$2,Kraftvärmeprod!$B$1:$AG$1,0),FALSE)/1,0)-IFERROR(VLOOKUP($B335,'Slutlig allokering kvv'!$B$2:$AC$462,MATCH(E$3,'Slutlig allokering kvv'!$B$1:$AJ$1,0),FALSE)/1,0)</f>
        <v>0</v>
      </c>
      <c r="F335">
        <f>IFERROR(VLOOKUP($B335,Kraftvärmeprod!$B$1:$AH$479,MATCH(F$2,Kraftvärmeprod!$B$1:$AG$1,0),FALSE)/1,0)-IFERROR(VLOOKUP($B335,'Slutlig allokering kvv'!$B$2:$AC$462,MATCH(F$3,'Slutlig allokering kvv'!$B$1:$AJ$1,0),FALSE)/1,0)</f>
        <v>0</v>
      </c>
      <c r="G335">
        <f>IFERROR(VLOOKUP($B335,Kraftvärmeprod!$B$1:$AH$479,MATCH(G$2,Kraftvärmeprod!$B$1:$AG$1,0),FALSE)/1,0)-IFERROR(VLOOKUP($B335,'Slutlig allokering kvv'!$B$2:$AC$462,MATCH(G$3,'Slutlig allokering kvv'!$B$1:$AJ$1,0),FALSE)/1,0)</f>
        <v>0</v>
      </c>
      <c r="H335">
        <f>IFERROR(VLOOKUP($B335,Kraftvärmeprod!$B$1:$AH$479,MATCH(H$2,Kraftvärmeprod!$B$1:$AG$1,0),FALSE)/1,0)-IFERROR(VLOOKUP($B335,'Slutlig allokering kvv'!$B$2:$AC$462,MATCH(H$3,'Slutlig allokering kvv'!$B$1:$AJ$1,0),FALSE)/1,0)</f>
        <v>0</v>
      </c>
      <c r="I335">
        <f>IFERROR(VLOOKUP($B335,Kraftvärmeprod!$B$1:$AH$479,MATCH(I$2,Kraftvärmeprod!$B$1:$AG$1,0),FALSE)/1,0)-IFERROR(VLOOKUP($B335,'Slutlig allokering kvv'!$B$2:$AC$462,MATCH(I$3,'Slutlig allokering kvv'!$B$1:$AJ$1,0),FALSE)/1,0)</f>
        <v>0</v>
      </c>
      <c r="J335">
        <f>IFERROR(VLOOKUP($B335,Kraftvärmeprod!$B$1:$AH$479,MATCH(J$2,Kraftvärmeprod!$B$1:$AG$1,0),FALSE)/1,0)-IFERROR(VLOOKUP($B335,'Slutlig allokering kvv'!$B$2:$AC$462,MATCH(J$3,'Slutlig allokering kvv'!$B$1:$AJ$1,0),FALSE)/1,0)</f>
        <v>0</v>
      </c>
      <c r="K335">
        <f>IFERROR(VLOOKUP($B335,Kraftvärmeprod!$B$1:$AH$479,MATCH(K$2,Kraftvärmeprod!$B$1:$AG$1,0),FALSE)/1,0)-IFERROR(VLOOKUP($B335,'Slutlig allokering kvv'!$B$2:$AC$462,MATCH(K$3,'Slutlig allokering kvv'!$B$1:$AJ$1,0),FALSE)/1,0)</f>
        <v>0</v>
      </c>
      <c r="L335">
        <f>IFERROR(VLOOKUP($B335,Kraftvärmeprod!$B$1:$AH$479,MATCH(L$2,Kraftvärmeprod!$B$1:$AG$1,0),FALSE)/1,0)-IFERROR(VLOOKUP($B335,'Slutlig allokering kvv'!$B$2:$AC$462,MATCH(L$3,'Slutlig allokering kvv'!$B$1:$AJ$1,0),FALSE)/1,0)</f>
        <v>0</v>
      </c>
      <c r="M335">
        <f>IFERROR(VLOOKUP($B335,Kraftvärmeprod!$B$1:$AH$479,MATCH(M$2,Kraftvärmeprod!$B$1:$AG$1,0),FALSE)/1,0)-IFERROR(VLOOKUP($B335,'Slutlig allokering kvv'!$B$2:$AC$462,MATCH(M$3,'Slutlig allokering kvv'!$B$1:$AJ$1,0),FALSE)/1,0)</f>
        <v>0</v>
      </c>
      <c r="N335">
        <f>IFERROR(VLOOKUP($B335,Kraftvärmeprod!$B$1:$AH$479,MATCH(N$2,Kraftvärmeprod!$B$1:$AG$1,0),FALSE)/1,0)-IFERROR(VLOOKUP($B335,'Slutlig allokering kvv'!$B$2:$AC$462,MATCH(N$3,'Slutlig allokering kvv'!$B$1:$AJ$1,0),FALSE)/1,0)</f>
        <v>0</v>
      </c>
      <c r="O335">
        <f>IFERROR(VLOOKUP($B335,Kraftvärmeprod!$B$1:$AH$479,MATCH(O$2,Kraftvärmeprod!$B$1:$AG$1,0),FALSE)/1,0)-IFERROR(VLOOKUP($B335,'Slutlig allokering kvv'!$B$2:$AC$462,MATCH(O$3,'Slutlig allokering kvv'!$B$1:$AJ$1,0),FALSE)/1,0)</f>
        <v>0</v>
      </c>
      <c r="P335">
        <f>IFERROR(VLOOKUP($B335,Kraftvärmeprod!$B$1:$AH$479,MATCH(P$2,Kraftvärmeprod!$B$1:$AG$1,0),FALSE)/1,0)-IFERROR(VLOOKUP($B335,'Slutlig allokering kvv'!$B$2:$AC$462,MATCH(P$3,'Slutlig allokering kvv'!$B$1:$AJ$1,0),FALSE)/1,0)</f>
        <v>0</v>
      </c>
      <c r="Q335">
        <f>IFERROR(VLOOKUP($B335,Kraftvärmeprod!$B$1:$AH$479,MATCH(Q$2,Kraftvärmeprod!$B$1:$AG$1,0),FALSE)/1,0)-IFERROR(VLOOKUP($B335,'Slutlig allokering kvv'!$B$2:$AC$462,MATCH(Q$3,'Slutlig allokering kvv'!$B$1:$AJ$1,0),FALSE)/1,0)</f>
        <v>0</v>
      </c>
      <c r="R335">
        <f>IFERROR(VLOOKUP($B335,Kraftvärmeprod!$B$1:$AH$479,MATCH(R$2,Kraftvärmeprod!$B$1:$AG$1,0),FALSE)/1,0)-IFERROR(VLOOKUP($B335,'Slutlig allokering kvv'!$B$2:$AC$462,MATCH(R$3,'Slutlig allokering kvv'!$B$1:$AJ$1,0),FALSE)/1,0)</f>
        <v>0</v>
      </c>
      <c r="S335">
        <f>IFERROR(VLOOKUP($B335,Kraftvärmeprod!$B$1:$AH$479,MATCH(S$2,Kraftvärmeprod!$B$1:$AG$1,0),FALSE)/1,0)-IFERROR(VLOOKUP($B335,'Slutlig allokering kvv'!$B$2:$AC$462,MATCH(S$3,'Slutlig allokering kvv'!$B$1:$AJ$1,0),FALSE)/1,0)</f>
        <v>0</v>
      </c>
      <c r="T335" s="6">
        <f>IFERROR(VLOOKUP($B335,Miljö!$B$1:$S$477,MATCH(T$2,Miljö!$B$1:$X$1,0),FALSE)/1,0)-IFERROR(VLOOKUP($B335,'Slutlig allokering kvv'!$B$2:$AC$462,MATCH(T$3,'Slutlig allokering kvv'!$B$1:$AJ$1,0),FALSE)/1,0)</f>
        <v>0</v>
      </c>
      <c r="U335">
        <f>IFERROR(VLOOKUP($B335,Kraftvärmeprod!$B$1:$AH$479,MATCH(U$2,Kraftvärmeprod!$B$1:$AG$1,0),FALSE)/1,0)-IFERROR(VLOOKUP($B335,'Slutlig allokering kvv'!$B$2:$AC$462,MATCH(U$3,'Slutlig allokering kvv'!$B$1:$AJ$1,0),FALSE)/1,0)</f>
        <v>0</v>
      </c>
      <c r="V335">
        <f>IFERROR(VLOOKUP($B335,Kraftvärmeprod!$B$1:$AH$479,MATCH(V$2,Kraftvärmeprod!$B$1:$AG$1,0),FALSE)/1,0)-IFERROR(VLOOKUP($B335,'Slutlig allokering kvv'!$B$2:$AC$462,MATCH(V$3,'Slutlig allokering kvv'!$B$1:$AJ$1,0),FALSE)/1,0)</f>
        <v>0</v>
      </c>
      <c r="W335">
        <f>IFERROR(VLOOKUP($B335,Kraftvärmeprod!$B$1:$AH$479,MATCH(W$2,Kraftvärmeprod!$B$1:$AG$1,0),FALSE)/1,0)-IFERROR(VLOOKUP($B335,'Slutlig allokering kvv'!$B$2:$AC$462,MATCH(W$3,'Slutlig allokering kvv'!$B$1:$AJ$1,0),FALSE)/1,0)</f>
        <v>0</v>
      </c>
      <c r="X335">
        <f>IFERROR(VLOOKUP($B335,Kraftvärmeprod!$B$1:$AH$479,MATCH(X$2,Kraftvärmeprod!$B$1:$AG$1,0),FALSE)/1,0)-IFERROR(VLOOKUP($B335,'Slutlig allokering kvv'!$B$2:$AC$462,MATCH(X$3,'Slutlig allokering kvv'!$B$1:$AJ$1,0),FALSE)/1,0)</f>
        <v>0</v>
      </c>
      <c r="Y335">
        <f>IFERROR(VLOOKUP($B335,Kraftvärmeprod!$B$1:$AH$479,MATCH(Y$2,Kraftvärmeprod!$B$1:$AG$1,0),FALSE)/1,0)-IFERROR(VLOOKUP($B335,'Slutlig allokering kvv'!$B$2:$AC$462,MATCH(Y$3,'Slutlig allokering kvv'!$B$1:$AJ$1,0),FALSE)/1,0)</f>
        <v>0</v>
      </c>
      <c r="Z335">
        <f>IFERROR(VLOOKUP($B335,Kraftvärmeprod!$B$1:$AH$479,MATCH(Z$2,Kraftvärmeprod!$B$1:$AG$1,0),FALSE)/1,0)-IFERROR(VLOOKUP($B335,'Slutlig allokering kvv'!$B$2:$AC$462,MATCH(Z$3,'Slutlig allokering kvv'!$B$1:$AJ$1,0),FALSE)/1,0)</f>
        <v>0</v>
      </c>
      <c r="AA335">
        <f>IFERROR(VLOOKUP($B335,Kraftvärmeprod!$B$1:$AH$479,MATCH(AA$2,Kraftvärmeprod!$B$1:$AG$1,0),FALSE)/1,0)-IFERROR(VLOOKUP($B335,'Slutlig allokering kvv'!$B$2:$AC$462,MATCH(AA$3,'Slutlig allokering kvv'!$B$1:$AJ$1,0),FALSE)/1,0)</f>
        <v>0</v>
      </c>
      <c r="AE335">
        <f t="shared" si="10"/>
        <v>0</v>
      </c>
      <c r="AG335">
        <f>IFERROR(VLOOKUP(B335,'Slutlig allokering kvv'!$B$2:$AJ$462,MATCH("Summa slutlig allokerad tillförd energi (utan hjälpel och rökgaskondensering):",'Slutlig allokering kvv'!$B$1:$AK$1,0),FALSE)/1,"")</f>
        <v>0</v>
      </c>
      <c r="AI335" s="137" t="str">
        <f>IFERROR(1-VLOOKUP(B335,'Slutlig allokering kvv'!$B$2:$AJ$462,MATCH("Andel av bränsle i kvv som allokerats till värme, exklusive rökgaskondensering och hjälpel",'Slutlig allokering kvv'!$B$1:$AK$1,0),FALSE),"")</f>
        <v/>
      </c>
      <c r="AK335" s="137" t="str">
        <f t="shared" si="11"/>
        <v/>
      </c>
    </row>
    <row r="336" spans="1:37" x14ac:dyDescent="0.25">
      <c r="A336" s="2" t="s">
        <v>510</v>
      </c>
      <c r="B336" s="2" t="s">
        <v>512</v>
      </c>
      <c r="C336" t="str">
        <f>IFERROR(VLOOKUP($B336,Kraftvärmeprod!$B$1:$AH$479,MATCH(C$3,Kraftvärmeprod!$B$1:$AG$1,0),FALSE)/1,"")</f>
        <v/>
      </c>
      <c r="D336" t="str">
        <f>IFERROR(VLOOKUP($B336,Kraftvärmeprod!$B$1:$AH$479,MATCH(D$3,Kraftvärmeprod!$B$1:$AG$1,0),FALSE)/1,"")</f>
        <v/>
      </c>
      <c r="E336">
        <f>IFERROR(VLOOKUP($B336,Kraftvärmeprod!$B$1:$AH$479,MATCH(E$2,Kraftvärmeprod!$B$1:$AG$1,0),FALSE)/1,0)-IFERROR(VLOOKUP($B336,'Slutlig allokering kvv'!$B$2:$AC$462,MATCH(E$3,'Slutlig allokering kvv'!$B$1:$AJ$1,0),FALSE)/1,0)</f>
        <v>0</v>
      </c>
      <c r="F336">
        <f>IFERROR(VLOOKUP($B336,Kraftvärmeprod!$B$1:$AH$479,MATCH(F$2,Kraftvärmeprod!$B$1:$AG$1,0),FALSE)/1,0)-IFERROR(VLOOKUP($B336,'Slutlig allokering kvv'!$B$2:$AC$462,MATCH(F$3,'Slutlig allokering kvv'!$B$1:$AJ$1,0),FALSE)/1,0)</f>
        <v>0</v>
      </c>
      <c r="G336">
        <f>IFERROR(VLOOKUP($B336,Kraftvärmeprod!$B$1:$AH$479,MATCH(G$2,Kraftvärmeprod!$B$1:$AG$1,0),FALSE)/1,0)-IFERROR(VLOOKUP($B336,'Slutlig allokering kvv'!$B$2:$AC$462,MATCH(G$3,'Slutlig allokering kvv'!$B$1:$AJ$1,0),FALSE)/1,0)</f>
        <v>0</v>
      </c>
      <c r="H336">
        <f>IFERROR(VLOOKUP($B336,Kraftvärmeprod!$B$1:$AH$479,MATCH(H$2,Kraftvärmeprod!$B$1:$AG$1,0),FALSE)/1,0)-IFERROR(VLOOKUP($B336,'Slutlig allokering kvv'!$B$2:$AC$462,MATCH(H$3,'Slutlig allokering kvv'!$B$1:$AJ$1,0),FALSE)/1,0)</f>
        <v>0</v>
      </c>
      <c r="I336">
        <f>IFERROR(VLOOKUP($B336,Kraftvärmeprod!$B$1:$AH$479,MATCH(I$2,Kraftvärmeprod!$B$1:$AG$1,0),FALSE)/1,0)-IFERROR(VLOOKUP($B336,'Slutlig allokering kvv'!$B$2:$AC$462,MATCH(I$3,'Slutlig allokering kvv'!$B$1:$AJ$1,0),FALSE)/1,0)</f>
        <v>0</v>
      </c>
      <c r="J336">
        <f>IFERROR(VLOOKUP($B336,Kraftvärmeprod!$B$1:$AH$479,MATCH(J$2,Kraftvärmeprod!$B$1:$AG$1,0),FALSE)/1,0)-IFERROR(VLOOKUP($B336,'Slutlig allokering kvv'!$B$2:$AC$462,MATCH(J$3,'Slutlig allokering kvv'!$B$1:$AJ$1,0),FALSE)/1,0)</f>
        <v>0</v>
      </c>
      <c r="K336">
        <f>IFERROR(VLOOKUP($B336,Kraftvärmeprod!$B$1:$AH$479,MATCH(K$2,Kraftvärmeprod!$B$1:$AG$1,0),FALSE)/1,0)-IFERROR(VLOOKUP($B336,'Slutlig allokering kvv'!$B$2:$AC$462,MATCH(K$3,'Slutlig allokering kvv'!$B$1:$AJ$1,0),FALSE)/1,0)</f>
        <v>0</v>
      </c>
      <c r="L336">
        <f>IFERROR(VLOOKUP($B336,Kraftvärmeprod!$B$1:$AH$479,MATCH(L$2,Kraftvärmeprod!$B$1:$AG$1,0),FALSE)/1,0)-IFERROR(VLOOKUP($B336,'Slutlig allokering kvv'!$B$2:$AC$462,MATCH(L$3,'Slutlig allokering kvv'!$B$1:$AJ$1,0),FALSE)/1,0)</f>
        <v>0</v>
      </c>
      <c r="M336">
        <f>IFERROR(VLOOKUP($B336,Kraftvärmeprod!$B$1:$AH$479,MATCH(M$2,Kraftvärmeprod!$B$1:$AG$1,0),FALSE)/1,0)-IFERROR(VLOOKUP($B336,'Slutlig allokering kvv'!$B$2:$AC$462,MATCH(M$3,'Slutlig allokering kvv'!$B$1:$AJ$1,0),FALSE)/1,0)</f>
        <v>0</v>
      </c>
      <c r="N336">
        <f>IFERROR(VLOOKUP($B336,Kraftvärmeprod!$B$1:$AH$479,MATCH(N$2,Kraftvärmeprod!$B$1:$AG$1,0),FALSE)/1,0)-IFERROR(VLOOKUP($B336,'Slutlig allokering kvv'!$B$2:$AC$462,MATCH(N$3,'Slutlig allokering kvv'!$B$1:$AJ$1,0),FALSE)/1,0)</f>
        <v>0</v>
      </c>
      <c r="O336">
        <f>IFERROR(VLOOKUP($B336,Kraftvärmeprod!$B$1:$AH$479,MATCH(O$2,Kraftvärmeprod!$B$1:$AG$1,0),FALSE)/1,0)-IFERROR(VLOOKUP($B336,'Slutlig allokering kvv'!$B$2:$AC$462,MATCH(O$3,'Slutlig allokering kvv'!$B$1:$AJ$1,0),FALSE)/1,0)</f>
        <v>0</v>
      </c>
      <c r="P336">
        <f>IFERROR(VLOOKUP($B336,Kraftvärmeprod!$B$1:$AH$479,MATCH(P$2,Kraftvärmeprod!$B$1:$AG$1,0),FALSE)/1,0)-IFERROR(VLOOKUP($B336,'Slutlig allokering kvv'!$B$2:$AC$462,MATCH(P$3,'Slutlig allokering kvv'!$B$1:$AJ$1,0),FALSE)/1,0)</f>
        <v>0</v>
      </c>
      <c r="Q336">
        <f>IFERROR(VLOOKUP($B336,Kraftvärmeprod!$B$1:$AH$479,MATCH(Q$2,Kraftvärmeprod!$B$1:$AG$1,0),FALSE)/1,0)-IFERROR(VLOOKUP($B336,'Slutlig allokering kvv'!$B$2:$AC$462,MATCH(Q$3,'Slutlig allokering kvv'!$B$1:$AJ$1,0),FALSE)/1,0)</f>
        <v>0</v>
      </c>
      <c r="R336">
        <f>IFERROR(VLOOKUP($B336,Kraftvärmeprod!$B$1:$AH$479,MATCH(R$2,Kraftvärmeprod!$B$1:$AG$1,0),FALSE)/1,0)-IFERROR(VLOOKUP($B336,'Slutlig allokering kvv'!$B$2:$AC$462,MATCH(R$3,'Slutlig allokering kvv'!$B$1:$AJ$1,0),FALSE)/1,0)</f>
        <v>0</v>
      </c>
      <c r="S336">
        <f>IFERROR(VLOOKUP($B336,Kraftvärmeprod!$B$1:$AH$479,MATCH(S$2,Kraftvärmeprod!$B$1:$AG$1,0),FALSE)/1,0)-IFERROR(VLOOKUP($B336,'Slutlig allokering kvv'!$B$2:$AC$462,MATCH(S$3,'Slutlig allokering kvv'!$B$1:$AJ$1,0),FALSE)/1,0)</f>
        <v>0</v>
      </c>
      <c r="T336" s="6">
        <f>IFERROR(VLOOKUP($B336,Miljö!$B$1:$S$477,MATCH(T$2,Miljö!$B$1:$X$1,0),FALSE)/1,0)-IFERROR(VLOOKUP($B336,'Slutlig allokering kvv'!$B$2:$AC$462,MATCH(T$3,'Slutlig allokering kvv'!$B$1:$AJ$1,0),FALSE)/1,0)</f>
        <v>0</v>
      </c>
      <c r="U336">
        <f>IFERROR(VLOOKUP($B336,Kraftvärmeprod!$B$1:$AH$479,MATCH(U$2,Kraftvärmeprod!$B$1:$AG$1,0),FALSE)/1,0)-IFERROR(VLOOKUP($B336,'Slutlig allokering kvv'!$B$2:$AC$462,MATCH(U$3,'Slutlig allokering kvv'!$B$1:$AJ$1,0),FALSE)/1,0)</f>
        <v>0</v>
      </c>
      <c r="V336">
        <f>IFERROR(VLOOKUP($B336,Kraftvärmeprod!$B$1:$AH$479,MATCH(V$2,Kraftvärmeprod!$B$1:$AG$1,0),FALSE)/1,0)-IFERROR(VLOOKUP($B336,'Slutlig allokering kvv'!$B$2:$AC$462,MATCH(V$3,'Slutlig allokering kvv'!$B$1:$AJ$1,0),FALSE)/1,0)</f>
        <v>0</v>
      </c>
      <c r="W336">
        <f>IFERROR(VLOOKUP($B336,Kraftvärmeprod!$B$1:$AH$479,MATCH(W$2,Kraftvärmeprod!$B$1:$AG$1,0),FALSE)/1,0)-IFERROR(VLOOKUP($B336,'Slutlig allokering kvv'!$B$2:$AC$462,MATCH(W$3,'Slutlig allokering kvv'!$B$1:$AJ$1,0),FALSE)/1,0)</f>
        <v>0</v>
      </c>
      <c r="X336">
        <f>IFERROR(VLOOKUP($B336,Kraftvärmeprod!$B$1:$AH$479,MATCH(X$2,Kraftvärmeprod!$B$1:$AG$1,0),FALSE)/1,0)-IFERROR(VLOOKUP($B336,'Slutlig allokering kvv'!$B$2:$AC$462,MATCH(X$3,'Slutlig allokering kvv'!$B$1:$AJ$1,0),FALSE)/1,0)</f>
        <v>0</v>
      </c>
      <c r="Y336">
        <f>IFERROR(VLOOKUP($B336,Kraftvärmeprod!$B$1:$AH$479,MATCH(Y$2,Kraftvärmeprod!$B$1:$AG$1,0),FALSE)/1,0)-IFERROR(VLOOKUP($B336,'Slutlig allokering kvv'!$B$2:$AC$462,MATCH(Y$3,'Slutlig allokering kvv'!$B$1:$AJ$1,0),FALSE)/1,0)</f>
        <v>0</v>
      </c>
      <c r="Z336">
        <f>IFERROR(VLOOKUP($B336,Kraftvärmeprod!$B$1:$AH$479,MATCH(Z$2,Kraftvärmeprod!$B$1:$AG$1,0),FALSE)/1,0)-IFERROR(VLOOKUP($B336,'Slutlig allokering kvv'!$B$2:$AC$462,MATCH(Z$3,'Slutlig allokering kvv'!$B$1:$AJ$1,0),FALSE)/1,0)</f>
        <v>0</v>
      </c>
      <c r="AA336">
        <f>IFERROR(VLOOKUP($B336,Kraftvärmeprod!$B$1:$AH$479,MATCH(AA$2,Kraftvärmeprod!$B$1:$AG$1,0),FALSE)/1,0)-IFERROR(VLOOKUP($B336,'Slutlig allokering kvv'!$B$2:$AC$462,MATCH(AA$3,'Slutlig allokering kvv'!$B$1:$AJ$1,0),FALSE)/1,0)</f>
        <v>0</v>
      </c>
      <c r="AE336">
        <f t="shared" si="10"/>
        <v>0</v>
      </c>
      <c r="AG336">
        <f>IFERROR(VLOOKUP(B336,'Slutlig allokering kvv'!$B$2:$AJ$462,MATCH("Summa slutlig allokerad tillförd energi (utan hjälpel och rökgaskondensering):",'Slutlig allokering kvv'!$B$1:$AK$1,0),FALSE)/1,"")</f>
        <v>0</v>
      </c>
      <c r="AI336" s="137" t="str">
        <f>IFERROR(1-VLOOKUP(B336,'Slutlig allokering kvv'!$B$2:$AJ$462,MATCH("Andel av bränsle i kvv som allokerats till värme, exklusive rökgaskondensering och hjälpel",'Slutlig allokering kvv'!$B$1:$AK$1,0),FALSE),"")</f>
        <v/>
      </c>
      <c r="AK336" s="137" t="str">
        <f t="shared" si="11"/>
        <v/>
      </c>
    </row>
    <row r="337" spans="1:37" x14ac:dyDescent="0.25">
      <c r="A337" s="2" t="s">
        <v>510</v>
      </c>
      <c r="B337" s="2" t="s">
        <v>513</v>
      </c>
      <c r="C337" t="str">
        <f>IFERROR(VLOOKUP($B337,Kraftvärmeprod!$B$1:$AH$479,MATCH(C$3,Kraftvärmeprod!$B$1:$AG$1,0),FALSE)/1,"")</f>
        <v/>
      </c>
      <c r="D337" t="str">
        <f>IFERROR(VLOOKUP($B337,Kraftvärmeprod!$B$1:$AH$479,MATCH(D$3,Kraftvärmeprod!$B$1:$AG$1,0),FALSE)/1,"")</f>
        <v/>
      </c>
      <c r="E337">
        <f>IFERROR(VLOOKUP($B337,Kraftvärmeprod!$B$1:$AH$479,MATCH(E$2,Kraftvärmeprod!$B$1:$AG$1,0),FALSE)/1,0)-IFERROR(VLOOKUP($B337,'Slutlig allokering kvv'!$B$2:$AC$462,MATCH(E$3,'Slutlig allokering kvv'!$B$1:$AJ$1,0),FALSE)/1,0)</f>
        <v>0</v>
      </c>
      <c r="F337">
        <f>IFERROR(VLOOKUP($B337,Kraftvärmeprod!$B$1:$AH$479,MATCH(F$2,Kraftvärmeprod!$B$1:$AG$1,0),FALSE)/1,0)-IFERROR(VLOOKUP($B337,'Slutlig allokering kvv'!$B$2:$AC$462,MATCH(F$3,'Slutlig allokering kvv'!$B$1:$AJ$1,0),FALSE)/1,0)</f>
        <v>0</v>
      </c>
      <c r="G337">
        <f>IFERROR(VLOOKUP($B337,Kraftvärmeprod!$B$1:$AH$479,MATCH(G$2,Kraftvärmeprod!$B$1:$AG$1,0),FALSE)/1,0)-IFERROR(VLOOKUP($B337,'Slutlig allokering kvv'!$B$2:$AC$462,MATCH(G$3,'Slutlig allokering kvv'!$B$1:$AJ$1,0),FALSE)/1,0)</f>
        <v>0</v>
      </c>
      <c r="H337">
        <f>IFERROR(VLOOKUP($B337,Kraftvärmeprod!$B$1:$AH$479,MATCH(H$2,Kraftvärmeprod!$B$1:$AG$1,0),FALSE)/1,0)-IFERROR(VLOOKUP($B337,'Slutlig allokering kvv'!$B$2:$AC$462,MATCH(H$3,'Slutlig allokering kvv'!$B$1:$AJ$1,0),FALSE)/1,0)</f>
        <v>0</v>
      </c>
      <c r="I337">
        <f>IFERROR(VLOOKUP($B337,Kraftvärmeprod!$B$1:$AH$479,MATCH(I$2,Kraftvärmeprod!$B$1:$AG$1,0),FALSE)/1,0)-IFERROR(VLOOKUP($B337,'Slutlig allokering kvv'!$B$2:$AC$462,MATCH(I$3,'Slutlig allokering kvv'!$B$1:$AJ$1,0),FALSE)/1,0)</f>
        <v>0</v>
      </c>
      <c r="J337">
        <f>IFERROR(VLOOKUP($B337,Kraftvärmeprod!$B$1:$AH$479,MATCH(J$2,Kraftvärmeprod!$B$1:$AG$1,0),FALSE)/1,0)-IFERROR(VLOOKUP($B337,'Slutlig allokering kvv'!$B$2:$AC$462,MATCH(J$3,'Slutlig allokering kvv'!$B$1:$AJ$1,0),FALSE)/1,0)</f>
        <v>0</v>
      </c>
      <c r="K337">
        <f>IFERROR(VLOOKUP($B337,Kraftvärmeprod!$B$1:$AH$479,MATCH(K$2,Kraftvärmeprod!$B$1:$AG$1,0),FALSE)/1,0)-IFERROR(VLOOKUP($B337,'Slutlig allokering kvv'!$B$2:$AC$462,MATCH(K$3,'Slutlig allokering kvv'!$B$1:$AJ$1,0),FALSE)/1,0)</f>
        <v>0</v>
      </c>
      <c r="L337">
        <f>IFERROR(VLOOKUP($B337,Kraftvärmeprod!$B$1:$AH$479,MATCH(L$2,Kraftvärmeprod!$B$1:$AG$1,0),FALSE)/1,0)-IFERROR(VLOOKUP($B337,'Slutlig allokering kvv'!$B$2:$AC$462,MATCH(L$3,'Slutlig allokering kvv'!$B$1:$AJ$1,0),FALSE)/1,0)</f>
        <v>0</v>
      </c>
      <c r="M337">
        <f>IFERROR(VLOOKUP($B337,Kraftvärmeprod!$B$1:$AH$479,MATCH(M$2,Kraftvärmeprod!$B$1:$AG$1,0),FALSE)/1,0)-IFERROR(VLOOKUP($B337,'Slutlig allokering kvv'!$B$2:$AC$462,MATCH(M$3,'Slutlig allokering kvv'!$B$1:$AJ$1,0),FALSE)/1,0)</f>
        <v>0</v>
      </c>
      <c r="N337">
        <f>IFERROR(VLOOKUP($B337,Kraftvärmeprod!$B$1:$AH$479,MATCH(N$2,Kraftvärmeprod!$B$1:$AG$1,0),FALSE)/1,0)-IFERROR(VLOOKUP($B337,'Slutlig allokering kvv'!$B$2:$AC$462,MATCH(N$3,'Slutlig allokering kvv'!$B$1:$AJ$1,0),FALSE)/1,0)</f>
        <v>0</v>
      </c>
      <c r="O337">
        <f>IFERROR(VLOOKUP($B337,Kraftvärmeprod!$B$1:$AH$479,MATCH(O$2,Kraftvärmeprod!$B$1:$AG$1,0),FALSE)/1,0)-IFERROR(VLOOKUP($B337,'Slutlig allokering kvv'!$B$2:$AC$462,MATCH(O$3,'Slutlig allokering kvv'!$B$1:$AJ$1,0),FALSE)/1,0)</f>
        <v>0</v>
      </c>
      <c r="P337">
        <f>IFERROR(VLOOKUP($B337,Kraftvärmeprod!$B$1:$AH$479,MATCH(P$2,Kraftvärmeprod!$B$1:$AG$1,0),FALSE)/1,0)-IFERROR(VLOOKUP($B337,'Slutlig allokering kvv'!$B$2:$AC$462,MATCH(P$3,'Slutlig allokering kvv'!$B$1:$AJ$1,0),FALSE)/1,0)</f>
        <v>0</v>
      </c>
      <c r="Q337">
        <f>IFERROR(VLOOKUP($B337,Kraftvärmeprod!$B$1:$AH$479,MATCH(Q$2,Kraftvärmeprod!$B$1:$AG$1,0),FALSE)/1,0)-IFERROR(VLOOKUP($B337,'Slutlig allokering kvv'!$B$2:$AC$462,MATCH(Q$3,'Slutlig allokering kvv'!$B$1:$AJ$1,0),FALSE)/1,0)</f>
        <v>0</v>
      </c>
      <c r="R337">
        <f>IFERROR(VLOOKUP($B337,Kraftvärmeprod!$B$1:$AH$479,MATCH(R$2,Kraftvärmeprod!$B$1:$AG$1,0),FALSE)/1,0)-IFERROR(VLOOKUP($B337,'Slutlig allokering kvv'!$B$2:$AC$462,MATCH(R$3,'Slutlig allokering kvv'!$B$1:$AJ$1,0),FALSE)/1,0)</f>
        <v>0</v>
      </c>
      <c r="S337">
        <f>IFERROR(VLOOKUP($B337,Kraftvärmeprod!$B$1:$AH$479,MATCH(S$2,Kraftvärmeprod!$B$1:$AG$1,0),FALSE)/1,0)-IFERROR(VLOOKUP($B337,'Slutlig allokering kvv'!$B$2:$AC$462,MATCH(S$3,'Slutlig allokering kvv'!$B$1:$AJ$1,0),FALSE)/1,0)</f>
        <v>0</v>
      </c>
      <c r="T337" s="6">
        <f>IFERROR(VLOOKUP($B337,Miljö!$B$1:$S$477,MATCH(T$2,Miljö!$B$1:$X$1,0),FALSE)/1,0)-IFERROR(VLOOKUP($B337,'Slutlig allokering kvv'!$B$2:$AC$462,MATCH(T$3,'Slutlig allokering kvv'!$B$1:$AJ$1,0),FALSE)/1,0)</f>
        <v>0</v>
      </c>
      <c r="U337">
        <f>IFERROR(VLOOKUP($B337,Kraftvärmeprod!$B$1:$AH$479,MATCH(U$2,Kraftvärmeprod!$B$1:$AG$1,0),FALSE)/1,0)-IFERROR(VLOOKUP($B337,'Slutlig allokering kvv'!$B$2:$AC$462,MATCH(U$3,'Slutlig allokering kvv'!$B$1:$AJ$1,0),FALSE)/1,0)</f>
        <v>0</v>
      </c>
      <c r="V337">
        <f>IFERROR(VLOOKUP($B337,Kraftvärmeprod!$B$1:$AH$479,MATCH(V$2,Kraftvärmeprod!$B$1:$AG$1,0),FALSE)/1,0)-IFERROR(VLOOKUP($B337,'Slutlig allokering kvv'!$B$2:$AC$462,MATCH(V$3,'Slutlig allokering kvv'!$B$1:$AJ$1,0),FALSE)/1,0)</f>
        <v>0</v>
      </c>
      <c r="W337">
        <f>IFERROR(VLOOKUP($B337,Kraftvärmeprod!$B$1:$AH$479,MATCH(W$2,Kraftvärmeprod!$B$1:$AG$1,0),FALSE)/1,0)-IFERROR(VLOOKUP($B337,'Slutlig allokering kvv'!$B$2:$AC$462,MATCH(W$3,'Slutlig allokering kvv'!$B$1:$AJ$1,0),FALSE)/1,0)</f>
        <v>0</v>
      </c>
      <c r="X337">
        <f>IFERROR(VLOOKUP($B337,Kraftvärmeprod!$B$1:$AH$479,MATCH(X$2,Kraftvärmeprod!$B$1:$AG$1,0),FALSE)/1,0)-IFERROR(VLOOKUP($B337,'Slutlig allokering kvv'!$B$2:$AC$462,MATCH(X$3,'Slutlig allokering kvv'!$B$1:$AJ$1,0),FALSE)/1,0)</f>
        <v>0</v>
      </c>
      <c r="Y337">
        <f>IFERROR(VLOOKUP($B337,Kraftvärmeprod!$B$1:$AH$479,MATCH(Y$2,Kraftvärmeprod!$B$1:$AG$1,0),FALSE)/1,0)-IFERROR(VLOOKUP($B337,'Slutlig allokering kvv'!$B$2:$AC$462,MATCH(Y$3,'Slutlig allokering kvv'!$B$1:$AJ$1,0),FALSE)/1,0)</f>
        <v>0</v>
      </c>
      <c r="Z337">
        <f>IFERROR(VLOOKUP($B337,Kraftvärmeprod!$B$1:$AH$479,MATCH(Z$2,Kraftvärmeprod!$B$1:$AG$1,0),FALSE)/1,0)-IFERROR(VLOOKUP($B337,'Slutlig allokering kvv'!$B$2:$AC$462,MATCH(Z$3,'Slutlig allokering kvv'!$B$1:$AJ$1,0),FALSE)/1,0)</f>
        <v>0</v>
      </c>
      <c r="AA337">
        <f>IFERROR(VLOOKUP($B337,Kraftvärmeprod!$B$1:$AH$479,MATCH(AA$2,Kraftvärmeprod!$B$1:$AG$1,0),FALSE)/1,0)-IFERROR(VLOOKUP($B337,'Slutlig allokering kvv'!$B$2:$AC$462,MATCH(AA$3,'Slutlig allokering kvv'!$B$1:$AJ$1,0),FALSE)/1,0)</f>
        <v>0</v>
      </c>
      <c r="AE337">
        <f t="shared" si="10"/>
        <v>0</v>
      </c>
      <c r="AG337">
        <f>IFERROR(VLOOKUP(B337,'Slutlig allokering kvv'!$B$2:$AJ$462,MATCH("Summa slutlig allokerad tillförd energi (utan hjälpel och rökgaskondensering):",'Slutlig allokering kvv'!$B$1:$AK$1,0),FALSE)/1,"")</f>
        <v>0</v>
      </c>
      <c r="AI337" s="137" t="str">
        <f>IFERROR(1-VLOOKUP(B337,'Slutlig allokering kvv'!$B$2:$AJ$462,MATCH("Andel av bränsle i kvv som allokerats till värme, exklusive rökgaskondensering och hjälpel",'Slutlig allokering kvv'!$B$1:$AK$1,0),FALSE),"")</f>
        <v/>
      </c>
      <c r="AK337" s="137" t="str">
        <f t="shared" si="11"/>
        <v/>
      </c>
    </row>
    <row r="338" spans="1:37" x14ac:dyDescent="0.25">
      <c r="A338" s="2" t="s">
        <v>510</v>
      </c>
      <c r="B338" s="2" t="s">
        <v>514</v>
      </c>
      <c r="C338">
        <f>IFERROR(VLOOKUP($B338,Kraftvärmeprod!$B$1:$AH$479,MATCH(C$3,Kraftvärmeprod!$B$1:$AG$1,0),FALSE)/1,"")</f>
        <v>616.13</v>
      </c>
      <c r="D338">
        <f>IFERROR(VLOOKUP($B338,Kraftvärmeprod!$B$1:$AH$479,MATCH(D$3,Kraftvärmeprod!$B$1:$AG$1,0),FALSE)/1,"")</f>
        <v>213.27</v>
      </c>
      <c r="E338">
        <f>IFERROR(VLOOKUP($B338,Kraftvärmeprod!$B$1:$AH$479,MATCH(E$2,Kraftvärmeprod!$B$1:$AG$1,0),FALSE)/1,0)-IFERROR(VLOOKUP($B338,'Slutlig allokering kvv'!$B$2:$AC$462,MATCH(E$3,'Slutlig allokering kvv'!$B$1:$AJ$1,0),FALSE)/1,0)</f>
        <v>195.32300000000001</v>
      </c>
      <c r="F338">
        <f>IFERROR(VLOOKUP($B338,Kraftvärmeprod!$B$1:$AH$479,MATCH(F$2,Kraftvärmeprod!$B$1:$AG$1,0),FALSE)/1,0)-IFERROR(VLOOKUP($B338,'Slutlig allokering kvv'!$B$2:$AC$462,MATCH(F$3,'Slutlig allokering kvv'!$B$1:$AJ$1,0),FALSE)/1,0)</f>
        <v>0</v>
      </c>
      <c r="G338">
        <f>IFERROR(VLOOKUP($B338,Kraftvärmeprod!$B$1:$AH$479,MATCH(G$2,Kraftvärmeprod!$B$1:$AG$1,0),FALSE)/1,0)-IFERROR(VLOOKUP($B338,'Slutlig allokering kvv'!$B$2:$AC$462,MATCH(G$3,'Slutlig allokering kvv'!$B$1:$AJ$1,0),FALSE)/1,0)</f>
        <v>118.511</v>
      </c>
      <c r="H338">
        <f>IFERROR(VLOOKUP($B338,Kraftvärmeprod!$B$1:$AH$479,MATCH(H$2,Kraftvärmeprod!$B$1:$AG$1,0),FALSE)/1,0)-IFERROR(VLOOKUP($B338,'Slutlig allokering kvv'!$B$2:$AC$462,MATCH(H$3,'Slutlig allokering kvv'!$B$1:$AJ$1,0),FALSE)/1,0)</f>
        <v>0</v>
      </c>
      <c r="I338">
        <f>IFERROR(VLOOKUP($B338,Kraftvärmeprod!$B$1:$AH$479,MATCH(I$2,Kraftvärmeprod!$B$1:$AG$1,0),FALSE)/1,0)-IFERROR(VLOOKUP($B338,'Slutlig allokering kvv'!$B$2:$AC$462,MATCH(I$3,'Slutlig allokering kvv'!$B$1:$AJ$1,0),FALSE)/1,0)</f>
        <v>4.9479999999999995</v>
      </c>
      <c r="J338">
        <f>IFERROR(VLOOKUP($B338,Kraftvärmeprod!$B$1:$AH$479,MATCH(J$2,Kraftvärmeprod!$B$1:$AG$1,0),FALSE)/1,0)-IFERROR(VLOOKUP($B338,'Slutlig allokering kvv'!$B$2:$AC$462,MATCH(J$3,'Slutlig allokering kvv'!$B$1:$AJ$1,0),FALSE)/1,0)</f>
        <v>0</v>
      </c>
      <c r="K338">
        <f>IFERROR(VLOOKUP($B338,Kraftvärmeprod!$B$1:$AH$479,MATCH(K$2,Kraftvärmeprod!$B$1:$AG$1,0),FALSE)/1,0)-IFERROR(VLOOKUP($B338,'Slutlig allokering kvv'!$B$2:$AC$462,MATCH(K$3,'Slutlig allokering kvv'!$B$1:$AJ$1,0),FALSE)/1,0)</f>
        <v>0</v>
      </c>
      <c r="L338">
        <f>IFERROR(VLOOKUP($B338,Kraftvärmeprod!$B$1:$AH$479,MATCH(L$2,Kraftvärmeprod!$B$1:$AG$1,0),FALSE)/1,0)-IFERROR(VLOOKUP($B338,'Slutlig allokering kvv'!$B$2:$AC$462,MATCH(L$3,'Slutlig allokering kvv'!$B$1:$AJ$1,0),FALSE)/1,0)</f>
        <v>50.015000000000008</v>
      </c>
      <c r="M338">
        <f>IFERROR(VLOOKUP($B338,Kraftvärmeprod!$B$1:$AH$479,MATCH(M$2,Kraftvärmeprod!$B$1:$AG$1,0),FALSE)/1,0)-IFERROR(VLOOKUP($B338,'Slutlig allokering kvv'!$B$2:$AC$462,MATCH(M$3,'Slutlig allokering kvv'!$B$1:$AJ$1,0),FALSE)/1,0)</f>
        <v>0</v>
      </c>
      <c r="N338">
        <f>IFERROR(VLOOKUP($B338,Kraftvärmeprod!$B$1:$AH$479,MATCH(N$2,Kraftvärmeprod!$B$1:$AG$1,0),FALSE)/1,0)-IFERROR(VLOOKUP($B338,'Slutlig allokering kvv'!$B$2:$AC$462,MATCH(N$3,'Slutlig allokering kvv'!$B$1:$AJ$1,0),FALSE)/1,0)</f>
        <v>11.170999999999999</v>
      </c>
      <c r="O338">
        <f>IFERROR(VLOOKUP($B338,Kraftvärmeprod!$B$1:$AH$479,MATCH(O$2,Kraftvärmeprod!$B$1:$AG$1,0),FALSE)/1,0)-IFERROR(VLOOKUP($B338,'Slutlig allokering kvv'!$B$2:$AC$462,MATCH(O$3,'Slutlig allokering kvv'!$B$1:$AJ$1,0),FALSE)/1,0)</f>
        <v>32.347999999999999</v>
      </c>
      <c r="P338">
        <f>IFERROR(VLOOKUP($B338,Kraftvärmeprod!$B$1:$AH$479,MATCH(P$2,Kraftvärmeprod!$B$1:$AG$1,0),FALSE)/1,0)-IFERROR(VLOOKUP($B338,'Slutlig allokering kvv'!$B$2:$AC$462,MATCH(P$3,'Slutlig allokering kvv'!$B$1:$AJ$1,0),FALSE)/1,0)</f>
        <v>40.307000000000002</v>
      </c>
      <c r="Q338">
        <f>IFERROR(VLOOKUP($B338,Kraftvärmeprod!$B$1:$AH$479,MATCH(Q$2,Kraftvärmeprod!$B$1:$AG$1,0),FALSE)/1,0)-IFERROR(VLOOKUP($B338,'Slutlig allokering kvv'!$B$2:$AC$462,MATCH(Q$3,'Slutlig allokering kvv'!$B$1:$AJ$1,0),FALSE)/1,0)</f>
        <v>0</v>
      </c>
      <c r="R338">
        <f>IFERROR(VLOOKUP($B338,Kraftvärmeprod!$B$1:$AH$479,MATCH(R$2,Kraftvärmeprod!$B$1:$AG$1,0),FALSE)/1,0)-IFERROR(VLOOKUP($B338,'Slutlig allokering kvv'!$B$2:$AC$462,MATCH(R$3,'Slutlig allokering kvv'!$B$1:$AJ$1,0),FALSE)/1,0)</f>
        <v>0</v>
      </c>
      <c r="S338">
        <f>IFERROR(VLOOKUP($B338,Kraftvärmeprod!$B$1:$AH$479,MATCH(S$2,Kraftvärmeprod!$B$1:$AG$1,0),FALSE)/1,0)-IFERROR(VLOOKUP($B338,'Slutlig allokering kvv'!$B$2:$AC$462,MATCH(S$3,'Slutlig allokering kvv'!$B$1:$AJ$1,0),FALSE)/1,0)</f>
        <v>14.797999999999998</v>
      </c>
      <c r="T338" s="6">
        <f>IFERROR(VLOOKUP($B338,Miljö!$B$1:$S$477,MATCH(T$2,Miljö!$B$1:$X$1,0),FALSE)/1,0)-IFERROR(VLOOKUP($B338,'Slutlig allokering kvv'!$B$2:$AC$462,MATCH(T$3,'Slutlig allokering kvv'!$B$1:$AJ$1,0),FALSE)/1,0)</f>
        <v>21.812000000000001</v>
      </c>
      <c r="U338">
        <f>IFERROR(VLOOKUP($B338,Kraftvärmeprod!$B$1:$AH$479,MATCH(U$2,Kraftvärmeprod!$B$1:$AG$1,0),FALSE)/1,0)-IFERROR(VLOOKUP($B338,'Slutlig allokering kvv'!$B$2:$AC$462,MATCH(U$3,'Slutlig allokering kvv'!$B$1:$AJ$1,0),FALSE)/1,0)</f>
        <v>0</v>
      </c>
      <c r="V338">
        <f>IFERROR(VLOOKUP($B338,Kraftvärmeprod!$B$1:$AH$479,MATCH(V$2,Kraftvärmeprod!$B$1:$AG$1,0),FALSE)/1,0)-IFERROR(VLOOKUP($B338,'Slutlig allokering kvv'!$B$2:$AC$462,MATCH(V$3,'Slutlig allokering kvv'!$B$1:$AJ$1,0),FALSE)/1,0)</f>
        <v>0</v>
      </c>
      <c r="W338">
        <f>IFERROR(VLOOKUP($B338,Kraftvärmeprod!$B$1:$AH$479,MATCH(W$2,Kraftvärmeprod!$B$1:$AG$1,0),FALSE)/1,0)-IFERROR(VLOOKUP($B338,'Slutlig allokering kvv'!$B$2:$AC$462,MATCH(W$3,'Slutlig allokering kvv'!$B$1:$AJ$1,0),FALSE)/1,0)</f>
        <v>0</v>
      </c>
      <c r="X338">
        <f>IFERROR(VLOOKUP($B338,Kraftvärmeprod!$B$1:$AH$479,MATCH(X$2,Kraftvärmeprod!$B$1:$AG$1,0),FALSE)/1,0)-IFERROR(VLOOKUP($B338,'Slutlig allokering kvv'!$B$2:$AC$462,MATCH(X$3,'Slutlig allokering kvv'!$B$1:$AJ$1,0),FALSE)/1,0)</f>
        <v>0</v>
      </c>
      <c r="Y338">
        <f>IFERROR(VLOOKUP($B338,Kraftvärmeprod!$B$1:$AH$479,MATCH(Y$2,Kraftvärmeprod!$B$1:$AG$1,0),FALSE)/1,0)-IFERROR(VLOOKUP($B338,'Slutlig allokering kvv'!$B$2:$AC$462,MATCH(Y$3,'Slutlig allokering kvv'!$B$1:$AJ$1,0),FALSE)/1,0)</f>
        <v>0</v>
      </c>
      <c r="Z338">
        <f>IFERROR(VLOOKUP($B338,Kraftvärmeprod!$B$1:$AH$479,MATCH(Z$2,Kraftvärmeprod!$B$1:$AG$1,0),FALSE)/1,0)-IFERROR(VLOOKUP($B338,'Slutlig allokering kvv'!$B$2:$AC$462,MATCH(Z$3,'Slutlig allokering kvv'!$B$1:$AJ$1,0),FALSE)/1,0)</f>
        <v>0</v>
      </c>
      <c r="AA338">
        <f>IFERROR(VLOOKUP($B338,Kraftvärmeprod!$B$1:$AH$479,MATCH(AA$2,Kraftvärmeprod!$B$1:$AG$1,0),FALSE)/1,0)-IFERROR(VLOOKUP($B338,'Slutlig allokering kvv'!$B$2:$AC$462,MATCH(AA$3,'Slutlig allokering kvv'!$B$1:$AJ$1,0),FALSE)/1,0)</f>
        <v>5.9829999999999997</v>
      </c>
      <c r="AE338">
        <f t="shared" si="10"/>
        <v>473.404</v>
      </c>
      <c r="AG338">
        <f>IFERROR(VLOOKUP(B338,'Slutlig allokering kvv'!$B$2:$AJ$462,MATCH("Summa slutlig allokerad tillförd energi (utan hjälpel och rökgaskondensering):",'Slutlig allokering kvv'!$B$1:$AK$1,0),FALSE)/1,"")</f>
        <v>485.99999999999989</v>
      </c>
      <c r="AI338" s="137">
        <f>IFERROR(1-VLOOKUP(B338,'Slutlig allokering kvv'!$B$2:$AJ$462,MATCH("Andel av bränsle i kvv som allokerats till värme, exklusive rökgaskondensering och hjälpel",'Slutlig allokering kvv'!$B$1:$AK$1,0),FALSE),"")</f>
        <v>0.49343550787780754</v>
      </c>
      <c r="AK338" s="137">
        <f t="shared" si="11"/>
        <v>0.49343550787780754</v>
      </c>
    </row>
    <row r="339" spans="1:37" x14ac:dyDescent="0.25">
      <c r="A339" s="2" t="s">
        <v>515</v>
      </c>
      <c r="B339" s="2" t="s">
        <v>516</v>
      </c>
      <c r="C339" t="str">
        <f>IFERROR(VLOOKUP($B339,Kraftvärmeprod!$B$1:$AH$479,MATCH(C$3,Kraftvärmeprod!$B$1:$AG$1,0),FALSE)/1,"")</f>
        <v/>
      </c>
      <c r="D339" t="str">
        <f>IFERROR(VLOOKUP($B339,Kraftvärmeprod!$B$1:$AH$479,MATCH(D$3,Kraftvärmeprod!$B$1:$AG$1,0),FALSE)/1,"")</f>
        <v/>
      </c>
      <c r="E339">
        <f>IFERROR(VLOOKUP($B339,Kraftvärmeprod!$B$1:$AH$479,MATCH(E$2,Kraftvärmeprod!$B$1:$AG$1,0),FALSE)/1,0)-IFERROR(VLOOKUP($B339,'Slutlig allokering kvv'!$B$2:$AC$462,MATCH(E$3,'Slutlig allokering kvv'!$B$1:$AJ$1,0),FALSE)/1,0)</f>
        <v>0</v>
      </c>
      <c r="F339">
        <f>IFERROR(VLOOKUP($B339,Kraftvärmeprod!$B$1:$AH$479,MATCH(F$2,Kraftvärmeprod!$B$1:$AG$1,0),FALSE)/1,0)-IFERROR(VLOOKUP($B339,'Slutlig allokering kvv'!$B$2:$AC$462,MATCH(F$3,'Slutlig allokering kvv'!$B$1:$AJ$1,0),FALSE)/1,0)</f>
        <v>0</v>
      </c>
      <c r="G339">
        <f>IFERROR(VLOOKUP($B339,Kraftvärmeprod!$B$1:$AH$479,MATCH(G$2,Kraftvärmeprod!$B$1:$AG$1,0),FALSE)/1,0)-IFERROR(VLOOKUP($B339,'Slutlig allokering kvv'!$B$2:$AC$462,MATCH(G$3,'Slutlig allokering kvv'!$B$1:$AJ$1,0),FALSE)/1,0)</f>
        <v>0</v>
      </c>
      <c r="H339">
        <f>IFERROR(VLOOKUP($B339,Kraftvärmeprod!$B$1:$AH$479,MATCH(H$2,Kraftvärmeprod!$B$1:$AG$1,0),FALSE)/1,0)-IFERROR(VLOOKUP($B339,'Slutlig allokering kvv'!$B$2:$AC$462,MATCH(H$3,'Slutlig allokering kvv'!$B$1:$AJ$1,0),FALSE)/1,0)</f>
        <v>0</v>
      </c>
      <c r="I339">
        <f>IFERROR(VLOOKUP($B339,Kraftvärmeprod!$B$1:$AH$479,MATCH(I$2,Kraftvärmeprod!$B$1:$AG$1,0),FALSE)/1,0)-IFERROR(VLOOKUP($B339,'Slutlig allokering kvv'!$B$2:$AC$462,MATCH(I$3,'Slutlig allokering kvv'!$B$1:$AJ$1,0),FALSE)/1,0)</f>
        <v>0</v>
      </c>
      <c r="J339">
        <f>IFERROR(VLOOKUP($B339,Kraftvärmeprod!$B$1:$AH$479,MATCH(J$2,Kraftvärmeprod!$B$1:$AG$1,0),FALSE)/1,0)-IFERROR(VLOOKUP($B339,'Slutlig allokering kvv'!$B$2:$AC$462,MATCH(J$3,'Slutlig allokering kvv'!$B$1:$AJ$1,0),FALSE)/1,0)</f>
        <v>0</v>
      </c>
      <c r="K339">
        <f>IFERROR(VLOOKUP($B339,Kraftvärmeprod!$B$1:$AH$479,MATCH(K$2,Kraftvärmeprod!$B$1:$AG$1,0),FALSE)/1,0)-IFERROR(VLOOKUP($B339,'Slutlig allokering kvv'!$B$2:$AC$462,MATCH(K$3,'Slutlig allokering kvv'!$B$1:$AJ$1,0),FALSE)/1,0)</f>
        <v>0</v>
      </c>
      <c r="L339">
        <f>IFERROR(VLOOKUP($B339,Kraftvärmeprod!$B$1:$AH$479,MATCH(L$2,Kraftvärmeprod!$B$1:$AG$1,0),FALSE)/1,0)-IFERROR(VLOOKUP($B339,'Slutlig allokering kvv'!$B$2:$AC$462,MATCH(L$3,'Slutlig allokering kvv'!$B$1:$AJ$1,0),FALSE)/1,0)</f>
        <v>0</v>
      </c>
      <c r="M339">
        <f>IFERROR(VLOOKUP($B339,Kraftvärmeprod!$B$1:$AH$479,MATCH(M$2,Kraftvärmeprod!$B$1:$AG$1,0),FALSE)/1,0)-IFERROR(VLOOKUP($B339,'Slutlig allokering kvv'!$B$2:$AC$462,MATCH(M$3,'Slutlig allokering kvv'!$B$1:$AJ$1,0),FALSE)/1,0)</f>
        <v>0</v>
      </c>
      <c r="N339">
        <f>IFERROR(VLOOKUP($B339,Kraftvärmeprod!$B$1:$AH$479,MATCH(N$2,Kraftvärmeprod!$B$1:$AG$1,0),FALSE)/1,0)-IFERROR(VLOOKUP($B339,'Slutlig allokering kvv'!$B$2:$AC$462,MATCH(N$3,'Slutlig allokering kvv'!$B$1:$AJ$1,0),FALSE)/1,0)</f>
        <v>0</v>
      </c>
      <c r="O339">
        <f>IFERROR(VLOOKUP($B339,Kraftvärmeprod!$B$1:$AH$479,MATCH(O$2,Kraftvärmeprod!$B$1:$AG$1,0),FALSE)/1,0)-IFERROR(VLOOKUP($B339,'Slutlig allokering kvv'!$B$2:$AC$462,MATCH(O$3,'Slutlig allokering kvv'!$B$1:$AJ$1,0),FALSE)/1,0)</f>
        <v>0</v>
      </c>
      <c r="P339">
        <f>IFERROR(VLOOKUP($B339,Kraftvärmeprod!$B$1:$AH$479,MATCH(P$2,Kraftvärmeprod!$B$1:$AG$1,0),FALSE)/1,0)-IFERROR(VLOOKUP($B339,'Slutlig allokering kvv'!$B$2:$AC$462,MATCH(P$3,'Slutlig allokering kvv'!$B$1:$AJ$1,0),FALSE)/1,0)</f>
        <v>0</v>
      </c>
      <c r="Q339">
        <f>IFERROR(VLOOKUP($B339,Kraftvärmeprod!$B$1:$AH$479,MATCH(Q$2,Kraftvärmeprod!$B$1:$AG$1,0),FALSE)/1,0)-IFERROR(VLOOKUP($B339,'Slutlig allokering kvv'!$B$2:$AC$462,MATCH(Q$3,'Slutlig allokering kvv'!$B$1:$AJ$1,0),FALSE)/1,0)</f>
        <v>0</v>
      </c>
      <c r="R339">
        <f>IFERROR(VLOOKUP($B339,Kraftvärmeprod!$B$1:$AH$479,MATCH(R$2,Kraftvärmeprod!$B$1:$AG$1,0),FALSE)/1,0)-IFERROR(VLOOKUP($B339,'Slutlig allokering kvv'!$B$2:$AC$462,MATCH(R$3,'Slutlig allokering kvv'!$B$1:$AJ$1,0),FALSE)/1,0)</f>
        <v>0</v>
      </c>
      <c r="S339">
        <f>IFERROR(VLOOKUP($B339,Kraftvärmeprod!$B$1:$AH$479,MATCH(S$2,Kraftvärmeprod!$B$1:$AG$1,0),FALSE)/1,0)-IFERROR(VLOOKUP($B339,'Slutlig allokering kvv'!$B$2:$AC$462,MATCH(S$3,'Slutlig allokering kvv'!$B$1:$AJ$1,0),FALSE)/1,0)</f>
        <v>0</v>
      </c>
      <c r="T339" s="6">
        <f>IFERROR(VLOOKUP($B339,Miljö!$B$1:$S$477,MATCH(T$2,Miljö!$B$1:$X$1,0),FALSE)/1,0)-IFERROR(VLOOKUP($B339,'Slutlig allokering kvv'!$B$2:$AC$462,MATCH(T$3,'Slutlig allokering kvv'!$B$1:$AJ$1,0),FALSE)/1,0)</f>
        <v>0</v>
      </c>
      <c r="U339">
        <f>IFERROR(VLOOKUP($B339,Kraftvärmeprod!$B$1:$AH$479,MATCH(U$2,Kraftvärmeprod!$B$1:$AG$1,0),FALSE)/1,0)-IFERROR(VLOOKUP($B339,'Slutlig allokering kvv'!$B$2:$AC$462,MATCH(U$3,'Slutlig allokering kvv'!$B$1:$AJ$1,0),FALSE)/1,0)</f>
        <v>0</v>
      </c>
      <c r="V339">
        <f>IFERROR(VLOOKUP($B339,Kraftvärmeprod!$B$1:$AH$479,MATCH(V$2,Kraftvärmeprod!$B$1:$AG$1,0),FALSE)/1,0)-IFERROR(VLOOKUP($B339,'Slutlig allokering kvv'!$B$2:$AC$462,MATCH(V$3,'Slutlig allokering kvv'!$B$1:$AJ$1,0),FALSE)/1,0)</f>
        <v>0</v>
      </c>
      <c r="W339">
        <f>IFERROR(VLOOKUP($B339,Kraftvärmeprod!$B$1:$AH$479,MATCH(W$2,Kraftvärmeprod!$B$1:$AG$1,0),FALSE)/1,0)-IFERROR(VLOOKUP($B339,'Slutlig allokering kvv'!$B$2:$AC$462,MATCH(W$3,'Slutlig allokering kvv'!$B$1:$AJ$1,0),FALSE)/1,0)</f>
        <v>0</v>
      </c>
      <c r="X339">
        <f>IFERROR(VLOOKUP($B339,Kraftvärmeprod!$B$1:$AH$479,MATCH(X$2,Kraftvärmeprod!$B$1:$AG$1,0),FALSE)/1,0)-IFERROR(VLOOKUP($B339,'Slutlig allokering kvv'!$B$2:$AC$462,MATCH(X$3,'Slutlig allokering kvv'!$B$1:$AJ$1,0),FALSE)/1,0)</f>
        <v>0</v>
      </c>
      <c r="Y339">
        <f>IFERROR(VLOOKUP($B339,Kraftvärmeprod!$B$1:$AH$479,MATCH(Y$2,Kraftvärmeprod!$B$1:$AG$1,0),FALSE)/1,0)-IFERROR(VLOOKUP($B339,'Slutlig allokering kvv'!$B$2:$AC$462,MATCH(Y$3,'Slutlig allokering kvv'!$B$1:$AJ$1,0),FALSE)/1,0)</f>
        <v>0</v>
      </c>
      <c r="Z339">
        <f>IFERROR(VLOOKUP($B339,Kraftvärmeprod!$B$1:$AH$479,MATCH(Z$2,Kraftvärmeprod!$B$1:$AG$1,0),FALSE)/1,0)-IFERROR(VLOOKUP($B339,'Slutlig allokering kvv'!$B$2:$AC$462,MATCH(Z$3,'Slutlig allokering kvv'!$B$1:$AJ$1,0),FALSE)/1,0)</f>
        <v>0</v>
      </c>
      <c r="AA339">
        <f>IFERROR(VLOOKUP($B339,Kraftvärmeprod!$B$1:$AH$479,MATCH(AA$2,Kraftvärmeprod!$B$1:$AG$1,0),FALSE)/1,0)-IFERROR(VLOOKUP($B339,'Slutlig allokering kvv'!$B$2:$AC$462,MATCH(AA$3,'Slutlig allokering kvv'!$B$1:$AJ$1,0),FALSE)/1,0)</f>
        <v>0</v>
      </c>
      <c r="AE339">
        <f t="shared" si="10"/>
        <v>0</v>
      </c>
      <c r="AG339">
        <f>IFERROR(VLOOKUP(B339,'Slutlig allokering kvv'!$B$2:$AJ$462,MATCH("Summa slutlig allokerad tillförd energi (utan hjälpel och rökgaskondensering):",'Slutlig allokering kvv'!$B$1:$AK$1,0),FALSE)/1,"")</f>
        <v>0</v>
      </c>
      <c r="AI339" s="137" t="str">
        <f>IFERROR(1-VLOOKUP(B339,'Slutlig allokering kvv'!$B$2:$AJ$462,MATCH("Andel av bränsle i kvv som allokerats till värme, exklusive rökgaskondensering och hjälpel",'Slutlig allokering kvv'!$B$1:$AK$1,0),FALSE),"")</f>
        <v/>
      </c>
      <c r="AK339" s="137" t="str">
        <f t="shared" si="11"/>
        <v/>
      </c>
    </row>
    <row r="340" spans="1:37" x14ac:dyDescent="0.25">
      <c r="A340" s="2" t="s">
        <v>515</v>
      </c>
      <c r="B340" s="2" t="s">
        <v>517</v>
      </c>
      <c r="C340" t="str">
        <f>IFERROR(VLOOKUP($B340,Kraftvärmeprod!$B$1:$AH$479,MATCH(C$3,Kraftvärmeprod!$B$1:$AG$1,0),FALSE)/1,"")</f>
        <v/>
      </c>
      <c r="D340" t="str">
        <f>IFERROR(VLOOKUP($B340,Kraftvärmeprod!$B$1:$AH$479,MATCH(D$3,Kraftvärmeprod!$B$1:$AG$1,0),FALSE)/1,"")</f>
        <v/>
      </c>
      <c r="E340">
        <f>IFERROR(VLOOKUP($B340,Kraftvärmeprod!$B$1:$AH$479,MATCH(E$2,Kraftvärmeprod!$B$1:$AG$1,0),FALSE)/1,0)-IFERROR(VLOOKUP($B340,'Slutlig allokering kvv'!$B$2:$AC$462,MATCH(E$3,'Slutlig allokering kvv'!$B$1:$AJ$1,0),FALSE)/1,0)</f>
        <v>0</v>
      </c>
      <c r="F340">
        <f>IFERROR(VLOOKUP($B340,Kraftvärmeprod!$B$1:$AH$479,MATCH(F$2,Kraftvärmeprod!$B$1:$AG$1,0),FALSE)/1,0)-IFERROR(VLOOKUP($B340,'Slutlig allokering kvv'!$B$2:$AC$462,MATCH(F$3,'Slutlig allokering kvv'!$B$1:$AJ$1,0),FALSE)/1,0)</f>
        <v>0</v>
      </c>
      <c r="G340">
        <f>IFERROR(VLOOKUP($B340,Kraftvärmeprod!$B$1:$AH$479,MATCH(G$2,Kraftvärmeprod!$B$1:$AG$1,0),FALSE)/1,0)-IFERROR(VLOOKUP($B340,'Slutlig allokering kvv'!$B$2:$AC$462,MATCH(G$3,'Slutlig allokering kvv'!$B$1:$AJ$1,0),FALSE)/1,0)</f>
        <v>0</v>
      </c>
      <c r="H340">
        <f>IFERROR(VLOOKUP($B340,Kraftvärmeprod!$B$1:$AH$479,MATCH(H$2,Kraftvärmeprod!$B$1:$AG$1,0),FALSE)/1,0)-IFERROR(VLOOKUP($B340,'Slutlig allokering kvv'!$B$2:$AC$462,MATCH(H$3,'Slutlig allokering kvv'!$B$1:$AJ$1,0),FALSE)/1,0)</f>
        <v>0</v>
      </c>
      <c r="I340">
        <f>IFERROR(VLOOKUP($B340,Kraftvärmeprod!$B$1:$AH$479,MATCH(I$2,Kraftvärmeprod!$B$1:$AG$1,0),FALSE)/1,0)-IFERROR(VLOOKUP($B340,'Slutlig allokering kvv'!$B$2:$AC$462,MATCH(I$3,'Slutlig allokering kvv'!$B$1:$AJ$1,0),FALSE)/1,0)</f>
        <v>0</v>
      </c>
      <c r="J340">
        <f>IFERROR(VLOOKUP($B340,Kraftvärmeprod!$B$1:$AH$479,MATCH(J$2,Kraftvärmeprod!$B$1:$AG$1,0),FALSE)/1,0)-IFERROR(VLOOKUP($B340,'Slutlig allokering kvv'!$B$2:$AC$462,MATCH(J$3,'Slutlig allokering kvv'!$B$1:$AJ$1,0),FALSE)/1,0)</f>
        <v>0</v>
      </c>
      <c r="K340">
        <f>IFERROR(VLOOKUP($B340,Kraftvärmeprod!$B$1:$AH$479,MATCH(K$2,Kraftvärmeprod!$B$1:$AG$1,0),FALSE)/1,0)-IFERROR(VLOOKUP($B340,'Slutlig allokering kvv'!$B$2:$AC$462,MATCH(K$3,'Slutlig allokering kvv'!$B$1:$AJ$1,0),FALSE)/1,0)</f>
        <v>0</v>
      </c>
      <c r="L340">
        <f>IFERROR(VLOOKUP($B340,Kraftvärmeprod!$B$1:$AH$479,MATCH(L$2,Kraftvärmeprod!$B$1:$AG$1,0),FALSE)/1,0)-IFERROR(VLOOKUP($B340,'Slutlig allokering kvv'!$B$2:$AC$462,MATCH(L$3,'Slutlig allokering kvv'!$B$1:$AJ$1,0),FALSE)/1,0)</f>
        <v>0</v>
      </c>
      <c r="M340">
        <f>IFERROR(VLOOKUP($B340,Kraftvärmeprod!$B$1:$AH$479,MATCH(M$2,Kraftvärmeprod!$B$1:$AG$1,0),FALSE)/1,0)-IFERROR(VLOOKUP($B340,'Slutlig allokering kvv'!$B$2:$AC$462,MATCH(M$3,'Slutlig allokering kvv'!$B$1:$AJ$1,0),FALSE)/1,0)</f>
        <v>0</v>
      </c>
      <c r="N340">
        <f>IFERROR(VLOOKUP($B340,Kraftvärmeprod!$B$1:$AH$479,MATCH(N$2,Kraftvärmeprod!$B$1:$AG$1,0),FALSE)/1,0)-IFERROR(VLOOKUP($B340,'Slutlig allokering kvv'!$B$2:$AC$462,MATCH(N$3,'Slutlig allokering kvv'!$B$1:$AJ$1,0),FALSE)/1,0)</f>
        <v>0</v>
      </c>
      <c r="O340">
        <f>IFERROR(VLOOKUP($B340,Kraftvärmeprod!$B$1:$AH$479,MATCH(O$2,Kraftvärmeprod!$B$1:$AG$1,0),FALSE)/1,0)-IFERROR(VLOOKUP($B340,'Slutlig allokering kvv'!$B$2:$AC$462,MATCH(O$3,'Slutlig allokering kvv'!$B$1:$AJ$1,0),FALSE)/1,0)</f>
        <v>0</v>
      </c>
      <c r="P340">
        <f>IFERROR(VLOOKUP($B340,Kraftvärmeprod!$B$1:$AH$479,MATCH(P$2,Kraftvärmeprod!$B$1:$AG$1,0),FALSE)/1,0)-IFERROR(VLOOKUP($B340,'Slutlig allokering kvv'!$B$2:$AC$462,MATCH(P$3,'Slutlig allokering kvv'!$B$1:$AJ$1,0),FALSE)/1,0)</f>
        <v>0</v>
      </c>
      <c r="Q340">
        <f>IFERROR(VLOOKUP($B340,Kraftvärmeprod!$B$1:$AH$479,MATCH(Q$2,Kraftvärmeprod!$B$1:$AG$1,0),FALSE)/1,0)-IFERROR(VLOOKUP($B340,'Slutlig allokering kvv'!$B$2:$AC$462,MATCH(Q$3,'Slutlig allokering kvv'!$B$1:$AJ$1,0),FALSE)/1,0)</f>
        <v>0</v>
      </c>
      <c r="R340">
        <f>IFERROR(VLOOKUP($B340,Kraftvärmeprod!$B$1:$AH$479,MATCH(R$2,Kraftvärmeprod!$B$1:$AG$1,0),FALSE)/1,0)-IFERROR(VLOOKUP($B340,'Slutlig allokering kvv'!$B$2:$AC$462,MATCH(R$3,'Slutlig allokering kvv'!$B$1:$AJ$1,0),FALSE)/1,0)</f>
        <v>0</v>
      </c>
      <c r="S340">
        <f>IFERROR(VLOOKUP($B340,Kraftvärmeprod!$B$1:$AH$479,MATCH(S$2,Kraftvärmeprod!$B$1:$AG$1,0),FALSE)/1,0)-IFERROR(VLOOKUP($B340,'Slutlig allokering kvv'!$B$2:$AC$462,MATCH(S$3,'Slutlig allokering kvv'!$B$1:$AJ$1,0),FALSE)/1,0)</f>
        <v>0</v>
      </c>
      <c r="T340" s="6">
        <f>IFERROR(VLOOKUP($B340,Miljö!$B$1:$S$477,MATCH(T$2,Miljö!$B$1:$X$1,0),FALSE)/1,0)-IFERROR(VLOOKUP($B340,'Slutlig allokering kvv'!$B$2:$AC$462,MATCH(T$3,'Slutlig allokering kvv'!$B$1:$AJ$1,0),FALSE)/1,0)</f>
        <v>0</v>
      </c>
      <c r="U340">
        <f>IFERROR(VLOOKUP($B340,Kraftvärmeprod!$B$1:$AH$479,MATCH(U$2,Kraftvärmeprod!$B$1:$AG$1,0),FALSE)/1,0)-IFERROR(VLOOKUP($B340,'Slutlig allokering kvv'!$B$2:$AC$462,MATCH(U$3,'Slutlig allokering kvv'!$B$1:$AJ$1,0),FALSE)/1,0)</f>
        <v>0</v>
      </c>
      <c r="V340">
        <f>IFERROR(VLOOKUP($B340,Kraftvärmeprod!$B$1:$AH$479,MATCH(V$2,Kraftvärmeprod!$B$1:$AG$1,0),FALSE)/1,0)-IFERROR(VLOOKUP($B340,'Slutlig allokering kvv'!$B$2:$AC$462,MATCH(V$3,'Slutlig allokering kvv'!$B$1:$AJ$1,0),FALSE)/1,0)</f>
        <v>0</v>
      </c>
      <c r="W340">
        <f>IFERROR(VLOOKUP($B340,Kraftvärmeprod!$B$1:$AH$479,MATCH(W$2,Kraftvärmeprod!$B$1:$AG$1,0),FALSE)/1,0)-IFERROR(VLOOKUP($B340,'Slutlig allokering kvv'!$B$2:$AC$462,MATCH(W$3,'Slutlig allokering kvv'!$B$1:$AJ$1,0),FALSE)/1,0)</f>
        <v>0</v>
      </c>
      <c r="X340">
        <f>IFERROR(VLOOKUP($B340,Kraftvärmeprod!$B$1:$AH$479,MATCH(X$2,Kraftvärmeprod!$B$1:$AG$1,0),FALSE)/1,0)-IFERROR(VLOOKUP($B340,'Slutlig allokering kvv'!$B$2:$AC$462,MATCH(X$3,'Slutlig allokering kvv'!$B$1:$AJ$1,0),FALSE)/1,0)</f>
        <v>0</v>
      </c>
      <c r="Y340">
        <f>IFERROR(VLOOKUP($B340,Kraftvärmeprod!$B$1:$AH$479,MATCH(Y$2,Kraftvärmeprod!$B$1:$AG$1,0),FALSE)/1,0)-IFERROR(VLOOKUP($B340,'Slutlig allokering kvv'!$B$2:$AC$462,MATCH(Y$3,'Slutlig allokering kvv'!$B$1:$AJ$1,0),FALSE)/1,0)</f>
        <v>0</v>
      </c>
      <c r="Z340">
        <f>IFERROR(VLOOKUP($B340,Kraftvärmeprod!$B$1:$AH$479,MATCH(Z$2,Kraftvärmeprod!$B$1:$AG$1,0),FALSE)/1,0)-IFERROR(VLOOKUP($B340,'Slutlig allokering kvv'!$B$2:$AC$462,MATCH(Z$3,'Slutlig allokering kvv'!$B$1:$AJ$1,0),FALSE)/1,0)</f>
        <v>0</v>
      </c>
      <c r="AA340">
        <f>IFERROR(VLOOKUP($B340,Kraftvärmeprod!$B$1:$AH$479,MATCH(AA$2,Kraftvärmeprod!$B$1:$AG$1,0),FALSE)/1,0)-IFERROR(VLOOKUP($B340,'Slutlig allokering kvv'!$B$2:$AC$462,MATCH(AA$3,'Slutlig allokering kvv'!$B$1:$AJ$1,0),FALSE)/1,0)</f>
        <v>0</v>
      </c>
      <c r="AE340">
        <f t="shared" si="10"/>
        <v>0</v>
      </c>
      <c r="AG340">
        <f>IFERROR(VLOOKUP(B340,'Slutlig allokering kvv'!$B$2:$AJ$462,MATCH("Summa slutlig allokerad tillförd energi (utan hjälpel och rökgaskondensering):",'Slutlig allokering kvv'!$B$1:$AK$1,0),FALSE)/1,"")</f>
        <v>0</v>
      </c>
      <c r="AI340" s="137" t="str">
        <f>IFERROR(1-VLOOKUP(B340,'Slutlig allokering kvv'!$B$2:$AJ$462,MATCH("Andel av bränsle i kvv som allokerats till värme, exklusive rökgaskondensering och hjälpel",'Slutlig allokering kvv'!$B$1:$AK$1,0),FALSE),"")</f>
        <v/>
      </c>
      <c r="AK340" s="137" t="str">
        <f t="shared" si="11"/>
        <v/>
      </c>
    </row>
    <row r="341" spans="1:37" x14ac:dyDescent="0.25">
      <c r="A341" s="2" t="s">
        <v>518</v>
      </c>
      <c r="B341" s="2" t="s">
        <v>519</v>
      </c>
      <c r="C341" t="str">
        <f>IFERROR(VLOOKUP($B341,Kraftvärmeprod!$B$1:$AH$479,MATCH(C$3,Kraftvärmeprod!$B$1:$AG$1,0),FALSE)/1,"")</f>
        <v/>
      </c>
      <c r="D341" t="str">
        <f>IFERROR(VLOOKUP($B341,Kraftvärmeprod!$B$1:$AH$479,MATCH(D$3,Kraftvärmeprod!$B$1:$AG$1,0),FALSE)/1,"")</f>
        <v/>
      </c>
      <c r="E341">
        <f>IFERROR(VLOOKUP($B341,Kraftvärmeprod!$B$1:$AH$479,MATCH(E$2,Kraftvärmeprod!$B$1:$AG$1,0),FALSE)/1,0)-IFERROR(VLOOKUP($B341,'Slutlig allokering kvv'!$B$2:$AC$462,MATCH(E$3,'Slutlig allokering kvv'!$B$1:$AJ$1,0),FALSE)/1,0)</f>
        <v>0</v>
      </c>
      <c r="F341">
        <f>IFERROR(VLOOKUP($B341,Kraftvärmeprod!$B$1:$AH$479,MATCH(F$2,Kraftvärmeprod!$B$1:$AG$1,0),FALSE)/1,0)-IFERROR(VLOOKUP($B341,'Slutlig allokering kvv'!$B$2:$AC$462,MATCH(F$3,'Slutlig allokering kvv'!$B$1:$AJ$1,0),FALSE)/1,0)</f>
        <v>0</v>
      </c>
      <c r="G341">
        <f>IFERROR(VLOOKUP($B341,Kraftvärmeprod!$B$1:$AH$479,MATCH(G$2,Kraftvärmeprod!$B$1:$AG$1,0),FALSE)/1,0)-IFERROR(VLOOKUP($B341,'Slutlig allokering kvv'!$B$2:$AC$462,MATCH(G$3,'Slutlig allokering kvv'!$B$1:$AJ$1,0),FALSE)/1,0)</f>
        <v>0</v>
      </c>
      <c r="H341">
        <f>IFERROR(VLOOKUP($B341,Kraftvärmeprod!$B$1:$AH$479,MATCH(H$2,Kraftvärmeprod!$B$1:$AG$1,0),FALSE)/1,0)-IFERROR(VLOOKUP($B341,'Slutlig allokering kvv'!$B$2:$AC$462,MATCH(H$3,'Slutlig allokering kvv'!$B$1:$AJ$1,0),FALSE)/1,0)</f>
        <v>0</v>
      </c>
      <c r="I341">
        <f>IFERROR(VLOOKUP($B341,Kraftvärmeprod!$B$1:$AH$479,MATCH(I$2,Kraftvärmeprod!$B$1:$AG$1,0),FALSE)/1,0)-IFERROR(VLOOKUP($B341,'Slutlig allokering kvv'!$B$2:$AC$462,MATCH(I$3,'Slutlig allokering kvv'!$B$1:$AJ$1,0),FALSE)/1,0)</f>
        <v>0</v>
      </c>
      <c r="J341">
        <f>IFERROR(VLOOKUP($B341,Kraftvärmeprod!$B$1:$AH$479,MATCH(J$2,Kraftvärmeprod!$B$1:$AG$1,0),FALSE)/1,0)-IFERROR(VLOOKUP($B341,'Slutlig allokering kvv'!$B$2:$AC$462,MATCH(J$3,'Slutlig allokering kvv'!$B$1:$AJ$1,0),FALSE)/1,0)</f>
        <v>0</v>
      </c>
      <c r="K341">
        <f>IFERROR(VLOOKUP($B341,Kraftvärmeprod!$B$1:$AH$479,MATCH(K$2,Kraftvärmeprod!$B$1:$AG$1,0),FALSE)/1,0)-IFERROR(VLOOKUP($B341,'Slutlig allokering kvv'!$B$2:$AC$462,MATCH(K$3,'Slutlig allokering kvv'!$B$1:$AJ$1,0),FALSE)/1,0)</f>
        <v>0</v>
      </c>
      <c r="L341">
        <f>IFERROR(VLOOKUP($B341,Kraftvärmeprod!$B$1:$AH$479,MATCH(L$2,Kraftvärmeprod!$B$1:$AG$1,0),FALSE)/1,0)-IFERROR(VLOOKUP($B341,'Slutlig allokering kvv'!$B$2:$AC$462,MATCH(L$3,'Slutlig allokering kvv'!$B$1:$AJ$1,0),FALSE)/1,0)</f>
        <v>0</v>
      </c>
      <c r="M341">
        <f>IFERROR(VLOOKUP($B341,Kraftvärmeprod!$B$1:$AH$479,MATCH(M$2,Kraftvärmeprod!$B$1:$AG$1,0),FALSE)/1,0)-IFERROR(VLOOKUP($B341,'Slutlig allokering kvv'!$B$2:$AC$462,MATCH(M$3,'Slutlig allokering kvv'!$B$1:$AJ$1,0),FALSE)/1,0)</f>
        <v>0</v>
      </c>
      <c r="N341">
        <f>IFERROR(VLOOKUP($B341,Kraftvärmeprod!$B$1:$AH$479,MATCH(N$2,Kraftvärmeprod!$B$1:$AG$1,0),FALSE)/1,0)-IFERROR(VLOOKUP($B341,'Slutlig allokering kvv'!$B$2:$AC$462,MATCH(N$3,'Slutlig allokering kvv'!$B$1:$AJ$1,0),FALSE)/1,0)</f>
        <v>0</v>
      </c>
      <c r="O341">
        <f>IFERROR(VLOOKUP($B341,Kraftvärmeprod!$B$1:$AH$479,MATCH(O$2,Kraftvärmeprod!$B$1:$AG$1,0),FALSE)/1,0)-IFERROR(VLOOKUP($B341,'Slutlig allokering kvv'!$B$2:$AC$462,MATCH(O$3,'Slutlig allokering kvv'!$B$1:$AJ$1,0),FALSE)/1,0)</f>
        <v>0</v>
      </c>
      <c r="P341">
        <f>IFERROR(VLOOKUP($B341,Kraftvärmeprod!$B$1:$AH$479,MATCH(P$2,Kraftvärmeprod!$B$1:$AG$1,0),FALSE)/1,0)-IFERROR(VLOOKUP($B341,'Slutlig allokering kvv'!$B$2:$AC$462,MATCH(P$3,'Slutlig allokering kvv'!$B$1:$AJ$1,0),FALSE)/1,0)</f>
        <v>0</v>
      </c>
      <c r="Q341">
        <f>IFERROR(VLOOKUP($B341,Kraftvärmeprod!$B$1:$AH$479,MATCH(Q$2,Kraftvärmeprod!$B$1:$AG$1,0),FALSE)/1,0)-IFERROR(VLOOKUP($B341,'Slutlig allokering kvv'!$B$2:$AC$462,MATCH(Q$3,'Slutlig allokering kvv'!$B$1:$AJ$1,0),FALSE)/1,0)</f>
        <v>0</v>
      </c>
      <c r="R341">
        <f>IFERROR(VLOOKUP($B341,Kraftvärmeprod!$B$1:$AH$479,MATCH(R$2,Kraftvärmeprod!$B$1:$AG$1,0),FALSE)/1,0)-IFERROR(VLOOKUP($B341,'Slutlig allokering kvv'!$B$2:$AC$462,MATCH(R$3,'Slutlig allokering kvv'!$B$1:$AJ$1,0),FALSE)/1,0)</f>
        <v>0</v>
      </c>
      <c r="S341">
        <f>IFERROR(VLOOKUP($B341,Kraftvärmeprod!$B$1:$AH$479,MATCH(S$2,Kraftvärmeprod!$B$1:$AG$1,0),FALSE)/1,0)-IFERROR(VLOOKUP($B341,'Slutlig allokering kvv'!$B$2:$AC$462,MATCH(S$3,'Slutlig allokering kvv'!$B$1:$AJ$1,0),FALSE)/1,0)</f>
        <v>0</v>
      </c>
      <c r="T341" s="6">
        <f>IFERROR(VLOOKUP($B341,Miljö!$B$1:$S$477,MATCH(T$2,Miljö!$B$1:$X$1,0),FALSE)/1,0)-IFERROR(VLOOKUP($B341,'Slutlig allokering kvv'!$B$2:$AC$462,MATCH(T$3,'Slutlig allokering kvv'!$B$1:$AJ$1,0),FALSE)/1,0)</f>
        <v>0</v>
      </c>
      <c r="U341">
        <f>IFERROR(VLOOKUP($B341,Kraftvärmeprod!$B$1:$AH$479,MATCH(U$2,Kraftvärmeprod!$B$1:$AG$1,0),FALSE)/1,0)-IFERROR(VLOOKUP($B341,'Slutlig allokering kvv'!$B$2:$AC$462,MATCH(U$3,'Slutlig allokering kvv'!$B$1:$AJ$1,0),FALSE)/1,0)</f>
        <v>0</v>
      </c>
      <c r="V341">
        <f>IFERROR(VLOOKUP($B341,Kraftvärmeprod!$B$1:$AH$479,MATCH(V$2,Kraftvärmeprod!$B$1:$AG$1,0),FALSE)/1,0)-IFERROR(VLOOKUP($B341,'Slutlig allokering kvv'!$B$2:$AC$462,MATCH(V$3,'Slutlig allokering kvv'!$B$1:$AJ$1,0),FALSE)/1,0)</f>
        <v>0</v>
      </c>
      <c r="W341">
        <f>IFERROR(VLOOKUP($B341,Kraftvärmeprod!$B$1:$AH$479,MATCH(W$2,Kraftvärmeprod!$B$1:$AG$1,0),FALSE)/1,0)-IFERROR(VLOOKUP($B341,'Slutlig allokering kvv'!$B$2:$AC$462,MATCH(W$3,'Slutlig allokering kvv'!$B$1:$AJ$1,0),FALSE)/1,0)</f>
        <v>0</v>
      </c>
      <c r="X341">
        <f>IFERROR(VLOOKUP($B341,Kraftvärmeprod!$B$1:$AH$479,MATCH(X$2,Kraftvärmeprod!$B$1:$AG$1,0),FALSE)/1,0)-IFERROR(VLOOKUP($B341,'Slutlig allokering kvv'!$B$2:$AC$462,MATCH(X$3,'Slutlig allokering kvv'!$B$1:$AJ$1,0),FALSE)/1,0)</f>
        <v>0</v>
      </c>
      <c r="Y341">
        <f>IFERROR(VLOOKUP($B341,Kraftvärmeprod!$B$1:$AH$479,MATCH(Y$2,Kraftvärmeprod!$B$1:$AG$1,0),FALSE)/1,0)-IFERROR(VLOOKUP($B341,'Slutlig allokering kvv'!$B$2:$AC$462,MATCH(Y$3,'Slutlig allokering kvv'!$B$1:$AJ$1,0),FALSE)/1,0)</f>
        <v>0</v>
      </c>
      <c r="Z341">
        <f>IFERROR(VLOOKUP($B341,Kraftvärmeprod!$B$1:$AH$479,MATCH(Z$2,Kraftvärmeprod!$B$1:$AG$1,0),FALSE)/1,0)-IFERROR(VLOOKUP($B341,'Slutlig allokering kvv'!$B$2:$AC$462,MATCH(Z$3,'Slutlig allokering kvv'!$B$1:$AJ$1,0),FALSE)/1,0)</f>
        <v>0</v>
      </c>
      <c r="AA341">
        <f>IFERROR(VLOOKUP($B341,Kraftvärmeprod!$B$1:$AH$479,MATCH(AA$2,Kraftvärmeprod!$B$1:$AG$1,0),FALSE)/1,0)-IFERROR(VLOOKUP($B341,'Slutlig allokering kvv'!$B$2:$AC$462,MATCH(AA$3,'Slutlig allokering kvv'!$B$1:$AJ$1,0),FALSE)/1,0)</f>
        <v>0</v>
      </c>
      <c r="AE341">
        <f t="shared" si="10"/>
        <v>0</v>
      </c>
      <c r="AG341">
        <f>IFERROR(VLOOKUP(B341,'Slutlig allokering kvv'!$B$2:$AJ$462,MATCH("Summa slutlig allokerad tillförd energi (utan hjälpel och rökgaskondensering):",'Slutlig allokering kvv'!$B$1:$AK$1,0),FALSE)/1,"")</f>
        <v>0</v>
      </c>
      <c r="AI341" s="137" t="str">
        <f>IFERROR(1-VLOOKUP(B341,'Slutlig allokering kvv'!$B$2:$AJ$462,MATCH("Andel av bränsle i kvv som allokerats till värme, exklusive rökgaskondensering och hjälpel",'Slutlig allokering kvv'!$B$1:$AK$1,0),FALSE),"")</f>
        <v/>
      </c>
      <c r="AK341" s="137" t="str">
        <f t="shared" si="11"/>
        <v/>
      </c>
    </row>
    <row r="342" spans="1:37" x14ac:dyDescent="0.25">
      <c r="A342" s="2" t="s">
        <v>520</v>
      </c>
      <c r="B342" s="2" t="s">
        <v>521</v>
      </c>
      <c r="C342" t="str">
        <f>IFERROR(VLOOKUP($B342,Kraftvärmeprod!$B$1:$AH$479,MATCH(C$3,Kraftvärmeprod!$B$1:$AG$1,0),FALSE)/1,"")</f>
        <v/>
      </c>
      <c r="D342" t="str">
        <f>IFERROR(VLOOKUP($B342,Kraftvärmeprod!$B$1:$AH$479,MATCH(D$3,Kraftvärmeprod!$B$1:$AG$1,0),FALSE)/1,"")</f>
        <v/>
      </c>
      <c r="E342">
        <f>IFERROR(VLOOKUP($B342,Kraftvärmeprod!$B$1:$AH$479,MATCH(E$2,Kraftvärmeprod!$B$1:$AG$1,0),FALSE)/1,0)-IFERROR(VLOOKUP($B342,'Slutlig allokering kvv'!$B$2:$AC$462,MATCH(E$3,'Slutlig allokering kvv'!$B$1:$AJ$1,0),FALSE)/1,0)</f>
        <v>0</v>
      </c>
      <c r="F342">
        <f>IFERROR(VLOOKUP($B342,Kraftvärmeprod!$B$1:$AH$479,MATCH(F$2,Kraftvärmeprod!$B$1:$AG$1,0),FALSE)/1,0)-IFERROR(VLOOKUP($B342,'Slutlig allokering kvv'!$B$2:$AC$462,MATCH(F$3,'Slutlig allokering kvv'!$B$1:$AJ$1,0),FALSE)/1,0)</f>
        <v>0</v>
      </c>
      <c r="G342">
        <f>IFERROR(VLOOKUP($B342,Kraftvärmeprod!$B$1:$AH$479,MATCH(G$2,Kraftvärmeprod!$B$1:$AG$1,0),FALSE)/1,0)-IFERROR(VLOOKUP($B342,'Slutlig allokering kvv'!$B$2:$AC$462,MATCH(G$3,'Slutlig allokering kvv'!$B$1:$AJ$1,0),FALSE)/1,0)</f>
        <v>0</v>
      </c>
      <c r="H342">
        <f>IFERROR(VLOOKUP($B342,Kraftvärmeprod!$B$1:$AH$479,MATCH(H$2,Kraftvärmeprod!$B$1:$AG$1,0),FALSE)/1,0)-IFERROR(VLOOKUP($B342,'Slutlig allokering kvv'!$B$2:$AC$462,MATCH(H$3,'Slutlig allokering kvv'!$B$1:$AJ$1,0),FALSE)/1,0)</f>
        <v>0</v>
      </c>
      <c r="I342">
        <f>IFERROR(VLOOKUP($B342,Kraftvärmeprod!$B$1:$AH$479,MATCH(I$2,Kraftvärmeprod!$B$1:$AG$1,0),FALSE)/1,0)-IFERROR(VLOOKUP($B342,'Slutlig allokering kvv'!$B$2:$AC$462,MATCH(I$3,'Slutlig allokering kvv'!$B$1:$AJ$1,0),FALSE)/1,0)</f>
        <v>0</v>
      </c>
      <c r="J342">
        <f>IFERROR(VLOOKUP($B342,Kraftvärmeprod!$B$1:$AH$479,MATCH(J$2,Kraftvärmeprod!$B$1:$AG$1,0),FALSE)/1,0)-IFERROR(VLOOKUP($B342,'Slutlig allokering kvv'!$B$2:$AC$462,MATCH(J$3,'Slutlig allokering kvv'!$B$1:$AJ$1,0),FALSE)/1,0)</f>
        <v>0</v>
      </c>
      <c r="K342">
        <f>IFERROR(VLOOKUP($B342,Kraftvärmeprod!$B$1:$AH$479,MATCH(K$2,Kraftvärmeprod!$B$1:$AG$1,0),FALSE)/1,0)-IFERROR(VLOOKUP($B342,'Slutlig allokering kvv'!$B$2:$AC$462,MATCH(K$3,'Slutlig allokering kvv'!$B$1:$AJ$1,0),FALSE)/1,0)</f>
        <v>0</v>
      </c>
      <c r="L342">
        <f>IFERROR(VLOOKUP($B342,Kraftvärmeprod!$B$1:$AH$479,MATCH(L$2,Kraftvärmeprod!$B$1:$AG$1,0),FALSE)/1,0)-IFERROR(VLOOKUP($B342,'Slutlig allokering kvv'!$B$2:$AC$462,MATCH(L$3,'Slutlig allokering kvv'!$B$1:$AJ$1,0),FALSE)/1,0)</f>
        <v>0</v>
      </c>
      <c r="M342">
        <f>IFERROR(VLOOKUP($B342,Kraftvärmeprod!$B$1:$AH$479,MATCH(M$2,Kraftvärmeprod!$B$1:$AG$1,0),FALSE)/1,0)-IFERROR(VLOOKUP($B342,'Slutlig allokering kvv'!$B$2:$AC$462,MATCH(M$3,'Slutlig allokering kvv'!$B$1:$AJ$1,0),FALSE)/1,0)</f>
        <v>0</v>
      </c>
      <c r="N342">
        <f>IFERROR(VLOOKUP($B342,Kraftvärmeprod!$B$1:$AH$479,MATCH(N$2,Kraftvärmeprod!$B$1:$AG$1,0),FALSE)/1,0)-IFERROR(VLOOKUP($B342,'Slutlig allokering kvv'!$B$2:$AC$462,MATCH(N$3,'Slutlig allokering kvv'!$B$1:$AJ$1,0),FALSE)/1,0)</f>
        <v>0</v>
      </c>
      <c r="O342">
        <f>IFERROR(VLOOKUP($B342,Kraftvärmeprod!$B$1:$AH$479,MATCH(O$2,Kraftvärmeprod!$B$1:$AG$1,0),FALSE)/1,0)-IFERROR(VLOOKUP($B342,'Slutlig allokering kvv'!$B$2:$AC$462,MATCH(O$3,'Slutlig allokering kvv'!$B$1:$AJ$1,0),FALSE)/1,0)</f>
        <v>0</v>
      </c>
      <c r="P342">
        <f>IFERROR(VLOOKUP($B342,Kraftvärmeprod!$B$1:$AH$479,MATCH(P$2,Kraftvärmeprod!$B$1:$AG$1,0),FALSE)/1,0)-IFERROR(VLOOKUP($B342,'Slutlig allokering kvv'!$B$2:$AC$462,MATCH(P$3,'Slutlig allokering kvv'!$B$1:$AJ$1,0),FALSE)/1,0)</f>
        <v>0</v>
      </c>
      <c r="Q342">
        <f>IFERROR(VLOOKUP($B342,Kraftvärmeprod!$B$1:$AH$479,MATCH(Q$2,Kraftvärmeprod!$B$1:$AG$1,0),FALSE)/1,0)-IFERROR(VLOOKUP($B342,'Slutlig allokering kvv'!$B$2:$AC$462,MATCH(Q$3,'Slutlig allokering kvv'!$B$1:$AJ$1,0),FALSE)/1,0)</f>
        <v>0</v>
      </c>
      <c r="R342">
        <f>IFERROR(VLOOKUP($B342,Kraftvärmeprod!$B$1:$AH$479,MATCH(R$2,Kraftvärmeprod!$B$1:$AG$1,0),FALSE)/1,0)-IFERROR(VLOOKUP($B342,'Slutlig allokering kvv'!$B$2:$AC$462,MATCH(R$3,'Slutlig allokering kvv'!$B$1:$AJ$1,0),FALSE)/1,0)</f>
        <v>0</v>
      </c>
      <c r="S342">
        <f>IFERROR(VLOOKUP($B342,Kraftvärmeprod!$B$1:$AH$479,MATCH(S$2,Kraftvärmeprod!$B$1:$AG$1,0),FALSE)/1,0)-IFERROR(VLOOKUP($B342,'Slutlig allokering kvv'!$B$2:$AC$462,MATCH(S$3,'Slutlig allokering kvv'!$B$1:$AJ$1,0),FALSE)/1,0)</f>
        <v>0</v>
      </c>
      <c r="T342" s="6">
        <f>IFERROR(VLOOKUP($B342,Miljö!$B$1:$S$477,MATCH(T$2,Miljö!$B$1:$X$1,0),FALSE)/1,0)-IFERROR(VLOOKUP($B342,'Slutlig allokering kvv'!$B$2:$AC$462,MATCH(T$3,'Slutlig allokering kvv'!$B$1:$AJ$1,0),FALSE)/1,0)</f>
        <v>0</v>
      </c>
      <c r="U342">
        <f>IFERROR(VLOOKUP($B342,Kraftvärmeprod!$B$1:$AH$479,MATCH(U$2,Kraftvärmeprod!$B$1:$AG$1,0),FALSE)/1,0)-IFERROR(VLOOKUP($B342,'Slutlig allokering kvv'!$B$2:$AC$462,MATCH(U$3,'Slutlig allokering kvv'!$B$1:$AJ$1,0),FALSE)/1,0)</f>
        <v>0</v>
      </c>
      <c r="V342">
        <f>IFERROR(VLOOKUP($B342,Kraftvärmeprod!$B$1:$AH$479,MATCH(V$2,Kraftvärmeprod!$B$1:$AG$1,0),FALSE)/1,0)-IFERROR(VLOOKUP($B342,'Slutlig allokering kvv'!$B$2:$AC$462,MATCH(V$3,'Slutlig allokering kvv'!$B$1:$AJ$1,0),FALSE)/1,0)</f>
        <v>0</v>
      </c>
      <c r="W342">
        <f>IFERROR(VLOOKUP($B342,Kraftvärmeprod!$B$1:$AH$479,MATCH(W$2,Kraftvärmeprod!$B$1:$AG$1,0),FALSE)/1,0)-IFERROR(VLOOKUP($B342,'Slutlig allokering kvv'!$B$2:$AC$462,MATCH(W$3,'Slutlig allokering kvv'!$B$1:$AJ$1,0),FALSE)/1,0)</f>
        <v>0</v>
      </c>
      <c r="X342">
        <f>IFERROR(VLOOKUP($B342,Kraftvärmeprod!$B$1:$AH$479,MATCH(X$2,Kraftvärmeprod!$B$1:$AG$1,0),FALSE)/1,0)-IFERROR(VLOOKUP($B342,'Slutlig allokering kvv'!$B$2:$AC$462,MATCH(X$3,'Slutlig allokering kvv'!$B$1:$AJ$1,0),FALSE)/1,0)</f>
        <v>0</v>
      </c>
      <c r="Y342">
        <f>IFERROR(VLOOKUP($B342,Kraftvärmeprod!$B$1:$AH$479,MATCH(Y$2,Kraftvärmeprod!$B$1:$AG$1,0),FALSE)/1,0)-IFERROR(VLOOKUP($B342,'Slutlig allokering kvv'!$B$2:$AC$462,MATCH(Y$3,'Slutlig allokering kvv'!$B$1:$AJ$1,0),FALSE)/1,0)</f>
        <v>0</v>
      </c>
      <c r="Z342">
        <f>IFERROR(VLOOKUP($B342,Kraftvärmeprod!$B$1:$AH$479,MATCH(Z$2,Kraftvärmeprod!$B$1:$AG$1,0),FALSE)/1,0)-IFERROR(VLOOKUP($B342,'Slutlig allokering kvv'!$B$2:$AC$462,MATCH(Z$3,'Slutlig allokering kvv'!$B$1:$AJ$1,0),FALSE)/1,0)</f>
        <v>0</v>
      </c>
      <c r="AA342">
        <f>IFERROR(VLOOKUP($B342,Kraftvärmeprod!$B$1:$AH$479,MATCH(AA$2,Kraftvärmeprod!$B$1:$AG$1,0),FALSE)/1,0)-IFERROR(VLOOKUP($B342,'Slutlig allokering kvv'!$B$2:$AC$462,MATCH(AA$3,'Slutlig allokering kvv'!$B$1:$AJ$1,0),FALSE)/1,0)</f>
        <v>0</v>
      </c>
      <c r="AE342">
        <f t="shared" si="10"/>
        <v>0</v>
      </c>
      <c r="AG342">
        <f>IFERROR(VLOOKUP(B342,'Slutlig allokering kvv'!$B$2:$AJ$462,MATCH("Summa slutlig allokerad tillförd energi (utan hjälpel och rökgaskondensering):",'Slutlig allokering kvv'!$B$1:$AK$1,0),FALSE)/1,"")</f>
        <v>0</v>
      </c>
      <c r="AI342" s="137" t="str">
        <f>IFERROR(1-VLOOKUP(B342,'Slutlig allokering kvv'!$B$2:$AJ$462,MATCH("Andel av bränsle i kvv som allokerats till värme, exklusive rökgaskondensering och hjälpel",'Slutlig allokering kvv'!$B$1:$AK$1,0),FALSE),"")</f>
        <v/>
      </c>
      <c r="AK342" s="137" t="str">
        <f t="shared" si="11"/>
        <v/>
      </c>
    </row>
    <row r="343" spans="1:37" x14ac:dyDescent="0.25">
      <c r="A343" s="2" t="s">
        <v>520</v>
      </c>
      <c r="B343" s="2" t="s">
        <v>522</v>
      </c>
      <c r="C343" t="str">
        <f>IFERROR(VLOOKUP($B343,Kraftvärmeprod!$B$1:$AH$479,MATCH(C$3,Kraftvärmeprod!$B$1:$AG$1,0),FALSE)/1,"")</f>
        <v/>
      </c>
      <c r="D343" t="str">
        <f>IFERROR(VLOOKUP($B343,Kraftvärmeprod!$B$1:$AH$479,MATCH(D$3,Kraftvärmeprod!$B$1:$AG$1,0),FALSE)/1,"")</f>
        <v/>
      </c>
      <c r="E343">
        <f>IFERROR(VLOOKUP($B343,Kraftvärmeprod!$B$1:$AH$479,MATCH(E$2,Kraftvärmeprod!$B$1:$AG$1,0),FALSE)/1,0)-IFERROR(VLOOKUP($B343,'Slutlig allokering kvv'!$B$2:$AC$462,MATCH(E$3,'Slutlig allokering kvv'!$B$1:$AJ$1,0),FALSE)/1,0)</f>
        <v>0</v>
      </c>
      <c r="F343">
        <f>IFERROR(VLOOKUP($B343,Kraftvärmeprod!$B$1:$AH$479,MATCH(F$2,Kraftvärmeprod!$B$1:$AG$1,0),FALSE)/1,0)-IFERROR(VLOOKUP($B343,'Slutlig allokering kvv'!$B$2:$AC$462,MATCH(F$3,'Slutlig allokering kvv'!$B$1:$AJ$1,0),FALSE)/1,0)</f>
        <v>0</v>
      </c>
      <c r="G343">
        <f>IFERROR(VLOOKUP($B343,Kraftvärmeprod!$B$1:$AH$479,MATCH(G$2,Kraftvärmeprod!$B$1:$AG$1,0),FALSE)/1,0)-IFERROR(VLOOKUP($B343,'Slutlig allokering kvv'!$B$2:$AC$462,MATCH(G$3,'Slutlig allokering kvv'!$B$1:$AJ$1,0),FALSE)/1,0)</f>
        <v>0</v>
      </c>
      <c r="H343">
        <f>IFERROR(VLOOKUP($B343,Kraftvärmeprod!$B$1:$AH$479,MATCH(H$2,Kraftvärmeprod!$B$1:$AG$1,0),FALSE)/1,0)-IFERROR(VLOOKUP($B343,'Slutlig allokering kvv'!$B$2:$AC$462,MATCH(H$3,'Slutlig allokering kvv'!$B$1:$AJ$1,0),FALSE)/1,0)</f>
        <v>0</v>
      </c>
      <c r="I343">
        <f>IFERROR(VLOOKUP($B343,Kraftvärmeprod!$B$1:$AH$479,MATCH(I$2,Kraftvärmeprod!$B$1:$AG$1,0),FALSE)/1,0)-IFERROR(VLOOKUP($B343,'Slutlig allokering kvv'!$B$2:$AC$462,MATCH(I$3,'Slutlig allokering kvv'!$B$1:$AJ$1,0),FALSE)/1,0)</f>
        <v>0</v>
      </c>
      <c r="J343">
        <f>IFERROR(VLOOKUP($B343,Kraftvärmeprod!$B$1:$AH$479,MATCH(J$2,Kraftvärmeprod!$B$1:$AG$1,0),FALSE)/1,0)-IFERROR(VLOOKUP($B343,'Slutlig allokering kvv'!$B$2:$AC$462,MATCH(J$3,'Slutlig allokering kvv'!$B$1:$AJ$1,0),FALSE)/1,0)</f>
        <v>0</v>
      </c>
      <c r="K343">
        <f>IFERROR(VLOOKUP($B343,Kraftvärmeprod!$B$1:$AH$479,MATCH(K$2,Kraftvärmeprod!$B$1:$AG$1,0),FALSE)/1,0)-IFERROR(VLOOKUP($B343,'Slutlig allokering kvv'!$B$2:$AC$462,MATCH(K$3,'Slutlig allokering kvv'!$B$1:$AJ$1,0),FALSE)/1,0)</f>
        <v>0</v>
      </c>
      <c r="L343">
        <f>IFERROR(VLOOKUP($B343,Kraftvärmeprod!$B$1:$AH$479,MATCH(L$2,Kraftvärmeprod!$B$1:$AG$1,0),FALSE)/1,0)-IFERROR(VLOOKUP($B343,'Slutlig allokering kvv'!$B$2:$AC$462,MATCH(L$3,'Slutlig allokering kvv'!$B$1:$AJ$1,0),FALSE)/1,0)</f>
        <v>0</v>
      </c>
      <c r="M343">
        <f>IFERROR(VLOOKUP($B343,Kraftvärmeprod!$B$1:$AH$479,MATCH(M$2,Kraftvärmeprod!$B$1:$AG$1,0),FALSE)/1,0)-IFERROR(VLOOKUP($B343,'Slutlig allokering kvv'!$B$2:$AC$462,MATCH(M$3,'Slutlig allokering kvv'!$B$1:$AJ$1,0),FALSE)/1,0)</f>
        <v>0</v>
      </c>
      <c r="N343">
        <f>IFERROR(VLOOKUP($B343,Kraftvärmeprod!$B$1:$AH$479,MATCH(N$2,Kraftvärmeprod!$B$1:$AG$1,0),FALSE)/1,0)-IFERROR(VLOOKUP($B343,'Slutlig allokering kvv'!$B$2:$AC$462,MATCH(N$3,'Slutlig allokering kvv'!$B$1:$AJ$1,0),FALSE)/1,0)</f>
        <v>0</v>
      </c>
      <c r="O343">
        <f>IFERROR(VLOOKUP($B343,Kraftvärmeprod!$B$1:$AH$479,MATCH(O$2,Kraftvärmeprod!$B$1:$AG$1,0),FALSE)/1,0)-IFERROR(VLOOKUP($B343,'Slutlig allokering kvv'!$B$2:$AC$462,MATCH(O$3,'Slutlig allokering kvv'!$B$1:$AJ$1,0),FALSE)/1,0)</f>
        <v>0</v>
      </c>
      <c r="P343">
        <f>IFERROR(VLOOKUP($B343,Kraftvärmeprod!$B$1:$AH$479,MATCH(P$2,Kraftvärmeprod!$B$1:$AG$1,0),FALSE)/1,0)-IFERROR(VLOOKUP($B343,'Slutlig allokering kvv'!$B$2:$AC$462,MATCH(P$3,'Slutlig allokering kvv'!$B$1:$AJ$1,0),FALSE)/1,0)</f>
        <v>0</v>
      </c>
      <c r="Q343">
        <f>IFERROR(VLOOKUP($B343,Kraftvärmeprod!$B$1:$AH$479,MATCH(Q$2,Kraftvärmeprod!$B$1:$AG$1,0),FALSE)/1,0)-IFERROR(VLOOKUP($B343,'Slutlig allokering kvv'!$B$2:$AC$462,MATCH(Q$3,'Slutlig allokering kvv'!$B$1:$AJ$1,0),FALSE)/1,0)</f>
        <v>0</v>
      </c>
      <c r="R343">
        <f>IFERROR(VLOOKUP($B343,Kraftvärmeprod!$B$1:$AH$479,MATCH(R$2,Kraftvärmeprod!$B$1:$AG$1,0),FALSE)/1,0)-IFERROR(VLOOKUP($B343,'Slutlig allokering kvv'!$B$2:$AC$462,MATCH(R$3,'Slutlig allokering kvv'!$B$1:$AJ$1,0),FALSE)/1,0)</f>
        <v>0</v>
      </c>
      <c r="S343">
        <f>IFERROR(VLOOKUP($B343,Kraftvärmeprod!$B$1:$AH$479,MATCH(S$2,Kraftvärmeprod!$B$1:$AG$1,0),FALSE)/1,0)-IFERROR(VLOOKUP($B343,'Slutlig allokering kvv'!$B$2:$AC$462,MATCH(S$3,'Slutlig allokering kvv'!$B$1:$AJ$1,0),FALSE)/1,0)</f>
        <v>0</v>
      </c>
      <c r="T343" s="6">
        <f>IFERROR(VLOOKUP($B343,Miljö!$B$1:$S$477,MATCH(T$2,Miljö!$B$1:$X$1,0),FALSE)/1,0)-IFERROR(VLOOKUP($B343,'Slutlig allokering kvv'!$B$2:$AC$462,MATCH(T$3,'Slutlig allokering kvv'!$B$1:$AJ$1,0),FALSE)/1,0)</f>
        <v>0</v>
      </c>
      <c r="U343">
        <f>IFERROR(VLOOKUP($B343,Kraftvärmeprod!$B$1:$AH$479,MATCH(U$2,Kraftvärmeprod!$B$1:$AG$1,0),FALSE)/1,0)-IFERROR(VLOOKUP($B343,'Slutlig allokering kvv'!$B$2:$AC$462,MATCH(U$3,'Slutlig allokering kvv'!$B$1:$AJ$1,0),FALSE)/1,0)</f>
        <v>0</v>
      </c>
      <c r="V343">
        <f>IFERROR(VLOOKUP($B343,Kraftvärmeprod!$B$1:$AH$479,MATCH(V$2,Kraftvärmeprod!$B$1:$AG$1,0),FALSE)/1,0)-IFERROR(VLOOKUP($B343,'Slutlig allokering kvv'!$B$2:$AC$462,MATCH(V$3,'Slutlig allokering kvv'!$B$1:$AJ$1,0),FALSE)/1,0)</f>
        <v>0</v>
      </c>
      <c r="W343">
        <f>IFERROR(VLOOKUP($B343,Kraftvärmeprod!$B$1:$AH$479,MATCH(W$2,Kraftvärmeprod!$B$1:$AG$1,0),FALSE)/1,0)-IFERROR(VLOOKUP($B343,'Slutlig allokering kvv'!$B$2:$AC$462,MATCH(W$3,'Slutlig allokering kvv'!$B$1:$AJ$1,0),FALSE)/1,0)</f>
        <v>0</v>
      </c>
      <c r="X343">
        <f>IFERROR(VLOOKUP($B343,Kraftvärmeprod!$B$1:$AH$479,MATCH(X$2,Kraftvärmeprod!$B$1:$AG$1,0),FALSE)/1,0)-IFERROR(VLOOKUP($B343,'Slutlig allokering kvv'!$B$2:$AC$462,MATCH(X$3,'Slutlig allokering kvv'!$B$1:$AJ$1,0),FALSE)/1,0)</f>
        <v>0</v>
      </c>
      <c r="Y343">
        <f>IFERROR(VLOOKUP($B343,Kraftvärmeprod!$B$1:$AH$479,MATCH(Y$2,Kraftvärmeprod!$B$1:$AG$1,0),FALSE)/1,0)-IFERROR(VLOOKUP($B343,'Slutlig allokering kvv'!$B$2:$AC$462,MATCH(Y$3,'Slutlig allokering kvv'!$B$1:$AJ$1,0),FALSE)/1,0)</f>
        <v>0</v>
      </c>
      <c r="Z343">
        <f>IFERROR(VLOOKUP($B343,Kraftvärmeprod!$B$1:$AH$479,MATCH(Z$2,Kraftvärmeprod!$B$1:$AG$1,0),FALSE)/1,0)-IFERROR(VLOOKUP($B343,'Slutlig allokering kvv'!$B$2:$AC$462,MATCH(Z$3,'Slutlig allokering kvv'!$B$1:$AJ$1,0),FALSE)/1,0)</f>
        <v>0</v>
      </c>
      <c r="AA343">
        <f>IFERROR(VLOOKUP($B343,Kraftvärmeprod!$B$1:$AH$479,MATCH(AA$2,Kraftvärmeprod!$B$1:$AG$1,0),FALSE)/1,0)-IFERROR(VLOOKUP($B343,'Slutlig allokering kvv'!$B$2:$AC$462,MATCH(AA$3,'Slutlig allokering kvv'!$B$1:$AJ$1,0),FALSE)/1,0)</f>
        <v>0</v>
      </c>
      <c r="AE343">
        <f t="shared" si="10"/>
        <v>0</v>
      </c>
      <c r="AG343">
        <f>IFERROR(VLOOKUP(B343,'Slutlig allokering kvv'!$B$2:$AJ$462,MATCH("Summa slutlig allokerad tillförd energi (utan hjälpel och rökgaskondensering):",'Slutlig allokering kvv'!$B$1:$AK$1,0),FALSE)/1,"")</f>
        <v>0</v>
      </c>
      <c r="AI343" s="137" t="str">
        <f>IFERROR(1-VLOOKUP(B343,'Slutlig allokering kvv'!$B$2:$AJ$462,MATCH("Andel av bränsle i kvv som allokerats till värme, exklusive rökgaskondensering och hjälpel",'Slutlig allokering kvv'!$B$1:$AK$1,0),FALSE),"")</f>
        <v/>
      </c>
      <c r="AK343" s="137" t="str">
        <f t="shared" si="11"/>
        <v/>
      </c>
    </row>
    <row r="344" spans="1:37" x14ac:dyDescent="0.25">
      <c r="A344" s="2" t="s">
        <v>520</v>
      </c>
      <c r="B344" s="2" t="s">
        <v>523</v>
      </c>
      <c r="C344" t="str">
        <f>IFERROR(VLOOKUP($B344,Kraftvärmeprod!$B$1:$AH$479,MATCH(C$3,Kraftvärmeprod!$B$1:$AG$1,0),FALSE)/1,"")</f>
        <v/>
      </c>
      <c r="D344" t="str">
        <f>IFERROR(VLOOKUP($B344,Kraftvärmeprod!$B$1:$AH$479,MATCH(D$3,Kraftvärmeprod!$B$1:$AG$1,0),FALSE)/1,"")</f>
        <v/>
      </c>
      <c r="E344">
        <f>IFERROR(VLOOKUP($B344,Kraftvärmeprod!$B$1:$AH$479,MATCH(E$2,Kraftvärmeprod!$B$1:$AG$1,0),FALSE)/1,0)-IFERROR(VLOOKUP($B344,'Slutlig allokering kvv'!$B$2:$AC$462,MATCH(E$3,'Slutlig allokering kvv'!$B$1:$AJ$1,0),FALSE)/1,0)</f>
        <v>0</v>
      </c>
      <c r="F344">
        <f>IFERROR(VLOOKUP($B344,Kraftvärmeprod!$B$1:$AH$479,MATCH(F$2,Kraftvärmeprod!$B$1:$AG$1,0),FALSE)/1,0)-IFERROR(VLOOKUP($B344,'Slutlig allokering kvv'!$B$2:$AC$462,MATCH(F$3,'Slutlig allokering kvv'!$B$1:$AJ$1,0),FALSE)/1,0)</f>
        <v>0</v>
      </c>
      <c r="G344">
        <f>IFERROR(VLOOKUP($B344,Kraftvärmeprod!$B$1:$AH$479,MATCH(G$2,Kraftvärmeprod!$B$1:$AG$1,0),FALSE)/1,0)-IFERROR(VLOOKUP($B344,'Slutlig allokering kvv'!$B$2:$AC$462,MATCH(G$3,'Slutlig allokering kvv'!$B$1:$AJ$1,0),FALSE)/1,0)</f>
        <v>0</v>
      </c>
      <c r="H344">
        <f>IFERROR(VLOOKUP($B344,Kraftvärmeprod!$B$1:$AH$479,MATCH(H$2,Kraftvärmeprod!$B$1:$AG$1,0),FALSE)/1,0)-IFERROR(VLOOKUP($B344,'Slutlig allokering kvv'!$B$2:$AC$462,MATCH(H$3,'Slutlig allokering kvv'!$B$1:$AJ$1,0),FALSE)/1,0)</f>
        <v>0</v>
      </c>
      <c r="I344">
        <f>IFERROR(VLOOKUP($B344,Kraftvärmeprod!$B$1:$AH$479,MATCH(I$2,Kraftvärmeprod!$B$1:$AG$1,0),FALSE)/1,0)-IFERROR(VLOOKUP($B344,'Slutlig allokering kvv'!$B$2:$AC$462,MATCH(I$3,'Slutlig allokering kvv'!$B$1:$AJ$1,0),FALSE)/1,0)</f>
        <v>0</v>
      </c>
      <c r="J344">
        <f>IFERROR(VLOOKUP($B344,Kraftvärmeprod!$B$1:$AH$479,MATCH(J$2,Kraftvärmeprod!$B$1:$AG$1,0),FALSE)/1,0)-IFERROR(VLOOKUP($B344,'Slutlig allokering kvv'!$B$2:$AC$462,MATCH(J$3,'Slutlig allokering kvv'!$B$1:$AJ$1,0),FALSE)/1,0)</f>
        <v>0</v>
      </c>
      <c r="K344">
        <f>IFERROR(VLOOKUP($B344,Kraftvärmeprod!$B$1:$AH$479,MATCH(K$2,Kraftvärmeprod!$B$1:$AG$1,0),FALSE)/1,0)-IFERROR(VLOOKUP($B344,'Slutlig allokering kvv'!$B$2:$AC$462,MATCH(K$3,'Slutlig allokering kvv'!$B$1:$AJ$1,0),FALSE)/1,0)</f>
        <v>0</v>
      </c>
      <c r="L344">
        <f>IFERROR(VLOOKUP($B344,Kraftvärmeprod!$B$1:$AH$479,MATCH(L$2,Kraftvärmeprod!$B$1:$AG$1,0),FALSE)/1,0)-IFERROR(VLOOKUP($B344,'Slutlig allokering kvv'!$B$2:$AC$462,MATCH(L$3,'Slutlig allokering kvv'!$B$1:$AJ$1,0),FALSE)/1,0)</f>
        <v>0</v>
      </c>
      <c r="M344">
        <f>IFERROR(VLOOKUP($B344,Kraftvärmeprod!$B$1:$AH$479,MATCH(M$2,Kraftvärmeprod!$B$1:$AG$1,0),FALSE)/1,0)-IFERROR(VLOOKUP($B344,'Slutlig allokering kvv'!$B$2:$AC$462,MATCH(M$3,'Slutlig allokering kvv'!$B$1:$AJ$1,0),FALSE)/1,0)</f>
        <v>0</v>
      </c>
      <c r="N344">
        <f>IFERROR(VLOOKUP($B344,Kraftvärmeprod!$B$1:$AH$479,MATCH(N$2,Kraftvärmeprod!$B$1:$AG$1,0),FALSE)/1,0)-IFERROR(VLOOKUP($B344,'Slutlig allokering kvv'!$B$2:$AC$462,MATCH(N$3,'Slutlig allokering kvv'!$B$1:$AJ$1,0),FALSE)/1,0)</f>
        <v>0</v>
      </c>
      <c r="O344">
        <f>IFERROR(VLOOKUP($B344,Kraftvärmeprod!$B$1:$AH$479,MATCH(O$2,Kraftvärmeprod!$B$1:$AG$1,0),FALSE)/1,0)-IFERROR(VLOOKUP($B344,'Slutlig allokering kvv'!$B$2:$AC$462,MATCH(O$3,'Slutlig allokering kvv'!$B$1:$AJ$1,0),FALSE)/1,0)</f>
        <v>0</v>
      </c>
      <c r="P344">
        <f>IFERROR(VLOOKUP($B344,Kraftvärmeprod!$B$1:$AH$479,MATCH(P$2,Kraftvärmeprod!$B$1:$AG$1,0),FALSE)/1,0)-IFERROR(VLOOKUP($B344,'Slutlig allokering kvv'!$B$2:$AC$462,MATCH(P$3,'Slutlig allokering kvv'!$B$1:$AJ$1,0),FALSE)/1,0)</f>
        <v>0</v>
      </c>
      <c r="Q344">
        <f>IFERROR(VLOOKUP($B344,Kraftvärmeprod!$B$1:$AH$479,MATCH(Q$2,Kraftvärmeprod!$B$1:$AG$1,0),FALSE)/1,0)-IFERROR(VLOOKUP($B344,'Slutlig allokering kvv'!$B$2:$AC$462,MATCH(Q$3,'Slutlig allokering kvv'!$B$1:$AJ$1,0),FALSE)/1,0)</f>
        <v>0</v>
      </c>
      <c r="R344">
        <f>IFERROR(VLOOKUP($B344,Kraftvärmeprod!$B$1:$AH$479,MATCH(R$2,Kraftvärmeprod!$B$1:$AG$1,0),FALSE)/1,0)-IFERROR(VLOOKUP($B344,'Slutlig allokering kvv'!$B$2:$AC$462,MATCH(R$3,'Slutlig allokering kvv'!$B$1:$AJ$1,0),FALSE)/1,0)</f>
        <v>0</v>
      </c>
      <c r="S344">
        <f>IFERROR(VLOOKUP($B344,Kraftvärmeprod!$B$1:$AH$479,MATCH(S$2,Kraftvärmeprod!$B$1:$AG$1,0),FALSE)/1,0)-IFERROR(VLOOKUP($B344,'Slutlig allokering kvv'!$B$2:$AC$462,MATCH(S$3,'Slutlig allokering kvv'!$B$1:$AJ$1,0),FALSE)/1,0)</f>
        <v>0</v>
      </c>
      <c r="T344" s="6">
        <f>IFERROR(VLOOKUP($B344,Miljö!$B$1:$S$477,MATCH(T$2,Miljö!$B$1:$X$1,0),FALSE)/1,0)-IFERROR(VLOOKUP($B344,'Slutlig allokering kvv'!$B$2:$AC$462,MATCH(T$3,'Slutlig allokering kvv'!$B$1:$AJ$1,0),FALSE)/1,0)</f>
        <v>0</v>
      </c>
      <c r="U344">
        <f>IFERROR(VLOOKUP($B344,Kraftvärmeprod!$B$1:$AH$479,MATCH(U$2,Kraftvärmeprod!$B$1:$AG$1,0),FALSE)/1,0)-IFERROR(VLOOKUP($B344,'Slutlig allokering kvv'!$B$2:$AC$462,MATCH(U$3,'Slutlig allokering kvv'!$B$1:$AJ$1,0),FALSE)/1,0)</f>
        <v>0</v>
      </c>
      <c r="V344">
        <f>IFERROR(VLOOKUP($B344,Kraftvärmeprod!$B$1:$AH$479,MATCH(V$2,Kraftvärmeprod!$B$1:$AG$1,0),FALSE)/1,0)-IFERROR(VLOOKUP($B344,'Slutlig allokering kvv'!$B$2:$AC$462,MATCH(V$3,'Slutlig allokering kvv'!$B$1:$AJ$1,0),FALSE)/1,0)</f>
        <v>0</v>
      </c>
      <c r="W344">
        <f>IFERROR(VLOOKUP($B344,Kraftvärmeprod!$B$1:$AH$479,MATCH(W$2,Kraftvärmeprod!$B$1:$AG$1,0),FALSE)/1,0)-IFERROR(VLOOKUP($B344,'Slutlig allokering kvv'!$B$2:$AC$462,MATCH(W$3,'Slutlig allokering kvv'!$B$1:$AJ$1,0),FALSE)/1,0)</f>
        <v>0</v>
      </c>
      <c r="X344">
        <f>IFERROR(VLOOKUP($B344,Kraftvärmeprod!$B$1:$AH$479,MATCH(X$2,Kraftvärmeprod!$B$1:$AG$1,0),FALSE)/1,0)-IFERROR(VLOOKUP($B344,'Slutlig allokering kvv'!$B$2:$AC$462,MATCH(X$3,'Slutlig allokering kvv'!$B$1:$AJ$1,0),FALSE)/1,0)</f>
        <v>0</v>
      </c>
      <c r="Y344">
        <f>IFERROR(VLOOKUP($B344,Kraftvärmeprod!$B$1:$AH$479,MATCH(Y$2,Kraftvärmeprod!$B$1:$AG$1,0),FALSE)/1,0)-IFERROR(VLOOKUP($B344,'Slutlig allokering kvv'!$B$2:$AC$462,MATCH(Y$3,'Slutlig allokering kvv'!$B$1:$AJ$1,0),FALSE)/1,0)</f>
        <v>0</v>
      </c>
      <c r="Z344">
        <f>IFERROR(VLOOKUP($B344,Kraftvärmeprod!$B$1:$AH$479,MATCH(Z$2,Kraftvärmeprod!$B$1:$AG$1,0),FALSE)/1,0)-IFERROR(VLOOKUP($B344,'Slutlig allokering kvv'!$B$2:$AC$462,MATCH(Z$3,'Slutlig allokering kvv'!$B$1:$AJ$1,0),FALSE)/1,0)</f>
        <v>0</v>
      </c>
      <c r="AA344">
        <f>IFERROR(VLOOKUP($B344,Kraftvärmeprod!$B$1:$AH$479,MATCH(AA$2,Kraftvärmeprod!$B$1:$AG$1,0),FALSE)/1,0)-IFERROR(VLOOKUP($B344,'Slutlig allokering kvv'!$B$2:$AC$462,MATCH(AA$3,'Slutlig allokering kvv'!$B$1:$AJ$1,0),FALSE)/1,0)</f>
        <v>0</v>
      </c>
      <c r="AE344">
        <f t="shared" si="10"/>
        <v>0</v>
      </c>
      <c r="AG344">
        <f>IFERROR(VLOOKUP(B344,'Slutlig allokering kvv'!$B$2:$AJ$462,MATCH("Summa slutlig allokerad tillförd energi (utan hjälpel och rökgaskondensering):",'Slutlig allokering kvv'!$B$1:$AK$1,0),FALSE)/1,"")</f>
        <v>0</v>
      </c>
      <c r="AI344" s="137" t="str">
        <f>IFERROR(1-VLOOKUP(B344,'Slutlig allokering kvv'!$B$2:$AJ$462,MATCH("Andel av bränsle i kvv som allokerats till värme, exklusive rökgaskondensering och hjälpel",'Slutlig allokering kvv'!$B$1:$AK$1,0),FALSE),"")</f>
        <v/>
      </c>
      <c r="AK344" s="137" t="str">
        <f t="shared" si="11"/>
        <v/>
      </c>
    </row>
    <row r="345" spans="1:37" x14ac:dyDescent="0.25">
      <c r="A345" s="2" t="s">
        <v>524</v>
      </c>
      <c r="B345" s="2" t="s">
        <v>11</v>
      </c>
      <c r="C345" t="str">
        <f>IFERROR(VLOOKUP($B345,Kraftvärmeprod!$B$1:$AH$479,MATCH(C$3,Kraftvärmeprod!$B$1:$AG$1,0),FALSE)/1,"")</f>
        <v/>
      </c>
      <c r="D345" t="str">
        <f>IFERROR(VLOOKUP($B345,Kraftvärmeprod!$B$1:$AH$479,MATCH(D$3,Kraftvärmeprod!$B$1:$AG$1,0),FALSE)/1,"")</f>
        <v/>
      </c>
      <c r="E345">
        <f>IFERROR(VLOOKUP($B345,Kraftvärmeprod!$B$1:$AH$479,MATCH(E$2,Kraftvärmeprod!$B$1:$AG$1,0),FALSE)/1,0)-IFERROR(VLOOKUP($B345,'Slutlig allokering kvv'!$B$2:$AC$462,MATCH(E$3,'Slutlig allokering kvv'!$B$1:$AJ$1,0),FALSE)/1,0)</f>
        <v>0</v>
      </c>
      <c r="F345">
        <f>IFERROR(VLOOKUP($B345,Kraftvärmeprod!$B$1:$AH$479,MATCH(F$2,Kraftvärmeprod!$B$1:$AG$1,0),FALSE)/1,0)-IFERROR(VLOOKUP($B345,'Slutlig allokering kvv'!$B$2:$AC$462,MATCH(F$3,'Slutlig allokering kvv'!$B$1:$AJ$1,0),FALSE)/1,0)</f>
        <v>0</v>
      </c>
      <c r="G345">
        <f>IFERROR(VLOOKUP($B345,Kraftvärmeprod!$B$1:$AH$479,MATCH(G$2,Kraftvärmeprod!$B$1:$AG$1,0),FALSE)/1,0)-IFERROR(VLOOKUP($B345,'Slutlig allokering kvv'!$B$2:$AC$462,MATCH(G$3,'Slutlig allokering kvv'!$B$1:$AJ$1,0),FALSE)/1,0)</f>
        <v>0</v>
      </c>
      <c r="H345">
        <f>IFERROR(VLOOKUP($B345,Kraftvärmeprod!$B$1:$AH$479,MATCH(H$2,Kraftvärmeprod!$B$1:$AG$1,0),FALSE)/1,0)-IFERROR(VLOOKUP($B345,'Slutlig allokering kvv'!$B$2:$AC$462,MATCH(H$3,'Slutlig allokering kvv'!$B$1:$AJ$1,0),FALSE)/1,0)</f>
        <v>0</v>
      </c>
      <c r="I345">
        <f>IFERROR(VLOOKUP($B345,Kraftvärmeprod!$B$1:$AH$479,MATCH(I$2,Kraftvärmeprod!$B$1:$AG$1,0),FALSE)/1,0)-IFERROR(VLOOKUP($B345,'Slutlig allokering kvv'!$B$2:$AC$462,MATCH(I$3,'Slutlig allokering kvv'!$B$1:$AJ$1,0),FALSE)/1,0)</f>
        <v>0</v>
      </c>
      <c r="J345">
        <f>IFERROR(VLOOKUP($B345,Kraftvärmeprod!$B$1:$AH$479,MATCH(J$2,Kraftvärmeprod!$B$1:$AG$1,0),FALSE)/1,0)-IFERROR(VLOOKUP($B345,'Slutlig allokering kvv'!$B$2:$AC$462,MATCH(J$3,'Slutlig allokering kvv'!$B$1:$AJ$1,0),FALSE)/1,0)</f>
        <v>0</v>
      </c>
      <c r="K345">
        <f>IFERROR(VLOOKUP($B345,Kraftvärmeprod!$B$1:$AH$479,MATCH(K$2,Kraftvärmeprod!$B$1:$AG$1,0),FALSE)/1,0)-IFERROR(VLOOKUP($B345,'Slutlig allokering kvv'!$B$2:$AC$462,MATCH(K$3,'Slutlig allokering kvv'!$B$1:$AJ$1,0),FALSE)/1,0)</f>
        <v>0</v>
      </c>
      <c r="L345">
        <f>IFERROR(VLOOKUP($B345,Kraftvärmeprod!$B$1:$AH$479,MATCH(L$2,Kraftvärmeprod!$B$1:$AG$1,0),FALSE)/1,0)-IFERROR(VLOOKUP($B345,'Slutlig allokering kvv'!$B$2:$AC$462,MATCH(L$3,'Slutlig allokering kvv'!$B$1:$AJ$1,0),FALSE)/1,0)</f>
        <v>0</v>
      </c>
      <c r="M345">
        <f>IFERROR(VLOOKUP($B345,Kraftvärmeprod!$B$1:$AH$479,MATCH(M$2,Kraftvärmeprod!$B$1:$AG$1,0),FALSE)/1,0)-IFERROR(VLOOKUP($B345,'Slutlig allokering kvv'!$B$2:$AC$462,MATCH(M$3,'Slutlig allokering kvv'!$B$1:$AJ$1,0),FALSE)/1,0)</f>
        <v>0</v>
      </c>
      <c r="N345">
        <f>IFERROR(VLOOKUP($B345,Kraftvärmeprod!$B$1:$AH$479,MATCH(N$2,Kraftvärmeprod!$B$1:$AG$1,0),FALSE)/1,0)-IFERROR(VLOOKUP($B345,'Slutlig allokering kvv'!$B$2:$AC$462,MATCH(N$3,'Slutlig allokering kvv'!$B$1:$AJ$1,0),FALSE)/1,0)</f>
        <v>0</v>
      </c>
      <c r="O345">
        <f>IFERROR(VLOOKUP($B345,Kraftvärmeprod!$B$1:$AH$479,MATCH(O$2,Kraftvärmeprod!$B$1:$AG$1,0),FALSE)/1,0)-IFERROR(VLOOKUP($B345,'Slutlig allokering kvv'!$B$2:$AC$462,MATCH(O$3,'Slutlig allokering kvv'!$B$1:$AJ$1,0),FALSE)/1,0)</f>
        <v>0</v>
      </c>
      <c r="P345">
        <f>IFERROR(VLOOKUP($B345,Kraftvärmeprod!$B$1:$AH$479,MATCH(P$2,Kraftvärmeprod!$B$1:$AG$1,0),FALSE)/1,0)-IFERROR(VLOOKUP($B345,'Slutlig allokering kvv'!$B$2:$AC$462,MATCH(P$3,'Slutlig allokering kvv'!$B$1:$AJ$1,0),FALSE)/1,0)</f>
        <v>0</v>
      </c>
      <c r="Q345">
        <f>IFERROR(VLOOKUP($B345,Kraftvärmeprod!$B$1:$AH$479,MATCH(Q$2,Kraftvärmeprod!$B$1:$AG$1,0),FALSE)/1,0)-IFERROR(VLOOKUP($B345,'Slutlig allokering kvv'!$B$2:$AC$462,MATCH(Q$3,'Slutlig allokering kvv'!$B$1:$AJ$1,0),FALSE)/1,0)</f>
        <v>0</v>
      </c>
      <c r="R345">
        <f>IFERROR(VLOOKUP($B345,Kraftvärmeprod!$B$1:$AH$479,MATCH(R$2,Kraftvärmeprod!$B$1:$AG$1,0),FALSE)/1,0)-IFERROR(VLOOKUP($B345,'Slutlig allokering kvv'!$B$2:$AC$462,MATCH(R$3,'Slutlig allokering kvv'!$B$1:$AJ$1,0),FALSE)/1,0)</f>
        <v>0</v>
      </c>
      <c r="S345">
        <f>IFERROR(VLOOKUP($B345,Kraftvärmeprod!$B$1:$AH$479,MATCH(S$2,Kraftvärmeprod!$B$1:$AG$1,0),FALSE)/1,0)-IFERROR(VLOOKUP($B345,'Slutlig allokering kvv'!$B$2:$AC$462,MATCH(S$3,'Slutlig allokering kvv'!$B$1:$AJ$1,0),FALSE)/1,0)</f>
        <v>0</v>
      </c>
      <c r="T345" s="6">
        <f>IFERROR(VLOOKUP($B345,Miljö!$B$1:$S$477,MATCH(T$2,Miljö!$B$1:$X$1,0),FALSE)/1,0)-IFERROR(VLOOKUP($B345,'Slutlig allokering kvv'!$B$2:$AC$462,MATCH(T$3,'Slutlig allokering kvv'!$B$1:$AJ$1,0),FALSE)/1,0)</f>
        <v>0</v>
      </c>
      <c r="U345">
        <f>IFERROR(VLOOKUP($B345,Kraftvärmeprod!$B$1:$AH$479,MATCH(U$2,Kraftvärmeprod!$B$1:$AG$1,0),FALSE)/1,0)-IFERROR(VLOOKUP($B345,'Slutlig allokering kvv'!$B$2:$AC$462,MATCH(U$3,'Slutlig allokering kvv'!$B$1:$AJ$1,0),FALSE)/1,0)</f>
        <v>0</v>
      </c>
      <c r="V345">
        <f>IFERROR(VLOOKUP($B345,Kraftvärmeprod!$B$1:$AH$479,MATCH(V$2,Kraftvärmeprod!$B$1:$AG$1,0),FALSE)/1,0)-IFERROR(VLOOKUP($B345,'Slutlig allokering kvv'!$B$2:$AC$462,MATCH(V$3,'Slutlig allokering kvv'!$B$1:$AJ$1,0),FALSE)/1,0)</f>
        <v>0</v>
      </c>
      <c r="W345">
        <f>IFERROR(VLOOKUP($B345,Kraftvärmeprod!$B$1:$AH$479,MATCH(W$2,Kraftvärmeprod!$B$1:$AG$1,0),FALSE)/1,0)-IFERROR(VLOOKUP($B345,'Slutlig allokering kvv'!$B$2:$AC$462,MATCH(W$3,'Slutlig allokering kvv'!$B$1:$AJ$1,0),FALSE)/1,0)</f>
        <v>0</v>
      </c>
      <c r="X345">
        <f>IFERROR(VLOOKUP($B345,Kraftvärmeprod!$B$1:$AH$479,MATCH(X$2,Kraftvärmeprod!$B$1:$AG$1,0),FALSE)/1,0)-IFERROR(VLOOKUP($B345,'Slutlig allokering kvv'!$B$2:$AC$462,MATCH(X$3,'Slutlig allokering kvv'!$B$1:$AJ$1,0),FALSE)/1,0)</f>
        <v>0</v>
      </c>
      <c r="Y345">
        <f>IFERROR(VLOOKUP($B345,Kraftvärmeprod!$B$1:$AH$479,MATCH(Y$2,Kraftvärmeprod!$B$1:$AG$1,0),FALSE)/1,0)-IFERROR(VLOOKUP($B345,'Slutlig allokering kvv'!$B$2:$AC$462,MATCH(Y$3,'Slutlig allokering kvv'!$B$1:$AJ$1,0),FALSE)/1,0)</f>
        <v>0</v>
      </c>
      <c r="Z345">
        <f>IFERROR(VLOOKUP($B345,Kraftvärmeprod!$B$1:$AH$479,MATCH(Z$2,Kraftvärmeprod!$B$1:$AG$1,0),FALSE)/1,0)-IFERROR(VLOOKUP($B345,'Slutlig allokering kvv'!$B$2:$AC$462,MATCH(Z$3,'Slutlig allokering kvv'!$B$1:$AJ$1,0),FALSE)/1,0)</f>
        <v>0</v>
      </c>
      <c r="AA345">
        <f>IFERROR(VLOOKUP($B345,Kraftvärmeprod!$B$1:$AH$479,MATCH(AA$2,Kraftvärmeprod!$B$1:$AG$1,0),FALSE)/1,0)-IFERROR(VLOOKUP($B345,'Slutlig allokering kvv'!$B$2:$AC$462,MATCH(AA$3,'Slutlig allokering kvv'!$B$1:$AJ$1,0),FALSE)/1,0)</f>
        <v>0</v>
      </c>
      <c r="AE345">
        <f t="shared" si="10"/>
        <v>0</v>
      </c>
      <c r="AG345">
        <f>IFERROR(VLOOKUP(B345,'Slutlig allokering kvv'!$B$2:$AJ$462,MATCH("Summa slutlig allokerad tillförd energi (utan hjälpel och rökgaskondensering):",'Slutlig allokering kvv'!$B$1:$AK$1,0),FALSE)/1,"")</f>
        <v>0</v>
      </c>
      <c r="AI345" s="137" t="str">
        <f>IFERROR(1-VLOOKUP(B345,'Slutlig allokering kvv'!$B$2:$AJ$462,MATCH("Andel av bränsle i kvv som allokerats till värme, exklusive rökgaskondensering och hjälpel",'Slutlig allokering kvv'!$B$1:$AK$1,0),FALSE),"")</f>
        <v/>
      </c>
      <c r="AK345" s="137" t="str">
        <f t="shared" si="11"/>
        <v/>
      </c>
    </row>
    <row r="346" spans="1:37" x14ac:dyDescent="0.25">
      <c r="A346" s="2" t="s">
        <v>524</v>
      </c>
      <c r="B346" s="2" t="s">
        <v>525</v>
      </c>
      <c r="C346" t="str">
        <f>IFERROR(VLOOKUP($B346,Kraftvärmeprod!$B$1:$AH$479,MATCH(C$3,Kraftvärmeprod!$B$1:$AG$1,0),FALSE)/1,"")</f>
        <v/>
      </c>
      <c r="D346" t="str">
        <f>IFERROR(VLOOKUP($B346,Kraftvärmeprod!$B$1:$AH$479,MATCH(D$3,Kraftvärmeprod!$B$1:$AG$1,0),FALSE)/1,"")</f>
        <v/>
      </c>
      <c r="E346">
        <f>IFERROR(VLOOKUP($B346,Kraftvärmeprod!$B$1:$AH$479,MATCH(E$2,Kraftvärmeprod!$B$1:$AG$1,0),FALSE)/1,0)-IFERROR(VLOOKUP($B346,'Slutlig allokering kvv'!$B$2:$AC$462,MATCH(E$3,'Slutlig allokering kvv'!$B$1:$AJ$1,0),FALSE)/1,0)</f>
        <v>0</v>
      </c>
      <c r="F346">
        <f>IFERROR(VLOOKUP($B346,Kraftvärmeprod!$B$1:$AH$479,MATCH(F$2,Kraftvärmeprod!$B$1:$AG$1,0),FALSE)/1,0)-IFERROR(VLOOKUP($B346,'Slutlig allokering kvv'!$B$2:$AC$462,MATCH(F$3,'Slutlig allokering kvv'!$B$1:$AJ$1,0),FALSE)/1,0)</f>
        <v>0</v>
      </c>
      <c r="G346">
        <f>IFERROR(VLOOKUP($B346,Kraftvärmeprod!$B$1:$AH$479,MATCH(G$2,Kraftvärmeprod!$B$1:$AG$1,0),FALSE)/1,0)-IFERROR(VLOOKUP($B346,'Slutlig allokering kvv'!$B$2:$AC$462,MATCH(G$3,'Slutlig allokering kvv'!$B$1:$AJ$1,0),FALSE)/1,0)</f>
        <v>0</v>
      </c>
      <c r="H346">
        <f>IFERROR(VLOOKUP($B346,Kraftvärmeprod!$B$1:$AH$479,MATCH(H$2,Kraftvärmeprod!$B$1:$AG$1,0),FALSE)/1,0)-IFERROR(VLOOKUP($B346,'Slutlig allokering kvv'!$B$2:$AC$462,MATCH(H$3,'Slutlig allokering kvv'!$B$1:$AJ$1,0),FALSE)/1,0)</f>
        <v>0</v>
      </c>
      <c r="I346">
        <f>IFERROR(VLOOKUP($B346,Kraftvärmeprod!$B$1:$AH$479,MATCH(I$2,Kraftvärmeprod!$B$1:$AG$1,0),FALSE)/1,0)-IFERROR(VLOOKUP($B346,'Slutlig allokering kvv'!$B$2:$AC$462,MATCH(I$3,'Slutlig allokering kvv'!$B$1:$AJ$1,0),FALSE)/1,0)</f>
        <v>0</v>
      </c>
      <c r="J346">
        <f>IFERROR(VLOOKUP($B346,Kraftvärmeprod!$B$1:$AH$479,MATCH(J$2,Kraftvärmeprod!$B$1:$AG$1,0),FALSE)/1,0)-IFERROR(VLOOKUP($B346,'Slutlig allokering kvv'!$B$2:$AC$462,MATCH(J$3,'Slutlig allokering kvv'!$B$1:$AJ$1,0),FALSE)/1,0)</f>
        <v>0</v>
      </c>
      <c r="K346">
        <f>IFERROR(VLOOKUP($B346,Kraftvärmeprod!$B$1:$AH$479,MATCH(K$2,Kraftvärmeprod!$B$1:$AG$1,0),FALSE)/1,0)-IFERROR(VLOOKUP($B346,'Slutlig allokering kvv'!$B$2:$AC$462,MATCH(K$3,'Slutlig allokering kvv'!$B$1:$AJ$1,0),FALSE)/1,0)</f>
        <v>0</v>
      </c>
      <c r="L346">
        <f>IFERROR(VLOOKUP($B346,Kraftvärmeprod!$B$1:$AH$479,MATCH(L$2,Kraftvärmeprod!$B$1:$AG$1,0),FALSE)/1,0)-IFERROR(VLOOKUP($B346,'Slutlig allokering kvv'!$B$2:$AC$462,MATCH(L$3,'Slutlig allokering kvv'!$B$1:$AJ$1,0),FALSE)/1,0)</f>
        <v>0</v>
      </c>
      <c r="M346">
        <f>IFERROR(VLOOKUP($B346,Kraftvärmeprod!$B$1:$AH$479,MATCH(M$2,Kraftvärmeprod!$B$1:$AG$1,0),FALSE)/1,0)-IFERROR(VLOOKUP($B346,'Slutlig allokering kvv'!$B$2:$AC$462,MATCH(M$3,'Slutlig allokering kvv'!$B$1:$AJ$1,0),FALSE)/1,0)</f>
        <v>0</v>
      </c>
      <c r="N346">
        <f>IFERROR(VLOOKUP($B346,Kraftvärmeprod!$B$1:$AH$479,MATCH(N$2,Kraftvärmeprod!$B$1:$AG$1,0),FALSE)/1,0)-IFERROR(VLOOKUP($B346,'Slutlig allokering kvv'!$B$2:$AC$462,MATCH(N$3,'Slutlig allokering kvv'!$B$1:$AJ$1,0),FALSE)/1,0)</f>
        <v>0</v>
      </c>
      <c r="O346">
        <f>IFERROR(VLOOKUP($B346,Kraftvärmeprod!$B$1:$AH$479,MATCH(O$2,Kraftvärmeprod!$B$1:$AG$1,0),FALSE)/1,0)-IFERROR(VLOOKUP($B346,'Slutlig allokering kvv'!$B$2:$AC$462,MATCH(O$3,'Slutlig allokering kvv'!$B$1:$AJ$1,0),FALSE)/1,0)</f>
        <v>0</v>
      </c>
      <c r="P346">
        <f>IFERROR(VLOOKUP($B346,Kraftvärmeprod!$B$1:$AH$479,MATCH(P$2,Kraftvärmeprod!$B$1:$AG$1,0),FALSE)/1,0)-IFERROR(VLOOKUP($B346,'Slutlig allokering kvv'!$B$2:$AC$462,MATCH(P$3,'Slutlig allokering kvv'!$B$1:$AJ$1,0),FALSE)/1,0)</f>
        <v>0</v>
      </c>
      <c r="Q346">
        <f>IFERROR(VLOOKUP($B346,Kraftvärmeprod!$B$1:$AH$479,MATCH(Q$2,Kraftvärmeprod!$B$1:$AG$1,0),FALSE)/1,0)-IFERROR(VLOOKUP($B346,'Slutlig allokering kvv'!$B$2:$AC$462,MATCH(Q$3,'Slutlig allokering kvv'!$B$1:$AJ$1,0),FALSE)/1,0)</f>
        <v>0</v>
      </c>
      <c r="R346">
        <f>IFERROR(VLOOKUP($B346,Kraftvärmeprod!$B$1:$AH$479,MATCH(R$2,Kraftvärmeprod!$B$1:$AG$1,0),FALSE)/1,0)-IFERROR(VLOOKUP($B346,'Slutlig allokering kvv'!$B$2:$AC$462,MATCH(R$3,'Slutlig allokering kvv'!$B$1:$AJ$1,0),FALSE)/1,0)</f>
        <v>0</v>
      </c>
      <c r="S346">
        <f>IFERROR(VLOOKUP($B346,Kraftvärmeprod!$B$1:$AH$479,MATCH(S$2,Kraftvärmeprod!$B$1:$AG$1,0),FALSE)/1,0)-IFERROR(VLOOKUP($B346,'Slutlig allokering kvv'!$B$2:$AC$462,MATCH(S$3,'Slutlig allokering kvv'!$B$1:$AJ$1,0),FALSE)/1,0)</f>
        <v>0</v>
      </c>
      <c r="T346" s="6">
        <f>IFERROR(VLOOKUP($B346,Miljö!$B$1:$S$477,MATCH(T$2,Miljö!$B$1:$X$1,0),FALSE)/1,0)-IFERROR(VLOOKUP($B346,'Slutlig allokering kvv'!$B$2:$AC$462,MATCH(T$3,'Slutlig allokering kvv'!$B$1:$AJ$1,0),FALSE)/1,0)</f>
        <v>0</v>
      </c>
      <c r="U346">
        <f>IFERROR(VLOOKUP($B346,Kraftvärmeprod!$B$1:$AH$479,MATCH(U$2,Kraftvärmeprod!$B$1:$AG$1,0),FALSE)/1,0)-IFERROR(VLOOKUP($B346,'Slutlig allokering kvv'!$B$2:$AC$462,MATCH(U$3,'Slutlig allokering kvv'!$B$1:$AJ$1,0),FALSE)/1,0)</f>
        <v>0</v>
      </c>
      <c r="V346">
        <f>IFERROR(VLOOKUP($B346,Kraftvärmeprod!$B$1:$AH$479,MATCH(V$2,Kraftvärmeprod!$B$1:$AG$1,0),FALSE)/1,0)-IFERROR(VLOOKUP($B346,'Slutlig allokering kvv'!$B$2:$AC$462,MATCH(V$3,'Slutlig allokering kvv'!$B$1:$AJ$1,0),FALSE)/1,0)</f>
        <v>0</v>
      </c>
      <c r="W346">
        <f>IFERROR(VLOOKUP($B346,Kraftvärmeprod!$B$1:$AH$479,MATCH(W$2,Kraftvärmeprod!$B$1:$AG$1,0),FALSE)/1,0)-IFERROR(VLOOKUP($B346,'Slutlig allokering kvv'!$B$2:$AC$462,MATCH(W$3,'Slutlig allokering kvv'!$B$1:$AJ$1,0),FALSE)/1,0)</f>
        <v>0</v>
      </c>
      <c r="X346">
        <f>IFERROR(VLOOKUP($B346,Kraftvärmeprod!$B$1:$AH$479,MATCH(X$2,Kraftvärmeprod!$B$1:$AG$1,0),FALSE)/1,0)-IFERROR(VLOOKUP($B346,'Slutlig allokering kvv'!$B$2:$AC$462,MATCH(X$3,'Slutlig allokering kvv'!$B$1:$AJ$1,0),FALSE)/1,0)</f>
        <v>0</v>
      </c>
      <c r="Y346">
        <f>IFERROR(VLOOKUP($B346,Kraftvärmeprod!$B$1:$AH$479,MATCH(Y$2,Kraftvärmeprod!$B$1:$AG$1,0),FALSE)/1,0)-IFERROR(VLOOKUP($B346,'Slutlig allokering kvv'!$B$2:$AC$462,MATCH(Y$3,'Slutlig allokering kvv'!$B$1:$AJ$1,0),FALSE)/1,0)</f>
        <v>0</v>
      </c>
      <c r="Z346">
        <f>IFERROR(VLOOKUP($B346,Kraftvärmeprod!$B$1:$AH$479,MATCH(Z$2,Kraftvärmeprod!$B$1:$AG$1,0),FALSE)/1,0)-IFERROR(VLOOKUP($B346,'Slutlig allokering kvv'!$B$2:$AC$462,MATCH(Z$3,'Slutlig allokering kvv'!$B$1:$AJ$1,0),FALSE)/1,0)</f>
        <v>0</v>
      </c>
      <c r="AA346">
        <f>IFERROR(VLOOKUP($B346,Kraftvärmeprod!$B$1:$AH$479,MATCH(AA$2,Kraftvärmeprod!$B$1:$AG$1,0),FALSE)/1,0)-IFERROR(VLOOKUP($B346,'Slutlig allokering kvv'!$B$2:$AC$462,MATCH(AA$3,'Slutlig allokering kvv'!$B$1:$AJ$1,0),FALSE)/1,0)</f>
        <v>0</v>
      </c>
      <c r="AE346">
        <f t="shared" si="10"/>
        <v>0</v>
      </c>
      <c r="AG346">
        <f>IFERROR(VLOOKUP(B346,'Slutlig allokering kvv'!$B$2:$AJ$462,MATCH("Summa slutlig allokerad tillförd energi (utan hjälpel och rökgaskondensering):",'Slutlig allokering kvv'!$B$1:$AK$1,0),FALSE)/1,"")</f>
        <v>0</v>
      </c>
      <c r="AI346" s="137" t="str">
        <f>IFERROR(1-VLOOKUP(B346,'Slutlig allokering kvv'!$B$2:$AJ$462,MATCH("Andel av bränsle i kvv som allokerats till värme, exklusive rökgaskondensering och hjälpel",'Slutlig allokering kvv'!$B$1:$AK$1,0),FALSE),"")</f>
        <v/>
      </c>
      <c r="AK346" s="137" t="str">
        <f t="shared" si="11"/>
        <v/>
      </c>
    </row>
    <row r="347" spans="1:37" x14ac:dyDescent="0.25">
      <c r="A347" s="2" t="s">
        <v>524</v>
      </c>
      <c r="B347" s="2" t="s">
        <v>318</v>
      </c>
      <c r="C347" t="str">
        <f>IFERROR(VLOOKUP($B347,Kraftvärmeprod!$B$1:$AH$479,MATCH(C$3,Kraftvärmeprod!$B$1:$AG$1,0),FALSE)/1,"")</f>
        <v/>
      </c>
      <c r="D347" t="str">
        <f>IFERROR(VLOOKUP($B347,Kraftvärmeprod!$B$1:$AH$479,MATCH(D$3,Kraftvärmeprod!$B$1:$AG$1,0),FALSE)/1,"")</f>
        <v/>
      </c>
      <c r="E347">
        <f>IFERROR(VLOOKUP($B347,Kraftvärmeprod!$B$1:$AH$479,MATCH(E$2,Kraftvärmeprod!$B$1:$AG$1,0),FALSE)/1,0)-IFERROR(VLOOKUP($B347,'Slutlig allokering kvv'!$B$2:$AC$462,MATCH(E$3,'Slutlig allokering kvv'!$B$1:$AJ$1,0),FALSE)/1,0)</f>
        <v>0</v>
      </c>
      <c r="F347">
        <f>IFERROR(VLOOKUP($B347,Kraftvärmeprod!$B$1:$AH$479,MATCH(F$2,Kraftvärmeprod!$B$1:$AG$1,0),FALSE)/1,0)-IFERROR(VLOOKUP($B347,'Slutlig allokering kvv'!$B$2:$AC$462,MATCH(F$3,'Slutlig allokering kvv'!$B$1:$AJ$1,0),FALSE)/1,0)</f>
        <v>0</v>
      </c>
      <c r="G347">
        <f>IFERROR(VLOOKUP($B347,Kraftvärmeprod!$B$1:$AH$479,MATCH(G$2,Kraftvärmeprod!$B$1:$AG$1,0),FALSE)/1,0)-IFERROR(VLOOKUP($B347,'Slutlig allokering kvv'!$B$2:$AC$462,MATCH(G$3,'Slutlig allokering kvv'!$B$1:$AJ$1,0),FALSE)/1,0)</f>
        <v>0</v>
      </c>
      <c r="H347">
        <f>IFERROR(VLOOKUP($B347,Kraftvärmeprod!$B$1:$AH$479,MATCH(H$2,Kraftvärmeprod!$B$1:$AG$1,0),FALSE)/1,0)-IFERROR(VLOOKUP($B347,'Slutlig allokering kvv'!$B$2:$AC$462,MATCH(H$3,'Slutlig allokering kvv'!$B$1:$AJ$1,0),FALSE)/1,0)</f>
        <v>0</v>
      </c>
      <c r="I347">
        <f>IFERROR(VLOOKUP($B347,Kraftvärmeprod!$B$1:$AH$479,MATCH(I$2,Kraftvärmeprod!$B$1:$AG$1,0),FALSE)/1,0)-IFERROR(VLOOKUP($B347,'Slutlig allokering kvv'!$B$2:$AC$462,MATCH(I$3,'Slutlig allokering kvv'!$B$1:$AJ$1,0),FALSE)/1,0)</f>
        <v>0</v>
      </c>
      <c r="J347">
        <f>IFERROR(VLOOKUP($B347,Kraftvärmeprod!$B$1:$AH$479,MATCH(J$2,Kraftvärmeprod!$B$1:$AG$1,0),FALSE)/1,0)-IFERROR(VLOOKUP($B347,'Slutlig allokering kvv'!$B$2:$AC$462,MATCH(J$3,'Slutlig allokering kvv'!$B$1:$AJ$1,0),FALSE)/1,0)</f>
        <v>0</v>
      </c>
      <c r="K347">
        <f>IFERROR(VLOOKUP($B347,Kraftvärmeprod!$B$1:$AH$479,MATCH(K$2,Kraftvärmeprod!$B$1:$AG$1,0),FALSE)/1,0)-IFERROR(VLOOKUP($B347,'Slutlig allokering kvv'!$B$2:$AC$462,MATCH(K$3,'Slutlig allokering kvv'!$B$1:$AJ$1,0),FALSE)/1,0)</f>
        <v>0</v>
      </c>
      <c r="L347">
        <f>IFERROR(VLOOKUP($B347,Kraftvärmeprod!$B$1:$AH$479,MATCH(L$2,Kraftvärmeprod!$B$1:$AG$1,0),FALSE)/1,0)-IFERROR(VLOOKUP($B347,'Slutlig allokering kvv'!$B$2:$AC$462,MATCH(L$3,'Slutlig allokering kvv'!$B$1:$AJ$1,0),FALSE)/1,0)</f>
        <v>0</v>
      </c>
      <c r="M347">
        <f>IFERROR(VLOOKUP($B347,Kraftvärmeprod!$B$1:$AH$479,MATCH(M$2,Kraftvärmeprod!$B$1:$AG$1,0),FALSE)/1,0)-IFERROR(VLOOKUP($B347,'Slutlig allokering kvv'!$B$2:$AC$462,MATCH(M$3,'Slutlig allokering kvv'!$B$1:$AJ$1,0),FALSE)/1,0)</f>
        <v>0</v>
      </c>
      <c r="N347">
        <f>IFERROR(VLOOKUP($B347,Kraftvärmeprod!$B$1:$AH$479,MATCH(N$2,Kraftvärmeprod!$B$1:$AG$1,0),FALSE)/1,0)-IFERROR(VLOOKUP($B347,'Slutlig allokering kvv'!$B$2:$AC$462,MATCH(N$3,'Slutlig allokering kvv'!$B$1:$AJ$1,0),FALSE)/1,0)</f>
        <v>0</v>
      </c>
      <c r="O347">
        <f>IFERROR(VLOOKUP($B347,Kraftvärmeprod!$B$1:$AH$479,MATCH(O$2,Kraftvärmeprod!$B$1:$AG$1,0),FALSE)/1,0)-IFERROR(VLOOKUP($B347,'Slutlig allokering kvv'!$B$2:$AC$462,MATCH(O$3,'Slutlig allokering kvv'!$B$1:$AJ$1,0),FALSE)/1,0)</f>
        <v>0</v>
      </c>
      <c r="P347">
        <f>IFERROR(VLOOKUP($B347,Kraftvärmeprod!$B$1:$AH$479,MATCH(P$2,Kraftvärmeprod!$B$1:$AG$1,0),FALSE)/1,0)-IFERROR(VLOOKUP($B347,'Slutlig allokering kvv'!$B$2:$AC$462,MATCH(P$3,'Slutlig allokering kvv'!$B$1:$AJ$1,0),FALSE)/1,0)</f>
        <v>0</v>
      </c>
      <c r="Q347">
        <f>IFERROR(VLOOKUP($B347,Kraftvärmeprod!$B$1:$AH$479,MATCH(Q$2,Kraftvärmeprod!$B$1:$AG$1,0),FALSE)/1,0)-IFERROR(VLOOKUP($B347,'Slutlig allokering kvv'!$B$2:$AC$462,MATCH(Q$3,'Slutlig allokering kvv'!$B$1:$AJ$1,0),FALSE)/1,0)</f>
        <v>0</v>
      </c>
      <c r="R347">
        <f>IFERROR(VLOOKUP($B347,Kraftvärmeprod!$B$1:$AH$479,MATCH(R$2,Kraftvärmeprod!$B$1:$AG$1,0),FALSE)/1,0)-IFERROR(VLOOKUP($B347,'Slutlig allokering kvv'!$B$2:$AC$462,MATCH(R$3,'Slutlig allokering kvv'!$B$1:$AJ$1,0),FALSE)/1,0)</f>
        <v>0</v>
      </c>
      <c r="S347">
        <f>IFERROR(VLOOKUP($B347,Kraftvärmeprod!$B$1:$AH$479,MATCH(S$2,Kraftvärmeprod!$B$1:$AG$1,0),FALSE)/1,0)-IFERROR(VLOOKUP($B347,'Slutlig allokering kvv'!$B$2:$AC$462,MATCH(S$3,'Slutlig allokering kvv'!$B$1:$AJ$1,0),FALSE)/1,0)</f>
        <v>0</v>
      </c>
      <c r="T347" s="6">
        <f>IFERROR(VLOOKUP($B347,Miljö!$B$1:$S$477,MATCH(T$2,Miljö!$B$1:$X$1,0),FALSE)/1,0)-IFERROR(VLOOKUP($B347,'Slutlig allokering kvv'!$B$2:$AC$462,MATCH(T$3,'Slutlig allokering kvv'!$B$1:$AJ$1,0),FALSE)/1,0)</f>
        <v>0</v>
      </c>
      <c r="U347">
        <f>IFERROR(VLOOKUP($B347,Kraftvärmeprod!$B$1:$AH$479,MATCH(U$2,Kraftvärmeprod!$B$1:$AG$1,0),FALSE)/1,0)-IFERROR(VLOOKUP($B347,'Slutlig allokering kvv'!$B$2:$AC$462,MATCH(U$3,'Slutlig allokering kvv'!$B$1:$AJ$1,0),FALSE)/1,0)</f>
        <v>0</v>
      </c>
      <c r="V347">
        <f>IFERROR(VLOOKUP($B347,Kraftvärmeprod!$B$1:$AH$479,MATCH(V$2,Kraftvärmeprod!$B$1:$AG$1,0),FALSE)/1,0)-IFERROR(VLOOKUP($B347,'Slutlig allokering kvv'!$B$2:$AC$462,MATCH(V$3,'Slutlig allokering kvv'!$B$1:$AJ$1,0),FALSE)/1,0)</f>
        <v>0</v>
      </c>
      <c r="W347">
        <f>IFERROR(VLOOKUP($B347,Kraftvärmeprod!$B$1:$AH$479,MATCH(W$2,Kraftvärmeprod!$B$1:$AG$1,0),FALSE)/1,0)-IFERROR(VLOOKUP($B347,'Slutlig allokering kvv'!$B$2:$AC$462,MATCH(W$3,'Slutlig allokering kvv'!$B$1:$AJ$1,0),FALSE)/1,0)</f>
        <v>0</v>
      </c>
      <c r="X347">
        <f>IFERROR(VLOOKUP($B347,Kraftvärmeprod!$B$1:$AH$479,MATCH(X$2,Kraftvärmeprod!$B$1:$AG$1,0),FALSE)/1,0)-IFERROR(VLOOKUP($B347,'Slutlig allokering kvv'!$B$2:$AC$462,MATCH(X$3,'Slutlig allokering kvv'!$B$1:$AJ$1,0),FALSE)/1,0)</f>
        <v>0</v>
      </c>
      <c r="Y347">
        <f>IFERROR(VLOOKUP($B347,Kraftvärmeprod!$B$1:$AH$479,MATCH(Y$2,Kraftvärmeprod!$B$1:$AG$1,0),FALSE)/1,0)-IFERROR(VLOOKUP($B347,'Slutlig allokering kvv'!$B$2:$AC$462,MATCH(Y$3,'Slutlig allokering kvv'!$B$1:$AJ$1,0),FALSE)/1,0)</f>
        <v>0</v>
      </c>
      <c r="Z347">
        <f>IFERROR(VLOOKUP($B347,Kraftvärmeprod!$B$1:$AH$479,MATCH(Z$2,Kraftvärmeprod!$B$1:$AG$1,0),FALSE)/1,0)-IFERROR(VLOOKUP($B347,'Slutlig allokering kvv'!$B$2:$AC$462,MATCH(Z$3,'Slutlig allokering kvv'!$B$1:$AJ$1,0),FALSE)/1,0)</f>
        <v>0</v>
      </c>
      <c r="AA347">
        <f>IFERROR(VLOOKUP($B347,Kraftvärmeprod!$B$1:$AH$479,MATCH(AA$2,Kraftvärmeprod!$B$1:$AG$1,0),FALSE)/1,0)-IFERROR(VLOOKUP($B347,'Slutlig allokering kvv'!$B$2:$AC$462,MATCH(AA$3,'Slutlig allokering kvv'!$B$1:$AJ$1,0),FALSE)/1,0)</f>
        <v>0</v>
      </c>
      <c r="AE347">
        <f t="shared" si="10"/>
        <v>0</v>
      </c>
      <c r="AG347">
        <f>IFERROR(VLOOKUP(B347,'Slutlig allokering kvv'!$B$2:$AJ$462,MATCH("Summa slutlig allokerad tillförd energi (utan hjälpel och rökgaskondensering):",'Slutlig allokering kvv'!$B$1:$AK$1,0),FALSE)/1,"")</f>
        <v>0</v>
      </c>
      <c r="AI347" s="137" t="str">
        <f>IFERROR(1-VLOOKUP(B347,'Slutlig allokering kvv'!$B$2:$AJ$462,MATCH("Andel av bränsle i kvv som allokerats till värme, exklusive rökgaskondensering och hjälpel",'Slutlig allokering kvv'!$B$1:$AK$1,0),FALSE),"")</f>
        <v/>
      </c>
      <c r="AK347" s="137" t="str">
        <f t="shared" si="11"/>
        <v/>
      </c>
    </row>
    <row r="348" spans="1:37" x14ac:dyDescent="0.25">
      <c r="A348" s="2" t="s">
        <v>526</v>
      </c>
      <c r="B348" s="2" t="s">
        <v>527</v>
      </c>
      <c r="C348" t="str">
        <f>IFERROR(VLOOKUP($B348,Kraftvärmeprod!$B$1:$AH$479,MATCH(C$3,Kraftvärmeprod!$B$1:$AG$1,0),FALSE)/1,"")</f>
        <v/>
      </c>
      <c r="D348" t="str">
        <f>IFERROR(VLOOKUP($B348,Kraftvärmeprod!$B$1:$AH$479,MATCH(D$3,Kraftvärmeprod!$B$1:$AG$1,0),FALSE)/1,"")</f>
        <v/>
      </c>
      <c r="E348">
        <f>IFERROR(VLOOKUP($B348,Kraftvärmeprod!$B$1:$AH$479,MATCH(E$2,Kraftvärmeprod!$B$1:$AG$1,0),FALSE)/1,0)-IFERROR(VLOOKUP($B348,'Slutlig allokering kvv'!$B$2:$AC$462,MATCH(E$3,'Slutlig allokering kvv'!$B$1:$AJ$1,0),FALSE)/1,0)</f>
        <v>0</v>
      </c>
      <c r="F348">
        <f>IFERROR(VLOOKUP($B348,Kraftvärmeprod!$B$1:$AH$479,MATCH(F$2,Kraftvärmeprod!$B$1:$AG$1,0),FALSE)/1,0)-IFERROR(VLOOKUP($B348,'Slutlig allokering kvv'!$B$2:$AC$462,MATCH(F$3,'Slutlig allokering kvv'!$B$1:$AJ$1,0),FALSE)/1,0)</f>
        <v>0</v>
      </c>
      <c r="G348">
        <f>IFERROR(VLOOKUP($B348,Kraftvärmeprod!$B$1:$AH$479,MATCH(G$2,Kraftvärmeprod!$B$1:$AG$1,0),FALSE)/1,0)-IFERROR(VLOOKUP($B348,'Slutlig allokering kvv'!$B$2:$AC$462,MATCH(G$3,'Slutlig allokering kvv'!$B$1:$AJ$1,0),FALSE)/1,0)</f>
        <v>0</v>
      </c>
      <c r="H348">
        <f>IFERROR(VLOOKUP($B348,Kraftvärmeprod!$B$1:$AH$479,MATCH(H$2,Kraftvärmeprod!$B$1:$AG$1,0),FALSE)/1,0)-IFERROR(VLOOKUP($B348,'Slutlig allokering kvv'!$B$2:$AC$462,MATCH(H$3,'Slutlig allokering kvv'!$B$1:$AJ$1,0),FALSE)/1,0)</f>
        <v>0</v>
      </c>
      <c r="I348">
        <f>IFERROR(VLOOKUP($B348,Kraftvärmeprod!$B$1:$AH$479,MATCH(I$2,Kraftvärmeprod!$B$1:$AG$1,0),FALSE)/1,0)-IFERROR(VLOOKUP($B348,'Slutlig allokering kvv'!$B$2:$AC$462,MATCH(I$3,'Slutlig allokering kvv'!$B$1:$AJ$1,0),FALSE)/1,0)</f>
        <v>0</v>
      </c>
      <c r="J348">
        <f>IFERROR(VLOOKUP($B348,Kraftvärmeprod!$B$1:$AH$479,MATCH(J$2,Kraftvärmeprod!$B$1:$AG$1,0),FALSE)/1,0)-IFERROR(VLOOKUP($B348,'Slutlig allokering kvv'!$B$2:$AC$462,MATCH(J$3,'Slutlig allokering kvv'!$B$1:$AJ$1,0),FALSE)/1,0)</f>
        <v>0</v>
      </c>
      <c r="K348">
        <f>IFERROR(VLOOKUP($B348,Kraftvärmeprod!$B$1:$AH$479,MATCH(K$2,Kraftvärmeprod!$B$1:$AG$1,0),FALSE)/1,0)-IFERROR(VLOOKUP($B348,'Slutlig allokering kvv'!$B$2:$AC$462,MATCH(K$3,'Slutlig allokering kvv'!$B$1:$AJ$1,0),FALSE)/1,0)</f>
        <v>0</v>
      </c>
      <c r="L348">
        <f>IFERROR(VLOOKUP($B348,Kraftvärmeprod!$B$1:$AH$479,MATCH(L$2,Kraftvärmeprod!$B$1:$AG$1,0),FALSE)/1,0)-IFERROR(VLOOKUP($B348,'Slutlig allokering kvv'!$B$2:$AC$462,MATCH(L$3,'Slutlig allokering kvv'!$B$1:$AJ$1,0),FALSE)/1,0)</f>
        <v>0</v>
      </c>
      <c r="M348">
        <f>IFERROR(VLOOKUP($B348,Kraftvärmeprod!$B$1:$AH$479,MATCH(M$2,Kraftvärmeprod!$B$1:$AG$1,0),FALSE)/1,0)-IFERROR(VLOOKUP($B348,'Slutlig allokering kvv'!$B$2:$AC$462,MATCH(M$3,'Slutlig allokering kvv'!$B$1:$AJ$1,0),FALSE)/1,0)</f>
        <v>0</v>
      </c>
      <c r="N348">
        <f>IFERROR(VLOOKUP($B348,Kraftvärmeprod!$B$1:$AH$479,MATCH(N$2,Kraftvärmeprod!$B$1:$AG$1,0),FALSE)/1,0)-IFERROR(VLOOKUP($B348,'Slutlig allokering kvv'!$B$2:$AC$462,MATCH(N$3,'Slutlig allokering kvv'!$B$1:$AJ$1,0),FALSE)/1,0)</f>
        <v>0</v>
      </c>
      <c r="O348">
        <f>IFERROR(VLOOKUP($B348,Kraftvärmeprod!$B$1:$AH$479,MATCH(O$2,Kraftvärmeprod!$B$1:$AG$1,0),FALSE)/1,0)-IFERROR(VLOOKUP($B348,'Slutlig allokering kvv'!$B$2:$AC$462,MATCH(O$3,'Slutlig allokering kvv'!$B$1:$AJ$1,0),FALSE)/1,0)</f>
        <v>0</v>
      </c>
      <c r="P348">
        <f>IFERROR(VLOOKUP($B348,Kraftvärmeprod!$B$1:$AH$479,MATCH(P$2,Kraftvärmeprod!$B$1:$AG$1,0),FALSE)/1,0)-IFERROR(VLOOKUP($B348,'Slutlig allokering kvv'!$B$2:$AC$462,MATCH(P$3,'Slutlig allokering kvv'!$B$1:$AJ$1,0),FALSE)/1,0)</f>
        <v>0</v>
      </c>
      <c r="Q348">
        <f>IFERROR(VLOOKUP($B348,Kraftvärmeprod!$B$1:$AH$479,MATCH(Q$2,Kraftvärmeprod!$B$1:$AG$1,0),FALSE)/1,0)-IFERROR(VLOOKUP($B348,'Slutlig allokering kvv'!$B$2:$AC$462,MATCH(Q$3,'Slutlig allokering kvv'!$B$1:$AJ$1,0),FALSE)/1,0)</f>
        <v>0</v>
      </c>
      <c r="R348">
        <f>IFERROR(VLOOKUP($B348,Kraftvärmeprod!$B$1:$AH$479,MATCH(R$2,Kraftvärmeprod!$B$1:$AG$1,0),FALSE)/1,0)-IFERROR(VLOOKUP($B348,'Slutlig allokering kvv'!$B$2:$AC$462,MATCH(R$3,'Slutlig allokering kvv'!$B$1:$AJ$1,0),FALSE)/1,0)</f>
        <v>0</v>
      </c>
      <c r="S348">
        <f>IFERROR(VLOOKUP($B348,Kraftvärmeprod!$B$1:$AH$479,MATCH(S$2,Kraftvärmeprod!$B$1:$AG$1,0),FALSE)/1,0)-IFERROR(VLOOKUP($B348,'Slutlig allokering kvv'!$B$2:$AC$462,MATCH(S$3,'Slutlig allokering kvv'!$B$1:$AJ$1,0),FALSE)/1,0)</f>
        <v>0</v>
      </c>
      <c r="T348" s="6">
        <f>IFERROR(VLOOKUP($B348,Miljö!$B$1:$S$477,MATCH(T$2,Miljö!$B$1:$X$1,0),FALSE)/1,0)-IFERROR(VLOOKUP($B348,'Slutlig allokering kvv'!$B$2:$AC$462,MATCH(T$3,'Slutlig allokering kvv'!$B$1:$AJ$1,0),FALSE)/1,0)</f>
        <v>0</v>
      </c>
      <c r="U348">
        <f>IFERROR(VLOOKUP($B348,Kraftvärmeprod!$B$1:$AH$479,MATCH(U$2,Kraftvärmeprod!$B$1:$AG$1,0),FALSE)/1,0)-IFERROR(VLOOKUP($B348,'Slutlig allokering kvv'!$B$2:$AC$462,MATCH(U$3,'Slutlig allokering kvv'!$B$1:$AJ$1,0),FALSE)/1,0)</f>
        <v>0</v>
      </c>
      <c r="V348">
        <f>IFERROR(VLOOKUP($B348,Kraftvärmeprod!$B$1:$AH$479,MATCH(V$2,Kraftvärmeprod!$B$1:$AG$1,0),FALSE)/1,0)-IFERROR(VLOOKUP($B348,'Slutlig allokering kvv'!$B$2:$AC$462,MATCH(V$3,'Slutlig allokering kvv'!$B$1:$AJ$1,0),FALSE)/1,0)</f>
        <v>0</v>
      </c>
      <c r="W348">
        <f>IFERROR(VLOOKUP($B348,Kraftvärmeprod!$B$1:$AH$479,MATCH(W$2,Kraftvärmeprod!$B$1:$AG$1,0),FALSE)/1,0)-IFERROR(VLOOKUP($B348,'Slutlig allokering kvv'!$B$2:$AC$462,MATCH(W$3,'Slutlig allokering kvv'!$B$1:$AJ$1,0),FALSE)/1,0)</f>
        <v>0</v>
      </c>
      <c r="X348">
        <f>IFERROR(VLOOKUP($B348,Kraftvärmeprod!$B$1:$AH$479,MATCH(X$2,Kraftvärmeprod!$B$1:$AG$1,0),FALSE)/1,0)-IFERROR(VLOOKUP($B348,'Slutlig allokering kvv'!$B$2:$AC$462,MATCH(X$3,'Slutlig allokering kvv'!$B$1:$AJ$1,0),FALSE)/1,0)</f>
        <v>0</v>
      </c>
      <c r="Y348">
        <f>IFERROR(VLOOKUP($B348,Kraftvärmeprod!$B$1:$AH$479,MATCH(Y$2,Kraftvärmeprod!$B$1:$AG$1,0),FALSE)/1,0)-IFERROR(VLOOKUP($B348,'Slutlig allokering kvv'!$B$2:$AC$462,MATCH(Y$3,'Slutlig allokering kvv'!$B$1:$AJ$1,0),FALSE)/1,0)</f>
        <v>0</v>
      </c>
      <c r="Z348">
        <f>IFERROR(VLOOKUP($B348,Kraftvärmeprod!$B$1:$AH$479,MATCH(Z$2,Kraftvärmeprod!$B$1:$AG$1,0),FALSE)/1,0)-IFERROR(VLOOKUP($B348,'Slutlig allokering kvv'!$B$2:$AC$462,MATCH(Z$3,'Slutlig allokering kvv'!$B$1:$AJ$1,0),FALSE)/1,0)</f>
        <v>0</v>
      </c>
      <c r="AA348">
        <f>IFERROR(VLOOKUP($B348,Kraftvärmeprod!$B$1:$AH$479,MATCH(AA$2,Kraftvärmeprod!$B$1:$AG$1,0),FALSE)/1,0)-IFERROR(VLOOKUP($B348,'Slutlig allokering kvv'!$B$2:$AC$462,MATCH(AA$3,'Slutlig allokering kvv'!$B$1:$AJ$1,0),FALSE)/1,0)</f>
        <v>0</v>
      </c>
      <c r="AE348">
        <f t="shared" si="10"/>
        <v>0</v>
      </c>
      <c r="AG348">
        <f>IFERROR(VLOOKUP(B348,'Slutlig allokering kvv'!$B$2:$AJ$462,MATCH("Summa slutlig allokerad tillförd energi (utan hjälpel och rökgaskondensering):",'Slutlig allokering kvv'!$B$1:$AK$1,0),FALSE)/1,"")</f>
        <v>0</v>
      </c>
      <c r="AI348" s="137" t="str">
        <f>IFERROR(1-VLOOKUP(B348,'Slutlig allokering kvv'!$B$2:$AJ$462,MATCH("Andel av bränsle i kvv som allokerats till värme, exklusive rökgaskondensering och hjälpel",'Slutlig allokering kvv'!$B$1:$AK$1,0),FALSE),"")</f>
        <v/>
      </c>
      <c r="AK348" s="137" t="str">
        <f t="shared" si="11"/>
        <v/>
      </c>
    </row>
    <row r="349" spans="1:37" x14ac:dyDescent="0.25">
      <c r="A349" s="2" t="s">
        <v>526</v>
      </c>
      <c r="B349" s="2" t="s">
        <v>528</v>
      </c>
      <c r="C349">
        <f>IFERROR(VLOOKUP($B349,Kraftvärmeprod!$B$1:$AH$479,MATCH(C$3,Kraftvärmeprod!$B$1:$AG$1,0),FALSE)/1,"")</f>
        <v>306.18</v>
      </c>
      <c r="D349">
        <f>IFERROR(VLOOKUP($B349,Kraftvärmeprod!$B$1:$AH$479,MATCH(D$3,Kraftvärmeprod!$B$1:$AG$1,0),FALSE)/1,"")</f>
        <v>118.169</v>
      </c>
      <c r="E349">
        <f>IFERROR(VLOOKUP($B349,Kraftvärmeprod!$B$1:$AH$479,MATCH(E$2,Kraftvärmeprod!$B$1:$AG$1,0),FALSE)/1,0)-IFERROR(VLOOKUP($B349,'Slutlig allokering kvv'!$B$2:$AC$462,MATCH(E$3,'Slutlig allokering kvv'!$B$1:$AJ$1,0),FALSE)/1,0)</f>
        <v>0</v>
      </c>
      <c r="F349">
        <f>IFERROR(VLOOKUP($B349,Kraftvärmeprod!$B$1:$AH$479,MATCH(F$2,Kraftvärmeprod!$B$1:$AG$1,0),FALSE)/1,0)-IFERROR(VLOOKUP($B349,'Slutlig allokering kvv'!$B$2:$AC$462,MATCH(F$3,'Slutlig allokering kvv'!$B$1:$AJ$1,0),FALSE)/1,0)</f>
        <v>0</v>
      </c>
      <c r="G349">
        <f>IFERROR(VLOOKUP($B349,Kraftvärmeprod!$B$1:$AH$479,MATCH(G$2,Kraftvärmeprod!$B$1:$AG$1,0),FALSE)/1,0)-IFERROR(VLOOKUP($B349,'Slutlig allokering kvv'!$B$2:$AC$462,MATCH(G$3,'Slutlig allokering kvv'!$B$1:$AJ$1,0),FALSE)/1,0)</f>
        <v>0</v>
      </c>
      <c r="H349">
        <f>IFERROR(VLOOKUP($B349,Kraftvärmeprod!$B$1:$AH$479,MATCH(H$2,Kraftvärmeprod!$B$1:$AG$1,0),FALSE)/1,0)-IFERROR(VLOOKUP($B349,'Slutlig allokering kvv'!$B$2:$AC$462,MATCH(H$3,'Slutlig allokering kvv'!$B$1:$AJ$1,0),FALSE)/1,0)</f>
        <v>0</v>
      </c>
      <c r="I349">
        <f>IFERROR(VLOOKUP($B349,Kraftvärmeprod!$B$1:$AH$479,MATCH(I$2,Kraftvärmeprod!$B$1:$AG$1,0),FALSE)/1,0)-IFERROR(VLOOKUP($B349,'Slutlig allokering kvv'!$B$2:$AC$462,MATCH(I$3,'Slutlig allokering kvv'!$B$1:$AJ$1,0),FALSE)/1,0)</f>
        <v>0</v>
      </c>
      <c r="J349">
        <f>IFERROR(VLOOKUP($B349,Kraftvärmeprod!$B$1:$AH$479,MATCH(J$2,Kraftvärmeprod!$B$1:$AG$1,0),FALSE)/1,0)-IFERROR(VLOOKUP($B349,'Slutlig allokering kvv'!$B$2:$AC$462,MATCH(J$3,'Slutlig allokering kvv'!$B$1:$AJ$1,0),FALSE)/1,0)</f>
        <v>0</v>
      </c>
      <c r="K349">
        <f>IFERROR(VLOOKUP($B349,Kraftvärmeprod!$B$1:$AH$479,MATCH(K$2,Kraftvärmeprod!$B$1:$AG$1,0),FALSE)/1,0)-IFERROR(VLOOKUP($B349,'Slutlig allokering kvv'!$B$2:$AC$462,MATCH(K$3,'Slutlig allokering kvv'!$B$1:$AJ$1,0),FALSE)/1,0)</f>
        <v>0</v>
      </c>
      <c r="L349">
        <f>IFERROR(VLOOKUP($B349,Kraftvärmeprod!$B$1:$AH$479,MATCH(L$2,Kraftvärmeprod!$B$1:$AG$1,0),FALSE)/1,0)-IFERROR(VLOOKUP($B349,'Slutlig allokering kvv'!$B$2:$AC$462,MATCH(L$3,'Slutlig allokering kvv'!$B$1:$AJ$1,0),FALSE)/1,0)</f>
        <v>0</v>
      </c>
      <c r="M349">
        <f>IFERROR(VLOOKUP($B349,Kraftvärmeprod!$B$1:$AH$479,MATCH(M$2,Kraftvärmeprod!$B$1:$AG$1,0),FALSE)/1,0)-IFERROR(VLOOKUP($B349,'Slutlig allokering kvv'!$B$2:$AC$462,MATCH(M$3,'Slutlig allokering kvv'!$B$1:$AJ$1,0),FALSE)/1,0)</f>
        <v>0</v>
      </c>
      <c r="N349">
        <f>IFERROR(VLOOKUP($B349,Kraftvärmeprod!$B$1:$AH$479,MATCH(N$2,Kraftvärmeprod!$B$1:$AG$1,0),FALSE)/1,0)-IFERROR(VLOOKUP($B349,'Slutlig allokering kvv'!$B$2:$AC$462,MATCH(N$3,'Slutlig allokering kvv'!$B$1:$AJ$1,0),FALSE)/1,0)</f>
        <v>255.17599999999999</v>
      </c>
      <c r="O349">
        <f>IFERROR(VLOOKUP($B349,Kraftvärmeprod!$B$1:$AH$479,MATCH(O$2,Kraftvärmeprod!$B$1:$AG$1,0),FALSE)/1,0)-IFERROR(VLOOKUP($B349,'Slutlig allokering kvv'!$B$2:$AC$462,MATCH(O$3,'Slutlig allokering kvv'!$B$1:$AJ$1,0),FALSE)/1,0)</f>
        <v>0</v>
      </c>
      <c r="P349">
        <f>IFERROR(VLOOKUP($B349,Kraftvärmeprod!$B$1:$AH$479,MATCH(P$2,Kraftvärmeprod!$B$1:$AG$1,0),FALSE)/1,0)-IFERROR(VLOOKUP($B349,'Slutlig allokering kvv'!$B$2:$AC$462,MATCH(P$3,'Slutlig allokering kvv'!$B$1:$AJ$1,0),FALSE)/1,0)</f>
        <v>3.9814800000000004</v>
      </c>
      <c r="Q349">
        <f>IFERROR(VLOOKUP($B349,Kraftvärmeprod!$B$1:$AH$479,MATCH(Q$2,Kraftvärmeprod!$B$1:$AG$1,0),FALSE)/1,0)-IFERROR(VLOOKUP($B349,'Slutlig allokering kvv'!$B$2:$AC$462,MATCH(Q$3,'Slutlig allokering kvv'!$B$1:$AJ$1,0),FALSE)/1,0)</f>
        <v>0</v>
      </c>
      <c r="R349">
        <f>IFERROR(VLOOKUP($B349,Kraftvärmeprod!$B$1:$AH$479,MATCH(R$2,Kraftvärmeprod!$B$1:$AG$1,0),FALSE)/1,0)-IFERROR(VLOOKUP($B349,'Slutlig allokering kvv'!$B$2:$AC$462,MATCH(R$3,'Slutlig allokering kvv'!$B$1:$AJ$1,0),FALSE)/1,0)</f>
        <v>0</v>
      </c>
      <c r="S349">
        <f>IFERROR(VLOOKUP($B349,Kraftvärmeprod!$B$1:$AH$479,MATCH(S$2,Kraftvärmeprod!$B$1:$AG$1,0),FALSE)/1,0)-IFERROR(VLOOKUP($B349,'Slutlig allokering kvv'!$B$2:$AC$462,MATCH(S$3,'Slutlig allokering kvv'!$B$1:$AJ$1,0),FALSE)/1,0)</f>
        <v>0</v>
      </c>
      <c r="T349" s="6">
        <f>IFERROR(VLOOKUP($B349,Miljö!$B$1:$S$477,MATCH(T$2,Miljö!$B$1:$X$1,0),FALSE)/1,0)-IFERROR(VLOOKUP($B349,'Slutlig allokering kvv'!$B$2:$AC$462,MATCH(T$3,'Slutlig allokering kvv'!$B$1:$AJ$1,0),FALSE)/1,0)</f>
        <v>8.0231399999999997</v>
      </c>
      <c r="U349">
        <f>IFERROR(VLOOKUP($B349,Kraftvärmeprod!$B$1:$AH$479,MATCH(U$2,Kraftvärmeprod!$B$1:$AG$1,0),FALSE)/1,0)-IFERROR(VLOOKUP($B349,'Slutlig allokering kvv'!$B$2:$AC$462,MATCH(U$3,'Slutlig allokering kvv'!$B$1:$AJ$1,0),FALSE)/1,0)</f>
        <v>0</v>
      </c>
      <c r="V349">
        <f>IFERROR(VLOOKUP($B349,Kraftvärmeprod!$B$1:$AH$479,MATCH(V$2,Kraftvärmeprod!$B$1:$AG$1,0),FALSE)/1,0)-IFERROR(VLOOKUP($B349,'Slutlig allokering kvv'!$B$2:$AC$462,MATCH(V$3,'Slutlig allokering kvv'!$B$1:$AJ$1,0),FALSE)/1,0)</f>
        <v>0</v>
      </c>
      <c r="W349">
        <f>IFERROR(VLOOKUP($B349,Kraftvärmeprod!$B$1:$AH$479,MATCH(W$2,Kraftvärmeprod!$B$1:$AG$1,0),FALSE)/1,0)-IFERROR(VLOOKUP($B349,'Slutlig allokering kvv'!$B$2:$AC$462,MATCH(W$3,'Slutlig allokering kvv'!$B$1:$AJ$1,0),FALSE)/1,0)</f>
        <v>0</v>
      </c>
      <c r="X349">
        <f>IFERROR(VLOOKUP($B349,Kraftvärmeprod!$B$1:$AH$479,MATCH(X$2,Kraftvärmeprod!$B$1:$AG$1,0),FALSE)/1,0)-IFERROR(VLOOKUP($B349,'Slutlig allokering kvv'!$B$2:$AC$462,MATCH(X$3,'Slutlig allokering kvv'!$B$1:$AJ$1,0),FALSE)/1,0)</f>
        <v>0</v>
      </c>
      <c r="Y349">
        <f>IFERROR(VLOOKUP($B349,Kraftvärmeprod!$B$1:$AH$479,MATCH(Y$2,Kraftvärmeprod!$B$1:$AG$1,0),FALSE)/1,0)-IFERROR(VLOOKUP($B349,'Slutlig allokering kvv'!$B$2:$AC$462,MATCH(Y$3,'Slutlig allokering kvv'!$B$1:$AJ$1,0),FALSE)/1,0)</f>
        <v>0</v>
      </c>
      <c r="Z349">
        <f>IFERROR(VLOOKUP($B349,Kraftvärmeprod!$B$1:$AH$479,MATCH(Z$2,Kraftvärmeprod!$B$1:$AG$1,0),FALSE)/1,0)-IFERROR(VLOOKUP($B349,'Slutlig allokering kvv'!$B$2:$AC$462,MATCH(Z$3,'Slutlig allokering kvv'!$B$1:$AJ$1,0),FALSE)/1,0)</f>
        <v>0</v>
      </c>
      <c r="AA349">
        <f>IFERROR(VLOOKUP($B349,Kraftvärmeprod!$B$1:$AH$479,MATCH(AA$2,Kraftvärmeprod!$B$1:$AG$1,0),FALSE)/1,0)-IFERROR(VLOOKUP($B349,'Slutlig allokering kvv'!$B$2:$AC$462,MATCH(AA$3,'Slutlig allokering kvv'!$B$1:$AJ$1,0),FALSE)/1,0)</f>
        <v>0</v>
      </c>
      <c r="AE349">
        <f t="shared" si="10"/>
        <v>259.15747999999996</v>
      </c>
      <c r="AG349">
        <f>IFERROR(VLOOKUP(B349,'Slutlig allokering kvv'!$B$2:$AJ$462,MATCH("Summa slutlig allokerad tillförd energi (utan hjälpel och rökgaskondensering):",'Slutlig allokering kvv'!$B$1:$AK$1,0),FALSE)/1,"")</f>
        <v>257.66252000000003</v>
      </c>
      <c r="AI349" s="137">
        <f>IFERROR(1-VLOOKUP(B349,'Slutlig allokering kvv'!$B$2:$AJ$462,MATCH("Andel av bränsle i kvv som allokerats till värme, exklusive rökgaskondensering och hjälpel",'Slutlig allokering kvv'!$B$1:$AK$1,0),FALSE),"")</f>
        <v>0.50144630625749775</v>
      </c>
      <c r="AK349" s="137">
        <f t="shared" si="11"/>
        <v>0.50144630625749775</v>
      </c>
    </row>
    <row r="350" spans="1:37" x14ac:dyDescent="0.25">
      <c r="A350" s="2" t="s">
        <v>526</v>
      </c>
      <c r="B350" s="2" t="s">
        <v>529</v>
      </c>
      <c r="C350" t="str">
        <f>IFERROR(VLOOKUP($B350,Kraftvärmeprod!$B$1:$AH$479,MATCH(C$3,Kraftvärmeprod!$B$1:$AG$1,0),FALSE)/1,"")</f>
        <v/>
      </c>
      <c r="D350" t="str">
        <f>IFERROR(VLOOKUP($B350,Kraftvärmeprod!$B$1:$AH$479,MATCH(D$3,Kraftvärmeprod!$B$1:$AG$1,0),FALSE)/1,"")</f>
        <v/>
      </c>
      <c r="E350">
        <f>IFERROR(VLOOKUP($B350,Kraftvärmeprod!$B$1:$AH$479,MATCH(E$2,Kraftvärmeprod!$B$1:$AG$1,0),FALSE)/1,0)-IFERROR(VLOOKUP($B350,'Slutlig allokering kvv'!$B$2:$AC$462,MATCH(E$3,'Slutlig allokering kvv'!$B$1:$AJ$1,0),FALSE)/1,0)</f>
        <v>0</v>
      </c>
      <c r="F350">
        <f>IFERROR(VLOOKUP($B350,Kraftvärmeprod!$B$1:$AH$479,MATCH(F$2,Kraftvärmeprod!$B$1:$AG$1,0),FALSE)/1,0)-IFERROR(VLOOKUP($B350,'Slutlig allokering kvv'!$B$2:$AC$462,MATCH(F$3,'Slutlig allokering kvv'!$B$1:$AJ$1,0),FALSE)/1,0)</f>
        <v>0</v>
      </c>
      <c r="G350">
        <f>IFERROR(VLOOKUP($B350,Kraftvärmeprod!$B$1:$AH$479,MATCH(G$2,Kraftvärmeprod!$B$1:$AG$1,0),FALSE)/1,0)-IFERROR(VLOOKUP($B350,'Slutlig allokering kvv'!$B$2:$AC$462,MATCH(G$3,'Slutlig allokering kvv'!$B$1:$AJ$1,0),FALSE)/1,0)</f>
        <v>0</v>
      </c>
      <c r="H350">
        <f>IFERROR(VLOOKUP($B350,Kraftvärmeprod!$B$1:$AH$479,MATCH(H$2,Kraftvärmeprod!$B$1:$AG$1,0),FALSE)/1,0)-IFERROR(VLOOKUP($B350,'Slutlig allokering kvv'!$B$2:$AC$462,MATCH(H$3,'Slutlig allokering kvv'!$B$1:$AJ$1,0),FALSE)/1,0)</f>
        <v>0</v>
      </c>
      <c r="I350">
        <f>IFERROR(VLOOKUP($B350,Kraftvärmeprod!$B$1:$AH$479,MATCH(I$2,Kraftvärmeprod!$B$1:$AG$1,0),FALSE)/1,0)-IFERROR(VLOOKUP($B350,'Slutlig allokering kvv'!$B$2:$AC$462,MATCH(I$3,'Slutlig allokering kvv'!$B$1:$AJ$1,0),FALSE)/1,0)</f>
        <v>0</v>
      </c>
      <c r="J350">
        <f>IFERROR(VLOOKUP($B350,Kraftvärmeprod!$B$1:$AH$479,MATCH(J$2,Kraftvärmeprod!$B$1:$AG$1,0),FALSE)/1,0)-IFERROR(VLOOKUP($B350,'Slutlig allokering kvv'!$B$2:$AC$462,MATCH(J$3,'Slutlig allokering kvv'!$B$1:$AJ$1,0),FALSE)/1,0)</f>
        <v>0</v>
      </c>
      <c r="K350">
        <f>IFERROR(VLOOKUP($B350,Kraftvärmeprod!$B$1:$AH$479,MATCH(K$2,Kraftvärmeprod!$B$1:$AG$1,0),FALSE)/1,0)-IFERROR(VLOOKUP($B350,'Slutlig allokering kvv'!$B$2:$AC$462,MATCH(K$3,'Slutlig allokering kvv'!$B$1:$AJ$1,0),FALSE)/1,0)</f>
        <v>0</v>
      </c>
      <c r="L350">
        <f>IFERROR(VLOOKUP($B350,Kraftvärmeprod!$B$1:$AH$479,MATCH(L$2,Kraftvärmeprod!$B$1:$AG$1,0),FALSE)/1,0)-IFERROR(VLOOKUP($B350,'Slutlig allokering kvv'!$B$2:$AC$462,MATCH(L$3,'Slutlig allokering kvv'!$B$1:$AJ$1,0),FALSE)/1,0)</f>
        <v>0</v>
      </c>
      <c r="M350">
        <f>IFERROR(VLOOKUP($B350,Kraftvärmeprod!$B$1:$AH$479,MATCH(M$2,Kraftvärmeprod!$B$1:$AG$1,0),FALSE)/1,0)-IFERROR(VLOOKUP($B350,'Slutlig allokering kvv'!$B$2:$AC$462,MATCH(M$3,'Slutlig allokering kvv'!$B$1:$AJ$1,0),FALSE)/1,0)</f>
        <v>0</v>
      </c>
      <c r="N350">
        <f>IFERROR(VLOOKUP($B350,Kraftvärmeprod!$B$1:$AH$479,MATCH(N$2,Kraftvärmeprod!$B$1:$AG$1,0),FALSE)/1,0)-IFERROR(VLOOKUP($B350,'Slutlig allokering kvv'!$B$2:$AC$462,MATCH(N$3,'Slutlig allokering kvv'!$B$1:$AJ$1,0),FALSE)/1,0)</f>
        <v>0</v>
      </c>
      <c r="O350">
        <f>IFERROR(VLOOKUP($B350,Kraftvärmeprod!$B$1:$AH$479,MATCH(O$2,Kraftvärmeprod!$B$1:$AG$1,0),FALSE)/1,0)-IFERROR(VLOOKUP($B350,'Slutlig allokering kvv'!$B$2:$AC$462,MATCH(O$3,'Slutlig allokering kvv'!$B$1:$AJ$1,0),FALSE)/1,0)</f>
        <v>0</v>
      </c>
      <c r="P350">
        <f>IFERROR(VLOOKUP($B350,Kraftvärmeprod!$B$1:$AH$479,MATCH(P$2,Kraftvärmeprod!$B$1:$AG$1,0),FALSE)/1,0)-IFERROR(VLOOKUP($B350,'Slutlig allokering kvv'!$B$2:$AC$462,MATCH(P$3,'Slutlig allokering kvv'!$B$1:$AJ$1,0),FALSE)/1,0)</f>
        <v>0</v>
      </c>
      <c r="Q350">
        <f>IFERROR(VLOOKUP($B350,Kraftvärmeprod!$B$1:$AH$479,MATCH(Q$2,Kraftvärmeprod!$B$1:$AG$1,0),FALSE)/1,0)-IFERROR(VLOOKUP($B350,'Slutlig allokering kvv'!$B$2:$AC$462,MATCH(Q$3,'Slutlig allokering kvv'!$B$1:$AJ$1,0),FALSE)/1,0)</f>
        <v>0</v>
      </c>
      <c r="R350">
        <f>IFERROR(VLOOKUP($B350,Kraftvärmeprod!$B$1:$AH$479,MATCH(R$2,Kraftvärmeprod!$B$1:$AG$1,0),FALSE)/1,0)-IFERROR(VLOOKUP($B350,'Slutlig allokering kvv'!$B$2:$AC$462,MATCH(R$3,'Slutlig allokering kvv'!$B$1:$AJ$1,0),FALSE)/1,0)</f>
        <v>0</v>
      </c>
      <c r="S350">
        <f>IFERROR(VLOOKUP($B350,Kraftvärmeprod!$B$1:$AH$479,MATCH(S$2,Kraftvärmeprod!$B$1:$AG$1,0),FALSE)/1,0)-IFERROR(VLOOKUP($B350,'Slutlig allokering kvv'!$B$2:$AC$462,MATCH(S$3,'Slutlig allokering kvv'!$B$1:$AJ$1,0),FALSE)/1,0)</f>
        <v>0</v>
      </c>
      <c r="T350" s="6">
        <f>IFERROR(VLOOKUP($B350,Miljö!$B$1:$S$477,MATCH(T$2,Miljö!$B$1:$X$1,0),FALSE)/1,0)-IFERROR(VLOOKUP($B350,'Slutlig allokering kvv'!$B$2:$AC$462,MATCH(T$3,'Slutlig allokering kvv'!$B$1:$AJ$1,0),FALSE)/1,0)</f>
        <v>0</v>
      </c>
      <c r="U350">
        <f>IFERROR(VLOOKUP($B350,Kraftvärmeprod!$B$1:$AH$479,MATCH(U$2,Kraftvärmeprod!$B$1:$AG$1,0),FALSE)/1,0)-IFERROR(VLOOKUP($B350,'Slutlig allokering kvv'!$B$2:$AC$462,MATCH(U$3,'Slutlig allokering kvv'!$B$1:$AJ$1,0),FALSE)/1,0)</f>
        <v>0</v>
      </c>
      <c r="V350">
        <f>IFERROR(VLOOKUP($B350,Kraftvärmeprod!$B$1:$AH$479,MATCH(V$2,Kraftvärmeprod!$B$1:$AG$1,0),FALSE)/1,0)-IFERROR(VLOOKUP($B350,'Slutlig allokering kvv'!$B$2:$AC$462,MATCH(V$3,'Slutlig allokering kvv'!$B$1:$AJ$1,0),FALSE)/1,0)</f>
        <v>0</v>
      </c>
      <c r="W350">
        <f>IFERROR(VLOOKUP($B350,Kraftvärmeprod!$B$1:$AH$479,MATCH(W$2,Kraftvärmeprod!$B$1:$AG$1,0),FALSE)/1,0)-IFERROR(VLOOKUP($B350,'Slutlig allokering kvv'!$B$2:$AC$462,MATCH(W$3,'Slutlig allokering kvv'!$B$1:$AJ$1,0),FALSE)/1,0)</f>
        <v>0</v>
      </c>
      <c r="X350">
        <f>IFERROR(VLOOKUP($B350,Kraftvärmeprod!$B$1:$AH$479,MATCH(X$2,Kraftvärmeprod!$B$1:$AG$1,0),FALSE)/1,0)-IFERROR(VLOOKUP($B350,'Slutlig allokering kvv'!$B$2:$AC$462,MATCH(X$3,'Slutlig allokering kvv'!$B$1:$AJ$1,0),FALSE)/1,0)</f>
        <v>0</v>
      </c>
      <c r="Y350">
        <f>IFERROR(VLOOKUP($B350,Kraftvärmeprod!$B$1:$AH$479,MATCH(Y$2,Kraftvärmeprod!$B$1:$AG$1,0),FALSE)/1,0)-IFERROR(VLOOKUP($B350,'Slutlig allokering kvv'!$B$2:$AC$462,MATCH(Y$3,'Slutlig allokering kvv'!$B$1:$AJ$1,0),FALSE)/1,0)</f>
        <v>0</v>
      </c>
      <c r="Z350">
        <f>IFERROR(VLOOKUP($B350,Kraftvärmeprod!$B$1:$AH$479,MATCH(Z$2,Kraftvärmeprod!$B$1:$AG$1,0),FALSE)/1,0)-IFERROR(VLOOKUP($B350,'Slutlig allokering kvv'!$B$2:$AC$462,MATCH(Z$3,'Slutlig allokering kvv'!$B$1:$AJ$1,0),FALSE)/1,0)</f>
        <v>0</v>
      </c>
      <c r="AA350">
        <f>IFERROR(VLOOKUP($B350,Kraftvärmeprod!$B$1:$AH$479,MATCH(AA$2,Kraftvärmeprod!$B$1:$AG$1,0),FALSE)/1,0)-IFERROR(VLOOKUP($B350,'Slutlig allokering kvv'!$B$2:$AC$462,MATCH(AA$3,'Slutlig allokering kvv'!$B$1:$AJ$1,0),FALSE)/1,0)</f>
        <v>0</v>
      </c>
      <c r="AE350">
        <f t="shared" si="10"/>
        <v>0</v>
      </c>
      <c r="AG350">
        <f>IFERROR(VLOOKUP(B350,'Slutlig allokering kvv'!$B$2:$AJ$462,MATCH("Summa slutlig allokerad tillförd energi (utan hjälpel och rökgaskondensering):",'Slutlig allokering kvv'!$B$1:$AK$1,0),FALSE)/1,"")</f>
        <v>0</v>
      </c>
      <c r="AI350" s="137" t="str">
        <f>IFERROR(1-VLOOKUP(B350,'Slutlig allokering kvv'!$B$2:$AJ$462,MATCH("Andel av bränsle i kvv som allokerats till värme, exklusive rökgaskondensering och hjälpel",'Slutlig allokering kvv'!$B$1:$AK$1,0),FALSE),"")</f>
        <v/>
      </c>
      <c r="AK350" s="137" t="str">
        <f t="shared" si="11"/>
        <v/>
      </c>
    </row>
    <row r="351" spans="1:37" x14ac:dyDescent="0.25">
      <c r="A351" s="2" t="s">
        <v>526</v>
      </c>
      <c r="B351" s="2" t="s">
        <v>530</v>
      </c>
      <c r="C351" t="str">
        <f>IFERROR(VLOOKUP($B351,Kraftvärmeprod!$B$1:$AH$479,MATCH(C$3,Kraftvärmeprod!$B$1:$AG$1,0),FALSE)/1,"")</f>
        <v/>
      </c>
      <c r="D351" t="str">
        <f>IFERROR(VLOOKUP($B351,Kraftvärmeprod!$B$1:$AH$479,MATCH(D$3,Kraftvärmeprod!$B$1:$AG$1,0),FALSE)/1,"")</f>
        <v/>
      </c>
      <c r="E351">
        <f>IFERROR(VLOOKUP($B351,Kraftvärmeprod!$B$1:$AH$479,MATCH(E$2,Kraftvärmeprod!$B$1:$AG$1,0),FALSE)/1,0)-IFERROR(VLOOKUP($B351,'Slutlig allokering kvv'!$B$2:$AC$462,MATCH(E$3,'Slutlig allokering kvv'!$B$1:$AJ$1,0),FALSE)/1,0)</f>
        <v>0</v>
      </c>
      <c r="F351">
        <f>IFERROR(VLOOKUP($B351,Kraftvärmeprod!$B$1:$AH$479,MATCH(F$2,Kraftvärmeprod!$B$1:$AG$1,0),FALSE)/1,0)-IFERROR(VLOOKUP($B351,'Slutlig allokering kvv'!$B$2:$AC$462,MATCH(F$3,'Slutlig allokering kvv'!$B$1:$AJ$1,0),FALSE)/1,0)</f>
        <v>0</v>
      </c>
      <c r="G351">
        <f>IFERROR(VLOOKUP($B351,Kraftvärmeprod!$B$1:$AH$479,MATCH(G$2,Kraftvärmeprod!$B$1:$AG$1,0),FALSE)/1,0)-IFERROR(VLOOKUP($B351,'Slutlig allokering kvv'!$B$2:$AC$462,MATCH(G$3,'Slutlig allokering kvv'!$B$1:$AJ$1,0),FALSE)/1,0)</f>
        <v>0</v>
      </c>
      <c r="H351">
        <f>IFERROR(VLOOKUP($B351,Kraftvärmeprod!$B$1:$AH$479,MATCH(H$2,Kraftvärmeprod!$B$1:$AG$1,0),FALSE)/1,0)-IFERROR(VLOOKUP($B351,'Slutlig allokering kvv'!$B$2:$AC$462,MATCH(H$3,'Slutlig allokering kvv'!$B$1:$AJ$1,0),FALSE)/1,0)</f>
        <v>0</v>
      </c>
      <c r="I351">
        <f>IFERROR(VLOOKUP($B351,Kraftvärmeprod!$B$1:$AH$479,MATCH(I$2,Kraftvärmeprod!$B$1:$AG$1,0),FALSE)/1,0)-IFERROR(VLOOKUP($B351,'Slutlig allokering kvv'!$B$2:$AC$462,MATCH(I$3,'Slutlig allokering kvv'!$B$1:$AJ$1,0),FALSE)/1,0)</f>
        <v>0</v>
      </c>
      <c r="J351">
        <f>IFERROR(VLOOKUP($B351,Kraftvärmeprod!$B$1:$AH$479,MATCH(J$2,Kraftvärmeprod!$B$1:$AG$1,0),FALSE)/1,0)-IFERROR(VLOOKUP($B351,'Slutlig allokering kvv'!$B$2:$AC$462,MATCH(J$3,'Slutlig allokering kvv'!$B$1:$AJ$1,0),FALSE)/1,0)</f>
        <v>0</v>
      </c>
      <c r="K351">
        <f>IFERROR(VLOOKUP($B351,Kraftvärmeprod!$B$1:$AH$479,MATCH(K$2,Kraftvärmeprod!$B$1:$AG$1,0),FALSE)/1,0)-IFERROR(VLOOKUP($B351,'Slutlig allokering kvv'!$B$2:$AC$462,MATCH(K$3,'Slutlig allokering kvv'!$B$1:$AJ$1,0),FALSE)/1,0)</f>
        <v>0</v>
      </c>
      <c r="L351">
        <f>IFERROR(VLOOKUP($B351,Kraftvärmeprod!$B$1:$AH$479,MATCH(L$2,Kraftvärmeprod!$B$1:$AG$1,0),FALSE)/1,0)-IFERROR(VLOOKUP($B351,'Slutlig allokering kvv'!$B$2:$AC$462,MATCH(L$3,'Slutlig allokering kvv'!$B$1:$AJ$1,0),FALSE)/1,0)</f>
        <v>0</v>
      </c>
      <c r="M351">
        <f>IFERROR(VLOOKUP($B351,Kraftvärmeprod!$B$1:$AH$479,MATCH(M$2,Kraftvärmeprod!$B$1:$AG$1,0),FALSE)/1,0)-IFERROR(VLOOKUP($B351,'Slutlig allokering kvv'!$B$2:$AC$462,MATCH(M$3,'Slutlig allokering kvv'!$B$1:$AJ$1,0),FALSE)/1,0)</f>
        <v>0</v>
      </c>
      <c r="N351">
        <f>IFERROR(VLOOKUP($B351,Kraftvärmeprod!$B$1:$AH$479,MATCH(N$2,Kraftvärmeprod!$B$1:$AG$1,0),FALSE)/1,0)-IFERROR(VLOOKUP($B351,'Slutlig allokering kvv'!$B$2:$AC$462,MATCH(N$3,'Slutlig allokering kvv'!$B$1:$AJ$1,0),FALSE)/1,0)</f>
        <v>0</v>
      </c>
      <c r="O351">
        <f>IFERROR(VLOOKUP($B351,Kraftvärmeprod!$B$1:$AH$479,MATCH(O$2,Kraftvärmeprod!$B$1:$AG$1,0),FALSE)/1,0)-IFERROR(VLOOKUP($B351,'Slutlig allokering kvv'!$B$2:$AC$462,MATCH(O$3,'Slutlig allokering kvv'!$B$1:$AJ$1,0),FALSE)/1,0)</f>
        <v>0</v>
      </c>
      <c r="P351">
        <f>IFERROR(VLOOKUP($B351,Kraftvärmeprod!$B$1:$AH$479,MATCH(P$2,Kraftvärmeprod!$B$1:$AG$1,0),FALSE)/1,0)-IFERROR(VLOOKUP($B351,'Slutlig allokering kvv'!$B$2:$AC$462,MATCH(P$3,'Slutlig allokering kvv'!$B$1:$AJ$1,0),FALSE)/1,0)</f>
        <v>0</v>
      </c>
      <c r="Q351">
        <f>IFERROR(VLOOKUP($B351,Kraftvärmeprod!$B$1:$AH$479,MATCH(Q$2,Kraftvärmeprod!$B$1:$AG$1,0),FALSE)/1,0)-IFERROR(VLOOKUP($B351,'Slutlig allokering kvv'!$B$2:$AC$462,MATCH(Q$3,'Slutlig allokering kvv'!$B$1:$AJ$1,0),FALSE)/1,0)</f>
        <v>0</v>
      </c>
      <c r="R351">
        <f>IFERROR(VLOOKUP($B351,Kraftvärmeprod!$B$1:$AH$479,MATCH(R$2,Kraftvärmeprod!$B$1:$AG$1,0),FALSE)/1,0)-IFERROR(VLOOKUP($B351,'Slutlig allokering kvv'!$B$2:$AC$462,MATCH(R$3,'Slutlig allokering kvv'!$B$1:$AJ$1,0),FALSE)/1,0)</f>
        <v>0</v>
      </c>
      <c r="S351">
        <f>IFERROR(VLOOKUP($B351,Kraftvärmeprod!$B$1:$AH$479,MATCH(S$2,Kraftvärmeprod!$B$1:$AG$1,0),FALSE)/1,0)-IFERROR(VLOOKUP($B351,'Slutlig allokering kvv'!$B$2:$AC$462,MATCH(S$3,'Slutlig allokering kvv'!$B$1:$AJ$1,0),FALSE)/1,0)</f>
        <v>0</v>
      </c>
      <c r="T351" s="6">
        <f>IFERROR(VLOOKUP($B351,Miljö!$B$1:$S$477,MATCH(T$2,Miljö!$B$1:$X$1,0),FALSE)/1,0)-IFERROR(VLOOKUP($B351,'Slutlig allokering kvv'!$B$2:$AC$462,MATCH(T$3,'Slutlig allokering kvv'!$B$1:$AJ$1,0),FALSE)/1,0)</f>
        <v>0</v>
      </c>
      <c r="U351">
        <f>IFERROR(VLOOKUP($B351,Kraftvärmeprod!$B$1:$AH$479,MATCH(U$2,Kraftvärmeprod!$B$1:$AG$1,0),FALSE)/1,0)-IFERROR(VLOOKUP($B351,'Slutlig allokering kvv'!$B$2:$AC$462,MATCH(U$3,'Slutlig allokering kvv'!$B$1:$AJ$1,0),FALSE)/1,0)</f>
        <v>0</v>
      </c>
      <c r="V351">
        <f>IFERROR(VLOOKUP($B351,Kraftvärmeprod!$B$1:$AH$479,MATCH(V$2,Kraftvärmeprod!$B$1:$AG$1,0),FALSE)/1,0)-IFERROR(VLOOKUP($B351,'Slutlig allokering kvv'!$B$2:$AC$462,MATCH(V$3,'Slutlig allokering kvv'!$B$1:$AJ$1,0),FALSE)/1,0)</f>
        <v>0</v>
      </c>
      <c r="W351">
        <f>IFERROR(VLOOKUP($B351,Kraftvärmeprod!$B$1:$AH$479,MATCH(W$2,Kraftvärmeprod!$B$1:$AG$1,0),FALSE)/1,0)-IFERROR(VLOOKUP($B351,'Slutlig allokering kvv'!$B$2:$AC$462,MATCH(W$3,'Slutlig allokering kvv'!$B$1:$AJ$1,0),FALSE)/1,0)</f>
        <v>0</v>
      </c>
      <c r="X351">
        <f>IFERROR(VLOOKUP($B351,Kraftvärmeprod!$B$1:$AH$479,MATCH(X$2,Kraftvärmeprod!$B$1:$AG$1,0),FALSE)/1,0)-IFERROR(VLOOKUP($B351,'Slutlig allokering kvv'!$B$2:$AC$462,MATCH(X$3,'Slutlig allokering kvv'!$B$1:$AJ$1,0),FALSE)/1,0)</f>
        <v>0</v>
      </c>
      <c r="Y351">
        <f>IFERROR(VLOOKUP($B351,Kraftvärmeprod!$B$1:$AH$479,MATCH(Y$2,Kraftvärmeprod!$B$1:$AG$1,0),FALSE)/1,0)-IFERROR(VLOOKUP($B351,'Slutlig allokering kvv'!$B$2:$AC$462,MATCH(Y$3,'Slutlig allokering kvv'!$B$1:$AJ$1,0),FALSE)/1,0)</f>
        <v>0</v>
      </c>
      <c r="Z351">
        <f>IFERROR(VLOOKUP($B351,Kraftvärmeprod!$B$1:$AH$479,MATCH(Z$2,Kraftvärmeprod!$B$1:$AG$1,0),FALSE)/1,0)-IFERROR(VLOOKUP($B351,'Slutlig allokering kvv'!$B$2:$AC$462,MATCH(Z$3,'Slutlig allokering kvv'!$B$1:$AJ$1,0),FALSE)/1,0)</f>
        <v>0</v>
      </c>
      <c r="AA351">
        <f>IFERROR(VLOOKUP($B351,Kraftvärmeprod!$B$1:$AH$479,MATCH(AA$2,Kraftvärmeprod!$B$1:$AG$1,0),FALSE)/1,0)-IFERROR(VLOOKUP($B351,'Slutlig allokering kvv'!$B$2:$AC$462,MATCH(AA$3,'Slutlig allokering kvv'!$B$1:$AJ$1,0),FALSE)/1,0)</f>
        <v>0</v>
      </c>
      <c r="AE351">
        <f t="shared" si="10"/>
        <v>0</v>
      </c>
      <c r="AG351">
        <f>IFERROR(VLOOKUP(B351,'Slutlig allokering kvv'!$B$2:$AJ$462,MATCH("Summa slutlig allokerad tillförd energi (utan hjälpel och rökgaskondensering):",'Slutlig allokering kvv'!$B$1:$AK$1,0),FALSE)/1,"")</f>
        <v>0</v>
      </c>
      <c r="AI351" s="137" t="str">
        <f>IFERROR(1-VLOOKUP(B351,'Slutlig allokering kvv'!$B$2:$AJ$462,MATCH("Andel av bränsle i kvv som allokerats till värme, exklusive rökgaskondensering och hjälpel",'Slutlig allokering kvv'!$B$1:$AK$1,0),FALSE),"")</f>
        <v/>
      </c>
      <c r="AK351" s="137" t="str">
        <f t="shared" si="11"/>
        <v/>
      </c>
    </row>
    <row r="352" spans="1:37" x14ac:dyDescent="0.25">
      <c r="A352" s="2" t="s">
        <v>526</v>
      </c>
      <c r="B352" s="2" t="s">
        <v>531</v>
      </c>
      <c r="C352" t="str">
        <f>IFERROR(VLOOKUP($B352,Kraftvärmeprod!$B$1:$AH$479,MATCH(C$3,Kraftvärmeprod!$B$1:$AG$1,0),FALSE)/1,"")</f>
        <v/>
      </c>
      <c r="D352" t="str">
        <f>IFERROR(VLOOKUP($B352,Kraftvärmeprod!$B$1:$AH$479,MATCH(D$3,Kraftvärmeprod!$B$1:$AG$1,0),FALSE)/1,"")</f>
        <v/>
      </c>
      <c r="E352">
        <f>IFERROR(VLOOKUP($B352,Kraftvärmeprod!$B$1:$AH$479,MATCH(E$2,Kraftvärmeprod!$B$1:$AG$1,0),FALSE)/1,0)-IFERROR(VLOOKUP($B352,'Slutlig allokering kvv'!$B$2:$AC$462,MATCH(E$3,'Slutlig allokering kvv'!$B$1:$AJ$1,0),FALSE)/1,0)</f>
        <v>0</v>
      </c>
      <c r="F352">
        <f>IFERROR(VLOOKUP($B352,Kraftvärmeprod!$B$1:$AH$479,MATCH(F$2,Kraftvärmeprod!$B$1:$AG$1,0),FALSE)/1,0)-IFERROR(VLOOKUP($B352,'Slutlig allokering kvv'!$B$2:$AC$462,MATCH(F$3,'Slutlig allokering kvv'!$B$1:$AJ$1,0),FALSE)/1,0)</f>
        <v>0</v>
      </c>
      <c r="G352">
        <f>IFERROR(VLOOKUP($B352,Kraftvärmeprod!$B$1:$AH$479,MATCH(G$2,Kraftvärmeprod!$B$1:$AG$1,0),FALSE)/1,0)-IFERROR(VLOOKUP($B352,'Slutlig allokering kvv'!$B$2:$AC$462,MATCH(G$3,'Slutlig allokering kvv'!$B$1:$AJ$1,0),FALSE)/1,0)</f>
        <v>0</v>
      </c>
      <c r="H352">
        <f>IFERROR(VLOOKUP($B352,Kraftvärmeprod!$B$1:$AH$479,MATCH(H$2,Kraftvärmeprod!$B$1:$AG$1,0),FALSE)/1,0)-IFERROR(VLOOKUP($B352,'Slutlig allokering kvv'!$B$2:$AC$462,MATCH(H$3,'Slutlig allokering kvv'!$B$1:$AJ$1,0),FALSE)/1,0)</f>
        <v>0</v>
      </c>
      <c r="I352">
        <f>IFERROR(VLOOKUP($B352,Kraftvärmeprod!$B$1:$AH$479,MATCH(I$2,Kraftvärmeprod!$B$1:$AG$1,0),FALSE)/1,0)-IFERROR(VLOOKUP($B352,'Slutlig allokering kvv'!$B$2:$AC$462,MATCH(I$3,'Slutlig allokering kvv'!$B$1:$AJ$1,0),FALSE)/1,0)</f>
        <v>0</v>
      </c>
      <c r="J352">
        <f>IFERROR(VLOOKUP($B352,Kraftvärmeprod!$B$1:$AH$479,MATCH(J$2,Kraftvärmeprod!$B$1:$AG$1,0),FALSE)/1,0)-IFERROR(VLOOKUP($B352,'Slutlig allokering kvv'!$B$2:$AC$462,MATCH(J$3,'Slutlig allokering kvv'!$B$1:$AJ$1,0),FALSE)/1,0)</f>
        <v>0</v>
      </c>
      <c r="K352">
        <f>IFERROR(VLOOKUP($B352,Kraftvärmeprod!$B$1:$AH$479,MATCH(K$2,Kraftvärmeprod!$B$1:$AG$1,0),FALSE)/1,0)-IFERROR(VLOOKUP($B352,'Slutlig allokering kvv'!$B$2:$AC$462,MATCH(K$3,'Slutlig allokering kvv'!$B$1:$AJ$1,0),FALSE)/1,0)</f>
        <v>0</v>
      </c>
      <c r="L352">
        <f>IFERROR(VLOOKUP($B352,Kraftvärmeprod!$B$1:$AH$479,MATCH(L$2,Kraftvärmeprod!$B$1:$AG$1,0),FALSE)/1,0)-IFERROR(VLOOKUP($B352,'Slutlig allokering kvv'!$B$2:$AC$462,MATCH(L$3,'Slutlig allokering kvv'!$B$1:$AJ$1,0),FALSE)/1,0)</f>
        <v>0</v>
      </c>
      <c r="M352">
        <f>IFERROR(VLOOKUP($B352,Kraftvärmeprod!$B$1:$AH$479,MATCH(M$2,Kraftvärmeprod!$B$1:$AG$1,0),FALSE)/1,0)-IFERROR(VLOOKUP($B352,'Slutlig allokering kvv'!$B$2:$AC$462,MATCH(M$3,'Slutlig allokering kvv'!$B$1:$AJ$1,0),FALSE)/1,0)</f>
        <v>0</v>
      </c>
      <c r="N352">
        <f>IFERROR(VLOOKUP($B352,Kraftvärmeprod!$B$1:$AH$479,MATCH(N$2,Kraftvärmeprod!$B$1:$AG$1,0),FALSE)/1,0)-IFERROR(VLOOKUP($B352,'Slutlig allokering kvv'!$B$2:$AC$462,MATCH(N$3,'Slutlig allokering kvv'!$B$1:$AJ$1,0),FALSE)/1,0)</f>
        <v>0</v>
      </c>
      <c r="O352">
        <f>IFERROR(VLOOKUP($B352,Kraftvärmeprod!$B$1:$AH$479,MATCH(O$2,Kraftvärmeprod!$B$1:$AG$1,0),FALSE)/1,0)-IFERROR(VLOOKUP($B352,'Slutlig allokering kvv'!$B$2:$AC$462,MATCH(O$3,'Slutlig allokering kvv'!$B$1:$AJ$1,0),FALSE)/1,0)</f>
        <v>0</v>
      </c>
      <c r="P352">
        <f>IFERROR(VLOOKUP($B352,Kraftvärmeprod!$B$1:$AH$479,MATCH(P$2,Kraftvärmeprod!$B$1:$AG$1,0),FALSE)/1,0)-IFERROR(VLOOKUP($B352,'Slutlig allokering kvv'!$B$2:$AC$462,MATCH(P$3,'Slutlig allokering kvv'!$B$1:$AJ$1,0),FALSE)/1,0)</f>
        <v>0</v>
      </c>
      <c r="Q352">
        <f>IFERROR(VLOOKUP($B352,Kraftvärmeprod!$B$1:$AH$479,MATCH(Q$2,Kraftvärmeprod!$B$1:$AG$1,0),FALSE)/1,0)-IFERROR(VLOOKUP($B352,'Slutlig allokering kvv'!$B$2:$AC$462,MATCH(Q$3,'Slutlig allokering kvv'!$B$1:$AJ$1,0),FALSE)/1,0)</f>
        <v>0</v>
      </c>
      <c r="R352">
        <f>IFERROR(VLOOKUP($B352,Kraftvärmeprod!$B$1:$AH$479,MATCH(R$2,Kraftvärmeprod!$B$1:$AG$1,0),FALSE)/1,0)-IFERROR(VLOOKUP($B352,'Slutlig allokering kvv'!$B$2:$AC$462,MATCH(R$3,'Slutlig allokering kvv'!$B$1:$AJ$1,0),FALSE)/1,0)</f>
        <v>0</v>
      </c>
      <c r="S352">
        <f>IFERROR(VLOOKUP($B352,Kraftvärmeprod!$B$1:$AH$479,MATCH(S$2,Kraftvärmeprod!$B$1:$AG$1,0),FALSE)/1,0)-IFERROR(VLOOKUP($B352,'Slutlig allokering kvv'!$B$2:$AC$462,MATCH(S$3,'Slutlig allokering kvv'!$B$1:$AJ$1,0),FALSE)/1,0)</f>
        <v>0</v>
      </c>
      <c r="T352" s="6">
        <f>IFERROR(VLOOKUP($B352,Miljö!$B$1:$S$477,MATCH(T$2,Miljö!$B$1:$X$1,0),FALSE)/1,0)-IFERROR(VLOOKUP($B352,'Slutlig allokering kvv'!$B$2:$AC$462,MATCH(T$3,'Slutlig allokering kvv'!$B$1:$AJ$1,0),FALSE)/1,0)</f>
        <v>0</v>
      </c>
      <c r="U352">
        <f>IFERROR(VLOOKUP($B352,Kraftvärmeprod!$B$1:$AH$479,MATCH(U$2,Kraftvärmeprod!$B$1:$AG$1,0),FALSE)/1,0)-IFERROR(VLOOKUP($B352,'Slutlig allokering kvv'!$B$2:$AC$462,MATCH(U$3,'Slutlig allokering kvv'!$B$1:$AJ$1,0),FALSE)/1,0)</f>
        <v>0</v>
      </c>
      <c r="V352">
        <f>IFERROR(VLOOKUP($B352,Kraftvärmeprod!$B$1:$AH$479,MATCH(V$2,Kraftvärmeprod!$B$1:$AG$1,0),FALSE)/1,0)-IFERROR(VLOOKUP($B352,'Slutlig allokering kvv'!$B$2:$AC$462,MATCH(V$3,'Slutlig allokering kvv'!$B$1:$AJ$1,0),FALSE)/1,0)</f>
        <v>0</v>
      </c>
      <c r="W352">
        <f>IFERROR(VLOOKUP($B352,Kraftvärmeprod!$B$1:$AH$479,MATCH(W$2,Kraftvärmeprod!$B$1:$AG$1,0),FALSE)/1,0)-IFERROR(VLOOKUP($B352,'Slutlig allokering kvv'!$B$2:$AC$462,MATCH(W$3,'Slutlig allokering kvv'!$B$1:$AJ$1,0),FALSE)/1,0)</f>
        <v>0</v>
      </c>
      <c r="X352">
        <f>IFERROR(VLOOKUP($B352,Kraftvärmeprod!$B$1:$AH$479,MATCH(X$2,Kraftvärmeprod!$B$1:$AG$1,0),FALSE)/1,0)-IFERROR(VLOOKUP($B352,'Slutlig allokering kvv'!$B$2:$AC$462,MATCH(X$3,'Slutlig allokering kvv'!$B$1:$AJ$1,0),FALSE)/1,0)</f>
        <v>0</v>
      </c>
      <c r="Y352">
        <f>IFERROR(VLOOKUP($B352,Kraftvärmeprod!$B$1:$AH$479,MATCH(Y$2,Kraftvärmeprod!$B$1:$AG$1,0),FALSE)/1,0)-IFERROR(VLOOKUP($B352,'Slutlig allokering kvv'!$B$2:$AC$462,MATCH(Y$3,'Slutlig allokering kvv'!$B$1:$AJ$1,0),FALSE)/1,0)</f>
        <v>0</v>
      </c>
      <c r="Z352">
        <f>IFERROR(VLOOKUP($B352,Kraftvärmeprod!$B$1:$AH$479,MATCH(Z$2,Kraftvärmeprod!$B$1:$AG$1,0),FALSE)/1,0)-IFERROR(VLOOKUP($B352,'Slutlig allokering kvv'!$B$2:$AC$462,MATCH(Z$3,'Slutlig allokering kvv'!$B$1:$AJ$1,0),FALSE)/1,0)</f>
        <v>0</v>
      </c>
      <c r="AA352">
        <f>IFERROR(VLOOKUP($B352,Kraftvärmeprod!$B$1:$AH$479,MATCH(AA$2,Kraftvärmeprod!$B$1:$AG$1,0),FALSE)/1,0)-IFERROR(VLOOKUP($B352,'Slutlig allokering kvv'!$B$2:$AC$462,MATCH(AA$3,'Slutlig allokering kvv'!$B$1:$AJ$1,0),FALSE)/1,0)</f>
        <v>0</v>
      </c>
      <c r="AE352">
        <f t="shared" si="10"/>
        <v>0</v>
      </c>
      <c r="AG352">
        <f>IFERROR(VLOOKUP(B352,'Slutlig allokering kvv'!$B$2:$AJ$462,MATCH("Summa slutlig allokerad tillförd energi (utan hjälpel och rökgaskondensering):",'Slutlig allokering kvv'!$B$1:$AK$1,0),FALSE)/1,"")</f>
        <v>0</v>
      </c>
      <c r="AI352" s="137" t="str">
        <f>IFERROR(1-VLOOKUP(B352,'Slutlig allokering kvv'!$B$2:$AJ$462,MATCH("Andel av bränsle i kvv som allokerats till värme, exklusive rökgaskondensering och hjälpel",'Slutlig allokering kvv'!$B$1:$AK$1,0),FALSE),"")</f>
        <v/>
      </c>
      <c r="AK352" s="137" t="str">
        <f t="shared" si="11"/>
        <v/>
      </c>
    </row>
    <row r="353" spans="1:37" x14ac:dyDescent="0.25">
      <c r="A353" s="2" t="s">
        <v>526</v>
      </c>
      <c r="B353" s="2" t="s">
        <v>532</v>
      </c>
      <c r="C353">
        <f>IFERROR(VLOOKUP($B353,Kraftvärmeprod!$B$1:$AH$479,MATCH(C$3,Kraftvärmeprod!$B$1:$AG$1,0),FALSE)/1,"")</f>
        <v>106.30500000000001</v>
      </c>
      <c r="D353">
        <f>IFERROR(VLOOKUP($B353,Kraftvärmeprod!$B$1:$AH$479,MATCH(D$3,Kraftvärmeprod!$B$1:$AG$1,0),FALSE)/1,"")</f>
        <v>19.638000000000002</v>
      </c>
      <c r="E353">
        <f>IFERROR(VLOOKUP($B353,Kraftvärmeprod!$B$1:$AH$479,MATCH(E$2,Kraftvärmeprod!$B$1:$AG$1,0),FALSE)/1,0)-IFERROR(VLOOKUP($B353,'Slutlig allokering kvv'!$B$2:$AC$462,MATCH(E$3,'Slutlig allokering kvv'!$B$1:$AJ$1,0),FALSE)/1,0)</f>
        <v>0</v>
      </c>
      <c r="F353">
        <f>IFERROR(VLOOKUP($B353,Kraftvärmeprod!$B$1:$AH$479,MATCH(F$2,Kraftvärmeprod!$B$1:$AG$1,0),FALSE)/1,0)-IFERROR(VLOOKUP($B353,'Slutlig allokering kvv'!$B$2:$AC$462,MATCH(F$3,'Slutlig allokering kvv'!$B$1:$AJ$1,0),FALSE)/1,0)</f>
        <v>0</v>
      </c>
      <c r="G353">
        <f>IFERROR(VLOOKUP($B353,Kraftvärmeprod!$B$1:$AH$479,MATCH(G$2,Kraftvärmeprod!$B$1:$AG$1,0),FALSE)/1,0)-IFERROR(VLOOKUP($B353,'Slutlig allokering kvv'!$B$2:$AC$462,MATCH(G$3,'Slutlig allokering kvv'!$B$1:$AJ$1,0),FALSE)/1,0)</f>
        <v>12.050999999999998</v>
      </c>
      <c r="H353">
        <f>IFERROR(VLOOKUP($B353,Kraftvärmeprod!$B$1:$AH$479,MATCH(H$2,Kraftvärmeprod!$B$1:$AG$1,0),FALSE)/1,0)-IFERROR(VLOOKUP($B353,'Slutlig allokering kvv'!$B$2:$AC$462,MATCH(H$3,'Slutlig allokering kvv'!$B$1:$AJ$1,0),FALSE)/1,0)</f>
        <v>0</v>
      </c>
      <c r="I353">
        <f>IFERROR(VLOOKUP($B353,Kraftvärmeprod!$B$1:$AH$479,MATCH(I$2,Kraftvärmeprod!$B$1:$AG$1,0),FALSE)/1,0)-IFERROR(VLOOKUP($B353,'Slutlig allokering kvv'!$B$2:$AC$462,MATCH(I$3,'Slutlig allokering kvv'!$B$1:$AJ$1,0),FALSE)/1,0)</f>
        <v>0</v>
      </c>
      <c r="J353">
        <f>IFERROR(VLOOKUP($B353,Kraftvärmeprod!$B$1:$AH$479,MATCH(J$2,Kraftvärmeprod!$B$1:$AG$1,0),FALSE)/1,0)-IFERROR(VLOOKUP($B353,'Slutlig allokering kvv'!$B$2:$AC$462,MATCH(J$3,'Slutlig allokering kvv'!$B$1:$AJ$1,0),FALSE)/1,0)</f>
        <v>0</v>
      </c>
      <c r="K353">
        <f>IFERROR(VLOOKUP($B353,Kraftvärmeprod!$B$1:$AH$479,MATCH(K$2,Kraftvärmeprod!$B$1:$AG$1,0),FALSE)/1,0)-IFERROR(VLOOKUP($B353,'Slutlig allokering kvv'!$B$2:$AC$462,MATCH(K$3,'Slutlig allokering kvv'!$B$1:$AJ$1,0),FALSE)/1,0)</f>
        <v>0</v>
      </c>
      <c r="L353">
        <f>IFERROR(VLOOKUP($B353,Kraftvärmeprod!$B$1:$AH$479,MATCH(L$2,Kraftvärmeprod!$B$1:$AG$1,0),FALSE)/1,0)-IFERROR(VLOOKUP($B353,'Slutlig allokering kvv'!$B$2:$AC$462,MATCH(L$3,'Slutlig allokering kvv'!$B$1:$AJ$1,0),FALSE)/1,0)</f>
        <v>18.015300000000003</v>
      </c>
      <c r="M353">
        <f>IFERROR(VLOOKUP($B353,Kraftvärmeprod!$B$1:$AH$479,MATCH(M$2,Kraftvärmeprod!$B$1:$AG$1,0),FALSE)/1,0)-IFERROR(VLOOKUP($B353,'Slutlig allokering kvv'!$B$2:$AC$462,MATCH(M$3,'Slutlig allokering kvv'!$B$1:$AJ$1,0),FALSE)/1,0)</f>
        <v>0</v>
      </c>
      <c r="N353">
        <f>IFERROR(VLOOKUP($B353,Kraftvärmeprod!$B$1:$AH$479,MATCH(N$2,Kraftvärmeprod!$B$1:$AG$1,0),FALSE)/1,0)-IFERROR(VLOOKUP($B353,'Slutlig allokering kvv'!$B$2:$AC$462,MATCH(N$3,'Slutlig allokering kvv'!$B$1:$AJ$1,0),FALSE)/1,0)</f>
        <v>0</v>
      </c>
      <c r="O353">
        <f>IFERROR(VLOOKUP($B353,Kraftvärmeprod!$B$1:$AH$479,MATCH(O$2,Kraftvärmeprod!$B$1:$AG$1,0),FALSE)/1,0)-IFERROR(VLOOKUP($B353,'Slutlig allokering kvv'!$B$2:$AC$462,MATCH(O$3,'Slutlig allokering kvv'!$B$1:$AJ$1,0),FALSE)/1,0)</f>
        <v>5.6925999999999988</v>
      </c>
      <c r="P353">
        <f>IFERROR(VLOOKUP($B353,Kraftvärmeprod!$B$1:$AH$479,MATCH(P$2,Kraftvärmeprod!$B$1:$AG$1,0),FALSE)/1,0)-IFERROR(VLOOKUP($B353,'Slutlig allokering kvv'!$B$2:$AC$462,MATCH(P$3,'Slutlig allokering kvv'!$B$1:$AJ$1,0),FALSE)/1,0)</f>
        <v>3.8632899999999992</v>
      </c>
      <c r="Q353">
        <f>IFERROR(VLOOKUP($B353,Kraftvärmeprod!$B$1:$AH$479,MATCH(Q$2,Kraftvärmeprod!$B$1:$AG$1,0),FALSE)/1,0)-IFERROR(VLOOKUP($B353,'Slutlig allokering kvv'!$B$2:$AC$462,MATCH(Q$3,'Slutlig allokering kvv'!$B$1:$AJ$1,0),FALSE)/1,0)</f>
        <v>0</v>
      </c>
      <c r="R353">
        <f>IFERROR(VLOOKUP($B353,Kraftvärmeprod!$B$1:$AH$479,MATCH(R$2,Kraftvärmeprod!$B$1:$AG$1,0),FALSE)/1,0)-IFERROR(VLOOKUP($B353,'Slutlig allokering kvv'!$B$2:$AC$462,MATCH(R$3,'Slutlig allokering kvv'!$B$1:$AJ$1,0),FALSE)/1,0)</f>
        <v>0</v>
      </c>
      <c r="S353">
        <f>IFERROR(VLOOKUP($B353,Kraftvärmeprod!$B$1:$AH$479,MATCH(S$2,Kraftvärmeprod!$B$1:$AG$1,0),FALSE)/1,0)-IFERROR(VLOOKUP($B353,'Slutlig allokering kvv'!$B$2:$AC$462,MATCH(S$3,'Slutlig allokering kvv'!$B$1:$AJ$1,0),FALSE)/1,0)</f>
        <v>0</v>
      </c>
      <c r="T353" s="6">
        <f>IFERROR(VLOOKUP($B353,Miljö!$B$1:$S$477,MATCH(T$2,Miljö!$B$1:$X$1,0),FALSE)/1,0)-IFERROR(VLOOKUP($B353,'Slutlig allokering kvv'!$B$2:$AC$462,MATCH(T$3,'Slutlig allokering kvv'!$B$1:$AJ$1,0),FALSE)/1,0)</f>
        <v>0.87386000000000008</v>
      </c>
      <c r="U353">
        <f>IFERROR(VLOOKUP($B353,Kraftvärmeprod!$B$1:$AH$479,MATCH(U$2,Kraftvärmeprod!$B$1:$AG$1,0),FALSE)/1,0)-IFERROR(VLOOKUP($B353,'Slutlig allokering kvv'!$B$2:$AC$462,MATCH(U$3,'Slutlig allokering kvv'!$B$1:$AJ$1,0),FALSE)/1,0)</f>
        <v>0</v>
      </c>
      <c r="V353">
        <f>IFERROR(VLOOKUP($B353,Kraftvärmeprod!$B$1:$AH$479,MATCH(V$2,Kraftvärmeprod!$B$1:$AG$1,0),FALSE)/1,0)-IFERROR(VLOOKUP($B353,'Slutlig allokering kvv'!$B$2:$AC$462,MATCH(V$3,'Slutlig allokering kvv'!$B$1:$AJ$1,0),FALSE)/1,0)</f>
        <v>0</v>
      </c>
      <c r="W353">
        <f>IFERROR(VLOOKUP($B353,Kraftvärmeprod!$B$1:$AH$479,MATCH(W$2,Kraftvärmeprod!$B$1:$AG$1,0),FALSE)/1,0)-IFERROR(VLOOKUP($B353,'Slutlig allokering kvv'!$B$2:$AC$462,MATCH(W$3,'Slutlig allokering kvv'!$B$1:$AJ$1,0),FALSE)/1,0)</f>
        <v>0</v>
      </c>
      <c r="X353">
        <f>IFERROR(VLOOKUP($B353,Kraftvärmeprod!$B$1:$AH$479,MATCH(X$2,Kraftvärmeprod!$B$1:$AG$1,0),FALSE)/1,0)-IFERROR(VLOOKUP($B353,'Slutlig allokering kvv'!$B$2:$AC$462,MATCH(X$3,'Slutlig allokering kvv'!$B$1:$AJ$1,0),FALSE)/1,0)</f>
        <v>0</v>
      </c>
      <c r="Y353">
        <f>IFERROR(VLOOKUP($B353,Kraftvärmeprod!$B$1:$AH$479,MATCH(Y$2,Kraftvärmeprod!$B$1:$AG$1,0),FALSE)/1,0)-IFERROR(VLOOKUP($B353,'Slutlig allokering kvv'!$B$2:$AC$462,MATCH(Y$3,'Slutlig allokering kvv'!$B$1:$AJ$1,0),FALSE)/1,0)</f>
        <v>0</v>
      </c>
      <c r="Z353">
        <f>IFERROR(VLOOKUP($B353,Kraftvärmeprod!$B$1:$AH$479,MATCH(Z$2,Kraftvärmeprod!$B$1:$AG$1,0),FALSE)/1,0)-IFERROR(VLOOKUP($B353,'Slutlig allokering kvv'!$B$2:$AC$462,MATCH(Z$3,'Slutlig allokering kvv'!$B$1:$AJ$1,0),FALSE)/1,0)</f>
        <v>0</v>
      </c>
      <c r="AA353">
        <f>IFERROR(VLOOKUP($B353,Kraftvärmeprod!$B$1:$AH$479,MATCH(AA$2,Kraftvärmeprod!$B$1:$AG$1,0),FALSE)/1,0)-IFERROR(VLOOKUP($B353,'Slutlig allokering kvv'!$B$2:$AC$462,MATCH(AA$3,'Slutlig allokering kvv'!$B$1:$AJ$1,0),FALSE)/1,0)</f>
        <v>0</v>
      </c>
      <c r="AE353">
        <f t="shared" si="10"/>
        <v>39.622189999999996</v>
      </c>
      <c r="AG353">
        <f>IFERROR(VLOOKUP(B353,'Slutlig allokering kvv'!$B$2:$AJ$462,MATCH("Summa slutlig allokerad tillförd energi (utan hjälpel och rökgaskondensering):",'Slutlig allokering kvv'!$B$1:$AK$1,0),FALSE)/1,"")</f>
        <v>82.301809999999989</v>
      </c>
      <c r="AI353" s="137">
        <f>IFERROR(1-VLOOKUP(B353,'Slutlig allokering kvv'!$B$2:$AJ$462,MATCH("Andel av bränsle i kvv som allokerats till värme, exklusive rökgaskondensering och hjälpel",'Slutlig allokering kvv'!$B$1:$AK$1,0),FALSE),"")</f>
        <v>0.32497449230668296</v>
      </c>
      <c r="AK353" s="137">
        <f t="shared" si="11"/>
        <v>0.3249744923066829</v>
      </c>
    </row>
    <row r="354" spans="1:37" x14ac:dyDescent="0.25">
      <c r="A354" s="2" t="s">
        <v>526</v>
      </c>
      <c r="B354" s="2" t="s">
        <v>533</v>
      </c>
      <c r="C354">
        <f>IFERROR(VLOOKUP($B354,Kraftvärmeprod!$B$1:$AH$479,MATCH(C$3,Kraftvärmeprod!$B$1:$AG$1,0),FALSE)/1,"")</f>
        <v>233.01300000000001</v>
      </c>
      <c r="D354">
        <f>IFERROR(VLOOKUP($B354,Kraftvärmeprod!$B$1:$AH$479,MATCH(D$3,Kraftvärmeprod!$B$1:$AG$1,0),FALSE)/1,"")</f>
        <v>74.430000000000007</v>
      </c>
      <c r="E354">
        <f>IFERROR(VLOOKUP($B354,Kraftvärmeprod!$B$1:$AH$479,MATCH(E$2,Kraftvärmeprod!$B$1:$AG$1,0),FALSE)/1,0)-IFERROR(VLOOKUP($B354,'Slutlig allokering kvv'!$B$2:$AC$462,MATCH(E$3,'Slutlig allokering kvv'!$B$1:$AJ$1,0),FALSE)/1,0)</f>
        <v>1.0610000000000002</v>
      </c>
      <c r="F354">
        <f>IFERROR(VLOOKUP($B354,Kraftvärmeprod!$B$1:$AH$479,MATCH(F$2,Kraftvärmeprod!$B$1:$AG$1,0),FALSE)/1,0)-IFERROR(VLOOKUP($B354,'Slutlig allokering kvv'!$B$2:$AC$462,MATCH(F$3,'Slutlig allokering kvv'!$B$1:$AJ$1,0),FALSE)/1,0)</f>
        <v>0.84822999999999982</v>
      </c>
      <c r="G354">
        <f>IFERROR(VLOOKUP($B354,Kraftvärmeprod!$B$1:$AH$479,MATCH(G$2,Kraftvärmeprod!$B$1:$AG$1,0),FALSE)/1,0)-IFERROR(VLOOKUP($B354,'Slutlig allokering kvv'!$B$2:$AC$462,MATCH(G$3,'Slutlig allokering kvv'!$B$1:$AJ$1,0),FALSE)/1,0)</f>
        <v>0</v>
      </c>
      <c r="H354">
        <f>IFERROR(VLOOKUP($B354,Kraftvärmeprod!$B$1:$AH$479,MATCH(H$2,Kraftvärmeprod!$B$1:$AG$1,0),FALSE)/1,0)-IFERROR(VLOOKUP($B354,'Slutlig allokering kvv'!$B$2:$AC$462,MATCH(H$3,'Slutlig allokering kvv'!$B$1:$AJ$1,0),FALSE)/1,0)</f>
        <v>0</v>
      </c>
      <c r="I354">
        <f>IFERROR(VLOOKUP($B354,Kraftvärmeprod!$B$1:$AH$479,MATCH(I$2,Kraftvärmeprod!$B$1:$AG$1,0),FALSE)/1,0)-IFERROR(VLOOKUP($B354,'Slutlig allokering kvv'!$B$2:$AC$462,MATCH(I$3,'Slutlig allokering kvv'!$B$1:$AJ$1,0),FALSE)/1,0)</f>
        <v>0</v>
      </c>
      <c r="J354">
        <f>IFERROR(VLOOKUP($B354,Kraftvärmeprod!$B$1:$AH$479,MATCH(J$2,Kraftvärmeprod!$B$1:$AG$1,0),FALSE)/1,0)-IFERROR(VLOOKUP($B354,'Slutlig allokering kvv'!$B$2:$AC$462,MATCH(J$3,'Slutlig allokering kvv'!$B$1:$AJ$1,0),FALSE)/1,0)</f>
        <v>9.9697000000000008E-2</v>
      </c>
      <c r="K354">
        <f>IFERROR(VLOOKUP($B354,Kraftvärmeprod!$B$1:$AH$479,MATCH(K$2,Kraftvärmeprod!$B$1:$AG$1,0),FALSE)/1,0)-IFERROR(VLOOKUP($B354,'Slutlig allokering kvv'!$B$2:$AC$462,MATCH(K$3,'Slutlig allokering kvv'!$B$1:$AJ$1,0),FALSE)/1,0)</f>
        <v>0</v>
      </c>
      <c r="L354">
        <f>IFERROR(VLOOKUP($B354,Kraftvärmeprod!$B$1:$AH$479,MATCH(L$2,Kraftvärmeprod!$B$1:$AG$1,0),FALSE)/1,0)-IFERROR(VLOOKUP($B354,'Slutlig allokering kvv'!$B$2:$AC$462,MATCH(L$3,'Slutlig allokering kvv'!$B$1:$AJ$1,0),FALSE)/1,0)</f>
        <v>1.1679500000000003</v>
      </c>
      <c r="M354">
        <f>IFERROR(VLOOKUP($B354,Kraftvärmeprod!$B$1:$AH$479,MATCH(M$2,Kraftvärmeprod!$B$1:$AG$1,0),FALSE)/1,0)-IFERROR(VLOOKUP($B354,'Slutlig allokering kvv'!$B$2:$AC$462,MATCH(M$3,'Slutlig allokering kvv'!$B$1:$AJ$1,0),FALSE)/1,0)</f>
        <v>0</v>
      </c>
      <c r="N354">
        <f>IFERROR(VLOOKUP($B354,Kraftvärmeprod!$B$1:$AH$479,MATCH(N$2,Kraftvärmeprod!$B$1:$AG$1,0),FALSE)/1,0)-IFERROR(VLOOKUP($B354,'Slutlig allokering kvv'!$B$2:$AC$462,MATCH(N$3,'Slutlig allokering kvv'!$B$1:$AJ$1,0),FALSE)/1,0)</f>
        <v>152.161</v>
      </c>
      <c r="O354">
        <f>IFERROR(VLOOKUP($B354,Kraftvärmeprod!$B$1:$AH$479,MATCH(O$2,Kraftvärmeprod!$B$1:$AG$1,0),FALSE)/1,0)-IFERROR(VLOOKUP($B354,'Slutlig allokering kvv'!$B$2:$AC$462,MATCH(O$3,'Slutlig allokering kvv'!$B$1:$AJ$1,0),FALSE)/1,0)</f>
        <v>0</v>
      </c>
      <c r="P354">
        <f>IFERROR(VLOOKUP($B354,Kraftvärmeprod!$B$1:$AH$479,MATCH(P$2,Kraftvärmeprod!$B$1:$AG$1,0),FALSE)/1,0)-IFERROR(VLOOKUP($B354,'Slutlig allokering kvv'!$B$2:$AC$462,MATCH(P$3,'Slutlig allokering kvv'!$B$1:$AJ$1,0),FALSE)/1,0)</f>
        <v>0</v>
      </c>
      <c r="Q354">
        <f>IFERROR(VLOOKUP($B354,Kraftvärmeprod!$B$1:$AH$479,MATCH(Q$2,Kraftvärmeprod!$B$1:$AG$1,0),FALSE)/1,0)-IFERROR(VLOOKUP($B354,'Slutlig allokering kvv'!$B$2:$AC$462,MATCH(Q$3,'Slutlig allokering kvv'!$B$1:$AJ$1,0),FALSE)/1,0)</f>
        <v>0</v>
      </c>
      <c r="R354">
        <f>IFERROR(VLOOKUP($B354,Kraftvärmeprod!$B$1:$AH$479,MATCH(R$2,Kraftvärmeprod!$B$1:$AG$1,0),FALSE)/1,0)-IFERROR(VLOOKUP($B354,'Slutlig allokering kvv'!$B$2:$AC$462,MATCH(R$3,'Slutlig allokering kvv'!$B$1:$AJ$1,0),FALSE)/1,0)</f>
        <v>0</v>
      </c>
      <c r="S354">
        <f>IFERROR(VLOOKUP($B354,Kraftvärmeprod!$B$1:$AH$479,MATCH(S$2,Kraftvärmeprod!$B$1:$AG$1,0),FALSE)/1,0)-IFERROR(VLOOKUP($B354,'Slutlig allokering kvv'!$B$2:$AC$462,MATCH(S$3,'Slutlig allokering kvv'!$B$1:$AJ$1,0),FALSE)/1,0)</f>
        <v>0</v>
      </c>
      <c r="T354" s="6">
        <f>IFERROR(VLOOKUP($B354,Miljö!$B$1:$S$477,MATCH(T$2,Miljö!$B$1:$X$1,0),FALSE)/1,0)-IFERROR(VLOOKUP($B354,'Slutlig allokering kvv'!$B$2:$AC$462,MATCH(T$3,'Slutlig allokering kvv'!$B$1:$AJ$1,0),FALSE)/1,0)</f>
        <v>6.2306199999999992</v>
      </c>
      <c r="U354">
        <f>IFERROR(VLOOKUP($B354,Kraftvärmeprod!$B$1:$AH$479,MATCH(U$2,Kraftvärmeprod!$B$1:$AG$1,0),FALSE)/1,0)-IFERROR(VLOOKUP($B354,'Slutlig allokering kvv'!$B$2:$AC$462,MATCH(U$3,'Slutlig allokering kvv'!$B$1:$AJ$1,0),FALSE)/1,0)</f>
        <v>0</v>
      </c>
      <c r="V354">
        <f>IFERROR(VLOOKUP($B354,Kraftvärmeprod!$B$1:$AH$479,MATCH(V$2,Kraftvärmeprod!$B$1:$AG$1,0),FALSE)/1,0)-IFERROR(VLOOKUP($B354,'Slutlig allokering kvv'!$B$2:$AC$462,MATCH(V$3,'Slutlig allokering kvv'!$B$1:$AJ$1,0),FALSE)/1,0)</f>
        <v>0</v>
      </c>
      <c r="W354">
        <f>IFERROR(VLOOKUP($B354,Kraftvärmeprod!$B$1:$AH$479,MATCH(W$2,Kraftvärmeprod!$B$1:$AG$1,0),FALSE)/1,0)-IFERROR(VLOOKUP($B354,'Slutlig allokering kvv'!$B$2:$AC$462,MATCH(W$3,'Slutlig allokering kvv'!$B$1:$AJ$1,0),FALSE)/1,0)</f>
        <v>0</v>
      </c>
      <c r="X354">
        <f>IFERROR(VLOOKUP($B354,Kraftvärmeprod!$B$1:$AH$479,MATCH(X$2,Kraftvärmeprod!$B$1:$AG$1,0),FALSE)/1,0)-IFERROR(VLOOKUP($B354,'Slutlig allokering kvv'!$B$2:$AC$462,MATCH(X$3,'Slutlig allokering kvv'!$B$1:$AJ$1,0),FALSE)/1,0)</f>
        <v>0</v>
      </c>
      <c r="Y354">
        <f>IFERROR(VLOOKUP($B354,Kraftvärmeprod!$B$1:$AH$479,MATCH(Y$2,Kraftvärmeprod!$B$1:$AG$1,0),FALSE)/1,0)-IFERROR(VLOOKUP($B354,'Slutlig allokering kvv'!$B$2:$AC$462,MATCH(Y$3,'Slutlig allokering kvv'!$B$1:$AJ$1,0),FALSE)/1,0)</f>
        <v>0</v>
      </c>
      <c r="Z354">
        <f>IFERROR(VLOOKUP($B354,Kraftvärmeprod!$B$1:$AH$479,MATCH(Z$2,Kraftvärmeprod!$B$1:$AG$1,0),FALSE)/1,0)-IFERROR(VLOOKUP($B354,'Slutlig allokering kvv'!$B$2:$AC$462,MATCH(Z$3,'Slutlig allokering kvv'!$B$1:$AJ$1,0),FALSE)/1,0)</f>
        <v>0</v>
      </c>
      <c r="AA354">
        <f>IFERROR(VLOOKUP($B354,Kraftvärmeprod!$B$1:$AH$479,MATCH(AA$2,Kraftvärmeprod!$B$1:$AG$1,0),FALSE)/1,0)-IFERROR(VLOOKUP($B354,'Slutlig allokering kvv'!$B$2:$AC$462,MATCH(AA$3,'Slutlig allokering kvv'!$B$1:$AJ$1,0),FALSE)/1,0)</f>
        <v>0</v>
      </c>
      <c r="AE354">
        <f t="shared" si="10"/>
        <v>155.33787699999999</v>
      </c>
      <c r="AG354">
        <f>IFERROR(VLOOKUP(B354,'Slutlig allokering kvv'!$B$2:$AJ$462,MATCH("Summa slutlig allokerad tillförd energi (utan hjälpel och rökgaskondensering):",'Slutlig allokering kvv'!$B$1:$AK$1,0),FALSE)/1,"")</f>
        <v>186.54612299999999</v>
      </c>
      <c r="AI354" s="137">
        <f>IFERROR(1-VLOOKUP(B354,'Slutlig allokering kvv'!$B$2:$AJ$462,MATCH("Andel av bränsle i kvv som allokerats till värme, exklusive rökgaskondensering och hjälpel",'Slutlig allokering kvv'!$B$1:$AK$1,0),FALSE),"")</f>
        <v>0.45435842858981401</v>
      </c>
      <c r="AK354" s="137">
        <f t="shared" si="11"/>
        <v>0.45435842858981407</v>
      </c>
    </row>
    <row r="355" spans="1:37" x14ac:dyDescent="0.25">
      <c r="A355" s="2" t="s">
        <v>526</v>
      </c>
      <c r="B355" s="2" t="s">
        <v>534</v>
      </c>
      <c r="C355" t="str">
        <f>IFERROR(VLOOKUP($B355,Kraftvärmeprod!$B$1:$AH$479,MATCH(C$3,Kraftvärmeprod!$B$1:$AG$1,0),FALSE)/1,"")</f>
        <v/>
      </c>
      <c r="D355" t="str">
        <f>IFERROR(VLOOKUP($B355,Kraftvärmeprod!$B$1:$AH$479,MATCH(D$3,Kraftvärmeprod!$B$1:$AG$1,0),FALSE)/1,"")</f>
        <v/>
      </c>
      <c r="E355">
        <f>IFERROR(VLOOKUP($B355,Kraftvärmeprod!$B$1:$AH$479,MATCH(E$2,Kraftvärmeprod!$B$1:$AG$1,0),FALSE)/1,0)-IFERROR(VLOOKUP($B355,'Slutlig allokering kvv'!$B$2:$AC$462,MATCH(E$3,'Slutlig allokering kvv'!$B$1:$AJ$1,0),FALSE)/1,0)</f>
        <v>0</v>
      </c>
      <c r="F355">
        <f>IFERROR(VLOOKUP($B355,Kraftvärmeprod!$B$1:$AH$479,MATCH(F$2,Kraftvärmeprod!$B$1:$AG$1,0),FALSE)/1,0)-IFERROR(VLOOKUP($B355,'Slutlig allokering kvv'!$B$2:$AC$462,MATCH(F$3,'Slutlig allokering kvv'!$B$1:$AJ$1,0),FALSE)/1,0)</f>
        <v>0</v>
      </c>
      <c r="G355">
        <f>IFERROR(VLOOKUP($B355,Kraftvärmeprod!$B$1:$AH$479,MATCH(G$2,Kraftvärmeprod!$B$1:$AG$1,0),FALSE)/1,0)-IFERROR(VLOOKUP($B355,'Slutlig allokering kvv'!$B$2:$AC$462,MATCH(G$3,'Slutlig allokering kvv'!$B$1:$AJ$1,0),FALSE)/1,0)</f>
        <v>0</v>
      </c>
      <c r="H355">
        <f>IFERROR(VLOOKUP($B355,Kraftvärmeprod!$B$1:$AH$479,MATCH(H$2,Kraftvärmeprod!$B$1:$AG$1,0),FALSE)/1,0)-IFERROR(VLOOKUP($B355,'Slutlig allokering kvv'!$B$2:$AC$462,MATCH(H$3,'Slutlig allokering kvv'!$B$1:$AJ$1,0),FALSE)/1,0)</f>
        <v>0</v>
      </c>
      <c r="I355">
        <f>IFERROR(VLOOKUP($B355,Kraftvärmeprod!$B$1:$AH$479,MATCH(I$2,Kraftvärmeprod!$B$1:$AG$1,0),FALSE)/1,0)-IFERROR(VLOOKUP($B355,'Slutlig allokering kvv'!$B$2:$AC$462,MATCH(I$3,'Slutlig allokering kvv'!$B$1:$AJ$1,0),FALSE)/1,0)</f>
        <v>0</v>
      </c>
      <c r="J355">
        <f>IFERROR(VLOOKUP($B355,Kraftvärmeprod!$B$1:$AH$479,MATCH(J$2,Kraftvärmeprod!$B$1:$AG$1,0),FALSE)/1,0)-IFERROR(VLOOKUP($B355,'Slutlig allokering kvv'!$B$2:$AC$462,MATCH(J$3,'Slutlig allokering kvv'!$B$1:$AJ$1,0),FALSE)/1,0)</f>
        <v>0</v>
      </c>
      <c r="K355">
        <f>IFERROR(VLOOKUP($B355,Kraftvärmeprod!$B$1:$AH$479,MATCH(K$2,Kraftvärmeprod!$B$1:$AG$1,0),FALSE)/1,0)-IFERROR(VLOOKUP($B355,'Slutlig allokering kvv'!$B$2:$AC$462,MATCH(K$3,'Slutlig allokering kvv'!$B$1:$AJ$1,0),FALSE)/1,0)</f>
        <v>0</v>
      </c>
      <c r="L355">
        <f>IFERROR(VLOOKUP($B355,Kraftvärmeprod!$B$1:$AH$479,MATCH(L$2,Kraftvärmeprod!$B$1:$AG$1,0),FALSE)/1,0)-IFERROR(VLOOKUP($B355,'Slutlig allokering kvv'!$B$2:$AC$462,MATCH(L$3,'Slutlig allokering kvv'!$B$1:$AJ$1,0),FALSE)/1,0)</f>
        <v>0</v>
      </c>
      <c r="M355">
        <f>IFERROR(VLOOKUP($B355,Kraftvärmeprod!$B$1:$AH$479,MATCH(M$2,Kraftvärmeprod!$B$1:$AG$1,0),FALSE)/1,0)-IFERROR(VLOOKUP($B355,'Slutlig allokering kvv'!$B$2:$AC$462,MATCH(M$3,'Slutlig allokering kvv'!$B$1:$AJ$1,0),FALSE)/1,0)</f>
        <v>0</v>
      </c>
      <c r="N355">
        <f>IFERROR(VLOOKUP($B355,Kraftvärmeprod!$B$1:$AH$479,MATCH(N$2,Kraftvärmeprod!$B$1:$AG$1,0),FALSE)/1,0)-IFERROR(VLOOKUP($B355,'Slutlig allokering kvv'!$B$2:$AC$462,MATCH(N$3,'Slutlig allokering kvv'!$B$1:$AJ$1,0),FALSE)/1,0)</f>
        <v>0</v>
      </c>
      <c r="O355">
        <f>IFERROR(VLOOKUP($B355,Kraftvärmeprod!$B$1:$AH$479,MATCH(O$2,Kraftvärmeprod!$B$1:$AG$1,0),FALSE)/1,0)-IFERROR(VLOOKUP($B355,'Slutlig allokering kvv'!$B$2:$AC$462,MATCH(O$3,'Slutlig allokering kvv'!$B$1:$AJ$1,0),FALSE)/1,0)</f>
        <v>0</v>
      </c>
      <c r="P355">
        <f>IFERROR(VLOOKUP($B355,Kraftvärmeprod!$B$1:$AH$479,MATCH(P$2,Kraftvärmeprod!$B$1:$AG$1,0),FALSE)/1,0)-IFERROR(VLOOKUP($B355,'Slutlig allokering kvv'!$B$2:$AC$462,MATCH(P$3,'Slutlig allokering kvv'!$B$1:$AJ$1,0),FALSE)/1,0)</f>
        <v>0</v>
      </c>
      <c r="Q355">
        <f>IFERROR(VLOOKUP($B355,Kraftvärmeprod!$B$1:$AH$479,MATCH(Q$2,Kraftvärmeprod!$B$1:$AG$1,0),FALSE)/1,0)-IFERROR(VLOOKUP($B355,'Slutlig allokering kvv'!$B$2:$AC$462,MATCH(Q$3,'Slutlig allokering kvv'!$B$1:$AJ$1,0),FALSE)/1,0)</f>
        <v>0</v>
      </c>
      <c r="R355">
        <f>IFERROR(VLOOKUP($B355,Kraftvärmeprod!$B$1:$AH$479,MATCH(R$2,Kraftvärmeprod!$B$1:$AG$1,0),FALSE)/1,0)-IFERROR(VLOOKUP($B355,'Slutlig allokering kvv'!$B$2:$AC$462,MATCH(R$3,'Slutlig allokering kvv'!$B$1:$AJ$1,0),FALSE)/1,0)</f>
        <v>0</v>
      </c>
      <c r="S355">
        <f>IFERROR(VLOOKUP($B355,Kraftvärmeprod!$B$1:$AH$479,MATCH(S$2,Kraftvärmeprod!$B$1:$AG$1,0),FALSE)/1,0)-IFERROR(VLOOKUP($B355,'Slutlig allokering kvv'!$B$2:$AC$462,MATCH(S$3,'Slutlig allokering kvv'!$B$1:$AJ$1,0),FALSE)/1,0)</f>
        <v>0</v>
      </c>
      <c r="T355" s="6">
        <f>IFERROR(VLOOKUP($B355,Miljö!$B$1:$S$477,MATCH(T$2,Miljö!$B$1:$X$1,0),FALSE)/1,0)-IFERROR(VLOOKUP($B355,'Slutlig allokering kvv'!$B$2:$AC$462,MATCH(T$3,'Slutlig allokering kvv'!$B$1:$AJ$1,0),FALSE)/1,0)</f>
        <v>0</v>
      </c>
      <c r="U355">
        <f>IFERROR(VLOOKUP($B355,Kraftvärmeprod!$B$1:$AH$479,MATCH(U$2,Kraftvärmeprod!$B$1:$AG$1,0),FALSE)/1,0)-IFERROR(VLOOKUP($B355,'Slutlig allokering kvv'!$B$2:$AC$462,MATCH(U$3,'Slutlig allokering kvv'!$B$1:$AJ$1,0),FALSE)/1,0)</f>
        <v>0</v>
      </c>
      <c r="V355">
        <f>IFERROR(VLOOKUP($B355,Kraftvärmeprod!$B$1:$AH$479,MATCH(V$2,Kraftvärmeprod!$B$1:$AG$1,0),FALSE)/1,0)-IFERROR(VLOOKUP($B355,'Slutlig allokering kvv'!$B$2:$AC$462,MATCH(V$3,'Slutlig allokering kvv'!$B$1:$AJ$1,0),FALSE)/1,0)</f>
        <v>0</v>
      </c>
      <c r="W355">
        <f>IFERROR(VLOOKUP($B355,Kraftvärmeprod!$B$1:$AH$479,MATCH(W$2,Kraftvärmeprod!$B$1:$AG$1,0),FALSE)/1,0)-IFERROR(VLOOKUP($B355,'Slutlig allokering kvv'!$B$2:$AC$462,MATCH(W$3,'Slutlig allokering kvv'!$B$1:$AJ$1,0),FALSE)/1,0)</f>
        <v>0</v>
      </c>
      <c r="X355">
        <f>IFERROR(VLOOKUP($B355,Kraftvärmeprod!$B$1:$AH$479,MATCH(X$2,Kraftvärmeprod!$B$1:$AG$1,0),FALSE)/1,0)-IFERROR(VLOOKUP($B355,'Slutlig allokering kvv'!$B$2:$AC$462,MATCH(X$3,'Slutlig allokering kvv'!$B$1:$AJ$1,0),FALSE)/1,0)</f>
        <v>0</v>
      </c>
      <c r="Y355">
        <f>IFERROR(VLOOKUP($B355,Kraftvärmeprod!$B$1:$AH$479,MATCH(Y$2,Kraftvärmeprod!$B$1:$AG$1,0),FALSE)/1,0)-IFERROR(VLOOKUP($B355,'Slutlig allokering kvv'!$B$2:$AC$462,MATCH(Y$3,'Slutlig allokering kvv'!$B$1:$AJ$1,0),FALSE)/1,0)</f>
        <v>0</v>
      </c>
      <c r="Z355">
        <f>IFERROR(VLOOKUP($B355,Kraftvärmeprod!$B$1:$AH$479,MATCH(Z$2,Kraftvärmeprod!$B$1:$AG$1,0),FALSE)/1,0)-IFERROR(VLOOKUP($B355,'Slutlig allokering kvv'!$B$2:$AC$462,MATCH(Z$3,'Slutlig allokering kvv'!$B$1:$AJ$1,0),FALSE)/1,0)</f>
        <v>0</v>
      </c>
      <c r="AA355">
        <f>IFERROR(VLOOKUP($B355,Kraftvärmeprod!$B$1:$AH$479,MATCH(AA$2,Kraftvärmeprod!$B$1:$AG$1,0),FALSE)/1,0)-IFERROR(VLOOKUP($B355,'Slutlig allokering kvv'!$B$2:$AC$462,MATCH(AA$3,'Slutlig allokering kvv'!$B$1:$AJ$1,0),FALSE)/1,0)</f>
        <v>0</v>
      </c>
      <c r="AE355">
        <f t="shared" si="10"/>
        <v>0</v>
      </c>
      <c r="AG355">
        <f>IFERROR(VLOOKUP(B355,'Slutlig allokering kvv'!$B$2:$AJ$462,MATCH("Summa slutlig allokerad tillförd energi (utan hjälpel och rökgaskondensering):",'Slutlig allokering kvv'!$B$1:$AK$1,0),FALSE)/1,"")</f>
        <v>0</v>
      </c>
      <c r="AI355" s="137" t="str">
        <f>IFERROR(1-VLOOKUP(B355,'Slutlig allokering kvv'!$B$2:$AJ$462,MATCH("Andel av bränsle i kvv som allokerats till värme, exklusive rökgaskondensering och hjälpel",'Slutlig allokering kvv'!$B$1:$AK$1,0),FALSE),"")</f>
        <v/>
      </c>
      <c r="AK355" s="137" t="str">
        <f t="shared" si="11"/>
        <v/>
      </c>
    </row>
    <row r="356" spans="1:37" x14ac:dyDescent="0.25">
      <c r="A356" s="2" t="s">
        <v>526</v>
      </c>
      <c r="B356" s="2" t="s">
        <v>535</v>
      </c>
      <c r="C356" t="str">
        <f>IFERROR(VLOOKUP($B356,Kraftvärmeprod!$B$1:$AH$479,MATCH(C$3,Kraftvärmeprod!$B$1:$AG$1,0),FALSE)/1,"")</f>
        <v/>
      </c>
      <c r="D356" t="str">
        <f>IFERROR(VLOOKUP($B356,Kraftvärmeprod!$B$1:$AH$479,MATCH(D$3,Kraftvärmeprod!$B$1:$AG$1,0),FALSE)/1,"")</f>
        <v/>
      </c>
      <c r="E356">
        <f>IFERROR(VLOOKUP($B356,Kraftvärmeprod!$B$1:$AH$479,MATCH(E$2,Kraftvärmeprod!$B$1:$AG$1,0),FALSE)/1,0)-IFERROR(VLOOKUP($B356,'Slutlig allokering kvv'!$B$2:$AC$462,MATCH(E$3,'Slutlig allokering kvv'!$B$1:$AJ$1,0),FALSE)/1,0)</f>
        <v>0</v>
      </c>
      <c r="F356">
        <f>IFERROR(VLOOKUP($B356,Kraftvärmeprod!$B$1:$AH$479,MATCH(F$2,Kraftvärmeprod!$B$1:$AG$1,0),FALSE)/1,0)-IFERROR(VLOOKUP($B356,'Slutlig allokering kvv'!$B$2:$AC$462,MATCH(F$3,'Slutlig allokering kvv'!$B$1:$AJ$1,0),FALSE)/1,0)</f>
        <v>0</v>
      </c>
      <c r="G356">
        <f>IFERROR(VLOOKUP($B356,Kraftvärmeprod!$B$1:$AH$479,MATCH(G$2,Kraftvärmeprod!$B$1:$AG$1,0),FALSE)/1,0)-IFERROR(VLOOKUP($B356,'Slutlig allokering kvv'!$B$2:$AC$462,MATCH(G$3,'Slutlig allokering kvv'!$B$1:$AJ$1,0),FALSE)/1,0)</f>
        <v>0</v>
      </c>
      <c r="H356">
        <f>IFERROR(VLOOKUP($B356,Kraftvärmeprod!$B$1:$AH$479,MATCH(H$2,Kraftvärmeprod!$B$1:$AG$1,0),FALSE)/1,0)-IFERROR(VLOOKUP($B356,'Slutlig allokering kvv'!$B$2:$AC$462,MATCH(H$3,'Slutlig allokering kvv'!$B$1:$AJ$1,0),FALSE)/1,0)</f>
        <v>0</v>
      </c>
      <c r="I356">
        <f>IFERROR(VLOOKUP($B356,Kraftvärmeprod!$B$1:$AH$479,MATCH(I$2,Kraftvärmeprod!$B$1:$AG$1,0),FALSE)/1,0)-IFERROR(VLOOKUP($B356,'Slutlig allokering kvv'!$B$2:$AC$462,MATCH(I$3,'Slutlig allokering kvv'!$B$1:$AJ$1,0),FALSE)/1,0)</f>
        <v>0</v>
      </c>
      <c r="J356">
        <f>IFERROR(VLOOKUP($B356,Kraftvärmeprod!$B$1:$AH$479,MATCH(J$2,Kraftvärmeprod!$B$1:$AG$1,0),FALSE)/1,0)-IFERROR(VLOOKUP($B356,'Slutlig allokering kvv'!$B$2:$AC$462,MATCH(J$3,'Slutlig allokering kvv'!$B$1:$AJ$1,0),FALSE)/1,0)</f>
        <v>0</v>
      </c>
      <c r="K356">
        <f>IFERROR(VLOOKUP($B356,Kraftvärmeprod!$B$1:$AH$479,MATCH(K$2,Kraftvärmeprod!$B$1:$AG$1,0),FALSE)/1,0)-IFERROR(VLOOKUP($B356,'Slutlig allokering kvv'!$B$2:$AC$462,MATCH(K$3,'Slutlig allokering kvv'!$B$1:$AJ$1,0),FALSE)/1,0)</f>
        <v>0</v>
      </c>
      <c r="L356">
        <f>IFERROR(VLOOKUP($B356,Kraftvärmeprod!$B$1:$AH$479,MATCH(L$2,Kraftvärmeprod!$B$1:$AG$1,0),FALSE)/1,0)-IFERROR(VLOOKUP($B356,'Slutlig allokering kvv'!$B$2:$AC$462,MATCH(L$3,'Slutlig allokering kvv'!$B$1:$AJ$1,0),FALSE)/1,0)</f>
        <v>0</v>
      </c>
      <c r="M356">
        <f>IFERROR(VLOOKUP($B356,Kraftvärmeprod!$B$1:$AH$479,MATCH(M$2,Kraftvärmeprod!$B$1:$AG$1,0),FALSE)/1,0)-IFERROR(VLOOKUP($B356,'Slutlig allokering kvv'!$B$2:$AC$462,MATCH(M$3,'Slutlig allokering kvv'!$B$1:$AJ$1,0),FALSE)/1,0)</f>
        <v>0</v>
      </c>
      <c r="N356">
        <f>IFERROR(VLOOKUP($B356,Kraftvärmeprod!$B$1:$AH$479,MATCH(N$2,Kraftvärmeprod!$B$1:$AG$1,0),FALSE)/1,0)-IFERROR(VLOOKUP($B356,'Slutlig allokering kvv'!$B$2:$AC$462,MATCH(N$3,'Slutlig allokering kvv'!$B$1:$AJ$1,0),FALSE)/1,0)</f>
        <v>0</v>
      </c>
      <c r="O356">
        <f>IFERROR(VLOOKUP($B356,Kraftvärmeprod!$B$1:$AH$479,MATCH(O$2,Kraftvärmeprod!$B$1:$AG$1,0),FALSE)/1,0)-IFERROR(VLOOKUP($B356,'Slutlig allokering kvv'!$B$2:$AC$462,MATCH(O$3,'Slutlig allokering kvv'!$B$1:$AJ$1,0),FALSE)/1,0)</f>
        <v>0</v>
      </c>
      <c r="P356">
        <f>IFERROR(VLOOKUP($B356,Kraftvärmeprod!$B$1:$AH$479,MATCH(P$2,Kraftvärmeprod!$B$1:$AG$1,0),FALSE)/1,0)-IFERROR(VLOOKUP($B356,'Slutlig allokering kvv'!$B$2:$AC$462,MATCH(P$3,'Slutlig allokering kvv'!$B$1:$AJ$1,0),FALSE)/1,0)</f>
        <v>0</v>
      </c>
      <c r="Q356">
        <f>IFERROR(VLOOKUP($B356,Kraftvärmeprod!$B$1:$AH$479,MATCH(Q$2,Kraftvärmeprod!$B$1:$AG$1,0),FALSE)/1,0)-IFERROR(VLOOKUP($B356,'Slutlig allokering kvv'!$B$2:$AC$462,MATCH(Q$3,'Slutlig allokering kvv'!$B$1:$AJ$1,0),FALSE)/1,0)</f>
        <v>0</v>
      </c>
      <c r="R356">
        <f>IFERROR(VLOOKUP($B356,Kraftvärmeprod!$B$1:$AH$479,MATCH(R$2,Kraftvärmeprod!$B$1:$AG$1,0),FALSE)/1,0)-IFERROR(VLOOKUP($B356,'Slutlig allokering kvv'!$B$2:$AC$462,MATCH(R$3,'Slutlig allokering kvv'!$B$1:$AJ$1,0),FALSE)/1,0)</f>
        <v>0</v>
      </c>
      <c r="S356">
        <f>IFERROR(VLOOKUP($B356,Kraftvärmeprod!$B$1:$AH$479,MATCH(S$2,Kraftvärmeprod!$B$1:$AG$1,0),FALSE)/1,0)-IFERROR(VLOOKUP($B356,'Slutlig allokering kvv'!$B$2:$AC$462,MATCH(S$3,'Slutlig allokering kvv'!$B$1:$AJ$1,0),FALSE)/1,0)</f>
        <v>0</v>
      </c>
      <c r="T356" s="6">
        <f>IFERROR(VLOOKUP($B356,Miljö!$B$1:$S$477,MATCH(T$2,Miljö!$B$1:$X$1,0),FALSE)/1,0)-IFERROR(VLOOKUP($B356,'Slutlig allokering kvv'!$B$2:$AC$462,MATCH(T$3,'Slutlig allokering kvv'!$B$1:$AJ$1,0),FALSE)/1,0)</f>
        <v>0</v>
      </c>
      <c r="U356">
        <f>IFERROR(VLOOKUP($B356,Kraftvärmeprod!$B$1:$AH$479,MATCH(U$2,Kraftvärmeprod!$B$1:$AG$1,0),FALSE)/1,0)-IFERROR(VLOOKUP($B356,'Slutlig allokering kvv'!$B$2:$AC$462,MATCH(U$3,'Slutlig allokering kvv'!$B$1:$AJ$1,0),FALSE)/1,0)</f>
        <v>0</v>
      </c>
      <c r="V356">
        <f>IFERROR(VLOOKUP($B356,Kraftvärmeprod!$B$1:$AH$479,MATCH(V$2,Kraftvärmeprod!$B$1:$AG$1,0),FALSE)/1,0)-IFERROR(VLOOKUP($B356,'Slutlig allokering kvv'!$B$2:$AC$462,MATCH(V$3,'Slutlig allokering kvv'!$B$1:$AJ$1,0),FALSE)/1,0)</f>
        <v>0</v>
      </c>
      <c r="W356">
        <f>IFERROR(VLOOKUP($B356,Kraftvärmeprod!$B$1:$AH$479,MATCH(W$2,Kraftvärmeprod!$B$1:$AG$1,0),FALSE)/1,0)-IFERROR(VLOOKUP($B356,'Slutlig allokering kvv'!$B$2:$AC$462,MATCH(W$3,'Slutlig allokering kvv'!$B$1:$AJ$1,0),FALSE)/1,0)</f>
        <v>0</v>
      </c>
      <c r="X356">
        <f>IFERROR(VLOOKUP($B356,Kraftvärmeprod!$B$1:$AH$479,MATCH(X$2,Kraftvärmeprod!$B$1:$AG$1,0),FALSE)/1,0)-IFERROR(VLOOKUP($B356,'Slutlig allokering kvv'!$B$2:$AC$462,MATCH(X$3,'Slutlig allokering kvv'!$B$1:$AJ$1,0),FALSE)/1,0)</f>
        <v>0</v>
      </c>
      <c r="Y356">
        <f>IFERROR(VLOOKUP($B356,Kraftvärmeprod!$B$1:$AH$479,MATCH(Y$2,Kraftvärmeprod!$B$1:$AG$1,0),FALSE)/1,0)-IFERROR(VLOOKUP($B356,'Slutlig allokering kvv'!$B$2:$AC$462,MATCH(Y$3,'Slutlig allokering kvv'!$B$1:$AJ$1,0),FALSE)/1,0)</f>
        <v>0</v>
      </c>
      <c r="Z356">
        <f>IFERROR(VLOOKUP($B356,Kraftvärmeprod!$B$1:$AH$479,MATCH(Z$2,Kraftvärmeprod!$B$1:$AG$1,0),FALSE)/1,0)-IFERROR(VLOOKUP($B356,'Slutlig allokering kvv'!$B$2:$AC$462,MATCH(Z$3,'Slutlig allokering kvv'!$B$1:$AJ$1,0),FALSE)/1,0)</f>
        <v>0</v>
      </c>
      <c r="AA356">
        <f>IFERROR(VLOOKUP($B356,Kraftvärmeprod!$B$1:$AH$479,MATCH(AA$2,Kraftvärmeprod!$B$1:$AG$1,0),FALSE)/1,0)-IFERROR(VLOOKUP($B356,'Slutlig allokering kvv'!$B$2:$AC$462,MATCH(AA$3,'Slutlig allokering kvv'!$B$1:$AJ$1,0),FALSE)/1,0)</f>
        <v>0</v>
      </c>
      <c r="AE356">
        <f t="shared" si="10"/>
        <v>0</v>
      </c>
      <c r="AG356">
        <f>IFERROR(VLOOKUP(B356,'Slutlig allokering kvv'!$B$2:$AJ$462,MATCH("Summa slutlig allokerad tillförd energi (utan hjälpel och rökgaskondensering):",'Slutlig allokering kvv'!$B$1:$AK$1,0),FALSE)/1,"")</f>
        <v>0</v>
      </c>
      <c r="AI356" s="137" t="str">
        <f>IFERROR(1-VLOOKUP(B356,'Slutlig allokering kvv'!$B$2:$AJ$462,MATCH("Andel av bränsle i kvv som allokerats till värme, exklusive rökgaskondensering och hjälpel",'Slutlig allokering kvv'!$B$1:$AK$1,0),FALSE),"")</f>
        <v/>
      </c>
      <c r="AK356" s="137" t="str">
        <f t="shared" si="11"/>
        <v/>
      </c>
    </row>
    <row r="357" spans="1:37" x14ac:dyDescent="0.25">
      <c r="A357" s="2" t="s">
        <v>526</v>
      </c>
      <c r="B357" s="2" t="s">
        <v>536</v>
      </c>
      <c r="C357">
        <f>IFERROR(VLOOKUP($B357,Kraftvärmeprod!$B$1:$AH$479,MATCH(C$3,Kraftvärmeprod!$B$1:$AG$1,0),FALSE)/1,"")</f>
        <v>333.7</v>
      </c>
      <c r="D357">
        <f>IFERROR(VLOOKUP($B357,Kraftvärmeprod!$B$1:$AH$479,MATCH(D$3,Kraftvärmeprod!$B$1:$AG$1,0),FALSE)/1,"")</f>
        <v>113.7</v>
      </c>
      <c r="E357">
        <f>IFERROR(VLOOKUP($B357,Kraftvärmeprod!$B$1:$AH$479,MATCH(E$2,Kraftvärmeprod!$B$1:$AG$1,0),FALSE)/1,0)-IFERROR(VLOOKUP($B357,'Slutlig allokering kvv'!$B$2:$AC$462,MATCH(E$3,'Slutlig allokering kvv'!$B$1:$AJ$1,0),FALSE)/1,0)</f>
        <v>94.319699999999997</v>
      </c>
      <c r="F357">
        <f>IFERROR(VLOOKUP($B357,Kraftvärmeprod!$B$1:$AH$479,MATCH(F$2,Kraftvärmeprod!$B$1:$AG$1,0),FALSE)/1,0)-IFERROR(VLOOKUP($B357,'Slutlig allokering kvv'!$B$2:$AC$462,MATCH(F$3,'Slutlig allokering kvv'!$B$1:$AJ$1,0),FALSE)/1,0)</f>
        <v>0</v>
      </c>
      <c r="G357">
        <f>IFERROR(VLOOKUP($B357,Kraftvärmeprod!$B$1:$AH$479,MATCH(G$2,Kraftvärmeprod!$B$1:$AG$1,0),FALSE)/1,0)-IFERROR(VLOOKUP($B357,'Slutlig allokering kvv'!$B$2:$AC$462,MATCH(G$3,'Slutlig allokering kvv'!$B$1:$AJ$1,0),FALSE)/1,0)</f>
        <v>0</v>
      </c>
      <c r="H357">
        <f>IFERROR(VLOOKUP($B357,Kraftvärmeprod!$B$1:$AH$479,MATCH(H$2,Kraftvärmeprod!$B$1:$AG$1,0),FALSE)/1,0)-IFERROR(VLOOKUP($B357,'Slutlig allokering kvv'!$B$2:$AC$462,MATCH(H$3,'Slutlig allokering kvv'!$B$1:$AJ$1,0),FALSE)/1,0)</f>
        <v>0</v>
      </c>
      <c r="I357">
        <f>IFERROR(VLOOKUP($B357,Kraftvärmeprod!$B$1:$AH$479,MATCH(I$2,Kraftvärmeprod!$B$1:$AG$1,0),FALSE)/1,0)-IFERROR(VLOOKUP($B357,'Slutlig allokering kvv'!$B$2:$AC$462,MATCH(I$3,'Slutlig allokering kvv'!$B$1:$AJ$1,0),FALSE)/1,0)</f>
        <v>3.2166900000000007</v>
      </c>
      <c r="J357">
        <f>IFERROR(VLOOKUP($B357,Kraftvärmeprod!$B$1:$AH$479,MATCH(J$2,Kraftvärmeprod!$B$1:$AG$1,0),FALSE)/1,0)-IFERROR(VLOOKUP($B357,'Slutlig allokering kvv'!$B$2:$AC$462,MATCH(J$3,'Slutlig allokering kvv'!$B$1:$AJ$1,0),FALSE)/1,0)</f>
        <v>0</v>
      </c>
      <c r="K357">
        <f>IFERROR(VLOOKUP($B357,Kraftvärmeprod!$B$1:$AH$479,MATCH(K$2,Kraftvärmeprod!$B$1:$AG$1,0),FALSE)/1,0)-IFERROR(VLOOKUP($B357,'Slutlig allokering kvv'!$B$2:$AC$462,MATCH(K$3,'Slutlig allokering kvv'!$B$1:$AJ$1,0),FALSE)/1,0)</f>
        <v>2.3284699999999998</v>
      </c>
      <c r="L357">
        <f>IFERROR(VLOOKUP($B357,Kraftvärmeprod!$B$1:$AH$479,MATCH(L$2,Kraftvärmeprod!$B$1:$AG$1,0),FALSE)/1,0)-IFERROR(VLOOKUP($B357,'Slutlig allokering kvv'!$B$2:$AC$462,MATCH(L$3,'Slutlig allokering kvv'!$B$1:$AJ$1,0),FALSE)/1,0)</f>
        <v>0</v>
      </c>
      <c r="M357">
        <f>IFERROR(VLOOKUP($B357,Kraftvärmeprod!$B$1:$AH$479,MATCH(M$2,Kraftvärmeprod!$B$1:$AG$1,0),FALSE)/1,0)-IFERROR(VLOOKUP($B357,'Slutlig allokering kvv'!$B$2:$AC$462,MATCH(M$3,'Slutlig allokering kvv'!$B$1:$AJ$1,0),FALSE)/1,0)</f>
        <v>0</v>
      </c>
      <c r="N357">
        <f>IFERROR(VLOOKUP($B357,Kraftvärmeprod!$B$1:$AH$479,MATCH(N$2,Kraftvärmeprod!$B$1:$AG$1,0),FALSE)/1,0)-IFERROR(VLOOKUP($B357,'Slutlig allokering kvv'!$B$2:$AC$462,MATCH(N$3,'Slutlig allokering kvv'!$B$1:$AJ$1,0),FALSE)/1,0)</f>
        <v>0</v>
      </c>
      <c r="O357">
        <f>IFERROR(VLOOKUP($B357,Kraftvärmeprod!$B$1:$AH$479,MATCH(O$2,Kraftvärmeprod!$B$1:$AG$1,0),FALSE)/1,0)-IFERROR(VLOOKUP($B357,'Slutlig allokering kvv'!$B$2:$AC$462,MATCH(O$3,'Slutlig allokering kvv'!$B$1:$AJ$1,0),FALSE)/1,0)</f>
        <v>0</v>
      </c>
      <c r="P357">
        <f>IFERROR(VLOOKUP($B357,Kraftvärmeprod!$B$1:$AH$479,MATCH(P$2,Kraftvärmeprod!$B$1:$AG$1,0),FALSE)/1,0)-IFERROR(VLOOKUP($B357,'Slutlig allokering kvv'!$B$2:$AC$462,MATCH(P$3,'Slutlig allokering kvv'!$B$1:$AJ$1,0),FALSE)/1,0)</f>
        <v>0</v>
      </c>
      <c r="Q357">
        <f>IFERROR(VLOOKUP($B357,Kraftvärmeprod!$B$1:$AH$479,MATCH(Q$2,Kraftvärmeprod!$B$1:$AG$1,0),FALSE)/1,0)-IFERROR(VLOOKUP($B357,'Slutlig allokering kvv'!$B$2:$AC$462,MATCH(Q$3,'Slutlig allokering kvv'!$B$1:$AJ$1,0),FALSE)/1,0)</f>
        <v>0</v>
      </c>
      <c r="R357">
        <f>IFERROR(VLOOKUP($B357,Kraftvärmeprod!$B$1:$AH$479,MATCH(R$2,Kraftvärmeprod!$B$1:$AG$1,0),FALSE)/1,0)-IFERROR(VLOOKUP($B357,'Slutlig allokering kvv'!$B$2:$AC$462,MATCH(R$3,'Slutlig allokering kvv'!$B$1:$AJ$1,0),FALSE)/1,0)</f>
        <v>0</v>
      </c>
      <c r="S357">
        <f>IFERROR(VLOOKUP($B357,Kraftvärmeprod!$B$1:$AH$479,MATCH(S$2,Kraftvärmeprod!$B$1:$AG$1,0),FALSE)/1,0)-IFERROR(VLOOKUP($B357,'Slutlig allokering kvv'!$B$2:$AC$462,MATCH(S$3,'Slutlig allokering kvv'!$B$1:$AJ$1,0),FALSE)/1,0)</f>
        <v>97.447000000000003</v>
      </c>
      <c r="T357" s="6">
        <f>IFERROR(VLOOKUP($B357,Miljö!$B$1:$S$477,MATCH(T$2,Miljö!$B$1:$X$1,0),FALSE)/1,0)-IFERROR(VLOOKUP($B357,'Slutlig allokering kvv'!$B$2:$AC$462,MATCH(T$3,'Slutlig allokering kvv'!$B$1:$AJ$1,0),FALSE)/1,0)</f>
        <v>7.4474700000000009</v>
      </c>
      <c r="U357">
        <f>IFERROR(VLOOKUP($B357,Kraftvärmeprod!$B$1:$AH$479,MATCH(U$2,Kraftvärmeprod!$B$1:$AG$1,0),FALSE)/1,0)-IFERROR(VLOOKUP($B357,'Slutlig allokering kvv'!$B$2:$AC$462,MATCH(U$3,'Slutlig allokering kvv'!$B$1:$AJ$1,0),FALSE)/1,0)</f>
        <v>0</v>
      </c>
      <c r="V357">
        <f>IFERROR(VLOOKUP($B357,Kraftvärmeprod!$B$1:$AH$479,MATCH(V$2,Kraftvärmeprod!$B$1:$AG$1,0),FALSE)/1,0)-IFERROR(VLOOKUP($B357,'Slutlig allokering kvv'!$B$2:$AC$462,MATCH(V$3,'Slutlig allokering kvv'!$B$1:$AJ$1,0),FALSE)/1,0)</f>
        <v>35.089500000000001</v>
      </c>
      <c r="W357">
        <f>IFERROR(VLOOKUP($B357,Kraftvärmeprod!$B$1:$AH$479,MATCH(W$2,Kraftvärmeprod!$B$1:$AG$1,0),FALSE)/1,0)-IFERROR(VLOOKUP($B357,'Slutlig allokering kvv'!$B$2:$AC$462,MATCH(W$3,'Slutlig allokering kvv'!$B$1:$AJ$1,0),FALSE)/1,0)</f>
        <v>0</v>
      </c>
      <c r="X357">
        <f>IFERROR(VLOOKUP($B357,Kraftvärmeprod!$B$1:$AH$479,MATCH(X$2,Kraftvärmeprod!$B$1:$AG$1,0),FALSE)/1,0)-IFERROR(VLOOKUP($B357,'Slutlig allokering kvv'!$B$2:$AC$462,MATCH(X$3,'Slutlig allokering kvv'!$B$1:$AJ$1,0),FALSE)/1,0)</f>
        <v>0</v>
      </c>
      <c r="Y357">
        <f>IFERROR(VLOOKUP($B357,Kraftvärmeprod!$B$1:$AH$479,MATCH(Y$2,Kraftvärmeprod!$B$1:$AG$1,0),FALSE)/1,0)-IFERROR(VLOOKUP($B357,'Slutlig allokering kvv'!$B$2:$AC$462,MATCH(Y$3,'Slutlig allokering kvv'!$B$1:$AJ$1,0),FALSE)/1,0)</f>
        <v>0</v>
      </c>
      <c r="Z357">
        <f>IFERROR(VLOOKUP($B357,Kraftvärmeprod!$B$1:$AH$479,MATCH(Z$2,Kraftvärmeprod!$B$1:$AG$1,0),FALSE)/1,0)-IFERROR(VLOOKUP($B357,'Slutlig allokering kvv'!$B$2:$AC$462,MATCH(Z$3,'Slutlig allokering kvv'!$B$1:$AJ$1,0),FALSE)/1,0)</f>
        <v>0</v>
      </c>
      <c r="AA357">
        <f>IFERROR(VLOOKUP($B357,Kraftvärmeprod!$B$1:$AH$479,MATCH(AA$2,Kraftvärmeprod!$B$1:$AG$1,0),FALSE)/1,0)-IFERROR(VLOOKUP($B357,'Slutlig allokering kvv'!$B$2:$AC$462,MATCH(AA$3,'Slutlig allokering kvv'!$B$1:$AJ$1,0),FALSE)/1,0)</f>
        <v>8.2306899999999988E-2</v>
      </c>
      <c r="AE357">
        <f t="shared" si="10"/>
        <v>232.4836669</v>
      </c>
      <c r="AG357">
        <f>IFERROR(VLOOKUP(B357,'Slutlig allokering kvv'!$B$2:$AJ$462,MATCH("Summa slutlig allokerad tillförd energi (utan hjälpel och rökgaskondensering):",'Slutlig allokering kvv'!$B$1:$AK$1,0),FALSE)/1,"")</f>
        <v>263.85833309999998</v>
      </c>
      <c r="AI357" s="137">
        <f>IFERROR(1-VLOOKUP(B357,'Slutlig allokering kvv'!$B$2:$AJ$462,MATCH("Andel av bränsle i kvv som allokerats till värme, exklusive rökgaskondensering och hjälpel",'Slutlig allokering kvv'!$B$1:$AK$1,0),FALSE),"")</f>
        <v>0.46839410507271195</v>
      </c>
      <c r="AK357" s="137">
        <f t="shared" si="11"/>
        <v>0.46839410507271201</v>
      </c>
    </row>
    <row r="358" spans="1:37" x14ac:dyDescent="0.25">
      <c r="A358" s="2" t="s">
        <v>526</v>
      </c>
      <c r="B358" s="2" t="s">
        <v>537</v>
      </c>
      <c r="C358" t="str">
        <f>IFERROR(VLOOKUP($B358,Kraftvärmeprod!$B$1:$AH$479,MATCH(C$3,Kraftvärmeprod!$B$1:$AG$1,0),FALSE)/1,"")</f>
        <v/>
      </c>
      <c r="D358" t="str">
        <f>IFERROR(VLOOKUP($B358,Kraftvärmeprod!$B$1:$AH$479,MATCH(D$3,Kraftvärmeprod!$B$1:$AG$1,0),FALSE)/1,"")</f>
        <v/>
      </c>
      <c r="E358">
        <f>IFERROR(VLOOKUP($B358,Kraftvärmeprod!$B$1:$AH$479,MATCH(E$2,Kraftvärmeprod!$B$1:$AG$1,0),FALSE)/1,0)-IFERROR(VLOOKUP($B358,'Slutlig allokering kvv'!$B$2:$AC$462,MATCH(E$3,'Slutlig allokering kvv'!$B$1:$AJ$1,0),FALSE)/1,0)</f>
        <v>0</v>
      </c>
      <c r="F358">
        <f>IFERROR(VLOOKUP($B358,Kraftvärmeprod!$B$1:$AH$479,MATCH(F$2,Kraftvärmeprod!$B$1:$AG$1,0),FALSE)/1,0)-IFERROR(VLOOKUP($B358,'Slutlig allokering kvv'!$B$2:$AC$462,MATCH(F$3,'Slutlig allokering kvv'!$B$1:$AJ$1,0),FALSE)/1,0)</f>
        <v>0</v>
      </c>
      <c r="G358">
        <f>IFERROR(VLOOKUP($B358,Kraftvärmeprod!$B$1:$AH$479,MATCH(G$2,Kraftvärmeprod!$B$1:$AG$1,0),FALSE)/1,0)-IFERROR(VLOOKUP($B358,'Slutlig allokering kvv'!$B$2:$AC$462,MATCH(G$3,'Slutlig allokering kvv'!$B$1:$AJ$1,0),FALSE)/1,0)</f>
        <v>0</v>
      </c>
      <c r="H358">
        <f>IFERROR(VLOOKUP($B358,Kraftvärmeprod!$B$1:$AH$479,MATCH(H$2,Kraftvärmeprod!$B$1:$AG$1,0),FALSE)/1,0)-IFERROR(VLOOKUP($B358,'Slutlig allokering kvv'!$B$2:$AC$462,MATCH(H$3,'Slutlig allokering kvv'!$B$1:$AJ$1,0),FALSE)/1,0)</f>
        <v>0</v>
      </c>
      <c r="I358">
        <f>IFERROR(VLOOKUP($B358,Kraftvärmeprod!$B$1:$AH$479,MATCH(I$2,Kraftvärmeprod!$B$1:$AG$1,0),FALSE)/1,0)-IFERROR(VLOOKUP($B358,'Slutlig allokering kvv'!$B$2:$AC$462,MATCH(I$3,'Slutlig allokering kvv'!$B$1:$AJ$1,0),FALSE)/1,0)</f>
        <v>0</v>
      </c>
      <c r="J358">
        <f>IFERROR(VLOOKUP($B358,Kraftvärmeprod!$B$1:$AH$479,MATCH(J$2,Kraftvärmeprod!$B$1:$AG$1,0),FALSE)/1,0)-IFERROR(VLOOKUP($B358,'Slutlig allokering kvv'!$B$2:$AC$462,MATCH(J$3,'Slutlig allokering kvv'!$B$1:$AJ$1,0),FALSE)/1,0)</f>
        <v>0</v>
      </c>
      <c r="K358">
        <f>IFERROR(VLOOKUP($B358,Kraftvärmeprod!$B$1:$AH$479,MATCH(K$2,Kraftvärmeprod!$B$1:$AG$1,0),FALSE)/1,0)-IFERROR(VLOOKUP($B358,'Slutlig allokering kvv'!$B$2:$AC$462,MATCH(K$3,'Slutlig allokering kvv'!$B$1:$AJ$1,0),FALSE)/1,0)</f>
        <v>0</v>
      </c>
      <c r="L358">
        <f>IFERROR(VLOOKUP($B358,Kraftvärmeprod!$B$1:$AH$479,MATCH(L$2,Kraftvärmeprod!$B$1:$AG$1,0),FALSE)/1,0)-IFERROR(VLOOKUP($B358,'Slutlig allokering kvv'!$B$2:$AC$462,MATCH(L$3,'Slutlig allokering kvv'!$B$1:$AJ$1,0),FALSE)/1,0)</f>
        <v>0</v>
      </c>
      <c r="M358">
        <f>IFERROR(VLOOKUP($B358,Kraftvärmeprod!$B$1:$AH$479,MATCH(M$2,Kraftvärmeprod!$B$1:$AG$1,0),FALSE)/1,0)-IFERROR(VLOOKUP($B358,'Slutlig allokering kvv'!$B$2:$AC$462,MATCH(M$3,'Slutlig allokering kvv'!$B$1:$AJ$1,0),FALSE)/1,0)</f>
        <v>0</v>
      </c>
      <c r="N358">
        <f>IFERROR(VLOOKUP($B358,Kraftvärmeprod!$B$1:$AH$479,MATCH(N$2,Kraftvärmeprod!$B$1:$AG$1,0),FALSE)/1,0)-IFERROR(VLOOKUP($B358,'Slutlig allokering kvv'!$B$2:$AC$462,MATCH(N$3,'Slutlig allokering kvv'!$B$1:$AJ$1,0),FALSE)/1,0)</f>
        <v>0</v>
      </c>
      <c r="O358">
        <f>IFERROR(VLOOKUP($B358,Kraftvärmeprod!$B$1:$AH$479,MATCH(O$2,Kraftvärmeprod!$B$1:$AG$1,0),FALSE)/1,0)-IFERROR(VLOOKUP($B358,'Slutlig allokering kvv'!$B$2:$AC$462,MATCH(O$3,'Slutlig allokering kvv'!$B$1:$AJ$1,0),FALSE)/1,0)</f>
        <v>0</v>
      </c>
      <c r="P358">
        <f>IFERROR(VLOOKUP($B358,Kraftvärmeprod!$B$1:$AH$479,MATCH(P$2,Kraftvärmeprod!$B$1:$AG$1,0),FALSE)/1,0)-IFERROR(VLOOKUP($B358,'Slutlig allokering kvv'!$B$2:$AC$462,MATCH(P$3,'Slutlig allokering kvv'!$B$1:$AJ$1,0),FALSE)/1,0)</f>
        <v>0</v>
      </c>
      <c r="Q358">
        <f>IFERROR(VLOOKUP($B358,Kraftvärmeprod!$B$1:$AH$479,MATCH(Q$2,Kraftvärmeprod!$B$1:$AG$1,0),FALSE)/1,0)-IFERROR(VLOOKUP($B358,'Slutlig allokering kvv'!$B$2:$AC$462,MATCH(Q$3,'Slutlig allokering kvv'!$B$1:$AJ$1,0),FALSE)/1,0)</f>
        <v>0</v>
      </c>
      <c r="R358">
        <f>IFERROR(VLOOKUP($B358,Kraftvärmeprod!$B$1:$AH$479,MATCH(R$2,Kraftvärmeprod!$B$1:$AG$1,0),FALSE)/1,0)-IFERROR(VLOOKUP($B358,'Slutlig allokering kvv'!$B$2:$AC$462,MATCH(R$3,'Slutlig allokering kvv'!$B$1:$AJ$1,0),FALSE)/1,0)</f>
        <v>0</v>
      </c>
      <c r="S358">
        <f>IFERROR(VLOOKUP($B358,Kraftvärmeprod!$B$1:$AH$479,MATCH(S$2,Kraftvärmeprod!$B$1:$AG$1,0),FALSE)/1,0)-IFERROR(VLOOKUP($B358,'Slutlig allokering kvv'!$B$2:$AC$462,MATCH(S$3,'Slutlig allokering kvv'!$B$1:$AJ$1,0),FALSE)/1,0)</f>
        <v>0</v>
      </c>
      <c r="T358" s="6">
        <f>IFERROR(VLOOKUP($B358,Miljö!$B$1:$S$477,MATCH(T$2,Miljö!$B$1:$X$1,0),FALSE)/1,0)-IFERROR(VLOOKUP($B358,'Slutlig allokering kvv'!$B$2:$AC$462,MATCH(T$3,'Slutlig allokering kvv'!$B$1:$AJ$1,0),FALSE)/1,0)</f>
        <v>0</v>
      </c>
      <c r="U358">
        <f>IFERROR(VLOOKUP($B358,Kraftvärmeprod!$B$1:$AH$479,MATCH(U$2,Kraftvärmeprod!$B$1:$AG$1,0),FALSE)/1,0)-IFERROR(VLOOKUP($B358,'Slutlig allokering kvv'!$B$2:$AC$462,MATCH(U$3,'Slutlig allokering kvv'!$B$1:$AJ$1,0),FALSE)/1,0)</f>
        <v>0</v>
      </c>
      <c r="V358">
        <f>IFERROR(VLOOKUP($B358,Kraftvärmeprod!$B$1:$AH$479,MATCH(V$2,Kraftvärmeprod!$B$1:$AG$1,0),FALSE)/1,0)-IFERROR(VLOOKUP($B358,'Slutlig allokering kvv'!$B$2:$AC$462,MATCH(V$3,'Slutlig allokering kvv'!$B$1:$AJ$1,0),FALSE)/1,0)</f>
        <v>0</v>
      </c>
      <c r="W358">
        <f>IFERROR(VLOOKUP($B358,Kraftvärmeprod!$B$1:$AH$479,MATCH(W$2,Kraftvärmeprod!$B$1:$AG$1,0),FALSE)/1,0)-IFERROR(VLOOKUP($B358,'Slutlig allokering kvv'!$B$2:$AC$462,MATCH(W$3,'Slutlig allokering kvv'!$B$1:$AJ$1,0),FALSE)/1,0)</f>
        <v>0</v>
      </c>
      <c r="X358">
        <f>IFERROR(VLOOKUP($B358,Kraftvärmeprod!$B$1:$AH$479,MATCH(X$2,Kraftvärmeprod!$B$1:$AG$1,0),FALSE)/1,0)-IFERROR(VLOOKUP($B358,'Slutlig allokering kvv'!$B$2:$AC$462,MATCH(X$3,'Slutlig allokering kvv'!$B$1:$AJ$1,0),FALSE)/1,0)</f>
        <v>0</v>
      </c>
      <c r="Y358">
        <f>IFERROR(VLOOKUP($B358,Kraftvärmeprod!$B$1:$AH$479,MATCH(Y$2,Kraftvärmeprod!$B$1:$AG$1,0),FALSE)/1,0)-IFERROR(VLOOKUP($B358,'Slutlig allokering kvv'!$B$2:$AC$462,MATCH(Y$3,'Slutlig allokering kvv'!$B$1:$AJ$1,0),FALSE)/1,0)</f>
        <v>0</v>
      </c>
      <c r="Z358">
        <f>IFERROR(VLOOKUP($B358,Kraftvärmeprod!$B$1:$AH$479,MATCH(Z$2,Kraftvärmeprod!$B$1:$AG$1,0),FALSE)/1,0)-IFERROR(VLOOKUP($B358,'Slutlig allokering kvv'!$B$2:$AC$462,MATCH(Z$3,'Slutlig allokering kvv'!$B$1:$AJ$1,0),FALSE)/1,0)</f>
        <v>0</v>
      </c>
      <c r="AA358">
        <f>IFERROR(VLOOKUP($B358,Kraftvärmeprod!$B$1:$AH$479,MATCH(AA$2,Kraftvärmeprod!$B$1:$AG$1,0),FALSE)/1,0)-IFERROR(VLOOKUP($B358,'Slutlig allokering kvv'!$B$2:$AC$462,MATCH(AA$3,'Slutlig allokering kvv'!$B$1:$AJ$1,0),FALSE)/1,0)</f>
        <v>0</v>
      </c>
      <c r="AE358">
        <f t="shared" si="10"/>
        <v>0</v>
      </c>
      <c r="AG358">
        <f>IFERROR(VLOOKUP(B358,'Slutlig allokering kvv'!$B$2:$AJ$462,MATCH("Summa slutlig allokerad tillförd energi (utan hjälpel och rökgaskondensering):",'Slutlig allokering kvv'!$B$1:$AK$1,0),FALSE)/1,"")</f>
        <v>0</v>
      </c>
      <c r="AI358" s="137" t="str">
        <f>IFERROR(1-VLOOKUP(B358,'Slutlig allokering kvv'!$B$2:$AJ$462,MATCH("Andel av bränsle i kvv som allokerats till värme, exklusive rökgaskondensering och hjälpel",'Slutlig allokering kvv'!$B$1:$AK$1,0),FALSE),"")</f>
        <v/>
      </c>
      <c r="AK358" s="137" t="str">
        <f t="shared" si="11"/>
        <v/>
      </c>
    </row>
    <row r="359" spans="1:37" x14ac:dyDescent="0.25">
      <c r="A359" s="2" t="s">
        <v>538</v>
      </c>
      <c r="B359" s="2" t="s">
        <v>539</v>
      </c>
      <c r="C359" t="str">
        <f>IFERROR(VLOOKUP($B359,Kraftvärmeprod!$B$1:$AH$479,MATCH(C$3,Kraftvärmeprod!$B$1:$AG$1,0),FALSE)/1,"")</f>
        <v/>
      </c>
      <c r="D359" t="str">
        <f>IFERROR(VLOOKUP($B359,Kraftvärmeprod!$B$1:$AH$479,MATCH(D$3,Kraftvärmeprod!$B$1:$AG$1,0),FALSE)/1,"")</f>
        <v/>
      </c>
      <c r="E359">
        <f>IFERROR(VLOOKUP($B359,Kraftvärmeprod!$B$1:$AH$479,MATCH(E$2,Kraftvärmeprod!$B$1:$AG$1,0),FALSE)/1,0)-IFERROR(VLOOKUP($B359,'Slutlig allokering kvv'!$B$2:$AC$462,MATCH(E$3,'Slutlig allokering kvv'!$B$1:$AJ$1,0),FALSE)/1,0)</f>
        <v>0</v>
      </c>
      <c r="F359">
        <f>IFERROR(VLOOKUP($B359,Kraftvärmeprod!$B$1:$AH$479,MATCH(F$2,Kraftvärmeprod!$B$1:$AG$1,0),FALSE)/1,0)-IFERROR(VLOOKUP($B359,'Slutlig allokering kvv'!$B$2:$AC$462,MATCH(F$3,'Slutlig allokering kvv'!$B$1:$AJ$1,0),FALSE)/1,0)</f>
        <v>0</v>
      </c>
      <c r="G359">
        <f>IFERROR(VLOOKUP($B359,Kraftvärmeprod!$B$1:$AH$479,MATCH(G$2,Kraftvärmeprod!$B$1:$AG$1,0),FALSE)/1,0)-IFERROR(VLOOKUP($B359,'Slutlig allokering kvv'!$B$2:$AC$462,MATCH(G$3,'Slutlig allokering kvv'!$B$1:$AJ$1,0),FALSE)/1,0)</f>
        <v>0</v>
      </c>
      <c r="H359">
        <f>IFERROR(VLOOKUP($B359,Kraftvärmeprod!$B$1:$AH$479,MATCH(H$2,Kraftvärmeprod!$B$1:$AG$1,0),FALSE)/1,0)-IFERROR(VLOOKUP($B359,'Slutlig allokering kvv'!$B$2:$AC$462,MATCH(H$3,'Slutlig allokering kvv'!$B$1:$AJ$1,0),FALSE)/1,0)</f>
        <v>0</v>
      </c>
      <c r="I359">
        <f>IFERROR(VLOOKUP($B359,Kraftvärmeprod!$B$1:$AH$479,MATCH(I$2,Kraftvärmeprod!$B$1:$AG$1,0),FALSE)/1,0)-IFERROR(VLOOKUP($B359,'Slutlig allokering kvv'!$B$2:$AC$462,MATCH(I$3,'Slutlig allokering kvv'!$B$1:$AJ$1,0),FALSE)/1,0)</f>
        <v>0</v>
      </c>
      <c r="J359">
        <f>IFERROR(VLOOKUP($B359,Kraftvärmeprod!$B$1:$AH$479,MATCH(J$2,Kraftvärmeprod!$B$1:$AG$1,0),FALSE)/1,0)-IFERROR(VLOOKUP($B359,'Slutlig allokering kvv'!$B$2:$AC$462,MATCH(J$3,'Slutlig allokering kvv'!$B$1:$AJ$1,0),FALSE)/1,0)</f>
        <v>0</v>
      </c>
      <c r="K359">
        <f>IFERROR(VLOOKUP($B359,Kraftvärmeprod!$B$1:$AH$479,MATCH(K$2,Kraftvärmeprod!$B$1:$AG$1,0),FALSE)/1,0)-IFERROR(VLOOKUP($B359,'Slutlig allokering kvv'!$B$2:$AC$462,MATCH(K$3,'Slutlig allokering kvv'!$B$1:$AJ$1,0),FALSE)/1,0)</f>
        <v>0</v>
      </c>
      <c r="L359">
        <f>IFERROR(VLOOKUP($B359,Kraftvärmeprod!$B$1:$AH$479,MATCH(L$2,Kraftvärmeprod!$B$1:$AG$1,0),FALSE)/1,0)-IFERROR(VLOOKUP($B359,'Slutlig allokering kvv'!$B$2:$AC$462,MATCH(L$3,'Slutlig allokering kvv'!$B$1:$AJ$1,0),FALSE)/1,0)</f>
        <v>0</v>
      </c>
      <c r="M359">
        <f>IFERROR(VLOOKUP($B359,Kraftvärmeprod!$B$1:$AH$479,MATCH(M$2,Kraftvärmeprod!$B$1:$AG$1,0),FALSE)/1,0)-IFERROR(VLOOKUP($B359,'Slutlig allokering kvv'!$B$2:$AC$462,MATCH(M$3,'Slutlig allokering kvv'!$B$1:$AJ$1,0),FALSE)/1,0)</f>
        <v>0</v>
      </c>
      <c r="N359">
        <f>IFERROR(VLOOKUP($B359,Kraftvärmeprod!$B$1:$AH$479,MATCH(N$2,Kraftvärmeprod!$B$1:$AG$1,0),FALSE)/1,0)-IFERROR(VLOOKUP($B359,'Slutlig allokering kvv'!$B$2:$AC$462,MATCH(N$3,'Slutlig allokering kvv'!$B$1:$AJ$1,0),FALSE)/1,0)</f>
        <v>0</v>
      </c>
      <c r="O359">
        <f>IFERROR(VLOOKUP($B359,Kraftvärmeprod!$B$1:$AH$479,MATCH(O$2,Kraftvärmeprod!$B$1:$AG$1,0),FALSE)/1,0)-IFERROR(VLOOKUP($B359,'Slutlig allokering kvv'!$B$2:$AC$462,MATCH(O$3,'Slutlig allokering kvv'!$B$1:$AJ$1,0),FALSE)/1,0)</f>
        <v>0</v>
      </c>
      <c r="P359">
        <f>IFERROR(VLOOKUP($B359,Kraftvärmeprod!$B$1:$AH$479,MATCH(P$2,Kraftvärmeprod!$B$1:$AG$1,0),FALSE)/1,0)-IFERROR(VLOOKUP($B359,'Slutlig allokering kvv'!$B$2:$AC$462,MATCH(P$3,'Slutlig allokering kvv'!$B$1:$AJ$1,0),FALSE)/1,0)</f>
        <v>0</v>
      </c>
      <c r="Q359">
        <f>IFERROR(VLOOKUP($B359,Kraftvärmeprod!$B$1:$AH$479,MATCH(Q$2,Kraftvärmeprod!$B$1:$AG$1,0),FALSE)/1,0)-IFERROR(VLOOKUP($B359,'Slutlig allokering kvv'!$B$2:$AC$462,MATCH(Q$3,'Slutlig allokering kvv'!$B$1:$AJ$1,0),FALSE)/1,0)</f>
        <v>0</v>
      </c>
      <c r="R359">
        <f>IFERROR(VLOOKUP($B359,Kraftvärmeprod!$B$1:$AH$479,MATCH(R$2,Kraftvärmeprod!$B$1:$AG$1,0),FALSE)/1,0)-IFERROR(VLOOKUP($B359,'Slutlig allokering kvv'!$B$2:$AC$462,MATCH(R$3,'Slutlig allokering kvv'!$B$1:$AJ$1,0),FALSE)/1,0)</f>
        <v>0</v>
      </c>
      <c r="S359">
        <f>IFERROR(VLOOKUP($B359,Kraftvärmeprod!$B$1:$AH$479,MATCH(S$2,Kraftvärmeprod!$B$1:$AG$1,0),FALSE)/1,0)-IFERROR(VLOOKUP($B359,'Slutlig allokering kvv'!$B$2:$AC$462,MATCH(S$3,'Slutlig allokering kvv'!$B$1:$AJ$1,0),FALSE)/1,0)</f>
        <v>0</v>
      </c>
      <c r="T359" s="6">
        <f>IFERROR(VLOOKUP($B359,Miljö!$B$1:$S$477,MATCH(T$2,Miljö!$B$1:$X$1,0),FALSE)/1,0)-IFERROR(VLOOKUP($B359,'Slutlig allokering kvv'!$B$2:$AC$462,MATCH(T$3,'Slutlig allokering kvv'!$B$1:$AJ$1,0),FALSE)/1,0)</f>
        <v>0</v>
      </c>
      <c r="U359">
        <f>IFERROR(VLOOKUP($B359,Kraftvärmeprod!$B$1:$AH$479,MATCH(U$2,Kraftvärmeprod!$B$1:$AG$1,0),FALSE)/1,0)-IFERROR(VLOOKUP($B359,'Slutlig allokering kvv'!$B$2:$AC$462,MATCH(U$3,'Slutlig allokering kvv'!$B$1:$AJ$1,0),FALSE)/1,0)</f>
        <v>0</v>
      </c>
      <c r="V359">
        <f>IFERROR(VLOOKUP($B359,Kraftvärmeprod!$B$1:$AH$479,MATCH(V$2,Kraftvärmeprod!$B$1:$AG$1,0),FALSE)/1,0)-IFERROR(VLOOKUP($B359,'Slutlig allokering kvv'!$B$2:$AC$462,MATCH(V$3,'Slutlig allokering kvv'!$B$1:$AJ$1,0),FALSE)/1,0)</f>
        <v>0</v>
      </c>
      <c r="W359">
        <f>IFERROR(VLOOKUP($B359,Kraftvärmeprod!$B$1:$AH$479,MATCH(W$2,Kraftvärmeprod!$B$1:$AG$1,0),FALSE)/1,0)-IFERROR(VLOOKUP($B359,'Slutlig allokering kvv'!$B$2:$AC$462,MATCH(W$3,'Slutlig allokering kvv'!$B$1:$AJ$1,0),FALSE)/1,0)</f>
        <v>0</v>
      </c>
      <c r="X359">
        <f>IFERROR(VLOOKUP($B359,Kraftvärmeprod!$B$1:$AH$479,MATCH(X$2,Kraftvärmeprod!$B$1:$AG$1,0),FALSE)/1,0)-IFERROR(VLOOKUP($B359,'Slutlig allokering kvv'!$B$2:$AC$462,MATCH(X$3,'Slutlig allokering kvv'!$B$1:$AJ$1,0),FALSE)/1,0)</f>
        <v>0</v>
      </c>
      <c r="Y359">
        <f>IFERROR(VLOOKUP($B359,Kraftvärmeprod!$B$1:$AH$479,MATCH(Y$2,Kraftvärmeprod!$B$1:$AG$1,0),FALSE)/1,0)-IFERROR(VLOOKUP($B359,'Slutlig allokering kvv'!$B$2:$AC$462,MATCH(Y$3,'Slutlig allokering kvv'!$B$1:$AJ$1,0),FALSE)/1,0)</f>
        <v>0</v>
      </c>
      <c r="Z359">
        <f>IFERROR(VLOOKUP($B359,Kraftvärmeprod!$B$1:$AH$479,MATCH(Z$2,Kraftvärmeprod!$B$1:$AG$1,0),FALSE)/1,0)-IFERROR(VLOOKUP($B359,'Slutlig allokering kvv'!$B$2:$AC$462,MATCH(Z$3,'Slutlig allokering kvv'!$B$1:$AJ$1,0),FALSE)/1,0)</f>
        <v>0</v>
      </c>
      <c r="AA359">
        <f>IFERROR(VLOOKUP($B359,Kraftvärmeprod!$B$1:$AH$479,MATCH(AA$2,Kraftvärmeprod!$B$1:$AG$1,0),FALSE)/1,0)-IFERROR(VLOOKUP($B359,'Slutlig allokering kvv'!$B$2:$AC$462,MATCH(AA$3,'Slutlig allokering kvv'!$B$1:$AJ$1,0),FALSE)/1,0)</f>
        <v>0</v>
      </c>
      <c r="AE359">
        <f t="shared" si="10"/>
        <v>0</v>
      </c>
      <c r="AG359">
        <f>IFERROR(VLOOKUP(B359,'Slutlig allokering kvv'!$B$2:$AJ$462,MATCH("Summa slutlig allokerad tillförd energi (utan hjälpel och rökgaskondensering):",'Slutlig allokering kvv'!$B$1:$AK$1,0),FALSE)/1,"")</f>
        <v>0</v>
      </c>
      <c r="AI359" s="137" t="str">
        <f>IFERROR(1-VLOOKUP(B359,'Slutlig allokering kvv'!$B$2:$AJ$462,MATCH("Andel av bränsle i kvv som allokerats till värme, exklusive rökgaskondensering och hjälpel",'Slutlig allokering kvv'!$B$1:$AK$1,0),FALSE),"")</f>
        <v/>
      </c>
      <c r="AK359" s="137" t="str">
        <f t="shared" si="11"/>
        <v/>
      </c>
    </row>
    <row r="360" spans="1:37" x14ac:dyDescent="0.25">
      <c r="A360" s="2" t="s">
        <v>538</v>
      </c>
      <c r="B360" s="2" t="s">
        <v>540</v>
      </c>
      <c r="C360" t="str">
        <f>IFERROR(VLOOKUP($B360,Kraftvärmeprod!$B$1:$AH$479,MATCH(C$3,Kraftvärmeprod!$B$1:$AG$1,0),FALSE)/1,"")</f>
        <v/>
      </c>
      <c r="D360" t="str">
        <f>IFERROR(VLOOKUP($B360,Kraftvärmeprod!$B$1:$AH$479,MATCH(D$3,Kraftvärmeprod!$B$1:$AG$1,0),FALSE)/1,"")</f>
        <v/>
      </c>
      <c r="E360">
        <f>IFERROR(VLOOKUP($B360,Kraftvärmeprod!$B$1:$AH$479,MATCH(E$2,Kraftvärmeprod!$B$1:$AG$1,0),FALSE)/1,0)-IFERROR(VLOOKUP($B360,'Slutlig allokering kvv'!$B$2:$AC$462,MATCH(E$3,'Slutlig allokering kvv'!$B$1:$AJ$1,0),FALSE)/1,0)</f>
        <v>0</v>
      </c>
      <c r="F360">
        <f>IFERROR(VLOOKUP($B360,Kraftvärmeprod!$B$1:$AH$479,MATCH(F$2,Kraftvärmeprod!$B$1:$AG$1,0),FALSE)/1,0)-IFERROR(VLOOKUP($B360,'Slutlig allokering kvv'!$B$2:$AC$462,MATCH(F$3,'Slutlig allokering kvv'!$B$1:$AJ$1,0),FALSE)/1,0)</f>
        <v>0</v>
      </c>
      <c r="G360">
        <f>IFERROR(VLOOKUP($B360,Kraftvärmeprod!$B$1:$AH$479,MATCH(G$2,Kraftvärmeprod!$B$1:$AG$1,0),FALSE)/1,0)-IFERROR(VLOOKUP($B360,'Slutlig allokering kvv'!$B$2:$AC$462,MATCH(G$3,'Slutlig allokering kvv'!$B$1:$AJ$1,0),FALSE)/1,0)</f>
        <v>0</v>
      </c>
      <c r="H360">
        <f>IFERROR(VLOOKUP($B360,Kraftvärmeprod!$B$1:$AH$479,MATCH(H$2,Kraftvärmeprod!$B$1:$AG$1,0),FALSE)/1,0)-IFERROR(VLOOKUP($B360,'Slutlig allokering kvv'!$B$2:$AC$462,MATCH(H$3,'Slutlig allokering kvv'!$B$1:$AJ$1,0),FALSE)/1,0)</f>
        <v>0</v>
      </c>
      <c r="I360">
        <f>IFERROR(VLOOKUP($B360,Kraftvärmeprod!$B$1:$AH$479,MATCH(I$2,Kraftvärmeprod!$B$1:$AG$1,0),FALSE)/1,0)-IFERROR(VLOOKUP($B360,'Slutlig allokering kvv'!$B$2:$AC$462,MATCH(I$3,'Slutlig allokering kvv'!$B$1:$AJ$1,0),FALSE)/1,0)</f>
        <v>0</v>
      </c>
      <c r="J360">
        <f>IFERROR(VLOOKUP($B360,Kraftvärmeprod!$B$1:$AH$479,MATCH(J$2,Kraftvärmeprod!$B$1:$AG$1,0),FALSE)/1,0)-IFERROR(VLOOKUP($B360,'Slutlig allokering kvv'!$B$2:$AC$462,MATCH(J$3,'Slutlig allokering kvv'!$B$1:$AJ$1,0),FALSE)/1,0)</f>
        <v>0</v>
      </c>
      <c r="K360">
        <f>IFERROR(VLOOKUP($B360,Kraftvärmeprod!$B$1:$AH$479,MATCH(K$2,Kraftvärmeprod!$B$1:$AG$1,0),FALSE)/1,0)-IFERROR(VLOOKUP($B360,'Slutlig allokering kvv'!$B$2:$AC$462,MATCH(K$3,'Slutlig allokering kvv'!$B$1:$AJ$1,0),FALSE)/1,0)</f>
        <v>0</v>
      </c>
      <c r="L360">
        <f>IFERROR(VLOOKUP($B360,Kraftvärmeprod!$B$1:$AH$479,MATCH(L$2,Kraftvärmeprod!$B$1:$AG$1,0),FALSE)/1,0)-IFERROR(VLOOKUP($B360,'Slutlig allokering kvv'!$B$2:$AC$462,MATCH(L$3,'Slutlig allokering kvv'!$B$1:$AJ$1,0),FALSE)/1,0)</f>
        <v>0</v>
      </c>
      <c r="M360">
        <f>IFERROR(VLOOKUP($B360,Kraftvärmeprod!$B$1:$AH$479,MATCH(M$2,Kraftvärmeprod!$B$1:$AG$1,0),FALSE)/1,0)-IFERROR(VLOOKUP($B360,'Slutlig allokering kvv'!$B$2:$AC$462,MATCH(M$3,'Slutlig allokering kvv'!$B$1:$AJ$1,0),FALSE)/1,0)</f>
        <v>0</v>
      </c>
      <c r="N360">
        <f>IFERROR(VLOOKUP($B360,Kraftvärmeprod!$B$1:$AH$479,MATCH(N$2,Kraftvärmeprod!$B$1:$AG$1,0),FALSE)/1,0)-IFERROR(VLOOKUP($B360,'Slutlig allokering kvv'!$B$2:$AC$462,MATCH(N$3,'Slutlig allokering kvv'!$B$1:$AJ$1,0),FALSE)/1,0)</f>
        <v>0</v>
      </c>
      <c r="O360">
        <f>IFERROR(VLOOKUP($B360,Kraftvärmeprod!$B$1:$AH$479,MATCH(O$2,Kraftvärmeprod!$B$1:$AG$1,0),FALSE)/1,0)-IFERROR(VLOOKUP($B360,'Slutlig allokering kvv'!$B$2:$AC$462,MATCH(O$3,'Slutlig allokering kvv'!$B$1:$AJ$1,0),FALSE)/1,0)</f>
        <v>0</v>
      </c>
      <c r="P360">
        <f>IFERROR(VLOOKUP($B360,Kraftvärmeprod!$B$1:$AH$479,MATCH(P$2,Kraftvärmeprod!$B$1:$AG$1,0),FALSE)/1,0)-IFERROR(VLOOKUP($B360,'Slutlig allokering kvv'!$B$2:$AC$462,MATCH(P$3,'Slutlig allokering kvv'!$B$1:$AJ$1,0),FALSE)/1,0)</f>
        <v>0</v>
      </c>
      <c r="Q360">
        <f>IFERROR(VLOOKUP($B360,Kraftvärmeprod!$B$1:$AH$479,MATCH(Q$2,Kraftvärmeprod!$B$1:$AG$1,0),FALSE)/1,0)-IFERROR(VLOOKUP($B360,'Slutlig allokering kvv'!$B$2:$AC$462,MATCH(Q$3,'Slutlig allokering kvv'!$B$1:$AJ$1,0),FALSE)/1,0)</f>
        <v>0</v>
      </c>
      <c r="R360">
        <f>IFERROR(VLOOKUP($B360,Kraftvärmeprod!$B$1:$AH$479,MATCH(R$2,Kraftvärmeprod!$B$1:$AG$1,0),FALSE)/1,0)-IFERROR(VLOOKUP($B360,'Slutlig allokering kvv'!$B$2:$AC$462,MATCH(R$3,'Slutlig allokering kvv'!$B$1:$AJ$1,0),FALSE)/1,0)</f>
        <v>0</v>
      </c>
      <c r="S360">
        <f>IFERROR(VLOOKUP($B360,Kraftvärmeprod!$B$1:$AH$479,MATCH(S$2,Kraftvärmeprod!$B$1:$AG$1,0),FALSE)/1,0)-IFERROR(VLOOKUP($B360,'Slutlig allokering kvv'!$B$2:$AC$462,MATCH(S$3,'Slutlig allokering kvv'!$B$1:$AJ$1,0),FALSE)/1,0)</f>
        <v>0</v>
      </c>
      <c r="T360" s="6">
        <f>IFERROR(VLOOKUP($B360,Miljö!$B$1:$S$477,MATCH(T$2,Miljö!$B$1:$X$1,0),FALSE)/1,0)-IFERROR(VLOOKUP($B360,'Slutlig allokering kvv'!$B$2:$AC$462,MATCH(T$3,'Slutlig allokering kvv'!$B$1:$AJ$1,0),FALSE)/1,0)</f>
        <v>0</v>
      </c>
      <c r="U360">
        <f>IFERROR(VLOOKUP($B360,Kraftvärmeprod!$B$1:$AH$479,MATCH(U$2,Kraftvärmeprod!$B$1:$AG$1,0),FALSE)/1,0)-IFERROR(VLOOKUP($B360,'Slutlig allokering kvv'!$B$2:$AC$462,MATCH(U$3,'Slutlig allokering kvv'!$B$1:$AJ$1,0),FALSE)/1,0)</f>
        <v>0</v>
      </c>
      <c r="V360">
        <f>IFERROR(VLOOKUP($B360,Kraftvärmeprod!$B$1:$AH$479,MATCH(V$2,Kraftvärmeprod!$B$1:$AG$1,0),FALSE)/1,0)-IFERROR(VLOOKUP($B360,'Slutlig allokering kvv'!$B$2:$AC$462,MATCH(V$3,'Slutlig allokering kvv'!$B$1:$AJ$1,0),FALSE)/1,0)</f>
        <v>0</v>
      </c>
      <c r="W360">
        <f>IFERROR(VLOOKUP($B360,Kraftvärmeprod!$B$1:$AH$479,MATCH(W$2,Kraftvärmeprod!$B$1:$AG$1,0),FALSE)/1,0)-IFERROR(VLOOKUP($B360,'Slutlig allokering kvv'!$B$2:$AC$462,MATCH(W$3,'Slutlig allokering kvv'!$B$1:$AJ$1,0),FALSE)/1,0)</f>
        <v>0</v>
      </c>
      <c r="X360">
        <f>IFERROR(VLOOKUP($B360,Kraftvärmeprod!$B$1:$AH$479,MATCH(X$2,Kraftvärmeprod!$B$1:$AG$1,0),FALSE)/1,0)-IFERROR(VLOOKUP($B360,'Slutlig allokering kvv'!$B$2:$AC$462,MATCH(X$3,'Slutlig allokering kvv'!$B$1:$AJ$1,0),FALSE)/1,0)</f>
        <v>0</v>
      </c>
      <c r="Y360">
        <f>IFERROR(VLOOKUP($B360,Kraftvärmeprod!$B$1:$AH$479,MATCH(Y$2,Kraftvärmeprod!$B$1:$AG$1,0),FALSE)/1,0)-IFERROR(VLOOKUP($B360,'Slutlig allokering kvv'!$B$2:$AC$462,MATCH(Y$3,'Slutlig allokering kvv'!$B$1:$AJ$1,0),FALSE)/1,0)</f>
        <v>0</v>
      </c>
      <c r="Z360">
        <f>IFERROR(VLOOKUP($B360,Kraftvärmeprod!$B$1:$AH$479,MATCH(Z$2,Kraftvärmeprod!$B$1:$AG$1,0),FALSE)/1,0)-IFERROR(VLOOKUP($B360,'Slutlig allokering kvv'!$B$2:$AC$462,MATCH(Z$3,'Slutlig allokering kvv'!$B$1:$AJ$1,0),FALSE)/1,0)</f>
        <v>0</v>
      </c>
      <c r="AA360">
        <f>IFERROR(VLOOKUP($B360,Kraftvärmeprod!$B$1:$AH$479,MATCH(AA$2,Kraftvärmeprod!$B$1:$AG$1,0),FALSE)/1,0)-IFERROR(VLOOKUP($B360,'Slutlig allokering kvv'!$B$2:$AC$462,MATCH(AA$3,'Slutlig allokering kvv'!$B$1:$AJ$1,0),FALSE)/1,0)</f>
        <v>0</v>
      </c>
      <c r="AE360">
        <f t="shared" si="10"/>
        <v>0</v>
      </c>
      <c r="AG360">
        <f>IFERROR(VLOOKUP(B360,'Slutlig allokering kvv'!$B$2:$AJ$462,MATCH("Summa slutlig allokerad tillförd energi (utan hjälpel och rökgaskondensering):",'Slutlig allokering kvv'!$B$1:$AK$1,0),FALSE)/1,"")</f>
        <v>0</v>
      </c>
      <c r="AI360" s="137" t="str">
        <f>IFERROR(1-VLOOKUP(B360,'Slutlig allokering kvv'!$B$2:$AJ$462,MATCH("Andel av bränsle i kvv som allokerats till värme, exklusive rökgaskondensering och hjälpel",'Slutlig allokering kvv'!$B$1:$AK$1,0),FALSE),"")</f>
        <v/>
      </c>
      <c r="AK360" s="137" t="str">
        <f t="shared" si="11"/>
        <v/>
      </c>
    </row>
    <row r="361" spans="1:37" x14ac:dyDescent="0.25">
      <c r="A361" s="2" t="s">
        <v>538</v>
      </c>
      <c r="B361" s="2" t="s">
        <v>541</v>
      </c>
      <c r="C361">
        <f>IFERROR(VLOOKUP($B361,Kraftvärmeprod!$B$1:$AH$479,MATCH(C$3,Kraftvärmeprod!$B$1:$AG$1,0),FALSE)/1,"")</f>
        <v>96</v>
      </c>
      <c r="D361">
        <f>IFERROR(VLOOKUP($B361,Kraftvärmeprod!$B$1:$AH$479,MATCH(D$3,Kraftvärmeprod!$B$1:$AG$1,0),FALSE)/1,"")</f>
        <v>14.6</v>
      </c>
      <c r="E361">
        <f>IFERROR(VLOOKUP($B361,Kraftvärmeprod!$B$1:$AH$479,MATCH(E$2,Kraftvärmeprod!$B$1:$AG$1,0),FALSE)/1,0)-IFERROR(VLOOKUP($B361,'Slutlig allokering kvv'!$B$2:$AC$462,MATCH(E$3,'Slutlig allokering kvv'!$B$1:$AJ$1,0),FALSE)/1,0)</f>
        <v>1.9641299999999999</v>
      </c>
      <c r="F361">
        <f>IFERROR(VLOOKUP($B361,Kraftvärmeprod!$B$1:$AH$479,MATCH(F$2,Kraftvärmeprod!$B$1:$AG$1,0),FALSE)/1,0)-IFERROR(VLOOKUP($B361,'Slutlig allokering kvv'!$B$2:$AC$462,MATCH(F$3,'Slutlig allokering kvv'!$B$1:$AJ$1,0),FALSE)/1,0)</f>
        <v>0</v>
      </c>
      <c r="G361">
        <f>IFERROR(VLOOKUP($B361,Kraftvärmeprod!$B$1:$AH$479,MATCH(G$2,Kraftvärmeprod!$B$1:$AG$1,0),FALSE)/1,0)-IFERROR(VLOOKUP($B361,'Slutlig allokering kvv'!$B$2:$AC$462,MATCH(G$3,'Slutlig allokering kvv'!$B$1:$AJ$1,0),FALSE)/1,0)</f>
        <v>0.96505999999999981</v>
      </c>
      <c r="H361">
        <f>IFERROR(VLOOKUP($B361,Kraftvärmeprod!$B$1:$AH$479,MATCH(H$2,Kraftvärmeprod!$B$1:$AG$1,0),FALSE)/1,0)-IFERROR(VLOOKUP($B361,'Slutlig allokering kvv'!$B$2:$AC$462,MATCH(H$3,'Slutlig allokering kvv'!$B$1:$AJ$1,0),FALSE)/1,0)</f>
        <v>0</v>
      </c>
      <c r="I361">
        <f>IFERROR(VLOOKUP($B361,Kraftvärmeprod!$B$1:$AH$479,MATCH(I$2,Kraftvärmeprod!$B$1:$AG$1,0),FALSE)/1,0)-IFERROR(VLOOKUP($B361,'Slutlig allokering kvv'!$B$2:$AC$462,MATCH(I$3,'Slutlig allokering kvv'!$B$1:$AJ$1,0),FALSE)/1,0)</f>
        <v>0.16467799999999999</v>
      </c>
      <c r="J361">
        <f>IFERROR(VLOOKUP($B361,Kraftvärmeprod!$B$1:$AH$479,MATCH(J$2,Kraftvärmeprod!$B$1:$AG$1,0),FALSE)/1,0)-IFERROR(VLOOKUP($B361,'Slutlig allokering kvv'!$B$2:$AC$462,MATCH(J$3,'Slutlig allokering kvv'!$B$1:$AJ$1,0),FALSE)/1,0)</f>
        <v>0</v>
      </c>
      <c r="K361">
        <f>IFERROR(VLOOKUP($B361,Kraftvärmeprod!$B$1:$AH$479,MATCH(K$2,Kraftvärmeprod!$B$1:$AG$1,0),FALSE)/1,0)-IFERROR(VLOOKUP($B361,'Slutlig allokering kvv'!$B$2:$AC$462,MATCH(K$3,'Slutlig allokering kvv'!$B$1:$AJ$1,0),FALSE)/1,0)</f>
        <v>0</v>
      </c>
      <c r="L361">
        <f>IFERROR(VLOOKUP($B361,Kraftvärmeprod!$B$1:$AH$479,MATCH(L$2,Kraftvärmeprod!$B$1:$AG$1,0),FALSE)/1,0)-IFERROR(VLOOKUP($B361,'Slutlig allokering kvv'!$B$2:$AC$462,MATCH(L$3,'Slutlig allokering kvv'!$B$1:$AJ$1,0),FALSE)/1,0)</f>
        <v>0.11353600000000003</v>
      </c>
      <c r="M361">
        <f>IFERROR(VLOOKUP($B361,Kraftvärmeprod!$B$1:$AH$479,MATCH(M$2,Kraftvärmeprod!$B$1:$AG$1,0),FALSE)/1,0)-IFERROR(VLOOKUP($B361,'Slutlig allokering kvv'!$B$2:$AC$462,MATCH(M$3,'Slutlig allokering kvv'!$B$1:$AJ$1,0),FALSE)/1,0)</f>
        <v>0</v>
      </c>
      <c r="N361">
        <f>IFERROR(VLOOKUP($B361,Kraftvärmeprod!$B$1:$AH$479,MATCH(N$2,Kraftvärmeprod!$B$1:$AG$1,0),FALSE)/1,0)-IFERROR(VLOOKUP($B361,'Slutlig allokering kvv'!$B$2:$AC$462,MATCH(N$3,'Slutlig allokering kvv'!$B$1:$AJ$1,0),FALSE)/1,0)</f>
        <v>27.447400000000002</v>
      </c>
      <c r="O361">
        <f>IFERROR(VLOOKUP($B361,Kraftvärmeprod!$B$1:$AH$479,MATCH(O$2,Kraftvärmeprod!$B$1:$AG$1,0),FALSE)/1,0)-IFERROR(VLOOKUP($B361,'Slutlig allokering kvv'!$B$2:$AC$462,MATCH(O$3,'Slutlig allokering kvv'!$B$1:$AJ$1,0),FALSE)/1,0)</f>
        <v>0</v>
      </c>
      <c r="P361">
        <f>IFERROR(VLOOKUP($B361,Kraftvärmeprod!$B$1:$AH$479,MATCH(P$2,Kraftvärmeprod!$B$1:$AG$1,0),FALSE)/1,0)-IFERROR(VLOOKUP($B361,'Slutlig allokering kvv'!$B$2:$AC$462,MATCH(P$3,'Slutlig allokering kvv'!$B$1:$AJ$1,0),FALSE)/1,0)</f>
        <v>0.56767999999999996</v>
      </c>
      <c r="Q361">
        <f>IFERROR(VLOOKUP($B361,Kraftvärmeprod!$B$1:$AH$479,MATCH(Q$2,Kraftvärmeprod!$B$1:$AG$1,0),FALSE)/1,0)-IFERROR(VLOOKUP($B361,'Slutlig allokering kvv'!$B$2:$AC$462,MATCH(Q$3,'Slutlig allokering kvv'!$B$1:$AJ$1,0),FALSE)/1,0)</f>
        <v>0</v>
      </c>
      <c r="R361">
        <f>IFERROR(VLOOKUP($B361,Kraftvärmeprod!$B$1:$AH$479,MATCH(R$2,Kraftvärmeprod!$B$1:$AG$1,0),FALSE)/1,0)-IFERROR(VLOOKUP($B361,'Slutlig allokering kvv'!$B$2:$AC$462,MATCH(R$3,'Slutlig allokering kvv'!$B$1:$AJ$1,0),FALSE)/1,0)</f>
        <v>0</v>
      </c>
      <c r="S361">
        <f>IFERROR(VLOOKUP($B361,Kraftvärmeprod!$B$1:$AH$479,MATCH(S$2,Kraftvärmeprod!$B$1:$AG$1,0),FALSE)/1,0)-IFERROR(VLOOKUP($B361,'Slutlig allokering kvv'!$B$2:$AC$462,MATCH(S$3,'Slutlig allokering kvv'!$B$1:$AJ$1,0),FALSE)/1,0)</f>
        <v>0</v>
      </c>
      <c r="T361" s="6">
        <f>IFERROR(VLOOKUP($B361,Miljö!$B$1:$S$477,MATCH(T$2,Miljö!$B$1:$X$1,0),FALSE)/1,0)-IFERROR(VLOOKUP($B361,'Slutlig allokering kvv'!$B$2:$AC$462,MATCH(T$3,'Slutlig allokering kvv'!$B$1:$AJ$1,0),FALSE)/1,0)</f>
        <v>1.1436799999999998</v>
      </c>
      <c r="U361">
        <f>IFERROR(VLOOKUP($B361,Kraftvärmeprod!$B$1:$AH$479,MATCH(U$2,Kraftvärmeprod!$B$1:$AG$1,0),FALSE)/1,0)-IFERROR(VLOOKUP($B361,'Slutlig allokering kvv'!$B$2:$AC$462,MATCH(U$3,'Slutlig allokering kvv'!$B$1:$AJ$1,0),FALSE)/1,0)</f>
        <v>0</v>
      </c>
      <c r="V361">
        <f>IFERROR(VLOOKUP($B361,Kraftvärmeprod!$B$1:$AH$479,MATCH(V$2,Kraftvärmeprod!$B$1:$AG$1,0),FALSE)/1,0)-IFERROR(VLOOKUP($B361,'Slutlig allokering kvv'!$B$2:$AC$462,MATCH(V$3,'Slutlig allokering kvv'!$B$1:$AJ$1,0),FALSE)/1,0)</f>
        <v>0</v>
      </c>
      <c r="W361">
        <f>IFERROR(VLOOKUP($B361,Kraftvärmeprod!$B$1:$AH$479,MATCH(W$2,Kraftvärmeprod!$B$1:$AG$1,0),FALSE)/1,0)-IFERROR(VLOOKUP($B361,'Slutlig allokering kvv'!$B$2:$AC$462,MATCH(W$3,'Slutlig allokering kvv'!$B$1:$AJ$1,0),FALSE)/1,0)</f>
        <v>0</v>
      </c>
      <c r="X361">
        <f>IFERROR(VLOOKUP($B361,Kraftvärmeprod!$B$1:$AH$479,MATCH(X$2,Kraftvärmeprod!$B$1:$AG$1,0),FALSE)/1,0)-IFERROR(VLOOKUP($B361,'Slutlig allokering kvv'!$B$2:$AC$462,MATCH(X$3,'Slutlig allokering kvv'!$B$1:$AJ$1,0),FALSE)/1,0)</f>
        <v>0</v>
      </c>
      <c r="Y361">
        <f>IFERROR(VLOOKUP($B361,Kraftvärmeprod!$B$1:$AH$479,MATCH(Y$2,Kraftvärmeprod!$B$1:$AG$1,0),FALSE)/1,0)-IFERROR(VLOOKUP($B361,'Slutlig allokering kvv'!$B$2:$AC$462,MATCH(Y$3,'Slutlig allokering kvv'!$B$1:$AJ$1,0),FALSE)/1,0)</f>
        <v>0</v>
      </c>
      <c r="Z361">
        <f>IFERROR(VLOOKUP($B361,Kraftvärmeprod!$B$1:$AH$479,MATCH(Z$2,Kraftvärmeprod!$B$1:$AG$1,0),FALSE)/1,0)-IFERROR(VLOOKUP($B361,'Slutlig allokering kvv'!$B$2:$AC$462,MATCH(Z$3,'Slutlig allokering kvv'!$B$1:$AJ$1,0),FALSE)/1,0)</f>
        <v>0</v>
      </c>
      <c r="AA361">
        <f>IFERROR(VLOOKUP($B361,Kraftvärmeprod!$B$1:$AH$479,MATCH(AA$2,Kraftvärmeprod!$B$1:$AG$1,0),FALSE)/1,0)-IFERROR(VLOOKUP($B361,'Slutlig allokering kvv'!$B$2:$AC$462,MATCH(AA$3,'Slutlig allokering kvv'!$B$1:$AJ$1,0),FALSE)/1,0)</f>
        <v>0</v>
      </c>
      <c r="AE361">
        <f t="shared" si="10"/>
        <v>31.222483999999998</v>
      </c>
      <c r="AG361">
        <f>IFERROR(VLOOKUP(B361,'Slutlig allokering kvv'!$B$2:$AJ$462,MATCH("Summa slutlig allokerad tillförd energi (utan hjälpel och rökgaskondensering):",'Slutlig allokering kvv'!$B$1:$AK$1,0),FALSE)/1,"")</f>
        <v>77.977516000000008</v>
      </c>
      <c r="AI361" s="137">
        <f>IFERROR(1-VLOOKUP(B361,'Slutlig allokering kvv'!$B$2:$AJ$462,MATCH("Andel av bränsle i kvv som allokerats till värme, exklusive rökgaskondensering och hjälpel",'Slutlig allokering kvv'!$B$1:$AK$1,0),FALSE),"")</f>
        <v>0.28592018315018308</v>
      </c>
      <c r="AK361" s="137">
        <f t="shared" si="11"/>
        <v>0.28592018315018314</v>
      </c>
    </row>
    <row r="362" spans="1:37" x14ac:dyDescent="0.25">
      <c r="A362" s="2" t="s">
        <v>542</v>
      </c>
      <c r="B362" s="2" t="s">
        <v>543</v>
      </c>
      <c r="C362" t="str">
        <f>IFERROR(VLOOKUP($B362,Kraftvärmeprod!$B$1:$AH$479,MATCH(C$3,Kraftvärmeprod!$B$1:$AG$1,0),FALSE)/1,"")</f>
        <v/>
      </c>
      <c r="D362" t="str">
        <f>IFERROR(VLOOKUP($B362,Kraftvärmeprod!$B$1:$AH$479,MATCH(D$3,Kraftvärmeprod!$B$1:$AG$1,0),FALSE)/1,"")</f>
        <v/>
      </c>
      <c r="E362">
        <f>IFERROR(VLOOKUP($B362,Kraftvärmeprod!$B$1:$AH$479,MATCH(E$2,Kraftvärmeprod!$B$1:$AG$1,0),FALSE)/1,0)-IFERROR(VLOOKUP($B362,'Slutlig allokering kvv'!$B$2:$AC$462,MATCH(E$3,'Slutlig allokering kvv'!$B$1:$AJ$1,0),FALSE)/1,0)</f>
        <v>0</v>
      </c>
      <c r="F362">
        <f>IFERROR(VLOOKUP($B362,Kraftvärmeprod!$B$1:$AH$479,MATCH(F$2,Kraftvärmeprod!$B$1:$AG$1,0),FALSE)/1,0)-IFERROR(VLOOKUP($B362,'Slutlig allokering kvv'!$B$2:$AC$462,MATCH(F$3,'Slutlig allokering kvv'!$B$1:$AJ$1,0),FALSE)/1,0)</f>
        <v>0</v>
      </c>
      <c r="G362">
        <f>IFERROR(VLOOKUP($B362,Kraftvärmeprod!$B$1:$AH$479,MATCH(G$2,Kraftvärmeprod!$B$1:$AG$1,0),FALSE)/1,0)-IFERROR(VLOOKUP($B362,'Slutlig allokering kvv'!$B$2:$AC$462,MATCH(G$3,'Slutlig allokering kvv'!$B$1:$AJ$1,0),FALSE)/1,0)</f>
        <v>0</v>
      </c>
      <c r="H362">
        <f>IFERROR(VLOOKUP($B362,Kraftvärmeprod!$B$1:$AH$479,MATCH(H$2,Kraftvärmeprod!$B$1:$AG$1,0),FALSE)/1,0)-IFERROR(VLOOKUP($B362,'Slutlig allokering kvv'!$B$2:$AC$462,MATCH(H$3,'Slutlig allokering kvv'!$B$1:$AJ$1,0),FALSE)/1,0)</f>
        <v>0</v>
      </c>
      <c r="I362">
        <f>IFERROR(VLOOKUP($B362,Kraftvärmeprod!$B$1:$AH$479,MATCH(I$2,Kraftvärmeprod!$B$1:$AG$1,0),FALSE)/1,0)-IFERROR(VLOOKUP($B362,'Slutlig allokering kvv'!$B$2:$AC$462,MATCH(I$3,'Slutlig allokering kvv'!$B$1:$AJ$1,0),FALSE)/1,0)</f>
        <v>0</v>
      </c>
      <c r="J362">
        <f>IFERROR(VLOOKUP($B362,Kraftvärmeprod!$B$1:$AH$479,MATCH(J$2,Kraftvärmeprod!$B$1:$AG$1,0),FALSE)/1,0)-IFERROR(VLOOKUP($B362,'Slutlig allokering kvv'!$B$2:$AC$462,MATCH(J$3,'Slutlig allokering kvv'!$B$1:$AJ$1,0),FALSE)/1,0)</f>
        <v>0</v>
      </c>
      <c r="K362">
        <f>IFERROR(VLOOKUP($B362,Kraftvärmeprod!$B$1:$AH$479,MATCH(K$2,Kraftvärmeprod!$B$1:$AG$1,0),FALSE)/1,0)-IFERROR(VLOOKUP($B362,'Slutlig allokering kvv'!$B$2:$AC$462,MATCH(K$3,'Slutlig allokering kvv'!$B$1:$AJ$1,0),FALSE)/1,0)</f>
        <v>0</v>
      </c>
      <c r="L362">
        <f>IFERROR(VLOOKUP($B362,Kraftvärmeprod!$B$1:$AH$479,MATCH(L$2,Kraftvärmeprod!$B$1:$AG$1,0),FALSE)/1,0)-IFERROR(VLOOKUP($B362,'Slutlig allokering kvv'!$B$2:$AC$462,MATCH(L$3,'Slutlig allokering kvv'!$B$1:$AJ$1,0),FALSE)/1,0)</f>
        <v>0</v>
      </c>
      <c r="M362">
        <f>IFERROR(VLOOKUP($B362,Kraftvärmeprod!$B$1:$AH$479,MATCH(M$2,Kraftvärmeprod!$B$1:$AG$1,0),FALSE)/1,0)-IFERROR(VLOOKUP($B362,'Slutlig allokering kvv'!$B$2:$AC$462,MATCH(M$3,'Slutlig allokering kvv'!$B$1:$AJ$1,0),FALSE)/1,0)</f>
        <v>0</v>
      </c>
      <c r="N362">
        <f>IFERROR(VLOOKUP($B362,Kraftvärmeprod!$B$1:$AH$479,MATCH(N$2,Kraftvärmeprod!$B$1:$AG$1,0),FALSE)/1,0)-IFERROR(VLOOKUP($B362,'Slutlig allokering kvv'!$B$2:$AC$462,MATCH(N$3,'Slutlig allokering kvv'!$B$1:$AJ$1,0),FALSE)/1,0)</f>
        <v>0</v>
      </c>
      <c r="O362">
        <f>IFERROR(VLOOKUP($B362,Kraftvärmeprod!$B$1:$AH$479,MATCH(O$2,Kraftvärmeprod!$B$1:$AG$1,0),FALSE)/1,0)-IFERROR(VLOOKUP($B362,'Slutlig allokering kvv'!$B$2:$AC$462,MATCH(O$3,'Slutlig allokering kvv'!$B$1:$AJ$1,0),FALSE)/1,0)</f>
        <v>0</v>
      </c>
      <c r="P362">
        <f>IFERROR(VLOOKUP($B362,Kraftvärmeprod!$B$1:$AH$479,MATCH(P$2,Kraftvärmeprod!$B$1:$AG$1,0),FALSE)/1,0)-IFERROR(VLOOKUP($B362,'Slutlig allokering kvv'!$B$2:$AC$462,MATCH(P$3,'Slutlig allokering kvv'!$B$1:$AJ$1,0),FALSE)/1,0)</f>
        <v>0</v>
      </c>
      <c r="Q362">
        <f>IFERROR(VLOOKUP($B362,Kraftvärmeprod!$B$1:$AH$479,MATCH(Q$2,Kraftvärmeprod!$B$1:$AG$1,0),FALSE)/1,0)-IFERROR(VLOOKUP($B362,'Slutlig allokering kvv'!$B$2:$AC$462,MATCH(Q$3,'Slutlig allokering kvv'!$B$1:$AJ$1,0),FALSE)/1,0)</f>
        <v>0</v>
      </c>
      <c r="R362">
        <f>IFERROR(VLOOKUP($B362,Kraftvärmeprod!$B$1:$AH$479,MATCH(R$2,Kraftvärmeprod!$B$1:$AG$1,0),FALSE)/1,0)-IFERROR(VLOOKUP($B362,'Slutlig allokering kvv'!$B$2:$AC$462,MATCH(R$3,'Slutlig allokering kvv'!$B$1:$AJ$1,0),FALSE)/1,0)</f>
        <v>0</v>
      </c>
      <c r="S362">
        <f>IFERROR(VLOOKUP($B362,Kraftvärmeprod!$B$1:$AH$479,MATCH(S$2,Kraftvärmeprod!$B$1:$AG$1,0),FALSE)/1,0)-IFERROR(VLOOKUP($B362,'Slutlig allokering kvv'!$B$2:$AC$462,MATCH(S$3,'Slutlig allokering kvv'!$B$1:$AJ$1,0),FALSE)/1,0)</f>
        <v>0</v>
      </c>
      <c r="T362" s="6">
        <f>IFERROR(VLOOKUP($B362,Miljö!$B$1:$S$477,MATCH(T$2,Miljö!$B$1:$X$1,0),FALSE)/1,0)-IFERROR(VLOOKUP($B362,'Slutlig allokering kvv'!$B$2:$AC$462,MATCH(T$3,'Slutlig allokering kvv'!$B$1:$AJ$1,0),FALSE)/1,0)</f>
        <v>0</v>
      </c>
      <c r="U362">
        <f>IFERROR(VLOOKUP($B362,Kraftvärmeprod!$B$1:$AH$479,MATCH(U$2,Kraftvärmeprod!$B$1:$AG$1,0),FALSE)/1,0)-IFERROR(VLOOKUP($B362,'Slutlig allokering kvv'!$B$2:$AC$462,MATCH(U$3,'Slutlig allokering kvv'!$B$1:$AJ$1,0),FALSE)/1,0)</f>
        <v>0</v>
      </c>
      <c r="V362">
        <f>IFERROR(VLOOKUP($B362,Kraftvärmeprod!$B$1:$AH$479,MATCH(V$2,Kraftvärmeprod!$B$1:$AG$1,0),FALSE)/1,0)-IFERROR(VLOOKUP($B362,'Slutlig allokering kvv'!$B$2:$AC$462,MATCH(V$3,'Slutlig allokering kvv'!$B$1:$AJ$1,0),FALSE)/1,0)</f>
        <v>0</v>
      </c>
      <c r="W362">
        <f>IFERROR(VLOOKUP($B362,Kraftvärmeprod!$B$1:$AH$479,MATCH(W$2,Kraftvärmeprod!$B$1:$AG$1,0),FALSE)/1,0)-IFERROR(VLOOKUP($B362,'Slutlig allokering kvv'!$B$2:$AC$462,MATCH(W$3,'Slutlig allokering kvv'!$B$1:$AJ$1,0),FALSE)/1,0)</f>
        <v>0</v>
      </c>
      <c r="X362">
        <f>IFERROR(VLOOKUP($B362,Kraftvärmeprod!$B$1:$AH$479,MATCH(X$2,Kraftvärmeprod!$B$1:$AG$1,0),FALSE)/1,0)-IFERROR(VLOOKUP($B362,'Slutlig allokering kvv'!$B$2:$AC$462,MATCH(X$3,'Slutlig allokering kvv'!$B$1:$AJ$1,0),FALSE)/1,0)</f>
        <v>0</v>
      </c>
      <c r="Y362">
        <f>IFERROR(VLOOKUP($B362,Kraftvärmeprod!$B$1:$AH$479,MATCH(Y$2,Kraftvärmeprod!$B$1:$AG$1,0),FALSE)/1,0)-IFERROR(VLOOKUP($B362,'Slutlig allokering kvv'!$B$2:$AC$462,MATCH(Y$3,'Slutlig allokering kvv'!$B$1:$AJ$1,0),FALSE)/1,0)</f>
        <v>0</v>
      </c>
      <c r="Z362">
        <f>IFERROR(VLOOKUP($B362,Kraftvärmeprod!$B$1:$AH$479,MATCH(Z$2,Kraftvärmeprod!$B$1:$AG$1,0),FALSE)/1,0)-IFERROR(VLOOKUP($B362,'Slutlig allokering kvv'!$B$2:$AC$462,MATCH(Z$3,'Slutlig allokering kvv'!$B$1:$AJ$1,0),FALSE)/1,0)</f>
        <v>0</v>
      </c>
      <c r="AA362">
        <f>IFERROR(VLOOKUP($B362,Kraftvärmeprod!$B$1:$AH$479,MATCH(AA$2,Kraftvärmeprod!$B$1:$AG$1,0),FALSE)/1,0)-IFERROR(VLOOKUP($B362,'Slutlig allokering kvv'!$B$2:$AC$462,MATCH(AA$3,'Slutlig allokering kvv'!$B$1:$AJ$1,0),FALSE)/1,0)</f>
        <v>0</v>
      </c>
      <c r="AE362">
        <f t="shared" si="10"/>
        <v>0</v>
      </c>
      <c r="AG362">
        <f>IFERROR(VLOOKUP(B362,'Slutlig allokering kvv'!$B$2:$AJ$462,MATCH("Summa slutlig allokerad tillförd energi (utan hjälpel och rökgaskondensering):",'Slutlig allokering kvv'!$B$1:$AK$1,0),FALSE)/1,"")</f>
        <v>0</v>
      </c>
      <c r="AI362" s="137" t="str">
        <f>IFERROR(1-VLOOKUP(B362,'Slutlig allokering kvv'!$B$2:$AJ$462,MATCH("Andel av bränsle i kvv som allokerats till värme, exklusive rökgaskondensering och hjälpel",'Slutlig allokering kvv'!$B$1:$AK$1,0),FALSE),"")</f>
        <v/>
      </c>
      <c r="AK362" s="137" t="str">
        <f t="shared" si="11"/>
        <v/>
      </c>
    </row>
    <row r="363" spans="1:37" x14ac:dyDescent="0.25">
      <c r="A363" s="2" t="s">
        <v>542</v>
      </c>
      <c r="B363" s="2" t="s">
        <v>544</v>
      </c>
      <c r="C363" t="str">
        <f>IFERROR(VLOOKUP($B363,Kraftvärmeprod!$B$1:$AH$479,MATCH(C$3,Kraftvärmeprod!$B$1:$AG$1,0),FALSE)/1,"")</f>
        <v/>
      </c>
      <c r="D363" t="str">
        <f>IFERROR(VLOOKUP($B363,Kraftvärmeprod!$B$1:$AH$479,MATCH(D$3,Kraftvärmeprod!$B$1:$AG$1,0),FALSE)/1,"")</f>
        <v/>
      </c>
      <c r="E363">
        <f>IFERROR(VLOOKUP($B363,Kraftvärmeprod!$B$1:$AH$479,MATCH(E$2,Kraftvärmeprod!$B$1:$AG$1,0),FALSE)/1,0)-IFERROR(VLOOKUP($B363,'Slutlig allokering kvv'!$B$2:$AC$462,MATCH(E$3,'Slutlig allokering kvv'!$B$1:$AJ$1,0),FALSE)/1,0)</f>
        <v>0</v>
      </c>
      <c r="F363">
        <f>IFERROR(VLOOKUP($B363,Kraftvärmeprod!$B$1:$AH$479,MATCH(F$2,Kraftvärmeprod!$B$1:$AG$1,0),FALSE)/1,0)-IFERROR(VLOOKUP($B363,'Slutlig allokering kvv'!$B$2:$AC$462,MATCH(F$3,'Slutlig allokering kvv'!$B$1:$AJ$1,0),FALSE)/1,0)</f>
        <v>0</v>
      </c>
      <c r="G363">
        <f>IFERROR(VLOOKUP($B363,Kraftvärmeprod!$B$1:$AH$479,MATCH(G$2,Kraftvärmeprod!$B$1:$AG$1,0),FALSE)/1,0)-IFERROR(VLOOKUP($B363,'Slutlig allokering kvv'!$B$2:$AC$462,MATCH(G$3,'Slutlig allokering kvv'!$B$1:$AJ$1,0),FALSE)/1,0)</f>
        <v>0</v>
      </c>
      <c r="H363">
        <f>IFERROR(VLOOKUP($B363,Kraftvärmeprod!$B$1:$AH$479,MATCH(H$2,Kraftvärmeprod!$B$1:$AG$1,0),FALSE)/1,0)-IFERROR(VLOOKUP($B363,'Slutlig allokering kvv'!$B$2:$AC$462,MATCH(H$3,'Slutlig allokering kvv'!$B$1:$AJ$1,0),FALSE)/1,0)</f>
        <v>0</v>
      </c>
      <c r="I363">
        <f>IFERROR(VLOOKUP($B363,Kraftvärmeprod!$B$1:$AH$479,MATCH(I$2,Kraftvärmeprod!$B$1:$AG$1,0),FALSE)/1,0)-IFERROR(VLOOKUP($B363,'Slutlig allokering kvv'!$B$2:$AC$462,MATCH(I$3,'Slutlig allokering kvv'!$B$1:$AJ$1,0),FALSE)/1,0)</f>
        <v>0</v>
      </c>
      <c r="J363">
        <f>IFERROR(VLOOKUP($B363,Kraftvärmeprod!$B$1:$AH$479,MATCH(J$2,Kraftvärmeprod!$B$1:$AG$1,0),FALSE)/1,0)-IFERROR(VLOOKUP($B363,'Slutlig allokering kvv'!$B$2:$AC$462,MATCH(J$3,'Slutlig allokering kvv'!$B$1:$AJ$1,0),FALSE)/1,0)</f>
        <v>0</v>
      </c>
      <c r="K363">
        <f>IFERROR(VLOOKUP($B363,Kraftvärmeprod!$B$1:$AH$479,MATCH(K$2,Kraftvärmeprod!$B$1:$AG$1,0),FALSE)/1,0)-IFERROR(VLOOKUP($B363,'Slutlig allokering kvv'!$B$2:$AC$462,MATCH(K$3,'Slutlig allokering kvv'!$B$1:$AJ$1,0),FALSE)/1,0)</f>
        <v>0</v>
      </c>
      <c r="L363">
        <f>IFERROR(VLOOKUP($B363,Kraftvärmeprod!$B$1:$AH$479,MATCH(L$2,Kraftvärmeprod!$B$1:$AG$1,0),FALSE)/1,0)-IFERROR(VLOOKUP($B363,'Slutlig allokering kvv'!$B$2:$AC$462,MATCH(L$3,'Slutlig allokering kvv'!$B$1:$AJ$1,0),FALSE)/1,0)</f>
        <v>0</v>
      </c>
      <c r="M363">
        <f>IFERROR(VLOOKUP($B363,Kraftvärmeprod!$B$1:$AH$479,MATCH(M$2,Kraftvärmeprod!$B$1:$AG$1,0),FALSE)/1,0)-IFERROR(VLOOKUP($B363,'Slutlig allokering kvv'!$B$2:$AC$462,MATCH(M$3,'Slutlig allokering kvv'!$B$1:$AJ$1,0),FALSE)/1,0)</f>
        <v>0</v>
      </c>
      <c r="N363">
        <f>IFERROR(VLOOKUP($B363,Kraftvärmeprod!$B$1:$AH$479,MATCH(N$2,Kraftvärmeprod!$B$1:$AG$1,0),FALSE)/1,0)-IFERROR(VLOOKUP($B363,'Slutlig allokering kvv'!$B$2:$AC$462,MATCH(N$3,'Slutlig allokering kvv'!$B$1:$AJ$1,0),FALSE)/1,0)</f>
        <v>0</v>
      </c>
      <c r="O363">
        <f>IFERROR(VLOOKUP($B363,Kraftvärmeprod!$B$1:$AH$479,MATCH(O$2,Kraftvärmeprod!$B$1:$AG$1,0),FALSE)/1,0)-IFERROR(VLOOKUP($B363,'Slutlig allokering kvv'!$B$2:$AC$462,MATCH(O$3,'Slutlig allokering kvv'!$B$1:$AJ$1,0),FALSE)/1,0)</f>
        <v>0</v>
      </c>
      <c r="P363">
        <f>IFERROR(VLOOKUP($B363,Kraftvärmeprod!$B$1:$AH$479,MATCH(P$2,Kraftvärmeprod!$B$1:$AG$1,0),FALSE)/1,0)-IFERROR(VLOOKUP($B363,'Slutlig allokering kvv'!$B$2:$AC$462,MATCH(P$3,'Slutlig allokering kvv'!$B$1:$AJ$1,0),FALSE)/1,0)</f>
        <v>0</v>
      </c>
      <c r="Q363">
        <f>IFERROR(VLOOKUP($B363,Kraftvärmeprod!$B$1:$AH$479,MATCH(Q$2,Kraftvärmeprod!$B$1:$AG$1,0),FALSE)/1,0)-IFERROR(VLOOKUP($B363,'Slutlig allokering kvv'!$B$2:$AC$462,MATCH(Q$3,'Slutlig allokering kvv'!$B$1:$AJ$1,0),FALSE)/1,0)</f>
        <v>0</v>
      </c>
      <c r="R363">
        <f>IFERROR(VLOOKUP($B363,Kraftvärmeprod!$B$1:$AH$479,MATCH(R$2,Kraftvärmeprod!$B$1:$AG$1,0),FALSE)/1,0)-IFERROR(VLOOKUP($B363,'Slutlig allokering kvv'!$B$2:$AC$462,MATCH(R$3,'Slutlig allokering kvv'!$B$1:$AJ$1,0),FALSE)/1,0)</f>
        <v>0</v>
      </c>
      <c r="S363">
        <f>IFERROR(VLOOKUP($B363,Kraftvärmeprod!$B$1:$AH$479,MATCH(S$2,Kraftvärmeprod!$B$1:$AG$1,0),FALSE)/1,0)-IFERROR(VLOOKUP($B363,'Slutlig allokering kvv'!$B$2:$AC$462,MATCH(S$3,'Slutlig allokering kvv'!$B$1:$AJ$1,0),FALSE)/1,0)</f>
        <v>0</v>
      </c>
      <c r="T363" s="6">
        <f>IFERROR(VLOOKUP($B363,Miljö!$B$1:$S$477,MATCH(T$2,Miljö!$B$1:$X$1,0),FALSE)/1,0)-IFERROR(VLOOKUP($B363,'Slutlig allokering kvv'!$B$2:$AC$462,MATCH(T$3,'Slutlig allokering kvv'!$B$1:$AJ$1,0),FALSE)/1,0)</f>
        <v>0</v>
      </c>
      <c r="U363">
        <f>IFERROR(VLOOKUP($B363,Kraftvärmeprod!$B$1:$AH$479,MATCH(U$2,Kraftvärmeprod!$B$1:$AG$1,0),FALSE)/1,0)-IFERROR(VLOOKUP($B363,'Slutlig allokering kvv'!$B$2:$AC$462,MATCH(U$3,'Slutlig allokering kvv'!$B$1:$AJ$1,0),FALSE)/1,0)</f>
        <v>0</v>
      </c>
      <c r="V363">
        <f>IFERROR(VLOOKUP($B363,Kraftvärmeprod!$B$1:$AH$479,MATCH(V$2,Kraftvärmeprod!$B$1:$AG$1,0),FALSE)/1,0)-IFERROR(VLOOKUP($B363,'Slutlig allokering kvv'!$B$2:$AC$462,MATCH(V$3,'Slutlig allokering kvv'!$B$1:$AJ$1,0),FALSE)/1,0)</f>
        <v>0</v>
      </c>
      <c r="W363">
        <f>IFERROR(VLOOKUP($B363,Kraftvärmeprod!$B$1:$AH$479,MATCH(W$2,Kraftvärmeprod!$B$1:$AG$1,0),FALSE)/1,0)-IFERROR(VLOOKUP($B363,'Slutlig allokering kvv'!$B$2:$AC$462,MATCH(W$3,'Slutlig allokering kvv'!$B$1:$AJ$1,0),FALSE)/1,0)</f>
        <v>0</v>
      </c>
      <c r="X363">
        <f>IFERROR(VLOOKUP($B363,Kraftvärmeprod!$B$1:$AH$479,MATCH(X$2,Kraftvärmeprod!$B$1:$AG$1,0),FALSE)/1,0)-IFERROR(VLOOKUP($B363,'Slutlig allokering kvv'!$B$2:$AC$462,MATCH(X$3,'Slutlig allokering kvv'!$B$1:$AJ$1,0),FALSE)/1,0)</f>
        <v>0</v>
      </c>
      <c r="Y363">
        <f>IFERROR(VLOOKUP($B363,Kraftvärmeprod!$B$1:$AH$479,MATCH(Y$2,Kraftvärmeprod!$B$1:$AG$1,0),FALSE)/1,0)-IFERROR(VLOOKUP($B363,'Slutlig allokering kvv'!$B$2:$AC$462,MATCH(Y$3,'Slutlig allokering kvv'!$B$1:$AJ$1,0),FALSE)/1,0)</f>
        <v>0</v>
      </c>
      <c r="Z363">
        <f>IFERROR(VLOOKUP($B363,Kraftvärmeprod!$B$1:$AH$479,MATCH(Z$2,Kraftvärmeprod!$B$1:$AG$1,0),FALSE)/1,0)-IFERROR(VLOOKUP($B363,'Slutlig allokering kvv'!$B$2:$AC$462,MATCH(Z$3,'Slutlig allokering kvv'!$B$1:$AJ$1,0),FALSE)/1,0)</f>
        <v>0</v>
      </c>
      <c r="AA363">
        <f>IFERROR(VLOOKUP($B363,Kraftvärmeprod!$B$1:$AH$479,MATCH(AA$2,Kraftvärmeprod!$B$1:$AG$1,0),FALSE)/1,0)-IFERROR(VLOOKUP($B363,'Slutlig allokering kvv'!$B$2:$AC$462,MATCH(AA$3,'Slutlig allokering kvv'!$B$1:$AJ$1,0),FALSE)/1,0)</f>
        <v>0</v>
      </c>
      <c r="AE363">
        <f t="shared" si="10"/>
        <v>0</v>
      </c>
      <c r="AG363">
        <f>IFERROR(VLOOKUP(B363,'Slutlig allokering kvv'!$B$2:$AJ$462,MATCH("Summa slutlig allokerad tillförd energi (utan hjälpel och rökgaskondensering):",'Slutlig allokering kvv'!$B$1:$AK$1,0),FALSE)/1,"")</f>
        <v>0</v>
      </c>
      <c r="AI363" s="137" t="str">
        <f>IFERROR(1-VLOOKUP(B363,'Slutlig allokering kvv'!$B$2:$AJ$462,MATCH("Andel av bränsle i kvv som allokerats till värme, exklusive rökgaskondensering och hjälpel",'Slutlig allokering kvv'!$B$1:$AK$1,0),FALSE),"")</f>
        <v/>
      </c>
      <c r="AK363" s="137" t="str">
        <f t="shared" si="11"/>
        <v/>
      </c>
    </row>
    <row r="364" spans="1:37" x14ac:dyDescent="0.25">
      <c r="A364" s="2" t="s">
        <v>542</v>
      </c>
      <c r="B364" s="2" t="s">
        <v>545</v>
      </c>
      <c r="C364" t="str">
        <f>IFERROR(VLOOKUP($B364,Kraftvärmeprod!$B$1:$AH$479,MATCH(C$3,Kraftvärmeprod!$B$1:$AG$1,0),FALSE)/1,"")</f>
        <v/>
      </c>
      <c r="D364" t="str">
        <f>IFERROR(VLOOKUP($B364,Kraftvärmeprod!$B$1:$AH$479,MATCH(D$3,Kraftvärmeprod!$B$1:$AG$1,0),FALSE)/1,"")</f>
        <v/>
      </c>
      <c r="E364">
        <f>IFERROR(VLOOKUP($B364,Kraftvärmeprod!$B$1:$AH$479,MATCH(E$2,Kraftvärmeprod!$B$1:$AG$1,0),FALSE)/1,0)-IFERROR(VLOOKUP($B364,'Slutlig allokering kvv'!$B$2:$AC$462,MATCH(E$3,'Slutlig allokering kvv'!$B$1:$AJ$1,0),FALSE)/1,0)</f>
        <v>0</v>
      </c>
      <c r="F364">
        <f>IFERROR(VLOOKUP($B364,Kraftvärmeprod!$B$1:$AH$479,MATCH(F$2,Kraftvärmeprod!$B$1:$AG$1,0),FALSE)/1,0)-IFERROR(VLOOKUP($B364,'Slutlig allokering kvv'!$B$2:$AC$462,MATCH(F$3,'Slutlig allokering kvv'!$B$1:$AJ$1,0),FALSE)/1,0)</f>
        <v>0</v>
      </c>
      <c r="G364">
        <f>IFERROR(VLOOKUP($B364,Kraftvärmeprod!$B$1:$AH$479,MATCH(G$2,Kraftvärmeprod!$B$1:$AG$1,0),FALSE)/1,0)-IFERROR(VLOOKUP($B364,'Slutlig allokering kvv'!$B$2:$AC$462,MATCH(G$3,'Slutlig allokering kvv'!$B$1:$AJ$1,0),FALSE)/1,0)</f>
        <v>0</v>
      </c>
      <c r="H364">
        <f>IFERROR(VLOOKUP($B364,Kraftvärmeprod!$B$1:$AH$479,MATCH(H$2,Kraftvärmeprod!$B$1:$AG$1,0),FALSE)/1,0)-IFERROR(VLOOKUP($B364,'Slutlig allokering kvv'!$B$2:$AC$462,MATCH(H$3,'Slutlig allokering kvv'!$B$1:$AJ$1,0),FALSE)/1,0)</f>
        <v>0</v>
      </c>
      <c r="I364">
        <f>IFERROR(VLOOKUP($B364,Kraftvärmeprod!$B$1:$AH$479,MATCH(I$2,Kraftvärmeprod!$B$1:$AG$1,0),FALSE)/1,0)-IFERROR(VLOOKUP($B364,'Slutlig allokering kvv'!$B$2:$AC$462,MATCH(I$3,'Slutlig allokering kvv'!$B$1:$AJ$1,0),FALSE)/1,0)</f>
        <v>0</v>
      </c>
      <c r="J364">
        <f>IFERROR(VLOOKUP($B364,Kraftvärmeprod!$B$1:$AH$479,MATCH(J$2,Kraftvärmeprod!$B$1:$AG$1,0),FALSE)/1,0)-IFERROR(VLOOKUP($B364,'Slutlig allokering kvv'!$B$2:$AC$462,MATCH(J$3,'Slutlig allokering kvv'!$B$1:$AJ$1,0),FALSE)/1,0)</f>
        <v>0</v>
      </c>
      <c r="K364">
        <f>IFERROR(VLOOKUP($B364,Kraftvärmeprod!$B$1:$AH$479,MATCH(K$2,Kraftvärmeprod!$B$1:$AG$1,0),FALSE)/1,0)-IFERROR(VLOOKUP($B364,'Slutlig allokering kvv'!$B$2:$AC$462,MATCH(K$3,'Slutlig allokering kvv'!$B$1:$AJ$1,0),FALSE)/1,0)</f>
        <v>0</v>
      </c>
      <c r="L364">
        <f>IFERROR(VLOOKUP($B364,Kraftvärmeprod!$B$1:$AH$479,MATCH(L$2,Kraftvärmeprod!$B$1:$AG$1,0),FALSE)/1,0)-IFERROR(VLOOKUP($B364,'Slutlig allokering kvv'!$B$2:$AC$462,MATCH(L$3,'Slutlig allokering kvv'!$B$1:$AJ$1,0),FALSE)/1,0)</f>
        <v>0</v>
      </c>
      <c r="M364">
        <f>IFERROR(VLOOKUP($B364,Kraftvärmeprod!$B$1:$AH$479,MATCH(M$2,Kraftvärmeprod!$B$1:$AG$1,0),FALSE)/1,0)-IFERROR(VLOOKUP($B364,'Slutlig allokering kvv'!$B$2:$AC$462,MATCH(M$3,'Slutlig allokering kvv'!$B$1:$AJ$1,0),FALSE)/1,0)</f>
        <v>0</v>
      </c>
      <c r="N364">
        <f>IFERROR(VLOOKUP($B364,Kraftvärmeprod!$B$1:$AH$479,MATCH(N$2,Kraftvärmeprod!$B$1:$AG$1,0),FALSE)/1,0)-IFERROR(VLOOKUP($B364,'Slutlig allokering kvv'!$B$2:$AC$462,MATCH(N$3,'Slutlig allokering kvv'!$B$1:$AJ$1,0),FALSE)/1,0)</f>
        <v>0</v>
      </c>
      <c r="O364">
        <f>IFERROR(VLOOKUP($B364,Kraftvärmeprod!$B$1:$AH$479,MATCH(O$2,Kraftvärmeprod!$B$1:$AG$1,0),FALSE)/1,0)-IFERROR(VLOOKUP($B364,'Slutlig allokering kvv'!$B$2:$AC$462,MATCH(O$3,'Slutlig allokering kvv'!$B$1:$AJ$1,0),FALSE)/1,0)</f>
        <v>0</v>
      </c>
      <c r="P364">
        <f>IFERROR(VLOOKUP($B364,Kraftvärmeprod!$B$1:$AH$479,MATCH(P$2,Kraftvärmeprod!$B$1:$AG$1,0),FALSE)/1,0)-IFERROR(VLOOKUP($B364,'Slutlig allokering kvv'!$B$2:$AC$462,MATCH(P$3,'Slutlig allokering kvv'!$B$1:$AJ$1,0),FALSE)/1,0)</f>
        <v>0</v>
      </c>
      <c r="Q364">
        <f>IFERROR(VLOOKUP($B364,Kraftvärmeprod!$B$1:$AH$479,MATCH(Q$2,Kraftvärmeprod!$B$1:$AG$1,0),FALSE)/1,0)-IFERROR(VLOOKUP($B364,'Slutlig allokering kvv'!$B$2:$AC$462,MATCH(Q$3,'Slutlig allokering kvv'!$B$1:$AJ$1,0),FALSE)/1,0)</f>
        <v>0</v>
      </c>
      <c r="R364">
        <f>IFERROR(VLOOKUP($B364,Kraftvärmeprod!$B$1:$AH$479,MATCH(R$2,Kraftvärmeprod!$B$1:$AG$1,0),FALSE)/1,0)-IFERROR(VLOOKUP($B364,'Slutlig allokering kvv'!$B$2:$AC$462,MATCH(R$3,'Slutlig allokering kvv'!$B$1:$AJ$1,0),FALSE)/1,0)</f>
        <v>0</v>
      </c>
      <c r="S364">
        <f>IFERROR(VLOOKUP($B364,Kraftvärmeprod!$B$1:$AH$479,MATCH(S$2,Kraftvärmeprod!$B$1:$AG$1,0),FALSE)/1,0)-IFERROR(VLOOKUP($B364,'Slutlig allokering kvv'!$B$2:$AC$462,MATCH(S$3,'Slutlig allokering kvv'!$B$1:$AJ$1,0),FALSE)/1,0)</f>
        <v>0</v>
      </c>
      <c r="T364" s="6">
        <f>IFERROR(VLOOKUP($B364,Miljö!$B$1:$S$477,MATCH(T$2,Miljö!$B$1:$X$1,0),FALSE)/1,0)-IFERROR(VLOOKUP($B364,'Slutlig allokering kvv'!$B$2:$AC$462,MATCH(T$3,'Slutlig allokering kvv'!$B$1:$AJ$1,0),FALSE)/1,0)</f>
        <v>0</v>
      </c>
      <c r="U364">
        <f>IFERROR(VLOOKUP($B364,Kraftvärmeprod!$B$1:$AH$479,MATCH(U$2,Kraftvärmeprod!$B$1:$AG$1,0),FALSE)/1,0)-IFERROR(VLOOKUP($B364,'Slutlig allokering kvv'!$B$2:$AC$462,MATCH(U$3,'Slutlig allokering kvv'!$B$1:$AJ$1,0),FALSE)/1,0)</f>
        <v>0</v>
      </c>
      <c r="V364">
        <f>IFERROR(VLOOKUP($B364,Kraftvärmeprod!$B$1:$AH$479,MATCH(V$2,Kraftvärmeprod!$B$1:$AG$1,0),FALSE)/1,0)-IFERROR(VLOOKUP($B364,'Slutlig allokering kvv'!$B$2:$AC$462,MATCH(V$3,'Slutlig allokering kvv'!$B$1:$AJ$1,0),FALSE)/1,0)</f>
        <v>0</v>
      </c>
      <c r="W364">
        <f>IFERROR(VLOOKUP($B364,Kraftvärmeprod!$B$1:$AH$479,MATCH(W$2,Kraftvärmeprod!$B$1:$AG$1,0),FALSE)/1,0)-IFERROR(VLOOKUP($B364,'Slutlig allokering kvv'!$B$2:$AC$462,MATCH(W$3,'Slutlig allokering kvv'!$B$1:$AJ$1,0),FALSE)/1,0)</f>
        <v>0</v>
      </c>
      <c r="X364">
        <f>IFERROR(VLOOKUP($B364,Kraftvärmeprod!$B$1:$AH$479,MATCH(X$2,Kraftvärmeprod!$B$1:$AG$1,0),FALSE)/1,0)-IFERROR(VLOOKUP($B364,'Slutlig allokering kvv'!$B$2:$AC$462,MATCH(X$3,'Slutlig allokering kvv'!$B$1:$AJ$1,0),FALSE)/1,0)</f>
        <v>0</v>
      </c>
      <c r="Y364">
        <f>IFERROR(VLOOKUP($B364,Kraftvärmeprod!$B$1:$AH$479,MATCH(Y$2,Kraftvärmeprod!$B$1:$AG$1,0),FALSE)/1,0)-IFERROR(VLOOKUP($B364,'Slutlig allokering kvv'!$B$2:$AC$462,MATCH(Y$3,'Slutlig allokering kvv'!$B$1:$AJ$1,0),FALSE)/1,0)</f>
        <v>0</v>
      </c>
      <c r="Z364">
        <f>IFERROR(VLOOKUP($B364,Kraftvärmeprod!$B$1:$AH$479,MATCH(Z$2,Kraftvärmeprod!$B$1:$AG$1,0),FALSE)/1,0)-IFERROR(VLOOKUP($B364,'Slutlig allokering kvv'!$B$2:$AC$462,MATCH(Z$3,'Slutlig allokering kvv'!$B$1:$AJ$1,0),FALSE)/1,0)</f>
        <v>0</v>
      </c>
      <c r="AA364">
        <f>IFERROR(VLOOKUP($B364,Kraftvärmeprod!$B$1:$AH$479,MATCH(AA$2,Kraftvärmeprod!$B$1:$AG$1,0),FALSE)/1,0)-IFERROR(VLOOKUP($B364,'Slutlig allokering kvv'!$B$2:$AC$462,MATCH(AA$3,'Slutlig allokering kvv'!$B$1:$AJ$1,0),FALSE)/1,0)</f>
        <v>0</v>
      </c>
      <c r="AE364">
        <f t="shared" si="10"/>
        <v>0</v>
      </c>
      <c r="AG364">
        <f>IFERROR(VLOOKUP(B364,'Slutlig allokering kvv'!$B$2:$AJ$462,MATCH("Summa slutlig allokerad tillförd energi (utan hjälpel och rökgaskondensering):",'Slutlig allokering kvv'!$B$1:$AK$1,0),FALSE)/1,"")</f>
        <v>0</v>
      </c>
      <c r="AI364" s="137" t="str">
        <f>IFERROR(1-VLOOKUP(B364,'Slutlig allokering kvv'!$B$2:$AJ$462,MATCH("Andel av bränsle i kvv som allokerats till värme, exklusive rökgaskondensering och hjälpel",'Slutlig allokering kvv'!$B$1:$AK$1,0),FALSE),"")</f>
        <v/>
      </c>
      <c r="AK364" s="137" t="str">
        <f t="shared" si="11"/>
        <v/>
      </c>
    </row>
    <row r="365" spans="1:37" x14ac:dyDescent="0.25">
      <c r="A365" s="2" t="s">
        <v>542</v>
      </c>
      <c r="B365" s="2" t="s">
        <v>546</v>
      </c>
      <c r="C365" t="str">
        <f>IFERROR(VLOOKUP($B365,Kraftvärmeprod!$B$1:$AH$479,MATCH(C$3,Kraftvärmeprod!$B$1:$AG$1,0),FALSE)/1,"")</f>
        <v/>
      </c>
      <c r="D365" t="str">
        <f>IFERROR(VLOOKUP($B365,Kraftvärmeprod!$B$1:$AH$479,MATCH(D$3,Kraftvärmeprod!$B$1:$AG$1,0),FALSE)/1,"")</f>
        <v/>
      </c>
      <c r="E365">
        <f>IFERROR(VLOOKUP($B365,Kraftvärmeprod!$B$1:$AH$479,MATCH(E$2,Kraftvärmeprod!$B$1:$AG$1,0),FALSE)/1,0)-IFERROR(VLOOKUP($B365,'Slutlig allokering kvv'!$B$2:$AC$462,MATCH(E$3,'Slutlig allokering kvv'!$B$1:$AJ$1,0),FALSE)/1,0)</f>
        <v>0</v>
      </c>
      <c r="F365">
        <f>IFERROR(VLOOKUP($B365,Kraftvärmeprod!$B$1:$AH$479,MATCH(F$2,Kraftvärmeprod!$B$1:$AG$1,0),FALSE)/1,0)-IFERROR(VLOOKUP($B365,'Slutlig allokering kvv'!$B$2:$AC$462,MATCH(F$3,'Slutlig allokering kvv'!$B$1:$AJ$1,0),FALSE)/1,0)</f>
        <v>0</v>
      </c>
      <c r="G365">
        <f>IFERROR(VLOOKUP($B365,Kraftvärmeprod!$B$1:$AH$479,MATCH(G$2,Kraftvärmeprod!$B$1:$AG$1,0),FALSE)/1,0)-IFERROR(VLOOKUP($B365,'Slutlig allokering kvv'!$B$2:$AC$462,MATCH(G$3,'Slutlig allokering kvv'!$B$1:$AJ$1,0),FALSE)/1,0)</f>
        <v>0</v>
      </c>
      <c r="H365">
        <f>IFERROR(VLOOKUP($B365,Kraftvärmeprod!$B$1:$AH$479,MATCH(H$2,Kraftvärmeprod!$B$1:$AG$1,0),FALSE)/1,0)-IFERROR(VLOOKUP($B365,'Slutlig allokering kvv'!$B$2:$AC$462,MATCH(H$3,'Slutlig allokering kvv'!$B$1:$AJ$1,0),FALSE)/1,0)</f>
        <v>0</v>
      </c>
      <c r="I365">
        <f>IFERROR(VLOOKUP($B365,Kraftvärmeprod!$B$1:$AH$479,MATCH(I$2,Kraftvärmeprod!$B$1:$AG$1,0),FALSE)/1,0)-IFERROR(VLOOKUP($B365,'Slutlig allokering kvv'!$B$2:$AC$462,MATCH(I$3,'Slutlig allokering kvv'!$B$1:$AJ$1,0),FALSE)/1,0)</f>
        <v>0</v>
      </c>
      <c r="J365">
        <f>IFERROR(VLOOKUP($B365,Kraftvärmeprod!$B$1:$AH$479,MATCH(J$2,Kraftvärmeprod!$B$1:$AG$1,0),FALSE)/1,0)-IFERROR(VLOOKUP($B365,'Slutlig allokering kvv'!$B$2:$AC$462,MATCH(J$3,'Slutlig allokering kvv'!$B$1:$AJ$1,0),FALSE)/1,0)</f>
        <v>0</v>
      </c>
      <c r="K365">
        <f>IFERROR(VLOOKUP($B365,Kraftvärmeprod!$B$1:$AH$479,MATCH(K$2,Kraftvärmeprod!$B$1:$AG$1,0),FALSE)/1,0)-IFERROR(VLOOKUP($B365,'Slutlig allokering kvv'!$B$2:$AC$462,MATCH(K$3,'Slutlig allokering kvv'!$B$1:$AJ$1,0),FALSE)/1,0)</f>
        <v>0</v>
      </c>
      <c r="L365">
        <f>IFERROR(VLOOKUP($B365,Kraftvärmeprod!$B$1:$AH$479,MATCH(L$2,Kraftvärmeprod!$B$1:$AG$1,0),FALSE)/1,0)-IFERROR(VLOOKUP($B365,'Slutlig allokering kvv'!$B$2:$AC$462,MATCH(L$3,'Slutlig allokering kvv'!$B$1:$AJ$1,0),FALSE)/1,0)</f>
        <v>0</v>
      </c>
      <c r="M365">
        <f>IFERROR(VLOOKUP($B365,Kraftvärmeprod!$B$1:$AH$479,MATCH(M$2,Kraftvärmeprod!$B$1:$AG$1,0),FALSE)/1,0)-IFERROR(VLOOKUP($B365,'Slutlig allokering kvv'!$B$2:$AC$462,MATCH(M$3,'Slutlig allokering kvv'!$B$1:$AJ$1,0),FALSE)/1,0)</f>
        <v>0</v>
      </c>
      <c r="N365">
        <f>IFERROR(VLOOKUP($B365,Kraftvärmeprod!$B$1:$AH$479,MATCH(N$2,Kraftvärmeprod!$B$1:$AG$1,0),FALSE)/1,0)-IFERROR(VLOOKUP($B365,'Slutlig allokering kvv'!$B$2:$AC$462,MATCH(N$3,'Slutlig allokering kvv'!$B$1:$AJ$1,0),FALSE)/1,0)</f>
        <v>0</v>
      </c>
      <c r="O365">
        <f>IFERROR(VLOOKUP($B365,Kraftvärmeprod!$B$1:$AH$479,MATCH(O$2,Kraftvärmeprod!$B$1:$AG$1,0),FALSE)/1,0)-IFERROR(VLOOKUP($B365,'Slutlig allokering kvv'!$B$2:$AC$462,MATCH(O$3,'Slutlig allokering kvv'!$B$1:$AJ$1,0),FALSE)/1,0)</f>
        <v>0</v>
      </c>
      <c r="P365">
        <f>IFERROR(VLOOKUP($B365,Kraftvärmeprod!$B$1:$AH$479,MATCH(P$2,Kraftvärmeprod!$B$1:$AG$1,0),FALSE)/1,0)-IFERROR(VLOOKUP($B365,'Slutlig allokering kvv'!$B$2:$AC$462,MATCH(P$3,'Slutlig allokering kvv'!$B$1:$AJ$1,0),FALSE)/1,0)</f>
        <v>0</v>
      </c>
      <c r="Q365">
        <f>IFERROR(VLOOKUP($B365,Kraftvärmeprod!$B$1:$AH$479,MATCH(Q$2,Kraftvärmeprod!$B$1:$AG$1,0),FALSE)/1,0)-IFERROR(VLOOKUP($B365,'Slutlig allokering kvv'!$B$2:$AC$462,MATCH(Q$3,'Slutlig allokering kvv'!$B$1:$AJ$1,0),FALSE)/1,0)</f>
        <v>0</v>
      </c>
      <c r="R365">
        <f>IFERROR(VLOOKUP($B365,Kraftvärmeprod!$B$1:$AH$479,MATCH(R$2,Kraftvärmeprod!$B$1:$AG$1,0),FALSE)/1,0)-IFERROR(VLOOKUP($B365,'Slutlig allokering kvv'!$B$2:$AC$462,MATCH(R$3,'Slutlig allokering kvv'!$B$1:$AJ$1,0),FALSE)/1,0)</f>
        <v>0</v>
      </c>
      <c r="S365">
        <f>IFERROR(VLOOKUP($B365,Kraftvärmeprod!$B$1:$AH$479,MATCH(S$2,Kraftvärmeprod!$B$1:$AG$1,0),FALSE)/1,0)-IFERROR(VLOOKUP($B365,'Slutlig allokering kvv'!$B$2:$AC$462,MATCH(S$3,'Slutlig allokering kvv'!$B$1:$AJ$1,0),FALSE)/1,0)</f>
        <v>0</v>
      </c>
      <c r="T365" s="6">
        <f>IFERROR(VLOOKUP($B365,Miljö!$B$1:$S$477,MATCH(T$2,Miljö!$B$1:$X$1,0),FALSE)/1,0)-IFERROR(VLOOKUP($B365,'Slutlig allokering kvv'!$B$2:$AC$462,MATCH(T$3,'Slutlig allokering kvv'!$B$1:$AJ$1,0),FALSE)/1,0)</f>
        <v>0</v>
      </c>
      <c r="U365">
        <f>IFERROR(VLOOKUP($B365,Kraftvärmeprod!$B$1:$AH$479,MATCH(U$2,Kraftvärmeprod!$B$1:$AG$1,0),FALSE)/1,0)-IFERROR(VLOOKUP($B365,'Slutlig allokering kvv'!$B$2:$AC$462,MATCH(U$3,'Slutlig allokering kvv'!$B$1:$AJ$1,0),FALSE)/1,0)</f>
        <v>0</v>
      </c>
      <c r="V365">
        <f>IFERROR(VLOOKUP($B365,Kraftvärmeprod!$B$1:$AH$479,MATCH(V$2,Kraftvärmeprod!$B$1:$AG$1,0),FALSE)/1,0)-IFERROR(VLOOKUP($B365,'Slutlig allokering kvv'!$B$2:$AC$462,MATCH(V$3,'Slutlig allokering kvv'!$B$1:$AJ$1,0),FALSE)/1,0)</f>
        <v>0</v>
      </c>
      <c r="W365">
        <f>IFERROR(VLOOKUP($B365,Kraftvärmeprod!$B$1:$AH$479,MATCH(W$2,Kraftvärmeprod!$B$1:$AG$1,0),FALSE)/1,0)-IFERROR(VLOOKUP($B365,'Slutlig allokering kvv'!$B$2:$AC$462,MATCH(W$3,'Slutlig allokering kvv'!$B$1:$AJ$1,0),FALSE)/1,0)</f>
        <v>0</v>
      </c>
      <c r="X365">
        <f>IFERROR(VLOOKUP($B365,Kraftvärmeprod!$B$1:$AH$479,MATCH(X$2,Kraftvärmeprod!$B$1:$AG$1,0),FALSE)/1,0)-IFERROR(VLOOKUP($B365,'Slutlig allokering kvv'!$B$2:$AC$462,MATCH(X$3,'Slutlig allokering kvv'!$B$1:$AJ$1,0),FALSE)/1,0)</f>
        <v>0</v>
      </c>
      <c r="Y365">
        <f>IFERROR(VLOOKUP($B365,Kraftvärmeprod!$B$1:$AH$479,MATCH(Y$2,Kraftvärmeprod!$B$1:$AG$1,0),FALSE)/1,0)-IFERROR(VLOOKUP($B365,'Slutlig allokering kvv'!$B$2:$AC$462,MATCH(Y$3,'Slutlig allokering kvv'!$B$1:$AJ$1,0),FALSE)/1,0)</f>
        <v>0</v>
      </c>
      <c r="Z365">
        <f>IFERROR(VLOOKUP($B365,Kraftvärmeprod!$B$1:$AH$479,MATCH(Z$2,Kraftvärmeprod!$B$1:$AG$1,0),FALSE)/1,0)-IFERROR(VLOOKUP($B365,'Slutlig allokering kvv'!$B$2:$AC$462,MATCH(Z$3,'Slutlig allokering kvv'!$B$1:$AJ$1,0),FALSE)/1,0)</f>
        <v>0</v>
      </c>
      <c r="AA365">
        <f>IFERROR(VLOOKUP($B365,Kraftvärmeprod!$B$1:$AH$479,MATCH(AA$2,Kraftvärmeprod!$B$1:$AG$1,0),FALSE)/1,0)-IFERROR(VLOOKUP($B365,'Slutlig allokering kvv'!$B$2:$AC$462,MATCH(AA$3,'Slutlig allokering kvv'!$B$1:$AJ$1,0),FALSE)/1,0)</f>
        <v>0</v>
      </c>
      <c r="AE365">
        <f t="shared" si="10"/>
        <v>0</v>
      </c>
      <c r="AG365">
        <f>IFERROR(VLOOKUP(B365,'Slutlig allokering kvv'!$B$2:$AJ$462,MATCH("Summa slutlig allokerad tillförd energi (utan hjälpel och rökgaskondensering):",'Slutlig allokering kvv'!$B$1:$AK$1,0),FALSE)/1,"")</f>
        <v>0</v>
      </c>
      <c r="AI365" s="137" t="str">
        <f>IFERROR(1-VLOOKUP(B365,'Slutlig allokering kvv'!$B$2:$AJ$462,MATCH("Andel av bränsle i kvv som allokerats till värme, exklusive rökgaskondensering och hjälpel",'Slutlig allokering kvv'!$B$1:$AK$1,0),FALSE),"")</f>
        <v/>
      </c>
      <c r="AK365" s="137" t="str">
        <f t="shared" si="11"/>
        <v/>
      </c>
    </row>
    <row r="366" spans="1:37" x14ac:dyDescent="0.25">
      <c r="A366" s="2" t="s">
        <v>542</v>
      </c>
      <c r="B366" s="2" t="s">
        <v>547</v>
      </c>
      <c r="C366">
        <f>IFERROR(VLOOKUP($B366,Kraftvärmeprod!$B$1:$AH$479,MATCH(C$3,Kraftvärmeprod!$B$1:$AG$1,0),FALSE)/1,"")</f>
        <v>106.483</v>
      </c>
      <c r="D366">
        <f>IFERROR(VLOOKUP($B366,Kraftvärmeprod!$B$1:$AH$479,MATCH(D$3,Kraftvärmeprod!$B$1:$AG$1,0),FALSE)/1,"")</f>
        <v>10.497999999999999</v>
      </c>
      <c r="E366">
        <f>IFERROR(VLOOKUP($B366,Kraftvärmeprod!$B$1:$AH$479,MATCH(E$2,Kraftvärmeprod!$B$1:$AG$1,0),FALSE)/1,0)-IFERROR(VLOOKUP($B366,'Slutlig allokering kvv'!$B$2:$AC$462,MATCH(E$3,'Slutlig allokering kvv'!$B$1:$AJ$1,0),FALSE)/1,0)</f>
        <v>0</v>
      </c>
      <c r="F366">
        <f>IFERROR(VLOOKUP($B366,Kraftvärmeprod!$B$1:$AH$479,MATCH(F$2,Kraftvärmeprod!$B$1:$AG$1,0),FALSE)/1,0)-IFERROR(VLOOKUP($B366,'Slutlig allokering kvv'!$B$2:$AC$462,MATCH(F$3,'Slutlig allokering kvv'!$B$1:$AJ$1,0),FALSE)/1,0)</f>
        <v>0</v>
      </c>
      <c r="G366">
        <f>IFERROR(VLOOKUP($B366,Kraftvärmeprod!$B$1:$AH$479,MATCH(G$2,Kraftvärmeprod!$B$1:$AG$1,0),FALSE)/1,0)-IFERROR(VLOOKUP($B366,'Slutlig allokering kvv'!$B$2:$AC$462,MATCH(G$3,'Slutlig allokering kvv'!$B$1:$AJ$1,0),FALSE)/1,0)</f>
        <v>9.0962000000000032</v>
      </c>
      <c r="H366">
        <f>IFERROR(VLOOKUP($B366,Kraftvärmeprod!$B$1:$AH$479,MATCH(H$2,Kraftvärmeprod!$B$1:$AG$1,0),FALSE)/1,0)-IFERROR(VLOOKUP($B366,'Slutlig allokering kvv'!$B$2:$AC$462,MATCH(H$3,'Slutlig allokering kvv'!$B$1:$AJ$1,0),FALSE)/1,0)</f>
        <v>0</v>
      </c>
      <c r="I366">
        <f>IFERROR(VLOOKUP($B366,Kraftvärmeprod!$B$1:$AH$479,MATCH(I$2,Kraftvärmeprod!$B$1:$AG$1,0),FALSE)/1,0)-IFERROR(VLOOKUP($B366,'Slutlig allokering kvv'!$B$2:$AC$462,MATCH(I$3,'Slutlig allokering kvv'!$B$1:$AJ$1,0),FALSE)/1,0)</f>
        <v>0</v>
      </c>
      <c r="J366">
        <f>IFERROR(VLOOKUP($B366,Kraftvärmeprod!$B$1:$AH$479,MATCH(J$2,Kraftvärmeprod!$B$1:$AG$1,0),FALSE)/1,0)-IFERROR(VLOOKUP($B366,'Slutlig allokering kvv'!$B$2:$AC$462,MATCH(J$3,'Slutlig allokering kvv'!$B$1:$AJ$1,0),FALSE)/1,0)</f>
        <v>0</v>
      </c>
      <c r="K366">
        <f>IFERROR(VLOOKUP($B366,Kraftvärmeprod!$B$1:$AH$479,MATCH(K$2,Kraftvärmeprod!$B$1:$AG$1,0),FALSE)/1,0)-IFERROR(VLOOKUP($B366,'Slutlig allokering kvv'!$B$2:$AC$462,MATCH(K$3,'Slutlig allokering kvv'!$B$1:$AJ$1,0),FALSE)/1,0)</f>
        <v>0</v>
      </c>
      <c r="L366">
        <f>IFERROR(VLOOKUP($B366,Kraftvärmeprod!$B$1:$AH$479,MATCH(L$2,Kraftvärmeprod!$B$1:$AG$1,0),FALSE)/1,0)-IFERROR(VLOOKUP($B366,'Slutlig allokering kvv'!$B$2:$AC$462,MATCH(L$3,'Slutlig allokering kvv'!$B$1:$AJ$1,0),FALSE)/1,0)</f>
        <v>13.675000000000004</v>
      </c>
      <c r="M366">
        <f>IFERROR(VLOOKUP($B366,Kraftvärmeprod!$B$1:$AH$479,MATCH(M$2,Kraftvärmeprod!$B$1:$AG$1,0),FALSE)/1,0)-IFERROR(VLOOKUP($B366,'Slutlig allokering kvv'!$B$2:$AC$462,MATCH(M$3,'Slutlig allokering kvv'!$B$1:$AJ$1,0),FALSE)/1,0)</f>
        <v>0</v>
      </c>
      <c r="N366">
        <f>IFERROR(VLOOKUP($B366,Kraftvärmeprod!$B$1:$AH$479,MATCH(N$2,Kraftvärmeprod!$B$1:$AG$1,0),FALSE)/1,0)-IFERROR(VLOOKUP($B366,'Slutlig allokering kvv'!$B$2:$AC$462,MATCH(N$3,'Slutlig allokering kvv'!$B$1:$AJ$1,0),FALSE)/1,0)</f>
        <v>0</v>
      </c>
      <c r="O366">
        <f>IFERROR(VLOOKUP($B366,Kraftvärmeprod!$B$1:$AH$479,MATCH(O$2,Kraftvärmeprod!$B$1:$AG$1,0),FALSE)/1,0)-IFERROR(VLOOKUP($B366,'Slutlig allokering kvv'!$B$2:$AC$462,MATCH(O$3,'Slutlig allokering kvv'!$B$1:$AJ$1,0),FALSE)/1,0)</f>
        <v>0</v>
      </c>
      <c r="P366">
        <f>IFERROR(VLOOKUP($B366,Kraftvärmeprod!$B$1:$AH$479,MATCH(P$2,Kraftvärmeprod!$B$1:$AG$1,0),FALSE)/1,0)-IFERROR(VLOOKUP($B366,'Slutlig allokering kvv'!$B$2:$AC$462,MATCH(P$3,'Slutlig allokering kvv'!$B$1:$AJ$1,0),FALSE)/1,0)</f>
        <v>0</v>
      </c>
      <c r="Q366">
        <f>IFERROR(VLOOKUP($B366,Kraftvärmeprod!$B$1:$AH$479,MATCH(Q$2,Kraftvärmeprod!$B$1:$AG$1,0),FALSE)/1,0)-IFERROR(VLOOKUP($B366,'Slutlig allokering kvv'!$B$2:$AC$462,MATCH(Q$3,'Slutlig allokering kvv'!$B$1:$AJ$1,0),FALSE)/1,0)</f>
        <v>0</v>
      </c>
      <c r="R366">
        <f>IFERROR(VLOOKUP($B366,Kraftvärmeprod!$B$1:$AH$479,MATCH(R$2,Kraftvärmeprod!$B$1:$AG$1,0),FALSE)/1,0)-IFERROR(VLOOKUP($B366,'Slutlig allokering kvv'!$B$2:$AC$462,MATCH(R$3,'Slutlig allokering kvv'!$B$1:$AJ$1,0),FALSE)/1,0)</f>
        <v>0</v>
      </c>
      <c r="S366">
        <f>IFERROR(VLOOKUP($B366,Kraftvärmeprod!$B$1:$AH$479,MATCH(S$2,Kraftvärmeprod!$B$1:$AG$1,0),FALSE)/1,0)-IFERROR(VLOOKUP($B366,'Slutlig allokering kvv'!$B$2:$AC$462,MATCH(S$3,'Slutlig allokering kvv'!$B$1:$AJ$1,0),FALSE)/1,0)</f>
        <v>0</v>
      </c>
      <c r="T366" s="6">
        <f>IFERROR(VLOOKUP($B366,Miljö!$B$1:$S$477,MATCH(T$2,Miljö!$B$1:$X$1,0),FALSE)/1,0)-IFERROR(VLOOKUP($B366,'Slutlig allokering kvv'!$B$2:$AC$462,MATCH(T$3,'Slutlig allokering kvv'!$B$1:$AJ$1,0),FALSE)/1,0)</f>
        <v>0.61323000000000016</v>
      </c>
      <c r="U366">
        <f>IFERROR(VLOOKUP($B366,Kraftvärmeprod!$B$1:$AH$479,MATCH(U$2,Kraftvärmeprod!$B$1:$AG$1,0),FALSE)/1,0)-IFERROR(VLOOKUP($B366,'Slutlig allokering kvv'!$B$2:$AC$462,MATCH(U$3,'Slutlig allokering kvv'!$B$1:$AJ$1,0),FALSE)/1,0)</f>
        <v>0</v>
      </c>
      <c r="V366">
        <f>IFERROR(VLOOKUP($B366,Kraftvärmeprod!$B$1:$AH$479,MATCH(V$2,Kraftvärmeprod!$B$1:$AG$1,0),FALSE)/1,0)-IFERROR(VLOOKUP($B366,'Slutlig allokering kvv'!$B$2:$AC$462,MATCH(V$3,'Slutlig allokering kvv'!$B$1:$AJ$1,0),FALSE)/1,0)</f>
        <v>0</v>
      </c>
      <c r="W366">
        <f>IFERROR(VLOOKUP($B366,Kraftvärmeprod!$B$1:$AH$479,MATCH(W$2,Kraftvärmeprod!$B$1:$AG$1,0),FALSE)/1,0)-IFERROR(VLOOKUP($B366,'Slutlig allokering kvv'!$B$2:$AC$462,MATCH(W$3,'Slutlig allokering kvv'!$B$1:$AJ$1,0),FALSE)/1,0)</f>
        <v>0</v>
      </c>
      <c r="X366">
        <f>IFERROR(VLOOKUP($B366,Kraftvärmeprod!$B$1:$AH$479,MATCH(X$2,Kraftvärmeprod!$B$1:$AG$1,0),FALSE)/1,0)-IFERROR(VLOOKUP($B366,'Slutlig allokering kvv'!$B$2:$AC$462,MATCH(X$3,'Slutlig allokering kvv'!$B$1:$AJ$1,0),FALSE)/1,0)</f>
        <v>0</v>
      </c>
      <c r="Y366">
        <f>IFERROR(VLOOKUP($B366,Kraftvärmeprod!$B$1:$AH$479,MATCH(Y$2,Kraftvärmeprod!$B$1:$AG$1,0),FALSE)/1,0)-IFERROR(VLOOKUP($B366,'Slutlig allokering kvv'!$B$2:$AC$462,MATCH(Y$3,'Slutlig allokering kvv'!$B$1:$AJ$1,0),FALSE)/1,0)</f>
        <v>0</v>
      </c>
      <c r="Z366">
        <f>IFERROR(VLOOKUP($B366,Kraftvärmeprod!$B$1:$AH$479,MATCH(Z$2,Kraftvärmeprod!$B$1:$AG$1,0),FALSE)/1,0)-IFERROR(VLOOKUP($B366,'Slutlig allokering kvv'!$B$2:$AC$462,MATCH(Z$3,'Slutlig allokering kvv'!$B$1:$AJ$1,0),FALSE)/1,0)</f>
        <v>0</v>
      </c>
      <c r="AA366">
        <f>IFERROR(VLOOKUP($B366,Kraftvärmeprod!$B$1:$AH$479,MATCH(AA$2,Kraftvärmeprod!$B$1:$AG$1,0),FALSE)/1,0)-IFERROR(VLOOKUP($B366,'Slutlig allokering kvv'!$B$2:$AC$462,MATCH(AA$3,'Slutlig allokering kvv'!$B$1:$AJ$1,0),FALSE)/1,0)</f>
        <v>0.73587000000000025</v>
      </c>
      <c r="AE366">
        <f t="shared" si="10"/>
        <v>23.507070000000006</v>
      </c>
      <c r="AG366">
        <f>IFERROR(VLOOKUP(B366,'Slutlig allokering kvv'!$B$2:$AJ$462,MATCH("Summa slutlig allokerad tillförd energi (utan hjälpel och rökgaskondensering):",'Slutlig allokering kvv'!$B$1:$AK$1,0),FALSE)/1,"")</f>
        <v>91.492930000000001</v>
      </c>
      <c r="AI366" s="137">
        <f>IFERROR(1-VLOOKUP(B366,'Slutlig allokering kvv'!$B$2:$AJ$462,MATCH("Andel av bränsle i kvv som allokerats till värme, exklusive rökgaskondensering och hjälpel",'Slutlig allokering kvv'!$B$1:$AK$1,0),FALSE),"")</f>
        <v>0.20440930434782612</v>
      </c>
      <c r="AK366" s="137">
        <f t="shared" si="11"/>
        <v>0.20440930434782614</v>
      </c>
    </row>
    <row r="367" spans="1:37" x14ac:dyDescent="0.25">
      <c r="A367" s="2" t="s">
        <v>548</v>
      </c>
      <c r="B367" s="2" t="s">
        <v>549</v>
      </c>
      <c r="C367" t="str">
        <f>IFERROR(VLOOKUP($B367,Kraftvärmeprod!$B$1:$AH$479,MATCH(C$3,Kraftvärmeprod!$B$1:$AG$1,0),FALSE)/1,"")</f>
        <v/>
      </c>
      <c r="D367" t="str">
        <f>IFERROR(VLOOKUP($B367,Kraftvärmeprod!$B$1:$AH$479,MATCH(D$3,Kraftvärmeprod!$B$1:$AG$1,0),FALSE)/1,"")</f>
        <v/>
      </c>
      <c r="E367">
        <f>IFERROR(VLOOKUP($B367,Kraftvärmeprod!$B$1:$AH$479,MATCH(E$2,Kraftvärmeprod!$B$1:$AG$1,0),FALSE)/1,0)-IFERROR(VLOOKUP($B367,'Slutlig allokering kvv'!$B$2:$AC$462,MATCH(E$3,'Slutlig allokering kvv'!$B$1:$AJ$1,0),FALSE)/1,0)</f>
        <v>0</v>
      </c>
      <c r="F367">
        <f>IFERROR(VLOOKUP($B367,Kraftvärmeprod!$B$1:$AH$479,MATCH(F$2,Kraftvärmeprod!$B$1:$AG$1,0),FALSE)/1,0)-IFERROR(VLOOKUP($B367,'Slutlig allokering kvv'!$B$2:$AC$462,MATCH(F$3,'Slutlig allokering kvv'!$B$1:$AJ$1,0),FALSE)/1,0)</f>
        <v>0</v>
      </c>
      <c r="G367">
        <f>IFERROR(VLOOKUP($B367,Kraftvärmeprod!$B$1:$AH$479,MATCH(G$2,Kraftvärmeprod!$B$1:$AG$1,0),FALSE)/1,0)-IFERROR(VLOOKUP($B367,'Slutlig allokering kvv'!$B$2:$AC$462,MATCH(G$3,'Slutlig allokering kvv'!$B$1:$AJ$1,0),FALSE)/1,0)</f>
        <v>0</v>
      </c>
      <c r="H367">
        <f>IFERROR(VLOOKUP($B367,Kraftvärmeprod!$B$1:$AH$479,MATCH(H$2,Kraftvärmeprod!$B$1:$AG$1,0),FALSE)/1,0)-IFERROR(VLOOKUP($B367,'Slutlig allokering kvv'!$B$2:$AC$462,MATCH(H$3,'Slutlig allokering kvv'!$B$1:$AJ$1,0),FALSE)/1,0)</f>
        <v>0</v>
      </c>
      <c r="I367">
        <f>IFERROR(VLOOKUP($B367,Kraftvärmeprod!$B$1:$AH$479,MATCH(I$2,Kraftvärmeprod!$B$1:$AG$1,0),FALSE)/1,0)-IFERROR(VLOOKUP($B367,'Slutlig allokering kvv'!$B$2:$AC$462,MATCH(I$3,'Slutlig allokering kvv'!$B$1:$AJ$1,0),FALSE)/1,0)</f>
        <v>0</v>
      </c>
      <c r="J367">
        <f>IFERROR(VLOOKUP($B367,Kraftvärmeprod!$B$1:$AH$479,MATCH(J$2,Kraftvärmeprod!$B$1:$AG$1,0),FALSE)/1,0)-IFERROR(VLOOKUP($B367,'Slutlig allokering kvv'!$B$2:$AC$462,MATCH(J$3,'Slutlig allokering kvv'!$B$1:$AJ$1,0),FALSE)/1,0)</f>
        <v>0</v>
      </c>
      <c r="K367">
        <f>IFERROR(VLOOKUP($B367,Kraftvärmeprod!$B$1:$AH$479,MATCH(K$2,Kraftvärmeprod!$B$1:$AG$1,0),FALSE)/1,0)-IFERROR(VLOOKUP($B367,'Slutlig allokering kvv'!$B$2:$AC$462,MATCH(K$3,'Slutlig allokering kvv'!$B$1:$AJ$1,0),FALSE)/1,0)</f>
        <v>0</v>
      </c>
      <c r="L367">
        <f>IFERROR(VLOOKUP($B367,Kraftvärmeprod!$B$1:$AH$479,MATCH(L$2,Kraftvärmeprod!$B$1:$AG$1,0),FALSE)/1,0)-IFERROR(VLOOKUP($B367,'Slutlig allokering kvv'!$B$2:$AC$462,MATCH(L$3,'Slutlig allokering kvv'!$B$1:$AJ$1,0),FALSE)/1,0)</f>
        <v>0</v>
      </c>
      <c r="M367">
        <f>IFERROR(VLOOKUP($B367,Kraftvärmeprod!$B$1:$AH$479,MATCH(M$2,Kraftvärmeprod!$B$1:$AG$1,0),FALSE)/1,0)-IFERROR(VLOOKUP($B367,'Slutlig allokering kvv'!$B$2:$AC$462,MATCH(M$3,'Slutlig allokering kvv'!$B$1:$AJ$1,0),FALSE)/1,0)</f>
        <v>0</v>
      </c>
      <c r="N367">
        <f>IFERROR(VLOOKUP($B367,Kraftvärmeprod!$B$1:$AH$479,MATCH(N$2,Kraftvärmeprod!$B$1:$AG$1,0),FALSE)/1,0)-IFERROR(VLOOKUP($B367,'Slutlig allokering kvv'!$B$2:$AC$462,MATCH(N$3,'Slutlig allokering kvv'!$B$1:$AJ$1,0),FALSE)/1,0)</f>
        <v>0</v>
      </c>
      <c r="O367">
        <f>IFERROR(VLOOKUP($B367,Kraftvärmeprod!$B$1:$AH$479,MATCH(O$2,Kraftvärmeprod!$B$1:$AG$1,0),FALSE)/1,0)-IFERROR(VLOOKUP($B367,'Slutlig allokering kvv'!$B$2:$AC$462,MATCH(O$3,'Slutlig allokering kvv'!$B$1:$AJ$1,0),FALSE)/1,0)</f>
        <v>0</v>
      </c>
      <c r="P367">
        <f>IFERROR(VLOOKUP($B367,Kraftvärmeprod!$B$1:$AH$479,MATCH(P$2,Kraftvärmeprod!$B$1:$AG$1,0),FALSE)/1,0)-IFERROR(VLOOKUP($B367,'Slutlig allokering kvv'!$B$2:$AC$462,MATCH(P$3,'Slutlig allokering kvv'!$B$1:$AJ$1,0),FALSE)/1,0)</f>
        <v>0</v>
      </c>
      <c r="Q367">
        <f>IFERROR(VLOOKUP($B367,Kraftvärmeprod!$B$1:$AH$479,MATCH(Q$2,Kraftvärmeprod!$B$1:$AG$1,0),FALSE)/1,0)-IFERROR(VLOOKUP($B367,'Slutlig allokering kvv'!$B$2:$AC$462,MATCH(Q$3,'Slutlig allokering kvv'!$B$1:$AJ$1,0),FALSE)/1,0)</f>
        <v>0</v>
      </c>
      <c r="R367">
        <f>IFERROR(VLOOKUP($B367,Kraftvärmeprod!$B$1:$AH$479,MATCH(R$2,Kraftvärmeprod!$B$1:$AG$1,0),FALSE)/1,0)-IFERROR(VLOOKUP($B367,'Slutlig allokering kvv'!$B$2:$AC$462,MATCH(R$3,'Slutlig allokering kvv'!$B$1:$AJ$1,0),FALSE)/1,0)</f>
        <v>0</v>
      </c>
      <c r="S367">
        <f>IFERROR(VLOOKUP($B367,Kraftvärmeprod!$B$1:$AH$479,MATCH(S$2,Kraftvärmeprod!$B$1:$AG$1,0),FALSE)/1,0)-IFERROR(VLOOKUP($B367,'Slutlig allokering kvv'!$B$2:$AC$462,MATCH(S$3,'Slutlig allokering kvv'!$B$1:$AJ$1,0),FALSE)/1,0)</f>
        <v>0</v>
      </c>
      <c r="T367" s="6">
        <f>IFERROR(VLOOKUP($B367,Miljö!$B$1:$S$477,MATCH(T$2,Miljö!$B$1:$X$1,0),FALSE)/1,0)-IFERROR(VLOOKUP($B367,'Slutlig allokering kvv'!$B$2:$AC$462,MATCH(T$3,'Slutlig allokering kvv'!$B$1:$AJ$1,0),FALSE)/1,0)</f>
        <v>0</v>
      </c>
      <c r="U367">
        <f>IFERROR(VLOOKUP($B367,Kraftvärmeprod!$B$1:$AH$479,MATCH(U$2,Kraftvärmeprod!$B$1:$AG$1,0),FALSE)/1,0)-IFERROR(VLOOKUP($B367,'Slutlig allokering kvv'!$B$2:$AC$462,MATCH(U$3,'Slutlig allokering kvv'!$B$1:$AJ$1,0),FALSE)/1,0)</f>
        <v>0</v>
      </c>
      <c r="V367">
        <f>IFERROR(VLOOKUP($B367,Kraftvärmeprod!$B$1:$AH$479,MATCH(V$2,Kraftvärmeprod!$B$1:$AG$1,0),FALSE)/1,0)-IFERROR(VLOOKUP($B367,'Slutlig allokering kvv'!$B$2:$AC$462,MATCH(V$3,'Slutlig allokering kvv'!$B$1:$AJ$1,0),FALSE)/1,0)</f>
        <v>0</v>
      </c>
      <c r="W367">
        <f>IFERROR(VLOOKUP($B367,Kraftvärmeprod!$B$1:$AH$479,MATCH(W$2,Kraftvärmeprod!$B$1:$AG$1,0),FALSE)/1,0)-IFERROR(VLOOKUP($B367,'Slutlig allokering kvv'!$B$2:$AC$462,MATCH(W$3,'Slutlig allokering kvv'!$B$1:$AJ$1,0),FALSE)/1,0)</f>
        <v>0</v>
      </c>
      <c r="X367">
        <f>IFERROR(VLOOKUP($B367,Kraftvärmeprod!$B$1:$AH$479,MATCH(X$2,Kraftvärmeprod!$B$1:$AG$1,0),FALSE)/1,0)-IFERROR(VLOOKUP($B367,'Slutlig allokering kvv'!$B$2:$AC$462,MATCH(X$3,'Slutlig allokering kvv'!$B$1:$AJ$1,0),FALSE)/1,0)</f>
        <v>0</v>
      </c>
      <c r="Y367">
        <f>IFERROR(VLOOKUP($B367,Kraftvärmeprod!$B$1:$AH$479,MATCH(Y$2,Kraftvärmeprod!$B$1:$AG$1,0),FALSE)/1,0)-IFERROR(VLOOKUP($B367,'Slutlig allokering kvv'!$B$2:$AC$462,MATCH(Y$3,'Slutlig allokering kvv'!$B$1:$AJ$1,0),FALSE)/1,0)</f>
        <v>0</v>
      </c>
      <c r="Z367">
        <f>IFERROR(VLOOKUP($B367,Kraftvärmeprod!$B$1:$AH$479,MATCH(Z$2,Kraftvärmeprod!$B$1:$AG$1,0),FALSE)/1,0)-IFERROR(VLOOKUP($B367,'Slutlig allokering kvv'!$B$2:$AC$462,MATCH(Z$3,'Slutlig allokering kvv'!$B$1:$AJ$1,0),FALSE)/1,0)</f>
        <v>0</v>
      </c>
      <c r="AA367">
        <f>IFERROR(VLOOKUP($B367,Kraftvärmeprod!$B$1:$AH$479,MATCH(AA$2,Kraftvärmeprod!$B$1:$AG$1,0),FALSE)/1,0)-IFERROR(VLOOKUP($B367,'Slutlig allokering kvv'!$B$2:$AC$462,MATCH(AA$3,'Slutlig allokering kvv'!$B$1:$AJ$1,0),FALSE)/1,0)</f>
        <v>0</v>
      </c>
      <c r="AE367">
        <f t="shared" si="10"/>
        <v>0</v>
      </c>
      <c r="AG367">
        <f>IFERROR(VLOOKUP(B367,'Slutlig allokering kvv'!$B$2:$AJ$462,MATCH("Summa slutlig allokerad tillförd energi (utan hjälpel och rökgaskondensering):",'Slutlig allokering kvv'!$B$1:$AK$1,0),FALSE)/1,"")</f>
        <v>0</v>
      </c>
      <c r="AI367" s="137" t="str">
        <f>IFERROR(1-VLOOKUP(B367,'Slutlig allokering kvv'!$B$2:$AJ$462,MATCH("Andel av bränsle i kvv som allokerats till värme, exklusive rökgaskondensering och hjälpel",'Slutlig allokering kvv'!$B$1:$AK$1,0),FALSE),"")</f>
        <v/>
      </c>
      <c r="AK367" s="137" t="str">
        <f t="shared" si="11"/>
        <v/>
      </c>
    </row>
    <row r="368" spans="1:37" x14ac:dyDescent="0.25">
      <c r="A368" s="2" t="s">
        <v>548</v>
      </c>
      <c r="B368" s="2" t="s">
        <v>550</v>
      </c>
      <c r="C368" t="str">
        <f>IFERROR(VLOOKUP($B368,Kraftvärmeprod!$B$1:$AH$479,MATCH(C$3,Kraftvärmeprod!$B$1:$AG$1,0),FALSE)/1,"")</f>
        <v/>
      </c>
      <c r="D368" t="str">
        <f>IFERROR(VLOOKUP($B368,Kraftvärmeprod!$B$1:$AH$479,MATCH(D$3,Kraftvärmeprod!$B$1:$AG$1,0),FALSE)/1,"")</f>
        <v/>
      </c>
      <c r="E368">
        <f>IFERROR(VLOOKUP($B368,Kraftvärmeprod!$B$1:$AH$479,MATCH(E$2,Kraftvärmeprod!$B$1:$AG$1,0),FALSE)/1,0)-IFERROR(VLOOKUP($B368,'Slutlig allokering kvv'!$B$2:$AC$462,MATCH(E$3,'Slutlig allokering kvv'!$B$1:$AJ$1,0),FALSE)/1,0)</f>
        <v>0</v>
      </c>
      <c r="F368">
        <f>IFERROR(VLOOKUP($B368,Kraftvärmeprod!$B$1:$AH$479,MATCH(F$2,Kraftvärmeprod!$B$1:$AG$1,0),FALSE)/1,0)-IFERROR(VLOOKUP($B368,'Slutlig allokering kvv'!$B$2:$AC$462,MATCH(F$3,'Slutlig allokering kvv'!$B$1:$AJ$1,0),FALSE)/1,0)</f>
        <v>0</v>
      </c>
      <c r="G368">
        <f>IFERROR(VLOOKUP($B368,Kraftvärmeprod!$B$1:$AH$479,MATCH(G$2,Kraftvärmeprod!$B$1:$AG$1,0),FALSE)/1,0)-IFERROR(VLOOKUP($B368,'Slutlig allokering kvv'!$B$2:$AC$462,MATCH(G$3,'Slutlig allokering kvv'!$B$1:$AJ$1,0),FALSE)/1,0)</f>
        <v>0</v>
      </c>
      <c r="H368">
        <f>IFERROR(VLOOKUP($B368,Kraftvärmeprod!$B$1:$AH$479,MATCH(H$2,Kraftvärmeprod!$B$1:$AG$1,0),FALSE)/1,0)-IFERROR(VLOOKUP($B368,'Slutlig allokering kvv'!$B$2:$AC$462,MATCH(H$3,'Slutlig allokering kvv'!$B$1:$AJ$1,0),FALSE)/1,0)</f>
        <v>0</v>
      </c>
      <c r="I368">
        <f>IFERROR(VLOOKUP($B368,Kraftvärmeprod!$B$1:$AH$479,MATCH(I$2,Kraftvärmeprod!$B$1:$AG$1,0),FALSE)/1,0)-IFERROR(VLOOKUP($B368,'Slutlig allokering kvv'!$B$2:$AC$462,MATCH(I$3,'Slutlig allokering kvv'!$B$1:$AJ$1,0),FALSE)/1,0)</f>
        <v>0</v>
      </c>
      <c r="J368">
        <f>IFERROR(VLOOKUP($B368,Kraftvärmeprod!$B$1:$AH$479,MATCH(J$2,Kraftvärmeprod!$B$1:$AG$1,0),FALSE)/1,0)-IFERROR(VLOOKUP($B368,'Slutlig allokering kvv'!$B$2:$AC$462,MATCH(J$3,'Slutlig allokering kvv'!$B$1:$AJ$1,0),FALSE)/1,0)</f>
        <v>0</v>
      </c>
      <c r="K368">
        <f>IFERROR(VLOOKUP($B368,Kraftvärmeprod!$B$1:$AH$479,MATCH(K$2,Kraftvärmeprod!$B$1:$AG$1,0),FALSE)/1,0)-IFERROR(VLOOKUP($B368,'Slutlig allokering kvv'!$B$2:$AC$462,MATCH(K$3,'Slutlig allokering kvv'!$B$1:$AJ$1,0),FALSE)/1,0)</f>
        <v>0</v>
      </c>
      <c r="L368">
        <f>IFERROR(VLOOKUP($B368,Kraftvärmeprod!$B$1:$AH$479,MATCH(L$2,Kraftvärmeprod!$B$1:$AG$1,0),FALSE)/1,0)-IFERROR(VLOOKUP($B368,'Slutlig allokering kvv'!$B$2:$AC$462,MATCH(L$3,'Slutlig allokering kvv'!$B$1:$AJ$1,0),FALSE)/1,0)</f>
        <v>0</v>
      </c>
      <c r="M368">
        <f>IFERROR(VLOOKUP($B368,Kraftvärmeprod!$B$1:$AH$479,MATCH(M$2,Kraftvärmeprod!$B$1:$AG$1,0),FALSE)/1,0)-IFERROR(VLOOKUP($B368,'Slutlig allokering kvv'!$B$2:$AC$462,MATCH(M$3,'Slutlig allokering kvv'!$B$1:$AJ$1,0),FALSE)/1,0)</f>
        <v>0</v>
      </c>
      <c r="N368">
        <f>IFERROR(VLOOKUP($B368,Kraftvärmeprod!$B$1:$AH$479,MATCH(N$2,Kraftvärmeprod!$B$1:$AG$1,0),FALSE)/1,0)-IFERROR(VLOOKUP($B368,'Slutlig allokering kvv'!$B$2:$AC$462,MATCH(N$3,'Slutlig allokering kvv'!$B$1:$AJ$1,0),FALSE)/1,0)</f>
        <v>0</v>
      </c>
      <c r="O368">
        <f>IFERROR(VLOOKUP($B368,Kraftvärmeprod!$B$1:$AH$479,MATCH(O$2,Kraftvärmeprod!$B$1:$AG$1,0),FALSE)/1,0)-IFERROR(VLOOKUP($B368,'Slutlig allokering kvv'!$B$2:$AC$462,MATCH(O$3,'Slutlig allokering kvv'!$B$1:$AJ$1,0),FALSE)/1,0)</f>
        <v>0</v>
      </c>
      <c r="P368">
        <f>IFERROR(VLOOKUP($B368,Kraftvärmeprod!$B$1:$AH$479,MATCH(P$2,Kraftvärmeprod!$B$1:$AG$1,0),FALSE)/1,0)-IFERROR(VLOOKUP($B368,'Slutlig allokering kvv'!$B$2:$AC$462,MATCH(P$3,'Slutlig allokering kvv'!$B$1:$AJ$1,0),FALSE)/1,0)</f>
        <v>0</v>
      </c>
      <c r="Q368">
        <f>IFERROR(VLOOKUP($B368,Kraftvärmeprod!$B$1:$AH$479,MATCH(Q$2,Kraftvärmeprod!$B$1:$AG$1,0),FALSE)/1,0)-IFERROR(VLOOKUP($B368,'Slutlig allokering kvv'!$B$2:$AC$462,MATCH(Q$3,'Slutlig allokering kvv'!$B$1:$AJ$1,0),FALSE)/1,0)</f>
        <v>0</v>
      </c>
      <c r="R368">
        <f>IFERROR(VLOOKUP($B368,Kraftvärmeprod!$B$1:$AH$479,MATCH(R$2,Kraftvärmeprod!$B$1:$AG$1,0),FALSE)/1,0)-IFERROR(VLOOKUP($B368,'Slutlig allokering kvv'!$B$2:$AC$462,MATCH(R$3,'Slutlig allokering kvv'!$B$1:$AJ$1,0),FALSE)/1,0)</f>
        <v>0</v>
      </c>
      <c r="S368">
        <f>IFERROR(VLOOKUP($B368,Kraftvärmeprod!$B$1:$AH$479,MATCH(S$2,Kraftvärmeprod!$B$1:$AG$1,0),FALSE)/1,0)-IFERROR(VLOOKUP($B368,'Slutlig allokering kvv'!$B$2:$AC$462,MATCH(S$3,'Slutlig allokering kvv'!$B$1:$AJ$1,0),FALSE)/1,0)</f>
        <v>0</v>
      </c>
      <c r="T368" s="6">
        <f>IFERROR(VLOOKUP($B368,Miljö!$B$1:$S$477,MATCH(T$2,Miljö!$B$1:$X$1,0),FALSE)/1,0)-IFERROR(VLOOKUP($B368,'Slutlig allokering kvv'!$B$2:$AC$462,MATCH(T$3,'Slutlig allokering kvv'!$B$1:$AJ$1,0),FALSE)/1,0)</f>
        <v>0</v>
      </c>
      <c r="U368">
        <f>IFERROR(VLOOKUP($B368,Kraftvärmeprod!$B$1:$AH$479,MATCH(U$2,Kraftvärmeprod!$B$1:$AG$1,0),FALSE)/1,0)-IFERROR(VLOOKUP($B368,'Slutlig allokering kvv'!$B$2:$AC$462,MATCH(U$3,'Slutlig allokering kvv'!$B$1:$AJ$1,0),FALSE)/1,0)</f>
        <v>0</v>
      </c>
      <c r="V368">
        <f>IFERROR(VLOOKUP($B368,Kraftvärmeprod!$B$1:$AH$479,MATCH(V$2,Kraftvärmeprod!$B$1:$AG$1,0),FALSE)/1,0)-IFERROR(VLOOKUP($B368,'Slutlig allokering kvv'!$B$2:$AC$462,MATCH(V$3,'Slutlig allokering kvv'!$B$1:$AJ$1,0),FALSE)/1,0)</f>
        <v>0</v>
      </c>
      <c r="W368">
        <f>IFERROR(VLOOKUP($B368,Kraftvärmeprod!$B$1:$AH$479,MATCH(W$2,Kraftvärmeprod!$B$1:$AG$1,0),FALSE)/1,0)-IFERROR(VLOOKUP($B368,'Slutlig allokering kvv'!$B$2:$AC$462,MATCH(W$3,'Slutlig allokering kvv'!$B$1:$AJ$1,0),FALSE)/1,0)</f>
        <v>0</v>
      </c>
      <c r="X368">
        <f>IFERROR(VLOOKUP($B368,Kraftvärmeprod!$B$1:$AH$479,MATCH(X$2,Kraftvärmeprod!$B$1:$AG$1,0),FALSE)/1,0)-IFERROR(VLOOKUP($B368,'Slutlig allokering kvv'!$B$2:$AC$462,MATCH(X$3,'Slutlig allokering kvv'!$B$1:$AJ$1,0),FALSE)/1,0)</f>
        <v>0</v>
      </c>
      <c r="Y368">
        <f>IFERROR(VLOOKUP($B368,Kraftvärmeprod!$B$1:$AH$479,MATCH(Y$2,Kraftvärmeprod!$B$1:$AG$1,0),FALSE)/1,0)-IFERROR(VLOOKUP($B368,'Slutlig allokering kvv'!$B$2:$AC$462,MATCH(Y$3,'Slutlig allokering kvv'!$B$1:$AJ$1,0),FALSE)/1,0)</f>
        <v>0</v>
      </c>
      <c r="Z368">
        <f>IFERROR(VLOOKUP($B368,Kraftvärmeprod!$B$1:$AH$479,MATCH(Z$2,Kraftvärmeprod!$B$1:$AG$1,0),FALSE)/1,0)-IFERROR(VLOOKUP($B368,'Slutlig allokering kvv'!$B$2:$AC$462,MATCH(Z$3,'Slutlig allokering kvv'!$B$1:$AJ$1,0),FALSE)/1,0)</f>
        <v>0</v>
      </c>
      <c r="AA368">
        <f>IFERROR(VLOOKUP($B368,Kraftvärmeprod!$B$1:$AH$479,MATCH(AA$2,Kraftvärmeprod!$B$1:$AG$1,0),FALSE)/1,0)-IFERROR(VLOOKUP($B368,'Slutlig allokering kvv'!$B$2:$AC$462,MATCH(AA$3,'Slutlig allokering kvv'!$B$1:$AJ$1,0),FALSE)/1,0)</f>
        <v>0</v>
      </c>
      <c r="AE368">
        <f t="shared" si="10"/>
        <v>0</v>
      </c>
      <c r="AG368">
        <f>IFERROR(VLOOKUP(B368,'Slutlig allokering kvv'!$B$2:$AJ$462,MATCH("Summa slutlig allokerad tillförd energi (utan hjälpel och rökgaskondensering):",'Slutlig allokering kvv'!$B$1:$AK$1,0),FALSE)/1,"")</f>
        <v>0</v>
      </c>
      <c r="AI368" s="137" t="str">
        <f>IFERROR(1-VLOOKUP(B368,'Slutlig allokering kvv'!$B$2:$AJ$462,MATCH("Andel av bränsle i kvv som allokerats till värme, exklusive rökgaskondensering och hjälpel",'Slutlig allokering kvv'!$B$1:$AK$1,0),FALSE),"")</f>
        <v/>
      </c>
      <c r="AK368" s="137" t="str">
        <f t="shared" si="11"/>
        <v/>
      </c>
    </row>
    <row r="369" spans="1:37" x14ac:dyDescent="0.25">
      <c r="A369" s="2" t="s">
        <v>548</v>
      </c>
      <c r="B369" s="2" t="s">
        <v>551</v>
      </c>
      <c r="C369" t="str">
        <f>IFERROR(VLOOKUP($B369,Kraftvärmeprod!$B$1:$AH$479,MATCH(C$3,Kraftvärmeprod!$B$1:$AG$1,0),FALSE)/1,"")</f>
        <v/>
      </c>
      <c r="D369" t="str">
        <f>IFERROR(VLOOKUP($B369,Kraftvärmeprod!$B$1:$AH$479,MATCH(D$3,Kraftvärmeprod!$B$1:$AG$1,0),FALSE)/1,"")</f>
        <v/>
      </c>
      <c r="E369">
        <f>IFERROR(VLOOKUP($B369,Kraftvärmeprod!$B$1:$AH$479,MATCH(E$2,Kraftvärmeprod!$B$1:$AG$1,0),FALSE)/1,0)-IFERROR(VLOOKUP($B369,'Slutlig allokering kvv'!$B$2:$AC$462,MATCH(E$3,'Slutlig allokering kvv'!$B$1:$AJ$1,0),FALSE)/1,0)</f>
        <v>0</v>
      </c>
      <c r="F369">
        <f>IFERROR(VLOOKUP($B369,Kraftvärmeprod!$B$1:$AH$479,MATCH(F$2,Kraftvärmeprod!$B$1:$AG$1,0),FALSE)/1,0)-IFERROR(VLOOKUP($B369,'Slutlig allokering kvv'!$B$2:$AC$462,MATCH(F$3,'Slutlig allokering kvv'!$B$1:$AJ$1,0),FALSE)/1,0)</f>
        <v>0</v>
      </c>
      <c r="G369">
        <f>IFERROR(VLOOKUP($B369,Kraftvärmeprod!$B$1:$AH$479,MATCH(G$2,Kraftvärmeprod!$B$1:$AG$1,0),FALSE)/1,0)-IFERROR(VLOOKUP($B369,'Slutlig allokering kvv'!$B$2:$AC$462,MATCH(G$3,'Slutlig allokering kvv'!$B$1:$AJ$1,0),FALSE)/1,0)</f>
        <v>0</v>
      </c>
      <c r="H369">
        <f>IFERROR(VLOOKUP($B369,Kraftvärmeprod!$B$1:$AH$479,MATCH(H$2,Kraftvärmeprod!$B$1:$AG$1,0),FALSE)/1,0)-IFERROR(VLOOKUP($B369,'Slutlig allokering kvv'!$B$2:$AC$462,MATCH(H$3,'Slutlig allokering kvv'!$B$1:$AJ$1,0),FALSE)/1,0)</f>
        <v>0</v>
      </c>
      <c r="I369">
        <f>IFERROR(VLOOKUP($B369,Kraftvärmeprod!$B$1:$AH$479,MATCH(I$2,Kraftvärmeprod!$B$1:$AG$1,0),FALSE)/1,0)-IFERROR(VLOOKUP($B369,'Slutlig allokering kvv'!$B$2:$AC$462,MATCH(I$3,'Slutlig allokering kvv'!$B$1:$AJ$1,0),FALSE)/1,0)</f>
        <v>0</v>
      </c>
      <c r="J369">
        <f>IFERROR(VLOOKUP($B369,Kraftvärmeprod!$B$1:$AH$479,MATCH(J$2,Kraftvärmeprod!$B$1:$AG$1,0),FALSE)/1,0)-IFERROR(VLOOKUP($B369,'Slutlig allokering kvv'!$B$2:$AC$462,MATCH(J$3,'Slutlig allokering kvv'!$B$1:$AJ$1,0),FALSE)/1,0)</f>
        <v>0</v>
      </c>
      <c r="K369">
        <f>IFERROR(VLOOKUP($B369,Kraftvärmeprod!$B$1:$AH$479,MATCH(K$2,Kraftvärmeprod!$B$1:$AG$1,0),FALSE)/1,0)-IFERROR(VLOOKUP($B369,'Slutlig allokering kvv'!$B$2:$AC$462,MATCH(K$3,'Slutlig allokering kvv'!$B$1:$AJ$1,0),FALSE)/1,0)</f>
        <v>0</v>
      </c>
      <c r="L369">
        <f>IFERROR(VLOOKUP($B369,Kraftvärmeprod!$B$1:$AH$479,MATCH(L$2,Kraftvärmeprod!$B$1:$AG$1,0),FALSE)/1,0)-IFERROR(VLOOKUP($B369,'Slutlig allokering kvv'!$B$2:$AC$462,MATCH(L$3,'Slutlig allokering kvv'!$B$1:$AJ$1,0),FALSE)/1,0)</f>
        <v>0</v>
      </c>
      <c r="M369">
        <f>IFERROR(VLOOKUP($B369,Kraftvärmeprod!$B$1:$AH$479,MATCH(M$2,Kraftvärmeprod!$B$1:$AG$1,0),FALSE)/1,0)-IFERROR(VLOOKUP($B369,'Slutlig allokering kvv'!$B$2:$AC$462,MATCH(M$3,'Slutlig allokering kvv'!$B$1:$AJ$1,0),FALSE)/1,0)</f>
        <v>0</v>
      </c>
      <c r="N369">
        <f>IFERROR(VLOOKUP($B369,Kraftvärmeprod!$B$1:$AH$479,MATCH(N$2,Kraftvärmeprod!$B$1:$AG$1,0),FALSE)/1,0)-IFERROR(VLOOKUP($B369,'Slutlig allokering kvv'!$B$2:$AC$462,MATCH(N$3,'Slutlig allokering kvv'!$B$1:$AJ$1,0),FALSE)/1,0)</f>
        <v>0</v>
      </c>
      <c r="O369">
        <f>IFERROR(VLOOKUP($B369,Kraftvärmeprod!$B$1:$AH$479,MATCH(O$2,Kraftvärmeprod!$B$1:$AG$1,0),FALSE)/1,0)-IFERROR(VLOOKUP($B369,'Slutlig allokering kvv'!$B$2:$AC$462,MATCH(O$3,'Slutlig allokering kvv'!$B$1:$AJ$1,0),FALSE)/1,0)</f>
        <v>0</v>
      </c>
      <c r="P369">
        <f>IFERROR(VLOOKUP($B369,Kraftvärmeprod!$B$1:$AH$479,MATCH(P$2,Kraftvärmeprod!$B$1:$AG$1,0),FALSE)/1,0)-IFERROR(VLOOKUP($B369,'Slutlig allokering kvv'!$B$2:$AC$462,MATCH(P$3,'Slutlig allokering kvv'!$B$1:$AJ$1,0),FALSE)/1,0)</f>
        <v>0</v>
      </c>
      <c r="Q369">
        <f>IFERROR(VLOOKUP($B369,Kraftvärmeprod!$B$1:$AH$479,MATCH(Q$2,Kraftvärmeprod!$B$1:$AG$1,0),FALSE)/1,0)-IFERROR(VLOOKUP($B369,'Slutlig allokering kvv'!$B$2:$AC$462,MATCH(Q$3,'Slutlig allokering kvv'!$B$1:$AJ$1,0),FALSE)/1,0)</f>
        <v>0</v>
      </c>
      <c r="R369">
        <f>IFERROR(VLOOKUP($B369,Kraftvärmeprod!$B$1:$AH$479,MATCH(R$2,Kraftvärmeprod!$B$1:$AG$1,0),FALSE)/1,0)-IFERROR(VLOOKUP($B369,'Slutlig allokering kvv'!$B$2:$AC$462,MATCH(R$3,'Slutlig allokering kvv'!$B$1:$AJ$1,0),FALSE)/1,0)</f>
        <v>0</v>
      </c>
      <c r="S369">
        <f>IFERROR(VLOOKUP($B369,Kraftvärmeprod!$B$1:$AH$479,MATCH(S$2,Kraftvärmeprod!$B$1:$AG$1,0),FALSE)/1,0)-IFERROR(VLOOKUP($B369,'Slutlig allokering kvv'!$B$2:$AC$462,MATCH(S$3,'Slutlig allokering kvv'!$B$1:$AJ$1,0),FALSE)/1,0)</f>
        <v>0</v>
      </c>
      <c r="T369" s="6">
        <f>IFERROR(VLOOKUP($B369,Miljö!$B$1:$S$477,MATCH(T$2,Miljö!$B$1:$X$1,0),FALSE)/1,0)-IFERROR(VLOOKUP($B369,'Slutlig allokering kvv'!$B$2:$AC$462,MATCH(T$3,'Slutlig allokering kvv'!$B$1:$AJ$1,0),FALSE)/1,0)</f>
        <v>0</v>
      </c>
      <c r="U369">
        <f>IFERROR(VLOOKUP($B369,Kraftvärmeprod!$B$1:$AH$479,MATCH(U$2,Kraftvärmeprod!$B$1:$AG$1,0),FALSE)/1,0)-IFERROR(VLOOKUP($B369,'Slutlig allokering kvv'!$B$2:$AC$462,MATCH(U$3,'Slutlig allokering kvv'!$B$1:$AJ$1,0),FALSE)/1,0)</f>
        <v>0</v>
      </c>
      <c r="V369">
        <f>IFERROR(VLOOKUP($B369,Kraftvärmeprod!$B$1:$AH$479,MATCH(V$2,Kraftvärmeprod!$B$1:$AG$1,0),FALSE)/1,0)-IFERROR(VLOOKUP($B369,'Slutlig allokering kvv'!$B$2:$AC$462,MATCH(V$3,'Slutlig allokering kvv'!$B$1:$AJ$1,0),FALSE)/1,0)</f>
        <v>0</v>
      </c>
      <c r="W369">
        <f>IFERROR(VLOOKUP($B369,Kraftvärmeprod!$B$1:$AH$479,MATCH(W$2,Kraftvärmeprod!$B$1:$AG$1,0),FALSE)/1,0)-IFERROR(VLOOKUP($B369,'Slutlig allokering kvv'!$B$2:$AC$462,MATCH(W$3,'Slutlig allokering kvv'!$B$1:$AJ$1,0),FALSE)/1,0)</f>
        <v>0</v>
      </c>
      <c r="X369">
        <f>IFERROR(VLOOKUP($B369,Kraftvärmeprod!$B$1:$AH$479,MATCH(X$2,Kraftvärmeprod!$B$1:$AG$1,0),FALSE)/1,0)-IFERROR(VLOOKUP($B369,'Slutlig allokering kvv'!$B$2:$AC$462,MATCH(X$3,'Slutlig allokering kvv'!$B$1:$AJ$1,0),FALSE)/1,0)</f>
        <v>0</v>
      </c>
      <c r="Y369">
        <f>IFERROR(VLOOKUP($B369,Kraftvärmeprod!$B$1:$AH$479,MATCH(Y$2,Kraftvärmeprod!$B$1:$AG$1,0),FALSE)/1,0)-IFERROR(VLOOKUP($B369,'Slutlig allokering kvv'!$B$2:$AC$462,MATCH(Y$3,'Slutlig allokering kvv'!$B$1:$AJ$1,0),FALSE)/1,0)</f>
        <v>0</v>
      </c>
      <c r="Z369">
        <f>IFERROR(VLOOKUP($B369,Kraftvärmeprod!$B$1:$AH$479,MATCH(Z$2,Kraftvärmeprod!$B$1:$AG$1,0),FALSE)/1,0)-IFERROR(VLOOKUP($B369,'Slutlig allokering kvv'!$B$2:$AC$462,MATCH(Z$3,'Slutlig allokering kvv'!$B$1:$AJ$1,0),FALSE)/1,0)</f>
        <v>0</v>
      </c>
      <c r="AA369">
        <f>IFERROR(VLOOKUP($B369,Kraftvärmeprod!$B$1:$AH$479,MATCH(AA$2,Kraftvärmeprod!$B$1:$AG$1,0),FALSE)/1,0)-IFERROR(VLOOKUP($B369,'Slutlig allokering kvv'!$B$2:$AC$462,MATCH(AA$3,'Slutlig allokering kvv'!$B$1:$AJ$1,0),FALSE)/1,0)</f>
        <v>0</v>
      </c>
      <c r="AE369">
        <f t="shared" si="10"/>
        <v>0</v>
      </c>
      <c r="AG369">
        <f>IFERROR(VLOOKUP(B369,'Slutlig allokering kvv'!$B$2:$AJ$462,MATCH("Summa slutlig allokerad tillförd energi (utan hjälpel och rökgaskondensering):",'Slutlig allokering kvv'!$B$1:$AK$1,0),FALSE)/1,"")</f>
        <v>0</v>
      </c>
      <c r="AI369" s="137" t="str">
        <f>IFERROR(1-VLOOKUP(B369,'Slutlig allokering kvv'!$B$2:$AJ$462,MATCH("Andel av bränsle i kvv som allokerats till värme, exklusive rökgaskondensering och hjälpel",'Slutlig allokering kvv'!$B$1:$AK$1,0),FALSE),"")</f>
        <v/>
      </c>
      <c r="AK369" s="137" t="str">
        <f t="shared" si="11"/>
        <v/>
      </c>
    </row>
    <row r="370" spans="1:37" x14ac:dyDescent="0.25">
      <c r="A370" s="2" t="s">
        <v>552</v>
      </c>
      <c r="B370" s="2" t="s">
        <v>553</v>
      </c>
      <c r="C370" t="str">
        <f>IFERROR(VLOOKUP($B370,Kraftvärmeprod!$B$1:$AH$479,MATCH(C$3,Kraftvärmeprod!$B$1:$AG$1,0),FALSE)/1,"")</f>
        <v/>
      </c>
      <c r="D370" t="str">
        <f>IFERROR(VLOOKUP($B370,Kraftvärmeprod!$B$1:$AH$479,MATCH(D$3,Kraftvärmeprod!$B$1:$AG$1,0),FALSE)/1,"")</f>
        <v/>
      </c>
      <c r="E370">
        <f>IFERROR(VLOOKUP($B370,Kraftvärmeprod!$B$1:$AH$479,MATCH(E$2,Kraftvärmeprod!$B$1:$AG$1,0),FALSE)/1,0)-IFERROR(VLOOKUP($B370,'Slutlig allokering kvv'!$B$2:$AC$462,MATCH(E$3,'Slutlig allokering kvv'!$B$1:$AJ$1,0),FALSE)/1,0)</f>
        <v>0</v>
      </c>
      <c r="F370">
        <f>IFERROR(VLOOKUP($B370,Kraftvärmeprod!$B$1:$AH$479,MATCH(F$2,Kraftvärmeprod!$B$1:$AG$1,0),FALSE)/1,0)-IFERROR(VLOOKUP($B370,'Slutlig allokering kvv'!$B$2:$AC$462,MATCH(F$3,'Slutlig allokering kvv'!$B$1:$AJ$1,0),FALSE)/1,0)</f>
        <v>0</v>
      </c>
      <c r="G370">
        <f>IFERROR(VLOOKUP($B370,Kraftvärmeprod!$B$1:$AH$479,MATCH(G$2,Kraftvärmeprod!$B$1:$AG$1,0),FALSE)/1,0)-IFERROR(VLOOKUP($B370,'Slutlig allokering kvv'!$B$2:$AC$462,MATCH(G$3,'Slutlig allokering kvv'!$B$1:$AJ$1,0),FALSE)/1,0)</f>
        <v>0</v>
      </c>
      <c r="H370">
        <f>IFERROR(VLOOKUP($B370,Kraftvärmeprod!$B$1:$AH$479,MATCH(H$2,Kraftvärmeprod!$B$1:$AG$1,0),FALSE)/1,0)-IFERROR(VLOOKUP($B370,'Slutlig allokering kvv'!$B$2:$AC$462,MATCH(H$3,'Slutlig allokering kvv'!$B$1:$AJ$1,0),FALSE)/1,0)</f>
        <v>0</v>
      </c>
      <c r="I370">
        <f>IFERROR(VLOOKUP($B370,Kraftvärmeprod!$B$1:$AH$479,MATCH(I$2,Kraftvärmeprod!$B$1:$AG$1,0),FALSE)/1,0)-IFERROR(VLOOKUP($B370,'Slutlig allokering kvv'!$B$2:$AC$462,MATCH(I$3,'Slutlig allokering kvv'!$B$1:$AJ$1,0),FALSE)/1,0)</f>
        <v>0</v>
      </c>
      <c r="J370">
        <f>IFERROR(VLOOKUP($B370,Kraftvärmeprod!$B$1:$AH$479,MATCH(J$2,Kraftvärmeprod!$B$1:$AG$1,0),FALSE)/1,0)-IFERROR(VLOOKUP($B370,'Slutlig allokering kvv'!$B$2:$AC$462,MATCH(J$3,'Slutlig allokering kvv'!$B$1:$AJ$1,0),FALSE)/1,0)</f>
        <v>0</v>
      </c>
      <c r="K370">
        <f>IFERROR(VLOOKUP($B370,Kraftvärmeprod!$B$1:$AH$479,MATCH(K$2,Kraftvärmeprod!$B$1:$AG$1,0),FALSE)/1,0)-IFERROR(VLOOKUP($B370,'Slutlig allokering kvv'!$B$2:$AC$462,MATCH(K$3,'Slutlig allokering kvv'!$B$1:$AJ$1,0),FALSE)/1,0)</f>
        <v>0</v>
      </c>
      <c r="L370">
        <f>IFERROR(VLOOKUP($B370,Kraftvärmeprod!$B$1:$AH$479,MATCH(L$2,Kraftvärmeprod!$B$1:$AG$1,0),FALSE)/1,0)-IFERROR(VLOOKUP($B370,'Slutlig allokering kvv'!$B$2:$AC$462,MATCH(L$3,'Slutlig allokering kvv'!$B$1:$AJ$1,0),FALSE)/1,0)</f>
        <v>0</v>
      </c>
      <c r="M370">
        <f>IFERROR(VLOOKUP($B370,Kraftvärmeprod!$B$1:$AH$479,MATCH(M$2,Kraftvärmeprod!$B$1:$AG$1,0),FALSE)/1,0)-IFERROR(VLOOKUP($B370,'Slutlig allokering kvv'!$B$2:$AC$462,MATCH(M$3,'Slutlig allokering kvv'!$B$1:$AJ$1,0),FALSE)/1,0)</f>
        <v>0</v>
      </c>
      <c r="N370">
        <f>IFERROR(VLOOKUP($B370,Kraftvärmeprod!$B$1:$AH$479,MATCH(N$2,Kraftvärmeprod!$B$1:$AG$1,0),FALSE)/1,0)-IFERROR(VLOOKUP($B370,'Slutlig allokering kvv'!$B$2:$AC$462,MATCH(N$3,'Slutlig allokering kvv'!$B$1:$AJ$1,0),FALSE)/1,0)</f>
        <v>0</v>
      </c>
      <c r="O370">
        <f>IFERROR(VLOOKUP($B370,Kraftvärmeprod!$B$1:$AH$479,MATCH(O$2,Kraftvärmeprod!$B$1:$AG$1,0),FALSE)/1,0)-IFERROR(VLOOKUP($B370,'Slutlig allokering kvv'!$B$2:$AC$462,MATCH(O$3,'Slutlig allokering kvv'!$B$1:$AJ$1,0),FALSE)/1,0)</f>
        <v>0</v>
      </c>
      <c r="P370">
        <f>IFERROR(VLOOKUP($B370,Kraftvärmeprod!$B$1:$AH$479,MATCH(P$2,Kraftvärmeprod!$B$1:$AG$1,0),FALSE)/1,0)-IFERROR(VLOOKUP($B370,'Slutlig allokering kvv'!$B$2:$AC$462,MATCH(P$3,'Slutlig allokering kvv'!$B$1:$AJ$1,0),FALSE)/1,0)</f>
        <v>0</v>
      </c>
      <c r="Q370">
        <f>IFERROR(VLOOKUP($B370,Kraftvärmeprod!$B$1:$AH$479,MATCH(Q$2,Kraftvärmeprod!$B$1:$AG$1,0),FALSE)/1,0)-IFERROR(VLOOKUP($B370,'Slutlig allokering kvv'!$B$2:$AC$462,MATCH(Q$3,'Slutlig allokering kvv'!$B$1:$AJ$1,0),FALSE)/1,0)</f>
        <v>0</v>
      </c>
      <c r="R370">
        <f>IFERROR(VLOOKUP($B370,Kraftvärmeprod!$B$1:$AH$479,MATCH(R$2,Kraftvärmeprod!$B$1:$AG$1,0),FALSE)/1,0)-IFERROR(VLOOKUP($B370,'Slutlig allokering kvv'!$B$2:$AC$462,MATCH(R$3,'Slutlig allokering kvv'!$B$1:$AJ$1,0),FALSE)/1,0)</f>
        <v>0</v>
      </c>
      <c r="S370">
        <f>IFERROR(VLOOKUP($B370,Kraftvärmeprod!$B$1:$AH$479,MATCH(S$2,Kraftvärmeprod!$B$1:$AG$1,0),FALSE)/1,0)-IFERROR(VLOOKUP($B370,'Slutlig allokering kvv'!$B$2:$AC$462,MATCH(S$3,'Slutlig allokering kvv'!$B$1:$AJ$1,0),FALSE)/1,0)</f>
        <v>0</v>
      </c>
      <c r="T370" s="6">
        <f>IFERROR(VLOOKUP($B370,Miljö!$B$1:$S$477,MATCH(T$2,Miljö!$B$1:$X$1,0),FALSE)/1,0)-IFERROR(VLOOKUP($B370,'Slutlig allokering kvv'!$B$2:$AC$462,MATCH(T$3,'Slutlig allokering kvv'!$B$1:$AJ$1,0),FALSE)/1,0)</f>
        <v>0</v>
      </c>
      <c r="U370">
        <f>IFERROR(VLOOKUP($B370,Kraftvärmeprod!$B$1:$AH$479,MATCH(U$2,Kraftvärmeprod!$B$1:$AG$1,0),FALSE)/1,0)-IFERROR(VLOOKUP($B370,'Slutlig allokering kvv'!$B$2:$AC$462,MATCH(U$3,'Slutlig allokering kvv'!$B$1:$AJ$1,0),FALSE)/1,0)</f>
        <v>0</v>
      </c>
      <c r="V370">
        <f>IFERROR(VLOOKUP($B370,Kraftvärmeprod!$B$1:$AH$479,MATCH(V$2,Kraftvärmeprod!$B$1:$AG$1,0),FALSE)/1,0)-IFERROR(VLOOKUP($B370,'Slutlig allokering kvv'!$B$2:$AC$462,MATCH(V$3,'Slutlig allokering kvv'!$B$1:$AJ$1,0),FALSE)/1,0)</f>
        <v>0</v>
      </c>
      <c r="W370">
        <f>IFERROR(VLOOKUP($B370,Kraftvärmeprod!$B$1:$AH$479,MATCH(W$2,Kraftvärmeprod!$B$1:$AG$1,0),FALSE)/1,0)-IFERROR(VLOOKUP($B370,'Slutlig allokering kvv'!$B$2:$AC$462,MATCH(W$3,'Slutlig allokering kvv'!$B$1:$AJ$1,0),FALSE)/1,0)</f>
        <v>0</v>
      </c>
      <c r="X370">
        <f>IFERROR(VLOOKUP($B370,Kraftvärmeprod!$B$1:$AH$479,MATCH(X$2,Kraftvärmeprod!$B$1:$AG$1,0),FALSE)/1,0)-IFERROR(VLOOKUP($B370,'Slutlig allokering kvv'!$B$2:$AC$462,MATCH(X$3,'Slutlig allokering kvv'!$B$1:$AJ$1,0),FALSE)/1,0)</f>
        <v>0</v>
      </c>
      <c r="Y370">
        <f>IFERROR(VLOOKUP($B370,Kraftvärmeprod!$B$1:$AH$479,MATCH(Y$2,Kraftvärmeprod!$B$1:$AG$1,0),FALSE)/1,0)-IFERROR(VLOOKUP($B370,'Slutlig allokering kvv'!$B$2:$AC$462,MATCH(Y$3,'Slutlig allokering kvv'!$B$1:$AJ$1,0),FALSE)/1,0)</f>
        <v>0</v>
      </c>
      <c r="Z370">
        <f>IFERROR(VLOOKUP($B370,Kraftvärmeprod!$B$1:$AH$479,MATCH(Z$2,Kraftvärmeprod!$B$1:$AG$1,0),FALSE)/1,0)-IFERROR(VLOOKUP($B370,'Slutlig allokering kvv'!$B$2:$AC$462,MATCH(Z$3,'Slutlig allokering kvv'!$B$1:$AJ$1,0),FALSE)/1,0)</f>
        <v>0</v>
      </c>
      <c r="AA370">
        <f>IFERROR(VLOOKUP($B370,Kraftvärmeprod!$B$1:$AH$479,MATCH(AA$2,Kraftvärmeprod!$B$1:$AG$1,0),FALSE)/1,0)-IFERROR(VLOOKUP($B370,'Slutlig allokering kvv'!$B$2:$AC$462,MATCH(AA$3,'Slutlig allokering kvv'!$B$1:$AJ$1,0),FALSE)/1,0)</f>
        <v>0</v>
      </c>
      <c r="AE370">
        <f t="shared" si="10"/>
        <v>0</v>
      </c>
      <c r="AG370">
        <f>IFERROR(VLOOKUP(B370,'Slutlig allokering kvv'!$B$2:$AJ$462,MATCH("Summa slutlig allokerad tillförd energi (utan hjälpel och rökgaskondensering):",'Slutlig allokering kvv'!$B$1:$AK$1,0),FALSE)/1,"")</f>
        <v>0</v>
      </c>
      <c r="AI370" s="137" t="str">
        <f>IFERROR(1-VLOOKUP(B370,'Slutlig allokering kvv'!$B$2:$AJ$462,MATCH("Andel av bränsle i kvv som allokerats till värme, exklusive rökgaskondensering och hjälpel",'Slutlig allokering kvv'!$B$1:$AK$1,0),FALSE),"")</f>
        <v/>
      </c>
      <c r="AK370" s="137" t="str">
        <f t="shared" si="11"/>
        <v/>
      </c>
    </row>
    <row r="371" spans="1:37" x14ac:dyDescent="0.25">
      <c r="A371" s="2" t="s">
        <v>552</v>
      </c>
      <c r="B371" s="2" t="s">
        <v>554</v>
      </c>
      <c r="C371" t="str">
        <f>IFERROR(VLOOKUP($B371,Kraftvärmeprod!$B$1:$AH$479,MATCH(C$3,Kraftvärmeprod!$B$1:$AG$1,0),FALSE)/1,"")</f>
        <v/>
      </c>
      <c r="D371" t="str">
        <f>IFERROR(VLOOKUP($B371,Kraftvärmeprod!$B$1:$AH$479,MATCH(D$3,Kraftvärmeprod!$B$1:$AG$1,0),FALSE)/1,"")</f>
        <v/>
      </c>
      <c r="E371">
        <f>IFERROR(VLOOKUP($B371,Kraftvärmeprod!$B$1:$AH$479,MATCH(E$2,Kraftvärmeprod!$B$1:$AG$1,0),FALSE)/1,0)-IFERROR(VLOOKUP($B371,'Slutlig allokering kvv'!$B$2:$AC$462,MATCH(E$3,'Slutlig allokering kvv'!$B$1:$AJ$1,0),FALSE)/1,0)</f>
        <v>0</v>
      </c>
      <c r="F371">
        <f>IFERROR(VLOOKUP($B371,Kraftvärmeprod!$B$1:$AH$479,MATCH(F$2,Kraftvärmeprod!$B$1:$AG$1,0),FALSE)/1,0)-IFERROR(VLOOKUP($B371,'Slutlig allokering kvv'!$B$2:$AC$462,MATCH(F$3,'Slutlig allokering kvv'!$B$1:$AJ$1,0),FALSE)/1,0)</f>
        <v>0</v>
      </c>
      <c r="G371">
        <f>IFERROR(VLOOKUP($B371,Kraftvärmeprod!$B$1:$AH$479,MATCH(G$2,Kraftvärmeprod!$B$1:$AG$1,0),FALSE)/1,0)-IFERROR(VLOOKUP($B371,'Slutlig allokering kvv'!$B$2:$AC$462,MATCH(G$3,'Slutlig allokering kvv'!$B$1:$AJ$1,0),FALSE)/1,0)</f>
        <v>0</v>
      </c>
      <c r="H371">
        <f>IFERROR(VLOOKUP($B371,Kraftvärmeprod!$B$1:$AH$479,MATCH(H$2,Kraftvärmeprod!$B$1:$AG$1,0),FALSE)/1,0)-IFERROR(VLOOKUP($B371,'Slutlig allokering kvv'!$B$2:$AC$462,MATCH(H$3,'Slutlig allokering kvv'!$B$1:$AJ$1,0),FALSE)/1,0)</f>
        <v>0</v>
      </c>
      <c r="I371">
        <f>IFERROR(VLOOKUP($B371,Kraftvärmeprod!$B$1:$AH$479,MATCH(I$2,Kraftvärmeprod!$B$1:$AG$1,0),FALSE)/1,0)-IFERROR(VLOOKUP($B371,'Slutlig allokering kvv'!$B$2:$AC$462,MATCH(I$3,'Slutlig allokering kvv'!$B$1:$AJ$1,0),FALSE)/1,0)</f>
        <v>0</v>
      </c>
      <c r="J371">
        <f>IFERROR(VLOOKUP($B371,Kraftvärmeprod!$B$1:$AH$479,MATCH(J$2,Kraftvärmeprod!$B$1:$AG$1,0),FALSE)/1,0)-IFERROR(VLOOKUP($B371,'Slutlig allokering kvv'!$B$2:$AC$462,MATCH(J$3,'Slutlig allokering kvv'!$B$1:$AJ$1,0),FALSE)/1,0)</f>
        <v>0</v>
      </c>
      <c r="K371">
        <f>IFERROR(VLOOKUP($B371,Kraftvärmeprod!$B$1:$AH$479,MATCH(K$2,Kraftvärmeprod!$B$1:$AG$1,0),FALSE)/1,0)-IFERROR(VLOOKUP($B371,'Slutlig allokering kvv'!$B$2:$AC$462,MATCH(K$3,'Slutlig allokering kvv'!$B$1:$AJ$1,0),FALSE)/1,0)</f>
        <v>0</v>
      </c>
      <c r="L371">
        <f>IFERROR(VLOOKUP($B371,Kraftvärmeprod!$B$1:$AH$479,MATCH(L$2,Kraftvärmeprod!$B$1:$AG$1,0),FALSE)/1,0)-IFERROR(VLOOKUP($B371,'Slutlig allokering kvv'!$B$2:$AC$462,MATCH(L$3,'Slutlig allokering kvv'!$B$1:$AJ$1,0),FALSE)/1,0)</f>
        <v>0</v>
      </c>
      <c r="M371">
        <f>IFERROR(VLOOKUP($B371,Kraftvärmeprod!$B$1:$AH$479,MATCH(M$2,Kraftvärmeprod!$B$1:$AG$1,0),FALSE)/1,0)-IFERROR(VLOOKUP($B371,'Slutlig allokering kvv'!$B$2:$AC$462,MATCH(M$3,'Slutlig allokering kvv'!$B$1:$AJ$1,0),FALSE)/1,0)</f>
        <v>0</v>
      </c>
      <c r="N371">
        <f>IFERROR(VLOOKUP($B371,Kraftvärmeprod!$B$1:$AH$479,MATCH(N$2,Kraftvärmeprod!$B$1:$AG$1,0),FALSE)/1,0)-IFERROR(VLOOKUP($B371,'Slutlig allokering kvv'!$B$2:$AC$462,MATCH(N$3,'Slutlig allokering kvv'!$B$1:$AJ$1,0),FALSE)/1,0)</f>
        <v>0</v>
      </c>
      <c r="O371">
        <f>IFERROR(VLOOKUP($B371,Kraftvärmeprod!$B$1:$AH$479,MATCH(O$2,Kraftvärmeprod!$B$1:$AG$1,0),FALSE)/1,0)-IFERROR(VLOOKUP($B371,'Slutlig allokering kvv'!$B$2:$AC$462,MATCH(O$3,'Slutlig allokering kvv'!$B$1:$AJ$1,0),FALSE)/1,0)</f>
        <v>0</v>
      </c>
      <c r="P371">
        <f>IFERROR(VLOOKUP($B371,Kraftvärmeprod!$B$1:$AH$479,MATCH(P$2,Kraftvärmeprod!$B$1:$AG$1,0),FALSE)/1,0)-IFERROR(VLOOKUP($B371,'Slutlig allokering kvv'!$B$2:$AC$462,MATCH(P$3,'Slutlig allokering kvv'!$B$1:$AJ$1,0),FALSE)/1,0)</f>
        <v>0</v>
      </c>
      <c r="Q371">
        <f>IFERROR(VLOOKUP($B371,Kraftvärmeprod!$B$1:$AH$479,MATCH(Q$2,Kraftvärmeprod!$B$1:$AG$1,0),FALSE)/1,0)-IFERROR(VLOOKUP($B371,'Slutlig allokering kvv'!$B$2:$AC$462,MATCH(Q$3,'Slutlig allokering kvv'!$B$1:$AJ$1,0),FALSE)/1,0)</f>
        <v>0</v>
      </c>
      <c r="R371">
        <f>IFERROR(VLOOKUP($B371,Kraftvärmeprod!$B$1:$AH$479,MATCH(R$2,Kraftvärmeprod!$B$1:$AG$1,0),FALSE)/1,0)-IFERROR(VLOOKUP($B371,'Slutlig allokering kvv'!$B$2:$AC$462,MATCH(R$3,'Slutlig allokering kvv'!$B$1:$AJ$1,0),FALSE)/1,0)</f>
        <v>0</v>
      </c>
      <c r="S371">
        <f>IFERROR(VLOOKUP($B371,Kraftvärmeprod!$B$1:$AH$479,MATCH(S$2,Kraftvärmeprod!$B$1:$AG$1,0),FALSE)/1,0)-IFERROR(VLOOKUP($B371,'Slutlig allokering kvv'!$B$2:$AC$462,MATCH(S$3,'Slutlig allokering kvv'!$B$1:$AJ$1,0),FALSE)/1,0)</f>
        <v>0</v>
      </c>
      <c r="T371" s="6">
        <f>IFERROR(VLOOKUP($B371,Miljö!$B$1:$S$477,MATCH(T$2,Miljö!$B$1:$X$1,0),FALSE)/1,0)-IFERROR(VLOOKUP($B371,'Slutlig allokering kvv'!$B$2:$AC$462,MATCH(T$3,'Slutlig allokering kvv'!$B$1:$AJ$1,0),FALSE)/1,0)</f>
        <v>0</v>
      </c>
      <c r="U371">
        <f>IFERROR(VLOOKUP($B371,Kraftvärmeprod!$B$1:$AH$479,MATCH(U$2,Kraftvärmeprod!$B$1:$AG$1,0),FALSE)/1,0)-IFERROR(VLOOKUP($B371,'Slutlig allokering kvv'!$B$2:$AC$462,MATCH(U$3,'Slutlig allokering kvv'!$B$1:$AJ$1,0),FALSE)/1,0)</f>
        <v>0</v>
      </c>
      <c r="V371">
        <f>IFERROR(VLOOKUP($B371,Kraftvärmeprod!$B$1:$AH$479,MATCH(V$2,Kraftvärmeprod!$B$1:$AG$1,0),FALSE)/1,0)-IFERROR(VLOOKUP($B371,'Slutlig allokering kvv'!$B$2:$AC$462,MATCH(V$3,'Slutlig allokering kvv'!$B$1:$AJ$1,0),FALSE)/1,0)</f>
        <v>0</v>
      </c>
      <c r="W371">
        <f>IFERROR(VLOOKUP($B371,Kraftvärmeprod!$B$1:$AH$479,MATCH(W$2,Kraftvärmeprod!$B$1:$AG$1,0),FALSE)/1,0)-IFERROR(VLOOKUP($B371,'Slutlig allokering kvv'!$B$2:$AC$462,MATCH(W$3,'Slutlig allokering kvv'!$B$1:$AJ$1,0),FALSE)/1,0)</f>
        <v>0</v>
      </c>
      <c r="X371">
        <f>IFERROR(VLOOKUP($B371,Kraftvärmeprod!$B$1:$AH$479,MATCH(X$2,Kraftvärmeprod!$B$1:$AG$1,0),FALSE)/1,0)-IFERROR(VLOOKUP($B371,'Slutlig allokering kvv'!$B$2:$AC$462,MATCH(X$3,'Slutlig allokering kvv'!$B$1:$AJ$1,0),FALSE)/1,0)</f>
        <v>0</v>
      </c>
      <c r="Y371">
        <f>IFERROR(VLOOKUP($B371,Kraftvärmeprod!$B$1:$AH$479,MATCH(Y$2,Kraftvärmeprod!$B$1:$AG$1,0),FALSE)/1,0)-IFERROR(VLOOKUP($B371,'Slutlig allokering kvv'!$B$2:$AC$462,MATCH(Y$3,'Slutlig allokering kvv'!$B$1:$AJ$1,0),FALSE)/1,0)</f>
        <v>0</v>
      </c>
      <c r="Z371">
        <f>IFERROR(VLOOKUP($B371,Kraftvärmeprod!$B$1:$AH$479,MATCH(Z$2,Kraftvärmeprod!$B$1:$AG$1,0),FALSE)/1,0)-IFERROR(VLOOKUP($B371,'Slutlig allokering kvv'!$B$2:$AC$462,MATCH(Z$3,'Slutlig allokering kvv'!$B$1:$AJ$1,0),FALSE)/1,0)</f>
        <v>0</v>
      </c>
      <c r="AA371">
        <f>IFERROR(VLOOKUP($B371,Kraftvärmeprod!$B$1:$AH$479,MATCH(AA$2,Kraftvärmeprod!$B$1:$AG$1,0),FALSE)/1,0)-IFERROR(VLOOKUP($B371,'Slutlig allokering kvv'!$B$2:$AC$462,MATCH(AA$3,'Slutlig allokering kvv'!$B$1:$AJ$1,0),FALSE)/1,0)</f>
        <v>0</v>
      </c>
      <c r="AE371">
        <f t="shared" si="10"/>
        <v>0</v>
      </c>
      <c r="AG371">
        <f>IFERROR(VLOOKUP(B371,'Slutlig allokering kvv'!$B$2:$AJ$462,MATCH("Summa slutlig allokerad tillförd energi (utan hjälpel och rökgaskondensering):",'Slutlig allokering kvv'!$B$1:$AK$1,0),FALSE)/1,"")</f>
        <v>0</v>
      </c>
      <c r="AI371" s="137" t="str">
        <f>IFERROR(1-VLOOKUP(B371,'Slutlig allokering kvv'!$B$2:$AJ$462,MATCH("Andel av bränsle i kvv som allokerats till värme, exklusive rökgaskondensering och hjälpel",'Slutlig allokering kvv'!$B$1:$AK$1,0),FALSE),"")</f>
        <v/>
      </c>
      <c r="AK371" s="137" t="str">
        <f t="shared" si="11"/>
        <v/>
      </c>
    </row>
    <row r="372" spans="1:37" x14ac:dyDescent="0.25">
      <c r="A372" s="2" t="s">
        <v>552</v>
      </c>
      <c r="B372" s="2" t="s">
        <v>555</v>
      </c>
      <c r="C372" t="str">
        <f>IFERROR(VLOOKUP($B372,Kraftvärmeprod!$B$1:$AH$479,MATCH(C$3,Kraftvärmeprod!$B$1:$AG$1,0),FALSE)/1,"")</f>
        <v/>
      </c>
      <c r="D372" t="str">
        <f>IFERROR(VLOOKUP($B372,Kraftvärmeprod!$B$1:$AH$479,MATCH(D$3,Kraftvärmeprod!$B$1:$AG$1,0),FALSE)/1,"")</f>
        <v/>
      </c>
      <c r="E372">
        <f>IFERROR(VLOOKUP($B372,Kraftvärmeprod!$B$1:$AH$479,MATCH(E$2,Kraftvärmeprod!$B$1:$AG$1,0),FALSE)/1,0)-IFERROR(VLOOKUP($B372,'Slutlig allokering kvv'!$B$2:$AC$462,MATCH(E$3,'Slutlig allokering kvv'!$B$1:$AJ$1,0),FALSE)/1,0)</f>
        <v>0</v>
      </c>
      <c r="F372">
        <f>IFERROR(VLOOKUP($B372,Kraftvärmeprod!$B$1:$AH$479,MATCH(F$2,Kraftvärmeprod!$B$1:$AG$1,0),FALSE)/1,0)-IFERROR(VLOOKUP($B372,'Slutlig allokering kvv'!$B$2:$AC$462,MATCH(F$3,'Slutlig allokering kvv'!$B$1:$AJ$1,0),FALSE)/1,0)</f>
        <v>0</v>
      </c>
      <c r="G372">
        <f>IFERROR(VLOOKUP($B372,Kraftvärmeprod!$B$1:$AH$479,MATCH(G$2,Kraftvärmeprod!$B$1:$AG$1,0),FALSE)/1,0)-IFERROR(VLOOKUP($B372,'Slutlig allokering kvv'!$B$2:$AC$462,MATCH(G$3,'Slutlig allokering kvv'!$B$1:$AJ$1,0),FALSE)/1,0)</f>
        <v>0</v>
      </c>
      <c r="H372">
        <f>IFERROR(VLOOKUP($B372,Kraftvärmeprod!$B$1:$AH$479,MATCH(H$2,Kraftvärmeprod!$B$1:$AG$1,0),FALSE)/1,0)-IFERROR(VLOOKUP($B372,'Slutlig allokering kvv'!$B$2:$AC$462,MATCH(H$3,'Slutlig allokering kvv'!$B$1:$AJ$1,0),FALSE)/1,0)</f>
        <v>0</v>
      </c>
      <c r="I372">
        <f>IFERROR(VLOOKUP($B372,Kraftvärmeprod!$B$1:$AH$479,MATCH(I$2,Kraftvärmeprod!$B$1:$AG$1,0),FALSE)/1,0)-IFERROR(VLOOKUP($B372,'Slutlig allokering kvv'!$B$2:$AC$462,MATCH(I$3,'Slutlig allokering kvv'!$B$1:$AJ$1,0),FALSE)/1,0)</f>
        <v>0</v>
      </c>
      <c r="J372">
        <f>IFERROR(VLOOKUP($B372,Kraftvärmeprod!$B$1:$AH$479,MATCH(J$2,Kraftvärmeprod!$B$1:$AG$1,0),FALSE)/1,0)-IFERROR(VLOOKUP($B372,'Slutlig allokering kvv'!$B$2:$AC$462,MATCH(J$3,'Slutlig allokering kvv'!$B$1:$AJ$1,0),FALSE)/1,0)</f>
        <v>0</v>
      </c>
      <c r="K372">
        <f>IFERROR(VLOOKUP($B372,Kraftvärmeprod!$B$1:$AH$479,MATCH(K$2,Kraftvärmeprod!$B$1:$AG$1,0),FALSE)/1,0)-IFERROR(VLOOKUP($B372,'Slutlig allokering kvv'!$B$2:$AC$462,MATCH(K$3,'Slutlig allokering kvv'!$B$1:$AJ$1,0),FALSE)/1,0)</f>
        <v>0</v>
      </c>
      <c r="L372">
        <f>IFERROR(VLOOKUP($B372,Kraftvärmeprod!$B$1:$AH$479,MATCH(L$2,Kraftvärmeprod!$B$1:$AG$1,0),FALSE)/1,0)-IFERROR(VLOOKUP($B372,'Slutlig allokering kvv'!$B$2:$AC$462,MATCH(L$3,'Slutlig allokering kvv'!$B$1:$AJ$1,0),FALSE)/1,0)</f>
        <v>0</v>
      </c>
      <c r="M372">
        <f>IFERROR(VLOOKUP($B372,Kraftvärmeprod!$B$1:$AH$479,MATCH(M$2,Kraftvärmeprod!$B$1:$AG$1,0),FALSE)/1,0)-IFERROR(VLOOKUP($B372,'Slutlig allokering kvv'!$B$2:$AC$462,MATCH(M$3,'Slutlig allokering kvv'!$B$1:$AJ$1,0),FALSE)/1,0)</f>
        <v>0</v>
      </c>
      <c r="N372">
        <f>IFERROR(VLOOKUP($B372,Kraftvärmeprod!$B$1:$AH$479,MATCH(N$2,Kraftvärmeprod!$B$1:$AG$1,0),FALSE)/1,0)-IFERROR(VLOOKUP($B372,'Slutlig allokering kvv'!$B$2:$AC$462,MATCH(N$3,'Slutlig allokering kvv'!$B$1:$AJ$1,0),FALSE)/1,0)</f>
        <v>0</v>
      </c>
      <c r="O372">
        <f>IFERROR(VLOOKUP($B372,Kraftvärmeprod!$B$1:$AH$479,MATCH(O$2,Kraftvärmeprod!$B$1:$AG$1,0),FALSE)/1,0)-IFERROR(VLOOKUP($B372,'Slutlig allokering kvv'!$B$2:$AC$462,MATCH(O$3,'Slutlig allokering kvv'!$B$1:$AJ$1,0),FALSE)/1,0)</f>
        <v>0</v>
      </c>
      <c r="P372">
        <f>IFERROR(VLOOKUP($B372,Kraftvärmeprod!$B$1:$AH$479,MATCH(P$2,Kraftvärmeprod!$B$1:$AG$1,0),FALSE)/1,0)-IFERROR(VLOOKUP($B372,'Slutlig allokering kvv'!$B$2:$AC$462,MATCH(P$3,'Slutlig allokering kvv'!$B$1:$AJ$1,0),FALSE)/1,0)</f>
        <v>0</v>
      </c>
      <c r="Q372">
        <f>IFERROR(VLOOKUP($B372,Kraftvärmeprod!$B$1:$AH$479,MATCH(Q$2,Kraftvärmeprod!$B$1:$AG$1,0),FALSE)/1,0)-IFERROR(VLOOKUP($B372,'Slutlig allokering kvv'!$B$2:$AC$462,MATCH(Q$3,'Slutlig allokering kvv'!$B$1:$AJ$1,0),FALSE)/1,0)</f>
        <v>0</v>
      </c>
      <c r="R372">
        <f>IFERROR(VLOOKUP($B372,Kraftvärmeprod!$B$1:$AH$479,MATCH(R$2,Kraftvärmeprod!$B$1:$AG$1,0),FALSE)/1,0)-IFERROR(VLOOKUP($B372,'Slutlig allokering kvv'!$B$2:$AC$462,MATCH(R$3,'Slutlig allokering kvv'!$B$1:$AJ$1,0),FALSE)/1,0)</f>
        <v>0</v>
      </c>
      <c r="S372">
        <f>IFERROR(VLOOKUP($B372,Kraftvärmeprod!$B$1:$AH$479,MATCH(S$2,Kraftvärmeprod!$B$1:$AG$1,0),FALSE)/1,0)-IFERROR(VLOOKUP($B372,'Slutlig allokering kvv'!$B$2:$AC$462,MATCH(S$3,'Slutlig allokering kvv'!$B$1:$AJ$1,0),FALSE)/1,0)</f>
        <v>0</v>
      </c>
      <c r="T372" s="6">
        <f>IFERROR(VLOOKUP($B372,Miljö!$B$1:$S$477,MATCH(T$2,Miljö!$B$1:$X$1,0),FALSE)/1,0)-IFERROR(VLOOKUP($B372,'Slutlig allokering kvv'!$B$2:$AC$462,MATCH(T$3,'Slutlig allokering kvv'!$B$1:$AJ$1,0),FALSE)/1,0)</f>
        <v>0</v>
      </c>
      <c r="U372">
        <f>IFERROR(VLOOKUP($B372,Kraftvärmeprod!$B$1:$AH$479,MATCH(U$2,Kraftvärmeprod!$B$1:$AG$1,0),FALSE)/1,0)-IFERROR(VLOOKUP($B372,'Slutlig allokering kvv'!$B$2:$AC$462,MATCH(U$3,'Slutlig allokering kvv'!$B$1:$AJ$1,0),FALSE)/1,0)</f>
        <v>0</v>
      </c>
      <c r="V372">
        <f>IFERROR(VLOOKUP($B372,Kraftvärmeprod!$B$1:$AH$479,MATCH(V$2,Kraftvärmeprod!$B$1:$AG$1,0),FALSE)/1,0)-IFERROR(VLOOKUP($B372,'Slutlig allokering kvv'!$B$2:$AC$462,MATCH(V$3,'Slutlig allokering kvv'!$B$1:$AJ$1,0),FALSE)/1,0)</f>
        <v>0</v>
      </c>
      <c r="W372">
        <f>IFERROR(VLOOKUP($B372,Kraftvärmeprod!$B$1:$AH$479,MATCH(W$2,Kraftvärmeprod!$B$1:$AG$1,0),FALSE)/1,0)-IFERROR(VLOOKUP($B372,'Slutlig allokering kvv'!$B$2:$AC$462,MATCH(W$3,'Slutlig allokering kvv'!$B$1:$AJ$1,0),FALSE)/1,0)</f>
        <v>0</v>
      </c>
      <c r="X372">
        <f>IFERROR(VLOOKUP($B372,Kraftvärmeprod!$B$1:$AH$479,MATCH(X$2,Kraftvärmeprod!$B$1:$AG$1,0),FALSE)/1,0)-IFERROR(VLOOKUP($B372,'Slutlig allokering kvv'!$B$2:$AC$462,MATCH(X$3,'Slutlig allokering kvv'!$B$1:$AJ$1,0),FALSE)/1,0)</f>
        <v>0</v>
      </c>
      <c r="Y372">
        <f>IFERROR(VLOOKUP($B372,Kraftvärmeprod!$B$1:$AH$479,MATCH(Y$2,Kraftvärmeprod!$B$1:$AG$1,0),FALSE)/1,0)-IFERROR(VLOOKUP($B372,'Slutlig allokering kvv'!$B$2:$AC$462,MATCH(Y$3,'Slutlig allokering kvv'!$B$1:$AJ$1,0),FALSE)/1,0)</f>
        <v>0</v>
      </c>
      <c r="Z372">
        <f>IFERROR(VLOOKUP($B372,Kraftvärmeprod!$B$1:$AH$479,MATCH(Z$2,Kraftvärmeprod!$B$1:$AG$1,0),FALSE)/1,0)-IFERROR(VLOOKUP($B372,'Slutlig allokering kvv'!$B$2:$AC$462,MATCH(Z$3,'Slutlig allokering kvv'!$B$1:$AJ$1,0),FALSE)/1,0)</f>
        <v>0</v>
      </c>
      <c r="AA372">
        <f>IFERROR(VLOOKUP($B372,Kraftvärmeprod!$B$1:$AH$479,MATCH(AA$2,Kraftvärmeprod!$B$1:$AG$1,0),FALSE)/1,0)-IFERROR(VLOOKUP($B372,'Slutlig allokering kvv'!$B$2:$AC$462,MATCH(AA$3,'Slutlig allokering kvv'!$B$1:$AJ$1,0),FALSE)/1,0)</f>
        <v>0</v>
      </c>
      <c r="AE372">
        <f t="shared" si="10"/>
        <v>0</v>
      </c>
      <c r="AG372">
        <f>IFERROR(VLOOKUP(B372,'Slutlig allokering kvv'!$B$2:$AJ$462,MATCH("Summa slutlig allokerad tillförd energi (utan hjälpel och rökgaskondensering):",'Slutlig allokering kvv'!$B$1:$AK$1,0),FALSE)/1,"")</f>
        <v>0</v>
      </c>
      <c r="AI372" s="137" t="str">
        <f>IFERROR(1-VLOOKUP(B372,'Slutlig allokering kvv'!$B$2:$AJ$462,MATCH("Andel av bränsle i kvv som allokerats till värme, exklusive rökgaskondensering och hjälpel",'Slutlig allokering kvv'!$B$1:$AK$1,0),FALSE),"")</f>
        <v/>
      </c>
      <c r="AK372" s="137" t="str">
        <f t="shared" si="11"/>
        <v/>
      </c>
    </row>
    <row r="373" spans="1:37" x14ac:dyDescent="0.25">
      <c r="A373" s="2" t="s">
        <v>552</v>
      </c>
      <c r="B373" s="2" t="s">
        <v>556</v>
      </c>
      <c r="C373" t="str">
        <f>IFERROR(VLOOKUP($B373,Kraftvärmeprod!$B$1:$AH$479,MATCH(C$3,Kraftvärmeprod!$B$1:$AG$1,0),FALSE)/1,"")</f>
        <v/>
      </c>
      <c r="D373" t="str">
        <f>IFERROR(VLOOKUP($B373,Kraftvärmeprod!$B$1:$AH$479,MATCH(D$3,Kraftvärmeprod!$B$1:$AG$1,0),FALSE)/1,"")</f>
        <v/>
      </c>
      <c r="E373">
        <f>IFERROR(VLOOKUP($B373,Kraftvärmeprod!$B$1:$AH$479,MATCH(E$2,Kraftvärmeprod!$B$1:$AG$1,0),FALSE)/1,0)-IFERROR(VLOOKUP($B373,'Slutlig allokering kvv'!$B$2:$AC$462,MATCH(E$3,'Slutlig allokering kvv'!$B$1:$AJ$1,0),FALSE)/1,0)</f>
        <v>0</v>
      </c>
      <c r="F373">
        <f>IFERROR(VLOOKUP($B373,Kraftvärmeprod!$B$1:$AH$479,MATCH(F$2,Kraftvärmeprod!$B$1:$AG$1,0),FALSE)/1,0)-IFERROR(VLOOKUP($B373,'Slutlig allokering kvv'!$B$2:$AC$462,MATCH(F$3,'Slutlig allokering kvv'!$B$1:$AJ$1,0),FALSE)/1,0)</f>
        <v>0</v>
      </c>
      <c r="G373">
        <f>IFERROR(VLOOKUP($B373,Kraftvärmeprod!$B$1:$AH$479,MATCH(G$2,Kraftvärmeprod!$B$1:$AG$1,0),FALSE)/1,0)-IFERROR(VLOOKUP($B373,'Slutlig allokering kvv'!$B$2:$AC$462,MATCH(G$3,'Slutlig allokering kvv'!$B$1:$AJ$1,0),FALSE)/1,0)</f>
        <v>0</v>
      </c>
      <c r="H373">
        <f>IFERROR(VLOOKUP($B373,Kraftvärmeprod!$B$1:$AH$479,MATCH(H$2,Kraftvärmeprod!$B$1:$AG$1,0),FALSE)/1,0)-IFERROR(VLOOKUP($B373,'Slutlig allokering kvv'!$B$2:$AC$462,MATCH(H$3,'Slutlig allokering kvv'!$B$1:$AJ$1,0),FALSE)/1,0)</f>
        <v>0</v>
      </c>
      <c r="I373">
        <f>IFERROR(VLOOKUP($B373,Kraftvärmeprod!$B$1:$AH$479,MATCH(I$2,Kraftvärmeprod!$B$1:$AG$1,0),FALSE)/1,0)-IFERROR(VLOOKUP($B373,'Slutlig allokering kvv'!$B$2:$AC$462,MATCH(I$3,'Slutlig allokering kvv'!$B$1:$AJ$1,0),FALSE)/1,0)</f>
        <v>0</v>
      </c>
      <c r="J373">
        <f>IFERROR(VLOOKUP($B373,Kraftvärmeprod!$B$1:$AH$479,MATCH(J$2,Kraftvärmeprod!$B$1:$AG$1,0),FALSE)/1,0)-IFERROR(VLOOKUP($B373,'Slutlig allokering kvv'!$B$2:$AC$462,MATCH(J$3,'Slutlig allokering kvv'!$B$1:$AJ$1,0),FALSE)/1,0)</f>
        <v>0</v>
      </c>
      <c r="K373">
        <f>IFERROR(VLOOKUP($B373,Kraftvärmeprod!$B$1:$AH$479,MATCH(K$2,Kraftvärmeprod!$B$1:$AG$1,0),FALSE)/1,0)-IFERROR(VLOOKUP($B373,'Slutlig allokering kvv'!$B$2:$AC$462,MATCH(K$3,'Slutlig allokering kvv'!$B$1:$AJ$1,0),FALSE)/1,0)</f>
        <v>0</v>
      </c>
      <c r="L373">
        <f>IFERROR(VLOOKUP($B373,Kraftvärmeprod!$B$1:$AH$479,MATCH(L$2,Kraftvärmeprod!$B$1:$AG$1,0),FALSE)/1,0)-IFERROR(VLOOKUP($B373,'Slutlig allokering kvv'!$B$2:$AC$462,MATCH(L$3,'Slutlig allokering kvv'!$B$1:$AJ$1,0),FALSE)/1,0)</f>
        <v>0</v>
      </c>
      <c r="M373">
        <f>IFERROR(VLOOKUP($B373,Kraftvärmeprod!$B$1:$AH$479,MATCH(M$2,Kraftvärmeprod!$B$1:$AG$1,0),FALSE)/1,0)-IFERROR(VLOOKUP($B373,'Slutlig allokering kvv'!$B$2:$AC$462,MATCH(M$3,'Slutlig allokering kvv'!$B$1:$AJ$1,0),FALSE)/1,0)</f>
        <v>0</v>
      </c>
      <c r="N373">
        <f>IFERROR(VLOOKUP($B373,Kraftvärmeprod!$B$1:$AH$479,MATCH(N$2,Kraftvärmeprod!$B$1:$AG$1,0),FALSE)/1,0)-IFERROR(VLOOKUP($B373,'Slutlig allokering kvv'!$B$2:$AC$462,MATCH(N$3,'Slutlig allokering kvv'!$B$1:$AJ$1,0),FALSE)/1,0)</f>
        <v>0</v>
      </c>
      <c r="O373">
        <f>IFERROR(VLOOKUP($B373,Kraftvärmeprod!$B$1:$AH$479,MATCH(O$2,Kraftvärmeprod!$B$1:$AG$1,0),FALSE)/1,0)-IFERROR(VLOOKUP($B373,'Slutlig allokering kvv'!$B$2:$AC$462,MATCH(O$3,'Slutlig allokering kvv'!$B$1:$AJ$1,0),FALSE)/1,0)</f>
        <v>0</v>
      </c>
      <c r="P373">
        <f>IFERROR(VLOOKUP($B373,Kraftvärmeprod!$B$1:$AH$479,MATCH(P$2,Kraftvärmeprod!$B$1:$AG$1,0),FALSE)/1,0)-IFERROR(VLOOKUP($B373,'Slutlig allokering kvv'!$B$2:$AC$462,MATCH(P$3,'Slutlig allokering kvv'!$B$1:$AJ$1,0),FALSE)/1,0)</f>
        <v>0</v>
      </c>
      <c r="Q373">
        <f>IFERROR(VLOOKUP($B373,Kraftvärmeprod!$B$1:$AH$479,MATCH(Q$2,Kraftvärmeprod!$B$1:$AG$1,0),FALSE)/1,0)-IFERROR(VLOOKUP($B373,'Slutlig allokering kvv'!$B$2:$AC$462,MATCH(Q$3,'Slutlig allokering kvv'!$B$1:$AJ$1,0),FALSE)/1,0)</f>
        <v>0</v>
      </c>
      <c r="R373">
        <f>IFERROR(VLOOKUP($B373,Kraftvärmeprod!$B$1:$AH$479,MATCH(R$2,Kraftvärmeprod!$B$1:$AG$1,0),FALSE)/1,0)-IFERROR(VLOOKUP($B373,'Slutlig allokering kvv'!$B$2:$AC$462,MATCH(R$3,'Slutlig allokering kvv'!$B$1:$AJ$1,0),FALSE)/1,0)</f>
        <v>0</v>
      </c>
      <c r="S373">
        <f>IFERROR(VLOOKUP($B373,Kraftvärmeprod!$B$1:$AH$479,MATCH(S$2,Kraftvärmeprod!$B$1:$AG$1,0),FALSE)/1,0)-IFERROR(VLOOKUP($B373,'Slutlig allokering kvv'!$B$2:$AC$462,MATCH(S$3,'Slutlig allokering kvv'!$B$1:$AJ$1,0),FALSE)/1,0)</f>
        <v>0</v>
      </c>
      <c r="T373" s="6">
        <f>IFERROR(VLOOKUP($B373,Miljö!$B$1:$S$477,MATCH(T$2,Miljö!$B$1:$X$1,0),FALSE)/1,0)-IFERROR(VLOOKUP($B373,'Slutlig allokering kvv'!$B$2:$AC$462,MATCH(T$3,'Slutlig allokering kvv'!$B$1:$AJ$1,0),FALSE)/1,0)</f>
        <v>0</v>
      </c>
      <c r="U373">
        <f>IFERROR(VLOOKUP($B373,Kraftvärmeprod!$B$1:$AH$479,MATCH(U$2,Kraftvärmeprod!$B$1:$AG$1,0),FALSE)/1,0)-IFERROR(VLOOKUP($B373,'Slutlig allokering kvv'!$B$2:$AC$462,MATCH(U$3,'Slutlig allokering kvv'!$B$1:$AJ$1,0),FALSE)/1,0)</f>
        <v>0</v>
      </c>
      <c r="V373">
        <f>IFERROR(VLOOKUP($B373,Kraftvärmeprod!$B$1:$AH$479,MATCH(V$2,Kraftvärmeprod!$B$1:$AG$1,0),FALSE)/1,0)-IFERROR(VLOOKUP($B373,'Slutlig allokering kvv'!$B$2:$AC$462,MATCH(V$3,'Slutlig allokering kvv'!$B$1:$AJ$1,0),FALSE)/1,0)</f>
        <v>0</v>
      </c>
      <c r="W373">
        <f>IFERROR(VLOOKUP($B373,Kraftvärmeprod!$B$1:$AH$479,MATCH(W$2,Kraftvärmeprod!$B$1:$AG$1,0),FALSE)/1,0)-IFERROR(VLOOKUP($B373,'Slutlig allokering kvv'!$B$2:$AC$462,MATCH(W$3,'Slutlig allokering kvv'!$B$1:$AJ$1,0),FALSE)/1,0)</f>
        <v>0</v>
      </c>
      <c r="X373">
        <f>IFERROR(VLOOKUP($B373,Kraftvärmeprod!$B$1:$AH$479,MATCH(X$2,Kraftvärmeprod!$B$1:$AG$1,0),FALSE)/1,0)-IFERROR(VLOOKUP($B373,'Slutlig allokering kvv'!$B$2:$AC$462,MATCH(X$3,'Slutlig allokering kvv'!$B$1:$AJ$1,0),FALSE)/1,0)</f>
        <v>0</v>
      </c>
      <c r="Y373">
        <f>IFERROR(VLOOKUP($B373,Kraftvärmeprod!$B$1:$AH$479,MATCH(Y$2,Kraftvärmeprod!$B$1:$AG$1,0),FALSE)/1,0)-IFERROR(VLOOKUP($B373,'Slutlig allokering kvv'!$B$2:$AC$462,MATCH(Y$3,'Slutlig allokering kvv'!$B$1:$AJ$1,0),FALSE)/1,0)</f>
        <v>0</v>
      </c>
      <c r="Z373">
        <f>IFERROR(VLOOKUP($B373,Kraftvärmeprod!$B$1:$AH$479,MATCH(Z$2,Kraftvärmeprod!$B$1:$AG$1,0),FALSE)/1,0)-IFERROR(VLOOKUP($B373,'Slutlig allokering kvv'!$B$2:$AC$462,MATCH(Z$3,'Slutlig allokering kvv'!$B$1:$AJ$1,0),FALSE)/1,0)</f>
        <v>0</v>
      </c>
      <c r="AA373">
        <f>IFERROR(VLOOKUP($B373,Kraftvärmeprod!$B$1:$AH$479,MATCH(AA$2,Kraftvärmeprod!$B$1:$AG$1,0),FALSE)/1,0)-IFERROR(VLOOKUP($B373,'Slutlig allokering kvv'!$B$2:$AC$462,MATCH(AA$3,'Slutlig allokering kvv'!$B$1:$AJ$1,0),FALSE)/1,0)</f>
        <v>0</v>
      </c>
      <c r="AE373">
        <f t="shared" si="10"/>
        <v>0</v>
      </c>
      <c r="AG373">
        <f>IFERROR(VLOOKUP(B373,'Slutlig allokering kvv'!$B$2:$AJ$462,MATCH("Summa slutlig allokerad tillförd energi (utan hjälpel och rökgaskondensering):",'Slutlig allokering kvv'!$B$1:$AK$1,0),FALSE)/1,"")</f>
        <v>0</v>
      </c>
      <c r="AI373" s="137" t="str">
        <f>IFERROR(1-VLOOKUP(B373,'Slutlig allokering kvv'!$B$2:$AJ$462,MATCH("Andel av bränsle i kvv som allokerats till värme, exklusive rökgaskondensering och hjälpel",'Slutlig allokering kvv'!$B$1:$AK$1,0),FALSE),"")</f>
        <v/>
      </c>
      <c r="AK373" s="137" t="str">
        <f t="shared" si="11"/>
        <v/>
      </c>
    </row>
    <row r="374" spans="1:37" x14ac:dyDescent="0.25">
      <c r="A374" s="2" t="s">
        <v>552</v>
      </c>
      <c r="B374" s="2" t="s">
        <v>557</v>
      </c>
      <c r="C374" t="str">
        <f>IFERROR(VLOOKUP($B374,Kraftvärmeprod!$B$1:$AH$479,MATCH(C$3,Kraftvärmeprod!$B$1:$AG$1,0),FALSE)/1,"")</f>
        <v/>
      </c>
      <c r="D374" t="str">
        <f>IFERROR(VLOOKUP($B374,Kraftvärmeprod!$B$1:$AH$479,MATCH(D$3,Kraftvärmeprod!$B$1:$AG$1,0),FALSE)/1,"")</f>
        <v/>
      </c>
      <c r="E374">
        <f>IFERROR(VLOOKUP($B374,Kraftvärmeprod!$B$1:$AH$479,MATCH(E$2,Kraftvärmeprod!$B$1:$AG$1,0),FALSE)/1,0)-IFERROR(VLOOKUP($B374,'Slutlig allokering kvv'!$B$2:$AC$462,MATCH(E$3,'Slutlig allokering kvv'!$B$1:$AJ$1,0),FALSE)/1,0)</f>
        <v>0</v>
      </c>
      <c r="F374">
        <f>IFERROR(VLOOKUP($B374,Kraftvärmeprod!$B$1:$AH$479,MATCH(F$2,Kraftvärmeprod!$B$1:$AG$1,0),FALSE)/1,0)-IFERROR(VLOOKUP($B374,'Slutlig allokering kvv'!$B$2:$AC$462,MATCH(F$3,'Slutlig allokering kvv'!$B$1:$AJ$1,0),FALSE)/1,0)</f>
        <v>0</v>
      </c>
      <c r="G374">
        <f>IFERROR(VLOOKUP($B374,Kraftvärmeprod!$B$1:$AH$479,MATCH(G$2,Kraftvärmeprod!$B$1:$AG$1,0),FALSE)/1,0)-IFERROR(VLOOKUP($B374,'Slutlig allokering kvv'!$B$2:$AC$462,MATCH(G$3,'Slutlig allokering kvv'!$B$1:$AJ$1,0),FALSE)/1,0)</f>
        <v>0</v>
      </c>
      <c r="H374">
        <f>IFERROR(VLOOKUP($B374,Kraftvärmeprod!$B$1:$AH$479,MATCH(H$2,Kraftvärmeprod!$B$1:$AG$1,0),FALSE)/1,0)-IFERROR(VLOOKUP($B374,'Slutlig allokering kvv'!$B$2:$AC$462,MATCH(H$3,'Slutlig allokering kvv'!$B$1:$AJ$1,0),FALSE)/1,0)</f>
        <v>0</v>
      </c>
      <c r="I374">
        <f>IFERROR(VLOOKUP($B374,Kraftvärmeprod!$B$1:$AH$479,MATCH(I$2,Kraftvärmeprod!$B$1:$AG$1,0),FALSE)/1,0)-IFERROR(VLOOKUP($B374,'Slutlig allokering kvv'!$B$2:$AC$462,MATCH(I$3,'Slutlig allokering kvv'!$B$1:$AJ$1,0),FALSE)/1,0)</f>
        <v>0</v>
      </c>
      <c r="J374">
        <f>IFERROR(VLOOKUP($B374,Kraftvärmeprod!$B$1:$AH$479,MATCH(J$2,Kraftvärmeprod!$B$1:$AG$1,0),FALSE)/1,0)-IFERROR(VLOOKUP($B374,'Slutlig allokering kvv'!$B$2:$AC$462,MATCH(J$3,'Slutlig allokering kvv'!$B$1:$AJ$1,0),FALSE)/1,0)</f>
        <v>0</v>
      </c>
      <c r="K374">
        <f>IFERROR(VLOOKUP($B374,Kraftvärmeprod!$B$1:$AH$479,MATCH(K$2,Kraftvärmeprod!$B$1:$AG$1,0),FALSE)/1,0)-IFERROR(VLOOKUP($B374,'Slutlig allokering kvv'!$B$2:$AC$462,MATCH(K$3,'Slutlig allokering kvv'!$B$1:$AJ$1,0),FALSE)/1,0)</f>
        <v>0</v>
      </c>
      <c r="L374">
        <f>IFERROR(VLOOKUP($B374,Kraftvärmeprod!$B$1:$AH$479,MATCH(L$2,Kraftvärmeprod!$B$1:$AG$1,0),FALSE)/1,0)-IFERROR(VLOOKUP($B374,'Slutlig allokering kvv'!$B$2:$AC$462,MATCH(L$3,'Slutlig allokering kvv'!$B$1:$AJ$1,0),FALSE)/1,0)</f>
        <v>0</v>
      </c>
      <c r="M374">
        <f>IFERROR(VLOOKUP($B374,Kraftvärmeprod!$B$1:$AH$479,MATCH(M$2,Kraftvärmeprod!$B$1:$AG$1,0),FALSE)/1,0)-IFERROR(VLOOKUP($B374,'Slutlig allokering kvv'!$B$2:$AC$462,MATCH(M$3,'Slutlig allokering kvv'!$B$1:$AJ$1,0),FALSE)/1,0)</f>
        <v>0</v>
      </c>
      <c r="N374">
        <f>IFERROR(VLOOKUP($B374,Kraftvärmeprod!$B$1:$AH$479,MATCH(N$2,Kraftvärmeprod!$B$1:$AG$1,0),FALSE)/1,0)-IFERROR(VLOOKUP($B374,'Slutlig allokering kvv'!$B$2:$AC$462,MATCH(N$3,'Slutlig allokering kvv'!$B$1:$AJ$1,0),FALSE)/1,0)</f>
        <v>0</v>
      </c>
      <c r="O374">
        <f>IFERROR(VLOOKUP($B374,Kraftvärmeprod!$B$1:$AH$479,MATCH(O$2,Kraftvärmeprod!$B$1:$AG$1,0),FALSE)/1,0)-IFERROR(VLOOKUP($B374,'Slutlig allokering kvv'!$B$2:$AC$462,MATCH(O$3,'Slutlig allokering kvv'!$B$1:$AJ$1,0),FALSE)/1,0)</f>
        <v>0</v>
      </c>
      <c r="P374">
        <f>IFERROR(VLOOKUP($B374,Kraftvärmeprod!$B$1:$AH$479,MATCH(P$2,Kraftvärmeprod!$B$1:$AG$1,0),FALSE)/1,0)-IFERROR(VLOOKUP($B374,'Slutlig allokering kvv'!$B$2:$AC$462,MATCH(P$3,'Slutlig allokering kvv'!$B$1:$AJ$1,0),FALSE)/1,0)</f>
        <v>0</v>
      </c>
      <c r="Q374">
        <f>IFERROR(VLOOKUP($B374,Kraftvärmeprod!$B$1:$AH$479,MATCH(Q$2,Kraftvärmeprod!$B$1:$AG$1,0),FALSE)/1,0)-IFERROR(VLOOKUP($B374,'Slutlig allokering kvv'!$B$2:$AC$462,MATCH(Q$3,'Slutlig allokering kvv'!$B$1:$AJ$1,0),FALSE)/1,0)</f>
        <v>0</v>
      </c>
      <c r="R374">
        <f>IFERROR(VLOOKUP($B374,Kraftvärmeprod!$B$1:$AH$479,MATCH(R$2,Kraftvärmeprod!$B$1:$AG$1,0),FALSE)/1,0)-IFERROR(VLOOKUP($B374,'Slutlig allokering kvv'!$B$2:$AC$462,MATCH(R$3,'Slutlig allokering kvv'!$B$1:$AJ$1,0),FALSE)/1,0)</f>
        <v>0</v>
      </c>
      <c r="S374">
        <f>IFERROR(VLOOKUP($B374,Kraftvärmeprod!$B$1:$AH$479,MATCH(S$2,Kraftvärmeprod!$B$1:$AG$1,0),FALSE)/1,0)-IFERROR(VLOOKUP($B374,'Slutlig allokering kvv'!$B$2:$AC$462,MATCH(S$3,'Slutlig allokering kvv'!$B$1:$AJ$1,0),FALSE)/1,0)</f>
        <v>0</v>
      </c>
      <c r="T374" s="6">
        <f>IFERROR(VLOOKUP($B374,Miljö!$B$1:$S$477,MATCH(T$2,Miljö!$B$1:$X$1,0),FALSE)/1,0)-IFERROR(VLOOKUP($B374,'Slutlig allokering kvv'!$B$2:$AC$462,MATCH(T$3,'Slutlig allokering kvv'!$B$1:$AJ$1,0),FALSE)/1,0)</f>
        <v>0</v>
      </c>
      <c r="U374">
        <f>IFERROR(VLOOKUP($B374,Kraftvärmeprod!$B$1:$AH$479,MATCH(U$2,Kraftvärmeprod!$B$1:$AG$1,0),FALSE)/1,0)-IFERROR(VLOOKUP($B374,'Slutlig allokering kvv'!$B$2:$AC$462,MATCH(U$3,'Slutlig allokering kvv'!$B$1:$AJ$1,0),FALSE)/1,0)</f>
        <v>0</v>
      </c>
      <c r="V374">
        <f>IFERROR(VLOOKUP($B374,Kraftvärmeprod!$B$1:$AH$479,MATCH(V$2,Kraftvärmeprod!$B$1:$AG$1,0),FALSE)/1,0)-IFERROR(VLOOKUP($B374,'Slutlig allokering kvv'!$B$2:$AC$462,MATCH(V$3,'Slutlig allokering kvv'!$B$1:$AJ$1,0),FALSE)/1,0)</f>
        <v>0</v>
      </c>
      <c r="W374">
        <f>IFERROR(VLOOKUP($B374,Kraftvärmeprod!$B$1:$AH$479,MATCH(W$2,Kraftvärmeprod!$B$1:$AG$1,0),FALSE)/1,0)-IFERROR(VLOOKUP($B374,'Slutlig allokering kvv'!$B$2:$AC$462,MATCH(W$3,'Slutlig allokering kvv'!$B$1:$AJ$1,0),FALSE)/1,0)</f>
        <v>0</v>
      </c>
      <c r="X374">
        <f>IFERROR(VLOOKUP($B374,Kraftvärmeprod!$B$1:$AH$479,MATCH(X$2,Kraftvärmeprod!$B$1:$AG$1,0),FALSE)/1,0)-IFERROR(VLOOKUP($B374,'Slutlig allokering kvv'!$B$2:$AC$462,MATCH(X$3,'Slutlig allokering kvv'!$B$1:$AJ$1,0),FALSE)/1,0)</f>
        <v>0</v>
      </c>
      <c r="Y374">
        <f>IFERROR(VLOOKUP($B374,Kraftvärmeprod!$B$1:$AH$479,MATCH(Y$2,Kraftvärmeprod!$B$1:$AG$1,0),FALSE)/1,0)-IFERROR(VLOOKUP($B374,'Slutlig allokering kvv'!$B$2:$AC$462,MATCH(Y$3,'Slutlig allokering kvv'!$B$1:$AJ$1,0),FALSE)/1,0)</f>
        <v>0</v>
      </c>
      <c r="Z374">
        <f>IFERROR(VLOOKUP($B374,Kraftvärmeprod!$B$1:$AH$479,MATCH(Z$2,Kraftvärmeprod!$B$1:$AG$1,0),FALSE)/1,0)-IFERROR(VLOOKUP($B374,'Slutlig allokering kvv'!$B$2:$AC$462,MATCH(Z$3,'Slutlig allokering kvv'!$B$1:$AJ$1,0),FALSE)/1,0)</f>
        <v>0</v>
      </c>
      <c r="AA374">
        <f>IFERROR(VLOOKUP($B374,Kraftvärmeprod!$B$1:$AH$479,MATCH(AA$2,Kraftvärmeprod!$B$1:$AG$1,0),FALSE)/1,0)-IFERROR(VLOOKUP($B374,'Slutlig allokering kvv'!$B$2:$AC$462,MATCH(AA$3,'Slutlig allokering kvv'!$B$1:$AJ$1,0),FALSE)/1,0)</f>
        <v>0</v>
      </c>
      <c r="AE374">
        <f t="shared" si="10"/>
        <v>0</v>
      </c>
      <c r="AG374">
        <f>IFERROR(VLOOKUP(B374,'Slutlig allokering kvv'!$B$2:$AJ$462,MATCH("Summa slutlig allokerad tillförd energi (utan hjälpel och rökgaskondensering):",'Slutlig allokering kvv'!$B$1:$AK$1,0),FALSE)/1,"")</f>
        <v>0</v>
      </c>
      <c r="AI374" s="137" t="str">
        <f>IFERROR(1-VLOOKUP(B374,'Slutlig allokering kvv'!$B$2:$AJ$462,MATCH("Andel av bränsle i kvv som allokerats till värme, exklusive rökgaskondensering och hjälpel",'Slutlig allokering kvv'!$B$1:$AK$1,0),FALSE),"")</f>
        <v/>
      </c>
      <c r="AK374" s="137" t="str">
        <f t="shared" si="11"/>
        <v/>
      </c>
    </row>
    <row r="375" spans="1:37" x14ac:dyDescent="0.25">
      <c r="A375" s="2" t="s">
        <v>552</v>
      </c>
      <c r="B375" s="2" t="s">
        <v>558</v>
      </c>
      <c r="C375" t="str">
        <f>IFERROR(VLOOKUP($B375,Kraftvärmeprod!$B$1:$AH$479,MATCH(C$3,Kraftvärmeprod!$B$1:$AG$1,0),FALSE)/1,"")</f>
        <v/>
      </c>
      <c r="D375" t="str">
        <f>IFERROR(VLOOKUP($B375,Kraftvärmeprod!$B$1:$AH$479,MATCH(D$3,Kraftvärmeprod!$B$1:$AG$1,0),FALSE)/1,"")</f>
        <v/>
      </c>
      <c r="E375">
        <f>IFERROR(VLOOKUP($B375,Kraftvärmeprod!$B$1:$AH$479,MATCH(E$2,Kraftvärmeprod!$B$1:$AG$1,0),FALSE)/1,0)-IFERROR(VLOOKUP($B375,'Slutlig allokering kvv'!$B$2:$AC$462,MATCH(E$3,'Slutlig allokering kvv'!$B$1:$AJ$1,0),FALSE)/1,0)</f>
        <v>0</v>
      </c>
      <c r="F375">
        <f>IFERROR(VLOOKUP($B375,Kraftvärmeprod!$B$1:$AH$479,MATCH(F$2,Kraftvärmeprod!$B$1:$AG$1,0),FALSE)/1,0)-IFERROR(VLOOKUP($B375,'Slutlig allokering kvv'!$B$2:$AC$462,MATCH(F$3,'Slutlig allokering kvv'!$B$1:$AJ$1,0),FALSE)/1,0)</f>
        <v>0</v>
      </c>
      <c r="G375">
        <f>IFERROR(VLOOKUP($B375,Kraftvärmeprod!$B$1:$AH$479,MATCH(G$2,Kraftvärmeprod!$B$1:$AG$1,0),FALSE)/1,0)-IFERROR(VLOOKUP($B375,'Slutlig allokering kvv'!$B$2:$AC$462,MATCH(G$3,'Slutlig allokering kvv'!$B$1:$AJ$1,0),FALSE)/1,0)</f>
        <v>0</v>
      </c>
      <c r="H375">
        <f>IFERROR(VLOOKUP($B375,Kraftvärmeprod!$B$1:$AH$479,MATCH(H$2,Kraftvärmeprod!$B$1:$AG$1,0),FALSE)/1,0)-IFERROR(VLOOKUP($B375,'Slutlig allokering kvv'!$B$2:$AC$462,MATCH(H$3,'Slutlig allokering kvv'!$B$1:$AJ$1,0),FALSE)/1,0)</f>
        <v>0</v>
      </c>
      <c r="I375">
        <f>IFERROR(VLOOKUP($B375,Kraftvärmeprod!$B$1:$AH$479,MATCH(I$2,Kraftvärmeprod!$B$1:$AG$1,0),FALSE)/1,0)-IFERROR(VLOOKUP($B375,'Slutlig allokering kvv'!$B$2:$AC$462,MATCH(I$3,'Slutlig allokering kvv'!$B$1:$AJ$1,0),FALSE)/1,0)</f>
        <v>0</v>
      </c>
      <c r="J375">
        <f>IFERROR(VLOOKUP($B375,Kraftvärmeprod!$B$1:$AH$479,MATCH(J$2,Kraftvärmeprod!$B$1:$AG$1,0),FALSE)/1,0)-IFERROR(VLOOKUP($B375,'Slutlig allokering kvv'!$B$2:$AC$462,MATCH(J$3,'Slutlig allokering kvv'!$B$1:$AJ$1,0),FALSE)/1,0)</f>
        <v>0</v>
      </c>
      <c r="K375">
        <f>IFERROR(VLOOKUP($B375,Kraftvärmeprod!$B$1:$AH$479,MATCH(K$2,Kraftvärmeprod!$B$1:$AG$1,0),FALSE)/1,0)-IFERROR(VLOOKUP($B375,'Slutlig allokering kvv'!$B$2:$AC$462,MATCH(K$3,'Slutlig allokering kvv'!$B$1:$AJ$1,0),FALSE)/1,0)</f>
        <v>0</v>
      </c>
      <c r="L375">
        <f>IFERROR(VLOOKUP($B375,Kraftvärmeprod!$B$1:$AH$479,MATCH(L$2,Kraftvärmeprod!$B$1:$AG$1,0),FALSE)/1,0)-IFERROR(VLOOKUP($B375,'Slutlig allokering kvv'!$B$2:$AC$462,MATCH(L$3,'Slutlig allokering kvv'!$B$1:$AJ$1,0),FALSE)/1,0)</f>
        <v>0</v>
      </c>
      <c r="M375">
        <f>IFERROR(VLOOKUP($B375,Kraftvärmeprod!$B$1:$AH$479,MATCH(M$2,Kraftvärmeprod!$B$1:$AG$1,0),FALSE)/1,0)-IFERROR(VLOOKUP($B375,'Slutlig allokering kvv'!$B$2:$AC$462,MATCH(M$3,'Slutlig allokering kvv'!$B$1:$AJ$1,0),FALSE)/1,0)</f>
        <v>0</v>
      </c>
      <c r="N375">
        <f>IFERROR(VLOOKUP($B375,Kraftvärmeprod!$B$1:$AH$479,MATCH(N$2,Kraftvärmeprod!$B$1:$AG$1,0),FALSE)/1,0)-IFERROR(VLOOKUP($B375,'Slutlig allokering kvv'!$B$2:$AC$462,MATCH(N$3,'Slutlig allokering kvv'!$B$1:$AJ$1,0),FALSE)/1,0)</f>
        <v>0</v>
      </c>
      <c r="O375">
        <f>IFERROR(VLOOKUP($B375,Kraftvärmeprod!$B$1:$AH$479,MATCH(O$2,Kraftvärmeprod!$B$1:$AG$1,0),FALSE)/1,0)-IFERROR(VLOOKUP($B375,'Slutlig allokering kvv'!$B$2:$AC$462,MATCH(O$3,'Slutlig allokering kvv'!$B$1:$AJ$1,0),FALSE)/1,0)</f>
        <v>0</v>
      </c>
      <c r="P375">
        <f>IFERROR(VLOOKUP($B375,Kraftvärmeprod!$B$1:$AH$479,MATCH(P$2,Kraftvärmeprod!$B$1:$AG$1,0),FALSE)/1,0)-IFERROR(VLOOKUP($B375,'Slutlig allokering kvv'!$B$2:$AC$462,MATCH(P$3,'Slutlig allokering kvv'!$B$1:$AJ$1,0),FALSE)/1,0)</f>
        <v>0</v>
      </c>
      <c r="Q375">
        <f>IFERROR(VLOOKUP($B375,Kraftvärmeprod!$B$1:$AH$479,MATCH(Q$2,Kraftvärmeprod!$B$1:$AG$1,0),FALSE)/1,0)-IFERROR(VLOOKUP($B375,'Slutlig allokering kvv'!$B$2:$AC$462,MATCH(Q$3,'Slutlig allokering kvv'!$B$1:$AJ$1,0),FALSE)/1,0)</f>
        <v>0</v>
      </c>
      <c r="R375">
        <f>IFERROR(VLOOKUP($B375,Kraftvärmeprod!$B$1:$AH$479,MATCH(R$2,Kraftvärmeprod!$B$1:$AG$1,0),FALSE)/1,0)-IFERROR(VLOOKUP($B375,'Slutlig allokering kvv'!$B$2:$AC$462,MATCH(R$3,'Slutlig allokering kvv'!$B$1:$AJ$1,0),FALSE)/1,0)</f>
        <v>0</v>
      </c>
      <c r="S375">
        <f>IFERROR(VLOOKUP($B375,Kraftvärmeprod!$B$1:$AH$479,MATCH(S$2,Kraftvärmeprod!$B$1:$AG$1,0),FALSE)/1,0)-IFERROR(VLOOKUP($B375,'Slutlig allokering kvv'!$B$2:$AC$462,MATCH(S$3,'Slutlig allokering kvv'!$B$1:$AJ$1,0),FALSE)/1,0)</f>
        <v>0</v>
      </c>
      <c r="T375" s="6">
        <f>IFERROR(VLOOKUP($B375,Miljö!$B$1:$S$477,MATCH(T$2,Miljö!$B$1:$X$1,0),FALSE)/1,0)-IFERROR(VLOOKUP($B375,'Slutlig allokering kvv'!$B$2:$AC$462,MATCH(T$3,'Slutlig allokering kvv'!$B$1:$AJ$1,0),FALSE)/1,0)</f>
        <v>0</v>
      </c>
      <c r="U375">
        <f>IFERROR(VLOOKUP($B375,Kraftvärmeprod!$B$1:$AH$479,MATCH(U$2,Kraftvärmeprod!$B$1:$AG$1,0),FALSE)/1,0)-IFERROR(VLOOKUP($B375,'Slutlig allokering kvv'!$B$2:$AC$462,MATCH(U$3,'Slutlig allokering kvv'!$B$1:$AJ$1,0),FALSE)/1,0)</f>
        <v>0</v>
      </c>
      <c r="V375">
        <f>IFERROR(VLOOKUP($B375,Kraftvärmeprod!$B$1:$AH$479,MATCH(V$2,Kraftvärmeprod!$B$1:$AG$1,0),FALSE)/1,0)-IFERROR(VLOOKUP($B375,'Slutlig allokering kvv'!$B$2:$AC$462,MATCH(V$3,'Slutlig allokering kvv'!$B$1:$AJ$1,0),FALSE)/1,0)</f>
        <v>0</v>
      </c>
      <c r="W375">
        <f>IFERROR(VLOOKUP($B375,Kraftvärmeprod!$B$1:$AH$479,MATCH(W$2,Kraftvärmeprod!$B$1:$AG$1,0),FALSE)/1,0)-IFERROR(VLOOKUP($B375,'Slutlig allokering kvv'!$B$2:$AC$462,MATCH(W$3,'Slutlig allokering kvv'!$B$1:$AJ$1,0),FALSE)/1,0)</f>
        <v>0</v>
      </c>
      <c r="X375">
        <f>IFERROR(VLOOKUP($B375,Kraftvärmeprod!$B$1:$AH$479,MATCH(X$2,Kraftvärmeprod!$B$1:$AG$1,0),FALSE)/1,0)-IFERROR(VLOOKUP($B375,'Slutlig allokering kvv'!$B$2:$AC$462,MATCH(X$3,'Slutlig allokering kvv'!$B$1:$AJ$1,0),FALSE)/1,0)</f>
        <v>0</v>
      </c>
      <c r="Y375">
        <f>IFERROR(VLOOKUP($B375,Kraftvärmeprod!$B$1:$AH$479,MATCH(Y$2,Kraftvärmeprod!$B$1:$AG$1,0),FALSE)/1,0)-IFERROR(VLOOKUP($B375,'Slutlig allokering kvv'!$B$2:$AC$462,MATCH(Y$3,'Slutlig allokering kvv'!$B$1:$AJ$1,0),FALSE)/1,0)</f>
        <v>0</v>
      </c>
      <c r="Z375">
        <f>IFERROR(VLOOKUP($B375,Kraftvärmeprod!$B$1:$AH$479,MATCH(Z$2,Kraftvärmeprod!$B$1:$AG$1,0),FALSE)/1,0)-IFERROR(VLOOKUP($B375,'Slutlig allokering kvv'!$B$2:$AC$462,MATCH(Z$3,'Slutlig allokering kvv'!$B$1:$AJ$1,0),FALSE)/1,0)</f>
        <v>0</v>
      </c>
      <c r="AA375">
        <f>IFERROR(VLOOKUP($B375,Kraftvärmeprod!$B$1:$AH$479,MATCH(AA$2,Kraftvärmeprod!$B$1:$AG$1,0),FALSE)/1,0)-IFERROR(VLOOKUP($B375,'Slutlig allokering kvv'!$B$2:$AC$462,MATCH(AA$3,'Slutlig allokering kvv'!$B$1:$AJ$1,0),FALSE)/1,0)</f>
        <v>0</v>
      </c>
      <c r="AE375">
        <f t="shared" si="10"/>
        <v>0</v>
      </c>
      <c r="AG375">
        <f>IFERROR(VLOOKUP(B375,'Slutlig allokering kvv'!$B$2:$AJ$462,MATCH("Summa slutlig allokerad tillförd energi (utan hjälpel och rökgaskondensering):",'Slutlig allokering kvv'!$B$1:$AK$1,0),FALSE)/1,"")</f>
        <v>0</v>
      </c>
      <c r="AI375" s="137" t="str">
        <f>IFERROR(1-VLOOKUP(B375,'Slutlig allokering kvv'!$B$2:$AJ$462,MATCH("Andel av bränsle i kvv som allokerats till värme, exklusive rökgaskondensering och hjälpel",'Slutlig allokering kvv'!$B$1:$AK$1,0),FALSE),"")</f>
        <v/>
      </c>
      <c r="AK375" s="137" t="str">
        <f t="shared" si="11"/>
        <v/>
      </c>
    </row>
    <row r="376" spans="1:37" x14ac:dyDescent="0.25">
      <c r="A376" s="2" t="s">
        <v>552</v>
      </c>
      <c r="B376" s="2" t="s">
        <v>559</v>
      </c>
      <c r="C376">
        <f>IFERROR(VLOOKUP($B376,Kraftvärmeprod!$B$1:$AH$479,MATCH(C$3,Kraftvärmeprod!$B$1:$AG$1,0),FALSE)/1,"")</f>
        <v>86.555000000000007</v>
      </c>
      <c r="D376">
        <f>IFERROR(VLOOKUP($B376,Kraftvärmeprod!$B$1:$AH$479,MATCH(D$3,Kraftvärmeprod!$B$1:$AG$1,0),FALSE)/1,"")</f>
        <v>20.86</v>
      </c>
      <c r="E376">
        <f>IFERROR(VLOOKUP($B376,Kraftvärmeprod!$B$1:$AH$479,MATCH(E$2,Kraftvärmeprod!$B$1:$AG$1,0),FALSE)/1,0)-IFERROR(VLOOKUP($B376,'Slutlig allokering kvv'!$B$2:$AC$462,MATCH(E$3,'Slutlig allokering kvv'!$B$1:$AJ$1,0),FALSE)/1,0)</f>
        <v>0</v>
      </c>
      <c r="F376">
        <f>IFERROR(VLOOKUP($B376,Kraftvärmeprod!$B$1:$AH$479,MATCH(F$2,Kraftvärmeprod!$B$1:$AG$1,0),FALSE)/1,0)-IFERROR(VLOOKUP($B376,'Slutlig allokering kvv'!$B$2:$AC$462,MATCH(F$3,'Slutlig allokering kvv'!$B$1:$AJ$1,0),FALSE)/1,0)</f>
        <v>1.5547</v>
      </c>
      <c r="G376">
        <f>IFERROR(VLOOKUP($B376,Kraftvärmeprod!$B$1:$AH$479,MATCH(G$2,Kraftvärmeprod!$B$1:$AG$1,0),FALSE)/1,0)-IFERROR(VLOOKUP($B376,'Slutlig allokering kvv'!$B$2:$AC$462,MATCH(G$3,'Slutlig allokering kvv'!$B$1:$AJ$1,0),FALSE)/1,0)</f>
        <v>25.413300000000007</v>
      </c>
      <c r="H376">
        <f>IFERROR(VLOOKUP($B376,Kraftvärmeprod!$B$1:$AH$479,MATCH(H$2,Kraftvärmeprod!$B$1:$AG$1,0),FALSE)/1,0)-IFERROR(VLOOKUP($B376,'Slutlig allokering kvv'!$B$2:$AC$462,MATCH(H$3,'Slutlig allokering kvv'!$B$1:$AJ$1,0),FALSE)/1,0)</f>
        <v>0</v>
      </c>
      <c r="I376">
        <f>IFERROR(VLOOKUP($B376,Kraftvärmeprod!$B$1:$AH$479,MATCH(I$2,Kraftvärmeprod!$B$1:$AG$1,0),FALSE)/1,0)-IFERROR(VLOOKUP($B376,'Slutlig allokering kvv'!$B$2:$AC$462,MATCH(I$3,'Slutlig allokering kvv'!$B$1:$AJ$1,0),FALSE)/1,0)</f>
        <v>0</v>
      </c>
      <c r="J376">
        <f>IFERROR(VLOOKUP($B376,Kraftvärmeprod!$B$1:$AH$479,MATCH(J$2,Kraftvärmeprod!$B$1:$AG$1,0),FALSE)/1,0)-IFERROR(VLOOKUP($B376,'Slutlig allokering kvv'!$B$2:$AC$462,MATCH(J$3,'Slutlig allokering kvv'!$B$1:$AJ$1,0),FALSE)/1,0)</f>
        <v>0</v>
      </c>
      <c r="K376">
        <f>IFERROR(VLOOKUP($B376,Kraftvärmeprod!$B$1:$AH$479,MATCH(K$2,Kraftvärmeprod!$B$1:$AG$1,0),FALSE)/1,0)-IFERROR(VLOOKUP($B376,'Slutlig allokering kvv'!$B$2:$AC$462,MATCH(K$3,'Slutlig allokering kvv'!$B$1:$AJ$1,0),FALSE)/1,0)</f>
        <v>0</v>
      </c>
      <c r="L376">
        <f>IFERROR(VLOOKUP($B376,Kraftvärmeprod!$B$1:$AH$479,MATCH(L$2,Kraftvärmeprod!$B$1:$AG$1,0),FALSE)/1,0)-IFERROR(VLOOKUP($B376,'Slutlig allokering kvv'!$B$2:$AC$462,MATCH(L$3,'Slutlig allokering kvv'!$B$1:$AJ$1,0),FALSE)/1,0)</f>
        <v>8.0777000000000001</v>
      </c>
      <c r="M376">
        <f>IFERROR(VLOOKUP($B376,Kraftvärmeprod!$B$1:$AH$479,MATCH(M$2,Kraftvärmeprod!$B$1:$AG$1,0),FALSE)/1,0)-IFERROR(VLOOKUP($B376,'Slutlig allokering kvv'!$B$2:$AC$462,MATCH(M$3,'Slutlig allokering kvv'!$B$1:$AJ$1,0),FALSE)/1,0)</f>
        <v>0</v>
      </c>
      <c r="N376">
        <f>IFERROR(VLOOKUP($B376,Kraftvärmeprod!$B$1:$AH$479,MATCH(N$2,Kraftvärmeprod!$B$1:$AG$1,0),FALSE)/1,0)-IFERROR(VLOOKUP($B376,'Slutlig allokering kvv'!$B$2:$AC$462,MATCH(N$3,'Slutlig allokering kvv'!$B$1:$AJ$1,0),FALSE)/1,0)</f>
        <v>0</v>
      </c>
      <c r="O376">
        <f>IFERROR(VLOOKUP($B376,Kraftvärmeprod!$B$1:$AH$479,MATCH(O$2,Kraftvärmeprod!$B$1:$AG$1,0),FALSE)/1,0)-IFERROR(VLOOKUP($B376,'Slutlig allokering kvv'!$B$2:$AC$462,MATCH(O$3,'Slutlig allokering kvv'!$B$1:$AJ$1,0),FALSE)/1,0)</f>
        <v>15.778199999999998</v>
      </c>
      <c r="P376">
        <f>IFERROR(VLOOKUP($B376,Kraftvärmeprod!$B$1:$AH$479,MATCH(P$2,Kraftvärmeprod!$B$1:$AG$1,0),FALSE)/1,0)-IFERROR(VLOOKUP($B376,'Slutlig allokering kvv'!$B$2:$AC$462,MATCH(P$3,'Slutlig allokering kvv'!$B$1:$AJ$1,0),FALSE)/1,0)</f>
        <v>0</v>
      </c>
      <c r="Q376">
        <f>IFERROR(VLOOKUP($B376,Kraftvärmeprod!$B$1:$AH$479,MATCH(Q$2,Kraftvärmeprod!$B$1:$AG$1,0),FALSE)/1,0)-IFERROR(VLOOKUP($B376,'Slutlig allokering kvv'!$B$2:$AC$462,MATCH(Q$3,'Slutlig allokering kvv'!$B$1:$AJ$1,0),FALSE)/1,0)</f>
        <v>0</v>
      </c>
      <c r="R376">
        <f>IFERROR(VLOOKUP($B376,Kraftvärmeprod!$B$1:$AH$479,MATCH(R$2,Kraftvärmeprod!$B$1:$AG$1,0),FALSE)/1,0)-IFERROR(VLOOKUP($B376,'Slutlig allokering kvv'!$B$2:$AC$462,MATCH(R$3,'Slutlig allokering kvv'!$B$1:$AJ$1,0),FALSE)/1,0)</f>
        <v>0</v>
      </c>
      <c r="S376">
        <f>IFERROR(VLOOKUP($B376,Kraftvärmeprod!$B$1:$AH$479,MATCH(S$2,Kraftvärmeprod!$B$1:$AG$1,0),FALSE)/1,0)-IFERROR(VLOOKUP($B376,'Slutlig allokering kvv'!$B$2:$AC$462,MATCH(S$3,'Slutlig allokering kvv'!$B$1:$AJ$1,0),FALSE)/1,0)</f>
        <v>0</v>
      </c>
      <c r="T376" s="6">
        <f>IFERROR(VLOOKUP($B376,Miljö!$B$1:$S$477,MATCH(T$2,Miljö!$B$1:$X$1,0),FALSE)/1,0)-IFERROR(VLOOKUP($B376,'Slutlig allokering kvv'!$B$2:$AC$462,MATCH(T$3,'Slutlig allokering kvv'!$B$1:$AJ$1,0),FALSE)/1,0)</f>
        <v>1.8446699999999998</v>
      </c>
      <c r="U376">
        <f>IFERROR(VLOOKUP($B376,Kraftvärmeprod!$B$1:$AH$479,MATCH(U$2,Kraftvärmeprod!$B$1:$AG$1,0),FALSE)/1,0)-IFERROR(VLOOKUP($B376,'Slutlig allokering kvv'!$B$2:$AC$462,MATCH(U$3,'Slutlig allokering kvv'!$B$1:$AJ$1,0),FALSE)/1,0)</f>
        <v>0</v>
      </c>
      <c r="V376">
        <f>IFERROR(VLOOKUP($B376,Kraftvärmeprod!$B$1:$AH$479,MATCH(V$2,Kraftvärmeprod!$B$1:$AG$1,0),FALSE)/1,0)-IFERROR(VLOOKUP($B376,'Slutlig allokering kvv'!$B$2:$AC$462,MATCH(V$3,'Slutlig allokering kvv'!$B$1:$AJ$1,0),FALSE)/1,0)</f>
        <v>0</v>
      </c>
      <c r="W376">
        <f>IFERROR(VLOOKUP($B376,Kraftvärmeprod!$B$1:$AH$479,MATCH(W$2,Kraftvärmeprod!$B$1:$AG$1,0),FALSE)/1,0)-IFERROR(VLOOKUP($B376,'Slutlig allokering kvv'!$B$2:$AC$462,MATCH(W$3,'Slutlig allokering kvv'!$B$1:$AJ$1,0),FALSE)/1,0)</f>
        <v>0</v>
      </c>
      <c r="X376">
        <f>IFERROR(VLOOKUP($B376,Kraftvärmeprod!$B$1:$AH$479,MATCH(X$2,Kraftvärmeprod!$B$1:$AG$1,0),FALSE)/1,0)-IFERROR(VLOOKUP($B376,'Slutlig allokering kvv'!$B$2:$AC$462,MATCH(X$3,'Slutlig allokering kvv'!$B$1:$AJ$1,0),FALSE)/1,0)</f>
        <v>0</v>
      </c>
      <c r="Y376">
        <f>IFERROR(VLOOKUP($B376,Kraftvärmeprod!$B$1:$AH$479,MATCH(Y$2,Kraftvärmeprod!$B$1:$AG$1,0),FALSE)/1,0)-IFERROR(VLOOKUP($B376,'Slutlig allokering kvv'!$B$2:$AC$462,MATCH(Y$3,'Slutlig allokering kvv'!$B$1:$AJ$1,0),FALSE)/1,0)</f>
        <v>0</v>
      </c>
      <c r="Z376">
        <f>IFERROR(VLOOKUP($B376,Kraftvärmeprod!$B$1:$AH$479,MATCH(Z$2,Kraftvärmeprod!$B$1:$AG$1,0),FALSE)/1,0)-IFERROR(VLOOKUP($B376,'Slutlig allokering kvv'!$B$2:$AC$462,MATCH(Z$3,'Slutlig allokering kvv'!$B$1:$AJ$1,0),FALSE)/1,0)</f>
        <v>0</v>
      </c>
      <c r="AA376">
        <f>IFERROR(VLOOKUP($B376,Kraftvärmeprod!$B$1:$AH$479,MATCH(AA$2,Kraftvärmeprod!$B$1:$AG$1,0),FALSE)/1,0)-IFERROR(VLOOKUP($B376,'Slutlig allokering kvv'!$B$2:$AC$462,MATCH(AA$3,'Slutlig allokering kvv'!$B$1:$AJ$1,0),FALSE)/1,0)</f>
        <v>1.3502100000000001</v>
      </c>
      <c r="AE376">
        <f t="shared" si="10"/>
        <v>52.174110000000006</v>
      </c>
      <c r="AG376">
        <f>IFERROR(VLOOKUP(B376,'Slutlig allokering kvv'!$B$2:$AJ$462,MATCH("Summa slutlig allokerad tillförd energi (utan hjälpel och rökgaskondensering):",'Slutlig allokering kvv'!$B$1:$AK$1,0),FALSE)/1,"")</f>
        <v>83.41789</v>
      </c>
      <c r="AI376" s="137">
        <f>IFERROR(1-VLOOKUP(B376,'Slutlig allokering kvv'!$B$2:$AJ$462,MATCH("Andel av bränsle i kvv som allokerats till värme, exklusive rökgaskondensering och hjälpel",'Slutlig allokering kvv'!$B$1:$AK$1,0),FALSE),"")</f>
        <v>0.38478752433771912</v>
      </c>
      <c r="AK376" s="137">
        <f t="shared" si="11"/>
        <v>0.38478752433771907</v>
      </c>
    </row>
    <row r="377" spans="1:37" x14ac:dyDescent="0.25">
      <c r="A377" s="2" t="s">
        <v>552</v>
      </c>
      <c r="B377" s="2" t="s">
        <v>560</v>
      </c>
      <c r="C377" t="str">
        <f>IFERROR(VLOOKUP($B377,Kraftvärmeprod!$B$1:$AH$479,MATCH(C$3,Kraftvärmeprod!$B$1:$AG$1,0),FALSE)/1,"")</f>
        <v/>
      </c>
      <c r="D377" t="str">
        <f>IFERROR(VLOOKUP($B377,Kraftvärmeprod!$B$1:$AH$479,MATCH(D$3,Kraftvärmeprod!$B$1:$AG$1,0),FALSE)/1,"")</f>
        <v/>
      </c>
      <c r="E377">
        <f>IFERROR(VLOOKUP($B377,Kraftvärmeprod!$B$1:$AH$479,MATCH(E$2,Kraftvärmeprod!$B$1:$AG$1,0),FALSE)/1,0)-IFERROR(VLOOKUP($B377,'Slutlig allokering kvv'!$B$2:$AC$462,MATCH(E$3,'Slutlig allokering kvv'!$B$1:$AJ$1,0),FALSE)/1,0)</f>
        <v>0</v>
      </c>
      <c r="F377">
        <f>IFERROR(VLOOKUP($B377,Kraftvärmeprod!$B$1:$AH$479,MATCH(F$2,Kraftvärmeprod!$B$1:$AG$1,0),FALSE)/1,0)-IFERROR(VLOOKUP($B377,'Slutlig allokering kvv'!$B$2:$AC$462,MATCH(F$3,'Slutlig allokering kvv'!$B$1:$AJ$1,0),FALSE)/1,0)</f>
        <v>0</v>
      </c>
      <c r="G377">
        <f>IFERROR(VLOOKUP($B377,Kraftvärmeprod!$B$1:$AH$479,MATCH(G$2,Kraftvärmeprod!$B$1:$AG$1,0),FALSE)/1,0)-IFERROR(VLOOKUP($B377,'Slutlig allokering kvv'!$B$2:$AC$462,MATCH(G$3,'Slutlig allokering kvv'!$B$1:$AJ$1,0),FALSE)/1,0)</f>
        <v>0</v>
      </c>
      <c r="H377">
        <f>IFERROR(VLOOKUP($B377,Kraftvärmeprod!$B$1:$AH$479,MATCH(H$2,Kraftvärmeprod!$B$1:$AG$1,0),FALSE)/1,0)-IFERROR(VLOOKUP($B377,'Slutlig allokering kvv'!$B$2:$AC$462,MATCH(H$3,'Slutlig allokering kvv'!$B$1:$AJ$1,0),FALSE)/1,0)</f>
        <v>0</v>
      </c>
      <c r="I377">
        <f>IFERROR(VLOOKUP($B377,Kraftvärmeprod!$B$1:$AH$479,MATCH(I$2,Kraftvärmeprod!$B$1:$AG$1,0),FALSE)/1,0)-IFERROR(VLOOKUP($B377,'Slutlig allokering kvv'!$B$2:$AC$462,MATCH(I$3,'Slutlig allokering kvv'!$B$1:$AJ$1,0),FALSE)/1,0)</f>
        <v>0</v>
      </c>
      <c r="J377">
        <f>IFERROR(VLOOKUP($B377,Kraftvärmeprod!$B$1:$AH$479,MATCH(J$2,Kraftvärmeprod!$B$1:$AG$1,0),FALSE)/1,0)-IFERROR(VLOOKUP($B377,'Slutlig allokering kvv'!$B$2:$AC$462,MATCH(J$3,'Slutlig allokering kvv'!$B$1:$AJ$1,0),FALSE)/1,0)</f>
        <v>0</v>
      </c>
      <c r="K377">
        <f>IFERROR(VLOOKUP($B377,Kraftvärmeprod!$B$1:$AH$479,MATCH(K$2,Kraftvärmeprod!$B$1:$AG$1,0),FALSE)/1,0)-IFERROR(VLOOKUP($B377,'Slutlig allokering kvv'!$B$2:$AC$462,MATCH(K$3,'Slutlig allokering kvv'!$B$1:$AJ$1,0),FALSE)/1,0)</f>
        <v>0</v>
      </c>
      <c r="L377">
        <f>IFERROR(VLOOKUP($B377,Kraftvärmeprod!$B$1:$AH$479,MATCH(L$2,Kraftvärmeprod!$B$1:$AG$1,0),FALSE)/1,0)-IFERROR(VLOOKUP($B377,'Slutlig allokering kvv'!$B$2:$AC$462,MATCH(L$3,'Slutlig allokering kvv'!$B$1:$AJ$1,0),FALSE)/1,0)</f>
        <v>0</v>
      </c>
      <c r="M377">
        <f>IFERROR(VLOOKUP($B377,Kraftvärmeprod!$B$1:$AH$479,MATCH(M$2,Kraftvärmeprod!$B$1:$AG$1,0),FALSE)/1,0)-IFERROR(VLOOKUP($B377,'Slutlig allokering kvv'!$B$2:$AC$462,MATCH(M$3,'Slutlig allokering kvv'!$B$1:$AJ$1,0),FALSE)/1,0)</f>
        <v>0</v>
      </c>
      <c r="N377">
        <f>IFERROR(VLOOKUP($B377,Kraftvärmeprod!$B$1:$AH$479,MATCH(N$2,Kraftvärmeprod!$B$1:$AG$1,0),FALSE)/1,0)-IFERROR(VLOOKUP($B377,'Slutlig allokering kvv'!$B$2:$AC$462,MATCH(N$3,'Slutlig allokering kvv'!$B$1:$AJ$1,0),FALSE)/1,0)</f>
        <v>0</v>
      </c>
      <c r="O377">
        <f>IFERROR(VLOOKUP($B377,Kraftvärmeprod!$B$1:$AH$479,MATCH(O$2,Kraftvärmeprod!$B$1:$AG$1,0),FALSE)/1,0)-IFERROR(VLOOKUP($B377,'Slutlig allokering kvv'!$B$2:$AC$462,MATCH(O$3,'Slutlig allokering kvv'!$B$1:$AJ$1,0),FALSE)/1,0)</f>
        <v>0</v>
      </c>
      <c r="P377">
        <f>IFERROR(VLOOKUP($B377,Kraftvärmeprod!$B$1:$AH$479,MATCH(P$2,Kraftvärmeprod!$B$1:$AG$1,0),FALSE)/1,0)-IFERROR(VLOOKUP($B377,'Slutlig allokering kvv'!$B$2:$AC$462,MATCH(P$3,'Slutlig allokering kvv'!$B$1:$AJ$1,0),FALSE)/1,0)</f>
        <v>0</v>
      </c>
      <c r="Q377">
        <f>IFERROR(VLOOKUP($B377,Kraftvärmeprod!$B$1:$AH$479,MATCH(Q$2,Kraftvärmeprod!$B$1:$AG$1,0),FALSE)/1,0)-IFERROR(VLOOKUP($B377,'Slutlig allokering kvv'!$B$2:$AC$462,MATCH(Q$3,'Slutlig allokering kvv'!$B$1:$AJ$1,0),FALSE)/1,0)</f>
        <v>0</v>
      </c>
      <c r="R377">
        <f>IFERROR(VLOOKUP($B377,Kraftvärmeprod!$B$1:$AH$479,MATCH(R$2,Kraftvärmeprod!$B$1:$AG$1,0),FALSE)/1,0)-IFERROR(VLOOKUP($B377,'Slutlig allokering kvv'!$B$2:$AC$462,MATCH(R$3,'Slutlig allokering kvv'!$B$1:$AJ$1,0),FALSE)/1,0)</f>
        <v>0</v>
      </c>
      <c r="S377">
        <f>IFERROR(VLOOKUP($B377,Kraftvärmeprod!$B$1:$AH$479,MATCH(S$2,Kraftvärmeprod!$B$1:$AG$1,0),FALSE)/1,0)-IFERROR(VLOOKUP($B377,'Slutlig allokering kvv'!$B$2:$AC$462,MATCH(S$3,'Slutlig allokering kvv'!$B$1:$AJ$1,0),FALSE)/1,0)</f>
        <v>0</v>
      </c>
      <c r="T377" s="6">
        <f>IFERROR(VLOOKUP($B377,Miljö!$B$1:$S$477,MATCH(T$2,Miljö!$B$1:$X$1,0),FALSE)/1,0)-IFERROR(VLOOKUP($B377,'Slutlig allokering kvv'!$B$2:$AC$462,MATCH(T$3,'Slutlig allokering kvv'!$B$1:$AJ$1,0),FALSE)/1,0)</f>
        <v>0</v>
      </c>
      <c r="U377">
        <f>IFERROR(VLOOKUP($B377,Kraftvärmeprod!$B$1:$AH$479,MATCH(U$2,Kraftvärmeprod!$B$1:$AG$1,0),FALSE)/1,0)-IFERROR(VLOOKUP($B377,'Slutlig allokering kvv'!$B$2:$AC$462,MATCH(U$3,'Slutlig allokering kvv'!$B$1:$AJ$1,0),FALSE)/1,0)</f>
        <v>0</v>
      </c>
      <c r="V377">
        <f>IFERROR(VLOOKUP($B377,Kraftvärmeprod!$B$1:$AH$479,MATCH(V$2,Kraftvärmeprod!$B$1:$AG$1,0),FALSE)/1,0)-IFERROR(VLOOKUP($B377,'Slutlig allokering kvv'!$B$2:$AC$462,MATCH(V$3,'Slutlig allokering kvv'!$B$1:$AJ$1,0),FALSE)/1,0)</f>
        <v>0</v>
      </c>
      <c r="W377">
        <f>IFERROR(VLOOKUP($B377,Kraftvärmeprod!$B$1:$AH$479,MATCH(W$2,Kraftvärmeprod!$B$1:$AG$1,0),FALSE)/1,0)-IFERROR(VLOOKUP($B377,'Slutlig allokering kvv'!$B$2:$AC$462,MATCH(W$3,'Slutlig allokering kvv'!$B$1:$AJ$1,0),FALSE)/1,0)</f>
        <v>0</v>
      </c>
      <c r="X377">
        <f>IFERROR(VLOOKUP($B377,Kraftvärmeprod!$B$1:$AH$479,MATCH(X$2,Kraftvärmeprod!$B$1:$AG$1,0),FALSE)/1,0)-IFERROR(VLOOKUP($B377,'Slutlig allokering kvv'!$B$2:$AC$462,MATCH(X$3,'Slutlig allokering kvv'!$B$1:$AJ$1,0),FALSE)/1,0)</f>
        <v>0</v>
      </c>
      <c r="Y377">
        <f>IFERROR(VLOOKUP($B377,Kraftvärmeprod!$B$1:$AH$479,MATCH(Y$2,Kraftvärmeprod!$B$1:$AG$1,0),FALSE)/1,0)-IFERROR(VLOOKUP($B377,'Slutlig allokering kvv'!$B$2:$AC$462,MATCH(Y$3,'Slutlig allokering kvv'!$B$1:$AJ$1,0),FALSE)/1,0)</f>
        <v>0</v>
      </c>
      <c r="Z377">
        <f>IFERROR(VLOOKUP($B377,Kraftvärmeprod!$B$1:$AH$479,MATCH(Z$2,Kraftvärmeprod!$B$1:$AG$1,0),FALSE)/1,0)-IFERROR(VLOOKUP($B377,'Slutlig allokering kvv'!$B$2:$AC$462,MATCH(Z$3,'Slutlig allokering kvv'!$B$1:$AJ$1,0),FALSE)/1,0)</f>
        <v>0</v>
      </c>
      <c r="AA377">
        <f>IFERROR(VLOOKUP($B377,Kraftvärmeprod!$B$1:$AH$479,MATCH(AA$2,Kraftvärmeprod!$B$1:$AG$1,0),FALSE)/1,0)-IFERROR(VLOOKUP($B377,'Slutlig allokering kvv'!$B$2:$AC$462,MATCH(AA$3,'Slutlig allokering kvv'!$B$1:$AJ$1,0),FALSE)/1,0)</f>
        <v>0</v>
      </c>
      <c r="AE377">
        <f t="shared" si="10"/>
        <v>0</v>
      </c>
      <c r="AG377">
        <f>IFERROR(VLOOKUP(B377,'Slutlig allokering kvv'!$B$2:$AJ$462,MATCH("Summa slutlig allokerad tillförd energi (utan hjälpel och rökgaskondensering):",'Slutlig allokering kvv'!$B$1:$AK$1,0),FALSE)/1,"")</f>
        <v>0</v>
      </c>
      <c r="AI377" s="137" t="str">
        <f>IFERROR(1-VLOOKUP(B377,'Slutlig allokering kvv'!$B$2:$AJ$462,MATCH("Andel av bränsle i kvv som allokerats till värme, exklusive rökgaskondensering och hjälpel",'Slutlig allokering kvv'!$B$1:$AK$1,0),FALSE),"")</f>
        <v/>
      </c>
      <c r="AK377" s="137" t="str">
        <f t="shared" si="11"/>
        <v/>
      </c>
    </row>
    <row r="378" spans="1:37" x14ac:dyDescent="0.25">
      <c r="A378" s="2" t="s">
        <v>552</v>
      </c>
      <c r="B378" s="2" t="s">
        <v>561</v>
      </c>
      <c r="C378" t="str">
        <f>IFERROR(VLOOKUP($B378,Kraftvärmeprod!$B$1:$AH$479,MATCH(C$3,Kraftvärmeprod!$B$1:$AG$1,0),FALSE)/1,"")</f>
        <v/>
      </c>
      <c r="D378" t="str">
        <f>IFERROR(VLOOKUP($B378,Kraftvärmeprod!$B$1:$AH$479,MATCH(D$3,Kraftvärmeprod!$B$1:$AG$1,0),FALSE)/1,"")</f>
        <v/>
      </c>
      <c r="E378">
        <f>IFERROR(VLOOKUP($B378,Kraftvärmeprod!$B$1:$AH$479,MATCH(E$2,Kraftvärmeprod!$B$1:$AG$1,0),FALSE)/1,0)-IFERROR(VLOOKUP($B378,'Slutlig allokering kvv'!$B$2:$AC$462,MATCH(E$3,'Slutlig allokering kvv'!$B$1:$AJ$1,0),FALSE)/1,0)</f>
        <v>0</v>
      </c>
      <c r="F378">
        <f>IFERROR(VLOOKUP($B378,Kraftvärmeprod!$B$1:$AH$479,MATCH(F$2,Kraftvärmeprod!$B$1:$AG$1,0),FALSE)/1,0)-IFERROR(VLOOKUP($B378,'Slutlig allokering kvv'!$B$2:$AC$462,MATCH(F$3,'Slutlig allokering kvv'!$B$1:$AJ$1,0),FALSE)/1,0)</f>
        <v>0</v>
      </c>
      <c r="G378">
        <f>IFERROR(VLOOKUP($B378,Kraftvärmeprod!$B$1:$AH$479,MATCH(G$2,Kraftvärmeprod!$B$1:$AG$1,0),FALSE)/1,0)-IFERROR(VLOOKUP($B378,'Slutlig allokering kvv'!$B$2:$AC$462,MATCH(G$3,'Slutlig allokering kvv'!$B$1:$AJ$1,0),FALSE)/1,0)</f>
        <v>0</v>
      </c>
      <c r="H378">
        <f>IFERROR(VLOOKUP($B378,Kraftvärmeprod!$B$1:$AH$479,MATCH(H$2,Kraftvärmeprod!$B$1:$AG$1,0),FALSE)/1,0)-IFERROR(VLOOKUP($B378,'Slutlig allokering kvv'!$B$2:$AC$462,MATCH(H$3,'Slutlig allokering kvv'!$B$1:$AJ$1,0),FALSE)/1,0)</f>
        <v>0</v>
      </c>
      <c r="I378">
        <f>IFERROR(VLOOKUP($B378,Kraftvärmeprod!$B$1:$AH$479,MATCH(I$2,Kraftvärmeprod!$B$1:$AG$1,0),FALSE)/1,0)-IFERROR(VLOOKUP($B378,'Slutlig allokering kvv'!$B$2:$AC$462,MATCH(I$3,'Slutlig allokering kvv'!$B$1:$AJ$1,0),FALSE)/1,0)</f>
        <v>0</v>
      </c>
      <c r="J378">
        <f>IFERROR(VLOOKUP($B378,Kraftvärmeprod!$B$1:$AH$479,MATCH(J$2,Kraftvärmeprod!$B$1:$AG$1,0),FALSE)/1,0)-IFERROR(VLOOKUP($B378,'Slutlig allokering kvv'!$B$2:$AC$462,MATCH(J$3,'Slutlig allokering kvv'!$B$1:$AJ$1,0),FALSE)/1,0)</f>
        <v>0</v>
      </c>
      <c r="K378">
        <f>IFERROR(VLOOKUP($B378,Kraftvärmeprod!$B$1:$AH$479,MATCH(K$2,Kraftvärmeprod!$B$1:$AG$1,0),FALSE)/1,0)-IFERROR(VLOOKUP($B378,'Slutlig allokering kvv'!$B$2:$AC$462,MATCH(K$3,'Slutlig allokering kvv'!$B$1:$AJ$1,0),FALSE)/1,0)</f>
        <v>0</v>
      </c>
      <c r="L378">
        <f>IFERROR(VLOOKUP($B378,Kraftvärmeprod!$B$1:$AH$479,MATCH(L$2,Kraftvärmeprod!$B$1:$AG$1,0),FALSE)/1,0)-IFERROR(VLOOKUP($B378,'Slutlig allokering kvv'!$B$2:$AC$462,MATCH(L$3,'Slutlig allokering kvv'!$B$1:$AJ$1,0),FALSE)/1,0)</f>
        <v>0</v>
      </c>
      <c r="M378">
        <f>IFERROR(VLOOKUP($B378,Kraftvärmeprod!$B$1:$AH$479,MATCH(M$2,Kraftvärmeprod!$B$1:$AG$1,0),FALSE)/1,0)-IFERROR(VLOOKUP($B378,'Slutlig allokering kvv'!$B$2:$AC$462,MATCH(M$3,'Slutlig allokering kvv'!$B$1:$AJ$1,0),FALSE)/1,0)</f>
        <v>0</v>
      </c>
      <c r="N378">
        <f>IFERROR(VLOOKUP($B378,Kraftvärmeprod!$B$1:$AH$479,MATCH(N$2,Kraftvärmeprod!$B$1:$AG$1,0),FALSE)/1,0)-IFERROR(VLOOKUP($B378,'Slutlig allokering kvv'!$B$2:$AC$462,MATCH(N$3,'Slutlig allokering kvv'!$B$1:$AJ$1,0),FALSE)/1,0)</f>
        <v>0</v>
      </c>
      <c r="O378">
        <f>IFERROR(VLOOKUP($B378,Kraftvärmeprod!$B$1:$AH$479,MATCH(O$2,Kraftvärmeprod!$B$1:$AG$1,0),FALSE)/1,0)-IFERROR(VLOOKUP($B378,'Slutlig allokering kvv'!$B$2:$AC$462,MATCH(O$3,'Slutlig allokering kvv'!$B$1:$AJ$1,0),FALSE)/1,0)</f>
        <v>0</v>
      </c>
      <c r="P378">
        <f>IFERROR(VLOOKUP($B378,Kraftvärmeprod!$B$1:$AH$479,MATCH(P$2,Kraftvärmeprod!$B$1:$AG$1,0),FALSE)/1,0)-IFERROR(VLOOKUP($B378,'Slutlig allokering kvv'!$B$2:$AC$462,MATCH(P$3,'Slutlig allokering kvv'!$B$1:$AJ$1,0),FALSE)/1,0)</f>
        <v>0</v>
      </c>
      <c r="Q378">
        <f>IFERROR(VLOOKUP($B378,Kraftvärmeprod!$B$1:$AH$479,MATCH(Q$2,Kraftvärmeprod!$B$1:$AG$1,0),FALSE)/1,0)-IFERROR(VLOOKUP($B378,'Slutlig allokering kvv'!$B$2:$AC$462,MATCH(Q$3,'Slutlig allokering kvv'!$B$1:$AJ$1,0),FALSE)/1,0)</f>
        <v>0</v>
      </c>
      <c r="R378">
        <f>IFERROR(VLOOKUP($B378,Kraftvärmeprod!$B$1:$AH$479,MATCH(R$2,Kraftvärmeprod!$B$1:$AG$1,0),FALSE)/1,0)-IFERROR(VLOOKUP($B378,'Slutlig allokering kvv'!$B$2:$AC$462,MATCH(R$3,'Slutlig allokering kvv'!$B$1:$AJ$1,0),FALSE)/1,0)</f>
        <v>0</v>
      </c>
      <c r="S378">
        <f>IFERROR(VLOOKUP($B378,Kraftvärmeprod!$B$1:$AH$479,MATCH(S$2,Kraftvärmeprod!$B$1:$AG$1,0),FALSE)/1,0)-IFERROR(VLOOKUP($B378,'Slutlig allokering kvv'!$B$2:$AC$462,MATCH(S$3,'Slutlig allokering kvv'!$B$1:$AJ$1,0),FALSE)/1,0)</f>
        <v>0</v>
      </c>
      <c r="T378" s="6">
        <f>IFERROR(VLOOKUP($B378,Miljö!$B$1:$S$477,MATCH(T$2,Miljö!$B$1:$X$1,0),FALSE)/1,0)-IFERROR(VLOOKUP($B378,'Slutlig allokering kvv'!$B$2:$AC$462,MATCH(T$3,'Slutlig allokering kvv'!$B$1:$AJ$1,0),FALSE)/1,0)</f>
        <v>0</v>
      </c>
      <c r="U378">
        <f>IFERROR(VLOOKUP($B378,Kraftvärmeprod!$B$1:$AH$479,MATCH(U$2,Kraftvärmeprod!$B$1:$AG$1,0),FALSE)/1,0)-IFERROR(VLOOKUP($B378,'Slutlig allokering kvv'!$B$2:$AC$462,MATCH(U$3,'Slutlig allokering kvv'!$B$1:$AJ$1,0),FALSE)/1,0)</f>
        <v>0</v>
      </c>
      <c r="V378">
        <f>IFERROR(VLOOKUP($B378,Kraftvärmeprod!$B$1:$AH$479,MATCH(V$2,Kraftvärmeprod!$B$1:$AG$1,0),FALSE)/1,0)-IFERROR(VLOOKUP($B378,'Slutlig allokering kvv'!$B$2:$AC$462,MATCH(V$3,'Slutlig allokering kvv'!$B$1:$AJ$1,0),FALSE)/1,0)</f>
        <v>0</v>
      </c>
      <c r="W378">
        <f>IFERROR(VLOOKUP($B378,Kraftvärmeprod!$B$1:$AH$479,MATCH(W$2,Kraftvärmeprod!$B$1:$AG$1,0),FALSE)/1,0)-IFERROR(VLOOKUP($B378,'Slutlig allokering kvv'!$B$2:$AC$462,MATCH(W$3,'Slutlig allokering kvv'!$B$1:$AJ$1,0),FALSE)/1,0)</f>
        <v>0</v>
      </c>
      <c r="X378">
        <f>IFERROR(VLOOKUP($B378,Kraftvärmeprod!$B$1:$AH$479,MATCH(X$2,Kraftvärmeprod!$B$1:$AG$1,0),FALSE)/1,0)-IFERROR(VLOOKUP($B378,'Slutlig allokering kvv'!$B$2:$AC$462,MATCH(X$3,'Slutlig allokering kvv'!$B$1:$AJ$1,0),FALSE)/1,0)</f>
        <v>0</v>
      </c>
      <c r="Y378">
        <f>IFERROR(VLOOKUP($B378,Kraftvärmeprod!$B$1:$AH$479,MATCH(Y$2,Kraftvärmeprod!$B$1:$AG$1,0),FALSE)/1,0)-IFERROR(VLOOKUP($B378,'Slutlig allokering kvv'!$B$2:$AC$462,MATCH(Y$3,'Slutlig allokering kvv'!$B$1:$AJ$1,0),FALSE)/1,0)</f>
        <v>0</v>
      </c>
      <c r="Z378">
        <f>IFERROR(VLOOKUP($B378,Kraftvärmeprod!$B$1:$AH$479,MATCH(Z$2,Kraftvärmeprod!$B$1:$AG$1,0),FALSE)/1,0)-IFERROR(VLOOKUP($B378,'Slutlig allokering kvv'!$B$2:$AC$462,MATCH(Z$3,'Slutlig allokering kvv'!$B$1:$AJ$1,0),FALSE)/1,0)</f>
        <v>0</v>
      </c>
      <c r="AA378">
        <f>IFERROR(VLOOKUP($B378,Kraftvärmeprod!$B$1:$AH$479,MATCH(AA$2,Kraftvärmeprod!$B$1:$AG$1,0),FALSE)/1,0)-IFERROR(VLOOKUP($B378,'Slutlig allokering kvv'!$B$2:$AC$462,MATCH(AA$3,'Slutlig allokering kvv'!$B$1:$AJ$1,0),FALSE)/1,0)</f>
        <v>0</v>
      </c>
      <c r="AE378">
        <f t="shared" si="10"/>
        <v>0</v>
      </c>
      <c r="AG378">
        <f>IFERROR(VLOOKUP(B378,'Slutlig allokering kvv'!$B$2:$AJ$462,MATCH("Summa slutlig allokerad tillförd energi (utan hjälpel och rökgaskondensering):",'Slutlig allokering kvv'!$B$1:$AK$1,0),FALSE)/1,"")</f>
        <v>0</v>
      </c>
      <c r="AI378" s="137" t="str">
        <f>IFERROR(1-VLOOKUP(B378,'Slutlig allokering kvv'!$B$2:$AJ$462,MATCH("Andel av bränsle i kvv som allokerats till värme, exklusive rökgaskondensering och hjälpel",'Slutlig allokering kvv'!$B$1:$AK$1,0),FALSE),"")</f>
        <v/>
      </c>
      <c r="AK378" s="137" t="str">
        <f t="shared" si="11"/>
        <v/>
      </c>
    </row>
    <row r="379" spans="1:37" x14ac:dyDescent="0.25">
      <c r="A379" s="2" t="s">
        <v>552</v>
      </c>
      <c r="B379" s="2" t="s">
        <v>562</v>
      </c>
      <c r="C379" t="str">
        <f>IFERROR(VLOOKUP($B379,Kraftvärmeprod!$B$1:$AH$479,MATCH(C$3,Kraftvärmeprod!$B$1:$AG$1,0),FALSE)/1,"")</f>
        <v/>
      </c>
      <c r="D379" t="str">
        <f>IFERROR(VLOOKUP($B379,Kraftvärmeprod!$B$1:$AH$479,MATCH(D$3,Kraftvärmeprod!$B$1:$AG$1,0),FALSE)/1,"")</f>
        <v/>
      </c>
      <c r="E379">
        <f>IFERROR(VLOOKUP($B379,Kraftvärmeprod!$B$1:$AH$479,MATCH(E$2,Kraftvärmeprod!$B$1:$AG$1,0),FALSE)/1,0)-IFERROR(VLOOKUP($B379,'Slutlig allokering kvv'!$B$2:$AC$462,MATCH(E$3,'Slutlig allokering kvv'!$B$1:$AJ$1,0),FALSE)/1,0)</f>
        <v>0</v>
      </c>
      <c r="F379">
        <f>IFERROR(VLOOKUP($B379,Kraftvärmeprod!$B$1:$AH$479,MATCH(F$2,Kraftvärmeprod!$B$1:$AG$1,0),FALSE)/1,0)-IFERROR(VLOOKUP($B379,'Slutlig allokering kvv'!$B$2:$AC$462,MATCH(F$3,'Slutlig allokering kvv'!$B$1:$AJ$1,0),FALSE)/1,0)</f>
        <v>0</v>
      </c>
      <c r="G379">
        <f>IFERROR(VLOOKUP($B379,Kraftvärmeprod!$B$1:$AH$479,MATCH(G$2,Kraftvärmeprod!$B$1:$AG$1,0),FALSE)/1,0)-IFERROR(VLOOKUP($B379,'Slutlig allokering kvv'!$B$2:$AC$462,MATCH(G$3,'Slutlig allokering kvv'!$B$1:$AJ$1,0),FALSE)/1,0)</f>
        <v>0</v>
      </c>
      <c r="H379">
        <f>IFERROR(VLOOKUP($B379,Kraftvärmeprod!$B$1:$AH$479,MATCH(H$2,Kraftvärmeprod!$B$1:$AG$1,0),FALSE)/1,0)-IFERROR(VLOOKUP($B379,'Slutlig allokering kvv'!$B$2:$AC$462,MATCH(H$3,'Slutlig allokering kvv'!$B$1:$AJ$1,0),FALSE)/1,0)</f>
        <v>0</v>
      </c>
      <c r="I379">
        <f>IFERROR(VLOOKUP($B379,Kraftvärmeprod!$B$1:$AH$479,MATCH(I$2,Kraftvärmeprod!$B$1:$AG$1,0),FALSE)/1,0)-IFERROR(VLOOKUP($B379,'Slutlig allokering kvv'!$B$2:$AC$462,MATCH(I$3,'Slutlig allokering kvv'!$B$1:$AJ$1,0),FALSE)/1,0)</f>
        <v>0</v>
      </c>
      <c r="J379">
        <f>IFERROR(VLOOKUP($B379,Kraftvärmeprod!$B$1:$AH$479,MATCH(J$2,Kraftvärmeprod!$B$1:$AG$1,0),FALSE)/1,0)-IFERROR(VLOOKUP($B379,'Slutlig allokering kvv'!$B$2:$AC$462,MATCH(J$3,'Slutlig allokering kvv'!$B$1:$AJ$1,0),FALSE)/1,0)</f>
        <v>0</v>
      </c>
      <c r="K379">
        <f>IFERROR(VLOOKUP($B379,Kraftvärmeprod!$B$1:$AH$479,MATCH(K$2,Kraftvärmeprod!$B$1:$AG$1,0),FALSE)/1,0)-IFERROR(VLOOKUP($B379,'Slutlig allokering kvv'!$B$2:$AC$462,MATCH(K$3,'Slutlig allokering kvv'!$B$1:$AJ$1,0),FALSE)/1,0)</f>
        <v>0</v>
      </c>
      <c r="L379">
        <f>IFERROR(VLOOKUP($B379,Kraftvärmeprod!$B$1:$AH$479,MATCH(L$2,Kraftvärmeprod!$B$1:$AG$1,0),FALSE)/1,0)-IFERROR(VLOOKUP($B379,'Slutlig allokering kvv'!$B$2:$AC$462,MATCH(L$3,'Slutlig allokering kvv'!$B$1:$AJ$1,0),FALSE)/1,0)</f>
        <v>0</v>
      </c>
      <c r="M379">
        <f>IFERROR(VLOOKUP($B379,Kraftvärmeprod!$B$1:$AH$479,MATCH(M$2,Kraftvärmeprod!$B$1:$AG$1,0),FALSE)/1,0)-IFERROR(VLOOKUP($B379,'Slutlig allokering kvv'!$B$2:$AC$462,MATCH(M$3,'Slutlig allokering kvv'!$B$1:$AJ$1,0),FALSE)/1,0)</f>
        <v>0</v>
      </c>
      <c r="N379">
        <f>IFERROR(VLOOKUP($B379,Kraftvärmeprod!$B$1:$AH$479,MATCH(N$2,Kraftvärmeprod!$B$1:$AG$1,0),FALSE)/1,0)-IFERROR(VLOOKUP($B379,'Slutlig allokering kvv'!$B$2:$AC$462,MATCH(N$3,'Slutlig allokering kvv'!$B$1:$AJ$1,0),FALSE)/1,0)</f>
        <v>0</v>
      </c>
      <c r="O379">
        <f>IFERROR(VLOOKUP($B379,Kraftvärmeprod!$B$1:$AH$479,MATCH(O$2,Kraftvärmeprod!$B$1:$AG$1,0),FALSE)/1,0)-IFERROR(VLOOKUP($B379,'Slutlig allokering kvv'!$B$2:$AC$462,MATCH(O$3,'Slutlig allokering kvv'!$B$1:$AJ$1,0),FALSE)/1,0)</f>
        <v>0</v>
      </c>
      <c r="P379">
        <f>IFERROR(VLOOKUP($B379,Kraftvärmeprod!$B$1:$AH$479,MATCH(P$2,Kraftvärmeprod!$B$1:$AG$1,0),FALSE)/1,0)-IFERROR(VLOOKUP($B379,'Slutlig allokering kvv'!$B$2:$AC$462,MATCH(P$3,'Slutlig allokering kvv'!$B$1:$AJ$1,0),FALSE)/1,0)</f>
        <v>0</v>
      </c>
      <c r="Q379">
        <f>IFERROR(VLOOKUP($B379,Kraftvärmeprod!$B$1:$AH$479,MATCH(Q$2,Kraftvärmeprod!$B$1:$AG$1,0),FALSE)/1,0)-IFERROR(VLOOKUP($B379,'Slutlig allokering kvv'!$B$2:$AC$462,MATCH(Q$3,'Slutlig allokering kvv'!$B$1:$AJ$1,0),FALSE)/1,0)</f>
        <v>0</v>
      </c>
      <c r="R379">
        <f>IFERROR(VLOOKUP($B379,Kraftvärmeprod!$B$1:$AH$479,MATCH(R$2,Kraftvärmeprod!$B$1:$AG$1,0),FALSE)/1,0)-IFERROR(VLOOKUP($B379,'Slutlig allokering kvv'!$B$2:$AC$462,MATCH(R$3,'Slutlig allokering kvv'!$B$1:$AJ$1,0),FALSE)/1,0)</f>
        <v>0</v>
      </c>
      <c r="S379">
        <f>IFERROR(VLOOKUP($B379,Kraftvärmeprod!$B$1:$AH$479,MATCH(S$2,Kraftvärmeprod!$B$1:$AG$1,0),FALSE)/1,0)-IFERROR(VLOOKUP($B379,'Slutlig allokering kvv'!$B$2:$AC$462,MATCH(S$3,'Slutlig allokering kvv'!$B$1:$AJ$1,0),FALSE)/1,0)</f>
        <v>0</v>
      </c>
      <c r="T379" s="6">
        <f>IFERROR(VLOOKUP($B379,Miljö!$B$1:$S$477,MATCH(T$2,Miljö!$B$1:$X$1,0),FALSE)/1,0)-IFERROR(VLOOKUP($B379,'Slutlig allokering kvv'!$B$2:$AC$462,MATCH(T$3,'Slutlig allokering kvv'!$B$1:$AJ$1,0),FALSE)/1,0)</f>
        <v>0</v>
      </c>
      <c r="U379">
        <f>IFERROR(VLOOKUP($B379,Kraftvärmeprod!$B$1:$AH$479,MATCH(U$2,Kraftvärmeprod!$B$1:$AG$1,0),FALSE)/1,0)-IFERROR(VLOOKUP($B379,'Slutlig allokering kvv'!$B$2:$AC$462,MATCH(U$3,'Slutlig allokering kvv'!$B$1:$AJ$1,0),FALSE)/1,0)</f>
        <v>0</v>
      </c>
      <c r="V379">
        <f>IFERROR(VLOOKUP($B379,Kraftvärmeprod!$B$1:$AH$479,MATCH(V$2,Kraftvärmeprod!$B$1:$AG$1,0),FALSE)/1,0)-IFERROR(VLOOKUP($B379,'Slutlig allokering kvv'!$B$2:$AC$462,MATCH(V$3,'Slutlig allokering kvv'!$B$1:$AJ$1,0),FALSE)/1,0)</f>
        <v>0</v>
      </c>
      <c r="W379">
        <f>IFERROR(VLOOKUP($B379,Kraftvärmeprod!$B$1:$AH$479,MATCH(W$2,Kraftvärmeprod!$B$1:$AG$1,0),FALSE)/1,0)-IFERROR(VLOOKUP($B379,'Slutlig allokering kvv'!$B$2:$AC$462,MATCH(W$3,'Slutlig allokering kvv'!$B$1:$AJ$1,0),FALSE)/1,0)</f>
        <v>0</v>
      </c>
      <c r="X379">
        <f>IFERROR(VLOOKUP($B379,Kraftvärmeprod!$B$1:$AH$479,MATCH(X$2,Kraftvärmeprod!$B$1:$AG$1,0),FALSE)/1,0)-IFERROR(VLOOKUP($B379,'Slutlig allokering kvv'!$B$2:$AC$462,MATCH(X$3,'Slutlig allokering kvv'!$B$1:$AJ$1,0),FALSE)/1,0)</f>
        <v>0</v>
      </c>
      <c r="Y379">
        <f>IFERROR(VLOOKUP($B379,Kraftvärmeprod!$B$1:$AH$479,MATCH(Y$2,Kraftvärmeprod!$B$1:$AG$1,0),FALSE)/1,0)-IFERROR(VLOOKUP($B379,'Slutlig allokering kvv'!$B$2:$AC$462,MATCH(Y$3,'Slutlig allokering kvv'!$B$1:$AJ$1,0),FALSE)/1,0)</f>
        <v>0</v>
      </c>
      <c r="Z379">
        <f>IFERROR(VLOOKUP($B379,Kraftvärmeprod!$B$1:$AH$479,MATCH(Z$2,Kraftvärmeprod!$B$1:$AG$1,0),FALSE)/1,0)-IFERROR(VLOOKUP($B379,'Slutlig allokering kvv'!$B$2:$AC$462,MATCH(Z$3,'Slutlig allokering kvv'!$B$1:$AJ$1,0),FALSE)/1,0)</f>
        <v>0</v>
      </c>
      <c r="AA379">
        <f>IFERROR(VLOOKUP($B379,Kraftvärmeprod!$B$1:$AH$479,MATCH(AA$2,Kraftvärmeprod!$B$1:$AG$1,0),FALSE)/1,0)-IFERROR(VLOOKUP($B379,'Slutlig allokering kvv'!$B$2:$AC$462,MATCH(AA$3,'Slutlig allokering kvv'!$B$1:$AJ$1,0),FALSE)/1,0)</f>
        <v>0</v>
      </c>
      <c r="AE379">
        <f t="shared" si="10"/>
        <v>0</v>
      </c>
      <c r="AG379">
        <f>IFERROR(VLOOKUP(B379,'Slutlig allokering kvv'!$B$2:$AJ$462,MATCH("Summa slutlig allokerad tillförd energi (utan hjälpel och rökgaskondensering):",'Slutlig allokering kvv'!$B$1:$AK$1,0),FALSE)/1,"")</f>
        <v>0</v>
      </c>
      <c r="AI379" s="137" t="str">
        <f>IFERROR(1-VLOOKUP(B379,'Slutlig allokering kvv'!$B$2:$AJ$462,MATCH("Andel av bränsle i kvv som allokerats till värme, exklusive rökgaskondensering och hjälpel",'Slutlig allokering kvv'!$B$1:$AK$1,0),FALSE),"")</f>
        <v/>
      </c>
      <c r="AK379" s="137" t="str">
        <f t="shared" si="11"/>
        <v/>
      </c>
    </row>
    <row r="380" spans="1:37" x14ac:dyDescent="0.25">
      <c r="A380" s="2" t="s">
        <v>552</v>
      </c>
      <c r="B380" s="2" t="s">
        <v>563</v>
      </c>
      <c r="C380" t="str">
        <f>IFERROR(VLOOKUP($B380,Kraftvärmeprod!$B$1:$AH$479,MATCH(C$3,Kraftvärmeprod!$B$1:$AG$1,0),FALSE)/1,"")</f>
        <v/>
      </c>
      <c r="D380" t="str">
        <f>IFERROR(VLOOKUP($B380,Kraftvärmeprod!$B$1:$AH$479,MATCH(D$3,Kraftvärmeprod!$B$1:$AG$1,0),FALSE)/1,"")</f>
        <v/>
      </c>
      <c r="E380">
        <f>IFERROR(VLOOKUP($B380,Kraftvärmeprod!$B$1:$AH$479,MATCH(E$2,Kraftvärmeprod!$B$1:$AG$1,0),FALSE)/1,0)-IFERROR(VLOOKUP($B380,'Slutlig allokering kvv'!$B$2:$AC$462,MATCH(E$3,'Slutlig allokering kvv'!$B$1:$AJ$1,0),FALSE)/1,0)</f>
        <v>0</v>
      </c>
      <c r="F380">
        <f>IFERROR(VLOOKUP($B380,Kraftvärmeprod!$B$1:$AH$479,MATCH(F$2,Kraftvärmeprod!$B$1:$AG$1,0),FALSE)/1,0)-IFERROR(VLOOKUP($B380,'Slutlig allokering kvv'!$B$2:$AC$462,MATCH(F$3,'Slutlig allokering kvv'!$B$1:$AJ$1,0),FALSE)/1,0)</f>
        <v>0</v>
      </c>
      <c r="G380">
        <f>IFERROR(VLOOKUP($B380,Kraftvärmeprod!$B$1:$AH$479,MATCH(G$2,Kraftvärmeprod!$B$1:$AG$1,0),FALSE)/1,0)-IFERROR(VLOOKUP($B380,'Slutlig allokering kvv'!$B$2:$AC$462,MATCH(G$3,'Slutlig allokering kvv'!$B$1:$AJ$1,0),FALSE)/1,0)</f>
        <v>0</v>
      </c>
      <c r="H380">
        <f>IFERROR(VLOOKUP($B380,Kraftvärmeprod!$B$1:$AH$479,MATCH(H$2,Kraftvärmeprod!$B$1:$AG$1,0),FALSE)/1,0)-IFERROR(VLOOKUP($B380,'Slutlig allokering kvv'!$B$2:$AC$462,MATCH(H$3,'Slutlig allokering kvv'!$B$1:$AJ$1,0),FALSE)/1,0)</f>
        <v>0</v>
      </c>
      <c r="I380">
        <f>IFERROR(VLOOKUP($B380,Kraftvärmeprod!$B$1:$AH$479,MATCH(I$2,Kraftvärmeprod!$B$1:$AG$1,0),FALSE)/1,0)-IFERROR(VLOOKUP($B380,'Slutlig allokering kvv'!$B$2:$AC$462,MATCH(I$3,'Slutlig allokering kvv'!$B$1:$AJ$1,0),FALSE)/1,0)</f>
        <v>0</v>
      </c>
      <c r="J380">
        <f>IFERROR(VLOOKUP($B380,Kraftvärmeprod!$B$1:$AH$479,MATCH(J$2,Kraftvärmeprod!$B$1:$AG$1,0),FALSE)/1,0)-IFERROR(VLOOKUP($B380,'Slutlig allokering kvv'!$B$2:$AC$462,MATCH(J$3,'Slutlig allokering kvv'!$B$1:$AJ$1,0),FALSE)/1,0)</f>
        <v>0</v>
      </c>
      <c r="K380">
        <f>IFERROR(VLOOKUP($B380,Kraftvärmeprod!$B$1:$AH$479,MATCH(K$2,Kraftvärmeprod!$B$1:$AG$1,0),FALSE)/1,0)-IFERROR(VLOOKUP($B380,'Slutlig allokering kvv'!$B$2:$AC$462,MATCH(K$3,'Slutlig allokering kvv'!$B$1:$AJ$1,0),FALSE)/1,0)</f>
        <v>0</v>
      </c>
      <c r="L380">
        <f>IFERROR(VLOOKUP($B380,Kraftvärmeprod!$B$1:$AH$479,MATCH(L$2,Kraftvärmeprod!$B$1:$AG$1,0),FALSE)/1,0)-IFERROR(VLOOKUP($B380,'Slutlig allokering kvv'!$B$2:$AC$462,MATCH(L$3,'Slutlig allokering kvv'!$B$1:$AJ$1,0),FALSE)/1,0)</f>
        <v>0</v>
      </c>
      <c r="M380">
        <f>IFERROR(VLOOKUP($B380,Kraftvärmeprod!$B$1:$AH$479,MATCH(M$2,Kraftvärmeprod!$B$1:$AG$1,0),FALSE)/1,0)-IFERROR(VLOOKUP($B380,'Slutlig allokering kvv'!$B$2:$AC$462,MATCH(M$3,'Slutlig allokering kvv'!$B$1:$AJ$1,0),FALSE)/1,0)</f>
        <v>0</v>
      </c>
      <c r="N380">
        <f>IFERROR(VLOOKUP($B380,Kraftvärmeprod!$B$1:$AH$479,MATCH(N$2,Kraftvärmeprod!$B$1:$AG$1,0),FALSE)/1,0)-IFERROR(VLOOKUP($B380,'Slutlig allokering kvv'!$B$2:$AC$462,MATCH(N$3,'Slutlig allokering kvv'!$B$1:$AJ$1,0),FALSE)/1,0)</f>
        <v>0</v>
      </c>
      <c r="O380">
        <f>IFERROR(VLOOKUP($B380,Kraftvärmeprod!$B$1:$AH$479,MATCH(O$2,Kraftvärmeprod!$B$1:$AG$1,0),FALSE)/1,0)-IFERROR(VLOOKUP($B380,'Slutlig allokering kvv'!$B$2:$AC$462,MATCH(O$3,'Slutlig allokering kvv'!$B$1:$AJ$1,0),FALSE)/1,0)</f>
        <v>0</v>
      </c>
      <c r="P380">
        <f>IFERROR(VLOOKUP($B380,Kraftvärmeprod!$B$1:$AH$479,MATCH(P$2,Kraftvärmeprod!$B$1:$AG$1,0),FALSE)/1,0)-IFERROR(VLOOKUP($B380,'Slutlig allokering kvv'!$B$2:$AC$462,MATCH(P$3,'Slutlig allokering kvv'!$B$1:$AJ$1,0),FALSE)/1,0)</f>
        <v>0</v>
      </c>
      <c r="Q380">
        <f>IFERROR(VLOOKUP($B380,Kraftvärmeprod!$B$1:$AH$479,MATCH(Q$2,Kraftvärmeprod!$B$1:$AG$1,0),FALSE)/1,0)-IFERROR(VLOOKUP($B380,'Slutlig allokering kvv'!$B$2:$AC$462,MATCH(Q$3,'Slutlig allokering kvv'!$B$1:$AJ$1,0),FALSE)/1,0)</f>
        <v>0</v>
      </c>
      <c r="R380">
        <f>IFERROR(VLOOKUP($B380,Kraftvärmeprod!$B$1:$AH$479,MATCH(R$2,Kraftvärmeprod!$B$1:$AG$1,0),FALSE)/1,0)-IFERROR(VLOOKUP($B380,'Slutlig allokering kvv'!$B$2:$AC$462,MATCH(R$3,'Slutlig allokering kvv'!$B$1:$AJ$1,0),FALSE)/1,0)</f>
        <v>0</v>
      </c>
      <c r="S380">
        <f>IFERROR(VLOOKUP($B380,Kraftvärmeprod!$B$1:$AH$479,MATCH(S$2,Kraftvärmeprod!$B$1:$AG$1,0),FALSE)/1,0)-IFERROR(VLOOKUP($B380,'Slutlig allokering kvv'!$B$2:$AC$462,MATCH(S$3,'Slutlig allokering kvv'!$B$1:$AJ$1,0),FALSE)/1,0)</f>
        <v>0</v>
      </c>
      <c r="T380" s="6">
        <f>IFERROR(VLOOKUP($B380,Miljö!$B$1:$S$477,MATCH(T$2,Miljö!$B$1:$X$1,0),FALSE)/1,0)-IFERROR(VLOOKUP($B380,'Slutlig allokering kvv'!$B$2:$AC$462,MATCH(T$3,'Slutlig allokering kvv'!$B$1:$AJ$1,0),FALSE)/1,0)</f>
        <v>0</v>
      </c>
      <c r="U380">
        <f>IFERROR(VLOOKUP($B380,Kraftvärmeprod!$B$1:$AH$479,MATCH(U$2,Kraftvärmeprod!$B$1:$AG$1,0),FALSE)/1,0)-IFERROR(VLOOKUP($B380,'Slutlig allokering kvv'!$B$2:$AC$462,MATCH(U$3,'Slutlig allokering kvv'!$B$1:$AJ$1,0),FALSE)/1,0)</f>
        <v>0</v>
      </c>
      <c r="V380">
        <f>IFERROR(VLOOKUP($B380,Kraftvärmeprod!$B$1:$AH$479,MATCH(V$2,Kraftvärmeprod!$B$1:$AG$1,0),FALSE)/1,0)-IFERROR(VLOOKUP($B380,'Slutlig allokering kvv'!$B$2:$AC$462,MATCH(V$3,'Slutlig allokering kvv'!$B$1:$AJ$1,0),FALSE)/1,0)</f>
        <v>0</v>
      </c>
      <c r="W380">
        <f>IFERROR(VLOOKUP($B380,Kraftvärmeprod!$B$1:$AH$479,MATCH(W$2,Kraftvärmeprod!$B$1:$AG$1,0),FALSE)/1,0)-IFERROR(VLOOKUP($B380,'Slutlig allokering kvv'!$B$2:$AC$462,MATCH(W$3,'Slutlig allokering kvv'!$B$1:$AJ$1,0),FALSE)/1,0)</f>
        <v>0</v>
      </c>
      <c r="X380">
        <f>IFERROR(VLOOKUP($B380,Kraftvärmeprod!$B$1:$AH$479,MATCH(X$2,Kraftvärmeprod!$B$1:$AG$1,0),FALSE)/1,0)-IFERROR(VLOOKUP($B380,'Slutlig allokering kvv'!$B$2:$AC$462,MATCH(X$3,'Slutlig allokering kvv'!$B$1:$AJ$1,0),FALSE)/1,0)</f>
        <v>0</v>
      </c>
      <c r="Y380">
        <f>IFERROR(VLOOKUP($B380,Kraftvärmeprod!$B$1:$AH$479,MATCH(Y$2,Kraftvärmeprod!$B$1:$AG$1,0),FALSE)/1,0)-IFERROR(VLOOKUP($B380,'Slutlig allokering kvv'!$B$2:$AC$462,MATCH(Y$3,'Slutlig allokering kvv'!$B$1:$AJ$1,0),FALSE)/1,0)</f>
        <v>0</v>
      </c>
      <c r="Z380">
        <f>IFERROR(VLOOKUP($B380,Kraftvärmeprod!$B$1:$AH$479,MATCH(Z$2,Kraftvärmeprod!$B$1:$AG$1,0),FALSE)/1,0)-IFERROR(VLOOKUP($B380,'Slutlig allokering kvv'!$B$2:$AC$462,MATCH(Z$3,'Slutlig allokering kvv'!$B$1:$AJ$1,0),FALSE)/1,0)</f>
        <v>0</v>
      </c>
      <c r="AA380">
        <f>IFERROR(VLOOKUP($B380,Kraftvärmeprod!$B$1:$AH$479,MATCH(AA$2,Kraftvärmeprod!$B$1:$AG$1,0),FALSE)/1,0)-IFERROR(VLOOKUP($B380,'Slutlig allokering kvv'!$B$2:$AC$462,MATCH(AA$3,'Slutlig allokering kvv'!$B$1:$AJ$1,0),FALSE)/1,0)</f>
        <v>0</v>
      </c>
      <c r="AE380">
        <f t="shared" si="10"/>
        <v>0</v>
      </c>
      <c r="AG380">
        <f>IFERROR(VLOOKUP(B380,'Slutlig allokering kvv'!$B$2:$AJ$462,MATCH("Summa slutlig allokerad tillförd energi (utan hjälpel och rökgaskondensering):",'Slutlig allokering kvv'!$B$1:$AK$1,0),FALSE)/1,"")</f>
        <v>0</v>
      </c>
      <c r="AI380" s="137" t="str">
        <f>IFERROR(1-VLOOKUP(B380,'Slutlig allokering kvv'!$B$2:$AJ$462,MATCH("Andel av bränsle i kvv som allokerats till värme, exklusive rökgaskondensering och hjälpel",'Slutlig allokering kvv'!$B$1:$AK$1,0),FALSE),"")</f>
        <v/>
      </c>
      <c r="AK380" s="137" t="str">
        <f t="shared" si="11"/>
        <v/>
      </c>
    </row>
    <row r="381" spans="1:37" x14ac:dyDescent="0.25">
      <c r="A381" s="2" t="s">
        <v>552</v>
      </c>
      <c r="B381" s="2" t="s">
        <v>564</v>
      </c>
      <c r="C381">
        <f>IFERROR(VLOOKUP($B381,Kraftvärmeprod!$B$1:$AH$479,MATCH(C$3,Kraftvärmeprod!$B$1:$AG$1,0),FALSE)/1,"")</f>
        <v>9.3710000000000004</v>
      </c>
      <c r="D381">
        <f>IFERROR(VLOOKUP($B381,Kraftvärmeprod!$B$1:$AH$479,MATCH(D$3,Kraftvärmeprod!$B$1:$AG$1,0),FALSE)/1,"")</f>
        <v>0.47199999999999998</v>
      </c>
      <c r="E381">
        <f>IFERROR(VLOOKUP($B381,Kraftvärmeprod!$B$1:$AH$479,MATCH(E$2,Kraftvärmeprod!$B$1:$AG$1,0),FALSE)/1,0)-IFERROR(VLOOKUP($B381,'Slutlig allokering kvv'!$B$2:$AC$462,MATCH(E$3,'Slutlig allokering kvv'!$B$1:$AJ$1,0),FALSE)/1,0)</f>
        <v>0</v>
      </c>
      <c r="F381">
        <f>IFERROR(VLOOKUP($B381,Kraftvärmeprod!$B$1:$AH$479,MATCH(F$2,Kraftvärmeprod!$B$1:$AG$1,0),FALSE)/1,0)-IFERROR(VLOOKUP($B381,'Slutlig allokering kvv'!$B$2:$AC$462,MATCH(F$3,'Slutlig allokering kvv'!$B$1:$AJ$1,0),FALSE)/1,0)</f>
        <v>0</v>
      </c>
      <c r="G381">
        <f>IFERROR(VLOOKUP($B381,Kraftvärmeprod!$B$1:$AH$479,MATCH(G$2,Kraftvärmeprod!$B$1:$AG$1,0),FALSE)/1,0)-IFERROR(VLOOKUP($B381,'Slutlig allokering kvv'!$B$2:$AC$462,MATCH(G$3,'Slutlig allokering kvv'!$B$1:$AJ$1,0),FALSE)/1,0)</f>
        <v>0</v>
      </c>
      <c r="H381">
        <f>IFERROR(VLOOKUP($B381,Kraftvärmeprod!$B$1:$AH$479,MATCH(H$2,Kraftvärmeprod!$B$1:$AG$1,0),FALSE)/1,0)-IFERROR(VLOOKUP($B381,'Slutlig allokering kvv'!$B$2:$AC$462,MATCH(H$3,'Slutlig allokering kvv'!$B$1:$AJ$1,0),FALSE)/1,0)</f>
        <v>0</v>
      </c>
      <c r="I381">
        <f>IFERROR(VLOOKUP($B381,Kraftvärmeprod!$B$1:$AH$479,MATCH(I$2,Kraftvärmeprod!$B$1:$AG$1,0),FALSE)/1,0)-IFERROR(VLOOKUP($B381,'Slutlig allokering kvv'!$B$2:$AC$462,MATCH(I$3,'Slutlig allokering kvv'!$B$1:$AJ$1,0),FALSE)/1,0)</f>
        <v>9.8009000000000013E-3</v>
      </c>
      <c r="J381">
        <f>IFERROR(VLOOKUP($B381,Kraftvärmeprod!$B$1:$AH$479,MATCH(J$2,Kraftvärmeprod!$B$1:$AG$1,0),FALSE)/1,0)-IFERROR(VLOOKUP($B381,'Slutlig allokering kvv'!$B$2:$AC$462,MATCH(J$3,'Slutlig allokering kvv'!$B$1:$AJ$1,0),FALSE)/1,0)</f>
        <v>0</v>
      </c>
      <c r="K381">
        <f>IFERROR(VLOOKUP($B381,Kraftvärmeprod!$B$1:$AH$479,MATCH(K$2,Kraftvärmeprod!$B$1:$AG$1,0),FALSE)/1,0)-IFERROR(VLOOKUP($B381,'Slutlig allokering kvv'!$B$2:$AC$462,MATCH(K$3,'Slutlig allokering kvv'!$B$1:$AJ$1,0),FALSE)/1,0)</f>
        <v>2.7552999999999994E-2</v>
      </c>
      <c r="L381">
        <f>IFERROR(VLOOKUP($B381,Kraftvärmeprod!$B$1:$AH$479,MATCH(L$2,Kraftvärmeprod!$B$1:$AG$1,0),FALSE)/1,0)-IFERROR(VLOOKUP($B381,'Slutlig allokering kvv'!$B$2:$AC$462,MATCH(L$3,'Slutlig allokering kvv'!$B$1:$AJ$1,0),FALSE)/1,0)</f>
        <v>0.11452300000000004</v>
      </c>
      <c r="M381">
        <f>IFERROR(VLOOKUP($B381,Kraftvärmeprod!$B$1:$AH$479,MATCH(M$2,Kraftvärmeprod!$B$1:$AG$1,0),FALSE)/1,0)-IFERROR(VLOOKUP($B381,'Slutlig allokering kvv'!$B$2:$AC$462,MATCH(M$3,'Slutlig allokering kvv'!$B$1:$AJ$1,0),FALSE)/1,0)</f>
        <v>0</v>
      </c>
      <c r="N381">
        <f>IFERROR(VLOOKUP($B381,Kraftvärmeprod!$B$1:$AH$479,MATCH(N$2,Kraftvärmeprod!$B$1:$AG$1,0),FALSE)/1,0)-IFERROR(VLOOKUP($B381,'Slutlig allokering kvv'!$B$2:$AC$462,MATCH(N$3,'Slutlig allokering kvv'!$B$1:$AJ$1,0),FALSE)/1,0)</f>
        <v>1.0520600000000009</v>
      </c>
      <c r="O381">
        <f>IFERROR(VLOOKUP($B381,Kraftvärmeprod!$B$1:$AH$479,MATCH(O$2,Kraftvärmeprod!$B$1:$AG$1,0),FALSE)/1,0)-IFERROR(VLOOKUP($B381,'Slutlig allokering kvv'!$B$2:$AC$462,MATCH(O$3,'Slutlig allokering kvv'!$B$1:$AJ$1,0),FALSE)/1,0)</f>
        <v>0</v>
      </c>
      <c r="P381">
        <f>IFERROR(VLOOKUP($B381,Kraftvärmeprod!$B$1:$AH$479,MATCH(P$2,Kraftvärmeprod!$B$1:$AG$1,0),FALSE)/1,0)-IFERROR(VLOOKUP($B381,'Slutlig allokering kvv'!$B$2:$AC$462,MATCH(P$3,'Slutlig allokering kvv'!$B$1:$AJ$1,0),FALSE)/1,0)</f>
        <v>0</v>
      </c>
      <c r="Q381">
        <f>IFERROR(VLOOKUP($B381,Kraftvärmeprod!$B$1:$AH$479,MATCH(Q$2,Kraftvärmeprod!$B$1:$AG$1,0),FALSE)/1,0)-IFERROR(VLOOKUP($B381,'Slutlig allokering kvv'!$B$2:$AC$462,MATCH(Q$3,'Slutlig allokering kvv'!$B$1:$AJ$1,0),FALSE)/1,0)</f>
        <v>0</v>
      </c>
      <c r="R381">
        <f>IFERROR(VLOOKUP($B381,Kraftvärmeprod!$B$1:$AH$479,MATCH(R$2,Kraftvärmeprod!$B$1:$AG$1,0),FALSE)/1,0)-IFERROR(VLOOKUP($B381,'Slutlig allokering kvv'!$B$2:$AC$462,MATCH(R$3,'Slutlig allokering kvv'!$B$1:$AJ$1,0),FALSE)/1,0)</f>
        <v>0</v>
      </c>
      <c r="S381">
        <f>IFERROR(VLOOKUP($B381,Kraftvärmeprod!$B$1:$AH$479,MATCH(S$2,Kraftvärmeprod!$B$1:$AG$1,0),FALSE)/1,0)-IFERROR(VLOOKUP($B381,'Slutlig allokering kvv'!$B$2:$AC$462,MATCH(S$3,'Slutlig allokering kvv'!$B$1:$AJ$1,0),FALSE)/1,0)</f>
        <v>0</v>
      </c>
      <c r="T381" s="6">
        <f>IFERROR(VLOOKUP($B381,Miljö!$B$1:$S$477,MATCH(T$2,Miljö!$B$1:$X$1,0),FALSE)/1,0)-IFERROR(VLOOKUP($B381,'Slutlig allokering kvv'!$B$2:$AC$462,MATCH(T$3,'Slutlig allokering kvv'!$B$1:$AJ$1,0),FALSE)/1,0)</f>
        <v>4.7455999999999998E-2</v>
      </c>
      <c r="U381">
        <f>IFERROR(VLOOKUP($B381,Kraftvärmeprod!$B$1:$AH$479,MATCH(U$2,Kraftvärmeprod!$B$1:$AG$1,0),FALSE)/1,0)-IFERROR(VLOOKUP($B381,'Slutlig allokering kvv'!$B$2:$AC$462,MATCH(U$3,'Slutlig allokering kvv'!$B$1:$AJ$1,0),FALSE)/1,0)</f>
        <v>0</v>
      </c>
      <c r="V381">
        <f>IFERROR(VLOOKUP($B381,Kraftvärmeprod!$B$1:$AH$479,MATCH(V$2,Kraftvärmeprod!$B$1:$AG$1,0),FALSE)/1,0)-IFERROR(VLOOKUP($B381,'Slutlig allokering kvv'!$B$2:$AC$462,MATCH(V$3,'Slutlig allokering kvv'!$B$1:$AJ$1,0),FALSE)/1,0)</f>
        <v>0</v>
      </c>
      <c r="W381">
        <f>IFERROR(VLOOKUP($B381,Kraftvärmeprod!$B$1:$AH$479,MATCH(W$2,Kraftvärmeprod!$B$1:$AG$1,0),FALSE)/1,0)-IFERROR(VLOOKUP($B381,'Slutlig allokering kvv'!$B$2:$AC$462,MATCH(W$3,'Slutlig allokering kvv'!$B$1:$AJ$1,0),FALSE)/1,0)</f>
        <v>0</v>
      </c>
      <c r="X381">
        <f>IFERROR(VLOOKUP($B381,Kraftvärmeprod!$B$1:$AH$479,MATCH(X$2,Kraftvärmeprod!$B$1:$AG$1,0),FALSE)/1,0)-IFERROR(VLOOKUP($B381,'Slutlig allokering kvv'!$B$2:$AC$462,MATCH(X$3,'Slutlig allokering kvv'!$B$1:$AJ$1,0),FALSE)/1,0)</f>
        <v>0</v>
      </c>
      <c r="Y381">
        <f>IFERROR(VLOOKUP($B381,Kraftvärmeprod!$B$1:$AH$479,MATCH(Y$2,Kraftvärmeprod!$B$1:$AG$1,0),FALSE)/1,0)-IFERROR(VLOOKUP($B381,'Slutlig allokering kvv'!$B$2:$AC$462,MATCH(Y$3,'Slutlig allokering kvv'!$B$1:$AJ$1,0),FALSE)/1,0)</f>
        <v>0</v>
      </c>
      <c r="Z381">
        <f>IFERROR(VLOOKUP($B381,Kraftvärmeprod!$B$1:$AH$479,MATCH(Z$2,Kraftvärmeprod!$B$1:$AG$1,0),FALSE)/1,0)-IFERROR(VLOOKUP($B381,'Slutlig allokering kvv'!$B$2:$AC$462,MATCH(Z$3,'Slutlig allokering kvv'!$B$1:$AJ$1,0),FALSE)/1,0)</f>
        <v>0</v>
      </c>
      <c r="AA381">
        <f>IFERROR(VLOOKUP($B381,Kraftvärmeprod!$B$1:$AH$479,MATCH(AA$2,Kraftvärmeprod!$B$1:$AG$1,0),FALSE)/1,0)-IFERROR(VLOOKUP($B381,'Slutlig allokering kvv'!$B$2:$AC$462,MATCH(AA$3,'Slutlig allokering kvv'!$B$1:$AJ$1,0),FALSE)/1,0)</f>
        <v>9.0853000000000073E-2</v>
      </c>
      <c r="AE381">
        <f t="shared" si="10"/>
        <v>1.2947899000000009</v>
      </c>
      <c r="AG381">
        <f>IFERROR(VLOOKUP(B381,'Slutlig allokering kvv'!$B$2:$AJ$462,MATCH("Summa slutlig allokerad tillförd energi (utan hjälpel och rökgaskondensering):",'Slutlig allokering kvv'!$B$1:$AK$1,0),FALSE)/1,"")</f>
        <v>9.9462101000000001</v>
      </c>
      <c r="AI381" s="137">
        <f>IFERROR(1-VLOOKUP(B381,'Slutlig allokering kvv'!$B$2:$AJ$462,MATCH("Andel av bränsle i kvv som allokerats till värme, exklusive rökgaskondensering och hjälpel",'Slutlig allokering kvv'!$B$1:$AK$1,0),FALSE),"")</f>
        <v>0.11518458322213321</v>
      </c>
      <c r="AK381" s="137">
        <f t="shared" si="11"/>
        <v>0.11518458322213333</v>
      </c>
    </row>
    <row r="382" spans="1:37" x14ac:dyDescent="0.25">
      <c r="A382" s="2" t="s">
        <v>552</v>
      </c>
      <c r="B382" s="2" t="s">
        <v>565</v>
      </c>
      <c r="C382" t="str">
        <f>IFERROR(VLOOKUP($B382,Kraftvärmeprod!$B$1:$AH$479,MATCH(C$3,Kraftvärmeprod!$B$1:$AG$1,0),FALSE)/1,"")</f>
        <v/>
      </c>
      <c r="D382" t="str">
        <f>IFERROR(VLOOKUP($B382,Kraftvärmeprod!$B$1:$AH$479,MATCH(D$3,Kraftvärmeprod!$B$1:$AG$1,0),FALSE)/1,"")</f>
        <v/>
      </c>
      <c r="E382">
        <f>IFERROR(VLOOKUP($B382,Kraftvärmeprod!$B$1:$AH$479,MATCH(E$2,Kraftvärmeprod!$B$1:$AG$1,0),FALSE)/1,0)-IFERROR(VLOOKUP($B382,'Slutlig allokering kvv'!$B$2:$AC$462,MATCH(E$3,'Slutlig allokering kvv'!$B$1:$AJ$1,0),FALSE)/1,0)</f>
        <v>0</v>
      </c>
      <c r="F382">
        <f>IFERROR(VLOOKUP($B382,Kraftvärmeprod!$B$1:$AH$479,MATCH(F$2,Kraftvärmeprod!$B$1:$AG$1,0),FALSE)/1,0)-IFERROR(VLOOKUP($B382,'Slutlig allokering kvv'!$B$2:$AC$462,MATCH(F$3,'Slutlig allokering kvv'!$B$1:$AJ$1,0),FALSE)/1,0)</f>
        <v>0</v>
      </c>
      <c r="G382">
        <f>IFERROR(VLOOKUP($B382,Kraftvärmeprod!$B$1:$AH$479,MATCH(G$2,Kraftvärmeprod!$B$1:$AG$1,0),FALSE)/1,0)-IFERROR(VLOOKUP($B382,'Slutlig allokering kvv'!$B$2:$AC$462,MATCH(G$3,'Slutlig allokering kvv'!$B$1:$AJ$1,0),FALSE)/1,0)</f>
        <v>0</v>
      </c>
      <c r="H382">
        <f>IFERROR(VLOOKUP($B382,Kraftvärmeprod!$B$1:$AH$479,MATCH(H$2,Kraftvärmeprod!$B$1:$AG$1,0),FALSE)/1,0)-IFERROR(VLOOKUP($B382,'Slutlig allokering kvv'!$B$2:$AC$462,MATCH(H$3,'Slutlig allokering kvv'!$B$1:$AJ$1,0),FALSE)/1,0)</f>
        <v>0</v>
      </c>
      <c r="I382">
        <f>IFERROR(VLOOKUP($B382,Kraftvärmeprod!$B$1:$AH$479,MATCH(I$2,Kraftvärmeprod!$B$1:$AG$1,0),FALSE)/1,0)-IFERROR(VLOOKUP($B382,'Slutlig allokering kvv'!$B$2:$AC$462,MATCH(I$3,'Slutlig allokering kvv'!$B$1:$AJ$1,0),FALSE)/1,0)</f>
        <v>0</v>
      </c>
      <c r="J382">
        <f>IFERROR(VLOOKUP($B382,Kraftvärmeprod!$B$1:$AH$479,MATCH(J$2,Kraftvärmeprod!$B$1:$AG$1,0),FALSE)/1,0)-IFERROR(VLOOKUP($B382,'Slutlig allokering kvv'!$B$2:$AC$462,MATCH(J$3,'Slutlig allokering kvv'!$B$1:$AJ$1,0),FALSE)/1,0)</f>
        <v>0</v>
      </c>
      <c r="K382">
        <f>IFERROR(VLOOKUP($B382,Kraftvärmeprod!$B$1:$AH$479,MATCH(K$2,Kraftvärmeprod!$B$1:$AG$1,0),FALSE)/1,0)-IFERROR(VLOOKUP($B382,'Slutlig allokering kvv'!$B$2:$AC$462,MATCH(K$3,'Slutlig allokering kvv'!$B$1:$AJ$1,0),FALSE)/1,0)</f>
        <v>0</v>
      </c>
      <c r="L382">
        <f>IFERROR(VLOOKUP($B382,Kraftvärmeprod!$B$1:$AH$479,MATCH(L$2,Kraftvärmeprod!$B$1:$AG$1,0),FALSE)/1,0)-IFERROR(VLOOKUP($B382,'Slutlig allokering kvv'!$B$2:$AC$462,MATCH(L$3,'Slutlig allokering kvv'!$B$1:$AJ$1,0),FALSE)/1,0)</f>
        <v>0</v>
      </c>
      <c r="M382">
        <f>IFERROR(VLOOKUP($B382,Kraftvärmeprod!$B$1:$AH$479,MATCH(M$2,Kraftvärmeprod!$B$1:$AG$1,0),FALSE)/1,0)-IFERROR(VLOOKUP($B382,'Slutlig allokering kvv'!$B$2:$AC$462,MATCH(M$3,'Slutlig allokering kvv'!$B$1:$AJ$1,0),FALSE)/1,0)</f>
        <v>0</v>
      </c>
      <c r="N382">
        <f>IFERROR(VLOOKUP($B382,Kraftvärmeprod!$B$1:$AH$479,MATCH(N$2,Kraftvärmeprod!$B$1:$AG$1,0),FALSE)/1,0)-IFERROR(VLOOKUP($B382,'Slutlig allokering kvv'!$B$2:$AC$462,MATCH(N$3,'Slutlig allokering kvv'!$B$1:$AJ$1,0),FALSE)/1,0)</f>
        <v>0</v>
      </c>
      <c r="O382">
        <f>IFERROR(VLOOKUP($B382,Kraftvärmeprod!$B$1:$AH$479,MATCH(O$2,Kraftvärmeprod!$B$1:$AG$1,0),FALSE)/1,0)-IFERROR(VLOOKUP($B382,'Slutlig allokering kvv'!$B$2:$AC$462,MATCH(O$3,'Slutlig allokering kvv'!$B$1:$AJ$1,0),FALSE)/1,0)</f>
        <v>0</v>
      </c>
      <c r="P382">
        <f>IFERROR(VLOOKUP($B382,Kraftvärmeprod!$B$1:$AH$479,MATCH(P$2,Kraftvärmeprod!$B$1:$AG$1,0),FALSE)/1,0)-IFERROR(VLOOKUP($B382,'Slutlig allokering kvv'!$B$2:$AC$462,MATCH(P$3,'Slutlig allokering kvv'!$B$1:$AJ$1,0),FALSE)/1,0)</f>
        <v>0</v>
      </c>
      <c r="Q382">
        <f>IFERROR(VLOOKUP($B382,Kraftvärmeprod!$B$1:$AH$479,MATCH(Q$2,Kraftvärmeprod!$B$1:$AG$1,0),FALSE)/1,0)-IFERROR(VLOOKUP($B382,'Slutlig allokering kvv'!$B$2:$AC$462,MATCH(Q$3,'Slutlig allokering kvv'!$B$1:$AJ$1,0),FALSE)/1,0)</f>
        <v>0</v>
      </c>
      <c r="R382">
        <f>IFERROR(VLOOKUP($B382,Kraftvärmeprod!$B$1:$AH$479,MATCH(R$2,Kraftvärmeprod!$B$1:$AG$1,0),FALSE)/1,0)-IFERROR(VLOOKUP($B382,'Slutlig allokering kvv'!$B$2:$AC$462,MATCH(R$3,'Slutlig allokering kvv'!$B$1:$AJ$1,0),FALSE)/1,0)</f>
        <v>0</v>
      </c>
      <c r="S382">
        <f>IFERROR(VLOOKUP($B382,Kraftvärmeprod!$B$1:$AH$479,MATCH(S$2,Kraftvärmeprod!$B$1:$AG$1,0),FALSE)/1,0)-IFERROR(VLOOKUP($B382,'Slutlig allokering kvv'!$B$2:$AC$462,MATCH(S$3,'Slutlig allokering kvv'!$B$1:$AJ$1,0),FALSE)/1,0)</f>
        <v>0</v>
      </c>
      <c r="T382" s="6">
        <f>IFERROR(VLOOKUP($B382,Miljö!$B$1:$S$477,MATCH(T$2,Miljö!$B$1:$X$1,0),FALSE)/1,0)-IFERROR(VLOOKUP($B382,'Slutlig allokering kvv'!$B$2:$AC$462,MATCH(T$3,'Slutlig allokering kvv'!$B$1:$AJ$1,0),FALSE)/1,0)</f>
        <v>0</v>
      </c>
      <c r="U382">
        <f>IFERROR(VLOOKUP($B382,Kraftvärmeprod!$B$1:$AH$479,MATCH(U$2,Kraftvärmeprod!$B$1:$AG$1,0),FALSE)/1,0)-IFERROR(VLOOKUP($B382,'Slutlig allokering kvv'!$B$2:$AC$462,MATCH(U$3,'Slutlig allokering kvv'!$B$1:$AJ$1,0),FALSE)/1,0)</f>
        <v>0</v>
      </c>
      <c r="V382">
        <f>IFERROR(VLOOKUP($B382,Kraftvärmeprod!$B$1:$AH$479,MATCH(V$2,Kraftvärmeprod!$B$1:$AG$1,0),FALSE)/1,0)-IFERROR(VLOOKUP($B382,'Slutlig allokering kvv'!$B$2:$AC$462,MATCH(V$3,'Slutlig allokering kvv'!$B$1:$AJ$1,0),FALSE)/1,0)</f>
        <v>0</v>
      </c>
      <c r="W382">
        <f>IFERROR(VLOOKUP($B382,Kraftvärmeprod!$B$1:$AH$479,MATCH(W$2,Kraftvärmeprod!$B$1:$AG$1,0),FALSE)/1,0)-IFERROR(VLOOKUP($B382,'Slutlig allokering kvv'!$B$2:$AC$462,MATCH(W$3,'Slutlig allokering kvv'!$B$1:$AJ$1,0),FALSE)/1,0)</f>
        <v>0</v>
      </c>
      <c r="X382">
        <f>IFERROR(VLOOKUP($B382,Kraftvärmeprod!$B$1:$AH$479,MATCH(X$2,Kraftvärmeprod!$B$1:$AG$1,0),FALSE)/1,0)-IFERROR(VLOOKUP($B382,'Slutlig allokering kvv'!$B$2:$AC$462,MATCH(X$3,'Slutlig allokering kvv'!$B$1:$AJ$1,0),FALSE)/1,0)</f>
        <v>0</v>
      </c>
      <c r="Y382">
        <f>IFERROR(VLOOKUP($B382,Kraftvärmeprod!$B$1:$AH$479,MATCH(Y$2,Kraftvärmeprod!$B$1:$AG$1,0),FALSE)/1,0)-IFERROR(VLOOKUP($B382,'Slutlig allokering kvv'!$B$2:$AC$462,MATCH(Y$3,'Slutlig allokering kvv'!$B$1:$AJ$1,0),FALSE)/1,0)</f>
        <v>0</v>
      </c>
      <c r="Z382">
        <f>IFERROR(VLOOKUP($B382,Kraftvärmeprod!$B$1:$AH$479,MATCH(Z$2,Kraftvärmeprod!$B$1:$AG$1,0),FALSE)/1,0)-IFERROR(VLOOKUP($B382,'Slutlig allokering kvv'!$B$2:$AC$462,MATCH(Z$3,'Slutlig allokering kvv'!$B$1:$AJ$1,0),FALSE)/1,0)</f>
        <v>0</v>
      </c>
      <c r="AA382">
        <f>IFERROR(VLOOKUP($B382,Kraftvärmeprod!$B$1:$AH$479,MATCH(AA$2,Kraftvärmeprod!$B$1:$AG$1,0),FALSE)/1,0)-IFERROR(VLOOKUP($B382,'Slutlig allokering kvv'!$B$2:$AC$462,MATCH(AA$3,'Slutlig allokering kvv'!$B$1:$AJ$1,0),FALSE)/1,0)</f>
        <v>0</v>
      </c>
      <c r="AE382">
        <f t="shared" si="10"/>
        <v>0</v>
      </c>
      <c r="AG382">
        <f>IFERROR(VLOOKUP(B382,'Slutlig allokering kvv'!$B$2:$AJ$462,MATCH("Summa slutlig allokerad tillförd energi (utan hjälpel och rökgaskondensering):",'Slutlig allokering kvv'!$B$1:$AK$1,0),FALSE)/1,"")</f>
        <v>0</v>
      </c>
      <c r="AI382" s="137" t="str">
        <f>IFERROR(1-VLOOKUP(B382,'Slutlig allokering kvv'!$B$2:$AJ$462,MATCH("Andel av bränsle i kvv som allokerats till värme, exklusive rökgaskondensering och hjälpel",'Slutlig allokering kvv'!$B$1:$AK$1,0),FALSE),"")</f>
        <v/>
      </c>
      <c r="AK382" s="137" t="str">
        <f t="shared" si="11"/>
        <v/>
      </c>
    </row>
    <row r="383" spans="1:37" x14ac:dyDescent="0.25">
      <c r="A383" s="2" t="s">
        <v>552</v>
      </c>
      <c r="B383" s="2" t="s">
        <v>566</v>
      </c>
      <c r="C383" t="str">
        <f>IFERROR(VLOOKUP($B383,Kraftvärmeprod!$B$1:$AH$479,MATCH(C$3,Kraftvärmeprod!$B$1:$AG$1,0),FALSE)/1,"")</f>
        <v/>
      </c>
      <c r="D383" t="str">
        <f>IFERROR(VLOOKUP($B383,Kraftvärmeprod!$B$1:$AH$479,MATCH(D$3,Kraftvärmeprod!$B$1:$AG$1,0),FALSE)/1,"")</f>
        <v/>
      </c>
      <c r="E383">
        <f>IFERROR(VLOOKUP($B383,Kraftvärmeprod!$B$1:$AH$479,MATCH(E$2,Kraftvärmeprod!$B$1:$AG$1,0),FALSE)/1,0)-IFERROR(VLOOKUP($B383,'Slutlig allokering kvv'!$B$2:$AC$462,MATCH(E$3,'Slutlig allokering kvv'!$B$1:$AJ$1,0),FALSE)/1,0)</f>
        <v>0</v>
      </c>
      <c r="F383">
        <f>IFERROR(VLOOKUP($B383,Kraftvärmeprod!$B$1:$AH$479,MATCH(F$2,Kraftvärmeprod!$B$1:$AG$1,0),FALSE)/1,0)-IFERROR(VLOOKUP($B383,'Slutlig allokering kvv'!$B$2:$AC$462,MATCH(F$3,'Slutlig allokering kvv'!$B$1:$AJ$1,0),FALSE)/1,0)</f>
        <v>0</v>
      </c>
      <c r="G383">
        <f>IFERROR(VLOOKUP($B383,Kraftvärmeprod!$B$1:$AH$479,MATCH(G$2,Kraftvärmeprod!$B$1:$AG$1,0),FALSE)/1,0)-IFERROR(VLOOKUP($B383,'Slutlig allokering kvv'!$B$2:$AC$462,MATCH(G$3,'Slutlig allokering kvv'!$B$1:$AJ$1,0),FALSE)/1,0)</f>
        <v>0</v>
      </c>
      <c r="H383">
        <f>IFERROR(VLOOKUP($B383,Kraftvärmeprod!$B$1:$AH$479,MATCH(H$2,Kraftvärmeprod!$B$1:$AG$1,0),FALSE)/1,0)-IFERROR(VLOOKUP($B383,'Slutlig allokering kvv'!$B$2:$AC$462,MATCH(H$3,'Slutlig allokering kvv'!$B$1:$AJ$1,0),FALSE)/1,0)</f>
        <v>0</v>
      </c>
      <c r="I383">
        <f>IFERROR(VLOOKUP($B383,Kraftvärmeprod!$B$1:$AH$479,MATCH(I$2,Kraftvärmeprod!$B$1:$AG$1,0),FALSE)/1,0)-IFERROR(VLOOKUP($B383,'Slutlig allokering kvv'!$B$2:$AC$462,MATCH(I$3,'Slutlig allokering kvv'!$B$1:$AJ$1,0),FALSE)/1,0)</f>
        <v>0</v>
      </c>
      <c r="J383">
        <f>IFERROR(VLOOKUP($B383,Kraftvärmeprod!$B$1:$AH$479,MATCH(J$2,Kraftvärmeprod!$B$1:$AG$1,0),FALSE)/1,0)-IFERROR(VLOOKUP($B383,'Slutlig allokering kvv'!$B$2:$AC$462,MATCH(J$3,'Slutlig allokering kvv'!$B$1:$AJ$1,0),FALSE)/1,0)</f>
        <v>0</v>
      </c>
      <c r="K383">
        <f>IFERROR(VLOOKUP($B383,Kraftvärmeprod!$B$1:$AH$479,MATCH(K$2,Kraftvärmeprod!$B$1:$AG$1,0),FALSE)/1,0)-IFERROR(VLOOKUP($B383,'Slutlig allokering kvv'!$B$2:$AC$462,MATCH(K$3,'Slutlig allokering kvv'!$B$1:$AJ$1,0),FALSE)/1,0)</f>
        <v>0</v>
      </c>
      <c r="L383">
        <f>IFERROR(VLOOKUP($B383,Kraftvärmeprod!$B$1:$AH$479,MATCH(L$2,Kraftvärmeprod!$B$1:$AG$1,0),FALSE)/1,0)-IFERROR(VLOOKUP($B383,'Slutlig allokering kvv'!$B$2:$AC$462,MATCH(L$3,'Slutlig allokering kvv'!$B$1:$AJ$1,0),FALSE)/1,0)</f>
        <v>0</v>
      </c>
      <c r="M383">
        <f>IFERROR(VLOOKUP($B383,Kraftvärmeprod!$B$1:$AH$479,MATCH(M$2,Kraftvärmeprod!$B$1:$AG$1,0),FALSE)/1,0)-IFERROR(VLOOKUP($B383,'Slutlig allokering kvv'!$B$2:$AC$462,MATCH(M$3,'Slutlig allokering kvv'!$B$1:$AJ$1,0),FALSE)/1,0)</f>
        <v>0</v>
      </c>
      <c r="N383">
        <f>IFERROR(VLOOKUP($B383,Kraftvärmeprod!$B$1:$AH$479,MATCH(N$2,Kraftvärmeprod!$B$1:$AG$1,0),FALSE)/1,0)-IFERROR(VLOOKUP($B383,'Slutlig allokering kvv'!$B$2:$AC$462,MATCH(N$3,'Slutlig allokering kvv'!$B$1:$AJ$1,0),FALSE)/1,0)</f>
        <v>0</v>
      </c>
      <c r="O383">
        <f>IFERROR(VLOOKUP($B383,Kraftvärmeprod!$B$1:$AH$479,MATCH(O$2,Kraftvärmeprod!$B$1:$AG$1,0),FALSE)/1,0)-IFERROR(VLOOKUP($B383,'Slutlig allokering kvv'!$B$2:$AC$462,MATCH(O$3,'Slutlig allokering kvv'!$B$1:$AJ$1,0),FALSE)/1,0)</f>
        <v>0</v>
      </c>
      <c r="P383">
        <f>IFERROR(VLOOKUP($B383,Kraftvärmeprod!$B$1:$AH$479,MATCH(P$2,Kraftvärmeprod!$B$1:$AG$1,0),FALSE)/1,0)-IFERROR(VLOOKUP($B383,'Slutlig allokering kvv'!$B$2:$AC$462,MATCH(P$3,'Slutlig allokering kvv'!$B$1:$AJ$1,0),FALSE)/1,0)</f>
        <v>0</v>
      </c>
      <c r="Q383">
        <f>IFERROR(VLOOKUP($B383,Kraftvärmeprod!$B$1:$AH$479,MATCH(Q$2,Kraftvärmeprod!$B$1:$AG$1,0),FALSE)/1,0)-IFERROR(VLOOKUP($B383,'Slutlig allokering kvv'!$B$2:$AC$462,MATCH(Q$3,'Slutlig allokering kvv'!$B$1:$AJ$1,0),FALSE)/1,0)</f>
        <v>0</v>
      </c>
      <c r="R383">
        <f>IFERROR(VLOOKUP($B383,Kraftvärmeprod!$B$1:$AH$479,MATCH(R$2,Kraftvärmeprod!$B$1:$AG$1,0),FALSE)/1,0)-IFERROR(VLOOKUP($B383,'Slutlig allokering kvv'!$B$2:$AC$462,MATCH(R$3,'Slutlig allokering kvv'!$B$1:$AJ$1,0),FALSE)/1,0)</f>
        <v>0</v>
      </c>
      <c r="S383">
        <f>IFERROR(VLOOKUP($B383,Kraftvärmeprod!$B$1:$AH$479,MATCH(S$2,Kraftvärmeprod!$B$1:$AG$1,0),FALSE)/1,0)-IFERROR(VLOOKUP($B383,'Slutlig allokering kvv'!$B$2:$AC$462,MATCH(S$3,'Slutlig allokering kvv'!$B$1:$AJ$1,0),FALSE)/1,0)</f>
        <v>0</v>
      </c>
      <c r="T383" s="6">
        <f>IFERROR(VLOOKUP($B383,Miljö!$B$1:$S$477,MATCH(T$2,Miljö!$B$1:$X$1,0),FALSE)/1,0)-IFERROR(VLOOKUP($B383,'Slutlig allokering kvv'!$B$2:$AC$462,MATCH(T$3,'Slutlig allokering kvv'!$B$1:$AJ$1,0),FALSE)/1,0)</f>
        <v>0</v>
      </c>
      <c r="U383">
        <f>IFERROR(VLOOKUP($B383,Kraftvärmeprod!$B$1:$AH$479,MATCH(U$2,Kraftvärmeprod!$B$1:$AG$1,0),FALSE)/1,0)-IFERROR(VLOOKUP($B383,'Slutlig allokering kvv'!$B$2:$AC$462,MATCH(U$3,'Slutlig allokering kvv'!$B$1:$AJ$1,0),FALSE)/1,0)</f>
        <v>0</v>
      </c>
      <c r="V383">
        <f>IFERROR(VLOOKUP($B383,Kraftvärmeprod!$B$1:$AH$479,MATCH(V$2,Kraftvärmeprod!$B$1:$AG$1,0),FALSE)/1,0)-IFERROR(VLOOKUP($B383,'Slutlig allokering kvv'!$B$2:$AC$462,MATCH(V$3,'Slutlig allokering kvv'!$B$1:$AJ$1,0),FALSE)/1,0)</f>
        <v>0</v>
      </c>
      <c r="W383">
        <f>IFERROR(VLOOKUP($B383,Kraftvärmeprod!$B$1:$AH$479,MATCH(W$2,Kraftvärmeprod!$B$1:$AG$1,0),FALSE)/1,0)-IFERROR(VLOOKUP($B383,'Slutlig allokering kvv'!$B$2:$AC$462,MATCH(W$3,'Slutlig allokering kvv'!$B$1:$AJ$1,0),FALSE)/1,0)</f>
        <v>0</v>
      </c>
      <c r="X383">
        <f>IFERROR(VLOOKUP($B383,Kraftvärmeprod!$B$1:$AH$479,MATCH(X$2,Kraftvärmeprod!$B$1:$AG$1,0),FALSE)/1,0)-IFERROR(VLOOKUP($B383,'Slutlig allokering kvv'!$B$2:$AC$462,MATCH(X$3,'Slutlig allokering kvv'!$B$1:$AJ$1,0),FALSE)/1,0)</f>
        <v>0</v>
      </c>
      <c r="Y383">
        <f>IFERROR(VLOOKUP($B383,Kraftvärmeprod!$B$1:$AH$479,MATCH(Y$2,Kraftvärmeprod!$B$1:$AG$1,0),FALSE)/1,0)-IFERROR(VLOOKUP($B383,'Slutlig allokering kvv'!$B$2:$AC$462,MATCH(Y$3,'Slutlig allokering kvv'!$B$1:$AJ$1,0),FALSE)/1,0)</f>
        <v>0</v>
      </c>
      <c r="Z383">
        <f>IFERROR(VLOOKUP($B383,Kraftvärmeprod!$B$1:$AH$479,MATCH(Z$2,Kraftvärmeprod!$B$1:$AG$1,0),FALSE)/1,0)-IFERROR(VLOOKUP($B383,'Slutlig allokering kvv'!$B$2:$AC$462,MATCH(Z$3,'Slutlig allokering kvv'!$B$1:$AJ$1,0),FALSE)/1,0)</f>
        <v>0</v>
      </c>
      <c r="AA383">
        <f>IFERROR(VLOOKUP($B383,Kraftvärmeprod!$B$1:$AH$479,MATCH(AA$2,Kraftvärmeprod!$B$1:$AG$1,0),FALSE)/1,0)-IFERROR(VLOOKUP($B383,'Slutlig allokering kvv'!$B$2:$AC$462,MATCH(AA$3,'Slutlig allokering kvv'!$B$1:$AJ$1,0),FALSE)/1,0)</f>
        <v>0</v>
      </c>
      <c r="AE383">
        <f t="shared" si="10"/>
        <v>0</v>
      </c>
      <c r="AG383">
        <f>IFERROR(VLOOKUP(B383,'Slutlig allokering kvv'!$B$2:$AJ$462,MATCH("Summa slutlig allokerad tillförd energi (utan hjälpel och rökgaskondensering):",'Slutlig allokering kvv'!$B$1:$AK$1,0),FALSE)/1,"")</f>
        <v>0</v>
      </c>
      <c r="AI383" s="137" t="str">
        <f>IFERROR(1-VLOOKUP(B383,'Slutlig allokering kvv'!$B$2:$AJ$462,MATCH("Andel av bränsle i kvv som allokerats till värme, exklusive rökgaskondensering och hjälpel",'Slutlig allokering kvv'!$B$1:$AK$1,0),FALSE),"")</f>
        <v/>
      </c>
      <c r="AK383" s="137" t="str">
        <f t="shared" si="11"/>
        <v/>
      </c>
    </row>
    <row r="384" spans="1:37" x14ac:dyDescent="0.25">
      <c r="A384" s="2" t="s">
        <v>552</v>
      </c>
      <c r="B384" s="2" t="s">
        <v>567</v>
      </c>
      <c r="C384" t="str">
        <f>IFERROR(VLOOKUP($B384,Kraftvärmeprod!$B$1:$AH$479,MATCH(C$3,Kraftvärmeprod!$B$1:$AG$1,0),FALSE)/1,"")</f>
        <v/>
      </c>
      <c r="D384" t="str">
        <f>IFERROR(VLOOKUP($B384,Kraftvärmeprod!$B$1:$AH$479,MATCH(D$3,Kraftvärmeprod!$B$1:$AG$1,0),FALSE)/1,"")</f>
        <v/>
      </c>
      <c r="E384">
        <f>IFERROR(VLOOKUP($B384,Kraftvärmeprod!$B$1:$AH$479,MATCH(E$2,Kraftvärmeprod!$B$1:$AG$1,0),FALSE)/1,0)-IFERROR(VLOOKUP($B384,'Slutlig allokering kvv'!$B$2:$AC$462,MATCH(E$3,'Slutlig allokering kvv'!$B$1:$AJ$1,0),FALSE)/1,0)</f>
        <v>0</v>
      </c>
      <c r="F384">
        <f>IFERROR(VLOOKUP($B384,Kraftvärmeprod!$B$1:$AH$479,MATCH(F$2,Kraftvärmeprod!$B$1:$AG$1,0),FALSE)/1,0)-IFERROR(VLOOKUP($B384,'Slutlig allokering kvv'!$B$2:$AC$462,MATCH(F$3,'Slutlig allokering kvv'!$B$1:$AJ$1,0),FALSE)/1,0)</f>
        <v>0</v>
      </c>
      <c r="G384">
        <f>IFERROR(VLOOKUP($B384,Kraftvärmeprod!$B$1:$AH$479,MATCH(G$2,Kraftvärmeprod!$B$1:$AG$1,0),FALSE)/1,0)-IFERROR(VLOOKUP($B384,'Slutlig allokering kvv'!$B$2:$AC$462,MATCH(G$3,'Slutlig allokering kvv'!$B$1:$AJ$1,0),FALSE)/1,0)</f>
        <v>0</v>
      </c>
      <c r="H384">
        <f>IFERROR(VLOOKUP($B384,Kraftvärmeprod!$B$1:$AH$479,MATCH(H$2,Kraftvärmeprod!$B$1:$AG$1,0),FALSE)/1,0)-IFERROR(VLOOKUP($B384,'Slutlig allokering kvv'!$B$2:$AC$462,MATCH(H$3,'Slutlig allokering kvv'!$B$1:$AJ$1,0),FALSE)/1,0)</f>
        <v>0</v>
      </c>
      <c r="I384">
        <f>IFERROR(VLOOKUP($B384,Kraftvärmeprod!$B$1:$AH$479,MATCH(I$2,Kraftvärmeprod!$B$1:$AG$1,0),FALSE)/1,0)-IFERROR(VLOOKUP($B384,'Slutlig allokering kvv'!$B$2:$AC$462,MATCH(I$3,'Slutlig allokering kvv'!$B$1:$AJ$1,0),FALSE)/1,0)</f>
        <v>0</v>
      </c>
      <c r="J384">
        <f>IFERROR(VLOOKUP($B384,Kraftvärmeprod!$B$1:$AH$479,MATCH(J$2,Kraftvärmeprod!$B$1:$AG$1,0),FALSE)/1,0)-IFERROR(VLOOKUP($B384,'Slutlig allokering kvv'!$B$2:$AC$462,MATCH(J$3,'Slutlig allokering kvv'!$B$1:$AJ$1,0),FALSE)/1,0)</f>
        <v>0</v>
      </c>
      <c r="K384">
        <f>IFERROR(VLOOKUP($B384,Kraftvärmeprod!$B$1:$AH$479,MATCH(K$2,Kraftvärmeprod!$B$1:$AG$1,0),FALSE)/1,0)-IFERROR(VLOOKUP($B384,'Slutlig allokering kvv'!$B$2:$AC$462,MATCH(K$3,'Slutlig allokering kvv'!$B$1:$AJ$1,0),FALSE)/1,0)</f>
        <v>0</v>
      </c>
      <c r="L384">
        <f>IFERROR(VLOOKUP($B384,Kraftvärmeprod!$B$1:$AH$479,MATCH(L$2,Kraftvärmeprod!$B$1:$AG$1,0),FALSE)/1,0)-IFERROR(VLOOKUP($B384,'Slutlig allokering kvv'!$B$2:$AC$462,MATCH(L$3,'Slutlig allokering kvv'!$B$1:$AJ$1,0),FALSE)/1,0)</f>
        <v>0</v>
      </c>
      <c r="M384">
        <f>IFERROR(VLOOKUP($B384,Kraftvärmeprod!$B$1:$AH$479,MATCH(M$2,Kraftvärmeprod!$B$1:$AG$1,0),FALSE)/1,0)-IFERROR(VLOOKUP($B384,'Slutlig allokering kvv'!$B$2:$AC$462,MATCH(M$3,'Slutlig allokering kvv'!$B$1:$AJ$1,0),FALSE)/1,0)</f>
        <v>0</v>
      </c>
      <c r="N384">
        <f>IFERROR(VLOOKUP($B384,Kraftvärmeprod!$B$1:$AH$479,MATCH(N$2,Kraftvärmeprod!$B$1:$AG$1,0),FALSE)/1,0)-IFERROR(VLOOKUP($B384,'Slutlig allokering kvv'!$B$2:$AC$462,MATCH(N$3,'Slutlig allokering kvv'!$B$1:$AJ$1,0),FALSE)/1,0)</f>
        <v>0</v>
      </c>
      <c r="O384">
        <f>IFERROR(VLOOKUP($B384,Kraftvärmeprod!$B$1:$AH$479,MATCH(O$2,Kraftvärmeprod!$B$1:$AG$1,0),FALSE)/1,0)-IFERROR(VLOOKUP($B384,'Slutlig allokering kvv'!$B$2:$AC$462,MATCH(O$3,'Slutlig allokering kvv'!$B$1:$AJ$1,0),FALSE)/1,0)</f>
        <v>0</v>
      </c>
      <c r="P384">
        <f>IFERROR(VLOOKUP($B384,Kraftvärmeprod!$B$1:$AH$479,MATCH(P$2,Kraftvärmeprod!$B$1:$AG$1,0),FALSE)/1,0)-IFERROR(VLOOKUP($B384,'Slutlig allokering kvv'!$B$2:$AC$462,MATCH(P$3,'Slutlig allokering kvv'!$B$1:$AJ$1,0),FALSE)/1,0)</f>
        <v>0</v>
      </c>
      <c r="Q384">
        <f>IFERROR(VLOOKUP($B384,Kraftvärmeprod!$B$1:$AH$479,MATCH(Q$2,Kraftvärmeprod!$B$1:$AG$1,0),FALSE)/1,0)-IFERROR(VLOOKUP($B384,'Slutlig allokering kvv'!$B$2:$AC$462,MATCH(Q$3,'Slutlig allokering kvv'!$B$1:$AJ$1,0),FALSE)/1,0)</f>
        <v>0</v>
      </c>
      <c r="R384">
        <f>IFERROR(VLOOKUP($B384,Kraftvärmeprod!$B$1:$AH$479,MATCH(R$2,Kraftvärmeprod!$B$1:$AG$1,0),FALSE)/1,0)-IFERROR(VLOOKUP($B384,'Slutlig allokering kvv'!$B$2:$AC$462,MATCH(R$3,'Slutlig allokering kvv'!$B$1:$AJ$1,0),FALSE)/1,0)</f>
        <v>0</v>
      </c>
      <c r="S384">
        <f>IFERROR(VLOOKUP($B384,Kraftvärmeprod!$B$1:$AH$479,MATCH(S$2,Kraftvärmeprod!$B$1:$AG$1,0),FALSE)/1,0)-IFERROR(VLOOKUP($B384,'Slutlig allokering kvv'!$B$2:$AC$462,MATCH(S$3,'Slutlig allokering kvv'!$B$1:$AJ$1,0),FALSE)/1,0)</f>
        <v>0</v>
      </c>
      <c r="T384" s="6">
        <f>IFERROR(VLOOKUP($B384,Miljö!$B$1:$S$477,MATCH(T$2,Miljö!$B$1:$X$1,0),FALSE)/1,0)-IFERROR(VLOOKUP($B384,'Slutlig allokering kvv'!$B$2:$AC$462,MATCH(T$3,'Slutlig allokering kvv'!$B$1:$AJ$1,0),FALSE)/1,0)</f>
        <v>0</v>
      </c>
      <c r="U384">
        <f>IFERROR(VLOOKUP($B384,Kraftvärmeprod!$B$1:$AH$479,MATCH(U$2,Kraftvärmeprod!$B$1:$AG$1,0),FALSE)/1,0)-IFERROR(VLOOKUP($B384,'Slutlig allokering kvv'!$B$2:$AC$462,MATCH(U$3,'Slutlig allokering kvv'!$B$1:$AJ$1,0),FALSE)/1,0)</f>
        <v>0</v>
      </c>
      <c r="V384">
        <f>IFERROR(VLOOKUP($B384,Kraftvärmeprod!$B$1:$AH$479,MATCH(V$2,Kraftvärmeprod!$B$1:$AG$1,0),FALSE)/1,0)-IFERROR(VLOOKUP($B384,'Slutlig allokering kvv'!$B$2:$AC$462,MATCH(V$3,'Slutlig allokering kvv'!$B$1:$AJ$1,0),FALSE)/1,0)</f>
        <v>0</v>
      </c>
      <c r="W384">
        <f>IFERROR(VLOOKUP($B384,Kraftvärmeprod!$B$1:$AH$479,MATCH(W$2,Kraftvärmeprod!$B$1:$AG$1,0),FALSE)/1,0)-IFERROR(VLOOKUP($B384,'Slutlig allokering kvv'!$B$2:$AC$462,MATCH(W$3,'Slutlig allokering kvv'!$B$1:$AJ$1,0),FALSE)/1,0)</f>
        <v>0</v>
      </c>
      <c r="X384">
        <f>IFERROR(VLOOKUP($B384,Kraftvärmeprod!$B$1:$AH$479,MATCH(X$2,Kraftvärmeprod!$B$1:$AG$1,0),FALSE)/1,0)-IFERROR(VLOOKUP($B384,'Slutlig allokering kvv'!$B$2:$AC$462,MATCH(X$3,'Slutlig allokering kvv'!$B$1:$AJ$1,0),FALSE)/1,0)</f>
        <v>0</v>
      </c>
      <c r="Y384">
        <f>IFERROR(VLOOKUP($B384,Kraftvärmeprod!$B$1:$AH$479,MATCH(Y$2,Kraftvärmeprod!$B$1:$AG$1,0),FALSE)/1,0)-IFERROR(VLOOKUP($B384,'Slutlig allokering kvv'!$B$2:$AC$462,MATCH(Y$3,'Slutlig allokering kvv'!$B$1:$AJ$1,0),FALSE)/1,0)</f>
        <v>0</v>
      </c>
      <c r="Z384">
        <f>IFERROR(VLOOKUP($B384,Kraftvärmeprod!$B$1:$AH$479,MATCH(Z$2,Kraftvärmeprod!$B$1:$AG$1,0),FALSE)/1,0)-IFERROR(VLOOKUP($B384,'Slutlig allokering kvv'!$B$2:$AC$462,MATCH(Z$3,'Slutlig allokering kvv'!$B$1:$AJ$1,0),FALSE)/1,0)</f>
        <v>0</v>
      </c>
      <c r="AA384">
        <f>IFERROR(VLOOKUP($B384,Kraftvärmeprod!$B$1:$AH$479,MATCH(AA$2,Kraftvärmeprod!$B$1:$AG$1,0),FALSE)/1,0)-IFERROR(VLOOKUP($B384,'Slutlig allokering kvv'!$B$2:$AC$462,MATCH(AA$3,'Slutlig allokering kvv'!$B$1:$AJ$1,0),FALSE)/1,0)</f>
        <v>0</v>
      </c>
      <c r="AE384">
        <f t="shared" si="10"/>
        <v>0</v>
      </c>
      <c r="AG384">
        <f>IFERROR(VLOOKUP(B384,'Slutlig allokering kvv'!$B$2:$AJ$462,MATCH("Summa slutlig allokerad tillförd energi (utan hjälpel och rökgaskondensering):",'Slutlig allokering kvv'!$B$1:$AK$1,0),FALSE)/1,"")</f>
        <v>0</v>
      </c>
      <c r="AI384" s="137" t="str">
        <f>IFERROR(1-VLOOKUP(B384,'Slutlig allokering kvv'!$B$2:$AJ$462,MATCH("Andel av bränsle i kvv som allokerats till värme, exklusive rökgaskondensering och hjälpel",'Slutlig allokering kvv'!$B$1:$AK$1,0),FALSE),"")</f>
        <v/>
      </c>
      <c r="AK384" s="137" t="str">
        <f t="shared" si="11"/>
        <v/>
      </c>
    </row>
    <row r="385" spans="1:37" x14ac:dyDescent="0.25">
      <c r="A385" s="2" t="s">
        <v>552</v>
      </c>
      <c r="B385" s="2" t="s">
        <v>568</v>
      </c>
      <c r="C385" t="str">
        <f>IFERROR(VLOOKUP($B385,Kraftvärmeprod!$B$1:$AH$479,MATCH(C$3,Kraftvärmeprod!$B$1:$AG$1,0),FALSE)/1,"")</f>
        <v/>
      </c>
      <c r="D385" t="str">
        <f>IFERROR(VLOOKUP($B385,Kraftvärmeprod!$B$1:$AH$479,MATCH(D$3,Kraftvärmeprod!$B$1:$AG$1,0),FALSE)/1,"")</f>
        <v/>
      </c>
      <c r="E385">
        <f>IFERROR(VLOOKUP($B385,Kraftvärmeprod!$B$1:$AH$479,MATCH(E$2,Kraftvärmeprod!$B$1:$AG$1,0),FALSE)/1,0)-IFERROR(VLOOKUP($B385,'Slutlig allokering kvv'!$B$2:$AC$462,MATCH(E$3,'Slutlig allokering kvv'!$B$1:$AJ$1,0),FALSE)/1,0)</f>
        <v>0</v>
      </c>
      <c r="F385">
        <f>IFERROR(VLOOKUP($B385,Kraftvärmeprod!$B$1:$AH$479,MATCH(F$2,Kraftvärmeprod!$B$1:$AG$1,0),FALSE)/1,0)-IFERROR(VLOOKUP($B385,'Slutlig allokering kvv'!$B$2:$AC$462,MATCH(F$3,'Slutlig allokering kvv'!$B$1:$AJ$1,0),FALSE)/1,0)</f>
        <v>0</v>
      </c>
      <c r="G385">
        <f>IFERROR(VLOOKUP($B385,Kraftvärmeprod!$B$1:$AH$479,MATCH(G$2,Kraftvärmeprod!$B$1:$AG$1,0),FALSE)/1,0)-IFERROR(VLOOKUP($B385,'Slutlig allokering kvv'!$B$2:$AC$462,MATCH(G$3,'Slutlig allokering kvv'!$B$1:$AJ$1,0),FALSE)/1,0)</f>
        <v>0</v>
      </c>
      <c r="H385">
        <f>IFERROR(VLOOKUP($B385,Kraftvärmeprod!$B$1:$AH$479,MATCH(H$2,Kraftvärmeprod!$B$1:$AG$1,0),FALSE)/1,0)-IFERROR(VLOOKUP($B385,'Slutlig allokering kvv'!$B$2:$AC$462,MATCH(H$3,'Slutlig allokering kvv'!$B$1:$AJ$1,0),FALSE)/1,0)</f>
        <v>0</v>
      </c>
      <c r="I385">
        <f>IFERROR(VLOOKUP($B385,Kraftvärmeprod!$B$1:$AH$479,MATCH(I$2,Kraftvärmeprod!$B$1:$AG$1,0),FALSE)/1,0)-IFERROR(VLOOKUP($B385,'Slutlig allokering kvv'!$B$2:$AC$462,MATCH(I$3,'Slutlig allokering kvv'!$B$1:$AJ$1,0),FALSE)/1,0)</f>
        <v>0</v>
      </c>
      <c r="J385">
        <f>IFERROR(VLOOKUP($B385,Kraftvärmeprod!$B$1:$AH$479,MATCH(J$2,Kraftvärmeprod!$B$1:$AG$1,0),FALSE)/1,0)-IFERROR(VLOOKUP($B385,'Slutlig allokering kvv'!$B$2:$AC$462,MATCH(J$3,'Slutlig allokering kvv'!$B$1:$AJ$1,0),FALSE)/1,0)</f>
        <v>0</v>
      </c>
      <c r="K385">
        <f>IFERROR(VLOOKUP($B385,Kraftvärmeprod!$B$1:$AH$479,MATCH(K$2,Kraftvärmeprod!$B$1:$AG$1,0),FALSE)/1,0)-IFERROR(VLOOKUP($B385,'Slutlig allokering kvv'!$B$2:$AC$462,MATCH(K$3,'Slutlig allokering kvv'!$B$1:$AJ$1,0),FALSE)/1,0)</f>
        <v>0</v>
      </c>
      <c r="L385">
        <f>IFERROR(VLOOKUP($B385,Kraftvärmeprod!$B$1:$AH$479,MATCH(L$2,Kraftvärmeprod!$B$1:$AG$1,0),FALSE)/1,0)-IFERROR(VLOOKUP($B385,'Slutlig allokering kvv'!$B$2:$AC$462,MATCH(L$3,'Slutlig allokering kvv'!$B$1:$AJ$1,0),FALSE)/1,0)</f>
        <v>0</v>
      </c>
      <c r="M385">
        <f>IFERROR(VLOOKUP($B385,Kraftvärmeprod!$B$1:$AH$479,MATCH(M$2,Kraftvärmeprod!$B$1:$AG$1,0),FALSE)/1,0)-IFERROR(VLOOKUP($B385,'Slutlig allokering kvv'!$B$2:$AC$462,MATCH(M$3,'Slutlig allokering kvv'!$B$1:$AJ$1,0),FALSE)/1,0)</f>
        <v>0</v>
      </c>
      <c r="N385">
        <f>IFERROR(VLOOKUP($B385,Kraftvärmeprod!$B$1:$AH$479,MATCH(N$2,Kraftvärmeprod!$B$1:$AG$1,0),FALSE)/1,0)-IFERROR(VLOOKUP($B385,'Slutlig allokering kvv'!$B$2:$AC$462,MATCH(N$3,'Slutlig allokering kvv'!$B$1:$AJ$1,0),FALSE)/1,0)</f>
        <v>0</v>
      </c>
      <c r="O385">
        <f>IFERROR(VLOOKUP($B385,Kraftvärmeprod!$B$1:$AH$479,MATCH(O$2,Kraftvärmeprod!$B$1:$AG$1,0),FALSE)/1,0)-IFERROR(VLOOKUP($B385,'Slutlig allokering kvv'!$B$2:$AC$462,MATCH(O$3,'Slutlig allokering kvv'!$B$1:$AJ$1,0),FALSE)/1,0)</f>
        <v>0</v>
      </c>
      <c r="P385">
        <f>IFERROR(VLOOKUP($B385,Kraftvärmeprod!$B$1:$AH$479,MATCH(P$2,Kraftvärmeprod!$B$1:$AG$1,0),FALSE)/1,0)-IFERROR(VLOOKUP($B385,'Slutlig allokering kvv'!$B$2:$AC$462,MATCH(P$3,'Slutlig allokering kvv'!$B$1:$AJ$1,0),FALSE)/1,0)</f>
        <v>0</v>
      </c>
      <c r="Q385">
        <f>IFERROR(VLOOKUP($B385,Kraftvärmeprod!$B$1:$AH$479,MATCH(Q$2,Kraftvärmeprod!$B$1:$AG$1,0),FALSE)/1,0)-IFERROR(VLOOKUP($B385,'Slutlig allokering kvv'!$B$2:$AC$462,MATCH(Q$3,'Slutlig allokering kvv'!$B$1:$AJ$1,0),FALSE)/1,0)</f>
        <v>0</v>
      </c>
      <c r="R385">
        <f>IFERROR(VLOOKUP($B385,Kraftvärmeprod!$B$1:$AH$479,MATCH(R$2,Kraftvärmeprod!$B$1:$AG$1,0),FALSE)/1,0)-IFERROR(VLOOKUP($B385,'Slutlig allokering kvv'!$B$2:$AC$462,MATCH(R$3,'Slutlig allokering kvv'!$B$1:$AJ$1,0),FALSE)/1,0)</f>
        <v>0</v>
      </c>
      <c r="S385">
        <f>IFERROR(VLOOKUP($B385,Kraftvärmeprod!$B$1:$AH$479,MATCH(S$2,Kraftvärmeprod!$B$1:$AG$1,0),FALSE)/1,0)-IFERROR(VLOOKUP($B385,'Slutlig allokering kvv'!$B$2:$AC$462,MATCH(S$3,'Slutlig allokering kvv'!$B$1:$AJ$1,0),FALSE)/1,0)</f>
        <v>0</v>
      </c>
      <c r="T385" s="6">
        <f>IFERROR(VLOOKUP($B385,Miljö!$B$1:$S$477,MATCH(T$2,Miljö!$B$1:$X$1,0),FALSE)/1,0)-IFERROR(VLOOKUP($B385,'Slutlig allokering kvv'!$B$2:$AC$462,MATCH(T$3,'Slutlig allokering kvv'!$B$1:$AJ$1,0),FALSE)/1,0)</f>
        <v>0</v>
      </c>
      <c r="U385">
        <f>IFERROR(VLOOKUP($B385,Kraftvärmeprod!$B$1:$AH$479,MATCH(U$2,Kraftvärmeprod!$B$1:$AG$1,0),FALSE)/1,0)-IFERROR(VLOOKUP($B385,'Slutlig allokering kvv'!$B$2:$AC$462,MATCH(U$3,'Slutlig allokering kvv'!$B$1:$AJ$1,0),FALSE)/1,0)</f>
        <v>0</v>
      </c>
      <c r="V385">
        <f>IFERROR(VLOOKUP($B385,Kraftvärmeprod!$B$1:$AH$479,MATCH(V$2,Kraftvärmeprod!$B$1:$AG$1,0),FALSE)/1,0)-IFERROR(VLOOKUP($B385,'Slutlig allokering kvv'!$B$2:$AC$462,MATCH(V$3,'Slutlig allokering kvv'!$B$1:$AJ$1,0),FALSE)/1,0)</f>
        <v>0</v>
      </c>
      <c r="W385">
        <f>IFERROR(VLOOKUP($B385,Kraftvärmeprod!$B$1:$AH$479,MATCH(W$2,Kraftvärmeprod!$B$1:$AG$1,0),FALSE)/1,0)-IFERROR(VLOOKUP($B385,'Slutlig allokering kvv'!$B$2:$AC$462,MATCH(W$3,'Slutlig allokering kvv'!$B$1:$AJ$1,0),FALSE)/1,0)</f>
        <v>0</v>
      </c>
      <c r="X385">
        <f>IFERROR(VLOOKUP($B385,Kraftvärmeprod!$B$1:$AH$479,MATCH(X$2,Kraftvärmeprod!$B$1:$AG$1,0),FALSE)/1,0)-IFERROR(VLOOKUP($B385,'Slutlig allokering kvv'!$B$2:$AC$462,MATCH(X$3,'Slutlig allokering kvv'!$B$1:$AJ$1,0),FALSE)/1,0)</f>
        <v>0</v>
      </c>
      <c r="Y385">
        <f>IFERROR(VLOOKUP($B385,Kraftvärmeprod!$B$1:$AH$479,MATCH(Y$2,Kraftvärmeprod!$B$1:$AG$1,0),FALSE)/1,0)-IFERROR(VLOOKUP($B385,'Slutlig allokering kvv'!$B$2:$AC$462,MATCH(Y$3,'Slutlig allokering kvv'!$B$1:$AJ$1,0),FALSE)/1,0)</f>
        <v>0</v>
      </c>
      <c r="Z385">
        <f>IFERROR(VLOOKUP($B385,Kraftvärmeprod!$B$1:$AH$479,MATCH(Z$2,Kraftvärmeprod!$B$1:$AG$1,0),FALSE)/1,0)-IFERROR(VLOOKUP($B385,'Slutlig allokering kvv'!$B$2:$AC$462,MATCH(Z$3,'Slutlig allokering kvv'!$B$1:$AJ$1,0),FALSE)/1,0)</f>
        <v>0</v>
      </c>
      <c r="AA385">
        <f>IFERROR(VLOOKUP($B385,Kraftvärmeprod!$B$1:$AH$479,MATCH(AA$2,Kraftvärmeprod!$B$1:$AG$1,0),FALSE)/1,0)-IFERROR(VLOOKUP($B385,'Slutlig allokering kvv'!$B$2:$AC$462,MATCH(AA$3,'Slutlig allokering kvv'!$B$1:$AJ$1,0),FALSE)/1,0)</f>
        <v>0</v>
      </c>
      <c r="AE385">
        <f t="shared" si="10"/>
        <v>0</v>
      </c>
      <c r="AG385">
        <f>IFERROR(VLOOKUP(B385,'Slutlig allokering kvv'!$B$2:$AJ$462,MATCH("Summa slutlig allokerad tillförd energi (utan hjälpel och rökgaskondensering):",'Slutlig allokering kvv'!$B$1:$AK$1,0),FALSE)/1,"")</f>
        <v>0</v>
      </c>
      <c r="AI385" s="137" t="str">
        <f>IFERROR(1-VLOOKUP(B385,'Slutlig allokering kvv'!$B$2:$AJ$462,MATCH("Andel av bränsle i kvv som allokerats till värme, exklusive rökgaskondensering och hjälpel",'Slutlig allokering kvv'!$B$1:$AK$1,0),FALSE),"")</f>
        <v/>
      </c>
      <c r="AK385" s="137" t="str">
        <f t="shared" si="11"/>
        <v/>
      </c>
    </row>
    <row r="386" spans="1:37" x14ac:dyDescent="0.25">
      <c r="A386" s="2" t="s">
        <v>552</v>
      </c>
      <c r="B386" s="2" t="s">
        <v>569</v>
      </c>
      <c r="C386" t="str">
        <f>IFERROR(VLOOKUP($B386,Kraftvärmeprod!$B$1:$AH$479,MATCH(C$3,Kraftvärmeprod!$B$1:$AG$1,0),FALSE)/1,"")</f>
        <v/>
      </c>
      <c r="D386" t="str">
        <f>IFERROR(VLOOKUP($B386,Kraftvärmeprod!$B$1:$AH$479,MATCH(D$3,Kraftvärmeprod!$B$1:$AG$1,0),FALSE)/1,"")</f>
        <v/>
      </c>
      <c r="E386">
        <f>IFERROR(VLOOKUP($B386,Kraftvärmeprod!$B$1:$AH$479,MATCH(E$2,Kraftvärmeprod!$B$1:$AG$1,0),FALSE)/1,0)-IFERROR(VLOOKUP($B386,'Slutlig allokering kvv'!$B$2:$AC$462,MATCH(E$3,'Slutlig allokering kvv'!$B$1:$AJ$1,0),FALSE)/1,0)</f>
        <v>0</v>
      </c>
      <c r="F386">
        <f>IFERROR(VLOOKUP($B386,Kraftvärmeprod!$B$1:$AH$479,MATCH(F$2,Kraftvärmeprod!$B$1:$AG$1,0),FALSE)/1,0)-IFERROR(VLOOKUP($B386,'Slutlig allokering kvv'!$B$2:$AC$462,MATCH(F$3,'Slutlig allokering kvv'!$B$1:$AJ$1,0),FALSE)/1,0)</f>
        <v>0</v>
      </c>
      <c r="G386">
        <f>IFERROR(VLOOKUP($B386,Kraftvärmeprod!$B$1:$AH$479,MATCH(G$2,Kraftvärmeprod!$B$1:$AG$1,0),FALSE)/1,0)-IFERROR(VLOOKUP($B386,'Slutlig allokering kvv'!$B$2:$AC$462,MATCH(G$3,'Slutlig allokering kvv'!$B$1:$AJ$1,0),FALSE)/1,0)</f>
        <v>0</v>
      </c>
      <c r="H386">
        <f>IFERROR(VLOOKUP($B386,Kraftvärmeprod!$B$1:$AH$479,MATCH(H$2,Kraftvärmeprod!$B$1:$AG$1,0),FALSE)/1,0)-IFERROR(VLOOKUP($B386,'Slutlig allokering kvv'!$B$2:$AC$462,MATCH(H$3,'Slutlig allokering kvv'!$B$1:$AJ$1,0),FALSE)/1,0)</f>
        <v>0</v>
      </c>
      <c r="I386">
        <f>IFERROR(VLOOKUP($B386,Kraftvärmeprod!$B$1:$AH$479,MATCH(I$2,Kraftvärmeprod!$B$1:$AG$1,0),FALSE)/1,0)-IFERROR(VLOOKUP($B386,'Slutlig allokering kvv'!$B$2:$AC$462,MATCH(I$3,'Slutlig allokering kvv'!$B$1:$AJ$1,0),FALSE)/1,0)</f>
        <v>0</v>
      </c>
      <c r="J386">
        <f>IFERROR(VLOOKUP($B386,Kraftvärmeprod!$B$1:$AH$479,MATCH(J$2,Kraftvärmeprod!$B$1:$AG$1,0),FALSE)/1,0)-IFERROR(VLOOKUP($B386,'Slutlig allokering kvv'!$B$2:$AC$462,MATCH(J$3,'Slutlig allokering kvv'!$B$1:$AJ$1,0),FALSE)/1,0)</f>
        <v>0</v>
      </c>
      <c r="K386">
        <f>IFERROR(VLOOKUP($B386,Kraftvärmeprod!$B$1:$AH$479,MATCH(K$2,Kraftvärmeprod!$B$1:$AG$1,0),FALSE)/1,0)-IFERROR(VLOOKUP($B386,'Slutlig allokering kvv'!$B$2:$AC$462,MATCH(K$3,'Slutlig allokering kvv'!$B$1:$AJ$1,0),FALSE)/1,0)</f>
        <v>0</v>
      </c>
      <c r="L386">
        <f>IFERROR(VLOOKUP($B386,Kraftvärmeprod!$B$1:$AH$479,MATCH(L$2,Kraftvärmeprod!$B$1:$AG$1,0),FALSE)/1,0)-IFERROR(VLOOKUP($B386,'Slutlig allokering kvv'!$B$2:$AC$462,MATCH(L$3,'Slutlig allokering kvv'!$B$1:$AJ$1,0),FALSE)/1,0)</f>
        <v>0</v>
      </c>
      <c r="M386">
        <f>IFERROR(VLOOKUP($B386,Kraftvärmeprod!$B$1:$AH$479,MATCH(M$2,Kraftvärmeprod!$B$1:$AG$1,0),FALSE)/1,0)-IFERROR(VLOOKUP($B386,'Slutlig allokering kvv'!$B$2:$AC$462,MATCH(M$3,'Slutlig allokering kvv'!$B$1:$AJ$1,0),FALSE)/1,0)</f>
        <v>0</v>
      </c>
      <c r="N386">
        <f>IFERROR(VLOOKUP($B386,Kraftvärmeprod!$B$1:$AH$479,MATCH(N$2,Kraftvärmeprod!$B$1:$AG$1,0),FALSE)/1,0)-IFERROR(VLOOKUP($B386,'Slutlig allokering kvv'!$B$2:$AC$462,MATCH(N$3,'Slutlig allokering kvv'!$B$1:$AJ$1,0),FALSE)/1,0)</f>
        <v>0</v>
      </c>
      <c r="O386">
        <f>IFERROR(VLOOKUP($B386,Kraftvärmeprod!$B$1:$AH$479,MATCH(O$2,Kraftvärmeprod!$B$1:$AG$1,0),FALSE)/1,0)-IFERROR(VLOOKUP($B386,'Slutlig allokering kvv'!$B$2:$AC$462,MATCH(O$3,'Slutlig allokering kvv'!$B$1:$AJ$1,0),FALSE)/1,0)</f>
        <v>0</v>
      </c>
      <c r="P386">
        <f>IFERROR(VLOOKUP($B386,Kraftvärmeprod!$B$1:$AH$479,MATCH(P$2,Kraftvärmeprod!$B$1:$AG$1,0),FALSE)/1,0)-IFERROR(VLOOKUP($B386,'Slutlig allokering kvv'!$B$2:$AC$462,MATCH(P$3,'Slutlig allokering kvv'!$B$1:$AJ$1,0),FALSE)/1,0)</f>
        <v>0</v>
      </c>
      <c r="Q386">
        <f>IFERROR(VLOOKUP($B386,Kraftvärmeprod!$B$1:$AH$479,MATCH(Q$2,Kraftvärmeprod!$B$1:$AG$1,0),FALSE)/1,0)-IFERROR(VLOOKUP($B386,'Slutlig allokering kvv'!$B$2:$AC$462,MATCH(Q$3,'Slutlig allokering kvv'!$B$1:$AJ$1,0),FALSE)/1,0)</f>
        <v>0</v>
      </c>
      <c r="R386">
        <f>IFERROR(VLOOKUP($B386,Kraftvärmeprod!$B$1:$AH$479,MATCH(R$2,Kraftvärmeprod!$B$1:$AG$1,0),FALSE)/1,0)-IFERROR(VLOOKUP($B386,'Slutlig allokering kvv'!$B$2:$AC$462,MATCH(R$3,'Slutlig allokering kvv'!$B$1:$AJ$1,0),FALSE)/1,0)</f>
        <v>0</v>
      </c>
      <c r="S386">
        <f>IFERROR(VLOOKUP($B386,Kraftvärmeprod!$B$1:$AH$479,MATCH(S$2,Kraftvärmeprod!$B$1:$AG$1,0),FALSE)/1,0)-IFERROR(VLOOKUP($B386,'Slutlig allokering kvv'!$B$2:$AC$462,MATCH(S$3,'Slutlig allokering kvv'!$B$1:$AJ$1,0),FALSE)/1,0)</f>
        <v>0</v>
      </c>
      <c r="T386" s="6">
        <f>IFERROR(VLOOKUP($B386,Miljö!$B$1:$S$477,MATCH(T$2,Miljö!$B$1:$X$1,0),FALSE)/1,0)-IFERROR(VLOOKUP($B386,'Slutlig allokering kvv'!$B$2:$AC$462,MATCH(T$3,'Slutlig allokering kvv'!$B$1:$AJ$1,0),FALSE)/1,0)</f>
        <v>0</v>
      </c>
      <c r="U386">
        <f>IFERROR(VLOOKUP($B386,Kraftvärmeprod!$B$1:$AH$479,MATCH(U$2,Kraftvärmeprod!$B$1:$AG$1,0),FALSE)/1,0)-IFERROR(VLOOKUP($B386,'Slutlig allokering kvv'!$B$2:$AC$462,MATCH(U$3,'Slutlig allokering kvv'!$B$1:$AJ$1,0),FALSE)/1,0)</f>
        <v>0</v>
      </c>
      <c r="V386">
        <f>IFERROR(VLOOKUP($B386,Kraftvärmeprod!$B$1:$AH$479,MATCH(V$2,Kraftvärmeprod!$B$1:$AG$1,0),FALSE)/1,0)-IFERROR(VLOOKUP($B386,'Slutlig allokering kvv'!$B$2:$AC$462,MATCH(V$3,'Slutlig allokering kvv'!$B$1:$AJ$1,0),FALSE)/1,0)</f>
        <v>0</v>
      </c>
      <c r="W386">
        <f>IFERROR(VLOOKUP($B386,Kraftvärmeprod!$B$1:$AH$479,MATCH(W$2,Kraftvärmeprod!$B$1:$AG$1,0),FALSE)/1,0)-IFERROR(VLOOKUP($B386,'Slutlig allokering kvv'!$B$2:$AC$462,MATCH(W$3,'Slutlig allokering kvv'!$B$1:$AJ$1,0),FALSE)/1,0)</f>
        <v>0</v>
      </c>
      <c r="X386">
        <f>IFERROR(VLOOKUP($B386,Kraftvärmeprod!$B$1:$AH$479,MATCH(X$2,Kraftvärmeprod!$B$1:$AG$1,0),FALSE)/1,0)-IFERROR(VLOOKUP($B386,'Slutlig allokering kvv'!$B$2:$AC$462,MATCH(X$3,'Slutlig allokering kvv'!$B$1:$AJ$1,0),FALSE)/1,0)</f>
        <v>0</v>
      </c>
      <c r="Y386">
        <f>IFERROR(VLOOKUP($B386,Kraftvärmeprod!$B$1:$AH$479,MATCH(Y$2,Kraftvärmeprod!$B$1:$AG$1,0),FALSE)/1,0)-IFERROR(VLOOKUP($B386,'Slutlig allokering kvv'!$B$2:$AC$462,MATCH(Y$3,'Slutlig allokering kvv'!$B$1:$AJ$1,0),FALSE)/1,0)</f>
        <v>0</v>
      </c>
      <c r="Z386">
        <f>IFERROR(VLOOKUP($B386,Kraftvärmeprod!$B$1:$AH$479,MATCH(Z$2,Kraftvärmeprod!$B$1:$AG$1,0),FALSE)/1,0)-IFERROR(VLOOKUP($B386,'Slutlig allokering kvv'!$B$2:$AC$462,MATCH(Z$3,'Slutlig allokering kvv'!$B$1:$AJ$1,0),FALSE)/1,0)</f>
        <v>0</v>
      </c>
      <c r="AA386">
        <f>IFERROR(VLOOKUP($B386,Kraftvärmeprod!$B$1:$AH$479,MATCH(AA$2,Kraftvärmeprod!$B$1:$AG$1,0),FALSE)/1,0)-IFERROR(VLOOKUP($B386,'Slutlig allokering kvv'!$B$2:$AC$462,MATCH(AA$3,'Slutlig allokering kvv'!$B$1:$AJ$1,0),FALSE)/1,0)</f>
        <v>0</v>
      </c>
      <c r="AE386">
        <f t="shared" si="10"/>
        <v>0</v>
      </c>
      <c r="AG386">
        <f>IFERROR(VLOOKUP(B386,'Slutlig allokering kvv'!$B$2:$AJ$462,MATCH("Summa slutlig allokerad tillförd energi (utan hjälpel och rökgaskondensering):",'Slutlig allokering kvv'!$B$1:$AK$1,0),FALSE)/1,"")</f>
        <v>0</v>
      </c>
      <c r="AI386" s="137" t="str">
        <f>IFERROR(1-VLOOKUP(B386,'Slutlig allokering kvv'!$B$2:$AJ$462,MATCH("Andel av bränsle i kvv som allokerats till värme, exklusive rökgaskondensering och hjälpel",'Slutlig allokering kvv'!$B$1:$AK$1,0),FALSE),"")</f>
        <v/>
      </c>
      <c r="AK386" s="137" t="str">
        <f t="shared" si="11"/>
        <v/>
      </c>
    </row>
    <row r="387" spans="1:37" x14ac:dyDescent="0.25">
      <c r="A387" s="2" t="s">
        <v>552</v>
      </c>
      <c r="B387" s="2" t="s">
        <v>570</v>
      </c>
      <c r="C387" t="str">
        <f>IFERROR(VLOOKUP($B387,Kraftvärmeprod!$B$1:$AH$479,MATCH(C$3,Kraftvärmeprod!$B$1:$AG$1,0),FALSE)/1,"")</f>
        <v/>
      </c>
      <c r="D387" t="str">
        <f>IFERROR(VLOOKUP($B387,Kraftvärmeprod!$B$1:$AH$479,MATCH(D$3,Kraftvärmeprod!$B$1:$AG$1,0),FALSE)/1,"")</f>
        <v/>
      </c>
      <c r="E387">
        <f>IFERROR(VLOOKUP($B387,Kraftvärmeprod!$B$1:$AH$479,MATCH(E$2,Kraftvärmeprod!$B$1:$AG$1,0),FALSE)/1,0)-IFERROR(VLOOKUP($B387,'Slutlig allokering kvv'!$B$2:$AC$462,MATCH(E$3,'Slutlig allokering kvv'!$B$1:$AJ$1,0),FALSE)/1,0)</f>
        <v>0</v>
      </c>
      <c r="F387">
        <f>IFERROR(VLOOKUP($B387,Kraftvärmeprod!$B$1:$AH$479,MATCH(F$2,Kraftvärmeprod!$B$1:$AG$1,0),FALSE)/1,0)-IFERROR(VLOOKUP($B387,'Slutlig allokering kvv'!$B$2:$AC$462,MATCH(F$3,'Slutlig allokering kvv'!$B$1:$AJ$1,0),FALSE)/1,0)</f>
        <v>0</v>
      </c>
      <c r="G387">
        <f>IFERROR(VLOOKUP($B387,Kraftvärmeprod!$B$1:$AH$479,MATCH(G$2,Kraftvärmeprod!$B$1:$AG$1,0),FALSE)/1,0)-IFERROR(VLOOKUP($B387,'Slutlig allokering kvv'!$B$2:$AC$462,MATCH(G$3,'Slutlig allokering kvv'!$B$1:$AJ$1,0),FALSE)/1,0)</f>
        <v>0</v>
      </c>
      <c r="H387">
        <f>IFERROR(VLOOKUP($B387,Kraftvärmeprod!$B$1:$AH$479,MATCH(H$2,Kraftvärmeprod!$B$1:$AG$1,0),FALSE)/1,0)-IFERROR(VLOOKUP($B387,'Slutlig allokering kvv'!$B$2:$AC$462,MATCH(H$3,'Slutlig allokering kvv'!$B$1:$AJ$1,0),FALSE)/1,0)</f>
        <v>0</v>
      </c>
      <c r="I387">
        <f>IFERROR(VLOOKUP($B387,Kraftvärmeprod!$B$1:$AH$479,MATCH(I$2,Kraftvärmeprod!$B$1:$AG$1,0),FALSE)/1,0)-IFERROR(VLOOKUP($B387,'Slutlig allokering kvv'!$B$2:$AC$462,MATCH(I$3,'Slutlig allokering kvv'!$B$1:$AJ$1,0),FALSE)/1,0)</f>
        <v>0</v>
      </c>
      <c r="J387">
        <f>IFERROR(VLOOKUP($B387,Kraftvärmeprod!$B$1:$AH$479,MATCH(J$2,Kraftvärmeprod!$B$1:$AG$1,0),FALSE)/1,0)-IFERROR(VLOOKUP($B387,'Slutlig allokering kvv'!$B$2:$AC$462,MATCH(J$3,'Slutlig allokering kvv'!$B$1:$AJ$1,0),FALSE)/1,0)</f>
        <v>0</v>
      </c>
      <c r="K387">
        <f>IFERROR(VLOOKUP($B387,Kraftvärmeprod!$B$1:$AH$479,MATCH(K$2,Kraftvärmeprod!$B$1:$AG$1,0),FALSE)/1,0)-IFERROR(VLOOKUP($B387,'Slutlig allokering kvv'!$B$2:$AC$462,MATCH(K$3,'Slutlig allokering kvv'!$B$1:$AJ$1,0),FALSE)/1,0)</f>
        <v>0</v>
      </c>
      <c r="L387">
        <f>IFERROR(VLOOKUP($B387,Kraftvärmeprod!$B$1:$AH$479,MATCH(L$2,Kraftvärmeprod!$B$1:$AG$1,0),FALSE)/1,0)-IFERROR(VLOOKUP($B387,'Slutlig allokering kvv'!$B$2:$AC$462,MATCH(L$3,'Slutlig allokering kvv'!$B$1:$AJ$1,0),FALSE)/1,0)</f>
        <v>0</v>
      </c>
      <c r="M387">
        <f>IFERROR(VLOOKUP($B387,Kraftvärmeprod!$B$1:$AH$479,MATCH(M$2,Kraftvärmeprod!$B$1:$AG$1,0),FALSE)/1,0)-IFERROR(VLOOKUP($B387,'Slutlig allokering kvv'!$B$2:$AC$462,MATCH(M$3,'Slutlig allokering kvv'!$B$1:$AJ$1,0),FALSE)/1,0)</f>
        <v>0</v>
      </c>
      <c r="N387">
        <f>IFERROR(VLOOKUP($B387,Kraftvärmeprod!$B$1:$AH$479,MATCH(N$2,Kraftvärmeprod!$B$1:$AG$1,0),FALSE)/1,0)-IFERROR(VLOOKUP($B387,'Slutlig allokering kvv'!$B$2:$AC$462,MATCH(N$3,'Slutlig allokering kvv'!$B$1:$AJ$1,0),FALSE)/1,0)</f>
        <v>0</v>
      </c>
      <c r="O387">
        <f>IFERROR(VLOOKUP($B387,Kraftvärmeprod!$B$1:$AH$479,MATCH(O$2,Kraftvärmeprod!$B$1:$AG$1,0),FALSE)/1,0)-IFERROR(VLOOKUP($B387,'Slutlig allokering kvv'!$B$2:$AC$462,MATCH(O$3,'Slutlig allokering kvv'!$B$1:$AJ$1,0),FALSE)/1,0)</f>
        <v>0</v>
      </c>
      <c r="P387">
        <f>IFERROR(VLOOKUP($B387,Kraftvärmeprod!$B$1:$AH$479,MATCH(P$2,Kraftvärmeprod!$B$1:$AG$1,0),FALSE)/1,0)-IFERROR(VLOOKUP($B387,'Slutlig allokering kvv'!$B$2:$AC$462,MATCH(P$3,'Slutlig allokering kvv'!$B$1:$AJ$1,0),FALSE)/1,0)</f>
        <v>0</v>
      </c>
      <c r="Q387">
        <f>IFERROR(VLOOKUP($B387,Kraftvärmeprod!$B$1:$AH$479,MATCH(Q$2,Kraftvärmeprod!$B$1:$AG$1,0),FALSE)/1,0)-IFERROR(VLOOKUP($B387,'Slutlig allokering kvv'!$B$2:$AC$462,MATCH(Q$3,'Slutlig allokering kvv'!$B$1:$AJ$1,0),FALSE)/1,0)</f>
        <v>0</v>
      </c>
      <c r="R387">
        <f>IFERROR(VLOOKUP($B387,Kraftvärmeprod!$B$1:$AH$479,MATCH(R$2,Kraftvärmeprod!$B$1:$AG$1,0),FALSE)/1,0)-IFERROR(VLOOKUP($B387,'Slutlig allokering kvv'!$B$2:$AC$462,MATCH(R$3,'Slutlig allokering kvv'!$B$1:$AJ$1,0),FALSE)/1,0)</f>
        <v>0</v>
      </c>
      <c r="S387">
        <f>IFERROR(VLOOKUP($B387,Kraftvärmeprod!$B$1:$AH$479,MATCH(S$2,Kraftvärmeprod!$B$1:$AG$1,0),FALSE)/1,0)-IFERROR(VLOOKUP($B387,'Slutlig allokering kvv'!$B$2:$AC$462,MATCH(S$3,'Slutlig allokering kvv'!$B$1:$AJ$1,0),FALSE)/1,0)</f>
        <v>0</v>
      </c>
      <c r="T387" s="6">
        <f>IFERROR(VLOOKUP($B387,Miljö!$B$1:$S$477,MATCH(T$2,Miljö!$B$1:$X$1,0),FALSE)/1,0)-IFERROR(VLOOKUP($B387,'Slutlig allokering kvv'!$B$2:$AC$462,MATCH(T$3,'Slutlig allokering kvv'!$B$1:$AJ$1,0),FALSE)/1,0)</f>
        <v>0</v>
      </c>
      <c r="U387">
        <f>IFERROR(VLOOKUP($B387,Kraftvärmeprod!$B$1:$AH$479,MATCH(U$2,Kraftvärmeprod!$B$1:$AG$1,0),FALSE)/1,0)-IFERROR(VLOOKUP($B387,'Slutlig allokering kvv'!$B$2:$AC$462,MATCH(U$3,'Slutlig allokering kvv'!$B$1:$AJ$1,0),FALSE)/1,0)</f>
        <v>0</v>
      </c>
      <c r="V387">
        <f>IFERROR(VLOOKUP($B387,Kraftvärmeprod!$B$1:$AH$479,MATCH(V$2,Kraftvärmeprod!$B$1:$AG$1,0),FALSE)/1,0)-IFERROR(VLOOKUP($B387,'Slutlig allokering kvv'!$B$2:$AC$462,MATCH(V$3,'Slutlig allokering kvv'!$B$1:$AJ$1,0),FALSE)/1,0)</f>
        <v>0</v>
      </c>
      <c r="W387">
        <f>IFERROR(VLOOKUP($B387,Kraftvärmeprod!$B$1:$AH$479,MATCH(W$2,Kraftvärmeprod!$B$1:$AG$1,0),FALSE)/1,0)-IFERROR(VLOOKUP($B387,'Slutlig allokering kvv'!$B$2:$AC$462,MATCH(W$3,'Slutlig allokering kvv'!$B$1:$AJ$1,0),FALSE)/1,0)</f>
        <v>0</v>
      </c>
      <c r="X387">
        <f>IFERROR(VLOOKUP($B387,Kraftvärmeprod!$B$1:$AH$479,MATCH(X$2,Kraftvärmeprod!$B$1:$AG$1,0),FALSE)/1,0)-IFERROR(VLOOKUP($B387,'Slutlig allokering kvv'!$B$2:$AC$462,MATCH(X$3,'Slutlig allokering kvv'!$B$1:$AJ$1,0),FALSE)/1,0)</f>
        <v>0</v>
      </c>
      <c r="Y387">
        <f>IFERROR(VLOOKUP($B387,Kraftvärmeprod!$B$1:$AH$479,MATCH(Y$2,Kraftvärmeprod!$B$1:$AG$1,0),FALSE)/1,0)-IFERROR(VLOOKUP($B387,'Slutlig allokering kvv'!$B$2:$AC$462,MATCH(Y$3,'Slutlig allokering kvv'!$B$1:$AJ$1,0),FALSE)/1,0)</f>
        <v>0</v>
      </c>
      <c r="Z387">
        <f>IFERROR(VLOOKUP($B387,Kraftvärmeprod!$B$1:$AH$479,MATCH(Z$2,Kraftvärmeprod!$B$1:$AG$1,0),FALSE)/1,0)-IFERROR(VLOOKUP($B387,'Slutlig allokering kvv'!$B$2:$AC$462,MATCH(Z$3,'Slutlig allokering kvv'!$B$1:$AJ$1,0),FALSE)/1,0)</f>
        <v>0</v>
      </c>
      <c r="AA387">
        <f>IFERROR(VLOOKUP($B387,Kraftvärmeprod!$B$1:$AH$479,MATCH(AA$2,Kraftvärmeprod!$B$1:$AG$1,0),FALSE)/1,0)-IFERROR(VLOOKUP($B387,'Slutlig allokering kvv'!$B$2:$AC$462,MATCH(AA$3,'Slutlig allokering kvv'!$B$1:$AJ$1,0),FALSE)/1,0)</f>
        <v>0</v>
      </c>
      <c r="AE387">
        <f t="shared" si="10"/>
        <v>0</v>
      </c>
      <c r="AG387">
        <f>IFERROR(VLOOKUP(B387,'Slutlig allokering kvv'!$B$2:$AJ$462,MATCH("Summa slutlig allokerad tillförd energi (utan hjälpel och rökgaskondensering):",'Slutlig allokering kvv'!$B$1:$AK$1,0),FALSE)/1,"")</f>
        <v>0</v>
      </c>
      <c r="AI387" s="137" t="str">
        <f>IFERROR(1-VLOOKUP(B387,'Slutlig allokering kvv'!$B$2:$AJ$462,MATCH("Andel av bränsle i kvv som allokerats till värme, exklusive rökgaskondensering och hjälpel",'Slutlig allokering kvv'!$B$1:$AK$1,0),FALSE),"")</f>
        <v/>
      </c>
      <c r="AK387" s="137" t="str">
        <f t="shared" si="11"/>
        <v/>
      </c>
    </row>
    <row r="388" spans="1:37" x14ac:dyDescent="0.25">
      <c r="A388" s="2" t="s">
        <v>571</v>
      </c>
      <c r="B388" s="2" t="s">
        <v>572</v>
      </c>
      <c r="C388" t="str">
        <f>IFERROR(VLOOKUP($B388,Kraftvärmeprod!$B$1:$AH$479,MATCH(C$3,Kraftvärmeprod!$B$1:$AG$1,0),FALSE)/1,"")</f>
        <v/>
      </c>
      <c r="D388" t="str">
        <f>IFERROR(VLOOKUP($B388,Kraftvärmeprod!$B$1:$AH$479,MATCH(D$3,Kraftvärmeprod!$B$1:$AG$1,0),FALSE)/1,"")</f>
        <v/>
      </c>
      <c r="E388">
        <f>IFERROR(VLOOKUP($B388,Kraftvärmeprod!$B$1:$AH$479,MATCH(E$2,Kraftvärmeprod!$B$1:$AG$1,0),FALSE)/1,0)-IFERROR(VLOOKUP($B388,'Slutlig allokering kvv'!$B$2:$AC$462,MATCH(E$3,'Slutlig allokering kvv'!$B$1:$AJ$1,0),FALSE)/1,0)</f>
        <v>0</v>
      </c>
      <c r="F388">
        <f>IFERROR(VLOOKUP($B388,Kraftvärmeprod!$B$1:$AH$479,MATCH(F$2,Kraftvärmeprod!$B$1:$AG$1,0),FALSE)/1,0)-IFERROR(VLOOKUP($B388,'Slutlig allokering kvv'!$B$2:$AC$462,MATCH(F$3,'Slutlig allokering kvv'!$B$1:$AJ$1,0),FALSE)/1,0)</f>
        <v>0</v>
      </c>
      <c r="G388">
        <f>IFERROR(VLOOKUP($B388,Kraftvärmeprod!$B$1:$AH$479,MATCH(G$2,Kraftvärmeprod!$B$1:$AG$1,0),FALSE)/1,0)-IFERROR(VLOOKUP($B388,'Slutlig allokering kvv'!$B$2:$AC$462,MATCH(G$3,'Slutlig allokering kvv'!$B$1:$AJ$1,0),FALSE)/1,0)</f>
        <v>0</v>
      </c>
      <c r="H388">
        <f>IFERROR(VLOOKUP($B388,Kraftvärmeprod!$B$1:$AH$479,MATCH(H$2,Kraftvärmeprod!$B$1:$AG$1,0),FALSE)/1,0)-IFERROR(VLOOKUP($B388,'Slutlig allokering kvv'!$B$2:$AC$462,MATCH(H$3,'Slutlig allokering kvv'!$B$1:$AJ$1,0),FALSE)/1,0)</f>
        <v>0</v>
      </c>
      <c r="I388">
        <f>IFERROR(VLOOKUP($B388,Kraftvärmeprod!$B$1:$AH$479,MATCH(I$2,Kraftvärmeprod!$B$1:$AG$1,0),FALSE)/1,0)-IFERROR(VLOOKUP($B388,'Slutlig allokering kvv'!$B$2:$AC$462,MATCH(I$3,'Slutlig allokering kvv'!$B$1:$AJ$1,0),FALSE)/1,0)</f>
        <v>0</v>
      </c>
      <c r="J388">
        <f>IFERROR(VLOOKUP($B388,Kraftvärmeprod!$B$1:$AH$479,MATCH(J$2,Kraftvärmeprod!$B$1:$AG$1,0),FALSE)/1,0)-IFERROR(VLOOKUP($B388,'Slutlig allokering kvv'!$B$2:$AC$462,MATCH(J$3,'Slutlig allokering kvv'!$B$1:$AJ$1,0),FALSE)/1,0)</f>
        <v>0</v>
      </c>
      <c r="K388">
        <f>IFERROR(VLOOKUP($B388,Kraftvärmeprod!$B$1:$AH$479,MATCH(K$2,Kraftvärmeprod!$B$1:$AG$1,0),FALSE)/1,0)-IFERROR(VLOOKUP($B388,'Slutlig allokering kvv'!$B$2:$AC$462,MATCH(K$3,'Slutlig allokering kvv'!$B$1:$AJ$1,0),FALSE)/1,0)</f>
        <v>0</v>
      </c>
      <c r="L388">
        <f>IFERROR(VLOOKUP($B388,Kraftvärmeprod!$B$1:$AH$479,MATCH(L$2,Kraftvärmeprod!$B$1:$AG$1,0),FALSE)/1,0)-IFERROR(VLOOKUP($B388,'Slutlig allokering kvv'!$B$2:$AC$462,MATCH(L$3,'Slutlig allokering kvv'!$B$1:$AJ$1,0),FALSE)/1,0)</f>
        <v>0</v>
      </c>
      <c r="M388">
        <f>IFERROR(VLOOKUP($B388,Kraftvärmeprod!$B$1:$AH$479,MATCH(M$2,Kraftvärmeprod!$B$1:$AG$1,0),FALSE)/1,0)-IFERROR(VLOOKUP($B388,'Slutlig allokering kvv'!$B$2:$AC$462,MATCH(M$3,'Slutlig allokering kvv'!$B$1:$AJ$1,0),FALSE)/1,0)</f>
        <v>0</v>
      </c>
      <c r="N388">
        <f>IFERROR(VLOOKUP($B388,Kraftvärmeprod!$B$1:$AH$479,MATCH(N$2,Kraftvärmeprod!$B$1:$AG$1,0),FALSE)/1,0)-IFERROR(VLOOKUP($B388,'Slutlig allokering kvv'!$B$2:$AC$462,MATCH(N$3,'Slutlig allokering kvv'!$B$1:$AJ$1,0),FALSE)/1,0)</f>
        <v>0</v>
      </c>
      <c r="O388">
        <f>IFERROR(VLOOKUP($B388,Kraftvärmeprod!$B$1:$AH$479,MATCH(O$2,Kraftvärmeprod!$B$1:$AG$1,0),FALSE)/1,0)-IFERROR(VLOOKUP($B388,'Slutlig allokering kvv'!$B$2:$AC$462,MATCH(O$3,'Slutlig allokering kvv'!$B$1:$AJ$1,0),FALSE)/1,0)</f>
        <v>0</v>
      </c>
      <c r="P388">
        <f>IFERROR(VLOOKUP($B388,Kraftvärmeprod!$B$1:$AH$479,MATCH(P$2,Kraftvärmeprod!$B$1:$AG$1,0),FALSE)/1,0)-IFERROR(VLOOKUP($B388,'Slutlig allokering kvv'!$B$2:$AC$462,MATCH(P$3,'Slutlig allokering kvv'!$B$1:$AJ$1,0),FALSE)/1,0)</f>
        <v>0</v>
      </c>
      <c r="Q388">
        <f>IFERROR(VLOOKUP($B388,Kraftvärmeprod!$B$1:$AH$479,MATCH(Q$2,Kraftvärmeprod!$B$1:$AG$1,0),FALSE)/1,0)-IFERROR(VLOOKUP($B388,'Slutlig allokering kvv'!$B$2:$AC$462,MATCH(Q$3,'Slutlig allokering kvv'!$B$1:$AJ$1,0),FALSE)/1,0)</f>
        <v>0</v>
      </c>
      <c r="R388">
        <f>IFERROR(VLOOKUP($B388,Kraftvärmeprod!$B$1:$AH$479,MATCH(R$2,Kraftvärmeprod!$B$1:$AG$1,0),FALSE)/1,0)-IFERROR(VLOOKUP($B388,'Slutlig allokering kvv'!$B$2:$AC$462,MATCH(R$3,'Slutlig allokering kvv'!$B$1:$AJ$1,0),FALSE)/1,0)</f>
        <v>0</v>
      </c>
      <c r="S388">
        <f>IFERROR(VLOOKUP($B388,Kraftvärmeprod!$B$1:$AH$479,MATCH(S$2,Kraftvärmeprod!$B$1:$AG$1,0),FALSE)/1,0)-IFERROR(VLOOKUP($B388,'Slutlig allokering kvv'!$B$2:$AC$462,MATCH(S$3,'Slutlig allokering kvv'!$B$1:$AJ$1,0),FALSE)/1,0)</f>
        <v>0</v>
      </c>
      <c r="T388" s="6">
        <f>IFERROR(VLOOKUP($B388,Miljö!$B$1:$S$477,MATCH(T$2,Miljö!$B$1:$X$1,0),FALSE)/1,0)-IFERROR(VLOOKUP($B388,'Slutlig allokering kvv'!$B$2:$AC$462,MATCH(T$3,'Slutlig allokering kvv'!$B$1:$AJ$1,0),FALSE)/1,0)</f>
        <v>0</v>
      </c>
      <c r="U388">
        <f>IFERROR(VLOOKUP($B388,Kraftvärmeprod!$B$1:$AH$479,MATCH(U$2,Kraftvärmeprod!$B$1:$AG$1,0),FALSE)/1,0)-IFERROR(VLOOKUP($B388,'Slutlig allokering kvv'!$B$2:$AC$462,MATCH(U$3,'Slutlig allokering kvv'!$B$1:$AJ$1,0),FALSE)/1,0)</f>
        <v>0</v>
      </c>
      <c r="V388">
        <f>IFERROR(VLOOKUP($B388,Kraftvärmeprod!$B$1:$AH$479,MATCH(V$2,Kraftvärmeprod!$B$1:$AG$1,0),FALSE)/1,0)-IFERROR(VLOOKUP($B388,'Slutlig allokering kvv'!$B$2:$AC$462,MATCH(V$3,'Slutlig allokering kvv'!$B$1:$AJ$1,0),FALSE)/1,0)</f>
        <v>0</v>
      </c>
      <c r="W388">
        <f>IFERROR(VLOOKUP($B388,Kraftvärmeprod!$B$1:$AH$479,MATCH(W$2,Kraftvärmeprod!$B$1:$AG$1,0),FALSE)/1,0)-IFERROR(VLOOKUP($B388,'Slutlig allokering kvv'!$B$2:$AC$462,MATCH(W$3,'Slutlig allokering kvv'!$B$1:$AJ$1,0),FALSE)/1,0)</f>
        <v>0</v>
      </c>
      <c r="X388">
        <f>IFERROR(VLOOKUP($B388,Kraftvärmeprod!$B$1:$AH$479,MATCH(X$2,Kraftvärmeprod!$B$1:$AG$1,0),FALSE)/1,0)-IFERROR(VLOOKUP($B388,'Slutlig allokering kvv'!$B$2:$AC$462,MATCH(X$3,'Slutlig allokering kvv'!$B$1:$AJ$1,0),FALSE)/1,0)</f>
        <v>0</v>
      </c>
      <c r="Y388">
        <f>IFERROR(VLOOKUP($B388,Kraftvärmeprod!$B$1:$AH$479,MATCH(Y$2,Kraftvärmeprod!$B$1:$AG$1,0),FALSE)/1,0)-IFERROR(VLOOKUP($B388,'Slutlig allokering kvv'!$B$2:$AC$462,MATCH(Y$3,'Slutlig allokering kvv'!$B$1:$AJ$1,0),FALSE)/1,0)</f>
        <v>0</v>
      </c>
      <c r="Z388">
        <f>IFERROR(VLOOKUP($B388,Kraftvärmeprod!$B$1:$AH$479,MATCH(Z$2,Kraftvärmeprod!$B$1:$AG$1,0),FALSE)/1,0)-IFERROR(VLOOKUP($B388,'Slutlig allokering kvv'!$B$2:$AC$462,MATCH(Z$3,'Slutlig allokering kvv'!$B$1:$AJ$1,0),FALSE)/1,0)</f>
        <v>0</v>
      </c>
      <c r="AA388">
        <f>IFERROR(VLOOKUP($B388,Kraftvärmeprod!$B$1:$AH$479,MATCH(AA$2,Kraftvärmeprod!$B$1:$AG$1,0),FALSE)/1,0)-IFERROR(VLOOKUP($B388,'Slutlig allokering kvv'!$B$2:$AC$462,MATCH(AA$3,'Slutlig allokering kvv'!$B$1:$AJ$1,0),FALSE)/1,0)</f>
        <v>0</v>
      </c>
      <c r="AE388">
        <f t="shared" si="10"/>
        <v>0</v>
      </c>
      <c r="AG388">
        <f>IFERROR(VLOOKUP(B388,'Slutlig allokering kvv'!$B$2:$AJ$462,MATCH("Summa slutlig allokerad tillförd energi (utan hjälpel och rökgaskondensering):",'Slutlig allokering kvv'!$B$1:$AK$1,0),FALSE)/1,"")</f>
        <v>0</v>
      </c>
      <c r="AI388" s="137" t="str">
        <f>IFERROR(1-VLOOKUP(B388,'Slutlig allokering kvv'!$B$2:$AJ$462,MATCH("Andel av bränsle i kvv som allokerats till värme, exklusive rökgaskondensering och hjälpel",'Slutlig allokering kvv'!$B$1:$AK$1,0),FALSE),"")</f>
        <v/>
      </c>
      <c r="AK388" s="137" t="str">
        <f t="shared" si="11"/>
        <v/>
      </c>
    </row>
    <row r="389" spans="1:37" x14ac:dyDescent="0.25">
      <c r="A389" s="2" t="s">
        <v>571</v>
      </c>
      <c r="B389" s="2" t="s">
        <v>573</v>
      </c>
      <c r="C389">
        <f>IFERROR(VLOOKUP($B389,Kraftvärmeprod!$B$1:$AH$479,MATCH(C$3,Kraftvärmeprod!$B$1:$AG$1,0),FALSE)/1,"")</f>
        <v>52.640999999999998</v>
      </c>
      <c r="D389">
        <f>IFERROR(VLOOKUP($B389,Kraftvärmeprod!$B$1:$AH$479,MATCH(D$3,Kraftvärmeprod!$B$1:$AG$1,0),FALSE)/1,"")</f>
        <v>10.897</v>
      </c>
      <c r="E389">
        <f>IFERROR(VLOOKUP($B389,Kraftvärmeprod!$B$1:$AH$479,MATCH(E$2,Kraftvärmeprod!$B$1:$AG$1,0),FALSE)/1,0)-IFERROR(VLOOKUP($B389,'Slutlig allokering kvv'!$B$2:$AC$462,MATCH(E$3,'Slutlig allokering kvv'!$B$1:$AJ$1,0),FALSE)/1,0)</f>
        <v>0</v>
      </c>
      <c r="F389">
        <f>IFERROR(VLOOKUP($B389,Kraftvärmeprod!$B$1:$AH$479,MATCH(F$2,Kraftvärmeprod!$B$1:$AG$1,0),FALSE)/1,0)-IFERROR(VLOOKUP($B389,'Slutlig allokering kvv'!$B$2:$AC$462,MATCH(F$3,'Slutlig allokering kvv'!$B$1:$AJ$1,0),FALSE)/1,0)</f>
        <v>0</v>
      </c>
      <c r="G389">
        <f>IFERROR(VLOOKUP($B389,Kraftvärmeprod!$B$1:$AH$479,MATCH(G$2,Kraftvärmeprod!$B$1:$AG$1,0),FALSE)/1,0)-IFERROR(VLOOKUP($B389,'Slutlig allokering kvv'!$B$2:$AC$462,MATCH(G$3,'Slutlig allokering kvv'!$B$1:$AJ$1,0),FALSE)/1,0)</f>
        <v>11.456099999999999</v>
      </c>
      <c r="H389">
        <f>IFERROR(VLOOKUP($B389,Kraftvärmeprod!$B$1:$AH$479,MATCH(H$2,Kraftvärmeprod!$B$1:$AG$1,0),FALSE)/1,0)-IFERROR(VLOOKUP($B389,'Slutlig allokering kvv'!$B$2:$AC$462,MATCH(H$3,'Slutlig allokering kvv'!$B$1:$AJ$1,0),FALSE)/1,0)</f>
        <v>0</v>
      </c>
      <c r="I389">
        <f>IFERROR(VLOOKUP($B389,Kraftvärmeprod!$B$1:$AH$479,MATCH(I$2,Kraftvärmeprod!$B$1:$AG$1,0),FALSE)/1,0)-IFERROR(VLOOKUP($B389,'Slutlig allokering kvv'!$B$2:$AC$462,MATCH(I$3,'Slutlig allokering kvv'!$B$1:$AJ$1,0),FALSE)/1,0)</f>
        <v>0</v>
      </c>
      <c r="J389">
        <f>IFERROR(VLOOKUP($B389,Kraftvärmeprod!$B$1:$AH$479,MATCH(J$2,Kraftvärmeprod!$B$1:$AG$1,0),FALSE)/1,0)-IFERROR(VLOOKUP($B389,'Slutlig allokering kvv'!$B$2:$AC$462,MATCH(J$3,'Slutlig allokering kvv'!$B$1:$AJ$1,0),FALSE)/1,0)</f>
        <v>0</v>
      </c>
      <c r="K389">
        <f>IFERROR(VLOOKUP($B389,Kraftvärmeprod!$B$1:$AH$479,MATCH(K$2,Kraftvärmeprod!$B$1:$AG$1,0),FALSE)/1,0)-IFERROR(VLOOKUP($B389,'Slutlig allokering kvv'!$B$2:$AC$462,MATCH(K$3,'Slutlig allokering kvv'!$B$1:$AJ$1,0),FALSE)/1,0)</f>
        <v>0</v>
      </c>
      <c r="L389">
        <f>IFERROR(VLOOKUP($B389,Kraftvärmeprod!$B$1:$AH$479,MATCH(L$2,Kraftvärmeprod!$B$1:$AG$1,0),FALSE)/1,0)-IFERROR(VLOOKUP($B389,'Slutlig allokering kvv'!$B$2:$AC$462,MATCH(L$3,'Slutlig allokering kvv'!$B$1:$AJ$1,0),FALSE)/1,0)</f>
        <v>8.6734000000000009</v>
      </c>
      <c r="M389">
        <f>IFERROR(VLOOKUP($B389,Kraftvärmeprod!$B$1:$AH$479,MATCH(M$2,Kraftvärmeprod!$B$1:$AG$1,0),FALSE)/1,0)-IFERROR(VLOOKUP($B389,'Slutlig allokering kvv'!$B$2:$AC$462,MATCH(M$3,'Slutlig allokering kvv'!$B$1:$AJ$1,0),FALSE)/1,0)</f>
        <v>0</v>
      </c>
      <c r="N389">
        <f>IFERROR(VLOOKUP($B389,Kraftvärmeprod!$B$1:$AH$479,MATCH(N$2,Kraftvärmeprod!$B$1:$AG$1,0),FALSE)/1,0)-IFERROR(VLOOKUP($B389,'Slutlig allokering kvv'!$B$2:$AC$462,MATCH(N$3,'Slutlig allokering kvv'!$B$1:$AJ$1,0),FALSE)/1,0)</f>
        <v>0</v>
      </c>
      <c r="O389">
        <f>IFERROR(VLOOKUP($B389,Kraftvärmeprod!$B$1:$AH$479,MATCH(O$2,Kraftvärmeprod!$B$1:$AG$1,0),FALSE)/1,0)-IFERROR(VLOOKUP($B389,'Slutlig allokering kvv'!$B$2:$AC$462,MATCH(O$3,'Slutlig allokering kvv'!$B$1:$AJ$1,0),FALSE)/1,0)</f>
        <v>0</v>
      </c>
      <c r="P389">
        <f>IFERROR(VLOOKUP($B389,Kraftvärmeprod!$B$1:$AH$479,MATCH(P$2,Kraftvärmeprod!$B$1:$AG$1,0),FALSE)/1,0)-IFERROR(VLOOKUP($B389,'Slutlig allokering kvv'!$B$2:$AC$462,MATCH(P$3,'Slutlig allokering kvv'!$B$1:$AJ$1,0),FALSE)/1,0)</f>
        <v>6.2653000000000016</v>
      </c>
      <c r="Q389">
        <f>IFERROR(VLOOKUP($B389,Kraftvärmeprod!$B$1:$AH$479,MATCH(Q$2,Kraftvärmeprod!$B$1:$AG$1,0),FALSE)/1,0)-IFERROR(VLOOKUP($B389,'Slutlig allokering kvv'!$B$2:$AC$462,MATCH(Q$3,'Slutlig allokering kvv'!$B$1:$AJ$1,0),FALSE)/1,0)</f>
        <v>0</v>
      </c>
      <c r="R389">
        <f>IFERROR(VLOOKUP($B389,Kraftvärmeprod!$B$1:$AH$479,MATCH(R$2,Kraftvärmeprod!$B$1:$AG$1,0),FALSE)/1,0)-IFERROR(VLOOKUP($B389,'Slutlig allokering kvv'!$B$2:$AC$462,MATCH(R$3,'Slutlig allokering kvv'!$B$1:$AJ$1,0),FALSE)/1,0)</f>
        <v>0</v>
      </c>
      <c r="S389">
        <f>IFERROR(VLOOKUP($B389,Kraftvärmeprod!$B$1:$AH$479,MATCH(S$2,Kraftvärmeprod!$B$1:$AG$1,0),FALSE)/1,0)-IFERROR(VLOOKUP($B389,'Slutlig allokering kvv'!$B$2:$AC$462,MATCH(S$3,'Slutlig allokering kvv'!$B$1:$AJ$1,0),FALSE)/1,0)</f>
        <v>0</v>
      </c>
      <c r="T389" s="6">
        <f>IFERROR(VLOOKUP($B389,Miljö!$B$1:$S$477,MATCH(T$2,Miljö!$B$1:$X$1,0),FALSE)/1,0)-IFERROR(VLOOKUP($B389,'Slutlig allokering kvv'!$B$2:$AC$462,MATCH(T$3,'Slutlig allokering kvv'!$B$1:$AJ$1,0),FALSE)/1,0)</f>
        <v>0</v>
      </c>
      <c r="U389">
        <f>IFERROR(VLOOKUP($B389,Kraftvärmeprod!$B$1:$AH$479,MATCH(U$2,Kraftvärmeprod!$B$1:$AG$1,0),FALSE)/1,0)-IFERROR(VLOOKUP($B389,'Slutlig allokering kvv'!$B$2:$AC$462,MATCH(U$3,'Slutlig allokering kvv'!$B$1:$AJ$1,0),FALSE)/1,0)</f>
        <v>0</v>
      </c>
      <c r="V389">
        <f>IFERROR(VLOOKUP($B389,Kraftvärmeprod!$B$1:$AH$479,MATCH(V$2,Kraftvärmeprod!$B$1:$AG$1,0),FALSE)/1,0)-IFERROR(VLOOKUP($B389,'Slutlig allokering kvv'!$B$2:$AC$462,MATCH(V$3,'Slutlig allokering kvv'!$B$1:$AJ$1,0),FALSE)/1,0)</f>
        <v>0</v>
      </c>
      <c r="W389">
        <f>IFERROR(VLOOKUP($B389,Kraftvärmeprod!$B$1:$AH$479,MATCH(W$2,Kraftvärmeprod!$B$1:$AG$1,0),FALSE)/1,0)-IFERROR(VLOOKUP($B389,'Slutlig allokering kvv'!$B$2:$AC$462,MATCH(W$3,'Slutlig allokering kvv'!$B$1:$AJ$1,0),FALSE)/1,0)</f>
        <v>0</v>
      </c>
      <c r="X389">
        <f>IFERROR(VLOOKUP($B389,Kraftvärmeprod!$B$1:$AH$479,MATCH(X$2,Kraftvärmeprod!$B$1:$AG$1,0),FALSE)/1,0)-IFERROR(VLOOKUP($B389,'Slutlig allokering kvv'!$B$2:$AC$462,MATCH(X$3,'Slutlig allokering kvv'!$B$1:$AJ$1,0),FALSE)/1,0)</f>
        <v>0</v>
      </c>
      <c r="Y389">
        <f>IFERROR(VLOOKUP($B389,Kraftvärmeprod!$B$1:$AH$479,MATCH(Y$2,Kraftvärmeprod!$B$1:$AG$1,0),FALSE)/1,0)-IFERROR(VLOOKUP($B389,'Slutlig allokering kvv'!$B$2:$AC$462,MATCH(Y$3,'Slutlig allokering kvv'!$B$1:$AJ$1,0),FALSE)/1,0)</f>
        <v>0</v>
      </c>
      <c r="Z389">
        <f>IFERROR(VLOOKUP($B389,Kraftvärmeprod!$B$1:$AH$479,MATCH(Z$2,Kraftvärmeprod!$B$1:$AG$1,0),FALSE)/1,0)-IFERROR(VLOOKUP($B389,'Slutlig allokering kvv'!$B$2:$AC$462,MATCH(Z$3,'Slutlig allokering kvv'!$B$1:$AJ$1,0),FALSE)/1,0)</f>
        <v>0</v>
      </c>
      <c r="AA389">
        <f>IFERROR(VLOOKUP($B389,Kraftvärmeprod!$B$1:$AH$479,MATCH(AA$2,Kraftvärmeprod!$B$1:$AG$1,0),FALSE)/1,0)-IFERROR(VLOOKUP($B389,'Slutlig allokering kvv'!$B$2:$AC$462,MATCH(AA$3,'Slutlig allokering kvv'!$B$1:$AJ$1,0),FALSE)/1,0)</f>
        <v>0</v>
      </c>
      <c r="AE389">
        <f t="shared" ref="AE389:AE417" si="12">SUM(E389:AA389)-T389</f>
        <v>26.394800000000004</v>
      </c>
      <c r="AG389">
        <f>IFERROR(VLOOKUP(B389,'Slutlig allokering kvv'!$B$2:$AJ$462,MATCH("Summa slutlig allokerad tillförd energi (utan hjälpel och rökgaskondensering):",'Slutlig allokering kvv'!$B$1:$AK$1,0),FALSE)/1,"")</f>
        <v>48.927200000000013</v>
      </c>
      <c r="AI389" s="137">
        <f>IFERROR(1-VLOOKUP(B389,'Slutlig allokering kvv'!$B$2:$AJ$462,MATCH("Andel av bränsle i kvv som allokerats till värme, exklusive rökgaskondensering och hjälpel",'Slutlig allokering kvv'!$B$1:$AK$1,0),FALSE),"")</f>
        <v>0.35042617030880741</v>
      </c>
      <c r="AK389" s="137">
        <f t="shared" ref="AK389:AK417" si="13">IFERROR(AE389/(AE389+AG389),"")</f>
        <v>0.35042617030880746</v>
      </c>
    </row>
    <row r="390" spans="1:37" x14ac:dyDescent="0.25">
      <c r="A390" s="2" t="s">
        <v>574</v>
      </c>
      <c r="B390" s="2" t="s">
        <v>575</v>
      </c>
      <c r="C390" t="str">
        <f>IFERROR(VLOOKUP($B390,Kraftvärmeprod!$B$1:$AH$479,MATCH(C$3,Kraftvärmeprod!$B$1:$AG$1,0),FALSE)/1,"")</f>
        <v/>
      </c>
      <c r="D390" t="str">
        <f>IFERROR(VLOOKUP($B390,Kraftvärmeprod!$B$1:$AH$479,MATCH(D$3,Kraftvärmeprod!$B$1:$AG$1,0),FALSE)/1,"")</f>
        <v/>
      </c>
      <c r="E390">
        <f>IFERROR(VLOOKUP($B390,Kraftvärmeprod!$B$1:$AH$479,MATCH(E$2,Kraftvärmeprod!$B$1:$AG$1,0),FALSE)/1,0)-IFERROR(VLOOKUP($B390,'Slutlig allokering kvv'!$B$2:$AC$462,MATCH(E$3,'Slutlig allokering kvv'!$B$1:$AJ$1,0),FALSE)/1,0)</f>
        <v>0</v>
      </c>
      <c r="F390">
        <f>IFERROR(VLOOKUP($B390,Kraftvärmeprod!$B$1:$AH$479,MATCH(F$2,Kraftvärmeprod!$B$1:$AG$1,0),FALSE)/1,0)-IFERROR(VLOOKUP($B390,'Slutlig allokering kvv'!$B$2:$AC$462,MATCH(F$3,'Slutlig allokering kvv'!$B$1:$AJ$1,0),FALSE)/1,0)</f>
        <v>0</v>
      </c>
      <c r="G390">
        <f>IFERROR(VLOOKUP($B390,Kraftvärmeprod!$B$1:$AH$479,MATCH(G$2,Kraftvärmeprod!$B$1:$AG$1,0),FALSE)/1,0)-IFERROR(VLOOKUP($B390,'Slutlig allokering kvv'!$B$2:$AC$462,MATCH(G$3,'Slutlig allokering kvv'!$B$1:$AJ$1,0),FALSE)/1,0)</f>
        <v>0</v>
      </c>
      <c r="H390">
        <f>IFERROR(VLOOKUP($B390,Kraftvärmeprod!$B$1:$AH$479,MATCH(H$2,Kraftvärmeprod!$B$1:$AG$1,0),FALSE)/1,0)-IFERROR(VLOOKUP($B390,'Slutlig allokering kvv'!$B$2:$AC$462,MATCH(H$3,'Slutlig allokering kvv'!$B$1:$AJ$1,0),FALSE)/1,0)</f>
        <v>0</v>
      </c>
      <c r="I390">
        <f>IFERROR(VLOOKUP($B390,Kraftvärmeprod!$B$1:$AH$479,MATCH(I$2,Kraftvärmeprod!$B$1:$AG$1,0),FALSE)/1,0)-IFERROR(VLOOKUP($B390,'Slutlig allokering kvv'!$B$2:$AC$462,MATCH(I$3,'Slutlig allokering kvv'!$B$1:$AJ$1,0),FALSE)/1,0)</f>
        <v>0</v>
      </c>
      <c r="J390">
        <f>IFERROR(VLOOKUP($B390,Kraftvärmeprod!$B$1:$AH$479,MATCH(J$2,Kraftvärmeprod!$B$1:$AG$1,0),FALSE)/1,0)-IFERROR(VLOOKUP($B390,'Slutlig allokering kvv'!$B$2:$AC$462,MATCH(J$3,'Slutlig allokering kvv'!$B$1:$AJ$1,0),FALSE)/1,0)</f>
        <v>0</v>
      </c>
      <c r="K390">
        <f>IFERROR(VLOOKUP($B390,Kraftvärmeprod!$B$1:$AH$479,MATCH(K$2,Kraftvärmeprod!$B$1:$AG$1,0),FALSE)/1,0)-IFERROR(VLOOKUP($B390,'Slutlig allokering kvv'!$B$2:$AC$462,MATCH(K$3,'Slutlig allokering kvv'!$B$1:$AJ$1,0),FALSE)/1,0)</f>
        <v>0</v>
      </c>
      <c r="L390">
        <f>IFERROR(VLOOKUP($B390,Kraftvärmeprod!$B$1:$AH$479,MATCH(L$2,Kraftvärmeprod!$B$1:$AG$1,0),FALSE)/1,0)-IFERROR(VLOOKUP($B390,'Slutlig allokering kvv'!$B$2:$AC$462,MATCH(L$3,'Slutlig allokering kvv'!$B$1:$AJ$1,0),FALSE)/1,0)</f>
        <v>0</v>
      </c>
      <c r="M390">
        <f>IFERROR(VLOOKUP($B390,Kraftvärmeprod!$B$1:$AH$479,MATCH(M$2,Kraftvärmeprod!$B$1:$AG$1,0),FALSE)/1,0)-IFERROR(VLOOKUP($B390,'Slutlig allokering kvv'!$B$2:$AC$462,MATCH(M$3,'Slutlig allokering kvv'!$B$1:$AJ$1,0),FALSE)/1,0)</f>
        <v>0</v>
      </c>
      <c r="N390">
        <f>IFERROR(VLOOKUP($B390,Kraftvärmeprod!$B$1:$AH$479,MATCH(N$2,Kraftvärmeprod!$B$1:$AG$1,0),FALSE)/1,0)-IFERROR(VLOOKUP($B390,'Slutlig allokering kvv'!$B$2:$AC$462,MATCH(N$3,'Slutlig allokering kvv'!$B$1:$AJ$1,0),FALSE)/1,0)</f>
        <v>0</v>
      </c>
      <c r="O390">
        <f>IFERROR(VLOOKUP($B390,Kraftvärmeprod!$B$1:$AH$479,MATCH(O$2,Kraftvärmeprod!$B$1:$AG$1,0),FALSE)/1,0)-IFERROR(VLOOKUP($B390,'Slutlig allokering kvv'!$B$2:$AC$462,MATCH(O$3,'Slutlig allokering kvv'!$B$1:$AJ$1,0),FALSE)/1,0)</f>
        <v>0</v>
      </c>
      <c r="P390">
        <f>IFERROR(VLOOKUP($B390,Kraftvärmeprod!$B$1:$AH$479,MATCH(P$2,Kraftvärmeprod!$B$1:$AG$1,0),FALSE)/1,0)-IFERROR(VLOOKUP($B390,'Slutlig allokering kvv'!$B$2:$AC$462,MATCH(P$3,'Slutlig allokering kvv'!$B$1:$AJ$1,0),FALSE)/1,0)</f>
        <v>0</v>
      </c>
      <c r="Q390">
        <f>IFERROR(VLOOKUP($B390,Kraftvärmeprod!$B$1:$AH$479,MATCH(Q$2,Kraftvärmeprod!$B$1:$AG$1,0),FALSE)/1,0)-IFERROR(VLOOKUP($B390,'Slutlig allokering kvv'!$B$2:$AC$462,MATCH(Q$3,'Slutlig allokering kvv'!$B$1:$AJ$1,0),FALSE)/1,0)</f>
        <v>0</v>
      </c>
      <c r="R390">
        <f>IFERROR(VLOOKUP($B390,Kraftvärmeprod!$B$1:$AH$479,MATCH(R$2,Kraftvärmeprod!$B$1:$AG$1,0),FALSE)/1,0)-IFERROR(VLOOKUP($B390,'Slutlig allokering kvv'!$B$2:$AC$462,MATCH(R$3,'Slutlig allokering kvv'!$B$1:$AJ$1,0),FALSE)/1,0)</f>
        <v>0</v>
      </c>
      <c r="S390">
        <f>IFERROR(VLOOKUP($B390,Kraftvärmeprod!$B$1:$AH$479,MATCH(S$2,Kraftvärmeprod!$B$1:$AG$1,0),FALSE)/1,0)-IFERROR(VLOOKUP($B390,'Slutlig allokering kvv'!$B$2:$AC$462,MATCH(S$3,'Slutlig allokering kvv'!$B$1:$AJ$1,0),FALSE)/1,0)</f>
        <v>0</v>
      </c>
      <c r="T390" s="6">
        <f>IFERROR(VLOOKUP($B390,Miljö!$B$1:$S$477,MATCH(T$2,Miljö!$B$1:$X$1,0),FALSE)/1,0)-IFERROR(VLOOKUP($B390,'Slutlig allokering kvv'!$B$2:$AC$462,MATCH(T$3,'Slutlig allokering kvv'!$B$1:$AJ$1,0),FALSE)/1,0)</f>
        <v>0</v>
      </c>
      <c r="U390">
        <f>IFERROR(VLOOKUP($B390,Kraftvärmeprod!$B$1:$AH$479,MATCH(U$2,Kraftvärmeprod!$B$1:$AG$1,0),FALSE)/1,0)-IFERROR(VLOOKUP($B390,'Slutlig allokering kvv'!$B$2:$AC$462,MATCH(U$3,'Slutlig allokering kvv'!$B$1:$AJ$1,0),FALSE)/1,0)</f>
        <v>0</v>
      </c>
      <c r="V390">
        <f>IFERROR(VLOOKUP($B390,Kraftvärmeprod!$B$1:$AH$479,MATCH(V$2,Kraftvärmeprod!$B$1:$AG$1,0),FALSE)/1,0)-IFERROR(VLOOKUP($B390,'Slutlig allokering kvv'!$B$2:$AC$462,MATCH(V$3,'Slutlig allokering kvv'!$B$1:$AJ$1,0),FALSE)/1,0)</f>
        <v>0</v>
      </c>
      <c r="W390">
        <f>IFERROR(VLOOKUP($B390,Kraftvärmeprod!$B$1:$AH$479,MATCH(W$2,Kraftvärmeprod!$B$1:$AG$1,0),FALSE)/1,0)-IFERROR(VLOOKUP($B390,'Slutlig allokering kvv'!$B$2:$AC$462,MATCH(W$3,'Slutlig allokering kvv'!$B$1:$AJ$1,0),FALSE)/1,0)</f>
        <v>0</v>
      </c>
      <c r="X390">
        <f>IFERROR(VLOOKUP($B390,Kraftvärmeprod!$B$1:$AH$479,MATCH(X$2,Kraftvärmeprod!$B$1:$AG$1,0),FALSE)/1,0)-IFERROR(VLOOKUP($B390,'Slutlig allokering kvv'!$B$2:$AC$462,MATCH(X$3,'Slutlig allokering kvv'!$B$1:$AJ$1,0),FALSE)/1,0)</f>
        <v>0</v>
      </c>
      <c r="Y390">
        <f>IFERROR(VLOOKUP($B390,Kraftvärmeprod!$B$1:$AH$479,MATCH(Y$2,Kraftvärmeprod!$B$1:$AG$1,0),FALSE)/1,0)-IFERROR(VLOOKUP($B390,'Slutlig allokering kvv'!$B$2:$AC$462,MATCH(Y$3,'Slutlig allokering kvv'!$B$1:$AJ$1,0),FALSE)/1,0)</f>
        <v>0</v>
      </c>
      <c r="Z390">
        <f>IFERROR(VLOOKUP($B390,Kraftvärmeprod!$B$1:$AH$479,MATCH(Z$2,Kraftvärmeprod!$B$1:$AG$1,0),FALSE)/1,0)-IFERROR(VLOOKUP($B390,'Slutlig allokering kvv'!$B$2:$AC$462,MATCH(Z$3,'Slutlig allokering kvv'!$B$1:$AJ$1,0),FALSE)/1,0)</f>
        <v>0</v>
      </c>
      <c r="AA390">
        <f>IFERROR(VLOOKUP($B390,Kraftvärmeprod!$B$1:$AH$479,MATCH(AA$2,Kraftvärmeprod!$B$1:$AG$1,0),FALSE)/1,0)-IFERROR(VLOOKUP($B390,'Slutlig allokering kvv'!$B$2:$AC$462,MATCH(AA$3,'Slutlig allokering kvv'!$B$1:$AJ$1,0),FALSE)/1,0)</f>
        <v>0</v>
      </c>
      <c r="AE390">
        <f t="shared" si="12"/>
        <v>0</v>
      </c>
      <c r="AG390">
        <f>IFERROR(VLOOKUP(B390,'Slutlig allokering kvv'!$B$2:$AJ$462,MATCH("Summa slutlig allokerad tillförd energi (utan hjälpel och rökgaskondensering):",'Slutlig allokering kvv'!$B$1:$AK$1,0),FALSE)/1,"")</f>
        <v>0</v>
      </c>
      <c r="AI390" s="137" t="str">
        <f>IFERROR(1-VLOOKUP(B390,'Slutlig allokering kvv'!$B$2:$AJ$462,MATCH("Andel av bränsle i kvv som allokerats till värme, exklusive rökgaskondensering och hjälpel",'Slutlig allokering kvv'!$B$1:$AK$1,0),FALSE),"")</f>
        <v/>
      </c>
      <c r="AK390" s="137" t="str">
        <f t="shared" si="13"/>
        <v/>
      </c>
    </row>
    <row r="391" spans="1:37" x14ac:dyDescent="0.25">
      <c r="A391" s="2" t="s">
        <v>574</v>
      </c>
      <c r="B391" s="2" t="s">
        <v>576</v>
      </c>
      <c r="C391" t="str">
        <f>IFERROR(VLOOKUP($B391,Kraftvärmeprod!$B$1:$AH$479,MATCH(C$3,Kraftvärmeprod!$B$1:$AG$1,0),FALSE)/1,"")</f>
        <v/>
      </c>
      <c r="D391" t="str">
        <f>IFERROR(VLOOKUP($B391,Kraftvärmeprod!$B$1:$AH$479,MATCH(D$3,Kraftvärmeprod!$B$1:$AG$1,0),FALSE)/1,"")</f>
        <v/>
      </c>
      <c r="E391">
        <f>IFERROR(VLOOKUP($B391,Kraftvärmeprod!$B$1:$AH$479,MATCH(E$2,Kraftvärmeprod!$B$1:$AG$1,0),FALSE)/1,0)-IFERROR(VLOOKUP($B391,'Slutlig allokering kvv'!$B$2:$AC$462,MATCH(E$3,'Slutlig allokering kvv'!$B$1:$AJ$1,0),FALSE)/1,0)</f>
        <v>0</v>
      </c>
      <c r="F391">
        <f>IFERROR(VLOOKUP($B391,Kraftvärmeprod!$B$1:$AH$479,MATCH(F$2,Kraftvärmeprod!$B$1:$AG$1,0),FALSE)/1,0)-IFERROR(VLOOKUP($B391,'Slutlig allokering kvv'!$B$2:$AC$462,MATCH(F$3,'Slutlig allokering kvv'!$B$1:$AJ$1,0),FALSE)/1,0)</f>
        <v>0</v>
      </c>
      <c r="G391">
        <f>IFERROR(VLOOKUP($B391,Kraftvärmeprod!$B$1:$AH$479,MATCH(G$2,Kraftvärmeprod!$B$1:$AG$1,0),FALSE)/1,0)-IFERROR(VLOOKUP($B391,'Slutlig allokering kvv'!$B$2:$AC$462,MATCH(G$3,'Slutlig allokering kvv'!$B$1:$AJ$1,0),FALSE)/1,0)</f>
        <v>0</v>
      </c>
      <c r="H391">
        <f>IFERROR(VLOOKUP($B391,Kraftvärmeprod!$B$1:$AH$479,MATCH(H$2,Kraftvärmeprod!$B$1:$AG$1,0),FALSE)/1,0)-IFERROR(VLOOKUP($B391,'Slutlig allokering kvv'!$B$2:$AC$462,MATCH(H$3,'Slutlig allokering kvv'!$B$1:$AJ$1,0),FALSE)/1,0)</f>
        <v>0</v>
      </c>
      <c r="I391">
        <f>IFERROR(VLOOKUP($B391,Kraftvärmeprod!$B$1:$AH$479,MATCH(I$2,Kraftvärmeprod!$B$1:$AG$1,0),FALSE)/1,0)-IFERROR(VLOOKUP($B391,'Slutlig allokering kvv'!$B$2:$AC$462,MATCH(I$3,'Slutlig allokering kvv'!$B$1:$AJ$1,0),FALSE)/1,0)</f>
        <v>0</v>
      </c>
      <c r="J391">
        <f>IFERROR(VLOOKUP($B391,Kraftvärmeprod!$B$1:$AH$479,MATCH(J$2,Kraftvärmeprod!$B$1:$AG$1,0),FALSE)/1,0)-IFERROR(VLOOKUP($B391,'Slutlig allokering kvv'!$B$2:$AC$462,MATCH(J$3,'Slutlig allokering kvv'!$B$1:$AJ$1,0),FALSE)/1,0)</f>
        <v>0</v>
      </c>
      <c r="K391">
        <f>IFERROR(VLOOKUP($B391,Kraftvärmeprod!$B$1:$AH$479,MATCH(K$2,Kraftvärmeprod!$B$1:$AG$1,0),FALSE)/1,0)-IFERROR(VLOOKUP($B391,'Slutlig allokering kvv'!$B$2:$AC$462,MATCH(K$3,'Slutlig allokering kvv'!$B$1:$AJ$1,0),FALSE)/1,0)</f>
        <v>0</v>
      </c>
      <c r="L391">
        <f>IFERROR(VLOOKUP($B391,Kraftvärmeprod!$B$1:$AH$479,MATCH(L$2,Kraftvärmeprod!$B$1:$AG$1,0),FALSE)/1,0)-IFERROR(VLOOKUP($B391,'Slutlig allokering kvv'!$B$2:$AC$462,MATCH(L$3,'Slutlig allokering kvv'!$B$1:$AJ$1,0),FALSE)/1,0)</f>
        <v>0</v>
      </c>
      <c r="M391">
        <f>IFERROR(VLOOKUP($B391,Kraftvärmeprod!$B$1:$AH$479,MATCH(M$2,Kraftvärmeprod!$B$1:$AG$1,0),FALSE)/1,0)-IFERROR(VLOOKUP($B391,'Slutlig allokering kvv'!$B$2:$AC$462,MATCH(M$3,'Slutlig allokering kvv'!$B$1:$AJ$1,0),FALSE)/1,0)</f>
        <v>0</v>
      </c>
      <c r="N391">
        <f>IFERROR(VLOOKUP($B391,Kraftvärmeprod!$B$1:$AH$479,MATCH(N$2,Kraftvärmeprod!$B$1:$AG$1,0),FALSE)/1,0)-IFERROR(VLOOKUP($B391,'Slutlig allokering kvv'!$B$2:$AC$462,MATCH(N$3,'Slutlig allokering kvv'!$B$1:$AJ$1,0),FALSE)/1,0)</f>
        <v>0</v>
      </c>
      <c r="O391">
        <f>IFERROR(VLOOKUP($B391,Kraftvärmeprod!$B$1:$AH$479,MATCH(O$2,Kraftvärmeprod!$B$1:$AG$1,0),FALSE)/1,0)-IFERROR(VLOOKUP($B391,'Slutlig allokering kvv'!$B$2:$AC$462,MATCH(O$3,'Slutlig allokering kvv'!$B$1:$AJ$1,0),FALSE)/1,0)</f>
        <v>0</v>
      </c>
      <c r="P391">
        <f>IFERROR(VLOOKUP($B391,Kraftvärmeprod!$B$1:$AH$479,MATCH(P$2,Kraftvärmeprod!$B$1:$AG$1,0),FALSE)/1,0)-IFERROR(VLOOKUP($B391,'Slutlig allokering kvv'!$B$2:$AC$462,MATCH(P$3,'Slutlig allokering kvv'!$B$1:$AJ$1,0),FALSE)/1,0)</f>
        <v>0</v>
      </c>
      <c r="Q391">
        <f>IFERROR(VLOOKUP($B391,Kraftvärmeprod!$B$1:$AH$479,MATCH(Q$2,Kraftvärmeprod!$B$1:$AG$1,0),FALSE)/1,0)-IFERROR(VLOOKUP($B391,'Slutlig allokering kvv'!$B$2:$AC$462,MATCH(Q$3,'Slutlig allokering kvv'!$B$1:$AJ$1,0),FALSE)/1,0)</f>
        <v>0</v>
      </c>
      <c r="R391">
        <f>IFERROR(VLOOKUP($B391,Kraftvärmeprod!$B$1:$AH$479,MATCH(R$2,Kraftvärmeprod!$B$1:$AG$1,0),FALSE)/1,0)-IFERROR(VLOOKUP($B391,'Slutlig allokering kvv'!$B$2:$AC$462,MATCH(R$3,'Slutlig allokering kvv'!$B$1:$AJ$1,0),FALSE)/1,0)</f>
        <v>0</v>
      </c>
      <c r="S391">
        <f>IFERROR(VLOOKUP($B391,Kraftvärmeprod!$B$1:$AH$479,MATCH(S$2,Kraftvärmeprod!$B$1:$AG$1,0),FALSE)/1,0)-IFERROR(VLOOKUP($B391,'Slutlig allokering kvv'!$B$2:$AC$462,MATCH(S$3,'Slutlig allokering kvv'!$B$1:$AJ$1,0),FALSE)/1,0)</f>
        <v>0</v>
      </c>
      <c r="T391" s="6">
        <f>IFERROR(VLOOKUP($B391,Miljö!$B$1:$S$477,MATCH(T$2,Miljö!$B$1:$X$1,0),FALSE)/1,0)-IFERROR(VLOOKUP($B391,'Slutlig allokering kvv'!$B$2:$AC$462,MATCH(T$3,'Slutlig allokering kvv'!$B$1:$AJ$1,0),FALSE)/1,0)</f>
        <v>0</v>
      </c>
      <c r="U391">
        <f>IFERROR(VLOOKUP($B391,Kraftvärmeprod!$B$1:$AH$479,MATCH(U$2,Kraftvärmeprod!$B$1:$AG$1,0),FALSE)/1,0)-IFERROR(VLOOKUP($B391,'Slutlig allokering kvv'!$B$2:$AC$462,MATCH(U$3,'Slutlig allokering kvv'!$B$1:$AJ$1,0),FALSE)/1,0)</f>
        <v>0</v>
      </c>
      <c r="V391">
        <f>IFERROR(VLOOKUP($B391,Kraftvärmeprod!$B$1:$AH$479,MATCH(V$2,Kraftvärmeprod!$B$1:$AG$1,0),FALSE)/1,0)-IFERROR(VLOOKUP($B391,'Slutlig allokering kvv'!$B$2:$AC$462,MATCH(V$3,'Slutlig allokering kvv'!$B$1:$AJ$1,0),FALSE)/1,0)</f>
        <v>0</v>
      </c>
      <c r="W391">
        <f>IFERROR(VLOOKUP($B391,Kraftvärmeprod!$B$1:$AH$479,MATCH(W$2,Kraftvärmeprod!$B$1:$AG$1,0),FALSE)/1,0)-IFERROR(VLOOKUP($B391,'Slutlig allokering kvv'!$B$2:$AC$462,MATCH(W$3,'Slutlig allokering kvv'!$B$1:$AJ$1,0),FALSE)/1,0)</f>
        <v>0</v>
      </c>
      <c r="X391">
        <f>IFERROR(VLOOKUP($B391,Kraftvärmeprod!$B$1:$AH$479,MATCH(X$2,Kraftvärmeprod!$B$1:$AG$1,0),FALSE)/1,0)-IFERROR(VLOOKUP($B391,'Slutlig allokering kvv'!$B$2:$AC$462,MATCH(X$3,'Slutlig allokering kvv'!$B$1:$AJ$1,0),FALSE)/1,0)</f>
        <v>0</v>
      </c>
      <c r="Y391">
        <f>IFERROR(VLOOKUP($B391,Kraftvärmeprod!$B$1:$AH$479,MATCH(Y$2,Kraftvärmeprod!$B$1:$AG$1,0),FALSE)/1,0)-IFERROR(VLOOKUP($B391,'Slutlig allokering kvv'!$B$2:$AC$462,MATCH(Y$3,'Slutlig allokering kvv'!$B$1:$AJ$1,0),FALSE)/1,0)</f>
        <v>0</v>
      </c>
      <c r="Z391">
        <f>IFERROR(VLOOKUP($B391,Kraftvärmeprod!$B$1:$AH$479,MATCH(Z$2,Kraftvärmeprod!$B$1:$AG$1,0),FALSE)/1,0)-IFERROR(VLOOKUP($B391,'Slutlig allokering kvv'!$B$2:$AC$462,MATCH(Z$3,'Slutlig allokering kvv'!$B$1:$AJ$1,0),FALSE)/1,0)</f>
        <v>0</v>
      </c>
      <c r="AA391">
        <f>IFERROR(VLOOKUP($B391,Kraftvärmeprod!$B$1:$AH$479,MATCH(AA$2,Kraftvärmeprod!$B$1:$AG$1,0),FALSE)/1,0)-IFERROR(VLOOKUP($B391,'Slutlig allokering kvv'!$B$2:$AC$462,MATCH(AA$3,'Slutlig allokering kvv'!$B$1:$AJ$1,0),FALSE)/1,0)</f>
        <v>0</v>
      </c>
      <c r="AE391">
        <f t="shared" si="12"/>
        <v>0</v>
      </c>
      <c r="AG391">
        <f>IFERROR(VLOOKUP(B391,'Slutlig allokering kvv'!$B$2:$AJ$462,MATCH("Summa slutlig allokerad tillförd energi (utan hjälpel och rökgaskondensering):",'Slutlig allokering kvv'!$B$1:$AK$1,0),FALSE)/1,"")</f>
        <v>0</v>
      </c>
      <c r="AI391" s="137" t="str">
        <f>IFERROR(1-VLOOKUP(B391,'Slutlig allokering kvv'!$B$2:$AJ$462,MATCH("Andel av bränsle i kvv som allokerats till värme, exklusive rökgaskondensering och hjälpel",'Slutlig allokering kvv'!$B$1:$AK$1,0),FALSE),"")</f>
        <v/>
      </c>
      <c r="AK391" s="137" t="str">
        <f t="shared" si="13"/>
        <v/>
      </c>
    </row>
    <row r="392" spans="1:37" x14ac:dyDescent="0.25">
      <c r="A392" s="2" t="s">
        <v>574</v>
      </c>
      <c r="B392" s="2" t="s">
        <v>577</v>
      </c>
      <c r="C392" t="str">
        <f>IFERROR(VLOOKUP($B392,Kraftvärmeprod!$B$1:$AH$479,MATCH(C$3,Kraftvärmeprod!$B$1:$AG$1,0),FALSE)/1,"")</f>
        <v/>
      </c>
      <c r="D392" t="str">
        <f>IFERROR(VLOOKUP($B392,Kraftvärmeprod!$B$1:$AH$479,MATCH(D$3,Kraftvärmeprod!$B$1:$AG$1,0),FALSE)/1,"")</f>
        <v/>
      </c>
      <c r="E392">
        <f>IFERROR(VLOOKUP($B392,Kraftvärmeprod!$B$1:$AH$479,MATCH(E$2,Kraftvärmeprod!$B$1:$AG$1,0),FALSE)/1,0)-IFERROR(VLOOKUP($B392,'Slutlig allokering kvv'!$B$2:$AC$462,MATCH(E$3,'Slutlig allokering kvv'!$B$1:$AJ$1,0),FALSE)/1,0)</f>
        <v>0</v>
      </c>
      <c r="F392">
        <f>IFERROR(VLOOKUP($B392,Kraftvärmeprod!$B$1:$AH$479,MATCH(F$2,Kraftvärmeprod!$B$1:$AG$1,0),FALSE)/1,0)-IFERROR(VLOOKUP($B392,'Slutlig allokering kvv'!$B$2:$AC$462,MATCH(F$3,'Slutlig allokering kvv'!$B$1:$AJ$1,0),FALSE)/1,0)</f>
        <v>0</v>
      </c>
      <c r="G392">
        <f>IFERROR(VLOOKUP($B392,Kraftvärmeprod!$B$1:$AH$479,MATCH(G$2,Kraftvärmeprod!$B$1:$AG$1,0),FALSE)/1,0)-IFERROR(VLOOKUP($B392,'Slutlig allokering kvv'!$B$2:$AC$462,MATCH(G$3,'Slutlig allokering kvv'!$B$1:$AJ$1,0),FALSE)/1,0)</f>
        <v>0</v>
      </c>
      <c r="H392">
        <f>IFERROR(VLOOKUP($B392,Kraftvärmeprod!$B$1:$AH$479,MATCH(H$2,Kraftvärmeprod!$B$1:$AG$1,0),FALSE)/1,0)-IFERROR(VLOOKUP($B392,'Slutlig allokering kvv'!$B$2:$AC$462,MATCH(H$3,'Slutlig allokering kvv'!$B$1:$AJ$1,0),FALSE)/1,0)</f>
        <v>0</v>
      </c>
      <c r="I392">
        <f>IFERROR(VLOOKUP($B392,Kraftvärmeprod!$B$1:$AH$479,MATCH(I$2,Kraftvärmeprod!$B$1:$AG$1,0),FALSE)/1,0)-IFERROR(VLOOKUP($B392,'Slutlig allokering kvv'!$B$2:$AC$462,MATCH(I$3,'Slutlig allokering kvv'!$B$1:$AJ$1,0),FALSE)/1,0)</f>
        <v>0</v>
      </c>
      <c r="J392">
        <f>IFERROR(VLOOKUP($B392,Kraftvärmeprod!$B$1:$AH$479,MATCH(J$2,Kraftvärmeprod!$B$1:$AG$1,0),FALSE)/1,0)-IFERROR(VLOOKUP($B392,'Slutlig allokering kvv'!$B$2:$AC$462,MATCH(J$3,'Slutlig allokering kvv'!$B$1:$AJ$1,0),FALSE)/1,0)</f>
        <v>0</v>
      </c>
      <c r="K392">
        <f>IFERROR(VLOOKUP($B392,Kraftvärmeprod!$B$1:$AH$479,MATCH(K$2,Kraftvärmeprod!$B$1:$AG$1,0),FALSE)/1,0)-IFERROR(VLOOKUP($B392,'Slutlig allokering kvv'!$B$2:$AC$462,MATCH(K$3,'Slutlig allokering kvv'!$B$1:$AJ$1,0),FALSE)/1,0)</f>
        <v>0</v>
      </c>
      <c r="L392">
        <f>IFERROR(VLOOKUP($B392,Kraftvärmeprod!$B$1:$AH$479,MATCH(L$2,Kraftvärmeprod!$B$1:$AG$1,0),FALSE)/1,0)-IFERROR(VLOOKUP($B392,'Slutlig allokering kvv'!$B$2:$AC$462,MATCH(L$3,'Slutlig allokering kvv'!$B$1:$AJ$1,0),FALSE)/1,0)</f>
        <v>0</v>
      </c>
      <c r="M392">
        <f>IFERROR(VLOOKUP($B392,Kraftvärmeprod!$B$1:$AH$479,MATCH(M$2,Kraftvärmeprod!$B$1:$AG$1,0),FALSE)/1,0)-IFERROR(VLOOKUP($B392,'Slutlig allokering kvv'!$B$2:$AC$462,MATCH(M$3,'Slutlig allokering kvv'!$B$1:$AJ$1,0),FALSE)/1,0)</f>
        <v>0</v>
      </c>
      <c r="N392">
        <f>IFERROR(VLOOKUP($B392,Kraftvärmeprod!$B$1:$AH$479,MATCH(N$2,Kraftvärmeprod!$B$1:$AG$1,0),FALSE)/1,0)-IFERROR(VLOOKUP($B392,'Slutlig allokering kvv'!$B$2:$AC$462,MATCH(N$3,'Slutlig allokering kvv'!$B$1:$AJ$1,0),FALSE)/1,0)</f>
        <v>0</v>
      </c>
      <c r="O392">
        <f>IFERROR(VLOOKUP($B392,Kraftvärmeprod!$B$1:$AH$479,MATCH(O$2,Kraftvärmeprod!$B$1:$AG$1,0),FALSE)/1,0)-IFERROR(VLOOKUP($B392,'Slutlig allokering kvv'!$B$2:$AC$462,MATCH(O$3,'Slutlig allokering kvv'!$B$1:$AJ$1,0),FALSE)/1,0)</f>
        <v>0</v>
      </c>
      <c r="P392">
        <f>IFERROR(VLOOKUP($B392,Kraftvärmeprod!$B$1:$AH$479,MATCH(P$2,Kraftvärmeprod!$B$1:$AG$1,0),FALSE)/1,0)-IFERROR(VLOOKUP($B392,'Slutlig allokering kvv'!$B$2:$AC$462,MATCH(P$3,'Slutlig allokering kvv'!$B$1:$AJ$1,0),FALSE)/1,0)</f>
        <v>0</v>
      </c>
      <c r="Q392">
        <f>IFERROR(VLOOKUP($B392,Kraftvärmeprod!$B$1:$AH$479,MATCH(Q$2,Kraftvärmeprod!$B$1:$AG$1,0),FALSE)/1,0)-IFERROR(VLOOKUP($B392,'Slutlig allokering kvv'!$B$2:$AC$462,MATCH(Q$3,'Slutlig allokering kvv'!$B$1:$AJ$1,0),FALSE)/1,0)</f>
        <v>0</v>
      </c>
      <c r="R392">
        <f>IFERROR(VLOOKUP($B392,Kraftvärmeprod!$B$1:$AH$479,MATCH(R$2,Kraftvärmeprod!$B$1:$AG$1,0),FALSE)/1,0)-IFERROR(VLOOKUP($B392,'Slutlig allokering kvv'!$B$2:$AC$462,MATCH(R$3,'Slutlig allokering kvv'!$B$1:$AJ$1,0),FALSE)/1,0)</f>
        <v>0</v>
      </c>
      <c r="S392">
        <f>IFERROR(VLOOKUP($B392,Kraftvärmeprod!$B$1:$AH$479,MATCH(S$2,Kraftvärmeprod!$B$1:$AG$1,0),FALSE)/1,0)-IFERROR(VLOOKUP($B392,'Slutlig allokering kvv'!$B$2:$AC$462,MATCH(S$3,'Slutlig allokering kvv'!$B$1:$AJ$1,0),FALSE)/1,0)</f>
        <v>0</v>
      </c>
      <c r="T392" s="6">
        <f>IFERROR(VLOOKUP($B392,Miljö!$B$1:$S$477,MATCH(T$2,Miljö!$B$1:$X$1,0),FALSE)/1,0)-IFERROR(VLOOKUP($B392,'Slutlig allokering kvv'!$B$2:$AC$462,MATCH(T$3,'Slutlig allokering kvv'!$B$1:$AJ$1,0),FALSE)/1,0)</f>
        <v>0</v>
      </c>
      <c r="U392">
        <f>IFERROR(VLOOKUP($B392,Kraftvärmeprod!$B$1:$AH$479,MATCH(U$2,Kraftvärmeprod!$B$1:$AG$1,0),FALSE)/1,0)-IFERROR(VLOOKUP($B392,'Slutlig allokering kvv'!$B$2:$AC$462,MATCH(U$3,'Slutlig allokering kvv'!$B$1:$AJ$1,0),FALSE)/1,0)</f>
        <v>0</v>
      </c>
      <c r="V392">
        <f>IFERROR(VLOOKUP($B392,Kraftvärmeprod!$B$1:$AH$479,MATCH(V$2,Kraftvärmeprod!$B$1:$AG$1,0),FALSE)/1,0)-IFERROR(VLOOKUP($B392,'Slutlig allokering kvv'!$B$2:$AC$462,MATCH(V$3,'Slutlig allokering kvv'!$B$1:$AJ$1,0),FALSE)/1,0)</f>
        <v>0</v>
      </c>
      <c r="W392">
        <f>IFERROR(VLOOKUP($B392,Kraftvärmeprod!$B$1:$AH$479,MATCH(W$2,Kraftvärmeprod!$B$1:$AG$1,0),FALSE)/1,0)-IFERROR(VLOOKUP($B392,'Slutlig allokering kvv'!$B$2:$AC$462,MATCH(W$3,'Slutlig allokering kvv'!$B$1:$AJ$1,0),FALSE)/1,0)</f>
        <v>0</v>
      </c>
      <c r="X392">
        <f>IFERROR(VLOOKUP($B392,Kraftvärmeprod!$B$1:$AH$479,MATCH(X$2,Kraftvärmeprod!$B$1:$AG$1,0),FALSE)/1,0)-IFERROR(VLOOKUP($B392,'Slutlig allokering kvv'!$B$2:$AC$462,MATCH(X$3,'Slutlig allokering kvv'!$B$1:$AJ$1,0),FALSE)/1,0)</f>
        <v>0</v>
      </c>
      <c r="Y392">
        <f>IFERROR(VLOOKUP($B392,Kraftvärmeprod!$B$1:$AH$479,MATCH(Y$2,Kraftvärmeprod!$B$1:$AG$1,0),FALSE)/1,0)-IFERROR(VLOOKUP($B392,'Slutlig allokering kvv'!$B$2:$AC$462,MATCH(Y$3,'Slutlig allokering kvv'!$B$1:$AJ$1,0),FALSE)/1,0)</f>
        <v>0</v>
      </c>
      <c r="Z392">
        <f>IFERROR(VLOOKUP($B392,Kraftvärmeprod!$B$1:$AH$479,MATCH(Z$2,Kraftvärmeprod!$B$1:$AG$1,0),FALSE)/1,0)-IFERROR(VLOOKUP($B392,'Slutlig allokering kvv'!$B$2:$AC$462,MATCH(Z$3,'Slutlig allokering kvv'!$B$1:$AJ$1,0),FALSE)/1,0)</f>
        <v>0</v>
      </c>
      <c r="AA392">
        <f>IFERROR(VLOOKUP($B392,Kraftvärmeprod!$B$1:$AH$479,MATCH(AA$2,Kraftvärmeprod!$B$1:$AG$1,0),FALSE)/1,0)-IFERROR(VLOOKUP($B392,'Slutlig allokering kvv'!$B$2:$AC$462,MATCH(AA$3,'Slutlig allokering kvv'!$B$1:$AJ$1,0),FALSE)/1,0)</f>
        <v>0</v>
      </c>
      <c r="AE392">
        <f t="shared" si="12"/>
        <v>0</v>
      </c>
      <c r="AG392">
        <f>IFERROR(VLOOKUP(B392,'Slutlig allokering kvv'!$B$2:$AJ$462,MATCH("Summa slutlig allokerad tillförd energi (utan hjälpel och rökgaskondensering):",'Slutlig allokering kvv'!$B$1:$AK$1,0),FALSE)/1,"")</f>
        <v>0</v>
      </c>
      <c r="AI392" s="137" t="str">
        <f>IFERROR(1-VLOOKUP(B392,'Slutlig allokering kvv'!$B$2:$AJ$462,MATCH("Andel av bränsle i kvv som allokerats till värme, exklusive rökgaskondensering och hjälpel",'Slutlig allokering kvv'!$B$1:$AK$1,0),FALSE),"")</f>
        <v/>
      </c>
      <c r="AK392" s="137" t="str">
        <f t="shared" si="13"/>
        <v/>
      </c>
    </row>
    <row r="393" spans="1:37" x14ac:dyDescent="0.25">
      <c r="A393" s="2" t="s">
        <v>574</v>
      </c>
      <c r="B393" s="2" t="s">
        <v>578</v>
      </c>
      <c r="C393" t="str">
        <f>IFERROR(VLOOKUP($B393,Kraftvärmeprod!$B$1:$AH$479,MATCH(C$3,Kraftvärmeprod!$B$1:$AG$1,0),FALSE)/1,"")</f>
        <v/>
      </c>
      <c r="D393" t="str">
        <f>IFERROR(VLOOKUP($B393,Kraftvärmeprod!$B$1:$AH$479,MATCH(D$3,Kraftvärmeprod!$B$1:$AG$1,0),FALSE)/1,"")</f>
        <v/>
      </c>
      <c r="E393">
        <f>IFERROR(VLOOKUP($B393,Kraftvärmeprod!$B$1:$AH$479,MATCH(E$2,Kraftvärmeprod!$B$1:$AG$1,0),FALSE)/1,0)-IFERROR(VLOOKUP($B393,'Slutlig allokering kvv'!$B$2:$AC$462,MATCH(E$3,'Slutlig allokering kvv'!$B$1:$AJ$1,0),FALSE)/1,0)</f>
        <v>0</v>
      </c>
      <c r="F393">
        <f>IFERROR(VLOOKUP($B393,Kraftvärmeprod!$B$1:$AH$479,MATCH(F$2,Kraftvärmeprod!$B$1:$AG$1,0),FALSE)/1,0)-IFERROR(VLOOKUP($B393,'Slutlig allokering kvv'!$B$2:$AC$462,MATCH(F$3,'Slutlig allokering kvv'!$B$1:$AJ$1,0),FALSE)/1,0)</f>
        <v>0</v>
      </c>
      <c r="G393">
        <f>IFERROR(VLOOKUP($B393,Kraftvärmeprod!$B$1:$AH$479,MATCH(G$2,Kraftvärmeprod!$B$1:$AG$1,0),FALSE)/1,0)-IFERROR(VLOOKUP($B393,'Slutlig allokering kvv'!$B$2:$AC$462,MATCH(G$3,'Slutlig allokering kvv'!$B$1:$AJ$1,0),FALSE)/1,0)</f>
        <v>0</v>
      </c>
      <c r="H393">
        <f>IFERROR(VLOOKUP($B393,Kraftvärmeprod!$B$1:$AH$479,MATCH(H$2,Kraftvärmeprod!$B$1:$AG$1,0),FALSE)/1,0)-IFERROR(VLOOKUP($B393,'Slutlig allokering kvv'!$B$2:$AC$462,MATCH(H$3,'Slutlig allokering kvv'!$B$1:$AJ$1,0),FALSE)/1,0)</f>
        <v>0</v>
      </c>
      <c r="I393">
        <f>IFERROR(VLOOKUP($B393,Kraftvärmeprod!$B$1:$AH$479,MATCH(I$2,Kraftvärmeprod!$B$1:$AG$1,0),FALSE)/1,0)-IFERROR(VLOOKUP($B393,'Slutlig allokering kvv'!$B$2:$AC$462,MATCH(I$3,'Slutlig allokering kvv'!$B$1:$AJ$1,0),FALSE)/1,0)</f>
        <v>0</v>
      </c>
      <c r="J393">
        <f>IFERROR(VLOOKUP($B393,Kraftvärmeprod!$B$1:$AH$479,MATCH(J$2,Kraftvärmeprod!$B$1:$AG$1,0),FALSE)/1,0)-IFERROR(VLOOKUP($B393,'Slutlig allokering kvv'!$B$2:$AC$462,MATCH(J$3,'Slutlig allokering kvv'!$B$1:$AJ$1,0),FALSE)/1,0)</f>
        <v>0</v>
      </c>
      <c r="K393">
        <f>IFERROR(VLOOKUP($B393,Kraftvärmeprod!$B$1:$AH$479,MATCH(K$2,Kraftvärmeprod!$B$1:$AG$1,0),FALSE)/1,0)-IFERROR(VLOOKUP($B393,'Slutlig allokering kvv'!$B$2:$AC$462,MATCH(K$3,'Slutlig allokering kvv'!$B$1:$AJ$1,0),FALSE)/1,0)</f>
        <v>0</v>
      </c>
      <c r="L393">
        <f>IFERROR(VLOOKUP($B393,Kraftvärmeprod!$B$1:$AH$479,MATCH(L$2,Kraftvärmeprod!$B$1:$AG$1,0),FALSE)/1,0)-IFERROR(VLOOKUP($B393,'Slutlig allokering kvv'!$B$2:$AC$462,MATCH(L$3,'Slutlig allokering kvv'!$B$1:$AJ$1,0),FALSE)/1,0)</f>
        <v>0</v>
      </c>
      <c r="M393">
        <f>IFERROR(VLOOKUP($B393,Kraftvärmeprod!$B$1:$AH$479,MATCH(M$2,Kraftvärmeprod!$B$1:$AG$1,0),FALSE)/1,0)-IFERROR(VLOOKUP($B393,'Slutlig allokering kvv'!$B$2:$AC$462,MATCH(M$3,'Slutlig allokering kvv'!$B$1:$AJ$1,0),FALSE)/1,0)</f>
        <v>0</v>
      </c>
      <c r="N393">
        <f>IFERROR(VLOOKUP($B393,Kraftvärmeprod!$B$1:$AH$479,MATCH(N$2,Kraftvärmeprod!$B$1:$AG$1,0),FALSE)/1,0)-IFERROR(VLOOKUP($B393,'Slutlig allokering kvv'!$B$2:$AC$462,MATCH(N$3,'Slutlig allokering kvv'!$B$1:$AJ$1,0),FALSE)/1,0)</f>
        <v>0</v>
      </c>
      <c r="O393">
        <f>IFERROR(VLOOKUP($B393,Kraftvärmeprod!$B$1:$AH$479,MATCH(O$2,Kraftvärmeprod!$B$1:$AG$1,0),FALSE)/1,0)-IFERROR(VLOOKUP($B393,'Slutlig allokering kvv'!$B$2:$AC$462,MATCH(O$3,'Slutlig allokering kvv'!$B$1:$AJ$1,0),FALSE)/1,0)</f>
        <v>0</v>
      </c>
      <c r="P393">
        <f>IFERROR(VLOOKUP($B393,Kraftvärmeprod!$B$1:$AH$479,MATCH(P$2,Kraftvärmeprod!$B$1:$AG$1,0),FALSE)/1,0)-IFERROR(VLOOKUP($B393,'Slutlig allokering kvv'!$B$2:$AC$462,MATCH(P$3,'Slutlig allokering kvv'!$B$1:$AJ$1,0),FALSE)/1,0)</f>
        <v>0</v>
      </c>
      <c r="Q393">
        <f>IFERROR(VLOOKUP($B393,Kraftvärmeprod!$B$1:$AH$479,MATCH(Q$2,Kraftvärmeprod!$B$1:$AG$1,0),FALSE)/1,0)-IFERROR(VLOOKUP($B393,'Slutlig allokering kvv'!$B$2:$AC$462,MATCH(Q$3,'Slutlig allokering kvv'!$B$1:$AJ$1,0),FALSE)/1,0)</f>
        <v>0</v>
      </c>
      <c r="R393">
        <f>IFERROR(VLOOKUP($B393,Kraftvärmeprod!$B$1:$AH$479,MATCH(R$2,Kraftvärmeprod!$B$1:$AG$1,0),FALSE)/1,0)-IFERROR(VLOOKUP($B393,'Slutlig allokering kvv'!$B$2:$AC$462,MATCH(R$3,'Slutlig allokering kvv'!$B$1:$AJ$1,0),FALSE)/1,0)</f>
        <v>0</v>
      </c>
      <c r="S393">
        <f>IFERROR(VLOOKUP($B393,Kraftvärmeprod!$B$1:$AH$479,MATCH(S$2,Kraftvärmeprod!$B$1:$AG$1,0),FALSE)/1,0)-IFERROR(VLOOKUP($B393,'Slutlig allokering kvv'!$B$2:$AC$462,MATCH(S$3,'Slutlig allokering kvv'!$B$1:$AJ$1,0),FALSE)/1,0)</f>
        <v>0</v>
      </c>
      <c r="T393" s="6">
        <f>IFERROR(VLOOKUP($B393,Miljö!$B$1:$S$477,MATCH(T$2,Miljö!$B$1:$X$1,0),FALSE)/1,0)-IFERROR(VLOOKUP($B393,'Slutlig allokering kvv'!$B$2:$AC$462,MATCH(T$3,'Slutlig allokering kvv'!$B$1:$AJ$1,0),FALSE)/1,0)</f>
        <v>0</v>
      </c>
      <c r="U393">
        <f>IFERROR(VLOOKUP($B393,Kraftvärmeprod!$B$1:$AH$479,MATCH(U$2,Kraftvärmeprod!$B$1:$AG$1,0),FALSE)/1,0)-IFERROR(VLOOKUP($B393,'Slutlig allokering kvv'!$B$2:$AC$462,MATCH(U$3,'Slutlig allokering kvv'!$B$1:$AJ$1,0),FALSE)/1,0)</f>
        <v>0</v>
      </c>
      <c r="V393">
        <f>IFERROR(VLOOKUP($B393,Kraftvärmeprod!$B$1:$AH$479,MATCH(V$2,Kraftvärmeprod!$B$1:$AG$1,0),FALSE)/1,0)-IFERROR(VLOOKUP($B393,'Slutlig allokering kvv'!$B$2:$AC$462,MATCH(V$3,'Slutlig allokering kvv'!$B$1:$AJ$1,0),FALSE)/1,0)</f>
        <v>0</v>
      </c>
      <c r="W393">
        <f>IFERROR(VLOOKUP($B393,Kraftvärmeprod!$B$1:$AH$479,MATCH(W$2,Kraftvärmeprod!$B$1:$AG$1,0),FALSE)/1,0)-IFERROR(VLOOKUP($B393,'Slutlig allokering kvv'!$B$2:$AC$462,MATCH(W$3,'Slutlig allokering kvv'!$B$1:$AJ$1,0),FALSE)/1,0)</f>
        <v>0</v>
      </c>
      <c r="X393">
        <f>IFERROR(VLOOKUP($B393,Kraftvärmeprod!$B$1:$AH$479,MATCH(X$2,Kraftvärmeprod!$B$1:$AG$1,0),FALSE)/1,0)-IFERROR(VLOOKUP($B393,'Slutlig allokering kvv'!$B$2:$AC$462,MATCH(X$3,'Slutlig allokering kvv'!$B$1:$AJ$1,0),FALSE)/1,0)</f>
        <v>0</v>
      </c>
      <c r="Y393">
        <f>IFERROR(VLOOKUP($B393,Kraftvärmeprod!$B$1:$AH$479,MATCH(Y$2,Kraftvärmeprod!$B$1:$AG$1,0),FALSE)/1,0)-IFERROR(VLOOKUP($B393,'Slutlig allokering kvv'!$B$2:$AC$462,MATCH(Y$3,'Slutlig allokering kvv'!$B$1:$AJ$1,0),FALSE)/1,0)</f>
        <v>0</v>
      </c>
      <c r="Z393">
        <f>IFERROR(VLOOKUP($B393,Kraftvärmeprod!$B$1:$AH$479,MATCH(Z$2,Kraftvärmeprod!$B$1:$AG$1,0),FALSE)/1,0)-IFERROR(VLOOKUP($B393,'Slutlig allokering kvv'!$B$2:$AC$462,MATCH(Z$3,'Slutlig allokering kvv'!$B$1:$AJ$1,0),FALSE)/1,0)</f>
        <v>0</v>
      </c>
      <c r="AA393">
        <f>IFERROR(VLOOKUP($B393,Kraftvärmeprod!$B$1:$AH$479,MATCH(AA$2,Kraftvärmeprod!$B$1:$AG$1,0),FALSE)/1,0)-IFERROR(VLOOKUP($B393,'Slutlig allokering kvv'!$B$2:$AC$462,MATCH(AA$3,'Slutlig allokering kvv'!$B$1:$AJ$1,0),FALSE)/1,0)</f>
        <v>0</v>
      </c>
      <c r="AE393">
        <f t="shared" si="12"/>
        <v>0</v>
      </c>
      <c r="AG393">
        <f>IFERROR(VLOOKUP(B393,'Slutlig allokering kvv'!$B$2:$AJ$462,MATCH("Summa slutlig allokerad tillförd energi (utan hjälpel och rökgaskondensering):",'Slutlig allokering kvv'!$B$1:$AK$1,0),FALSE)/1,"")</f>
        <v>0</v>
      </c>
      <c r="AI393" s="137" t="str">
        <f>IFERROR(1-VLOOKUP(B393,'Slutlig allokering kvv'!$B$2:$AJ$462,MATCH("Andel av bränsle i kvv som allokerats till värme, exklusive rökgaskondensering och hjälpel",'Slutlig allokering kvv'!$B$1:$AK$1,0),FALSE),"")</f>
        <v/>
      </c>
      <c r="AK393" s="137" t="str">
        <f t="shared" si="13"/>
        <v/>
      </c>
    </row>
    <row r="394" spans="1:37" x14ac:dyDescent="0.25">
      <c r="A394" s="2" t="s">
        <v>579</v>
      </c>
      <c r="B394" s="2" t="s">
        <v>580</v>
      </c>
      <c r="C394" t="str">
        <f>IFERROR(VLOOKUP($B394,Kraftvärmeprod!$B$1:$AH$479,MATCH(C$3,Kraftvärmeprod!$B$1:$AG$1,0),FALSE)/1,"")</f>
        <v/>
      </c>
      <c r="D394" t="str">
        <f>IFERROR(VLOOKUP($B394,Kraftvärmeprod!$B$1:$AH$479,MATCH(D$3,Kraftvärmeprod!$B$1:$AG$1,0),FALSE)/1,"")</f>
        <v/>
      </c>
      <c r="E394">
        <f>IFERROR(VLOOKUP($B394,Kraftvärmeprod!$B$1:$AH$479,MATCH(E$2,Kraftvärmeprod!$B$1:$AG$1,0),FALSE)/1,0)-IFERROR(VLOOKUP($B394,'Slutlig allokering kvv'!$B$2:$AC$462,MATCH(E$3,'Slutlig allokering kvv'!$B$1:$AJ$1,0),FALSE)/1,0)</f>
        <v>0</v>
      </c>
      <c r="F394">
        <f>IFERROR(VLOOKUP($B394,Kraftvärmeprod!$B$1:$AH$479,MATCH(F$2,Kraftvärmeprod!$B$1:$AG$1,0),FALSE)/1,0)-IFERROR(VLOOKUP($B394,'Slutlig allokering kvv'!$B$2:$AC$462,MATCH(F$3,'Slutlig allokering kvv'!$B$1:$AJ$1,0),FALSE)/1,0)</f>
        <v>0</v>
      </c>
      <c r="G394">
        <f>IFERROR(VLOOKUP($B394,Kraftvärmeprod!$B$1:$AH$479,MATCH(G$2,Kraftvärmeprod!$B$1:$AG$1,0),FALSE)/1,0)-IFERROR(VLOOKUP($B394,'Slutlig allokering kvv'!$B$2:$AC$462,MATCH(G$3,'Slutlig allokering kvv'!$B$1:$AJ$1,0),FALSE)/1,0)</f>
        <v>0</v>
      </c>
      <c r="H394">
        <f>IFERROR(VLOOKUP($B394,Kraftvärmeprod!$B$1:$AH$479,MATCH(H$2,Kraftvärmeprod!$B$1:$AG$1,0),FALSE)/1,0)-IFERROR(VLOOKUP($B394,'Slutlig allokering kvv'!$B$2:$AC$462,MATCH(H$3,'Slutlig allokering kvv'!$B$1:$AJ$1,0),FALSE)/1,0)</f>
        <v>0</v>
      </c>
      <c r="I394">
        <f>IFERROR(VLOOKUP($B394,Kraftvärmeprod!$B$1:$AH$479,MATCH(I$2,Kraftvärmeprod!$B$1:$AG$1,0),FALSE)/1,0)-IFERROR(VLOOKUP($B394,'Slutlig allokering kvv'!$B$2:$AC$462,MATCH(I$3,'Slutlig allokering kvv'!$B$1:$AJ$1,0),FALSE)/1,0)</f>
        <v>0</v>
      </c>
      <c r="J394">
        <f>IFERROR(VLOOKUP($B394,Kraftvärmeprod!$B$1:$AH$479,MATCH(J$2,Kraftvärmeprod!$B$1:$AG$1,0),FALSE)/1,0)-IFERROR(VLOOKUP($B394,'Slutlig allokering kvv'!$B$2:$AC$462,MATCH(J$3,'Slutlig allokering kvv'!$B$1:$AJ$1,0),FALSE)/1,0)</f>
        <v>0</v>
      </c>
      <c r="K394">
        <f>IFERROR(VLOOKUP($B394,Kraftvärmeprod!$B$1:$AH$479,MATCH(K$2,Kraftvärmeprod!$B$1:$AG$1,0),FALSE)/1,0)-IFERROR(VLOOKUP($B394,'Slutlig allokering kvv'!$B$2:$AC$462,MATCH(K$3,'Slutlig allokering kvv'!$B$1:$AJ$1,0),FALSE)/1,0)</f>
        <v>0</v>
      </c>
      <c r="L394">
        <f>IFERROR(VLOOKUP($B394,Kraftvärmeprod!$B$1:$AH$479,MATCH(L$2,Kraftvärmeprod!$B$1:$AG$1,0),FALSE)/1,0)-IFERROR(VLOOKUP($B394,'Slutlig allokering kvv'!$B$2:$AC$462,MATCH(L$3,'Slutlig allokering kvv'!$B$1:$AJ$1,0),FALSE)/1,0)</f>
        <v>0</v>
      </c>
      <c r="M394">
        <f>IFERROR(VLOOKUP($B394,Kraftvärmeprod!$B$1:$AH$479,MATCH(M$2,Kraftvärmeprod!$B$1:$AG$1,0),FALSE)/1,0)-IFERROR(VLOOKUP($B394,'Slutlig allokering kvv'!$B$2:$AC$462,MATCH(M$3,'Slutlig allokering kvv'!$B$1:$AJ$1,0),FALSE)/1,0)</f>
        <v>0</v>
      </c>
      <c r="N394">
        <f>IFERROR(VLOOKUP($B394,Kraftvärmeprod!$B$1:$AH$479,MATCH(N$2,Kraftvärmeprod!$B$1:$AG$1,0),FALSE)/1,0)-IFERROR(VLOOKUP($B394,'Slutlig allokering kvv'!$B$2:$AC$462,MATCH(N$3,'Slutlig allokering kvv'!$B$1:$AJ$1,0),FALSE)/1,0)</f>
        <v>0</v>
      </c>
      <c r="O394">
        <f>IFERROR(VLOOKUP($B394,Kraftvärmeprod!$B$1:$AH$479,MATCH(O$2,Kraftvärmeprod!$B$1:$AG$1,0),FALSE)/1,0)-IFERROR(VLOOKUP($B394,'Slutlig allokering kvv'!$B$2:$AC$462,MATCH(O$3,'Slutlig allokering kvv'!$B$1:$AJ$1,0),FALSE)/1,0)</f>
        <v>0</v>
      </c>
      <c r="P394">
        <f>IFERROR(VLOOKUP($B394,Kraftvärmeprod!$B$1:$AH$479,MATCH(P$2,Kraftvärmeprod!$B$1:$AG$1,0),FALSE)/1,0)-IFERROR(VLOOKUP($B394,'Slutlig allokering kvv'!$B$2:$AC$462,MATCH(P$3,'Slutlig allokering kvv'!$B$1:$AJ$1,0),FALSE)/1,0)</f>
        <v>0</v>
      </c>
      <c r="Q394">
        <f>IFERROR(VLOOKUP($B394,Kraftvärmeprod!$B$1:$AH$479,MATCH(Q$2,Kraftvärmeprod!$B$1:$AG$1,0),FALSE)/1,0)-IFERROR(VLOOKUP($B394,'Slutlig allokering kvv'!$B$2:$AC$462,MATCH(Q$3,'Slutlig allokering kvv'!$B$1:$AJ$1,0),FALSE)/1,0)</f>
        <v>0</v>
      </c>
      <c r="R394">
        <f>IFERROR(VLOOKUP($B394,Kraftvärmeprod!$B$1:$AH$479,MATCH(R$2,Kraftvärmeprod!$B$1:$AG$1,0),FALSE)/1,0)-IFERROR(VLOOKUP($B394,'Slutlig allokering kvv'!$B$2:$AC$462,MATCH(R$3,'Slutlig allokering kvv'!$B$1:$AJ$1,0),FALSE)/1,0)</f>
        <v>0</v>
      </c>
      <c r="S394">
        <f>IFERROR(VLOOKUP($B394,Kraftvärmeprod!$B$1:$AH$479,MATCH(S$2,Kraftvärmeprod!$B$1:$AG$1,0),FALSE)/1,0)-IFERROR(VLOOKUP($B394,'Slutlig allokering kvv'!$B$2:$AC$462,MATCH(S$3,'Slutlig allokering kvv'!$B$1:$AJ$1,0),FALSE)/1,0)</f>
        <v>0</v>
      </c>
      <c r="T394" s="6">
        <f>IFERROR(VLOOKUP($B394,Miljö!$B$1:$S$477,MATCH(T$2,Miljö!$B$1:$X$1,0),FALSE)/1,0)-IFERROR(VLOOKUP($B394,'Slutlig allokering kvv'!$B$2:$AC$462,MATCH(T$3,'Slutlig allokering kvv'!$B$1:$AJ$1,0),FALSE)/1,0)</f>
        <v>0</v>
      </c>
      <c r="U394">
        <f>IFERROR(VLOOKUP($B394,Kraftvärmeprod!$B$1:$AH$479,MATCH(U$2,Kraftvärmeprod!$B$1:$AG$1,0),FALSE)/1,0)-IFERROR(VLOOKUP($B394,'Slutlig allokering kvv'!$B$2:$AC$462,MATCH(U$3,'Slutlig allokering kvv'!$B$1:$AJ$1,0),FALSE)/1,0)</f>
        <v>0</v>
      </c>
      <c r="V394">
        <f>IFERROR(VLOOKUP($B394,Kraftvärmeprod!$B$1:$AH$479,MATCH(V$2,Kraftvärmeprod!$B$1:$AG$1,0),FALSE)/1,0)-IFERROR(VLOOKUP($B394,'Slutlig allokering kvv'!$B$2:$AC$462,MATCH(V$3,'Slutlig allokering kvv'!$B$1:$AJ$1,0),FALSE)/1,0)</f>
        <v>0</v>
      </c>
      <c r="W394">
        <f>IFERROR(VLOOKUP($B394,Kraftvärmeprod!$B$1:$AH$479,MATCH(W$2,Kraftvärmeprod!$B$1:$AG$1,0),FALSE)/1,0)-IFERROR(VLOOKUP($B394,'Slutlig allokering kvv'!$B$2:$AC$462,MATCH(W$3,'Slutlig allokering kvv'!$B$1:$AJ$1,0),FALSE)/1,0)</f>
        <v>0</v>
      </c>
      <c r="X394">
        <f>IFERROR(VLOOKUP($B394,Kraftvärmeprod!$B$1:$AH$479,MATCH(X$2,Kraftvärmeprod!$B$1:$AG$1,0),FALSE)/1,0)-IFERROR(VLOOKUP($B394,'Slutlig allokering kvv'!$B$2:$AC$462,MATCH(X$3,'Slutlig allokering kvv'!$B$1:$AJ$1,0),FALSE)/1,0)</f>
        <v>0</v>
      </c>
      <c r="Y394">
        <f>IFERROR(VLOOKUP($B394,Kraftvärmeprod!$B$1:$AH$479,MATCH(Y$2,Kraftvärmeprod!$B$1:$AG$1,0),FALSE)/1,0)-IFERROR(VLOOKUP($B394,'Slutlig allokering kvv'!$B$2:$AC$462,MATCH(Y$3,'Slutlig allokering kvv'!$B$1:$AJ$1,0),FALSE)/1,0)</f>
        <v>0</v>
      </c>
      <c r="Z394">
        <f>IFERROR(VLOOKUP($B394,Kraftvärmeprod!$B$1:$AH$479,MATCH(Z$2,Kraftvärmeprod!$B$1:$AG$1,0),FALSE)/1,0)-IFERROR(VLOOKUP($B394,'Slutlig allokering kvv'!$B$2:$AC$462,MATCH(Z$3,'Slutlig allokering kvv'!$B$1:$AJ$1,0),FALSE)/1,0)</f>
        <v>0</v>
      </c>
      <c r="AA394">
        <f>IFERROR(VLOOKUP($B394,Kraftvärmeprod!$B$1:$AH$479,MATCH(AA$2,Kraftvärmeprod!$B$1:$AG$1,0),FALSE)/1,0)-IFERROR(VLOOKUP($B394,'Slutlig allokering kvv'!$B$2:$AC$462,MATCH(AA$3,'Slutlig allokering kvv'!$B$1:$AJ$1,0),FALSE)/1,0)</f>
        <v>0</v>
      </c>
      <c r="AE394">
        <f t="shared" si="12"/>
        <v>0</v>
      </c>
      <c r="AG394">
        <f>IFERROR(VLOOKUP(B394,'Slutlig allokering kvv'!$B$2:$AJ$462,MATCH("Summa slutlig allokerad tillförd energi (utan hjälpel och rökgaskondensering):",'Slutlig allokering kvv'!$B$1:$AK$1,0),FALSE)/1,"")</f>
        <v>0</v>
      </c>
      <c r="AI394" s="137" t="str">
        <f>IFERROR(1-VLOOKUP(B394,'Slutlig allokering kvv'!$B$2:$AJ$462,MATCH("Andel av bränsle i kvv som allokerats till värme, exklusive rökgaskondensering och hjälpel",'Slutlig allokering kvv'!$B$1:$AK$1,0),FALSE),"")</f>
        <v/>
      </c>
      <c r="AK394" s="137" t="str">
        <f t="shared" si="13"/>
        <v/>
      </c>
    </row>
    <row r="395" spans="1:37" x14ac:dyDescent="0.25">
      <c r="A395" s="2" t="s">
        <v>579</v>
      </c>
      <c r="B395" s="2" t="s">
        <v>581</v>
      </c>
      <c r="C395" t="str">
        <f>IFERROR(VLOOKUP($B395,Kraftvärmeprod!$B$1:$AH$479,MATCH(C$3,Kraftvärmeprod!$B$1:$AG$1,0),FALSE)/1,"")</f>
        <v/>
      </c>
      <c r="D395" t="str">
        <f>IFERROR(VLOOKUP($B395,Kraftvärmeprod!$B$1:$AH$479,MATCH(D$3,Kraftvärmeprod!$B$1:$AG$1,0),FALSE)/1,"")</f>
        <v/>
      </c>
      <c r="E395">
        <f>IFERROR(VLOOKUP($B395,Kraftvärmeprod!$B$1:$AH$479,MATCH(E$2,Kraftvärmeprod!$B$1:$AG$1,0),FALSE)/1,0)-IFERROR(VLOOKUP($B395,'Slutlig allokering kvv'!$B$2:$AC$462,MATCH(E$3,'Slutlig allokering kvv'!$B$1:$AJ$1,0),FALSE)/1,0)</f>
        <v>0</v>
      </c>
      <c r="F395">
        <f>IFERROR(VLOOKUP($B395,Kraftvärmeprod!$B$1:$AH$479,MATCH(F$2,Kraftvärmeprod!$B$1:$AG$1,0),FALSE)/1,0)-IFERROR(VLOOKUP($B395,'Slutlig allokering kvv'!$B$2:$AC$462,MATCH(F$3,'Slutlig allokering kvv'!$B$1:$AJ$1,0),FALSE)/1,0)</f>
        <v>0</v>
      </c>
      <c r="G395">
        <f>IFERROR(VLOOKUP($B395,Kraftvärmeprod!$B$1:$AH$479,MATCH(G$2,Kraftvärmeprod!$B$1:$AG$1,0),FALSE)/1,0)-IFERROR(VLOOKUP($B395,'Slutlig allokering kvv'!$B$2:$AC$462,MATCH(G$3,'Slutlig allokering kvv'!$B$1:$AJ$1,0),FALSE)/1,0)</f>
        <v>0</v>
      </c>
      <c r="H395">
        <f>IFERROR(VLOOKUP($B395,Kraftvärmeprod!$B$1:$AH$479,MATCH(H$2,Kraftvärmeprod!$B$1:$AG$1,0),FALSE)/1,0)-IFERROR(VLOOKUP($B395,'Slutlig allokering kvv'!$B$2:$AC$462,MATCH(H$3,'Slutlig allokering kvv'!$B$1:$AJ$1,0),FALSE)/1,0)</f>
        <v>0</v>
      </c>
      <c r="I395">
        <f>IFERROR(VLOOKUP($B395,Kraftvärmeprod!$B$1:$AH$479,MATCH(I$2,Kraftvärmeprod!$B$1:$AG$1,0),FALSE)/1,0)-IFERROR(VLOOKUP($B395,'Slutlig allokering kvv'!$B$2:$AC$462,MATCH(I$3,'Slutlig allokering kvv'!$B$1:$AJ$1,0),FALSE)/1,0)</f>
        <v>0</v>
      </c>
      <c r="J395">
        <f>IFERROR(VLOOKUP($B395,Kraftvärmeprod!$B$1:$AH$479,MATCH(J$2,Kraftvärmeprod!$B$1:$AG$1,0),FALSE)/1,0)-IFERROR(VLOOKUP($B395,'Slutlig allokering kvv'!$B$2:$AC$462,MATCH(J$3,'Slutlig allokering kvv'!$B$1:$AJ$1,0),FALSE)/1,0)</f>
        <v>0</v>
      </c>
      <c r="K395">
        <f>IFERROR(VLOOKUP($B395,Kraftvärmeprod!$B$1:$AH$479,MATCH(K$2,Kraftvärmeprod!$B$1:$AG$1,0),FALSE)/1,0)-IFERROR(VLOOKUP($B395,'Slutlig allokering kvv'!$B$2:$AC$462,MATCH(K$3,'Slutlig allokering kvv'!$B$1:$AJ$1,0),FALSE)/1,0)</f>
        <v>0</v>
      </c>
      <c r="L395">
        <f>IFERROR(VLOOKUP($B395,Kraftvärmeprod!$B$1:$AH$479,MATCH(L$2,Kraftvärmeprod!$B$1:$AG$1,0),FALSE)/1,0)-IFERROR(VLOOKUP($B395,'Slutlig allokering kvv'!$B$2:$AC$462,MATCH(L$3,'Slutlig allokering kvv'!$B$1:$AJ$1,0),FALSE)/1,0)</f>
        <v>0</v>
      </c>
      <c r="M395">
        <f>IFERROR(VLOOKUP($B395,Kraftvärmeprod!$B$1:$AH$479,MATCH(M$2,Kraftvärmeprod!$B$1:$AG$1,0),FALSE)/1,0)-IFERROR(VLOOKUP($B395,'Slutlig allokering kvv'!$B$2:$AC$462,MATCH(M$3,'Slutlig allokering kvv'!$B$1:$AJ$1,0),FALSE)/1,0)</f>
        <v>0</v>
      </c>
      <c r="N395">
        <f>IFERROR(VLOOKUP($B395,Kraftvärmeprod!$B$1:$AH$479,MATCH(N$2,Kraftvärmeprod!$B$1:$AG$1,0),FALSE)/1,0)-IFERROR(VLOOKUP($B395,'Slutlig allokering kvv'!$B$2:$AC$462,MATCH(N$3,'Slutlig allokering kvv'!$B$1:$AJ$1,0),FALSE)/1,0)</f>
        <v>0</v>
      </c>
      <c r="O395">
        <f>IFERROR(VLOOKUP($B395,Kraftvärmeprod!$B$1:$AH$479,MATCH(O$2,Kraftvärmeprod!$B$1:$AG$1,0),FALSE)/1,0)-IFERROR(VLOOKUP($B395,'Slutlig allokering kvv'!$B$2:$AC$462,MATCH(O$3,'Slutlig allokering kvv'!$B$1:$AJ$1,0),FALSE)/1,0)</f>
        <v>0</v>
      </c>
      <c r="P395">
        <f>IFERROR(VLOOKUP($B395,Kraftvärmeprod!$B$1:$AH$479,MATCH(P$2,Kraftvärmeprod!$B$1:$AG$1,0),FALSE)/1,0)-IFERROR(VLOOKUP($B395,'Slutlig allokering kvv'!$B$2:$AC$462,MATCH(P$3,'Slutlig allokering kvv'!$B$1:$AJ$1,0),FALSE)/1,0)</f>
        <v>0</v>
      </c>
      <c r="Q395">
        <f>IFERROR(VLOOKUP($B395,Kraftvärmeprod!$B$1:$AH$479,MATCH(Q$2,Kraftvärmeprod!$B$1:$AG$1,0),FALSE)/1,0)-IFERROR(VLOOKUP($B395,'Slutlig allokering kvv'!$B$2:$AC$462,MATCH(Q$3,'Slutlig allokering kvv'!$B$1:$AJ$1,0),FALSE)/1,0)</f>
        <v>0</v>
      </c>
      <c r="R395">
        <f>IFERROR(VLOOKUP($B395,Kraftvärmeprod!$B$1:$AH$479,MATCH(R$2,Kraftvärmeprod!$B$1:$AG$1,0),FALSE)/1,0)-IFERROR(VLOOKUP($B395,'Slutlig allokering kvv'!$B$2:$AC$462,MATCH(R$3,'Slutlig allokering kvv'!$B$1:$AJ$1,0),FALSE)/1,0)</f>
        <v>0</v>
      </c>
      <c r="S395">
        <f>IFERROR(VLOOKUP($B395,Kraftvärmeprod!$B$1:$AH$479,MATCH(S$2,Kraftvärmeprod!$B$1:$AG$1,0),FALSE)/1,0)-IFERROR(VLOOKUP($B395,'Slutlig allokering kvv'!$B$2:$AC$462,MATCH(S$3,'Slutlig allokering kvv'!$B$1:$AJ$1,0),FALSE)/1,0)</f>
        <v>0</v>
      </c>
      <c r="T395" s="6">
        <f>IFERROR(VLOOKUP($B395,Miljö!$B$1:$S$477,MATCH(T$2,Miljö!$B$1:$X$1,0),FALSE)/1,0)-IFERROR(VLOOKUP($B395,'Slutlig allokering kvv'!$B$2:$AC$462,MATCH(T$3,'Slutlig allokering kvv'!$B$1:$AJ$1,0),FALSE)/1,0)</f>
        <v>0</v>
      </c>
      <c r="U395">
        <f>IFERROR(VLOOKUP($B395,Kraftvärmeprod!$B$1:$AH$479,MATCH(U$2,Kraftvärmeprod!$B$1:$AG$1,0),FALSE)/1,0)-IFERROR(VLOOKUP($B395,'Slutlig allokering kvv'!$B$2:$AC$462,MATCH(U$3,'Slutlig allokering kvv'!$B$1:$AJ$1,0),FALSE)/1,0)</f>
        <v>0</v>
      </c>
      <c r="V395">
        <f>IFERROR(VLOOKUP($B395,Kraftvärmeprod!$B$1:$AH$479,MATCH(V$2,Kraftvärmeprod!$B$1:$AG$1,0),FALSE)/1,0)-IFERROR(VLOOKUP($B395,'Slutlig allokering kvv'!$B$2:$AC$462,MATCH(V$3,'Slutlig allokering kvv'!$B$1:$AJ$1,0),FALSE)/1,0)</f>
        <v>0</v>
      </c>
      <c r="W395">
        <f>IFERROR(VLOOKUP($B395,Kraftvärmeprod!$B$1:$AH$479,MATCH(W$2,Kraftvärmeprod!$B$1:$AG$1,0),FALSE)/1,0)-IFERROR(VLOOKUP($B395,'Slutlig allokering kvv'!$B$2:$AC$462,MATCH(W$3,'Slutlig allokering kvv'!$B$1:$AJ$1,0),FALSE)/1,0)</f>
        <v>0</v>
      </c>
      <c r="X395">
        <f>IFERROR(VLOOKUP($B395,Kraftvärmeprod!$B$1:$AH$479,MATCH(X$2,Kraftvärmeprod!$B$1:$AG$1,0),FALSE)/1,0)-IFERROR(VLOOKUP($B395,'Slutlig allokering kvv'!$B$2:$AC$462,MATCH(X$3,'Slutlig allokering kvv'!$B$1:$AJ$1,0),FALSE)/1,0)</f>
        <v>0</v>
      </c>
      <c r="Y395">
        <f>IFERROR(VLOOKUP($B395,Kraftvärmeprod!$B$1:$AH$479,MATCH(Y$2,Kraftvärmeprod!$B$1:$AG$1,0),FALSE)/1,0)-IFERROR(VLOOKUP($B395,'Slutlig allokering kvv'!$B$2:$AC$462,MATCH(Y$3,'Slutlig allokering kvv'!$B$1:$AJ$1,0),FALSE)/1,0)</f>
        <v>0</v>
      </c>
      <c r="Z395">
        <f>IFERROR(VLOOKUP($B395,Kraftvärmeprod!$B$1:$AH$479,MATCH(Z$2,Kraftvärmeprod!$B$1:$AG$1,0),FALSE)/1,0)-IFERROR(VLOOKUP($B395,'Slutlig allokering kvv'!$B$2:$AC$462,MATCH(Z$3,'Slutlig allokering kvv'!$B$1:$AJ$1,0),FALSE)/1,0)</f>
        <v>0</v>
      </c>
      <c r="AA395">
        <f>IFERROR(VLOOKUP($B395,Kraftvärmeprod!$B$1:$AH$479,MATCH(AA$2,Kraftvärmeprod!$B$1:$AG$1,0),FALSE)/1,0)-IFERROR(VLOOKUP($B395,'Slutlig allokering kvv'!$B$2:$AC$462,MATCH(AA$3,'Slutlig allokering kvv'!$B$1:$AJ$1,0),FALSE)/1,0)</f>
        <v>0</v>
      </c>
      <c r="AE395">
        <f t="shared" si="12"/>
        <v>0</v>
      </c>
      <c r="AG395">
        <f>IFERROR(VLOOKUP(B395,'Slutlig allokering kvv'!$B$2:$AJ$462,MATCH("Summa slutlig allokerad tillförd energi (utan hjälpel och rökgaskondensering):",'Slutlig allokering kvv'!$B$1:$AK$1,0),FALSE)/1,"")</f>
        <v>0</v>
      </c>
      <c r="AI395" s="137" t="str">
        <f>IFERROR(1-VLOOKUP(B395,'Slutlig allokering kvv'!$B$2:$AJ$462,MATCH("Andel av bränsle i kvv som allokerats till värme, exklusive rökgaskondensering och hjälpel",'Slutlig allokering kvv'!$B$1:$AK$1,0),FALSE),"")</f>
        <v/>
      </c>
      <c r="AK395" s="137" t="str">
        <f t="shared" si="13"/>
        <v/>
      </c>
    </row>
    <row r="396" spans="1:37" x14ac:dyDescent="0.25">
      <c r="A396" s="2" t="s">
        <v>579</v>
      </c>
      <c r="B396" s="2" t="s">
        <v>582</v>
      </c>
      <c r="C396">
        <f>IFERROR(VLOOKUP($B396,Kraftvärmeprod!$B$1:$AH$479,MATCH(C$3,Kraftvärmeprod!$B$1:$AG$1,0),FALSE)/1,"")</f>
        <v>121.562</v>
      </c>
      <c r="D396">
        <f>IFERROR(VLOOKUP($B396,Kraftvärmeprod!$B$1:$AH$479,MATCH(D$3,Kraftvärmeprod!$B$1:$AG$1,0),FALSE)/1,"")</f>
        <v>19.288</v>
      </c>
      <c r="E396">
        <f>IFERROR(VLOOKUP($B396,Kraftvärmeprod!$B$1:$AH$479,MATCH(E$2,Kraftvärmeprod!$B$1:$AG$1,0),FALSE)/1,0)-IFERROR(VLOOKUP($B396,'Slutlig allokering kvv'!$B$2:$AC$462,MATCH(E$3,'Slutlig allokering kvv'!$B$1:$AJ$1,0),FALSE)/1,0)</f>
        <v>42.145200000000003</v>
      </c>
      <c r="F396">
        <f>IFERROR(VLOOKUP($B396,Kraftvärmeprod!$B$1:$AH$479,MATCH(F$2,Kraftvärmeprod!$B$1:$AG$1,0),FALSE)/1,0)-IFERROR(VLOOKUP($B396,'Slutlig allokering kvv'!$B$2:$AC$462,MATCH(F$3,'Slutlig allokering kvv'!$B$1:$AJ$1,0),FALSE)/1,0)</f>
        <v>0</v>
      </c>
      <c r="G396">
        <f>IFERROR(VLOOKUP($B396,Kraftvärmeprod!$B$1:$AH$479,MATCH(G$2,Kraftvärmeprod!$B$1:$AG$1,0),FALSE)/1,0)-IFERROR(VLOOKUP($B396,'Slutlig allokering kvv'!$B$2:$AC$462,MATCH(G$3,'Slutlig allokering kvv'!$B$1:$AJ$1,0),FALSE)/1,0)</f>
        <v>0</v>
      </c>
      <c r="H396">
        <f>IFERROR(VLOOKUP($B396,Kraftvärmeprod!$B$1:$AH$479,MATCH(H$2,Kraftvärmeprod!$B$1:$AG$1,0),FALSE)/1,0)-IFERROR(VLOOKUP($B396,'Slutlig allokering kvv'!$B$2:$AC$462,MATCH(H$3,'Slutlig allokering kvv'!$B$1:$AJ$1,0),FALSE)/1,0)</f>
        <v>0</v>
      </c>
      <c r="I396">
        <f>IFERROR(VLOOKUP($B396,Kraftvärmeprod!$B$1:$AH$479,MATCH(I$2,Kraftvärmeprod!$B$1:$AG$1,0),FALSE)/1,0)-IFERROR(VLOOKUP($B396,'Slutlig allokering kvv'!$B$2:$AC$462,MATCH(I$3,'Slutlig allokering kvv'!$B$1:$AJ$1,0),FALSE)/1,0)</f>
        <v>0.23081599999999991</v>
      </c>
      <c r="J396">
        <f>IFERROR(VLOOKUP($B396,Kraftvärmeprod!$B$1:$AH$479,MATCH(J$2,Kraftvärmeprod!$B$1:$AG$1,0),FALSE)/1,0)-IFERROR(VLOOKUP($B396,'Slutlig allokering kvv'!$B$2:$AC$462,MATCH(J$3,'Slutlig allokering kvv'!$B$1:$AJ$1,0),FALSE)/1,0)</f>
        <v>0</v>
      </c>
      <c r="K396">
        <f>IFERROR(VLOOKUP($B396,Kraftvärmeprod!$B$1:$AH$479,MATCH(K$2,Kraftvärmeprod!$B$1:$AG$1,0),FALSE)/1,0)-IFERROR(VLOOKUP($B396,'Slutlig allokering kvv'!$B$2:$AC$462,MATCH(K$3,'Slutlig allokering kvv'!$B$1:$AJ$1,0),FALSE)/1,0)</f>
        <v>0</v>
      </c>
      <c r="L396">
        <f>IFERROR(VLOOKUP($B396,Kraftvärmeprod!$B$1:$AH$479,MATCH(L$2,Kraftvärmeprod!$B$1:$AG$1,0),FALSE)/1,0)-IFERROR(VLOOKUP($B396,'Slutlig allokering kvv'!$B$2:$AC$462,MATCH(L$3,'Slutlig allokering kvv'!$B$1:$AJ$1,0),FALSE)/1,0)</f>
        <v>0</v>
      </c>
      <c r="M396">
        <f>IFERROR(VLOOKUP($B396,Kraftvärmeprod!$B$1:$AH$479,MATCH(M$2,Kraftvärmeprod!$B$1:$AG$1,0),FALSE)/1,0)-IFERROR(VLOOKUP($B396,'Slutlig allokering kvv'!$B$2:$AC$462,MATCH(M$3,'Slutlig allokering kvv'!$B$1:$AJ$1,0),FALSE)/1,0)</f>
        <v>0</v>
      </c>
      <c r="N396">
        <f>IFERROR(VLOOKUP($B396,Kraftvärmeprod!$B$1:$AH$479,MATCH(N$2,Kraftvärmeprod!$B$1:$AG$1,0),FALSE)/1,0)-IFERROR(VLOOKUP($B396,'Slutlig allokering kvv'!$B$2:$AC$462,MATCH(N$3,'Slutlig allokering kvv'!$B$1:$AJ$1,0),FALSE)/1,0)</f>
        <v>0</v>
      </c>
      <c r="O396">
        <f>IFERROR(VLOOKUP($B396,Kraftvärmeprod!$B$1:$AH$479,MATCH(O$2,Kraftvärmeprod!$B$1:$AG$1,0),FALSE)/1,0)-IFERROR(VLOOKUP($B396,'Slutlig allokering kvv'!$B$2:$AC$462,MATCH(O$3,'Slutlig allokering kvv'!$B$1:$AJ$1,0),FALSE)/1,0)</f>
        <v>0</v>
      </c>
      <c r="P396">
        <f>IFERROR(VLOOKUP($B396,Kraftvärmeprod!$B$1:$AH$479,MATCH(P$2,Kraftvärmeprod!$B$1:$AG$1,0),FALSE)/1,0)-IFERROR(VLOOKUP($B396,'Slutlig allokering kvv'!$B$2:$AC$462,MATCH(P$3,'Slutlig allokering kvv'!$B$1:$AJ$1,0),FALSE)/1,0)</f>
        <v>0</v>
      </c>
      <c r="Q396">
        <f>IFERROR(VLOOKUP($B396,Kraftvärmeprod!$B$1:$AH$479,MATCH(Q$2,Kraftvärmeprod!$B$1:$AG$1,0),FALSE)/1,0)-IFERROR(VLOOKUP($B396,'Slutlig allokering kvv'!$B$2:$AC$462,MATCH(Q$3,'Slutlig allokering kvv'!$B$1:$AJ$1,0),FALSE)/1,0)</f>
        <v>0</v>
      </c>
      <c r="R396">
        <f>IFERROR(VLOOKUP($B396,Kraftvärmeprod!$B$1:$AH$479,MATCH(R$2,Kraftvärmeprod!$B$1:$AG$1,0),FALSE)/1,0)-IFERROR(VLOOKUP($B396,'Slutlig allokering kvv'!$B$2:$AC$462,MATCH(R$3,'Slutlig allokering kvv'!$B$1:$AJ$1,0),FALSE)/1,0)</f>
        <v>0</v>
      </c>
      <c r="S396">
        <f>IFERROR(VLOOKUP($B396,Kraftvärmeprod!$B$1:$AH$479,MATCH(S$2,Kraftvärmeprod!$B$1:$AG$1,0),FALSE)/1,0)-IFERROR(VLOOKUP($B396,'Slutlig allokering kvv'!$B$2:$AC$462,MATCH(S$3,'Slutlig allokering kvv'!$B$1:$AJ$1,0),FALSE)/1,0)</f>
        <v>0</v>
      </c>
      <c r="T396" s="6">
        <f>IFERROR(VLOOKUP($B396,Miljö!$B$1:$S$477,MATCH(T$2,Miljö!$B$1:$X$1,0),FALSE)/1,0)-IFERROR(VLOOKUP($B396,'Slutlig allokering kvv'!$B$2:$AC$462,MATCH(T$3,'Slutlig allokering kvv'!$B$1:$AJ$1,0),FALSE)/1,0)</f>
        <v>1.7212399999999999</v>
      </c>
      <c r="U396">
        <f>IFERROR(VLOOKUP($B396,Kraftvärmeprod!$B$1:$AH$479,MATCH(U$2,Kraftvärmeprod!$B$1:$AG$1,0),FALSE)/1,0)-IFERROR(VLOOKUP($B396,'Slutlig allokering kvv'!$B$2:$AC$462,MATCH(U$3,'Slutlig allokering kvv'!$B$1:$AJ$1,0),FALSE)/1,0)</f>
        <v>0</v>
      </c>
      <c r="V396">
        <f>IFERROR(VLOOKUP($B396,Kraftvärmeprod!$B$1:$AH$479,MATCH(V$2,Kraftvärmeprod!$B$1:$AG$1,0),FALSE)/1,0)-IFERROR(VLOOKUP($B396,'Slutlig allokering kvv'!$B$2:$AC$462,MATCH(V$3,'Slutlig allokering kvv'!$B$1:$AJ$1,0),FALSE)/1,0)</f>
        <v>0</v>
      </c>
      <c r="W396">
        <f>IFERROR(VLOOKUP($B396,Kraftvärmeprod!$B$1:$AH$479,MATCH(W$2,Kraftvärmeprod!$B$1:$AG$1,0),FALSE)/1,0)-IFERROR(VLOOKUP($B396,'Slutlig allokering kvv'!$B$2:$AC$462,MATCH(W$3,'Slutlig allokering kvv'!$B$1:$AJ$1,0),FALSE)/1,0)</f>
        <v>0</v>
      </c>
      <c r="X396">
        <f>IFERROR(VLOOKUP($B396,Kraftvärmeprod!$B$1:$AH$479,MATCH(X$2,Kraftvärmeprod!$B$1:$AG$1,0),FALSE)/1,0)-IFERROR(VLOOKUP($B396,'Slutlig allokering kvv'!$B$2:$AC$462,MATCH(X$3,'Slutlig allokering kvv'!$B$1:$AJ$1,0),FALSE)/1,0)</f>
        <v>0</v>
      </c>
      <c r="Y396">
        <f>IFERROR(VLOOKUP($B396,Kraftvärmeprod!$B$1:$AH$479,MATCH(Y$2,Kraftvärmeprod!$B$1:$AG$1,0),FALSE)/1,0)-IFERROR(VLOOKUP($B396,'Slutlig allokering kvv'!$B$2:$AC$462,MATCH(Y$3,'Slutlig allokering kvv'!$B$1:$AJ$1,0),FALSE)/1,0)</f>
        <v>0</v>
      </c>
      <c r="Z396">
        <f>IFERROR(VLOOKUP($B396,Kraftvärmeprod!$B$1:$AH$479,MATCH(Z$2,Kraftvärmeprod!$B$1:$AG$1,0),FALSE)/1,0)-IFERROR(VLOOKUP($B396,'Slutlig allokering kvv'!$B$2:$AC$462,MATCH(Z$3,'Slutlig allokering kvv'!$B$1:$AJ$1,0),FALSE)/1,0)</f>
        <v>0</v>
      </c>
      <c r="AA396">
        <f>IFERROR(VLOOKUP($B396,Kraftvärmeprod!$B$1:$AH$479,MATCH(AA$2,Kraftvärmeprod!$B$1:$AG$1,0),FALSE)/1,0)-IFERROR(VLOOKUP($B396,'Slutlig allokering kvv'!$B$2:$AC$462,MATCH(AA$3,'Slutlig allokering kvv'!$B$1:$AJ$1,0),FALSE)/1,0)</f>
        <v>0</v>
      </c>
      <c r="AE396">
        <f t="shared" si="12"/>
        <v>42.376016</v>
      </c>
      <c r="AG396">
        <f>IFERROR(VLOOKUP(B396,'Slutlig allokering kvv'!$B$2:$AJ$462,MATCH("Summa slutlig allokerad tillförd energi (utan hjälpel och rökgaskondensering):",'Slutlig allokering kvv'!$B$1:$AK$1,0),FALSE)/1,"")</f>
        <v>83.724983999999978</v>
      </c>
      <c r="AI396" s="137">
        <f>IFERROR(1-VLOOKUP(B396,'Slutlig allokering kvv'!$B$2:$AJ$462,MATCH("Andel av bränsle i kvv som allokerats till värme, exklusive rökgaskondensering och hjälpel",'Slutlig allokering kvv'!$B$1:$AK$1,0),FALSE),"")</f>
        <v>0.33604821531946627</v>
      </c>
      <c r="AK396" s="137">
        <f t="shared" si="13"/>
        <v>0.33604821531946621</v>
      </c>
    </row>
    <row r="397" spans="1:37" x14ac:dyDescent="0.25">
      <c r="A397" s="2" t="s">
        <v>583</v>
      </c>
      <c r="B397" s="2" t="s">
        <v>584</v>
      </c>
      <c r="C397" t="str">
        <f>IFERROR(VLOOKUP($B397,Kraftvärmeprod!$B$1:$AH$479,MATCH(C$3,Kraftvärmeprod!$B$1:$AG$1,0),FALSE)/1,"")</f>
        <v/>
      </c>
      <c r="D397" t="str">
        <f>IFERROR(VLOOKUP($B397,Kraftvärmeprod!$B$1:$AH$479,MATCH(D$3,Kraftvärmeprod!$B$1:$AG$1,0),FALSE)/1,"")</f>
        <v/>
      </c>
      <c r="E397">
        <f>IFERROR(VLOOKUP($B397,Kraftvärmeprod!$B$1:$AH$479,MATCH(E$2,Kraftvärmeprod!$B$1:$AG$1,0),FALSE)/1,0)-IFERROR(VLOOKUP($B397,'Slutlig allokering kvv'!$B$2:$AC$462,MATCH(E$3,'Slutlig allokering kvv'!$B$1:$AJ$1,0),FALSE)/1,0)</f>
        <v>0</v>
      </c>
      <c r="F397">
        <f>IFERROR(VLOOKUP($B397,Kraftvärmeprod!$B$1:$AH$479,MATCH(F$2,Kraftvärmeprod!$B$1:$AG$1,0),FALSE)/1,0)-IFERROR(VLOOKUP($B397,'Slutlig allokering kvv'!$B$2:$AC$462,MATCH(F$3,'Slutlig allokering kvv'!$B$1:$AJ$1,0),FALSE)/1,0)</f>
        <v>0</v>
      </c>
      <c r="G397">
        <f>IFERROR(VLOOKUP($B397,Kraftvärmeprod!$B$1:$AH$479,MATCH(G$2,Kraftvärmeprod!$B$1:$AG$1,0),FALSE)/1,0)-IFERROR(VLOOKUP($B397,'Slutlig allokering kvv'!$B$2:$AC$462,MATCH(G$3,'Slutlig allokering kvv'!$B$1:$AJ$1,0),FALSE)/1,0)</f>
        <v>0</v>
      </c>
      <c r="H397">
        <f>IFERROR(VLOOKUP($B397,Kraftvärmeprod!$B$1:$AH$479,MATCH(H$2,Kraftvärmeprod!$B$1:$AG$1,0),FALSE)/1,0)-IFERROR(VLOOKUP($B397,'Slutlig allokering kvv'!$B$2:$AC$462,MATCH(H$3,'Slutlig allokering kvv'!$B$1:$AJ$1,0),FALSE)/1,0)</f>
        <v>0</v>
      </c>
      <c r="I397">
        <f>IFERROR(VLOOKUP($B397,Kraftvärmeprod!$B$1:$AH$479,MATCH(I$2,Kraftvärmeprod!$B$1:$AG$1,0),FALSE)/1,0)-IFERROR(VLOOKUP($B397,'Slutlig allokering kvv'!$B$2:$AC$462,MATCH(I$3,'Slutlig allokering kvv'!$B$1:$AJ$1,0),FALSE)/1,0)</f>
        <v>0</v>
      </c>
      <c r="J397">
        <f>IFERROR(VLOOKUP($B397,Kraftvärmeprod!$B$1:$AH$479,MATCH(J$2,Kraftvärmeprod!$B$1:$AG$1,0),FALSE)/1,0)-IFERROR(VLOOKUP($B397,'Slutlig allokering kvv'!$B$2:$AC$462,MATCH(J$3,'Slutlig allokering kvv'!$B$1:$AJ$1,0),FALSE)/1,0)</f>
        <v>0</v>
      </c>
      <c r="K397">
        <f>IFERROR(VLOOKUP($B397,Kraftvärmeprod!$B$1:$AH$479,MATCH(K$2,Kraftvärmeprod!$B$1:$AG$1,0),FALSE)/1,0)-IFERROR(VLOOKUP($B397,'Slutlig allokering kvv'!$B$2:$AC$462,MATCH(K$3,'Slutlig allokering kvv'!$B$1:$AJ$1,0),FALSE)/1,0)</f>
        <v>0</v>
      </c>
      <c r="L397">
        <f>IFERROR(VLOOKUP($B397,Kraftvärmeprod!$B$1:$AH$479,MATCH(L$2,Kraftvärmeprod!$B$1:$AG$1,0),FALSE)/1,0)-IFERROR(VLOOKUP($B397,'Slutlig allokering kvv'!$B$2:$AC$462,MATCH(L$3,'Slutlig allokering kvv'!$B$1:$AJ$1,0),FALSE)/1,0)</f>
        <v>0</v>
      </c>
      <c r="M397">
        <f>IFERROR(VLOOKUP($B397,Kraftvärmeprod!$B$1:$AH$479,MATCH(M$2,Kraftvärmeprod!$B$1:$AG$1,0),FALSE)/1,0)-IFERROR(VLOOKUP($B397,'Slutlig allokering kvv'!$B$2:$AC$462,MATCH(M$3,'Slutlig allokering kvv'!$B$1:$AJ$1,0),FALSE)/1,0)</f>
        <v>0</v>
      </c>
      <c r="N397">
        <f>IFERROR(VLOOKUP($B397,Kraftvärmeprod!$B$1:$AH$479,MATCH(N$2,Kraftvärmeprod!$B$1:$AG$1,0),FALSE)/1,0)-IFERROR(VLOOKUP($B397,'Slutlig allokering kvv'!$B$2:$AC$462,MATCH(N$3,'Slutlig allokering kvv'!$B$1:$AJ$1,0),FALSE)/1,0)</f>
        <v>0</v>
      </c>
      <c r="O397">
        <f>IFERROR(VLOOKUP($B397,Kraftvärmeprod!$B$1:$AH$479,MATCH(O$2,Kraftvärmeprod!$B$1:$AG$1,0),FALSE)/1,0)-IFERROR(VLOOKUP($B397,'Slutlig allokering kvv'!$B$2:$AC$462,MATCH(O$3,'Slutlig allokering kvv'!$B$1:$AJ$1,0),FALSE)/1,0)</f>
        <v>0</v>
      </c>
      <c r="P397">
        <f>IFERROR(VLOOKUP($B397,Kraftvärmeprod!$B$1:$AH$479,MATCH(P$2,Kraftvärmeprod!$B$1:$AG$1,0),FALSE)/1,0)-IFERROR(VLOOKUP($B397,'Slutlig allokering kvv'!$B$2:$AC$462,MATCH(P$3,'Slutlig allokering kvv'!$B$1:$AJ$1,0),FALSE)/1,0)</f>
        <v>0</v>
      </c>
      <c r="Q397">
        <f>IFERROR(VLOOKUP($B397,Kraftvärmeprod!$B$1:$AH$479,MATCH(Q$2,Kraftvärmeprod!$B$1:$AG$1,0),FALSE)/1,0)-IFERROR(VLOOKUP($B397,'Slutlig allokering kvv'!$B$2:$AC$462,MATCH(Q$3,'Slutlig allokering kvv'!$B$1:$AJ$1,0),FALSE)/1,0)</f>
        <v>0</v>
      </c>
      <c r="R397">
        <f>IFERROR(VLOOKUP($B397,Kraftvärmeprod!$B$1:$AH$479,MATCH(R$2,Kraftvärmeprod!$B$1:$AG$1,0),FALSE)/1,0)-IFERROR(VLOOKUP($B397,'Slutlig allokering kvv'!$B$2:$AC$462,MATCH(R$3,'Slutlig allokering kvv'!$B$1:$AJ$1,0),FALSE)/1,0)</f>
        <v>0</v>
      </c>
      <c r="S397">
        <f>IFERROR(VLOOKUP($B397,Kraftvärmeprod!$B$1:$AH$479,MATCH(S$2,Kraftvärmeprod!$B$1:$AG$1,0),FALSE)/1,0)-IFERROR(VLOOKUP($B397,'Slutlig allokering kvv'!$B$2:$AC$462,MATCH(S$3,'Slutlig allokering kvv'!$B$1:$AJ$1,0),FALSE)/1,0)</f>
        <v>0</v>
      </c>
      <c r="T397" s="6">
        <f>IFERROR(VLOOKUP($B397,Miljö!$B$1:$S$477,MATCH(T$2,Miljö!$B$1:$X$1,0),FALSE)/1,0)-IFERROR(VLOOKUP($B397,'Slutlig allokering kvv'!$B$2:$AC$462,MATCH(T$3,'Slutlig allokering kvv'!$B$1:$AJ$1,0),FALSE)/1,0)</f>
        <v>0</v>
      </c>
      <c r="U397">
        <f>IFERROR(VLOOKUP($B397,Kraftvärmeprod!$B$1:$AH$479,MATCH(U$2,Kraftvärmeprod!$B$1:$AG$1,0),FALSE)/1,0)-IFERROR(VLOOKUP($B397,'Slutlig allokering kvv'!$B$2:$AC$462,MATCH(U$3,'Slutlig allokering kvv'!$B$1:$AJ$1,0),FALSE)/1,0)</f>
        <v>0</v>
      </c>
      <c r="V397">
        <f>IFERROR(VLOOKUP($B397,Kraftvärmeprod!$B$1:$AH$479,MATCH(V$2,Kraftvärmeprod!$B$1:$AG$1,0),FALSE)/1,0)-IFERROR(VLOOKUP($B397,'Slutlig allokering kvv'!$B$2:$AC$462,MATCH(V$3,'Slutlig allokering kvv'!$B$1:$AJ$1,0),FALSE)/1,0)</f>
        <v>0</v>
      </c>
      <c r="W397">
        <f>IFERROR(VLOOKUP($B397,Kraftvärmeprod!$B$1:$AH$479,MATCH(W$2,Kraftvärmeprod!$B$1:$AG$1,0),FALSE)/1,0)-IFERROR(VLOOKUP($B397,'Slutlig allokering kvv'!$B$2:$AC$462,MATCH(W$3,'Slutlig allokering kvv'!$B$1:$AJ$1,0),FALSE)/1,0)</f>
        <v>0</v>
      </c>
      <c r="X397">
        <f>IFERROR(VLOOKUP($B397,Kraftvärmeprod!$B$1:$AH$479,MATCH(X$2,Kraftvärmeprod!$B$1:$AG$1,0),FALSE)/1,0)-IFERROR(VLOOKUP($B397,'Slutlig allokering kvv'!$B$2:$AC$462,MATCH(X$3,'Slutlig allokering kvv'!$B$1:$AJ$1,0),FALSE)/1,0)</f>
        <v>0</v>
      </c>
      <c r="Y397">
        <f>IFERROR(VLOOKUP($B397,Kraftvärmeprod!$B$1:$AH$479,MATCH(Y$2,Kraftvärmeprod!$B$1:$AG$1,0),FALSE)/1,0)-IFERROR(VLOOKUP($B397,'Slutlig allokering kvv'!$B$2:$AC$462,MATCH(Y$3,'Slutlig allokering kvv'!$B$1:$AJ$1,0),FALSE)/1,0)</f>
        <v>0</v>
      </c>
      <c r="Z397">
        <f>IFERROR(VLOOKUP($B397,Kraftvärmeprod!$B$1:$AH$479,MATCH(Z$2,Kraftvärmeprod!$B$1:$AG$1,0),FALSE)/1,0)-IFERROR(VLOOKUP($B397,'Slutlig allokering kvv'!$B$2:$AC$462,MATCH(Z$3,'Slutlig allokering kvv'!$B$1:$AJ$1,0),FALSE)/1,0)</f>
        <v>0</v>
      </c>
      <c r="AA397">
        <f>IFERROR(VLOOKUP($B397,Kraftvärmeprod!$B$1:$AH$479,MATCH(AA$2,Kraftvärmeprod!$B$1:$AG$1,0),FALSE)/1,0)-IFERROR(VLOOKUP($B397,'Slutlig allokering kvv'!$B$2:$AC$462,MATCH(AA$3,'Slutlig allokering kvv'!$B$1:$AJ$1,0),FALSE)/1,0)</f>
        <v>0</v>
      </c>
      <c r="AE397">
        <f t="shared" si="12"/>
        <v>0</v>
      </c>
      <c r="AG397">
        <f>IFERROR(VLOOKUP(B397,'Slutlig allokering kvv'!$B$2:$AJ$462,MATCH("Summa slutlig allokerad tillförd energi (utan hjälpel och rökgaskondensering):",'Slutlig allokering kvv'!$B$1:$AK$1,0),FALSE)/1,"")</f>
        <v>0</v>
      </c>
      <c r="AI397" s="137" t="str">
        <f>IFERROR(1-VLOOKUP(B397,'Slutlig allokering kvv'!$B$2:$AJ$462,MATCH("Andel av bränsle i kvv som allokerats till värme, exklusive rökgaskondensering och hjälpel",'Slutlig allokering kvv'!$B$1:$AK$1,0),FALSE),"")</f>
        <v/>
      </c>
      <c r="AK397" s="137" t="str">
        <f t="shared" si="13"/>
        <v/>
      </c>
    </row>
    <row r="398" spans="1:37" x14ac:dyDescent="0.25">
      <c r="A398" s="2" t="s">
        <v>583</v>
      </c>
      <c r="B398" s="2" t="s">
        <v>585</v>
      </c>
      <c r="C398" t="str">
        <f>IFERROR(VLOOKUP($B398,Kraftvärmeprod!$B$1:$AH$479,MATCH(C$3,Kraftvärmeprod!$B$1:$AG$1,0),FALSE)/1,"")</f>
        <v/>
      </c>
      <c r="D398" t="str">
        <f>IFERROR(VLOOKUP($B398,Kraftvärmeprod!$B$1:$AH$479,MATCH(D$3,Kraftvärmeprod!$B$1:$AG$1,0),FALSE)/1,"")</f>
        <v/>
      </c>
      <c r="E398">
        <f>IFERROR(VLOOKUP($B398,Kraftvärmeprod!$B$1:$AH$479,MATCH(E$2,Kraftvärmeprod!$B$1:$AG$1,0),FALSE)/1,0)-IFERROR(VLOOKUP($B398,'Slutlig allokering kvv'!$B$2:$AC$462,MATCH(E$3,'Slutlig allokering kvv'!$B$1:$AJ$1,0),FALSE)/1,0)</f>
        <v>0</v>
      </c>
      <c r="F398">
        <f>IFERROR(VLOOKUP($B398,Kraftvärmeprod!$B$1:$AH$479,MATCH(F$2,Kraftvärmeprod!$B$1:$AG$1,0),FALSE)/1,0)-IFERROR(VLOOKUP($B398,'Slutlig allokering kvv'!$B$2:$AC$462,MATCH(F$3,'Slutlig allokering kvv'!$B$1:$AJ$1,0),FALSE)/1,0)</f>
        <v>0</v>
      </c>
      <c r="G398">
        <f>IFERROR(VLOOKUP($B398,Kraftvärmeprod!$B$1:$AH$479,MATCH(G$2,Kraftvärmeprod!$B$1:$AG$1,0),FALSE)/1,0)-IFERROR(VLOOKUP($B398,'Slutlig allokering kvv'!$B$2:$AC$462,MATCH(G$3,'Slutlig allokering kvv'!$B$1:$AJ$1,0),FALSE)/1,0)</f>
        <v>0</v>
      </c>
      <c r="H398">
        <f>IFERROR(VLOOKUP($B398,Kraftvärmeprod!$B$1:$AH$479,MATCH(H$2,Kraftvärmeprod!$B$1:$AG$1,0),FALSE)/1,0)-IFERROR(VLOOKUP($B398,'Slutlig allokering kvv'!$B$2:$AC$462,MATCH(H$3,'Slutlig allokering kvv'!$B$1:$AJ$1,0),FALSE)/1,0)</f>
        <v>0</v>
      </c>
      <c r="I398">
        <f>IFERROR(VLOOKUP($B398,Kraftvärmeprod!$B$1:$AH$479,MATCH(I$2,Kraftvärmeprod!$B$1:$AG$1,0),FALSE)/1,0)-IFERROR(VLOOKUP($B398,'Slutlig allokering kvv'!$B$2:$AC$462,MATCH(I$3,'Slutlig allokering kvv'!$B$1:$AJ$1,0),FALSE)/1,0)</f>
        <v>0</v>
      </c>
      <c r="J398">
        <f>IFERROR(VLOOKUP($B398,Kraftvärmeprod!$B$1:$AH$479,MATCH(J$2,Kraftvärmeprod!$B$1:$AG$1,0),FALSE)/1,0)-IFERROR(VLOOKUP($B398,'Slutlig allokering kvv'!$B$2:$AC$462,MATCH(J$3,'Slutlig allokering kvv'!$B$1:$AJ$1,0),FALSE)/1,0)</f>
        <v>0</v>
      </c>
      <c r="K398">
        <f>IFERROR(VLOOKUP($B398,Kraftvärmeprod!$B$1:$AH$479,MATCH(K$2,Kraftvärmeprod!$B$1:$AG$1,0),FALSE)/1,0)-IFERROR(VLOOKUP($B398,'Slutlig allokering kvv'!$B$2:$AC$462,MATCH(K$3,'Slutlig allokering kvv'!$B$1:$AJ$1,0),FALSE)/1,0)</f>
        <v>0</v>
      </c>
      <c r="L398">
        <f>IFERROR(VLOOKUP($B398,Kraftvärmeprod!$B$1:$AH$479,MATCH(L$2,Kraftvärmeprod!$B$1:$AG$1,0),FALSE)/1,0)-IFERROR(VLOOKUP($B398,'Slutlig allokering kvv'!$B$2:$AC$462,MATCH(L$3,'Slutlig allokering kvv'!$B$1:$AJ$1,0),FALSE)/1,0)</f>
        <v>0</v>
      </c>
      <c r="M398">
        <f>IFERROR(VLOOKUP($B398,Kraftvärmeprod!$B$1:$AH$479,MATCH(M$2,Kraftvärmeprod!$B$1:$AG$1,0),FALSE)/1,0)-IFERROR(VLOOKUP($B398,'Slutlig allokering kvv'!$B$2:$AC$462,MATCH(M$3,'Slutlig allokering kvv'!$B$1:$AJ$1,0),FALSE)/1,0)</f>
        <v>0</v>
      </c>
      <c r="N398">
        <f>IFERROR(VLOOKUP($B398,Kraftvärmeprod!$B$1:$AH$479,MATCH(N$2,Kraftvärmeprod!$B$1:$AG$1,0),FALSE)/1,0)-IFERROR(VLOOKUP($B398,'Slutlig allokering kvv'!$B$2:$AC$462,MATCH(N$3,'Slutlig allokering kvv'!$B$1:$AJ$1,0),FALSE)/1,0)</f>
        <v>0</v>
      </c>
      <c r="O398">
        <f>IFERROR(VLOOKUP($B398,Kraftvärmeprod!$B$1:$AH$479,MATCH(O$2,Kraftvärmeprod!$B$1:$AG$1,0),FALSE)/1,0)-IFERROR(VLOOKUP($B398,'Slutlig allokering kvv'!$B$2:$AC$462,MATCH(O$3,'Slutlig allokering kvv'!$B$1:$AJ$1,0),FALSE)/1,0)</f>
        <v>0</v>
      </c>
      <c r="P398">
        <f>IFERROR(VLOOKUP($B398,Kraftvärmeprod!$B$1:$AH$479,MATCH(P$2,Kraftvärmeprod!$B$1:$AG$1,0),FALSE)/1,0)-IFERROR(VLOOKUP($B398,'Slutlig allokering kvv'!$B$2:$AC$462,MATCH(P$3,'Slutlig allokering kvv'!$B$1:$AJ$1,0),FALSE)/1,0)</f>
        <v>0</v>
      </c>
      <c r="Q398">
        <f>IFERROR(VLOOKUP($B398,Kraftvärmeprod!$B$1:$AH$479,MATCH(Q$2,Kraftvärmeprod!$B$1:$AG$1,0),FALSE)/1,0)-IFERROR(VLOOKUP($B398,'Slutlig allokering kvv'!$B$2:$AC$462,MATCH(Q$3,'Slutlig allokering kvv'!$B$1:$AJ$1,0),FALSE)/1,0)</f>
        <v>0</v>
      </c>
      <c r="R398">
        <f>IFERROR(VLOOKUP($B398,Kraftvärmeprod!$B$1:$AH$479,MATCH(R$2,Kraftvärmeprod!$B$1:$AG$1,0),FALSE)/1,0)-IFERROR(VLOOKUP($B398,'Slutlig allokering kvv'!$B$2:$AC$462,MATCH(R$3,'Slutlig allokering kvv'!$B$1:$AJ$1,0),FALSE)/1,0)</f>
        <v>0</v>
      </c>
      <c r="S398">
        <f>IFERROR(VLOOKUP($B398,Kraftvärmeprod!$B$1:$AH$479,MATCH(S$2,Kraftvärmeprod!$B$1:$AG$1,0),FALSE)/1,0)-IFERROR(VLOOKUP($B398,'Slutlig allokering kvv'!$B$2:$AC$462,MATCH(S$3,'Slutlig allokering kvv'!$B$1:$AJ$1,0),FALSE)/1,0)</f>
        <v>0</v>
      </c>
      <c r="T398" s="6">
        <f>IFERROR(VLOOKUP($B398,Miljö!$B$1:$S$477,MATCH(T$2,Miljö!$B$1:$X$1,0),FALSE)/1,0)-IFERROR(VLOOKUP($B398,'Slutlig allokering kvv'!$B$2:$AC$462,MATCH(T$3,'Slutlig allokering kvv'!$B$1:$AJ$1,0),FALSE)/1,0)</f>
        <v>0</v>
      </c>
      <c r="U398">
        <f>IFERROR(VLOOKUP($B398,Kraftvärmeprod!$B$1:$AH$479,MATCH(U$2,Kraftvärmeprod!$B$1:$AG$1,0),FALSE)/1,0)-IFERROR(VLOOKUP($B398,'Slutlig allokering kvv'!$B$2:$AC$462,MATCH(U$3,'Slutlig allokering kvv'!$B$1:$AJ$1,0),FALSE)/1,0)</f>
        <v>0</v>
      </c>
      <c r="V398">
        <f>IFERROR(VLOOKUP($B398,Kraftvärmeprod!$B$1:$AH$479,MATCH(V$2,Kraftvärmeprod!$B$1:$AG$1,0),FALSE)/1,0)-IFERROR(VLOOKUP($B398,'Slutlig allokering kvv'!$B$2:$AC$462,MATCH(V$3,'Slutlig allokering kvv'!$B$1:$AJ$1,0),FALSE)/1,0)</f>
        <v>0</v>
      </c>
      <c r="W398">
        <f>IFERROR(VLOOKUP($B398,Kraftvärmeprod!$B$1:$AH$479,MATCH(W$2,Kraftvärmeprod!$B$1:$AG$1,0),FALSE)/1,0)-IFERROR(VLOOKUP($B398,'Slutlig allokering kvv'!$B$2:$AC$462,MATCH(W$3,'Slutlig allokering kvv'!$B$1:$AJ$1,0),FALSE)/1,0)</f>
        <v>0</v>
      </c>
      <c r="X398">
        <f>IFERROR(VLOOKUP($B398,Kraftvärmeprod!$B$1:$AH$479,MATCH(X$2,Kraftvärmeprod!$B$1:$AG$1,0),FALSE)/1,0)-IFERROR(VLOOKUP($B398,'Slutlig allokering kvv'!$B$2:$AC$462,MATCH(X$3,'Slutlig allokering kvv'!$B$1:$AJ$1,0),FALSE)/1,0)</f>
        <v>0</v>
      </c>
      <c r="Y398">
        <f>IFERROR(VLOOKUP($B398,Kraftvärmeprod!$B$1:$AH$479,MATCH(Y$2,Kraftvärmeprod!$B$1:$AG$1,0),FALSE)/1,0)-IFERROR(VLOOKUP($B398,'Slutlig allokering kvv'!$B$2:$AC$462,MATCH(Y$3,'Slutlig allokering kvv'!$B$1:$AJ$1,0),FALSE)/1,0)</f>
        <v>0</v>
      </c>
      <c r="Z398">
        <f>IFERROR(VLOOKUP($B398,Kraftvärmeprod!$B$1:$AH$479,MATCH(Z$2,Kraftvärmeprod!$B$1:$AG$1,0),FALSE)/1,0)-IFERROR(VLOOKUP($B398,'Slutlig allokering kvv'!$B$2:$AC$462,MATCH(Z$3,'Slutlig allokering kvv'!$B$1:$AJ$1,0),FALSE)/1,0)</f>
        <v>0</v>
      </c>
      <c r="AA398">
        <f>IFERROR(VLOOKUP($B398,Kraftvärmeprod!$B$1:$AH$479,MATCH(AA$2,Kraftvärmeprod!$B$1:$AG$1,0),FALSE)/1,0)-IFERROR(VLOOKUP($B398,'Slutlig allokering kvv'!$B$2:$AC$462,MATCH(AA$3,'Slutlig allokering kvv'!$B$1:$AJ$1,0),FALSE)/1,0)</f>
        <v>0</v>
      </c>
      <c r="AE398">
        <f t="shared" si="12"/>
        <v>0</v>
      </c>
      <c r="AG398">
        <f>IFERROR(VLOOKUP(B398,'Slutlig allokering kvv'!$B$2:$AJ$462,MATCH("Summa slutlig allokerad tillförd energi (utan hjälpel och rökgaskondensering):",'Slutlig allokering kvv'!$B$1:$AK$1,0),FALSE)/1,"")</f>
        <v>0</v>
      </c>
      <c r="AI398" s="137" t="str">
        <f>IFERROR(1-VLOOKUP(B398,'Slutlig allokering kvv'!$B$2:$AJ$462,MATCH("Andel av bränsle i kvv som allokerats till värme, exklusive rökgaskondensering och hjälpel",'Slutlig allokering kvv'!$B$1:$AK$1,0),FALSE),"")</f>
        <v/>
      </c>
      <c r="AK398" s="137" t="str">
        <f t="shared" si="13"/>
        <v/>
      </c>
    </row>
    <row r="399" spans="1:37" x14ac:dyDescent="0.25">
      <c r="A399" s="2" t="s">
        <v>583</v>
      </c>
      <c r="B399" s="2" t="s">
        <v>586</v>
      </c>
      <c r="C399" t="str">
        <f>IFERROR(VLOOKUP($B399,Kraftvärmeprod!$B$1:$AH$479,MATCH(C$3,Kraftvärmeprod!$B$1:$AG$1,0),FALSE)/1,"")</f>
        <v/>
      </c>
      <c r="D399" t="str">
        <f>IFERROR(VLOOKUP($B399,Kraftvärmeprod!$B$1:$AH$479,MATCH(D$3,Kraftvärmeprod!$B$1:$AG$1,0),FALSE)/1,"")</f>
        <v/>
      </c>
      <c r="E399">
        <f>IFERROR(VLOOKUP($B399,Kraftvärmeprod!$B$1:$AH$479,MATCH(E$2,Kraftvärmeprod!$B$1:$AG$1,0),FALSE)/1,0)-IFERROR(VLOOKUP($B399,'Slutlig allokering kvv'!$B$2:$AC$462,MATCH(E$3,'Slutlig allokering kvv'!$B$1:$AJ$1,0),FALSE)/1,0)</f>
        <v>0</v>
      </c>
      <c r="F399">
        <f>IFERROR(VLOOKUP($B399,Kraftvärmeprod!$B$1:$AH$479,MATCH(F$2,Kraftvärmeprod!$B$1:$AG$1,0),FALSE)/1,0)-IFERROR(VLOOKUP($B399,'Slutlig allokering kvv'!$B$2:$AC$462,MATCH(F$3,'Slutlig allokering kvv'!$B$1:$AJ$1,0),FALSE)/1,0)</f>
        <v>0</v>
      </c>
      <c r="G399">
        <f>IFERROR(VLOOKUP($B399,Kraftvärmeprod!$B$1:$AH$479,MATCH(G$2,Kraftvärmeprod!$B$1:$AG$1,0),FALSE)/1,0)-IFERROR(VLOOKUP($B399,'Slutlig allokering kvv'!$B$2:$AC$462,MATCH(G$3,'Slutlig allokering kvv'!$B$1:$AJ$1,0),FALSE)/1,0)</f>
        <v>0</v>
      </c>
      <c r="H399">
        <f>IFERROR(VLOOKUP($B399,Kraftvärmeprod!$B$1:$AH$479,MATCH(H$2,Kraftvärmeprod!$B$1:$AG$1,0),FALSE)/1,0)-IFERROR(VLOOKUP($B399,'Slutlig allokering kvv'!$B$2:$AC$462,MATCH(H$3,'Slutlig allokering kvv'!$B$1:$AJ$1,0),FALSE)/1,0)</f>
        <v>0</v>
      </c>
      <c r="I399">
        <f>IFERROR(VLOOKUP($B399,Kraftvärmeprod!$B$1:$AH$479,MATCH(I$2,Kraftvärmeprod!$B$1:$AG$1,0),FALSE)/1,0)-IFERROR(VLOOKUP($B399,'Slutlig allokering kvv'!$B$2:$AC$462,MATCH(I$3,'Slutlig allokering kvv'!$B$1:$AJ$1,0),FALSE)/1,0)</f>
        <v>0</v>
      </c>
      <c r="J399">
        <f>IFERROR(VLOOKUP($B399,Kraftvärmeprod!$B$1:$AH$479,MATCH(J$2,Kraftvärmeprod!$B$1:$AG$1,0),FALSE)/1,0)-IFERROR(VLOOKUP($B399,'Slutlig allokering kvv'!$B$2:$AC$462,MATCH(J$3,'Slutlig allokering kvv'!$B$1:$AJ$1,0),FALSE)/1,0)</f>
        <v>0</v>
      </c>
      <c r="K399">
        <f>IFERROR(VLOOKUP($B399,Kraftvärmeprod!$B$1:$AH$479,MATCH(K$2,Kraftvärmeprod!$B$1:$AG$1,0),FALSE)/1,0)-IFERROR(VLOOKUP($B399,'Slutlig allokering kvv'!$B$2:$AC$462,MATCH(K$3,'Slutlig allokering kvv'!$B$1:$AJ$1,0),FALSE)/1,0)</f>
        <v>0</v>
      </c>
      <c r="L399">
        <f>IFERROR(VLOOKUP($B399,Kraftvärmeprod!$B$1:$AH$479,MATCH(L$2,Kraftvärmeprod!$B$1:$AG$1,0),FALSE)/1,0)-IFERROR(VLOOKUP($B399,'Slutlig allokering kvv'!$B$2:$AC$462,MATCH(L$3,'Slutlig allokering kvv'!$B$1:$AJ$1,0),FALSE)/1,0)</f>
        <v>0</v>
      </c>
      <c r="M399">
        <f>IFERROR(VLOOKUP($B399,Kraftvärmeprod!$B$1:$AH$479,MATCH(M$2,Kraftvärmeprod!$B$1:$AG$1,0),FALSE)/1,0)-IFERROR(VLOOKUP($B399,'Slutlig allokering kvv'!$B$2:$AC$462,MATCH(M$3,'Slutlig allokering kvv'!$B$1:$AJ$1,0),FALSE)/1,0)</f>
        <v>0</v>
      </c>
      <c r="N399">
        <f>IFERROR(VLOOKUP($B399,Kraftvärmeprod!$B$1:$AH$479,MATCH(N$2,Kraftvärmeprod!$B$1:$AG$1,0),FALSE)/1,0)-IFERROR(VLOOKUP($B399,'Slutlig allokering kvv'!$B$2:$AC$462,MATCH(N$3,'Slutlig allokering kvv'!$B$1:$AJ$1,0),FALSE)/1,0)</f>
        <v>0</v>
      </c>
      <c r="O399">
        <f>IFERROR(VLOOKUP($B399,Kraftvärmeprod!$B$1:$AH$479,MATCH(O$2,Kraftvärmeprod!$B$1:$AG$1,0),FALSE)/1,0)-IFERROR(VLOOKUP($B399,'Slutlig allokering kvv'!$B$2:$AC$462,MATCH(O$3,'Slutlig allokering kvv'!$B$1:$AJ$1,0),FALSE)/1,0)</f>
        <v>0</v>
      </c>
      <c r="P399">
        <f>IFERROR(VLOOKUP($B399,Kraftvärmeprod!$B$1:$AH$479,MATCH(P$2,Kraftvärmeprod!$B$1:$AG$1,0),FALSE)/1,0)-IFERROR(VLOOKUP($B399,'Slutlig allokering kvv'!$B$2:$AC$462,MATCH(P$3,'Slutlig allokering kvv'!$B$1:$AJ$1,0),FALSE)/1,0)</f>
        <v>0</v>
      </c>
      <c r="Q399">
        <f>IFERROR(VLOOKUP($B399,Kraftvärmeprod!$B$1:$AH$479,MATCH(Q$2,Kraftvärmeprod!$B$1:$AG$1,0),FALSE)/1,0)-IFERROR(VLOOKUP($B399,'Slutlig allokering kvv'!$B$2:$AC$462,MATCH(Q$3,'Slutlig allokering kvv'!$B$1:$AJ$1,0),FALSE)/1,0)</f>
        <v>0</v>
      </c>
      <c r="R399">
        <f>IFERROR(VLOOKUP($B399,Kraftvärmeprod!$B$1:$AH$479,MATCH(R$2,Kraftvärmeprod!$B$1:$AG$1,0),FALSE)/1,0)-IFERROR(VLOOKUP($B399,'Slutlig allokering kvv'!$B$2:$AC$462,MATCH(R$3,'Slutlig allokering kvv'!$B$1:$AJ$1,0),FALSE)/1,0)</f>
        <v>0</v>
      </c>
      <c r="S399">
        <f>IFERROR(VLOOKUP($B399,Kraftvärmeprod!$B$1:$AH$479,MATCH(S$2,Kraftvärmeprod!$B$1:$AG$1,0),FALSE)/1,0)-IFERROR(VLOOKUP($B399,'Slutlig allokering kvv'!$B$2:$AC$462,MATCH(S$3,'Slutlig allokering kvv'!$B$1:$AJ$1,0),FALSE)/1,0)</f>
        <v>0</v>
      </c>
      <c r="T399" s="6">
        <f>IFERROR(VLOOKUP($B399,Miljö!$B$1:$S$477,MATCH(T$2,Miljö!$B$1:$X$1,0),FALSE)/1,0)-IFERROR(VLOOKUP($B399,'Slutlig allokering kvv'!$B$2:$AC$462,MATCH(T$3,'Slutlig allokering kvv'!$B$1:$AJ$1,0),FALSE)/1,0)</f>
        <v>0</v>
      </c>
      <c r="U399">
        <f>IFERROR(VLOOKUP($B399,Kraftvärmeprod!$B$1:$AH$479,MATCH(U$2,Kraftvärmeprod!$B$1:$AG$1,0),FALSE)/1,0)-IFERROR(VLOOKUP($B399,'Slutlig allokering kvv'!$B$2:$AC$462,MATCH(U$3,'Slutlig allokering kvv'!$B$1:$AJ$1,0),FALSE)/1,0)</f>
        <v>0</v>
      </c>
      <c r="V399">
        <f>IFERROR(VLOOKUP($B399,Kraftvärmeprod!$B$1:$AH$479,MATCH(V$2,Kraftvärmeprod!$B$1:$AG$1,0),FALSE)/1,0)-IFERROR(VLOOKUP($B399,'Slutlig allokering kvv'!$B$2:$AC$462,MATCH(V$3,'Slutlig allokering kvv'!$B$1:$AJ$1,0),FALSE)/1,0)</f>
        <v>0</v>
      </c>
      <c r="W399">
        <f>IFERROR(VLOOKUP($B399,Kraftvärmeprod!$B$1:$AH$479,MATCH(W$2,Kraftvärmeprod!$B$1:$AG$1,0),FALSE)/1,0)-IFERROR(VLOOKUP($B399,'Slutlig allokering kvv'!$B$2:$AC$462,MATCH(W$3,'Slutlig allokering kvv'!$B$1:$AJ$1,0),FALSE)/1,0)</f>
        <v>0</v>
      </c>
      <c r="X399">
        <f>IFERROR(VLOOKUP($B399,Kraftvärmeprod!$B$1:$AH$479,MATCH(X$2,Kraftvärmeprod!$B$1:$AG$1,0),FALSE)/1,0)-IFERROR(VLOOKUP($B399,'Slutlig allokering kvv'!$B$2:$AC$462,MATCH(X$3,'Slutlig allokering kvv'!$B$1:$AJ$1,0),FALSE)/1,0)</f>
        <v>0</v>
      </c>
      <c r="Y399">
        <f>IFERROR(VLOOKUP($B399,Kraftvärmeprod!$B$1:$AH$479,MATCH(Y$2,Kraftvärmeprod!$B$1:$AG$1,0),FALSE)/1,0)-IFERROR(VLOOKUP($B399,'Slutlig allokering kvv'!$B$2:$AC$462,MATCH(Y$3,'Slutlig allokering kvv'!$B$1:$AJ$1,0),FALSE)/1,0)</f>
        <v>0</v>
      </c>
      <c r="Z399">
        <f>IFERROR(VLOOKUP($B399,Kraftvärmeprod!$B$1:$AH$479,MATCH(Z$2,Kraftvärmeprod!$B$1:$AG$1,0),FALSE)/1,0)-IFERROR(VLOOKUP($B399,'Slutlig allokering kvv'!$B$2:$AC$462,MATCH(Z$3,'Slutlig allokering kvv'!$B$1:$AJ$1,0),FALSE)/1,0)</f>
        <v>0</v>
      </c>
      <c r="AA399">
        <f>IFERROR(VLOOKUP($B399,Kraftvärmeprod!$B$1:$AH$479,MATCH(AA$2,Kraftvärmeprod!$B$1:$AG$1,0),FALSE)/1,0)-IFERROR(VLOOKUP($B399,'Slutlig allokering kvv'!$B$2:$AC$462,MATCH(AA$3,'Slutlig allokering kvv'!$B$1:$AJ$1,0),FALSE)/1,0)</f>
        <v>0</v>
      </c>
      <c r="AE399">
        <f t="shared" si="12"/>
        <v>0</v>
      </c>
      <c r="AG399">
        <f>IFERROR(VLOOKUP(B399,'Slutlig allokering kvv'!$B$2:$AJ$462,MATCH("Summa slutlig allokerad tillförd energi (utan hjälpel och rökgaskondensering):",'Slutlig allokering kvv'!$B$1:$AK$1,0),FALSE)/1,"")</f>
        <v>0</v>
      </c>
      <c r="AI399" s="137" t="str">
        <f>IFERROR(1-VLOOKUP(B399,'Slutlig allokering kvv'!$B$2:$AJ$462,MATCH("Andel av bränsle i kvv som allokerats till värme, exklusive rökgaskondensering och hjälpel",'Slutlig allokering kvv'!$B$1:$AK$1,0),FALSE),"")</f>
        <v/>
      </c>
      <c r="AK399" s="137" t="str">
        <f t="shared" si="13"/>
        <v/>
      </c>
    </row>
    <row r="400" spans="1:37" x14ac:dyDescent="0.25">
      <c r="A400" s="2" t="s">
        <v>583</v>
      </c>
      <c r="B400" s="2" t="s">
        <v>587</v>
      </c>
      <c r="C400">
        <f>IFERROR(VLOOKUP($B400,Kraftvärmeprod!$B$1:$AH$479,MATCH(C$3,Kraftvärmeprod!$B$1:$AG$1,0),FALSE)/1,"")</f>
        <v>559.11300000000006</v>
      </c>
      <c r="D400">
        <f>IFERROR(VLOOKUP($B400,Kraftvärmeprod!$B$1:$AH$479,MATCH(D$3,Kraftvärmeprod!$B$1:$AG$1,0),FALSE)/1,"")</f>
        <v>161.59200000000001</v>
      </c>
      <c r="E400">
        <f>IFERROR(VLOOKUP($B400,Kraftvärmeprod!$B$1:$AH$479,MATCH(E$2,Kraftvärmeprod!$B$1:$AG$1,0),FALSE)/1,0)-IFERROR(VLOOKUP($B400,'Slutlig allokering kvv'!$B$2:$AC$462,MATCH(E$3,'Slutlig allokering kvv'!$B$1:$AJ$1,0),FALSE)/1,0)</f>
        <v>0</v>
      </c>
      <c r="F400">
        <f>IFERROR(VLOOKUP($B400,Kraftvärmeprod!$B$1:$AH$479,MATCH(F$2,Kraftvärmeprod!$B$1:$AG$1,0),FALSE)/1,0)-IFERROR(VLOOKUP($B400,'Slutlig allokering kvv'!$B$2:$AC$462,MATCH(F$3,'Slutlig allokering kvv'!$B$1:$AJ$1,0),FALSE)/1,0)</f>
        <v>0</v>
      </c>
      <c r="G400">
        <f>IFERROR(VLOOKUP($B400,Kraftvärmeprod!$B$1:$AH$479,MATCH(G$2,Kraftvärmeprod!$B$1:$AG$1,0),FALSE)/1,0)-IFERROR(VLOOKUP($B400,'Slutlig allokering kvv'!$B$2:$AC$462,MATCH(G$3,'Slutlig allokering kvv'!$B$1:$AJ$1,0),FALSE)/1,0)</f>
        <v>37.360299999999995</v>
      </c>
      <c r="H400">
        <f>IFERROR(VLOOKUP($B400,Kraftvärmeprod!$B$1:$AH$479,MATCH(H$2,Kraftvärmeprod!$B$1:$AG$1,0),FALSE)/1,0)-IFERROR(VLOOKUP($B400,'Slutlig allokering kvv'!$B$2:$AC$462,MATCH(H$3,'Slutlig allokering kvv'!$B$1:$AJ$1,0),FALSE)/1,0)</f>
        <v>0</v>
      </c>
      <c r="I400">
        <f>IFERROR(VLOOKUP($B400,Kraftvärmeprod!$B$1:$AH$479,MATCH(I$2,Kraftvärmeprod!$B$1:$AG$1,0),FALSE)/1,0)-IFERROR(VLOOKUP($B400,'Slutlig allokering kvv'!$B$2:$AC$462,MATCH(I$3,'Slutlig allokering kvv'!$B$1:$AJ$1,0),FALSE)/1,0)</f>
        <v>1.0809500000000001</v>
      </c>
      <c r="J400">
        <f>IFERROR(VLOOKUP($B400,Kraftvärmeprod!$B$1:$AH$479,MATCH(J$2,Kraftvärmeprod!$B$1:$AG$1,0),FALSE)/1,0)-IFERROR(VLOOKUP($B400,'Slutlig allokering kvv'!$B$2:$AC$462,MATCH(J$3,'Slutlig allokering kvv'!$B$1:$AJ$1,0),FALSE)/1,0)</f>
        <v>0</v>
      </c>
      <c r="K400">
        <f>IFERROR(VLOOKUP($B400,Kraftvärmeprod!$B$1:$AH$479,MATCH(K$2,Kraftvärmeprod!$B$1:$AG$1,0),FALSE)/1,0)-IFERROR(VLOOKUP($B400,'Slutlig allokering kvv'!$B$2:$AC$462,MATCH(K$3,'Slutlig allokering kvv'!$B$1:$AJ$1,0),FALSE)/1,0)</f>
        <v>0</v>
      </c>
      <c r="L400">
        <f>IFERROR(VLOOKUP($B400,Kraftvärmeprod!$B$1:$AH$479,MATCH(L$2,Kraftvärmeprod!$B$1:$AG$1,0),FALSE)/1,0)-IFERROR(VLOOKUP($B400,'Slutlig allokering kvv'!$B$2:$AC$462,MATCH(L$3,'Slutlig allokering kvv'!$B$1:$AJ$1,0),FALSE)/1,0)</f>
        <v>198.03500000000003</v>
      </c>
      <c r="M400">
        <f>IFERROR(VLOOKUP($B400,Kraftvärmeprod!$B$1:$AH$479,MATCH(M$2,Kraftvärmeprod!$B$1:$AG$1,0),FALSE)/1,0)-IFERROR(VLOOKUP($B400,'Slutlig allokering kvv'!$B$2:$AC$462,MATCH(M$3,'Slutlig allokering kvv'!$B$1:$AJ$1,0),FALSE)/1,0)</f>
        <v>0</v>
      </c>
      <c r="N400">
        <f>IFERROR(VLOOKUP($B400,Kraftvärmeprod!$B$1:$AH$479,MATCH(N$2,Kraftvärmeprod!$B$1:$AG$1,0),FALSE)/1,0)-IFERROR(VLOOKUP($B400,'Slutlig allokering kvv'!$B$2:$AC$462,MATCH(N$3,'Slutlig allokering kvv'!$B$1:$AJ$1,0),FALSE)/1,0)</f>
        <v>2.3155999999999999</v>
      </c>
      <c r="O400">
        <f>IFERROR(VLOOKUP($B400,Kraftvärmeprod!$B$1:$AH$479,MATCH(O$2,Kraftvärmeprod!$B$1:$AG$1,0),FALSE)/1,0)-IFERROR(VLOOKUP($B400,'Slutlig allokering kvv'!$B$2:$AC$462,MATCH(O$3,'Slutlig allokering kvv'!$B$1:$AJ$1,0),FALSE)/1,0)</f>
        <v>27.710400000000007</v>
      </c>
      <c r="P400">
        <f>IFERROR(VLOOKUP($B400,Kraftvärmeprod!$B$1:$AH$479,MATCH(P$2,Kraftvärmeprod!$B$1:$AG$1,0),FALSE)/1,0)-IFERROR(VLOOKUP($B400,'Slutlig allokering kvv'!$B$2:$AC$462,MATCH(P$3,'Slutlig allokering kvv'!$B$1:$AJ$1,0),FALSE)/1,0)</f>
        <v>71.126900000000006</v>
      </c>
      <c r="Q400">
        <f>IFERROR(VLOOKUP($B400,Kraftvärmeprod!$B$1:$AH$479,MATCH(Q$2,Kraftvärmeprod!$B$1:$AG$1,0),FALSE)/1,0)-IFERROR(VLOOKUP($B400,'Slutlig allokering kvv'!$B$2:$AC$462,MATCH(Q$3,'Slutlig allokering kvv'!$B$1:$AJ$1,0),FALSE)/1,0)</f>
        <v>0</v>
      </c>
      <c r="R400">
        <f>IFERROR(VLOOKUP($B400,Kraftvärmeprod!$B$1:$AH$479,MATCH(R$2,Kraftvärmeprod!$B$1:$AG$1,0),FALSE)/1,0)-IFERROR(VLOOKUP($B400,'Slutlig allokering kvv'!$B$2:$AC$462,MATCH(R$3,'Slutlig allokering kvv'!$B$1:$AJ$1,0),FALSE)/1,0)</f>
        <v>0</v>
      </c>
      <c r="S400">
        <f>IFERROR(VLOOKUP($B400,Kraftvärmeprod!$B$1:$AH$479,MATCH(S$2,Kraftvärmeprod!$B$1:$AG$1,0),FALSE)/1,0)-IFERROR(VLOOKUP($B400,'Slutlig allokering kvv'!$B$2:$AC$462,MATCH(S$3,'Slutlig allokering kvv'!$B$1:$AJ$1,0),FALSE)/1,0)</f>
        <v>11.633700000000001</v>
      </c>
      <c r="T400" s="6">
        <f>IFERROR(VLOOKUP($B400,Miljö!$B$1:$S$477,MATCH(T$2,Miljö!$B$1:$X$1,0),FALSE)/1,0)-IFERROR(VLOOKUP($B400,'Slutlig allokering kvv'!$B$2:$AC$462,MATCH(T$3,'Slutlig allokering kvv'!$B$1:$AJ$1,0),FALSE)/1,0)</f>
        <v>15.580399999999997</v>
      </c>
      <c r="U400">
        <f>IFERROR(VLOOKUP($B400,Kraftvärmeprod!$B$1:$AH$479,MATCH(U$2,Kraftvärmeprod!$B$1:$AG$1,0),FALSE)/1,0)-IFERROR(VLOOKUP($B400,'Slutlig allokering kvv'!$B$2:$AC$462,MATCH(U$3,'Slutlig allokering kvv'!$B$1:$AJ$1,0),FALSE)/1,0)</f>
        <v>0</v>
      </c>
      <c r="V400">
        <f>IFERROR(VLOOKUP($B400,Kraftvärmeprod!$B$1:$AH$479,MATCH(V$2,Kraftvärmeprod!$B$1:$AG$1,0),FALSE)/1,0)-IFERROR(VLOOKUP($B400,'Slutlig allokering kvv'!$B$2:$AC$462,MATCH(V$3,'Slutlig allokering kvv'!$B$1:$AJ$1,0),FALSE)/1,0)</f>
        <v>0</v>
      </c>
      <c r="W400">
        <f>IFERROR(VLOOKUP($B400,Kraftvärmeprod!$B$1:$AH$479,MATCH(W$2,Kraftvärmeprod!$B$1:$AG$1,0),FALSE)/1,0)-IFERROR(VLOOKUP($B400,'Slutlig allokering kvv'!$B$2:$AC$462,MATCH(W$3,'Slutlig allokering kvv'!$B$1:$AJ$1,0),FALSE)/1,0)</f>
        <v>0</v>
      </c>
      <c r="X400">
        <f>IFERROR(VLOOKUP($B400,Kraftvärmeprod!$B$1:$AH$479,MATCH(X$2,Kraftvärmeprod!$B$1:$AG$1,0),FALSE)/1,0)-IFERROR(VLOOKUP($B400,'Slutlig allokering kvv'!$B$2:$AC$462,MATCH(X$3,'Slutlig allokering kvv'!$B$1:$AJ$1,0),FALSE)/1,0)</f>
        <v>0</v>
      </c>
      <c r="Y400">
        <f>IFERROR(VLOOKUP($B400,Kraftvärmeprod!$B$1:$AH$479,MATCH(Y$2,Kraftvärmeprod!$B$1:$AG$1,0),FALSE)/1,0)-IFERROR(VLOOKUP($B400,'Slutlig allokering kvv'!$B$2:$AC$462,MATCH(Y$3,'Slutlig allokering kvv'!$B$1:$AJ$1,0),FALSE)/1,0)</f>
        <v>0</v>
      </c>
      <c r="Z400">
        <f>IFERROR(VLOOKUP($B400,Kraftvärmeprod!$B$1:$AH$479,MATCH(Z$2,Kraftvärmeprod!$B$1:$AG$1,0),FALSE)/1,0)-IFERROR(VLOOKUP($B400,'Slutlig allokering kvv'!$B$2:$AC$462,MATCH(Z$3,'Slutlig allokering kvv'!$B$1:$AJ$1,0),FALSE)/1,0)</f>
        <v>0</v>
      </c>
      <c r="AA400">
        <f>IFERROR(VLOOKUP($B400,Kraftvärmeprod!$B$1:$AH$479,MATCH(AA$2,Kraftvärmeprod!$B$1:$AG$1,0),FALSE)/1,0)-IFERROR(VLOOKUP($B400,'Slutlig allokering kvv'!$B$2:$AC$462,MATCH(AA$3,'Slutlig allokering kvv'!$B$1:$AJ$1,0),FALSE)/1,0)</f>
        <v>0</v>
      </c>
      <c r="AE400">
        <f t="shared" si="12"/>
        <v>349.26284999999996</v>
      </c>
      <c r="AG400">
        <f>IFERROR(VLOOKUP(B400,'Slutlig allokering kvv'!$B$2:$AJ$462,MATCH("Summa slutlig allokerad tillförd energi (utan hjälpel och rökgaskondensering):",'Slutlig allokering kvv'!$B$1:$AK$1,0),FALSE)/1,"")</f>
        <v>466.93315000000001</v>
      </c>
      <c r="AI400" s="137">
        <f>IFERROR(1-VLOOKUP(B400,'Slutlig allokering kvv'!$B$2:$AJ$462,MATCH("Andel av bränsle i kvv som allokerats till värme, exklusive rökgaskondensering och hjälpel",'Slutlig allokering kvv'!$B$1:$AK$1,0),FALSE),"")</f>
        <v>0.42791541492484653</v>
      </c>
      <c r="AK400" s="137">
        <f t="shared" si="13"/>
        <v>0.42791541492484647</v>
      </c>
    </row>
    <row r="401" spans="1:37" x14ac:dyDescent="0.25">
      <c r="A401" s="2" t="s">
        <v>588</v>
      </c>
      <c r="B401" s="2" t="s">
        <v>589</v>
      </c>
      <c r="C401" t="str">
        <f>IFERROR(VLOOKUP($B401,Kraftvärmeprod!$B$1:$AH$479,MATCH(C$3,Kraftvärmeprod!$B$1:$AG$1,0),FALSE)/1,"")</f>
        <v/>
      </c>
      <c r="D401" t="str">
        <f>IFERROR(VLOOKUP($B401,Kraftvärmeprod!$B$1:$AH$479,MATCH(D$3,Kraftvärmeprod!$B$1:$AG$1,0),FALSE)/1,"")</f>
        <v/>
      </c>
      <c r="E401">
        <f>IFERROR(VLOOKUP($B401,Kraftvärmeprod!$B$1:$AH$479,MATCH(E$2,Kraftvärmeprod!$B$1:$AG$1,0),FALSE)/1,0)-IFERROR(VLOOKUP($B401,'Slutlig allokering kvv'!$B$2:$AC$462,MATCH(E$3,'Slutlig allokering kvv'!$B$1:$AJ$1,0),FALSE)/1,0)</f>
        <v>0</v>
      </c>
      <c r="F401">
        <f>IFERROR(VLOOKUP($B401,Kraftvärmeprod!$B$1:$AH$479,MATCH(F$2,Kraftvärmeprod!$B$1:$AG$1,0),FALSE)/1,0)-IFERROR(VLOOKUP($B401,'Slutlig allokering kvv'!$B$2:$AC$462,MATCH(F$3,'Slutlig allokering kvv'!$B$1:$AJ$1,0),FALSE)/1,0)</f>
        <v>0</v>
      </c>
      <c r="G401">
        <f>IFERROR(VLOOKUP($B401,Kraftvärmeprod!$B$1:$AH$479,MATCH(G$2,Kraftvärmeprod!$B$1:$AG$1,0),FALSE)/1,0)-IFERROR(VLOOKUP($B401,'Slutlig allokering kvv'!$B$2:$AC$462,MATCH(G$3,'Slutlig allokering kvv'!$B$1:$AJ$1,0),FALSE)/1,0)</f>
        <v>0</v>
      </c>
      <c r="H401">
        <f>IFERROR(VLOOKUP($B401,Kraftvärmeprod!$B$1:$AH$479,MATCH(H$2,Kraftvärmeprod!$B$1:$AG$1,0),FALSE)/1,0)-IFERROR(VLOOKUP($B401,'Slutlig allokering kvv'!$B$2:$AC$462,MATCH(H$3,'Slutlig allokering kvv'!$B$1:$AJ$1,0),FALSE)/1,0)</f>
        <v>0</v>
      </c>
      <c r="I401">
        <f>IFERROR(VLOOKUP($B401,Kraftvärmeprod!$B$1:$AH$479,MATCH(I$2,Kraftvärmeprod!$B$1:$AG$1,0),FALSE)/1,0)-IFERROR(VLOOKUP($B401,'Slutlig allokering kvv'!$B$2:$AC$462,MATCH(I$3,'Slutlig allokering kvv'!$B$1:$AJ$1,0),FALSE)/1,0)</f>
        <v>0</v>
      </c>
      <c r="J401">
        <f>IFERROR(VLOOKUP($B401,Kraftvärmeprod!$B$1:$AH$479,MATCH(J$2,Kraftvärmeprod!$B$1:$AG$1,0),FALSE)/1,0)-IFERROR(VLOOKUP($B401,'Slutlig allokering kvv'!$B$2:$AC$462,MATCH(J$3,'Slutlig allokering kvv'!$B$1:$AJ$1,0),FALSE)/1,0)</f>
        <v>0</v>
      </c>
      <c r="K401">
        <f>IFERROR(VLOOKUP($B401,Kraftvärmeprod!$B$1:$AH$479,MATCH(K$2,Kraftvärmeprod!$B$1:$AG$1,0),FALSE)/1,0)-IFERROR(VLOOKUP($B401,'Slutlig allokering kvv'!$B$2:$AC$462,MATCH(K$3,'Slutlig allokering kvv'!$B$1:$AJ$1,0),FALSE)/1,0)</f>
        <v>0</v>
      </c>
      <c r="L401">
        <f>IFERROR(VLOOKUP($B401,Kraftvärmeprod!$B$1:$AH$479,MATCH(L$2,Kraftvärmeprod!$B$1:$AG$1,0),FALSE)/1,0)-IFERROR(VLOOKUP($B401,'Slutlig allokering kvv'!$B$2:$AC$462,MATCH(L$3,'Slutlig allokering kvv'!$B$1:$AJ$1,0),FALSE)/1,0)</f>
        <v>0</v>
      </c>
      <c r="M401">
        <f>IFERROR(VLOOKUP($B401,Kraftvärmeprod!$B$1:$AH$479,MATCH(M$2,Kraftvärmeprod!$B$1:$AG$1,0),FALSE)/1,0)-IFERROR(VLOOKUP($B401,'Slutlig allokering kvv'!$B$2:$AC$462,MATCH(M$3,'Slutlig allokering kvv'!$B$1:$AJ$1,0),FALSE)/1,0)</f>
        <v>0</v>
      </c>
      <c r="N401">
        <f>IFERROR(VLOOKUP($B401,Kraftvärmeprod!$B$1:$AH$479,MATCH(N$2,Kraftvärmeprod!$B$1:$AG$1,0),FALSE)/1,0)-IFERROR(VLOOKUP($B401,'Slutlig allokering kvv'!$B$2:$AC$462,MATCH(N$3,'Slutlig allokering kvv'!$B$1:$AJ$1,0),FALSE)/1,0)</f>
        <v>0</v>
      </c>
      <c r="O401">
        <f>IFERROR(VLOOKUP($B401,Kraftvärmeprod!$B$1:$AH$479,MATCH(O$2,Kraftvärmeprod!$B$1:$AG$1,0),FALSE)/1,0)-IFERROR(VLOOKUP($B401,'Slutlig allokering kvv'!$B$2:$AC$462,MATCH(O$3,'Slutlig allokering kvv'!$B$1:$AJ$1,0),FALSE)/1,0)</f>
        <v>0</v>
      </c>
      <c r="P401">
        <f>IFERROR(VLOOKUP($B401,Kraftvärmeprod!$B$1:$AH$479,MATCH(P$2,Kraftvärmeprod!$B$1:$AG$1,0),FALSE)/1,0)-IFERROR(VLOOKUP($B401,'Slutlig allokering kvv'!$B$2:$AC$462,MATCH(P$3,'Slutlig allokering kvv'!$B$1:$AJ$1,0),FALSE)/1,0)</f>
        <v>0</v>
      </c>
      <c r="Q401">
        <f>IFERROR(VLOOKUP($B401,Kraftvärmeprod!$B$1:$AH$479,MATCH(Q$2,Kraftvärmeprod!$B$1:$AG$1,0),FALSE)/1,0)-IFERROR(VLOOKUP($B401,'Slutlig allokering kvv'!$B$2:$AC$462,MATCH(Q$3,'Slutlig allokering kvv'!$B$1:$AJ$1,0),FALSE)/1,0)</f>
        <v>0</v>
      </c>
      <c r="R401">
        <f>IFERROR(VLOOKUP($B401,Kraftvärmeprod!$B$1:$AH$479,MATCH(R$2,Kraftvärmeprod!$B$1:$AG$1,0),FALSE)/1,0)-IFERROR(VLOOKUP($B401,'Slutlig allokering kvv'!$B$2:$AC$462,MATCH(R$3,'Slutlig allokering kvv'!$B$1:$AJ$1,0),FALSE)/1,0)</f>
        <v>0</v>
      </c>
      <c r="S401">
        <f>IFERROR(VLOOKUP($B401,Kraftvärmeprod!$B$1:$AH$479,MATCH(S$2,Kraftvärmeprod!$B$1:$AG$1,0),FALSE)/1,0)-IFERROR(VLOOKUP($B401,'Slutlig allokering kvv'!$B$2:$AC$462,MATCH(S$3,'Slutlig allokering kvv'!$B$1:$AJ$1,0),FALSE)/1,0)</f>
        <v>0</v>
      </c>
      <c r="T401" s="6">
        <f>IFERROR(VLOOKUP($B401,Miljö!$B$1:$S$477,MATCH(T$2,Miljö!$B$1:$X$1,0),FALSE)/1,0)-IFERROR(VLOOKUP($B401,'Slutlig allokering kvv'!$B$2:$AC$462,MATCH(T$3,'Slutlig allokering kvv'!$B$1:$AJ$1,0),FALSE)/1,0)</f>
        <v>0</v>
      </c>
      <c r="U401">
        <f>IFERROR(VLOOKUP($B401,Kraftvärmeprod!$B$1:$AH$479,MATCH(U$2,Kraftvärmeprod!$B$1:$AG$1,0),FALSE)/1,0)-IFERROR(VLOOKUP($B401,'Slutlig allokering kvv'!$B$2:$AC$462,MATCH(U$3,'Slutlig allokering kvv'!$B$1:$AJ$1,0),FALSE)/1,0)</f>
        <v>0</v>
      </c>
      <c r="V401">
        <f>IFERROR(VLOOKUP($B401,Kraftvärmeprod!$B$1:$AH$479,MATCH(V$2,Kraftvärmeprod!$B$1:$AG$1,0),FALSE)/1,0)-IFERROR(VLOOKUP($B401,'Slutlig allokering kvv'!$B$2:$AC$462,MATCH(V$3,'Slutlig allokering kvv'!$B$1:$AJ$1,0),FALSE)/1,0)</f>
        <v>0</v>
      </c>
      <c r="W401">
        <f>IFERROR(VLOOKUP($B401,Kraftvärmeprod!$B$1:$AH$479,MATCH(W$2,Kraftvärmeprod!$B$1:$AG$1,0),FALSE)/1,0)-IFERROR(VLOOKUP($B401,'Slutlig allokering kvv'!$B$2:$AC$462,MATCH(W$3,'Slutlig allokering kvv'!$B$1:$AJ$1,0),FALSE)/1,0)</f>
        <v>0</v>
      </c>
      <c r="X401">
        <f>IFERROR(VLOOKUP($B401,Kraftvärmeprod!$B$1:$AH$479,MATCH(X$2,Kraftvärmeprod!$B$1:$AG$1,0),FALSE)/1,0)-IFERROR(VLOOKUP($B401,'Slutlig allokering kvv'!$B$2:$AC$462,MATCH(X$3,'Slutlig allokering kvv'!$B$1:$AJ$1,0),FALSE)/1,0)</f>
        <v>0</v>
      </c>
      <c r="Y401">
        <f>IFERROR(VLOOKUP($B401,Kraftvärmeprod!$B$1:$AH$479,MATCH(Y$2,Kraftvärmeprod!$B$1:$AG$1,0),FALSE)/1,0)-IFERROR(VLOOKUP($B401,'Slutlig allokering kvv'!$B$2:$AC$462,MATCH(Y$3,'Slutlig allokering kvv'!$B$1:$AJ$1,0),FALSE)/1,0)</f>
        <v>0</v>
      </c>
      <c r="Z401">
        <f>IFERROR(VLOOKUP($B401,Kraftvärmeprod!$B$1:$AH$479,MATCH(Z$2,Kraftvärmeprod!$B$1:$AG$1,0),FALSE)/1,0)-IFERROR(VLOOKUP($B401,'Slutlig allokering kvv'!$B$2:$AC$462,MATCH(Z$3,'Slutlig allokering kvv'!$B$1:$AJ$1,0),FALSE)/1,0)</f>
        <v>0</v>
      </c>
      <c r="AA401">
        <f>IFERROR(VLOOKUP($B401,Kraftvärmeprod!$B$1:$AH$479,MATCH(AA$2,Kraftvärmeprod!$B$1:$AG$1,0),FALSE)/1,0)-IFERROR(VLOOKUP($B401,'Slutlig allokering kvv'!$B$2:$AC$462,MATCH(AA$3,'Slutlig allokering kvv'!$B$1:$AJ$1,0),FALSE)/1,0)</f>
        <v>0</v>
      </c>
      <c r="AE401">
        <f t="shared" si="12"/>
        <v>0</v>
      </c>
      <c r="AG401">
        <f>IFERROR(VLOOKUP(B401,'Slutlig allokering kvv'!$B$2:$AJ$462,MATCH("Summa slutlig allokerad tillförd energi (utan hjälpel och rökgaskondensering):",'Slutlig allokering kvv'!$B$1:$AK$1,0),FALSE)/1,"")</f>
        <v>0</v>
      </c>
      <c r="AI401" s="137" t="str">
        <f>IFERROR(1-VLOOKUP(B401,'Slutlig allokering kvv'!$B$2:$AJ$462,MATCH("Andel av bränsle i kvv som allokerats till värme, exklusive rökgaskondensering och hjälpel",'Slutlig allokering kvv'!$B$1:$AK$1,0),FALSE),"")</f>
        <v/>
      </c>
      <c r="AK401" s="137" t="str">
        <f t="shared" si="13"/>
        <v/>
      </c>
    </row>
    <row r="402" spans="1:37" x14ac:dyDescent="0.25">
      <c r="A402" s="2" t="s">
        <v>590</v>
      </c>
      <c r="B402" s="2" t="s">
        <v>591</v>
      </c>
      <c r="C402" t="str">
        <f>IFERROR(VLOOKUP($B402,Kraftvärmeprod!$B$1:$AH$479,MATCH(C$3,Kraftvärmeprod!$B$1:$AG$1,0),FALSE)/1,"")</f>
        <v/>
      </c>
      <c r="D402" t="str">
        <f>IFERROR(VLOOKUP($B402,Kraftvärmeprod!$B$1:$AH$479,MATCH(D$3,Kraftvärmeprod!$B$1:$AG$1,0),FALSE)/1,"")</f>
        <v/>
      </c>
      <c r="E402">
        <f>IFERROR(VLOOKUP($B402,Kraftvärmeprod!$B$1:$AH$479,MATCH(E$2,Kraftvärmeprod!$B$1:$AG$1,0),FALSE)/1,0)-IFERROR(VLOOKUP($B402,'Slutlig allokering kvv'!$B$2:$AC$462,MATCH(E$3,'Slutlig allokering kvv'!$B$1:$AJ$1,0),FALSE)/1,0)</f>
        <v>0</v>
      </c>
      <c r="F402">
        <f>IFERROR(VLOOKUP($B402,Kraftvärmeprod!$B$1:$AH$479,MATCH(F$2,Kraftvärmeprod!$B$1:$AG$1,0),FALSE)/1,0)-IFERROR(VLOOKUP($B402,'Slutlig allokering kvv'!$B$2:$AC$462,MATCH(F$3,'Slutlig allokering kvv'!$B$1:$AJ$1,0),FALSE)/1,0)</f>
        <v>0</v>
      </c>
      <c r="G402">
        <f>IFERROR(VLOOKUP($B402,Kraftvärmeprod!$B$1:$AH$479,MATCH(G$2,Kraftvärmeprod!$B$1:$AG$1,0),FALSE)/1,0)-IFERROR(VLOOKUP($B402,'Slutlig allokering kvv'!$B$2:$AC$462,MATCH(G$3,'Slutlig allokering kvv'!$B$1:$AJ$1,0),FALSE)/1,0)</f>
        <v>0</v>
      </c>
      <c r="H402">
        <f>IFERROR(VLOOKUP($B402,Kraftvärmeprod!$B$1:$AH$479,MATCH(H$2,Kraftvärmeprod!$B$1:$AG$1,0),FALSE)/1,0)-IFERROR(VLOOKUP($B402,'Slutlig allokering kvv'!$B$2:$AC$462,MATCH(H$3,'Slutlig allokering kvv'!$B$1:$AJ$1,0),FALSE)/1,0)</f>
        <v>0</v>
      </c>
      <c r="I402">
        <f>IFERROR(VLOOKUP($B402,Kraftvärmeprod!$B$1:$AH$479,MATCH(I$2,Kraftvärmeprod!$B$1:$AG$1,0),FALSE)/1,0)-IFERROR(VLOOKUP($B402,'Slutlig allokering kvv'!$B$2:$AC$462,MATCH(I$3,'Slutlig allokering kvv'!$B$1:$AJ$1,0),FALSE)/1,0)</f>
        <v>0</v>
      </c>
      <c r="J402">
        <f>IFERROR(VLOOKUP($B402,Kraftvärmeprod!$B$1:$AH$479,MATCH(J$2,Kraftvärmeprod!$B$1:$AG$1,0),FALSE)/1,0)-IFERROR(VLOOKUP($B402,'Slutlig allokering kvv'!$B$2:$AC$462,MATCH(J$3,'Slutlig allokering kvv'!$B$1:$AJ$1,0),FALSE)/1,0)</f>
        <v>0</v>
      </c>
      <c r="K402">
        <f>IFERROR(VLOOKUP($B402,Kraftvärmeprod!$B$1:$AH$479,MATCH(K$2,Kraftvärmeprod!$B$1:$AG$1,0),FALSE)/1,0)-IFERROR(VLOOKUP($B402,'Slutlig allokering kvv'!$B$2:$AC$462,MATCH(K$3,'Slutlig allokering kvv'!$B$1:$AJ$1,0),FALSE)/1,0)</f>
        <v>0</v>
      </c>
      <c r="L402">
        <f>IFERROR(VLOOKUP($B402,Kraftvärmeprod!$B$1:$AH$479,MATCH(L$2,Kraftvärmeprod!$B$1:$AG$1,0),FALSE)/1,0)-IFERROR(VLOOKUP($B402,'Slutlig allokering kvv'!$B$2:$AC$462,MATCH(L$3,'Slutlig allokering kvv'!$B$1:$AJ$1,0),FALSE)/1,0)</f>
        <v>0</v>
      </c>
      <c r="M402">
        <f>IFERROR(VLOOKUP($B402,Kraftvärmeprod!$B$1:$AH$479,MATCH(M$2,Kraftvärmeprod!$B$1:$AG$1,0),FALSE)/1,0)-IFERROR(VLOOKUP($B402,'Slutlig allokering kvv'!$B$2:$AC$462,MATCH(M$3,'Slutlig allokering kvv'!$B$1:$AJ$1,0),FALSE)/1,0)</f>
        <v>0</v>
      </c>
      <c r="N402">
        <f>IFERROR(VLOOKUP($B402,Kraftvärmeprod!$B$1:$AH$479,MATCH(N$2,Kraftvärmeprod!$B$1:$AG$1,0),FALSE)/1,0)-IFERROR(VLOOKUP($B402,'Slutlig allokering kvv'!$B$2:$AC$462,MATCH(N$3,'Slutlig allokering kvv'!$B$1:$AJ$1,0),FALSE)/1,0)</f>
        <v>0</v>
      </c>
      <c r="O402">
        <f>IFERROR(VLOOKUP($B402,Kraftvärmeprod!$B$1:$AH$479,MATCH(O$2,Kraftvärmeprod!$B$1:$AG$1,0),FALSE)/1,0)-IFERROR(VLOOKUP($B402,'Slutlig allokering kvv'!$B$2:$AC$462,MATCH(O$3,'Slutlig allokering kvv'!$B$1:$AJ$1,0),FALSE)/1,0)</f>
        <v>0</v>
      </c>
      <c r="P402">
        <f>IFERROR(VLOOKUP($B402,Kraftvärmeprod!$B$1:$AH$479,MATCH(P$2,Kraftvärmeprod!$B$1:$AG$1,0),FALSE)/1,0)-IFERROR(VLOOKUP($B402,'Slutlig allokering kvv'!$B$2:$AC$462,MATCH(P$3,'Slutlig allokering kvv'!$B$1:$AJ$1,0),FALSE)/1,0)</f>
        <v>0</v>
      </c>
      <c r="Q402">
        <f>IFERROR(VLOOKUP($B402,Kraftvärmeprod!$B$1:$AH$479,MATCH(Q$2,Kraftvärmeprod!$B$1:$AG$1,0),FALSE)/1,0)-IFERROR(VLOOKUP($B402,'Slutlig allokering kvv'!$B$2:$AC$462,MATCH(Q$3,'Slutlig allokering kvv'!$B$1:$AJ$1,0),FALSE)/1,0)</f>
        <v>0</v>
      </c>
      <c r="R402">
        <f>IFERROR(VLOOKUP($B402,Kraftvärmeprod!$B$1:$AH$479,MATCH(R$2,Kraftvärmeprod!$B$1:$AG$1,0),FALSE)/1,0)-IFERROR(VLOOKUP($B402,'Slutlig allokering kvv'!$B$2:$AC$462,MATCH(R$3,'Slutlig allokering kvv'!$B$1:$AJ$1,0),FALSE)/1,0)</f>
        <v>0</v>
      </c>
      <c r="S402">
        <f>IFERROR(VLOOKUP($B402,Kraftvärmeprod!$B$1:$AH$479,MATCH(S$2,Kraftvärmeprod!$B$1:$AG$1,0),FALSE)/1,0)-IFERROR(VLOOKUP($B402,'Slutlig allokering kvv'!$B$2:$AC$462,MATCH(S$3,'Slutlig allokering kvv'!$B$1:$AJ$1,0),FALSE)/1,0)</f>
        <v>0</v>
      </c>
      <c r="T402" s="6">
        <f>IFERROR(VLOOKUP($B402,Miljö!$B$1:$S$477,MATCH(T$2,Miljö!$B$1:$X$1,0),FALSE)/1,0)-IFERROR(VLOOKUP($B402,'Slutlig allokering kvv'!$B$2:$AC$462,MATCH(T$3,'Slutlig allokering kvv'!$B$1:$AJ$1,0),FALSE)/1,0)</f>
        <v>0</v>
      </c>
      <c r="U402">
        <f>IFERROR(VLOOKUP($B402,Kraftvärmeprod!$B$1:$AH$479,MATCH(U$2,Kraftvärmeprod!$B$1:$AG$1,0),FALSE)/1,0)-IFERROR(VLOOKUP($B402,'Slutlig allokering kvv'!$B$2:$AC$462,MATCH(U$3,'Slutlig allokering kvv'!$B$1:$AJ$1,0),FALSE)/1,0)</f>
        <v>0</v>
      </c>
      <c r="V402">
        <f>IFERROR(VLOOKUP($B402,Kraftvärmeprod!$B$1:$AH$479,MATCH(V$2,Kraftvärmeprod!$B$1:$AG$1,0),FALSE)/1,0)-IFERROR(VLOOKUP($B402,'Slutlig allokering kvv'!$B$2:$AC$462,MATCH(V$3,'Slutlig allokering kvv'!$B$1:$AJ$1,0),FALSE)/1,0)</f>
        <v>0</v>
      </c>
      <c r="W402">
        <f>IFERROR(VLOOKUP($B402,Kraftvärmeprod!$B$1:$AH$479,MATCH(W$2,Kraftvärmeprod!$B$1:$AG$1,0),FALSE)/1,0)-IFERROR(VLOOKUP($B402,'Slutlig allokering kvv'!$B$2:$AC$462,MATCH(W$3,'Slutlig allokering kvv'!$B$1:$AJ$1,0),FALSE)/1,0)</f>
        <v>0</v>
      </c>
      <c r="X402">
        <f>IFERROR(VLOOKUP($B402,Kraftvärmeprod!$B$1:$AH$479,MATCH(X$2,Kraftvärmeprod!$B$1:$AG$1,0),FALSE)/1,0)-IFERROR(VLOOKUP($B402,'Slutlig allokering kvv'!$B$2:$AC$462,MATCH(X$3,'Slutlig allokering kvv'!$B$1:$AJ$1,0),FALSE)/1,0)</f>
        <v>0</v>
      </c>
      <c r="Y402">
        <f>IFERROR(VLOOKUP($B402,Kraftvärmeprod!$B$1:$AH$479,MATCH(Y$2,Kraftvärmeprod!$B$1:$AG$1,0),FALSE)/1,0)-IFERROR(VLOOKUP($B402,'Slutlig allokering kvv'!$B$2:$AC$462,MATCH(Y$3,'Slutlig allokering kvv'!$B$1:$AJ$1,0),FALSE)/1,0)</f>
        <v>0</v>
      </c>
      <c r="Z402">
        <f>IFERROR(VLOOKUP($B402,Kraftvärmeprod!$B$1:$AH$479,MATCH(Z$2,Kraftvärmeprod!$B$1:$AG$1,0),FALSE)/1,0)-IFERROR(VLOOKUP($B402,'Slutlig allokering kvv'!$B$2:$AC$462,MATCH(Z$3,'Slutlig allokering kvv'!$B$1:$AJ$1,0),FALSE)/1,0)</f>
        <v>0</v>
      </c>
      <c r="AA402">
        <f>IFERROR(VLOOKUP($B402,Kraftvärmeprod!$B$1:$AH$479,MATCH(AA$2,Kraftvärmeprod!$B$1:$AG$1,0),FALSE)/1,0)-IFERROR(VLOOKUP($B402,'Slutlig allokering kvv'!$B$2:$AC$462,MATCH(AA$3,'Slutlig allokering kvv'!$B$1:$AJ$1,0),FALSE)/1,0)</f>
        <v>0</v>
      </c>
      <c r="AE402">
        <f t="shared" si="12"/>
        <v>0</v>
      </c>
      <c r="AG402">
        <f>IFERROR(VLOOKUP(B402,'Slutlig allokering kvv'!$B$2:$AJ$462,MATCH("Summa slutlig allokerad tillförd energi (utan hjälpel och rökgaskondensering):",'Slutlig allokering kvv'!$B$1:$AK$1,0),FALSE)/1,"")</f>
        <v>0</v>
      </c>
      <c r="AI402" s="137" t="str">
        <f>IFERROR(1-VLOOKUP(B402,'Slutlig allokering kvv'!$B$2:$AJ$462,MATCH("Andel av bränsle i kvv som allokerats till värme, exklusive rökgaskondensering och hjälpel",'Slutlig allokering kvv'!$B$1:$AK$1,0),FALSE),"")</f>
        <v/>
      </c>
      <c r="AK402" s="137" t="str">
        <f t="shared" si="13"/>
        <v/>
      </c>
    </row>
    <row r="403" spans="1:37" x14ac:dyDescent="0.25">
      <c r="A403" s="2" t="s">
        <v>590</v>
      </c>
      <c r="B403" s="2" t="s">
        <v>592</v>
      </c>
      <c r="C403" t="str">
        <f>IFERROR(VLOOKUP($B403,Kraftvärmeprod!$B$1:$AH$479,MATCH(C$3,Kraftvärmeprod!$B$1:$AG$1,0),FALSE)/1,"")</f>
        <v/>
      </c>
      <c r="D403" t="str">
        <f>IFERROR(VLOOKUP($B403,Kraftvärmeprod!$B$1:$AH$479,MATCH(D$3,Kraftvärmeprod!$B$1:$AG$1,0),FALSE)/1,"")</f>
        <v/>
      </c>
      <c r="E403">
        <f>IFERROR(VLOOKUP($B403,Kraftvärmeprod!$B$1:$AH$479,MATCH(E$2,Kraftvärmeprod!$B$1:$AG$1,0),FALSE)/1,0)-IFERROR(VLOOKUP($B403,'Slutlig allokering kvv'!$B$2:$AC$462,MATCH(E$3,'Slutlig allokering kvv'!$B$1:$AJ$1,0),FALSE)/1,0)</f>
        <v>0</v>
      </c>
      <c r="F403">
        <f>IFERROR(VLOOKUP($B403,Kraftvärmeprod!$B$1:$AH$479,MATCH(F$2,Kraftvärmeprod!$B$1:$AG$1,0),FALSE)/1,0)-IFERROR(VLOOKUP($B403,'Slutlig allokering kvv'!$B$2:$AC$462,MATCH(F$3,'Slutlig allokering kvv'!$B$1:$AJ$1,0),FALSE)/1,0)</f>
        <v>0</v>
      </c>
      <c r="G403">
        <f>IFERROR(VLOOKUP($B403,Kraftvärmeprod!$B$1:$AH$479,MATCH(G$2,Kraftvärmeprod!$B$1:$AG$1,0),FALSE)/1,0)-IFERROR(VLOOKUP($B403,'Slutlig allokering kvv'!$B$2:$AC$462,MATCH(G$3,'Slutlig allokering kvv'!$B$1:$AJ$1,0),FALSE)/1,0)</f>
        <v>0</v>
      </c>
      <c r="H403">
        <f>IFERROR(VLOOKUP($B403,Kraftvärmeprod!$B$1:$AH$479,MATCH(H$2,Kraftvärmeprod!$B$1:$AG$1,0),FALSE)/1,0)-IFERROR(VLOOKUP($B403,'Slutlig allokering kvv'!$B$2:$AC$462,MATCH(H$3,'Slutlig allokering kvv'!$B$1:$AJ$1,0),FALSE)/1,0)</f>
        <v>0</v>
      </c>
      <c r="I403">
        <f>IFERROR(VLOOKUP($B403,Kraftvärmeprod!$B$1:$AH$479,MATCH(I$2,Kraftvärmeprod!$B$1:$AG$1,0),FALSE)/1,0)-IFERROR(VLOOKUP($B403,'Slutlig allokering kvv'!$B$2:$AC$462,MATCH(I$3,'Slutlig allokering kvv'!$B$1:$AJ$1,0),FALSE)/1,0)</f>
        <v>0</v>
      </c>
      <c r="J403">
        <f>IFERROR(VLOOKUP($B403,Kraftvärmeprod!$B$1:$AH$479,MATCH(J$2,Kraftvärmeprod!$B$1:$AG$1,0),FALSE)/1,0)-IFERROR(VLOOKUP($B403,'Slutlig allokering kvv'!$B$2:$AC$462,MATCH(J$3,'Slutlig allokering kvv'!$B$1:$AJ$1,0),FALSE)/1,0)</f>
        <v>0</v>
      </c>
      <c r="K403">
        <f>IFERROR(VLOOKUP($B403,Kraftvärmeprod!$B$1:$AH$479,MATCH(K$2,Kraftvärmeprod!$B$1:$AG$1,0),FALSE)/1,0)-IFERROR(VLOOKUP($B403,'Slutlig allokering kvv'!$B$2:$AC$462,MATCH(K$3,'Slutlig allokering kvv'!$B$1:$AJ$1,0),FALSE)/1,0)</f>
        <v>0</v>
      </c>
      <c r="L403">
        <f>IFERROR(VLOOKUP($B403,Kraftvärmeprod!$B$1:$AH$479,MATCH(L$2,Kraftvärmeprod!$B$1:$AG$1,0),FALSE)/1,0)-IFERROR(VLOOKUP($B403,'Slutlig allokering kvv'!$B$2:$AC$462,MATCH(L$3,'Slutlig allokering kvv'!$B$1:$AJ$1,0),FALSE)/1,0)</f>
        <v>0</v>
      </c>
      <c r="M403">
        <f>IFERROR(VLOOKUP($B403,Kraftvärmeprod!$B$1:$AH$479,MATCH(M$2,Kraftvärmeprod!$B$1:$AG$1,0),FALSE)/1,0)-IFERROR(VLOOKUP($B403,'Slutlig allokering kvv'!$B$2:$AC$462,MATCH(M$3,'Slutlig allokering kvv'!$B$1:$AJ$1,0),FALSE)/1,0)</f>
        <v>0</v>
      </c>
      <c r="N403">
        <f>IFERROR(VLOOKUP($B403,Kraftvärmeprod!$B$1:$AH$479,MATCH(N$2,Kraftvärmeprod!$B$1:$AG$1,0),FALSE)/1,0)-IFERROR(VLOOKUP($B403,'Slutlig allokering kvv'!$B$2:$AC$462,MATCH(N$3,'Slutlig allokering kvv'!$B$1:$AJ$1,0),FALSE)/1,0)</f>
        <v>0</v>
      </c>
      <c r="O403">
        <f>IFERROR(VLOOKUP($B403,Kraftvärmeprod!$B$1:$AH$479,MATCH(O$2,Kraftvärmeprod!$B$1:$AG$1,0),FALSE)/1,0)-IFERROR(VLOOKUP($B403,'Slutlig allokering kvv'!$B$2:$AC$462,MATCH(O$3,'Slutlig allokering kvv'!$B$1:$AJ$1,0),FALSE)/1,0)</f>
        <v>0</v>
      </c>
      <c r="P403">
        <f>IFERROR(VLOOKUP($B403,Kraftvärmeprod!$B$1:$AH$479,MATCH(P$2,Kraftvärmeprod!$B$1:$AG$1,0),FALSE)/1,0)-IFERROR(VLOOKUP($B403,'Slutlig allokering kvv'!$B$2:$AC$462,MATCH(P$3,'Slutlig allokering kvv'!$B$1:$AJ$1,0),FALSE)/1,0)</f>
        <v>0</v>
      </c>
      <c r="Q403">
        <f>IFERROR(VLOOKUP($B403,Kraftvärmeprod!$B$1:$AH$479,MATCH(Q$2,Kraftvärmeprod!$B$1:$AG$1,0),FALSE)/1,0)-IFERROR(VLOOKUP($B403,'Slutlig allokering kvv'!$B$2:$AC$462,MATCH(Q$3,'Slutlig allokering kvv'!$B$1:$AJ$1,0),FALSE)/1,0)</f>
        <v>0</v>
      </c>
      <c r="R403">
        <f>IFERROR(VLOOKUP($B403,Kraftvärmeprod!$B$1:$AH$479,MATCH(R$2,Kraftvärmeprod!$B$1:$AG$1,0),FALSE)/1,0)-IFERROR(VLOOKUP($B403,'Slutlig allokering kvv'!$B$2:$AC$462,MATCH(R$3,'Slutlig allokering kvv'!$B$1:$AJ$1,0),FALSE)/1,0)</f>
        <v>0</v>
      </c>
      <c r="S403">
        <f>IFERROR(VLOOKUP($B403,Kraftvärmeprod!$B$1:$AH$479,MATCH(S$2,Kraftvärmeprod!$B$1:$AG$1,0),FALSE)/1,0)-IFERROR(VLOOKUP($B403,'Slutlig allokering kvv'!$B$2:$AC$462,MATCH(S$3,'Slutlig allokering kvv'!$B$1:$AJ$1,0),FALSE)/1,0)</f>
        <v>0</v>
      </c>
      <c r="T403" s="6">
        <f>IFERROR(VLOOKUP($B403,Miljö!$B$1:$S$477,MATCH(T$2,Miljö!$B$1:$X$1,0),FALSE)/1,0)-IFERROR(VLOOKUP($B403,'Slutlig allokering kvv'!$B$2:$AC$462,MATCH(T$3,'Slutlig allokering kvv'!$B$1:$AJ$1,0),FALSE)/1,0)</f>
        <v>0</v>
      </c>
      <c r="U403">
        <f>IFERROR(VLOOKUP($B403,Kraftvärmeprod!$B$1:$AH$479,MATCH(U$2,Kraftvärmeprod!$B$1:$AG$1,0),FALSE)/1,0)-IFERROR(VLOOKUP($B403,'Slutlig allokering kvv'!$B$2:$AC$462,MATCH(U$3,'Slutlig allokering kvv'!$B$1:$AJ$1,0),FALSE)/1,0)</f>
        <v>0</v>
      </c>
      <c r="V403">
        <f>IFERROR(VLOOKUP($B403,Kraftvärmeprod!$B$1:$AH$479,MATCH(V$2,Kraftvärmeprod!$B$1:$AG$1,0),FALSE)/1,0)-IFERROR(VLOOKUP($B403,'Slutlig allokering kvv'!$B$2:$AC$462,MATCH(V$3,'Slutlig allokering kvv'!$B$1:$AJ$1,0),FALSE)/1,0)</f>
        <v>0</v>
      </c>
      <c r="W403">
        <f>IFERROR(VLOOKUP($B403,Kraftvärmeprod!$B$1:$AH$479,MATCH(W$2,Kraftvärmeprod!$B$1:$AG$1,0),FALSE)/1,0)-IFERROR(VLOOKUP($B403,'Slutlig allokering kvv'!$B$2:$AC$462,MATCH(W$3,'Slutlig allokering kvv'!$B$1:$AJ$1,0),FALSE)/1,0)</f>
        <v>0</v>
      </c>
      <c r="X403">
        <f>IFERROR(VLOOKUP($B403,Kraftvärmeprod!$B$1:$AH$479,MATCH(X$2,Kraftvärmeprod!$B$1:$AG$1,0),FALSE)/1,0)-IFERROR(VLOOKUP($B403,'Slutlig allokering kvv'!$B$2:$AC$462,MATCH(X$3,'Slutlig allokering kvv'!$B$1:$AJ$1,0),FALSE)/1,0)</f>
        <v>0</v>
      </c>
      <c r="Y403">
        <f>IFERROR(VLOOKUP($B403,Kraftvärmeprod!$B$1:$AH$479,MATCH(Y$2,Kraftvärmeprod!$B$1:$AG$1,0),FALSE)/1,0)-IFERROR(VLOOKUP($B403,'Slutlig allokering kvv'!$B$2:$AC$462,MATCH(Y$3,'Slutlig allokering kvv'!$B$1:$AJ$1,0),FALSE)/1,0)</f>
        <v>0</v>
      </c>
      <c r="Z403">
        <f>IFERROR(VLOOKUP($B403,Kraftvärmeprod!$B$1:$AH$479,MATCH(Z$2,Kraftvärmeprod!$B$1:$AG$1,0),FALSE)/1,0)-IFERROR(VLOOKUP($B403,'Slutlig allokering kvv'!$B$2:$AC$462,MATCH(Z$3,'Slutlig allokering kvv'!$B$1:$AJ$1,0),FALSE)/1,0)</f>
        <v>0</v>
      </c>
      <c r="AA403">
        <f>IFERROR(VLOOKUP($B403,Kraftvärmeprod!$B$1:$AH$479,MATCH(AA$2,Kraftvärmeprod!$B$1:$AG$1,0),FALSE)/1,0)-IFERROR(VLOOKUP($B403,'Slutlig allokering kvv'!$B$2:$AC$462,MATCH(AA$3,'Slutlig allokering kvv'!$B$1:$AJ$1,0),FALSE)/1,0)</f>
        <v>0</v>
      </c>
      <c r="AE403">
        <f t="shared" si="12"/>
        <v>0</v>
      </c>
      <c r="AG403">
        <f>IFERROR(VLOOKUP(B403,'Slutlig allokering kvv'!$B$2:$AJ$462,MATCH("Summa slutlig allokerad tillförd energi (utan hjälpel och rökgaskondensering):",'Slutlig allokering kvv'!$B$1:$AK$1,0),FALSE)/1,"")</f>
        <v>0</v>
      </c>
      <c r="AI403" s="137" t="str">
        <f>IFERROR(1-VLOOKUP(B403,'Slutlig allokering kvv'!$B$2:$AJ$462,MATCH("Andel av bränsle i kvv som allokerats till värme, exklusive rökgaskondensering och hjälpel",'Slutlig allokering kvv'!$B$1:$AK$1,0),FALSE),"")</f>
        <v/>
      </c>
      <c r="AK403" s="137" t="str">
        <f t="shared" si="13"/>
        <v/>
      </c>
    </row>
    <row r="404" spans="1:37" x14ac:dyDescent="0.25">
      <c r="A404" s="2" t="s">
        <v>590</v>
      </c>
      <c r="B404" s="2" t="s">
        <v>593</v>
      </c>
      <c r="C404" t="str">
        <f>IFERROR(VLOOKUP($B404,Kraftvärmeprod!$B$1:$AH$479,MATCH(C$3,Kraftvärmeprod!$B$1:$AG$1,0),FALSE)/1,"")</f>
        <v/>
      </c>
      <c r="D404" t="str">
        <f>IFERROR(VLOOKUP($B404,Kraftvärmeprod!$B$1:$AH$479,MATCH(D$3,Kraftvärmeprod!$B$1:$AG$1,0),FALSE)/1,"")</f>
        <v/>
      </c>
      <c r="E404">
        <f>IFERROR(VLOOKUP($B404,Kraftvärmeprod!$B$1:$AH$479,MATCH(E$2,Kraftvärmeprod!$B$1:$AG$1,0),FALSE)/1,0)-IFERROR(VLOOKUP($B404,'Slutlig allokering kvv'!$B$2:$AC$462,MATCH(E$3,'Slutlig allokering kvv'!$B$1:$AJ$1,0),FALSE)/1,0)</f>
        <v>0</v>
      </c>
      <c r="F404">
        <f>IFERROR(VLOOKUP($B404,Kraftvärmeprod!$B$1:$AH$479,MATCH(F$2,Kraftvärmeprod!$B$1:$AG$1,0),FALSE)/1,0)-IFERROR(VLOOKUP($B404,'Slutlig allokering kvv'!$B$2:$AC$462,MATCH(F$3,'Slutlig allokering kvv'!$B$1:$AJ$1,0),FALSE)/1,0)</f>
        <v>0</v>
      </c>
      <c r="G404">
        <f>IFERROR(VLOOKUP($B404,Kraftvärmeprod!$B$1:$AH$479,MATCH(G$2,Kraftvärmeprod!$B$1:$AG$1,0),FALSE)/1,0)-IFERROR(VLOOKUP($B404,'Slutlig allokering kvv'!$B$2:$AC$462,MATCH(G$3,'Slutlig allokering kvv'!$B$1:$AJ$1,0),FALSE)/1,0)</f>
        <v>0</v>
      </c>
      <c r="H404">
        <f>IFERROR(VLOOKUP($B404,Kraftvärmeprod!$B$1:$AH$479,MATCH(H$2,Kraftvärmeprod!$B$1:$AG$1,0),FALSE)/1,0)-IFERROR(VLOOKUP($B404,'Slutlig allokering kvv'!$B$2:$AC$462,MATCH(H$3,'Slutlig allokering kvv'!$B$1:$AJ$1,0),FALSE)/1,0)</f>
        <v>0</v>
      </c>
      <c r="I404">
        <f>IFERROR(VLOOKUP($B404,Kraftvärmeprod!$B$1:$AH$479,MATCH(I$2,Kraftvärmeprod!$B$1:$AG$1,0),FALSE)/1,0)-IFERROR(VLOOKUP($B404,'Slutlig allokering kvv'!$B$2:$AC$462,MATCH(I$3,'Slutlig allokering kvv'!$B$1:$AJ$1,0),FALSE)/1,0)</f>
        <v>0</v>
      </c>
      <c r="J404">
        <f>IFERROR(VLOOKUP($B404,Kraftvärmeprod!$B$1:$AH$479,MATCH(J$2,Kraftvärmeprod!$B$1:$AG$1,0),FALSE)/1,0)-IFERROR(VLOOKUP($B404,'Slutlig allokering kvv'!$B$2:$AC$462,MATCH(J$3,'Slutlig allokering kvv'!$B$1:$AJ$1,0),FALSE)/1,0)</f>
        <v>0</v>
      </c>
      <c r="K404">
        <f>IFERROR(VLOOKUP($B404,Kraftvärmeprod!$B$1:$AH$479,MATCH(K$2,Kraftvärmeprod!$B$1:$AG$1,0),FALSE)/1,0)-IFERROR(VLOOKUP($B404,'Slutlig allokering kvv'!$B$2:$AC$462,MATCH(K$3,'Slutlig allokering kvv'!$B$1:$AJ$1,0),FALSE)/1,0)</f>
        <v>0</v>
      </c>
      <c r="L404">
        <f>IFERROR(VLOOKUP($B404,Kraftvärmeprod!$B$1:$AH$479,MATCH(L$2,Kraftvärmeprod!$B$1:$AG$1,0),FALSE)/1,0)-IFERROR(VLOOKUP($B404,'Slutlig allokering kvv'!$B$2:$AC$462,MATCH(L$3,'Slutlig allokering kvv'!$B$1:$AJ$1,0),FALSE)/1,0)</f>
        <v>0</v>
      </c>
      <c r="M404">
        <f>IFERROR(VLOOKUP($B404,Kraftvärmeprod!$B$1:$AH$479,MATCH(M$2,Kraftvärmeprod!$B$1:$AG$1,0),FALSE)/1,0)-IFERROR(VLOOKUP($B404,'Slutlig allokering kvv'!$B$2:$AC$462,MATCH(M$3,'Slutlig allokering kvv'!$B$1:$AJ$1,0),FALSE)/1,0)</f>
        <v>0</v>
      </c>
      <c r="N404">
        <f>IFERROR(VLOOKUP($B404,Kraftvärmeprod!$B$1:$AH$479,MATCH(N$2,Kraftvärmeprod!$B$1:$AG$1,0),FALSE)/1,0)-IFERROR(VLOOKUP($B404,'Slutlig allokering kvv'!$B$2:$AC$462,MATCH(N$3,'Slutlig allokering kvv'!$B$1:$AJ$1,0),FALSE)/1,0)</f>
        <v>0</v>
      </c>
      <c r="O404">
        <f>IFERROR(VLOOKUP($B404,Kraftvärmeprod!$B$1:$AH$479,MATCH(O$2,Kraftvärmeprod!$B$1:$AG$1,0),FALSE)/1,0)-IFERROR(VLOOKUP($B404,'Slutlig allokering kvv'!$B$2:$AC$462,MATCH(O$3,'Slutlig allokering kvv'!$B$1:$AJ$1,0),FALSE)/1,0)</f>
        <v>0</v>
      </c>
      <c r="P404">
        <f>IFERROR(VLOOKUP($B404,Kraftvärmeprod!$B$1:$AH$479,MATCH(P$2,Kraftvärmeprod!$B$1:$AG$1,0),FALSE)/1,0)-IFERROR(VLOOKUP($B404,'Slutlig allokering kvv'!$B$2:$AC$462,MATCH(P$3,'Slutlig allokering kvv'!$B$1:$AJ$1,0),FALSE)/1,0)</f>
        <v>0</v>
      </c>
      <c r="Q404">
        <f>IFERROR(VLOOKUP($B404,Kraftvärmeprod!$B$1:$AH$479,MATCH(Q$2,Kraftvärmeprod!$B$1:$AG$1,0),FALSE)/1,0)-IFERROR(VLOOKUP($B404,'Slutlig allokering kvv'!$B$2:$AC$462,MATCH(Q$3,'Slutlig allokering kvv'!$B$1:$AJ$1,0),FALSE)/1,0)</f>
        <v>0</v>
      </c>
      <c r="R404">
        <f>IFERROR(VLOOKUP($B404,Kraftvärmeprod!$B$1:$AH$479,MATCH(R$2,Kraftvärmeprod!$B$1:$AG$1,0),FALSE)/1,0)-IFERROR(VLOOKUP($B404,'Slutlig allokering kvv'!$B$2:$AC$462,MATCH(R$3,'Slutlig allokering kvv'!$B$1:$AJ$1,0),FALSE)/1,0)</f>
        <v>0</v>
      </c>
      <c r="S404">
        <f>IFERROR(VLOOKUP($B404,Kraftvärmeprod!$B$1:$AH$479,MATCH(S$2,Kraftvärmeprod!$B$1:$AG$1,0),FALSE)/1,0)-IFERROR(VLOOKUP($B404,'Slutlig allokering kvv'!$B$2:$AC$462,MATCH(S$3,'Slutlig allokering kvv'!$B$1:$AJ$1,0),FALSE)/1,0)</f>
        <v>0</v>
      </c>
      <c r="T404" s="6">
        <f>IFERROR(VLOOKUP($B404,Miljö!$B$1:$S$477,MATCH(T$2,Miljö!$B$1:$X$1,0),FALSE)/1,0)-IFERROR(VLOOKUP($B404,'Slutlig allokering kvv'!$B$2:$AC$462,MATCH(T$3,'Slutlig allokering kvv'!$B$1:$AJ$1,0),FALSE)/1,0)</f>
        <v>0</v>
      </c>
      <c r="U404">
        <f>IFERROR(VLOOKUP($B404,Kraftvärmeprod!$B$1:$AH$479,MATCH(U$2,Kraftvärmeprod!$B$1:$AG$1,0),FALSE)/1,0)-IFERROR(VLOOKUP($B404,'Slutlig allokering kvv'!$B$2:$AC$462,MATCH(U$3,'Slutlig allokering kvv'!$B$1:$AJ$1,0),FALSE)/1,0)</f>
        <v>0</v>
      </c>
      <c r="V404">
        <f>IFERROR(VLOOKUP($B404,Kraftvärmeprod!$B$1:$AH$479,MATCH(V$2,Kraftvärmeprod!$B$1:$AG$1,0),FALSE)/1,0)-IFERROR(VLOOKUP($B404,'Slutlig allokering kvv'!$B$2:$AC$462,MATCH(V$3,'Slutlig allokering kvv'!$B$1:$AJ$1,0),FALSE)/1,0)</f>
        <v>0</v>
      </c>
      <c r="W404">
        <f>IFERROR(VLOOKUP($B404,Kraftvärmeprod!$B$1:$AH$479,MATCH(W$2,Kraftvärmeprod!$B$1:$AG$1,0),FALSE)/1,0)-IFERROR(VLOOKUP($B404,'Slutlig allokering kvv'!$B$2:$AC$462,MATCH(W$3,'Slutlig allokering kvv'!$B$1:$AJ$1,0),FALSE)/1,0)</f>
        <v>0</v>
      </c>
      <c r="X404">
        <f>IFERROR(VLOOKUP($B404,Kraftvärmeprod!$B$1:$AH$479,MATCH(X$2,Kraftvärmeprod!$B$1:$AG$1,0),FALSE)/1,0)-IFERROR(VLOOKUP($B404,'Slutlig allokering kvv'!$B$2:$AC$462,MATCH(X$3,'Slutlig allokering kvv'!$B$1:$AJ$1,0),FALSE)/1,0)</f>
        <v>0</v>
      </c>
      <c r="Y404">
        <f>IFERROR(VLOOKUP($B404,Kraftvärmeprod!$B$1:$AH$479,MATCH(Y$2,Kraftvärmeprod!$B$1:$AG$1,0),FALSE)/1,0)-IFERROR(VLOOKUP($B404,'Slutlig allokering kvv'!$B$2:$AC$462,MATCH(Y$3,'Slutlig allokering kvv'!$B$1:$AJ$1,0),FALSE)/1,0)</f>
        <v>0</v>
      </c>
      <c r="Z404">
        <f>IFERROR(VLOOKUP($B404,Kraftvärmeprod!$B$1:$AH$479,MATCH(Z$2,Kraftvärmeprod!$B$1:$AG$1,0),FALSE)/1,0)-IFERROR(VLOOKUP($B404,'Slutlig allokering kvv'!$B$2:$AC$462,MATCH(Z$3,'Slutlig allokering kvv'!$B$1:$AJ$1,0),FALSE)/1,0)</f>
        <v>0</v>
      </c>
      <c r="AA404">
        <f>IFERROR(VLOOKUP($B404,Kraftvärmeprod!$B$1:$AH$479,MATCH(AA$2,Kraftvärmeprod!$B$1:$AG$1,0),FALSE)/1,0)-IFERROR(VLOOKUP($B404,'Slutlig allokering kvv'!$B$2:$AC$462,MATCH(AA$3,'Slutlig allokering kvv'!$B$1:$AJ$1,0),FALSE)/1,0)</f>
        <v>0</v>
      </c>
      <c r="AE404">
        <f t="shared" si="12"/>
        <v>0</v>
      </c>
      <c r="AG404">
        <f>IFERROR(VLOOKUP(B404,'Slutlig allokering kvv'!$B$2:$AJ$462,MATCH("Summa slutlig allokerad tillförd energi (utan hjälpel och rökgaskondensering):",'Slutlig allokering kvv'!$B$1:$AK$1,0),FALSE)/1,"")</f>
        <v>0</v>
      </c>
      <c r="AI404" s="137" t="str">
        <f>IFERROR(1-VLOOKUP(B404,'Slutlig allokering kvv'!$B$2:$AJ$462,MATCH("Andel av bränsle i kvv som allokerats till värme, exklusive rökgaskondensering och hjälpel",'Slutlig allokering kvv'!$B$1:$AK$1,0),FALSE),"")</f>
        <v/>
      </c>
      <c r="AK404" s="137" t="str">
        <f t="shared" si="13"/>
        <v/>
      </c>
    </row>
    <row r="405" spans="1:37" x14ac:dyDescent="0.25">
      <c r="A405" s="2" t="s">
        <v>598</v>
      </c>
      <c r="B405" s="2" t="s">
        <v>599</v>
      </c>
      <c r="C405">
        <f>IFERROR(VLOOKUP($B405,Kraftvärmeprod!$B$1:$AH$479,MATCH(C$3,Kraftvärmeprod!$B$1:$AG$1,0),FALSE)/1,"")</f>
        <v>502.20299999999997</v>
      </c>
      <c r="D405">
        <f>IFERROR(VLOOKUP($B405,Kraftvärmeprod!$B$1:$AH$479,MATCH(D$3,Kraftvärmeprod!$B$1:$AG$1,0),FALSE)/1,"")</f>
        <v>178.45099999999999</v>
      </c>
      <c r="E405">
        <f>IFERROR(VLOOKUP($B405,Kraftvärmeprod!$B$1:$AH$479,MATCH(E$2,Kraftvärmeprod!$B$1:$AG$1,0),FALSE)/1,0)-IFERROR(VLOOKUP($B405,'Slutlig allokering kvv'!$B$2:$AC$462,MATCH(E$3,'Slutlig allokering kvv'!$B$1:$AJ$1,0),FALSE)/1,0)</f>
        <v>283.7</v>
      </c>
      <c r="F405">
        <f>IFERROR(VLOOKUP($B405,Kraftvärmeprod!$B$1:$AH$479,MATCH(F$2,Kraftvärmeprod!$B$1:$AG$1,0),FALSE)/1,0)-IFERROR(VLOOKUP($B405,'Slutlig allokering kvv'!$B$2:$AC$462,MATCH(F$3,'Slutlig allokering kvv'!$B$1:$AJ$1,0),FALSE)/1,0)</f>
        <v>0</v>
      </c>
      <c r="G405">
        <f>IFERROR(VLOOKUP($B405,Kraftvärmeprod!$B$1:$AH$479,MATCH(G$2,Kraftvärmeprod!$B$1:$AG$1,0),FALSE)/1,0)-IFERROR(VLOOKUP($B405,'Slutlig allokering kvv'!$B$2:$AC$462,MATCH(G$3,'Slutlig allokering kvv'!$B$1:$AJ$1,0),FALSE)/1,0)</f>
        <v>0</v>
      </c>
      <c r="H405">
        <f>IFERROR(VLOOKUP($B405,Kraftvärmeprod!$B$1:$AH$479,MATCH(H$2,Kraftvärmeprod!$B$1:$AG$1,0),FALSE)/1,0)-IFERROR(VLOOKUP($B405,'Slutlig allokering kvv'!$B$2:$AC$462,MATCH(H$3,'Slutlig allokering kvv'!$B$1:$AJ$1,0),FALSE)/1,0)</f>
        <v>0</v>
      </c>
      <c r="I405">
        <f>IFERROR(VLOOKUP($B405,Kraftvärmeprod!$B$1:$AH$479,MATCH(I$2,Kraftvärmeprod!$B$1:$AG$1,0),FALSE)/1,0)-IFERROR(VLOOKUP($B405,'Slutlig allokering kvv'!$B$2:$AC$462,MATCH(I$3,'Slutlig allokering kvv'!$B$1:$AJ$1,0),FALSE)/1,0)</f>
        <v>1.1919999999999997</v>
      </c>
      <c r="J405">
        <f>IFERROR(VLOOKUP($B405,Kraftvärmeprod!$B$1:$AH$479,MATCH(J$2,Kraftvärmeprod!$B$1:$AG$1,0),FALSE)/1,0)-IFERROR(VLOOKUP($B405,'Slutlig allokering kvv'!$B$2:$AC$462,MATCH(J$3,'Slutlig allokering kvv'!$B$1:$AJ$1,0),FALSE)/1,0)</f>
        <v>0</v>
      </c>
      <c r="K405">
        <f>IFERROR(VLOOKUP($B405,Kraftvärmeprod!$B$1:$AH$479,MATCH(K$2,Kraftvärmeprod!$B$1:$AG$1,0),FALSE)/1,0)-IFERROR(VLOOKUP($B405,'Slutlig allokering kvv'!$B$2:$AC$462,MATCH(K$3,'Slutlig allokering kvv'!$B$1:$AJ$1,0),FALSE)/1,0)</f>
        <v>1.2909999999999999</v>
      </c>
      <c r="L405">
        <f>IFERROR(VLOOKUP($B405,Kraftvärmeprod!$B$1:$AH$479,MATCH(L$2,Kraftvärmeprod!$B$1:$AG$1,0),FALSE)/1,0)-IFERROR(VLOOKUP($B405,'Slutlig allokering kvv'!$B$2:$AC$462,MATCH(L$3,'Slutlig allokering kvv'!$B$1:$AJ$1,0),FALSE)/1,0)</f>
        <v>3.5098199999999996E-2</v>
      </c>
      <c r="M405">
        <f>IFERROR(VLOOKUP($B405,Kraftvärmeprod!$B$1:$AH$479,MATCH(M$2,Kraftvärmeprod!$B$1:$AG$1,0),FALSE)/1,0)-IFERROR(VLOOKUP($B405,'Slutlig allokering kvv'!$B$2:$AC$462,MATCH(M$3,'Slutlig allokering kvv'!$B$1:$AJ$1,0),FALSE)/1,0)</f>
        <v>0</v>
      </c>
      <c r="N405">
        <f>IFERROR(VLOOKUP($B405,Kraftvärmeprod!$B$1:$AH$479,MATCH(N$2,Kraftvärmeprod!$B$1:$AG$1,0),FALSE)/1,0)-IFERROR(VLOOKUP($B405,'Slutlig allokering kvv'!$B$2:$AC$462,MATCH(N$3,'Slutlig allokering kvv'!$B$1:$AJ$1,0),FALSE)/1,0)</f>
        <v>0</v>
      </c>
      <c r="O405">
        <f>IFERROR(VLOOKUP($B405,Kraftvärmeprod!$B$1:$AH$479,MATCH(O$2,Kraftvärmeprod!$B$1:$AG$1,0),FALSE)/1,0)-IFERROR(VLOOKUP($B405,'Slutlig allokering kvv'!$B$2:$AC$462,MATCH(O$3,'Slutlig allokering kvv'!$B$1:$AJ$1,0),FALSE)/1,0)</f>
        <v>0</v>
      </c>
      <c r="P405">
        <f>IFERROR(VLOOKUP($B405,Kraftvärmeprod!$B$1:$AH$479,MATCH(P$2,Kraftvärmeprod!$B$1:$AG$1,0),FALSE)/1,0)-IFERROR(VLOOKUP($B405,'Slutlig allokering kvv'!$B$2:$AC$462,MATCH(P$3,'Slutlig allokering kvv'!$B$1:$AJ$1,0),FALSE)/1,0)</f>
        <v>0</v>
      </c>
      <c r="Q405">
        <f>IFERROR(VLOOKUP($B405,Kraftvärmeprod!$B$1:$AH$479,MATCH(Q$2,Kraftvärmeprod!$B$1:$AG$1,0),FALSE)/1,0)-IFERROR(VLOOKUP($B405,'Slutlig allokering kvv'!$B$2:$AC$462,MATCH(Q$3,'Slutlig allokering kvv'!$B$1:$AJ$1,0),FALSE)/1,0)</f>
        <v>0</v>
      </c>
      <c r="R405">
        <f>IFERROR(VLOOKUP($B405,Kraftvärmeprod!$B$1:$AH$479,MATCH(R$2,Kraftvärmeprod!$B$1:$AG$1,0),FALSE)/1,0)-IFERROR(VLOOKUP($B405,'Slutlig allokering kvv'!$B$2:$AC$462,MATCH(R$3,'Slutlig allokering kvv'!$B$1:$AJ$1,0),FALSE)/1,0)</f>
        <v>0</v>
      </c>
      <c r="S405">
        <f>IFERROR(VLOOKUP($B405,Kraftvärmeprod!$B$1:$AH$479,MATCH(S$2,Kraftvärmeprod!$B$1:$AG$1,0),FALSE)/1,0)-IFERROR(VLOOKUP($B405,'Slutlig allokering kvv'!$B$2:$AC$462,MATCH(S$3,'Slutlig allokering kvv'!$B$1:$AJ$1,0),FALSE)/1,0)</f>
        <v>0</v>
      </c>
      <c r="T405" s="6">
        <f>IFERROR(VLOOKUP($B405,Miljö!$B$1:$S$477,MATCH(T$2,Miljö!$B$1:$X$1,0),FALSE)/1,0)-IFERROR(VLOOKUP($B405,'Slutlig allokering kvv'!$B$2:$AC$462,MATCH(T$3,'Slutlig allokering kvv'!$B$1:$AJ$1,0),FALSE)/1,0)</f>
        <v>16.603699999999996</v>
      </c>
      <c r="U405">
        <f>IFERROR(VLOOKUP($B405,Kraftvärmeprod!$B$1:$AH$479,MATCH(U$2,Kraftvärmeprod!$B$1:$AG$1,0),FALSE)/1,0)-IFERROR(VLOOKUP($B405,'Slutlig allokering kvv'!$B$2:$AC$462,MATCH(U$3,'Slutlig allokering kvv'!$B$1:$AJ$1,0),FALSE)/1,0)</f>
        <v>0</v>
      </c>
      <c r="V405">
        <f>IFERROR(VLOOKUP($B405,Kraftvärmeprod!$B$1:$AH$479,MATCH(V$2,Kraftvärmeprod!$B$1:$AG$1,0),FALSE)/1,0)-IFERROR(VLOOKUP($B405,'Slutlig allokering kvv'!$B$2:$AC$462,MATCH(V$3,'Slutlig allokering kvv'!$B$1:$AJ$1,0),FALSE)/1,0)</f>
        <v>159.428</v>
      </c>
      <c r="W405">
        <f>IFERROR(VLOOKUP($B405,Kraftvärmeprod!$B$1:$AH$479,MATCH(W$2,Kraftvärmeprod!$B$1:$AG$1,0),FALSE)/1,0)-IFERROR(VLOOKUP($B405,'Slutlig allokering kvv'!$B$2:$AC$462,MATCH(W$3,'Slutlig allokering kvv'!$B$1:$AJ$1,0),FALSE)/1,0)</f>
        <v>0.42999999999999994</v>
      </c>
      <c r="X405">
        <f>IFERROR(VLOOKUP($B405,Kraftvärmeprod!$B$1:$AH$479,MATCH(X$2,Kraftvärmeprod!$B$1:$AG$1,0),FALSE)/1,0)-IFERROR(VLOOKUP($B405,'Slutlig allokering kvv'!$B$2:$AC$462,MATCH(X$3,'Slutlig allokering kvv'!$B$1:$AJ$1,0),FALSE)/1,0)</f>
        <v>0</v>
      </c>
      <c r="Y405">
        <f>IFERROR(VLOOKUP($B405,Kraftvärmeprod!$B$1:$AH$479,MATCH(Y$2,Kraftvärmeprod!$B$1:$AG$1,0),FALSE)/1,0)-IFERROR(VLOOKUP($B405,'Slutlig allokering kvv'!$B$2:$AC$462,MATCH(Y$3,'Slutlig allokering kvv'!$B$1:$AJ$1,0),FALSE)/1,0)</f>
        <v>0</v>
      </c>
      <c r="Z405">
        <f>IFERROR(VLOOKUP($B405,Kraftvärmeprod!$B$1:$AH$479,MATCH(Z$2,Kraftvärmeprod!$B$1:$AG$1,0),FALSE)/1,0)-IFERROR(VLOOKUP($B405,'Slutlig allokering kvv'!$B$2:$AC$462,MATCH(Z$3,'Slutlig allokering kvv'!$B$1:$AJ$1,0),FALSE)/1,0)</f>
        <v>0</v>
      </c>
      <c r="AA405">
        <f>IFERROR(VLOOKUP($B405,Kraftvärmeprod!$B$1:$AH$479,MATCH(AA$2,Kraftvärmeprod!$B$1:$AG$1,0),FALSE)/1,0)-IFERROR(VLOOKUP($B405,'Slutlig allokering kvv'!$B$2:$AC$462,MATCH(AA$3,'Slutlig allokering kvv'!$B$1:$AJ$1,0),FALSE)/1,0)</f>
        <v>0</v>
      </c>
      <c r="AE405">
        <f t="shared" si="12"/>
        <v>446.07609819999999</v>
      </c>
      <c r="AG405">
        <f>IFERROR(VLOOKUP(B405,'Slutlig allokering kvv'!$B$2:$AJ$462,MATCH("Summa slutlig allokerad tillförd energi (utan hjälpel och rökgaskondensering):",'Slutlig allokering kvv'!$B$1:$AK$1,0),FALSE)/1,"")</f>
        <v>402.75490179999991</v>
      </c>
      <c r="AI405" s="137">
        <f>IFERROR(1-VLOOKUP(B405,'Slutlig allokering kvv'!$B$2:$AJ$462,MATCH("Andel av bränsle i kvv som allokerats till värme, exklusive rökgaskondensering och hjälpel",'Slutlig allokering kvv'!$B$1:$AK$1,0),FALSE),"")</f>
        <v>0.52551815166976712</v>
      </c>
      <c r="AK405" s="137">
        <f t="shared" si="13"/>
        <v>0.52551815166976701</v>
      </c>
    </row>
    <row r="406" spans="1:37" x14ac:dyDescent="0.25">
      <c r="A406" s="2" t="s">
        <v>598</v>
      </c>
      <c r="B406" s="2" t="s">
        <v>600</v>
      </c>
      <c r="C406" t="str">
        <f>IFERROR(VLOOKUP($B406,Kraftvärmeprod!$B$1:$AH$479,MATCH(C$3,Kraftvärmeprod!$B$1:$AG$1,0),FALSE)/1,"")</f>
        <v/>
      </c>
      <c r="D406" t="str">
        <f>IFERROR(VLOOKUP($B406,Kraftvärmeprod!$B$1:$AH$479,MATCH(D$3,Kraftvärmeprod!$B$1:$AG$1,0),FALSE)/1,"")</f>
        <v/>
      </c>
      <c r="E406">
        <f>IFERROR(VLOOKUP($B406,Kraftvärmeprod!$B$1:$AH$479,MATCH(E$2,Kraftvärmeprod!$B$1:$AG$1,0),FALSE)/1,0)-IFERROR(VLOOKUP($B406,'Slutlig allokering kvv'!$B$2:$AC$462,MATCH(E$3,'Slutlig allokering kvv'!$B$1:$AJ$1,0),FALSE)/1,0)</f>
        <v>0</v>
      </c>
      <c r="F406">
        <f>IFERROR(VLOOKUP($B406,Kraftvärmeprod!$B$1:$AH$479,MATCH(F$2,Kraftvärmeprod!$B$1:$AG$1,0),FALSE)/1,0)-IFERROR(VLOOKUP($B406,'Slutlig allokering kvv'!$B$2:$AC$462,MATCH(F$3,'Slutlig allokering kvv'!$B$1:$AJ$1,0),FALSE)/1,0)</f>
        <v>0</v>
      </c>
      <c r="G406">
        <f>IFERROR(VLOOKUP($B406,Kraftvärmeprod!$B$1:$AH$479,MATCH(G$2,Kraftvärmeprod!$B$1:$AG$1,0),FALSE)/1,0)-IFERROR(VLOOKUP($B406,'Slutlig allokering kvv'!$B$2:$AC$462,MATCH(G$3,'Slutlig allokering kvv'!$B$1:$AJ$1,0),FALSE)/1,0)</f>
        <v>0</v>
      </c>
      <c r="H406">
        <f>IFERROR(VLOOKUP($B406,Kraftvärmeprod!$B$1:$AH$479,MATCH(H$2,Kraftvärmeprod!$B$1:$AG$1,0),FALSE)/1,0)-IFERROR(VLOOKUP($B406,'Slutlig allokering kvv'!$B$2:$AC$462,MATCH(H$3,'Slutlig allokering kvv'!$B$1:$AJ$1,0),FALSE)/1,0)</f>
        <v>0</v>
      </c>
      <c r="I406">
        <f>IFERROR(VLOOKUP($B406,Kraftvärmeprod!$B$1:$AH$479,MATCH(I$2,Kraftvärmeprod!$B$1:$AG$1,0),FALSE)/1,0)-IFERROR(VLOOKUP($B406,'Slutlig allokering kvv'!$B$2:$AC$462,MATCH(I$3,'Slutlig allokering kvv'!$B$1:$AJ$1,0),FALSE)/1,0)</f>
        <v>0</v>
      </c>
      <c r="J406">
        <f>IFERROR(VLOOKUP($B406,Kraftvärmeprod!$B$1:$AH$479,MATCH(J$2,Kraftvärmeprod!$B$1:$AG$1,0),FALSE)/1,0)-IFERROR(VLOOKUP($B406,'Slutlig allokering kvv'!$B$2:$AC$462,MATCH(J$3,'Slutlig allokering kvv'!$B$1:$AJ$1,0),FALSE)/1,0)</f>
        <v>0</v>
      </c>
      <c r="K406">
        <f>IFERROR(VLOOKUP($B406,Kraftvärmeprod!$B$1:$AH$479,MATCH(K$2,Kraftvärmeprod!$B$1:$AG$1,0),FALSE)/1,0)-IFERROR(VLOOKUP($B406,'Slutlig allokering kvv'!$B$2:$AC$462,MATCH(K$3,'Slutlig allokering kvv'!$B$1:$AJ$1,0),FALSE)/1,0)</f>
        <v>0</v>
      </c>
      <c r="L406">
        <f>IFERROR(VLOOKUP($B406,Kraftvärmeprod!$B$1:$AH$479,MATCH(L$2,Kraftvärmeprod!$B$1:$AG$1,0),FALSE)/1,0)-IFERROR(VLOOKUP($B406,'Slutlig allokering kvv'!$B$2:$AC$462,MATCH(L$3,'Slutlig allokering kvv'!$B$1:$AJ$1,0),FALSE)/1,0)</f>
        <v>0</v>
      </c>
      <c r="M406">
        <f>IFERROR(VLOOKUP($B406,Kraftvärmeprod!$B$1:$AH$479,MATCH(M$2,Kraftvärmeprod!$B$1:$AG$1,0),FALSE)/1,0)-IFERROR(VLOOKUP($B406,'Slutlig allokering kvv'!$B$2:$AC$462,MATCH(M$3,'Slutlig allokering kvv'!$B$1:$AJ$1,0),FALSE)/1,0)</f>
        <v>0</v>
      </c>
      <c r="N406">
        <f>IFERROR(VLOOKUP($B406,Kraftvärmeprod!$B$1:$AH$479,MATCH(N$2,Kraftvärmeprod!$B$1:$AG$1,0),FALSE)/1,0)-IFERROR(VLOOKUP($B406,'Slutlig allokering kvv'!$B$2:$AC$462,MATCH(N$3,'Slutlig allokering kvv'!$B$1:$AJ$1,0),FALSE)/1,0)</f>
        <v>0</v>
      </c>
      <c r="O406">
        <f>IFERROR(VLOOKUP($B406,Kraftvärmeprod!$B$1:$AH$479,MATCH(O$2,Kraftvärmeprod!$B$1:$AG$1,0),FALSE)/1,0)-IFERROR(VLOOKUP($B406,'Slutlig allokering kvv'!$B$2:$AC$462,MATCH(O$3,'Slutlig allokering kvv'!$B$1:$AJ$1,0),FALSE)/1,0)</f>
        <v>0</v>
      </c>
      <c r="P406">
        <f>IFERROR(VLOOKUP($B406,Kraftvärmeprod!$B$1:$AH$479,MATCH(P$2,Kraftvärmeprod!$B$1:$AG$1,0),FALSE)/1,0)-IFERROR(VLOOKUP($B406,'Slutlig allokering kvv'!$B$2:$AC$462,MATCH(P$3,'Slutlig allokering kvv'!$B$1:$AJ$1,0),FALSE)/1,0)</f>
        <v>0</v>
      </c>
      <c r="Q406">
        <f>IFERROR(VLOOKUP($B406,Kraftvärmeprod!$B$1:$AH$479,MATCH(Q$2,Kraftvärmeprod!$B$1:$AG$1,0),FALSE)/1,0)-IFERROR(VLOOKUP($B406,'Slutlig allokering kvv'!$B$2:$AC$462,MATCH(Q$3,'Slutlig allokering kvv'!$B$1:$AJ$1,0),FALSE)/1,0)</f>
        <v>0</v>
      </c>
      <c r="R406">
        <f>IFERROR(VLOOKUP($B406,Kraftvärmeprod!$B$1:$AH$479,MATCH(R$2,Kraftvärmeprod!$B$1:$AG$1,0),FALSE)/1,0)-IFERROR(VLOOKUP($B406,'Slutlig allokering kvv'!$B$2:$AC$462,MATCH(R$3,'Slutlig allokering kvv'!$B$1:$AJ$1,0),FALSE)/1,0)</f>
        <v>0</v>
      </c>
      <c r="S406">
        <f>IFERROR(VLOOKUP($B406,Kraftvärmeprod!$B$1:$AH$479,MATCH(S$2,Kraftvärmeprod!$B$1:$AG$1,0),FALSE)/1,0)-IFERROR(VLOOKUP($B406,'Slutlig allokering kvv'!$B$2:$AC$462,MATCH(S$3,'Slutlig allokering kvv'!$B$1:$AJ$1,0),FALSE)/1,0)</f>
        <v>0</v>
      </c>
      <c r="T406" s="6">
        <f>IFERROR(VLOOKUP($B406,Miljö!$B$1:$S$477,MATCH(T$2,Miljö!$B$1:$X$1,0),FALSE)/1,0)-IFERROR(VLOOKUP($B406,'Slutlig allokering kvv'!$B$2:$AC$462,MATCH(T$3,'Slutlig allokering kvv'!$B$1:$AJ$1,0),FALSE)/1,0)</f>
        <v>0</v>
      </c>
      <c r="U406">
        <f>IFERROR(VLOOKUP($B406,Kraftvärmeprod!$B$1:$AH$479,MATCH(U$2,Kraftvärmeprod!$B$1:$AG$1,0),FALSE)/1,0)-IFERROR(VLOOKUP($B406,'Slutlig allokering kvv'!$B$2:$AC$462,MATCH(U$3,'Slutlig allokering kvv'!$B$1:$AJ$1,0),FALSE)/1,0)</f>
        <v>0</v>
      </c>
      <c r="V406">
        <f>IFERROR(VLOOKUP($B406,Kraftvärmeprod!$B$1:$AH$479,MATCH(V$2,Kraftvärmeprod!$B$1:$AG$1,0),FALSE)/1,0)-IFERROR(VLOOKUP($B406,'Slutlig allokering kvv'!$B$2:$AC$462,MATCH(V$3,'Slutlig allokering kvv'!$B$1:$AJ$1,0),FALSE)/1,0)</f>
        <v>0</v>
      </c>
      <c r="W406">
        <f>IFERROR(VLOOKUP($B406,Kraftvärmeprod!$B$1:$AH$479,MATCH(W$2,Kraftvärmeprod!$B$1:$AG$1,0),FALSE)/1,0)-IFERROR(VLOOKUP($B406,'Slutlig allokering kvv'!$B$2:$AC$462,MATCH(W$3,'Slutlig allokering kvv'!$B$1:$AJ$1,0),FALSE)/1,0)</f>
        <v>0</v>
      </c>
      <c r="X406">
        <f>IFERROR(VLOOKUP($B406,Kraftvärmeprod!$B$1:$AH$479,MATCH(X$2,Kraftvärmeprod!$B$1:$AG$1,0),FALSE)/1,0)-IFERROR(VLOOKUP($B406,'Slutlig allokering kvv'!$B$2:$AC$462,MATCH(X$3,'Slutlig allokering kvv'!$B$1:$AJ$1,0),FALSE)/1,0)</f>
        <v>0</v>
      </c>
      <c r="Y406">
        <f>IFERROR(VLOOKUP($B406,Kraftvärmeprod!$B$1:$AH$479,MATCH(Y$2,Kraftvärmeprod!$B$1:$AG$1,0),FALSE)/1,0)-IFERROR(VLOOKUP($B406,'Slutlig allokering kvv'!$B$2:$AC$462,MATCH(Y$3,'Slutlig allokering kvv'!$B$1:$AJ$1,0),FALSE)/1,0)</f>
        <v>0</v>
      </c>
      <c r="Z406">
        <f>IFERROR(VLOOKUP($B406,Kraftvärmeprod!$B$1:$AH$479,MATCH(Z$2,Kraftvärmeprod!$B$1:$AG$1,0),FALSE)/1,0)-IFERROR(VLOOKUP($B406,'Slutlig allokering kvv'!$B$2:$AC$462,MATCH(Z$3,'Slutlig allokering kvv'!$B$1:$AJ$1,0),FALSE)/1,0)</f>
        <v>0</v>
      </c>
      <c r="AA406">
        <f>IFERROR(VLOOKUP($B406,Kraftvärmeprod!$B$1:$AH$479,MATCH(AA$2,Kraftvärmeprod!$B$1:$AG$1,0),FALSE)/1,0)-IFERROR(VLOOKUP($B406,'Slutlig allokering kvv'!$B$2:$AC$462,MATCH(AA$3,'Slutlig allokering kvv'!$B$1:$AJ$1,0),FALSE)/1,0)</f>
        <v>0</v>
      </c>
      <c r="AE406">
        <f t="shared" si="12"/>
        <v>0</v>
      </c>
      <c r="AG406">
        <f>IFERROR(VLOOKUP(B406,'Slutlig allokering kvv'!$B$2:$AJ$462,MATCH("Summa slutlig allokerad tillförd energi (utan hjälpel och rökgaskondensering):",'Slutlig allokering kvv'!$B$1:$AK$1,0),FALSE)/1,"")</f>
        <v>0</v>
      </c>
      <c r="AI406" s="137" t="str">
        <f>IFERROR(1-VLOOKUP(B406,'Slutlig allokering kvv'!$B$2:$AJ$462,MATCH("Andel av bränsle i kvv som allokerats till värme, exklusive rökgaskondensering och hjälpel",'Slutlig allokering kvv'!$B$1:$AK$1,0),FALSE),"")</f>
        <v/>
      </c>
      <c r="AK406" s="137" t="str">
        <f t="shared" si="13"/>
        <v/>
      </c>
    </row>
    <row r="407" spans="1:37" x14ac:dyDescent="0.25">
      <c r="A407" s="2" t="s">
        <v>598</v>
      </c>
      <c r="B407" s="2" t="s">
        <v>601</v>
      </c>
      <c r="C407" t="str">
        <f>IFERROR(VLOOKUP($B407,Kraftvärmeprod!$B$1:$AH$479,MATCH(C$3,Kraftvärmeprod!$B$1:$AG$1,0),FALSE)/1,"")</f>
        <v/>
      </c>
      <c r="D407" t="str">
        <f>IFERROR(VLOOKUP($B407,Kraftvärmeprod!$B$1:$AH$479,MATCH(D$3,Kraftvärmeprod!$B$1:$AG$1,0),FALSE)/1,"")</f>
        <v/>
      </c>
      <c r="E407">
        <f>IFERROR(VLOOKUP($B407,Kraftvärmeprod!$B$1:$AH$479,MATCH(E$2,Kraftvärmeprod!$B$1:$AG$1,0),FALSE)/1,0)-IFERROR(VLOOKUP($B407,'Slutlig allokering kvv'!$B$2:$AC$462,MATCH(E$3,'Slutlig allokering kvv'!$B$1:$AJ$1,0),FALSE)/1,0)</f>
        <v>0</v>
      </c>
      <c r="F407">
        <f>IFERROR(VLOOKUP($B407,Kraftvärmeprod!$B$1:$AH$479,MATCH(F$2,Kraftvärmeprod!$B$1:$AG$1,0),FALSE)/1,0)-IFERROR(VLOOKUP($B407,'Slutlig allokering kvv'!$B$2:$AC$462,MATCH(F$3,'Slutlig allokering kvv'!$B$1:$AJ$1,0),FALSE)/1,0)</f>
        <v>0</v>
      </c>
      <c r="G407">
        <f>IFERROR(VLOOKUP($B407,Kraftvärmeprod!$B$1:$AH$479,MATCH(G$2,Kraftvärmeprod!$B$1:$AG$1,0),FALSE)/1,0)-IFERROR(VLOOKUP($B407,'Slutlig allokering kvv'!$B$2:$AC$462,MATCH(G$3,'Slutlig allokering kvv'!$B$1:$AJ$1,0),FALSE)/1,0)</f>
        <v>0</v>
      </c>
      <c r="H407">
        <f>IFERROR(VLOOKUP($B407,Kraftvärmeprod!$B$1:$AH$479,MATCH(H$2,Kraftvärmeprod!$B$1:$AG$1,0),FALSE)/1,0)-IFERROR(VLOOKUP($B407,'Slutlig allokering kvv'!$B$2:$AC$462,MATCH(H$3,'Slutlig allokering kvv'!$B$1:$AJ$1,0),FALSE)/1,0)</f>
        <v>0</v>
      </c>
      <c r="I407">
        <f>IFERROR(VLOOKUP($B407,Kraftvärmeprod!$B$1:$AH$479,MATCH(I$2,Kraftvärmeprod!$B$1:$AG$1,0),FALSE)/1,0)-IFERROR(VLOOKUP($B407,'Slutlig allokering kvv'!$B$2:$AC$462,MATCH(I$3,'Slutlig allokering kvv'!$B$1:$AJ$1,0),FALSE)/1,0)</f>
        <v>0</v>
      </c>
      <c r="J407">
        <f>IFERROR(VLOOKUP($B407,Kraftvärmeprod!$B$1:$AH$479,MATCH(J$2,Kraftvärmeprod!$B$1:$AG$1,0),FALSE)/1,0)-IFERROR(VLOOKUP($B407,'Slutlig allokering kvv'!$B$2:$AC$462,MATCH(J$3,'Slutlig allokering kvv'!$B$1:$AJ$1,0),FALSE)/1,0)</f>
        <v>0</v>
      </c>
      <c r="K407">
        <f>IFERROR(VLOOKUP($B407,Kraftvärmeprod!$B$1:$AH$479,MATCH(K$2,Kraftvärmeprod!$B$1:$AG$1,0),FALSE)/1,0)-IFERROR(VLOOKUP($B407,'Slutlig allokering kvv'!$B$2:$AC$462,MATCH(K$3,'Slutlig allokering kvv'!$B$1:$AJ$1,0),FALSE)/1,0)</f>
        <v>0</v>
      </c>
      <c r="L407">
        <f>IFERROR(VLOOKUP($B407,Kraftvärmeprod!$B$1:$AH$479,MATCH(L$2,Kraftvärmeprod!$B$1:$AG$1,0),FALSE)/1,0)-IFERROR(VLOOKUP($B407,'Slutlig allokering kvv'!$B$2:$AC$462,MATCH(L$3,'Slutlig allokering kvv'!$B$1:$AJ$1,0),FALSE)/1,0)</f>
        <v>0</v>
      </c>
      <c r="M407">
        <f>IFERROR(VLOOKUP($B407,Kraftvärmeprod!$B$1:$AH$479,MATCH(M$2,Kraftvärmeprod!$B$1:$AG$1,0),FALSE)/1,0)-IFERROR(VLOOKUP($B407,'Slutlig allokering kvv'!$B$2:$AC$462,MATCH(M$3,'Slutlig allokering kvv'!$B$1:$AJ$1,0),FALSE)/1,0)</f>
        <v>0</v>
      </c>
      <c r="N407">
        <f>IFERROR(VLOOKUP($B407,Kraftvärmeprod!$B$1:$AH$479,MATCH(N$2,Kraftvärmeprod!$B$1:$AG$1,0),FALSE)/1,0)-IFERROR(VLOOKUP($B407,'Slutlig allokering kvv'!$B$2:$AC$462,MATCH(N$3,'Slutlig allokering kvv'!$B$1:$AJ$1,0),FALSE)/1,0)</f>
        <v>0</v>
      </c>
      <c r="O407">
        <f>IFERROR(VLOOKUP($B407,Kraftvärmeprod!$B$1:$AH$479,MATCH(O$2,Kraftvärmeprod!$B$1:$AG$1,0),FALSE)/1,0)-IFERROR(VLOOKUP($B407,'Slutlig allokering kvv'!$B$2:$AC$462,MATCH(O$3,'Slutlig allokering kvv'!$B$1:$AJ$1,0),FALSE)/1,0)</f>
        <v>0</v>
      </c>
      <c r="P407">
        <f>IFERROR(VLOOKUP($B407,Kraftvärmeprod!$B$1:$AH$479,MATCH(P$2,Kraftvärmeprod!$B$1:$AG$1,0),FALSE)/1,0)-IFERROR(VLOOKUP($B407,'Slutlig allokering kvv'!$B$2:$AC$462,MATCH(P$3,'Slutlig allokering kvv'!$B$1:$AJ$1,0),FALSE)/1,0)</f>
        <v>0</v>
      </c>
      <c r="Q407">
        <f>IFERROR(VLOOKUP($B407,Kraftvärmeprod!$B$1:$AH$479,MATCH(Q$2,Kraftvärmeprod!$B$1:$AG$1,0),FALSE)/1,0)-IFERROR(VLOOKUP($B407,'Slutlig allokering kvv'!$B$2:$AC$462,MATCH(Q$3,'Slutlig allokering kvv'!$B$1:$AJ$1,0),FALSE)/1,0)</f>
        <v>0</v>
      </c>
      <c r="R407">
        <f>IFERROR(VLOOKUP($B407,Kraftvärmeprod!$B$1:$AH$479,MATCH(R$2,Kraftvärmeprod!$B$1:$AG$1,0),FALSE)/1,0)-IFERROR(VLOOKUP($B407,'Slutlig allokering kvv'!$B$2:$AC$462,MATCH(R$3,'Slutlig allokering kvv'!$B$1:$AJ$1,0),FALSE)/1,0)</f>
        <v>0</v>
      </c>
      <c r="S407">
        <f>IFERROR(VLOOKUP($B407,Kraftvärmeprod!$B$1:$AH$479,MATCH(S$2,Kraftvärmeprod!$B$1:$AG$1,0),FALSE)/1,0)-IFERROR(VLOOKUP($B407,'Slutlig allokering kvv'!$B$2:$AC$462,MATCH(S$3,'Slutlig allokering kvv'!$B$1:$AJ$1,0),FALSE)/1,0)</f>
        <v>0</v>
      </c>
      <c r="T407" s="6">
        <f>IFERROR(VLOOKUP($B407,Miljö!$B$1:$S$477,MATCH(T$2,Miljö!$B$1:$X$1,0),FALSE)/1,0)-IFERROR(VLOOKUP($B407,'Slutlig allokering kvv'!$B$2:$AC$462,MATCH(T$3,'Slutlig allokering kvv'!$B$1:$AJ$1,0),FALSE)/1,0)</f>
        <v>0</v>
      </c>
      <c r="U407">
        <f>IFERROR(VLOOKUP($B407,Kraftvärmeprod!$B$1:$AH$479,MATCH(U$2,Kraftvärmeprod!$B$1:$AG$1,0),FALSE)/1,0)-IFERROR(VLOOKUP($B407,'Slutlig allokering kvv'!$B$2:$AC$462,MATCH(U$3,'Slutlig allokering kvv'!$B$1:$AJ$1,0),FALSE)/1,0)</f>
        <v>0</v>
      </c>
      <c r="V407">
        <f>IFERROR(VLOOKUP($B407,Kraftvärmeprod!$B$1:$AH$479,MATCH(V$2,Kraftvärmeprod!$B$1:$AG$1,0),FALSE)/1,0)-IFERROR(VLOOKUP($B407,'Slutlig allokering kvv'!$B$2:$AC$462,MATCH(V$3,'Slutlig allokering kvv'!$B$1:$AJ$1,0),FALSE)/1,0)</f>
        <v>0</v>
      </c>
      <c r="W407">
        <f>IFERROR(VLOOKUP($B407,Kraftvärmeprod!$B$1:$AH$479,MATCH(W$2,Kraftvärmeprod!$B$1:$AG$1,0),FALSE)/1,0)-IFERROR(VLOOKUP($B407,'Slutlig allokering kvv'!$B$2:$AC$462,MATCH(W$3,'Slutlig allokering kvv'!$B$1:$AJ$1,0),FALSE)/1,0)</f>
        <v>0</v>
      </c>
      <c r="X407">
        <f>IFERROR(VLOOKUP($B407,Kraftvärmeprod!$B$1:$AH$479,MATCH(X$2,Kraftvärmeprod!$B$1:$AG$1,0),FALSE)/1,0)-IFERROR(VLOOKUP($B407,'Slutlig allokering kvv'!$B$2:$AC$462,MATCH(X$3,'Slutlig allokering kvv'!$B$1:$AJ$1,0),FALSE)/1,0)</f>
        <v>0</v>
      </c>
      <c r="Y407">
        <f>IFERROR(VLOOKUP($B407,Kraftvärmeprod!$B$1:$AH$479,MATCH(Y$2,Kraftvärmeprod!$B$1:$AG$1,0),FALSE)/1,0)-IFERROR(VLOOKUP($B407,'Slutlig allokering kvv'!$B$2:$AC$462,MATCH(Y$3,'Slutlig allokering kvv'!$B$1:$AJ$1,0),FALSE)/1,0)</f>
        <v>0</v>
      </c>
      <c r="Z407">
        <f>IFERROR(VLOOKUP($B407,Kraftvärmeprod!$B$1:$AH$479,MATCH(Z$2,Kraftvärmeprod!$B$1:$AG$1,0),FALSE)/1,0)-IFERROR(VLOOKUP($B407,'Slutlig allokering kvv'!$B$2:$AC$462,MATCH(Z$3,'Slutlig allokering kvv'!$B$1:$AJ$1,0),FALSE)/1,0)</f>
        <v>0</v>
      </c>
      <c r="AA407">
        <f>IFERROR(VLOOKUP($B407,Kraftvärmeprod!$B$1:$AH$479,MATCH(AA$2,Kraftvärmeprod!$B$1:$AG$1,0),FALSE)/1,0)-IFERROR(VLOOKUP($B407,'Slutlig allokering kvv'!$B$2:$AC$462,MATCH(AA$3,'Slutlig allokering kvv'!$B$1:$AJ$1,0),FALSE)/1,0)</f>
        <v>0</v>
      </c>
      <c r="AE407">
        <f t="shared" si="12"/>
        <v>0</v>
      </c>
      <c r="AG407">
        <f>IFERROR(VLOOKUP(B407,'Slutlig allokering kvv'!$B$2:$AJ$462,MATCH("Summa slutlig allokerad tillförd energi (utan hjälpel och rökgaskondensering):",'Slutlig allokering kvv'!$B$1:$AK$1,0),FALSE)/1,"")</f>
        <v>0</v>
      </c>
      <c r="AI407" s="137" t="str">
        <f>IFERROR(1-VLOOKUP(B407,'Slutlig allokering kvv'!$B$2:$AJ$462,MATCH("Andel av bränsle i kvv som allokerats till värme, exklusive rökgaskondensering och hjälpel",'Slutlig allokering kvv'!$B$1:$AK$1,0),FALSE),"")</f>
        <v/>
      </c>
      <c r="AK407" s="137" t="str">
        <f t="shared" si="13"/>
        <v/>
      </c>
    </row>
    <row r="408" spans="1:37" x14ac:dyDescent="0.25">
      <c r="A408" s="2" t="s">
        <v>598</v>
      </c>
      <c r="B408" s="2" t="s">
        <v>602</v>
      </c>
      <c r="C408" t="str">
        <f>IFERROR(VLOOKUP($B408,Kraftvärmeprod!$B$1:$AH$479,MATCH(C$3,Kraftvärmeprod!$B$1:$AG$1,0),FALSE)/1,"")</f>
        <v/>
      </c>
      <c r="D408" t="str">
        <f>IFERROR(VLOOKUP($B408,Kraftvärmeprod!$B$1:$AH$479,MATCH(D$3,Kraftvärmeprod!$B$1:$AG$1,0),FALSE)/1,"")</f>
        <v/>
      </c>
      <c r="E408">
        <f>IFERROR(VLOOKUP($B408,Kraftvärmeprod!$B$1:$AH$479,MATCH(E$2,Kraftvärmeprod!$B$1:$AG$1,0),FALSE)/1,0)-IFERROR(VLOOKUP($B408,'Slutlig allokering kvv'!$B$2:$AC$462,MATCH(E$3,'Slutlig allokering kvv'!$B$1:$AJ$1,0),FALSE)/1,0)</f>
        <v>0</v>
      </c>
      <c r="F408">
        <f>IFERROR(VLOOKUP($B408,Kraftvärmeprod!$B$1:$AH$479,MATCH(F$2,Kraftvärmeprod!$B$1:$AG$1,0),FALSE)/1,0)-IFERROR(VLOOKUP($B408,'Slutlig allokering kvv'!$B$2:$AC$462,MATCH(F$3,'Slutlig allokering kvv'!$B$1:$AJ$1,0),FALSE)/1,0)</f>
        <v>0</v>
      </c>
      <c r="G408">
        <f>IFERROR(VLOOKUP($B408,Kraftvärmeprod!$B$1:$AH$479,MATCH(G$2,Kraftvärmeprod!$B$1:$AG$1,0),FALSE)/1,0)-IFERROR(VLOOKUP($B408,'Slutlig allokering kvv'!$B$2:$AC$462,MATCH(G$3,'Slutlig allokering kvv'!$B$1:$AJ$1,0),FALSE)/1,0)</f>
        <v>0</v>
      </c>
      <c r="H408">
        <f>IFERROR(VLOOKUP($B408,Kraftvärmeprod!$B$1:$AH$479,MATCH(H$2,Kraftvärmeprod!$B$1:$AG$1,0),FALSE)/1,0)-IFERROR(VLOOKUP($B408,'Slutlig allokering kvv'!$B$2:$AC$462,MATCH(H$3,'Slutlig allokering kvv'!$B$1:$AJ$1,0),FALSE)/1,0)</f>
        <v>0</v>
      </c>
      <c r="I408">
        <f>IFERROR(VLOOKUP($B408,Kraftvärmeprod!$B$1:$AH$479,MATCH(I$2,Kraftvärmeprod!$B$1:$AG$1,0),FALSE)/1,0)-IFERROR(VLOOKUP($B408,'Slutlig allokering kvv'!$B$2:$AC$462,MATCH(I$3,'Slutlig allokering kvv'!$B$1:$AJ$1,0),FALSE)/1,0)</f>
        <v>0</v>
      </c>
      <c r="J408">
        <f>IFERROR(VLOOKUP($B408,Kraftvärmeprod!$B$1:$AH$479,MATCH(J$2,Kraftvärmeprod!$B$1:$AG$1,0),FALSE)/1,0)-IFERROR(VLOOKUP($B408,'Slutlig allokering kvv'!$B$2:$AC$462,MATCH(J$3,'Slutlig allokering kvv'!$B$1:$AJ$1,0),FALSE)/1,0)</f>
        <v>0</v>
      </c>
      <c r="K408">
        <f>IFERROR(VLOOKUP($B408,Kraftvärmeprod!$B$1:$AH$479,MATCH(K$2,Kraftvärmeprod!$B$1:$AG$1,0),FALSE)/1,0)-IFERROR(VLOOKUP($B408,'Slutlig allokering kvv'!$B$2:$AC$462,MATCH(K$3,'Slutlig allokering kvv'!$B$1:$AJ$1,0),FALSE)/1,0)</f>
        <v>0</v>
      </c>
      <c r="L408">
        <f>IFERROR(VLOOKUP($B408,Kraftvärmeprod!$B$1:$AH$479,MATCH(L$2,Kraftvärmeprod!$B$1:$AG$1,0),FALSE)/1,0)-IFERROR(VLOOKUP($B408,'Slutlig allokering kvv'!$B$2:$AC$462,MATCH(L$3,'Slutlig allokering kvv'!$B$1:$AJ$1,0),FALSE)/1,0)</f>
        <v>0</v>
      </c>
      <c r="M408">
        <f>IFERROR(VLOOKUP($B408,Kraftvärmeprod!$B$1:$AH$479,MATCH(M$2,Kraftvärmeprod!$B$1:$AG$1,0),FALSE)/1,0)-IFERROR(VLOOKUP($B408,'Slutlig allokering kvv'!$B$2:$AC$462,MATCH(M$3,'Slutlig allokering kvv'!$B$1:$AJ$1,0),FALSE)/1,0)</f>
        <v>0</v>
      </c>
      <c r="N408">
        <f>IFERROR(VLOOKUP($B408,Kraftvärmeprod!$B$1:$AH$479,MATCH(N$2,Kraftvärmeprod!$B$1:$AG$1,0),FALSE)/1,0)-IFERROR(VLOOKUP($B408,'Slutlig allokering kvv'!$B$2:$AC$462,MATCH(N$3,'Slutlig allokering kvv'!$B$1:$AJ$1,0),FALSE)/1,0)</f>
        <v>0</v>
      </c>
      <c r="O408">
        <f>IFERROR(VLOOKUP($B408,Kraftvärmeprod!$B$1:$AH$479,MATCH(O$2,Kraftvärmeprod!$B$1:$AG$1,0),FALSE)/1,0)-IFERROR(VLOOKUP($B408,'Slutlig allokering kvv'!$B$2:$AC$462,MATCH(O$3,'Slutlig allokering kvv'!$B$1:$AJ$1,0),FALSE)/1,0)</f>
        <v>0</v>
      </c>
      <c r="P408">
        <f>IFERROR(VLOOKUP($B408,Kraftvärmeprod!$B$1:$AH$479,MATCH(P$2,Kraftvärmeprod!$B$1:$AG$1,0),FALSE)/1,0)-IFERROR(VLOOKUP($B408,'Slutlig allokering kvv'!$B$2:$AC$462,MATCH(P$3,'Slutlig allokering kvv'!$B$1:$AJ$1,0),FALSE)/1,0)</f>
        <v>0</v>
      </c>
      <c r="Q408">
        <f>IFERROR(VLOOKUP($B408,Kraftvärmeprod!$B$1:$AH$479,MATCH(Q$2,Kraftvärmeprod!$B$1:$AG$1,0),FALSE)/1,0)-IFERROR(VLOOKUP($B408,'Slutlig allokering kvv'!$B$2:$AC$462,MATCH(Q$3,'Slutlig allokering kvv'!$B$1:$AJ$1,0),FALSE)/1,0)</f>
        <v>0</v>
      </c>
      <c r="R408">
        <f>IFERROR(VLOOKUP($B408,Kraftvärmeprod!$B$1:$AH$479,MATCH(R$2,Kraftvärmeprod!$B$1:$AG$1,0),FALSE)/1,0)-IFERROR(VLOOKUP($B408,'Slutlig allokering kvv'!$B$2:$AC$462,MATCH(R$3,'Slutlig allokering kvv'!$B$1:$AJ$1,0),FALSE)/1,0)</f>
        <v>0</v>
      </c>
      <c r="S408">
        <f>IFERROR(VLOOKUP($B408,Kraftvärmeprod!$B$1:$AH$479,MATCH(S$2,Kraftvärmeprod!$B$1:$AG$1,0),FALSE)/1,0)-IFERROR(VLOOKUP($B408,'Slutlig allokering kvv'!$B$2:$AC$462,MATCH(S$3,'Slutlig allokering kvv'!$B$1:$AJ$1,0),FALSE)/1,0)</f>
        <v>0</v>
      </c>
      <c r="T408" s="6">
        <f>IFERROR(VLOOKUP($B408,Miljö!$B$1:$S$477,MATCH(T$2,Miljö!$B$1:$X$1,0),FALSE)/1,0)-IFERROR(VLOOKUP($B408,'Slutlig allokering kvv'!$B$2:$AC$462,MATCH(T$3,'Slutlig allokering kvv'!$B$1:$AJ$1,0),FALSE)/1,0)</f>
        <v>0</v>
      </c>
      <c r="U408">
        <f>IFERROR(VLOOKUP($B408,Kraftvärmeprod!$B$1:$AH$479,MATCH(U$2,Kraftvärmeprod!$B$1:$AG$1,0),FALSE)/1,0)-IFERROR(VLOOKUP($B408,'Slutlig allokering kvv'!$B$2:$AC$462,MATCH(U$3,'Slutlig allokering kvv'!$B$1:$AJ$1,0),FALSE)/1,0)</f>
        <v>0</v>
      </c>
      <c r="V408">
        <f>IFERROR(VLOOKUP($B408,Kraftvärmeprod!$B$1:$AH$479,MATCH(V$2,Kraftvärmeprod!$B$1:$AG$1,0),FALSE)/1,0)-IFERROR(VLOOKUP($B408,'Slutlig allokering kvv'!$B$2:$AC$462,MATCH(V$3,'Slutlig allokering kvv'!$B$1:$AJ$1,0),FALSE)/1,0)</f>
        <v>0</v>
      </c>
      <c r="W408">
        <f>IFERROR(VLOOKUP($B408,Kraftvärmeprod!$B$1:$AH$479,MATCH(W$2,Kraftvärmeprod!$B$1:$AG$1,0),FALSE)/1,0)-IFERROR(VLOOKUP($B408,'Slutlig allokering kvv'!$B$2:$AC$462,MATCH(W$3,'Slutlig allokering kvv'!$B$1:$AJ$1,0),FALSE)/1,0)</f>
        <v>0</v>
      </c>
      <c r="X408">
        <f>IFERROR(VLOOKUP($B408,Kraftvärmeprod!$B$1:$AH$479,MATCH(X$2,Kraftvärmeprod!$B$1:$AG$1,0),FALSE)/1,0)-IFERROR(VLOOKUP($B408,'Slutlig allokering kvv'!$B$2:$AC$462,MATCH(X$3,'Slutlig allokering kvv'!$B$1:$AJ$1,0),FALSE)/1,0)</f>
        <v>0</v>
      </c>
      <c r="Y408">
        <f>IFERROR(VLOOKUP($B408,Kraftvärmeprod!$B$1:$AH$479,MATCH(Y$2,Kraftvärmeprod!$B$1:$AG$1,0),FALSE)/1,0)-IFERROR(VLOOKUP($B408,'Slutlig allokering kvv'!$B$2:$AC$462,MATCH(Y$3,'Slutlig allokering kvv'!$B$1:$AJ$1,0),FALSE)/1,0)</f>
        <v>0</v>
      </c>
      <c r="Z408">
        <f>IFERROR(VLOOKUP($B408,Kraftvärmeprod!$B$1:$AH$479,MATCH(Z$2,Kraftvärmeprod!$B$1:$AG$1,0),FALSE)/1,0)-IFERROR(VLOOKUP($B408,'Slutlig allokering kvv'!$B$2:$AC$462,MATCH(Z$3,'Slutlig allokering kvv'!$B$1:$AJ$1,0),FALSE)/1,0)</f>
        <v>0</v>
      </c>
      <c r="AA408">
        <f>IFERROR(VLOOKUP($B408,Kraftvärmeprod!$B$1:$AH$479,MATCH(AA$2,Kraftvärmeprod!$B$1:$AG$1,0),FALSE)/1,0)-IFERROR(VLOOKUP($B408,'Slutlig allokering kvv'!$B$2:$AC$462,MATCH(AA$3,'Slutlig allokering kvv'!$B$1:$AJ$1,0),FALSE)/1,0)</f>
        <v>0</v>
      </c>
      <c r="AE408">
        <f t="shared" si="12"/>
        <v>0</v>
      </c>
      <c r="AG408">
        <f>IFERROR(VLOOKUP(B408,'Slutlig allokering kvv'!$B$2:$AJ$462,MATCH("Summa slutlig allokerad tillförd energi (utan hjälpel och rökgaskondensering):",'Slutlig allokering kvv'!$B$1:$AK$1,0),FALSE)/1,"")</f>
        <v>0</v>
      </c>
      <c r="AI408" s="137" t="str">
        <f>IFERROR(1-VLOOKUP(B408,'Slutlig allokering kvv'!$B$2:$AJ$462,MATCH("Andel av bränsle i kvv som allokerats till värme, exklusive rökgaskondensering och hjälpel",'Slutlig allokering kvv'!$B$1:$AK$1,0),FALSE),"")</f>
        <v/>
      </c>
      <c r="AK408" s="137" t="str">
        <f t="shared" si="13"/>
        <v/>
      </c>
    </row>
    <row r="409" spans="1:37" x14ac:dyDescent="0.25">
      <c r="A409" s="2" t="s">
        <v>603</v>
      </c>
      <c r="B409" s="2" t="s">
        <v>604</v>
      </c>
      <c r="C409" t="str">
        <f>IFERROR(VLOOKUP($B409,Kraftvärmeprod!$B$1:$AH$479,MATCH(C$3,Kraftvärmeprod!$B$1:$AG$1,0),FALSE)/1,"")</f>
        <v/>
      </c>
      <c r="D409" t="str">
        <f>IFERROR(VLOOKUP($B409,Kraftvärmeprod!$B$1:$AH$479,MATCH(D$3,Kraftvärmeprod!$B$1:$AG$1,0),FALSE)/1,"")</f>
        <v/>
      </c>
      <c r="E409">
        <f>IFERROR(VLOOKUP($B409,Kraftvärmeprod!$B$1:$AH$479,MATCH(E$2,Kraftvärmeprod!$B$1:$AG$1,0),FALSE)/1,0)-IFERROR(VLOOKUP($B409,'Slutlig allokering kvv'!$B$2:$AC$462,MATCH(E$3,'Slutlig allokering kvv'!$B$1:$AJ$1,0),FALSE)/1,0)</f>
        <v>0</v>
      </c>
      <c r="F409">
        <f>IFERROR(VLOOKUP($B409,Kraftvärmeprod!$B$1:$AH$479,MATCH(F$2,Kraftvärmeprod!$B$1:$AG$1,0),FALSE)/1,0)-IFERROR(VLOOKUP($B409,'Slutlig allokering kvv'!$B$2:$AC$462,MATCH(F$3,'Slutlig allokering kvv'!$B$1:$AJ$1,0),FALSE)/1,0)</f>
        <v>0</v>
      </c>
      <c r="G409">
        <f>IFERROR(VLOOKUP($B409,Kraftvärmeprod!$B$1:$AH$479,MATCH(G$2,Kraftvärmeprod!$B$1:$AG$1,0),FALSE)/1,0)-IFERROR(VLOOKUP($B409,'Slutlig allokering kvv'!$B$2:$AC$462,MATCH(G$3,'Slutlig allokering kvv'!$B$1:$AJ$1,0),FALSE)/1,0)</f>
        <v>0</v>
      </c>
      <c r="H409">
        <f>IFERROR(VLOOKUP($B409,Kraftvärmeprod!$B$1:$AH$479,MATCH(H$2,Kraftvärmeprod!$B$1:$AG$1,0),FALSE)/1,0)-IFERROR(VLOOKUP($B409,'Slutlig allokering kvv'!$B$2:$AC$462,MATCH(H$3,'Slutlig allokering kvv'!$B$1:$AJ$1,0),FALSE)/1,0)</f>
        <v>0</v>
      </c>
      <c r="I409">
        <f>IFERROR(VLOOKUP($B409,Kraftvärmeprod!$B$1:$AH$479,MATCH(I$2,Kraftvärmeprod!$B$1:$AG$1,0),FALSE)/1,0)-IFERROR(VLOOKUP($B409,'Slutlig allokering kvv'!$B$2:$AC$462,MATCH(I$3,'Slutlig allokering kvv'!$B$1:$AJ$1,0),FALSE)/1,0)</f>
        <v>0</v>
      </c>
      <c r="J409">
        <f>IFERROR(VLOOKUP($B409,Kraftvärmeprod!$B$1:$AH$479,MATCH(J$2,Kraftvärmeprod!$B$1:$AG$1,0),FALSE)/1,0)-IFERROR(VLOOKUP($B409,'Slutlig allokering kvv'!$B$2:$AC$462,MATCH(J$3,'Slutlig allokering kvv'!$B$1:$AJ$1,0),FALSE)/1,0)</f>
        <v>0</v>
      </c>
      <c r="K409">
        <f>IFERROR(VLOOKUP($B409,Kraftvärmeprod!$B$1:$AH$479,MATCH(K$2,Kraftvärmeprod!$B$1:$AG$1,0),FALSE)/1,0)-IFERROR(VLOOKUP($B409,'Slutlig allokering kvv'!$B$2:$AC$462,MATCH(K$3,'Slutlig allokering kvv'!$B$1:$AJ$1,0),FALSE)/1,0)</f>
        <v>0</v>
      </c>
      <c r="L409">
        <f>IFERROR(VLOOKUP($B409,Kraftvärmeprod!$B$1:$AH$479,MATCH(L$2,Kraftvärmeprod!$B$1:$AG$1,0),FALSE)/1,0)-IFERROR(VLOOKUP($B409,'Slutlig allokering kvv'!$B$2:$AC$462,MATCH(L$3,'Slutlig allokering kvv'!$B$1:$AJ$1,0),FALSE)/1,0)</f>
        <v>0</v>
      </c>
      <c r="M409">
        <f>IFERROR(VLOOKUP($B409,Kraftvärmeprod!$B$1:$AH$479,MATCH(M$2,Kraftvärmeprod!$B$1:$AG$1,0),FALSE)/1,0)-IFERROR(VLOOKUP($B409,'Slutlig allokering kvv'!$B$2:$AC$462,MATCH(M$3,'Slutlig allokering kvv'!$B$1:$AJ$1,0),FALSE)/1,0)</f>
        <v>0</v>
      </c>
      <c r="N409">
        <f>IFERROR(VLOOKUP($B409,Kraftvärmeprod!$B$1:$AH$479,MATCH(N$2,Kraftvärmeprod!$B$1:$AG$1,0),FALSE)/1,0)-IFERROR(VLOOKUP($B409,'Slutlig allokering kvv'!$B$2:$AC$462,MATCH(N$3,'Slutlig allokering kvv'!$B$1:$AJ$1,0),FALSE)/1,0)</f>
        <v>0</v>
      </c>
      <c r="O409">
        <f>IFERROR(VLOOKUP($B409,Kraftvärmeprod!$B$1:$AH$479,MATCH(O$2,Kraftvärmeprod!$B$1:$AG$1,0),FALSE)/1,0)-IFERROR(VLOOKUP($B409,'Slutlig allokering kvv'!$B$2:$AC$462,MATCH(O$3,'Slutlig allokering kvv'!$B$1:$AJ$1,0),FALSE)/1,0)</f>
        <v>0</v>
      </c>
      <c r="P409">
        <f>IFERROR(VLOOKUP($B409,Kraftvärmeprod!$B$1:$AH$479,MATCH(P$2,Kraftvärmeprod!$B$1:$AG$1,0),FALSE)/1,0)-IFERROR(VLOOKUP($B409,'Slutlig allokering kvv'!$B$2:$AC$462,MATCH(P$3,'Slutlig allokering kvv'!$B$1:$AJ$1,0),FALSE)/1,0)</f>
        <v>0</v>
      </c>
      <c r="Q409">
        <f>IFERROR(VLOOKUP($B409,Kraftvärmeprod!$B$1:$AH$479,MATCH(Q$2,Kraftvärmeprod!$B$1:$AG$1,0),FALSE)/1,0)-IFERROR(VLOOKUP($B409,'Slutlig allokering kvv'!$B$2:$AC$462,MATCH(Q$3,'Slutlig allokering kvv'!$B$1:$AJ$1,0),FALSE)/1,0)</f>
        <v>0</v>
      </c>
      <c r="R409">
        <f>IFERROR(VLOOKUP($B409,Kraftvärmeprod!$B$1:$AH$479,MATCH(R$2,Kraftvärmeprod!$B$1:$AG$1,0),FALSE)/1,0)-IFERROR(VLOOKUP($B409,'Slutlig allokering kvv'!$B$2:$AC$462,MATCH(R$3,'Slutlig allokering kvv'!$B$1:$AJ$1,0),FALSE)/1,0)</f>
        <v>0</v>
      </c>
      <c r="S409">
        <f>IFERROR(VLOOKUP($B409,Kraftvärmeprod!$B$1:$AH$479,MATCH(S$2,Kraftvärmeprod!$B$1:$AG$1,0),FALSE)/1,0)-IFERROR(VLOOKUP($B409,'Slutlig allokering kvv'!$B$2:$AC$462,MATCH(S$3,'Slutlig allokering kvv'!$B$1:$AJ$1,0),FALSE)/1,0)</f>
        <v>0</v>
      </c>
      <c r="T409" s="6">
        <f>IFERROR(VLOOKUP($B409,Miljö!$B$1:$S$477,MATCH(T$2,Miljö!$B$1:$X$1,0),FALSE)/1,0)-IFERROR(VLOOKUP($B409,'Slutlig allokering kvv'!$B$2:$AC$462,MATCH(T$3,'Slutlig allokering kvv'!$B$1:$AJ$1,0),FALSE)/1,0)</f>
        <v>0</v>
      </c>
      <c r="U409">
        <f>IFERROR(VLOOKUP($B409,Kraftvärmeprod!$B$1:$AH$479,MATCH(U$2,Kraftvärmeprod!$B$1:$AG$1,0),FALSE)/1,0)-IFERROR(VLOOKUP($B409,'Slutlig allokering kvv'!$B$2:$AC$462,MATCH(U$3,'Slutlig allokering kvv'!$B$1:$AJ$1,0),FALSE)/1,0)</f>
        <v>0</v>
      </c>
      <c r="V409">
        <f>IFERROR(VLOOKUP($B409,Kraftvärmeprod!$B$1:$AH$479,MATCH(V$2,Kraftvärmeprod!$B$1:$AG$1,0),FALSE)/1,0)-IFERROR(VLOOKUP($B409,'Slutlig allokering kvv'!$B$2:$AC$462,MATCH(V$3,'Slutlig allokering kvv'!$B$1:$AJ$1,0),FALSE)/1,0)</f>
        <v>0</v>
      </c>
      <c r="W409">
        <f>IFERROR(VLOOKUP($B409,Kraftvärmeprod!$B$1:$AH$479,MATCH(W$2,Kraftvärmeprod!$B$1:$AG$1,0),FALSE)/1,0)-IFERROR(VLOOKUP($B409,'Slutlig allokering kvv'!$B$2:$AC$462,MATCH(W$3,'Slutlig allokering kvv'!$B$1:$AJ$1,0),FALSE)/1,0)</f>
        <v>0</v>
      </c>
      <c r="X409">
        <f>IFERROR(VLOOKUP($B409,Kraftvärmeprod!$B$1:$AH$479,MATCH(X$2,Kraftvärmeprod!$B$1:$AG$1,0),FALSE)/1,0)-IFERROR(VLOOKUP($B409,'Slutlig allokering kvv'!$B$2:$AC$462,MATCH(X$3,'Slutlig allokering kvv'!$B$1:$AJ$1,0),FALSE)/1,0)</f>
        <v>0</v>
      </c>
      <c r="Y409">
        <f>IFERROR(VLOOKUP($B409,Kraftvärmeprod!$B$1:$AH$479,MATCH(Y$2,Kraftvärmeprod!$B$1:$AG$1,0),FALSE)/1,0)-IFERROR(VLOOKUP($B409,'Slutlig allokering kvv'!$B$2:$AC$462,MATCH(Y$3,'Slutlig allokering kvv'!$B$1:$AJ$1,0),FALSE)/1,0)</f>
        <v>0</v>
      </c>
      <c r="Z409">
        <f>IFERROR(VLOOKUP($B409,Kraftvärmeprod!$B$1:$AH$479,MATCH(Z$2,Kraftvärmeprod!$B$1:$AG$1,0),FALSE)/1,0)-IFERROR(VLOOKUP($B409,'Slutlig allokering kvv'!$B$2:$AC$462,MATCH(Z$3,'Slutlig allokering kvv'!$B$1:$AJ$1,0),FALSE)/1,0)</f>
        <v>0</v>
      </c>
      <c r="AA409">
        <f>IFERROR(VLOOKUP($B409,Kraftvärmeprod!$B$1:$AH$479,MATCH(AA$2,Kraftvärmeprod!$B$1:$AG$1,0),FALSE)/1,0)-IFERROR(VLOOKUP($B409,'Slutlig allokering kvv'!$B$2:$AC$462,MATCH(AA$3,'Slutlig allokering kvv'!$B$1:$AJ$1,0),FALSE)/1,0)</f>
        <v>0</v>
      </c>
      <c r="AE409">
        <f t="shared" si="12"/>
        <v>0</v>
      </c>
      <c r="AG409">
        <f>IFERROR(VLOOKUP(B409,'Slutlig allokering kvv'!$B$2:$AJ$462,MATCH("Summa slutlig allokerad tillförd energi (utan hjälpel och rökgaskondensering):",'Slutlig allokering kvv'!$B$1:$AK$1,0),FALSE)/1,"")</f>
        <v>0</v>
      </c>
      <c r="AI409" s="137" t="str">
        <f>IFERROR(1-VLOOKUP(B409,'Slutlig allokering kvv'!$B$2:$AJ$462,MATCH("Andel av bränsle i kvv som allokerats till värme, exklusive rökgaskondensering och hjälpel",'Slutlig allokering kvv'!$B$1:$AK$1,0),FALSE),"")</f>
        <v/>
      </c>
      <c r="AK409" s="137" t="str">
        <f t="shared" si="13"/>
        <v/>
      </c>
    </row>
    <row r="410" spans="1:37" x14ac:dyDescent="0.25">
      <c r="A410" s="2" t="s">
        <v>605</v>
      </c>
      <c r="B410" s="2" t="s">
        <v>606</v>
      </c>
      <c r="C410" t="str">
        <f>IFERROR(VLOOKUP($B410,Kraftvärmeprod!$B$1:$AH$479,MATCH(C$3,Kraftvärmeprod!$B$1:$AG$1,0),FALSE)/1,"")</f>
        <v/>
      </c>
      <c r="D410" t="str">
        <f>IFERROR(VLOOKUP($B410,Kraftvärmeprod!$B$1:$AH$479,MATCH(D$3,Kraftvärmeprod!$B$1:$AG$1,0),FALSE)/1,"")</f>
        <v/>
      </c>
      <c r="E410">
        <f>IFERROR(VLOOKUP($B410,Kraftvärmeprod!$B$1:$AH$479,MATCH(E$2,Kraftvärmeprod!$B$1:$AG$1,0),FALSE)/1,0)-IFERROR(VLOOKUP($B410,'Slutlig allokering kvv'!$B$2:$AC$462,MATCH(E$3,'Slutlig allokering kvv'!$B$1:$AJ$1,0),FALSE)/1,0)</f>
        <v>0</v>
      </c>
      <c r="F410">
        <f>IFERROR(VLOOKUP($B410,Kraftvärmeprod!$B$1:$AH$479,MATCH(F$2,Kraftvärmeprod!$B$1:$AG$1,0),FALSE)/1,0)-IFERROR(VLOOKUP($B410,'Slutlig allokering kvv'!$B$2:$AC$462,MATCH(F$3,'Slutlig allokering kvv'!$B$1:$AJ$1,0),FALSE)/1,0)</f>
        <v>0</v>
      </c>
      <c r="G410">
        <f>IFERROR(VLOOKUP($B410,Kraftvärmeprod!$B$1:$AH$479,MATCH(G$2,Kraftvärmeprod!$B$1:$AG$1,0),FALSE)/1,0)-IFERROR(VLOOKUP($B410,'Slutlig allokering kvv'!$B$2:$AC$462,MATCH(G$3,'Slutlig allokering kvv'!$B$1:$AJ$1,0),FALSE)/1,0)</f>
        <v>0</v>
      </c>
      <c r="H410">
        <f>IFERROR(VLOOKUP($B410,Kraftvärmeprod!$B$1:$AH$479,MATCH(H$2,Kraftvärmeprod!$B$1:$AG$1,0),FALSE)/1,0)-IFERROR(VLOOKUP($B410,'Slutlig allokering kvv'!$B$2:$AC$462,MATCH(H$3,'Slutlig allokering kvv'!$B$1:$AJ$1,0),FALSE)/1,0)</f>
        <v>0</v>
      </c>
      <c r="I410">
        <f>IFERROR(VLOOKUP($B410,Kraftvärmeprod!$B$1:$AH$479,MATCH(I$2,Kraftvärmeprod!$B$1:$AG$1,0),FALSE)/1,0)-IFERROR(VLOOKUP($B410,'Slutlig allokering kvv'!$B$2:$AC$462,MATCH(I$3,'Slutlig allokering kvv'!$B$1:$AJ$1,0),FALSE)/1,0)</f>
        <v>0</v>
      </c>
      <c r="J410">
        <f>IFERROR(VLOOKUP($B410,Kraftvärmeprod!$B$1:$AH$479,MATCH(J$2,Kraftvärmeprod!$B$1:$AG$1,0),FALSE)/1,0)-IFERROR(VLOOKUP($B410,'Slutlig allokering kvv'!$B$2:$AC$462,MATCH(J$3,'Slutlig allokering kvv'!$B$1:$AJ$1,0),FALSE)/1,0)</f>
        <v>0</v>
      </c>
      <c r="K410">
        <f>IFERROR(VLOOKUP($B410,Kraftvärmeprod!$B$1:$AH$479,MATCH(K$2,Kraftvärmeprod!$B$1:$AG$1,0),FALSE)/1,0)-IFERROR(VLOOKUP($B410,'Slutlig allokering kvv'!$B$2:$AC$462,MATCH(K$3,'Slutlig allokering kvv'!$B$1:$AJ$1,0),FALSE)/1,0)</f>
        <v>0</v>
      </c>
      <c r="L410">
        <f>IFERROR(VLOOKUP($B410,Kraftvärmeprod!$B$1:$AH$479,MATCH(L$2,Kraftvärmeprod!$B$1:$AG$1,0),FALSE)/1,0)-IFERROR(VLOOKUP($B410,'Slutlig allokering kvv'!$B$2:$AC$462,MATCH(L$3,'Slutlig allokering kvv'!$B$1:$AJ$1,0),FALSE)/1,0)</f>
        <v>0</v>
      </c>
      <c r="M410">
        <f>IFERROR(VLOOKUP($B410,Kraftvärmeprod!$B$1:$AH$479,MATCH(M$2,Kraftvärmeprod!$B$1:$AG$1,0),FALSE)/1,0)-IFERROR(VLOOKUP($B410,'Slutlig allokering kvv'!$B$2:$AC$462,MATCH(M$3,'Slutlig allokering kvv'!$B$1:$AJ$1,0),FALSE)/1,0)</f>
        <v>0</v>
      </c>
      <c r="N410">
        <f>IFERROR(VLOOKUP($B410,Kraftvärmeprod!$B$1:$AH$479,MATCH(N$2,Kraftvärmeprod!$B$1:$AG$1,0),FALSE)/1,0)-IFERROR(VLOOKUP($B410,'Slutlig allokering kvv'!$B$2:$AC$462,MATCH(N$3,'Slutlig allokering kvv'!$B$1:$AJ$1,0),FALSE)/1,0)</f>
        <v>0</v>
      </c>
      <c r="O410">
        <f>IFERROR(VLOOKUP($B410,Kraftvärmeprod!$B$1:$AH$479,MATCH(O$2,Kraftvärmeprod!$B$1:$AG$1,0),FALSE)/1,0)-IFERROR(VLOOKUP($B410,'Slutlig allokering kvv'!$B$2:$AC$462,MATCH(O$3,'Slutlig allokering kvv'!$B$1:$AJ$1,0),FALSE)/1,0)</f>
        <v>0</v>
      </c>
      <c r="P410">
        <f>IFERROR(VLOOKUP($B410,Kraftvärmeprod!$B$1:$AH$479,MATCH(P$2,Kraftvärmeprod!$B$1:$AG$1,0),FALSE)/1,0)-IFERROR(VLOOKUP($B410,'Slutlig allokering kvv'!$B$2:$AC$462,MATCH(P$3,'Slutlig allokering kvv'!$B$1:$AJ$1,0),FALSE)/1,0)</f>
        <v>0</v>
      </c>
      <c r="Q410">
        <f>IFERROR(VLOOKUP($B410,Kraftvärmeprod!$B$1:$AH$479,MATCH(Q$2,Kraftvärmeprod!$B$1:$AG$1,0),FALSE)/1,0)-IFERROR(VLOOKUP($B410,'Slutlig allokering kvv'!$B$2:$AC$462,MATCH(Q$3,'Slutlig allokering kvv'!$B$1:$AJ$1,0),FALSE)/1,0)</f>
        <v>0</v>
      </c>
      <c r="R410">
        <f>IFERROR(VLOOKUP($B410,Kraftvärmeprod!$B$1:$AH$479,MATCH(R$2,Kraftvärmeprod!$B$1:$AG$1,0),FALSE)/1,0)-IFERROR(VLOOKUP($B410,'Slutlig allokering kvv'!$B$2:$AC$462,MATCH(R$3,'Slutlig allokering kvv'!$B$1:$AJ$1,0),FALSE)/1,0)</f>
        <v>0</v>
      </c>
      <c r="S410">
        <f>IFERROR(VLOOKUP($B410,Kraftvärmeprod!$B$1:$AH$479,MATCH(S$2,Kraftvärmeprod!$B$1:$AG$1,0),FALSE)/1,0)-IFERROR(VLOOKUP($B410,'Slutlig allokering kvv'!$B$2:$AC$462,MATCH(S$3,'Slutlig allokering kvv'!$B$1:$AJ$1,0),FALSE)/1,0)</f>
        <v>0</v>
      </c>
      <c r="T410" s="6">
        <f>IFERROR(VLOOKUP($B410,Miljö!$B$1:$S$477,MATCH(T$2,Miljö!$B$1:$X$1,0),FALSE)/1,0)-IFERROR(VLOOKUP($B410,'Slutlig allokering kvv'!$B$2:$AC$462,MATCH(T$3,'Slutlig allokering kvv'!$B$1:$AJ$1,0),FALSE)/1,0)</f>
        <v>0</v>
      </c>
      <c r="U410">
        <f>IFERROR(VLOOKUP($B410,Kraftvärmeprod!$B$1:$AH$479,MATCH(U$2,Kraftvärmeprod!$B$1:$AG$1,0),FALSE)/1,0)-IFERROR(VLOOKUP($B410,'Slutlig allokering kvv'!$B$2:$AC$462,MATCH(U$3,'Slutlig allokering kvv'!$B$1:$AJ$1,0),FALSE)/1,0)</f>
        <v>0</v>
      </c>
      <c r="V410">
        <f>IFERROR(VLOOKUP($B410,Kraftvärmeprod!$B$1:$AH$479,MATCH(V$2,Kraftvärmeprod!$B$1:$AG$1,0),FALSE)/1,0)-IFERROR(VLOOKUP($B410,'Slutlig allokering kvv'!$B$2:$AC$462,MATCH(V$3,'Slutlig allokering kvv'!$B$1:$AJ$1,0),FALSE)/1,0)</f>
        <v>0</v>
      </c>
      <c r="W410">
        <f>IFERROR(VLOOKUP($B410,Kraftvärmeprod!$B$1:$AH$479,MATCH(W$2,Kraftvärmeprod!$B$1:$AG$1,0),FALSE)/1,0)-IFERROR(VLOOKUP($B410,'Slutlig allokering kvv'!$B$2:$AC$462,MATCH(W$3,'Slutlig allokering kvv'!$B$1:$AJ$1,0),FALSE)/1,0)</f>
        <v>0</v>
      </c>
      <c r="X410">
        <f>IFERROR(VLOOKUP($B410,Kraftvärmeprod!$B$1:$AH$479,MATCH(X$2,Kraftvärmeprod!$B$1:$AG$1,0),FALSE)/1,0)-IFERROR(VLOOKUP($B410,'Slutlig allokering kvv'!$B$2:$AC$462,MATCH(X$3,'Slutlig allokering kvv'!$B$1:$AJ$1,0),FALSE)/1,0)</f>
        <v>0</v>
      </c>
      <c r="Y410">
        <f>IFERROR(VLOOKUP($B410,Kraftvärmeprod!$B$1:$AH$479,MATCH(Y$2,Kraftvärmeprod!$B$1:$AG$1,0),FALSE)/1,0)-IFERROR(VLOOKUP($B410,'Slutlig allokering kvv'!$B$2:$AC$462,MATCH(Y$3,'Slutlig allokering kvv'!$B$1:$AJ$1,0),FALSE)/1,0)</f>
        <v>0</v>
      </c>
      <c r="Z410">
        <f>IFERROR(VLOOKUP($B410,Kraftvärmeprod!$B$1:$AH$479,MATCH(Z$2,Kraftvärmeprod!$B$1:$AG$1,0),FALSE)/1,0)-IFERROR(VLOOKUP($B410,'Slutlig allokering kvv'!$B$2:$AC$462,MATCH(Z$3,'Slutlig allokering kvv'!$B$1:$AJ$1,0),FALSE)/1,0)</f>
        <v>0</v>
      </c>
      <c r="AA410">
        <f>IFERROR(VLOOKUP($B410,Kraftvärmeprod!$B$1:$AH$479,MATCH(AA$2,Kraftvärmeprod!$B$1:$AG$1,0),FALSE)/1,0)-IFERROR(VLOOKUP($B410,'Slutlig allokering kvv'!$B$2:$AC$462,MATCH(AA$3,'Slutlig allokering kvv'!$B$1:$AJ$1,0),FALSE)/1,0)</f>
        <v>0</v>
      </c>
      <c r="AE410">
        <f t="shared" si="12"/>
        <v>0</v>
      </c>
      <c r="AG410">
        <f>IFERROR(VLOOKUP(B410,'Slutlig allokering kvv'!$B$2:$AJ$462,MATCH("Summa slutlig allokerad tillförd energi (utan hjälpel och rökgaskondensering):",'Slutlig allokering kvv'!$B$1:$AK$1,0),FALSE)/1,"")</f>
        <v>0</v>
      </c>
      <c r="AI410" s="137" t="str">
        <f>IFERROR(1-VLOOKUP(B410,'Slutlig allokering kvv'!$B$2:$AJ$462,MATCH("Andel av bränsle i kvv som allokerats till värme, exklusive rökgaskondensering och hjälpel",'Slutlig allokering kvv'!$B$1:$AK$1,0),FALSE),"")</f>
        <v/>
      </c>
      <c r="AK410" s="137" t="str">
        <f t="shared" si="13"/>
        <v/>
      </c>
    </row>
    <row r="411" spans="1:37" x14ac:dyDescent="0.25">
      <c r="A411" s="2" t="s">
        <v>608</v>
      </c>
      <c r="B411" s="2" t="s">
        <v>609</v>
      </c>
      <c r="C411" t="str">
        <f>IFERROR(VLOOKUP($B411,Kraftvärmeprod!$B$1:$AH$479,MATCH(C$3,Kraftvärmeprod!$B$1:$AG$1,0),FALSE)/1,"")</f>
        <v/>
      </c>
      <c r="D411" t="str">
        <f>IFERROR(VLOOKUP($B411,Kraftvärmeprod!$B$1:$AH$479,MATCH(D$3,Kraftvärmeprod!$B$1:$AG$1,0),FALSE)/1,"")</f>
        <v/>
      </c>
      <c r="E411">
        <f>IFERROR(VLOOKUP($B411,Kraftvärmeprod!$B$1:$AH$479,MATCH(E$2,Kraftvärmeprod!$B$1:$AG$1,0),FALSE)/1,0)-IFERROR(VLOOKUP($B411,'Slutlig allokering kvv'!$B$2:$AC$462,MATCH(E$3,'Slutlig allokering kvv'!$B$1:$AJ$1,0),FALSE)/1,0)</f>
        <v>0</v>
      </c>
      <c r="F411">
        <f>IFERROR(VLOOKUP($B411,Kraftvärmeprod!$B$1:$AH$479,MATCH(F$2,Kraftvärmeprod!$B$1:$AG$1,0),FALSE)/1,0)-IFERROR(VLOOKUP($B411,'Slutlig allokering kvv'!$B$2:$AC$462,MATCH(F$3,'Slutlig allokering kvv'!$B$1:$AJ$1,0),FALSE)/1,0)</f>
        <v>0</v>
      </c>
      <c r="G411">
        <f>IFERROR(VLOOKUP($B411,Kraftvärmeprod!$B$1:$AH$479,MATCH(G$2,Kraftvärmeprod!$B$1:$AG$1,0),FALSE)/1,0)-IFERROR(VLOOKUP($B411,'Slutlig allokering kvv'!$B$2:$AC$462,MATCH(G$3,'Slutlig allokering kvv'!$B$1:$AJ$1,0),FALSE)/1,0)</f>
        <v>0</v>
      </c>
      <c r="H411">
        <f>IFERROR(VLOOKUP($B411,Kraftvärmeprod!$B$1:$AH$479,MATCH(H$2,Kraftvärmeprod!$B$1:$AG$1,0),FALSE)/1,0)-IFERROR(VLOOKUP($B411,'Slutlig allokering kvv'!$B$2:$AC$462,MATCH(H$3,'Slutlig allokering kvv'!$B$1:$AJ$1,0),FALSE)/1,0)</f>
        <v>0</v>
      </c>
      <c r="I411">
        <f>IFERROR(VLOOKUP($B411,Kraftvärmeprod!$B$1:$AH$479,MATCH(I$2,Kraftvärmeprod!$B$1:$AG$1,0),FALSE)/1,0)-IFERROR(VLOOKUP($B411,'Slutlig allokering kvv'!$B$2:$AC$462,MATCH(I$3,'Slutlig allokering kvv'!$B$1:$AJ$1,0),FALSE)/1,0)</f>
        <v>0</v>
      </c>
      <c r="J411">
        <f>IFERROR(VLOOKUP($B411,Kraftvärmeprod!$B$1:$AH$479,MATCH(J$2,Kraftvärmeprod!$B$1:$AG$1,0),FALSE)/1,0)-IFERROR(VLOOKUP($B411,'Slutlig allokering kvv'!$B$2:$AC$462,MATCH(J$3,'Slutlig allokering kvv'!$B$1:$AJ$1,0),FALSE)/1,0)</f>
        <v>0</v>
      </c>
      <c r="K411">
        <f>IFERROR(VLOOKUP($B411,Kraftvärmeprod!$B$1:$AH$479,MATCH(K$2,Kraftvärmeprod!$B$1:$AG$1,0),FALSE)/1,0)-IFERROR(VLOOKUP($B411,'Slutlig allokering kvv'!$B$2:$AC$462,MATCH(K$3,'Slutlig allokering kvv'!$B$1:$AJ$1,0),FALSE)/1,0)</f>
        <v>0</v>
      </c>
      <c r="L411">
        <f>IFERROR(VLOOKUP($B411,Kraftvärmeprod!$B$1:$AH$479,MATCH(L$2,Kraftvärmeprod!$B$1:$AG$1,0),FALSE)/1,0)-IFERROR(VLOOKUP($B411,'Slutlig allokering kvv'!$B$2:$AC$462,MATCH(L$3,'Slutlig allokering kvv'!$B$1:$AJ$1,0),FALSE)/1,0)</f>
        <v>0</v>
      </c>
      <c r="M411">
        <f>IFERROR(VLOOKUP($B411,Kraftvärmeprod!$B$1:$AH$479,MATCH(M$2,Kraftvärmeprod!$B$1:$AG$1,0),FALSE)/1,0)-IFERROR(VLOOKUP($B411,'Slutlig allokering kvv'!$B$2:$AC$462,MATCH(M$3,'Slutlig allokering kvv'!$B$1:$AJ$1,0),FALSE)/1,0)</f>
        <v>0</v>
      </c>
      <c r="N411">
        <f>IFERROR(VLOOKUP($B411,Kraftvärmeprod!$B$1:$AH$479,MATCH(N$2,Kraftvärmeprod!$B$1:$AG$1,0),FALSE)/1,0)-IFERROR(VLOOKUP($B411,'Slutlig allokering kvv'!$B$2:$AC$462,MATCH(N$3,'Slutlig allokering kvv'!$B$1:$AJ$1,0),FALSE)/1,0)</f>
        <v>0</v>
      </c>
      <c r="O411">
        <f>IFERROR(VLOOKUP($B411,Kraftvärmeprod!$B$1:$AH$479,MATCH(O$2,Kraftvärmeprod!$B$1:$AG$1,0),FALSE)/1,0)-IFERROR(VLOOKUP($B411,'Slutlig allokering kvv'!$B$2:$AC$462,MATCH(O$3,'Slutlig allokering kvv'!$B$1:$AJ$1,0),FALSE)/1,0)</f>
        <v>0</v>
      </c>
      <c r="P411">
        <f>IFERROR(VLOOKUP($B411,Kraftvärmeprod!$B$1:$AH$479,MATCH(P$2,Kraftvärmeprod!$B$1:$AG$1,0),FALSE)/1,0)-IFERROR(VLOOKUP($B411,'Slutlig allokering kvv'!$B$2:$AC$462,MATCH(P$3,'Slutlig allokering kvv'!$B$1:$AJ$1,0),FALSE)/1,0)</f>
        <v>0</v>
      </c>
      <c r="Q411">
        <f>IFERROR(VLOOKUP($B411,Kraftvärmeprod!$B$1:$AH$479,MATCH(Q$2,Kraftvärmeprod!$B$1:$AG$1,0),FALSE)/1,0)-IFERROR(VLOOKUP($B411,'Slutlig allokering kvv'!$B$2:$AC$462,MATCH(Q$3,'Slutlig allokering kvv'!$B$1:$AJ$1,0),FALSE)/1,0)</f>
        <v>0</v>
      </c>
      <c r="R411">
        <f>IFERROR(VLOOKUP($B411,Kraftvärmeprod!$B$1:$AH$479,MATCH(R$2,Kraftvärmeprod!$B$1:$AG$1,0),FALSE)/1,0)-IFERROR(VLOOKUP($B411,'Slutlig allokering kvv'!$B$2:$AC$462,MATCH(R$3,'Slutlig allokering kvv'!$B$1:$AJ$1,0),FALSE)/1,0)</f>
        <v>0</v>
      </c>
      <c r="S411">
        <f>IFERROR(VLOOKUP($B411,Kraftvärmeprod!$B$1:$AH$479,MATCH(S$2,Kraftvärmeprod!$B$1:$AG$1,0),FALSE)/1,0)-IFERROR(VLOOKUP($B411,'Slutlig allokering kvv'!$B$2:$AC$462,MATCH(S$3,'Slutlig allokering kvv'!$B$1:$AJ$1,0),FALSE)/1,0)</f>
        <v>0</v>
      </c>
      <c r="T411" s="6">
        <f>IFERROR(VLOOKUP($B411,Miljö!$B$1:$S$477,MATCH(T$2,Miljö!$B$1:$X$1,0),FALSE)/1,0)-IFERROR(VLOOKUP($B411,'Slutlig allokering kvv'!$B$2:$AC$462,MATCH(T$3,'Slutlig allokering kvv'!$B$1:$AJ$1,0),FALSE)/1,0)</f>
        <v>0</v>
      </c>
      <c r="U411">
        <f>IFERROR(VLOOKUP($B411,Kraftvärmeprod!$B$1:$AH$479,MATCH(U$2,Kraftvärmeprod!$B$1:$AG$1,0),FALSE)/1,0)-IFERROR(VLOOKUP($B411,'Slutlig allokering kvv'!$B$2:$AC$462,MATCH(U$3,'Slutlig allokering kvv'!$B$1:$AJ$1,0),FALSE)/1,0)</f>
        <v>0</v>
      </c>
      <c r="V411">
        <f>IFERROR(VLOOKUP($B411,Kraftvärmeprod!$B$1:$AH$479,MATCH(V$2,Kraftvärmeprod!$B$1:$AG$1,0),FALSE)/1,0)-IFERROR(VLOOKUP($B411,'Slutlig allokering kvv'!$B$2:$AC$462,MATCH(V$3,'Slutlig allokering kvv'!$B$1:$AJ$1,0),FALSE)/1,0)</f>
        <v>0</v>
      </c>
      <c r="W411">
        <f>IFERROR(VLOOKUP($B411,Kraftvärmeprod!$B$1:$AH$479,MATCH(W$2,Kraftvärmeprod!$B$1:$AG$1,0),FALSE)/1,0)-IFERROR(VLOOKUP($B411,'Slutlig allokering kvv'!$B$2:$AC$462,MATCH(W$3,'Slutlig allokering kvv'!$B$1:$AJ$1,0),FALSE)/1,0)</f>
        <v>0</v>
      </c>
      <c r="X411">
        <f>IFERROR(VLOOKUP($B411,Kraftvärmeprod!$B$1:$AH$479,MATCH(X$2,Kraftvärmeprod!$B$1:$AG$1,0),FALSE)/1,0)-IFERROR(VLOOKUP($B411,'Slutlig allokering kvv'!$B$2:$AC$462,MATCH(X$3,'Slutlig allokering kvv'!$B$1:$AJ$1,0),FALSE)/1,0)</f>
        <v>0</v>
      </c>
      <c r="Y411">
        <f>IFERROR(VLOOKUP($B411,Kraftvärmeprod!$B$1:$AH$479,MATCH(Y$2,Kraftvärmeprod!$B$1:$AG$1,0),FALSE)/1,0)-IFERROR(VLOOKUP($B411,'Slutlig allokering kvv'!$B$2:$AC$462,MATCH(Y$3,'Slutlig allokering kvv'!$B$1:$AJ$1,0),FALSE)/1,0)</f>
        <v>0</v>
      </c>
      <c r="Z411">
        <f>IFERROR(VLOOKUP($B411,Kraftvärmeprod!$B$1:$AH$479,MATCH(Z$2,Kraftvärmeprod!$B$1:$AG$1,0),FALSE)/1,0)-IFERROR(VLOOKUP($B411,'Slutlig allokering kvv'!$B$2:$AC$462,MATCH(Z$3,'Slutlig allokering kvv'!$B$1:$AJ$1,0),FALSE)/1,0)</f>
        <v>0</v>
      </c>
      <c r="AA411">
        <f>IFERROR(VLOOKUP($B411,Kraftvärmeprod!$B$1:$AH$479,MATCH(AA$2,Kraftvärmeprod!$B$1:$AG$1,0),FALSE)/1,0)-IFERROR(VLOOKUP($B411,'Slutlig allokering kvv'!$B$2:$AC$462,MATCH(AA$3,'Slutlig allokering kvv'!$B$1:$AJ$1,0),FALSE)/1,0)</f>
        <v>0</v>
      </c>
      <c r="AE411">
        <f t="shared" si="12"/>
        <v>0</v>
      </c>
      <c r="AG411">
        <f>IFERROR(VLOOKUP(B411,'Slutlig allokering kvv'!$B$2:$AJ$462,MATCH("Summa slutlig allokerad tillförd energi (utan hjälpel och rökgaskondensering):",'Slutlig allokering kvv'!$B$1:$AK$1,0),FALSE)/1,"")</f>
        <v>0</v>
      </c>
      <c r="AI411" s="137" t="str">
        <f>IFERROR(1-VLOOKUP(B411,'Slutlig allokering kvv'!$B$2:$AJ$462,MATCH("Andel av bränsle i kvv som allokerats till värme, exklusive rökgaskondensering och hjälpel",'Slutlig allokering kvv'!$B$1:$AK$1,0),FALSE),"")</f>
        <v/>
      </c>
      <c r="AK411" s="137" t="str">
        <f t="shared" si="13"/>
        <v/>
      </c>
    </row>
    <row r="412" spans="1:37" x14ac:dyDescent="0.25">
      <c r="A412" s="2" t="s">
        <v>608</v>
      </c>
      <c r="B412" s="2" t="s">
        <v>610</v>
      </c>
      <c r="C412" t="str">
        <f>IFERROR(VLOOKUP($B412,Kraftvärmeprod!$B$1:$AH$479,MATCH(C$3,Kraftvärmeprod!$B$1:$AG$1,0),FALSE)/1,"")</f>
        <v/>
      </c>
      <c r="D412" t="str">
        <f>IFERROR(VLOOKUP($B412,Kraftvärmeprod!$B$1:$AH$479,MATCH(D$3,Kraftvärmeprod!$B$1:$AG$1,0),FALSE)/1,"")</f>
        <v/>
      </c>
      <c r="E412">
        <f>IFERROR(VLOOKUP($B412,Kraftvärmeprod!$B$1:$AH$479,MATCH(E$2,Kraftvärmeprod!$B$1:$AG$1,0),FALSE)/1,0)-IFERROR(VLOOKUP($B412,'Slutlig allokering kvv'!$B$2:$AC$462,MATCH(E$3,'Slutlig allokering kvv'!$B$1:$AJ$1,0),FALSE)/1,0)</f>
        <v>0</v>
      </c>
      <c r="F412">
        <f>IFERROR(VLOOKUP($B412,Kraftvärmeprod!$B$1:$AH$479,MATCH(F$2,Kraftvärmeprod!$B$1:$AG$1,0),FALSE)/1,0)-IFERROR(VLOOKUP($B412,'Slutlig allokering kvv'!$B$2:$AC$462,MATCH(F$3,'Slutlig allokering kvv'!$B$1:$AJ$1,0),FALSE)/1,0)</f>
        <v>0</v>
      </c>
      <c r="G412">
        <f>IFERROR(VLOOKUP($B412,Kraftvärmeprod!$B$1:$AH$479,MATCH(G$2,Kraftvärmeprod!$B$1:$AG$1,0),FALSE)/1,0)-IFERROR(VLOOKUP($B412,'Slutlig allokering kvv'!$B$2:$AC$462,MATCH(G$3,'Slutlig allokering kvv'!$B$1:$AJ$1,0),FALSE)/1,0)</f>
        <v>0</v>
      </c>
      <c r="H412">
        <f>IFERROR(VLOOKUP($B412,Kraftvärmeprod!$B$1:$AH$479,MATCH(H$2,Kraftvärmeprod!$B$1:$AG$1,0),FALSE)/1,0)-IFERROR(VLOOKUP($B412,'Slutlig allokering kvv'!$B$2:$AC$462,MATCH(H$3,'Slutlig allokering kvv'!$B$1:$AJ$1,0),FALSE)/1,0)</f>
        <v>0</v>
      </c>
      <c r="I412">
        <f>IFERROR(VLOOKUP($B412,Kraftvärmeprod!$B$1:$AH$479,MATCH(I$2,Kraftvärmeprod!$B$1:$AG$1,0),FALSE)/1,0)-IFERROR(VLOOKUP($B412,'Slutlig allokering kvv'!$B$2:$AC$462,MATCH(I$3,'Slutlig allokering kvv'!$B$1:$AJ$1,0),FALSE)/1,0)</f>
        <v>0</v>
      </c>
      <c r="J412">
        <f>IFERROR(VLOOKUP($B412,Kraftvärmeprod!$B$1:$AH$479,MATCH(J$2,Kraftvärmeprod!$B$1:$AG$1,0),FALSE)/1,0)-IFERROR(VLOOKUP($B412,'Slutlig allokering kvv'!$B$2:$AC$462,MATCH(J$3,'Slutlig allokering kvv'!$B$1:$AJ$1,0),FALSE)/1,0)</f>
        <v>0</v>
      </c>
      <c r="K412">
        <f>IFERROR(VLOOKUP($B412,Kraftvärmeprod!$B$1:$AH$479,MATCH(K$2,Kraftvärmeprod!$B$1:$AG$1,0),FALSE)/1,0)-IFERROR(VLOOKUP($B412,'Slutlig allokering kvv'!$B$2:$AC$462,MATCH(K$3,'Slutlig allokering kvv'!$B$1:$AJ$1,0),FALSE)/1,0)</f>
        <v>0</v>
      </c>
      <c r="L412">
        <f>IFERROR(VLOOKUP($B412,Kraftvärmeprod!$B$1:$AH$479,MATCH(L$2,Kraftvärmeprod!$B$1:$AG$1,0),FALSE)/1,0)-IFERROR(VLOOKUP($B412,'Slutlig allokering kvv'!$B$2:$AC$462,MATCH(L$3,'Slutlig allokering kvv'!$B$1:$AJ$1,0),FALSE)/1,0)</f>
        <v>0</v>
      </c>
      <c r="M412">
        <f>IFERROR(VLOOKUP($B412,Kraftvärmeprod!$B$1:$AH$479,MATCH(M$2,Kraftvärmeprod!$B$1:$AG$1,0),FALSE)/1,0)-IFERROR(VLOOKUP($B412,'Slutlig allokering kvv'!$B$2:$AC$462,MATCH(M$3,'Slutlig allokering kvv'!$B$1:$AJ$1,0),FALSE)/1,0)</f>
        <v>0</v>
      </c>
      <c r="N412">
        <f>IFERROR(VLOOKUP($B412,Kraftvärmeprod!$B$1:$AH$479,MATCH(N$2,Kraftvärmeprod!$B$1:$AG$1,0),FALSE)/1,0)-IFERROR(VLOOKUP($B412,'Slutlig allokering kvv'!$B$2:$AC$462,MATCH(N$3,'Slutlig allokering kvv'!$B$1:$AJ$1,0),FALSE)/1,0)</f>
        <v>0</v>
      </c>
      <c r="O412">
        <f>IFERROR(VLOOKUP($B412,Kraftvärmeprod!$B$1:$AH$479,MATCH(O$2,Kraftvärmeprod!$B$1:$AG$1,0),FALSE)/1,0)-IFERROR(VLOOKUP($B412,'Slutlig allokering kvv'!$B$2:$AC$462,MATCH(O$3,'Slutlig allokering kvv'!$B$1:$AJ$1,0),FALSE)/1,0)</f>
        <v>0</v>
      </c>
      <c r="P412">
        <f>IFERROR(VLOOKUP($B412,Kraftvärmeprod!$B$1:$AH$479,MATCH(P$2,Kraftvärmeprod!$B$1:$AG$1,0),FALSE)/1,0)-IFERROR(VLOOKUP($B412,'Slutlig allokering kvv'!$B$2:$AC$462,MATCH(P$3,'Slutlig allokering kvv'!$B$1:$AJ$1,0),FALSE)/1,0)</f>
        <v>0</v>
      </c>
      <c r="Q412">
        <f>IFERROR(VLOOKUP($B412,Kraftvärmeprod!$B$1:$AH$479,MATCH(Q$2,Kraftvärmeprod!$B$1:$AG$1,0),FALSE)/1,0)-IFERROR(VLOOKUP($B412,'Slutlig allokering kvv'!$B$2:$AC$462,MATCH(Q$3,'Slutlig allokering kvv'!$B$1:$AJ$1,0),FALSE)/1,0)</f>
        <v>0</v>
      </c>
      <c r="R412">
        <f>IFERROR(VLOOKUP($B412,Kraftvärmeprod!$B$1:$AH$479,MATCH(R$2,Kraftvärmeprod!$B$1:$AG$1,0),FALSE)/1,0)-IFERROR(VLOOKUP($B412,'Slutlig allokering kvv'!$B$2:$AC$462,MATCH(R$3,'Slutlig allokering kvv'!$B$1:$AJ$1,0),FALSE)/1,0)</f>
        <v>0</v>
      </c>
      <c r="S412">
        <f>IFERROR(VLOOKUP($B412,Kraftvärmeprod!$B$1:$AH$479,MATCH(S$2,Kraftvärmeprod!$B$1:$AG$1,0),FALSE)/1,0)-IFERROR(VLOOKUP($B412,'Slutlig allokering kvv'!$B$2:$AC$462,MATCH(S$3,'Slutlig allokering kvv'!$B$1:$AJ$1,0),FALSE)/1,0)</f>
        <v>0</v>
      </c>
      <c r="T412" s="6">
        <f>IFERROR(VLOOKUP($B412,Miljö!$B$1:$S$477,MATCH(T$2,Miljö!$B$1:$X$1,0),FALSE)/1,0)-IFERROR(VLOOKUP($B412,'Slutlig allokering kvv'!$B$2:$AC$462,MATCH(T$3,'Slutlig allokering kvv'!$B$1:$AJ$1,0),FALSE)/1,0)</f>
        <v>0</v>
      </c>
      <c r="U412">
        <f>IFERROR(VLOOKUP($B412,Kraftvärmeprod!$B$1:$AH$479,MATCH(U$2,Kraftvärmeprod!$B$1:$AG$1,0),FALSE)/1,0)-IFERROR(VLOOKUP($B412,'Slutlig allokering kvv'!$B$2:$AC$462,MATCH(U$3,'Slutlig allokering kvv'!$B$1:$AJ$1,0),FALSE)/1,0)</f>
        <v>0</v>
      </c>
      <c r="V412">
        <f>IFERROR(VLOOKUP($B412,Kraftvärmeprod!$B$1:$AH$479,MATCH(V$2,Kraftvärmeprod!$B$1:$AG$1,0),FALSE)/1,0)-IFERROR(VLOOKUP($B412,'Slutlig allokering kvv'!$B$2:$AC$462,MATCH(V$3,'Slutlig allokering kvv'!$B$1:$AJ$1,0),FALSE)/1,0)</f>
        <v>0</v>
      </c>
      <c r="W412">
        <f>IFERROR(VLOOKUP($B412,Kraftvärmeprod!$B$1:$AH$479,MATCH(W$2,Kraftvärmeprod!$B$1:$AG$1,0),FALSE)/1,0)-IFERROR(VLOOKUP($B412,'Slutlig allokering kvv'!$B$2:$AC$462,MATCH(W$3,'Slutlig allokering kvv'!$B$1:$AJ$1,0),FALSE)/1,0)</f>
        <v>0</v>
      </c>
      <c r="X412">
        <f>IFERROR(VLOOKUP($B412,Kraftvärmeprod!$B$1:$AH$479,MATCH(X$2,Kraftvärmeprod!$B$1:$AG$1,0),FALSE)/1,0)-IFERROR(VLOOKUP($B412,'Slutlig allokering kvv'!$B$2:$AC$462,MATCH(X$3,'Slutlig allokering kvv'!$B$1:$AJ$1,0),FALSE)/1,0)</f>
        <v>0</v>
      </c>
      <c r="Y412">
        <f>IFERROR(VLOOKUP($B412,Kraftvärmeprod!$B$1:$AH$479,MATCH(Y$2,Kraftvärmeprod!$B$1:$AG$1,0),FALSE)/1,0)-IFERROR(VLOOKUP($B412,'Slutlig allokering kvv'!$B$2:$AC$462,MATCH(Y$3,'Slutlig allokering kvv'!$B$1:$AJ$1,0),FALSE)/1,0)</f>
        <v>0</v>
      </c>
      <c r="Z412">
        <f>IFERROR(VLOOKUP($B412,Kraftvärmeprod!$B$1:$AH$479,MATCH(Z$2,Kraftvärmeprod!$B$1:$AG$1,0),FALSE)/1,0)-IFERROR(VLOOKUP($B412,'Slutlig allokering kvv'!$B$2:$AC$462,MATCH(Z$3,'Slutlig allokering kvv'!$B$1:$AJ$1,0),FALSE)/1,0)</f>
        <v>0</v>
      </c>
      <c r="AA412">
        <f>IFERROR(VLOOKUP($B412,Kraftvärmeprod!$B$1:$AH$479,MATCH(AA$2,Kraftvärmeprod!$B$1:$AG$1,0),FALSE)/1,0)-IFERROR(VLOOKUP($B412,'Slutlig allokering kvv'!$B$2:$AC$462,MATCH(AA$3,'Slutlig allokering kvv'!$B$1:$AJ$1,0),FALSE)/1,0)</f>
        <v>0</v>
      </c>
      <c r="AE412">
        <f t="shared" si="12"/>
        <v>0</v>
      </c>
      <c r="AG412">
        <f>IFERROR(VLOOKUP(B412,'Slutlig allokering kvv'!$B$2:$AJ$462,MATCH("Summa slutlig allokerad tillförd energi (utan hjälpel och rökgaskondensering):",'Slutlig allokering kvv'!$B$1:$AK$1,0),FALSE)/1,"")</f>
        <v>0</v>
      </c>
      <c r="AI412" s="137" t="str">
        <f>IFERROR(1-VLOOKUP(B412,'Slutlig allokering kvv'!$B$2:$AJ$462,MATCH("Andel av bränsle i kvv som allokerats till värme, exklusive rökgaskondensering och hjälpel",'Slutlig allokering kvv'!$B$1:$AK$1,0),FALSE),"")</f>
        <v/>
      </c>
      <c r="AK412" s="137" t="str">
        <f t="shared" si="13"/>
        <v/>
      </c>
    </row>
    <row r="413" spans="1:37" x14ac:dyDescent="0.25">
      <c r="A413" s="2" t="s">
        <v>608</v>
      </c>
      <c r="B413" s="2" t="s">
        <v>611</v>
      </c>
      <c r="C413" t="str">
        <f>IFERROR(VLOOKUP($B413,Kraftvärmeprod!$B$1:$AH$479,MATCH(C$3,Kraftvärmeprod!$B$1:$AG$1,0),FALSE)/1,"")</f>
        <v/>
      </c>
      <c r="D413" t="str">
        <f>IFERROR(VLOOKUP($B413,Kraftvärmeprod!$B$1:$AH$479,MATCH(D$3,Kraftvärmeprod!$B$1:$AG$1,0),FALSE)/1,"")</f>
        <v/>
      </c>
      <c r="E413">
        <f>IFERROR(VLOOKUP($B413,Kraftvärmeprod!$B$1:$AH$479,MATCH(E$2,Kraftvärmeprod!$B$1:$AG$1,0),FALSE)/1,0)-IFERROR(VLOOKUP($B413,'Slutlig allokering kvv'!$B$2:$AC$462,MATCH(E$3,'Slutlig allokering kvv'!$B$1:$AJ$1,0),FALSE)/1,0)</f>
        <v>0</v>
      </c>
      <c r="F413">
        <f>IFERROR(VLOOKUP($B413,Kraftvärmeprod!$B$1:$AH$479,MATCH(F$2,Kraftvärmeprod!$B$1:$AG$1,0),FALSE)/1,0)-IFERROR(VLOOKUP($B413,'Slutlig allokering kvv'!$B$2:$AC$462,MATCH(F$3,'Slutlig allokering kvv'!$B$1:$AJ$1,0),FALSE)/1,0)</f>
        <v>0</v>
      </c>
      <c r="G413">
        <f>IFERROR(VLOOKUP($B413,Kraftvärmeprod!$B$1:$AH$479,MATCH(G$2,Kraftvärmeprod!$B$1:$AG$1,0),FALSE)/1,0)-IFERROR(VLOOKUP($B413,'Slutlig allokering kvv'!$B$2:$AC$462,MATCH(G$3,'Slutlig allokering kvv'!$B$1:$AJ$1,0),FALSE)/1,0)</f>
        <v>0</v>
      </c>
      <c r="H413">
        <f>IFERROR(VLOOKUP($B413,Kraftvärmeprod!$B$1:$AH$479,MATCH(H$2,Kraftvärmeprod!$B$1:$AG$1,0),FALSE)/1,0)-IFERROR(VLOOKUP($B413,'Slutlig allokering kvv'!$B$2:$AC$462,MATCH(H$3,'Slutlig allokering kvv'!$B$1:$AJ$1,0),FALSE)/1,0)</f>
        <v>0</v>
      </c>
      <c r="I413">
        <f>IFERROR(VLOOKUP($B413,Kraftvärmeprod!$B$1:$AH$479,MATCH(I$2,Kraftvärmeprod!$B$1:$AG$1,0),FALSE)/1,0)-IFERROR(VLOOKUP($B413,'Slutlig allokering kvv'!$B$2:$AC$462,MATCH(I$3,'Slutlig allokering kvv'!$B$1:$AJ$1,0),FALSE)/1,0)</f>
        <v>0</v>
      </c>
      <c r="J413">
        <f>IFERROR(VLOOKUP($B413,Kraftvärmeprod!$B$1:$AH$479,MATCH(J$2,Kraftvärmeprod!$B$1:$AG$1,0),FALSE)/1,0)-IFERROR(VLOOKUP($B413,'Slutlig allokering kvv'!$B$2:$AC$462,MATCH(J$3,'Slutlig allokering kvv'!$B$1:$AJ$1,0),FALSE)/1,0)</f>
        <v>0</v>
      </c>
      <c r="K413">
        <f>IFERROR(VLOOKUP($B413,Kraftvärmeprod!$B$1:$AH$479,MATCH(K$2,Kraftvärmeprod!$B$1:$AG$1,0),FALSE)/1,0)-IFERROR(VLOOKUP($B413,'Slutlig allokering kvv'!$B$2:$AC$462,MATCH(K$3,'Slutlig allokering kvv'!$B$1:$AJ$1,0),FALSE)/1,0)</f>
        <v>0</v>
      </c>
      <c r="L413">
        <f>IFERROR(VLOOKUP($B413,Kraftvärmeprod!$B$1:$AH$479,MATCH(L$2,Kraftvärmeprod!$B$1:$AG$1,0),FALSE)/1,0)-IFERROR(VLOOKUP($B413,'Slutlig allokering kvv'!$B$2:$AC$462,MATCH(L$3,'Slutlig allokering kvv'!$B$1:$AJ$1,0),FALSE)/1,0)</f>
        <v>0</v>
      </c>
      <c r="M413">
        <f>IFERROR(VLOOKUP($B413,Kraftvärmeprod!$B$1:$AH$479,MATCH(M$2,Kraftvärmeprod!$B$1:$AG$1,0),FALSE)/1,0)-IFERROR(VLOOKUP($B413,'Slutlig allokering kvv'!$B$2:$AC$462,MATCH(M$3,'Slutlig allokering kvv'!$B$1:$AJ$1,0),FALSE)/1,0)</f>
        <v>0</v>
      </c>
      <c r="N413">
        <f>IFERROR(VLOOKUP($B413,Kraftvärmeprod!$B$1:$AH$479,MATCH(N$2,Kraftvärmeprod!$B$1:$AG$1,0),FALSE)/1,0)-IFERROR(VLOOKUP($B413,'Slutlig allokering kvv'!$B$2:$AC$462,MATCH(N$3,'Slutlig allokering kvv'!$B$1:$AJ$1,0),FALSE)/1,0)</f>
        <v>0</v>
      </c>
      <c r="O413">
        <f>IFERROR(VLOOKUP($B413,Kraftvärmeprod!$B$1:$AH$479,MATCH(O$2,Kraftvärmeprod!$B$1:$AG$1,0),FALSE)/1,0)-IFERROR(VLOOKUP($B413,'Slutlig allokering kvv'!$B$2:$AC$462,MATCH(O$3,'Slutlig allokering kvv'!$B$1:$AJ$1,0),FALSE)/1,0)</f>
        <v>0</v>
      </c>
      <c r="P413">
        <f>IFERROR(VLOOKUP($B413,Kraftvärmeprod!$B$1:$AH$479,MATCH(P$2,Kraftvärmeprod!$B$1:$AG$1,0),FALSE)/1,0)-IFERROR(VLOOKUP($B413,'Slutlig allokering kvv'!$B$2:$AC$462,MATCH(P$3,'Slutlig allokering kvv'!$B$1:$AJ$1,0),FALSE)/1,0)</f>
        <v>0</v>
      </c>
      <c r="Q413">
        <f>IFERROR(VLOOKUP($B413,Kraftvärmeprod!$B$1:$AH$479,MATCH(Q$2,Kraftvärmeprod!$B$1:$AG$1,0),FALSE)/1,0)-IFERROR(VLOOKUP($B413,'Slutlig allokering kvv'!$B$2:$AC$462,MATCH(Q$3,'Slutlig allokering kvv'!$B$1:$AJ$1,0),FALSE)/1,0)</f>
        <v>0</v>
      </c>
      <c r="R413">
        <f>IFERROR(VLOOKUP($B413,Kraftvärmeprod!$B$1:$AH$479,MATCH(R$2,Kraftvärmeprod!$B$1:$AG$1,0),FALSE)/1,0)-IFERROR(VLOOKUP($B413,'Slutlig allokering kvv'!$B$2:$AC$462,MATCH(R$3,'Slutlig allokering kvv'!$B$1:$AJ$1,0),FALSE)/1,0)</f>
        <v>0</v>
      </c>
      <c r="S413">
        <f>IFERROR(VLOOKUP($B413,Kraftvärmeprod!$B$1:$AH$479,MATCH(S$2,Kraftvärmeprod!$B$1:$AG$1,0),FALSE)/1,0)-IFERROR(VLOOKUP($B413,'Slutlig allokering kvv'!$B$2:$AC$462,MATCH(S$3,'Slutlig allokering kvv'!$B$1:$AJ$1,0),FALSE)/1,0)</f>
        <v>0</v>
      </c>
      <c r="T413" s="6">
        <f>IFERROR(VLOOKUP($B413,Miljö!$B$1:$S$477,MATCH(T$2,Miljö!$B$1:$X$1,0),FALSE)/1,0)-IFERROR(VLOOKUP($B413,'Slutlig allokering kvv'!$B$2:$AC$462,MATCH(T$3,'Slutlig allokering kvv'!$B$1:$AJ$1,0),FALSE)/1,0)</f>
        <v>0</v>
      </c>
      <c r="U413">
        <f>IFERROR(VLOOKUP($B413,Kraftvärmeprod!$B$1:$AH$479,MATCH(U$2,Kraftvärmeprod!$B$1:$AG$1,0),FALSE)/1,0)-IFERROR(VLOOKUP($B413,'Slutlig allokering kvv'!$B$2:$AC$462,MATCH(U$3,'Slutlig allokering kvv'!$B$1:$AJ$1,0),FALSE)/1,0)</f>
        <v>0</v>
      </c>
      <c r="V413">
        <f>IFERROR(VLOOKUP($B413,Kraftvärmeprod!$B$1:$AH$479,MATCH(V$2,Kraftvärmeprod!$B$1:$AG$1,0),FALSE)/1,0)-IFERROR(VLOOKUP($B413,'Slutlig allokering kvv'!$B$2:$AC$462,MATCH(V$3,'Slutlig allokering kvv'!$B$1:$AJ$1,0),FALSE)/1,0)</f>
        <v>0</v>
      </c>
      <c r="W413">
        <f>IFERROR(VLOOKUP($B413,Kraftvärmeprod!$B$1:$AH$479,MATCH(W$2,Kraftvärmeprod!$B$1:$AG$1,0),FALSE)/1,0)-IFERROR(VLOOKUP($B413,'Slutlig allokering kvv'!$B$2:$AC$462,MATCH(W$3,'Slutlig allokering kvv'!$B$1:$AJ$1,0),FALSE)/1,0)</f>
        <v>0</v>
      </c>
      <c r="X413">
        <f>IFERROR(VLOOKUP($B413,Kraftvärmeprod!$B$1:$AH$479,MATCH(X$2,Kraftvärmeprod!$B$1:$AG$1,0),FALSE)/1,0)-IFERROR(VLOOKUP($B413,'Slutlig allokering kvv'!$B$2:$AC$462,MATCH(X$3,'Slutlig allokering kvv'!$B$1:$AJ$1,0),FALSE)/1,0)</f>
        <v>0</v>
      </c>
      <c r="Y413">
        <f>IFERROR(VLOOKUP($B413,Kraftvärmeprod!$B$1:$AH$479,MATCH(Y$2,Kraftvärmeprod!$B$1:$AG$1,0),FALSE)/1,0)-IFERROR(VLOOKUP($B413,'Slutlig allokering kvv'!$B$2:$AC$462,MATCH(Y$3,'Slutlig allokering kvv'!$B$1:$AJ$1,0),FALSE)/1,0)</f>
        <v>0</v>
      </c>
      <c r="Z413">
        <f>IFERROR(VLOOKUP($B413,Kraftvärmeprod!$B$1:$AH$479,MATCH(Z$2,Kraftvärmeprod!$B$1:$AG$1,0),FALSE)/1,0)-IFERROR(VLOOKUP($B413,'Slutlig allokering kvv'!$B$2:$AC$462,MATCH(Z$3,'Slutlig allokering kvv'!$B$1:$AJ$1,0),FALSE)/1,0)</f>
        <v>0</v>
      </c>
      <c r="AA413">
        <f>IFERROR(VLOOKUP($B413,Kraftvärmeprod!$B$1:$AH$479,MATCH(AA$2,Kraftvärmeprod!$B$1:$AG$1,0),FALSE)/1,0)-IFERROR(VLOOKUP($B413,'Slutlig allokering kvv'!$B$2:$AC$462,MATCH(AA$3,'Slutlig allokering kvv'!$B$1:$AJ$1,0),FALSE)/1,0)</f>
        <v>0</v>
      </c>
      <c r="AE413">
        <f t="shared" si="12"/>
        <v>0</v>
      </c>
      <c r="AG413">
        <f>IFERROR(VLOOKUP(B413,'Slutlig allokering kvv'!$B$2:$AJ$462,MATCH("Summa slutlig allokerad tillförd energi (utan hjälpel och rökgaskondensering):",'Slutlig allokering kvv'!$B$1:$AK$1,0),FALSE)/1,"")</f>
        <v>0</v>
      </c>
      <c r="AI413" s="137" t="str">
        <f>IFERROR(1-VLOOKUP(B413,'Slutlig allokering kvv'!$B$2:$AJ$462,MATCH("Andel av bränsle i kvv som allokerats till värme, exklusive rökgaskondensering och hjälpel",'Slutlig allokering kvv'!$B$1:$AK$1,0),FALSE),"")</f>
        <v/>
      </c>
      <c r="AK413" s="137" t="str">
        <f t="shared" si="13"/>
        <v/>
      </c>
    </row>
    <row r="414" spans="1:37" x14ac:dyDescent="0.25">
      <c r="A414" s="2" t="s">
        <v>608</v>
      </c>
      <c r="B414" s="2" t="s">
        <v>612</v>
      </c>
      <c r="C414" t="str">
        <f>IFERROR(VLOOKUP($B414,Kraftvärmeprod!$B$1:$AH$479,MATCH(C$3,Kraftvärmeprod!$B$1:$AG$1,0),FALSE)/1,"")</f>
        <v/>
      </c>
      <c r="D414" t="str">
        <f>IFERROR(VLOOKUP($B414,Kraftvärmeprod!$B$1:$AH$479,MATCH(D$3,Kraftvärmeprod!$B$1:$AG$1,0),FALSE)/1,"")</f>
        <v/>
      </c>
      <c r="E414">
        <f>IFERROR(VLOOKUP($B414,Kraftvärmeprod!$B$1:$AH$479,MATCH(E$2,Kraftvärmeprod!$B$1:$AG$1,0),FALSE)/1,0)-IFERROR(VLOOKUP($B414,'Slutlig allokering kvv'!$B$2:$AC$462,MATCH(E$3,'Slutlig allokering kvv'!$B$1:$AJ$1,0),FALSE)/1,0)</f>
        <v>0</v>
      </c>
      <c r="F414">
        <f>IFERROR(VLOOKUP($B414,Kraftvärmeprod!$B$1:$AH$479,MATCH(F$2,Kraftvärmeprod!$B$1:$AG$1,0),FALSE)/1,0)-IFERROR(VLOOKUP($B414,'Slutlig allokering kvv'!$B$2:$AC$462,MATCH(F$3,'Slutlig allokering kvv'!$B$1:$AJ$1,0),FALSE)/1,0)</f>
        <v>0</v>
      </c>
      <c r="G414">
        <f>IFERROR(VLOOKUP($B414,Kraftvärmeprod!$B$1:$AH$479,MATCH(G$2,Kraftvärmeprod!$B$1:$AG$1,0),FALSE)/1,0)-IFERROR(VLOOKUP($B414,'Slutlig allokering kvv'!$B$2:$AC$462,MATCH(G$3,'Slutlig allokering kvv'!$B$1:$AJ$1,0),FALSE)/1,0)</f>
        <v>0</v>
      </c>
      <c r="H414">
        <f>IFERROR(VLOOKUP($B414,Kraftvärmeprod!$B$1:$AH$479,MATCH(H$2,Kraftvärmeprod!$B$1:$AG$1,0),FALSE)/1,0)-IFERROR(VLOOKUP($B414,'Slutlig allokering kvv'!$B$2:$AC$462,MATCH(H$3,'Slutlig allokering kvv'!$B$1:$AJ$1,0),FALSE)/1,0)</f>
        <v>0</v>
      </c>
      <c r="I414">
        <f>IFERROR(VLOOKUP($B414,Kraftvärmeprod!$B$1:$AH$479,MATCH(I$2,Kraftvärmeprod!$B$1:$AG$1,0),FALSE)/1,0)-IFERROR(VLOOKUP($B414,'Slutlig allokering kvv'!$B$2:$AC$462,MATCH(I$3,'Slutlig allokering kvv'!$B$1:$AJ$1,0),FALSE)/1,0)</f>
        <v>0</v>
      </c>
      <c r="J414">
        <f>IFERROR(VLOOKUP($B414,Kraftvärmeprod!$B$1:$AH$479,MATCH(J$2,Kraftvärmeprod!$B$1:$AG$1,0),FALSE)/1,0)-IFERROR(VLOOKUP($B414,'Slutlig allokering kvv'!$B$2:$AC$462,MATCH(J$3,'Slutlig allokering kvv'!$B$1:$AJ$1,0),FALSE)/1,0)</f>
        <v>0</v>
      </c>
      <c r="K414">
        <f>IFERROR(VLOOKUP($B414,Kraftvärmeprod!$B$1:$AH$479,MATCH(K$2,Kraftvärmeprod!$B$1:$AG$1,0),FALSE)/1,0)-IFERROR(VLOOKUP($B414,'Slutlig allokering kvv'!$B$2:$AC$462,MATCH(K$3,'Slutlig allokering kvv'!$B$1:$AJ$1,0),FALSE)/1,0)</f>
        <v>0</v>
      </c>
      <c r="L414">
        <f>IFERROR(VLOOKUP($B414,Kraftvärmeprod!$B$1:$AH$479,MATCH(L$2,Kraftvärmeprod!$B$1:$AG$1,0),FALSE)/1,0)-IFERROR(VLOOKUP($B414,'Slutlig allokering kvv'!$B$2:$AC$462,MATCH(L$3,'Slutlig allokering kvv'!$B$1:$AJ$1,0),FALSE)/1,0)</f>
        <v>0</v>
      </c>
      <c r="M414">
        <f>IFERROR(VLOOKUP($B414,Kraftvärmeprod!$B$1:$AH$479,MATCH(M$2,Kraftvärmeprod!$B$1:$AG$1,0),FALSE)/1,0)-IFERROR(VLOOKUP($B414,'Slutlig allokering kvv'!$B$2:$AC$462,MATCH(M$3,'Slutlig allokering kvv'!$B$1:$AJ$1,0),FALSE)/1,0)</f>
        <v>0</v>
      </c>
      <c r="N414">
        <f>IFERROR(VLOOKUP($B414,Kraftvärmeprod!$B$1:$AH$479,MATCH(N$2,Kraftvärmeprod!$B$1:$AG$1,0),FALSE)/1,0)-IFERROR(VLOOKUP($B414,'Slutlig allokering kvv'!$B$2:$AC$462,MATCH(N$3,'Slutlig allokering kvv'!$B$1:$AJ$1,0),FALSE)/1,0)</f>
        <v>0</v>
      </c>
      <c r="O414">
        <f>IFERROR(VLOOKUP($B414,Kraftvärmeprod!$B$1:$AH$479,MATCH(O$2,Kraftvärmeprod!$B$1:$AG$1,0),FALSE)/1,0)-IFERROR(VLOOKUP($B414,'Slutlig allokering kvv'!$B$2:$AC$462,MATCH(O$3,'Slutlig allokering kvv'!$B$1:$AJ$1,0),FALSE)/1,0)</f>
        <v>0</v>
      </c>
      <c r="P414">
        <f>IFERROR(VLOOKUP($B414,Kraftvärmeprod!$B$1:$AH$479,MATCH(P$2,Kraftvärmeprod!$B$1:$AG$1,0),FALSE)/1,0)-IFERROR(VLOOKUP($B414,'Slutlig allokering kvv'!$B$2:$AC$462,MATCH(P$3,'Slutlig allokering kvv'!$B$1:$AJ$1,0),FALSE)/1,0)</f>
        <v>0</v>
      </c>
      <c r="Q414">
        <f>IFERROR(VLOOKUP($B414,Kraftvärmeprod!$B$1:$AH$479,MATCH(Q$2,Kraftvärmeprod!$B$1:$AG$1,0),FALSE)/1,0)-IFERROR(VLOOKUP($B414,'Slutlig allokering kvv'!$B$2:$AC$462,MATCH(Q$3,'Slutlig allokering kvv'!$B$1:$AJ$1,0),FALSE)/1,0)</f>
        <v>0</v>
      </c>
      <c r="R414">
        <f>IFERROR(VLOOKUP($B414,Kraftvärmeprod!$B$1:$AH$479,MATCH(R$2,Kraftvärmeprod!$B$1:$AG$1,0),FALSE)/1,0)-IFERROR(VLOOKUP($B414,'Slutlig allokering kvv'!$B$2:$AC$462,MATCH(R$3,'Slutlig allokering kvv'!$B$1:$AJ$1,0),FALSE)/1,0)</f>
        <v>0</v>
      </c>
      <c r="S414">
        <f>IFERROR(VLOOKUP($B414,Kraftvärmeprod!$B$1:$AH$479,MATCH(S$2,Kraftvärmeprod!$B$1:$AG$1,0),FALSE)/1,0)-IFERROR(VLOOKUP($B414,'Slutlig allokering kvv'!$B$2:$AC$462,MATCH(S$3,'Slutlig allokering kvv'!$B$1:$AJ$1,0),FALSE)/1,0)</f>
        <v>0</v>
      </c>
      <c r="T414" s="6">
        <f>IFERROR(VLOOKUP($B414,Miljö!$B$1:$S$477,MATCH(T$2,Miljö!$B$1:$X$1,0),FALSE)/1,0)-IFERROR(VLOOKUP($B414,'Slutlig allokering kvv'!$B$2:$AC$462,MATCH(T$3,'Slutlig allokering kvv'!$B$1:$AJ$1,0),FALSE)/1,0)</f>
        <v>0</v>
      </c>
      <c r="U414">
        <f>IFERROR(VLOOKUP($B414,Kraftvärmeprod!$B$1:$AH$479,MATCH(U$2,Kraftvärmeprod!$B$1:$AG$1,0),FALSE)/1,0)-IFERROR(VLOOKUP($B414,'Slutlig allokering kvv'!$B$2:$AC$462,MATCH(U$3,'Slutlig allokering kvv'!$B$1:$AJ$1,0),FALSE)/1,0)</f>
        <v>0</v>
      </c>
      <c r="V414">
        <f>IFERROR(VLOOKUP($B414,Kraftvärmeprod!$B$1:$AH$479,MATCH(V$2,Kraftvärmeprod!$B$1:$AG$1,0),FALSE)/1,0)-IFERROR(VLOOKUP($B414,'Slutlig allokering kvv'!$B$2:$AC$462,MATCH(V$3,'Slutlig allokering kvv'!$B$1:$AJ$1,0),FALSE)/1,0)</f>
        <v>0</v>
      </c>
      <c r="W414">
        <f>IFERROR(VLOOKUP($B414,Kraftvärmeprod!$B$1:$AH$479,MATCH(W$2,Kraftvärmeprod!$B$1:$AG$1,0),FALSE)/1,0)-IFERROR(VLOOKUP($B414,'Slutlig allokering kvv'!$B$2:$AC$462,MATCH(W$3,'Slutlig allokering kvv'!$B$1:$AJ$1,0),FALSE)/1,0)</f>
        <v>0</v>
      </c>
      <c r="X414">
        <f>IFERROR(VLOOKUP($B414,Kraftvärmeprod!$B$1:$AH$479,MATCH(X$2,Kraftvärmeprod!$B$1:$AG$1,0),FALSE)/1,0)-IFERROR(VLOOKUP($B414,'Slutlig allokering kvv'!$B$2:$AC$462,MATCH(X$3,'Slutlig allokering kvv'!$B$1:$AJ$1,0),FALSE)/1,0)</f>
        <v>0</v>
      </c>
      <c r="Y414">
        <f>IFERROR(VLOOKUP($B414,Kraftvärmeprod!$B$1:$AH$479,MATCH(Y$2,Kraftvärmeprod!$B$1:$AG$1,0),FALSE)/1,0)-IFERROR(VLOOKUP($B414,'Slutlig allokering kvv'!$B$2:$AC$462,MATCH(Y$3,'Slutlig allokering kvv'!$B$1:$AJ$1,0),FALSE)/1,0)</f>
        <v>0</v>
      </c>
      <c r="Z414">
        <f>IFERROR(VLOOKUP($B414,Kraftvärmeprod!$B$1:$AH$479,MATCH(Z$2,Kraftvärmeprod!$B$1:$AG$1,0),FALSE)/1,0)-IFERROR(VLOOKUP($B414,'Slutlig allokering kvv'!$B$2:$AC$462,MATCH(Z$3,'Slutlig allokering kvv'!$B$1:$AJ$1,0),FALSE)/1,0)</f>
        <v>0</v>
      </c>
      <c r="AA414">
        <f>IFERROR(VLOOKUP($B414,Kraftvärmeprod!$B$1:$AH$479,MATCH(AA$2,Kraftvärmeprod!$B$1:$AG$1,0),FALSE)/1,0)-IFERROR(VLOOKUP($B414,'Slutlig allokering kvv'!$B$2:$AC$462,MATCH(AA$3,'Slutlig allokering kvv'!$B$1:$AJ$1,0),FALSE)/1,0)</f>
        <v>0</v>
      </c>
      <c r="AE414">
        <f t="shared" si="12"/>
        <v>0</v>
      </c>
      <c r="AG414">
        <f>IFERROR(VLOOKUP(B414,'Slutlig allokering kvv'!$B$2:$AJ$462,MATCH("Summa slutlig allokerad tillförd energi (utan hjälpel och rökgaskondensering):",'Slutlig allokering kvv'!$B$1:$AK$1,0),FALSE)/1,"")</f>
        <v>0</v>
      </c>
      <c r="AI414" s="137" t="str">
        <f>IFERROR(1-VLOOKUP(B414,'Slutlig allokering kvv'!$B$2:$AJ$462,MATCH("Andel av bränsle i kvv som allokerats till värme, exklusive rökgaskondensering och hjälpel",'Slutlig allokering kvv'!$B$1:$AK$1,0),FALSE),"")</f>
        <v/>
      </c>
      <c r="AK414" s="137" t="str">
        <f t="shared" si="13"/>
        <v/>
      </c>
    </row>
    <row r="415" spans="1:37" x14ac:dyDescent="0.25">
      <c r="A415" s="2" t="s">
        <v>608</v>
      </c>
      <c r="B415" s="2" t="s">
        <v>613</v>
      </c>
      <c r="C415" t="str">
        <f>IFERROR(VLOOKUP($B415,Kraftvärmeprod!$B$1:$AH$479,MATCH(C$3,Kraftvärmeprod!$B$1:$AG$1,0),FALSE)/1,"")</f>
        <v/>
      </c>
      <c r="D415" t="str">
        <f>IFERROR(VLOOKUP($B415,Kraftvärmeprod!$B$1:$AH$479,MATCH(D$3,Kraftvärmeprod!$B$1:$AG$1,0),FALSE)/1,"")</f>
        <v/>
      </c>
      <c r="E415">
        <f>IFERROR(VLOOKUP($B415,Kraftvärmeprod!$B$1:$AH$479,MATCH(E$2,Kraftvärmeprod!$B$1:$AG$1,0),FALSE)/1,0)-IFERROR(VLOOKUP($B415,'Slutlig allokering kvv'!$B$2:$AC$462,MATCH(E$3,'Slutlig allokering kvv'!$B$1:$AJ$1,0),FALSE)/1,0)</f>
        <v>0</v>
      </c>
      <c r="F415">
        <f>IFERROR(VLOOKUP($B415,Kraftvärmeprod!$B$1:$AH$479,MATCH(F$2,Kraftvärmeprod!$B$1:$AG$1,0),FALSE)/1,0)-IFERROR(VLOOKUP($B415,'Slutlig allokering kvv'!$B$2:$AC$462,MATCH(F$3,'Slutlig allokering kvv'!$B$1:$AJ$1,0),FALSE)/1,0)</f>
        <v>0</v>
      </c>
      <c r="G415">
        <f>IFERROR(VLOOKUP($B415,Kraftvärmeprod!$B$1:$AH$479,MATCH(G$2,Kraftvärmeprod!$B$1:$AG$1,0),FALSE)/1,0)-IFERROR(VLOOKUP($B415,'Slutlig allokering kvv'!$B$2:$AC$462,MATCH(G$3,'Slutlig allokering kvv'!$B$1:$AJ$1,0),FALSE)/1,0)</f>
        <v>0</v>
      </c>
      <c r="H415">
        <f>IFERROR(VLOOKUP($B415,Kraftvärmeprod!$B$1:$AH$479,MATCH(H$2,Kraftvärmeprod!$B$1:$AG$1,0),FALSE)/1,0)-IFERROR(VLOOKUP($B415,'Slutlig allokering kvv'!$B$2:$AC$462,MATCH(H$3,'Slutlig allokering kvv'!$B$1:$AJ$1,0),FALSE)/1,0)</f>
        <v>0</v>
      </c>
      <c r="I415">
        <f>IFERROR(VLOOKUP($B415,Kraftvärmeprod!$B$1:$AH$479,MATCH(I$2,Kraftvärmeprod!$B$1:$AG$1,0),FALSE)/1,0)-IFERROR(VLOOKUP($B415,'Slutlig allokering kvv'!$B$2:$AC$462,MATCH(I$3,'Slutlig allokering kvv'!$B$1:$AJ$1,0),FALSE)/1,0)</f>
        <v>0</v>
      </c>
      <c r="J415">
        <f>IFERROR(VLOOKUP($B415,Kraftvärmeprod!$B$1:$AH$479,MATCH(J$2,Kraftvärmeprod!$B$1:$AG$1,0),FALSE)/1,0)-IFERROR(VLOOKUP($B415,'Slutlig allokering kvv'!$B$2:$AC$462,MATCH(J$3,'Slutlig allokering kvv'!$B$1:$AJ$1,0),FALSE)/1,0)</f>
        <v>0</v>
      </c>
      <c r="K415">
        <f>IFERROR(VLOOKUP($B415,Kraftvärmeprod!$B$1:$AH$479,MATCH(K$2,Kraftvärmeprod!$B$1:$AG$1,0),FALSE)/1,0)-IFERROR(VLOOKUP($B415,'Slutlig allokering kvv'!$B$2:$AC$462,MATCH(K$3,'Slutlig allokering kvv'!$B$1:$AJ$1,0),FALSE)/1,0)</f>
        <v>0</v>
      </c>
      <c r="L415">
        <f>IFERROR(VLOOKUP($B415,Kraftvärmeprod!$B$1:$AH$479,MATCH(L$2,Kraftvärmeprod!$B$1:$AG$1,0),FALSE)/1,0)-IFERROR(VLOOKUP($B415,'Slutlig allokering kvv'!$B$2:$AC$462,MATCH(L$3,'Slutlig allokering kvv'!$B$1:$AJ$1,0),FALSE)/1,0)</f>
        <v>0</v>
      </c>
      <c r="M415">
        <f>IFERROR(VLOOKUP($B415,Kraftvärmeprod!$B$1:$AH$479,MATCH(M$2,Kraftvärmeprod!$B$1:$AG$1,0),FALSE)/1,0)-IFERROR(VLOOKUP($B415,'Slutlig allokering kvv'!$B$2:$AC$462,MATCH(M$3,'Slutlig allokering kvv'!$B$1:$AJ$1,0),FALSE)/1,0)</f>
        <v>0</v>
      </c>
      <c r="N415">
        <f>IFERROR(VLOOKUP($B415,Kraftvärmeprod!$B$1:$AH$479,MATCH(N$2,Kraftvärmeprod!$B$1:$AG$1,0),FALSE)/1,0)-IFERROR(VLOOKUP($B415,'Slutlig allokering kvv'!$B$2:$AC$462,MATCH(N$3,'Slutlig allokering kvv'!$B$1:$AJ$1,0),FALSE)/1,0)</f>
        <v>0</v>
      </c>
      <c r="O415">
        <f>IFERROR(VLOOKUP($B415,Kraftvärmeprod!$B$1:$AH$479,MATCH(O$2,Kraftvärmeprod!$B$1:$AG$1,0),FALSE)/1,0)-IFERROR(VLOOKUP($B415,'Slutlig allokering kvv'!$B$2:$AC$462,MATCH(O$3,'Slutlig allokering kvv'!$B$1:$AJ$1,0),FALSE)/1,0)</f>
        <v>0</v>
      </c>
      <c r="P415">
        <f>IFERROR(VLOOKUP($B415,Kraftvärmeprod!$B$1:$AH$479,MATCH(P$2,Kraftvärmeprod!$B$1:$AG$1,0),FALSE)/1,0)-IFERROR(VLOOKUP($B415,'Slutlig allokering kvv'!$B$2:$AC$462,MATCH(P$3,'Slutlig allokering kvv'!$B$1:$AJ$1,0),FALSE)/1,0)</f>
        <v>0</v>
      </c>
      <c r="Q415">
        <f>IFERROR(VLOOKUP($B415,Kraftvärmeprod!$B$1:$AH$479,MATCH(Q$2,Kraftvärmeprod!$B$1:$AG$1,0),FALSE)/1,0)-IFERROR(VLOOKUP($B415,'Slutlig allokering kvv'!$B$2:$AC$462,MATCH(Q$3,'Slutlig allokering kvv'!$B$1:$AJ$1,0),FALSE)/1,0)</f>
        <v>0</v>
      </c>
      <c r="R415">
        <f>IFERROR(VLOOKUP($B415,Kraftvärmeprod!$B$1:$AH$479,MATCH(R$2,Kraftvärmeprod!$B$1:$AG$1,0),FALSE)/1,0)-IFERROR(VLOOKUP($B415,'Slutlig allokering kvv'!$B$2:$AC$462,MATCH(R$3,'Slutlig allokering kvv'!$B$1:$AJ$1,0),FALSE)/1,0)</f>
        <v>0</v>
      </c>
      <c r="S415">
        <f>IFERROR(VLOOKUP($B415,Kraftvärmeprod!$B$1:$AH$479,MATCH(S$2,Kraftvärmeprod!$B$1:$AG$1,0),FALSE)/1,0)-IFERROR(VLOOKUP($B415,'Slutlig allokering kvv'!$B$2:$AC$462,MATCH(S$3,'Slutlig allokering kvv'!$B$1:$AJ$1,0),FALSE)/1,0)</f>
        <v>0</v>
      </c>
      <c r="T415" s="6">
        <f>IFERROR(VLOOKUP($B415,Miljö!$B$1:$S$477,MATCH(T$2,Miljö!$B$1:$X$1,0),FALSE)/1,0)-IFERROR(VLOOKUP($B415,'Slutlig allokering kvv'!$B$2:$AC$462,MATCH(T$3,'Slutlig allokering kvv'!$B$1:$AJ$1,0),FALSE)/1,0)</f>
        <v>0</v>
      </c>
      <c r="U415">
        <f>IFERROR(VLOOKUP($B415,Kraftvärmeprod!$B$1:$AH$479,MATCH(U$2,Kraftvärmeprod!$B$1:$AG$1,0),FALSE)/1,0)-IFERROR(VLOOKUP($B415,'Slutlig allokering kvv'!$B$2:$AC$462,MATCH(U$3,'Slutlig allokering kvv'!$B$1:$AJ$1,0),FALSE)/1,0)</f>
        <v>0</v>
      </c>
      <c r="V415">
        <f>IFERROR(VLOOKUP($B415,Kraftvärmeprod!$B$1:$AH$479,MATCH(V$2,Kraftvärmeprod!$B$1:$AG$1,0),FALSE)/1,0)-IFERROR(VLOOKUP($B415,'Slutlig allokering kvv'!$B$2:$AC$462,MATCH(V$3,'Slutlig allokering kvv'!$B$1:$AJ$1,0),FALSE)/1,0)</f>
        <v>0</v>
      </c>
      <c r="W415">
        <f>IFERROR(VLOOKUP($B415,Kraftvärmeprod!$B$1:$AH$479,MATCH(W$2,Kraftvärmeprod!$B$1:$AG$1,0),FALSE)/1,0)-IFERROR(VLOOKUP($B415,'Slutlig allokering kvv'!$B$2:$AC$462,MATCH(W$3,'Slutlig allokering kvv'!$B$1:$AJ$1,0),FALSE)/1,0)</f>
        <v>0</v>
      </c>
      <c r="X415">
        <f>IFERROR(VLOOKUP($B415,Kraftvärmeprod!$B$1:$AH$479,MATCH(X$2,Kraftvärmeprod!$B$1:$AG$1,0),FALSE)/1,0)-IFERROR(VLOOKUP($B415,'Slutlig allokering kvv'!$B$2:$AC$462,MATCH(X$3,'Slutlig allokering kvv'!$B$1:$AJ$1,0),FALSE)/1,0)</f>
        <v>0</v>
      </c>
      <c r="Y415">
        <f>IFERROR(VLOOKUP($B415,Kraftvärmeprod!$B$1:$AH$479,MATCH(Y$2,Kraftvärmeprod!$B$1:$AG$1,0),FALSE)/1,0)-IFERROR(VLOOKUP($B415,'Slutlig allokering kvv'!$B$2:$AC$462,MATCH(Y$3,'Slutlig allokering kvv'!$B$1:$AJ$1,0),FALSE)/1,0)</f>
        <v>0</v>
      </c>
      <c r="Z415">
        <f>IFERROR(VLOOKUP($B415,Kraftvärmeprod!$B$1:$AH$479,MATCH(Z$2,Kraftvärmeprod!$B$1:$AG$1,0),FALSE)/1,0)-IFERROR(VLOOKUP($B415,'Slutlig allokering kvv'!$B$2:$AC$462,MATCH(Z$3,'Slutlig allokering kvv'!$B$1:$AJ$1,0),FALSE)/1,0)</f>
        <v>0</v>
      </c>
      <c r="AA415">
        <f>IFERROR(VLOOKUP($B415,Kraftvärmeprod!$B$1:$AH$479,MATCH(AA$2,Kraftvärmeprod!$B$1:$AG$1,0),FALSE)/1,0)-IFERROR(VLOOKUP($B415,'Slutlig allokering kvv'!$B$2:$AC$462,MATCH(AA$3,'Slutlig allokering kvv'!$B$1:$AJ$1,0),FALSE)/1,0)</f>
        <v>0</v>
      </c>
      <c r="AE415">
        <f t="shared" si="12"/>
        <v>0</v>
      </c>
      <c r="AG415">
        <f>IFERROR(VLOOKUP(B415,'Slutlig allokering kvv'!$B$2:$AJ$462,MATCH("Summa slutlig allokerad tillförd energi (utan hjälpel och rökgaskondensering):",'Slutlig allokering kvv'!$B$1:$AK$1,0),FALSE)/1,"")</f>
        <v>0</v>
      </c>
      <c r="AI415" s="137" t="str">
        <f>IFERROR(1-VLOOKUP(B415,'Slutlig allokering kvv'!$B$2:$AJ$462,MATCH("Andel av bränsle i kvv som allokerats till värme, exklusive rökgaskondensering och hjälpel",'Slutlig allokering kvv'!$B$1:$AK$1,0),FALSE),"")</f>
        <v/>
      </c>
      <c r="AK415" s="137" t="str">
        <f t="shared" si="13"/>
        <v/>
      </c>
    </row>
    <row r="416" spans="1:37" x14ac:dyDescent="0.25">
      <c r="A416" s="2" t="s">
        <v>608</v>
      </c>
      <c r="B416" s="2" t="s">
        <v>614</v>
      </c>
      <c r="C416">
        <f>IFERROR(VLOOKUP($B416,Kraftvärmeprod!$B$1:$AH$479,MATCH(C$3,Kraftvärmeprod!$B$1:$AG$1,0),FALSE)/1,"")</f>
        <v>230.49600000000001</v>
      </c>
      <c r="D416">
        <f>IFERROR(VLOOKUP($B416,Kraftvärmeprod!$B$1:$AH$479,MATCH(D$3,Kraftvärmeprod!$B$1:$AG$1,0),FALSE)/1,"")</f>
        <v>66.462999999999994</v>
      </c>
      <c r="E416">
        <f>IFERROR(VLOOKUP($B416,Kraftvärmeprod!$B$1:$AH$479,MATCH(E$2,Kraftvärmeprod!$B$1:$AG$1,0),FALSE)/1,0)-IFERROR(VLOOKUP($B416,'Slutlig allokering kvv'!$B$2:$AC$462,MATCH(E$3,'Slutlig allokering kvv'!$B$1:$AJ$1,0),FALSE)/1,0)</f>
        <v>0</v>
      </c>
      <c r="F416">
        <f>IFERROR(VLOOKUP($B416,Kraftvärmeprod!$B$1:$AH$479,MATCH(F$2,Kraftvärmeprod!$B$1:$AG$1,0),FALSE)/1,0)-IFERROR(VLOOKUP($B416,'Slutlig allokering kvv'!$B$2:$AC$462,MATCH(F$3,'Slutlig allokering kvv'!$B$1:$AJ$1,0),FALSE)/1,0)</f>
        <v>2.6266600000000002</v>
      </c>
      <c r="G416">
        <f>IFERROR(VLOOKUP($B416,Kraftvärmeprod!$B$1:$AH$479,MATCH(G$2,Kraftvärmeprod!$B$1:$AG$1,0),FALSE)/1,0)-IFERROR(VLOOKUP($B416,'Slutlig allokering kvv'!$B$2:$AC$462,MATCH(G$3,'Slutlig allokering kvv'!$B$1:$AJ$1,0),FALSE)/1,0)</f>
        <v>71.625600000000006</v>
      </c>
      <c r="H416">
        <f>IFERROR(VLOOKUP($B416,Kraftvärmeprod!$B$1:$AH$479,MATCH(H$2,Kraftvärmeprod!$B$1:$AG$1,0),FALSE)/1,0)-IFERROR(VLOOKUP($B416,'Slutlig allokering kvv'!$B$2:$AC$462,MATCH(H$3,'Slutlig allokering kvv'!$B$1:$AJ$1,0),FALSE)/1,0)</f>
        <v>0</v>
      </c>
      <c r="I416">
        <f>IFERROR(VLOOKUP($B416,Kraftvärmeprod!$B$1:$AH$479,MATCH(I$2,Kraftvärmeprod!$B$1:$AG$1,0),FALSE)/1,0)-IFERROR(VLOOKUP($B416,'Slutlig allokering kvv'!$B$2:$AC$462,MATCH(I$3,'Slutlig allokering kvv'!$B$1:$AJ$1,0),FALSE)/1,0)</f>
        <v>0</v>
      </c>
      <c r="J416">
        <f>IFERROR(VLOOKUP($B416,Kraftvärmeprod!$B$1:$AH$479,MATCH(J$2,Kraftvärmeprod!$B$1:$AG$1,0),FALSE)/1,0)-IFERROR(VLOOKUP($B416,'Slutlig allokering kvv'!$B$2:$AC$462,MATCH(J$3,'Slutlig allokering kvv'!$B$1:$AJ$1,0),FALSE)/1,0)</f>
        <v>0</v>
      </c>
      <c r="K416">
        <f>IFERROR(VLOOKUP($B416,Kraftvärmeprod!$B$1:$AH$479,MATCH(K$2,Kraftvärmeprod!$B$1:$AG$1,0),FALSE)/1,0)-IFERROR(VLOOKUP($B416,'Slutlig allokering kvv'!$B$2:$AC$462,MATCH(K$3,'Slutlig allokering kvv'!$B$1:$AJ$1,0),FALSE)/1,0)</f>
        <v>3.9771099999999997</v>
      </c>
      <c r="L416">
        <f>IFERROR(VLOOKUP($B416,Kraftvärmeprod!$B$1:$AH$479,MATCH(L$2,Kraftvärmeprod!$B$1:$AG$1,0),FALSE)/1,0)-IFERROR(VLOOKUP($B416,'Slutlig allokering kvv'!$B$2:$AC$462,MATCH(L$3,'Slutlig allokering kvv'!$B$1:$AJ$1,0),FALSE)/1,0)</f>
        <v>19.288600000000002</v>
      </c>
      <c r="M416">
        <f>IFERROR(VLOOKUP($B416,Kraftvärmeprod!$B$1:$AH$479,MATCH(M$2,Kraftvärmeprod!$B$1:$AG$1,0),FALSE)/1,0)-IFERROR(VLOOKUP($B416,'Slutlig allokering kvv'!$B$2:$AC$462,MATCH(M$3,'Slutlig allokering kvv'!$B$1:$AJ$1,0),FALSE)/1,0)</f>
        <v>0</v>
      </c>
      <c r="N416">
        <f>IFERROR(VLOOKUP($B416,Kraftvärmeprod!$B$1:$AH$479,MATCH(N$2,Kraftvärmeprod!$B$1:$AG$1,0),FALSE)/1,0)-IFERROR(VLOOKUP($B416,'Slutlig allokering kvv'!$B$2:$AC$462,MATCH(N$3,'Slutlig allokering kvv'!$B$1:$AJ$1,0),FALSE)/1,0)</f>
        <v>0</v>
      </c>
      <c r="O416">
        <f>IFERROR(VLOOKUP($B416,Kraftvärmeprod!$B$1:$AH$479,MATCH(O$2,Kraftvärmeprod!$B$1:$AG$1,0),FALSE)/1,0)-IFERROR(VLOOKUP($B416,'Slutlig allokering kvv'!$B$2:$AC$462,MATCH(O$3,'Slutlig allokering kvv'!$B$1:$AJ$1,0),FALSE)/1,0)</f>
        <v>31.700000000000003</v>
      </c>
      <c r="P416">
        <f>IFERROR(VLOOKUP($B416,Kraftvärmeprod!$B$1:$AH$479,MATCH(P$2,Kraftvärmeprod!$B$1:$AG$1,0),FALSE)/1,0)-IFERROR(VLOOKUP($B416,'Slutlig allokering kvv'!$B$2:$AC$462,MATCH(P$3,'Slutlig allokering kvv'!$B$1:$AJ$1,0),FALSE)/1,0)</f>
        <v>12.962700000000002</v>
      </c>
      <c r="Q416">
        <f>IFERROR(VLOOKUP($B416,Kraftvärmeprod!$B$1:$AH$479,MATCH(Q$2,Kraftvärmeprod!$B$1:$AG$1,0),FALSE)/1,0)-IFERROR(VLOOKUP($B416,'Slutlig allokering kvv'!$B$2:$AC$462,MATCH(Q$3,'Slutlig allokering kvv'!$B$1:$AJ$1,0),FALSE)/1,0)</f>
        <v>0</v>
      </c>
      <c r="R416">
        <f>IFERROR(VLOOKUP($B416,Kraftvärmeprod!$B$1:$AH$479,MATCH(R$2,Kraftvärmeprod!$B$1:$AG$1,0),FALSE)/1,0)-IFERROR(VLOOKUP($B416,'Slutlig allokering kvv'!$B$2:$AC$462,MATCH(R$3,'Slutlig allokering kvv'!$B$1:$AJ$1,0),FALSE)/1,0)</f>
        <v>0</v>
      </c>
      <c r="S416">
        <f>IFERROR(VLOOKUP($B416,Kraftvärmeprod!$B$1:$AH$479,MATCH(S$2,Kraftvärmeprod!$B$1:$AG$1,0),FALSE)/1,0)-IFERROR(VLOOKUP($B416,'Slutlig allokering kvv'!$B$2:$AC$462,MATCH(S$3,'Slutlig allokering kvv'!$B$1:$AJ$1,0),FALSE)/1,0)</f>
        <v>17.607899999999997</v>
      </c>
      <c r="T416" s="6">
        <f>IFERROR(VLOOKUP($B416,Miljö!$B$1:$S$477,MATCH(T$2,Miljö!$B$1:$X$1,0),FALSE)/1,0)-IFERROR(VLOOKUP($B416,'Slutlig allokering kvv'!$B$2:$AC$462,MATCH(T$3,'Slutlig allokering kvv'!$B$1:$AJ$1,0),FALSE)/1,0)</f>
        <v>6.9644399999999997</v>
      </c>
      <c r="U416">
        <f>IFERROR(VLOOKUP($B416,Kraftvärmeprod!$B$1:$AH$479,MATCH(U$2,Kraftvärmeprod!$B$1:$AG$1,0),FALSE)/1,0)-IFERROR(VLOOKUP($B416,'Slutlig allokering kvv'!$B$2:$AC$462,MATCH(U$3,'Slutlig allokering kvv'!$B$1:$AJ$1,0),FALSE)/1,0)</f>
        <v>0</v>
      </c>
      <c r="V416">
        <f>IFERROR(VLOOKUP($B416,Kraftvärmeprod!$B$1:$AH$479,MATCH(V$2,Kraftvärmeprod!$B$1:$AG$1,0),FALSE)/1,0)-IFERROR(VLOOKUP($B416,'Slutlig allokering kvv'!$B$2:$AC$462,MATCH(V$3,'Slutlig allokering kvv'!$B$1:$AJ$1,0),FALSE)/1,0)</f>
        <v>0</v>
      </c>
      <c r="W416">
        <f>IFERROR(VLOOKUP($B416,Kraftvärmeprod!$B$1:$AH$479,MATCH(W$2,Kraftvärmeprod!$B$1:$AG$1,0),FALSE)/1,0)-IFERROR(VLOOKUP($B416,'Slutlig allokering kvv'!$B$2:$AC$462,MATCH(W$3,'Slutlig allokering kvv'!$B$1:$AJ$1,0),FALSE)/1,0)</f>
        <v>0</v>
      </c>
      <c r="X416">
        <f>IFERROR(VLOOKUP($B416,Kraftvärmeprod!$B$1:$AH$479,MATCH(X$2,Kraftvärmeprod!$B$1:$AG$1,0),FALSE)/1,0)-IFERROR(VLOOKUP($B416,'Slutlig allokering kvv'!$B$2:$AC$462,MATCH(X$3,'Slutlig allokering kvv'!$B$1:$AJ$1,0),FALSE)/1,0)</f>
        <v>0</v>
      </c>
      <c r="Y416">
        <f>IFERROR(VLOOKUP($B416,Kraftvärmeprod!$B$1:$AH$479,MATCH(Y$2,Kraftvärmeprod!$B$1:$AG$1,0),FALSE)/1,0)-IFERROR(VLOOKUP($B416,'Slutlig allokering kvv'!$B$2:$AC$462,MATCH(Y$3,'Slutlig allokering kvv'!$B$1:$AJ$1,0),FALSE)/1,0)</f>
        <v>0</v>
      </c>
      <c r="Z416">
        <f>IFERROR(VLOOKUP($B416,Kraftvärmeprod!$B$1:$AH$479,MATCH(Z$2,Kraftvärmeprod!$B$1:$AG$1,0),FALSE)/1,0)-IFERROR(VLOOKUP($B416,'Slutlig allokering kvv'!$B$2:$AC$462,MATCH(Z$3,'Slutlig allokering kvv'!$B$1:$AJ$1,0),FALSE)/1,0)</f>
        <v>0</v>
      </c>
      <c r="AA416">
        <f>IFERROR(VLOOKUP($B416,Kraftvärmeprod!$B$1:$AH$479,MATCH(AA$2,Kraftvärmeprod!$B$1:$AG$1,0),FALSE)/1,0)-IFERROR(VLOOKUP($B416,'Slutlig allokering kvv'!$B$2:$AC$462,MATCH(AA$3,'Slutlig allokering kvv'!$B$1:$AJ$1,0),FALSE)/1,0)</f>
        <v>0</v>
      </c>
      <c r="AE416">
        <f t="shared" si="12"/>
        <v>159.78857000000002</v>
      </c>
      <c r="AG416">
        <f>IFERROR(VLOOKUP(B416,'Slutlig allokering kvv'!$B$2:$AJ$462,MATCH("Summa slutlig allokerad tillförd energi (utan hjälpel och rökgaskondensering):",'Slutlig allokering kvv'!$B$1:$AK$1,0),FALSE)/1,"")</f>
        <v>218.91643000000002</v>
      </c>
      <c r="AI416" s="137">
        <f>IFERROR(1-VLOOKUP(B416,'Slutlig allokering kvv'!$B$2:$AJ$462,MATCH("Andel av bränsle i kvv som allokerats till värme, exklusive rökgaskondensering och hjälpel",'Slutlig allokering kvv'!$B$1:$AK$1,0),FALSE),"")</f>
        <v>0.42193414399070517</v>
      </c>
      <c r="AK416" s="137">
        <f t="shared" si="13"/>
        <v>0.42193414399070517</v>
      </c>
    </row>
    <row r="417" spans="1:37" x14ac:dyDescent="0.25">
      <c r="A417" s="2" t="s">
        <v>608</v>
      </c>
      <c r="B417" s="2" t="s">
        <v>615</v>
      </c>
      <c r="C417">
        <f>IFERROR(VLOOKUP($B417,Kraftvärmeprod!$B$1:$AH$479,MATCH(C$3,Kraftvärmeprod!$B$1:$AG$1,0),FALSE)/1,"")</f>
        <v>170.31800000000001</v>
      </c>
      <c r="D417">
        <f>IFERROR(VLOOKUP($B417,Kraftvärmeprod!$B$1:$AH$479,MATCH(D$3,Kraftvärmeprod!$B$1:$AG$1,0),FALSE)/1,"")</f>
        <v>64.724000000000004</v>
      </c>
      <c r="E417">
        <f>IFERROR(VLOOKUP($B417,Kraftvärmeprod!$B$1:$AH$479,MATCH(E$2,Kraftvärmeprod!$B$1:$AG$1,0),FALSE)/1,0)-IFERROR(VLOOKUP($B417,'Slutlig allokering kvv'!$B$2:$AC$462,MATCH(E$3,'Slutlig allokering kvv'!$B$1:$AJ$1,0),FALSE)/1,0)</f>
        <v>0</v>
      </c>
      <c r="F417">
        <f>IFERROR(VLOOKUP($B417,Kraftvärmeprod!$B$1:$AH$479,MATCH(F$2,Kraftvärmeprod!$B$1:$AG$1,0),FALSE)/1,0)-IFERROR(VLOOKUP($B417,'Slutlig allokering kvv'!$B$2:$AC$462,MATCH(F$3,'Slutlig allokering kvv'!$B$1:$AJ$1,0),FALSE)/1,0)</f>
        <v>2.2507699999999997</v>
      </c>
      <c r="G417">
        <f>IFERROR(VLOOKUP($B417,Kraftvärmeprod!$B$1:$AH$479,MATCH(G$2,Kraftvärmeprod!$B$1:$AG$1,0),FALSE)/1,0)-IFERROR(VLOOKUP($B417,'Slutlig allokering kvv'!$B$2:$AC$462,MATCH(G$3,'Slutlig allokering kvv'!$B$1:$AJ$1,0),FALSE)/1,0)</f>
        <v>60.735099999999996</v>
      </c>
      <c r="H417">
        <f>IFERROR(VLOOKUP($B417,Kraftvärmeprod!$B$1:$AH$479,MATCH(H$2,Kraftvärmeprod!$B$1:$AG$1,0),FALSE)/1,0)-IFERROR(VLOOKUP($B417,'Slutlig allokering kvv'!$B$2:$AC$462,MATCH(H$3,'Slutlig allokering kvv'!$B$1:$AJ$1,0),FALSE)/1,0)</f>
        <v>0</v>
      </c>
      <c r="I417">
        <f>IFERROR(VLOOKUP($B417,Kraftvärmeprod!$B$1:$AH$479,MATCH(I$2,Kraftvärmeprod!$B$1:$AG$1,0),FALSE)/1,0)-IFERROR(VLOOKUP($B417,'Slutlig allokering kvv'!$B$2:$AC$462,MATCH(I$3,'Slutlig allokering kvv'!$B$1:$AJ$1,0),FALSE)/1,0)</f>
        <v>0</v>
      </c>
      <c r="J417">
        <f>IFERROR(VLOOKUP($B417,Kraftvärmeprod!$B$1:$AH$479,MATCH(J$2,Kraftvärmeprod!$B$1:$AG$1,0),FALSE)/1,0)-IFERROR(VLOOKUP($B417,'Slutlig allokering kvv'!$B$2:$AC$462,MATCH(J$3,'Slutlig allokering kvv'!$B$1:$AJ$1,0),FALSE)/1,0)</f>
        <v>0</v>
      </c>
      <c r="K417">
        <f>IFERROR(VLOOKUP($B417,Kraftvärmeprod!$B$1:$AH$479,MATCH(K$2,Kraftvärmeprod!$B$1:$AG$1,0),FALSE)/1,0)-IFERROR(VLOOKUP($B417,'Slutlig allokering kvv'!$B$2:$AC$462,MATCH(K$3,'Slutlig allokering kvv'!$B$1:$AJ$1,0),FALSE)/1,0)</f>
        <v>0.23338300000000001</v>
      </c>
      <c r="L417">
        <f>IFERROR(VLOOKUP($B417,Kraftvärmeprod!$B$1:$AH$479,MATCH(L$2,Kraftvärmeprod!$B$1:$AG$1,0),FALSE)/1,0)-IFERROR(VLOOKUP($B417,'Slutlig allokering kvv'!$B$2:$AC$462,MATCH(L$3,'Slutlig allokering kvv'!$B$1:$AJ$1,0),FALSE)/1,0)</f>
        <v>16.660800000000002</v>
      </c>
      <c r="M417">
        <f>IFERROR(VLOOKUP($B417,Kraftvärmeprod!$B$1:$AH$479,MATCH(M$2,Kraftvärmeprod!$B$1:$AG$1,0),FALSE)/1,0)-IFERROR(VLOOKUP($B417,'Slutlig allokering kvv'!$B$2:$AC$462,MATCH(M$3,'Slutlig allokering kvv'!$B$1:$AJ$1,0),FALSE)/1,0)</f>
        <v>0</v>
      </c>
      <c r="N417">
        <f>IFERROR(VLOOKUP($B417,Kraftvärmeprod!$B$1:$AH$479,MATCH(N$2,Kraftvärmeprod!$B$1:$AG$1,0),FALSE)/1,0)-IFERROR(VLOOKUP($B417,'Slutlig allokering kvv'!$B$2:$AC$462,MATCH(N$3,'Slutlig allokering kvv'!$B$1:$AJ$1,0),FALSE)/1,0)</f>
        <v>0</v>
      </c>
      <c r="O417">
        <f>IFERROR(VLOOKUP($B417,Kraftvärmeprod!$B$1:$AH$479,MATCH(O$2,Kraftvärmeprod!$B$1:$AG$1,0),FALSE)/1,0)-IFERROR(VLOOKUP($B417,'Slutlig allokering kvv'!$B$2:$AC$462,MATCH(O$3,'Slutlig allokering kvv'!$B$1:$AJ$1,0),FALSE)/1,0)</f>
        <v>25.521199999999997</v>
      </c>
      <c r="P417">
        <f>IFERROR(VLOOKUP($B417,Kraftvärmeprod!$B$1:$AH$479,MATCH(P$2,Kraftvärmeprod!$B$1:$AG$1,0),FALSE)/1,0)-IFERROR(VLOOKUP($B417,'Slutlig allokering kvv'!$B$2:$AC$462,MATCH(P$3,'Slutlig allokering kvv'!$B$1:$AJ$1,0),FALSE)/1,0)</f>
        <v>13.422100000000002</v>
      </c>
      <c r="Q417">
        <f>IFERROR(VLOOKUP($B417,Kraftvärmeprod!$B$1:$AH$479,MATCH(Q$2,Kraftvärmeprod!$B$1:$AG$1,0),FALSE)/1,0)-IFERROR(VLOOKUP($B417,'Slutlig allokering kvv'!$B$2:$AC$462,MATCH(Q$3,'Slutlig allokering kvv'!$B$1:$AJ$1,0),FALSE)/1,0)</f>
        <v>0</v>
      </c>
      <c r="R417">
        <f>IFERROR(VLOOKUP($B417,Kraftvärmeprod!$B$1:$AH$479,MATCH(R$2,Kraftvärmeprod!$B$1:$AG$1,0),FALSE)/1,0)-IFERROR(VLOOKUP($B417,'Slutlig allokering kvv'!$B$2:$AC$462,MATCH(R$3,'Slutlig allokering kvv'!$B$1:$AJ$1,0),FALSE)/1,0)</f>
        <v>0</v>
      </c>
      <c r="S417">
        <f>IFERROR(VLOOKUP($B417,Kraftvärmeprod!$B$1:$AH$479,MATCH(S$2,Kraftvärmeprod!$B$1:$AG$1,0),FALSE)/1,0)-IFERROR(VLOOKUP($B417,'Slutlig allokering kvv'!$B$2:$AC$462,MATCH(S$3,'Slutlig allokering kvv'!$B$1:$AJ$1,0),FALSE)/1,0)</f>
        <v>15.6401</v>
      </c>
      <c r="T417" s="6">
        <f>IFERROR(VLOOKUP($B417,Miljö!$B$1:$S$477,MATCH(T$2,Miljö!$B$1:$X$1,0),FALSE)/1,0)-IFERROR(VLOOKUP($B417,'Slutlig allokering kvv'!$B$2:$AC$462,MATCH(T$3,'Slutlig allokering kvv'!$B$1:$AJ$1,0),FALSE)/1,0)</f>
        <v>5.4523799999999998</v>
      </c>
      <c r="U417">
        <f>IFERROR(VLOOKUP($B417,Kraftvärmeprod!$B$1:$AH$479,MATCH(U$2,Kraftvärmeprod!$B$1:$AG$1,0),FALSE)/1,0)-IFERROR(VLOOKUP($B417,'Slutlig allokering kvv'!$B$2:$AC$462,MATCH(U$3,'Slutlig allokering kvv'!$B$1:$AJ$1,0),FALSE)/1,0)</f>
        <v>0</v>
      </c>
      <c r="V417">
        <f>IFERROR(VLOOKUP($B417,Kraftvärmeprod!$B$1:$AH$479,MATCH(V$2,Kraftvärmeprod!$B$1:$AG$1,0),FALSE)/1,0)-IFERROR(VLOOKUP($B417,'Slutlig allokering kvv'!$B$2:$AC$462,MATCH(V$3,'Slutlig allokering kvv'!$B$1:$AJ$1,0),FALSE)/1,0)</f>
        <v>0</v>
      </c>
      <c r="W417">
        <f>IFERROR(VLOOKUP($B417,Kraftvärmeprod!$B$1:$AH$479,MATCH(W$2,Kraftvärmeprod!$B$1:$AG$1,0),FALSE)/1,0)-IFERROR(VLOOKUP($B417,'Slutlig allokering kvv'!$B$2:$AC$462,MATCH(W$3,'Slutlig allokering kvv'!$B$1:$AJ$1,0),FALSE)/1,0)</f>
        <v>0</v>
      </c>
      <c r="X417">
        <f>IFERROR(VLOOKUP($B417,Kraftvärmeprod!$B$1:$AH$479,MATCH(X$2,Kraftvärmeprod!$B$1:$AG$1,0),FALSE)/1,0)-IFERROR(VLOOKUP($B417,'Slutlig allokering kvv'!$B$2:$AC$462,MATCH(X$3,'Slutlig allokering kvv'!$B$1:$AJ$1,0),FALSE)/1,0)</f>
        <v>0</v>
      </c>
      <c r="Y417">
        <f>IFERROR(VLOOKUP($B417,Kraftvärmeprod!$B$1:$AH$479,MATCH(Y$2,Kraftvärmeprod!$B$1:$AG$1,0),FALSE)/1,0)-IFERROR(VLOOKUP($B417,'Slutlig allokering kvv'!$B$2:$AC$462,MATCH(Y$3,'Slutlig allokering kvv'!$B$1:$AJ$1,0),FALSE)/1,0)</f>
        <v>0</v>
      </c>
      <c r="Z417">
        <f>IFERROR(VLOOKUP($B417,Kraftvärmeprod!$B$1:$AH$479,MATCH(Z$2,Kraftvärmeprod!$B$1:$AG$1,0),FALSE)/1,0)-IFERROR(VLOOKUP($B417,'Slutlig allokering kvv'!$B$2:$AC$462,MATCH(Z$3,'Slutlig allokering kvv'!$B$1:$AJ$1,0),FALSE)/1,0)</f>
        <v>0</v>
      </c>
      <c r="AA417">
        <f>IFERROR(VLOOKUP($B417,Kraftvärmeprod!$B$1:$AH$479,MATCH(AA$2,Kraftvärmeprod!$B$1:$AG$1,0),FALSE)/1,0)-IFERROR(VLOOKUP($B417,'Slutlig allokering kvv'!$B$2:$AC$462,MATCH(AA$3,'Slutlig allokering kvv'!$B$1:$AJ$1,0),FALSE)/1,0)</f>
        <v>0</v>
      </c>
      <c r="AE417">
        <f t="shared" si="12"/>
        <v>134.46345299999999</v>
      </c>
      <c r="AG417">
        <f>IFERROR(VLOOKUP(B417,'Slutlig allokering kvv'!$B$2:$AJ$462,MATCH("Summa slutlig allokerad tillförd energi (utan hjälpel och rökgaskondensering):",'Slutlig allokering kvv'!$B$1:$AK$1,0),FALSE)/1,"")</f>
        <v>139.03154700000002</v>
      </c>
      <c r="AI417" s="137">
        <f>IFERROR(1-VLOOKUP(B417,'Slutlig allokering kvv'!$B$2:$AJ$462,MATCH("Andel av bränsle i kvv som allokerats till värme, exklusive rökgaskondensering och hjälpel",'Slutlig allokering kvv'!$B$1:$AK$1,0),FALSE),"")</f>
        <v>0.49164866999396695</v>
      </c>
      <c r="AK417" s="137">
        <f t="shared" si="13"/>
        <v>0.49164866999396695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15"/>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6384" width="9.140625" style="2"/>
  </cols>
  <sheetData>
    <row r="1" spans="1:10" s="101" customFormat="1" ht="105.75" thickBot="1" x14ac:dyDescent="0.3">
      <c r="A1" s="102" t="s">
        <v>616</v>
      </c>
      <c r="B1" s="102" t="s">
        <v>1</v>
      </c>
      <c r="C1" s="102" t="s">
        <v>617</v>
      </c>
      <c r="D1" s="102" t="s">
        <v>948</v>
      </c>
      <c r="E1" s="102" t="s">
        <v>949</v>
      </c>
      <c r="F1" s="102" t="s">
        <v>950</v>
      </c>
      <c r="G1" s="102" t="s">
        <v>951</v>
      </c>
      <c r="H1" s="102" t="s">
        <v>952</v>
      </c>
      <c r="I1" s="102" t="s">
        <v>953</v>
      </c>
      <c r="J1" s="102" t="s">
        <v>954</v>
      </c>
    </row>
    <row r="2" spans="1:10" ht="15" customHeight="1" x14ac:dyDescent="0.25">
      <c r="A2" s="2" t="s">
        <v>22</v>
      </c>
      <c r="B2" s="2" t="s">
        <v>23</v>
      </c>
      <c r="C2" s="2">
        <v>2015</v>
      </c>
      <c r="D2" s="2" t="s">
        <v>650</v>
      </c>
      <c r="E2" s="2" t="s">
        <v>651</v>
      </c>
      <c r="F2" s="2" t="s">
        <v>650</v>
      </c>
      <c r="G2" s="2" t="s">
        <v>651</v>
      </c>
      <c r="H2" s="2" t="s">
        <v>650</v>
      </c>
      <c r="I2" s="2" t="s">
        <v>651</v>
      </c>
      <c r="J2" s="2" t="s">
        <v>650</v>
      </c>
    </row>
    <row r="3" spans="1:10" ht="15" customHeight="1" x14ac:dyDescent="0.25">
      <c r="A3" s="2" t="s">
        <v>22</v>
      </c>
      <c r="B3" s="2" t="s">
        <v>24</v>
      </c>
      <c r="C3" s="2">
        <v>2015</v>
      </c>
      <c r="D3" s="2" t="s">
        <v>650</v>
      </c>
      <c r="E3" s="2" t="s">
        <v>651</v>
      </c>
      <c r="F3" s="2" t="s">
        <v>650</v>
      </c>
      <c r="G3" s="2" t="s">
        <v>651</v>
      </c>
      <c r="H3" s="2" t="s">
        <v>650</v>
      </c>
      <c r="I3" s="2" t="s">
        <v>651</v>
      </c>
      <c r="J3" s="2" t="s">
        <v>650</v>
      </c>
    </row>
    <row r="4" spans="1:10" ht="15" customHeight="1" x14ac:dyDescent="0.25">
      <c r="A4" s="2" t="s">
        <v>22</v>
      </c>
      <c r="B4" s="2" t="s">
        <v>25</v>
      </c>
      <c r="C4" s="2">
        <v>2015</v>
      </c>
      <c r="D4" s="2" t="s">
        <v>650</v>
      </c>
      <c r="E4" s="2" t="s">
        <v>651</v>
      </c>
      <c r="F4" s="2" t="s">
        <v>650</v>
      </c>
      <c r="G4" s="2" t="s">
        <v>651</v>
      </c>
      <c r="H4" s="2" t="s">
        <v>650</v>
      </c>
      <c r="I4" s="2" t="s">
        <v>651</v>
      </c>
      <c r="J4" s="2" t="s">
        <v>650</v>
      </c>
    </row>
    <row r="5" spans="1:10" ht="15" customHeight="1" x14ac:dyDescent="0.25">
      <c r="A5" s="2" t="s">
        <v>22</v>
      </c>
      <c r="B5" s="2" t="s">
        <v>26</v>
      </c>
      <c r="C5" s="2">
        <v>2015</v>
      </c>
      <c r="D5" s="2" t="s">
        <v>650</v>
      </c>
      <c r="E5" s="2" t="s">
        <v>651</v>
      </c>
      <c r="F5" s="2" t="s">
        <v>650</v>
      </c>
      <c r="G5" s="2" t="s">
        <v>651</v>
      </c>
      <c r="H5" s="2" t="s">
        <v>650</v>
      </c>
      <c r="I5" s="2" t="s">
        <v>651</v>
      </c>
      <c r="J5" s="2" t="s">
        <v>650</v>
      </c>
    </row>
    <row r="6" spans="1:10" ht="15" customHeight="1" x14ac:dyDescent="0.25">
      <c r="A6" s="2" t="s">
        <v>22</v>
      </c>
      <c r="B6" s="2" t="s">
        <v>27</v>
      </c>
      <c r="C6" s="2">
        <v>2015</v>
      </c>
      <c r="D6" s="2" t="s">
        <v>650</v>
      </c>
      <c r="E6" s="2" t="s">
        <v>651</v>
      </c>
      <c r="F6" s="2" t="s">
        <v>650</v>
      </c>
      <c r="G6" s="2" t="s">
        <v>651</v>
      </c>
      <c r="H6" s="2" t="s">
        <v>650</v>
      </c>
      <c r="I6" s="2" t="s">
        <v>651</v>
      </c>
      <c r="J6" s="2" t="s">
        <v>650</v>
      </c>
    </row>
    <row r="7" spans="1:10" ht="15" customHeight="1" x14ac:dyDescent="0.25">
      <c r="A7" s="2" t="s">
        <v>22</v>
      </c>
      <c r="B7" s="2" t="s">
        <v>28</v>
      </c>
      <c r="C7" s="2">
        <v>2015</v>
      </c>
      <c r="D7" s="2" t="s">
        <v>650</v>
      </c>
      <c r="E7" s="2" t="s">
        <v>651</v>
      </c>
      <c r="F7" s="2" t="s">
        <v>650</v>
      </c>
      <c r="G7" s="2" t="s">
        <v>651</v>
      </c>
      <c r="H7" s="2" t="s">
        <v>650</v>
      </c>
      <c r="I7" s="2" t="s">
        <v>651</v>
      </c>
      <c r="J7" s="2" t="s">
        <v>650</v>
      </c>
    </row>
    <row r="8" spans="1:10" ht="15" customHeight="1" x14ac:dyDescent="0.25">
      <c r="A8" s="2" t="s">
        <v>22</v>
      </c>
      <c r="B8" s="2" t="s">
        <v>29</v>
      </c>
      <c r="C8" s="2">
        <v>2015</v>
      </c>
      <c r="D8" s="2" t="s">
        <v>650</v>
      </c>
      <c r="E8" s="2" t="s">
        <v>651</v>
      </c>
      <c r="F8" s="2" t="s">
        <v>651</v>
      </c>
      <c r="G8" s="2" t="s">
        <v>651</v>
      </c>
      <c r="H8" s="2" t="s">
        <v>651</v>
      </c>
      <c r="I8" s="2" t="s">
        <v>651</v>
      </c>
      <c r="J8" s="2" t="s">
        <v>651</v>
      </c>
    </row>
    <row r="9" spans="1:10" ht="15" customHeight="1" x14ac:dyDescent="0.25">
      <c r="A9" s="2" t="s">
        <v>22</v>
      </c>
      <c r="B9" s="2" t="s">
        <v>30</v>
      </c>
      <c r="C9" s="2">
        <v>2015</v>
      </c>
      <c r="D9" s="2" t="s">
        <v>650</v>
      </c>
      <c r="E9" s="2" t="s">
        <v>651</v>
      </c>
      <c r="F9" s="2" t="s">
        <v>651</v>
      </c>
      <c r="G9" s="2" t="s">
        <v>651</v>
      </c>
      <c r="H9" s="2" t="s">
        <v>651</v>
      </c>
      <c r="I9" s="2" t="s">
        <v>651</v>
      </c>
      <c r="J9" s="2" t="s">
        <v>651</v>
      </c>
    </row>
    <row r="10" spans="1:10" ht="15" customHeight="1" x14ac:dyDescent="0.25">
      <c r="A10" s="2" t="s">
        <v>31</v>
      </c>
      <c r="B10" s="2" t="s">
        <v>32</v>
      </c>
      <c r="C10" s="2">
        <v>2015</v>
      </c>
      <c r="D10" s="2" t="s">
        <v>650</v>
      </c>
      <c r="E10" s="2" t="s">
        <v>651</v>
      </c>
      <c r="F10" s="2" t="s">
        <v>650</v>
      </c>
      <c r="G10" s="2" t="s">
        <v>651</v>
      </c>
      <c r="H10" s="2" t="s">
        <v>650</v>
      </c>
      <c r="I10" s="2" t="s">
        <v>651</v>
      </c>
      <c r="J10" s="2" t="s">
        <v>650</v>
      </c>
    </row>
    <row r="11" spans="1:10" ht="15" customHeight="1" x14ac:dyDescent="0.25">
      <c r="A11" s="2" t="s">
        <v>31</v>
      </c>
      <c r="B11" s="2" t="s">
        <v>33</v>
      </c>
      <c r="C11" s="2">
        <v>2015</v>
      </c>
      <c r="D11" s="2" t="s">
        <v>650</v>
      </c>
      <c r="E11" s="2" t="s">
        <v>651</v>
      </c>
      <c r="F11" s="2" t="s">
        <v>650</v>
      </c>
      <c r="G11" s="2" t="s">
        <v>651</v>
      </c>
      <c r="H11" s="2" t="s">
        <v>650</v>
      </c>
      <c r="I11" s="2" t="s">
        <v>651</v>
      </c>
      <c r="J11" s="2" t="s">
        <v>650</v>
      </c>
    </row>
    <row r="12" spans="1:10" ht="15" customHeight="1" x14ac:dyDescent="0.25">
      <c r="A12" s="2" t="s">
        <v>31</v>
      </c>
      <c r="B12" s="2" t="s">
        <v>34</v>
      </c>
      <c r="C12" s="2">
        <v>2015</v>
      </c>
      <c r="D12" s="2" t="s">
        <v>650</v>
      </c>
      <c r="E12" s="2" t="s">
        <v>651</v>
      </c>
      <c r="F12" s="2" t="s">
        <v>650</v>
      </c>
      <c r="G12" s="2" t="s">
        <v>651</v>
      </c>
      <c r="H12" s="2" t="s">
        <v>650</v>
      </c>
      <c r="I12" s="2" t="s">
        <v>651</v>
      </c>
      <c r="J12" s="2" t="s">
        <v>650</v>
      </c>
    </row>
    <row r="13" spans="1:10" ht="15" customHeight="1" x14ac:dyDescent="0.25">
      <c r="A13" s="2" t="s">
        <v>31</v>
      </c>
      <c r="B13" s="2" t="s">
        <v>35</v>
      </c>
      <c r="C13" s="2">
        <v>2015</v>
      </c>
      <c r="D13" s="2" t="s">
        <v>650</v>
      </c>
      <c r="E13" s="2" t="s">
        <v>651</v>
      </c>
      <c r="F13" s="2" t="s">
        <v>650</v>
      </c>
      <c r="G13" s="2" t="s">
        <v>651</v>
      </c>
      <c r="H13" s="2" t="s">
        <v>650</v>
      </c>
      <c r="I13" s="2" t="s">
        <v>651</v>
      </c>
      <c r="J13" s="2" t="s">
        <v>650</v>
      </c>
    </row>
    <row r="14" spans="1:10" ht="15" customHeight="1" x14ac:dyDescent="0.25">
      <c r="A14" s="2" t="s">
        <v>36</v>
      </c>
      <c r="B14" s="2" t="s">
        <v>37</v>
      </c>
      <c r="C14" s="2">
        <v>2015</v>
      </c>
      <c r="D14" s="2" t="s">
        <v>650</v>
      </c>
      <c r="E14" s="2" t="s">
        <v>651</v>
      </c>
      <c r="F14" s="2" t="s">
        <v>650</v>
      </c>
      <c r="G14" s="2" t="s">
        <v>651</v>
      </c>
      <c r="H14" s="2" t="s">
        <v>650</v>
      </c>
      <c r="I14" s="2" t="s">
        <v>651</v>
      </c>
      <c r="J14" s="2" t="s">
        <v>650</v>
      </c>
    </row>
    <row r="15" spans="1:10" ht="15" customHeight="1" x14ac:dyDescent="0.25">
      <c r="A15" s="2" t="s">
        <v>38</v>
      </c>
      <c r="B15" s="2" t="s">
        <v>39</v>
      </c>
      <c r="C15" s="2">
        <v>2015</v>
      </c>
      <c r="D15" s="2" t="s">
        <v>650</v>
      </c>
      <c r="E15" s="2" t="s">
        <v>651</v>
      </c>
      <c r="F15" s="2" t="s">
        <v>650</v>
      </c>
      <c r="G15" s="2" t="s">
        <v>651</v>
      </c>
      <c r="H15" s="2" t="s">
        <v>650</v>
      </c>
      <c r="I15" s="2" t="s">
        <v>651</v>
      </c>
      <c r="J15" s="2" t="s">
        <v>650</v>
      </c>
    </row>
    <row r="16" spans="1:10" ht="15" customHeight="1" x14ac:dyDescent="0.25">
      <c r="A16" s="2" t="s">
        <v>38</v>
      </c>
      <c r="B16" s="2" t="s">
        <v>41</v>
      </c>
      <c r="C16" s="2">
        <v>2015</v>
      </c>
      <c r="D16" s="2" t="s">
        <v>650</v>
      </c>
      <c r="E16" s="2" t="s">
        <v>651</v>
      </c>
      <c r="F16" s="2" t="s">
        <v>650</v>
      </c>
      <c r="G16" s="2" t="s">
        <v>651</v>
      </c>
      <c r="H16" s="2" t="s">
        <v>650</v>
      </c>
      <c r="I16" s="2" t="s">
        <v>651</v>
      </c>
      <c r="J16" s="2" t="s">
        <v>650</v>
      </c>
    </row>
    <row r="17" spans="1:10" ht="15" customHeight="1" x14ac:dyDescent="0.25">
      <c r="A17" s="2" t="s">
        <v>38</v>
      </c>
      <c r="B17" s="2" t="s">
        <v>42</v>
      </c>
      <c r="C17" s="2">
        <v>2015</v>
      </c>
      <c r="D17" s="2" t="s">
        <v>650</v>
      </c>
      <c r="E17" s="2" t="s">
        <v>651</v>
      </c>
      <c r="F17" s="2" t="s">
        <v>650</v>
      </c>
      <c r="G17" s="2" t="s">
        <v>651</v>
      </c>
      <c r="H17" s="2" t="s">
        <v>650</v>
      </c>
      <c r="I17" s="2" t="s">
        <v>651</v>
      </c>
      <c r="J17" s="2" t="s">
        <v>650</v>
      </c>
    </row>
    <row r="18" spans="1:10" ht="15" customHeight="1" x14ac:dyDescent="0.25">
      <c r="A18" s="2" t="s">
        <v>43</v>
      </c>
      <c r="B18" s="2" t="s">
        <v>44</v>
      </c>
      <c r="C18" s="2">
        <v>2015</v>
      </c>
      <c r="D18" s="2" t="s">
        <v>650</v>
      </c>
      <c r="E18" s="2" t="s">
        <v>651</v>
      </c>
      <c r="F18" s="2" t="s">
        <v>650</v>
      </c>
      <c r="G18" s="2" t="s">
        <v>651</v>
      </c>
      <c r="H18" s="2" t="s">
        <v>650</v>
      </c>
      <c r="I18" s="2" t="s">
        <v>651</v>
      </c>
      <c r="J18" s="2" t="s">
        <v>650</v>
      </c>
    </row>
    <row r="19" spans="1:10" ht="15" customHeight="1" x14ac:dyDescent="0.25">
      <c r="A19" s="2" t="s">
        <v>45</v>
      </c>
      <c r="B19" s="2" t="s">
        <v>46</v>
      </c>
      <c r="C19" s="2">
        <v>2015</v>
      </c>
      <c r="D19" s="2">
        <v>6.0999999999999999E-2</v>
      </c>
      <c r="E19" s="2" t="s">
        <v>955</v>
      </c>
      <c r="F19" s="2">
        <v>6.0999999999999999E-2</v>
      </c>
      <c r="G19" s="2" t="s">
        <v>651</v>
      </c>
      <c r="H19" s="2" t="s">
        <v>650</v>
      </c>
      <c r="I19" s="2" t="s">
        <v>651</v>
      </c>
      <c r="J19" s="2" t="s">
        <v>650</v>
      </c>
    </row>
    <row r="20" spans="1:10" ht="15" customHeight="1" x14ac:dyDescent="0.25">
      <c r="A20" s="2" t="s">
        <v>50</v>
      </c>
      <c r="B20" s="2" t="s">
        <v>51</v>
      </c>
      <c r="C20" s="2">
        <v>2015</v>
      </c>
      <c r="D20" s="2">
        <v>6.7</v>
      </c>
      <c r="E20" s="2" t="s">
        <v>956</v>
      </c>
      <c r="F20" s="2">
        <v>6.1</v>
      </c>
      <c r="G20" s="2" t="s">
        <v>957</v>
      </c>
      <c r="H20" s="2">
        <v>0.46</v>
      </c>
      <c r="I20" s="2" t="s">
        <v>958</v>
      </c>
      <c r="J20" s="2">
        <v>0.14000000000000001</v>
      </c>
    </row>
    <row r="21" spans="1:10" ht="15" customHeight="1" x14ac:dyDescent="0.25">
      <c r="A21" s="2" t="s">
        <v>52</v>
      </c>
      <c r="B21" s="2" t="s">
        <v>53</v>
      </c>
      <c r="C21" s="2">
        <v>2015</v>
      </c>
      <c r="D21" s="2" t="s">
        <v>650</v>
      </c>
      <c r="E21" s="2" t="s">
        <v>651</v>
      </c>
      <c r="F21" s="2" t="s">
        <v>650</v>
      </c>
      <c r="G21" s="2" t="s">
        <v>651</v>
      </c>
      <c r="H21" s="2" t="s">
        <v>650</v>
      </c>
      <c r="I21" s="2" t="s">
        <v>651</v>
      </c>
      <c r="J21" s="2" t="s">
        <v>650</v>
      </c>
    </row>
    <row r="22" spans="1:10" ht="15" customHeight="1" x14ac:dyDescent="0.25">
      <c r="A22" s="2" t="s">
        <v>54</v>
      </c>
      <c r="B22" s="2" t="s">
        <v>55</v>
      </c>
      <c r="C22" s="2">
        <v>2015</v>
      </c>
      <c r="D22" s="2" t="s">
        <v>650</v>
      </c>
      <c r="E22" s="2" t="s">
        <v>651</v>
      </c>
      <c r="F22" s="2" t="s">
        <v>650</v>
      </c>
      <c r="G22" s="2" t="s">
        <v>651</v>
      </c>
      <c r="H22" s="2" t="s">
        <v>650</v>
      </c>
      <c r="I22" s="2" t="s">
        <v>651</v>
      </c>
      <c r="J22" s="2" t="s">
        <v>650</v>
      </c>
    </row>
    <row r="23" spans="1:10" ht="15" customHeight="1" x14ac:dyDescent="0.25">
      <c r="A23" s="2" t="s">
        <v>54</v>
      </c>
      <c r="B23" s="2" t="s">
        <v>56</v>
      </c>
      <c r="C23" s="2">
        <v>2015</v>
      </c>
      <c r="D23" s="2" t="s">
        <v>650</v>
      </c>
      <c r="E23" s="2" t="s">
        <v>651</v>
      </c>
      <c r="F23" s="2" t="s">
        <v>650</v>
      </c>
      <c r="G23" s="2" t="s">
        <v>651</v>
      </c>
      <c r="H23" s="2" t="s">
        <v>650</v>
      </c>
      <c r="I23" s="2" t="s">
        <v>651</v>
      </c>
      <c r="J23" s="2" t="s">
        <v>650</v>
      </c>
    </row>
    <row r="24" spans="1:10" ht="15" customHeight="1" x14ac:dyDescent="0.25">
      <c r="A24" s="2" t="s">
        <v>54</v>
      </c>
      <c r="B24" s="2" t="s">
        <v>57</v>
      </c>
      <c r="C24" s="2">
        <v>2015</v>
      </c>
      <c r="D24" s="2" t="s">
        <v>650</v>
      </c>
      <c r="E24" s="2" t="s">
        <v>651</v>
      </c>
      <c r="F24" s="2" t="s">
        <v>650</v>
      </c>
      <c r="G24" s="2" t="s">
        <v>651</v>
      </c>
      <c r="H24" s="2" t="s">
        <v>650</v>
      </c>
      <c r="I24" s="2" t="s">
        <v>651</v>
      </c>
      <c r="J24" s="2" t="s">
        <v>650</v>
      </c>
    </row>
    <row r="25" spans="1:10" ht="15" customHeight="1" x14ac:dyDescent="0.25">
      <c r="A25" s="2" t="s">
        <v>54</v>
      </c>
      <c r="B25" s="2" t="s">
        <v>58</v>
      </c>
      <c r="C25" s="2">
        <v>2015</v>
      </c>
      <c r="D25" s="2" t="s">
        <v>650</v>
      </c>
      <c r="E25" s="2" t="s">
        <v>651</v>
      </c>
      <c r="F25" s="2" t="s">
        <v>650</v>
      </c>
      <c r="G25" s="2" t="s">
        <v>651</v>
      </c>
      <c r="H25" s="2" t="s">
        <v>650</v>
      </c>
      <c r="I25" s="2" t="s">
        <v>651</v>
      </c>
      <c r="J25" s="2" t="s">
        <v>650</v>
      </c>
    </row>
    <row r="26" spans="1:10" ht="15" customHeight="1" x14ac:dyDescent="0.25">
      <c r="A26" s="2" t="s">
        <v>54</v>
      </c>
      <c r="B26" s="2" t="s">
        <v>59</v>
      </c>
      <c r="C26" s="2">
        <v>2015</v>
      </c>
      <c r="D26" s="2" t="s">
        <v>650</v>
      </c>
      <c r="E26" s="2" t="s">
        <v>651</v>
      </c>
      <c r="F26" s="2" t="s">
        <v>650</v>
      </c>
      <c r="G26" s="2" t="s">
        <v>651</v>
      </c>
      <c r="H26" s="2" t="s">
        <v>650</v>
      </c>
      <c r="I26" s="2" t="s">
        <v>651</v>
      </c>
      <c r="J26" s="2" t="s">
        <v>650</v>
      </c>
    </row>
    <row r="27" spans="1:10" ht="15" customHeight="1" x14ac:dyDescent="0.25">
      <c r="A27" s="2" t="s">
        <v>54</v>
      </c>
      <c r="B27" s="2" t="s">
        <v>60</v>
      </c>
      <c r="C27" s="2">
        <v>2015</v>
      </c>
      <c r="D27" s="2" t="s">
        <v>650</v>
      </c>
      <c r="E27" s="2" t="s">
        <v>651</v>
      </c>
      <c r="F27" s="2" t="s">
        <v>650</v>
      </c>
      <c r="G27" s="2" t="s">
        <v>651</v>
      </c>
      <c r="H27" s="2" t="s">
        <v>650</v>
      </c>
      <c r="I27" s="2" t="s">
        <v>651</v>
      </c>
      <c r="J27" s="2" t="s">
        <v>650</v>
      </c>
    </row>
    <row r="28" spans="1:10" ht="15" customHeight="1" x14ac:dyDescent="0.25">
      <c r="A28" s="2" t="s">
        <v>54</v>
      </c>
      <c r="B28" s="2" t="s">
        <v>61</v>
      </c>
      <c r="C28" s="2">
        <v>2015</v>
      </c>
      <c r="D28" s="2" t="s">
        <v>650</v>
      </c>
      <c r="E28" s="2" t="s">
        <v>651</v>
      </c>
      <c r="F28" s="2" t="s">
        <v>650</v>
      </c>
      <c r="G28" s="2" t="s">
        <v>651</v>
      </c>
      <c r="H28" s="2" t="s">
        <v>650</v>
      </c>
      <c r="I28" s="2" t="s">
        <v>651</v>
      </c>
      <c r="J28" s="2" t="s">
        <v>650</v>
      </c>
    </row>
    <row r="29" spans="1:10" ht="15" customHeight="1" x14ac:dyDescent="0.25">
      <c r="A29" s="2" t="s">
        <v>54</v>
      </c>
      <c r="B29" s="2" t="s">
        <v>62</v>
      </c>
      <c r="C29" s="2">
        <v>2015</v>
      </c>
      <c r="D29" s="2" t="s">
        <v>650</v>
      </c>
      <c r="E29" s="2" t="s">
        <v>651</v>
      </c>
      <c r="F29" s="2" t="s">
        <v>650</v>
      </c>
      <c r="G29" s="2" t="s">
        <v>651</v>
      </c>
      <c r="H29" s="2" t="s">
        <v>650</v>
      </c>
      <c r="I29" s="2" t="s">
        <v>651</v>
      </c>
      <c r="J29" s="2" t="s">
        <v>650</v>
      </c>
    </row>
    <row r="30" spans="1:10" ht="15" customHeight="1" x14ac:dyDescent="0.25">
      <c r="A30" s="2" t="s">
        <v>54</v>
      </c>
      <c r="B30" s="2" t="s">
        <v>63</v>
      </c>
      <c r="C30" s="2">
        <v>2015</v>
      </c>
      <c r="D30" s="2" t="s">
        <v>650</v>
      </c>
      <c r="E30" s="2" t="s">
        <v>651</v>
      </c>
      <c r="F30" s="2" t="s">
        <v>650</v>
      </c>
      <c r="G30" s="2" t="s">
        <v>651</v>
      </c>
      <c r="H30" s="2" t="s">
        <v>650</v>
      </c>
      <c r="I30" s="2" t="s">
        <v>651</v>
      </c>
      <c r="J30" s="2" t="s">
        <v>650</v>
      </c>
    </row>
    <row r="31" spans="1:10" ht="15" customHeight="1" x14ac:dyDescent="0.25">
      <c r="A31" s="2" t="s">
        <v>54</v>
      </c>
      <c r="B31" s="2" t="s">
        <v>64</v>
      </c>
      <c r="C31" s="2">
        <v>2015</v>
      </c>
      <c r="D31" s="2" t="s">
        <v>650</v>
      </c>
      <c r="E31" s="2" t="s">
        <v>651</v>
      </c>
      <c r="F31" s="2" t="s">
        <v>650</v>
      </c>
      <c r="G31" s="2" t="s">
        <v>651</v>
      </c>
      <c r="H31" s="2" t="s">
        <v>650</v>
      </c>
      <c r="I31" s="2" t="s">
        <v>651</v>
      </c>
      <c r="J31" s="2" t="s">
        <v>650</v>
      </c>
    </row>
    <row r="32" spans="1:10" ht="15" customHeight="1" x14ac:dyDescent="0.25">
      <c r="A32" s="2" t="s">
        <v>67</v>
      </c>
      <c r="B32" s="2" t="s">
        <v>68</v>
      </c>
      <c r="C32" s="2">
        <v>2015</v>
      </c>
      <c r="D32" s="2" t="s">
        <v>650</v>
      </c>
      <c r="E32" s="2" t="s">
        <v>651</v>
      </c>
      <c r="F32" s="2" t="s">
        <v>650</v>
      </c>
      <c r="G32" s="2" t="s">
        <v>651</v>
      </c>
      <c r="H32" s="2" t="s">
        <v>650</v>
      </c>
      <c r="I32" s="2" t="s">
        <v>651</v>
      </c>
      <c r="J32" s="2" t="s">
        <v>650</v>
      </c>
    </row>
    <row r="33" spans="1:10" ht="15" customHeight="1" x14ac:dyDescent="0.25">
      <c r="A33" s="2" t="s">
        <v>67</v>
      </c>
      <c r="B33" s="2" t="s">
        <v>69</v>
      </c>
      <c r="C33" s="2">
        <v>2015</v>
      </c>
      <c r="D33" s="2" t="s">
        <v>650</v>
      </c>
      <c r="E33" s="2" t="s">
        <v>651</v>
      </c>
      <c r="F33" s="2" t="s">
        <v>650</v>
      </c>
      <c r="G33" s="2" t="s">
        <v>651</v>
      </c>
      <c r="H33" s="2" t="s">
        <v>650</v>
      </c>
      <c r="I33" s="2" t="s">
        <v>651</v>
      </c>
      <c r="J33" s="2" t="s">
        <v>650</v>
      </c>
    </row>
    <row r="34" spans="1:10" ht="15" customHeight="1" x14ac:dyDescent="0.25">
      <c r="A34" s="2" t="s">
        <v>67</v>
      </c>
      <c r="B34" s="2" t="s">
        <v>70</v>
      </c>
      <c r="C34" s="2">
        <v>2015</v>
      </c>
      <c r="D34" s="2" t="s">
        <v>650</v>
      </c>
      <c r="E34" s="2" t="s">
        <v>651</v>
      </c>
      <c r="F34" s="2" t="s">
        <v>650</v>
      </c>
      <c r="G34" s="2" t="s">
        <v>651</v>
      </c>
      <c r="H34" s="2" t="s">
        <v>650</v>
      </c>
      <c r="I34" s="2" t="s">
        <v>651</v>
      </c>
      <c r="J34" s="2" t="s">
        <v>650</v>
      </c>
    </row>
    <row r="35" spans="1:10" ht="15" customHeight="1" x14ac:dyDescent="0.25">
      <c r="A35" s="2" t="s">
        <v>71</v>
      </c>
      <c r="B35" s="2" t="s">
        <v>72</v>
      </c>
      <c r="C35" s="2">
        <v>2015</v>
      </c>
      <c r="D35" s="2" t="s">
        <v>650</v>
      </c>
      <c r="E35" s="2" t="s">
        <v>651</v>
      </c>
      <c r="F35" s="2" t="s">
        <v>650</v>
      </c>
      <c r="G35" s="2" t="s">
        <v>651</v>
      </c>
      <c r="H35" s="2" t="s">
        <v>650</v>
      </c>
      <c r="I35" s="2" t="s">
        <v>651</v>
      </c>
      <c r="J35" s="2" t="s">
        <v>650</v>
      </c>
    </row>
    <row r="36" spans="1:10" ht="15" customHeight="1" x14ac:dyDescent="0.25">
      <c r="A36" s="2" t="s">
        <v>71</v>
      </c>
      <c r="B36" s="2" t="s">
        <v>73</v>
      </c>
      <c r="C36" s="2">
        <v>2015</v>
      </c>
      <c r="D36" s="2" t="s">
        <v>650</v>
      </c>
      <c r="E36" s="2" t="s">
        <v>651</v>
      </c>
      <c r="F36" s="2" t="s">
        <v>650</v>
      </c>
      <c r="G36" s="2" t="s">
        <v>651</v>
      </c>
      <c r="H36" s="2" t="s">
        <v>650</v>
      </c>
      <c r="I36" s="2" t="s">
        <v>651</v>
      </c>
      <c r="J36" s="2" t="s">
        <v>650</v>
      </c>
    </row>
    <row r="37" spans="1:10" ht="15" customHeight="1" x14ac:dyDescent="0.25">
      <c r="A37" s="2" t="s">
        <v>74</v>
      </c>
      <c r="B37" s="2" t="s">
        <v>75</v>
      </c>
      <c r="C37" s="2">
        <v>2015</v>
      </c>
      <c r="D37" s="2">
        <v>98.418000000000006</v>
      </c>
      <c r="E37" s="2" t="s">
        <v>714</v>
      </c>
      <c r="F37" s="2">
        <v>81.224999999999994</v>
      </c>
      <c r="G37" s="2" t="s">
        <v>959</v>
      </c>
      <c r="H37" s="2">
        <v>17.193000000000001</v>
      </c>
      <c r="I37" s="2" t="s">
        <v>650</v>
      </c>
      <c r="J37" s="2" t="s">
        <v>650</v>
      </c>
    </row>
    <row r="38" spans="1:10" ht="15" customHeight="1" x14ac:dyDescent="0.25">
      <c r="A38" s="2" t="s">
        <v>74</v>
      </c>
      <c r="B38" s="2" t="s">
        <v>76</v>
      </c>
      <c r="C38" s="2">
        <v>2015</v>
      </c>
      <c r="D38" s="2" t="s">
        <v>650</v>
      </c>
      <c r="E38" s="2" t="s">
        <v>651</v>
      </c>
      <c r="F38" s="2" t="s">
        <v>650</v>
      </c>
      <c r="G38" s="2" t="s">
        <v>651</v>
      </c>
      <c r="H38" s="2" t="s">
        <v>650</v>
      </c>
      <c r="I38" s="2" t="s">
        <v>651</v>
      </c>
      <c r="J38" s="2" t="s">
        <v>650</v>
      </c>
    </row>
    <row r="39" spans="1:10" ht="15" customHeight="1" x14ac:dyDescent="0.25">
      <c r="A39" s="2" t="s">
        <v>74</v>
      </c>
      <c r="B39" s="2" t="s">
        <v>77</v>
      </c>
      <c r="C39" s="2">
        <v>2015</v>
      </c>
      <c r="D39" s="2" t="s">
        <v>650</v>
      </c>
      <c r="E39" s="2" t="s">
        <v>651</v>
      </c>
      <c r="F39" s="2" t="s">
        <v>650</v>
      </c>
      <c r="G39" s="2" t="s">
        <v>651</v>
      </c>
      <c r="H39" s="2" t="s">
        <v>650</v>
      </c>
      <c r="I39" s="2" t="s">
        <v>651</v>
      </c>
      <c r="J39" s="2" t="s">
        <v>650</v>
      </c>
    </row>
    <row r="40" spans="1:10" ht="15" customHeight="1" x14ac:dyDescent="0.25">
      <c r="A40" s="2" t="s">
        <v>78</v>
      </c>
      <c r="B40" s="2" t="s">
        <v>79</v>
      </c>
      <c r="C40" s="2">
        <v>2015</v>
      </c>
      <c r="D40" s="2" t="s">
        <v>650</v>
      </c>
      <c r="E40" s="2" t="s">
        <v>651</v>
      </c>
      <c r="F40" s="2" t="s">
        <v>650</v>
      </c>
      <c r="G40" s="2" t="s">
        <v>651</v>
      </c>
      <c r="H40" s="2" t="s">
        <v>650</v>
      </c>
      <c r="I40" s="2" t="s">
        <v>651</v>
      </c>
      <c r="J40" s="2" t="s">
        <v>650</v>
      </c>
    </row>
    <row r="41" spans="1:10" ht="15" customHeight="1" x14ac:dyDescent="0.25">
      <c r="A41" s="2" t="s">
        <v>78</v>
      </c>
      <c r="B41" s="2" t="s">
        <v>80</v>
      </c>
      <c r="C41" s="2">
        <v>2015</v>
      </c>
      <c r="D41" s="2" t="s">
        <v>650</v>
      </c>
      <c r="E41" s="2" t="s">
        <v>651</v>
      </c>
      <c r="F41" s="2" t="s">
        <v>650</v>
      </c>
      <c r="G41" s="2" t="s">
        <v>651</v>
      </c>
      <c r="H41" s="2" t="s">
        <v>650</v>
      </c>
      <c r="I41" s="2" t="s">
        <v>651</v>
      </c>
      <c r="J41" s="2" t="s">
        <v>650</v>
      </c>
    </row>
    <row r="42" spans="1:10" ht="15" customHeight="1" x14ac:dyDescent="0.25">
      <c r="A42" s="2" t="s">
        <v>81</v>
      </c>
      <c r="B42" s="2" t="s">
        <v>82</v>
      </c>
      <c r="C42" s="2">
        <v>2015</v>
      </c>
      <c r="D42" s="2">
        <v>24</v>
      </c>
      <c r="E42" s="2" t="s">
        <v>715</v>
      </c>
      <c r="F42" s="2">
        <v>24</v>
      </c>
      <c r="G42" s="2" t="s">
        <v>651</v>
      </c>
      <c r="H42" s="2" t="s">
        <v>650</v>
      </c>
      <c r="I42" s="2" t="s">
        <v>651</v>
      </c>
      <c r="J42" s="2" t="s">
        <v>650</v>
      </c>
    </row>
    <row r="43" spans="1:10" ht="15" customHeight="1" x14ac:dyDescent="0.25">
      <c r="A43" s="2" t="s">
        <v>90</v>
      </c>
      <c r="B43" s="2" t="s">
        <v>91</v>
      </c>
      <c r="C43" s="2">
        <v>2015</v>
      </c>
      <c r="D43" s="2" t="s">
        <v>650</v>
      </c>
      <c r="E43" s="2" t="s">
        <v>651</v>
      </c>
      <c r="F43" s="2" t="s">
        <v>650</v>
      </c>
      <c r="G43" s="2" t="s">
        <v>651</v>
      </c>
      <c r="H43" s="2" t="s">
        <v>650</v>
      </c>
      <c r="I43" s="2" t="s">
        <v>651</v>
      </c>
      <c r="J43" s="2" t="s">
        <v>650</v>
      </c>
    </row>
    <row r="44" spans="1:10" ht="15" customHeight="1" x14ac:dyDescent="0.25">
      <c r="A44" s="2" t="s">
        <v>90</v>
      </c>
      <c r="B44" s="2" t="s">
        <v>92</v>
      </c>
      <c r="C44" s="2">
        <v>2015</v>
      </c>
      <c r="D44" s="2">
        <v>0.60699999999999998</v>
      </c>
      <c r="E44" s="2" t="s">
        <v>960</v>
      </c>
      <c r="F44" s="2">
        <v>0.60699999999999998</v>
      </c>
      <c r="G44" s="2" t="s">
        <v>651</v>
      </c>
      <c r="H44" s="2" t="s">
        <v>650</v>
      </c>
      <c r="I44" s="2" t="s">
        <v>651</v>
      </c>
      <c r="J44" s="2" t="s">
        <v>650</v>
      </c>
    </row>
    <row r="45" spans="1:10" ht="15" customHeight="1" x14ac:dyDescent="0.25">
      <c r="A45" s="2" t="s">
        <v>93</v>
      </c>
      <c r="B45" s="2" t="s">
        <v>94</v>
      </c>
      <c r="C45" s="2">
        <v>2015</v>
      </c>
      <c r="D45" s="2" t="s">
        <v>650</v>
      </c>
      <c r="E45" s="2" t="s">
        <v>651</v>
      </c>
      <c r="F45" s="2" t="s">
        <v>650</v>
      </c>
      <c r="G45" s="2" t="s">
        <v>651</v>
      </c>
      <c r="H45" s="2" t="s">
        <v>650</v>
      </c>
      <c r="I45" s="2" t="s">
        <v>651</v>
      </c>
      <c r="J45" s="2" t="s">
        <v>650</v>
      </c>
    </row>
    <row r="46" spans="1:10" ht="15" customHeight="1" x14ac:dyDescent="0.25">
      <c r="A46" s="2" t="s">
        <v>93</v>
      </c>
      <c r="B46" s="2" t="s">
        <v>95</v>
      </c>
      <c r="C46" s="2">
        <v>2015</v>
      </c>
      <c r="D46" s="2" t="s">
        <v>650</v>
      </c>
      <c r="E46" s="2" t="s">
        <v>651</v>
      </c>
      <c r="F46" s="2" t="s">
        <v>650</v>
      </c>
      <c r="G46" s="2" t="s">
        <v>651</v>
      </c>
      <c r="H46" s="2" t="s">
        <v>650</v>
      </c>
      <c r="I46" s="2" t="s">
        <v>651</v>
      </c>
      <c r="J46" s="2" t="s">
        <v>650</v>
      </c>
    </row>
    <row r="47" spans="1:10" ht="15" customHeight="1" x14ac:dyDescent="0.25">
      <c r="A47" s="2" t="s">
        <v>96</v>
      </c>
      <c r="B47" s="2" t="s">
        <v>97</v>
      </c>
      <c r="C47" s="2">
        <v>2015</v>
      </c>
      <c r="D47" s="2" t="s">
        <v>650</v>
      </c>
      <c r="E47" s="2" t="s">
        <v>651</v>
      </c>
      <c r="F47" s="2" t="s">
        <v>650</v>
      </c>
      <c r="G47" s="2" t="s">
        <v>651</v>
      </c>
      <c r="H47" s="2" t="s">
        <v>650</v>
      </c>
      <c r="I47" s="2" t="s">
        <v>651</v>
      </c>
      <c r="J47" s="2" t="s">
        <v>650</v>
      </c>
    </row>
    <row r="48" spans="1:10" ht="15" customHeight="1" x14ac:dyDescent="0.25">
      <c r="A48" s="2" t="s">
        <v>96</v>
      </c>
      <c r="B48" s="2" t="s">
        <v>98</v>
      </c>
      <c r="C48" s="2">
        <v>2015</v>
      </c>
      <c r="D48" s="2" t="s">
        <v>650</v>
      </c>
      <c r="E48" s="2" t="s">
        <v>651</v>
      </c>
      <c r="F48" s="2" t="s">
        <v>650</v>
      </c>
      <c r="G48" s="2" t="s">
        <v>651</v>
      </c>
      <c r="H48" s="2" t="s">
        <v>650</v>
      </c>
      <c r="I48" s="2" t="s">
        <v>651</v>
      </c>
      <c r="J48" s="2" t="s">
        <v>650</v>
      </c>
    </row>
    <row r="49" spans="1:10" ht="15" customHeight="1" x14ac:dyDescent="0.25">
      <c r="A49" s="2" t="s">
        <v>96</v>
      </c>
      <c r="B49" s="2" t="s">
        <v>99</v>
      </c>
      <c r="C49" s="2">
        <v>2015</v>
      </c>
      <c r="D49" s="2" t="s">
        <v>650</v>
      </c>
      <c r="E49" s="2" t="s">
        <v>651</v>
      </c>
      <c r="F49" s="2" t="s">
        <v>650</v>
      </c>
      <c r="G49" s="2" t="s">
        <v>651</v>
      </c>
      <c r="H49" s="2" t="s">
        <v>650</v>
      </c>
      <c r="I49" s="2" t="s">
        <v>651</v>
      </c>
      <c r="J49" s="2" t="s">
        <v>650</v>
      </c>
    </row>
    <row r="50" spans="1:10" ht="15" customHeight="1" x14ac:dyDescent="0.25">
      <c r="A50" s="2" t="s">
        <v>96</v>
      </c>
      <c r="B50" s="2" t="s">
        <v>100</v>
      </c>
      <c r="C50" s="2">
        <v>2015</v>
      </c>
      <c r="D50" s="2" t="s">
        <v>650</v>
      </c>
      <c r="E50" s="2" t="s">
        <v>651</v>
      </c>
      <c r="F50" s="2" t="s">
        <v>650</v>
      </c>
      <c r="G50" s="2" t="s">
        <v>651</v>
      </c>
      <c r="H50" s="2" t="s">
        <v>650</v>
      </c>
      <c r="I50" s="2" t="s">
        <v>651</v>
      </c>
      <c r="J50" s="2" t="s">
        <v>650</v>
      </c>
    </row>
    <row r="51" spans="1:10" ht="15" customHeight="1" x14ac:dyDescent="0.25">
      <c r="A51" s="2" t="s">
        <v>101</v>
      </c>
      <c r="B51" s="2" t="s">
        <v>102</v>
      </c>
      <c r="C51" s="2">
        <v>2015</v>
      </c>
      <c r="D51" s="2" t="s">
        <v>650</v>
      </c>
      <c r="E51" s="2" t="s">
        <v>651</v>
      </c>
      <c r="F51" s="2" t="s">
        <v>650</v>
      </c>
      <c r="G51" s="2" t="s">
        <v>651</v>
      </c>
      <c r="H51" s="2" t="s">
        <v>650</v>
      </c>
      <c r="I51" s="2" t="s">
        <v>651</v>
      </c>
      <c r="J51" s="2" t="s">
        <v>650</v>
      </c>
    </row>
    <row r="52" spans="1:10" ht="15" customHeight="1" x14ac:dyDescent="0.25">
      <c r="A52" s="2" t="s">
        <v>101</v>
      </c>
      <c r="B52" s="2" t="s">
        <v>103</v>
      </c>
      <c r="C52" s="2">
        <v>2015</v>
      </c>
      <c r="D52" s="2" t="s">
        <v>650</v>
      </c>
      <c r="E52" s="2" t="s">
        <v>651</v>
      </c>
      <c r="F52" s="2" t="s">
        <v>650</v>
      </c>
      <c r="G52" s="2" t="s">
        <v>651</v>
      </c>
      <c r="H52" s="2" t="s">
        <v>650</v>
      </c>
      <c r="I52" s="2" t="s">
        <v>651</v>
      </c>
      <c r="J52" s="2" t="s">
        <v>650</v>
      </c>
    </row>
    <row r="53" spans="1:10" ht="15" customHeight="1" x14ac:dyDescent="0.25">
      <c r="A53" s="2" t="s">
        <v>101</v>
      </c>
      <c r="B53" s="2" t="s">
        <v>104</v>
      </c>
      <c r="C53" s="2">
        <v>2015</v>
      </c>
      <c r="D53" s="2" t="s">
        <v>650</v>
      </c>
      <c r="E53" s="2" t="s">
        <v>651</v>
      </c>
      <c r="F53" s="2" t="s">
        <v>650</v>
      </c>
      <c r="G53" s="2" t="s">
        <v>651</v>
      </c>
      <c r="H53" s="2" t="s">
        <v>650</v>
      </c>
      <c r="I53" s="2" t="s">
        <v>651</v>
      </c>
      <c r="J53" s="2" t="s">
        <v>650</v>
      </c>
    </row>
    <row r="54" spans="1:10" ht="15" customHeight="1" x14ac:dyDescent="0.25">
      <c r="A54" s="2" t="s">
        <v>101</v>
      </c>
      <c r="B54" s="2" t="s">
        <v>105</v>
      </c>
      <c r="C54" s="2">
        <v>2015</v>
      </c>
      <c r="D54" s="2">
        <v>8.5939999999999994</v>
      </c>
      <c r="E54" s="2" t="s">
        <v>961</v>
      </c>
      <c r="F54" s="2">
        <v>8.5939999999999994</v>
      </c>
      <c r="G54" s="2" t="s">
        <v>651</v>
      </c>
      <c r="H54" s="2" t="s">
        <v>650</v>
      </c>
      <c r="I54" s="2" t="s">
        <v>651</v>
      </c>
      <c r="J54" s="2" t="s">
        <v>650</v>
      </c>
    </row>
    <row r="55" spans="1:10" ht="15" customHeight="1" x14ac:dyDescent="0.25">
      <c r="A55" s="2" t="s">
        <v>101</v>
      </c>
      <c r="B55" s="2" t="s">
        <v>106</v>
      </c>
      <c r="C55" s="2">
        <v>2015</v>
      </c>
      <c r="D55" s="2" t="s">
        <v>650</v>
      </c>
      <c r="E55" s="2" t="s">
        <v>651</v>
      </c>
      <c r="F55" s="2" t="s">
        <v>650</v>
      </c>
      <c r="G55" s="2" t="s">
        <v>651</v>
      </c>
      <c r="H55" s="2" t="s">
        <v>650</v>
      </c>
      <c r="I55" s="2" t="s">
        <v>651</v>
      </c>
      <c r="J55" s="2" t="s">
        <v>650</v>
      </c>
    </row>
    <row r="56" spans="1:10" ht="15" customHeight="1" x14ac:dyDescent="0.25">
      <c r="A56" s="2" t="s">
        <v>101</v>
      </c>
      <c r="B56" s="2" t="s">
        <v>107</v>
      </c>
      <c r="C56" s="2">
        <v>2015</v>
      </c>
      <c r="D56" s="2">
        <v>87.01</v>
      </c>
      <c r="E56" s="2" t="s">
        <v>718</v>
      </c>
      <c r="F56" s="2">
        <v>87.01</v>
      </c>
      <c r="G56" s="2" t="s">
        <v>651</v>
      </c>
      <c r="H56" s="2" t="s">
        <v>650</v>
      </c>
      <c r="I56" s="2" t="s">
        <v>651</v>
      </c>
      <c r="J56" s="2" t="s">
        <v>650</v>
      </c>
    </row>
    <row r="57" spans="1:10" ht="15" customHeight="1" x14ac:dyDescent="0.25">
      <c r="A57" s="2" t="s">
        <v>101</v>
      </c>
      <c r="B57" s="2" t="s">
        <v>108</v>
      </c>
      <c r="C57" s="2">
        <v>2015</v>
      </c>
      <c r="D57" s="2" t="s">
        <v>650</v>
      </c>
      <c r="E57" s="2" t="s">
        <v>651</v>
      </c>
      <c r="F57" s="2" t="s">
        <v>650</v>
      </c>
      <c r="G57" s="2" t="s">
        <v>651</v>
      </c>
      <c r="H57" s="2" t="s">
        <v>650</v>
      </c>
      <c r="I57" s="2" t="s">
        <v>651</v>
      </c>
      <c r="J57" s="2" t="s">
        <v>650</v>
      </c>
    </row>
    <row r="58" spans="1:10" ht="15" customHeight="1" x14ac:dyDescent="0.25">
      <c r="A58" s="2" t="s">
        <v>101</v>
      </c>
      <c r="B58" s="2" t="s">
        <v>109</v>
      </c>
      <c r="C58" s="2">
        <v>2015</v>
      </c>
      <c r="D58" s="2" t="s">
        <v>650</v>
      </c>
      <c r="E58" s="2" t="s">
        <v>651</v>
      </c>
      <c r="F58" s="2" t="s">
        <v>650</v>
      </c>
      <c r="G58" s="2" t="s">
        <v>651</v>
      </c>
      <c r="H58" s="2" t="s">
        <v>650</v>
      </c>
      <c r="I58" s="2" t="s">
        <v>651</v>
      </c>
      <c r="J58" s="2" t="s">
        <v>650</v>
      </c>
    </row>
    <row r="59" spans="1:10" ht="15" customHeight="1" x14ac:dyDescent="0.25">
      <c r="A59" s="2" t="s">
        <v>101</v>
      </c>
      <c r="B59" s="2" t="s">
        <v>110</v>
      </c>
      <c r="C59" s="2">
        <v>2015</v>
      </c>
      <c r="D59" s="2">
        <v>98.995999999999995</v>
      </c>
      <c r="E59" s="2" t="s">
        <v>962</v>
      </c>
      <c r="F59" s="2">
        <v>98.995999999999995</v>
      </c>
      <c r="G59" s="2" t="s">
        <v>651</v>
      </c>
      <c r="H59" s="2" t="s">
        <v>650</v>
      </c>
      <c r="I59" s="2" t="s">
        <v>651</v>
      </c>
      <c r="J59" s="2" t="s">
        <v>650</v>
      </c>
    </row>
    <row r="60" spans="1:10" ht="15" customHeight="1" x14ac:dyDescent="0.25">
      <c r="A60" s="2" t="s">
        <v>101</v>
      </c>
      <c r="B60" s="2" t="s">
        <v>111</v>
      </c>
      <c r="C60" s="2">
        <v>2015</v>
      </c>
      <c r="D60" s="2" t="s">
        <v>650</v>
      </c>
      <c r="E60" s="2" t="s">
        <v>650</v>
      </c>
      <c r="F60" s="2" t="s">
        <v>650</v>
      </c>
      <c r="G60" s="2" t="s">
        <v>650</v>
      </c>
      <c r="H60" s="2" t="s">
        <v>650</v>
      </c>
      <c r="I60" s="2" t="s">
        <v>650</v>
      </c>
      <c r="J60" s="2" t="s">
        <v>650</v>
      </c>
    </row>
    <row r="61" spans="1:10" ht="15" customHeight="1" x14ac:dyDescent="0.25">
      <c r="A61" s="2" t="s">
        <v>101</v>
      </c>
      <c r="B61" s="2" t="s">
        <v>112</v>
      </c>
      <c r="C61" s="2">
        <v>2015</v>
      </c>
      <c r="D61" s="2" t="s">
        <v>650</v>
      </c>
      <c r="E61" s="2" t="s">
        <v>651</v>
      </c>
      <c r="F61" s="2" t="s">
        <v>650</v>
      </c>
      <c r="G61" s="2" t="s">
        <v>651</v>
      </c>
      <c r="H61" s="2" t="s">
        <v>650</v>
      </c>
      <c r="I61" s="2" t="s">
        <v>651</v>
      </c>
      <c r="J61" s="2" t="s">
        <v>650</v>
      </c>
    </row>
    <row r="62" spans="1:10" ht="15" customHeight="1" x14ac:dyDescent="0.25">
      <c r="A62" s="2" t="s">
        <v>101</v>
      </c>
      <c r="B62" s="2" t="s">
        <v>113</v>
      </c>
      <c r="C62" s="2">
        <v>2015</v>
      </c>
      <c r="D62" s="2" t="s">
        <v>650</v>
      </c>
      <c r="E62" s="2" t="s">
        <v>651</v>
      </c>
      <c r="F62" s="2" t="s">
        <v>650</v>
      </c>
      <c r="G62" s="2" t="s">
        <v>651</v>
      </c>
      <c r="H62" s="2" t="s">
        <v>650</v>
      </c>
      <c r="I62" s="2" t="s">
        <v>651</v>
      </c>
      <c r="J62" s="2" t="s">
        <v>650</v>
      </c>
    </row>
    <row r="63" spans="1:10" ht="15" customHeight="1" x14ac:dyDescent="0.25">
      <c r="A63" s="2" t="s">
        <v>101</v>
      </c>
      <c r="B63" s="2" t="s">
        <v>114</v>
      </c>
      <c r="C63" s="2">
        <v>2015</v>
      </c>
      <c r="D63" s="2" t="s">
        <v>650</v>
      </c>
      <c r="E63" s="2" t="s">
        <v>651</v>
      </c>
      <c r="F63" s="2" t="s">
        <v>650</v>
      </c>
      <c r="G63" s="2" t="s">
        <v>651</v>
      </c>
      <c r="H63" s="2" t="s">
        <v>650</v>
      </c>
      <c r="I63" s="2" t="s">
        <v>651</v>
      </c>
      <c r="J63" s="2" t="s">
        <v>650</v>
      </c>
    </row>
    <row r="64" spans="1:10" ht="15" customHeight="1" x14ac:dyDescent="0.25">
      <c r="A64" s="2" t="s">
        <v>101</v>
      </c>
      <c r="B64" s="2" t="s">
        <v>115</v>
      </c>
      <c r="C64" s="2">
        <v>2015</v>
      </c>
      <c r="D64" s="2" t="s">
        <v>650</v>
      </c>
      <c r="E64" s="2" t="s">
        <v>651</v>
      </c>
      <c r="F64" s="2" t="s">
        <v>650</v>
      </c>
      <c r="G64" s="2" t="s">
        <v>651</v>
      </c>
      <c r="H64" s="2" t="s">
        <v>650</v>
      </c>
      <c r="I64" s="2" t="s">
        <v>651</v>
      </c>
      <c r="J64" s="2" t="s">
        <v>650</v>
      </c>
    </row>
    <row r="65" spans="1:10" ht="15" customHeight="1" x14ac:dyDescent="0.25">
      <c r="A65" s="2" t="s">
        <v>101</v>
      </c>
      <c r="B65" s="2" t="s">
        <v>116</v>
      </c>
      <c r="C65" s="2">
        <v>2015</v>
      </c>
      <c r="D65" s="2">
        <v>73</v>
      </c>
      <c r="E65" s="2" t="s">
        <v>762</v>
      </c>
      <c r="F65" s="2">
        <v>73</v>
      </c>
      <c r="G65" s="2" t="s">
        <v>651</v>
      </c>
      <c r="H65" s="2" t="s">
        <v>650</v>
      </c>
      <c r="I65" s="2" t="s">
        <v>651</v>
      </c>
      <c r="J65" s="2" t="s">
        <v>650</v>
      </c>
    </row>
    <row r="66" spans="1:10" ht="15" customHeight="1" x14ac:dyDescent="0.25">
      <c r="A66" s="2" t="s">
        <v>101</v>
      </c>
      <c r="B66" s="2" t="s">
        <v>117</v>
      </c>
      <c r="C66" s="2">
        <v>2015</v>
      </c>
      <c r="D66" s="2" t="s">
        <v>650</v>
      </c>
      <c r="E66" s="2" t="s">
        <v>651</v>
      </c>
      <c r="F66" s="2" t="s">
        <v>650</v>
      </c>
      <c r="G66" s="2" t="s">
        <v>651</v>
      </c>
      <c r="H66" s="2" t="s">
        <v>650</v>
      </c>
      <c r="I66" s="2" t="s">
        <v>651</v>
      </c>
      <c r="J66" s="2" t="s">
        <v>650</v>
      </c>
    </row>
    <row r="67" spans="1:10" ht="15" customHeight="1" x14ac:dyDescent="0.25">
      <c r="A67" s="2" t="s">
        <v>101</v>
      </c>
      <c r="B67" s="2" t="s">
        <v>118</v>
      </c>
      <c r="C67" s="2">
        <v>2015</v>
      </c>
      <c r="D67" s="2" t="s">
        <v>650</v>
      </c>
      <c r="E67" s="2" t="s">
        <v>651</v>
      </c>
      <c r="F67" s="2" t="s">
        <v>650</v>
      </c>
      <c r="G67" s="2" t="s">
        <v>651</v>
      </c>
      <c r="H67" s="2" t="s">
        <v>650</v>
      </c>
      <c r="I67" s="2" t="s">
        <v>651</v>
      </c>
      <c r="J67" s="2" t="s">
        <v>650</v>
      </c>
    </row>
    <row r="68" spans="1:10" ht="15" customHeight="1" x14ac:dyDescent="0.25">
      <c r="A68" s="2" t="s">
        <v>101</v>
      </c>
      <c r="B68" s="2" t="s">
        <v>119</v>
      </c>
      <c r="C68" s="2">
        <v>2015</v>
      </c>
      <c r="D68" s="2" t="s">
        <v>650</v>
      </c>
      <c r="E68" s="2" t="s">
        <v>651</v>
      </c>
      <c r="F68" s="2" t="s">
        <v>650</v>
      </c>
      <c r="G68" s="2" t="s">
        <v>651</v>
      </c>
      <c r="H68" s="2" t="s">
        <v>650</v>
      </c>
      <c r="I68" s="2" t="s">
        <v>651</v>
      </c>
      <c r="J68" s="2" t="s">
        <v>650</v>
      </c>
    </row>
    <row r="69" spans="1:10" ht="15" customHeight="1" x14ac:dyDescent="0.25">
      <c r="A69" s="2" t="s">
        <v>101</v>
      </c>
      <c r="B69" s="2" t="s">
        <v>120</v>
      </c>
      <c r="C69" s="2">
        <v>2015</v>
      </c>
      <c r="D69" s="2">
        <v>10.558</v>
      </c>
      <c r="E69" s="2" t="s">
        <v>963</v>
      </c>
      <c r="F69" s="2">
        <v>10.558</v>
      </c>
      <c r="G69" s="2" t="s">
        <v>650</v>
      </c>
      <c r="H69" s="2" t="s">
        <v>650</v>
      </c>
      <c r="I69" s="2" t="s">
        <v>650</v>
      </c>
      <c r="J69" s="2" t="s">
        <v>650</v>
      </c>
    </row>
    <row r="70" spans="1:10" ht="15" customHeight="1" x14ac:dyDescent="0.25">
      <c r="A70" s="2" t="s">
        <v>101</v>
      </c>
      <c r="B70" s="2" t="s">
        <v>121</v>
      </c>
      <c r="C70" s="2">
        <v>2015</v>
      </c>
      <c r="D70" s="2" t="s">
        <v>650</v>
      </c>
      <c r="E70" s="2" t="s">
        <v>651</v>
      </c>
      <c r="F70" s="2" t="s">
        <v>650</v>
      </c>
      <c r="G70" s="2" t="s">
        <v>651</v>
      </c>
      <c r="H70" s="2" t="s">
        <v>650</v>
      </c>
      <c r="I70" s="2" t="s">
        <v>651</v>
      </c>
      <c r="J70" s="2" t="s">
        <v>650</v>
      </c>
    </row>
    <row r="71" spans="1:10" ht="15" customHeight="1" x14ac:dyDescent="0.25">
      <c r="A71" s="2" t="s">
        <v>122</v>
      </c>
      <c r="B71" s="2" t="s">
        <v>123</v>
      </c>
      <c r="C71" s="2">
        <v>2015</v>
      </c>
      <c r="D71" s="2" t="s">
        <v>650</v>
      </c>
      <c r="E71" s="2" t="s">
        <v>651</v>
      </c>
      <c r="F71" s="2" t="s">
        <v>650</v>
      </c>
      <c r="G71" s="2" t="s">
        <v>651</v>
      </c>
      <c r="H71" s="2" t="s">
        <v>650</v>
      </c>
      <c r="I71" s="2" t="s">
        <v>651</v>
      </c>
      <c r="J71" s="2" t="s">
        <v>650</v>
      </c>
    </row>
    <row r="72" spans="1:10" ht="15" customHeight="1" x14ac:dyDescent="0.25">
      <c r="A72" s="2" t="s">
        <v>124</v>
      </c>
      <c r="B72" s="2" t="s">
        <v>125</v>
      </c>
      <c r="C72" s="2">
        <v>2015</v>
      </c>
      <c r="D72" s="2" t="s">
        <v>650</v>
      </c>
      <c r="E72" s="2" t="s">
        <v>650</v>
      </c>
      <c r="F72" s="2" t="s">
        <v>650</v>
      </c>
      <c r="G72" s="2" t="s">
        <v>650</v>
      </c>
      <c r="H72" s="2" t="s">
        <v>650</v>
      </c>
      <c r="I72" s="2" t="s">
        <v>650</v>
      </c>
      <c r="J72" s="2" t="s">
        <v>650</v>
      </c>
    </row>
    <row r="73" spans="1:10" ht="15" customHeight="1" x14ac:dyDescent="0.25">
      <c r="A73" s="2" t="s">
        <v>124</v>
      </c>
      <c r="B73" s="2" t="s">
        <v>126</v>
      </c>
      <c r="C73" s="2">
        <v>2015</v>
      </c>
      <c r="D73" s="2" t="s">
        <v>650</v>
      </c>
      <c r="E73" s="2" t="s">
        <v>650</v>
      </c>
      <c r="F73" s="2" t="s">
        <v>650</v>
      </c>
      <c r="G73" s="2" t="s">
        <v>650</v>
      </c>
      <c r="H73" s="2" t="s">
        <v>650</v>
      </c>
      <c r="I73" s="2" t="s">
        <v>650</v>
      </c>
      <c r="J73" s="2" t="s">
        <v>650</v>
      </c>
    </row>
    <row r="74" spans="1:10" ht="15" customHeight="1" x14ac:dyDescent="0.25">
      <c r="A74" s="2" t="s">
        <v>124</v>
      </c>
      <c r="B74" s="2" t="s">
        <v>127</v>
      </c>
      <c r="C74" s="2">
        <v>2015</v>
      </c>
      <c r="D74" s="2" t="s">
        <v>650</v>
      </c>
      <c r="E74" s="2" t="s">
        <v>650</v>
      </c>
      <c r="F74" s="2" t="s">
        <v>650</v>
      </c>
      <c r="G74" s="2" t="s">
        <v>650</v>
      </c>
      <c r="H74" s="2" t="s">
        <v>650</v>
      </c>
      <c r="I74" s="2" t="s">
        <v>650</v>
      </c>
      <c r="J74" s="2" t="s">
        <v>650</v>
      </c>
    </row>
    <row r="75" spans="1:10" ht="15" customHeight="1" x14ac:dyDescent="0.25">
      <c r="A75" s="2" t="s">
        <v>128</v>
      </c>
      <c r="B75" s="2" t="s">
        <v>129</v>
      </c>
      <c r="C75" s="2">
        <v>2015</v>
      </c>
      <c r="D75" s="2" t="s">
        <v>650</v>
      </c>
      <c r="E75" s="2" t="s">
        <v>651</v>
      </c>
      <c r="F75" s="2" t="s">
        <v>650</v>
      </c>
      <c r="G75" s="2" t="s">
        <v>651</v>
      </c>
      <c r="H75" s="2" t="s">
        <v>650</v>
      </c>
      <c r="I75" s="2" t="s">
        <v>651</v>
      </c>
      <c r="J75" s="2" t="s">
        <v>650</v>
      </c>
    </row>
    <row r="76" spans="1:10" ht="15" customHeight="1" x14ac:dyDescent="0.25">
      <c r="A76" s="2" t="s">
        <v>130</v>
      </c>
      <c r="B76" s="2" t="s">
        <v>131</v>
      </c>
      <c r="C76" s="2">
        <v>2015</v>
      </c>
      <c r="D76" s="2" t="s">
        <v>650</v>
      </c>
      <c r="E76" s="2" t="s">
        <v>651</v>
      </c>
      <c r="F76" s="2" t="s">
        <v>650</v>
      </c>
      <c r="G76" s="2" t="s">
        <v>651</v>
      </c>
      <c r="H76" s="2" t="s">
        <v>650</v>
      </c>
      <c r="I76" s="2" t="s">
        <v>651</v>
      </c>
      <c r="J76" s="2" t="s">
        <v>650</v>
      </c>
    </row>
    <row r="77" spans="1:10" ht="15" customHeight="1" x14ac:dyDescent="0.25">
      <c r="A77" s="2" t="s">
        <v>130</v>
      </c>
      <c r="B77" s="2" t="s">
        <v>132</v>
      </c>
      <c r="C77" s="2">
        <v>2015</v>
      </c>
      <c r="D77" s="2">
        <v>2.2149999999999999</v>
      </c>
      <c r="E77" s="2" t="s">
        <v>726</v>
      </c>
      <c r="F77" s="2">
        <v>2.2149999999999999</v>
      </c>
      <c r="G77" s="2" t="s">
        <v>651</v>
      </c>
      <c r="H77" s="2" t="s">
        <v>650</v>
      </c>
      <c r="I77" s="2" t="s">
        <v>651</v>
      </c>
      <c r="J77" s="2" t="s">
        <v>650</v>
      </c>
    </row>
    <row r="78" spans="1:10" ht="15" customHeight="1" x14ac:dyDescent="0.25">
      <c r="A78" s="2" t="s">
        <v>133</v>
      </c>
      <c r="B78" s="2" t="s">
        <v>134</v>
      </c>
      <c r="C78" s="2">
        <v>2015</v>
      </c>
      <c r="D78" s="2" t="s">
        <v>650</v>
      </c>
      <c r="E78" s="2" t="s">
        <v>651</v>
      </c>
      <c r="F78" s="2" t="s">
        <v>650</v>
      </c>
      <c r="G78" s="2" t="s">
        <v>651</v>
      </c>
      <c r="H78" s="2" t="s">
        <v>650</v>
      </c>
      <c r="I78" s="2" t="s">
        <v>651</v>
      </c>
      <c r="J78" s="2" t="s">
        <v>650</v>
      </c>
    </row>
    <row r="79" spans="1:10" ht="15" customHeight="1" x14ac:dyDescent="0.25">
      <c r="A79" s="2" t="s">
        <v>135</v>
      </c>
      <c r="B79" s="2" t="s">
        <v>136</v>
      </c>
      <c r="C79" s="2">
        <v>2015</v>
      </c>
      <c r="D79" s="2" t="s">
        <v>650</v>
      </c>
      <c r="E79" s="2" t="s">
        <v>651</v>
      </c>
      <c r="F79" s="2" t="s">
        <v>650</v>
      </c>
      <c r="G79" s="2" t="s">
        <v>651</v>
      </c>
      <c r="H79" s="2" t="s">
        <v>650</v>
      </c>
      <c r="I79" s="2" t="s">
        <v>651</v>
      </c>
      <c r="J79" s="2" t="s">
        <v>650</v>
      </c>
    </row>
    <row r="80" spans="1:10" ht="15" customHeight="1" x14ac:dyDescent="0.25">
      <c r="A80" s="2" t="s">
        <v>137</v>
      </c>
      <c r="B80" s="2" t="s">
        <v>138</v>
      </c>
      <c r="C80" s="2">
        <v>2015</v>
      </c>
      <c r="D80" s="2" t="s">
        <v>650</v>
      </c>
      <c r="E80" s="2" t="s">
        <v>651</v>
      </c>
      <c r="F80" s="2" t="s">
        <v>650</v>
      </c>
      <c r="G80" s="2" t="s">
        <v>651</v>
      </c>
      <c r="H80" s="2" t="s">
        <v>650</v>
      </c>
      <c r="I80" s="2" t="s">
        <v>651</v>
      </c>
      <c r="J80" s="2" t="s">
        <v>650</v>
      </c>
    </row>
    <row r="81" spans="1:10" ht="15" customHeight="1" x14ac:dyDescent="0.25">
      <c r="A81" s="2" t="s">
        <v>137</v>
      </c>
      <c r="B81" s="2" t="s">
        <v>139</v>
      </c>
      <c r="C81" s="2">
        <v>2015</v>
      </c>
      <c r="D81" s="2" t="s">
        <v>650</v>
      </c>
      <c r="E81" s="2" t="s">
        <v>651</v>
      </c>
      <c r="F81" s="2" t="s">
        <v>650</v>
      </c>
      <c r="G81" s="2" t="s">
        <v>651</v>
      </c>
      <c r="H81" s="2" t="s">
        <v>650</v>
      </c>
      <c r="I81" s="2" t="s">
        <v>651</v>
      </c>
      <c r="J81" s="2" t="s">
        <v>650</v>
      </c>
    </row>
    <row r="82" spans="1:10" ht="15" customHeight="1" x14ac:dyDescent="0.25">
      <c r="A82" s="2" t="s">
        <v>137</v>
      </c>
      <c r="B82" s="2" t="s">
        <v>140</v>
      </c>
      <c r="C82" s="2">
        <v>2015</v>
      </c>
      <c r="D82" s="2" t="s">
        <v>650</v>
      </c>
      <c r="E82" s="2" t="s">
        <v>651</v>
      </c>
      <c r="F82" s="2" t="s">
        <v>650</v>
      </c>
      <c r="G82" s="2" t="s">
        <v>651</v>
      </c>
      <c r="H82" s="2" t="s">
        <v>650</v>
      </c>
      <c r="I82" s="2" t="s">
        <v>651</v>
      </c>
      <c r="J82" s="2" t="s">
        <v>650</v>
      </c>
    </row>
    <row r="83" spans="1:10" ht="15" customHeight="1" x14ac:dyDescent="0.25">
      <c r="A83" s="2" t="s">
        <v>141</v>
      </c>
      <c r="B83" s="2" t="s">
        <v>142</v>
      </c>
      <c r="C83" s="2">
        <v>2015</v>
      </c>
      <c r="D83" s="2" t="s">
        <v>650</v>
      </c>
      <c r="E83" s="2" t="s">
        <v>651</v>
      </c>
      <c r="F83" s="2" t="s">
        <v>650</v>
      </c>
      <c r="G83" s="2" t="s">
        <v>651</v>
      </c>
      <c r="H83" s="2" t="s">
        <v>650</v>
      </c>
      <c r="I83" s="2" t="s">
        <v>651</v>
      </c>
      <c r="J83" s="2" t="s">
        <v>650</v>
      </c>
    </row>
    <row r="84" spans="1:10" ht="15" customHeight="1" x14ac:dyDescent="0.25">
      <c r="A84" s="2" t="s">
        <v>141</v>
      </c>
      <c r="B84" s="2" t="s">
        <v>143</v>
      </c>
      <c r="C84" s="2">
        <v>2015</v>
      </c>
      <c r="D84" s="2" t="s">
        <v>650</v>
      </c>
      <c r="E84" s="2" t="s">
        <v>651</v>
      </c>
      <c r="F84" s="2" t="s">
        <v>650</v>
      </c>
      <c r="G84" s="2" t="s">
        <v>651</v>
      </c>
      <c r="H84" s="2" t="s">
        <v>650</v>
      </c>
      <c r="I84" s="2" t="s">
        <v>651</v>
      </c>
      <c r="J84" s="2" t="s">
        <v>650</v>
      </c>
    </row>
    <row r="85" spans="1:10" ht="15" customHeight="1" x14ac:dyDescent="0.25">
      <c r="A85" s="2" t="s">
        <v>141</v>
      </c>
      <c r="B85" s="2" t="s">
        <v>144</v>
      </c>
      <c r="C85" s="2">
        <v>2015</v>
      </c>
      <c r="D85" s="2" t="s">
        <v>650</v>
      </c>
      <c r="E85" s="2" t="s">
        <v>651</v>
      </c>
      <c r="F85" s="2" t="s">
        <v>650</v>
      </c>
      <c r="G85" s="2" t="s">
        <v>651</v>
      </c>
      <c r="H85" s="2" t="s">
        <v>650</v>
      </c>
      <c r="I85" s="2" t="s">
        <v>651</v>
      </c>
      <c r="J85" s="2" t="s">
        <v>650</v>
      </c>
    </row>
    <row r="86" spans="1:10" ht="15" customHeight="1" x14ac:dyDescent="0.25">
      <c r="A86" s="2" t="s">
        <v>145</v>
      </c>
      <c r="B86" s="2" t="s">
        <v>146</v>
      </c>
      <c r="C86" s="2">
        <v>2015</v>
      </c>
      <c r="D86" s="2" t="s">
        <v>650</v>
      </c>
      <c r="E86" s="2" t="s">
        <v>651</v>
      </c>
      <c r="F86" s="2" t="s">
        <v>650</v>
      </c>
      <c r="G86" s="2" t="s">
        <v>651</v>
      </c>
      <c r="H86" s="2" t="s">
        <v>650</v>
      </c>
      <c r="I86" s="2" t="s">
        <v>651</v>
      </c>
      <c r="J86" s="2" t="s">
        <v>650</v>
      </c>
    </row>
    <row r="87" spans="1:10" ht="15" customHeight="1" x14ac:dyDescent="0.25">
      <c r="A87" s="2" t="s">
        <v>145</v>
      </c>
      <c r="B87" s="2" t="s">
        <v>147</v>
      </c>
      <c r="C87" s="2">
        <v>2015</v>
      </c>
      <c r="D87" s="2" t="s">
        <v>650</v>
      </c>
      <c r="E87" s="2" t="s">
        <v>651</v>
      </c>
      <c r="F87" s="2" t="s">
        <v>650</v>
      </c>
      <c r="G87" s="2" t="s">
        <v>651</v>
      </c>
      <c r="H87" s="2" t="s">
        <v>650</v>
      </c>
      <c r="I87" s="2" t="s">
        <v>651</v>
      </c>
      <c r="J87" s="2" t="s">
        <v>650</v>
      </c>
    </row>
    <row r="88" spans="1:10" ht="15" customHeight="1" x14ac:dyDescent="0.25">
      <c r="A88" s="2" t="s">
        <v>145</v>
      </c>
      <c r="B88" s="2" t="s">
        <v>148</v>
      </c>
      <c r="C88" s="2">
        <v>2015</v>
      </c>
      <c r="D88" s="2" t="s">
        <v>650</v>
      </c>
      <c r="E88" s="2" t="s">
        <v>651</v>
      </c>
      <c r="F88" s="2" t="s">
        <v>650</v>
      </c>
      <c r="G88" s="2" t="s">
        <v>651</v>
      </c>
      <c r="H88" s="2" t="s">
        <v>650</v>
      </c>
      <c r="I88" s="2" t="s">
        <v>651</v>
      </c>
      <c r="J88" s="2" t="s">
        <v>650</v>
      </c>
    </row>
    <row r="89" spans="1:10" ht="15" customHeight="1" x14ac:dyDescent="0.25">
      <c r="A89" s="2" t="s">
        <v>149</v>
      </c>
      <c r="B89" s="2" t="s">
        <v>150</v>
      </c>
      <c r="C89" s="2">
        <v>2015</v>
      </c>
      <c r="D89" s="2" t="s">
        <v>650</v>
      </c>
      <c r="E89" s="2" t="s">
        <v>651</v>
      </c>
      <c r="F89" s="2" t="s">
        <v>650</v>
      </c>
      <c r="G89" s="2" t="s">
        <v>651</v>
      </c>
      <c r="H89" s="2" t="s">
        <v>650</v>
      </c>
      <c r="I89" s="2" t="s">
        <v>651</v>
      </c>
      <c r="J89" s="2" t="s">
        <v>650</v>
      </c>
    </row>
    <row r="90" spans="1:10" ht="15" customHeight="1" x14ac:dyDescent="0.25">
      <c r="A90" s="2" t="s">
        <v>149</v>
      </c>
      <c r="B90" s="2" t="s">
        <v>151</v>
      </c>
      <c r="C90" s="2">
        <v>2015</v>
      </c>
      <c r="D90" s="2">
        <v>0.57999999999999996</v>
      </c>
      <c r="E90" s="2" t="s">
        <v>964</v>
      </c>
      <c r="F90" s="2">
        <v>0.57999999999999996</v>
      </c>
      <c r="G90" s="2" t="s">
        <v>651</v>
      </c>
      <c r="H90" s="2" t="s">
        <v>650</v>
      </c>
      <c r="I90" s="2" t="s">
        <v>651</v>
      </c>
      <c r="J90" s="2" t="s">
        <v>650</v>
      </c>
    </row>
    <row r="91" spans="1:10" ht="15" customHeight="1" x14ac:dyDescent="0.25">
      <c r="A91" s="2" t="s">
        <v>149</v>
      </c>
      <c r="B91" s="2" t="s">
        <v>152</v>
      </c>
      <c r="C91" s="2">
        <v>2015</v>
      </c>
      <c r="D91" s="2" t="s">
        <v>650</v>
      </c>
      <c r="E91" s="2" t="s">
        <v>651</v>
      </c>
      <c r="F91" s="2" t="s">
        <v>650</v>
      </c>
      <c r="G91" s="2" t="s">
        <v>651</v>
      </c>
      <c r="H91" s="2" t="s">
        <v>650</v>
      </c>
      <c r="I91" s="2" t="s">
        <v>651</v>
      </c>
      <c r="J91" s="2" t="s">
        <v>650</v>
      </c>
    </row>
    <row r="92" spans="1:10" ht="15" customHeight="1" x14ac:dyDescent="0.25">
      <c r="A92" s="2" t="s">
        <v>149</v>
      </c>
      <c r="B92" s="2" t="s">
        <v>153</v>
      </c>
      <c r="C92" s="2">
        <v>2015</v>
      </c>
      <c r="D92" s="2" t="s">
        <v>650</v>
      </c>
      <c r="E92" s="2" t="s">
        <v>651</v>
      </c>
      <c r="F92" s="2" t="s">
        <v>650</v>
      </c>
      <c r="G92" s="2" t="s">
        <v>651</v>
      </c>
      <c r="H92" s="2" t="s">
        <v>650</v>
      </c>
      <c r="I92" s="2" t="s">
        <v>651</v>
      </c>
      <c r="J92" s="2" t="s">
        <v>650</v>
      </c>
    </row>
    <row r="93" spans="1:10" ht="15" customHeight="1" x14ac:dyDescent="0.25">
      <c r="A93" s="2" t="s">
        <v>154</v>
      </c>
      <c r="B93" s="2" t="s">
        <v>155</v>
      </c>
      <c r="C93" s="2">
        <v>2015</v>
      </c>
      <c r="D93" s="2">
        <v>8.6999999999999993</v>
      </c>
      <c r="E93" s="2" t="s">
        <v>959</v>
      </c>
      <c r="F93" s="2">
        <v>8.6999999999999993</v>
      </c>
      <c r="G93" s="2" t="s">
        <v>651</v>
      </c>
      <c r="H93" s="2" t="s">
        <v>650</v>
      </c>
      <c r="I93" s="2" t="s">
        <v>651</v>
      </c>
      <c r="J93" s="2" t="s">
        <v>650</v>
      </c>
    </row>
    <row r="94" spans="1:10" ht="15" customHeight="1" x14ac:dyDescent="0.25">
      <c r="A94" s="2" t="s">
        <v>156</v>
      </c>
      <c r="B94" s="2" t="s">
        <v>157</v>
      </c>
      <c r="C94" s="2">
        <v>2015</v>
      </c>
      <c r="D94" s="2" t="s">
        <v>651</v>
      </c>
      <c r="E94" s="2" t="s">
        <v>651</v>
      </c>
      <c r="F94" s="2" t="s">
        <v>651</v>
      </c>
      <c r="G94" s="2" t="s">
        <v>651</v>
      </c>
      <c r="H94" s="2" t="s">
        <v>651</v>
      </c>
      <c r="I94" s="2" t="s">
        <v>651</v>
      </c>
      <c r="J94" s="2" t="s">
        <v>651</v>
      </c>
    </row>
    <row r="95" spans="1:10" ht="15" customHeight="1" x14ac:dyDescent="0.25">
      <c r="A95" s="2" t="s">
        <v>664</v>
      </c>
      <c r="B95" s="2" t="s">
        <v>665</v>
      </c>
      <c r="C95" s="2">
        <v>2015</v>
      </c>
      <c r="D95" s="2" t="s">
        <v>651</v>
      </c>
      <c r="E95" s="2" t="s">
        <v>651</v>
      </c>
      <c r="F95" s="2" t="s">
        <v>651</v>
      </c>
      <c r="G95" s="2" t="s">
        <v>651</v>
      </c>
      <c r="H95" s="2" t="s">
        <v>651</v>
      </c>
      <c r="I95" s="2" t="s">
        <v>651</v>
      </c>
      <c r="J95" s="2" t="s">
        <v>651</v>
      </c>
    </row>
    <row r="96" spans="1:10" ht="15" customHeight="1" x14ac:dyDescent="0.25">
      <c r="A96" s="2" t="s">
        <v>162</v>
      </c>
      <c r="B96" s="2" t="s">
        <v>163</v>
      </c>
      <c r="C96" s="2">
        <v>2015</v>
      </c>
      <c r="D96" s="2" t="s">
        <v>651</v>
      </c>
      <c r="E96" s="2" t="s">
        <v>651</v>
      </c>
      <c r="F96" s="2" t="s">
        <v>651</v>
      </c>
      <c r="G96" s="2" t="s">
        <v>651</v>
      </c>
      <c r="H96" s="2" t="s">
        <v>651</v>
      </c>
      <c r="I96" s="2" t="s">
        <v>651</v>
      </c>
      <c r="J96" s="2" t="s">
        <v>651</v>
      </c>
    </row>
    <row r="97" spans="1:10" ht="15" customHeight="1" x14ac:dyDescent="0.25">
      <c r="A97" s="2" t="s">
        <v>162</v>
      </c>
      <c r="B97" s="2" t="s">
        <v>164</v>
      </c>
      <c r="C97" s="2">
        <v>2015</v>
      </c>
      <c r="D97" s="2" t="s">
        <v>651</v>
      </c>
      <c r="E97" s="2" t="s">
        <v>651</v>
      </c>
      <c r="F97" s="2" t="s">
        <v>651</v>
      </c>
      <c r="G97" s="2" t="s">
        <v>651</v>
      </c>
      <c r="H97" s="2" t="s">
        <v>651</v>
      </c>
      <c r="I97" s="2" t="s">
        <v>651</v>
      </c>
      <c r="J97" s="2" t="s">
        <v>651</v>
      </c>
    </row>
    <row r="98" spans="1:10" ht="15" customHeight="1" x14ac:dyDescent="0.25">
      <c r="A98" s="2" t="s">
        <v>162</v>
      </c>
      <c r="B98" s="2" t="s">
        <v>165</v>
      </c>
      <c r="C98" s="2">
        <v>2015</v>
      </c>
      <c r="D98" s="2" t="s">
        <v>651</v>
      </c>
      <c r="E98" s="2" t="s">
        <v>651</v>
      </c>
      <c r="F98" s="2" t="s">
        <v>651</v>
      </c>
      <c r="G98" s="2" t="s">
        <v>651</v>
      </c>
      <c r="H98" s="2" t="s">
        <v>651</v>
      </c>
      <c r="I98" s="2" t="s">
        <v>651</v>
      </c>
      <c r="J98" s="2" t="s">
        <v>651</v>
      </c>
    </row>
    <row r="99" spans="1:10" ht="15" customHeight="1" x14ac:dyDescent="0.25">
      <c r="A99" s="2" t="s">
        <v>162</v>
      </c>
      <c r="B99" s="2" t="s">
        <v>166</v>
      </c>
      <c r="C99" s="2">
        <v>2015</v>
      </c>
      <c r="D99" s="2" t="s">
        <v>650</v>
      </c>
      <c r="E99" s="2" t="s">
        <v>651</v>
      </c>
      <c r="F99" s="2" t="s">
        <v>650</v>
      </c>
      <c r="G99" s="2" t="s">
        <v>651</v>
      </c>
      <c r="H99" s="2" t="s">
        <v>650</v>
      </c>
      <c r="I99" s="2" t="s">
        <v>651</v>
      </c>
      <c r="J99" s="2" t="s">
        <v>650</v>
      </c>
    </row>
    <row r="100" spans="1:10" ht="15" customHeight="1" x14ac:dyDescent="0.25">
      <c r="A100" s="2" t="s">
        <v>162</v>
      </c>
      <c r="B100" s="2" t="s">
        <v>167</v>
      </c>
      <c r="C100" s="2">
        <v>2015</v>
      </c>
      <c r="D100" s="2" t="s">
        <v>651</v>
      </c>
      <c r="E100" s="2" t="s">
        <v>651</v>
      </c>
      <c r="F100" s="2" t="s">
        <v>651</v>
      </c>
      <c r="G100" s="2" t="s">
        <v>651</v>
      </c>
      <c r="H100" s="2" t="s">
        <v>651</v>
      </c>
      <c r="I100" s="2" t="s">
        <v>651</v>
      </c>
      <c r="J100" s="2" t="s">
        <v>651</v>
      </c>
    </row>
    <row r="101" spans="1:10" ht="15" customHeight="1" x14ac:dyDescent="0.25">
      <c r="A101" s="2" t="s">
        <v>162</v>
      </c>
      <c r="B101" s="2" t="s">
        <v>168</v>
      </c>
      <c r="C101" s="2">
        <v>2015</v>
      </c>
      <c r="D101" s="2" t="s">
        <v>651</v>
      </c>
      <c r="E101" s="2" t="s">
        <v>651</v>
      </c>
      <c r="F101" s="2" t="s">
        <v>651</v>
      </c>
      <c r="G101" s="2" t="s">
        <v>651</v>
      </c>
      <c r="H101" s="2" t="s">
        <v>651</v>
      </c>
      <c r="I101" s="2" t="s">
        <v>651</v>
      </c>
      <c r="J101" s="2" t="s">
        <v>651</v>
      </c>
    </row>
    <row r="102" spans="1:10" ht="15" customHeight="1" x14ac:dyDescent="0.25">
      <c r="A102" s="2" t="s">
        <v>162</v>
      </c>
      <c r="B102" s="2" t="s">
        <v>169</v>
      </c>
      <c r="C102" s="2">
        <v>2015</v>
      </c>
      <c r="D102" s="2" t="s">
        <v>651</v>
      </c>
      <c r="E102" s="2" t="s">
        <v>651</v>
      </c>
      <c r="F102" s="2" t="s">
        <v>651</v>
      </c>
      <c r="G102" s="2" t="s">
        <v>651</v>
      </c>
      <c r="H102" s="2" t="s">
        <v>651</v>
      </c>
      <c r="I102" s="2" t="s">
        <v>651</v>
      </c>
      <c r="J102" s="2" t="s">
        <v>651</v>
      </c>
    </row>
    <row r="103" spans="1:10" ht="15" customHeight="1" x14ac:dyDescent="0.25">
      <c r="A103" s="2" t="s">
        <v>162</v>
      </c>
      <c r="B103" s="2" t="s">
        <v>170</v>
      </c>
      <c r="C103" s="2">
        <v>2015</v>
      </c>
      <c r="D103" s="2" t="s">
        <v>650</v>
      </c>
      <c r="E103" s="2" t="s">
        <v>651</v>
      </c>
      <c r="F103" s="2" t="s">
        <v>650</v>
      </c>
      <c r="G103" s="2" t="s">
        <v>651</v>
      </c>
      <c r="H103" s="2" t="s">
        <v>650</v>
      </c>
      <c r="I103" s="2" t="s">
        <v>651</v>
      </c>
      <c r="J103" s="2" t="s">
        <v>650</v>
      </c>
    </row>
    <row r="104" spans="1:10" ht="15" customHeight="1" x14ac:dyDescent="0.25">
      <c r="A104" s="2" t="s">
        <v>162</v>
      </c>
      <c r="B104" s="2" t="s">
        <v>171</v>
      </c>
      <c r="C104" s="2">
        <v>2015</v>
      </c>
      <c r="D104" s="2" t="s">
        <v>651</v>
      </c>
      <c r="E104" s="2" t="s">
        <v>651</v>
      </c>
      <c r="F104" s="2" t="s">
        <v>651</v>
      </c>
      <c r="G104" s="2" t="s">
        <v>651</v>
      </c>
      <c r="H104" s="2" t="s">
        <v>651</v>
      </c>
      <c r="I104" s="2" t="s">
        <v>651</v>
      </c>
      <c r="J104" s="2" t="s">
        <v>651</v>
      </c>
    </row>
    <row r="105" spans="1:10" ht="15" customHeight="1" x14ac:dyDescent="0.25">
      <c r="A105" s="2" t="s">
        <v>172</v>
      </c>
      <c r="B105" s="2" t="s">
        <v>173</v>
      </c>
      <c r="C105" s="2">
        <v>2015</v>
      </c>
      <c r="D105" s="2" t="s">
        <v>650</v>
      </c>
      <c r="E105" s="2" t="s">
        <v>651</v>
      </c>
      <c r="F105" s="2" t="s">
        <v>650</v>
      </c>
      <c r="G105" s="2" t="s">
        <v>651</v>
      </c>
      <c r="H105" s="2" t="s">
        <v>650</v>
      </c>
      <c r="I105" s="2" t="s">
        <v>651</v>
      </c>
      <c r="J105" s="2" t="s">
        <v>650</v>
      </c>
    </row>
    <row r="106" spans="1:10" ht="15" customHeight="1" x14ac:dyDescent="0.25">
      <c r="A106" s="2" t="s">
        <v>172</v>
      </c>
      <c r="B106" s="2" t="s">
        <v>174</v>
      </c>
      <c r="C106" s="2">
        <v>2015</v>
      </c>
      <c r="D106" s="2" t="s">
        <v>650</v>
      </c>
      <c r="E106" s="2" t="s">
        <v>651</v>
      </c>
      <c r="F106" s="2" t="s">
        <v>650</v>
      </c>
      <c r="G106" s="2" t="s">
        <v>651</v>
      </c>
      <c r="H106" s="2" t="s">
        <v>650</v>
      </c>
      <c r="I106" s="2" t="s">
        <v>651</v>
      </c>
      <c r="J106" s="2" t="s">
        <v>650</v>
      </c>
    </row>
    <row r="107" spans="1:10" ht="15" customHeight="1" x14ac:dyDescent="0.25">
      <c r="A107" s="2" t="s">
        <v>172</v>
      </c>
      <c r="B107" s="2" t="s">
        <v>175</v>
      </c>
      <c r="C107" s="2">
        <v>2015</v>
      </c>
      <c r="D107" s="2" t="s">
        <v>650</v>
      </c>
      <c r="E107" s="2" t="s">
        <v>651</v>
      </c>
      <c r="F107" s="2" t="s">
        <v>650</v>
      </c>
      <c r="G107" s="2" t="s">
        <v>651</v>
      </c>
      <c r="H107" s="2" t="s">
        <v>650</v>
      </c>
      <c r="I107" s="2" t="s">
        <v>651</v>
      </c>
      <c r="J107" s="2" t="s">
        <v>650</v>
      </c>
    </row>
    <row r="108" spans="1:10" ht="15" customHeight="1" x14ac:dyDescent="0.25">
      <c r="A108" s="2" t="s">
        <v>172</v>
      </c>
      <c r="B108" s="2" t="s">
        <v>176</v>
      </c>
      <c r="C108" s="2">
        <v>2015</v>
      </c>
      <c r="D108" s="2" t="s">
        <v>650</v>
      </c>
      <c r="E108" s="2" t="s">
        <v>651</v>
      </c>
      <c r="F108" s="2" t="s">
        <v>650</v>
      </c>
      <c r="G108" s="2" t="s">
        <v>651</v>
      </c>
      <c r="H108" s="2" t="s">
        <v>650</v>
      </c>
      <c r="I108" s="2" t="s">
        <v>651</v>
      </c>
      <c r="J108" s="2" t="s">
        <v>650</v>
      </c>
    </row>
    <row r="109" spans="1:10" ht="15" customHeight="1" x14ac:dyDescent="0.25">
      <c r="A109" s="2" t="s">
        <v>172</v>
      </c>
      <c r="B109" s="2" t="s">
        <v>177</v>
      </c>
      <c r="C109" s="2">
        <v>2015</v>
      </c>
      <c r="D109" s="2" t="s">
        <v>650</v>
      </c>
      <c r="E109" s="2" t="s">
        <v>651</v>
      </c>
      <c r="F109" s="2" t="s">
        <v>650</v>
      </c>
      <c r="G109" s="2" t="s">
        <v>651</v>
      </c>
      <c r="H109" s="2" t="s">
        <v>650</v>
      </c>
      <c r="I109" s="2" t="s">
        <v>651</v>
      </c>
      <c r="J109" s="2" t="s">
        <v>650</v>
      </c>
    </row>
    <row r="110" spans="1:10" ht="15" customHeight="1" x14ac:dyDescent="0.25">
      <c r="A110" s="2" t="s">
        <v>172</v>
      </c>
      <c r="B110" s="2" t="s">
        <v>178</v>
      </c>
      <c r="C110" s="2">
        <v>2015</v>
      </c>
      <c r="D110" s="2" t="s">
        <v>650</v>
      </c>
      <c r="E110" s="2" t="s">
        <v>651</v>
      </c>
      <c r="F110" s="2" t="s">
        <v>650</v>
      </c>
      <c r="G110" s="2" t="s">
        <v>651</v>
      </c>
      <c r="H110" s="2" t="s">
        <v>650</v>
      </c>
      <c r="I110" s="2" t="s">
        <v>651</v>
      </c>
      <c r="J110" s="2" t="s">
        <v>650</v>
      </c>
    </row>
    <row r="111" spans="1:10" ht="15" customHeight="1" x14ac:dyDescent="0.25">
      <c r="A111" s="2" t="s">
        <v>172</v>
      </c>
      <c r="B111" s="2" t="s">
        <v>179</v>
      </c>
      <c r="C111" s="2">
        <v>2015</v>
      </c>
      <c r="D111" s="2" t="s">
        <v>650</v>
      </c>
      <c r="E111" s="2" t="s">
        <v>651</v>
      </c>
      <c r="F111" s="2" t="s">
        <v>650</v>
      </c>
      <c r="G111" s="2" t="s">
        <v>651</v>
      </c>
      <c r="H111" s="2" t="s">
        <v>650</v>
      </c>
      <c r="I111" s="2" t="s">
        <v>651</v>
      </c>
      <c r="J111" s="2" t="s">
        <v>650</v>
      </c>
    </row>
    <row r="112" spans="1:10" ht="15" customHeight="1" x14ac:dyDescent="0.25">
      <c r="A112" s="2" t="s">
        <v>180</v>
      </c>
      <c r="B112" s="2" t="s">
        <v>181</v>
      </c>
      <c r="C112" s="2">
        <v>2015</v>
      </c>
      <c r="D112" s="2">
        <v>0.124</v>
      </c>
      <c r="E112" s="2" t="s">
        <v>965</v>
      </c>
      <c r="F112" s="2">
        <v>0.124</v>
      </c>
      <c r="G112" s="2" t="s">
        <v>651</v>
      </c>
      <c r="H112" s="2" t="s">
        <v>650</v>
      </c>
      <c r="I112" s="2" t="s">
        <v>651</v>
      </c>
      <c r="J112" s="2" t="s">
        <v>650</v>
      </c>
    </row>
    <row r="113" spans="1:10" ht="15" customHeight="1" x14ac:dyDescent="0.25">
      <c r="A113" s="2" t="s">
        <v>180</v>
      </c>
      <c r="B113" s="2" t="s">
        <v>182</v>
      </c>
      <c r="C113" s="2">
        <v>2015</v>
      </c>
      <c r="D113" s="2" t="s">
        <v>650</v>
      </c>
      <c r="E113" s="2" t="s">
        <v>651</v>
      </c>
      <c r="F113" s="2" t="s">
        <v>650</v>
      </c>
      <c r="G113" s="2" t="s">
        <v>651</v>
      </c>
      <c r="H113" s="2" t="s">
        <v>650</v>
      </c>
      <c r="I113" s="2" t="s">
        <v>651</v>
      </c>
      <c r="J113" s="2" t="s">
        <v>650</v>
      </c>
    </row>
    <row r="114" spans="1:10" ht="15" customHeight="1" x14ac:dyDescent="0.25">
      <c r="A114" s="2" t="s">
        <v>180</v>
      </c>
      <c r="B114" s="2" t="s">
        <v>183</v>
      </c>
      <c r="C114" s="2">
        <v>2015</v>
      </c>
      <c r="D114" s="2" t="s">
        <v>650</v>
      </c>
      <c r="E114" s="2" t="s">
        <v>651</v>
      </c>
      <c r="F114" s="2" t="s">
        <v>650</v>
      </c>
      <c r="G114" s="2" t="s">
        <v>651</v>
      </c>
      <c r="H114" s="2" t="s">
        <v>650</v>
      </c>
      <c r="I114" s="2" t="s">
        <v>651</v>
      </c>
      <c r="J114" s="2" t="s">
        <v>650</v>
      </c>
    </row>
    <row r="115" spans="1:10" ht="15" customHeight="1" x14ac:dyDescent="0.25">
      <c r="A115" s="2" t="s">
        <v>184</v>
      </c>
      <c r="B115" s="2" t="s">
        <v>185</v>
      </c>
      <c r="C115" s="2">
        <v>2015</v>
      </c>
      <c r="D115" s="2" t="s">
        <v>650</v>
      </c>
      <c r="E115" s="2" t="s">
        <v>650</v>
      </c>
      <c r="F115" s="2" t="s">
        <v>650</v>
      </c>
      <c r="G115" s="2" t="s">
        <v>650</v>
      </c>
      <c r="H115" s="2" t="s">
        <v>650</v>
      </c>
      <c r="I115" s="2" t="s">
        <v>650</v>
      </c>
      <c r="J115" s="2" t="s">
        <v>650</v>
      </c>
    </row>
    <row r="116" spans="1:10" ht="15" customHeight="1" x14ac:dyDescent="0.25">
      <c r="A116" s="2" t="s">
        <v>184</v>
      </c>
      <c r="B116" s="2" t="s">
        <v>186</v>
      </c>
      <c r="C116" s="2">
        <v>2015</v>
      </c>
      <c r="D116" s="2" t="s">
        <v>650</v>
      </c>
      <c r="E116" s="2" t="s">
        <v>650</v>
      </c>
      <c r="F116" s="2" t="s">
        <v>650</v>
      </c>
      <c r="G116" s="2" t="s">
        <v>650</v>
      </c>
      <c r="H116" s="2" t="s">
        <v>650</v>
      </c>
      <c r="I116" s="2" t="s">
        <v>650</v>
      </c>
      <c r="J116" s="2" t="s">
        <v>650</v>
      </c>
    </row>
    <row r="117" spans="1:10" ht="15" customHeight="1" x14ac:dyDescent="0.25">
      <c r="A117" s="2" t="s">
        <v>184</v>
      </c>
      <c r="B117" s="2" t="s">
        <v>187</v>
      </c>
      <c r="C117" s="2">
        <v>2015</v>
      </c>
      <c r="D117" s="2">
        <v>14.4</v>
      </c>
      <c r="E117" s="2" t="s">
        <v>966</v>
      </c>
      <c r="F117" s="2">
        <v>14.4</v>
      </c>
      <c r="G117" s="2" t="s">
        <v>650</v>
      </c>
      <c r="H117" s="2" t="s">
        <v>650</v>
      </c>
      <c r="I117" s="2" t="s">
        <v>650</v>
      </c>
      <c r="J117" s="2" t="s">
        <v>650</v>
      </c>
    </row>
    <row r="118" spans="1:10" ht="15" customHeight="1" x14ac:dyDescent="0.25">
      <c r="A118" s="2" t="s">
        <v>184</v>
      </c>
      <c r="B118" s="2" t="s">
        <v>188</v>
      </c>
      <c r="C118" s="2">
        <v>2015</v>
      </c>
      <c r="D118" s="2" t="s">
        <v>650</v>
      </c>
      <c r="E118" s="2" t="s">
        <v>650</v>
      </c>
      <c r="F118" s="2" t="s">
        <v>650</v>
      </c>
      <c r="G118" s="2" t="s">
        <v>650</v>
      </c>
      <c r="H118" s="2" t="s">
        <v>650</v>
      </c>
      <c r="I118" s="2" t="s">
        <v>650</v>
      </c>
      <c r="J118" s="2" t="s">
        <v>650</v>
      </c>
    </row>
    <row r="119" spans="1:10" ht="15" customHeight="1" x14ac:dyDescent="0.25">
      <c r="A119" s="2" t="s">
        <v>189</v>
      </c>
      <c r="B119" s="2" t="s">
        <v>190</v>
      </c>
      <c r="C119" s="2">
        <v>2015</v>
      </c>
      <c r="D119" s="2" t="s">
        <v>650</v>
      </c>
      <c r="E119" s="2" t="s">
        <v>651</v>
      </c>
      <c r="F119" s="2" t="s">
        <v>650</v>
      </c>
      <c r="G119" s="2" t="s">
        <v>651</v>
      </c>
      <c r="H119" s="2" t="s">
        <v>650</v>
      </c>
      <c r="I119" s="2" t="s">
        <v>651</v>
      </c>
      <c r="J119" s="2" t="s">
        <v>650</v>
      </c>
    </row>
    <row r="120" spans="1:10" ht="15" customHeight="1" x14ac:dyDescent="0.25">
      <c r="A120" s="2" t="s">
        <v>191</v>
      </c>
      <c r="B120" s="2" t="s">
        <v>192</v>
      </c>
      <c r="C120" s="2">
        <v>2015</v>
      </c>
      <c r="D120" s="2">
        <v>293.90199999999999</v>
      </c>
      <c r="E120" s="2" t="s">
        <v>730</v>
      </c>
      <c r="F120" s="2">
        <v>289.88799999999998</v>
      </c>
      <c r="G120" s="2" t="s">
        <v>729</v>
      </c>
      <c r="H120" s="2">
        <v>4.0140000000000002</v>
      </c>
      <c r="I120" s="2" t="s">
        <v>650</v>
      </c>
      <c r="J120" s="2" t="s">
        <v>650</v>
      </c>
    </row>
    <row r="121" spans="1:10" ht="15" customHeight="1" x14ac:dyDescent="0.25">
      <c r="A121" s="2" t="s">
        <v>193</v>
      </c>
      <c r="B121" s="2" t="s">
        <v>194</v>
      </c>
      <c r="C121" s="2">
        <v>2015</v>
      </c>
      <c r="D121" s="2" t="s">
        <v>651</v>
      </c>
      <c r="E121" s="2" t="s">
        <v>651</v>
      </c>
      <c r="F121" s="2" t="s">
        <v>651</v>
      </c>
      <c r="G121" s="2" t="s">
        <v>651</v>
      </c>
      <c r="H121" s="2" t="s">
        <v>651</v>
      </c>
      <c r="I121" s="2" t="s">
        <v>651</v>
      </c>
      <c r="J121" s="2" t="s">
        <v>651</v>
      </c>
    </row>
    <row r="122" spans="1:10" ht="15" customHeight="1" x14ac:dyDescent="0.25">
      <c r="A122" s="2" t="s">
        <v>193</v>
      </c>
      <c r="B122" s="2" t="s">
        <v>195</v>
      </c>
      <c r="C122" s="2">
        <v>2015</v>
      </c>
      <c r="D122" s="2">
        <v>1000.269</v>
      </c>
      <c r="E122" s="2" t="s">
        <v>967</v>
      </c>
      <c r="F122" s="2">
        <v>1000.269</v>
      </c>
      <c r="G122" s="2" t="s">
        <v>651</v>
      </c>
      <c r="H122" s="2" t="s">
        <v>650</v>
      </c>
      <c r="I122" s="2" t="s">
        <v>651</v>
      </c>
      <c r="J122" s="2" t="s">
        <v>650</v>
      </c>
    </row>
    <row r="123" spans="1:10" ht="15" customHeight="1" x14ac:dyDescent="0.25">
      <c r="A123" s="2" t="s">
        <v>193</v>
      </c>
      <c r="B123" s="2" t="s">
        <v>196</v>
      </c>
      <c r="C123" s="2">
        <v>2015</v>
      </c>
      <c r="D123" s="2" t="s">
        <v>650</v>
      </c>
      <c r="E123" s="2" t="s">
        <v>651</v>
      </c>
      <c r="F123" s="2" t="s">
        <v>650</v>
      </c>
      <c r="G123" s="2" t="s">
        <v>651</v>
      </c>
      <c r="H123" s="2" t="s">
        <v>650</v>
      </c>
      <c r="I123" s="2" t="s">
        <v>651</v>
      </c>
      <c r="J123" s="2" t="s">
        <v>650</v>
      </c>
    </row>
    <row r="124" spans="1:10" ht="15" customHeight="1" x14ac:dyDescent="0.25">
      <c r="A124" s="2" t="s">
        <v>193</v>
      </c>
      <c r="B124" s="2" t="s">
        <v>193</v>
      </c>
      <c r="C124" s="2">
        <v>2015</v>
      </c>
      <c r="D124" s="2" t="s">
        <v>651</v>
      </c>
      <c r="E124" s="2" t="s">
        <v>651</v>
      </c>
      <c r="F124" s="2" t="s">
        <v>651</v>
      </c>
      <c r="G124" s="2" t="s">
        <v>651</v>
      </c>
      <c r="H124" s="2" t="s">
        <v>651</v>
      </c>
      <c r="I124" s="2" t="s">
        <v>651</v>
      </c>
      <c r="J124" s="2" t="s">
        <v>651</v>
      </c>
    </row>
    <row r="125" spans="1:10" ht="15" customHeight="1" x14ac:dyDescent="0.25">
      <c r="A125" s="2" t="s">
        <v>193</v>
      </c>
      <c r="B125" s="2" t="s">
        <v>197</v>
      </c>
      <c r="C125" s="2">
        <v>2015</v>
      </c>
      <c r="D125" s="2" t="s">
        <v>651</v>
      </c>
      <c r="E125" s="2" t="s">
        <v>651</v>
      </c>
      <c r="F125" s="2" t="s">
        <v>651</v>
      </c>
      <c r="G125" s="2" t="s">
        <v>651</v>
      </c>
      <c r="H125" s="2" t="s">
        <v>651</v>
      </c>
      <c r="I125" s="2" t="s">
        <v>651</v>
      </c>
      <c r="J125" s="2" t="s">
        <v>651</v>
      </c>
    </row>
    <row r="126" spans="1:10" ht="15" customHeight="1" x14ac:dyDescent="0.25">
      <c r="A126" s="2" t="s">
        <v>193</v>
      </c>
      <c r="B126" s="2" t="s">
        <v>198</v>
      </c>
      <c r="C126" s="2">
        <v>2015</v>
      </c>
      <c r="D126" s="2" t="s">
        <v>651</v>
      </c>
      <c r="E126" s="2" t="s">
        <v>651</v>
      </c>
      <c r="F126" s="2" t="s">
        <v>651</v>
      </c>
      <c r="G126" s="2" t="s">
        <v>651</v>
      </c>
      <c r="H126" s="2" t="s">
        <v>651</v>
      </c>
      <c r="I126" s="2" t="s">
        <v>651</v>
      </c>
      <c r="J126" s="2" t="s">
        <v>651</v>
      </c>
    </row>
    <row r="127" spans="1:10" ht="15" customHeight="1" x14ac:dyDescent="0.25">
      <c r="A127" s="2" t="s">
        <v>193</v>
      </c>
      <c r="B127" s="2" t="s">
        <v>199</v>
      </c>
      <c r="C127" s="2">
        <v>2015</v>
      </c>
      <c r="D127" s="2" t="s">
        <v>651</v>
      </c>
      <c r="E127" s="2" t="s">
        <v>651</v>
      </c>
      <c r="F127" s="2" t="s">
        <v>651</v>
      </c>
      <c r="G127" s="2" t="s">
        <v>651</v>
      </c>
      <c r="H127" s="2" t="s">
        <v>651</v>
      </c>
      <c r="I127" s="2" t="s">
        <v>651</v>
      </c>
      <c r="J127" s="2" t="s">
        <v>651</v>
      </c>
    </row>
    <row r="128" spans="1:10" ht="15" customHeight="1" x14ac:dyDescent="0.25">
      <c r="A128" s="2" t="s">
        <v>200</v>
      </c>
      <c r="B128" s="2" t="s">
        <v>201</v>
      </c>
      <c r="C128" s="2">
        <v>2015</v>
      </c>
      <c r="D128" s="2" t="s">
        <v>650</v>
      </c>
      <c r="E128" s="2" t="s">
        <v>651</v>
      </c>
      <c r="F128" s="2" t="s">
        <v>650</v>
      </c>
      <c r="G128" s="2" t="s">
        <v>651</v>
      </c>
      <c r="H128" s="2" t="s">
        <v>650</v>
      </c>
      <c r="I128" s="2" t="s">
        <v>651</v>
      </c>
      <c r="J128" s="2" t="s">
        <v>650</v>
      </c>
    </row>
    <row r="129" spans="1:10" ht="15" customHeight="1" x14ac:dyDescent="0.25">
      <c r="A129" s="2" t="s">
        <v>200</v>
      </c>
      <c r="B129" s="2" t="s">
        <v>202</v>
      </c>
      <c r="C129" s="2">
        <v>2015</v>
      </c>
      <c r="D129" s="2">
        <v>3.26</v>
      </c>
      <c r="E129" s="2" t="s">
        <v>968</v>
      </c>
      <c r="F129" s="2">
        <v>3.26</v>
      </c>
      <c r="G129" s="2" t="s">
        <v>651</v>
      </c>
      <c r="H129" s="2" t="s">
        <v>650</v>
      </c>
      <c r="I129" s="2" t="s">
        <v>651</v>
      </c>
      <c r="J129" s="2" t="s">
        <v>650</v>
      </c>
    </row>
    <row r="130" spans="1:10" ht="15" customHeight="1" x14ac:dyDescent="0.25">
      <c r="A130" s="2" t="s">
        <v>203</v>
      </c>
      <c r="B130" s="2" t="s">
        <v>204</v>
      </c>
      <c r="C130" s="2">
        <v>2015</v>
      </c>
      <c r="D130" s="2" t="s">
        <v>650</v>
      </c>
      <c r="E130" s="2" t="s">
        <v>651</v>
      </c>
      <c r="F130" s="2" t="s">
        <v>650</v>
      </c>
      <c r="G130" s="2" t="s">
        <v>651</v>
      </c>
      <c r="H130" s="2" t="s">
        <v>650</v>
      </c>
      <c r="I130" s="2" t="s">
        <v>651</v>
      </c>
      <c r="J130" s="2" t="s">
        <v>650</v>
      </c>
    </row>
    <row r="131" spans="1:10" ht="15" customHeight="1" x14ac:dyDescent="0.25">
      <c r="A131" s="2" t="s">
        <v>205</v>
      </c>
      <c r="B131" s="2" t="s">
        <v>206</v>
      </c>
      <c r="C131" s="2">
        <v>2015</v>
      </c>
      <c r="D131" s="2" t="s">
        <v>650</v>
      </c>
      <c r="E131" s="2" t="s">
        <v>651</v>
      </c>
      <c r="F131" s="2" t="s">
        <v>650</v>
      </c>
      <c r="G131" s="2" t="s">
        <v>651</v>
      </c>
      <c r="H131" s="2" t="s">
        <v>650</v>
      </c>
      <c r="I131" s="2" t="s">
        <v>651</v>
      </c>
      <c r="J131" s="2" t="s">
        <v>650</v>
      </c>
    </row>
    <row r="132" spans="1:10" ht="15" customHeight="1" x14ac:dyDescent="0.25">
      <c r="A132" s="2" t="s">
        <v>205</v>
      </c>
      <c r="B132" s="2" t="s">
        <v>207</v>
      </c>
      <c r="C132" s="2">
        <v>2015</v>
      </c>
      <c r="D132" s="2">
        <v>1</v>
      </c>
      <c r="E132" s="2" t="s">
        <v>969</v>
      </c>
      <c r="F132" s="2">
        <v>1</v>
      </c>
      <c r="G132" s="2" t="s">
        <v>651</v>
      </c>
      <c r="H132" s="2" t="s">
        <v>650</v>
      </c>
      <c r="I132" s="2" t="s">
        <v>651</v>
      </c>
      <c r="J132" s="2" t="s">
        <v>650</v>
      </c>
    </row>
    <row r="133" spans="1:10" ht="15" customHeight="1" x14ac:dyDescent="0.25">
      <c r="A133" s="2" t="s">
        <v>205</v>
      </c>
      <c r="B133" s="2" t="s">
        <v>208</v>
      </c>
      <c r="C133" s="2">
        <v>2015</v>
      </c>
      <c r="D133" s="2" t="s">
        <v>650</v>
      </c>
      <c r="E133" s="2" t="s">
        <v>651</v>
      </c>
      <c r="F133" s="2" t="s">
        <v>650</v>
      </c>
      <c r="G133" s="2" t="s">
        <v>651</v>
      </c>
      <c r="H133" s="2" t="s">
        <v>650</v>
      </c>
      <c r="I133" s="2" t="s">
        <v>651</v>
      </c>
      <c r="J133" s="2" t="s">
        <v>650</v>
      </c>
    </row>
    <row r="134" spans="1:10" ht="15" customHeight="1" x14ac:dyDescent="0.25">
      <c r="A134" s="2" t="s">
        <v>209</v>
      </c>
      <c r="B134" s="2" t="s">
        <v>210</v>
      </c>
      <c r="C134" s="2">
        <v>2015</v>
      </c>
      <c r="D134" s="2" t="s">
        <v>650</v>
      </c>
      <c r="E134" s="2" t="s">
        <v>651</v>
      </c>
      <c r="F134" s="2" t="s">
        <v>650</v>
      </c>
      <c r="G134" s="2" t="s">
        <v>651</v>
      </c>
      <c r="H134" s="2" t="s">
        <v>650</v>
      </c>
      <c r="I134" s="2" t="s">
        <v>651</v>
      </c>
      <c r="J134" s="2" t="s">
        <v>650</v>
      </c>
    </row>
    <row r="135" spans="1:10" ht="15" customHeight="1" x14ac:dyDescent="0.25">
      <c r="A135" s="2" t="s">
        <v>211</v>
      </c>
      <c r="B135" s="2" t="s">
        <v>212</v>
      </c>
      <c r="C135" s="2">
        <v>2015</v>
      </c>
      <c r="D135" s="2" t="s">
        <v>650</v>
      </c>
      <c r="E135" s="2" t="s">
        <v>652</v>
      </c>
      <c r="F135" s="2" t="s">
        <v>650</v>
      </c>
      <c r="G135" s="2" t="s">
        <v>652</v>
      </c>
      <c r="H135" s="2" t="s">
        <v>650</v>
      </c>
      <c r="I135" s="2" t="s">
        <v>652</v>
      </c>
      <c r="J135" s="2" t="s">
        <v>650</v>
      </c>
    </row>
    <row r="136" spans="1:10" ht="15" customHeight="1" x14ac:dyDescent="0.25">
      <c r="A136" s="2" t="s">
        <v>213</v>
      </c>
      <c r="B136" s="2" t="s">
        <v>214</v>
      </c>
      <c r="C136" s="2">
        <v>2015</v>
      </c>
      <c r="D136" s="2" t="s">
        <v>650</v>
      </c>
      <c r="E136" s="2" t="s">
        <v>651</v>
      </c>
      <c r="F136" s="2" t="s">
        <v>650</v>
      </c>
      <c r="G136" s="2" t="s">
        <v>651</v>
      </c>
      <c r="H136" s="2" t="s">
        <v>650</v>
      </c>
      <c r="I136" s="2" t="s">
        <v>651</v>
      </c>
      <c r="J136" s="2" t="s">
        <v>650</v>
      </c>
    </row>
    <row r="137" spans="1:10" ht="15" customHeight="1" x14ac:dyDescent="0.25">
      <c r="A137" s="2" t="s">
        <v>213</v>
      </c>
      <c r="B137" s="2" t="s">
        <v>215</v>
      </c>
      <c r="C137" s="2">
        <v>2015</v>
      </c>
      <c r="D137" s="2" t="s">
        <v>650</v>
      </c>
      <c r="E137" s="2" t="s">
        <v>651</v>
      </c>
      <c r="F137" s="2" t="s">
        <v>650</v>
      </c>
      <c r="G137" s="2" t="s">
        <v>651</v>
      </c>
      <c r="H137" s="2" t="s">
        <v>650</v>
      </c>
      <c r="I137" s="2" t="s">
        <v>651</v>
      </c>
      <c r="J137" s="2" t="s">
        <v>650</v>
      </c>
    </row>
    <row r="138" spans="1:10" ht="15" customHeight="1" x14ac:dyDescent="0.25">
      <c r="A138" s="2" t="s">
        <v>213</v>
      </c>
      <c r="B138" s="2" t="s">
        <v>216</v>
      </c>
      <c r="C138" s="2">
        <v>2015</v>
      </c>
      <c r="D138" s="2" t="s">
        <v>650</v>
      </c>
      <c r="E138" s="2" t="s">
        <v>651</v>
      </c>
      <c r="F138" s="2" t="s">
        <v>650</v>
      </c>
      <c r="G138" s="2" t="s">
        <v>651</v>
      </c>
      <c r="H138" s="2" t="s">
        <v>650</v>
      </c>
      <c r="I138" s="2" t="s">
        <v>651</v>
      </c>
      <c r="J138" s="2" t="s">
        <v>650</v>
      </c>
    </row>
    <row r="139" spans="1:10" ht="15" customHeight="1" x14ac:dyDescent="0.25">
      <c r="A139" s="2" t="s">
        <v>213</v>
      </c>
      <c r="B139" s="2" t="s">
        <v>217</v>
      </c>
      <c r="C139" s="2">
        <v>2015</v>
      </c>
      <c r="D139" s="2" t="s">
        <v>650</v>
      </c>
      <c r="E139" s="2" t="s">
        <v>651</v>
      </c>
      <c r="F139" s="2" t="s">
        <v>650</v>
      </c>
      <c r="G139" s="2" t="s">
        <v>651</v>
      </c>
      <c r="H139" s="2" t="s">
        <v>650</v>
      </c>
      <c r="I139" s="2" t="s">
        <v>651</v>
      </c>
      <c r="J139" s="2" t="s">
        <v>650</v>
      </c>
    </row>
    <row r="140" spans="1:10" ht="15" customHeight="1" x14ac:dyDescent="0.25">
      <c r="A140" s="2" t="s">
        <v>220</v>
      </c>
      <c r="B140" s="2" t="s">
        <v>221</v>
      </c>
      <c r="C140" s="2">
        <v>2015</v>
      </c>
      <c r="D140" s="2" t="s">
        <v>650</v>
      </c>
      <c r="E140" s="2" t="s">
        <v>651</v>
      </c>
      <c r="F140" s="2" t="s">
        <v>650</v>
      </c>
      <c r="G140" s="2" t="s">
        <v>651</v>
      </c>
      <c r="H140" s="2" t="s">
        <v>650</v>
      </c>
      <c r="I140" s="2" t="s">
        <v>651</v>
      </c>
      <c r="J140" s="2" t="s">
        <v>650</v>
      </c>
    </row>
    <row r="141" spans="1:10" ht="15" customHeight="1" x14ac:dyDescent="0.25">
      <c r="A141" s="2" t="s">
        <v>222</v>
      </c>
      <c r="B141" s="2" t="s">
        <v>223</v>
      </c>
      <c r="C141" s="2">
        <v>2015</v>
      </c>
      <c r="D141" s="2">
        <v>49.1</v>
      </c>
      <c r="E141" s="2" t="s">
        <v>970</v>
      </c>
      <c r="F141" s="2">
        <v>49.1</v>
      </c>
      <c r="G141" s="2" t="s">
        <v>652</v>
      </c>
      <c r="H141" s="2" t="s">
        <v>650</v>
      </c>
      <c r="I141" s="2" t="s">
        <v>652</v>
      </c>
      <c r="J141" s="2" t="s">
        <v>650</v>
      </c>
    </row>
    <row r="142" spans="1:10" ht="15" customHeight="1" x14ac:dyDescent="0.25">
      <c r="A142" s="2" t="s">
        <v>224</v>
      </c>
      <c r="B142" s="2" t="s">
        <v>225</v>
      </c>
      <c r="C142" s="2">
        <v>2015</v>
      </c>
      <c r="D142" s="2">
        <v>1.994</v>
      </c>
      <c r="E142" s="2" t="s">
        <v>971</v>
      </c>
      <c r="F142" s="2">
        <v>1.994</v>
      </c>
      <c r="G142" s="2" t="s">
        <v>650</v>
      </c>
      <c r="H142" s="2" t="s">
        <v>650</v>
      </c>
      <c r="I142" s="2" t="s">
        <v>650</v>
      </c>
      <c r="J142" s="2" t="s">
        <v>650</v>
      </c>
    </row>
    <row r="143" spans="1:10" ht="15" customHeight="1" x14ac:dyDescent="0.25">
      <c r="A143" s="2" t="s">
        <v>224</v>
      </c>
      <c r="B143" s="2" t="s">
        <v>226</v>
      </c>
      <c r="C143" s="2">
        <v>2015</v>
      </c>
      <c r="D143" s="2" t="s">
        <v>650</v>
      </c>
      <c r="E143" s="2" t="s">
        <v>651</v>
      </c>
      <c r="F143" s="2" t="s">
        <v>650</v>
      </c>
      <c r="G143" s="2" t="s">
        <v>651</v>
      </c>
      <c r="H143" s="2" t="s">
        <v>650</v>
      </c>
      <c r="I143" s="2" t="s">
        <v>651</v>
      </c>
      <c r="J143" s="2" t="s">
        <v>650</v>
      </c>
    </row>
    <row r="144" spans="1:10" ht="15" customHeight="1" x14ac:dyDescent="0.25">
      <c r="A144" s="2" t="s">
        <v>227</v>
      </c>
      <c r="B144" s="2" t="s">
        <v>228</v>
      </c>
      <c r="C144" s="2">
        <v>2015</v>
      </c>
      <c r="D144" s="2">
        <v>65.472999999999999</v>
      </c>
      <c r="E144" s="2" t="s">
        <v>972</v>
      </c>
      <c r="F144" s="2">
        <v>65.472999999999999</v>
      </c>
      <c r="G144" s="2" t="s">
        <v>651</v>
      </c>
      <c r="H144" s="2" t="s">
        <v>650</v>
      </c>
      <c r="I144" s="2" t="s">
        <v>651</v>
      </c>
      <c r="J144" s="2" t="s">
        <v>650</v>
      </c>
    </row>
    <row r="145" spans="1:10" ht="15" customHeight="1" x14ac:dyDescent="0.25">
      <c r="A145" s="2" t="s">
        <v>229</v>
      </c>
      <c r="B145" s="2" t="s">
        <v>230</v>
      </c>
      <c r="C145" s="2">
        <v>2015</v>
      </c>
      <c r="D145" s="2" t="s">
        <v>650</v>
      </c>
      <c r="E145" s="2" t="s">
        <v>651</v>
      </c>
      <c r="F145" s="2" t="s">
        <v>650</v>
      </c>
      <c r="G145" s="2" t="s">
        <v>651</v>
      </c>
      <c r="H145" s="2" t="s">
        <v>650</v>
      </c>
      <c r="I145" s="2" t="s">
        <v>651</v>
      </c>
      <c r="J145" s="2" t="s">
        <v>650</v>
      </c>
    </row>
    <row r="146" spans="1:10" ht="15" customHeight="1" x14ac:dyDescent="0.25">
      <c r="A146" s="2" t="s">
        <v>231</v>
      </c>
      <c r="B146" s="2" t="s">
        <v>232</v>
      </c>
      <c r="C146" s="2">
        <v>2015</v>
      </c>
      <c r="D146" s="2" t="s">
        <v>650</v>
      </c>
      <c r="E146" s="2" t="s">
        <v>651</v>
      </c>
      <c r="F146" s="2" t="s">
        <v>650</v>
      </c>
      <c r="G146" s="2" t="s">
        <v>651</v>
      </c>
      <c r="H146" s="2" t="s">
        <v>650</v>
      </c>
      <c r="I146" s="2" t="s">
        <v>651</v>
      </c>
      <c r="J146" s="2" t="s">
        <v>650</v>
      </c>
    </row>
    <row r="147" spans="1:10" ht="15" customHeight="1" x14ac:dyDescent="0.25">
      <c r="A147" s="2" t="s">
        <v>231</v>
      </c>
      <c r="B147" s="2" t="s">
        <v>233</v>
      </c>
      <c r="C147" s="2">
        <v>2015</v>
      </c>
      <c r="D147" s="2" t="s">
        <v>650</v>
      </c>
      <c r="E147" s="2" t="s">
        <v>651</v>
      </c>
      <c r="F147" s="2" t="s">
        <v>650</v>
      </c>
      <c r="G147" s="2" t="s">
        <v>651</v>
      </c>
      <c r="H147" s="2" t="s">
        <v>650</v>
      </c>
      <c r="I147" s="2" t="s">
        <v>651</v>
      </c>
      <c r="J147" s="2" t="s">
        <v>650</v>
      </c>
    </row>
    <row r="148" spans="1:10" ht="15" customHeight="1" x14ac:dyDescent="0.25">
      <c r="A148" s="2" t="s">
        <v>231</v>
      </c>
      <c r="B148" s="2" t="s">
        <v>234</v>
      </c>
      <c r="C148" s="2">
        <v>2015</v>
      </c>
      <c r="D148" s="2" t="s">
        <v>650</v>
      </c>
      <c r="E148" s="2" t="s">
        <v>651</v>
      </c>
      <c r="F148" s="2" t="s">
        <v>650</v>
      </c>
      <c r="G148" s="2" t="s">
        <v>651</v>
      </c>
      <c r="H148" s="2" t="s">
        <v>650</v>
      </c>
      <c r="I148" s="2" t="s">
        <v>651</v>
      </c>
      <c r="J148" s="2" t="s">
        <v>650</v>
      </c>
    </row>
    <row r="149" spans="1:10" ht="15" customHeight="1" x14ac:dyDescent="0.25">
      <c r="A149" s="2" t="s">
        <v>231</v>
      </c>
      <c r="B149" s="2" t="s">
        <v>235</v>
      </c>
      <c r="C149" s="2">
        <v>2015</v>
      </c>
      <c r="D149" s="2">
        <v>2.7</v>
      </c>
      <c r="E149" s="2" t="s">
        <v>973</v>
      </c>
      <c r="F149" s="2">
        <v>2.7</v>
      </c>
      <c r="G149" s="2" t="s">
        <v>651</v>
      </c>
      <c r="H149" s="2" t="s">
        <v>650</v>
      </c>
      <c r="I149" s="2" t="s">
        <v>651</v>
      </c>
      <c r="J149" s="2" t="s">
        <v>650</v>
      </c>
    </row>
    <row r="150" spans="1:10" ht="15" customHeight="1" x14ac:dyDescent="0.25">
      <c r="A150" s="2" t="s">
        <v>668</v>
      </c>
      <c r="B150" s="2" t="s">
        <v>665</v>
      </c>
      <c r="C150" s="2">
        <v>2015</v>
      </c>
      <c r="D150" s="2" t="s">
        <v>651</v>
      </c>
      <c r="E150" s="2" t="s">
        <v>651</v>
      </c>
      <c r="F150" s="2" t="s">
        <v>651</v>
      </c>
      <c r="G150" s="2" t="s">
        <v>651</v>
      </c>
      <c r="H150" s="2" t="s">
        <v>651</v>
      </c>
      <c r="I150" s="2" t="s">
        <v>651</v>
      </c>
      <c r="J150" s="2" t="s">
        <v>651</v>
      </c>
    </row>
    <row r="151" spans="1:10" ht="15" customHeight="1" x14ac:dyDescent="0.25">
      <c r="A151" s="2" t="s">
        <v>238</v>
      </c>
      <c r="B151" s="2" t="s">
        <v>239</v>
      </c>
      <c r="C151" s="2">
        <v>2015</v>
      </c>
      <c r="D151" s="2" t="s">
        <v>650</v>
      </c>
      <c r="E151" s="2" t="s">
        <v>651</v>
      </c>
      <c r="F151" s="2" t="s">
        <v>650</v>
      </c>
      <c r="G151" s="2" t="s">
        <v>651</v>
      </c>
      <c r="H151" s="2" t="s">
        <v>650</v>
      </c>
      <c r="I151" s="2" t="s">
        <v>651</v>
      </c>
      <c r="J151" s="2" t="s">
        <v>650</v>
      </c>
    </row>
    <row r="152" spans="1:10" ht="15" customHeight="1" x14ac:dyDescent="0.25">
      <c r="A152" s="2" t="s">
        <v>238</v>
      </c>
      <c r="B152" s="2" t="s">
        <v>240</v>
      </c>
      <c r="C152" s="2">
        <v>2015</v>
      </c>
      <c r="D152" s="2" t="s">
        <v>650</v>
      </c>
      <c r="E152" s="2" t="s">
        <v>651</v>
      </c>
      <c r="F152" s="2" t="s">
        <v>650</v>
      </c>
      <c r="G152" s="2" t="s">
        <v>651</v>
      </c>
      <c r="H152" s="2" t="s">
        <v>650</v>
      </c>
      <c r="I152" s="2" t="s">
        <v>651</v>
      </c>
      <c r="J152" s="2" t="s">
        <v>650</v>
      </c>
    </row>
    <row r="153" spans="1:10" ht="15" customHeight="1" x14ac:dyDescent="0.25">
      <c r="A153" s="2" t="s">
        <v>238</v>
      </c>
      <c r="B153" s="2" t="s">
        <v>241</v>
      </c>
      <c r="C153" s="2">
        <v>2015</v>
      </c>
      <c r="D153" s="2" t="s">
        <v>650</v>
      </c>
      <c r="E153" s="2" t="s">
        <v>651</v>
      </c>
      <c r="F153" s="2" t="s">
        <v>650</v>
      </c>
      <c r="G153" s="2" t="s">
        <v>651</v>
      </c>
      <c r="H153" s="2" t="s">
        <v>650</v>
      </c>
      <c r="I153" s="2" t="s">
        <v>651</v>
      </c>
      <c r="J153" s="2" t="s">
        <v>650</v>
      </c>
    </row>
    <row r="154" spans="1:10" ht="15" customHeight="1" x14ac:dyDescent="0.25">
      <c r="A154" s="2" t="s">
        <v>238</v>
      </c>
      <c r="B154" s="2" t="s">
        <v>242</v>
      </c>
      <c r="C154" s="2">
        <v>2015</v>
      </c>
      <c r="D154" s="2" t="s">
        <v>650</v>
      </c>
      <c r="E154" s="2" t="s">
        <v>651</v>
      </c>
      <c r="F154" s="2" t="s">
        <v>650</v>
      </c>
      <c r="G154" s="2" t="s">
        <v>651</v>
      </c>
      <c r="H154" s="2" t="s">
        <v>650</v>
      </c>
      <c r="I154" s="2" t="s">
        <v>651</v>
      </c>
      <c r="J154" s="2" t="s">
        <v>650</v>
      </c>
    </row>
    <row r="155" spans="1:10" ht="15" customHeight="1" x14ac:dyDescent="0.25">
      <c r="A155" s="2" t="s">
        <v>243</v>
      </c>
      <c r="B155" s="2" t="s">
        <v>244</v>
      </c>
      <c r="C155" s="2">
        <v>2015</v>
      </c>
      <c r="D155" s="2" t="s">
        <v>650</v>
      </c>
      <c r="E155" s="2" t="s">
        <v>651</v>
      </c>
      <c r="F155" s="2" t="s">
        <v>650</v>
      </c>
      <c r="G155" s="2" t="s">
        <v>651</v>
      </c>
      <c r="H155" s="2" t="s">
        <v>650</v>
      </c>
      <c r="I155" s="2" t="s">
        <v>651</v>
      </c>
      <c r="J155" s="2" t="s">
        <v>650</v>
      </c>
    </row>
    <row r="156" spans="1:10" ht="15" customHeight="1" x14ac:dyDescent="0.25">
      <c r="A156" s="2" t="s">
        <v>247</v>
      </c>
      <c r="B156" s="2" t="s">
        <v>248</v>
      </c>
      <c r="C156" s="2">
        <v>2015</v>
      </c>
      <c r="D156" s="2">
        <v>168.9</v>
      </c>
      <c r="E156" s="2" t="s">
        <v>974</v>
      </c>
      <c r="F156" s="2">
        <v>168.9</v>
      </c>
      <c r="G156" s="2" t="s">
        <v>650</v>
      </c>
      <c r="H156" s="2" t="s">
        <v>650</v>
      </c>
      <c r="I156" s="2" t="s">
        <v>650</v>
      </c>
      <c r="J156" s="2" t="s">
        <v>650</v>
      </c>
    </row>
    <row r="157" spans="1:10" ht="15" customHeight="1" x14ac:dyDescent="0.25">
      <c r="A157" s="2" t="s">
        <v>253</v>
      </c>
      <c r="B157" s="2" t="s">
        <v>254</v>
      </c>
      <c r="C157" s="2">
        <v>2015</v>
      </c>
      <c r="D157" s="2">
        <v>0.79400000000000004</v>
      </c>
      <c r="E157" s="2" t="s">
        <v>712</v>
      </c>
      <c r="F157" s="2">
        <v>0.79400000000000004</v>
      </c>
      <c r="G157" s="2" t="s">
        <v>651</v>
      </c>
      <c r="H157" s="2" t="s">
        <v>650</v>
      </c>
      <c r="I157" s="2" t="s">
        <v>651</v>
      </c>
      <c r="J157" s="2" t="s">
        <v>650</v>
      </c>
    </row>
    <row r="158" spans="1:10" ht="15" customHeight="1" x14ac:dyDescent="0.25">
      <c r="A158" s="2" t="s">
        <v>255</v>
      </c>
      <c r="B158" s="2" t="s">
        <v>256</v>
      </c>
      <c r="C158" s="2">
        <v>2015</v>
      </c>
      <c r="D158" s="2" t="s">
        <v>650</v>
      </c>
      <c r="E158" s="2" t="s">
        <v>651</v>
      </c>
      <c r="F158" s="2" t="s">
        <v>650</v>
      </c>
      <c r="G158" s="2" t="s">
        <v>651</v>
      </c>
      <c r="H158" s="2" t="s">
        <v>650</v>
      </c>
      <c r="I158" s="2" t="s">
        <v>651</v>
      </c>
      <c r="J158" s="2" t="s">
        <v>650</v>
      </c>
    </row>
    <row r="159" spans="1:10" ht="15" customHeight="1" x14ac:dyDescent="0.25">
      <c r="A159" s="2" t="s">
        <v>257</v>
      </c>
      <c r="B159" s="2" t="s">
        <v>258</v>
      </c>
      <c r="C159" s="2">
        <v>2015</v>
      </c>
      <c r="D159" s="2" t="s">
        <v>650</v>
      </c>
      <c r="E159" s="2" t="s">
        <v>651</v>
      </c>
      <c r="F159" s="2" t="s">
        <v>650</v>
      </c>
      <c r="G159" s="2" t="s">
        <v>651</v>
      </c>
      <c r="H159" s="2" t="s">
        <v>650</v>
      </c>
      <c r="I159" s="2" t="s">
        <v>651</v>
      </c>
      <c r="J159" s="2" t="s">
        <v>650</v>
      </c>
    </row>
    <row r="160" spans="1:10" ht="15" customHeight="1" x14ac:dyDescent="0.25">
      <c r="A160" s="2" t="s">
        <v>259</v>
      </c>
      <c r="B160" s="2" t="s">
        <v>260</v>
      </c>
      <c r="C160" s="2">
        <v>2015</v>
      </c>
      <c r="D160" s="2">
        <v>41.643999999999998</v>
      </c>
      <c r="E160" s="2" t="s">
        <v>975</v>
      </c>
      <c r="F160" s="2">
        <v>41.643999999999998</v>
      </c>
      <c r="G160" s="2" t="s">
        <v>652</v>
      </c>
      <c r="H160" s="2" t="s">
        <v>650</v>
      </c>
      <c r="I160" s="2" t="s">
        <v>652</v>
      </c>
      <c r="J160" s="2" t="s">
        <v>650</v>
      </c>
    </row>
    <row r="161" spans="1:10" ht="15" customHeight="1" x14ac:dyDescent="0.25">
      <c r="A161" s="2" t="s">
        <v>259</v>
      </c>
      <c r="B161" s="2" t="s">
        <v>261</v>
      </c>
      <c r="C161" s="2">
        <v>2015</v>
      </c>
      <c r="D161" s="2" t="s">
        <v>650</v>
      </c>
      <c r="E161" s="2" t="s">
        <v>651</v>
      </c>
      <c r="F161" s="2" t="s">
        <v>650</v>
      </c>
      <c r="G161" s="2" t="s">
        <v>651</v>
      </c>
      <c r="H161" s="2" t="s">
        <v>650</v>
      </c>
      <c r="I161" s="2" t="s">
        <v>651</v>
      </c>
      <c r="J161" s="2" t="s">
        <v>650</v>
      </c>
    </row>
    <row r="162" spans="1:10" ht="15" customHeight="1" x14ac:dyDescent="0.25">
      <c r="A162" s="2" t="s">
        <v>262</v>
      </c>
      <c r="B162" s="2" t="s">
        <v>263</v>
      </c>
      <c r="C162" s="2">
        <v>2015</v>
      </c>
      <c r="D162" s="2">
        <v>34.173999999999999</v>
      </c>
      <c r="E162" s="2" t="s">
        <v>976</v>
      </c>
      <c r="F162" s="2">
        <v>34.173999999999999</v>
      </c>
      <c r="G162" s="2" t="s">
        <v>651</v>
      </c>
      <c r="H162" s="2" t="s">
        <v>650</v>
      </c>
      <c r="I162" s="2" t="s">
        <v>651</v>
      </c>
      <c r="J162" s="2" t="s">
        <v>650</v>
      </c>
    </row>
    <row r="163" spans="1:10" ht="15" customHeight="1" x14ac:dyDescent="0.25">
      <c r="A163" s="2" t="s">
        <v>262</v>
      </c>
      <c r="B163" s="2" t="s">
        <v>264</v>
      </c>
      <c r="C163" s="2">
        <v>2015</v>
      </c>
      <c r="D163" s="2" t="s">
        <v>650</v>
      </c>
      <c r="E163" s="2" t="s">
        <v>651</v>
      </c>
      <c r="F163" s="2" t="s">
        <v>650</v>
      </c>
      <c r="G163" s="2" t="s">
        <v>651</v>
      </c>
      <c r="H163" s="2" t="s">
        <v>650</v>
      </c>
      <c r="I163" s="2" t="s">
        <v>651</v>
      </c>
      <c r="J163" s="2" t="s">
        <v>650</v>
      </c>
    </row>
    <row r="164" spans="1:10" ht="15" customHeight="1" x14ac:dyDescent="0.25">
      <c r="A164" s="2" t="s">
        <v>265</v>
      </c>
      <c r="B164" s="2" t="s">
        <v>266</v>
      </c>
      <c r="C164" s="2">
        <v>2015</v>
      </c>
      <c r="D164" s="2" t="s">
        <v>650</v>
      </c>
      <c r="E164" s="2" t="s">
        <v>651</v>
      </c>
      <c r="F164" s="2" t="s">
        <v>650</v>
      </c>
      <c r="G164" s="2" t="s">
        <v>651</v>
      </c>
      <c r="H164" s="2" t="s">
        <v>650</v>
      </c>
      <c r="I164" s="2" t="s">
        <v>651</v>
      </c>
      <c r="J164" s="2" t="s">
        <v>650</v>
      </c>
    </row>
    <row r="165" spans="1:10" ht="15" customHeight="1" x14ac:dyDescent="0.25">
      <c r="A165" s="2" t="s">
        <v>267</v>
      </c>
      <c r="B165" s="2" t="s">
        <v>268</v>
      </c>
      <c r="C165" s="2">
        <v>2015</v>
      </c>
      <c r="D165" s="2" t="s">
        <v>650</v>
      </c>
      <c r="E165" s="2" t="s">
        <v>651</v>
      </c>
      <c r="F165" s="2" t="s">
        <v>650</v>
      </c>
      <c r="G165" s="2" t="s">
        <v>651</v>
      </c>
      <c r="H165" s="2" t="s">
        <v>650</v>
      </c>
      <c r="I165" s="2" t="s">
        <v>651</v>
      </c>
      <c r="J165" s="2" t="s">
        <v>650</v>
      </c>
    </row>
    <row r="166" spans="1:10" ht="15" customHeight="1" x14ac:dyDescent="0.25">
      <c r="A166" s="2" t="s">
        <v>267</v>
      </c>
      <c r="B166" s="2" t="s">
        <v>269</v>
      </c>
      <c r="C166" s="2">
        <v>2015</v>
      </c>
      <c r="D166" s="2" t="s">
        <v>650</v>
      </c>
      <c r="E166" s="2" t="s">
        <v>651</v>
      </c>
      <c r="F166" s="2" t="s">
        <v>650</v>
      </c>
      <c r="G166" s="2" t="s">
        <v>651</v>
      </c>
      <c r="H166" s="2" t="s">
        <v>650</v>
      </c>
      <c r="I166" s="2" t="s">
        <v>651</v>
      </c>
      <c r="J166" s="2" t="s">
        <v>650</v>
      </c>
    </row>
    <row r="167" spans="1:10" ht="15" customHeight="1" x14ac:dyDescent="0.25">
      <c r="A167" s="2" t="s">
        <v>267</v>
      </c>
      <c r="B167" s="2" t="s">
        <v>270</v>
      </c>
      <c r="C167" s="2">
        <v>2015</v>
      </c>
      <c r="D167" s="2" t="s">
        <v>650</v>
      </c>
      <c r="E167" s="2" t="s">
        <v>651</v>
      </c>
      <c r="F167" s="2" t="s">
        <v>650</v>
      </c>
      <c r="G167" s="2" t="s">
        <v>651</v>
      </c>
      <c r="H167" s="2" t="s">
        <v>650</v>
      </c>
      <c r="I167" s="2" t="s">
        <v>651</v>
      </c>
      <c r="J167" s="2" t="s">
        <v>650</v>
      </c>
    </row>
    <row r="168" spans="1:10" ht="15" customHeight="1" x14ac:dyDescent="0.25">
      <c r="A168" s="2" t="s">
        <v>267</v>
      </c>
      <c r="B168" s="2" t="s">
        <v>271</v>
      </c>
      <c r="C168" s="2">
        <v>2015</v>
      </c>
      <c r="D168" s="2" t="s">
        <v>650</v>
      </c>
      <c r="E168" s="2" t="s">
        <v>651</v>
      </c>
      <c r="F168" s="2" t="s">
        <v>650</v>
      </c>
      <c r="G168" s="2" t="s">
        <v>651</v>
      </c>
      <c r="H168" s="2" t="s">
        <v>650</v>
      </c>
      <c r="I168" s="2" t="s">
        <v>651</v>
      </c>
      <c r="J168" s="2" t="s">
        <v>650</v>
      </c>
    </row>
    <row r="169" spans="1:10" ht="15" customHeight="1" x14ac:dyDescent="0.25">
      <c r="A169" s="2" t="s">
        <v>272</v>
      </c>
      <c r="B169" s="2" t="s">
        <v>273</v>
      </c>
      <c r="C169" s="2">
        <v>2015</v>
      </c>
      <c r="D169" s="2" t="s">
        <v>650</v>
      </c>
      <c r="E169" s="2" t="s">
        <v>652</v>
      </c>
      <c r="F169" s="2" t="s">
        <v>650</v>
      </c>
      <c r="G169" s="2" t="s">
        <v>652</v>
      </c>
      <c r="H169" s="2" t="s">
        <v>650</v>
      </c>
      <c r="I169" s="2" t="s">
        <v>652</v>
      </c>
      <c r="J169" s="2" t="s">
        <v>650</v>
      </c>
    </row>
    <row r="170" spans="1:10" ht="15" customHeight="1" x14ac:dyDescent="0.25">
      <c r="A170" s="2" t="s">
        <v>272</v>
      </c>
      <c r="B170" s="2" t="s">
        <v>274</v>
      </c>
      <c r="C170" s="2">
        <v>2015</v>
      </c>
      <c r="D170" s="2">
        <v>140.113</v>
      </c>
      <c r="E170" s="2" t="s">
        <v>977</v>
      </c>
      <c r="F170" s="2">
        <v>99.167000000000002</v>
      </c>
      <c r="G170" s="2" t="s">
        <v>978</v>
      </c>
      <c r="H170" s="2">
        <v>40.945999999999998</v>
      </c>
      <c r="I170" s="2" t="s">
        <v>650</v>
      </c>
      <c r="J170" s="2" t="s">
        <v>650</v>
      </c>
    </row>
    <row r="171" spans="1:10" ht="15" customHeight="1" x14ac:dyDescent="0.25">
      <c r="A171" s="2" t="s">
        <v>275</v>
      </c>
      <c r="B171" s="2" t="s">
        <v>276</v>
      </c>
      <c r="C171" s="2">
        <v>2015</v>
      </c>
      <c r="D171" s="2">
        <v>60.296999999999997</v>
      </c>
      <c r="E171" s="2" t="s">
        <v>979</v>
      </c>
      <c r="F171" s="2">
        <v>36.805</v>
      </c>
      <c r="G171" s="2" t="s">
        <v>980</v>
      </c>
      <c r="H171" s="2">
        <v>23.492000000000001</v>
      </c>
      <c r="I171" s="2" t="s">
        <v>651</v>
      </c>
      <c r="J171" s="2" t="s">
        <v>650</v>
      </c>
    </row>
    <row r="172" spans="1:10" ht="15" customHeight="1" x14ac:dyDescent="0.25">
      <c r="A172" s="2" t="s">
        <v>277</v>
      </c>
      <c r="B172" s="2" t="s">
        <v>278</v>
      </c>
      <c r="C172" s="2">
        <v>2015</v>
      </c>
      <c r="D172" s="2" t="s">
        <v>650</v>
      </c>
      <c r="E172" s="2" t="s">
        <v>651</v>
      </c>
      <c r="F172" s="2" t="s">
        <v>650</v>
      </c>
      <c r="G172" s="2" t="s">
        <v>651</v>
      </c>
      <c r="H172" s="2" t="s">
        <v>650</v>
      </c>
      <c r="I172" s="2" t="s">
        <v>651</v>
      </c>
      <c r="J172" s="2" t="s">
        <v>650</v>
      </c>
    </row>
    <row r="173" spans="1:10" ht="15" customHeight="1" x14ac:dyDescent="0.25">
      <c r="A173" s="2" t="s">
        <v>277</v>
      </c>
      <c r="B173" s="2" t="s">
        <v>279</v>
      </c>
      <c r="C173" s="2">
        <v>2015</v>
      </c>
      <c r="D173" s="2" t="s">
        <v>650</v>
      </c>
      <c r="E173" s="2" t="s">
        <v>651</v>
      </c>
      <c r="F173" s="2" t="s">
        <v>650</v>
      </c>
      <c r="G173" s="2" t="s">
        <v>651</v>
      </c>
      <c r="H173" s="2" t="s">
        <v>650</v>
      </c>
      <c r="I173" s="2" t="s">
        <v>651</v>
      </c>
      <c r="J173" s="2" t="s">
        <v>650</v>
      </c>
    </row>
    <row r="174" spans="1:10" ht="15" customHeight="1" x14ac:dyDescent="0.25">
      <c r="A174" s="2" t="s">
        <v>277</v>
      </c>
      <c r="B174" s="2" t="s">
        <v>280</v>
      </c>
      <c r="C174" s="2">
        <v>2015</v>
      </c>
      <c r="D174" s="2" t="s">
        <v>650</v>
      </c>
      <c r="E174" s="2" t="s">
        <v>651</v>
      </c>
      <c r="F174" s="2" t="s">
        <v>650</v>
      </c>
      <c r="G174" s="2" t="s">
        <v>651</v>
      </c>
      <c r="H174" s="2" t="s">
        <v>650</v>
      </c>
      <c r="I174" s="2" t="s">
        <v>651</v>
      </c>
      <c r="J174" s="2" t="s">
        <v>650</v>
      </c>
    </row>
    <row r="175" spans="1:10" ht="15" customHeight="1" x14ac:dyDescent="0.25">
      <c r="A175" s="2" t="s">
        <v>277</v>
      </c>
      <c r="B175" s="2" t="s">
        <v>281</v>
      </c>
      <c r="C175" s="2">
        <v>2015</v>
      </c>
      <c r="D175" s="2" t="s">
        <v>650</v>
      </c>
      <c r="E175" s="2" t="s">
        <v>651</v>
      </c>
      <c r="F175" s="2" t="s">
        <v>650</v>
      </c>
      <c r="G175" s="2" t="s">
        <v>651</v>
      </c>
      <c r="H175" s="2" t="s">
        <v>650</v>
      </c>
      <c r="I175" s="2" t="s">
        <v>651</v>
      </c>
      <c r="J175" s="2" t="s">
        <v>650</v>
      </c>
    </row>
    <row r="176" spans="1:10" ht="15" customHeight="1" x14ac:dyDescent="0.25">
      <c r="A176" s="2" t="s">
        <v>277</v>
      </c>
      <c r="B176" s="2" t="s">
        <v>282</v>
      </c>
      <c r="C176" s="2">
        <v>2015</v>
      </c>
      <c r="D176" s="2" t="s">
        <v>650</v>
      </c>
      <c r="E176" s="2" t="s">
        <v>651</v>
      </c>
      <c r="F176" s="2" t="s">
        <v>650</v>
      </c>
      <c r="G176" s="2" t="s">
        <v>651</v>
      </c>
      <c r="H176" s="2" t="s">
        <v>650</v>
      </c>
      <c r="I176" s="2" t="s">
        <v>651</v>
      </c>
      <c r="J176" s="2" t="s">
        <v>650</v>
      </c>
    </row>
    <row r="177" spans="1:10" ht="15" customHeight="1" x14ac:dyDescent="0.25">
      <c r="A177" s="2" t="s">
        <v>277</v>
      </c>
      <c r="B177" s="2" t="s">
        <v>283</v>
      </c>
      <c r="C177" s="2">
        <v>2015</v>
      </c>
      <c r="D177" s="2" t="s">
        <v>650</v>
      </c>
      <c r="E177" s="2" t="s">
        <v>651</v>
      </c>
      <c r="F177" s="2" t="s">
        <v>650</v>
      </c>
      <c r="G177" s="2" t="s">
        <v>651</v>
      </c>
      <c r="H177" s="2" t="s">
        <v>650</v>
      </c>
      <c r="I177" s="2" t="s">
        <v>651</v>
      </c>
      <c r="J177" s="2" t="s">
        <v>650</v>
      </c>
    </row>
    <row r="178" spans="1:10" ht="15" customHeight="1" x14ac:dyDescent="0.25">
      <c r="A178" s="2" t="s">
        <v>277</v>
      </c>
      <c r="B178" s="2" t="s">
        <v>284</v>
      </c>
      <c r="C178" s="2">
        <v>2015</v>
      </c>
      <c r="D178" s="2" t="s">
        <v>650</v>
      </c>
      <c r="E178" s="2" t="s">
        <v>651</v>
      </c>
      <c r="F178" s="2" t="s">
        <v>650</v>
      </c>
      <c r="G178" s="2" t="s">
        <v>651</v>
      </c>
      <c r="H178" s="2" t="s">
        <v>650</v>
      </c>
      <c r="I178" s="2" t="s">
        <v>651</v>
      </c>
      <c r="J178" s="2" t="s">
        <v>650</v>
      </c>
    </row>
    <row r="179" spans="1:10" ht="15" customHeight="1" x14ac:dyDescent="0.25">
      <c r="A179" s="2" t="s">
        <v>277</v>
      </c>
      <c r="B179" s="2" t="s">
        <v>285</v>
      </c>
      <c r="C179" s="2">
        <v>2015</v>
      </c>
      <c r="D179" s="2" t="s">
        <v>650</v>
      </c>
      <c r="E179" s="2" t="s">
        <v>651</v>
      </c>
      <c r="F179" s="2" t="s">
        <v>650</v>
      </c>
      <c r="G179" s="2" t="s">
        <v>651</v>
      </c>
      <c r="H179" s="2" t="s">
        <v>650</v>
      </c>
      <c r="I179" s="2" t="s">
        <v>651</v>
      </c>
      <c r="J179" s="2" t="s">
        <v>650</v>
      </c>
    </row>
    <row r="180" spans="1:10" ht="15" customHeight="1" x14ac:dyDescent="0.25">
      <c r="A180" s="2" t="s">
        <v>286</v>
      </c>
      <c r="B180" s="2" t="s">
        <v>287</v>
      </c>
      <c r="C180" s="2">
        <v>2015</v>
      </c>
      <c r="D180" s="2" t="s">
        <v>650</v>
      </c>
      <c r="E180" s="2" t="s">
        <v>651</v>
      </c>
      <c r="F180" s="2" t="s">
        <v>650</v>
      </c>
      <c r="G180" s="2" t="s">
        <v>651</v>
      </c>
      <c r="H180" s="2" t="s">
        <v>650</v>
      </c>
      <c r="I180" s="2" t="s">
        <v>651</v>
      </c>
      <c r="J180" s="2" t="s">
        <v>650</v>
      </c>
    </row>
    <row r="181" spans="1:10" ht="15" customHeight="1" x14ac:dyDescent="0.25">
      <c r="A181" s="2" t="s">
        <v>291</v>
      </c>
      <c r="B181" s="2" t="s">
        <v>10</v>
      </c>
      <c r="C181" s="2">
        <v>2015</v>
      </c>
      <c r="D181" s="2" t="s">
        <v>650</v>
      </c>
      <c r="E181" s="2" t="s">
        <v>651</v>
      </c>
      <c r="F181" s="2" t="s">
        <v>650</v>
      </c>
      <c r="G181" s="2" t="s">
        <v>651</v>
      </c>
      <c r="H181" s="2" t="s">
        <v>650</v>
      </c>
      <c r="I181" s="2" t="s">
        <v>651</v>
      </c>
      <c r="J181" s="2" t="s">
        <v>650</v>
      </c>
    </row>
    <row r="182" spans="1:10" ht="15" customHeight="1" x14ac:dyDescent="0.25">
      <c r="A182" s="2" t="s">
        <v>291</v>
      </c>
      <c r="B182" s="2" t="s">
        <v>292</v>
      </c>
      <c r="C182" s="2">
        <v>2015</v>
      </c>
      <c r="D182" s="2" t="s">
        <v>650</v>
      </c>
      <c r="E182" s="2" t="s">
        <v>651</v>
      </c>
      <c r="F182" s="2" t="s">
        <v>650</v>
      </c>
      <c r="G182" s="2" t="s">
        <v>651</v>
      </c>
      <c r="H182" s="2" t="s">
        <v>650</v>
      </c>
      <c r="I182" s="2" t="s">
        <v>651</v>
      </c>
      <c r="J182" s="2" t="s">
        <v>650</v>
      </c>
    </row>
    <row r="183" spans="1:10" ht="15" customHeight="1" x14ac:dyDescent="0.25">
      <c r="A183" s="2" t="s">
        <v>291</v>
      </c>
      <c r="B183" s="2" t="s">
        <v>293</v>
      </c>
      <c r="C183" s="2">
        <v>2015</v>
      </c>
      <c r="D183" s="2" t="s">
        <v>650</v>
      </c>
      <c r="E183" s="2" t="s">
        <v>651</v>
      </c>
      <c r="F183" s="2" t="s">
        <v>650</v>
      </c>
      <c r="G183" s="2" t="s">
        <v>651</v>
      </c>
      <c r="H183" s="2" t="s">
        <v>650</v>
      </c>
      <c r="I183" s="2" t="s">
        <v>651</v>
      </c>
      <c r="J183" s="2" t="s">
        <v>650</v>
      </c>
    </row>
    <row r="184" spans="1:10" ht="15" customHeight="1" x14ac:dyDescent="0.25">
      <c r="A184" s="2" t="s">
        <v>291</v>
      </c>
      <c r="B184" s="2" t="s">
        <v>294</v>
      </c>
      <c r="C184" s="2">
        <v>2015</v>
      </c>
      <c r="D184" s="2" t="s">
        <v>650</v>
      </c>
      <c r="E184" s="2" t="s">
        <v>651</v>
      </c>
      <c r="F184" s="2" t="s">
        <v>650</v>
      </c>
      <c r="G184" s="2" t="s">
        <v>651</v>
      </c>
      <c r="H184" s="2" t="s">
        <v>650</v>
      </c>
      <c r="I184" s="2" t="s">
        <v>651</v>
      </c>
      <c r="J184" s="2" t="s">
        <v>650</v>
      </c>
    </row>
    <row r="185" spans="1:10" ht="15" customHeight="1" x14ac:dyDescent="0.25">
      <c r="A185" s="2" t="s">
        <v>295</v>
      </c>
      <c r="B185" s="2" t="s">
        <v>296</v>
      </c>
      <c r="C185" s="2">
        <v>2015</v>
      </c>
      <c r="D185" s="2" t="s">
        <v>651</v>
      </c>
      <c r="E185" s="2" t="s">
        <v>651</v>
      </c>
      <c r="F185" s="2" t="s">
        <v>651</v>
      </c>
      <c r="G185" s="2" t="s">
        <v>651</v>
      </c>
      <c r="H185" s="2" t="s">
        <v>651</v>
      </c>
      <c r="I185" s="2" t="s">
        <v>651</v>
      </c>
      <c r="J185" s="2" t="s">
        <v>651</v>
      </c>
    </row>
    <row r="186" spans="1:10" ht="15" customHeight="1" x14ac:dyDescent="0.25">
      <c r="A186" s="2" t="s">
        <v>670</v>
      </c>
      <c r="B186" s="2" t="s">
        <v>665</v>
      </c>
      <c r="C186" s="2">
        <v>2015</v>
      </c>
      <c r="D186" s="2" t="s">
        <v>651</v>
      </c>
      <c r="E186" s="2" t="s">
        <v>651</v>
      </c>
      <c r="F186" s="2" t="s">
        <v>651</v>
      </c>
      <c r="G186" s="2" t="s">
        <v>651</v>
      </c>
      <c r="H186" s="2" t="s">
        <v>651</v>
      </c>
      <c r="I186" s="2" t="s">
        <v>651</v>
      </c>
      <c r="J186" s="2" t="s">
        <v>651</v>
      </c>
    </row>
    <row r="187" spans="1:10" ht="15" customHeight="1" x14ac:dyDescent="0.25">
      <c r="A187" s="2" t="s">
        <v>297</v>
      </c>
      <c r="B187" s="2" t="s">
        <v>298</v>
      </c>
      <c r="C187" s="2">
        <v>2015</v>
      </c>
      <c r="D187" s="2">
        <v>52.963999999999999</v>
      </c>
      <c r="E187" s="2" t="s">
        <v>981</v>
      </c>
      <c r="F187" s="2">
        <v>52.963999999999999</v>
      </c>
      <c r="G187" s="2" t="s">
        <v>651</v>
      </c>
      <c r="H187" s="2" t="s">
        <v>650</v>
      </c>
      <c r="I187" s="2" t="s">
        <v>651</v>
      </c>
      <c r="J187" s="2" t="s">
        <v>650</v>
      </c>
    </row>
    <row r="188" spans="1:10" ht="15" customHeight="1" x14ac:dyDescent="0.25">
      <c r="A188" s="2" t="s">
        <v>299</v>
      </c>
      <c r="B188" s="2" t="s">
        <v>300</v>
      </c>
      <c r="C188" s="2">
        <v>2015</v>
      </c>
      <c r="D188" s="2">
        <v>9.0950000000000006</v>
      </c>
      <c r="E188" s="2" t="s">
        <v>982</v>
      </c>
      <c r="F188" s="2">
        <v>9.0950000000000006</v>
      </c>
      <c r="G188" s="2" t="s">
        <v>651</v>
      </c>
      <c r="H188" s="2" t="s">
        <v>650</v>
      </c>
      <c r="I188" s="2" t="s">
        <v>651</v>
      </c>
      <c r="J188" s="2" t="s">
        <v>650</v>
      </c>
    </row>
    <row r="189" spans="1:10" ht="15" customHeight="1" x14ac:dyDescent="0.25">
      <c r="A189" s="2" t="s">
        <v>301</v>
      </c>
      <c r="B189" s="2" t="s">
        <v>302</v>
      </c>
      <c r="C189" s="2">
        <v>2015</v>
      </c>
      <c r="D189" s="2" t="s">
        <v>650</v>
      </c>
      <c r="E189" s="2" t="s">
        <v>651</v>
      </c>
      <c r="F189" s="2" t="s">
        <v>650</v>
      </c>
      <c r="G189" s="2" t="s">
        <v>651</v>
      </c>
      <c r="H189" s="2" t="s">
        <v>650</v>
      </c>
      <c r="I189" s="2" t="s">
        <v>651</v>
      </c>
      <c r="J189" s="2" t="s">
        <v>650</v>
      </c>
    </row>
    <row r="190" spans="1:10" ht="15" customHeight="1" x14ac:dyDescent="0.25">
      <c r="A190" s="2" t="s">
        <v>303</v>
      </c>
      <c r="B190" s="2" t="s">
        <v>304</v>
      </c>
      <c r="C190" s="2">
        <v>2015</v>
      </c>
      <c r="D190" s="2">
        <v>17</v>
      </c>
      <c r="E190" s="2" t="s">
        <v>983</v>
      </c>
      <c r="F190" s="2">
        <v>17</v>
      </c>
      <c r="G190" s="2" t="s">
        <v>651</v>
      </c>
      <c r="H190" s="2" t="s">
        <v>650</v>
      </c>
      <c r="I190" s="2" t="s">
        <v>651</v>
      </c>
      <c r="J190" s="2" t="s">
        <v>650</v>
      </c>
    </row>
    <row r="191" spans="1:10" ht="15" customHeight="1" x14ac:dyDescent="0.25">
      <c r="A191" s="2" t="s">
        <v>303</v>
      </c>
      <c r="B191" s="2" t="s">
        <v>305</v>
      </c>
      <c r="C191" s="2">
        <v>2015</v>
      </c>
      <c r="D191" s="2">
        <v>74.599999999999994</v>
      </c>
      <c r="E191" s="2" t="s">
        <v>749</v>
      </c>
      <c r="F191" s="2">
        <v>74.599999999999994</v>
      </c>
      <c r="G191" s="2" t="s">
        <v>651</v>
      </c>
      <c r="H191" s="2" t="s">
        <v>650</v>
      </c>
      <c r="I191" s="2" t="s">
        <v>651</v>
      </c>
      <c r="J191" s="2" t="s">
        <v>650</v>
      </c>
    </row>
    <row r="192" spans="1:10" ht="15" customHeight="1" x14ac:dyDescent="0.25">
      <c r="A192" s="2" t="s">
        <v>303</v>
      </c>
      <c r="B192" s="2" t="s">
        <v>306</v>
      </c>
      <c r="C192" s="2">
        <v>2015</v>
      </c>
      <c r="D192" s="2" t="s">
        <v>650</v>
      </c>
      <c r="E192" s="2" t="s">
        <v>651</v>
      </c>
      <c r="F192" s="2" t="s">
        <v>650</v>
      </c>
      <c r="G192" s="2" t="s">
        <v>651</v>
      </c>
      <c r="H192" s="2" t="s">
        <v>650</v>
      </c>
      <c r="I192" s="2" t="s">
        <v>651</v>
      </c>
      <c r="J192" s="2" t="s">
        <v>650</v>
      </c>
    </row>
    <row r="193" spans="1:10" ht="15" customHeight="1" x14ac:dyDescent="0.25">
      <c r="A193" s="2" t="s">
        <v>303</v>
      </c>
      <c r="B193" s="2" t="s">
        <v>307</v>
      </c>
      <c r="C193" s="2">
        <v>2015</v>
      </c>
      <c r="D193" s="2">
        <v>3.45</v>
      </c>
      <c r="E193" s="2" t="s">
        <v>749</v>
      </c>
      <c r="F193" s="2">
        <v>3.45</v>
      </c>
      <c r="G193" s="2" t="s">
        <v>651</v>
      </c>
      <c r="H193" s="2" t="s">
        <v>650</v>
      </c>
      <c r="I193" s="2" t="s">
        <v>651</v>
      </c>
      <c r="J193" s="2" t="s">
        <v>650</v>
      </c>
    </row>
    <row r="194" spans="1:10" ht="15" customHeight="1" x14ac:dyDescent="0.25">
      <c r="A194" s="2" t="s">
        <v>308</v>
      </c>
      <c r="B194" s="2" t="s">
        <v>309</v>
      </c>
      <c r="C194" s="2">
        <v>2015</v>
      </c>
      <c r="D194" s="2" t="s">
        <v>650</v>
      </c>
      <c r="E194" s="2" t="s">
        <v>651</v>
      </c>
      <c r="F194" s="2" t="s">
        <v>650</v>
      </c>
      <c r="G194" s="2" t="s">
        <v>651</v>
      </c>
      <c r="H194" s="2" t="s">
        <v>650</v>
      </c>
      <c r="I194" s="2" t="s">
        <v>651</v>
      </c>
      <c r="J194" s="2" t="s">
        <v>650</v>
      </c>
    </row>
    <row r="195" spans="1:10" ht="15" customHeight="1" x14ac:dyDescent="0.25">
      <c r="A195" s="2" t="s">
        <v>310</v>
      </c>
      <c r="B195" s="2" t="s">
        <v>311</v>
      </c>
      <c r="C195" s="2">
        <v>2015</v>
      </c>
      <c r="D195" s="2" t="s">
        <v>650</v>
      </c>
      <c r="E195" s="2" t="s">
        <v>651</v>
      </c>
      <c r="F195" s="2" t="s">
        <v>650</v>
      </c>
      <c r="G195" s="2" t="s">
        <v>651</v>
      </c>
      <c r="H195" s="2" t="s">
        <v>650</v>
      </c>
      <c r="I195" s="2" t="s">
        <v>651</v>
      </c>
      <c r="J195" s="2" t="s">
        <v>650</v>
      </c>
    </row>
    <row r="196" spans="1:10" ht="15" customHeight="1" x14ac:dyDescent="0.25">
      <c r="A196" s="2" t="s">
        <v>310</v>
      </c>
      <c r="B196" s="2" t="s">
        <v>312</v>
      </c>
      <c r="C196" s="2">
        <v>2015</v>
      </c>
      <c r="D196" s="2" t="s">
        <v>650</v>
      </c>
      <c r="E196" s="2" t="s">
        <v>651</v>
      </c>
      <c r="F196" s="2" t="s">
        <v>650</v>
      </c>
      <c r="G196" s="2" t="s">
        <v>651</v>
      </c>
      <c r="H196" s="2" t="s">
        <v>650</v>
      </c>
      <c r="I196" s="2" t="s">
        <v>651</v>
      </c>
      <c r="J196" s="2" t="s">
        <v>650</v>
      </c>
    </row>
    <row r="197" spans="1:10" ht="15" customHeight="1" x14ac:dyDescent="0.25">
      <c r="A197" s="2" t="s">
        <v>310</v>
      </c>
      <c r="B197" s="2" t="s">
        <v>313</v>
      </c>
      <c r="C197" s="2">
        <v>2015</v>
      </c>
      <c r="D197" s="2" t="s">
        <v>650</v>
      </c>
      <c r="E197" s="2" t="s">
        <v>651</v>
      </c>
      <c r="F197" s="2" t="s">
        <v>650</v>
      </c>
      <c r="G197" s="2" t="s">
        <v>651</v>
      </c>
      <c r="H197" s="2" t="s">
        <v>650</v>
      </c>
      <c r="I197" s="2" t="s">
        <v>651</v>
      </c>
      <c r="J197" s="2" t="s">
        <v>650</v>
      </c>
    </row>
    <row r="198" spans="1:10" ht="15" customHeight="1" x14ac:dyDescent="0.25">
      <c r="A198" s="2" t="s">
        <v>314</v>
      </c>
      <c r="B198" s="2" t="s">
        <v>315</v>
      </c>
      <c r="C198" s="2">
        <v>2015</v>
      </c>
      <c r="D198" s="2">
        <v>73.599999999999994</v>
      </c>
      <c r="E198" s="2" t="s">
        <v>984</v>
      </c>
      <c r="F198" s="2">
        <v>73.599999999999994</v>
      </c>
      <c r="G198" s="2" t="s">
        <v>651</v>
      </c>
      <c r="H198" s="2" t="s">
        <v>650</v>
      </c>
      <c r="I198" s="2" t="s">
        <v>651</v>
      </c>
      <c r="J198" s="2" t="s">
        <v>650</v>
      </c>
    </row>
    <row r="199" spans="1:10" ht="15" customHeight="1" x14ac:dyDescent="0.25">
      <c r="A199" s="2" t="s">
        <v>314</v>
      </c>
      <c r="B199" s="2" t="s">
        <v>316</v>
      </c>
      <c r="C199" s="2">
        <v>2015</v>
      </c>
      <c r="D199" s="2" t="s">
        <v>650</v>
      </c>
      <c r="E199" s="2" t="s">
        <v>651</v>
      </c>
      <c r="F199" s="2" t="s">
        <v>650</v>
      </c>
      <c r="G199" s="2" t="s">
        <v>651</v>
      </c>
      <c r="H199" s="2" t="s">
        <v>650</v>
      </c>
      <c r="I199" s="2" t="s">
        <v>651</v>
      </c>
      <c r="J199" s="2" t="s">
        <v>650</v>
      </c>
    </row>
    <row r="200" spans="1:10" ht="15" customHeight="1" x14ac:dyDescent="0.25">
      <c r="A200" s="2" t="s">
        <v>317</v>
      </c>
      <c r="B200" s="13" t="s">
        <v>1022</v>
      </c>
      <c r="C200" s="2">
        <v>2015</v>
      </c>
      <c r="D200" s="2" t="s">
        <v>651</v>
      </c>
      <c r="E200" s="2" t="s">
        <v>651</v>
      </c>
      <c r="F200" s="2" t="s">
        <v>651</v>
      </c>
      <c r="G200" s="2" t="s">
        <v>651</v>
      </c>
      <c r="H200" s="2" t="s">
        <v>651</v>
      </c>
      <c r="I200" s="2" t="s">
        <v>651</v>
      </c>
      <c r="J200" s="2" t="s">
        <v>651</v>
      </c>
    </row>
    <row r="201" spans="1:10" ht="15" customHeight="1" x14ac:dyDescent="0.25">
      <c r="A201" s="2" t="s">
        <v>319</v>
      </c>
      <c r="B201" s="2" t="s">
        <v>320</v>
      </c>
      <c r="C201" s="2">
        <v>2015</v>
      </c>
      <c r="D201" s="2" t="s">
        <v>650</v>
      </c>
      <c r="E201" s="2" t="s">
        <v>651</v>
      </c>
      <c r="F201" s="2" t="s">
        <v>650</v>
      </c>
      <c r="G201" s="2" t="s">
        <v>651</v>
      </c>
      <c r="H201" s="2" t="s">
        <v>650</v>
      </c>
      <c r="I201" s="2" t="s">
        <v>651</v>
      </c>
      <c r="J201" s="2" t="s">
        <v>650</v>
      </c>
    </row>
    <row r="202" spans="1:10" ht="15" customHeight="1" x14ac:dyDescent="0.25">
      <c r="A202" s="2" t="s">
        <v>321</v>
      </c>
      <c r="B202" s="2" t="s">
        <v>322</v>
      </c>
      <c r="C202" s="2">
        <v>2015</v>
      </c>
      <c r="D202" s="2" t="s">
        <v>650</v>
      </c>
      <c r="E202" s="2" t="s">
        <v>650</v>
      </c>
      <c r="F202" s="2" t="s">
        <v>650</v>
      </c>
      <c r="G202" s="2" t="s">
        <v>650</v>
      </c>
      <c r="H202" s="2" t="s">
        <v>650</v>
      </c>
      <c r="I202" s="2" t="s">
        <v>650</v>
      </c>
      <c r="J202" s="2" t="s">
        <v>650</v>
      </c>
    </row>
    <row r="203" spans="1:10" ht="15" customHeight="1" x14ac:dyDescent="0.25">
      <c r="A203" s="2" t="s">
        <v>321</v>
      </c>
      <c r="B203" s="2" t="s">
        <v>323</v>
      </c>
      <c r="C203" s="2">
        <v>2015</v>
      </c>
      <c r="D203" s="2" t="s">
        <v>650</v>
      </c>
      <c r="E203" s="2" t="s">
        <v>650</v>
      </c>
      <c r="F203" s="2" t="s">
        <v>650</v>
      </c>
      <c r="G203" s="2" t="s">
        <v>650</v>
      </c>
      <c r="H203" s="2" t="s">
        <v>650</v>
      </c>
      <c r="I203" s="2" t="s">
        <v>650</v>
      </c>
      <c r="J203" s="2" t="s">
        <v>650</v>
      </c>
    </row>
    <row r="204" spans="1:10" ht="15" customHeight="1" x14ac:dyDescent="0.25">
      <c r="A204" s="2" t="s">
        <v>321</v>
      </c>
      <c r="B204" s="2" t="s">
        <v>324</v>
      </c>
      <c r="C204" s="2">
        <v>2015</v>
      </c>
      <c r="D204" s="2" t="s">
        <v>650</v>
      </c>
      <c r="E204" s="2" t="s">
        <v>651</v>
      </c>
      <c r="F204" s="2" t="s">
        <v>650</v>
      </c>
      <c r="G204" s="2" t="s">
        <v>651</v>
      </c>
      <c r="H204" s="2" t="s">
        <v>650</v>
      </c>
      <c r="I204" s="2" t="s">
        <v>651</v>
      </c>
      <c r="J204" s="2" t="s">
        <v>650</v>
      </c>
    </row>
    <row r="205" spans="1:10" ht="15" customHeight="1" x14ac:dyDescent="0.25">
      <c r="A205" s="2" t="s">
        <v>327</v>
      </c>
      <c r="B205" s="2" t="s">
        <v>328</v>
      </c>
      <c r="C205" s="2">
        <v>2015</v>
      </c>
      <c r="D205" s="2" t="s">
        <v>650</v>
      </c>
      <c r="E205" s="2" t="s">
        <v>651</v>
      </c>
      <c r="F205" s="2" t="s">
        <v>650</v>
      </c>
      <c r="G205" s="2" t="s">
        <v>651</v>
      </c>
      <c r="H205" s="2" t="s">
        <v>650</v>
      </c>
      <c r="I205" s="2" t="s">
        <v>651</v>
      </c>
      <c r="J205" s="2" t="s">
        <v>650</v>
      </c>
    </row>
    <row r="206" spans="1:10" ht="15" customHeight="1" x14ac:dyDescent="0.25">
      <c r="A206" s="2" t="s">
        <v>329</v>
      </c>
      <c r="B206" s="2" t="s">
        <v>330</v>
      </c>
      <c r="C206" s="2">
        <v>2015</v>
      </c>
      <c r="D206" s="2" t="s">
        <v>650</v>
      </c>
      <c r="E206" s="2" t="s">
        <v>651</v>
      </c>
      <c r="F206" s="2" t="s">
        <v>650</v>
      </c>
      <c r="G206" s="2" t="s">
        <v>651</v>
      </c>
      <c r="H206" s="2" t="s">
        <v>650</v>
      </c>
      <c r="I206" s="2" t="s">
        <v>651</v>
      </c>
      <c r="J206" s="2" t="s">
        <v>650</v>
      </c>
    </row>
    <row r="207" spans="1:10" ht="15" customHeight="1" x14ac:dyDescent="0.25">
      <c r="A207" s="2" t="s">
        <v>331</v>
      </c>
      <c r="B207" s="2" t="s">
        <v>332</v>
      </c>
      <c r="C207" s="2">
        <v>2015</v>
      </c>
      <c r="D207" s="2" t="s">
        <v>651</v>
      </c>
      <c r="E207" s="2" t="s">
        <v>651</v>
      </c>
      <c r="F207" s="2" t="s">
        <v>651</v>
      </c>
      <c r="G207" s="2" t="s">
        <v>651</v>
      </c>
      <c r="H207" s="2" t="s">
        <v>651</v>
      </c>
      <c r="I207" s="2" t="s">
        <v>651</v>
      </c>
      <c r="J207" s="2" t="s">
        <v>651</v>
      </c>
    </row>
    <row r="208" spans="1:10" ht="15" customHeight="1" x14ac:dyDescent="0.25">
      <c r="A208" s="2" t="s">
        <v>333</v>
      </c>
      <c r="B208" s="2" t="s">
        <v>334</v>
      </c>
      <c r="C208" s="2">
        <v>2015</v>
      </c>
      <c r="D208" s="2" t="s">
        <v>650</v>
      </c>
      <c r="E208" s="2" t="s">
        <v>651</v>
      </c>
      <c r="F208" s="2" t="s">
        <v>650</v>
      </c>
      <c r="G208" s="2" t="s">
        <v>651</v>
      </c>
      <c r="H208" s="2" t="s">
        <v>650</v>
      </c>
      <c r="I208" s="2" t="s">
        <v>651</v>
      </c>
      <c r="J208" s="2" t="s">
        <v>650</v>
      </c>
    </row>
    <row r="209" spans="1:10" ht="15" customHeight="1" x14ac:dyDescent="0.25">
      <c r="A209" s="2" t="s">
        <v>333</v>
      </c>
      <c r="B209" s="2" t="s">
        <v>335</v>
      </c>
      <c r="C209" s="2">
        <v>2015</v>
      </c>
      <c r="D209" s="2" t="s">
        <v>650</v>
      </c>
      <c r="E209" s="2" t="s">
        <v>651</v>
      </c>
      <c r="F209" s="2" t="s">
        <v>650</v>
      </c>
      <c r="G209" s="2" t="s">
        <v>651</v>
      </c>
      <c r="H209" s="2" t="s">
        <v>650</v>
      </c>
      <c r="I209" s="2" t="s">
        <v>651</v>
      </c>
      <c r="J209" s="2" t="s">
        <v>650</v>
      </c>
    </row>
    <row r="210" spans="1:10" ht="15" customHeight="1" x14ac:dyDescent="0.25">
      <c r="A210" s="2" t="s">
        <v>333</v>
      </c>
      <c r="B210" s="2" t="s">
        <v>336</v>
      </c>
      <c r="C210" s="2">
        <v>2015</v>
      </c>
      <c r="D210" s="2" t="s">
        <v>650</v>
      </c>
      <c r="E210" s="2" t="s">
        <v>985</v>
      </c>
      <c r="F210" s="2" t="s">
        <v>651</v>
      </c>
      <c r="G210" s="2" t="s">
        <v>652</v>
      </c>
      <c r="H210" s="2" t="s">
        <v>651</v>
      </c>
      <c r="I210" s="2" t="s">
        <v>652</v>
      </c>
      <c r="J210" s="2" t="s">
        <v>651</v>
      </c>
    </row>
    <row r="211" spans="1:10" ht="15" customHeight="1" x14ac:dyDescent="0.25">
      <c r="A211" s="2" t="s">
        <v>333</v>
      </c>
      <c r="B211" s="2" t="s">
        <v>337</v>
      </c>
      <c r="C211" s="2">
        <v>2015</v>
      </c>
      <c r="D211" s="2" t="s">
        <v>650</v>
      </c>
      <c r="E211" s="2" t="s">
        <v>651</v>
      </c>
      <c r="F211" s="2" t="s">
        <v>650</v>
      </c>
      <c r="G211" s="2" t="s">
        <v>651</v>
      </c>
      <c r="H211" s="2" t="s">
        <v>650</v>
      </c>
      <c r="I211" s="2" t="s">
        <v>651</v>
      </c>
      <c r="J211" s="2" t="s">
        <v>650</v>
      </c>
    </row>
    <row r="212" spans="1:10" ht="15" customHeight="1" x14ac:dyDescent="0.25">
      <c r="A212" s="2" t="s">
        <v>338</v>
      </c>
      <c r="B212" s="2" t="s">
        <v>339</v>
      </c>
      <c r="C212" s="2">
        <v>2015</v>
      </c>
      <c r="D212" s="2" t="s">
        <v>650</v>
      </c>
      <c r="E212" s="2" t="s">
        <v>651</v>
      </c>
      <c r="F212" s="2" t="s">
        <v>650</v>
      </c>
      <c r="G212" s="2" t="s">
        <v>651</v>
      </c>
      <c r="H212" s="2" t="s">
        <v>650</v>
      </c>
      <c r="I212" s="2" t="s">
        <v>651</v>
      </c>
      <c r="J212" s="2" t="s">
        <v>650</v>
      </c>
    </row>
    <row r="213" spans="1:10" ht="15" customHeight="1" x14ac:dyDescent="0.25">
      <c r="A213" s="2" t="s">
        <v>338</v>
      </c>
      <c r="B213" s="2" t="s">
        <v>340</v>
      </c>
      <c r="C213" s="2">
        <v>2015</v>
      </c>
      <c r="D213" s="2" t="s">
        <v>650</v>
      </c>
      <c r="E213" s="2" t="s">
        <v>651</v>
      </c>
      <c r="F213" s="2" t="s">
        <v>650</v>
      </c>
      <c r="G213" s="2" t="s">
        <v>651</v>
      </c>
      <c r="H213" s="2" t="s">
        <v>650</v>
      </c>
      <c r="I213" s="2" t="s">
        <v>651</v>
      </c>
      <c r="J213" s="2" t="s">
        <v>650</v>
      </c>
    </row>
    <row r="214" spans="1:10" ht="15" customHeight="1" x14ac:dyDescent="0.25">
      <c r="A214" s="2" t="s">
        <v>338</v>
      </c>
      <c r="B214" s="2" t="s">
        <v>341</v>
      </c>
      <c r="C214" s="2">
        <v>2015</v>
      </c>
      <c r="D214" s="2" t="s">
        <v>650</v>
      </c>
      <c r="E214" s="2" t="s">
        <v>651</v>
      </c>
      <c r="F214" s="2" t="s">
        <v>650</v>
      </c>
      <c r="G214" s="2" t="s">
        <v>651</v>
      </c>
      <c r="H214" s="2" t="s">
        <v>650</v>
      </c>
      <c r="I214" s="2" t="s">
        <v>651</v>
      </c>
      <c r="J214" s="2" t="s">
        <v>650</v>
      </c>
    </row>
    <row r="215" spans="1:10" ht="15" customHeight="1" x14ac:dyDescent="0.25">
      <c r="A215" s="2" t="s">
        <v>351</v>
      </c>
      <c r="B215" s="2" t="s">
        <v>352</v>
      </c>
      <c r="C215" s="2">
        <v>2015</v>
      </c>
      <c r="D215" s="2">
        <v>0.1</v>
      </c>
      <c r="E215" s="2" t="s">
        <v>986</v>
      </c>
      <c r="F215" s="2">
        <v>0.1</v>
      </c>
      <c r="G215" s="2" t="s">
        <v>651</v>
      </c>
      <c r="H215" s="2" t="s">
        <v>650</v>
      </c>
      <c r="I215" s="2" t="s">
        <v>651</v>
      </c>
      <c r="J215" s="2" t="s">
        <v>650</v>
      </c>
    </row>
    <row r="216" spans="1:10" ht="15" customHeight="1" x14ac:dyDescent="0.25">
      <c r="A216" s="2" t="s">
        <v>353</v>
      </c>
      <c r="B216" s="2" t="s">
        <v>354</v>
      </c>
      <c r="C216" s="2">
        <v>2015</v>
      </c>
      <c r="D216" s="2">
        <v>13.406000000000001</v>
      </c>
      <c r="E216" s="2" t="s">
        <v>987</v>
      </c>
      <c r="F216" s="2">
        <v>13.406000000000001</v>
      </c>
      <c r="G216" s="2" t="s">
        <v>651</v>
      </c>
      <c r="H216" s="2" t="s">
        <v>650</v>
      </c>
      <c r="I216" s="2" t="s">
        <v>651</v>
      </c>
      <c r="J216" s="2" t="s">
        <v>650</v>
      </c>
    </row>
    <row r="217" spans="1:10" ht="15" customHeight="1" x14ac:dyDescent="0.25">
      <c r="A217" s="2" t="s">
        <v>353</v>
      </c>
      <c r="B217" s="2" t="s">
        <v>355</v>
      </c>
      <c r="C217" s="2">
        <v>2015</v>
      </c>
      <c r="D217" s="2" t="s">
        <v>650</v>
      </c>
      <c r="E217" s="2" t="s">
        <v>651</v>
      </c>
      <c r="F217" s="2" t="s">
        <v>650</v>
      </c>
      <c r="G217" s="2" t="s">
        <v>651</v>
      </c>
      <c r="H217" s="2" t="s">
        <v>650</v>
      </c>
      <c r="I217" s="2" t="s">
        <v>651</v>
      </c>
      <c r="J217" s="2" t="s">
        <v>650</v>
      </c>
    </row>
    <row r="218" spans="1:10" ht="15" customHeight="1" x14ac:dyDescent="0.25">
      <c r="A218" s="2" t="s">
        <v>353</v>
      </c>
      <c r="B218" s="2" t="s">
        <v>356</v>
      </c>
      <c r="C218" s="2">
        <v>2015</v>
      </c>
      <c r="D218" s="2" t="s">
        <v>650</v>
      </c>
      <c r="E218" s="2" t="s">
        <v>651</v>
      </c>
      <c r="F218" s="2" t="s">
        <v>650</v>
      </c>
      <c r="G218" s="2" t="s">
        <v>651</v>
      </c>
      <c r="H218" s="2" t="s">
        <v>650</v>
      </c>
      <c r="I218" s="2" t="s">
        <v>651</v>
      </c>
      <c r="J218" s="2" t="s">
        <v>650</v>
      </c>
    </row>
    <row r="219" spans="1:10" ht="15" customHeight="1" x14ac:dyDescent="0.25">
      <c r="A219" s="2" t="s">
        <v>357</v>
      </c>
      <c r="B219" s="2" t="s">
        <v>358</v>
      </c>
      <c r="C219" s="2">
        <v>2015</v>
      </c>
      <c r="D219" s="2" t="s">
        <v>650</v>
      </c>
      <c r="E219" s="2" t="s">
        <v>651</v>
      </c>
      <c r="F219" s="2" t="s">
        <v>650</v>
      </c>
      <c r="G219" s="2" t="s">
        <v>651</v>
      </c>
      <c r="H219" s="2" t="s">
        <v>650</v>
      </c>
      <c r="I219" s="2" t="s">
        <v>651</v>
      </c>
      <c r="J219" s="2" t="s">
        <v>650</v>
      </c>
    </row>
    <row r="220" spans="1:10" ht="15" customHeight="1" x14ac:dyDescent="0.25">
      <c r="A220" s="2" t="s">
        <v>359</v>
      </c>
      <c r="B220" s="2" t="s">
        <v>360</v>
      </c>
      <c r="C220" s="2">
        <v>2015</v>
      </c>
      <c r="D220" s="2" t="s">
        <v>650</v>
      </c>
      <c r="E220" s="2" t="s">
        <v>651</v>
      </c>
      <c r="F220" s="2" t="s">
        <v>650</v>
      </c>
      <c r="G220" s="2" t="s">
        <v>651</v>
      </c>
      <c r="H220" s="2" t="s">
        <v>650</v>
      </c>
      <c r="I220" s="2" t="s">
        <v>651</v>
      </c>
      <c r="J220" s="2" t="s">
        <v>650</v>
      </c>
    </row>
    <row r="221" spans="1:10" ht="15" customHeight="1" x14ac:dyDescent="0.25">
      <c r="A221" s="2" t="s">
        <v>359</v>
      </c>
      <c r="B221" s="2" t="s">
        <v>361</v>
      </c>
      <c r="C221" s="2">
        <v>2015</v>
      </c>
      <c r="D221" s="2" t="s">
        <v>650</v>
      </c>
      <c r="E221" s="2" t="s">
        <v>651</v>
      </c>
      <c r="F221" s="2" t="s">
        <v>650</v>
      </c>
      <c r="G221" s="2" t="s">
        <v>651</v>
      </c>
      <c r="H221" s="2" t="s">
        <v>650</v>
      </c>
      <c r="I221" s="2" t="s">
        <v>651</v>
      </c>
      <c r="J221" s="2" t="s">
        <v>650</v>
      </c>
    </row>
    <row r="222" spans="1:10" ht="15" customHeight="1" x14ac:dyDescent="0.25">
      <c r="A222" s="2" t="s">
        <v>359</v>
      </c>
      <c r="B222" s="2" t="s">
        <v>362</v>
      </c>
      <c r="C222" s="2">
        <v>2015</v>
      </c>
      <c r="D222" s="2" t="s">
        <v>650</v>
      </c>
      <c r="E222" s="2" t="s">
        <v>651</v>
      </c>
      <c r="F222" s="2" t="s">
        <v>650</v>
      </c>
      <c r="G222" s="2" t="s">
        <v>651</v>
      </c>
      <c r="H222" s="2" t="s">
        <v>650</v>
      </c>
      <c r="I222" s="2" t="s">
        <v>651</v>
      </c>
      <c r="J222" s="2" t="s">
        <v>650</v>
      </c>
    </row>
    <row r="223" spans="1:10" ht="15" customHeight="1" x14ac:dyDescent="0.25">
      <c r="A223" s="2" t="s">
        <v>363</v>
      </c>
      <c r="B223" s="2" t="s">
        <v>364</v>
      </c>
      <c r="C223" s="2">
        <v>2015</v>
      </c>
      <c r="D223" s="2" t="s">
        <v>650</v>
      </c>
      <c r="E223" s="2" t="s">
        <v>651</v>
      </c>
      <c r="F223" s="2" t="s">
        <v>650</v>
      </c>
      <c r="G223" s="2" t="s">
        <v>651</v>
      </c>
      <c r="H223" s="2" t="s">
        <v>650</v>
      </c>
      <c r="I223" s="2" t="s">
        <v>651</v>
      </c>
      <c r="J223" s="2" t="s">
        <v>650</v>
      </c>
    </row>
    <row r="224" spans="1:10" ht="15" customHeight="1" x14ac:dyDescent="0.25">
      <c r="A224" s="2" t="s">
        <v>365</v>
      </c>
      <c r="B224" s="2" t="s">
        <v>366</v>
      </c>
      <c r="C224" s="2">
        <v>2015</v>
      </c>
      <c r="D224" s="2">
        <v>0.4</v>
      </c>
      <c r="E224" s="2" t="s">
        <v>988</v>
      </c>
      <c r="F224" s="2">
        <v>0.4</v>
      </c>
      <c r="G224" s="2" t="s">
        <v>651</v>
      </c>
      <c r="H224" s="2" t="s">
        <v>650</v>
      </c>
      <c r="I224" s="2" t="s">
        <v>651</v>
      </c>
      <c r="J224" s="2" t="s">
        <v>650</v>
      </c>
    </row>
    <row r="225" spans="1:10" ht="15" customHeight="1" x14ac:dyDescent="0.25">
      <c r="A225" s="2" t="s">
        <v>367</v>
      </c>
      <c r="B225" s="2" t="s">
        <v>368</v>
      </c>
      <c r="C225" s="2">
        <v>2015</v>
      </c>
      <c r="D225" s="2">
        <v>88.1</v>
      </c>
      <c r="E225" s="2" t="s">
        <v>989</v>
      </c>
      <c r="F225" s="2">
        <v>88.1</v>
      </c>
      <c r="G225" s="2" t="s">
        <v>651</v>
      </c>
      <c r="H225" s="2" t="s">
        <v>650</v>
      </c>
      <c r="I225" s="2" t="s">
        <v>651</v>
      </c>
      <c r="J225" s="2" t="s">
        <v>650</v>
      </c>
    </row>
    <row r="226" spans="1:10" ht="15" customHeight="1" x14ac:dyDescent="0.25">
      <c r="A226" s="2" t="s">
        <v>674</v>
      </c>
      <c r="B226" s="2" t="s">
        <v>665</v>
      </c>
      <c r="C226" s="2">
        <v>2015</v>
      </c>
      <c r="D226" s="2" t="s">
        <v>651</v>
      </c>
      <c r="E226" s="2" t="s">
        <v>651</v>
      </c>
      <c r="F226" s="2" t="s">
        <v>651</v>
      </c>
      <c r="G226" s="2" t="s">
        <v>651</v>
      </c>
      <c r="H226" s="2" t="s">
        <v>651</v>
      </c>
      <c r="I226" s="2" t="s">
        <v>651</v>
      </c>
      <c r="J226" s="2" t="s">
        <v>651</v>
      </c>
    </row>
    <row r="227" spans="1:10" ht="15" customHeight="1" x14ac:dyDescent="0.25">
      <c r="A227" s="2" t="s">
        <v>371</v>
      </c>
      <c r="B227" s="2" t="s">
        <v>372</v>
      </c>
      <c r="C227" s="2">
        <v>2015</v>
      </c>
      <c r="D227" s="2">
        <v>11.840999999999999</v>
      </c>
      <c r="E227" s="2" t="s">
        <v>754</v>
      </c>
      <c r="F227" s="2">
        <v>11.840999999999999</v>
      </c>
      <c r="G227" s="2" t="s">
        <v>651</v>
      </c>
      <c r="H227" s="2" t="s">
        <v>650</v>
      </c>
      <c r="I227" s="2" t="s">
        <v>651</v>
      </c>
      <c r="J227" s="2" t="s">
        <v>650</v>
      </c>
    </row>
    <row r="228" spans="1:10" ht="15" customHeight="1" x14ac:dyDescent="0.25">
      <c r="A228" s="2" t="s">
        <v>373</v>
      </c>
      <c r="B228" s="2" t="s">
        <v>374</v>
      </c>
      <c r="C228" s="2">
        <v>2015</v>
      </c>
      <c r="D228" s="2" t="s">
        <v>650</v>
      </c>
      <c r="E228" s="2" t="s">
        <v>651</v>
      </c>
      <c r="F228" s="2" t="s">
        <v>650</v>
      </c>
      <c r="G228" s="2" t="s">
        <v>651</v>
      </c>
      <c r="H228" s="2" t="s">
        <v>650</v>
      </c>
      <c r="I228" s="2" t="s">
        <v>651</v>
      </c>
      <c r="J228" s="2" t="s">
        <v>650</v>
      </c>
    </row>
    <row r="229" spans="1:10" ht="15" customHeight="1" x14ac:dyDescent="0.25">
      <c r="A229" s="2" t="s">
        <v>373</v>
      </c>
      <c r="B229" s="2" t="s">
        <v>375</v>
      </c>
      <c r="C229" s="2">
        <v>2015</v>
      </c>
      <c r="D229" s="2">
        <v>257.23</v>
      </c>
      <c r="E229" s="2" t="s">
        <v>990</v>
      </c>
      <c r="F229" s="2">
        <v>245.76</v>
      </c>
      <c r="G229" s="2" t="s">
        <v>991</v>
      </c>
      <c r="H229" s="2">
        <v>11.47</v>
      </c>
      <c r="I229" s="2" t="s">
        <v>651</v>
      </c>
      <c r="J229" s="2" t="s">
        <v>650</v>
      </c>
    </row>
    <row r="230" spans="1:10" ht="15" customHeight="1" x14ac:dyDescent="0.25">
      <c r="A230" s="2" t="s">
        <v>373</v>
      </c>
      <c r="B230" s="2" t="s">
        <v>376</v>
      </c>
      <c r="C230" s="2">
        <v>2015</v>
      </c>
      <c r="D230" s="2" t="s">
        <v>650</v>
      </c>
      <c r="E230" s="2" t="s">
        <v>651</v>
      </c>
      <c r="F230" s="2" t="s">
        <v>650</v>
      </c>
      <c r="G230" s="2" t="s">
        <v>651</v>
      </c>
      <c r="H230" s="2" t="s">
        <v>650</v>
      </c>
      <c r="I230" s="2" t="s">
        <v>651</v>
      </c>
      <c r="J230" s="2" t="s">
        <v>650</v>
      </c>
    </row>
    <row r="231" spans="1:10" ht="15" customHeight="1" x14ac:dyDescent="0.25">
      <c r="A231" s="2" t="s">
        <v>373</v>
      </c>
      <c r="B231" s="2" t="s">
        <v>377</v>
      </c>
      <c r="C231" s="2">
        <v>2015</v>
      </c>
      <c r="D231" s="2" t="s">
        <v>650</v>
      </c>
      <c r="E231" s="2" t="s">
        <v>651</v>
      </c>
      <c r="F231" s="2" t="s">
        <v>650</v>
      </c>
      <c r="G231" s="2" t="s">
        <v>651</v>
      </c>
      <c r="H231" s="2" t="s">
        <v>650</v>
      </c>
      <c r="I231" s="2" t="s">
        <v>651</v>
      </c>
      <c r="J231" s="2" t="s">
        <v>650</v>
      </c>
    </row>
    <row r="232" spans="1:10" ht="15" customHeight="1" x14ac:dyDescent="0.25">
      <c r="A232" s="2" t="s">
        <v>378</v>
      </c>
      <c r="B232" s="2" t="s">
        <v>379</v>
      </c>
      <c r="C232" s="2">
        <v>2015</v>
      </c>
      <c r="D232" s="2" t="s">
        <v>651</v>
      </c>
      <c r="E232" s="2" t="s">
        <v>651</v>
      </c>
      <c r="F232" s="2" t="s">
        <v>651</v>
      </c>
      <c r="G232" s="2" t="s">
        <v>651</v>
      </c>
      <c r="H232" s="2" t="s">
        <v>651</v>
      </c>
      <c r="I232" s="2" t="s">
        <v>651</v>
      </c>
      <c r="J232" s="2" t="s">
        <v>651</v>
      </c>
    </row>
    <row r="233" spans="1:10" ht="15" customHeight="1" x14ac:dyDescent="0.25">
      <c r="A233" s="2" t="s">
        <v>380</v>
      </c>
      <c r="B233" s="2" t="s">
        <v>381</v>
      </c>
      <c r="C233" s="2">
        <v>2015</v>
      </c>
      <c r="D233" s="2" t="s">
        <v>651</v>
      </c>
      <c r="E233" s="2" t="s">
        <v>651</v>
      </c>
      <c r="F233" s="2" t="s">
        <v>651</v>
      </c>
      <c r="G233" s="2" t="s">
        <v>651</v>
      </c>
      <c r="H233" s="2" t="s">
        <v>651</v>
      </c>
      <c r="I233" s="2" t="s">
        <v>651</v>
      </c>
      <c r="J233" s="2" t="s">
        <v>651</v>
      </c>
    </row>
    <row r="234" spans="1:10" ht="15" customHeight="1" x14ac:dyDescent="0.25">
      <c r="A234" s="2" t="s">
        <v>382</v>
      </c>
      <c r="B234" s="2" t="s">
        <v>383</v>
      </c>
      <c r="C234" s="2">
        <v>2015</v>
      </c>
      <c r="D234" s="2" t="s">
        <v>650</v>
      </c>
      <c r="E234" s="2" t="s">
        <v>651</v>
      </c>
      <c r="F234" s="2" t="s">
        <v>650</v>
      </c>
      <c r="G234" s="2" t="s">
        <v>651</v>
      </c>
      <c r="H234" s="2" t="s">
        <v>650</v>
      </c>
      <c r="I234" s="2" t="s">
        <v>651</v>
      </c>
      <c r="J234" s="2" t="s">
        <v>650</v>
      </c>
    </row>
    <row r="235" spans="1:10" ht="15" customHeight="1" x14ac:dyDescent="0.25">
      <c r="A235" s="2" t="s">
        <v>382</v>
      </c>
      <c r="B235" s="2" t="s">
        <v>384</v>
      </c>
      <c r="C235" s="2">
        <v>2015</v>
      </c>
      <c r="D235" s="2" t="s">
        <v>650</v>
      </c>
      <c r="E235" s="2" t="s">
        <v>651</v>
      </c>
      <c r="F235" s="2" t="s">
        <v>650</v>
      </c>
      <c r="G235" s="2" t="s">
        <v>651</v>
      </c>
      <c r="H235" s="2" t="s">
        <v>650</v>
      </c>
      <c r="I235" s="2" t="s">
        <v>651</v>
      </c>
      <c r="J235" s="2" t="s">
        <v>650</v>
      </c>
    </row>
    <row r="236" spans="1:10" ht="15" customHeight="1" x14ac:dyDescent="0.25">
      <c r="A236" s="2" t="s">
        <v>382</v>
      </c>
      <c r="B236" s="2" t="s">
        <v>385</v>
      </c>
      <c r="C236" s="2">
        <v>2015</v>
      </c>
      <c r="D236" s="2" t="s">
        <v>650</v>
      </c>
      <c r="E236" s="2" t="s">
        <v>651</v>
      </c>
      <c r="F236" s="2" t="s">
        <v>650</v>
      </c>
      <c r="G236" s="2" t="s">
        <v>651</v>
      </c>
      <c r="H236" s="2" t="s">
        <v>650</v>
      </c>
      <c r="I236" s="2" t="s">
        <v>651</v>
      </c>
      <c r="J236" s="2" t="s">
        <v>650</v>
      </c>
    </row>
    <row r="237" spans="1:10" ht="15" customHeight="1" x14ac:dyDescent="0.25">
      <c r="A237" s="2" t="s">
        <v>382</v>
      </c>
      <c r="B237" s="2" t="s">
        <v>386</v>
      </c>
      <c r="C237" s="2">
        <v>2015</v>
      </c>
      <c r="D237" s="2" t="s">
        <v>650</v>
      </c>
      <c r="E237" s="2" t="s">
        <v>651</v>
      </c>
      <c r="F237" s="2" t="s">
        <v>650</v>
      </c>
      <c r="G237" s="2" t="s">
        <v>651</v>
      </c>
      <c r="H237" s="2" t="s">
        <v>650</v>
      </c>
      <c r="I237" s="2" t="s">
        <v>651</v>
      </c>
      <c r="J237" s="2" t="s">
        <v>650</v>
      </c>
    </row>
    <row r="238" spans="1:10" ht="15" customHeight="1" x14ac:dyDescent="0.25">
      <c r="A238" s="2" t="s">
        <v>382</v>
      </c>
      <c r="B238" s="2" t="s">
        <v>387</v>
      </c>
      <c r="C238" s="2">
        <v>2015</v>
      </c>
      <c r="D238" s="2" t="s">
        <v>650</v>
      </c>
      <c r="E238" s="2" t="s">
        <v>651</v>
      </c>
      <c r="F238" s="2" t="s">
        <v>650</v>
      </c>
      <c r="G238" s="2" t="s">
        <v>651</v>
      </c>
      <c r="H238" s="2" t="s">
        <v>650</v>
      </c>
      <c r="I238" s="2" t="s">
        <v>651</v>
      </c>
      <c r="J238" s="2" t="s">
        <v>650</v>
      </c>
    </row>
    <row r="239" spans="1:10" ht="15" customHeight="1" x14ac:dyDescent="0.25">
      <c r="A239" s="2" t="s">
        <v>382</v>
      </c>
      <c r="B239" s="2" t="s">
        <v>388</v>
      </c>
      <c r="C239" s="2">
        <v>2015</v>
      </c>
      <c r="D239" s="2" t="s">
        <v>650</v>
      </c>
      <c r="E239" s="2" t="s">
        <v>651</v>
      </c>
      <c r="F239" s="2" t="s">
        <v>650</v>
      </c>
      <c r="G239" s="2" t="s">
        <v>651</v>
      </c>
      <c r="H239" s="2" t="s">
        <v>650</v>
      </c>
      <c r="I239" s="2" t="s">
        <v>651</v>
      </c>
      <c r="J239" s="2" t="s">
        <v>650</v>
      </c>
    </row>
    <row r="240" spans="1:10" ht="15" customHeight="1" x14ac:dyDescent="0.25">
      <c r="A240" s="2" t="s">
        <v>382</v>
      </c>
      <c r="B240" s="2" t="s">
        <v>389</v>
      </c>
      <c r="C240" s="2">
        <v>2015</v>
      </c>
      <c r="D240" s="2" t="s">
        <v>650</v>
      </c>
      <c r="E240" s="2" t="s">
        <v>651</v>
      </c>
      <c r="F240" s="2" t="s">
        <v>650</v>
      </c>
      <c r="G240" s="2" t="s">
        <v>651</v>
      </c>
      <c r="H240" s="2" t="s">
        <v>650</v>
      </c>
      <c r="I240" s="2" t="s">
        <v>651</v>
      </c>
      <c r="J240" s="2" t="s">
        <v>650</v>
      </c>
    </row>
    <row r="241" spans="1:10" ht="15" customHeight="1" x14ac:dyDescent="0.25">
      <c r="A241" s="2" t="s">
        <v>382</v>
      </c>
      <c r="B241" s="2" t="s">
        <v>390</v>
      </c>
      <c r="C241" s="2">
        <v>2015</v>
      </c>
      <c r="D241" s="2" t="s">
        <v>650</v>
      </c>
      <c r="E241" s="2" t="s">
        <v>651</v>
      </c>
      <c r="F241" s="2" t="s">
        <v>650</v>
      </c>
      <c r="G241" s="2" t="s">
        <v>651</v>
      </c>
      <c r="H241" s="2" t="s">
        <v>650</v>
      </c>
      <c r="I241" s="2" t="s">
        <v>651</v>
      </c>
      <c r="J241" s="2" t="s">
        <v>650</v>
      </c>
    </row>
    <row r="242" spans="1:10" ht="15" customHeight="1" x14ac:dyDescent="0.25">
      <c r="A242" s="2" t="s">
        <v>382</v>
      </c>
      <c r="B242" s="2" t="s">
        <v>391</v>
      </c>
      <c r="C242" s="2">
        <v>2015</v>
      </c>
      <c r="D242" s="2" t="s">
        <v>650</v>
      </c>
      <c r="E242" s="2" t="s">
        <v>651</v>
      </c>
      <c r="F242" s="2" t="s">
        <v>650</v>
      </c>
      <c r="G242" s="2" t="s">
        <v>651</v>
      </c>
      <c r="H242" s="2" t="s">
        <v>650</v>
      </c>
      <c r="I242" s="2" t="s">
        <v>651</v>
      </c>
      <c r="J242" s="2" t="s">
        <v>650</v>
      </c>
    </row>
    <row r="243" spans="1:10" ht="15" customHeight="1" x14ac:dyDescent="0.25">
      <c r="A243" s="2" t="s">
        <v>382</v>
      </c>
      <c r="B243" s="2" t="s">
        <v>392</v>
      </c>
      <c r="C243" s="2">
        <v>2015</v>
      </c>
      <c r="D243" s="2" t="s">
        <v>650</v>
      </c>
      <c r="E243" s="2" t="s">
        <v>651</v>
      </c>
      <c r="F243" s="2" t="s">
        <v>650</v>
      </c>
      <c r="G243" s="2" t="s">
        <v>651</v>
      </c>
      <c r="H243" s="2" t="s">
        <v>650</v>
      </c>
      <c r="I243" s="2" t="s">
        <v>651</v>
      </c>
      <c r="J243" s="2" t="s">
        <v>650</v>
      </c>
    </row>
    <row r="244" spans="1:10" ht="15" customHeight="1" x14ac:dyDescent="0.25">
      <c r="A244" s="2" t="s">
        <v>382</v>
      </c>
      <c r="B244" s="2" t="s">
        <v>393</v>
      </c>
      <c r="C244" s="2">
        <v>2015</v>
      </c>
      <c r="D244" s="2" t="s">
        <v>650</v>
      </c>
      <c r="E244" s="2" t="s">
        <v>651</v>
      </c>
      <c r="F244" s="2" t="s">
        <v>650</v>
      </c>
      <c r="G244" s="2" t="s">
        <v>651</v>
      </c>
      <c r="H244" s="2" t="s">
        <v>650</v>
      </c>
      <c r="I244" s="2" t="s">
        <v>651</v>
      </c>
      <c r="J244" s="2" t="s">
        <v>650</v>
      </c>
    </row>
    <row r="245" spans="1:10" ht="15" customHeight="1" x14ac:dyDescent="0.25">
      <c r="A245" s="2" t="s">
        <v>382</v>
      </c>
      <c r="B245" s="2" t="s">
        <v>394</v>
      </c>
      <c r="C245" s="2">
        <v>2015</v>
      </c>
      <c r="D245" s="2" t="s">
        <v>650</v>
      </c>
      <c r="E245" s="2" t="s">
        <v>651</v>
      </c>
      <c r="F245" s="2" t="s">
        <v>650</v>
      </c>
      <c r="G245" s="2" t="s">
        <v>651</v>
      </c>
      <c r="H245" s="2" t="s">
        <v>650</v>
      </c>
      <c r="I245" s="2" t="s">
        <v>651</v>
      </c>
      <c r="J245" s="2" t="s">
        <v>650</v>
      </c>
    </row>
    <row r="246" spans="1:10" ht="15" customHeight="1" x14ac:dyDescent="0.25">
      <c r="A246" s="2" t="s">
        <v>382</v>
      </c>
      <c r="B246" s="2" t="s">
        <v>395</v>
      </c>
      <c r="C246" s="2">
        <v>2015</v>
      </c>
      <c r="D246" s="2" t="s">
        <v>650</v>
      </c>
      <c r="E246" s="2" t="s">
        <v>651</v>
      </c>
      <c r="F246" s="2" t="s">
        <v>650</v>
      </c>
      <c r="G246" s="2" t="s">
        <v>651</v>
      </c>
      <c r="H246" s="2" t="s">
        <v>650</v>
      </c>
      <c r="I246" s="2" t="s">
        <v>651</v>
      </c>
      <c r="J246" s="2" t="s">
        <v>650</v>
      </c>
    </row>
    <row r="247" spans="1:10" ht="15" customHeight="1" x14ac:dyDescent="0.25">
      <c r="A247" s="2" t="s">
        <v>676</v>
      </c>
      <c r="B247" s="2" t="s">
        <v>665</v>
      </c>
      <c r="C247" s="2">
        <v>2015</v>
      </c>
      <c r="D247" s="2" t="s">
        <v>651</v>
      </c>
      <c r="E247" s="2" t="s">
        <v>651</v>
      </c>
      <c r="F247" s="2" t="s">
        <v>651</v>
      </c>
      <c r="G247" s="2" t="s">
        <v>651</v>
      </c>
      <c r="H247" s="2" t="s">
        <v>651</v>
      </c>
      <c r="I247" s="2" t="s">
        <v>651</v>
      </c>
      <c r="J247" s="2" t="s">
        <v>651</v>
      </c>
    </row>
    <row r="248" spans="1:10" ht="15" customHeight="1" x14ac:dyDescent="0.25">
      <c r="A248" s="2" t="s">
        <v>396</v>
      </c>
      <c r="B248" s="2" t="s">
        <v>397</v>
      </c>
      <c r="C248" s="2">
        <v>2015</v>
      </c>
      <c r="D248" s="2" t="s">
        <v>650</v>
      </c>
      <c r="E248" s="2" t="s">
        <v>651</v>
      </c>
      <c r="F248" s="2" t="s">
        <v>650</v>
      </c>
      <c r="G248" s="2" t="s">
        <v>651</v>
      </c>
      <c r="H248" s="2" t="s">
        <v>650</v>
      </c>
      <c r="I248" s="2" t="s">
        <v>651</v>
      </c>
      <c r="J248" s="2" t="s">
        <v>650</v>
      </c>
    </row>
    <row r="249" spans="1:10" ht="15" customHeight="1" x14ac:dyDescent="0.25">
      <c r="A249" s="2" t="s">
        <v>396</v>
      </c>
      <c r="B249" s="2" t="s">
        <v>398</v>
      </c>
      <c r="C249" s="2">
        <v>2015</v>
      </c>
      <c r="D249" s="2" t="s">
        <v>650</v>
      </c>
      <c r="E249" s="2" t="s">
        <v>651</v>
      </c>
      <c r="F249" s="2" t="s">
        <v>650</v>
      </c>
      <c r="G249" s="2" t="s">
        <v>651</v>
      </c>
      <c r="H249" s="2" t="s">
        <v>650</v>
      </c>
      <c r="I249" s="2" t="s">
        <v>651</v>
      </c>
      <c r="J249" s="2" t="s">
        <v>650</v>
      </c>
    </row>
    <row r="250" spans="1:10" ht="15" customHeight="1" x14ac:dyDescent="0.25">
      <c r="A250" s="2" t="s">
        <v>399</v>
      </c>
      <c r="B250" s="2" t="s">
        <v>400</v>
      </c>
      <c r="C250" s="2">
        <v>2015</v>
      </c>
      <c r="D250" s="2" t="s">
        <v>650</v>
      </c>
      <c r="E250" s="2" t="s">
        <v>651</v>
      </c>
      <c r="F250" s="2" t="s">
        <v>650</v>
      </c>
      <c r="G250" s="2" t="s">
        <v>651</v>
      </c>
      <c r="H250" s="2" t="s">
        <v>650</v>
      </c>
      <c r="I250" s="2" t="s">
        <v>651</v>
      </c>
      <c r="J250" s="2" t="s">
        <v>650</v>
      </c>
    </row>
    <row r="251" spans="1:10" ht="15" customHeight="1" x14ac:dyDescent="0.25">
      <c r="A251" s="2" t="s">
        <v>401</v>
      </c>
      <c r="B251" s="2" t="s">
        <v>402</v>
      </c>
      <c r="C251" s="2">
        <v>2015</v>
      </c>
      <c r="D251" s="2" t="s">
        <v>650</v>
      </c>
      <c r="E251" s="2" t="s">
        <v>650</v>
      </c>
      <c r="F251" s="2" t="s">
        <v>650</v>
      </c>
      <c r="G251" s="2" t="s">
        <v>650</v>
      </c>
      <c r="H251" s="2" t="s">
        <v>650</v>
      </c>
      <c r="I251" s="2" t="s">
        <v>650</v>
      </c>
      <c r="J251" s="2" t="s">
        <v>650</v>
      </c>
    </row>
    <row r="252" spans="1:10" ht="15" customHeight="1" x14ac:dyDescent="0.25">
      <c r="A252" s="2" t="s">
        <v>403</v>
      </c>
      <c r="B252" s="2" t="s">
        <v>404</v>
      </c>
      <c r="C252" s="2">
        <v>2015</v>
      </c>
      <c r="D252" s="2" t="s">
        <v>650</v>
      </c>
      <c r="E252" s="2" t="s">
        <v>651</v>
      </c>
      <c r="F252" s="2" t="s">
        <v>650</v>
      </c>
      <c r="G252" s="2" t="s">
        <v>651</v>
      </c>
      <c r="H252" s="2" t="s">
        <v>650</v>
      </c>
      <c r="I252" s="2" t="s">
        <v>651</v>
      </c>
      <c r="J252" s="2" t="s">
        <v>650</v>
      </c>
    </row>
    <row r="253" spans="1:10" ht="15" customHeight="1" x14ac:dyDescent="0.25">
      <c r="A253" s="2" t="s">
        <v>405</v>
      </c>
      <c r="B253" s="2" t="s">
        <v>406</v>
      </c>
      <c r="C253" s="2">
        <v>2015</v>
      </c>
      <c r="D253" s="2" t="s">
        <v>650</v>
      </c>
      <c r="E253" s="2" t="s">
        <v>651</v>
      </c>
      <c r="F253" s="2" t="s">
        <v>650</v>
      </c>
      <c r="G253" s="2" t="s">
        <v>651</v>
      </c>
      <c r="H253" s="2" t="s">
        <v>650</v>
      </c>
      <c r="I253" s="2" t="s">
        <v>651</v>
      </c>
      <c r="J253" s="2" t="s">
        <v>650</v>
      </c>
    </row>
    <row r="254" spans="1:10" ht="15" customHeight="1" x14ac:dyDescent="0.25">
      <c r="A254" s="2" t="s">
        <v>407</v>
      </c>
      <c r="B254" s="2" t="s">
        <v>408</v>
      </c>
      <c r="C254" s="2">
        <v>2015</v>
      </c>
      <c r="D254" s="2" t="s">
        <v>650</v>
      </c>
      <c r="E254" s="2" t="s">
        <v>650</v>
      </c>
      <c r="F254" s="2" t="s">
        <v>650</v>
      </c>
      <c r="G254" s="2" t="s">
        <v>650</v>
      </c>
      <c r="H254" s="2" t="s">
        <v>650</v>
      </c>
      <c r="I254" s="2" t="s">
        <v>650</v>
      </c>
      <c r="J254" s="2" t="s">
        <v>650</v>
      </c>
    </row>
    <row r="255" spans="1:10" ht="15" customHeight="1" x14ac:dyDescent="0.25">
      <c r="A255" s="2" t="s">
        <v>407</v>
      </c>
      <c r="B255" s="2" t="s">
        <v>409</v>
      </c>
      <c r="C255" s="2">
        <v>2015</v>
      </c>
      <c r="D255" s="2" t="s">
        <v>650</v>
      </c>
      <c r="E255" s="2" t="s">
        <v>650</v>
      </c>
      <c r="F255" s="2" t="s">
        <v>650</v>
      </c>
      <c r="G255" s="2" t="s">
        <v>650</v>
      </c>
      <c r="H255" s="2" t="s">
        <v>650</v>
      </c>
      <c r="I255" s="2" t="s">
        <v>650</v>
      </c>
      <c r="J255" s="2" t="s">
        <v>650</v>
      </c>
    </row>
    <row r="256" spans="1:10" ht="15" customHeight="1" x14ac:dyDescent="0.25">
      <c r="A256" s="2" t="s">
        <v>407</v>
      </c>
      <c r="B256" s="2" t="s">
        <v>410</v>
      </c>
      <c r="C256" s="2">
        <v>2015</v>
      </c>
      <c r="D256" s="2" t="s">
        <v>650</v>
      </c>
      <c r="E256" s="2" t="s">
        <v>650</v>
      </c>
      <c r="F256" s="2" t="s">
        <v>650</v>
      </c>
      <c r="G256" s="2" t="s">
        <v>651</v>
      </c>
      <c r="H256" s="2" t="s">
        <v>650</v>
      </c>
      <c r="I256" s="2" t="s">
        <v>650</v>
      </c>
      <c r="J256" s="2" t="s">
        <v>650</v>
      </c>
    </row>
    <row r="257" spans="1:10" ht="15" customHeight="1" x14ac:dyDescent="0.25">
      <c r="A257" s="2" t="s">
        <v>407</v>
      </c>
      <c r="B257" s="2" t="s">
        <v>411</v>
      </c>
      <c r="C257" s="2">
        <v>2015</v>
      </c>
      <c r="D257" s="2" t="s">
        <v>650</v>
      </c>
      <c r="E257" s="2" t="s">
        <v>650</v>
      </c>
      <c r="F257" s="2" t="s">
        <v>650</v>
      </c>
      <c r="G257" s="2" t="s">
        <v>650</v>
      </c>
      <c r="H257" s="2" t="s">
        <v>650</v>
      </c>
      <c r="I257" s="2" t="s">
        <v>650</v>
      </c>
      <c r="J257" s="2" t="s">
        <v>650</v>
      </c>
    </row>
    <row r="258" spans="1:10" ht="15" customHeight="1" x14ac:dyDescent="0.25">
      <c r="A258" s="2" t="s">
        <v>407</v>
      </c>
      <c r="B258" s="2" t="s">
        <v>412</v>
      </c>
      <c r="C258" s="2">
        <v>2015</v>
      </c>
      <c r="D258" s="2" t="s">
        <v>650</v>
      </c>
      <c r="E258" s="2" t="s">
        <v>650</v>
      </c>
      <c r="F258" s="2" t="s">
        <v>650</v>
      </c>
      <c r="G258" s="2" t="s">
        <v>650</v>
      </c>
      <c r="H258" s="2" t="s">
        <v>650</v>
      </c>
      <c r="I258" s="2" t="s">
        <v>650</v>
      </c>
      <c r="J258" s="2" t="s">
        <v>650</v>
      </c>
    </row>
    <row r="259" spans="1:10" ht="15" customHeight="1" x14ac:dyDescent="0.25">
      <c r="A259" s="2" t="s">
        <v>407</v>
      </c>
      <c r="B259" s="2" t="s">
        <v>413</v>
      </c>
      <c r="C259" s="2">
        <v>2015</v>
      </c>
      <c r="D259" s="2" t="s">
        <v>650</v>
      </c>
      <c r="E259" s="2" t="s">
        <v>650</v>
      </c>
      <c r="F259" s="2" t="s">
        <v>650</v>
      </c>
      <c r="G259" s="2" t="s">
        <v>650</v>
      </c>
      <c r="H259" s="2" t="s">
        <v>650</v>
      </c>
      <c r="I259" s="2" t="s">
        <v>650</v>
      </c>
      <c r="J259" s="2" t="s">
        <v>650</v>
      </c>
    </row>
    <row r="260" spans="1:10" ht="15" customHeight="1" x14ac:dyDescent="0.25">
      <c r="A260" s="2" t="s">
        <v>407</v>
      </c>
      <c r="B260" s="2" t="s">
        <v>414</v>
      </c>
      <c r="C260" s="2">
        <v>2015</v>
      </c>
      <c r="D260" s="2" t="s">
        <v>650</v>
      </c>
      <c r="E260" s="2" t="s">
        <v>651</v>
      </c>
      <c r="F260" s="2" t="s">
        <v>650</v>
      </c>
      <c r="G260" s="2" t="s">
        <v>651</v>
      </c>
      <c r="H260" s="2" t="s">
        <v>650</v>
      </c>
      <c r="I260" s="2" t="s">
        <v>651</v>
      </c>
      <c r="J260" s="2" t="s">
        <v>650</v>
      </c>
    </row>
    <row r="261" spans="1:10" ht="15" customHeight="1" x14ac:dyDescent="0.25">
      <c r="A261" s="2" t="s">
        <v>407</v>
      </c>
      <c r="B261" s="2" t="s">
        <v>415</v>
      </c>
      <c r="C261" s="2">
        <v>2015</v>
      </c>
      <c r="D261" s="2" t="s">
        <v>650</v>
      </c>
      <c r="E261" s="2" t="s">
        <v>651</v>
      </c>
      <c r="F261" s="2" t="s">
        <v>650</v>
      </c>
      <c r="G261" s="2" t="s">
        <v>651</v>
      </c>
      <c r="H261" s="2" t="s">
        <v>650</v>
      </c>
      <c r="I261" s="2" t="s">
        <v>651</v>
      </c>
      <c r="J261" s="2" t="s">
        <v>650</v>
      </c>
    </row>
    <row r="262" spans="1:10" ht="15" customHeight="1" x14ac:dyDescent="0.25">
      <c r="A262" s="2" t="s">
        <v>407</v>
      </c>
      <c r="B262" s="2" t="s">
        <v>416</v>
      </c>
      <c r="C262" s="2">
        <v>2015</v>
      </c>
      <c r="D262" s="2" t="s">
        <v>650</v>
      </c>
      <c r="E262" s="2" t="s">
        <v>651</v>
      </c>
      <c r="F262" s="2" t="s">
        <v>650</v>
      </c>
      <c r="G262" s="2" t="s">
        <v>651</v>
      </c>
      <c r="H262" s="2" t="s">
        <v>650</v>
      </c>
      <c r="I262" s="2" t="s">
        <v>651</v>
      </c>
      <c r="J262" s="2" t="s">
        <v>650</v>
      </c>
    </row>
    <row r="263" spans="1:10" ht="15" customHeight="1" x14ac:dyDescent="0.25">
      <c r="A263" s="2" t="s">
        <v>407</v>
      </c>
      <c r="B263" s="2" t="s">
        <v>417</v>
      </c>
      <c r="C263" s="2">
        <v>2015</v>
      </c>
      <c r="D263" s="2" t="s">
        <v>650</v>
      </c>
      <c r="E263" s="2" t="s">
        <v>651</v>
      </c>
      <c r="F263" s="2" t="s">
        <v>650</v>
      </c>
      <c r="G263" s="2" t="s">
        <v>651</v>
      </c>
      <c r="H263" s="2" t="s">
        <v>650</v>
      </c>
      <c r="I263" s="2" t="s">
        <v>651</v>
      </c>
      <c r="J263" s="2" t="s">
        <v>650</v>
      </c>
    </row>
    <row r="264" spans="1:10" ht="15" customHeight="1" x14ac:dyDescent="0.25">
      <c r="A264" s="2" t="s">
        <v>407</v>
      </c>
      <c r="B264" s="2" t="s">
        <v>418</v>
      </c>
      <c r="C264" s="2">
        <v>2015</v>
      </c>
      <c r="D264" s="2" t="s">
        <v>650</v>
      </c>
      <c r="E264" s="2" t="s">
        <v>651</v>
      </c>
      <c r="F264" s="2" t="s">
        <v>650</v>
      </c>
      <c r="G264" s="2" t="s">
        <v>651</v>
      </c>
      <c r="H264" s="2" t="s">
        <v>650</v>
      </c>
      <c r="I264" s="2" t="s">
        <v>651</v>
      </c>
      <c r="J264" s="2" t="s">
        <v>650</v>
      </c>
    </row>
    <row r="265" spans="1:10" ht="15" customHeight="1" x14ac:dyDescent="0.25">
      <c r="A265" s="2" t="s">
        <v>407</v>
      </c>
      <c r="B265" s="2" t="s">
        <v>419</v>
      </c>
      <c r="C265" s="2">
        <v>2015</v>
      </c>
      <c r="D265" s="2">
        <v>7.3760000000000003</v>
      </c>
      <c r="E265" s="2" t="s">
        <v>992</v>
      </c>
      <c r="F265" s="2">
        <v>7.3760000000000003</v>
      </c>
      <c r="G265" s="2" t="s">
        <v>650</v>
      </c>
      <c r="H265" s="2" t="s">
        <v>650</v>
      </c>
      <c r="I265" s="2" t="s">
        <v>650</v>
      </c>
      <c r="J265" s="2" t="s">
        <v>650</v>
      </c>
    </row>
    <row r="266" spans="1:10" ht="15" customHeight="1" x14ac:dyDescent="0.25">
      <c r="A266" s="2" t="s">
        <v>407</v>
      </c>
      <c r="B266" s="2" t="s">
        <v>420</v>
      </c>
      <c r="C266" s="2">
        <v>2015</v>
      </c>
      <c r="D266" s="2" t="s">
        <v>650</v>
      </c>
      <c r="E266" s="2" t="s">
        <v>651</v>
      </c>
      <c r="F266" s="2" t="s">
        <v>650</v>
      </c>
      <c r="G266" s="2" t="s">
        <v>651</v>
      </c>
      <c r="H266" s="2" t="s">
        <v>650</v>
      </c>
      <c r="I266" s="2" t="s">
        <v>651</v>
      </c>
      <c r="J266" s="2" t="s">
        <v>650</v>
      </c>
    </row>
    <row r="267" spans="1:10" ht="15" customHeight="1" x14ac:dyDescent="0.25">
      <c r="A267" s="2" t="s">
        <v>407</v>
      </c>
      <c r="B267" s="2" t="s">
        <v>421</v>
      </c>
      <c r="C267" s="2">
        <v>2015</v>
      </c>
      <c r="D267" s="2" t="s">
        <v>650</v>
      </c>
      <c r="E267" s="2" t="s">
        <v>651</v>
      </c>
      <c r="F267" s="2" t="s">
        <v>650</v>
      </c>
      <c r="G267" s="2" t="s">
        <v>651</v>
      </c>
      <c r="H267" s="2" t="s">
        <v>650</v>
      </c>
      <c r="I267" s="2" t="s">
        <v>651</v>
      </c>
      <c r="J267" s="2" t="s">
        <v>650</v>
      </c>
    </row>
    <row r="268" spans="1:10" ht="15" customHeight="1" x14ac:dyDescent="0.25">
      <c r="A268" s="2" t="s">
        <v>407</v>
      </c>
      <c r="B268" s="2" t="s">
        <v>422</v>
      </c>
      <c r="C268" s="2">
        <v>2015</v>
      </c>
      <c r="D268" s="2" t="s">
        <v>650</v>
      </c>
      <c r="E268" s="2" t="s">
        <v>651</v>
      </c>
      <c r="F268" s="2" t="s">
        <v>650</v>
      </c>
      <c r="G268" s="2" t="s">
        <v>651</v>
      </c>
      <c r="H268" s="2" t="s">
        <v>650</v>
      </c>
      <c r="I268" s="2" t="s">
        <v>651</v>
      </c>
      <c r="J268" s="2" t="s">
        <v>650</v>
      </c>
    </row>
    <row r="269" spans="1:10" ht="15" customHeight="1" x14ac:dyDescent="0.25">
      <c r="A269" s="2" t="s">
        <v>407</v>
      </c>
      <c r="B269" s="2" t="s">
        <v>423</v>
      </c>
      <c r="C269" s="2">
        <v>2015</v>
      </c>
      <c r="D269" s="2">
        <v>34.976999999999997</v>
      </c>
      <c r="E269" s="2" t="s">
        <v>993</v>
      </c>
      <c r="F269" s="2">
        <v>34.976999999999997</v>
      </c>
      <c r="G269" s="2" t="s">
        <v>650</v>
      </c>
      <c r="H269" s="2" t="s">
        <v>650</v>
      </c>
      <c r="I269" s="2" t="s">
        <v>650</v>
      </c>
      <c r="J269" s="2" t="s">
        <v>650</v>
      </c>
    </row>
    <row r="270" spans="1:10" ht="15" customHeight="1" x14ac:dyDescent="0.25">
      <c r="A270" s="2" t="s">
        <v>407</v>
      </c>
      <c r="B270" s="2" t="s">
        <v>424</v>
      </c>
      <c r="C270" s="2">
        <v>2015</v>
      </c>
      <c r="D270" s="2" t="s">
        <v>650</v>
      </c>
      <c r="E270" s="2" t="s">
        <v>651</v>
      </c>
      <c r="F270" s="2" t="s">
        <v>650</v>
      </c>
      <c r="G270" s="2" t="s">
        <v>651</v>
      </c>
      <c r="H270" s="2" t="s">
        <v>650</v>
      </c>
      <c r="I270" s="2" t="s">
        <v>651</v>
      </c>
      <c r="J270" s="2" t="s">
        <v>650</v>
      </c>
    </row>
    <row r="271" spans="1:10" ht="15" customHeight="1" x14ac:dyDescent="0.25">
      <c r="A271" s="2" t="s">
        <v>407</v>
      </c>
      <c r="B271" s="2" t="s">
        <v>425</v>
      </c>
      <c r="C271" s="2">
        <v>2015</v>
      </c>
      <c r="D271" s="2" t="s">
        <v>650</v>
      </c>
      <c r="E271" s="2" t="s">
        <v>651</v>
      </c>
      <c r="F271" s="2" t="s">
        <v>650</v>
      </c>
      <c r="G271" s="2" t="s">
        <v>651</v>
      </c>
      <c r="H271" s="2" t="s">
        <v>650</v>
      </c>
      <c r="I271" s="2" t="s">
        <v>651</v>
      </c>
      <c r="J271" s="2" t="s">
        <v>650</v>
      </c>
    </row>
    <row r="272" spans="1:10" ht="15" customHeight="1" x14ac:dyDescent="0.25">
      <c r="A272" s="2" t="s">
        <v>426</v>
      </c>
      <c r="B272" s="2" t="s">
        <v>427</v>
      </c>
      <c r="C272" s="2">
        <v>2015</v>
      </c>
      <c r="D272" s="2" t="s">
        <v>650</v>
      </c>
      <c r="E272" s="2" t="s">
        <v>651</v>
      </c>
      <c r="F272" s="2" t="s">
        <v>650</v>
      </c>
      <c r="G272" s="2" t="s">
        <v>651</v>
      </c>
      <c r="H272" s="2" t="s">
        <v>650</v>
      </c>
      <c r="I272" s="2" t="s">
        <v>651</v>
      </c>
      <c r="J272" s="2" t="s">
        <v>650</v>
      </c>
    </row>
    <row r="273" spans="1:10" ht="15" customHeight="1" x14ac:dyDescent="0.25">
      <c r="A273" s="2" t="s">
        <v>426</v>
      </c>
      <c r="B273" s="2" t="s">
        <v>428</v>
      </c>
      <c r="C273" s="2">
        <v>2015</v>
      </c>
      <c r="D273" s="2">
        <v>3.8</v>
      </c>
      <c r="E273" s="2" t="s">
        <v>994</v>
      </c>
      <c r="F273" s="2">
        <v>3.8</v>
      </c>
      <c r="G273" s="2" t="s">
        <v>651</v>
      </c>
      <c r="H273" s="2" t="s">
        <v>650</v>
      </c>
      <c r="I273" s="2" t="s">
        <v>651</v>
      </c>
      <c r="J273" s="2" t="s">
        <v>650</v>
      </c>
    </row>
    <row r="274" spans="1:10" ht="15" customHeight="1" x14ac:dyDescent="0.25">
      <c r="A274" s="2" t="s">
        <v>426</v>
      </c>
      <c r="B274" s="2" t="s">
        <v>429</v>
      </c>
      <c r="C274" s="2">
        <v>2015</v>
      </c>
      <c r="D274" s="2" t="s">
        <v>650</v>
      </c>
      <c r="E274" s="2" t="s">
        <v>651</v>
      </c>
      <c r="F274" s="2" t="s">
        <v>650</v>
      </c>
      <c r="G274" s="2" t="s">
        <v>651</v>
      </c>
      <c r="H274" s="2" t="s">
        <v>650</v>
      </c>
      <c r="I274" s="2" t="s">
        <v>651</v>
      </c>
      <c r="J274" s="2" t="s">
        <v>650</v>
      </c>
    </row>
    <row r="275" spans="1:10" ht="15" customHeight="1" x14ac:dyDescent="0.25">
      <c r="A275" s="2" t="s">
        <v>426</v>
      </c>
      <c r="B275" s="2" t="s">
        <v>430</v>
      </c>
      <c r="C275" s="2">
        <v>2015</v>
      </c>
      <c r="D275" s="2" t="s">
        <v>650</v>
      </c>
      <c r="E275" s="2" t="s">
        <v>651</v>
      </c>
      <c r="F275" s="2" t="s">
        <v>650</v>
      </c>
      <c r="G275" s="2" t="s">
        <v>651</v>
      </c>
      <c r="H275" s="2" t="s">
        <v>650</v>
      </c>
      <c r="I275" s="2" t="s">
        <v>651</v>
      </c>
      <c r="J275" s="2" t="s">
        <v>650</v>
      </c>
    </row>
    <row r="276" spans="1:10" ht="15" customHeight="1" x14ac:dyDescent="0.25">
      <c r="A276" s="2" t="s">
        <v>426</v>
      </c>
      <c r="B276" s="2" t="s">
        <v>431</v>
      </c>
      <c r="C276" s="2">
        <v>2015</v>
      </c>
      <c r="D276" s="2" t="s">
        <v>650</v>
      </c>
      <c r="E276" s="2" t="s">
        <v>651</v>
      </c>
      <c r="F276" s="2" t="s">
        <v>650</v>
      </c>
      <c r="G276" s="2" t="s">
        <v>651</v>
      </c>
      <c r="H276" s="2" t="s">
        <v>650</v>
      </c>
      <c r="I276" s="2" t="s">
        <v>651</v>
      </c>
      <c r="J276" s="2" t="s">
        <v>650</v>
      </c>
    </row>
    <row r="277" spans="1:10" ht="15" customHeight="1" x14ac:dyDescent="0.25">
      <c r="A277" s="2" t="s">
        <v>432</v>
      </c>
      <c r="B277" s="2" t="s">
        <v>433</v>
      </c>
      <c r="C277" s="2">
        <v>2015</v>
      </c>
      <c r="D277" s="2">
        <v>25.018000000000001</v>
      </c>
      <c r="E277" s="2" t="s">
        <v>995</v>
      </c>
      <c r="F277" s="2">
        <v>25.018000000000001</v>
      </c>
      <c r="G277" s="2" t="s">
        <v>651</v>
      </c>
      <c r="H277" s="2" t="s">
        <v>650</v>
      </c>
      <c r="I277" s="2" t="s">
        <v>651</v>
      </c>
      <c r="J277" s="2" t="s">
        <v>650</v>
      </c>
    </row>
    <row r="278" spans="1:10" ht="15" customHeight="1" x14ac:dyDescent="0.25">
      <c r="A278" s="2" t="s">
        <v>432</v>
      </c>
      <c r="B278" s="2" t="s">
        <v>434</v>
      </c>
      <c r="C278" s="2">
        <v>2015</v>
      </c>
      <c r="D278" s="2" t="s">
        <v>650</v>
      </c>
      <c r="E278" s="2" t="s">
        <v>651</v>
      </c>
      <c r="F278" s="2" t="s">
        <v>650</v>
      </c>
      <c r="G278" s="2" t="s">
        <v>651</v>
      </c>
      <c r="H278" s="2" t="s">
        <v>650</v>
      </c>
      <c r="I278" s="2" t="s">
        <v>651</v>
      </c>
      <c r="J278" s="2" t="s">
        <v>650</v>
      </c>
    </row>
    <row r="279" spans="1:10" ht="15" customHeight="1" x14ac:dyDescent="0.25">
      <c r="A279" s="2" t="s">
        <v>435</v>
      </c>
      <c r="B279" s="2" t="s">
        <v>436</v>
      </c>
      <c r="C279" s="2">
        <v>2015</v>
      </c>
      <c r="D279" s="2" t="s">
        <v>650</v>
      </c>
      <c r="E279" s="2" t="s">
        <v>651</v>
      </c>
      <c r="F279" s="2" t="s">
        <v>650</v>
      </c>
      <c r="G279" s="2" t="s">
        <v>651</v>
      </c>
      <c r="H279" s="2" t="s">
        <v>650</v>
      </c>
      <c r="I279" s="2" t="s">
        <v>651</v>
      </c>
      <c r="J279" s="2" t="s">
        <v>650</v>
      </c>
    </row>
    <row r="280" spans="1:10" ht="15" customHeight="1" x14ac:dyDescent="0.25">
      <c r="A280" s="2" t="s">
        <v>437</v>
      </c>
      <c r="B280" s="2" t="s">
        <v>9</v>
      </c>
      <c r="C280" s="2">
        <v>2015</v>
      </c>
      <c r="D280" s="2" t="s">
        <v>651</v>
      </c>
      <c r="E280" s="2" t="s">
        <v>651</v>
      </c>
      <c r="F280" s="2" t="s">
        <v>651</v>
      </c>
      <c r="G280" s="2" t="s">
        <v>651</v>
      </c>
      <c r="H280" s="2" t="s">
        <v>651</v>
      </c>
      <c r="I280" s="2" t="s">
        <v>651</v>
      </c>
      <c r="J280" s="2" t="s">
        <v>651</v>
      </c>
    </row>
    <row r="281" spans="1:10" ht="15" customHeight="1" x14ac:dyDescent="0.25">
      <c r="A281" s="2" t="s">
        <v>437</v>
      </c>
      <c r="B281" s="2" t="s">
        <v>12</v>
      </c>
      <c r="C281" s="2">
        <v>2015</v>
      </c>
      <c r="D281" s="2" t="s">
        <v>651</v>
      </c>
      <c r="E281" s="2" t="s">
        <v>651</v>
      </c>
      <c r="F281" s="2" t="s">
        <v>651</v>
      </c>
      <c r="G281" s="2" t="s">
        <v>651</v>
      </c>
      <c r="H281" s="2" t="s">
        <v>651</v>
      </c>
      <c r="I281" s="2" t="s">
        <v>651</v>
      </c>
      <c r="J281" s="2" t="s">
        <v>651</v>
      </c>
    </row>
    <row r="282" spans="1:10" ht="15" customHeight="1" x14ac:dyDescent="0.25">
      <c r="A282" s="2" t="s">
        <v>437</v>
      </c>
      <c r="B282" s="2" t="s">
        <v>13</v>
      </c>
      <c r="C282" s="2">
        <v>2015</v>
      </c>
      <c r="D282" s="2" t="s">
        <v>651</v>
      </c>
      <c r="E282" s="2" t="s">
        <v>651</v>
      </c>
      <c r="F282" s="2" t="s">
        <v>651</v>
      </c>
      <c r="G282" s="2" t="s">
        <v>651</v>
      </c>
      <c r="H282" s="2" t="s">
        <v>651</v>
      </c>
      <c r="I282" s="2" t="s">
        <v>651</v>
      </c>
      <c r="J282" s="2" t="s">
        <v>651</v>
      </c>
    </row>
    <row r="283" spans="1:10" ht="15" customHeight="1" x14ac:dyDescent="0.25">
      <c r="A283" s="2" t="s">
        <v>437</v>
      </c>
      <c r="B283" s="2" t="s">
        <v>14</v>
      </c>
      <c r="C283" s="2">
        <v>2015</v>
      </c>
      <c r="D283" s="2" t="s">
        <v>651</v>
      </c>
      <c r="E283" s="2" t="s">
        <v>651</v>
      </c>
      <c r="F283" s="2" t="s">
        <v>651</v>
      </c>
      <c r="G283" s="2" t="s">
        <v>651</v>
      </c>
      <c r="H283" s="2" t="s">
        <v>651</v>
      </c>
      <c r="I283" s="2" t="s">
        <v>651</v>
      </c>
      <c r="J283" s="2" t="s">
        <v>651</v>
      </c>
    </row>
    <row r="284" spans="1:10" ht="15" customHeight="1" x14ac:dyDescent="0.25">
      <c r="A284" s="2" t="s">
        <v>437</v>
      </c>
      <c r="B284" s="2" t="s">
        <v>15</v>
      </c>
      <c r="C284" s="2">
        <v>2015</v>
      </c>
      <c r="D284" s="2" t="s">
        <v>651</v>
      </c>
      <c r="E284" s="2" t="s">
        <v>651</v>
      </c>
      <c r="F284" s="2" t="s">
        <v>651</v>
      </c>
      <c r="G284" s="2" t="s">
        <v>651</v>
      </c>
      <c r="H284" s="2" t="s">
        <v>651</v>
      </c>
      <c r="I284" s="2" t="s">
        <v>651</v>
      </c>
      <c r="J284" s="2" t="s">
        <v>651</v>
      </c>
    </row>
    <row r="285" spans="1:10" ht="15" customHeight="1" x14ac:dyDescent="0.25">
      <c r="A285" s="2" t="s">
        <v>437</v>
      </c>
      <c r="B285" s="2" t="s">
        <v>18</v>
      </c>
      <c r="C285" s="2">
        <v>2015</v>
      </c>
      <c r="D285" s="2" t="s">
        <v>651</v>
      </c>
      <c r="E285" s="2" t="s">
        <v>651</v>
      </c>
      <c r="F285" s="2" t="s">
        <v>651</v>
      </c>
      <c r="G285" s="2" t="s">
        <v>651</v>
      </c>
      <c r="H285" s="2" t="s">
        <v>651</v>
      </c>
      <c r="I285" s="2" t="s">
        <v>651</v>
      </c>
      <c r="J285" s="2" t="s">
        <v>651</v>
      </c>
    </row>
    <row r="286" spans="1:10" ht="15" customHeight="1" x14ac:dyDescent="0.25">
      <c r="A286" s="2" t="s">
        <v>437</v>
      </c>
      <c r="B286" s="2" t="s">
        <v>19</v>
      </c>
      <c r="C286" s="2">
        <v>2015</v>
      </c>
      <c r="D286" s="2" t="s">
        <v>651</v>
      </c>
      <c r="E286" s="2" t="s">
        <v>651</v>
      </c>
      <c r="F286" s="2" t="s">
        <v>651</v>
      </c>
      <c r="G286" s="2" t="s">
        <v>651</v>
      </c>
      <c r="H286" s="2" t="s">
        <v>651</v>
      </c>
      <c r="I286" s="2" t="s">
        <v>651</v>
      </c>
      <c r="J286" s="2" t="s">
        <v>651</v>
      </c>
    </row>
    <row r="287" spans="1:10" ht="15" customHeight="1" x14ac:dyDescent="0.25">
      <c r="A287" s="2" t="s">
        <v>437</v>
      </c>
      <c r="B287" s="2" t="s">
        <v>20</v>
      </c>
      <c r="C287" s="2">
        <v>2015</v>
      </c>
      <c r="D287" s="2" t="s">
        <v>651</v>
      </c>
      <c r="E287" s="2" t="s">
        <v>651</v>
      </c>
      <c r="F287" s="2" t="s">
        <v>651</v>
      </c>
      <c r="G287" s="2" t="s">
        <v>651</v>
      </c>
      <c r="H287" s="2" t="s">
        <v>651</v>
      </c>
      <c r="I287" s="2" t="s">
        <v>651</v>
      </c>
      <c r="J287" s="2" t="s">
        <v>651</v>
      </c>
    </row>
    <row r="288" spans="1:10" ht="15" customHeight="1" x14ac:dyDescent="0.25">
      <c r="A288" s="2" t="s">
        <v>438</v>
      </c>
      <c r="B288" s="2" t="s">
        <v>439</v>
      </c>
      <c r="C288" s="2">
        <v>2015</v>
      </c>
      <c r="D288" s="2" t="s">
        <v>650</v>
      </c>
      <c r="E288" s="2" t="s">
        <v>651</v>
      </c>
      <c r="F288" s="2" t="s">
        <v>650</v>
      </c>
      <c r="G288" s="2" t="s">
        <v>651</v>
      </c>
      <c r="H288" s="2" t="s">
        <v>650</v>
      </c>
      <c r="I288" s="2" t="s">
        <v>651</v>
      </c>
      <c r="J288" s="2" t="s">
        <v>650</v>
      </c>
    </row>
    <row r="289" spans="1:10" ht="15" customHeight="1" x14ac:dyDescent="0.25">
      <c r="A289" s="2" t="s">
        <v>440</v>
      </c>
      <c r="B289" s="2" t="s">
        <v>441</v>
      </c>
      <c r="C289" s="2">
        <v>2015</v>
      </c>
      <c r="D289" s="2" t="s">
        <v>650</v>
      </c>
      <c r="E289" s="2" t="s">
        <v>650</v>
      </c>
      <c r="F289" s="2" t="s">
        <v>650</v>
      </c>
      <c r="G289" s="2" t="s">
        <v>650</v>
      </c>
      <c r="H289" s="2" t="s">
        <v>650</v>
      </c>
      <c r="I289" s="2" t="s">
        <v>650</v>
      </c>
      <c r="J289" s="2" t="s">
        <v>650</v>
      </c>
    </row>
    <row r="290" spans="1:10" ht="15" customHeight="1" x14ac:dyDescent="0.25">
      <c r="A290" s="2" t="s">
        <v>440</v>
      </c>
      <c r="B290" s="2" t="s">
        <v>442</v>
      </c>
      <c r="C290" s="2">
        <v>2015</v>
      </c>
      <c r="D290" s="2" t="s">
        <v>650</v>
      </c>
      <c r="E290" s="2" t="s">
        <v>650</v>
      </c>
      <c r="F290" s="2" t="s">
        <v>650</v>
      </c>
      <c r="G290" s="2" t="s">
        <v>650</v>
      </c>
      <c r="H290" s="2" t="s">
        <v>650</v>
      </c>
      <c r="I290" s="2" t="s">
        <v>650</v>
      </c>
      <c r="J290" s="2" t="s">
        <v>650</v>
      </c>
    </row>
    <row r="291" spans="1:10" ht="15" customHeight="1" x14ac:dyDescent="0.25">
      <c r="A291" s="2" t="s">
        <v>440</v>
      </c>
      <c r="B291" s="2" t="s">
        <v>443</v>
      </c>
      <c r="C291" s="2">
        <v>2015</v>
      </c>
      <c r="D291" s="2" t="s">
        <v>650</v>
      </c>
      <c r="E291" s="2" t="s">
        <v>650</v>
      </c>
      <c r="F291" s="2" t="s">
        <v>650</v>
      </c>
      <c r="G291" s="2" t="s">
        <v>650</v>
      </c>
      <c r="H291" s="2" t="s">
        <v>650</v>
      </c>
      <c r="I291" s="2" t="s">
        <v>650</v>
      </c>
      <c r="J291" s="2" t="s">
        <v>650</v>
      </c>
    </row>
    <row r="292" spans="1:10" ht="15" customHeight="1" x14ac:dyDescent="0.25">
      <c r="A292" s="2" t="s">
        <v>440</v>
      </c>
      <c r="B292" s="2" t="s">
        <v>444</v>
      </c>
      <c r="C292" s="2">
        <v>2015</v>
      </c>
      <c r="D292" s="2" t="s">
        <v>650</v>
      </c>
      <c r="E292" s="2" t="s">
        <v>650</v>
      </c>
      <c r="F292" s="2" t="s">
        <v>650</v>
      </c>
      <c r="G292" s="2" t="s">
        <v>650</v>
      </c>
      <c r="H292" s="2" t="s">
        <v>650</v>
      </c>
      <c r="I292" s="2" t="s">
        <v>650</v>
      </c>
      <c r="J292" s="2" t="s">
        <v>650</v>
      </c>
    </row>
    <row r="293" spans="1:10" ht="15" customHeight="1" x14ac:dyDescent="0.25">
      <c r="A293" s="2" t="s">
        <v>445</v>
      </c>
      <c r="B293" s="2" t="s">
        <v>446</v>
      </c>
      <c r="C293" s="2">
        <v>2015</v>
      </c>
      <c r="D293" s="2">
        <v>84</v>
      </c>
      <c r="E293" s="2" t="s">
        <v>996</v>
      </c>
      <c r="F293" s="2">
        <v>45</v>
      </c>
      <c r="G293" s="2" t="s">
        <v>997</v>
      </c>
      <c r="H293" s="2">
        <v>39</v>
      </c>
      <c r="I293" s="2" t="s">
        <v>650</v>
      </c>
      <c r="J293" s="2" t="s">
        <v>650</v>
      </c>
    </row>
    <row r="294" spans="1:10" ht="15" customHeight="1" x14ac:dyDescent="0.25">
      <c r="A294" s="2" t="s">
        <v>445</v>
      </c>
      <c r="B294" s="2" t="s">
        <v>447</v>
      </c>
      <c r="C294" s="2">
        <v>2015</v>
      </c>
      <c r="D294" s="2" t="s">
        <v>650</v>
      </c>
      <c r="E294" s="2" t="s">
        <v>652</v>
      </c>
      <c r="F294" s="2" t="s">
        <v>650</v>
      </c>
      <c r="G294" s="2" t="s">
        <v>652</v>
      </c>
      <c r="H294" s="2" t="s">
        <v>650</v>
      </c>
      <c r="I294" s="2" t="s">
        <v>652</v>
      </c>
      <c r="J294" s="2" t="s">
        <v>650</v>
      </c>
    </row>
    <row r="295" spans="1:10" ht="15" customHeight="1" x14ac:dyDescent="0.25">
      <c r="A295" s="2" t="s">
        <v>448</v>
      </c>
      <c r="B295" s="2" t="s">
        <v>449</v>
      </c>
      <c r="C295" s="2">
        <v>2015</v>
      </c>
      <c r="D295" s="2" t="s">
        <v>650</v>
      </c>
      <c r="E295" s="2" t="s">
        <v>651</v>
      </c>
      <c r="F295" s="2" t="s">
        <v>650</v>
      </c>
      <c r="G295" s="2" t="s">
        <v>651</v>
      </c>
      <c r="H295" s="2" t="s">
        <v>650</v>
      </c>
      <c r="I295" s="2" t="s">
        <v>651</v>
      </c>
      <c r="J295" s="2" t="s">
        <v>650</v>
      </c>
    </row>
    <row r="296" spans="1:10" ht="15" customHeight="1" x14ac:dyDescent="0.25">
      <c r="A296" s="2" t="s">
        <v>450</v>
      </c>
      <c r="B296" s="2" t="s">
        <v>451</v>
      </c>
      <c r="C296" s="2">
        <v>2015</v>
      </c>
      <c r="D296" s="2" t="s">
        <v>650</v>
      </c>
      <c r="E296" s="2" t="s">
        <v>651</v>
      </c>
      <c r="F296" s="2" t="s">
        <v>650</v>
      </c>
      <c r="G296" s="2" t="s">
        <v>651</v>
      </c>
      <c r="H296" s="2" t="s">
        <v>650</v>
      </c>
      <c r="I296" s="2" t="s">
        <v>651</v>
      </c>
      <c r="J296" s="2" t="s">
        <v>650</v>
      </c>
    </row>
    <row r="297" spans="1:10" ht="15" customHeight="1" x14ac:dyDescent="0.25">
      <c r="A297" s="2" t="s">
        <v>450</v>
      </c>
      <c r="B297" s="2" t="s">
        <v>452</v>
      </c>
      <c r="C297" s="2">
        <v>2015</v>
      </c>
      <c r="D297" s="2" t="s">
        <v>650</v>
      </c>
      <c r="E297" s="2" t="s">
        <v>651</v>
      </c>
      <c r="F297" s="2" t="s">
        <v>650</v>
      </c>
      <c r="G297" s="2" t="s">
        <v>651</v>
      </c>
      <c r="H297" s="2" t="s">
        <v>650</v>
      </c>
      <c r="I297" s="2" t="s">
        <v>651</v>
      </c>
      <c r="J297" s="2" t="s">
        <v>650</v>
      </c>
    </row>
    <row r="298" spans="1:10" ht="15" customHeight="1" x14ac:dyDescent="0.25">
      <c r="A298" s="2" t="s">
        <v>450</v>
      </c>
      <c r="B298" s="2" t="s">
        <v>453</v>
      </c>
      <c r="C298" s="2">
        <v>2015</v>
      </c>
      <c r="D298" s="2">
        <v>180.262</v>
      </c>
      <c r="E298" s="2" t="s">
        <v>761</v>
      </c>
      <c r="F298" s="2">
        <v>107.746</v>
      </c>
      <c r="G298" s="2" t="s">
        <v>762</v>
      </c>
      <c r="H298" s="2">
        <v>72.516000000000005</v>
      </c>
      <c r="I298" s="2" t="s">
        <v>651</v>
      </c>
      <c r="J298" s="2" t="s">
        <v>650</v>
      </c>
    </row>
    <row r="299" spans="1:10" ht="15" customHeight="1" x14ac:dyDescent="0.25">
      <c r="A299" s="2" t="s">
        <v>450</v>
      </c>
      <c r="B299" s="2" t="s">
        <v>454</v>
      </c>
      <c r="C299" s="2">
        <v>2015</v>
      </c>
      <c r="D299" s="2" t="s">
        <v>650</v>
      </c>
      <c r="E299" s="2" t="s">
        <v>651</v>
      </c>
      <c r="F299" s="2" t="s">
        <v>650</v>
      </c>
      <c r="G299" s="2" t="s">
        <v>651</v>
      </c>
      <c r="H299" s="2" t="s">
        <v>650</v>
      </c>
      <c r="I299" s="2" t="s">
        <v>651</v>
      </c>
      <c r="J299" s="2" t="s">
        <v>650</v>
      </c>
    </row>
    <row r="300" spans="1:10" ht="15" customHeight="1" x14ac:dyDescent="0.25">
      <c r="A300" s="2" t="s">
        <v>450</v>
      </c>
      <c r="B300" s="2" t="s">
        <v>455</v>
      </c>
      <c r="C300" s="2">
        <v>2015</v>
      </c>
      <c r="D300" s="2" t="s">
        <v>650</v>
      </c>
      <c r="E300" s="2" t="s">
        <v>651</v>
      </c>
      <c r="F300" s="2" t="s">
        <v>650</v>
      </c>
      <c r="G300" s="2" t="s">
        <v>651</v>
      </c>
      <c r="H300" s="2" t="s">
        <v>650</v>
      </c>
      <c r="I300" s="2" t="s">
        <v>651</v>
      </c>
      <c r="J300" s="2" t="s">
        <v>650</v>
      </c>
    </row>
    <row r="301" spans="1:10" ht="15" customHeight="1" x14ac:dyDescent="0.25">
      <c r="A301" s="2" t="s">
        <v>461</v>
      </c>
      <c r="B301" s="2" t="s">
        <v>462</v>
      </c>
      <c r="C301" s="2">
        <v>2015</v>
      </c>
      <c r="D301" s="2" t="s">
        <v>651</v>
      </c>
      <c r="E301" s="2" t="s">
        <v>651</v>
      </c>
      <c r="F301" s="2" t="s">
        <v>651</v>
      </c>
      <c r="G301" s="2" t="s">
        <v>651</v>
      </c>
      <c r="H301" s="2" t="s">
        <v>651</v>
      </c>
      <c r="I301" s="2" t="s">
        <v>651</v>
      </c>
      <c r="J301" s="2" t="s">
        <v>651</v>
      </c>
    </row>
    <row r="302" spans="1:10" ht="15" customHeight="1" x14ac:dyDescent="0.25">
      <c r="A302" s="2" t="s">
        <v>463</v>
      </c>
      <c r="B302" s="2" t="s">
        <v>464</v>
      </c>
      <c r="C302" s="2">
        <v>2015</v>
      </c>
      <c r="D302" s="2" t="s">
        <v>650</v>
      </c>
      <c r="E302" s="2" t="s">
        <v>651</v>
      </c>
      <c r="F302" s="2" t="s">
        <v>650</v>
      </c>
      <c r="G302" s="2" t="s">
        <v>651</v>
      </c>
      <c r="H302" s="2" t="s">
        <v>650</v>
      </c>
      <c r="I302" s="2" t="s">
        <v>651</v>
      </c>
      <c r="J302" s="2" t="s">
        <v>650</v>
      </c>
    </row>
    <row r="303" spans="1:10" ht="15" customHeight="1" x14ac:dyDescent="0.25">
      <c r="A303" s="2" t="s">
        <v>463</v>
      </c>
      <c r="B303" s="2" t="s">
        <v>465</v>
      </c>
      <c r="C303" s="2">
        <v>2015</v>
      </c>
      <c r="D303" s="2" t="s">
        <v>650</v>
      </c>
      <c r="E303" s="2" t="s">
        <v>651</v>
      </c>
      <c r="F303" s="2" t="s">
        <v>650</v>
      </c>
      <c r="G303" s="2" t="s">
        <v>651</v>
      </c>
      <c r="H303" s="2" t="s">
        <v>650</v>
      </c>
      <c r="I303" s="2" t="s">
        <v>651</v>
      </c>
      <c r="J303" s="2" t="s">
        <v>650</v>
      </c>
    </row>
    <row r="304" spans="1:10" ht="15" customHeight="1" x14ac:dyDescent="0.25">
      <c r="A304" s="2" t="s">
        <v>466</v>
      </c>
      <c r="B304" s="2" t="s">
        <v>467</v>
      </c>
      <c r="C304" s="2">
        <v>2015</v>
      </c>
      <c r="D304" s="2" t="s">
        <v>651</v>
      </c>
      <c r="E304" s="2" t="s">
        <v>651</v>
      </c>
      <c r="F304" s="2" t="s">
        <v>651</v>
      </c>
      <c r="G304" s="2" t="s">
        <v>651</v>
      </c>
      <c r="H304" s="2" t="s">
        <v>651</v>
      </c>
      <c r="I304" s="2" t="s">
        <v>651</v>
      </c>
      <c r="J304" s="2" t="s">
        <v>651</v>
      </c>
    </row>
    <row r="305" spans="1:10" ht="15" customHeight="1" x14ac:dyDescent="0.25">
      <c r="A305" s="2" t="s">
        <v>468</v>
      </c>
      <c r="B305" s="2" t="s">
        <v>469</v>
      </c>
      <c r="C305" s="2">
        <v>2015</v>
      </c>
      <c r="D305" s="2" t="s">
        <v>650</v>
      </c>
      <c r="E305" s="2" t="s">
        <v>651</v>
      </c>
      <c r="F305" s="2" t="s">
        <v>650</v>
      </c>
      <c r="G305" s="2" t="s">
        <v>651</v>
      </c>
      <c r="H305" s="2" t="s">
        <v>650</v>
      </c>
      <c r="I305" s="2" t="s">
        <v>651</v>
      </c>
      <c r="J305" s="2" t="s">
        <v>650</v>
      </c>
    </row>
    <row r="306" spans="1:10" ht="15" customHeight="1" x14ac:dyDescent="0.25">
      <c r="A306" s="2" t="s">
        <v>468</v>
      </c>
      <c r="B306" s="2" t="s">
        <v>470</v>
      </c>
      <c r="C306" s="2">
        <v>2015</v>
      </c>
      <c r="D306" s="2" t="s">
        <v>650</v>
      </c>
      <c r="E306" s="2" t="s">
        <v>651</v>
      </c>
      <c r="F306" s="2" t="s">
        <v>650</v>
      </c>
      <c r="G306" s="2" t="s">
        <v>651</v>
      </c>
      <c r="H306" s="2" t="s">
        <v>650</v>
      </c>
      <c r="I306" s="2" t="s">
        <v>651</v>
      </c>
      <c r="J306" s="2" t="s">
        <v>650</v>
      </c>
    </row>
    <row r="307" spans="1:10" ht="15" customHeight="1" x14ac:dyDescent="0.25">
      <c r="A307" s="2" t="s">
        <v>468</v>
      </c>
      <c r="B307" s="2" t="s">
        <v>471</v>
      </c>
      <c r="C307" s="2">
        <v>2015</v>
      </c>
      <c r="D307" s="2" t="s">
        <v>650</v>
      </c>
      <c r="E307" s="2" t="s">
        <v>651</v>
      </c>
      <c r="F307" s="2" t="s">
        <v>650</v>
      </c>
      <c r="G307" s="2" t="s">
        <v>651</v>
      </c>
      <c r="H307" s="2" t="s">
        <v>650</v>
      </c>
      <c r="I307" s="2" t="s">
        <v>651</v>
      </c>
      <c r="J307" s="2" t="s">
        <v>650</v>
      </c>
    </row>
    <row r="308" spans="1:10" ht="15" customHeight="1" x14ac:dyDescent="0.25">
      <c r="A308" s="2" t="s">
        <v>468</v>
      </c>
      <c r="B308" s="2" t="s">
        <v>472</v>
      </c>
      <c r="C308" s="2">
        <v>2015</v>
      </c>
      <c r="D308" s="2" t="s">
        <v>650</v>
      </c>
      <c r="E308" s="2" t="s">
        <v>651</v>
      </c>
      <c r="F308" s="2" t="s">
        <v>650</v>
      </c>
      <c r="G308" s="2" t="s">
        <v>651</v>
      </c>
      <c r="H308" s="2" t="s">
        <v>650</v>
      </c>
      <c r="I308" s="2" t="s">
        <v>651</v>
      </c>
      <c r="J308" s="2" t="s">
        <v>650</v>
      </c>
    </row>
    <row r="309" spans="1:10" ht="15" customHeight="1" x14ac:dyDescent="0.25">
      <c r="A309" s="2" t="s">
        <v>473</v>
      </c>
      <c r="B309" s="2" t="s">
        <v>474</v>
      </c>
      <c r="C309" s="2">
        <v>2015</v>
      </c>
      <c r="D309" s="2" t="s">
        <v>650</v>
      </c>
      <c r="E309" s="2" t="s">
        <v>651</v>
      </c>
      <c r="F309" s="2" t="s">
        <v>650</v>
      </c>
      <c r="G309" s="2" t="s">
        <v>651</v>
      </c>
      <c r="H309" s="2" t="s">
        <v>650</v>
      </c>
      <c r="I309" s="2" t="s">
        <v>651</v>
      </c>
      <c r="J309" s="2" t="s">
        <v>650</v>
      </c>
    </row>
    <row r="310" spans="1:10" ht="15" customHeight="1" x14ac:dyDescent="0.25">
      <c r="A310" s="2" t="s">
        <v>477</v>
      </c>
      <c r="B310" s="2" t="s">
        <v>478</v>
      </c>
      <c r="C310" s="2">
        <v>2015</v>
      </c>
      <c r="D310" s="2" t="s">
        <v>650</v>
      </c>
      <c r="E310" s="2" t="s">
        <v>651</v>
      </c>
      <c r="F310" s="2" t="s">
        <v>650</v>
      </c>
      <c r="G310" s="2" t="s">
        <v>651</v>
      </c>
      <c r="H310" s="2" t="s">
        <v>650</v>
      </c>
      <c r="I310" s="2" t="s">
        <v>651</v>
      </c>
      <c r="J310" s="2" t="s">
        <v>650</v>
      </c>
    </row>
    <row r="311" spans="1:10" ht="15" customHeight="1" x14ac:dyDescent="0.25">
      <c r="A311" s="2" t="s">
        <v>477</v>
      </c>
      <c r="B311" s="2" t="s">
        <v>479</v>
      </c>
      <c r="C311" s="2">
        <v>2015</v>
      </c>
      <c r="D311" s="2" t="s">
        <v>650</v>
      </c>
      <c r="E311" s="2" t="s">
        <v>651</v>
      </c>
      <c r="F311" s="2" t="s">
        <v>650</v>
      </c>
      <c r="G311" s="2" t="s">
        <v>651</v>
      </c>
      <c r="H311" s="2" t="s">
        <v>650</v>
      </c>
      <c r="I311" s="2" t="s">
        <v>651</v>
      </c>
      <c r="J311" s="2" t="s">
        <v>650</v>
      </c>
    </row>
    <row r="312" spans="1:10" ht="15" customHeight="1" x14ac:dyDescent="0.25">
      <c r="A312" s="2" t="s">
        <v>477</v>
      </c>
      <c r="B312" s="2" t="s">
        <v>480</v>
      </c>
      <c r="C312" s="2">
        <v>2015</v>
      </c>
      <c r="D312" s="2" t="s">
        <v>650</v>
      </c>
      <c r="E312" s="2" t="s">
        <v>651</v>
      </c>
      <c r="F312" s="2" t="s">
        <v>650</v>
      </c>
      <c r="G312" s="2" t="s">
        <v>651</v>
      </c>
      <c r="H312" s="2" t="s">
        <v>650</v>
      </c>
      <c r="I312" s="2" t="s">
        <v>651</v>
      </c>
      <c r="J312" s="2" t="s">
        <v>650</v>
      </c>
    </row>
    <row r="313" spans="1:10" ht="15" customHeight="1" x14ac:dyDescent="0.25">
      <c r="A313" s="2" t="s">
        <v>477</v>
      </c>
      <c r="B313" s="2" t="s">
        <v>481</v>
      </c>
      <c r="C313" s="2">
        <v>2015</v>
      </c>
      <c r="D313" s="2" t="s">
        <v>650</v>
      </c>
      <c r="E313" s="2" t="s">
        <v>651</v>
      </c>
      <c r="F313" s="2" t="s">
        <v>650</v>
      </c>
      <c r="G313" s="2" t="s">
        <v>651</v>
      </c>
      <c r="H313" s="2" t="s">
        <v>650</v>
      </c>
      <c r="I313" s="2" t="s">
        <v>651</v>
      </c>
      <c r="J313" s="2" t="s">
        <v>650</v>
      </c>
    </row>
    <row r="314" spans="1:10" ht="15" customHeight="1" x14ac:dyDescent="0.25">
      <c r="A314" s="2" t="s">
        <v>477</v>
      </c>
      <c r="B314" s="2" t="s">
        <v>482</v>
      </c>
      <c r="C314" s="2">
        <v>2015</v>
      </c>
      <c r="D314" s="2">
        <v>10.1</v>
      </c>
      <c r="E314" s="2" t="s">
        <v>766</v>
      </c>
      <c r="F314" s="2">
        <v>10.1</v>
      </c>
      <c r="G314" s="2" t="s">
        <v>651</v>
      </c>
      <c r="H314" s="2" t="s">
        <v>650</v>
      </c>
      <c r="I314" s="2" t="s">
        <v>651</v>
      </c>
      <c r="J314" s="2" t="s">
        <v>650</v>
      </c>
    </row>
    <row r="315" spans="1:10" ht="15" customHeight="1" x14ac:dyDescent="0.25">
      <c r="A315" s="2" t="s">
        <v>477</v>
      </c>
      <c r="B315" s="2" t="s">
        <v>483</v>
      </c>
      <c r="C315" s="2">
        <v>2015</v>
      </c>
      <c r="D315" s="2" t="s">
        <v>650</v>
      </c>
      <c r="E315" s="2" t="s">
        <v>651</v>
      </c>
      <c r="F315" s="2" t="s">
        <v>650</v>
      </c>
      <c r="G315" s="2" t="s">
        <v>651</v>
      </c>
      <c r="H315" s="2" t="s">
        <v>650</v>
      </c>
      <c r="I315" s="2" t="s">
        <v>651</v>
      </c>
      <c r="J315" s="2" t="s">
        <v>650</v>
      </c>
    </row>
    <row r="316" spans="1:10" ht="15" customHeight="1" x14ac:dyDescent="0.25">
      <c r="A316" s="2" t="s">
        <v>484</v>
      </c>
      <c r="B316" s="2" t="s">
        <v>485</v>
      </c>
      <c r="C316" s="2">
        <v>2015</v>
      </c>
      <c r="D316" s="2" t="s">
        <v>650</v>
      </c>
      <c r="E316" s="2" t="s">
        <v>651</v>
      </c>
      <c r="F316" s="2" t="s">
        <v>650</v>
      </c>
      <c r="G316" s="2" t="s">
        <v>651</v>
      </c>
      <c r="H316" s="2" t="s">
        <v>650</v>
      </c>
      <c r="I316" s="2" t="s">
        <v>651</v>
      </c>
      <c r="J316" s="2" t="s">
        <v>650</v>
      </c>
    </row>
    <row r="317" spans="1:10" ht="15" customHeight="1" x14ac:dyDescent="0.25">
      <c r="A317" s="2" t="s">
        <v>484</v>
      </c>
      <c r="B317" s="2" t="s">
        <v>486</v>
      </c>
      <c r="C317" s="2">
        <v>2015</v>
      </c>
      <c r="D317" s="2" t="s">
        <v>650</v>
      </c>
      <c r="E317" s="2" t="s">
        <v>651</v>
      </c>
      <c r="F317" s="2" t="s">
        <v>650</v>
      </c>
      <c r="G317" s="2" t="s">
        <v>651</v>
      </c>
      <c r="H317" s="2" t="s">
        <v>650</v>
      </c>
      <c r="I317" s="2" t="s">
        <v>651</v>
      </c>
      <c r="J317" s="2" t="s">
        <v>650</v>
      </c>
    </row>
    <row r="318" spans="1:10" ht="15" customHeight="1" x14ac:dyDescent="0.25">
      <c r="A318" s="2" t="s">
        <v>487</v>
      </c>
      <c r="B318" s="2" t="s">
        <v>488</v>
      </c>
      <c r="C318" s="2">
        <v>2015</v>
      </c>
      <c r="D318" s="2" t="s">
        <v>650</v>
      </c>
      <c r="E318" s="2" t="s">
        <v>651</v>
      </c>
      <c r="F318" s="2" t="s">
        <v>650</v>
      </c>
      <c r="G318" s="2" t="s">
        <v>651</v>
      </c>
      <c r="H318" s="2" t="s">
        <v>650</v>
      </c>
      <c r="I318" s="2" t="s">
        <v>651</v>
      </c>
      <c r="J318" s="2" t="s">
        <v>650</v>
      </c>
    </row>
    <row r="319" spans="1:10" ht="15" customHeight="1" x14ac:dyDescent="0.25">
      <c r="A319" s="2" t="s">
        <v>489</v>
      </c>
      <c r="B319" s="2" t="s">
        <v>490</v>
      </c>
      <c r="C319" s="2">
        <v>2015</v>
      </c>
      <c r="D319" s="2" t="s">
        <v>650</v>
      </c>
      <c r="E319" s="2" t="s">
        <v>651</v>
      </c>
      <c r="F319" s="2" t="s">
        <v>650</v>
      </c>
      <c r="G319" s="2" t="s">
        <v>651</v>
      </c>
      <c r="H319" s="2" t="s">
        <v>650</v>
      </c>
      <c r="I319" s="2" t="s">
        <v>651</v>
      </c>
      <c r="J319" s="2" t="s">
        <v>650</v>
      </c>
    </row>
    <row r="320" spans="1:10" ht="15" customHeight="1" x14ac:dyDescent="0.25">
      <c r="A320" s="2" t="s">
        <v>489</v>
      </c>
      <c r="B320" s="2" t="s">
        <v>491</v>
      </c>
      <c r="C320" s="2">
        <v>2015</v>
      </c>
      <c r="D320" s="2" t="s">
        <v>650</v>
      </c>
      <c r="E320" s="2" t="s">
        <v>651</v>
      </c>
      <c r="F320" s="2" t="s">
        <v>650</v>
      </c>
      <c r="G320" s="2" t="s">
        <v>651</v>
      </c>
      <c r="H320" s="2" t="s">
        <v>650</v>
      </c>
      <c r="I320" s="2" t="s">
        <v>651</v>
      </c>
      <c r="J320" s="2" t="s">
        <v>650</v>
      </c>
    </row>
    <row r="321" spans="1:10" ht="15" customHeight="1" x14ac:dyDescent="0.25">
      <c r="A321" s="2" t="s">
        <v>492</v>
      </c>
      <c r="B321" s="2" t="s">
        <v>492</v>
      </c>
      <c r="C321" s="2">
        <v>2015</v>
      </c>
      <c r="D321" s="2" t="s">
        <v>650</v>
      </c>
      <c r="E321" s="2" t="s">
        <v>651</v>
      </c>
      <c r="F321" s="2" t="s">
        <v>650</v>
      </c>
      <c r="G321" s="2" t="s">
        <v>651</v>
      </c>
      <c r="H321" s="2" t="s">
        <v>650</v>
      </c>
      <c r="I321" s="2" t="s">
        <v>651</v>
      </c>
      <c r="J321" s="2" t="s">
        <v>650</v>
      </c>
    </row>
    <row r="322" spans="1:10" ht="15" customHeight="1" x14ac:dyDescent="0.25">
      <c r="A322" s="2" t="s">
        <v>495</v>
      </c>
      <c r="B322" s="2" t="s">
        <v>494</v>
      </c>
      <c r="C322" s="2">
        <v>2015</v>
      </c>
      <c r="D322" s="2" t="s">
        <v>650</v>
      </c>
      <c r="E322" s="2" t="s">
        <v>651</v>
      </c>
      <c r="F322" s="2" t="s">
        <v>650</v>
      </c>
      <c r="G322" s="2" t="s">
        <v>651</v>
      </c>
      <c r="H322" s="2" t="s">
        <v>650</v>
      </c>
      <c r="I322" s="2" t="s">
        <v>651</v>
      </c>
      <c r="J322" s="2" t="s">
        <v>650</v>
      </c>
    </row>
    <row r="323" spans="1:10" ht="15" customHeight="1" x14ac:dyDescent="0.25">
      <c r="A323" s="2" t="s">
        <v>496</v>
      </c>
      <c r="B323" s="2" t="s">
        <v>497</v>
      </c>
      <c r="C323" s="2">
        <v>2015</v>
      </c>
      <c r="D323" s="2" t="s">
        <v>650</v>
      </c>
      <c r="E323" s="2" t="s">
        <v>651</v>
      </c>
      <c r="F323" s="2" t="s">
        <v>650</v>
      </c>
      <c r="G323" s="2" t="s">
        <v>651</v>
      </c>
      <c r="H323" s="2" t="s">
        <v>650</v>
      </c>
      <c r="I323" s="2" t="s">
        <v>651</v>
      </c>
      <c r="J323" s="2" t="s">
        <v>650</v>
      </c>
    </row>
    <row r="324" spans="1:10" ht="15" customHeight="1" x14ac:dyDescent="0.25">
      <c r="A324" s="2" t="s">
        <v>498</v>
      </c>
      <c r="B324" s="2" t="s">
        <v>499</v>
      </c>
      <c r="C324" s="2">
        <v>2015</v>
      </c>
      <c r="D324" s="2" t="s">
        <v>650</v>
      </c>
      <c r="E324" s="2" t="s">
        <v>651</v>
      </c>
      <c r="F324" s="2" t="s">
        <v>650</v>
      </c>
      <c r="G324" s="2" t="s">
        <v>651</v>
      </c>
      <c r="H324" s="2" t="s">
        <v>650</v>
      </c>
      <c r="I324" s="2" t="s">
        <v>651</v>
      </c>
      <c r="J324" s="2" t="s">
        <v>650</v>
      </c>
    </row>
    <row r="325" spans="1:10" ht="15" customHeight="1" x14ac:dyDescent="0.25">
      <c r="A325" s="2" t="s">
        <v>500</v>
      </c>
      <c r="B325" s="2" t="s">
        <v>501</v>
      </c>
      <c r="C325" s="2">
        <v>2015</v>
      </c>
      <c r="D325" s="2" t="s">
        <v>650</v>
      </c>
      <c r="E325" s="2" t="s">
        <v>650</v>
      </c>
      <c r="F325" s="2" t="s">
        <v>650</v>
      </c>
      <c r="G325" s="2" t="s">
        <v>650</v>
      </c>
      <c r="H325" s="2" t="s">
        <v>650</v>
      </c>
      <c r="I325" s="2" t="s">
        <v>650</v>
      </c>
      <c r="J325" s="2" t="s">
        <v>650</v>
      </c>
    </row>
    <row r="326" spans="1:10" ht="15" customHeight="1" x14ac:dyDescent="0.25">
      <c r="A326" s="2" t="s">
        <v>681</v>
      </c>
      <c r="B326" s="2" t="s">
        <v>665</v>
      </c>
      <c r="C326" s="2">
        <v>2015</v>
      </c>
      <c r="D326" s="2" t="s">
        <v>651</v>
      </c>
      <c r="E326" s="2" t="s">
        <v>651</v>
      </c>
      <c r="F326" s="2" t="s">
        <v>651</v>
      </c>
      <c r="G326" s="2" t="s">
        <v>651</v>
      </c>
      <c r="H326" s="2" t="s">
        <v>651</v>
      </c>
      <c r="I326" s="2" t="s">
        <v>651</v>
      </c>
      <c r="J326" s="2" t="s">
        <v>651</v>
      </c>
    </row>
    <row r="327" spans="1:10" ht="15" customHeight="1" x14ac:dyDescent="0.25">
      <c r="A327" s="2" t="s">
        <v>502</v>
      </c>
      <c r="B327" s="2" t="s">
        <v>503</v>
      </c>
      <c r="C327" s="2">
        <v>2015</v>
      </c>
      <c r="D327" s="2" t="s">
        <v>650</v>
      </c>
      <c r="E327" s="2" t="s">
        <v>651</v>
      </c>
      <c r="F327" s="2" t="s">
        <v>650</v>
      </c>
      <c r="G327" s="2" t="s">
        <v>651</v>
      </c>
      <c r="H327" s="2" t="s">
        <v>650</v>
      </c>
      <c r="I327" s="2" t="s">
        <v>651</v>
      </c>
      <c r="J327" s="2" t="s">
        <v>650</v>
      </c>
    </row>
    <row r="328" spans="1:10" ht="15" customHeight="1" x14ac:dyDescent="0.25">
      <c r="A328" s="2" t="s">
        <v>502</v>
      </c>
      <c r="B328" s="2" t="s">
        <v>504</v>
      </c>
      <c r="C328" s="2">
        <v>2015</v>
      </c>
      <c r="D328" s="2" t="s">
        <v>650</v>
      </c>
      <c r="E328" s="2" t="s">
        <v>651</v>
      </c>
      <c r="F328" s="2" t="s">
        <v>650</v>
      </c>
      <c r="G328" s="2" t="s">
        <v>651</v>
      </c>
      <c r="H328" s="2" t="s">
        <v>650</v>
      </c>
      <c r="I328" s="2" t="s">
        <v>651</v>
      </c>
      <c r="J328" s="2" t="s">
        <v>650</v>
      </c>
    </row>
    <row r="329" spans="1:10" ht="15" customHeight="1" x14ac:dyDescent="0.25">
      <c r="A329" s="2" t="s">
        <v>502</v>
      </c>
      <c r="B329" s="2" t="s">
        <v>505</v>
      </c>
      <c r="C329" s="2">
        <v>2015</v>
      </c>
      <c r="D329" s="2" t="s">
        <v>650</v>
      </c>
      <c r="E329" s="2" t="s">
        <v>651</v>
      </c>
      <c r="F329" s="2" t="s">
        <v>650</v>
      </c>
      <c r="G329" s="2" t="s">
        <v>651</v>
      </c>
      <c r="H329" s="2" t="s">
        <v>650</v>
      </c>
      <c r="I329" s="2" t="s">
        <v>651</v>
      </c>
      <c r="J329" s="2" t="s">
        <v>650</v>
      </c>
    </row>
    <row r="330" spans="1:10" ht="15" customHeight="1" x14ac:dyDescent="0.25">
      <c r="A330" s="2" t="s">
        <v>506</v>
      </c>
      <c r="B330" s="2" t="s">
        <v>507</v>
      </c>
      <c r="C330" s="2">
        <v>2015</v>
      </c>
      <c r="D330" s="2" t="s">
        <v>650</v>
      </c>
      <c r="E330" s="2" t="s">
        <v>651</v>
      </c>
      <c r="F330" s="2" t="s">
        <v>650</v>
      </c>
      <c r="G330" s="2" t="s">
        <v>651</v>
      </c>
      <c r="H330" s="2" t="s">
        <v>650</v>
      </c>
      <c r="I330" s="2" t="s">
        <v>651</v>
      </c>
      <c r="J330" s="2" t="s">
        <v>650</v>
      </c>
    </row>
    <row r="331" spans="1:10" ht="15" customHeight="1" x14ac:dyDescent="0.25">
      <c r="A331" s="2" t="s">
        <v>506</v>
      </c>
      <c r="B331" s="2" t="s">
        <v>508</v>
      </c>
      <c r="C331" s="2">
        <v>2015</v>
      </c>
      <c r="D331" s="2" t="s">
        <v>650</v>
      </c>
      <c r="E331" s="2" t="s">
        <v>651</v>
      </c>
      <c r="F331" s="2" t="s">
        <v>650</v>
      </c>
      <c r="G331" s="2" t="s">
        <v>651</v>
      </c>
      <c r="H331" s="2" t="s">
        <v>650</v>
      </c>
      <c r="I331" s="2" t="s">
        <v>651</v>
      </c>
      <c r="J331" s="2" t="s">
        <v>650</v>
      </c>
    </row>
    <row r="332" spans="1:10" ht="15" customHeight="1" x14ac:dyDescent="0.25">
      <c r="A332" s="2" t="s">
        <v>506</v>
      </c>
      <c r="B332" s="2" t="s">
        <v>509</v>
      </c>
      <c r="C332" s="2">
        <v>2015</v>
      </c>
      <c r="D332" s="2">
        <v>33.887</v>
      </c>
      <c r="E332" s="2" t="s">
        <v>771</v>
      </c>
      <c r="F332" s="2">
        <v>33.243000000000002</v>
      </c>
      <c r="G332" s="2" t="s">
        <v>998</v>
      </c>
      <c r="H332" s="2">
        <v>0.64400000000000002</v>
      </c>
      <c r="I332" s="2" t="s">
        <v>651</v>
      </c>
      <c r="J332" s="2" t="s">
        <v>650</v>
      </c>
    </row>
    <row r="333" spans="1:10" ht="15" customHeight="1" x14ac:dyDescent="0.25">
      <c r="A333" s="2" t="s">
        <v>510</v>
      </c>
      <c r="B333" s="2" t="s">
        <v>511</v>
      </c>
      <c r="C333" s="2">
        <v>2015</v>
      </c>
      <c r="D333" s="2" t="s">
        <v>650</v>
      </c>
      <c r="E333" s="2" t="s">
        <v>651</v>
      </c>
      <c r="F333" s="2" t="s">
        <v>650</v>
      </c>
      <c r="G333" s="2" t="s">
        <v>651</v>
      </c>
      <c r="H333" s="2" t="s">
        <v>650</v>
      </c>
      <c r="I333" s="2" t="s">
        <v>651</v>
      </c>
      <c r="J333" s="2" t="s">
        <v>650</v>
      </c>
    </row>
    <row r="334" spans="1:10" ht="15" customHeight="1" x14ac:dyDescent="0.25">
      <c r="A334" s="2" t="s">
        <v>510</v>
      </c>
      <c r="B334" s="2" t="s">
        <v>512</v>
      </c>
      <c r="C334" s="2">
        <v>2015</v>
      </c>
      <c r="D334" s="2" t="s">
        <v>650</v>
      </c>
      <c r="E334" s="2" t="s">
        <v>651</v>
      </c>
      <c r="F334" s="2" t="s">
        <v>650</v>
      </c>
      <c r="G334" s="2" t="s">
        <v>651</v>
      </c>
      <c r="H334" s="2" t="s">
        <v>650</v>
      </c>
      <c r="I334" s="2" t="s">
        <v>651</v>
      </c>
      <c r="J334" s="2" t="s">
        <v>650</v>
      </c>
    </row>
    <row r="335" spans="1:10" ht="15" customHeight="1" x14ac:dyDescent="0.25">
      <c r="A335" s="2" t="s">
        <v>510</v>
      </c>
      <c r="B335" s="2" t="s">
        <v>513</v>
      </c>
      <c r="C335" s="2">
        <v>2015</v>
      </c>
      <c r="D335" s="2" t="s">
        <v>650</v>
      </c>
      <c r="E335" s="2" t="s">
        <v>651</v>
      </c>
      <c r="F335" s="2" t="s">
        <v>650</v>
      </c>
      <c r="G335" s="2" t="s">
        <v>651</v>
      </c>
      <c r="H335" s="2" t="s">
        <v>650</v>
      </c>
      <c r="I335" s="2" t="s">
        <v>651</v>
      </c>
      <c r="J335" s="2" t="s">
        <v>650</v>
      </c>
    </row>
    <row r="336" spans="1:10" ht="15" customHeight="1" x14ac:dyDescent="0.25">
      <c r="A336" s="2" t="s">
        <v>510</v>
      </c>
      <c r="B336" s="2" t="s">
        <v>514</v>
      </c>
      <c r="C336" s="2">
        <v>2015</v>
      </c>
      <c r="D336" s="2" t="s">
        <v>650</v>
      </c>
      <c r="E336" s="2" t="s">
        <v>651</v>
      </c>
      <c r="F336" s="2" t="s">
        <v>650</v>
      </c>
      <c r="G336" s="2" t="s">
        <v>651</v>
      </c>
      <c r="H336" s="2" t="s">
        <v>650</v>
      </c>
      <c r="I336" s="2" t="s">
        <v>651</v>
      </c>
      <c r="J336" s="2" t="s">
        <v>650</v>
      </c>
    </row>
    <row r="337" spans="1:10" ht="15" customHeight="1" x14ac:dyDescent="0.25">
      <c r="A337" s="2" t="s">
        <v>515</v>
      </c>
      <c r="B337" s="2" t="s">
        <v>516</v>
      </c>
      <c r="C337" s="2">
        <v>2015</v>
      </c>
      <c r="D337" s="2" t="s">
        <v>650</v>
      </c>
      <c r="E337" s="2" t="s">
        <v>651</v>
      </c>
      <c r="F337" s="2" t="s">
        <v>650</v>
      </c>
      <c r="G337" s="2" t="s">
        <v>651</v>
      </c>
      <c r="H337" s="2" t="s">
        <v>650</v>
      </c>
      <c r="I337" s="2" t="s">
        <v>651</v>
      </c>
      <c r="J337" s="2" t="s">
        <v>650</v>
      </c>
    </row>
    <row r="338" spans="1:10" ht="15" customHeight="1" x14ac:dyDescent="0.25">
      <c r="A338" s="2" t="s">
        <v>515</v>
      </c>
      <c r="B338" s="2" t="s">
        <v>517</v>
      </c>
      <c r="C338" s="2">
        <v>2015</v>
      </c>
      <c r="D338" s="2" t="s">
        <v>650</v>
      </c>
      <c r="E338" s="2" t="s">
        <v>651</v>
      </c>
      <c r="F338" s="2" t="s">
        <v>650</v>
      </c>
      <c r="G338" s="2" t="s">
        <v>651</v>
      </c>
      <c r="H338" s="2" t="s">
        <v>650</v>
      </c>
      <c r="I338" s="2" t="s">
        <v>651</v>
      </c>
      <c r="J338" s="2" t="s">
        <v>650</v>
      </c>
    </row>
    <row r="339" spans="1:10" ht="15" customHeight="1" x14ac:dyDescent="0.25">
      <c r="A339" s="2" t="s">
        <v>518</v>
      </c>
      <c r="B339" s="2" t="s">
        <v>519</v>
      </c>
      <c r="C339" s="2">
        <v>2015</v>
      </c>
      <c r="D339" s="2" t="s">
        <v>650</v>
      </c>
      <c r="E339" s="2" t="s">
        <v>651</v>
      </c>
      <c r="F339" s="2" t="s">
        <v>650</v>
      </c>
      <c r="G339" s="2" t="s">
        <v>651</v>
      </c>
      <c r="H339" s="2" t="s">
        <v>650</v>
      </c>
      <c r="I339" s="2" t="s">
        <v>651</v>
      </c>
      <c r="J339" s="2" t="s">
        <v>650</v>
      </c>
    </row>
    <row r="340" spans="1:10" ht="15" customHeight="1" x14ac:dyDescent="0.25">
      <c r="A340" s="2" t="s">
        <v>520</v>
      </c>
      <c r="B340" s="2" t="s">
        <v>521</v>
      </c>
      <c r="C340" s="2">
        <v>2015</v>
      </c>
      <c r="D340" s="2" t="s">
        <v>650</v>
      </c>
      <c r="E340" s="2" t="s">
        <v>651</v>
      </c>
      <c r="F340" s="2" t="s">
        <v>650</v>
      </c>
      <c r="G340" s="2" t="s">
        <v>651</v>
      </c>
      <c r="H340" s="2" t="s">
        <v>650</v>
      </c>
      <c r="I340" s="2" t="s">
        <v>651</v>
      </c>
      <c r="J340" s="2" t="s">
        <v>650</v>
      </c>
    </row>
    <row r="341" spans="1:10" ht="15" customHeight="1" x14ac:dyDescent="0.25">
      <c r="A341" s="2" t="s">
        <v>520</v>
      </c>
      <c r="B341" s="2" t="s">
        <v>522</v>
      </c>
      <c r="C341" s="2">
        <v>2015</v>
      </c>
      <c r="D341" s="2">
        <v>112.73</v>
      </c>
      <c r="E341" s="2" t="s">
        <v>775</v>
      </c>
      <c r="F341" s="2">
        <v>112.73</v>
      </c>
      <c r="G341" s="2" t="s">
        <v>651</v>
      </c>
      <c r="H341" s="2" t="s">
        <v>650</v>
      </c>
      <c r="I341" s="2" t="s">
        <v>651</v>
      </c>
      <c r="J341" s="2" t="s">
        <v>650</v>
      </c>
    </row>
    <row r="342" spans="1:10" ht="15" customHeight="1" x14ac:dyDescent="0.25">
      <c r="A342" s="2" t="s">
        <v>520</v>
      </c>
      <c r="B342" s="2" t="s">
        <v>523</v>
      </c>
      <c r="C342" s="2">
        <v>2015</v>
      </c>
      <c r="D342" s="2" t="s">
        <v>650</v>
      </c>
      <c r="E342" s="2" t="s">
        <v>651</v>
      </c>
      <c r="F342" s="2" t="s">
        <v>650</v>
      </c>
      <c r="G342" s="2" t="s">
        <v>651</v>
      </c>
      <c r="H342" s="2" t="s">
        <v>650</v>
      </c>
      <c r="I342" s="2" t="s">
        <v>651</v>
      </c>
      <c r="J342" s="2" t="s">
        <v>650</v>
      </c>
    </row>
    <row r="343" spans="1:10" ht="15" customHeight="1" x14ac:dyDescent="0.25">
      <c r="A343" s="2" t="s">
        <v>524</v>
      </c>
      <c r="B343" s="2" t="s">
        <v>11</v>
      </c>
      <c r="C343" s="2">
        <v>2015</v>
      </c>
      <c r="D343" s="2" t="s">
        <v>650</v>
      </c>
      <c r="E343" s="2" t="s">
        <v>651</v>
      </c>
      <c r="F343" s="2" t="s">
        <v>650</v>
      </c>
      <c r="G343" s="2" t="s">
        <v>651</v>
      </c>
      <c r="H343" s="2" t="s">
        <v>650</v>
      </c>
      <c r="I343" s="2" t="s">
        <v>651</v>
      </c>
      <c r="J343" s="2" t="s">
        <v>650</v>
      </c>
    </row>
    <row r="344" spans="1:10" ht="15" customHeight="1" x14ac:dyDescent="0.25">
      <c r="A344" s="2" t="s">
        <v>524</v>
      </c>
      <c r="B344" s="2" t="s">
        <v>525</v>
      </c>
      <c r="C344" s="2">
        <v>2015</v>
      </c>
      <c r="D344" s="2" t="s">
        <v>650</v>
      </c>
      <c r="E344" s="2" t="s">
        <v>651</v>
      </c>
      <c r="F344" s="2" t="s">
        <v>650</v>
      </c>
      <c r="G344" s="2" t="s">
        <v>651</v>
      </c>
      <c r="H344" s="2" t="s">
        <v>650</v>
      </c>
      <c r="I344" s="2" t="s">
        <v>651</v>
      </c>
      <c r="J344" s="2" t="s">
        <v>650</v>
      </c>
    </row>
    <row r="345" spans="1:10" ht="15" customHeight="1" x14ac:dyDescent="0.25">
      <c r="A345" s="2" t="s">
        <v>524</v>
      </c>
      <c r="B345" s="2" t="s">
        <v>318</v>
      </c>
      <c r="C345" s="2">
        <v>2015</v>
      </c>
      <c r="D345" s="2" t="s">
        <v>650</v>
      </c>
      <c r="E345" s="2" t="s">
        <v>651</v>
      </c>
      <c r="F345" s="2" t="s">
        <v>650</v>
      </c>
      <c r="G345" s="2" t="s">
        <v>651</v>
      </c>
      <c r="H345" s="2" t="s">
        <v>650</v>
      </c>
      <c r="I345" s="2" t="s">
        <v>651</v>
      </c>
      <c r="J345" s="2" t="s">
        <v>650</v>
      </c>
    </row>
    <row r="346" spans="1:10" ht="15" customHeight="1" x14ac:dyDescent="0.25">
      <c r="A346" s="2" t="s">
        <v>526</v>
      </c>
      <c r="B346" s="2" t="s">
        <v>527</v>
      </c>
      <c r="C346" s="2">
        <v>2015</v>
      </c>
      <c r="D346" s="2" t="s">
        <v>650</v>
      </c>
      <c r="E346" s="2" t="s">
        <v>651</v>
      </c>
      <c r="F346" s="2" t="s">
        <v>650</v>
      </c>
      <c r="G346" s="2" t="s">
        <v>651</v>
      </c>
      <c r="H346" s="2" t="s">
        <v>650</v>
      </c>
      <c r="I346" s="2" t="s">
        <v>651</v>
      </c>
      <c r="J346" s="2" t="s">
        <v>650</v>
      </c>
    </row>
    <row r="347" spans="1:10" ht="15" customHeight="1" x14ac:dyDescent="0.25">
      <c r="A347" s="2" t="s">
        <v>526</v>
      </c>
      <c r="B347" s="2" t="s">
        <v>528</v>
      </c>
      <c r="C347" s="2">
        <v>2015</v>
      </c>
      <c r="D347" s="2" t="s">
        <v>650</v>
      </c>
      <c r="E347" s="2" t="s">
        <v>651</v>
      </c>
      <c r="F347" s="2" t="s">
        <v>650</v>
      </c>
      <c r="G347" s="2" t="s">
        <v>651</v>
      </c>
      <c r="H347" s="2" t="s">
        <v>650</v>
      </c>
      <c r="I347" s="2" t="s">
        <v>651</v>
      </c>
      <c r="J347" s="2" t="s">
        <v>650</v>
      </c>
    </row>
    <row r="348" spans="1:10" ht="15" customHeight="1" x14ac:dyDescent="0.25">
      <c r="A348" s="2" t="s">
        <v>526</v>
      </c>
      <c r="B348" s="2" t="s">
        <v>529</v>
      </c>
      <c r="C348" s="2">
        <v>2015</v>
      </c>
      <c r="D348" s="2" t="s">
        <v>650</v>
      </c>
      <c r="E348" s="2" t="s">
        <v>651</v>
      </c>
      <c r="F348" s="2" t="s">
        <v>650</v>
      </c>
      <c r="G348" s="2" t="s">
        <v>651</v>
      </c>
      <c r="H348" s="2" t="s">
        <v>650</v>
      </c>
      <c r="I348" s="2" t="s">
        <v>651</v>
      </c>
      <c r="J348" s="2" t="s">
        <v>650</v>
      </c>
    </row>
    <row r="349" spans="1:10" ht="15" customHeight="1" x14ac:dyDescent="0.25">
      <c r="A349" s="2" t="s">
        <v>526</v>
      </c>
      <c r="B349" s="2" t="s">
        <v>530</v>
      </c>
      <c r="C349" s="2">
        <v>2015</v>
      </c>
      <c r="D349" s="2" t="s">
        <v>650</v>
      </c>
      <c r="E349" s="2" t="s">
        <v>651</v>
      </c>
      <c r="F349" s="2" t="s">
        <v>650</v>
      </c>
      <c r="G349" s="2" t="s">
        <v>651</v>
      </c>
      <c r="H349" s="2" t="s">
        <v>650</v>
      </c>
      <c r="I349" s="2" t="s">
        <v>651</v>
      </c>
      <c r="J349" s="2" t="s">
        <v>650</v>
      </c>
    </row>
    <row r="350" spans="1:10" ht="15" customHeight="1" x14ac:dyDescent="0.25">
      <c r="A350" s="2" t="s">
        <v>526</v>
      </c>
      <c r="B350" s="2" t="s">
        <v>531</v>
      </c>
      <c r="C350" s="2">
        <v>2015</v>
      </c>
      <c r="D350" s="2" t="s">
        <v>650</v>
      </c>
      <c r="E350" s="2" t="s">
        <v>651</v>
      </c>
      <c r="F350" s="2" t="s">
        <v>650</v>
      </c>
      <c r="G350" s="2" t="s">
        <v>651</v>
      </c>
      <c r="H350" s="2" t="s">
        <v>650</v>
      </c>
      <c r="I350" s="2" t="s">
        <v>651</v>
      </c>
      <c r="J350" s="2" t="s">
        <v>650</v>
      </c>
    </row>
    <row r="351" spans="1:10" ht="15" customHeight="1" x14ac:dyDescent="0.25">
      <c r="A351" s="2" t="s">
        <v>526</v>
      </c>
      <c r="B351" s="2" t="s">
        <v>532</v>
      </c>
      <c r="C351" s="2">
        <v>2015</v>
      </c>
      <c r="D351" s="2" t="s">
        <v>650</v>
      </c>
      <c r="E351" s="2" t="s">
        <v>651</v>
      </c>
      <c r="F351" s="2" t="s">
        <v>650</v>
      </c>
      <c r="G351" s="2" t="s">
        <v>651</v>
      </c>
      <c r="H351" s="2" t="s">
        <v>650</v>
      </c>
      <c r="I351" s="2" t="s">
        <v>651</v>
      </c>
      <c r="J351" s="2" t="s">
        <v>650</v>
      </c>
    </row>
    <row r="352" spans="1:10" ht="15" customHeight="1" x14ac:dyDescent="0.25">
      <c r="A352" s="2" t="s">
        <v>526</v>
      </c>
      <c r="B352" s="2" t="s">
        <v>533</v>
      </c>
      <c r="C352" s="2">
        <v>2015</v>
      </c>
      <c r="D352" s="2" t="s">
        <v>650</v>
      </c>
      <c r="E352" s="2" t="s">
        <v>650</v>
      </c>
      <c r="F352" s="2" t="s">
        <v>650</v>
      </c>
      <c r="G352" s="2" t="s">
        <v>650</v>
      </c>
      <c r="H352" s="2" t="s">
        <v>650</v>
      </c>
      <c r="I352" s="2" t="s">
        <v>650</v>
      </c>
      <c r="J352" s="2" t="s">
        <v>650</v>
      </c>
    </row>
    <row r="353" spans="1:10" ht="15" customHeight="1" x14ac:dyDescent="0.25">
      <c r="A353" s="2" t="s">
        <v>526</v>
      </c>
      <c r="B353" s="2" t="s">
        <v>534</v>
      </c>
      <c r="C353" s="2">
        <v>2015</v>
      </c>
      <c r="D353" s="2" t="s">
        <v>650</v>
      </c>
      <c r="E353" s="2" t="s">
        <v>651</v>
      </c>
      <c r="F353" s="2" t="s">
        <v>650</v>
      </c>
      <c r="G353" s="2" t="s">
        <v>651</v>
      </c>
      <c r="H353" s="2" t="s">
        <v>650</v>
      </c>
      <c r="I353" s="2" t="s">
        <v>651</v>
      </c>
      <c r="J353" s="2" t="s">
        <v>650</v>
      </c>
    </row>
    <row r="354" spans="1:10" ht="15" customHeight="1" x14ac:dyDescent="0.25">
      <c r="A354" s="2" t="s">
        <v>526</v>
      </c>
      <c r="B354" s="2" t="s">
        <v>535</v>
      </c>
      <c r="C354" s="2">
        <v>2015</v>
      </c>
      <c r="D354" s="2" t="s">
        <v>650</v>
      </c>
      <c r="E354" s="2" t="s">
        <v>651</v>
      </c>
      <c r="F354" s="2" t="s">
        <v>650</v>
      </c>
      <c r="G354" s="2" t="s">
        <v>651</v>
      </c>
      <c r="H354" s="2" t="s">
        <v>650</v>
      </c>
      <c r="I354" s="2" t="s">
        <v>651</v>
      </c>
      <c r="J354" s="2" t="s">
        <v>650</v>
      </c>
    </row>
    <row r="355" spans="1:10" ht="15" customHeight="1" x14ac:dyDescent="0.25">
      <c r="A355" s="2" t="s">
        <v>526</v>
      </c>
      <c r="B355" s="2" t="s">
        <v>536</v>
      </c>
      <c r="C355" s="2">
        <v>2015</v>
      </c>
      <c r="D355" s="2" t="s">
        <v>650</v>
      </c>
      <c r="E355" s="2" t="s">
        <v>651</v>
      </c>
      <c r="F355" s="2" t="s">
        <v>650</v>
      </c>
      <c r="G355" s="2" t="s">
        <v>651</v>
      </c>
      <c r="H355" s="2" t="s">
        <v>650</v>
      </c>
      <c r="I355" s="2" t="s">
        <v>651</v>
      </c>
      <c r="J355" s="2" t="s">
        <v>650</v>
      </c>
    </row>
    <row r="356" spans="1:10" ht="15" customHeight="1" x14ac:dyDescent="0.25">
      <c r="A356" s="2" t="s">
        <v>526</v>
      </c>
      <c r="B356" s="2" t="s">
        <v>537</v>
      </c>
      <c r="C356" s="2">
        <v>2015</v>
      </c>
      <c r="D356" s="2">
        <v>124.3</v>
      </c>
      <c r="E356" s="2" t="s">
        <v>999</v>
      </c>
      <c r="F356" s="2">
        <v>124.3</v>
      </c>
      <c r="G356" s="2" t="s">
        <v>651</v>
      </c>
      <c r="H356" s="2" t="s">
        <v>650</v>
      </c>
      <c r="I356" s="2" t="s">
        <v>651</v>
      </c>
      <c r="J356" s="2" t="s">
        <v>650</v>
      </c>
    </row>
    <row r="357" spans="1:10" ht="15" customHeight="1" x14ac:dyDescent="0.25">
      <c r="A357" s="2" t="s">
        <v>538</v>
      </c>
      <c r="B357" s="2" t="s">
        <v>539</v>
      </c>
      <c r="C357" s="2">
        <v>2015</v>
      </c>
      <c r="D357" s="2" t="s">
        <v>650</v>
      </c>
      <c r="E357" s="2" t="s">
        <v>651</v>
      </c>
      <c r="F357" s="2" t="s">
        <v>650</v>
      </c>
      <c r="G357" s="2" t="s">
        <v>651</v>
      </c>
      <c r="H357" s="2" t="s">
        <v>650</v>
      </c>
      <c r="I357" s="2" t="s">
        <v>651</v>
      </c>
      <c r="J357" s="2" t="s">
        <v>650</v>
      </c>
    </row>
    <row r="358" spans="1:10" ht="15" customHeight="1" x14ac:dyDescent="0.25">
      <c r="A358" s="2" t="s">
        <v>538</v>
      </c>
      <c r="B358" s="2" t="s">
        <v>540</v>
      </c>
      <c r="C358" s="2">
        <v>2015</v>
      </c>
      <c r="D358" s="2" t="s">
        <v>650</v>
      </c>
      <c r="E358" s="2" t="s">
        <v>651</v>
      </c>
      <c r="F358" s="2" t="s">
        <v>650</v>
      </c>
      <c r="G358" s="2" t="s">
        <v>651</v>
      </c>
      <c r="H358" s="2" t="s">
        <v>650</v>
      </c>
      <c r="I358" s="2" t="s">
        <v>651</v>
      </c>
      <c r="J358" s="2" t="s">
        <v>650</v>
      </c>
    </row>
    <row r="359" spans="1:10" ht="15" customHeight="1" x14ac:dyDescent="0.25">
      <c r="A359" s="2" t="s">
        <v>538</v>
      </c>
      <c r="B359" s="2" t="s">
        <v>541</v>
      </c>
      <c r="C359" s="2">
        <v>2015</v>
      </c>
      <c r="D359" s="2" t="s">
        <v>650</v>
      </c>
      <c r="E359" s="2" t="s">
        <v>651</v>
      </c>
      <c r="F359" s="2" t="s">
        <v>650</v>
      </c>
      <c r="G359" s="2" t="s">
        <v>651</v>
      </c>
      <c r="H359" s="2" t="s">
        <v>650</v>
      </c>
      <c r="I359" s="2" t="s">
        <v>651</v>
      </c>
      <c r="J359" s="2" t="s">
        <v>650</v>
      </c>
    </row>
    <row r="360" spans="1:10" ht="15" customHeight="1" x14ac:dyDescent="0.25">
      <c r="A360" s="2" t="s">
        <v>542</v>
      </c>
      <c r="B360" s="2" t="s">
        <v>543</v>
      </c>
      <c r="C360" s="2">
        <v>2015</v>
      </c>
      <c r="D360" s="2" t="s">
        <v>650</v>
      </c>
      <c r="E360" s="2" t="s">
        <v>651</v>
      </c>
      <c r="F360" s="2" t="s">
        <v>650</v>
      </c>
      <c r="G360" s="2" t="s">
        <v>651</v>
      </c>
      <c r="H360" s="2" t="s">
        <v>650</v>
      </c>
      <c r="I360" s="2" t="s">
        <v>651</v>
      </c>
      <c r="J360" s="2" t="s">
        <v>650</v>
      </c>
    </row>
    <row r="361" spans="1:10" ht="15" customHeight="1" x14ac:dyDescent="0.25">
      <c r="A361" s="2" t="s">
        <v>542</v>
      </c>
      <c r="B361" s="2" t="s">
        <v>544</v>
      </c>
      <c r="C361" s="2">
        <v>2015</v>
      </c>
      <c r="D361" s="2" t="s">
        <v>650</v>
      </c>
      <c r="E361" s="2" t="s">
        <v>651</v>
      </c>
      <c r="F361" s="2" t="s">
        <v>650</v>
      </c>
      <c r="G361" s="2" t="s">
        <v>651</v>
      </c>
      <c r="H361" s="2" t="s">
        <v>650</v>
      </c>
      <c r="I361" s="2" t="s">
        <v>651</v>
      </c>
      <c r="J361" s="2" t="s">
        <v>650</v>
      </c>
    </row>
    <row r="362" spans="1:10" ht="15" customHeight="1" x14ac:dyDescent="0.25">
      <c r="A362" s="2" t="s">
        <v>542</v>
      </c>
      <c r="B362" s="2" t="s">
        <v>545</v>
      </c>
      <c r="C362" s="2">
        <v>2015</v>
      </c>
      <c r="D362" s="2" t="s">
        <v>650</v>
      </c>
      <c r="E362" s="2" t="s">
        <v>651</v>
      </c>
      <c r="F362" s="2" t="s">
        <v>650</v>
      </c>
      <c r="G362" s="2" t="s">
        <v>651</v>
      </c>
      <c r="H362" s="2" t="s">
        <v>650</v>
      </c>
      <c r="I362" s="2" t="s">
        <v>651</v>
      </c>
      <c r="J362" s="2" t="s">
        <v>650</v>
      </c>
    </row>
    <row r="363" spans="1:10" ht="15" customHeight="1" x14ac:dyDescent="0.25">
      <c r="A363" s="2" t="s">
        <v>542</v>
      </c>
      <c r="B363" s="2" t="s">
        <v>546</v>
      </c>
      <c r="C363" s="2">
        <v>2015</v>
      </c>
      <c r="D363" s="2" t="s">
        <v>650</v>
      </c>
      <c r="E363" s="2" t="s">
        <v>651</v>
      </c>
      <c r="F363" s="2" t="s">
        <v>650</v>
      </c>
      <c r="G363" s="2" t="s">
        <v>651</v>
      </c>
      <c r="H363" s="2" t="s">
        <v>650</v>
      </c>
      <c r="I363" s="2" t="s">
        <v>651</v>
      </c>
      <c r="J363" s="2" t="s">
        <v>650</v>
      </c>
    </row>
    <row r="364" spans="1:10" ht="15" customHeight="1" x14ac:dyDescent="0.25">
      <c r="A364" s="2" t="s">
        <v>542</v>
      </c>
      <c r="B364" s="2" t="s">
        <v>547</v>
      </c>
      <c r="C364" s="2">
        <v>2015</v>
      </c>
      <c r="D364" s="2" t="s">
        <v>650</v>
      </c>
      <c r="E364" s="2" t="s">
        <v>651</v>
      </c>
      <c r="F364" s="2" t="s">
        <v>650</v>
      </c>
      <c r="G364" s="2" t="s">
        <v>651</v>
      </c>
      <c r="H364" s="2" t="s">
        <v>650</v>
      </c>
      <c r="I364" s="2" t="s">
        <v>651</v>
      </c>
      <c r="J364" s="2" t="s">
        <v>650</v>
      </c>
    </row>
    <row r="365" spans="1:10" ht="15" customHeight="1" x14ac:dyDescent="0.25">
      <c r="A365" s="2" t="s">
        <v>548</v>
      </c>
      <c r="B365" s="2" t="s">
        <v>549</v>
      </c>
      <c r="C365" s="2">
        <v>2015</v>
      </c>
      <c r="D365" s="2" t="s">
        <v>650</v>
      </c>
      <c r="E365" s="2" t="s">
        <v>651</v>
      </c>
      <c r="F365" s="2" t="s">
        <v>650</v>
      </c>
      <c r="G365" s="2" t="s">
        <v>651</v>
      </c>
      <c r="H365" s="2" t="s">
        <v>650</v>
      </c>
      <c r="I365" s="2" t="s">
        <v>651</v>
      </c>
      <c r="J365" s="2" t="s">
        <v>650</v>
      </c>
    </row>
    <row r="366" spans="1:10" ht="15" customHeight="1" x14ac:dyDescent="0.25">
      <c r="A366" s="2" t="s">
        <v>548</v>
      </c>
      <c r="B366" s="2" t="s">
        <v>550</v>
      </c>
      <c r="C366" s="2">
        <v>2015</v>
      </c>
      <c r="D366" s="2" t="s">
        <v>650</v>
      </c>
      <c r="E366" s="2" t="s">
        <v>651</v>
      </c>
      <c r="F366" s="2" t="s">
        <v>650</v>
      </c>
      <c r="G366" s="2" t="s">
        <v>651</v>
      </c>
      <c r="H366" s="2" t="s">
        <v>650</v>
      </c>
      <c r="I366" s="2" t="s">
        <v>651</v>
      </c>
      <c r="J366" s="2" t="s">
        <v>650</v>
      </c>
    </row>
    <row r="367" spans="1:10" ht="15" customHeight="1" x14ac:dyDescent="0.25">
      <c r="A367" s="2" t="s">
        <v>548</v>
      </c>
      <c r="B367" s="2" t="s">
        <v>551</v>
      </c>
      <c r="C367" s="2">
        <v>2015</v>
      </c>
      <c r="D367" s="2" t="s">
        <v>650</v>
      </c>
      <c r="E367" s="2" t="s">
        <v>651</v>
      </c>
      <c r="F367" s="2" t="s">
        <v>650</v>
      </c>
      <c r="G367" s="2" t="s">
        <v>651</v>
      </c>
      <c r="H367" s="2" t="s">
        <v>650</v>
      </c>
      <c r="I367" s="2" t="s">
        <v>651</v>
      </c>
      <c r="J367" s="2" t="s">
        <v>650</v>
      </c>
    </row>
    <row r="368" spans="1:10" ht="15" customHeight="1" x14ac:dyDescent="0.25">
      <c r="A368" s="2" t="s">
        <v>552</v>
      </c>
      <c r="B368" s="2" t="s">
        <v>553</v>
      </c>
      <c r="C368" s="2">
        <v>2015</v>
      </c>
      <c r="D368" s="2">
        <v>26.41</v>
      </c>
      <c r="E368" s="2" t="s">
        <v>1000</v>
      </c>
      <c r="F368" s="2">
        <v>26.41</v>
      </c>
      <c r="G368" s="2" t="s">
        <v>650</v>
      </c>
      <c r="H368" s="2" t="s">
        <v>650</v>
      </c>
      <c r="I368" s="2" t="s">
        <v>650</v>
      </c>
      <c r="J368" s="2" t="s">
        <v>650</v>
      </c>
    </row>
    <row r="369" spans="1:10" ht="15" customHeight="1" x14ac:dyDescent="0.25">
      <c r="A369" s="2" t="s">
        <v>552</v>
      </c>
      <c r="B369" s="2" t="s">
        <v>554</v>
      </c>
      <c r="C369" s="2">
        <v>2015</v>
      </c>
      <c r="D369" s="2" t="s">
        <v>650</v>
      </c>
      <c r="E369" s="2" t="s">
        <v>651</v>
      </c>
      <c r="F369" s="2" t="s">
        <v>650</v>
      </c>
      <c r="G369" s="2" t="s">
        <v>651</v>
      </c>
      <c r="H369" s="2" t="s">
        <v>650</v>
      </c>
      <c r="I369" s="2" t="s">
        <v>651</v>
      </c>
      <c r="J369" s="2" t="s">
        <v>650</v>
      </c>
    </row>
    <row r="370" spans="1:10" ht="15" customHeight="1" x14ac:dyDescent="0.25">
      <c r="A370" s="2" t="s">
        <v>552</v>
      </c>
      <c r="B370" s="2" t="s">
        <v>555</v>
      </c>
      <c r="C370" s="2">
        <v>2015</v>
      </c>
      <c r="D370" s="2" t="s">
        <v>650</v>
      </c>
      <c r="E370" s="2" t="s">
        <v>651</v>
      </c>
      <c r="F370" s="2" t="s">
        <v>650</v>
      </c>
      <c r="G370" s="2" t="s">
        <v>651</v>
      </c>
      <c r="H370" s="2" t="s">
        <v>650</v>
      </c>
      <c r="I370" s="2" t="s">
        <v>651</v>
      </c>
      <c r="J370" s="2" t="s">
        <v>650</v>
      </c>
    </row>
    <row r="371" spans="1:10" ht="15" customHeight="1" x14ac:dyDescent="0.25">
      <c r="A371" s="2" t="s">
        <v>552</v>
      </c>
      <c r="B371" s="2" t="s">
        <v>556</v>
      </c>
      <c r="C371" s="2">
        <v>2015</v>
      </c>
      <c r="D371" s="2">
        <v>23.015000000000001</v>
      </c>
      <c r="E371" s="2" t="s">
        <v>781</v>
      </c>
      <c r="F371" s="2">
        <v>23.015000000000001</v>
      </c>
      <c r="G371" s="2" t="s">
        <v>651</v>
      </c>
      <c r="H371" s="2" t="s">
        <v>650</v>
      </c>
      <c r="I371" s="2" t="s">
        <v>651</v>
      </c>
      <c r="J371" s="2" t="s">
        <v>650</v>
      </c>
    </row>
    <row r="372" spans="1:10" ht="15" customHeight="1" x14ac:dyDescent="0.25">
      <c r="A372" s="2" t="s">
        <v>552</v>
      </c>
      <c r="B372" s="2" t="s">
        <v>557</v>
      </c>
      <c r="C372" s="2">
        <v>2015</v>
      </c>
      <c r="D372" s="2" t="s">
        <v>650</v>
      </c>
      <c r="E372" s="2" t="s">
        <v>651</v>
      </c>
      <c r="F372" s="2" t="s">
        <v>650</v>
      </c>
      <c r="G372" s="2" t="s">
        <v>651</v>
      </c>
      <c r="H372" s="2" t="s">
        <v>650</v>
      </c>
      <c r="I372" s="2" t="s">
        <v>651</v>
      </c>
      <c r="J372" s="2" t="s">
        <v>650</v>
      </c>
    </row>
    <row r="373" spans="1:10" ht="15" customHeight="1" x14ac:dyDescent="0.25">
      <c r="A373" s="2" t="s">
        <v>552</v>
      </c>
      <c r="B373" s="2" t="s">
        <v>558</v>
      </c>
      <c r="C373" s="2">
        <v>2015</v>
      </c>
      <c r="D373" s="2">
        <v>32.286000000000001</v>
      </c>
      <c r="E373" s="2" t="s">
        <v>1001</v>
      </c>
      <c r="F373" s="2">
        <v>32.048999999999999</v>
      </c>
      <c r="G373" s="2" t="s">
        <v>1002</v>
      </c>
      <c r="H373" s="2">
        <v>0.23699999999999999</v>
      </c>
      <c r="I373" s="2" t="s">
        <v>651</v>
      </c>
      <c r="J373" s="2" t="s">
        <v>650</v>
      </c>
    </row>
    <row r="374" spans="1:10" ht="15" customHeight="1" x14ac:dyDescent="0.25">
      <c r="A374" s="2" t="s">
        <v>552</v>
      </c>
      <c r="B374" s="2" t="s">
        <v>559</v>
      </c>
      <c r="C374" s="2">
        <v>2015</v>
      </c>
      <c r="D374" s="2" t="s">
        <v>650</v>
      </c>
      <c r="E374" s="2" t="s">
        <v>651</v>
      </c>
      <c r="F374" s="2" t="s">
        <v>650</v>
      </c>
      <c r="G374" s="2" t="s">
        <v>651</v>
      </c>
      <c r="H374" s="2" t="s">
        <v>650</v>
      </c>
      <c r="I374" s="2" t="s">
        <v>651</v>
      </c>
      <c r="J374" s="2" t="s">
        <v>650</v>
      </c>
    </row>
    <row r="375" spans="1:10" ht="15" customHeight="1" x14ac:dyDescent="0.25">
      <c r="A375" s="2" t="s">
        <v>552</v>
      </c>
      <c r="B375" s="2" t="s">
        <v>560</v>
      </c>
      <c r="C375" s="2">
        <v>2015</v>
      </c>
      <c r="D375" s="2">
        <v>6.298</v>
      </c>
      <c r="E375" s="2" t="s">
        <v>1003</v>
      </c>
      <c r="F375" s="2">
        <v>6.298</v>
      </c>
      <c r="G375" s="2" t="s">
        <v>651</v>
      </c>
      <c r="H375" s="2" t="s">
        <v>650</v>
      </c>
      <c r="I375" s="2" t="s">
        <v>651</v>
      </c>
      <c r="J375" s="2" t="s">
        <v>650</v>
      </c>
    </row>
    <row r="376" spans="1:10" ht="15" customHeight="1" x14ac:dyDescent="0.25">
      <c r="A376" s="2" t="s">
        <v>552</v>
      </c>
      <c r="B376" s="2" t="s">
        <v>561</v>
      </c>
      <c r="C376" s="2">
        <v>2015</v>
      </c>
      <c r="D376" s="2">
        <v>12.433999999999999</v>
      </c>
      <c r="E376" s="2" t="s">
        <v>782</v>
      </c>
      <c r="F376" s="2">
        <v>12.433999999999999</v>
      </c>
      <c r="G376" s="2" t="s">
        <v>651</v>
      </c>
      <c r="H376" s="2" t="s">
        <v>650</v>
      </c>
      <c r="I376" s="2" t="s">
        <v>651</v>
      </c>
      <c r="J376" s="2" t="s">
        <v>650</v>
      </c>
    </row>
    <row r="377" spans="1:10" ht="15" customHeight="1" x14ac:dyDescent="0.25">
      <c r="A377" s="2" t="s">
        <v>552</v>
      </c>
      <c r="B377" s="2" t="s">
        <v>562</v>
      </c>
      <c r="C377" s="2">
        <v>2015</v>
      </c>
      <c r="D377" s="2" t="s">
        <v>650</v>
      </c>
      <c r="E377" s="2" t="s">
        <v>651</v>
      </c>
      <c r="F377" s="2" t="s">
        <v>650</v>
      </c>
      <c r="G377" s="2" t="s">
        <v>651</v>
      </c>
      <c r="H377" s="2" t="s">
        <v>650</v>
      </c>
      <c r="I377" s="2" t="s">
        <v>651</v>
      </c>
      <c r="J377" s="2" t="s">
        <v>650</v>
      </c>
    </row>
    <row r="378" spans="1:10" ht="15" customHeight="1" x14ac:dyDescent="0.25">
      <c r="A378" s="2" t="s">
        <v>552</v>
      </c>
      <c r="B378" s="2" t="s">
        <v>563</v>
      </c>
      <c r="C378" s="2">
        <v>2015</v>
      </c>
      <c r="D378" s="2" t="s">
        <v>650</v>
      </c>
      <c r="E378" s="2" t="s">
        <v>651</v>
      </c>
      <c r="F378" s="2" t="s">
        <v>650</v>
      </c>
      <c r="G378" s="2" t="s">
        <v>651</v>
      </c>
      <c r="H378" s="2" t="s">
        <v>650</v>
      </c>
      <c r="I378" s="2" t="s">
        <v>651</v>
      </c>
      <c r="J378" s="2" t="s">
        <v>650</v>
      </c>
    </row>
    <row r="379" spans="1:10" ht="15" customHeight="1" x14ac:dyDescent="0.25">
      <c r="A379" s="2" t="s">
        <v>552</v>
      </c>
      <c r="B379" s="2" t="s">
        <v>564</v>
      </c>
      <c r="C379" s="2">
        <v>2015</v>
      </c>
      <c r="D379" s="2">
        <v>24.995000000000001</v>
      </c>
      <c r="E379" s="2" t="s">
        <v>1004</v>
      </c>
      <c r="F379" s="2">
        <v>24.995000000000001</v>
      </c>
      <c r="G379" s="2" t="s">
        <v>650</v>
      </c>
      <c r="H379" s="2" t="s">
        <v>650</v>
      </c>
      <c r="I379" s="2" t="s">
        <v>650</v>
      </c>
      <c r="J379" s="2" t="s">
        <v>650</v>
      </c>
    </row>
    <row r="380" spans="1:10" ht="15" customHeight="1" x14ac:dyDescent="0.25">
      <c r="A380" s="2" t="s">
        <v>552</v>
      </c>
      <c r="B380" s="2" t="s">
        <v>565</v>
      </c>
      <c r="C380" s="2">
        <v>2015</v>
      </c>
      <c r="D380" s="2" t="s">
        <v>650</v>
      </c>
      <c r="E380" s="2" t="s">
        <v>651</v>
      </c>
      <c r="F380" s="2" t="s">
        <v>650</v>
      </c>
      <c r="G380" s="2" t="s">
        <v>651</v>
      </c>
      <c r="H380" s="2" t="s">
        <v>650</v>
      </c>
      <c r="I380" s="2" t="s">
        <v>651</v>
      </c>
      <c r="J380" s="2" t="s">
        <v>650</v>
      </c>
    </row>
    <row r="381" spans="1:10" ht="15" customHeight="1" x14ac:dyDescent="0.25">
      <c r="A381" s="2" t="s">
        <v>552</v>
      </c>
      <c r="B381" s="2" t="s">
        <v>566</v>
      </c>
      <c r="C381" s="2">
        <v>2015</v>
      </c>
      <c r="D381" s="2" t="s">
        <v>650</v>
      </c>
      <c r="E381" s="2" t="s">
        <v>651</v>
      </c>
      <c r="F381" s="2" t="s">
        <v>650</v>
      </c>
      <c r="G381" s="2" t="s">
        <v>651</v>
      </c>
      <c r="H381" s="2" t="s">
        <v>650</v>
      </c>
      <c r="I381" s="2" t="s">
        <v>651</v>
      </c>
      <c r="J381" s="2" t="s">
        <v>650</v>
      </c>
    </row>
    <row r="382" spans="1:10" ht="15" customHeight="1" x14ac:dyDescent="0.25">
      <c r="A382" s="2" t="s">
        <v>552</v>
      </c>
      <c r="B382" s="2" t="s">
        <v>567</v>
      </c>
      <c r="C382" s="2">
        <v>2015</v>
      </c>
      <c r="D382" s="2">
        <v>25.114000000000001</v>
      </c>
      <c r="E382" s="2" t="s">
        <v>783</v>
      </c>
      <c r="F382" s="2">
        <v>25.114000000000001</v>
      </c>
      <c r="G382" s="2" t="s">
        <v>651</v>
      </c>
      <c r="H382" s="2" t="s">
        <v>650</v>
      </c>
      <c r="I382" s="2" t="s">
        <v>651</v>
      </c>
      <c r="J382" s="2" t="s">
        <v>650</v>
      </c>
    </row>
    <row r="383" spans="1:10" ht="15" customHeight="1" x14ac:dyDescent="0.25">
      <c r="A383" s="2" t="s">
        <v>552</v>
      </c>
      <c r="B383" s="2" t="s">
        <v>568</v>
      </c>
      <c r="C383" s="2">
        <v>2015</v>
      </c>
      <c r="D383" s="2" t="s">
        <v>650</v>
      </c>
      <c r="E383" s="2" t="s">
        <v>651</v>
      </c>
      <c r="F383" s="2" t="s">
        <v>650</v>
      </c>
      <c r="G383" s="2" t="s">
        <v>651</v>
      </c>
      <c r="H383" s="2" t="s">
        <v>650</v>
      </c>
      <c r="I383" s="2" t="s">
        <v>651</v>
      </c>
      <c r="J383" s="2" t="s">
        <v>650</v>
      </c>
    </row>
    <row r="384" spans="1:10" ht="15" customHeight="1" x14ac:dyDescent="0.25">
      <c r="A384" s="2" t="s">
        <v>552</v>
      </c>
      <c r="B384" s="2" t="s">
        <v>569</v>
      </c>
      <c r="C384" s="2">
        <v>2015</v>
      </c>
      <c r="D384" s="2" t="s">
        <v>650</v>
      </c>
      <c r="E384" s="2" t="s">
        <v>651</v>
      </c>
      <c r="F384" s="2" t="s">
        <v>650</v>
      </c>
      <c r="G384" s="2" t="s">
        <v>651</v>
      </c>
      <c r="H384" s="2" t="s">
        <v>650</v>
      </c>
      <c r="I384" s="2" t="s">
        <v>651</v>
      </c>
      <c r="J384" s="2" t="s">
        <v>650</v>
      </c>
    </row>
    <row r="385" spans="1:10" ht="15" customHeight="1" x14ac:dyDescent="0.25">
      <c r="A385" s="2" t="s">
        <v>552</v>
      </c>
      <c r="B385" s="2" t="s">
        <v>570</v>
      </c>
      <c r="C385" s="2">
        <v>2015</v>
      </c>
      <c r="D385" s="2" t="s">
        <v>650</v>
      </c>
      <c r="E385" s="2" t="s">
        <v>651</v>
      </c>
      <c r="F385" s="2" t="s">
        <v>650</v>
      </c>
      <c r="G385" s="2" t="s">
        <v>651</v>
      </c>
      <c r="H385" s="2" t="s">
        <v>650</v>
      </c>
      <c r="I385" s="2" t="s">
        <v>651</v>
      </c>
      <c r="J385" s="2" t="s">
        <v>650</v>
      </c>
    </row>
    <row r="386" spans="1:10" ht="15" customHeight="1" x14ac:dyDescent="0.25">
      <c r="A386" s="2" t="s">
        <v>571</v>
      </c>
      <c r="B386" s="2" t="s">
        <v>572</v>
      </c>
      <c r="C386" s="2">
        <v>2015</v>
      </c>
      <c r="D386" s="2" t="s">
        <v>650</v>
      </c>
      <c r="E386" s="2" t="s">
        <v>651</v>
      </c>
      <c r="F386" s="2" t="s">
        <v>650</v>
      </c>
      <c r="G386" s="2" t="s">
        <v>651</v>
      </c>
      <c r="H386" s="2" t="s">
        <v>650</v>
      </c>
      <c r="I386" s="2" t="s">
        <v>651</v>
      </c>
      <c r="J386" s="2" t="s">
        <v>650</v>
      </c>
    </row>
    <row r="387" spans="1:10" ht="15" customHeight="1" x14ac:dyDescent="0.25">
      <c r="A387" s="2" t="s">
        <v>571</v>
      </c>
      <c r="B387" s="2" t="s">
        <v>573</v>
      </c>
      <c r="C387" s="2">
        <v>2015</v>
      </c>
      <c r="D387" s="2">
        <v>0.246</v>
      </c>
      <c r="E387" s="2" t="s">
        <v>1005</v>
      </c>
      <c r="F387" s="2">
        <v>0.246</v>
      </c>
      <c r="G387" s="2" t="s">
        <v>650</v>
      </c>
      <c r="H387" s="2" t="s">
        <v>650</v>
      </c>
      <c r="I387" s="2" t="s">
        <v>650</v>
      </c>
      <c r="J387" s="2" t="s">
        <v>650</v>
      </c>
    </row>
    <row r="388" spans="1:10" ht="15" customHeight="1" x14ac:dyDescent="0.25">
      <c r="A388" s="2" t="s">
        <v>574</v>
      </c>
      <c r="B388" s="2" t="s">
        <v>575</v>
      </c>
      <c r="C388" s="2">
        <v>2015</v>
      </c>
      <c r="D388" s="2">
        <v>5.2619999999999996</v>
      </c>
      <c r="E388" s="2" t="s">
        <v>1006</v>
      </c>
      <c r="F388" s="2">
        <v>5.2619999999999996</v>
      </c>
      <c r="G388" s="2" t="s">
        <v>651</v>
      </c>
      <c r="H388" s="2" t="s">
        <v>650</v>
      </c>
      <c r="I388" s="2" t="s">
        <v>651</v>
      </c>
      <c r="J388" s="2" t="s">
        <v>650</v>
      </c>
    </row>
    <row r="389" spans="1:10" ht="15" customHeight="1" x14ac:dyDescent="0.25">
      <c r="A389" s="2" t="s">
        <v>574</v>
      </c>
      <c r="B389" s="2" t="s">
        <v>576</v>
      </c>
      <c r="C389" s="2">
        <v>2015</v>
      </c>
      <c r="D389" s="2" t="s">
        <v>650</v>
      </c>
      <c r="E389" s="2" t="s">
        <v>651</v>
      </c>
      <c r="F389" s="2" t="s">
        <v>650</v>
      </c>
      <c r="G389" s="2" t="s">
        <v>651</v>
      </c>
      <c r="H389" s="2" t="s">
        <v>650</v>
      </c>
      <c r="I389" s="2" t="s">
        <v>651</v>
      </c>
      <c r="J389" s="2" t="s">
        <v>650</v>
      </c>
    </row>
    <row r="390" spans="1:10" ht="15" customHeight="1" x14ac:dyDescent="0.25">
      <c r="A390" s="2" t="s">
        <v>574</v>
      </c>
      <c r="B390" s="2" t="s">
        <v>577</v>
      </c>
      <c r="C390" s="2">
        <v>2015</v>
      </c>
      <c r="D390" s="2">
        <v>1.2969999999999999</v>
      </c>
      <c r="E390" s="2" t="s">
        <v>1007</v>
      </c>
      <c r="F390" s="2">
        <v>0.29099999999999998</v>
      </c>
      <c r="G390" s="2" t="s">
        <v>1008</v>
      </c>
      <c r="H390" s="2">
        <v>1.006</v>
      </c>
      <c r="I390" s="2" t="s">
        <v>651</v>
      </c>
      <c r="J390" s="2" t="s">
        <v>650</v>
      </c>
    </row>
    <row r="391" spans="1:10" ht="15" customHeight="1" x14ac:dyDescent="0.25">
      <c r="A391" s="2" t="s">
        <v>574</v>
      </c>
      <c r="B391" s="2" t="s">
        <v>578</v>
      </c>
      <c r="C391" s="2">
        <v>2015</v>
      </c>
      <c r="D391" s="2">
        <v>18.445</v>
      </c>
      <c r="E391" s="2" t="s">
        <v>1009</v>
      </c>
      <c r="F391" s="2">
        <v>18.445</v>
      </c>
      <c r="G391" s="2" t="s">
        <v>651</v>
      </c>
      <c r="H391" s="2" t="s">
        <v>650</v>
      </c>
      <c r="I391" s="2" t="s">
        <v>651</v>
      </c>
      <c r="J391" s="2" t="s">
        <v>650</v>
      </c>
    </row>
    <row r="392" spans="1:10" ht="15" customHeight="1" x14ac:dyDescent="0.25">
      <c r="A392" s="2" t="s">
        <v>579</v>
      </c>
      <c r="B392" s="2" t="s">
        <v>580</v>
      </c>
      <c r="C392" s="2">
        <v>2015</v>
      </c>
      <c r="D392" s="2" t="s">
        <v>650</v>
      </c>
      <c r="E392" s="2" t="s">
        <v>651</v>
      </c>
      <c r="F392" s="2" t="s">
        <v>650</v>
      </c>
      <c r="G392" s="2" t="s">
        <v>651</v>
      </c>
      <c r="H392" s="2" t="s">
        <v>650</v>
      </c>
      <c r="I392" s="2" t="s">
        <v>651</v>
      </c>
      <c r="J392" s="2" t="s">
        <v>650</v>
      </c>
    </row>
    <row r="393" spans="1:10" ht="15" customHeight="1" x14ac:dyDescent="0.25">
      <c r="A393" s="2" t="s">
        <v>579</v>
      </c>
      <c r="B393" s="2" t="s">
        <v>581</v>
      </c>
      <c r="C393" s="2">
        <v>2015</v>
      </c>
      <c r="D393" s="2" t="s">
        <v>650</v>
      </c>
      <c r="E393" s="2" t="s">
        <v>651</v>
      </c>
      <c r="F393" s="2" t="s">
        <v>650</v>
      </c>
      <c r="G393" s="2" t="s">
        <v>651</v>
      </c>
      <c r="H393" s="2" t="s">
        <v>650</v>
      </c>
      <c r="I393" s="2" t="s">
        <v>651</v>
      </c>
      <c r="J393" s="2" t="s">
        <v>650</v>
      </c>
    </row>
    <row r="394" spans="1:10" ht="15" customHeight="1" x14ac:dyDescent="0.25">
      <c r="A394" s="2" t="s">
        <v>579</v>
      </c>
      <c r="B394" s="2" t="s">
        <v>582</v>
      </c>
      <c r="C394" s="2">
        <v>2015</v>
      </c>
      <c r="D394" s="2" t="s">
        <v>650</v>
      </c>
      <c r="E394" s="2" t="s">
        <v>651</v>
      </c>
      <c r="F394" s="2" t="s">
        <v>650</v>
      </c>
      <c r="G394" s="2" t="s">
        <v>651</v>
      </c>
      <c r="H394" s="2" t="s">
        <v>650</v>
      </c>
      <c r="I394" s="2" t="s">
        <v>651</v>
      </c>
      <c r="J394" s="2" t="s">
        <v>650</v>
      </c>
    </row>
    <row r="395" spans="1:10" ht="15" customHeight="1" x14ac:dyDescent="0.25">
      <c r="A395" s="2" t="s">
        <v>583</v>
      </c>
      <c r="B395" s="2" t="s">
        <v>584</v>
      </c>
      <c r="C395" s="2">
        <v>2015</v>
      </c>
      <c r="D395" s="2" t="s">
        <v>650</v>
      </c>
      <c r="E395" s="2" t="s">
        <v>651</v>
      </c>
      <c r="F395" s="2" t="s">
        <v>650</v>
      </c>
      <c r="G395" s="2" t="s">
        <v>651</v>
      </c>
      <c r="H395" s="2" t="s">
        <v>650</v>
      </c>
      <c r="I395" s="2" t="s">
        <v>651</v>
      </c>
      <c r="J395" s="2" t="s">
        <v>650</v>
      </c>
    </row>
    <row r="396" spans="1:10" ht="15" customHeight="1" x14ac:dyDescent="0.25">
      <c r="A396" s="2" t="s">
        <v>583</v>
      </c>
      <c r="B396" s="2" t="s">
        <v>585</v>
      </c>
      <c r="C396" s="2">
        <v>2015</v>
      </c>
      <c r="D396" s="2" t="s">
        <v>650</v>
      </c>
      <c r="E396" s="2" t="s">
        <v>651</v>
      </c>
      <c r="F396" s="2" t="s">
        <v>650</v>
      </c>
      <c r="G396" s="2" t="s">
        <v>651</v>
      </c>
      <c r="H396" s="2" t="s">
        <v>650</v>
      </c>
      <c r="I396" s="2" t="s">
        <v>651</v>
      </c>
      <c r="J396" s="2" t="s">
        <v>650</v>
      </c>
    </row>
    <row r="397" spans="1:10" ht="15" customHeight="1" x14ac:dyDescent="0.25">
      <c r="A397" s="2" t="s">
        <v>583</v>
      </c>
      <c r="B397" s="2" t="s">
        <v>586</v>
      </c>
      <c r="C397" s="2">
        <v>2015</v>
      </c>
      <c r="D397" s="2" t="s">
        <v>650</v>
      </c>
      <c r="E397" s="2" t="s">
        <v>651</v>
      </c>
      <c r="F397" s="2" t="s">
        <v>650</v>
      </c>
      <c r="G397" s="2" t="s">
        <v>651</v>
      </c>
      <c r="H397" s="2" t="s">
        <v>650</v>
      </c>
      <c r="I397" s="2" t="s">
        <v>651</v>
      </c>
      <c r="J397" s="2" t="s">
        <v>650</v>
      </c>
    </row>
    <row r="398" spans="1:10" ht="15" customHeight="1" x14ac:dyDescent="0.25">
      <c r="A398" s="2" t="s">
        <v>583</v>
      </c>
      <c r="B398" s="2" t="s">
        <v>587</v>
      </c>
      <c r="C398" s="2">
        <v>2015</v>
      </c>
      <c r="D398" s="2" t="s">
        <v>650</v>
      </c>
      <c r="E398" s="2" t="s">
        <v>651</v>
      </c>
      <c r="F398" s="2" t="s">
        <v>650</v>
      </c>
      <c r="G398" s="2" t="s">
        <v>651</v>
      </c>
      <c r="H398" s="2" t="s">
        <v>650</v>
      </c>
      <c r="I398" s="2" t="s">
        <v>651</v>
      </c>
      <c r="J398" s="2" t="s">
        <v>650</v>
      </c>
    </row>
    <row r="399" spans="1:10" ht="15" customHeight="1" x14ac:dyDescent="0.25">
      <c r="A399" s="2" t="s">
        <v>588</v>
      </c>
      <c r="B399" s="2" t="s">
        <v>589</v>
      </c>
      <c r="C399" s="2">
        <v>2015</v>
      </c>
      <c r="D399" s="2" t="s">
        <v>650</v>
      </c>
      <c r="E399" s="2" t="s">
        <v>651</v>
      </c>
      <c r="F399" s="2" t="s">
        <v>650</v>
      </c>
      <c r="G399" s="2" t="s">
        <v>651</v>
      </c>
      <c r="H399" s="2" t="s">
        <v>650</v>
      </c>
      <c r="I399" s="2" t="s">
        <v>651</v>
      </c>
      <c r="J399" s="2" t="s">
        <v>650</v>
      </c>
    </row>
    <row r="400" spans="1:10" ht="15" customHeight="1" x14ac:dyDescent="0.25">
      <c r="A400" s="2" t="s">
        <v>590</v>
      </c>
      <c r="B400" s="2" t="s">
        <v>591</v>
      </c>
      <c r="C400" s="2">
        <v>2015</v>
      </c>
      <c r="D400" s="2" t="s">
        <v>650</v>
      </c>
      <c r="E400" s="2" t="s">
        <v>651</v>
      </c>
      <c r="F400" s="2" t="s">
        <v>650</v>
      </c>
      <c r="G400" s="2" t="s">
        <v>651</v>
      </c>
      <c r="H400" s="2" t="s">
        <v>650</v>
      </c>
      <c r="I400" s="2" t="s">
        <v>651</v>
      </c>
      <c r="J400" s="2" t="s">
        <v>650</v>
      </c>
    </row>
    <row r="401" spans="1:10" ht="15" customHeight="1" x14ac:dyDescent="0.25">
      <c r="A401" s="2" t="s">
        <v>590</v>
      </c>
      <c r="B401" s="2" t="s">
        <v>592</v>
      </c>
      <c r="C401" s="2">
        <v>2015</v>
      </c>
      <c r="D401" s="2" t="s">
        <v>650</v>
      </c>
      <c r="E401" s="2" t="s">
        <v>651</v>
      </c>
      <c r="F401" s="2" t="s">
        <v>650</v>
      </c>
      <c r="G401" s="2" t="s">
        <v>651</v>
      </c>
      <c r="H401" s="2" t="s">
        <v>650</v>
      </c>
      <c r="I401" s="2" t="s">
        <v>651</v>
      </c>
      <c r="J401" s="2" t="s">
        <v>650</v>
      </c>
    </row>
    <row r="402" spans="1:10" ht="15" customHeight="1" x14ac:dyDescent="0.25">
      <c r="A402" s="2" t="s">
        <v>590</v>
      </c>
      <c r="B402" s="2" t="s">
        <v>593</v>
      </c>
      <c r="C402" s="2">
        <v>2015</v>
      </c>
      <c r="D402" s="2">
        <v>18.600000000000001</v>
      </c>
      <c r="E402" s="2" t="s">
        <v>1010</v>
      </c>
      <c r="F402" s="2">
        <v>18.600000000000001</v>
      </c>
      <c r="G402" s="2" t="s">
        <v>651</v>
      </c>
      <c r="H402" s="2" t="s">
        <v>650</v>
      </c>
      <c r="I402" s="2" t="s">
        <v>651</v>
      </c>
      <c r="J402" s="2" t="s">
        <v>650</v>
      </c>
    </row>
    <row r="403" spans="1:10" ht="15" customHeight="1" x14ac:dyDescent="0.25">
      <c r="A403" s="2" t="s">
        <v>598</v>
      </c>
      <c r="B403" s="2" t="s">
        <v>599</v>
      </c>
      <c r="C403" s="2">
        <v>2015</v>
      </c>
      <c r="D403" s="2">
        <v>352.15199999999999</v>
      </c>
      <c r="E403" s="2" t="s">
        <v>1011</v>
      </c>
      <c r="F403" s="2">
        <v>346.81099999999998</v>
      </c>
      <c r="G403" s="2" t="s">
        <v>1012</v>
      </c>
      <c r="H403" s="2">
        <v>5.0579999999999998</v>
      </c>
      <c r="I403" s="2" t="s">
        <v>773</v>
      </c>
      <c r="J403" s="2">
        <v>0.28299999999999997</v>
      </c>
    </row>
    <row r="404" spans="1:10" ht="15" customHeight="1" x14ac:dyDescent="0.25">
      <c r="A404" s="2" t="s">
        <v>598</v>
      </c>
      <c r="B404" s="2" t="s">
        <v>600</v>
      </c>
      <c r="C404" s="2">
        <v>2015</v>
      </c>
      <c r="D404" s="2" t="s">
        <v>650</v>
      </c>
      <c r="E404" s="2" t="s">
        <v>651</v>
      </c>
      <c r="F404" s="2" t="s">
        <v>650</v>
      </c>
      <c r="G404" s="2" t="s">
        <v>651</v>
      </c>
      <c r="H404" s="2" t="s">
        <v>650</v>
      </c>
      <c r="I404" s="2" t="s">
        <v>651</v>
      </c>
      <c r="J404" s="2" t="s">
        <v>650</v>
      </c>
    </row>
    <row r="405" spans="1:10" ht="15" customHeight="1" x14ac:dyDescent="0.25">
      <c r="A405" s="2" t="s">
        <v>598</v>
      </c>
      <c r="B405" s="2" t="s">
        <v>601</v>
      </c>
      <c r="C405" s="2">
        <v>2015</v>
      </c>
      <c r="D405" s="2" t="s">
        <v>650</v>
      </c>
      <c r="E405" s="2" t="s">
        <v>651</v>
      </c>
      <c r="F405" s="2" t="s">
        <v>650</v>
      </c>
      <c r="G405" s="2" t="s">
        <v>651</v>
      </c>
      <c r="H405" s="2" t="s">
        <v>650</v>
      </c>
      <c r="I405" s="2" t="s">
        <v>651</v>
      </c>
      <c r="J405" s="2" t="s">
        <v>650</v>
      </c>
    </row>
    <row r="406" spans="1:10" ht="15" customHeight="1" x14ac:dyDescent="0.25">
      <c r="A406" s="2" t="s">
        <v>598</v>
      </c>
      <c r="B406" s="2" t="s">
        <v>602</v>
      </c>
      <c r="C406" s="2">
        <v>2015</v>
      </c>
      <c r="D406" s="2">
        <v>0.27800000000000002</v>
      </c>
      <c r="E406" s="2" t="s">
        <v>773</v>
      </c>
      <c r="F406" s="2">
        <v>0.27800000000000002</v>
      </c>
      <c r="G406" s="2" t="s">
        <v>651</v>
      </c>
      <c r="H406" s="2" t="s">
        <v>650</v>
      </c>
      <c r="I406" s="2" t="s">
        <v>651</v>
      </c>
      <c r="J406" s="2" t="s">
        <v>650</v>
      </c>
    </row>
    <row r="407" spans="1:10" ht="15" customHeight="1" x14ac:dyDescent="0.25">
      <c r="A407" s="2" t="s">
        <v>603</v>
      </c>
      <c r="B407" s="2" t="s">
        <v>604</v>
      </c>
      <c r="C407" s="2">
        <v>2015</v>
      </c>
      <c r="D407" s="2" t="s">
        <v>650</v>
      </c>
      <c r="E407" s="2" t="s">
        <v>650</v>
      </c>
      <c r="F407" s="2" t="s">
        <v>650</v>
      </c>
      <c r="G407" s="2" t="s">
        <v>650</v>
      </c>
      <c r="H407" s="2" t="s">
        <v>650</v>
      </c>
      <c r="I407" s="2" t="s">
        <v>650</v>
      </c>
      <c r="J407" s="2" t="s">
        <v>650</v>
      </c>
    </row>
    <row r="408" spans="1:10" ht="15" customHeight="1" x14ac:dyDescent="0.25">
      <c r="A408" s="2" t="s">
        <v>605</v>
      </c>
      <c r="B408" s="2" t="s">
        <v>606</v>
      </c>
      <c r="C408" s="2">
        <v>2015</v>
      </c>
      <c r="D408" s="2" t="s">
        <v>650</v>
      </c>
      <c r="E408" s="2" t="s">
        <v>651</v>
      </c>
      <c r="F408" s="2" t="s">
        <v>650</v>
      </c>
      <c r="G408" s="2" t="s">
        <v>651</v>
      </c>
      <c r="H408" s="2" t="s">
        <v>650</v>
      </c>
      <c r="I408" s="2" t="s">
        <v>651</v>
      </c>
      <c r="J408" s="2" t="s">
        <v>650</v>
      </c>
    </row>
    <row r="409" spans="1:10" ht="15" customHeight="1" x14ac:dyDescent="0.25">
      <c r="A409" s="2" t="s">
        <v>608</v>
      </c>
      <c r="B409" s="2" t="s">
        <v>609</v>
      </c>
      <c r="C409" s="2">
        <v>2015</v>
      </c>
      <c r="D409" s="2" t="s">
        <v>650</v>
      </c>
      <c r="E409" s="2" t="s">
        <v>651</v>
      </c>
      <c r="F409" s="2" t="s">
        <v>650</v>
      </c>
      <c r="G409" s="2" t="s">
        <v>651</v>
      </c>
      <c r="H409" s="2" t="s">
        <v>650</v>
      </c>
      <c r="I409" s="2" t="s">
        <v>651</v>
      </c>
      <c r="J409" s="2" t="s">
        <v>650</v>
      </c>
    </row>
    <row r="410" spans="1:10" ht="15" customHeight="1" x14ac:dyDescent="0.25">
      <c r="A410" s="2" t="s">
        <v>608</v>
      </c>
      <c r="B410" s="2" t="s">
        <v>610</v>
      </c>
      <c r="C410" s="2">
        <v>2015</v>
      </c>
      <c r="D410" s="2" t="s">
        <v>650</v>
      </c>
      <c r="E410" s="2" t="s">
        <v>651</v>
      </c>
      <c r="F410" s="2" t="s">
        <v>650</v>
      </c>
      <c r="G410" s="2" t="s">
        <v>651</v>
      </c>
      <c r="H410" s="2" t="s">
        <v>650</v>
      </c>
      <c r="I410" s="2" t="s">
        <v>651</v>
      </c>
      <c r="J410" s="2" t="s">
        <v>650</v>
      </c>
    </row>
    <row r="411" spans="1:10" ht="15" customHeight="1" x14ac:dyDescent="0.25">
      <c r="A411" s="2" t="s">
        <v>608</v>
      </c>
      <c r="B411" s="2" t="s">
        <v>611</v>
      </c>
      <c r="C411" s="2">
        <v>2015</v>
      </c>
      <c r="D411" s="2" t="s">
        <v>650</v>
      </c>
      <c r="E411" s="2" t="s">
        <v>651</v>
      </c>
      <c r="F411" s="2" t="s">
        <v>650</v>
      </c>
      <c r="G411" s="2" t="s">
        <v>651</v>
      </c>
      <c r="H411" s="2" t="s">
        <v>650</v>
      </c>
      <c r="I411" s="2" t="s">
        <v>651</v>
      </c>
      <c r="J411" s="2" t="s">
        <v>650</v>
      </c>
    </row>
    <row r="412" spans="1:10" ht="15" customHeight="1" x14ac:dyDescent="0.25">
      <c r="A412" s="2" t="s">
        <v>608</v>
      </c>
      <c r="B412" s="2" t="s">
        <v>612</v>
      </c>
      <c r="C412" s="2">
        <v>2015</v>
      </c>
      <c r="D412" s="2">
        <v>3.4609999999999999</v>
      </c>
      <c r="E412" s="2" t="s">
        <v>793</v>
      </c>
      <c r="F412" s="2">
        <v>3.4609999999999999</v>
      </c>
      <c r="G412" s="2" t="s">
        <v>650</v>
      </c>
      <c r="H412" s="2" t="s">
        <v>650</v>
      </c>
      <c r="I412" s="2" t="s">
        <v>650</v>
      </c>
      <c r="J412" s="2" t="s">
        <v>650</v>
      </c>
    </row>
    <row r="413" spans="1:10" ht="15" customHeight="1" x14ac:dyDescent="0.25">
      <c r="A413" s="2" t="s">
        <v>608</v>
      </c>
      <c r="B413" s="2" t="s">
        <v>613</v>
      </c>
      <c r="C413" s="2">
        <v>2015</v>
      </c>
      <c r="D413" s="2" t="s">
        <v>650</v>
      </c>
      <c r="E413" s="2" t="s">
        <v>651</v>
      </c>
      <c r="F413" s="2" t="s">
        <v>650</v>
      </c>
      <c r="G413" s="2" t="s">
        <v>651</v>
      </c>
      <c r="H413" s="2" t="s">
        <v>650</v>
      </c>
      <c r="I413" s="2" t="s">
        <v>651</v>
      </c>
      <c r="J413" s="2" t="s">
        <v>650</v>
      </c>
    </row>
    <row r="414" spans="1:10" ht="15" customHeight="1" x14ac:dyDescent="0.25">
      <c r="A414" s="2" t="s">
        <v>608</v>
      </c>
      <c r="B414" s="2" t="s">
        <v>614</v>
      </c>
      <c r="C414" s="2">
        <v>2015</v>
      </c>
      <c r="D414" s="2" t="s">
        <v>650</v>
      </c>
      <c r="E414" s="2" t="s">
        <v>651</v>
      </c>
      <c r="F414" s="2" t="s">
        <v>650</v>
      </c>
      <c r="G414" s="2" t="s">
        <v>651</v>
      </c>
      <c r="H414" s="2" t="s">
        <v>650</v>
      </c>
      <c r="I414" s="2" t="s">
        <v>651</v>
      </c>
      <c r="J414" s="2" t="s">
        <v>650</v>
      </c>
    </row>
    <row r="415" spans="1:10" ht="15" customHeight="1" x14ac:dyDescent="0.25">
      <c r="A415" s="2" t="s">
        <v>608</v>
      </c>
      <c r="B415" s="2" t="s">
        <v>615</v>
      </c>
      <c r="C415" s="2">
        <v>2015</v>
      </c>
      <c r="D415" s="2" t="s">
        <v>650</v>
      </c>
      <c r="E415" s="2" t="s">
        <v>651</v>
      </c>
      <c r="F415" s="2" t="s">
        <v>650</v>
      </c>
      <c r="G415" s="2" t="s">
        <v>651</v>
      </c>
      <c r="H415" s="2" t="s">
        <v>650</v>
      </c>
      <c r="I415" s="2" t="s">
        <v>651</v>
      </c>
      <c r="J415" s="2" t="s">
        <v>650</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23</vt:i4>
      </vt:variant>
      <vt:variant>
        <vt:lpstr>Namngivna områden</vt:lpstr>
      </vt:variant>
      <vt:variant>
        <vt:i4>1</vt:i4>
      </vt:variant>
    </vt:vector>
  </HeadingPairs>
  <TitlesOfParts>
    <vt:vector size="24" baseType="lpstr">
      <vt:lpstr>Dubletter</vt:lpstr>
      <vt:lpstr>Egen hetvattenprod</vt:lpstr>
      <vt:lpstr>Köpt hetvatten</vt:lpstr>
      <vt:lpstr>Kraftvärmeprod</vt:lpstr>
      <vt:lpstr>Allokerad kvv</vt:lpstr>
      <vt:lpstr>Justerad allokering kvv</vt:lpstr>
      <vt:lpstr>Slutlig allokering kvv</vt:lpstr>
      <vt:lpstr>Allokerat till el</vt:lpstr>
      <vt:lpstr>Spillvärme</vt:lpstr>
      <vt:lpstr>Miljö</vt:lpstr>
      <vt:lpstr>Leveranser</vt:lpstr>
      <vt:lpstr>Tillförd energi</vt:lpstr>
      <vt:lpstr>Totalt</vt:lpstr>
      <vt:lpstr>Sammanfattning bränslen</vt:lpstr>
      <vt:lpstr>Viktade värden el</vt:lpstr>
      <vt:lpstr>Miljövärden</vt:lpstr>
      <vt:lpstr>Miljövärden urval för publ</vt:lpstr>
      <vt:lpstr>Miljövärden för publ företag</vt:lpstr>
      <vt:lpstr>Miljövärden för publ nät</vt:lpstr>
      <vt:lpstr>Underlagsinformation</vt:lpstr>
      <vt:lpstr>Underlag till diagram</vt:lpstr>
      <vt:lpstr>Redovisning för kunder</vt:lpstr>
      <vt:lpstr>Emissionsfaktorer</vt:lpstr>
      <vt:lpstr>Nätlista_2014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dcterms:created xsi:type="dcterms:W3CDTF">2013-05-21T06:30:47Z</dcterms:created>
  <dcterms:modified xsi:type="dcterms:W3CDTF">2016-06-27T13:44:18Z</dcterms:modified>
</cp:coreProperties>
</file>